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trlProps/ctrlProp1.xml" ContentType="application/vnd.ms-excel.control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7935" tabRatio="923" activeTab="2"/>
  </bookViews>
  <sheets>
    <sheet name="Profit&amp;Loss" sheetId="8" r:id="rId1"/>
    <sheet name="Payroll" sheetId="10" r:id="rId2"/>
    <sheet name="Registration" sheetId="2" r:id="rId3"/>
    <sheet name="Maths" sheetId="5" r:id="rId4"/>
    <sheet name="IITMaths" sheetId="15" r:id="rId5"/>
    <sheet name="IITPhysics" sheetId="16" r:id="rId6"/>
    <sheet name="Chem" sheetId="12" r:id="rId7"/>
    <sheet name="IITChem" sheetId="17" r:id="rId8"/>
    <sheet name="Bio" sheetId="18" r:id="rId9"/>
    <sheet name="Physics" sheetId="14" r:id="rId10"/>
    <sheet name="FourthLecture" sheetId="19" state="hidden" r:id="rId11"/>
    <sheet name="OtherSubjects" sheetId="20" r:id="rId12"/>
    <sheet name="Expenses" sheetId="9" r:id="rId13"/>
  </sheets>
  <definedNames>
    <definedName name="_xlnm._FilterDatabase" localSheetId="12" hidden="1">Expenses!$A$1:$L$236</definedName>
    <definedName name="_xlnm._FilterDatabase" localSheetId="8" hidden="1">Bio!$A$3:$BD$330</definedName>
    <definedName name="_xlnm._FilterDatabase" localSheetId="6" hidden="1">Chem!$A$3:$BK$306</definedName>
    <definedName name="_xlnm._FilterDatabase" localSheetId="10" hidden="1">FourthLecture!$A$3:$BF$203</definedName>
    <definedName name="_xlnm._FilterDatabase" localSheetId="7" hidden="1">IITChem!$A$3:$WXL$3</definedName>
    <definedName name="_xlnm._FilterDatabase" localSheetId="4" hidden="1">IITMaths!$A$3:$AQ$200</definedName>
    <definedName name="_xlnm._FilterDatabase" localSheetId="5" hidden="1">IITPhysics!$A$3:$AQ$200</definedName>
    <definedName name="_xlnm._FilterDatabase" localSheetId="3" hidden="1">Maths!$A$3:$BD$200</definedName>
    <definedName name="_xlnm._FilterDatabase" localSheetId="11" hidden="1">OtherSubjects!$A$3:$AQ$200</definedName>
    <definedName name="_xlnm._FilterDatabase" localSheetId="9" hidden="1">Physics!$A$3:$BG$278</definedName>
    <definedName name="_xlnm._FilterDatabase" localSheetId="2" hidden="1">Registration!$A$4:$Y$1000</definedName>
    <definedName name="AllFaculties">Payroll!$B$28:$B$64</definedName>
    <definedName name="AllStudents">Registration!$C$5:$C$1000</definedName>
    <definedName name="Z_F0F719D6_1788_4D1C_87FB_772B6C8332C9_.wvu.FilterData" localSheetId="2" hidden="1">Registration!$A$4:$Q$4</definedName>
  </definedNames>
  <calcPr calcId="144525"/>
</workbook>
</file>

<file path=xl/comments1.xml><?xml version="1.0" encoding="utf-8"?>
<comments xmlns="http://schemas.openxmlformats.org/spreadsheetml/2006/main">
  <authors>
    <author>Amitabh</author>
    <author>Aarav</author>
    <author>Shiv Raturi</author>
  </authors>
  <commentList>
    <comment ref="B5" authorId="0">
      <text>
        <r>
          <rPr>
            <b/>
            <sz val="9"/>
            <rFont val="Tahoma"/>
            <charset val="134"/>
          </rPr>
          <t>Amitabh:</t>
        </r>
        <r>
          <rPr>
            <sz val="9"/>
            <rFont val="Tahoma"/>
            <charset val="134"/>
          </rPr>
          <t xml:space="preserve">
Markers' Ink + Books</t>
        </r>
      </text>
    </comment>
    <comment ref="B6" authorId="0">
      <text>
        <r>
          <rPr>
            <b/>
            <sz val="9"/>
            <rFont val="Tahoma"/>
            <charset val="134"/>
          </rPr>
          <t>Amitabh:</t>
        </r>
        <r>
          <rPr>
            <sz val="9"/>
            <rFont val="Tahoma"/>
            <charset val="134"/>
          </rPr>
          <t xml:space="preserve">
Photo copy + printouts</t>
        </r>
      </text>
    </comment>
    <comment ref="D15" authorId="1">
      <text>
        <r>
          <rPr>
            <b/>
            <sz val="9"/>
            <rFont val="Tahoma"/>
            <charset val="134"/>
          </rPr>
          <t>Aarav:</t>
        </r>
        <r>
          <rPr>
            <sz val="9"/>
            <rFont val="Tahoma"/>
            <charset val="134"/>
          </rPr>
          <t xml:space="preserve">
Rent cycle 7th to 6th of month. Keyhandover done on 7-Mar-19.</t>
        </r>
      </text>
    </comment>
    <comment ref="M15" authorId="2">
      <text>
        <r>
          <rPr>
            <b/>
            <sz val="9"/>
            <rFont val="Tahoma"/>
            <charset val="134"/>
          </rPr>
          <t>Shiv Raturi:</t>
        </r>
        <r>
          <rPr>
            <sz val="9"/>
            <rFont val="Tahoma"/>
            <charset val="134"/>
          </rPr>
          <t xml:space="preserve">
6000 paid to Manoj Kataria as rent advance on 6-Sep-19. Center started 2-Nov-19 onwards.</t>
        </r>
      </text>
    </comment>
    <comment ref="Q15" authorId="2">
      <text>
        <r>
          <rPr>
            <b/>
            <sz val="9"/>
            <rFont val="Tahoma"/>
            <charset val="134"/>
          </rPr>
          <t>Shiv Raturi:</t>
        </r>
        <r>
          <rPr>
            <sz val="9"/>
            <rFont val="Tahoma"/>
            <charset val="134"/>
          </rPr>
          <t xml:space="preserve">
Paid by cash on 3-Mar-20</t>
        </r>
      </text>
    </comment>
    <comment ref="R15" authorId="2">
      <text>
        <r>
          <rPr>
            <b/>
            <sz val="9"/>
            <rFont val="Tahoma"/>
            <charset val="1"/>
          </rPr>
          <t>Shiv Raturi:</t>
        </r>
        <r>
          <rPr>
            <sz val="9"/>
            <rFont val="Tahoma"/>
            <charset val="1"/>
          </rPr>
          <t xml:space="preserve">
12000 6-Apr-20 by Online transfer</t>
        </r>
      </text>
    </comment>
    <comment ref="S15" authorId="2">
      <text>
        <r>
          <rPr>
            <b/>
            <sz val="9"/>
            <rFont val="Tahoma"/>
            <charset val="1"/>
          </rPr>
          <t>Shiv Raturi:</t>
        </r>
        <r>
          <rPr>
            <sz val="9"/>
            <rFont val="Tahoma"/>
            <charset val="1"/>
          </rPr>
          <t xml:space="preserve">
1. Paid 6000 as part of 12000 through online transfer on 25-Jun.</t>
        </r>
      </text>
    </comment>
    <comment ref="T15" authorId="2">
      <text>
        <r>
          <rPr>
            <b/>
            <sz val="9"/>
            <rFont val="Tahoma"/>
            <charset val="1"/>
          </rPr>
          <t>Shiv Raturi:</t>
        </r>
        <r>
          <rPr>
            <sz val="9"/>
            <rFont val="Tahoma"/>
            <charset val="1"/>
          </rPr>
          <t xml:space="preserve">
1. Paid 6000 as part of 12000 through online transfer on 25-Jun.</t>
        </r>
      </text>
    </comment>
    <comment ref="U15" authorId="2">
      <text>
        <r>
          <rPr>
            <b/>
            <sz val="9"/>
            <rFont val="Tahoma"/>
            <charset val="1"/>
          </rPr>
          <t>Shiv Raturi:</t>
        </r>
        <r>
          <rPr>
            <sz val="9"/>
            <rFont val="Tahoma"/>
            <charset val="1"/>
          </rPr>
          <t xml:space="preserve">
1. Paid 6000 through online transfer on 15-Jul.</t>
        </r>
      </text>
    </comment>
    <comment ref="M16" authorId="2">
      <text>
        <r>
          <rPr>
            <b/>
            <sz val="9"/>
            <rFont val="Tahoma"/>
            <charset val="134"/>
          </rPr>
          <t>Shiv Raturi:</t>
        </r>
        <r>
          <rPr>
            <sz val="9"/>
            <rFont val="Tahoma"/>
            <charset val="134"/>
          </rPr>
          <t xml:space="preserve">
Electricity cost = 9Rs/Unit</t>
        </r>
      </text>
    </comment>
    <comment ref="O16" authorId="2">
      <text>
        <r>
          <rPr>
            <b/>
            <sz val="9"/>
            <rFont val="Tahoma"/>
            <charset val="134"/>
          </rPr>
          <t>Shiv Raturi:</t>
        </r>
        <r>
          <rPr>
            <sz val="9"/>
            <rFont val="Tahoma"/>
            <charset val="134"/>
          </rPr>
          <t xml:space="preserve">
200 paid on 04-Feb till 11 Units</t>
        </r>
      </text>
    </comment>
  </commentList>
</comments>
</file>

<file path=xl/comments2.xml><?xml version="1.0" encoding="utf-8"?>
<comments xmlns="http://schemas.openxmlformats.org/spreadsheetml/2006/main">
  <authors>
    <author>Shiv Raturi</author>
  </authors>
  <commentList>
    <comment ref="N30" authorId="0">
      <text>
        <r>
          <rPr>
            <b/>
            <sz val="9"/>
            <rFont val="Tahoma"/>
            <charset val="134"/>
          </rPr>
          <t>Shiv Raturi:</t>
        </r>
        <r>
          <rPr>
            <sz val="9"/>
            <rFont val="Tahoma"/>
            <charset val="134"/>
          </rPr>
          <t xml:space="preserve">
Paid 2306 as part of 2500 by cash on 2-Jan</t>
        </r>
      </text>
    </comment>
    <comment ref="O3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P3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L3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M3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N3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O3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P3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R3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S3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T3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U3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V3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G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H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I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J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K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L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M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N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O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P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Q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R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S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T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U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V3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T4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U4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V4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L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M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N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O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P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Q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R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S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T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U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V4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R5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S5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T5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U5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V5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F54" authorId="0">
      <text>
        <r>
          <rPr>
            <b/>
            <sz val="9"/>
            <rFont val="Tahoma"/>
            <charset val="134"/>
          </rPr>
          <t>Shiv Raturi:</t>
        </r>
        <r>
          <rPr>
            <sz val="9"/>
            <rFont val="Tahoma"/>
            <charset val="134"/>
          </rPr>
          <t xml:space="preserve">
Fee of Ishan, Pranay &amp; Paras as 2000,1500 and 2000=5000 paid by cash</t>
        </r>
      </text>
    </comment>
    <comment ref="G54" authorId="0">
      <text>
        <r>
          <rPr>
            <b/>
            <sz val="9"/>
            <rFont val="Tahoma"/>
            <charset val="134"/>
          </rPr>
          <t>Shiv Raturi:</t>
        </r>
        <r>
          <rPr>
            <sz val="9"/>
            <rFont val="Tahoma"/>
            <charset val="134"/>
          </rPr>
          <t xml:space="preserve">
Fee of Pranay 1500 paid by cash</t>
        </r>
      </text>
    </comment>
    <comment ref="P5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P6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Q6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R6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S6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T6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U6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V6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W6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X6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Y6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P6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Q6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R6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S66"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I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J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K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L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M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N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O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P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Q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R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S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T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U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V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W70"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E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F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G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H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I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J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K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L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M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N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O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P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Q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R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S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T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U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V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W74"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I7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J7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K7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L78"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R8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S8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T8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U8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V8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 ref="W82" authorId="0">
      <text>
        <r>
          <rPr>
            <b/>
            <sz val="9"/>
            <rFont val="Tahoma"/>
            <charset val="134"/>
          </rPr>
          <t>Shiv Raturi:</t>
        </r>
        <r>
          <rPr>
            <sz val="9"/>
            <rFont val="Tahoma"/>
            <charset val="134"/>
          </rPr>
          <t xml:space="preserve">
1. Paid 194=(2500-2306) as part of 2500 by cash on 2-Jan
2. Paid 500 by Paytm on 20-Jan
3. 500 adjusted as part of home tution 
4. Paid 2000 as Paytm on 27-Jan
5. Paid 2000 as cash on 31-Jan
6. Paid 797 as Paytm on 01-Feb
7. Paid -70 as part of 3607 paytm on 1-Mar-20</t>
        </r>
      </text>
    </comment>
  </commentList>
</comments>
</file>

<file path=xl/comments3.xml><?xml version="1.0" encoding="utf-8"?>
<comments xmlns="http://schemas.openxmlformats.org/spreadsheetml/2006/main">
  <authors>
    <author>Aarav</author>
    <author>Shiv Raturi</author>
  </authors>
  <commentList>
    <comment ref="R7" authorId="0">
      <text>
        <r>
          <rPr>
            <b/>
            <sz val="9"/>
            <rFont val="Tahoma"/>
            <charset val="134"/>
          </rPr>
          <t>Aarav:</t>
        </r>
        <r>
          <rPr>
            <sz val="9"/>
            <rFont val="Tahoma"/>
            <charset val="134"/>
          </rPr>
          <t xml:space="preserve">
Atharva studied 4 subjects (Maths, Science, eng &amp; SST) in Mar &amp; Apr in 3000 Rs.
May onwards he studied only Maths &amp; Science in 1500 Rs.</t>
        </r>
      </text>
    </comment>
    <comment ref="Q8" authorId="0">
      <text>
        <r>
          <rPr>
            <b/>
            <sz val="9"/>
            <rFont val="Tahoma"/>
            <charset val="134"/>
          </rPr>
          <t>Aarav:</t>
        </r>
        <r>
          <rPr>
            <sz val="9"/>
            <rFont val="Tahoma"/>
            <charset val="134"/>
          </rPr>
          <t xml:space="preserve">
Shubhi paid 1300 for March. Now effective DOJ is 01-Mar-19</t>
        </r>
      </text>
    </comment>
    <comment ref="Q9" authorId="0">
      <text>
        <r>
          <rPr>
            <b/>
            <sz val="9"/>
            <rFont val="Tahoma"/>
            <charset val="134"/>
          </rPr>
          <t>Aarav:</t>
        </r>
        <r>
          <rPr>
            <sz val="9"/>
            <rFont val="Tahoma"/>
            <charset val="134"/>
          </rPr>
          <t xml:space="preserve">
Ananya paid 1300 for March. Now effective DOJ is 01-Mar-19</t>
        </r>
      </text>
    </comment>
    <comment ref="Q10" authorId="0">
      <text>
        <r>
          <rPr>
            <b/>
            <sz val="9"/>
            <rFont val="Tahoma"/>
            <charset val="134"/>
          </rPr>
          <t>Aarav:</t>
        </r>
        <r>
          <rPr>
            <sz val="9"/>
            <rFont val="Tahoma"/>
            <charset val="134"/>
          </rPr>
          <t xml:space="preserve">
Saksham paid 750 for half month.
Now effective DOJ is 01-Mar-19</t>
        </r>
      </text>
    </comment>
    <comment ref="Q12" authorId="0">
      <text>
        <r>
          <rPr>
            <b/>
            <sz val="9"/>
            <rFont val="Tahoma"/>
            <charset val="134"/>
          </rPr>
          <t>Aarav:</t>
        </r>
        <r>
          <rPr>
            <sz val="9"/>
            <rFont val="Tahoma"/>
            <charset val="134"/>
          </rPr>
          <t xml:space="preserve">
Arnav paid 500 for 10 days month.
Now effective DOJ is 01-Mar-19</t>
        </r>
      </text>
    </comment>
    <comment ref="Q19" authorId="0">
      <text>
        <r>
          <rPr>
            <b/>
            <sz val="9"/>
            <rFont val="Tahoma"/>
            <charset val="134"/>
          </rPr>
          <t>Aarav:</t>
        </r>
        <r>
          <rPr>
            <sz val="9"/>
            <rFont val="Tahoma"/>
            <charset val="134"/>
          </rPr>
          <t xml:space="preserve">
Shaurya Rana paid 775 for Apr. Now effective DOJ is 01-Apr-19</t>
        </r>
      </text>
    </comment>
    <comment ref="Q24" authorId="0">
      <text>
        <r>
          <rPr>
            <b/>
            <sz val="9"/>
            <rFont val="Tahoma"/>
            <charset val="134"/>
          </rPr>
          <t>Aarav:</t>
        </r>
        <r>
          <rPr>
            <sz val="9"/>
            <rFont val="Tahoma"/>
            <charset val="134"/>
          </rPr>
          <t xml:space="preserve">
After 4 extra classes effective date is 1-May-19</t>
        </r>
      </text>
    </comment>
    <comment ref="Q26" authorId="0">
      <text>
        <r>
          <rPr>
            <b/>
            <sz val="9"/>
            <rFont val="Tahoma"/>
            <charset val="134"/>
          </rPr>
          <t>Aarav:</t>
        </r>
        <r>
          <rPr>
            <sz val="9"/>
            <rFont val="Tahoma"/>
            <charset val="134"/>
          </rPr>
          <t xml:space="preserve">
Arman took multiple leaves to effective date is 1-Jun-19</t>
        </r>
      </text>
    </comment>
    <comment ref="Q27" authorId="1">
      <text>
        <r>
          <rPr>
            <b/>
            <sz val="9"/>
            <rFont val="Tahoma"/>
            <charset val="1"/>
          </rPr>
          <t>Shiv Raturi:</t>
        </r>
        <r>
          <rPr>
            <sz val="9"/>
            <rFont val="Tahoma"/>
            <charset val="1"/>
          </rPr>
          <t xml:space="preserve">
Rejoined on 25-Mar-20</t>
        </r>
      </text>
    </comment>
    <comment ref="Q39" authorId="1">
      <text>
        <r>
          <rPr>
            <b/>
            <sz val="9"/>
            <rFont val="Tahoma"/>
            <charset val="1"/>
          </rPr>
          <t>Shiv Raturi:</t>
        </r>
        <r>
          <rPr>
            <sz val="9"/>
            <rFont val="Tahoma"/>
            <charset val="1"/>
          </rPr>
          <t xml:space="preserve">
Rejoined on 7-Apr-20. However parents wanted rejoining to be considered from 15-Apr-20.</t>
        </r>
      </text>
    </comment>
    <comment ref="Q74" authorId="1">
      <text>
        <r>
          <rPr>
            <b/>
            <sz val="9"/>
            <rFont val="Tahoma"/>
            <charset val="1"/>
          </rPr>
          <t>Shiv Raturi:</t>
        </r>
        <r>
          <rPr>
            <sz val="9"/>
            <rFont val="Tahoma"/>
            <charset val="1"/>
          </rPr>
          <t xml:space="preserve">
Billing cycle shifted to 1-Mar-20 now</t>
        </r>
      </text>
    </comment>
  </commentList>
</comments>
</file>

<file path=xl/comments4.xml><?xml version="1.0" encoding="utf-8"?>
<comments xmlns="http://schemas.openxmlformats.org/spreadsheetml/2006/main">
  <authors>
    <author>Aarav</author>
    <author>Shiv Raturi</author>
  </authors>
  <commentList>
    <comment ref="G4" authorId="0">
      <text>
        <r>
          <rPr>
            <b/>
            <sz val="9"/>
            <rFont val="Tahoma"/>
            <charset val="134"/>
          </rPr>
          <t>Aarav:</t>
        </r>
        <r>
          <rPr>
            <sz val="9"/>
            <rFont val="Tahoma"/>
            <charset val="134"/>
          </rPr>
          <t xml:space="preserve">
750 Rs to be paid for 10-Jun to 20-Jun-19</t>
        </r>
      </text>
    </comment>
    <comment ref="AF5" authorId="0">
      <text>
        <r>
          <rPr>
            <b/>
            <sz val="9"/>
            <rFont val="Tahoma"/>
            <charset val="134"/>
          </rPr>
          <t>Aarav:
Fee cycle adjustments:</t>
        </r>
        <r>
          <rPr>
            <sz val="9"/>
            <rFont val="Tahoma"/>
            <charset val="134"/>
          </rPr>
          <t xml:space="preserve">
1. Saksham paid 1500-750=750 less
2.Ananya &amp; Shubhi paid 2000-1300=700 less each
3. Saksham studied only maths in Mar =So (1500-1350) additional paid
4. Atharva studied 4 subjects (Maths, Science, eng &amp; SST) in Mar &amp; Apr in 3000 Rs. So 1500 to be added.
5. Arnav paid 1500-500=1000 less
6. Pranshul didn't study IT in Mar to Jun so 200 discount was not given.</t>
        </r>
      </text>
    </comment>
    <comment ref="AG5" authorId="0">
      <text>
        <r>
          <rPr>
            <b/>
            <sz val="9"/>
            <rFont val="Tahoma"/>
            <charset val="134"/>
          </rPr>
          <t>Aarav:</t>
        </r>
        <r>
          <rPr>
            <sz val="9"/>
            <rFont val="Tahoma"/>
            <charset val="134"/>
          </rPr>
          <t xml:space="preserve">
1. Saksham &amp; Aditya studied only maths in Apr so no (1500-1350)x2 subject discount. So (1500-1350)x2 added
2. Atharva studied 4 subjects (Maths, Science, eng &amp; SST) in Mar &amp; Apr in 3000 Rs. So 1500 to be added.
3. Shaurya Rana paid 2000-1225=775 for Apr. Now effective DOJ is 01-Apr-19
4. Pranshul didn't study IT in Mar to Jun so 200 discount was not given.
5. Fee of Ishan was 500=2500-2000 more in Apr, May &amp; June</t>
        </r>
      </text>
    </comment>
    <comment ref="AH5" authorId="0">
      <text>
        <r>
          <rPr>
            <b/>
            <sz val="9"/>
            <rFont val="Tahoma"/>
            <charset val="134"/>
          </rPr>
          <t>Aarav:</t>
        </r>
        <r>
          <rPr>
            <sz val="9"/>
            <rFont val="Tahoma"/>
            <charset val="134"/>
          </rPr>
          <t xml:space="preserve">
1. Yaman hadn't referred anyone in May so no 200 Rs discount
2. Pranshul didn't study IT in Mar to Jun so 200 discount was not given.
3. Amresh hadn't referred anyone in May so no 200/2 Rs discount
4. Fee of Ishan was 500=2500-2000 more in Apr, May &amp; June
5. Atharva paid 750 less for May &amp; June for 2 weeks leave</t>
        </r>
      </text>
    </comment>
    <comment ref="AI5" authorId="0">
      <text>
        <r>
          <rPr>
            <b/>
            <sz val="9"/>
            <rFont val="Tahoma"/>
            <charset val="134"/>
          </rPr>
          <t>Aarav:</t>
        </r>
        <r>
          <rPr>
            <sz val="9"/>
            <rFont val="Tahoma"/>
            <charset val="134"/>
          </rPr>
          <t xml:space="preserve">
1. Shaurya sharma paid 1000 Rs as Arjun didn't go to tution in June.
2. Mohit joined on 19-Jun &amp; paid 1800-900=900 Rs less
3. Pranshul didn't study IT in Mar to Jun so 200 discount was not given.
4. Arman studied 5 days in week so 375 added for Jun.
5. Amresh hadn't referred anyone in June so no 200/2 Rs discount
6. Fee of Ishan was 500=2500-2000 more in Apr, May &amp; June
7. Atharva paid 750 less for May &amp; June for 2 weeks leave</t>
        </r>
      </text>
    </comment>
    <comment ref="AJ5" authorId="0">
      <text>
        <r>
          <rPr>
            <b/>
            <sz val="9"/>
            <rFont val="Tahoma"/>
            <charset val="134"/>
          </rPr>
          <t>Aarav:</t>
        </r>
        <r>
          <rPr>
            <sz val="9"/>
            <rFont val="Tahoma"/>
            <charset val="134"/>
          </rPr>
          <t xml:space="preserve">
1. Himanshi paid 400 Rs for 10 days ie. 900 Rs less</t>
        </r>
      </text>
    </comment>
    <comment ref="AL5" authorId="0">
      <text>
        <r>
          <rPr>
            <b/>
            <sz val="9"/>
            <rFont val="Tahoma"/>
            <charset val="134"/>
          </rPr>
          <t>Aarav:</t>
        </r>
        <r>
          <rPr>
            <sz val="9"/>
            <rFont val="Tahoma"/>
            <charset val="134"/>
          </rPr>
          <t xml:space="preserve">
1. Amresh paid 500 less for Sep as he came for half month due to exam
2. Aashi paid 150 less for Sep as she came for half month due to exam</t>
        </r>
      </text>
    </comment>
    <comment ref="AM5" authorId="1">
      <text>
        <r>
          <rPr>
            <b/>
            <sz val="9"/>
            <rFont val="Tahoma"/>
            <charset val="134"/>
          </rPr>
          <t>Shiv Raturi:</t>
        </r>
        <r>
          <rPr>
            <sz val="9"/>
            <rFont val="Tahoma"/>
            <charset val="134"/>
          </rPr>
          <t xml:space="preserve">
1. Aditya Nair joined on 10-Oct so 2/3 fee is applicable for Oct. So 1500/3 subtracted
2. In Oct 0.5 week was taken by Shiv and 3.5 weeks by Jyoti for Savar, Atharva &amp; Geet. So (1500+1500)*7/8 subtracted. 
TO DO -(1500)*7/8 to be further subtarcted once Atharva pays oct fee.</t>
        </r>
      </text>
    </comment>
    <comment ref="AN5" authorId="1">
      <text>
        <r>
          <rPr>
            <b/>
            <sz val="9"/>
            <rFont val="Tahoma"/>
            <charset val="134"/>
          </rPr>
          <t>Shiv Raturi:</t>
        </r>
        <r>
          <rPr>
            <sz val="9"/>
            <rFont val="Tahoma"/>
            <charset val="134"/>
          </rPr>
          <t xml:space="preserve">
1. Sakshi and Saksham Sharma paid 50% fee for Nov for 15 days so (1350+1350)/2 less
2. Shivansh paid 10 days fee as 500 ie 1400-500=900 less
3. No referral discount 200/2 for Nancy in Nov. So 200/2 add</t>
        </r>
      </text>
    </comment>
    <comment ref="AO5" authorId="1">
      <text>
        <r>
          <rPr>
            <b/>
            <sz val="9"/>
            <rFont val="Tahoma"/>
            <charset val="134"/>
          </rPr>
          <t>Shiv Raturi:</t>
        </r>
        <r>
          <rPr>
            <sz val="9"/>
            <rFont val="Tahoma"/>
            <charset val="134"/>
          </rPr>
          <t xml:space="preserve">
1. Referral discount 200/2 for Saksham. So 200/2 less
2. Bhumika paid 50% fee for Dec so 1300/2 less
3. Aksh paid 20 days fee for Dec so 1500/3 less
4. Himanshi 400 for Dec so 1300-400=900 less</t>
        </r>
      </text>
    </comment>
    <comment ref="AP5" authorId="1">
      <text>
        <r>
          <rPr>
            <b/>
            <sz val="9"/>
            <rFont val="Tahoma"/>
            <charset val="134"/>
          </rPr>
          <t>Shiv Raturi:</t>
        </r>
        <r>
          <rPr>
            <sz val="9"/>
            <rFont val="Tahoma"/>
            <charset val="134"/>
          </rPr>
          <t xml:space="preserve">
1. Referral discount of 200 to Mohit for Gaurav
3. Referral discount 200/2 for Saksham. So 200/2 less
4. Chetan paid 50% fee for Jan
5. Referral discount 200/2 for Aditya so 200/2 less
6. Referal discount of 200 to Aryaman,Ayushman for Vatsal
7. Manav paid 750 for Maths that so 1250 less
8. 50% fee paid by Geet for Jan
9. Chirag paid 1500 for Jan ie 500 less
10. Referal discount of 200/2 to Chirag for Dhruv so 100 less</t>
        </r>
      </text>
    </comment>
    <comment ref="AQ5" authorId="1">
      <text>
        <r>
          <rPr>
            <b/>
            <sz val="9"/>
            <rFont val="Tahoma"/>
            <charset val="134"/>
          </rPr>
          <t>Shiv Raturi:</t>
        </r>
        <r>
          <rPr>
            <sz val="9"/>
            <rFont val="Tahoma"/>
            <charset val="134"/>
          </rPr>
          <t xml:space="preserve">
=(-300-100-200)+(600+550-3*6250-100-200)
For Shiv
1. Bhumika paid 1000 so 1300-1000=300 less
2. Referral 200/2 to Saksham for Nancy. So 100 less
3. Referal 200 to Aryaman,Ayushman for Vatsal so 200 less
For Aniket
4. In 10th Shivansh fee is 2000 so 2000-1400=600 added
5. In 10th Aditya Raj fee is 1900 so 1900-1350=550 added
6. Tathya, Aryaman, Ayushman paid 50% fee for Feb so 3*625 less
7. Referral 200/2 to Aditya nair for Shivansh so 100 less
8. Referal 200*2/2 to Jarul for Aarshi for Jan &amp; Feb so 200 less</t>
        </r>
      </text>
    </comment>
    <comment ref="AS5" authorId="1">
      <text>
        <r>
          <rPr>
            <b/>
            <sz val="9"/>
            <rFont val="Tahoma"/>
            <charset val="134"/>
          </rPr>
          <t>Shiv Raturi:
=((-2300+2000/2)+2000-920-750-400-1875-100-450)+(-1475-800-750-850-500)</t>
        </r>
        <r>
          <rPr>
            <sz val="9"/>
            <rFont val="Tahoma"/>
            <charset val="134"/>
          </rPr>
          <t xml:space="preserve">
Shiv:
((-2300+2000/2)+2000-920-750-400-1875-100-450)
1. Chirag paid 1000 fee for Mar for 15 days. So (-2300 + 2000/2)=-1300 less
2. Chirag paid 2000 more for extra maths classes so 2000 add
3. Pranay fee is 60% so 2300*40/100=920 less
4. Rudraksh's applicable fee is 50% so 1500/2=750 less
5. Himanshi paid 1400 so 1800-1400=400 less
6. Dheeraj applicable fee is 25% so 2500*3/4=1875 less shifted to Apr'20
7. Arvan's fee for Mar is 1500 so 100 less
8. Vashnavi applicable fee for Mar is 800 so 1250-800=450 less
Aniket:
(-1475-800-750-850-500)
3. Ayushman &amp; Aryaman paid 50% fee +150 so 2*1625/2-150=1475 less
4. Armaan paid 50% fee so 1600/2=800 less
5. Tathya  paid 50% fee so 1500/2=750 less
6. Sanjoly's applicable fee is 50% so 1700/2=850 less shifted to Feb'21
7. Vansh applicable fee is 1000 so 1500-1000=500 less</t>
        </r>
      </text>
    </comment>
    <comment ref="AT5" authorId="1">
      <text>
        <r>
          <rPr>
            <b/>
            <sz val="9"/>
            <rFont val="Tahoma"/>
            <charset val="1"/>
          </rPr>
          <t>Shiv Raturi:</t>
        </r>
        <r>
          <rPr>
            <sz val="9"/>
            <rFont val="Tahoma"/>
            <charset val="1"/>
          </rPr>
          <t xml:space="preserve">
=(-625-200)+(-850+250)
Shiv:
(-625-200)
1. Dheeraj applicable fee is 75% so 2500/4=625 less
2. Referral discount of 200 to Arvan's for Apr
Aniket:
=(-850+250)
2. Nikhil's applicable fee is 50% so 1700/2=850 less
3 Vansh applicable fee is 1750 so 1750-1500=250 add</t>
        </r>
      </text>
    </comment>
    <comment ref="AU5" authorId="1">
      <text>
        <r>
          <rPr>
            <b/>
            <sz val="9"/>
            <rFont val="Tahoma"/>
            <charset val="1"/>
          </rPr>
          <t>Shiv Raturi:</t>
        </r>
        <r>
          <rPr>
            <sz val="9"/>
            <rFont val="Tahoma"/>
            <charset val="1"/>
          </rPr>
          <t xml:space="preserve">
=(400-800)
Shiv:
(-400-800)
1. Referral discount of 400 to Arvan's for Samridh &amp; Abhiraj
2. 50% fee of Maanvi so 1600/2=800 less
</t>
        </r>
      </text>
    </comment>
    <comment ref="AV5" authorId="1">
      <text>
        <r>
          <rPr>
            <b/>
            <sz val="9"/>
            <rFont val="Tahoma"/>
            <charset val="1"/>
          </rPr>
          <t>Shiv Raturi:</t>
        </r>
        <r>
          <rPr>
            <sz val="9"/>
            <rFont val="Tahoma"/>
            <charset val="1"/>
          </rPr>
          <t xml:space="preserve">
=(-400+200)
Shiv:
(-400+200)
1. Referral discount of 400 to Arvan's for Samridh &amp; Abhiraj
2. Saksham studied only maths in Jun so 200 more
</t>
        </r>
      </text>
    </comment>
    <comment ref="AW5" authorId="1">
      <text>
        <r>
          <rPr>
            <b/>
            <sz val="9"/>
            <rFont val="Tahoma"/>
            <charset val="1"/>
          </rPr>
          <t>Shiv Raturi:</t>
        </r>
        <r>
          <rPr>
            <sz val="9"/>
            <rFont val="Tahoma"/>
            <charset val="1"/>
          </rPr>
          <t xml:space="preserve">
=(-200+200)
Shiv:
(-200+200)
1. Referral discount of 200 to Arvan's for Samridh
2. Saksham studied only maths in Jun so 200 more
</t>
        </r>
      </text>
    </comment>
    <comment ref="AX5" authorId="1">
      <text>
        <r>
          <rPr>
            <b/>
            <sz val="9"/>
            <rFont val="Tahoma"/>
            <charset val="1"/>
          </rPr>
          <t>Shiv Raturi:</t>
        </r>
        <r>
          <rPr>
            <sz val="9"/>
            <rFont val="Tahoma"/>
            <charset val="1"/>
          </rPr>
          <t xml:space="preserve">
(-200+100)+(-200-800)
Shiv:
1. Referral discount of 200 to Arvan's for Samridh
2. Fee of Rudraksh is 1600 so 100  added
3. Saksham studied only maths in Jun so 200 more
Aniket:
4. Aryaman, Ayushman paid 200 less
5. 800 paid by Maanvi as 15 days of fee in quarterly fee so 1600-800=800 less</t>
        </r>
      </text>
    </comment>
    <comment ref="BD5" authorId="1">
      <text>
        <r>
          <rPr>
            <b/>
            <sz val="9"/>
            <rFont val="Tahoma"/>
            <charset val="134"/>
          </rPr>
          <t>Shiv Raturi:
=(850)</t>
        </r>
        <r>
          <rPr>
            <sz val="9"/>
            <rFont val="Tahoma"/>
            <charset val="134"/>
          </rPr>
          <t xml:space="preserve">
6. Sanjoly's applicable fee is 50% so 1700/2=850 less shifted to Feb'21</t>
        </r>
      </text>
    </comment>
    <comment ref="AN17" authorId="1">
      <text>
        <r>
          <rPr>
            <b/>
            <sz val="9"/>
            <rFont val="Tahoma"/>
            <charset val="134"/>
          </rPr>
          <t>Shiv Raturi:</t>
        </r>
        <r>
          <rPr>
            <sz val="9"/>
            <rFont val="Tahoma"/>
            <charset val="134"/>
          </rPr>
          <t xml:space="preserve">
1. Sakshi and Saksham Sharma paid 50% fee for Nov for 15 days so (1350+1350)/2 less</t>
        </r>
      </text>
    </comment>
    <comment ref="AP17" authorId="1">
      <text>
        <r>
          <rPr>
            <b/>
            <sz val="9"/>
            <rFont val="Tahoma"/>
            <charset val="134"/>
          </rPr>
          <t>Shiv Raturi:</t>
        </r>
        <r>
          <rPr>
            <sz val="9"/>
            <rFont val="Tahoma"/>
            <charset val="134"/>
          </rPr>
          <t xml:space="preserve">
Aniket took 50% classes of Arshia for Jan.</t>
        </r>
      </text>
    </comment>
    <comment ref="AQ17" authorId="1">
      <text>
        <r>
          <rPr>
            <b/>
            <sz val="9"/>
            <rFont val="Tahoma"/>
            <charset val="134"/>
          </rPr>
          <t>Shiv Raturi:</t>
        </r>
        <r>
          <rPr>
            <sz val="9"/>
            <rFont val="Tahoma"/>
            <charset val="134"/>
          </rPr>
          <t xml:space="preserve">
For Aniket
4. In 10th Shivansh fee is 2000 so 2000-1400=600 added
5. In 10th Aditya Raj fee is 1900 so 1900-1350=550 added
6. 50% classes for Armaan so 750 less
6. Tathya, Aryaman, Ayushman paid 50% fee for Feb so 3*625 less
7. Referral 200/2 to Aditya nair for Shivansh so 100 less
8. Referal 200*2/2 to Jarul for Aarshi for Jan &amp; Feb so 200 less
9. Aniket took 3/4 of maths classes of Class 8th so (750+3*625)/4 less</t>
        </r>
      </text>
    </comment>
    <comment ref="AS17" authorId="1">
      <text>
        <r>
          <rPr>
            <b/>
            <sz val="9"/>
            <rFont val="Tahoma"/>
            <charset val="134"/>
          </rPr>
          <t>Shiv Raturi:</t>
        </r>
        <r>
          <rPr>
            <sz val="9"/>
            <rFont val="Tahoma"/>
            <charset val="134"/>
          </rPr>
          <t xml:space="preserve">
Aniket:
(-1475-800-750-850-500)
3. Ayushman &amp; Aryaman paid 50% fee +150 so 2*1625/2-150=1475 less
4. Armaan paid 50% fee so 1600/2=800 less
5. Tathya  paid 50% fee so 1500/2=750 less
6. Sanjoly's applicable fee is 50% so 1700/2=850 less shifted to Feb'21
7. Vansh applicable fee is 1000 so 1500-1000=500 less</t>
        </r>
      </text>
    </comment>
    <comment ref="AT17" authorId="1">
      <text>
        <r>
          <rPr>
            <b/>
            <sz val="9"/>
            <rFont val="Tahoma"/>
            <charset val="134"/>
          </rPr>
          <t xml:space="preserve">Shiv Raturi:
</t>
        </r>
        <r>
          <rPr>
            <sz val="9"/>
            <rFont val="Tahoma"/>
            <charset val="134"/>
          </rPr>
          <t>Aniket:
=(-850+250)
2. Nikhil's applicable fee is 50% so 1700/2=850 less
3 Vansh applicable fee is 1750 so 1750-150=250 add
3. 1 Maths class of 10th missed so (1900+2000+2000+1750)/16 less</t>
        </r>
      </text>
    </comment>
    <comment ref="AU17" authorId="1">
      <text>
        <r>
          <rPr>
            <b/>
            <sz val="9"/>
            <rFont val="Tahoma"/>
            <charset val="1"/>
          </rPr>
          <t>Shiv Raturi:</t>
        </r>
        <r>
          <rPr>
            <sz val="9"/>
            <rFont val="Tahoma"/>
            <charset val="1"/>
          </rPr>
          <t xml:space="preserve">
1.Aniket took 50% classes of Sanjoly for May</t>
        </r>
      </text>
    </comment>
    <comment ref="AW17" authorId="1">
      <text>
        <r>
          <rPr>
            <b/>
            <sz val="9"/>
            <rFont val="Tahoma"/>
            <charset val="1"/>
          </rPr>
          <t>Shiv Raturi:</t>
        </r>
        <r>
          <rPr>
            <sz val="9"/>
            <rFont val="Tahoma"/>
            <charset val="1"/>
          </rPr>
          <t xml:space="preserve">
1. Aditya Raj attended classes with Aniket also so 550 add</t>
        </r>
      </text>
    </comment>
    <comment ref="AX17" authorId="1">
      <text>
        <r>
          <rPr>
            <b/>
            <sz val="9"/>
            <rFont val="Tahoma"/>
            <charset val="134"/>
          </rPr>
          <t xml:space="preserve">Shiv Raturi:
</t>
        </r>
        <r>
          <rPr>
            <sz val="9"/>
            <rFont val="Tahoma"/>
            <charset val="134"/>
          </rPr>
          <t>(-200-800)
1. Aryaman, Ayushman paid 200 less
2. 800 paid by Maanvi as 15 days of fee in quarterly fee so 1600-800=800 less</t>
        </r>
      </text>
    </comment>
    <comment ref="AW25" authorId="1">
      <text>
        <r>
          <rPr>
            <b/>
            <sz val="9"/>
            <rFont val="Tahoma"/>
            <charset val="1"/>
          </rPr>
          <t>Shiv Raturi:</t>
        </r>
        <r>
          <rPr>
            <sz val="9"/>
            <rFont val="Tahoma"/>
            <charset val="1"/>
          </rPr>
          <t xml:space="preserve">
1. 50% classes of Ekansh so 675 added</t>
        </r>
      </text>
    </comment>
    <comment ref="AN32" authorId="1">
      <text>
        <r>
          <rPr>
            <b/>
            <sz val="9"/>
            <rFont val="Tahoma"/>
            <charset val="134"/>
          </rPr>
          <t>Shiv Raturi:</t>
        </r>
        <r>
          <rPr>
            <sz val="9"/>
            <rFont val="Tahoma"/>
            <charset val="134"/>
          </rPr>
          <t xml:space="preserve">
3 days (9-Nov) --fever
1- 12-Nov college work
2- 18,19-Nov off by WhatsApp
3- 20-Nov took off without informing. 22-Nov too additional class
4. 27 to 30-Nov Jyoti had exams</t>
        </r>
      </text>
    </comment>
    <comment ref="AO32" authorId="1">
      <text>
        <r>
          <rPr>
            <b/>
            <sz val="9"/>
            <rFont val="Tahoma"/>
            <charset val="134"/>
          </rPr>
          <t>Shiv Raturi:</t>
        </r>
        <r>
          <rPr>
            <sz val="9"/>
            <rFont val="Tahoma"/>
            <charset val="134"/>
          </rPr>
          <t xml:space="preserve">
1. Leaves 2 days before
2. Leaves on 21-Dec</t>
        </r>
      </text>
    </comment>
    <comment ref="AP33" authorId="1">
      <text>
        <r>
          <rPr>
            <b/>
            <sz val="9"/>
            <rFont val="Tahoma"/>
            <charset val="134"/>
          </rPr>
          <t>Shiv Raturi:</t>
        </r>
        <r>
          <rPr>
            <sz val="9"/>
            <rFont val="Tahoma"/>
            <charset val="134"/>
          </rPr>
          <t xml:space="preserve">
8. 50% fee paid by Geet for Jan</t>
        </r>
      </text>
    </comment>
    <comment ref="AQ33" authorId="1">
      <text>
        <r>
          <rPr>
            <b/>
            <sz val="9"/>
            <rFont val="Tahoma"/>
            <charset val="134"/>
          </rPr>
          <t>Shiv Raturi:</t>
        </r>
        <r>
          <rPr>
            <sz val="9"/>
            <rFont val="Tahoma"/>
            <charset val="134"/>
          </rPr>
          <t xml:space="preserve">
1. 50% classes of Aksh taken by Jyoti</t>
        </r>
      </text>
    </comment>
    <comment ref="C34" authorId="1">
      <text>
        <r>
          <rPr>
            <b/>
            <sz val="9"/>
            <rFont val="Tahoma"/>
            <charset val="134"/>
          </rPr>
          <t>Shiv Raturi:</t>
        </r>
        <r>
          <rPr>
            <sz val="9"/>
            <rFont val="Tahoma"/>
            <charset val="134"/>
          </rPr>
          <t xml:space="preserve">
TO DO.
Aditya might study 3 days chem Oct onwards. So 1350/4 fee to be shifted to Gulshan accounts then onwards.</t>
        </r>
      </text>
    </comment>
    <comment ref="AJ41" authorId="0">
      <text>
        <r>
          <rPr>
            <b/>
            <sz val="9"/>
            <rFont val="Tahoma"/>
            <charset val="134"/>
          </rPr>
          <t>Aarav:</t>
        </r>
        <r>
          <rPr>
            <sz val="9"/>
            <rFont val="Tahoma"/>
            <charset val="134"/>
          </rPr>
          <t xml:space="preserve">
1. Himanshi paid 400 Rs for 10 days ie. 900 Rs less</t>
        </r>
      </text>
    </comment>
    <comment ref="AL41" authorId="0">
      <text>
        <r>
          <rPr>
            <b/>
            <sz val="9"/>
            <rFont val="Tahoma"/>
            <charset val="134"/>
          </rPr>
          <t>Aarav:</t>
        </r>
        <r>
          <rPr>
            <sz val="9"/>
            <rFont val="Tahoma"/>
            <charset val="134"/>
          </rPr>
          <t xml:space="preserve">
1. Amresh paid 500 less for Sep as he came for half month due to exam
2. Aashi paid 150 less for Sep as she came for half month due to exam</t>
        </r>
      </text>
    </comment>
    <comment ref="AM41" authorId="1">
      <text>
        <r>
          <rPr>
            <b/>
            <sz val="9"/>
            <rFont val="Tahoma"/>
            <charset val="134"/>
          </rPr>
          <t>Shiv Raturi:</t>
        </r>
        <r>
          <rPr>
            <sz val="9"/>
            <rFont val="Tahoma"/>
            <charset val="134"/>
          </rPr>
          <t xml:space="preserve">
1. Aditya Nair joined on 10-Oct so 2/3 fee is applicable for Oct. So 1500/3 subtracted
2. Shiv took 1/4 of maths classes of Class 8th</t>
        </r>
      </text>
    </comment>
    <comment ref="AN41" authorId="1">
      <text>
        <r>
          <rPr>
            <b/>
            <sz val="9"/>
            <rFont val="Tahoma"/>
            <charset val="134"/>
          </rPr>
          <t>Shiv Raturi:</t>
        </r>
        <r>
          <rPr>
            <sz val="9"/>
            <rFont val="Tahoma"/>
            <charset val="134"/>
          </rPr>
          <t xml:space="preserve">
1. Sakshi and Saksham Sharma paid 50% fee for Nov for 15 days
2. Shiv took 1/4 of maths classes of Class 8th
3. Aashi didn't pay Oct fee because of no classes by Gulshan as a result Aniket had to take her free class for Oct. So deducting 70% of 1500/2 from Gulshan's &amp; Shiv's share and adding that to Aniket's share.
3. No referral discount 200/2 for Nancy in Nov. So 85% of 200/2 add</t>
        </r>
      </text>
    </comment>
    <comment ref="AO41" authorId="1">
      <text>
        <r>
          <rPr>
            <b/>
            <sz val="9"/>
            <rFont val="Tahoma"/>
            <charset val="134"/>
          </rPr>
          <t>Shiv Raturi:</t>
        </r>
        <r>
          <rPr>
            <sz val="9"/>
            <rFont val="Tahoma"/>
            <charset val="134"/>
          </rPr>
          <t xml:space="preserve">
1. Shiv took 1/4 of maths classes of Class 8th
2. Referral discount 200/2 for Saksham. So % of 200/2 less
3. Bhumika paid 50% fee for Dec so % of 1300/2 less
4. % of 11/22 days fee of Aksh.
5. Himanshi 400 for Dec so 1300-400=900 less</t>
        </r>
      </text>
    </comment>
    <comment ref="AP41" authorId="1">
      <text>
        <r>
          <rPr>
            <b/>
            <sz val="9"/>
            <rFont val="Tahoma"/>
            <charset val="134"/>
          </rPr>
          <t>Shiv Raturi:</t>
        </r>
        <r>
          <rPr>
            <sz val="9"/>
            <rFont val="Tahoma"/>
            <charset val="134"/>
          </rPr>
          <t xml:space="preserve">
1. Shiv took 1/4 of maths classes of Class 8th</t>
        </r>
      </text>
    </comment>
    <comment ref="AQ41" authorId="1">
      <text>
        <r>
          <rPr>
            <b/>
            <sz val="9"/>
            <rFont val="Tahoma"/>
            <charset val="134"/>
          </rPr>
          <t>Shiv Raturi:</t>
        </r>
        <r>
          <rPr>
            <sz val="9"/>
            <rFont val="Tahoma"/>
            <charset val="134"/>
          </rPr>
          <t xml:space="preserve">
For Shiv
1. Bhumika paid 1000 so 1300-1000=300 less
2. Referral 200/2 to Saksham for Nancy. So 100 less
3. Referal 200 to Aryaman,Ayushman for Vatsal so 200 less
4. Shiv took 1/4 of maths classes of Class 8th so (750+3*625)/4 added</t>
        </r>
      </text>
    </comment>
    <comment ref="AS41" authorId="1">
      <text>
        <r>
          <rPr>
            <b/>
            <sz val="9"/>
            <rFont val="Tahoma"/>
            <charset val="134"/>
          </rPr>
          <t>Shiv Raturi:</t>
        </r>
        <r>
          <rPr>
            <sz val="9"/>
            <rFont val="Tahoma"/>
            <charset val="134"/>
          </rPr>
          <t xml:space="preserve">
Shiv:
(-2300+2000/2-920-750-400-1875-100-450)
1. Chirag paid 1000 fee for Mar for 15 days. So (-2300 + 2000/2)=-1300 less
3. Pranay fee is 60% so 2300*40/100=920 less
4. Rudraksh's applicable fee is 50% so 1500/2=750 less
5. Himanshi paif 1400 so 1800-1400=400 less
5. Dheeraj applicable fee is 25% so 2500*3/4=1875 less shifted to Apr'20
7. Arvan's fee for Mar is 1500 so 100 less
8. Vashnavi applicable fee for Mar is 800 so 1250-800=450 less</t>
        </r>
      </text>
    </comment>
    <comment ref="AT41" authorId="1">
      <text>
        <r>
          <rPr>
            <b/>
            <sz val="9"/>
            <rFont val="Tahoma"/>
            <charset val="1"/>
          </rPr>
          <t>Shiv Raturi:</t>
        </r>
        <r>
          <rPr>
            <sz val="9"/>
            <rFont val="Tahoma"/>
            <charset val="1"/>
          </rPr>
          <t xml:space="preserve">
(-625-200)
1. Dheeraj applicable fee is 75% so 2500/4=625 less
2. Referral discount of 200 to Arvan's for Apr</t>
        </r>
      </text>
    </comment>
    <comment ref="AU41" authorId="1">
      <text>
        <r>
          <rPr>
            <b/>
            <sz val="9"/>
            <rFont val="Tahoma"/>
            <charset val="1"/>
          </rPr>
          <t>Shiv Raturi:</t>
        </r>
        <r>
          <rPr>
            <sz val="9"/>
            <rFont val="Tahoma"/>
            <charset val="1"/>
          </rPr>
          <t xml:space="preserve">
=(400-800)
Shiv:
(-400+850-800)
1. Referral discount of 400 to Arvan's for Samridh &amp; Abhiraj
2. Shiv took 50% classes of Sanjoly
3. 50% fee of Maanvi so 1600/2=800 less</t>
        </r>
      </text>
    </comment>
    <comment ref="AV41" authorId="1">
      <text>
        <r>
          <rPr>
            <b/>
            <sz val="9"/>
            <rFont val="Tahoma"/>
            <charset val="1"/>
          </rPr>
          <t>Shiv Raturi:</t>
        </r>
        <r>
          <rPr>
            <sz val="9"/>
            <rFont val="Tahoma"/>
            <charset val="1"/>
          </rPr>
          <t xml:space="preserve">
=(-400+200)
Shiv:
(-400+200)
1. Referral discount of 400 to Arvan's for Samridh &amp; Abhiraj
2. Saksham studied only maths in Jun so 200 more</t>
        </r>
      </text>
    </comment>
    <comment ref="AW41" authorId="1">
      <text>
        <r>
          <rPr>
            <b/>
            <sz val="9"/>
            <rFont val="Tahoma"/>
            <charset val="1"/>
          </rPr>
          <t>Shiv Raturi:</t>
        </r>
        <r>
          <rPr>
            <sz val="9"/>
            <rFont val="Tahoma"/>
            <charset val="1"/>
          </rPr>
          <t xml:space="preserve">
Shiv:
(-200+200-550)
1. Referral discount of 200 to Arvan's for Samridh
2. Saksham studied only maths in Jun so 200 more
3. Aditya Raj attended classes with Aniket also so -550 less
4. 50% classes of Ekansh so 675 less</t>
        </r>
      </text>
    </comment>
    <comment ref="AX41" authorId="1">
      <text>
        <r>
          <rPr>
            <b/>
            <sz val="9"/>
            <rFont val="Tahoma"/>
            <charset val="1"/>
          </rPr>
          <t xml:space="preserve">Shiv Raturi:
</t>
        </r>
        <r>
          <rPr>
            <sz val="9"/>
            <rFont val="Tahoma"/>
            <charset val="134"/>
          </rPr>
          <t>(100-200+200)</t>
        </r>
        <r>
          <rPr>
            <sz val="9"/>
            <rFont val="Tahoma"/>
            <charset val="1"/>
          </rPr>
          <t xml:space="preserve">
1. Fee of Rudraksh is 1600 so 100  added
2. Referral discount of 200 to Arvan's for Samridh
3. Saksham studied only maths in Jun so 200 more</t>
        </r>
      </text>
    </comment>
    <comment ref="D68" authorId="1">
      <text>
        <r>
          <rPr>
            <b/>
            <sz val="9"/>
            <rFont val="Tahoma"/>
            <charset val="134"/>
          </rPr>
          <t>Shiv Raturi:</t>
        </r>
        <r>
          <rPr>
            <sz val="9"/>
            <rFont val="Tahoma"/>
            <charset val="134"/>
          </rPr>
          <t xml:space="preserve">
Fee was 3000 for Mar &amp; April as he studied 4 subjects</t>
        </r>
      </text>
    </comment>
    <comment ref="E68" authorId="1">
      <text>
        <r>
          <rPr>
            <b/>
            <sz val="9"/>
            <rFont val="Tahoma"/>
            <charset val="134"/>
          </rPr>
          <t>Shiv Raturi:</t>
        </r>
        <r>
          <rPr>
            <sz val="9"/>
            <rFont val="Tahoma"/>
            <charset val="134"/>
          </rPr>
          <t xml:space="preserve">
Fee was 3000 for Mar &amp; April as he studied 4 subjects</t>
        </r>
      </text>
    </comment>
  </commentList>
</comments>
</file>

<file path=xl/comments5.xml><?xml version="1.0" encoding="utf-8"?>
<comments xmlns="http://schemas.openxmlformats.org/spreadsheetml/2006/main">
  <authors>
    <author>Shiv Raturi</author>
  </authors>
  <commentList>
    <comment ref="AL5" authorId="0">
      <text>
        <r>
          <rPr>
            <b/>
            <sz val="9"/>
            <rFont val="Tahoma"/>
            <charset val="134"/>
          </rPr>
          <t>Shiv Raturi:</t>
        </r>
        <r>
          <rPr>
            <sz val="9"/>
            <rFont val="Tahoma"/>
            <charset val="134"/>
          </rPr>
          <t xml:space="preserve">
Pranshul paid 1500-1400=100 additional</t>
        </r>
      </text>
    </comment>
    <comment ref="AM5" authorId="0">
      <text>
        <r>
          <rPr>
            <b/>
            <sz val="9"/>
            <rFont val="Tahoma"/>
            <charset val="134"/>
          </rPr>
          <t>Shiv Raturi:</t>
        </r>
        <r>
          <rPr>
            <sz val="9"/>
            <rFont val="Tahoma"/>
            <charset val="134"/>
          </rPr>
          <t xml:space="preserve">
Pranshul paid 1500-1400=100 additional</t>
        </r>
      </text>
    </comment>
    <comment ref="AN5" authorId="0">
      <text>
        <r>
          <rPr>
            <b/>
            <sz val="9"/>
            <rFont val="Tahoma"/>
            <charset val="134"/>
          </rPr>
          <t>Shiv Raturi:</t>
        </r>
        <r>
          <rPr>
            <sz val="9"/>
            <rFont val="Tahoma"/>
            <charset val="134"/>
          </rPr>
          <t xml:space="preserve">
3. Sakshi and Saksham Sharma paid 50% fee for Nov for 15 days so (600+400)/2 less</t>
        </r>
      </text>
    </comment>
    <comment ref="AQ5" authorId="0">
      <text>
        <r>
          <rPr>
            <b/>
            <sz val="9"/>
            <rFont val="Tahoma"/>
            <charset val="134"/>
          </rPr>
          <t>Shiv Raturi:</t>
        </r>
        <r>
          <rPr>
            <sz val="9"/>
            <rFont val="Tahoma"/>
            <charset val="134"/>
          </rPr>
          <t xml:space="preserve">
1.Tathya paid 50% fee for Feb so 300 less</t>
        </r>
      </text>
    </comment>
    <comment ref="AS5" authorId="0">
      <text>
        <r>
          <rPr>
            <b/>
            <sz val="9"/>
            <rFont val="Tahoma"/>
            <charset val="134"/>
          </rPr>
          <t>Shiv Raturi:</t>
        </r>
        <r>
          <rPr>
            <sz val="9"/>
            <rFont val="Tahoma"/>
            <charset val="134"/>
          </rPr>
          <t xml:space="preserve">
1. Armaan paid 1500-800=700 more so 700 added.
2. Pranay fee is 60% so 200*40/100=80 less</t>
        </r>
      </text>
    </comment>
    <comment ref="AV5" authorId="0">
      <text>
        <r>
          <rPr>
            <b/>
            <sz val="9"/>
            <rFont val="Tahoma"/>
            <charset val="1"/>
          </rPr>
          <t>Shiv Raturi:</t>
        </r>
        <r>
          <rPr>
            <sz val="9"/>
            <rFont val="Tahoma"/>
            <charset val="1"/>
          </rPr>
          <t xml:space="preserve">
(-350)
Shiv:
(-350)
1. Samridth applicable fee is 300 so 650-300=350 less</t>
        </r>
      </text>
    </comment>
    <comment ref="AV73" authorId="0">
      <text>
        <r>
          <rPr>
            <b/>
            <sz val="9"/>
            <rFont val="Tahoma"/>
            <charset val="1"/>
          </rPr>
          <t>Shiv Raturi:</t>
        </r>
        <r>
          <rPr>
            <sz val="9"/>
            <rFont val="Tahoma"/>
            <charset val="1"/>
          </rPr>
          <t xml:space="preserve">
(-350)
Shiv:
(-350)
1. Samridth applicable fee is 300 so 650-300=350 less</t>
        </r>
      </text>
    </comment>
  </commentList>
</comments>
</file>

<file path=xl/comments6.xml><?xml version="1.0" encoding="utf-8"?>
<comments xmlns="http://schemas.openxmlformats.org/spreadsheetml/2006/main">
  <authors>
    <author>Aarav</author>
    <author>Shiv Raturi</author>
  </authors>
  <commentList>
    <comment ref="AL5" authorId="0">
      <text>
        <r>
          <rPr>
            <b/>
            <sz val="9"/>
            <rFont val="Tahoma"/>
            <charset val="134"/>
          </rPr>
          <t>Aarav:</t>
        </r>
        <r>
          <rPr>
            <sz val="9"/>
            <rFont val="Tahoma"/>
            <charset val="134"/>
          </rPr>
          <t xml:space="preserve">
1. Aashi paid -1500/8 less for Sep as she came for half month due to exam
2.Amresh paid 1400=1900-500 less for Sep as he came for half month due to exam and also due to less chem duration</t>
        </r>
      </text>
    </comment>
    <comment ref="AM5" authorId="1">
      <text>
        <r>
          <rPr>
            <b/>
            <sz val="9"/>
            <rFont val="Tahoma"/>
            <charset val="134"/>
          </rPr>
          <t>Shiv Raturi:</t>
        </r>
        <r>
          <rPr>
            <sz val="9"/>
            <rFont val="Tahoma"/>
            <charset val="134"/>
          </rPr>
          <t xml:space="preserve">
1. Aditya Nair joined on 10-Oct so 2/3 fee is applicable for Oct. So 1500/12 subtracted.</t>
        </r>
      </text>
    </comment>
    <comment ref="AN5" authorId="1">
      <text>
        <r>
          <rPr>
            <b/>
            <sz val="9"/>
            <rFont val="Tahoma"/>
            <charset val="134"/>
          </rPr>
          <t>Shiv Raturi:</t>
        </r>
        <r>
          <rPr>
            <sz val="9"/>
            <rFont val="Tahoma"/>
            <charset val="134"/>
          </rPr>
          <t xml:space="preserve">
1. Sakshi &amp; Saksham Sharma paid 50% fee for Nov for 15 days so (338+338)/2 less
2. Dheeraj joined chem on 20-Nov. So paid 2300*19/30 less.
3. Mohit paid 15 days fee for Nov so 2200/2 less
4. No referral discount 100/4 for Nancy in Nov. So 100/4 add</t>
        </r>
      </text>
    </comment>
    <comment ref="AO5" authorId="1">
      <text>
        <r>
          <rPr>
            <b/>
            <sz val="9"/>
            <rFont val="Tahoma"/>
            <charset val="134"/>
          </rPr>
          <t>Shiv Raturi:</t>
        </r>
        <r>
          <rPr>
            <sz val="9"/>
            <rFont val="Tahoma"/>
            <charset val="134"/>
          </rPr>
          <t xml:space="preserve">
1. Referral discount 100/4 for Saksham. So 100/4 less
2. Bhumika paid 50% fee for Dec so 1300/8 less</t>
        </r>
      </text>
    </comment>
    <comment ref="AP5" authorId="1">
      <text>
        <r>
          <rPr>
            <b/>
            <sz val="9"/>
            <rFont val="Tahoma"/>
            <charset val="134"/>
          </rPr>
          <t>Shiv Raturi:</t>
        </r>
        <r>
          <rPr>
            <sz val="9"/>
            <rFont val="Tahoma"/>
            <charset val="134"/>
          </rPr>
          <t xml:space="preserve">
1. Referral discount 100/4 to Saksham for Nancy. So 100/4 less
2. Referral discount 100/4 to Aditya for Shivansh. So 100/4 less
3. Referral discount of 100*2/3 to Jarul for Aarshi so 100*2/3 less
5. Mohit paid (1467/2+1416)-2200 = 51 less
6. Chirag paid 1500 for Jan ie 500*2/3 less
7. Referal discount of 200/2 to Chirag for Dhruv so 100 less</t>
        </r>
      </text>
    </comment>
    <comment ref="AQ5" authorId="1">
      <text>
        <r>
          <rPr>
            <b/>
            <sz val="9"/>
            <rFont val="Tahoma"/>
            <charset val="134"/>
          </rPr>
          <t xml:space="preserve">Shiv Raturi:
</t>
        </r>
        <r>
          <rPr>
            <sz val="9"/>
            <rFont val="Tahoma"/>
            <charset val="134"/>
          </rPr>
          <t>=(-(2300*11/30)-2000-3*313/2-400-50) +(150+137-25-100) +(-75-25)
For Gulshan
1. Dheeraj paid 2300*19/30 fee for 19 days of Feb. So 2300*11/30 Rs less for 11 days.
2. Pranay paid 50% so 2000 less
3. Tathya, Aryaman &amp; Ayushman paid 50% fee for Feb so 3*313/2 less
4. Referral discount to Ishan for Ritik for Jan &amp; Feb so 400 less
5. Referral 200/4 to Jarul for Arshia so 50 less
For Anoop
6. In 10th Shivansh fee is 2000 so (2000-1400)/4=150 added
7. In 10th Aditya Raj fee is 1900/4 so (1900-1350)/4=137 added
8. Referral 100/4 to Aditya nair for Shivansh. So 25 less
9. Referral 100*2/2 to Jarul for Bhumika for 2 months so 100 less
For Pramod
10. Bhumika paid 1000/4 so (1300-1000)/4=300/4=75 less
11. Referral 100/4 to Saksham for Nancy. So 25 less</t>
        </r>
      </text>
    </comment>
    <comment ref="AS5" authorId="1">
      <text>
        <r>
          <rPr>
            <b/>
            <sz val="9"/>
            <rFont val="Tahoma"/>
            <charset val="134"/>
          </rPr>
          <t>Shiv Raturi:</t>
        </r>
        <r>
          <rPr>
            <sz val="9"/>
            <rFont val="Tahoma"/>
            <charset val="134"/>
          </rPr>
          <t xml:space="preserve">
(-2300+1000*2/3)+(-369-200-188-213-125-188)+(-920)+(-1875)
Anoop:
(-2300+1000*2/3)
1. Chirag paid 1000 fee for Mar for 15 days. So (-2300 + 2000/(2*3))=-1967 less
Yogesh:
(-369-200-188-213-125-188)
2. Ayushman &amp; Aryaman paid 50% fee +75/2 so 2*406/2-37=369 less
3. Armaan paid 50% fee so 400/2=200 less
4. Tathya  paid 50% fee so 375/2=188 less
5. Sanjoly's applicable fee is 50% so 425/2=213 less shifted to Feb'21
6. Vansh applicable fee is 250 so 375-250 = 125 less
7. Rudraksh's applicable fee is 50% so 375/2=188 less
Gushan:
(-920)
8. Pranay fee is 60% so 2300*40/100=920 less
Kajol:
(-1875)
9. Dheeraj applicable fee is 25% so 2500*3/4=1875 less shifted to Apr'20</t>
        </r>
      </text>
    </comment>
    <comment ref="AT5" authorId="1">
      <text>
        <r>
          <rPr>
            <b/>
            <sz val="9"/>
            <rFont val="Tahoma"/>
            <charset val="1"/>
          </rPr>
          <t>Shiv Raturi:</t>
        </r>
        <r>
          <rPr>
            <sz val="9"/>
            <rFont val="Tahoma"/>
            <charset val="1"/>
          </rPr>
          <t xml:space="preserve">
=(-625)+(63)
Kajol:
(-625)
1. Dheeraj applicable fee is 75% so 2500/4=625 less
Yogesh:
(63)
2. Vansh applicable fee is 438 so 438-375=63 add</t>
        </r>
      </text>
    </comment>
    <comment ref="AU5" authorId="1">
      <text>
        <r>
          <rPr>
            <b/>
            <sz val="9"/>
            <rFont val="Tahoma"/>
            <charset val="1"/>
          </rPr>
          <t>Shiv Raturi:</t>
        </r>
        <r>
          <rPr>
            <sz val="9"/>
            <rFont val="Tahoma"/>
            <charset val="1"/>
          </rPr>
          <t xml:space="preserve">
=(200)
Kajol:
(-200)
2. 50% fee of Maanvi so 400/2=200 less</t>
        </r>
      </text>
    </comment>
    <comment ref="AX5" authorId="1">
      <text>
        <r>
          <rPr>
            <b/>
            <sz val="9"/>
            <rFont val="Tahoma"/>
            <charset val="1"/>
          </rPr>
          <t>Shiv Raturi:</t>
        </r>
        <r>
          <rPr>
            <sz val="9"/>
            <rFont val="Tahoma"/>
            <charset val="1"/>
          </rPr>
          <t xml:space="preserve">
1. 200 paid by Maanvi as 15 days of fee in quarterly fee. Status to be updated when 100% fee paid</t>
        </r>
      </text>
    </comment>
    <comment ref="BD5" authorId="1">
      <text>
        <r>
          <rPr>
            <b/>
            <sz val="9"/>
            <rFont val="Tahoma"/>
            <charset val="134"/>
          </rPr>
          <t>Shiv Raturi:
=(213)</t>
        </r>
        <r>
          <rPr>
            <sz val="9"/>
            <rFont val="Tahoma"/>
            <charset val="134"/>
          </rPr>
          <t xml:space="preserve">
1. Sanjoly's applicable fee is 50% so 425/2=213 less shifted to Feb'21</t>
        </r>
      </text>
    </comment>
    <comment ref="B20" authorId="1">
      <text>
        <r>
          <rPr>
            <b/>
            <sz val="9"/>
            <rFont val="Tahoma"/>
            <charset val="134"/>
          </rPr>
          <t>Shiv Raturi:</t>
        </r>
        <r>
          <rPr>
            <sz val="9"/>
            <rFont val="Tahoma"/>
            <charset val="134"/>
          </rPr>
          <t xml:space="preserve">
TO DO.
In Oct Aditya may study 3 days from Gushan. In that case fee to be added here</t>
        </r>
      </text>
    </comment>
    <comment ref="AO25" authorId="1">
      <text>
        <r>
          <rPr>
            <b/>
            <sz val="9"/>
            <rFont val="Tahoma"/>
            <charset val="134"/>
          </rPr>
          <t>Shiv Raturi:</t>
        </r>
        <r>
          <rPr>
            <sz val="9"/>
            <rFont val="Tahoma"/>
            <charset val="134"/>
          </rPr>
          <t xml:space="preserve">
1. Referral discount 100/4 for Saksham. So % of 100/4 less
3. Bhumika paid 50% fee for Dec so % of 1300/8 less</t>
        </r>
      </text>
    </comment>
    <comment ref="AP25" authorId="1">
      <text>
        <r>
          <rPr>
            <b/>
            <sz val="9"/>
            <rFont val="Tahoma"/>
            <charset val="134"/>
          </rPr>
          <t>Shiv Raturi:</t>
        </r>
        <r>
          <rPr>
            <sz val="9"/>
            <rFont val="Tahoma"/>
            <charset val="134"/>
          </rPr>
          <t xml:space="preserve">
1. Referral discount 100/4 to Saksham for Nancy. So 100/4 less
2. Referral discount 100/4 to Aditya for Shivansh. So 100/4 less
3. Chirag paid 1500 for Jan ie 500*2/3 less
4. Referal discount of 200/2 to Chirag for Dhruv so 100 less</t>
        </r>
      </text>
    </comment>
    <comment ref="AQ25" authorId="1">
      <text>
        <r>
          <rPr>
            <b/>
            <sz val="9"/>
            <rFont val="Tahoma"/>
            <charset val="134"/>
          </rPr>
          <t>Shiv Raturi:</t>
        </r>
        <r>
          <rPr>
            <sz val="9"/>
            <rFont val="Tahoma"/>
            <charset val="134"/>
          </rPr>
          <t xml:space="preserve">
6. In 10th Shivansh fee is 2000 so (2000-1400)/4=150 added
7. In 10th Aditya Raj fee is 1900/4 so (1900-1350)/4=137 added
8. 25% classes for Saksham so (338)*3/4 less
8. 100% classes for Aditya Nair so (375) less
9. Referral 100/4 to Aditya nair for Shivansh. So 25 less
10. Referral 100*2/2 to Jarul for Bhumika for 2 months so 100 less</t>
        </r>
      </text>
    </comment>
    <comment ref="AJ33" authorId="1">
      <text>
        <r>
          <rPr>
            <b/>
            <sz val="9"/>
            <rFont val="Tahoma"/>
            <charset val="134"/>
          </rPr>
          <t>Shiv Raturi:</t>
        </r>
        <r>
          <rPr>
            <sz val="9"/>
            <rFont val="Tahoma"/>
            <charset val="134"/>
          </rPr>
          <t xml:space="preserve">
1. Share of Ishan was 100% when they were studying in Sec10 center</t>
        </r>
      </text>
    </comment>
    <comment ref="AK33" authorId="1">
      <text>
        <r>
          <rPr>
            <b/>
            <sz val="9"/>
            <rFont val="Tahoma"/>
            <charset val="134"/>
          </rPr>
          <t>Shiv Raturi:</t>
        </r>
        <r>
          <rPr>
            <sz val="9"/>
            <rFont val="Tahoma"/>
            <charset val="134"/>
          </rPr>
          <t xml:space="preserve">
1. Share of Manav,Ishan,Amresh was 100% when they were studying in Sec10 center</t>
        </r>
      </text>
    </comment>
    <comment ref="AL33" authorId="0">
      <text>
        <r>
          <rPr>
            <b/>
            <sz val="9"/>
            <rFont val="Tahoma"/>
            <charset val="134"/>
          </rPr>
          <t>Aarav:</t>
        </r>
        <r>
          <rPr>
            <sz val="9"/>
            <rFont val="Tahoma"/>
            <charset val="134"/>
          </rPr>
          <t xml:space="preserve">
1.Share of Manav,Ishan,Amresh was 100% when they were studying in Sec10 center
2. Aashi paid -1500/8 less for Sep as she came for half month due to exam
3.Amresh paid 1400=1900-500 less for Sep as he came for half month due to exam and also due to less chem duration</t>
        </r>
      </text>
    </comment>
    <comment ref="AM33" authorId="1">
      <text>
        <r>
          <rPr>
            <b/>
            <sz val="9"/>
            <rFont val="Tahoma"/>
            <charset val="134"/>
          </rPr>
          <t>Shiv Raturi:</t>
        </r>
        <r>
          <rPr>
            <sz val="9"/>
            <rFont val="Tahoma"/>
            <charset val="134"/>
          </rPr>
          <t xml:space="preserve">
1. Aditya Nair joined on 10-Oct so 2/3 fee is applicable for Oct. So 1500/12 subtracted.</t>
        </r>
      </text>
    </comment>
    <comment ref="AN33" authorId="1">
      <text>
        <r>
          <rPr>
            <b/>
            <sz val="9"/>
            <rFont val="Tahoma"/>
            <charset val="134"/>
          </rPr>
          <t>Shiv Raturi:</t>
        </r>
        <r>
          <rPr>
            <sz val="9"/>
            <rFont val="Tahoma"/>
            <charset val="134"/>
          </rPr>
          <t xml:space="preserve">
1. Sakshi &amp; Saksham Sharma paid 50% fee for Nov for 15 days so (338+338)/2 less
2. Dheeraj joined chem on 20-Nov. So paid 2300*19/30 less.
3. Mohit paid 15 days fee for Nov so 2200/2 less
4. Aashi didn't pay Oct fee because of no classes by Gulshan as a result Aniket had to take her free class for Oct. So deducting 70% of 1500/2 from Gulshan's &amp; Shiv's share and adding that to Aniket's share.
4. No referral discount 100/4 for Nancy in Nov. So % of 100/4 add</t>
        </r>
      </text>
    </comment>
    <comment ref="AP33" authorId="1">
      <text>
        <r>
          <rPr>
            <b/>
            <sz val="9"/>
            <rFont val="Tahoma"/>
            <charset val="134"/>
          </rPr>
          <t>Shiv Raturi:</t>
        </r>
        <r>
          <rPr>
            <sz val="9"/>
            <rFont val="Tahoma"/>
            <charset val="134"/>
          </rPr>
          <t xml:space="preserve">
3. Referral discount of 100*2/3 to Jarul for Aarshi so 100*2/3 less
2. Gulshan taught X students for 10 days
3. Mohit paid (1467/2+1416)-2200 = 51 less</t>
        </r>
      </text>
    </comment>
    <comment ref="AQ33" authorId="1">
      <text>
        <r>
          <rPr>
            <b/>
            <sz val="9"/>
            <rFont val="Tahoma"/>
            <charset val="134"/>
          </rPr>
          <t xml:space="preserve">Shiv Raturi:
</t>
        </r>
        <r>
          <rPr>
            <sz val="9"/>
            <rFont val="Tahoma"/>
            <charset val="134"/>
          </rPr>
          <t>For Gulshan</t>
        </r>
        <r>
          <rPr>
            <b/>
            <sz val="9"/>
            <rFont val="Tahoma"/>
            <charset val="134"/>
          </rPr>
          <t xml:space="preserve">
</t>
        </r>
        <r>
          <rPr>
            <sz val="9"/>
            <rFont val="Tahoma"/>
            <charset val="134"/>
          </rPr>
          <t>2. Referral of 200/4 to Jarul for Arshi so 50 less
5. Referral of 400 to Ishan for Ritik for Jan &amp; Feb so 400 less</t>
        </r>
      </text>
    </comment>
    <comment ref="AS33" authorId="1">
      <text>
        <r>
          <rPr>
            <b/>
            <sz val="9"/>
            <rFont val="Tahoma"/>
            <charset val="134"/>
          </rPr>
          <t>Shiv Raturi:</t>
        </r>
        <r>
          <rPr>
            <sz val="9"/>
            <rFont val="Tahoma"/>
            <charset val="134"/>
          </rPr>
          <t xml:space="preserve">
Gulshan:
(-920+500-880)
3. Pranay fee is 60% so 2300*40/100=920 less
4. 25% of Tushar Chem classes taken by Gulshan. So 2000/4=500 add for Gulshan
5. 60% of Vatsal fee applicable so 2200*40/100=880 less</t>
        </r>
      </text>
    </comment>
    <comment ref="AT33" authorId="1">
      <text>
        <r>
          <rPr>
            <b/>
            <sz val="9"/>
            <rFont val="Tahoma"/>
            <charset val="1"/>
          </rPr>
          <t>Shiv Raturi:</t>
        </r>
        <r>
          <rPr>
            <sz val="9"/>
            <rFont val="Tahoma"/>
            <charset val="1"/>
          </rPr>
          <t xml:space="preserve">
1. 1/2 fee of Chetan applicable so 1500/2 less</t>
        </r>
      </text>
    </comment>
    <comment ref="AJ34" authorId="0">
      <text>
        <r>
          <rPr>
            <b/>
            <sz val="9"/>
            <rFont val="Tahoma"/>
            <charset val="134"/>
          </rPr>
          <t>Aarav:</t>
        </r>
        <r>
          <rPr>
            <sz val="9"/>
            <rFont val="Tahoma"/>
            <charset val="134"/>
          </rPr>
          <t xml:space="preserve">
1. (15-days)
VII- Aashi(1000) , Shaurya (667)
VIII - Ayushman (833), Aryaman(833), Tathya(833)
IX-Saksham(900)
Out of 4 weeks Gulshan taught 2 week. ie 2 weeks less.
So Add (1000+667+833+833+833+900)/2
2. (1 class out of total 8 classes)
1. Aditya(675)
So add (675)*1/8
3. (7 days)
Out of 4 weeks Gulshan taught 1 week. ie 3 weeks less.
1. VII- Pranshul(933)
2. X- Jarul(1333)
So add (1333+933)*1/4</t>
        </r>
      </text>
    </comment>
    <comment ref="AS49" authorId="1">
      <text>
        <r>
          <rPr>
            <b/>
            <sz val="9"/>
            <rFont val="Tahoma"/>
            <charset val="134"/>
          </rPr>
          <t>Shiv Raturi:</t>
        </r>
        <r>
          <rPr>
            <sz val="9"/>
            <rFont val="Tahoma"/>
            <charset val="134"/>
          </rPr>
          <t xml:space="preserve">
Yogesh:
(-369-200-188-213-125-188-1000)
2. Ayushman &amp; Aryaman paid 50% fee +75/2 so 2*406/2-37=369 less
3. Armaan paid 50% fee so 400/2=200 less
4. Tathya  paid 50% fee so 375/2=188 less
5. Sanjoly's applicable fee is 50% so 425/2=213 less shifted to Feb'21
6. Vansh applicable fee is 250 so 375-250 = 125 less
7. Rudraksh's applicable fee is 50% so 375/2=188 less
8. 50% of Tushar Chem taken 50% by Yogesh. So 2000/2=1000 less for Yogesh.</t>
        </r>
      </text>
    </comment>
    <comment ref="AT49" authorId="1">
      <text>
        <r>
          <rPr>
            <b/>
            <sz val="9"/>
            <rFont val="Tahoma"/>
            <charset val="1"/>
          </rPr>
          <t xml:space="preserve">Shiv Raturi:
</t>
        </r>
        <r>
          <rPr>
            <sz val="9"/>
            <rFont val="Tahoma"/>
            <charset val="134"/>
          </rPr>
          <t>Yogesh:</t>
        </r>
        <r>
          <rPr>
            <sz val="9"/>
            <rFont val="Tahoma"/>
            <charset val="1"/>
          </rPr>
          <t xml:space="preserve">
(63)
2. Vansh applicable fee is 438 so 438-375=63 add</t>
        </r>
      </text>
    </comment>
    <comment ref="AQ57" authorId="1">
      <text>
        <r>
          <rPr>
            <b/>
            <sz val="9"/>
            <rFont val="Tahoma"/>
            <charset val="134"/>
          </rPr>
          <t>Shiv Raturi:</t>
        </r>
        <r>
          <rPr>
            <sz val="9"/>
            <rFont val="Tahoma"/>
            <charset val="134"/>
          </rPr>
          <t xml:space="preserve">
For Pramod
9. Bhumika paid 1000/4 so (1300-1000)/4=300/4=75 less
10. Referral 100/4 to Saksham for Nancy. So 25 less</t>
        </r>
      </text>
    </comment>
    <comment ref="AS57" authorId="1">
      <text>
        <r>
          <rPr>
            <b/>
            <sz val="9"/>
            <rFont val="Tahoma"/>
            <charset val="1"/>
          </rPr>
          <t>Shiv Raturi:</t>
        </r>
        <r>
          <rPr>
            <sz val="9"/>
            <rFont val="Tahoma"/>
            <charset val="1"/>
          </rPr>
          <t xml:space="preserve">
Kajol:
(-1875-612)
9. Dheeraj applicable fee is 25% so 2500*3/4=1875 less shifted to Apr'20
10. Bhumika,Nancy &amp; Saksham applicable fee os 50% so 400/2+400/2+425/2 = 612 less</t>
        </r>
      </text>
    </comment>
    <comment ref="AT57" authorId="1">
      <text>
        <r>
          <rPr>
            <b/>
            <sz val="9"/>
            <rFont val="Tahoma"/>
            <charset val="1"/>
          </rPr>
          <t>Shiv Raturi:</t>
        </r>
        <r>
          <rPr>
            <sz val="9"/>
            <rFont val="Tahoma"/>
            <charset val="1"/>
          </rPr>
          <t xml:space="preserve">
1. Dheeraj applicable fee is 75% so 2500/4=625 less</t>
        </r>
      </text>
    </comment>
    <comment ref="AU57" authorId="1">
      <text>
        <r>
          <rPr>
            <b/>
            <sz val="9"/>
            <rFont val="Tahoma"/>
            <charset val="1"/>
          </rPr>
          <t>Shiv Raturi:</t>
        </r>
        <r>
          <rPr>
            <sz val="9"/>
            <rFont val="Tahoma"/>
            <charset val="1"/>
          </rPr>
          <t xml:space="preserve">
Kajol:
(-267-425)
1. Nikhil joined in mid of May &amp; only Bio classes taken not chem so 425 less
2. 33% class of Maanvi so 2*400/3=267 less</t>
        </r>
      </text>
    </comment>
  </commentList>
</comments>
</file>

<file path=xl/comments7.xml><?xml version="1.0" encoding="utf-8"?>
<comments xmlns="http://schemas.openxmlformats.org/spreadsheetml/2006/main">
  <authors>
    <author>Shiv Raturi</author>
  </authors>
  <commentList>
    <comment ref="AM5" authorId="0">
      <text>
        <r>
          <rPr>
            <b/>
            <sz val="9"/>
            <rFont val="Tahoma"/>
            <charset val="134"/>
          </rPr>
          <t>Shiv Raturi:</t>
        </r>
        <r>
          <rPr>
            <sz val="9"/>
            <rFont val="Tahoma"/>
            <charset val="134"/>
          </rPr>
          <t xml:space="preserve">
Shubhum paid 700 Rs less for IIT Chem for Oct</t>
        </r>
      </text>
    </comment>
    <comment ref="AS5" authorId="0">
      <text>
        <r>
          <rPr>
            <b/>
            <sz val="9"/>
            <rFont val="Tahoma"/>
            <charset val="1"/>
          </rPr>
          <t>Shiv Raturi:</t>
        </r>
        <r>
          <rPr>
            <sz val="9"/>
            <rFont val="Tahoma"/>
            <charset val="1"/>
          </rPr>
          <t xml:space="preserve">
(-680) +(-300)
Gulshan:
(-680)
1. Pranay fee is 60% so 1700*40/100=680 less
2. Pranshul's fee was 4200 so 4500-4200=300 less</t>
        </r>
      </text>
    </comment>
    <comment ref="AS33" authorId="0">
      <text>
        <r>
          <rPr>
            <b/>
            <sz val="9"/>
            <rFont val="Tahoma"/>
            <charset val="1"/>
          </rPr>
          <t>Shiv Raturi:</t>
        </r>
        <r>
          <rPr>
            <sz val="9"/>
            <rFont val="Tahoma"/>
            <charset val="1"/>
          </rPr>
          <t xml:space="preserve">
1. Pranay fee is 60% so 1700*40/100=680 less</t>
        </r>
      </text>
    </comment>
    <comment ref="AS73" authorId="0">
      <text>
        <r>
          <rPr>
            <b/>
            <sz val="9"/>
            <rFont val="Tahoma"/>
            <charset val="1"/>
          </rPr>
          <t>Shiv Raturi:</t>
        </r>
        <r>
          <rPr>
            <sz val="9"/>
            <rFont val="Tahoma"/>
            <charset val="1"/>
          </rPr>
          <t xml:space="preserve">
2. Pranshul's fee was 4200 so 4500-4200=300 less</t>
        </r>
      </text>
    </comment>
  </commentList>
</comments>
</file>

<file path=xl/comments8.xml><?xml version="1.0" encoding="utf-8"?>
<comments xmlns="http://schemas.openxmlformats.org/spreadsheetml/2006/main">
  <authors>
    <author>Shiv Raturi</author>
    <author>Aarav</author>
  </authors>
  <commentList>
    <comment ref="B5" authorId="0">
      <text>
        <r>
          <rPr>
            <b/>
            <sz val="9"/>
            <rFont val="Tahoma"/>
            <charset val="134"/>
          </rPr>
          <t>Shiv Raturi:</t>
        </r>
        <r>
          <rPr>
            <sz val="9"/>
            <rFont val="Tahoma"/>
            <charset val="134"/>
          </rPr>
          <t xml:space="preserve">
TO DO.
In Oct Aditya may study 3 days from Gushan. In that case fee to be added here</t>
        </r>
      </text>
    </comment>
    <comment ref="AL5" authorId="1">
      <text>
        <r>
          <rPr>
            <b/>
            <sz val="9"/>
            <rFont val="Tahoma"/>
            <charset val="134"/>
          </rPr>
          <t>Aarav:</t>
        </r>
        <r>
          <rPr>
            <sz val="9"/>
            <rFont val="Tahoma"/>
            <charset val="134"/>
          </rPr>
          <t xml:space="preserve">
1. Aashi paid -1500/8 less for Sep as she came for half month due to exam</t>
        </r>
      </text>
    </comment>
    <comment ref="AM5" authorId="0">
      <text>
        <r>
          <rPr>
            <b/>
            <sz val="9"/>
            <rFont val="Tahoma"/>
            <charset val="134"/>
          </rPr>
          <t>Shiv Raturi:</t>
        </r>
        <r>
          <rPr>
            <sz val="9"/>
            <rFont val="Tahoma"/>
            <charset val="134"/>
          </rPr>
          <t xml:space="preserve">
1. Aditya Nair joined on 10-Oct so 2/3 fee is applicable for Oct. So 1500/12 subtracted.</t>
        </r>
      </text>
    </comment>
    <comment ref="AN5" authorId="0">
      <text>
        <r>
          <rPr>
            <b/>
            <sz val="9"/>
            <rFont val="Tahoma"/>
            <charset val="134"/>
          </rPr>
          <t>Shiv Raturi:</t>
        </r>
        <r>
          <rPr>
            <sz val="9"/>
            <rFont val="Tahoma"/>
            <charset val="134"/>
          </rPr>
          <t xml:space="preserve">
1. Sakshi and Saksham Sharma paid 50% fee for Nov for 15 days so (338+338)/2 less
2. No referral discount 100/4 for Nancy in Nov. So 100/4 add</t>
        </r>
      </text>
    </comment>
    <comment ref="AO5" authorId="0">
      <text>
        <r>
          <rPr>
            <b/>
            <sz val="9"/>
            <rFont val="Tahoma"/>
            <charset val="134"/>
          </rPr>
          <t>Shiv Raturi:</t>
        </r>
        <r>
          <rPr>
            <sz val="9"/>
            <rFont val="Tahoma"/>
            <charset val="134"/>
          </rPr>
          <t xml:space="preserve">
1. Referral discount 100/4 for Saksham. So 100/4 less
2. Bhumika paid 50% fee for Dec so 1300/8 less</t>
        </r>
      </text>
    </comment>
    <comment ref="AP5" authorId="0">
      <text>
        <r>
          <rPr>
            <b/>
            <sz val="9"/>
            <rFont val="Tahoma"/>
            <charset val="134"/>
          </rPr>
          <t>Shiv Raturi:</t>
        </r>
        <r>
          <rPr>
            <sz val="9"/>
            <rFont val="Tahoma"/>
            <charset val="134"/>
          </rPr>
          <t xml:space="preserve">
1. Referral discount 100/4 to Saksham for Nancy. So 100/4 less
2. Referral discount 100/4 to Aditya for Shivansh. So 100/4 less
</t>
        </r>
      </text>
    </comment>
    <comment ref="AQ5" authorId="0">
      <text>
        <r>
          <rPr>
            <b/>
            <sz val="9"/>
            <rFont val="Tahoma"/>
            <charset val="134"/>
          </rPr>
          <t xml:space="preserve">Shiv Raturi:
</t>
        </r>
        <r>
          <rPr>
            <sz val="9"/>
            <rFont val="Tahoma"/>
            <charset val="134"/>
          </rPr>
          <t>=(-3*313/2) +(150+137-25) +(-75-25)
For Gulshan
1. Tathya, Aryaman &amp; Ayushman paid 50% fee for Feb so 3*313/2 less
For Anoop
2. In 10th Shivansh fee is 2000 so (2000-1400)/4=150 added
3. In 10th Aditya Raj fee is 1900/4 so (1900-1350)/4=137 added
4. Referral 100/4 to Aditya nair for Shivansh. So 25 less
For Pramod
5. Bhumika paid 1000/4 so (1300-1000)/4=300/4=75 less
6. Referral 100/4 to Saksham for Nancy. So 25 less</t>
        </r>
      </text>
    </comment>
    <comment ref="AS5" authorId="0">
      <text>
        <r>
          <rPr>
            <b/>
            <sz val="9"/>
            <rFont val="Tahoma"/>
            <charset val="134"/>
          </rPr>
          <t>Shiv Raturi:</t>
        </r>
        <r>
          <rPr>
            <sz val="9"/>
            <rFont val="Tahoma"/>
            <charset val="134"/>
          </rPr>
          <t xml:space="preserve">
(-369-200-188-213-125-188)
Yogesh:
(-369-200-188-213-125-188)
2. Ayushman &amp; Aryaman paid 50% fee +75/2 so 2*406/2-37=369 less
2. Armaan paid 50% fee so 400/2=200 less
3. Tathya  paid 50% fee so 375/2=188 less
4. Sanjoly's applicable fee is 50% so 425/2=213 less shifted to Feb'21
6. Vansh applicable fee is 250 so 375-250 = 125 less
7. Rudraksh's applicable fee is 50% so 375/2=188 less</t>
        </r>
      </text>
    </comment>
    <comment ref="AT5" authorId="0">
      <text>
        <r>
          <rPr>
            <b/>
            <sz val="9"/>
            <rFont val="Tahoma"/>
            <charset val="134"/>
          </rPr>
          <t xml:space="preserve">Shiv Raturi:
</t>
        </r>
        <r>
          <rPr>
            <sz val="9"/>
            <rFont val="Tahoma"/>
            <charset val="134"/>
          </rPr>
          <t>(63)
Yogesh:
(63)
2. Vansh applicable fee is 438 so 438-375=63 add</t>
        </r>
      </text>
    </comment>
    <comment ref="AU5" authorId="0">
      <text>
        <r>
          <rPr>
            <b/>
            <sz val="9"/>
            <rFont val="Tahoma"/>
            <charset val="1"/>
          </rPr>
          <t>Shiv Raturi:</t>
        </r>
        <r>
          <rPr>
            <sz val="9"/>
            <rFont val="Tahoma"/>
            <charset val="1"/>
          </rPr>
          <t xml:space="preserve">
=(200)
Kajol:
(-200)
2. 50% fee of Maanvi so 400/2=200 less</t>
        </r>
      </text>
    </comment>
    <comment ref="AX5" authorId="0">
      <text>
        <r>
          <rPr>
            <b/>
            <sz val="9"/>
            <rFont val="Tahoma"/>
            <charset val="1"/>
          </rPr>
          <t>Shiv Raturi:</t>
        </r>
        <r>
          <rPr>
            <sz val="9"/>
            <rFont val="Tahoma"/>
            <charset val="1"/>
          </rPr>
          <t xml:space="preserve">
1. 200 paid by Maanvi as 15 days of fee in quarterly fee. Status to be updated when 100% fee paid</t>
        </r>
      </text>
    </comment>
    <comment ref="BD5" authorId="0">
      <text>
        <r>
          <rPr>
            <b/>
            <sz val="9"/>
            <rFont val="Tahoma"/>
            <charset val="134"/>
          </rPr>
          <t>Shiv Raturi:
=(213+250+188)</t>
        </r>
        <r>
          <rPr>
            <sz val="9"/>
            <rFont val="Tahoma"/>
            <charset val="134"/>
          </rPr>
          <t xml:space="preserve">
1. Sanjoly's applicable fee is 50% so 425/2=213 less shifted to Feb'21</t>
        </r>
      </text>
    </comment>
    <comment ref="AO25" authorId="0">
      <text>
        <r>
          <rPr>
            <b/>
            <sz val="9"/>
            <rFont val="Tahoma"/>
            <charset val="134"/>
          </rPr>
          <t>Shiv Raturi:</t>
        </r>
        <r>
          <rPr>
            <sz val="9"/>
            <rFont val="Tahoma"/>
            <charset val="134"/>
          </rPr>
          <t xml:space="preserve">
1. Referral discount 100/4 for Saksham. So % of 100/4 less
3. Bhumika paid 50% fee for Dec so % of 1300/8 less</t>
        </r>
      </text>
    </comment>
    <comment ref="AQ25" authorId="0">
      <text>
        <r>
          <rPr>
            <b/>
            <sz val="9"/>
            <rFont val="Tahoma"/>
            <charset val="134"/>
          </rPr>
          <t>Shiv Raturi:</t>
        </r>
        <r>
          <rPr>
            <sz val="9"/>
            <rFont val="Tahoma"/>
            <charset val="134"/>
          </rPr>
          <t xml:space="preserve">
2. In 10th Shivansh fee is 2000 so (2000-1400)/4=150 added
3. In 10th Aditya Raj fee is 1900/4 so (1900-1350)/4=137 added
4. 25% classes for Saksham so 338*3/4 less
4. 100% classes for Aditya Nair so 375 less
5. Referral 100/4 to Aditya nair for Shivansh. So 25 less</t>
        </r>
      </text>
    </comment>
    <comment ref="AL33" authorId="1">
      <text>
        <r>
          <rPr>
            <b/>
            <sz val="9"/>
            <rFont val="Tahoma"/>
            <charset val="134"/>
          </rPr>
          <t>Aarav:</t>
        </r>
        <r>
          <rPr>
            <sz val="9"/>
            <rFont val="Tahoma"/>
            <charset val="134"/>
          </rPr>
          <t xml:space="preserve">
1. Aashi paid -1500/8 less for Sep as she came for half month due to exam</t>
        </r>
      </text>
    </comment>
    <comment ref="AM33" authorId="0">
      <text>
        <r>
          <rPr>
            <b/>
            <sz val="9"/>
            <rFont val="Tahoma"/>
            <charset val="134"/>
          </rPr>
          <t>Shiv Raturi:</t>
        </r>
        <r>
          <rPr>
            <sz val="9"/>
            <rFont val="Tahoma"/>
            <charset val="134"/>
          </rPr>
          <t xml:space="preserve">
1. Aditya Nair joined on 10-Oct so 2/3 fee is applicable for Oct. So 1500/12 subtracted.</t>
        </r>
      </text>
    </comment>
    <comment ref="AN33" authorId="0">
      <text>
        <r>
          <rPr>
            <b/>
            <sz val="9"/>
            <rFont val="Tahoma"/>
            <charset val="134"/>
          </rPr>
          <t>Shiv Raturi:</t>
        </r>
        <r>
          <rPr>
            <sz val="9"/>
            <rFont val="Tahoma"/>
            <charset val="134"/>
          </rPr>
          <t xml:space="preserve">
3. Sakshi Sharma paid 50% fee for Nov for 15 days so (338)/2 less
4. No referral discount 100/4 for Nancy in Nov. So % of 100/4 add</t>
        </r>
      </text>
    </comment>
    <comment ref="AQ49" authorId="0">
      <text>
        <r>
          <rPr>
            <b/>
            <sz val="9"/>
            <rFont val="Tahoma"/>
            <charset val="134"/>
          </rPr>
          <t>Shiv Raturi:</t>
        </r>
        <r>
          <rPr>
            <sz val="9"/>
            <rFont val="Tahoma"/>
            <charset val="134"/>
          </rPr>
          <t xml:space="preserve">
For Pramod
9. Bhumika paid 1000/4 so (1300-1000)/4=300/4=75 less
10. Referral 100/4 to Saksham for Nancy. So 25 less</t>
        </r>
      </text>
    </comment>
    <comment ref="AS49" authorId="0">
      <text>
        <r>
          <rPr>
            <b/>
            <sz val="9"/>
            <rFont val="Tahoma"/>
            <charset val="134"/>
          </rPr>
          <t>Shiv Raturi:</t>
        </r>
        <r>
          <rPr>
            <sz val="9"/>
            <rFont val="Tahoma"/>
            <charset val="134"/>
          </rPr>
          <t xml:space="preserve">
Yogesh:
(-369-200-188-213-125-188)
2. Ayushman &amp; Aryaman paid 50% fee +75/2 so 2*406/2-37=369 less
2. Armaan paid 50% fee so 400/2=200 less
3. Tathya  paid 50% fee so 375/2=188 less
4. Sanjoly's applicable fee is 50% so 425/2=213 less shifted to Feb'21
6. Vansh applicable fee is 250 so 375-250 = 125 less
7. Rudraksh's applicable fee is 50% so 375/2=188 less</t>
        </r>
      </text>
    </comment>
    <comment ref="AT49" authorId="0">
      <text>
        <r>
          <rPr>
            <b/>
            <sz val="9"/>
            <rFont val="Tahoma"/>
            <charset val="1"/>
          </rPr>
          <t xml:space="preserve">Shiv Raturi:
</t>
        </r>
        <r>
          <rPr>
            <sz val="9"/>
            <rFont val="Tahoma"/>
            <charset val="134"/>
          </rPr>
          <t>Yogesh:</t>
        </r>
        <r>
          <rPr>
            <sz val="9"/>
            <rFont val="Tahoma"/>
            <charset val="1"/>
          </rPr>
          <t xml:space="preserve">
(63)
2. Vansh applicable fee is 438 so 438-375=63 add</t>
        </r>
      </text>
    </comment>
    <comment ref="AU57" authorId="0">
      <text>
        <r>
          <rPr>
            <b/>
            <sz val="9"/>
            <rFont val="Tahoma"/>
            <charset val="1"/>
          </rPr>
          <t>Shiv Raturi:</t>
        </r>
        <r>
          <rPr>
            <sz val="9"/>
            <rFont val="Tahoma"/>
            <charset val="1"/>
          </rPr>
          <t xml:space="preserve">
Kajol:
(-267)
1. 33% class of Maanvi so 2*400/3=267 less</t>
        </r>
      </text>
    </comment>
  </commentList>
</comments>
</file>

<file path=xl/comments9.xml><?xml version="1.0" encoding="utf-8"?>
<comments xmlns="http://schemas.openxmlformats.org/spreadsheetml/2006/main">
  <authors>
    <author>Shiv Raturi</author>
    <author>Aarav</author>
  </authors>
  <commentList>
    <comment ref="AH5" authorId="0">
      <text>
        <r>
          <rPr>
            <b/>
            <sz val="9"/>
            <rFont val="Tahoma"/>
            <charset val="134"/>
          </rPr>
          <t>Shiv Raturi:</t>
        </r>
        <r>
          <rPr>
            <sz val="9"/>
            <rFont val="Tahoma"/>
            <charset val="134"/>
          </rPr>
          <t xml:space="preserve">
1.No 200/2 Rs referral discount for Amresh from May to Jul</t>
        </r>
      </text>
    </comment>
    <comment ref="AI5" authorId="0">
      <text>
        <r>
          <rPr>
            <b/>
            <sz val="9"/>
            <rFont val="Tahoma"/>
            <charset val="134"/>
          </rPr>
          <t>Shiv Raturi:</t>
        </r>
        <r>
          <rPr>
            <sz val="9"/>
            <rFont val="Tahoma"/>
            <charset val="134"/>
          </rPr>
          <t xml:space="preserve">
1.No 200/2 Rs referral discount for Amresh from May to Jul</t>
        </r>
      </text>
    </comment>
    <comment ref="AJ5" authorId="0">
      <text>
        <r>
          <rPr>
            <b/>
            <sz val="9"/>
            <rFont val="Tahoma"/>
            <charset val="134"/>
          </rPr>
          <t>Shiv Raturi:</t>
        </r>
        <r>
          <rPr>
            <sz val="9"/>
            <rFont val="Tahoma"/>
            <charset val="134"/>
          </rPr>
          <t xml:space="preserve">
1.No 200/2 Rs referral discount for Amresh from May to Jul</t>
        </r>
      </text>
    </comment>
    <comment ref="AL5" authorId="1">
      <text>
        <r>
          <rPr>
            <b/>
            <sz val="9"/>
            <rFont val="Tahoma"/>
            <charset val="134"/>
          </rPr>
          <t>Aarav:</t>
        </r>
        <r>
          <rPr>
            <sz val="9"/>
            <rFont val="Tahoma"/>
            <charset val="134"/>
          </rPr>
          <t xml:space="preserve">
1. Aashi paid -1500/8 less for Sep as she came for half month due to exam</t>
        </r>
      </text>
    </comment>
    <comment ref="AM5" authorId="0">
      <text>
        <r>
          <rPr>
            <b/>
            <sz val="9"/>
            <rFont val="Tahoma"/>
            <charset val="134"/>
          </rPr>
          <t>Shiv Raturi:</t>
        </r>
        <r>
          <rPr>
            <sz val="9"/>
            <rFont val="Tahoma"/>
            <charset val="134"/>
          </rPr>
          <t xml:space="preserve">
1. Aditya Nair joined on 10-Oct so 2/3 fee is applicable for Oct. So 1500/12 subtracted.</t>
        </r>
      </text>
    </comment>
    <comment ref="AN5" authorId="0">
      <text>
        <r>
          <rPr>
            <b/>
            <sz val="9"/>
            <rFont val="Tahoma"/>
            <charset val="134"/>
          </rPr>
          <t>Shiv Raturi:</t>
        </r>
        <r>
          <rPr>
            <sz val="9"/>
            <rFont val="Tahoma"/>
            <charset val="134"/>
          </rPr>
          <t xml:space="preserve">
1. Sakshi and Saksham Sharma paid 50% fee for Nov for 15 days so (338+338)/2 less
2. Mohit paid 15 days fee for Nov so 2200/2 less
3. No referral discount 100/4 for Nancy in Nov. So 100/4 add</t>
        </r>
      </text>
    </comment>
    <comment ref="AO5" authorId="0">
      <text>
        <r>
          <rPr>
            <b/>
            <sz val="9"/>
            <rFont val="Tahoma"/>
            <charset val="134"/>
          </rPr>
          <t>Shiv Raturi:</t>
        </r>
        <r>
          <rPr>
            <sz val="9"/>
            <rFont val="Tahoma"/>
            <charset val="134"/>
          </rPr>
          <t xml:space="preserve">
1. Referral discount 100/4 for Saksham. So 100/4 less
2. Bhumika paid 50% fee for Dec so 1300/8 less</t>
        </r>
      </text>
    </comment>
    <comment ref="AP5" authorId="0">
      <text>
        <r>
          <rPr>
            <b/>
            <sz val="9"/>
            <rFont val="Tahoma"/>
            <charset val="134"/>
          </rPr>
          <t>Shiv Raturi:</t>
        </r>
        <r>
          <rPr>
            <sz val="9"/>
            <rFont val="Tahoma"/>
            <charset val="134"/>
          </rPr>
          <t xml:space="preserve">
1. Referral discount 100/4 to Saksham for Nancy. So 100/4 less
2. Referral discount 100/4 to Aditya for Shivansh. So 100/4 less
3. Referral discount of 100/3 to Jarul for Aarshi so 100/3 less
4. Manav paid 250 for Physics that is 417 less
5. Mohit paid (1467/2+1416)-2200 = 51 less
6. Chirag paid 1500 for Jan ie 500/3 less</t>
        </r>
      </text>
    </comment>
    <comment ref="AQ5" authorId="0">
      <text>
        <r>
          <rPr>
            <b/>
            <sz val="9"/>
            <rFont val="Tahoma"/>
            <charset val="134"/>
          </rPr>
          <t>Shiv Raturi:</t>
        </r>
        <r>
          <rPr>
            <sz val="9"/>
            <rFont val="Tahoma"/>
            <charset val="134"/>
          </rPr>
          <t xml:space="preserve">
For Shiv
1. Bhumika paid 1000/4 so (1300-1000)/4=300/4=75 less
2. Referral 100/4 to Saksham for Nancy. So 25 less
3. Referral 100/2 to Jarul for Bhumika for Feb so 50 less
For Aniket
4. Tathya, Aryaman, Ayushman paid 50% fee for Feb so 3*313/2 less
5. Referral 200/4 to Jarul for Arshi so 50 less
6. Referral 100/2 to Jarul for Bhumika for Dec so 50 less
For Santosh
7. In 10th Shivansh fee is 2000 so (2000-1400)/4=600/4=150 added
8. In 10th Aditya Raj fee is 1900/4 so (1900-1350)/4=137 added
9. Referral 100/4 to Aditya nair for Shivansh. So 25 less</t>
        </r>
      </text>
    </comment>
    <comment ref="AS5" authorId="0">
      <text>
        <r>
          <rPr>
            <b/>
            <sz val="9"/>
            <rFont val="Tahoma"/>
            <charset val="134"/>
          </rPr>
          <t>Shiv Raturi:</t>
        </r>
        <r>
          <rPr>
            <sz val="9"/>
            <rFont val="Tahoma"/>
            <charset val="134"/>
          </rPr>
          <t xml:space="preserve">
=(-2300+1000/3)+(-738-400-375-425-250-920)+(-375)+(-300)+(-1875)
Shiv:
(-2300+1000/3)
1. Chirag paid 1000 fee for Mar for 15 days. So (-2300 + 2000/(2*3))=-1967 less
Santosh
(-738-400-375-425-920)
2. Ayushman &amp; Aryaman paid 50% fee +75 so 2*813/2 -75=738 less
3. Armaan paid 50% fee so 800/2=400 less
4. Tathya  paid 50% fee so 750/2=375 less
5. Sanjoly's applicable fee is 50% so 850/2=425 less shifted to Feb'21
6. Vansh applicable fee is 500 so 750-500 = 250 less
7. Pranay fee is 60% so 2300*40/100=920 less
Yogesh:
(-375)
7. Rudraksh's applicable fee is 50% so 750/2=375 less
Kajol:
(-300)
8. Bhumika paid 850-550=300 less
Aniket:
(-1875)
9. Dheeraj applicable fee is 25% so 2500*3/4=1875 less shifted to Apr'20</t>
        </r>
      </text>
    </comment>
    <comment ref="AT5" authorId="0">
      <text>
        <r>
          <rPr>
            <b/>
            <sz val="9"/>
            <rFont val="Tahoma"/>
            <charset val="1"/>
          </rPr>
          <t>Shiv Raturi:</t>
        </r>
        <r>
          <rPr>
            <sz val="9"/>
            <rFont val="Tahoma"/>
            <charset val="1"/>
          </rPr>
          <t xml:space="preserve">
=(-625-425+125)
Aniket:
(-625-425+125)
1. Dheeraj applicable fee is 75% so 2500/4=625 less
2. Nikhil's applicable fee is 50% so 850/2=425 less
3. Vansh applicable fee is 875 so 875-750=125 add</t>
        </r>
      </text>
    </comment>
    <comment ref="AU5" authorId="0">
      <text>
        <r>
          <rPr>
            <b/>
            <sz val="9"/>
            <rFont val="Tahoma"/>
            <charset val="1"/>
          </rPr>
          <t>Shiv Raturi:</t>
        </r>
        <r>
          <rPr>
            <sz val="9"/>
            <rFont val="Tahoma"/>
            <charset val="1"/>
          </rPr>
          <t xml:space="preserve">
=(400)
Ishu:
(-400)
2. 50% fee of Maanvi so 800/2=400 less</t>
        </r>
      </text>
    </comment>
    <comment ref="AW5" authorId="0">
      <text>
        <r>
          <rPr>
            <b/>
            <sz val="9"/>
            <rFont val="Tahoma"/>
            <charset val="1"/>
          </rPr>
          <t>Shiv Raturi:</t>
        </r>
        <r>
          <rPr>
            <sz val="9"/>
            <rFont val="Tahoma"/>
            <charset val="1"/>
          </rPr>
          <t xml:space="preserve">
-50
Aniket
.Chetan paid 1500-1450=50 less</t>
        </r>
      </text>
    </comment>
    <comment ref="AX5" authorId="0">
      <text>
        <r>
          <rPr>
            <b/>
            <sz val="9"/>
            <rFont val="Tahoma"/>
            <charset val="1"/>
          </rPr>
          <t>Shiv Raturi:</t>
        </r>
        <r>
          <rPr>
            <sz val="9"/>
            <rFont val="Tahoma"/>
            <charset val="1"/>
          </rPr>
          <t xml:space="preserve">
1. 400 paid by Maanvi as 15 days of fee in quarterly fee. Status to be updated when 100% fee paid</t>
        </r>
      </text>
    </comment>
    <comment ref="BD5" authorId="0">
      <text>
        <r>
          <rPr>
            <b/>
            <sz val="9"/>
            <rFont val="Tahoma"/>
            <charset val="134"/>
          </rPr>
          <t xml:space="preserve">Shiv Raturi:
</t>
        </r>
        <r>
          <rPr>
            <sz val="9"/>
            <rFont val="Tahoma"/>
            <charset val="134"/>
          </rPr>
          <t>(425)
1. Sanjoly's applicable fee is 50% so 850/2=425 less shifted to Feb'21</t>
        </r>
      </text>
    </comment>
    <comment ref="AN17" authorId="0">
      <text>
        <r>
          <rPr>
            <b/>
            <sz val="9"/>
            <rFont val="Tahoma"/>
            <charset val="134"/>
          </rPr>
          <t>Shiv Raturi:</t>
        </r>
        <r>
          <rPr>
            <sz val="9"/>
            <rFont val="Tahoma"/>
            <charset val="134"/>
          </rPr>
          <t xml:space="preserve">
1. Sakshi paid 50% fee for Nov for 15 days so 1350/8 less
2. Mohit paid 15 days fee for Nov so 2200/2 less
3. Aashi didn't pay Oct fee because of no classes by Gulshan as a result Aniket had to take her free class for Oct. So deducting 70% of 1500 from Gulshan's &amp; Shiv's share and adding that to Aniket's share.
4. No referral discount 100/4 for Nancy in Nov. So % of 100/4 add</t>
        </r>
      </text>
    </comment>
    <comment ref="AO17" authorId="0">
      <text>
        <r>
          <rPr>
            <b/>
            <sz val="9"/>
            <rFont val="Tahoma"/>
            <charset val="134"/>
          </rPr>
          <t>Shiv Raturi:</t>
        </r>
        <r>
          <rPr>
            <sz val="9"/>
            <rFont val="Tahoma"/>
            <charset val="134"/>
          </rPr>
          <t xml:space="preserve">
1. Referral discount 100/4 for Saksham. So % of 100/4 less
3. Bhumika paid 50% fee for Dec so % of 1300/8 less</t>
        </r>
      </text>
    </comment>
    <comment ref="AQ17" authorId="0">
      <text>
        <r>
          <rPr>
            <b/>
            <sz val="9"/>
            <rFont val="Tahoma"/>
            <charset val="134"/>
          </rPr>
          <t>Shiv Raturi:</t>
        </r>
        <r>
          <rPr>
            <sz val="9"/>
            <rFont val="Tahoma"/>
            <charset val="134"/>
          </rPr>
          <t xml:space="preserve">
For Aniket
4. Tathya, Aryaman, Ayushman paid 50% fee for Feb so 3*313/2 less
5. 50% classes of Armaan, Aditya Nair &amp; Saksham so (375+338+375)/2 less
6. Referral 200/4 to Jarul for Arshi so 50 less
7. Referral 100/2 to Jarul for Bhumika for Dec so 50 less</t>
        </r>
      </text>
    </comment>
    <comment ref="AS17" authorId="0">
      <text>
        <r>
          <rPr>
            <b/>
            <sz val="9"/>
            <rFont val="Tahoma"/>
            <charset val="134"/>
          </rPr>
          <t>Shiv Raturi:</t>
        </r>
        <r>
          <rPr>
            <sz val="9"/>
            <rFont val="Tahoma"/>
            <charset val="134"/>
          </rPr>
          <t xml:space="preserve">
Aniket:
=25% of (2200+950+1000+1000+75+250)
1. 25 % classes of Vatsal(2200),Aditya Raj(950),Shivansh(1000),Aditya Nair(1000)
2. 25% of additional 75 paid by Ayushman &amp; Aryaman
8. Vansh monthly fee is 1000 so 25% of 1000-750 = 25% of 250 add</t>
        </r>
      </text>
    </comment>
    <comment ref="AT17" authorId="0">
      <text>
        <r>
          <rPr>
            <b/>
            <sz val="9"/>
            <rFont val="Tahoma"/>
            <charset val="134"/>
          </rPr>
          <t xml:space="preserve">Shiv Raturi:
</t>
        </r>
        <r>
          <rPr>
            <sz val="9"/>
            <rFont val="Tahoma"/>
            <charset val="134"/>
          </rPr>
          <t>Aniket:
=(-625-425+125)
1. Dheeraj applicable fee is 75% so 2500/4=625 less
2. Nikhil's applicable fee is 50% so 850/2=425 less shifted to Feb'21
3. Vansh applicable fee is 875 so 875-750=125 add
4. 2  Physics class of 12th missed so (2200+2300+1500)*2/16 less</t>
        </r>
      </text>
    </comment>
    <comment ref="AW17" authorId="0">
      <text>
        <r>
          <rPr>
            <b/>
            <sz val="9"/>
            <rFont val="Tahoma"/>
            <charset val="1"/>
          </rPr>
          <t>Shiv Raturi:</t>
        </r>
        <r>
          <rPr>
            <sz val="9"/>
            <rFont val="Tahoma"/>
            <charset val="1"/>
          </rPr>
          <t xml:space="preserve">
-50
Aniket
.Chetan paid 1500-1450=50 less</t>
        </r>
      </text>
    </comment>
    <comment ref="AM18" authorId="0">
      <text>
        <r>
          <rPr>
            <b/>
            <sz val="9"/>
            <rFont val="Tahoma"/>
            <charset val="134"/>
          </rPr>
          <t>Shiv Raturi:</t>
        </r>
        <r>
          <rPr>
            <sz val="9"/>
            <rFont val="Tahoma"/>
            <charset val="134"/>
          </rPr>
          <t xml:space="preserve">
1. This share belongs to Aniket
2. Aniket classes is overall 50% of (Pranshul, Shaurya, Aditya Nair, Aditya Raj, Saksham) classes:
Anikets Share= 70% of 2/4 of (350+333+500+338+450)</t>
        </r>
      </text>
    </comment>
    <comment ref="B20" authorId="0">
      <text>
        <r>
          <rPr>
            <b/>
            <sz val="9"/>
            <rFont val="Tahoma"/>
            <charset val="134"/>
          </rPr>
          <t>Shiv Raturi:</t>
        </r>
        <r>
          <rPr>
            <sz val="9"/>
            <rFont val="Tahoma"/>
            <charset val="134"/>
          </rPr>
          <t xml:space="preserve">
TO DO.
In Oct Aditya may study 3 days from Gushan. In that case fee to be added here</t>
        </r>
      </text>
    </comment>
    <comment ref="AP24" authorId="0">
      <text>
        <r>
          <rPr>
            <b/>
            <sz val="9"/>
            <rFont val="Tahoma"/>
            <charset val="134"/>
          </rPr>
          <t>Shiv Raturi:</t>
        </r>
        <r>
          <rPr>
            <sz val="9"/>
            <rFont val="Tahoma"/>
            <charset val="134"/>
          </rPr>
          <t xml:space="preserve">
1. Anoop took 50% classes of Dhruv so Physics &amp; 4th class taken 0</t>
        </r>
      </text>
    </comment>
    <comment ref="AU49" authorId="0">
      <text>
        <r>
          <rPr>
            <b/>
            <sz val="9"/>
            <rFont val="Tahoma"/>
            <charset val="1"/>
          </rPr>
          <t>Shiv Raturi:</t>
        </r>
        <r>
          <rPr>
            <sz val="9"/>
            <rFont val="Tahoma"/>
            <charset val="1"/>
          </rPr>
          <t xml:space="preserve">
Ishu:
(-400-425-400-533)
1. 50% class of Saksham so 800/2=400 less
2. 50% classes of Bhumika so 850/2=425 less
3. 50% class of Nancy so 800/2=400 less
4. 33% class of Maanvi so 2*800/3=533 less</t>
        </r>
      </text>
    </comment>
    <comment ref="AS57" authorId="0">
      <text>
        <r>
          <rPr>
            <b/>
            <sz val="9"/>
            <rFont val="Tahoma"/>
            <charset val="1"/>
          </rPr>
          <t>Shiv Raturi:</t>
        </r>
        <r>
          <rPr>
            <sz val="9"/>
            <rFont val="Tahoma"/>
            <charset val="1"/>
          </rPr>
          <t xml:space="preserve">
Kajol:
(-300)
1. Bhumika paid 850-550=300 less</t>
        </r>
      </text>
    </comment>
    <comment ref="AU57" authorId="0">
      <text>
        <r>
          <rPr>
            <b/>
            <sz val="9"/>
            <rFont val="Tahoma"/>
            <charset val="1"/>
          </rPr>
          <t>Shiv Raturi:</t>
        </r>
        <r>
          <rPr>
            <sz val="9"/>
            <rFont val="Tahoma"/>
            <charset val="1"/>
          </rPr>
          <t xml:space="preserve">
1. 50% classes of Saksham so 400 add
2. 50% classes of Nancy so 400 add
3. 50% classes of Bhumika so 425 add</t>
        </r>
      </text>
    </comment>
    <comment ref="AQ65" authorId="0">
      <text>
        <r>
          <rPr>
            <b/>
            <sz val="9"/>
            <rFont val="Tahoma"/>
            <charset val="134"/>
          </rPr>
          <t>Shiv Raturi:</t>
        </r>
        <r>
          <rPr>
            <sz val="9"/>
            <rFont val="Tahoma"/>
            <charset val="134"/>
          </rPr>
          <t xml:space="preserve">
For Santosh
7. In 10th Shivansh fee is 2000 so (2000-1400)/4=600/4=150 added
8. In 10th Aditya Raj fee is 1900/4 so (1900-1350)/4=137 added
9. Referral 100/4 to Aditya nair for Shivansh. So 25 less</t>
        </r>
      </text>
    </comment>
    <comment ref="AS65" authorId="0">
      <text>
        <r>
          <rPr>
            <b/>
            <sz val="9"/>
            <rFont val="Tahoma"/>
            <charset val="134"/>
          </rPr>
          <t>Shiv Raturi:</t>
        </r>
        <r>
          <rPr>
            <sz val="9"/>
            <rFont val="Tahoma"/>
            <charset val="134"/>
          </rPr>
          <t xml:space="preserve">
Santosh:
5*(2300+1000+800+775+775+750+850)/20
1. 25 % classes of Pranay(2300),Vansh(1,000),Armaan(800),Ayushman(775),Aryaman(775),Tathya(750),Sanjoly(850) taken by Santosh</t>
        </r>
      </text>
    </comment>
    <comment ref="AN73" authorId="0">
      <text>
        <r>
          <rPr>
            <b/>
            <sz val="9"/>
            <rFont val="Tahoma"/>
            <charset val="134"/>
          </rPr>
          <t>Shiv Raturi:</t>
        </r>
        <r>
          <rPr>
            <sz val="9"/>
            <rFont val="Tahoma"/>
            <charset val="134"/>
          </rPr>
          <t xml:space="preserve">
1. In Nov Saksham sharma paid 50% fee.</t>
        </r>
      </text>
    </comment>
    <comment ref="AQ73" authorId="0">
      <text>
        <r>
          <rPr>
            <b/>
            <sz val="9"/>
            <rFont val="Tahoma"/>
            <charset val="134"/>
          </rPr>
          <t>Shiv Raturi:</t>
        </r>
        <r>
          <rPr>
            <sz val="9"/>
            <rFont val="Tahoma"/>
            <charset val="134"/>
          </rPr>
          <t xml:space="preserve">
For Shiv
1. Bhumika paid 1000/4 so (1300-1000)/4=300/4=75 less
2. Referral 100/4 to Saksham for Nancy. So 25 less
3. Referral 100/2 to Jarul for Bhumika for Feb so 50 less</t>
        </r>
      </text>
    </comment>
    <comment ref="AK81" authorId="0">
      <text>
        <r>
          <rPr>
            <b/>
            <sz val="9"/>
            <rFont val="Tahoma"/>
            <charset val="134"/>
          </rPr>
          <t>Shiv Raturi:</t>
        </r>
        <r>
          <rPr>
            <sz val="9"/>
            <rFont val="Tahoma"/>
            <charset val="134"/>
          </rPr>
          <t xml:space="preserve">
1. 766 added as correction figure (when fee ratio changed from 1:2 to 1:1:1:1)</t>
        </r>
      </text>
    </comment>
    <comment ref="AL81" authorId="0">
      <text>
        <r>
          <rPr>
            <b/>
            <sz val="9"/>
            <rFont val="Tahoma"/>
            <charset val="134"/>
          </rPr>
          <t>Shiv Raturi:</t>
        </r>
        <r>
          <rPr>
            <sz val="9"/>
            <rFont val="Tahoma"/>
            <charset val="134"/>
          </rPr>
          <t xml:space="preserve">
1. Till Oct division of science was 1:2. Nov onwards Pranshul's fee 1400 divided into 4 equal parts so 80% of 1/3 added and 1/4 subtracted to arrive at original salary paid figures.
2. 167 added as correction figure (when fee ratio changed from 1:2 to 1:1:1:1)</t>
        </r>
      </text>
    </comment>
    <comment ref="AM81" authorId="0">
      <text>
        <r>
          <rPr>
            <b/>
            <sz val="9"/>
            <rFont val="Tahoma"/>
            <charset val="134"/>
          </rPr>
          <t>Shiv Raturi:</t>
        </r>
        <r>
          <rPr>
            <sz val="9"/>
            <rFont val="Tahoma"/>
            <charset val="134"/>
          </rPr>
          <t xml:space="preserve">
1. 527 added as correction figure (when fee ratio changed from 1:2 to 1:1:1:1)
2. Aditya Nair joined on 10-Oct so 2/3 fee is applicable for Oct. So 1500/12 subtracted.</t>
        </r>
      </text>
    </comment>
    <comment ref="AS81" authorId="0">
      <text>
        <r>
          <rPr>
            <b/>
            <sz val="9"/>
            <rFont val="Tahoma"/>
            <charset val="134"/>
          </rPr>
          <t>Shiv Raturi:</t>
        </r>
        <r>
          <rPr>
            <sz val="9"/>
            <rFont val="Tahoma"/>
            <charset val="134"/>
          </rPr>
          <t xml:space="preserve">
Yogesh:
(-375)
7. Rudraksh's applicable fee is 50% so 750/2=375 less</t>
        </r>
      </text>
    </comment>
    <comment ref="AJ82" authorId="0">
      <text>
        <r>
          <rPr>
            <b/>
            <sz val="9"/>
            <rFont val="Tahoma"/>
            <charset val="134"/>
          </rPr>
          <t>Shiv Raturi:</t>
        </r>
        <r>
          <rPr>
            <sz val="9"/>
            <rFont val="Tahoma"/>
            <charset val="134"/>
          </rPr>
          <t xml:space="preserve">
1. Out of 4 weeks 3 weeks classes of Gulshan were taken by Vikas so.
So plus 1333*3/4=1000</t>
        </r>
      </text>
    </comment>
    <comment ref="AM82" authorId="0">
      <text>
        <r>
          <rPr>
            <b/>
            <sz val="9"/>
            <rFont val="Tahoma"/>
            <charset val="134"/>
          </rPr>
          <t>Shiv Raturi:</t>
        </r>
        <r>
          <rPr>
            <sz val="9"/>
            <rFont val="Tahoma"/>
            <charset val="134"/>
          </rPr>
          <t xml:space="preserve">
1. This share belongs to Vikas
2. Vikas classes is overall 50%:
      7-1 or 2 classes, 8-2 classes, 9-2 classes, 10-3 classes
     Vikas Share= 80% of 2/4 of 7833 - 500*0.8/3</t>
        </r>
      </text>
    </comment>
  </commentList>
</comments>
</file>

<file path=xl/comments10.xml><?xml version="1.0" encoding="utf-8"?>
<comments xmlns="http://schemas.openxmlformats.org/spreadsheetml/2006/main">
  <authors>
    <author>Shiv Raturi</author>
    <author>Aarav</author>
  </authors>
  <commentList>
    <comment ref="B5" authorId="0">
      <text>
        <r>
          <rPr>
            <b/>
            <sz val="9"/>
            <rFont val="Tahoma"/>
            <charset val="134"/>
          </rPr>
          <t>Shiv Raturi:</t>
        </r>
        <r>
          <rPr>
            <sz val="9"/>
            <rFont val="Tahoma"/>
            <charset val="134"/>
          </rPr>
          <t xml:space="preserve">
TO DO.
In Oct Aditya may study 3 days from Gushan. In that case fee to be added here</t>
        </r>
      </text>
    </comment>
    <comment ref="AL5" authorId="1">
      <text>
        <r>
          <rPr>
            <b/>
            <sz val="9"/>
            <rFont val="Tahoma"/>
            <charset val="134"/>
          </rPr>
          <t>Aarav:</t>
        </r>
        <r>
          <rPr>
            <sz val="9"/>
            <rFont val="Tahoma"/>
            <charset val="134"/>
          </rPr>
          <t xml:space="preserve">
1. Aashi paid -1500/8 less for Sep as she came for half month due to exam</t>
        </r>
      </text>
    </comment>
    <comment ref="AM5" authorId="0">
      <text>
        <r>
          <rPr>
            <b/>
            <sz val="9"/>
            <rFont val="Tahoma"/>
            <charset val="134"/>
          </rPr>
          <t>Shiv Raturi:</t>
        </r>
        <r>
          <rPr>
            <sz val="9"/>
            <rFont val="Tahoma"/>
            <charset val="134"/>
          </rPr>
          <t xml:space="preserve">
1. Aditya Nair joined on 10-Oct so 2/3 fee is applicable for Oct. So 1500/12 subtracted.</t>
        </r>
      </text>
    </comment>
    <comment ref="AN5" authorId="0">
      <text>
        <r>
          <rPr>
            <b/>
            <sz val="9"/>
            <rFont val="Tahoma"/>
            <charset val="134"/>
          </rPr>
          <t>Shiv Raturi:</t>
        </r>
        <r>
          <rPr>
            <sz val="9"/>
            <rFont val="Tahoma"/>
            <charset val="134"/>
          </rPr>
          <t xml:space="preserve">
1. Sakshi and Saksham Sharma paid 50% fee for Nov for 15 days so (338+338)/2 less
2. No referral discount 100/4 for Nancy in Nov. So 100/4 add</t>
        </r>
      </text>
    </comment>
    <comment ref="AO5" authorId="0">
      <text>
        <r>
          <rPr>
            <b/>
            <sz val="9"/>
            <rFont val="Tahoma"/>
            <charset val="134"/>
          </rPr>
          <t>Shiv Raturi:</t>
        </r>
        <r>
          <rPr>
            <sz val="9"/>
            <rFont val="Tahoma"/>
            <charset val="134"/>
          </rPr>
          <t xml:space="preserve">
1. Referral discount 100/4 for Saksham. So 100/4 less
2. Bhumika paid 50% fee for Dec so 1300/8 less</t>
        </r>
      </text>
    </comment>
    <comment ref="AP5" authorId="0">
      <text>
        <r>
          <rPr>
            <b/>
            <sz val="9"/>
            <rFont val="Tahoma"/>
            <charset val="134"/>
          </rPr>
          <t xml:space="preserve">Shiv Raturi:
</t>
        </r>
        <r>
          <rPr>
            <sz val="9"/>
            <rFont val="Tahoma"/>
            <charset val="134"/>
          </rPr>
          <t>1. Referral discount 100/4 to Saksham for Nancy. So 100/4 less
2. Referral discount 100/4 to Aditya for Shivansh. So 100/4 less</t>
        </r>
      </text>
    </comment>
    <comment ref="AQ5" authorId="0">
      <text>
        <r>
          <rPr>
            <b/>
            <sz val="9"/>
            <rFont val="Tahoma"/>
            <charset val="134"/>
          </rPr>
          <t xml:space="preserve">Shiv Raturi:
</t>
        </r>
        <r>
          <rPr>
            <sz val="9"/>
            <rFont val="Tahoma"/>
            <charset val="134"/>
          </rPr>
          <t>=(-75-25)+(-3*313/2)+(150+137-25)</t>
        </r>
        <r>
          <rPr>
            <b/>
            <sz val="9"/>
            <rFont val="Tahoma"/>
            <charset val="134"/>
          </rPr>
          <t xml:space="preserve">
</t>
        </r>
        <r>
          <rPr>
            <sz val="9"/>
            <rFont val="Tahoma"/>
            <charset val="134"/>
          </rPr>
          <t>For Shiv
1. Bhumika paid 1000/4 so (1300-1000)/4=300/4=75 less
2. Referral 100/4 to Saksham for Nancy. So 25 less
For Aniket
3. Tathya, Aryaman, Ayushman paid 50% fee for Feb so 3*313/2 less
For Santosh
4. In 10th Shivansh fee is 2000 so (2000-1400)/4=600/4=150 added
5. In 10th Aditya Raj fee is 1900/4 so (1900-1350)/4=137 added
6. Referral 100/4 to Aditya nair for Shivansh. So 25 less</t>
        </r>
      </text>
    </comment>
    <comment ref="AQ16" authorId="0">
      <text>
        <r>
          <rPr>
            <b/>
            <sz val="9"/>
            <rFont val="Tahoma"/>
            <charset val="134"/>
          </rPr>
          <t>Shiv Raturi:</t>
        </r>
        <r>
          <rPr>
            <sz val="9"/>
            <rFont val="Tahoma"/>
            <charset val="134"/>
          </rPr>
          <t xml:space="preserve">
1. 50% physics classes in Feb</t>
        </r>
      </text>
    </comment>
    <comment ref="AM17" authorId="0">
      <text>
        <r>
          <rPr>
            <b/>
            <sz val="9"/>
            <rFont val="Tahoma"/>
            <charset val="134"/>
          </rPr>
          <t>Shiv Raturi:</t>
        </r>
        <r>
          <rPr>
            <sz val="9"/>
            <rFont val="Tahoma"/>
            <charset val="134"/>
          </rPr>
          <t xml:space="preserve">
1. -99 added as correction figure (when fee ratio changed from 1:2 to 1:1:1:1)</t>
        </r>
      </text>
    </comment>
    <comment ref="AN17" authorId="0">
      <text>
        <r>
          <rPr>
            <b/>
            <sz val="9"/>
            <rFont val="Tahoma"/>
            <charset val="134"/>
          </rPr>
          <t>Shiv Raturi:</t>
        </r>
        <r>
          <rPr>
            <sz val="9"/>
            <rFont val="Tahoma"/>
            <charset val="134"/>
          </rPr>
          <t xml:space="preserve">
1. Sakshi 50% fee for Nov for 15 days so (338)/2 less</t>
        </r>
      </text>
    </comment>
    <comment ref="AO17" authorId="0">
      <text>
        <r>
          <rPr>
            <b/>
            <sz val="9"/>
            <rFont val="Tahoma"/>
            <charset val="134"/>
          </rPr>
          <t>Shiv Raturi:</t>
        </r>
        <r>
          <rPr>
            <sz val="9"/>
            <rFont val="Tahoma"/>
            <charset val="134"/>
          </rPr>
          <t xml:space="preserve">
1. Referral discount 100/4 for Saksham. So % of 100/4 less
3. Bhumika paid 50% fee for Dec so % of 1300/8 less</t>
        </r>
      </text>
    </comment>
    <comment ref="AP24" authorId="0">
      <text>
        <r>
          <rPr>
            <b/>
            <sz val="9"/>
            <rFont val="Tahoma"/>
            <charset val="134"/>
          </rPr>
          <t>Shiv Raturi:</t>
        </r>
        <r>
          <rPr>
            <sz val="9"/>
            <rFont val="Tahoma"/>
            <charset val="134"/>
          </rPr>
          <t xml:space="preserve">
1. Anoop took 50% classes of Dhruv so Physics &amp; 4th class taken 0</t>
        </r>
      </text>
    </comment>
    <comment ref="AK33" authorId="0">
      <text>
        <r>
          <rPr>
            <b/>
            <sz val="9"/>
            <rFont val="Tahoma"/>
            <charset val="134"/>
          </rPr>
          <t>Shiv Raturi:</t>
        </r>
        <r>
          <rPr>
            <sz val="9"/>
            <rFont val="Tahoma"/>
            <charset val="134"/>
          </rPr>
          <t xml:space="preserve">
1.-980 added as correction figure (when fee ratio changed from 1:2 to 1:1:1:1)</t>
        </r>
      </text>
    </comment>
    <comment ref="AL33" authorId="1">
      <text>
        <r>
          <rPr>
            <b/>
            <sz val="9"/>
            <rFont val="Tahoma"/>
            <charset val="134"/>
          </rPr>
          <t>Aarav:</t>
        </r>
        <r>
          <rPr>
            <sz val="9"/>
            <rFont val="Tahoma"/>
            <charset val="134"/>
          </rPr>
          <t xml:space="preserve">
1. Aashi paid -1500/8 less for Sep as she came for half month due to exam
2. -980 added as correction figure (when fee ratio changed from 1:2 to 1:1:1:1)</t>
        </r>
      </text>
    </comment>
    <comment ref="AM33" authorId="0">
      <text>
        <r>
          <rPr>
            <b/>
            <sz val="9"/>
            <rFont val="Tahoma"/>
            <charset val="134"/>
          </rPr>
          <t>Shiv Raturi:</t>
        </r>
        <r>
          <rPr>
            <sz val="9"/>
            <rFont val="Tahoma"/>
            <charset val="134"/>
          </rPr>
          <t xml:space="preserve">
2. -943 added as correction figure (when fee ratio changed from 1:2 to 1:1:1:1)</t>
        </r>
      </text>
    </comment>
    <comment ref="AN33" authorId="0">
      <text>
        <r>
          <rPr>
            <b/>
            <sz val="9"/>
            <rFont val="Tahoma"/>
            <charset val="134"/>
          </rPr>
          <t>Shiv Raturi:</t>
        </r>
        <r>
          <rPr>
            <sz val="9"/>
            <rFont val="Tahoma"/>
            <charset val="134"/>
          </rPr>
          <t xml:space="preserve">
1. No referral discount 100/4 for Nancy in Nov. So % of 100/4 add</t>
        </r>
      </text>
    </comment>
    <comment ref="AQ57" authorId="0">
      <text>
        <r>
          <rPr>
            <b/>
            <sz val="9"/>
            <rFont val="Tahoma"/>
            <charset val="134"/>
          </rPr>
          <t>Shiv Raturi:</t>
        </r>
        <r>
          <rPr>
            <sz val="9"/>
            <rFont val="Tahoma"/>
            <charset val="134"/>
          </rPr>
          <t xml:space="preserve">
For Santosh
4. In 10th Shivansh fee is 2000 so (2000-1400)/4=600/4=150 added
5. In 10th Aditya Raj fee is 1900/4 so (1900-1350)/4=137 added
6. Referral 100/4 to Aditya nair for Shivansh. So 25 less</t>
        </r>
      </text>
    </comment>
    <comment ref="AQ65" authorId="0">
      <text>
        <r>
          <rPr>
            <b/>
            <sz val="9"/>
            <rFont val="Tahoma"/>
            <charset val="134"/>
          </rPr>
          <t>Shiv Raturi:</t>
        </r>
        <r>
          <rPr>
            <sz val="9"/>
            <rFont val="Tahoma"/>
            <charset val="134"/>
          </rPr>
          <t xml:space="preserve">
For Shiv
1. Bhumika paid 1000/4 so (1300-1000)/4=300/4=75 less
2. Referral 100/4 to Saksham for Nancy. So 25 less</t>
        </r>
      </text>
    </comment>
  </commentList>
</comments>
</file>

<file path=xl/comments11.xml><?xml version="1.0" encoding="utf-8"?>
<comments xmlns="http://schemas.openxmlformats.org/spreadsheetml/2006/main">
  <authors>
    <author>Aarav</author>
    <author>Shiv Raturi</author>
  </authors>
  <commentList>
    <comment ref="AJ5" authorId="0">
      <text>
        <r>
          <rPr>
            <b/>
            <sz val="9"/>
            <rFont val="Tahoma"/>
            <charset val="134"/>
          </rPr>
          <t>Aarav:</t>
        </r>
        <r>
          <rPr>
            <sz val="9"/>
            <rFont val="Tahoma"/>
            <charset val="134"/>
          </rPr>
          <t xml:space="preserve">
200 fee discount was not applicable for Savar for July</t>
        </r>
      </text>
    </comment>
    <comment ref="AP5" authorId="1">
      <text>
        <r>
          <rPr>
            <b/>
            <sz val="9"/>
            <rFont val="Tahoma"/>
            <charset val="134"/>
          </rPr>
          <t>Shiv Raturi:</t>
        </r>
        <r>
          <rPr>
            <sz val="9"/>
            <rFont val="Tahoma"/>
            <charset val="134"/>
          </rPr>
          <t xml:space="preserve">
50% fee paid by Naisha &amp; Geet for Jan</t>
        </r>
      </text>
    </comment>
    <comment ref="AT5" authorId="1">
      <text>
        <r>
          <rPr>
            <b/>
            <sz val="9"/>
            <rFont val="Tahoma"/>
            <charset val="134"/>
          </rPr>
          <t>Shiv Raturi:</t>
        </r>
        <r>
          <rPr>
            <sz val="9"/>
            <rFont val="Tahoma"/>
            <charset val="134"/>
          </rPr>
          <t xml:space="preserve">
500
Sarita
1. One additonal assignment prepared for 500 Rs</t>
        </r>
      </text>
    </comment>
    <comment ref="AV5" authorId="1">
      <text>
        <r>
          <rPr>
            <b/>
            <sz val="9"/>
            <rFont val="Tahoma"/>
            <charset val="134"/>
          </rPr>
          <t>Shiv Raturi:</t>
        </r>
        <r>
          <rPr>
            <sz val="9"/>
            <rFont val="Tahoma"/>
            <charset val="134"/>
          </rPr>
          <t xml:space="preserve">
700
Sarita
1. Three additonal assignment prepared for 700 Rs</t>
        </r>
      </text>
    </comment>
    <comment ref="AQ25" authorId="1">
      <text>
        <r>
          <rPr>
            <b/>
            <sz val="9"/>
            <rFont val="Tahoma"/>
            <charset val="134"/>
          </rPr>
          <t>Shiv Raturi:</t>
        </r>
        <r>
          <rPr>
            <sz val="9"/>
            <rFont val="Tahoma"/>
            <charset val="134"/>
          </rPr>
          <t xml:space="preserve">
1. Savar fee =3800/2
 Geet fee =3800/2
 Naisa fee =1200
Share is (3800/2+3800/2+1200)*8/24</t>
        </r>
      </text>
    </comment>
    <comment ref="AT81" authorId="1">
      <text>
        <r>
          <rPr>
            <b/>
            <sz val="9"/>
            <rFont val="Tahoma"/>
            <charset val="134"/>
          </rPr>
          <t>Shiv Raturi:</t>
        </r>
        <r>
          <rPr>
            <sz val="9"/>
            <rFont val="Tahoma"/>
            <charset val="134"/>
          </rPr>
          <t xml:space="preserve">
500
Sarita
1. One additonal assignment prepared for 500 Rs</t>
        </r>
      </text>
    </comment>
    <comment ref="AV81" authorId="1">
      <text>
        <r>
          <rPr>
            <b/>
            <sz val="9"/>
            <rFont val="Tahoma"/>
            <charset val="1"/>
          </rPr>
          <t>Shiv Raturi:</t>
        </r>
        <r>
          <rPr>
            <sz val="9"/>
            <rFont val="Tahoma"/>
            <charset val="1"/>
          </rPr>
          <t xml:space="preserve">
700
Sarita
1. Three additonal assignment prepared for 700 Rs</t>
        </r>
      </text>
    </comment>
  </commentList>
</comments>
</file>

<file path=xl/comments12.xml><?xml version="1.0" encoding="utf-8"?>
<comments xmlns="http://schemas.openxmlformats.org/spreadsheetml/2006/main">
  <authors>
    <author>Shiv Raturi</author>
  </authors>
  <commentList>
    <comment ref="B3" authorId="0">
      <text>
        <r>
          <rPr>
            <b/>
            <sz val="9"/>
            <rFont val="Tahoma"/>
            <charset val="134"/>
          </rPr>
          <t>Shiv Raturi:</t>
        </r>
        <r>
          <rPr>
            <sz val="9"/>
            <rFont val="Tahoma"/>
            <charset val="134"/>
          </rPr>
          <t xml:space="preserve">
Actual date is 1-Feb-19</t>
        </r>
      </text>
    </comment>
    <comment ref="B4" authorId="0">
      <text>
        <r>
          <rPr>
            <b/>
            <sz val="9"/>
            <rFont val="Tahoma"/>
            <charset val="134"/>
          </rPr>
          <t>Shiv Raturi:</t>
        </r>
        <r>
          <rPr>
            <sz val="9"/>
            <rFont val="Tahoma"/>
            <charset val="134"/>
          </rPr>
          <t xml:space="preserve">
21-Feb-19</t>
        </r>
      </text>
    </comment>
    <comment ref="B5" authorId="0">
      <text>
        <r>
          <rPr>
            <b/>
            <sz val="9"/>
            <rFont val="Tahoma"/>
            <charset val="134"/>
          </rPr>
          <t>Shiv Raturi:</t>
        </r>
        <r>
          <rPr>
            <sz val="9"/>
            <rFont val="Tahoma"/>
            <charset val="134"/>
          </rPr>
          <t xml:space="preserve">
22-Feb-19</t>
        </r>
      </text>
    </comment>
    <comment ref="B6" authorId="0">
      <text>
        <r>
          <rPr>
            <b/>
            <sz val="9"/>
            <rFont val="Tahoma"/>
            <charset val="134"/>
          </rPr>
          <t>Shiv Raturi:</t>
        </r>
        <r>
          <rPr>
            <sz val="9"/>
            <rFont val="Tahoma"/>
            <charset val="134"/>
          </rPr>
          <t xml:space="preserve">
22-Feb-19</t>
        </r>
      </text>
    </comment>
    <comment ref="B7" authorId="0">
      <text>
        <r>
          <rPr>
            <b/>
            <sz val="9"/>
            <rFont val="Tahoma"/>
            <charset val="134"/>
          </rPr>
          <t>Shiv Raturi:</t>
        </r>
        <r>
          <rPr>
            <sz val="9"/>
            <rFont val="Tahoma"/>
            <charset val="134"/>
          </rPr>
          <t xml:space="preserve">
22-Feb-19</t>
        </r>
      </text>
    </comment>
    <comment ref="B8" authorId="0">
      <text>
        <r>
          <rPr>
            <b/>
            <sz val="9"/>
            <rFont val="Tahoma"/>
            <charset val="134"/>
          </rPr>
          <t>Shiv Raturi:</t>
        </r>
        <r>
          <rPr>
            <sz val="9"/>
            <rFont val="Tahoma"/>
            <charset val="134"/>
          </rPr>
          <t xml:space="preserve">
25-Feb-19</t>
        </r>
      </text>
    </comment>
    <comment ref="B9" authorId="0">
      <text>
        <r>
          <rPr>
            <b/>
            <sz val="9"/>
            <rFont val="Tahoma"/>
            <charset val="134"/>
          </rPr>
          <t>Shiv Raturi:</t>
        </r>
        <r>
          <rPr>
            <sz val="9"/>
            <rFont val="Tahoma"/>
            <charset val="134"/>
          </rPr>
          <t xml:space="preserve">
25-Feb-19</t>
        </r>
      </text>
    </comment>
    <comment ref="B10" authorId="0">
      <text>
        <r>
          <rPr>
            <b/>
            <sz val="9"/>
            <rFont val="Tahoma"/>
            <charset val="134"/>
          </rPr>
          <t>Shiv Raturi:</t>
        </r>
        <r>
          <rPr>
            <sz val="9"/>
            <rFont val="Tahoma"/>
            <charset val="134"/>
          </rPr>
          <t xml:space="preserve">
27-Feb-19</t>
        </r>
      </text>
    </comment>
    <comment ref="B11" authorId="0">
      <text>
        <r>
          <rPr>
            <b/>
            <sz val="9"/>
            <rFont val="Tahoma"/>
            <charset val="134"/>
          </rPr>
          <t>Shiv Raturi:</t>
        </r>
        <r>
          <rPr>
            <sz val="9"/>
            <rFont val="Tahoma"/>
            <charset val="134"/>
          </rPr>
          <t xml:space="preserve">
27-Feb-19</t>
        </r>
      </text>
    </comment>
    <comment ref="B12" authorId="0">
      <text>
        <r>
          <rPr>
            <b/>
            <sz val="9"/>
            <rFont val="Tahoma"/>
            <charset val="134"/>
          </rPr>
          <t>Shiv Raturi:</t>
        </r>
        <r>
          <rPr>
            <sz val="9"/>
            <rFont val="Tahoma"/>
            <charset val="134"/>
          </rPr>
          <t xml:space="preserve">
28-Feb-19</t>
        </r>
      </text>
    </comment>
    <comment ref="B13" authorId="0">
      <text>
        <r>
          <rPr>
            <b/>
            <sz val="9"/>
            <rFont val="Tahoma"/>
            <charset val="134"/>
          </rPr>
          <t>Shiv Raturi:</t>
        </r>
        <r>
          <rPr>
            <sz val="9"/>
            <rFont val="Tahoma"/>
            <charset val="134"/>
          </rPr>
          <t xml:space="preserve">
28-Feb-19</t>
        </r>
      </text>
    </comment>
  </commentList>
</comments>
</file>

<file path=xl/sharedStrings.xml><?xml version="1.0" encoding="utf-8"?>
<sst xmlns="http://schemas.openxmlformats.org/spreadsheetml/2006/main" count="1377">
  <si>
    <t>2019-20 Profit &amp; Loss Details</t>
  </si>
  <si>
    <t>2020-21 Profit &amp; Loss Details</t>
  </si>
  <si>
    <t>Total</t>
  </si>
  <si>
    <t>March</t>
  </si>
  <si>
    <t>April</t>
  </si>
  <si>
    <t>May</t>
  </si>
  <si>
    <t>June</t>
  </si>
  <si>
    <t>July</t>
  </si>
  <si>
    <t>Aug</t>
  </si>
  <si>
    <t>Sep</t>
  </si>
  <si>
    <t>Oct</t>
  </si>
  <si>
    <t>Nov</t>
  </si>
  <si>
    <t>Dec</t>
  </si>
  <si>
    <t>Jan</t>
  </si>
  <si>
    <t>Feb</t>
  </si>
  <si>
    <t>FY
(2019-20)</t>
  </si>
  <si>
    <t>Order Book Value</t>
  </si>
  <si>
    <t>Revenue Realized</t>
  </si>
  <si>
    <t>Direct Cost of Service</t>
  </si>
  <si>
    <t xml:space="preserve">Other Costs of Service </t>
  </si>
  <si>
    <t xml:space="preserve">Total Cost of Sales </t>
  </si>
  <si>
    <t xml:space="preserve">Gross Margin </t>
  </si>
  <si>
    <t xml:space="preserve">Gross Margin % </t>
  </si>
  <si>
    <t xml:space="preserve">Expenses </t>
  </si>
  <si>
    <t xml:space="preserve">Payroll </t>
  </si>
  <si>
    <t xml:space="preserve">Fixed Assets Depreciation </t>
  </si>
  <si>
    <t>Sales &amp; Marketing</t>
  </si>
  <si>
    <t>Operational Cost</t>
  </si>
  <si>
    <t>Rent</t>
  </si>
  <si>
    <t>Electricity/Water Bill</t>
  </si>
  <si>
    <t>Fuel</t>
  </si>
  <si>
    <t>Utilities(Phone)</t>
  </si>
  <si>
    <t>Utilities(Internet)</t>
  </si>
  <si>
    <t xml:space="preserve">Insurance </t>
  </si>
  <si>
    <t xml:space="preserve">Payroll Taxes </t>
  </si>
  <si>
    <t xml:space="preserve">Total Expenses </t>
  </si>
  <si>
    <t xml:space="preserve">Profit Before Interest &amp; Taxes </t>
  </si>
  <si>
    <t xml:space="preserve">EBITDA </t>
  </si>
  <si>
    <t>Interest Expense(@9.5%/Year)</t>
  </si>
  <si>
    <t xml:space="preserve">Taxes Incurred </t>
  </si>
  <si>
    <t xml:space="preserve">Net Profit </t>
  </si>
  <si>
    <t>Net Profit/Sales (Profit Margin)</t>
  </si>
  <si>
    <t>Left</t>
  </si>
  <si>
    <t>Distance Factor</t>
  </si>
  <si>
    <t>Location Directly</t>
  </si>
  <si>
    <t>Unhappy-Physics</t>
  </si>
  <si>
    <t>Pamphlets</t>
  </si>
  <si>
    <t>CLAT</t>
  </si>
  <si>
    <t>1,10,12</t>
  </si>
  <si>
    <t>Unhappy-Chem</t>
  </si>
  <si>
    <t>Banners/Wall Posters</t>
  </si>
  <si>
    <t>7,9,10,12</t>
  </si>
  <si>
    <t>7,12</t>
  </si>
  <si>
    <t>Unhappy-Math</t>
  </si>
  <si>
    <t>Friends</t>
  </si>
  <si>
    <t>Unhappy-Bio</t>
  </si>
  <si>
    <t>News Paper</t>
  </si>
  <si>
    <t>5,7,8,11,12</t>
  </si>
  <si>
    <t>Unhappy-Management</t>
  </si>
  <si>
    <t>Internet</t>
  </si>
  <si>
    <t>8,10,11,12</t>
  </si>
  <si>
    <t>High Fee</t>
  </si>
  <si>
    <t>8,9,10,11</t>
  </si>
  <si>
    <t>Classes Overlap</t>
  </si>
  <si>
    <t>4,8</t>
  </si>
  <si>
    <t>CourseCompleted</t>
  </si>
  <si>
    <t>8,1</t>
  </si>
  <si>
    <t>Break-Exam</t>
  </si>
  <si>
    <t>Joined</t>
  </si>
  <si>
    <t>Break-Holiday</t>
  </si>
  <si>
    <t>6,8,9</t>
  </si>
  <si>
    <t>Graduated</t>
  </si>
  <si>
    <t>Expelled</t>
  </si>
  <si>
    <t>10,11,12</t>
  </si>
  <si>
    <t>JEEMains</t>
  </si>
  <si>
    <t>PersonalReasons</t>
  </si>
  <si>
    <t>8,9,10</t>
  </si>
  <si>
    <t>JEEAdvanced</t>
  </si>
  <si>
    <t>NDA</t>
  </si>
  <si>
    <t>Grad</t>
  </si>
  <si>
    <t xml:space="preserve"> Revenue Details</t>
  </si>
  <si>
    <t>Grand Total</t>
  </si>
  <si>
    <t>Mar</t>
  </si>
  <si>
    <t>Fee W/O Prorata</t>
  </si>
  <si>
    <t>Fee Correction</t>
  </si>
  <si>
    <t>Rising Arjun's Share</t>
  </si>
  <si>
    <t>Actual Share</t>
  </si>
  <si>
    <t>% Share</t>
  </si>
  <si>
    <t>All Staff Payroll</t>
  </si>
  <si>
    <t>Staff Share</t>
  </si>
  <si>
    <t>Paid</t>
  </si>
  <si>
    <t>Remaining</t>
  </si>
  <si>
    <t>Admin Share</t>
  </si>
  <si>
    <t>Center Head</t>
  </si>
  <si>
    <t>Basic Share</t>
  </si>
  <si>
    <t>Housekeeping</t>
  </si>
  <si>
    <t>Cleaner</t>
  </si>
  <si>
    <t>Faculties Share</t>
  </si>
  <si>
    <t>N/A</t>
  </si>
  <si>
    <t>Total Deductions</t>
  </si>
  <si>
    <t>NotPaid</t>
  </si>
  <si>
    <t>Total Paid</t>
  </si>
  <si>
    <t>Total Remaining</t>
  </si>
  <si>
    <t>Anoop</t>
  </si>
  <si>
    <t>Deductions</t>
  </si>
  <si>
    <t>Aniket</t>
  </si>
  <si>
    <t>Gulshan</t>
  </si>
  <si>
    <t>Ishu</t>
  </si>
  <si>
    <t>Jyoti</t>
  </si>
  <si>
    <t>Kajol</t>
  </si>
  <si>
    <t>Pooja</t>
  </si>
  <si>
    <t>Pramod</t>
  </si>
  <si>
    <t>Rashmi</t>
  </si>
  <si>
    <t>Santosh</t>
  </si>
  <si>
    <t>Sarita</t>
  </si>
  <si>
    <t>Shiv</t>
  </si>
  <si>
    <t>Vikas</t>
  </si>
  <si>
    <t>Yogesh</t>
  </si>
  <si>
    <t>Notes</t>
  </si>
  <si>
    <t>Old Notes</t>
  </si>
  <si>
    <t>Referral discount of 200 to be paid to Chirag for Dhruv for Feb</t>
  </si>
  <si>
    <t>Referral discount of 200 to be paid to Manya for Shivam -- Fee to be reduced by 200 for one month</t>
  </si>
  <si>
    <t>Registration Details</t>
  </si>
  <si>
    <t>CLASS</t>
  </si>
  <si>
    <t>About RA</t>
  </si>
  <si>
    <t>Students</t>
  </si>
  <si>
    <t>#</t>
  </si>
  <si>
    <t>Registration
No</t>
  </si>
  <si>
    <t>Name</t>
  </si>
  <si>
    <t>Class</t>
  </si>
  <si>
    <t>Mobile No</t>
  </si>
  <si>
    <t>Parent 1 No</t>
  </si>
  <si>
    <t>Parent 2 No</t>
  </si>
  <si>
    <t>EmailId</t>
  </si>
  <si>
    <t>Parent 1 E-id</t>
  </si>
  <si>
    <t>DOB</t>
  </si>
  <si>
    <t>Address</t>
  </si>
  <si>
    <t>Subjects</t>
  </si>
  <si>
    <t>School</t>
  </si>
  <si>
    <t>Came To Know about RA</t>
  </si>
  <si>
    <t>Status</t>
  </si>
  <si>
    <t>Leaving Reason</t>
  </si>
  <si>
    <t>Joining Date</t>
  </si>
  <si>
    <t>2019-20
Fee</t>
  </si>
  <si>
    <t>2020-21
Fee</t>
  </si>
  <si>
    <t>Reason</t>
  </si>
  <si>
    <t>RA_GGN_2019-20-001</t>
  </si>
  <si>
    <t>Kunchit Goel</t>
  </si>
  <si>
    <t>Math &amp; Reasoning</t>
  </si>
  <si>
    <t>RA_GGN_2019-20-002</t>
  </si>
  <si>
    <t>Pranshul Chopra</t>
  </si>
  <si>
    <t>Math, Science &amp; IT</t>
  </si>
  <si>
    <t>RA_GGN_2019-20-003</t>
  </si>
  <si>
    <t>Atharva Sharma</t>
  </si>
  <si>
    <t>All Subjects</t>
  </si>
  <si>
    <t>RA_GGN_2019-20-004</t>
  </si>
  <si>
    <t>Shubhi Sharma</t>
  </si>
  <si>
    <t>Math</t>
  </si>
  <si>
    <t>RA_GGN_2019-20-005</t>
  </si>
  <si>
    <t>Ananya Jha</t>
  </si>
  <si>
    <t>RA_GGN_2019-20-006</t>
  </si>
  <si>
    <t>Saksham Sethi</t>
  </si>
  <si>
    <t>Math &amp; Science</t>
  </si>
  <si>
    <t>RA_GGN_2019-20-007</t>
  </si>
  <si>
    <t>Ravi</t>
  </si>
  <si>
    <t>RA_GGN_2019-20-008</t>
  </si>
  <si>
    <t>Arnav Mishra</t>
  </si>
  <si>
    <t>RA_GGN_2019-20-009</t>
  </si>
  <si>
    <t>Niramay Srivastava</t>
  </si>
  <si>
    <t>RA_GGN_2019-20-010</t>
  </si>
  <si>
    <t>Pranay Jain</t>
  </si>
  <si>
    <t>PCM</t>
  </si>
  <si>
    <t>RA_GGN_2019-20-011</t>
  </si>
  <si>
    <t>Aditya Raj kar</t>
  </si>
  <si>
    <t>RA_GGN_2019-20-012</t>
  </si>
  <si>
    <t>Ishan Kalia</t>
  </si>
  <si>
    <t>RA_GGN_2019-20-013</t>
  </si>
  <si>
    <t>Shaurya Sharma</t>
  </si>
  <si>
    <t>RA_GGN_2019-20-014</t>
  </si>
  <si>
    <t>Paras Dhiman</t>
  </si>
  <si>
    <t>RA_GGN_2019-20-015</t>
  </si>
  <si>
    <t>Shaurya Rana</t>
  </si>
  <si>
    <t>RA_GGN_2019-20-016</t>
  </si>
  <si>
    <t>Amresh Jha</t>
  </si>
  <si>
    <t>RA_GGN_2019-20-017</t>
  </si>
  <si>
    <t>Aashi Jha</t>
  </si>
  <si>
    <t>RA_GGN_2019-20-018</t>
  </si>
  <si>
    <t>Gourav Yadav</t>
  </si>
  <si>
    <t>RA_GGN_2019-20-019</t>
  </si>
  <si>
    <t>Yaman Dixit</t>
  </si>
  <si>
    <t>RA_GGN_2019-20-020</t>
  </si>
  <si>
    <t>Arnav Das</t>
  </si>
  <si>
    <t>RA_GGN_2019-20-021</t>
  </si>
  <si>
    <t>Savar Sindwani</t>
  </si>
  <si>
    <t>RA_GGN_2019-20-022</t>
  </si>
  <si>
    <t>Armaan Raisinghani</t>
  </si>
  <si>
    <t>RA_GGN_2019-20-023</t>
  </si>
  <si>
    <t>Chetan</t>
  </si>
  <si>
    <t>RA_GGN_2019-20-024</t>
  </si>
  <si>
    <t>Prem</t>
  </si>
  <si>
    <t>Physics</t>
  </si>
  <si>
    <t>RA_GGN_2019-20-025</t>
  </si>
  <si>
    <t>Prem Friend1</t>
  </si>
  <si>
    <t>RA_GGN_2019-20-026</t>
  </si>
  <si>
    <t>Prem Friend2</t>
  </si>
  <si>
    <t>RA_GGN_2019-20-027</t>
  </si>
  <si>
    <t>Prem Friend3</t>
  </si>
  <si>
    <t>RA_GGN_2019-20-028</t>
  </si>
  <si>
    <t>Aditya Punia</t>
  </si>
  <si>
    <t>RA_GGN_2019-20-029</t>
  </si>
  <si>
    <t>Mohit Yadav</t>
  </si>
  <si>
    <t>RA_GGN_2019-20-030</t>
  </si>
  <si>
    <t>Ayushman Sinha</t>
  </si>
  <si>
    <t>RA_GGN_2019-20-031</t>
  </si>
  <si>
    <t>Aryaman Sinha</t>
  </si>
  <si>
    <t>RA_GGN_2019-20-032</t>
  </si>
  <si>
    <t>Tathya</t>
  </si>
  <si>
    <t>RA_GGN_2019-20-033</t>
  </si>
  <si>
    <t>Manav Gupta</t>
  </si>
  <si>
    <t>RA_GGN_2019-20-034</t>
  </si>
  <si>
    <t>Garv Dagar</t>
  </si>
  <si>
    <t>RA_GGN_2019-20-035</t>
  </si>
  <si>
    <t>Nikhil</t>
  </si>
  <si>
    <t>RA_GGN_2019-20-036</t>
  </si>
  <si>
    <t>Vanshita</t>
  </si>
  <si>
    <t>Math &amp; Eng</t>
  </si>
  <si>
    <t>RA_GGN_2019-20-037</t>
  </si>
  <si>
    <t>Jarul Sharma</t>
  </si>
  <si>
    <t>Science</t>
  </si>
  <si>
    <t>RA_GGN_2019-20-038</t>
  </si>
  <si>
    <t>Himanshi Sharma</t>
  </si>
  <si>
    <t>RA_GGN_2019-20-039</t>
  </si>
  <si>
    <t>Geet Nangia</t>
  </si>
  <si>
    <t>RA_GGN_2019-20-040</t>
  </si>
  <si>
    <t>Srijan Upadhaya</t>
  </si>
  <si>
    <t>RA_GGN_2019-20-041</t>
  </si>
  <si>
    <t>Sanidhya Upadhaya</t>
  </si>
  <si>
    <t>RA_GGN_2019-20-042</t>
  </si>
  <si>
    <t>Shubham</t>
  </si>
  <si>
    <t>RA_GGN_2019-20-043</t>
  </si>
  <si>
    <t>Naisha</t>
  </si>
  <si>
    <t>RA_GGN_2019-20-044</t>
  </si>
  <si>
    <t>Manya Tomar</t>
  </si>
  <si>
    <t>RA_GGN_2019-20-045</t>
  </si>
  <si>
    <t>Shreesh Gupta</t>
  </si>
  <si>
    <t>RA_GGN_2019-20-046</t>
  </si>
  <si>
    <t>Aditya Nair</t>
  </si>
  <si>
    <t>RA_GGN_2019-20-047</t>
  </si>
  <si>
    <t>Varsha</t>
  </si>
  <si>
    <t>RA_GGN_2019-20-048</t>
  </si>
  <si>
    <t>Bhumika</t>
  </si>
  <si>
    <t>RA_GGN_2019-20-049</t>
  </si>
  <si>
    <t>Nancy</t>
  </si>
  <si>
    <t>RA_GGN_2019-20-050</t>
  </si>
  <si>
    <t>Dheeraj</t>
  </si>
  <si>
    <t>Maths</t>
  </si>
  <si>
    <t>RA_GGN_2019-20-051</t>
  </si>
  <si>
    <t>Arjun</t>
  </si>
  <si>
    <t>RA_GGN_2019-20-052</t>
  </si>
  <si>
    <t>Sakshi Sharma</t>
  </si>
  <si>
    <t>RA_GGN_2019-20-053</t>
  </si>
  <si>
    <t>Saksham Sharma</t>
  </si>
  <si>
    <t>RA_GGN_2019-20-054</t>
  </si>
  <si>
    <t>Vibhor</t>
  </si>
  <si>
    <t>RA_GGN_2019-20-055</t>
  </si>
  <si>
    <t>Shivansh</t>
  </si>
  <si>
    <t>RA_GGN_2019-20-056</t>
  </si>
  <si>
    <t>Vatsal Loomba</t>
  </si>
  <si>
    <t>RA_GGN_2019-20-057</t>
  </si>
  <si>
    <t>Gaurav Jangarh</t>
  </si>
  <si>
    <t>RA_GGN_2019-20-058</t>
  </si>
  <si>
    <t>Aksh Kataria</t>
  </si>
  <si>
    <t>RA_GGN_2019-20-059</t>
  </si>
  <si>
    <t>Chirag Goel</t>
  </si>
  <si>
    <t>RA_GGN_2019-20-060</t>
  </si>
  <si>
    <t>Dhruv Chauhan</t>
  </si>
  <si>
    <t>RA_GGN_2019-20-061</t>
  </si>
  <si>
    <t>Arshia Chug</t>
  </si>
  <si>
    <t>RA_GGN_2019-20-062</t>
  </si>
  <si>
    <t>Ritik</t>
  </si>
  <si>
    <t>RA_GGN_2019-20-063</t>
  </si>
  <si>
    <t>Atharva Tiwari</t>
  </si>
  <si>
    <t>RA_GGN_2019-20-064</t>
  </si>
  <si>
    <t>Sashwat Tiwari</t>
  </si>
  <si>
    <t>RA_GGN_2019-20-065</t>
  </si>
  <si>
    <t>Tushar Yadav</t>
  </si>
  <si>
    <t>RA_GGN_2019-20-066</t>
  </si>
  <si>
    <t>Shivam Goyal</t>
  </si>
  <si>
    <t>RA_GGN_2019-20-067</t>
  </si>
  <si>
    <t>Ekansh</t>
  </si>
  <si>
    <t>Maths &amp; Science</t>
  </si>
  <si>
    <t>RA_GGN_2019-20-068</t>
  </si>
  <si>
    <t>Vatsal Bhardwaj</t>
  </si>
  <si>
    <t>RA_GGN_2019-20-069</t>
  </si>
  <si>
    <t>Vansh Khandelwal</t>
  </si>
  <si>
    <t>RA_GGN_2019-20-070</t>
  </si>
  <si>
    <t>Vaishnavi</t>
  </si>
  <si>
    <t>RA_GGN_2019-20-071</t>
  </si>
  <si>
    <t>Rudraksh Sharma</t>
  </si>
  <si>
    <t>RA_GGN_2019-20-072</t>
  </si>
  <si>
    <t>Sanjoly</t>
  </si>
  <si>
    <t>RA_GGN_2019-20-073</t>
  </si>
  <si>
    <t>Parvesh</t>
  </si>
  <si>
    <t>PCB</t>
  </si>
  <si>
    <t>RA_GGN_2019-20-074</t>
  </si>
  <si>
    <t>Abhiraj Chandok</t>
  </si>
  <si>
    <t>RA_GGN_2019-20-075</t>
  </si>
  <si>
    <t>Anmol Petwal</t>
  </si>
  <si>
    <t>RA_GGN_2019-20-076</t>
  </si>
  <si>
    <t>Priyanshu Negi</t>
  </si>
  <si>
    <t>RA_GGN_2019-20-077</t>
  </si>
  <si>
    <t>Kaira</t>
  </si>
  <si>
    <t>RA_GGN_2019-20-078</t>
  </si>
  <si>
    <t>ShalomHills</t>
  </si>
  <si>
    <t>RA_GGN_2019-20-079</t>
  </si>
  <si>
    <t>Samridh Tiwari</t>
  </si>
  <si>
    <t>RA_GGN_2019-20-080</t>
  </si>
  <si>
    <t>Maanvi  Banchiwal</t>
  </si>
  <si>
    <t>RA_GGN_2019-20-081</t>
  </si>
  <si>
    <t>Medha Taneja</t>
  </si>
  <si>
    <t>RA_GGN_2019-20-082</t>
  </si>
  <si>
    <t>Shaurya Budakoti</t>
  </si>
  <si>
    <t>RA_GGN_2019-20-083</t>
  </si>
  <si>
    <t>Kshitij Dhawan</t>
  </si>
  <si>
    <t>RA_GGN_2019-20-084</t>
  </si>
  <si>
    <t>Jaspreet Bharmah</t>
  </si>
  <si>
    <t>RA_GGN_2019-20-085</t>
  </si>
  <si>
    <t>Shuransh  Topwal</t>
  </si>
  <si>
    <t>RA_GGN_2019-20-086</t>
  </si>
  <si>
    <t>RA_GGN_2019-20-087</t>
  </si>
  <si>
    <t>RA_GGN_2019-20-088</t>
  </si>
  <si>
    <t>RA_GGN_2019-20-089</t>
  </si>
  <si>
    <t>RA_GGN_2019-20-090</t>
  </si>
  <si>
    <t>RA_GGN_2019-20-091</t>
  </si>
  <si>
    <t>RA_GGN_2019-20-092</t>
  </si>
  <si>
    <t>RA_GGN_2019-20-093</t>
  </si>
  <si>
    <t>RA_GGN_2019-20-094</t>
  </si>
  <si>
    <t>RA_GGN_2019-20-095</t>
  </si>
  <si>
    <t>RA_GGN_2019-20-096</t>
  </si>
  <si>
    <t>RA_GGN_2019-20-097</t>
  </si>
  <si>
    <t>RA_GGN_2019-20-098</t>
  </si>
  <si>
    <t>RA_GGN_2019-20-099</t>
  </si>
  <si>
    <t>RA_GGN_2019-20-100</t>
  </si>
  <si>
    <t>RA_GGN_2019-20-101</t>
  </si>
  <si>
    <t>RA_GGN_2019-20-102</t>
  </si>
  <si>
    <t>RA_GGN_2019-20-103</t>
  </si>
  <si>
    <t>RA_GGN_2019-20-104</t>
  </si>
  <si>
    <t>RA_GGN_2019-20-105</t>
  </si>
  <si>
    <t>RA_GGN_2019-20-106</t>
  </si>
  <si>
    <t>RA_GGN_2019-20-107</t>
  </si>
  <si>
    <t>RA_GGN_2019-20-108</t>
  </si>
  <si>
    <t>RA_GGN_2019-20-109</t>
  </si>
  <si>
    <t>RA_GGN_2019-20-110</t>
  </si>
  <si>
    <t>RA_GGN_2019-20-111</t>
  </si>
  <si>
    <t>RA_GGN_2019-20-112</t>
  </si>
  <si>
    <t>RA_GGN_2019-20-113</t>
  </si>
  <si>
    <t>RA_GGN_2019-20-114</t>
  </si>
  <si>
    <t>RA_GGN_2019-20-115</t>
  </si>
  <si>
    <t>RA_GGN_2019-20-116</t>
  </si>
  <si>
    <t>RA_GGN_2019-20-117</t>
  </si>
  <si>
    <t>RA_GGN_2019-20-118</t>
  </si>
  <si>
    <t>RA_GGN_2019-20-119</t>
  </si>
  <si>
    <t>RA_GGN_2019-20-120</t>
  </si>
  <si>
    <t>RA_GGN_2019-20-121</t>
  </si>
  <si>
    <t>RA_GGN_2019-20-122</t>
  </si>
  <si>
    <t>RA_GGN_2019-20-123</t>
  </si>
  <si>
    <t>RA_GGN_2019-20-124</t>
  </si>
  <si>
    <t>RA_GGN_2019-20-125</t>
  </si>
  <si>
    <t>RA_GGN_2019-20-126</t>
  </si>
  <si>
    <t>RA_GGN_2019-20-127</t>
  </si>
  <si>
    <t>RA_GGN_2019-20-128</t>
  </si>
  <si>
    <t>RA_GGN_2019-20-129</t>
  </si>
  <si>
    <t>RA_GGN_2019-20-130</t>
  </si>
  <si>
    <t>RA_GGN_2019-20-131</t>
  </si>
  <si>
    <t>RA_GGN_2019-20-132</t>
  </si>
  <si>
    <t>RA_GGN_2019-20-133</t>
  </si>
  <si>
    <t>RA_GGN_2019-20-134</t>
  </si>
  <si>
    <t>RA_GGN_2019-20-135</t>
  </si>
  <si>
    <t>RA_GGN_2019-20-136</t>
  </si>
  <si>
    <t>RA_GGN_2019-20-137</t>
  </si>
  <si>
    <t>RA_GGN_2019-20-138</t>
  </si>
  <si>
    <t>RA_GGN_2019-20-139</t>
  </si>
  <si>
    <t>RA_GGN_2019-20-140</t>
  </si>
  <si>
    <t>RA_GGN_2019-20-141</t>
  </si>
  <si>
    <t>RA_GGN_2019-20-142</t>
  </si>
  <si>
    <t>RA_GGN_2019-20-143</t>
  </si>
  <si>
    <t>RA_GGN_2019-20-144</t>
  </si>
  <si>
    <t>RA_GGN_2019-20-145</t>
  </si>
  <si>
    <t>RA_GGN_2019-20-146</t>
  </si>
  <si>
    <t>RA_GGN_2019-20-147</t>
  </si>
  <si>
    <t>RA_GGN_2019-20-148</t>
  </si>
  <si>
    <t>RA_GGN_2019-20-149</t>
  </si>
  <si>
    <t>RA_GGN_2019-20-150</t>
  </si>
  <si>
    <t>RA_GGN_2019-20-151</t>
  </si>
  <si>
    <t>RA_GGN_2019-20-152</t>
  </si>
  <si>
    <t>RA_GGN_2019-20-153</t>
  </si>
  <si>
    <t>RA_GGN_2019-20-154</t>
  </si>
  <si>
    <t>RA_GGN_2019-20-155</t>
  </si>
  <si>
    <t>RA_GGN_2019-20-156</t>
  </si>
  <si>
    <t>RA_GGN_2019-20-157</t>
  </si>
  <si>
    <t>RA_GGN_2019-20-158</t>
  </si>
  <si>
    <t>RA_GGN_2019-20-159</t>
  </si>
  <si>
    <t>RA_GGN_2019-20-160</t>
  </si>
  <si>
    <t>RA_GGN_2019-20-161</t>
  </si>
  <si>
    <t>RA_GGN_2019-20-162</t>
  </si>
  <si>
    <t>RA_GGN_2019-20-163</t>
  </si>
  <si>
    <t>RA_GGN_2019-20-164</t>
  </si>
  <si>
    <t>RA_GGN_2019-20-165</t>
  </si>
  <si>
    <t>RA_GGN_2019-20-166</t>
  </si>
  <si>
    <t>RA_GGN_2019-20-167</t>
  </si>
  <si>
    <t>RA_GGN_2019-20-168</t>
  </si>
  <si>
    <t>RA_GGN_2019-20-169</t>
  </si>
  <si>
    <t>RA_GGN_2019-20-170</t>
  </si>
  <si>
    <t>RA_GGN_2019-20-171</t>
  </si>
  <si>
    <t>RA_GGN_2019-20-172</t>
  </si>
  <si>
    <t>RA_GGN_2019-20-173</t>
  </si>
  <si>
    <t>RA_GGN_2019-20-174</t>
  </si>
  <si>
    <t>RA_GGN_2019-20-175</t>
  </si>
  <si>
    <t>RA_GGN_2019-20-176</t>
  </si>
  <si>
    <t>RA_GGN_2019-20-177</t>
  </si>
  <si>
    <t>RA_GGN_2019-20-178</t>
  </si>
  <si>
    <t>RA_GGN_2019-20-179</t>
  </si>
  <si>
    <t>RA_GGN_2019-20-180</t>
  </si>
  <si>
    <t>RA_GGN_2019-20-181</t>
  </si>
  <si>
    <t>RA_GGN_2019-20-182</t>
  </si>
  <si>
    <t>RA_GGN_2019-20-183</t>
  </si>
  <si>
    <t>RA_GGN_2019-20-184</t>
  </si>
  <si>
    <t>RA_GGN_2019-20-185</t>
  </si>
  <si>
    <t>RA_GGN_2019-20-186</t>
  </si>
  <si>
    <t>RA_GGN_2019-20-187</t>
  </si>
  <si>
    <t>RA_GGN_2019-20-188</t>
  </si>
  <si>
    <t>RA_GGN_2019-20-189</t>
  </si>
  <si>
    <t>RA_GGN_2019-20-190</t>
  </si>
  <si>
    <t>RA_GGN_2019-20-191</t>
  </si>
  <si>
    <t>RA_GGN_2019-20-192</t>
  </si>
  <si>
    <t>RA_GGN_2019-20-193</t>
  </si>
  <si>
    <t>RA_GGN_2019-20-194</t>
  </si>
  <si>
    <t>RA_GGN_2019-20-195</t>
  </si>
  <si>
    <t>RA_GGN_2019-20-196</t>
  </si>
  <si>
    <t>RA_GGN_2019-20-197</t>
  </si>
  <si>
    <t>RA_GGN_2019-20-198</t>
  </si>
  <si>
    <t>RA_GGN_2019-20-199</t>
  </si>
  <si>
    <t>RA_GGN_2019-20-200</t>
  </si>
  <si>
    <t>RA_GGN_2019-20-201</t>
  </si>
  <si>
    <t>RA_GGN_2019-20-202</t>
  </si>
  <si>
    <t>RA_GGN_2019-20-203</t>
  </si>
  <si>
    <t>RA_GGN_2019-20-204</t>
  </si>
  <si>
    <t>RA_GGN_2019-20-205</t>
  </si>
  <si>
    <t>RA_GGN_2019-20-206</t>
  </si>
  <si>
    <t>RA_GGN_2019-20-207</t>
  </si>
  <si>
    <t>RA_GGN_2019-20-208</t>
  </si>
  <si>
    <t>RA_GGN_2019-20-209</t>
  </si>
  <si>
    <t>RA_GGN_2019-20-210</t>
  </si>
  <si>
    <t>RA_GGN_2019-20-211</t>
  </si>
  <si>
    <t>RA_GGN_2019-20-212</t>
  </si>
  <si>
    <t>RA_GGN_2019-20-213</t>
  </si>
  <si>
    <t>RA_GGN_2019-20-214</t>
  </si>
  <si>
    <t>RA_GGN_2019-20-215</t>
  </si>
  <si>
    <t>RA_GGN_2019-20-216</t>
  </si>
  <si>
    <t>RA_GGN_2019-20-217</t>
  </si>
  <si>
    <t>RA_GGN_2019-20-218</t>
  </si>
  <si>
    <t>RA_GGN_2019-20-219</t>
  </si>
  <si>
    <t>RA_GGN_2019-20-220</t>
  </si>
  <si>
    <t>RA_GGN_2019-20-221</t>
  </si>
  <si>
    <t>RA_GGN_2019-20-222</t>
  </si>
  <si>
    <t>RA_GGN_2019-20-223</t>
  </si>
  <si>
    <t>RA_GGN_2019-20-224</t>
  </si>
  <si>
    <t>RA_GGN_2019-20-225</t>
  </si>
  <si>
    <t>RA_GGN_2019-20-226</t>
  </si>
  <si>
    <t>RA_GGN_2019-20-227</t>
  </si>
  <si>
    <t>RA_GGN_2019-20-228</t>
  </si>
  <si>
    <t>RA_GGN_2019-20-229</t>
  </si>
  <si>
    <t>RA_GGN_2019-20-230</t>
  </si>
  <si>
    <t>RA_GGN_2019-20-231</t>
  </si>
  <si>
    <t>RA_GGN_2019-20-232</t>
  </si>
  <si>
    <t>RA_GGN_2019-20-233</t>
  </si>
  <si>
    <t>RA_GGN_2019-20-234</t>
  </si>
  <si>
    <t>RA_GGN_2019-20-235</t>
  </si>
  <si>
    <t>RA_GGN_2019-20-236</t>
  </si>
  <si>
    <t>RA_GGN_2019-20-237</t>
  </si>
  <si>
    <t>RA_GGN_2019-20-238</t>
  </si>
  <si>
    <t>RA_GGN_2019-20-239</t>
  </si>
  <si>
    <t>RA_GGN_2019-20-240</t>
  </si>
  <si>
    <t>RA_GGN_2019-20-241</t>
  </si>
  <si>
    <t>RA_GGN_2019-20-242</t>
  </si>
  <si>
    <t>RA_GGN_2019-20-243</t>
  </si>
  <si>
    <t>RA_GGN_2019-20-244</t>
  </si>
  <si>
    <t>RA_GGN_2019-20-245</t>
  </si>
  <si>
    <t>RA_GGN_2019-20-246</t>
  </si>
  <si>
    <t>RA_GGN_2019-20-247</t>
  </si>
  <si>
    <t>RA_GGN_2019-20-248</t>
  </si>
  <si>
    <t>RA_GGN_2019-20-249</t>
  </si>
  <si>
    <t>RA_GGN_2019-20-250</t>
  </si>
  <si>
    <t>RA_GGN_2019-20-251</t>
  </si>
  <si>
    <t>RA_GGN_2019-20-252</t>
  </si>
  <si>
    <t>RA_GGN_2019-20-253</t>
  </si>
  <si>
    <t>RA_GGN_2019-20-254</t>
  </si>
  <si>
    <t>RA_GGN_2019-20-255</t>
  </si>
  <si>
    <t>RA_GGN_2019-20-256</t>
  </si>
  <si>
    <t>RA_GGN_2019-20-257</t>
  </si>
  <si>
    <t>RA_GGN_2019-20-258</t>
  </si>
  <si>
    <t>RA_GGN_2019-20-259</t>
  </si>
  <si>
    <t>RA_GGN_2019-20-260</t>
  </si>
  <si>
    <t>RA_GGN_2019-20-261</t>
  </si>
  <si>
    <t>RA_GGN_2019-20-262</t>
  </si>
  <si>
    <t>RA_GGN_2019-20-263</t>
  </si>
  <si>
    <t>RA_GGN_2019-20-264</t>
  </si>
  <si>
    <t>RA_GGN_2019-20-265</t>
  </si>
  <si>
    <t>RA_GGN_2019-20-266</t>
  </si>
  <si>
    <t>RA_GGN_2019-20-267</t>
  </si>
  <si>
    <t>RA_GGN_2019-20-268</t>
  </si>
  <si>
    <t>RA_GGN_2019-20-269</t>
  </si>
  <si>
    <t>RA_GGN_2019-20-270</t>
  </si>
  <si>
    <t>RA_GGN_2019-20-271</t>
  </si>
  <si>
    <t>RA_GGN_2019-20-272</t>
  </si>
  <si>
    <t>RA_GGN_2019-20-273</t>
  </si>
  <si>
    <t>RA_GGN_2019-20-274</t>
  </si>
  <si>
    <t>RA_GGN_2019-20-275</t>
  </si>
  <si>
    <t>RA_GGN_2019-20-276</t>
  </si>
  <si>
    <t>RA_GGN_2019-20-277</t>
  </si>
  <si>
    <t>RA_GGN_2019-20-278</t>
  </si>
  <si>
    <t>RA_GGN_2019-20-279</t>
  </si>
  <si>
    <t>RA_GGN_2019-20-280</t>
  </si>
  <si>
    <t>RA_GGN_2019-20-281</t>
  </si>
  <si>
    <t>RA_GGN_2019-20-282</t>
  </si>
  <si>
    <t>RA_GGN_2019-20-283</t>
  </si>
  <si>
    <t>RA_GGN_2019-20-284</t>
  </si>
  <si>
    <t>RA_GGN_2019-20-285</t>
  </si>
  <si>
    <t>RA_GGN_2019-20-286</t>
  </si>
  <si>
    <t>RA_GGN_2019-20-287</t>
  </si>
  <si>
    <t>RA_GGN_2019-20-288</t>
  </si>
  <si>
    <t>RA_GGN_2019-20-289</t>
  </si>
  <si>
    <t>RA_GGN_2019-20-290</t>
  </si>
  <si>
    <t>RA_GGN_2019-20-291</t>
  </si>
  <si>
    <t>RA_GGN_2019-20-292</t>
  </si>
  <si>
    <t>RA_GGN_2019-20-293</t>
  </si>
  <si>
    <t>RA_GGN_2019-20-294</t>
  </si>
  <si>
    <t>RA_GGN_2019-20-295</t>
  </si>
  <si>
    <t>RA_GGN_2019-20-296</t>
  </si>
  <si>
    <t>RA_GGN_2019-20-297</t>
  </si>
  <si>
    <t>RA_GGN_2019-20-298</t>
  </si>
  <si>
    <t>RA_GGN_2019-20-299</t>
  </si>
  <si>
    <t>RA_GGN_2019-20-300</t>
  </si>
  <si>
    <t>RA_GGN_2019-20-301</t>
  </si>
  <si>
    <t>RA_GGN_2019-20-302</t>
  </si>
  <si>
    <t>RA_GGN_2019-20-303</t>
  </si>
  <si>
    <t>RA_GGN_2019-20-304</t>
  </si>
  <si>
    <t>RA_GGN_2019-20-305</t>
  </si>
  <si>
    <t>RA_GGN_2019-20-306</t>
  </si>
  <si>
    <t>RA_GGN_2019-20-307</t>
  </si>
  <si>
    <t>RA_GGN_2019-20-308</t>
  </si>
  <si>
    <t>RA_GGN_2019-20-309</t>
  </si>
  <si>
    <t>RA_GGN_2019-20-310</t>
  </si>
  <si>
    <t>RA_GGN_2019-20-311</t>
  </si>
  <si>
    <t>RA_GGN_2019-20-312</t>
  </si>
  <si>
    <t>RA_GGN_2019-20-313</t>
  </si>
  <si>
    <t>RA_GGN_2019-20-314</t>
  </si>
  <si>
    <t>RA_GGN_2019-20-315</t>
  </si>
  <si>
    <t>RA_GGN_2019-20-316</t>
  </si>
  <si>
    <t>RA_GGN_2019-20-317</t>
  </si>
  <si>
    <t>RA_GGN_2019-20-318</t>
  </si>
  <si>
    <t>RA_GGN_2019-20-319</t>
  </si>
  <si>
    <t>RA_GGN_2019-20-320</t>
  </si>
  <si>
    <t>RA_GGN_2019-20-321</t>
  </si>
  <si>
    <t>RA_GGN_2019-20-322</t>
  </si>
  <si>
    <t>RA_GGN_2019-20-323</t>
  </si>
  <si>
    <t>RA_GGN_2019-20-324</t>
  </si>
  <si>
    <t>RA_GGN_2019-20-325</t>
  </si>
  <si>
    <t>RA_GGN_2019-20-326</t>
  </si>
  <si>
    <t>RA_GGN_2019-20-327</t>
  </si>
  <si>
    <t>RA_GGN_2019-20-328</t>
  </si>
  <si>
    <t>RA_GGN_2019-20-329</t>
  </si>
  <si>
    <t>RA_GGN_2019-20-330</t>
  </si>
  <si>
    <t>RA_GGN_2019-20-331</t>
  </si>
  <si>
    <t>RA_GGN_2019-20-332</t>
  </si>
  <si>
    <t>RA_GGN_2019-20-333</t>
  </si>
  <si>
    <t>RA_GGN_2019-20-334</t>
  </si>
  <si>
    <t>RA_GGN_2019-20-335</t>
  </si>
  <si>
    <t>RA_GGN_2019-20-336</t>
  </si>
  <si>
    <t>RA_GGN_2019-20-337</t>
  </si>
  <si>
    <t>RA_GGN_2019-20-338</t>
  </si>
  <si>
    <t>RA_GGN_2019-20-339</t>
  </si>
  <si>
    <t>RA_GGN_2019-20-340</t>
  </si>
  <si>
    <t>RA_GGN_2019-20-341</t>
  </si>
  <si>
    <t>RA_GGN_2019-20-342</t>
  </si>
  <si>
    <t>RA_GGN_2019-20-343</t>
  </si>
  <si>
    <t>RA_GGN_2019-20-344</t>
  </si>
  <si>
    <t>RA_GGN_2019-20-345</t>
  </si>
  <si>
    <t>RA_GGN_2019-20-346</t>
  </si>
  <si>
    <t>RA_GGN_2019-20-347</t>
  </si>
  <si>
    <t>RA_GGN_2019-20-348</t>
  </si>
  <si>
    <t>RA_GGN_2019-20-349</t>
  </si>
  <si>
    <t>RA_GGN_2019-20-350</t>
  </si>
  <si>
    <t>RA_GGN_2019-20-351</t>
  </si>
  <si>
    <t>RA_GGN_2019-20-352</t>
  </si>
  <si>
    <t>RA_GGN_2019-20-353</t>
  </si>
  <si>
    <t>RA_GGN_2019-20-354</t>
  </si>
  <si>
    <t>RA_GGN_2019-20-355</t>
  </si>
  <si>
    <t>RA_GGN_2019-20-356</t>
  </si>
  <si>
    <t>RA_GGN_2019-20-357</t>
  </si>
  <si>
    <t>RA_GGN_2019-20-358</t>
  </si>
  <si>
    <t>RA_GGN_2019-20-359</t>
  </si>
  <si>
    <t>RA_GGN_2019-20-360</t>
  </si>
  <si>
    <t>RA_GGN_2019-20-361</t>
  </si>
  <si>
    <t>RA_GGN_2019-20-362</t>
  </si>
  <si>
    <t>RA_GGN_2019-20-363</t>
  </si>
  <si>
    <t>RA_GGN_2019-20-364</t>
  </si>
  <si>
    <t>RA_GGN_2019-20-365</t>
  </si>
  <si>
    <t>RA_GGN_2019-20-366</t>
  </si>
  <si>
    <t>RA_GGN_2019-20-367</t>
  </si>
  <si>
    <t>RA_GGN_2019-20-368</t>
  </si>
  <si>
    <t>RA_GGN_2019-20-369</t>
  </si>
  <si>
    <t>RA_GGN_2019-20-370</t>
  </si>
  <si>
    <t>RA_GGN_2019-20-371</t>
  </si>
  <si>
    <t>RA_GGN_2019-20-372</t>
  </si>
  <si>
    <t>RA_GGN_2019-20-373</t>
  </si>
  <si>
    <t>RA_GGN_2019-20-374</t>
  </si>
  <si>
    <t>RA_GGN_2019-20-375</t>
  </si>
  <si>
    <t>RA_GGN_2019-20-376</t>
  </si>
  <si>
    <t>RA_GGN_2019-20-377</t>
  </si>
  <si>
    <t>RA_GGN_2019-20-378</t>
  </si>
  <si>
    <t>RA_GGN_2019-20-379</t>
  </si>
  <si>
    <t>RA_GGN_2019-20-380</t>
  </si>
  <si>
    <t>RA_GGN_2019-20-381</t>
  </si>
  <si>
    <t>RA_GGN_2019-20-382</t>
  </si>
  <si>
    <t>RA_GGN_2019-20-383</t>
  </si>
  <si>
    <t>RA_GGN_2019-20-384</t>
  </si>
  <si>
    <t>RA_GGN_2019-20-385</t>
  </si>
  <si>
    <t>RA_GGN_2019-20-386</t>
  </si>
  <si>
    <t>RA_GGN_2019-20-387</t>
  </si>
  <si>
    <t>RA_GGN_2019-20-388</t>
  </si>
  <si>
    <t>RA_GGN_2019-20-389</t>
  </si>
  <si>
    <t>RA_GGN_2019-20-390</t>
  </si>
  <si>
    <t>RA_GGN_2019-20-391</t>
  </si>
  <si>
    <t>RA_GGN_2019-20-392</t>
  </si>
  <si>
    <t>RA_GGN_2019-20-393</t>
  </si>
  <si>
    <t>RA_GGN_2019-20-394</t>
  </si>
  <si>
    <t>RA_GGN_2019-20-395</t>
  </si>
  <si>
    <t>RA_GGN_2019-20-396</t>
  </si>
  <si>
    <t>RA_GGN_2019-20-397</t>
  </si>
  <si>
    <t>RA_GGN_2019-20-398</t>
  </si>
  <si>
    <t>RA_GGN_2019-20-399</t>
  </si>
  <si>
    <t>RA_GGN_2019-20-400</t>
  </si>
  <si>
    <t>RA_GGN_2019-20-401</t>
  </si>
  <si>
    <t>RA_GGN_2019-20-402</t>
  </si>
  <si>
    <t>RA_GGN_2019-20-403</t>
  </si>
  <si>
    <t>RA_GGN_2019-20-404</t>
  </si>
  <si>
    <t>RA_GGN_2019-20-405</t>
  </si>
  <si>
    <t>RA_GGN_2019-20-406</t>
  </si>
  <si>
    <t>RA_GGN_2019-20-407</t>
  </si>
  <si>
    <t>RA_GGN_2019-20-408</t>
  </si>
  <si>
    <t>RA_GGN_2019-20-409</t>
  </si>
  <si>
    <t>RA_GGN_2019-20-410</t>
  </si>
  <si>
    <t>RA_GGN_2019-20-411</t>
  </si>
  <si>
    <t>RA_GGN_2019-20-412</t>
  </si>
  <si>
    <t>RA_GGN_2019-20-413</t>
  </si>
  <si>
    <t>RA_GGN_2019-20-414</t>
  </si>
  <si>
    <t>RA_GGN_2019-20-415</t>
  </si>
  <si>
    <t>RA_GGN_2019-20-416</t>
  </si>
  <si>
    <t>RA_GGN_2019-20-417</t>
  </si>
  <si>
    <t>RA_GGN_2019-20-418</t>
  </si>
  <si>
    <t>RA_GGN_2019-20-419</t>
  </si>
  <si>
    <t>RA_GGN_2019-20-420</t>
  </si>
  <si>
    <t>RA_GGN_2019-20-421</t>
  </si>
  <si>
    <t>RA_GGN_2019-20-422</t>
  </si>
  <si>
    <t>RA_GGN_2019-20-423</t>
  </si>
  <si>
    <t>RA_GGN_2019-20-424</t>
  </si>
  <si>
    <t>RA_GGN_2019-20-425</t>
  </si>
  <si>
    <t>RA_GGN_2019-20-426</t>
  </si>
  <si>
    <t>RA_GGN_2019-20-427</t>
  </si>
  <si>
    <t>RA_GGN_2019-20-428</t>
  </si>
  <si>
    <t>RA_GGN_2019-20-429</t>
  </si>
  <si>
    <t>RA_GGN_2019-20-430</t>
  </si>
  <si>
    <t>RA_GGN_2019-20-431</t>
  </si>
  <si>
    <t>RA_GGN_2019-20-432</t>
  </si>
  <si>
    <t>RA_GGN_2019-20-433</t>
  </si>
  <si>
    <t>RA_GGN_2019-20-434</t>
  </si>
  <si>
    <t>RA_GGN_2019-20-435</t>
  </si>
  <si>
    <t>RA_GGN_2019-20-436</t>
  </si>
  <si>
    <t>RA_GGN_2019-20-437</t>
  </si>
  <si>
    <t>RA_GGN_2019-20-438</t>
  </si>
  <si>
    <t>RA_GGN_2019-20-439</t>
  </si>
  <si>
    <t>RA_GGN_2019-20-440</t>
  </si>
  <si>
    <t>RA_GGN_2019-20-441</t>
  </si>
  <si>
    <t>RA_GGN_2019-20-442</t>
  </si>
  <si>
    <t>RA_GGN_2019-20-443</t>
  </si>
  <si>
    <t>RA_GGN_2019-20-444</t>
  </si>
  <si>
    <t>RA_GGN_2019-20-445</t>
  </si>
  <si>
    <t>RA_GGN_2019-20-446</t>
  </si>
  <si>
    <t>RA_GGN_2019-20-447</t>
  </si>
  <si>
    <t>RA_GGN_2019-20-448</t>
  </si>
  <si>
    <t>RA_GGN_2019-20-449</t>
  </si>
  <si>
    <t>RA_GGN_2019-20-450</t>
  </si>
  <si>
    <t>RA_GGN_2019-20-451</t>
  </si>
  <si>
    <t>RA_GGN_2019-20-452</t>
  </si>
  <si>
    <t>RA_GGN_2019-20-453</t>
  </si>
  <si>
    <t>RA_GGN_2019-20-454</t>
  </si>
  <si>
    <t>RA_GGN_2019-20-455</t>
  </si>
  <si>
    <t>RA_GGN_2019-20-456</t>
  </si>
  <si>
    <t>RA_GGN_2019-20-457</t>
  </si>
  <si>
    <t>RA_GGN_2019-20-458</t>
  </si>
  <si>
    <t>RA_GGN_2019-20-459</t>
  </si>
  <si>
    <t>RA_GGN_2019-20-460</t>
  </si>
  <si>
    <t>RA_GGN_2019-20-461</t>
  </si>
  <si>
    <t>RA_GGN_2019-20-462</t>
  </si>
  <si>
    <t>RA_GGN_2019-20-463</t>
  </si>
  <si>
    <t>RA_GGN_2019-20-464</t>
  </si>
  <si>
    <t>RA_GGN_2019-20-465</t>
  </si>
  <si>
    <t>RA_GGN_2019-20-466</t>
  </si>
  <si>
    <t>RA_GGN_2019-20-467</t>
  </si>
  <si>
    <t>RA_GGN_2019-20-468</t>
  </si>
  <si>
    <t>RA_GGN_2019-20-469</t>
  </si>
  <si>
    <t>RA_GGN_2019-20-470</t>
  </si>
  <si>
    <t>RA_GGN_2019-20-471</t>
  </si>
  <si>
    <t>RA_GGN_2019-20-472</t>
  </si>
  <si>
    <t>RA_GGN_2019-20-473</t>
  </si>
  <si>
    <t>RA_GGN_2019-20-474</t>
  </si>
  <si>
    <t>RA_GGN_2019-20-475</t>
  </si>
  <si>
    <t>RA_GGN_2019-20-476</t>
  </si>
  <si>
    <t>RA_GGN_2019-20-477</t>
  </si>
  <si>
    <t>RA_GGN_2019-20-478</t>
  </si>
  <si>
    <t>RA_GGN_2019-20-479</t>
  </si>
  <si>
    <t>RA_GGN_2019-20-480</t>
  </si>
  <si>
    <t>RA_GGN_2019-20-481</t>
  </si>
  <si>
    <t>RA_GGN_2019-20-482</t>
  </si>
  <si>
    <t>RA_GGN_2019-20-483</t>
  </si>
  <si>
    <t>RA_GGN_2019-20-484</t>
  </si>
  <si>
    <t>RA_GGN_2019-20-485</t>
  </si>
  <si>
    <t>RA_GGN_2019-20-486</t>
  </si>
  <si>
    <t>RA_GGN_2019-20-487</t>
  </si>
  <si>
    <t>RA_GGN_2019-20-488</t>
  </si>
  <si>
    <t>RA_GGN_2019-20-489</t>
  </si>
  <si>
    <t>RA_GGN_2019-20-490</t>
  </si>
  <si>
    <t>RA_GGN_2019-20-491</t>
  </si>
  <si>
    <t>RA_GGN_2019-20-492</t>
  </si>
  <si>
    <t>RA_GGN_2019-20-493</t>
  </si>
  <si>
    <t>RA_GGN_2019-20-494</t>
  </si>
  <si>
    <t>RA_GGN_2019-20-495</t>
  </si>
  <si>
    <t>RA_GGN_2019-20-496</t>
  </si>
  <si>
    <t>RA_GGN_2019-20-497</t>
  </si>
  <si>
    <t>RA_GGN_2019-20-498</t>
  </si>
  <si>
    <t>RA_GGN_2019-20-499</t>
  </si>
  <si>
    <t>RA_GGN_2019-20-500</t>
  </si>
  <si>
    <t>RA_GGN_2019-20-501</t>
  </si>
  <si>
    <t>RA_GGN_2019-20-502</t>
  </si>
  <si>
    <t>RA_GGN_2019-20-503</t>
  </si>
  <si>
    <t>RA_GGN_2019-20-504</t>
  </si>
  <si>
    <t>RA_GGN_2019-20-505</t>
  </si>
  <si>
    <t>RA_GGN_2019-20-506</t>
  </si>
  <si>
    <t>RA_GGN_2019-20-507</t>
  </si>
  <si>
    <t>RA_GGN_2019-20-508</t>
  </si>
  <si>
    <t>RA_GGN_2019-20-509</t>
  </si>
  <si>
    <t>RA_GGN_2019-20-510</t>
  </si>
  <si>
    <t>RA_GGN_2019-20-511</t>
  </si>
  <si>
    <t>RA_GGN_2019-20-512</t>
  </si>
  <si>
    <t>RA_GGN_2019-20-513</t>
  </si>
  <si>
    <t>RA_GGN_2019-20-514</t>
  </si>
  <si>
    <t>RA_GGN_2019-20-515</t>
  </si>
  <si>
    <t>RA_GGN_2019-20-516</t>
  </si>
  <si>
    <t>RA_GGN_2019-20-517</t>
  </si>
  <si>
    <t>RA_GGN_2019-20-518</t>
  </si>
  <si>
    <t>RA_GGN_2019-20-519</t>
  </si>
  <si>
    <t>RA_GGN_2019-20-520</t>
  </si>
  <si>
    <t>RA_GGN_2019-20-521</t>
  </si>
  <si>
    <t>RA_GGN_2019-20-522</t>
  </si>
  <si>
    <t>RA_GGN_2019-20-523</t>
  </si>
  <si>
    <t>RA_GGN_2019-20-524</t>
  </si>
  <si>
    <t>RA_GGN_2019-20-525</t>
  </si>
  <si>
    <t>RA_GGN_2019-20-526</t>
  </si>
  <si>
    <t>RA_GGN_2019-20-527</t>
  </si>
  <si>
    <t>RA_GGN_2019-20-528</t>
  </si>
  <si>
    <t>RA_GGN_2019-20-529</t>
  </si>
  <si>
    <t>RA_GGN_2019-20-530</t>
  </si>
  <si>
    <t>RA_GGN_2019-20-531</t>
  </si>
  <si>
    <t>RA_GGN_2019-20-532</t>
  </si>
  <si>
    <t>RA_GGN_2019-20-533</t>
  </si>
  <si>
    <t>RA_GGN_2019-20-534</t>
  </si>
  <si>
    <t>RA_GGN_2019-20-535</t>
  </si>
  <si>
    <t>RA_GGN_2019-20-536</t>
  </si>
  <si>
    <t>RA_GGN_2019-20-537</t>
  </si>
  <si>
    <t>RA_GGN_2019-20-538</t>
  </si>
  <si>
    <t>RA_GGN_2019-20-539</t>
  </si>
  <si>
    <t>RA_GGN_2019-20-540</t>
  </si>
  <si>
    <t>RA_GGN_2019-20-541</t>
  </si>
  <si>
    <t>RA_GGN_2019-20-542</t>
  </si>
  <si>
    <t>RA_GGN_2019-20-543</t>
  </si>
  <si>
    <t>RA_GGN_2019-20-544</t>
  </si>
  <si>
    <t>RA_GGN_2019-20-545</t>
  </si>
  <si>
    <t>RA_GGN_2019-20-546</t>
  </si>
  <si>
    <t>RA_GGN_2019-20-547</t>
  </si>
  <si>
    <t>RA_GGN_2019-20-548</t>
  </si>
  <si>
    <t>RA_GGN_2019-20-549</t>
  </si>
  <si>
    <t>RA_GGN_2019-20-550</t>
  </si>
  <si>
    <t>RA_GGN_2019-20-551</t>
  </si>
  <si>
    <t>RA_GGN_2019-20-552</t>
  </si>
  <si>
    <t>RA_GGN_2019-20-553</t>
  </si>
  <si>
    <t>RA_GGN_2019-20-554</t>
  </si>
  <si>
    <t>RA_GGN_2019-20-555</t>
  </si>
  <si>
    <t>RA_GGN_2019-20-556</t>
  </si>
  <si>
    <t>RA_GGN_2019-20-557</t>
  </si>
  <si>
    <t>RA_GGN_2019-20-558</t>
  </si>
  <si>
    <t>RA_GGN_2019-20-559</t>
  </si>
  <si>
    <t>RA_GGN_2019-20-560</t>
  </si>
  <si>
    <t>RA_GGN_2019-20-561</t>
  </si>
  <si>
    <t>RA_GGN_2019-20-562</t>
  </si>
  <si>
    <t>RA_GGN_2019-20-563</t>
  </si>
  <si>
    <t>RA_GGN_2019-20-564</t>
  </si>
  <si>
    <t>RA_GGN_2019-20-565</t>
  </si>
  <si>
    <t>RA_GGN_2019-20-566</t>
  </si>
  <si>
    <t>RA_GGN_2019-20-567</t>
  </si>
  <si>
    <t>RA_GGN_2019-20-568</t>
  </si>
  <si>
    <t>RA_GGN_2019-20-569</t>
  </si>
  <si>
    <t>RA_GGN_2019-20-570</t>
  </si>
  <si>
    <t>RA_GGN_2019-20-571</t>
  </si>
  <si>
    <t>RA_GGN_2019-20-572</t>
  </si>
  <si>
    <t>RA_GGN_2019-20-573</t>
  </si>
  <si>
    <t>RA_GGN_2019-20-574</t>
  </si>
  <si>
    <t>RA_GGN_2019-20-575</t>
  </si>
  <si>
    <t>RA_GGN_2019-20-576</t>
  </si>
  <si>
    <t>RA_GGN_2019-20-577</t>
  </si>
  <si>
    <t>RA_GGN_2019-20-578</t>
  </si>
  <si>
    <t>RA_GGN_2019-20-579</t>
  </si>
  <si>
    <t>RA_GGN_2019-20-580</t>
  </si>
  <si>
    <t>RA_GGN_2019-20-581</t>
  </si>
  <si>
    <t>RA_GGN_2019-20-582</t>
  </si>
  <si>
    <t>RA_GGN_2019-20-583</t>
  </si>
  <si>
    <t>RA_GGN_2019-20-584</t>
  </si>
  <si>
    <t>RA_GGN_2019-20-585</t>
  </si>
  <si>
    <t>RA_GGN_2019-20-586</t>
  </si>
  <si>
    <t>RA_GGN_2019-20-587</t>
  </si>
  <si>
    <t>RA_GGN_2019-20-588</t>
  </si>
  <si>
    <t>RA_GGN_2019-20-589</t>
  </si>
  <si>
    <t>RA_GGN_2019-20-590</t>
  </si>
  <si>
    <t>RA_GGN_2019-20-591</t>
  </si>
  <si>
    <t>RA_GGN_2019-20-592</t>
  </si>
  <si>
    <t>RA_GGN_2019-20-593</t>
  </si>
  <si>
    <t>RA_GGN_2019-20-594</t>
  </si>
  <si>
    <t>RA_GGN_2019-20-595</t>
  </si>
  <si>
    <t>RA_GGN_2019-20-596</t>
  </si>
  <si>
    <t>RA_GGN_2019-20-597</t>
  </si>
  <si>
    <t>RA_GGN_2019-20-598</t>
  </si>
  <si>
    <t>RA_GGN_2019-20-599</t>
  </si>
  <si>
    <t>RA_GGN_2019-20-600</t>
  </si>
  <si>
    <t>RA_GGN_2019-20-601</t>
  </si>
  <si>
    <t>RA_GGN_2019-20-602</t>
  </si>
  <si>
    <t>RA_GGN_2019-20-603</t>
  </si>
  <si>
    <t>RA_GGN_2019-20-604</t>
  </si>
  <si>
    <t>RA_GGN_2019-20-605</t>
  </si>
  <si>
    <t>RA_GGN_2019-20-606</t>
  </si>
  <si>
    <t>RA_GGN_2019-20-607</t>
  </si>
  <si>
    <t>RA_GGN_2019-20-608</t>
  </si>
  <si>
    <t>RA_GGN_2019-20-609</t>
  </si>
  <si>
    <t>RA_GGN_2019-20-610</t>
  </si>
  <si>
    <t>RA_GGN_2019-20-611</t>
  </si>
  <si>
    <t>RA_GGN_2019-20-612</t>
  </si>
  <si>
    <t>RA_GGN_2019-20-613</t>
  </si>
  <si>
    <t>RA_GGN_2019-20-614</t>
  </si>
  <si>
    <t>RA_GGN_2019-20-615</t>
  </si>
  <si>
    <t>RA_GGN_2019-20-616</t>
  </si>
  <si>
    <t>RA_GGN_2019-20-617</t>
  </si>
  <si>
    <t>RA_GGN_2019-20-618</t>
  </si>
  <si>
    <t>RA_GGN_2019-20-619</t>
  </si>
  <si>
    <t>RA_GGN_2019-20-620</t>
  </si>
  <si>
    <t>RA_GGN_2019-20-621</t>
  </si>
  <si>
    <t>RA_GGN_2019-20-622</t>
  </si>
  <si>
    <t>RA_GGN_2019-20-623</t>
  </si>
  <si>
    <t>RA_GGN_2019-20-624</t>
  </si>
  <si>
    <t>RA_GGN_2019-20-625</t>
  </si>
  <si>
    <t>RA_GGN_2019-20-626</t>
  </si>
  <si>
    <t>RA_GGN_2019-20-627</t>
  </si>
  <si>
    <t>RA_GGN_2019-20-628</t>
  </si>
  <si>
    <t>RA_GGN_2019-20-629</t>
  </si>
  <si>
    <t>RA_GGN_2019-20-630</t>
  </si>
  <si>
    <t>RA_GGN_2019-20-631</t>
  </si>
  <si>
    <t>RA_GGN_2019-20-632</t>
  </si>
  <si>
    <t>RA_GGN_2019-20-633</t>
  </si>
  <si>
    <t>RA_GGN_2019-20-634</t>
  </si>
  <si>
    <t>RA_GGN_2019-20-635</t>
  </si>
  <si>
    <t>RA_GGN_2019-20-636</t>
  </si>
  <si>
    <t>RA_GGN_2019-20-637</t>
  </si>
  <si>
    <t>RA_GGN_2019-20-638</t>
  </si>
  <si>
    <t>RA_GGN_2019-20-639</t>
  </si>
  <si>
    <t>RA_GGN_2019-20-640</t>
  </si>
  <si>
    <t>RA_GGN_2019-20-641</t>
  </si>
  <si>
    <t>RA_GGN_2019-20-642</t>
  </si>
  <si>
    <t>RA_GGN_2019-20-643</t>
  </si>
  <si>
    <t>RA_GGN_2019-20-644</t>
  </si>
  <si>
    <t>RA_GGN_2019-20-645</t>
  </si>
  <si>
    <t>RA_GGN_2019-20-646</t>
  </si>
  <si>
    <t>RA_GGN_2019-20-647</t>
  </si>
  <si>
    <t>RA_GGN_2019-20-648</t>
  </si>
  <si>
    <t>RA_GGN_2019-20-649</t>
  </si>
  <si>
    <t>RA_GGN_2019-20-650</t>
  </si>
  <si>
    <t>RA_GGN_2019-20-651</t>
  </si>
  <si>
    <t>RA_GGN_2019-20-652</t>
  </si>
  <si>
    <t>RA_GGN_2019-20-653</t>
  </si>
  <si>
    <t>RA_GGN_2019-20-654</t>
  </si>
  <si>
    <t>RA_GGN_2019-20-655</t>
  </si>
  <si>
    <t>RA_GGN_2019-20-656</t>
  </si>
  <si>
    <t>RA_GGN_2019-20-657</t>
  </si>
  <si>
    <t>RA_GGN_2019-20-658</t>
  </si>
  <si>
    <t>RA_GGN_2019-20-659</t>
  </si>
  <si>
    <t>RA_GGN_2019-20-660</t>
  </si>
  <si>
    <t>RA_GGN_2019-20-661</t>
  </si>
  <si>
    <t>RA_GGN_2019-20-662</t>
  </si>
  <si>
    <t>RA_GGN_2019-20-663</t>
  </si>
  <si>
    <t>RA_GGN_2019-20-664</t>
  </si>
  <si>
    <t>RA_GGN_2019-20-665</t>
  </si>
  <si>
    <t>RA_GGN_2019-20-666</t>
  </si>
  <si>
    <t>RA_GGN_2019-20-667</t>
  </si>
  <si>
    <t>RA_GGN_2019-20-668</t>
  </si>
  <si>
    <t>RA_GGN_2019-20-669</t>
  </si>
  <si>
    <t>RA_GGN_2019-20-670</t>
  </si>
  <si>
    <t>RA_GGN_2019-20-671</t>
  </si>
  <si>
    <t>RA_GGN_2019-20-672</t>
  </si>
  <si>
    <t>RA_GGN_2019-20-673</t>
  </si>
  <si>
    <t>RA_GGN_2019-20-674</t>
  </si>
  <si>
    <t>RA_GGN_2019-20-675</t>
  </si>
  <si>
    <t>RA_GGN_2019-20-676</t>
  </si>
  <si>
    <t>RA_GGN_2019-20-677</t>
  </si>
  <si>
    <t>RA_GGN_2019-20-678</t>
  </si>
  <si>
    <t>RA_GGN_2019-20-679</t>
  </si>
  <si>
    <t>RA_GGN_2019-20-680</t>
  </si>
  <si>
    <t>RA_GGN_2019-20-681</t>
  </si>
  <si>
    <t>RA_GGN_2019-20-682</t>
  </si>
  <si>
    <t>RA_GGN_2019-20-683</t>
  </si>
  <si>
    <t>RA_GGN_2019-20-684</t>
  </si>
  <si>
    <t>RA_GGN_2019-20-685</t>
  </si>
  <si>
    <t>RA_GGN_2019-20-686</t>
  </si>
  <si>
    <t>RA_GGN_2019-20-687</t>
  </si>
  <si>
    <t>RA_GGN_2019-20-688</t>
  </si>
  <si>
    <t>RA_GGN_2019-20-689</t>
  </si>
  <si>
    <t>RA_GGN_2019-20-690</t>
  </si>
  <si>
    <t>RA_GGN_2019-20-691</t>
  </si>
  <si>
    <t>RA_GGN_2019-20-692</t>
  </si>
  <si>
    <t>RA_GGN_2019-20-693</t>
  </si>
  <si>
    <t>RA_GGN_2019-20-694</t>
  </si>
  <si>
    <t>RA_GGN_2019-20-695</t>
  </si>
  <si>
    <t>RA_GGN_2019-20-696</t>
  </si>
  <si>
    <t>RA_GGN_2019-20-697</t>
  </si>
  <si>
    <t>RA_GGN_2019-20-698</t>
  </si>
  <si>
    <t>RA_GGN_2019-20-699</t>
  </si>
  <si>
    <t>RA_GGN_2019-20-700</t>
  </si>
  <si>
    <t>RA_GGN_2019-20-701</t>
  </si>
  <si>
    <t>RA_GGN_2019-20-702</t>
  </si>
  <si>
    <t>RA_GGN_2019-20-703</t>
  </si>
  <si>
    <t>RA_GGN_2019-20-704</t>
  </si>
  <si>
    <t>RA_GGN_2019-20-705</t>
  </si>
  <si>
    <t>RA_GGN_2019-20-706</t>
  </si>
  <si>
    <t>RA_GGN_2019-20-707</t>
  </si>
  <si>
    <t>RA_GGN_2019-20-708</t>
  </si>
  <si>
    <t>RA_GGN_2019-20-709</t>
  </si>
  <si>
    <t>RA_GGN_2019-20-710</t>
  </si>
  <si>
    <t>RA_GGN_2019-20-711</t>
  </si>
  <si>
    <t>RA_GGN_2019-20-712</t>
  </si>
  <si>
    <t>RA_GGN_2019-20-713</t>
  </si>
  <si>
    <t>RA_GGN_2019-20-714</t>
  </si>
  <si>
    <t>RA_GGN_2019-20-715</t>
  </si>
  <si>
    <t>RA_GGN_2019-20-716</t>
  </si>
  <si>
    <t>RA_GGN_2019-20-717</t>
  </si>
  <si>
    <t>RA_GGN_2019-20-718</t>
  </si>
  <si>
    <t>RA_GGN_2019-20-719</t>
  </si>
  <si>
    <t>RA_GGN_2019-20-720</t>
  </si>
  <si>
    <t>RA_GGN_2019-20-721</t>
  </si>
  <si>
    <t>RA_GGN_2019-20-722</t>
  </si>
  <si>
    <t>RA_GGN_2019-20-723</t>
  </si>
  <si>
    <t>RA_GGN_2019-20-724</t>
  </si>
  <si>
    <t>RA_GGN_2019-20-725</t>
  </si>
  <si>
    <t>RA_GGN_2019-20-726</t>
  </si>
  <si>
    <t>RA_GGN_2019-20-727</t>
  </si>
  <si>
    <t>RA_GGN_2019-20-728</t>
  </si>
  <si>
    <t>RA_GGN_2019-20-729</t>
  </si>
  <si>
    <t>RA_GGN_2019-20-730</t>
  </si>
  <si>
    <t>RA_GGN_2019-20-731</t>
  </si>
  <si>
    <t>RA_GGN_2019-20-732</t>
  </si>
  <si>
    <t>RA_GGN_2019-20-733</t>
  </si>
  <si>
    <t>RA_GGN_2019-20-734</t>
  </si>
  <si>
    <t>RA_GGN_2019-20-735</t>
  </si>
  <si>
    <t>RA_GGN_2019-20-736</t>
  </si>
  <si>
    <t>RA_GGN_2019-20-737</t>
  </si>
  <si>
    <t>RA_GGN_2019-20-738</t>
  </si>
  <si>
    <t>RA_GGN_2019-20-739</t>
  </si>
  <si>
    <t>RA_GGN_2019-20-740</t>
  </si>
  <si>
    <t>RA_GGN_2019-20-741</t>
  </si>
  <si>
    <t>RA_GGN_2019-20-742</t>
  </si>
  <si>
    <t>RA_GGN_2019-20-743</t>
  </si>
  <si>
    <t>RA_GGN_2019-20-744</t>
  </si>
  <si>
    <t>RA_GGN_2019-20-745</t>
  </si>
  <si>
    <t>RA_GGN_2019-20-746</t>
  </si>
  <si>
    <t>RA_GGN_2019-20-747</t>
  </si>
  <si>
    <t>RA_GGN_2019-20-748</t>
  </si>
  <si>
    <t>RA_GGN_2019-20-749</t>
  </si>
  <si>
    <t>RA_GGN_2019-20-750</t>
  </si>
  <si>
    <t>RA_GGN_2019-20-751</t>
  </si>
  <si>
    <t>RA_GGN_2019-20-752</t>
  </si>
  <si>
    <t>RA_GGN_2019-20-753</t>
  </si>
  <si>
    <t>RA_GGN_2019-20-754</t>
  </si>
  <si>
    <t>RA_GGN_2019-20-755</t>
  </si>
  <si>
    <t>RA_GGN_2019-20-756</t>
  </si>
  <si>
    <t>RA_GGN_2019-20-757</t>
  </si>
  <si>
    <t>RA_GGN_2019-20-758</t>
  </si>
  <si>
    <t>RA_GGN_2019-20-759</t>
  </si>
  <si>
    <t>RA_GGN_2019-20-760</t>
  </si>
  <si>
    <t>RA_GGN_2019-20-761</t>
  </si>
  <si>
    <t>RA_GGN_2019-20-762</t>
  </si>
  <si>
    <t>RA_GGN_2019-20-763</t>
  </si>
  <si>
    <t>RA_GGN_2019-20-764</t>
  </si>
  <si>
    <t>RA_GGN_2019-20-765</t>
  </si>
  <si>
    <t>RA_GGN_2019-20-766</t>
  </si>
  <si>
    <t>RA_GGN_2019-20-767</t>
  </si>
  <si>
    <t>RA_GGN_2019-20-768</t>
  </si>
  <si>
    <t>RA_GGN_2019-20-769</t>
  </si>
  <si>
    <t>RA_GGN_2019-20-770</t>
  </si>
  <si>
    <t>RA_GGN_2019-20-771</t>
  </si>
  <si>
    <t>RA_GGN_2019-20-772</t>
  </si>
  <si>
    <t>RA_GGN_2019-20-773</t>
  </si>
  <si>
    <t>RA_GGN_2019-20-774</t>
  </si>
  <si>
    <t>RA_GGN_2019-20-775</t>
  </si>
  <si>
    <t>RA_GGN_2019-20-776</t>
  </si>
  <si>
    <t>RA_GGN_2019-20-777</t>
  </si>
  <si>
    <t>RA_GGN_2019-20-778</t>
  </si>
  <si>
    <t>RA_GGN_2019-20-779</t>
  </si>
  <si>
    <t>RA_GGN_2019-20-780</t>
  </si>
  <si>
    <t>RA_GGN_2019-20-781</t>
  </si>
  <si>
    <t>RA_GGN_2019-20-782</t>
  </si>
  <si>
    <t>RA_GGN_2019-20-783</t>
  </si>
  <si>
    <t>RA_GGN_2019-20-784</t>
  </si>
  <si>
    <t>RA_GGN_2019-20-785</t>
  </si>
  <si>
    <t>RA_GGN_2019-20-786</t>
  </si>
  <si>
    <t>RA_GGN_2019-20-787</t>
  </si>
  <si>
    <t>RA_GGN_2019-20-788</t>
  </si>
  <si>
    <t>RA_GGN_2019-20-789</t>
  </si>
  <si>
    <t>RA_GGN_2019-20-790</t>
  </si>
  <si>
    <t>RA_GGN_2019-20-791</t>
  </si>
  <si>
    <t>RA_GGN_2019-20-792</t>
  </si>
  <si>
    <t>RA_GGN_2019-20-793</t>
  </si>
  <si>
    <t>RA_GGN_2019-20-794</t>
  </si>
  <si>
    <t>RA_GGN_2019-20-795</t>
  </si>
  <si>
    <t>RA_GGN_2019-20-796</t>
  </si>
  <si>
    <t>RA_GGN_2019-20-797</t>
  </si>
  <si>
    <t>RA_GGN_2019-20-798</t>
  </si>
  <si>
    <t>RA_GGN_2019-20-799</t>
  </si>
  <si>
    <t>RA_GGN_2019-20-800</t>
  </si>
  <si>
    <t>RA_GGN_2019-20-801</t>
  </si>
  <si>
    <t>RA_GGN_2019-20-802</t>
  </si>
  <si>
    <t>RA_GGN_2019-20-803</t>
  </si>
  <si>
    <t>RA_GGN_2019-20-804</t>
  </si>
  <si>
    <t>RA_GGN_2019-20-805</t>
  </si>
  <si>
    <t>RA_GGN_2019-20-806</t>
  </si>
  <si>
    <t>RA_GGN_2019-20-807</t>
  </si>
  <si>
    <t>RA_GGN_2019-20-808</t>
  </si>
  <si>
    <t>RA_GGN_2019-20-809</t>
  </si>
  <si>
    <t>RA_GGN_2019-20-810</t>
  </si>
  <si>
    <t>RA_GGN_2019-20-811</t>
  </si>
  <si>
    <t>RA_GGN_2019-20-812</t>
  </si>
  <si>
    <t>RA_GGN_2019-20-813</t>
  </si>
  <si>
    <t>RA_GGN_2019-20-814</t>
  </si>
  <si>
    <t>RA_GGN_2019-20-815</t>
  </si>
  <si>
    <t>RA_GGN_2019-20-816</t>
  </si>
  <si>
    <t>RA_GGN_2019-20-817</t>
  </si>
  <si>
    <t>RA_GGN_2019-20-818</t>
  </si>
  <si>
    <t>RA_GGN_2019-20-819</t>
  </si>
  <si>
    <t>RA_GGN_2019-20-820</t>
  </si>
  <si>
    <t>RA_GGN_2019-20-821</t>
  </si>
  <si>
    <t>RA_GGN_2019-20-822</t>
  </si>
  <si>
    <t>RA_GGN_2019-20-823</t>
  </si>
  <si>
    <t>RA_GGN_2019-20-824</t>
  </si>
  <si>
    <t>RA_GGN_2019-20-825</t>
  </si>
  <si>
    <t>RA_GGN_2019-20-826</t>
  </si>
  <si>
    <t>RA_GGN_2019-20-827</t>
  </si>
  <si>
    <t>RA_GGN_2019-20-828</t>
  </si>
  <si>
    <t>RA_GGN_2019-20-829</t>
  </si>
  <si>
    <t>RA_GGN_2019-20-830</t>
  </si>
  <si>
    <t>RA_GGN_2019-20-831</t>
  </si>
  <si>
    <t>RA_GGN_2019-20-832</t>
  </si>
  <si>
    <t>RA_GGN_2019-20-833</t>
  </si>
  <si>
    <t>RA_GGN_2019-20-834</t>
  </si>
  <si>
    <t>RA_GGN_2019-20-835</t>
  </si>
  <si>
    <t>RA_GGN_2019-20-836</t>
  </si>
  <si>
    <t>RA_GGN_2019-20-837</t>
  </si>
  <si>
    <t>RA_GGN_2019-20-838</t>
  </si>
  <si>
    <t>RA_GGN_2019-20-839</t>
  </si>
  <si>
    <t>RA_GGN_2019-20-840</t>
  </si>
  <si>
    <t>RA_GGN_2019-20-841</t>
  </si>
  <si>
    <t>RA_GGN_2019-20-842</t>
  </si>
  <si>
    <t>RA_GGN_2019-20-843</t>
  </si>
  <si>
    <t>RA_GGN_2019-20-844</t>
  </si>
  <si>
    <t>RA_GGN_2019-20-845</t>
  </si>
  <si>
    <t>RA_GGN_2019-20-846</t>
  </si>
  <si>
    <t>RA_GGN_2019-20-847</t>
  </si>
  <si>
    <t>RA_GGN_2019-20-848</t>
  </si>
  <si>
    <t>RA_GGN_2019-20-849</t>
  </si>
  <si>
    <t>RA_GGN_2019-20-850</t>
  </si>
  <si>
    <t>RA_GGN_2019-20-851</t>
  </si>
  <si>
    <t>RA_GGN_2019-20-852</t>
  </si>
  <si>
    <t>RA_GGN_2019-20-853</t>
  </si>
  <si>
    <t>RA_GGN_2019-20-854</t>
  </si>
  <si>
    <t>RA_GGN_2019-20-855</t>
  </si>
  <si>
    <t>RA_GGN_2019-20-856</t>
  </si>
  <si>
    <t>RA_GGN_2019-20-857</t>
  </si>
  <si>
    <t>RA_GGN_2019-20-858</t>
  </si>
  <si>
    <t>RA_GGN_2019-20-859</t>
  </si>
  <si>
    <t>RA_GGN_2019-20-860</t>
  </si>
  <si>
    <t>RA_GGN_2019-20-861</t>
  </si>
  <si>
    <t>RA_GGN_2019-20-862</t>
  </si>
  <si>
    <t>RA_GGN_2019-20-863</t>
  </si>
  <si>
    <t>RA_GGN_2019-20-864</t>
  </si>
  <si>
    <t>RA_GGN_2019-20-865</t>
  </si>
  <si>
    <t>RA_GGN_2019-20-866</t>
  </si>
  <si>
    <t>RA_GGN_2019-20-867</t>
  </si>
  <si>
    <t>RA_GGN_2019-20-868</t>
  </si>
  <si>
    <t>RA_GGN_2019-20-869</t>
  </si>
  <si>
    <t>RA_GGN_2019-20-870</t>
  </si>
  <si>
    <t>RA_GGN_2019-20-871</t>
  </si>
  <si>
    <t>RA_GGN_2019-20-872</t>
  </si>
  <si>
    <t>RA_GGN_2019-20-873</t>
  </si>
  <si>
    <t>RA_GGN_2019-20-874</t>
  </si>
  <si>
    <t>RA_GGN_2019-20-875</t>
  </si>
  <si>
    <t>RA_GGN_2019-20-876</t>
  </si>
  <si>
    <t>RA_GGN_2019-20-877</t>
  </si>
  <si>
    <t>RA_GGN_2019-20-878</t>
  </si>
  <si>
    <t>RA_GGN_2019-20-879</t>
  </si>
  <si>
    <t>RA_GGN_2019-20-880</t>
  </si>
  <si>
    <t>RA_GGN_2019-20-881</t>
  </si>
  <si>
    <t>RA_GGN_2019-20-882</t>
  </si>
  <si>
    <t>RA_GGN_2019-20-883</t>
  </si>
  <si>
    <t>RA_GGN_2019-20-884</t>
  </si>
  <si>
    <t>RA_GGN_2019-20-885</t>
  </si>
  <si>
    <t>RA_GGN_2019-20-886</t>
  </si>
  <si>
    <t>RA_GGN_2019-20-887</t>
  </si>
  <si>
    <t>RA_GGN_2019-20-888</t>
  </si>
  <si>
    <t>RA_GGN_2019-20-889</t>
  </si>
  <si>
    <t>RA_GGN_2019-20-890</t>
  </si>
  <si>
    <t>RA_GGN_2019-20-891</t>
  </si>
  <si>
    <t>RA_GGN_2019-20-892</t>
  </si>
  <si>
    <t>RA_GGN_2019-20-893</t>
  </si>
  <si>
    <t>RA_GGN_2019-20-894</t>
  </si>
  <si>
    <t>RA_GGN_2019-20-895</t>
  </si>
  <si>
    <t>RA_GGN_2019-20-896</t>
  </si>
  <si>
    <t>RA_GGN_2019-20-897</t>
  </si>
  <si>
    <t>RA_GGN_2019-20-898</t>
  </si>
  <si>
    <t>RA_GGN_2019-20-899</t>
  </si>
  <si>
    <t>RA_GGN_2019-20-900</t>
  </si>
  <si>
    <t>RA_GGN_2019-20-901</t>
  </si>
  <si>
    <t>RA_GGN_2019-20-902</t>
  </si>
  <si>
    <t>RA_GGN_2019-20-903</t>
  </si>
  <si>
    <t>RA_GGN_2019-20-904</t>
  </si>
  <si>
    <t>RA_GGN_2019-20-905</t>
  </si>
  <si>
    <t>RA_GGN_2019-20-906</t>
  </si>
  <si>
    <t>RA_GGN_2019-20-907</t>
  </si>
  <si>
    <t>RA_GGN_2019-20-908</t>
  </si>
  <si>
    <t>RA_GGN_2019-20-909</t>
  </si>
  <si>
    <t>RA_GGN_2019-20-910</t>
  </si>
  <si>
    <t>RA_GGN_2019-20-911</t>
  </si>
  <si>
    <t>RA_GGN_2019-20-912</t>
  </si>
  <si>
    <t>RA_GGN_2019-20-913</t>
  </si>
  <si>
    <t>RA_GGN_2019-20-914</t>
  </si>
  <si>
    <t>RA_GGN_2019-20-915</t>
  </si>
  <si>
    <t>RA_GGN_2019-20-916</t>
  </si>
  <si>
    <t>RA_GGN_2019-20-917</t>
  </si>
  <si>
    <t>RA_GGN_2019-20-918</t>
  </si>
  <si>
    <t>RA_GGN_2019-20-919</t>
  </si>
  <si>
    <t>RA_GGN_2019-20-920</t>
  </si>
  <si>
    <t>RA_GGN_2019-20-921</t>
  </si>
  <si>
    <t>RA_GGN_2019-20-922</t>
  </si>
  <si>
    <t>RA_GGN_2019-20-923</t>
  </si>
  <si>
    <t>RA_GGN_2019-20-924</t>
  </si>
  <si>
    <t>RA_GGN_2019-20-925</t>
  </si>
  <si>
    <t>RA_GGN_2019-20-926</t>
  </si>
  <si>
    <t>RA_GGN_2019-20-927</t>
  </si>
  <si>
    <t>RA_GGN_2019-20-928</t>
  </si>
  <si>
    <t>RA_GGN_2019-20-929</t>
  </si>
  <si>
    <t>RA_GGN_2019-20-930</t>
  </si>
  <si>
    <t>RA_GGN_2019-20-931</t>
  </si>
  <si>
    <t>RA_GGN_2019-20-932</t>
  </si>
  <si>
    <t>RA_GGN_2019-20-933</t>
  </si>
  <si>
    <t>RA_GGN_2019-20-934</t>
  </si>
  <si>
    <t>RA_GGN_2019-20-935</t>
  </si>
  <si>
    <t>RA_GGN_2019-20-936</t>
  </si>
  <si>
    <t>RA_GGN_2019-20-937</t>
  </si>
  <si>
    <t>RA_GGN_2019-20-938</t>
  </si>
  <si>
    <t>RA_GGN_2019-20-939</t>
  </si>
  <si>
    <t>RA_GGN_2019-20-940</t>
  </si>
  <si>
    <t>RA_GGN_2019-20-941</t>
  </si>
  <si>
    <t>RA_GGN_2019-20-942</t>
  </si>
  <si>
    <t>RA_GGN_2019-20-943</t>
  </si>
  <si>
    <t>RA_GGN_2019-20-944</t>
  </si>
  <si>
    <t>RA_GGN_2019-20-945</t>
  </si>
  <si>
    <t>RA_GGN_2019-20-946</t>
  </si>
  <si>
    <t>RA_GGN_2019-20-947</t>
  </si>
  <si>
    <t>RA_GGN_2019-20-948</t>
  </si>
  <si>
    <t>RA_GGN_2019-20-949</t>
  </si>
  <si>
    <t>RA_GGN_2019-20-950</t>
  </si>
  <si>
    <t>RA_GGN_2019-20-951</t>
  </si>
  <si>
    <t>RA_GGN_2019-20-952</t>
  </si>
  <si>
    <t>RA_GGN_2019-20-953</t>
  </si>
  <si>
    <t>RA_GGN_2019-20-954</t>
  </si>
  <si>
    <t>RA_GGN_2019-20-955</t>
  </si>
  <si>
    <t>RA_GGN_2019-20-956</t>
  </si>
  <si>
    <t>RA_GGN_2019-20-957</t>
  </si>
  <si>
    <t>RA_GGN_2019-20-958</t>
  </si>
  <si>
    <t>RA_GGN_2019-20-959</t>
  </si>
  <si>
    <t>RA_GGN_2019-20-960</t>
  </si>
  <si>
    <t>RA_GGN_2019-20-961</t>
  </si>
  <si>
    <t>RA_GGN_2019-20-962</t>
  </si>
  <si>
    <t>RA_GGN_2019-20-963</t>
  </si>
  <si>
    <t>RA_GGN_2019-20-964</t>
  </si>
  <si>
    <t>RA_GGN_2019-20-965</t>
  </si>
  <si>
    <t>RA_GGN_2019-20-966</t>
  </si>
  <si>
    <t>RA_GGN_2019-20-967</t>
  </si>
  <si>
    <t>RA_GGN_2019-20-968</t>
  </si>
  <si>
    <t>RA_GGN_2019-20-969</t>
  </si>
  <si>
    <t>RA_GGN_2019-20-970</t>
  </si>
  <si>
    <t>RA_GGN_2019-20-971</t>
  </si>
  <si>
    <t>RA_GGN_2019-20-972</t>
  </si>
  <si>
    <t>RA_GGN_2019-20-973</t>
  </si>
  <si>
    <t>RA_GGN_2019-20-974</t>
  </si>
  <si>
    <t>RA_GGN_2019-20-975</t>
  </si>
  <si>
    <t>RA_GGN_2019-20-976</t>
  </si>
  <si>
    <t>RA_GGN_2019-20-977</t>
  </si>
  <si>
    <t>RA_GGN_2019-20-978</t>
  </si>
  <si>
    <t>RA_GGN_2019-20-979</t>
  </si>
  <si>
    <t>RA_GGN_2019-20-980</t>
  </si>
  <si>
    <t>RA_GGN_2019-20-981</t>
  </si>
  <si>
    <t>RA_GGN_2019-20-982</t>
  </si>
  <si>
    <t>RA_GGN_2019-20-983</t>
  </si>
  <si>
    <t>RA_GGN_2019-20-984</t>
  </si>
  <si>
    <t>RA_GGN_2019-20-985</t>
  </si>
  <si>
    <t>RA_GGN_2019-20-986</t>
  </si>
  <si>
    <t>RA_GGN_2019-20-987</t>
  </si>
  <si>
    <t>RA_GGN_2019-20-988</t>
  </si>
  <si>
    <t>RA_GGN_2019-20-989</t>
  </si>
  <si>
    <t>RA_GGN_2019-20-990</t>
  </si>
  <si>
    <t>RA_GGN_2019-20-991</t>
  </si>
  <si>
    <t>RA_GGN_2019-20-992</t>
  </si>
  <si>
    <t>RA_GGN_2019-20-993</t>
  </si>
  <si>
    <t>RA_GGN_2019-20-994</t>
  </si>
  <si>
    <t>RA_GGN_2019-20-995</t>
  </si>
  <si>
    <t>RA_GGN_2019-20-996</t>
  </si>
  <si>
    <t>2019-20 Monthly Fee Payment Status</t>
  </si>
  <si>
    <t>2020-21 Monthly Fee Payment Status</t>
  </si>
  <si>
    <t>Revenue Details</t>
  </si>
  <si>
    <t>Fee</t>
  </si>
  <si>
    <t>Share %</t>
  </si>
  <si>
    <t>Share</t>
  </si>
  <si>
    <t>Planned Classes</t>
  </si>
  <si>
    <t>Actual Classes</t>
  </si>
  <si>
    <t>Share Correction</t>
  </si>
  <si>
    <t>Final Share</t>
  </si>
  <si>
    <t>IITMaths</t>
  </si>
  <si>
    <t>IITPhysics</t>
  </si>
  <si>
    <t>Projected Revenue</t>
  </si>
  <si>
    <t>Chem</t>
  </si>
  <si>
    <t>IITChem</t>
  </si>
  <si>
    <t>Bio</t>
  </si>
  <si>
    <t>FourthLecture</t>
  </si>
  <si>
    <t>OtherSubjects</t>
  </si>
  <si>
    <t>Pooja Sharma</t>
  </si>
  <si>
    <t>Date</t>
  </si>
  <si>
    <t>Activity/Item</t>
  </si>
  <si>
    <t>Count</t>
  </si>
  <si>
    <t>Rate</t>
  </si>
  <si>
    <t>Misc Fixed Cost</t>
  </si>
  <si>
    <t>Fixed Assets</t>
  </si>
  <si>
    <t>Location search cost (Satish due 10500)</t>
  </si>
  <si>
    <t>Quotations</t>
  </si>
  <si>
    <t>Vendor</t>
  </si>
  <si>
    <t xml:space="preserve">Math + science + reasoning books </t>
  </si>
  <si>
    <t>Handouts10K for 3K A6 size</t>
  </si>
  <si>
    <t>Sign Board (5x4 Glow) Installation=1000, LED =600</t>
  </si>
  <si>
    <t>Light Board - Star Flex@200/ft. Installation@ 15 Rs/ft. Iron angles 2500 for 5 angles@65 Rs/kg ..42 kg and 500 Rs labor charge</t>
  </si>
  <si>
    <t>20 Rs/Ft</t>
  </si>
  <si>
    <t>Sign Board (5x10 Star flex with frame)</t>
  </si>
  <si>
    <t>Star Flex</t>
  </si>
  <si>
    <t>15 Rs/ft Ad World near Sheetla hospital</t>
  </si>
  <si>
    <t>30 Posters with frame (2x1.5 @ 15Rf/ft)</t>
  </si>
  <si>
    <t>Normal Flex</t>
  </si>
  <si>
    <t>15 Rs/ft</t>
  </si>
  <si>
    <t>10 Rs/ft Ad World near Sheetla hospital</t>
  </si>
  <si>
    <t>Commision to Super Store for Kunchit</t>
  </si>
  <si>
    <t>Star Flex with frame</t>
  </si>
  <si>
    <t>40 Rs/ft</t>
  </si>
  <si>
    <t>Pamphlet distribution Govt School Basai</t>
  </si>
  <si>
    <t>Normal Flex with frame</t>
  </si>
  <si>
    <t>35 Rs/ft</t>
  </si>
  <si>
    <t>Pamphlet distribution to Kailash (Gyan Devi) @100 Rs/distribution</t>
  </si>
  <si>
    <t>Dotted Star Cover</t>
  </si>
  <si>
    <t>Pamphlet distribution to Kailash (Euro) @100 Rs/distribution</t>
  </si>
  <si>
    <t>False cieling 2x20 length x10 width @50 Rs/ft</t>
  </si>
  <si>
    <t>Pamphlet distribution to Kailash (Blue bells, Basai) @100 Rs/distribution</t>
  </si>
  <si>
    <t>Car sticker</t>
  </si>
  <si>
    <t>420 Rs</t>
  </si>
  <si>
    <t>Pamphlet distribution to Kailash (Meenakshi, Basai) @100 Rs/distribution</t>
  </si>
  <si>
    <t>Sunpack Single Color</t>
  </si>
  <si>
    <t>21 Rs@2x1.5</t>
  </si>
  <si>
    <t>7 Rs/ft Ad World near Sheetla hospital</t>
  </si>
  <si>
    <t>2 colored sunpack 100 (2x1.5 @ 30Rs/piece)</t>
  </si>
  <si>
    <t>Handouts10K for 2.5K A6 size</t>
  </si>
  <si>
    <t>Wall paintings</t>
  </si>
  <si>
    <t>125 Rs/5x10 ft</t>
  </si>
  <si>
    <t>Interior work partition. 14.25 length x10 height @200 Rs/ft</t>
  </si>
  <si>
    <t>Interior work (wooden 51"x30" @850 Rs/sqft)</t>
  </si>
  <si>
    <t>Interior work (2 Bench 56"x18" @850 Rs/sqft)</t>
  </si>
  <si>
    <t>Chairs @350/chair + 3200 reception chair + 150 frieght</t>
  </si>
  <si>
    <t>Inaugration puja (1500 Pandit Ji + 700 items)</t>
  </si>
  <si>
    <t>Newspaper pamphlet distribution</t>
  </si>
  <si>
    <t>Tshirt with logo</t>
  </si>
  <si>
    <t>Electrical items (Fan=2200, bulbs 3*100 + wire 100)</t>
  </si>
  <si>
    <t>Electricity fitting</t>
  </si>
  <si>
    <t>2 colored sunpack 100+30 fixing (130@10Rs/piece)+wire(70/kg)+stair rent(50/day)</t>
  </si>
  <si>
    <t>Indoor plants 2</t>
  </si>
  <si>
    <t>Single colored sunpack 300 (2x1.5 @ 26Rs/piece)</t>
  </si>
  <si>
    <t>Sunpack 300 fixing (200 stair@rent 50 Rs/day + 250 wire + labor 10 Rs/piece)</t>
  </si>
  <si>
    <t>Sunpack fixing MCG challan 1st</t>
  </si>
  <si>
    <t>Ice Cream party in institute, Sec 10</t>
  </si>
  <si>
    <t>Pamphlet printing (Glossy A4 paper 50*7+ normal A4 paper 10*7)</t>
  </si>
  <si>
    <t>Pamphlet ad in Taksila (1200/Week for all 11 towers+EWS+Clubhouse)</t>
  </si>
  <si>
    <t>Awards - Rising Arjun, Shining Star (@100/Award)</t>
  </si>
  <si>
    <t>Cold drink party</t>
  </si>
  <si>
    <t>Birthday celebration (Cake + coldrinks 2, disposibles)</t>
  </si>
  <si>
    <t>XI Physics books (Pradeep + NCERT)</t>
  </si>
  <si>
    <t>Ice cream party</t>
  </si>
  <si>
    <t>Lunch to students in IIT-D &amp; JNU trip</t>
  </si>
  <si>
    <t>Awards - 2-Rising Arjun, 2-Shining Star, 1 Best Painting, 1 Best Dressedup (@100/Award)</t>
  </si>
  <si>
    <t>Cold drinks- 7</t>
  </si>
  <si>
    <t>Cengage math Algebra book for IIT Advanced</t>
  </si>
  <si>
    <t>Club house booking for 31-Aug</t>
  </si>
  <si>
    <t>DJ booking for 31-Aug</t>
  </si>
  <si>
    <t>Cake for 31-Aug birthday celebration</t>
  </si>
  <si>
    <t>Chowmin for 50 persons(1/2 plate) 31-Aug birthday celebration</t>
  </si>
  <si>
    <t>Decoration 31-Aug birthday celebration</t>
  </si>
  <si>
    <t>Small cakes for small prizes</t>
  </si>
  <si>
    <t>Cengage math Cordinate book for IIT Advanced</t>
  </si>
  <si>
    <t>Shifting from sector 10 center to new center at Kataria market</t>
  </si>
  <si>
    <t>Removing fan from center at sector 10</t>
  </si>
  <si>
    <t>Pearson IIT book for class 8</t>
  </si>
  <si>
    <t>Glycerene for chem practical</t>
  </si>
  <si>
    <t>Birthday celebration (Cake 2kg + coldrinks 3, disposibles 25, waffers 4)</t>
  </si>
  <si>
    <t>Cold drink and momos party</t>
  </si>
  <si>
    <t>Honey chilly potato and momos party</t>
  </si>
  <si>
    <r>
      <rPr>
        <sz val="10"/>
        <rFont val="Arial"/>
        <charset val="134"/>
      </rPr>
      <t xml:space="preserve">Frame 1(labour only)
10x8.5=85(sqft)x45 = 3825
Frame2 (New Frame)
9.5x8.5=80.75(sqft)x260=20995 Rs
Old material reused
Particle board
8x4 + 3x4.5=45.4 sqft
Cost = 45.4x33=1501.5 Rs
Aluminium reused:
12 ft length + Clips
Cost 700
Total cost of old material = 1501.5+700=2201.5
Frame 2 net cost = 20995 - 2201.5=18793.5
Total frame 1+2 = 22618.5
New 2 frames glass front:
7x7.5x2=105 (sqft)x260 = 27300 Rs
Total cost = 27300 + 22618.5 =49918.5 Rs
Discount = 1918.5 Rs
2 Door stopper=1700
Final amount payable = </t>
    </r>
    <r>
      <rPr>
        <b/>
        <sz val="10"/>
        <rFont val="Arial"/>
        <charset val="134"/>
      </rPr>
      <t>50,700</t>
    </r>
    <r>
      <rPr>
        <sz val="10"/>
        <rFont val="Arial"/>
        <charset val="134"/>
      </rPr>
      <t xml:space="preserve"> Rs
Appendix: Quotations
1. Interior work partition assemble. 8 length x15 height @30 Rs/ft labor rate
2. Interior work partition creation. 8 length x5 height @200 Rs/ft
3. Glass doors (12 mm glass). 10 length x10 height @300 Rs/ft
Toughened Glass 12 mm .. 160 ..
Machine -- medium ..6000 - 5500 ..3 year warranty
Less quality..1 year warranty
ozone Glass costs 11.5K Rs
job work ..1000-1500 hole ..
Rent --1000
L connector 3-4 steel 100 Rs..
handle 600-700 Rs
Aluminium if size more than 100 ft then costs 170 rs/ft
IF size less than 100 ft then costs is 200 Rs/ft or 225 rs/ft</t>
    </r>
  </si>
  <si>
    <t>10 pair benches .. Length=36, 36 inch, breadth=10,12 inches height=17 inch, 30 inch. 1750/pair. Freight= 200 + labor =50</t>
  </si>
  <si>
    <t>Shutter lock</t>
  </si>
  <si>
    <t>Momos party</t>
  </si>
  <si>
    <t>White Board . 5x3 repair, 4x3 new. MICA costs 450 for 8x4 ft</t>
  </si>
  <si>
    <t>Cloth Banner(30x10) 3500 + Installation=91*15</t>
  </si>
  <si>
    <t>Dotted Flex For Glass 40x85, 31x79 cm . 4x7x42+3x7x42=2058  @42 Rs/ft + Installation=Self. Glue 50</t>
  </si>
  <si>
    <t>Star Flex with frame 18x4@40 Rs/ft. Installation 500</t>
  </si>
  <si>
    <t>Light board cover 5x4@40 Rs/ft. Installation 400 + angles @65 Rs/kg 1200</t>
  </si>
  <si>
    <t>Momos +chilly potato party</t>
  </si>
  <si>
    <t>Carpet 2x20 length x10 width + 6x5 @11.5 Rs/ft . Fixing @3 Rs/ft. Fevicol 1000</t>
  </si>
  <si>
    <t>Q1 birthday celebration. Cake 1000. Boquet = 300. 3 Patties, 35 plates, 3 cold drinks</t>
  </si>
  <si>
    <t>NDA form filled by Yaman</t>
  </si>
  <si>
    <t>1 Voltas AC 1 ton. 20000 (AC)+2200(stablizer)</t>
  </si>
  <si>
    <t>Biometric attendance machine</t>
  </si>
  <si>
    <t>Reception chairs @700/chair</t>
  </si>
  <si>
    <t>Noticeboard= 780 + pins=30</t>
  </si>
  <si>
    <t>White Board . 6x4. Frieght=150, fixing=150</t>
  </si>
  <si>
    <t>Fan 1600, Fan holder 30</t>
  </si>
  <si>
    <t>1 FANs, 1 whiteboard fitting</t>
  </si>
  <si>
    <t>AC Fitting (5 mt wire @700/mt, wire 250 Rs, fitting 2500)</t>
  </si>
  <si>
    <t>Single colored sunpack 200 (2x1.5 @ 7Rs/ft)</t>
  </si>
  <si>
    <t>Standing Signboard 3500 for 4x3 ft</t>
  </si>
  <si>
    <t>Camlin kokuyo black markers@65</t>
  </si>
  <si>
    <t>Marker inks - 8</t>
  </si>
  <si>
    <t>Cengage maths books IIT advanced</t>
  </si>
  <si>
    <t>Material charges for fixing standing Signboard 3500 for 4x3 ft</t>
  </si>
  <si>
    <t>Labor charges for fixing standing Signboard 3500 for 4x3 ft</t>
  </si>
  <si>
    <t>Rising Arjun registration (Rent agreement 350 )+ registration fee</t>
  </si>
  <si>
    <t>Dotted Flex For Glass 41x86, 31x80 cm . 4x7x40+3x7x40=2058  @40 Rs/ft + Installation=Self. 49x40=1960</t>
  </si>
  <si>
    <t>Invertor</t>
  </si>
  <si>
    <t>Sunpack 200 fixing (200 stair@rent 50 Rs/day + 250 wire + labor 10 Rs/piece)</t>
  </si>
  <si>
    <t>1 Voltas AC 1.5 ton. 25000 (AC)+3000(stablizer) + 500(installation)</t>
  </si>
  <si>
    <t>Stamp</t>
  </si>
  <si>
    <t>Water dispenser</t>
  </si>
  <si>
    <t>50 Wall paintings of size 5x10 ft @125Rs/5x10 Ft. Advance 500 given remaining 6250-500-5750.</t>
  </si>
  <si>
    <t>Revenue from May @200/registration</t>
  </si>
</sst>
</file>

<file path=xl/styles.xml><?xml version="1.0" encoding="utf-8"?>
<styleSheet xmlns="http://schemas.openxmlformats.org/spreadsheetml/2006/main">
  <numFmts count="6">
    <numFmt numFmtId="176" formatCode="0.0%"/>
    <numFmt numFmtId="177" formatCode="_ * #,##0_ ;_ * \-#,##0_ ;_ * &quot;-&quot;_ ;_ @_ "/>
    <numFmt numFmtId="178" formatCode="[$-409]d\-mmm\-yy;@"/>
    <numFmt numFmtId="179" formatCode="_ * #,##0.00_ ;_ * \-#,##0.00_ ;_ * &quot;-&quot;??_ ;_ @_ "/>
    <numFmt numFmtId="42" formatCode="_(&quot;$&quot;* #,##0_);_(&quot;$&quot;* \(#,##0\);_(&quot;$&quot;* &quot;-&quot;_);_(@_)"/>
    <numFmt numFmtId="44" formatCode="_(&quot;$&quot;* #,##0.00_);_(&quot;$&quot;* \(#,##0.00\);_(&quot;$&quot;* &quot;-&quot;??_);_(@_)"/>
  </numFmts>
  <fonts count="32">
    <font>
      <sz val="10"/>
      <name val="Arial"/>
      <charset val="134"/>
    </font>
    <font>
      <sz val="10"/>
      <name val="Arial"/>
      <charset val="134"/>
    </font>
    <font>
      <sz val="10"/>
      <color rgb="FFFF0000"/>
      <name val="Arial"/>
      <charset val="134"/>
    </font>
    <font>
      <b/>
      <sz val="10"/>
      <name val="Arial"/>
      <charset val="134"/>
    </font>
    <font>
      <sz val="10"/>
      <color theme="1"/>
      <name val="Arial"/>
      <charset val="134"/>
    </font>
    <font>
      <sz val="8"/>
      <name val="Arial"/>
      <charset val="134"/>
    </font>
    <font>
      <b/>
      <sz val="8"/>
      <name val="Arial"/>
      <charset val="134"/>
    </font>
    <font>
      <b/>
      <sz val="9"/>
      <name val="Arial"/>
      <charset val="134"/>
    </font>
    <font>
      <u/>
      <sz val="10"/>
      <color theme="10"/>
      <name val="Arial"/>
      <charset val="134"/>
    </font>
    <font>
      <sz val="9"/>
      <name val="Arial"/>
      <charset val="134"/>
    </font>
    <font>
      <sz val="8"/>
      <color rgb="FFFF0000"/>
      <name val="Arial"/>
      <charset val="134"/>
    </font>
    <font>
      <sz val="11"/>
      <name val="Arial"/>
      <charset val="134"/>
    </font>
    <font>
      <b/>
      <sz val="11"/>
      <name val="Arial"/>
      <charset val="134"/>
    </font>
    <font>
      <sz val="11"/>
      <color theme="1"/>
      <name val="Calibri"/>
      <charset val="134"/>
      <scheme val="minor"/>
    </font>
    <font>
      <sz val="11"/>
      <color theme="0"/>
      <name val="Calibri"/>
      <charset val="0"/>
      <scheme val="minor"/>
    </font>
    <font>
      <sz val="11"/>
      <color theme="1"/>
      <name val="Calibri"/>
      <charset val="0"/>
      <scheme val="minor"/>
    </font>
    <font>
      <sz val="11"/>
      <color rgb="FF9C6500"/>
      <name val="Calibri"/>
      <charset val="0"/>
      <scheme val="minor"/>
    </font>
    <font>
      <sz val="11"/>
      <color rgb="FFFA7D00"/>
      <name val="Calibri"/>
      <charset val="0"/>
      <scheme val="minor"/>
    </font>
    <font>
      <b/>
      <sz val="11"/>
      <color rgb="FFFA7D00"/>
      <name val="Calibri"/>
      <charset val="0"/>
      <scheme val="minor"/>
    </font>
    <font>
      <b/>
      <sz val="11"/>
      <color rgb="FF3F3F3F"/>
      <name val="Calibri"/>
      <charset val="0"/>
      <scheme val="minor"/>
    </font>
    <font>
      <b/>
      <sz val="11"/>
      <color theme="3"/>
      <name val="Calibri"/>
      <charset val="134"/>
      <scheme val="minor"/>
    </font>
    <font>
      <b/>
      <sz val="11"/>
      <color rgb="FFFFFFFF"/>
      <name val="Calibri"/>
      <charset val="0"/>
      <scheme val="minor"/>
    </font>
    <font>
      <sz val="11"/>
      <color rgb="FFFF0000"/>
      <name val="Calibri"/>
      <charset val="0"/>
      <scheme val="minor"/>
    </font>
    <font>
      <b/>
      <sz val="13"/>
      <color theme="3"/>
      <name val="Calibri"/>
      <charset val="134"/>
      <scheme val="minor"/>
    </font>
    <font>
      <b/>
      <sz val="15"/>
      <color theme="3"/>
      <name val="Calibri"/>
      <charset val="134"/>
      <scheme val="minor"/>
    </font>
    <font>
      <b/>
      <sz val="18"/>
      <color theme="3"/>
      <name val="Calibri"/>
      <charset val="134"/>
      <scheme val="minor"/>
    </font>
    <font>
      <i/>
      <sz val="11"/>
      <color rgb="FF7F7F7F"/>
      <name val="Calibri"/>
      <charset val="0"/>
      <scheme val="minor"/>
    </font>
    <font>
      <u/>
      <sz val="11"/>
      <color rgb="FF800080"/>
      <name val="Calibri"/>
      <charset val="0"/>
      <scheme val="minor"/>
    </font>
    <font>
      <sz val="11"/>
      <color rgb="FF9C0006"/>
      <name val="Calibri"/>
      <charset val="0"/>
      <scheme val="minor"/>
    </font>
    <font>
      <b/>
      <sz val="11"/>
      <color theme="1"/>
      <name val="Calibri"/>
      <charset val="0"/>
      <scheme val="minor"/>
    </font>
    <font>
      <sz val="11"/>
      <color rgb="FF006100"/>
      <name val="Calibri"/>
      <charset val="0"/>
      <scheme val="minor"/>
    </font>
    <font>
      <sz val="11"/>
      <color rgb="FF3F3F76"/>
      <name val="Calibri"/>
      <charset val="0"/>
      <scheme val="minor"/>
    </font>
  </fonts>
  <fills count="54">
    <fill>
      <patternFill patternType="none"/>
    </fill>
    <fill>
      <patternFill patternType="gray125"/>
    </fill>
    <fill>
      <patternFill patternType="solid">
        <fgColor indexed="52"/>
        <bgColor indexed="64"/>
      </patternFill>
    </fill>
    <fill>
      <patternFill patternType="solid">
        <fgColor rgb="FF00B0F0"/>
        <bgColor indexed="64"/>
      </patternFill>
    </fill>
    <fill>
      <patternFill patternType="solid">
        <fgColor indexed="15"/>
        <bgColor indexed="64"/>
      </patternFill>
    </fill>
    <fill>
      <patternFill patternType="solid">
        <fgColor indexed="13"/>
        <bgColor indexed="64"/>
      </patternFill>
    </fill>
    <fill>
      <patternFill patternType="solid">
        <fgColor rgb="FF92D050"/>
        <bgColor indexed="64"/>
      </patternFill>
    </fill>
    <fill>
      <patternFill patternType="solid">
        <fgColor rgb="FFFFFF00"/>
        <bgColor indexed="64"/>
      </patternFill>
    </fill>
    <fill>
      <patternFill patternType="solid">
        <fgColor indexed="40"/>
        <bgColor indexed="64"/>
      </patternFill>
    </fill>
    <fill>
      <patternFill patternType="solid">
        <fgColor rgb="FFFF0000"/>
        <bgColor indexed="64"/>
      </patternFill>
    </fill>
    <fill>
      <patternFill patternType="solid">
        <fgColor theme="1" tint="0.349986266670736"/>
        <bgColor indexed="64"/>
      </patternFill>
    </fill>
    <fill>
      <patternFill patternType="solid">
        <fgColor theme="9" tint="-0.249977111117893"/>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bgColor indexed="64"/>
      </patternFill>
    </fill>
    <fill>
      <patternFill patternType="solid">
        <fgColor indexed="44"/>
        <bgColor indexed="64"/>
      </patternFill>
    </fill>
    <fill>
      <patternFill patternType="solid">
        <fgColor theme="6" tint="0.399975585192419"/>
        <bgColor indexed="64"/>
      </patternFill>
    </fill>
    <fill>
      <patternFill patternType="solid">
        <fgColor indexed="11"/>
        <bgColor indexed="64"/>
      </patternFill>
    </fill>
    <fill>
      <patternFill patternType="solid">
        <fgColor indexed="46"/>
        <bgColor indexed="64"/>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theme="0" tint="-0.249977111117893"/>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rgb="FFF2F2F2"/>
        <bgColor indexed="64"/>
      </patternFill>
    </fill>
    <fill>
      <patternFill patternType="solid">
        <fgColor rgb="FFA5A5A5"/>
        <bgColor indexed="64"/>
      </patternFill>
    </fill>
    <fill>
      <patternFill patternType="solid">
        <fgColor rgb="FFFFFFCC"/>
        <bgColor indexed="64"/>
      </patternFill>
    </fill>
    <fill>
      <patternFill patternType="solid">
        <fgColor theme="9" tint="0.599993896298105"/>
        <bgColor indexed="64"/>
      </patternFill>
    </fill>
    <fill>
      <patternFill patternType="solid">
        <fgColor theme="9"/>
        <bgColor indexed="64"/>
      </patternFill>
    </fill>
    <fill>
      <patternFill patternType="solid">
        <fgColor theme="7"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bgColor indexed="64"/>
      </patternFill>
    </fill>
    <fill>
      <patternFill patternType="solid">
        <fgColor rgb="FFFFC7CE"/>
        <bgColor indexed="64"/>
      </patternFill>
    </fill>
    <fill>
      <patternFill patternType="solid">
        <fgColor rgb="FFC6EFCE"/>
        <bgColor indexed="64"/>
      </patternFill>
    </fill>
    <fill>
      <patternFill patternType="solid">
        <fgColor rgb="FFFFCC99"/>
        <bgColor indexed="64"/>
      </patternFill>
    </fill>
  </fills>
  <borders count="84">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ck">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ck">
        <color auto="1"/>
      </top>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medium">
        <color auto="1"/>
      </left>
      <right/>
      <top/>
      <bottom/>
      <diagonal/>
    </border>
    <border>
      <left style="thin">
        <color auto="1"/>
      </left>
      <right/>
      <top style="medium">
        <color auto="1"/>
      </top>
      <bottom/>
      <diagonal/>
    </border>
    <border>
      <left/>
      <right style="medium">
        <color auto="1"/>
      </right>
      <top style="medium">
        <color auto="1"/>
      </top>
      <bottom/>
      <diagonal/>
    </border>
    <border>
      <left/>
      <right style="medium">
        <color auto="1"/>
      </right>
      <top/>
      <bottom style="medium">
        <color auto="1"/>
      </bottom>
      <diagonal/>
    </border>
    <border>
      <left/>
      <right style="medium">
        <color auto="1"/>
      </right>
      <top/>
      <bottom/>
      <diagonal/>
    </border>
    <border>
      <left style="medium">
        <color auto="1"/>
      </left>
      <right style="thin">
        <color auto="1"/>
      </right>
      <top style="medium">
        <color auto="1"/>
      </top>
      <bottom/>
      <diagonal/>
    </border>
    <border>
      <left style="medium">
        <color auto="1"/>
      </left>
      <right/>
      <top style="medium">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medium">
        <color auto="1"/>
      </top>
      <bottom/>
      <diagonal/>
    </border>
    <border>
      <left style="thin">
        <color auto="1"/>
      </left>
      <right style="thin">
        <color auto="1"/>
      </right>
      <top/>
      <bottom style="thin">
        <color auto="1"/>
      </bottom>
      <diagonal/>
    </border>
    <border>
      <left style="thick">
        <color auto="1"/>
      </left>
      <right/>
      <top style="thick">
        <color auto="1"/>
      </top>
      <bottom/>
      <diagonal/>
    </border>
    <border>
      <left/>
      <right style="thick">
        <color auto="1"/>
      </right>
      <top style="thick">
        <color auto="1"/>
      </top>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medium">
        <color auto="1"/>
      </right>
      <top style="medium">
        <color auto="1"/>
      </top>
      <bottom/>
      <diagonal/>
    </border>
    <border>
      <left/>
      <right style="medium">
        <color auto="1"/>
      </right>
      <top style="medium">
        <color auto="1"/>
      </top>
      <bottom style="thin">
        <color auto="1"/>
      </bottom>
      <diagonal/>
    </border>
    <border>
      <left/>
      <right style="thin">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thin">
        <color auto="1"/>
      </right>
      <top style="medium">
        <color auto="1"/>
      </top>
      <bottom/>
      <diagonal/>
    </border>
    <border>
      <left style="thin">
        <color auto="1"/>
      </left>
      <right style="medium">
        <color auto="1"/>
      </right>
      <top/>
      <bottom style="thin">
        <color auto="1"/>
      </bottom>
      <diagonal/>
    </border>
    <border>
      <left/>
      <right style="thin">
        <color auto="1"/>
      </right>
      <top style="thin">
        <color auto="1"/>
      </top>
      <bottom style="medium">
        <color auto="1"/>
      </bottom>
      <diagonal/>
    </border>
    <border>
      <left style="thick">
        <color auto="1"/>
      </left>
      <right style="thin">
        <color auto="1"/>
      </right>
      <top/>
      <bottom style="thin">
        <color auto="1"/>
      </bottom>
      <diagonal/>
    </border>
    <border>
      <left style="thick">
        <color auto="1"/>
      </left>
      <right style="thin">
        <color auto="1"/>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medium">
        <color auto="1"/>
      </top>
      <bottom/>
      <diagonal/>
    </border>
    <border>
      <left/>
      <right style="thin">
        <color auto="1"/>
      </right>
      <top/>
      <bottom style="thin">
        <color auto="1"/>
      </bottom>
      <diagonal/>
    </border>
    <border>
      <left style="thin">
        <color auto="1"/>
      </left>
      <right/>
      <top style="thin">
        <color auto="1"/>
      </top>
      <bottom style="thin">
        <color auto="1"/>
      </bottom>
      <diagonal/>
    </border>
    <border>
      <left style="medium">
        <color auto="1"/>
      </left>
      <right style="thin">
        <color auto="1"/>
      </right>
      <top style="medium">
        <color auto="1"/>
      </top>
      <bottom style="medium">
        <color auto="1"/>
      </bottom>
      <diagonal/>
    </border>
    <border>
      <left/>
      <right/>
      <top style="medium">
        <color auto="1"/>
      </top>
      <bottom style="thin">
        <color auto="1"/>
      </bottom>
      <diagonal/>
    </border>
    <border>
      <left/>
      <right/>
      <top style="thin">
        <color auto="1"/>
      </top>
      <bottom style="medium">
        <color auto="1"/>
      </bottom>
      <diagonal/>
    </border>
    <border>
      <left/>
      <right/>
      <top style="thin">
        <color auto="1"/>
      </top>
      <bottom style="thin">
        <color auto="1"/>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medium">
        <color auto="1"/>
      </left>
      <right style="thin">
        <color auto="1"/>
      </right>
      <top/>
      <bottom style="medium">
        <color auto="1"/>
      </bottom>
      <diagonal/>
    </border>
    <border>
      <left/>
      <right/>
      <top/>
      <bottom style="thin">
        <color auto="1"/>
      </bottom>
      <diagonal/>
    </border>
    <border>
      <left style="thick">
        <color auto="1"/>
      </left>
      <right/>
      <top/>
      <bottom/>
      <diagonal/>
    </border>
    <border>
      <left style="thin">
        <color auto="1"/>
      </left>
      <right/>
      <top/>
      <bottom style="medium">
        <color auto="1"/>
      </bottom>
      <diagonal/>
    </border>
    <border>
      <left style="medium">
        <color auto="1"/>
      </left>
      <right style="medium">
        <color auto="1"/>
      </right>
      <top style="medium">
        <color auto="1"/>
      </top>
      <bottom style="medium">
        <color auto="1"/>
      </bottom>
      <diagonal/>
    </border>
    <border>
      <left/>
      <right style="thick">
        <color auto="1"/>
      </right>
      <top/>
      <bottom/>
      <diagonal/>
    </border>
    <border>
      <left style="thin">
        <color auto="1"/>
      </left>
      <right style="thin">
        <color auto="1"/>
      </right>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right style="thin">
        <color auto="1"/>
      </right>
      <top style="medium">
        <color auto="1"/>
      </top>
      <bottom style="medium">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0" fontId="15" fillId="34" borderId="0" applyNumberFormat="0" applyBorder="0" applyAlignment="0" applyProtection="0">
      <alignment vertical="center"/>
    </xf>
    <xf numFmtId="179" fontId="13" fillId="0" borderId="0" applyFont="0" applyFill="0" applyBorder="0" applyAlignment="0" applyProtection="0">
      <alignment vertical="center"/>
    </xf>
    <xf numFmtId="177" fontId="13" fillId="0" borderId="0" applyFont="0" applyFill="0" applyBorder="0" applyAlignment="0" applyProtection="0">
      <alignment vertical="center"/>
    </xf>
    <xf numFmtId="42" fontId="13" fillId="0" borderId="0" applyFont="0" applyFill="0" applyBorder="0" applyAlignment="0" applyProtection="0">
      <alignment vertical="center"/>
    </xf>
    <xf numFmtId="44" fontId="13" fillId="0" borderId="0" applyFont="0" applyFill="0" applyBorder="0" applyAlignment="0" applyProtection="0">
      <alignment vertical="center"/>
    </xf>
    <xf numFmtId="9" fontId="13" fillId="0" borderId="0" applyFont="0" applyFill="0" applyBorder="0" applyAlignment="0" applyProtection="0">
      <alignment vertical="center"/>
    </xf>
    <xf numFmtId="0" fontId="21" fillId="37" borderId="79" applyNumberFormat="0" applyAlignment="0" applyProtection="0">
      <alignment vertical="center"/>
    </xf>
    <xf numFmtId="0" fontId="23" fillId="0" borderId="80" applyNumberFormat="0" applyFill="0" applyAlignment="0" applyProtection="0">
      <alignment vertical="center"/>
    </xf>
    <xf numFmtId="0" fontId="13" fillId="38" borderId="81" applyNumberFormat="0" applyFont="0" applyAlignment="0" applyProtection="0">
      <alignment vertical="center"/>
    </xf>
    <xf numFmtId="0" fontId="8" fillId="0" borderId="0" applyNumberFormat="0" applyFill="0" applyBorder="0" applyAlignment="0" applyProtection="0"/>
    <xf numFmtId="0" fontId="14" fillId="49" borderId="0" applyNumberFormat="0" applyBorder="0" applyAlignment="0" applyProtection="0">
      <alignment vertical="center"/>
    </xf>
    <xf numFmtId="0" fontId="27" fillId="0" borderId="0" applyNumberFormat="0" applyFill="0" applyBorder="0" applyAlignment="0" applyProtection="0">
      <alignment vertical="center"/>
    </xf>
    <xf numFmtId="0" fontId="15" fillId="48" borderId="0" applyNumberFormat="0" applyBorder="0" applyAlignment="0" applyProtection="0">
      <alignment vertical="center"/>
    </xf>
    <xf numFmtId="0" fontId="22" fillId="0" borderId="0" applyNumberFormat="0" applyFill="0" applyBorder="0" applyAlignment="0" applyProtection="0">
      <alignment vertical="center"/>
    </xf>
    <xf numFmtId="0" fontId="15" fillId="47" borderId="0" applyNumberFormat="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4" fillId="0" borderId="80" applyNumberFormat="0" applyFill="0" applyAlignment="0" applyProtection="0">
      <alignment vertical="center"/>
    </xf>
    <xf numFmtId="0" fontId="20" fillId="0" borderId="83" applyNumberFormat="0" applyFill="0" applyAlignment="0" applyProtection="0">
      <alignment vertical="center"/>
    </xf>
    <xf numFmtId="0" fontId="20" fillId="0" borderId="0" applyNumberFormat="0" applyFill="0" applyBorder="0" applyAlignment="0" applyProtection="0">
      <alignment vertical="center"/>
    </xf>
    <xf numFmtId="0" fontId="31" fillId="53" borderId="77" applyNumberFormat="0" applyAlignment="0" applyProtection="0">
      <alignment vertical="center"/>
    </xf>
    <xf numFmtId="0" fontId="14" fillId="33" borderId="0" applyNumberFormat="0" applyBorder="0" applyAlignment="0" applyProtection="0">
      <alignment vertical="center"/>
    </xf>
    <xf numFmtId="0" fontId="30" fillId="52" borderId="0" applyNumberFormat="0" applyBorder="0" applyAlignment="0" applyProtection="0">
      <alignment vertical="center"/>
    </xf>
    <xf numFmtId="0" fontId="19" fillId="36" borderId="78" applyNumberFormat="0" applyAlignment="0" applyProtection="0">
      <alignment vertical="center"/>
    </xf>
    <xf numFmtId="0" fontId="15" fillId="46" borderId="0" applyNumberFormat="0" applyBorder="0" applyAlignment="0" applyProtection="0">
      <alignment vertical="center"/>
    </xf>
    <xf numFmtId="0" fontId="18" fillId="36" borderId="77" applyNumberFormat="0" applyAlignment="0" applyProtection="0">
      <alignment vertical="center"/>
    </xf>
    <xf numFmtId="0" fontId="17" fillId="0" borderId="76" applyNumberFormat="0" applyFill="0" applyAlignment="0" applyProtection="0">
      <alignment vertical="center"/>
    </xf>
    <xf numFmtId="0" fontId="29" fillId="0" borderId="82" applyNumberFormat="0" applyFill="0" applyAlignment="0" applyProtection="0">
      <alignment vertical="center"/>
    </xf>
    <xf numFmtId="0" fontId="28" fillId="51" borderId="0" applyNumberFormat="0" applyBorder="0" applyAlignment="0" applyProtection="0">
      <alignment vertical="center"/>
    </xf>
    <xf numFmtId="0" fontId="16" fillId="35" borderId="0" applyNumberFormat="0" applyBorder="0" applyAlignment="0" applyProtection="0">
      <alignment vertical="center"/>
    </xf>
    <xf numFmtId="0" fontId="14" fillId="50" borderId="0" applyNumberFormat="0" applyBorder="0" applyAlignment="0" applyProtection="0">
      <alignment vertical="center"/>
    </xf>
    <xf numFmtId="0" fontId="15" fillId="45" borderId="0" applyNumberFormat="0" applyBorder="0" applyAlignment="0" applyProtection="0">
      <alignment vertical="center"/>
    </xf>
    <xf numFmtId="0" fontId="14" fillId="32" borderId="0" applyNumberFormat="0" applyBorder="0" applyAlignment="0" applyProtection="0">
      <alignment vertical="center"/>
    </xf>
    <xf numFmtId="0" fontId="14" fillId="44" borderId="0" applyNumberFormat="0" applyBorder="0" applyAlignment="0" applyProtection="0">
      <alignment vertical="center"/>
    </xf>
    <xf numFmtId="0" fontId="15" fillId="31" borderId="0" applyNumberFormat="0" applyBorder="0" applyAlignment="0" applyProtection="0">
      <alignment vertical="center"/>
    </xf>
    <xf numFmtId="0" fontId="15" fillId="30" borderId="0" applyNumberFormat="0" applyBorder="0" applyAlignment="0" applyProtection="0">
      <alignment vertical="center"/>
    </xf>
    <xf numFmtId="0" fontId="14" fillId="43" borderId="0" applyNumberFormat="0" applyBorder="0" applyAlignment="0" applyProtection="0">
      <alignment vertical="center"/>
    </xf>
    <xf numFmtId="0" fontId="14" fillId="42" borderId="0" applyNumberFormat="0" applyBorder="0" applyAlignment="0" applyProtection="0">
      <alignment vertical="center"/>
    </xf>
    <xf numFmtId="0" fontId="15" fillId="29" borderId="0" applyNumberFormat="0" applyBorder="0" applyAlignment="0" applyProtection="0">
      <alignment vertical="center"/>
    </xf>
    <xf numFmtId="0" fontId="14" fillId="28" borderId="0" applyNumberFormat="0" applyBorder="0" applyAlignment="0" applyProtection="0">
      <alignment vertical="center"/>
    </xf>
    <xf numFmtId="0" fontId="15" fillId="41" borderId="0" applyNumberFormat="0" applyBorder="0" applyAlignment="0" applyProtection="0">
      <alignment vertical="center"/>
    </xf>
    <xf numFmtId="0" fontId="15" fillId="27" borderId="0" applyNumberFormat="0" applyBorder="0" applyAlignment="0" applyProtection="0">
      <alignment vertical="center"/>
    </xf>
    <xf numFmtId="0" fontId="14" fillId="26" borderId="0" applyNumberFormat="0" applyBorder="0" applyAlignment="0" applyProtection="0">
      <alignment vertical="center"/>
    </xf>
    <xf numFmtId="0" fontId="15" fillId="25" borderId="0" applyNumberFormat="0" applyBorder="0" applyAlignment="0" applyProtection="0">
      <alignment vertical="center"/>
    </xf>
    <xf numFmtId="0" fontId="14" fillId="24" borderId="0" applyNumberFormat="0" applyBorder="0" applyAlignment="0" applyProtection="0">
      <alignment vertical="center"/>
    </xf>
    <xf numFmtId="0" fontId="14" fillId="40" borderId="0" applyNumberFormat="0" applyBorder="0" applyAlignment="0" applyProtection="0">
      <alignment vertical="center"/>
    </xf>
    <xf numFmtId="0" fontId="15" fillId="39" borderId="0" applyNumberFormat="0" applyBorder="0" applyAlignment="0" applyProtection="0">
      <alignment vertical="center"/>
    </xf>
    <xf numFmtId="0" fontId="14" fillId="23" borderId="0" applyNumberFormat="0" applyBorder="0" applyAlignment="0" applyProtection="0">
      <alignment vertical="center"/>
    </xf>
  </cellStyleXfs>
  <cellXfs count="519">
    <xf numFmtId="0" fontId="0" fillId="0" borderId="0" xfId="0"/>
    <xf numFmtId="0" fontId="1" fillId="0" borderId="0" xfId="0" applyFont="1" applyAlignment="1">
      <alignment horizontal="center"/>
    </xf>
    <xf numFmtId="0" fontId="2" fillId="0" borderId="0" xfId="0" applyFont="1"/>
    <xf numFmtId="0" fontId="1" fillId="0" borderId="0" xfId="0" applyFont="1"/>
    <xf numFmtId="1" fontId="1" fillId="0" borderId="0" xfId="0" applyNumberFormat="1" applyFont="1"/>
    <xf numFmtId="0" fontId="3" fillId="2" borderId="1" xfId="0" applyFont="1" applyFill="1" applyBorder="1" applyAlignment="1">
      <alignment horizontal="center"/>
    </xf>
    <xf numFmtId="0" fontId="3" fillId="2" borderId="2" xfId="0" applyFont="1" applyFill="1" applyBorder="1" applyAlignment="1">
      <alignment horizontal="center"/>
    </xf>
    <xf numFmtId="0" fontId="3" fillId="2" borderId="3" xfId="0" applyFont="1" applyFill="1" applyBorder="1" applyAlignment="1">
      <alignment horizontal="center"/>
    </xf>
    <xf numFmtId="1" fontId="3" fillId="2" borderId="4" xfId="0" applyNumberFormat="1" applyFont="1" applyFill="1" applyBorder="1" applyAlignment="1">
      <alignment horizontal="center"/>
    </xf>
    <xf numFmtId="0" fontId="3" fillId="3" borderId="5" xfId="0" applyFont="1" applyFill="1" applyBorder="1"/>
    <xf numFmtId="0" fontId="3" fillId="3" borderId="6" xfId="0" applyFont="1" applyFill="1" applyBorder="1"/>
    <xf numFmtId="0" fontId="3" fillId="3" borderId="6" xfId="0" applyFont="1" applyFill="1" applyBorder="1" applyAlignment="1">
      <alignment horizontal="center"/>
    </xf>
    <xf numFmtId="0" fontId="3" fillId="3" borderId="7" xfId="0" applyFont="1" applyFill="1" applyBorder="1"/>
    <xf numFmtId="1" fontId="3" fillId="3" borderId="8" xfId="0" applyNumberFormat="1" applyFont="1" applyFill="1" applyBorder="1"/>
    <xf numFmtId="1" fontId="3" fillId="3" borderId="6" xfId="0" applyNumberFormat="1" applyFont="1" applyFill="1" applyBorder="1"/>
    <xf numFmtId="0" fontId="1" fillId="0" borderId="5" xfId="0" applyFont="1" applyBorder="1"/>
    <xf numFmtId="15" fontId="1" fillId="0" borderId="6" xfId="0" applyNumberFormat="1" applyFont="1" applyBorder="1"/>
    <xf numFmtId="0" fontId="1" fillId="0" borderId="6" xfId="0" applyFont="1" applyBorder="1"/>
    <xf numFmtId="0" fontId="1" fillId="0" borderId="7" xfId="0" applyFont="1" applyBorder="1"/>
    <xf numFmtId="1" fontId="1" fillId="0" borderId="8" xfId="0" applyNumberFormat="1" applyFont="1" applyBorder="1"/>
    <xf numFmtId="0" fontId="1" fillId="0" borderId="6" xfId="0" applyFont="1" applyFill="1" applyBorder="1"/>
    <xf numFmtId="0" fontId="4" fillId="0" borderId="6" xfId="0" applyFont="1" applyBorder="1"/>
    <xf numFmtId="0" fontId="1" fillId="0" borderId="6" xfId="0" applyFont="1" applyBorder="1" applyAlignment="1">
      <alignment wrapText="1"/>
    </xf>
    <xf numFmtId="1" fontId="3" fillId="3" borderId="7" xfId="0" applyNumberFormat="1" applyFont="1" applyFill="1" applyBorder="1"/>
    <xf numFmtId="0" fontId="3" fillId="0" borderId="0" xfId="0" applyFont="1"/>
    <xf numFmtId="0" fontId="0" fillId="0" borderId="0" xfId="0" applyAlignment="1">
      <alignment wrapText="1"/>
    </xf>
    <xf numFmtId="0" fontId="2" fillId="0" borderId="6" xfId="0" applyFont="1" applyBorder="1"/>
    <xf numFmtId="0" fontId="2" fillId="0" borderId="7" xfId="0" applyFont="1" applyBorder="1"/>
    <xf numFmtId="15" fontId="2" fillId="0" borderId="6" xfId="0" applyNumberFormat="1" applyFont="1" applyBorder="1"/>
    <xf numFmtId="1" fontId="2" fillId="0" borderId="8" xfId="0" applyNumberFormat="1" applyFont="1" applyBorder="1"/>
    <xf numFmtId="58" fontId="1" fillId="0" borderId="6" xfId="0" applyNumberFormat="1" applyFont="1" applyBorder="1"/>
    <xf numFmtId="0" fontId="2" fillId="0" borderId="6" xfId="0" applyFont="1" applyFill="1" applyBorder="1"/>
    <xf numFmtId="0" fontId="1" fillId="0" borderId="7" xfId="0" applyFont="1" applyFill="1" applyBorder="1"/>
    <xf numFmtId="0" fontId="1" fillId="0" borderId="9" xfId="0" applyFont="1" applyBorder="1"/>
    <xf numFmtId="0" fontId="1" fillId="0" borderId="10" xfId="0" applyFont="1" applyBorder="1"/>
    <xf numFmtId="0" fontId="5" fillId="0" borderId="0" xfId="0" applyFont="1" applyProtection="1"/>
    <xf numFmtId="0" fontId="5" fillId="0" borderId="11" xfId="0" applyFont="1" applyBorder="1" applyProtection="1"/>
    <xf numFmtId="0" fontId="5" fillId="0" borderId="12" xfId="0" applyFont="1" applyBorder="1" applyProtection="1"/>
    <xf numFmtId="3" fontId="5" fillId="0" borderId="0" xfId="0" applyNumberFormat="1" applyFont="1" applyProtection="1"/>
    <xf numFmtId="0" fontId="5" fillId="0" borderId="13" xfId="0" applyFont="1" applyBorder="1" applyProtection="1"/>
    <xf numFmtId="0" fontId="5" fillId="0" borderId="0" xfId="0" applyFont="1" applyFill="1" applyProtection="1"/>
    <xf numFmtId="0" fontId="5" fillId="0" borderId="14" xfId="0" applyFont="1" applyBorder="1" applyProtection="1"/>
    <xf numFmtId="0" fontId="5" fillId="0" borderId="15" xfId="0" applyFont="1" applyBorder="1" applyProtection="1"/>
    <xf numFmtId="1" fontId="5" fillId="0" borderId="16" xfId="0" applyNumberFormat="1" applyFont="1" applyBorder="1" applyProtection="1"/>
    <xf numFmtId="0" fontId="6" fillId="4" borderId="17" xfId="0" applyFont="1" applyFill="1" applyBorder="1" applyAlignment="1" applyProtection="1">
      <alignment horizontal="center"/>
    </xf>
    <xf numFmtId="0" fontId="6" fillId="2" borderId="18" xfId="0" applyFont="1" applyFill="1" applyBorder="1" applyAlignment="1" applyProtection="1">
      <alignment horizontal="center"/>
    </xf>
    <xf numFmtId="1" fontId="6" fillId="2" borderId="19" xfId="0" applyNumberFormat="1" applyFont="1" applyFill="1" applyBorder="1" applyAlignment="1" applyProtection="1">
      <alignment horizontal="center"/>
    </xf>
    <xf numFmtId="0" fontId="6" fillId="2" borderId="19" xfId="0" applyFont="1" applyFill="1" applyBorder="1" applyAlignment="1" applyProtection="1">
      <alignment horizontal="center"/>
    </xf>
    <xf numFmtId="0" fontId="6" fillId="2" borderId="20" xfId="0" applyFont="1" applyFill="1" applyBorder="1" applyAlignment="1" applyProtection="1">
      <alignment horizontal="center"/>
    </xf>
    <xf numFmtId="1" fontId="6" fillId="2" borderId="21" xfId="0" applyNumberFormat="1" applyFont="1" applyFill="1" applyBorder="1" applyAlignment="1" applyProtection="1">
      <alignment horizontal="center"/>
    </xf>
    <xf numFmtId="0" fontId="6" fillId="2" borderId="21" xfId="0" applyFont="1" applyFill="1" applyBorder="1" applyAlignment="1" applyProtection="1">
      <alignment horizontal="center"/>
    </xf>
    <xf numFmtId="0" fontId="5" fillId="0" borderId="22" xfId="0" applyFont="1" applyBorder="1" applyProtection="1"/>
    <xf numFmtId="0" fontId="5" fillId="0" borderId="0" xfId="0" applyFont="1" applyBorder="1" applyProtection="1"/>
    <xf numFmtId="3" fontId="5" fillId="0" borderId="0" xfId="0" applyNumberFormat="1" applyFont="1" applyBorder="1" applyProtection="1"/>
    <xf numFmtId="0" fontId="5" fillId="0" borderId="0" xfId="0" applyFont="1" applyBorder="1" applyProtection="1">
      <protection locked="0"/>
    </xf>
    <xf numFmtId="0" fontId="5" fillId="0" borderId="0" xfId="0" applyFont="1" applyFill="1" applyBorder="1" applyProtection="1"/>
    <xf numFmtId="0" fontId="5" fillId="0" borderId="23" xfId="0" applyFont="1" applyBorder="1" applyProtection="1"/>
    <xf numFmtId="0" fontId="6" fillId="2" borderId="24" xfId="0" applyFont="1" applyFill="1" applyBorder="1" applyAlignment="1" applyProtection="1">
      <alignment horizontal="center"/>
    </xf>
    <xf numFmtId="0" fontId="6" fillId="2" borderId="25" xfId="0" applyFont="1" applyFill="1" applyBorder="1" applyAlignment="1" applyProtection="1">
      <alignment horizontal="center"/>
    </xf>
    <xf numFmtId="0" fontId="5" fillId="0" borderId="26" xfId="0" applyFont="1" applyBorder="1" applyProtection="1"/>
    <xf numFmtId="0" fontId="5" fillId="0" borderId="26" xfId="0" applyFont="1" applyBorder="1" applyProtection="1">
      <protection locked="0"/>
    </xf>
    <xf numFmtId="0" fontId="5" fillId="0" borderId="24" xfId="0" applyFont="1" applyBorder="1" applyProtection="1"/>
    <xf numFmtId="3" fontId="6" fillId="2" borderId="19" xfId="0" applyNumberFormat="1" applyFont="1" applyFill="1" applyBorder="1" applyAlignment="1" applyProtection="1">
      <alignment horizontal="center"/>
    </xf>
    <xf numFmtId="3" fontId="6" fillId="2" borderId="21" xfId="0" applyNumberFormat="1" applyFont="1" applyFill="1" applyBorder="1" applyAlignment="1" applyProtection="1">
      <alignment horizontal="center"/>
    </xf>
    <xf numFmtId="0" fontId="6" fillId="0" borderId="0" xfId="0" applyFont="1" applyFill="1" applyBorder="1" applyAlignment="1" applyProtection="1">
      <alignment horizontal="center"/>
    </xf>
    <xf numFmtId="0" fontId="6" fillId="2" borderId="27" xfId="0" applyFont="1" applyFill="1" applyBorder="1" applyAlignment="1" applyProtection="1">
      <alignment horizontal="center"/>
    </xf>
    <xf numFmtId="0" fontId="6" fillId="2" borderId="28" xfId="0" applyFont="1" applyFill="1" applyBorder="1" applyAlignment="1" applyProtection="1"/>
    <xf numFmtId="1" fontId="6" fillId="2" borderId="1" xfId="0" applyNumberFormat="1" applyFont="1" applyFill="1" applyBorder="1" applyProtection="1"/>
    <xf numFmtId="0" fontId="6" fillId="2" borderId="29" xfId="0" applyFont="1" applyFill="1" applyBorder="1" applyAlignment="1" applyProtection="1"/>
    <xf numFmtId="1" fontId="5" fillId="0" borderId="5" xfId="0" applyNumberFormat="1" applyFont="1" applyBorder="1" applyAlignment="1" applyProtection="1"/>
    <xf numFmtId="0" fontId="5" fillId="5" borderId="6" xfId="0" applyFont="1" applyFill="1" applyBorder="1" applyAlignment="1" applyProtection="1"/>
    <xf numFmtId="0" fontId="6" fillId="2" borderId="30" xfId="0" applyFont="1" applyFill="1" applyBorder="1" applyAlignment="1" applyProtection="1"/>
    <xf numFmtId="1" fontId="5" fillId="0" borderId="31" xfId="0" applyNumberFormat="1" applyFont="1" applyBorder="1" applyAlignment="1" applyProtection="1"/>
    <xf numFmtId="0" fontId="6" fillId="0" borderId="0" xfId="0" applyFont="1" applyBorder="1" applyAlignment="1" applyProtection="1"/>
    <xf numFmtId="0" fontId="5" fillId="0" borderId="0" xfId="0" applyFont="1" applyBorder="1" applyAlignment="1" applyProtection="1"/>
    <xf numFmtId="0" fontId="6" fillId="3" borderId="1" xfId="0" applyFont="1" applyFill="1" applyBorder="1" applyAlignment="1" applyProtection="1"/>
    <xf numFmtId="9" fontId="6" fillId="3" borderId="2" xfId="0" applyNumberFormat="1" applyFont="1" applyFill="1" applyBorder="1" applyAlignment="1" applyProtection="1"/>
    <xf numFmtId="0" fontId="6" fillId="2" borderId="31" xfId="0" applyFont="1" applyFill="1" applyBorder="1" applyAlignment="1" applyProtection="1"/>
    <xf numFmtId="1" fontId="5" fillId="0" borderId="9" xfId="0" applyNumberFormat="1" applyFont="1" applyBorder="1" applyAlignment="1" applyProtection="1"/>
    <xf numFmtId="0" fontId="6" fillId="6" borderId="32" xfId="0" applyFont="1" applyFill="1" applyBorder="1" applyAlignment="1" applyProtection="1"/>
    <xf numFmtId="1" fontId="5" fillId="6" borderId="33" xfId="0" applyNumberFormat="1" applyFont="1" applyFill="1" applyBorder="1" applyAlignment="1" applyProtection="1"/>
    <xf numFmtId="0" fontId="6" fillId="3" borderId="5" xfId="0" applyFont="1" applyFill="1" applyBorder="1" applyAlignment="1" applyProtection="1"/>
    <xf numFmtId="9" fontId="6" fillId="3" borderId="34" xfId="0" applyNumberFormat="1" applyFont="1" applyFill="1" applyBorder="1" applyAlignment="1" applyProtection="1"/>
    <xf numFmtId="0" fontId="6" fillId="2" borderId="5" xfId="0" applyFont="1" applyFill="1" applyBorder="1" applyAlignment="1" applyProtection="1"/>
    <xf numFmtId="1" fontId="5" fillId="5" borderId="35" xfId="0" applyNumberFormat="1" applyFont="1" applyFill="1" applyBorder="1" applyAlignment="1" applyProtection="1"/>
    <xf numFmtId="1" fontId="5" fillId="5" borderId="6" xfId="0" applyNumberFormat="1" applyFont="1" applyFill="1" applyBorder="1" applyAlignment="1" applyProtection="1"/>
    <xf numFmtId="0" fontId="6" fillId="0" borderId="0" xfId="0" applyFont="1" applyFill="1" applyBorder="1" applyAlignment="1" applyProtection="1"/>
    <xf numFmtId="1" fontId="5" fillId="0" borderId="0" xfId="0" applyNumberFormat="1" applyFont="1" applyFill="1" applyBorder="1" applyAlignment="1" applyProtection="1"/>
    <xf numFmtId="0" fontId="6" fillId="6" borderId="5" xfId="0" applyFont="1" applyFill="1" applyBorder="1" applyAlignment="1" applyProtection="1"/>
    <xf numFmtId="1" fontId="5" fillId="6" borderId="6" xfId="0" applyNumberFormat="1" applyFont="1" applyFill="1" applyBorder="1" applyAlignment="1" applyProtection="1"/>
    <xf numFmtId="9" fontId="6" fillId="3" borderId="6" xfId="0" applyNumberFormat="1" applyFont="1" applyFill="1" applyBorder="1" applyAlignment="1" applyProtection="1"/>
    <xf numFmtId="0" fontId="6" fillId="4" borderId="36" xfId="0" applyFont="1" applyFill="1" applyBorder="1" applyAlignment="1" applyProtection="1">
      <alignment horizontal="center"/>
    </xf>
    <xf numFmtId="0" fontId="6" fillId="4" borderId="37" xfId="0" applyFont="1" applyFill="1" applyBorder="1" applyAlignment="1" applyProtection="1">
      <alignment horizontal="center"/>
    </xf>
    <xf numFmtId="0" fontId="6" fillId="2" borderId="34" xfId="0" applyFont="1" applyFill="1" applyBorder="1" applyAlignment="1" applyProtection="1">
      <alignment horizontal="center"/>
    </xf>
    <xf numFmtId="1" fontId="6" fillId="2" borderId="2" xfId="0" applyNumberFormat="1" applyFont="1" applyFill="1" applyBorder="1" applyProtection="1"/>
    <xf numFmtId="1" fontId="5" fillId="0" borderId="6" xfId="0" applyNumberFormat="1" applyFont="1" applyBorder="1" applyAlignment="1" applyProtection="1"/>
    <xf numFmtId="0" fontId="5" fillId="5" borderId="6" xfId="0" applyFont="1" applyFill="1" applyBorder="1" applyAlignment="1" applyProtection="1">
      <protection locked="0"/>
    </xf>
    <xf numFmtId="0" fontId="6" fillId="4" borderId="18" xfId="0" applyFont="1" applyFill="1" applyBorder="1" applyAlignment="1" applyProtection="1">
      <alignment horizontal="center"/>
    </xf>
    <xf numFmtId="0" fontId="6" fillId="4" borderId="19" xfId="0" applyFont="1" applyFill="1" applyBorder="1" applyAlignment="1" applyProtection="1">
      <alignment horizontal="center"/>
    </xf>
    <xf numFmtId="0" fontId="6" fillId="4" borderId="24" xfId="0" applyFont="1" applyFill="1" applyBorder="1" applyAlignment="1" applyProtection="1">
      <alignment horizontal="center"/>
    </xf>
    <xf numFmtId="0" fontId="6" fillId="3" borderId="38" xfId="0" applyFont="1" applyFill="1" applyBorder="1" applyAlignment="1" applyProtection="1">
      <alignment horizontal="center"/>
    </xf>
    <xf numFmtId="0" fontId="5" fillId="0" borderId="39" xfId="0" applyFont="1" applyBorder="1" applyProtection="1"/>
    <xf numFmtId="1" fontId="5" fillId="5" borderId="33" xfId="0" applyNumberFormat="1" applyFont="1" applyFill="1" applyBorder="1" applyAlignment="1" applyProtection="1"/>
    <xf numFmtId="1" fontId="5" fillId="5" borderId="6" xfId="0" applyNumberFormat="1" applyFont="1" applyFill="1" applyBorder="1" applyAlignment="1" applyProtection="1">
      <protection locked="0"/>
    </xf>
    <xf numFmtId="1" fontId="5" fillId="7" borderId="6" xfId="0" applyNumberFormat="1" applyFont="1" applyFill="1" applyBorder="1" applyAlignment="1" applyProtection="1"/>
    <xf numFmtId="1" fontId="5" fillId="0" borderId="13" xfId="0" applyNumberFormat="1" applyFont="1" applyFill="1" applyBorder="1" applyAlignment="1" applyProtection="1"/>
    <xf numFmtId="0" fontId="6" fillId="2" borderId="40" xfId="0" applyFont="1" applyFill="1" applyBorder="1" applyAlignment="1" applyProtection="1">
      <alignment horizontal="center"/>
    </xf>
    <xf numFmtId="1" fontId="6" fillId="2" borderId="3" xfId="0" applyNumberFormat="1" applyFont="1" applyFill="1" applyBorder="1" applyProtection="1"/>
    <xf numFmtId="1" fontId="6" fillId="2" borderId="4" xfId="0" applyNumberFormat="1" applyFont="1" applyFill="1" applyBorder="1" applyProtection="1"/>
    <xf numFmtId="1" fontId="5" fillId="0" borderId="7" xfId="0" applyNumberFormat="1" applyFont="1" applyBorder="1" applyAlignment="1" applyProtection="1"/>
    <xf numFmtId="0" fontId="5" fillId="5" borderId="7" xfId="0" applyFont="1" applyFill="1" applyBorder="1" applyAlignment="1" applyProtection="1">
      <protection locked="0"/>
    </xf>
    <xf numFmtId="1" fontId="5" fillId="5" borderId="5" xfId="0" applyNumberFormat="1" applyFont="1" applyFill="1" applyBorder="1" applyAlignment="1" applyProtection="1"/>
    <xf numFmtId="1" fontId="5" fillId="0" borderId="10" xfId="0" applyNumberFormat="1" applyFont="1" applyBorder="1" applyAlignment="1" applyProtection="1"/>
    <xf numFmtId="178" fontId="5" fillId="0" borderId="0" xfId="0" applyNumberFormat="1" applyFont="1" applyFill="1" applyBorder="1" applyProtection="1"/>
    <xf numFmtId="178" fontId="5" fillId="0" borderId="21" xfId="0" applyNumberFormat="1" applyFont="1" applyFill="1" applyBorder="1" applyProtection="1"/>
    <xf numFmtId="178" fontId="5" fillId="0" borderId="21" xfId="0" applyNumberFormat="1" applyFont="1" applyFill="1" applyBorder="1" applyProtection="1">
      <protection locked="0"/>
    </xf>
    <xf numFmtId="9" fontId="6" fillId="3" borderId="3" xfId="0" applyNumberFormat="1" applyFont="1" applyFill="1" applyBorder="1" applyAlignment="1" applyProtection="1"/>
    <xf numFmtId="9" fontId="6" fillId="3" borderId="1" xfId="0" applyNumberFormat="1" applyFont="1" applyFill="1" applyBorder="1" applyAlignment="1" applyProtection="1"/>
    <xf numFmtId="0" fontId="5" fillId="0" borderId="18" xfId="0" applyFont="1" applyBorder="1" applyProtection="1"/>
    <xf numFmtId="0" fontId="5" fillId="0" borderId="19" xfId="0" applyFont="1" applyBorder="1" applyProtection="1"/>
    <xf numFmtId="1" fontId="5" fillId="6" borderId="1" xfId="0" applyNumberFormat="1" applyFont="1" applyFill="1" applyBorder="1" applyAlignment="1" applyProtection="1"/>
    <xf numFmtId="1" fontId="5" fillId="6" borderId="2" xfId="0" applyNumberFormat="1" applyFont="1" applyFill="1" applyBorder="1" applyAlignment="1" applyProtection="1"/>
    <xf numFmtId="9" fontId="6" fillId="3" borderId="40" xfId="0" applyNumberFormat="1" applyFont="1" applyFill="1" applyBorder="1" applyAlignment="1" applyProtection="1"/>
    <xf numFmtId="9" fontId="6" fillId="3" borderId="5" xfId="0" applyNumberFormat="1" applyFont="1" applyFill="1" applyBorder="1" applyAlignment="1" applyProtection="1"/>
    <xf numFmtId="1" fontId="5" fillId="6" borderId="5" xfId="0" applyNumberFormat="1" applyFont="1" applyFill="1" applyBorder="1" applyAlignment="1" applyProtection="1"/>
    <xf numFmtId="1" fontId="6" fillId="2" borderId="41" xfId="0" applyNumberFormat="1" applyFont="1" applyFill="1" applyBorder="1" applyProtection="1"/>
    <xf numFmtId="1" fontId="5" fillId="5" borderId="7" xfId="0" applyNumberFormat="1" applyFont="1" applyFill="1" applyBorder="1" applyAlignment="1" applyProtection="1">
      <protection locked="0"/>
    </xf>
    <xf numFmtId="178" fontId="5" fillId="0" borderId="0" xfId="0" applyNumberFormat="1" applyFont="1" applyFill="1" applyBorder="1" applyProtection="1">
      <protection locked="0"/>
    </xf>
    <xf numFmtId="0" fontId="6" fillId="3" borderId="34" xfId="0" applyFont="1" applyFill="1" applyBorder="1" applyAlignment="1" applyProtection="1">
      <alignment horizontal="center"/>
    </xf>
    <xf numFmtId="1" fontId="5" fillId="6" borderId="3" xfId="0" applyNumberFormat="1" applyFont="1" applyFill="1" applyBorder="1" applyAlignment="1" applyProtection="1"/>
    <xf numFmtId="9" fontId="6" fillId="3" borderId="7" xfId="0" applyNumberFormat="1" applyFont="1" applyFill="1" applyBorder="1" applyAlignment="1" applyProtection="1"/>
    <xf numFmtId="1" fontId="5" fillId="5" borderId="7" xfId="0" applyNumberFormat="1" applyFont="1" applyFill="1" applyBorder="1" applyAlignment="1" applyProtection="1"/>
    <xf numFmtId="0" fontId="6" fillId="3" borderId="39" xfId="0" applyFont="1" applyFill="1" applyBorder="1" applyAlignment="1" applyProtection="1">
      <alignment horizontal="center"/>
    </xf>
    <xf numFmtId="0" fontId="5" fillId="0" borderId="16" xfId="0" applyFont="1" applyBorder="1" applyProtection="1"/>
    <xf numFmtId="1" fontId="5" fillId="6" borderId="7" xfId="0" applyNumberFormat="1" applyFont="1" applyFill="1" applyBorder="1" applyAlignment="1" applyProtection="1"/>
    <xf numFmtId="1" fontId="5" fillId="7" borderId="7" xfId="0" applyNumberFormat="1" applyFont="1" applyFill="1" applyBorder="1" applyAlignment="1" applyProtection="1"/>
    <xf numFmtId="3" fontId="5" fillId="0" borderId="0" xfId="0" applyNumberFormat="1" applyFont="1" applyBorder="1" applyProtection="1">
      <protection locked="0"/>
    </xf>
    <xf numFmtId="0" fontId="5" fillId="0" borderId="13" xfId="0" applyFont="1" applyBorder="1" applyProtection="1">
      <protection locked="0"/>
    </xf>
    <xf numFmtId="0" fontId="5" fillId="0" borderId="0" xfId="0" applyFont="1" applyFill="1" applyBorder="1" applyProtection="1">
      <protection locked="0"/>
    </xf>
    <xf numFmtId="0" fontId="5" fillId="0" borderId="21" xfId="0" applyFont="1" applyBorder="1" applyProtection="1">
      <protection locked="0"/>
    </xf>
    <xf numFmtId="0" fontId="5" fillId="0" borderId="42" xfId="0" applyFont="1" applyBorder="1" applyProtection="1">
      <protection locked="0"/>
    </xf>
    <xf numFmtId="0" fontId="5" fillId="0" borderId="20" xfId="0" applyFont="1" applyBorder="1" applyProtection="1"/>
    <xf numFmtId="0" fontId="5" fillId="0" borderId="21" xfId="0" applyFont="1" applyBorder="1" applyProtection="1"/>
    <xf numFmtId="0" fontId="5" fillId="0" borderId="25" xfId="0" applyFont="1" applyBorder="1" applyProtection="1">
      <protection locked="0"/>
    </xf>
    <xf numFmtId="1" fontId="5" fillId="0" borderId="0" xfId="0" applyNumberFormat="1" applyFont="1" applyProtection="1"/>
    <xf numFmtId="1" fontId="5" fillId="0" borderId="0" xfId="0" applyNumberFormat="1" applyFont="1" applyBorder="1" applyProtection="1">
      <protection locked="0"/>
    </xf>
    <xf numFmtId="1" fontId="5" fillId="0" borderId="0" xfId="0" applyNumberFormat="1" applyFont="1" applyFill="1" applyBorder="1" applyProtection="1"/>
    <xf numFmtId="1" fontId="5" fillId="0" borderId="21" xfId="0" applyNumberFormat="1" applyFont="1" applyBorder="1" applyProtection="1">
      <protection locked="0"/>
    </xf>
    <xf numFmtId="1" fontId="5" fillId="0" borderId="0" xfId="0" applyNumberFormat="1" applyFont="1" applyBorder="1" applyProtection="1"/>
    <xf numFmtId="0" fontId="5" fillId="0" borderId="19" xfId="0" applyFont="1" applyFill="1" applyBorder="1" applyProtection="1">
      <protection locked="0"/>
    </xf>
    <xf numFmtId="1" fontId="5" fillId="0" borderId="19" xfId="0" applyNumberFormat="1" applyFont="1" applyFill="1" applyBorder="1" applyProtection="1">
      <protection locked="0"/>
    </xf>
    <xf numFmtId="0" fontId="5" fillId="0" borderId="19" xfId="0" applyFont="1" applyFill="1" applyBorder="1" applyProtection="1"/>
    <xf numFmtId="1" fontId="5" fillId="0" borderId="19" xfId="0" applyNumberFormat="1" applyFont="1" applyBorder="1" applyProtection="1"/>
    <xf numFmtId="1" fontId="5" fillId="0" borderId="21" xfId="0" applyNumberFormat="1" applyFont="1" applyBorder="1" applyProtection="1"/>
    <xf numFmtId="0" fontId="5" fillId="0" borderId="15" xfId="0" applyFont="1" applyBorder="1" applyProtection="1">
      <protection locked="0"/>
    </xf>
    <xf numFmtId="1" fontId="5" fillId="0" borderId="15" xfId="0" applyNumberFormat="1" applyFont="1" applyBorder="1" applyProtection="1">
      <protection locked="0"/>
    </xf>
    <xf numFmtId="0" fontId="5" fillId="0" borderId="25" xfId="0" applyFont="1" applyBorder="1" applyProtection="1"/>
    <xf numFmtId="0" fontId="6" fillId="2" borderId="43" xfId="0" applyFont="1" applyFill="1" applyBorder="1" applyAlignment="1" applyProtection="1"/>
    <xf numFmtId="0" fontId="6" fillId="2" borderId="44" xfId="0" applyFont="1" applyFill="1" applyBorder="1" applyAlignment="1" applyProtection="1"/>
    <xf numFmtId="0" fontId="6" fillId="2" borderId="45" xfId="0" applyFont="1" applyFill="1" applyBorder="1" applyAlignment="1" applyProtection="1"/>
    <xf numFmtId="0" fontId="6" fillId="6" borderId="1" xfId="0" applyFont="1" applyFill="1" applyBorder="1" applyAlignment="1" applyProtection="1"/>
    <xf numFmtId="1" fontId="5" fillId="6" borderId="35" xfId="0" applyNumberFormat="1" applyFont="1" applyFill="1" applyBorder="1" applyAlignment="1" applyProtection="1"/>
    <xf numFmtId="1" fontId="5" fillId="0" borderId="46" xfId="0" applyNumberFormat="1" applyFont="1" applyFill="1" applyBorder="1" applyAlignment="1" applyProtection="1"/>
    <xf numFmtId="1" fontId="5" fillId="6" borderId="47" xfId="0" applyNumberFormat="1" applyFont="1" applyFill="1" applyBorder="1" applyAlignment="1" applyProtection="1"/>
    <xf numFmtId="0" fontId="6" fillId="0" borderId="0" xfId="0" applyFont="1" applyFill="1" applyBorder="1" applyProtection="1"/>
    <xf numFmtId="0" fontId="5" fillId="0" borderId="15" xfId="0" applyFont="1" applyFill="1" applyBorder="1" applyProtection="1"/>
    <xf numFmtId="0" fontId="5" fillId="0" borderId="19" xfId="0" applyFont="1" applyBorder="1" applyProtection="1">
      <protection locked="0"/>
    </xf>
    <xf numFmtId="0" fontId="5" fillId="0" borderId="16" xfId="0" applyFont="1" applyBorder="1" applyProtection="1">
      <protection locked="0"/>
    </xf>
    <xf numFmtId="0" fontId="5" fillId="0" borderId="24" xfId="0" applyFont="1" applyBorder="1" applyProtection="1">
      <protection locked="0"/>
    </xf>
    <xf numFmtId="3" fontId="5" fillId="0" borderId="24" xfId="0" applyNumberFormat="1" applyFont="1" applyBorder="1" applyProtection="1"/>
    <xf numFmtId="0" fontId="6" fillId="2" borderId="8" xfId="0" applyFont="1" applyFill="1" applyBorder="1" applyAlignment="1" applyProtection="1"/>
    <xf numFmtId="1" fontId="6" fillId="2" borderId="6" xfId="0" applyNumberFormat="1" applyFont="1" applyFill="1" applyBorder="1" applyProtection="1"/>
    <xf numFmtId="0" fontId="6" fillId="2" borderId="48" xfId="0" applyFont="1" applyFill="1" applyBorder="1" applyAlignment="1" applyProtection="1"/>
    <xf numFmtId="1" fontId="6" fillId="2" borderId="7" xfId="0" applyNumberFormat="1" applyFont="1" applyFill="1" applyBorder="1" applyProtection="1"/>
    <xf numFmtId="0" fontId="5" fillId="0" borderId="49" xfId="0" applyFont="1" applyBorder="1" applyProtection="1">
      <protection locked="0"/>
    </xf>
    <xf numFmtId="0" fontId="5" fillId="0" borderId="11" xfId="0" applyFont="1" applyBorder="1" applyProtection="1">
      <protection locked="0"/>
    </xf>
    <xf numFmtId="0" fontId="5" fillId="0" borderId="50" xfId="0" applyFont="1" applyBorder="1" applyProtection="1">
      <protection locked="0"/>
    </xf>
    <xf numFmtId="0" fontId="5" fillId="0" borderId="0" xfId="0" applyFont="1" applyAlignment="1" applyProtection="1">
      <alignment horizontal="center"/>
    </xf>
    <xf numFmtId="3" fontId="5" fillId="0" borderId="16" xfId="0" applyNumberFormat="1" applyFont="1" applyBorder="1" applyProtection="1"/>
    <xf numFmtId="0" fontId="6" fillId="2" borderId="51" xfId="0" applyFont="1" applyFill="1" applyBorder="1" applyAlignment="1" applyProtection="1"/>
    <xf numFmtId="1" fontId="6" fillId="2" borderId="32" xfId="0" applyNumberFormat="1" applyFont="1" applyFill="1" applyBorder="1" applyProtection="1"/>
    <xf numFmtId="1" fontId="6" fillId="2" borderId="35" xfId="0" applyNumberFormat="1" applyFont="1" applyFill="1" applyBorder="1" applyProtection="1"/>
    <xf numFmtId="1" fontId="6" fillId="2" borderId="47" xfId="0" applyNumberFormat="1" applyFont="1" applyFill="1" applyBorder="1" applyProtection="1"/>
    <xf numFmtId="3" fontId="5" fillId="0" borderId="21" xfId="0" applyNumberFormat="1" applyFont="1" applyBorder="1" applyProtection="1"/>
    <xf numFmtId="3" fontId="5" fillId="0" borderId="0" xfId="0" applyNumberFormat="1" applyFont="1" applyFill="1" applyBorder="1" applyProtection="1"/>
    <xf numFmtId="3" fontId="5" fillId="0" borderId="21" xfId="0" applyNumberFormat="1" applyFont="1" applyBorder="1" applyProtection="1">
      <protection locked="0"/>
    </xf>
    <xf numFmtId="3" fontId="5" fillId="0" borderId="19" xfId="0" applyNumberFormat="1" applyFont="1" applyBorder="1" applyProtection="1"/>
    <xf numFmtId="3" fontId="5" fillId="0" borderId="19" xfId="0" applyNumberFormat="1" applyFont="1" applyFill="1" applyBorder="1" applyProtection="1"/>
    <xf numFmtId="3" fontId="5" fillId="0" borderId="21" xfId="0" applyNumberFormat="1" applyFont="1" applyFill="1" applyBorder="1" applyProtection="1"/>
    <xf numFmtId="3" fontId="5" fillId="0" borderId="19" xfId="0" applyNumberFormat="1" applyFont="1" applyFill="1" applyBorder="1" applyProtection="1">
      <protection locked="0"/>
    </xf>
    <xf numFmtId="0" fontId="5" fillId="0" borderId="21" xfId="0" applyFont="1" applyFill="1" applyBorder="1" applyProtection="1">
      <protection locked="0"/>
    </xf>
    <xf numFmtId="0" fontId="6" fillId="3" borderId="52" xfId="0" applyFont="1" applyFill="1" applyBorder="1" applyAlignment="1" applyProtection="1"/>
    <xf numFmtId="9" fontId="6" fillId="3" borderId="53" xfId="0" applyNumberFormat="1" applyFont="1" applyFill="1" applyBorder="1" applyAlignment="1" applyProtection="1"/>
    <xf numFmtId="0" fontId="6" fillId="7" borderId="6" xfId="0" applyFont="1" applyFill="1" applyBorder="1" applyAlignment="1" applyProtection="1">
      <alignment horizontal="right"/>
    </xf>
    <xf numFmtId="0" fontId="6" fillId="6" borderId="27" xfId="0" applyFont="1" applyFill="1" applyBorder="1" applyAlignment="1" applyProtection="1"/>
    <xf numFmtId="1" fontId="5" fillId="6" borderId="34" xfId="0" applyNumberFormat="1" applyFont="1" applyFill="1" applyBorder="1" applyAlignment="1" applyProtection="1"/>
    <xf numFmtId="9" fontId="6" fillId="3" borderId="54" xfId="0" applyNumberFormat="1" applyFont="1" applyFill="1" applyBorder="1" applyAlignment="1" applyProtection="1"/>
    <xf numFmtId="0" fontId="6" fillId="7" borderId="7" xfId="0" applyFont="1" applyFill="1" applyBorder="1" applyAlignment="1" applyProtection="1">
      <alignment horizontal="right"/>
    </xf>
    <xf numFmtId="1" fontId="5" fillId="6" borderId="40" xfId="0" applyNumberFormat="1" applyFont="1" applyFill="1" applyBorder="1" applyAlignment="1" applyProtection="1"/>
    <xf numFmtId="1" fontId="5" fillId="0" borderId="8" xfId="0" applyNumberFormat="1" applyFont="1" applyBorder="1" applyAlignment="1" applyProtection="1"/>
    <xf numFmtId="1" fontId="5" fillId="5" borderId="8" xfId="0" applyNumberFormat="1" applyFont="1" applyFill="1" applyBorder="1" applyAlignment="1" applyProtection="1"/>
    <xf numFmtId="1" fontId="5" fillId="0" borderId="48" xfId="0" applyNumberFormat="1" applyFont="1" applyBorder="1" applyAlignment="1" applyProtection="1"/>
    <xf numFmtId="0" fontId="6" fillId="3" borderId="55" xfId="0" applyFont="1" applyFill="1" applyBorder="1" applyAlignment="1" applyProtection="1"/>
    <xf numFmtId="0" fontId="6" fillId="7" borderId="4" xfId="0" applyFont="1" applyFill="1" applyBorder="1" applyAlignment="1" applyProtection="1">
      <alignment horizontal="right"/>
    </xf>
    <xf numFmtId="1" fontId="5" fillId="5" borderId="56" xfId="0" applyNumberFormat="1" applyFont="1" applyFill="1" applyBorder="1" applyAlignment="1" applyProtection="1"/>
    <xf numFmtId="0" fontId="6" fillId="7" borderId="2" xfId="0" applyFont="1" applyFill="1" applyBorder="1" applyAlignment="1" applyProtection="1">
      <alignment horizontal="right"/>
    </xf>
    <xf numFmtId="0" fontId="6" fillId="7" borderId="3" xfId="0" applyFont="1" applyFill="1" applyBorder="1" applyAlignment="1" applyProtection="1">
      <alignment horizontal="right"/>
    </xf>
    <xf numFmtId="1" fontId="5" fillId="5" borderId="47" xfId="0" applyNumberFormat="1" applyFont="1" applyFill="1" applyBorder="1" applyAlignment="1" applyProtection="1"/>
    <xf numFmtId="0" fontId="5" fillId="0" borderId="22" xfId="0" applyFont="1" applyBorder="1" applyProtection="1">
      <protection locked="0"/>
    </xf>
    <xf numFmtId="0" fontId="5" fillId="0" borderId="20" xfId="0" applyFont="1" applyBorder="1" applyProtection="1">
      <protection locked="0"/>
    </xf>
    <xf numFmtId="0" fontId="5" fillId="0" borderId="18" xfId="0" applyFont="1" applyBorder="1" applyProtection="1">
      <protection locked="0"/>
    </xf>
    <xf numFmtId="3" fontId="5" fillId="0" borderId="19" xfId="0" applyNumberFormat="1" applyFont="1" applyBorder="1" applyProtection="1">
      <protection locked="0"/>
    </xf>
    <xf numFmtId="0" fontId="5" fillId="0" borderId="1" xfId="0" applyFont="1" applyBorder="1" applyProtection="1">
      <protection locked="0"/>
    </xf>
    <xf numFmtId="3" fontId="5" fillId="0" borderId="2" xfId="0" applyNumberFormat="1" applyFont="1" applyBorder="1" applyProtection="1">
      <protection locked="0"/>
    </xf>
    <xf numFmtId="0" fontId="5" fillId="0" borderId="2" xfId="0" applyFont="1" applyBorder="1" applyProtection="1"/>
    <xf numFmtId="0" fontId="5" fillId="0" borderId="31" xfId="0" applyFont="1" applyBorder="1" applyProtection="1">
      <protection locked="0"/>
    </xf>
    <xf numFmtId="3" fontId="5" fillId="0" borderId="9" xfId="0" applyNumberFormat="1" applyFont="1" applyBorder="1" applyProtection="1">
      <protection locked="0"/>
    </xf>
    <xf numFmtId="0" fontId="5" fillId="0" borderId="9" xfId="0" applyFont="1" applyBorder="1" applyProtection="1"/>
    <xf numFmtId="0" fontId="5" fillId="0" borderId="3" xfId="0" applyFont="1" applyBorder="1" applyProtection="1"/>
    <xf numFmtId="0" fontId="5" fillId="0" borderId="10" xfId="0" applyFont="1" applyBorder="1" applyProtection="1"/>
    <xf numFmtId="0" fontId="5" fillId="0" borderId="0" xfId="0" applyFont="1" applyFill="1" applyBorder="1" applyAlignment="1" applyProtection="1"/>
    <xf numFmtId="1" fontId="5" fillId="5" borderId="57" xfId="0" applyNumberFormat="1" applyFont="1" applyFill="1" applyBorder="1" applyAlignment="1" applyProtection="1">
      <protection locked="0"/>
    </xf>
    <xf numFmtId="0" fontId="5" fillId="0" borderId="0" xfId="0" applyFont="1" applyAlignment="1">
      <alignment horizontal="center" wrapText="1"/>
    </xf>
    <xf numFmtId="0" fontId="5" fillId="0" borderId="0" xfId="0" applyFont="1" applyFill="1"/>
    <xf numFmtId="0" fontId="5" fillId="0" borderId="0" xfId="0" applyFont="1"/>
    <xf numFmtId="0" fontId="5" fillId="0" borderId="0" xfId="0" applyFont="1" applyAlignment="1">
      <alignment horizontal="center"/>
    </xf>
    <xf numFmtId="178" fontId="5" fillId="0" borderId="0" xfId="0" applyNumberFormat="1" applyFont="1" applyAlignment="1">
      <alignment horizontal="center"/>
    </xf>
    <xf numFmtId="178" fontId="5" fillId="0" borderId="0" xfId="0" applyNumberFormat="1" applyFont="1"/>
    <xf numFmtId="1" fontId="5" fillId="0" borderId="0" xfId="0" applyNumberFormat="1" applyFont="1"/>
    <xf numFmtId="0" fontId="6" fillId="8" borderId="1" xfId="0" applyFont="1" applyFill="1" applyBorder="1" applyAlignment="1">
      <alignment horizontal="center"/>
    </xf>
    <xf numFmtId="0" fontId="6" fillId="8" borderId="2" xfId="0" applyFont="1" applyFill="1" applyBorder="1" applyAlignment="1">
      <alignment horizontal="center"/>
    </xf>
    <xf numFmtId="0" fontId="7" fillId="2" borderId="6" xfId="0" applyFont="1" applyFill="1" applyBorder="1" applyAlignment="1" applyProtection="1">
      <alignment horizontal="center"/>
    </xf>
    <xf numFmtId="15" fontId="7" fillId="2" borderId="6" xfId="0" applyNumberFormat="1" applyFont="1" applyFill="1" applyBorder="1" applyAlignment="1" applyProtection="1">
      <alignment horizontal="center"/>
    </xf>
    <xf numFmtId="0" fontId="6" fillId="5" borderId="31" xfId="0" applyFont="1" applyFill="1" applyBorder="1" applyAlignment="1">
      <alignment horizontal="center" wrapText="1"/>
    </xf>
    <xf numFmtId="0" fontId="6" fillId="5" borderId="9" xfId="0" applyFont="1" applyFill="1" applyBorder="1" applyAlignment="1">
      <alignment horizontal="center" wrapText="1"/>
    </xf>
    <xf numFmtId="0" fontId="5" fillId="0" borderId="32" xfId="0" applyFont="1" applyBorder="1"/>
    <xf numFmtId="0" fontId="5" fillId="0" borderId="35" xfId="0" applyFont="1" applyBorder="1"/>
    <xf numFmtId="0" fontId="5" fillId="0" borderId="35" xfId="0" applyFont="1" applyBorder="1" applyAlignment="1">
      <alignment horizontal="center"/>
    </xf>
    <xf numFmtId="0" fontId="8" fillId="0" borderId="35" xfId="10" applyBorder="1" applyAlignment="1">
      <alignment horizontal="center"/>
    </xf>
    <xf numFmtId="0" fontId="5" fillId="0" borderId="5" xfId="0" applyFont="1" applyBorder="1"/>
    <xf numFmtId="0" fontId="5" fillId="0" borderId="6" xfId="0" applyFont="1" applyBorder="1"/>
    <xf numFmtId="0" fontId="5" fillId="0" borderId="6" xfId="0" applyFont="1" applyBorder="1" applyAlignment="1">
      <alignment horizontal="center"/>
    </xf>
    <xf numFmtId="0" fontId="8" fillId="0" borderId="6" xfId="10" applyBorder="1" applyAlignment="1">
      <alignment horizontal="center"/>
    </xf>
    <xf numFmtId="0" fontId="5" fillId="0" borderId="6" xfId="0" applyFont="1" applyFill="1" applyBorder="1"/>
    <xf numFmtId="0" fontId="5" fillId="9" borderId="6" xfId="0" applyFont="1" applyFill="1" applyBorder="1"/>
    <xf numFmtId="0" fontId="5" fillId="0" borderId="5" xfId="0" applyFont="1" applyFill="1" applyBorder="1"/>
    <xf numFmtId="0" fontId="5" fillId="0" borderId="6" xfId="0" applyFont="1" applyFill="1" applyBorder="1" applyAlignment="1">
      <alignment horizontal="center"/>
    </xf>
    <xf numFmtId="0" fontId="8" fillId="0" borderId="6" xfId="10" applyFill="1" applyBorder="1" applyAlignment="1">
      <alignment horizontal="center"/>
    </xf>
    <xf numFmtId="0" fontId="5" fillId="6" borderId="5" xfId="0" applyFont="1" applyFill="1" applyBorder="1"/>
    <xf numFmtId="0" fontId="5" fillId="6" borderId="6" xfId="0" applyFont="1" applyFill="1" applyBorder="1"/>
    <xf numFmtId="0" fontId="5" fillId="6" borderId="6" xfId="0" applyFont="1" applyFill="1" applyBorder="1" applyAlignment="1">
      <alignment horizontal="center"/>
    </xf>
    <xf numFmtId="0" fontId="8" fillId="6" borderId="6" xfId="10" applyFill="1" applyBorder="1" applyAlignment="1">
      <alignment horizontal="center"/>
    </xf>
    <xf numFmtId="0" fontId="9" fillId="0" borderId="6" xfId="0" applyFont="1" applyFill="1" applyBorder="1" applyProtection="1">
      <protection locked="0"/>
    </xf>
    <xf numFmtId="178" fontId="6" fillId="5" borderId="9" xfId="0" applyNumberFormat="1" applyFont="1" applyFill="1" applyBorder="1" applyAlignment="1">
      <alignment horizontal="center" wrapText="1"/>
    </xf>
    <xf numFmtId="0" fontId="6" fillId="5" borderId="9" xfId="0" applyFont="1" applyFill="1" applyBorder="1" applyAlignment="1">
      <alignment horizontal="center"/>
    </xf>
    <xf numFmtId="178" fontId="5" fillId="9" borderId="35" xfId="0" applyNumberFormat="1" applyFont="1" applyFill="1" applyBorder="1" applyAlignment="1">
      <alignment horizontal="center"/>
    </xf>
    <xf numFmtId="178" fontId="5" fillId="0" borderId="35" xfId="0" applyNumberFormat="1" applyFont="1" applyBorder="1"/>
    <xf numFmtId="178" fontId="5" fillId="9" borderId="6" xfId="0" applyNumberFormat="1" applyFont="1" applyFill="1" applyBorder="1" applyAlignment="1">
      <alignment horizontal="center"/>
    </xf>
    <xf numFmtId="178" fontId="5" fillId="0" borderId="6" xfId="0" applyNumberFormat="1" applyFont="1" applyBorder="1"/>
    <xf numFmtId="178" fontId="5" fillId="10" borderId="6" xfId="0" applyNumberFormat="1" applyFont="1" applyFill="1" applyBorder="1" applyAlignment="1">
      <alignment horizontal="center"/>
    </xf>
    <xf numFmtId="178" fontId="5" fillId="0" borderId="6" xfId="0" applyNumberFormat="1" applyFont="1" applyBorder="1" applyAlignment="1">
      <alignment horizontal="center"/>
    </xf>
    <xf numFmtId="178" fontId="5" fillId="7" borderId="6" xfId="0" applyNumberFormat="1" applyFont="1" applyFill="1" applyBorder="1" applyAlignment="1">
      <alignment horizontal="center"/>
    </xf>
    <xf numFmtId="178" fontId="5" fillId="11" borderId="6" xfId="0" applyNumberFormat="1" applyFont="1" applyFill="1" applyBorder="1" applyAlignment="1">
      <alignment horizontal="center"/>
    </xf>
    <xf numFmtId="178" fontId="5" fillId="12" borderId="6" xfId="0" applyNumberFormat="1" applyFont="1" applyFill="1" applyBorder="1" applyAlignment="1">
      <alignment horizontal="center"/>
    </xf>
    <xf numFmtId="178" fontId="5" fillId="0" borderId="6" xfId="0" applyNumberFormat="1" applyFont="1" applyFill="1" applyBorder="1" applyAlignment="1">
      <alignment horizontal="center"/>
    </xf>
    <xf numFmtId="178" fontId="5" fillId="0" borderId="6" xfId="0" applyNumberFormat="1" applyFont="1" applyFill="1" applyBorder="1"/>
    <xf numFmtId="178" fontId="5" fillId="6" borderId="6" xfId="0" applyNumberFormat="1" applyFont="1" applyFill="1" applyBorder="1" applyAlignment="1">
      <alignment horizontal="center"/>
    </xf>
    <xf numFmtId="178" fontId="5" fillId="6" borderId="6" xfId="0" applyNumberFormat="1" applyFont="1" applyFill="1" applyBorder="1"/>
    <xf numFmtId="0" fontId="6" fillId="8" borderId="3" xfId="0" applyFont="1" applyFill="1" applyBorder="1" applyAlignment="1">
      <alignment horizontal="center"/>
    </xf>
    <xf numFmtId="0" fontId="5" fillId="0" borderId="7" xfId="0" applyFont="1" applyBorder="1"/>
    <xf numFmtId="1" fontId="6" fillId="5" borderId="9" xfId="0" applyNumberFormat="1" applyFont="1" applyFill="1" applyBorder="1" applyAlignment="1">
      <alignment horizontal="center" wrapText="1"/>
    </xf>
    <xf numFmtId="1" fontId="6" fillId="5" borderId="10" xfId="0" applyNumberFormat="1" applyFont="1" applyFill="1" applyBorder="1" applyAlignment="1">
      <alignment horizontal="center" wrapText="1"/>
    </xf>
    <xf numFmtId="1" fontId="5" fillId="0" borderId="35" xfId="0" applyNumberFormat="1" applyFont="1" applyBorder="1"/>
    <xf numFmtId="0" fontId="5" fillId="0" borderId="47" xfId="0" applyFont="1" applyBorder="1"/>
    <xf numFmtId="1" fontId="5" fillId="0" borderId="6" xfId="0" applyNumberFormat="1" applyFont="1" applyBorder="1"/>
    <xf numFmtId="0" fontId="5" fillId="0" borderId="7" xfId="0" applyFont="1" applyFill="1" applyBorder="1"/>
    <xf numFmtId="0" fontId="5" fillId="0" borderId="0" xfId="0" applyFont="1" applyFill="1" applyAlignment="1">
      <alignment horizontal="center"/>
    </xf>
    <xf numFmtId="0" fontId="5" fillId="0" borderId="31" xfId="0" applyFont="1" applyBorder="1"/>
    <xf numFmtId="0" fontId="5" fillId="0" borderId="9" xfId="0" applyFont="1" applyBorder="1"/>
    <xf numFmtId="0" fontId="5" fillId="0" borderId="9" xfId="0" applyFont="1" applyBorder="1" applyAlignment="1">
      <alignment horizontal="center"/>
    </xf>
    <xf numFmtId="178" fontId="5" fillId="0" borderId="9" xfId="0" applyNumberFormat="1" applyFont="1" applyBorder="1" applyAlignment="1">
      <alignment horizontal="center"/>
    </xf>
    <xf numFmtId="178" fontId="5" fillId="0" borderId="9" xfId="0" applyNumberFormat="1" applyFont="1" applyBorder="1"/>
    <xf numFmtId="1" fontId="5" fillId="0" borderId="9" xfId="0" applyNumberFormat="1" applyFont="1" applyBorder="1"/>
    <xf numFmtId="0" fontId="5" fillId="0" borderId="10" xfId="0" applyFont="1" applyBorder="1"/>
    <xf numFmtId="0" fontId="5" fillId="0" borderId="0" xfId="0" applyFont="1" applyAlignment="1" applyProtection="1">
      <alignment wrapText="1"/>
    </xf>
    <xf numFmtId="0" fontId="5" fillId="0" borderId="0" xfId="0" applyFont="1" applyAlignment="1" applyProtection="1">
      <alignment horizontal="left"/>
    </xf>
    <xf numFmtId="3" fontId="5" fillId="0" borderId="0" xfId="0" applyNumberFormat="1" applyFont="1" applyAlignment="1" applyProtection="1">
      <alignment horizontal="right"/>
    </xf>
    <xf numFmtId="0" fontId="5" fillId="0" borderId="0" xfId="0" applyFont="1" applyAlignment="1" applyProtection="1">
      <alignment horizontal="center" wrapText="1"/>
    </xf>
    <xf numFmtId="3" fontId="6" fillId="2" borderId="58" xfId="0" applyNumberFormat="1" applyFont="1" applyFill="1" applyBorder="1" applyAlignment="1" applyProtection="1">
      <alignment horizontal="center"/>
    </xf>
    <xf numFmtId="0" fontId="6" fillId="2" borderId="58" xfId="0" applyFont="1" applyFill="1" applyBorder="1" applyAlignment="1" applyProtection="1">
      <alignment horizontal="center"/>
    </xf>
    <xf numFmtId="0" fontId="6" fillId="2" borderId="38" xfId="0" applyFont="1" applyFill="1" applyBorder="1" applyAlignment="1" applyProtection="1">
      <alignment horizontal="center"/>
    </xf>
    <xf numFmtId="0" fontId="6" fillId="2" borderId="28" xfId="0" applyFont="1" applyFill="1" applyBorder="1" applyAlignment="1" applyProtection="1">
      <alignment horizontal="left"/>
    </xf>
    <xf numFmtId="3" fontId="6" fillId="13" borderId="51" xfId="0" applyNumberFormat="1" applyFont="1" applyFill="1" applyBorder="1" applyAlignment="1" applyProtection="1">
      <alignment horizontal="right"/>
    </xf>
    <xf numFmtId="3" fontId="5" fillId="2" borderId="32" xfId="0" applyNumberFormat="1" applyFont="1" applyFill="1" applyBorder="1" applyAlignment="1" applyProtection="1"/>
    <xf numFmtId="3" fontId="5" fillId="0" borderId="35" xfId="0" applyNumberFormat="1" applyFont="1" applyBorder="1" applyAlignment="1" applyProtection="1"/>
    <xf numFmtId="0" fontId="6" fillId="2" borderId="29" xfId="0" applyFont="1" applyFill="1" applyBorder="1" applyAlignment="1" applyProtection="1">
      <alignment horizontal="left"/>
    </xf>
    <xf numFmtId="3" fontId="6" fillId="13" borderId="29" xfId="0" applyNumberFormat="1" applyFont="1" applyFill="1" applyBorder="1" applyAlignment="1" applyProtection="1">
      <alignment horizontal="right"/>
    </xf>
    <xf numFmtId="3" fontId="5" fillId="2" borderId="5" xfId="0" applyNumberFormat="1" applyFont="1" applyFill="1" applyBorder="1" applyAlignment="1" applyProtection="1"/>
    <xf numFmtId="3" fontId="5" fillId="0" borderId="6" xfId="0" applyNumberFormat="1" applyFont="1" applyBorder="1" applyAlignment="1" applyProtection="1"/>
    <xf numFmtId="0" fontId="6" fillId="2" borderId="30" xfId="0" applyFont="1" applyFill="1" applyBorder="1" applyAlignment="1" applyProtection="1">
      <alignment horizontal="left"/>
    </xf>
    <xf numFmtId="3" fontId="6" fillId="13" borderId="30" xfId="0" applyNumberFormat="1" applyFont="1" applyFill="1" applyBorder="1" applyAlignment="1" applyProtection="1">
      <alignment horizontal="right"/>
    </xf>
    <xf numFmtId="3" fontId="5" fillId="2" borderId="31" xfId="0" applyNumberFormat="1" applyFont="1" applyFill="1" applyBorder="1" applyAlignment="1" applyProtection="1"/>
    <xf numFmtId="3" fontId="5" fillId="0" borderId="9" xfId="0" applyNumberFormat="1" applyFont="1" applyBorder="1" applyAlignment="1" applyProtection="1"/>
    <xf numFmtId="0" fontId="5" fillId="0" borderId="0" xfId="0" applyFont="1" applyFill="1" applyBorder="1" applyAlignment="1" applyProtection="1">
      <alignment wrapText="1"/>
    </xf>
    <xf numFmtId="3" fontId="5" fillId="0" borderId="0" xfId="0" applyNumberFormat="1" applyFont="1" applyFill="1" applyBorder="1" applyAlignment="1" applyProtection="1">
      <alignment horizontal="right" wrapText="1"/>
    </xf>
    <xf numFmtId="0" fontId="6" fillId="0" borderId="0" xfId="0" applyFont="1" applyFill="1" applyBorder="1" applyAlignment="1" applyProtection="1">
      <alignment wrapText="1"/>
    </xf>
    <xf numFmtId="0" fontId="6" fillId="6" borderId="43" xfId="0" applyFont="1" applyFill="1" applyBorder="1" applyAlignment="1" applyProtection="1">
      <alignment horizontal="left"/>
    </xf>
    <xf numFmtId="3" fontId="6" fillId="13" borderId="43" xfId="0" applyNumberFormat="1" applyFont="1" applyFill="1" applyBorder="1" applyAlignment="1" applyProtection="1">
      <alignment horizontal="right"/>
    </xf>
    <xf numFmtId="3" fontId="5" fillId="2" borderId="59" xfId="0" applyNumberFormat="1" applyFont="1" applyFill="1" applyBorder="1" applyAlignment="1" applyProtection="1"/>
    <xf numFmtId="3" fontId="5" fillId="0" borderId="2" xfId="0" applyNumberFormat="1" applyFont="1" applyBorder="1" applyAlignment="1" applyProtection="1"/>
    <xf numFmtId="0" fontId="6" fillId="6" borderId="45" xfId="0" applyFont="1" applyFill="1" applyBorder="1" applyAlignment="1" applyProtection="1">
      <alignment horizontal="left"/>
    </xf>
    <xf numFmtId="176" fontId="5" fillId="13" borderId="45" xfId="0" applyNumberFormat="1" applyFont="1" applyFill="1" applyBorder="1" applyAlignment="1" applyProtection="1">
      <alignment horizontal="right"/>
    </xf>
    <xf numFmtId="176" fontId="5" fillId="2" borderId="60" xfId="0" applyNumberFormat="1" applyFont="1" applyFill="1" applyBorder="1" applyAlignment="1" applyProtection="1"/>
    <xf numFmtId="176" fontId="5" fillId="0" borderId="9" xfId="0" applyNumberFormat="1" applyFont="1" applyBorder="1" applyAlignment="1" applyProtection="1"/>
    <xf numFmtId="0" fontId="5" fillId="0" borderId="0" xfId="0" applyNumberFormat="1" applyFont="1" applyBorder="1" applyAlignment="1" applyProtection="1">
      <alignment horizontal="left"/>
    </xf>
    <xf numFmtId="3" fontId="5" fillId="0" borderId="0" xfId="0" applyNumberFormat="1" applyFont="1" applyBorder="1" applyAlignment="1" applyProtection="1">
      <alignment horizontal="right"/>
    </xf>
    <xf numFmtId="0" fontId="5" fillId="0" borderId="0" xfId="0" applyNumberFormat="1" applyFont="1" applyBorder="1" applyProtection="1"/>
    <xf numFmtId="0" fontId="6" fillId="4" borderId="14" xfId="0" applyFont="1" applyFill="1" applyBorder="1" applyAlignment="1" applyProtection="1">
      <alignment horizontal="center"/>
    </xf>
    <xf numFmtId="0" fontId="6" fillId="4" borderId="15" xfId="0" applyFont="1" applyFill="1" applyBorder="1" applyAlignment="1" applyProtection="1">
      <alignment horizontal="center"/>
    </xf>
    <xf numFmtId="0" fontId="6" fillId="6" borderId="28" xfId="0" applyFont="1" applyFill="1" applyBorder="1" applyAlignment="1" applyProtection="1">
      <alignment horizontal="left"/>
    </xf>
    <xf numFmtId="3" fontId="6" fillId="13" borderId="55" xfId="0" applyNumberFormat="1" applyFont="1" applyFill="1" applyBorder="1" applyAlignment="1" applyProtection="1">
      <alignment horizontal="right"/>
    </xf>
    <xf numFmtId="0" fontId="6" fillId="6" borderId="22" xfId="0" applyFont="1" applyFill="1" applyBorder="1" applyAlignment="1" applyProtection="1">
      <alignment horizontal="left"/>
    </xf>
    <xf numFmtId="3" fontId="6" fillId="13" borderId="44" xfId="0" applyNumberFormat="1" applyFont="1" applyFill="1" applyBorder="1" applyAlignment="1" applyProtection="1">
      <alignment horizontal="right"/>
    </xf>
    <xf numFmtId="3" fontId="5" fillId="2" borderId="61" xfId="0" applyNumberFormat="1" applyFont="1" applyFill="1" applyBorder="1" applyAlignment="1" applyProtection="1"/>
    <xf numFmtId="0" fontId="6" fillId="6" borderId="20" xfId="0" applyFont="1" applyFill="1" applyBorder="1" applyAlignment="1" applyProtection="1">
      <alignment horizontal="left"/>
    </xf>
    <xf numFmtId="3" fontId="6" fillId="13" borderId="62" xfId="0" applyNumberFormat="1" applyFont="1" applyFill="1" applyBorder="1" applyAlignment="1" applyProtection="1">
      <alignment horizontal="right"/>
    </xf>
    <xf numFmtId="3" fontId="5" fillId="2" borderId="60" xfId="0" applyNumberFormat="1" applyFont="1" applyFill="1" applyBorder="1" applyAlignment="1" applyProtection="1"/>
    <xf numFmtId="3" fontId="5" fillId="0" borderId="0" xfId="0" applyNumberFormat="1" applyFont="1" applyBorder="1" applyAlignment="1" applyProtection="1"/>
    <xf numFmtId="0" fontId="6" fillId="6" borderId="55" xfId="0" applyFont="1" applyFill="1" applyBorder="1" applyAlignment="1" applyProtection="1">
      <alignment wrapText="1"/>
    </xf>
    <xf numFmtId="0" fontId="6" fillId="6" borderId="18" xfId="0" applyFont="1" applyFill="1" applyBorder="1" applyAlignment="1" applyProtection="1">
      <alignment horizontal="left"/>
    </xf>
    <xf numFmtId="3" fontId="5" fillId="2" borderId="46" xfId="0" applyNumberFormat="1" applyFont="1" applyFill="1" applyBorder="1" applyAlignment="1" applyProtection="1"/>
    <xf numFmtId="3" fontId="5" fillId="0" borderId="19" xfId="0" applyNumberFormat="1" applyFont="1" applyBorder="1" applyAlignment="1" applyProtection="1"/>
    <xf numFmtId="0" fontId="5" fillId="6" borderId="63" xfId="0" applyFont="1" applyFill="1" applyBorder="1" applyAlignment="1" applyProtection="1">
      <alignment wrapText="1"/>
    </xf>
    <xf numFmtId="3" fontId="6" fillId="13" borderId="63" xfId="0" applyNumberFormat="1" applyFont="1" applyFill="1" applyBorder="1" applyAlignment="1" applyProtection="1">
      <alignment horizontal="right"/>
    </xf>
    <xf numFmtId="3" fontId="5" fillId="2" borderId="13" xfId="0" applyNumberFormat="1" applyFont="1" applyFill="1" applyBorder="1" applyAlignment="1" applyProtection="1"/>
    <xf numFmtId="3" fontId="5" fillId="7" borderId="0" xfId="0" applyNumberFormat="1" applyFont="1" applyFill="1" applyBorder="1" applyAlignment="1" applyProtection="1"/>
    <xf numFmtId="0" fontId="5" fillId="6" borderId="62" xfId="0" applyFont="1" applyFill="1" applyBorder="1" applyAlignment="1" applyProtection="1">
      <alignment wrapText="1"/>
    </xf>
    <xf numFmtId="3" fontId="5" fillId="2" borderId="42" xfId="0" applyNumberFormat="1" applyFont="1" applyFill="1" applyBorder="1" applyAlignment="1" applyProtection="1"/>
    <xf numFmtId="3" fontId="5" fillId="0" borderId="21" xfId="0" applyNumberFormat="1" applyFont="1" applyBorder="1" applyAlignment="1" applyProtection="1"/>
    <xf numFmtId="0" fontId="6" fillId="6" borderId="55" xfId="0" applyFont="1" applyFill="1" applyBorder="1" applyAlignment="1" applyProtection="1">
      <alignment horizontal="left"/>
    </xf>
    <xf numFmtId="3" fontId="5" fillId="2" borderId="27" xfId="0" applyNumberFormat="1" applyFont="1" applyFill="1" applyBorder="1" applyAlignment="1" applyProtection="1"/>
    <xf numFmtId="0" fontId="6" fillId="6" borderId="63" xfId="0" applyFont="1" applyFill="1" applyBorder="1" applyAlignment="1" applyProtection="1">
      <alignment horizontal="left"/>
    </xf>
    <xf numFmtId="3" fontId="5" fillId="2" borderId="64" xfId="0" applyNumberFormat="1" applyFont="1" applyFill="1" applyBorder="1" applyAlignment="1" applyProtection="1"/>
    <xf numFmtId="0" fontId="6" fillId="6" borderId="62" xfId="0" applyFont="1" applyFill="1" applyBorder="1" applyAlignment="1" applyProtection="1">
      <alignment horizontal="left"/>
    </xf>
    <xf numFmtId="3" fontId="5" fillId="2" borderId="65" xfId="0" applyNumberFormat="1" applyFont="1" applyFill="1" applyBorder="1" applyAlignment="1" applyProtection="1"/>
    <xf numFmtId="0" fontId="6" fillId="0" borderId="66" xfId="0" applyFont="1" applyFill="1" applyBorder="1" applyAlignment="1" applyProtection="1">
      <alignment wrapText="1"/>
    </xf>
    <xf numFmtId="0" fontId="6" fillId="4" borderId="67" xfId="0" applyFont="1" applyFill="1" applyBorder="1" applyAlignment="1" applyProtection="1">
      <alignment horizontal="center"/>
    </xf>
    <xf numFmtId="0" fontId="6" fillId="4" borderId="0" xfId="0" applyFont="1" applyFill="1" applyBorder="1" applyAlignment="1" applyProtection="1">
      <alignment horizontal="center"/>
    </xf>
    <xf numFmtId="0" fontId="6" fillId="6" borderId="18" xfId="0" applyFont="1" applyFill="1" applyBorder="1" applyAlignment="1" applyProtection="1">
      <alignment wrapText="1"/>
    </xf>
    <xf numFmtId="3" fontId="5" fillId="2" borderId="18" xfId="0" applyNumberFormat="1" applyFont="1" applyFill="1" applyBorder="1" applyAlignment="1" applyProtection="1"/>
    <xf numFmtId="3" fontId="5" fillId="0" borderId="23" xfId="0" applyNumberFormat="1" applyFont="1" applyBorder="1" applyAlignment="1" applyProtection="1"/>
    <xf numFmtId="0" fontId="6" fillId="6" borderId="22" xfId="0" applyFont="1" applyFill="1" applyBorder="1" applyAlignment="1" applyProtection="1">
      <alignment wrapText="1"/>
    </xf>
    <xf numFmtId="3" fontId="5" fillId="2" borderId="22" xfId="0" applyNumberFormat="1" applyFont="1" applyFill="1" applyBorder="1" applyAlignment="1" applyProtection="1"/>
    <xf numFmtId="3" fontId="5" fillId="7" borderId="12" xfId="0" applyNumberFormat="1" applyFont="1" applyFill="1" applyBorder="1" applyAlignment="1" applyProtection="1"/>
    <xf numFmtId="3" fontId="5" fillId="0" borderId="12" xfId="0" applyNumberFormat="1" applyFont="1" applyBorder="1" applyAlignment="1" applyProtection="1"/>
    <xf numFmtId="0" fontId="5" fillId="6" borderId="20" xfId="0" applyFont="1" applyFill="1" applyBorder="1" applyAlignment="1" applyProtection="1">
      <alignment wrapText="1"/>
    </xf>
    <xf numFmtId="3" fontId="5" fillId="2" borderId="20" xfId="0" applyNumberFormat="1" applyFont="1" applyFill="1" applyBorder="1" applyAlignment="1" applyProtection="1"/>
    <xf numFmtId="3" fontId="5" fillId="0" borderId="68" xfId="0" applyNumberFormat="1" applyFont="1" applyBorder="1" applyAlignment="1" applyProtection="1"/>
    <xf numFmtId="0" fontId="6" fillId="6" borderId="63" xfId="0" applyFont="1" applyFill="1" applyBorder="1" applyAlignment="1" applyProtection="1">
      <alignment wrapText="1"/>
    </xf>
    <xf numFmtId="0" fontId="5" fillId="0" borderId="67" xfId="0" applyFont="1" applyBorder="1" applyAlignment="1" applyProtection="1"/>
    <xf numFmtId="3" fontId="5" fillId="0" borderId="3" xfId="0" applyNumberFormat="1" applyFont="1" applyBorder="1" applyAlignment="1" applyProtection="1"/>
    <xf numFmtId="176" fontId="5" fillId="0" borderId="10" xfId="0" applyNumberFormat="1" applyFont="1" applyBorder="1" applyAlignment="1" applyProtection="1"/>
    <xf numFmtId="0" fontId="6" fillId="4" borderId="16" xfId="0" applyFont="1" applyFill="1" applyBorder="1" applyAlignment="1" applyProtection="1">
      <alignment horizontal="center"/>
    </xf>
    <xf numFmtId="3" fontId="5" fillId="0" borderId="7" xfId="0" applyNumberFormat="1" applyFont="1" applyBorder="1" applyAlignment="1" applyProtection="1"/>
    <xf numFmtId="3" fontId="5" fillId="0" borderId="10" xfId="0" applyNumberFormat="1" applyFont="1" applyBorder="1" applyAlignment="1" applyProtection="1"/>
    <xf numFmtId="9" fontId="6" fillId="14" borderId="69" xfId="0" applyNumberFormat="1" applyFont="1" applyFill="1" applyBorder="1" applyAlignment="1" applyProtection="1">
      <alignment horizontal="center"/>
    </xf>
    <xf numFmtId="3" fontId="5" fillId="0" borderId="24" xfId="0" applyNumberFormat="1" applyFont="1" applyBorder="1" applyAlignment="1" applyProtection="1"/>
    <xf numFmtId="3" fontId="5" fillId="7" borderId="26" xfId="0" applyNumberFormat="1" applyFont="1" applyFill="1" applyBorder="1" applyAlignment="1" applyProtection="1"/>
    <xf numFmtId="3" fontId="5" fillId="0" borderId="25" xfId="0" applyNumberFormat="1" applyFont="1" applyBorder="1" applyAlignment="1" applyProtection="1"/>
    <xf numFmtId="0" fontId="6" fillId="4" borderId="70" xfId="0" applyFont="1" applyFill="1" applyBorder="1" applyAlignment="1" applyProtection="1">
      <alignment horizontal="center"/>
    </xf>
    <xf numFmtId="3" fontId="5" fillId="2" borderId="35" xfId="0" applyNumberFormat="1" applyFont="1" applyFill="1" applyBorder="1" applyAlignment="1" applyProtection="1"/>
    <xf numFmtId="3" fontId="5" fillId="2" borderId="6" xfId="0" applyNumberFormat="1" applyFont="1" applyFill="1" applyBorder="1" applyAlignment="1" applyProtection="1"/>
    <xf numFmtId="3" fontId="5" fillId="2" borderId="9" xfId="0" applyNumberFormat="1" applyFont="1" applyFill="1" applyBorder="1" applyAlignment="1" applyProtection="1"/>
    <xf numFmtId="3" fontId="5" fillId="2" borderId="28" xfId="0" applyNumberFormat="1" applyFont="1" applyFill="1" applyBorder="1" applyAlignment="1" applyProtection="1"/>
    <xf numFmtId="3" fontId="5" fillId="2" borderId="29" xfId="0" applyNumberFormat="1" applyFont="1" applyFill="1" applyBorder="1" applyAlignment="1" applyProtection="1"/>
    <xf numFmtId="3" fontId="5" fillId="2" borderId="30" xfId="0" applyNumberFormat="1" applyFont="1" applyFill="1" applyBorder="1" applyAlignment="1" applyProtection="1"/>
    <xf numFmtId="3" fontId="5" fillId="2" borderId="34" xfId="0" applyNumberFormat="1" applyFont="1" applyFill="1" applyBorder="1" applyAlignment="1" applyProtection="1"/>
    <xf numFmtId="3" fontId="5" fillId="2" borderId="33" xfId="0" applyNumberFormat="1" applyFont="1" applyFill="1" applyBorder="1" applyAlignment="1" applyProtection="1"/>
    <xf numFmtId="3" fontId="5" fillId="2" borderId="71" xfId="0" applyNumberFormat="1" applyFont="1" applyFill="1" applyBorder="1" applyAlignment="1" applyProtection="1"/>
    <xf numFmtId="0" fontId="6" fillId="2" borderId="72" xfId="0" applyFont="1" applyFill="1" applyBorder="1" applyAlignment="1" applyProtection="1">
      <alignment horizontal="center"/>
    </xf>
    <xf numFmtId="3" fontId="5" fillId="0" borderId="47" xfId="0" applyNumberFormat="1" applyFont="1" applyBorder="1" applyAlignment="1" applyProtection="1"/>
    <xf numFmtId="3" fontId="5" fillId="0" borderId="26" xfId="0" applyNumberFormat="1" applyFont="1" applyBorder="1" applyAlignment="1" applyProtection="1"/>
    <xf numFmtId="0" fontId="5" fillId="0" borderId="0" xfId="0" applyFont="1" applyAlignment="1" applyProtection="1"/>
    <xf numFmtId="3" fontId="5" fillId="0" borderId="0" xfId="0" applyNumberFormat="1" applyFont="1" applyFill="1" applyBorder="1" applyAlignment="1" applyProtection="1"/>
    <xf numFmtId="0" fontId="6" fillId="0" borderId="0" xfId="0" applyFont="1" applyFill="1" applyBorder="1" applyAlignment="1" applyProtection="1">
      <alignment horizontal="left"/>
    </xf>
    <xf numFmtId="3" fontId="6" fillId="0" borderId="0" xfId="0" applyNumberFormat="1" applyFont="1" applyFill="1" applyBorder="1" applyAlignment="1" applyProtection="1">
      <alignment horizontal="right"/>
    </xf>
    <xf numFmtId="0" fontId="6" fillId="0" borderId="0" xfId="0" applyFont="1" applyProtection="1"/>
    <xf numFmtId="0" fontId="10" fillId="0" borderId="0" xfId="0" applyFont="1" applyProtection="1"/>
    <xf numFmtId="0" fontId="10" fillId="0" borderId="0" xfId="0" applyFont="1" applyFill="1" applyBorder="1" applyAlignment="1" applyProtection="1"/>
    <xf numFmtId="0" fontId="11" fillId="0" borderId="0" xfId="0" applyFont="1" applyProtection="1"/>
    <xf numFmtId="0" fontId="0" fillId="0" borderId="0" xfId="0" applyAlignment="1" applyProtection="1">
      <alignment horizontal="center"/>
    </xf>
    <xf numFmtId="0" fontId="0" fillId="0" borderId="0" xfId="0" applyFill="1" applyProtection="1"/>
    <xf numFmtId="0" fontId="0" fillId="0" borderId="0" xfId="0" applyProtection="1"/>
    <xf numFmtId="58" fontId="11" fillId="0" borderId="0" xfId="0" applyNumberFormat="1" applyFont="1" applyProtection="1"/>
    <xf numFmtId="0" fontId="12" fillId="4" borderId="67" xfId="0" applyFont="1" applyFill="1" applyBorder="1" applyAlignment="1" applyProtection="1">
      <alignment horizontal="center" wrapText="1"/>
    </xf>
    <xf numFmtId="0" fontId="12" fillId="4" borderId="0" xfId="0" applyFont="1" applyFill="1" applyBorder="1" applyAlignment="1" applyProtection="1">
      <alignment horizontal="center" wrapText="1"/>
    </xf>
    <xf numFmtId="0" fontId="0" fillId="0" borderId="1" xfId="0" applyBorder="1" applyAlignment="1" applyProtection="1">
      <alignment horizontal="center"/>
    </xf>
    <xf numFmtId="0" fontId="3" fillId="15" borderId="73" xfId="0" applyFont="1" applyFill="1" applyBorder="1" applyAlignment="1" applyProtection="1">
      <alignment horizontal="center" wrapText="1"/>
    </xf>
    <xf numFmtId="0" fontId="3" fillId="15" borderId="1" xfId="0" applyFont="1" applyFill="1" applyBorder="1" applyAlignment="1" applyProtection="1">
      <alignment horizontal="center"/>
    </xf>
    <xf numFmtId="0" fontId="3" fillId="15" borderId="2" xfId="0" applyFont="1" applyFill="1" applyBorder="1" applyAlignment="1" applyProtection="1">
      <alignment horizontal="center"/>
    </xf>
    <xf numFmtId="0" fontId="3" fillId="16" borderId="5" xfId="0" applyFont="1" applyFill="1" applyBorder="1" applyAlignment="1" applyProtection="1"/>
    <xf numFmtId="3" fontId="3" fillId="16" borderId="57" xfId="0" applyNumberFormat="1" applyFont="1" applyFill="1" applyBorder="1" applyProtection="1"/>
    <xf numFmtId="3" fontId="0" fillId="16" borderId="5" xfId="0" applyNumberFormat="1" applyFill="1" applyBorder="1" applyAlignment="1" applyProtection="1"/>
    <xf numFmtId="3" fontId="0" fillId="16" borderId="6" xfId="0" applyNumberFormat="1" applyFill="1" applyBorder="1" applyAlignment="1" applyProtection="1"/>
    <xf numFmtId="0" fontId="3" fillId="17" borderId="5" xfId="0" applyFont="1" applyFill="1" applyBorder="1" applyAlignment="1" applyProtection="1"/>
    <xf numFmtId="3" fontId="3" fillId="17" borderId="57" xfId="0" applyNumberFormat="1" applyFont="1" applyFill="1" applyBorder="1" applyProtection="1"/>
    <xf numFmtId="3" fontId="0" fillId="17" borderId="5" xfId="0" applyNumberFormat="1" applyFill="1" applyBorder="1" applyAlignment="1" applyProtection="1"/>
    <xf numFmtId="3" fontId="0" fillId="17" borderId="6" xfId="0" applyNumberFormat="1" applyFill="1" applyBorder="1" applyAlignment="1" applyProtection="1"/>
    <xf numFmtId="0" fontId="3" fillId="0" borderId="5" xfId="0" applyFont="1" applyBorder="1" applyAlignment="1" applyProtection="1"/>
    <xf numFmtId="3" fontId="3" fillId="18" borderId="57" xfId="0" applyNumberFormat="1" applyFont="1" applyFill="1" applyBorder="1" applyProtection="1"/>
    <xf numFmtId="0" fontId="0" fillId="5" borderId="5" xfId="0" applyFill="1" applyBorder="1" applyAlignment="1" applyProtection="1"/>
    <xf numFmtId="0" fontId="0" fillId="5" borderId="6" xfId="0" applyFill="1" applyBorder="1" applyAlignment="1" applyProtection="1"/>
    <xf numFmtId="0" fontId="0" fillId="5" borderId="6" xfId="0" applyFill="1" applyBorder="1" applyAlignment="1" applyProtection="1">
      <protection locked="0"/>
    </xf>
    <xf numFmtId="3" fontId="0" fillId="0" borderId="5" xfId="0" applyNumberFormat="1" applyBorder="1" applyAlignment="1" applyProtection="1"/>
    <xf numFmtId="3" fontId="0" fillId="0" borderId="6" xfId="0" applyNumberFormat="1" applyBorder="1" applyAlignment="1" applyProtection="1"/>
    <xf numFmtId="3" fontId="0" fillId="17" borderId="57" xfId="0" applyNumberFormat="1" applyFill="1" applyBorder="1" applyProtection="1"/>
    <xf numFmtId="3" fontId="0" fillId="17" borderId="5" xfId="0" applyNumberFormat="1" applyFill="1" applyBorder="1" applyProtection="1"/>
    <xf numFmtId="3" fontId="0" fillId="17" borderId="6" xfId="0" applyNumberFormat="1" applyFill="1" applyBorder="1" applyProtection="1"/>
    <xf numFmtId="0" fontId="3" fillId="0" borderId="5" xfId="0" applyFont="1" applyFill="1" applyBorder="1" applyAlignment="1" applyProtection="1"/>
    <xf numFmtId="10" fontId="3" fillId="18" borderId="57" xfId="0" applyNumberFormat="1" applyFont="1" applyFill="1" applyBorder="1" applyProtection="1"/>
    <xf numFmtId="10" fontId="0" fillId="0" borderId="5" xfId="0" applyNumberFormat="1" applyBorder="1" applyProtection="1"/>
    <xf numFmtId="10" fontId="0" fillId="0" borderId="6" xfId="0" applyNumberFormat="1" applyBorder="1" applyProtection="1"/>
    <xf numFmtId="0" fontId="3" fillId="0" borderId="5" xfId="0" applyFont="1" applyBorder="1" applyProtection="1"/>
    <xf numFmtId="0" fontId="0" fillId="0" borderId="5" xfId="0" applyBorder="1" applyProtection="1"/>
    <xf numFmtId="0" fontId="0" fillId="0" borderId="6" xfId="0" applyBorder="1" applyProtection="1"/>
    <xf numFmtId="3" fontId="1" fillId="0" borderId="5" xfId="0" applyNumberFormat="1" applyFont="1" applyFill="1" applyBorder="1" applyProtection="1"/>
    <xf numFmtId="3" fontId="1" fillId="0" borderId="6" xfId="0" applyNumberFormat="1" applyFont="1" applyFill="1" applyBorder="1" applyProtection="1"/>
    <xf numFmtId="3" fontId="0" fillId="0" borderId="5" xfId="0" applyNumberFormat="1" applyFill="1" applyBorder="1" applyProtection="1"/>
    <xf numFmtId="3" fontId="0" fillId="0" borderId="6" xfId="0" applyNumberFormat="1" applyFill="1" applyBorder="1" applyProtection="1"/>
    <xf numFmtId="3" fontId="0" fillId="0" borderId="5" xfId="0" applyNumberFormat="1" applyBorder="1" applyProtection="1"/>
    <xf numFmtId="3" fontId="0" fillId="0" borderId="6" xfId="0" applyNumberFormat="1" applyBorder="1" applyProtection="1"/>
    <xf numFmtId="0" fontId="3" fillId="17" borderId="5" xfId="0" applyFont="1" applyFill="1" applyBorder="1" applyProtection="1"/>
    <xf numFmtId="0" fontId="3" fillId="17" borderId="31" xfId="0" applyFont="1" applyFill="1" applyBorder="1" applyProtection="1"/>
    <xf numFmtId="9" fontId="3" fillId="17" borderId="74" xfId="0" applyNumberFormat="1" applyFont="1" applyFill="1" applyBorder="1" applyProtection="1"/>
    <xf numFmtId="9" fontId="0" fillId="17" borderId="31" xfId="0" applyNumberFormat="1" applyFill="1" applyBorder="1" applyProtection="1"/>
    <xf numFmtId="9" fontId="0" fillId="17" borderId="9" xfId="0" applyNumberFormat="1" applyFill="1" applyBorder="1" applyProtection="1"/>
    <xf numFmtId="3" fontId="0" fillId="0" borderId="0" xfId="0" applyNumberFormat="1" applyFill="1" applyProtection="1"/>
    <xf numFmtId="3" fontId="0" fillId="0" borderId="0" xfId="0" applyNumberFormat="1" applyProtection="1"/>
    <xf numFmtId="0" fontId="1" fillId="0" borderId="0" xfId="0" applyFont="1" applyBorder="1" applyProtection="1"/>
    <xf numFmtId="0" fontId="3" fillId="15" borderId="3" xfId="0" applyFont="1" applyFill="1" applyBorder="1" applyAlignment="1" applyProtection="1">
      <alignment horizontal="center" wrapText="1"/>
    </xf>
    <xf numFmtId="3" fontId="3" fillId="16" borderId="7" xfId="0" applyNumberFormat="1" applyFont="1" applyFill="1" applyBorder="1" applyProtection="1"/>
    <xf numFmtId="3" fontId="3" fillId="17" borderId="7" xfId="0" applyNumberFormat="1" applyFont="1" applyFill="1" applyBorder="1" applyProtection="1"/>
    <xf numFmtId="3" fontId="3" fillId="18" borderId="7" xfId="0" applyNumberFormat="1" applyFont="1" applyFill="1" applyBorder="1" applyProtection="1"/>
    <xf numFmtId="3" fontId="0" fillId="17" borderId="7" xfId="0" applyNumberFormat="1" applyFill="1" applyBorder="1" applyProtection="1"/>
    <xf numFmtId="10" fontId="3" fillId="18" borderId="7" xfId="0" applyNumberFormat="1" applyFont="1" applyFill="1" applyBorder="1" applyProtection="1"/>
    <xf numFmtId="9" fontId="3" fillId="17" borderId="10" xfId="0" applyNumberFormat="1" applyFont="1" applyFill="1" applyBorder="1" applyProtection="1"/>
    <xf numFmtId="0" fontId="3" fillId="15" borderId="4" xfId="0" applyFont="1" applyFill="1" applyBorder="1" applyAlignment="1" applyProtection="1">
      <alignment horizontal="center"/>
    </xf>
    <xf numFmtId="3" fontId="0" fillId="16" borderId="8" xfId="0" applyNumberFormat="1" applyFill="1" applyBorder="1" applyAlignment="1" applyProtection="1"/>
    <xf numFmtId="3" fontId="0" fillId="17" borderId="8" xfId="0" applyNumberFormat="1" applyFill="1" applyBorder="1" applyAlignment="1" applyProtection="1"/>
    <xf numFmtId="0" fontId="0" fillId="5" borderId="8" xfId="0" applyFill="1" applyBorder="1" applyAlignment="1" applyProtection="1"/>
    <xf numFmtId="3" fontId="0" fillId="0" borderId="8" xfId="0" applyNumberFormat="1" applyBorder="1" applyAlignment="1" applyProtection="1"/>
    <xf numFmtId="3" fontId="0" fillId="17" borderId="8" xfId="0" applyNumberFormat="1" applyFill="1" applyBorder="1" applyProtection="1"/>
    <xf numFmtId="10" fontId="0" fillId="0" borderId="8" xfId="0" applyNumberFormat="1" applyBorder="1" applyProtection="1"/>
    <xf numFmtId="0" fontId="0" fillId="0" borderId="8" xfId="0" applyBorder="1" applyProtection="1"/>
    <xf numFmtId="3" fontId="0" fillId="0" borderId="8" xfId="0" applyNumberFormat="1" applyFill="1" applyBorder="1" applyProtection="1"/>
    <xf numFmtId="3" fontId="0" fillId="0" borderId="8" xfId="0" applyNumberFormat="1" applyBorder="1" applyProtection="1"/>
    <xf numFmtId="9" fontId="0" fillId="17" borderId="48" xfId="0" applyNumberFormat="1" applyFill="1" applyBorder="1" applyProtection="1"/>
    <xf numFmtId="3" fontId="0" fillId="0" borderId="0" xfId="0" applyNumberFormat="1" applyAlignment="1" applyProtection="1">
      <alignment horizontal="center"/>
    </xf>
    <xf numFmtId="58" fontId="0" fillId="0" borderId="0" xfId="0" applyNumberFormat="1" applyProtection="1"/>
    <xf numFmtId="58" fontId="1" fillId="0" borderId="0" xfId="0" applyNumberFormat="1" applyFont="1" applyProtection="1"/>
    <xf numFmtId="3" fontId="0" fillId="0" borderId="69" xfId="0" applyNumberFormat="1" applyFill="1" applyBorder="1" applyProtection="1"/>
    <xf numFmtId="1" fontId="0" fillId="0" borderId="0" xfId="0" applyNumberFormat="1" applyProtection="1"/>
    <xf numFmtId="0" fontId="3" fillId="0" borderId="14" xfId="0" applyFont="1" applyFill="1" applyBorder="1" applyAlignment="1" applyProtection="1">
      <alignment horizontal="center"/>
    </xf>
    <xf numFmtId="0" fontId="3" fillId="0" borderId="15" xfId="0" applyFont="1" applyFill="1" applyBorder="1" applyAlignment="1" applyProtection="1">
      <alignment horizontal="center"/>
    </xf>
    <xf numFmtId="0" fontId="3" fillId="0" borderId="16" xfId="0" applyFont="1" applyFill="1" applyBorder="1" applyAlignment="1" applyProtection="1">
      <alignment horizontal="center"/>
    </xf>
    <xf numFmtId="0" fontId="3" fillId="0" borderId="15" xfId="0" applyFont="1" applyFill="1" applyBorder="1" applyAlignment="1">
      <alignment horizontal="center" wrapText="1"/>
    </xf>
    <xf numFmtId="0" fontId="1" fillId="19" borderId="22" xfId="0" applyFont="1" applyFill="1" applyBorder="1" applyAlignment="1">
      <alignment horizontal="center" wrapText="1"/>
    </xf>
    <xf numFmtId="0" fontId="1" fillId="19" borderId="0" xfId="0" applyFont="1" applyFill="1" applyBorder="1" applyProtection="1"/>
    <xf numFmtId="9" fontId="1" fillId="19" borderId="26" xfId="0" applyNumberFormat="1" applyFont="1" applyFill="1" applyBorder="1" applyProtection="1"/>
    <xf numFmtId="0" fontId="1" fillId="19" borderId="0" xfId="0" applyFont="1" applyFill="1" applyBorder="1"/>
    <xf numFmtId="0" fontId="1" fillId="19" borderId="22" xfId="0" applyFont="1" applyFill="1" applyBorder="1" applyAlignment="1">
      <alignment horizontal="center"/>
    </xf>
    <xf numFmtId="0" fontId="3" fillId="20" borderId="14" xfId="0" applyFont="1" applyFill="1" applyBorder="1" applyAlignment="1">
      <alignment horizontal="center"/>
    </xf>
    <xf numFmtId="0" fontId="3" fillId="20" borderId="15" xfId="0" applyFont="1" applyFill="1" applyBorder="1" applyAlignment="1">
      <alignment horizontal="center"/>
    </xf>
    <xf numFmtId="0" fontId="3" fillId="20" borderId="16" xfId="0" applyFont="1" applyFill="1" applyBorder="1" applyAlignment="1">
      <alignment horizontal="center"/>
    </xf>
    <xf numFmtId="0" fontId="3" fillId="0" borderId="15" xfId="0" applyFont="1" applyFill="1" applyBorder="1" applyAlignment="1" applyProtection="1">
      <alignment horizontal="center" wrapText="1"/>
    </xf>
    <xf numFmtId="0" fontId="3" fillId="0" borderId="14" xfId="0" applyFont="1" applyFill="1" applyBorder="1" applyAlignment="1">
      <alignment horizontal="center" wrapText="1"/>
    </xf>
    <xf numFmtId="9" fontId="1" fillId="19" borderId="0" xfId="0" applyNumberFormat="1" applyFont="1" applyFill="1" applyBorder="1" applyProtection="1"/>
    <xf numFmtId="0" fontId="1" fillId="19" borderId="18" xfId="0" applyFont="1" applyFill="1" applyBorder="1"/>
    <xf numFmtId="0" fontId="1" fillId="19" borderId="19" xfId="0" applyFont="1" applyFill="1" applyBorder="1" applyProtection="1"/>
    <xf numFmtId="9" fontId="1" fillId="19" borderId="24" xfId="0" applyNumberFormat="1" applyFont="1" applyFill="1" applyBorder="1" applyProtection="1"/>
    <xf numFmtId="0" fontId="1" fillId="19" borderId="0" xfId="0" applyFont="1" applyFill="1" applyBorder="1" applyAlignment="1">
      <alignment horizontal="center" wrapText="1"/>
    </xf>
    <xf numFmtId="0" fontId="0" fillId="0" borderId="22" xfId="0" applyBorder="1" applyProtection="1"/>
    <xf numFmtId="0" fontId="1" fillId="19" borderId="22" xfId="0" applyFont="1" applyFill="1" applyBorder="1"/>
    <xf numFmtId="0" fontId="1" fillId="19" borderId="0" xfId="0" applyFont="1" applyFill="1" applyBorder="1" applyAlignment="1">
      <alignment horizontal="center"/>
    </xf>
    <xf numFmtId="0" fontId="1" fillId="0" borderId="22" xfId="0" applyFont="1" applyFill="1" applyBorder="1"/>
    <xf numFmtId="0" fontId="1" fillId="9" borderId="22" xfId="0" applyFont="1" applyFill="1" applyBorder="1"/>
    <xf numFmtId="0" fontId="1" fillId="9" borderId="0" xfId="0" applyFont="1" applyFill="1" applyBorder="1" applyProtection="1"/>
    <xf numFmtId="9" fontId="1" fillId="9" borderId="26" xfId="0" applyNumberFormat="1" applyFont="1" applyFill="1" applyBorder="1" applyProtection="1"/>
    <xf numFmtId="0" fontId="1" fillId="21" borderId="22" xfId="0" applyFont="1" applyFill="1" applyBorder="1"/>
    <xf numFmtId="0" fontId="1" fillId="21" borderId="0" xfId="0" applyFont="1" applyFill="1" applyBorder="1" applyProtection="1"/>
    <xf numFmtId="9" fontId="1" fillId="21" borderId="26" xfId="0" applyNumberFormat="1" applyFont="1" applyFill="1" applyBorder="1" applyProtection="1"/>
    <xf numFmtId="0" fontId="1" fillId="22" borderId="22" xfId="0" applyFont="1" applyFill="1" applyBorder="1" applyProtection="1"/>
    <xf numFmtId="0" fontId="1" fillId="22" borderId="0" xfId="0" applyFont="1" applyFill="1" applyBorder="1" applyProtection="1"/>
    <xf numFmtId="9" fontId="1" fillId="22" borderId="26" xfId="0" applyNumberFormat="1" applyFont="1" applyFill="1" applyBorder="1" applyProtection="1"/>
    <xf numFmtId="0" fontId="1" fillId="19" borderId="22" xfId="0" applyFont="1" applyFill="1" applyBorder="1" applyProtection="1"/>
    <xf numFmtId="0" fontId="1" fillId="0" borderId="22" xfId="0" applyFont="1" applyFill="1" applyBorder="1" applyProtection="1"/>
    <xf numFmtId="0" fontId="1" fillId="19" borderId="20" xfId="0" applyFont="1" applyFill="1" applyBorder="1" applyProtection="1"/>
    <xf numFmtId="0" fontId="1" fillId="19" borderId="21" xfId="0" applyFont="1" applyFill="1" applyBorder="1" applyProtection="1"/>
    <xf numFmtId="9" fontId="1" fillId="19" borderId="25" xfId="0" applyNumberFormat="1" applyFont="1" applyFill="1" applyBorder="1" applyProtection="1"/>
    <xf numFmtId="0" fontId="1" fillId="0" borderId="20" xfId="0" applyFont="1" applyFill="1" applyBorder="1" applyProtection="1"/>
    <xf numFmtId="0" fontId="3" fillId="20" borderId="20" xfId="0" applyFont="1" applyFill="1" applyBorder="1" applyAlignment="1">
      <alignment horizontal="center"/>
    </xf>
    <xf numFmtId="0" fontId="3" fillId="0" borderId="39" xfId="0" applyFont="1" applyFill="1" applyBorder="1" applyAlignment="1" applyProtection="1">
      <alignment horizontal="center"/>
    </xf>
    <xf numFmtId="0" fontId="3" fillId="0" borderId="75" xfId="0" applyFont="1" applyFill="1" applyBorder="1" applyAlignment="1" applyProtection="1">
      <alignment horizontal="center"/>
    </xf>
    <xf numFmtId="0" fontId="0" fillId="0" borderId="12" xfId="0" applyBorder="1" applyAlignment="1" applyProtection="1">
      <alignment horizontal="center"/>
    </xf>
    <xf numFmtId="0" fontId="0" fillId="0" borderId="0" xfId="0" applyBorder="1" applyAlignment="1" applyProtection="1">
      <alignment horizontal="center"/>
    </xf>
    <xf numFmtId="0" fontId="0" fillId="0" borderId="13" xfId="0" applyBorder="1" applyProtection="1"/>
    <xf numFmtId="0" fontId="1" fillId="0" borderId="12" xfId="0" applyFont="1" applyFill="1" applyBorder="1" applyProtection="1"/>
    <xf numFmtId="9" fontId="1" fillId="0" borderId="0" xfId="0" applyNumberFormat="1" applyFont="1" applyFill="1" applyBorder="1" applyProtection="1"/>
    <xf numFmtId="0" fontId="1" fillId="0" borderId="0" xfId="0" applyFont="1" applyFill="1" applyBorder="1" applyProtection="1"/>
    <xf numFmtId="9" fontId="1" fillId="0" borderId="13" xfId="0" applyNumberFormat="1" applyFont="1" applyFill="1" applyBorder="1" applyProtection="1"/>
    <xf numFmtId="0" fontId="0" fillId="0" borderId="13" xfId="0" applyBorder="1" applyAlignment="1" applyProtection="1">
      <alignment horizontal="left"/>
    </xf>
    <xf numFmtId="0" fontId="1" fillId="0" borderId="68" xfId="0" applyFont="1" applyFill="1" applyBorder="1" applyProtection="1"/>
    <xf numFmtId="9" fontId="1" fillId="0" borderId="21" xfId="0" applyNumberFormat="1" applyFont="1" applyFill="1" applyBorder="1" applyProtection="1"/>
    <xf numFmtId="9" fontId="1" fillId="0" borderId="42" xfId="0" applyNumberFormat="1" applyFont="1" applyFill="1" applyBorder="1" applyProtection="1"/>
    <xf numFmtId="0" fontId="1" fillId="0" borderId="21" xfId="0" applyFont="1" applyFill="1" applyBorder="1" applyProtection="1"/>
    <xf numFmtId="0" fontId="3" fillId="20" borderId="21" xfId="0" applyFont="1" applyFill="1" applyBorder="1" applyAlignment="1">
      <alignment horizontal="center"/>
    </xf>
    <xf numFmtId="0" fontId="0" fillId="0" borderId="26" xfId="0" applyBorder="1" applyProtection="1"/>
    <xf numFmtId="58" fontId="0" fillId="0" borderId="26" xfId="0" applyNumberFormat="1" applyBorder="1" applyProtection="1"/>
    <xf numFmtId="0" fontId="0" fillId="0" borderId="25" xfId="0" applyBorder="1" applyProtection="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dxfs count="9">
    <dxf>
      <fill>
        <patternFill patternType="solid">
          <bgColor indexed="10"/>
        </patternFill>
      </fill>
      <border>
        <left style="thin">
          <color auto="1"/>
        </left>
        <right style="thin">
          <color auto="1"/>
        </right>
        <top style="thin">
          <color auto="1"/>
        </top>
        <bottom style="thin">
          <color auto="1"/>
        </bottom>
      </border>
    </dxf>
    <dxf>
      <fill>
        <patternFill patternType="solid">
          <bgColor indexed="10"/>
        </patternFill>
      </fill>
    </dxf>
    <dxf>
      <font>
        <color auto="1"/>
      </font>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0000"/>
        </patternFill>
      </fill>
    </dxf>
    <dxf>
      <font>
        <color rgb="FFFF0000"/>
      </font>
    </dxf>
    <dxf>
      <fill>
        <patternFill patternType="solid">
          <bgColor rgb="FFFF0000"/>
        </patternFill>
      </fill>
    </dxf>
    <dxf>
      <fill>
        <patternFill patternType="solid">
          <bgColor indexed="10"/>
        </patternFill>
      </fill>
      <border>
        <left style="thin">
          <color auto="1"/>
        </left>
        <right style="thin">
          <color auto="1"/>
        </right>
        <top style="thin">
          <color auto="1"/>
        </top>
        <bottom style="thin">
          <color auto="1"/>
        </bottom>
      </border>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customXml" Target="../customXml/item3.xml"/><Relationship Id="rId15" Type="http://schemas.openxmlformats.org/officeDocument/2006/relationships/customXml" Target="../customXml/item2.xml"/><Relationship Id="rId14" Type="http://schemas.openxmlformats.org/officeDocument/2006/relationships/customXml" Target="../customXml/item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2400" b="1" i="0" u="none" strike="noStrike" kern="1200" baseline="0">
                <a:solidFill>
                  <a:schemeClr val="tx1"/>
                </a:solidFill>
                <a:latin typeface="+mn-lt"/>
                <a:ea typeface="+mn-ea"/>
                <a:cs typeface="+mn-cs"/>
              </a:defRPr>
            </a:pPr>
            <a:r>
              <a:rPr lang="en-US" sz="2400"/>
              <a:t>Profit &amp; Loss Trend</a:t>
            </a:r>
            <a:endParaRPr lang="en-US" sz="2400"/>
          </a:p>
        </c:rich>
      </c:tx>
      <c:layout>
        <c:manualLayout>
          <c:xMode val="edge"/>
          <c:yMode val="edge"/>
          <c:x val="0.0305175278099092"/>
          <c:y val="0.0862502324341894"/>
        </c:manualLayout>
      </c:layout>
      <c:overlay val="0"/>
    </c:title>
    <c:autoTitleDeleted val="0"/>
    <c:plotArea>
      <c:layout>
        <c:manualLayout>
          <c:layoutTarget val="inner"/>
          <c:xMode val="edge"/>
          <c:yMode val="edge"/>
          <c:x val="0.0028135993218561"/>
          <c:y val="0.0121750013141276"/>
          <c:w val="0.995779601017216"/>
          <c:h val="0.984374989388505"/>
        </c:manualLayout>
      </c:layout>
      <c:barChart>
        <c:barDir val="col"/>
        <c:grouping val="clustered"/>
        <c:varyColors val="0"/>
        <c:ser>
          <c:idx val="0"/>
          <c:order val="0"/>
          <c:tx>
            <c:strRef>
              <c:f>'Profit&amp;Loss'!$B$3</c:f>
              <c:strCache>
                <c:ptCount val="1"/>
                <c:pt idx="0">
                  <c:v>Order Book Value</c:v>
                </c:pt>
              </c:strCache>
            </c:strRef>
          </c:tx>
          <c:spPr>
            <a:solidFill>
              <a:srgbClr val="00B0F0"/>
            </a:solidFill>
          </c:spPr>
          <c:invertIfNegative val="0"/>
          <c:dLbls>
            <c:dLbl>
              <c:idx val="1"/>
              <c:layout>
                <c:manualLayout>
                  <c:x val="-0.0028135993218561"/>
                  <c:y val="-0.00690001859473515"/>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03399830464025"/>
                  <c:y val="0.00862502324341894"/>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140679966092805"/>
                  <c:y val="-0.0051750139460513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0703399830464051"/>
                  <c:y val="-0.0172500464868379"/>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42203989827841"/>
                  <c:y val="-0.00690001859473515"/>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trendline>
            <c:trendlineType val="movingAvg"/>
            <c:period val="2"/>
            <c:dispRSqr val="0"/>
            <c:dispEq val="0"/>
          </c:trendline>
          <c:cat>
            <c:strRef>
              <c:f>('Profit&amp;Loss'!$D$2:$O$2,'Profit&amp;Loss'!$Q$2:$AB$2)</c:f>
              <c:strCache>
                <c:ptCount val="24"/>
                <c:pt idx="0">
                  <c:v>March</c:v>
                </c:pt>
                <c:pt idx="1">
                  <c:v>April</c:v>
                </c:pt>
                <c:pt idx="2">
                  <c:v>May</c:v>
                </c:pt>
                <c:pt idx="3">
                  <c:v>June</c:v>
                </c:pt>
                <c:pt idx="4">
                  <c:v>July</c:v>
                </c:pt>
                <c:pt idx="5">
                  <c:v>Aug</c:v>
                </c:pt>
                <c:pt idx="6">
                  <c:v>Sep</c:v>
                </c:pt>
                <c:pt idx="7">
                  <c:v>Oct</c:v>
                </c:pt>
                <c:pt idx="8">
                  <c:v>Nov</c:v>
                </c:pt>
                <c:pt idx="9">
                  <c:v>Dec</c:v>
                </c:pt>
                <c:pt idx="10">
                  <c:v>Jan</c:v>
                </c:pt>
                <c:pt idx="11">
                  <c:v>Feb</c:v>
                </c:pt>
                <c:pt idx="12">
                  <c:v>March</c:v>
                </c:pt>
                <c:pt idx="13">
                  <c:v>April</c:v>
                </c:pt>
                <c:pt idx="14">
                  <c:v>May</c:v>
                </c:pt>
                <c:pt idx="15">
                  <c:v>June</c:v>
                </c:pt>
                <c:pt idx="16">
                  <c:v>July</c:v>
                </c:pt>
                <c:pt idx="17">
                  <c:v>Aug</c:v>
                </c:pt>
                <c:pt idx="18">
                  <c:v>Sep</c:v>
                </c:pt>
                <c:pt idx="19">
                  <c:v>Oct</c:v>
                </c:pt>
                <c:pt idx="20">
                  <c:v>Nov</c:v>
                </c:pt>
                <c:pt idx="21">
                  <c:v>Dec</c:v>
                </c:pt>
                <c:pt idx="22">
                  <c:v>Jan</c:v>
                </c:pt>
                <c:pt idx="23">
                  <c:v>Feb</c:v>
                </c:pt>
              </c:strCache>
            </c:strRef>
          </c:cat>
          <c:val>
            <c:numRef>
              <c:f>('Profit&amp;Loss'!$D$3:$O$3,'Profit&amp;Loss'!$Q$3:$AB$3)</c:f>
              <c:numCache>
                <c:formatCode>#,##0</c:formatCode>
                <c:ptCount val="24"/>
                <c:pt idx="0">
                  <c:v>177350</c:v>
                </c:pt>
                <c:pt idx="1">
                  <c:v>203933.333333333</c:v>
                </c:pt>
                <c:pt idx="2">
                  <c:v>239925</c:v>
                </c:pt>
                <c:pt idx="3">
                  <c:v>243425</c:v>
                </c:pt>
                <c:pt idx="4">
                  <c:v>291633.333333333</c:v>
                </c:pt>
                <c:pt idx="5">
                  <c:v>315216.666666667</c:v>
                </c:pt>
                <c:pt idx="6">
                  <c:v>328366.666666667</c:v>
                </c:pt>
                <c:pt idx="7">
                  <c:v>369866.666666667</c:v>
                </c:pt>
                <c:pt idx="8">
                  <c:v>425791.666666667</c:v>
                </c:pt>
                <c:pt idx="9">
                  <c:v>383925</c:v>
                </c:pt>
                <c:pt idx="10">
                  <c:v>390391.666666667</c:v>
                </c:pt>
                <c:pt idx="11">
                  <c:v>345500</c:v>
                </c:pt>
                <c:pt idx="12">
                  <c:v>488650</c:v>
                </c:pt>
                <c:pt idx="13">
                  <c:v>493050</c:v>
                </c:pt>
                <c:pt idx="14">
                  <c:v>502550</c:v>
                </c:pt>
                <c:pt idx="15">
                  <c:v>501450</c:v>
                </c:pt>
                <c:pt idx="16">
                  <c:v>534450</c:v>
                </c:pt>
                <c:pt idx="17">
                  <c:v>525450</c:v>
                </c:pt>
                <c:pt idx="18">
                  <c:v>525450</c:v>
                </c:pt>
                <c:pt idx="19">
                  <c:v>513950</c:v>
                </c:pt>
                <c:pt idx="20">
                  <c:v>534350</c:v>
                </c:pt>
                <c:pt idx="21">
                  <c:v>524550</c:v>
                </c:pt>
                <c:pt idx="22">
                  <c:v>524550</c:v>
                </c:pt>
                <c:pt idx="23">
                  <c:v>321400</c:v>
                </c:pt>
              </c:numCache>
            </c:numRef>
          </c:val>
        </c:ser>
        <c:ser>
          <c:idx val="16"/>
          <c:order val="1"/>
          <c:tx>
            <c:strRef>
              <c:f>'Profit&amp;Loss'!$B$4</c:f>
              <c:strCache>
                <c:ptCount val="1"/>
                <c:pt idx="0">
                  <c:v>Revenue Realized</c:v>
                </c:pt>
              </c:strCache>
            </c:strRef>
          </c:tx>
          <c:spPr>
            <a:solidFill>
              <a:srgbClr val="92D050"/>
            </a:solidFill>
          </c:spPr>
          <c:invertIfNegative val="0"/>
          <c:dLbls>
            <c:dLbl>
              <c:idx val="5"/>
              <c:layout>
                <c:manualLayout>
                  <c:x val="0.00351699915232013"/>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('Profit&amp;Loss'!$D$2:$O$2,'Profit&amp;Loss'!$Q$2:$AB$2)</c:f>
              <c:strCache>
                <c:ptCount val="24"/>
                <c:pt idx="0">
                  <c:v>March</c:v>
                </c:pt>
                <c:pt idx="1">
                  <c:v>April</c:v>
                </c:pt>
                <c:pt idx="2">
                  <c:v>May</c:v>
                </c:pt>
                <c:pt idx="3">
                  <c:v>June</c:v>
                </c:pt>
                <c:pt idx="4">
                  <c:v>July</c:v>
                </c:pt>
                <c:pt idx="5">
                  <c:v>Aug</c:v>
                </c:pt>
                <c:pt idx="6">
                  <c:v>Sep</c:v>
                </c:pt>
                <c:pt idx="7">
                  <c:v>Oct</c:v>
                </c:pt>
                <c:pt idx="8">
                  <c:v>Nov</c:v>
                </c:pt>
                <c:pt idx="9">
                  <c:v>Dec</c:v>
                </c:pt>
                <c:pt idx="10">
                  <c:v>Jan</c:v>
                </c:pt>
                <c:pt idx="11">
                  <c:v>Feb</c:v>
                </c:pt>
                <c:pt idx="12">
                  <c:v>March</c:v>
                </c:pt>
                <c:pt idx="13">
                  <c:v>April</c:v>
                </c:pt>
                <c:pt idx="14">
                  <c:v>May</c:v>
                </c:pt>
                <c:pt idx="15">
                  <c:v>June</c:v>
                </c:pt>
                <c:pt idx="16">
                  <c:v>July</c:v>
                </c:pt>
                <c:pt idx="17">
                  <c:v>Aug</c:v>
                </c:pt>
                <c:pt idx="18">
                  <c:v>Sep</c:v>
                </c:pt>
                <c:pt idx="19">
                  <c:v>Oct</c:v>
                </c:pt>
                <c:pt idx="20">
                  <c:v>Nov</c:v>
                </c:pt>
                <c:pt idx="21">
                  <c:v>Dec</c:v>
                </c:pt>
                <c:pt idx="22">
                  <c:v>Jan</c:v>
                </c:pt>
                <c:pt idx="23">
                  <c:v>Feb</c:v>
                </c:pt>
              </c:strCache>
            </c:strRef>
          </c:cat>
          <c:val>
            <c:numRef>
              <c:f>('Profit&amp;Loss'!$D$4:$O$4,'Profit&amp;Loss'!$Q$4:$AB$4)</c:f>
              <c:numCache>
                <c:formatCode>#,##0</c:formatCode>
                <c:ptCount val="24"/>
                <c:pt idx="0">
                  <c:v>171550</c:v>
                </c:pt>
                <c:pt idx="1">
                  <c:v>200708.333333333</c:v>
                </c:pt>
                <c:pt idx="2">
                  <c:v>240275</c:v>
                </c:pt>
                <c:pt idx="3">
                  <c:v>241050</c:v>
                </c:pt>
                <c:pt idx="4">
                  <c:v>288033.333333333</c:v>
                </c:pt>
                <c:pt idx="5">
                  <c:v>315216.666666667</c:v>
                </c:pt>
                <c:pt idx="6">
                  <c:v>325666.666666667</c:v>
                </c:pt>
                <c:pt idx="7">
                  <c:v>361616.666666667</c:v>
                </c:pt>
                <c:pt idx="8">
                  <c:v>418135</c:v>
                </c:pt>
                <c:pt idx="9">
                  <c:v>378025</c:v>
                </c:pt>
                <c:pt idx="10">
                  <c:v>381772.666666667</c:v>
                </c:pt>
                <c:pt idx="11">
                  <c:v>329051.666666667</c:v>
                </c:pt>
                <c:pt idx="12">
                  <c:v>453501</c:v>
                </c:pt>
                <c:pt idx="13">
                  <c:v>490701</c:v>
                </c:pt>
                <c:pt idx="14">
                  <c:v>500550</c:v>
                </c:pt>
                <c:pt idx="15">
                  <c:v>501600</c:v>
                </c:pt>
                <c:pt idx="16">
                  <c:v>525025</c:v>
                </c:pt>
                <c:pt idx="17">
                  <c:v>406375</c:v>
                </c:pt>
                <c:pt idx="18">
                  <c:v>246000</c:v>
                </c:pt>
                <c:pt idx="19">
                  <c:v>240000</c:v>
                </c:pt>
                <c:pt idx="20">
                  <c:v>240000</c:v>
                </c:pt>
                <c:pt idx="21">
                  <c:v>240000</c:v>
                </c:pt>
                <c:pt idx="22">
                  <c:v>240000</c:v>
                </c:pt>
                <c:pt idx="23">
                  <c:v>241701</c:v>
                </c:pt>
              </c:numCache>
            </c:numRef>
          </c:val>
        </c:ser>
        <c:ser>
          <c:idx val="17"/>
          <c:order val="2"/>
          <c:tx>
            <c:strRef>
              <c:f>'Profit&amp;Loss'!$B$22</c:f>
              <c:strCache>
                <c:ptCount val="1"/>
                <c:pt idx="0">
                  <c:v>Total Expenses </c:v>
                </c:pt>
              </c:strCache>
            </c:strRef>
          </c:tx>
          <c:spPr>
            <a:solidFill>
              <a:srgbClr val="FF0000"/>
            </a:solidFill>
          </c:spPr>
          <c:invertIfNegative val="0"/>
          <c:dLbls>
            <c:dLbl>
              <c:idx val="9"/>
              <c:layout>
                <c:manualLayout>
                  <c:x val="0.00703399830464025"/>
                  <c:y val="-0.0051750139460513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0633059847417617"/>
                  <c:y val="-0.013800037189470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('Profit&amp;Loss'!$D$2:$O$2,'Profit&amp;Loss'!$Q$2:$AB$2)</c:f>
              <c:strCache>
                <c:ptCount val="24"/>
                <c:pt idx="0">
                  <c:v>March</c:v>
                </c:pt>
                <c:pt idx="1">
                  <c:v>April</c:v>
                </c:pt>
                <c:pt idx="2">
                  <c:v>May</c:v>
                </c:pt>
                <c:pt idx="3">
                  <c:v>June</c:v>
                </c:pt>
                <c:pt idx="4">
                  <c:v>July</c:v>
                </c:pt>
                <c:pt idx="5">
                  <c:v>Aug</c:v>
                </c:pt>
                <c:pt idx="6">
                  <c:v>Sep</c:v>
                </c:pt>
                <c:pt idx="7">
                  <c:v>Oct</c:v>
                </c:pt>
                <c:pt idx="8">
                  <c:v>Nov</c:v>
                </c:pt>
                <c:pt idx="9">
                  <c:v>Dec</c:v>
                </c:pt>
                <c:pt idx="10">
                  <c:v>Jan</c:v>
                </c:pt>
                <c:pt idx="11">
                  <c:v>Feb</c:v>
                </c:pt>
                <c:pt idx="12">
                  <c:v>March</c:v>
                </c:pt>
                <c:pt idx="13">
                  <c:v>April</c:v>
                </c:pt>
                <c:pt idx="14">
                  <c:v>May</c:v>
                </c:pt>
                <c:pt idx="15">
                  <c:v>June</c:v>
                </c:pt>
                <c:pt idx="16">
                  <c:v>July</c:v>
                </c:pt>
                <c:pt idx="17">
                  <c:v>Aug</c:v>
                </c:pt>
                <c:pt idx="18">
                  <c:v>Sep</c:v>
                </c:pt>
                <c:pt idx="19">
                  <c:v>Oct</c:v>
                </c:pt>
                <c:pt idx="20">
                  <c:v>Nov</c:v>
                </c:pt>
                <c:pt idx="21">
                  <c:v>Dec</c:v>
                </c:pt>
                <c:pt idx="22">
                  <c:v>Jan</c:v>
                </c:pt>
                <c:pt idx="23">
                  <c:v>Feb</c:v>
                </c:pt>
              </c:strCache>
            </c:strRef>
          </c:cat>
          <c:val>
            <c:numRef>
              <c:f>('Profit&amp;Loss'!$D$22:$O$22,'Profit&amp;Loss'!$Q$22:$AB$22)</c:f>
              <c:numCache>
                <c:formatCode>#,##0</c:formatCode>
                <c:ptCount val="24"/>
                <c:pt idx="0">
                  <c:v>97980.59375</c:v>
                </c:pt>
                <c:pt idx="1">
                  <c:v>105991.052083333</c:v>
                </c:pt>
                <c:pt idx="2">
                  <c:v>124723.96875</c:v>
                </c:pt>
                <c:pt idx="3">
                  <c:v>125310.34375</c:v>
                </c:pt>
                <c:pt idx="4">
                  <c:v>141343.857916667</c:v>
                </c:pt>
                <c:pt idx="5">
                  <c:v>198710.74375</c:v>
                </c:pt>
                <c:pt idx="6">
                  <c:v>194238.927083333</c:v>
                </c:pt>
                <c:pt idx="7">
                  <c:v>188082.999583333</c:v>
                </c:pt>
                <c:pt idx="8">
                  <c:v>244277.059615385</c:v>
                </c:pt>
                <c:pt idx="9">
                  <c:v>215236.603627622</c:v>
                </c:pt>
                <c:pt idx="10">
                  <c:v>224000.53875</c:v>
                </c:pt>
                <c:pt idx="11">
                  <c:v>176151.08125</c:v>
                </c:pt>
                <c:pt idx="12">
                  <c:v>203968.910564516</c:v>
                </c:pt>
                <c:pt idx="13">
                  <c:v>241230.979375</c:v>
                </c:pt>
                <c:pt idx="14">
                  <c:v>242953.85375</c:v>
                </c:pt>
                <c:pt idx="15">
                  <c:v>240623.96875</c:v>
                </c:pt>
                <c:pt idx="16">
                  <c:v>255041.71875</c:v>
                </c:pt>
                <c:pt idx="17">
                  <c:v>175585.28125</c:v>
                </c:pt>
                <c:pt idx="18">
                  <c:v>66823.09375</c:v>
                </c:pt>
                <c:pt idx="19">
                  <c:v>62863.09375</c:v>
                </c:pt>
                <c:pt idx="20">
                  <c:v>62863.09375</c:v>
                </c:pt>
                <c:pt idx="21">
                  <c:v>62863.09375</c:v>
                </c:pt>
                <c:pt idx="22">
                  <c:v>62863.09375</c:v>
                </c:pt>
                <c:pt idx="23">
                  <c:v>63118.24375</c:v>
                </c:pt>
              </c:numCache>
            </c:numRef>
          </c:val>
        </c:ser>
        <c:ser>
          <c:idx val="1"/>
          <c:order val="3"/>
          <c:tx>
            <c:strRef>
              <c:f>'Profit&amp;Loss'!$B$23</c:f>
              <c:strCache>
                <c:ptCount val="1"/>
                <c:pt idx="0">
                  <c:v>Profit Before Interest &amp; Taxes </c:v>
                </c:pt>
              </c:strCache>
            </c:strRef>
          </c:tx>
          <c:spPr>
            <a:solidFill>
              <a:srgbClr val="00B050"/>
            </a:solidFill>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trendline>
            <c:trendlineType val="movingAvg"/>
            <c:period val="2"/>
            <c:dispRSqr val="0"/>
            <c:dispEq val="0"/>
          </c:trendline>
          <c:cat>
            <c:strRef>
              <c:f>('Profit&amp;Loss'!$D$2:$O$2,'Profit&amp;Loss'!$Q$2:$AB$2)</c:f>
              <c:strCache>
                <c:ptCount val="24"/>
                <c:pt idx="0">
                  <c:v>March</c:v>
                </c:pt>
                <c:pt idx="1">
                  <c:v>April</c:v>
                </c:pt>
                <c:pt idx="2">
                  <c:v>May</c:v>
                </c:pt>
                <c:pt idx="3">
                  <c:v>June</c:v>
                </c:pt>
                <c:pt idx="4">
                  <c:v>July</c:v>
                </c:pt>
                <c:pt idx="5">
                  <c:v>Aug</c:v>
                </c:pt>
                <c:pt idx="6">
                  <c:v>Sep</c:v>
                </c:pt>
                <c:pt idx="7">
                  <c:v>Oct</c:v>
                </c:pt>
                <c:pt idx="8">
                  <c:v>Nov</c:v>
                </c:pt>
                <c:pt idx="9">
                  <c:v>Dec</c:v>
                </c:pt>
                <c:pt idx="10">
                  <c:v>Jan</c:v>
                </c:pt>
                <c:pt idx="11">
                  <c:v>Feb</c:v>
                </c:pt>
                <c:pt idx="12">
                  <c:v>March</c:v>
                </c:pt>
                <c:pt idx="13">
                  <c:v>April</c:v>
                </c:pt>
                <c:pt idx="14">
                  <c:v>May</c:v>
                </c:pt>
                <c:pt idx="15">
                  <c:v>June</c:v>
                </c:pt>
                <c:pt idx="16">
                  <c:v>July</c:v>
                </c:pt>
                <c:pt idx="17">
                  <c:v>Aug</c:v>
                </c:pt>
                <c:pt idx="18">
                  <c:v>Sep</c:v>
                </c:pt>
                <c:pt idx="19">
                  <c:v>Oct</c:v>
                </c:pt>
                <c:pt idx="20">
                  <c:v>Nov</c:v>
                </c:pt>
                <c:pt idx="21">
                  <c:v>Dec</c:v>
                </c:pt>
                <c:pt idx="22">
                  <c:v>Jan</c:v>
                </c:pt>
                <c:pt idx="23">
                  <c:v>Feb</c:v>
                </c:pt>
              </c:strCache>
            </c:strRef>
          </c:cat>
          <c:val>
            <c:numRef>
              <c:f>('Profit&amp;Loss'!$D$23:$O$23,'Profit&amp;Loss'!$Q$23:$AB$23)</c:f>
              <c:numCache>
                <c:formatCode>#,##0</c:formatCode>
                <c:ptCount val="24"/>
                <c:pt idx="0">
                  <c:v>73569.40625</c:v>
                </c:pt>
                <c:pt idx="1">
                  <c:v>94717.28125</c:v>
                </c:pt>
                <c:pt idx="2">
                  <c:v>115551.03125</c:v>
                </c:pt>
                <c:pt idx="3">
                  <c:v>115739.65625</c:v>
                </c:pt>
                <c:pt idx="4">
                  <c:v>146689.475416667</c:v>
                </c:pt>
                <c:pt idx="5">
                  <c:v>116505.922916667</c:v>
                </c:pt>
                <c:pt idx="6">
                  <c:v>131427.739583333</c:v>
                </c:pt>
                <c:pt idx="7">
                  <c:v>173533.667083333</c:v>
                </c:pt>
                <c:pt idx="8">
                  <c:v>173857.940384615</c:v>
                </c:pt>
                <c:pt idx="9">
                  <c:v>162788.396372378</c:v>
                </c:pt>
                <c:pt idx="10">
                  <c:v>157772.127916667</c:v>
                </c:pt>
                <c:pt idx="11">
                  <c:v>152900.585416667</c:v>
                </c:pt>
                <c:pt idx="12">
                  <c:v>249532.089435484</c:v>
                </c:pt>
                <c:pt idx="13">
                  <c:v>249470.020625</c:v>
                </c:pt>
                <c:pt idx="14">
                  <c:v>257596.14625</c:v>
                </c:pt>
                <c:pt idx="15">
                  <c:v>260976.03125</c:v>
                </c:pt>
                <c:pt idx="16">
                  <c:v>269983.28125</c:v>
                </c:pt>
                <c:pt idx="17">
                  <c:v>230789.71875</c:v>
                </c:pt>
                <c:pt idx="18">
                  <c:v>179176.90625</c:v>
                </c:pt>
                <c:pt idx="19">
                  <c:v>177136.90625</c:v>
                </c:pt>
                <c:pt idx="20">
                  <c:v>177136.90625</c:v>
                </c:pt>
                <c:pt idx="21">
                  <c:v>177136.90625</c:v>
                </c:pt>
                <c:pt idx="22">
                  <c:v>177136.90625</c:v>
                </c:pt>
                <c:pt idx="23">
                  <c:v>178582.75625</c:v>
                </c:pt>
              </c:numCache>
            </c:numRef>
          </c:val>
        </c:ser>
        <c:dLbls>
          <c:showLegendKey val="0"/>
          <c:showVal val="1"/>
          <c:showCatName val="0"/>
          <c:showSerName val="0"/>
          <c:showPercent val="0"/>
          <c:showBubbleSize val="0"/>
        </c:dLbls>
        <c:gapWidth val="150"/>
        <c:overlap val="-25"/>
        <c:axId val="250857464"/>
        <c:axId val="250851192"/>
      </c:barChart>
      <c:catAx>
        <c:axId val="250857464"/>
        <c:scaling>
          <c:orientation val="minMax"/>
        </c:scaling>
        <c:delete val="0"/>
        <c:axPos val="b"/>
        <c:numFmt formatCode="General" sourceLinked="0"/>
        <c:majorTickMark val="none"/>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50851192"/>
        <c:crosses val="autoZero"/>
        <c:auto val="1"/>
        <c:lblAlgn val="ctr"/>
        <c:lblOffset val="100"/>
        <c:noMultiLvlLbl val="0"/>
      </c:catAx>
      <c:valAx>
        <c:axId val="250851192"/>
        <c:scaling>
          <c:orientation val="minMax"/>
        </c:scaling>
        <c:delete val="1"/>
        <c:axPos val="l"/>
        <c:numFmt formatCode="#,##0" sourceLinked="1"/>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50857464"/>
        <c:crosses val="autoZero"/>
        <c:crossBetween val="between"/>
      </c:valAx>
    </c:plotArea>
    <c:legend>
      <c:legendPos val="t"/>
      <c:layout>
        <c:manualLayout>
          <c:xMode val="edge"/>
          <c:yMode val="edge"/>
          <c:x val="0.00931545073113428"/>
          <c:y val="0.0448070636631302"/>
          <c:w val="0.689468470656458"/>
          <c:h val="0.0311931096522975"/>
        </c:manualLayout>
      </c:layout>
      <c:overlay val="0"/>
      <c:txPr>
        <a:bodyPr rot="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rot="0" spcFirstLastPara="0" vertOverflow="ellipsis" vert="horz" wrap="square" anchor="ctr" anchorCtr="1"/>
          <a:lstStyle/>
          <a:p>
            <a:pPr>
              <a:defRPr lang="en-US" sz="1800" b="1" i="0" u="none" strike="noStrike" kern="1200" baseline="0">
                <a:solidFill>
                  <a:schemeClr val="tx1"/>
                </a:solidFill>
                <a:latin typeface="+mn-lt"/>
                <a:ea typeface="+mn-ea"/>
                <a:cs typeface="+mn-cs"/>
              </a:defRPr>
            </a:pPr>
            <a:r>
              <a:rPr lang="en-US"/>
              <a:t>Students Growth</a:t>
            </a:r>
            <a:endParaRPr lang="en-US"/>
          </a:p>
        </c:rich>
      </c:tx>
      <c:layout/>
      <c:overlay val="0"/>
    </c:title>
    <c:autoTitleDeleted val="0"/>
    <c:plotArea>
      <c:layout>
        <c:manualLayout>
          <c:layoutTarget val="inner"/>
          <c:xMode val="edge"/>
          <c:yMode val="edge"/>
          <c:x val="0.00281690125225123"/>
          <c:y val="0.1179007034352"/>
          <c:w val="0.988028169677932"/>
          <c:h val="0.816535284270517"/>
        </c:manualLayout>
      </c:layout>
      <c:barChart>
        <c:barDir val="col"/>
        <c:grouping val="clustered"/>
        <c:varyColors val="0"/>
        <c:ser>
          <c:idx val="6"/>
          <c:order val="0"/>
          <c:tx>
            <c:strRef>
              <c:f>Registration!$A$3</c:f>
              <c:strCache>
                <c:ptCount val="1"/>
                <c:pt idx="0">
                  <c:v>Total</c:v>
                </c:pt>
              </c:strCache>
            </c:strRef>
          </c:tx>
          <c:spPr>
            <a:solidFill>
              <a:srgbClr val="00B050"/>
            </a:solidFill>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trendline>
            <c:trendlineType val="movingAvg"/>
            <c:period val="2"/>
            <c:dispRSqr val="0"/>
            <c:dispEq val="0"/>
          </c:trendline>
          <c:cat>
            <c:strRef>
              <c:f>Payroll!$E$2:$P$2</c:f>
              <c:strCache>
                <c:ptCount val="12"/>
                <c:pt idx="0">
                  <c:v>Mar</c:v>
                </c:pt>
                <c:pt idx="1">
                  <c:v>April</c:v>
                </c:pt>
                <c:pt idx="2">
                  <c:v>May</c:v>
                </c:pt>
                <c:pt idx="3">
                  <c:v>June</c:v>
                </c:pt>
                <c:pt idx="4">
                  <c:v>July</c:v>
                </c:pt>
                <c:pt idx="5">
                  <c:v>Aug</c:v>
                </c:pt>
                <c:pt idx="6">
                  <c:v>Sep</c:v>
                </c:pt>
                <c:pt idx="7">
                  <c:v>Oct</c:v>
                </c:pt>
                <c:pt idx="8">
                  <c:v>Nov</c:v>
                </c:pt>
                <c:pt idx="9">
                  <c:v>Dec</c:v>
                </c:pt>
                <c:pt idx="10">
                  <c:v>Jan</c:v>
                </c:pt>
                <c:pt idx="11">
                  <c:v>Feb</c:v>
                </c:pt>
              </c:strCache>
            </c:strRef>
          </c:cat>
          <c:val>
            <c:numRef>
              <c:f>Registration!$C$3:$N$3</c:f>
              <c:numCache>
                <c:formatCode>General</c:formatCode>
                <c:ptCount val="12"/>
                <c:pt idx="0">
                  <c:v>3</c:v>
                </c:pt>
                <c:pt idx="1">
                  <c:v>6</c:v>
                </c:pt>
                <c:pt idx="2">
                  <c:v>9</c:v>
                </c:pt>
                <c:pt idx="3">
                  <c:v>12</c:v>
                </c:pt>
                <c:pt idx="4">
                  <c:v>13</c:v>
                </c:pt>
                <c:pt idx="5">
                  <c:v>14</c:v>
                </c:pt>
                <c:pt idx="6">
                  <c:v>15</c:v>
                </c:pt>
                <c:pt idx="7">
                  <c:v>16</c:v>
                </c:pt>
                <c:pt idx="8">
                  <c:v>19</c:v>
                </c:pt>
                <c:pt idx="9">
                  <c:v>19</c:v>
                </c:pt>
                <c:pt idx="10">
                  <c:v>19</c:v>
                </c:pt>
                <c:pt idx="11">
                  <c:v>19</c:v>
                </c:pt>
              </c:numCache>
            </c:numRef>
          </c:val>
        </c:ser>
        <c:ser>
          <c:idx val="4"/>
          <c:order val="1"/>
          <c:tx>
            <c:strRef>
              <c:f>Physics!$B$3</c:f>
              <c:strCache>
                <c:ptCount val="1"/>
                <c:pt idx="0">
                  <c:v>Physics</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Payroll!$E$2:$P$2</c:f>
              <c:strCache>
                <c:ptCount val="12"/>
                <c:pt idx="0">
                  <c:v>Mar</c:v>
                </c:pt>
                <c:pt idx="1">
                  <c:v>April</c:v>
                </c:pt>
                <c:pt idx="2">
                  <c:v>May</c:v>
                </c:pt>
                <c:pt idx="3">
                  <c:v>June</c:v>
                </c:pt>
                <c:pt idx="4">
                  <c:v>July</c:v>
                </c:pt>
                <c:pt idx="5">
                  <c:v>Aug</c:v>
                </c:pt>
                <c:pt idx="6">
                  <c:v>Sep</c:v>
                </c:pt>
                <c:pt idx="7">
                  <c:v>Oct</c:v>
                </c:pt>
                <c:pt idx="8">
                  <c:v>Nov</c:v>
                </c:pt>
                <c:pt idx="9">
                  <c:v>Dec</c:v>
                </c:pt>
                <c:pt idx="10">
                  <c:v>Jan</c:v>
                </c:pt>
                <c:pt idx="11">
                  <c:v>Feb</c:v>
                </c:pt>
              </c:strCache>
            </c:strRef>
          </c:cat>
          <c:val>
            <c:numRef>
              <c:f>Physics!$D$3:$O$3</c:f>
              <c:numCache>
                <c:formatCode>General</c:formatCode>
                <c:ptCount val="12"/>
                <c:pt idx="0">
                  <c:v>1</c:v>
                </c:pt>
                <c:pt idx="1">
                  <c:v>5</c:v>
                </c:pt>
                <c:pt idx="2">
                  <c:v>9</c:v>
                </c:pt>
                <c:pt idx="3">
                  <c:v>7</c:v>
                </c:pt>
                <c:pt idx="4">
                  <c:v>11</c:v>
                </c:pt>
                <c:pt idx="5">
                  <c:v>14</c:v>
                </c:pt>
                <c:pt idx="6">
                  <c:v>15</c:v>
                </c:pt>
                <c:pt idx="7">
                  <c:v>18</c:v>
                </c:pt>
                <c:pt idx="8">
                  <c:v>22</c:v>
                </c:pt>
                <c:pt idx="9">
                  <c:v>18</c:v>
                </c:pt>
                <c:pt idx="10">
                  <c:v>19</c:v>
                </c:pt>
                <c:pt idx="11">
                  <c:v>16</c:v>
                </c:pt>
              </c:numCache>
            </c:numRef>
          </c:val>
        </c:ser>
        <c:ser>
          <c:idx val="0"/>
          <c:order val="2"/>
          <c:tx>
            <c:strRef>
              <c:f>Maths!$B$3</c:f>
              <c:strCache>
                <c:ptCount val="1"/>
                <c:pt idx="0">
                  <c:v>Maths</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Payroll!$E$2:$P$2</c:f>
              <c:strCache>
                <c:ptCount val="12"/>
                <c:pt idx="0">
                  <c:v>Mar</c:v>
                </c:pt>
                <c:pt idx="1">
                  <c:v>April</c:v>
                </c:pt>
                <c:pt idx="2">
                  <c:v>May</c:v>
                </c:pt>
                <c:pt idx="3">
                  <c:v>June</c:v>
                </c:pt>
                <c:pt idx="4">
                  <c:v>July</c:v>
                </c:pt>
                <c:pt idx="5">
                  <c:v>Aug</c:v>
                </c:pt>
                <c:pt idx="6">
                  <c:v>Sep</c:v>
                </c:pt>
                <c:pt idx="7">
                  <c:v>Oct</c:v>
                </c:pt>
                <c:pt idx="8">
                  <c:v>Nov</c:v>
                </c:pt>
                <c:pt idx="9">
                  <c:v>Dec</c:v>
                </c:pt>
                <c:pt idx="10">
                  <c:v>Jan</c:v>
                </c:pt>
                <c:pt idx="11">
                  <c:v>Feb</c:v>
                </c:pt>
              </c:strCache>
            </c:strRef>
          </c:cat>
          <c:val>
            <c:numRef>
              <c:f>Maths!$D$3:$O$3</c:f>
              <c:numCache>
                <c:formatCode>General</c:formatCode>
                <c:ptCount val="12"/>
                <c:pt idx="0">
                  <c:v>9</c:v>
                </c:pt>
                <c:pt idx="1">
                  <c:v>12</c:v>
                </c:pt>
                <c:pt idx="2">
                  <c:v>15</c:v>
                </c:pt>
                <c:pt idx="3">
                  <c:v>18</c:v>
                </c:pt>
                <c:pt idx="4">
                  <c:v>24</c:v>
                </c:pt>
                <c:pt idx="5">
                  <c:v>23</c:v>
                </c:pt>
                <c:pt idx="6">
                  <c:v>23</c:v>
                </c:pt>
                <c:pt idx="7">
                  <c:v>24</c:v>
                </c:pt>
                <c:pt idx="8">
                  <c:v>30</c:v>
                </c:pt>
                <c:pt idx="9">
                  <c:v>28</c:v>
                </c:pt>
                <c:pt idx="10">
                  <c:v>30</c:v>
                </c:pt>
                <c:pt idx="11">
                  <c:v>25</c:v>
                </c:pt>
              </c:numCache>
            </c:numRef>
          </c:val>
        </c:ser>
        <c:ser>
          <c:idx val="5"/>
          <c:order val="3"/>
          <c:tx>
            <c:strRef>
              <c:f>Chem!$B$3</c:f>
              <c:strCache>
                <c:ptCount val="1"/>
                <c:pt idx="0">
                  <c:v>Chem</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Payroll!$E$2:$P$2</c:f>
              <c:strCache>
                <c:ptCount val="12"/>
                <c:pt idx="0">
                  <c:v>Mar</c:v>
                </c:pt>
                <c:pt idx="1">
                  <c:v>April</c:v>
                </c:pt>
                <c:pt idx="2">
                  <c:v>May</c:v>
                </c:pt>
                <c:pt idx="3">
                  <c:v>June</c:v>
                </c:pt>
                <c:pt idx="4">
                  <c:v>July</c:v>
                </c:pt>
                <c:pt idx="5">
                  <c:v>Aug</c:v>
                </c:pt>
                <c:pt idx="6">
                  <c:v>Sep</c:v>
                </c:pt>
                <c:pt idx="7">
                  <c:v>Oct</c:v>
                </c:pt>
                <c:pt idx="8">
                  <c:v>Nov</c:v>
                </c:pt>
                <c:pt idx="9">
                  <c:v>Dec</c:v>
                </c:pt>
                <c:pt idx="10">
                  <c:v>Jan</c:v>
                </c:pt>
                <c:pt idx="11">
                  <c:v>Feb</c:v>
                </c:pt>
              </c:strCache>
            </c:strRef>
          </c:cat>
          <c:val>
            <c:numRef>
              <c:f>Chem!$D$3:$O$3</c:f>
              <c:numCache>
                <c:formatCode>General</c:formatCode>
                <c:ptCount val="12"/>
                <c:pt idx="0">
                  <c:v>1</c:v>
                </c:pt>
                <c:pt idx="1">
                  <c:v>3</c:v>
                </c:pt>
                <c:pt idx="2">
                  <c:v>7</c:v>
                </c:pt>
                <c:pt idx="3">
                  <c:v>7</c:v>
                </c:pt>
                <c:pt idx="4">
                  <c:v>11</c:v>
                </c:pt>
                <c:pt idx="5">
                  <c:v>14</c:v>
                </c:pt>
                <c:pt idx="6">
                  <c:v>15</c:v>
                </c:pt>
                <c:pt idx="7">
                  <c:v>19</c:v>
                </c:pt>
                <c:pt idx="8">
                  <c:v>24</c:v>
                </c:pt>
                <c:pt idx="9">
                  <c:v>20</c:v>
                </c:pt>
                <c:pt idx="10">
                  <c:v>21</c:v>
                </c:pt>
                <c:pt idx="11">
                  <c:v>17</c:v>
                </c:pt>
              </c:numCache>
            </c:numRef>
          </c:val>
        </c:ser>
        <c:ser>
          <c:idx val="7"/>
          <c:order val="4"/>
          <c:tx>
            <c:strRef>
              <c:f>Bio!$B$3</c:f>
              <c:strCache>
                <c:ptCount val="1"/>
                <c:pt idx="0">
                  <c:v>Bio</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val>
            <c:numRef>
              <c:f>Bio!$D$3:$O$3</c:f>
              <c:numCache>
                <c:formatCode>General</c:formatCode>
                <c:ptCount val="2"/>
                <c:pt idx="0">
                  <c:v>13</c:v>
                </c:pt>
                <c:pt idx="1">
                  <c:v>13</c:v>
                </c:pt>
              </c:numCache>
            </c:numRef>
          </c:val>
        </c:ser>
        <c:ser>
          <c:idx val="2"/>
          <c:order val="5"/>
          <c:tx>
            <c:strRef>
              <c:f>IITMaths!$B$3</c:f>
              <c:strCache>
                <c:ptCount val="1"/>
                <c:pt idx="0">
                  <c:v>IITMaths</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Payroll!$E$2:$P$2</c:f>
              <c:strCache>
                <c:ptCount val="12"/>
                <c:pt idx="0">
                  <c:v>Mar</c:v>
                </c:pt>
                <c:pt idx="1">
                  <c:v>April</c:v>
                </c:pt>
                <c:pt idx="2">
                  <c:v>May</c:v>
                </c:pt>
                <c:pt idx="3">
                  <c:v>June</c:v>
                </c:pt>
                <c:pt idx="4">
                  <c:v>July</c:v>
                </c:pt>
                <c:pt idx="5">
                  <c:v>Aug</c:v>
                </c:pt>
                <c:pt idx="6">
                  <c:v>Sep</c:v>
                </c:pt>
                <c:pt idx="7">
                  <c:v>Oct</c:v>
                </c:pt>
                <c:pt idx="8">
                  <c:v>Nov</c:v>
                </c:pt>
                <c:pt idx="9">
                  <c:v>Dec</c:v>
                </c:pt>
                <c:pt idx="10">
                  <c:v>Jan</c:v>
                </c:pt>
                <c:pt idx="11">
                  <c:v>Feb</c:v>
                </c:pt>
              </c:strCache>
            </c:strRef>
          </c:cat>
          <c:val>
            <c:numRef>
              <c:f>IITMaths!$D$3:$O$3</c:f>
              <c:numCache>
                <c:formatCode>General</c:formatCode>
                <c:ptCount val="12"/>
                <c:pt idx="0">
                  <c:v>0</c:v>
                </c:pt>
                <c:pt idx="1">
                  <c:v>0</c:v>
                </c:pt>
                <c:pt idx="2">
                  <c:v>0</c:v>
                </c:pt>
                <c:pt idx="3">
                  <c:v>0</c:v>
                </c:pt>
                <c:pt idx="4">
                  <c:v>1</c:v>
                </c:pt>
                <c:pt idx="5">
                  <c:v>1</c:v>
                </c:pt>
                <c:pt idx="6">
                  <c:v>4</c:v>
                </c:pt>
                <c:pt idx="7">
                  <c:v>9</c:v>
                </c:pt>
                <c:pt idx="8">
                  <c:v>11</c:v>
                </c:pt>
                <c:pt idx="9">
                  <c:v>8</c:v>
                </c:pt>
                <c:pt idx="10">
                  <c:v>8</c:v>
                </c:pt>
                <c:pt idx="11">
                  <c:v>6</c:v>
                </c:pt>
              </c:numCache>
            </c:numRef>
          </c:val>
        </c:ser>
        <c:ser>
          <c:idx val="1"/>
          <c:order val="6"/>
          <c:tx>
            <c:strRef>
              <c:f>OtherSubjects!$B$3</c:f>
              <c:strCache>
                <c:ptCount val="1"/>
                <c:pt idx="0">
                  <c:v>OtherSubjects</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Payroll!$E$2:$P$2</c:f>
              <c:strCache>
                <c:ptCount val="12"/>
                <c:pt idx="0">
                  <c:v>Mar</c:v>
                </c:pt>
                <c:pt idx="1">
                  <c:v>April</c:v>
                </c:pt>
                <c:pt idx="2">
                  <c:v>May</c:v>
                </c:pt>
                <c:pt idx="3">
                  <c:v>June</c:v>
                </c:pt>
                <c:pt idx="4">
                  <c:v>July</c:v>
                </c:pt>
                <c:pt idx="5">
                  <c:v>Aug</c:v>
                </c:pt>
                <c:pt idx="6">
                  <c:v>Sep</c:v>
                </c:pt>
                <c:pt idx="7">
                  <c:v>Oct</c:v>
                </c:pt>
                <c:pt idx="8">
                  <c:v>Nov</c:v>
                </c:pt>
                <c:pt idx="9">
                  <c:v>Dec</c:v>
                </c:pt>
                <c:pt idx="10">
                  <c:v>Jan</c:v>
                </c:pt>
                <c:pt idx="11">
                  <c:v>Feb</c:v>
                </c:pt>
              </c:strCache>
            </c:strRef>
          </c:cat>
          <c:val>
            <c:numRef>
              <c:f>OtherSubjects!$D$3:$O$3</c:f>
              <c:numCache>
                <c:formatCode>General</c:formatCode>
                <c:ptCount val="1"/>
                <c:pt idx="0">
                  <c:v>3</c:v>
                </c:pt>
              </c:numCache>
            </c:numRef>
          </c:val>
        </c:ser>
        <c:dLbls>
          <c:showLegendKey val="0"/>
          <c:showVal val="1"/>
          <c:showCatName val="0"/>
          <c:showSerName val="0"/>
          <c:showPercent val="0"/>
          <c:showBubbleSize val="0"/>
        </c:dLbls>
        <c:gapWidth val="150"/>
        <c:overlap val="-25"/>
        <c:axId val="250853152"/>
        <c:axId val="250853544"/>
      </c:barChart>
      <c:catAx>
        <c:axId val="250853152"/>
        <c:scaling>
          <c:orientation val="minMax"/>
        </c:scaling>
        <c:delete val="0"/>
        <c:axPos val="b"/>
        <c:numFmt formatCode="General" sourceLinked="0"/>
        <c:majorTickMark val="none"/>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50853544"/>
        <c:crosses val="autoZero"/>
        <c:auto val="1"/>
        <c:lblAlgn val="ctr"/>
        <c:lblOffset val="100"/>
        <c:noMultiLvlLbl val="1"/>
      </c:catAx>
      <c:valAx>
        <c:axId val="250853544"/>
        <c:scaling>
          <c:orientation val="minMax"/>
        </c:scaling>
        <c:delete val="1"/>
        <c:axPos val="l"/>
        <c:numFmt formatCode="General" sourceLinked="1"/>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50853152"/>
        <c:crosses val="autoZero"/>
        <c:crossBetween val="between"/>
      </c:valAx>
    </c:plotArea>
    <c:legend>
      <c:legendPos val="t"/>
      <c:layout/>
      <c:overlay val="0"/>
      <c:txPr>
        <a:bodyPr rot="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trlProps/ctrlProp1.xml><?xml version="1.0" encoding="utf-8"?>
<formControlPr xmlns="http://schemas.microsoft.com/office/spreadsheetml/2009/9/main" objectType="Drop" dx="16" page="10" val="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631031</xdr:colOff>
      <xdr:row>29</xdr:row>
      <xdr:rowOff>24867</xdr:rowOff>
    </xdr:from>
    <xdr:to>
      <xdr:col>28</xdr:col>
      <xdr:colOff>95249</xdr:colOff>
      <xdr:row>75</xdr:row>
      <xdr:rowOff>63499</xdr:rowOff>
    </xdr:to>
    <xdr:graphicFrame>
      <xdr:nvGraphicFramePr>
        <xdr:cNvPr id="3" name="Chart 2" title="Profit &amp; Loss Projection"/>
        <xdr:cNvGraphicFramePr/>
      </xdr:nvGraphicFramePr>
      <xdr:xfrm>
        <a:off x="2668905" y="4987290"/>
        <a:ext cx="14942185" cy="75057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10583</xdr:colOff>
      <xdr:row>76</xdr:row>
      <xdr:rowOff>127003</xdr:rowOff>
    </xdr:from>
    <xdr:to>
      <xdr:col>29</xdr:col>
      <xdr:colOff>0</xdr:colOff>
      <xdr:row>101</xdr:row>
      <xdr:rowOff>42335</xdr:rowOff>
    </xdr:to>
    <xdr:graphicFrame>
      <xdr:nvGraphicFramePr>
        <xdr:cNvPr id="4" name="Chart 3"/>
        <xdr:cNvGraphicFramePr/>
      </xdr:nvGraphicFramePr>
      <xdr:xfrm>
        <a:off x="181610" y="12719050"/>
        <a:ext cx="17992090" cy="396303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xdr:from>
          <xdr:col>30</xdr:col>
          <xdr:colOff>0</xdr:colOff>
          <xdr:row>44</xdr:row>
          <xdr:rowOff>0</xdr:rowOff>
        </xdr:from>
        <xdr:to>
          <xdr:col>31</xdr:col>
          <xdr:colOff>0</xdr:colOff>
          <xdr:row>45</xdr:row>
          <xdr:rowOff>0</xdr:rowOff>
        </xdr:to>
        <xdr:sp>
          <xdr:nvSpPr>
            <xdr:cNvPr id="4221" name="Drop Down 125" hidden="1">
              <a:extLst>
                <a:ext uri="{63B3BB69-23CF-44E3-9099-C40C66FF867C}">
                  <a14:compatExt spid="_x0000_s4221"/>
                </a:ext>
              </a:extLst>
            </xdr:cNvPr>
            <xdr:cNvSpPr/>
          </xdr:nvSpPr>
          <xdr:spPr>
            <a:xfrm>
              <a:off x="14735175" y="6543675"/>
              <a:ext cx="1076325" cy="142875"/>
            </a:xfrm>
            <a:prstGeom prst="rect">
              <a:avLst/>
            </a:prstGeom>
          </xdr:spPr>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4" Type="http://schemas.openxmlformats.org/officeDocument/2006/relationships/ctrlProp" Target="../ctrlProps/ctrlProp1.xml"/><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F57"/>
  <sheetViews>
    <sheetView zoomScale="80" zoomScaleNormal="80" workbookViewId="0">
      <pane ySplit="4" topLeftCell="A5" activePane="bottomLeft" state="frozen"/>
      <selection/>
      <selection pane="bottomLeft" activeCell="A5" sqref="A5"/>
    </sheetView>
  </sheetViews>
  <sheetFormatPr defaultColWidth="9" defaultRowHeight="12.75"/>
  <cols>
    <col min="1" max="1" width="2.57142857142857" style="392" customWidth="1"/>
    <col min="2" max="2" width="28" style="392" customWidth="1"/>
    <col min="3" max="3" width="9.71428571428571" style="392" customWidth="1"/>
    <col min="4" max="15" width="8.85714285714286" style="392" customWidth="1"/>
    <col min="16" max="16" width="9.85714285714286" style="392" customWidth="1"/>
    <col min="17" max="28" width="8.85714285714286" style="392" customWidth="1"/>
    <col min="29" max="29" width="9.85714285714286" style="392" customWidth="1"/>
    <col min="30" max="35" width="9.14285714285714" style="392"/>
    <col min="36" max="36" width="13" style="392" customWidth="1"/>
    <col min="37" max="37" width="6.28571428571429" style="392" customWidth="1"/>
    <col min="38" max="38" width="5" style="392" customWidth="1"/>
    <col min="39" max="39" width="10.2857142857143" style="392" customWidth="1"/>
    <col min="40" max="40" width="6.28571428571429" style="392" customWidth="1"/>
    <col min="41" max="41" width="5" style="392" customWidth="1"/>
    <col min="42" max="42" width="21.2857142857143" style="392" customWidth="1"/>
    <col min="43" max="43" width="6.28571428571429" style="392" customWidth="1"/>
    <col min="44" max="44" width="5" style="392" customWidth="1"/>
    <col min="45" max="45" width="20.5714285714286" style="392" customWidth="1"/>
    <col min="46" max="47" width="6.28571428571429" style="392" customWidth="1"/>
    <col min="48" max="48" width="6.71428571428571" style="392" customWidth="1"/>
    <col min="49" max="49" width="6.28571428571429" style="392" customWidth="1"/>
    <col min="50" max="50" width="5" style="392" customWidth="1"/>
    <col min="51" max="51" width="10.7142857142857" style="392" customWidth="1"/>
    <col min="52" max="52" width="6.28571428571429" style="392" customWidth="1"/>
    <col min="53" max="53" width="5" style="392" customWidth="1"/>
    <col min="54" max="54" width="8.42857142857143" style="392" customWidth="1"/>
    <col min="55" max="55" width="6.28571428571429" style="392" customWidth="1"/>
    <col min="56" max="56" width="2.57142857142857" style="392" customWidth="1"/>
    <col min="57" max="57" width="8.42857142857143" style="392" customWidth="1"/>
    <col min="58" max="277" width="9.14285714285714" style="392"/>
    <col min="278" max="278" width="3.14285714285714" style="392" customWidth="1"/>
    <col min="279" max="279" width="29.8571428571429" style="392" customWidth="1"/>
    <col min="280" max="280" width="7" style="392" customWidth="1"/>
    <col min="281" max="281" width="9.85714285714286" style="392" customWidth="1"/>
    <col min="282" max="285" width="7.85714285714286" style="392" customWidth="1"/>
    <col min="286" max="286" width="7.71428571428571" style="392" customWidth="1"/>
    <col min="287" max="290" width="7.85714285714286" style="392" customWidth="1"/>
    <col min="291" max="291" width="10" style="392" customWidth="1"/>
    <col min="292" max="292" width="10.4285714285714" style="392" customWidth="1"/>
    <col min="293" max="533" width="9.14285714285714" style="392"/>
    <col min="534" max="534" width="3.14285714285714" style="392" customWidth="1"/>
    <col min="535" max="535" width="29.8571428571429" style="392" customWidth="1"/>
    <col min="536" max="536" width="7" style="392" customWidth="1"/>
    <col min="537" max="537" width="9.85714285714286" style="392" customWidth="1"/>
    <col min="538" max="541" width="7.85714285714286" style="392" customWidth="1"/>
    <col min="542" max="542" width="7.71428571428571" style="392" customWidth="1"/>
    <col min="543" max="546" width="7.85714285714286" style="392" customWidth="1"/>
    <col min="547" max="547" width="10" style="392" customWidth="1"/>
    <col min="548" max="548" width="10.4285714285714" style="392" customWidth="1"/>
    <col min="549" max="789" width="9.14285714285714" style="392"/>
    <col min="790" max="790" width="3.14285714285714" style="392" customWidth="1"/>
    <col min="791" max="791" width="29.8571428571429" style="392" customWidth="1"/>
    <col min="792" max="792" width="7" style="392" customWidth="1"/>
    <col min="793" max="793" width="9.85714285714286" style="392" customWidth="1"/>
    <col min="794" max="797" width="7.85714285714286" style="392" customWidth="1"/>
    <col min="798" max="798" width="7.71428571428571" style="392" customWidth="1"/>
    <col min="799" max="802" width="7.85714285714286" style="392" customWidth="1"/>
    <col min="803" max="803" width="10" style="392" customWidth="1"/>
    <col min="804" max="804" width="10.4285714285714" style="392" customWidth="1"/>
    <col min="805" max="1045" width="9.14285714285714" style="392"/>
    <col min="1046" max="1046" width="3.14285714285714" style="392" customWidth="1"/>
    <col min="1047" max="1047" width="29.8571428571429" style="392" customWidth="1"/>
    <col min="1048" max="1048" width="7" style="392" customWidth="1"/>
    <col min="1049" max="1049" width="9.85714285714286" style="392" customWidth="1"/>
    <col min="1050" max="1053" width="7.85714285714286" style="392" customWidth="1"/>
    <col min="1054" max="1054" width="7.71428571428571" style="392" customWidth="1"/>
    <col min="1055" max="1058" width="7.85714285714286" style="392" customWidth="1"/>
    <col min="1059" max="1059" width="10" style="392" customWidth="1"/>
    <col min="1060" max="1060" width="10.4285714285714" style="392" customWidth="1"/>
    <col min="1061" max="1301" width="9.14285714285714" style="392"/>
    <col min="1302" max="1302" width="3.14285714285714" style="392" customWidth="1"/>
    <col min="1303" max="1303" width="29.8571428571429" style="392" customWidth="1"/>
    <col min="1304" max="1304" width="7" style="392" customWidth="1"/>
    <col min="1305" max="1305" width="9.85714285714286" style="392" customWidth="1"/>
    <col min="1306" max="1309" width="7.85714285714286" style="392" customWidth="1"/>
    <col min="1310" max="1310" width="7.71428571428571" style="392" customWidth="1"/>
    <col min="1311" max="1314" width="7.85714285714286" style="392" customWidth="1"/>
    <col min="1315" max="1315" width="10" style="392" customWidth="1"/>
    <col min="1316" max="1316" width="10.4285714285714" style="392" customWidth="1"/>
    <col min="1317" max="1557" width="9.14285714285714" style="392"/>
    <col min="1558" max="1558" width="3.14285714285714" style="392" customWidth="1"/>
    <col min="1559" max="1559" width="29.8571428571429" style="392" customWidth="1"/>
    <col min="1560" max="1560" width="7" style="392" customWidth="1"/>
    <col min="1561" max="1561" width="9.85714285714286" style="392" customWidth="1"/>
    <col min="1562" max="1565" width="7.85714285714286" style="392" customWidth="1"/>
    <col min="1566" max="1566" width="7.71428571428571" style="392" customWidth="1"/>
    <col min="1567" max="1570" width="7.85714285714286" style="392" customWidth="1"/>
    <col min="1571" max="1571" width="10" style="392" customWidth="1"/>
    <col min="1572" max="1572" width="10.4285714285714" style="392" customWidth="1"/>
    <col min="1573" max="1813" width="9.14285714285714" style="392"/>
    <col min="1814" max="1814" width="3.14285714285714" style="392" customWidth="1"/>
    <col min="1815" max="1815" width="29.8571428571429" style="392" customWidth="1"/>
    <col min="1816" max="1816" width="7" style="392" customWidth="1"/>
    <col min="1817" max="1817" width="9.85714285714286" style="392" customWidth="1"/>
    <col min="1818" max="1821" width="7.85714285714286" style="392" customWidth="1"/>
    <col min="1822" max="1822" width="7.71428571428571" style="392" customWidth="1"/>
    <col min="1823" max="1826" width="7.85714285714286" style="392" customWidth="1"/>
    <col min="1827" max="1827" width="10" style="392" customWidth="1"/>
    <col min="1828" max="1828" width="10.4285714285714" style="392" customWidth="1"/>
    <col min="1829" max="2069" width="9.14285714285714" style="392"/>
    <col min="2070" max="2070" width="3.14285714285714" style="392" customWidth="1"/>
    <col min="2071" max="2071" width="29.8571428571429" style="392" customWidth="1"/>
    <col min="2072" max="2072" width="7" style="392" customWidth="1"/>
    <col min="2073" max="2073" width="9.85714285714286" style="392" customWidth="1"/>
    <col min="2074" max="2077" width="7.85714285714286" style="392" customWidth="1"/>
    <col min="2078" max="2078" width="7.71428571428571" style="392" customWidth="1"/>
    <col min="2079" max="2082" width="7.85714285714286" style="392" customWidth="1"/>
    <col min="2083" max="2083" width="10" style="392" customWidth="1"/>
    <col min="2084" max="2084" width="10.4285714285714" style="392" customWidth="1"/>
    <col min="2085" max="2325" width="9.14285714285714" style="392"/>
    <col min="2326" max="2326" width="3.14285714285714" style="392" customWidth="1"/>
    <col min="2327" max="2327" width="29.8571428571429" style="392" customWidth="1"/>
    <col min="2328" max="2328" width="7" style="392" customWidth="1"/>
    <col min="2329" max="2329" width="9.85714285714286" style="392" customWidth="1"/>
    <col min="2330" max="2333" width="7.85714285714286" style="392" customWidth="1"/>
    <col min="2334" max="2334" width="7.71428571428571" style="392" customWidth="1"/>
    <col min="2335" max="2338" width="7.85714285714286" style="392" customWidth="1"/>
    <col min="2339" max="2339" width="10" style="392" customWidth="1"/>
    <col min="2340" max="2340" width="10.4285714285714" style="392" customWidth="1"/>
    <col min="2341" max="2581" width="9.14285714285714" style="392"/>
    <col min="2582" max="2582" width="3.14285714285714" style="392" customWidth="1"/>
    <col min="2583" max="2583" width="29.8571428571429" style="392" customWidth="1"/>
    <col min="2584" max="2584" width="7" style="392" customWidth="1"/>
    <col min="2585" max="2585" width="9.85714285714286" style="392" customWidth="1"/>
    <col min="2586" max="2589" width="7.85714285714286" style="392" customWidth="1"/>
    <col min="2590" max="2590" width="7.71428571428571" style="392" customWidth="1"/>
    <col min="2591" max="2594" width="7.85714285714286" style="392" customWidth="1"/>
    <col min="2595" max="2595" width="10" style="392" customWidth="1"/>
    <col min="2596" max="2596" width="10.4285714285714" style="392" customWidth="1"/>
    <col min="2597" max="2837" width="9.14285714285714" style="392"/>
    <col min="2838" max="2838" width="3.14285714285714" style="392" customWidth="1"/>
    <col min="2839" max="2839" width="29.8571428571429" style="392" customWidth="1"/>
    <col min="2840" max="2840" width="7" style="392" customWidth="1"/>
    <col min="2841" max="2841" width="9.85714285714286" style="392" customWidth="1"/>
    <col min="2842" max="2845" width="7.85714285714286" style="392" customWidth="1"/>
    <col min="2846" max="2846" width="7.71428571428571" style="392" customWidth="1"/>
    <col min="2847" max="2850" width="7.85714285714286" style="392" customWidth="1"/>
    <col min="2851" max="2851" width="10" style="392" customWidth="1"/>
    <col min="2852" max="2852" width="10.4285714285714" style="392" customWidth="1"/>
    <col min="2853" max="3093" width="9.14285714285714" style="392"/>
    <col min="3094" max="3094" width="3.14285714285714" style="392" customWidth="1"/>
    <col min="3095" max="3095" width="29.8571428571429" style="392" customWidth="1"/>
    <col min="3096" max="3096" width="7" style="392" customWidth="1"/>
    <col min="3097" max="3097" width="9.85714285714286" style="392" customWidth="1"/>
    <col min="3098" max="3101" width="7.85714285714286" style="392" customWidth="1"/>
    <col min="3102" max="3102" width="7.71428571428571" style="392" customWidth="1"/>
    <col min="3103" max="3106" width="7.85714285714286" style="392" customWidth="1"/>
    <col min="3107" max="3107" width="10" style="392" customWidth="1"/>
    <col min="3108" max="3108" width="10.4285714285714" style="392" customWidth="1"/>
    <col min="3109" max="3349" width="9.14285714285714" style="392"/>
    <col min="3350" max="3350" width="3.14285714285714" style="392" customWidth="1"/>
    <col min="3351" max="3351" width="29.8571428571429" style="392" customWidth="1"/>
    <col min="3352" max="3352" width="7" style="392" customWidth="1"/>
    <col min="3353" max="3353" width="9.85714285714286" style="392" customWidth="1"/>
    <col min="3354" max="3357" width="7.85714285714286" style="392" customWidth="1"/>
    <col min="3358" max="3358" width="7.71428571428571" style="392" customWidth="1"/>
    <col min="3359" max="3362" width="7.85714285714286" style="392" customWidth="1"/>
    <col min="3363" max="3363" width="10" style="392" customWidth="1"/>
    <col min="3364" max="3364" width="10.4285714285714" style="392" customWidth="1"/>
    <col min="3365" max="3605" width="9.14285714285714" style="392"/>
    <col min="3606" max="3606" width="3.14285714285714" style="392" customWidth="1"/>
    <col min="3607" max="3607" width="29.8571428571429" style="392" customWidth="1"/>
    <col min="3608" max="3608" width="7" style="392" customWidth="1"/>
    <col min="3609" max="3609" width="9.85714285714286" style="392" customWidth="1"/>
    <col min="3610" max="3613" width="7.85714285714286" style="392" customWidth="1"/>
    <col min="3614" max="3614" width="7.71428571428571" style="392" customWidth="1"/>
    <col min="3615" max="3618" width="7.85714285714286" style="392" customWidth="1"/>
    <col min="3619" max="3619" width="10" style="392" customWidth="1"/>
    <col min="3620" max="3620" width="10.4285714285714" style="392" customWidth="1"/>
    <col min="3621" max="3861" width="9.14285714285714" style="392"/>
    <col min="3862" max="3862" width="3.14285714285714" style="392" customWidth="1"/>
    <col min="3863" max="3863" width="29.8571428571429" style="392" customWidth="1"/>
    <col min="3864" max="3864" width="7" style="392" customWidth="1"/>
    <col min="3865" max="3865" width="9.85714285714286" style="392" customWidth="1"/>
    <col min="3866" max="3869" width="7.85714285714286" style="392" customWidth="1"/>
    <col min="3870" max="3870" width="7.71428571428571" style="392" customWidth="1"/>
    <col min="3871" max="3874" width="7.85714285714286" style="392" customWidth="1"/>
    <col min="3875" max="3875" width="10" style="392" customWidth="1"/>
    <col min="3876" max="3876" width="10.4285714285714" style="392" customWidth="1"/>
    <col min="3877" max="4117" width="9.14285714285714" style="392"/>
    <col min="4118" max="4118" width="3.14285714285714" style="392" customWidth="1"/>
    <col min="4119" max="4119" width="29.8571428571429" style="392" customWidth="1"/>
    <col min="4120" max="4120" width="7" style="392" customWidth="1"/>
    <col min="4121" max="4121" width="9.85714285714286" style="392" customWidth="1"/>
    <col min="4122" max="4125" width="7.85714285714286" style="392" customWidth="1"/>
    <col min="4126" max="4126" width="7.71428571428571" style="392" customWidth="1"/>
    <col min="4127" max="4130" width="7.85714285714286" style="392" customWidth="1"/>
    <col min="4131" max="4131" width="10" style="392" customWidth="1"/>
    <col min="4132" max="4132" width="10.4285714285714" style="392" customWidth="1"/>
    <col min="4133" max="4373" width="9.14285714285714" style="392"/>
    <col min="4374" max="4374" width="3.14285714285714" style="392" customWidth="1"/>
    <col min="4375" max="4375" width="29.8571428571429" style="392" customWidth="1"/>
    <col min="4376" max="4376" width="7" style="392" customWidth="1"/>
    <col min="4377" max="4377" width="9.85714285714286" style="392" customWidth="1"/>
    <col min="4378" max="4381" width="7.85714285714286" style="392" customWidth="1"/>
    <col min="4382" max="4382" width="7.71428571428571" style="392" customWidth="1"/>
    <col min="4383" max="4386" width="7.85714285714286" style="392" customWidth="1"/>
    <col min="4387" max="4387" width="10" style="392" customWidth="1"/>
    <col min="4388" max="4388" width="10.4285714285714" style="392" customWidth="1"/>
    <col min="4389" max="4629" width="9.14285714285714" style="392"/>
    <col min="4630" max="4630" width="3.14285714285714" style="392" customWidth="1"/>
    <col min="4631" max="4631" width="29.8571428571429" style="392" customWidth="1"/>
    <col min="4632" max="4632" width="7" style="392" customWidth="1"/>
    <col min="4633" max="4633" width="9.85714285714286" style="392" customWidth="1"/>
    <col min="4634" max="4637" width="7.85714285714286" style="392" customWidth="1"/>
    <col min="4638" max="4638" width="7.71428571428571" style="392" customWidth="1"/>
    <col min="4639" max="4642" width="7.85714285714286" style="392" customWidth="1"/>
    <col min="4643" max="4643" width="10" style="392" customWidth="1"/>
    <col min="4644" max="4644" width="10.4285714285714" style="392" customWidth="1"/>
    <col min="4645" max="4885" width="9.14285714285714" style="392"/>
    <col min="4886" max="4886" width="3.14285714285714" style="392" customWidth="1"/>
    <col min="4887" max="4887" width="29.8571428571429" style="392" customWidth="1"/>
    <col min="4888" max="4888" width="7" style="392" customWidth="1"/>
    <col min="4889" max="4889" width="9.85714285714286" style="392" customWidth="1"/>
    <col min="4890" max="4893" width="7.85714285714286" style="392" customWidth="1"/>
    <col min="4894" max="4894" width="7.71428571428571" style="392" customWidth="1"/>
    <col min="4895" max="4898" width="7.85714285714286" style="392" customWidth="1"/>
    <col min="4899" max="4899" width="10" style="392" customWidth="1"/>
    <col min="4900" max="4900" width="10.4285714285714" style="392" customWidth="1"/>
    <col min="4901" max="5141" width="9.14285714285714" style="392"/>
    <col min="5142" max="5142" width="3.14285714285714" style="392" customWidth="1"/>
    <col min="5143" max="5143" width="29.8571428571429" style="392" customWidth="1"/>
    <col min="5144" max="5144" width="7" style="392" customWidth="1"/>
    <col min="5145" max="5145" width="9.85714285714286" style="392" customWidth="1"/>
    <col min="5146" max="5149" width="7.85714285714286" style="392" customWidth="1"/>
    <col min="5150" max="5150" width="7.71428571428571" style="392" customWidth="1"/>
    <col min="5151" max="5154" width="7.85714285714286" style="392" customWidth="1"/>
    <col min="5155" max="5155" width="10" style="392" customWidth="1"/>
    <col min="5156" max="5156" width="10.4285714285714" style="392" customWidth="1"/>
    <col min="5157" max="5397" width="9.14285714285714" style="392"/>
    <col min="5398" max="5398" width="3.14285714285714" style="392" customWidth="1"/>
    <col min="5399" max="5399" width="29.8571428571429" style="392" customWidth="1"/>
    <col min="5400" max="5400" width="7" style="392" customWidth="1"/>
    <col min="5401" max="5401" width="9.85714285714286" style="392" customWidth="1"/>
    <col min="5402" max="5405" width="7.85714285714286" style="392" customWidth="1"/>
    <col min="5406" max="5406" width="7.71428571428571" style="392" customWidth="1"/>
    <col min="5407" max="5410" width="7.85714285714286" style="392" customWidth="1"/>
    <col min="5411" max="5411" width="10" style="392" customWidth="1"/>
    <col min="5412" max="5412" width="10.4285714285714" style="392" customWidth="1"/>
    <col min="5413" max="5653" width="9.14285714285714" style="392"/>
    <col min="5654" max="5654" width="3.14285714285714" style="392" customWidth="1"/>
    <col min="5655" max="5655" width="29.8571428571429" style="392" customWidth="1"/>
    <col min="5656" max="5656" width="7" style="392" customWidth="1"/>
    <col min="5657" max="5657" width="9.85714285714286" style="392" customWidth="1"/>
    <col min="5658" max="5661" width="7.85714285714286" style="392" customWidth="1"/>
    <col min="5662" max="5662" width="7.71428571428571" style="392" customWidth="1"/>
    <col min="5663" max="5666" width="7.85714285714286" style="392" customWidth="1"/>
    <col min="5667" max="5667" width="10" style="392" customWidth="1"/>
    <col min="5668" max="5668" width="10.4285714285714" style="392" customWidth="1"/>
    <col min="5669" max="5909" width="9.14285714285714" style="392"/>
    <col min="5910" max="5910" width="3.14285714285714" style="392" customWidth="1"/>
    <col min="5911" max="5911" width="29.8571428571429" style="392" customWidth="1"/>
    <col min="5912" max="5912" width="7" style="392" customWidth="1"/>
    <col min="5913" max="5913" width="9.85714285714286" style="392" customWidth="1"/>
    <col min="5914" max="5917" width="7.85714285714286" style="392" customWidth="1"/>
    <col min="5918" max="5918" width="7.71428571428571" style="392" customWidth="1"/>
    <col min="5919" max="5922" width="7.85714285714286" style="392" customWidth="1"/>
    <col min="5923" max="5923" width="10" style="392" customWidth="1"/>
    <col min="5924" max="5924" width="10.4285714285714" style="392" customWidth="1"/>
    <col min="5925" max="6165" width="9.14285714285714" style="392"/>
    <col min="6166" max="6166" width="3.14285714285714" style="392" customWidth="1"/>
    <col min="6167" max="6167" width="29.8571428571429" style="392" customWidth="1"/>
    <col min="6168" max="6168" width="7" style="392" customWidth="1"/>
    <col min="6169" max="6169" width="9.85714285714286" style="392" customWidth="1"/>
    <col min="6170" max="6173" width="7.85714285714286" style="392" customWidth="1"/>
    <col min="6174" max="6174" width="7.71428571428571" style="392" customWidth="1"/>
    <col min="6175" max="6178" width="7.85714285714286" style="392" customWidth="1"/>
    <col min="6179" max="6179" width="10" style="392" customWidth="1"/>
    <col min="6180" max="6180" width="10.4285714285714" style="392" customWidth="1"/>
    <col min="6181" max="6421" width="9.14285714285714" style="392"/>
    <col min="6422" max="6422" width="3.14285714285714" style="392" customWidth="1"/>
    <col min="6423" max="6423" width="29.8571428571429" style="392" customWidth="1"/>
    <col min="6424" max="6424" width="7" style="392" customWidth="1"/>
    <col min="6425" max="6425" width="9.85714285714286" style="392" customWidth="1"/>
    <col min="6426" max="6429" width="7.85714285714286" style="392" customWidth="1"/>
    <col min="6430" max="6430" width="7.71428571428571" style="392" customWidth="1"/>
    <col min="6431" max="6434" width="7.85714285714286" style="392" customWidth="1"/>
    <col min="6435" max="6435" width="10" style="392" customWidth="1"/>
    <col min="6436" max="6436" width="10.4285714285714" style="392" customWidth="1"/>
    <col min="6437" max="6677" width="9.14285714285714" style="392"/>
    <col min="6678" max="6678" width="3.14285714285714" style="392" customWidth="1"/>
    <col min="6679" max="6679" width="29.8571428571429" style="392" customWidth="1"/>
    <col min="6680" max="6680" width="7" style="392" customWidth="1"/>
    <col min="6681" max="6681" width="9.85714285714286" style="392" customWidth="1"/>
    <col min="6682" max="6685" width="7.85714285714286" style="392" customWidth="1"/>
    <col min="6686" max="6686" width="7.71428571428571" style="392" customWidth="1"/>
    <col min="6687" max="6690" width="7.85714285714286" style="392" customWidth="1"/>
    <col min="6691" max="6691" width="10" style="392" customWidth="1"/>
    <col min="6692" max="6692" width="10.4285714285714" style="392" customWidth="1"/>
    <col min="6693" max="6933" width="9.14285714285714" style="392"/>
    <col min="6934" max="6934" width="3.14285714285714" style="392" customWidth="1"/>
    <col min="6935" max="6935" width="29.8571428571429" style="392" customWidth="1"/>
    <col min="6936" max="6936" width="7" style="392" customWidth="1"/>
    <col min="6937" max="6937" width="9.85714285714286" style="392" customWidth="1"/>
    <col min="6938" max="6941" width="7.85714285714286" style="392" customWidth="1"/>
    <col min="6942" max="6942" width="7.71428571428571" style="392" customWidth="1"/>
    <col min="6943" max="6946" width="7.85714285714286" style="392" customWidth="1"/>
    <col min="6947" max="6947" width="10" style="392" customWidth="1"/>
    <col min="6948" max="6948" width="10.4285714285714" style="392" customWidth="1"/>
    <col min="6949" max="7189" width="9.14285714285714" style="392"/>
    <col min="7190" max="7190" width="3.14285714285714" style="392" customWidth="1"/>
    <col min="7191" max="7191" width="29.8571428571429" style="392" customWidth="1"/>
    <col min="7192" max="7192" width="7" style="392" customWidth="1"/>
    <col min="7193" max="7193" width="9.85714285714286" style="392" customWidth="1"/>
    <col min="7194" max="7197" width="7.85714285714286" style="392" customWidth="1"/>
    <col min="7198" max="7198" width="7.71428571428571" style="392" customWidth="1"/>
    <col min="7199" max="7202" width="7.85714285714286" style="392" customWidth="1"/>
    <col min="7203" max="7203" width="10" style="392" customWidth="1"/>
    <col min="7204" max="7204" width="10.4285714285714" style="392" customWidth="1"/>
    <col min="7205" max="7445" width="9.14285714285714" style="392"/>
    <col min="7446" max="7446" width="3.14285714285714" style="392" customWidth="1"/>
    <col min="7447" max="7447" width="29.8571428571429" style="392" customWidth="1"/>
    <col min="7448" max="7448" width="7" style="392" customWidth="1"/>
    <col min="7449" max="7449" width="9.85714285714286" style="392" customWidth="1"/>
    <col min="7450" max="7453" width="7.85714285714286" style="392" customWidth="1"/>
    <col min="7454" max="7454" width="7.71428571428571" style="392" customWidth="1"/>
    <col min="7455" max="7458" width="7.85714285714286" style="392" customWidth="1"/>
    <col min="7459" max="7459" width="10" style="392" customWidth="1"/>
    <col min="7460" max="7460" width="10.4285714285714" style="392" customWidth="1"/>
    <col min="7461" max="7701" width="9.14285714285714" style="392"/>
    <col min="7702" max="7702" width="3.14285714285714" style="392" customWidth="1"/>
    <col min="7703" max="7703" width="29.8571428571429" style="392" customWidth="1"/>
    <col min="7704" max="7704" width="7" style="392" customWidth="1"/>
    <col min="7705" max="7705" width="9.85714285714286" style="392" customWidth="1"/>
    <col min="7706" max="7709" width="7.85714285714286" style="392" customWidth="1"/>
    <col min="7710" max="7710" width="7.71428571428571" style="392" customWidth="1"/>
    <col min="7711" max="7714" width="7.85714285714286" style="392" customWidth="1"/>
    <col min="7715" max="7715" width="10" style="392" customWidth="1"/>
    <col min="7716" max="7716" width="10.4285714285714" style="392" customWidth="1"/>
    <col min="7717" max="7957" width="9.14285714285714" style="392"/>
    <col min="7958" max="7958" width="3.14285714285714" style="392" customWidth="1"/>
    <col min="7959" max="7959" width="29.8571428571429" style="392" customWidth="1"/>
    <col min="7960" max="7960" width="7" style="392" customWidth="1"/>
    <col min="7961" max="7961" width="9.85714285714286" style="392" customWidth="1"/>
    <col min="7962" max="7965" width="7.85714285714286" style="392" customWidth="1"/>
    <col min="7966" max="7966" width="7.71428571428571" style="392" customWidth="1"/>
    <col min="7967" max="7970" width="7.85714285714286" style="392" customWidth="1"/>
    <col min="7971" max="7971" width="10" style="392" customWidth="1"/>
    <col min="7972" max="7972" width="10.4285714285714" style="392" customWidth="1"/>
    <col min="7973" max="8213" width="9.14285714285714" style="392"/>
    <col min="8214" max="8214" width="3.14285714285714" style="392" customWidth="1"/>
    <col min="8215" max="8215" width="29.8571428571429" style="392" customWidth="1"/>
    <col min="8216" max="8216" width="7" style="392" customWidth="1"/>
    <col min="8217" max="8217" width="9.85714285714286" style="392" customWidth="1"/>
    <col min="8218" max="8221" width="7.85714285714286" style="392" customWidth="1"/>
    <col min="8222" max="8222" width="7.71428571428571" style="392" customWidth="1"/>
    <col min="8223" max="8226" width="7.85714285714286" style="392" customWidth="1"/>
    <col min="8227" max="8227" width="10" style="392" customWidth="1"/>
    <col min="8228" max="8228" width="10.4285714285714" style="392" customWidth="1"/>
    <col min="8229" max="8469" width="9.14285714285714" style="392"/>
    <col min="8470" max="8470" width="3.14285714285714" style="392" customWidth="1"/>
    <col min="8471" max="8471" width="29.8571428571429" style="392" customWidth="1"/>
    <col min="8472" max="8472" width="7" style="392" customWidth="1"/>
    <col min="8473" max="8473" width="9.85714285714286" style="392" customWidth="1"/>
    <col min="8474" max="8477" width="7.85714285714286" style="392" customWidth="1"/>
    <col min="8478" max="8478" width="7.71428571428571" style="392" customWidth="1"/>
    <col min="8479" max="8482" width="7.85714285714286" style="392" customWidth="1"/>
    <col min="8483" max="8483" width="10" style="392" customWidth="1"/>
    <col min="8484" max="8484" width="10.4285714285714" style="392" customWidth="1"/>
    <col min="8485" max="8725" width="9.14285714285714" style="392"/>
    <col min="8726" max="8726" width="3.14285714285714" style="392" customWidth="1"/>
    <col min="8727" max="8727" width="29.8571428571429" style="392" customWidth="1"/>
    <col min="8728" max="8728" width="7" style="392" customWidth="1"/>
    <col min="8729" max="8729" width="9.85714285714286" style="392" customWidth="1"/>
    <col min="8730" max="8733" width="7.85714285714286" style="392" customWidth="1"/>
    <col min="8734" max="8734" width="7.71428571428571" style="392" customWidth="1"/>
    <col min="8735" max="8738" width="7.85714285714286" style="392" customWidth="1"/>
    <col min="8739" max="8739" width="10" style="392" customWidth="1"/>
    <col min="8740" max="8740" width="10.4285714285714" style="392" customWidth="1"/>
    <col min="8741" max="8981" width="9.14285714285714" style="392"/>
    <col min="8982" max="8982" width="3.14285714285714" style="392" customWidth="1"/>
    <col min="8983" max="8983" width="29.8571428571429" style="392" customWidth="1"/>
    <col min="8984" max="8984" width="7" style="392" customWidth="1"/>
    <col min="8985" max="8985" width="9.85714285714286" style="392" customWidth="1"/>
    <col min="8986" max="8989" width="7.85714285714286" style="392" customWidth="1"/>
    <col min="8990" max="8990" width="7.71428571428571" style="392" customWidth="1"/>
    <col min="8991" max="8994" width="7.85714285714286" style="392" customWidth="1"/>
    <col min="8995" max="8995" width="10" style="392" customWidth="1"/>
    <col min="8996" max="8996" width="10.4285714285714" style="392" customWidth="1"/>
    <col min="8997" max="9237" width="9.14285714285714" style="392"/>
    <col min="9238" max="9238" width="3.14285714285714" style="392" customWidth="1"/>
    <col min="9239" max="9239" width="29.8571428571429" style="392" customWidth="1"/>
    <col min="9240" max="9240" width="7" style="392" customWidth="1"/>
    <col min="9241" max="9241" width="9.85714285714286" style="392" customWidth="1"/>
    <col min="9242" max="9245" width="7.85714285714286" style="392" customWidth="1"/>
    <col min="9246" max="9246" width="7.71428571428571" style="392" customWidth="1"/>
    <col min="9247" max="9250" width="7.85714285714286" style="392" customWidth="1"/>
    <col min="9251" max="9251" width="10" style="392" customWidth="1"/>
    <col min="9252" max="9252" width="10.4285714285714" style="392" customWidth="1"/>
    <col min="9253" max="9493" width="9.14285714285714" style="392"/>
    <col min="9494" max="9494" width="3.14285714285714" style="392" customWidth="1"/>
    <col min="9495" max="9495" width="29.8571428571429" style="392" customWidth="1"/>
    <col min="9496" max="9496" width="7" style="392" customWidth="1"/>
    <col min="9497" max="9497" width="9.85714285714286" style="392" customWidth="1"/>
    <col min="9498" max="9501" width="7.85714285714286" style="392" customWidth="1"/>
    <col min="9502" max="9502" width="7.71428571428571" style="392" customWidth="1"/>
    <col min="9503" max="9506" width="7.85714285714286" style="392" customWidth="1"/>
    <col min="9507" max="9507" width="10" style="392" customWidth="1"/>
    <col min="9508" max="9508" width="10.4285714285714" style="392" customWidth="1"/>
    <col min="9509" max="9749" width="9.14285714285714" style="392"/>
    <col min="9750" max="9750" width="3.14285714285714" style="392" customWidth="1"/>
    <col min="9751" max="9751" width="29.8571428571429" style="392" customWidth="1"/>
    <col min="9752" max="9752" width="7" style="392" customWidth="1"/>
    <col min="9753" max="9753" width="9.85714285714286" style="392" customWidth="1"/>
    <col min="9754" max="9757" width="7.85714285714286" style="392" customWidth="1"/>
    <col min="9758" max="9758" width="7.71428571428571" style="392" customWidth="1"/>
    <col min="9759" max="9762" width="7.85714285714286" style="392" customWidth="1"/>
    <col min="9763" max="9763" width="10" style="392" customWidth="1"/>
    <col min="9764" max="9764" width="10.4285714285714" style="392" customWidth="1"/>
    <col min="9765" max="10005" width="9.14285714285714" style="392"/>
    <col min="10006" max="10006" width="3.14285714285714" style="392" customWidth="1"/>
    <col min="10007" max="10007" width="29.8571428571429" style="392" customWidth="1"/>
    <col min="10008" max="10008" width="7" style="392" customWidth="1"/>
    <col min="10009" max="10009" width="9.85714285714286" style="392" customWidth="1"/>
    <col min="10010" max="10013" width="7.85714285714286" style="392" customWidth="1"/>
    <col min="10014" max="10014" width="7.71428571428571" style="392" customWidth="1"/>
    <col min="10015" max="10018" width="7.85714285714286" style="392" customWidth="1"/>
    <col min="10019" max="10019" width="10" style="392" customWidth="1"/>
    <col min="10020" max="10020" width="10.4285714285714" style="392" customWidth="1"/>
    <col min="10021" max="10261" width="9.14285714285714" style="392"/>
    <col min="10262" max="10262" width="3.14285714285714" style="392" customWidth="1"/>
    <col min="10263" max="10263" width="29.8571428571429" style="392" customWidth="1"/>
    <col min="10264" max="10264" width="7" style="392" customWidth="1"/>
    <col min="10265" max="10265" width="9.85714285714286" style="392" customWidth="1"/>
    <col min="10266" max="10269" width="7.85714285714286" style="392" customWidth="1"/>
    <col min="10270" max="10270" width="7.71428571428571" style="392" customWidth="1"/>
    <col min="10271" max="10274" width="7.85714285714286" style="392" customWidth="1"/>
    <col min="10275" max="10275" width="10" style="392" customWidth="1"/>
    <col min="10276" max="10276" width="10.4285714285714" style="392" customWidth="1"/>
    <col min="10277" max="10517" width="9.14285714285714" style="392"/>
    <col min="10518" max="10518" width="3.14285714285714" style="392" customWidth="1"/>
    <col min="10519" max="10519" width="29.8571428571429" style="392" customWidth="1"/>
    <col min="10520" max="10520" width="7" style="392" customWidth="1"/>
    <col min="10521" max="10521" width="9.85714285714286" style="392" customWidth="1"/>
    <col min="10522" max="10525" width="7.85714285714286" style="392" customWidth="1"/>
    <col min="10526" max="10526" width="7.71428571428571" style="392" customWidth="1"/>
    <col min="10527" max="10530" width="7.85714285714286" style="392" customWidth="1"/>
    <col min="10531" max="10531" width="10" style="392" customWidth="1"/>
    <col min="10532" max="10532" width="10.4285714285714" style="392" customWidth="1"/>
    <col min="10533" max="10773" width="9.14285714285714" style="392"/>
    <col min="10774" max="10774" width="3.14285714285714" style="392" customWidth="1"/>
    <col min="10775" max="10775" width="29.8571428571429" style="392" customWidth="1"/>
    <col min="10776" max="10776" width="7" style="392" customWidth="1"/>
    <col min="10777" max="10777" width="9.85714285714286" style="392" customWidth="1"/>
    <col min="10778" max="10781" width="7.85714285714286" style="392" customWidth="1"/>
    <col min="10782" max="10782" width="7.71428571428571" style="392" customWidth="1"/>
    <col min="10783" max="10786" width="7.85714285714286" style="392" customWidth="1"/>
    <col min="10787" max="10787" width="10" style="392" customWidth="1"/>
    <col min="10788" max="10788" width="10.4285714285714" style="392" customWidth="1"/>
    <col min="10789" max="11029" width="9.14285714285714" style="392"/>
    <col min="11030" max="11030" width="3.14285714285714" style="392" customWidth="1"/>
    <col min="11031" max="11031" width="29.8571428571429" style="392" customWidth="1"/>
    <col min="11032" max="11032" width="7" style="392" customWidth="1"/>
    <col min="11033" max="11033" width="9.85714285714286" style="392" customWidth="1"/>
    <col min="11034" max="11037" width="7.85714285714286" style="392" customWidth="1"/>
    <col min="11038" max="11038" width="7.71428571428571" style="392" customWidth="1"/>
    <col min="11039" max="11042" width="7.85714285714286" style="392" customWidth="1"/>
    <col min="11043" max="11043" width="10" style="392" customWidth="1"/>
    <col min="11044" max="11044" width="10.4285714285714" style="392" customWidth="1"/>
    <col min="11045" max="11285" width="9.14285714285714" style="392"/>
    <col min="11286" max="11286" width="3.14285714285714" style="392" customWidth="1"/>
    <col min="11287" max="11287" width="29.8571428571429" style="392" customWidth="1"/>
    <col min="11288" max="11288" width="7" style="392" customWidth="1"/>
    <col min="11289" max="11289" width="9.85714285714286" style="392" customWidth="1"/>
    <col min="11290" max="11293" width="7.85714285714286" style="392" customWidth="1"/>
    <col min="11294" max="11294" width="7.71428571428571" style="392" customWidth="1"/>
    <col min="11295" max="11298" width="7.85714285714286" style="392" customWidth="1"/>
    <col min="11299" max="11299" width="10" style="392" customWidth="1"/>
    <col min="11300" max="11300" width="10.4285714285714" style="392" customWidth="1"/>
    <col min="11301" max="11541" width="9.14285714285714" style="392"/>
    <col min="11542" max="11542" width="3.14285714285714" style="392" customWidth="1"/>
    <col min="11543" max="11543" width="29.8571428571429" style="392" customWidth="1"/>
    <col min="11544" max="11544" width="7" style="392" customWidth="1"/>
    <col min="11545" max="11545" width="9.85714285714286" style="392" customWidth="1"/>
    <col min="11546" max="11549" width="7.85714285714286" style="392" customWidth="1"/>
    <col min="11550" max="11550" width="7.71428571428571" style="392" customWidth="1"/>
    <col min="11551" max="11554" width="7.85714285714286" style="392" customWidth="1"/>
    <col min="11555" max="11555" width="10" style="392" customWidth="1"/>
    <col min="11556" max="11556" width="10.4285714285714" style="392" customWidth="1"/>
    <col min="11557" max="11797" width="9.14285714285714" style="392"/>
    <col min="11798" max="11798" width="3.14285714285714" style="392" customWidth="1"/>
    <col min="11799" max="11799" width="29.8571428571429" style="392" customWidth="1"/>
    <col min="11800" max="11800" width="7" style="392" customWidth="1"/>
    <col min="11801" max="11801" width="9.85714285714286" style="392" customWidth="1"/>
    <col min="11802" max="11805" width="7.85714285714286" style="392" customWidth="1"/>
    <col min="11806" max="11806" width="7.71428571428571" style="392" customWidth="1"/>
    <col min="11807" max="11810" width="7.85714285714286" style="392" customWidth="1"/>
    <col min="11811" max="11811" width="10" style="392" customWidth="1"/>
    <col min="11812" max="11812" width="10.4285714285714" style="392" customWidth="1"/>
    <col min="11813" max="12053" width="9.14285714285714" style="392"/>
    <col min="12054" max="12054" width="3.14285714285714" style="392" customWidth="1"/>
    <col min="12055" max="12055" width="29.8571428571429" style="392" customWidth="1"/>
    <col min="12056" max="12056" width="7" style="392" customWidth="1"/>
    <col min="12057" max="12057" width="9.85714285714286" style="392" customWidth="1"/>
    <col min="12058" max="12061" width="7.85714285714286" style="392" customWidth="1"/>
    <col min="12062" max="12062" width="7.71428571428571" style="392" customWidth="1"/>
    <col min="12063" max="12066" width="7.85714285714286" style="392" customWidth="1"/>
    <col min="12067" max="12067" width="10" style="392" customWidth="1"/>
    <col min="12068" max="12068" width="10.4285714285714" style="392" customWidth="1"/>
    <col min="12069" max="12309" width="9.14285714285714" style="392"/>
    <col min="12310" max="12310" width="3.14285714285714" style="392" customWidth="1"/>
    <col min="12311" max="12311" width="29.8571428571429" style="392" customWidth="1"/>
    <col min="12312" max="12312" width="7" style="392" customWidth="1"/>
    <col min="12313" max="12313" width="9.85714285714286" style="392" customWidth="1"/>
    <col min="12314" max="12317" width="7.85714285714286" style="392" customWidth="1"/>
    <col min="12318" max="12318" width="7.71428571428571" style="392" customWidth="1"/>
    <col min="12319" max="12322" width="7.85714285714286" style="392" customWidth="1"/>
    <col min="12323" max="12323" width="10" style="392" customWidth="1"/>
    <col min="12324" max="12324" width="10.4285714285714" style="392" customWidth="1"/>
    <col min="12325" max="12565" width="9.14285714285714" style="392"/>
    <col min="12566" max="12566" width="3.14285714285714" style="392" customWidth="1"/>
    <col min="12567" max="12567" width="29.8571428571429" style="392" customWidth="1"/>
    <col min="12568" max="12568" width="7" style="392" customWidth="1"/>
    <col min="12569" max="12569" width="9.85714285714286" style="392" customWidth="1"/>
    <col min="12570" max="12573" width="7.85714285714286" style="392" customWidth="1"/>
    <col min="12574" max="12574" width="7.71428571428571" style="392" customWidth="1"/>
    <col min="12575" max="12578" width="7.85714285714286" style="392" customWidth="1"/>
    <col min="12579" max="12579" width="10" style="392" customWidth="1"/>
    <col min="12580" max="12580" width="10.4285714285714" style="392" customWidth="1"/>
    <col min="12581" max="12821" width="9.14285714285714" style="392"/>
    <col min="12822" max="12822" width="3.14285714285714" style="392" customWidth="1"/>
    <col min="12823" max="12823" width="29.8571428571429" style="392" customWidth="1"/>
    <col min="12824" max="12824" width="7" style="392" customWidth="1"/>
    <col min="12825" max="12825" width="9.85714285714286" style="392" customWidth="1"/>
    <col min="12826" max="12829" width="7.85714285714286" style="392" customWidth="1"/>
    <col min="12830" max="12830" width="7.71428571428571" style="392" customWidth="1"/>
    <col min="12831" max="12834" width="7.85714285714286" style="392" customWidth="1"/>
    <col min="12835" max="12835" width="10" style="392" customWidth="1"/>
    <col min="12836" max="12836" width="10.4285714285714" style="392" customWidth="1"/>
    <col min="12837" max="13077" width="9.14285714285714" style="392"/>
    <col min="13078" max="13078" width="3.14285714285714" style="392" customWidth="1"/>
    <col min="13079" max="13079" width="29.8571428571429" style="392" customWidth="1"/>
    <col min="13080" max="13080" width="7" style="392" customWidth="1"/>
    <col min="13081" max="13081" width="9.85714285714286" style="392" customWidth="1"/>
    <col min="13082" max="13085" width="7.85714285714286" style="392" customWidth="1"/>
    <col min="13086" max="13086" width="7.71428571428571" style="392" customWidth="1"/>
    <col min="13087" max="13090" width="7.85714285714286" style="392" customWidth="1"/>
    <col min="13091" max="13091" width="10" style="392" customWidth="1"/>
    <col min="13092" max="13092" width="10.4285714285714" style="392" customWidth="1"/>
    <col min="13093" max="13333" width="9.14285714285714" style="392"/>
    <col min="13334" max="13334" width="3.14285714285714" style="392" customWidth="1"/>
    <col min="13335" max="13335" width="29.8571428571429" style="392" customWidth="1"/>
    <col min="13336" max="13336" width="7" style="392" customWidth="1"/>
    <col min="13337" max="13337" width="9.85714285714286" style="392" customWidth="1"/>
    <col min="13338" max="13341" width="7.85714285714286" style="392" customWidth="1"/>
    <col min="13342" max="13342" width="7.71428571428571" style="392" customWidth="1"/>
    <col min="13343" max="13346" width="7.85714285714286" style="392" customWidth="1"/>
    <col min="13347" max="13347" width="10" style="392" customWidth="1"/>
    <col min="13348" max="13348" width="10.4285714285714" style="392" customWidth="1"/>
    <col min="13349" max="13589" width="9.14285714285714" style="392"/>
    <col min="13590" max="13590" width="3.14285714285714" style="392" customWidth="1"/>
    <col min="13591" max="13591" width="29.8571428571429" style="392" customWidth="1"/>
    <col min="13592" max="13592" width="7" style="392" customWidth="1"/>
    <col min="13593" max="13593" width="9.85714285714286" style="392" customWidth="1"/>
    <col min="13594" max="13597" width="7.85714285714286" style="392" customWidth="1"/>
    <col min="13598" max="13598" width="7.71428571428571" style="392" customWidth="1"/>
    <col min="13599" max="13602" width="7.85714285714286" style="392" customWidth="1"/>
    <col min="13603" max="13603" width="10" style="392" customWidth="1"/>
    <col min="13604" max="13604" width="10.4285714285714" style="392" customWidth="1"/>
    <col min="13605" max="13845" width="9.14285714285714" style="392"/>
    <col min="13846" max="13846" width="3.14285714285714" style="392" customWidth="1"/>
    <col min="13847" max="13847" width="29.8571428571429" style="392" customWidth="1"/>
    <col min="13848" max="13848" width="7" style="392" customWidth="1"/>
    <col min="13849" max="13849" width="9.85714285714286" style="392" customWidth="1"/>
    <col min="13850" max="13853" width="7.85714285714286" style="392" customWidth="1"/>
    <col min="13854" max="13854" width="7.71428571428571" style="392" customWidth="1"/>
    <col min="13855" max="13858" width="7.85714285714286" style="392" customWidth="1"/>
    <col min="13859" max="13859" width="10" style="392" customWidth="1"/>
    <col min="13860" max="13860" width="10.4285714285714" style="392" customWidth="1"/>
    <col min="13861" max="14101" width="9.14285714285714" style="392"/>
    <col min="14102" max="14102" width="3.14285714285714" style="392" customWidth="1"/>
    <col min="14103" max="14103" width="29.8571428571429" style="392" customWidth="1"/>
    <col min="14104" max="14104" width="7" style="392" customWidth="1"/>
    <col min="14105" max="14105" width="9.85714285714286" style="392" customWidth="1"/>
    <col min="14106" max="14109" width="7.85714285714286" style="392" customWidth="1"/>
    <col min="14110" max="14110" width="7.71428571428571" style="392" customWidth="1"/>
    <col min="14111" max="14114" width="7.85714285714286" style="392" customWidth="1"/>
    <col min="14115" max="14115" width="10" style="392" customWidth="1"/>
    <col min="14116" max="14116" width="10.4285714285714" style="392" customWidth="1"/>
    <col min="14117" max="14357" width="9.14285714285714" style="392"/>
    <col min="14358" max="14358" width="3.14285714285714" style="392" customWidth="1"/>
    <col min="14359" max="14359" width="29.8571428571429" style="392" customWidth="1"/>
    <col min="14360" max="14360" width="7" style="392" customWidth="1"/>
    <col min="14361" max="14361" width="9.85714285714286" style="392" customWidth="1"/>
    <col min="14362" max="14365" width="7.85714285714286" style="392" customWidth="1"/>
    <col min="14366" max="14366" width="7.71428571428571" style="392" customWidth="1"/>
    <col min="14367" max="14370" width="7.85714285714286" style="392" customWidth="1"/>
    <col min="14371" max="14371" width="10" style="392" customWidth="1"/>
    <col min="14372" max="14372" width="10.4285714285714" style="392" customWidth="1"/>
    <col min="14373" max="14613" width="9.14285714285714" style="392"/>
    <col min="14614" max="14614" width="3.14285714285714" style="392" customWidth="1"/>
    <col min="14615" max="14615" width="29.8571428571429" style="392" customWidth="1"/>
    <col min="14616" max="14616" width="7" style="392" customWidth="1"/>
    <col min="14617" max="14617" width="9.85714285714286" style="392" customWidth="1"/>
    <col min="14618" max="14621" width="7.85714285714286" style="392" customWidth="1"/>
    <col min="14622" max="14622" width="7.71428571428571" style="392" customWidth="1"/>
    <col min="14623" max="14626" width="7.85714285714286" style="392" customWidth="1"/>
    <col min="14627" max="14627" width="10" style="392" customWidth="1"/>
    <col min="14628" max="14628" width="10.4285714285714" style="392" customWidth="1"/>
    <col min="14629" max="14869" width="9.14285714285714" style="392"/>
    <col min="14870" max="14870" width="3.14285714285714" style="392" customWidth="1"/>
    <col min="14871" max="14871" width="29.8571428571429" style="392" customWidth="1"/>
    <col min="14872" max="14872" width="7" style="392" customWidth="1"/>
    <col min="14873" max="14873" width="9.85714285714286" style="392" customWidth="1"/>
    <col min="14874" max="14877" width="7.85714285714286" style="392" customWidth="1"/>
    <col min="14878" max="14878" width="7.71428571428571" style="392" customWidth="1"/>
    <col min="14879" max="14882" width="7.85714285714286" style="392" customWidth="1"/>
    <col min="14883" max="14883" width="10" style="392" customWidth="1"/>
    <col min="14884" max="14884" width="10.4285714285714" style="392" customWidth="1"/>
    <col min="14885" max="15125" width="9.14285714285714" style="392"/>
    <col min="15126" max="15126" width="3.14285714285714" style="392" customWidth="1"/>
    <col min="15127" max="15127" width="29.8571428571429" style="392" customWidth="1"/>
    <col min="15128" max="15128" width="7" style="392" customWidth="1"/>
    <col min="15129" max="15129" width="9.85714285714286" style="392" customWidth="1"/>
    <col min="15130" max="15133" width="7.85714285714286" style="392" customWidth="1"/>
    <col min="15134" max="15134" width="7.71428571428571" style="392" customWidth="1"/>
    <col min="15135" max="15138" width="7.85714285714286" style="392" customWidth="1"/>
    <col min="15139" max="15139" width="10" style="392" customWidth="1"/>
    <col min="15140" max="15140" width="10.4285714285714" style="392" customWidth="1"/>
    <col min="15141" max="15381" width="9.14285714285714" style="392"/>
    <col min="15382" max="15382" width="3.14285714285714" style="392" customWidth="1"/>
    <col min="15383" max="15383" width="29.8571428571429" style="392" customWidth="1"/>
    <col min="15384" max="15384" width="7" style="392" customWidth="1"/>
    <col min="15385" max="15385" width="9.85714285714286" style="392" customWidth="1"/>
    <col min="15386" max="15389" width="7.85714285714286" style="392" customWidth="1"/>
    <col min="15390" max="15390" width="7.71428571428571" style="392" customWidth="1"/>
    <col min="15391" max="15394" width="7.85714285714286" style="392" customWidth="1"/>
    <col min="15395" max="15395" width="10" style="392" customWidth="1"/>
    <col min="15396" max="15396" width="10.4285714285714" style="392" customWidth="1"/>
    <col min="15397" max="15637" width="9.14285714285714" style="392"/>
    <col min="15638" max="15638" width="3.14285714285714" style="392" customWidth="1"/>
    <col min="15639" max="15639" width="29.8571428571429" style="392" customWidth="1"/>
    <col min="15640" max="15640" width="7" style="392" customWidth="1"/>
    <col min="15641" max="15641" width="9.85714285714286" style="392" customWidth="1"/>
    <col min="15642" max="15645" width="7.85714285714286" style="392" customWidth="1"/>
    <col min="15646" max="15646" width="7.71428571428571" style="392" customWidth="1"/>
    <col min="15647" max="15650" width="7.85714285714286" style="392" customWidth="1"/>
    <col min="15651" max="15651" width="10" style="392" customWidth="1"/>
    <col min="15652" max="15652" width="10.4285714285714" style="392" customWidth="1"/>
    <col min="15653" max="15893" width="9.14285714285714" style="392"/>
    <col min="15894" max="15894" width="3.14285714285714" style="392" customWidth="1"/>
    <col min="15895" max="15895" width="29.8571428571429" style="392" customWidth="1"/>
    <col min="15896" max="15896" width="7" style="392" customWidth="1"/>
    <col min="15897" max="15897" width="9.85714285714286" style="392" customWidth="1"/>
    <col min="15898" max="15901" width="7.85714285714286" style="392" customWidth="1"/>
    <col min="15902" max="15902" width="7.71428571428571" style="392" customWidth="1"/>
    <col min="15903" max="15906" width="7.85714285714286" style="392" customWidth="1"/>
    <col min="15907" max="15907" width="10" style="392" customWidth="1"/>
    <col min="15908" max="15908" width="10.4285714285714" style="392" customWidth="1"/>
    <col min="15909" max="16149" width="9.14285714285714" style="392"/>
    <col min="16150" max="16150" width="3.14285714285714" style="392" customWidth="1"/>
    <col min="16151" max="16151" width="29.8571428571429" style="392" customWidth="1"/>
    <col min="16152" max="16152" width="7" style="392" customWidth="1"/>
    <col min="16153" max="16153" width="9.85714285714286" style="392" customWidth="1"/>
    <col min="16154" max="16157" width="7.85714285714286" style="392" customWidth="1"/>
    <col min="16158" max="16158" width="7.71428571428571" style="392" customWidth="1"/>
    <col min="16159" max="16162" width="7.85714285714286" style="392" customWidth="1"/>
    <col min="16163" max="16163" width="10" style="392" customWidth="1"/>
    <col min="16164" max="16164" width="10.4285714285714" style="392" customWidth="1"/>
    <col min="16165" max="16384" width="9.14285714285714" style="392"/>
  </cols>
  <sheetData>
    <row r="1" s="389" customFormat="1" ht="15.75" spans="1:29">
      <c r="A1" s="393"/>
      <c r="B1" s="393"/>
      <c r="C1" s="393"/>
      <c r="D1" s="394" t="s">
        <v>0</v>
      </c>
      <c r="E1" s="395"/>
      <c r="F1" s="395"/>
      <c r="G1" s="395"/>
      <c r="H1" s="395"/>
      <c r="I1" s="395"/>
      <c r="J1" s="395"/>
      <c r="K1" s="395"/>
      <c r="L1" s="395"/>
      <c r="M1" s="395"/>
      <c r="N1" s="395"/>
      <c r="O1" s="395"/>
      <c r="P1" s="395"/>
      <c r="Q1" s="394" t="s">
        <v>1</v>
      </c>
      <c r="R1" s="395"/>
      <c r="S1" s="395"/>
      <c r="T1" s="395"/>
      <c r="U1" s="395"/>
      <c r="V1" s="395"/>
      <c r="W1" s="395"/>
      <c r="X1" s="395"/>
      <c r="Y1" s="395"/>
      <c r="Z1" s="395"/>
      <c r="AA1" s="395"/>
      <c r="AB1" s="395"/>
      <c r="AC1" s="395"/>
    </row>
    <row r="2" s="390" customFormat="1" ht="25.5" customHeight="1" spans="2:30">
      <c r="B2" s="396"/>
      <c r="C2" s="397" t="s">
        <v>2</v>
      </c>
      <c r="D2" s="398" t="s">
        <v>3</v>
      </c>
      <c r="E2" s="399" t="s">
        <v>4</v>
      </c>
      <c r="F2" s="399" t="s">
        <v>5</v>
      </c>
      <c r="G2" s="399" t="s">
        <v>6</v>
      </c>
      <c r="H2" s="399" t="s">
        <v>7</v>
      </c>
      <c r="I2" s="399" t="s">
        <v>8</v>
      </c>
      <c r="J2" s="399" t="s">
        <v>9</v>
      </c>
      <c r="K2" s="399" t="s">
        <v>10</v>
      </c>
      <c r="L2" s="399" t="s">
        <v>11</v>
      </c>
      <c r="M2" s="399" t="s">
        <v>12</v>
      </c>
      <c r="N2" s="399" t="s">
        <v>13</v>
      </c>
      <c r="O2" s="399" t="s">
        <v>14</v>
      </c>
      <c r="P2" s="439" t="s">
        <v>15</v>
      </c>
      <c r="Q2" s="446" t="s">
        <v>3</v>
      </c>
      <c r="R2" s="399" t="s">
        <v>4</v>
      </c>
      <c r="S2" s="399" t="s">
        <v>5</v>
      </c>
      <c r="T2" s="399" t="s">
        <v>6</v>
      </c>
      <c r="U2" s="399" t="s">
        <v>7</v>
      </c>
      <c r="V2" s="399" t="s">
        <v>8</v>
      </c>
      <c r="W2" s="399" t="s">
        <v>9</v>
      </c>
      <c r="X2" s="399" t="s">
        <v>10</v>
      </c>
      <c r="Y2" s="399" t="s">
        <v>11</v>
      </c>
      <c r="Z2" s="399" t="s">
        <v>12</v>
      </c>
      <c r="AA2" s="399" t="s">
        <v>13</v>
      </c>
      <c r="AB2" s="399" t="s">
        <v>14</v>
      </c>
      <c r="AC2" s="439" t="s">
        <v>15</v>
      </c>
      <c r="AD2" s="457"/>
    </row>
    <row r="3" spans="2:29">
      <c r="B3" s="400" t="s">
        <v>16</v>
      </c>
      <c r="C3" s="401">
        <f>SUM(P3,AC3)</f>
        <v>9705175</v>
      </c>
      <c r="D3" s="402">
        <f>Payroll!E3</f>
        <v>177350</v>
      </c>
      <c r="E3" s="403">
        <f>Payroll!F3</f>
        <v>203933.333333333</v>
      </c>
      <c r="F3" s="403">
        <f>Payroll!G3</f>
        <v>239925</v>
      </c>
      <c r="G3" s="403">
        <f>Payroll!H3</f>
        <v>243425</v>
      </c>
      <c r="H3" s="403">
        <f>Payroll!I3</f>
        <v>291633.333333333</v>
      </c>
      <c r="I3" s="403">
        <f>Payroll!J3</f>
        <v>315216.666666667</v>
      </c>
      <c r="J3" s="403">
        <f>Payroll!K3</f>
        <v>328366.666666667</v>
      </c>
      <c r="K3" s="403">
        <f>Payroll!L3</f>
        <v>369866.666666667</v>
      </c>
      <c r="L3" s="403">
        <f>Payroll!M3</f>
        <v>425791.666666667</v>
      </c>
      <c r="M3" s="403">
        <f>Payroll!N3</f>
        <v>383925</v>
      </c>
      <c r="N3" s="403">
        <f>Payroll!O3</f>
        <v>390391.666666667</v>
      </c>
      <c r="O3" s="403">
        <f>Payroll!P3</f>
        <v>345500</v>
      </c>
      <c r="P3" s="440">
        <f>SUM(D3:O3)</f>
        <v>3715325</v>
      </c>
      <c r="Q3" s="447">
        <f>Payroll!R3</f>
        <v>488650</v>
      </c>
      <c r="R3" s="403">
        <f>Payroll!S3</f>
        <v>493050</v>
      </c>
      <c r="S3" s="403">
        <f>Payroll!T3</f>
        <v>502550</v>
      </c>
      <c r="T3" s="403">
        <f>Payroll!U3</f>
        <v>501450</v>
      </c>
      <c r="U3" s="403">
        <f>Payroll!V3</f>
        <v>534450</v>
      </c>
      <c r="V3" s="403">
        <f>Payroll!W3</f>
        <v>525450</v>
      </c>
      <c r="W3" s="403">
        <f>Payroll!X3</f>
        <v>525450</v>
      </c>
      <c r="X3" s="403">
        <f>Payroll!Y3</f>
        <v>513950</v>
      </c>
      <c r="Y3" s="403">
        <f>Payroll!Z3</f>
        <v>534350</v>
      </c>
      <c r="Z3" s="403">
        <f>Payroll!AA3</f>
        <v>524550</v>
      </c>
      <c r="AA3" s="403">
        <f>Payroll!AB3</f>
        <v>524550</v>
      </c>
      <c r="AB3" s="403">
        <f>Payroll!AC3</f>
        <v>321400</v>
      </c>
      <c r="AC3" s="440">
        <f>SUM(Q3:AB3)</f>
        <v>5989850</v>
      </c>
    </row>
    <row r="4" spans="2:29">
      <c r="B4" s="404" t="s">
        <v>17</v>
      </c>
      <c r="C4" s="405">
        <f t="shared" ref="C4:C8" si="0">SUM(P4,AC4)</f>
        <v>7976554</v>
      </c>
      <c r="D4" s="406">
        <f>Payroll!E6</f>
        <v>171550</v>
      </c>
      <c r="E4" s="407">
        <f>Payroll!F6</f>
        <v>200708.333333333</v>
      </c>
      <c r="F4" s="407">
        <f>Payroll!G6</f>
        <v>240275</v>
      </c>
      <c r="G4" s="407">
        <f>Payroll!H6</f>
        <v>241050</v>
      </c>
      <c r="H4" s="407">
        <f>Payroll!I6</f>
        <v>288033.333333333</v>
      </c>
      <c r="I4" s="407">
        <f>Payroll!J6</f>
        <v>315216.666666667</v>
      </c>
      <c r="J4" s="407">
        <f>Payroll!K6</f>
        <v>325666.666666667</v>
      </c>
      <c r="K4" s="407">
        <f>Payroll!L6</f>
        <v>361616.666666667</v>
      </c>
      <c r="L4" s="407">
        <f>Payroll!M6</f>
        <v>418135</v>
      </c>
      <c r="M4" s="407">
        <f>Payroll!N6</f>
        <v>378025</v>
      </c>
      <c r="N4" s="407">
        <f>Payroll!O6</f>
        <v>381772.666666667</v>
      </c>
      <c r="O4" s="407">
        <f>Payroll!P6</f>
        <v>329051.666666667</v>
      </c>
      <c r="P4" s="441">
        <f t="shared" ref="P4:P27" si="1">SUM(D4:O4)</f>
        <v>3651101</v>
      </c>
      <c r="Q4" s="448">
        <f>Payroll!R6</f>
        <v>453501</v>
      </c>
      <c r="R4" s="407">
        <f>Payroll!S6</f>
        <v>490701</v>
      </c>
      <c r="S4" s="407">
        <f>Payroll!T6</f>
        <v>500550</v>
      </c>
      <c r="T4" s="407">
        <f>Payroll!U6</f>
        <v>501600</v>
      </c>
      <c r="U4" s="407">
        <f>Payroll!V6</f>
        <v>525025</v>
      </c>
      <c r="V4" s="407">
        <f>Payroll!W6</f>
        <v>406375</v>
      </c>
      <c r="W4" s="407">
        <f>Payroll!X6</f>
        <v>246000</v>
      </c>
      <c r="X4" s="407">
        <f>Payroll!Y6</f>
        <v>240000</v>
      </c>
      <c r="Y4" s="407">
        <f>Payroll!Z6</f>
        <v>240000</v>
      </c>
      <c r="Z4" s="407">
        <f>Payroll!AA6</f>
        <v>240000</v>
      </c>
      <c r="AA4" s="407">
        <f>Payroll!AB6</f>
        <v>240000</v>
      </c>
      <c r="AB4" s="407">
        <f>Payroll!AC6</f>
        <v>241701</v>
      </c>
      <c r="AC4" s="441">
        <f t="shared" ref="AC4:AC8" si="2">SUM(Q4:AB4)</f>
        <v>4325453</v>
      </c>
    </row>
    <row r="5" spans="2:29">
      <c r="B5" s="408" t="s">
        <v>18</v>
      </c>
      <c r="C5" s="409">
        <f t="shared" si="0"/>
        <v>0</v>
      </c>
      <c r="D5" s="410">
        <v>0</v>
      </c>
      <c r="E5" s="411">
        <v>0</v>
      </c>
      <c r="F5" s="411">
        <v>0</v>
      </c>
      <c r="G5" s="411">
        <v>0</v>
      </c>
      <c r="H5" s="412">
        <v>0</v>
      </c>
      <c r="I5" s="412">
        <v>0</v>
      </c>
      <c r="J5" s="412">
        <v>0</v>
      </c>
      <c r="K5" s="412">
        <v>0</v>
      </c>
      <c r="L5" s="412">
        <v>0</v>
      </c>
      <c r="M5" s="412">
        <v>0</v>
      </c>
      <c r="N5" s="412">
        <v>0</v>
      </c>
      <c r="O5" s="412">
        <v>0</v>
      </c>
      <c r="P5" s="442">
        <f t="shared" si="1"/>
        <v>0</v>
      </c>
      <c r="Q5" s="449">
        <v>0</v>
      </c>
      <c r="R5" s="411">
        <v>0</v>
      </c>
      <c r="S5" s="411">
        <v>0</v>
      </c>
      <c r="T5" s="411">
        <v>0</v>
      </c>
      <c r="U5" s="412">
        <v>0</v>
      </c>
      <c r="V5" s="412">
        <v>0</v>
      </c>
      <c r="W5" s="412">
        <v>0</v>
      </c>
      <c r="X5" s="412">
        <v>0</v>
      </c>
      <c r="Y5" s="412">
        <v>0</v>
      </c>
      <c r="Z5" s="412">
        <v>0</v>
      </c>
      <c r="AA5" s="412">
        <v>0</v>
      </c>
      <c r="AB5" s="412">
        <v>0</v>
      </c>
      <c r="AC5" s="442">
        <f t="shared" si="2"/>
        <v>0</v>
      </c>
    </row>
    <row r="6" spans="2:29">
      <c r="B6" s="408" t="s">
        <v>19</v>
      </c>
      <c r="C6" s="409">
        <f t="shared" si="0"/>
        <v>0</v>
      </c>
      <c r="D6" s="410">
        <v>0</v>
      </c>
      <c r="E6" s="411">
        <v>0</v>
      </c>
      <c r="F6" s="411">
        <v>0</v>
      </c>
      <c r="G6" s="411">
        <v>0</v>
      </c>
      <c r="H6" s="412">
        <v>0</v>
      </c>
      <c r="I6" s="412">
        <v>0</v>
      </c>
      <c r="J6" s="412">
        <v>0</v>
      </c>
      <c r="K6" s="412">
        <v>0</v>
      </c>
      <c r="L6" s="412">
        <v>0</v>
      </c>
      <c r="M6" s="412">
        <v>0</v>
      </c>
      <c r="N6" s="412">
        <v>0</v>
      </c>
      <c r="O6" s="412">
        <v>0</v>
      </c>
      <c r="P6" s="442">
        <f t="shared" si="1"/>
        <v>0</v>
      </c>
      <c r="Q6" s="449">
        <v>0</v>
      </c>
      <c r="R6" s="411">
        <v>0</v>
      </c>
      <c r="S6" s="411">
        <v>0</v>
      </c>
      <c r="T6" s="411">
        <v>0</v>
      </c>
      <c r="U6" s="412">
        <v>0</v>
      </c>
      <c r="V6" s="412">
        <v>0</v>
      </c>
      <c r="W6" s="412">
        <v>0</v>
      </c>
      <c r="X6" s="412">
        <v>0</v>
      </c>
      <c r="Y6" s="412">
        <v>0</v>
      </c>
      <c r="Z6" s="412">
        <v>0</v>
      </c>
      <c r="AA6" s="412">
        <v>0</v>
      </c>
      <c r="AB6" s="412">
        <v>0</v>
      </c>
      <c r="AC6" s="442">
        <f t="shared" si="2"/>
        <v>0</v>
      </c>
    </row>
    <row r="7" spans="2:29">
      <c r="B7" s="408" t="s">
        <v>20</v>
      </c>
      <c r="C7" s="409">
        <f t="shared" si="0"/>
        <v>0</v>
      </c>
      <c r="D7" s="413">
        <f t="shared" ref="D7:O7" si="3">SUM(D5,D6)</f>
        <v>0</v>
      </c>
      <c r="E7" s="414">
        <f t="shared" si="3"/>
        <v>0</v>
      </c>
      <c r="F7" s="414">
        <f t="shared" si="3"/>
        <v>0</v>
      </c>
      <c r="G7" s="414">
        <f t="shared" si="3"/>
        <v>0</v>
      </c>
      <c r="H7" s="414">
        <f t="shared" si="3"/>
        <v>0</v>
      </c>
      <c r="I7" s="414">
        <f t="shared" si="3"/>
        <v>0</v>
      </c>
      <c r="J7" s="414">
        <f t="shared" si="3"/>
        <v>0</v>
      </c>
      <c r="K7" s="414">
        <f t="shared" si="3"/>
        <v>0</v>
      </c>
      <c r="L7" s="414">
        <f t="shared" si="3"/>
        <v>0</v>
      </c>
      <c r="M7" s="414">
        <f t="shared" si="3"/>
        <v>0</v>
      </c>
      <c r="N7" s="414">
        <f t="shared" si="3"/>
        <v>0</v>
      </c>
      <c r="O7" s="414">
        <f t="shared" si="3"/>
        <v>0</v>
      </c>
      <c r="P7" s="442">
        <f t="shared" si="1"/>
        <v>0</v>
      </c>
      <c r="Q7" s="450">
        <f t="shared" ref="Q7:AB7" si="4">SUM(Q5,Q6)</f>
        <v>0</v>
      </c>
      <c r="R7" s="414">
        <f t="shared" si="4"/>
        <v>0</v>
      </c>
      <c r="S7" s="414">
        <f t="shared" si="4"/>
        <v>0</v>
      </c>
      <c r="T7" s="414">
        <f t="shared" si="4"/>
        <v>0</v>
      </c>
      <c r="U7" s="414">
        <f t="shared" si="4"/>
        <v>0</v>
      </c>
      <c r="V7" s="414">
        <f t="shared" si="4"/>
        <v>0</v>
      </c>
      <c r="W7" s="414">
        <f t="shared" si="4"/>
        <v>0</v>
      </c>
      <c r="X7" s="414">
        <f t="shared" si="4"/>
        <v>0</v>
      </c>
      <c r="Y7" s="414">
        <f t="shared" si="4"/>
        <v>0</v>
      </c>
      <c r="Z7" s="414">
        <f t="shared" si="4"/>
        <v>0</v>
      </c>
      <c r="AA7" s="414">
        <f t="shared" si="4"/>
        <v>0</v>
      </c>
      <c r="AB7" s="414">
        <f t="shared" si="4"/>
        <v>0</v>
      </c>
      <c r="AC7" s="442">
        <f t="shared" si="2"/>
        <v>0</v>
      </c>
    </row>
    <row r="8" spans="2:30">
      <c r="B8" s="404" t="s">
        <v>21</v>
      </c>
      <c r="C8" s="415">
        <f t="shared" si="0"/>
        <v>7976554</v>
      </c>
      <c r="D8" s="416">
        <f t="shared" ref="D8:O8" si="5">D4-D7</f>
        <v>171550</v>
      </c>
      <c r="E8" s="417">
        <f t="shared" si="5"/>
        <v>200708.333333333</v>
      </c>
      <c r="F8" s="417">
        <f t="shared" si="5"/>
        <v>240275</v>
      </c>
      <c r="G8" s="417">
        <f t="shared" si="5"/>
        <v>241050</v>
      </c>
      <c r="H8" s="417">
        <f t="shared" si="5"/>
        <v>288033.333333333</v>
      </c>
      <c r="I8" s="417">
        <f t="shared" si="5"/>
        <v>315216.666666667</v>
      </c>
      <c r="J8" s="417">
        <f t="shared" si="5"/>
        <v>325666.666666667</v>
      </c>
      <c r="K8" s="417">
        <f t="shared" si="5"/>
        <v>361616.666666667</v>
      </c>
      <c r="L8" s="417">
        <f t="shared" si="5"/>
        <v>418135</v>
      </c>
      <c r="M8" s="417">
        <f t="shared" si="5"/>
        <v>378025</v>
      </c>
      <c r="N8" s="417">
        <f t="shared" si="5"/>
        <v>381772.666666667</v>
      </c>
      <c r="O8" s="417">
        <f t="shared" si="5"/>
        <v>329051.666666667</v>
      </c>
      <c r="P8" s="443">
        <f t="shared" si="1"/>
        <v>3651101</v>
      </c>
      <c r="Q8" s="451">
        <f t="shared" ref="Q8:AB8" si="6">Q4-Q7</f>
        <v>453501</v>
      </c>
      <c r="R8" s="417">
        <f t="shared" si="6"/>
        <v>490701</v>
      </c>
      <c r="S8" s="417">
        <f t="shared" si="6"/>
        <v>500550</v>
      </c>
      <c r="T8" s="417">
        <f t="shared" si="6"/>
        <v>501600</v>
      </c>
      <c r="U8" s="417">
        <f t="shared" si="6"/>
        <v>525025</v>
      </c>
      <c r="V8" s="417">
        <f t="shared" si="6"/>
        <v>406375</v>
      </c>
      <c r="W8" s="417">
        <f t="shared" si="6"/>
        <v>246000</v>
      </c>
      <c r="X8" s="417">
        <f t="shared" si="6"/>
        <v>240000</v>
      </c>
      <c r="Y8" s="417">
        <f t="shared" si="6"/>
        <v>240000</v>
      </c>
      <c r="Z8" s="417">
        <f t="shared" si="6"/>
        <v>240000</v>
      </c>
      <c r="AA8" s="417">
        <f t="shared" si="6"/>
        <v>240000</v>
      </c>
      <c r="AB8" s="417">
        <f t="shared" si="6"/>
        <v>241701</v>
      </c>
      <c r="AC8" s="443">
        <f t="shared" si="2"/>
        <v>4325453</v>
      </c>
      <c r="AD8" s="458"/>
    </row>
    <row r="9" spans="2:30">
      <c r="B9" s="418" t="s">
        <v>22</v>
      </c>
      <c r="C9" s="419">
        <f>IF(C4=0,0,(C8/C4))</f>
        <v>1</v>
      </c>
      <c r="D9" s="420">
        <f>IF(D4=0,0,(D8/D4))</f>
        <v>1</v>
      </c>
      <c r="E9" s="421">
        <f t="shared" ref="E9:Q9" si="7">IF(E4=0,0,(E8/E4))</f>
        <v>1</v>
      </c>
      <c r="F9" s="421">
        <f t="shared" si="7"/>
        <v>1</v>
      </c>
      <c r="G9" s="421">
        <f t="shared" si="7"/>
        <v>1</v>
      </c>
      <c r="H9" s="421">
        <f t="shared" si="7"/>
        <v>1</v>
      </c>
      <c r="I9" s="421">
        <f t="shared" si="7"/>
        <v>1</v>
      </c>
      <c r="J9" s="421">
        <f t="shared" si="7"/>
        <v>1</v>
      </c>
      <c r="K9" s="421">
        <f t="shared" si="7"/>
        <v>1</v>
      </c>
      <c r="L9" s="421">
        <f t="shared" si="7"/>
        <v>1</v>
      </c>
      <c r="M9" s="421">
        <f t="shared" si="7"/>
        <v>1</v>
      </c>
      <c r="N9" s="421">
        <f t="shared" si="7"/>
        <v>1</v>
      </c>
      <c r="O9" s="421">
        <f t="shared" si="7"/>
        <v>1</v>
      </c>
      <c r="P9" s="444">
        <f t="shared" si="7"/>
        <v>1</v>
      </c>
      <c r="Q9" s="452">
        <f t="shared" si="7"/>
        <v>1</v>
      </c>
      <c r="R9" s="421">
        <f t="shared" ref="R9:AC9" si="8">IF(R4=0,0,(R8/R4))</f>
        <v>1</v>
      </c>
      <c r="S9" s="421">
        <f t="shared" si="8"/>
        <v>1</v>
      </c>
      <c r="T9" s="421">
        <f t="shared" si="8"/>
        <v>1</v>
      </c>
      <c r="U9" s="421">
        <f t="shared" si="8"/>
        <v>1</v>
      </c>
      <c r="V9" s="421">
        <f t="shared" si="8"/>
        <v>1</v>
      </c>
      <c r="W9" s="421">
        <f t="shared" si="8"/>
        <v>1</v>
      </c>
      <c r="X9" s="421">
        <f t="shared" si="8"/>
        <v>1</v>
      </c>
      <c r="Y9" s="421">
        <f t="shared" si="8"/>
        <v>1</v>
      </c>
      <c r="Z9" s="421">
        <f t="shared" si="8"/>
        <v>1</v>
      </c>
      <c r="AA9" s="421">
        <f t="shared" si="8"/>
        <v>1</v>
      </c>
      <c r="AB9" s="421">
        <f t="shared" si="8"/>
        <v>1</v>
      </c>
      <c r="AC9" s="444">
        <f t="shared" si="8"/>
        <v>1</v>
      </c>
      <c r="AD9" s="458"/>
    </row>
    <row r="10" spans="2:29">
      <c r="B10" s="422" t="s">
        <v>23</v>
      </c>
      <c r="C10" s="409"/>
      <c r="D10" s="423"/>
      <c r="E10" s="424"/>
      <c r="F10" s="424"/>
      <c r="G10" s="424"/>
      <c r="H10" s="424"/>
      <c r="I10" s="424"/>
      <c r="J10" s="424"/>
      <c r="K10" s="424"/>
      <c r="L10" s="424"/>
      <c r="M10" s="424"/>
      <c r="N10" s="424"/>
      <c r="O10" s="424"/>
      <c r="P10" s="442"/>
      <c r="Q10" s="453"/>
      <c r="R10" s="424"/>
      <c r="S10" s="424"/>
      <c r="T10" s="424"/>
      <c r="U10" s="424"/>
      <c r="V10" s="424"/>
      <c r="W10" s="424"/>
      <c r="X10" s="424"/>
      <c r="Y10" s="424"/>
      <c r="Z10" s="424"/>
      <c r="AA10" s="424"/>
      <c r="AB10" s="424"/>
      <c r="AC10" s="442"/>
    </row>
    <row r="11" spans="2:31">
      <c r="B11" s="422" t="s">
        <v>24</v>
      </c>
      <c r="C11" s="409">
        <f t="shared" ref="C11:C27" si="9">SUM(P11,AC11)</f>
        <v>3147198.44484919</v>
      </c>
      <c r="D11" s="425">
        <f>Payroll!E11</f>
        <v>43909.75</v>
      </c>
      <c r="E11" s="426">
        <f>Payroll!F11</f>
        <v>68140.2083333333</v>
      </c>
      <c r="F11" s="426">
        <f>Payroll!G11</f>
        <v>97965.875</v>
      </c>
      <c r="G11" s="426">
        <f>Payroll!H11</f>
        <v>97905.75</v>
      </c>
      <c r="H11" s="426">
        <f>Payroll!I11</f>
        <v>115374.264166667</v>
      </c>
      <c r="I11" s="426">
        <f>Payroll!J11</f>
        <v>161266.65</v>
      </c>
      <c r="J11" s="426">
        <f>Payroll!K11</f>
        <v>169195.833333333</v>
      </c>
      <c r="K11" s="426">
        <f>Payroll!L11</f>
        <v>176034.905833333</v>
      </c>
      <c r="L11" s="426">
        <f>Payroll!M11</f>
        <v>230463.965865385</v>
      </c>
      <c r="M11" s="426">
        <f>Payroll!N11</f>
        <v>190594.009877622</v>
      </c>
      <c r="N11" s="426">
        <f>Payroll!O11</f>
        <v>199757.945</v>
      </c>
      <c r="O11" s="426">
        <f>Payroll!P11</f>
        <v>152187.9875</v>
      </c>
      <c r="P11" s="442">
        <f t="shared" si="1"/>
        <v>1702797.14490967</v>
      </c>
      <c r="Q11" s="426">
        <f>Payroll!R11</f>
        <v>172245.816814516</v>
      </c>
      <c r="R11" s="426">
        <f>Payroll!S11</f>
        <v>217287.885625</v>
      </c>
      <c r="S11" s="426">
        <f>Payroll!T11</f>
        <v>225290.76</v>
      </c>
      <c r="T11" s="426">
        <f>Payroll!U11</f>
        <v>221760.875</v>
      </c>
      <c r="U11" s="426">
        <f>Payroll!V11</f>
        <v>237378.625</v>
      </c>
      <c r="V11" s="426">
        <f>Payroll!W11</f>
        <v>150222.1875</v>
      </c>
      <c r="W11" s="426">
        <f>Payroll!X11</f>
        <v>39960</v>
      </c>
      <c r="X11" s="426">
        <f>Payroll!Y11</f>
        <v>36000</v>
      </c>
      <c r="Y11" s="426">
        <f>Payroll!Z11</f>
        <v>36000</v>
      </c>
      <c r="Z11" s="426">
        <f>Payroll!AA11</f>
        <v>36000</v>
      </c>
      <c r="AA11" s="426">
        <f>Payroll!AB11</f>
        <v>36000</v>
      </c>
      <c r="AB11" s="426">
        <f>Payroll!AC11</f>
        <v>36255.15</v>
      </c>
      <c r="AC11" s="442">
        <f t="shared" ref="AC11:AC27" si="10">SUM(Q11:AB11)</f>
        <v>1444401.29993952</v>
      </c>
      <c r="AE11" s="437"/>
    </row>
    <row r="12" spans="2:29">
      <c r="B12" s="422" t="s">
        <v>25</v>
      </c>
      <c r="C12" s="409">
        <f t="shared" si="9"/>
        <v>278714.25</v>
      </c>
      <c r="D12" s="427">
        <f>Expenses!$G$2/24</f>
        <v>11613.09375</v>
      </c>
      <c r="E12" s="428">
        <f>Expenses!$G$2/24</f>
        <v>11613.09375</v>
      </c>
      <c r="F12" s="428">
        <f>Expenses!$G$2/24</f>
        <v>11613.09375</v>
      </c>
      <c r="G12" s="428">
        <f>Expenses!$G$2/24</f>
        <v>11613.09375</v>
      </c>
      <c r="H12" s="428">
        <f>Expenses!$G$2/24</f>
        <v>11613.09375</v>
      </c>
      <c r="I12" s="428">
        <f>Expenses!$G$2/24</f>
        <v>11613.09375</v>
      </c>
      <c r="J12" s="428">
        <f>Expenses!$G$2/24</f>
        <v>11613.09375</v>
      </c>
      <c r="K12" s="428">
        <f>Expenses!$G$2/24</f>
        <v>11613.09375</v>
      </c>
      <c r="L12" s="428">
        <f>Expenses!$G$2/24</f>
        <v>11613.09375</v>
      </c>
      <c r="M12" s="428">
        <f>Expenses!$G$2/24</f>
        <v>11613.09375</v>
      </c>
      <c r="N12" s="428">
        <f>Expenses!$G$2/24</f>
        <v>11613.09375</v>
      </c>
      <c r="O12" s="428">
        <f>Expenses!$G$2/24</f>
        <v>11613.09375</v>
      </c>
      <c r="P12" s="442">
        <f t="shared" si="1"/>
        <v>139357.125</v>
      </c>
      <c r="Q12" s="454">
        <f>Expenses!$G$2/24</f>
        <v>11613.09375</v>
      </c>
      <c r="R12" s="428">
        <f>Expenses!$G$2/24</f>
        <v>11613.09375</v>
      </c>
      <c r="S12" s="428">
        <f>Expenses!$G$2/24</f>
        <v>11613.09375</v>
      </c>
      <c r="T12" s="428">
        <f>Expenses!$G$2/24</f>
        <v>11613.09375</v>
      </c>
      <c r="U12" s="428">
        <f>Expenses!$G$2/24</f>
        <v>11613.09375</v>
      </c>
      <c r="V12" s="428">
        <f>Expenses!$G$2/24</f>
        <v>11613.09375</v>
      </c>
      <c r="W12" s="428">
        <f>Expenses!$G$2/24</f>
        <v>11613.09375</v>
      </c>
      <c r="X12" s="428">
        <f>Expenses!$G$2/24</f>
        <v>11613.09375</v>
      </c>
      <c r="Y12" s="428">
        <f>Expenses!$G$2/24</f>
        <v>11613.09375</v>
      </c>
      <c r="Z12" s="428">
        <f>Expenses!$G$2/24</f>
        <v>11613.09375</v>
      </c>
      <c r="AA12" s="428">
        <f>Expenses!$G$2/24</f>
        <v>11613.09375</v>
      </c>
      <c r="AB12" s="428">
        <f>Expenses!$G$2/24</f>
        <v>11613.09375</v>
      </c>
      <c r="AC12" s="442">
        <f t="shared" si="10"/>
        <v>139357.125</v>
      </c>
    </row>
    <row r="13" spans="2:33">
      <c r="B13" s="422" t="s">
        <v>26</v>
      </c>
      <c r="C13" s="409">
        <f t="shared" si="9"/>
        <v>70350</v>
      </c>
      <c r="D13" s="428">
        <f>SUMIFS(Expenses!$H$3:$H$1081,Expenses!$B$3:$B$1081,"&gt;="&amp;DATE(2019,MONTH(DATEVALUE(D2&amp;" 1")),1),Expenses!$B$3:$B$1081,"&lt;"&amp;DATE(2019,MONTH(DATEVALUE(D2&amp;" 1"))+1,1))</f>
        <v>29270</v>
      </c>
      <c r="E13" s="428">
        <f>SUMIFS(Expenses!$H$3:$H$1081,Expenses!$B$3:$B$1081,"&gt;="&amp;DATE(2019,MONTH(DATEVALUE(E2&amp;" 1")),1),Expenses!$B$3:$B$1081,"&lt;"&amp;DATE(2019,MONTH(DATEVALUE(E2&amp;" 1"))+1,1))</f>
        <v>14050</v>
      </c>
      <c r="F13" s="428">
        <f>SUMIFS(Expenses!$H$3:$H$1081,Expenses!$B$3:$B$1081,"&gt;="&amp;DATE(2019,MONTH(DATEVALUE(F2&amp;" 1")),1),Expenses!$B$3:$B$1081,"&lt;"&amp;DATE(2019,MONTH(DATEVALUE(F2&amp;" 1"))+1,1))</f>
        <v>2420</v>
      </c>
      <c r="G13" s="428">
        <f>SUMIFS(Expenses!$H$3:$H$1081,Expenses!$B$3:$B$1081,"&gt;="&amp;DATE(2019,MONTH(DATEVALUE(G2&amp;" 1")),1),Expenses!$B$3:$B$1081,"&lt;"&amp;DATE(2019,MONTH(DATEVALUE(G2&amp;" 1"))+1,1))</f>
        <v>1900</v>
      </c>
      <c r="H13" s="428">
        <f>SUMIFS(Expenses!$H$3:$H$1081,Expenses!$B$3:$B$1081,"&gt;="&amp;DATE(2019,MONTH(DATEVALUE(H2&amp;" 1")),1),Expenses!$B$3:$B$1081,"&lt;"&amp;DATE(2019,MONTH(DATEVALUE(H2&amp;" 1"))+1,1))</f>
        <v>750</v>
      </c>
      <c r="I13" s="428">
        <f>SUMIFS(Expenses!$H$3:$H$1081,Expenses!$B$3:$B$1081,"&gt;="&amp;DATE(2019,MONTH(DATEVALUE(I2&amp;" 1")),1),Expenses!$B$3:$B$1081,"&lt;"&amp;DATE(2019,MONTH(DATEVALUE(I2&amp;" 1"))+1,1))</f>
        <v>10600</v>
      </c>
      <c r="J13" s="428">
        <f>SUMIFS(Expenses!$H$3:$H$1081,Expenses!$B$3:$B$1081,"&gt;="&amp;DATE(2019,MONTH(DATEVALUE(J2&amp;" 1")),1),Expenses!$B$3:$B$1081,"&lt;"&amp;DATE(2019,MONTH(DATEVALUE(J2&amp;" 1"))+1,1))</f>
        <v>0</v>
      </c>
      <c r="K13" s="428">
        <f>SUMIFS(Expenses!$H$3:$H$1081,Expenses!$B$3:$B$1081,"&gt;="&amp;DATE(2019,MONTH(DATEVALUE(K2&amp;" 1")),1),Expenses!$B$3:$B$1081,"&lt;"&amp;DATE(2019,MONTH(DATEVALUE(K2&amp;" 1"))+1,1))</f>
        <v>0</v>
      </c>
      <c r="L13" s="428">
        <f>SUMIFS(Expenses!$H$3:$H$1081,Expenses!$B$3:$B$1081,"&gt;="&amp;DATE(2019,MONTH(DATEVALUE(L2&amp;" 1")),1),Expenses!$B$3:$B$1081,"&lt;"&amp;DATE(2019,MONTH(DATEVALUE(L2&amp;" 1"))+1,1))</f>
        <v>2050</v>
      </c>
      <c r="M13" s="428">
        <f>SUMIFS(Expenses!$H$3:$H$1081,Expenses!$B$3:$B$1081,"&gt;="&amp;DATE(2019,MONTH(DATEVALUE(M2&amp;" 1")),1),Expenses!$B$3:$B$1081,"&lt;"&amp;DATE(2019,MONTH(DATEVALUE(M2&amp;" 1"))+1,1))</f>
        <v>730</v>
      </c>
      <c r="N13" s="428">
        <f>SUMIFS(Expenses!$H$3:$H$1081,Expenses!$B$3:$B$1081,"&gt;="&amp;DATE(2020,MONTH(DATEVALUE(N2&amp;" 1")),1),Expenses!$B$3:$B$1081,"&lt;"&amp;DATE(2020,MONTH(DATEVALUE(N2&amp;" 1"))+1,1))</f>
        <v>330</v>
      </c>
      <c r="O13" s="428">
        <f>SUMIFS(Expenses!$H$3:$H$1081,Expenses!$B$3:$B$1081,"&gt;="&amp;DATE(2020,MONTH(DATEVALUE(O2&amp;" 1")),1),Expenses!$B$3:$B$1081,"&lt;"&amp;DATE(2020,MONTH(DATEVALUE(O2&amp;" 1"))+1,1))</f>
        <v>0</v>
      </c>
      <c r="P13" s="442">
        <f t="shared" si="1"/>
        <v>62100</v>
      </c>
      <c r="Q13" s="428">
        <f>SUMIFS(Expenses!$H$3:$H$1081,Expenses!$B$3:$B$1081,"&gt;="&amp;DATE(2020,MONTH(DATEVALUE(Q2&amp;" 1")),1),Expenses!$B$3:$B$1081,"&lt;"&amp;DATE(2020,MONTH(DATEVALUE(Q2&amp;" 1"))+1,1))</f>
        <v>7700</v>
      </c>
      <c r="R13" s="428">
        <f>SUMIFS(Expenses!$H$3:$H$1081,Expenses!$B$3:$B$1081,"&gt;="&amp;DATE(2020,MONTH(DATEVALUE(R2&amp;" 1")),1),Expenses!$B$3:$B$1081,"&lt;"&amp;DATE(2020,MONTH(DATEVALUE(R2&amp;" 1"))+1,1))</f>
        <v>0</v>
      </c>
      <c r="S13" s="428">
        <f>SUMIFS(Expenses!$H$3:$H$1081,Expenses!$B$3:$B$1081,"&gt;="&amp;DATE(2020,MONTH(DATEVALUE(S2&amp;" 1")),1),Expenses!$B$3:$B$1081,"&lt;"&amp;DATE(2020,MONTH(DATEVALUE(S2&amp;" 1"))+1,1))</f>
        <v>0</v>
      </c>
      <c r="T13" s="428">
        <f>SUMIFS(Expenses!$H$3:$H$1081,Expenses!$B$3:$B$1081,"&gt;="&amp;DATE(2020,MONTH(DATEVALUE(T2&amp;" 1")),1),Expenses!$B$3:$B$1081,"&lt;"&amp;DATE(2020,MONTH(DATEVALUE(T2&amp;" 1"))+1,1))</f>
        <v>550</v>
      </c>
      <c r="U13" s="428">
        <f>SUMIFS(Expenses!$H$3:$H$1081,Expenses!$B$3:$B$1081,"&gt;="&amp;DATE(2020,MONTH(DATEVALUE(U2&amp;" 1")),1),Expenses!$B$3:$B$1081,"&lt;"&amp;DATE(2020,MONTH(DATEVALUE(U2&amp;" 1"))+1,1))</f>
        <v>0</v>
      </c>
      <c r="V13" s="428">
        <f>SUMIFS(Expenses!$H$3:$H$1081,Expenses!$B$3:$B$1081,"&gt;="&amp;DATE(2020,MONTH(DATEVALUE(V2&amp;" 1")),1),Expenses!$B$3:$B$1081,"&lt;"&amp;DATE(2020,MONTH(DATEVALUE(V2&amp;" 1"))+1,1))</f>
        <v>0</v>
      </c>
      <c r="W13" s="428">
        <f>SUMIFS(Expenses!$H$3:$H$1081,Expenses!$B$3:$B$1081,"&gt;="&amp;DATE(2020,MONTH(DATEVALUE(W2&amp;" 1")),1),Expenses!$B$3:$B$1081,"&lt;"&amp;DATE(2020,MONTH(DATEVALUE(W2&amp;" 1"))+1,1))</f>
        <v>0</v>
      </c>
      <c r="X13" s="428">
        <f>SUMIFS(Expenses!$H$3:$H$1081,Expenses!$B$3:$B$1081,"&gt;="&amp;DATE(2020,MONTH(DATEVALUE(X2&amp;" 1")),1),Expenses!$B$3:$B$1081,"&lt;"&amp;DATE(2020,MONTH(DATEVALUE(X2&amp;" 1"))+1,1))</f>
        <v>0</v>
      </c>
      <c r="Y13" s="428">
        <f>SUMIFS(Expenses!$H$3:$H$1081,Expenses!$B$3:$B$1081,"&gt;="&amp;DATE(2020,MONTH(DATEVALUE(Y2&amp;" 1")),1),Expenses!$B$3:$B$1081,"&lt;"&amp;DATE(2020,MONTH(DATEVALUE(Y2&amp;" 1"))+1,1))</f>
        <v>0</v>
      </c>
      <c r="Z13" s="428">
        <f>SUMIFS(Expenses!$H$3:$H$1081,Expenses!$B$3:$B$1081,"&gt;="&amp;DATE(2020,MONTH(DATEVALUE(Z2&amp;" 1")),1),Expenses!$B$3:$B$1081,"&lt;"&amp;DATE(2020,MONTH(DATEVALUE(Z2&amp;" 1"))+1,1))</f>
        <v>0</v>
      </c>
      <c r="AA13" s="428">
        <f>SUMIFS(Expenses!$H$3:$H$1081,Expenses!$B$3:$B$1081,"&gt;="&amp;DATE(2021,MONTH(DATEVALUE(AA2&amp;" 1")),1),Expenses!$B$3:$B$1081,"&lt;"&amp;DATE(2021,MONTH(DATEVALUE(AA2&amp;" 1"))+1,1))</f>
        <v>0</v>
      </c>
      <c r="AB13" s="428">
        <f>SUMIFS(Expenses!$H$3:$H$1081,Expenses!$B$3:$B$1081,"&gt;="&amp;DATE(2021,MONTH(DATEVALUE(AB2&amp;" 1")),1),Expenses!$B$3:$B$1081,"&lt;"&amp;DATE(2021,MONTH(DATEVALUE(AB2&amp;" 1"))+1,1))</f>
        <v>0</v>
      </c>
      <c r="AC13" s="442">
        <f t="shared" si="10"/>
        <v>8250</v>
      </c>
      <c r="AD13" s="458"/>
      <c r="AF13" s="459"/>
      <c r="AG13" s="459"/>
    </row>
    <row r="14" spans="2:29">
      <c r="B14" s="422" t="s">
        <v>27</v>
      </c>
      <c r="C14" s="409">
        <f t="shared" si="9"/>
        <v>1275</v>
      </c>
      <c r="D14" s="427">
        <f>SUMIFS(Expenses!$I$3:$I$1081,Expenses!$B$3:$B$1081,"&gt;="&amp;DATE(2019,MONTH(DATEVALUE(D2&amp;" 1")),1),Expenses!$B$3:$B$1081,"&lt;"&amp;DATE(2019,MONTH(DATEVALUE(D2&amp;" 1"))+1,1))</f>
        <v>0</v>
      </c>
      <c r="E14" s="428">
        <f>SUMIFS(Expenses!$I$3:$I$1081,Expenses!$B$3:$B$1081,"&gt;="&amp;DATE(2019,MONTH(DATEVALUE(E2&amp;" 1")),1),Expenses!$B$3:$B$1081,"&lt;"&amp;DATE(2019,MONTH(DATEVALUE(E2&amp;" 1"))+1,1))</f>
        <v>0</v>
      </c>
      <c r="F14" s="428">
        <f>SUMIFS(Expenses!$I$3:$I$1081,Expenses!$B$3:$B$1081,"&gt;="&amp;DATE(2019,MONTH(DATEVALUE(F2&amp;" 1")),1),Expenses!$B$3:$B$1081,"&lt;"&amp;DATE(2019,MONTH(DATEVALUE(F2&amp;" 1"))+1,1))</f>
        <v>0</v>
      </c>
      <c r="G14" s="428">
        <f>SUMIFS(Expenses!$I$3:$I$1081,Expenses!$B$3:$B$1081,"&gt;="&amp;DATE(2019,MONTH(DATEVALUE(G2&amp;" 1")),1),Expenses!$B$3:$B$1081,"&lt;"&amp;DATE(2019,MONTH(DATEVALUE(G2&amp;" 1"))+1,1))</f>
        <v>0</v>
      </c>
      <c r="H14" s="428">
        <f>SUMIFS(Expenses!$I$3:$I$1081,Expenses!$B$3:$B$1081,"&gt;="&amp;DATE(2019,MONTH(DATEVALUE(H2&amp;" 1")),1),Expenses!$B$3:$B$1081,"&lt;"&amp;DATE(2019,MONTH(DATEVALUE(H2&amp;" 1"))+1,1))</f>
        <v>0</v>
      </c>
      <c r="I14" s="428">
        <f>SUMIFS(Expenses!$I$3:$I$1081,Expenses!$B$3:$B$1081,"&gt;="&amp;DATE(2019,MONTH(DATEVALUE(I2&amp;" 1")),1),Expenses!$B$3:$B$1081,"&lt;"&amp;DATE(2019,MONTH(DATEVALUE(I2&amp;" 1"))+1,1))</f>
        <v>0</v>
      </c>
      <c r="J14" s="428">
        <f>SUMIFS(Expenses!$I$3:$I$1081,Expenses!$B$3:$B$1081,"&gt;="&amp;DATE(2019,MONTH(DATEVALUE(J2&amp;" 1")),1),Expenses!$B$3:$B$1081,"&lt;"&amp;DATE(2019,MONTH(DATEVALUE(J2&amp;" 1"))+1,1))</f>
        <v>0</v>
      </c>
      <c r="K14" s="428">
        <f>SUMIFS(Expenses!$I$3:$I$1081,Expenses!$B$3:$B$1081,"&gt;="&amp;DATE(2019,MONTH(DATEVALUE(K2&amp;" 1")),1),Expenses!$B$3:$B$1081,"&lt;"&amp;DATE(2019,MONTH(DATEVALUE(K2&amp;" 1"))+1,1))</f>
        <v>85</v>
      </c>
      <c r="L14" s="428">
        <f>SUMIFS(Expenses!$I$3:$I$1081,Expenses!$B$3:$B$1081,"&gt;="&amp;DATE(2019,MONTH(DATEVALUE(L2&amp;" 1")),1),Expenses!$B$3:$B$1081,"&lt;"&amp;DATE(2019,MONTH(DATEVALUE(L2&amp;" 1"))+1,1))</f>
        <v>0</v>
      </c>
      <c r="M14" s="428">
        <f>SUMIFS(Expenses!$I$3:$I$1081,Expenses!$B$3:$B$1081,"&gt;="&amp;DATE(2019,MONTH(DATEVALUE(M2&amp;" 1")),1),Expenses!$B$3:$B$1081,"&lt;"&amp;DATE(2019,MONTH(DATEVALUE(M2&amp;" 1"))+1,1))</f>
        <v>0</v>
      </c>
      <c r="N14" s="428">
        <f>SUMIFS(Expenses!$I$3:$I$1081,Expenses!$B$3:$B$1081,"&gt;="&amp;DATE(2020,MONTH(DATEVALUE(N2&amp;" 1")),1),Expenses!$B$3:$B$1081,"&lt;"&amp;DATE(2020,MONTH(DATEVALUE(N2&amp;" 1"))+1,1))</f>
        <v>0</v>
      </c>
      <c r="O14" s="428">
        <f>SUMIFS(Expenses!$I$3:$I$1081,Expenses!$B$3:$B$1081,"&gt;="&amp;DATE(2020,MONTH(DATEVALUE(O2&amp;" 1")),1),Expenses!$B$3:$B$1081,"&lt;"&amp;DATE(2020,MONTH(DATEVALUE(O2&amp;" 1"))+1,1))</f>
        <v>0</v>
      </c>
      <c r="P14" s="442">
        <f t="shared" si="1"/>
        <v>85</v>
      </c>
      <c r="Q14" s="428">
        <f>SUMIFS(Expenses!$I$3:$I$1081,Expenses!$B$3:$B$1081,"&gt;="&amp;DATE(2020,MONTH(DATEVALUE(Q2&amp;" 1")),1),Expenses!$B$3:$B$1081,"&lt;"&amp;DATE(2020,MONTH(DATEVALUE(Q2&amp;" 1"))+1,1))</f>
        <v>260</v>
      </c>
      <c r="R14" s="428">
        <f>SUMIFS(Expenses!$I$3:$I$1081,Expenses!$B$3:$B$1081,"&gt;="&amp;DATE(2020,MONTH(DATEVALUE(R2&amp;" 1")),1),Expenses!$B$3:$B$1081,"&lt;"&amp;DATE(2020,MONTH(DATEVALUE(R2&amp;" 1"))+1,1))</f>
        <v>280</v>
      </c>
      <c r="S14" s="428">
        <f>SUMIFS(Expenses!$I$3:$I$1081,Expenses!$B$3:$B$1081,"&gt;="&amp;DATE(2020,MONTH(DATEVALUE(S2&amp;" 1")),1),Expenses!$B$3:$B$1081,"&lt;"&amp;DATE(2020,MONTH(DATEVALUE(S2&amp;" 1"))+1,1))</f>
        <v>0</v>
      </c>
      <c r="T14" s="428">
        <f>SUMIFS(Expenses!$I$3:$I$1081,Expenses!$B$3:$B$1081,"&gt;="&amp;DATE(2020,MONTH(DATEVALUE(T2&amp;" 1")),1),Expenses!$B$3:$B$1081,"&lt;"&amp;DATE(2020,MONTH(DATEVALUE(T2&amp;" 1"))+1,1))</f>
        <v>650</v>
      </c>
      <c r="U14" s="428">
        <f>SUMIFS(Expenses!$I$3:$I$1081,Expenses!$B$3:$B$1081,"&gt;="&amp;DATE(2020,MONTH(DATEVALUE(U2&amp;" 1")),1),Expenses!$B$3:$B$1081,"&lt;"&amp;DATE(2020,MONTH(DATEVALUE(U2&amp;" 1"))+1,1))</f>
        <v>0</v>
      </c>
      <c r="V14" s="428">
        <f>SUMIFS(Expenses!$I$3:$I$1081,Expenses!$B$3:$B$1081,"&gt;="&amp;DATE(2020,MONTH(DATEVALUE(V2&amp;" 1")),1),Expenses!$B$3:$B$1081,"&lt;"&amp;DATE(2020,MONTH(DATEVALUE(V2&amp;" 1"))+1,1))</f>
        <v>0</v>
      </c>
      <c r="W14" s="428">
        <f>SUMIFS(Expenses!$I$3:$I$1081,Expenses!$B$3:$B$1081,"&gt;="&amp;DATE(2020,MONTH(DATEVALUE(W2&amp;" 1")),1),Expenses!$B$3:$B$1081,"&lt;"&amp;DATE(2020,MONTH(DATEVALUE(W2&amp;" 1"))+1,1))</f>
        <v>0</v>
      </c>
      <c r="X14" s="428">
        <f>SUMIFS(Expenses!$I$3:$I$1081,Expenses!$B$3:$B$1081,"&gt;="&amp;DATE(2020,MONTH(DATEVALUE(X2&amp;" 1")),1),Expenses!$B$3:$B$1081,"&lt;"&amp;DATE(2020,MONTH(DATEVALUE(X2&amp;" 1"))+1,1))</f>
        <v>0</v>
      </c>
      <c r="Y14" s="428">
        <f>SUMIFS(Expenses!$I$3:$I$1081,Expenses!$B$3:$B$1081,"&gt;="&amp;DATE(2020,MONTH(DATEVALUE(Y2&amp;" 1")),1),Expenses!$B$3:$B$1081,"&lt;"&amp;DATE(2020,MONTH(DATEVALUE(Y2&amp;" 1"))+1,1))</f>
        <v>0</v>
      </c>
      <c r="Z14" s="428">
        <f>SUMIFS(Expenses!$I$3:$I$1081,Expenses!$B$3:$B$1081,"&gt;="&amp;DATE(2020,MONTH(DATEVALUE(Z2&amp;" 1")),1),Expenses!$B$3:$B$1081,"&lt;"&amp;DATE(2020,MONTH(DATEVALUE(Z2&amp;" 1"))+1,1))</f>
        <v>0</v>
      </c>
      <c r="AA14" s="428">
        <f>SUMIFS(Expenses!$I$3:$I$1081,Expenses!$B$3:$B$1081,"&gt;="&amp;DATE(2021,MONTH(DATEVALUE(AA2&amp;" 1")),1),Expenses!$B$3:$B$1081,"&lt;"&amp;DATE(2021,MONTH(DATEVALUE(AA2&amp;" 1"))+1,1))</f>
        <v>0</v>
      </c>
      <c r="AB14" s="428">
        <f>SUMIFS(Expenses!$I$3:$I$1081,Expenses!$B$3:$B$1081,"&gt;="&amp;DATE(2021,MONTH(DATEVALUE(AB2&amp;" 1")),1),Expenses!$B$3:$B$1081,"&lt;"&amp;DATE(2021,MONTH(DATEVALUE(AB2&amp;" 1"))+1,1))</f>
        <v>0</v>
      </c>
      <c r="AC14" s="442">
        <f t="shared" si="10"/>
        <v>1190</v>
      </c>
    </row>
    <row r="15" spans="2:29">
      <c r="B15" s="422" t="s">
        <v>28</v>
      </c>
      <c r="C15" s="409">
        <f t="shared" si="9"/>
        <v>239000</v>
      </c>
      <c r="D15" s="429">
        <v>11000</v>
      </c>
      <c r="E15" s="430">
        <v>11000</v>
      </c>
      <c r="F15" s="430">
        <v>11000</v>
      </c>
      <c r="G15" s="430">
        <v>11000</v>
      </c>
      <c r="H15" s="430">
        <v>11000</v>
      </c>
      <c r="I15" s="430">
        <v>11000</v>
      </c>
      <c r="J15" s="430">
        <v>11000</v>
      </c>
      <c r="K15" s="430">
        <v>0</v>
      </c>
      <c r="L15" s="430">
        <v>0</v>
      </c>
      <c r="M15" s="430">
        <f>12000</f>
        <v>12000</v>
      </c>
      <c r="N15" s="430">
        <v>12000</v>
      </c>
      <c r="O15" s="430">
        <v>12000</v>
      </c>
      <c r="P15" s="442">
        <f t="shared" si="1"/>
        <v>113000</v>
      </c>
      <c r="Q15" s="455">
        <v>12000</v>
      </c>
      <c r="R15" s="430">
        <v>12000</v>
      </c>
      <c r="S15" s="430">
        <v>6000</v>
      </c>
      <c r="T15" s="430">
        <v>6000</v>
      </c>
      <c r="U15" s="430">
        <v>6000</v>
      </c>
      <c r="V15" s="430">
        <v>12000</v>
      </c>
      <c r="W15" s="430">
        <v>12000</v>
      </c>
      <c r="X15" s="430">
        <v>12000</v>
      </c>
      <c r="Y15" s="430">
        <v>12000</v>
      </c>
      <c r="Z15" s="430">
        <v>12000</v>
      </c>
      <c r="AA15" s="430">
        <v>12000</v>
      </c>
      <c r="AB15" s="430">
        <v>12000</v>
      </c>
      <c r="AC15" s="442">
        <f t="shared" si="10"/>
        <v>126000</v>
      </c>
    </row>
    <row r="16" spans="2:29">
      <c r="B16" s="422" t="s">
        <v>29</v>
      </c>
      <c r="C16" s="409">
        <f t="shared" si="9"/>
        <v>31264.5</v>
      </c>
      <c r="D16" s="427">
        <f>(11265-11196)*9.5/2</f>
        <v>327.75</v>
      </c>
      <c r="E16" s="428">
        <f>(11265-11196)*9.5/2</f>
        <v>327.75</v>
      </c>
      <c r="F16" s="428">
        <f>(11323-11265)*9.5</f>
        <v>551</v>
      </c>
      <c r="G16" s="428">
        <f>(11580-11323)*9.5</f>
        <v>2441.5</v>
      </c>
      <c r="H16" s="428">
        <f>(11807-11580)*9.5</f>
        <v>2156.5</v>
      </c>
      <c r="I16" s="428">
        <f>(11868-11807+337)*9.5</f>
        <v>3781</v>
      </c>
      <c r="J16" s="428">
        <v>1980</v>
      </c>
      <c r="K16" s="428">
        <v>0</v>
      </c>
      <c r="L16" s="428">
        <v>0</v>
      </c>
      <c r="M16" s="428">
        <f>5.5*9</f>
        <v>49.5</v>
      </c>
      <c r="N16" s="428">
        <f>5.5*9</f>
        <v>49.5</v>
      </c>
      <c r="O16" s="428">
        <v>100</v>
      </c>
      <c r="P16" s="442">
        <f t="shared" si="1"/>
        <v>11764.5</v>
      </c>
      <c r="Q16" s="454">
        <v>0</v>
      </c>
      <c r="R16" s="428">
        <v>0</v>
      </c>
      <c r="S16" s="428">
        <v>0</v>
      </c>
      <c r="T16" s="428">
        <v>0</v>
      </c>
      <c r="U16" s="428">
        <v>0</v>
      </c>
      <c r="V16" s="428">
        <v>1500</v>
      </c>
      <c r="W16" s="428">
        <v>3000</v>
      </c>
      <c r="X16" s="428">
        <v>3000</v>
      </c>
      <c r="Y16" s="428">
        <v>3000</v>
      </c>
      <c r="Z16" s="428">
        <v>3000</v>
      </c>
      <c r="AA16" s="428">
        <v>3000</v>
      </c>
      <c r="AB16" s="428">
        <v>3000</v>
      </c>
      <c r="AC16" s="442">
        <f t="shared" si="10"/>
        <v>19500</v>
      </c>
    </row>
    <row r="17" spans="2:29">
      <c r="B17" s="422" t="s">
        <v>30</v>
      </c>
      <c r="C17" s="409">
        <f t="shared" si="9"/>
        <v>5600</v>
      </c>
      <c r="D17" s="427">
        <v>1500</v>
      </c>
      <c r="E17" s="428">
        <v>500</v>
      </c>
      <c r="F17" s="428">
        <v>400</v>
      </c>
      <c r="G17" s="428">
        <v>300</v>
      </c>
      <c r="H17" s="428">
        <v>300</v>
      </c>
      <c r="I17" s="428">
        <v>300</v>
      </c>
      <c r="J17" s="428">
        <v>300</v>
      </c>
      <c r="K17" s="428">
        <v>200</v>
      </c>
      <c r="L17" s="428">
        <v>0</v>
      </c>
      <c r="M17" s="428">
        <v>100</v>
      </c>
      <c r="N17" s="428">
        <v>100</v>
      </c>
      <c r="O17" s="428">
        <v>100</v>
      </c>
      <c r="P17" s="442">
        <f t="shared" si="1"/>
        <v>4100</v>
      </c>
      <c r="Q17" s="454">
        <v>100</v>
      </c>
      <c r="R17" s="428">
        <v>0</v>
      </c>
      <c r="S17" s="428">
        <v>0</v>
      </c>
      <c r="T17" s="428">
        <v>0</v>
      </c>
      <c r="U17" s="428">
        <v>0</v>
      </c>
      <c r="V17" s="428">
        <v>200</v>
      </c>
      <c r="W17" s="428">
        <v>200</v>
      </c>
      <c r="X17" s="428">
        <v>200</v>
      </c>
      <c r="Y17" s="428">
        <v>200</v>
      </c>
      <c r="Z17" s="428">
        <v>200</v>
      </c>
      <c r="AA17" s="428">
        <v>200</v>
      </c>
      <c r="AB17" s="428">
        <v>200</v>
      </c>
      <c r="AC17" s="442">
        <f t="shared" si="10"/>
        <v>1500</v>
      </c>
    </row>
    <row r="18" spans="2:29">
      <c r="B18" s="422" t="s">
        <v>31</v>
      </c>
      <c r="C18" s="409">
        <f t="shared" si="9"/>
        <v>3444</v>
      </c>
      <c r="D18" s="427">
        <v>360</v>
      </c>
      <c r="E18" s="428">
        <v>360</v>
      </c>
      <c r="F18" s="428">
        <v>774</v>
      </c>
      <c r="G18" s="428">
        <v>150</v>
      </c>
      <c r="H18" s="428">
        <v>150</v>
      </c>
      <c r="I18" s="428">
        <v>150</v>
      </c>
      <c r="J18" s="428">
        <v>150</v>
      </c>
      <c r="K18" s="428">
        <v>150</v>
      </c>
      <c r="L18" s="428">
        <v>150</v>
      </c>
      <c r="M18" s="428">
        <v>150</v>
      </c>
      <c r="N18" s="428">
        <v>150</v>
      </c>
      <c r="O18" s="428">
        <v>150</v>
      </c>
      <c r="P18" s="442">
        <f t="shared" si="1"/>
        <v>2844</v>
      </c>
      <c r="Q18" s="454">
        <v>50</v>
      </c>
      <c r="R18" s="428">
        <v>50</v>
      </c>
      <c r="S18" s="428">
        <v>50</v>
      </c>
      <c r="T18" s="428">
        <v>50</v>
      </c>
      <c r="U18" s="428">
        <v>50</v>
      </c>
      <c r="V18" s="428">
        <v>50</v>
      </c>
      <c r="W18" s="428">
        <v>50</v>
      </c>
      <c r="X18" s="428">
        <v>50</v>
      </c>
      <c r="Y18" s="428">
        <v>50</v>
      </c>
      <c r="Z18" s="428">
        <v>50</v>
      </c>
      <c r="AA18" s="428">
        <v>50</v>
      </c>
      <c r="AB18" s="428">
        <v>50</v>
      </c>
      <c r="AC18" s="442">
        <f t="shared" si="10"/>
        <v>600</v>
      </c>
    </row>
    <row r="19" spans="2:29">
      <c r="B19" s="422" t="s">
        <v>32</v>
      </c>
      <c r="C19" s="409">
        <f t="shared" si="9"/>
        <v>0</v>
      </c>
      <c r="D19" s="429">
        <v>0</v>
      </c>
      <c r="E19" s="430">
        <v>0</v>
      </c>
      <c r="F19" s="430">
        <v>0</v>
      </c>
      <c r="G19" s="430">
        <v>0</v>
      </c>
      <c r="H19" s="430">
        <v>0</v>
      </c>
      <c r="I19" s="430">
        <v>0</v>
      </c>
      <c r="J19" s="430">
        <v>0</v>
      </c>
      <c r="K19" s="430">
        <v>0</v>
      </c>
      <c r="L19" s="430">
        <v>0</v>
      </c>
      <c r="M19" s="430">
        <v>0</v>
      </c>
      <c r="N19" s="430">
        <v>0</v>
      </c>
      <c r="O19" s="430">
        <v>0</v>
      </c>
      <c r="P19" s="442">
        <f t="shared" si="1"/>
        <v>0</v>
      </c>
      <c r="Q19" s="455">
        <v>0</v>
      </c>
      <c r="R19" s="430">
        <v>0</v>
      </c>
      <c r="S19" s="430">
        <v>0</v>
      </c>
      <c r="T19" s="430">
        <v>0</v>
      </c>
      <c r="U19" s="430">
        <v>0</v>
      </c>
      <c r="V19" s="430">
        <v>0</v>
      </c>
      <c r="W19" s="430">
        <v>0</v>
      </c>
      <c r="X19" s="430">
        <v>0</v>
      </c>
      <c r="Y19" s="430">
        <v>0</v>
      </c>
      <c r="Z19" s="430">
        <v>0</v>
      </c>
      <c r="AA19" s="430">
        <v>0</v>
      </c>
      <c r="AB19" s="430">
        <v>0</v>
      </c>
      <c r="AC19" s="442">
        <f t="shared" si="10"/>
        <v>0</v>
      </c>
    </row>
    <row r="20" spans="2:29">
      <c r="B20" s="422" t="s">
        <v>33</v>
      </c>
      <c r="C20" s="409">
        <f t="shared" si="9"/>
        <v>0</v>
      </c>
      <c r="D20" s="429">
        <v>0</v>
      </c>
      <c r="E20" s="430">
        <v>0</v>
      </c>
      <c r="F20" s="430">
        <v>0</v>
      </c>
      <c r="G20" s="430">
        <v>0</v>
      </c>
      <c r="H20" s="430">
        <v>0</v>
      </c>
      <c r="I20" s="430">
        <v>0</v>
      </c>
      <c r="J20" s="430">
        <v>0</v>
      </c>
      <c r="K20" s="430">
        <v>0</v>
      </c>
      <c r="L20" s="430">
        <v>0</v>
      </c>
      <c r="M20" s="430">
        <v>0</v>
      </c>
      <c r="N20" s="430">
        <v>0</v>
      </c>
      <c r="O20" s="430">
        <v>0</v>
      </c>
      <c r="P20" s="442">
        <f t="shared" si="1"/>
        <v>0</v>
      </c>
      <c r="Q20" s="455">
        <v>0</v>
      </c>
      <c r="R20" s="430">
        <v>0</v>
      </c>
      <c r="S20" s="430">
        <v>0</v>
      </c>
      <c r="T20" s="430">
        <v>0</v>
      </c>
      <c r="U20" s="430">
        <v>0</v>
      </c>
      <c r="V20" s="430">
        <v>0</v>
      </c>
      <c r="W20" s="430">
        <v>0</v>
      </c>
      <c r="X20" s="430">
        <v>0</v>
      </c>
      <c r="Y20" s="430">
        <v>0</v>
      </c>
      <c r="Z20" s="430">
        <v>0</v>
      </c>
      <c r="AA20" s="430">
        <v>0</v>
      </c>
      <c r="AB20" s="430">
        <v>0</v>
      </c>
      <c r="AC20" s="442">
        <f t="shared" si="10"/>
        <v>0</v>
      </c>
    </row>
    <row r="21" spans="2:29">
      <c r="B21" s="422" t="s">
        <v>34</v>
      </c>
      <c r="C21" s="409">
        <f t="shared" si="9"/>
        <v>0</v>
      </c>
      <c r="D21" s="429">
        <v>0</v>
      </c>
      <c r="E21" s="430">
        <v>0</v>
      </c>
      <c r="F21" s="430">
        <v>0</v>
      </c>
      <c r="G21" s="430">
        <v>0</v>
      </c>
      <c r="H21" s="430">
        <v>0</v>
      </c>
      <c r="I21" s="430">
        <v>0</v>
      </c>
      <c r="J21" s="430">
        <v>0</v>
      </c>
      <c r="K21" s="430">
        <v>0</v>
      </c>
      <c r="L21" s="430">
        <v>0</v>
      </c>
      <c r="M21" s="430">
        <v>0</v>
      </c>
      <c r="N21" s="430">
        <v>0</v>
      </c>
      <c r="O21" s="430">
        <v>0</v>
      </c>
      <c r="P21" s="442">
        <f t="shared" si="1"/>
        <v>0</v>
      </c>
      <c r="Q21" s="455">
        <v>0</v>
      </c>
      <c r="R21" s="430">
        <v>0</v>
      </c>
      <c r="S21" s="430">
        <v>0</v>
      </c>
      <c r="T21" s="430">
        <v>0</v>
      </c>
      <c r="U21" s="430">
        <v>0</v>
      </c>
      <c r="V21" s="430">
        <v>0</v>
      </c>
      <c r="W21" s="430">
        <v>0</v>
      </c>
      <c r="X21" s="430">
        <v>0</v>
      </c>
      <c r="Y21" s="430">
        <v>0</v>
      </c>
      <c r="Z21" s="430">
        <v>0</v>
      </c>
      <c r="AA21" s="430">
        <v>0</v>
      </c>
      <c r="AB21" s="430">
        <v>0</v>
      </c>
      <c r="AC21" s="442">
        <f t="shared" si="10"/>
        <v>0</v>
      </c>
    </row>
    <row r="22" spans="2:29">
      <c r="B22" s="422" t="s">
        <v>35</v>
      </c>
      <c r="C22" s="409">
        <f t="shared" si="9"/>
        <v>3776846.19484919</v>
      </c>
      <c r="D22" s="429">
        <f t="shared" ref="D22:O22" si="11">SUM(D11:D21)</f>
        <v>97980.59375</v>
      </c>
      <c r="E22" s="430">
        <f t="shared" si="11"/>
        <v>105991.052083333</v>
      </c>
      <c r="F22" s="430">
        <f t="shared" si="11"/>
        <v>124723.96875</v>
      </c>
      <c r="G22" s="430">
        <f t="shared" si="11"/>
        <v>125310.34375</v>
      </c>
      <c r="H22" s="430">
        <f t="shared" si="11"/>
        <v>141343.857916667</v>
      </c>
      <c r="I22" s="430">
        <f t="shared" si="11"/>
        <v>198710.74375</v>
      </c>
      <c r="J22" s="430">
        <f t="shared" si="11"/>
        <v>194238.927083333</v>
      </c>
      <c r="K22" s="430">
        <f t="shared" si="11"/>
        <v>188082.999583333</v>
      </c>
      <c r="L22" s="430">
        <f t="shared" si="11"/>
        <v>244277.059615385</v>
      </c>
      <c r="M22" s="430">
        <f t="shared" si="11"/>
        <v>215236.603627622</v>
      </c>
      <c r="N22" s="430">
        <f t="shared" si="11"/>
        <v>224000.53875</v>
      </c>
      <c r="O22" s="430">
        <f t="shared" si="11"/>
        <v>176151.08125</v>
      </c>
      <c r="P22" s="442">
        <f t="shared" si="1"/>
        <v>2036047.76990967</v>
      </c>
      <c r="Q22" s="455">
        <f t="shared" ref="Q22:AB22" si="12">SUM(Q11:Q21)</f>
        <v>203968.910564516</v>
      </c>
      <c r="R22" s="430">
        <f t="shared" si="12"/>
        <v>241230.979375</v>
      </c>
      <c r="S22" s="430">
        <f t="shared" si="12"/>
        <v>242953.85375</v>
      </c>
      <c r="T22" s="430">
        <f t="shared" si="12"/>
        <v>240623.96875</v>
      </c>
      <c r="U22" s="430">
        <f t="shared" si="12"/>
        <v>255041.71875</v>
      </c>
      <c r="V22" s="430">
        <f t="shared" si="12"/>
        <v>175585.28125</v>
      </c>
      <c r="W22" s="430">
        <f t="shared" si="12"/>
        <v>66823.09375</v>
      </c>
      <c r="X22" s="430">
        <f t="shared" si="12"/>
        <v>62863.09375</v>
      </c>
      <c r="Y22" s="430">
        <f t="shared" si="12"/>
        <v>62863.09375</v>
      </c>
      <c r="Z22" s="430">
        <f t="shared" si="12"/>
        <v>62863.09375</v>
      </c>
      <c r="AA22" s="430">
        <f t="shared" si="12"/>
        <v>62863.09375</v>
      </c>
      <c r="AB22" s="430">
        <f t="shared" si="12"/>
        <v>63118.24375</v>
      </c>
      <c r="AC22" s="442">
        <f t="shared" si="10"/>
        <v>1740798.42493952</v>
      </c>
    </row>
    <row r="23" spans="2:29">
      <c r="B23" s="431" t="s">
        <v>36</v>
      </c>
      <c r="C23" s="405">
        <f t="shared" si="9"/>
        <v>4199707.80515081</v>
      </c>
      <c r="D23" s="416">
        <f t="shared" ref="D23:O23" si="13">D8-D22</f>
        <v>73569.40625</v>
      </c>
      <c r="E23" s="417">
        <f t="shared" si="13"/>
        <v>94717.28125</v>
      </c>
      <c r="F23" s="417">
        <f t="shared" si="13"/>
        <v>115551.03125</v>
      </c>
      <c r="G23" s="417">
        <f t="shared" si="13"/>
        <v>115739.65625</v>
      </c>
      <c r="H23" s="417">
        <f t="shared" si="13"/>
        <v>146689.475416667</v>
      </c>
      <c r="I23" s="417">
        <f t="shared" si="13"/>
        <v>116505.922916667</v>
      </c>
      <c r="J23" s="417">
        <f t="shared" si="13"/>
        <v>131427.739583333</v>
      </c>
      <c r="K23" s="417">
        <f t="shared" si="13"/>
        <v>173533.667083333</v>
      </c>
      <c r="L23" s="417">
        <f t="shared" si="13"/>
        <v>173857.940384615</v>
      </c>
      <c r="M23" s="417">
        <f t="shared" si="13"/>
        <v>162788.396372378</v>
      </c>
      <c r="N23" s="417">
        <f t="shared" si="13"/>
        <v>157772.127916667</v>
      </c>
      <c r="O23" s="417">
        <f t="shared" si="13"/>
        <v>152900.585416667</v>
      </c>
      <c r="P23" s="441">
        <f t="shared" si="1"/>
        <v>1615053.23009033</v>
      </c>
      <c r="Q23" s="451">
        <f t="shared" ref="Q23:AB23" si="14">Q8-Q22</f>
        <v>249532.089435484</v>
      </c>
      <c r="R23" s="417">
        <f t="shared" si="14"/>
        <v>249470.020625</v>
      </c>
      <c r="S23" s="417">
        <f t="shared" si="14"/>
        <v>257596.14625</v>
      </c>
      <c r="T23" s="417">
        <f t="shared" si="14"/>
        <v>260976.03125</v>
      </c>
      <c r="U23" s="417">
        <f t="shared" si="14"/>
        <v>269983.28125</v>
      </c>
      <c r="V23" s="417">
        <f t="shared" si="14"/>
        <v>230789.71875</v>
      </c>
      <c r="W23" s="417">
        <f t="shared" si="14"/>
        <v>179176.90625</v>
      </c>
      <c r="X23" s="417">
        <f t="shared" si="14"/>
        <v>177136.90625</v>
      </c>
      <c r="Y23" s="417">
        <f t="shared" si="14"/>
        <v>177136.90625</v>
      </c>
      <c r="Z23" s="417">
        <f t="shared" si="14"/>
        <v>177136.90625</v>
      </c>
      <c r="AA23" s="417">
        <f t="shared" si="14"/>
        <v>177136.90625</v>
      </c>
      <c r="AB23" s="417">
        <f t="shared" si="14"/>
        <v>178582.75625</v>
      </c>
      <c r="AC23" s="441">
        <f t="shared" si="10"/>
        <v>2584654.57506048</v>
      </c>
    </row>
    <row r="24" spans="2:31">
      <c r="B24" s="422" t="s">
        <v>37</v>
      </c>
      <c r="C24" s="409">
        <f t="shared" si="9"/>
        <v>4478422.05515081</v>
      </c>
      <c r="D24" s="429">
        <f t="shared" ref="D24:O24" si="15">D23+D12</f>
        <v>85182.5</v>
      </c>
      <c r="E24" s="430">
        <f t="shared" si="15"/>
        <v>106330.375</v>
      </c>
      <c r="F24" s="430">
        <f t="shared" si="15"/>
        <v>127164.125</v>
      </c>
      <c r="G24" s="430">
        <f t="shared" si="15"/>
        <v>127352.75</v>
      </c>
      <c r="H24" s="430">
        <f t="shared" si="15"/>
        <v>158302.569166667</v>
      </c>
      <c r="I24" s="430">
        <f t="shared" si="15"/>
        <v>128119.016666667</v>
      </c>
      <c r="J24" s="430">
        <f t="shared" si="15"/>
        <v>143040.833333333</v>
      </c>
      <c r="K24" s="430">
        <f t="shared" si="15"/>
        <v>185146.760833333</v>
      </c>
      <c r="L24" s="430">
        <f t="shared" si="15"/>
        <v>185471.034134615</v>
      </c>
      <c r="M24" s="430">
        <f t="shared" si="15"/>
        <v>174401.490122378</v>
      </c>
      <c r="N24" s="430">
        <f t="shared" si="15"/>
        <v>169385.221666667</v>
      </c>
      <c r="O24" s="430">
        <f t="shared" si="15"/>
        <v>164513.679166667</v>
      </c>
      <c r="P24" s="442">
        <f t="shared" si="1"/>
        <v>1754410.35509033</v>
      </c>
      <c r="Q24" s="455">
        <f t="shared" ref="Q24:AB24" si="16">Q23+Q12</f>
        <v>261145.183185484</v>
      </c>
      <c r="R24" s="430">
        <f t="shared" si="16"/>
        <v>261083.114375</v>
      </c>
      <c r="S24" s="430">
        <f t="shared" si="16"/>
        <v>269209.24</v>
      </c>
      <c r="T24" s="430">
        <f t="shared" si="16"/>
        <v>272589.125</v>
      </c>
      <c r="U24" s="430">
        <f t="shared" si="16"/>
        <v>281596.375</v>
      </c>
      <c r="V24" s="430">
        <f t="shared" si="16"/>
        <v>242402.8125</v>
      </c>
      <c r="W24" s="430">
        <f t="shared" si="16"/>
        <v>190790</v>
      </c>
      <c r="X24" s="430">
        <f t="shared" si="16"/>
        <v>188750</v>
      </c>
      <c r="Y24" s="430">
        <f t="shared" si="16"/>
        <v>188750</v>
      </c>
      <c r="Z24" s="430">
        <f t="shared" si="16"/>
        <v>188750</v>
      </c>
      <c r="AA24" s="430">
        <f t="shared" si="16"/>
        <v>188750</v>
      </c>
      <c r="AB24" s="430">
        <f t="shared" si="16"/>
        <v>190195.85</v>
      </c>
      <c r="AC24" s="442">
        <f t="shared" si="10"/>
        <v>2724011.70006048</v>
      </c>
      <c r="AE24" s="437"/>
    </row>
    <row r="25" spans="2:29">
      <c r="B25" s="422" t="s">
        <v>38</v>
      </c>
      <c r="C25" s="409">
        <f t="shared" si="9"/>
        <v>0</v>
      </c>
      <c r="D25" s="429">
        <f>IF(D23&gt;0,0,D23*9.5/1200)</f>
        <v>0</v>
      </c>
      <c r="E25" s="430">
        <f>IF((E23+D25)&gt;0,0,(E23+D25)*9.5/1200)</f>
        <v>0</v>
      </c>
      <c r="F25" s="430">
        <f t="shared" ref="F25:O25" si="17">IF((F23+E25)&gt;0,0,(F23+E25)*9.5/1200)</f>
        <v>0</v>
      </c>
      <c r="G25" s="430">
        <f t="shared" si="17"/>
        <v>0</v>
      </c>
      <c r="H25" s="430">
        <f t="shared" si="17"/>
        <v>0</v>
      </c>
      <c r="I25" s="430">
        <f t="shared" si="17"/>
        <v>0</v>
      </c>
      <c r="J25" s="430">
        <f t="shared" si="17"/>
        <v>0</v>
      </c>
      <c r="K25" s="430">
        <f t="shared" si="17"/>
        <v>0</v>
      </c>
      <c r="L25" s="430">
        <f t="shared" si="17"/>
        <v>0</v>
      </c>
      <c r="M25" s="430">
        <f t="shared" si="17"/>
        <v>0</v>
      </c>
      <c r="N25" s="430">
        <f t="shared" si="17"/>
        <v>0</v>
      </c>
      <c r="O25" s="430">
        <f t="shared" si="17"/>
        <v>0</v>
      </c>
      <c r="P25" s="442">
        <f t="shared" si="1"/>
        <v>0</v>
      </c>
      <c r="Q25" s="455">
        <f>IF(Q23&gt;0,0,Q23*9.5/1200)</f>
        <v>0</v>
      </c>
      <c r="R25" s="430">
        <f>IF((R23+Q25)&gt;0,0,(R23+Q25)*9.5/1200)</f>
        <v>0</v>
      </c>
      <c r="S25" s="430">
        <f t="shared" ref="S25" si="18">IF((S23+R25)&gt;0,0,(S23+R25)*9.5/1200)</f>
        <v>0</v>
      </c>
      <c r="T25" s="430">
        <f t="shared" ref="T25" si="19">IF((T23+S25)&gt;0,0,(T23+S25)*9.5/1200)</f>
        <v>0</v>
      </c>
      <c r="U25" s="430">
        <f t="shared" ref="U25" si="20">IF((U23+T25)&gt;0,0,(U23+T25)*9.5/1200)</f>
        <v>0</v>
      </c>
      <c r="V25" s="430">
        <f t="shared" ref="V25" si="21">IF((V23+U25)&gt;0,0,(V23+U25)*9.5/1200)</f>
        <v>0</v>
      </c>
      <c r="W25" s="430">
        <f t="shared" ref="W25" si="22">IF((W23+V25)&gt;0,0,(W23+V25)*9.5/1200)</f>
        <v>0</v>
      </c>
      <c r="X25" s="430">
        <f t="shared" ref="X25" si="23">IF((X23+W25)&gt;0,0,(X23+W25)*9.5/1200)</f>
        <v>0</v>
      </c>
      <c r="Y25" s="430">
        <f t="shared" ref="Y25" si="24">IF((Y23+X25)&gt;0,0,(Y23+X25)*9.5/1200)</f>
        <v>0</v>
      </c>
      <c r="Z25" s="430">
        <f t="shared" ref="Z25" si="25">IF((Z23+Y25)&gt;0,0,(Z23+Y25)*9.5/1200)</f>
        <v>0</v>
      </c>
      <c r="AA25" s="430">
        <f t="shared" ref="AA25" si="26">IF((AA23+Z25)&gt;0,0,(AA23+Z25)*9.5/1200)</f>
        <v>0</v>
      </c>
      <c r="AB25" s="430">
        <f t="shared" ref="AB25" si="27">IF((AB23+AA25)&gt;0,0,(AB23+AA25)*9.5/1200)</f>
        <v>0</v>
      </c>
      <c r="AC25" s="442">
        <f t="shared" si="10"/>
        <v>0</v>
      </c>
    </row>
    <row r="26" spans="2:33">
      <c r="B26" s="422" t="s">
        <v>39</v>
      </c>
      <c r="C26" s="409">
        <f t="shared" si="9"/>
        <v>0</v>
      </c>
      <c r="D26" s="429">
        <v>0</v>
      </c>
      <c r="E26" s="430">
        <v>0</v>
      </c>
      <c r="F26" s="430">
        <v>0</v>
      </c>
      <c r="G26" s="430">
        <v>0</v>
      </c>
      <c r="H26" s="430">
        <v>0</v>
      </c>
      <c r="I26" s="430">
        <v>0</v>
      </c>
      <c r="J26" s="430">
        <v>0</v>
      </c>
      <c r="K26" s="430">
        <v>0</v>
      </c>
      <c r="L26" s="430">
        <v>0</v>
      </c>
      <c r="M26" s="430">
        <v>0</v>
      </c>
      <c r="N26" s="430">
        <v>0</v>
      </c>
      <c r="O26" s="430">
        <v>0</v>
      </c>
      <c r="P26" s="442">
        <f t="shared" si="1"/>
        <v>0</v>
      </c>
      <c r="Q26" s="455">
        <v>0</v>
      </c>
      <c r="R26" s="430">
        <v>0</v>
      </c>
      <c r="S26" s="430">
        <v>0</v>
      </c>
      <c r="T26" s="430">
        <v>0</v>
      </c>
      <c r="U26" s="430">
        <v>0</v>
      </c>
      <c r="V26" s="430">
        <v>0</v>
      </c>
      <c r="W26" s="430">
        <v>0</v>
      </c>
      <c r="X26" s="430">
        <v>0</v>
      </c>
      <c r="Y26" s="430">
        <v>0</v>
      </c>
      <c r="Z26" s="430">
        <v>0</v>
      </c>
      <c r="AA26" s="430">
        <v>0</v>
      </c>
      <c r="AB26" s="430">
        <v>0</v>
      </c>
      <c r="AC26" s="442">
        <f t="shared" si="10"/>
        <v>0</v>
      </c>
      <c r="AG26" s="437"/>
    </row>
    <row r="27" spans="2:34">
      <c r="B27" s="431" t="s">
        <v>40</v>
      </c>
      <c r="C27" s="405">
        <f t="shared" si="9"/>
        <v>4199707.80515081</v>
      </c>
      <c r="D27" s="416">
        <f>D23+D25-D26</f>
        <v>73569.40625</v>
      </c>
      <c r="E27" s="417">
        <f t="shared" ref="E27:O27" si="28">E23+E25-E26</f>
        <v>94717.28125</v>
      </c>
      <c r="F27" s="417">
        <f t="shared" si="28"/>
        <v>115551.03125</v>
      </c>
      <c r="G27" s="417">
        <f t="shared" si="28"/>
        <v>115739.65625</v>
      </c>
      <c r="H27" s="417">
        <f t="shared" si="28"/>
        <v>146689.475416667</v>
      </c>
      <c r="I27" s="417">
        <f t="shared" si="28"/>
        <v>116505.922916667</v>
      </c>
      <c r="J27" s="417">
        <f t="shared" si="28"/>
        <v>131427.739583333</v>
      </c>
      <c r="K27" s="417">
        <f t="shared" si="28"/>
        <v>173533.667083333</v>
      </c>
      <c r="L27" s="417">
        <f t="shared" si="28"/>
        <v>173857.940384615</v>
      </c>
      <c r="M27" s="417">
        <f t="shared" si="28"/>
        <v>162788.396372378</v>
      </c>
      <c r="N27" s="417">
        <f t="shared" si="28"/>
        <v>157772.127916667</v>
      </c>
      <c r="O27" s="417">
        <f t="shared" si="28"/>
        <v>152900.585416667</v>
      </c>
      <c r="P27" s="441">
        <f t="shared" si="1"/>
        <v>1615053.23009033</v>
      </c>
      <c r="Q27" s="451">
        <f>Q23+Q25-Q26</f>
        <v>249532.089435484</v>
      </c>
      <c r="R27" s="417">
        <f t="shared" ref="R27:AB27" si="29">R23+R25-R26</f>
        <v>249470.020625</v>
      </c>
      <c r="S27" s="417">
        <f t="shared" si="29"/>
        <v>257596.14625</v>
      </c>
      <c r="T27" s="417">
        <f t="shared" si="29"/>
        <v>260976.03125</v>
      </c>
      <c r="U27" s="417">
        <f t="shared" si="29"/>
        <v>269983.28125</v>
      </c>
      <c r="V27" s="417">
        <f t="shared" si="29"/>
        <v>230789.71875</v>
      </c>
      <c r="W27" s="417">
        <f t="shared" si="29"/>
        <v>179176.90625</v>
      </c>
      <c r="X27" s="417">
        <f t="shared" si="29"/>
        <v>177136.90625</v>
      </c>
      <c r="Y27" s="417">
        <f t="shared" si="29"/>
        <v>177136.90625</v>
      </c>
      <c r="Z27" s="417">
        <f t="shared" si="29"/>
        <v>177136.90625</v>
      </c>
      <c r="AA27" s="417">
        <f t="shared" si="29"/>
        <v>177136.90625</v>
      </c>
      <c r="AB27" s="417">
        <f t="shared" si="29"/>
        <v>178582.75625</v>
      </c>
      <c r="AC27" s="441">
        <f t="shared" si="10"/>
        <v>2584654.57506048</v>
      </c>
      <c r="AD27" s="437"/>
      <c r="AE27" s="437"/>
      <c r="AG27" s="461"/>
      <c r="AH27" s="461"/>
    </row>
    <row r="28" ht="13.5" spans="2:35">
      <c r="B28" s="432" t="s">
        <v>41</v>
      </c>
      <c r="C28" s="433">
        <f>IF(C22=0,0,C27/C22)</f>
        <v>1.11196156488403</v>
      </c>
      <c r="D28" s="434">
        <f>IF(D22=0,0,D27/D22)</f>
        <v>0.75085691394884</v>
      </c>
      <c r="E28" s="435">
        <f t="shared" ref="E28:Q28" si="30">IF(E22=0,0,E27/E22)</f>
        <v>0.893634692629812</v>
      </c>
      <c r="F28" s="435">
        <f t="shared" si="30"/>
        <v>0.926454092249209</v>
      </c>
      <c r="G28" s="435">
        <f t="shared" si="30"/>
        <v>0.923624122210582</v>
      </c>
      <c r="H28" s="435">
        <f t="shared" si="30"/>
        <v>1.03781994901506</v>
      </c>
      <c r="I28" s="435">
        <f t="shared" si="30"/>
        <v>0.586309128122654</v>
      </c>
      <c r="J28" s="435">
        <f t="shared" si="30"/>
        <v>0.676629250155133</v>
      </c>
      <c r="K28" s="435">
        <f t="shared" si="30"/>
        <v>0.922644085152663</v>
      </c>
      <c r="L28" s="435">
        <f t="shared" si="30"/>
        <v>0.711724386474749</v>
      </c>
      <c r="M28" s="435">
        <f t="shared" si="30"/>
        <v>0.756323012111896</v>
      </c>
      <c r="N28" s="435">
        <f t="shared" si="30"/>
        <v>0.704338162743221</v>
      </c>
      <c r="O28" s="435">
        <f t="shared" si="30"/>
        <v>0.868008213924413</v>
      </c>
      <c r="P28" s="445">
        <f t="shared" si="30"/>
        <v>0.79322953712524</v>
      </c>
      <c r="Q28" s="456">
        <f t="shared" si="30"/>
        <v>1.22338295941702</v>
      </c>
      <c r="R28" s="435">
        <f t="shared" ref="R28:AC28" si="31">IF(R22=0,0,R27/R22)</f>
        <v>1.03415415910239</v>
      </c>
      <c r="S28" s="435">
        <f t="shared" si="31"/>
        <v>1.06026779272687</v>
      </c>
      <c r="T28" s="435">
        <f t="shared" si="31"/>
        <v>1.08458036248727</v>
      </c>
      <c r="U28" s="435">
        <f t="shared" si="31"/>
        <v>1.05858477810309</v>
      </c>
      <c r="V28" s="435">
        <f t="shared" si="31"/>
        <v>1.31440242090338</v>
      </c>
      <c r="W28" s="435">
        <f t="shared" si="31"/>
        <v>2.68136202912635</v>
      </c>
      <c r="X28" s="435">
        <f t="shared" si="31"/>
        <v>2.8178203725457</v>
      </c>
      <c r="Y28" s="435">
        <f t="shared" si="31"/>
        <v>2.8178203725457</v>
      </c>
      <c r="Z28" s="435">
        <f t="shared" si="31"/>
        <v>2.8178203725457</v>
      </c>
      <c r="AA28" s="435">
        <f t="shared" si="31"/>
        <v>2.8178203725457</v>
      </c>
      <c r="AB28" s="435">
        <f t="shared" si="31"/>
        <v>2.82933658543058</v>
      </c>
      <c r="AC28" s="445">
        <f t="shared" si="31"/>
        <v>1.48475236307173</v>
      </c>
      <c r="AE28" s="437"/>
      <c r="AH28" s="437"/>
      <c r="AI28" s="437"/>
    </row>
    <row r="29" s="391" customFormat="1" ht="17.25" customHeight="1" spans="3:57">
      <c r="C29" s="436"/>
      <c r="D29" s="436"/>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60"/>
      <c r="AJ29" s="462"/>
      <c r="AK29" s="463"/>
      <c r="AL29" s="464"/>
      <c r="AM29" s="465"/>
      <c r="AN29" s="463"/>
      <c r="AO29" s="464"/>
      <c r="AP29" s="465"/>
      <c r="AQ29" s="463"/>
      <c r="AR29" s="464"/>
      <c r="AS29" s="474"/>
      <c r="AT29" s="463"/>
      <c r="AU29" s="463"/>
      <c r="AV29" s="475"/>
      <c r="AW29" s="501"/>
      <c r="AX29" s="463"/>
      <c r="AY29" s="502"/>
      <c r="AZ29" s="463"/>
      <c r="BA29" s="463"/>
      <c r="BB29" s="502"/>
      <c r="BC29" s="463"/>
      <c r="BD29" s="463"/>
      <c r="BE29" s="464"/>
    </row>
    <row r="30" spans="3:57">
      <c r="C30" s="437"/>
      <c r="D30" s="437"/>
      <c r="E30" s="437"/>
      <c r="F30" s="437"/>
      <c r="G30" s="437"/>
      <c r="H30" s="437"/>
      <c r="I30" s="437"/>
      <c r="J30" s="437"/>
      <c r="K30" s="437"/>
      <c r="L30" s="437"/>
      <c r="M30" s="437"/>
      <c r="N30" s="437"/>
      <c r="O30" s="437"/>
      <c r="P30" s="437"/>
      <c r="Q30" s="437"/>
      <c r="AJ30" s="466">
        <v>1</v>
      </c>
      <c r="AK30" s="467">
        <f>COUNTIF(Registration!D$5:D$500,AJ30)</f>
        <v>4</v>
      </c>
      <c r="AL30" s="468">
        <f>AK30/AK$47</f>
        <v>0.0470588235294118</v>
      </c>
      <c r="AM30" s="469" t="s">
        <v>42</v>
      </c>
      <c r="AN30" s="467">
        <f>COUNTIF(Registration!O$5:O$500,AM30)</f>
        <v>38</v>
      </c>
      <c r="AO30" s="476">
        <f>AN30/AN$47</f>
        <v>0.447058823529412</v>
      </c>
      <c r="AP30" s="477" t="s">
        <v>43</v>
      </c>
      <c r="AQ30" s="478">
        <f>COUNTIF(Registration!P$5:P$500,AP30)</f>
        <v>5</v>
      </c>
      <c r="AR30" s="479">
        <f>AQ30/AQ$47</f>
        <v>0.131578947368421</v>
      </c>
      <c r="AS30" s="480" t="s">
        <v>44</v>
      </c>
      <c r="AT30" s="467">
        <f>COUNTIF(Registration!N$5:N$500,AS30)</f>
        <v>2</v>
      </c>
      <c r="AU30" s="476">
        <f>AT30/AT$47</f>
        <v>0.0235294117647059</v>
      </c>
      <c r="AV30" s="481"/>
      <c r="AW30" s="503">
        <v>2019</v>
      </c>
      <c r="AX30" s="504"/>
      <c r="AY30" s="505"/>
      <c r="AZ30" s="504">
        <v>2020</v>
      </c>
      <c r="BA30" s="504"/>
      <c r="BB30" s="505"/>
      <c r="BC30" s="504">
        <v>2021</v>
      </c>
      <c r="BD30" s="504"/>
      <c r="BE30" s="516"/>
    </row>
    <row r="31" spans="36:57">
      <c r="AJ31" s="470">
        <v>2</v>
      </c>
      <c r="AK31" s="467">
        <f>COUNTIF(Registration!D$5:D$500,AJ31)</f>
        <v>1</v>
      </c>
      <c r="AL31" s="468">
        <f t="shared" ref="AL31:AL46" si="32">AK31/AK$47</f>
        <v>0.0117647058823529</v>
      </c>
      <c r="AM31" s="467"/>
      <c r="AN31" s="467"/>
      <c r="AO31" s="476"/>
      <c r="AP31" s="482" t="s">
        <v>45</v>
      </c>
      <c r="AQ31" s="467">
        <f>COUNTIF(Registration!P$5:P$500,AP31)</f>
        <v>3</v>
      </c>
      <c r="AR31" s="468">
        <f t="shared" ref="AR31:AR34" si="33">AQ31/AQ$47</f>
        <v>0.0789473684210526</v>
      </c>
      <c r="AS31" s="483" t="s">
        <v>46</v>
      </c>
      <c r="AT31" s="467">
        <f>COUNTIF(Registration!N$5:N$500,AS31)</f>
        <v>4</v>
      </c>
      <c r="AU31" s="476">
        <f t="shared" ref="AU31:AU35" si="34">AT31/AT$47</f>
        <v>0.0470588235294118</v>
      </c>
      <c r="AV31" s="484" t="s">
        <v>14</v>
      </c>
      <c r="AW31" s="506">
        <f>COUNTIFS(Registration!$Q:$Q,"&gt;="&amp;DATE($AW$30,MONTH(DATEVALUE($AV31&amp;" 1")),1),Registration!$Q:$Q,"&lt;"&amp;DATE($AW$30,MONTH(DATEVALUE($AV31&amp;" 1"))+1,1))</f>
        <v>1</v>
      </c>
      <c r="AX31" s="507">
        <f>AW31/AW$47</f>
        <v>0.0161290322580645</v>
      </c>
      <c r="AY31" s="505" t="s">
        <v>47</v>
      </c>
      <c r="AZ31" s="508">
        <f>COUNTIFS(Registration!$Q:$Q,"&gt;="&amp;DATE($AZ$30,MONTH(DATEVALUE($AV31&amp;" 1")),1),Registration!$Q:$Q,"&lt;"&amp;DATE($AZ$30,MONTH(DATEVALUE($AV31&amp;" 1"))+1,1))</f>
        <v>4</v>
      </c>
      <c r="BA31" s="507">
        <f t="shared" ref="BA31:BA42" si="35">AZ31/AZ$47</f>
        <v>0.173913043478261</v>
      </c>
      <c r="BB31" s="505" t="s">
        <v>48</v>
      </c>
      <c r="BC31" s="508"/>
      <c r="BD31" s="507"/>
      <c r="BE31" s="516"/>
    </row>
    <row r="32" spans="36:57">
      <c r="AJ32" s="470">
        <v>3</v>
      </c>
      <c r="AK32" s="467">
        <f>COUNTIF(Registration!D$5:D$500,AJ32)</f>
        <v>0</v>
      </c>
      <c r="AL32" s="468">
        <f t="shared" si="32"/>
        <v>0</v>
      </c>
      <c r="AM32" s="467"/>
      <c r="AN32" s="467"/>
      <c r="AO32" s="476"/>
      <c r="AP32" s="482" t="s">
        <v>49</v>
      </c>
      <c r="AQ32" s="467">
        <f>COUNTIF(Registration!P$5:P$500,AP32)</f>
        <v>2</v>
      </c>
      <c r="AR32" s="468">
        <f t="shared" si="33"/>
        <v>0.0526315789473684</v>
      </c>
      <c r="AS32" s="483" t="s">
        <v>50</v>
      </c>
      <c r="AT32" s="467">
        <f>COUNTIF(Registration!N$5:N$500,AS32)</f>
        <v>4</v>
      </c>
      <c r="AU32" s="476">
        <f t="shared" si="34"/>
        <v>0.0470588235294118</v>
      </c>
      <c r="AV32" s="484" t="s">
        <v>3</v>
      </c>
      <c r="AW32" s="506">
        <f>COUNTIFS(Registration!$Q:$Q,"&gt;="&amp;DATE($AW$30,MONTH(DATEVALUE($AV32&amp;" 1")),1),Registration!$Q:$Q,"&lt;"&amp;DATE($AW$30,MONTH(DATEVALUE($AV32&amp;" 1"))+1,1))</f>
        <v>8</v>
      </c>
      <c r="AX32" s="507">
        <f>AW32/AW$47</f>
        <v>0.129032258064516</v>
      </c>
      <c r="AY32" s="505" t="s">
        <v>51</v>
      </c>
      <c r="AZ32" s="508">
        <f>COUNTIFS(Registration!$Q:$Q,"&gt;="&amp;DATE($AZ$30,MONTH(DATEVALUE($AV32&amp;" 1")),1),Registration!$Q:$Q,"&lt;"&amp;DATE($AZ$30,MONTH(DATEVALUE($AV32&amp;" 1"))+1,1))</f>
        <v>7</v>
      </c>
      <c r="BA32" s="507">
        <f t="shared" si="35"/>
        <v>0.304347826086957</v>
      </c>
      <c r="BB32" s="505" t="s">
        <v>52</v>
      </c>
      <c r="BC32" s="508"/>
      <c r="BD32" s="507"/>
      <c r="BE32" s="516"/>
    </row>
    <row r="33" spans="36:57">
      <c r="AJ33" s="470">
        <v>4</v>
      </c>
      <c r="AK33" s="467">
        <f>COUNTIF(Registration!D$5:D$500,AJ33)</f>
        <v>3</v>
      </c>
      <c r="AL33" s="468">
        <f t="shared" si="32"/>
        <v>0.0352941176470588</v>
      </c>
      <c r="AM33" s="467"/>
      <c r="AN33" s="467"/>
      <c r="AO33" s="476"/>
      <c r="AP33" s="482" t="s">
        <v>53</v>
      </c>
      <c r="AQ33" s="467">
        <f>COUNTIF(Registration!P$5:P$500,AP33)</f>
        <v>0</v>
      </c>
      <c r="AR33" s="468">
        <f t="shared" si="33"/>
        <v>0</v>
      </c>
      <c r="AS33" s="483" t="s">
        <v>54</v>
      </c>
      <c r="AT33" s="467">
        <f>COUNTIF(Registration!N$5:N$500,AS33)</f>
        <v>54</v>
      </c>
      <c r="AU33" s="476">
        <f t="shared" si="34"/>
        <v>0.635294117647059</v>
      </c>
      <c r="AV33" s="484" t="s">
        <v>4</v>
      </c>
      <c r="AW33" s="506">
        <f>COUNTIFS(Registration!$Q:$Q,"&gt;="&amp;DATE($AW$30,MONTH(DATEVALUE($AV33&amp;" 1")),1),Registration!$Q:$Q,"&lt;"&amp;DATE($AW$30,MONTH(DATEVALUE($AV33&amp;" 1"))+1,1))</f>
        <v>9</v>
      </c>
      <c r="AX33" s="507">
        <f t="shared" ref="AX33:AX42" si="36">AW33/AW$47</f>
        <v>0.145161290322581</v>
      </c>
      <c r="AY33" s="505" t="s">
        <v>51</v>
      </c>
      <c r="AZ33" s="508">
        <f>COUNTIFS(Registration!$Q:$Q,"&gt;="&amp;DATE($AZ$30,MONTH(DATEVALUE($AV33&amp;" 1")),1),Registration!$Q:$Q,"&lt;"&amp;DATE($AZ$30,MONTH(DATEVALUE($AV33&amp;" 1"))+1,1))</f>
        <v>5</v>
      </c>
      <c r="BA33" s="507">
        <f t="shared" si="35"/>
        <v>0.217391304347826</v>
      </c>
      <c r="BB33" s="509"/>
      <c r="BC33" s="508"/>
      <c r="BD33" s="507"/>
      <c r="BE33" s="516"/>
    </row>
    <row r="34" spans="36:57">
      <c r="AJ34" s="466">
        <v>5</v>
      </c>
      <c r="AK34" s="467">
        <f>COUNTIF(Registration!D$5:D$500,AJ34)</f>
        <v>2</v>
      </c>
      <c r="AL34" s="468">
        <f t="shared" si="32"/>
        <v>0.0235294117647059</v>
      </c>
      <c r="AM34" s="469"/>
      <c r="AN34" s="467"/>
      <c r="AO34" s="476"/>
      <c r="AP34" s="482" t="s">
        <v>55</v>
      </c>
      <c r="AQ34" s="467">
        <f>COUNTIF(Registration!P$5:P$500,AP34)</f>
        <v>1</v>
      </c>
      <c r="AR34" s="468">
        <f t="shared" si="33"/>
        <v>0.0263157894736842</v>
      </c>
      <c r="AS34" s="483" t="s">
        <v>56</v>
      </c>
      <c r="AT34" s="467">
        <f>COUNTIF(Registration!N$5:N$500,AS34)</f>
        <v>0</v>
      </c>
      <c r="AU34" s="476">
        <f t="shared" si="34"/>
        <v>0</v>
      </c>
      <c r="AV34" s="484" t="s">
        <v>5</v>
      </c>
      <c r="AW34" s="506">
        <f>COUNTIFS(Registration!$Q:$Q,"&gt;="&amp;DATE($AW$30,MONTH(DATEVALUE($AV34&amp;" 1")),1),Registration!$Q:$Q,"&lt;"&amp;DATE($AW$30,MONTH(DATEVALUE($AV34&amp;" 1"))+1,1))</f>
        <v>7</v>
      </c>
      <c r="AX34" s="507">
        <f t="shared" si="36"/>
        <v>0.112903225806452</v>
      </c>
      <c r="AY34" s="505" t="s">
        <v>57</v>
      </c>
      <c r="AZ34" s="508">
        <f>COUNTIFS(Registration!$Q:$Q,"&gt;="&amp;DATE($AZ$30,MONTH(DATEVALUE($AV34&amp;" 1")),1),Registration!$Q:$Q,"&lt;"&amp;DATE($AZ$30,MONTH(DATEVALUE($AV34&amp;" 1"))+1,1))</f>
        <v>2</v>
      </c>
      <c r="BA34" s="507">
        <f t="shared" si="35"/>
        <v>0.0869565217391304</v>
      </c>
      <c r="BB34" s="509"/>
      <c r="BC34" s="508"/>
      <c r="BD34" s="507"/>
      <c r="BE34" s="516"/>
    </row>
    <row r="35" spans="36:58">
      <c r="AJ35" s="470">
        <v>6</v>
      </c>
      <c r="AK35" s="467">
        <f>COUNTIF(Registration!D$5:D$500,AJ35)</f>
        <v>3</v>
      </c>
      <c r="AL35" s="468">
        <f t="shared" si="32"/>
        <v>0.0352941176470588</v>
      </c>
      <c r="AM35" s="469"/>
      <c r="AN35" s="467"/>
      <c r="AO35" s="476"/>
      <c r="AP35" s="482" t="s">
        <v>58</v>
      </c>
      <c r="AQ35" s="467">
        <f>COUNTIF(Registration!P$5:P$500,AP35)</f>
        <v>4</v>
      </c>
      <c r="AR35" s="468">
        <f t="shared" ref="AR35:AR42" si="37">AQ35/AQ$47</f>
        <v>0.105263157894737</v>
      </c>
      <c r="AS35" s="483" t="s">
        <v>59</v>
      </c>
      <c r="AT35" s="467">
        <f>COUNTIF(Registration!N$5:N$500,AS35)</f>
        <v>21</v>
      </c>
      <c r="AU35" s="476">
        <f t="shared" si="34"/>
        <v>0.247058823529412</v>
      </c>
      <c r="AV35" s="484" t="s">
        <v>6</v>
      </c>
      <c r="AW35" s="506">
        <f>COUNTIFS(Registration!$Q:$Q,"&gt;="&amp;DATE($AW$30,MONTH(DATEVALUE($AV35&amp;" 1")),1),Registration!$Q:$Q,"&lt;"&amp;DATE($AW$30,MONTH(DATEVALUE($AV35&amp;" 1"))+1,1))</f>
        <v>9</v>
      </c>
      <c r="AX35" s="507">
        <f t="shared" si="36"/>
        <v>0.145161290322581</v>
      </c>
      <c r="AY35" s="505" t="s">
        <v>60</v>
      </c>
      <c r="AZ35" s="508">
        <f>COUNTIFS(Registration!$Q:$Q,"&gt;="&amp;DATE($AZ$30,MONTH(DATEVALUE($AV35&amp;" 1")),1),Registration!$Q:$Q,"&lt;"&amp;DATE($AZ$30,MONTH(DATEVALUE($AV35&amp;" 1"))+1,1))</f>
        <v>1</v>
      </c>
      <c r="BA35" s="507">
        <f t="shared" si="35"/>
        <v>0.0434782608695652</v>
      </c>
      <c r="BB35" s="509"/>
      <c r="BC35" s="508"/>
      <c r="BD35" s="507"/>
      <c r="BE35" s="517"/>
      <c r="BF35" s="458"/>
    </row>
    <row r="36" spans="36:58">
      <c r="AJ36" s="470">
        <v>7</v>
      </c>
      <c r="AK36" s="467">
        <f>COUNTIF(Registration!D$5:D$500,AJ36)</f>
        <v>9</v>
      </c>
      <c r="AL36" s="468">
        <f t="shared" si="32"/>
        <v>0.105882352941176</v>
      </c>
      <c r="AM36" s="469"/>
      <c r="AN36" s="467"/>
      <c r="AO36" s="476"/>
      <c r="AP36" s="482" t="s">
        <v>61</v>
      </c>
      <c r="AQ36" s="467">
        <f>COUNTIF(Registration!P$5:P$500,AP36)</f>
        <v>8</v>
      </c>
      <c r="AR36" s="468">
        <f t="shared" si="37"/>
        <v>0.210526315789474</v>
      </c>
      <c r="AS36" s="467"/>
      <c r="AT36" s="467"/>
      <c r="AU36" s="476"/>
      <c r="AV36" s="484" t="s">
        <v>7</v>
      </c>
      <c r="AW36" s="506">
        <f>COUNTIFS(Registration!$Q:$Q,"&gt;="&amp;DATE($AW$30,MONTH(DATEVALUE($AV36&amp;" 1")),1),Registration!$Q:$Q,"&lt;"&amp;DATE($AW$30,MONTH(DATEVALUE($AV36&amp;" 1"))+1,1))</f>
        <v>4</v>
      </c>
      <c r="AX36" s="507">
        <f t="shared" si="36"/>
        <v>0.0645161290322581</v>
      </c>
      <c r="AY36" s="505" t="s">
        <v>62</v>
      </c>
      <c r="AZ36" s="508">
        <f>COUNTIFS(Registration!$Q:$Q,"&gt;="&amp;DATE($AZ$30,MONTH(DATEVALUE($AV36&amp;" 1")),1),Registration!$Q:$Q,"&lt;"&amp;DATE($AZ$30,MONTH(DATEVALUE($AV36&amp;" 1"))+1,1))</f>
        <v>4</v>
      </c>
      <c r="BA36" s="507">
        <f t="shared" si="35"/>
        <v>0.173913043478261</v>
      </c>
      <c r="BB36" s="509"/>
      <c r="BC36" s="508"/>
      <c r="BD36" s="507"/>
      <c r="BE36" s="517"/>
      <c r="BF36" s="458"/>
    </row>
    <row r="37" spans="36:57">
      <c r="AJ37" s="470">
        <v>8</v>
      </c>
      <c r="AK37" s="467">
        <f>COUNTIF(Registration!D$5:D$500,AJ37)</f>
        <v>13</v>
      </c>
      <c r="AL37" s="468">
        <f t="shared" si="32"/>
        <v>0.152941176470588</v>
      </c>
      <c r="AM37" s="469"/>
      <c r="AN37" s="467"/>
      <c r="AO37" s="476"/>
      <c r="AP37" s="485" t="s">
        <v>63</v>
      </c>
      <c r="AQ37" s="486">
        <f>COUNTIF(Registration!P$5:P$500,AP37)</f>
        <v>6</v>
      </c>
      <c r="AR37" s="487">
        <f t="shared" si="37"/>
        <v>0.157894736842105</v>
      </c>
      <c r="AS37" s="467"/>
      <c r="AT37" s="467"/>
      <c r="AU37" s="476"/>
      <c r="AV37" s="484" t="s">
        <v>8</v>
      </c>
      <c r="AW37" s="506">
        <f>COUNTIFS(Registration!$Q:$Q,"&gt;="&amp;DATE($AW$30,MONTH(DATEVALUE($AV37&amp;" 1")),1),Registration!$Q:$Q,"&lt;"&amp;DATE($AW$30,MONTH(DATEVALUE($AV37&amp;" 1"))+1,1))</f>
        <v>4</v>
      </c>
      <c r="AX37" s="507">
        <f t="shared" si="36"/>
        <v>0.0645161290322581</v>
      </c>
      <c r="AY37" s="505" t="s">
        <v>64</v>
      </c>
      <c r="AZ37" s="508">
        <f>COUNTIFS(Registration!$Q:$Q,"&gt;="&amp;DATE($AZ$30,MONTH(DATEVALUE($AV37&amp;" 1")),1),Registration!$Q:$Q,"&lt;"&amp;DATE($AZ$30,MONTH(DATEVALUE($AV37&amp;" 1"))+1,1))</f>
        <v>0</v>
      </c>
      <c r="BA37" s="507">
        <f t="shared" si="35"/>
        <v>0</v>
      </c>
      <c r="BB37" s="509"/>
      <c r="BC37" s="508"/>
      <c r="BD37" s="507"/>
      <c r="BE37" s="516"/>
    </row>
    <row r="38" spans="36:57">
      <c r="AJ38" s="470">
        <v>9</v>
      </c>
      <c r="AK38" s="467">
        <f>COUNTIF(Registration!D$5:D$500,AJ38)</f>
        <v>8</v>
      </c>
      <c r="AL38" s="468">
        <f t="shared" si="32"/>
        <v>0.0941176470588235</v>
      </c>
      <c r="AM38" s="469"/>
      <c r="AN38" s="467"/>
      <c r="AO38" s="476"/>
      <c r="AP38" s="482" t="s">
        <v>65</v>
      </c>
      <c r="AQ38" s="467">
        <f>COUNTIF(Registration!P$5:P$500,AP38)</f>
        <v>0</v>
      </c>
      <c r="AR38" s="468">
        <f t="shared" si="37"/>
        <v>0</v>
      </c>
      <c r="AS38" s="467"/>
      <c r="AT38" s="467"/>
      <c r="AU38" s="476"/>
      <c r="AV38" s="484" t="s">
        <v>9</v>
      </c>
      <c r="AW38" s="506">
        <f>COUNTIFS(Registration!$Q:$Q,"&gt;="&amp;DATE($AW$30,MONTH(DATEVALUE($AV38&amp;" 1")),1),Registration!$Q:$Q,"&lt;"&amp;DATE($AW$30,MONTH(DATEVALUE($AV38&amp;" 1"))+1,1))</f>
        <v>2</v>
      </c>
      <c r="AX38" s="507">
        <f t="shared" si="36"/>
        <v>0.032258064516129</v>
      </c>
      <c r="AY38" s="505" t="s">
        <v>66</v>
      </c>
      <c r="AZ38" s="508">
        <f>COUNTIFS(Registration!$Q:$Q,"&gt;="&amp;DATE($AZ$30,MONTH(DATEVALUE($AV38&amp;" 1")),1),Registration!$Q:$Q,"&lt;"&amp;DATE($AZ$30,MONTH(DATEVALUE($AV38&amp;" 1"))+1,1))</f>
        <v>0</v>
      </c>
      <c r="BA38" s="507">
        <f t="shared" si="35"/>
        <v>0</v>
      </c>
      <c r="BB38" s="509"/>
      <c r="BC38" s="508"/>
      <c r="BD38" s="507"/>
      <c r="BE38" s="516"/>
    </row>
    <row r="39" spans="36:57">
      <c r="AJ39" s="470">
        <v>10</v>
      </c>
      <c r="AK39" s="467">
        <f>COUNTIF(Registration!D$5:D$500,AJ39)</f>
        <v>18</v>
      </c>
      <c r="AL39" s="468">
        <f t="shared" si="32"/>
        <v>0.211764705882353</v>
      </c>
      <c r="AM39" s="469"/>
      <c r="AN39" s="467"/>
      <c r="AO39" s="476"/>
      <c r="AP39" s="488" t="s">
        <v>67</v>
      </c>
      <c r="AQ39" s="489">
        <f>COUNTIF(Registration!P$5:P$500,AP39)</f>
        <v>0</v>
      </c>
      <c r="AR39" s="490">
        <f t="shared" si="37"/>
        <v>0</v>
      </c>
      <c r="AS39" s="467"/>
      <c r="AT39" s="467"/>
      <c r="AU39" s="476"/>
      <c r="AV39" s="484" t="s">
        <v>10</v>
      </c>
      <c r="AW39" s="506">
        <f>COUNTIFS(Registration!$Q:$Q,"&gt;="&amp;DATE($AW$30,MONTH(DATEVALUE($AV39&amp;" 1")),1),Registration!$Q:$Q,"&lt;"&amp;DATE($AW$30,MONTH(DATEVALUE($AV39&amp;" 1"))+1,1))</f>
        <v>3</v>
      </c>
      <c r="AX39" s="507">
        <f t="shared" si="36"/>
        <v>0.0483870967741935</v>
      </c>
      <c r="AY39" s="510">
        <v>9</v>
      </c>
      <c r="AZ39" s="508">
        <f>COUNTIFS(Registration!$Q:$Q,"&gt;="&amp;DATE($AZ$30,MONTH(DATEVALUE($AV39&amp;" 1")),1),Registration!$Q:$Q,"&lt;"&amp;DATE($AZ$30,MONTH(DATEVALUE($AV39&amp;" 1"))+1,1))</f>
        <v>0</v>
      </c>
      <c r="BA39" s="507">
        <f t="shared" si="35"/>
        <v>0</v>
      </c>
      <c r="BB39" s="509"/>
      <c r="BC39" s="508"/>
      <c r="BD39" s="507"/>
      <c r="BE39" s="516"/>
    </row>
    <row r="40" spans="36:57">
      <c r="AJ40" s="470">
        <v>11</v>
      </c>
      <c r="AK40" s="467">
        <f>COUNTIF(Registration!D$5:D$500,AJ40)</f>
        <v>5</v>
      </c>
      <c r="AL40" s="468">
        <f t="shared" si="32"/>
        <v>0.0588235294117647</v>
      </c>
      <c r="AM40" s="469" t="s">
        <v>68</v>
      </c>
      <c r="AN40" s="467">
        <f>COUNTIF(Registration!O$5:O$500,AM40)</f>
        <v>34</v>
      </c>
      <c r="AO40" s="476">
        <f t="shared" ref="AO40:AO41" si="38">AN40/AN$47</f>
        <v>0.4</v>
      </c>
      <c r="AP40" s="482" t="s">
        <v>69</v>
      </c>
      <c r="AQ40" s="467">
        <f>COUNTIF(Registration!P$5:P$500,AP40)</f>
        <v>2</v>
      </c>
      <c r="AR40" s="468">
        <f t="shared" si="37"/>
        <v>0.0526315789473684</v>
      </c>
      <c r="AS40" s="467"/>
      <c r="AT40" s="467"/>
      <c r="AU40" s="476"/>
      <c r="AV40" s="484" t="s">
        <v>11</v>
      </c>
      <c r="AW40" s="506">
        <f>COUNTIFS(Registration!$Q:$Q,"&gt;="&amp;DATE($AW$30,MONTH(DATEVALUE($AV40&amp;" 1")),1),Registration!$Q:$Q,"&lt;"&amp;DATE($AW$30,MONTH(DATEVALUE($AV40&amp;" 1"))+1,1))</f>
        <v>8</v>
      </c>
      <c r="AX40" s="507">
        <f t="shared" si="36"/>
        <v>0.129032258064516</v>
      </c>
      <c r="AY40" s="505" t="s">
        <v>70</v>
      </c>
      <c r="AZ40" s="508">
        <f>COUNTIFS(Registration!$Q:$Q,"&gt;="&amp;DATE($AZ$30,MONTH(DATEVALUE($AV40&amp;" 1")),1),Registration!$Q:$Q,"&lt;"&amp;DATE($AZ$30,MONTH(DATEVALUE($AV40&amp;" 1"))+1,1))</f>
        <v>0</v>
      </c>
      <c r="BA40" s="507">
        <f t="shared" si="35"/>
        <v>0</v>
      </c>
      <c r="BB40" s="509"/>
      <c r="BC40" s="508"/>
      <c r="BD40" s="507"/>
      <c r="BE40" s="516"/>
    </row>
    <row r="41" spans="36:57">
      <c r="AJ41" s="470">
        <v>12</v>
      </c>
      <c r="AK41" s="467">
        <f>COUNTIF(Registration!D$5:D$500,AJ41)</f>
        <v>17</v>
      </c>
      <c r="AL41" s="468">
        <f t="shared" si="32"/>
        <v>0.2</v>
      </c>
      <c r="AM41" s="469" t="s">
        <v>71</v>
      </c>
      <c r="AN41" s="467">
        <f>COUNTIF(Registration!O$5:O$500,AM41)</f>
        <v>13</v>
      </c>
      <c r="AO41" s="476">
        <f t="shared" si="38"/>
        <v>0.152941176470588</v>
      </c>
      <c r="AP41" s="491" t="s">
        <v>72</v>
      </c>
      <c r="AQ41" s="492">
        <f>COUNTIF(Registration!P$5:P$500,AP41)</f>
        <v>3</v>
      </c>
      <c r="AR41" s="493">
        <f t="shared" si="37"/>
        <v>0.0789473684210526</v>
      </c>
      <c r="AS41" s="467"/>
      <c r="AT41" s="467"/>
      <c r="AU41" s="476"/>
      <c r="AV41" s="484" t="s">
        <v>12</v>
      </c>
      <c r="AW41" s="506">
        <f>COUNTIFS(Registration!$Q:$Q,"&gt;="&amp;DATE($AW$30,MONTH(DATEVALUE($AV41&amp;" 1")),1),Registration!$Q:$Q,"&lt;"&amp;DATE($AW$30,MONTH(DATEVALUE($AV41&amp;" 1"))+1,1))</f>
        <v>4</v>
      </c>
      <c r="AX41" s="507">
        <f t="shared" si="36"/>
        <v>0.0645161290322581</v>
      </c>
      <c r="AY41" s="505" t="s">
        <v>73</v>
      </c>
      <c r="AZ41" s="508">
        <f>COUNTIFS(Registration!$Q:$Q,"&gt;="&amp;DATE($AZ$30,MONTH(DATEVALUE($AV41&amp;" 1")),1),Registration!$Q:$Q,"&lt;"&amp;DATE($AZ$30,MONTH(DATEVALUE($AV41&amp;" 1"))+1,1))</f>
        <v>0</v>
      </c>
      <c r="BA41" s="507">
        <f t="shared" si="35"/>
        <v>0</v>
      </c>
      <c r="BB41" s="509"/>
      <c r="BC41" s="508"/>
      <c r="BD41" s="507"/>
      <c r="BE41" s="516"/>
    </row>
    <row r="42" spans="36:57">
      <c r="AJ42" s="470" t="s">
        <v>74</v>
      </c>
      <c r="AK42" s="467">
        <f>COUNTIF(Registration!D$5:D$500,AJ42)</f>
        <v>0</v>
      </c>
      <c r="AL42" s="468">
        <f t="shared" si="32"/>
        <v>0</v>
      </c>
      <c r="AM42" s="469"/>
      <c r="AN42" s="469"/>
      <c r="AO42" s="476"/>
      <c r="AP42" s="494" t="s">
        <v>75</v>
      </c>
      <c r="AQ42" s="467">
        <f>COUNTIF(Registration!P$5:P$500,AP42)</f>
        <v>4</v>
      </c>
      <c r="AR42" s="468">
        <f t="shared" si="37"/>
        <v>0.105263157894737</v>
      </c>
      <c r="AS42" s="467"/>
      <c r="AT42" s="467"/>
      <c r="AU42" s="476"/>
      <c r="AV42" s="495" t="s">
        <v>13</v>
      </c>
      <c r="AW42" s="506">
        <f>COUNTIFS(Registration!$Q:$Q,"&gt;="&amp;DATE($AZ$30,MONTH(DATEVALUE($AV42&amp;" 1")),1),Registration!$Q:$Q,"&lt;"&amp;DATE($AZ$30,MONTH(DATEVALUE($AV42&amp;" 1"))+1,1))</f>
        <v>3</v>
      </c>
      <c r="AX42" s="507">
        <f t="shared" si="36"/>
        <v>0.0483870967741935</v>
      </c>
      <c r="AY42" s="505" t="s">
        <v>76</v>
      </c>
      <c r="AZ42" s="508">
        <f>COUNTIFS(Registration!$Q:$Q,"&gt;="&amp;DATE($BC$30,MONTH(DATEVALUE($AV42&amp;" 1")),1),Registration!$Q:$Q,"&lt;"&amp;DATE($BC$30,MONTH(DATEVALUE($AV42&amp;" 1"))+1,1))</f>
        <v>0</v>
      </c>
      <c r="BA42" s="507">
        <f t="shared" si="35"/>
        <v>0</v>
      </c>
      <c r="BB42" s="509"/>
      <c r="BC42" s="508"/>
      <c r="BD42" s="507"/>
      <c r="BE42" s="516"/>
    </row>
    <row r="43" spans="36:57">
      <c r="AJ43" s="470" t="s">
        <v>77</v>
      </c>
      <c r="AK43" s="467">
        <f>COUNTIF(Registration!D$5:D$500,AJ43)</f>
        <v>0</v>
      </c>
      <c r="AL43" s="468">
        <f t="shared" si="32"/>
        <v>0</v>
      </c>
      <c r="AM43" s="469"/>
      <c r="AN43" s="469"/>
      <c r="AO43" s="476"/>
      <c r="AP43" s="494"/>
      <c r="AQ43" s="467"/>
      <c r="AR43" s="468"/>
      <c r="AS43" s="467"/>
      <c r="AT43" s="467"/>
      <c r="AU43" s="476"/>
      <c r="AV43" s="495"/>
      <c r="AW43" s="506"/>
      <c r="AX43" s="507"/>
      <c r="AY43" s="509"/>
      <c r="AZ43" s="508"/>
      <c r="BA43" s="507"/>
      <c r="BB43" s="509"/>
      <c r="BC43" s="508"/>
      <c r="BD43" s="507"/>
      <c r="BE43" s="516"/>
    </row>
    <row r="44" spans="36:57">
      <c r="AJ44" s="470" t="s">
        <v>78</v>
      </c>
      <c r="AK44" s="467">
        <f>COUNTIF(Registration!D$5:D$500,AJ44)</f>
        <v>0</v>
      </c>
      <c r="AL44" s="468">
        <f t="shared" si="32"/>
        <v>0</v>
      </c>
      <c r="AM44" s="469"/>
      <c r="AN44" s="469"/>
      <c r="AO44" s="476"/>
      <c r="AP44" s="494"/>
      <c r="AQ44" s="467"/>
      <c r="AR44" s="468"/>
      <c r="AS44" s="467"/>
      <c r="AT44" s="467"/>
      <c r="AU44" s="476"/>
      <c r="AV44" s="495"/>
      <c r="AW44" s="506"/>
      <c r="AX44" s="507"/>
      <c r="AY44" s="509"/>
      <c r="AZ44" s="508"/>
      <c r="BA44" s="507"/>
      <c r="BB44" s="509"/>
      <c r="BC44" s="508"/>
      <c r="BD44" s="507"/>
      <c r="BE44" s="516"/>
    </row>
    <row r="45" spans="36:57">
      <c r="AJ45" s="470" t="s">
        <v>47</v>
      </c>
      <c r="AK45" s="467">
        <f>COUNTIF(Registration!D$5:D$500,AJ45)</f>
        <v>1</v>
      </c>
      <c r="AL45" s="468">
        <f t="shared" si="32"/>
        <v>0.0117647058823529</v>
      </c>
      <c r="AM45" s="469"/>
      <c r="AN45" s="469"/>
      <c r="AO45" s="476"/>
      <c r="AP45" s="494"/>
      <c r="AQ45" s="467"/>
      <c r="AR45" s="468"/>
      <c r="AS45" s="467"/>
      <c r="AT45" s="467"/>
      <c r="AU45" s="476"/>
      <c r="AV45" s="495"/>
      <c r="AW45" s="506"/>
      <c r="AX45" s="507"/>
      <c r="AY45" s="509"/>
      <c r="AZ45" s="508"/>
      <c r="BA45" s="507"/>
      <c r="BB45" s="509"/>
      <c r="BC45" s="508"/>
      <c r="BD45" s="507"/>
      <c r="BE45" s="516"/>
    </row>
    <row r="46" ht="13.5" spans="36:57">
      <c r="AJ46" s="470" t="s">
        <v>79</v>
      </c>
      <c r="AK46" s="467">
        <f>COUNTIF(Registration!D$5:D$500,AJ46)</f>
        <v>1</v>
      </c>
      <c r="AL46" s="468">
        <f t="shared" si="32"/>
        <v>0.0117647058823529</v>
      </c>
      <c r="AM46" s="469"/>
      <c r="AN46" s="469"/>
      <c r="AO46" s="476"/>
      <c r="AP46" s="496"/>
      <c r="AQ46" s="497"/>
      <c r="AR46" s="498"/>
      <c r="AS46" s="467"/>
      <c r="AT46" s="467"/>
      <c r="AU46" s="476"/>
      <c r="AV46" s="499"/>
      <c r="AW46" s="511"/>
      <c r="AX46" s="512"/>
      <c r="AY46" s="513"/>
      <c r="AZ46" s="514"/>
      <c r="BA46" s="512"/>
      <c r="BB46" s="513"/>
      <c r="BC46" s="514"/>
      <c r="BD46" s="512"/>
      <c r="BE46" s="518"/>
    </row>
    <row r="47" ht="13.5" spans="36:57">
      <c r="AJ47" s="471" t="s">
        <v>2</v>
      </c>
      <c r="AK47" s="472">
        <f>SUM(AK30:AK46)</f>
        <v>85</v>
      </c>
      <c r="AL47" s="473"/>
      <c r="AM47" s="472"/>
      <c r="AN47" s="472">
        <f t="shared" ref="AN47:AT47" si="39">SUM(AN30:AN46)</f>
        <v>85</v>
      </c>
      <c r="AO47" s="473"/>
      <c r="AP47" s="472"/>
      <c r="AQ47" s="472">
        <f t="shared" si="39"/>
        <v>38</v>
      </c>
      <c r="AR47" s="473"/>
      <c r="AS47" s="472"/>
      <c r="AT47" s="472">
        <f t="shared" si="39"/>
        <v>85</v>
      </c>
      <c r="AU47" s="472"/>
      <c r="AV47" s="500"/>
      <c r="AW47" s="515">
        <f>SUM(AW31:AW46)</f>
        <v>62</v>
      </c>
      <c r="AX47" s="515"/>
      <c r="AY47" s="515"/>
      <c r="AZ47" s="515">
        <f>SUM(AZ31:AZ46)</f>
        <v>23</v>
      </c>
      <c r="BA47" s="515"/>
      <c r="BB47" s="515"/>
      <c r="BC47" s="515">
        <f>SUM(BC31:BC46)</f>
        <v>0</v>
      </c>
      <c r="BD47" s="515"/>
      <c r="BE47" s="515"/>
    </row>
    <row r="57" spans="3:28">
      <c r="C57" s="438"/>
      <c r="F57" s="438"/>
      <c r="G57" s="438"/>
      <c r="H57" s="438"/>
      <c r="I57" s="438"/>
      <c r="J57" s="438"/>
      <c r="K57" s="438"/>
      <c r="L57" s="438"/>
      <c r="M57" s="438"/>
      <c r="N57" s="438"/>
      <c r="O57" s="438"/>
      <c r="S57" s="438"/>
      <c r="T57" s="438"/>
      <c r="U57" s="438"/>
      <c r="V57" s="438"/>
      <c r="W57" s="438"/>
      <c r="X57" s="438"/>
      <c r="Y57" s="438"/>
      <c r="Z57" s="438"/>
      <c r="AA57" s="438"/>
      <c r="AB57" s="438"/>
    </row>
  </sheetData>
  <mergeCells count="5">
    <mergeCell ref="D1:P1"/>
    <mergeCell ref="Q1:AC1"/>
    <mergeCell ref="AW30:AX30"/>
    <mergeCell ref="AZ30:BA30"/>
    <mergeCell ref="BC30:BD30"/>
  </mergeCells>
  <conditionalFormatting sqref="F2">
    <cfRule type="expression" dxfId="0" priority="14" stopIfTrue="1">
      <formula>AND((VLOOKUP(#REF!,AllStudents,6,FALSE)+30)&lt;TODAY(),F4="NotPaid")</formula>
    </cfRule>
  </conditionalFormatting>
  <conditionalFormatting sqref="S2">
    <cfRule type="expression" dxfId="0" priority="9" stopIfTrue="1">
      <formula>AND((VLOOKUP(#REF!,AllStudents,6,FALSE)+30)&lt;TODAY(),S4="NotPaid")</formula>
    </cfRule>
  </conditionalFormatting>
  <conditionalFormatting sqref="D11:O11">
    <cfRule type="expression" dxfId="1" priority="13" stopIfTrue="1">
      <formula>D11="NotPaid"</formula>
    </cfRule>
  </conditionalFormatting>
  <conditionalFormatting sqref="Q11">
    <cfRule type="expression" dxfId="1" priority="1" stopIfTrue="1">
      <formula>Q11="NotPaid"</formula>
    </cfRule>
  </conditionalFormatting>
  <conditionalFormatting sqref="R11:AB11">
    <cfRule type="expression" dxfId="1" priority="8" stopIfTrue="1">
      <formula>R11="NotPaid"</formula>
    </cfRule>
  </conditionalFormatting>
  <conditionalFormatting sqref="C28:O28">
    <cfRule type="cellIs" dxfId="2" priority="12" operator="lessThan">
      <formula>0.35</formula>
    </cfRule>
  </conditionalFormatting>
  <conditionalFormatting sqref="P28">
    <cfRule type="cellIs" dxfId="2" priority="10" operator="lessThan">
      <formula>0.35</formula>
    </cfRule>
  </conditionalFormatting>
  <conditionalFormatting sqref="Q28:AB28">
    <cfRule type="cellIs" dxfId="2" priority="7" operator="lessThan">
      <formula>0.35</formula>
    </cfRule>
  </conditionalFormatting>
  <conditionalFormatting sqref="AC28">
    <cfRule type="cellIs" dxfId="2" priority="6" operator="lessThan">
      <formula>0.35</formula>
    </cfRule>
  </conditionalFormatting>
  <conditionalFormatting sqref="C29:AC29">
    <cfRule type="cellIs" dxfId="3" priority="5" operator="notBetween">
      <formula>C$4-5</formula>
      <formula>C$4+5</formula>
    </cfRule>
  </conditionalFormatting>
  <conditionalFormatting sqref="D30:Q30">
    <cfRule type="cellIs" dxfId="4" priority="3" operator="between">
      <formula>$C$4-1</formula>
      <formula>$C$4+1</formula>
    </cfRule>
  </conditionalFormatting>
  <dataValidations count="1">
    <dataValidation type="list" allowBlank="1" showInputMessage="1" showErrorMessage="1" sqref="C57 F57:O57 S57:AB57">
      <formula1>"Paid,NotPaid,N/A"</formula1>
    </dataValidation>
  </dataValidations>
  <pageMargins left="0.75" right="0.75" top="1" bottom="1" header="0.5" footer="0.5"/>
  <pageSetup paperSize="1" orientation="portrait"/>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96"/>
  <sheetViews>
    <sheetView zoomScale="90" zoomScaleNormal="90" workbookViewId="0">
      <pane ySplit="13" topLeftCell="A59" activePane="bottomLeft" state="frozen"/>
      <selection/>
      <selection pane="bottomLeft" activeCell="F74" sqref="F74"/>
    </sheetView>
  </sheetViews>
  <sheetFormatPr defaultColWidth="9" defaultRowHeight="11.25"/>
  <cols>
    <col min="1" max="1" width="12.4285714285714" style="284" customWidth="1"/>
    <col min="2" max="2" width="17" style="285" customWidth="1"/>
    <col min="3" max="3" width="11.7142857142857" style="286" customWidth="1"/>
    <col min="4" max="4" width="7.85714285714286" style="35" customWidth="1"/>
    <col min="5" max="5" width="6.85714285714286" style="35" customWidth="1"/>
    <col min="6" max="16" width="6.28571428571429" style="35" customWidth="1"/>
    <col min="17" max="17" width="8.42857142857143" style="35" customWidth="1"/>
    <col min="18" max="20" width="7" style="35" customWidth="1"/>
    <col min="21" max="22" width="6.71428571428571" style="35" customWidth="1"/>
    <col min="23" max="27" width="7" style="35" customWidth="1"/>
    <col min="28" max="28" width="6.71428571428571" style="35" customWidth="1"/>
    <col min="29" max="29" width="6.85714285714286" style="35" customWidth="1"/>
    <col min="30" max="271" width="9.14285714285714" style="35"/>
    <col min="272" max="272" width="3.14285714285714" style="35" customWidth="1"/>
    <col min="273" max="273" width="18.2857142857143" style="35" customWidth="1"/>
    <col min="274" max="274" width="6" style="35" customWidth="1"/>
    <col min="275" max="275" width="5" style="35" customWidth="1"/>
    <col min="276" max="276" width="9" style="35" customWidth="1"/>
    <col min="277" max="285" width="6" style="35" customWidth="1"/>
    <col min="286" max="527" width="9.14285714285714" style="35"/>
    <col min="528" max="528" width="3.14285714285714" style="35" customWidth="1"/>
    <col min="529" max="529" width="18.2857142857143" style="35" customWidth="1"/>
    <col min="530" max="530" width="6" style="35" customWidth="1"/>
    <col min="531" max="531" width="5" style="35" customWidth="1"/>
    <col min="532" max="532" width="9" style="35" customWidth="1"/>
    <col min="533" max="541" width="6" style="35" customWidth="1"/>
    <col min="542" max="783" width="9.14285714285714" style="35"/>
    <col min="784" max="784" width="3.14285714285714" style="35" customWidth="1"/>
    <col min="785" max="785" width="18.2857142857143" style="35" customWidth="1"/>
    <col min="786" max="786" width="6" style="35" customWidth="1"/>
    <col min="787" max="787" width="5" style="35" customWidth="1"/>
    <col min="788" max="788" width="9" style="35" customWidth="1"/>
    <col min="789" max="797" width="6" style="35" customWidth="1"/>
    <col min="798" max="1039" width="9.14285714285714" style="35"/>
    <col min="1040" max="1040" width="3.14285714285714" style="35" customWidth="1"/>
    <col min="1041" max="1041" width="18.2857142857143" style="35" customWidth="1"/>
    <col min="1042" max="1042" width="6" style="35" customWidth="1"/>
    <col min="1043" max="1043" width="5" style="35" customWidth="1"/>
    <col min="1044" max="1044" width="9" style="35" customWidth="1"/>
    <col min="1045" max="1053" width="6" style="35" customWidth="1"/>
    <col min="1054" max="1295" width="9.14285714285714" style="35"/>
    <col min="1296" max="1296" width="3.14285714285714" style="35" customWidth="1"/>
    <col min="1297" max="1297" width="18.2857142857143" style="35" customWidth="1"/>
    <col min="1298" max="1298" width="6" style="35" customWidth="1"/>
    <col min="1299" max="1299" width="5" style="35" customWidth="1"/>
    <col min="1300" max="1300" width="9" style="35" customWidth="1"/>
    <col min="1301" max="1309" width="6" style="35" customWidth="1"/>
    <col min="1310" max="1551" width="9.14285714285714" style="35"/>
    <col min="1552" max="1552" width="3.14285714285714" style="35" customWidth="1"/>
    <col min="1553" max="1553" width="18.2857142857143" style="35" customWidth="1"/>
    <col min="1554" max="1554" width="6" style="35" customWidth="1"/>
    <col min="1555" max="1555" width="5" style="35" customWidth="1"/>
    <col min="1556" max="1556" width="9" style="35" customWidth="1"/>
    <col min="1557" max="1565" width="6" style="35" customWidth="1"/>
    <col min="1566" max="1807" width="9.14285714285714" style="35"/>
    <col min="1808" max="1808" width="3.14285714285714" style="35" customWidth="1"/>
    <col min="1809" max="1809" width="18.2857142857143" style="35" customWidth="1"/>
    <col min="1810" max="1810" width="6" style="35" customWidth="1"/>
    <col min="1811" max="1811" width="5" style="35" customWidth="1"/>
    <col min="1812" max="1812" width="9" style="35" customWidth="1"/>
    <col min="1813" max="1821" width="6" style="35" customWidth="1"/>
    <col min="1822" max="2063" width="9.14285714285714" style="35"/>
    <col min="2064" max="2064" width="3.14285714285714" style="35" customWidth="1"/>
    <col min="2065" max="2065" width="18.2857142857143" style="35" customWidth="1"/>
    <col min="2066" max="2066" width="6" style="35" customWidth="1"/>
    <col min="2067" max="2067" width="5" style="35" customWidth="1"/>
    <col min="2068" max="2068" width="9" style="35" customWidth="1"/>
    <col min="2069" max="2077" width="6" style="35" customWidth="1"/>
    <col min="2078" max="2319" width="9.14285714285714" style="35"/>
    <col min="2320" max="2320" width="3.14285714285714" style="35" customWidth="1"/>
    <col min="2321" max="2321" width="18.2857142857143" style="35" customWidth="1"/>
    <col min="2322" max="2322" width="6" style="35" customWidth="1"/>
    <col min="2323" max="2323" width="5" style="35" customWidth="1"/>
    <col min="2324" max="2324" width="9" style="35" customWidth="1"/>
    <col min="2325" max="2333" width="6" style="35" customWidth="1"/>
    <col min="2334" max="2575" width="9.14285714285714" style="35"/>
    <col min="2576" max="2576" width="3.14285714285714" style="35" customWidth="1"/>
    <col min="2577" max="2577" width="18.2857142857143" style="35" customWidth="1"/>
    <col min="2578" max="2578" width="6" style="35" customWidth="1"/>
    <col min="2579" max="2579" width="5" style="35" customWidth="1"/>
    <col min="2580" max="2580" width="9" style="35" customWidth="1"/>
    <col min="2581" max="2589" width="6" style="35" customWidth="1"/>
    <col min="2590" max="2831" width="9.14285714285714" style="35"/>
    <col min="2832" max="2832" width="3.14285714285714" style="35" customWidth="1"/>
    <col min="2833" max="2833" width="18.2857142857143" style="35" customWidth="1"/>
    <col min="2834" max="2834" width="6" style="35" customWidth="1"/>
    <col min="2835" max="2835" width="5" style="35" customWidth="1"/>
    <col min="2836" max="2836" width="9" style="35" customWidth="1"/>
    <col min="2837" max="2845" width="6" style="35" customWidth="1"/>
    <col min="2846" max="3087" width="9.14285714285714" style="35"/>
    <col min="3088" max="3088" width="3.14285714285714" style="35" customWidth="1"/>
    <col min="3089" max="3089" width="18.2857142857143" style="35" customWidth="1"/>
    <col min="3090" max="3090" width="6" style="35" customWidth="1"/>
    <col min="3091" max="3091" width="5" style="35" customWidth="1"/>
    <col min="3092" max="3092" width="9" style="35" customWidth="1"/>
    <col min="3093" max="3101" width="6" style="35" customWidth="1"/>
    <col min="3102" max="3343" width="9.14285714285714" style="35"/>
    <col min="3344" max="3344" width="3.14285714285714" style="35" customWidth="1"/>
    <col min="3345" max="3345" width="18.2857142857143" style="35" customWidth="1"/>
    <col min="3346" max="3346" width="6" style="35" customWidth="1"/>
    <col min="3347" max="3347" width="5" style="35" customWidth="1"/>
    <col min="3348" max="3348" width="9" style="35" customWidth="1"/>
    <col min="3349" max="3357" width="6" style="35" customWidth="1"/>
    <col min="3358" max="3599" width="9.14285714285714" style="35"/>
    <col min="3600" max="3600" width="3.14285714285714" style="35" customWidth="1"/>
    <col min="3601" max="3601" width="18.2857142857143" style="35" customWidth="1"/>
    <col min="3602" max="3602" width="6" style="35" customWidth="1"/>
    <col min="3603" max="3603" width="5" style="35" customWidth="1"/>
    <col min="3604" max="3604" width="9" style="35" customWidth="1"/>
    <col min="3605" max="3613" width="6" style="35" customWidth="1"/>
    <col min="3614" max="3855" width="9.14285714285714" style="35"/>
    <col min="3856" max="3856" width="3.14285714285714" style="35" customWidth="1"/>
    <col min="3857" max="3857" width="18.2857142857143" style="35" customWidth="1"/>
    <col min="3858" max="3858" width="6" style="35" customWidth="1"/>
    <col min="3859" max="3859" width="5" style="35" customWidth="1"/>
    <col min="3860" max="3860" width="9" style="35" customWidth="1"/>
    <col min="3861" max="3869" width="6" style="35" customWidth="1"/>
    <col min="3870" max="4111" width="9.14285714285714" style="35"/>
    <col min="4112" max="4112" width="3.14285714285714" style="35" customWidth="1"/>
    <col min="4113" max="4113" width="18.2857142857143" style="35" customWidth="1"/>
    <col min="4114" max="4114" width="6" style="35" customWidth="1"/>
    <col min="4115" max="4115" width="5" style="35" customWidth="1"/>
    <col min="4116" max="4116" width="9" style="35" customWidth="1"/>
    <col min="4117" max="4125" width="6" style="35" customWidth="1"/>
    <col min="4126" max="4367" width="9.14285714285714" style="35"/>
    <col min="4368" max="4368" width="3.14285714285714" style="35" customWidth="1"/>
    <col min="4369" max="4369" width="18.2857142857143" style="35" customWidth="1"/>
    <col min="4370" max="4370" width="6" style="35" customWidth="1"/>
    <col min="4371" max="4371" width="5" style="35" customWidth="1"/>
    <col min="4372" max="4372" width="9" style="35" customWidth="1"/>
    <col min="4373" max="4381" width="6" style="35" customWidth="1"/>
    <col min="4382" max="4623" width="9.14285714285714" style="35"/>
    <col min="4624" max="4624" width="3.14285714285714" style="35" customWidth="1"/>
    <col min="4625" max="4625" width="18.2857142857143" style="35" customWidth="1"/>
    <col min="4626" max="4626" width="6" style="35" customWidth="1"/>
    <col min="4627" max="4627" width="5" style="35" customWidth="1"/>
    <col min="4628" max="4628" width="9" style="35" customWidth="1"/>
    <col min="4629" max="4637" width="6" style="35" customWidth="1"/>
    <col min="4638" max="4879" width="9.14285714285714" style="35"/>
    <col min="4880" max="4880" width="3.14285714285714" style="35" customWidth="1"/>
    <col min="4881" max="4881" width="18.2857142857143" style="35" customWidth="1"/>
    <col min="4882" max="4882" width="6" style="35" customWidth="1"/>
    <col min="4883" max="4883" width="5" style="35" customWidth="1"/>
    <col min="4884" max="4884" width="9" style="35" customWidth="1"/>
    <col min="4885" max="4893" width="6" style="35" customWidth="1"/>
    <col min="4894" max="5135" width="9.14285714285714" style="35"/>
    <col min="5136" max="5136" width="3.14285714285714" style="35" customWidth="1"/>
    <col min="5137" max="5137" width="18.2857142857143" style="35" customWidth="1"/>
    <col min="5138" max="5138" width="6" style="35" customWidth="1"/>
    <col min="5139" max="5139" width="5" style="35" customWidth="1"/>
    <col min="5140" max="5140" width="9" style="35" customWidth="1"/>
    <col min="5141" max="5149" width="6" style="35" customWidth="1"/>
    <col min="5150" max="5391" width="9.14285714285714" style="35"/>
    <col min="5392" max="5392" width="3.14285714285714" style="35" customWidth="1"/>
    <col min="5393" max="5393" width="18.2857142857143" style="35" customWidth="1"/>
    <col min="5394" max="5394" width="6" style="35" customWidth="1"/>
    <col min="5395" max="5395" width="5" style="35" customWidth="1"/>
    <col min="5396" max="5396" width="9" style="35" customWidth="1"/>
    <col min="5397" max="5405" width="6" style="35" customWidth="1"/>
    <col min="5406" max="5647" width="9.14285714285714" style="35"/>
    <col min="5648" max="5648" width="3.14285714285714" style="35" customWidth="1"/>
    <col min="5649" max="5649" width="18.2857142857143" style="35" customWidth="1"/>
    <col min="5650" max="5650" width="6" style="35" customWidth="1"/>
    <col min="5651" max="5651" width="5" style="35" customWidth="1"/>
    <col min="5652" max="5652" width="9" style="35" customWidth="1"/>
    <col min="5653" max="5661" width="6" style="35" customWidth="1"/>
    <col min="5662" max="5903" width="9.14285714285714" style="35"/>
    <col min="5904" max="5904" width="3.14285714285714" style="35" customWidth="1"/>
    <col min="5905" max="5905" width="18.2857142857143" style="35" customWidth="1"/>
    <col min="5906" max="5906" width="6" style="35" customWidth="1"/>
    <col min="5907" max="5907" width="5" style="35" customWidth="1"/>
    <col min="5908" max="5908" width="9" style="35" customWidth="1"/>
    <col min="5909" max="5917" width="6" style="35" customWidth="1"/>
    <col min="5918" max="6159" width="9.14285714285714" style="35"/>
    <col min="6160" max="6160" width="3.14285714285714" style="35" customWidth="1"/>
    <col min="6161" max="6161" width="18.2857142857143" style="35" customWidth="1"/>
    <col min="6162" max="6162" width="6" style="35" customWidth="1"/>
    <col min="6163" max="6163" width="5" style="35" customWidth="1"/>
    <col min="6164" max="6164" width="9" style="35" customWidth="1"/>
    <col min="6165" max="6173" width="6" style="35" customWidth="1"/>
    <col min="6174" max="6415" width="9.14285714285714" style="35"/>
    <col min="6416" max="6416" width="3.14285714285714" style="35" customWidth="1"/>
    <col min="6417" max="6417" width="18.2857142857143" style="35" customWidth="1"/>
    <col min="6418" max="6418" width="6" style="35" customWidth="1"/>
    <col min="6419" max="6419" width="5" style="35" customWidth="1"/>
    <col min="6420" max="6420" width="9" style="35" customWidth="1"/>
    <col min="6421" max="6429" width="6" style="35" customWidth="1"/>
    <col min="6430" max="6671" width="9.14285714285714" style="35"/>
    <col min="6672" max="6672" width="3.14285714285714" style="35" customWidth="1"/>
    <col min="6673" max="6673" width="18.2857142857143" style="35" customWidth="1"/>
    <col min="6674" max="6674" width="6" style="35" customWidth="1"/>
    <col min="6675" max="6675" width="5" style="35" customWidth="1"/>
    <col min="6676" max="6676" width="9" style="35" customWidth="1"/>
    <col min="6677" max="6685" width="6" style="35" customWidth="1"/>
    <col min="6686" max="6927" width="9.14285714285714" style="35"/>
    <col min="6928" max="6928" width="3.14285714285714" style="35" customWidth="1"/>
    <col min="6929" max="6929" width="18.2857142857143" style="35" customWidth="1"/>
    <col min="6930" max="6930" width="6" style="35" customWidth="1"/>
    <col min="6931" max="6931" width="5" style="35" customWidth="1"/>
    <col min="6932" max="6932" width="9" style="35" customWidth="1"/>
    <col min="6933" max="6941" width="6" style="35" customWidth="1"/>
    <col min="6942" max="7183" width="9.14285714285714" style="35"/>
    <col min="7184" max="7184" width="3.14285714285714" style="35" customWidth="1"/>
    <col min="7185" max="7185" width="18.2857142857143" style="35" customWidth="1"/>
    <col min="7186" max="7186" width="6" style="35" customWidth="1"/>
    <col min="7187" max="7187" width="5" style="35" customWidth="1"/>
    <col min="7188" max="7188" width="9" style="35" customWidth="1"/>
    <col min="7189" max="7197" width="6" style="35" customWidth="1"/>
    <col min="7198" max="7439" width="9.14285714285714" style="35"/>
    <col min="7440" max="7440" width="3.14285714285714" style="35" customWidth="1"/>
    <col min="7441" max="7441" width="18.2857142857143" style="35" customWidth="1"/>
    <col min="7442" max="7442" width="6" style="35" customWidth="1"/>
    <col min="7443" max="7443" width="5" style="35" customWidth="1"/>
    <col min="7444" max="7444" width="9" style="35" customWidth="1"/>
    <col min="7445" max="7453" width="6" style="35" customWidth="1"/>
    <col min="7454" max="7695" width="9.14285714285714" style="35"/>
    <col min="7696" max="7696" width="3.14285714285714" style="35" customWidth="1"/>
    <col min="7697" max="7697" width="18.2857142857143" style="35" customWidth="1"/>
    <col min="7698" max="7698" width="6" style="35" customWidth="1"/>
    <col min="7699" max="7699" width="5" style="35" customWidth="1"/>
    <col min="7700" max="7700" width="9" style="35" customWidth="1"/>
    <col min="7701" max="7709" width="6" style="35" customWidth="1"/>
    <col min="7710" max="7951" width="9.14285714285714" style="35"/>
    <col min="7952" max="7952" width="3.14285714285714" style="35" customWidth="1"/>
    <col min="7953" max="7953" width="18.2857142857143" style="35" customWidth="1"/>
    <col min="7954" max="7954" width="6" style="35" customWidth="1"/>
    <col min="7955" max="7955" width="5" style="35" customWidth="1"/>
    <col min="7956" max="7956" width="9" style="35" customWidth="1"/>
    <col min="7957" max="7965" width="6" style="35" customWidth="1"/>
    <col min="7966" max="8207" width="9.14285714285714" style="35"/>
    <col min="8208" max="8208" width="3.14285714285714" style="35" customWidth="1"/>
    <col min="8209" max="8209" width="18.2857142857143" style="35" customWidth="1"/>
    <col min="8210" max="8210" width="6" style="35" customWidth="1"/>
    <col min="8211" max="8211" width="5" style="35" customWidth="1"/>
    <col min="8212" max="8212" width="9" style="35" customWidth="1"/>
    <col min="8213" max="8221" width="6" style="35" customWidth="1"/>
    <col min="8222" max="8463" width="9.14285714285714" style="35"/>
    <col min="8464" max="8464" width="3.14285714285714" style="35" customWidth="1"/>
    <col min="8465" max="8465" width="18.2857142857143" style="35" customWidth="1"/>
    <col min="8466" max="8466" width="6" style="35" customWidth="1"/>
    <col min="8467" max="8467" width="5" style="35" customWidth="1"/>
    <col min="8468" max="8468" width="9" style="35" customWidth="1"/>
    <col min="8469" max="8477" width="6" style="35" customWidth="1"/>
    <col min="8478" max="8719" width="9.14285714285714" style="35"/>
    <col min="8720" max="8720" width="3.14285714285714" style="35" customWidth="1"/>
    <col min="8721" max="8721" width="18.2857142857143" style="35" customWidth="1"/>
    <col min="8722" max="8722" width="6" style="35" customWidth="1"/>
    <col min="8723" max="8723" width="5" style="35" customWidth="1"/>
    <col min="8724" max="8724" width="9" style="35" customWidth="1"/>
    <col min="8725" max="8733" width="6" style="35" customWidth="1"/>
    <col min="8734" max="8975" width="9.14285714285714" style="35"/>
    <col min="8976" max="8976" width="3.14285714285714" style="35" customWidth="1"/>
    <col min="8977" max="8977" width="18.2857142857143" style="35" customWidth="1"/>
    <col min="8978" max="8978" width="6" style="35" customWidth="1"/>
    <col min="8979" max="8979" width="5" style="35" customWidth="1"/>
    <col min="8980" max="8980" width="9" style="35" customWidth="1"/>
    <col min="8981" max="8989" width="6" style="35" customWidth="1"/>
    <col min="8990" max="9231" width="9.14285714285714" style="35"/>
    <col min="9232" max="9232" width="3.14285714285714" style="35" customWidth="1"/>
    <col min="9233" max="9233" width="18.2857142857143" style="35" customWidth="1"/>
    <col min="9234" max="9234" width="6" style="35" customWidth="1"/>
    <col min="9235" max="9235" width="5" style="35" customWidth="1"/>
    <col min="9236" max="9236" width="9" style="35" customWidth="1"/>
    <col min="9237" max="9245" width="6" style="35" customWidth="1"/>
    <col min="9246" max="9487" width="9.14285714285714" style="35"/>
    <col min="9488" max="9488" width="3.14285714285714" style="35" customWidth="1"/>
    <col min="9489" max="9489" width="18.2857142857143" style="35" customWidth="1"/>
    <col min="9490" max="9490" width="6" style="35" customWidth="1"/>
    <col min="9491" max="9491" width="5" style="35" customWidth="1"/>
    <col min="9492" max="9492" width="9" style="35" customWidth="1"/>
    <col min="9493" max="9501" width="6" style="35" customWidth="1"/>
    <col min="9502" max="9743" width="9.14285714285714" style="35"/>
    <col min="9744" max="9744" width="3.14285714285714" style="35" customWidth="1"/>
    <col min="9745" max="9745" width="18.2857142857143" style="35" customWidth="1"/>
    <col min="9746" max="9746" width="6" style="35" customWidth="1"/>
    <col min="9747" max="9747" width="5" style="35" customWidth="1"/>
    <col min="9748" max="9748" width="9" style="35" customWidth="1"/>
    <col min="9749" max="9757" width="6" style="35" customWidth="1"/>
    <col min="9758" max="9999" width="9.14285714285714" style="35"/>
    <col min="10000" max="10000" width="3.14285714285714" style="35" customWidth="1"/>
    <col min="10001" max="10001" width="18.2857142857143" style="35" customWidth="1"/>
    <col min="10002" max="10002" width="6" style="35" customWidth="1"/>
    <col min="10003" max="10003" width="5" style="35" customWidth="1"/>
    <col min="10004" max="10004" width="9" style="35" customWidth="1"/>
    <col min="10005" max="10013" width="6" style="35" customWidth="1"/>
    <col min="10014" max="10255" width="9.14285714285714" style="35"/>
    <col min="10256" max="10256" width="3.14285714285714" style="35" customWidth="1"/>
    <col min="10257" max="10257" width="18.2857142857143" style="35" customWidth="1"/>
    <col min="10258" max="10258" width="6" style="35" customWidth="1"/>
    <col min="10259" max="10259" width="5" style="35" customWidth="1"/>
    <col min="10260" max="10260" width="9" style="35" customWidth="1"/>
    <col min="10261" max="10269" width="6" style="35" customWidth="1"/>
    <col min="10270" max="10511" width="9.14285714285714" style="35"/>
    <col min="10512" max="10512" width="3.14285714285714" style="35" customWidth="1"/>
    <col min="10513" max="10513" width="18.2857142857143" style="35" customWidth="1"/>
    <col min="10514" max="10514" width="6" style="35" customWidth="1"/>
    <col min="10515" max="10515" width="5" style="35" customWidth="1"/>
    <col min="10516" max="10516" width="9" style="35" customWidth="1"/>
    <col min="10517" max="10525" width="6" style="35" customWidth="1"/>
    <col min="10526" max="10767" width="9.14285714285714" style="35"/>
    <col min="10768" max="10768" width="3.14285714285714" style="35" customWidth="1"/>
    <col min="10769" max="10769" width="18.2857142857143" style="35" customWidth="1"/>
    <col min="10770" max="10770" width="6" style="35" customWidth="1"/>
    <col min="10771" max="10771" width="5" style="35" customWidth="1"/>
    <col min="10772" max="10772" width="9" style="35" customWidth="1"/>
    <col min="10773" max="10781" width="6" style="35" customWidth="1"/>
    <col min="10782" max="11023" width="9.14285714285714" style="35"/>
    <col min="11024" max="11024" width="3.14285714285714" style="35" customWidth="1"/>
    <col min="11025" max="11025" width="18.2857142857143" style="35" customWidth="1"/>
    <col min="11026" max="11026" width="6" style="35" customWidth="1"/>
    <col min="11027" max="11027" width="5" style="35" customWidth="1"/>
    <col min="11028" max="11028" width="9" style="35" customWidth="1"/>
    <col min="11029" max="11037" width="6" style="35" customWidth="1"/>
    <col min="11038" max="11279" width="9.14285714285714" style="35"/>
    <col min="11280" max="11280" width="3.14285714285714" style="35" customWidth="1"/>
    <col min="11281" max="11281" width="18.2857142857143" style="35" customWidth="1"/>
    <col min="11282" max="11282" width="6" style="35" customWidth="1"/>
    <col min="11283" max="11283" width="5" style="35" customWidth="1"/>
    <col min="11284" max="11284" width="9" style="35" customWidth="1"/>
    <col min="11285" max="11293" width="6" style="35" customWidth="1"/>
    <col min="11294" max="11535" width="9.14285714285714" style="35"/>
    <col min="11536" max="11536" width="3.14285714285714" style="35" customWidth="1"/>
    <col min="11537" max="11537" width="18.2857142857143" style="35" customWidth="1"/>
    <col min="11538" max="11538" width="6" style="35" customWidth="1"/>
    <col min="11539" max="11539" width="5" style="35" customWidth="1"/>
    <col min="11540" max="11540" width="9" style="35" customWidth="1"/>
    <col min="11541" max="11549" width="6" style="35" customWidth="1"/>
    <col min="11550" max="11791" width="9.14285714285714" style="35"/>
    <col min="11792" max="11792" width="3.14285714285714" style="35" customWidth="1"/>
    <col min="11793" max="11793" width="18.2857142857143" style="35" customWidth="1"/>
    <col min="11794" max="11794" width="6" style="35" customWidth="1"/>
    <col min="11795" max="11795" width="5" style="35" customWidth="1"/>
    <col min="11796" max="11796" width="9" style="35" customWidth="1"/>
    <col min="11797" max="11805" width="6" style="35" customWidth="1"/>
    <col min="11806" max="12047" width="9.14285714285714" style="35"/>
    <col min="12048" max="12048" width="3.14285714285714" style="35" customWidth="1"/>
    <col min="12049" max="12049" width="18.2857142857143" style="35" customWidth="1"/>
    <col min="12050" max="12050" width="6" style="35" customWidth="1"/>
    <col min="12051" max="12051" width="5" style="35" customWidth="1"/>
    <col min="12052" max="12052" width="9" style="35" customWidth="1"/>
    <col min="12053" max="12061" width="6" style="35" customWidth="1"/>
    <col min="12062" max="12303" width="9.14285714285714" style="35"/>
    <col min="12304" max="12304" width="3.14285714285714" style="35" customWidth="1"/>
    <col min="12305" max="12305" width="18.2857142857143" style="35" customWidth="1"/>
    <col min="12306" max="12306" width="6" style="35" customWidth="1"/>
    <col min="12307" max="12307" width="5" style="35" customWidth="1"/>
    <col min="12308" max="12308" width="9" style="35" customWidth="1"/>
    <col min="12309" max="12317" width="6" style="35" customWidth="1"/>
    <col min="12318" max="12559" width="9.14285714285714" style="35"/>
    <col min="12560" max="12560" width="3.14285714285714" style="35" customWidth="1"/>
    <col min="12561" max="12561" width="18.2857142857143" style="35" customWidth="1"/>
    <col min="12562" max="12562" width="6" style="35" customWidth="1"/>
    <col min="12563" max="12563" width="5" style="35" customWidth="1"/>
    <col min="12564" max="12564" width="9" style="35" customWidth="1"/>
    <col min="12565" max="12573" width="6" style="35" customWidth="1"/>
    <col min="12574" max="12815" width="9.14285714285714" style="35"/>
    <col min="12816" max="12816" width="3.14285714285714" style="35" customWidth="1"/>
    <col min="12817" max="12817" width="18.2857142857143" style="35" customWidth="1"/>
    <col min="12818" max="12818" width="6" style="35" customWidth="1"/>
    <col min="12819" max="12819" width="5" style="35" customWidth="1"/>
    <col min="12820" max="12820" width="9" style="35" customWidth="1"/>
    <col min="12821" max="12829" width="6" style="35" customWidth="1"/>
    <col min="12830" max="13071" width="9.14285714285714" style="35"/>
    <col min="13072" max="13072" width="3.14285714285714" style="35" customWidth="1"/>
    <col min="13073" max="13073" width="18.2857142857143" style="35" customWidth="1"/>
    <col min="13074" max="13074" width="6" style="35" customWidth="1"/>
    <col min="13075" max="13075" width="5" style="35" customWidth="1"/>
    <col min="13076" max="13076" width="9" style="35" customWidth="1"/>
    <col min="13077" max="13085" width="6" style="35" customWidth="1"/>
    <col min="13086" max="13327" width="9.14285714285714" style="35"/>
    <col min="13328" max="13328" width="3.14285714285714" style="35" customWidth="1"/>
    <col min="13329" max="13329" width="18.2857142857143" style="35" customWidth="1"/>
    <col min="13330" max="13330" width="6" style="35" customWidth="1"/>
    <col min="13331" max="13331" width="5" style="35" customWidth="1"/>
    <col min="13332" max="13332" width="9" style="35" customWidth="1"/>
    <col min="13333" max="13341" width="6" style="35" customWidth="1"/>
    <col min="13342" max="13583" width="9.14285714285714" style="35"/>
    <col min="13584" max="13584" width="3.14285714285714" style="35" customWidth="1"/>
    <col min="13585" max="13585" width="18.2857142857143" style="35" customWidth="1"/>
    <col min="13586" max="13586" width="6" style="35" customWidth="1"/>
    <col min="13587" max="13587" width="5" style="35" customWidth="1"/>
    <col min="13588" max="13588" width="9" style="35" customWidth="1"/>
    <col min="13589" max="13597" width="6" style="35" customWidth="1"/>
    <col min="13598" max="13839" width="9.14285714285714" style="35"/>
    <col min="13840" max="13840" width="3.14285714285714" style="35" customWidth="1"/>
    <col min="13841" max="13841" width="18.2857142857143" style="35" customWidth="1"/>
    <col min="13842" max="13842" width="6" style="35" customWidth="1"/>
    <col min="13843" max="13843" width="5" style="35" customWidth="1"/>
    <col min="13844" max="13844" width="9" style="35" customWidth="1"/>
    <col min="13845" max="13853" width="6" style="35" customWidth="1"/>
    <col min="13854" max="14095" width="9.14285714285714" style="35"/>
    <col min="14096" max="14096" width="3.14285714285714" style="35" customWidth="1"/>
    <col min="14097" max="14097" width="18.2857142857143" style="35" customWidth="1"/>
    <col min="14098" max="14098" width="6" style="35" customWidth="1"/>
    <col min="14099" max="14099" width="5" style="35" customWidth="1"/>
    <col min="14100" max="14100" width="9" style="35" customWidth="1"/>
    <col min="14101" max="14109" width="6" style="35" customWidth="1"/>
    <col min="14110" max="14351" width="9.14285714285714" style="35"/>
    <col min="14352" max="14352" width="3.14285714285714" style="35" customWidth="1"/>
    <col min="14353" max="14353" width="18.2857142857143" style="35" customWidth="1"/>
    <col min="14354" max="14354" width="6" style="35" customWidth="1"/>
    <col min="14355" max="14355" width="5" style="35" customWidth="1"/>
    <col min="14356" max="14356" width="9" style="35" customWidth="1"/>
    <col min="14357" max="14365" width="6" style="35" customWidth="1"/>
    <col min="14366" max="14607" width="9.14285714285714" style="35"/>
    <col min="14608" max="14608" width="3.14285714285714" style="35" customWidth="1"/>
    <col min="14609" max="14609" width="18.2857142857143" style="35" customWidth="1"/>
    <col min="14610" max="14610" width="6" style="35" customWidth="1"/>
    <col min="14611" max="14611" width="5" style="35" customWidth="1"/>
    <col min="14612" max="14612" width="9" style="35" customWidth="1"/>
    <col min="14613" max="14621" width="6" style="35" customWidth="1"/>
    <col min="14622" max="14863" width="9.14285714285714" style="35"/>
    <col min="14864" max="14864" width="3.14285714285714" style="35" customWidth="1"/>
    <col min="14865" max="14865" width="18.2857142857143" style="35" customWidth="1"/>
    <col min="14866" max="14866" width="6" style="35" customWidth="1"/>
    <col min="14867" max="14867" width="5" style="35" customWidth="1"/>
    <col min="14868" max="14868" width="9" style="35" customWidth="1"/>
    <col min="14869" max="14877" width="6" style="35" customWidth="1"/>
    <col min="14878" max="15119" width="9.14285714285714" style="35"/>
    <col min="15120" max="15120" width="3.14285714285714" style="35" customWidth="1"/>
    <col min="15121" max="15121" width="18.2857142857143" style="35" customWidth="1"/>
    <col min="15122" max="15122" width="6" style="35" customWidth="1"/>
    <col min="15123" max="15123" width="5" style="35" customWidth="1"/>
    <col min="15124" max="15124" width="9" style="35" customWidth="1"/>
    <col min="15125" max="15133" width="6" style="35" customWidth="1"/>
    <col min="15134" max="15375" width="9.14285714285714" style="35"/>
    <col min="15376" max="15376" width="3.14285714285714" style="35" customWidth="1"/>
    <col min="15377" max="15377" width="18.2857142857143" style="35" customWidth="1"/>
    <col min="15378" max="15378" width="6" style="35" customWidth="1"/>
    <col min="15379" max="15379" width="5" style="35" customWidth="1"/>
    <col min="15380" max="15380" width="9" style="35" customWidth="1"/>
    <col min="15381" max="15389" width="6" style="35" customWidth="1"/>
    <col min="15390" max="15631" width="9.14285714285714" style="35"/>
    <col min="15632" max="15632" width="3.14285714285714" style="35" customWidth="1"/>
    <col min="15633" max="15633" width="18.2857142857143" style="35" customWidth="1"/>
    <col min="15634" max="15634" width="6" style="35" customWidth="1"/>
    <col min="15635" max="15635" width="5" style="35" customWidth="1"/>
    <col min="15636" max="15636" width="9" style="35" customWidth="1"/>
    <col min="15637" max="15645" width="6" style="35" customWidth="1"/>
    <col min="15646" max="15887" width="9.14285714285714" style="35"/>
    <col min="15888" max="15888" width="3.14285714285714" style="35" customWidth="1"/>
    <col min="15889" max="15889" width="18.2857142857143" style="35" customWidth="1"/>
    <col min="15890" max="15890" width="6" style="35" customWidth="1"/>
    <col min="15891" max="15891" width="5" style="35" customWidth="1"/>
    <col min="15892" max="15892" width="9" style="35" customWidth="1"/>
    <col min="15893" max="15901" width="6" style="35" customWidth="1"/>
    <col min="15902" max="16143" width="9.14285714285714" style="35"/>
    <col min="16144" max="16144" width="3.14285714285714" style="35" customWidth="1"/>
    <col min="16145" max="16145" width="18.2857142857143" style="35" customWidth="1"/>
    <col min="16146" max="16146" width="6" style="35" customWidth="1"/>
    <col min="16147" max="16147" width="5" style="35" customWidth="1"/>
    <col min="16148" max="16148" width="9" style="35" customWidth="1"/>
    <col min="16149" max="16157" width="6" style="35" customWidth="1"/>
    <col min="16158" max="16384" width="9.14285714285714" style="35"/>
  </cols>
  <sheetData>
    <row r="1" ht="12.75" spans="7:26">
      <c r="G1" s="91" t="s">
        <v>80</v>
      </c>
      <c r="H1" s="44"/>
      <c r="I1" s="44"/>
      <c r="J1" s="44"/>
      <c r="K1" s="44"/>
      <c r="L1" s="44"/>
      <c r="M1" s="92"/>
      <c r="T1" s="91" t="s">
        <v>80</v>
      </c>
      <c r="U1" s="44"/>
      <c r="V1" s="44"/>
      <c r="W1" s="44"/>
      <c r="X1" s="44"/>
      <c r="Y1" s="44"/>
      <c r="Z1" s="92"/>
    </row>
    <row r="2" s="177" customFormat="1" ht="12" spans="1:29">
      <c r="A2" s="287"/>
      <c r="C2" s="288" t="s">
        <v>81</v>
      </c>
      <c r="D2" s="289" t="s">
        <v>2</v>
      </c>
      <c r="E2" s="290" t="s">
        <v>82</v>
      </c>
      <c r="F2" s="290" t="s">
        <v>4</v>
      </c>
      <c r="G2" s="290" t="s">
        <v>5</v>
      </c>
      <c r="H2" s="290" t="s">
        <v>6</v>
      </c>
      <c r="I2" s="290" t="s">
        <v>7</v>
      </c>
      <c r="J2" s="290" t="s">
        <v>8</v>
      </c>
      <c r="K2" s="290" t="s">
        <v>9</v>
      </c>
      <c r="L2" s="290" t="s">
        <v>10</v>
      </c>
      <c r="M2" s="290" t="s">
        <v>11</v>
      </c>
      <c r="N2" s="290" t="s">
        <v>12</v>
      </c>
      <c r="O2" s="290" t="s">
        <v>13</v>
      </c>
      <c r="P2" s="290" t="s">
        <v>14</v>
      </c>
      <c r="Q2" s="290" t="s">
        <v>2</v>
      </c>
      <c r="R2" s="290" t="s">
        <v>82</v>
      </c>
      <c r="S2" s="290" t="s">
        <v>4</v>
      </c>
      <c r="T2" s="290" t="s">
        <v>5</v>
      </c>
      <c r="U2" s="290" t="s">
        <v>6</v>
      </c>
      <c r="V2" s="290" t="s">
        <v>7</v>
      </c>
      <c r="W2" s="290" t="s">
        <v>8</v>
      </c>
      <c r="X2" s="290" t="s">
        <v>9</v>
      </c>
      <c r="Y2" s="290" t="s">
        <v>10</v>
      </c>
      <c r="Z2" s="290" t="s">
        <v>11</v>
      </c>
      <c r="AA2" s="290" t="s">
        <v>12</v>
      </c>
      <c r="AB2" s="290" t="s">
        <v>13</v>
      </c>
      <c r="AC2" s="379" t="s">
        <v>14</v>
      </c>
    </row>
    <row r="3" spans="2:29">
      <c r="B3" s="291" t="s">
        <v>16</v>
      </c>
      <c r="C3" s="292">
        <f>SUM(D3,Q3)</f>
        <v>9705175</v>
      </c>
      <c r="D3" s="293">
        <f>SUM(E3:P3)</f>
        <v>3715325</v>
      </c>
      <c r="E3" s="294">
        <f>SUM(Physics!AF3,IITPhysics!AF3,Chem!AF3,IITChem!AF3,Bio!AF3,Maths!AF3,IITMaths!AF3,FourthLecture!AF3,OtherSubjects!AF3)</f>
        <v>177350</v>
      </c>
      <c r="F3" s="294">
        <f>SUM(Physics!AG3,IITPhysics!AG3,Chem!AG3,IITChem!AG3,Bio!AG3,Maths!AG3,IITMaths!AG3,FourthLecture!AG3,OtherSubjects!AG3)</f>
        <v>203933.333333333</v>
      </c>
      <c r="G3" s="294">
        <f>SUM(Physics!AH3,IITPhysics!AH3,Chem!AH3,IITChem!AH3,Bio!AH3,Maths!AH3,IITMaths!AH3,FourthLecture!AH3,OtherSubjects!AH3)</f>
        <v>239925</v>
      </c>
      <c r="H3" s="294">
        <f>SUM(Physics!AI3,IITPhysics!AI3,Chem!AI3,IITChem!AI3,Bio!AI3,Maths!AI3,IITMaths!AI3,FourthLecture!AI3,OtherSubjects!AI3)</f>
        <v>243425</v>
      </c>
      <c r="I3" s="294">
        <f>SUM(Physics!AJ3,IITPhysics!AJ3,Chem!AJ3,IITChem!AJ3,Bio!AJ3,Maths!AJ3,IITMaths!AJ3,FourthLecture!AJ3,OtherSubjects!AJ3)</f>
        <v>291633.333333333</v>
      </c>
      <c r="J3" s="294">
        <f>SUM(Physics!AK3,IITPhysics!AK3,Chem!AK3,IITChem!AK3,Bio!AK3,Maths!AK3,IITMaths!AK3,FourthLecture!AK3,OtherSubjects!AK3)</f>
        <v>315216.666666667</v>
      </c>
      <c r="K3" s="294">
        <f>SUM(Physics!AL3,IITPhysics!AL3,Chem!AL3,IITChem!AL3,Bio!AL3,Maths!AL3,IITMaths!AL3,FourthLecture!AL3,OtherSubjects!AL3)</f>
        <v>328366.666666667</v>
      </c>
      <c r="L3" s="294">
        <f>SUM(Physics!AM3,IITPhysics!AM3,Chem!AM3,IITChem!AM3,Bio!AM3,Maths!AM3,IITMaths!AM3,FourthLecture!AM3,OtherSubjects!AM3)</f>
        <v>369866.666666667</v>
      </c>
      <c r="M3" s="294">
        <f>SUM(Physics!AN3,IITPhysics!AN3,Chem!AN3,IITChem!AN3,Bio!AN3,Maths!AN3,IITMaths!AN3,FourthLecture!AN3,OtherSubjects!AN3)</f>
        <v>425791.666666667</v>
      </c>
      <c r="N3" s="294">
        <f>SUM(Physics!AO3,IITPhysics!AO3,Chem!AO3,IITChem!AO3,Bio!AO3,Maths!AO3,IITMaths!AO3,FourthLecture!AO3,OtherSubjects!AO3)</f>
        <v>383925</v>
      </c>
      <c r="O3" s="294">
        <f>SUM(Physics!AP3,IITPhysics!AP3,Chem!AP3,IITChem!AP3,Bio!AP3,Maths!AP3,IITMaths!AP3,FourthLecture!AP3,OtherSubjects!AP3)</f>
        <v>390391.666666667</v>
      </c>
      <c r="P3" s="294">
        <f>SUM(Physics!AQ3,IITPhysics!AQ3,Chem!AQ3,IITChem!AQ3,Bio!AQ3,Maths!AQ3,IITMaths!AQ3,FourthLecture!AQ3,OtherSubjects!AQ3)</f>
        <v>345500</v>
      </c>
      <c r="Q3" s="370">
        <f>SUM(R3:AC3)</f>
        <v>5989850</v>
      </c>
      <c r="R3" s="294">
        <f>SUM(Physics!AS3,IITPhysics!AS3,Chem!AS3,IITChem!AS3,Bio!AS3,Maths!AS3,IITMaths!AS3,FourthLecture!AS3,OtherSubjects!AS3)</f>
        <v>488650</v>
      </c>
      <c r="S3" s="294">
        <f>SUM(Physics!AT3,IITPhysics!AT3,Chem!AT3,IITChem!AT3,Bio!AT3,Maths!AT3,IITMaths!AT3,FourthLecture!AT3,OtherSubjects!AT3)</f>
        <v>493050</v>
      </c>
      <c r="T3" s="294">
        <f>SUM(Physics!AU3,IITPhysics!AU3,Chem!AU3,IITChem!AU3,Bio!AU3,Maths!AU3,IITMaths!AU3,FourthLecture!AU3,OtherSubjects!AU3)</f>
        <v>502550</v>
      </c>
      <c r="U3" s="294">
        <f>SUM(Physics!AV3,IITPhysics!AV3,Chem!AV3,IITChem!AV3,Bio!AV3,Maths!AV3,IITMaths!AV3,FourthLecture!AV3,OtherSubjects!AV3)</f>
        <v>501450</v>
      </c>
      <c r="V3" s="294">
        <f>SUM(Physics!AW3,IITPhysics!AW3,Chem!AW3,IITChem!AW3,Bio!AW3,Maths!AW3,IITMaths!AW3,FourthLecture!AW3,OtherSubjects!AW3)</f>
        <v>534450</v>
      </c>
      <c r="W3" s="294">
        <f>SUM(Physics!AX3,IITPhysics!AX3,Chem!AX3,IITChem!AX3,Bio!AX3,Maths!AX3,IITMaths!AX3,FourthLecture!AX3,OtherSubjects!AX3)</f>
        <v>525450</v>
      </c>
      <c r="X3" s="294">
        <f>SUM(Physics!AY3,IITPhysics!AY3,Chem!AY3,IITChem!AY3,Bio!AY3,Maths!AY3,IITMaths!AY3,FourthLecture!AY3,OtherSubjects!AY3)</f>
        <v>525450</v>
      </c>
      <c r="Y3" s="294">
        <f>SUM(Physics!AZ3,IITPhysics!AZ3,Chem!AZ3,IITChem!AZ3,Bio!AZ3,Maths!AZ3,IITMaths!AZ3,FourthLecture!AZ3,OtherSubjects!AZ3)</f>
        <v>513950</v>
      </c>
      <c r="Z3" s="294">
        <f>SUM(Physics!BA3,IITPhysics!BA3,Chem!BA3,IITChem!BA3,Bio!BA3,Maths!BA3,IITMaths!BA3,FourthLecture!BA3,OtherSubjects!BA3)</f>
        <v>534350</v>
      </c>
      <c r="AA3" s="294">
        <f>SUM(Physics!BB3,IITPhysics!BB3,Chem!BB3,IITChem!BB3,Bio!BB3,Maths!BB3,IITMaths!BB3,FourthLecture!BB3,OtherSubjects!BB3)</f>
        <v>524550</v>
      </c>
      <c r="AB3" s="294">
        <f>SUM(Physics!BC3,IITPhysics!BC3,Chem!BC3,IITChem!BC3,Bio!BC3,Maths!BC3,IITMaths!BC3,FourthLecture!BC3,OtherSubjects!BC3)</f>
        <v>524550</v>
      </c>
      <c r="AC3" s="380">
        <f>SUM(Physics!BD3,IITPhysics!BD3,Chem!BD3,IITChem!BD3,Bio!BD3,Maths!BD3,IITMaths!BD3,FourthLecture!BD3,OtherSubjects!BD3)</f>
        <v>321400</v>
      </c>
    </row>
    <row r="4" spans="2:29">
      <c r="B4" s="295" t="s">
        <v>83</v>
      </c>
      <c r="C4" s="296">
        <f t="shared" ref="C4:C8" si="0">SUM(D4,Q4)</f>
        <v>8035175</v>
      </c>
      <c r="D4" s="297">
        <f t="shared" ref="D4:D6" si="1">SUM(E4:P4)</f>
        <v>3683925</v>
      </c>
      <c r="E4" s="298">
        <f>SUM(Physics!AF4,IITPhysics!AF4,Chem!AF4,IITChem!AF4,Bio!AF4,Maths!AF4,IITMaths!AF4,FourthLecture!AF4,OtherSubjects!AF4)</f>
        <v>174350</v>
      </c>
      <c r="F4" s="298">
        <f>SUM(Physics!AG4,IITPhysics!AG4,Chem!AG4,IITChem!AG4,Bio!AG4,Maths!AG4,IITMaths!AG4,FourthLecture!AG4,OtherSubjects!AG4)</f>
        <v>200933.333333333</v>
      </c>
      <c r="G4" s="298">
        <f>SUM(Physics!AH4,IITPhysics!AH4,Chem!AH4,IITChem!AH4,Bio!AH4,Maths!AH4,IITMaths!AH4,FourthLecture!AH4,OtherSubjects!AH4)</f>
        <v>239925</v>
      </c>
      <c r="H4" s="298">
        <f>SUM(Physics!AI4,IITPhysics!AI4,Chem!AI4,IITChem!AI4,Bio!AI4,Maths!AI4,IITMaths!AI4,FourthLecture!AI4,OtherSubjects!AI4)</f>
        <v>240425</v>
      </c>
      <c r="I4" s="298">
        <f>SUM(Physics!AJ4,IITPhysics!AJ4,Chem!AJ4,IITChem!AJ4,Bio!AJ4,Maths!AJ4,IITMaths!AJ4,FourthLecture!AJ4,OtherSubjects!AJ4)</f>
        <v>288633.333333333</v>
      </c>
      <c r="J4" s="298">
        <f>SUM(Physics!AK4,IITPhysics!AK4,Chem!AK4,IITChem!AK4,Bio!AK4,Maths!AK4,IITMaths!AK4,FourthLecture!AK4,OtherSubjects!AK4)</f>
        <v>315216.666666667</v>
      </c>
      <c r="K4" s="298">
        <f>SUM(Physics!AL4,IITPhysics!AL4,Chem!AL4,IITChem!AL4,Bio!AL4,Maths!AL4,IITMaths!AL4,FourthLecture!AL4,OtherSubjects!AL4)</f>
        <v>328366.666666667</v>
      </c>
      <c r="L4" s="298">
        <f>SUM(Physics!AM4,IITPhysics!AM4,Chem!AM4,IITChem!AM4,Bio!AM4,Maths!AM4,IITMaths!AM4,FourthLecture!AM4,OtherSubjects!AM4)</f>
        <v>363216.666666667</v>
      </c>
      <c r="M4" s="298">
        <f>SUM(Physics!AN4,IITPhysics!AN4,Chem!AN4,IITChem!AN4,Bio!AN4,Maths!AN4,IITMaths!AN4,FourthLecture!AN4,OtherSubjects!AN4)</f>
        <v>425791.666666667</v>
      </c>
      <c r="N4" s="298">
        <f>SUM(Physics!AO4,IITPhysics!AO4,Chem!AO4,IITChem!AO4,Bio!AO4,Maths!AO4,IITMaths!AO4,FourthLecture!AO4,OtherSubjects!AO4)</f>
        <v>380925</v>
      </c>
      <c r="O4" s="298">
        <f>SUM(Physics!AP4,IITPhysics!AP4,Chem!AP4,IITChem!AP4,Bio!AP4,Maths!AP4,IITMaths!AP4,FourthLecture!AP4,OtherSubjects!AP4)</f>
        <v>390391.666666667</v>
      </c>
      <c r="P4" s="298">
        <f>SUM(Physics!AQ4,IITPhysics!AQ4,Chem!AQ4,IITChem!AQ4,Bio!AQ4,Maths!AQ4,IITMaths!AQ4,FourthLecture!AQ4,OtherSubjects!AQ4)</f>
        <v>335750</v>
      </c>
      <c r="Q4" s="371">
        <f>SUM(R4:AC4)</f>
        <v>4351250</v>
      </c>
      <c r="R4" s="298">
        <f>SUM(Physics!AS4,IITPhysics!AS4,Chem!AS4,IITChem!AS4,Bio!AS4,Maths!AS4,IITMaths!AS4,FourthLecture!AS4,OtherSubjects!AS4)</f>
        <v>476650</v>
      </c>
      <c r="S4" s="298">
        <f>SUM(Physics!AT4,IITPhysics!AT4,Chem!AT4,IITChem!AT4,Bio!AT4,Maths!AT4,IITMaths!AT4,FourthLecture!AT4,OtherSubjects!AT4)</f>
        <v>493050</v>
      </c>
      <c r="T4" s="298">
        <f>SUM(Physics!AU4,IITPhysics!AU4,Chem!AU4,IITChem!AU4,Bio!AU4,Maths!AU4,IITMaths!AU4,FourthLecture!AU4,OtherSubjects!AU4)</f>
        <v>502550</v>
      </c>
      <c r="U4" s="298">
        <f>SUM(Physics!AV4,IITPhysics!AV4,Chem!AV4,IITChem!AV4,Bio!AV4,Maths!AV4,IITMaths!AV4,FourthLecture!AV4,OtherSubjects!AV4)</f>
        <v>501450</v>
      </c>
      <c r="V4" s="298">
        <f>SUM(Physics!AW4,IITPhysics!AW4,Chem!AW4,IITChem!AW4,Bio!AW4,Maths!AW4,IITMaths!AW4,FourthLecture!AW4,OtherSubjects!AW4)</f>
        <v>525075</v>
      </c>
      <c r="W4" s="298">
        <f>SUM(Physics!AX4,IITPhysics!AX4,Chem!AX4,IITChem!AX4,Bio!AX4,Maths!AX4,IITMaths!AX4,FourthLecture!AX4,OtherSubjects!AX4)</f>
        <v>406475</v>
      </c>
      <c r="X4" s="298">
        <f>SUM(Physics!AY4,IITPhysics!AY4,Chem!AY4,IITChem!AY4,Bio!AY4,Maths!AY4,IITMaths!AY4,FourthLecture!AY4,OtherSubjects!AY4)</f>
        <v>246000</v>
      </c>
      <c r="Y4" s="298">
        <f>SUM(Physics!AZ4,IITPhysics!AZ4,Chem!AZ4,IITChem!AZ4,Bio!AZ4,Maths!AZ4,IITMaths!AZ4,FourthLecture!AZ4,OtherSubjects!AZ4)</f>
        <v>240000</v>
      </c>
      <c r="Z4" s="298">
        <f>SUM(Physics!BA4,IITPhysics!BA4,Chem!BA4,IITChem!BA4,Bio!BA4,Maths!BA4,IITMaths!BA4,FourthLecture!BA4,OtherSubjects!BA4)</f>
        <v>240000</v>
      </c>
      <c r="AA4" s="298">
        <f>SUM(Physics!BB4,IITPhysics!BB4,Chem!BB4,IITChem!BB4,Bio!BB4,Maths!BB4,IITMaths!BB4,FourthLecture!BB4,OtherSubjects!BB4)</f>
        <v>240000</v>
      </c>
      <c r="AB4" s="298">
        <f>SUM(Physics!BC4,IITPhysics!BC4,Chem!BC4,IITChem!BC4,Bio!BC4,Maths!BC4,IITMaths!BC4,FourthLecture!BC4,OtherSubjects!BC4)</f>
        <v>240000</v>
      </c>
      <c r="AC4" s="363">
        <f>SUM(Physics!BD4,IITPhysics!BD4,Chem!BD4,IITChem!BD4,Bio!BD4,Maths!BD4,IITMaths!BD4,FourthLecture!BD4,OtherSubjects!BD4)</f>
        <v>240000</v>
      </c>
    </row>
    <row r="5" spans="2:29">
      <c r="B5" s="295" t="s">
        <v>84</v>
      </c>
      <c r="C5" s="296">
        <f t="shared" si="0"/>
        <v>-58621</v>
      </c>
      <c r="D5" s="297">
        <f t="shared" si="1"/>
        <v>-32824</v>
      </c>
      <c r="E5" s="298">
        <f>SUM(Physics!AF5,IITPhysics!AF5,Chem!AF5,IITChem!AF5,Bio!AF5,Maths!AF5,IITMaths!AF5,FourthLecture!AF5,OtherSubjects!AF5)</f>
        <v>-2800</v>
      </c>
      <c r="F5" s="298">
        <f>SUM(Physics!AG5,IITPhysics!AG5,Chem!AG5,IITChem!AG5,Bio!AG5,Maths!AG5,IITMaths!AG5,FourthLecture!AG5,OtherSubjects!AG5)</f>
        <v>-225</v>
      </c>
      <c r="G5" s="298">
        <f>SUM(Physics!AH5,IITPhysics!AH5,Chem!AH5,IITChem!AH5,Bio!AH5,Maths!AH5,IITMaths!AH5,FourthLecture!AH5,OtherSubjects!AH5)</f>
        <v>350</v>
      </c>
      <c r="H5" s="298">
        <f>SUM(Physics!AI5,IITPhysics!AI5,Chem!AI5,IITChem!AI5,Bio!AI5,Maths!AI5,IITMaths!AI5,FourthLecture!AI5,OtherSubjects!AI5)</f>
        <v>625</v>
      </c>
      <c r="I5" s="298">
        <f>SUM(Physics!AJ5,IITPhysics!AJ5,Chem!AJ5,IITChem!AJ5,Bio!AJ5,Maths!AJ5,IITMaths!AJ5,FourthLecture!AJ5,OtherSubjects!AJ5)</f>
        <v>-600</v>
      </c>
      <c r="J5" s="298">
        <f>SUM(Physics!AK5,IITPhysics!AK5,Chem!AK5,IITChem!AK5,Bio!AK5,Maths!AK5,IITMaths!AK5,FourthLecture!AK5,OtherSubjects!AK5)</f>
        <v>0</v>
      </c>
      <c r="K5" s="298">
        <f>SUM(Physics!AL5,IITPhysics!AL5,Chem!AL5,IITChem!AL5,Bio!AL5,Maths!AL5,IITMaths!AL5,FourthLecture!AL5,OtherSubjects!AL5)</f>
        <v>-2700</v>
      </c>
      <c r="L5" s="298">
        <f>SUM(Physics!AM5,IITPhysics!AM5,Chem!AM5,IITChem!AM5,Bio!AM5,Maths!AM5,IITMaths!AM5,FourthLecture!AM5,OtherSubjects!AM5)</f>
        <v>-1600</v>
      </c>
      <c r="M5" s="298">
        <f>SUM(Physics!AN5,IITPhysics!AN5,Chem!AN5,IITChem!AN5,Bio!AN5,Maths!AN5,IITMaths!AN5,FourthLecture!AN5,OtherSubjects!AN5)</f>
        <v>-7656.66666666667</v>
      </c>
      <c r="N5" s="298">
        <f>SUM(Physics!AO5,IITPhysics!AO5,Chem!AO5,IITChem!AO5,Bio!AO5,Maths!AO5,IITMaths!AO5,FourthLecture!AO5,OtherSubjects!AO5)</f>
        <v>-2900</v>
      </c>
      <c r="O5" s="298">
        <f>SUM(Physics!AP5,IITPhysics!AP5,Chem!AP5,IITChem!AP5,Bio!AP5,Maths!AP5,IITMaths!AP5,FourthLecture!AP5,OtherSubjects!AP5)</f>
        <v>-8619</v>
      </c>
      <c r="P5" s="298">
        <f>SUM(Physics!AQ5,IITPhysics!AQ5,Chem!AQ5,IITChem!AQ5,Bio!AQ5,Maths!AQ5,IITMaths!AQ5,FourthLecture!AQ5,OtherSubjects!AQ5)</f>
        <v>-6698.33333333333</v>
      </c>
      <c r="Q5" s="371">
        <f>SUM(R5:AC5)</f>
        <v>-25797</v>
      </c>
      <c r="R5" s="298">
        <f>SUM(Physics!AS5,IITPhysics!AS5,Chem!AS5,IITChem!AS5,Bio!AS5,Maths!AS5,IITMaths!AS5,FourthLecture!AS5,OtherSubjects!AS5)</f>
        <v>-23149</v>
      </c>
      <c r="S5" s="298">
        <f>SUM(Physics!AT5,IITPhysics!AT5,Chem!AT5,IITChem!AT5,Bio!AT5,Maths!AT5,IITMaths!AT5,FourthLecture!AT5,OtherSubjects!AT5)</f>
        <v>-2349</v>
      </c>
      <c r="T5" s="298">
        <f>SUM(Physics!AU5,IITPhysics!AU5,Chem!AU5,IITChem!AU5,Bio!AU5,Maths!AU5,IITMaths!AU5,FourthLecture!AU5,OtherSubjects!AU5)</f>
        <v>-2000</v>
      </c>
      <c r="U5" s="298">
        <f>SUM(Physics!AV5,IITPhysics!AV5,Chem!AV5,IITChem!AV5,Bio!AV5,Maths!AV5,IITMaths!AV5,FourthLecture!AV5,OtherSubjects!AV5)</f>
        <v>150</v>
      </c>
      <c r="V5" s="298">
        <f>SUM(Physics!AW5,IITPhysics!AW5,Chem!AW5,IITChem!AW5,Bio!AW5,Maths!AW5,IITMaths!AW5,FourthLecture!AW5,OtherSubjects!AW5)</f>
        <v>-50</v>
      </c>
      <c r="W5" s="298">
        <f>SUM(Physics!AX5,IITPhysics!AX5,Chem!AX5,IITChem!AX5,Bio!AX5,Maths!AX5,IITMaths!AX5,FourthLecture!AX5,OtherSubjects!AX5)</f>
        <v>-100</v>
      </c>
      <c r="X5" s="298">
        <f>SUM(Physics!AY5,IITPhysics!AY5,Chem!AY5,IITChem!AY5,Bio!AY5,Maths!AY5,IITMaths!AY5,FourthLecture!AY5,OtherSubjects!AY5)</f>
        <v>0</v>
      </c>
      <c r="Y5" s="298">
        <f>SUM(Physics!AZ5,IITPhysics!AZ5,Chem!AZ5,IITChem!AZ5,Bio!AZ5,Maths!AZ5,IITMaths!AZ5,FourthLecture!AZ5,OtherSubjects!AZ5)</f>
        <v>0</v>
      </c>
      <c r="Z5" s="298">
        <f>SUM(Physics!BA5,IITPhysics!BA5,Chem!BA5,IITChem!BA5,Bio!BA5,Maths!BA5,IITMaths!BA5,FourthLecture!BA5,OtherSubjects!BA5)</f>
        <v>0</v>
      </c>
      <c r="AA5" s="298">
        <f>SUM(Physics!BB5,IITPhysics!BB5,Chem!BB5,IITChem!BB5,Bio!BB5,Maths!BB5,IITMaths!BB5,FourthLecture!BB5,OtherSubjects!BB5)</f>
        <v>0</v>
      </c>
      <c r="AB5" s="298">
        <f>SUM(Physics!BC5,IITPhysics!BC5,Chem!BC5,IITChem!BC5,Bio!BC5,Maths!BC5,IITMaths!BC5,FourthLecture!BC5,OtherSubjects!BC5)</f>
        <v>0</v>
      </c>
      <c r="AC5" s="363">
        <f>SUM(Physics!BD5,IITPhysics!BD5,Chem!BD5,IITChem!BD5,Bio!BD5,Maths!BD5,IITMaths!BD5,FourthLecture!BD5,OtherSubjects!BD5)</f>
        <v>1701</v>
      </c>
    </row>
    <row r="6" ht="12" spans="2:29">
      <c r="B6" s="299" t="s">
        <v>17</v>
      </c>
      <c r="C6" s="300">
        <f t="shared" si="0"/>
        <v>7976554</v>
      </c>
      <c r="D6" s="301">
        <f t="shared" si="1"/>
        <v>3651101</v>
      </c>
      <c r="E6" s="302">
        <f>SUM(Physics!AF6,IITPhysics!AF6,Chem!AF6,IITChem!AF6,Bio!AF6,Maths!AF6,IITMaths!AF6,FourthLecture!AF6,OtherSubjects!AF6)</f>
        <v>171550</v>
      </c>
      <c r="F6" s="302">
        <f>SUM(Physics!AG6,IITPhysics!AG6,Chem!AG6,IITChem!AG6,Bio!AG6,Maths!AG6,IITMaths!AG6,FourthLecture!AG6,OtherSubjects!AG6)</f>
        <v>200708.333333333</v>
      </c>
      <c r="G6" s="302">
        <f>SUM(Physics!AH6,IITPhysics!AH6,Chem!AH6,IITChem!AH6,Bio!AH6,Maths!AH6,IITMaths!AH6,FourthLecture!AH6,OtherSubjects!AH6)</f>
        <v>240275</v>
      </c>
      <c r="H6" s="302">
        <f>SUM(Physics!AI6,IITPhysics!AI6,Chem!AI6,IITChem!AI6,Bio!AI6,Maths!AI6,IITMaths!AI6,FourthLecture!AI6,OtherSubjects!AI6)</f>
        <v>241050</v>
      </c>
      <c r="I6" s="302">
        <f>SUM(Physics!AJ6,IITPhysics!AJ6,Chem!AJ6,IITChem!AJ6,Bio!AJ6,Maths!AJ6,IITMaths!AJ6,FourthLecture!AJ6,OtherSubjects!AJ6)</f>
        <v>288033.333333333</v>
      </c>
      <c r="J6" s="302">
        <f>SUM(Physics!AK6,IITPhysics!AK6,Chem!AK6,IITChem!AK6,Bio!AK6,Maths!AK6,IITMaths!AK6,FourthLecture!AK6,OtherSubjects!AK6)</f>
        <v>315216.666666667</v>
      </c>
      <c r="K6" s="302">
        <f>SUM(Physics!AL6,IITPhysics!AL6,Chem!AL6,IITChem!AL6,Bio!AL6,Maths!AL6,IITMaths!AL6,FourthLecture!AL6,OtherSubjects!AL6)</f>
        <v>325666.666666667</v>
      </c>
      <c r="L6" s="302">
        <f>SUM(Physics!AM6,IITPhysics!AM6,Chem!AM6,IITChem!AM6,Bio!AM6,Maths!AM6,IITMaths!AM6,FourthLecture!AM6,OtherSubjects!AM6)</f>
        <v>361616.666666667</v>
      </c>
      <c r="M6" s="302">
        <f>SUM(Physics!AN6,IITPhysics!AN6,Chem!AN6,IITChem!AN6,Bio!AN6,Maths!AN6,IITMaths!AN6,FourthLecture!AN6,OtherSubjects!AN6)</f>
        <v>418135</v>
      </c>
      <c r="N6" s="302">
        <f>SUM(Physics!AO6,IITPhysics!AO6,Chem!AO6,IITChem!AO6,Bio!AO6,Maths!AO6,IITMaths!AO6,FourthLecture!AO6,OtherSubjects!AO6)</f>
        <v>378025</v>
      </c>
      <c r="O6" s="302">
        <f>SUM(Physics!AP6,IITPhysics!AP6,Chem!AP6,IITChem!AP6,Bio!AP6,Maths!AP6,IITMaths!AP6,FourthLecture!AP6,OtherSubjects!AP6)</f>
        <v>381772.666666667</v>
      </c>
      <c r="P6" s="302">
        <f>SUM(Physics!AQ6,IITPhysics!AQ6,Chem!AQ6,IITChem!AQ6,Bio!AQ6,Maths!AQ6,IITMaths!AQ6,FourthLecture!AQ6,OtherSubjects!AQ6)</f>
        <v>329051.666666667</v>
      </c>
      <c r="Q6" s="372">
        <f>SUM(R6:AC6)</f>
        <v>4325453</v>
      </c>
      <c r="R6" s="302">
        <f>SUM(Physics!AS6,IITPhysics!AS6,Chem!AS6,IITChem!AS6,Bio!AS6,Maths!AS6,IITMaths!AS6,FourthLecture!AS6,OtherSubjects!AS6)</f>
        <v>453501</v>
      </c>
      <c r="S6" s="302">
        <f>SUM(Physics!AT6,IITPhysics!AT6,Chem!AT6,IITChem!AT6,Bio!AT6,Maths!AT6,IITMaths!AT6,FourthLecture!AT6,OtherSubjects!AT6)</f>
        <v>490701</v>
      </c>
      <c r="T6" s="302">
        <f>SUM(Physics!AU6,IITPhysics!AU6,Chem!AU6,IITChem!AU6,Bio!AU6,Maths!AU6,IITMaths!AU6,FourthLecture!AU6,OtherSubjects!AU6)</f>
        <v>500550</v>
      </c>
      <c r="U6" s="302">
        <f>SUM(Physics!AV6,IITPhysics!AV6,Chem!AV6,IITChem!AV6,Bio!AV6,Maths!AV6,IITMaths!AV6,FourthLecture!AV6,OtherSubjects!AV6)</f>
        <v>501600</v>
      </c>
      <c r="V6" s="302">
        <f>SUM(Physics!AW6,IITPhysics!AW6,Chem!AW6,IITChem!AW6,Bio!AW6,Maths!AW6,IITMaths!AW6,FourthLecture!AW6,OtherSubjects!AW6)</f>
        <v>525025</v>
      </c>
      <c r="W6" s="302">
        <f>SUM(Physics!AX6,IITPhysics!AX6,Chem!AX6,IITChem!AX6,Bio!AX6,Maths!AX6,IITMaths!AX6,FourthLecture!AX6,OtherSubjects!AX6)</f>
        <v>406375</v>
      </c>
      <c r="X6" s="302">
        <f>SUM(Physics!AY6,IITPhysics!AY6,Chem!AY6,IITChem!AY6,Bio!AY6,Maths!AY6,IITMaths!AY6,FourthLecture!AY6,OtherSubjects!AY6)</f>
        <v>246000</v>
      </c>
      <c r="Y6" s="302">
        <f>SUM(Physics!AZ6,IITPhysics!AZ6,Chem!AZ6,IITChem!AZ6,Bio!AZ6,Maths!AZ6,IITMaths!AZ6,FourthLecture!AZ6,OtherSubjects!AZ6)</f>
        <v>240000</v>
      </c>
      <c r="Z6" s="302">
        <f>SUM(Physics!BA6,IITPhysics!BA6,Chem!BA6,IITChem!BA6,Bio!BA6,Maths!BA6,IITMaths!BA6,FourthLecture!BA6,OtherSubjects!BA6)</f>
        <v>240000</v>
      </c>
      <c r="AA6" s="302">
        <f>SUM(Physics!BB6,IITPhysics!BB6,Chem!BB6,IITChem!BB6,Bio!BB6,Maths!BB6,IITMaths!BB6,FourthLecture!BB6,OtherSubjects!BB6)</f>
        <v>240000</v>
      </c>
      <c r="AB6" s="302">
        <f>SUM(Physics!BC6,IITPhysics!BC6,Chem!BC6,IITChem!BC6,Bio!BC6,Maths!BC6,IITMaths!BC6,FourthLecture!BC6,OtherSubjects!BC6)</f>
        <v>240000</v>
      </c>
      <c r="AC6" s="364">
        <f>SUM(Physics!BD6,IITPhysics!BD6,Chem!BD6,IITChem!BD6,Bio!BD6,Maths!BD6,IITMaths!BD6,FourthLecture!BD6,OtherSubjects!BD6)</f>
        <v>241701</v>
      </c>
    </row>
    <row r="7" ht="12.75" spans="1:29">
      <c r="A7" s="303"/>
      <c r="B7" s="303"/>
      <c r="C7" s="304"/>
      <c r="D7" s="303"/>
      <c r="E7" s="74"/>
      <c r="F7" s="74"/>
      <c r="G7" s="91" t="s">
        <v>85</v>
      </c>
      <c r="H7" s="44"/>
      <c r="I7" s="44"/>
      <c r="J7" s="44"/>
      <c r="K7" s="44"/>
      <c r="L7" s="44"/>
      <c r="M7" s="92"/>
      <c r="N7" s="359"/>
      <c r="O7" s="74"/>
      <c r="P7" s="74"/>
      <c r="Q7" s="327"/>
      <c r="R7" s="74"/>
      <c r="S7" s="74"/>
      <c r="T7" s="91" t="s">
        <v>85</v>
      </c>
      <c r="U7" s="44"/>
      <c r="V7" s="44"/>
      <c r="W7" s="44"/>
      <c r="X7" s="44"/>
      <c r="Y7" s="44"/>
      <c r="Z7" s="92"/>
      <c r="AA7" s="359"/>
      <c r="AB7" s="74"/>
      <c r="AC7" s="74"/>
    </row>
    <row r="8" spans="1:29">
      <c r="A8" s="305"/>
      <c r="B8" s="306" t="s">
        <v>86</v>
      </c>
      <c r="C8" s="307">
        <f t="shared" si="0"/>
        <v>4829355.55515081</v>
      </c>
      <c r="D8" s="308">
        <f>SUM(E8:P8)</f>
        <v>1948303.85509033</v>
      </c>
      <c r="E8" s="309">
        <f t="shared" ref="E8:P8" si="2">E6-E11</f>
        <v>127640.25</v>
      </c>
      <c r="F8" s="309">
        <f t="shared" si="2"/>
        <v>132568.125</v>
      </c>
      <c r="G8" s="309">
        <f t="shared" si="2"/>
        <v>142309.125</v>
      </c>
      <c r="H8" s="309">
        <f t="shared" si="2"/>
        <v>143144.25</v>
      </c>
      <c r="I8" s="309">
        <f t="shared" si="2"/>
        <v>172659.069166667</v>
      </c>
      <c r="J8" s="309">
        <f t="shared" si="2"/>
        <v>153950.016666667</v>
      </c>
      <c r="K8" s="309">
        <f t="shared" si="2"/>
        <v>156470.833333333</v>
      </c>
      <c r="L8" s="309">
        <f t="shared" si="2"/>
        <v>185581.760833333</v>
      </c>
      <c r="M8" s="309">
        <f t="shared" si="2"/>
        <v>187671.034134615</v>
      </c>
      <c r="N8" s="309">
        <f t="shared" si="2"/>
        <v>187430.990122378</v>
      </c>
      <c r="O8" s="309">
        <f t="shared" si="2"/>
        <v>182014.721666667</v>
      </c>
      <c r="P8" s="360">
        <f t="shared" si="2"/>
        <v>176863.679166667</v>
      </c>
      <c r="Q8" s="308">
        <f>SUM(R8:AC8)</f>
        <v>2881051.70006048</v>
      </c>
      <c r="R8" s="309">
        <f t="shared" ref="R8:AC8" si="3">R6-R11</f>
        <v>281255.183185484</v>
      </c>
      <c r="S8" s="309">
        <f t="shared" si="3"/>
        <v>273413.114375</v>
      </c>
      <c r="T8" s="309">
        <f t="shared" si="3"/>
        <v>275259.24</v>
      </c>
      <c r="U8" s="309">
        <f t="shared" si="3"/>
        <v>279839.125</v>
      </c>
      <c r="V8" s="309">
        <f t="shared" si="3"/>
        <v>287646.375</v>
      </c>
      <c r="W8" s="309">
        <f t="shared" si="3"/>
        <v>256152.8125</v>
      </c>
      <c r="X8" s="309">
        <f t="shared" si="3"/>
        <v>206040</v>
      </c>
      <c r="Y8" s="309">
        <f t="shared" si="3"/>
        <v>204000</v>
      </c>
      <c r="Z8" s="309">
        <f t="shared" si="3"/>
        <v>204000</v>
      </c>
      <c r="AA8" s="309">
        <f t="shared" si="3"/>
        <v>204000</v>
      </c>
      <c r="AB8" s="309">
        <f t="shared" si="3"/>
        <v>204000</v>
      </c>
      <c r="AC8" s="360">
        <f t="shared" si="3"/>
        <v>205445.85</v>
      </c>
    </row>
    <row r="9" ht="12" spans="1:29">
      <c r="A9" s="303"/>
      <c r="B9" s="310" t="s">
        <v>87</v>
      </c>
      <c r="C9" s="311">
        <f t="shared" ref="C9:AC9" si="4">IFERROR(C8/C6,0)</f>
        <v>0.605443848954174</v>
      </c>
      <c r="D9" s="312">
        <f t="shared" si="4"/>
        <v>0.533620914647479</v>
      </c>
      <c r="E9" s="313">
        <f t="shared" si="4"/>
        <v>0.744041095890411</v>
      </c>
      <c r="F9" s="313">
        <f t="shared" si="4"/>
        <v>0.660501349387586</v>
      </c>
      <c r="G9" s="313">
        <f t="shared" si="4"/>
        <v>0.59227603787327</v>
      </c>
      <c r="H9" s="313">
        <f t="shared" si="4"/>
        <v>0.59383634100809</v>
      </c>
      <c r="I9" s="313">
        <f t="shared" si="4"/>
        <v>0.599441277051267</v>
      </c>
      <c r="J9" s="313">
        <f t="shared" si="4"/>
        <v>0.488394279067308</v>
      </c>
      <c r="K9" s="313">
        <f t="shared" si="4"/>
        <v>0.480463152507677</v>
      </c>
      <c r="L9" s="313">
        <f t="shared" si="4"/>
        <v>0.513200241968936</v>
      </c>
      <c r="M9" s="313">
        <f t="shared" si="4"/>
        <v>0.448828809199458</v>
      </c>
      <c r="N9" s="313">
        <f t="shared" si="4"/>
        <v>0.495816388128768</v>
      </c>
      <c r="O9" s="313">
        <f t="shared" si="4"/>
        <v>0.476762056476891</v>
      </c>
      <c r="P9" s="361">
        <f t="shared" si="4"/>
        <v>0.537495162867027</v>
      </c>
      <c r="Q9" s="312">
        <f t="shared" si="4"/>
        <v>0.666069357373779</v>
      </c>
      <c r="R9" s="313">
        <f t="shared" si="4"/>
        <v>0.620186467473024</v>
      </c>
      <c r="S9" s="313">
        <f t="shared" si="4"/>
        <v>0.557188826546104</v>
      </c>
      <c r="T9" s="313">
        <f t="shared" si="4"/>
        <v>0.549913575067426</v>
      </c>
      <c r="U9" s="313">
        <f t="shared" si="4"/>
        <v>0.557892992424242</v>
      </c>
      <c r="V9" s="313">
        <f t="shared" si="4"/>
        <v>0.547871768011047</v>
      </c>
      <c r="W9" s="313">
        <f t="shared" si="4"/>
        <v>0.630336050446017</v>
      </c>
      <c r="X9" s="313">
        <f t="shared" si="4"/>
        <v>0.837560975609756</v>
      </c>
      <c r="Y9" s="313">
        <f t="shared" si="4"/>
        <v>0.85</v>
      </c>
      <c r="Z9" s="313">
        <f t="shared" si="4"/>
        <v>0.85</v>
      </c>
      <c r="AA9" s="313">
        <f t="shared" si="4"/>
        <v>0.85</v>
      </c>
      <c r="AB9" s="313">
        <f t="shared" si="4"/>
        <v>0.85</v>
      </c>
      <c r="AC9" s="361">
        <f t="shared" si="4"/>
        <v>0.85</v>
      </c>
    </row>
    <row r="10" ht="12" spans="1:29">
      <c r="A10" s="303"/>
      <c r="B10" s="314"/>
      <c r="C10" s="315"/>
      <c r="D10" s="316"/>
      <c r="E10" s="316"/>
      <c r="F10" s="316"/>
      <c r="G10" s="317" t="s">
        <v>88</v>
      </c>
      <c r="H10" s="318"/>
      <c r="I10" s="318"/>
      <c r="J10" s="318"/>
      <c r="K10" s="318"/>
      <c r="L10" s="318"/>
      <c r="M10" s="362"/>
      <c r="N10" s="316"/>
      <c r="O10" s="316"/>
      <c r="P10" s="316"/>
      <c r="Q10" s="316"/>
      <c r="R10" s="316"/>
      <c r="S10" s="316"/>
      <c r="T10" s="317" t="s">
        <v>88</v>
      </c>
      <c r="U10" s="318"/>
      <c r="V10" s="318"/>
      <c r="W10" s="318"/>
      <c r="X10" s="318"/>
      <c r="Y10" s="318"/>
      <c r="Z10" s="362"/>
      <c r="AA10" s="316"/>
      <c r="AB10" s="316"/>
      <c r="AC10" s="316"/>
    </row>
    <row r="11" spans="1:32">
      <c r="A11" s="305"/>
      <c r="B11" s="319" t="s">
        <v>89</v>
      </c>
      <c r="C11" s="320">
        <f t="shared" ref="C11:C13" si="5">SUM(D11,Q11)</f>
        <v>3147198.44484919</v>
      </c>
      <c r="D11" s="308">
        <f>SUM(E11:P11)</f>
        <v>1702797.14490967</v>
      </c>
      <c r="E11" s="309">
        <f>E16+E20+E24</f>
        <v>43909.75</v>
      </c>
      <c r="F11" s="309">
        <f t="shared" ref="F11:AC11" si="6">F16+F20+F24</f>
        <v>68140.2083333333</v>
      </c>
      <c r="G11" s="309">
        <f t="shared" si="6"/>
        <v>97965.875</v>
      </c>
      <c r="H11" s="309">
        <f t="shared" si="6"/>
        <v>97905.75</v>
      </c>
      <c r="I11" s="309">
        <f t="shared" si="6"/>
        <v>115374.264166667</v>
      </c>
      <c r="J11" s="309">
        <f t="shared" si="6"/>
        <v>161266.65</v>
      </c>
      <c r="K11" s="309">
        <f t="shared" si="6"/>
        <v>169195.833333333</v>
      </c>
      <c r="L11" s="309">
        <f t="shared" si="6"/>
        <v>176034.905833333</v>
      </c>
      <c r="M11" s="309">
        <f t="shared" si="6"/>
        <v>230463.965865385</v>
      </c>
      <c r="N11" s="309">
        <f t="shared" si="6"/>
        <v>190594.009877622</v>
      </c>
      <c r="O11" s="309">
        <f t="shared" si="6"/>
        <v>199757.945</v>
      </c>
      <c r="P11" s="309">
        <f t="shared" si="6"/>
        <v>152187.9875</v>
      </c>
      <c r="Q11" s="373">
        <f>SUM(R11:AC11)</f>
        <v>1444401.29993952</v>
      </c>
      <c r="R11" s="309">
        <f t="shared" si="6"/>
        <v>172245.816814516</v>
      </c>
      <c r="S11" s="309">
        <f t="shared" si="6"/>
        <v>217287.885625</v>
      </c>
      <c r="T11" s="309">
        <f t="shared" si="6"/>
        <v>225290.76</v>
      </c>
      <c r="U11" s="309">
        <f t="shared" si="6"/>
        <v>221760.875</v>
      </c>
      <c r="V11" s="309">
        <f t="shared" si="6"/>
        <v>237378.625</v>
      </c>
      <c r="W11" s="309">
        <f t="shared" si="6"/>
        <v>150222.1875</v>
      </c>
      <c r="X11" s="309">
        <f t="shared" si="6"/>
        <v>39960</v>
      </c>
      <c r="Y11" s="309">
        <f t="shared" si="6"/>
        <v>36000</v>
      </c>
      <c r="Z11" s="309">
        <f t="shared" si="6"/>
        <v>36000</v>
      </c>
      <c r="AA11" s="309">
        <f t="shared" si="6"/>
        <v>36000</v>
      </c>
      <c r="AB11" s="309">
        <f t="shared" si="6"/>
        <v>36000</v>
      </c>
      <c r="AC11" s="360">
        <f t="shared" si="6"/>
        <v>36255.15</v>
      </c>
      <c r="AF11" s="144"/>
    </row>
    <row r="12" spans="1:29">
      <c r="A12" s="305"/>
      <c r="B12" s="321" t="s">
        <v>90</v>
      </c>
      <c r="C12" s="322">
        <f t="shared" si="5"/>
        <v>2301605.89590101</v>
      </c>
      <c r="D12" s="323">
        <f t="shared" ref="D12:D13" si="7">SUM(E12:P12)</f>
        <v>1383713.48420746</v>
      </c>
      <c r="E12" s="298">
        <f>E17+E26</f>
        <v>21941</v>
      </c>
      <c r="F12" s="298">
        <f t="shared" ref="F12:P12" si="8">F17+F26</f>
        <v>41279.5</v>
      </c>
      <c r="G12" s="298">
        <f t="shared" si="8"/>
        <v>73290.5</v>
      </c>
      <c r="H12" s="298">
        <f t="shared" si="8"/>
        <v>74154</v>
      </c>
      <c r="I12" s="298">
        <f t="shared" si="8"/>
        <v>87171.0166666667</v>
      </c>
      <c r="J12" s="298">
        <f t="shared" si="8"/>
        <v>136404</v>
      </c>
      <c r="K12" s="298">
        <f t="shared" si="8"/>
        <v>143970.333333333</v>
      </c>
      <c r="L12" s="298">
        <f t="shared" si="8"/>
        <v>146826.183333333</v>
      </c>
      <c r="M12" s="298">
        <f t="shared" si="8"/>
        <v>201234.548076923</v>
      </c>
      <c r="N12" s="298">
        <f t="shared" si="8"/>
        <v>161230.952797203</v>
      </c>
      <c r="O12" s="298">
        <f t="shared" si="8"/>
        <v>171671.7</v>
      </c>
      <c r="P12" s="363">
        <f t="shared" si="8"/>
        <v>124539.75</v>
      </c>
      <c r="Q12" s="374">
        <f t="shared" ref="Q12:Q13" si="9">SUM(R12:AC12)</f>
        <v>917892.411693548</v>
      </c>
      <c r="R12" s="298">
        <f t="shared" ref="R12" si="10">R17+R26</f>
        <v>126980.549193548</v>
      </c>
      <c r="S12" s="298">
        <f t="shared" ref="S12:AC12" si="11">S17+S26</f>
        <v>173652.5125</v>
      </c>
      <c r="T12" s="298">
        <f t="shared" si="11"/>
        <v>181087.6</v>
      </c>
      <c r="U12" s="298">
        <f t="shared" si="11"/>
        <v>176920.5</v>
      </c>
      <c r="V12" s="298">
        <f t="shared" si="11"/>
        <v>191391.5</v>
      </c>
      <c r="W12" s="298">
        <f t="shared" si="11"/>
        <v>67584.75</v>
      </c>
      <c r="X12" s="298">
        <f t="shared" si="11"/>
        <v>20</v>
      </c>
      <c r="Y12" s="298">
        <f t="shared" si="11"/>
        <v>0</v>
      </c>
      <c r="Z12" s="298">
        <f t="shared" si="11"/>
        <v>0</v>
      </c>
      <c r="AA12" s="298">
        <f t="shared" si="11"/>
        <v>0</v>
      </c>
      <c r="AB12" s="298">
        <f t="shared" si="11"/>
        <v>0</v>
      </c>
      <c r="AC12" s="363">
        <f t="shared" si="11"/>
        <v>255</v>
      </c>
    </row>
    <row r="13" ht="12" spans="1:31">
      <c r="A13" s="303"/>
      <c r="B13" s="324" t="s">
        <v>91</v>
      </c>
      <c r="C13" s="325">
        <f t="shared" si="5"/>
        <v>845592.548948182</v>
      </c>
      <c r="D13" s="326">
        <f t="shared" si="7"/>
        <v>319083.660702214</v>
      </c>
      <c r="E13" s="302">
        <f>E18+E27</f>
        <v>21968.75</v>
      </c>
      <c r="F13" s="302">
        <f t="shared" ref="F13:P13" si="12">F18+F27</f>
        <v>26860.7083333333</v>
      </c>
      <c r="G13" s="302">
        <f t="shared" si="12"/>
        <v>24675.375</v>
      </c>
      <c r="H13" s="302">
        <f t="shared" si="12"/>
        <v>23751.75</v>
      </c>
      <c r="I13" s="302">
        <f t="shared" si="12"/>
        <v>28203.2475</v>
      </c>
      <c r="J13" s="302">
        <f t="shared" si="12"/>
        <v>24862.65</v>
      </c>
      <c r="K13" s="302">
        <f t="shared" si="12"/>
        <v>25225.5</v>
      </c>
      <c r="L13" s="302">
        <f t="shared" si="12"/>
        <v>29208.7225</v>
      </c>
      <c r="M13" s="302">
        <f t="shared" si="12"/>
        <v>29229.4177884615</v>
      </c>
      <c r="N13" s="302">
        <f t="shared" si="12"/>
        <v>29363.0570804196</v>
      </c>
      <c r="O13" s="302">
        <f t="shared" si="12"/>
        <v>28086.245</v>
      </c>
      <c r="P13" s="364">
        <f t="shared" si="12"/>
        <v>27648.2375</v>
      </c>
      <c r="Q13" s="375">
        <f t="shared" si="9"/>
        <v>526508.888245968</v>
      </c>
      <c r="R13" s="302">
        <f t="shared" ref="R13" si="13">R18+R27</f>
        <v>45265.2676209677</v>
      </c>
      <c r="S13" s="302">
        <f t="shared" ref="S13:AC13" si="14">S18+S27</f>
        <v>43635.373125</v>
      </c>
      <c r="T13" s="302">
        <f t="shared" si="14"/>
        <v>44203.16</v>
      </c>
      <c r="U13" s="302">
        <f t="shared" si="14"/>
        <v>44840.375</v>
      </c>
      <c r="V13" s="302">
        <f t="shared" si="14"/>
        <v>45987.125</v>
      </c>
      <c r="W13" s="302">
        <f t="shared" si="14"/>
        <v>82637.4375</v>
      </c>
      <c r="X13" s="302">
        <f t="shared" si="14"/>
        <v>39940</v>
      </c>
      <c r="Y13" s="302">
        <f t="shared" si="14"/>
        <v>36000</v>
      </c>
      <c r="Z13" s="302">
        <f t="shared" si="14"/>
        <v>36000</v>
      </c>
      <c r="AA13" s="302">
        <f t="shared" si="14"/>
        <v>36000</v>
      </c>
      <c r="AB13" s="302">
        <f t="shared" si="14"/>
        <v>36000</v>
      </c>
      <c r="AC13" s="364">
        <f t="shared" si="14"/>
        <v>36000.15</v>
      </c>
      <c r="AE13" s="144"/>
    </row>
    <row r="14" ht="12" spans="1:18">
      <c r="A14" s="303"/>
      <c r="B14" s="303"/>
      <c r="C14" s="304"/>
      <c r="D14" s="303"/>
      <c r="E14" s="55"/>
      <c r="Q14" s="38"/>
      <c r="R14" s="55"/>
    </row>
    <row r="15" ht="12.75" spans="1:29">
      <c r="A15" s="305"/>
      <c r="D15" s="327"/>
      <c r="E15" s="74"/>
      <c r="F15" s="74"/>
      <c r="G15" s="91" t="s">
        <v>92</v>
      </c>
      <c r="H15" s="44"/>
      <c r="I15" s="44"/>
      <c r="J15" s="44"/>
      <c r="K15" s="44"/>
      <c r="L15" s="44"/>
      <c r="M15" s="44"/>
      <c r="N15" s="365">
        <v>0.15</v>
      </c>
      <c r="O15" s="74"/>
      <c r="P15" s="74"/>
      <c r="Q15" s="327"/>
      <c r="R15" s="74"/>
      <c r="S15" s="74"/>
      <c r="T15" s="91" t="s">
        <v>92</v>
      </c>
      <c r="U15" s="44"/>
      <c r="V15" s="44"/>
      <c r="W15" s="44"/>
      <c r="X15" s="44"/>
      <c r="Y15" s="44"/>
      <c r="Z15" s="92"/>
      <c r="AA15" s="365">
        <v>0.1</v>
      </c>
      <c r="AB15" s="74"/>
      <c r="AC15" s="74"/>
    </row>
    <row r="16" spans="1:29">
      <c r="A16" s="328" t="s">
        <v>93</v>
      </c>
      <c r="B16" s="329" t="s">
        <v>94</v>
      </c>
      <c r="C16" s="320">
        <f t="shared" ref="C16:C83" si="15">SUM(D16,Q16)</f>
        <v>852239.215614849</v>
      </c>
      <c r="D16" s="330">
        <f t="shared" ref="D16:D18" si="16">SUM(E16:P16)</f>
        <v>343818.327368881</v>
      </c>
      <c r="E16" s="331">
        <f>(E6-E20-E24)*$N$15</f>
        <v>22524.75</v>
      </c>
      <c r="F16" s="331">
        <f t="shared" ref="F16:P16" si="17">(F6-F20-F24)*$N$15</f>
        <v>23394.375</v>
      </c>
      <c r="G16" s="331">
        <f t="shared" si="17"/>
        <v>25113.375</v>
      </c>
      <c r="H16" s="331">
        <f t="shared" si="17"/>
        <v>25260.75</v>
      </c>
      <c r="I16" s="331">
        <f t="shared" si="17"/>
        <v>30469.2475</v>
      </c>
      <c r="J16" s="331">
        <f t="shared" si="17"/>
        <v>27167.65</v>
      </c>
      <c r="K16" s="331">
        <f t="shared" si="17"/>
        <v>27612.5</v>
      </c>
      <c r="L16" s="331">
        <f t="shared" si="17"/>
        <v>32749.7225</v>
      </c>
      <c r="M16" s="331">
        <f t="shared" si="17"/>
        <v>33118.4177884615</v>
      </c>
      <c r="N16" s="331">
        <f t="shared" si="17"/>
        <v>33076.0570804196</v>
      </c>
      <c r="O16" s="331">
        <f t="shared" si="17"/>
        <v>32120.245</v>
      </c>
      <c r="P16" s="366">
        <f t="shared" si="17"/>
        <v>31211.2375</v>
      </c>
      <c r="Q16" s="330">
        <f t="shared" ref="Q16:Q18" si="18">SUM(R16:AC16)</f>
        <v>508420.888245968</v>
      </c>
      <c r="R16" s="331">
        <f>(R6-R20-R24)*$N$15</f>
        <v>49633.2676209677</v>
      </c>
      <c r="S16" s="331">
        <f t="shared" ref="S16:AC16" si="19">(S6-S20-S24)*$N$15</f>
        <v>48249.373125</v>
      </c>
      <c r="T16" s="331">
        <f t="shared" si="19"/>
        <v>48575.16</v>
      </c>
      <c r="U16" s="331">
        <f t="shared" si="19"/>
        <v>49383.375</v>
      </c>
      <c r="V16" s="331">
        <f t="shared" si="19"/>
        <v>50761.125</v>
      </c>
      <c r="W16" s="331">
        <f t="shared" si="19"/>
        <v>45203.4375</v>
      </c>
      <c r="X16" s="331">
        <f t="shared" si="19"/>
        <v>36360</v>
      </c>
      <c r="Y16" s="331">
        <f t="shared" si="19"/>
        <v>36000</v>
      </c>
      <c r="Z16" s="331">
        <f t="shared" si="19"/>
        <v>36000</v>
      </c>
      <c r="AA16" s="331">
        <f t="shared" si="19"/>
        <v>36000</v>
      </c>
      <c r="AB16" s="331">
        <f t="shared" si="19"/>
        <v>36000</v>
      </c>
      <c r="AC16" s="366">
        <f t="shared" si="19"/>
        <v>36255.15</v>
      </c>
    </row>
    <row r="17" ht="12.75" customHeight="1" spans="1:29">
      <c r="A17" s="332"/>
      <c r="B17" s="321" t="s">
        <v>90</v>
      </c>
      <c r="C17" s="333">
        <f t="shared" si="15"/>
        <v>56030</v>
      </c>
      <c r="D17" s="334">
        <f t="shared" si="16"/>
        <v>30068</v>
      </c>
      <c r="E17" s="335">
        <v>556</v>
      </c>
      <c r="F17" s="335">
        <v>867</v>
      </c>
      <c r="G17" s="335">
        <v>1438</v>
      </c>
      <c r="H17" s="335">
        <v>1509</v>
      </c>
      <c r="I17" s="335">
        <v>2266</v>
      </c>
      <c r="J17" s="335">
        <v>2305</v>
      </c>
      <c r="K17" s="335">
        <v>2387</v>
      </c>
      <c r="L17" s="335">
        <v>3541</v>
      </c>
      <c r="M17" s="335">
        <v>3889</v>
      </c>
      <c r="N17" s="335">
        <v>3713</v>
      </c>
      <c r="O17" s="335">
        <v>4034</v>
      </c>
      <c r="P17" s="367">
        <v>3563</v>
      </c>
      <c r="Q17" s="342">
        <f t="shared" si="18"/>
        <v>25962</v>
      </c>
      <c r="R17" s="335">
        <v>4368</v>
      </c>
      <c r="S17" s="335">
        <v>4614</v>
      </c>
      <c r="T17" s="335">
        <v>4372</v>
      </c>
      <c r="U17" s="335">
        <v>4543</v>
      </c>
      <c r="V17" s="335">
        <v>4774</v>
      </c>
      <c r="W17" s="335">
        <v>3016</v>
      </c>
      <c r="X17" s="335">
        <v>20</v>
      </c>
      <c r="Y17" s="335"/>
      <c r="Z17" s="335"/>
      <c r="AA17" s="335"/>
      <c r="AB17" s="335"/>
      <c r="AC17" s="367">
        <v>255</v>
      </c>
    </row>
    <row r="18" ht="12" spans="1:29">
      <c r="A18" s="336"/>
      <c r="B18" s="324" t="s">
        <v>91</v>
      </c>
      <c r="C18" s="325">
        <f t="shared" si="15"/>
        <v>796209.215614849</v>
      </c>
      <c r="D18" s="337">
        <f t="shared" si="16"/>
        <v>313750.327368881</v>
      </c>
      <c r="E18" s="338">
        <f>E16-E17</f>
        <v>21968.75</v>
      </c>
      <c r="F18" s="338">
        <f t="shared" ref="F18:O18" si="20">F16-F17</f>
        <v>22527.375</v>
      </c>
      <c r="G18" s="327">
        <f t="shared" si="20"/>
        <v>23675.375</v>
      </c>
      <c r="H18" s="327">
        <f t="shared" si="20"/>
        <v>23751.75</v>
      </c>
      <c r="I18" s="327">
        <f t="shared" si="20"/>
        <v>28203.2475</v>
      </c>
      <c r="J18" s="327">
        <f t="shared" si="20"/>
        <v>24862.65</v>
      </c>
      <c r="K18" s="327">
        <f t="shared" si="20"/>
        <v>25225.5</v>
      </c>
      <c r="L18" s="327">
        <f t="shared" si="20"/>
        <v>29208.7225</v>
      </c>
      <c r="M18" s="327">
        <f t="shared" si="20"/>
        <v>29229.4177884615</v>
      </c>
      <c r="N18" s="338">
        <f t="shared" si="20"/>
        <v>29363.0570804196</v>
      </c>
      <c r="O18" s="338">
        <f t="shared" si="20"/>
        <v>28086.245</v>
      </c>
      <c r="P18" s="368">
        <f t="shared" ref="P18" si="21">P16-P17</f>
        <v>27648.2375</v>
      </c>
      <c r="Q18" s="337">
        <f t="shared" si="18"/>
        <v>482458.888245968</v>
      </c>
      <c r="R18" s="338">
        <f>R16-R17</f>
        <v>45265.2676209677</v>
      </c>
      <c r="S18" s="338">
        <f t="shared" ref="S18:AB18" si="22">S16-S17</f>
        <v>43635.373125</v>
      </c>
      <c r="T18" s="338">
        <f t="shared" si="22"/>
        <v>44203.16</v>
      </c>
      <c r="U18" s="338">
        <f t="shared" si="22"/>
        <v>44840.375</v>
      </c>
      <c r="V18" s="338">
        <f t="shared" si="22"/>
        <v>45987.125</v>
      </c>
      <c r="W18" s="338">
        <f t="shared" si="22"/>
        <v>42187.4375</v>
      </c>
      <c r="X18" s="338">
        <f t="shared" si="22"/>
        <v>36340</v>
      </c>
      <c r="Y18" s="338">
        <f t="shared" si="22"/>
        <v>36000</v>
      </c>
      <c r="Z18" s="338">
        <f t="shared" si="22"/>
        <v>36000</v>
      </c>
      <c r="AA18" s="338">
        <f t="shared" si="22"/>
        <v>36000</v>
      </c>
      <c r="AB18" s="338">
        <f t="shared" si="22"/>
        <v>36000</v>
      </c>
      <c r="AC18" s="368">
        <f t="shared" ref="AC18" si="23">AC16-AC17</f>
        <v>36000.15</v>
      </c>
    </row>
    <row r="19" ht="12" spans="1:29">
      <c r="A19" s="305"/>
      <c r="D19" s="327"/>
      <c r="E19" s="74"/>
      <c r="F19" s="74"/>
      <c r="G19" s="317" t="s">
        <v>95</v>
      </c>
      <c r="H19" s="318"/>
      <c r="I19" s="318"/>
      <c r="J19" s="318"/>
      <c r="K19" s="318"/>
      <c r="L19" s="318"/>
      <c r="M19" s="362"/>
      <c r="N19" s="74"/>
      <c r="O19" s="74"/>
      <c r="P19" s="74"/>
      <c r="Q19" s="327"/>
      <c r="R19" s="74"/>
      <c r="S19" s="74"/>
      <c r="T19" s="317" t="s">
        <v>95</v>
      </c>
      <c r="U19" s="318"/>
      <c r="V19" s="318"/>
      <c r="W19" s="318"/>
      <c r="X19" s="318"/>
      <c r="Y19" s="318"/>
      <c r="Z19" s="362"/>
      <c r="AA19" s="74"/>
      <c r="AB19" s="74"/>
      <c r="AC19" s="74"/>
    </row>
    <row r="20" spans="1:29">
      <c r="A20" s="328" t="s">
        <v>96</v>
      </c>
      <c r="B20" s="339" t="s">
        <v>94</v>
      </c>
      <c r="C20" s="320">
        <f t="shared" si="15"/>
        <v>0</v>
      </c>
      <c r="D20" s="340">
        <f t="shared" ref="D20:D22" si="24">SUM(E20:P20)</f>
        <v>0</v>
      </c>
      <c r="E20" s="331"/>
      <c r="F20" s="331"/>
      <c r="G20" s="331"/>
      <c r="H20" s="331"/>
      <c r="I20" s="331"/>
      <c r="J20" s="331"/>
      <c r="K20" s="331"/>
      <c r="L20" s="331"/>
      <c r="M20" s="331"/>
      <c r="N20" s="331"/>
      <c r="O20" s="331"/>
      <c r="P20" s="366"/>
      <c r="Q20" s="330">
        <f t="shared" ref="Q20:Q22" si="25">SUM(R20:AC20)</f>
        <v>0</v>
      </c>
      <c r="R20" s="331"/>
      <c r="S20" s="331"/>
      <c r="T20" s="331"/>
      <c r="U20" s="331"/>
      <c r="V20" s="331"/>
      <c r="W20" s="331"/>
      <c r="X20" s="331"/>
      <c r="Y20" s="331"/>
      <c r="Z20" s="331"/>
      <c r="AA20" s="331"/>
      <c r="AB20" s="331"/>
      <c r="AC20" s="366"/>
    </row>
    <row r="21" ht="12.75" customHeight="1" spans="1:29">
      <c r="A21" s="332"/>
      <c r="B21" s="341" t="s">
        <v>90</v>
      </c>
      <c r="C21" s="333">
        <f t="shared" si="15"/>
        <v>0</v>
      </c>
      <c r="D21" s="342">
        <f t="shared" si="24"/>
        <v>0</v>
      </c>
      <c r="E21" s="335"/>
      <c r="F21" s="335"/>
      <c r="G21" s="335"/>
      <c r="H21" s="335"/>
      <c r="I21" s="335"/>
      <c r="J21" s="335"/>
      <c r="K21" s="335"/>
      <c r="L21" s="335"/>
      <c r="M21" s="335"/>
      <c r="N21" s="335"/>
      <c r="O21" s="335"/>
      <c r="P21" s="367"/>
      <c r="Q21" s="342">
        <f t="shared" si="25"/>
        <v>0</v>
      </c>
      <c r="R21" s="335"/>
      <c r="S21" s="335"/>
      <c r="T21" s="335"/>
      <c r="U21" s="335"/>
      <c r="V21" s="335"/>
      <c r="W21" s="335"/>
      <c r="X21" s="335"/>
      <c r="Y21" s="335"/>
      <c r="Z21" s="335"/>
      <c r="AA21" s="335"/>
      <c r="AB21" s="335"/>
      <c r="AC21" s="367"/>
    </row>
    <row r="22" ht="12" spans="1:29">
      <c r="A22" s="336"/>
      <c r="B22" s="343" t="s">
        <v>91</v>
      </c>
      <c r="C22" s="325">
        <f t="shared" si="15"/>
        <v>0</v>
      </c>
      <c r="D22" s="344">
        <f t="shared" si="24"/>
        <v>0</v>
      </c>
      <c r="E22" s="338"/>
      <c r="F22" s="338"/>
      <c r="G22" s="338"/>
      <c r="H22" s="338"/>
      <c r="I22" s="338"/>
      <c r="J22" s="338"/>
      <c r="K22" s="338"/>
      <c r="L22" s="338"/>
      <c r="M22" s="338"/>
      <c r="N22" s="338"/>
      <c r="O22" s="338"/>
      <c r="P22" s="368"/>
      <c r="Q22" s="337">
        <f t="shared" si="25"/>
        <v>0</v>
      </c>
      <c r="R22" s="338">
        <f>R20-R21</f>
        <v>0</v>
      </c>
      <c r="S22" s="338">
        <f t="shared" ref="S22:AB22" si="26">S20-S21</f>
        <v>0</v>
      </c>
      <c r="T22" s="338">
        <f t="shared" si="26"/>
        <v>0</v>
      </c>
      <c r="U22" s="338">
        <f t="shared" si="26"/>
        <v>0</v>
      </c>
      <c r="V22" s="338">
        <f t="shared" si="26"/>
        <v>0</v>
      </c>
      <c r="W22" s="338">
        <f t="shared" si="26"/>
        <v>0</v>
      </c>
      <c r="X22" s="338">
        <f t="shared" si="26"/>
        <v>0</v>
      </c>
      <c r="Y22" s="338">
        <f t="shared" si="26"/>
        <v>0</v>
      </c>
      <c r="Z22" s="338">
        <f t="shared" si="26"/>
        <v>0</v>
      </c>
      <c r="AA22" s="338">
        <f t="shared" si="26"/>
        <v>0</v>
      </c>
      <c r="AB22" s="338">
        <f t="shared" si="26"/>
        <v>0</v>
      </c>
      <c r="AC22" s="368">
        <f t="shared" ref="AC22" si="27">AC20-AC21</f>
        <v>0</v>
      </c>
    </row>
    <row r="23" ht="12" spans="1:29">
      <c r="A23" s="345"/>
      <c r="D23" s="327"/>
      <c r="E23" s="74"/>
      <c r="F23" s="74"/>
      <c r="G23" s="346" t="s">
        <v>97</v>
      </c>
      <c r="H23" s="347"/>
      <c r="I23" s="347"/>
      <c r="J23" s="347"/>
      <c r="K23" s="347"/>
      <c r="L23" s="347"/>
      <c r="M23" s="369"/>
      <c r="N23" s="359"/>
      <c r="O23" s="74"/>
      <c r="P23" s="74"/>
      <c r="Q23" s="327"/>
      <c r="R23" s="74"/>
      <c r="S23" s="74"/>
      <c r="T23" s="346" t="s">
        <v>97</v>
      </c>
      <c r="U23" s="347"/>
      <c r="V23" s="347"/>
      <c r="W23" s="347"/>
      <c r="X23" s="347"/>
      <c r="Y23" s="347"/>
      <c r="Z23" s="369"/>
      <c r="AA23" s="359"/>
      <c r="AB23" s="74"/>
      <c r="AC23" s="74"/>
    </row>
    <row r="24" spans="1:32">
      <c r="A24" s="348" t="s">
        <v>98</v>
      </c>
      <c r="B24" s="329" t="s">
        <v>97</v>
      </c>
      <c r="C24" s="320">
        <f t="shared" si="15"/>
        <v>2294959.22923434</v>
      </c>
      <c r="D24" s="349">
        <f>SUM(E24:P24)</f>
        <v>1358978.81754079</v>
      </c>
      <c r="E24" s="350">
        <f>SUM((Physics!AF$6-Physics!AF$10),(IITPhysics!AF$6-IITPhysics!AF$10),(Chem!AF$6-Chem!AF$10),(IITChem!AF$6-IITChem!AF$10),(Bio!AF$6-Bio!AF$10),(Maths!AF$6-Maths!AF$10),(IITMaths!AF$6-IITMaths!AF$10),(FourthLecture!AF$6-FourthLecture!AF$10),(OtherSubjects!AF$6-OtherSubjects!AF$10))</f>
        <v>21385</v>
      </c>
      <c r="F24" s="331">
        <f>SUM((Physics!AG$6-Physics!AG$10),(IITPhysics!AG$6-IITPhysics!AG$10),(Chem!AG$6-Chem!AG$10),(IITChem!AG$6-IITChem!AG$10),(Bio!AG$6-Bio!AG$10),(Maths!AG$6-Maths!AG$10),(IITMaths!AG$6-IITMaths!AG$10),(FourthLecture!AG$6-FourthLecture!AG$10),(OtherSubjects!AG$6-OtherSubjects!AG$10))</f>
        <v>44745.8333333333</v>
      </c>
      <c r="G24" s="331">
        <f>SUM((Physics!AH$6-Physics!AH$10),(IITPhysics!AH$6-IITPhysics!AH$10),(Chem!AH$6-Chem!AH$10),(IITChem!AH$6-IITChem!AH$10),(Bio!AH$6-Bio!AH$10),(Maths!AH$6-Maths!AH$10),(IITMaths!AH$6-IITMaths!AH$10),(FourthLecture!AH$6-FourthLecture!AH$10),(OtherSubjects!AH$6-OtherSubjects!AH$10))</f>
        <v>72852.5</v>
      </c>
      <c r="H24" s="331">
        <f>SUM((Physics!AI$6-Physics!AI$10),(IITPhysics!AI$6-IITPhysics!AI$10),(Chem!AI$6-Chem!AI$10),(IITChem!AI$6-IITChem!AI$10),(Bio!AI$6-Bio!AI$10),(Maths!AI$6-Maths!AI$10),(IITMaths!AI$6-IITMaths!AI$10),(FourthLecture!AI$6-FourthLecture!AI$10),(OtherSubjects!AI$6-OtherSubjects!AI$10))</f>
        <v>72645</v>
      </c>
      <c r="I24" s="331">
        <f>SUM((Physics!AJ$6-Physics!AJ$10),(IITPhysics!AJ$6-IITPhysics!AJ$10),(Chem!AJ$6-Chem!AJ$10),(IITChem!AJ$6-IITChem!AJ$10),(Bio!AJ$6-Bio!AJ$10),(Maths!AJ$6-Maths!AJ$10),(IITMaths!AJ$6-IITMaths!AJ$10),(FourthLecture!AJ$6-FourthLecture!AJ$10),(OtherSubjects!AJ$6-OtherSubjects!AJ$10))</f>
        <v>84905.0166666667</v>
      </c>
      <c r="J24" s="331">
        <f>SUM((Physics!AK$6-Physics!AK$10),(IITPhysics!AK$6-IITPhysics!AK$10),(Chem!AK$6-Chem!AK$10),(IITChem!AK$6-IITChem!AK$10),(Bio!AK$6-Bio!AK$10),(Maths!AK$6-Maths!AK$10),(IITMaths!AK$6-IITMaths!AK$10),(FourthLecture!AK$6-FourthLecture!AK$10),(OtherSubjects!AK$6-OtherSubjects!AK$10))</f>
        <v>134099</v>
      </c>
      <c r="K24" s="331">
        <f>SUM((Physics!AL$6-Physics!AL$10),(IITPhysics!AL$6-IITPhysics!AL$10),(Chem!AL$6-Chem!AL$10),(IITChem!AL$6-IITChem!AL$10),(Bio!AL$6-Bio!AL$10),(Maths!AL$6-Maths!AL$10),(IITMaths!AL$6-IITMaths!AL$10),(FourthLecture!AL$6-FourthLecture!AL$10),(OtherSubjects!AL$6-OtherSubjects!AL$10))</f>
        <v>141583.333333333</v>
      </c>
      <c r="L24" s="331">
        <f>SUM((Physics!AM$6-Physics!AM$10),(IITPhysics!AM$6-IITPhysics!AM$10),(Chem!AM$6-Chem!AM$10),(IITChem!AM$6-IITChem!AM$10),(Bio!AM$6-Bio!AM$10),(Maths!AM$6-Maths!AM$10),(IITMaths!AM$6-IITMaths!AM$10),(FourthLecture!AM$6-FourthLecture!AM$10),(OtherSubjects!AM$6-OtherSubjects!AM$10))</f>
        <v>143285.183333333</v>
      </c>
      <c r="M24" s="331">
        <f>SUM((Physics!AN$6-Physics!AN$10),(IITPhysics!AN$6-IITPhysics!AN$10),(Chem!AN$6-Chem!AN$10),(IITChem!AN$6-IITChem!AN$10),(Bio!AN$6-Bio!AN$10),(Maths!AN$6-Maths!AN$10),(IITMaths!AN$6-IITMaths!AN$10),(FourthLecture!AN$6-FourthLecture!AN$10),(OtherSubjects!AN$6-OtherSubjects!AN$10))</f>
        <v>197345.548076923</v>
      </c>
      <c r="N24" s="331">
        <f>SUM((Physics!AO$6-Physics!AO$10),(IITPhysics!AO$6-IITPhysics!AO$10),(Chem!AO$6-Chem!AO$10),(IITChem!AO$6-IITChem!AO$10),(Bio!AO$6-Bio!AO$10),(Maths!AO$6-Maths!AO$10),(IITMaths!AO$6-IITMaths!AO$10),(FourthLecture!AO$6-FourthLecture!AO$10),(OtherSubjects!AO$6-OtherSubjects!AO$10))</f>
        <v>157517.952797203</v>
      </c>
      <c r="O24" s="331">
        <f>SUM((Physics!AP$6-Physics!AP$10),(IITPhysics!AP$6-IITPhysics!AP$10),(Chem!AP$6-Chem!AP$10),(IITChem!AP$6-IITChem!AP$10),(Bio!AP$6-Bio!AP$10),(Maths!AP$6-Maths!AP$10),(IITMaths!AP$6-IITMaths!AP$10),(FourthLecture!AP$6-FourthLecture!AP$10),(OtherSubjects!AP$6-OtherSubjects!AP$10))</f>
        <v>167637.7</v>
      </c>
      <c r="P24" s="331">
        <f>SUM((Physics!AQ$6-Physics!AQ$10),(IITPhysics!AQ$6-IITPhysics!AQ$10),(Chem!AQ$6-Chem!AQ$10),(IITChem!AQ$6-IITChem!AQ$10),(Bio!AQ$6-Bio!AQ$10),(Maths!AQ$6-Maths!AQ$10),(IITMaths!AQ$6-IITMaths!AQ$10),(FourthLecture!AQ$6-FourthLecture!AQ$10),(OtherSubjects!AQ$6-OtherSubjects!AQ$10))</f>
        <v>120976.75</v>
      </c>
      <c r="Q24" s="376">
        <f>SUM(R24:AC24)</f>
        <v>935980.411693548</v>
      </c>
      <c r="R24" s="331">
        <f>SUM((Physics!AS$6-Physics!AS$10),(IITPhysics!AS$6-IITPhysics!AS$10),(Chem!AS$6-Chem!AS$10),(IITChem!AS$6-IITChem!AS$10),(Bio!AS$6-Bio!AS$10),(Maths!AS$6-Maths!AS$10),(IITMaths!AS$6-IITMaths!AS$10),(FourthLecture!AS$6-FourthLecture!AS$10),(OtherSubjects!AS$6-OtherSubjects!AS$10))</f>
        <v>122612.549193548</v>
      </c>
      <c r="S24" s="331">
        <f>SUM((Physics!AT$6-Physics!AT$10),(IITPhysics!AT$6-IITPhysics!AT$10),(Chem!AT$6-Chem!AT$10),(IITChem!AT$6-IITChem!AT$10),(Bio!AT$6-Bio!AT$10),(Maths!AT$6-Maths!AT$10),(IITMaths!AT$6-IITMaths!AT$10),(FourthLecture!AT$6-FourthLecture!AT$10),(OtherSubjects!AT$6-OtherSubjects!AT$10))</f>
        <v>169038.5125</v>
      </c>
      <c r="T24" s="331">
        <f>SUM((Physics!AU$6-Physics!AU$10),(IITPhysics!AU$6-IITPhysics!AU$10),(Chem!AU$6-Chem!AU$10),(IITChem!AU$6-IITChem!AU$10),(Bio!AU$6-Bio!AU$10),(Maths!AU$6-Maths!AU$10),(IITMaths!AU$6-IITMaths!AU$10),(FourthLecture!AU$6-FourthLecture!AU$10),(OtherSubjects!AU$6-OtherSubjects!AU$10))</f>
        <v>176715.6</v>
      </c>
      <c r="U24" s="331">
        <f>SUM((Physics!AV$6-Physics!AV$10),(IITPhysics!AV$6-IITPhysics!AV$10),(Chem!AV$6-Chem!AV$10),(IITChem!AV$6-IITChem!AV$10),(Bio!AV$6-Bio!AV$10),(Maths!AV$6-Maths!AV$10),(IITMaths!AV$6-IITMaths!AV$10),(FourthLecture!AV$6-FourthLecture!AV$10),(OtherSubjects!AV$6-OtherSubjects!AV$10))</f>
        <v>172377.5</v>
      </c>
      <c r="V24" s="331">
        <f>SUM((Physics!AW$6-Physics!AW$10),(IITPhysics!AW$6-IITPhysics!AW$10),(Chem!AW$6-Chem!AW$10),(IITChem!AW$6-IITChem!AW$10),(Bio!AW$6-Bio!AW$10),(Maths!AW$6-Maths!AW$10),(IITMaths!AW$6-IITMaths!AW$10),(FourthLecture!AW$6-FourthLecture!AW$10),(OtherSubjects!AW$6-OtherSubjects!AW$10))</f>
        <v>186617.5</v>
      </c>
      <c r="W24" s="331">
        <f>SUM((Physics!AX$6-Physics!AX$10),(IITPhysics!AX$6-IITPhysics!AX$10),(Chem!AX$6-Chem!AX$10),(IITChem!AX$6-IITChem!AX$10),(Bio!AX$6-Bio!AX$10),(Maths!AX$6-Maths!AX$10),(IITMaths!AX$6-IITMaths!AX$10),(FourthLecture!AX$6-FourthLecture!AX$10),(OtherSubjects!AX$6-OtherSubjects!AX$10))</f>
        <v>105018.75</v>
      </c>
      <c r="X24" s="331">
        <f>SUM((Physics!AY$6-Physics!AY$10),(IITPhysics!AY$6-IITPhysics!AY$10),(Chem!AY$6-Chem!AY$10),(IITChem!AY$6-IITChem!AY$10),(Bio!AY$6-Bio!AY$10),(Maths!AY$6-Maths!AY$10),(IITMaths!AY$6-IITMaths!AY$10),(FourthLecture!AY$6-FourthLecture!AY$10),(OtherSubjects!AY$6-OtherSubjects!AY$10))</f>
        <v>3600</v>
      </c>
      <c r="Y24" s="331">
        <f>SUM((Physics!AZ$6-Physics!AZ$10),(IITPhysics!AZ$6-IITPhysics!AZ$10),(Chem!AZ$6-Chem!AZ$10),(IITChem!AZ$6-IITChem!AZ$10),(Bio!AZ$6-Bio!AZ$10),(Maths!AZ$6-Maths!AZ$10),(IITMaths!AZ$6-IITMaths!AZ$10),(FourthLecture!AZ$6-FourthLecture!AZ$10),(OtherSubjects!AZ$6-OtherSubjects!AZ$10))</f>
        <v>0</v>
      </c>
      <c r="Z24" s="331">
        <f>SUM((Physics!BA$6-Physics!BA$10),(IITPhysics!BA$6-IITPhysics!BA$10),(Chem!BA$6-Chem!BA$10),(IITChem!BA$6-IITChem!BA$10),(Bio!BA$6-Bio!BA$10),(Maths!BA$6-Maths!BA$10),(IITMaths!BA$6-IITMaths!BA$10),(FourthLecture!BA$6-FourthLecture!BA$10),(OtherSubjects!BA$6-OtherSubjects!BA$10))</f>
        <v>0</v>
      </c>
      <c r="AA24" s="331">
        <f>SUM((Physics!BB$6-Physics!BB$10),(IITPhysics!BB$6-IITPhysics!BB$10),(Chem!BB$6-Chem!BB$10),(IITChem!BB$6-IITChem!BB$10),(Bio!BB$6-Bio!BB$10),(Maths!BB$6-Maths!BB$10),(IITMaths!BB$6-IITMaths!BB$10),(FourthLecture!BB$6-FourthLecture!BB$10),(OtherSubjects!BB$6-OtherSubjects!BB$10))</f>
        <v>0</v>
      </c>
      <c r="AB24" s="331">
        <f>SUM((Physics!BC$6-Physics!BC$10),(IITPhysics!BC$6-IITPhysics!BC$10),(Chem!BC$6-Chem!BC$10),(IITChem!BC$6-IITChem!BC$10),(Bio!BC$6-Bio!BC$10),(Maths!BC$6-Maths!BC$10),(IITMaths!BC$6-IITMaths!BC$10),(FourthLecture!BC$6-FourthLecture!BC$10),(OtherSubjects!BC$6-OtherSubjects!BC$10))</f>
        <v>0</v>
      </c>
      <c r="AC24" s="366">
        <f>SUM((Physics!BD$6-Physics!BD$10),(IITPhysics!BD$6-IITPhysics!BD$10),(Chem!BD$6-Chem!BD$10),(IITChem!BD$6-IITChem!BD$10),(Bio!BD$6-Bio!BD$10),(Maths!BD$6-Maths!BD$10),(IITMaths!BD$6-IITMaths!BD$10),(FourthLecture!BD$6-FourthLecture!BD$10),(OtherSubjects!BD$6-OtherSubjects!BD$10))</f>
        <v>0</v>
      </c>
      <c r="AF24" s="144"/>
    </row>
    <row r="25" spans="1:32">
      <c r="A25" s="351"/>
      <c r="B25" s="321" t="s">
        <v>99</v>
      </c>
      <c r="C25" s="333">
        <f t="shared" si="15"/>
        <v>0</v>
      </c>
      <c r="D25" s="352">
        <f>SUM(E25:P25)</f>
        <v>0</v>
      </c>
      <c r="E25" s="353"/>
      <c r="F25" s="335"/>
      <c r="G25" s="335"/>
      <c r="H25" s="335"/>
      <c r="I25" s="335"/>
      <c r="J25" s="335"/>
      <c r="K25" s="335"/>
      <c r="L25" s="335"/>
      <c r="M25" s="335"/>
      <c r="N25" s="335"/>
      <c r="O25" s="335"/>
      <c r="P25" s="335"/>
      <c r="Q25" s="377">
        <f>SUM(R25:AC25)</f>
        <v>0</v>
      </c>
      <c r="R25" s="335"/>
      <c r="S25" s="335"/>
      <c r="T25" s="335"/>
      <c r="U25" s="335"/>
      <c r="V25" s="335"/>
      <c r="W25" s="335"/>
      <c r="X25" s="335"/>
      <c r="Y25" s="335"/>
      <c r="Z25" s="335"/>
      <c r="AA25" s="335"/>
      <c r="AB25" s="335"/>
      <c r="AC25" s="367"/>
      <c r="AF25" s="144"/>
    </row>
    <row r="26" spans="1:29">
      <c r="A26" s="351" t="s">
        <v>100</v>
      </c>
      <c r="B26" s="321" t="s">
        <v>101</v>
      </c>
      <c r="C26" s="333">
        <f t="shared" si="15"/>
        <v>2245575.89590101</v>
      </c>
      <c r="D26" s="352">
        <f t="shared" ref="D26" si="28">SUM(E26:P26)</f>
        <v>1353645.48420746</v>
      </c>
      <c r="E26" s="354">
        <f>E30+E34+E38+E42+E46+E50+E54+E58+E62+E70+E74+E78+E82+E66</f>
        <v>21385</v>
      </c>
      <c r="F26" s="327">
        <f t="shared" ref="F26:P26" si="29">F30+F34+F38+F42+F46+F50+F54+F58+F62+F70+F74+F78+F82+F66</f>
        <v>40412.5</v>
      </c>
      <c r="G26" s="327">
        <f t="shared" si="29"/>
        <v>71852.5</v>
      </c>
      <c r="H26" s="327">
        <f t="shared" si="29"/>
        <v>72645</v>
      </c>
      <c r="I26" s="327">
        <f t="shared" si="29"/>
        <v>84905.0166666667</v>
      </c>
      <c r="J26" s="327">
        <f t="shared" si="29"/>
        <v>134099</v>
      </c>
      <c r="K26" s="327">
        <f t="shared" si="29"/>
        <v>141583.333333333</v>
      </c>
      <c r="L26" s="327">
        <f t="shared" si="29"/>
        <v>143285.183333333</v>
      </c>
      <c r="M26" s="327">
        <f t="shared" si="29"/>
        <v>197345.548076923</v>
      </c>
      <c r="N26" s="327">
        <f t="shared" si="29"/>
        <v>157517.952797203</v>
      </c>
      <c r="O26" s="327">
        <f t="shared" si="29"/>
        <v>167637.7</v>
      </c>
      <c r="P26" s="327">
        <f t="shared" si="29"/>
        <v>120976.75</v>
      </c>
      <c r="Q26" s="377">
        <f t="shared" ref="Q26" si="30">SUM(R26:AC26)</f>
        <v>891930.411693548</v>
      </c>
      <c r="R26" s="354">
        <f>R30+R34+R38+R42+R46+R50+R54+R58+R62+R70+R74+R78+R82+R66</f>
        <v>122612.549193548</v>
      </c>
      <c r="S26" s="327">
        <f t="shared" ref="S26:AC26" si="31">S30+S34+S38+S42+S46+S50+S54+S58+S62+S70+S74+S78+S82+S66</f>
        <v>169038.5125</v>
      </c>
      <c r="T26" s="327">
        <f t="shared" si="31"/>
        <v>176715.6</v>
      </c>
      <c r="U26" s="327">
        <f t="shared" si="31"/>
        <v>172377.5</v>
      </c>
      <c r="V26" s="327">
        <f t="shared" si="31"/>
        <v>186617.5</v>
      </c>
      <c r="W26" s="327">
        <f t="shared" si="31"/>
        <v>64568.75</v>
      </c>
      <c r="X26" s="327">
        <f t="shared" si="31"/>
        <v>0</v>
      </c>
      <c r="Y26" s="327">
        <f t="shared" si="31"/>
        <v>0</v>
      </c>
      <c r="Z26" s="327">
        <f t="shared" si="31"/>
        <v>0</v>
      </c>
      <c r="AA26" s="327">
        <f t="shared" si="31"/>
        <v>0</v>
      </c>
      <c r="AB26" s="327">
        <f t="shared" si="31"/>
        <v>0</v>
      </c>
      <c r="AC26" s="327">
        <f t="shared" si="31"/>
        <v>0</v>
      </c>
    </row>
    <row r="27" ht="12" spans="1:31">
      <c r="A27" s="355"/>
      <c r="B27" s="324" t="s">
        <v>102</v>
      </c>
      <c r="C27" s="325">
        <f t="shared" si="15"/>
        <v>49383.3333333333</v>
      </c>
      <c r="D27" s="356">
        <f t="shared" ref="D27" si="32">SUM(E27:P27)</f>
        <v>5333.33333333333</v>
      </c>
      <c r="E27" s="357">
        <f>E31+E35+E39+E43+E47+E51+E55+E59+E63+E71+E75+E79+E83+E67</f>
        <v>0</v>
      </c>
      <c r="F27" s="338">
        <f t="shared" ref="F27:P27" si="33">F31+F35+F39+F43+F47+F51+F55+F59+F63+F71+F75+F79+F83+F67</f>
        <v>4333.33333333333</v>
      </c>
      <c r="G27" s="338">
        <f t="shared" si="33"/>
        <v>1000</v>
      </c>
      <c r="H27" s="338">
        <f t="shared" si="33"/>
        <v>0</v>
      </c>
      <c r="I27" s="338">
        <f t="shared" si="33"/>
        <v>0</v>
      </c>
      <c r="J27" s="338">
        <f t="shared" si="33"/>
        <v>0</v>
      </c>
      <c r="K27" s="338">
        <f t="shared" si="33"/>
        <v>0</v>
      </c>
      <c r="L27" s="338">
        <f t="shared" si="33"/>
        <v>0</v>
      </c>
      <c r="M27" s="338">
        <f t="shared" si="33"/>
        <v>0</v>
      </c>
      <c r="N27" s="338">
        <f t="shared" si="33"/>
        <v>0</v>
      </c>
      <c r="O27" s="338">
        <f t="shared" si="33"/>
        <v>0</v>
      </c>
      <c r="P27" s="338">
        <f t="shared" si="33"/>
        <v>0</v>
      </c>
      <c r="Q27" s="378">
        <f t="shared" ref="Q27" si="34">SUM(R27:AC27)</f>
        <v>44050</v>
      </c>
      <c r="R27" s="357">
        <f>R31+R35+R39+R43+R47+R51+R55+R59+R63+R71+R75+R79+R83+R67</f>
        <v>0</v>
      </c>
      <c r="S27" s="338">
        <f t="shared" ref="S27:AC27" si="35">S31+S35+S39+S43+S47+S51+S55+S59+S63+S71+S75+S79+S83+S67</f>
        <v>0</v>
      </c>
      <c r="T27" s="338">
        <f t="shared" si="35"/>
        <v>0</v>
      </c>
      <c r="U27" s="338">
        <f t="shared" si="35"/>
        <v>0</v>
      </c>
      <c r="V27" s="338">
        <f t="shared" si="35"/>
        <v>0</v>
      </c>
      <c r="W27" s="338">
        <f t="shared" si="35"/>
        <v>40450</v>
      </c>
      <c r="X27" s="338">
        <f t="shared" si="35"/>
        <v>3600</v>
      </c>
      <c r="Y27" s="338">
        <f t="shared" si="35"/>
        <v>0</v>
      </c>
      <c r="Z27" s="338">
        <f t="shared" si="35"/>
        <v>0</v>
      </c>
      <c r="AA27" s="338">
        <f t="shared" si="35"/>
        <v>0</v>
      </c>
      <c r="AB27" s="338">
        <f t="shared" si="35"/>
        <v>0</v>
      </c>
      <c r="AC27" s="338">
        <f t="shared" si="35"/>
        <v>0</v>
      </c>
      <c r="AE27" s="144"/>
    </row>
    <row r="28" spans="1:29">
      <c r="A28" s="328" t="s">
        <v>103</v>
      </c>
      <c r="B28" s="339" t="s">
        <v>94</v>
      </c>
      <c r="C28" s="333">
        <f t="shared" si="15"/>
        <v>49240.3015151515</v>
      </c>
      <c r="D28" s="352">
        <f t="shared" ref="D28:D31" si="36">SUM(E28:P28)</f>
        <v>49240.3015151515</v>
      </c>
      <c r="E28" s="354">
        <f>(SUMIF(Physics!$AK$12,$A28,Physics!AF$18)+SUMIF(Physics!$AK$20,$A28,Physics!AF$26)+SUMIF(Physics!$AK$28,$A28,Physics!AF$34)+SUMIF(Physics!$AK$36,$A28,Physics!AF$42)+SUMIF(Physics!$AK$44,$A28,Physics!AF$50)+SUMIF(Physics!$AK$52,$A28,Physics!AF$58)+SUMIF(Physics!$AK$60,$A28,Physics!AF$66)+SUMIF(Physics!$AK$68,$A28,Physics!AF$74)+SUMIF(Physics!$AK$76,$A28,Physics!AF$82)+SUMIF(Physics!$AK$84,$A28,Physics!AF$90)+SUMIF(Physics!$AK$92,$A28,Physics!AF$98))+(SUMIF(IITPhysics!$AK$12,$A28,IITPhysics!AF$18)+SUMIF(IITPhysics!$AK$20,$A28,IITPhysics!AF$26)+SUMIF(IITPhysics!$AK$28,$A28,IITPhysics!AF$34)+SUMIF(IITPhysics!$AK$36,$A28,IITPhysics!AF$42)+SUMIF(IITPhysics!$AK$44,$A28,IITPhysics!AF$50)+SUMIF(IITPhysics!$AK$52,$A28,IITPhysics!AF$58)+SUMIF(IITPhysics!$AK$60,$A28,IITPhysics!AF$66)+SUMIF(IITPhysics!$AK$68,$A28,IITPhysics!AF$74)+SUMIF(IITPhysics!$AK$76,$A28,IITPhysics!AF$82)+SUMIF(IITPhysics!$AK$84,$A28,IITPhysics!AF$90)+SUMIF(IITPhysics!$AK$92,$A28,IITPhysics!AF$98))+(SUMIF(Chem!$AK$12,$A28,Chem!AF$18)+SUMIF(Chem!$AK$20,$A28,Chem!AF$26)+SUMIF(Chem!$AK$28,$A28,Chem!AF$34)+SUMIF(Chem!$AK$36,$A28,Chem!AF$42)+SUMIF(Chem!$AK$44,$A28,Chem!AF$50)+SUMIF(Chem!$AK$52,$A28,Chem!AF$58)+SUMIF(Chem!$AK$60,$A28,Chem!AF$66)+SUMIF(Chem!$AK$68,$A28,Chem!AF$74)+SUMIF(Chem!$AK$76,$A28,Chem!AF$82)+SUMIF(Chem!$AK$84,$A28,Chem!AF$90)+SUMIF(Chem!$AK$92,$A28,Chem!AF$98))+(SUMIF(IITChem!$AK$12,$A28,IITChem!AF$18)+SUMIF(IITChem!$AK$20,$A28,IITChem!AF$26)+SUMIF(IITChem!$AK$28,$A28,IITChem!AF$34)+SUMIF(IITChem!$AK$36,$A28,IITChem!AF$42)+SUMIF(IITChem!$AK$44,$A28,IITChem!AF$50)+SUMIF(IITChem!$AK$52,$A28,IITChem!AF$58)+SUMIF(IITChem!$AK$60,$A28,IITChem!AF$66)+SUMIF(IITChem!$AK$68,$A28,IITChem!AF$74)+SUMIF(IITChem!$AK$76,$A28,IITChem!AF$82)+SUMIF(IITChem!$AK$84,$A28,IITChem!AF$90)+SUMIF(IITChem!$AK$92,$A28,IITChem!AF$98))+(SUMIF(Bio!$AK$12,$A28,Bio!AF$18)+SUMIF(Bio!$AK$20,$A28,Bio!AF$26)+SUMIF(Bio!$AK$28,$A28,Bio!AF$34)+SUMIF(Bio!$AK$36,$A28,Bio!AF$42)+SUMIF(Bio!$AK$44,$A28,Bio!AF$50)+SUMIF(Bio!$AK$52,$A28,Bio!AF$58)+SUMIF(Bio!$AK$60,$A28,Bio!AF$66)+SUMIF(Bio!$AK$68,$A28,Bio!AF$74)+SUMIF(Bio!$AK$76,$A28,Bio!AF$82)+SUMIF(Bio!$AK$84,$A28,Bio!AF$90)+SUMIF(Bio!$AK$92,$A28,Bio!AF$98))+(SUMIF(Maths!$AK$12,$A28,Maths!AF$18)+SUMIF(Maths!$AK$20,$A28,Maths!AF$26)+SUMIF(Maths!$AK$28,$A28,Maths!AF$34)+SUMIF(Maths!$AK$36,$A28,Maths!AF$42)+SUMIF(Maths!$AK$44,$A28,Maths!AF$50)+SUMIF(Maths!$AK$52,$A28,Maths!AF$58)+SUMIF(Maths!$AK$60,$A28,Maths!AF$66)+SUMIF(Maths!$AK$68,$A28,Maths!AF$74)+SUMIF(Maths!$AK$76,$A28,Maths!AF$82)+SUMIF(Maths!$AK$84,$A28,Maths!AF$90)+SUMIF(Maths!$AK$92,$A28,Maths!AF$98))+(SUMIF(IITMaths!$AK$12,$A28,IITMaths!AF$18)+SUMIF(IITMaths!$AK$20,$A28,IITMaths!AF$26)+SUMIF(IITMaths!$AK$28,$A28,IITMaths!AF$34)+SUMIF(IITMaths!$AK$36,$A28,IITMaths!AF$42)+SUMIF(IITMaths!$AK$44,$A28,IITMaths!AF$50)+SUMIF(IITMaths!$AK$52,$A28,IITMaths!AF$58)+SUMIF(IITMaths!$AK$60,$A28,IITMaths!AF$66)+SUMIF(IITMaths!$AK$68,$A28,IITMaths!AF$74)+SUMIF(IITMaths!$AK$76,$A28,IITMaths!AF$82)+SUMIF(IITMaths!$AK$84,$A28,IITMaths!AF$90)+SUMIF(IITMaths!$AK$92,$A28,IITMaths!AF$98))+(SUMIF(FourthLecture!$AK$12,$A28,FourthLecture!AF$18)+SUMIF(FourthLecture!$AK$20,$A28,FourthLecture!AF$26)+SUMIF(FourthLecture!$AK$28,$A28,FourthLecture!AF$34)+SUMIF(FourthLecture!$AK$36,$A28,FourthLecture!AF$42)+SUMIF(FourthLecture!$AK$44,$A28,FourthLecture!AF$50)+SUMIF(FourthLecture!$AK$52,$A28,FourthLecture!AF$58)+SUMIF(FourthLecture!$AK$60,$A28,FourthLecture!AF$66)+SUMIF(FourthLecture!$AK$68,$A28,FourthLecture!AF$74)+SUMIF(FourthLecture!$AK$76,$A28,FourthLecture!AF$82)+SUMIF(FourthLecture!$AK$84,$A28,FourthLecture!AF$90)+SUMIF(FourthLecture!$AK$92,$A28,FourthLecture!AF$98))+(SUMIF(OtherSubjects!$AK$12,$A28,OtherSubjects!AF$18)+SUMIF(OtherSubjects!$AK$20,$A28,OtherSubjects!AF$26)+SUMIF(OtherSubjects!$AK$28,$A28,OtherSubjects!AF$34)+SUMIF(OtherSubjects!$AK$36,$A28,OtherSubjects!AF$42)+SUMIF(OtherSubjects!$AK$44,$A28,OtherSubjects!AF$50)+SUMIF(OtherSubjects!$AK$52,$A28,OtherSubjects!AF$58)+SUMIF(OtherSubjects!$AK$60,$A28,OtherSubjects!AF$66)+SUMIF(OtherSubjects!$AK$68,$A28,OtherSubjects!AF$74)+SUMIF(OtherSubjects!$AK$76,$A28,OtherSubjects!AF$82)+SUMIF(OtherSubjects!$AK$84,$A28,OtherSubjects!AF$90)+SUMIF(OtherSubjects!$AK$92,$A28,OtherSubjects!AF$98))</f>
        <v>0</v>
      </c>
      <c r="F28" s="327">
        <f>(SUMIF(Physics!$AK$12,$A28,Physics!AG$18)+SUMIF(Physics!$AK$20,$A28,Physics!AG$26)+SUMIF(Physics!$AK$28,$A28,Physics!AG$34)+SUMIF(Physics!$AK$36,$A28,Physics!AG$42)+SUMIF(Physics!$AK$44,$A28,Physics!AG$50)+SUMIF(Physics!$AK$52,$A28,Physics!AG$58)+SUMIF(Physics!$AK$60,$A28,Physics!AG$66)+SUMIF(Physics!$AK$68,$A28,Physics!AG$74)+SUMIF(Physics!$AK$76,$A28,Physics!AG$82)+SUMIF(Physics!$AK$84,$A28,Physics!AG$90)+SUMIF(Physics!$AK$92,$A28,Physics!AG$98))+(SUMIF(IITPhysics!$AK$12,$A28,IITPhysics!AG$18)+SUMIF(IITPhysics!$AK$20,$A28,IITPhysics!AG$26)+SUMIF(IITPhysics!$AK$28,$A28,IITPhysics!AG$34)+SUMIF(IITPhysics!$AK$36,$A28,IITPhysics!AG$42)+SUMIF(IITPhysics!$AK$44,$A28,IITPhysics!AG$50)+SUMIF(IITPhysics!$AK$52,$A28,IITPhysics!AG$58)+SUMIF(IITPhysics!$AK$60,$A28,IITPhysics!AG$66)+SUMIF(IITPhysics!$AK$68,$A28,IITPhysics!AG$74)+SUMIF(IITPhysics!$AK$76,$A28,IITPhysics!AG$82)+SUMIF(IITPhysics!$AK$84,$A28,IITPhysics!AG$90)+SUMIF(IITPhysics!$AK$92,$A28,IITPhysics!AG$98))+(SUMIF(Chem!$AK$12,$A28,Chem!AG$18)+SUMIF(Chem!$AK$20,$A28,Chem!AG$26)+SUMIF(Chem!$AK$28,$A28,Chem!AG$34)+SUMIF(Chem!$AK$36,$A28,Chem!AG$42)+SUMIF(Chem!$AK$44,$A28,Chem!AG$50)+SUMIF(Chem!$AK$52,$A28,Chem!AG$58)+SUMIF(Chem!$AK$60,$A28,Chem!AG$66)+SUMIF(Chem!$AK$68,$A28,Chem!AG$74)+SUMIF(Chem!$AK$76,$A28,Chem!AG$82)+SUMIF(Chem!$AK$84,$A28,Chem!AG$90)+SUMIF(Chem!$AK$92,$A28,Chem!AG$98))+(SUMIF(IITChem!$AK$12,$A28,IITChem!AG$18)+SUMIF(IITChem!$AK$20,$A28,IITChem!AG$26)+SUMIF(IITChem!$AK$28,$A28,IITChem!AG$34)+SUMIF(IITChem!$AK$36,$A28,IITChem!AG$42)+SUMIF(IITChem!$AK$44,$A28,IITChem!AG$50)+SUMIF(IITChem!$AK$52,$A28,IITChem!AG$58)+SUMIF(IITChem!$AK$60,$A28,IITChem!AG$66)+SUMIF(IITChem!$AK$68,$A28,IITChem!AG$74)+SUMIF(IITChem!$AK$76,$A28,IITChem!AG$82)+SUMIF(IITChem!$AK$84,$A28,IITChem!AG$90)+SUMIF(IITChem!$AK$92,$A28,IITChem!AG$98))+(SUMIF(Bio!$AK$12,$A28,Bio!AG$18)+SUMIF(Bio!$AK$20,$A28,Bio!AG$26)+SUMIF(Bio!$AK$28,$A28,Bio!AG$34)+SUMIF(Bio!$AK$36,$A28,Bio!AG$42)+SUMIF(Bio!$AK$44,$A28,Bio!AG$50)+SUMIF(Bio!$AK$52,$A28,Bio!AG$58)+SUMIF(Bio!$AK$60,$A28,Bio!AG$66)+SUMIF(Bio!$AK$68,$A28,Bio!AG$74)+SUMIF(Bio!$AK$76,$A28,Bio!AG$82)+SUMIF(Bio!$AK$84,$A28,Bio!AG$90)+SUMIF(Bio!$AK$92,$A28,Bio!AG$98))+(SUMIF(Maths!$AK$12,$A28,Maths!AG$18)+SUMIF(Maths!$AK$20,$A28,Maths!AG$26)+SUMIF(Maths!$AK$28,$A28,Maths!AG$34)+SUMIF(Maths!$AK$36,$A28,Maths!AG$42)+SUMIF(Maths!$AK$44,$A28,Maths!AG$50)+SUMIF(Maths!$AK$52,$A28,Maths!AG$58)+SUMIF(Maths!$AK$60,$A28,Maths!AG$66)+SUMIF(Maths!$AK$68,$A28,Maths!AG$74)+SUMIF(Maths!$AK$76,$A28,Maths!AG$82)+SUMIF(Maths!$AK$84,$A28,Maths!AG$90)+SUMIF(Maths!$AK$92,$A28,Maths!AG$98))+(SUMIF(IITMaths!$AK$12,$A28,IITMaths!AG$18)+SUMIF(IITMaths!$AK$20,$A28,IITMaths!AG$26)+SUMIF(IITMaths!$AK$28,$A28,IITMaths!AG$34)+SUMIF(IITMaths!$AK$36,$A28,IITMaths!AG$42)+SUMIF(IITMaths!$AK$44,$A28,IITMaths!AG$50)+SUMIF(IITMaths!$AK$52,$A28,IITMaths!AG$58)+SUMIF(IITMaths!$AK$60,$A28,IITMaths!AG$66)+SUMIF(IITMaths!$AK$68,$A28,IITMaths!AG$74)+SUMIF(IITMaths!$AK$76,$A28,IITMaths!AG$82)+SUMIF(IITMaths!$AK$84,$A28,IITMaths!AG$90)+SUMIF(IITMaths!$AK$92,$A28,IITMaths!AG$98))+(SUMIF(FourthLecture!$AK$12,$A28,FourthLecture!AG$18)+SUMIF(FourthLecture!$AK$20,$A28,FourthLecture!AG$26)+SUMIF(FourthLecture!$AK$28,$A28,FourthLecture!AG$34)+SUMIF(FourthLecture!$AK$36,$A28,FourthLecture!AG$42)+SUMIF(FourthLecture!$AK$44,$A28,FourthLecture!AG$50)+SUMIF(FourthLecture!$AK$52,$A28,FourthLecture!AG$58)+SUMIF(FourthLecture!$AK$60,$A28,FourthLecture!AG$66)+SUMIF(FourthLecture!$AK$68,$A28,FourthLecture!AG$74)+SUMIF(FourthLecture!$AK$76,$A28,FourthLecture!AG$82)+SUMIF(FourthLecture!$AK$84,$A28,FourthLecture!AG$90)+SUMIF(FourthLecture!$AK$92,$A28,FourthLecture!AG$98))+(SUMIF(OtherSubjects!$AK$12,$A28,OtherSubjects!AG$18)+SUMIF(OtherSubjects!$AK$20,$A28,OtherSubjects!AG$26)+SUMIF(OtherSubjects!$AK$28,$A28,OtherSubjects!AG$34)+SUMIF(OtherSubjects!$AK$36,$A28,OtherSubjects!AG$42)+SUMIF(OtherSubjects!$AK$44,$A28,OtherSubjects!AG$50)+SUMIF(OtherSubjects!$AK$52,$A28,OtherSubjects!AG$58)+SUMIF(OtherSubjects!$AK$60,$A28,OtherSubjects!AG$66)+SUMIF(OtherSubjects!$AK$68,$A28,OtherSubjects!AG$74)+SUMIF(OtherSubjects!$AK$76,$A28,OtherSubjects!AG$82)+SUMIF(OtherSubjects!$AK$84,$A28,OtherSubjects!AG$90)+SUMIF(OtherSubjects!$AK$92,$A28,OtherSubjects!AG$98))</f>
        <v>0</v>
      </c>
      <c r="G28" s="327">
        <f>(SUMIF(Physics!$AK$12,$A28,Physics!AH$18)+SUMIF(Physics!$AK$20,$A28,Physics!AH$26)+SUMIF(Physics!$AK$28,$A28,Physics!AH$34)+SUMIF(Physics!$AK$36,$A28,Physics!AH$42)+SUMIF(Physics!$AK$44,$A28,Physics!AH$50)+SUMIF(Physics!$AK$52,$A28,Physics!AH$58)+SUMIF(Physics!$AK$60,$A28,Physics!AH$66)+SUMIF(Physics!$AK$68,$A28,Physics!AH$74)+SUMIF(Physics!$AK$76,$A28,Physics!AH$82)+SUMIF(Physics!$AK$84,$A28,Physics!AH$90)+SUMIF(Physics!$AK$92,$A28,Physics!AH$98))+(SUMIF(IITPhysics!$AK$12,$A28,IITPhysics!AH$18)+SUMIF(IITPhysics!$AK$20,$A28,IITPhysics!AH$26)+SUMIF(IITPhysics!$AK$28,$A28,IITPhysics!AH$34)+SUMIF(IITPhysics!$AK$36,$A28,IITPhysics!AH$42)+SUMIF(IITPhysics!$AK$44,$A28,IITPhysics!AH$50)+SUMIF(IITPhysics!$AK$52,$A28,IITPhysics!AH$58)+SUMIF(IITPhysics!$AK$60,$A28,IITPhysics!AH$66)+SUMIF(IITPhysics!$AK$68,$A28,IITPhysics!AH$74)+SUMIF(IITPhysics!$AK$76,$A28,IITPhysics!AH$82)+SUMIF(IITPhysics!$AK$84,$A28,IITPhysics!AH$90)+SUMIF(IITPhysics!$AK$92,$A28,IITPhysics!AH$98))+(SUMIF(Chem!$AK$12,$A28,Chem!AH$18)+SUMIF(Chem!$AK$20,$A28,Chem!AH$26)+SUMIF(Chem!$AK$28,$A28,Chem!AH$34)+SUMIF(Chem!$AK$36,$A28,Chem!AH$42)+SUMIF(Chem!$AK$44,$A28,Chem!AH$50)+SUMIF(Chem!$AK$52,$A28,Chem!AH$58)+SUMIF(Chem!$AK$60,$A28,Chem!AH$66)+SUMIF(Chem!$AK$68,$A28,Chem!AH$74)+SUMIF(Chem!$AK$76,$A28,Chem!AH$82)+SUMIF(Chem!$AK$84,$A28,Chem!AH$90)+SUMIF(Chem!$AK$92,$A28,Chem!AH$98))+(SUMIF(IITChem!$AK$12,$A28,IITChem!AH$18)+SUMIF(IITChem!$AK$20,$A28,IITChem!AH$26)+SUMIF(IITChem!$AK$28,$A28,IITChem!AH$34)+SUMIF(IITChem!$AK$36,$A28,IITChem!AH$42)+SUMIF(IITChem!$AK$44,$A28,IITChem!AH$50)+SUMIF(IITChem!$AK$52,$A28,IITChem!AH$58)+SUMIF(IITChem!$AK$60,$A28,IITChem!AH$66)+SUMIF(IITChem!$AK$68,$A28,IITChem!AH$74)+SUMIF(IITChem!$AK$76,$A28,IITChem!AH$82)+SUMIF(IITChem!$AK$84,$A28,IITChem!AH$90)+SUMIF(IITChem!$AK$92,$A28,IITChem!AH$98))+(SUMIF(Bio!$AK$12,$A28,Bio!AH$18)+SUMIF(Bio!$AK$20,$A28,Bio!AH$26)+SUMIF(Bio!$AK$28,$A28,Bio!AH$34)+SUMIF(Bio!$AK$36,$A28,Bio!AH$42)+SUMIF(Bio!$AK$44,$A28,Bio!AH$50)+SUMIF(Bio!$AK$52,$A28,Bio!AH$58)+SUMIF(Bio!$AK$60,$A28,Bio!AH$66)+SUMIF(Bio!$AK$68,$A28,Bio!AH$74)+SUMIF(Bio!$AK$76,$A28,Bio!AH$82)+SUMIF(Bio!$AK$84,$A28,Bio!AH$90)+SUMIF(Bio!$AK$92,$A28,Bio!AH$98))+(SUMIF(Maths!$AK$12,$A28,Maths!AH$18)+SUMIF(Maths!$AK$20,$A28,Maths!AH$26)+SUMIF(Maths!$AK$28,$A28,Maths!AH$34)+SUMIF(Maths!$AK$36,$A28,Maths!AH$42)+SUMIF(Maths!$AK$44,$A28,Maths!AH$50)+SUMIF(Maths!$AK$52,$A28,Maths!AH$58)+SUMIF(Maths!$AK$60,$A28,Maths!AH$66)+SUMIF(Maths!$AK$68,$A28,Maths!AH$74)+SUMIF(Maths!$AK$76,$A28,Maths!AH$82)+SUMIF(Maths!$AK$84,$A28,Maths!AH$90)+SUMIF(Maths!$AK$92,$A28,Maths!AH$98))+(SUMIF(IITMaths!$AK$12,$A28,IITMaths!AH$18)+SUMIF(IITMaths!$AK$20,$A28,IITMaths!AH$26)+SUMIF(IITMaths!$AK$28,$A28,IITMaths!AH$34)+SUMIF(IITMaths!$AK$36,$A28,IITMaths!AH$42)+SUMIF(IITMaths!$AK$44,$A28,IITMaths!AH$50)+SUMIF(IITMaths!$AK$52,$A28,IITMaths!AH$58)+SUMIF(IITMaths!$AK$60,$A28,IITMaths!AH$66)+SUMIF(IITMaths!$AK$68,$A28,IITMaths!AH$74)+SUMIF(IITMaths!$AK$76,$A28,IITMaths!AH$82)+SUMIF(IITMaths!$AK$84,$A28,IITMaths!AH$90)+SUMIF(IITMaths!$AK$92,$A28,IITMaths!AH$98))+(SUMIF(FourthLecture!$AK$12,$A28,FourthLecture!AH$18)+SUMIF(FourthLecture!$AK$20,$A28,FourthLecture!AH$26)+SUMIF(FourthLecture!$AK$28,$A28,FourthLecture!AH$34)+SUMIF(FourthLecture!$AK$36,$A28,FourthLecture!AH$42)+SUMIF(FourthLecture!$AK$44,$A28,FourthLecture!AH$50)+SUMIF(FourthLecture!$AK$52,$A28,FourthLecture!AH$58)+SUMIF(FourthLecture!$AK$60,$A28,FourthLecture!AH$66)+SUMIF(FourthLecture!$AK$68,$A28,FourthLecture!AH$74)+SUMIF(FourthLecture!$AK$76,$A28,FourthLecture!AH$82)+SUMIF(FourthLecture!$AK$84,$A28,FourthLecture!AH$90)+SUMIF(FourthLecture!$AK$92,$A28,FourthLecture!AH$98))+(SUMIF(OtherSubjects!$AK$12,$A28,OtherSubjects!AH$18)+SUMIF(OtherSubjects!$AK$20,$A28,OtherSubjects!AH$26)+SUMIF(OtherSubjects!$AK$28,$A28,OtherSubjects!AH$34)+SUMIF(OtherSubjects!$AK$36,$A28,OtherSubjects!AH$42)+SUMIF(OtherSubjects!$AK$44,$A28,OtherSubjects!AH$50)+SUMIF(OtherSubjects!$AK$52,$A28,OtherSubjects!AH$58)+SUMIF(OtherSubjects!$AK$60,$A28,OtherSubjects!AH$66)+SUMIF(OtherSubjects!$AK$68,$A28,OtherSubjects!AH$74)+SUMIF(OtherSubjects!$AK$76,$A28,OtherSubjects!AH$82)+SUMIF(OtherSubjects!$AK$84,$A28,OtherSubjects!AH$90)+SUMIF(OtherSubjects!$AK$92,$A28,OtherSubjects!AH$98))</f>
        <v>0</v>
      </c>
      <c r="H28" s="327">
        <f>(SUMIF(Physics!$AK$12,$A28,Physics!AI$18)+SUMIF(Physics!$AK$20,$A28,Physics!AI$26)+SUMIF(Physics!$AK$28,$A28,Physics!AI$34)+SUMIF(Physics!$AK$36,$A28,Physics!AI$42)+SUMIF(Physics!$AK$44,$A28,Physics!AI$50)+SUMIF(Physics!$AK$52,$A28,Physics!AI$58)+SUMIF(Physics!$AK$60,$A28,Physics!AI$66)+SUMIF(Physics!$AK$68,$A28,Physics!AI$74)+SUMIF(Physics!$AK$76,$A28,Physics!AI$82)+SUMIF(Physics!$AK$84,$A28,Physics!AI$90)+SUMIF(Physics!$AK$92,$A28,Physics!AI$98))+(SUMIF(IITPhysics!$AK$12,$A28,IITPhysics!AI$18)+SUMIF(IITPhysics!$AK$20,$A28,IITPhysics!AI$26)+SUMIF(IITPhysics!$AK$28,$A28,IITPhysics!AI$34)+SUMIF(IITPhysics!$AK$36,$A28,IITPhysics!AI$42)+SUMIF(IITPhysics!$AK$44,$A28,IITPhysics!AI$50)+SUMIF(IITPhysics!$AK$52,$A28,IITPhysics!AI$58)+SUMIF(IITPhysics!$AK$60,$A28,IITPhysics!AI$66)+SUMIF(IITPhysics!$AK$68,$A28,IITPhysics!AI$74)+SUMIF(IITPhysics!$AK$76,$A28,IITPhysics!AI$82)+SUMIF(IITPhysics!$AK$84,$A28,IITPhysics!AI$90)+SUMIF(IITPhysics!$AK$92,$A28,IITPhysics!AI$98))+(SUMIF(Chem!$AK$12,$A28,Chem!AI$18)+SUMIF(Chem!$AK$20,$A28,Chem!AI$26)+SUMIF(Chem!$AK$28,$A28,Chem!AI$34)+SUMIF(Chem!$AK$36,$A28,Chem!AI$42)+SUMIF(Chem!$AK$44,$A28,Chem!AI$50)+SUMIF(Chem!$AK$52,$A28,Chem!AI$58)+SUMIF(Chem!$AK$60,$A28,Chem!AI$66)+SUMIF(Chem!$AK$68,$A28,Chem!AI$74)+SUMIF(Chem!$AK$76,$A28,Chem!AI$82)+SUMIF(Chem!$AK$84,$A28,Chem!AI$90)+SUMIF(Chem!$AK$92,$A28,Chem!AI$98))+(SUMIF(IITChem!$AK$12,$A28,IITChem!AI$18)+SUMIF(IITChem!$AK$20,$A28,IITChem!AI$26)+SUMIF(IITChem!$AK$28,$A28,IITChem!AI$34)+SUMIF(IITChem!$AK$36,$A28,IITChem!AI$42)+SUMIF(IITChem!$AK$44,$A28,IITChem!AI$50)+SUMIF(IITChem!$AK$52,$A28,IITChem!AI$58)+SUMIF(IITChem!$AK$60,$A28,IITChem!AI$66)+SUMIF(IITChem!$AK$68,$A28,IITChem!AI$74)+SUMIF(IITChem!$AK$76,$A28,IITChem!AI$82)+SUMIF(IITChem!$AK$84,$A28,IITChem!AI$90)+SUMIF(IITChem!$AK$92,$A28,IITChem!AI$98))+(SUMIF(Bio!$AK$12,$A28,Bio!AI$18)+SUMIF(Bio!$AK$20,$A28,Bio!AI$26)+SUMIF(Bio!$AK$28,$A28,Bio!AI$34)+SUMIF(Bio!$AK$36,$A28,Bio!AI$42)+SUMIF(Bio!$AK$44,$A28,Bio!AI$50)+SUMIF(Bio!$AK$52,$A28,Bio!AI$58)+SUMIF(Bio!$AK$60,$A28,Bio!AI$66)+SUMIF(Bio!$AK$68,$A28,Bio!AI$74)+SUMIF(Bio!$AK$76,$A28,Bio!AI$82)+SUMIF(Bio!$AK$84,$A28,Bio!AI$90)+SUMIF(Bio!$AK$92,$A28,Bio!AI$98))+(SUMIF(Maths!$AK$12,$A28,Maths!AI$18)+SUMIF(Maths!$AK$20,$A28,Maths!AI$26)+SUMIF(Maths!$AK$28,$A28,Maths!AI$34)+SUMIF(Maths!$AK$36,$A28,Maths!AI$42)+SUMIF(Maths!$AK$44,$A28,Maths!AI$50)+SUMIF(Maths!$AK$52,$A28,Maths!AI$58)+SUMIF(Maths!$AK$60,$A28,Maths!AI$66)+SUMIF(Maths!$AK$68,$A28,Maths!AI$74)+SUMIF(Maths!$AK$76,$A28,Maths!AI$82)+SUMIF(Maths!$AK$84,$A28,Maths!AI$90)+SUMIF(Maths!$AK$92,$A28,Maths!AI$98))+(SUMIF(IITMaths!$AK$12,$A28,IITMaths!AI$18)+SUMIF(IITMaths!$AK$20,$A28,IITMaths!AI$26)+SUMIF(IITMaths!$AK$28,$A28,IITMaths!AI$34)+SUMIF(IITMaths!$AK$36,$A28,IITMaths!AI$42)+SUMIF(IITMaths!$AK$44,$A28,IITMaths!AI$50)+SUMIF(IITMaths!$AK$52,$A28,IITMaths!AI$58)+SUMIF(IITMaths!$AK$60,$A28,IITMaths!AI$66)+SUMIF(IITMaths!$AK$68,$A28,IITMaths!AI$74)+SUMIF(IITMaths!$AK$76,$A28,IITMaths!AI$82)+SUMIF(IITMaths!$AK$84,$A28,IITMaths!AI$90)+SUMIF(IITMaths!$AK$92,$A28,IITMaths!AI$98))+(SUMIF(FourthLecture!$AK$12,$A28,FourthLecture!AI$18)+SUMIF(FourthLecture!$AK$20,$A28,FourthLecture!AI$26)+SUMIF(FourthLecture!$AK$28,$A28,FourthLecture!AI$34)+SUMIF(FourthLecture!$AK$36,$A28,FourthLecture!AI$42)+SUMIF(FourthLecture!$AK$44,$A28,FourthLecture!AI$50)+SUMIF(FourthLecture!$AK$52,$A28,FourthLecture!AI$58)+SUMIF(FourthLecture!$AK$60,$A28,FourthLecture!AI$66)+SUMIF(FourthLecture!$AK$68,$A28,FourthLecture!AI$74)+SUMIF(FourthLecture!$AK$76,$A28,FourthLecture!AI$82)+SUMIF(FourthLecture!$AK$84,$A28,FourthLecture!AI$90)+SUMIF(FourthLecture!$AK$92,$A28,FourthLecture!AI$98))+(SUMIF(OtherSubjects!$AK$12,$A28,OtherSubjects!AI$18)+SUMIF(OtherSubjects!$AK$20,$A28,OtherSubjects!AI$26)+SUMIF(OtherSubjects!$AK$28,$A28,OtherSubjects!AI$34)+SUMIF(OtherSubjects!$AK$36,$A28,OtherSubjects!AI$42)+SUMIF(OtherSubjects!$AK$44,$A28,OtherSubjects!AI$50)+SUMIF(OtherSubjects!$AK$52,$A28,OtherSubjects!AI$58)+SUMIF(OtherSubjects!$AK$60,$A28,OtherSubjects!AI$66)+SUMIF(OtherSubjects!$AK$68,$A28,OtherSubjects!AI$74)+SUMIF(OtherSubjects!$AK$76,$A28,OtherSubjects!AI$82)+SUMIF(OtherSubjects!$AK$84,$A28,OtherSubjects!AI$90)+SUMIF(OtherSubjects!$AK$92,$A28,OtherSubjects!AI$98))</f>
        <v>0</v>
      </c>
      <c r="I28" s="327">
        <f>(SUMIF(Physics!$AK$12,$A28,Physics!AJ$18)+SUMIF(Physics!$AK$20,$A28,Physics!AJ$26)+SUMIF(Physics!$AK$28,$A28,Physics!AJ$34)+SUMIF(Physics!$AK$36,$A28,Physics!AJ$42)+SUMIF(Physics!$AK$44,$A28,Physics!AJ$50)+SUMIF(Physics!$AK$52,$A28,Physics!AJ$58)+SUMIF(Physics!$AK$60,$A28,Physics!AJ$66)+SUMIF(Physics!$AK$68,$A28,Physics!AJ$74)+SUMIF(Physics!$AK$76,$A28,Physics!AJ$82)+SUMIF(Physics!$AK$84,$A28,Physics!AJ$90)+SUMIF(Physics!$AK$92,$A28,Physics!AJ$98))+(SUMIF(IITPhysics!$AK$12,$A28,IITPhysics!AJ$18)+SUMIF(IITPhysics!$AK$20,$A28,IITPhysics!AJ$26)+SUMIF(IITPhysics!$AK$28,$A28,IITPhysics!AJ$34)+SUMIF(IITPhysics!$AK$36,$A28,IITPhysics!AJ$42)+SUMIF(IITPhysics!$AK$44,$A28,IITPhysics!AJ$50)+SUMIF(IITPhysics!$AK$52,$A28,IITPhysics!AJ$58)+SUMIF(IITPhysics!$AK$60,$A28,IITPhysics!AJ$66)+SUMIF(IITPhysics!$AK$68,$A28,IITPhysics!AJ$74)+SUMIF(IITPhysics!$AK$76,$A28,IITPhysics!AJ$82)+SUMIF(IITPhysics!$AK$84,$A28,IITPhysics!AJ$90)+SUMIF(IITPhysics!$AK$92,$A28,IITPhysics!AJ$98))+(SUMIF(Chem!$AK$12,$A28,Chem!AJ$18)+SUMIF(Chem!$AK$20,$A28,Chem!AJ$26)+SUMIF(Chem!$AK$28,$A28,Chem!AJ$34)+SUMIF(Chem!$AK$36,$A28,Chem!AJ$42)+SUMIF(Chem!$AK$44,$A28,Chem!AJ$50)+SUMIF(Chem!$AK$52,$A28,Chem!AJ$58)+SUMIF(Chem!$AK$60,$A28,Chem!AJ$66)+SUMIF(Chem!$AK$68,$A28,Chem!AJ$74)+SUMIF(Chem!$AK$76,$A28,Chem!AJ$82)+SUMIF(Chem!$AK$84,$A28,Chem!AJ$90)+SUMIF(Chem!$AK$92,$A28,Chem!AJ$98))+(SUMIF(IITChem!$AK$12,$A28,IITChem!AJ$18)+SUMIF(IITChem!$AK$20,$A28,IITChem!AJ$26)+SUMIF(IITChem!$AK$28,$A28,IITChem!AJ$34)+SUMIF(IITChem!$AK$36,$A28,IITChem!AJ$42)+SUMIF(IITChem!$AK$44,$A28,IITChem!AJ$50)+SUMIF(IITChem!$AK$52,$A28,IITChem!AJ$58)+SUMIF(IITChem!$AK$60,$A28,IITChem!AJ$66)+SUMIF(IITChem!$AK$68,$A28,IITChem!AJ$74)+SUMIF(IITChem!$AK$76,$A28,IITChem!AJ$82)+SUMIF(IITChem!$AK$84,$A28,IITChem!AJ$90)+SUMIF(IITChem!$AK$92,$A28,IITChem!AJ$98))+(SUMIF(Bio!$AK$12,$A28,Bio!AJ$18)+SUMIF(Bio!$AK$20,$A28,Bio!AJ$26)+SUMIF(Bio!$AK$28,$A28,Bio!AJ$34)+SUMIF(Bio!$AK$36,$A28,Bio!AJ$42)+SUMIF(Bio!$AK$44,$A28,Bio!AJ$50)+SUMIF(Bio!$AK$52,$A28,Bio!AJ$58)+SUMIF(Bio!$AK$60,$A28,Bio!AJ$66)+SUMIF(Bio!$AK$68,$A28,Bio!AJ$74)+SUMIF(Bio!$AK$76,$A28,Bio!AJ$82)+SUMIF(Bio!$AK$84,$A28,Bio!AJ$90)+SUMIF(Bio!$AK$92,$A28,Bio!AJ$98))+(SUMIF(Maths!$AK$12,$A28,Maths!AJ$18)+SUMIF(Maths!$AK$20,$A28,Maths!AJ$26)+SUMIF(Maths!$AK$28,$A28,Maths!AJ$34)+SUMIF(Maths!$AK$36,$A28,Maths!AJ$42)+SUMIF(Maths!$AK$44,$A28,Maths!AJ$50)+SUMIF(Maths!$AK$52,$A28,Maths!AJ$58)+SUMIF(Maths!$AK$60,$A28,Maths!AJ$66)+SUMIF(Maths!$AK$68,$A28,Maths!AJ$74)+SUMIF(Maths!$AK$76,$A28,Maths!AJ$82)+SUMIF(Maths!$AK$84,$A28,Maths!AJ$90)+SUMIF(Maths!$AK$92,$A28,Maths!AJ$98))+(SUMIF(IITMaths!$AK$12,$A28,IITMaths!AJ$18)+SUMIF(IITMaths!$AK$20,$A28,IITMaths!AJ$26)+SUMIF(IITMaths!$AK$28,$A28,IITMaths!AJ$34)+SUMIF(IITMaths!$AK$36,$A28,IITMaths!AJ$42)+SUMIF(IITMaths!$AK$44,$A28,IITMaths!AJ$50)+SUMIF(IITMaths!$AK$52,$A28,IITMaths!AJ$58)+SUMIF(IITMaths!$AK$60,$A28,IITMaths!AJ$66)+SUMIF(IITMaths!$AK$68,$A28,IITMaths!AJ$74)+SUMIF(IITMaths!$AK$76,$A28,IITMaths!AJ$82)+SUMIF(IITMaths!$AK$84,$A28,IITMaths!AJ$90)+SUMIF(IITMaths!$AK$92,$A28,IITMaths!AJ$98))+(SUMIF(FourthLecture!$AK$12,$A28,FourthLecture!AJ$18)+SUMIF(FourthLecture!$AK$20,$A28,FourthLecture!AJ$26)+SUMIF(FourthLecture!$AK$28,$A28,FourthLecture!AJ$34)+SUMIF(FourthLecture!$AK$36,$A28,FourthLecture!AJ$42)+SUMIF(FourthLecture!$AK$44,$A28,FourthLecture!AJ$50)+SUMIF(FourthLecture!$AK$52,$A28,FourthLecture!AJ$58)+SUMIF(FourthLecture!$AK$60,$A28,FourthLecture!AJ$66)+SUMIF(FourthLecture!$AK$68,$A28,FourthLecture!AJ$74)+SUMIF(FourthLecture!$AK$76,$A28,FourthLecture!AJ$82)+SUMIF(FourthLecture!$AK$84,$A28,FourthLecture!AJ$90)+SUMIF(FourthLecture!$AK$92,$A28,FourthLecture!AJ$98))+(SUMIF(OtherSubjects!$AK$12,$A28,OtherSubjects!AJ$18)+SUMIF(OtherSubjects!$AK$20,$A28,OtherSubjects!AJ$26)+SUMIF(OtherSubjects!$AK$28,$A28,OtherSubjects!AJ$34)+SUMIF(OtherSubjects!$AK$36,$A28,OtherSubjects!AJ$42)+SUMIF(OtherSubjects!$AK$44,$A28,OtherSubjects!AJ$50)+SUMIF(OtherSubjects!$AK$52,$A28,OtherSubjects!AJ$58)+SUMIF(OtherSubjects!$AK$60,$A28,OtherSubjects!AJ$66)+SUMIF(OtherSubjects!$AK$68,$A28,OtherSubjects!AJ$74)+SUMIF(OtherSubjects!$AK$76,$A28,OtherSubjects!AJ$82)+SUMIF(OtherSubjects!$AK$84,$A28,OtherSubjects!AJ$90)+SUMIF(OtherSubjects!$AK$92,$A28,OtherSubjects!AJ$98))</f>
        <v>0</v>
      </c>
      <c r="J28" s="327">
        <f>(SUMIF(Physics!$AK$12,$A28,Physics!AK$18)+SUMIF(Physics!$AK$20,$A28,Physics!AK$26)+SUMIF(Physics!$AK$28,$A28,Physics!AK$34)+SUMIF(Physics!$AK$36,$A28,Physics!AK$42)+SUMIF(Physics!$AK$44,$A28,Physics!AK$50)+SUMIF(Physics!$AK$52,$A28,Physics!AK$58)+SUMIF(Physics!$AK$60,$A28,Physics!AK$66)+SUMIF(Physics!$AK$68,$A28,Physics!AK$74)+SUMIF(Physics!$AK$76,$A28,Physics!AK$82)+SUMIF(Physics!$AK$84,$A28,Physics!AK$90)+SUMIF(Physics!$AK$92,$A28,Physics!AK$98))+(SUMIF(IITPhysics!$AK$12,$A28,IITPhysics!AK$18)+SUMIF(IITPhysics!$AK$20,$A28,IITPhysics!AK$26)+SUMIF(IITPhysics!$AK$28,$A28,IITPhysics!AK$34)+SUMIF(IITPhysics!$AK$36,$A28,IITPhysics!AK$42)+SUMIF(IITPhysics!$AK$44,$A28,IITPhysics!AK$50)+SUMIF(IITPhysics!$AK$52,$A28,IITPhysics!AK$58)+SUMIF(IITPhysics!$AK$60,$A28,IITPhysics!AK$66)+SUMIF(IITPhysics!$AK$68,$A28,IITPhysics!AK$74)+SUMIF(IITPhysics!$AK$76,$A28,IITPhysics!AK$82)+SUMIF(IITPhysics!$AK$84,$A28,IITPhysics!AK$90)+SUMIF(IITPhysics!$AK$92,$A28,IITPhysics!AK$98))+(SUMIF(Chem!$AK$12,$A28,Chem!AK$18)+SUMIF(Chem!$AK$20,$A28,Chem!AK$26)+SUMIF(Chem!$AK$28,$A28,Chem!AK$34)+SUMIF(Chem!$AK$36,$A28,Chem!AK$42)+SUMIF(Chem!$AK$44,$A28,Chem!AK$50)+SUMIF(Chem!$AK$52,$A28,Chem!AK$58)+SUMIF(Chem!$AK$60,$A28,Chem!AK$66)+SUMIF(Chem!$AK$68,$A28,Chem!AK$74)+SUMIF(Chem!$AK$76,$A28,Chem!AK$82)+SUMIF(Chem!$AK$84,$A28,Chem!AK$90)+SUMIF(Chem!$AK$92,$A28,Chem!AK$98))+(SUMIF(IITChem!$AK$12,$A28,IITChem!AK$18)+SUMIF(IITChem!$AK$20,$A28,IITChem!AK$26)+SUMIF(IITChem!$AK$28,$A28,IITChem!AK$34)+SUMIF(IITChem!$AK$36,$A28,IITChem!AK$42)+SUMIF(IITChem!$AK$44,$A28,IITChem!AK$50)+SUMIF(IITChem!$AK$52,$A28,IITChem!AK$58)+SUMIF(IITChem!$AK$60,$A28,IITChem!AK$66)+SUMIF(IITChem!$AK$68,$A28,IITChem!AK$74)+SUMIF(IITChem!$AK$76,$A28,IITChem!AK$82)+SUMIF(IITChem!$AK$84,$A28,IITChem!AK$90)+SUMIF(IITChem!$AK$92,$A28,IITChem!AK$98))+(SUMIF(Bio!$AK$12,$A28,Bio!AK$18)+SUMIF(Bio!$AK$20,$A28,Bio!AK$26)+SUMIF(Bio!$AK$28,$A28,Bio!AK$34)+SUMIF(Bio!$AK$36,$A28,Bio!AK$42)+SUMIF(Bio!$AK$44,$A28,Bio!AK$50)+SUMIF(Bio!$AK$52,$A28,Bio!AK$58)+SUMIF(Bio!$AK$60,$A28,Bio!AK$66)+SUMIF(Bio!$AK$68,$A28,Bio!AK$74)+SUMIF(Bio!$AK$76,$A28,Bio!AK$82)+SUMIF(Bio!$AK$84,$A28,Bio!AK$90)+SUMIF(Bio!$AK$92,$A28,Bio!AK$98))+(SUMIF(Maths!$AK$12,$A28,Maths!AK$18)+SUMIF(Maths!$AK$20,$A28,Maths!AK$26)+SUMIF(Maths!$AK$28,$A28,Maths!AK$34)+SUMIF(Maths!$AK$36,$A28,Maths!AK$42)+SUMIF(Maths!$AK$44,$A28,Maths!AK$50)+SUMIF(Maths!$AK$52,$A28,Maths!AK$58)+SUMIF(Maths!$AK$60,$A28,Maths!AK$66)+SUMIF(Maths!$AK$68,$A28,Maths!AK$74)+SUMIF(Maths!$AK$76,$A28,Maths!AK$82)+SUMIF(Maths!$AK$84,$A28,Maths!AK$90)+SUMIF(Maths!$AK$92,$A28,Maths!AK$98))+(SUMIF(IITMaths!$AK$12,$A28,IITMaths!AK$18)+SUMIF(IITMaths!$AK$20,$A28,IITMaths!AK$26)+SUMIF(IITMaths!$AK$28,$A28,IITMaths!AK$34)+SUMIF(IITMaths!$AK$36,$A28,IITMaths!AK$42)+SUMIF(IITMaths!$AK$44,$A28,IITMaths!AK$50)+SUMIF(IITMaths!$AK$52,$A28,IITMaths!AK$58)+SUMIF(IITMaths!$AK$60,$A28,IITMaths!AK$66)+SUMIF(IITMaths!$AK$68,$A28,IITMaths!AK$74)+SUMIF(IITMaths!$AK$76,$A28,IITMaths!AK$82)+SUMIF(IITMaths!$AK$84,$A28,IITMaths!AK$90)+SUMIF(IITMaths!$AK$92,$A28,IITMaths!AK$98))+(SUMIF(FourthLecture!$AK$12,$A28,FourthLecture!AK$18)+SUMIF(FourthLecture!$AK$20,$A28,FourthLecture!AK$26)+SUMIF(FourthLecture!$AK$28,$A28,FourthLecture!AK$34)+SUMIF(FourthLecture!$AK$36,$A28,FourthLecture!AK$42)+SUMIF(FourthLecture!$AK$44,$A28,FourthLecture!AK$50)+SUMIF(FourthLecture!$AK$52,$A28,FourthLecture!AK$58)+SUMIF(FourthLecture!$AK$60,$A28,FourthLecture!AK$66)+SUMIF(FourthLecture!$AK$68,$A28,FourthLecture!AK$74)+SUMIF(FourthLecture!$AK$76,$A28,FourthLecture!AK$82)+SUMIF(FourthLecture!$AK$84,$A28,FourthLecture!AK$90)+SUMIF(FourthLecture!$AK$92,$A28,FourthLecture!AK$98))+(SUMIF(OtherSubjects!$AK$12,$A28,OtherSubjects!AK$18)+SUMIF(OtherSubjects!$AK$20,$A28,OtherSubjects!AK$26)+SUMIF(OtherSubjects!$AK$28,$A28,OtherSubjects!AK$34)+SUMIF(OtherSubjects!$AK$36,$A28,OtherSubjects!AK$42)+SUMIF(OtherSubjects!$AK$44,$A28,OtherSubjects!AK$50)+SUMIF(OtherSubjects!$AK$52,$A28,OtherSubjects!AK$58)+SUMIF(OtherSubjects!$AK$60,$A28,OtherSubjects!AK$66)+SUMIF(OtherSubjects!$AK$68,$A28,OtherSubjects!AK$74)+SUMIF(OtherSubjects!$AK$76,$A28,OtherSubjects!AK$82)+SUMIF(OtherSubjects!$AK$84,$A28,OtherSubjects!AK$90)+SUMIF(OtherSubjects!$AK$92,$A28,OtherSubjects!AK$98))</f>
        <v>0</v>
      </c>
      <c r="K28" s="327">
        <f>(SUMIF(Physics!$AK$12,$A28,Physics!AL$18)+SUMIF(Physics!$AK$20,$A28,Physics!AL$26)+SUMIF(Physics!$AK$28,$A28,Physics!AL$34)+SUMIF(Physics!$AK$36,$A28,Physics!AL$42)+SUMIF(Physics!$AK$44,$A28,Physics!AL$50)+SUMIF(Physics!$AK$52,$A28,Physics!AL$58)+SUMIF(Physics!$AK$60,$A28,Physics!AL$66)+SUMIF(Physics!$AK$68,$A28,Physics!AL$74)+SUMIF(Physics!$AK$76,$A28,Physics!AL$82)+SUMIF(Physics!$AK$84,$A28,Physics!AL$90)+SUMIF(Physics!$AK$92,$A28,Physics!AL$98))+(SUMIF(IITPhysics!$AK$12,$A28,IITPhysics!AL$18)+SUMIF(IITPhysics!$AK$20,$A28,IITPhysics!AL$26)+SUMIF(IITPhysics!$AK$28,$A28,IITPhysics!AL$34)+SUMIF(IITPhysics!$AK$36,$A28,IITPhysics!AL$42)+SUMIF(IITPhysics!$AK$44,$A28,IITPhysics!AL$50)+SUMIF(IITPhysics!$AK$52,$A28,IITPhysics!AL$58)+SUMIF(IITPhysics!$AK$60,$A28,IITPhysics!AL$66)+SUMIF(IITPhysics!$AK$68,$A28,IITPhysics!AL$74)+SUMIF(IITPhysics!$AK$76,$A28,IITPhysics!AL$82)+SUMIF(IITPhysics!$AK$84,$A28,IITPhysics!AL$90)+SUMIF(IITPhysics!$AK$92,$A28,IITPhysics!AL$98))+(SUMIF(Chem!$AK$12,$A28,Chem!AL$18)+SUMIF(Chem!$AK$20,$A28,Chem!AL$26)+SUMIF(Chem!$AK$28,$A28,Chem!AL$34)+SUMIF(Chem!$AK$36,$A28,Chem!AL$42)+SUMIF(Chem!$AK$44,$A28,Chem!AL$50)+SUMIF(Chem!$AK$52,$A28,Chem!AL$58)+SUMIF(Chem!$AK$60,$A28,Chem!AL$66)+SUMIF(Chem!$AK$68,$A28,Chem!AL$74)+SUMIF(Chem!$AK$76,$A28,Chem!AL$82)+SUMIF(Chem!$AK$84,$A28,Chem!AL$90)+SUMIF(Chem!$AK$92,$A28,Chem!AL$98))+(SUMIF(IITChem!$AK$12,$A28,IITChem!AL$18)+SUMIF(IITChem!$AK$20,$A28,IITChem!AL$26)+SUMIF(IITChem!$AK$28,$A28,IITChem!AL$34)+SUMIF(IITChem!$AK$36,$A28,IITChem!AL$42)+SUMIF(IITChem!$AK$44,$A28,IITChem!AL$50)+SUMIF(IITChem!$AK$52,$A28,IITChem!AL$58)+SUMIF(IITChem!$AK$60,$A28,IITChem!AL$66)+SUMIF(IITChem!$AK$68,$A28,IITChem!AL$74)+SUMIF(IITChem!$AK$76,$A28,IITChem!AL$82)+SUMIF(IITChem!$AK$84,$A28,IITChem!AL$90)+SUMIF(IITChem!$AK$92,$A28,IITChem!AL$98))+(SUMIF(Bio!$AK$12,$A28,Bio!AL$18)+SUMIF(Bio!$AK$20,$A28,Bio!AL$26)+SUMIF(Bio!$AK$28,$A28,Bio!AL$34)+SUMIF(Bio!$AK$36,$A28,Bio!AL$42)+SUMIF(Bio!$AK$44,$A28,Bio!AL$50)+SUMIF(Bio!$AK$52,$A28,Bio!AL$58)+SUMIF(Bio!$AK$60,$A28,Bio!AL$66)+SUMIF(Bio!$AK$68,$A28,Bio!AL$74)+SUMIF(Bio!$AK$76,$A28,Bio!AL$82)+SUMIF(Bio!$AK$84,$A28,Bio!AL$90)+SUMIF(Bio!$AK$92,$A28,Bio!AL$98))+(SUMIF(Maths!$AK$12,$A28,Maths!AL$18)+SUMIF(Maths!$AK$20,$A28,Maths!AL$26)+SUMIF(Maths!$AK$28,$A28,Maths!AL$34)+SUMIF(Maths!$AK$36,$A28,Maths!AL$42)+SUMIF(Maths!$AK$44,$A28,Maths!AL$50)+SUMIF(Maths!$AK$52,$A28,Maths!AL$58)+SUMIF(Maths!$AK$60,$A28,Maths!AL$66)+SUMIF(Maths!$AK$68,$A28,Maths!AL$74)+SUMIF(Maths!$AK$76,$A28,Maths!AL$82)+SUMIF(Maths!$AK$84,$A28,Maths!AL$90)+SUMIF(Maths!$AK$92,$A28,Maths!AL$98))+(SUMIF(IITMaths!$AK$12,$A28,IITMaths!AL$18)+SUMIF(IITMaths!$AK$20,$A28,IITMaths!AL$26)+SUMIF(IITMaths!$AK$28,$A28,IITMaths!AL$34)+SUMIF(IITMaths!$AK$36,$A28,IITMaths!AL$42)+SUMIF(IITMaths!$AK$44,$A28,IITMaths!AL$50)+SUMIF(IITMaths!$AK$52,$A28,IITMaths!AL$58)+SUMIF(IITMaths!$AK$60,$A28,IITMaths!AL$66)+SUMIF(IITMaths!$AK$68,$A28,IITMaths!AL$74)+SUMIF(IITMaths!$AK$76,$A28,IITMaths!AL$82)+SUMIF(IITMaths!$AK$84,$A28,IITMaths!AL$90)+SUMIF(IITMaths!$AK$92,$A28,IITMaths!AL$98))+(SUMIF(FourthLecture!$AK$12,$A28,FourthLecture!AL$18)+SUMIF(FourthLecture!$AK$20,$A28,FourthLecture!AL$26)+SUMIF(FourthLecture!$AK$28,$A28,FourthLecture!AL$34)+SUMIF(FourthLecture!$AK$36,$A28,FourthLecture!AL$42)+SUMIF(FourthLecture!$AK$44,$A28,FourthLecture!AL$50)+SUMIF(FourthLecture!$AK$52,$A28,FourthLecture!AL$58)+SUMIF(FourthLecture!$AK$60,$A28,FourthLecture!AL$66)+SUMIF(FourthLecture!$AK$68,$A28,FourthLecture!AL$74)+SUMIF(FourthLecture!$AK$76,$A28,FourthLecture!AL$82)+SUMIF(FourthLecture!$AK$84,$A28,FourthLecture!AL$90)+SUMIF(FourthLecture!$AK$92,$A28,FourthLecture!AL$98))+(SUMIF(OtherSubjects!$AK$12,$A28,OtherSubjects!AL$18)+SUMIF(OtherSubjects!$AK$20,$A28,OtherSubjects!AL$26)+SUMIF(OtherSubjects!$AK$28,$A28,OtherSubjects!AL$34)+SUMIF(OtherSubjects!$AK$36,$A28,OtherSubjects!AL$42)+SUMIF(OtherSubjects!$AK$44,$A28,OtherSubjects!AL$50)+SUMIF(OtherSubjects!$AK$52,$A28,OtherSubjects!AL$58)+SUMIF(OtherSubjects!$AK$60,$A28,OtherSubjects!AL$66)+SUMIF(OtherSubjects!$AK$68,$A28,OtherSubjects!AL$74)+SUMIF(OtherSubjects!$AK$76,$A28,OtherSubjects!AL$82)+SUMIF(OtherSubjects!$AK$84,$A28,OtherSubjects!AL$90)+SUMIF(OtherSubjects!$AK$92,$A28,OtherSubjects!AL$98))</f>
        <v>0</v>
      </c>
      <c r="L28" s="327">
        <f>(SUMIF(Physics!$AK$12,$A28,Physics!AM$18)+SUMIF(Physics!$AK$20,$A28,Physics!AM$26)+SUMIF(Physics!$AK$28,$A28,Physics!AM$34)+SUMIF(Physics!$AK$36,$A28,Physics!AM$42)+SUMIF(Physics!$AK$44,$A28,Physics!AM$50)+SUMIF(Physics!$AK$52,$A28,Physics!AM$58)+SUMIF(Physics!$AK$60,$A28,Physics!AM$66)+SUMIF(Physics!$AK$68,$A28,Physics!AM$74)+SUMIF(Physics!$AK$76,$A28,Physics!AM$82)+SUMIF(Physics!$AK$84,$A28,Physics!AM$90)+SUMIF(Physics!$AK$92,$A28,Physics!AM$98))+(SUMIF(IITPhysics!$AK$12,$A28,IITPhysics!AM$18)+SUMIF(IITPhysics!$AK$20,$A28,IITPhysics!AM$26)+SUMIF(IITPhysics!$AK$28,$A28,IITPhysics!AM$34)+SUMIF(IITPhysics!$AK$36,$A28,IITPhysics!AM$42)+SUMIF(IITPhysics!$AK$44,$A28,IITPhysics!AM$50)+SUMIF(IITPhysics!$AK$52,$A28,IITPhysics!AM$58)+SUMIF(IITPhysics!$AK$60,$A28,IITPhysics!AM$66)+SUMIF(IITPhysics!$AK$68,$A28,IITPhysics!AM$74)+SUMIF(IITPhysics!$AK$76,$A28,IITPhysics!AM$82)+SUMIF(IITPhysics!$AK$84,$A28,IITPhysics!AM$90)+SUMIF(IITPhysics!$AK$92,$A28,IITPhysics!AM$98))+(SUMIF(Chem!$AK$12,$A28,Chem!AM$18)+SUMIF(Chem!$AK$20,$A28,Chem!AM$26)+SUMIF(Chem!$AK$28,$A28,Chem!AM$34)+SUMIF(Chem!$AK$36,$A28,Chem!AM$42)+SUMIF(Chem!$AK$44,$A28,Chem!AM$50)+SUMIF(Chem!$AK$52,$A28,Chem!AM$58)+SUMIF(Chem!$AK$60,$A28,Chem!AM$66)+SUMIF(Chem!$AK$68,$A28,Chem!AM$74)+SUMIF(Chem!$AK$76,$A28,Chem!AM$82)+SUMIF(Chem!$AK$84,$A28,Chem!AM$90)+SUMIF(Chem!$AK$92,$A28,Chem!AM$98))+(SUMIF(IITChem!$AK$12,$A28,IITChem!AM$18)+SUMIF(IITChem!$AK$20,$A28,IITChem!AM$26)+SUMIF(IITChem!$AK$28,$A28,IITChem!AM$34)+SUMIF(IITChem!$AK$36,$A28,IITChem!AM$42)+SUMIF(IITChem!$AK$44,$A28,IITChem!AM$50)+SUMIF(IITChem!$AK$52,$A28,IITChem!AM$58)+SUMIF(IITChem!$AK$60,$A28,IITChem!AM$66)+SUMIF(IITChem!$AK$68,$A28,IITChem!AM$74)+SUMIF(IITChem!$AK$76,$A28,IITChem!AM$82)+SUMIF(IITChem!$AK$84,$A28,IITChem!AM$90)+SUMIF(IITChem!$AK$92,$A28,IITChem!AM$98))+(SUMIF(Bio!$AK$12,$A28,Bio!AM$18)+SUMIF(Bio!$AK$20,$A28,Bio!AM$26)+SUMIF(Bio!$AK$28,$A28,Bio!AM$34)+SUMIF(Bio!$AK$36,$A28,Bio!AM$42)+SUMIF(Bio!$AK$44,$A28,Bio!AM$50)+SUMIF(Bio!$AK$52,$A28,Bio!AM$58)+SUMIF(Bio!$AK$60,$A28,Bio!AM$66)+SUMIF(Bio!$AK$68,$A28,Bio!AM$74)+SUMIF(Bio!$AK$76,$A28,Bio!AM$82)+SUMIF(Bio!$AK$84,$A28,Bio!AM$90)+SUMIF(Bio!$AK$92,$A28,Bio!AM$98))+(SUMIF(Maths!$AK$12,$A28,Maths!AM$18)+SUMIF(Maths!$AK$20,$A28,Maths!AM$26)+SUMIF(Maths!$AK$28,$A28,Maths!AM$34)+SUMIF(Maths!$AK$36,$A28,Maths!AM$42)+SUMIF(Maths!$AK$44,$A28,Maths!AM$50)+SUMIF(Maths!$AK$52,$A28,Maths!AM$58)+SUMIF(Maths!$AK$60,$A28,Maths!AM$66)+SUMIF(Maths!$AK$68,$A28,Maths!AM$74)+SUMIF(Maths!$AK$76,$A28,Maths!AM$82)+SUMIF(Maths!$AK$84,$A28,Maths!AM$90)+SUMIF(Maths!$AK$92,$A28,Maths!AM$98))+(SUMIF(IITMaths!$AK$12,$A28,IITMaths!AM$18)+SUMIF(IITMaths!$AK$20,$A28,IITMaths!AM$26)+SUMIF(IITMaths!$AK$28,$A28,IITMaths!AM$34)+SUMIF(IITMaths!$AK$36,$A28,IITMaths!AM$42)+SUMIF(IITMaths!$AK$44,$A28,IITMaths!AM$50)+SUMIF(IITMaths!$AK$52,$A28,IITMaths!AM$58)+SUMIF(IITMaths!$AK$60,$A28,IITMaths!AM$66)+SUMIF(IITMaths!$AK$68,$A28,IITMaths!AM$74)+SUMIF(IITMaths!$AK$76,$A28,IITMaths!AM$82)+SUMIF(IITMaths!$AK$84,$A28,IITMaths!AM$90)+SUMIF(IITMaths!$AK$92,$A28,IITMaths!AM$98))+(SUMIF(FourthLecture!$AK$12,$A28,FourthLecture!AM$18)+SUMIF(FourthLecture!$AK$20,$A28,FourthLecture!AM$26)+SUMIF(FourthLecture!$AK$28,$A28,FourthLecture!AM$34)+SUMIF(FourthLecture!$AK$36,$A28,FourthLecture!AM$42)+SUMIF(FourthLecture!$AK$44,$A28,FourthLecture!AM$50)+SUMIF(FourthLecture!$AK$52,$A28,FourthLecture!AM$58)+SUMIF(FourthLecture!$AK$60,$A28,FourthLecture!AM$66)+SUMIF(FourthLecture!$AK$68,$A28,FourthLecture!AM$74)+SUMIF(FourthLecture!$AK$76,$A28,FourthLecture!AM$82)+SUMIF(FourthLecture!$AK$84,$A28,FourthLecture!AM$90)+SUMIF(FourthLecture!$AK$92,$A28,FourthLecture!AM$98))+(SUMIF(OtherSubjects!$AK$12,$A28,OtherSubjects!AM$18)+SUMIF(OtherSubjects!$AK$20,$A28,OtherSubjects!AM$26)+SUMIF(OtherSubjects!$AK$28,$A28,OtherSubjects!AM$34)+SUMIF(OtherSubjects!$AK$36,$A28,OtherSubjects!AM$42)+SUMIF(OtherSubjects!$AK$44,$A28,OtherSubjects!AM$50)+SUMIF(OtherSubjects!$AK$52,$A28,OtherSubjects!AM$58)+SUMIF(OtherSubjects!$AK$60,$A28,OtherSubjects!AM$66)+SUMIF(OtherSubjects!$AK$68,$A28,OtherSubjects!AM$74)+SUMIF(OtherSubjects!$AK$76,$A28,OtherSubjects!AM$82)+SUMIF(OtherSubjects!$AK$84,$A28,OtherSubjects!AM$90)+SUMIF(OtherSubjects!$AK$92,$A28,OtherSubjects!AM$98))</f>
        <v>0</v>
      </c>
      <c r="M28" s="327">
        <f>(SUMIF(Physics!$AK$12,$A28,Physics!AN$18)+SUMIF(Physics!$AK$20,$A28,Physics!AN$26)+SUMIF(Physics!$AK$28,$A28,Physics!AN$34)+SUMIF(Physics!$AK$36,$A28,Physics!AN$42)+SUMIF(Physics!$AK$44,$A28,Physics!AN$50)+SUMIF(Physics!$AK$52,$A28,Physics!AN$58)+SUMIF(Physics!$AK$60,$A28,Physics!AN$66)+SUMIF(Physics!$AK$68,$A28,Physics!AN$74)+SUMIF(Physics!$AK$76,$A28,Physics!AN$82)+SUMIF(Physics!$AK$84,$A28,Physics!AN$90)+SUMIF(Physics!$AK$92,$A28,Physics!AN$98))+(SUMIF(IITPhysics!$AK$12,$A28,IITPhysics!AN$18)+SUMIF(IITPhysics!$AK$20,$A28,IITPhysics!AN$26)+SUMIF(IITPhysics!$AK$28,$A28,IITPhysics!AN$34)+SUMIF(IITPhysics!$AK$36,$A28,IITPhysics!AN$42)+SUMIF(IITPhysics!$AK$44,$A28,IITPhysics!AN$50)+SUMIF(IITPhysics!$AK$52,$A28,IITPhysics!AN$58)+SUMIF(IITPhysics!$AK$60,$A28,IITPhysics!AN$66)+SUMIF(IITPhysics!$AK$68,$A28,IITPhysics!AN$74)+SUMIF(IITPhysics!$AK$76,$A28,IITPhysics!AN$82)+SUMIF(IITPhysics!$AK$84,$A28,IITPhysics!AN$90)+SUMIF(IITPhysics!$AK$92,$A28,IITPhysics!AN$98))+(SUMIF(Chem!$AK$12,$A28,Chem!AN$18)+SUMIF(Chem!$AK$20,$A28,Chem!AN$26)+SUMIF(Chem!$AK$28,$A28,Chem!AN$34)+SUMIF(Chem!$AK$36,$A28,Chem!AN$42)+SUMIF(Chem!$AK$44,$A28,Chem!AN$50)+SUMIF(Chem!$AK$52,$A28,Chem!AN$58)+SUMIF(Chem!$AK$60,$A28,Chem!AN$66)+SUMIF(Chem!$AK$68,$A28,Chem!AN$74)+SUMIF(Chem!$AK$76,$A28,Chem!AN$82)+SUMIF(Chem!$AK$84,$A28,Chem!AN$90)+SUMIF(Chem!$AK$92,$A28,Chem!AN$98))+(SUMIF(IITChem!$AK$12,$A28,IITChem!AN$18)+SUMIF(IITChem!$AK$20,$A28,IITChem!AN$26)+SUMIF(IITChem!$AK$28,$A28,IITChem!AN$34)+SUMIF(IITChem!$AK$36,$A28,IITChem!AN$42)+SUMIF(IITChem!$AK$44,$A28,IITChem!AN$50)+SUMIF(IITChem!$AK$52,$A28,IITChem!AN$58)+SUMIF(IITChem!$AK$60,$A28,IITChem!AN$66)+SUMIF(IITChem!$AK$68,$A28,IITChem!AN$74)+SUMIF(IITChem!$AK$76,$A28,IITChem!AN$82)+SUMIF(IITChem!$AK$84,$A28,IITChem!AN$90)+SUMIF(IITChem!$AK$92,$A28,IITChem!AN$98))+(SUMIF(Bio!$AK$12,$A28,Bio!AN$18)+SUMIF(Bio!$AK$20,$A28,Bio!AN$26)+SUMIF(Bio!$AK$28,$A28,Bio!AN$34)+SUMIF(Bio!$AK$36,$A28,Bio!AN$42)+SUMIF(Bio!$AK$44,$A28,Bio!AN$50)+SUMIF(Bio!$AK$52,$A28,Bio!AN$58)+SUMIF(Bio!$AK$60,$A28,Bio!AN$66)+SUMIF(Bio!$AK$68,$A28,Bio!AN$74)+SUMIF(Bio!$AK$76,$A28,Bio!AN$82)+SUMIF(Bio!$AK$84,$A28,Bio!AN$90)+SUMIF(Bio!$AK$92,$A28,Bio!AN$98))+(SUMIF(Maths!$AK$12,$A28,Maths!AN$18)+SUMIF(Maths!$AK$20,$A28,Maths!AN$26)+SUMIF(Maths!$AK$28,$A28,Maths!AN$34)+SUMIF(Maths!$AK$36,$A28,Maths!AN$42)+SUMIF(Maths!$AK$44,$A28,Maths!AN$50)+SUMIF(Maths!$AK$52,$A28,Maths!AN$58)+SUMIF(Maths!$AK$60,$A28,Maths!AN$66)+SUMIF(Maths!$AK$68,$A28,Maths!AN$74)+SUMIF(Maths!$AK$76,$A28,Maths!AN$82)+SUMIF(Maths!$AK$84,$A28,Maths!AN$90)+SUMIF(Maths!$AK$92,$A28,Maths!AN$98))+(SUMIF(IITMaths!$AK$12,$A28,IITMaths!AN$18)+SUMIF(IITMaths!$AK$20,$A28,IITMaths!AN$26)+SUMIF(IITMaths!$AK$28,$A28,IITMaths!AN$34)+SUMIF(IITMaths!$AK$36,$A28,IITMaths!AN$42)+SUMIF(IITMaths!$AK$44,$A28,IITMaths!AN$50)+SUMIF(IITMaths!$AK$52,$A28,IITMaths!AN$58)+SUMIF(IITMaths!$AK$60,$A28,IITMaths!AN$66)+SUMIF(IITMaths!$AK$68,$A28,IITMaths!AN$74)+SUMIF(IITMaths!$AK$76,$A28,IITMaths!AN$82)+SUMIF(IITMaths!$AK$84,$A28,IITMaths!AN$90)+SUMIF(IITMaths!$AK$92,$A28,IITMaths!AN$98))+(SUMIF(FourthLecture!$AK$12,$A28,FourthLecture!AN$18)+SUMIF(FourthLecture!$AK$20,$A28,FourthLecture!AN$26)+SUMIF(FourthLecture!$AK$28,$A28,FourthLecture!AN$34)+SUMIF(FourthLecture!$AK$36,$A28,FourthLecture!AN$42)+SUMIF(FourthLecture!$AK$44,$A28,FourthLecture!AN$50)+SUMIF(FourthLecture!$AK$52,$A28,FourthLecture!AN$58)+SUMIF(FourthLecture!$AK$60,$A28,FourthLecture!AN$66)+SUMIF(FourthLecture!$AK$68,$A28,FourthLecture!AN$74)+SUMIF(FourthLecture!$AK$76,$A28,FourthLecture!AN$82)+SUMIF(FourthLecture!$AK$84,$A28,FourthLecture!AN$90)+SUMIF(FourthLecture!$AK$92,$A28,FourthLecture!AN$98))+(SUMIF(OtherSubjects!$AK$12,$A28,OtherSubjects!AN$18)+SUMIF(OtherSubjects!$AK$20,$A28,OtherSubjects!AN$26)+SUMIF(OtherSubjects!$AK$28,$A28,OtherSubjects!AN$34)+SUMIF(OtherSubjects!$AK$36,$A28,OtherSubjects!AN$42)+SUMIF(OtherSubjects!$AK$44,$A28,OtherSubjects!AN$50)+SUMIF(OtherSubjects!$AK$52,$A28,OtherSubjects!AN$58)+SUMIF(OtherSubjects!$AK$60,$A28,OtherSubjects!AN$66)+SUMIF(OtherSubjects!$AK$68,$A28,OtherSubjects!AN$74)+SUMIF(OtherSubjects!$AK$76,$A28,OtherSubjects!AN$82)+SUMIF(OtherSubjects!$AK$84,$A28,OtherSubjects!AN$90)+SUMIF(OtherSubjects!$AK$92,$A28,OtherSubjects!AN$98))</f>
        <v>0</v>
      </c>
      <c r="N28" s="327">
        <f>(SUMIF(Physics!$AK$12,$A28,Physics!AO$18)+SUMIF(Physics!$AK$20,$A28,Physics!AO$26)+SUMIF(Physics!$AK$28,$A28,Physics!AO$34)+SUMIF(Physics!$AK$36,$A28,Physics!AO$42)+SUMIF(Physics!$AK$44,$A28,Physics!AO$50)+SUMIF(Physics!$AK$52,$A28,Physics!AO$58)+SUMIF(Physics!$AK$60,$A28,Physics!AO$66)+SUMIF(Physics!$AK$68,$A28,Physics!AO$74)+SUMIF(Physics!$AK$76,$A28,Physics!AO$82)+SUMIF(Physics!$AK$84,$A28,Physics!AO$90)+SUMIF(Physics!$AK$92,$A28,Physics!AO$98))+(SUMIF(IITPhysics!$AK$12,$A28,IITPhysics!AO$18)+SUMIF(IITPhysics!$AK$20,$A28,IITPhysics!AO$26)+SUMIF(IITPhysics!$AK$28,$A28,IITPhysics!AO$34)+SUMIF(IITPhysics!$AK$36,$A28,IITPhysics!AO$42)+SUMIF(IITPhysics!$AK$44,$A28,IITPhysics!AO$50)+SUMIF(IITPhysics!$AK$52,$A28,IITPhysics!AO$58)+SUMIF(IITPhysics!$AK$60,$A28,IITPhysics!AO$66)+SUMIF(IITPhysics!$AK$68,$A28,IITPhysics!AO$74)+SUMIF(IITPhysics!$AK$76,$A28,IITPhysics!AO$82)+SUMIF(IITPhysics!$AK$84,$A28,IITPhysics!AO$90)+SUMIF(IITPhysics!$AK$92,$A28,IITPhysics!AO$98))+(SUMIF(Chem!$AK$12,$A28,Chem!AO$18)+SUMIF(Chem!$AK$20,$A28,Chem!AO$26)+SUMIF(Chem!$AK$28,$A28,Chem!AO$34)+SUMIF(Chem!$AK$36,$A28,Chem!AO$42)+SUMIF(Chem!$AK$44,$A28,Chem!AO$50)+SUMIF(Chem!$AK$52,$A28,Chem!AO$58)+SUMIF(Chem!$AK$60,$A28,Chem!AO$66)+SUMIF(Chem!$AK$68,$A28,Chem!AO$74)+SUMIF(Chem!$AK$76,$A28,Chem!AO$82)+SUMIF(Chem!$AK$84,$A28,Chem!AO$90)+SUMIF(Chem!$AK$92,$A28,Chem!AO$98))+(SUMIF(IITChem!$AK$12,$A28,IITChem!AO$18)+SUMIF(IITChem!$AK$20,$A28,IITChem!AO$26)+SUMIF(IITChem!$AK$28,$A28,IITChem!AO$34)+SUMIF(IITChem!$AK$36,$A28,IITChem!AO$42)+SUMIF(IITChem!$AK$44,$A28,IITChem!AO$50)+SUMIF(IITChem!$AK$52,$A28,IITChem!AO$58)+SUMIF(IITChem!$AK$60,$A28,IITChem!AO$66)+SUMIF(IITChem!$AK$68,$A28,IITChem!AO$74)+SUMIF(IITChem!$AK$76,$A28,IITChem!AO$82)+SUMIF(IITChem!$AK$84,$A28,IITChem!AO$90)+SUMIF(IITChem!$AK$92,$A28,IITChem!AO$98))+(SUMIF(Bio!$AK$12,$A28,Bio!AO$18)+SUMIF(Bio!$AK$20,$A28,Bio!AO$26)+SUMIF(Bio!$AK$28,$A28,Bio!AO$34)+SUMIF(Bio!$AK$36,$A28,Bio!AO$42)+SUMIF(Bio!$AK$44,$A28,Bio!AO$50)+SUMIF(Bio!$AK$52,$A28,Bio!AO$58)+SUMIF(Bio!$AK$60,$A28,Bio!AO$66)+SUMIF(Bio!$AK$68,$A28,Bio!AO$74)+SUMIF(Bio!$AK$76,$A28,Bio!AO$82)+SUMIF(Bio!$AK$84,$A28,Bio!AO$90)+SUMIF(Bio!$AK$92,$A28,Bio!AO$98))+(SUMIF(Maths!$AK$12,$A28,Maths!AO$18)+SUMIF(Maths!$AK$20,$A28,Maths!AO$26)+SUMIF(Maths!$AK$28,$A28,Maths!AO$34)+SUMIF(Maths!$AK$36,$A28,Maths!AO$42)+SUMIF(Maths!$AK$44,$A28,Maths!AO$50)+SUMIF(Maths!$AK$52,$A28,Maths!AO$58)+SUMIF(Maths!$AK$60,$A28,Maths!AO$66)+SUMIF(Maths!$AK$68,$A28,Maths!AO$74)+SUMIF(Maths!$AK$76,$A28,Maths!AO$82)+SUMIF(Maths!$AK$84,$A28,Maths!AO$90)+SUMIF(Maths!$AK$92,$A28,Maths!AO$98))+(SUMIF(IITMaths!$AK$12,$A28,IITMaths!AO$18)+SUMIF(IITMaths!$AK$20,$A28,IITMaths!AO$26)+SUMIF(IITMaths!$AK$28,$A28,IITMaths!AO$34)+SUMIF(IITMaths!$AK$36,$A28,IITMaths!AO$42)+SUMIF(IITMaths!$AK$44,$A28,IITMaths!AO$50)+SUMIF(IITMaths!$AK$52,$A28,IITMaths!AO$58)+SUMIF(IITMaths!$AK$60,$A28,IITMaths!AO$66)+SUMIF(IITMaths!$AK$68,$A28,IITMaths!AO$74)+SUMIF(IITMaths!$AK$76,$A28,IITMaths!AO$82)+SUMIF(IITMaths!$AK$84,$A28,IITMaths!AO$90)+SUMIF(IITMaths!$AK$92,$A28,IITMaths!AO$98))+(SUMIF(FourthLecture!$AK$12,$A28,FourthLecture!AO$18)+SUMIF(FourthLecture!$AK$20,$A28,FourthLecture!AO$26)+SUMIF(FourthLecture!$AK$28,$A28,FourthLecture!AO$34)+SUMIF(FourthLecture!$AK$36,$A28,FourthLecture!AO$42)+SUMIF(FourthLecture!$AK$44,$A28,FourthLecture!AO$50)+SUMIF(FourthLecture!$AK$52,$A28,FourthLecture!AO$58)+SUMIF(FourthLecture!$AK$60,$A28,FourthLecture!AO$66)+SUMIF(FourthLecture!$AK$68,$A28,FourthLecture!AO$74)+SUMIF(FourthLecture!$AK$76,$A28,FourthLecture!AO$82)+SUMIF(FourthLecture!$AK$84,$A28,FourthLecture!AO$90)+SUMIF(FourthLecture!$AK$92,$A28,FourthLecture!AO$98))+(SUMIF(OtherSubjects!$AK$12,$A28,OtherSubjects!AO$18)+SUMIF(OtherSubjects!$AK$20,$A28,OtherSubjects!AO$26)+SUMIF(OtherSubjects!$AK$28,$A28,OtherSubjects!AO$34)+SUMIF(OtherSubjects!$AK$36,$A28,OtherSubjects!AO$42)+SUMIF(OtherSubjects!$AK$44,$A28,OtherSubjects!AO$50)+SUMIF(OtherSubjects!$AK$52,$A28,OtherSubjects!AO$58)+SUMIF(OtherSubjects!$AK$60,$A28,OtherSubjects!AO$66)+SUMIF(OtherSubjects!$AK$68,$A28,OtherSubjects!AO$74)+SUMIF(OtherSubjects!$AK$76,$A28,OtherSubjects!AO$82)+SUMIF(OtherSubjects!$AK$84,$A28,OtherSubjects!AO$90)+SUMIF(OtherSubjects!$AK$92,$A28,OtherSubjects!AO$98))</f>
        <v>13006.3181818182</v>
      </c>
      <c r="O28" s="327">
        <f>(SUMIF(Physics!$AK$12,$A28,Physics!AP$18)+SUMIF(Physics!$AK$20,$A28,Physics!AP$26)+SUMIF(Physics!$AK$28,$A28,Physics!AP$34)+SUMIF(Physics!$AK$36,$A28,Physics!AP$42)+SUMIF(Physics!$AK$44,$A28,Physics!AP$50)+SUMIF(Physics!$AK$52,$A28,Physics!AP$58)+SUMIF(Physics!$AK$60,$A28,Physics!AP$66)+SUMIF(Physics!$AK$68,$A28,Physics!AP$74)+SUMIF(Physics!$AK$76,$A28,Physics!AP$82)+SUMIF(Physics!$AK$84,$A28,Physics!AP$90)+SUMIF(Physics!$AK$92,$A28,Physics!AP$98))+(SUMIF(IITPhysics!$AK$12,$A28,IITPhysics!AP$18)+SUMIF(IITPhysics!$AK$20,$A28,IITPhysics!AP$26)+SUMIF(IITPhysics!$AK$28,$A28,IITPhysics!AP$34)+SUMIF(IITPhysics!$AK$36,$A28,IITPhysics!AP$42)+SUMIF(IITPhysics!$AK$44,$A28,IITPhysics!AP$50)+SUMIF(IITPhysics!$AK$52,$A28,IITPhysics!AP$58)+SUMIF(IITPhysics!$AK$60,$A28,IITPhysics!AP$66)+SUMIF(IITPhysics!$AK$68,$A28,IITPhysics!AP$74)+SUMIF(IITPhysics!$AK$76,$A28,IITPhysics!AP$82)+SUMIF(IITPhysics!$AK$84,$A28,IITPhysics!AP$90)+SUMIF(IITPhysics!$AK$92,$A28,IITPhysics!AP$98))+(SUMIF(Chem!$AK$12,$A28,Chem!AP$18)+SUMIF(Chem!$AK$20,$A28,Chem!AP$26)+SUMIF(Chem!$AK$28,$A28,Chem!AP$34)+SUMIF(Chem!$AK$36,$A28,Chem!AP$42)+SUMIF(Chem!$AK$44,$A28,Chem!AP$50)+SUMIF(Chem!$AK$52,$A28,Chem!AP$58)+SUMIF(Chem!$AK$60,$A28,Chem!AP$66)+SUMIF(Chem!$AK$68,$A28,Chem!AP$74)+SUMIF(Chem!$AK$76,$A28,Chem!AP$82)+SUMIF(Chem!$AK$84,$A28,Chem!AP$90)+SUMIF(Chem!$AK$92,$A28,Chem!AP$98))+(SUMIF(IITChem!$AK$12,$A28,IITChem!AP$18)+SUMIF(IITChem!$AK$20,$A28,IITChem!AP$26)+SUMIF(IITChem!$AK$28,$A28,IITChem!AP$34)+SUMIF(IITChem!$AK$36,$A28,IITChem!AP$42)+SUMIF(IITChem!$AK$44,$A28,IITChem!AP$50)+SUMIF(IITChem!$AK$52,$A28,IITChem!AP$58)+SUMIF(IITChem!$AK$60,$A28,IITChem!AP$66)+SUMIF(IITChem!$AK$68,$A28,IITChem!AP$74)+SUMIF(IITChem!$AK$76,$A28,IITChem!AP$82)+SUMIF(IITChem!$AK$84,$A28,IITChem!AP$90)+SUMIF(IITChem!$AK$92,$A28,IITChem!AP$98))+(SUMIF(Bio!$AK$12,$A28,Bio!AP$18)+SUMIF(Bio!$AK$20,$A28,Bio!AP$26)+SUMIF(Bio!$AK$28,$A28,Bio!AP$34)+SUMIF(Bio!$AK$36,$A28,Bio!AP$42)+SUMIF(Bio!$AK$44,$A28,Bio!AP$50)+SUMIF(Bio!$AK$52,$A28,Bio!AP$58)+SUMIF(Bio!$AK$60,$A28,Bio!AP$66)+SUMIF(Bio!$AK$68,$A28,Bio!AP$74)+SUMIF(Bio!$AK$76,$A28,Bio!AP$82)+SUMIF(Bio!$AK$84,$A28,Bio!AP$90)+SUMIF(Bio!$AK$92,$A28,Bio!AP$98))+(SUMIF(Maths!$AK$12,$A28,Maths!AP$18)+SUMIF(Maths!$AK$20,$A28,Maths!AP$26)+SUMIF(Maths!$AK$28,$A28,Maths!AP$34)+SUMIF(Maths!$AK$36,$A28,Maths!AP$42)+SUMIF(Maths!$AK$44,$A28,Maths!AP$50)+SUMIF(Maths!$AK$52,$A28,Maths!AP$58)+SUMIF(Maths!$AK$60,$A28,Maths!AP$66)+SUMIF(Maths!$AK$68,$A28,Maths!AP$74)+SUMIF(Maths!$AK$76,$A28,Maths!AP$82)+SUMIF(Maths!$AK$84,$A28,Maths!AP$90)+SUMIF(Maths!$AK$92,$A28,Maths!AP$98))+(SUMIF(IITMaths!$AK$12,$A28,IITMaths!AP$18)+SUMIF(IITMaths!$AK$20,$A28,IITMaths!AP$26)+SUMIF(IITMaths!$AK$28,$A28,IITMaths!AP$34)+SUMIF(IITMaths!$AK$36,$A28,IITMaths!AP$42)+SUMIF(IITMaths!$AK$44,$A28,IITMaths!AP$50)+SUMIF(IITMaths!$AK$52,$A28,IITMaths!AP$58)+SUMIF(IITMaths!$AK$60,$A28,IITMaths!AP$66)+SUMIF(IITMaths!$AK$68,$A28,IITMaths!AP$74)+SUMIF(IITMaths!$AK$76,$A28,IITMaths!AP$82)+SUMIF(IITMaths!$AK$84,$A28,IITMaths!AP$90)+SUMIF(IITMaths!$AK$92,$A28,IITMaths!AP$98))+(SUMIF(FourthLecture!$AK$12,$A28,FourthLecture!AP$18)+SUMIF(FourthLecture!$AK$20,$A28,FourthLecture!AP$26)+SUMIF(FourthLecture!$AK$28,$A28,FourthLecture!AP$34)+SUMIF(FourthLecture!$AK$36,$A28,FourthLecture!AP$42)+SUMIF(FourthLecture!$AK$44,$A28,FourthLecture!AP$50)+SUMIF(FourthLecture!$AK$52,$A28,FourthLecture!AP$58)+SUMIF(FourthLecture!$AK$60,$A28,FourthLecture!AP$66)+SUMIF(FourthLecture!$AK$68,$A28,FourthLecture!AP$74)+SUMIF(FourthLecture!$AK$76,$A28,FourthLecture!AP$82)+SUMIF(FourthLecture!$AK$84,$A28,FourthLecture!AP$90)+SUMIF(FourthLecture!$AK$92,$A28,FourthLecture!AP$98))+(SUMIF(OtherSubjects!$AK$12,$A28,OtherSubjects!AP$18)+SUMIF(OtherSubjects!$AK$20,$A28,OtherSubjects!AP$26)+SUMIF(OtherSubjects!$AK$28,$A28,OtherSubjects!AP$34)+SUMIF(OtherSubjects!$AK$36,$A28,OtherSubjects!AP$42)+SUMIF(OtherSubjects!$AK$44,$A28,OtherSubjects!AP$50)+SUMIF(OtherSubjects!$AK$52,$A28,OtherSubjects!AP$58)+SUMIF(OtherSubjects!$AK$60,$A28,OtherSubjects!AP$66)+SUMIF(OtherSubjects!$AK$68,$A28,OtherSubjects!AP$74)+SUMIF(OtherSubjects!$AK$76,$A28,OtherSubjects!AP$82)+SUMIF(OtherSubjects!$AK$84,$A28,OtherSubjects!AP$90)+SUMIF(OtherSubjects!$AK$92,$A28,OtherSubjects!AP$98))</f>
        <v>24637.0833333333</v>
      </c>
      <c r="P28" s="327">
        <f>(SUMIF(Physics!$AK$12,$A28,Physics!AQ$18)+SUMIF(Physics!$AK$20,$A28,Physics!AQ$26)+SUMIF(Physics!$AK$28,$A28,Physics!AQ$34)+SUMIF(Physics!$AK$36,$A28,Physics!AQ$42)+SUMIF(Physics!$AK$44,$A28,Physics!AQ$50)+SUMIF(Physics!$AK$52,$A28,Physics!AQ$58)+SUMIF(Physics!$AK$60,$A28,Physics!AQ$66)+SUMIF(Physics!$AK$68,$A28,Physics!AQ$74)+SUMIF(Physics!$AK$76,$A28,Physics!AQ$82)+SUMIF(Physics!$AK$84,$A28,Physics!AQ$90)+SUMIF(Physics!$AK$92,$A28,Physics!AQ$98))+(SUMIF(IITPhysics!$AK$12,$A28,IITPhysics!AQ$18)+SUMIF(IITPhysics!$AK$20,$A28,IITPhysics!AQ$26)+SUMIF(IITPhysics!$AK$28,$A28,IITPhysics!AQ$34)+SUMIF(IITPhysics!$AK$36,$A28,IITPhysics!AQ$42)+SUMIF(IITPhysics!$AK$44,$A28,IITPhysics!AQ$50)+SUMIF(IITPhysics!$AK$52,$A28,IITPhysics!AQ$58)+SUMIF(IITPhysics!$AK$60,$A28,IITPhysics!AQ$66)+SUMIF(IITPhysics!$AK$68,$A28,IITPhysics!AQ$74)+SUMIF(IITPhysics!$AK$76,$A28,IITPhysics!AQ$82)+SUMIF(IITPhysics!$AK$84,$A28,IITPhysics!AQ$90)+SUMIF(IITPhysics!$AK$92,$A28,IITPhysics!AQ$98))+(SUMIF(Chem!$AK$12,$A28,Chem!AQ$18)+SUMIF(Chem!$AK$20,$A28,Chem!AQ$26)+SUMIF(Chem!$AK$28,$A28,Chem!AQ$34)+SUMIF(Chem!$AK$36,$A28,Chem!AQ$42)+SUMIF(Chem!$AK$44,$A28,Chem!AQ$50)+SUMIF(Chem!$AK$52,$A28,Chem!AQ$58)+SUMIF(Chem!$AK$60,$A28,Chem!AQ$66)+SUMIF(Chem!$AK$68,$A28,Chem!AQ$74)+SUMIF(Chem!$AK$76,$A28,Chem!AQ$82)+SUMIF(Chem!$AK$84,$A28,Chem!AQ$90)+SUMIF(Chem!$AK$92,$A28,Chem!AQ$98))+(SUMIF(IITChem!$AK$12,$A28,IITChem!AQ$18)+SUMIF(IITChem!$AK$20,$A28,IITChem!AQ$26)+SUMIF(IITChem!$AK$28,$A28,IITChem!AQ$34)+SUMIF(IITChem!$AK$36,$A28,IITChem!AQ$42)+SUMIF(IITChem!$AK$44,$A28,IITChem!AQ$50)+SUMIF(IITChem!$AK$52,$A28,IITChem!AQ$58)+SUMIF(IITChem!$AK$60,$A28,IITChem!AQ$66)+SUMIF(IITChem!$AK$68,$A28,IITChem!AQ$74)+SUMIF(IITChem!$AK$76,$A28,IITChem!AQ$82)+SUMIF(IITChem!$AK$84,$A28,IITChem!AQ$90)+SUMIF(IITChem!$AK$92,$A28,IITChem!AQ$98))+(SUMIF(Bio!$AK$12,$A28,Bio!AQ$18)+SUMIF(Bio!$AK$20,$A28,Bio!AQ$26)+SUMIF(Bio!$AK$28,$A28,Bio!AQ$34)+SUMIF(Bio!$AK$36,$A28,Bio!AQ$42)+SUMIF(Bio!$AK$44,$A28,Bio!AQ$50)+SUMIF(Bio!$AK$52,$A28,Bio!AQ$58)+SUMIF(Bio!$AK$60,$A28,Bio!AQ$66)+SUMIF(Bio!$AK$68,$A28,Bio!AQ$74)+SUMIF(Bio!$AK$76,$A28,Bio!AQ$82)+SUMIF(Bio!$AK$84,$A28,Bio!AQ$90)+SUMIF(Bio!$AK$92,$A28,Bio!AQ$98))+(SUMIF(Maths!$AK$12,$A28,Maths!AQ$18)+SUMIF(Maths!$AK$20,$A28,Maths!AQ$26)+SUMIF(Maths!$AK$28,$A28,Maths!AQ$34)+SUMIF(Maths!$AK$36,$A28,Maths!AQ$42)+SUMIF(Maths!$AK$44,$A28,Maths!AQ$50)+SUMIF(Maths!$AK$52,$A28,Maths!AQ$58)+SUMIF(Maths!$AK$60,$A28,Maths!AQ$66)+SUMIF(Maths!$AK$68,$A28,Maths!AQ$74)+SUMIF(Maths!$AK$76,$A28,Maths!AQ$82)+SUMIF(Maths!$AK$84,$A28,Maths!AQ$90)+SUMIF(Maths!$AK$92,$A28,Maths!AQ$98))+(SUMIF(IITMaths!$AK$12,$A28,IITMaths!AQ$18)+SUMIF(IITMaths!$AK$20,$A28,IITMaths!AQ$26)+SUMIF(IITMaths!$AK$28,$A28,IITMaths!AQ$34)+SUMIF(IITMaths!$AK$36,$A28,IITMaths!AQ$42)+SUMIF(IITMaths!$AK$44,$A28,IITMaths!AQ$50)+SUMIF(IITMaths!$AK$52,$A28,IITMaths!AQ$58)+SUMIF(IITMaths!$AK$60,$A28,IITMaths!AQ$66)+SUMIF(IITMaths!$AK$68,$A28,IITMaths!AQ$74)+SUMIF(IITMaths!$AK$76,$A28,IITMaths!AQ$82)+SUMIF(IITMaths!$AK$84,$A28,IITMaths!AQ$90)+SUMIF(IITMaths!$AK$92,$A28,IITMaths!AQ$98))+(SUMIF(FourthLecture!$AK$12,$A28,FourthLecture!AQ$18)+SUMIF(FourthLecture!$AK$20,$A28,FourthLecture!AQ$26)+SUMIF(FourthLecture!$AK$28,$A28,FourthLecture!AQ$34)+SUMIF(FourthLecture!$AK$36,$A28,FourthLecture!AQ$42)+SUMIF(FourthLecture!$AK$44,$A28,FourthLecture!AQ$50)+SUMIF(FourthLecture!$AK$52,$A28,FourthLecture!AQ$58)+SUMIF(FourthLecture!$AK$60,$A28,FourthLecture!AQ$66)+SUMIF(FourthLecture!$AK$68,$A28,FourthLecture!AQ$74)+SUMIF(FourthLecture!$AK$76,$A28,FourthLecture!AQ$82)+SUMIF(FourthLecture!$AK$84,$A28,FourthLecture!AQ$90)+SUMIF(FourthLecture!$AK$92,$A28,FourthLecture!AQ$98))+(SUMIF(OtherSubjects!$AK$12,$A28,OtherSubjects!AQ$18)+SUMIF(OtherSubjects!$AK$20,$A28,OtherSubjects!AQ$26)+SUMIF(OtherSubjects!$AK$28,$A28,OtherSubjects!AQ$34)+SUMIF(OtherSubjects!$AK$36,$A28,OtherSubjects!AQ$42)+SUMIF(OtherSubjects!$AK$44,$A28,OtherSubjects!AQ$50)+SUMIF(OtherSubjects!$AK$52,$A28,OtherSubjects!AQ$58)+SUMIF(OtherSubjects!$AK$60,$A28,OtherSubjects!AQ$66)+SUMIF(OtherSubjects!$AK$68,$A28,OtherSubjects!AQ$74)+SUMIF(OtherSubjects!$AK$76,$A28,OtherSubjects!AQ$82)+SUMIF(OtherSubjects!$AK$84,$A28,OtherSubjects!AQ$90)+SUMIF(OtherSubjects!$AK$92,$A28,OtherSubjects!AQ$98))</f>
        <v>11596.9</v>
      </c>
      <c r="Q28" s="377">
        <f t="shared" ref="Q28:Q31" si="37">SUM(R28:AC28)</f>
        <v>0</v>
      </c>
      <c r="R28" s="327">
        <f>(SUMIF(Physics!$AX$12,$A28,Physics!AS$18)+SUMIF(Physics!$AX$20,$A28,Physics!AS$26)+SUMIF(Physics!$AX$28,$A28,Physics!AS$34)+SUMIF(Physics!$AX$36,$A28,Physics!AS$42)+SUMIF(Physics!$AX$44,$A28,Physics!AS$50)+SUMIF(Physics!$AX$52,$A28,Physics!AS$58)+SUMIF(Physics!$AX$60,$A28,Physics!AS$66)+SUMIF(Physics!$AX$68,$A28,Physics!AS$74)+SUMIF(Physics!$AX$76,$A28,Physics!AS$82)+SUMIF(Physics!$AX$84,$A28,Physics!AS$90)+SUMIF(Physics!$AX$92,$A28,Physics!AS$98))+(SUMIF(IITPhysics!$AX$12,$A28,IITPhysics!AS$18)+SUMIF(IITPhysics!$AX$20,$A28,IITPhysics!AS$26)+SUMIF(IITPhysics!$AX$28,$A28,IITPhysics!AS$34)+SUMIF(IITPhysics!$AX$36,$A28,IITPhysics!AS$42)+SUMIF(IITPhysics!$AX$44,$A28,IITPhysics!AS$50)+SUMIF(IITPhysics!$AX$52,$A28,IITPhysics!AS$58)+SUMIF(IITPhysics!$AX$60,$A28,IITPhysics!AS$66)+SUMIF(IITPhysics!$AX$68,$A28,IITPhysics!AS$74)+SUMIF(IITPhysics!$AX$76,$A28,IITPhysics!AS$82)+SUMIF(IITPhysics!$AX$84,$A28,IITPhysics!AS$90)+SUMIF(IITPhysics!$AX$92,$A28,IITPhysics!AS$98))+(SUMIF(Chem!$AX$12,$A28,Chem!AS$18)+SUMIF(Chem!$AX$20,$A28,Chem!AS$26)+SUMIF(Chem!$AX$28,$A28,Chem!AS$34)+SUMIF(Chem!$AX$36,$A28,Chem!AS$42)+SUMIF(Chem!$AX$44,$A28,Chem!AS$50)+SUMIF(Chem!$AX$52,$A28,Chem!AS$58)+SUMIF(Chem!$AX$60,$A28,Chem!AS$66)+SUMIF(Chem!$AX$68,$A28,Chem!AS$74)+SUMIF(Chem!$AX$76,$A28,Chem!AS$82)+SUMIF(Chem!$AX$84,$A28,Chem!AS$90)+SUMIF(Chem!$AX$92,$A28,Chem!AS$98))+(SUMIF(IITChem!$AX$12,$A28,IITChem!AS$18)+SUMIF(IITChem!$AX$20,$A28,IITChem!AS$26)+SUMIF(IITChem!$AX$28,$A28,IITChem!AS$34)+SUMIF(IITChem!$AX$36,$A28,IITChem!AS$42)+SUMIF(IITChem!$AX$44,$A28,IITChem!AS$50)+SUMIF(IITChem!$AX$52,$A28,IITChem!AS$58)+SUMIF(IITChem!$AX$60,$A28,IITChem!AS$66)+SUMIF(IITChem!$AX$68,$A28,IITChem!AS$74)+SUMIF(IITChem!$AX$76,$A28,IITChem!AS$82)+SUMIF(IITChem!$AX$84,$A28,IITChem!AS$90)+SUMIF(IITChem!$AX$92,$A28,IITChem!AS$98))+(SUMIF(Bio!$AX$12,$A28,Bio!AS$18)+SUMIF(Bio!$AX$20,$A28,Bio!AS$26)+SUMIF(Bio!$AX$28,$A28,Bio!AS$34)+SUMIF(Bio!$AX$36,$A28,Bio!AS$42)+SUMIF(Bio!$AX$44,$A28,Bio!AS$50)+SUMIF(Bio!$AX$52,$A28,Bio!AS$58)+SUMIF(Bio!$AX$60,$A28,Bio!AS$66)+SUMIF(Bio!$AX$68,$A28,Bio!AS$74)+SUMIF(Bio!$AX$76,$A28,Bio!AS$82)+SUMIF(Bio!$AX$84,$A28,Bio!AS$90)+SUMIF(Bio!$AX$92,$A28,Bio!AS$98))+(SUMIF(Maths!$AX$12,$A28,Maths!AS$18)+SUMIF(Maths!$AX$20,$A28,Maths!AS$26)+SUMIF(Maths!$AX$28,$A28,Maths!AS$34)+SUMIF(Maths!$AX$36,$A28,Maths!AS$42)+SUMIF(Maths!$AX$44,$A28,Maths!AS$50)+SUMIF(Maths!$AX$52,$A28,Maths!AS$58)+SUMIF(Maths!$AX$60,$A28,Maths!AS$66)+SUMIF(Maths!$AX$68,$A28,Maths!AS$74)+SUMIF(Maths!$AX$76,$A28,Maths!AS$82)+SUMIF(Maths!$AX$84,$A28,Maths!AS$90)+SUMIF(Maths!$AX$92,$A28,Maths!AS$98))+(SUMIF(IITMaths!$AX$12,$A28,IITMaths!AS$18)+SUMIF(IITMaths!$AX$20,$A28,IITMaths!AS$26)+SUMIF(IITMaths!$AX$28,$A28,IITMaths!AS$34)+SUMIF(IITMaths!$AX$36,$A28,IITMaths!AS$42)+SUMIF(IITMaths!$AX$44,$A28,IITMaths!AS$50)+SUMIF(IITMaths!$AX$52,$A28,IITMaths!AS$58)+SUMIF(IITMaths!$AX$60,$A28,IITMaths!AS$66)+SUMIF(IITMaths!$AX$68,$A28,IITMaths!AS$74)+SUMIF(IITMaths!$AX$76,$A28,IITMaths!AS$82)+SUMIF(IITMaths!$AX$84,$A28,IITMaths!AS$90)+SUMIF(IITMaths!$AX$92,$A28,IITMaths!AS$98))+(SUMIF(FourthLecture!$AX$12,$A28,FourthLecture!AS$18)+SUMIF(FourthLecture!$AX$20,$A28,FourthLecture!AS$26)+SUMIF(FourthLecture!$AX$28,$A28,FourthLecture!AS$34)+SUMIF(FourthLecture!$AX$36,$A28,FourthLecture!AS$42)+SUMIF(FourthLecture!$AX$44,$A28,FourthLecture!AS$50)+SUMIF(FourthLecture!$AX$52,$A28,FourthLecture!AS$58)+SUMIF(FourthLecture!$AX$60,$A28,FourthLecture!AS$66)+SUMIF(FourthLecture!$AX$68,$A28,FourthLecture!AS$74)+SUMIF(FourthLecture!$AX$76,$A28,FourthLecture!AS$82)+SUMIF(FourthLecture!$AX$84,$A28,FourthLecture!AS$90)+SUMIF(FourthLecture!$AX$92,$A28,FourthLecture!AS$98))+(SUMIF(OtherSubjects!$AX$12,$A28,OtherSubjects!AS$18)+SUMIF(OtherSubjects!$AX$20,$A28,OtherSubjects!AS$26)+SUMIF(OtherSubjects!$AX$28,$A28,OtherSubjects!AS$34)+SUMIF(OtherSubjects!$AX$36,$A28,OtherSubjects!AS$42)+SUMIF(OtherSubjects!$AX$44,$A28,OtherSubjects!AS$50)+SUMIF(OtherSubjects!$AX$52,$A28,OtherSubjects!AS$58)+SUMIF(OtherSubjects!$AX$60,$A28,OtherSubjects!AS$66)+SUMIF(OtherSubjects!$AX$68,$A28,OtherSubjects!AS$74)+SUMIF(OtherSubjects!$AX$76,$A28,OtherSubjects!AS$82)+SUMIF(OtherSubjects!$AX$84,$A28,OtherSubjects!AS$90)+SUMIF(OtherSubjects!$AX$92,$A28,OtherSubjects!AS$98))</f>
        <v>0</v>
      </c>
      <c r="S28" s="327">
        <f>(SUMIF(Physics!$AX$12,$A28,Physics!AT$18)+SUMIF(Physics!$AX$20,$A28,Physics!AT$26)+SUMIF(Physics!$AX$28,$A28,Physics!AT$34)+SUMIF(Physics!$AX$36,$A28,Physics!AT$42)+SUMIF(Physics!$AX$44,$A28,Physics!AT$50)+SUMIF(Physics!$AX$52,$A28,Physics!AT$58)+SUMIF(Physics!$AX$60,$A28,Physics!AT$66)+SUMIF(Physics!$AX$68,$A28,Physics!AT$74)+SUMIF(Physics!$AX$76,$A28,Physics!AT$82)+SUMIF(Physics!$AX$84,$A28,Physics!AT$90)+SUMIF(Physics!$AX$92,$A28,Physics!AT$98))+(SUMIF(IITPhysics!$AX$12,$A28,IITPhysics!AT$18)+SUMIF(IITPhysics!$AX$20,$A28,IITPhysics!AT$26)+SUMIF(IITPhysics!$AX$28,$A28,IITPhysics!AT$34)+SUMIF(IITPhysics!$AX$36,$A28,IITPhysics!AT$42)+SUMIF(IITPhysics!$AX$44,$A28,IITPhysics!AT$50)+SUMIF(IITPhysics!$AX$52,$A28,IITPhysics!AT$58)+SUMIF(IITPhysics!$AX$60,$A28,IITPhysics!AT$66)+SUMIF(IITPhysics!$AX$68,$A28,IITPhysics!AT$74)+SUMIF(IITPhysics!$AX$76,$A28,IITPhysics!AT$82)+SUMIF(IITPhysics!$AX$84,$A28,IITPhysics!AT$90)+SUMIF(IITPhysics!$AX$92,$A28,IITPhysics!AT$98))+(SUMIF(Chem!$AX$12,$A28,Chem!AT$18)+SUMIF(Chem!$AX$20,$A28,Chem!AT$26)+SUMIF(Chem!$AX$28,$A28,Chem!AT$34)+SUMIF(Chem!$AX$36,$A28,Chem!AT$42)+SUMIF(Chem!$AX$44,$A28,Chem!AT$50)+SUMIF(Chem!$AX$52,$A28,Chem!AT$58)+SUMIF(Chem!$AX$60,$A28,Chem!AT$66)+SUMIF(Chem!$AX$68,$A28,Chem!AT$74)+SUMIF(Chem!$AX$76,$A28,Chem!AT$82)+SUMIF(Chem!$AX$84,$A28,Chem!AT$90)+SUMIF(Chem!$AX$92,$A28,Chem!AT$98))+(SUMIF(IITChem!$AX$12,$A28,IITChem!AT$18)+SUMIF(IITChem!$AX$20,$A28,IITChem!AT$26)+SUMIF(IITChem!$AX$28,$A28,IITChem!AT$34)+SUMIF(IITChem!$AX$36,$A28,IITChem!AT$42)+SUMIF(IITChem!$AX$44,$A28,IITChem!AT$50)+SUMIF(IITChem!$AX$52,$A28,IITChem!AT$58)+SUMIF(IITChem!$AX$60,$A28,IITChem!AT$66)+SUMIF(IITChem!$AX$68,$A28,IITChem!AT$74)+SUMIF(IITChem!$AX$76,$A28,IITChem!AT$82)+SUMIF(IITChem!$AX$84,$A28,IITChem!AT$90)+SUMIF(IITChem!$AX$92,$A28,IITChem!AT$98))+(SUMIF(Bio!$AX$12,$A28,Bio!AT$18)+SUMIF(Bio!$AX$20,$A28,Bio!AT$26)+SUMIF(Bio!$AX$28,$A28,Bio!AT$34)+SUMIF(Bio!$AX$36,$A28,Bio!AT$42)+SUMIF(Bio!$AX$44,$A28,Bio!AT$50)+SUMIF(Bio!$AX$52,$A28,Bio!AT$58)+SUMIF(Bio!$AX$60,$A28,Bio!AT$66)+SUMIF(Bio!$AX$68,$A28,Bio!AT$74)+SUMIF(Bio!$AX$76,$A28,Bio!AT$82)+SUMIF(Bio!$AX$84,$A28,Bio!AT$90)+SUMIF(Bio!$AX$92,$A28,Bio!AT$98))+(SUMIF(Maths!$AX$12,$A28,Maths!AT$18)+SUMIF(Maths!$AX$20,$A28,Maths!AT$26)+SUMIF(Maths!$AX$28,$A28,Maths!AT$34)+SUMIF(Maths!$AX$36,$A28,Maths!AT$42)+SUMIF(Maths!$AX$44,$A28,Maths!AT$50)+SUMIF(Maths!$AX$52,$A28,Maths!AT$58)+SUMIF(Maths!$AX$60,$A28,Maths!AT$66)+SUMIF(Maths!$AX$68,$A28,Maths!AT$74)+SUMIF(Maths!$AX$76,$A28,Maths!AT$82)+SUMIF(Maths!$AX$84,$A28,Maths!AT$90)+SUMIF(Maths!$AX$92,$A28,Maths!AT$98))+(SUMIF(IITMaths!$AX$12,$A28,IITMaths!AT$18)+SUMIF(IITMaths!$AX$20,$A28,IITMaths!AT$26)+SUMIF(IITMaths!$AX$28,$A28,IITMaths!AT$34)+SUMIF(IITMaths!$AX$36,$A28,IITMaths!AT$42)+SUMIF(IITMaths!$AX$44,$A28,IITMaths!AT$50)+SUMIF(IITMaths!$AX$52,$A28,IITMaths!AT$58)+SUMIF(IITMaths!$AX$60,$A28,IITMaths!AT$66)+SUMIF(IITMaths!$AX$68,$A28,IITMaths!AT$74)+SUMIF(IITMaths!$AX$76,$A28,IITMaths!AT$82)+SUMIF(IITMaths!$AX$84,$A28,IITMaths!AT$90)+SUMIF(IITMaths!$AX$92,$A28,IITMaths!AT$98))+(SUMIF(FourthLecture!$AX$12,$A28,FourthLecture!AT$18)+SUMIF(FourthLecture!$AX$20,$A28,FourthLecture!AT$26)+SUMIF(FourthLecture!$AX$28,$A28,FourthLecture!AT$34)+SUMIF(FourthLecture!$AX$36,$A28,FourthLecture!AT$42)+SUMIF(FourthLecture!$AX$44,$A28,FourthLecture!AT$50)+SUMIF(FourthLecture!$AX$52,$A28,FourthLecture!AT$58)+SUMIF(FourthLecture!$AX$60,$A28,FourthLecture!AT$66)+SUMIF(FourthLecture!$AX$68,$A28,FourthLecture!AT$74)+SUMIF(FourthLecture!$AX$76,$A28,FourthLecture!AT$82)+SUMIF(FourthLecture!$AX$84,$A28,FourthLecture!AT$90)+SUMIF(FourthLecture!$AX$92,$A28,FourthLecture!AT$98))+(SUMIF(OtherSubjects!$AX$12,$A28,OtherSubjects!AT$18)+SUMIF(OtherSubjects!$AX$20,$A28,OtherSubjects!AT$26)+SUMIF(OtherSubjects!$AX$28,$A28,OtherSubjects!AT$34)+SUMIF(OtherSubjects!$AX$36,$A28,OtherSubjects!AT$42)+SUMIF(OtherSubjects!$AX$44,$A28,OtherSubjects!AT$50)+SUMIF(OtherSubjects!$AX$52,$A28,OtherSubjects!AT$58)+SUMIF(OtherSubjects!$AX$60,$A28,OtherSubjects!AT$66)+SUMIF(OtherSubjects!$AX$68,$A28,OtherSubjects!AT$74)+SUMIF(OtherSubjects!$AX$76,$A28,OtherSubjects!AT$82)+SUMIF(OtherSubjects!$AX$84,$A28,OtherSubjects!AT$90)+SUMIF(OtherSubjects!$AX$92,$A28,OtherSubjects!AT$98))</f>
        <v>0</v>
      </c>
      <c r="T28" s="327">
        <f>(SUMIF(Physics!$AX$12,$A28,Physics!AU$18)+SUMIF(Physics!$AX$20,$A28,Physics!AU$26)+SUMIF(Physics!$AX$28,$A28,Physics!AU$34)+SUMIF(Physics!$AX$36,$A28,Physics!AU$42)+SUMIF(Physics!$AX$44,$A28,Physics!AU$50)+SUMIF(Physics!$AX$52,$A28,Physics!AU$58)+SUMIF(Physics!$AX$60,$A28,Physics!AU$66)+SUMIF(Physics!$AX$68,$A28,Physics!AU$74)+SUMIF(Physics!$AX$76,$A28,Physics!AU$82)+SUMIF(Physics!$AX$84,$A28,Physics!AU$90)+SUMIF(Physics!$AX$92,$A28,Physics!AU$98))+(SUMIF(IITPhysics!$AX$12,$A28,IITPhysics!AU$18)+SUMIF(IITPhysics!$AX$20,$A28,IITPhysics!AU$26)+SUMIF(IITPhysics!$AX$28,$A28,IITPhysics!AU$34)+SUMIF(IITPhysics!$AX$36,$A28,IITPhysics!AU$42)+SUMIF(IITPhysics!$AX$44,$A28,IITPhysics!AU$50)+SUMIF(IITPhysics!$AX$52,$A28,IITPhysics!AU$58)+SUMIF(IITPhysics!$AX$60,$A28,IITPhysics!AU$66)+SUMIF(IITPhysics!$AX$68,$A28,IITPhysics!AU$74)+SUMIF(IITPhysics!$AX$76,$A28,IITPhysics!AU$82)+SUMIF(IITPhysics!$AX$84,$A28,IITPhysics!AU$90)+SUMIF(IITPhysics!$AX$92,$A28,IITPhysics!AU$98))+(SUMIF(Chem!$AX$12,$A28,Chem!AU$18)+SUMIF(Chem!$AX$20,$A28,Chem!AU$26)+SUMIF(Chem!$AX$28,$A28,Chem!AU$34)+SUMIF(Chem!$AX$36,$A28,Chem!AU$42)+SUMIF(Chem!$AX$44,$A28,Chem!AU$50)+SUMIF(Chem!$AX$52,$A28,Chem!AU$58)+SUMIF(Chem!$AX$60,$A28,Chem!AU$66)+SUMIF(Chem!$AX$68,$A28,Chem!AU$74)+SUMIF(Chem!$AX$76,$A28,Chem!AU$82)+SUMIF(Chem!$AX$84,$A28,Chem!AU$90)+SUMIF(Chem!$AX$92,$A28,Chem!AU$98))+(SUMIF(IITChem!$AX$12,$A28,IITChem!AU$18)+SUMIF(IITChem!$AX$20,$A28,IITChem!AU$26)+SUMIF(IITChem!$AX$28,$A28,IITChem!AU$34)+SUMIF(IITChem!$AX$36,$A28,IITChem!AU$42)+SUMIF(IITChem!$AX$44,$A28,IITChem!AU$50)+SUMIF(IITChem!$AX$52,$A28,IITChem!AU$58)+SUMIF(IITChem!$AX$60,$A28,IITChem!AU$66)+SUMIF(IITChem!$AX$68,$A28,IITChem!AU$74)+SUMIF(IITChem!$AX$76,$A28,IITChem!AU$82)+SUMIF(IITChem!$AX$84,$A28,IITChem!AU$90)+SUMIF(IITChem!$AX$92,$A28,IITChem!AU$98))+(SUMIF(Bio!$AX$12,$A28,Bio!AU$18)+SUMIF(Bio!$AX$20,$A28,Bio!AU$26)+SUMIF(Bio!$AX$28,$A28,Bio!AU$34)+SUMIF(Bio!$AX$36,$A28,Bio!AU$42)+SUMIF(Bio!$AX$44,$A28,Bio!AU$50)+SUMIF(Bio!$AX$52,$A28,Bio!AU$58)+SUMIF(Bio!$AX$60,$A28,Bio!AU$66)+SUMIF(Bio!$AX$68,$A28,Bio!AU$74)+SUMIF(Bio!$AX$76,$A28,Bio!AU$82)+SUMIF(Bio!$AX$84,$A28,Bio!AU$90)+SUMIF(Bio!$AX$92,$A28,Bio!AU$98))+(SUMIF(Maths!$AX$12,$A28,Maths!AU$18)+SUMIF(Maths!$AX$20,$A28,Maths!AU$26)+SUMIF(Maths!$AX$28,$A28,Maths!AU$34)+SUMIF(Maths!$AX$36,$A28,Maths!AU$42)+SUMIF(Maths!$AX$44,$A28,Maths!AU$50)+SUMIF(Maths!$AX$52,$A28,Maths!AU$58)+SUMIF(Maths!$AX$60,$A28,Maths!AU$66)+SUMIF(Maths!$AX$68,$A28,Maths!AU$74)+SUMIF(Maths!$AX$76,$A28,Maths!AU$82)+SUMIF(Maths!$AX$84,$A28,Maths!AU$90)+SUMIF(Maths!$AX$92,$A28,Maths!AU$98))+(SUMIF(IITMaths!$AX$12,$A28,IITMaths!AU$18)+SUMIF(IITMaths!$AX$20,$A28,IITMaths!AU$26)+SUMIF(IITMaths!$AX$28,$A28,IITMaths!AU$34)+SUMIF(IITMaths!$AX$36,$A28,IITMaths!AU$42)+SUMIF(IITMaths!$AX$44,$A28,IITMaths!AU$50)+SUMIF(IITMaths!$AX$52,$A28,IITMaths!AU$58)+SUMIF(IITMaths!$AX$60,$A28,IITMaths!AU$66)+SUMIF(IITMaths!$AX$68,$A28,IITMaths!AU$74)+SUMIF(IITMaths!$AX$76,$A28,IITMaths!AU$82)+SUMIF(IITMaths!$AX$84,$A28,IITMaths!AU$90)+SUMIF(IITMaths!$AX$92,$A28,IITMaths!AU$98))+(SUMIF(FourthLecture!$AX$12,$A28,FourthLecture!AU$18)+SUMIF(FourthLecture!$AX$20,$A28,FourthLecture!AU$26)+SUMIF(FourthLecture!$AX$28,$A28,FourthLecture!AU$34)+SUMIF(FourthLecture!$AX$36,$A28,FourthLecture!AU$42)+SUMIF(FourthLecture!$AX$44,$A28,FourthLecture!AU$50)+SUMIF(FourthLecture!$AX$52,$A28,FourthLecture!AU$58)+SUMIF(FourthLecture!$AX$60,$A28,FourthLecture!AU$66)+SUMIF(FourthLecture!$AX$68,$A28,FourthLecture!AU$74)+SUMIF(FourthLecture!$AX$76,$A28,FourthLecture!AU$82)+SUMIF(FourthLecture!$AX$84,$A28,FourthLecture!AU$90)+SUMIF(FourthLecture!$AX$92,$A28,FourthLecture!AU$98))+(SUMIF(OtherSubjects!$AX$12,$A28,OtherSubjects!AU$18)+SUMIF(OtherSubjects!$AX$20,$A28,OtherSubjects!AU$26)+SUMIF(OtherSubjects!$AX$28,$A28,OtherSubjects!AU$34)+SUMIF(OtherSubjects!$AX$36,$A28,OtherSubjects!AU$42)+SUMIF(OtherSubjects!$AX$44,$A28,OtherSubjects!AU$50)+SUMIF(OtherSubjects!$AX$52,$A28,OtherSubjects!AU$58)+SUMIF(OtherSubjects!$AX$60,$A28,OtherSubjects!AU$66)+SUMIF(OtherSubjects!$AX$68,$A28,OtherSubjects!AU$74)+SUMIF(OtherSubjects!$AX$76,$A28,OtherSubjects!AU$82)+SUMIF(OtherSubjects!$AX$84,$A28,OtherSubjects!AU$90)+SUMIF(OtherSubjects!$AX$92,$A28,OtherSubjects!AU$98))</f>
        <v>0</v>
      </c>
      <c r="U28" s="327">
        <f>(SUMIF(Physics!$AX$12,$A28,Physics!AV$18)+SUMIF(Physics!$AX$20,$A28,Physics!AV$26)+SUMIF(Physics!$AX$28,$A28,Physics!AV$34)+SUMIF(Physics!$AX$36,$A28,Physics!AV$42)+SUMIF(Physics!$AX$44,$A28,Physics!AV$50)+SUMIF(Physics!$AX$52,$A28,Physics!AV$58)+SUMIF(Physics!$AX$60,$A28,Physics!AV$66)+SUMIF(Physics!$AX$68,$A28,Physics!AV$74)+SUMIF(Physics!$AX$76,$A28,Physics!AV$82)+SUMIF(Physics!$AX$84,$A28,Physics!AV$90)+SUMIF(Physics!$AX$92,$A28,Physics!AV$98))+(SUMIF(IITPhysics!$AX$12,$A28,IITPhysics!AV$18)+SUMIF(IITPhysics!$AX$20,$A28,IITPhysics!AV$26)+SUMIF(IITPhysics!$AX$28,$A28,IITPhysics!AV$34)+SUMIF(IITPhysics!$AX$36,$A28,IITPhysics!AV$42)+SUMIF(IITPhysics!$AX$44,$A28,IITPhysics!AV$50)+SUMIF(IITPhysics!$AX$52,$A28,IITPhysics!AV$58)+SUMIF(IITPhysics!$AX$60,$A28,IITPhysics!AV$66)+SUMIF(IITPhysics!$AX$68,$A28,IITPhysics!AV$74)+SUMIF(IITPhysics!$AX$76,$A28,IITPhysics!AV$82)+SUMIF(IITPhysics!$AX$84,$A28,IITPhysics!AV$90)+SUMIF(IITPhysics!$AX$92,$A28,IITPhysics!AV$98))+(SUMIF(Chem!$AX$12,$A28,Chem!AV$18)+SUMIF(Chem!$AX$20,$A28,Chem!AV$26)+SUMIF(Chem!$AX$28,$A28,Chem!AV$34)+SUMIF(Chem!$AX$36,$A28,Chem!AV$42)+SUMIF(Chem!$AX$44,$A28,Chem!AV$50)+SUMIF(Chem!$AX$52,$A28,Chem!AV$58)+SUMIF(Chem!$AX$60,$A28,Chem!AV$66)+SUMIF(Chem!$AX$68,$A28,Chem!AV$74)+SUMIF(Chem!$AX$76,$A28,Chem!AV$82)+SUMIF(Chem!$AX$84,$A28,Chem!AV$90)+SUMIF(Chem!$AX$92,$A28,Chem!AV$98))+(SUMIF(IITChem!$AX$12,$A28,IITChem!AV$18)+SUMIF(IITChem!$AX$20,$A28,IITChem!AV$26)+SUMIF(IITChem!$AX$28,$A28,IITChem!AV$34)+SUMIF(IITChem!$AX$36,$A28,IITChem!AV$42)+SUMIF(IITChem!$AX$44,$A28,IITChem!AV$50)+SUMIF(IITChem!$AX$52,$A28,IITChem!AV$58)+SUMIF(IITChem!$AX$60,$A28,IITChem!AV$66)+SUMIF(IITChem!$AX$68,$A28,IITChem!AV$74)+SUMIF(IITChem!$AX$76,$A28,IITChem!AV$82)+SUMIF(IITChem!$AX$84,$A28,IITChem!AV$90)+SUMIF(IITChem!$AX$92,$A28,IITChem!AV$98))+(SUMIF(Bio!$AX$12,$A28,Bio!AV$18)+SUMIF(Bio!$AX$20,$A28,Bio!AV$26)+SUMIF(Bio!$AX$28,$A28,Bio!AV$34)+SUMIF(Bio!$AX$36,$A28,Bio!AV$42)+SUMIF(Bio!$AX$44,$A28,Bio!AV$50)+SUMIF(Bio!$AX$52,$A28,Bio!AV$58)+SUMIF(Bio!$AX$60,$A28,Bio!AV$66)+SUMIF(Bio!$AX$68,$A28,Bio!AV$74)+SUMIF(Bio!$AX$76,$A28,Bio!AV$82)+SUMIF(Bio!$AX$84,$A28,Bio!AV$90)+SUMIF(Bio!$AX$92,$A28,Bio!AV$98))+(SUMIF(Maths!$AX$12,$A28,Maths!AV$18)+SUMIF(Maths!$AX$20,$A28,Maths!AV$26)+SUMIF(Maths!$AX$28,$A28,Maths!AV$34)+SUMIF(Maths!$AX$36,$A28,Maths!AV$42)+SUMIF(Maths!$AX$44,$A28,Maths!AV$50)+SUMIF(Maths!$AX$52,$A28,Maths!AV$58)+SUMIF(Maths!$AX$60,$A28,Maths!AV$66)+SUMIF(Maths!$AX$68,$A28,Maths!AV$74)+SUMIF(Maths!$AX$76,$A28,Maths!AV$82)+SUMIF(Maths!$AX$84,$A28,Maths!AV$90)+SUMIF(Maths!$AX$92,$A28,Maths!AV$98))+(SUMIF(IITMaths!$AX$12,$A28,IITMaths!AV$18)+SUMIF(IITMaths!$AX$20,$A28,IITMaths!AV$26)+SUMIF(IITMaths!$AX$28,$A28,IITMaths!AV$34)+SUMIF(IITMaths!$AX$36,$A28,IITMaths!AV$42)+SUMIF(IITMaths!$AX$44,$A28,IITMaths!AV$50)+SUMIF(IITMaths!$AX$52,$A28,IITMaths!AV$58)+SUMIF(IITMaths!$AX$60,$A28,IITMaths!AV$66)+SUMIF(IITMaths!$AX$68,$A28,IITMaths!AV$74)+SUMIF(IITMaths!$AX$76,$A28,IITMaths!AV$82)+SUMIF(IITMaths!$AX$84,$A28,IITMaths!AV$90)+SUMIF(IITMaths!$AX$92,$A28,IITMaths!AV$98))+(SUMIF(FourthLecture!$AX$12,$A28,FourthLecture!AV$18)+SUMIF(FourthLecture!$AX$20,$A28,FourthLecture!AV$26)+SUMIF(FourthLecture!$AX$28,$A28,FourthLecture!AV$34)+SUMIF(FourthLecture!$AX$36,$A28,FourthLecture!AV$42)+SUMIF(FourthLecture!$AX$44,$A28,FourthLecture!AV$50)+SUMIF(FourthLecture!$AX$52,$A28,FourthLecture!AV$58)+SUMIF(FourthLecture!$AX$60,$A28,FourthLecture!AV$66)+SUMIF(FourthLecture!$AX$68,$A28,FourthLecture!AV$74)+SUMIF(FourthLecture!$AX$76,$A28,FourthLecture!AV$82)+SUMIF(FourthLecture!$AX$84,$A28,FourthLecture!AV$90)+SUMIF(FourthLecture!$AX$92,$A28,FourthLecture!AV$98))+(SUMIF(OtherSubjects!$AX$12,$A28,OtherSubjects!AV$18)+SUMIF(OtherSubjects!$AX$20,$A28,OtherSubjects!AV$26)+SUMIF(OtherSubjects!$AX$28,$A28,OtherSubjects!AV$34)+SUMIF(OtherSubjects!$AX$36,$A28,OtherSubjects!AV$42)+SUMIF(OtherSubjects!$AX$44,$A28,OtherSubjects!AV$50)+SUMIF(OtherSubjects!$AX$52,$A28,OtherSubjects!AV$58)+SUMIF(OtherSubjects!$AX$60,$A28,OtherSubjects!AV$66)+SUMIF(OtherSubjects!$AX$68,$A28,OtherSubjects!AV$74)+SUMIF(OtherSubjects!$AX$76,$A28,OtherSubjects!AV$82)+SUMIF(OtherSubjects!$AX$84,$A28,OtherSubjects!AV$90)+SUMIF(OtherSubjects!$AX$92,$A28,OtherSubjects!AV$98))</f>
        <v>0</v>
      </c>
      <c r="V28" s="327">
        <f>(SUMIF(Physics!$AX$12,$A28,Physics!AW$18)+SUMIF(Physics!$AX$20,$A28,Physics!AW$26)+SUMIF(Physics!$AX$28,$A28,Physics!AW$34)+SUMIF(Physics!$AX$36,$A28,Physics!AW$42)+SUMIF(Physics!$AX$44,$A28,Physics!AW$50)+SUMIF(Physics!$AX$52,$A28,Physics!AW$58)+SUMIF(Physics!$AX$60,$A28,Physics!AW$66)+SUMIF(Physics!$AX$68,$A28,Physics!AW$74)+SUMIF(Physics!$AX$76,$A28,Physics!AW$82)+SUMIF(Physics!$AX$84,$A28,Physics!AW$90)+SUMIF(Physics!$AX$92,$A28,Physics!AW$98))+(SUMIF(IITPhysics!$AX$12,$A28,IITPhysics!AW$18)+SUMIF(IITPhysics!$AX$20,$A28,IITPhysics!AW$26)+SUMIF(IITPhysics!$AX$28,$A28,IITPhysics!AW$34)+SUMIF(IITPhysics!$AX$36,$A28,IITPhysics!AW$42)+SUMIF(IITPhysics!$AX$44,$A28,IITPhysics!AW$50)+SUMIF(IITPhysics!$AX$52,$A28,IITPhysics!AW$58)+SUMIF(IITPhysics!$AX$60,$A28,IITPhysics!AW$66)+SUMIF(IITPhysics!$AX$68,$A28,IITPhysics!AW$74)+SUMIF(IITPhysics!$AX$76,$A28,IITPhysics!AW$82)+SUMIF(IITPhysics!$AX$84,$A28,IITPhysics!AW$90)+SUMIF(IITPhysics!$AX$92,$A28,IITPhysics!AW$98))+(SUMIF(Chem!$AX$12,$A28,Chem!AW$18)+SUMIF(Chem!$AX$20,$A28,Chem!AW$26)+SUMIF(Chem!$AX$28,$A28,Chem!AW$34)+SUMIF(Chem!$AX$36,$A28,Chem!AW$42)+SUMIF(Chem!$AX$44,$A28,Chem!AW$50)+SUMIF(Chem!$AX$52,$A28,Chem!AW$58)+SUMIF(Chem!$AX$60,$A28,Chem!AW$66)+SUMIF(Chem!$AX$68,$A28,Chem!AW$74)+SUMIF(Chem!$AX$76,$A28,Chem!AW$82)+SUMIF(Chem!$AX$84,$A28,Chem!AW$90)+SUMIF(Chem!$AX$92,$A28,Chem!AW$98))+(SUMIF(IITChem!$AX$12,$A28,IITChem!AW$18)+SUMIF(IITChem!$AX$20,$A28,IITChem!AW$26)+SUMIF(IITChem!$AX$28,$A28,IITChem!AW$34)+SUMIF(IITChem!$AX$36,$A28,IITChem!AW$42)+SUMIF(IITChem!$AX$44,$A28,IITChem!AW$50)+SUMIF(IITChem!$AX$52,$A28,IITChem!AW$58)+SUMIF(IITChem!$AX$60,$A28,IITChem!AW$66)+SUMIF(IITChem!$AX$68,$A28,IITChem!AW$74)+SUMIF(IITChem!$AX$76,$A28,IITChem!AW$82)+SUMIF(IITChem!$AX$84,$A28,IITChem!AW$90)+SUMIF(IITChem!$AX$92,$A28,IITChem!AW$98))+(SUMIF(Bio!$AX$12,$A28,Bio!AW$18)+SUMIF(Bio!$AX$20,$A28,Bio!AW$26)+SUMIF(Bio!$AX$28,$A28,Bio!AW$34)+SUMIF(Bio!$AX$36,$A28,Bio!AW$42)+SUMIF(Bio!$AX$44,$A28,Bio!AW$50)+SUMIF(Bio!$AX$52,$A28,Bio!AW$58)+SUMIF(Bio!$AX$60,$A28,Bio!AW$66)+SUMIF(Bio!$AX$68,$A28,Bio!AW$74)+SUMIF(Bio!$AX$76,$A28,Bio!AW$82)+SUMIF(Bio!$AX$84,$A28,Bio!AW$90)+SUMIF(Bio!$AX$92,$A28,Bio!AW$98))+(SUMIF(Maths!$AX$12,$A28,Maths!AW$18)+SUMIF(Maths!$AX$20,$A28,Maths!AW$26)+SUMIF(Maths!$AX$28,$A28,Maths!AW$34)+SUMIF(Maths!$AX$36,$A28,Maths!AW$42)+SUMIF(Maths!$AX$44,$A28,Maths!AW$50)+SUMIF(Maths!$AX$52,$A28,Maths!AW$58)+SUMIF(Maths!$AX$60,$A28,Maths!AW$66)+SUMIF(Maths!$AX$68,$A28,Maths!AW$74)+SUMIF(Maths!$AX$76,$A28,Maths!AW$82)+SUMIF(Maths!$AX$84,$A28,Maths!AW$90)+SUMIF(Maths!$AX$92,$A28,Maths!AW$98))+(SUMIF(IITMaths!$AX$12,$A28,IITMaths!AW$18)+SUMIF(IITMaths!$AX$20,$A28,IITMaths!AW$26)+SUMIF(IITMaths!$AX$28,$A28,IITMaths!AW$34)+SUMIF(IITMaths!$AX$36,$A28,IITMaths!AW$42)+SUMIF(IITMaths!$AX$44,$A28,IITMaths!AW$50)+SUMIF(IITMaths!$AX$52,$A28,IITMaths!AW$58)+SUMIF(IITMaths!$AX$60,$A28,IITMaths!AW$66)+SUMIF(IITMaths!$AX$68,$A28,IITMaths!AW$74)+SUMIF(IITMaths!$AX$76,$A28,IITMaths!AW$82)+SUMIF(IITMaths!$AX$84,$A28,IITMaths!AW$90)+SUMIF(IITMaths!$AX$92,$A28,IITMaths!AW$98))+(SUMIF(FourthLecture!$AX$12,$A28,FourthLecture!AW$18)+SUMIF(FourthLecture!$AX$20,$A28,FourthLecture!AW$26)+SUMIF(FourthLecture!$AX$28,$A28,FourthLecture!AW$34)+SUMIF(FourthLecture!$AX$36,$A28,FourthLecture!AW$42)+SUMIF(FourthLecture!$AX$44,$A28,FourthLecture!AW$50)+SUMIF(FourthLecture!$AX$52,$A28,FourthLecture!AW$58)+SUMIF(FourthLecture!$AX$60,$A28,FourthLecture!AW$66)+SUMIF(FourthLecture!$AX$68,$A28,FourthLecture!AW$74)+SUMIF(FourthLecture!$AX$76,$A28,FourthLecture!AW$82)+SUMIF(FourthLecture!$AX$84,$A28,FourthLecture!AW$90)+SUMIF(FourthLecture!$AX$92,$A28,FourthLecture!AW$98))+(SUMIF(OtherSubjects!$AX$12,$A28,OtherSubjects!AW$18)+SUMIF(OtherSubjects!$AX$20,$A28,OtherSubjects!AW$26)+SUMIF(OtherSubjects!$AX$28,$A28,OtherSubjects!AW$34)+SUMIF(OtherSubjects!$AX$36,$A28,OtherSubjects!AW$42)+SUMIF(OtherSubjects!$AX$44,$A28,OtherSubjects!AW$50)+SUMIF(OtherSubjects!$AX$52,$A28,OtherSubjects!AW$58)+SUMIF(OtherSubjects!$AX$60,$A28,OtherSubjects!AW$66)+SUMIF(OtherSubjects!$AX$68,$A28,OtherSubjects!AW$74)+SUMIF(OtherSubjects!$AX$76,$A28,OtherSubjects!AW$82)+SUMIF(OtherSubjects!$AX$84,$A28,OtherSubjects!AW$90)+SUMIF(OtherSubjects!$AX$92,$A28,OtherSubjects!AW$98))</f>
        <v>0</v>
      </c>
      <c r="W28" s="327">
        <f>(SUMIF(Physics!$AX$12,$A28,Physics!AX$18)+SUMIF(Physics!$AX$20,$A28,Physics!AX$26)+SUMIF(Physics!$AX$28,$A28,Physics!AX$34)+SUMIF(Physics!$AX$36,$A28,Physics!AX$42)+SUMIF(Physics!$AX$44,$A28,Physics!AX$50)+SUMIF(Physics!$AX$52,$A28,Physics!AX$58)+SUMIF(Physics!$AX$60,$A28,Physics!AX$66)+SUMIF(Physics!$AX$68,$A28,Physics!AX$74)+SUMIF(Physics!$AX$76,$A28,Physics!AX$82)+SUMIF(Physics!$AX$84,$A28,Physics!AX$90)+SUMIF(Physics!$AX$92,$A28,Physics!AX$98))+(SUMIF(IITPhysics!$AX$12,$A28,IITPhysics!AX$18)+SUMIF(IITPhysics!$AX$20,$A28,IITPhysics!AX$26)+SUMIF(IITPhysics!$AX$28,$A28,IITPhysics!AX$34)+SUMIF(IITPhysics!$AX$36,$A28,IITPhysics!AX$42)+SUMIF(IITPhysics!$AX$44,$A28,IITPhysics!AX$50)+SUMIF(IITPhysics!$AX$52,$A28,IITPhysics!AX$58)+SUMIF(IITPhysics!$AX$60,$A28,IITPhysics!AX$66)+SUMIF(IITPhysics!$AX$68,$A28,IITPhysics!AX$74)+SUMIF(IITPhysics!$AX$76,$A28,IITPhysics!AX$82)+SUMIF(IITPhysics!$AX$84,$A28,IITPhysics!AX$90)+SUMIF(IITPhysics!$AX$92,$A28,IITPhysics!AX$98))+(SUMIF(Chem!$AX$12,$A28,Chem!AX$18)+SUMIF(Chem!$AX$20,$A28,Chem!AX$26)+SUMIF(Chem!$AX$28,$A28,Chem!AX$34)+SUMIF(Chem!$AX$36,$A28,Chem!AX$42)+SUMIF(Chem!$AX$44,$A28,Chem!AX$50)+SUMIF(Chem!$AX$52,$A28,Chem!AX$58)+SUMIF(Chem!$AX$60,$A28,Chem!AX$66)+SUMIF(Chem!$AX$68,$A28,Chem!AX$74)+SUMIF(Chem!$AX$76,$A28,Chem!AX$82)+SUMIF(Chem!$AX$84,$A28,Chem!AX$90)+SUMIF(Chem!$AX$92,$A28,Chem!AX$98))+(SUMIF(IITChem!$AX$12,$A28,IITChem!AX$18)+SUMIF(IITChem!$AX$20,$A28,IITChem!AX$26)+SUMIF(IITChem!$AX$28,$A28,IITChem!AX$34)+SUMIF(IITChem!$AX$36,$A28,IITChem!AX$42)+SUMIF(IITChem!$AX$44,$A28,IITChem!AX$50)+SUMIF(IITChem!$AX$52,$A28,IITChem!AX$58)+SUMIF(IITChem!$AX$60,$A28,IITChem!AX$66)+SUMIF(IITChem!$AX$68,$A28,IITChem!AX$74)+SUMIF(IITChem!$AX$76,$A28,IITChem!AX$82)+SUMIF(IITChem!$AX$84,$A28,IITChem!AX$90)+SUMIF(IITChem!$AX$92,$A28,IITChem!AX$98))+(SUMIF(Bio!$AX$12,$A28,Bio!AX$18)+SUMIF(Bio!$AX$20,$A28,Bio!AX$26)+SUMIF(Bio!$AX$28,$A28,Bio!AX$34)+SUMIF(Bio!$AX$36,$A28,Bio!AX$42)+SUMIF(Bio!$AX$44,$A28,Bio!AX$50)+SUMIF(Bio!$AX$52,$A28,Bio!AX$58)+SUMIF(Bio!$AX$60,$A28,Bio!AX$66)+SUMIF(Bio!$AX$68,$A28,Bio!AX$74)+SUMIF(Bio!$AX$76,$A28,Bio!AX$82)+SUMIF(Bio!$AX$84,$A28,Bio!AX$90)+SUMIF(Bio!$AX$92,$A28,Bio!AX$98))+(SUMIF(Maths!$AX$12,$A28,Maths!AX$18)+SUMIF(Maths!$AX$20,$A28,Maths!AX$26)+SUMIF(Maths!$AX$28,$A28,Maths!AX$34)+SUMIF(Maths!$AX$36,$A28,Maths!AX$42)+SUMIF(Maths!$AX$44,$A28,Maths!AX$50)+SUMIF(Maths!$AX$52,$A28,Maths!AX$58)+SUMIF(Maths!$AX$60,$A28,Maths!AX$66)+SUMIF(Maths!$AX$68,$A28,Maths!AX$74)+SUMIF(Maths!$AX$76,$A28,Maths!AX$82)+SUMIF(Maths!$AX$84,$A28,Maths!AX$90)+SUMIF(Maths!$AX$92,$A28,Maths!AX$98))+(SUMIF(IITMaths!$AX$12,$A28,IITMaths!AX$18)+SUMIF(IITMaths!$AX$20,$A28,IITMaths!AX$26)+SUMIF(IITMaths!$AX$28,$A28,IITMaths!AX$34)+SUMIF(IITMaths!$AX$36,$A28,IITMaths!AX$42)+SUMIF(IITMaths!$AX$44,$A28,IITMaths!AX$50)+SUMIF(IITMaths!$AX$52,$A28,IITMaths!AX$58)+SUMIF(IITMaths!$AX$60,$A28,IITMaths!AX$66)+SUMIF(IITMaths!$AX$68,$A28,IITMaths!AX$74)+SUMIF(IITMaths!$AX$76,$A28,IITMaths!AX$82)+SUMIF(IITMaths!$AX$84,$A28,IITMaths!AX$90)+SUMIF(IITMaths!$AX$92,$A28,IITMaths!AX$98))+(SUMIF(FourthLecture!$AX$12,$A28,FourthLecture!AX$18)+SUMIF(FourthLecture!$AX$20,$A28,FourthLecture!AX$26)+SUMIF(FourthLecture!$AX$28,$A28,FourthLecture!AX$34)+SUMIF(FourthLecture!$AX$36,$A28,FourthLecture!AX$42)+SUMIF(FourthLecture!$AX$44,$A28,FourthLecture!AX$50)+SUMIF(FourthLecture!$AX$52,$A28,FourthLecture!AX$58)+SUMIF(FourthLecture!$AX$60,$A28,FourthLecture!AX$66)+SUMIF(FourthLecture!$AX$68,$A28,FourthLecture!AX$74)+SUMIF(FourthLecture!$AX$76,$A28,FourthLecture!AX$82)+SUMIF(FourthLecture!$AX$84,$A28,FourthLecture!AX$90)+SUMIF(FourthLecture!$AX$92,$A28,FourthLecture!AX$98))+(SUMIF(OtherSubjects!$AX$12,$A28,OtherSubjects!AX$18)+SUMIF(OtherSubjects!$AX$20,$A28,OtherSubjects!AX$26)+SUMIF(OtherSubjects!$AX$28,$A28,OtherSubjects!AX$34)+SUMIF(OtherSubjects!$AX$36,$A28,OtherSubjects!AX$42)+SUMIF(OtherSubjects!$AX$44,$A28,OtherSubjects!AX$50)+SUMIF(OtherSubjects!$AX$52,$A28,OtherSubjects!AX$58)+SUMIF(OtherSubjects!$AX$60,$A28,OtherSubjects!AX$66)+SUMIF(OtherSubjects!$AX$68,$A28,OtherSubjects!AX$74)+SUMIF(OtherSubjects!$AX$76,$A28,OtherSubjects!AX$82)+SUMIF(OtherSubjects!$AX$84,$A28,OtherSubjects!AX$90)+SUMIF(OtherSubjects!$AX$92,$A28,OtherSubjects!AX$98))</f>
        <v>0</v>
      </c>
      <c r="X28" s="327">
        <f>(SUMIF(Physics!$AX$12,$A28,Physics!AY$18)+SUMIF(Physics!$AX$20,$A28,Physics!AY$26)+SUMIF(Physics!$AX$28,$A28,Physics!AY$34)+SUMIF(Physics!$AX$36,$A28,Physics!AY$42)+SUMIF(Physics!$AX$44,$A28,Physics!AY$50)+SUMIF(Physics!$AX$52,$A28,Physics!AY$58)+SUMIF(Physics!$AX$60,$A28,Physics!AY$66)+SUMIF(Physics!$AX$68,$A28,Physics!AY$74)+SUMIF(Physics!$AX$76,$A28,Physics!AY$82)+SUMIF(Physics!$AX$84,$A28,Physics!AY$90)+SUMIF(Physics!$AX$92,$A28,Physics!AY$98))+(SUMIF(IITPhysics!$AX$12,$A28,IITPhysics!AY$18)+SUMIF(IITPhysics!$AX$20,$A28,IITPhysics!AY$26)+SUMIF(IITPhysics!$AX$28,$A28,IITPhysics!AY$34)+SUMIF(IITPhysics!$AX$36,$A28,IITPhysics!AY$42)+SUMIF(IITPhysics!$AX$44,$A28,IITPhysics!AY$50)+SUMIF(IITPhysics!$AX$52,$A28,IITPhysics!AY$58)+SUMIF(IITPhysics!$AX$60,$A28,IITPhysics!AY$66)+SUMIF(IITPhysics!$AX$68,$A28,IITPhysics!AY$74)+SUMIF(IITPhysics!$AX$76,$A28,IITPhysics!AY$82)+SUMIF(IITPhysics!$AX$84,$A28,IITPhysics!AY$90)+SUMIF(IITPhysics!$AX$92,$A28,IITPhysics!AY$98))+(SUMIF(Chem!$AX$12,$A28,Chem!AY$18)+SUMIF(Chem!$AX$20,$A28,Chem!AY$26)+SUMIF(Chem!$AX$28,$A28,Chem!AY$34)+SUMIF(Chem!$AX$36,$A28,Chem!AY$42)+SUMIF(Chem!$AX$44,$A28,Chem!AY$50)+SUMIF(Chem!$AX$52,$A28,Chem!AY$58)+SUMIF(Chem!$AX$60,$A28,Chem!AY$66)+SUMIF(Chem!$AX$68,$A28,Chem!AY$74)+SUMIF(Chem!$AX$76,$A28,Chem!AY$82)+SUMIF(Chem!$AX$84,$A28,Chem!AY$90)+SUMIF(Chem!$AX$92,$A28,Chem!AY$98))+(SUMIF(IITChem!$AX$12,$A28,IITChem!AY$18)+SUMIF(IITChem!$AX$20,$A28,IITChem!AY$26)+SUMIF(IITChem!$AX$28,$A28,IITChem!AY$34)+SUMIF(IITChem!$AX$36,$A28,IITChem!AY$42)+SUMIF(IITChem!$AX$44,$A28,IITChem!AY$50)+SUMIF(IITChem!$AX$52,$A28,IITChem!AY$58)+SUMIF(IITChem!$AX$60,$A28,IITChem!AY$66)+SUMIF(IITChem!$AX$68,$A28,IITChem!AY$74)+SUMIF(IITChem!$AX$76,$A28,IITChem!AY$82)+SUMIF(IITChem!$AX$84,$A28,IITChem!AY$90)+SUMIF(IITChem!$AX$92,$A28,IITChem!AY$98))+(SUMIF(Bio!$AX$12,$A28,Bio!AY$18)+SUMIF(Bio!$AX$20,$A28,Bio!AY$26)+SUMIF(Bio!$AX$28,$A28,Bio!AY$34)+SUMIF(Bio!$AX$36,$A28,Bio!AY$42)+SUMIF(Bio!$AX$44,$A28,Bio!AY$50)+SUMIF(Bio!$AX$52,$A28,Bio!AY$58)+SUMIF(Bio!$AX$60,$A28,Bio!AY$66)+SUMIF(Bio!$AX$68,$A28,Bio!AY$74)+SUMIF(Bio!$AX$76,$A28,Bio!AY$82)+SUMIF(Bio!$AX$84,$A28,Bio!AY$90)+SUMIF(Bio!$AX$92,$A28,Bio!AY$98))+(SUMIF(Maths!$AX$12,$A28,Maths!AY$18)+SUMIF(Maths!$AX$20,$A28,Maths!AY$26)+SUMIF(Maths!$AX$28,$A28,Maths!AY$34)+SUMIF(Maths!$AX$36,$A28,Maths!AY$42)+SUMIF(Maths!$AX$44,$A28,Maths!AY$50)+SUMIF(Maths!$AX$52,$A28,Maths!AY$58)+SUMIF(Maths!$AX$60,$A28,Maths!AY$66)+SUMIF(Maths!$AX$68,$A28,Maths!AY$74)+SUMIF(Maths!$AX$76,$A28,Maths!AY$82)+SUMIF(Maths!$AX$84,$A28,Maths!AY$90)+SUMIF(Maths!$AX$92,$A28,Maths!AY$98))+(SUMIF(IITMaths!$AX$12,$A28,IITMaths!AY$18)+SUMIF(IITMaths!$AX$20,$A28,IITMaths!AY$26)+SUMIF(IITMaths!$AX$28,$A28,IITMaths!AY$34)+SUMIF(IITMaths!$AX$36,$A28,IITMaths!AY$42)+SUMIF(IITMaths!$AX$44,$A28,IITMaths!AY$50)+SUMIF(IITMaths!$AX$52,$A28,IITMaths!AY$58)+SUMIF(IITMaths!$AX$60,$A28,IITMaths!AY$66)+SUMIF(IITMaths!$AX$68,$A28,IITMaths!AY$74)+SUMIF(IITMaths!$AX$76,$A28,IITMaths!AY$82)+SUMIF(IITMaths!$AX$84,$A28,IITMaths!AY$90)+SUMIF(IITMaths!$AX$92,$A28,IITMaths!AY$98))+(SUMIF(FourthLecture!$AX$12,$A28,FourthLecture!AY$18)+SUMIF(FourthLecture!$AX$20,$A28,FourthLecture!AY$26)+SUMIF(FourthLecture!$AX$28,$A28,FourthLecture!AY$34)+SUMIF(FourthLecture!$AX$36,$A28,FourthLecture!AY$42)+SUMIF(FourthLecture!$AX$44,$A28,FourthLecture!AY$50)+SUMIF(FourthLecture!$AX$52,$A28,FourthLecture!AY$58)+SUMIF(FourthLecture!$AX$60,$A28,FourthLecture!AY$66)+SUMIF(FourthLecture!$AX$68,$A28,FourthLecture!AY$74)+SUMIF(FourthLecture!$AX$76,$A28,FourthLecture!AY$82)+SUMIF(FourthLecture!$AX$84,$A28,FourthLecture!AY$90)+SUMIF(FourthLecture!$AX$92,$A28,FourthLecture!AY$98))+(SUMIF(OtherSubjects!$AX$12,$A28,OtherSubjects!AY$18)+SUMIF(OtherSubjects!$AX$20,$A28,OtherSubjects!AY$26)+SUMIF(OtherSubjects!$AX$28,$A28,OtherSubjects!AY$34)+SUMIF(OtherSubjects!$AX$36,$A28,OtherSubjects!AY$42)+SUMIF(OtherSubjects!$AX$44,$A28,OtherSubjects!AY$50)+SUMIF(OtherSubjects!$AX$52,$A28,OtherSubjects!AY$58)+SUMIF(OtherSubjects!$AX$60,$A28,OtherSubjects!AY$66)+SUMIF(OtherSubjects!$AX$68,$A28,OtherSubjects!AY$74)+SUMIF(OtherSubjects!$AX$76,$A28,OtherSubjects!AY$82)+SUMIF(OtherSubjects!$AX$84,$A28,OtherSubjects!AY$90)+SUMIF(OtherSubjects!$AX$92,$A28,OtherSubjects!AY$98))</f>
        <v>0</v>
      </c>
      <c r="Y28" s="327">
        <f>(SUMIF(Physics!$AX$12,$A28,Physics!AZ$18)+SUMIF(Physics!$AX$20,$A28,Physics!AZ$26)+SUMIF(Physics!$AX$28,$A28,Physics!AZ$34)+SUMIF(Physics!$AX$36,$A28,Physics!AZ$42)+SUMIF(Physics!$AX$44,$A28,Physics!AZ$50)+SUMIF(Physics!$AX$52,$A28,Physics!AZ$58)+SUMIF(Physics!$AX$60,$A28,Physics!AZ$66)+SUMIF(Physics!$AX$68,$A28,Physics!AZ$74)+SUMIF(Physics!$AX$76,$A28,Physics!AZ$82)+SUMIF(Physics!$AX$84,$A28,Physics!AZ$90)+SUMIF(Physics!$AX$92,$A28,Physics!AZ$98))+(SUMIF(IITPhysics!$AX$12,$A28,IITPhysics!AZ$18)+SUMIF(IITPhysics!$AX$20,$A28,IITPhysics!AZ$26)+SUMIF(IITPhysics!$AX$28,$A28,IITPhysics!AZ$34)+SUMIF(IITPhysics!$AX$36,$A28,IITPhysics!AZ$42)+SUMIF(IITPhysics!$AX$44,$A28,IITPhysics!AZ$50)+SUMIF(IITPhysics!$AX$52,$A28,IITPhysics!AZ$58)+SUMIF(IITPhysics!$AX$60,$A28,IITPhysics!AZ$66)+SUMIF(IITPhysics!$AX$68,$A28,IITPhysics!AZ$74)+SUMIF(IITPhysics!$AX$76,$A28,IITPhysics!AZ$82)+SUMIF(IITPhysics!$AX$84,$A28,IITPhysics!AZ$90)+SUMIF(IITPhysics!$AX$92,$A28,IITPhysics!AZ$98))+(SUMIF(Chem!$AX$12,$A28,Chem!AZ$18)+SUMIF(Chem!$AX$20,$A28,Chem!AZ$26)+SUMIF(Chem!$AX$28,$A28,Chem!AZ$34)+SUMIF(Chem!$AX$36,$A28,Chem!AZ$42)+SUMIF(Chem!$AX$44,$A28,Chem!AZ$50)+SUMIF(Chem!$AX$52,$A28,Chem!AZ$58)+SUMIF(Chem!$AX$60,$A28,Chem!AZ$66)+SUMIF(Chem!$AX$68,$A28,Chem!AZ$74)+SUMIF(Chem!$AX$76,$A28,Chem!AZ$82)+SUMIF(Chem!$AX$84,$A28,Chem!AZ$90)+SUMIF(Chem!$AX$92,$A28,Chem!AZ$98))+(SUMIF(IITChem!$AX$12,$A28,IITChem!AZ$18)+SUMIF(IITChem!$AX$20,$A28,IITChem!AZ$26)+SUMIF(IITChem!$AX$28,$A28,IITChem!AZ$34)+SUMIF(IITChem!$AX$36,$A28,IITChem!AZ$42)+SUMIF(IITChem!$AX$44,$A28,IITChem!AZ$50)+SUMIF(IITChem!$AX$52,$A28,IITChem!AZ$58)+SUMIF(IITChem!$AX$60,$A28,IITChem!AZ$66)+SUMIF(IITChem!$AX$68,$A28,IITChem!AZ$74)+SUMIF(IITChem!$AX$76,$A28,IITChem!AZ$82)+SUMIF(IITChem!$AX$84,$A28,IITChem!AZ$90)+SUMIF(IITChem!$AX$92,$A28,IITChem!AZ$98))+(SUMIF(Bio!$AX$12,$A28,Bio!AZ$18)+SUMIF(Bio!$AX$20,$A28,Bio!AZ$26)+SUMIF(Bio!$AX$28,$A28,Bio!AZ$34)+SUMIF(Bio!$AX$36,$A28,Bio!AZ$42)+SUMIF(Bio!$AX$44,$A28,Bio!AZ$50)+SUMIF(Bio!$AX$52,$A28,Bio!AZ$58)+SUMIF(Bio!$AX$60,$A28,Bio!AZ$66)+SUMIF(Bio!$AX$68,$A28,Bio!AZ$74)+SUMIF(Bio!$AX$76,$A28,Bio!AZ$82)+SUMIF(Bio!$AX$84,$A28,Bio!AZ$90)+SUMIF(Bio!$AX$92,$A28,Bio!AZ$98))+(SUMIF(Maths!$AX$12,$A28,Maths!AZ$18)+SUMIF(Maths!$AX$20,$A28,Maths!AZ$26)+SUMIF(Maths!$AX$28,$A28,Maths!AZ$34)+SUMIF(Maths!$AX$36,$A28,Maths!AZ$42)+SUMIF(Maths!$AX$44,$A28,Maths!AZ$50)+SUMIF(Maths!$AX$52,$A28,Maths!AZ$58)+SUMIF(Maths!$AX$60,$A28,Maths!AZ$66)+SUMIF(Maths!$AX$68,$A28,Maths!AZ$74)+SUMIF(Maths!$AX$76,$A28,Maths!AZ$82)+SUMIF(Maths!$AX$84,$A28,Maths!AZ$90)+SUMIF(Maths!$AX$92,$A28,Maths!AZ$98))+(SUMIF(IITMaths!$AX$12,$A28,IITMaths!AZ$18)+SUMIF(IITMaths!$AX$20,$A28,IITMaths!AZ$26)+SUMIF(IITMaths!$AX$28,$A28,IITMaths!AZ$34)+SUMIF(IITMaths!$AX$36,$A28,IITMaths!AZ$42)+SUMIF(IITMaths!$AX$44,$A28,IITMaths!AZ$50)+SUMIF(IITMaths!$AX$52,$A28,IITMaths!AZ$58)+SUMIF(IITMaths!$AX$60,$A28,IITMaths!AZ$66)+SUMIF(IITMaths!$AX$68,$A28,IITMaths!AZ$74)+SUMIF(IITMaths!$AX$76,$A28,IITMaths!AZ$82)+SUMIF(IITMaths!$AX$84,$A28,IITMaths!AZ$90)+SUMIF(IITMaths!$AX$92,$A28,IITMaths!AZ$98))+(SUMIF(FourthLecture!$AX$12,$A28,FourthLecture!AZ$18)+SUMIF(FourthLecture!$AX$20,$A28,FourthLecture!AZ$26)+SUMIF(FourthLecture!$AX$28,$A28,FourthLecture!AZ$34)+SUMIF(FourthLecture!$AX$36,$A28,FourthLecture!AZ$42)+SUMIF(FourthLecture!$AX$44,$A28,FourthLecture!AZ$50)+SUMIF(FourthLecture!$AX$52,$A28,FourthLecture!AZ$58)+SUMIF(FourthLecture!$AX$60,$A28,FourthLecture!AZ$66)+SUMIF(FourthLecture!$AX$68,$A28,FourthLecture!AZ$74)+SUMIF(FourthLecture!$AX$76,$A28,FourthLecture!AZ$82)+SUMIF(FourthLecture!$AX$84,$A28,FourthLecture!AZ$90)+SUMIF(FourthLecture!$AX$92,$A28,FourthLecture!AZ$98))+(SUMIF(OtherSubjects!$AX$12,$A28,OtherSubjects!AZ$18)+SUMIF(OtherSubjects!$AX$20,$A28,OtherSubjects!AZ$26)+SUMIF(OtherSubjects!$AX$28,$A28,OtherSubjects!AZ$34)+SUMIF(OtherSubjects!$AX$36,$A28,OtherSubjects!AZ$42)+SUMIF(OtherSubjects!$AX$44,$A28,OtherSubjects!AZ$50)+SUMIF(OtherSubjects!$AX$52,$A28,OtherSubjects!AZ$58)+SUMIF(OtherSubjects!$AX$60,$A28,OtherSubjects!AZ$66)+SUMIF(OtherSubjects!$AX$68,$A28,OtherSubjects!AZ$74)+SUMIF(OtherSubjects!$AX$76,$A28,OtherSubjects!AZ$82)+SUMIF(OtherSubjects!$AX$84,$A28,OtherSubjects!AZ$90)+SUMIF(OtherSubjects!$AX$92,$A28,OtherSubjects!AZ$98))</f>
        <v>0</v>
      </c>
      <c r="Z28" s="327">
        <f>(SUMIF(Physics!$AX$12,$A28,Physics!BA$18)+SUMIF(Physics!$AX$20,$A28,Physics!BA$26)+SUMIF(Physics!$AX$28,$A28,Physics!BA$34)+SUMIF(Physics!$AX$36,$A28,Physics!BA$42)+SUMIF(Physics!$AX$44,$A28,Physics!BA$50)+SUMIF(Physics!$AX$52,$A28,Physics!BA$58)+SUMIF(Physics!$AX$60,$A28,Physics!BA$66)+SUMIF(Physics!$AX$68,$A28,Physics!BA$74)+SUMIF(Physics!$AX$76,$A28,Physics!BA$82)+SUMIF(Physics!$AX$84,$A28,Physics!BA$90)+SUMIF(Physics!$AX$92,$A28,Physics!BA$98))+(SUMIF(IITPhysics!$AX$12,$A28,IITPhysics!BA$18)+SUMIF(IITPhysics!$AX$20,$A28,IITPhysics!BA$26)+SUMIF(IITPhysics!$AX$28,$A28,IITPhysics!BA$34)+SUMIF(IITPhysics!$AX$36,$A28,IITPhysics!BA$42)+SUMIF(IITPhysics!$AX$44,$A28,IITPhysics!BA$50)+SUMIF(IITPhysics!$AX$52,$A28,IITPhysics!BA$58)+SUMIF(IITPhysics!$AX$60,$A28,IITPhysics!BA$66)+SUMIF(IITPhysics!$AX$68,$A28,IITPhysics!BA$74)+SUMIF(IITPhysics!$AX$76,$A28,IITPhysics!BA$82)+SUMIF(IITPhysics!$AX$84,$A28,IITPhysics!BA$90)+SUMIF(IITPhysics!$AX$92,$A28,IITPhysics!BA$98))+(SUMIF(Chem!$AX$12,$A28,Chem!BA$18)+SUMIF(Chem!$AX$20,$A28,Chem!BA$26)+SUMIF(Chem!$AX$28,$A28,Chem!BA$34)+SUMIF(Chem!$AX$36,$A28,Chem!BA$42)+SUMIF(Chem!$AX$44,$A28,Chem!BA$50)+SUMIF(Chem!$AX$52,$A28,Chem!BA$58)+SUMIF(Chem!$AX$60,$A28,Chem!BA$66)+SUMIF(Chem!$AX$68,$A28,Chem!BA$74)+SUMIF(Chem!$AX$76,$A28,Chem!BA$82)+SUMIF(Chem!$AX$84,$A28,Chem!BA$90)+SUMIF(Chem!$AX$92,$A28,Chem!BA$98))+(SUMIF(IITChem!$AX$12,$A28,IITChem!BA$18)+SUMIF(IITChem!$AX$20,$A28,IITChem!BA$26)+SUMIF(IITChem!$AX$28,$A28,IITChem!BA$34)+SUMIF(IITChem!$AX$36,$A28,IITChem!BA$42)+SUMIF(IITChem!$AX$44,$A28,IITChem!BA$50)+SUMIF(IITChem!$AX$52,$A28,IITChem!BA$58)+SUMIF(IITChem!$AX$60,$A28,IITChem!BA$66)+SUMIF(IITChem!$AX$68,$A28,IITChem!BA$74)+SUMIF(IITChem!$AX$76,$A28,IITChem!BA$82)+SUMIF(IITChem!$AX$84,$A28,IITChem!BA$90)+SUMIF(IITChem!$AX$92,$A28,IITChem!BA$98))+(SUMIF(Bio!$AX$12,$A28,Bio!BA$18)+SUMIF(Bio!$AX$20,$A28,Bio!BA$26)+SUMIF(Bio!$AX$28,$A28,Bio!BA$34)+SUMIF(Bio!$AX$36,$A28,Bio!BA$42)+SUMIF(Bio!$AX$44,$A28,Bio!BA$50)+SUMIF(Bio!$AX$52,$A28,Bio!BA$58)+SUMIF(Bio!$AX$60,$A28,Bio!BA$66)+SUMIF(Bio!$AX$68,$A28,Bio!BA$74)+SUMIF(Bio!$AX$76,$A28,Bio!BA$82)+SUMIF(Bio!$AX$84,$A28,Bio!BA$90)+SUMIF(Bio!$AX$92,$A28,Bio!BA$98))+(SUMIF(Maths!$AX$12,$A28,Maths!BA$18)+SUMIF(Maths!$AX$20,$A28,Maths!BA$26)+SUMIF(Maths!$AX$28,$A28,Maths!BA$34)+SUMIF(Maths!$AX$36,$A28,Maths!BA$42)+SUMIF(Maths!$AX$44,$A28,Maths!BA$50)+SUMIF(Maths!$AX$52,$A28,Maths!BA$58)+SUMIF(Maths!$AX$60,$A28,Maths!BA$66)+SUMIF(Maths!$AX$68,$A28,Maths!BA$74)+SUMIF(Maths!$AX$76,$A28,Maths!BA$82)+SUMIF(Maths!$AX$84,$A28,Maths!BA$90)+SUMIF(Maths!$AX$92,$A28,Maths!BA$98))+(SUMIF(IITMaths!$AX$12,$A28,IITMaths!BA$18)+SUMIF(IITMaths!$AX$20,$A28,IITMaths!BA$26)+SUMIF(IITMaths!$AX$28,$A28,IITMaths!BA$34)+SUMIF(IITMaths!$AX$36,$A28,IITMaths!BA$42)+SUMIF(IITMaths!$AX$44,$A28,IITMaths!BA$50)+SUMIF(IITMaths!$AX$52,$A28,IITMaths!BA$58)+SUMIF(IITMaths!$AX$60,$A28,IITMaths!BA$66)+SUMIF(IITMaths!$AX$68,$A28,IITMaths!BA$74)+SUMIF(IITMaths!$AX$76,$A28,IITMaths!BA$82)+SUMIF(IITMaths!$AX$84,$A28,IITMaths!BA$90)+SUMIF(IITMaths!$AX$92,$A28,IITMaths!BA$98))+(SUMIF(FourthLecture!$AX$12,$A28,FourthLecture!BA$18)+SUMIF(FourthLecture!$AX$20,$A28,FourthLecture!BA$26)+SUMIF(FourthLecture!$AX$28,$A28,FourthLecture!BA$34)+SUMIF(FourthLecture!$AX$36,$A28,FourthLecture!BA$42)+SUMIF(FourthLecture!$AX$44,$A28,FourthLecture!BA$50)+SUMIF(FourthLecture!$AX$52,$A28,FourthLecture!BA$58)+SUMIF(FourthLecture!$AX$60,$A28,FourthLecture!BA$66)+SUMIF(FourthLecture!$AX$68,$A28,FourthLecture!BA$74)+SUMIF(FourthLecture!$AX$76,$A28,FourthLecture!BA$82)+SUMIF(FourthLecture!$AX$84,$A28,FourthLecture!BA$90)+SUMIF(FourthLecture!$AX$92,$A28,FourthLecture!BA$98))+(SUMIF(OtherSubjects!$AX$12,$A28,OtherSubjects!BA$18)+SUMIF(OtherSubjects!$AX$20,$A28,OtherSubjects!BA$26)+SUMIF(OtherSubjects!$AX$28,$A28,OtherSubjects!BA$34)+SUMIF(OtherSubjects!$AX$36,$A28,OtherSubjects!BA$42)+SUMIF(OtherSubjects!$AX$44,$A28,OtherSubjects!BA$50)+SUMIF(OtherSubjects!$AX$52,$A28,OtherSubjects!BA$58)+SUMIF(OtherSubjects!$AX$60,$A28,OtherSubjects!BA$66)+SUMIF(OtherSubjects!$AX$68,$A28,OtherSubjects!BA$74)+SUMIF(OtherSubjects!$AX$76,$A28,OtherSubjects!BA$82)+SUMIF(OtherSubjects!$AX$84,$A28,OtherSubjects!BA$90)+SUMIF(OtherSubjects!$AX$92,$A28,OtherSubjects!BA$98))</f>
        <v>0</v>
      </c>
      <c r="AA28" s="327">
        <f>(SUMIF(Physics!$AX$12,$A28,Physics!BB$18)+SUMIF(Physics!$AX$20,$A28,Physics!BB$26)+SUMIF(Physics!$AX$28,$A28,Physics!BB$34)+SUMIF(Physics!$AX$36,$A28,Physics!BB$42)+SUMIF(Physics!$AX$44,$A28,Physics!BB$50)+SUMIF(Physics!$AX$52,$A28,Physics!BB$58)+SUMIF(Physics!$AX$60,$A28,Physics!BB$66)+SUMIF(Physics!$AX$68,$A28,Physics!BB$74)+SUMIF(Physics!$AX$76,$A28,Physics!BB$82)+SUMIF(Physics!$AX$84,$A28,Physics!BB$90)+SUMIF(Physics!$AX$92,$A28,Physics!BB$98))+(SUMIF(IITPhysics!$AX$12,$A28,IITPhysics!BB$18)+SUMIF(IITPhysics!$AX$20,$A28,IITPhysics!BB$26)+SUMIF(IITPhysics!$AX$28,$A28,IITPhysics!BB$34)+SUMIF(IITPhysics!$AX$36,$A28,IITPhysics!BB$42)+SUMIF(IITPhysics!$AX$44,$A28,IITPhysics!BB$50)+SUMIF(IITPhysics!$AX$52,$A28,IITPhysics!BB$58)+SUMIF(IITPhysics!$AX$60,$A28,IITPhysics!BB$66)+SUMIF(IITPhysics!$AX$68,$A28,IITPhysics!BB$74)+SUMIF(IITPhysics!$AX$76,$A28,IITPhysics!BB$82)+SUMIF(IITPhysics!$AX$84,$A28,IITPhysics!BB$90)+SUMIF(IITPhysics!$AX$92,$A28,IITPhysics!BB$98))+(SUMIF(Chem!$AX$12,$A28,Chem!BB$18)+SUMIF(Chem!$AX$20,$A28,Chem!BB$26)+SUMIF(Chem!$AX$28,$A28,Chem!BB$34)+SUMIF(Chem!$AX$36,$A28,Chem!BB$42)+SUMIF(Chem!$AX$44,$A28,Chem!BB$50)+SUMIF(Chem!$AX$52,$A28,Chem!BB$58)+SUMIF(Chem!$AX$60,$A28,Chem!BB$66)+SUMIF(Chem!$AX$68,$A28,Chem!BB$74)+SUMIF(Chem!$AX$76,$A28,Chem!BB$82)+SUMIF(Chem!$AX$84,$A28,Chem!BB$90)+SUMIF(Chem!$AX$92,$A28,Chem!BB$98))+(SUMIF(IITChem!$AX$12,$A28,IITChem!BB$18)+SUMIF(IITChem!$AX$20,$A28,IITChem!BB$26)+SUMIF(IITChem!$AX$28,$A28,IITChem!BB$34)+SUMIF(IITChem!$AX$36,$A28,IITChem!BB$42)+SUMIF(IITChem!$AX$44,$A28,IITChem!BB$50)+SUMIF(IITChem!$AX$52,$A28,IITChem!BB$58)+SUMIF(IITChem!$AX$60,$A28,IITChem!BB$66)+SUMIF(IITChem!$AX$68,$A28,IITChem!BB$74)+SUMIF(IITChem!$AX$76,$A28,IITChem!BB$82)+SUMIF(IITChem!$AX$84,$A28,IITChem!BB$90)+SUMIF(IITChem!$AX$92,$A28,IITChem!BB$98))+(SUMIF(Bio!$AX$12,$A28,Bio!BB$18)+SUMIF(Bio!$AX$20,$A28,Bio!BB$26)+SUMIF(Bio!$AX$28,$A28,Bio!BB$34)+SUMIF(Bio!$AX$36,$A28,Bio!BB$42)+SUMIF(Bio!$AX$44,$A28,Bio!BB$50)+SUMIF(Bio!$AX$52,$A28,Bio!BB$58)+SUMIF(Bio!$AX$60,$A28,Bio!BB$66)+SUMIF(Bio!$AX$68,$A28,Bio!BB$74)+SUMIF(Bio!$AX$76,$A28,Bio!BB$82)+SUMIF(Bio!$AX$84,$A28,Bio!BB$90)+SUMIF(Bio!$AX$92,$A28,Bio!BB$98))+(SUMIF(Maths!$AX$12,$A28,Maths!BB$18)+SUMIF(Maths!$AX$20,$A28,Maths!BB$26)+SUMIF(Maths!$AX$28,$A28,Maths!BB$34)+SUMIF(Maths!$AX$36,$A28,Maths!BB$42)+SUMIF(Maths!$AX$44,$A28,Maths!BB$50)+SUMIF(Maths!$AX$52,$A28,Maths!BB$58)+SUMIF(Maths!$AX$60,$A28,Maths!BB$66)+SUMIF(Maths!$AX$68,$A28,Maths!BB$74)+SUMIF(Maths!$AX$76,$A28,Maths!BB$82)+SUMIF(Maths!$AX$84,$A28,Maths!BB$90)+SUMIF(Maths!$AX$92,$A28,Maths!BB$98))+(SUMIF(IITMaths!$AX$12,$A28,IITMaths!BB$18)+SUMIF(IITMaths!$AX$20,$A28,IITMaths!BB$26)+SUMIF(IITMaths!$AX$28,$A28,IITMaths!BB$34)+SUMIF(IITMaths!$AX$36,$A28,IITMaths!BB$42)+SUMIF(IITMaths!$AX$44,$A28,IITMaths!BB$50)+SUMIF(IITMaths!$AX$52,$A28,IITMaths!BB$58)+SUMIF(IITMaths!$AX$60,$A28,IITMaths!BB$66)+SUMIF(IITMaths!$AX$68,$A28,IITMaths!BB$74)+SUMIF(IITMaths!$AX$76,$A28,IITMaths!BB$82)+SUMIF(IITMaths!$AX$84,$A28,IITMaths!BB$90)+SUMIF(IITMaths!$AX$92,$A28,IITMaths!BB$98))+(SUMIF(FourthLecture!$AX$12,$A28,FourthLecture!BB$18)+SUMIF(FourthLecture!$AX$20,$A28,FourthLecture!BB$26)+SUMIF(FourthLecture!$AX$28,$A28,FourthLecture!BB$34)+SUMIF(FourthLecture!$AX$36,$A28,FourthLecture!BB$42)+SUMIF(FourthLecture!$AX$44,$A28,FourthLecture!BB$50)+SUMIF(FourthLecture!$AX$52,$A28,FourthLecture!BB$58)+SUMIF(FourthLecture!$AX$60,$A28,FourthLecture!BB$66)+SUMIF(FourthLecture!$AX$68,$A28,FourthLecture!BB$74)+SUMIF(FourthLecture!$AX$76,$A28,FourthLecture!BB$82)+SUMIF(FourthLecture!$AX$84,$A28,FourthLecture!BB$90)+SUMIF(FourthLecture!$AX$92,$A28,FourthLecture!BB$98))+(SUMIF(OtherSubjects!$AX$12,$A28,OtherSubjects!BB$18)+SUMIF(OtherSubjects!$AX$20,$A28,OtherSubjects!BB$26)+SUMIF(OtherSubjects!$AX$28,$A28,OtherSubjects!BB$34)+SUMIF(OtherSubjects!$AX$36,$A28,OtherSubjects!BB$42)+SUMIF(OtherSubjects!$AX$44,$A28,OtherSubjects!BB$50)+SUMIF(OtherSubjects!$AX$52,$A28,OtherSubjects!BB$58)+SUMIF(OtherSubjects!$AX$60,$A28,OtherSubjects!BB$66)+SUMIF(OtherSubjects!$AX$68,$A28,OtherSubjects!BB$74)+SUMIF(OtherSubjects!$AX$76,$A28,OtherSubjects!BB$82)+SUMIF(OtherSubjects!$AX$84,$A28,OtherSubjects!BB$90)+SUMIF(OtherSubjects!$AX$92,$A28,OtherSubjects!BB$98))</f>
        <v>0</v>
      </c>
      <c r="AB28" s="327">
        <f>(SUMIF(Physics!$AX$12,$A28,Physics!BC$18)+SUMIF(Physics!$AX$20,$A28,Physics!BC$26)+SUMIF(Physics!$AX$28,$A28,Physics!BC$34)+SUMIF(Physics!$AX$36,$A28,Physics!BC$42)+SUMIF(Physics!$AX$44,$A28,Physics!BC$50)+SUMIF(Physics!$AX$52,$A28,Physics!BC$58)+SUMIF(Physics!$AX$60,$A28,Physics!BC$66)+SUMIF(Physics!$AX$68,$A28,Physics!BC$74)+SUMIF(Physics!$AX$76,$A28,Physics!BC$82)+SUMIF(Physics!$AX$84,$A28,Physics!BC$90)+SUMIF(Physics!$AX$92,$A28,Physics!BC$98))+(SUMIF(IITPhysics!$AX$12,$A28,IITPhysics!BC$18)+SUMIF(IITPhysics!$AX$20,$A28,IITPhysics!BC$26)+SUMIF(IITPhysics!$AX$28,$A28,IITPhysics!BC$34)+SUMIF(IITPhysics!$AX$36,$A28,IITPhysics!BC$42)+SUMIF(IITPhysics!$AX$44,$A28,IITPhysics!BC$50)+SUMIF(IITPhysics!$AX$52,$A28,IITPhysics!BC$58)+SUMIF(IITPhysics!$AX$60,$A28,IITPhysics!BC$66)+SUMIF(IITPhysics!$AX$68,$A28,IITPhysics!BC$74)+SUMIF(IITPhysics!$AX$76,$A28,IITPhysics!BC$82)+SUMIF(IITPhysics!$AX$84,$A28,IITPhysics!BC$90)+SUMIF(IITPhysics!$AX$92,$A28,IITPhysics!BC$98))+(SUMIF(Chem!$AX$12,$A28,Chem!BC$18)+SUMIF(Chem!$AX$20,$A28,Chem!BC$26)+SUMIF(Chem!$AX$28,$A28,Chem!BC$34)+SUMIF(Chem!$AX$36,$A28,Chem!BC$42)+SUMIF(Chem!$AX$44,$A28,Chem!BC$50)+SUMIF(Chem!$AX$52,$A28,Chem!BC$58)+SUMIF(Chem!$AX$60,$A28,Chem!BC$66)+SUMIF(Chem!$AX$68,$A28,Chem!BC$74)+SUMIF(Chem!$AX$76,$A28,Chem!BC$82)+SUMIF(Chem!$AX$84,$A28,Chem!BC$90)+SUMIF(Chem!$AX$92,$A28,Chem!BC$98))+(SUMIF(IITChem!$AX$12,$A28,IITChem!BC$18)+SUMIF(IITChem!$AX$20,$A28,IITChem!BC$26)+SUMIF(IITChem!$AX$28,$A28,IITChem!BC$34)+SUMIF(IITChem!$AX$36,$A28,IITChem!BC$42)+SUMIF(IITChem!$AX$44,$A28,IITChem!BC$50)+SUMIF(IITChem!$AX$52,$A28,IITChem!BC$58)+SUMIF(IITChem!$AX$60,$A28,IITChem!BC$66)+SUMIF(IITChem!$AX$68,$A28,IITChem!BC$74)+SUMIF(IITChem!$AX$76,$A28,IITChem!BC$82)+SUMIF(IITChem!$AX$84,$A28,IITChem!BC$90)+SUMIF(IITChem!$AX$92,$A28,IITChem!BC$98))+(SUMIF(Bio!$AX$12,$A28,Bio!BC$18)+SUMIF(Bio!$AX$20,$A28,Bio!BC$26)+SUMIF(Bio!$AX$28,$A28,Bio!BC$34)+SUMIF(Bio!$AX$36,$A28,Bio!BC$42)+SUMIF(Bio!$AX$44,$A28,Bio!BC$50)+SUMIF(Bio!$AX$52,$A28,Bio!BC$58)+SUMIF(Bio!$AX$60,$A28,Bio!BC$66)+SUMIF(Bio!$AX$68,$A28,Bio!BC$74)+SUMIF(Bio!$AX$76,$A28,Bio!BC$82)+SUMIF(Bio!$AX$84,$A28,Bio!BC$90)+SUMIF(Bio!$AX$92,$A28,Bio!BC$98))+(SUMIF(Maths!$AX$12,$A28,Maths!BC$18)+SUMIF(Maths!$AX$20,$A28,Maths!BC$26)+SUMIF(Maths!$AX$28,$A28,Maths!BC$34)+SUMIF(Maths!$AX$36,$A28,Maths!BC$42)+SUMIF(Maths!$AX$44,$A28,Maths!BC$50)+SUMIF(Maths!$AX$52,$A28,Maths!BC$58)+SUMIF(Maths!$AX$60,$A28,Maths!BC$66)+SUMIF(Maths!$AX$68,$A28,Maths!BC$74)+SUMIF(Maths!$AX$76,$A28,Maths!BC$82)+SUMIF(Maths!$AX$84,$A28,Maths!BC$90)+SUMIF(Maths!$AX$92,$A28,Maths!BC$98))+(SUMIF(IITMaths!$AX$12,$A28,IITMaths!BC$18)+SUMIF(IITMaths!$AX$20,$A28,IITMaths!BC$26)+SUMIF(IITMaths!$AX$28,$A28,IITMaths!BC$34)+SUMIF(IITMaths!$AX$36,$A28,IITMaths!BC$42)+SUMIF(IITMaths!$AX$44,$A28,IITMaths!BC$50)+SUMIF(IITMaths!$AX$52,$A28,IITMaths!BC$58)+SUMIF(IITMaths!$AX$60,$A28,IITMaths!BC$66)+SUMIF(IITMaths!$AX$68,$A28,IITMaths!BC$74)+SUMIF(IITMaths!$AX$76,$A28,IITMaths!BC$82)+SUMIF(IITMaths!$AX$84,$A28,IITMaths!BC$90)+SUMIF(IITMaths!$AX$92,$A28,IITMaths!BC$98))+(SUMIF(FourthLecture!$AX$12,$A28,FourthLecture!BC$18)+SUMIF(FourthLecture!$AX$20,$A28,FourthLecture!BC$26)+SUMIF(FourthLecture!$AX$28,$A28,FourthLecture!BC$34)+SUMIF(FourthLecture!$AX$36,$A28,FourthLecture!BC$42)+SUMIF(FourthLecture!$AX$44,$A28,FourthLecture!BC$50)+SUMIF(FourthLecture!$AX$52,$A28,FourthLecture!BC$58)+SUMIF(FourthLecture!$AX$60,$A28,FourthLecture!BC$66)+SUMIF(FourthLecture!$AX$68,$A28,FourthLecture!BC$74)+SUMIF(FourthLecture!$AX$76,$A28,FourthLecture!BC$82)+SUMIF(FourthLecture!$AX$84,$A28,FourthLecture!BC$90)+SUMIF(FourthLecture!$AX$92,$A28,FourthLecture!BC$98))+(SUMIF(OtherSubjects!$AX$12,$A28,OtherSubjects!BC$18)+SUMIF(OtherSubjects!$AX$20,$A28,OtherSubjects!BC$26)+SUMIF(OtherSubjects!$AX$28,$A28,OtherSubjects!BC$34)+SUMIF(OtherSubjects!$AX$36,$A28,OtherSubjects!BC$42)+SUMIF(OtherSubjects!$AX$44,$A28,OtherSubjects!BC$50)+SUMIF(OtherSubjects!$AX$52,$A28,OtherSubjects!BC$58)+SUMIF(OtherSubjects!$AX$60,$A28,OtherSubjects!BC$66)+SUMIF(OtherSubjects!$AX$68,$A28,OtherSubjects!BC$74)+SUMIF(OtherSubjects!$AX$76,$A28,OtherSubjects!BC$82)+SUMIF(OtherSubjects!$AX$84,$A28,OtherSubjects!BC$90)+SUMIF(OtherSubjects!$AX$92,$A28,OtherSubjects!BC$98))</f>
        <v>0</v>
      </c>
      <c r="AC28" s="381">
        <f>(SUMIF(Physics!$AX$12,$A28,Physics!BD$18)+SUMIF(Physics!$AX$20,$A28,Physics!BD$26)+SUMIF(Physics!$AX$28,$A28,Physics!BD$34)+SUMIF(Physics!$AX$36,$A28,Physics!BD$42)+SUMIF(Physics!$AX$44,$A28,Physics!BD$50)+SUMIF(Physics!$AX$52,$A28,Physics!BD$58)+SUMIF(Physics!$AX$60,$A28,Physics!BD$66)+SUMIF(Physics!$AX$68,$A28,Physics!BD$74)+SUMIF(Physics!$AX$76,$A28,Physics!BD$82)+SUMIF(Physics!$AX$84,$A28,Physics!BD$90)+SUMIF(Physics!$AX$92,$A28,Physics!BD$98))+(SUMIF(IITPhysics!$AX$12,$A28,IITPhysics!BD$18)+SUMIF(IITPhysics!$AX$20,$A28,IITPhysics!BD$26)+SUMIF(IITPhysics!$AX$28,$A28,IITPhysics!BD$34)+SUMIF(IITPhysics!$AX$36,$A28,IITPhysics!BD$42)+SUMIF(IITPhysics!$AX$44,$A28,IITPhysics!BD$50)+SUMIF(IITPhysics!$AX$52,$A28,IITPhysics!BD$58)+SUMIF(IITPhysics!$AX$60,$A28,IITPhysics!BD$66)+SUMIF(IITPhysics!$AX$68,$A28,IITPhysics!BD$74)+SUMIF(IITPhysics!$AX$76,$A28,IITPhysics!BD$82)+SUMIF(IITPhysics!$AX$84,$A28,IITPhysics!BD$90)+SUMIF(IITPhysics!$AX$92,$A28,IITPhysics!BD$98))+(SUMIF(Chem!$AX$12,$A28,Chem!BD$18)+SUMIF(Chem!$AX$20,$A28,Chem!BD$26)+SUMIF(Chem!$AX$28,$A28,Chem!BD$34)+SUMIF(Chem!$AX$36,$A28,Chem!BD$42)+SUMIF(Chem!$AX$44,$A28,Chem!BD$50)+SUMIF(Chem!$AX$52,$A28,Chem!BD$58)+SUMIF(Chem!$AX$60,$A28,Chem!BD$66)+SUMIF(Chem!$AX$68,$A28,Chem!BD$74)+SUMIF(Chem!$AX$76,$A28,Chem!BD$82)+SUMIF(Chem!$AX$84,$A28,Chem!BD$90)+SUMIF(Chem!$AX$92,$A28,Chem!BD$98))+(SUMIF(IITChem!$AX$12,$A28,IITChem!BD$18)+SUMIF(IITChem!$AX$20,$A28,IITChem!BD$26)+SUMIF(IITChem!$AX$28,$A28,IITChem!BD$34)+SUMIF(IITChem!$AX$36,$A28,IITChem!BD$42)+SUMIF(IITChem!$AX$44,$A28,IITChem!BD$50)+SUMIF(IITChem!$AX$52,$A28,IITChem!BD$58)+SUMIF(IITChem!$AX$60,$A28,IITChem!BD$66)+SUMIF(IITChem!$AX$68,$A28,IITChem!BD$74)+SUMIF(IITChem!$AX$76,$A28,IITChem!BD$82)+SUMIF(IITChem!$AX$84,$A28,IITChem!BD$90)+SUMIF(IITChem!$AX$92,$A28,IITChem!BD$98))+(SUMIF(Bio!$AX$12,$A28,Bio!BD$18)+SUMIF(Bio!$AX$20,$A28,Bio!BD$26)+SUMIF(Bio!$AX$28,$A28,Bio!BD$34)+SUMIF(Bio!$AX$36,$A28,Bio!BD$42)+SUMIF(Bio!$AX$44,$A28,Bio!BD$50)+SUMIF(Bio!$AX$52,$A28,Bio!BD$58)+SUMIF(Bio!$AX$60,$A28,Bio!BD$66)+SUMIF(Bio!$AX$68,$A28,Bio!BD$74)+SUMIF(Bio!$AX$76,$A28,Bio!BD$82)+SUMIF(Bio!$AX$84,$A28,Bio!BD$90)+SUMIF(Bio!$AX$92,$A28,Bio!BD$98))+(SUMIF(Maths!$AX$12,$A28,Maths!BD$18)+SUMIF(Maths!$AX$20,$A28,Maths!BD$26)+SUMIF(Maths!$AX$28,$A28,Maths!BD$34)+SUMIF(Maths!$AX$36,$A28,Maths!BD$42)+SUMIF(Maths!$AX$44,$A28,Maths!BD$50)+SUMIF(Maths!$AX$52,$A28,Maths!BD$58)+SUMIF(Maths!$AX$60,$A28,Maths!BD$66)+SUMIF(Maths!$AX$68,$A28,Maths!BD$74)+SUMIF(Maths!$AX$76,$A28,Maths!BD$82)+SUMIF(Maths!$AX$84,$A28,Maths!BD$90)+SUMIF(Maths!$AX$92,$A28,Maths!BD$98))+(SUMIF(IITMaths!$AX$12,$A28,IITMaths!BD$18)+SUMIF(IITMaths!$AX$20,$A28,IITMaths!BD$26)+SUMIF(IITMaths!$AX$28,$A28,IITMaths!BD$34)+SUMIF(IITMaths!$AX$36,$A28,IITMaths!BD$42)+SUMIF(IITMaths!$AX$44,$A28,IITMaths!BD$50)+SUMIF(IITMaths!$AX$52,$A28,IITMaths!BD$58)+SUMIF(IITMaths!$AX$60,$A28,IITMaths!BD$66)+SUMIF(IITMaths!$AX$68,$A28,IITMaths!BD$74)+SUMIF(IITMaths!$AX$76,$A28,IITMaths!BD$82)+SUMIF(IITMaths!$AX$84,$A28,IITMaths!BD$90)+SUMIF(IITMaths!$AX$92,$A28,IITMaths!BD$98))+(SUMIF(FourthLecture!$AX$12,$A28,FourthLecture!BD$18)+SUMIF(FourthLecture!$AX$20,$A28,FourthLecture!BD$26)+SUMIF(FourthLecture!$AX$28,$A28,FourthLecture!BD$34)+SUMIF(FourthLecture!$AX$36,$A28,FourthLecture!BD$42)+SUMIF(FourthLecture!$AX$44,$A28,FourthLecture!BD$50)+SUMIF(FourthLecture!$AX$52,$A28,FourthLecture!BD$58)+SUMIF(FourthLecture!$AX$60,$A28,FourthLecture!BD$66)+SUMIF(FourthLecture!$AX$68,$A28,FourthLecture!BD$74)+SUMIF(FourthLecture!$AX$76,$A28,FourthLecture!BD$82)+SUMIF(FourthLecture!$AX$84,$A28,FourthLecture!BD$90)+SUMIF(FourthLecture!$AX$92,$A28,FourthLecture!BD$98))+(SUMIF(OtherSubjects!$AX$12,$A28,OtherSubjects!BD$18)+SUMIF(OtherSubjects!$AX$20,$A28,OtherSubjects!BD$26)+SUMIF(OtherSubjects!$AX$28,$A28,OtherSubjects!BD$34)+SUMIF(OtherSubjects!$AX$36,$A28,OtherSubjects!BD$42)+SUMIF(OtherSubjects!$AX$44,$A28,OtherSubjects!BD$50)+SUMIF(OtherSubjects!$AX$52,$A28,OtherSubjects!BD$58)+SUMIF(OtherSubjects!$AX$60,$A28,OtherSubjects!BD$66)+SUMIF(OtherSubjects!$AX$68,$A28,OtherSubjects!BD$74)+SUMIF(OtherSubjects!$AX$76,$A28,OtherSubjects!BD$82)+SUMIF(OtherSubjects!$AX$84,$A28,OtherSubjects!BD$90)+SUMIF(OtherSubjects!$AX$92,$A28,OtherSubjects!BD$98))</f>
        <v>0</v>
      </c>
    </row>
    <row r="29" spans="1:29">
      <c r="A29" s="358"/>
      <c r="B29" s="341" t="s">
        <v>104</v>
      </c>
      <c r="C29" s="333">
        <f t="shared" si="15"/>
        <v>0</v>
      </c>
      <c r="D29" s="352">
        <f t="shared" si="36"/>
        <v>0</v>
      </c>
      <c r="E29" s="354">
        <f>IFERROR(E28*E$25/E$24,)</f>
        <v>0</v>
      </c>
      <c r="F29" s="327">
        <f t="shared" ref="F29:P29" si="38">IFERROR(F28*F$25/F$24,)</f>
        <v>0</v>
      </c>
      <c r="G29" s="327">
        <f t="shared" si="38"/>
        <v>0</v>
      </c>
      <c r="H29" s="327">
        <f t="shared" si="38"/>
        <v>0</v>
      </c>
      <c r="I29" s="327">
        <f t="shared" si="38"/>
        <v>0</v>
      </c>
      <c r="J29" s="327">
        <f t="shared" si="38"/>
        <v>0</v>
      </c>
      <c r="K29" s="327">
        <f t="shared" si="38"/>
        <v>0</v>
      </c>
      <c r="L29" s="327">
        <f t="shared" si="38"/>
        <v>0</v>
      </c>
      <c r="M29" s="327">
        <f t="shared" si="38"/>
        <v>0</v>
      </c>
      <c r="N29" s="327">
        <f t="shared" si="38"/>
        <v>0</v>
      </c>
      <c r="O29" s="327">
        <f t="shared" si="38"/>
        <v>0</v>
      </c>
      <c r="P29" s="327">
        <f t="shared" si="38"/>
        <v>0</v>
      </c>
      <c r="Q29" s="377">
        <f t="shared" si="37"/>
        <v>0</v>
      </c>
      <c r="R29" s="327">
        <f>IFERROR(R28*R$25/R$24,)</f>
        <v>0</v>
      </c>
      <c r="S29" s="327">
        <f t="shared" ref="S29" si="39">IFERROR(S28*S$25/S$24,)</f>
        <v>0</v>
      </c>
      <c r="T29" s="327">
        <f t="shared" ref="T29" si="40">IFERROR(T28*T$25/T$24,)</f>
        <v>0</v>
      </c>
      <c r="U29" s="327">
        <f t="shared" ref="U29" si="41">IFERROR(U28*U$25/U$24,)</f>
        <v>0</v>
      </c>
      <c r="V29" s="327">
        <f t="shared" ref="V29" si="42">IFERROR(V28*V$25/V$24,)</f>
        <v>0</v>
      </c>
      <c r="W29" s="327">
        <f t="shared" ref="W29" si="43">IFERROR(W28*W$25/W$24,)</f>
        <v>0</v>
      </c>
      <c r="X29" s="327">
        <f t="shared" ref="X29" si="44">IFERROR(X28*X$25/X$24,)</f>
        <v>0</v>
      </c>
      <c r="Y29" s="327">
        <f t="shared" ref="Y29" si="45">IFERROR(Y28*Y$25/Y$24,)</f>
        <v>0</v>
      </c>
      <c r="Z29" s="327">
        <f t="shared" ref="Z29" si="46">IFERROR(Z28*Z$25/Z$24,)</f>
        <v>0</v>
      </c>
      <c r="AA29" s="327">
        <f t="shared" ref="AA29" si="47">IFERROR(AA28*AA$25/AA$24,)</f>
        <v>0</v>
      </c>
      <c r="AB29" s="327">
        <f t="shared" ref="AB29" si="48">IFERROR(AB28*AB$25/AB$24,)</f>
        <v>0</v>
      </c>
      <c r="AC29" s="381">
        <f t="shared" ref="AC29" si="49">IFERROR(AC28*AC$25/AC$24,)</f>
        <v>0</v>
      </c>
    </row>
    <row r="30" ht="12.75" customHeight="1" spans="1:29">
      <c r="A30" s="332"/>
      <c r="B30" s="341" t="s">
        <v>90</v>
      </c>
      <c r="C30" s="333">
        <f t="shared" si="15"/>
        <v>49240.3015151515</v>
      </c>
      <c r="D30" s="352">
        <f t="shared" si="36"/>
        <v>49240.3015151515</v>
      </c>
      <c r="E30" s="353"/>
      <c r="F30" s="335"/>
      <c r="G30" s="335"/>
      <c r="H30" s="335"/>
      <c r="I30" s="335"/>
      <c r="J30" s="335"/>
      <c r="K30" s="335"/>
      <c r="L30" s="335"/>
      <c r="M30" s="335"/>
      <c r="N30" s="335">
        <f>N28</f>
        <v>13006.3181818182</v>
      </c>
      <c r="O30" s="335">
        <f>O28</f>
        <v>24637.0833333333</v>
      </c>
      <c r="P30" s="335">
        <f>P28</f>
        <v>11596.9</v>
      </c>
      <c r="Q30" s="377">
        <f t="shared" si="37"/>
        <v>0</v>
      </c>
      <c r="R30" s="335"/>
      <c r="S30" s="335"/>
      <c r="T30" s="335"/>
      <c r="U30" s="335"/>
      <c r="V30" s="335"/>
      <c r="W30" s="335"/>
      <c r="X30" s="335"/>
      <c r="Y30" s="335"/>
      <c r="Z30" s="335"/>
      <c r="AA30" s="335"/>
      <c r="AB30" s="335"/>
      <c r="AC30" s="367"/>
    </row>
    <row r="31" ht="12" spans="1:29">
      <c r="A31" s="332"/>
      <c r="B31" s="343" t="s">
        <v>91</v>
      </c>
      <c r="C31" s="333">
        <f t="shared" si="15"/>
        <v>0</v>
      </c>
      <c r="D31" s="352">
        <f t="shared" si="36"/>
        <v>0</v>
      </c>
      <c r="E31" s="357">
        <f>E28-E29-E30</f>
        <v>0</v>
      </c>
      <c r="F31" s="338">
        <f t="shared" ref="F31:P31" si="50">F28-F29-F30</f>
        <v>0</v>
      </c>
      <c r="G31" s="338">
        <f t="shared" si="50"/>
        <v>0</v>
      </c>
      <c r="H31" s="338">
        <f t="shared" si="50"/>
        <v>0</v>
      </c>
      <c r="I31" s="338">
        <f t="shared" si="50"/>
        <v>0</v>
      </c>
      <c r="J31" s="338">
        <f t="shared" si="50"/>
        <v>0</v>
      </c>
      <c r="K31" s="338">
        <f t="shared" si="50"/>
        <v>0</v>
      </c>
      <c r="L31" s="338">
        <f t="shared" si="50"/>
        <v>0</v>
      </c>
      <c r="M31" s="338">
        <f t="shared" si="50"/>
        <v>0</v>
      </c>
      <c r="N31" s="338">
        <f t="shared" si="50"/>
        <v>0</v>
      </c>
      <c r="O31" s="338">
        <f t="shared" si="50"/>
        <v>0</v>
      </c>
      <c r="P31" s="338">
        <f t="shared" si="50"/>
        <v>0</v>
      </c>
      <c r="Q31" s="377">
        <f t="shared" si="37"/>
        <v>0</v>
      </c>
      <c r="R31" s="338">
        <f>R28-R29-R30</f>
        <v>0</v>
      </c>
      <c r="S31" s="338">
        <f t="shared" ref="S31" si="51">S28-S29-S30</f>
        <v>0</v>
      </c>
      <c r="T31" s="338">
        <f t="shared" ref="T31" si="52">T28-T29-T30</f>
        <v>0</v>
      </c>
      <c r="U31" s="338">
        <f t="shared" ref="U31" si="53">U28-U29-U30</f>
        <v>0</v>
      </c>
      <c r="V31" s="338">
        <f t="shared" ref="V31" si="54">V28-V29-V30</f>
        <v>0</v>
      </c>
      <c r="W31" s="338">
        <f t="shared" ref="W31" si="55">W28-W29-W30</f>
        <v>0</v>
      </c>
      <c r="X31" s="338">
        <f t="shared" ref="X31" si="56">X28-X29-X30</f>
        <v>0</v>
      </c>
      <c r="Y31" s="338">
        <f t="shared" ref="Y31" si="57">Y28-Y29-Y30</f>
        <v>0</v>
      </c>
      <c r="Z31" s="338">
        <f t="shared" ref="Z31" si="58">Z28-Z29-Z30</f>
        <v>0</v>
      </c>
      <c r="AA31" s="338">
        <f t="shared" ref="AA31" si="59">AA28-AA29-AA30</f>
        <v>0</v>
      </c>
      <c r="AB31" s="338">
        <f t="shared" ref="AB31" si="60">AB28-AB29-AB30</f>
        <v>0</v>
      </c>
      <c r="AC31" s="368">
        <f t="shared" ref="AC31" si="61">AC28-AC29-AC30</f>
        <v>0</v>
      </c>
    </row>
    <row r="32" spans="1:29">
      <c r="A32" s="328" t="s">
        <v>105</v>
      </c>
      <c r="B32" s="339" t="s">
        <v>94</v>
      </c>
      <c r="C32" s="320">
        <f t="shared" si="15"/>
        <v>418883.2375</v>
      </c>
      <c r="D32" s="349">
        <f t="shared" ref="D32:D35" si="62">SUM(E32:P32)</f>
        <v>195904.8</v>
      </c>
      <c r="E32" s="350">
        <f>(SUMIF(Physics!$AK$12,$A32,Physics!AF$18)+SUMIF(Physics!$AK$20,$A32,Physics!AF$26)+SUMIF(Physics!$AK$28,$A32,Physics!AF$34)+SUMIF(Physics!$AK$36,$A32,Physics!AF$42)+SUMIF(Physics!$AK$44,$A32,Physics!AF$50)+SUMIF(Physics!$AK$52,$A32,Physics!AF$58)+SUMIF(Physics!$AK$60,$A32,Physics!AF$66)+SUMIF(Physics!$AK$68,$A32,Physics!AF$74)+SUMIF(Physics!$AK$76,$A32,Physics!AF$82)+SUMIF(Physics!$AK$84,$A32,Physics!AF$90)+SUMIF(Physics!$AK$92,$A32,Physics!AF$98))+(SUMIF(IITPhysics!$AK$12,$A32,IITPhysics!AF$18)+SUMIF(IITPhysics!$AK$20,$A32,IITPhysics!AF$26)+SUMIF(IITPhysics!$AK$28,$A32,IITPhysics!AF$34)+SUMIF(IITPhysics!$AK$36,$A32,IITPhysics!AF$42)+SUMIF(IITPhysics!$AK$44,$A32,IITPhysics!AF$50)+SUMIF(IITPhysics!$AK$52,$A32,IITPhysics!AF$58)+SUMIF(IITPhysics!$AK$60,$A32,IITPhysics!AF$66)+SUMIF(IITPhysics!$AK$68,$A32,IITPhysics!AF$74)+SUMIF(IITPhysics!$AK$76,$A32,IITPhysics!AF$82)+SUMIF(IITPhysics!$AK$84,$A32,IITPhysics!AF$90)+SUMIF(IITPhysics!$AK$92,$A32,IITPhysics!AF$98))+(SUMIF(Chem!$AK$12,$A32,Chem!AF$18)+SUMIF(Chem!$AK$20,$A32,Chem!AF$26)+SUMIF(Chem!$AK$28,$A32,Chem!AF$34)+SUMIF(Chem!$AK$36,$A32,Chem!AF$42)+SUMIF(Chem!$AK$44,$A32,Chem!AF$50)+SUMIF(Chem!$AK$52,$A32,Chem!AF$58)+SUMIF(Chem!$AK$60,$A32,Chem!AF$66)+SUMIF(Chem!$AK$68,$A32,Chem!AF$74)+SUMIF(Chem!$AK$76,$A32,Chem!AF$82)+SUMIF(Chem!$AK$84,$A32,Chem!AF$90)+SUMIF(Chem!$AK$92,$A32,Chem!AF$98))+(SUMIF(IITChem!$AK$12,$A32,IITChem!AF$18)+SUMIF(IITChem!$AK$20,$A32,IITChem!AF$26)+SUMIF(IITChem!$AK$28,$A32,IITChem!AF$34)+SUMIF(IITChem!$AK$36,$A32,IITChem!AF$42)+SUMIF(IITChem!$AK$44,$A32,IITChem!AF$50)+SUMIF(IITChem!$AK$52,$A32,IITChem!AF$58)+SUMIF(IITChem!$AK$60,$A32,IITChem!AF$66)+SUMIF(IITChem!$AK$68,$A32,IITChem!AF$74)+SUMIF(IITChem!$AK$76,$A32,IITChem!AF$82)+SUMIF(IITChem!$AK$84,$A32,IITChem!AF$90)+SUMIF(IITChem!$AK$92,$A32,IITChem!AF$98))+(SUMIF(Bio!$AK$12,$A32,Bio!AF$18)+SUMIF(Bio!$AK$20,$A32,Bio!AF$26)+SUMIF(Bio!$AK$28,$A32,Bio!AF$34)+SUMIF(Bio!$AK$36,$A32,Bio!AF$42)+SUMIF(Bio!$AK$44,$A32,Bio!AF$50)+SUMIF(Bio!$AK$52,$A32,Bio!AF$58)+SUMIF(Bio!$AK$60,$A32,Bio!AF$66)+SUMIF(Bio!$AK$68,$A32,Bio!AF$74)+SUMIF(Bio!$AK$76,$A32,Bio!AF$82)+SUMIF(Bio!$AK$84,$A32,Bio!AF$90)+SUMIF(Bio!$AK$92,$A32,Bio!AF$98))+(SUMIF(Maths!$AK$12,$A32,Maths!AF$18)+SUMIF(Maths!$AK$20,$A32,Maths!AF$26)+SUMIF(Maths!$AK$28,$A32,Maths!AF$34)+SUMIF(Maths!$AK$36,$A32,Maths!AF$42)+SUMIF(Maths!$AK$44,$A32,Maths!AF$50)+SUMIF(Maths!$AK$52,$A32,Maths!AF$58)+SUMIF(Maths!$AK$60,$A32,Maths!AF$66)+SUMIF(Maths!$AK$68,$A32,Maths!AF$74)+SUMIF(Maths!$AK$76,$A32,Maths!AF$82)+SUMIF(Maths!$AK$84,$A32,Maths!AF$90)+SUMIF(Maths!$AK$92,$A32,Maths!AF$98))+(SUMIF(IITMaths!$AK$12,$A32,IITMaths!AF$18)+SUMIF(IITMaths!$AK$20,$A32,IITMaths!AF$26)+SUMIF(IITMaths!$AK$28,$A32,IITMaths!AF$34)+SUMIF(IITMaths!$AK$36,$A32,IITMaths!AF$42)+SUMIF(IITMaths!$AK$44,$A32,IITMaths!AF$50)+SUMIF(IITMaths!$AK$52,$A32,IITMaths!AF$58)+SUMIF(IITMaths!$AK$60,$A32,IITMaths!AF$66)+SUMIF(IITMaths!$AK$68,$A32,IITMaths!AF$74)+SUMIF(IITMaths!$AK$76,$A32,IITMaths!AF$82)+SUMIF(IITMaths!$AK$84,$A32,IITMaths!AF$90)+SUMIF(IITMaths!$AK$92,$A32,IITMaths!AF$98))+(SUMIF(FourthLecture!$AK$12,$A32,FourthLecture!AF$18)+SUMIF(FourthLecture!$AK$20,$A32,FourthLecture!AF$26)+SUMIF(FourthLecture!$AK$28,$A32,FourthLecture!AF$34)+SUMIF(FourthLecture!$AK$36,$A32,FourthLecture!AF$42)+SUMIF(FourthLecture!$AK$44,$A32,FourthLecture!AF$50)+SUMIF(FourthLecture!$AK$52,$A32,FourthLecture!AF$58)+SUMIF(FourthLecture!$AK$60,$A32,FourthLecture!AF$66)+SUMIF(FourthLecture!$AK$68,$A32,FourthLecture!AF$74)+SUMIF(FourthLecture!$AK$76,$A32,FourthLecture!AF$82)+SUMIF(FourthLecture!$AK$84,$A32,FourthLecture!AF$90)+SUMIF(FourthLecture!$AK$92,$A32,FourthLecture!AF$98))+(SUMIF(OtherSubjects!$AK$12,$A32,OtherSubjects!AF$18)+SUMIF(OtherSubjects!$AK$20,$A32,OtherSubjects!AF$26)+SUMIF(OtherSubjects!$AK$28,$A32,OtherSubjects!AF$34)+SUMIF(OtherSubjects!$AK$36,$A32,OtherSubjects!AF$42)+SUMIF(OtherSubjects!$AK$44,$A32,OtherSubjects!AF$50)+SUMIF(OtherSubjects!$AK$52,$A32,OtherSubjects!AF$58)+SUMIF(OtherSubjects!$AK$60,$A32,OtherSubjects!AF$66)+SUMIF(OtherSubjects!$AK$68,$A32,OtherSubjects!AF$74)+SUMIF(OtherSubjects!$AK$76,$A32,OtherSubjects!AF$82)+SUMIF(OtherSubjects!$AK$84,$A32,OtherSubjects!AF$90)+SUMIF(OtherSubjects!$AK$92,$A32,OtherSubjects!AF$98))</f>
        <v>0</v>
      </c>
      <c r="F32" s="331">
        <f>(SUMIF(Physics!$AK$12,$A32,Physics!AG$18)+SUMIF(Physics!$AK$20,$A32,Physics!AG$26)+SUMIF(Physics!$AK$28,$A32,Physics!AG$34)+SUMIF(Physics!$AK$36,$A32,Physics!AG$42)+SUMIF(Physics!$AK$44,$A32,Physics!AG$50)+SUMIF(Physics!$AK$52,$A32,Physics!AG$58)+SUMIF(Physics!$AK$60,$A32,Physics!AG$66)+SUMIF(Physics!$AK$68,$A32,Physics!AG$74)+SUMIF(Physics!$AK$76,$A32,Physics!AG$82)+SUMIF(Physics!$AK$84,$A32,Physics!AG$90)+SUMIF(Physics!$AK$92,$A32,Physics!AG$98))+(SUMIF(IITPhysics!$AK$12,$A32,IITPhysics!AG$18)+SUMIF(IITPhysics!$AK$20,$A32,IITPhysics!AG$26)+SUMIF(IITPhysics!$AK$28,$A32,IITPhysics!AG$34)+SUMIF(IITPhysics!$AK$36,$A32,IITPhysics!AG$42)+SUMIF(IITPhysics!$AK$44,$A32,IITPhysics!AG$50)+SUMIF(IITPhysics!$AK$52,$A32,IITPhysics!AG$58)+SUMIF(IITPhysics!$AK$60,$A32,IITPhysics!AG$66)+SUMIF(IITPhysics!$AK$68,$A32,IITPhysics!AG$74)+SUMIF(IITPhysics!$AK$76,$A32,IITPhysics!AG$82)+SUMIF(IITPhysics!$AK$84,$A32,IITPhysics!AG$90)+SUMIF(IITPhysics!$AK$92,$A32,IITPhysics!AG$98))+(SUMIF(Chem!$AK$12,$A32,Chem!AG$18)+SUMIF(Chem!$AK$20,$A32,Chem!AG$26)+SUMIF(Chem!$AK$28,$A32,Chem!AG$34)+SUMIF(Chem!$AK$36,$A32,Chem!AG$42)+SUMIF(Chem!$AK$44,$A32,Chem!AG$50)+SUMIF(Chem!$AK$52,$A32,Chem!AG$58)+SUMIF(Chem!$AK$60,$A32,Chem!AG$66)+SUMIF(Chem!$AK$68,$A32,Chem!AG$74)+SUMIF(Chem!$AK$76,$A32,Chem!AG$82)+SUMIF(Chem!$AK$84,$A32,Chem!AG$90)+SUMIF(Chem!$AK$92,$A32,Chem!AG$98))+(SUMIF(IITChem!$AK$12,$A32,IITChem!AG$18)+SUMIF(IITChem!$AK$20,$A32,IITChem!AG$26)+SUMIF(IITChem!$AK$28,$A32,IITChem!AG$34)+SUMIF(IITChem!$AK$36,$A32,IITChem!AG$42)+SUMIF(IITChem!$AK$44,$A32,IITChem!AG$50)+SUMIF(IITChem!$AK$52,$A32,IITChem!AG$58)+SUMIF(IITChem!$AK$60,$A32,IITChem!AG$66)+SUMIF(IITChem!$AK$68,$A32,IITChem!AG$74)+SUMIF(IITChem!$AK$76,$A32,IITChem!AG$82)+SUMIF(IITChem!$AK$84,$A32,IITChem!AG$90)+SUMIF(IITChem!$AK$92,$A32,IITChem!AG$98))+(SUMIF(Bio!$AK$12,$A32,Bio!AG$18)+SUMIF(Bio!$AK$20,$A32,Bio!AG$26)+SUMIF(Bio!$AK$28,$A32,Bio!AG$34)+SUMIF(Bio!$AK$36,$A32,Bio!AG$42)+SUMIF(Bio!$AK$44,$A32,Bio!AG$50)+SUMIF(Bio!$AK$52,$A32,Bio!AG$58)+SUMIF(Bio!$AK$60,$A32,Bio!AG$66)+SUMIF(Bio!$AK$68,$A32,Bio!AG$74)+SUMIF(Bio!$AK$76,$A32,Bio!AG$82)+SUMIF(Bio!$AK$84,$A32,Bio!AG$90)+SUMIF(Bio!$AK$92,$A32,Bio!AG$98))+(SUMIF(Maths!$AK$12,$A32,Maths!AG$18)+SUMIF(Maths!$AK$20,$A32,Maths!AG$26)+SUMIF(Maths!$AK$28,$A32,Maths!AG$34)+SUMIF(Maths!$AK$36,$A32,Maths!AG$42)+SUMIF(Maths!$AK$44,$A32,Maths!AG$50)+SUMIF(Maths!$AK$52,$A32,Maths!AG$58)+SUMIF(Maths!$AK$60,$A32,Maths!AG$66)+SUMIF(Maths!$AK$68,$A32,Maths!AG$74)+SUMIF(Maths!$AK$76,$A32,Maths!AG$82)+SUMIF(Maths!$AK$84,$A32,Maths!AG$90)+SUMIF(Maths!$AK$92,$A32,Maths!AG$98))+(SUMIF(IITMaths!$AK$12,$A32,IITMaths!AG$18)+SUMIF(IITMaths!$AK$20,$A32,IITMaths!AG$26)+SUMIF(IITMaths!$AK$28,$A32,IITMaths!AG$34)+SUMIF(IITMaths!$AK$36,$A32,IITMaths!AG$42)+SUMIF(IITMaths!$AK$44,$A32,IITMaths!AG$50)+SUMIF(IITMaths!$AK$52,$A32,IITMaths!AG$58)+SUMIF(IITMaths!$AK$60,$A32,IITMaths!AG$66)+SUMIF(IITMaths!$AK$68,$A32,IITMaths!AG$74)+SUMIF(IITMaths!$AK$76,$A32,IITMaths!AG$82)+SUMIF(IITMaths!$AK$84,$A32,IITMaths!AG$90)+SUMIF(IITMaths!$AK$92,$A32,IITMaths!AG$98))+(SUMIF(FourthLecture!$AK$12,$A32,FourthLecture!AG$18)+SUMIF(FourthLecture!$AK$20,$A32,FourthLecture!AG$26)+SUMIF(FourthLecture!$AK$28,$A32,FourthLecture!AG$34)+SUMIF(FourthLecture!$AK$36,$A32,FourthLecture!AG$42)+SUMIF(FourthLecture!$AK$44,$A32,FourthLecture!AG$50)+SUMIF(FourthLecture!$AK$52,$A32,FourthLecture!AG$58)+SUMIF(FourthLecture!$AK$60,$A32,FourthLecture!AG$66)+SUMIF(FourthLecture!$AK$68,$A32,FourthLecture!AG$74)+SUMIF(FourthLecture!$AK$76,$A32,FourthLecture!AG$82)+SUMIF(FourthLecture!$AK$84,$A32,FourthLecture!AG$90)+SUMIF(FourthLecture!$AK$92,$A32,FourthLecture!AG$98))+(SUMIF(OtherSubjects!$AK$12,$A32,OtherSubjects!AG$18)+SUMIF(OtherSubjects!$AK$20,$A32,OtherSubjects!AG$26)+SUMIF(OtherSubjects!$AK$28,$A32,OtherSubjects!AG$34)+SUMIF(OtherSubjects!$AK$36,$A32,OtherSubjects!AG$42)+SUMIF(OtherSubjects!$AK$44,$A32,OtherSubjects!AG$50)+SUMIF(OtherSubjects!$AK$52,$A32,OtherSubjects!AG$58)+SUMIF(OtherSubjects!$AK$60,$A32,OtherSubjects!AG$66)+SUMIF(OtherSubjects!$AK$68,$A32,OtherSubjects!AG$74)+SUMIF(OtherSubjects!$AK$76,$A32,OtherSubjects!AG$82)+SUMIF(OtherSubjects!$AK$84,$A32,OtherSubjects!AG$90)+SUMIF(OtherSubjects!$AK$92,$A32,OtherSubjects!AG$98))</f>
        <v>0</v>
      </c>
      <c r="G32" s="331">
        <f>(SUMIF(Physics!$AK$12,$A32,Physics!AH$18)+SUMIF(Physics!$AK$20,$A32,Physics!AH$26)+SUMIF(Physics!$AK$28,$A32,Physics!AH$34)+SUMIF(Physics!$AK$36,$A32,Physics!AH$42)+SUMIF(Physics!$AK$44,$A32,Physics!AH$50)+SUMIF(Physics!$AK$52,$A32,Physics!AH$58)+SUMIF(Physics!$AK$60,$A32,Physics!AH$66)+SUMIF(Physics!$AK$68,$A32,Physics!AH$74)+SUMIF(Physics!$AK$76,$A32,Physics!AH$82)+SUMIF(Physics!$AK$84,$A32,Physics!AH$90)+SUMIF(Physics!$AK$92,$A32,Physics!AH$98))+(SUMIF(IITPhysics!$AK$12,$A32,IITPhysics!AH$18)+SUMIF(IITPhysics!$AK$20,$A32,IITPhysics!AH$26)+SUMIF(IITPhysics!$AK$28,$A32,IITPhysics!AH$34)+SUMIF(IITPhysics!$AK$36,$A32,IITPhysics!AH$42)+SUMIF(IITPhysics!$AK$44,$A32,IITPhysics!AH$50)+SUMIF(IITPhysics!$AK$52,$A32,IITPhysics!AH$58)+SUMIF(IITPhysics!$AK$60,$A32,IITPhysics!AH$66)+SUMIF(IITPhysics!$AK$68,$A32,IITPhysics!AH$74)+SUMIF(IITPhysics!$AK$76,$A32,IITPhysics!AH$82)+SUMIF(IITPhysics!$AK$84,$A32,IITPhysics!AH$90)+SUMIF(IITPhysics!$AK$92,$A32,IITPhysics!AH$98))+(SUMIF(Chem!$AK$12,$A32,Chem!AH$18)+SUMIF(Chem!$AK$20,$A32,Chem!AH$26)+SUMIF(Chem!$AK$28,$A32,Chem!AH$34)+SUMIF(Chem!$AK$36,$A32,Chem!AH$42)+SUMIF(Chem!$AK$44,$A32,Chem!AH$50)+SUMIF(Chem!$AK$52,$A32,Chem!AH$58)+SUMIF(Chem!$AK$60,$A32,Chem!AH$66)+SUMIF(Chem!$AK$68,$A32,Chem!AH$74)+SUMIF(Chem!$AK$76,$A32,Chem!AH$82)+SUMIF(Chem!$AK$84,$A32,Chem!AH$90)+SUMIF(Chem!$AK$92,$A32,Chem!AH$98))+(SUMIF(IITChem!$AK$12,$A32,IITChem!AH$18)+SUMIF(IITChem!$AK$20,$A32,IITChem!AH$26)+SUMIF(IITChem!$AK$28,$A32,IITChem!AH$34)+SUMIF(IITChem!$AK$36,$A32,IITChem!AH$42)+SUMIF(IITChem!$AK$44,$A32,IITChem!AH$50)+SUMIF(IITChem!$AK$52,$A32,IITChem!AH$58)+SUMIF(IITChem!$AK$60,$A32,IITChem!AH$66)+SUMIF(IITChem!$AK$68,$A32,IITChem!AH$74)+SUMIF(IITChem!$AK$76,$A32,IITChem!AH$82)+SUMIF(IITChem!$AK$84,$A32,IITChem!AH$90)+SUMIF(IITChem!$AK$92,$A32,IITChem!AH$98))+(SUMIF(Bio!$AK$12,$A32,Bio!AH$18)+SUMIF(Bio!$AK$20,$A32,Bio!AH$26)+SUMIF(Bio!$AK$28,$A32,Bio!AH$34)+SUMIF(Bio!$AK$36,$A32,Bio!AH$42)+SUMIF(Bio!$AK$44,$A32,Bio!AH$50)+SUMIF(Bio!$AK$52,$A32,Bio!AH$58)+SUMIF(Bio!$AK$60,$A32,Bio!AH$66)+SUMIF(Bio!$AK$68,$A32,Bio!AH$74)+SUMIF(Bio!$AK$76,$A32,Bio!AH$82)+SUMIF(Bio!$AK$84,$A32,Bio!AH$90)+SUMIF(Bio!$AK$92,$A32,Bio!AH$98))+(SUMIF(Maths!$AK$12,$A32,Maths!AH$18)+SUMIF(Maths!$AK$20,$A32,Maths!AH$26)+SUMIF(Maths!$AK$28,$A32,Maths!AH$34)+SUMIF(Maths!$AK$36,$A32,Maths!AH$42)+SUMIF(Maths!$AK$44,$A32,Maths!AH$50)+SUMIF(Maths!$AK$52,$A32,Maths!AH$58)+SUMIF(Maths!$AK$60,$A32,Maths!AH$66)+SUMIF(Maths!$AK$68,$A32,Maths!AH$74)+SUMIF(Maths!$AK$76,$A32,Maths!AH$82)+SUMIF(Maths!$AK$84,$A32,Maths!AH$90)+SUMIF(Maths!$AK$92,$A32,Maths!AH$98))+(SUMIF(IITMaths!$AK$12,$A32,IITMaths!AH$18)+SUMIF(IITMaths!$AK$20,$A32,IITMaths!AH$26)+SUMIF(IITMaths!$AK$28,$A32,IITMaths!AH$34)+SUMIF(IITMaths!$AK$36,$A32,IITMaths!AH$42)+SUMIF(IITMaths!$AK$44,$A32,IITMaths!AH$50)+SUMIF(IITMaths!$AK$52,$A32,IITMaths!AH$58)+SUMIF(IITMaths!$AK$60,$A32,IITMaths!AH$66)+SUMIF(IITMaths!$AK$68,$A32,IITMaths!AH$74)+SUMIF(IITMaths!$AK$76,$A32,IITMaths!AH$82)+SUMIF(IITMaths!$AK$84,$A32,IITMaths!AH$90)+SUMIF(IITMaths!$AK$92,$A32,IITMaths!AH$98))+(SUMIF(FourthLecture!$AK$12,$A32,FourthLecture!AH$18)+SUMIF(FourthLecture!$AK$20,$A32,FourthLecture!AH$26)+SUMIF(FourthLecture!$AK$28,$A32,FourthLecture!AH$34)+SUMIF(FourthLecture!$AK$36,$A32,FourthLecture!AH$42)+SUMIF(FourthLecture!$AK$44,$A32,FourthLecture!AH$50)+SUMIF(FourthLecture!$AK$52,$A32,FourthLecture!AH$58)+SUMIF(FourthLecture!$AK$60,$A32,FourthLecture!AH$66)+SUMIF(FourthLecture!$AK$68,$A32,FourthLecture!AH$74)+SUMIF(FourthLecture!$AK$76,$A32,FourthLecture!AH$82)+SUMIF(FourthLecture!$AK$84,$A32,FourthLecture!AH$90)+SUMIF(FourthLecture!$AK$92,$A32,FourthLecture!AH$98))+(SUMIF(OtherSubjects!$AK$12,$A32,OtherSubjects!AH$18)+SUMIF(OtherSubjects!$AK$20,$A32,OtherSubjects!AH$26)+SUMIF(OtherSubjects!$AK$28,$A32,OtherSubjects!AH$34)+SUMIF(OtherSubjects!$AK$36,$A32,OtherSubjects!AH$42)+SUMIF(OtherSubjects!$AK$44,$A32,OtherSubjects!AH$50)+SUMIF(OtherSubjects!$AK$52,$A32,OtherSubjects!AH$58)+SUMIF(OtherSubjects!$AK$60,$A32,OtherSubjects!AH$66)+SUMIF(OtherSubjects!$AK$68,$A32,OtherSubjects!AH$74)+SUMIF(OtherSubjects!$AK$76,$A32,OtherSubjects!AH$82)+SUMIF(OtherSubjects!$AK$84,$A32,OtherSubjects!AH$90)+SUMIF(OtherSubjects!$AK$92,$A32,OtherSubjects!AH$98))</f>
        <v>0</v>
      </c>
      <c r="H32" s="331">
        <f>(SUMIF(Physics!$AK$12,$A32,Physics!AI$18)+SUMIF(Physics!$AK$20,$A32,Physics!AI$26)+SUMIF(Physics!$AK$28,$A32,Physics!AI$34)+SUMIF(Physics!$AK$36,$A32,Physics!AI$42)+SUMIF(Physics!$AK$44,$A32,Physics!AI$50)+SUMIF(Physics!$AK$52,$A32,Physics!AI$58)+SUMIF(Physics!$AK$60,$A32,Physics!AI$66)+SUMIF(Physics!$AK$68,$A32,Physics!AI$74)+SUMIF(Physics!$AK$76,$A32,Physics!AI$82)+SUMIF(Physics!$AK$84,$A32,Physics!AI$90)+SUMIF(Physics!$AK$92,$A32,Physics!AI$98))+(SUMIF(IITPhysics!$AK$12,$A32,IITPhysics!AI$18)+SUMIF(IITPhysics!$AK$20,$A32,IITPhysics!AI$26)+SUMIF(IITPhysics!$AK$28,$A32,IITPhysics!AI$34)+SUMIF(IITPhysics!$AK$36,$A32,IITPhysics!AI$42)+SUMIF(IITPhysics!$AK$44,$A32,IITPhysics!AI$50)+SUMIF(IITPhysics!$AK$52,$A32,IITPhysics!AI$58)+SUMIF(IITPhysics!$AK$60,$A32,IITPhysics!AI$66)+SUMIF(IITPhysics!$AK$68,$A32,IITPhysics!AI$74)+SUMIF(IITPhysics!$AK$76,$A32,IITPhysics!AI$82)+SUMIF(IITPhysics!$AK$84,$A32,IITPhysics!AI$90)+SUMIF(IITPhysics!$AK$92,$A32,IITPhysics!AI$98))+(SUMIF(Chem!$AK$12,$A32,Chem!AI$18)+SUMIF(Chem!$AK$20,$A32,Chem!AI$26)+SUMIF(Chem!$AK$28,$A32,Chem!AI$34)+SUMIF(Chem!$AK$36,$A32,Chem!AI$42)+SUMIF(Chem!$AK$44,$A32,Chem!AI$50)+SUMIF(Chem!$AK$52,$A32,Chem!AI$58)+SUMIF(Chem!$AK$60,$A32,Chem!AI$66)+SUMIF(Chem!$AK$68,$A32,Chem!AI$74)+SUMIF(Chem!$AK$76,$A32,Chem!AI$82)+SUMIF(Chem!$AK$84,$A32,Chem!AI$90)+SUMIF(Chem!$AK$92,$A32,Chem!AI$98))+(SUMIF(IITChem!$AK$12,$A32,IITChem!AI$18)+SUMIF(IITChem!$AK$20,$A32,IITChem!AI$26)+SUMIF(IITChem!$AK$28,$A32,IITChem!AI$34)+SUMIF(IITChem!$AK$36,$A32,IITChem!AI$42)+SUMIF(IITChem!$AK$44,$A32,IITChem!AI$50)+SUMIF(IITChem!$AK$52,$A32,IITChem!AI$58)+SUMIF(IITChem!$AK$60,$A32,IITChem!AI$66)+SUMIF(IITChem!$AK$68,$A32,IITChem!AI$74)+SUMIF(IITChem!$AK$76,$A32,IITChem!AI$82)+SUMIF(IITChem!$AK$84,$A32,IITChem!AI$90)+SUMIF(IITChem!$AK$92,$A32,IITChem!AI$98))+(SUMIF(Bio!$AK$12,$A32,Bio!AI$18)+SUMIF(Bio!$AK$20,$A32,Bio!AI$26)+SUMIF(Bio!$AK$28,$A32,Bio!AI$34)+SUMIF(Bio!$AK$36,$A32,Bio!AI$42)+SUMIF(Bio!$AK$44,$A32,Bio!AI$50)+SUMIF(Bio!$AK$52,$A32,Bio!AI$58)+SUMIF(Bio!$AK$60,$A32,Bio!AI$66)+SUMIF(Bio!$AK$68,$A32,Bio!AI$74)+SUMIF(Bio!$AK$76,$A32,Bio!AI$82)+SUMIF(Bio!$AK$84,$A32,Bio!AI$90)+SUMIF(Bio!$AK$92,$A32,Bio!AI$98))+(SUMIF(Maths!$AK$12,$A32,Maths!AI$18)+SUMIF(Maths!$AK$20,$A32,Maths!AI$26)+SUMIF(Maths!$AK$28,$A32,Maths!AI$34)+SUMIF(Maths!$AK$36,$A32,Maths!AI$42)+SUMIF(Maths!$AK$44,$A32,Maths!AI$50)+SUMIF(Maths!$AK$52,$A32,Maths!AI$58)+SUMIF(Maths!$AK$60,$A32,Maths!AI$66)+SUMIF(Maths!$AK$68,$A32,Maths!AI$74)+SUMIF(Maths!$AK$76,$A32,Maths!AI$82)+SUMIF(Maths!$AK$84,$A32,Maths!AI$90)+SUMIF(Maths!$AK$92,$A32,Maths!AI$98))+(SUMIF(IITMaths!$AK$12,$A32,IITMaths!AI$18)+SUMIF(IITMaths!$AK$20,$A32,IITMaths!AI$26)+SUMIF(IITMaths!$AK$28,$A32,IITMaths!AI$34)+SUMIF(IITMaths!$AK$36,$A32,IITMaths!AI$42)+SUMIF(IITMaths!$AK$44,$A32,IITMaths!AI$50)+SUMIF(IITMaths!$AK$52,$A32,IITMaths!AI$58)+SUMIF(IITMaths!$AK$60,$A32,IITMaths!AI$66)+SUMIF(IITMaths!$AK$68,$A32,IITMaths!AI$74)+SUMIF(IITMaths!$AK$76,$A32,IITMaths!AI$82)+SUMIF(IITMaths!$AK$84,$A32,IITMaths!AI$90)+SUMIF(IITMaths!$AK$92,$A32,IITMaths!AI$98))+(SUMIF(FourthLecture!$AK$12,$A32,FourthLecture!AI$18)+SUMIF(FourthLecture!$AK$20,$A32,FourthLecture!AI$26)+SUMIF(FourthLecture!$AK$28,$A32,FourthLecture!AI$34)+SUMIF(FourthLecture!$AK$36,$A32,FourthLecture!AI$42)+SUMIF(FourthLecture!$AK$44,$A32,FourthLecture!AI$50)+SUMIF(FourthLecture!$AK$52,$A32,FourthLecture!AI$58)+SUMIF(FourthLecture!$AK$60,$A32,FourthLecture!AI$66)+SUMIF(FourthLecture!$AK$68,$A32,FourthLecture!AI$74)+SUMIF(FourthLecture!$AK$76,$A32,FourthLecture!AI$82)+SUMIF(FourthLecture!$AK$84,$A32,FourthLecture!AI$90)+SUMIF(FourthLecture!$AK$92,$A32,FourthLecture!AI$98))+(SUMIF(OtherSubjects!$AK$12,$A32,OtherSubjects!AI$18)+SUMIF(OtherSubjects!$AK$20,$A32,OtherSubjects!AI$26)+SUMIF(OtherSubjects!$AK$28,$A32,OtherSubjects!AI$34)+SUMIF(OtherSubjects!$AK$36,$A32,OtherSubjects!AI$42)+SUMIF(OtherSubjects!$AK$44,$A32,OtherSubjects!AI$50)+SUMIF(OtherSubjects!$AK$52,$A32,OtherSubjects!AI$58)+SUMIF(OtherSubjects!$AK$60,$A32,OtherSubjects!AI$66)+SUMIF(OtherSubjects!$AK$68,$A32,OtherSubjects!AI$74)+SUMIF(OtherSubjects!$AK$76,$A32,OtherSubjects!AI$82)+SUMIF(OtherSubjects!$AK$84,$A32,OtherSubjects!AI$90)+SUMIF(OtherSubjects!$AK$92,$A32,OtherSubjects!AI$98))</f>
        <v>0</v>
      </c>
      <c r="I32" s="331">
        <f>(SUMIF(Physics!$AK$12,$A32,Physics!AJ$18)+SUMIF(Physics!$AK$20,$A32,Physics!AJ$26)+SUMIF(Physics!$AK$28,$A32,Physics!AJ$34)+SUMIF(Physics!$AK$36,$A32,Physics!AJ$42)+SUMIF(Physics!$AK$44,$A32,Physics!AJ$50)+SUMIF(Physics!$AK$52,$A32,Physics!AJ$58)+SUMIF(Physics!$AK$60,$A32,Physics!AJ$66)+SUMIF(Physics!$AK$68,$A32,Physics!AJ$74)+SUMIF(Physics!$AK$76,$A32,Physics!AJ$82)+SUMIF(Physics!$AK$84,$A32,Physics!AJ$90)+SUMIF(Physics!$AK$92,$A32,Physics!AJ$98))+(SUMIF(IITPhysics!$AK$12,$A32,IITPhysics!AJ$18)+SUMIF(IITPhysics!$AK$20,$A32,IITPhysics!AJ$26)+SUMIF(IITPhysics!$AK$28,$A32,IITPhysics!AJ$34)+SUMIF(IITPhysics!$AK$36,$A32,IITPhysics!AJ$42)+SUMIF(IITPhysics!$AK$44,$A32,IITPhysics!AJ$50)+SUMIF(IITPhysics!$AK$52,$A32,IITPhysics!AJ$58)+SUMIF(IITPhysics!$AK$60,$A32,IITPhysics!AJ$66)+SUMIF(IITPhysics!$AK$68,$A32,IITPhysics!AJ$74)+SUMIF(IITPhysics!$AK$76,$A32,IITPhysics!AJ$82)+SUMIF(IITPhysics!$AK$84,$A32,IITPhysics!AJ$90)+SUMIF(IITPhysics!$AK$92,$A32,IITPhysics!AJ$98))+(SUMIF(Chem!$AK$12,$A32,Chem!AJ$18)+SUMIF(Chem!$AK$20,$A32,Chem!AJ$26)+SUMIF(Chem!$AK$28,$A32,Chem!AJ$34)+SUMIF(Chem!$AK$36,$A32,Chem!AJ$42)+SUMIF(Chem!$AK$44,$A32,Chem!AJ$50)+SUMIF(Chem!$AK$52,$A32,Chem!AJ$58)+SUMIF(Chem!$AK$60,$A32,Chem!AJ$66)+SUMIF(Chem!$AK$68,$A32,Chem!AJ$74)+SUMIF(Chem!$AK$76,$A32,Chem!AJ$82)+SUMIF(Chem!$AK$84,$A32,Chem!AJ$90)+SUMIF(Chem!$AK$92,$A32,Chem!AJ$98))+(SUMIF(IITChem!$AK$12,$A32,IITChem!AJ$18)+SUMIF(IITChem!$AK$20,$A32,IITChem!AJ$26)+SUMIF(IITChem!$AK$28,$A32,IITChem!AJ$34)+SUMIF(IITChem!$AK$36,$A32,IITChem!AJ$42)+SUMIF(IITChem!$AK$44,$A32,IITChem!AJ$50)+SUMIF(IITChem!$AK$52,$A32,IITChem!AJ$58)+SUMIF(IITChem!$AK$60,$A32,IITChem!AJ$66)+SUMIF(IITChem!$AK$68,$A32,IITChem!AJ$74)+SUMIF(IITChem!$AK$76,$A32,IITChem!AJ$82)+SUMIF(IITChem!$AK$84,$A32,IITChem!AJ$90)+SUMIF(IITChem!$AK$92,$A32,IITChem!AJ$98))+(SUMIF(Bio!$AK$12,$A32,Bio!AJ$18)+SUMIF(Bio!$AK$20,$A32,Bio!AJ$26)+SUMIF(Bio!$AK$28,$A32,Bio!AJ$34)+SUMIF(Bio!$AK$36,$A32,Bio!AJ$42)+SUMIF(Bio!$AK$44,$A32,Bio!AJ$50)+SUMIF(Bio!$AK$52,$A32,Bio!AJ$58)+SUMIF(Bio!$AK$60,$A32,Bio!AJ$66)+SUMIF(Bio!$AK$68,$A32,Bio!AJ$74)+SUMIF(Bio!$AK$76,$A32,Bio!AJ$82)+SUMIF(Bio!$AK$84,$A32,Bio!AJ$90)+SUMIF(Bio!$AK$92,$A32,Bio!AJ$98))+(SUMIF(Maths!$AK$12,$A32,Maths!AJ$18)+SUMIF(Maths!$AK$20,$A32,Maths!AJ$26)+SUMIF(Maths!$AK$28,$A32,Maths!AJ$34)+SUMIF(Maths!$AK$36,$A32,Maths!AJ$42)+SUMIF(Maths!$AK$44,$A32,Maths!AJ$50)+SUMIF(Maths!$AK$52,$A32,Maths!AJ$58)+SUMIF(Maths!$AK$60,$A32,Maths!AJ$66)+SUMIF(Maths!$AK$68,$A32,Maths!AJ$74)+SUMIF(Maths!$AK$76,$A32,Maths!AJ$82)+SUMIF(Maths!$AK$84,$A32,Maths!AJ$90)+SUMIF(Maths!$AK$92,$A32,Maths!AJ$98))+(SUMIF(IITMaths!$AK$12,$A32,IITMaths!AJ$18)+SUMIF(IITMaths!$AK$20,$A32,IITMaths!AJ$26)+SUMIF(IITMaths!$AK$28,$A32,IITMaths!AJ$34)+SUMIF(IITMaths!$AK$36,$A32,IITMaths!AJ$42)+SUMIF(IITMaths!$AK$44,$A32,IITMaths!AJ$50)+SUMIF(IITMaths!$AK$52,$A32,IITMaths!AJ$58)+SUMIF(IITMaths!$AK$60,$A32,IITMaths!AJ$66)+SUMIF(IITMaths!$AK$68,$A32,IITMaths!AJ$74)+SUMIF(IITMaths!$AK$76,$A32,IITMaths!AJ$82)+SUMIF(IITMaths!$AK$84,$A32,IITMaths!AJ$90)+SUMIF(IITMaths!$AK$92,$A32,IITMaths!AJ$98))+(SUMIF(FourthLecture!$AK$12,$A32,FourthLecture!AJ$18)+SUMIF(FourthLecture!$AK$20,$A32,FourthLecture!AJ$26)+SUMIF(FourthLecture!$AK$28,$A32,FourthLecture!AJ$34)+SUMIF(FourthLecture!$AK$36,$A32,FourthLecture!AJ$42)+SUMIF(FourthLecture!$AK$44,$A32,FourthLecture!AJ$50)+SUMIF(FourthLecture!$AK$52,$A32,FourthLecture!AJ$58)+SUMIF(FourthLecture!$AK$60,$A32,FourthLecture!AJ$66)+SUMIF(FourthLecture!$AK$68,$A32,FourthLecture!AJ$74)+SUMIF(FourthLecture!$AK$76,$A32,FourthLecture!AJ$82)+SUMIF(FourthLecture!$AK$84,$A32,FourthLecture!AJ$90)+SUMIF(FourthLecture!$AK$92,$A32,FourthLecture!AJ$98))+(SUMIF(OtherSubjects!$AK$12,$A32,OtherSubjects!AJ$18)+SUMIF(OtherSubjects!$AK$20,$A32,OtherSubjects!AJ$26)+SUMIF(OtherSubjects!$AK$28,$A32,OtherSubjects!AJ$34)+SUMIF(OtherSubjects!$AK$36,$A32,OtherSubjects!AJ$42)+SUMIF(OtherSubjects!$AK$44,$A32,OtherSubjects!AJ$50)+SUMIF(OtherSubjects!$AK$52,$A32,OtherSubjects!AJ$58)+SUMIF(OtherSubjects!$AK$60,$A32,OtherSubjects!AJ$66)+SUMIF(OtherSubjects!$AK$68,$A32,OtherSubjects!AJ$74)+SUMIF(OtherSubjects!$AK$76,$A32,OtherSubjects!AJ$82)+SUMIF(OtherSubjects!$AK$84,$A32,OtherSubjects!AJ$90)+SUMIF(OtherSubjects!$AK$92,$A32,OtherSubjects!AJ$98))</f>
        <v>0</v>
      </c>
      <c r="J32" s="331">
        <f>(SUMIF(Physics!$AK$12,$A32,Physics!AK$18)+SUMIF(Physics!$AK$20,$A32,Physics!AK$26)+SUMIF(Physics!$AK$28,$A32,Physics!AK$34)+SUMIF(Physics!$AK$36,$A32,Physics!AK$42)+SUMIF(Physics!$AK$44,$A32,Physics!AK$50)+SUMIF(Physics!$AK$52,$A32,Physics!AK$58)+SUMIF(Physics!$AK$60,$A32,Physics!AK$66)+SUMIF(Physics!$AK$68,$A32,Physics!AK$74)+SUMIF(Physics!$AK$76,$A32,Physics!AK$82)+SUMIF(Physics!$AK$84,$A32,Physics!AK$90)+SUMIF(Physics!$AK$92,$A32,Physics!AK$98))+(SUMIF(IITPhysics!$AK$12,$A32,IITPhysics!AK$18)+SUMIF(IITPhysics!$AK$20,$A32,IITPhysics!AK$26)+SUMIF(IITPhysics!$AK$28,$A32,IITPhysics!AK$34)+SUMIF(IITPhysics!$AK$36,$A32,IITPhysics!AK$42)+SUMIF(IITPhysics!$AK$44,$A32,IITPhysics!AK$50)+SUMIF(IITPhysics!$AK$52,$A32,IITPhysics!AK$58)+SUMIF(IITPhysics!$AK$60,$A32,IITPhysics!AK$66)+SUMIF(IITPhysics!$AK$68,$A32,IITPhysics!AK$74)+SUMIF(IITPhysics!$AK$76,$A32,IITPhysics!AK$82)+SUMIF(IITPhysics!$AK$84,$A32,IITPhysics!AK$90)+SUMIF(IITPhysics!$AK$92,$A32,IITPhysics!AK$98))+(SUMIF(Chem!$AK$12,$A32,Chem!AK$18)+SUMIF(Chem!$AK$20,$A32,Chem!AK$26)+SUMIF(Chem!$AK$28,$A32,Chem!AK$34)+SUMIF(Chem!$AK$36,$A32,Chem!AK$42)+SUMIF(Chem!$AK$44,$A32,Chem!AK$50)+SUMIF(Chem!$AK$52,$A32,Chem!AK$58)+SUMIF(Chem!$AK$60,$A32,Chem!AK$66)+SUMIF(Chem!$AK$68,$A32,Chem!AK$74)+SUMIF(Chem!$AK$76,$A32,Chem!AK$82)+SUMIF(Chem!$AK$84,$A32,Chem!AK$90)+SUMIF(Chem!$AK$92,$A32,Chem!AK$98))+(SUMIF(IITChem!$AK$12,$A32,IITChem!AK$18)+SUMIF(IITChem!$AK$20,$A32,IITChem!AK$26)+SUMIF(IITChem!$AK$28,$A32,IITChem!AK$34)+SUMIF(IITChem!$AK$36,$A32,IITChem!AK$42)+SUMIF(IITChem!$AK$44,$A32,IITChem!AK$50)+SUMIF(IITChem!$AK$52,$A32,IITChem!AK$58)+SUMIF(IITChem!$AK$60,$A32,IITChem!AK$66)+SUMIF(IITChem!$AK$68,$A32,IITChem!AK$74)+SUMIF(IITChem!$AK$76,$A32,IITChem!AK$82)+SUMIF(IITChem!$AK$84,$A32,IITChem!AK$90)+SUMIF(IITChem!$AK$92,$A32,IITChem!AK$98))+(SUMIF(Bio!$AK$12,$A32,Bio!AK$18)+SUMIF(Bio!$AK$20,$A32,Bio!AK$26)+SUMIF(Bio!$AK$28,$A32,Bio!AK$34)+SUMIF(Bio!$AK$36,$A32,Bio!AK$42)+SUMIF(Bio!$AK$44,$A32,Bio!AK$50)+SUMIF(Bio!$AK$52,$A32,Bio!AK$58)+SUMIF(Bio!$AK$60,$A32,Bio!AK$66)+SUMIF(Bio!$AK$68,$A32,Bio!AK$74)+SUMIF(Bio!$AK$76,$A32,Bio!AK$82)+SUMIF(Bio!$AK$84,$A32,Bio!AK$90)+SUMIF(Bio!$AK$92,$A32,Bio!AK$98))+(SUMIF(Maths!$AK$12,$A32,Maths!AK$18)+SUMIF(Maths!$AK$20,$A32,Maths!AK$26)+SUMIF(Maths!$AK$28,$A32,Maths!AK$34)+SUMIF(Maths!$AK$36,$A32,Maths!AK$42)+SUMIF(Maths!$AK$44,$A32,Maths!AK$50)+SUMIF(Maths!$AK$52,$A32,Maths!AK$58)+SUMIF(Maths!$AK$60,$A32,Maths!AK$66)+SUMIF(Maths!$AK$68,$A32,Maths!AK$74)+SUMIF(Maths!$AK$76,$A32,Maths!AK$82)+SUMIF(Maths!$AK$84,$A32,Maths!AK$90)+SUMIF(Maths!$AK$92,$A32,Maths!AK$98))+(SUMIF(IITMaths!$AK$12,$A32,IITMaths!AK$18)+SUMIF(IITMaths!$AK$20,$A32,IITMaths!AK$26)+SUMIF(IITMaths!$AK$28,$A32,IITMaths!AK$34)+SUMIF(IITMaths!$AK$36,$A32,IITMaths!AK$42)+SUMIF(IITMaths!$AK$44,$A32,IITMaths!AK$50)+SUMIF(IITMaths!$AK$52,$A32,IITMaths!AK$58)+SUMIF(IITMaths!$AK$60,$A32,IITMaths!AK$66)+SUMIF(IITMaths!$AK$68,$A32,IITMaths!AK$74)+SUMIF(IITMaths!$AK$76,$A32,IITMaths!AK$82)+SUMIF(IITMaths!$AK$84,$A32,IITMaths!AK$90)+SUMIF(IITMaths!$AK$92,$A32,IITMaths!AK$98))+(SUMIF(FourthLecture!$AK$12,$A32,FourthLecture!AK$18)+SUMIF(FourthLecture!$AK$20,$A32,FourthLecture!AK$26)+SUMIF(FourthLecture!$AK$28,$A32,FourthLecture!AK$34)+SUMIF(FourthLecture!$AK$36,$A32,FourthLecture!AK$42)+SUMIF(FourthLecture!$AK$44,$A32,FourthLecture!AK$50)+SUMIF(FourthLecture!$AK$52,$A32,FourthLecture!AK$58)+SUMIF(FourthLecture!$AK$60,$A32,FourthLecture!AK$66)+SUMIF(FourthLecture!$AK$68,$A32,FourthLecture!AK$74)+SUMIF(FourthLecture!$AK$76,$A32,FourthLecture!AK$82)+SUMIF(FourthLecture!$AK$84,$A32,FourthLecture!AK$90)+SUMIF(FourthLecture!$AK$92,$A32,FourthLecture!AK$98))+(SUMIF(OtherSubjects!$AK$12,$A32,OtherSubjects!AK$18)+SUMIF(OtherSubjects!$AK$20,$A32,OtherSubjects!AK$26)+SUMIF(OtherSubjects!$AK$28,$A32,OtherSubjects!AK$34)+SUMIF(OtherSubjects!$AK$36,$A32,OtherSubjects!AK$42)+SUMIF(OtherSubjects!$AK$44,$A32,OtherSubjects!AK$50)+SUMIF(OtherSubjects!$AK$52,$A32,OtherSubjects!AK$58)+SUMIF(OtherSubjects!$AK$60,$A32,OtherSubjects!AK$66)+SUMIF(OtherSubjects!$AK$68,$A32,OtherSubjects!AK$74)+SUMIF(OtherSubjects!$AK$76,$A32,OtherSubjects!AK$82)+SUMIF(OtherSubjects!$AK$84,$A32,OtherSubjects!AK$90)+SUMIF(OtherSubjects!$AK$92,$A32,OtherSubjects!AK$98))</f>
        <v>0</v>
      </c>
      <c r="K32" s="331">
        <f>(SUMIF(Physics!$AK$12,$A32,Physics!AL$18)+SUMIF(Physics!$AK$20,$A32,Physics!AL$26)+SUMIF(Physics!$AK$28,$A32,Physics!AL$34)+SUMIF(Physics!$AK$36,$A32,Physics!AL$42)+SUMIF(Physics!$AK$44,$A32,Physics!AL$50)+SUMIF(Physics!$AK$52,$A32,Physics!AL$58)+SUMIF(Physics!$AK$60,$A32,Physics!AL$66)+SUMIF(Physics!$AK$68,$A32,Physics!AL$74)+SUMIF(Physics!$AK$76,$A32,Physics!AL$82)+SUMIF(Physics!$AK$84,$A32,Physics!AL$90)+SUMIF(Physics!$AK$92,$A32,Physics!AL$98))+(SUMIF(IITPhysics!$AK$12,$A32,IITPhysics!AL$18)+SUMIF(IITPhysics!$AK$20,$A32,IITPhysics!AL$26)+SUMIF(IITPhysics!$AK$28,$A32,IITPhysics!AL$34)+SUMIF(IITPhysics!$AK$36,$A32,IITPhysics!AL$42)+SUMIF(IITPhysics!$AK$44,$A32,IITPhysics!AL$50)+SUMIF(IITPhysics!$AK$52,$A32,IITPhysics!AL$58)+SUMIF(IITPhysics!$AK$60,$A32,IITPhysics!AL$66)+SUMIF(IITPhysics!$AK$68,$A32,IITPhysics!AL$74)+SUMIF(IITPhysics!$AK$76,$A32,IITPhysics!AL$82)+SUMIF(IITPhysics!$AK$84,$A32,IITPhysics!AL$90)+SUMIF(IITPhysics!$AK$92,$A32,IITPhysics!AL$98))+(SUMIF(Chem!$AK$12,$A32,Chem!AL$18)+SUMIF(Chem!$AK$20,$A32,Chem!AL$26)+SUMIF(Chem!$AK$28,$A32,Chem!AL$34)+SUMIF(Chem!$AK$36,$A32,Chem!AL$42)+SUMIF(Chem!$AK$44,$A32,Chem!AL$50)+SUMIF(Chem!$AK$52,$A32,Chem!AL$58)+SUMIF(Chem!$AK$60,$A32,Chem!AL$66)+SUMIF(Chem!$AK$68,$A32,Chem!AL$74)+SUMIF(Chem!$AK$76,$A32,Chem!AL$82)+SUMIF(Chem!$AK$84,$A32,Chem!AL$90)+SUMIF(Chem!$AK$92,$A32,Chem!AL$98))+(SUMIF(IITChem!$AK$12,$A32,IITChem!AL$18)+SUMIF(IITChem!$AK$20,$A32,IITChem!AL$26)+SUMIF(IITChem!$AK$28,$A32,IITChem!AL$34)+SUMIF(IITChem!$AK$36,$A32,IITChem!AL$42)+SUMIF(IITChem!$AK$44,$A32,IITChem!AL$50)+SUMIF(IITChem!$AK$52,$A32,IITChem!AL$58)+SUMIF(IITChem!$AK$60,$A32,IITChem!AL$66)+SUMIF(IITChem!$AK$68,$A32,IITChem!AL$74)+SUMIF(IITChem!$AK$76,$A32,IITChem!AL$82)+SUMIF(IITChem!$AK$84,$A32,IITChem!AL$90)+SUMIF(IITChem!$AK$92,$A32,IITChem!AL$98))+(SUMIF(Bio!$AK$12,$A32,Bio!AL$18)+SUMIF(Bio!$AK$20,$A32,Bio!AL$26)+SUMIF(Bio!$AK$28,$A32,Bio!AL$34)+SUMIF(Bio!$AK$36,$A32,Bio!AL$42)+SUMIF(Bio!$AK$44,$A32,Bio!AL$50)+SUMIF(Bio!$AK$52,$A32,Bio!AL$58)+SUMIF(Bio!$AK$60,$A32,Bio!AL$66)+SUMIF(Bio!$AK$68,$A32,Bio!AL$74)+SUMIF(Bio!$AK$76,$A32,Bio!AL$82)+SUMIF(Bio!$AK$84,$A32,Bio!AL$90)+SUMIF(Bio!$AK$92,$A32,Bio!AL$98))+(SUMIF(Maths!$AK$12,$A32,Maths!AL$18)+SUMIF(Maths!$AK$20,$A32,Maths!AL$26)+SUMIF(Maths!$AK$28,$A32,Maths!AL$34)+SUMIF(Maths!$AK$36,$A32,Maths!AL$42)+SUMIF(Maths!$AK$44,$A32,Maths!AL$50)+SUMIF(Maths!$AK$52,$A32,Maths!AL$58)+SUMIF(Maths!$AK$60,$A32,Maths!AL$66)+SUMIF(Maths!$AK$68,$A32,Maths!AL$74)+SUMIF(Maths!$AK$76,$A32,Maths!AL$82)+SUMIF(Maths!$AK$84,$A32,Maths!AL$90)+SUMIF(Maths!$AK$92,$A32,Maths!AL$98))+(SUMIF(IITMaths!$AK$12,$A32,IITMaths!AL$18)+SUMIF(IITMaths!$AK$20,$A32,IITMaths!AL$26)+SUMIF(IITMaths!$AK$28,$A32,IITMaths!AL$34)+SUMIF(IITMaths!$AK$36,$A32,IITMaths!AL$42)+SUMIF(IITMaths!$AK$44,$A32,IITMaths!AL$50)+SUMIF(IITMaths!$AK$52,$A32,IITMaths!AL$58)+SUMIF(IITMaths!$AK$60,$A32,IITMaths!AL$66)+SUMIF(IITMaths!$AK$68,$A32,IITMaths!AL$74)+SUMIF(IITMaths!$AK$76,$A32,IITMaths!AL$82)+SUMIF(IITMaths!$AK$84,$A32,IITMaths!AL$90)+SUMIF(IITMaths!$AK$92,$A32,IITMaths!AL$98))+(SUMIF(FourthLecture!$AK$12,$A32,FourthLecture!AL$18)+SUMIF(FourthLecture!$AK$20,$A32,FourthLecture!AL$26)+SUMIF(FourthLecture!$AK$28,$A32,FourthLecture!AL$34)+SUMIF(FourthLecture!$AK$36,$A32,FourthLecture!AL$42)+SUMIF(FourthLecture!$AK$44,$A32,FourthLecture!AL$50)+SUMIF(FourthLecture!$AK$52,$A32,FourthLecture!AL$58)+SUMIF(FourthLecture!$AK$60,$A32,FourthLecture!AL$66)+SUMIF(FourthLecture!$AK$68,$A32,FourthLecture!AL$74)+SUMIF(FourthLecture!$AK$76,$A32,FourthLecture!AL$82)+SUMIF(FourthLecture!$AK$84,$A32,FourthLecture!AL$90)+SUMIF(FourthLecture!$AK$92,$A32,FourthLecture!AL$98))+(SUMIF(OtherSubjects!$AK$12,$A32,OtherSubjects!AL$18)+SUMIF(OtherSubjects!$AK$20,$A32,OtherSubjects!AL$26)+SUMIF(OtherSubjects!$AK$28,$A32,OtherSubjects!AL$34)+SUMIF(OtherSubjects!$AK$36,$A32,OtherSubjects!AL$42)+SUMIF(OtherSubjects!$AK$44,$A32,OtherSubjects!AL$50)+SUMIF(OtherSubjects!$AK$52,$A32,OtherSubjects!AL$58)+SUMIF(OtherSubjects!$AK$60,$A32,OtherSubjects!AL$66)+SUMIF(OtherSubjects!$AK$68,$A32,OtherSubjects!AL$74)+SUMIF(OtherSubjects!$AK$76,$A32,OtherSubjects!AL$82)+SUMIF(OtherSubjects!$AK$84,$A32,OtherSubjects!AL$90)+SUMIF(OtherSubjects!$AK$92,$A32,OtherSubjects!AL$98))</f>
        <v>0</v>
      </c>
      <c r="L32" s="331">
        <f>(SUMIF(Physics!$AK$12,$A32,Physics!AM$18)+SUMIF(Physics!$AK$20,$A32,Physics!AM$26)+SUMIF(Physics!$AK$28,$A32,Physics!AM$34)+SUMIF(Physics!$AK$36,$A32,Physics!AM$42)+SUMIF(Physics!$AK$44,$A32,Physics!AM$50)+SUMIF(Physics!$AK$52,$A32,Physics!AM$58)+SUMIF(Physics!$AK$60,$A32,Physics!AM$66)+SUMIF(Physics!$AK$68,$A32,Physics!AM$74)+SUMIF(Physics!$AK$76,$A32,Physics!AM$82)+SUMIF(Physics!$AK$84,$A32,Physics!AM$90)+SUMIF(Physics!$AK$92,$A32,Physics!AM$98))+(SUMIF(IITPhysics!$AK$12,$A32,IITPhysics!AM$18)+SUMIF(IITPhysics!$AK$20,$A32,IITPhysics!AM$26)+SUMIF(IITPhysics!$AK$28,$A32,IITPhysics!AM$34)+SUMIF(IITPhysics!$AK$36,$A32,IITPhysics!AM$42)+SUMIF(IITPhysics!$AK$44,$A32,IITPhysics!AM$50)+SUMIF(IITPhysics!$AK$52,$A32,IITPhysics!AM$58)+SUMIF(IITPhysics!$AK$60,$A32,IITPhysics!AM$66)+SUMIF(IITPhysics!$AK$68,$A32,IITPhysics!AM$74)+SUMIF(IITPhysics!$AK$76,$A32,IITPhysics!AM$82)+SUMIF(IITPhysics!$AK$84,$A32,IITPhysics!AM$90)+SUMIF(IITPhysics!$AK$92,$A32,IITPhysics!AM$98))+(SUMIF(Chem!$AK$12,$A32,Chem!AM$18)+SUMIF(Chem!$AK$20,$A32,Chem!AM$26)+SUMIF(Chem!$AK$28,$A32,Chem!AM$34)+SUMIF(Chem!$AK$36,$A32,Chem!AM$42)+SUMIF(Chem!$AK$44,$A32,Chem!AM$50)+SUMIF(Chem!$AK$52,$A32,Chem!AM$58)+SUMIF(Chem!$AK$60,$A32,Chem!AM$66)+SUMIF(Chem!$AK$68,$A32,Chem!AM$74)+SUMIF(Chem!$AK$76,$A32,Chem!AM$82)+SUMIF(Chem!$AK$84,$A32,Chem!AM$90)+SUMIF(Chem!$AK$92,$A32,Chem!AM$98))+(SUMIF(IITChem!$AK$12,$A32,IITChem!AM$18)+SUMIF(IITChem!$AK$20,$A32,IITChem!AM$26)+SUMIF(IITChem!$AK$28,$A32,IITChem!AM$34)+SUMIF(IITChem!$AK$36,$A32,IITChem!AM$42)+SUMIF(IITChem!$AK$44,$A32,IITChem!AM$50)+SUMIF(IITChem!$AK$52,$A32,IITChem!AM$58)+SUMIF(IITChem!$AK$60,$A32,IITChem!AM$66)+SUMIF(IITChem!$AK$68,$A32,IITChem!AM$74)+SUMIF(IITChem!$AK$76,$A32,IITChem!AM$82)+SUMIF(IITChem!$AK$84,$A32,IITChem!AM$90)+SUMIF(IITChem!$AK$92,$A32,IITChem!AM$98))+(SUMIF(Bio!$AK$12,$A32,Bio!AM$18)+SUMIF(Bio!$AK$20,$A32,Bio!AM$26)+SUMIF(Bio!$AK$28,$A32,Bio!AM$34)+SUMIF(Bio!$AK$36,$A32,Bio!AM$42)+SUMIF(Bio!$AK$44,$A32,Bio!AM$50)+SUMIF(Bio!$AK$52,$A32,Bio!AM$58)+SUMIF(Bio!$AK$60,$A32,Bio!AM$66)+SUMIF(Bio!$AK$68,$A32,Bio!AM$74)+SUMIF(Bio!$AK$76,$A32,Bio!AM$82)+SUMIF(Bio!$AK$84,$A32,Bio!AM$90)+SUMIF(Bio!$AK$92,$A32,Bio!AM$98))+(SUMIF(Maths!$AK$12,$A32,Maths!AM$18)+SUMIF(Maths!$AK$20,$A32,Maths!AM$26)+SUMIF(Maths!$AK$28,$A32,Maths!AM$34)+SUMIF(Maths!$AK$36,$A32,Maths!AM$42)+SUMIF(Maths!$AK$44,$A32,Maths!AM$50)+SUMIF(Maths!$AK$52,$A32,Maths!AM$58)+SUMIF(Maths!$AK$60,$A32,Maths!AM$66)+SUMIF(Maths!$AK$68,$A32,Maths!AM$74)+SUMIF(Maths!$AK$76,$A32,Maths!AM$82)+SUMIF(Maths!$AK$84,$A32,Maths!AM$90)+SUMIF(Maths!$AK$92,$A32,Maths!AM$98))+(SUMIF(IITMaths!$AK$12,$A32,IITMaths!AM$18)+SUMIF(IITMaths!$AK$20,$A32,IITMaths!AM$26)+SUMIF(IITMaths!$AK$28,$A32,IITMaths!AM$34)+SUMIF(IITMaths!$AK$36,$A32,IITMaths!AM$42)+SUMIF(IITMaths!$AK$44,$A32,IITMaths!AM$50)+SUMIF(IITMaths!$AK$52,$A32,IITMaths!AM$58)+SUMIF(IITMaths!$AK$60,$A32,IITMaths!AM$66)+SUMIF(IITMaths!$AK$68,$A32,IITMaths!AM$74)+SUMIF(IITMaths!$AK$76,$A32,IITMaths!AM$82)+SUMIF(IITMaths!$AK$84,$A32,IITMaths!AM$90)+SUMIF(IITMaths!$AK$92,$A32,IITMaths!AM$98))+(SUMIF(FourthLecture!$AK$12,$A32,FourthLecture!AM$18)+SUMIF(FourthLecture!$AK$20,$A32,FourthLecture!AM$26)+SUMIF(FourthLecture!$AK$28,$A32,FourthLecture!AM$34)+SUMIF(FourthLecture!$AK$36,$A32,FourthLecture!AM$42)+SUMIF(FourthLecture!$AK$44,$A32,FourthLecture!AM$50)+SUMIF(FourthLecture!$AK$52,$A32,FourthLecture!AM$58)+SUMIF(FourthLecture!$AK$60,$A32,FourthLecture!AM$66)+SUMIF(FourthLecture!$AK$68,$A32,FourthLecture!AM$74)+SUMIF(FourthLecture!$AK$76,$A32,FourthLecture!AM$82)+SUMIF(FourthLecture!$AK$84,$A32,FourthLecture!AM$90)+SUMIF(FourthLecture!$AK$92,$A32,FourthLecture!AM$98))+(SUMIF(OtherSubjects!$AK$12,$A32,OtherSubjects!AM$18)+SUMIF(OtherSubjects!$AK$20,$A32,OtherSubjects!AM$26)+SUMIF(OtherSubjects!$AK$28,$A32,OtherSubjects!AM$34)+SUMIF(OtherSubjects!$AK$36,$A32,OtherSubjects!AM$42)+SUMIF(OtherSubjects!$AK$44,$A32,OtherSubjects!AM$50)+SUMIF(OtherSubjects!$AK$52,$A32,OtherSubjects!AM$58)+SUMIF(OtherSubjects!$AK$60,$A32,OtherSubjects!AM$66)+SUMIF(OtherSubjects!$AK$68,$A32,OtherSubjects!AM$74)+SUMIF(OtherSubjects!$AK$76,$A32,OtherSubjects!AM$82)+SUMIF(OtherSubjects!$AK$84,$A32,OtherSubjects!AM$90)+SUMIF(OtherSubjects!$AK$92,$A32,OtherSubjects!AM$98))</f>
        <v>19196.85</v>
      </c>
      <c r="M32" s="331">
        <f>(SUMIF(Physics!$AK$12,$A32,Physics!AN$18)+SUMIF(Physics!$AK$20,$A32,Physics!AN$26)+SUMIF(Physics!$AK$28,$A32,Physics!AN$34)+SUMIF(Physics!$AK$36,$A32,Physics!AN$42)+SUMIF(Physics!$AK$44,$A32,Physics!AN$50)+SUMIF(Physics!$AK$52,$A32,Physics!AN$58)+SUMIF(Physics!$AK$60,$A32,Physics!AN$66)+SUMIF(Physics!$AK$68,$A32,Physics!AN$74)+SUMIF(Physics!$AK$76,$A32,Physics!AN$82)+SUMIF(Physics!$AK$84,$A32,Physics!AN$90)+SUMIF(Physics!$AK$92,$A32,Physics!AN$98))+(SUMIF(IITPhysics!$AK$12,$A32,IITPhysics!AN$18)+SUMIF(IITPhysics!$AK$20,$A32,IITPhysics!AN$26)+SUMIF(IITPhysics!$AK$28,$A32,IITPhysics!AN$34)+SUMIF(IITPhysics!$AK$36,$A32,IITPhysics!AN$42)+SUMIF(IITPhysics!$AK$44,$A32,IITPhysics!AN$50)+SUMIF(IITPhysics!$AK$52,$A32,IITPhysics!AN$58)+SUMIF(IITPhysics!$AK$60,$A32,IITPhysics!AN$66)+SUMIF(IITPhysics!$AK$68,$A32,IITPhysics!AN$74)+SUMIF(IITPhysics!$AK$76,$A32,IITPhysics!AN$82)+SUMIF(IITPhysics!$AK$84,$A32,IITPhysics!AN$90)+SUMIF(IITPhysics!$AK$92,$A32,IITPhysics!AN$98))+(SUMIF(Chem!$AK$12,$A32,Chem!AN$18)+SUMIF(Chem!$AK$20,$A32,Chem!AN$26)+SUMIF(Chem!$AK$28,$A32,Chem!AN$34)+SUMIF(Chem!$AK$36,$A32,Chem!AN$42)+SUMIF(Chem!$AK$44,$A32,Chem!AN$50)+SUMIF(Chem!$AK$52,$A32,Chem!AN$58)+SUMIF(Chem!$AK$60,$A32,Chem!AN$66)+SUMIF(Chem!$AK$68,$A32,Chem!AN$74)+SUMIF(Chem!$AK$76,$A32,Chem!AN$82)+SUMIF(Chem!$AK$84,$A32,Chem!AN$90)+SUMIF(Chem!$AK$92,$A32,Chem!AN$98))+(SUMIF(IITChem!$AK$12,$A32,IITChem!AN$18)+SUMIF(IITChem!$AK$20,$A32,IITChem!AN$26)+SUMIF(IITChem!$AK$28,$A32,IITChem!AN$34)+SUMIF(IITChem!$AK$36,$A32,IITChem!AN$42)+SUMIF(IITChem!$AK$44,$A32,IITChem!AN$50)+SUMIF(IITChem!$AK$52,$A32,IITChem!AN$58)+SUMIF(IITChem!$AK$60,$A32,IITChem!AN$66)+SUMIF(IITChem!$AK$68,$A32,IITChem!AN$74)+SUMIF(IITChem!$AK$76,$A32,IITChem!AN$82)+SUMIF(IITChem!$AK$84,$A32,IITChem!AN$90)+SUMIF(IITChem!$AK$92,$A32,IITChem!AN$98))+(SUMIF(Bio!$AK$12,$A32,Bio!AN$18)+SUMIF(Bio!$AK$20,$A32,Bio!AN$26)+SUMIF(Bio!$AK$28,$A32,Bio!AN$34)+SUMIF(Bio!$AK$36,$A32,Bio!AN$42)+SUMIF(Bio!$AK$44,$A32,Bio!AN$50)+SUMIF(Bio!$AK$52,$A32,Bio!AN$58)+SUMIF(Bio!$AK$60,$A32,Bio!AN$66)+SUMIF(Bio!$AK$68,$A32,Bio!AN$74)+SUMIF(Bio!$AK$76,$A32,Bio!AN$82)+SUMIF(Bio!$AK$84,$A32,Bio!AN$90)+SUMIF(Bio!$AK$92,$A32,Bio!AN$98))+(SUMIF(Maths!$AK$12,$A32,Maths!AN$18)+SUMIF(Maths!$AK$20,$A32,Maths!AN$26)+SUMIF(Maths!$AK$28,$A32,Maths!AN$34)+SUMIF(Maths!$AK$36,$A32,Maths!AN$42)+SUMIF(Maths!$AK$44,$A32,Maths!AN$50)+SUMIF(Maths!$AK$52,$A32,Maths!AN$58)+SUMIF(Maths!$AK$60,$A32,Maths!AN$66)+SUMIF(Maths!$AK$68,$A32,Maths!AN$74)+SUMIF(Maths!$AK$76,$A32,Maths!AN$82)+SUMIF(Maths!$AK$84,$A32,Maths!AN$90)+SUMIF(Maths!$AK$92,$A32,Maths!AN$98))+(SUMIF(IITMaths!$AK$12,$A32,IITMaths!AN$18)+SUMIF(IITMaths!$AK$20,$A32,IITMaths!AN$26)+SUMIF(IITMaths!$AK$28,$A32,IITMaths!AN$34)+SUMIF(IITMaths!$AK$36,$A32,IITMaths!AN$42)+SUMIF(IITMaths!$AK$44,$A32,IITMaths!AN$50)+SUMIF(IITMaths!$AK$52,$A32,IITMaths!AN$58)+SUMIF(IITMaths!$AK$60,$A32,IITMaths!AN$66)+SUMIF(IITMaths!$AK$68,$A32,IITMaths!AN$74)+SUMIF(IITMaths!$AK$76,$A32,IITMaths!AN$82)+SUMIF(IITMaths!$AK$84,$A32,IITMaths!AN$90)+SUMIF(IITMaths!$AK$92,$A32,IITMaths!AN$98))+(SUMIF(FourthLecture!$AK$12,$A32,FourthLecture!AN$18)+SUMIF(FourthLecture!$AK$20,$A32,FourthLecture!AN$26)+SUMIF(FourthLecture!$AK$28,$A32,FourthLecture!AN$34)+SUMIF(FourthLecture!$AK$36,$A32,FourthLecture!AN$42)+SUMIF(FourthLecture!$AK$44,$A32,FourthLecture!AN$50)+SUMIF(FourthLecture!$AK$52,$A32,FourthLecture!AN$58)+SUMIF(FourthLecture!$AK$60,$A32,FourthLecture!AN$66)+SUMIF(FourthLecture!$AK$68,$A32,FourthLecture!AN$74)+SUMIF(FourthLecture!$AK$76,$A32,FourthLecture!AN$82)+SUMIF(FourthLecture!$AK$84,$A32,FourthLecture!AN$90)+SUMIF(FourthLecture!$AK$92,$A32,FourthLecture!AN$98))+(SUMIF(OtherSubjects!$AK$12,$A32,OtherSubjects!AN$18)+SUMIF(OtherSubjects!$AK$20,$A32,OtherSubjects!AN$26)+SUMIF(OtherSubjects!$AK$28,$A32,OtherSubjects!AN$34)+SUMIF(OtherSubjects!$AK$36,$A32,OtherSubjects!AN$42)+SUMIF(OtherSubjects!$AK$44,$A32,OtherSubjects!AN$50)+SUMIF(OtherSubjects!$AK$52,$A32,OtherSubjects!AN$58)+SUMIF(OtherSubjects!$AK$60,$A32,OtherSubjects!AN$66)+SUMIF(OtherSubjects!$AK$68,$A32,OtherSubjects!AN$74)+SUMIF(OtherSubjects!$AK$76,$A32,OtherSubjects!AN$82)+SUMIF(OtherSubjects!$AK$84,$A32,OtherSubjects!AN$90)+SUMIF(OtherSubjects!$AK$92,$A32,OtherSubjects!AN$98))</f>
        <v>68540.625</v>
      </c>
      <c r="N32" s="331">
        <f>(SUMIF(Physics!$AK$12,$A32,Physics!AO$18)+SUMIF(Physics!$AK$20,$A32,Physics!AO$26)+SUMIF(Physics!$AK$28,$A32,Physics!AO$34)+SUMIF(Physics!$AK$36,$A32,Physics!AO$42)+SUMIF(Physics!$AK$44,$A32,Physics!AO$50)+SUMIF(Physics!$AK$52,$A32,Physics!AO$58)+SUMIF(Physics!$AK$60,$A32,Physics!AO$66)+SUMIF(Physics!$AK$68,$A32,Physics!AO$74)+SUMIF(Physics!$AK$76,$A32,Physics!AO$82)+SUMIF(Physics!$AK$84,$A32,Physics!AO$90)+SUMIF(Physics!$AK$92,$A32,Physics!AO$98))+(SUMIF(IITPhysics!$AK$12,$A32,IITPhysics!AO$18)+SUMIF(IITPhysics!$AK$20,$A32,IITPhysics!AO$26)+SUMIF(IITPhysics!$AK$28,$A32,IITPhysics!AO$34)+SUMIF(IITPhysics!$AK$36,$A32,IITPhysics!AO$42)+SUMIF(IITPhysics!$AK$44,$A32,IITPhysics!AO$50)+SUMIF(IITPhysics!$AK$52,$A32,IITPhysics!AO$58)+SUMIF(IITPhysics!$AK$60,$A32,IITPhysics!AO$66)+SUMIF(IITPhysics!$AK$68,$A32,IITPhysics!AO$74)+SUMIF(IITPhysics!$AK$76,$A32,IITPhysics!AO$82)+SUMIF(IITPhysics!$AK$84,$A32,IITPhysics!AO$90)+SUMIF(IITPhysics!$AK$92,$A32,IITPhysics!AO$98))+(SUMIF(Chem!$AK$12,$A32,Chem!AO$18)+SUMIF(Chem!$AK$20,$A32,Chem!AO$26)+SUMIF(Chem!$AK$28,$A32,Chem!AO$34)+SUMIF(Chem!$AK$36,$A32,Chem!AO$42)+SUMIF(Chem!$AK$44,$A32,Chem!AO$50)+SUMIF(Chem!$AK$52,$A32,Chem!AO$58)+SUMIF(Chem!$AK$60,$A32,Chem!AO$66)+SUMIF(Chem!$AK$68,$A32,Chem!AO$74)+SUMIF(Chem!$AK$76,$A32,Chem!AO$82)+SUMIF(Chem!$AK$84,$A32,Chem!AO$90)+SUMIF(Chem!$AK$92,$A32,Chem!AO$98))+(SUMIF(IITChem!$AK$12,$A32,IITChem!AO$18)+SUMIF(IITChem!$AK$20,$A32,IITChem!AO$26)+SUMIF(IITChem!$AK$28,$A32,IITChem!AO$34)+SUMIF(IITChem!$AK$36,$A32,IITChem!AO$42)+SUMIF(IITChem!$AK$44,$A32,IITChem!AO$50)+SUMIF(IITChem!$AK$52,$A32,IITChem!AO$58)+SUMIF(IITChem!$AK$60,$A32,IITChem!AO$66)+SUMIF(IITChem!$AK$68,$A32,IITChem!AO$74)+SUMIF(IITChem!$AK$76,$A32,IITChem!AO$82)+SUMIF(IITChem!$AK$84,$A32,IITChem!AO$90)+SUMIF(IITChem!$AK$92,$A32,IITChem!AO$98))+(SUMIF(Bio!$AK$12,$A32,Bio!AO$18)+SUMIF(Bio!$AK$20,$A32,Bio!AO$26)+SUMIF(Bio!$AK$28,$A32,Bio!AO$34)+SUMIF(Bio!$AK$36,$A32,Bio!AO$42)+SUMIF(Bio!$AK$44,$A32,Bio!AO$50)+SUMIF(Bio!$AK$52,$A32,Bio!AO$58)+SUMIF(Bio!$AK$60,$A32,Bio!AO$66)+SUMIF(Bio!$AK$68,$A32,Bio!AO$74)+SUMIF(Bio!$AK$76,$A32,Bio!AO$82)+SUMIF(Bio!$AK$84,$A32,Bio!AO$90)+SUMIF(Bio!$AK$92,$A32,Bio!AO$98))+(SUMIF(Maths!$AK$12,$A32,Maths!AO$18)+SUMIF(Maths!$AK$20,$A32,Maths!AO$26)+SUMIF(Maths!$AK$28,$A32,Maths!AO$34)+SUMIF(Maths!$AK$36,$A32,Maths!AO$42)+SUMIF(Maths!$AK$44,$A32,Maths!AO$50)+SUMIF(Maths!$AK$52,$A32,Maths!AO$58)+SUMIF(Maths!$AK$60,$A32,Maths!AO$66)+SUMIF(Maths!$AK$68,$A32,Maths!AO$74)+SUMIF(Maths!$AK$76,$A32,Maths!AO$82)+SUMIF(Maths!$AK$84,$A32,Maths!AO$90)+SUMIF(Maths!$AK$92,$A32,Maths!AO$98))+(SUMIF(IITMaths!$AK$12,$A32,IITMaths!AO$18)+SUMIF(IITMaths!$AK$20,$A32,IITMaths!AO$26)+SUMIF(IITMaths!$AK$28,$A32,IITMaths!AO$34)+SUMIF(IITMaths!$AK$36,$A32,IITMaths!AO$42)+SUMIF(IITMaths!$AK$44,$A32,IITMaths!AO$50)+SUMIF(IITMaths!$AK$52,$A32,IITMaths!AO$58)+SUMIF(IITMaths!$AK$60,$A32,IITMaths!AO$66)+SUMIF(IITMaths!$AK$68,$A32,IITMaths!AO$74)+SUMIF(IITMaths!$AK$76,$A32,IITMaths!AO$82)+SUMIF(IITMaths!$AK$84,$A32,IITMaths!AO$90)+SUMIF(IITMaths!$AK$92,$A32,IITMaths!AO$98))+(SUMIF(FourthLecture!$AK$12,$A32,FourthLecture!AO$18)+SUMIF(FourthLecture!$AK$20,$A32,FourthLecture!AO$26)+SUMIF(FourthLecture!$AK$28,$A32,FourthLecture!AO$34)+SUMIF(FourthLecture!$AK$36,$A32,FourthLecture!AO$42)+SUMIF(FourthLecture!$AK$44,$A32,FourthLecture!AO$50)+SUMIF(FourthLecture!$AK$52,$A32,FourthLecture!AO$58)+SUMIF(FourthLecture!$AK$60,$A32,FourthLecture!AO$66)+SUMIF(FourthLecture!$AK$68,$A32,FourthLecture!AO$74)+SUMIF(FourthLecture!$AK$76,$A32,FourthLecture!AO$82)+SUMIF(FourthLecture!$AK$84,$A32,FourthLecture!AO$90)+SUMIF(FourthLecture!$AK$92,$A32,FourthLecture!AO$98))+(SUMIF(OtherSubjects!$AK$12,$A32,OtherSubjects!AO$18)+SUMIF(OtherSubjects!$AK$20,$A32,OtherSubjects!AO$26)+SUMIF(OtherSubjects!$AK$28,$A32,OtherSubjects!AO$34)+SUMIF(OtherSubjects!$AK$36,$A32,OtherSubjects!AO$42)+SUMIF(OtherSubjects!$AK$44,$A32,OtherSubjects!AO$50)+SUMIF(OtherSubjects!$AK$52,$A32,OtherSubjects!AO$58)+SUMIF(OtherSubjects!$AK$60,$A32,OtherSubjects!AO$66)+SUMIF(OtherSubjects!$AK$68,$A32,OtherSubjects!AO$74)+SUMIF(OtherSubjects!$AK$76,$A32,OtherSubjects!AO$82)+SUMIF(OtherSubjects!$AK$84,$A32,OtherSubjects!AO$90)+SUMIF(OtherSubjects!$AK$92,$A32,OtherSubjects!AO$98))</f>
        <v>37765</v>
      </c>
      <c r="O32" s="331">
        <f>(SUMIF(Physics!$AK$12,$A32,Physics!AP$18)+SUMIF(Physics!$AK$20,$A32,Physics!AP$26)+SUMIF(Physics!$AK$28,$A32,Physics!AP$34)+SUMIF(Physics!$AK$36,$A32,Physics!AP$42)+SUMIF(Physics!$AK$44,$A32,Physics!AP$50)+SUMIF(Physics!$AK$52,$A32,Physics!AP$58)+SUMIF(Physics!$AK$60,$A32,Physics!AP$66)+SUMIF(Physics!$AK$68,$A32,Physics!AP$74)+SUMIF(Physics!$AK$76,$A32,Physics!AP$82)+SUMIF(Physics!$AK$84,$A32,Physics!AP$90)+SUMIF(Physics!$AK$92,$A32,Physics!AP$98))+(SUMIF(IITPhysics!$AK$12,$A32,IITPhysics!AP$18)+SUMIF(IITPhysics!$AK$20,$A32,IITPhysics!AP$26)+SUMIF(IITPhysics!$AK$28,$A32,IITPhysics!AP$34)+SUMIF(IITPhysics!$AK$36,$A32,IITPhysics!AP$42)+SUMIF(IITPhysics!$AK$44,$A32,IITPhysics!AP$50)+SUMIF(IITPhysics!$AK$52,$A32,IITPhysics!AP$58)+SUMIF(IITPhysics!$AK$60,$A32,IITPhysics!AP$66)+SUMIF(IITPhysics!$AK$68,$A32,IITPhysics!AP$74)+SUMIF(IITPhysics!$AK$76,$A32,IITPhysics!AP$82)+SUMIF(IITPhysics!$AK$84,$A32,IITPhysics!AP$90)+SUMIF(IITPhysics!$AK$92,$A32,IITPhysics!AP$98))+(SUMIF(Chem!$AK$12,$A32,Chem!AP$18)+SUMIF(Chem!$AK$20,$A32,Chem!AP$26)+SUMIF(Chem!$AK$28,$A32,Chem!AP$34)+SUMIF(Chem!$AK$36,$A32,Chem!AP$42)+SUMIF(Chem!$AK$44,$A32,Chem!AP$50)+SUMIF(Chem!$AK$52,$A32,Chem!AP$58)+SUMIF(Chem!$AK$60,$A32,Chem!AP$66)+SUMIF(Chem!$AK$68,$A32,Chem!AP$74)+SUMIF(Chem!$AK$76,$A32,Chem!AP$82)+SUMIF(Chem!$AK$84,$A32,Chem!AP$90)+SUMIF(Chem!$AK$92,$A32,Chem!AP$98))+(SUMIF(IITChem!$AK$12,$A32,IITChem!AP$18)+SUMIF(IITChem!$AK$20,$A32,IITChem!AP$26)+SUMIF(IITChem!$AK$28,$A32,IITChem!AP$34)+SUMIF(IITChem!$AK$36,$A32,IITChem!AP$42)+SUMIF(IITChem!$AK$44,$A32,IITChem!AP$50)+SUMIF(IITChem!$AK$52,$A32,IITChem!AP$58)+SUMIF(IITChem!$AK$60,$A32,IITChem!AP$66)+SUMIF(IITChem!$AK$68,$A32,IITChem!AP$74)+SUMIF(IITChem!$AK$76,$A32,IITChem!AP$82)+SUMIF(IITChem!$AK$84,$A32,IITChem!AP$90)+SUMIF(IITChem!$AK$92,$A32,IITChem!AP$98))+(SUMIF(Bio!$AK$12,$A32,Bio!AP$18)+SUMIF(Bio!$AK$20,$A32,Bio!AP$26)+SUMIF(Bio!$AK$28,$A32,Bio!AP$34)+SUMIF(Bio!$AK$36,$A32,Bio!AP$42)+SUMIF(Bio!$AK$44,$A32,Bio!AP$50)+SUMIF(Bio!$AK$52,$A32,Bio!AP$58)+SUMIF(Bio!$AK$60,$A32,Bio!AP$66)+SUMIF(Bio!$AK$68,$A32,Bio!AP$74)+SUMIF(Bio!$AK$76,$A32,Bio!AP$82)+SUMIF(Bio!$AK$84,$A32,Bio!AP$90)+SUMIF(Bio!$AK$92,$A32,Bio!AP$98))+(SUMIF(Maths!$AK$12,$A32,Maths!AP$18)+SUMIF(Maths!$AK$20,$A32,Maths!AP$26)+SUMIF(Maths!$AK$28,$A32,Maths!AP$34)+SUMIF(Maths!$AK$36,$A32,Maths!AP$42)+SUMIF(Maths!$AK$44,$A32,Maths!AP$50)+SUMIF(Maths!$AK$52,$A32,Maths!AP$58)+SUMIF(Maths!$AK$60,$A32,Maths!AP$66)+SUMIF(Maths!$AK$68,$A32,Maths!AP$74)+SUMIF(Maths!$AK$76,$A32,Maths!AP$82)+SUMIF(Maths!$AK$84,$A32,Maths!AP$90)+SUMIF(Maths!$AK$92,$A32,Maths!AP$98))+(SUMIF(IITMaths!$AK$12,$A32,IITMaths!AP$18)+SUMIF(IITMaths!$AK$20,$A32,IITMaths!AP$26)+SUMIF(IITMaths!$AK$28,$A32,IITMaths!AP$34)+SUMIF(IITMaths!$AK$36,$A32,IITMaths!AP$42)+SUMIF(IITMaths!$AK$44,$A32,IITMaths!AP$50)+SUMIF(IITMaths!$AK$52,$A32,IITMaths!AP$58)+SUMIF(IITMaths!$AK$60,$A32,IITMaths!AP$66)+SUMIF(IITMaths!$AK$68,$A32,IITMaths!AP$74)+SUMIF(IITMaths!$AK$76,$A32,IITMaths!AP$82)+SUMIF(IITMaths!$AK$84,$A32,IITMaths!AP$90)+SUMIF(IITMaths!$AK$92,$A32,IITMaths!AP$98))+(SUMIF(FourthLecture!$AK$12,$A32,FourthLecture!AP$18)+SUMIF(FourthLecture!$AK$20,$A32,FourthLecture!AP$26)+SUMIF(FourthLecture!$AK$28,$A32,FourthLecture!AP$34)+SUMIF(FourthLecture!$AK$36,$A32,FourthLecture!AP$42)+SUMIF(FourthLecture!$AK$44,$A32,FourthLecture!AP$50)+SUMIF(FourthLecture!$AK$52,$A32,FourthLecture!AP$58)+SUMIF(FourthLecture!$AK$60,$A32,FourthLecture!AP$66)+SUMIF(FourthLecture!$AK$68,$A32,FourthLecture!AP$74)+SUMIF(FourthLecture!$AK$76,$A32,FourthLecture!AP$82)+SUMIF(FourthLecture!$AK$84,$A32,FourthLecture!AP$90)+SUMIF(FourthLecture!$AK$92,$A32,FourthLecture!AP$98))+(SUMIF(OtherSubjects!$AK$12,$A32,OtherSubjects!AP$18)+SUMIF(OtherSubjects!$AK$20,$A32,OtherSubjects!AP$26)+SUMIF(OtherSubjects!$AK$28,$A32,OtherSubjects!AP$34)+SUMIF(OtherSubjects!$AK$36,$A32,OtherSubjects!AP$42)+SUMIF(OtherSubjects!$AK$44,$A32,OtherSubjects!AP$50)+SUMIF(OtherSubjects!$AK$52,$A32,OtherSubjects!AP$58)+SUMIF(OtherSubjects!$AK$60,$A32,OtherSubjects!AP$66)+SUMIF(OtherSubjects!$AK$68,$A32,OtherSubjects!AP$74)+SUMIF(OtherSubjects!$AK$76,$A32,OtherSubjects!AP$82)+SUMIF(OtherSubjects!$AK$84,$A32,OtherSubjects!AP$90)+SUMIF(OtherSubjects!$AK$92,$A32,OtherSubjects!AP$98))</f>
        <v>40674.9</v>
      </c>
      <c r="P32" s="331">
        <f>(SUMIF(Physics!$AK$12,$A32,Physics!AQ$18)+SUMIF(Physics!$AK$20,$A32,Physics!AQ$26)+SUMIF(Physics!$AK$28,$A32,Physics!AQ$34)+SUMIF(Physics!$AK$36,$A32,Physics!AQ$42)+SUMIF(Physics!$AK$44,$A32,Physics!AQ$50)+SUMIF(Physics!$AK$52,$A32,Physics!AQ$58)+SUMIF(Physics!$AK$60,$A32,Physics!AQ$66)+SUMIF(Physics!$AK$68,$A32,Physics!AQ$74)+SUMIF(Physics!$AK$76,$A32,Physics!AQ$82)+SUMIF(Physics!$AK$84,$A32,Physics!AQ$90)+SUMIF(Physics!$AK$92,$A32,Physics!AQ$98))+(SUMIF(IITPhysics!$AK$12,$A32,IITPhysics!AQ$18)+SUMIF(IITPhysics!$AK$20,$A32,IITPhysics!AQ$26)+SUMIF(IITPhysics!$AK$28,$A32,IITPhysics!AQ$34)+SUMIF(IITPhysics!$AK$36,$A32,IITPhysics!AQ$42)+SUMIF(IITPhysics!$AK$44,$A32,IITPhysics!AQ$50)+SUMIF(IITPhysics!$AK$52,$A32,IITPhysics!AQ$58)+SUMIF(IITPhysics!$AK$60,$A32,IITPhysics!AQ$66)+SUMIF(IITPhysics!$AK$68,$A32,IITPhysics!AQ$74)+SUMIF(IITPhysics!$AK$76,$A32,IITPhysics!AQ$82)+SUMIF(IITPhysics!$AK$84,$A32,IITPhysics!AQ$90)+SUMIF(IITPhysics!$AK$92,$A32,IITPhysics!AQ$98))+(SUMIF(Chem!$AK$12,$A32,Chem!AQ$18)+SUMIF(Chem!$AK$20,$A32,Chem!AQ$26)+SUMIF(Chem!$AK$28,$A32,Chem!AQ$34)+SUMIF(Chem!$AK$36,$A32,Chem!AQ$42)+SUMIF(Chem!$AK$44,$A32,Chem!AQ$50)+SUMIF(Chem!$AK$52,$A32,Chem!AQ$58)+SUMIF(Chem!$AK$60,$A32,Chem!AQ$66)+SUMIF(Chem!$AK$68,$A32,Chem!AQ$74)+SUMIF(Chem!$AK$76,$A32,Chem!AQ$82)+SUMIF(Chem!$AK$84,$A32,Chem!AQ$90)+SUMIF(Chem!$AK$92,$A32,Chem!AQ$98))+(SUMIF(IITChem!$AK$12,$A32,IITChem!AQ$18)+SUMIF(IITChem!$AK$20,$A32,IITChem!AQ$26)+SUMIF(IITChem!$AK$28,$A32,IITChem!AQ$34)+SUMIF(IITChem!$AK$36,$A32,IITChem!AQ$42)+SUMIF(IITChem!$AK$44,$A32,IITChem!AQ$50)+SUMIF(IITChem!$AK$52,$A32,IITChem!AQ$58)+SUMIF(IITChem!$AK$60,$A32,IITChem!AQ$66)+SUMIF(IITChem!$AK$68,$A32,IITChem!AQ$74)+SUMIF(IITChem!$AK$76,$A32,IITChem!AQ$82)+SUMIF(IITChem!$AK$84,$A32,IITChem!AQ$90)+SUMIF(IITChem!$AK$92,$A32,IITChem!AQ$98))+(SUMIF(Bio!$AK$12,$A32,Bio!AQ$18)+SUMIF(Bio!$AK$20,$A32,Bio!AQ$26)+SUMIF(Bio!$AK$28,$A32,Bio!AQ$34)+SUMIF(Bio!$AK$36,$A32,Bio!AQ$42)+SUMIF(Bio!$AK$44,$A32,Bio!AQ$50)+SUMIF(Bio!$AK$52,$A32,Bio!AQ$58)+SUMIF(Bio!$AK$60,$A32,Bio!AQ$66)+SUMIF(Bio!$AK$68,$A32,Bio!AQ$74)+SUMIF(Bio!$AK$76,$A32,Bio!AQ$82)+SUMIF(Bio!$AK$84,$A32,Bio!AQ$90)+SUMIF(Bio!$AK$92,$A32,Bio!AQ$98))+(SUMIF(Maths!$AK$12,$A32,Maths!AQ$18)+SUMIF(Maths!$AK$20,$A32,Maths!AQ$26)+SUMIF(Maths!$AK$28,$A32,Maths!AQ$34)+SUMIF(Maths!$AK$36,$A32,Maths!AQ$42)+SUMIF(Maths!$AK$44,$A32,Maths!AQ$50)+SUMIF(Maths!$AK$52,$A32,Maths!AQ$58)+SUMIF(Maths!$AK$60,$A32,Maths!AQ$66)+SUMIF(Maths!$AK$68,$A32,Maths!AQ$74)+SUMIF(Maths!$AK$76,$A32,Maths!AQ$82)+SUMIF(Maths!$AK$84,$A32,Maths!AQ$90)+SUMIF(Maths!$AK$92,$A32,Maths!AQ$98))+(SUMIF(IITMaths!$AK$12,$A32,IITMaths!AQ$18)+SUMIF(IITMaths!$AK$20,$A32,IITMaths!AQ$26)+SUMIF(IITMaths!$AK$28,$A32,IITMaths!AQ$34)+SUMIF(IITMaths!$AK$36,$A32,IITMaths!AQ$42)+SUMIF(IITMaths!$AK$44,$A32,IITMaths!AQ$50)+SUMIF(IITMaths!$AK$52,$A32,IITMaths!AQ$58)+SUMIF(IITMaths!$AK$60,$A32,IITMaths!AQ$66)+SUMIF(IITMaths!$AK$68,$A32,IITMaths!AQ$74)+SUMIF(IITMaths!$AK$76,$A32,IITMaths!AQ$82)+SUMIF(IITMaths!$AK$84,$A32,IITMaths!AQ$90)+SUMIF(IITMaths!$AK$92,$A32,IITMaths!AQ$98))+(SUMIF(FourthLecture!$AK$12,$A32,FourthLecture!AQ$18)+SUMIF(FourthLecture!$AK$20,$A32,FourthLecture!AQ$26)+SUMIF(FourthLecture!$AK$28,$A32,FourthLecture!AQ$34)+SUMIF(FourthLecture!$AK$36,$A32,FourthLecture!AQ$42)+SUMIF(FourthLecture!$AK$44,$A32,FourthLecture!AQ$50)+SUMIF(FourthLecture!$AK$52,$A32,FourthLecture!AQ$58)+SUMIF(FourthLecture!$AK$60,$A32,FourthLecture!AQ$66)+SUMIF(FourthLecture!$AK$68,$A32,FourthLecture!AQ$74)+SUMIF(FourthLecture!$AK$76,$A32,FourthLecture!AQ$82)+SUMIF(FourthLecture!$AK$84,$A32,FourthLecture!AQ$90)+SUMIF(FourthLecture!$AK$92,$A32,FourthLecture!AQ$98))+(SUMIF(OtherSubjects!$AK$12,$A32,OtherSubjects!AQ$18)+SUMIF(OtherSubjects!$AK$20,$A32,OtherSubjects!AQ$26)+SUMIF(OtherSubjects!$AK$28,$A32,OtherSubjects!AQ$34)+SUMIF(OtherSubjects!$AK$36,$A32,OtherSubjects!AQ$42)+SUMIF(OtherSubjects!$AK$44,$A32,OtherSubjects!AQ$50)+SUMIF(OtherSubjects!$AK$52,$A32,OtherSubjects!AQ$58)+SUMIF(OtherSubjects!$AK$60,$A32,OtherSubjects!AQ$66)+SUMIF(OtherSubjects!$AK$68,$A32,OtherSubjects!AQ$74)+SUMIF(OtherSubjects!$AK$76,$A32,OtherSubjects!AQ$82)+SUMIF(OtherSubjects!$AK$84,$A32,OtherSubjects!AQ$90)+SUMIF(OtherSubjects!$AK$92,$A32,OtherSubjects!AQ$98))</f>
        <v>29727.425</v>
      </c>
      <c r="Q32" s="376">
        <f t="shared" ref="Q32:Q35" si="63">SUM(R32:AC32)</f>
        <v>222978.4375</v>
      </c>
      <c r="R32" s="331">
        <f>(SUMIF(Physics!$AX$12,$A32,Physics!AS$18)+SUMIF(Physics!$AX$20,$A32,Physics!AS$26)+SUMIF(Physics!$AX$28,$A32,Physics!AS$34)+SUMIF(Physics!$AX$36,$A32,Physics!AS$42)+SUMIF(Physics!$AX$44,$A32,Physics!AS$50)+SUMIF(Physics!$AX$52,$A32,Physics!AS$58)+SUMIF(Physics!$AX$60,$A32,Physics!AS$66)+SUMIF(Physics!$AX$68,$A32,Physics!AS$74)+SUMIF(Physics!$AX$76,$A32,Physics!AS$82)+SUMIF(Physics!$AX$84,$A32,Physics!AS$90)+SUMIF(Physics!$AX$92,$A32,Physics!AS$98))+(SUMIF(IITPhysics!$AX$12,$A32,IITPhysics!AS$18)+SUMIF(IITPhysics!$AX$20,$A32,IITPhysics!AS$26)+SUMIF(IITPhysics!$AX$28,$A32,IITPhysics!AS$34)+SUMIF(IITPhysics!$AX$36,$A32,IITPhysics!AS$42)+SUMIF(IITPhysics!$AX$44,$A32,IITPhysics!AS$50)+SUMIF(IITPhysics!$AX$52,$A32,IITPhysics!AS$58)+SUMIF(IITPhysics!$AX$60,$A32,IITPhysics!AS$66)+SUMIF(IITPhysics!$AX$68,$A32,IITPhysics!AS$74)+SUMIF(IITPhysics!$AX$76,$A32,IITPhysics!AS$82)+SUMIF(IITPhysics!$AX$84,$A32,IITPhysics!AS$90)+SUMIF(IITPhysics!$AX$92,$A32,IITPhysics!AS$98))+(SUMIF(Chem!$AX$12,$A32,Chem!AS$18)+SUMIF(Chem!$AX$20,$A32,Chem!AS$26)+SUMIF(Chem!$AX$28,$A32,Chem!AS$34)+SUMIF(Chem!$AX$36,$A32,Chem!AS$42)+SUMIF(Chem!$AX$44,$A32,Chem!AS$50)+SUMIF(Chem!$AX$52,$A32,Chem!AS$58)+SUMIF(Chem!$AX$60,$A32,Chem!AS$66)+SUMIF(Chem!$AX$68,$A32,Chem!AS$74)+SUMIF(Chem!$AX$76,$A32,Chem!AS$82)+SUMIF(Chem!$AX$84,$A32,Chem!AS$90)+SUMIF(Chem!$AX$92,$A32,Chem!AS$98))+(SUMIF(IITChem!$AX$12,$A32,IITChem!AS$18)+SUMIF(IITChem!$AX$20,$A32,IITChem!AS$26)+SUMIF(IITChem!$AX$28,$A32,IITChem!AS$34)+SUMIF(IITChem!$AX$36,$A32,IITChem!AS$42)+SUMIF(IITChem!$AX$44,$A32,IITChem!AS$50)+SUMIF(IITChem!$AX$52,$A32,IITChem!AS$58)+SUMIF(IITChem!$AX$60,$A32,IITChem!AS$66)+SUMIF(IITChem!$AX$68,$A32,IITChem!AS$74)+SUMIF(IITChem!$AX$76,$A32,IITChem!AS$82)+SUMIF(IITChem!$AX$84,$A32,IITChem!AS$90)+SUMIF(IITChem!$AX$92,$A32,IITChem!AS$98))+(SUMIF(Bio!$AX$12,$A32,Bio!AS$18)+SUMIF(Bio!$AX$20,$A32,Bio!AS$26)+SUMIF(Bio!$AX$28,$A32,Bio!AS$34)+SUMIF(Bio!$AX$36,$A32,Bio!AS$42)+SUMIF(Bio!$AX$44,$A32,Bio!AS$50)+SUMIF(Bio!$AX$52,$A32,Bio!AS$58)+SUMIF(Bio!$AX$60,$A32,Bio!AS$66)+SUMIF(Bio!$AX$68,$A32,Bio!AS$74)+SUMIF(Bio!$AX$76,$A32,Bio!AS$82)+SUMIF(Bio!$AX$84,$A32,Bio!AS$90)+SUMIF(Bio!$AX$92,$A32,Bio!AS$98))+(SUMIF(Maths!$AX$12,$A32,Maths!AS$18)+SUMIF(Maths!$AX$20,$A32,Maths!AS$26)+SUMIF(Maths!$AX$28,$A32,Maths!AS$34)+SUMIF(Maths!$AX$36,$A32,Maths!AS$42)+SUMIF(Maths!$AX$44,$A32,Maths!AS$50)+SUMIF(Maths!$AX$52,$A32,Maths!AS$58)+SUMIF(Maths!$AX$60,$A32,Maths!AS$66)+SUMIF(Maths!$AX$68,$A32,Maths!AS$74)+SUMIF(Maths!$AX$76,$A32,Maths!AS$82)+SUMIF(Maths!$AX$84,$A32,Maths!AS$90)+SUMIF(Maths!$AX$92,$A32,Maths!AS$98))+(SUMIF(IITMaths!$AX$12,$A32,IITMaths!AS$18)+SUMIF(IITMaths!$AX$20,$A32,IITMaths!AS$26)+SUMIF(IITMaths!$AX$28,$A32,IITMaths!AS$34)+SUMIF(IITMaths!$AX$36,$A32,IITMaths!AS$42)+SUMIF(IITMaths!$AX$44,$A32,IITMaths!AS$50)+SUMIF(IITMaths!$AX$52,$A32,IITMaths!AS$58)+SUMIF(IITMaths!$AX$60,$A32,IITMaths!AS$66)+SUMIF(IITMaths!$AX$68,$A32,IITMaths!AS$74)+SUMIF(IITMaths!$AX$76,$A32,IITMaths!AS$82)+SUMIF(IITMaths!$AX$84,$A32,IITMaths!AS$90)+SUMIF(IITMaths!$AX$92,$A32,IITMaths!AS$98))+(SUMIF(FourthLecture!$AX$12,$A32,FourthLecture!AS$18)+SUMIF(FourthLecture!$AX$20,$A32,FourthLecture!AS$26)+SUMIF(FourthLecture!$AX$28,$A32,FourthLecture!AS$34)+SUMIF(FourthLecture!$AX$36,$A32,FourthLecture!AS$42)+SUMIF(FourthLecture!$AX$44,$A32,FourthLecture!AS$50)+SUMIF(FourthLecture!$AX$52,$A32,FourthLecture!AS$58)+SUMIF(FourthLecture!$AX$60,$A32,FourthLecture!AS$66)+SUMIF(FourthLecture!$AX$68,$A32,FourthLecture!AS$74)+SUMIF(FourthLecture!$AX$76,$A32,FourthLecture!AS$82)+SUMIF(FourthLecture!$AX$84,$A32,FourthLecture!AS$90)+SUMIF(FourthLecture!$AX$92,$A32,FourthLecture!AS$98))+(SUMIF(OtherSubjects!$AX$12,$A32,OtherSubjects!AS$18)+SUMIF(OtherSubjects!$AX$20,$A32,OtherSubjects!AS$26)+SUMIF(OtherSubjects!$AX$28,$A32,OtherSubjects!AS$34)+SUMIF(OtherSubjects!$AX$36,$A32,OtherSubjects!AS$42)+SUMIF(OtherSubjects!$AX$44,$A32,OtherSubjects!AS$50)+SUMIF(OtherSubjects!$AX$52,$A32,OtherSubjects!AS$58)+SUMIF(OtherSubjects!$AX$60,$A32,OtherSubjects!AS$66)+SUMIF(OtherSubjects!$AX$68,$A32,OtherSubjects!AS$74)+SUMIF(OtherSubjects!$AX$76,$A32,OtherSubjects!AS$82)+SUMIF(OtherSubjects!$AX$84,$A32,OtherSubjects!AS$90)+SUMIF(OtherSubjects!$AX$92,$A32,OtherSubjects!AS$98))</f>
        <v>20995.625</v>
      </c>
      <c r="S32" s="331">
        <f>(SUMIF(Physics!$AX$12,$A32,Physics!AT$18)+SUMIF(Physics!$AX$20,$A32,Physics!AT$26)+SUMIF(Physics!$AX$28,$A32,Physics!AT$34)+SUMIF(Physics!$AX$36,$A32,Physics!AT$42)+SUMIF(Physics!$AX$44,$A32,Physics!AT$50)+SUMIF(Physics!$AX$52,$A32,Physics!AT$58)+SUMIF(Physics!$AX$60,$A32,Physics!AT$66)+SUMIF(Physics!$AX$68,$A32,Physics!AT$74)+SUMIF(Physics!$AX$76,$A32,Physics!AT$82)+SUMIF(Physics!$AX$84,$A32,Physics!AT$90)+SUMIF(Physics!$AX$92,$A32,Physics!AT$98))+(SUMIF(IITPhysics!$AX$12,$A32,IITPhysics!AT$18)+SUMIF(IITPhysics!$AX$20,$A32,IITPhysics!AT$26)+SUMIF(IITPhysics!$AX$28,$A32,IITPhysics!AT$34)+SUMIF(IITPhysics!$AX$36,$A32,IITPhysics!AT$42)+SUMIF(IITPhysics!$AX$44,$A32,IITPhysics!AT$50)+SUMIF(IITPhysics!$AX$52,$A32,IITPhysics!AT$58)+SUMIF(IITPhysics!$AX$60,$A32,IITPhysics!AT$66)+SUMIF(IITPhysics!$AX$68,$A32,IITPhysics!AT$74)+SUMIF(IITPhysics!$AX$76,$A32,IITPhysics!AT$82)+SUMIF(IITPhysics!$AX$84,$A32,IITPhysics!AT$90)+SUMIF(IITPhysics!$AX$92,$A32,IITPhysics!AT$98))+(SUMIF(Chem!$AX$12,$A32,Chem!AT$18)+SUMIF(Chem!$AX$20,$A32,Chem!AT$26)+SUMIF(Chem!$AX$28,$A32,Chem!AT$34)+SUMIF(Chem!$AX$36,$A32,Chem!AT$42)+SUMIF(Chem!$AX$44,$A32,Chem!AT$50)+SUMIF(Chem!$AX$52,$A32,Chem!AT$58)+SUMIF(Chem!$AX$60,$A32,Chem!AT$66)+SUMIF(Chem!$AX$68,$A32,Chem!AT$74)+SUMIF(Chem!$AX$76,$A32,Chem!AT$82)+SUMIF(Chem!$AX$84,$A32,Chem!AT$90)+SUMIF(Chem!$AX$92,$A32,Chem!AT$98))+(SUMIF(IITChem!$AX$12,$A32,IITChem!AT$18)+SUMIF(IITChem!$AX$20,$A32,IITChem!AT$26)+SUMIF(IITChem!$AX$28,$A32,IITChem!AT$34)+SUMIF(IITChem!$AX$36,$A32,IITChem!AT$42)+SUMIF(IITChem!$AX$44,$A32,IITChem!AT$50)+SUMIF(IITChem!$AX$52,$A32,IITChem!AT$58)+SUMIF(IITChem!$AX$60,$A32,IITChem!AT$66)+SUMIF(IITChem!$AX$68,$A32,IITChem!AT$74)+SUMIF(IITChem!$AX$76,$A32,IITChem!AT$82)+SUMIF(IITChem!$AX$84,$A32,IITChem!AT$90)+SUMIF(IITChem!$AX$92,$A32,IITChem!AT$98))+(SUMIF(Bio!$AX$12,$A32,Bio!AT$18)+SUMIF(Bio!$AX$20,$A32,Bio!AT$26)+SUMIF(Bio!$AX$28,$A32,Bio!AT$34)+SUMIF(Bio!$AX$36,$A32,Bio!AT$42)+SUMIF(Bio!$AX$44,$A32,Bio!AT$50)+SUMIF(Bio!$AX$52,$A32,Bio!AT$58)+SUMIF(Bio!$AX$60,$A32,Bio!AT$66)+SUMIF(Bio!$AX$68,$A32,Bio!AT$74)+SUMIF(Bio!$AX$76,$A32,Bio!AT$82)+SUMIF(Bio!$AX$84,$A32,Bio!AT$90)+SUMIF(Bio!$AX$92,$A32,Bio!AT$98))+(SUMIF(Maths!$AX$12,$A32,Maths!AT$18)+SUMIF(Maths!$AX$20,$A32,Maths!AT$26)+SUMIF(Maths!$AX$28,$A32,Maths!AT$34)+SUMIF(Maths!$AX$36,$A32,Maths!AT$42)+SUMIF(Maths!$AX$44,$A32,Maths!AT$50)+SUMIF(Maths!$AX$52,$A32,Maths!AT$58)+SUMIF(Maths!$AX$60,$A32,Maths!AT$66)+SUMIF(Maths!$AX$68,$A32,Maths!AT$74)+SUMIF(Maths!$AX$76,$A32,Maths!AT$82)+SUMIF(Maths!$AX$84,$A32,Maths!AT$90)+SUMIF(Maths!$AX$92,$A32,Maths!AT$98))+(SUMIF(IITMaths!$AX$12,$A32,IITMaths!AT$18)+SUMIF(IITMaths!$AX$20,$A32,IITMaths!AT$26)+SUMIF(IITMaths!$AX$28,$A32,IITMaths!AT$34)+SUMIF(IITMaths!$AX$36,$A32,IITMaths!AT$42)+SUMIF(IITMaths!$AX$44,$A32,IITMaths!AT$50)+SUMIF(IITMaths!$AX$52,$A32,IITMaths!AT$58)+SUMIF(IITMaths!$AX$60,$A32,IITMaths!AT$66)+SUMIF(IITMaths!$AX$68,$A32,IITMaths!AT$74)+SUMIF(IITMaths!$AX$76,$A32,IITMaths!AT$82)+SUMIF(IITMaths!$AX$84,$A32,IITMaths!AT$90)+SUMIF(IITMaths!$AX$92,$A32,IITMaths!AT$98))+(SUMIF(FourthLecture!$AX$12,$A32,FourthLecture!AT$18)+SUMIF(FourthLecture!$AX$20,$A32,FourthLecture!AT$26)+SUMIF(FourthLecture!$AX$28,$A32,FourthLecture!AT$34)+SUMIF(FourthLecture!$AX$36,$A32,FourthLecture!AT$42)+SUMIF(FourthLecture!$AX$44,$A32,FourthLecture!AT$50)+SUMIF(FourthLecture!$AX$52,$A32,FourthLecture!AT$58)+SUMIF(FourthLecture!$AX$60,$A32,FourthLecture!AT$66)+SUMIF(FourthLecture!$AX$68,$A32,FourthLecture!AT$74)+SUMIF(FourthLecture!$AX$76,$A32,FourthLecture!AT$82)+SUMIF(FourthLecture!$AX$84,$A32,FourthLecture!AT$90)+SUMIF(FourthLecture!$AX$92,$A32,FourthLecture!AT$98))+(SUMIF(OtherSubjects!$AX$12,$A32,OtherSubjects!AT$18)+SUMIF(OtherSubjects!$AX$20,$A32,OtherSubjects!AT$26)+SUMIF(OtherSubjects!$AX$28,$A32,OtherSubjects!AT$34)+SUMIF(OtherSubjects!$AX$36,$A32,OtherSubjects!AT$42)+SUMIF(OtherSubjects!$AX$44,$A32,OtherSubjects!AT$50)+SUMIF(OtherSubjects!$AX$52,$A32,OtherSubjects!AT$58)+SUMIF(OtherSubjects!$AX$60,$A32,OtherSubjects!AT$66)+SUMIF(OtherSubjects!$AX$68,$A32,OtherSubjects!AT$74)+SUMIF(OtherSubjects!$AX$76,$A32,OtherSubjects!AT$82)+SUMIF(OtherSubjects!$AX$84,$A32,OtherSubjects!AT$90)+SUMIF(OtherSubjects!$AX$92,$A32,OtherSubjects!AT$98))</f>
        <v>49207.8125</v>
      </c>
      <c r="T32" s="331">
        <f>(SUMIF(Physics!$AX$12,$A32,Physics!AU$18)+SUMIF(Physics!$AX$20,$A32,Physics!AU$26)+SUMIF(Physics!$AX$28,$A32,Physics!AU$34)+SUMIF(Physics!$AX$36,$A32,Physics!AU$42)+SUMIF(Physics!$AX$44,$A32,Physics!AU$50)+SUMIF(Physics!$AX$52,$A32,Physics!AU$58)+SUMIF(Physics!$AX$60,$A32,Physics!AU$66)+SUMIF(Physics!$AX$68,$A32,Physics!AU$74)+SUMIF(Physics!$AX$76,$A32,Physics!AU$82)+SUMIF(Physics!$AX$84,$A32,Physics!AU$90)+SUMIF(Physics!$AX$92,$A32,Physics!AU$98))+(SUMIF(IITPhysics!$AX$12,$A32,IITPhysics!AU$18)+SUMIF(IITPhysics!$AX$20,$A32,IITPhysics!AU$26)+SUMIF(IITPhysics!$AX$28,$A32,IITPhysics!AU$34)+SUMIF(IITPhysics!$AX$36,$A32,IITPhysics!AU$42)+SUMIF(IITPhysics!$AX$44,$A32,IITPhysics!AU$50)+SUMIF(IITPhysics!$AX$52,$A32,IITPhysics!AU$58)+SUMIF(IITPhysics!$AX$60,$A32,IITPhysics!AU$66)+SUMIF(IITPhysics!$AX$68,$A32,IITPhysics!AU$74)+SUMIF(IITPhysics!$AX$76,$A32,IITPhysics!AU$82)+SUMIF(IITPhysics!$AX$84,$A32,IITPhysics!AU$90)+SUMIF(IITPhysics!$AX$92,$A32,IITPhysics!AU$98))+(SUMIF(Chem!$AX$12,$A32,Chem!AU$18)+SUMIF(Chem!$AX$20,$A32,Chem!AU$26)+SUMIF(Chem!$AX$28,$A32,Chem!AU$34)+SUMIF(Chem!$AX$36,$A32,Chem!AU$42)+SUMIF(Chem!$AX$44,$A32,Chem!AU$50)+SUMIF(Chem!$AX$52,$A32,Chem!AU$58)+SUMIF(Chem!$AX$60,$A32,Chem!AU$66)+SUMIF(Chem!$AX$68,$A32,Chem!AU$74)+SUMIF(Chem!$AX$76,$A32,Chem!AU$82)+SUMIF(Chem!$AX$84,$A32,Chem!AU$90)+SUMIF(Chem!$AX$92,$A32,Chem!AU$98))+(SUMIF(IITChem!$AX$12,$A32,IITChem!AU$18)+SUMIF(IITChem!$AX$20,$A32,IITChem!AU$26)+SUMIF(IITChem!$AX$28,$A32,IITChem!AU$34)+SUMIF(IITChem!$AX$36,$A32,IITChem!AU$42)+SUMIF(IITChem!$AX$44,$A32,IITChem!AU$50)+SUMIF(IITChem!$AX$52,$A32,IITChem!AU$58)+SUMIF(IITChem!$AX$60,$A32,IITChem!AU$66)+SUMIF(IITChem!$AX$68,$A32,IITChem!AU$74)+SUMIF(IITChem!$AX$76,$A32,IITChem!AU$82)+SUMIF(IITChem!$AX$84,$A32,IITChem!AU$90)+SUMIF(IITChem!$AX$92,$A32,IITChem!AU$98))+(SUMIF(Bio!$AX$12,$A32,Bio!AU$18)+SUMIF(Bio!$AX$20,$A32,Bio!AU$26)+SUMIF(Bio!$AX$28,$A32,Bio!AU$34)+SUMIF(Bio!$AX$36,$A32,Bio!AU$42)+SUMIF(Bio!$AX$44,$A32,Bio!AU$50)+SUMIF(Bio!$AX$52,$A32,Bio!AU$58)+SUMIF(Bio!$AX$60,$A32,Bio!AU$66)+SUMIF(Bio!$AX$68,$A32,Bio!AU$74)+SUMIF(Bio!$AX$76,$A32,Bio!AU$82)+SUMIF(Bio!$AX$84,$A32,Bio!AU$90)+SUMIF(Bio!$AX$92,$A32,Bio!AU$98))+(SUMIF(Maths!$AX$12,$A32,Maths!AU$18)+SUMIF(Maths!$AX$20,$A32,Maths!AU$26)+SUMIF(Maths!$AX$28,$A32,Maths!AU$34)+SUMIF(Maths!$AX$36,$A32,Maths!AU$42)+SUMIF(Maths!$AX$44,$A32,Maths!AU$50)+SUMIF(Maths!$AX$52,$A32,Maths!AU$58)+SUMIF(Maths!$AX$60,$A32,Maths!AU$66)+SUMIF(Maths!$AX$68,$A32,Maths!AU$74)+SUMIF(Maths!$AX$76,$A32,Maths!AU$82)+SUMIF(Maths!$AX$84,$A32,Maths!AU$90)+SUMIF(Maths!$AX$92,$A32,Maths!AU$98))+(SUMIF(IITMaths!$AX$12,$A32,IITMaths!AU$18)+SUMIF(IITMaths!$AX$20,$A32,IITMaths!AU$26)+SUMIF(IITMaths!$AX$28,$A32,IITMaths!AU$34)+SUMIF(IITMaths!$AX$36,$A32,IITMaths!AU$42)+SUMIF(IITMaths!$AX$44,$A32,IITMaths!AU$50)+SUMIF(IITMaths!$AX$52,$A32,IITMaths!AU$58)+SUMIF(IITMaths!$AX$60,$A32,IITMaths!AU$66)+SUMIF(IITMaths!$AX$68,$A32,IITMaths!AU$74)+SUMIF(IITMaths!$AX$76,$A32,IITMaths!AU$82)+SUMIF(IITMaths!$AX$84,$A32,IITMaths!AU$90)+SUMIF(IITMaths!$AX$92,$A32,IITMaths!AU$98))+(SUMIF(FourthLecture!$AX$12,$A32,FourthLecture!AU$18)+SUMIF(FourthLecture!$AX$20,$A32,FourthLecture!AU$26)+SUMIF(FourthLecture!$AX$28,$A32,FourthLecture!AU$34)+SUMIF(FourthLecture!$AX$36,$A32,FourthLecture!AU$42)+SUMIF(FourthLecture!$AX$44,$A32,FourthLecture!AU$50)+SUMIF(FourthLecture!$AX$52,$A32,FourthLecture!AU$58)+SUMIF(FourthLecture!$AX$60,$A32,FourthLecture!AU$66)+SUMIF(FourthLecture!$AX$68,$A32,FourthLecture!AU$74)+SUMIF(FourthLecture!$AX$76,$A32,FourthLecture!AU$82)+SUMIF(FourthLecture!$AX$84,$A32,FourthLecture!AU$90)+SUMIF(FourthLecture!$AX$92,$A32,FourthLecture!AU$98))+(SUMIF(OtherSubjects!$AX$12,$A32,OtherSubjects!AU$18)+SUMIF(OtherSubjects!$AX$20,$A32,OtherSubjects!AU$26)+SUMIF(OtherSubjects!$AX$28,$A32,OtherSubjects!AU$34)+SUMIF(OtherSubjects!$AX$36,$A32,OtherSubjects!AU$42)+SUMIF(OtherSubjects!$AX$44,$A32,OtherSubjects!AU$50)+SUMIF(OtherSubjects!$AX$52,$A32,OtherSubjects!AU$58)+SUMIF(OtherSubjects!$AX$60,$A32,OtherSubjects!AU$66)+SUMIF(OtherSubjects!$AX$68,$A32,OtherSubjects!AU$74)+SUMIF(OtherSubjects!$AX$76,$A32,OtherSubjects!AU$82)+SUMIF(OtherSubjects!$AX$84,$A32,OtherSubjects!AU$90)+SUMIF(OtherSubjects!$AX$92,$A32,OtherSubjects!AU$98))</f>
        <v>48545</v>
      </c>
      <c r="U32" s="331">
        <f>(SUMIF(Physics!$AX$12,$A32,Physics!AV$18)+SUMIF(Physics!$AX$20,$A32,Physics!AV$26)+SUMIF(Physics!$AX$28,$A32,Physics!AV$34)+SUMIF(Physics!$AX$36,$A32,Physics!AV$42)+SUMIF(Physics!$AX$44,$A32,Physics!AV$50)+SUMIF(Physics!$AX$52,$A32,Physics!AV$58)+SUMIF(Physics!$AX$60,$A32,Physics!AV$66)+SUMIF(Physics!$AX$68,$A32,Physics!AV$74)+SUMIF(Physics!$AX$76,$A32,Physics!AV$82)+SUMIF(Physics!$AX$84,$A32,Physics!AV$90)+SUMIF(Physics!$AX$92,$A32,Physics!AV$98))+(SUMIF(IITPhysics!$AX$12,$A32,IITPhysics!AV$18)+SUMIF(IITPhysics!$AX$20,$A32,IITPhysics!AV$26)+SUMIF(IITPhysics!$AX$28,$A32,IITPhysics!AV$34)+SUMIF(IITPhysics!$AX$36,$A32,IITPhysics!AV$42)+SUMIF(IITPhysics!$AX$44,$A32,IITPhysics!AV$50)+SUMIF(IITPhysics!$AX$52,$A32,IITPhysics!AV$58)+SUMIF(IITPhysics!$AX$60,$A32,IITPhysics!AV$66)+SUMIF(IITPhysics!$AX$68,$A32,IITPhysics!AV$74)+SUMIF(IITPhysics!$AX$76,$A32,IITPhysics!AV$82)+SUMIF(IITPhysics!$AX$84,$A32,IITPhysics!AV$90)+SUMIF(IITPhysics!$AX$92,$A32,IITPhysics!AV$98))+(SUMIF(Chem!$AX$12,$A32,Chem!AV$18)+SUMIF(Chem!$AX$20,$A32,Chem!AV$26)+SUMIF(Chem!$AX$28,$A32,Chem!AV$34)+SUMIF(Chem!$AX$36,$A32,Chem!AV$42)+SUMIF(Chem!$AX$44,$A32,Chem!AV$50)+SUMIF(Chem!$AX$52,$A32,Chem!AV$58)+SUMIF(Chem!$AX$60,$A32,Chem!AV$66)+SUMIF(Chem!$AX$68,$A32,Chem!AV$74)+SUMIF(Chem!$AX$76,$A32,Chem!AV$82)+SUMIF(Chem!$AX$84,$A32,Chem!AV$90)+SUMIF(Chem!$AX$92,$A32,Chem!AV$98))+(SUMIF(IITChem!$AX$12,$A32,IITChem!AV$18)+SUMIF(IITChem!$AX$20,$A32,IITChem!AV$26)+SUMIF(IITChem!$AX$28,$A32,IITChem!AV$34)+SUMIF(IITChem!$AX$36,$A32,IITChem!AV$42)+SUMIF(IITChem!$AX$44,$A32,IITChem!AV$50)+SUMIF(IITChem!$AX$52,$A32,IITChem!AV$58)+SUMIF(IITChem!$AX$60,$A32,IITChem!AV$66)+SUMIF(IITChem!$AX$68,$A32,IITChem!AV$74)+SUMIF(IITChem!$AX$76,$A32,IITChem!AV$82)+SUMIF(IITChem!$AX$84,$A32,IITChem!AV$90)+SUMIF(IITChem!$AX$92,$A32,IITChem!AV$98))+(SUMIF(Bio!$AX$12,$A32,Bio!AV$18)+SUMIF(Bio!$AX$20,$A32,Bio!AV$26)+SUMIF(Bio!$AX$28,$A32,Bio!AV$34)+SUMIF(Bio!$AX$36,$A32,Bio!AV$42)+SUMIF(Bio!$AX$44,$A32,Bio!AV$50)+SUMIF(Bio!$AX$52,$A32,Bio!AV$58)+SUMIF(Bio!$AX$60,$A32,Bio!AV$66)+SUMIF(Bio!$AX$68,$A32,Bio!AV$74)+SUMIF(Bio!$AX$76,$A32,Bio!AV$82)+SUMIF(Bio!$AX$84,$A32,Bio!AV$90)+SUMIF(Bio!$AX$92,$A32,Bio!AV$98))+(SUMIF(Maths!$AX$12,$A32,Maths!AV$18)+SUMIF(Maths!$AX$20,$A32,Maths!AV$26)+SUMIF(Maths!$AX$28,$A32,Maths!AV$34)+SUMIF(Maths!$AX$36,$A32,Maths!AV$42)+SUMIF(Maths!$AX$44,$A32,Maths!AV$50)+SUMIF(Maths!$AX$52,$A32,Maths!AV$58)+SUMIF(Maths!$AX$60,$A32,Maths!AV$66)+SUMIF(Maths!$AX$68,$A32,Maths!AV$74)+SUMIF(Maths!$AX$76,$A32,Maths!AV$82)+SUMIF(Maths!$AX$84,$A32,Maths!AV$90)+SUMIF(Maths!$AX$92,$A32,Maths!AV$98))+(SUMIF(IITMaths!$AX$12,$A32,IITMaths!AV$18)+SUMIF(IITMaths!$AX$20,$A32,IITMaths!AV$26)+SUMIF(IITMaths!$AX$28,$A32,IITMaths!AV$34)+SUMIF(IITMaths!$AX$36,$A32,IITMaths!AV$42)+SUMIF(IITMaths!$AX$44,$A32,IITMaths!AV$50)+SUMIF(IITMaths!$AX$52,$A32,IITMaths!AV$58)+SUMIF(IITMaths!$AX$60,$A32,IITMaths!AV$66)+SUMIF(IITMaths!$AX$68,$A32,IITMaths!AV$74)+SUMIF(IITMaths!$AX$76,$A32,IITMaths!AV$82)+SUMIF(IITMaths!$AX$84,$A32,IITMaths!AV$90)+SUMIF(IITMaths!$AX$92,$A32,IITMaths!AV$98))+(SUMIF(FourthLecture!$AX$12,$A32,FourthLecture!AV$18)+SUMIF(FourthLecture!$AX$20,$A32,FourthLecture!AV$26)+SUMIF(FourthLecture!$AX$28,$A32,FourthLecture!AV$34)+SUMIF(FourthLecture!$AX$36,$A32,FourthLecture!AV$42)+SUMIF(FourthLecture!$AX$44,$A32,FourthLecture!AV$50)+SUMIF(FourthLecture!$AX$52,$A32,FourthLecture!AV$58)+SUMIF(FourthLecture!$AX$60,$A32,FourthLecture!AV$66)+SUMIF(FourthLecture!$AX$68,$A32,FourthLecture!AV$74)+SUMIF(FourthLecture!$AX$76,$A32,FourthLecture!AV$82)+SUMIF(FourthLecture!$AX$84,$A32,FourthLecture!AV$90)+SUMIF(FourthLecture!$AX$92,$A32,FourthLecture!AV$98))+(SUMIF(OtherSubjects!$AX$12,$A32,OtherSubjects!AV$18)+SUMIF(OtherSubjects!$AX$20,$A32,OtherSubjects!AV$26)+SUMIF(OtherSubjects!$AX$28,$A32,OtherSubjects!AV$34)+SUMIF(OtherSubjects!$AX$36,$A32,OtherSubjects!AV$42)+SUMIF(OtherSubjects!$AX$44,$A32,OtherSubjects!AV$50)+SUMIF(OtherSubjects!$AX$52,$A32,OtherSubjects!AV$58)+SUMIF(OtherSubjects!$AX$60,$A32,OtherSubjects!AV$66)+SUMIF(OtherSubjects!$AX$68,$A32,OtherSubjects!AV$74)+SUMIF(OtherSubjects!$AX$76,$A32,OtherSubjects!AV$82)+SUMIF(OtherSubjects!$AX$84,$A32,OtherSubjects!AV$90)+SUMIF(OtherSubjects!$AX$92,$A32,OtherSubjects!AV$98))</f>
        <v>42840</v>
      </c>
      <c r="V32" s="331">
        <f>(SUMIF(Physics!$AX$12,$A32,Physics!AW$18)+SUMIF(Physics!$AX$20,$A32,Physics!AW$26)+SUMIF(Physics!$AX$28,$A32,Physics!AW$34)+SUMIF(Physics!$AX$36,$A32,Physics!AW$42)+SUMIF(Physics!$AX$44,$A32,Physics!AW$50)+SUMIF(Physics!$AX$52,$A32,Physics!AW$58)+SUMIF(Physics!$AX$60,$A32,Physics!AW$66)+SUMIF(Physics!$AX$68,$A32,Physics!AW$74)+SUMIF(Physics!$AX$76,$A32,Physics!AW$82)+SUMIF(Physics!$AX$84,$A32,Physics!AW$90)+SUMIF(Physics!$AX$92,$A32,Physics!AW$98))+(SUMIF(IITPhysics!$AX$12,$A32,IITPhysics!AW$18)+SUMIF(IITPhysics!$AX$20,$A32,IITPhysics!AW$26)+SUMIF(IITPhysics!$AX$28,$A32,IITPhysics!AW$34)+SUMIF(IITPhysics!$AX$36,$A32,IITPhysics!AW$42)+SUMIF(IITPhysics!$AX$44,$A32,IITPhysics!AW$50)+SUMIF(IITPhysics!$AX$52,$A32,IITPhysics!AW$58)+SUMIF(IITPhysics!$AX$60,$A32,IITPhysics!AW$66)+SUMIF(IITPhysics!$AX$68,$A32,IITPhysics!AW$74)+SUMIF(IITPhysics!$AX$76,$A32,IITPhysics!AW$82)+SUMIF(IITPhysics!$AX$84,$A32,IITPhysics!AW$90)+SUMIF(IITPhysics!$AX$92,$A32,IITPhysics!AW$98))+(SUMIF(Chem!$AX$12,$A32,Chem!AW$18)+SUMIF(Chem!$AX$20,$A32,Chem!AW$26)+SUMIF(Chem!$AX$28,$A32,Chem!AW$34)+SUMIF(Chem!$AX$36,$A32,Chem!AW$42)+SUMIF(Chem!$AX$44,$A32,Chem!AW$50)+SUMIF(Chem!$AX$52,$A32,Chem!AW$58)+SUMIF(Chem!$AX$60,$A32,Chem!AW$66)+SUMIF(Chem!$AX$68,$A32,Chem!AW$74)+SUMIF(Chem!$AX$76,$A32,Chem!AW$82)+SUMIF(Chem!$AX$84,$A32,Chem!AW$90)+SUMIF(Chem!$AX$92,$A32,Chem!AW$98))+(SUMIF(IITChem!$AX$12,$A32,IITChem!AW$18)+SUMIF(IITChem!$AX$20,$A32,IITChem!AW$26)+SUMIF(IITChem!$AX$28,$A32,IITChem!AW$34)+SUMIF(IITChem!$AX$36,$A32,IITChem!AW$42)+SUMIF(IITChem!$AX$44,$A32,IITChem!AW$50)+SUMIF(IITChem!$AX$52,$A32,IITChem!AW$58)+SUMIF(IITChem!$AX$60,$A32,IITChem!AW$66)+SUMIF(IITChem!$AX$68,$A32,IITChem!AW$74)+SUMIF(IITChem!$AX$76,$A32,IITChem!AW$82)+SUMIF(IITChem!$AX$84,$A32,IITChem!AW$90)+SUMIF(IITChem!$AX$92,$A32,IITChem!AW$98))+(SUMIF(Bio!$AX$12,$A32,Bio!AW$18)+SUMIF(Bio!$AX$20,$A32,Bio!AW$26)+SUMIF(Bio!$AX$28,$A32,Bio!AW$34)+SUMIF(Bio!$AX$36,$A32,Bio!AW$42)+SUMIF(Bio!$AX$44,$A32,Bio!AW$50)+SUMIF(Bio!$AX$52,$A32,Bio!AW$58)+SUMIF(Bio!$AX$60,$A32,Bio!AW$66)+SUMIF(Bio!$AX$68,$A32,Bio!AW$74)+SUMIF(Bio!$AX$76,$A32,Bio!AW$82)+SUMIF(Bio!$AX$84,$A32,Bio!AW$90)+SUMIF(Bio!$AX$92,$A32,Bio!AW$98))+(SUMIF(Maths!$AX$12,$A32,Maths!AW$18)+SUMIF(Maths!$AX$20,$A32,Maths!AW$26)+SUMIF(Maths!$AX$28,$A32,Maths!AW$34)+SUMIF(Maths!$AX$36,$A32,Maths!AW$42)+SUMIF(Maths!$AX$44,$A32,Maths!AW$50)+SUMIF(Maths!$AX$52,$A32,Maths!AW$58)+SUMIF(Maths!$AX$60,$A32,Maths!AW$66)+SUMIF(Maths!$AX$68,$A32,Maths!AW$74)+SUMIF(Maths!$AX$76,$A32,Maths!AW$82)+SUMIF(Maths!$AX$84,$A32,Maths!AW$90)+SUMIF(Maths!$AX$92,$A32,Maths!AW$98))+(SUMIF(IITMaths!$AX$12,$A32,IITMaths!AW$18)+SUMIF(IITMaths!$AX$20,$A32,IITMaths!AW$26)+SUMIF(IITMaths!$AX$28,$A32,IITMaths!AW$34)+SUMIF(IITMaths!$AX$36,$A32,IITMaths!AW$42)+SUMIF(IITMaths!$AX$44,$A32,IITMaths!AW$50)+SUMIF(IITMaths!$AX$52,$A32,IITMaths!AW$58)+SUMIF(IITMaths!$AX$60,$A32,IITMaths!AW$66)+SUMIF(IITMaths!$AX$68,$A32,IITMaths!AW$74)+SUMIF(IITMaths!$AX$76,$A32,IITMaths!AW$82)+SUMIF(IITMaths!$AX$84,$A32,IITMaths!AW$90)+SUMIF(IITMaths!$AX$92,$A32,IITMaths!AW$98))+(SUMIF(FourthLecture!$AX$12,$A32,FourthLecture!AW$18)+SUMIF(FourthLecture!$AX$20,$A32,FourthLecture!AW$26)+SUMIF(FourthLecture!$AX$28,$A32,FourthLecture!AW$34)+SUMIF(FourthLecture!$AX$36,$A32,FourthLecture!AW$42)+SUMIF(FourthLecture!$AX$44,$A32,FourthLecture!AW$50)+SUMIF(FourthLecture!$AX$52,$A32,FourthLecture!AW$58)+SUMIF(FourthLecture!$AX$60,$A32,FourthLecture!AW$66)+SUMIF(FourthLecture!$AX$68,$A32,FourthLecture!AW$74)+SUMIF(FourthLecture!$AX$76,$A32,FourthLecture!AW$82)+SUMIF(FourthLecture!$AX$84,$A32,FourthLecture!AW$90)+SUMIF(FourthLecture!$AX$92,$A32,FourthLecture!AW$98))+(SUMIF(OtherSubjects!$AX$12,$A32,OtherSubjects!AW$18)+SUMIF(OtherSubjects!$AX$20,$A32,OtherSubjects!AW$26)+SUMIF(OtherSubjects!$AX$28,$A32,OtherSubjects!AW$34)+SUMIF(OtherSubjects!$AX$36,$A32,OtherSubjects!AW$42)+SUMIF(OtherSubjects!$AX$44,$A32,OtherSubjects!AW$50)+SUMIF(OtherSubjects!$AX$52,$A32,OtherSubjects!AW$58)+SUMIF(OtherSubjects!$AX$60,$A32,OtherSubjects!AW$66)+SUMIF(OtherSubjects!$AX$68,$A32,OtherSubjects!AW$74)+SUMIF(OtherSubjects!$AX$76,$A32,OtherSubjects!AW$82)+SUMIF(OtherSubjects!$AX$84,$A32,OtherSubjects!AW$90)+SUMIF(OtherSubjects!$AX$92,$A32,OtherSubjects!AW$98))</f>
        <v>38990</v>
      </c>
      <c r="W32" s="331">
        <f>(SUMIF(Physics!$AX$12,$A32,Physics!AX$18)+SUMIF(Physics!$AX$20,$A32,Physics!AX$26)+SUMIF(Physics!$AX$28,$A32,Physics!AX$34)+SUMIF(Physics!$AX$36,$A32,Physics!AX$42)+SUMIF(Physics!$AX$44,$A32,Physics!AX$50)+SUMIF(Physics!$AX$52,$A32,Physics!AX$58)+SUMIF(Physics!$AX$60,$A32,Physics!AX$66)+SUMIF(Physics!$AX$68,$A32,Physics!AX$74)+SUMIF(Physics!$AX$76,$A32,Physics!AX$82)+SUMIF(Physics!$AX$84,$A32,Physics!AX$90)+SUMIF(Physics!$AX$92,$A32,Physics!AX$98))+(SUMIF(IITPhysics!$AX$12,$A32,IITPhysics!AX$18)+SUMIF(IITPhysics!$AX$20,$A32,IITPhysics!AX$26)+SUMIF(IITPhysics!$AX$28,$A32,IITPhysics!AX$34)+SUMIF(IITPhysics!$AX$36,$A32,IITPhysics!AX$42)+SUMIF(IITPhysics!$AX$44,$A32,IITPhysics!AX$50)+SUMIF(IITPhysics!$AX$52,$A32,IITPhysics!AX$58)+SUMIF(IITPhysics!$AX$60,$A32,IITPhysics!AX$66)+SUMIF(IITPhysics!$AX$68,$A32,IITPhysics!AX$74)+SUMIF(IITPhysics!$AX$76,$A32,IITPhysics!AX$82)+SUMIF(IITPhysics!$AX$84,$A32,IITPhysics!AX$90)+SUMIF(IITPhysics!$AX$92,$A32,IITPhysics!AX$98))+(SUMIF(Chem!$AX$12,$A32,Chem!AX$18)+SUMIF(Chem!$AX$20,$A32,Chem!AX$26)+SUMIF(Chem!$AX$28,$A32,Chem!AX$34)+SUMIF(Chem!$AX$36,$A32,Chem!AX$42)+SUMIF(Chem!$AX$44,$A32,Chem!AX$50)+SUMIF(Chem!$AX$52,$A32,Chem!AX$58)+SUMIF(Chem!$AX$60,$A32,Chem!AX$66)+SUMIF(Chem!$AX$68,$A32,Chem!AX$74)+SUMIF(Chem!$AX$76,$A32,Chem!AX$82)+SUMIF(Chem!$AX$84,$A32,Chem!AX$90)+SUMIF(Chem!$AX$92,$A32,Chem!AX$98))+(SUMIF(IITChem!$AX$12,$A32,IITChem!AX$18)+SUMIF(IITChem!$AX$20,$A32,IITChem!AX$26)+SUMIF(IITChem!$AX$28,$A32,IITChem!AX$34)+SUMIF(IITChem!$AX$36,$A32,IITChem!AX$42)+SUMIF(IITChem!$AX$44,$A32,IITChem!AX$50)+SUMIF(IITChem!$AX$52,$A32,IITChem!AX$58)+SUMIF(IITChem!$AX$60,$A32,IITChem!AX$66)+SUMIF(IITChem!$AX$68,$A32,IITChem!AX$74)+SUMIF(IITChem!$AX$76,$A32,IITChem!AX$82)+SUMIF(IITChem!$AX$84,$A32,IITChem!AX$90)+SUMIF(IITChem!$AX$92,$A32,IITChem!AX$98))+(SUMIF(Bio!$AX$12,$A32,Bio!AX$18)+SUMIF(Bio!$AX$20,$A32,Bio!AX$26)+SUMIF(Bio!$AX$28,$A32,Bio!AX$34)+SUMIF(Bio!$AX$36,$A32,Bio!AX$42)+SUMIF(Bio!$AX$44,$A32,Bio!AX$50)+SUMIF(Bio!$AX$52,$A32,Bio!AX$58)+SUMIF(Bio!$AX$60,$A32,Bio!AX$66)+SUMIF(Bio!$AX$68,$A32,Bio!AX$74)+SUMIF(Bio!$AX$76,$A32,Bio!AX$82)+SUMIF(Bio!$AX$84,$A32,Bio!AX$90)+SUMIF(Bio!$AX$92,$A32,Bio!AX$98))+(SUMIF(Maths!$AX$12,$A32,Maths!AX$18)+SUMIF(Maths!$AX$20,$A32,Maths!AX$26)+SUMIF(Maths!$AX$28,$A32,Maths!AX$34)+SUMIF(Maths!$AX$36,$A32,Maths!AX$42)+SUMIF(Maths!$AX$44,$A32,Maths!AX$50)+SUMIF(Maths!$AX$52,$A32,Maths!AX$58)+SUMIF(Maths!$AX$60,$A32,Maths!AX$66)+SUMIF(Maths!$AX$68,$A32,Maths!AX$74)+SUMIF(Maths!$AX$76,$A32,Maths!AX$82)+SUMIF(Maths!$AX$84,$A32,Maths!AX$90)+SUMIF(Maths!$AX$92,$A32,Maths!AX$98))+(SUMIF(IITMaths!$AX$12,$A32,IITMaths!AX$18)+SUMIF(IITMaths!$AX$20,$A32,IITMaths!AX$26)+SUMIF(IITMaths!$AX$28,$A32,IITMaths!AX$34)+SUMIF(IITMaths!$AX$36,$A32,IITMaths!AX$42)+SUMIF(IITMaths!$AX$44,$A32,IITMaths!AX$50)+SUMIF(IITMaths!$AX$52,$A32,IITMaths!AX$58)+SUMIF(IITMaths!$AX$60,$A32,IITMaths!AX$66)+SUMIF(IITMaths!$AX$68,$A32,IITMaths!AX$74)+SUMIF(IITMaths!$AX$76,$A32,IITMaths!AX$82)+SUMIF(IITMaths!$AX$84,$A32,IITMaths!AX$90)+SUMIF(IITMaths!$AX$92,$A32,IITMaths!AX$98))+(SUMIF(FourthLecture!$AX$12,$A32,FourthLecture!AX$18)+SUMIF(FourthLecture!$AX$20,$A32,FourthLecture!AX$26)+SUMIF(FourthLecture!$AX$28,$A32,FourthLecture!AX$34)+SUMIF(FourthLecture!$AX$36,$A32,FourthLecture!AX$42)+SUMIF(FourthLecture!$AX$44,$A32,FourthLecture!AX$50)+SUMIF(FourthLecture!$AX$52,$A32,FourthLecture!AX$58)+SUMIF(FourthLecture!$AX$60,$A32,FourthLecture!AX$66)+SUMIF(FourthLecture!$AX$68,$A32,FourthLecture!AX$74)+SUMIF(FourthLecture!$AX$76,$A32,FourthLecture!AX$82)+SUMIF(FourthLecture!$AX$84,$A32,FourthLecture!AX$90)+SUMIF(FourthLecture!$AX$92,$A32,FourthLecture!AX$98))+(SUMIF(OtherSubjects!$AX$12,$A32,OtherSubjects!AX$18)+SUMIF(OtherSubjects!$AX$20,$A32,OtherSubjects!AX$26)+SUMIF(OtherSubjects!$AX$28,$A32,OtherSubjects!AX$34)+SUMIF(OtherSubjects!$AX$36,$A32,OtherSubjects!AX$42)+SUMIF(OtherSubjects!$AX$44,$A32,OtherSubjects!AX$50)+SUMIF(OtherSubjects!$AX$52,$A32,OtherSubjects!AX$58)+SUMIF(OtherSubjects!$AX$60,$A32,OtherSubjects!AX$66)+SUMIF(OtherSubjects!$AX$68,$A32,OtherSubjects!AX$74)+SUMIF(OtherSubjects!$AX$76,$A32,OtherSubjects!AX$82)+SUMIF(OtherSubjects!$AX$84,$A32,OtherSubjects!AX$90)+SUMIF(OtherSubjects!$AX$92,$A32,OtherSubjects!AX$98))</f>
        <v>22400</v>
      </c>
      <c r="X32" s="331">
        <f>(SUMIF(Physics!$AX$12,$A32,Physics!AY$18)+SUMIF(Physics!$AX$20,$A32,Physics!AY$26)+SUMIF(Physics!$AX$28,$A32,Physics!AY$34)+SUMIF(Physics!$AX$36,$A32,Physics!AY$42)+SUMIF(Physics!$AX$44,$A32,Physics!AY$50)+SUMIF(Physics!$AX$52,$A32,Physics!AY$58)+SUMIF(Physics!$AX$60,$A32,Physics!AY$66)+SUMIF(Physics!$AX$68,$A32,Physics!AY$74)+SUMIF(Physics!$AX$76,$A32,Physics!AY$82)+SUMIF(Physics!$AX$84,$A32,Physics!AY$90)+SUMIF(Physics!$AX$92,$A32,Physics!AY$98))+(SUMIF(IITPhysics!$AX$12,$A32,IITPhysics!AY$18)+SUMIF(IITPhysics!$AX$20,$A32,IITPhysics!AY$26)+SUMIF(IITPhysics!$AX$28,$A32,IITPhysics!AY$34)+SUMIF(IITPhysics!$AX$36,$A32,IITPhysics!AY$42)+SUMIF(IITPhysics!$AX$44,$A32,IITPhysics!AY$50)+SUMIF(IITPhysics!$AX$52,$A32,IITPhysics!AY$58)+SUMIF(IITPhysics!$AX$60,$A32,IITPhysics!AY$66)+SUMIF(IITPhysics!$AX$68,$A32,IITPhysics!AY$74)+SUMIF(IITPhysics!$AX$76,$A32,IITPhysics!AY$82)+SUMIF(IITPhysics!$AX$84,$A32,IITPhysics!AY$90)+SUMIF(IITPhysics!$AX$92,$A32,IITPhysics!AY$98))+(SUMIF(Chem!$AX$12,$A32,Chem!AY$18)+SUMIF(Chem!$AX$20,$A32,Chem!AY$26)+SUMIF(Chem!$AX$28,$A32,Chem!AY$34)+SUMIF(Chem!$AX$36,$A32,Chem!AY$42)+SUMIF(Chem!$AX$44,$A32,Chem!AY$50)+SUMIF(Chem!$AX$52,$A32,Chem!AY$58)+SUMIF(Chem!$AX$60,$A32,Chem!AY$66)+SUMIF(Chem!$AX$68,$A32,Chem!AY$74)+SUMIF(Chem!$AX$76,$A32,Chem!AY$82)+SUMIF(Chem!$AX$84,$A32,Chem!AY$90)+SUMIF(Chem!$AX$92,$A32,Chem!AY$98))+(SUMIF(IITChem!$AX$12,$A32,IITChem!AY$18)+SUMIF(IITChem!$AX$20,$A32,IITChem!AY$26)+SUMIF(IITChem!$AX$28,$A32,IITChem!AY$34)+SUMIF(IITChem!$AX$36,$A32,IITChem!AY$42)+SUMIF(IITChem!$AX$44,$A32,IITChem!AY$50)+SUMIF(IITChem!$AX$52,$A32,IITChem!AY$58)+SUMIF(IITChem!$AX$60,$A32,IITChem!AY$66)+SUMIF(IITChem!$AX$68,$A32,IITChem!AY$74)+SUMIF(IITChem!$AX$76,$A32,IITChem!AY$82)+SUMIF(IITChem!$AX$84,$A32,IITChem!AY$90)+SUMIF(IITChem!$AX$92,$A32,IITChem!AY$98))+(SUMIF(Bio!$AX$12,$A32,Bio!AY$18)+SUMIF(Bio!$AX$20,$A32,Bio!AY$26)+SUMIF(Bio!$AX$28,$A32,Bio!AY$34)+SUMIF(Bio!$AX$36,$A32,Bio!AY$42)+SUMIF(Bio!$AX$44,$A32,Bio!AY$50)+SUMIF(Bio!$AX$52,$A32,Bio!AY$58)+SUMIF(Bio!$AX$60,$A32,Bio!AY$66)+SUMIF(Bio!$AX$68,$A32,Bio!AY$74)+SUMIF(Bio!$AX$76,$A32,Bio!AY$82)+SUMIF(Bio!$AX$84,$A32,Bio!AY$90)+SUMIF(Bio!$AX$92,$A32,Bio!AY$98))+(SUMIF(Maths!$AX$12,$A32,Maths!AY$18)+SUMIF(Maths!$AX$20,$A32,Maths!AY$26)+SUMIF(Maths!$AX$28,$A32,Maths!AY$34)+SUMIF(Maths!$AX$36,$A32,Maths!AY$42)+SUMIF(Maths!$AX$44,$A32,Maths!AY$50)+SUMIF(Maths!$AX$52,$A32,Maths!AY$58)+SUMIF(Maths!$AX$60,$A32,Maths!AY$66)+SUMIF(Maths!$AX$68,$A32,Maths!AY$74)+SUMIF(Maths!$AX$76,$A32,Maths!AY$82)+SUMIF(Maths!$AX$84,$A32,Maths!AY$90)+SUMIF(Maths!$AX$92,$A32,Maths!AY$98))+(SUMIF(IITMaths!$AX$12,$A32,IITMaths!AY$18)+SUMIF(IITMaths!$AX$20,$A32,IITMaths!AY$26)+SUMIF(IITMaths!$AX$28,$A32,IITMaths!AY$34)+SUMIF(IITMaths!$AX$36,$A32,IITMaths!AY$42)+SUMIF(IITMaths!$AX$44,$A32,IITMaths!AY$50)+SUMIF(IITMaths!$AX$52,$A32,IITMaths!AY$58)+SUMIF(IITMaths!$AX$60,$A32,IITMaths!AY$66)+SUMIF(IITMaths!$AX$68,$A32,IITMaths!AY$74)+SUMIF(IITMaths!$AX$76,$A32,IITMaths!AY$82)+SUMIF(IITMaths!$AX$84,$A32,IITMaths!AY$90)+SUMIF(IITMaths!$AX$92,$A32,IITMaths!AY$98))+(SUMIF(FourthLecture!$AX$12,$A32,FourthLecture!AY$18)+SUMIF(FourthLecture!$AX$20,$A32,FourthLecture!AY$26)+SUMIF(FourthLecture!$AX$28,$A32,FourthLecture!AY$34)+SUMIF(FourthLecture!$AX$36,$A32,FourthLecture!AY$42)+SUMIF(FourthLecture!$AX$44,$A32,FourthLecture!AY$50)+SUMIF(FourthLecture!$AX$52,$A32,FourthLecture!AY$58)+SUMIF(FourthLecture!$AX$60,$A32,FourthLecture!AY$66)+SUMIF(FourthLecture!$AX$68,$A32,FourthLecture!AY$74)+SUMIF(FourthLecture!$AX$76,$A32,FourthLecture!AY$82)+SUMIF(FourthLecture!$AX$84,$A32,FourthLecture!AY$90)+SUMIF(FourthLecture!$AX$92,$A32,FourthLecture!AY$98))+(SUMIF(OtherSubjects!$AX$12,$A32,OtherSubjects!AY$18)+SUMIF(OtherSubjects!$AX$20,$A32,OtherSubjects!AY$26)+SUMIF(OtherSubjects!$AX$28,$A32,OtherSubjects!AY$34)+SUMIF(OtherSubjects!$AX$36,$A32,OtherSubjects!AY$42)+SUMIF(OtherSubjects!$AX$44,$A32,OtherSubjects!AY$50)+SUMIF(OtherSubjects!$AX$52,$A32,OtherSubjects!AY$58)+SUMIF(OtherSubjects!$AX$60,$A32,OtherSubjects!AY$66)+SUMIF(OtherSubjects!$AX$68,$A32,OtherSubjects!AY$74)+SUMIF(OtherSubjects!$AX$76,$A32,OtherSubjects!AY$82)+SUMIF(OtherSubjects!$AX$84,$A32,OtherSubjects!AY$90)+SUMIF(OtherSubjects!$AX$92,$A32,OtherSubjects!AY$98))</f>
        <v>0</v>
      </c>
      <c r="Y32" s="331">
        <f>(SUMIF(Physics!$AX$12,$A32,Physics!AZ$18)+SUMIF(Physics!$AX$20,$A32,Physics!AZ$26)+SUMIF(Physics!$AX$28,$A32,Physics!AZ$34)+SUMIF(Physics!$AX$36,$A32,Physics!AZ$42)+SUMIF(Physics!$AX$44,$A32,Physics!AZ$50)+SUMIF(Physics!$AX$52,$A32,Physics!AZ$58)+SUMIF(Physics!$AX$60,$A32,Physics!AZ$66)+SUMIF(Physics!$AX$68,$A32,Physics!AZ$74)+SUMIF(Physics!$AX$76,$A32,Physics!AZ$82)+SUMIF(Physics!$AX$84,$A32,Physics!AZ$90)+SUMIF(Physics!$AX$92,$A32,Physics!AZ$98))+(SUMIF(IITPhysics!$AX$12,$A32,IITPhysics!AZ$18)+SUMIF(IITPhysics!$AX$20,$A32,IITPhysics!AZ$26)+SUMIF(IITPhysics!$AX$28,$A32,IITPhysics!AZ$34)+SUMIF(IITPhysics!$AX$36,$A32,IITPhysics!AZ$42)+SUMIF(IITPhysics!$AX$44,$A32,IITPhysics!AZ$50)+SUMIF(IITPhysics!$AX$52,$A32,IITPhysics!AZ$58)+SUMIF(IITPhysics!$AX$60,$A32,IITPhysics!AZ$66)+SUMIF(IITPhysics!$AX$68,$A32,IITPhysics!AZ$74)+SUMIF(IITPhysics!$AX$76,$A32,IITPhysics!AZ$82)+SUMIF(IITPhysics!$AX$84,$A32,IITPhysics!AZ$90)+SUMIF(IITPhysics!$AX$92,$A32,IITPhysics!AZ$98))+(SUMIF(Chem!$AX$12,$A32,Chem!AZ$18)+SUMIF(Chem!$AX$20,$A32,Chem!AZ$26)+SUMIF(Chem!$AX$28,$A32,Chem!AZ$34)+SUMIF(Chem!$AX$36,$A32,Chem!AZ$42)+SUMIF(Chem!$AX$44,$A32,Chem!AZ$50)+SUMIF(Chem!$AX$52,$A32,Chem!AZ$58)+SUMIF(Chem!$AX$60,$A32,Chem!AZ$66)+SUMIF(Chem!$AX$68,$A32,Chem!AZ$74)+SUMIF(Chem!$AX$76,$A32,Chem!AZ$82)+SUMIF(Chem!$AX$84,$A32,Chem!AZ$90)+SUMIF(Chem!$AX$92,$A32,Chem!AZ$98))+(SUMIF(IITChem!$AX$12,$A32,IITChem!AZ$18)+SUMIF(IITChem!$AX$20,$A32,IITChem!AZ$26)+SUMIF(IITChem!$AX$28,$A32,IITChem!AZ$34)+SUMIF(IITChem!$AX$36,$A32,IITChem!AZ$42)+SUMIF(IITChem!$AX$44,$A32,IITChem!AZ$50)+SUMIF(IITChem!$AX$52,$A32,IITChem!AZ$58)+SUMIF(IITChem!$AX$60,$A32,IITChem!AZ$66)+SUMIF(IITChem!$AX$68,$A32,IITChem!AZ$74)+SUMIF(IITChem!$AX$76,$A32,IITChem!AZ$82)+SUMIF(IITChem!$AX$84,$A32,IITChem!AZ$90)+SUMIF(IITChem!$AX$92,$A32,IITChem!AZ$98))+(SUMIF(Bio!$AX$12,$A32,Bio!AZ$18)+SUMIF(Bio!$AX$20,$A32,Bio!AZ$26)+SUMIF(Bio!$AX$28,$A32,Bio!AZ$34)+SUMIF(Bio!$AX$36,$A32,Bio!AZ$42)+SUMIF(Bio!$AX$44,$A32,Bio!AZ$50)+SUMIF(Bio!$AX$52,$A32,Bio!AZ$58)+SUMIF(Bio!$AX$60,$A32,Bio!AZ$66)+SUMIF(Bio!$AX$68,$A32,Bio!AZ$74)+SUMIF(Bio!$AX$76,$A32,Bio!AZ$82)+SUMIF(Bio!$AX$84,$A32,Bio!AZ$90)+SUMIF(Bio!$AX$92,$A32,Bio!AZ$98))+(SUMIF(Maths!$AX$12,$A32,Maths!AZ$18)+SUMIF(Maths!$AX$20,$A32,Maths!AZ$26)+SUMIF(Maths!$AX$28,$A32,Maths!AZ$34)+SUMIF(Maths!$AX$36,$A32,Maths!AZ$42)+SUMIF(Maths!$AX$44,$A32,Maths!AZ$50)+SUMIF(Maths!$AX$52,$A32,Maths!AZ$58)+SUMIF(Maths!$AX$60,$A32,Maths!AZ$66)+SUMIF(Maths!$AX$68,$A32,Maths!AZ$74)+SUMIF(Maths!$AX$76,$A32,Maths!AZ$82)+SUMIF(Maths!$AX$84,$A32,Maths!AZ$90)+SUMIF(Maths!$AX$92,$A32,Maths!AZ$98))+(SUMIF(IITMaths!$AX$12,$A32,IITMaths!AZ$18)+SUMIF(IITMaths!$AX$20,$A32,IITMaths!AZ$26)+SUMIF(IITMaths!$AX$28,$A32,IITMaths!AZ$34)+SUMIF(IITMaths!$AX$36,$A32,IITMaths!AZ$42)+SUMIF(IITMaths!$AX$44,$A32,IITMaths!AZ$50)+SUMIF(IITMaths!$AX$52,$A32,IITMaths!AZ$58)+SUMIF(IITMaths!$AX$60,$A32,IITMaths!AZ$66)+SUMIF(IITMaths!$AX$68,$A32,IITMaths!AZ$74)+SUMIF(IITMaths!$AX$76,$A32,IITMaths!AZ$82)+SUMIF(IITMaths!$AX$84,$A32,IITMaths!AZ$90)+SUMIF(IITMaths!$AX$92,$A32,IITMaths!AZ$98))+(SUMIF(FourthLecture!$AX$12,$A32,FourthLecture!AZ$18)+SUMIF(FourthLecture!$AX$20,$A32,FourthLecture!AZ$26)+SUMIF(FourthLecture!$AX$28,$A32,FourthLecture!AZ$34)+SUMIF(FourthLecture!$AX$36,$A32,FourthLecture!AZ$42)+SUMIF(FourthLecture!$AX$44,$A32,FourthLecture!AZ$50)+SUMIF(FourthLecture!$AX$52,$A32,FourthLecture!AZ$58)+SUMIF(FourthLecture!$AX$60,$A32,FourthLecture!AZ$66)+SUMIF(FourthLecture!$AX$68,$A32,FourthLecture!AZ$74)+SUMIF(FourthLecture!$AX$76,$A32,FourthLecture!AZ$82)+SUMIF(FourthLecture!$AX$84,$A32,FourthLecture!AZ$90)+SUMIF(FourthLecture!$AX$92,$A32,FourthLecture!AZ$98))+(SUMIF(OtherSubjects!$AX$12,$A32,OtherSubjects!AZ$18)+SUMIF(OtherSubjects!$AX$20,$A32,OtherSubjects!AZ$26)+SUMIF(OtherSubjects!$AX$28,$A32,OtherSubjects!AZ$34)+SUMIF(OtherSubjects!$AX$36,$A32,OtherSubjects!AZ$42)+SUMIF(OtherSubjects!$AX$44,$A32,OtherSubjects!AZ$50)+SUMIF(OtherSubjects!$AX$52,$A32,OtherSubjects!AZ$58)+SUMIF(OtherSubjects!$AX$60,$A32,OtherSubjects!AZ$66)+SUMIF(OtherSubjects!$AX$68,$A32,OtherSubjects!AZ$74)+SUMIF(OtherSubjects!$AX$76,$A32,OtherSubjects!AZ$82)+SUMIF(OtherSubjects!$AX$84,$A32,OtherSubjects!AZ$90)+SUMIF(OtherSubjects!$AX$92,$A32,OtherSubjects!AZ$98))</f>
        <v>0</v>
      </c>
      <c r="Z32" s="331">
        <f>(SUMIF(Physics!$AX$12,$A32,Physics!BA$18)+SUMIF(Physics!$AX$20,$A32,Physics!BA$26)+SUMIF(Physics!$AX$28,$A32,Physics!BA$34)+SUMIF(Physics!$AX$36,$A32,Physics!BA$42)+SUMIF(Physics!$AX$44,$A32,Physics!BA$50)+SUMIF(Physics!$AX$52,$A32,Physics!BA$58)+SUMIF(Physics!$AX$60,$A32,Physics!BA$66)+SUMIF(Physics!$AX$68,$A32,Physics!BA$74)+SUMIF(Physics!$AX$76,$A32,Physics!BA$82)+SUMIF(Physics!$AX$84,$A32,Physics!BA$90)+SUMIF(Physics!$AX$92,$A32,Physics!BA$98))+(SUMIF(IITPhysics!$AX$12,$A32,IITPhysics!BA$18)+SUMIF(IITPhysics!$AX$20,$A32,IITPhysics!BA$26)+SUMIF(IITPhysics!$AX$28,$A32,IITPhysics!BA$34)+SUMIF(IITPhysics!$AX$36,$A32,IITPhysics!BA$42)+SUMIF(IITPhysics!$AX$44,$A32,IITPhysics!BA$50)+SUMIF(IITPhysics!$AX$52,$A32,IITPhysics!BA$58)+SUMIF(IITPhysics!$AX$60,$A32,IITPhysics!BA$66)+SUMIF(IITPhysics!$AX$68,$A32,IITPhysics!BA$74)+SUMIF(IITPhysics!$AX$76,$A32,IITPhysics!BA$82)+SUMIF(IITPhysics!$AX$84,$A32,IITPhysics!BA$90)+SUMIF(IITPhysics!$AX$92,$A32,IITPhysics!BA$98))+(SUMIF(Chem!$AX$12,$A32,Chem!BA$18)+SUMIF(Chem!$AX$20,$A32,Chem!BA$26)+SUMIF(Chem!$AX$28,$A32,Chem!BA$34)+SUMIF(Chem!$AX$36,$A32,Chem!BA$42)+SUMIF(Chem!$AX$44,$A32,Chem!BA$50)+SUMIF(Chem!$AX$52,$A32,Chem!BA$58)+SUMIF(Chem!$AX$60,$A32,Chem!BA$66)+SUMIF(Chem!$AX$68,$A32,Chem!BA$74)+SUMIF(Chem!$AX$76,$A32,Chem!BA$82)+SUMIF(Chem!$AX$84,$A32,Chem!BA$90)+SUMIF(Chem!$AX$92,$A32,Chem!BA$98))+(SUMIF(IITChem!$AX$12,$A32,IITChem!BA$18)+SUMIF(IITChem!$AX$20,$A32,IITChem!BA$26)+SUMIF(IITChem!$AX$28,$A32,IITChem!BA$34)+SUMIF(IITChem!$AX$36,$A32,IITChem!BA$42)+SUMIF(IITChem!$AX$44,$A32,IITChem!BA$50)+SUMIF(IITChem!$AX$52,$A32,IITChem!BA$58)+SUMIF(IITChem!$AX$60,$A32,IITChem!BA$66)+SUMIF(IITChem!$AX$68,$A32,IITChem!BA$74)+SUMIF(IITChem!$AX$76,$A32,IITChem!BA$82)+SUMIF(IITChem!$AX$84,$A32,IITChem!BA$90)+SUMIF(IITChem!$AX$92,$A32,IITChem!BA$98))+(SUMIF(Bio!$AX$12,$A32,Bio!BA$18)+SUMIF(Bio!$AX$20,$A32,Bio!BA$26)+SUMIF(Bio!$AX$28,$A32,Bio!BA$34)+SUMIF(Bio!$AX$36,$A32,Bio!BA$42)+SUMIF(Bio!$AX$44,$A32,Bio!BA$50)+SUMIF(Bio!$AX$52,$A32,Bio!BA$58)+SUMIF(Bio!$AX$60,$A32,Bio!BA$66)+SUMIF(Bio!$AX$68,$A32,Bio!BA$74)+SUMIF(Bio!$AX$76,$A32,Bio!BA$82)+SUMIF(Bio!$AX$84,$A32,Bio!BA$90)+SUMIF(Bio!$AX$92,$A32,Bio!BA$98))+(SUMIF(Maths!$AX$12,$A32,Maths!BA$18)+SUMIF(Maths!$AX$20,$A32,Maths!BA$26)+SUMIF(Maths!$AX$28,$A32,Maths!BA$34)+SUMIF(Maths!$AX$36,$A32,Maths!BA$42)+SUMIF(Maths!$AX$44,$A32,Maths!BA$50)+SUMIF(Maths!$AX$52,$A32,Maths!BA$58)+SUMIF(Maths!$AX$60,$A32,Maths!BA$66)+SUMIF(Maths!$AX$68,$A32,Maths!BA$74)+SUMIF(Maths!$AX$76,$A32,Maths!BA$82)+SUMIF(Maths!$AX$84,$A32,Maths!BA$90)+SUMIF(Maths!$AX$92,$A32,Maths!BA$98))+(SUMIF(IITMaths!$AX$12,$A32,IITMaths!BA$18)+SUMIF(IITMaths!$AX$20,$A32,IITMaths!BA$26)+SUMIF(IITMaths!$AX$28,$A32,IITMaths!BA$34)+SUMIF(IITMaths!$AX$36,$A32,IITMaths!BA$42)+SUMIF(IITMaths!$AX$44,$A32,IITMaths!BA$50)+SUMIF(IITMaths!$AX$52,$A32,IITMaths!BA$58)+SUMIF(IITMaths!$AX$60,$A32,IITMaths!BA$66)+SUMIF(IITMaths!$AX$68,$A32,IITMaths!BA$74)+SUMIF(IITMaths!$AX$76,$A32,IITMaths!BA$82)+SUMIF(IITMaths!$AX$84,$A32,IITMaths!BA$90)+SUMIF(IITMaths!$AX$92,$A32,IITMaths!BA$98))+(SUMIF(FourthLecture!$AX$12,$A32,FourthLecture!BA$18)+SUMIF(FourthLecture!$AX$20,$A32,FourthLecture!BA$26)+SUMIF(FourthLecture!$AX$28,$A32,FourthLecture!BA$34)+SUMIF(FourthLecture!$AX$36,$A32,FourthLecture!BA$42)+SUMIF(FourthLecture!$AX$44,$A32,FourthLecture!BA$50)+SUMIF(FourthLecture!$AX$52,$A32,FourthLecture!BA$58)+SUMIF(FourthLecture!$AX$60,$A32,FourthLecture!BA$66)+SUMIF(FourthLecture!$AX$68,$A32,FourthLecture!BA$74)+SUMIF(FourthLecture!$AX$76,$A32,FourthLecture!BA$82)+SUMIF(FourthLecture!$AX$84,$A32,FourthLecture!BA$90)+SUMIF(FourthLecture!$AX$92,$A32,FourthLecture!BA$98))+(SUMIF(OtherSubjects!$AX$12,$A32,OtherSubjects!BA$18)+SUMIF(OtherSubjects!$AX$20,$A32,OtherSubjects!BA$26)+SUMIF(OtherSubjects!$AX$28,$A32,OtherSubjects!BA$34)+SUMIF(OtherSubjects!$AX$36,$A32,OtherSubjects!BA$42)+SUMIF(OtherSubjects!$AX$44,$A32,OtherSubjects!BA$50)+SUMIF(OtherSubjects!$AX$52,$A32,OtherSubjects!BA$58)+SUMIF(OtherSubjects!$AX$60,$A32,OtherSubjects!BA$66)+SUMIF(OtherSubjects!$AX$68,$A32,OtherSubjects!BA$74)+SUMIF(OtherSubjects!$AX$76,$A32,OtherSubjects!BA$82)+SUMIF(OtherSubjects!$AX$84,$A32,OtherSubjects!BA$90)+SUMIF(OtherSubjects!$AX$92,$A32,OtherSubjects!BA$98))</f>
        <v>0</v>
      </c>
      <c r="AA32" s="331">
        <f>(SUMIF(Physics!$AX$12,$A32,Physics!BB$18)+SUMIF(Physics!$AX$20,$A32,Physics!BB$26)+SUMIF(Physics!$AX$28,$A32,Physics!BB$34)+SUMIF(Physics!$AX$36,$A32,Physics!BB$42)+SUMIF(Physics!$AX$44,$A32,Physics!BB$50)+SUMIF(Physics!$AX$52,$A32,Physics!BB$58)+SUMIF(Physics!$AX$60,$A32,Physics!BB$66)+SUMIF(Physics!$AX$68,$A32,Physics!BB$74)+SUMIF(Physics!$AX$76,$A32,Physics!BB$82)+SUMIF(Physics!$AX$84,$A32,Physics!BB$90)+SUMIF(Physics!$AX$92,$A32,Physics!BB$98))+(SUMIF(IITPhysics!$AX$12,$A32,IITPhysics!BB$18)+SUMIF(IITPhysics!$AX$20,$A32,IITPhysics!BB$26)+SUMIF(IITPhysics!$AX$28,$A32,IITPhysics!BB$34)+SUMIF(IITPhysics!$AX$36,$A32,IITPhysics!BB$42)+SUMIF(IITPhysics!$AX$44,$A32,IITPhysics!BB$50)+SUMIF(IITPhysics!$AX$52,$A32,IITPhysics!BB$58)+SUMIF(IITPhysics!$AX$60,$A32,IITPhysics!BB$66)+SUMIF(IITPhysics!$AX$68,$A32,IITPhysics!BB$74)+SUMIF(IITPhysics!$AX$76,$A32,IITPhysics!BB$82)+SUMIF(IITPhysics!$AX$84,$A32,IITPhysics!BB$90)+SUMIF(IITPhysics!$AX$92,$A32,IITPhysics!BB$98))+(SUMIF(Chem!$AX$12,$A32,Chem!BB$18)+SUMIF(Chem!$AX$20,$A32,Chem!BB$26)+SUMIF(Chem!$AX$28,$A32,Chem!BB$34)+SUMIF(Chem!$AX$36,$A32,Chem!BB$42)+SUMIF(Chem!$AX$44,$A32,Chem!BB$50)+SUMIF(Chem!$AX$52,$A32,Chem!BB$58)+SUMIF(Chem!$AX$60,$A32,Chem!BB$66)+SUMIF(Chem!$AX$68,$A32,Chem!BB$74)+SUMIF(Chem!$AX$76,$A32,Chem!BB$82)+SUMIF(Chem!$AX$84,$A32,Chem!BB$90)+SUMIF(Chem!$AX$92,$A32,Chem!BB$98))+(SUMIF(IITChem!$AX$12,$A32,IITChem!BB$18)+SUMIF(IITChem!$AX$20,$A32,IITChem!BB$26)+SUMIF(IITChem!$AX$28,$A32,IITChem!BB$34)+SUMIF(IITChem!$AX$36,$A32,IITChem!BB$42)+SUMIF(IITChem!$AX$44,$A32,IITChem!BB$50)+SUMIF(IITChem!$AX$52,$A32,IITChem!BB$58)+SUMIF(IITChem!$AX$60,$A32,IITChem!BB$66)+SUMIF(IITChem!$AX$68,$A32,IITChem!BB$74)+SUMIF(IITChem!$AX$76,$A32,IITChem!BB$82)+SUMIF(IITChem!$AX$84,$A32,IITChem!BB$90)+SUMIF(IITChem!$AX$92,$A32,IITChem!BB$98))+(SUMIF(Bio!$AX$12,$A32,Bio!BB$18)+SUMIF(Bio!$AX$20,$A32,Bio!BB$26)+SUMIF(Bio!$AX$28,$A32,Bio!BB$34)+SUMIF(Bio!$AX$36,$A32,Bio!BB$42)+SUMIF(Bio!$AX$44,$A32,Bio!BB$50)+SUMIF(Bio!$AX$52,$A32,Bio!BB$58)+SUMIF(Bio!$AX$60,$A32,Bio!BB$66)+SUMIF(Bio!$AX$68,$A32,Bio!BB$74)+SUMIF(Bio!$AX$76,$A32,Bio!BB$82)+SUMIF(Bio!$AX$84,$A32,Bio!BB$90)+SUMIF(Bio!$AX$92,$A32,Bio!BB$98))+(SUMIF(Maths!$AX$12,$A32,Maths!BB$18)+SUMIF(Maths!$AX$20,$A32,Maths!BB$26)+SUMIF(Maths!$AX$28,$A32,Maths!BB$34)+SUMIF(Maths!$AX$36,$A32,Maths!BB$42)+SUMIF(Maths!$AX$44,$A32,Maths!BB$50)+SUMIF(Maths!$AX$52,$A32,Maths!BB$58)+SUMIF(Maths!$AX$60,$A32,Maths!BB$66)+SUMIF(Maths!$AX$68,$A32,Maths!BB$74)+SUMIF(Maths!$AX$76,$A32,Maths!BB$82)+SUMIF(Maths!$AX$84,$A32,Maths!BB$90)+SUMIF(Maths!$AX$92,$A32,Maths!BB$98))+(SUMIF(IITMaths!$AX$12,$A32,IITMaths!BB$18)+SUMIF(IITMaths!$AX$20,$A32,IITMaths!BB$26)+SUMIF(IITMaths!$AX$28,$A32,IITMaths!BB$34)+SUMIF(IITMaths!$AX$36,$A32,IITMaths!BB$42)+SUMIF(IITMaths!$AX$44,$A32,IITMaths!BB$50)+SUMIF(IITMaths!$AX$52,$A32,IITMaths!BB$58)+SUMIF(IITMaths!$AX$60,$A32,IITMaths!BB$66)+SUMIF(IITMaths!$AX$68,$A32,IITMaths!BB$74)+SUMIF(IITMaths!$AX$76,$A32,IITMaths!BB$82)+SUMIF(IITMaths!$AX$84,$A32,IITMaths!BB$90)+SUMIF(IITMaths!$AX$92,$A32,IITMaths!BB$98))+(SUMIF(FourthLecture!$AX$12,$A32,FourthLecture!BB$18)+SUMIF(FourthLecture!$AX$20,$A32,FourthLecture!BB$26)+SUMIF(FourthLecture!$AX$28,$A32,FourthLecture!BB$34)+SUMIF(FourthLecture!$AX$36,$A32,FourthLecture!BB$42)+SUMIF(FourthLecture!$AX$44,$A32,FourthLecture!BB$50)+SUMIF(FourthLecture!$AX$52,$A32,FourthLecture!BB$58)+SUMIF(FourthLecture!$AX$60,$A32,FourthLecture!BB$66)+SUMIF(FourthLecture!$AX$68,$A32,FourthLecture!BB$74)+SUMIF(FourthLecture!$AX$76,$A32,FourthLecture!BB$82)+SUMIF(FourthLecture!$AX$84,$A32,FourthLecture!BB$90)+SUMIF(FourthLecture!$AX$92,$A32,FourthLecture!BB$98))+(SUMIF(OtherSubjects!$AX$12,$A32,OtherSubjects!BB$18)+SUMIF(OtherSubjects!$AX$20,$A32,OtherSubjects!BB$26)+SUMIF(OtherSubjects!$AX$28,$A32,OtherSubjects!BB$34)+SUMIF(OtherSubjects!$AX$36,$A32,OtherSubjects!BB$42)+SUMIF(OtherSubjects!$AX$44,$A32,OtherSubjects!BB$50)+SUMIF(OtherSubjects!$AX$52,$A32,OtherSubjects!BB$58)+SUMIF(OtherSubjects!$AX$60,$A32,OtherSubjects!BB$66)+SUMIF(OtherSubjects!$AX$68,$A32,OtherSubjects!BB$74)+SUMIF(OtherSubjects!$AX$76,$A32,OtherSubjects!BB$82)+SUMIF(OtherSubjects!$AX$84,$A32,OtherSubjects!BB$90)+SUMIF(OtherSubjects!$AX$92,$A32,OtherSubjects!BB$98))</f>
        <v>0</v>
      </c>
      <c r="AB32" s="331">
        <f>(SUMIF(Physics!$AX$12,$A32,Physics!BC$18)+SUMIF(Physics!$AX$20,$A32,Physics!BC$26)+SUMIF(Physics!$AX$28,$A32,Physics!BC$34)+SUMIF(Physics!$AX$36,$A32,Physics!BC$42)+SUMIF(Physics!$AX$44,$A32,Physics!BC$50)+SUMIF(Physics!$AX$52,$A32,Physics!BC$58)+SUMIF(Physics!$AX$60,$A32,Physics!BC$66)+SUMIF(Physics!$AX$68,$A32,Physics!BC$74)+SUMIF(Physics!$AX$76,$A32,Physics!BC$82)+SUMIF(Physics!$AX$84,$A32,Physics!BC$90)+SUMIF(Physics!$AX$92,$A32,Physics!BC$98))+(SUMIF(IITPhysics!$AX$12,$A32,IITPhysics!BC$18)+SUMIF(IITPhysics!$AX$20,$A32,IITPhysics!BC$26)+SUMIF(IITPhysics!$AX$28,$A32,IITPhysics!BC$34)+SUMIF(IITPhysics!$AX$36,$A32,IITPhysics!BC$42)+SUMIF(IITPhysics!$AX$44,$A32,IITPhysics!BC$50)+SUMIF(IITPhysics!$AX$52,$A32,IITPhysics!BC$58)+SUMIF(IITPhysics!$AX$60,$A32,IITPhysics!BC$66)+SUMIF(IITPhysics!$AX$68,$A32,IITPhysics!BC$74)+SUMIF(IITPhysics!$AX$76,$A32,IITPhysics!BC$82)+SUMIF(IITPhysics!$AX$84,$A32,IITPhysics!BC$90)+SUMIF(IITPhysics!$AX$92,$A32,IITPhysics!BC$98))+(SUMIF(Chem!$AX$12,$A32,Chem!BC$18)+SUMIF(Chem!$AX$20,$A32,Chem!BC$26)+SUMIF(Chem!$AX$28,$A32,Chem!BC$34)+SUMIF(Chem!$AX$36,$A32,Chem!BC$42)+SUMIF(Chem!$AX$44,$A32,Chem!BC$50)+SUMIF(Chem!$AX$52,$A32,Chem!BC$58)+SUMIF(Chem!$AX$60,$A32,Chem!BC$66)+SUMIF(Chem!$AX$68,$A32,Chem!BC$74)+SUMIF(Chem!$AX$76,$A32,Chem!BC$82)+SUMIF(Chem!$AX$84,$A32,Chem!BC$90)+SUMIF(Chem!$AX$92,$A32,Chem!BC$98))+(SUMIF(IITChem!$AX$12,$A32,IITChem!BC$18)+SUMIF(IITChem!$AX$20,$A32,IITChem!BC$26)+SUMIF(IITChem!$AX$28,$A32,IITChem!BC$34)+SUMIF(IITChem!$AX$36,$A32,IITChem!BC$42)+SUMIF(IITChem!$AX$44,$A32,IITChem!BC$50)+SUMIF(IITChem!$AX$52,$A32,IITChem!BC$58)+SUMIF(IITChem!$AX$60,$A32,IITChem!BC$66)+SUMIF(IITChem!$AX$68,$A32,IITChem!BC$74)+SUMIF(IITChem!$AX$76,$A32,IITChem!BC$82)+SUMIF(IITChem!$AX$84,$A32,IITChem!BC$90)+SUMIF(IITChem!$AX$92,$A32,IITChem!BC$98))+(SUMIF(Bio!$AX$12,$A32,Bio!BC$18)+SUMIF(Bio!$AX$20,$A32,Bio!BC$26)+SUMIF(Bio!$AX$28,$A32,Bio!BC$34)+SUMIF(Bio!$AX$36,$A32,Bio!BC$42)+SUMIF(Bio!$AX$44,$A32,Bio!BC$50)+SUMIF(Bio!$AX$52,$A32,Bio!BC$58)+SUMIF(Bio!$AX$60,$A32,Bio!BC$66)+SUMIF(Bio!$AX$68,$A32,Bio!BC$74)+SUMIF(Bio!$AX$76,$A32,Bio!BC$82)+SUMIF(Bio!$AX$84,$A32,Bio!BC$90)+SUMIF(Bio!$AX$92,$A32,Bio!BC$98))+(SUMIF(Maths!$AX$12,$A32,Maths!BC$18)+SUMIF(Maths!$AX$20,$A32,Maths!BC$26)+SUMIF(Maths!$AX$28,$A32,Maths!BC$34)+SUMIF(Maths!$AX$36,$A32,Maths!BC$42)+SUMIF(Maths!$AX$44,$A32,Maths!BC$50)+SUMIF(Maths!$AX$52,$A32,Maths!BC$58)+SUMIF(Maths!$AX$60,$A32,Maths!BC$66)+SUMIF(Maths!$AX$68,$A32,Maths!BC$74)+SUMIF(Maths!$AX$76,$A32,Maths!BC$82)+SUMIF(Maths!$AX$84,$A32,Maths!BC$90)+SUMIF(Maths!$AX$92,$A32,Maths!BC$98))+(SUMIF(IITMaths!$AX$12,$A32,IITMaths!BC$18)+SUMIF(IITMaths!$AX$20,$A32,IITMaths!BC$26)+SUMIF(IITMaths!$AX$28,$A32,IITMaths!BC$34)+SUMIF(IITMaths!$AX$36,$A32,IITMaths!BC$42)+SUMIF(IITMaths!$AX$44,$A32,IITMaths!BC$50)+SUMIF(IITMaths!$AX$52,$A32,IITMaths!BC$58)+SUMIF(IITMaths!$AX$60,$A32,IITMaths!BC$66)+SUMIF(IITMaths!$AX$68,$A32,IITMaths!BC$74)+SUMIF(IITMaths!$AX$76,$A32,IITMaths!BC$82)+SUMIF(IITMaths!$AX$84,$A32,IITMaths!BC$90)+SUMIF(IITMaths!$AX$92,$A32,IITMaths!BC$98))+(SUMIF(FourthLecture!$AX$12,$A32,FourthLecture!BC$18)+SUMIF(FourthLecture!$AX$20,$A32,FourthLecture!BC$26)+SUMIF(FourthLecture!$AX$28,$A32,FourthLecture!BC$34)+SUMIF(FourthLecture!$AX$36,$A32,FourthLecture!BC$42)+SUMIF(FourthLecture!$AX$44,$A32,FourthLecture!BC$50)+SUMIF(FourthLecture!$AX$52,$A32,FourthLecture!BC$58)+SUMIF(FourthLecture!$AX$60,$A32,FourthLecture!BC$66)+SUMIF(FourthLecture!$AX$68,$A32,FourthLecture!BC$74)+SUMIF(FourthLecture!$AX$76,$A32,FourthLecture!BC$82)+SUMIF(FourthLecture!$AX$84,$A32,FourthLecture!BC$90)+SUMIF(FourthLecture!$AX$92,$A32,FourthLecture!BC$98))+(SUMIF(OtherSubjects!$AX$12,$A32,OtherSubjects!BC$18)+SUMIF(OtherSubjects!$AX$20,$A32,OtherSubjects!BC$26)+SUMIF(OtherSubjects!$AX$28,$A32,OtherSubjects!BC$34)+SUMIF(OtherSubjects!$AX$36,$A32,OtherSubjects!BC$42)+SUMIF(OtherSubjects!$AX$44,$A32,OtherSubjects!BC$50)+SUMIF(OtherSubjects!$AX$52,$A32,OtherSubjects!BC$58)+SUMIF(OtherSubjects!$AX$60,$A32,OtherSubjects!BC$66)+SUMIF(OtherSubjects!$AX$68,$A32,OtherSubjects!BC$74)+SUMIF(OtherSubjects!$AX$76,$A32,OtherSubjects!BC$82)+SUMIF(OtherSubjects!$AX$84,$A32,OtherSubjects!BC$90)+SUMIF(OtherSubjects!$AX$92,$A32,OtherSubjects!BC$98))</f>
        <v>0</v>
      </c>
      <c r="AC32" s="366">
        <f>(SUMIF(Physics!$AX$12,$A32,Physics!BD$18)+SUMIF(Physics!$AX$20,$A32,Physics!BD$26)+SUMIF(Physics!$AX$28,$A32,Physics!BD$34)+SUMIF(Physics!$AX$36,$A32,Physics!BD$42)+SUMIF(Physics!$AX$44,$A32,Physics!BD$50)+SUMIF(Physics!$AX$52,$A32,Physics!BD$58)+SUMIF(Physics!$AX$60,$A32,Physics!BD$66)+SUMIF(Physics!$AX$68,$A32,Physics!BD$74)+SUMIF(Physics!$AX$76,$A32,Physics!BD$82)+SUMIF(Physics!$AX$84,$A32,Physics!BD$90)+SUMIF(Physics!$AX$92,$A32,Physics!BD$98))+(SUMIF(IITPhysics!$AX$12,$A32,IITPhysics!BD$18)+SUMIF(IITPhysics!$AX$20,$A32,IITPhysics!BD$26)+SUMIF(IITPhysics!$AX$28,$A32,IITPhysics!BD$34)+SUMIF(IITPhysics!$AX$36,$A32,IITPhysics!BD$42)+SUMIF(IITPhysics!$AX$44,$A32,IITPhysics!BD$50)+SUMIF(IITPhysics!$AX$52,$A32,IITPhysics!BD$58)+SUMIF(IITPhysics!$AX$60,$A32,IITPhysics!BD$66)+SUMIF(IITPhysics!$AX$68,$A32,IITPhysics!BD$74)+SUMIF(IITPhysics!$AX$76,$A32,IITPhysics!BD$82)+SUMIF(IITPhysics!$AX$84,$A32,IITPhysics!BD$90)+SUMIF(IITPhysics!$AX$92,$A32,IITPhysics!BD$98))+(SUMIF(Chem!$AX$12,$A32,Chem!BD$18)+SUMIF(Chem!$AX$20,$A32,Chem!BD$26)+SUMIF(Chem!$AX$28,$A32,Chem!BD$34)+SUMIF(Chem!$AX$36,$A32,Chem!BD$42)+SUMIF(Chem!$AX$44,$A32,Chem!BD$50)+SUMIF(Chem!$AX$52,$A32,Chem!BD$58)+SUMIF(Chem!$AX$60,$A32,Chem!BD$66)+SUMIF(Chem!$AX$68,$A32,Chem!BD$74)+SUMIF(Chem!$AX$76,$A32,Chem!BD$82)+SUMIF(Chem!$AX$84,$A32,Chem!BD$90)+SUMIF(Chem!$AX$92,$A32,Chem!BD$98))+(SUMIF(IITChem!$AX$12,$A32,IITChem!BD$18)+SUMIF(IITChem!$AX$20,$A32,IITChem!BD$26)+SUMIF(IITChem!$AX$28,$A32,IITChem!BD$34)+SUMIF(IITChem!$AX$36,$A32,IITChem!BD$42)+SUMIF(IITChem!$AX$44,$A32,IITChem!BD$50)+SUMIF(IITChem!$AX$52,$A32,IITChem!BD$58)+SUMIF(IITChem!$AX$60,$A32,IITChem!BD$66)+SUMIF(IITChem!$AX$68,$A32,IITChem!BD$74)+SUMIF(IITChem!$AX$76,$A32,IITChem!BD$82)+SUMIF(IITChem!$AX$84,$A32,IITChem!BD$90)+SUMIF(IITChem!$AX$92,$A32,IITChem!BD$98))+(SUMIF(Bio!$AX$12,$A32,Bio!BD$18)+SUMIF(Bio!$AX$20,$A32,Bio!BD$26)+SUMIF(Bio!$AX$28,$A32,Bio!BD$34)+SUMIF(Bio!$AX$36,$A32,Bio!BD$42)+SUMIF(Bio!$AX$44,$A32,Bio!BD$50)+SUMIF(Bio!$AX$52,$A32,Bio!BD$58)+SUMIF(Bio!$AX$60,$A32,Bio!BD$66)+SUMIF(Bio!$AX$68,$A32,Bio!BD$74)+SUMIF(Bio!$AX$76,$A32,Bio!BD$82)+SUMIF(Bio!$AX$84,$A32,Bio!BD$90)+SUMIF(Bio!$AX$92,$A32,Bio!BD$98))+(SUMIF(Maths!$AX$12,$A32,Maths!BD$18)+SUMIF(Maths!$AX$20,$A32,Maths!BD$26)+SUMIF(Maths!$AX$28,$A32,Maths!BD$34)+SUMIF(Maths!$AX$36,$A32,Maths!BD$42)+SUMIF(Maths!$AX$44,$A32,Maths!BD$50)+SUMIF(Maths!$AX$52,$A32,Maths!BD$58)+SUMIF(Maths!$AX$60,$A32,Maths!BD$66)+SUMIF(Maths!$AX$68,$A32,Maths!BD$74)+SUMIF(Maths!$AX$76,$A32,Maths!BD$82)+SUMIF(Maths!$AX$84,$A32,Maths!BD$90)+SUMIF(Maths!$AX$92,$A32,Maths!BD$98))+(SUMIF(IITMaths!$AX$12,$A32,IITMaths!BD$18)+SUMIF(IITMaths!$AX$20,$A32,IITMaths!BD$26)+SUMIF(IITMaths!$AX$28,$A32,IITMaths!BD$34)+SUMIF(IITMaths!$AX$36,$A32,IITMaths!BD$42)+SUMIF(IITMaths!$AX$44,$A32,IITMaths!BD$50)+SUMIF(IITMaths!$AX$52,$A32,IITMaths!BD$58)+SUMIF(IITMaths!$AX$60,$A32,IITMaths!BD$66)+SUMIF(IITMaths!$AX$68,$A32,IITMaths!BD$74)+SUMIF(IITMaths!$AX$76,$A32,IITMaths!BD$82)+SUMIF(IITMaths!$AX$84,$A32,IITMaths!BD$90)+SUMIF(IITMaths!$AX$92,$A32,IITMaths!BD$98))+(SUMIF(FourthLecture!$AX$12,$A32,FourthLecture!BD$18)+SUMIF(FourthLecture!$AX$20,$A32,FourthLecture!BD$26)+SUMIF(FourthLecture!$AX$28,$A32,FourthLecture!BD$34)+SUMIF(FourthLecture!$AX$36,$A32,FourthLecture!BD$42)+SUMIF(FourthLecture!$AX$44,$A32,FourthLecture!BD$50)+SUMIF(FourthLecture!$AX$52,$A32,FourthLecture!BD$58)+SUMIF(FourthLecture!$AX$60,$A32,FourthLecture!BD$66)+SUMIF(FourthLecture!$AX$68,$A32,FourthLecture!BD$74)+SUMIF(FourthLecture!$AX$76,$A32,FourthLecture!BD$82)+SUMIF(FourthLecture!$AX$84,$A32,FourthLecture!BD$90)+SUMIF(FourthLecture!$AX$92,$A32,FourthLecture!BD$98))+(SUMIF(OtherSubjects!$AX$12,$A32,OtherSubjects!BD$18)+SUMIF(OtherSubjects!$AX$20,$A32,OtherSubjects!BD$26)+SUMIF(OtherSubjects!$AX$28,$A32,OtherSubjects!BD$34)+SUMIF(OtherSubjects!$AX$36,$A32,OtherSubjects!BD$42)+SUMIF(OtherSubjects!$AX$44,$A32,OtherSubjects!BD$50)+SUMIF(OtherSubjects!$AX$52,$A32,OtherSubjects!BD$58)+SUMIF(OtherSubjects!$AX$60,$A32,OtherSubjects!BD$66)+SUMIF(OtherSubjects!$AX$68,$A32,OtherSubjects!BD$74)+SUMIF(OtherSubjects!$AX$76,$A32,OtherSubjects!BD$82)+SUMIF(OtherSubjects!$AX$84,$A32,OtherSubjects!BD$90)+SUMIF(OtherSubjects!$AX$92,$A32,OtherSubjects!BD$98))</f>
        <v>0</v>
      </c>
    </row>
    <row r="33" spans="1:29">
      <c r="A33" s="358"/>
      <c r="B33" s="341" t="s">
        <v>104</v>
      </c>
      <c r="C33" s="333">
        <f t="shared" si="15"/>
        <v>0</v>
      </c>
      <c r="D33" s="352">
        <f t="shared" si="62"/>
        <v>0</v>
      </c>
      <c r="E33" s="354">
        <f>IFERROR(E32*E$25/E$24,)</f>
        <v>0</v>
      </c>
      <c r="F33" s="327">
        <f t="shared" ref="F33" si="64">IFERROR(F32*F$25/F$24,)</f>
        <v>0</v>
      </c>
      <c r="G33" s="327">
        <f t="shared" ref="G33" si="65">IFERROR(G32*G$25/G$24,)</f>
        <v>0</v>
      </c>
      <c r="H33" s="327">
        <f t="shared" ref="H33" si="66">IFERROR(H32*H$25/H$24,)</f>
        <v>0</v>
      </c>
      <c r="I33" s="327">
        <f t="shared" ref="I33" si="67">IFERROR(I32*I$25/I$24,)</f>
        <v>0</v>
      </c>
      <c r="J33" s="327">
        <f t="shared" ref="J33" si="68">IFERROR(J32*J$25/J$24,)</f>
        <v>0</v>
      </c>
      <c r="K33" s="327">
        <f t="shared" ref="K33" si="69">IFERROR(K32*K$25/K$24,)</f>
        <v>0</v>
      </c>
      <c r="L33" s="327">
        <f t="shared" ref="L33" si="70">IFERROR(L32*L$25/L$24,)</f>
        <v>0</v>
      </c>
      <c r="M33" s="327">
        <f t="shared" ref="M33" si="71">IFERROR(M32*M$25/M$24,)</f>
        <v>0</v>
      </c>
      <c r="N33" s="327">
        <f t="shared" ref="N33" si="72">IFERROR(N32*N$25/N$24,)</f>
        <v>0</v>
      </c>
      <c r="O33" s="327">
        <f t="shared" ref="O33" si="73">IFERROR(O32*O$25/O$24,)</f>
        <v>0</v>
      </c>
      <c r="P33" s="327">
        <f t="shared" ref="P33" si="74">IFERROR(P32*P$25/P$24,)</f>
        <v>0</v>
      </c>
      <c r="Q33" s="377">
        <f t="shared" si="63"/>
        <v>0</v>
      </c>
      <c r="R33" s="327">
        <f>IFERROR(R32*R$25/R$24,)</f>
        <v>0</v>
      </c>
      <c r="S33" s="327">
        <f t="shared" ref="S33" si="75">IFERROR(S32*S$25/S$24,)</f>
        <v>0</v>
      </c>
      <c r="T33" s="327">
        <f t="shared" ref="T33" si="76">IFERROR(T32*T$25/T$24,)</f>
        <v>0</v>
      </c>
      <c r="U33" s="327">
        <f t="shared" ref="U33" si="77">IFERROR(U32*U$25/U$24,)</f>
        <v>0</v>
      </c>
      <c r="V33" s="327">
        <f t="shared" ref="V33" si="78">IFERROR(V32*V$25/V$24,)</f>
        <v>0</v>
      </c>
      <c r="W33" s="327">
        <f t="shared" ref="W33" si="79">IFERROR(W32*W$25/W$24,)</f>
        <v>0</v>
      </c>
      <c r="X33" s="327">
        <f t="shared" ref="X33" si="80">IFERROR(X32*X$25/X$24,)</f>
        <v>0</v>
      </c>
      <c r="Y33" s="327">
        <f t="shared" ref="Y33" si="81">IFERROR(Y32*Y$25/Y$24,)</f>
        <v>0</v>
      </c>
      <c r="Z33" s="327">
        <f t="shared" ref="Z33" si="82">IFERROR(Z32*Z$25/Z$24,)</f>
        <v>0</v>
      </c>
      <c r="AA33" s="327">
        <f t="shared" ref="AA33" si="83">IFERROR(AA32*AA$25/AA$24,)</f>
        <v>0</v>
      </c>
      <c r="AB33" s="327">
        <f t="shared" ref="AB33" si="84">IFERROR(AB32*AB$25/AB$24,)</f>
        <v>0</v>
      </c>
      <c r="AC33" s="381">
        <f t="shared" ref="AC33" si="85">IFERROR(AC32*AC$25/AC$24,)</f>
        <v>0</v>
      </c>
    </row>
    <row r="34" spans="1:29">
      <c r="A34" s="332"/>
      <c r="B34" s="341" t="s">
        <v>90</v>
      </c>
      <c r="C34" s="333">
        <f t="shared" si="15"/>
        <v>396483.2375</v>
      </c>
      <c r="D34" s="352">
        <f t="shared" si="62"/>
        <v>195904.8</v>
      </c>
      <c r="E34" s="353"/>
      <c r="F34" s="335"/>
      <c r="G34" s="335"/>
      <c r="H34" s="335"/>
      <c r="I34" s="335"/>
      <c r="J34" s="335"/>
      <c r="K34" s="335"/>
      <c r="L34" s="335">
        <f t="shared" ref="L34:V34" si="86">L32</f>
        <v>19196.85</v>
      </c>
      <c r="M34" s="335">
        <f t="shared" si="86"/>
        <v>68540.625</v>
      </c>
      <c r="N34" s="335">
        <f t="shared" si="86"/>
        <v>37765</v>
      </c>
      <c r="O34" s="335">
        <f t="shared" si="86"/>
        <v>40674.9</v>
      </c>
      <c r="P34" s="335">
        <f t="shared" si="86"/>
        <v>29727.425</v>
      </c>
      <c r="Q34" s="377">
        <f t="shared" si="63"/>
        <v>200578.4375</v>
      </c>
      <c r="R34" s="335">
        <f t="shared" si="86"/>
        <v>20995.625</v>
      </c>
      <c r="S34" s="335">
        <f t="shared" si="86"/>
        <v>49207.8125</v>
      </c>
      <c r="T34" s="335">
        <f t="shared" si="86"/>
        <v>48545</v>
      </c>
      <c r="U34" s="335">
        <f t="shared" si="86"/>
        <v>42840</v>
      </c>
      <c r="V34" s="335">
        <f t="shared" si="86"/>
        <v>38990</v>
      </c>
      <c r="W34" s="335"/>
      <c r="X34" s="335"/>
      <c r="Y34" s="335"/>
      <c r="Z34" s="335"/>
      <c r="AA34" s="335"/>
      <c r="AB34" s="335"/>
      <c r="AC34" s="367"/>
    </row>
    <row r="35" ht="12" spans="1:31">
      <c r="A35" s="336"/>
      <c r="B35" s="343" t="s">
        <v>91</v>
      </c>
      <c r="C35" s="325">
        <f t="shared" si="15"/>
        <v>22400</v>
      </c>
      <c r="D35" s="352">
        <f t="shared" si="62"/>
        <v>0</v>
      </c>
      <c r="E35" s="357">
        <f>E32-E33-E34</f>
        <v>0</v>
      </c>
      <c r="F35" s="338">
        <f t="shared" ref="F35" si="87">F32-F33-F34</f>
        <v>0</v>
      </c>
      <c r="G35" s="338">
        <f t="shared" ref="G35" si="88">G32-G33-G34</f>
        <v>0</v>
      </c>
      <c r="H35" s="338">
        <f t="shared" ref="H35" si="89">H32-H33-H34</f>
        <v>0</v>
      </c>
      <c r="I35" s="338">
        <f t="shared" ref="I35" si="90">I32-I33-I34</f>
        <v>0</v>
      </c>
      <c r="J35" s="338">
        <f t="shared" ref="J35" si="91">J32-J33-J34</f>
        <v>0</v>
      </c>
      <c r="K35" s="338">
        <f t="shared" ref="K35" si="92">K32-K33-K34</f>
        <v>0</v>
      </c>
      <c r="L35" s="338">
        <f t="shared" ref="L35" si="93">L32-L33-L34</f>
        <v>0</v>
      </c>
      <c r="M35" s="338">
        <f t="shared" ref="M35" si="94">M32-M33-M34</f>
        <v>0</v>
      </c>
      <c r="N35" s="338">
        <f t="shared" ref="N35" si="95">N32-N33-N34</f>
        <v>0</v>
      </c>
      <c r="O35" s="338">
        <f t="shared" ref="O35" si="96">O32-O33-O34</f>
        <v>0</v>
      </c>
      <c r="P35" s="338">
        <f t="shared" ref="P35" si="97">P32-P33-P34</f>
        <v>0</v>
      </c>
      <c r="Q35" s="377">
        <f t="shared" si="63"/>
        <v>22400</v>
      </c>
      <c r="R35" s="338">
        <f>R32-R33-R34</f>
        <v>0</v>
      </c>
      <c r="S35" s="338">
        <f t="shared" ref="S35" si="98">S32-S33-S34</f>
        <v>0</v>
      </c>
      <c r="T35" s="338">
        <f t="shared" ref="T35" si="99">T32-T33-T34</f>
        <v>0</v>
      </c>
      <c r="U35" s="338">
        <f t="shared" ref="U35" si="100">U32-U33-U34</f>
        <v>0</v>
      </c>
      <c r="V35" s="338">
        <f t="shared" ref="V35" si="101">V32-V33-V34</f>
        <v>0</v>
      </c>
      <c r="W35" s="338">
        <f t="shared" ref="W35" si="102">W32-W33-W34</f>
        <v>22400</v>
      </c>
      <c r="X35" s="338">
        <f t="shared" ref="X35" si="103">X32-X33-X34</f>
        <v>0</v>
      </c>
      <c r="Y35" s="338">
        <f t="shared" ref="Y35" si="104">Y32-Y33-Y34</f>
        <v>0</v>
      </c>
      <c r="Z35" s="338">
        <f t="shared" ref="Z35" si="105">Z32-Z33-Z34</f>
        <v>0</v>
      </c>
      <c r="AA35" s="338">
        <f t="shared" ref="AA35" si="106">AA32-AA33-AA34</f>
        <v>0</v>
      </c>
      <c r="AB35" s="338">
        <f t="shared" ref="AB35" si="107">AB32-AB33-AB34</f>
        <v>0</v>
      </c>
      <c r="AC35" s="368">
        <f t="shared" ref="AC35" si="108">AC32-AC33-AC34</f>
        <v>0</v>
      </c>
      <c r="AE35" s="87"/>
    </row>
    <row r="36" spans="1:29">
      <c r="A36" s="358" t="s">
        <v>106</v>
      </c>
      <c r="B36" s="339" t="s">
        <v>94</v>
      </c>
      <c r="C36" s="333">
        <f t="shared" si="15"/>
        <v>272992.9</v>
      </c>
      <c r="D36" s="349">
        <f t="shared" ref="D36:D39" si="109">SUM(E36:P36)</f>
        <v>251496.9</v>
      </c>
      <c r="E36" s="350">
        <f>(SUMIF(Physics!$AK$12,$A36,Physics!AF$18)+SUMIF(Physics!$AK$20,$A36,Physics!AF$26)+SUMIF(Physics!$AK$28,$A36,Physics!AF$34)+SUMIF(Physics!$AK$36,$A36,Physics!AF$42)+SUMIF(Physics!$AK$44,$A36,Physics!AF$50)+SUMIF(Physics!$AK$52,$A36,Physics!AF$58)+SUMIF(Physics!$AK$60,$A36,Physics!AF$66)+SUMIF(Physics!$AK$68,$A36,Physics!AF$74)+SUMIF(Physics!$AK$76,$A36,Physics!AF$82)+SUMIF(Physics!$AK$84,$A36,Physics!AF$90)+SUMIF(Physics!$AK$92,$A36,Physics!AF$98))+(SUMIF(IITPhysics!$AK$12,$A36,IITPhysics!AF$18)+SUMIF(IITPhysics!$AK$20,$A36,IITPhysics!AF$26)+SUMIF(IITPhysics!$AK$28,$A36,IITPhysics!AF$34)+SUMIF(IITPhysics!$AK$36,$A36,IITPhysics!AF$42)+SUMIF(IITPhysics!$AK$44,$A36,IITPhysics!AF$50)+SUMIF(IITPhysics!$AK$52,$A36,IITPhysics!AF$58)+SUMIF(IITPhysics!$AK$60,$A36,IITPhysics!AF$66)+SUMIF(IITPhysics!$AK$68,$A36,IITPhysics!AF$74)+SUMIF(IITPhysics!$AK$76,$A36,IITPhysics!AF$82)+SUMIF(IITPhysics!$AK$84,$A36,IITPhysics!AF$90)+SUMIF(IITPhysics!$AK$92,$A36,IITPhysics!AF$98))+(SUMIF(Chem!$AK$12,$A36,Chem!AF$18)+SUMIF(Chem!$AK$20,$A36,Chem!AF$26)+SUMIF(Chem!$AK$28,$A36,Chem!AF$34)+SUMIF(Chem!$AK$36,$A36,Chem!AF$42)+SUMIF(Chem!$AK$44,$A36,Chem!AF$50)+SUMIF(Chem!$AK$52,$A36,Chem!AF$58)+SUMIF(Chem!$AK$60,$A36,Chem!AF$66)+SUMIF(Chem!$AK$68,$A36,Chem!AF$74)+SUMIF(Chem!$AK$76,$A36,Chem!AF$82)+SUMIF(Chem!$AK$84,$A36,Chem!AF$90)+SUMIF(Chem!$AK$92,$A36,Chem!AF$98))+(SUMIF(IITChem!$AK$12,$A36,IITChem!AF$18)+SUMIF(IITChem!$AK$20,$A36,IITChem!AF$26)+SUMIF(IITChem!$AK$28,$A36,IITChem!AF$34)+SUMIF(IITChem!$AK$36,$A36,IITChem!AF$42)+SUMIF(IITChem!$AK$44,$A36,IITChem!AF$50)+SUMIF(IITChem!$AK$52,$A36,IITChem!AF$58)+SUMIF(IITChem!$AK$60,$A36,IITChem!AF$66)+SUMIF(IITChem!$AK$68,$A36,IITChem!AF$74)+SUMIF(IITChem!$AK$76,$A36,IITChem!AF$82)+SUMIF(IITChem!$AK$84,$A36,IITChem!AF$90)+SUMIF(IITChem!$AK$92,$A36,IITChem!AF$98))+(SUMIF(Bio!$AK$12,$A36,Bio!AF$18)+SUMIF(Bio!$AK$20,$A36,Bio!AF$26)+SUMIF(Bio!$AK$28,$A36,Bio!AF$34)+SUMIF(Bio!$AK$36,$A36,Bio!AF$42)+SUMIF(Bio!$AK$44,$A36,Bio!AF$50)+SUMIF(Bio!$AK$52,$A36,Bio!AF$58)+SUMIF(Bio!$AK$60,$A36,Bio!AF$66)+SUMIF(Bio!$AK$68,$A36,Bio!AF$74)+SUMIF(Bio!$AK$76,$A36,Bio!AF$82)+SUMIF(Bio!$AK$84,$A36,Bio!AF$90)+SUMIF(Bio!$AK$92,$A36,Bio!AF$98))+(SUMIF(Maths!$AK$12,$A36,Maths!AF$18)+SUMIF(Maths!$AK$20,$A36,Maths!AF$26)+SUMIF(Maths!$AK$28,$A36,Maths!AF$34)+SUMIF(Maths!$AK$36,$A36,Maths!AF$42)+SUMIF(Maths!$AK$44,$A36,Maths!AF$50)+SUMIF(Maths!$AK$52,$A36,Maths!AF$58)+SUMIF(Maths!$AK$60,$A36,Maths!AF$66)+SUMIF(Maths!$AK$68,$A36,Maths!AF$74)+SUMIF(Maths!$AK$76,$A36,Maths!AF$82)+SUMIF(Maths!$AK$84,$A36,Maths!AF$90)+SUMIF(Maths!$AK$92,$A36,Maths!AF$98))+(SUMIF(IITMaths!$AK$12,$A36,IITMaths!AF$18)+SUMIF(IITMaths!$AK$20,$A36,IITMaths!AF$26)+SUMIF(IITMaths!$AK$28,$A36,IITMaths!AF$34)+SUMIF(IITMaths!$AK$36,$A36,IITMaths!AF$42)+SUMIF(IITMaths!$AK$44,$A36,IITMaths!AF$50)+SUMIF(IITMaths!$AK$52,$A36,IITMaths!AF$58)+SUMIF(IITMaths!$AK$60,$A36,IITMaths!AF$66)+SUMIF(IITMaths!$AK$68,$A36,IITMaths!AF$74)+SUMIF(IITMaths!$AK$76,$A36,IITMaths!AF$82)+SUMIF(IITMaths!$AK$84,$A36,IITMaths!AF$90)+SUMIF(IITMaths!$AK$92,$A36,IITMaths!AF$98))+(SUMIF(FourthLecture!$AK$12,$A36,FourthLecture!AF$18)+SUMIF(FourthLecture!$AK$20,$A36,FourthLecture!AF$26)+SUMIF(FourthLecture!$AK$28,$A36,FourthLecture!AF$34)+SUMIF(FourthLecture!$AK$36,$A36,FourthLecture!AF$42)+SUMIF(FourthLecture!$AK$44,$A36,FourthLecture!AF$50)+SUMIF(FourthLecture!$AK$52,$A36,FourthLecture!AF$58)+SUMIF(FourthLecture!$AK$60,$A36,FourthLecture!AF$66)+SUMIF(FourthLecture!$AK$68,$A36,FourthLecture!AF$74)+SUMIF(FourthLecture!$AK$76,$A36,FourthLecture!AF$82)+SUMIF(FourthLecture!$AK$84,$A36,FourthLecture!AF$90)+SUMIF(FourthLecture!$AK$92,$A36,FourthLecture!AF$98))+(SUMIF(OtherSubjects!$AK$12,$A36,OtherSubjects!AF$18)+SUMIF(OtherSubjects!$AK$20,$A36,OtherSubjects!AF$26)+SUMIF(OtherSubjects!$AK$28,$A36,OtherSubjects!AF$34)+SUMIF(OtherSubjects!$AK$36,$A36,OtherSubjects!AF$42)+SUMIF(OtherSubjects!$AK$44,$A36,OtherSubjects!AF$50)+SUMIF(OtherSubjects!$AK$52,$A36,OtherSubjects!AF$58)+SUMIF(OtherSubjects!$AK$60,$A36,OtherSubjects!AF$66)+SUMIF(OtherSubjects!$AK$68,$A36,OtherSubjects!AF$74)+SUMIF(OtherSubjects!$AK$76,$A36,OtherSubjects!AF$82)+SUMIF(OtherSubjects!$AK$84,$A36,OtherSubjects!AF$90)+SUMIF(OtherSubjects!$AK$92,$A36,OtherSubjects!AF$98))</f>
        <v>0</v>
      </c>
      <c r="F36" s="331">
        <f>(SUMIF(Physics!$AK$12,$A36,Physics!AG$18)+SUMIF(Physics!$AK$20,$A36,Physics!AG$26)+SUMIF(Physics!$AK$28,$A36,Physics!AG$34)+SUMIF(Physics!$AK$36,$A36,Physics!AG$42)+SUMIF(Physics!$AK$44,$A36,Physics!AG$50)+SUMIF(Physics!$AK$52,$A36,Physics!AG$58)+SUMIF(Physics!$AK$60,$A36,Physics!AG$66)+SUMIF(Physics!$AK$68,$A36,Physics!AG$74)+SUMIF(Physics!$AK$76,$A36,Physics!AG$82)+SUMIF(Physics!$AK$84,$A36,Physics!AG$90)+SUMIF(Physics!$AK$92,$A36,Physics!AG$98))+(SUMIF(IITPhysics!$AK$12,$A36,IITPhysics!AG$18)+SUMIF(IITPhysics!$AK$20,$A36,IITPhysics!AG$26)+SUMIF(IITPhysics!$AK$28,$A36,IITPhysics!AG$34)+SUMIF(IITPhysics!$AK$36,$A36,IITPhysics!AG$42)+SUMIF(IITPhysics!$AK$44,$A36,IITPhysics!AG$50)+SUMIF(IITPhysics!$AK$52,$A36,IITPhysics!AG$58)+SUMIF(IITPhysics!$AK$60,$A36,IITPhysics!AG$66)+SUMIF(IITPhysics!$AK$68,$A36,IITPhysics!AG$74)+SUMIF(IITPhysics!$AK$76,$A36,IITPhysics!AG$82)+SUMIF(IITPhysics!$AK$84,$A36,IITPhysics!AG$90)+SUMIF(IITPhysics!$AK$92,$A36,IITPhysics!AG$98))+(SUMIF(Chem!$AK$12,$A36,Chem!AG$18)+SUMIF(Chem!$AK$20,$A36,Chem!AG$26)+SUMIF(Chem!$AK$28,$A36,Chem!AG$34)+SUMIF(Chem!$AK$36,$A36,Chem!AG$42)+SUMIF(Chem!$AK$44,$A36,Chem!AG$50)+SUMIF(Chem!$AK$52,$A36,Chem!AG$58)+SUMIF(Chem!$AK$60,$A36,Chem!AG$66)+SUMIF(Chem!$AK$68,$A36,Chem!AG$74)+SUMIF(Chem!$AK$76,$A36,Chem!AG$82)+SUMIF(Chem!$AK$84,$A36,Chem!AG$90)+SUMIF(Chem!$AK$92,$A36,Chem!AG$98))+(SUMIF(IITChem!$AK$12,$A36,IITChem!AG$18)+SUMIF(IITChem!$AK$20,$A36,IITChem!AG$26)+SUMIF(IITChem!$AK$28,$A36,IITChem!AG$34)+SUMIF(IITChem!$AK$36,$A36,IITChem!AG$42)+SUMIF(IITChem!$AK$44,$A36,IITChem!AG$50)+SUMIF(IITChem!$AK$52,$A36,IITChem!AG$58)+SUMIF(IITChem!$AK$60,$A36,IITChem!AG$66)+SUMIF(IITChem!$AK$68,$A36,IITChem!AG$74)+SUMIF(IITChem!$AK$76,$A36,IITChem!AG$82)+SUMIF(IITChem!$AK$84,$A36,IITChem!AG$90)+SUMIF(IITChem!$AK$92,$A36,IITChem!AG$98))+(SUMIF(Bio!$AK$12,$A36,Bio!AG$18)+SUMIF(Bio!$AK$20,$A36,Bio!AG$26)+SUMIF(Bio!$AK$28,$A36,Bio!AG$34)+SUMIF(Bio!$AK$36,$A36,Bio!AG$42)+SUMIF(Bio!$AK$44,$A36,Bio!AG$50)+SUMIF(Bio!$AK$52,$A36,Bio!AG$58)+SUMIF(Bio!$AK$60,$A36,Bio!AG$66)+SUMIF(Bio!$AK$68,$A36,Bio!AG$74)+SUMIF(Bio!$AK$76,$A36,Bio!AG$82)+SUMIF(Bio!$AK$84,$A36,Bio!AG$90)+SUMIF(Bio!$AK$92,$A36,Bio!AG$98))+(SUMIF(Maths!$AK$12,$A36,Maths!AG$18)+SUMIF(Maths!$AK$20,$A36,Maths!AG$26)+SUMIF(Maths!$AK$28,$A36,Maths!AG$34)+SUMIF(Maths!$AK$36,$A36,Maths!AG$42)+SUMIF(Maths!$AK$44,$A36,Maths!AG$50)+SUMIF(Maths!$AK$52,$A36,Maths!AG$58)+SUMIF(Maths!$AK$60,$A36,Maths!AG$66)+SUMIF(Maths!$AK$68,$A36,Maths!AG$74)+SUMIF(Maths!$AK$76,$A36,Maths!AG$82)+SUMIF(Maths!$AK$84,$A36,Maths!AG$90)+SUMIF(Maths!$AK$92,$A36,Maths!AG$98))+(SUMIF(IITMaths!$AK$12,$A36,IITMaths!AG$18)+SUMIF(IITMaths!$AK$20,$A36,IITMaths!AG$26)+SUMIF(IITMaths!$AK$28,$A36,IITMaths!AG$34)+SUMIF(IITMaths!$AK$36,$A36,IITMaths!AG$42)+SUMIF(IITMaths!$AK$44,$A36,IITMaths!AG$50)+SUMIF(IITMaths!$AK$52,$A36,IITMaths!AG$58)+SUMIF(IITMaths!$AK$60,$A36,IITMaths!AG$66)+SUMIF(IITMaths!$AK$68,$A36,IITMaths!AG$74)+SUMIF(IITMaths!$AK$76,$A36,IITMaths!AG$82)+SUMIF(IITMaths!$AK$84,$A36,IITMaths!AG$90)+SUMIF(IITMaths!$AK$92,$A36,IITMaths!AG$98))+(SUMIF(FourthLecture!$AK$12,$A36,FourthLecture!AG$18)+SUMIF(FourthLecture!$AK$20,$A36,FourthLecture!AG$26)+SUMIF(FourthLecture!$AK$28,$A36,FourthLecture!AG$34)+SUMIF(FourthLecture!$AK$36,$A36,FourthLecture!AG$42)+SUMIF(FourthLecture!$AK$44,$A36,FourthLecture!AG$50)+SUMIF(FourthLecture!$AK$52,$A36,FourthLecture!AG$58)+SUMIF(FourthLecture!$AK$60,$A36,FourthLecture!AG$66)+SUMIF(FourthLecture!$AK$68,$A36,FourthLecture!AG$74)+SUMIF(FourthLecture!$AK$76,$A36,FourthLecture!AG$82)+SUMIF(FourthLecture!$AK$84,$A36,FourthLecture!AG$90)+SUMIF(FourthLecture!$AK$92,$A36,FourthLecture!AG$98))+(SUMIF(OtherSubjects!$AK$12,$A36,OtherSubjects!AG$18)+SUMIF(OtherSubjects!$AK$20,$A36,OtherSubjects!AG$26)+SUMIF(OtherSubjects!$AK$28,$A36,OtherSubjects!AG$34)+SUMIF(OtherSubjects!$AK$36,$A36,OtherSubjects!AG$42)+SUMIF(OtherSubjects!$AK$44,$A36,OtherSubjects!AG$50)+SUMIF(OtherSubjects!$AK$52,$A36,OtherSubjects!AG$58)+SUMIF(OtherSubjects!$AK$60,$A36,OtherSubjects!AG$66)+SUMIF(OtherSubjects!$AK$68,$A36,OtherSubjects!AG$74)+SUMIF(OtherSubjects!$AK$76,$A36,OtherSubjects!AG$82)+SUMIF(OtherSubjects!$AK$84,$A36,OtherSubjects!AG$90)+SUMIF(OtherSubjects!$AK$92,$A36,OtherSubjects!AG$98))</f>
        <v>0</v>
      </c>
      <c r="G36" s="331">
        <f>(SUMIF(Physics!$AK$12,$A36,Physics!AH$18)+SUMIF(Physics!$AK$20,$A36,Physics!AH$26)+SUMIF(Physics!$AK$28,$A36,Physics!AH$34)+SUMIF(Physics!$AK$36,$A36,Physics!AH$42)+SUMIF(Physics!$AK$44,$A36,Physics!AH$50)+SUMIF(Physics!$AK$52,$A36,Physics!AH$58)+SUMIF(Physics!$AK$60,$A36,Physics!AH$66)+SUMIF(Physics!$AK$68,$A36,Physics!AH$74)+SUMIF(Physics!$AK$76,$A36,Physics!AH$82)+SUMIF(Physics!$AK$84,$A36,Physics!AH$90)+SUMIF(Physics!$AK$92,$A36,Physics!AH$98))+(SUMIF(IITPhysics!$AK$12,$A36,IITPhysics!AH$18)+SUMIF(IITPhysics!$AK$20,$A36,IITPhysics!AH$26)+SUMIF(IITPhysics!$AK$28,$A36,IITPhysics!AH$34)+SUMIF(IITPhysics!$AK$36,$A36,IITPhysics!AH$42)+SUMIF(IITPhysics!$AK$44,$A36,IITPhysics!AH$50)+SUMIF(IITPhysics!$AK$52,$A36,IITPhysics!AH$58)+SUMIF(IITPhysics!$AK$60,$A36,IITPhysics!AH$66)+SUMIF(IITPhysics!$AK$68,$A36,IITPhysics!AH$74)+SUMIF(IITPhysics!$AK$76,$A36,IITPhysics!AH$82)+SUMIF(IITPhysics!$AK$84,$A36,IITPhysics!AH$90)+SUMIF(IITPhysics!$AK$92,$A36,IITPhysics!AH$98))+(SUMIF(Chem!$AK$12,$A36,Chem!AH$18)+SUMIF(Chem!$AK$20,$A36,Chem!AH$26)+SUMIF(Chem!$AK$28,$A36,Chem!AH$34)+SUMIF(Chem!$AK$36,$A36,Chem!AH$42)+SUMIF(Chem!$AK$44,$A36,Chem!AH$50)+SUMIF(Chem!$AK$52,$A36,Chem!AH$58)+SUMIF(Chem!$AK$60,$A36,Chem!AH$66)+SUMIF(Chem!$AK$68,$A36,Chem!AH$74)+SUMIF(Chem!$AK$76,$A36,Chem!AH$82)+SUMIF(Chem!$AK$84,$A36,Chem!AH$90)+SUMIF(Chem!$AK$92,$A36,Chem!AH$98))+(SUMIF(IITChem!$AK$12,$A36,IITChem!AH$18)+SUMIF(IITChem!$AK$20,$A36,IITChem!AH$26)+SUMIF(IITChem!$AK$28,$A36,IITChem!AH$34)+SUMIF(IITChem!$AK$36,$A36,IITChem!AH$42)+SUMIF(IITChem!$AK$44,$A36,IITChem!AH$50)+SUMIF(IITChem!$AK$52,$A36,IITChem!AH$58)+SUMIF(IITChem!$AK$60,$A36,IITChem!AH$66)+SUMIF(IITChem!$AK$68,$A36,IITChem!AH$74)+SUMIF(IITChem!$AK$76,$A36,IITChem!AH$82)+SUMIF(IITChem!$AK$84,$A36,IITChem!AH$90)+SUMIF(IITChem!$AK$92,$A36,IITChem!AH$98))+(SUMIF(Bio!$AK$12,$A36,Bio!AH$18)+SUMIF(Bio!$AK$20,$A36,Bio!AH$26)+SUMIF(Bio!$AK$28,$A36,Bio!AH$34)+SUMIF(Bio!$AK$36,$A36,Bio!AH$42)+SUMIF(Bio!$AK$44,$A36,Bio!AH$50)+SUMIF(Bio!$AK$52,$A36,Bio!AH$58)+SUMIF(Bio!$AK$60,$A36,Bio!AH$66)+SUMIF(Bio!$AK$68,$A36,Bio!AH$74)+SUMIF(Bio!$AK$76,$A36,Bio!AH$82)+SUMIF(Bio!$AK$84,$A36,Bio!AH$90)+SUMIF(Bio!$AK$92,$A36,Bio!AH$98))+(SUMIF(Maths!$AK$12,$A36,Maths!AH$18)+SUMIF(Maths!$AK$20,$A36,Maths!AH$26)+SUMIF(Maths!$AK$28,$A36,Maths!AH$34)+SUMIF(Maths!$AK$36,$A36,Maths!AH$42)+SUMIF(Maths!$AK$44,$A36,Maths!AH$50)+SUMIF(Maths!$AK$52,$A36,Maths!AH$58)+SUMIF(Maths!$AK$60,$A36,Maths!AH$66)+SUMIF(Maths!$AK$68,$A36,Maths!AH$74)+SUMIF(Maths!$AK$76,$A36,Maths!AH$82)+SUMIF(Maths!$AK$84,$A36,Maths!AH$90)+SUMIF(Maths!$AK$92,$A36,Maths!AH$98))+(SUMIF(IITMaths!$AK$12,$A36,IITMaths!AH$18)+SUMIF(IITMaths!$AK$20,$A36,IITMaths!AH$26)+SUMIF(IITMaths!$AK$28,$A36,IITMaths!AH$34)+SUMIF(IITMaths!$AK$36,$A36,IITMaths!AH$42)+SUMIF(IITMaths!$AK$44,$A36,IITMaths!AH$50)+SUMIF(IITMaths!$AK$52,$A36,IITMaths!AH$58)+SUMIF(IITMaths!$AK$60,$A36,IITMaths!AH$66)+SUMIF(IITMaths!$AK$68,$A36,IITMaths!AH$74)+SUMIF(IITMaths!$AK$76,$A36,IITMaths!AH$82)+SUMIF(IITMaths!$AK$84,$A36,IITMaths!AH$90)+SUMIF(IITMaths!$AK$92,$A36,IITMaths!AH$98))+(SUMIF(FourthLecture!$AK$12,$A36,FourthLecture!AH$18)+SUMIF(FourthLecture!$AK$20,$A36,FourthLecture!AH$26)+SUMIF(FourthLecture!$AK$28,$A36,FourthLecture!AH$34)+SUMIF(FourthLecture!$AK$36,$A36,FourthLecture!AH$42)+SUMIF(FourthLecture!$AK$44,$A36,FourthLecture!AH$50)+SUMIF(FourthLecture!$AK$52,$A36,FourthLecture!AH$58)+SUMIF(FourthLecture!$AK$60,$A36,FourthLecture!AH$66)+SUMIF(FourthLecture!$AK$68,$A36,FourthLecture!AH$74)+SUMIF(FourthLecture!$AK$76,$A36,FourthLecture!AH$82)+SUMIF(FourthLecture!$AK$84,$A36,FourthLecture!AH$90)+SUMIF(FourthLecture!$AK$92,$A36,FourthLecture!AH$98))+(SUMIF(OtherSubjects!$AK$12,$A36,OtherSubjects!AH$18)+SUMIF(OtherSubjects!$AK$20,$A36,OtherSubjects!AH$26)+SUMIF(OtherSubjects!$AK$28,$A36,OtherSubjects!AH$34)+SUMIF(OtherSubjects!$AK$36,$A36,OtherSubjects!AH$42)+SUMIF(OtherSubjects!$AK$44,$A36,OtherSubjects!AH$50)+SUMIF(OtherSubjects!$AK$52,$A36,OtherSubjects!AH$58)+SUMIF(OtherSubjects!$AK$60,$A36,OtherSubjects!AH$66)+SUMIF(OtherSubjects!$AK$68,$A36,OtherSubjects!AH$74)+SUMIF(OtherSubjects!$AK$76,$A36,OtherSubjects!AH$82)+SUMIF(OtherSubjects!$AK$84,$A36,OtherSubjects!AH$90)+SUMIF(OtherSubjects!$AK$92,$A36,OtherSubjects!AH$98))</f>
        <v>8700</v>
      </c>
      <c r="H36" s="331">
        <f>(SUMIF(Physics!$AK$12,$A36,Physics!AI$18)+SUMIF(Physics!$AK$20,$A36,Physics!AI$26)+SUMIF(Physics!$AK$28,$A36,Physics!AI$34)+SUMIF(Physics!$AK$36,$A36,Physics!AI$42)+SUMIF(Physics!$AK$44,$A36,Physics!AI$50)+SUMIF(Physics!$AK$52,$A36,Physics!AI$58)+SUMIF(Physics!$AK$60,$A36,Physics!AI$66)+SUMIF(Physics!$AK$68,$A36,Physics!AI$74)+SUMIF(Physics!$AK$76,$A36,Physics!AI$82)+SUMIF(Physics!$AK$84,$A36,Physics!AI$90)+SUMIF(Physics!$AK$92,$A36,Physics!AI$98))+(SUMIF(IITPhysics!$AK$12,$A36,IITPhysics!AI$18)+SUMIF(IITPhysics!$AK$20,$A36,IITPhysics!AI$26)+SUMIF(IITPhysics!$AK$28,$A36,IITPhysics!AI$34)+SUMIF(IITPhysics!$AK$36,$A36,IITPhysics!AI$42)+SUMIF(IITPhysics!$AK$44,$A36,IITPhysics!AI$50)+SUMIF(IITPhysics!$AK$52,$A36,IITPhysics!AI$58)+SUMIF(IITPhysics!$AK$60,$A36,IITPhysics!AI$66)+SUMIF(IITPhysics!$AK$68,$A36,IITPhysics!AI$74)+SUMIF(IITPhysics!$AK$76,$A36,IITPhysics!AI$82)+SUMIF(IITPhysics!$AK$84,$A36,IITPhysics!AI$90)+SUMIF(IITPhysics!$AK$92,$A36,IITPhysics!AI$98))+(SUMIF(Chem!$AK$12,$A36,Chem!AI$18)+SUMIF(Chem!$AK$20,$A36,Chem!AI$26)+SUMIF(Chem!$AK$28,$A36,Chem!AI$34)+SUMIF(Chem!$AK$36,$A36,Chem!AI$42)+SUMIF(Chem!$AK$44,$A36,Chem!AI$50)+SUMIF(Chem!$AK$52,$A36,Chem!AI$58)+SUMIF(Chem!$AK$60,$A36,Chem!AI$66)+SUMIF(Chem!$AK$68,$A36,Chem!AI$74)+SUMIF(Chem!$AK$76,$A36,Chem!AI$82)+SUMIF(Chem!$AK$84,$A36,Chem!AI$90)+SUMIF(Chem!$AK$92,$A36,Chem!AI$98))+(SUMIF(IITChem!$AK$12,$A36,IITChem!AI$18)+SUMIF(IITChem!$AK$20,$A36,IITChem!AI$26)+SUMIF(IITChem!$AK$28,$A36,IITChem!AI$34)+SUMIF(IITChem!$AK$36,$A36,IITChem!AI$42)+SUMIF(IITChem!$AK$44,$A36,IITChem!AI$50)+SUMIF(IITChem!$AK$52,$A36,IITChem!AI$58)+SUMIF(IITChem!$AK$60,$A36,IITChem!AI$66)+SUMIF(IITChem!$AK$68,$A36,IITChem!AI$74)+SUMIF(IITChem!$AK$76,$A36,IITChem!AI$82)+SUMIF(IITChem!$AK$84,$A36,IITChem!AI$90)+SUMIF(IITChem!$AK$92,$A36,IITChem!AI$98))+(SUMIF(Bio!$AK$12,$A36,Bio!AI$18)+SUMIF(Bio!$AK$20,$A36,Bio!AI$26)+SUMIF(Bio!$AK$28,$A36,Bio!AI$34)+SUMIF(Bio!$AK$36,$A36,Bio!AI$42)+SUMIF(Bio!$AK$44,$A36,Bio!AI$50)+SUMIF(Bio!$AK$52,$A36,Bio!AI$58)+SUMIF(Bio!$AK$60,$A36,Bio!AI$66)+SUMIF(Bio!$AK$68,$A36,Bio!AI$74)+SUMIF(Bio!$AK$76,$A36,Bio!AI$82)+SUMIF(Bio!$AK$84,$A36,Bio!AI$90)+SUMIF(Bio!$AK$92,$A36,Bio!AI$98))+(SUMIF(Maths!$AK$12,$A36,Maths!AI$18)+SUMIF(Maths!$AK$20,$A36,Maths!AI$26)+SUMIF(Maths!$AK$28,$A36,Maths!AI$34)+SUMIF(Maths!$AK$36,$A36,Maths!AI$42)+SUMIF(Maths!$AK$44,$A36,Maths!AI$50)+SUMIF(Maths!$AK$52,$A36,Maths!AI$58)+SUMIF(Maths!$AK$60,$A36,Maths!AI$66)+SUMIF(Maths!$AK$68,$A36,Maths!AI$74)+SUMIF(Maths!$AK$76,$A36,Maths!AI$82)+SUMIF(Maths!$AK$84,$A36,Maths!AI$90)+SUMIF(Maths!$AK$92,$A36,Maths!AI$98))+(SUMIF(IITMaths!$AK$12,$A36,IITMaths!AI$18)+SUMIF(IITMaths!$AK$20,$A36,IITMaths!AI$26)+SUMIF(IITMaths!$AK$28,$A36,IITMaths!AI$34)+SUMIF(IITMaths!$AK$36,$A36,IITMaths!AI$42)+SUMIF(IITMaths!$AK$44,$A36,IITMaths!AI$50)+SUMIF(IITMaths!$AK$52,$A36,IITMaths!AI$58)+SUMIF(IITMaths!$AK$60,$A36,IITMaths!AI$66)+SUMIF(IITMaths!$AK$68,$A36,IITMaths!AI$74)+SUMIF(IITMaths!$AK$76,$A36,IITMaths!AI$82)+SUMIF(IITMaths!$AK$84,$A36,IITMaths!AI$90)+SUMIF(IITMaths!$AK$92,$A36,IITMaths!AI$98))+(SUMIF(FourthLecture!$AK$12,$A36,FourthLecture!AI$18)+SUMIF(FourthLecture!$AK$20,$A36,FourthLecture!AI$26)+SUMIF(FourthLecture!$AK$28,$A36,FourthLecture!AI$34)+SUMIF(FourthLecture!$AK$36,$A36,FourthLecture!AI$42)+SUMIF(FourthLecture!$AK$44,$A36,FourthLecture!AI$50)+SUMIF(FourthLecture!$AK$52,$A36,FourthLecture!AI$58)+SUMIF(FourthLecture!$AK$60,$A36,FourthLecture!AI$66)+SUMIF(FourthLecture!$AK$68,$A36,FourthLecture!AI$74)+SUMIF(FourthLecture!$AK$76,$A36,FourthLecture!AI$82)+SUMIF(FourthLecture!$AK$84,$A36,FourthLecture!AI$90)+SUMIF(FourthLecture!$AK$92,$A36,FourthLecture!AI$98))+(SUMIF(OtherSubjects!$AK$12,$A36,OtherSubjects!AI$18)+SUMIF(OtherSubjects!$AK$20,$A36,OtherSubjects!AI$26)+SUMIF(OtherSubjects!$AK$28,$A36,OtherSubjects!AI$34)+SUMIF(OtherSubjects!$AK$36,$A36,OtherSubjects!AI$42)+SUMIF(OtherSubjects!$AK$44,$A36,OtherSubjects!AI$50)+SUMIF(OtherSubjects!$AK$52,$A36,OtherSubjects!AI$58)+SUMIF(OtherSubjects!$AK$60,$A36,OtherSubjects!AI$66)+SUMIF(OtherSubjects!$AK$68,$A36,OtherSubjects!AI$74)+SUMIF(OtherSubjects!$AK$76,$A36,OtherSubjects!AI$82)+SUMIF(OtherSubjects!$AK$84,$A36,OtherSubjects!AI$90)+SUMIF(OtherSubjects!$AK$92,$A36,OtherSubjects!AI$98))</f>
        <v>8700</v>
      </c>
      <c r="I36" s="331">
        <f>(SUMIF(Physics!$AK$12,$A36,Physics!AJ$18)+SUMIF(Physics!$AK$20,$A36,Physics!AJ$26)+SUMIF(Physics!$AK$28,$A36,Physics!AJ$34)+SUMIF(Physics!$AK$36,$A36,Physics!AJ$42)+SUMIF(Physics!$AK$44,$A36,Physics!AJ$50)+SUMIF(Physics!$AK$52,$A36,Physics!AJ$58)+SUMIF(Physics!$AK$60,$A36,Physics!AJ$66)+SUMIF(Physics!$AK$68,$A36,Physics!AJ$74)+SUMIF(Physics!$AK$76,$A36,Physics!AJ$82)+SUMIF(Physics!$AK$84,$A36,Physics!AJ$90)+SUMIF(Physics!$AK$92,$A36,Physics!AJ$98))+(SUMIF(IITPhysics!$AK$12,$A36,IITPhysics!AJ$18)+SUMIF(IITPhysics!$AK$20,$A36,IITPhysics!AJ$26)+SUMIF(IITPhysics!$AK$28,$A36,IITPhysics!AJ$34)+SUMIF(IITPhysics!$AK$36,$A36,IITPhysics!AJ$42)+SUMIF(IITPhysics!$AK$44,$A36,IITPhysics!AJ$50)+SUMIF(IITPhysics!$AK$52,$A36,IITPhysics!AJ$58)+SUMIF(IITPhysics!$AK$60,$A36,IITPhysics!AJ$66)+SUMIF(IITPhysics!$AK$68,$A36,IITPhysics!AJ$74)+SUMIF(IITPhysics!$AK$76,$A36,IITPhysics!AJ$82)+SUMIF(IITPhysics!$AK$84,$A36,IITPhysics!AJ$90)+SUMIF(IITPhysics!$AK$92,$A36,IITPhysics!AJ$98))+(SUMIF(Chem!$AK$12,$A36,Chem!AJ$18)+SUMIF(Chem!$AK$20,$A36,Chem!AJ$26)+SUMIF(Chem!$AK$28,$A36,Chem!AJ$34)+SUMIF(Chem!$AK$36,$A36,Chem!AJ$42)+SUMIF(Chem!$AK$44,$A36,Chem!AJ$50)+SUMIF(Chem!$AK$52,$A36,Chem!AJ$58)+SUMIF(Chem!$AK$60,$A36,Chem!AJ$66)+SUMIF(Chem!$AK$68,$A36,Chem!AJ$74)+SUMIF(Chem!$AK$76,$A36,Chem!AJ$82)+SUMIF(Chem!$AK$84,$A36,Chem!AJ$90)+SUMIF(Chem!$AK$92,$A36,Chem!AJ$98))+(SUMIF(IITChem!$AK$12,$A36,IITChem!AJ$18)+SUMIF(IITChem!$AK$20,$A36,IITChem!AJ$26)+SUMIF(IITChem!$AK$28,$A36,IITChem!AJ$34)+SUMIF(IITChem!$AK$36,$A36,IITChem!AJ$42)+SUMIF(IITChem!$AK$44,$A36,IITChem!AJ$50)+SUMIF(IITChem!$AK$52,$A36,IITChem!AJ$58)+SUMIF(IITChem!$AK$60,$A36,IITChem!AJ$66)+SUMIF(IITChem!$AK$68,$A36,IITChem!AJ$74)+SUMIF(IITChem!$AK$76,$A36,IITChem!AJ$82)+SUMIF(IITChem!$AK$84,$A36,IITChem!AJ$90)+SUMIF(IITChem!$AK$92,$A36,IITChem!AJ$98))+(SUMIF(Bio!$AK$12,$A36,Bio!AJ$18)+SUMIF(Bio!$AK$20,$A36,Bio!AJ$26)+SUMIF(Bio!$AK$28,$A36,Bio!AJ$34)+SUMIF(Bio!$AK$36,$A36,Bio!AJ$42)+SUMIF(Bio!$AK$44,$A36,Bio!AJ$50)+SUMIF(Bio!$AK$52,$A36,Bio!AJ$58)+SUMIF(Bio!$AK$60,$A36,Bio!AJ$66)+SUMIF(Bio!$AK$68,$A36,Bio!AJ$74)+SUMIF(Bio!$AK$76,$A36,Bio!AJ$82)+SUMIF(Bio!$AK$84,$A36,Bio!AJ$90)+SUMIF(Bio!$AK$92,$A36,Bio!AJ$98))+(SUMIF(Maths!$AK$12,$A36,Maths!AJ$18)+SUMIF(Maths!$AK$20,$A36,Maths!AJ$26)+SUMIF(Maths!$AK$28,$A36,Maths!AJ$34)+SUMIF(Maths!$AK$36,$A36,Maths!AJ$42)+SUMIF(Maths!$AK$44,$A36,Maths!AJ$50)+SUMIF(Maths!$AK$52,$A36,Maths!AJ$58)+SUMIF(Maths!$AK$60,$A36,Maths!AJ$66)+SUMIF(Maths!$AK$68,$A36,Maths!AJ$74)+SUMIF(Maths!$AK$76,$A36,Maths!AJ$82)+SUMIF(Maths!$AK$84,$A36,Maths!AJ$90)+SUMIF(Maths!$AK$92,$A36,Maths!AJ$98))+(SUMIF(IITMaths!$AK$12,$A36,IITMaths!AJ$18)+SUMIF(IITMaths!$AK$20,$A36,IITMaths!AJ$26)+SUMIF(IITMaths!$AK$28,$A36,IITMaths!AJ$34)+SUMIF(IITMaths!$AK$36,$A36,IITMaths!AJ$42)+SUMIF(IITMaths!$AK$44,$A36,IITMaths!AJ$50)+SUMIF(IITMaths!$AK$52,$A36,IITMaths!AJ$58)+SUMIF(IITMaths!$AK$60,$A36,IITMaths!AJ$66)+SUMIF(IITMaths!$AK$68,$A36,IITMaths!AJ$74)+SUMIF(IITMaths!$AK$76,$A36,IITMaths!AJ$82)+SUMIF(IITMaths!$AK$84,$A36,IITMaths!AJ$90)+SUMIF(IITMaths!$AK$92,$A36,IITMaths!AJ$98))+(SUMIF(FourthLecture!$AK$12,$A36,FourthLecture!AJ$18)+SUMIF(FourthLecture!$AK$20,$A36,FourthLecture!AJ$26)+SUMIF(FourthLecture!$AK$28,$A36,FourthLecture!AJ$34)+SUMIF(FourthLecture!$AK$36,$A36,FourthLecture!AJ$42)+SUMIF(FourthLecture!$AK$44,$A36,FourthLecture!AJ$50)+SUMIF(FourthLecture!$AK$52,$A36,FourthLecture!AJ$58)+SUMIF(FourthLecture!$AK$60,$A36,FourthLecture!AJ$66)+SUMIF(FourthLecture!$AK$68,$A36,FourthLecture!AJ$74)+SUMIF(FourthLecture!$AK$76,$A36,FourthLecture!AJ$82)+SUMIF(FourthLecture!$AK$84,$A36,FourthLecture!AJ$90)+SUMIF(FourthLecture!$AK$92,$A36,FourthLecture!AJ$98))+(SUMIF(OtherSubjects!$AK$12,$A36,OtherSubjects!AJ$18)+SUMIF(OtherSubjects!$AK$20,$A36,OtherSubjects!AJ$26)+SUMIF(OtherSubjects!$AK$28,$A36,OtherSubjects!AJ$34)+SUMIF(OtherSubjects!$AK$36,$A36,OtherSubjects!AJ$42)+SUMIF(OtherSubjects!$AK$44,$A36,OtherSubjects!AJ$50)+SUMIF(OtherSubjects!$AK$52,$A36,OtherSubjects!AJ$58)+SUMIF(OtherSubjects!$AK$60,$A36,OtherSubjects!AJ$66)+SUMIF(OtherSubjects!$AK$68,$A36,OtherSubjects!AJ$74)+SUMIF(OtherSubjects!$AK$76,$A36,OtherSubjects!AJ$82)+SUMIF(OtherSubjects!$AK$84,$A36,OtherSubjects!AJ$90)+SUMIF(OtherSubjects!$AK$92,$A36,OtherSubjects!AJ$98))</f>
        <v>11247.1</v>
      </c>
      <c r="J36" s="331">
        <f>(SUMIF(Physics!$AK$12,$A36,Physics!AK$18)+SUMIF(Physics!$AK$20,$A36,Physics!AK$26)+SUMIF(Physics!$AK$28,$A36,Physics!AK$34)+SUMIF(Physics!$AK$36,$A36,Physics!AK$42)+SUMIF(Physics!$AK$44,$A36,Physics!AK$50)+SUMIF(Physics!$AK$52,$A36,Physics!AK$58)+SUMIF(Physics!$AK$60,$A36,Physics!AK$66)+SUMIF(Physics!$AK$68,$A36,Physics!AK$74)+SUMIF(Physics!$AK$76,$A36,Physics!AK$82)+SUMIF(Physics!$AK$84,$A36,Physics!AK$90)+SUMIF(Physics!$AK$92,$A36,Physics!AK$98))+(SUMIF(IITPhysics!$AK$12,$A36,IITPhysics!AK$18)+SUMIF(IITPhysics!$AK$20,$A36,IITPhysics!AK$26)+SUMIF(IITPhysics!$AK$28,$A36,IITPhysics!AK$34)+SUMIF(IITPhysics!$AK$36,$A36,IITPhysics!AK$42)+SUMIF(IITPhysics!$AK$44,$A36,IITPhysics!AK$50)+SUMIF(IITPhysics!$AK$52,$A36,IITPhysics!AK$58)+SUMIF(IITPhysics!$AK$60,$A36,IITPhysics!AK$66)+SUMIF(IITPhysics!$AK$68,$A36,IITPhysics!AK$74)+SUMIF(IITPhysics!$AK$76,$A36,IITPhysics!AK$82)+SUMIF(IITPhysics!$AK$84,$A36,IITPhysics!AK$90)+SUMIF(IITPhysics!$AK$92,$A36,IITPhysics!AK$98))+(SUMIF(Chem!$AK$12,$A36,Chem!AK$18)+SUMIF(Chem!$AK$20,$A36,Chem!AK$26)+SUMIF(Chem!$AK$28,$A36,Chem!AK$34)+SUMIF(Chem!$AK$36,$A36,Chem!AK$42)+SUMIF(Chem!$AK$44,$A36,Chem!AK$50)+SUMIF(Chem!$AK$52,$A36,Chem!AK$58)+SUMIF(Chem!$AK$60,$A36,Chem!AK$66)+SUMIF(Chem!$AK$68,$A36,Chem!AK$74)+SUMIF(Chem!$AK$76,$A36,Chem!AK$82)+SUMIF(Chem!$AK$84,$A36,Chem!AK$90)+SUMIF(Chem!$AK$92,$A36,Chem!AK$98))+(SUMIF(IITChem!$AK$12,$A36,IITChem!AK$18)+SUMIF(IITChem!$AK$20,$A36,IITChem!AK$26)+SUMIF(IITChem!$AK$28,$A36,IITChem!AK$34)+SUMIF(IITChem!$AK$36,$A36,IITChem!AK$42)+SUMIF(IITChem!$AK$44,$A36,IITChem!AK$50)+SUMIF(IITChem!$AK$52,$A36,IITChem!AK$58)+SUMIF(IITChem!$AK$60,$A36,IITChem!AK$66)+SUMIF(IITChem!$AK$68,$A36,IITChem!AK$74)+SUMIF(IITChem!$AK$76,$A36,IITChem!AK$82)+SUMIF(IITChem!$AK$84,$A36,IITChem!AK$90)+SUMIF(IITChem!$AK$92,$A36,IITChem!AK$98))+(SUMIF(Bio!$AK$12,$A36,Bio!AK$18)+SUMIF(Bio!$AK$20,$A36,Bio!AK$26)+SUMIF(Bio!$AK$28,$A36,Bio!AK$34)+SUMIF(Bio!$AK$36,$A36,Bio!AK$42)+SUMIF(Bio!$AK$44,$A36,Bio!AK$50)+SUMIF(Bio!$AK$52,$A36,Bio!AK$58)+SUMIF(Bio!$AK$60,$A36,Bio!AK$66)+SUMIF(Bio!$AK$68,$A36,Bio!AK$74)+SUMIF(Bio!$AK$76,$A36,Bio!AK$82)+SUMIF(Bio!$AK$84,$A36,Bio!AK$90)+SUMIF(Bio!$AK$92,$A36,Bio!AK$98))+(SUMIF(Maths!$AK$12,$A36,Maths!AK$18)+SUMIF(Maths!$AK$20,$A36,Maths!AK$26)+SUMIF(Maths!$AK$28,$A36,Maths!AK$34)+SUMIF(Maths!$AK$36,$A36,Maths!AK$42)+SUMIF(Maths!$AK$44,$A36,Maths!AK$50)+SUMIF(Maths!$AK$52,$A36,Maths!AK$58)+SUMIF(Maths!$AK$60,$A36,Maths!AK$66)+SUMIF(Maths!$AK$68,$A36,Maths!AK$74)+SUMIF(Maths!$AK$76,$A36,Maths!AK$82)+SUMIF(Maths!$AK$84,$A36,Maths!AK$90)+SUMIF(Maths!$AK$92,$A36,Maths!AK$98))+(SUMIF(IITMaths!$AK$12,$A36,IITMaths!AK$18)+SUMIF(IITMaths!$AK$20,$A36,IITMaths!AK$26)+SUMIF(IITMaths!$AK$28,$A36,IITMaths!AK$34)+SUMIF(IITMaths!$AK$36,$A36,IITMaths!AK$42)+SUMIF(IITMaths!$AK$44,$A36,IITMaths!AK$50)+SUMIF(IITMaths!$AK$52,$A36,IITMaths!AK$58)+SUMIF(IITMaths!$AK$60,$A36,IITMaths!AK$66)+SUMIF(IITMaths!$AK$68,$A36,IITMaths!AK$74)+SUMIF(IITMaths!$AK$76,$A36,IITMaths!AK$82)+SUMIF(IITMaths!$AK$84,$A36,IITMaths!AK$90)+SUMIF(IITMaths!$AK$92,$A36,IITMaths!AK$98))+(SUMIF(FourthLecture!$AK$12,$A36,FourthLecture!AK$18)+SUMIF(FourthLecture!$AK$20,$A36,FourthLecture!AK$26)+SUMIF(FourthLecture!$AK$28,$A36,FourthLecture!AK$34)+SUMIF(FourthLecture!$AK$36,$A36,FourthLecture!AK$42)+SUMIF(FourthLecture!$AK$44,$A36,FourthLecture!AK$50)+SUMIF(FourthLecture!$AK$52,$A36,FourthLecture!AK$58)+SUMIF(FourthLecture!$AK$60,$A36,FourthLecture!AK$66)+SUMIF(FourthLecture!$AK$68,$A36,FourthLecture!AK$74)+SUMIF(FourthLecture!$AK$76,$A36,FourthLecture!AK$82)+SUMIF(FourthLecture!$AK$84,$A36,FourthLecture!AK$90)+SUMIF(FourthLecture!$AK$92,$A36,FourthLecture!AK$98))+(SUMIF(OtherSubjects!$AK$12,$A36,OtherSubjects!AK$18)+SUMIF(OtherSubjects!$AK$20,$A36,OtherSubjects!AK$26)+SUMIF(OtherSubjects!$AK$28,$A36,OtherSubjects!AK$34)+SUMIF(OtherSubjects!$AK$36,$A36,OtherSubjects!AK$42)+SUMIF(OtherSubjects!$AK$44,$A36,OtherSubjects!AK$50)+SUMIF(OtherSubjects!$AK$52,$A36,OtherSubjects!AK$58)+SUMIF(OtherSubjects!$AK$60,$A36,OtherSubjects!AK$66)+SUMIF(OtherSubjects!$AK$68,$A36,OtherSubjects!AK$74)+SUMIF(OtherSubjects!$AK$76,$A36,OtherSubjects!AK$82)+SUMIF(OtherSubjects!$AK$84,$A36,OtherSubjects!AK$90)+SUMIF(OtherSubjects!$AK$92,$A36,OtherSubjects!AK$98))</f>
        <v>43537</v>
      </c>
      <c r="K36" s="331">
        <f>(SUMIF(Physics!$AK$12,$A36,Physics!AL$18)+SUMIF(Physics!$AK$20,$A36,Physics!AL$26)+SUMIF(Physics!$AK$28,$A36,Physics!AL$34)+SUMIF(Physics!$AK$36,$A36,Physics!AL$42)+SUMIF(Physics!$AK$44,$A36,Physics!AL$50)+SUMIF(Physics!$AK$52,$A36,Physics!AL$58)+SUMIF(Physics!$AK$60,$A36,Physics!AL$66)+SUMIF(Physics!$AK$68,$A36,Physics!AL$74)+SUMIF(Physics!$AK$76,$A36,Physics!AL$82)+SUMIF(Physics!$AK$84,$A36,Physics!AL$90)+SUMIF(Physics!$AK$92,$A36,Physics!AL$98))+(SUMIF(IITPhysics!$AK$12,$A36,IITPhysics!AL$18)+SUMIF(IITPhysics!$AK$20,$A36,IITPhysics!AL$26)+SUMIF(IITPhysics!$AK$28,$A36,IITPhysics!AL$34)+SUMIF(IITPhysics!$AK$36,$A36,IITPhysics!AL$42)+SUMIF(IITPhysics!$AK$44,$A36,IITPhysics!AL$50)+SUMIF(IITPhysics!$AK$52,$A36,IITPhysics!AL$58)+SUMIF(IITPhysics!$AK$60,$A36,IITPhysics!AL$66)+SUMIF(IITPhysics!$AK$68,$A36,IITPhysics!AL$74)+SUMIF(IITPhysics!$AK$76,$A36,IITPhysics!AL$82)+SUMIF(IITPhysics!$AK$84,$A36,IITPhysics!AL$90)+SUMIF(IITPhysics!$AK$92,$A36,IITPhysics!AL$98))+(SUMIF(Chem!$AK$12,$A36,Chem!AL$18)+SUMIF(Chem!$AK$20,$A36,Chem!AL$26)+SUMIF(Chem!$AK$28,$A36,Chem!AL$34)+SUMIF(Chem!$AK$36,$A36,Chem!AL$42)+SUMIF(Chem!$AK$44,$A36,Chem!AL$50)+SUMIF(Chem!$AK$52,$A36,Chem!AL$58)+SUMIF(Chem!$AK$60,$A36,Chem!AL$66)+SUMIF(Chem!$AK$68,$A36,Chem!AL$74)+SUMIF(Chem!$AK$76,$A36,Chem!AL$82)+SUMIF(Chem!$AK$84,$A36,Chem!AL$90)+SUMIF(Chem!$AK$92,$A36,Chem!AL$98))+(SUMIF(IITChem!$AK$12,$A36,IITChem!AL$18)+SUMIF(IITChem!$AK$20,$A36,IITChem!AL$26)+SUMIF(IITChem!$AK$28,$A36,IITChem!AL$34)+SUMIF(IITChem!$AK$36,$A36,IITChem!AL$42)+SUMIF(IITChem!$AK$44,$A36,IITChem!AL$50)+SUMIF(IITChem!$AK$52,$A36,IITChem!AL$58)+SUMIF(IITChem!$AK$60,$A36,IITChem!AL$66)+SUMIF(IITChem!$AK$68,$A36,IITChem!AL$74)+SUMIF(IITChem!$AK$76,$A36,IITChem!AL$82)+SUMIF(IITChem!$AK$84,$A36,IITChem!AL$90)+SUMIF(IITChem!$AK$92,$A36,IITChem!AL$98))+(SUMIF(Bio!$AK$12,$A36,Bio!AL$18)+SUMIF(Bio!$AK$20,$A36,Bio!AL$26)+SUMIF(Bio!$AK$28,$A36,Bio!AL$34)+SUMIF(Bio!$AK$36,$A36,Bio!AL$42)+SUMIF(Bio!$AK$44,$A36,Bio!AL$50)+SUMIF(Bio!$AK$52,$A36,Bio!AL$58)+SUMIF(Bio!$AK$60,$A36,Bio!AL$66)+SUMIF(Bio!$AK$68,$A36,Bio!AL$74)+SUMIF(Bio!$AK$76,$A36,Bio!AL$82)+SUMIF(Bio!$AK$84,$A36,Bio!AL$90)+SUMIF(Bio!$AK$92,$A36,Bio!AL$98))+(SUMIF(Maths!$AK$12,$A36,Maths!AL$18)+SUMIF(Maths!$AK$20,$A36,Maths!AL$26)+SUMIF(Maths!$AK$28,$A36,Maths!AL$34)+SUMIF(Maths!$AK$36,$A36,Maths!AL$42)+SUMIF(Maths!$AK$44,$A36,Maths!AL$50)+SUMIF(Maths!$AK$52,$A36,Maths!AL$58)+SUMIF(Maths!$AK$60,$A36,Maths!AL$66)+SUMIF(Maths!$AK$68,$A36,Maths!AL$74)+SUMIF(Maths!$AK$76,$A36,Maths!AL$82)+SUMIF(Maths!$AK$84,$A36,Maths!AL$90)+SUMIF(Maths!$AK$92,$A36,Maths!AL$98))+(SUMIF(IITMaths!$AK$12,$A36,IITMaths!AL$18)+SUMIF(IITMaths!$AK$20,$A36,IITMaths!AL$26)+SUMIF(IITMaths!$AK$28,$A36,IITMaths!AL$34)+SUMIF(IITMaths!$AK$36,$A36,IITMaths!AL$42)+SUMIF(IITMaths!$AK$44,$A36,IITMaths!AL$50)+SUMIF(IITMaths!$AK$52,$A36,IITMaths!AL$58)+SUMIF(IITMaths!$AK$60,$A36,IITMaths!AL$66)+SUMIF(IITMaths!$AK$68,$A36,IITMaths!AL$74)+SUMIF(IITMaths!$AK$76,$A36,IITMaths!AL$82)+SUMIF(IITMaths!$AK$84,$A36,IITMaths!AL$90)+SUMIF(IITMaths!$AK$92,$A36,IITMaths!AL$98))+(SUMIF(FourthLecture!$AK$12,$A36,FourthLecture!AL$18)+SUMIF(FourthLecture!$AK$20,$A36,FourthLecture!AL$26)+SUMIF(FourthLecture!$AK$28,$A36,FourthLecture!AL$34)+SUMIF(FourthLecture!$AK$36,$A36,FourthLecture!AL$42)+SUMIF(FourthLecture!$AK$44,$A36,FourthLecture!AL$50)+SUMIF(FourthLecture!$AK$52,$A36,FourthLecture!AL$58)+SUMIF(FourthLecture!$AK$60,$A36,FourthLecture!AL$66)+SUMIF(FourthLecture!$AK$68,$A36,FourthLecture!AL$74)+SUMIF(FourthLecture!$AK$76,$A36,FourthLecture!AL$82)+SUMIF(FourthLecture!$AK$84,$A36,FourthLecture!AL$90)+SUMIF(FourthLecture!$AK$92,$A36,FourthLecture!AL$98))+(SUMIF(OtherSubjects!$AK$12,$A36,OtherSubjects!AL$18)+SUMIF(OtherSubjects!$AK$20,$A36,OtherSubjects!AL$26)+SUMIF(OtherSubjects!$AK$28,$A36,OtherSubjects!AL$34)+SUMIF(OtherSubjects!$AK$36,$A36,OtherSubjects!AL$42)+SUMIF(OtherSubjects!$AK$44,$A36,OtherSubjects!AL$50)+SUMIF(OtherSubjects!$AK$52,$A36,OtherSubjects!AL$58)+SUMIF(OtherSubjects!$AK$60,$A36,OtherSubjects!AL$66)+SUMIF(OtherSubjects!$AK$68,$A36,OtherSubjects!AL$74)+SUMIF(OtherSubjects!$AK$76,$A36,OtherSubjects!AL$82)+SUMIF(OtherSubjects!$AK$84,$A36,OtherSubjects!AL$90)+SUMIF(OtherSubjects!$AK$92,$A36,OtherSubjects!AL$98))</f>
        <v>44570</v>
      </c>
      <c r="L36" s="331">
        <f>(SUMIF(Physics!$AK$12,$A36,Physics!AM$18)+SUMIF(Physics!$AK$20,$A36,Physics!AM$26)+SUMIF(Physics!$AK$28,$A36,Physics!AM$34)+SUMIF(Physics!$AK$36,$A36,Physics!AM$42)+SUMIF(Physics!$AK$44,$A36,Physics!AM$50)+SUMIF(Physics!$AK$52,$A36,Physics!AM$58)+SUMIF(Physics!$AK$60,$A36,Physics!AM$66)+SUMIF(Physics!$AK$68,$A36,Physics!AM$74)+SUMIF(Physics!$AK$76,$A36,Physics!AM$82)+SUMIF(Physics!$AK$84,$A36,Physics!AM$90)+SUMIF(Physics!$AK$92,$A36,Physics!AM$98))+(SUMIF(IITPhysics!$AK$12,$A36,IITPhysics!AM$18)+SUMIF(IITPhysics!$AK$20,$A36,IITPhysics!AM$26)+SUMIF(IITPhysics!$AK$28,$A36,IITPhysics!AM$34)+SUMIF(IITPhysics!$AK$36,$A36,IITPhysics!AM$42)+SUMIF(IITPhysics!$AK$44,$A36,IITPhysics!AM$50)+SUMIF(IITPhysics!$AK$52,$A36,IITPhysics!AM$58)+SUMIF(IITPhysics!$AK$60,$A36,IITPhysics!AM$66)+SUMIF(IITPhysics!$AK$68,$A36,IITPhysics!AM$74)+SUMIF(IITPhysics!$AK$76,$A36,IITPhysics!AM$82)+SUMIF(IITPhysics!$AK$84,$A36,IITPhysics!AM$90)+SUMIF(IITPhysics!$AK$92,$A36,IITPhysics!AM$98))+(SUMIF(Chem!$AK$12,$A36,Chem!AM$18)+SUMIF(Chem!$AK$20,$A36,Chem!AM$26)+SUMIF(Chem!$AK$28,$A36,Chem!AM$34)+SUMIF(Chem!$AK$36,$A36,Chem!AM$42)+SUMIF(Chem!$AK$44,$A36,Chem!AM$50)+SUMIF(Chem!$AK$52,$A36,Chem!AM$58)+SUMIF(Chem!$AK$60,$A36,Chem!AM$66)+SUMIF(Chem!$AK$68,$A36,Chem!AM$74)+SUMIF(Chem!$AK$76,$A36,Chem!AM$82)+SUMIF(Chem!$AK$84,$A36,Chem!AM$90)+SUMIF(Chem!$AK$92,$A36,Chem!AM$98))+(SUMIF(IITChem!$AK$12,$A36,IITChem!AM$18)+SUMIF(IITChem!$AK$20,$A36,IITChem!AM$26)+SUMIF(IITChem!$AK$28,$A36,IITChem!AM$34)+SUMIF(IITChem!$AK$36,$A36,IITChem!AM$42)+SUMIF(IITChem!$AK$44,$A36,IITChem!AM$50)+SUMIF(IITChem!$AK$52,$A36,IITChem!AM$58)+SUMIF(IITChem!$AK$60,$A36,IITChem!AM$66)+SUMIF(IITChem!$AK$68,$A36,IITChem!AM$74)+SUMIF(IITChem!$AK$76,$A36,IITChem!AM$82)+SUMIF(IITChem!$AK$84,$A36,IITChem!AM$90)+SUMIF(IITChem!$AK$92,$A36,IITChem!AM$98))+(SUMIF(Bio!$AK$12,$A36,Bio!AM$18)+SUMIF(Bio!$AK$20,$A36,Bio!AM$26)+SUMIF(Bio!$AK$28,$A36,Bio!AM$34)+SUMIF(Bio!$AK$36,$A36,Bio!AM$42)+SUMIF(Bio!$AK$44,$A36,Bio!AM$50)+SUMIF(Bio!$AK$52,$A36,Bio!AM$58)+SUMIF(Bio!$AK$60,$A36,Bio!AM$66)+SUMIF(Bio!$AK$68,$A36,Bio!AM$74)+SUMIF(Bio!$AK$76,$A36,Bio!AM$82)+SUMIF(Bio!$AK$84,$A36,Bio!AM$90)+SUMIF(Bio!$AK$92,$A36,Bio!AM$98))+(SUMIF(Maths!$AK$12,$A36,Maths!AM$18)+SUMIF(Maths!$AK$20,$A36,Maths!AM$26)+SUMIF(Maths!$AK$28,$A36,Maths!AM$34)+SUMIF(Maths!$AK$36,$A36,Maths!AM$42)+SUMIF(Maths!$AK$44,$A36,Maths!AM$50)+SUMIF(Maths!$AK$52,$A36,Maths!AM$58)+SUMIF(Maths!$AK$60,$A36,Maths!AM$66)+SUMIF(Maths!$AK$68,$A36,Maths!AM$74)+SUMIF(Maths!$AK$76,$A36,Maths!AM$82)+SUMIF(Maths!$AK$84,$A36,Maths!AM$90)+SUMIF(Maths!$AK$92,$A36,Maths!AM$98))+(SUMIF(IITMaths!$AK$12,$A36,IITMaths!AM$18)+SUMIF(IITMaths!$AK$20,$A36,IITMaths!AM$26)+SUMIF(IITMaths!$AK$28,$A36,IITMaths!AM$34)+SUMIF(IITMaths!$AK$36,$A36,IITMaths!AM$42)+SUMIF(IITMaths!$AK$44,$A36,IITMaths!AM$50)+SUMIF(IITMaths!$AK$52,$A36,IITMaths!AM$58)+SUMIF(IITMaths!$AK$60,$A36,IITMaths!AM$66)+SUMIF(IITMaths!$AK$68,$A36,IITMaths!AM$74)+SUMIF(IITMaths!$AK$76,$A36,IITMaths!AM$82)+SUMIF(IITMaths!$AK$84,$A36,IITMaths!AM$90)+SUMIF(IITMaths!$AK$92,$A36,IITMaths!AM$98))+(SUMIF(FourthLecture!$AK$12,$A36,FourthLecture!AM$18)+SUMIF(FourthLecture!$AK$20,$A36,FourthLecture!AM$26)+SUMIF(FourthLecture!$AK$28,$A36,FourthLecture!AM$34)+SUMIF(FourthLecture!$AK$36,$A36,FourthLecture!AM$42)+SUMIF(FourthLecture!$AK$44,$A36,FourthLecture!AM$50)+SUMIF(FourthLecture!$AK$52,$A36,FourthLecture!AM$58)+SUMIF(FourthLecture!$AK$60,$A36,FourthLecture!AM$66)+SUMIF(FourthLecture!$AK$68,$A36,FourthLecture!AM$74)+SUMIF(FourthLecture!$AK$76,$A36,FourthLecture!AM$82)+SUMIF(FourthLecture!$AK$84,$A36,FourthLecture!AM$90)+SUMIF(FourthLecture!$AK$92,$A36,FourthLecture!AM$98))+(SUMIF(OtherSubjects!$AK$12,$A36,OtherSubjects!AM$18)+SUMIF(OtherSubjects!$AK$20,$A36,OtherSubjects!AM$26)+SUMIF(OtherSubjects!$AK$28,$A36,OtherSubjects!AM$34)+SUMIF(OtherSubjects!$AK$36,$A36,OtherSubjects!AM$42)+SUMIF(OtherSubjects!$AK$44,$A36,OtherSubjects!AM$50)+SUMIF(OtherSubjects!$AK$52,$A36,OtherSubjects!AM$58)+SUMIF(OtherSubjects!$AK$60,$A36,OtherSubjects!AM$66)+SUMIF(OtherSubjects!$AK$68,$A36,OtherSubjects!AM$74)+SUMIF(OtherSubjects!$AK$76,$A36,OtherSubjects!AM$82)+SUMIF(OtherSubjects!$AK$84,$A36,OtherSubjects!AM$90)+SUMIF(OtherSubjects!$AK$92,$A36,OtherSubjects!AM$98))</f>
        <v>37840.3333333333</v>
      </c>
      <c r="M36" s="331">
        <f>(SUMIF(Physics!$AK$12,$A36,Physics!AN$18)+SUMIF(Physics!$AK$20,$A36,Physics!AN$26)+SUMIF(Physics!$AK$28,$A36,Physics!AN$34)+SUMIF(Physics!$AK$36,$A36,Physics!AN$42)+SUMIF(Physics!$AK$44,$A36,Physics!AN$50)+SUMIF(Physics!$AK$52,$A36,Physics!AN$58)+SUMIF(Physics!$AK$60,$A36,Physics!AN$66)+SUMIF(Physics!$AK$68,$A36,Physics!AN$74)+SUMIF(Physics!$AK$76,$A36,Physics!AN$82)+SUMIF(Physics!$AK$84,$A36,Physics!AN$90)+SUMIF(Physics!$AK$92,$A36,Physics!AN$98))+(SUMIF(IITPhysics!$AK$12,$A36,IITPhysics!AN$18)+SUMIF(IITPhysics!$AK$20,$A36,IITPhysics!AN$26)+SUMIF(IITPhysics!$AK$28,$A36,IITPhysics!AN$34)+SUMIF(IITPhysics!$AK$36,$A36,IITPhysics!AN$42)+SUMIF(IITPhysics!$AK$44,$A36,IITPhysics!AN$50)+SUMIF(IITPhysics!$AK$52,$A36,IITPhysics!AN$58)+SUMIF(IITPhysics!$AK$60,$A36,IITPhysics!AN$66)+SUMIF(IITPhysics!$AK$68,$A36,IITPhysics!AN$74)+SUMIF(IITPhysics!$AK$76,$A36,IITPhysics!AN$82)+SUMIF(IITPhysics!$AK$84,$A36,IITPhysics!AN$90)+SUMIF(IITPhysics!$AK$92,$A36,IITPhysics!AN$98))+(SUMIF(Chem!$AK$12,$A36,Chem!AN$18)+SUMIF(Chem!$AK$20,$A36,Chem!AN$26)+SUMIF(Chem!$AK$28,$A36,Chem!AN$34)+SUMIF(Chem!$AK$36,$A36,Chem!AN$42)+SUMIF(Chem!$AK$44,$A36,Chem!AN$50)+SUMIF(Chem!$AK$52,$A36,Chem!AN$58)+SUMIF(Chem!$AK$60,$A36,Chem!AN$66)+SUMIF(Chem!$AK$68,$A36,Chem!AN$74)+SUMIF(Chem!$AK$76,$A36,Chem!AN$82)+SUMIF(Chem!$AK$84,$A36,Chem!AN$90)+SUMIF(Chem!$AK$92,$A36,Chem!AN$98))+(SUMIF(IITChem!$AK$12,$A36,IITChem!AN$18)+SUMIF(IITChem!$AK$20,$A36,IITChem!AN$26)+SUMIF(IITChem!$AK$28,$A36,IITChem!AN$34)+SUMIF(IITChem!$AK$36,$A36,IITChem!AN$42)+SUMIF(IITChem!$AK$44,$A36,IITChem!AN$50)+SUMIF(IITChem!$AK$52,$A36,IITChem!AN$58)+SUMIF(IITChem!$AK$60,$A36,IITChem!AN$66)+SUMIF(IITChem!$AK$68,$A36,IITChem!AN$74)+SUMIF(IITChem!$AK$76,$A36,IITChem!AN$82)+SUMIF(IITChem!$AK$84,$A36,IITChem!AN$90)+SUMIF(IITChem!$AK$92,$A36,IITChem!AN$98))+(SUMIF(Bio!$AK$12,$A36,Bio!AN$18)+SUMIF(Bio!$AK$20,$A36,Bio!AN$26)+SUMIF(Bio!$AK$28,$A36,Bio!AN$34)+SUMIF(Bio!$AK$36,$A36,Bio!AN$42)+SUMIF(Bio!$AK$44,$A36,Bio!AN$50)+SUMIF(Bio!$AK$52,$A36,Bio!AN$58)+SUMIF(Bio!$AK$60,$A36,Bio!AN$66)+SUMIF(Bio!$AK$68,$A36,Bio!AN$74)+SUMIF(Bio!$AK$76,$A36,Bio!AN$82)+SUMIF(Bio!$AK$84,$A36,Bio!AN$90)+SUMIF(Bio!$AK$92,$A36,Bio!AN$98))+(SUMIF(Maths!$AK$12,$A36,Maths!AN$18)+SUMIF(Maths!$AK$20,$A36,Maths!AN$26)+SUMIF(Maths!$AK$28,$A36,Maths!AN$34)+SUMIF(Maths!$AK$36,$A36,Maths!AN$42)+SUMIF(Maths!$AK$44,$A36,Maths!AN$50)+SUMIF(Maths!$AK$52,$A36,Maths!AN$58)+SUMIF(Maths!$AK$60,$A36,Maths!AN$66)+SUMIF(Maths!$AK$68,$A36,Maths!AN$74)+SUMIF(Maths!$AK$76,$A36,Maths!AN$82)+SUMIF(Maths!$AK$84,$A36,Maths!AN$90)+SUMIF(Maths!$AK$92,$A36,Maths!AN$98))+(SUMIF(IITMaths!$AK$12,$A36,IITMaths!AN$18)+SUMIF(IITMaths!$AK$20,$A36,IITMaths!AN$26)+SUMIF(IITMaths!$AK$28,$A36,IITMaths!AN$34)+SUMIF(IITMaths!$AK$36,$A36,IITMaths!AN$42)+SUMIF(IITMaths!$AK$44,$A36,IITMaths!AN$50)+SUMIF(IITMaths!$AK$52,$A36,IITMaths!AN$58)+SUMIF(IITMaths!$AK$60,$A36,IITMaths!AN$66)+SUMIF(IITMaths!$AK$68,$A36,IITMaths!AN$74)+SUMIF(IITMaths!$AK$76,$A36,IITMaths!AN$82)+SUMIF(IITMaths!$AK$84,$A36,IITMaths!AN$90)+SUMIF(IITMaths!$AK$92,$A36,IITMaths!AN$98))+(SUMIF(FourthLecture!$AK$12,$A36,FourthLecture!AN$18)+SUMIF(FourthLecture!$AK$20,$A36,FourthLecture!AN$26)+SUMIF(FourthLecture!$AK$28,$A36,FourthLecture!AN$34)+SUMIF(FourthLecture!$AK$36,$A36,FourthLecture!AN$42)+SUMIF(FourthLecture!$AK$44,$A36,FourthLecture!AN$50)+SUMIF(FourthLecture!$AK$52,$A36,FourthLecture!AN$58)+SUMIF(FourthLecture!$AK$60,$A36,FourthLecture!AN$66)+SUMIF(FourthLecture!$AK$68,$A36,FourthLecture!AN$74)+SUMIF(FourthLecture!$AK$76,$A36,FourthLecture!AN$82)+SUMIF(FourthLecture!$AK$84,$A36,FourthLecture!AN$90)+SUMIF(FourthLecture!$AK$92,$A36,FourthLecture!AN$98))+(SUMIF(OtherSubjects!$AK$12,$A36,OtherSubjects!AN$18)+SUMIF(OtherSubjects!$AK$20,$A36,OtherSubjects!AN$26)+SUMIF(OtherSubjects!$AK$28,$A36,OtherSubjects!AN$34)+SUMIF(OtherSubjects!$AK$36,$A36,OtherSubjects!AN$42)+SUMIF(OtherSubjects!$AK$44,$A36,OtherSubjects!AN$50)+SUMIF(OtherSubjects!$AK$52,$A36,OtherSubjects!AN$58)+SUMIF(OtherSubjects!$AK$60,$A36,OtherSubjects!AN$66)+SUMIF(OtherSubjects!$AK$68,$A36,OtherSubjects!AN$74)+SUMIF(OtherSubjects!$AK$76,$A36,OtherSubjects!AN$82)+SUMIF(OtherSubjects!$AK$84,$A36,OtherSubjects!AN$90)+SUMIF(OtherSubjects!$AK$92,$A36,OtherSubjects!AN$98))</f>
        <v>44278</v>
      </c>
      <c r="N36" s="331">
        <f>(SUMIF(Physics!$AK$12,$A36,Physics!AO$18)+SUMIF(Physics!$AK$20,$A36,Physics!AO$26)+SUMIF(Physics!$AK$28,$A36,Physics!AO$34)+SUMIF(Physics!$AK$36,$A36,Physics!AO$42)+SUMIF(Physics!$AK$44,$A36,Physics!AO$50)+SUMIF(Physics!$AK$52,$A36,Physics!AO$58)+SUMIF(Physics!$AK$60,$A36,Physics!AO$66)+SUMIF(Physics!$AK$68,$A36,Physics!AO$74)+SUMIF(Physics!$AK$76,$A36,Physics!AO$82)+SUMIF(Physics!$AK$84,$A36,Physics!AO$90)+SUMIF(Physics!$AK$92,$A36,Physics!AO$98))+(SUMIF(IITPhysics!$AK$12,$A36,IITPhysics!AO$18)+SUMIF(IITPhysics!$AK$20,$A36,IITPhysics!AO$26)+SUMIF(IITPhysics!$AK$28,$A36,IITPhysics!AO$34)+SUMIF(IITPhysics!$AK$36,$A36,IITPhysics!AO$42)+SUMIF(IITPhysics!$AK$44,$A36,IITPhysics!AO$50)+SUMIF(IITPhysics!$AK$52,$A36,IITPhysics!AO$58)+SUMIF(IITPhysics!$AK$60,$A36,IITPhysics!AO$66)+SUMIF(IITPhysics!$AK$68,$A36,IITPhysics!AO$74)+SUMIF(IITPhysics!$AK$76,$A36,IITPhysics!AO$82)+SUMIF(IITPhysics!$AK$84,$A36,IITPhysics!AO$90)+SUMIF(IITPhysics!$AK$92,$A36,IITPhysics!AO$98))+(SUMIF(Chem!$AK$12,$A36,Chem!AO$18)+SUMIF(Chem!$AK$20,$A36,Chem!AO$26)+SUMIF(Chem!$AK$28,$A36,Chem!AO$34)+SUMIF(Chem!$AK$36,$A36,Chem!AO$42)+SUMIF(Chem!$AK$44,$A36,Chem!AO$50)+SUMIF(Chem!$AK$52,$A36,Chem!AO$58)+SUMIF(Chem!$AK$60,$A36,Chem!AO$66)+SUMIF(Chem!$AK$68,$A36,Chem!AO$74)+SUMIF(Chem!$AK$76,$A36,Chem!AO$82)+SUMIF(Chem!$AK$84,$A36,Chem!AO$90)+SUMIF(Chem!$AK$92,$A36,Chem!AO$98))+(SUMIF(IITChem!$AK$12,$A36,IITChem!AO$18)+SUMIF(IITChem!$AK$20,$A36,IITChem!AO$26)+SUMIF(IITChem!$AK$28,$A36,IITChem!AO$34)+SUMIF(IITChem!$AK$36,$A36,IITChem!AO$42)+SUMIF(IITChem!$AK$44,$A36,IITChem!AO$50)+SUMIF(IITChem!$AK$52,$A36,IITChem!AO$58)+SUMIF(IITChem!$AK$60,$A36,IITChem!AO$66)+SUMIF(IITChem!$AK$68,$A36,IITChem!AO$74)+SUMIF(IITChem!$AK$76,$A36,IITChem!AO$82)+SUMIF(IITChem!$AK$84,$A36,IITChem!AO$90)+SUMIF(IITChem!$AK$92,$A36,IITChem!AO$98))+(SUMIF(Bio!$AK$12,$A36,Bio!AO$18)+SUMIF(Bio!$AK$20,$A36,Bio!AO$26)+SUMIF(Bio!$AK$28,$A36,Bio!AO$34)+SUMIF(Bio!$AK$36,$A36,Bio!AO$42)+SUMIF(Bio!$AK$44,$A36,Bio!AO$50)+SUMIF(Bio!$AK$52,$A36,Bio!AO$58)+SUMIF(Bio!$AK$60,$A36,Bio!AO$66)+SUMIF(Bio!$AK$68,$A36,Bio!AO$74)+SUMIF(Bio!$AK$76,$A36,Bio!AO$82)+SUMIF(Bio!$AK$84,$A36,Bio!AO$90)+SUMIF(Bio!$AK$92,$A36,Bio!AO$98))+(SUMIF(Maths!$AK$12,$A36,Maths!AO$18)+SUMIF(Maths!$AK$20,$A36,Maths!AO$26)+SUMIF(Maths!$AK$28,$A36,Maths!AO$34)+SUMIF(Maths!$AK$36,$A36,Maths!AO$42)+SUMIF(Maths!$AK$44,$A36,Maths!AO$50)+SUMIF(Maths!$AK$52,$A36,Maths!AO$58)+SUMIF(Maths!$AK$60,$A36,Maths!AO$66)+SUMIF(Maths!$AK$68,$A36,Maths!AO$74)+SUMIF(Maths!$AK$76,$A36,Maths!AO$82)+SUMIF(Maths!$AK$84,$A36,Maths!AO$90)+SUMIF(Maths!$AK$92,$A36,Maths!AO$98))+(SUMIF(IITMaths!$AK$12,$A36,IITMaths!AO$18)+SUMIF(IITMaths!$AK$20,$A36,IITMaths!AO$26)+SUMIF(IITMaths!$AK$28,$A36,IITMaths!AO$34)+SUMIF(IITMaths!$AK$36,$A36,IITMaths!AO$42)+SUMIF(IITMaths!$AK$44,$A36,IITMaths!AO$50)+SUMIF(IITMaths!$AK$52,$A36,IITMaths!AO$58)+SUMIF(IITMaths!$AK$60,$A36,IITMaths!AO$66)+SUMIF(IITMaths!$AK$68,$A36,IITMaths!AO$74)+SUMIF(IITMaths!$AK$76,$A36,IITMaths!AO$82)+SUMIF(IITMaths!$AK$84,$A36,IITMaths!AO$90)+SUMIF(IITMaths!$AK$92,$A36,IITMaths!AO$98))+(SUMIF(FourthLecture!$AK$12,$A36,FourthLecture!AO$18)+SUMIF(FourthLecture!$AK$20,$A36,FourthLecture!AO$26)+SUMIF(FourthLecture!$AK$28,$A36,FourthLecture!AO$34)+SUMIF(FourthLecture!$AK$36,$A36,FourthLecture!AO$42)+SUMIF(FourthLecture!$AK$44,$A36,FourthLecture!AO$50)+SUMIF(FourthLecture!$AK$52,$A36,FourthLecture!AO$58)+SUMIF(FourthLecture!$AK$60,$A36,FourthLecture!AO$66)+SUMIF(FourthLecture!$AK$68,$A36,FourthLecture!AO$74)+SUMIF(FourthLecture!$AK$76,$A36,FourthLecture!AO$82)+SUMIF(FourthLecture!$AK$84,$A36,FourthLecture!AO$90)+SUMIF(FourthLecture!$AK$92,$A36,FourthLecture!AO$98))+(SUMIF(OtherSubjects!$AK$12,$A36,OtherSubjects!AO$18)+SUMIF(OtherSubjects!$AK$20,$A36,OtherSubjects!AO$26)+SUMIF(OtherSubjects!$AK$28,$A36,OtherSubjects!AO$34)+SUMIF(OtherSubjects!$AK$36,$A36,OtherSubjects!AO$42)+SUMIF(OtherSubjects!$AK$44,$A36,OtherSubjects!AO$50)+SUMIF(OtherSubjects!$AK$52,$A36,OtherSubjects!AO$58)+SUMIF(OtherSubjects!$AK$60,$A36,OtherSubjects!AO$66)+SUMIF(OtherSubjects!$AK$68,$A36,OtherSubjects!AO$74)+SUMIF(OtherSubjects!$AK$76,$A36,OtherSubjects!AO$82)+SUMIF(OtherSubjects!$AK$84,$A36,OtherSubjects!AO$90)+SUMIF(OtherSubjects!$AK$92,$A36,OtherSubjects!AO$98))</f>
        <v>19450</v>
      </c>
      <c r="O36" s="331">
        <f>(SUMIF(Physics!$AK$12,$A36,Physics!AP$18)+SUMIF(Physics!$AK$20,$A36,Physics!AP$26)+SUMIF(Physics!$AK$28,$A36,Physics!AP$34)+SUMIF(Physics!$AK$36,$A36,Physics!AP$42)+SUMIF(Physics!$AK$44,$A36,Physics!AP$50)+SUMIF(Physics!$AK$52,$A36,Physics!AP$58)+SUMIF(Physics!$AK$60,$A36,Physics!AP$66)+SUMIF(Physics!$AK$68,$A36,Physics!AP$74)+SUMIF(Physics!$AK$76,$A36,Physics!AP$82)+SUMIF(Physics!$AK$84,$A36,Physics!AP$90)+SUMIF(Physics!$AK$92,$A36,Physics!AP$98))+(SUMIF(IITPhysics!$AK$12,$A36,IITPhysics!AP$18)+SUMIF(IITPhysics!$AK$20,$A36,IITPhysics!AP$26)+SUMIF(IITPhysics!$AK$28,$A36,IITPhysics!AP$34)+SUMIF(IITPhysics!$AK$36,$A36,IITPhysics!AP$42)+SUMIF(IITPhysics!$AK$44,$A36,IITPhysics!AP$50)+SUMIF(IITPhysics!$AK$52,$A36,IITPhysics!AP$58)+SUMIF(IITPhysics!$AK$60,$A36,IITPhysics!AP$66)+SUMIF(IITPhysics!$AK$68,$A36,IITPhysics!AP$74)+SUMIF(IITPhysics!$AK$76,$A36,IITPhysics!AP$82)+SUMIF(IITPhysics!$AK$84,$A36,IITPhysics!AP$90)+SUMIF(IITPhysics!$AK$92,$A36,IITPhysics!AP$98))+(SUMIF(Chem!$AK$12,$A36,Chem!AP$18)+SUMIF(Chem!$AK$20,$A36,Chem!AP$26)+SUMIF(Chem!$AK$28,$A36,Chem!AP$34)+SUMIF(Chem!$AK$36,$A36,Chem!AP$42)+SUMIF(Chem!$AK$44,$A36,Chem!AP$50)+SUMIF(Chem!$AK$52,$A36,Chem!AP$58)+SUMIF(Chem!$AK$60,$A36,Chem!AP$66)+SUMIF(Chem!$AK$68,$A36,Chem!AP$74)+SUMIF(Chem!$AK$76,$A36,Chem!AP$82)+SUMIF(Chem!$AK$84,$A36,Chem!AP$90)+SUMIF(Chem!$AK$92,$A36,Chem!AP$98))+(SUMIF(IITChem!$AK$12,$A36,IITChem!AP$18)+SUMIF(IITChem!$AK$20,$A36,IITChem!AP$26)+SUMIF(IITChem!$AK$28,$A36,IITChem!AP$34)+SUMIF(IITChem!$AK$36,$A36,IITChem!AP$42)+SUMIF(IITChem!$AK$44,$A36,IITChem!AP$50)+SUMIF(IITChem!$AK$52,$A36,IITChem!AP$58)+SUMIF(IITChem!$AK$60,$A36,IITChem!AP$66)+SUMIF(IITChem!$AK$68,$A36,IITChem!AP$74)+SUMIF(IITChem!$AK$76,$A36,IITChem!AP$82)+SUMIF(IITChem!$AK$84,$A36,IITChem!AP$90)+SUMIF(IITChem!$AK$92,$A36,IITChem!AP$98))+(SUMIF(Bio!$AK$12,$A36,Bio!AP$18)+SUMIF(Bio!$AK$20,$A36,Bio!AP$26)+SUMIF(Bio!$AK$28,$A36,Bio!AP$34)+SUMIF(Bio!$AK$36,$A36,Bio!AP$42)+SUMIF(Bio!$AK$44,$A36,Bio!AP$50)+SUMIF(Bio!$AK$52,$A36,Bio!AP$58)+SUMIF(Bio!$AK$60,$A36,Bio!AP$66)+SUMIF(Bio!$AK$68,$A36,Bio!AP$74)+SUMIF(Bio!$AK$76,$A36,Bio!AP$82)+SUMIF(Bio!$AK$84,$A36,Bio!AP$90)+SUMIF(Bio!$AK$92,$A36,Bio!AP$98))+(SUMIF(Maths!$AK$12,$A36,Maths!AP$18)+SUMIF(Maths!$AK$20,$A36,Maths!AP$26)+SUMIF(Maths!$AK$28,$A36,Maths!AP$34)+SUMIF(Maths!$AK$36,$A36,Maths!AP$42)+SUMIF(Maths!$AK$44,$A36,Maths!AP$50)+SUMIF(Maths!$AK$52,$A36,Maths!AP$58)+SUMIF(Maths!$AK$60,$A36,Maths!AP$66)+SUMIF(Maths!$AK$68,$A36,Maths!AP$74)+SUMIF(Maths!$AK$76,$A36,Maths!AP$82)+SUMIF(Maths!$AK$84,$A36,Maths!AP$90)+SUMIF(Maths!$AK$92,$A36,Maths!AP$98))+(SUMIF(IITMaths!$AK$12,$A36,IITMaths!AP$18)+SUMIF(IITMaths!$AK$20,$A36,IITMaths!AP$26)+SUMIF(IITMaths!$AK$28,$A36,IITMaths!AP$34)+SUMIF(IITMaths!$AK$36,$A36,IITMaths!AP$42)+SUMIF(IITMaths!$AK$44,$A36,IITMaths!AP$50)+SUMIF(IITMaths!$AK$52,$A36,IITMaths!AP$58)+SUMIF(IITMaths!$AK$60,$A36,IITMaths!AP$66)+SUMIF(IITMaths!$AK$68,$A36,IITMaths!AP$74)+SUMIF(IITMaths!$AK$76,$A36,IITMaths!AP$82)+SUMIF(IITMaths!$AK$84,$A36,IITMaths!AP$90)+SUMIF(IITMaths!$AK$92,$A36,IITMaths!AP$98))+(SUMIF(FourthLecture!$AK$12,$A36,FourthLecture!AP$18)+SUMIF(FourthLecture!$AK$20,$A36,FourthLecture!AP$26)+SUMIF(FourthLecture!$AK$28,$A36,FourthLecture!AP$34)+SUMIF(FourthLecture!$AK$36,$A36,FourthLecture!AP$42)+SUMIF(FourthLecture!$AK$44,$A36,FourthLecture!AP$50)+SUMIF(FourthLecture!$AK$52,$A36,FourthLecture!AP$58)+SUMIF(FourthLecture!$AK$60,$A36,FourthLecture!AP$66)+SUMIF(FourthLecture!$AK$68,$A36,FourthLecture!AP$74)+SUMIF(FourthLecture!$AK$76,$A36,FourthLecture!AP$82)+SUMIF(FourthLecture!$AK$84,$A36,FourthLecture!AP$90)+SUMIF(FourthLecture!$AK$92,$A36,FourthLecture!AP$98))+(SUMIF(OtherSubjects!$AK$12,$A36,OtherSubjects!AP$18)+SUMIF(OtherSubjects!$AK$20,$A36,OtherSubjects!AP$26)+SUMIF(OtherSubjects!$AK$28,$A36,OtherSubjects!AP$34)+SUMIF(OtherSubjects!$AK$36,$A36,OtherSubjects!AP$42)+SUMIF(OtherSubjects!$AK$44,$A36,OtherSubjects!AP$50)+SUMIF(OtherSubjects!$AK$52,$A36,OtherSubjects!AP$58)+SUMIF(OtherSubjects!$AK$60,$A36,OtherSubjects!AP$66)+SUMIF(OtherSubjects!$AK$68,$A36,OtherSubjects!AP$74)+SUMIF(OtherSubjects!$AK$76,$A36,OtherSubjects!AP$82)+SUMIF(OtherSubjects!$AK$84,$A36,OtherSubjects!AP$90)+SUMIF(OtherSubjects!$AK$92,$A36,OtherSubjects!AP$98))</f>
        <v>26289.4666666667</v>
      </c>
      <c r="P36" s="331">
        <f>(SUMIF(Physics!$AK$12,$A36,Physics!AQ$18)+SUMIF(Physics!$AK$20,$A36,Physics!AQ$26)+SUMIF(Physics!$AK$28,$A36,Physics!AQ$34)+SUMIF(Physics!$AK$36,$A36,Physics!AQ$42)+SUMIF(Physics!$AK$44,$A36,Physics!AQ$50)+SUMIF(Physics!$AK$52,$A36,Physics!AQ$58)+SUMIF(Physics!$AK$60,$A36,Physics!AQ$66)+SUMIF(Physics!$AK$68,$A36,Physics!AQ$74)+SUMIF(Physics!$AK$76,$A36,Physics!AQ$82)+SUMIF(Physics!$AK$84,$A36,Physics!AQ$90)+SUMIF(Physics!$AK$92,$A36,Physics!AQ$98))+(SUMIF(IITPhysics!$AK$12,$A36,IITPhysics!AQ$18)+SUMIF(IITPhysics!$AK$20,$A36,IITPhysics!AQ$26)+SUMIF(IITPhysics!$AK$28,$A36,IITPhysics!AQ$34)+SUMIF(IITPhysics!$AK$36,$A36,IITPhysics!AQ$42)+SUMIF(IITPhysics!$AK$44,$A36,IITPhysics!AQ$50)+SUMIF(IITPhysics!$AK$52,$A36,IITPhysics!AQ$58)+SUMIF(IITPhysics!$AK$60,$A36,IITPhysics!AQ$66)+SUMIF(IITPhysics!$AK$68,$A36,IITPhysics!AQ$74)+SUMIF(IITPhysics!$AK$76,$A36,IITPhysics!AQ$82)+SUMIF(IITPhysics!$AK$84,$A36,IITPhysics!AQ$90)+SUMIF(IITPhysics!$AK$92,$A36,IITPhysics!AQ$98))+(SUMIF(Chem!$AK$12,$A36,Chem!AQ$18)+SUMIF(Chem!$AK$20,$A36,Chem!AQ$26)+SUMIF(Chem!$AK$28,$A36,Chem!AQ$34)+SUMIF(Chem!$AK$36,$A36,Chem!AQ$42)+SUMIF(Chem!$AK$44,$A36,Chem!AQ$50)+SUMIF(Chem!$AK$52,$A36,Chem!AQ$58)+SUMIF(Chem!$AK$60,$A36,Chem!AQ$66)+SUMIF(Chem!$AK$68,$A36,Chem!AQ$74)+SUMIF(Chem!$AK$76,$A36,Chem!AQ$82)+SUMIF(Chem!$AK$84,$A36,Chem!AQ$90)+SUMIF(Chem!$AK$92,$A36,Chem!AQ$98))+(SUMIF(IITChem!$AK$12,$A36,IITChem!AQ$18)+SUMIF(IITChem!$AK$20,$A36,IITChem!AQ$26)+SUMIF(IITChem!$AK$28,$A36,IITChem!AQ$34)+SUMIF(IITChem!$AK$36,$A36,IITChem!AQ$42)+SUMIF(IITChem!$AK$44,$A36,IITChem!AQ$50)+SUMIF(IITChem!$AK$52,$A36,IITChem!AQ$58)+SUMIF(IITChem!$AK$60,$A36,IITChem!AQ$66)+SUMIF(IITChem!$AK$68,$A36,IITChem!AQ$74)+SUMIF(IITChem!$AK$76,$A36,IITChem!AQ$82)+SUMIF(IITChem!$AK$84,$A36,IITChem!AQ$90)+SUMIF(IITChem!$AK$92,$A36,IITChem!AQ$98))+(SUMIF(Bio!$AK$12,$A36,Bio!AQ$18)+SUMIF(Bio!$AK$20,$A36,Bio!AQ$26)+SUMIF(Bio!$AK$28,$A36,Bio!AQ$34)+SUMIF(Bio!$AK$36,$A36,Bio!AQ$42)+SUMIF(Bio!$AK$44,$A36,Bio!AQ$50)+SUMIF(Bio!$AK$52,$A36,Bio!AQ$58)+SUMIF(Bio!$AK$60,$A36,Bio!AQ$66)+SUMIF(Bio!$AK$68,$A36,Bio!AQ$74)+SUMIF(Bio!$AK$76,$A36,Bio!AQ$82)+SUMIF(Bio!$AK$84,$A36,Bio!AQ$90)+SUMIF(Bio!$AK$92,$A36,Bio!AQ$98))+(SUMIF(Maths!$AK$12,$A36,Maths!AQ$18)+SUMIF(Maths!$AK$20,$A36,Maths!AQ$26)+SUMIF(Maths!$AK$28,$A36,Maths!AQ$34)+SUMIF(Maths!$AK$36,$A36,Maths!AQ$42)+SUMIF(Maths!$AK$44,$A36,Maths!AQ$50)+SUMIF(Maths!$AK$52,$A36,Maths!AQ$58)+SUMIF(Maths!$AK$60,$A36,Maths!AQ$66)+SUMIF(Maths!$AK$68,$A36,Maths!AQ$74)+SUMIF(Maths!$AK$76,$A36,Maths!AQ$82)+SUMIF(Maths!$AK$84,$A36,Maths!AQ$90)+SUMIF(Maths!$AK$92,$A36,Maths!AQ$98))+(SUMIF(IITMaths!$AK$12,$A36,IITMaths!AQ$18)+SUMIF(IITMaths!$AK$20,$A36,IITMaths!AQ$26)+SUMIF(IITMaths!$AK$28,$A36,IITMaths!AQ$34)+SUMIF(IITMaths!$AK$36,$A36,IITMaths!AQ$42)+SUMIF(IITMaths!$AK$44,$A36,IITMaths!AQ$50)+SUMIF(IITMaths!$AK$52,$A36,IITMaths!AQ$58)+SUMIF(IITMaths!$AK$60,$A36,IITMaths!AQ$66)+SUMIF(IITMaths!$AK$68,$A36,IITMaths!AQ$74)+SUMIF(IITMaths!$AK$76,$A36,IITMaths!AQ$82)+SUMIF(IITMaths!$AK$84,$A36,IITMaths!AQ$90)+SUMIF(IITMaths!$AK$92,$A36,IITMaths!AQ$98))+(SUMIF(FourthLecture!$AK$12,$A36,FourthLecture!AQ$18)+SUMIF(FourthLecture!$AK$20,$A36,FourthLecture!AQ$26)+SUMIF(FourthLecture!$AK$28,$A36,FourthLecture!AQ$34)+SUMIF(FourthLecture!$AK$36,$A36,FourthLecture!AQ$42)+SUMIF(FourthLecture!$AK$44,$A36,FourthLecture!AQ$50)+SUMIF(FourthLecture!$AK$52,$A36,FourthLecture!AQ$58)+SUMIF(FourthLecture!$AK$60,$A36,FourthLecture!AQ$66)+SUMIF(FourthLecture!$AK$68,$A36,FourthLecture!AQ$74)+SUMIF(FourthLecture!$AK$76,$A36,FourthLecture!AQ$82)+SUMIF(FourthLecture!$AK$84,$A36,FourthLecture!AQ$90)+SUMIF(FourthLecture!$AK$92,$A36,FourthLecture!AQ$98))+(SUMIF(OtherSubjects!$AK$12,$A36,OtherSubjects!AQ$18)+SUMIF(OtherSubjects!$AK$20,$A36,OtherSubjects!AQ$26)+SUMIF(OtherSubjects!$AK$28,$A36,OtherSubjects!AQ$34)+SUMIF(OtherSubjects!$AK$36,$A36,OtherSubjects!AQ$42)+SUMIF(OtherSubjects!$AK$44,$A36,OtherSubjects!AQ$50)+SUMIF(OtherSubjects!$AK$52,$A36,OtherSubjects!AQ$58)+SUMIF(OtherSubjects!$AK$60,$A36,OtherSubjects!AQ$66)+SUMIF(OtherSubjects!$AK$68,$A36,OtherSubjects!AQ$74)+SUMIF(OtherSubjects!$AK$76,$A36,OtherSubjects!AQ$82)+SUMIF(OtherSubjects!$AK$84,$A36,OtherSubjects!AQ$90)+SUMIF(OtherSubjects!$AK$92,$A36,OtherSubjects!AQ$98))</f>
        <v>6885</v>
      </c>
      <c r="Q36" s="376">
        <f t="shared" ref="Q36:Q37" si="110">SUM(R36:AC36)</f>
        <v>21496</v>
      </c>
      <c r="R36" s="331">
        <f>(SUMIF(Physics!$AX$12,$A36,Physics!AS$18)+SUMIF(Physics!$AX$20,$A36,Physics!AS$26)+SUMIF(Physics!$AX$28,$A36,Physics!AS$34)+SUMIF(Physics!$AX$36,$A36,Physics!AS$42)+SUMIF(Physics!$AX$44,$A36,Physics!AS$50)+SUMIF(Physics!$AX$52,$A36,Physics!AS$58)+SUMIF(Physics!$AX$60,$A36,Physics!AS$66)+SUMIF(Physics!$AX$68,$A36,Physics!AS$74)+SUMIF(Physics!$AX$76,$A36,Physics!AS$82)+SUMIF(Physics!$AX$84,$A36,Physics!AS$90)+SUMIF(Physics!$AX$92,$A36,Physics!AS$98))+(SUMIF(IITPhysics!$AX$12,$A36,IITPhysics!AS$18)+SUMIF(IITPhysics!$AX$20,$A36,IITPhysics!AS$26)+SUMIF(IITPhysics!$AX$28,$A36,IITPhysics!AS$34)+SUMIF(IITPhysics!$AX$36,$A36,IITPhysics!AS$42)+SUMIF(IITPhysics!$AX$44,$A36,IITPhysics!AS$50)+SUMIF(IITPhysics!$AX$52,$A36,IITPhysics!AS$58)+SUMIF(IITPhysics!$AX$60,$A36,IITPhysics!AS$66)+SUMIF(IITPhysics!$AX$68,$A36,IITPhysics!AS$74)+SUMIF(IITPhysics!$AX$76,$A36,IITPhysics!AS$82)+SUMIF(IITPhysics!$AX$84,$A36,IITPhysics!AS$90)+SUMIF(IITPhysics!$AX$92,$A36,IITPhysics!AS$98))+(SUMIF(Chem!$AX$12,$A36,Chem!AS$18)+SUMIF(Chem!$AX$20,$A36,Chem!AS$26)+SUMIF(Chem!$AX$28,$A36,Chem!AS$34)+SUMIF(Chem!$AX$36,$A36,Chem!AS$42)+SUMIF(Chem!$AX$44,$A36,Chem!AS$50)+SUMIF(Chem!$AX$52,$A36,Chem!AS$58)+SUMIF(Chem!$AX$60,$A36,Chem!AS$66)+SUMIF(Chem!$AX$68,$A36,Chem!AS$74)+SUMIF(Chem!$AX$76,$A36,Chem!AS$82)+SUMIF(Chem!$AX$84,$A36,Chem!AS$90)+SUMIF(Chem!$AX$92,$A36,Chem!AS$98))+(SUMIF(IITChem!$AX$12,$A36,IITChem!AS$18)+SUMIF(IITChem!$AX$20,$A36,IITChem!AS$26)+SUMIF(IITChem!$AX$28,$A36,IITChem!AS$34)+SUMIF(IITChem!$AX$36,$A36,IITChem!AS$42)+SUMIF(IITChem!$AX$44,$A36,IITChem!AS$50)+SUMIF(IITChem!$AX$52,$A36,IITChem!AS$58)+SUMIF(IITChem!$AX$60,$A36,IITChem!AS$66)+SUMIF(IITChem!$AX$68,$A36,IITChem!AS$74)+SUMIF(IITChem!$AX$76,$A36,IITChem!AS$82)+SUMIF(IITChem!$AX$84,$A36,IITChem!AS$90)+SUMIF(IITChem!$AX$92,$A36,IITChem!AS$98))+(SUMIF(Bio!$AX$12,$A36,Bio!AS$18)+SUMIF(Bio!$AX$20,$A36,Bio!AS$26)+SUMIF(Bio!$AX$28,$A36,Bio!AS$34)+SUMIF(Bio!$AX$36,$A36,Bio!AS$42)+SUMIF(Bio!$AX$44,$A36,Bio!AS$50)+SUMIF(Bio!$AX$52,$A36,Bio!AS$58)+SUMIF(Bio!$AX$60,$A36,Bio!AS$66)+SUMIF(Bio!$AX$68,$A36,Bio!AS$74)+SUMIF(Bio!$AX$76,$A36,Bio!AS$82)+SUMIF(Bio!$AX$84,$A36,Bio!AS$90)+SUMIF(Bio!$AX$92,$A36,Bio!AS$98))+(SUMIF(Maths!$AX$12,$A36,Maths!AS$18)+SUMIF(Maths!$AX$20,$A36,Maths!AS$26)+SUMIF(Maths!$AX$28,$A36,Maths!AS$34)+SUMIF(Maths!$AX$36,$A36,Maths!AS$42)+SUMIF(Maths!$AX$44,$A36,Maths!AS$50)+SUMIF(Maths!$AX$52,$A36,Maths!AS$58)+SUMIF(Maths!$AX$60,$A36,Maths!AS$66)+SUMIF(Maths!$AX$68,$A36,Maths!AS$74)+SUMIF(Maths!$AX$76,$A36,Maths!AS$82)+SUMIF(Maths!$AX$84,$A36,Maths!AS$90)+SUMIF(Maths!$AX$92,$A36,Maths!AS$98))+(SUMIF(IITMaths!$AX$12,$A36,IITMaths!AS$18)+SUMIF(IITMaths!$AX$20,$A36,IITMaths!AS$26)+SUMIF(IITMaths!$AX$28,$A36,IITMaths!AS$34)+SUMIF(IITMaths!$AX$36,$A36,IITMaths!AS$42)+SUMIF(IITMaths!$AX$44,$A36,IITMaths!AS$50)+SUMIF(IITMaths!$AX$52,$A36,IITMaths!AS$58)+SUMIF(IITMaths!$AX$60,$A36,IITMaths!AS$66)+SUMIF(IITMaths!$AX$68,$A36,IITMaths!AS$74)+SUMIF(IITMaths!$AX$76,$A36,IITMaths!AS$82)+SUMIF(IITMaths!$AX$84,$A36,IITMaths!AS$90)+SUMIF(IITMaths!$AX$92,$A36,IITMaths!AS$98))+(SUMIF(FourthLecture!$AX$12,$A36,FourthLecture!AS$18)+SUMIF(FourthLecture!$AX$20,$A36,FourthLecture!AS$26)+SUMIF(FourthLecture!$AX$28,$A36,FourthLecture!AS$34)+SUMIF(FourthLecture!$AX$36,$A36,FourthLecture!AS$42)+SUMIF(FourthLecture!$AX$44,$A36,FourthLecture!AS$50)+SUMIF(FourthLecture!$AX$52,$A36,FourthLecture!AS$58)+SUMIF(FourthLecture!$AX$60,$A36,FourthLecture!AS$66)+SUMIF(FourthLecture!$AX$68,$A36,FourthLecture!AS$74)+SUMIF(FourthLecture!$AX$76,$A36,FourthLecture!AS$82)+SUMIF(FourthLecture!$AX$84,$A36,FourthLecture!AS$90)+SUMIF(FourthLecture!$AX$92,$A36,FourthLecture!AS$98))+(SUMIF(OtherSubjects!$AX$12,$A36,OtherSubjects!AS$18)+SUMIF(OtherSubjects!$AX$20,$A36,OtherSubjects!AS$26)+SUMIF(OtherSubjects!$AX$28,$A36,OtherSubjects!AS$34)+SUMIF(OtherSubjects!$AX$36,$A36,OtherSubjects!AS$42)+SUMIF(OtherSubjects!$AX$44,$A36,OtherSubjects!AS$50)+SUMIF(OtherSubjects!$AX$52,$A36,OtherSubjects!AS$58)+SUMIF(OtherSubjects!$AX$60,$A36,OtherSubjects!AS$66)+SUMIF(OtherSubjects!$AX$68,$A36,OtherSubjects!AS$74)+SUMIF(OtherSubjects!$AX$76,$A36,OtherSubjects!AS$82)+SUMIF(OtherSubjects!$AX$84,$A36,OtherSubjects!AS$90)+SUMIF(OtherSubjects!$AX$92,$A36,OtherSubjects!AS$98))</f>
        <v>3376</v>
      </c>
      <c r="S36" s="331">
        <f>(SUMIF(Physics!$AX$12,$A36,Physics!AT$18)+SUMIF(Physics!$AX$20,$A36,Physics!AT$26)+SUMIF(Physics!$AX$28,$A36,Physics!AT$34)+SUMIF(Physics!$AX$36,$A36,Physics!AT$42)+SUMIF(Physics!$AX$44,$A36,Physics!AT$50)+SUMIF(Physics!$AX$52,$A36,Physics!AT$58)+SUMIF(Physics!$AX$60,$A36,Physics!AT$66)+SUMIF(Physics!$AX$68,$A36,Physics!AT$74)+SUMIF(Physics!$AX$76,$A36,Physics!AT$82)+SUMIF(Physics!$AX$84,$A36,Physics!AT$90)+SUMIF(Physics!$AX$92,$A36,Physics!AT$98))+(SUMIF(IITPhysics!$AX$12,$A36,IITPhysics!AT$18)+SUMIF(IITPhysics!$AX$20,$A36,IITPhysics!AT$26)+SUMIF(IITPhysics!$AX$28,$A36,IITPhysics!AT$34)+SUMIF(IITPhysics!$AX$36,$A36,IITPhysics!AT$42)+SUMIF(IITPhysics!$AX$44,$A36,IITPhysics!AT$50)+SUMIF(IITPhysics!$AX$52,$A36,IITPhysics!AT$58)+SUMIF(IITPhysics!$AX$60,$A36,IITPhysics!AT$66)+SUMIF(IITPhysics!$AX$68,$A36,IITPhysics!AT$74)+SUMIF(IITPhysics!$AX$76,$A36,IITPhysics!AT$82)+SUMIF(IITPhysics!$AX$84,$A36,IITPhysics!AT$90)+SUMIF(IITPhysics!$AX$92,$A36,IITPhysics!AT$98))+(SUMIF(Chem!$AX$12,$A36,Chem!AT$18)+SUMIF(Chem!$AX$20,$A36,Chem!AT$26)+SUMIF(Chem!$AX$28,$A36,Chem!AT$34)+SUMIF(Chem!$AX$36,$A36,Chem!AT$42)+SUMIF(Chem!$AX$44,$A36,Chem!AT$50)+SUMIF(Chem!$AX$52,$A36,Chem!AT$58)+SUMIF(Chem!$AX$60,$A36,Chem!AT$66)+SUMIF(Chem!$AX$68,$A36,Chem!AT$74)+SUMIF(Chem!$AX$76,$A36,Chem!AT$82)+SUMIF(Chem!$AX$84,$A36,Chem!AT$90)+SUMIF(Chem!$AX$92,$A36,Chem!AT$98))+(SUMIF(IITChem!$AX$12,$A36,IITChem!AT$18)+SUMIF(IITChem!$AX$20,$A36,IITChem!AT$26)+SUMIF(IITChem!$AX$28,$A36,IITChem!AT$34)+SUMIF(IITChem!$AX$36,$A36,IITChem!AT$42)+SUMIF(IITChem!$AX$44,$A36,IITChem!AT$50)+SUMIF(IITChem!$AX$52,$A36,IITChem!AT$58)+SUMIF(IITChem!$AX$60,$A36,IITChem!AT$66)+SUMIF(IITChem!$AX$68,$A36,IITChem!AT$74)+SUMIF(IITChem!$AX$76,$A36,IITChem!AT$82)+SUMIF(IITChem!$AX$84,$A36,IITChem!AT$90)+SUMIF(IITChem!$AX$92,$A36,IITChem!AT$98))+(SUMIF(Bio!$AX$12,$A36,Bio!AT$18)+SUMIF(Bio!$AX$20,$A36,Bio!AT$26)+SUMIF(Bio!$AX$28,$A36,Bio!AT$34)+SUMIF(Bio!$AX$36,$A36,Bio!AT$42)+SUMIF(Bio!$AX$44,$A36,Bio!AT$50)+SUMIF(Bio!$AX$52,$A36,Bio!AT$58)+SUMIF(Bio!$AX$60,$A36,Bio!AT$66)+SUMIF(Bio!$AX$68,$A36,Bio!AT$74)+SUMIF(Bio!$AX$76,$A36,Bio!AT$82)+SUMIF(Bio!$AX$84,$A36,Bio!AT$90)+SUMIF(Bio!$AX$92,$A36,Bio!AT$98))+(SUMIF(Maths!$AX$12,$A36,Maths!AT$18)+SUMIF(Maths!$AX$20,$A36,Maths!AT$26)+SUMIF(Maths!$AX$28,$A36,Maths!AT$34)+SUMIF(Maths!$AX$36,$A36,Maths!AT$42)+SUMIF(Maths!$AX$44,$A36,Maths!AT$50)+SUMIF(Maths!$AX$52,$A36,Maths!AT$58)+SUMIF(Maths!$AX$60,$A36,Maths!AT$66)+SUMIF(Maths!$AX$68,$A36,Maths!AT$74)+SUMIF(Maths!$AX$76,$A36,Maths!AT$82)+SUMIF(Maths!$AX$84,$A36,Maths!AT$90)+SUMIF(Maths!$AX$92,$A36,Maths!AT$98))+(SUMIF(IITMaths!$AX$12,$A36,IITMaths!AT$18)+SUMIF(IITMaths!$AX$20,$A36,IITMaths!AT$26)+SUMIF(IITMaths!$AX$28,$A36,IITMaths!AT$34)+SUMIF(IITMaths!$AX$36,$A36,IITMaths!AT$42)+SUMIF(IITMaths!$AX$44,$A36,IITMaths!AT$50)+SUMIF(IITMaths!$AX$52,$A36,IITMaths!AT$58)+SUMIF(IITMaths!$AX$60,$A36,IITMaths!AT$66)+SUMIF(IITMaths!$AX$68,$A36,IITMaths!AT$74)+SUMIF(IITMaths!$AX$76,$A36,IITMaths!AT$82)+SUMIF(IITMaths!$AX$84,$A36,IITMaths!AT$90)+SUMIF(IITMaths!$AX$92,$A36,IITMaths!AT$98))+(SUMIF(FourthLecture!$AX$12,$A36,FourthLecture!AT$18)+SUMIF(FourthLecture!$AX$20,$A36,FourthLecture!AT$26)+SUMIF(FourthLecture!$AX$28,$A36,FourthLecture!AT$34)+SUMIF(FourthLecture!$AX$36,$A36,FourthLecture!AT$42)+SUMIF(FourthLecture!$AX$44,$A36,FourthLecture!AT$50)+SUMIF(FourthLecture!$AX$52,$A36,FourthLecture!AT$58)+SUMIF(FourthLecture!$AX$60,$A36,FourthLecture!AT$66)+SUMIF(FourthLecture!$AX$68,$A36,FourthLecture!AT$74)+SUMIF(FourthLecture!$AX$76,$A36,FourthLecture!AT$82)+SUMIF(FourthLecture!$AX$84,$A36,FourthLecture!AT$90)+SUMIF(FourthLecture!$AX$92,$A36,FourthLecture!AT$98))+(SUMIF(OtherSubjects!$AX$12,$A36,OtherSubjects!AT$18)+SUMIF(OtherSubjects!$AX$20,$A36,OtherSubjects!AT$26)+SUMIF(OtherSubjects!$AX$28,$A36,OtherSubjects!AT$34)+SUMIF(OtherSubjects!$AX$36,$A36,OtherSubjects!AT$42)+SUMIF(OtherSubjects!$AX$44,$A36,OtherSubjects!AT$50)+SUMIF(OtherSubjects!$AX$52,$A36,OtherSubjects!AT$58)+SUMIF(OtherSubjects!$AX$60,$A36,OtherSubjects!AT$66)+SUMIF(OtherSubjects!$AX$68,$A36,OtherSubjects!AT$74)+SUMIF(OtherSubjects!$AX$76,$A36,OtherSubjects!AT$82)+SUMIF(OtherSubjects!$AX$84,$A36,OtherSubjects!AT$90)+SUMIF(OtherSubjects!$AX$92,$A36,OtherSubjects!AT$98))</f>
        <v>5560</v>
      </c>
      <c r="T36" s="331">
        <f>(SUMIF(Physics!$AX$12,$A36,Physics!AU$18)+SUMIF(Physics!$AX$20,$A36,Physics!AU$26)+SUMIF(Physics!$AX$28,$A36,Physics!AU$34)+SUMIF(Physics!$AX$36,$A36,Physics!AU$42)+SUMIF(Physics!$AX$44,$A36,Physics!AU$50)+SUMIF(Physics!$AX$52,$A36,Physics!AU$58)+SUMIF(Physics!$AX$60,$A36,Physics!AU$66)+SUMIF(Physics!$AX$68,$A36,Physics!AU$74)+SUMIF(Physics!$AX$76,$A36,Physics!AU$82)+SUMIF(Physics!$AX$84,$A36,Physics!AU$90)+SUMIF(Physics!$AX$92,$A36,Physics!AU$98))+(SUMIF(IITPhysics!$AX$12,$A36,IITPhysics!AU$18)+SUMIF(IITPhysics!$AX$20,$A36,IITPhysics!AU$26)+SUMIF(IITPhysics!$AX$28,$A36,IITPhysics!AU$34)+SUMIF(IITPhysics!$AX$36,$A36,IITPhysics!AU$42)+SUMIF(IITPhysics!$AX$44,$A36,IITPhysics!AU$50)+SUMIF(IITPhysics!$AX$52,$A36,IITPhysics!AU$58)+SUMIF(IITPhysics!$AX$60,$A36,IITPhysics!AU$66)+SUMIF(IITPhysics!$AX$68,$A36,IITPhysics!AU$74)+SUMIF(IITPhysics!$AX$76,$A36,IITPhysics!AU$82)+SUMIF(IITPhysics!$AX$84,$A36,IITPhysics!AU$90)+SUMIF(IITPhysics!$AX$92,$A36,IITPhysics!AU$98))+(SUMIF(Chem!$AX$12,$A36,Chem!AU$18)+SUMIF(Chem!$AX$20,$A36,Chem!AU$26)+SUMIF(Chem!$AX$28,$A36,Chem!AU$34)+SUMIF(Chem!$AX$36,$A36,Chem!AU$42)+SUMIF(Chem!$AX$44,$A36,Chem!AU$50)+SUMIF(Chem!$AX$52,$A36,Chem!AU$58)+SUMIF(Chem!$AX$60,$A36,Chem!AU$66)+SUMIF(Chem!$AX$68,$A36,Chem!AU$74)+SUMIF(Chem!$AX$76,$A36,Chem!AU$82)+SUMIF(Chem!$AX$84,$A36,Chem!AU$90)+SUMIF(Chem!$AX$92,$A36,Chem!AU$98))+(SUMIF(IITChem!$AX$12,$A36,IITChem!AU$18)+SUMIF(IITChem!$AX$20,$A36,IITChem!AU$26)+SUMIF(IITChem!$AX$28,$A36,IITChem!AU$34)+SUMIF(IITChem!$AX$36,$A36,IITChem!AU$42)+SUMIF(IITChem!$AX$44,$A36,IITChem!AU$50)+SUMIF(IITChem!$AX$52,$A36,IITChem!AU$58)+SUMIF(IITChem!$AX$60,$A36,IITChem!AU$66)+SUMIF(IITChem!$AX$68,$A36,IITChem!AU$74)+SUMIF(IITChem!$AX$76,$A36,IITChem!AU$82)+SUMIF(IITChem!$AX$84,$A36,IITChem!AU$90)+SUMIF(IITChem!$AX$92,$A36,IITChem!AU$98))+(SUMIF(Bio!$AX$12,$A36,Bio!AU$18)+SUMIF(Bio!$AX$20,$A36,Bio!AU$26)+SUMIF(Bio!$AX$28,$A36,Bio!AU$34)+SUMIF(Bio!$AX$36,$A36,Bio!AU$42)+SUMIF(Bio!$AX$44,$A36,Bio!AU$50)+SUMIF(Bio!$AX$52,$A36,Bio!AU$58)+SUMIF(Bio!$AX$60,$A36,Bio!AU$66)+SUMIF(Bio!$AX$68,$A36,Bio!AU$74)+SUMIF(Bio!$AX$76,$A36,Bio!AU$82)+SUMIF(Bio!$AX$84,$A36,Bio!AU$90)+SUMIF(Bio!$AX$92,$A36,Bio!AU$98))+(SUMIF(Maths!$AX$12,$A36,Maths!AU$18)+SUMIF(Maths!$AX$20,$A36,Maths!AU$26)+SUMIF(Maths!$AX$28,$A36,Maths!AU$34)+SUMIF(Maths!$AX$36,$A36,Maths!AU$42)+SUMIF(Maths!$AX$44,$A36,Maths!AU$50)+SUMIF(Maths!$AX$52,$A36,Maths!AU$58)+SUMIF(Maths!$AX$60,$A36,Maths!AU$66)+SUMIF(Maths!$AX$68,$A36,Maths!AU$74)+SUMIF(Maths!$AX$76,$A36,Maths!AU$82)+SUMIF(Maths!$AX$84,$A36,Maths!AU$90)+SUMIF(Maths!$AX$92,$A36,Maths!AU$98))+(SUMIF(IITMaths!$AX$12,$A36,IITMaths!AU$18)+SUMIF(IITMaths!$AX$20,$A36,IITMaths!AU$26)+SUMIF(IITMaths!$AX$28,$A36,IITMaths!AU$34)+SUMIF(IITMaths!$AX$36,$A36,IITMaths!AU$42)+SUMIF(IITMaths!$AX$44,$A36,IITMaths!AU$50)+SUMIF(IITMaths!$AX$52,$A36,IITMaths!AU$58)+SUMIF(IITMaths!$AX$60,$A36,IITMaths!AU$66)+SUMIF(IITMaths!$AX$68,$A36,IITMaths!AU$74)+SUMIF(IITMaths!$AX$76,$A36,IITMaths!AU$82)+SUMIF(IITMaths!$AX$84,$A36,IITMaths!AU$90)+SUMIF(IITMaths!$AX$92,$A36,IITMaths!AU$98))+(SUMIF(FourthLecture!$AX$12,$A36,FourthLecture!AU$18)+SUMIF(FourthLecture!$AX$20,$A36,FourthLecture!AU$26)+SUMIF(FourthLecture!$AX$28,$A36,FourthLecture!AU$34)+SUMIF(FourthLecture!$AX$36,$A36,FourthLecture!AU$42)+SUMIF(FourthLecture!$AX$44,$A36,FourthLecture!AU$50)+SUMIF(FourthLecture!$AX$52,$A36,FourthLecture!AU$58)+SUMIF(FourthLecture!$AX$60,$A36,FourthLecture!AU$66)+SUMIF(FourthLecture!$AX$68,$A36,FourthLecture!AU$74)+SUMIF(FourthLecture!$AX$76,$A36,FourthLecture!AU$82)+SUMIF(FourthLecture!$AX$84,$A36,FourthLecture!AU$90)+SUMIF(FourthLecture!$AX$92,$A36,FourthLecture!AU$98))+(SUMIF(OtherSubjects!$AX$12,$A36,OtherSubjects!AU$18)+SUMIF(OtherSubjects!$AX$20,$A36,OtherSubjects!AU$26)+SUMIF(OtherSubjects!$AX$28,$A36,OtherSubjects!AU$34)+SUMIF(OtherSubjects!$AX$36,$A36,OtherSubjects!AU$42)+SUMIF(OtherSubjects!$AX$44,$A36,OtherSubjects!AU$50)+SUMIF(OtherSubjects!$AX$52,$A36,OtherSubjects!AU$58)+SUMIF(OtherSubjects!$AX$60,$A36,OtherSubjects!AU$66)+SUMIF(OtherSubjects!$AX$68,$A36,OtherSubjects!AU$74)+SUMIF(OtherSubjects!$AX$76,$A36,OtherSubjects!AU$82)+SUMIF(OtherSubjects!$AX$84,$A36,OtherSubjects!AU$90)+SUMIF(OtherSubjects!$AX$92,$A36,OtherSubjects!AU$98))</f>
        <v>6160</v>
      </c>
      <c r="U36" s="331">
        <f>(SUMIF(Physics!$AX$12,$A36,Physics!AV$18)+SUMIF(Physics!$AX$20,$A36,Physics!AV$26)+SUMIF(Physics!$AX$28,$A36,Physics!AV$34)+SUMIF(Physics!$AX$36,$A36,Physics!AV$42)+SUMIF(Physics!$AX$44,$A36,Physics!AV$50)+SUMIF(Physics!$AX$52,$A36,Physics!AV$58)+SUMIF(Physics!$AX$60,$A36,Physics!AV$66)+SUMIF(Physics!$AX$68,$A36,Physics!AV$74)+SUMIF(Physics!$AX$76,$A36,Physics!AV$82)+SUMIF(Physics!$AX$84,$A36,Physics!AV$90)+SUMIF(Physics!$AX$92,$A36,Physics!AV$98))+(SUMIF(IITPhysics!$AX$12,$A36,IITPhysics!AV$18)+SUMIF(IITPhysics!$AX$20,$A36,IITPhysics!AV$26)+SUMIF(IITPhysics!$AX$28,$A36,IITPhysics!AV$34)+SUMIF(IITPhysics!$AX$36,$A36,IITPhysics!AV$42)+SUMIF(IITPhysics!$AX$44,$A36,IITPhysics!AV$50)+SUMIF(IITPhysics!$AX$52,$A36,IITPhysics!AV$58)+SUMIF(IITPhysics!$AX$60,$A36,IITPhysics!AV$66)+SUMIF(IITPhysics!$AX$68,$A36,IITPhysics!AV$74)+SUMIF(IITPhysics!$AX$76,$A36,IITPhysics!AV$82)+SUMIF(IITPhysics!$AX$84,$A36,IITPhysics!AV$90)+SUMIF(IITPhysics!$AX$92,$A36,IITPhysics!AV$98))+(SUMIF(Chem!$AX$12,$A36,Chem!AV$18)+SUMIF(Chem!$AX$20,$A36,Chem!AV$26)+SUMIF(Chem!$AX$28,$A36,Chem!AV$34)+SUMIF(Chem!$AX$36,$A36,Chem!AV$42)+SUMIF(Chem!$AX$44,$A36,Chem!AV$50)+SUMIF(Chem!$AX$52,$A36,Chem!AV$58)+SUMIF(Chem!$AX$60,$A36,Chem!AV$66)+SUMIF(Chem!$AX$68,$A36,Chem!AV$74)+SUMIF(Chem!$AX$76,$A36,Chem!AV$82)+SUMIF(Chem!$AX$84,$A36,Chem!AV$90)+SUMIF(Chem!$AX$92,$A36,Chem!AV$98))+(SUMIF(IITChem!$AX$12,$A36,IITChem!AV$18)+SUMIF(IITChem!$AX$20,$A36,IITChem!AV$26)+SUMIF(IITChem!$AX$28,$A36,IITChem!AV$34)+SUMIF(IITChem!$AX$36,$A36,IITChem!AV$42)+SUMIF(IITChem!$AX$44,$A36,IITChem!AV$50)+SUMIF(IITChem!$AX$52,$A36,IITChem!AV$58)+SUMIF(IITChem!$AX$60,$A36,IITChem!AV$66)+SUMIF(IITChem!$AX$68,$A36,IITChem!AV$74)+SUMIF(IITChem!$AX$76,$A36,IITChem!AV$82)+SUMIF(IITChem!$AX$84,$A36,IITChem!AV$90)+SUMIF(IITChem!$AX$92,$A36,IITChem!AV$98))+(SUMIF(Bio!$AX$12,$A36,Bio!AV$18)+SUMIF(Bio!$AX$20,$A36,Bio!AV$26)+SUMIF(Bio!$AX$28,$A36,Bio!AV$34)+SUMIF(Bio!$AX$36,$A36,Bio!AV$42)+SUMIF(Bio!$AX$44,$A36,Bio!AV$50)+SUMIF(Bio!$AX$52,$A36,Bio!AV$58)+SUMIF(Bio!$AX$60,$A36,Bio!AV$66)+SUMIF(Bio!$AX$68,$A36,Bio!AV$74)+SUMIF(Bio!$AX$76,$A36,Bio!AV$82)+SUMIF(Bio!$AX$84,$A36,Bio!AV$90)+SUMIF(Bio!$AX$92,$A36,Bio!AV$98))+(SUMIF(Maths!$AX$12,$A36,Maths!AV$18)+SUMIF(Maths!$AX$20,$A36,Maths!AV$26)+SUMIF(Maths!$AX$28,$A36,Maths!AV$34)+SUMIF(Maths!$AX$36,$A36,Maths!AV$42)+SUMIF(Maths!$AX$44,$A36,Maths!AV$50)+SUMIF(Maths!$AX$52,$A36,Maths!AV$58)+SUMIF(Maths!$AX$60,$A36,Maths!AV$66)+SUMIF(Maths!$AX$68,$A36,Maths!AV$74)+SUMIF(Maths!$AX$76,$A36,Maths!AV$82)+SUMIF(Maths!$AX$84,$A36,Maths!AV$90)+SUMIF(Maths!$AX$92,$A36,Maths!AV$98))+(SUMIF(IITMaths!$AX$12,$A36,IITMaths!AV$18)+SUMIF(IITMaths!$AX$20,$A36,IITMaths!AV$26)+SUMIF(IITMaths!$AX$28,$A36,IITMaths!AV$34)+SUMIF(IITMaths!$AX$36,$A36,IITMaths!AV$42)+SUMIF(IITMaths!$AX$44,$A36,IITMaths!AV$50)+SUMIF(IITMaths!$AX$52,$A36,IITMaths!AV$58)+SUMIF(IITMaths!$AX$60,$A36,IITMaths!AV$66)+SUMIF(IITMaths!$AX$68,$A36,IITMaths!AV$74)+SUMIF(IITMaths!$AX$76,$A36,IITMaths!AV$82)+SUMIF(IITMaths!$AX$84,$A36,IITMaths!AV$90)+SUMIF(IITMaths!$AX$92,$A36,IITMaths!AV$98))+(SUMIF(FourthLecture!$AX$12,$A36,FourthLecture!AV$18)+SUMIF(FourthLecture!$AX$20,$A36,FourthLecture!AV$26)+SUMIF(FourthLecture!$AX$28,$A36,FourthLecture!AV$34)+SUMIF(FourthLecture!$AX$36,$A36,FourthLecture!AV$42)+SUMIF(FourthLecture!$AX$44,$A36,FourthLecture!AV$50)+SUMIF(FourthLecture!$AX$52,$A36,FourthLecture!AV$58)+SUMIF(FourthLecture!$AX$60,$A36,FourthLecture!AV$66)+SUMIF(FourthLecture!$AX$68,$A36,FourthLecture!AV$74)+SUMIF(FourthLecture!$AX$76,$A36,FourthLecture!AV$82)+SUMIF(FourthLecture!$AX$84,$A36,FourthLecture!AV$90)+SUMIF(FourthLecture!$AX$92,$A36,FourthLecture!AV$98))+(SUMIF(OtherSubjects!$AX$12,$A36,OtherSubjects!AV$18)+SUMIF(OtherSubjects!$AX$20,$A36,OtherSubjects!AV$26)+SUMIF(OtherSubjects!$AX$28,$A36,OtherSubjects!AV$34)+SUMIF(OtherSubjects!$AX$36,$A36,OtherSubjects!AV$42)+SUMIF(OtherSubjects!$AX$44,$A36,OtherSubjects!AV$50)+SUMIF(OtherSubjects!$AX$52,$A36,OtherSubjects!AV$58)+SUMIF(OtherSubjects!$AX$60,$A36,OtherSubjects!AV$66)+SUMIF(OtherSubjects!$AX$68,$A36,OtherSubjects!AV$74)+SUMIF(OtherSubjects!$AX$76,$A36,OtherSubjects!AV$82)+SUMIF(OtherSubjects!$AX$84,$A36,OtherSubjects!AV$90)+SUMIF(OtherSubjects!$AX$92,$A36,OtherSubjects!AV$98))</f>
        <v>3200</v>
      </c>
      <c r="V36" s="331">
        <f>(SUMIF(Physics!$AX$12,$A36,Physics!AW$18)+SUMIF(Physics!$AX$20,$A36,Physics!AW$26)+SUMIF(Physics!$AX$28,$A36,Physics!AW$34)+SUMIF(Physics!$AX$36,$A36,Physics!AW$42)+SUMIF(Physics!$AX$44,$A36,Physics!AW$50)+SUMIF(Physics!$AX$52,$A36,Physics!AW$58)+SUMIF(Physics!$AX$60,$A36,Physics!AW$66)+SUMIF(Physics!$AX$68,$A36,Physics!AW$74)+SUMIF(Physics!$AX$76,$A36,Physics!AW$82)+SUMIF(Physics!$AX$84,$A36,Physics!AW$90)+SUMIF(Physics!$AX$92,$A36,Physics!AW$98))+(SUMIF(IITPhysics!$AX$12,$A36,IITPhysics!AW$18)+SUMIF(IITPhysics!$AX$20,$A36,IITPhysics!AW$26)+SUMIF(IITPhysics!$AX$28,$A36,IITPhysics!AW$34)+SUMIF(IITPhysics!$AX$36,$A36,IITPhysics!AW$42)+SUMIF(IITPhysics!$AX$44,$A36,IITPhysics!AW$50)+SUMIF(IITPhysics!$AX$52,$A36,IITPhysics!AW$58)+SUMIF(IITPhysics!$AX$60,$A36,IITPhysics!AW$66)+SUMIF(IITPhysics!$AX$68,$A36,IITPhysics!AW$74)+SUMIF(IITPhysics!$AX$76,$A36,IITPhysics!AW$82)+SUMIF(IITPhysics!$AX$84,$A36,IITPhysics!AW$90)+SUMIF(IITPhysics!$AX$92,$A36,IITPhysics!AW$98))+(SUMIF(Chem!$AX$12,$A36,Chem!AW$18)+SUMIF(Chem!$AX$20,$A36,Chem!AW$26)+SUMIF(Chem!$AX$28,$A36,Chem!AW$34)+SUMIF(Chem!$AX$36,$A36,Chem!AW$42)+SUMIF(Chem!$AX$44,$A36,Chem!AW$50)+SUMIF(Chem!$AX$52,$A36,Chem!AW$58)+SUMIF(Chem!$AX$60,$A36,Chem!AW$66)+SUMIF(Chem!$AX$68,$A36,Chem!AW$74)+SUMIF(Chem!$AX$76,$A36,Chem!AW$82)+SUMIF(Chem!$AX$84,$A36,Chem!AW$90)+SUMIF(Chem!$AX$92,$A36,Chem!AW$98))+(SUMIF(IITChem!$AX$12,$A36,IITChem!AW$18)+SUMIF(IITChem!$AX$20,$A36,IITChem!AW$26)+SUMIF(IITChem!$AX$28,$A36,IITChem!AW$34)+SUMIF(IITChem!$AX$36,$A36,IITChem!AW$42)+SUMIF(IITChem!$AX$44,$A36,IITChem!AW$50)+SUMIF(IITChem!$AX$52,$A36,IITChem!AW$58)+SUMIF(IITChem!$AX$60,$A36,IITChem!AW$66)+SUMIF(IITChem!$AX$68,$A36,IITChem!AW$74)+SUMIF(IITChem!$AX$76,$A36,IITChem!AW$82)+SUMIF(IITChem!$AX$84,$A36,IITChem!AW$90)+SUMIF(IITChem!$AX$92,$A36,IITChem!AW$98))+(SUMIF(Bio!$AX$12,$A36,Bio!AW$18)+SUMIF(Bio!$AX$20,$A36,Bio!AW$26)+SUMIF(Bio!$AX$28,$A36,Bio!AW$34)+SUMIF(Bio!$AX$36,$A36,Bio!AW$42)+SUMIF(Bio!$AX$44,$A36,Bio!AW$50)+SUMIF(Bio!$AX$52,$A36,Bio!AW$58)+SUMIF(Bio!$AX$60,$A36,Bio!AW$66)+SUMIF(Bio!$AX$68,$A36,Bio!AW$74)+SUMIF(Bio!$AX$76,$A36,Bio!AW$82)+SUMIF(Bio!$AX$84,$A36,Bio!AW$90)+SUMIF(Bio!$AX$92,$A36,Bio!AW$98))+(SUMIF(Maths!$AX$12,$A36,Maths!AW$18)+SUMIF(Maths!$AX$20,$A36,Maths!AW$26)+SUMIF(Maths!$AX$28,$A36,Maths!AW$34)+SUMIF(Maths!$AX$36,$A36,Maths!AW$42)+SUMIF(Maths!$AX$44,$A36,Maths!AW$50)+SUMIF(Maths!$AX$52,$A36,Maths!AW$58)+SUMIF(Maths!$AX$60,$A36,Maths!AW$66)+SUMIF(Maths!$AX$68,$A36,Maths!AW$74)+SUMIF(Maths!$AX$76,$A36,Maths!AW$82)+SUMIF(Maths!$AX$84,$A36,Maths!AW$90)+SUMIF(Maths!$AX$92,$A36,Maths!AW$98))+(SUMIF(IITMaths!$AX$12,$A36,IITMaths!AW$18)+SUMIF(IITMaths!$AX$20,$A36,IITMaths!AW$26)+SUMIF(IITMaths!$AX$28,$A36,IITMaths!AW$34)+SUMIF(IITMaths!$AX$36,$A36,IITMaths!AW$42)+SUMIF(IITMaths!$AX$44,$A36,IITMaths!AW$50)+SUMIF(IITMaths!$AX$52,$A36,IITMaths!AW$58)+SUMIF(IITMaths!$AX$60,$A36,IITMaths!AW$66)+SUMIF(IITMaths!$AX$68,$A36,IITMaths!AW$74)+SUMIF(IITMaths!$AX$76,$A36,IITMaths!AW$82)+SUMIF(IITMaths!$AX$84,$A36,IITMaths!AW$90)+SUMIF(IITMaths!$AX$92,$A36,IITMaths!AW$98))+(SUMIF(FourthLecture!$AX$12,$A36,FourthLecture!AW$18)+SUMIF(FourthLecture!$AX$20,$A36,FourthLecture!AW$26)+SUMIF(FourthLecture!$AX$28,$A36,FourthLecture!AW$34)+SUMIF(FourthLecture!$AX$36,$A36,FourthLecture!AW$42)+SUMIF(FourthLecture!$AX$44,$A36,FourthLecture!AW$50)+SUMIF(FourthLecture!$AX$52,$A36,FourthLecture!AW$58)+SUMIF(FourthLecture!$AX$60,$A36,FourthLecture!AW$66)+SUMIF(FourthLecture!$AX$68,$A36,FourthLecture!AW$74)+SUMIF(FourthLecture!$AX$76,$A36,FourthLecture!AW$82)+SUMIF(FourthLecture!$AX$84,$A36,FourthLecture!AW$90)+SUMIF(FourthLecture!$AX$92,$A36,FourthLecture!AW$98))+(SUMIF(OtherSubjects!$AX$12,$A36,OtherSubjects!AW$18)+SUMIF(OtherSubjects!$AX$20,$A36,OtherSubjects!AW$26)+SUMIF(OtherSubjects!$AX$28,$A36,OtherSubjects!AW$34)+SUMIF(OtherSubjects!$AX$36,$A36,OtherSubjects!AW$42)+SUMIF(OtherSubjects!$AX$44,$A36,OtherSubjects!AW$50)+SUMIF(OtherSubjects!$AX$52,$A36,OtherSubjects!AW$58)+SUMIF(OtherSubjects!$AX$60,$A36,OtherSubjects!AW$66)+SUMIF(OtherSubjects!$AX$68,$A36,OtherSubjects!AW$74)+SUMIF(OtherSubjects!$AX$76,$A36,OtherSubjects!AW$82)+SUMIF(OtherSubjects!$AX$84,$A36,OtherSubjects!AW$90)+SUMIF(OtherSubjects!$AX$92,$A36,OtherSubjects!AW$98))</f>
        <v>3200</v>
      </c>
      <c r="W36" s="331">
        <f>(SUMIF(Physics!$AX$12,$A36,Physics!AX$18)+SUMIF(Physics!$AX$20,$A36,Physics!AX$26)+SUMIF(Physics!$AX$28,$A36,Physics!AX$34)+SUMIF(Physics!$AX$36,$A36,Physics!AX$42)+SUMIF(Physics!$AX$44,$A36,Physics!AX$50)+SUMIF(Physics!$AX$52,$A36,Physics!AX$58)+SUMIF(Physics!$AX$60,$A36,Physics!AX$66)+SUMIF(Physics!$AX$68,$A36,Physics!AX$74)+SUMIF(Physics!$AX$76,$A36,Physics!AX$82)+SUMIF(Physics!$AX$84,$A36,Physics!AX$90)+SUMIF(Physics!$AX$92,$A36,Physics!AX$98))+(SUMIF(IITPhysics!$AX$12,$A36,IITPhysics!AX$18)+SUMIF(IITPhysics!$AX$20,$A36,IITPhysics!AX$26)+SUMIF(IITPhysics!$AX$28,$A36,IITPhysics!AX$34)+SUMIF(IITPhysics!$AX$36,$A36,IITPhysics!AX$42)+SUMIF(IITPhysics!$AX$44,$A36,IITPhysics!AX$50)+SUMIF(IITPhysics!$AX$52,$A36,IITPhysics!AX$58)+SUMIF(IITPhysics!$AX$60,$A36,IITPhysics!AX$66)+SUMIF(IITPhysics!$AX$68,$A36,IITPhysics!AX$74)+SUMIF(IITPhysics!$AX$76,$A36,IITPhysics!AX$82)+SUMIF(IITPhysics!$AX$84,$A36,IITPhysics!AX$90)+SUMIF(IITPhysics!$AX$92,$A36,IITPhysics!AX$98))+(SUMIF(Chem!$AX$12,$A36,Chem!AX$18)+SUMIF(Chem!$AX$20,$A36,Chem!AX$26)+SUMIF(Chem!$AX$28,$A36,Chem!AX$34)+SUMIF(Chem!$AX$36,$A36,Chem!AX$42)+SUMIF(Chem!$AX$44,$A36,Chem!AX$50)+SUMIF(Chem!$AX$52,$A36,Chem!AX$58)+SUMIF(Chem!$AX$60,$A36,Chem!AX$66)+SUMIF(Chem!$AX$68,$A36,Chem!AX$74)+SUMIF(Chem!$AX$76,$A36,Chem!AX$82)+SUMIF(Chem!$AX$84,$A36,Chem!AX$90)+SUMIF(Chem!$AX$92,$A36,Chem!AX$98))+(SUMIF(IITChem!$AX$12,$A36,IITChem!AX$18)+SUMIF(IITChem!$AX$20,$A36,IITChem!AX$26)+SUMIF(IITChem!$AX$28,$A36,IITChem!AX$34)+SUMIF(IITChem!$AX$36,$A36,IITChem!AX$42)+SUMIF(IITChem!$AX$44,$A36,IITChem!AX$50)+SUMIF(IITChem!$AX$52,$A36,IITChem!AX$58)+SUMIF(IITChem!$AX$60,$A36,IITChem!AX$66)+SUMIF(IITChem!$AX$68,$A36,IITChem!AX$74)+SUMIF(IITChem!$AX$76,$A36,IITChem!AX$82)+SUMIF(IITChem!$AX$84,$A36,IITChem!AX$90)+SUMIF(IITChem!$AX$92,$A36,IITChem!AX$98))+(SUMIF(Bio!$AX$12,$A36,Bio!AX$18)+SUMIF(Bio!$AX$20,$A36,Bio!AX$26)+SUMIF(Bio!$AX$28,$A36,Bio!AX$34)+SUMIF(Bio!$AX$36,$A36,Bio!AX$42)+SUMIF(Bio!$AX$44,$A36,Bio!AX$50)+SUMIF(Bio!$AX$52,$A36,Bio!AX$58)+SUMIF(Bio!$AX$60,$A36,Bio!AX$66)+SUMIF(Bio!$AX$68,$A36,Bio!AX$74)+SUMIF(Bio!$AX$76,$A36,Bio!AX$82)+SUMIF(Bio!$AX$84,$A36,Bio!AX$90)+SUMIF(Bio!$AX$92,$A36,Bio!AX$98))+(SUMIF(Maths!$AX$12,$A36,Maths!AX$18)+SUMIF(Maths!$AX$20,$A36,Maths!AX$26)+SUMIF(Maths!$AX$28,$A36,Maths!AX$34)+SUMIF(Maths!$AX$36,$A36,Maths!AX$42)+SUMIF(Maths!$AX$44,$A36,Maths!AX$50)+SUMIF(Maths!$AX$52,$A36,Maths!AX$58)+SUMIF(Maths!$AX$60,$A36,Maths!AX$66)+SUMIF(Maths!$AX$68,$A36,Maths!AX$74)+SUMIF(Maths!$AX$76,$A36,Maths!AX$82)+SUMIF(Maths!$AX$84,$A36,Maths!AX$90)+SUMIF(Maths!$AX$92,$A36,Maths!AX$98))+(SUMIF(IITMaths!$AX$12,$A36,IITMaths!AX$18)+SUMIF(IITMaths!$AX$20,$A36,IITMaths!AX$26)+SUMIF(IITMaths!$AX$28,$A36,IITMaths!AX$34)+SUMIF(IITMaths!$AX$36,$A36,IITMaths!AX$42)+SUMIF(IITMaths!$AX$44,$A36,IITMaths!AX$50)+SUMIF(IITMaths!$AX$52,$A36,IITMaths!AX$58)+SUMIF(IITMaths!$AX$60,$A36,IITMaths!AX$66)+SUMIF(IITMaths!$AX$68,$A36,IITMaths!AX$74)+SUMIF(IITMaths!$AX$76,$A36,IITMaths!AX$82)+SUMIF(IITMaths!$AX$84,$A36,IITMaths!AX$90)+SUMIF(IITMaths!$AX$92,$A36,IITMaths!AX$98))+(SUMIF(FourthLecture!$AX$12,$A36,FourthLecture!AX$18)+SUMIF(FourthLecture!$AX$20,$A36,FourthLecture!AX$26)+SUMIF(FourthLecture!$AX$28,$A36,FourthLecture!AX$34)+SUMIF(FourthLecture!$AX$36,$A36,FourthLecture!AX$42)+SUMIF(FourthLecture!$AX$44,$A36,FourthLecture!AX$50)+SUMIF(FourthLecture!$AX$52,$A36,FourthLecture!AX$58)+SUMIF(FourthLecture!$AX$60,$A36,FourthLecture!AX$66)+SUMIF(FourthLecture!$AX$68,$A36,FourthLecture!AX$74)+SUMIF(FourthLecture!$AX$76,$A36,FourthLecture!AX$82)+SUMIF(FourthLecture!$AX$84,$A36,FourthLecture!AX$90)+SUMIF(FourthLecture!$AX$92,$A36,FourthLecture!AX$98))+(SUMIF(OtherSubjects!$AX$12,$A36,OtherSubjects!AX$18)+SUMIF(OtherSubjects!$AX$20,$A36,OtherSubjects!AX$26)+SUMIF(OtherSubjects!$AX$28,$A36,OtherSubjects!AX$34)+SUMIF(OtherSubjects!$AX$36,$A36,OtherSubjects!AX$42)+SUMIF(OtherSubjects!$AX$44,$A36,OtherSubjects!AX$50)+SUMIF(OtherSubjects!$AX$52,$A36,OtherSubjects!AX$58)+SUMIF(OtherSubjects!$AX$60,$A36,OtherSubjects!AX$66)+SUMIF(OtherSubjects!$AX$68,$A36,OtherSubjects!AX$74)+SUMIF(OtherSubjects!$AX$76,$A36,OtherSubjects!AX$82)+SUMIF(OtherSubjects!$AX$84,$A36,OtherSubjects!AX$90)+SUMIF(OtherSubjects!$AX$92,$A36,OtherSubjects!AX$98))</f>
        <v>0</v>
      </c>
      <c r="X36" s="331">
        <f>(SUMIF(Physics!$AX$12,$A36,Physics!AY$18)+SUMIF(Physics!$AX$20,$A36,Physics!AY$26)+SUMIF(Physics!$AX$28,$A36,Physics!AY$34)+SUMIF(Physics!$AX$36,$A36,Physics!AY$42)+SUMIF(Physics!$AX$44,$A36,Physics!AY$50)+SUMIF(Physics!$AX$52,$A36,Physics!AY$58)+SUMIF(Physics!$AX$60,$A36,Physics!AY$66)+SUMIF(Physics!$AX$68,$A36,Physics!AY$74)+SUMIF(Physics!$AX$76,$A36,Physics!AY$82)+SUMIF(Physics!$AX$84,$A36,Physics!AY$90)+SUMIF(Physics!$AX$92,$A36,Physics!AY$98))+(SUMIF(IITPhysics!$AX$12,$A36,IITPhysics!AY$18)+SUMIF(IITPhysics!$AX$20,$A36,IITPhysics!AY$26)+SUMIF(IITPhysics!$AX$28,$A36,IITPhysics!AY$34)+SUMIF(IITPhysics!$AX$36,$A36,IITPhysics!AY$42)+SUMIF(IITPhysics!$AX$44,$A36,IITPhysics!AY$50)+SUMIF(IITPhysics!$AX$52,$A36,IITPhysics!AY$58)+SUMIF(IITPhysics!$AX$60,$A36,IITPhysics!AY$66)+SUMIF(IITPhysics!$AX$68,$A36,IITPhysics!AY$74)+SUMIF(IITPhysics!$AX$76,$A36,IITPhysics!AY$82)+SUMIF(IITPhysics!$AX$84,$A36,IITPhysics!AY$90)+SUMIF(IITPhysics!$AX$92,$A36,IITPhysics!AY$98))+(SUMIF(Chem!$AX$12,$A36,Chem!AY$18)+SUMIF(Chem!$AX$20,$A36,Chem!AY$26)+SUMIF(Chem!$AX$28,$A36,Chem!AY$34)+SUMIF(Chem!$AX$36,$A36,Chem!AY$42)+SUMIF(Chem!$AX$44,$A36,Chem!AY$50)+SUMIF(Chem!$AX$52,$A36,Chem!AY$58)+SUMIF(Chem!$AX$60,$A36,Chem!AY$66)+SUMIF(Chem!$AX$68,$A36,Chem!AY$74)+SUMIF(Chem!$AX$76,$A36,Chem!AY$82)+SUMIF(Chem!$AX$84,$A36,Chem!AY$90)+SUMIF(Chem!$AX$92,$A36,Chem!AY$98))+(SUMIF(IITChem!$AX$12,$A36,IITChem!AY$18)+SUMIF(IITChem!$AX$20,$A36,IITChem!AY$26)+SUMIF(IITChem!$AX$28,$A36,IITChem!AY$34)+SUMIF(IITChem!$AX$36,$A36,IITChem!AY$42)+SUMIF(IITChem!$AX$44,$A36,IITChem!AY$50)+SUMIF(IITChem!$AX$52,$A36,IITChem!AY$58)+SUMIF(IITChem!$AX$60,$A36,IITChem!AY$66)+SUMIF(IITChem!$AX$68,$A36,IITChem!AY$74)+SUMIF(IITChem!$AX$76,$A36,IITChem!AY$82)+SUMIF(IITChem!$AX$84,$A36,IITChem!AY$90)+SUMIF(IITChem!$AX$92,$A36,IITChem!AY$98))+(SUMIF(Bio!$AX$12,$A36,Bio!AY$18)+SUMIF(Bio!$AX$20,$A36,Bio!AY$26)+SUMIF(Bio!$AX$28,$A36,Bio!AY$34)+SUMIF(Bio!$AX$36,$A36,Bio!AY$42)+SUMIF(Bio!$AX$44,$A36,Bio!AY$50)+SUMIF(Bio!$AX$52,$A36,Bio!AY$58)+SUMIF(Bio!$AX$60,$A36,Bio!AY$66)+SUMIF(Bio!$AX$68,$A36,Bio!AY$74)+SUMIF(Bio!$AX$76,$A36,Bio!AY$82)+SUMIF(Bio!$AX$84,$A36,Bio!AY$90)+SUMIF(Bio!$AX$92,$A36,Bio!AY$98))+(SUMIF(Maths!$AX$12,$A36,Maths!AY$18)+SUMIF(Maths!$AX$20,$A36,Maths!AY$26)+SUMIF(Maths!$AX$28,$A36,Maths!AY$34)+SUMIF(Maths!$AX$36,$A36,Maths!AY$42)+SUMIF(Maths!$AX$44,$A36,Maths!AY$50)+SUMIF(Maths!$AX$52,$A36,Maths!AY$58)+SUMIF(Maths!$AX$60,$A36,Maths!AY$66)+SUMIF(Maths!$AX$68,$A36,Maths!AY$74)+SUMIF(Maths!$AX$76,$A36,Maths!AY$82)+SUMIF(Maths!$AX$84,$A36,Maths!AY$90)+SUMIF(Maths!$AX$92,$A36,Maths!AY$98))+(SUMIF(IITMaths!$AX$12,$A36,IITMaths!AY$18)+SUMIF(IITMaths!$AX$20,$A36,IITMaths!AY$26)+SUMIF(IITMaths!$AX$28,$A36,IITMaths!AY$34)+SUMIF(IITMaths!$AX$36,$A36,IITMaths!AY$42)+SUMIF(IITMaths!$AX$44,$A36,IITMaths!AY$50)+SUMIF(IITMaths!$AX$52,$A36,IITMaths!AY$58)+SUMIF(IITMaths!$AX$60,$A36,IITMaths!AY$66)+SUMIF(IITMaths!$AX$68,$A36,IITMaths!AY$74)+SUMIF(IITMaths!$AX$76,$A36,IITMaths!AY$82)+SUMIF(IITMaths!$AX$84,$A36,IITMaths!AY$90)+SUMIF(IITMaths!$AX$92,$A36,IITMaths!AY$98))+(SUMIF(FourthLecture!$AX$12,$A36,FourthLecture!AY$18)+SUMIF(FourthLecture!$AX$20,$A36,FourthLecture!AY$26)+SUMIF(FourthLecture!$AX$28,$A36,FourthLecture!AY$34)+SUMIF(FourthLecture!$AX$36,$A36,FourthLecture!AY$42)+SUMIF(FourthLecture!$AX$44,$A36,FourthLecture!AY$50)+SUMIF(FourthLecture!$AX$52,$A36,FourthLecture!AY$58)+SUMIF(FourthLecture!$AX$60,$A36,FourthLecture!AY$66)+SUMIF(FourthLecture!$AX$68,$A36,FourthLecture!AY$74)+SUMIF(FourthLecture!$AX$76,$A36,FourthLecture!AY$82)+SUMIF(FourthLecture!$AX$84,$A36,FourthLecture!AY$90)+SUMIF(FourthLecture!$AX$92,$A36,FourthLecture!AY$98))+(SUMIF(OtherSubjects!$AX$12,$A36,OtherSubjects!AY$18)+SUMIF(OtherSubjects!$AX$20,$A36,OtherSubjects!AY$26)+SUMIF(OtherSubjects!$AX$28,$A36,OtherSubjects!AY$34)+SUMIF(OtherSubjects!$AX$36,$A36,OtherSubjects!AY$42)+SUMIF(OtherSubjects!$AX$44,$A36,OtherSubjects!AY$50)+SUMIF(OtherSubjects!$AX$52,$A36,OtherSubjects!AY$58)+SUMIF(OtherSubjects!$AX$60,$A36,OtherSubjects!AY$66)+SUMIF(OtherSubjects!$AX$68,$A36,OtherSubjects!AY$74)+SUMIF(OtherSubjects!$AX$76,$A36,OtherSubjects!AY$82)+SUMIF(OtherSubjects!$AX$84,$A36,OtherSubjects!AY$90)+SUMIF(OtherSubjects!$AX$92,$A36,OtherSubjects!AY$98))</f>
        <v>0</v>
      </c>
      <c r="Y36" s="331">
        <f>(SUMIF(Physics!$AX$12,$A36,Physics!AZ$18)+SUMIF(Physics!$AX$20,$A36,Physics!AZ$26)+SUMIF(Physics!$AX$28,$A36,Physics!AZ$34)+SUMIF(Physics!$AX$36,$A36,Physics!AZ$42)+SUMIF(Physics!$AX$44,$A36,Physics!AZ$50)+SUMIF(Physics!$AX$52,$A36,Physics!AZ$58)+SUMIF(Physics!$AX$60,$A36,Physics!AZ$66)+SUMIF(Physics!$AX$68,$A36,Physics!AZ$74)+SUMIF(Physics!$AX$76,$A36,Physics!AZ$82)+SUMIF(Physics!$AX$84,$A36,Physics!AZ$90)+SUMIF(Physics!$AX$92,$A36,Physics!AZ$98))+(SUMIF(IITPhysics!$AX$12,$A36,IITPhysics!AZ$18)+SUMIF(IITPhysics!$AX$20,$A36,IITPhysics!AZ$26)+SUMIF(IITPhysics!$AX$28,$A36,IITPhysics!AZ$34)+SUMIF(IITPhysics!$AX$36,$A36,IITPhysics!AZ$42)+SUMIF(IITPhysics!$AX$44,$A36,IITPhysics!AZ$50)+SUMIF(IITPhysics!$AX$52,$A36,IITPhysics!AZ$58)+SUMIF(IITPhysics!$AX$60,$A36,IITPhysics!AZ$66)+SUMIF(IITPhysics!$AX$68,$A36,IITPhysics!AZ$74)+SUMIF(IITPhysics!$AX$76,$A36,IITPhysics!AZ$82)+SUMIF(IITPhysics!$AX$84,$A36,IITPhysics!AZ$90)+SUMIF(IITPhysics!$AX$92,$A36,IITPhysics!AZ$98))+(SUMIF(Chem!$AX$12,$A36,Chem!AZ$18)+SUMIF(Chem!$AX$20,$A36,Chem!AZ$26)+SUMIF(Chem!$AX$28,$A36,Chem!AZ$34)+SUMIF(Chem!$AX$36,$A36,Chem!AZ$42)+SUMIF(Chem!$AX$44,$A36,Chem!AZ$50)+SUMIF(Chem!$AX$52,$A36,Chem!AZ$58)+SUMIF(Chem!$AX$60,$A36,Chem!AZ$66)+SUMIF(Chem!$AX$68,$A36,Chem!AZ$74)+SUMIF(Chem!$AX$76,$A36,Chem!AZ$82)+SUMIF(Chem!$AX$84,$A36,Chem!AZ$90)+SUMIF(Chem!$AX$92,$A36,Chem!AZ$98))+(SUMIF(IITChem!$AX$12,$A36,IITChem!AZ$18)+SUMIF(IITChem!$AX$20,$A36,IITChem!AZ$26)+SUMIF(IITChem!$AX$28,$A36,IITChem!AZ$34)+SUMIF(IITChem!$AX$36,$A36,IITChem!AZ$42)+SUMIF(IITChem!$AX$44,$A36,IITChem!AZ$50)+SUMIF(IITChem!$AX$52,$A36,IITChem!AZ$58)+SUMIF(IITChem!$AX$60,$A36,IITChem!AZ$66)+SUMIF(IITChem!$AX$68,$A36,IITChem!AZ$74)+SUMIF(IITChem!$AX$76,$A36,IITChem!AZ$82)+SUMIF(IITChem!$AX$84,$A36,IITChem!AZ$90)+SUMIF(IITChem!$AX$92,$A36,IITChem!AZ$98))+(SUMIF(Bio!$AX$12,$A36,Bio!AZ$18)+SUMIF(Bio!$AX$20,$A36,Bio!AZ$26)+SUMIF(Bio!$AX$28,$A36,Bio!AZ$34)+SUMIF(Bio!$AX$36,$A36,Bio!AZ$42)+SUMIF(Bio!$AX$44,$A36,Bio!AZ$50)+SUMIF(Bio!$AX$52,$A36,Bio!AZ$58)+SUMIF(Bio!$AX$60,$A36,Bio!AZ$66)+SUMIF(Bio!$AX$68,$A36,Bio!AZ$74)+SUMIF(Bio!$AX$76,$A36,Bio!AZ$82)+SUMIF(Bio!$AX$84,$A36,Bio!AZ$90)+SUMIF(Bio!$AX$92,$A36,Bio!AZ$98))+(SUMIF(Maths!$AX$12,$A36,Maths!AZ$18)+SUMIF(Maths!$AX$20,$A36,Maths!AZ$26)+SUMIF(Maths!$AX$28,$A36,Maths!AZ$34)+SUMIF(Maths!$AX$36,$A36,Maths!AZ$42)+SUMIF(Maths!$AX$44,$A36,Maths!AZ$50)+SUMIF(Maths!$AX$52,$A36,Maths!AZ$58)+SUMIF(Maths!$AX$60,$A36,Maths!AZ$66)+SUMIF(Maths!$AX$68,$A36,Maths!AZ$74)+SUMIF(Maths!$AX$76,$A36,Maths!AZ$82)+SUMIF(Maths!$AX$84,$A36,Maths!AZ$90)+SUMIF(Maths!$AX$92,$A36,Maths!AZ$98))+(SUMIF(IITMaths!$AX$12,$A36,IITMaths!AZ$18)+SUMIF(IITMaths!$AX$20,$A36,IITMaths!AZ$26)+SUMIF(IITMaths!$AX$28,$A36,IITMaths!AZ$34)+SUMIF(IITMaths!$AX$36,$A36,IITMaths!AZ$42)+SUMIF(IITMaths!$AX$44,$A36,IITMaths!AZ$50)+SUMIF(IITMaths!$AX$52,$A36,IITMaths!AZ$58)+SUMIF(IITMaths!$AX$60,$A36,IITMaths!AZ$66)+SUMIF(IITMaths!$AX$68,$A36,IITMaths!AZ$74)+SUMIF(IITMaths!$AX$76,$A36,IITMaths!AZ$82)+SUMIF(IITMaths!$AX$84,$A36,IITMaths!AZ$90)+SUMIF(IITMaths!$AX$92,$A36,IITMaths!AZ$98))+(SUMIF(FourthLecture!$AX$12,$A36,FourthLecture!AZ$18)+SUMIF(FourthLecture!$AX$20,$A36,FourthLecture!AZ$26)+SUMIF(FourthLecture!$AX$28,$A36,FourthLecture!AZ$34)+SUMIF(FourthLecture!$AX$36,$A36,FourthLecture!AZ$42)+SUMIF(FourthLecture!$AX$44,$A36,FourthLecture!AZ$50)+SUMIF(FourthLecture!$AX$52,$A36,FourthLecture!AZ$58)+SUMIF(FourthLecture!$AX$60,$A36,FourthLecture!AZ$66)+SUMIF(FourthLecture!$AX$68,$A36,FourthLecture!AZ$74)+SUMIF(FourthLecture!$AX$76,$A36,FourthLecture!AZ$82)+SUMIF(FourthLecture!$AX$84,$A36,FourthLecture!AZ$90)+SUMIF(FourthLecture!$AX$92,$A36,FourthLecture!AZ$98))+(SUMIF(OtherSubjects!$AX$12,$A36,OtherSubjects!AZ$18)+SUMIF(OtherSubjects!$AX$20,$A36,OtherSubjects!AZ$26)+SUMIF(OtherSubjects!$AX$28,$A36,OtherSubjects!AZ$34)+SUMIF(OtherSubjects!$AX$36,$A36,OtherSubjects!AZ$42)+SUMIF(OtherSubjects!$AX$44,$A36,OtherSubjects!AZ$50)+SUMIF(OtherSubjects!$AX$52,$A36,OtherSubjects!AZ$58)+SUMIF(OtherSubjects!$AX$60,$A36,OtherSubjects!AZ$66)+SUMIF(OtherSubjects!$AX$68,$A36,OtherSubjects!AZ$74)+SUMIF(OtherSubjects!$AX$76,$A36,OtherSubjects!AZ$82)+SUMIF(OtherSubjects!$AX$84,$A36,OtherSubjects!AZ$90)+SUMIF(OtherSubjects!$AX$92,$A36,OtherSubjects!AZ$98))</f>
        <v>0</v>
      </c>
      <c r="Z36" s="331">
        <f>(SUMIF(Physics!$AX$12,$A36,Physics!BA$18)+SUMIF(Physics!$AX$20,$A36,Physics!BA$26)+SUMIF(Physics!$AX$28,$A36,Physics!BA$34)+SUMIF(Physics!$AX$36,$A36,Physics!BA$42)+SUMIF(Physics!$AX$44,$A36,Physics!BA$50)+SUMIF(Physics!$AX$52,$A36,Physics!BA$58)+SUMIF(Physics!$AX$60,$A36,Physics!BA$66)+SUMIF(Physics!$AX$68,$A36,Physics!BA$74)+SUMIF(Physics!$AX$76,$A36,Physics!BA$82)+SUMIF(Physics!$AX$84,$A36,Physics!BA$90)+SUMIF(Physics!$AX$92,$A36,Physics!BA$98))+(SUMIF(IITPhysics!$AX$12,$A36,IITPhysics!BA$18)+SUMIF(IITPhysics!$AX$20,$A36,IITPhysics!BA$26)+SUMIF(IITPhysics!$AX$28,$A36,IITPhysics!BA$34)+SUMIF(IITPhysics!$AX$36,$A36,IITPhysics!BA$42)+SUMIF(IITPhysics!$AX$44,$A36,IITPhysics!BA$50)+SUMIF(IITPhysics!$AX$52,$A36,IITPhysics!BA$58)+SUMIF(IITPhysics!$AX$60,$A36,IITPhysics!BA$66)+SUMIF(IITPhysics!$AX$68,$A36,IITPhysics!BA$74)+SUMIF(IITPhysics!$AX$76,$A36,IITPhysics!BA$82)+SUMIF(IITPhysics!$AX$84,$A36,IITPhysics!BA$90)+SUMIF(IITPhysics!$AX$92,$A36,IITPhysics!BA$98))+(SUMIF(Chem!$AX$12,$A36,Chem!BA$18)+SUMIF(Chem!$AX$20,$A36,Chem!BA$26)+SUMIF(Chem!$AX$28,$A36,Chem!BA$34)+SUMIF(Chem!$AX$36,$A36,Chem!BA$42)+SUMIF(Chem!$AX$44,$A36,Chem!BA$50)+SUMIF(Chem!$AX$52,$A36,Chem!BA$58)+SUMIF(Chem!$AX$60,$A36,Chem!BA$66)+SUMIF(Chem!$AX$68,$A36,Chem!BA$74)+SUMIF(Chem!$AX$76,$A36,Chem!BA$82)+SUMIF(Chem!$AX$84,$A36,Chem!BA$90)+SUMIF(Chem!$AX$92,$A36,Chem!BA$98))+(SUMIF(IITChem!$AX$12,$A36,IITChem!BA$18)+SUMIF(IITChem!$AX$20,$A36,IITChem!BA$26)+SUMIF(IITChem!$AX$28,$A36,IITChem!BA$34)+SUMIF(IITChem!$AX$36,$A36,IITChem!BA$42)+SUMIF(IITChem!$AX$44,$A36,IITChem!BA$50)+SUMIF(IITChem!$AX$52,$A36,IITChem!BA$58)+SUMIF(IITChem!$AX$60,$A36,IITChem!BA$66)+SUMIF(IITChem!$AX$68,$A36,IITChem!BA$74)+SUMIF(IITChem!$AX$76,$A36,IITChem!BA$82)+SUMIF(IITChem!$AX$84,$A36,IITChem!BA$90)+SUMIF(IITChem!$AX$92,$A36,IITChem!BA$98))+(SUMIF(Bio!$AX$12,$A36,Bio!BA$18)+SUMIF(Bio!$AX$20,$A36,Bio!BA$26)+SUMIF(Bio!$AX$28,$A36,Bio!BA$34)+SUMIF(Bio!$AX$36,$A36,Bio!BA$42)+SUMIF(Bio!$AX$44,$A36,Bio!BA$50)+SUMIF(Bio!$AX$52,$A36,Bio!BA$58)+SUMIF(Bio!$AX$60,$A36,Bio!BA$66)+SUMIF(Bio!$AX$68,$A36,Bio!BA$74)+SUMIF(Bio!$AX$76,$A36,Bio!BA$82)+SUMIF(Bio!$AX$84,$A36,Bio!BA$90)+SUMIF(Bio!$AX$92,$A36,Bio!BA$98))+(SUMIF(Maths!$AX$12,$A36,Maths!BA$18)+SUMIF(Maths!$AX$20,$A36,Maths!BA$26)+SUMIF(Maths!$AX$28,$A36,Maths!BA$34)+SUMIF(Maths!$AX$36,$A36,Maths!BA$42)+SUMIF(Maths!$AX$44,$A36,Maths!BA$50)+SUMIF(Maths!$AX$52,$A36,Maths!BA$58)+SUMIF(Maths!$AX$60,$A36,Maths!BA$66)+SUMIF(Maths!$AX$68,$A36,Maths!BA$74)+SUMIF(Maths!$AX$76,$A36,Maths!BA$82)+SUMIF(Maths!$AX$84,$A36,Maths!BA$90)+SUMIF(Maths!$AX$92,$A36,Maths!BA$98))+(SUMIF(IITMaths!$AX$12,$A36,IITMaths!BA$18)+SUMIF(IITMaths!$AX$20,$A36,IITMaths!BA$26)+SUMIF(IITMaths!$AX$28,$A36,IITMaths!BA$34)+SUMIF(IITMaths!$AX$36,$A36,IITMaths!BA$42)+SUMIF(IITMaths!$AX$44,$A36,IITMaths!BA$50)+SUMIF(IITMaths!$AX$52,$A36,IITMaths!BA$58)+SUMIF(IITMaths!$AX$60,$A36,IITMaths!BA$66)+SUMIF(IITMaths!$AX$68,$A36,IITMaths!BA$74)+SUMIF(IITMaths!$AX$76,$A36,IITMaths!BA$82)+SUMIF(IITMaths!$AX$84,$A36,IITMaths!BA$90)+SUMIF(IITMaths!$AX$92,$A36,IITMaths!BA$98))+(SUMIF(FourthLecture!$AX$12,$A36,FourthLecture!BA$18)+SUMIF(FourthLecture!$AX$20,$A36,FourthLecture!BA$26)+SUMIF(FourthLecture!$AX$28,$A36,FourthLecture!BA$34)+SUMIF(FourthLecture!$AX$36,$A36,FourthLecture!BA$42)+SUMIF(FourthLecture!$AX$44,$A36,FourthLecture!BA$50)+SUMIF(FourthLecture!$AX$52,$A36,FourthLecture!BA$58)+SUMIF(FourthLecture!$AX$60,$A36,FourthLecture!BA$66)+SUMIF(FourthLecture!$AX$68,$A36,FourthLecture!BA$74)+SUMIF(FourthLecture!$AX$76,$A36,FourthLecture!BA$82)+SUMIF(FourthLecture!$AX$84,$A36,FourthLecture!BA$90)+SUMIF(FourthLecture!$AX$92,$A36,FourthLecture!BA$98))+(SUMIF(OtherSubjects!$AX$12,$A36,OtherSubjects!BA$18)+SUMIF(OtherSubjects!$AX$20,$A36,OtherSubjects!BA$26)+SUMIF(OtherSubjects!$AX$28,$A36,OtherSubjects!BA$34)+SUMIF(OtherSubjects!$AX$36,$A36,OtherSubjects!BA$42)+SUMIF(OtherSubjects!$AX$44,$A36,OtherSubjects!BA$50)+SUMIF(OtherSubjects!$AX$52,$A36,OtherSubjects!BA$58)+SUMIF(OtherSubjects!$AX$60,$A36,OtherSubjects!BA$66)+SUMIF(OtherSubjects!$AX$68,$A36,OtherSubjects!BA$74)+SUMIF(OtherSubjects!$AX$76,$A36,OtherSubjects!BA$82)+SUMIF(OtherSubjects!$AX$84,$A36,OtherSubjects!BA$90)+SUMIF(OtherSubjects!$AX$92,$A36,OtherSubjects!BA$98))</f>
        <v>0</v>
      </c>
      <c r="AA36" s="331">
        <f>(SUMIF(Physics!$AX$12,$A36,Physics!BB$18)+SUMIF(Physics!$AX$20,$A36,Physics!BB$26)+SUMIF(Physics!$AX$28,$A36,Physics!BB$34)+SUMIF(Physics!$AX$36,$A36,Physics!BB$42)+SUMIF(Physics!$AX$44,$A36,Physics!BB$50)+SUMIF(Physics!$AX$52,$A36,Physics!BB$58)+SUMIF(Physics!$AX$60,$A36,Physics!BB$66)+SUMIF(Physics!$AX$68,$A36,Physics!BB$74)+SUMIF(Physics!$AX$76,$A36,Physics!BB$82)+SUMIF(Physics!$AX$84,$A36,Physics!BB$90)+SUMIF(Physics!$AX$92,$A36,Physics!BB$98))+(SUMIF(IITPhysics!$AX$12,$A36,IITPhysics!BB$18)+SUMIF(IITPhysics!$AX$20,$A36,IITPhysics!BB$26)+SUMIF(IITPhysics!$AX$28,$A36,IITPhysics!BB$34)+SUMIF(IITPhysics!$AX$36,$A36,IITPhysics!BB$42)+SUMIF(IITPhysics!$AX$44,$A36,IITPhysics!BB$50)+SUMIF(IITPhysics!$AX$52,$A36,IITPhysics!BB$58)+SUMIF(IITPhysics!$AX$60,$A36,IITPhysics!BB$66)+SUMIF(IITPhysics!$AX$68,$A36,IITPhysics!BB$74)+SUMIF(IITPhysics!$AX$76,$A36,IITPhysics!BB$82)+SUMIF(IITPhysics!$AX$84,$A36,IITPhysics!BB$90)+SUMIF(IITPhysics!$AX$92,$A36,IITPhysics!BB$98))+(SUMIF(Chem!$AX$12,$A36,Chem!BB$18)+SUMIF(Chem!$AX$20,$A36,Chem!BB$26)+SUMIF(Chem!$AX$28,$A36,Chem!BB$34)+SUMIF(Chem!$AX$36,$A36,Chem!BB$42)+SUMIF(Chem!$AX$44,$A36,Chem!BB$50)+SUMIF(Chem!$AX$52,$A36,Chem!BB$58)+SUMIF(Chem!$AX$60,$A36,Chem!BB$66)+SUMIF(Chem!$AX$68,$A36,Chem!BB$74)+SUMIF(Chem!$AX$76,$A36,Chem!BB$82)+SUMIF(Chem!$AX$84,$A36,Chem!BB$90)+SUMIF(Chem!$AX$92,$A36,Chem!BB$98))+(SUMIF(IITChem!$AX$12,$A36,IITChem!BB$18)+SUMIF(IITChem!$AX$20,$A36,IITChem!BB$26)+SUMIF(IITChem!$AX$28,$A36,IITChem!BB$34)+SUMIF(IITChem!$AX$36,$A36,IITChem!BB$42)+SUMIF(IITChem!$AX$44,$A36,IITChem!BB$50)+SUMIF(IITChem!$AX$52,$A36,IITChem!BB$58)+SUMIF(IITChem!$AX$60,$A36,IITChem!BB$66)+SUMIF(IITChem!$AX$68,$A36,IITChem!BB$74)+SUMIF(IITChem!$AX$76,$A36,IITChem!BB$82)+SUMIF(IITChem!$AX$84,$A36,IITChem!BB$90)+SUMIF(IITChem!$AX$92,$A36,IITChem!BB$98))+(SUMIF(Bio!$AX$12,$A36,Bio!BB$18)+SUMIF(Bio!$AX$20,$A36,Bio!BB$26)+SUMIF(Bio!$AX$28,$A36,Bio!BB$34)+SUMIF(Bio!$AX$36,$A36,Bio!BB$42)+SUMIF(Bio!$AX$44,$A36,Bio!BB$50)+SUMIF(Bio!$AX$52,$A36,Bio!BB$58)+SUMIF(Bio!$AX$60,$A36,Bio!BB$66)+SUMIF(Bio!$AX$68,$A36,Bio!BB$74)+SUMIF(Bio!$AX$76,$A36,Bio!BB$82)+SUMIF(Bio!$AX$84,$A36,Bio!BB$90)+SUMIF(Bio!$AX$92,$A36,Bio!BB$98))+(SUMIF(Maths!$AX$12,$A36,Maths!BB$18)+SUMIF(Maths!$AX$20,$A36,Maths!BB$26)+SUMIF(Maths!$AX$28,$A36,Maths!BB$34)+SUMIF(Maths!$AX$36,$A36,Maths!BB$42)+SUMIF(Maths!$AX$44,$A36,Maths!BB$50)+SUMIF(Maths!$AX$52,$A36,Maths!BB$58)+SUMIF(Maths!$AX$60,$A36,Maths!BB$66)+SUMIF(Maths!$AX$68,$A36,Maths!BB$74)+SUMIF(Maths!$AX$76,$A36,Maths!BB$82)+SUMIF(Maths!$AX$84,$A36,Maths!BB$90)+SUMIF(Maths!$AX$92,$A36,Maths!BB$98))+(SUMIF(IITMaths!$AX$12,$A36,IITMaths!BB$18)+SUMIF(IITMaths!$AX$20,$A36,IITMaths!BB$26)+SUMIF(IITMaths!$AX$28,$A36,IITMaths!BB$34)+SUMIF(IITMaths!$AX$36,$A36,IITMaths!BB$42)+SUMIF(IITMaths!$AX$44,$A36,IITMaths!BB$50)+SUMIF(IITMaths!$AX$52,$A36,IITMaths!BB$58)+SUMIF(IITMaths!$AX$60,$A36,IITMaths!BB$66)+SUMIF(IITMaths!$AX$68,$A36,IITMaths!BB$74)+SUMIF(IITMaths!$AX$76,$A36,IITMaths!BB$82)+SUMIF(IITMaths!$AX$84,$A36,IITMaths!BB$90)+SUMIF(IITMaths!$AX$92,$A36,IITMaths!BB$98))+(SUMIF(FourthLecture!$AX$12,$A36,FourthLecture!BB$18)+SUMIF(FourthLecture!$AX$20,$A36,FourthLecture!BB$26)+SUMIF(FourthLecture!$AX$28,$A36,FourthLecture!BB$34)+SUMIF(FourthLecture!$AX$36,$A36,FourthLecture!BB$42)+SUMIF(FourthLecture!$AX$44,$A36,FourthLecture!BB$50)+SUMIF(FourthLecture!$AX$52,$A36,FourthLecture!BB$58)+SUMIF(FourthLecture!$AX$60,$A36,FourthLecture!BB$66)+SUMIF(FourthLecture!$AX$68,$A36,FourthLecture!BB$74)+SUMIF(FourthLecture!$AX$76,$A36,FourthLecture!BB$82)+SUMIF(FourthLecture!$AX$84,$A36,FourthLecture!BB$90)+SUMIF(FourthLecture!$AX$92,$A36,FourthLecture!BB$98))+(SUMIF(OtherSubjects!$AX$12,$A36,OtherSubjects!BB$18)+SUMIF(OtherSubjects!$AX$20,$A36,OtherSubjects!BB$26)+SUMIF(OtherSubjects!$AX$28,$A36,OtherSubjects!BB$34)+SUMIF(OtherSubjects!$AX$36,$A36,OtherSubjects!BB$42)+SUMIF(OtherSubjects!$AX$44,$A36,OtherSubjects!BB$50)+SUMIF(OtherSubjects!$AX$52,$A36,OtherSubjects!BB$58)+SUMIF(OtherSubjects!$AX$60,$A36,OtherSubjects!BB$66)+SUMIF(OtherSubjects!$AX$68,$A36,OtherSubjects!BB$74)+SUMIF(OtherSubjects!$AX$76,$A36,OtherSubjects!BB$82)+SUMIF(OtherSubjects!$AX$84,$A36,OtherSubjects!BB$90)+SUMIF(OtherSubjects!$AX$92,$A36,OtherSubjects!BB$98))</f>
        <v>0</v>
      </c>
      <c r="AB36" s="331">
        <f>(SUMIF(Physics!$AX$12,$A36,Physics!BC$18)+SUMIF(Physics!$AX$20,$A36,Physics!BC$26)+SUMIF(Physics!$AX$28,$A36,Physics!BC$34)+SUMIF(Physics!$AX$36,$A36,Physics!BC$42)+SUMIF(Physics!$AX$44,$A36,Physics!BC$50)+SUMIF(Physics!$AX$52,$A36,Physics!BC$58)+SUMIF(Physics!$AX$60,$A36,Physics!BC$66)+SUMIF(Physics!$AX$68,$A36,Physics!BC$74)+SUMIF(Physics!$AX$76,$A36,Physics!BC$82)+SUMIF(Physics!$AX$84,$A36,Physics!BC$90)+SUMIF(Physics!$AX$92,$A36,Physics!BC$98))+(SUMIF(IITPhysics!$AX$12,$A36,IITPhysics!BC$18)+SUMIF(IITPhysics!$AX$20,$A36,IITPhysics!BC$26)+SUMIF(IITPhysics!$AX$28,$A36,IITPhysics!BC$34)+SUMIF(IITPhysics!$AX$36,$A36,IITPhysics!BC$42)+SUMIF(IITPhysics!$AX$44,$A36,IITPhysics!BC$50)+SUMIF(IITPhysics!$AX$52,$A36,IITPhysics!BC$58)+SUMIF(IITPhysics!$AX$60,$A36,IITPhysics!BC$66)+SUMIF(IITPhysics!$AX$68,$A36,IITPhysics!BC$74)+SUMIF(IITPhysics!$AX$76,$A36,IITPhysics!BC$82)+SUMIF(IITPhysics!$AX$84,$A36,IITPhysics!BC$90)+SUMIF(IITPhysics!$AX$92,$A36,IITPhysics!BC$98))+(SUMIF(Chem!$AX$12,$A36,Chem!BC$18)+SUMIF(Chem!$AX$20,$A36,Chem!BC$26)+SUMIF(Chem!$AX$28,$A36,Chem!BC$34)+SUMIF(Chem!$AX$36,$A36,Chem!BC$42)+SUMIF(Chem!$AX$44,$A36,Chem!BC$50)+SUMIF(Chem!$AX$52,$A36,Chem!BC$58)+SUMIF(Chem!$AX$60,$A36,Chem!BC$66)+SUMIF(Chem!$AX$68,$A36,Chem!BC$74)+SUMIF(Chem!$AX$76,$A36,Chem!BC$82)+SUMIF(Chem!$AX$84,$A36,Chem!BC$90)+SUMIF(Chem!$AX$92,$A36,Chem!BC$98))+(SUMIF(IITChem!$AX$12,$A36,IITChem!BC$18)+SUMIF(IITChem!$AX$20,$A36,IITChem!BC$26)+SUMIF(IITChem!$AX$28,$A36,IITChem!BC$34)+SUMIF(IITChem!$AX$36,$A36,IITChem!BC$42)+SUMIF(IITChem!$AX$44,$A36,IITChem!BC$50)+SUMIF(IITChem!$AX$52,$A36,IITChem!BC$58)+SUMIF(IITChem!$AX$60,$A36,IITChem!BC$66)+SUMIF(IITChem!$AX$68,$A36,IITChem!BC$74)+SUMIF(IITChem!$AX$76,$A36,IITChem!BC$82)+SUMIF(IITChem!$AX$84,$A36,IITChem!BC$90)+SUMIF(IITChem!$AX$92,$A36,IITChem!BC$98))+(SUMIF(Bio!$AX$12,$A36,Bio!BC$18)+SUMIF(Bio!$AX$20,$A36,Bio!BC$26)+SUMIF(Bio!$AX$28,$A36,Bio!BC$34)+SUMIF(Bio!$AX$36,$A36,Bio!BC$42)+SUMIF(Bio!$AX$44,$A36,Bio!BC$50)+SUMIF(Bio!$AX$52,$A36,Bio!BC$58)+SUMIF(Bio!$AX$60,$A36,Bio!BC$66)+SUMIF(Bio!$AX$68,$A36,Bio!BC$74)+SUMIF(Bio!$AX$76,$A36,Bio!BC$82)+SUMIF(Bio!$AX$84,$A36,Bio!BC$90)+SUMIF(Bio!$AX$92,$A36,Bio!BC$98))+(SUMIF(Maths!$AX$12,$A36,Maths!BC$18)+SUMIF(Maths!$AX$20,$A36,Maths!BC$26)+SUMIF(Maths!$AX$28,$A36,Maths!BC$34)+SUMIF(Maths!$AX$36,$A36,Maths!BC$42)+SUMIF(Maths!$AX$44,$A36,Maths!BC$50)+SUMIF(Maths!$AX$52,$A36,Maths!BC$58)+SUMIF(Maths!$AX$60,$A36,Maths!BC$66)+SUMIF(Maths!$AX$68,$A36,Maths!BC$74)+SUMIF(Maths!$AX$76,$A36,Maths!BC$82)+SUMIF(Maths!$AX$84,$A36,Maths!BC$90)+SUMIF(Maths!$AX$92,$A36,Maths!BC$98))+(SUMIF(IITMaths!$AX$12,$A36,IITMaths!BC$18)+SUMIF(IITMaths!$AX$20,$A36,IITMaths!BC$26)+SUMIF(IITMaths!$AX$28,$A36,IITMaths!BC$34)+SUMIF(IITMaths!$AX$36,$A36,IITMaths!BC$42)+SUMIF(IITMaths!$AX$44,$A36,IITMaths!BC$50)+SUMIF(IITMaths!$AX$52,$A36,IITMaths!BC$58)+SUMIF(IITMaths!$AX$60,$A36,IITMaths!BC$66)+SUMIF(IITMaths!$AX$68,$A36,IITMaths!BC$74)+SUMIF(IITMaths!$AX$76,$A36,IITMaths!BC$82)+SUMIF(IITMaths!$AX$84,$A36,IITMaths!BC$90)+SUMIF(IITMaths!$AX$92,$A36,IITMaths!BC$98))+(SUMIF(FourthLecture!$AX$12,$A36,FourthLecture!BC$18)+SUMIF(FourthLecture!$AX$20,$A36,FourthLecture!BC$26)+SUMIF(FourthLecture!$AX$28,$A36,FourthLecture!BC$34)+SUMIF(FourthLecture!$AX$36,$A36,FourthLecture!BC$42)+SUMIF(FourthLecture!$AX$44,$A36,FourthLecture!BC$50)+SUMIF(FourthLecture!$AX$52,$A36,FourthLecture!BC$58)+SUMIF(FourthLecture!$AX$60,$A36,FourthLecture!BC$66)+SUMIF(FourthLecture!$AX$68,$A36,FourthLecture!BC$74)+SUMIF(FourthLecture!$AX$76,$A36,FourthLecture!BC$82)+SUMIF(FourthLecture!$AX$84,$A36,FourthLecture!BC$90)+SUMIF(FourthLecture!$AX$92,$A36,FourthLecture!BC$98))+(SUMIF(OtherSubjects!$AX$12,$A36,OtherSubjects!BC$18)+SUMIF(OtherSubjects!$AX$20,$A36,OtherSubjects!BC$26)+SUMIF(OtherSubjects!$AX$28,$A36,OtherSubjects!BC$34)+SUMIF(OtherSubjects!$AX$36,$A36,OtherSubjects!BC$42)+SUMIF(OtherSubjects!$AX$44,$A36,OtherSubjects!BC$50)+SUMIF(OtherSubjects!$AX$52,$A36,OtherSubjects!BC$58)+SUMIF(OtherSubjects!$AX$60,$A36,OtherSubjects!BC$66)+SUMIF(OtherSubjects!$AX$68,$A36,OtherSubjects!BC$74)+SUMIF(OtherSubjects!$AX$76,$A36,OtherSubjects!BC$82)+SUMIF(OtherSubjects!$AX$84,$A36,OtherSubjects!BC$90)+SUMIF(OtherSubjects!$AX$92,$A36,OtherSubjects!BC$98))</f>
        <v>0</v>
      </c>
      <c r="AC36" s="366">
        <f>(SUMIF(Physics!$AX$12,$A36,Physics!BD$18)+SUMIF(Physics!$AX$20,$A36,Physics!BD$26)+SUMIF(Physics!$AX$28,$A36,Physics!BD$34)+SUMIF(Physics!$AX$36,$A36,Physics!BD$42)+SUMIF(Physics!$AX$44,$A36,Physics!BD$50)+SUMIF(Physics!$AX$52,$A36,Physics!BD$58)+SUMIF(Physics!$AX$60,$A36,Physics!BD$66)+SUMIF(Physics!$AX$68,$A36,Physics!BD$74)+SUMIF(Physics!$AX$76,$A36,Physics!BD$82)+SUMIF(Physics!$AX$84,$A36,Physics!BD$90)+SUMIF(Physics!$AX$92,$A36,Physics!BD$98))+(SUMIF(IITPhysics!$AX$12,$A36,IITPhysics!BD$18)+SUMIF(IITPhysics!$AX$20,$A36,IITPhysics!BD$26)+SUMIF(IITPhysics!$AX$28,$A36,IITPhysics!BD$34)+SUMIF(IITPhysics!$AX$36,$A36,IITPhysics!BD$42)+SUMIF(IITPhysics!$AX$44,$A36,IITPhysics!BD$50)+SUMIF(IITPhysics!$AX$52,$A36,IITPhysics!BD$58)+SUMIF(IITPhysics!$AX$60,$A36,IITPhysics!BD$66)+SUMIF(IITPhysics!$AX$68,$A36,IITPhysics!BD$74)+SUMIF(IITPhysics!$AX$76,$A36,IITPhysics!BD$82)+SUMIF(IITPhysics!$AX$84,$A36,IITPhysics!BD$90)+SUMIF(IITPhysics!$AX$92,$A36,IITPhysics!BD$98))+(SUMIF(Chem!$AX$12,$A36,Chem!BD$18)+SUMIF(Chem!$AX$20,$A36,Chem!BD$26)+SUMIF(Chem!$AX$28,$A36,Chem!BD$34)+SUMIF(Chem!$AX$36,$A36,Chem!BD$42)+SUMIF(Chem!$AX$44,$A36,Chem!BD$50)+SUMIF(Chem!$AX$52,$A36,Chem!BD$58)+SUMIF(Chem!$AX$60,$A36,Chem!BD$66)+SUMIF(Chem!$AX$68,$A36,Chem!BD$74)+SUMIF(Chem!$AX$76,$A36,Chem!BD$82)+SUMIF(Chem!$AX$84,$A36,Chem!BD$90)+SUMIF(Chem!$AX$92,$A36,Chem!BD$98))+(SUMIF(IITChem!$AX$12,$A36,IITChem!BD$18)+SUMIF(IITChem!$AX$20,$A36,IITChem!BD$26)+SUMIF(IITChem!$AX$28,$A36,IITChem!BD$34)+SUMIF(IITChem!$AX$36,$A36,IITChem!BD$42)+SUMIF(IITChem!$AX$44,$A36,IITChem!BD$50)+SUMIF(IITChem!$AX$52,$A36,IITChem!BD$58)+SUMIF(IITChem!$AX$60,$A36,IITChem!BD$66)+SUMIF(IITChem!$AX$68,$A36,IITChem!BD$74)+SUMIF(IITChem!$AX$76,$A36,IITChem!BD$82)+SUMIF(IITChem!$AX$84,$A36,IITChem!BD$90)+SUMIF(IITChem!$AX$92,$A36,IITChem!BD$98))+(SUMIF(Bio!$AX$12,$A36,Bio!BD$18)+SUMIF(Bio!$AX$20,$A36,Bio!BD$26)+SUMIF(Bio!$AX$28,$A36,Bio!BD$34)+SUMIF(Bio!$AX$36,$A36,Bio!BD$42)+SUMIF(Bio!$AX$44,$A36,Bio!BD$50)+SUMIF(Bio!$AX$52,$A36,Bio!BD$58)+SUMIF(Bio!$AX$60,$A36,Bio!BD$66)+SUMIF(Bio!$AX$68,$A36,Bio!BD$74)+SUMIF(Bio!$AX$76,$A36,Bio!BD$82)+SUMIF(Bio!$AX$84,$A36,Bio!BD$90)+SUMIF(Bio!$AX$92,$A36,Bio!BD$98))+(SUMIF(Maths!$AX$12,$A36,Maths!BD$18)+SUMIF(Maths!$AX$20,$A36,Maths!BD$26)+SUMIF(Maths!$AX$28,$A36,Maths!BD$34)+SUMIF(Maths!$AX$36,$A36,Maths!BD$42)+SUMIF(Maths!$AX$44,$A36,Maths!BD$50)+SUMIF(Maths!$AX$52,$A36,Maths!BD$58)+SUMIF(Maths!$AX$60,$A36,Maths!BD$66)+SUMIF(Maths!$AX$68,$A36,Maths!BD$74)+SUMIF(Maths!$AX$76,$A36,Maths!BD$82)+SUMIF(Maths!$AX$84,$A36,Maths!BD$90)+SUMIF(Maths!$AX$92,$A36,Maths!BD$98))+(SUMIF(IITMaths!$AX$12,$A36,IITMaths!BD$18)+SUMIF(IITMaths!$AX$20,$A36,IITMaths!BD$26)+SUMIF(IITMaths!$AX$28,$A36,IITMaths!BD$34)+SUMIF(IITMaths!$AX$36,$A36,IITMaths!BD$42)+SUMIF(IITMaths!$AX$44,$A36,IITMaths!BD$50)+SUMIF(IITMaths!$AX$52,$A36,IITMaths!BD$58)+SUMIF(IITMaths!$AX$60,$A36,IITMaths!BD$66)+SUMIF(IITMaths!$AX$68,$A36,IITMaths!BD$74)+SUMIF(IITMaths!$AX$76,$A36,IITMaths!BD$82)+SUMIF(IITMaths!$AX$84,$A36,IITMaths!BD$90)+SUMIF(IITMaths!$AX$92,$A36,IITMaths!BD$98))+(SUMIF(FourthLecture!$AX$12,$A36,FourthLecture!BD$18)+SUMIF(FourthLecture!$AX$20,$A36,FourthLecture!BD$26)+SUMIF(FourthLecture!$AX$28,$A36,FourthLecture!BD$34)+SUMIF(FourthLecture!$AX$36,$A36,FourthLecture!BD$42)+SUMIF(FourthLecture!$AX$44,$A36,FourthLecture!BD$50)+SUMIF(FourthLecture!$AX$52,$A36,FourthLecture!BD$58)+SUMIF(FourthLecture!$AX$60,$A36,FourthLecture!BD$66)+SUMIF(FourthLecture!$AX$68,$A36,FourthLecture!BD$74)+SUMIF(FourthLecture!$AX$76,$A36,FourthLecture!BD$82)+SUMIF(FourthLecture!$AX$84,$A36,FourthLecture!BD$90)+SUMIF(FourthLecture!$AX$92,$A36,FourthLecture!BD$98))+(SUMIF(OtherSubjects!$AX$12,$A36,OtherSubjects!BD$18)+SUMIF(OtherSubjects!$AX$20,$A36,OtherSubjects!BD$26)+SUMIF(OtherSubjects!$AX$28,$A36,OtherSubjects!BD$34)+SUMIF(OtherSubjects!$AX$36,$A36,OtherSubjects!BD$42)+SUMIF(OtherSubjects!$AX$44,$A36,OtherSubjects!BD$50)+SUMIF(OtherSubjects!$AX$52,$A36,OtherSubjects!BD$58)+SUMIF(OtherSubjects!$AX$60,$A36,OtherSubjects!BD$66)+SUMIF(OtherSubjects!$AX$68,$A36,OtherSubjects!BD$74)+SUMIF(OtherSubjects!$AX$76,$A36,OtherSubjects!BD$82)+SUMIF(OtherSubjects!$AX$84,$A36,OtherSubjects!BD$90)+SUMIF(OtherSubjects!$AX$92,$A36,OtherSubjects!BD$98))</f>
        <v>0</v>
      </c>
    </row>
    <row r="37" spans="1:29">
      <c r="A37" s="358"/>
      <c r="B37" s="341" t="s">
        <v>104</v>
      </c>
      <c r="C37" s="333">
        <f t="shared" si="15"/>
        <v>0</v>
      </c>
      <c r="D37" s="352">
        <f t="shared" si="109"/>
        <v>0</v>
      </c>
      <c r="E37" s="354">
        <f>IFERROR(E36*E$25/E$24,)</f>
        <v>0</v>
      </c>
      <c r="F37" s="327">
        <f t="shared" ref="F37" si="111">IFERROR(F36*F$25/F$24,)</f>
        <v>0</v>
      </c>
      <c r="G37" s="327">
        <f t="shared" ref="G37" si="112">IFERROR(G36*G$25/G$24,)</f>
        <v>0</v>
      </c>
      <c r="H37" s="327">
        <f t="shared" ref="H37" si="113">IFERROR(H36*H$25/H$24,)</f>
        <v>0</v>
      </c>
      <c r="I37" s="327">
        <f t="shared" ref="I37" si="114">IFERROR(I36*I$25/I$24,)</f>
        <v>0</v>
      </c>
      <c r="J37" s="327">
        <f t="shared" ref="J37" si="115">IFERROR(J36*J$25/J$24,)</f>
        <v>0</v>
      </c>
      <c r="K37" s="327">
        <f t="shared" ref="K37" si="116">IFERROR(K36*K$25/K$24,)</f>
        <v>0</v>
      </c>
      <c r="L37" s="327">
        <f t="shared" ref="L37" si="117">IFERROR(L36*L$25/L$24,)</f>
        <v>0</v>
      </c>
      <c r="M37" s="327">
        <f t="shared" ref="M37" si="118">IFERROR(M36*M$25/M$24,)</f>
        <v>0</v>
      </c>
      <c r="N37" s="327">
        <f t="shared" ref="N37" si="119">IFERROR(N36*N$25/N$24,)</f>
        <v>0</v>
      </c>
      <c r="O37" s="327">
        <f t="shared" ref="O37" si="120">IFERROR(O36*O$25/O$24,)</f>
        <v>0</v>
      </c>
      <c r="P37" s="327">
        <f t="shared" ref="P37" si="121">IFERROR(P36*P$25/P$24,)</f>
        <v>0</v>
      </c>
      <c r="Q37" s="377">
        <f t="shared" si="110"/>
        <v>0</v>
      </c>
      <c r="R37" s="327">
        <f>IFERROR(R36*R$25/R$24,)</f>
        <v>0</v>
      </c>
      <c r="S37" s="327">
        <f t="shared" ref="S37" si="122">IFERROR(S36*S$25/S$24,)</f>
        <v>0</v>
      </c>
      <c r="T37" s="327">
        <f t="shared" ref="T37" si="123">IFERROR(T36*T$25/T$24,)</f>
        <v>0</v>
      </c>
      <c r="U37" s="327">
        <f t="shared" ref="U37" si="124">IFERROR(U36*U$25/U$24,)</f>
        <v>0</v>
      </c>
      <c r="V37" s="327">
        <f t="shared" ref="V37" si="125">IFERROR(V36*V$25/V$24,)</f>
        <v>0</v>
      </c>
      <c r="W37" s="327">
        <f t="shared" ref="W37" si="126">IFERROR(W36*W$25/W$24,)</f>
        <v>0</v>
      </c>
      <c r="X37" s="327">
        <f t="shared" ref="X37" si="127">IFERROR(X36*X$25/X$24,)</f>
        <v>0</v>
      </c>
      <c r="Y37" s="327">
        <f t="shared" ref="Y37" si="128">IFERROR(Y36*Y$25/Y$24,)</f>
        <v>0</v>
      </c>
      <c r="Z37" s="327">
        <f t="shared" ref="Z37" si="129">IFERROR(Z36*Z$25/Z$24,)</f>
        <v>0</v>
      </c>
      <c r="AA37" s="327">
        <f t="shared" ref="AA37" si="130">IFERROR(AA36*AA$25/AA$24,)</f>
        <v>0</v>
      </c>
      <c r="AB37" s="327">
        <f t="shared" ref="AB37" si="131">IFERROR(AB36*AB$25/AB$24,)</f>
        <v>0</v>
      </c>
      <c r="AC37" s="381">
        <f t="shared" ref="AC37" si="132">IFERROR(AC36*AC$25/AC$24,)</f>
        <v>0</v>
      </c>
    </row>
    <row r="38" spans="1:29">
      <c r="A38" s="332"/>
      <c r="B38" s="341" t="s">
        <v>90</v>
      </c>
      <c r="C38" s="333">
        <f t="shared" si="15"/>
        <v>272992.9</v>
      </c>
      <c r="D38" s="352">
        <f t="shared" si="109"/>
        <v>251496.9</v>
      </c>
      <c r="E38" s="353"/>
      <c r="F38" s="335"/>
      <c r="G38" s="335">
        <f t="shared" ref="G38:V38" si="133">G36</f>
        <v>8700</v>
      </c>
      <c r="H38" s="335">
        <f t="shared" si="133"/>
        <v>8700</v>
      </c>
      <c r="I38" s="335">
        <f t="shared" si="133"/>
        <v>11247.1</v>
      </c>
      <c r="J38" s="335">
        <f t="shared" si="133"/>
        <v>43537</v>
      </c>
      <c r="K38" s="335">
        <f t="shared" si="133"/>
        <v>44570</v>
      </c>
      <c r="L38" s="335">
        <f t="shared" si="133"/>
        <v>37840.3333333333</v>
      </c>
      <c r="M38" s="335">
        <f t="shared" si="133"/>
        <v>44278</v>
      </c>
      <c r="N38" s="335">
        <f t="shared" si="133"/>
        <v>19450</v>
      </c>
      <c r="O38" s="335">
        <f t="shared" si="133"/>
        <v>26289.4666666667</v>
      </c>
      <c r="P38" s="335">
        <f t="shared" si="133"/>
        <v>6885</v>
      </c>
      <c r="Q38" s="335">
        <f t="shared" si="133"/>
        <v>21496</v>
      </c>
      <c r="R38" s="335">
        <f t="shared" si="133"/>
        <v>3376</v>
      </c>
      <c r="S38" s="335">
        <f t="shared" si="133"/>
        <v>5560</v>
      </c>
      <c r="T38" s="335">
        <f t="shared" si="133"/>
        <v>6160</v>
      </c>
      <c r="U38" s="335">
        <f t="shared" si="133"/>
        <v>3200</v>
      </c>
      <c r="V38" s="335">
        <f t="shared" si="133"/>
        <v>3200</v>
      </c>
      <c r="W38" s="335"/>
      <c r="X38" s="335"/>
      <c r="Y38" s="335"/>
      <c r="Z38" s="335"/>
      <c r="AA38" s="335"/>
      <c r="AB38" s="335"/>
      <c r="AC38" s="367"/>
    </row>
    <row r="39" ht="12" spans="1:34">
      <c r="A39" s="336"/>
      <c r="B39" s="343" t="s">
        <v>91</v>
      </c>
      <c r="C39" s="333">
        <f t="shared" si="15"/>
        <v>0</v>
      </c>
      <c r="D39" s="352">
        <f t="shared" si="109"/>
        <v>0</v>
      </c>
      <c r="E39" s="357">
        <f>E36-E37-E38</f>
        <v>0</v>
      </c>
      <c r="F39" s="338">
        <f t="shared" ref="F39" si="134">F36-F37-F38</f>
        <v>0</v>
      </c>
      <c r="G39" s="338">
        <f t="shared" ref="G39" si="135">G36-G37-G38</f>
        <v>0</v>
      </c>
      <c r="H39" s="338">
        <f t="shared" ref="H39" si="136">H36-H37-H38</f>
        <v>0</v>
      </c>
      <c r="I39" s="338">
        <f t="shared" ref="I39" si="137">I36-I37-I38</f>
        <v>0</v>
      </c>
      <c r="J39" s="338">
        <f t="shared" ref="J39" si="138">J36-J37-J38</f>
        <v>0</v>
      </c>
      <c r="K39" s="338">
        <f t="shared" ref="K39" si="139">K36-K37-K38</f>
        <v>0</v>
      </c>
      <c r="L39" s="338">
        <f t="shared" ref="L39" si="140">L36-L37-L38</f>
        <v>0</v>
      </c>
      <c r="M39" s="338">
        <f t="shared" ref="M39" si="141">M36-M37-M38</f>
        <v>0</v>
      </c>
      <c r="N39" s="338">
        <f t="shared" ref="N39" si="142">N36-N37-N38</f>
        <v>0</v>
      </c>
      <c r="O39" s="338">
        <f t="shared" ref="O39" si="143">O36-O37-O38</f>
        <v>0</v>
      </c>
      <c r="P39" s="338">
        <f t="shared" ref="P39" si="144">P36-P37-P38</f>
        <v>0</v>
      </c>
      <c r="Q39" s="377">
        <f>SUM(R39:AC39)</f>
        <v>0</v>
      </c>
      <c r="R39" s="338">
        <f>R36-R37-R38</f>
        <v>0</v>
      </c>
      <c r="S39" s="338">
        <f t="shared" ref="S39" si="145">S36-S37-S38</f>
        <v>0</v>
      </c>
      <c r="T39" s="338">
        <f t="shared" ref="T39" si="146">T36-T37-T38</f>
        <v>0</v>
      </c>
      <c r="U39" s="338">
        <f t="shared" ref="U39" si="147">U36-U37-U38</f>
        <v>0</v>
      </c>
      <c r="V39" s="338">
        <f t="shared" ref="V39" si="148">V36-V37-V38</f>
        <v>0</v>
      </c>
      <c r="W39" s="338">
        <f t="shared" ref="W39" si="149">W36-W37-W38</f>
        <v>0</v>
      </c>
      <c r="X39" s="338">
        <f t="shared" ref="X39" si="150">X36-X37-X38</f>
        <v>0</v>
      </c>
      <c r="Y39" s="338">
        <f t="shared" ref="Y39" si="151">Y36-Y37-Y38</f>
        <v>0</v>
      </c>
      <c r="Z39" s="338">
        <f t="shared" ref="Z39" si="152">Z36-Z37-Z38</f>
        <v>0</v>
      </c>
      <c r="AA39" s="338">
        <f t="shared" ref="AA39" si="153">AA36-AA37-AA38</f>
        <v>0</v>
      </c>
      <c r="AB39" s="338">
        <f t="shared" ref="AB39" si="154">AB36-AB37-AB38</f>
        <v>0</v>
      </c>
      <c r="AC39" s="368">
        <f t="shared" ref="AC39" si="155">AC36-AC37-AC38</f>
        <v>0</v>
      </c>
      <c r="AD39" s="382"/>
      <c r="AH39" s="144"/>
    </row>
    <row r="40" spans="1:29">
      <c r="A40" s="328" t="s">
        <v>107</v>
      </c>
      <c r="B40" s="339" t="s">
        <v>94</v>
      </c>
      <c r="C40" s="320">
        <f t="shared" ref="C40:C43" si="156">SUM(D40,Q40)</f>
        <v>30619.4</v>
      </c>
      <c r="D40" s="349">
        <f t="shared" ref="D40:D43" si="157">SUM(E40:P40)</f>
        <v>0</v>
      </c>
      <c r="E40" s="350">
        <f>(SUMIF(Physics!$AK$12,$A40,Physics!AF$18)+SUMIF(Physics!$AK$20,$A40,Physics!AF$26)+SUMIF(Physics!$AK$28,$A40,Physics!AF$34)+SUMIF(Physics!$AK$36,$A40,Physics!AF$42)+SUMIF(Physics!$AK$44,$A40,Physics!AF$50)+SUMIF(Physics!$AK$52,$A40,Physics!AF$58)+SUMIF(Physics!$AK$60,$A40,Physics!AF$66)+SUMIF(Physics!$AK$68,$A40,Physics!AF$74)+SUMIF(Physics!$AK$76,$A40,Physics!AF$82)+SUMIF(Physics!$AK$84,$A40,Physics!AF$90)+SUMIF(Physics!$AK$92,$A40,Physics!AF$98))+(SUMIF(IITPhysics!$AK$12,$A40,IITPhysics!AF$18)+SUMIF(IITPhysics!$AK$20,$A40,IITPhysics!AF$26)+SUMIF(IITPhysics!$AK$28,$A40,IITPhysics!AF$34)+SUMIF(IITPhysics!$AK$36,$A40,IITPhysics!AF$42)+SUMIF(IITPhysics!$AK$44,$A40,IITPhysics!AF$50)+SUMIF(IITPhysics!$AK$52,$A40,IITPhysics!AF$58)+SUMIF(IITPhysics!$AK$60,$A40,IITPhysics!AF$66)+SUMIF(IITPhysics!$AK$68,$A40,IITPhysics!AF$74)+SUMIF(IITPhysics!$AK$76,$A40,IITPhysics!AF$82)+SUMIF(IITPhysics!$AK$84,$A40,IITPhysics!AF$90)+SUMIF(IITPhysics!$AK$92,$A40,IITPhysics!AF$98))+(SUMIF(Chem!$AK$12,$A40,Chem!AF$18)+SUMIF(Chem!$AK$20,$A40,Chem!AF$26)+SUMIF(Chem!$AK$28,$A40,Chem!AF$34)+SUMIF(Chem!$AK$36,$A40,Chem!AF$42)+SUMIF(Chem!$AK$44,$A40,Chem!AF$50)+SUMIF(Chem!$AK$52,$A40,Chem!AF$58)+SUMIF(Chem!$AK$60,$A40,Chem!AF$66)+SUMIF(Chem!$AK$68,$A40,Chem!AF$74)+SUMIF(Chem!$AK$76,$A40,Chem!AF$82)+SUMIF(Chem!$AK$84,$A40,Chem!AF$90)+SUMIF(Chem!$AK$92,$A40,Chem!AF$98))+(SUMIF(IITChem!$AK$12,$A40,IITChem!AF$18)+SUMIF(IITChem!$AK$20,$A40,IITChem!AF$26)+SUMIF(IITChem!$AK$28,$A40,IITChem!AF$34)+SUMIF(IITChem!$AK$36,$A40,IITChem!AF$42)+SUMIF(IITChem!$AK$44,$A40,IITChem!AF$50)+SUMIF(IITChem!$AK$52,$A40,IITChem!AF$58)+SUMIF(IITChem!$AK$60,$A40,IITChem!AF$66)+SUMIF(IITChem!$AK$68,$A40,IITChem!AF$74)+SUMIF(IITChem!$AK$76,$A40,IITChem!AF$82)+SUMIF(IITChem!$AK$84,$A40,IITChem!AF$90)+SUMIF(IITChem!$AK$92,$A40,IITChem!AF$98))+(SUMIF(Bio!$AK$12,$A40,Bio!AF$18)+SUMIF(Bio!$AK$20,$A40,Bio!AF$26)+SUMIF(Bio!$AK$28,$A40,Bio!AF$34)+SUMIF(Bio!$AK$36,$A40,Bio!AF$42)+SUMIF(Bio!$AK$44,$A40,Bio!AF$50)+SUMIF(Bio!$AK$52,$A40,Bio!AF$58)+SUMIF(Bio!$AK$60,$A40,Bio!AF$66)+SUMIF(Bio!$AK$68,$A40,Bio!AF$74)+SUMIF(Bio!$AK$76,$A40,Bio!AF$82)+SUMIF(Bio!$AK$84,$A40,Bio!AF$90)+SUMIF(Bio!$AK$92,$A40,Bio!AF$98))+(SUMIF(Maths!$AK$12,$A40,Maths!AF$18)+SUMIF(Maths!$AK$20,$A40,Maths!AF$26)+SUMIF(Maths!$AK$28,$A40,Maths!AF$34)+SUMIF(Maths!$AK$36,$A40,Maths!AF$42)+SUMIF(Maths!$AK$44,$A40,Maths!AF$50)+SUMIF(Maths!$AK$52,$A40,Maths!AF$58)+SUMIF(Maths!$AK$60,$A40,Maths!AF$66)+SUMIF(Maths!$AK$68,$A40,Maths!AF$74)+SUMIF(Maths!$AK$76,$A40,Maths!AF$82)+SUMIF(Maths!$AK$84,$A40,Maths!AF$90)+SUMIF(Maths!$AK$92,$A40,Maths!AF$98))+(SUMIF(IITMaths!$AK$12,$A40,IITMaths!AF$18)+SUMIF(IITMaths!$AK$20,$A40,IITMaths!AF$26)+SUMIF(IITMaths!$AK$28,$A40,IITMaths!AF$34)+SUMIF(IITMaths!$AK$36,$A40,IITMaths!AF$42)+SUMIF(IITMaths!$AK$44,$A40,IITMaths!AF$50)+SUMIF(IITMaths!$AK$52,$A40,IITMaths!AF$58)+SUMIF(IITMaths!$AK$60,$A40,IITMaths!AF$66)+SUMIF(IITMaths!$AK$68,$A40,IITMaths!AF$74)+SUMIF(IITMaths!$AK$76,$A40,IITMaths!AF$82)+SUMIF(IITMaths!$AK$84,$A40,IITMaths!AF$90)+SUMIF(IITMaths!$AK$92,$A40,IITMaths!AF$98))+(SUMIF(FourthLecture!$AK$12,$A40,FourthLecture!AF$18)+SUMIF(FourthLecture!$AK$20,$A40,FourthLecture!AF$26)+SUMIF(FourthLecture!$AK$28,$A40,FourthLecture!AF$34)+SUMIF(FourthLecture!$AK$36,$A40,FourthLecture!AF$42)+SUMIF(FourthLecture!$AK$44,$A40,FourthLecture!AF$50)+SUMIF(FourthLecture!$AK$52,$A40,FourthLecture!AF$58)+SUMIF(FourthLecture!$AK$60,$A40,FourthLecture!AF$66)+SUMIF(FourthLecture!$AK$68,$A40,FourthLecture!AF$74)+SUMIF(FourthLecture!$AK$76,$A40,FourthLecture!AF$82)+SUMIF(FourthLecture!$AK$84,$A40,FourthLecture!AF$90)+SUMIF(FourthLecture!$AK$92,$A40,FourthLecture!AF$98))+(SUMIF(OtherSubjects!$AK$12,$A40,OtherSubjects!AF$18)+SUMIF(OtherSubjects!$AK$20,$A40,OtherSubjects!AF$26)+SUMIF(OtherSubjects!$AK$28,$A40,OtherSubjects!AF$34)+SUMIF(OtherSubjects!$AK$36,$A40,OtherSubjects!AF$42)+SUMIF(OtherSubjects!$AK$44,$A40,OtherSubjects!AF$50)+SUMIF(OtherSubjects!$AK$52,$A40,OtherSubjects!AF$58)+SUMIF(OtherSubjects!$AK$60,$A40,OtherSubjects!AF$66)+SUMIF(OtherSubjects!$AK$68,$A40,OtherSubjects!AF$74)+SUMIF(OtherSubjects!$AK$76,$A40,OtherSubjects!AF$82)+SUMIF(OtherSubjects!$AK$84,$A40,OtherSubjects!AF$90)+SUMIF(OtherSubjects!$AK$92,$A40,OtherSubjects!AF$98))</f>
        <v>0</v>
      </c>
      <c r="F40" s="331">
        <f>(SUMIF(Physics!$AK$12,$A40,Physics!AG$18)+SUMIF(Physics!$AK$20,$A40,Physics!AG$26)+SUMIF(Physics!$AK$28,$A40,Physics!AG$34)+SUMIF(Physics!$AK$36,$A40,Physics!AG$42)+SUMIF(Physics!$AK$44,$A40,Physics!AG$50)+SUMIF(Physics!$AK$52,$A40,Physics!AG$58)+SUMIF(Physics!$AK$60,$A40,Physics!AG$66)+SUMIF(Physics!$AK$68,$A40,Physics!AG$74)+SUMIF(Physics!$AK$76,$A40,Physics!AG$82)+SUMIF(Physics!$AK$84,$A40,Physics!AG$90)+SUMIF(Physics!$AK$92,$A40,Physics!AG$98))+(SUMIF(IITPhysics!$AK$12,$A40,IITPhysics!AG$18)+SUMIF(IITPhysics!$AK$20,$A40,IITPhysics!AG$26)+SUMIF(IITPhysics!$AK$28,$A40,IITPhysics!AG$34)+SUMIF(IITPhysics!$AK$36,$A40,IITPhysics!AG$42)+SUMIF(IITPhysics!$AK$44,$A40,IITPhysics!AG$50)+SUMIF(IITPhysics!$AK$52,$A40,IITPhysics!AG$58)+SUMIF(IITPhysics!$AK$60,$A40,IITPhysics!AG$66)+SUMIF(IITPhysics!$AK$68,$A40,IITPhysics!AG$74)+SUMIF(IITPhysics!$AK$76,$A40,IITPhysics!AG$82)+SUMIF(IITPhysics!$AK$84,$A40,IITPhysics!AG$90)+SUMIF(IITPhysics!$AK$92,$A40,IITPhysics!AG$98))+(SUMIF(Chem!$AK$12,$A40,Chem!AG$18)+SUMIF(Chem!$AK$20,$A40,Chem!AG$26)+SUMIF(Chem!$AK$28,$A40,Chem!AG$34)+SUMIF(Chem!$AK$36,$A40,Chem!AG$42)+SUMIF(Chem!$AK$44,$A40,Chem!AG$50)+SUMIF(Chem!$AK$52,$A40,Chem!AG$58)+SUMIF(Chem!$AK$60,$A40,Chem!AG$66)+SUMIF(Chem!$AK$68,$A40,Chem!AG$74)+SUMIF(Chem!$AK$76,$A40,Chem!AG$82)+SUMIF(Chem!$AK$84,$A40,Chem!AG$90)+SUMIF(Chem!$AK$92,$A40,Chem!AG$98))+(SUMIF(IITChem!$AK$12,$A40,IITChem!AG$18)+SUMIF(IITChem!$AK$20,$A40,IITChem!AG$26)+SUMIF(IITChem!$AK$28,$A40,IITChem!AG$34)+SUMIF(IITChem!$AK$36,$A40,IITChem!AG$42)+SUMIF(IITChem!$AK$44,$A40,IITChem!AG$50)+SUMIF(IITChem!$AK$52,$A40,IITChem!AG$58)+SUMIF(IITChem!$AK$60,$A40,IITChem!AG$66)+SUMIF(IITChem!$AK$68,$A40,IITChem!AG$74)+SUMIF(IITChem!$AK$76,$A40,IITChem!AG$82)+SUMIF(IITChem!$AK$84,$A40,IITChem!AG$90)+SUMIF(IITChem!$AK$92,$A40,IITChem!AG$98))+(SUMIF(Bio!$AK$12,$A40,Bio!AG$18)+SUMIF(Bio!$AK$20,$A40,Bio!AG$26)+SUMIF(Bio!$AK$28,$A40,Bio!AG$34)+SUMIF(Bio!$AK$36,$A40,Bio!AG$42)+SUMIF(Bio!$AK$44,$A40,Bio!AG$50)+SUMIF(Bio!$AK$52,$A40,Bio!AG$58)+SUMIF(Bio!$AK$60,$A40,Bio!AG$66)+SUMIF(Bio!$AK$68,$A40,Bio!AG$74)+SUMIF(Bio!$AK$76,$A40,Bio!AG$82)+SUMIF(Bio!$AK$84,$A40,Bio!AG$90)+SUMIF(Bio!$AK$92,$A40,Bio!AG$98))+(SUMIF(Maths!$AK$12,$A40,Maths!AG$18)+SUMIF(Maths!$AK$20,$A40,Maths!AG$26)+SUMIF(Maths!$AK$28,$A40,Maths!AG$34)+SUMIF(Maths!$AK$36,$A40,Maths!AG$42)+SUMIF(Maths!$AK$44,$A40,Maths!AG$50)+SUMIF(Maths!$AK$52,$A40,Maths!AG$58)+SUMIF(Maths!$AK$60,$A40,Maths!AG$66)+SUMIF(Maths!$AK$68,$A40,Maths!AG$74)+SUMIF(Maths!$AK$76,$A40,Maths!AG$82)+SUMIF(Maths!$AK$84,$A40,Maths!AG$90)+SUMIF(Maths!$AK$92,$A40,Maths!AG$98))+(SUMIF(IITMaths!$AK$12,$A40,IITMaths!AG$18)+SUMIF(IITMaths!$AK$20,$A40,IITMaths!AG$26)+SUMIF(IITMaths!$AK$28,$A40,IITMaths!AG$34)+SUMIF(IITMaths!$AK$36,$A40,IITMaths!AG$42)+SUMIF(IITMaths!$AK$44,$A40,IITMaths!AG$50)+SUMIF(IITMaths!$AK$52,$A40,IITMaths!AG$58)+SUMIF(IITMaths!$AK$60,$A40,IITMaths!AG$66)+SUMIF(IITMaths!$AK$68,$A40,IITMaths!AG$74)+SUMIF(IITMaths!$AK$76,$A40,IITMaths!AG$82)+SUMIF(IITMaths!$AK$84,$A40,IITMaths!AG$90)+SUMIF(IITMaths!$AK$92,$A40,IITMaths!AG$98))+(SUMIF(FourthLecture!$AK$12,$A40,FourthLecture!AG$18)+SUMIF(FourthLecture!$AK$20,$A40,FourthLecture!AG$26)+SUMIF(FourthLecture!$AK$28,$A40,FourthLecture!AG$34)+SUMIF(FourthLecture!$AK$36,$A40,FourthLecture!AG$42)+SUMIF(FourthLecture!$AK$44,$A40,FourthLecture!AG$50)+SUMIF(FourthLecture!$AK$52,$A40,FourthLecture!AG$58)+SUMIF(FourthLecture!$AK$60,$A40,FourthLecture!AG$66)+SUMIF(FourthLecture!$AK$68,$A40,FourthLecture!AG$74)+SUMIF(FourthLecture!$AK$76,$A40,FourthLecture!AG$82)+SUMIF(FourthLecture!$AK$84,$A40,FourthLecture!AG$90)+SUMIF(FourthLecture!$AK$92,$A40,FourthLecture!AG$98))+(SUMIF(OtherSubjects!$AK$12,$A40,OtherSubjects!AG$18)+SUMIF(OtherSubjects!$AK$20,$A40,OtherSubjects!AG$26)+SUMIF(OtherSubjects!$AK$28,$A40,OtherSubjects!AG$34)+SUMIF(OtherSubjects!$AK$36,$A40,OtherSubjects!AG$42)+SUMIF(OtherSubjects!$AK$44,$A40,OtherSubjects!AG$50)+SUMIF(OtherSubjects!$AK$52,$A40,OtherSubjects!AG$58)+SUMIF(OtherSubjects!$AK$60,$A40,OtherSubjects!AG$66)+SUMIF(OtherSubjects!$AK$68,$A40,OtherSubjects!AG$74)+SUMIF(OtherSubjects!$AK$76,$A40,OtherSubjects!AG$82)+SUMIF(OtherSubjects!$AK$84,$A40,OtherSubjects!AG$90)+SUMIF(OtherSubjects!$AK$92,$A40,OtherSubjects!AG$98))</f>
        <v>0</v>
      </c>
      <c r="G40" s="331">
        <f>(SUMIF(Physics!$AK$12,$A40,Physics!AH$18)+SUMIF(Physics!$AK$20,$A40,Physics!AH$26)+SUMIF(Physics!$AK$28,$A40,Physics!AH$34)+SUMIF(Physics!$AK$36,$A40,Physics!AH$42)+SUMIF(Physics!$AK$44,$A40,Physics!AH$50)+SUMIF(Physics!$AK$52,$A40,Physics!AH$58)+SUMIF(Physics!$AK$60,$A40,Physics!AH$66)+SUMIF(Physics!$AK$68,$A40,Physics!AH$74)+SUMIF(Physics!$AK$76,$A40,Physics!AH$82)+SUMIF(Physics!$AK$84,$A40,Physics!AH$90)+SUMIF(Physics!$AK$92,$A40,Physics!AH$98))+(SUMIF(IITPhysics!$AK$12,$A40,IITPhysics!AH$18)+SUMIF(IITPhysics!$AK$20,$A40,IITPhysics!AH$26)+SUMIF(IITPhysics!$AK$28,$A40,IITPhysics!AH$34)+SUMIF(IITPhysics!$AK$36,$A40,IITPhysics!AH$42)+SUMIF(IITPhysics!$AK$44,$A40,IITPhysics!AH$50)+SUMIF(IITPhysics!$AK$52,$A40,IITPhysics!AH$58)+SUMIF(IITPhysics!$AK$60,$A40,IITPhysics!AH$66)+SUMIF(IITPhysics!$AK$68,$A40,IITPhysics!AH$74)+SUMIF(IITPhysics!$AK$76,$A40,IITPhysics!AH$82)+SUMIF(IITPhysics!$AK$84,$A40,IITPhysics!AH$90)+SUMIF(IITPhysics!$AK$92,$A40,IITPhysics!AH$98))+(SUMIF(Chem!$AK$12,$A40,Chem!AH$18)+SUMIF(Chem!$AK$20,$A40,Chem!AH$26)+SUMIF(Chem!$AK$28,$A40,Chem!AH$34)+SUMIF(Chem!$AK$36,$A40,Chem!AH$42)+SUMIF(Chem!$AK$44,$A40,Chem!AH$50)+SUMIF(Chem!$AK$52,$A40,Chem!AH$58)+SUMIF(Chem!$AK$60,$A40,Chem!AH$66)+SUMIF(Chem!$AK$68,$A40,Chem!AH$74)+SUMIF(Chem!$AK$76,$A40,Chem!AH$82)+SUMIF(Chem!$AK$84,$A40,Chem!AH$90)+SUMIF(Chem!$AK$92,$A40,Chem!AH$98))+(SUMIF(IITChem!$AK$12,$A40,IITChem!AH$18)+SUMIF(IITChem!$AK$20,$A40,IITChem!AH$26)+SUMIF(IITChem!$AK$28,$A40,IITChem!AH$34)+SUMIF(IITChem!$AK$36,$A40,IITChem!AH$42)+SUMIF(IITChem!$AK$44,$A40,IITChem!AH$50)+SUMIF(IITChem!$AK$52,$A40,IITChem!AH$58)+SUMIF(IITChem!$AK$60,$A40,IITChem!AH$66)+SUMIF(IITChem!$AK$68,$A40,IITChem!AH$74)+SUMIF(IITChem!$AK$76,$A40,IITChem!AH$82)+SUMIF(IITChem!$AK$84,$A40,IITChem!AH$90)+SUMIF(IITChem!$AK$92,$A40,IITChem!AH$98))+(SUMIF(Bio!$AK$12,$A40,Bio!AH$18)+SUMIF(Bio!$AK$20,$A40,Bio!AH$26)+SUMIF(Bio!$AK$28,$A40,Bio!AH$34)+SUMIF(Bio!$AK$36,$A40,Bio!AH$42)+SUMIF(Bio!$AK$44,$A40,Bio!AH$50)+SUMIF(Bio!$AK$52,$A40,Bio!AH$58)+SUMIF(Bio!$AK$60,$A40,Bio!AH$66)+SUMIF(Bio!$AK$68,$A40,Bio!AH$74)+SUMIF(Bio!$AK$76,$A40,Bio!AH$82)+SUMIF(Bio!$AK$84,$A40,Bio!AH$90)+SUMIF(Bio!$AK$92,$A40,Bio!AH$98))+(SUMIF(Maths!$AK$12,$A40,Maths!AH$18)+SUMIF(Maths!$AK$20,$A40,Maths!AH$26)+SUMIF(Maths!$AK$28,$A40,Maths!AH$34)+SUMIF(Maths!$AK$36,$A40,Maths!AH$42)+SUMIF(Maths!$AK$44,$A40,Maths!AH$50)+SUMIF(Maths!$AK$52,$A40,Maths!AH$58)+SUMIF(Maths!$AK$60,$A40,Maths!AH$66)+SUMIF(Maths!$AK$68,$A40,Maths!AH$74)+SUMIF(Maths!$AK$76,$A40,Maths!AH$82)+SUMIF(Maths!$AK$84,$A40,Maths!AH$90)+SUMIF(Maths!$AK$92,$A40,Maths!AH$98))+(SUMIF(IITMaths!$AK$12,$A40,IITMaths!AH$18)+SUMIF(IITMaths!$AK$20,$A40,IITMaths!AH$26)+SUMIF(IITMaths!$AK$28,$A40,IITMaths!AH$34)+SUMIF(IITMaths!$AK$36,$A40,IITMaths!AH$42)+SUMIF(IITMaths!$AK$44,$A40,IITMaths!AH$50)+SUMIF(IITMaths!$AK$52,$A40,IITMaths!AH$58)+SUMIF(IITMaths!$AK$60,$A40,IITMaths!AH$66)+SUMIF(IITMaths!$AK$68,$A40,IITMaths!AH$74)+SUMIF(IITMaths!$AK$76,$A40,IITMaths!AH$82)+SUMIF(IITMaths!$AK$84,$A40,IITMaths!AH$90)+SUMIF(IITMaths!$AK$92,$A40,IITMaths!AH$98))+(SUMIF(FourthLecture!$AK$12,$A40,FourthLecture!AH$18)+SUMIF(FourthLecture!$AK$20,$A40,FourthLecture!AH$26)+SUMIF(FourthLecture!$AK$28,$A40,FourthLecture!AH$34)+SUMIF(FourthLecture!$AK$36,$A40,FourthLecture!AH$42)+SUMIF(FourthLecture!$AK$44,$A40,FourthLecture!AH$50)+SUMIF(FourthLecture!$AK$52,$A40,FourthLecture!AH$58)+SUMIF(FourthLecture!$AK$60,$A40,FourthLecture!AH$66)+SUMIF(FourthLecture!$AK$68,$A40,FourthLecture!AH$74)+SUMIF(FourthLecture!$AK$76,$A40,FourthLecture!AH$82)+SUMIF(FourthLecture!$AK$84,$A40,FourthLecture!AH$90)+SUMIF(FourthLecture!$AK$92,$A40,FourthLecture!AH$98))+(SUMIF(OtherSubjects!$AK$12,$A40,OtherSubjects!AH$18)+SUMIF(OtherSubjects!$AK$20,$A40,OtherSubjects!AH$26)+SUMIF(OtherSubjects!$AK$28,$A40,OtherSubjects!AH$34)+SUMIF(OtherSubjects!$AK$36,$A40,OtherSubjects!AH$42)+SUMIF(OtherSubjects!$AK$44,$A40,OtherSubjects!AH$50)+SUMIF(OtherSubjects!$AK$52,$A40,OtherSubjects!AH$58)+SUMIF(OtherSubjects!$AK$60,$A40,OtherSubjects!AH$66)+SUMIF(OtherSubjects!$AK$68,$A40,OtherSubjects!AH$74)+SUMIF(OtherSubjects!$AK$76,$A40,OtherSubjects!AH$82)+SUMIF(OtherSubjects!$AK$84,$A40,OtherSubjects!AH$90)+SUMIF(OtherSubjects!$AK$92,$A40,OtherSubjects!AH$98))</f>
        <v>0</v>
      </c>
      <c r="H40" s="331">
        <f>(SUMIF(Physics!$AK$12,$A40,Physics!AI$18)+SUMIF(Physics!$AK$20,$A40,Physics!AI$26)+SUMIF(Physics!$AK$28,$A40,Physics!AI$34)+SUMIF(Physics!$AK$36,$A40,Physics!AI$42)+SUMIF(Physics!$AK$44,$A40,Physics!AI$50)+SUMIF(Physics!$AK$52,$A40,Physics!AI$58)+SUMIF(Physics!$AK$60,$A40,Physics!AI$66)+SUMIF(Physics!$AK$68,$A40,Physics!AI$74)+SUMIF(Physics!$AK$76,$A40,Physics!AI$82)+SUMIF(Physics!$AK$84,$A40,Physics!AI$90)+SUMIF(Physics!$AK$92,$A40,Physics!AI$98))+(SUMIF(IITPhysics!$AK$12,$A40,IITPhysics!AI$18)+SUMIF(IITPhysics!$AK$20,$A40,IITPhysics!AI$26)+SUMIF(IITPhysics!$AK$28,$A40,IITPhysics!AI$34)+SUMIF(IITPhysics!$AK$36,$A40,IITPhysics!AI$42)+SUMIF(IITPhysics!$AK$44,$A40,IITPhysics!AI$50)+SUMIF(IITPhysics!$AK$52,$A40,IITPhysics!AI$58)+SUMIF(IITPhysics!$AK$60,$A40,IITPhysics!AI$66)+SUMIF(IITPhysics!$AK$68,$A40,IITPhysics!AI$74)+SUMIF(IITPhysics!$AK$76,$A40,IITPhysics!AI$82)+SUMIF(IITPhysics!$AK$84,$A40,IITPhysics!AI$90)+SUMIF(IITPhysics!$AK$92,$A40,IITPhysics!AI$98))+(SUMIF(Chem!$AK$12,$A40,Chem!AI$18)+SUMIF(Chem!$AK$20,$A40,Chem!AI$26)+SUMIF(Chem!$AK$28,$A40,Chem!AI$34)+SUMIF(Chem!$AK$36,$A40,Chem!AI$42)+SUMIF(Chem!$AK$44,$A40,Chem!AI$50)+SUMIF(Chem!$AK$52,$A40,Chem!AI$58)+SUMIF(Chem!$AK$60,$A40,Chem!AI$66)+SUMIF(Chem!$AK$68,$A40,Chem!AI$74)+SUMIF(Chem!$AK$76,$A40,Chem!AI$82)+SUMIF(Chem!$AK$84,$A40,Chem!AI$90)+SUMIF(Chem!$AK$92,$A40,Chem!AI$98))+(SUMIF(IITChem!$AK$12,$A40,IITChem!AI$18)+SUMIF(IITChem!$AK$20,$A40,IITChem!AI$26)+SUMIF(IITChem!$AK$28,$A40,IITChem!AI$34)+SUMIF(IITChem!$AK$36,$A40,IITChem!AI$42)+SUMIF(IITChem!$AK$44,$A40,IITChem!AI$50)+SUMIF(IITChem!$AK$52,$A40,IITChem!AI$58)+SUMIF(IITChem!$AK$60,$A40,IITChem!AI$66)+SUMIF(IITChem!$AK$68,$A40,IITChem!AI$74)+SUMIF(IITChem!$AK$76,$A40,IITChem!AI$82)+SUMIF(IITChem!$AK$84,$A40,IITChem!AI$90)+SUMIF(IITChem!$AK$92,$A40,IITChem!AI$98))+(SUMIF(Bio!$AK$12,$A40,Bio!AI$18)+SUMIF(Bio!$AK$20,$A40,Bio!AI$26)+SUMIF(Bio!$AK$28,$A40,Bio!AI$34)+SUMIF(Bio!$AK$36,$A40,Bio!AI$42)+SUMIF(Bio!$AK$44,$A40,Bio!AI$50)+SUMIF(Bio!$AK$52,$A40,Bio!AI$58)+SUMIF(Bio!$AK$60,$A40,Bio!AI$66)+SUMIF(Bio!$AK$68,$A40,Bio!AI$74)+SUMIF(Bio!$AK$76,$A40,Bio!AI$82)+SUMIF(Bio!$AK$84,$A40,Bio!AI$90)+SUMIF(Bio!$AK$92,$A40,Bio!AI$98))+(SUMIF(Maths!$AK$12,$A40,Maths!AI$18)+SUMIF(Maths!$AK$20,$A40,Maths!AI$26)+SUMIF(Maths!$AK$28,$A40,Maths!AI$34)+SUMIF(Maths!$AK$36,$A40,Maths!AI$42)+SUMIF(Maths!$AK$44,$A40,Maths!AI$50)+SUMIF(Maths!$AK$52,$A40,Maths!AI$58)+SUMIF(Maths!$AK$60,$A40,Maths!AI$66)+SUMIF(Maths!$AK$68,$A40,Maths!AI$74)+SUMIF(Maths!$AK$76,$A40,Maths!AI$82)+SUMIF(Maths!$AK$84,$A40,Maths!AI$90)+SUMIF(Maths!$AK$92,$A40,Maths!AI$98))+(SUMIF(IITMaths!$AK$12,$A40,IITMaths!AI$18)+SUMIF(IITMaths!$AK$20,$A40,IITMaths!AI$26)+SUMIF(IITMaths!$AK$28,$A40,IITMaths!AI$34)+SUMIF(IITMaths!$AK$36,$A40,IITMaths!AI$42)+SUMIF(IITMaths!$AK$44,$A40,IITMaths!AI$50)+SUMIF(IITMaths!$AK$52,$A40,IITMaths!AI$58)+SUMIF(IITMaths!$AK$60,$A40,IITMaths!AI$66)+SUMIF(IITMaths!$AK$68,$A40,IITMaths!AI$74)+SUMIF(IITMaths!$AK$76,$A40,IITMaths!AI$82)+SUMIF(IITMaths!$AK$84,$A40,IITMaths!AI$90)+SUMIF(IITMaths!$AK$92,$A40,IITMaths!AI$98))+(SUMIF(FourthLecture!$AK$12,$A40,FourthLecture!AI$18)+SUMIF(FourthLecture!$AK$20,$A40,FourthLecture!AI$26)+SUMIF(FourthLecture!$AK$28,$A40,FourthLecture!AI$34)+SUMIF(FourthLecture!$AK$36,$A40,FourthLecture!AI$42)+SUMIF(FourthLecture!$AK$44,$A40,FourthLecture!AI$50)+SUMIF(FourthLecture!$AK$52,$A40,FourthLecture!AI$58)+SUMIF(FourthLecture!$AK$60,$A40,FourthLecture!AI$66)+SUMIF(FourthLecture!$AK$68,$A40,FourthLecture!AI$74)+SUMIF(FourthLecture!$AK$76,$A40,FourthLecture!AI$82)+SUMIF(FourthLecture!$AK$84,$A40,FourthLecture!AI$90)+SUMIF(FourthLecture!$AK$92,$A40,FourthLecture!AI$98))+(SUMIF(OtherSubjects!$AK$12,$A40,OtherSubjects!AI$18)+SUMIF(OtherSubjects!$AK$20,$A40,OtherSubjects!AI$26)+SUMIF(OtherSubjects!$AK$28,$A40,OtherSubjects!AI$34)+SUMIF(OtherSubjects!$AK$36,$A40,OtherSubjects!AI$42)+SUMIF(OtherSubjects!$AK$44,$A40,OtherSubjects!AI$50)+SUMIF(OtherSubjects!$AK$52,$A40,OtherSubjects!AI$58)+SUMIF(OtherSubjects!$AK$60,$A40,OtherSubjects!AI$66)+SUMIF(OtherSubjects!$AK$68,$A40,OtherSubjects!AI$74)+SUMIF(OtherSubjects!$AK$76,$A40,OtherSubjects!AI$82)+SUMIF(OtherSubjects!$AK$84,$A40,OtherSubjects!AI$90)+SUMIF(OtherSubjects!$AK$92,$A40,OtherSubjects!AI$98))</f>
        <v>0</v>
      </c>
      <c r="I40" s="331">
        <f>(SUMIF(Physics!$AK$12,$A40,Physics!AJ$18)+SUMIF(Physics!$AK$20,$A40,Physics!AJ$26)+SUMIF(Physics!$AK$28,$A40,Physics!AJ$34)+SUMIF(Physics!$AK$36,$A40,Physics!AJ$42)+SUMIF(Physics!$AK$44,$A40,Physics!AJ$50)+SUMIF(Physics!$AK$52,$A40,Physics!AJ$58)+SUMIF(Physics!$AK$60,$A40,Physics!AJ$66)+SUMIF(Physics!$AK$68,$A40,Physics!AJ$74)+SUMIF(Physics!$AK$76,$A40,Physics!AJ$82)+SUMIF(Physics!$AK$84,$A40,Physics!AJ$90)+SUMIF(Physics!$AK$92,$A40,Physics!AJ$98))+(SUMIF(IITPhysics!$AK$12,$A40,IITPhysics!AJ$18)+SUMIF(IITPhysics!$AK$20,$A40,IITPhysics!AJ$26)+SUMIF(IITPhysics!$AK$28,$A40,IITPhysics!AJ$34)+SUMIF(IITPhysics!$AK$36,$A40,IITPhysics!AJ$42)+SUMIF(IITPhysics!$AK$44,$A40,IITPhysics!AJ$50)+SUMIF(IITPhysics!$AK$52,$A40,IITPhysics!AJ$58)+SUMIF(IITPhysics!$AK$60,$A40,IITPhysics!AJ$66)+SUMIF(IITPhysics!$AK$68,$A40,IITPhysics!AJ$74)+SUMIF(IITPhysics!$AK$76,$A40,IITPhysics!AJ$82)+SUMIF(IITPhysics!$AK$84,$A40,IITPhysics!AJ$90)+SUMIF(IITPhysics!$AK$92,$A40,IITPhysics!AJ$98))+(SUMIF(Chem!$AK$12,$A40,Chem!AJ$18)+SUMIF(Chem!$AK$20,$A40,Chem!AJ$26)+SUMIF(Chem!$AK$28,$A40,Chem!AJ$34)+SUMIF(Chem!$AK$36,$A40,Chem!AJ$42)+SUMIF(Chem!$AK$44,$A40,Chem!AJ$50)+SUMIF(Chem!$AK$52,$A40,Chem!AJ$58)+SUMIF(Chem!$AK$60,$A40,Chem!AJ$66)+SUMIF(Chem!$AK$68,$A40,Chem!AJ$74)+SUMIF(Chem!$AK$76,$A40,Chem!AJ$82)+SUMIF(Chem!$AK$84,$A40,Chem!AJ$90)+SUMIF(Chem!$AK$92,$A40,Chem!AJ$98))+(SUMIF(IITChem!$AK$12,$A40,IITChem!AJ$18)+SUMIF(IITChem!$AK$20,$A40,IITChem!AJ$26)+SUMIF(IITChem!$AK$28,$A40,IITChem!AJ$34)+SUMIF(IITChem!$AK$36,$A40,IITChem!AJ$42)+SUMIF(IITChem!$AK$44,$A40,IITChem!AJ$50)+SUMIF(IITChem!$AK$52,$A40,IITChem!AJ$58)+SUMIF(IITChem!$AK$60,$A40,IITChem!AJ$66)+SUMIF(IITChem!$AK$68,$A40,IITChem!AJ$74)+SUMIF(IITChem!$AK$76,$A40,IITChem!AJ$82)+SUMIF(IITChem!$AK$84,$A40,IITChem!AJ$90)+SUMIF(IITChem!$AK$92,$A40,IITChem!AJ$98))+(SUMIF(Bio!$AK$12,$A40,Bio!AJ$18)+SUMIF(Bio!$AK$20,$A40,Bio!AJ$26)+SUMIF(Bio!$AK$28,$A40,Bio!AJ$34)+SUMIF(Bio!$AK$36,$A40,Bio!AJ$42)+SUMIF(Bio!$AK$44,$A40,Bio!AJ$50)+SUMIF(Bio!$AK$52,$A40,Bio!AJ$58)+SUMIF(Bio!$AK$60,$A40,Bio!AJ$66)+SUMIF(Bio!$AK$68,$A40,Bio!AJ$74)+SUMIF(Bio!$AK$76,$A40,Bio!AJ$82)+SUMIF(Bio!$AK$84,$A40,Bio!AJ$90)+SUMIF(Bio!$AK$92,$A40,Bio!AJ$98))+(SUMIF(Maths!$AK$12,$A40,Maths!AJ$18)+SUMIF(Maths!$AK$20,$A40,Maths!AJ$26)+SUMIF(Maths!$AK$28,$A40,Maths!AJ$34)+SUMIF(Maths!$AK$36,$A40,Maths!AJ$42)+SUMIF(Maths!$AK$44,$A40,Maths!AJ$50)+SUMIF(Maths!$AK$52,$A40,Maths!AJ$58)+SUMIF(Maths!$AK$60,$A40,Maths!AJ$66)+SUMIF(Maths!$AK$68,$A40,Maths!AJ$74)+SUMIF(Maths!$AK$76,$A40,Maths!AJ$82)+SUMIF(Maths!$AK$84,$A40,Maths!AJ$90)+SUMIF(Maths!$AK$92,$A40,Maths!AJ$98))+(SUMIF(IITMaths!$AK$12,$A40,IITMaths!AJ$18)+SUMIF(IITMaths!$AK$20,$A40,IITMaths!AJ$26)+SUMIF(IITMaths!$AK$28,$A40,IITMaths!AJ$34)+SUMIF(IITMaths!$AK$36,$A40,IITMaths!AJ$42)+SUMIF(IITMaths!$AK$44,$A40,IITMaths!AJ$50)+SUMIF(IITMaths!$AK$52,$A40,IITMaths!AJ$58)+SUMIF(IITMaths!$AK$60,$A40,IITMaths!AJ$66)+SUMIF(IITMaths!$AK$68,$A40,IITMaths!AJ$74)+SUMIF(IITMaths!$AK$76,$A40,IITMaths!AJ$82)+SUMIF(IITMaths!$AK$84,$A40,IITMaths!AJ$90)+SUMIF(IITMaths!$AK$92,$A40,IITMaths!AJ$98))+(SUMIF(FourthLecture!$AK$12,$A40,FourthLecture!AJ$18)+SUMIF(FourthLecture!$AK$20,$A40,FourthLecture!AJ$26)+SUMIF(FourthLecture!$AK$28,$A40,FourthLecture!AJ$34)+SUMIF(FourthLecture!$AK$36,$A40,FourthLecture!AJ$42)+SUMIF(FourthLecture!$AK$44,$A40,FourthLecture!AJ$50)+SUMIF(FourthLecture!$AK$52,$A40,FourthLecture!AJ$58)+SUMIF(FourthLecture!$AK$60,$A40,FourthLecture!AJ$66)+SUMIF(FourthLecture!$AK$68,$A40,FourthLecture!AJ$74)+SUMIF(FourthLecture!$AK$76,$A40,FourthLecture!AJ$82)+SUMIF(FourthLecture!$AK$84,$A40,FourthLecture!AJ$90)+SUMIF(FourthLecture!$AK$92,$A40,FourthLecture!AJ$98))+(SUMIF(OtherSubjects!$AK$12,$A40,OtherSubjects!AJ$18)+SUMIF(OtherSubjects!$AK$20,$A40,OtherSubjects!AJ$26)+SUMIF(OtherSubjects!$AK$28,$A40,OtherSubjects!AJ$34)+SUMIF(OtherSubjects!$AK$36,$A40,OtherSubjects!AJ$42)+SUMIF(OtherSubjects!$AK$44,$A40,OtherSubjects!AJ$50)+SUMIF(OtherSubjects!$AK$52,$A40,OtherSubjects!AJ$58)+SUMIF(OtherSubjects!$AK$60,$A40,OtherSubjects!AJ$66)+SUMIF(OtherSubjects!$AK$68,$A40,OtherSubjects!AJ$74)+SUMIF(OtherSubjects!$AK$76,$A40,OtherSubjects!AJ$82)+SUMIF(OtherSubjects!$AK$84,$A40,OtherSubjects!AJ$90)+SUMIF(OtherSubjects!$AK$92,$A40,OtherSubjects!AJ$98))</f>
        <v>0</v>
      </c>
      <c r="J40" s="331">
        <f>(SUMIF(Physics!$AK$12,$A40,Physics!AK$18)+SUMIF(Physics!$AK$20,$A40,Physics!AK$26)+SUMIF(Physics!$AK$28,$A40,Physics!AK$34)+SUMIF(Physics!$AK$36,$A40,Physics!AK$42)+SUMIF(Physics!$AK$44,$A40,Physics!AK$50)+SUMIF(Physics!$AK$52,$A40,Physics!AK$58)+SUMIF(Physics!$AK$60,$A40,Physics!AK$66)+SUMIF(Physics!$AK$68,$A40,Physics!AK$74)+SUMIF(Physics!$AK$76,$A40,Physics!AK$82)+SUMIF(Physics!$AK$84,$A40,Physics!AK$90)+SUMIF(Physics!$AK$92,$A40,Physics!AK$98))+(SUMIF(IITPhysics!$AK$12,$A40,IITPhysics!AK$18)+SUMIF(IITPhysics!$AK$20,$A40,IITPhysics!AK$26)+SUMIF(IITPhysics!$AK$28,$A40,IITPhysics!AK$34)+SUMIF(IITPhysics!$AK$36,$A40,IITPhysics!AK$42)+SUMIF(IITPhysics!$AK$44,$A40,IITPhysics!AK$50)+SUMIF(IITPhysics!$AK$52,$A40,IITPhysics!AK$58)+SUMIF(IITPhysics!$AK$60,$A40,IITPhysics!AK$66)+SUMIF(IITPhysics!$AK$68,$A40,IITPhysics!AK$74)+SUMIF(IITPhysics!$AK$76,$A40,IITPhysics!AK$82)+SUMIF(IITPhysics!$AK$84,$A40,IITPhysics!AK$90)+SUMIF(IITPhysics!$AK$92,$A40,IITPhysics!AK$98))+(SUMIF(Chem!$AK$12,$A40,Chem!AK$18)+SUMIF(Chem!$AK$20,$A40,Chem!AK$26)+SUMIF(Chem!$AK$28,$A40,Chem!AK$34)+SUMIF(Chem!$AK$36,$A40,Chem!AK$42)+SUMIF(Chem!$AK$44,$A40,Chem!AK$50)+SUMIF(Chem!$AK$52,$A40,Chem!AK$58)+SUMIF(Chem!$AK$60,$A40,Chem!AK$66)+SUMIF(Chem!$AK$68,$A40,Chem!AK$74)+SUMIF(Chem!$AK$76,$A40,Chem!AK$82)+SUMIF(Chem!$AK$84,$A40,Chem!AK$90)+SUMIF(Chem!$AK$92,$A40,Chem!AK$98))+(SUMIF(IITChem!$AK$12,$A40,IITChem!AK$18)+SUMIF(IITChem!$AK$20,$A40,IITChem!AK$26)+SUMIF(IITChem!$AK$28,$A40,IITChem!AK$34)+SUMIF(IITChem!$AK$36,$A40,IITChem!AK$42)+SUMIF(IITChem!$AK$44,$A40,IITChem!AK$50)+SUMIF(IITChem!$AK$52,$A40,IITChem!AK$58)+SUMIF(IITChem!$AK$60,$A40,IITChem!AK$66)+SUMIF(IITChem!$AK$68,$A40,IITChem!AK$74)+SUMIF(IITChem!$AK$76,$A40,IITChem!AK$82)+SUMIF(IITChem!$AK$84,$A40,IITChem!AK$90)+SUMIF(IITChem!$AK$92,$A40,IITChem!AK$98))+(SUMIF(Bio!$AK$12,$A40,Bio!AK$18)+SUMIF(Bio!$AK$20,$A40,Bio!AK$26)+SUMIF(Bio!$AK$28,$A40,Bio!AK$34)+SUMIF(Bio!$AK$36,$A40,Bio!AK$42)+SUMIF(Bio!$AK$44,$A40,Bio!AK$50)+SUMIF(Bio!$AK$52,$A40,Bio!AK$58)+SUMIF(Bio!$AK$60,$A40,Bio!AK$66)+SUMIF(Bio!$AK$68,$A40,Bio!AK$74)+SUMIF(Bio!$AK$76,$A40,Bio!AK$82)+SUMIF(Bio!$AK$84,$A40,Bio!AK$90)+SUMIF(Bio!$AK$92,$A40,Bio!AK$98))+(SUMIF(Maths!$AK$12,$A40,Maths!AK$18)+SUMIF(Maths!$AK$20,$A40,Maths!AK$26)+SUMIF(Maths!$AK$28,$A40,Maths!AK$34)+SUMIF(Maths!$AK$36,$A40,Maths!AK$42)+SUMIF(Maths!$AK$44,$A40,Maths!AK$50)+SUMIF(Maths!$AK$52,$A40,Maths!AK$58)+SUMIF(Maths!$AK$60,$A40,Maths!AK$66)+SUMIF(Maths!$AK$68,$A40,Maths!AK$74)+SUMIF(Maths!$AK$76,$A40,Maths!AK$82)+SUMIF(Maths!$AK$84,$A40,Maths!AK$90)+SUMIF(Maths!$AK$92,$A40,Maths!AK$98))+(SUMIF(IITMaths!$AK$12,$A40,IITMaths!AK$18)+SUMIF(IITMaths!$AK$20,$A40,IITMaths!AK$26)+SUMIF(IITMaths!$AK$28,$A40,IITMaths!AK$34)+SUMIF(IITMaths!$AK$36,$A40,IITMaths!AK$42)+SUMIF(IITMaths!$AK$44,$A40,IITMaths!AK$50)+SUMIF(IITMaths!$AK$52,$A40,IITMaths!AK$58)+SUMIF(IITMaths!$AK$60,$A40,IITMaths!AK$66)+SUMIF(IITMaths!$AK$68,$A40,IITMaths!AK$74)+SUMIF(IITMaths!$AK$76,$A40,IITMaths!AK$82)+SUMIF(IITMaths!$AK$84,$A40,IITMaths!AK$90)+SUMIF(IITMaths!$AK$92,$A40,IITMaths!AK$98))+(SUMIF(FourthLecture!$AK$12,$A40,FourthLecture!AK$18)+SUMIF(FourthLecture!$AK$20,$A40,FourthLecture!AK$26)+SUMIF(FourthLecture!$AK$28,$A40,FourthLecture!AK$34)+SUMIF(FourthLecture!$AK$36,$A40,FourthLecture!AK$42)+SUMIF(FourthLecture!$AK$44,$A40,FourthLecture!AK$50)+SUMIF(FourthLecture!$AK$52,$A40,FourthLecture!AK$58)+SUMIF(FourthLecture!$AK$60,$A40,FourthLecture!AK$66)+SUMIF(FourthLecture!$AK$68,$A40,FourthLecture!AK$74)+SUMIF(FourthLecture!$AK$76,$A40,FourthLecture!AK$82)+SUMIF(FourthLecture!$AK$84,$A40,FourthLecture!AK$90)+SUMIF(FourthLecture!$AK$92,$A40,FourthLecture!AK$98))+(SUMIF(OtherSubjects!$AK$12,$A40,OtherSubjects!AK$18)+SUMIF(OtherSubjects!$AK$20,$A40,OtherSubjects!AK$26)+SUMIF(OtherSubjects!$AK$28,$A40,OtherSubjects!AK$34)+SUMIF(OtherSubjects!$AK$36,$A40,OtherSubjects!AK$42)+SUMIF(OtherSubjects!$AK$44,$A40,OtherSubjects!AK$50)+SUMIF(OtherSubjects!$AK$52,$A40,OtherSubjects!AK$58)+SUMIF(OtherSubjects!$AK$60,$A40,OtherSubjects!AK$66)+SUMIF(OtherSubjects!$AK$68,$A40,OtherSubjects!AK$74)+SUMIF(OtherSubjects!$AK$76,$A40,OtherSubjects!AK$82)+SUMIF(OtherSubjects!$AK$84,$A40,OtherSubjects!AK$90)+SUMIF(OtherSubjects!$AK$92,$A40,OtherSubjects!AK$98))</f>
        <v>0</v>
      </c>
      <c r="K40" s="331">
        <f>(SUMIF(Physics!$AK$12,$A40,Physics!AL$18)+SUMIF(Physics!$AK$20,$A40,Physics!AL$26)+SUMIF(Physics!$AK$28,$A40,Physics!AL$34)+SUMIF(Physics!$AK$36,$A40,Physics!AL$42)+SUMIF(Physics!$AK$44,$A40,Physics!AL$50)+SUMIF(Physics!$AK$52,$A40,Physics!AL$58)+SUMIF(Physics!$AK$60,$A40,Physics!AL$66)+SUMIF(Physics!$AK$68,$A40,Physics!AL$74)+SUMIF(Physics!$AK$76,$A40,Physics!AL$82)+SUMIF(Physics!$AK$84,$A40,Physics!AL$90)+SUMIF(Physics!$AK$92,$A40,Physics!AL$98))+(SUMIF(IITPhysics!$AK$12,$A40,IITPhysics!AL$18)+SUMIF(IITPhysics!$AK$20,$A40,IITPhysics!AL$26)+SUMIF(IITPhysics!$AK$28,$A40,IITPhysics!AL$34)+SUMIF(IITPhysics!$AK$36,$A40,IITPhysics!AL$42)+SUMIF(IITPhysics!$AK$44,$A40,IITPhysics!AL$50)+SUMIF(IITPhysics!$AK$52,$A40,IITPhysics!AL$58)+SUMIF(IITPhysics!$AK$60,$A40,IITPhysics!AL$66)+SUMIF(IITPhysics!$AK$68,$A40,IITPhysics!AL$74)+SUMIF(IITPhysics!$AK$76,$A40,IITPhysics!AL$82)+SUMIF(IITPhysics!$AK$84,$A40,IITPhysics!AL$90)+SUMIF(IITPhysics!$AK$92,$A40,IITPhysics!AL$98))+(SUMIF(Chem!$AK$12,$A40,Chem!AL$18)+SUMIF(Chem!$AK$20,$A40,Chem!AL$26)+SUMIF(Chem!$AK$28,$A40,Chem!AL$34)+SUMIF(Chem!$AK$36,$A40,Chem!AL$42)+SUMIF(Chem!$AK$44,$A40,Chem!AL$50)+SUMIF(Chem!$AK$52,$A40,Chem!AL$58)+SUMIF(Chem!$AK$60,$A40,Chem!AL$66)+SUMIF(Chem!$AK$68,$A40,Chem!AL$74)+SUMIF(Chem!$AK$76,$A40,Chem!AL$82)+SUMIF(Chem!$AK$84,$A40,Chem!AL$90)+SUMIF(Chem!$AK$92,$A40,Chem!AL$98))+(SUMIF(IITChem!$AK$12,$A40,IITChem!AL$18)+SUMIF(IITChem!$AK$20,$A40,IITChem!AL$26)+SUMIF(IITChem!$AK$28,$A40,IITChem!AL$34)+SUMIF(IITChem!$AK$36,$A40,IITChem!AL$42)+SUMIF(IITChem!$AK$44,$A40,IITChem!AL$50)+SUMIF(IITChem!$AK$52,$A40,IITChem!AL$58)+SUMIF(IITChem!$AK$60,$A40,IITChem!AL$66)+SUMIF(IITChem!$AK$68,$A40,IITChem!AL$74)+SUMIF(IITChem!$AK$76,$A40,IITChem!AL$82)+SUMIF(IITChem!$AK$84,$A40,IITChem!AL$90)+SUMIF(IITChem!$AK$92,$A40,IITChem!AL$98))+(SUMIF(Bio!$AK$12,$A40,Bio!AL$18)+SUMIF(Bio!$AK$20,$A40,Bio!AL$26)+SUMIF(Bio!$AK$28,$A40,Bio!AL$34)+SUMIF(Bio!$AK$36,$A40,Bio!AL$42)+SUMIF(Bio!$AK$44,$A40,Bio!AL$50)+SUMIF(Bio!$AK$52,$A40,Bio!AL$58)+SUMIF(Bio!$AK$60,$A40,Bio!AL$66)+SUMIF(Bio!$AK$68,$A40,Bio!AL$74)+SUMIF(Bio!$AK$76,$A40,Bio!AL$82)+SUMIF(Bio!$AK$84,$A40,Bio!AL$90)+SUMIF(Bio!$AK$92,$A40,Bio!AL$98))+(SUMIF(Maths!$AK$12,$A40,Maths!AL$18)+SUMIF(Maths!$AK$20,$A40,Maths!AL$26)+SUMIF(Maths!$AK$28,$A40,Maths!AL$34)+SUMIF(Maths!$AK$36,$A40,Maths!AL$42)+SUMIF(Maths!$AK$44,$A40,Maths!AL$50)+SUMIF(Maths!$AK$52,$A40,Maths!AL$58)+SUMIF(Maths!$AK$60,$A40,Maths!AL$66)+SUMIF(Maths!$AK$68,$A40,Maths!AL$74)+SUMIF(Maths!$AK$76,$A40,Maths!AL$82)+SUMIF(Maths!$AK$84,$A40,Maths!AL$90)+SUMIF(Maths!$AK$92,$A40,Maths!AL$98))+(SUMIF(IITMaths!$AK$12,$A40,IITMaths!AL$18)+SUMIF(IITMaths!$AK$20,$A40,IITMaths!AL$26)+SUMIF(IITMaths!$AK$28,$A40,IITMaths!AL$34)+SUMIF(IITMaths!$AK$36,$A40,IITMaths!AL$42)+SUMIF(IITMaths!$AK$44,$A40,IITMaths!AL$50)+SUMIF(IITMaths!$AK$52,$A40,IITMaths!AL$58)+SUMIF(IITMaths!$AK$60,$A40,IITMaths!AL$66)+SUMIF(IITMaths!$AK$68,$A40,IITMaths!AL$74)+SUMIF(IITMaths!$AK$76,$A40,IITMaths!AL$82)+SUMIF(IITMaths!$AK$84,$A40,IITMaths!AL$90)+SUMIF(IITMaths!$AK$92,$A40,IITMaths!AL$98))+(SUMIF(FourthLecture!$AK$12,$A40,FourthLecture!AL$18)+SUMIF(FourthLecture!$AK$20,$A40,FourthLecture!AL$26)+SUMIF(FourthLecture!$AK$28,$A40,FourthLecture!AL$34)+SUMIF(FourthLecture!$AK$36,$A40,FourthLecture!AL$42)+SUMIF(FourthLecture!$AK$44,$A40,FourthLecture!AL$50)+SUMIF(FourthLecture!$AK$52,$A40,FourthLecture!AL$58)+SUMIF(FourthLecture!$AK$60,$A40,FourthLecture!AL$66)+SUMIF(FourthLecture!$AK$68,$A40,FourthLecture!AL$74)+SUMIF(FourthLecture!$AK$76,$A40,FourthLecture!AL$82)+SUMIF(FourthLecture!$AK$84,$A40,FourthLecture!AL$90)+SUMIF(FourthLecture!$AK$92,$A40,FourthLecture!AL$98))+(SUMIF(OtherSubjects!$AK$12,$A40,OtherSubjects!AL$18)+SUMIF(OtherSubjects!$AK$20,$A40,OtherSubjects!AL$26)+SUMIF(OtherSubjects!$AK$28,$A40,OtherSubjects!AL$34)+SUMIF(OtherSubjects!$AK$36,$A40,OtherSubjects!AL$42)+SUMIF(OtherSubjects!$AK$44,$A40,OtherSubjects!AL$50)+SUMIF(OtherSubjects!$AK$52,$A40,OtherSubjects!AL$58)+SUMIF(OtherSubjects!$AK$60,$A40,OtherSubjects!AL$66)+SUMIF(OtherSubjects!$AK$68,$A40,OtherSubjects!AL$74)+SUMIF(OtherSubjects!$AK$76,$A40,OtherSubjects!AL$82)+SUMIF(OtherSubjects!$AK$84,$A40,OtherSubjects!AL$90)+SUMIF(OtherSubjects!$AK$92,$A40,OtherSubjects!AL$98))</f>
        <v>0</v>
      </c>
      <c r="L40" s="331">
        <f>(SUMIF(Physics!$AK$12,$A40,Physics!AM$18)+SUMIF(Physics!$AK$20,$A40,Physics!AM$26)+SUMIF(Physics!$AK$28,$A40,Physics!AM$34)+SUMIF(Physics!$AK$36,$A40,Physics!AM$42)+SUMIF(Physics!$AK$44,$A40,Physics!AM$50)+SUMIF(Physics!$AK$52,$A40,Physics!AM$58)+SUMIF(Physics!$AK$60,$A40,Physics!AM$66)+SUMIF(Physics!$AK$68,$A40,Physics!AM$74)+SUMIF(Physics!$AK$76,$A40,Physics!AM$82)+SUMIF(Physics!$AK$84,$A40,Physics!AM$90)+SUMIF(Physics!$AK$92,$A40,Physics!AM$98))+(SUMIF(IITPhysics!$AK$12,$A40,IITPhysics!AM$18)+SUMIF(IITPhysics!$AK$20,$A40,IITPhysics!AM$26)+SUMIF(IITPhysics!$AK$28,$A40,IITPhysics!AM$34)+SUMIF(IITPhysics!$AK$36,$A40,IITPhysics!AM$42)+SUMIF(IITPhysics!$AK$44,$A40,IITPhysics!AM$50)+SUMIF(IITPhysics!$AK$52,$A40,IITPhysics!AM$58)+SUMIF(IITPhysics!$AK$60,$A40,IITPhysics!AM$66)+SUMIF(IITPhysics!$AK$68,$A40,IITPhysics!AM$74)+SUMIF(IITPhysics!$AK$76,$A40,IITPhysics!AM$82)+SUMIF(IITPhysics!$AK$84,$A40,IITPhysics!AM$90)+SUMIF(IITPhysics!$AK$92,$A40,IITPhysics!AM$98))+(SUMIF(Chem!$AK$12,$A40,Chem!AM$18)+SUMIF(Chem!$AK$20,$A40,Chem!AM$26)+SUMIF(Chem!$AK$28,$A40,Chem!AM$34)+SUMIF(Chem!$AK$36,$A40,Chem!AM$42)+SUMIF(Chem!$AK$44,$A40,Chem!AM$50)+SUMIF(Chem!$AK$52,$A40,Chem!AM$58)+SUMIF(Chem!$AK$60,$A40,Chem!AM$66)+SUMIF(Chem!$AK$68,$A40,Chem!AM$74)+SUMIF(Chem!$AK$76,$A40,Chem!AM$82)+SUMIF(Chem!$AK$84,$A40,Chem!AM$90)+SUMIF(Chem!$AK$92,$A40,Chem!AM$98))+(SUMIF(IITChem!$AK$12,$A40,IITChem!AM$18)+SUMIF(IITChem!$AK$20,$A40,IITChem!AM$26)+SUMIF(IITChem!$AK$28,$A40,IITChem!AM$34)+SUMIF(IITChem!$AK$36,$A40,IITChem!AM$42)+SUMIF(IITChem!$AK$44,$A40,IITChem!AM$50)+SUMIF(IITChem!$AK$52,$A40,IITChem!AM$58)+SUMIF(IITChem!$AK$60,$A40,IITChem!AM$66)+SUMIF(IITChem!$AK$68,$A40,IITChem!AM$74)+SUMIF(IITChem!$AK$76,$A40,IITChem!AM$82)+SUMIF(IITChem!$AK$84,$A40,IITChem!AM$90)+SUMIF(IITChem!$AK$92,$A40,IITChem!AM$98))+(SUMIF(Bio!$AK$12,$A40,Bio!AM$18)+SUMIF(Bio!$AK$20,$A40,Bio!AM$26)+SUMIF(Bio!$AK$28,$A40,Bio!AM$34)+SUMIF(Bio!$AK$36,$A40,Bio!AM$42)+SUMIF(Bio!$AK$44,$A40,Bio!AM$50)+SUMIF(Bio!$AK$52,$A40,Bio!AM$58)+SUMIF(Bio!$AK$60,$A40,Bio!AM$66)+SUMIF(Bio!$AK$68,$A40,Bio!AM$74)+SUMIF(Bio!$AK$76,$A40,Bio!AM$82)+SUMIF(Bio!$AK$84,$A40,Bio!AM$90)+SUMIF(Bio!$AK$92,$A40,Bio!AM$98))+(SUMIF(Maths!$AK$12,$A40,Maths!AM$18)+SUMIF(Maths!$AK$20,$A40,Maths!AM$26)+SUMIF(Maths!$AK$28,$A40,Maths!AM$34)+SUMIF(Maths!$AK$36,$A40,Maths!AM$42)+SUMIF(Maths!$AK$44,$A40,Maths!AM$50)+SUMIF(Maths!$AK$52,$A40,Maths!AM$58)+SUMIF(Maths!$AK$60,$A40,Maths!AM$66)+SUMIF(Maths!$AK$68,$A40,Maths!AM$74)+SUMIF(Maths!$AK$76,$A40,Maths!AM$82)+SUMIF(Maths!$AK$84,$A40,Maths!AM$90)+SUMIF(Maths!$AK$92,$A40,Maths!AM$98))+(SUMIF(IITMaths!$AK$12,$A40,IITMaths!AM$18)+SUMIF(IITMaths!$AK$20,$A40,IITMaths!AM$26)+SUMIF(IITMaths!$AK$28,$A40,IITMaths!AM$34)+SUMIF(IITMaths!$AK$36,$A40,IITMaths!AM$42)+SUMIF(IITMaths!$AK$44,$A40,IITMaths!AM$50)+SUMIF(IITMaths!$AK$52,$A40,IITMaths!AM$58)+SUMIF(IITMaths!$AK$60,$A40,IITMaths!AM$66)+SUMIF(IITMaths!$AK$68,$A40,IITMaths!AM$74)+SUMIF(IITMaths!$AK$76,$A40,IITMaths!AM$82)+SUMIF(IITMaths!$AK$84,$A40,IITMaths!AM$90)+SUMIF(IITMaths!$AK$92,$A40,IITMaths!AM$98))+(SUMIF(FourthLecture!$AK$12,$A40,FourthLecture!AM$18)+SUMIF(FourthLecture!$AK$20,$A40,FourthLecture!AM$26)+SUMIF(FourthLecture!$AK$28,$A40,FourthLecture!AM$34)+SUMIF(FourthLecture!$AK$36,$A40,FourthLecture!AM$42)+SUMIF(FourthLecture!$AK$44,$A40,FourthLecture!AM$50)+SUMIF(FourthLecture!$AK$52,$A40,FourthLecture!AM$58)+SUMIF(FourthLecture!$AK$60,$A40,FourthLecture!AM$66)+SUMIF(FourthLecture!$AK$68,$A40,FourthLecture!AM$74)+SUMIF(FourthLecture!$AK$76,$A40,FourthLecture!AM$82)+SUMIF(FourthLecture!$AK$84,$A40,FourthLecture!AM$90)+SUMIF(FourthLecture!$AK$92,$A40,FourthLecture!AM$98))+(SUMIF(OtherSubjects!$AK$12,$A40,OtherSubjects!AM$18)+SUMIF(OtherSubjects!$AK$20,$A40,OtherSubjects!AM$26)+SUMIF(OtherSubjects!$AK$28,$A40,OtherSubjects!AM$34)+SUMIF(OtherSubjects!$AK$36,$A40,OtherSubjects!AM$42)+SUMIF(OtherSubjects!$AK$44,$A40,OtherSubjects!AM$50)+SUMIF(OtherSubjects!$AK$52,$A40,OtherSubjects!AM$58)+SUMIF(OtherSubjects!$AK$60,$A40,OtherSubjects!AM$66)+SUMIF(OtherSubjects!$AK$68,$A40,OtherSubjects!AM$74)+SUMIF(OtherSubjects!$AK$76,$A40,OtherSubjects!AM$82)+SUMIF(OtherSubjects!$AK$84,$A40,OtherSubjects!AM$90)+SUMIF(OtherSubjects!$AK$92,$A40,OtherSubjects!AM$98))</f>
        <v>0</v>
      </c>
      <c r="M40" s="331">
        <f>(SUMIF(Physics!$AK$12,$A40,Physics!AN$18)+SUMIF(Physics!$AK$20,$A40,Physics!AN$26)+SUMIF(Physics!$AK$28,$A40,Physics!AN$34)+SUMIF(Physics!$AK$36,$A40,Physics!AN$42)+SUMIF(Physics!$AK$44,$A40,Physics!AN$50)+SUMIF(Physics!$AK$52,$A40,Physics!AN$58)+SUMIF(Physics!$AK$60,$A40,Physics!AN$66)+SUMIF(Physics!$AK$68,$A40,Physics!AN$74)+SUMIF(Physics!$AK$76,$A40,Physics!AN$82)+SUMIF(Physics!$AK$84,$A40,Physics!AN$90)+SUMIF(Physics!$AK$92,$A40,Physics!AN$98))+(SUMIF(IITPhysics!$AK$12,$A40,IITPhysics!AN$18)+SUMIF(IITPhysics!$AK$20,$A40,IITPhysics!AN$26)+SUMIF(IITPhysics!$AK$28,$A40,IITPhysics!AN$34)+SUMIF(IITPhysics!$AK$36,$A40,IITPhysics!AN$42)+SUMIF(IITPhysics!$AK$44,$A40,IITPhysics!AN$50)+SUMIF(IITPhysics!$AK$52,$A40,IITPhysics!AN$58)+SUMIF(IITPhysics!$AK$60,$A40,IITPhysics!AN$66)+SUMIF(IITPhysics!$AK$68,$A40,IITPhysics!AN$74)+SUMIF(IITPhysics!$AK$76,$A40,IITPhysics!AN$82)+SUMIF(IITPhysics!$AK$84,$A40,IITPhysics!AN$90)+SUMIF(IITPhysics!$AK$92,$A40,IITPhysics!AN$98))+(SUMIF(Chem!$AK$12,$A40,Chem!AN$18)+SUMIF(Chem!$AK$20,$A40,Chem!AN$26)+SUMIF(Chem!$AK$28,$A40,Chem!AN$34)+SUMIF(Chem!$AK$36,$A40,Chem!AN$42)+SUMIF(Chem!$AK$44,$A40,Chem!AN$50)+SUMIF(Chem!$AK$52,$A40,Chem!AN$58)+SUMIF(Chem!$AK$60,$A40,Chem!AN$66)+SUMIF(Chem!$AK$68,$A40,Chem!AN$74)+SUMIF(Chem!$AK$76,$A40,Chem!AN$82)+SUMIF(Chem!$AK$84,$A40,Chem!AN$90)+SUMIF(Chem!$AK$92,$A40,Chem!AN$98))+(SUMIF(IITChem!$AK$12,$A40,IITChem!AN$18)+SUMIF(IITChem!$AK$20,$A40,IITChem!AN$26)+SUMIF(IITChem!$AK$28,$A40,IITChem!AN$34)+SUMIF(IITChem!$AK$36,$A40,IITChem!AN$42)+SUMIF(IITChem!$AK$44,$A40,IITChem!AN$50)+SUMIF(IITChem!$AK$52,$A40,IITChem!AN$58)+SUMIF(IITChem!$AK$60,$A40,IITChem!AN$66)+SUMIF(IITChem!$AK$68,$A40,IITChem!AN$74)+SUMIF(IITChem!$AK$76,$A40,IITChem!AN$82)+SUMIF(IITChem!$AK$84,$A40,IITChem!AN$90)+SUMIF(IITChem!$AK$92,$A40,IITChem!AN$98))+(SUMIF(Bio!$AK$12,$A40,Bio!AN$18)+SUMIF(Bio!$AK$20,$A40,Bio!AN$26)+SUMIF(Bio!$AK$28,$A40,Bio!AN$34)+SUMIF(Bio!$AK$36,$A40,Bio!AN$42)+SUMIF(Bio!$AK$44,$A40,Bio!AN$50)+SUMIF(Bio!$AK$52,$A40,Bio!AN$58)+SUMIF(Bio!$AK$60,$A40,Bio!AN$66)+SUMIF(Bio!$AK$68,$A40,Bio!AN$74)+SUMIF(Bio!$AK$76,$A40,Bio!AN$82)+SUMIF(Bio!$AK$84,$A40,Bio!AN$90)+SUMIF(Bio!$AK$92,$A40,Bio!AN$98))+(SUMIF(Maths!$AK$12,$A40,Maths!AN$18)+SUMIF(Maths!$AK$20,$A40,Maths!AN$26)+SUMIF(Maths!$AK$28,$A40,Maths!AN$34)+SUMIF(Maths!$AK$36,$A40,Maths!AN$42)+SUMIF(Maths!$AK$44,$A40,Maths!AN$50)+SUMIF(Maths!$AK$52,$A40,Maths!AN$58)+SUMIF(Maths!$AK$60,$A40,Maths!AN$66)+SUMIF(Maths!$AK$68,$A40,Maths!AN$74)+SUMIF(Maths!$AK$76,$A40,Maths!AN$82)+SUMIF(Maths!$AK$84,$A40,Maths!AN$90)+SUMIF(Maths!$AK$92,$A40,Maths!AN$98))+(SUMIF(IITMaths!$AK$12,$A40,IITMaths!AN$18)+SUMIF(IITMaths!$AK$20,$A40,IITMaths!AN$26)+SUMIF(IITMaths!$AK$28,$A40,IITMaths!AN$34)+SUMIF(IITMaths!$AK$36,$A40,IITMaths!AN$42)+SUMIF(IITMaths!$AK$44,$A40,IITMaths!AN$50)+SUMIF(IITMaths!$AK$52,$A40,IITMaths!AN$58)+SUMIF(IITMaths!$AK$60,$A40,IITMaths!AN$66)+SUMIF(IITMaths!$AK$68,$A40,IITMaths!AN$74)+SUMIF(IITMaths!$AK$76,$A40,IITMaths!AN$82)+SUMIF(IITMaths!$AK$84,$A40,IITMaths!AN$90)+SUMIF(IITMaths!$AK$92,$A40,IITMaths!AN$98))+(SUMIF(FourthLecture!$AK$12,$A40,FourthLecture!AN$18)+SUMIF(FourthLecture!$AK$20,$A40,FourthLecture!AN$26)+SUMIF(FourthLecture!$AK$28,$A40,FourthLecture!AN$34)+SUMIF(FourthLecture!$AK$36,$A40,FourthLecture!AN$42)+SUMIF(FourthLecture!$AK$44,$A40,FourthLecture!AN$50)+SUMIF(FourthLecture!$AK$52,$A40,FourthLecture!AN$58)+SUMIF(FourthLecture!$AK$60,$A40,FourthLecture!AN$66)+SUMIF(FourthLecture!$AK$68,$A40,FourthLecture!AN$74)+SUMIF(FourthLecture!$AK$76,$A40,FourthLecture!AN$82)+SUMIF(FourthLecture!$AK$84,$A40,FourthLecture!AN$90)+SUMIF(FourthLecture!$AK$92,$A40,FourthLecture!AN$98))+(SUMIF(OtherSubjects!$AK$12,$A40,OtherSubjects!AN$18)+SUMIF(OtherSubjects!$AK$20,$A40,OtherSubjects!AN$26)+SUMIF(OtherSubjects!$AK$28,$A40,OtherSubjects!AN$34)+SUMIF(OtherSubjects!$AK$36,$A40,OtherSubjects!AN$42)+SUMIF(OtherSubjects!$AK$44,$A40,OtherSubjects!AN$50)+SUMIF(OtherSubjects!$AK$52,$A40,OtherSubjects!AN$58)+SUMIF(OtherSubjects!$AK$60,$A40,OtherSubjects!AN$66)+SUMIF(OtherSubjects!$AK$68,$A40,OtherSubjects!AN$74)+SUMIF(OtherSubjects!$AK$76,$A40,OtherSubjects!AN$82)+SUMIF(OtherSubjects!$AK$84,$A40,OtherSubjects!AN$90)+SUMIF(OtherSubjects!$AK$92,$A40,OtherSubjects!AN$98))</f>
        <v>0</v>
      </c>
      <c r="N40" s="331">
        <f>(SUMIF(Physics!$AK$12,$A40,Physics!AO$18)+SUMIF(Physics!$AK$20,$A40,Physics!AO$26)+SUMIF(Physics!$AK$28,$A40,Physics!AO$34)+SUMIF(Physics!$AK$36,$A40,Physics!AO$42)+SUMIF(Physics!$AK$44,$A40,Physics!AO$50)+SUMIF(Physics!$AK$52,$A40,Physics!AO$58)+SUMIF(Physics!$AK$60,$A40,Physics!AO$66)+SUMIF(Physics!$AK$68,$A40,Physics!AO$74)+SUMIF(Physics!$AK$76,$A40,Physics!AO$82)+SUMIF(Physics!$AK$84,$A40,Physics!AO$90)+SUMIF(Physics!$AK$92,$A40,Physics!AO$98))+(SUMIF(IITPhysics!$AK$12,$A40,IITPhysics!AO$18)+SUMIF(IITPhysics!$AK$20,$A40,IITPhysics!AO$26)+SUMIF(IITPhysics!$AK$28,$A40,IITPhysics!AO$34)+SUMIF(IITPhysics!$AK$36,$A40,IITPhysics!AO$42)+SUMIF(IITPhysics!$AK$44,$A40,IITPhysics!AO$50)+SUMIF(IITPhysics!$AK$52,$A40,IITPhysics!AO$58)+SUMIF(IITPhysics!$AK$60,$A40,IITPhysics!AO$66)+SUMIF(IITPhysics!$AK$68,$A40,IITPhysics!AO$74)+SUMIF(IITPhysics!$AK$76,$A40,IITPhysics!AO$82)+SUMIF(IITPhysics!$AK$84,$A40,IITPhysics!AO$90)+SUMIF(IITPhysics!$AK$92,$A40,IITPhysics!AO$98))+(SUMIF(Chem!$AK$12,$A40,Chem!AO$18)+SUMIF(Chem!$AK$20,$A40,Chem!AO$26)+SUMIF(Chem!$AK$28,$A40,Chem!AO$34)+SUMIF(Chem!$AK$36,$A40,Chem!AO$42)+SUMIF(Chem!$AK$44,$A40,Chem!AO$50)+SUMIF(Chem!$AK$52,$A40,Chem!AO$58)+SUMIF(Chem!$AK$60,$A40,Chem!AO$66)+SUMIF(Chem!$AK$68,$A40,Chem!AO$74)+SUMIF(Chem!$AK$76,$A40,Chem!AO$82)+SUMIF(Chem!$AK$84,$A40,Chem!AO$90)+SUMIF(Chem!$AK$92,$A40,Chem!AO$98))+(SUMIF(IITChem!$AK$12,$A40,IITChem!AO$18)+SUMIF(IITChem!$AK$20,$A40,IITChem!AO$26)+SUMIF(IITChem!$AK$28,$A40,IITChem!AO$34)+SUMIF(IITChem!$AK$36,$A40,IITChem!AO$42)+SUMIF(IITChem!$AK$44,$A40,IITChem!AO$50)+SUMIF(IITChem!$AK$52,$A40,IITChem!AO$58)+SUMIF(IITChem!$AK$60,$A40,IITChem!AO$66)+SUMIF(IITChem!$AK$68,$A40,IITChem!AO$74)+SUMIF(IITChem!$AK$76,$A40,IITChem!AO$82)+SUMIF(IITChem!$AK$84,$A40,IITChem!AO$90)+SUMIF(IITChem!$AK$92,$A40,IITChem!AO$98))+(SUMIF(Bio!$AK$12,$A40,Bio!AO$18)+SUMIF(Bio!$AK$20,$A40,Bio!AO$26)+SUMIF(Bio!$AK$28,$A40,Bio!AO$34)+SUMIF(Bio!$AK$36,$A40,Bio!AO$42)+SUMIF(Bio!$AK$44,$A40,Bio!AO$50)+SUMIF(Bio!$AK$52,$A40,Bio!AO$58)+SUMIF(Bio!$AK$60,$A40,Bio!AO$66)+SUMIF(Bio!$AK$68,$A40,Bio!AO$74)+SUMIF(Bio!$AK$76,$A40,Bio!AO$82)+SUMIF(Bio!$AK$84,$A40,Bio!AO$90)+SUMIF(Bio!$AK$92,$A40,Bio!AO$98))+(SUMIF(Maths!$AK$12,$A40,Maths!AO$18)+SUMIF(Maths!$AK$20,$A40,Maths!AO$26)+SUMIF(Maths!$AK$28,$A40,Maths!AO$34)+SUMIF(Maths!$AK$36,$A40,Maths!AO$42)+SUMIF(Maths!$AK$44,$A40,Maths!AO$50)+SUMIF(Maths!$AK$52,$A40,Maths!AO$58)+SUMIF(Maths!$AK$60,$A40,Maths!AO$66)+SUMIF(Maths!$AK$68,$A40,Maths!AO$74)+SUMIF(Maths!$AK$76,$A40,Maths!AO$82)+SUMIF(Maths!$AK$84,$A40,Maths!AO$90)+SUMIF(Maths!$AK$92,$A40,Maths!AO$98))+(SUMIF(IITMaths!$AK$12,$A40,IITMaths!AO$18)+SUMIF(IITMaths!$AK$20,$A40,IITMaths!AO$26)+SUMIF(IITMaths!$AK$28,$A40,IITMaths!AO$34)+SUMIF(IITMaths!$AK$36,$A40,IITMaths!AO$42)+SUMIF(IITMaths!$AK$44,$A40,IITMaths!AO$50)+SUMIF(IITMaths!$AK$52,$A40,IITMaths!AO$58)+SUMIF(IITMaths!$AK$60,$A40,IITMaths!AO$66)+SUMIF(IITMaths!$AK$68,$A40,IITMaths!AO$74)+SUMIF(IITMaths!$AK$76,$A40,IITMaths!AO$82)+SUMIF(IITMaths!$AK$84,$A40,IITMaths!AO$90)+SUMIF(IITMaths!$AK$92,$A40,IITMaths!AO$98))+(SUMIF(FourthLecture!$AK$12,$A40,FourthLecture!AO$18)+SUMIF(FourthLecture!$AK$20,$A40,FourthLecture!AO$26)+SUMIF(FourthLecture!$AK$28,$A40,FourthLecture!AO$34)+SUMIF(FourthLecture!$AK$36,$A40,FourthLecture!AO$42)+SUMIF(FourthLecture!$AK$44,$A40,FourthLecture!AO$50)+SUMIF(FourthLecture!$AK$52,$A40,FourthLecture!AO$58)+SUMIF(FourthLecture!$AK$60,$A40,FourthLecture!AO$66)+SUMIF(FourthLecture!$AK$68,$A40,FourthLecture!AO$74)+SUMIF(FourthLecture!$AK$76,$A40,FourthLecture!AO$82)+SUMIF(FourthLecture!$AK$84,$A40,FourthLecture!AO$90)+SUMIF(FourthLecture!$AK$92,$A40,FourthLecture!AO$98))+(SUMIF(OtherSubjects!$AK$12,$A40,OtherSubjects!AO$18)+SUMIF(OtherSubjects!$AK$20,$A40,OtherSubjects!AO$26)+SUMIF(OtherSubjects!$AK$28,$A40,OtherSubjects!AO$34)+SUMIF(OtherSubjects!$AK$36,$A40,OtherSubjects!AO$42)+SUMIF(OtherSubjects!$AK$44,$A40,OtherSubjects!AO$50)+SUMIF(OtherSubjects!$AK$52,$A40,OtherSubjects!AO$58)+SUMIF(OtherSubjects!$AK$60,$A40,OtherSubjects!AO$66)+SUMIF(OtherSubjects!$AK$68,$A40,OtherSubjects!AO$74)+SUMIF(OtherSubjects!$AK$76,$A40,OtherSubjects!AO$82)+SUMIF(OtherSubjects!$AK$84,$A40,OtherSubjects!AO$90)+SUMIF(OtherSubjects!$AK$92,$A40,OtherSubjects!AO$98))</f>
        <v>0</v>
      </c>
      <c r="O40" s="331">
        <f>(SUMIF(Physics!$AK$12,$A40,Physics!AP$18)+SUMIF(Physics!$AK$20,$A40,Physics!AP$26)+SUMIF(Physics!$AK$28,$A40,Physics!AP$34)+SUMIF(Physics!$AK$36,$A40,Physics!AP$42)+SUMIF(Physics!$AK$44,$A40,Physics!AP$50)+SUMIF(Physics!$AK$52,$A40,Physics!AP$58)+SUMIF(Physics!$AK$60,$A40,Physics!AP$66)+SUMIF(Physics!$AK$68,$A40,Physics!AP$74)+SUMIF(Physics!$AK$76,$A40,Physics!AP$82)+SUMIF(Physics!$AK$84,$A40,Physics!AP$90)+SUMIF(Physics!$AK$92,$A40,Physics!AP$98))+(SUMIF(IITPhysics!$AK$12,$A40,IITPhysics!AP$18)+SUMIF(IITPhysics!$AK$20,$A40,IITPhysics!AP$26)+SUMIF(IITPhysics!$AK$28,$A40,IITPhysics!AP$34)+SUMIF(IITPhysics!$AK$36,$A40,IITPhysics!AP$42)+SUMIF(IITPhysics!$AK$44,$A40,IITPhysics!AP$50)+SUMIF(IITPhysics!$AK$52,$A40,IITPhysics!AP$58)+SUMIF(IITPhysics!$AK$60,$A40,IITPhysics!AP$66)+SUMIF(IITPhysics!$AK$68,$A40,IITPhysics!AP$74)+SUMIF(IITPhysics!$AK$76,$A40,IITPhysics!AP$82)+SUMIF(IITPhysics!$AK$84,$A40,IITPhysics!AP$90)+SUMIF(IITPhysics!$AK$92,$A40,IITPhysics!AP$98))+(SUMIF(Chem!$AK$12,$A40,Chem!AP$18)+SUMIF(Chem!$AK$20,$A40,Chem!AP$26)+SUMIF(Chem!$AK$28,$A40,Chem!AP$34)+SUMIF(Chem!$AK$36,$A40,Chem!AP$42)+SUMIF(Chem!$AK$44,$A40,Chem!AP$50)+SUMIF(Chem!$AK$52,$A40,Chem!AP$58)+SUMIF(Chem!$AK$60,$A40,Chem!AP$66)+SUMIF(Chem!$AK$68,$A40,Chem!AP$74)+SUMIF(Chem!$AK$76,$A40,Chem!AP$82)+SUMIF(Chem!$AK$84,$A40,Chem!AP$90)+SUMIF(Chem!$AK$92,$A40,Chem!AP$98))+(SUMIF(IITChem!$AK$12,$A40,IITChem!AP$18)+SUMIF(IITChem!$AK$20,$A40,IITChem!AP$26)+SUMIF(IITChem!$AK$28,$A40,IITChem!AP$34)+SUMIF(IITChem!$AK$36,$A40,IITChem!AP$42)+SUMIF(IITChem!$AK$44,$A40,IITChem!AP$50)+SUMIF(IITChem!$AK$52,$A40,IITChem!AP$58)+SUMIF(IITChem!$AK$60,$A40,IITChem!AP$66)+SUMIF(IITChem!$AK$68,$A40,IITChem!AP$74)+SUMIF(IITChem!$AK$76,$A40,IITChem!AP$82)+SUMIF(IITChem!$AK$84,$A40,IITChem!AP$90)+SUMIF(IITChem!$AK$92,$A40,IITChem!AP$98))+(SUMIF(Bio!$AK$12,$A40,Bio!AP$18)+SUMIF(Bio!$AK$20,$A40,Bio!AP$26)+SUMIF(Bio!$AK$28,$A40,Bio!AP$34)+SUMIF(Bio!$AK$36,$A40,Bio!AP$42)+SUMIF(Bio!$AK$44,$A40,Bio!AP$50)+SUMIF(Bio!$AK$52,$A40,Bio!AP$58)+SUMIF(Bio!$AK$60,$A40,Bio!AP$66)+SUMIF(Bio!$AK$68,$A40,Bio!AP$74)+SUMIF(Bio!$AK$76,$A40,Bio!AP$82)+SUMIF(Bio!$AK$84,$A40,Bio!AP$90)+SUMIF(Bio!$AK$92,$A40,Bio!AP$98))+(SUMIF(Maths!$AK$12,$A40,Maths!AP$18)+SUMIF(Maths!$AK$20,$A40,Maths!AP$26)+SUMIF(Maths!$AK$28,$A40,Maths!AP$34)+SUMIF(Maths!$AK$36,$A40,Maths!AP$42)+SUMIF(Maths!$AK$44,$A40,Maths!AP$50)+SUMIF(Maths!$AK$52,$A40,Maths!AP$58)+SUMIF(Maths!$AK$60,$A40,Maths!AP$66)+SUMIF(Maths!$AK$68,$A40,Maths!AP$74)+SUMIF(Maths!$AK$76,$A40,Maths!AP$82)+SUMIF(Maths!$AK$84,$A40,Maths!AP$90)+SUMIF(Maths!$AK$92,$A40,Maths!AP$98))+(SUMIF(IITMaths!$AK$12,$A40,IITMaths!AP$18)+SUMIF(IITMaths!$AK$20,$A40,IITMaths!AP$26)+SUMIF(IITMaths!$AK$28,$A40,IITMaths!AP$34)+SUMIF(IITMaths!$AK$36,$A40,IITMaths!AP$42)+SUMIF(IITMaths!$AK$44,$A40,IITMaths!AP$50)+SUMIF(IITMaths!$AK$52,$A40,IITMaths!AP$58)+SUMIF(IITMaths!$AK$60,$A40,IITMaths!AP$66)+SUMIF(IITMaths!$AK$68,$A40,IITMaths!AP$74)+SUMIF(IITMaths!$AK$76,$A40,IITMaths!AP$82)+SUMIF(IITMaths!$AK$84,$A40,IITMaths!AP$90)+SUMIF(IITMaths!$AK$92,$A40,IITMaths!AP$98))+(SUMIF(FourthLecture!$AK$12,$A40,FourthLecture!AP$18)+SUMIF(FourthLecture!$AK$20,$A40,FourthLecture!AP$26)+SUMIF(FourthLecture!$AK$28,$A40,FourthLecture!AP$34)+SUMIF(FourthLecture!$AK$36,$A40,FourthLecture!AP$42)+SUMIF(FourthLecture!$AK$44,$A40,FourthLecture!AP$50)+SUMIF(FourthLecture!$AK$52,$A40,FourthLecture!AP$58)+SUMIF(FourthLecture!$AK$60,$A40,FourthLecture!AP$66)+SUMIF(FourthLecture!$AK$68,$A40,FourthLecture!AP$74)+SUMIF(FourthLecture!$AK$76,$A40,FourthLecture!AP$82)+SUMIF(FourthLecture!$AK$84,$A40,FourthLecture!AP$90)+SUMIF(FourthLecture!$AK$92,$A40,FourthLecture!AP$98))+(SUMIF(OtherSubjects!$AK$12,$A40,OtherSubjects!AP$18)+SUMIF(OtherSubjects!$AK$20,$A40,OtherSubjects!AP$26)+SUMIF(OtherSubjects!$AK$28,$A40,OtherSubjects!AP$34)+SUMIF(OtherSubjects!$AK$36,$A40,OtherSubjects!AP$42)+SUMIF(OtherSubjects!$AK$44,$A40,OtherSubjects!AP$50)+SUMIF(OtherSubjects!$AK$52,$A40,OtherSubjects!AP$58)+SUMIF(OtherSubjects!$AK$60,$A40,OtherSubjects!AP$66)+SUMIF(OtherSubjects!$AK$68,$A40,OtherSubjects!AP$74)+SUMIF(OtherSubjects!$AK$76,$A40,OtherSubjects!AP$82)+SUMIF(OtherSubjects!$AK$84,$A40,OtherSubjects!AP$90)+SUMIF(OtherSubjects!$AK$92,$A40,OtherSubjects!AP$98))</f>
        <v>0</v>
      </c>
      <c r="P40" s="331">
        <f>(SUMIF(Physics!$AK$12,$A40,Physics!AQ$18)+SUMIF(Physics!$AK$20,$A40,Physics!AQ$26)+SUMIF(Physics!$AK$28,$A40,Physics!AQ$34)+SUMIF(Physics!$AK$36,$A40,Physics!AQ$42)+SUMIF(Physics!$AK$44,$A40,Physics!AQ$50)+SUMIF(Physics!$AK$52,$A40,Physics!AQ$58)+SUMIF(Physics!$AK$60,$A40,Physics!AQ$66)+SUMIF(Physics!$AK$68,$A40,Physics!AQ$74)+SUMIF(Physics!$AK$76,$A40,Physics!AQ$82)+SUMIF(Physics!$AK$84,$A40,Physics!AQ$90)+SUMIF(Physics!$AK$92,$A40,Physics!AQ$98))+(SUMIF(IITPhysics!$AK$12,$A40,IITPhysics!AQ$18)+SUMIF(IITPhysics!$AK$20,$A40,IITPhysics!AQ$26)+SUMIF(IITPhysics!$AK$28,$A40,IITPhysics!AQ$34)+SUMIF(IITPhysics!$AK$36,$A40,IITPhysics!AQ$42)+SUMIF(IITPhysics!$AK$44,$A40,IITPhysics!AQ$50)+SUMIF(IITPhysics!$AK$52,$A40,IITPhysics!AQ$58)+SUMIF(IITPhysics!$AK$60,$A40,IITPhysics!AQ$66)+SUMIF(IITPhysics!$AK$68,$A40,IITPhysics!AQ$74)+SUMIF(IITPhysics!$AK$76,$A40,IITPhysics!AQ$82)+SUMIF(IITPhysics!$AK$84,$A40,IITPhysics!AQ$90)+SUMIF(IITPhysics!$AK$92,$A40,IITPhysics!AQ$98))+(SUMIF(Chem!$AK$12,$A40,Chem!AQ$18)+SUMIF(Chem!$AK$20,$A40,Chem!AQ$26)+SUMIF(Chem!$AK$28,$A40,Chem!AQ$34)+SUMIF(Chem!$AK$36,$A40,Chem!AQ$42)+SUMIF(Chem!$AK$44,$A40,Chem!AQ$50)+SUMIF(Chem!$AK$52,$A40,Chem!AQ$58)+SUMIF(Chem!$AK$60,$A40,Chem!AQ$66)+SUMIF(Chem!$AK$68,$A40,Chem!AQ$74)+SUMIF(Chem!$AK$76,$A40,Chem!AQ$82)+SUMIF(Chem!$AK$84,$A40,Chem!AQ$90)+SUMIF(Chem!$AK$92,$A40,Chem!AQ$98))+(SUMIF(IITChem!$AK$12,$A40,IITChem!AQ$18)+SUMIF(IITChem!$AK$20,$A40,IITChem!AQ$26)+SUMIF(IITChem!$AK$28,$A40,IITChem!AQ$34)+SUMIF(IITChem!$AK$36,$A40,IITChem!AQ$42)+SUMIF(IITChem!$AK$44,$A40,IITChem!AQ$50)+SUMIF(IITChem!$AK$52,$A40,IITChem!AQ$58)+SUMIF(IITChem!$AK$60,$A40,IITChem!AQ$66)+SUMIF(IITChem!$AK$68,$A40,IITChem!AQ$74)+SUMIF(IITChem!$AK$76,$A40,IITChem!AQ$82)+SUMIF(IITChem!$AK$84,$A40,IITChem!AQ$90)+SUMIF(IITChem!$AK$92,$A40,IITChem!AQ$98))+(SUMIF(Bio!$AK$12,$A40,Bio!AQ$18)+SUMIF(Bio!$AK$20,$A40,Bio!AQ$26)+SUMIF(Bio!$AK$28,$A40,Bio!AQ$34)+SUMIF(Bio!$AK$36,$A40,Bio!AQ$42)+SUMIF(Bio!$AK$44,$A40,Bio!AQ$50)+SUMIF(Bio!$AK$52,$A40,Bio!AQ$58)+SUMIF(Bio!$AK$60,$A40,Bio!AQ$66)+SUMIF(Bio!$AK$68,$A40,Bio!AQ$74)+SUMIF(Bio!$AK$76,$A40,Bio!AQ$82)+SUMIF(Bio!$AK$84,$A40,Bio!AQ$90)+SUMIF(Bio!$AK$92,$A40,Bio!AQ$98))+(SUMIF(Maths!$AK$12,$A40,Maths!AQ$18)+SUMIF(Maths!$AK$20,$A40,Maths!AQ$26)+SUMIF(Maths!$AK$28,$A40,Maths!AQ$34)+SUMIF(Maths!$AK$36,$A40,Maths!AQ$42)+SUMIF(Maths!$AK$44,$A40,Maths!AQ$50)+SUMIF(Maths!$AK$52,$A40,Maths!AQ$58)+SUMIF(Maths!$AK$60,$A40,Maths!AQ$66)+SUMIF(Maths!$AK$68,$A40,Maths!AQ$74)+SUMIF(Maths!$AK$76,$A40,Maths!AQ$82)+SUMIF(Maths!$AK$84,$A40,Maths!AQ$90)+SUMIF(Maths!$AK$92,$A40,Maths!AQ$98))+(SUMIF(IITMaths!$AK$12,$A40,IITMaths!AQ$18)+SUMIF(IITMaths!$AK$20,$A40,IITMaths!AQ$26)+SUMIF(IITMaths!$AK$28,$A40,IITMaths!AQ$34)+SUMIF(IITMaths!$AK$36,$A40,IITMaths!AQ$42)+SUMIF(IITMaths!$AK$44,$A40,IITMaths!AQ$50)+SUMIF(IITMaths!$AK$52,$A40,IITMaths!AQ$58)+SUMIF(IITMaths!$AK$60,$A40,IITMaths!AQ$66)+SUMIF(IITMaths!$AK$68,$A40,IITMaths!AQ$74)+SUMIF(IITMaths!$AK$76,$A40,IITMaths!AQ$82)+SUMIF(IITMaths!$AK$84,$A40,IITMaths!AQ$90)+SUMIF(IITMaths!$AK$92,$A40,IITMaths!AQ$98))+(SUMIF(FourthLecture!$AK$12,$A40,FourthLecture!AQ$18)+SUMIF(FourthLecture!$AK$20,$A40,FourthLecture!AQ$26)+SUMIF(FourthLecture!$AK$28,$A40,FourthLecture!AQ$34)+SUMIF(FourthLecture!$AK$36,$A40,FourthLecture!AQ$42)+SUMIF(FourthLecture!$AK$44,$A40,FourthLecture!AQ$50)+SUMIF(FourthLecture!$AK$52,$A40,FourthLecture!AQ$58)+SUMIF(FourthLecture!$AK$60,$A40,FourthLecture!AQ$66)+SUMIF(FourthLecture!$AK$68,$A40,FourthLecture!AQ$74)+SUMIF(FourthLecture!$AK$76,$A40,FourthLecture!AQ$82)+SUMIF(FourthLecture!$AK$84,$A40,FourthLecture!AQ$90)+SUMIF(FourthLecture!$AK$92,$A40,FourthLecture!AQ$98))+(SUMIF(OtherSubjects!$AK$12,$A40,OtherSubjects!AQ$18)+SUMIF(OtherSubjects!$AK$20,$A40,OtherSubjects!AQ$26)+SUMIF(OtherSubjects!$AK$28,$A40,OtherSubjects!AQ$34)+SUMIF(OtherSubjects!$AK$36,$A40,OtherSubjects!AQ$42)+SUMIF(OtherSubjects!$AK$44,$A40,OtherSubjects!AQ$50)+SUMIF(OtherSubjects!$AK$52,$A40,OtherSubjects!AQ$58)+SUMIF(OtherSubjects!$AK$60,$A40,OtherSubjects!AQ$66)+SUMIF(OtherSubjects!$AK$68,$A40,OtherSubjects!AQ$74)+SUMIF(OtherSubjects!$AK$76,$A40,OtherSubjects!AQ$82)+SUMIF(OtherSubjects!$AK$84,$A40,OtherSubjects!AQ$90)+SUMIF(OtherSubjects!$AK$92,$A40,OtherSubjects!AQ$98))</f>
        <v>0</v>
      </c>
      <c r="Q40" s="376">
        <f t="shared" ref="Q40:Q43" si="158">SUM(R40:AC40)</f>
        <v>30619.4</v>
      </c>
      <c r="R40" s="331">
        <f>(SUMIF(Physics!$AX$12,$A40,Physics!AS$18)+SUMIF(Physics!$AX$20,$A40,Physics!AS$26)+SUMIF(Physics!$AX$28,$A40,Physics!AS$34)+SUMIF(Physics!$AX$36,$A40,Physics!AS$42)+SUMIF(Physics!$AX$44,$A40,Physics!AS$50)+SUMIF(Physics!$AX$52,$A40,Physics!AS$58)+SUMIF(Physics!$AX$60,$A40,Physics!AS$66)+SUMIF(Physics!$AX$68,$A40,Physics!AS$74)+SUMIF(Physics!$AX$76,$A40,Physics!AS$82)+SUMIF(Physics!$AX$84,$A40,Physics!AS$90)+SUMIF(Physics!$AX$92,$A40,Physics!AS$98))+(SUMIF(IITPhysics!$AX$12,$A40,IITPhysics!AS$18)+SUMIF(IITPhysics!$AX$20,$A40,IITPhysics!AS$26)+SUMIF(IITPhysics!$AX$28,$A40,IITPhysics!AS$34)+SUMIF(IITPhysics!$AX$36,$A40,IITPhysics!AS$42)+SUMIF(IITPhysics!$AX$44,$A40,IITPhysics!AS$50)+SUMIF(IITPhysics!$AX$52,$A40,IITPhysics!AS$58)+SUMIF(IITPhysics!$AX$60,$A40,IITPhysics!AS$66)+SUMIF(IITPhysics!$AX$68,$A40,IITPhysics!AS$74)+SUMIF(IITPhysics!$AX$76,$A40,IITPhysics!AS$82)+SUMIF(IITPhysics!$AX$84,$A40,IITPhysics!AS$90)+SUMIF(IITPhysics!$AX$92,$A40,IITPhysics!AS$98))+(SUMIF(Chem!$AX$12,$A40,Chem!AS$18)+SUMIF(Chem!$AX$20,$A40,Chem!AS$26)+SUMIF(Chem!$AX$28,$A40,Chem!AS$34)+SUMIF(Chem!$AX$36,$A40,Chem!AS$42)+SUMIF(Chem!$AX$44,$A40,Chem!AS$50)+SUMIF(Chem!$AX$52,$A40,Chem!AS$58)+SUMIF(Chem!$AX$60,$A40,Chem!AS$66)+SUMIF(Chem!$AX$68,$A40,Chem!AS$74)+SUMIF(Chem!$AX$76,$A40,Chem!AS$82)+SUMIF(Chem!$AX$84,$A40,Chem!AS$90)+SUMIF(Chem!$AX$92,$A40,Chem!AS$98))+(SUMIF(IITChem!$AX$12,$A40,IITChem!AS$18)+SUMIF(IITChem!$AX$20,$A40,IITChem!AS$26)+SUMIF(IITChem!$AX$28,$A40,IITChem!AS$34)+SUMIF(IITChem!$AX$36,$A40,IITChem!AS$42)+SUMIF(IITChem!$AX$44,$A40,IITChem!AS$50)+SUMIF(IITChem!$AX$52,$A40,IITChem!AS$58)+SUMIF(IITChem!$AX$60,$A40,IITChem!AS$66)+SUMIF(IITChem!$AX$68,$A40,IITChem!AS$74)+SUMIF(IITChem!$AX$76,$A40,IITChem!AS$82)+SUMIF(IITChem!$AX$84,$A40,IITChem!AS$90)+SUMIF(IITChem!$AX$92,$A40,IITChem!AS$98))+(SUMIF(Bio!$AX$12,$A40,Bio!AS$18)+SUMIF(Bio!$AX$20,$A40,Bio!AS$26)+SUMIF(Bio!$AX$28,$A40,Bio!AS$34)+SUMIF(Bio!$AX$36,$A40,Bio!AS$42)+SUMIF(Bio!$AX$44,$A40,Bio!AS$50)+SUMIF(Bio!$AX$52,$A40,Bio!AS$58)+SUMIF(Bio!$AX$60,$A40,Bio!AS$66)+SUMIF(Bio!$AX$68,$A40,Bio!AS$74)+SUMIF(Bio!$AX$76,$A40,Bio!AS$82)+SUMIF(Bio!$AX$84,$A40,Bio!AS$90)+SUMIF(Bio!$AX$92,$A40,Bio!AS$98))+(SUMIF(Maths!$AX$12,$A40,Maths!AS$18)+SUMIF(Maths!$AX$20,$A40,Maths!AS$26)+SUMIF(Maths!$AX$28,$A40,Maths!AS$34)+SUMIF(Maths!$AX$36,$A40,Maths!AS$42)+SUMIF(Maths!$AX$44,$A40,Maths!AS$50)+SUMIF(Maths!$AX$52,$A40,Maths!AS$58)+SUMIF(Maths!$AX$60,$A40,Maths!AS$66)+SUMIF(Maths!$AX$68,$A40,Maths!AS$74)+SUMIF(Maths!$AX$76,$A40,Maths!AS$82)+SUMIF(Maths!$AX$84,$A40,Maths!AS$90)+SUMIF(Maths!$AX$92,$A40,Maths!AS$98))+(SUMIF(IITMaths!$AX$12,$A40,IITMaths!AS$18)+SUMIF(IITMaths!$AX$20,$A40,IITMaths!AS$26)+SUMIF(IITMaths!$AX$28,$A40,IITMaths!AS$34)+SUMIF(IITMaths!$AX$36,$A40,IITMaths!AS$42)+SUMIF(IITMaths!$AX$44,$A40,IITMaths!AS$50)+SUMIF(IITMaths!$AX$52,$A40,IITMaths!AS$58)+SUMIF(IITMaths!$AX$60,$A40,IITMaths!AS$66)+SUMIF(IITMaths!$AX$68,$A40,IITMaths!AS$74)+SUMIF(IITMaths!$AX$76,$A40,IITMaths!AS$82)+SUMIF(IITMaths!$AX$84,$A40,IITMaths!AS$90)+SUMIF(IITMaths!$AX$92,$A40,IITMaths!AS$98))+(SUMIF(FourthLecture!$AX$12,$A40,FourthLecture!AS$18)+SUMIF(FourthLecture!$AX$20,$A40,FourthLecture!AS$26)+SUMIF(FourthLecture!$AX$28,$A40,FourthLecture!AS$34)+SUMIF(FourthLecture!$AX$36,$A40,FourthLecture!AS$42)+SUMIF(FourthLecture!$AX$44,$A40,FourthLecture!AS$50)+SUMIF(FourthLecture!$AX$52,$A40,FourthLecture!AS$58)+SUMIF(FourthLecture!$AX$60,$A40,FourthLecture!AS$66)+SUMIF(FourthLecture!$AX$68,$A40,FourthLecture!AS$74)+SUMIF(FourthLecture!$AX$76,$A40,FourthLecture!AS$82)+SUMIF(FourthLecture!$AX$84,$A40,FourthLecture!AS$90)+SUMIF(FourthLecture!$AX$92,$A40,FourthLecture!AS$98))+(SUMIF(OtherSubjects!$AX$12,$A40,OtherSubjects!AS$18)+SUMIF(OtherSubjects!$AX$20,$A40,OtherSubjects!AS$26)+SUMIF(OtherSubjects!$AX$28,$A40,OtherSubjects!AS$34)+SUMIF(OtherSubjects!$AX$36,$A40,OtherSubjects!AS$42)+SUMIF(OtherSubjects!$AX$44,$A40,OtherSubjects!AS$50)+SUMIF(OtherSubjects!$AX$52,$A40,OtherSubjects!AS$58)+SUMIF(OtherSubjects!$AX$60,$A40,OtherSubjects!AS$66)+SUMIF(OtherSubjects!$AX$68,$A40,OtherSubjects!AS$74)+SUMIF(OtherSubjects!$AX$76,$A40,OtherSubjects!AS$82)+SUMIF(OtherSubjects!$AX$84,$A40,OtherSubjects!AS$90)+SUMIF(OtherSubjects!$AX$92,$A40,OtherSubjects!AS$98))</f>
        <v>0</v>
      </c>
      <c r="S40" s="331">
        <f>(SUMIF(Physics!$AX$12,$A40,Physics!AT$18)+SUMIF(Physics!$AX$20,$A40,Physics!AT$26)+SUMIF(Physics!$AX$28,$A40,Physics!AT$34)+SUMIF(Physics!$AX$36,$A40,Physics!AT$42)+SUMIF(Physics!$AX$44,$A40,Physics!AT$50)+SUMIF(Physics!$AX$52,$A40,Physics!AT$58)+SUMIF(Physics!$AX$60,$A40,Physics!AT$66)+SUMIF(Physics!$AX$68,$A40,Physics!AT$74)+SUMIF(Physics!$AX$76,$A40,Physics!AT$82)+SUMIF(Physics!$AX$84,$A40,Physics!AT$90)+SUMIF(Physics!$AX$92,$A40,Physics!AT$98))+(SUMIF(IITPhysics!$AX$12,$A40,IITPhysics!AT$18)+SUMIF(IITPhysics!$AX$20,$A40,IITPhysics!AT$26)+SUMIF(IITPhysics!$AX$28,$A40,IITPhysics!AT$34)+SUMIF(IITPhysics!$AX$36,$A40,IITPhysics!AT$42)+SUMIF(IITPhysics!$AX$44,$A40,IITPhysics!AT$50)+SUMIF(IITPhysics!$AX$52,$A40,IITPhysics!AT$58)+SUMIF(IITPhysics!$AX$60,$A40,IITPhysics!AT$66)+SUMIF(IITPhysics!$AX$68,$A40,IITPhysics!AT$74)+SUMIF(IITPhysics!$AX$76,$A40,IITPhysics!AT$82)+SUMIF(IITPhysics!$AX$84,$A40,IITPhysics!AT$90)+SUMIF(IITPhysics!$AX$92,$A40,IITPhysics!AT$98))+(SUMIF(Chem!$AX$12,$A40,Chem!AT$18)+SUMIF(Chem!$AX$20,$A40,Chem!AT$26)+SUMIF(Chem!$AX$28,$A40,Chem!AT$34)+SUMIF(Chem!$AX$36,$A40,Chem!AT$42)+SUMIF(Chem!$AX$44,$A40,Chem!AT$50)+SUMIF(Chem!$AX$52,$A40,Chem!AT$58)+SUMIF(Chem!$AX$60,$A40,Chem!AT$66)+SUMIF(Chem!$AX$68,$A40,Chem!AT$74)+SUMIF(Chem!$AX$76,$A40,Chem!AT$82)+SUMIF(Chem!$AX$84,$A40,Chem!AT$90)+SUMIF(Chem!$AX$92,$A40,Chem!AT$98))+(SUMIF(IITChem!$AX$12,$A40,IITChem!AT$18)+SUMIF(IITChem!$AX$20,$A40,IITChem!AT$26)+SUMIF(IITChem!$AX$28,$A40,IITChem!AT$34)+SUMIF(IITChem!$AX$36,$A40,IITChem!AT$42)+SUMIF(IITChem!$AX$44,$A40,IITChem!AT$50)+SUMIF(IITChem!$AX$52,$A40,IITChem!AT$58)+SUMIF(IITChem!$AX$60,$A40,IITChem!AT$66)+SUMIF(IITChem!$AX$68,$A40,IITChem!AT$74)+SUMIF(IITChem!$AX$76,$A40,IITChem!AT$82)+SUMIF(IITChem!$AX$84,$A40,IITChem!AT$90)+SUMIF(IITChem!$AX$92,$A40,IITChem!AT$98))+(SUMIF(Bio!$AX$12,$A40,Bio!AT$18)+SUMIF(Bio!$AX$20,$A40,Bio!AT$26)+SUMIF(Bio!$AX$28,$A40,Bio!AT$34)+SUMIF(Bio!$AX$36,$A40,Bio!AT$42)+SUMIF(Bio!$AX$44,$A40,Bio!AT$50)+SUMIF(Bio!$AX$52,$A40,Bio!AT$58)+SUMIF(Bio!$AX$60,$A40,Bio!AT$66)+SUMIF(Bio!$AX$68,$A40,Bio!AT$74)+SUMIF(Bio!$AX$76,$A40,Bio!AT$82)+SUMIF(Bio!$AX$84,$A40,Bio!AT$90)+SUMIF(Bio!$AX$92,$A40,Bio!AT$98))+(SUMIF(Maths!$AX$12,$A40,Maths!AT$18)+SUMIF(Maths!$AX$20,$A40,Maths!AT$26)+SUMIF(Maths!$AX$28,$A40,Maths!AT$34)+SUMIF(Maths!$AX$36,$A40,Maths!AT$42)+SUMIF(Maths!$AX$44,$A40,Maths!AT$50)+SUMIF(Maths!$AX$52,$A40,Maths!AT$58)+SUMIF(Maths!$AX$60,$A40,Maths!AT$66)+SUMIF(Maths!$AX$68,$A40,Maths!AT$74)+SUMIF(Maths!$AX$76,$A40,Maths!AT$82)+SUMIF(Maths!$AX$84,$A40,Maths!AT$90)+SUMIF(Maths!$AX$92,$A40,Maths!AT$98))+(SUMIF(IITMaths!$AX$12,$A40,IITMaths!AT$18)+SUMIF(IITMaths!$AX$20,$A40,IITMaths!AT$26)+SUMIF(IITMaths!$AX$28,$A40,IITMaths!AT$34)+SUMIF(IITMaths!$AX$36,$A40,IITMaths!AT$42)+SUMIF(IITMaths!$AX$44,$A40,IITMaths!AT$50)+SUMIF(IITMaths!$AX$52,$A40,IITMaths!AT$58)+SUMIF(IITMaths!$AX$60,$A40,IITMaths!AT$66)+SUMIF(IITMaths!$AX$68,$A40,IITMaths!AT$74)+SUMIF(IITMaths!$AX$76,$A40,IITMaths!AT$82)+SUMIF(IITMaths!$AX$84,$A40,IITMaths!AT$90)+SUMIF(IITMaths!$AX$92,$A40,IITMaths!AT$98))+(SUMIF(FourthLecture!$AX$12,$A40,FourthLecture!AT$18)+SUMIF(FourthLecture!$AX$20,$A40,FourthLecture!AT$26)+SUMIF(FourthLecture!$AX$28,$A40,FourthLecture!AT$34)+SUMIF(FourthLecture!$AX$36,$A40,FourthLecture!AT$42)+SUMIF(FourthLecture!$AX$44,$A40,FourthLecture!AT$50)+SUMIF(FourthLecture!$AX$52,$A40,FourthLecture!AT$58)+SUMIF(FourthLecture!$AX$60,$A40,FourthLecture!AT$66)+SUMIF(FourthLecture!$AX$68,$A40,FourthLecture!AT$74)+SUMIF(FourthLecture!$AX$76,$A40,FourthLecture!AT$82)+SUMIF(FourthLecture!$AX$84,$A40,FourthLecture!AT$90)+SUMIF(FourthLecture!$AX$92,$A40,FourthLecture!AT$98))+(SUMIF(OtherSubjects!$AX$12,$A40,OtherSubjects!AT$18)+SUMIF(OtherSubjects!$AX$20,$A40,OtherSubjects!AT$26)+SUMIF(OtherSubjects!$AX$28,$A40,OtherSubjects!AT$34)+SUMIF(OtherSubjects!$AX$36,$A40,OtherSubjects!AT$42)+SUMIF(OtherSubjects!$AX$44,$A40,OtherSubjects!AT$50)+SUMIF(OtherSubjects!$AX$52,$A40,OtherSubjects!AT$58)+SUMIF(OtherSubjects!$AX$60,$A40,OtherSubjects!AT$66)+SUMIF(OtherSubjects!$AX$68,$A40,OtherSubjects!AT$74)+SUMIF(OtherSubjects!$AX$76,$A40,OtherSubjects!AT$82)+SUMIF(OtherSubjects!$AX$84,$A40,OtherSubjects!AT$90)+SUMIF(OtherSubjects!$AX$92,$A40,OtherSubjects!AT$98))</f>
        <v>0</v>
      </c>
      <c r="T40" s="331">
        <f>(SUMIF(Physics!$AX$12,$A40,Physics!AU$18)+SUMIF(Physics!$AX$20,$A40,Physics!AU$26)+SUMIF(Physics!$AX$28,$A40,Physics!AU$34)+SUMIF(Physics!$AX$36,$A40,Physics!AU$42)+SUMIF(Physics!$AX$44,$A40,Physics!AU$50)+SUMIF(Physics!$AX$52,$A40,Physics!AU$58)+SUMIF(Physics!$AX$60,$A40,Physics!AU$66)+SUMIF(Physics!$AX$68,$A40,Physics!AU$74)+SUMIF(Physics!$AX$76,$A40,Physics!AU$82)+SUMIF(Physics!$AX$84,$A40,Physics!AU$90)+SUMIF(Physics!$AX$92,$A40,Physics!AU$98))+(SUMIF(IITPhysics!$AX$12,$A40,IITPhysics!AU$18)+SUMIF(IITPhysics!$AX$20,$A40,IITPhysics!AU$26)+SUMIF(IITPhysics!$AX$28,$A40,IITPhysics!AU$34)+SUMIF(IITPhysics!$AX$36,$A40,IITPhysics!AU$42)+SUMIF(IITPhysics!$AX$44,$A40,IITPhysics!AU$50)+SUMIF(IITPhysics!$AX$52,$A40,IITPhysics!AU$58)+SUMIF(IITPhysics!$AX$60,$A40,IITPhysics!AU$66)+SUMIF(IITPhysics!$AX$68,$A40,IITPhysics!AU$74)+SUMIF(IITPhysics!$AX$76,$A40,IITPhysics!AU$82)+SUMIF(IITPhysics!$AX$84,$A40,IITPhysics!AU$90)+SUMIF(IITPhysics!$AX$92,$A40,IITPhysics!AU$98))+(SUMIF(Chem!$AX$12,$A40,Chem!AU$18)+SUMIF(Chem!$AX$20,$A40,Chem!AU$26)+SUMIF(Chem!$AX$28,$A40,Chem!AU$34)+SUMIF(Chem!$AX$36,$A40,Chem!AU$42)+SUMIF(Chem!$AX$44,$A40,Chem!AU$50)+SUMIF(Chem!$AX$52,$A40,Chem!AU$58)+SUMIF(Chem!$AX$60,$A40,Chem!AU$66)+SUMIF(Chem!$AX$68,$A40,Chem!AU$74)+SUMIF(Chem!$AX$76,$A40,Chem!AU$82)+SUMIF(Chem!$AX$84,$A40,Chem!AU$90)+SUMIF(Chem!$AX$92,$A40,Chem!AU$98))+(SUMIF(IITChem!$AX$12,$A40,IITChem!AU$18)+SUMIF(IITChem!$AX$20,$A40,IITChem!AU$26)+SUMIF(IITChem!$AX$28,$A40,IITChem!AU$34)+SUMIF(IITChem!$AX$36,$A40,IITChem!AU$42)+SUMIF(IITChem!$AX$44,$A40,IITChem!AU$50)+SUMIF(IITChem!$AX$52,$A40,IITChem!AU$58)+SUMIF(IITChem!$AX$60,$A40,IITChem!AU$66)+SUMIF(IITChem!$AX$68,$A40,IITChem!AU$74)+SUMIF(IITChem!$AX$76,$A40,IITChem!AU$82)+SUMIF(IITChem!$AX$84,$A40,IITChem!AU$90)+SUMIF(IITChem!$AX$92,$A40,IITChem!AU$98))+(SUMIF(Bio!$AX$12,$A40,Bio!AU$18)+SUMIF(Bio!$AX$20,$A40,Bio!AU$26)+SUMIF(Bio!$AX$28,$A40,Bio!AU$34)+SUMIF(Bio!$AX$36,$A40,Bio!AU$42)+SUMIF(Bio!$AX$44,$A40,Bio!AU$50)+SUMIF(Bio!$AX$52,$A40,Bio!AU$58)+SUMIF(Bio!$AX$60,$A40,Bio!AU$66)+SUMIF(Bio!$AX$68,$A40,Bio!AU$74)+SUMIF(Bio!$AX$76,$A40,Bio!AU$82)+SUMIF(Bio!$AX$84,$A40,Bio!AU$90)+SUMIF(Bio!$AX$92,$A40,Bio!AU$98))+(SUMIF(Maths!$AX$12,$A40,Maths!AU$18)+SUMIF(Maths!$AX$20,$A40,Maths!AU$26)+SUMIF(Maths!$AX$28,$A40,Maths!AU$34)+SUMIF(Maths!$AX$36,$A40,Maths!AU$42)+SUMIF(Maths!$AX$44,$A40,Maths!AU$50)+SUMIF(Maths!$AX$52,$A40,Maths!AU$58)+SUMIF(Maths!$AX$60,$A40,Maths!AU$66)+SUMIF(Maths!$AX$68,$A40,Maths!AU$74)+SUMIF(Maths!$AX$76,$A40,Maths!AU$82)+SUMIF(Maths!$AX$84,$A40,Maths!AU$90)+SUMIF(Maths!$AX$92,$A40,Maths!AU$98))+(SUMIF(IITMaths!$AX$12,$A40,IITMaths!AU$18)+SUMIF(IITMaths!$AX$20,$A40,IITMaths!AU$26)+SUMIF(IITMaths!$AX$28,$A40,IITMaths!AU$34)+SUMIF(IITMaths!$AX$36,$A40,IITMaths!AU$42)+SUMIF(IITMaths!$AX$44,$A40,IITMaths!AU$50)+SUMIF(IITMaths!$AX$52,$A40,IITMaths!AU$58)+SUMIF(IITMaths!$AX$60,$A40,IITMaths!AU$66)+SUMIF(IITMaths!$AX$68,$A40,IITMaths!AU$74)+SUMIF(IITMaths!$AX$76,$A40,IITMaths!AU$82)+SUMIF(IITMaths!$AX$84,$A40,IITMaths!AU$90)+SUMIF(IITMaths!$AX$92,$A40,IITMaths!AU$98))+(SUMIF(FourthLecture!$AX$12,$A40,FourthLecture!AU$18)+SUMIF(FourthLecture!$AX$20,$A40,FourthLecture!AU$26)+SUMIF(FourthLecture!$AX$28,$A40,FourthLecture!AU$34)+SUMIF(FourthLecture!$AX$36,$A40,FourthLecture!AU$42)+SUMIF(FourthLecture!$AX$44,$A40,FourthLecture!AU$50)+SUMIF(FourthLecture!$AX$52,$A40,FourthLecture!AU$58)+SUMIF(FourthLecture!$AX$60,$A40,FourthLecture!AU$66)+SUMIF(FourthLecture!$AX$68,$A40,FourthLecture!AU$74)+SUMIF(FourthLecture!$AX$76,$A40,FourthLecture!AU$82)+SUMIF(FourthLecture!$AX$84,$A40,FourthLecture!AU$90)+SUMIF(FourthLecture!$AX$92,$A40,FourthLecture!AU$98))+(SUMIF(OtherSubjects!$AX$12,$A40,OtherSubjects!AU$18)+SUMIF(OtherSubjects!$AX$20,$A40,OtherSubjects!AU$26)+SUMIF(OtherSubjects!$AX$28,$A40,OtherSubjects!AU$34)+SUMIF(OtherSubjects!$AX$36,$A40,OtherSubjects!AU$42)+SUMIF(OtherSubjects!$AX$44,$A40,OtherSubjects!AU$50)+SUMIF(OtherSubjects!$AX$52,$A40,OtherSubjects!AU$58)+SUMIF(OtherSubjects!$AX$60,$A40,OtherSubjects!AU$66)+SUMIF(OtherSubjects!$AX$68,$A40,OtherSubjects!AU$74)+SUMIF(OtherSubjects!$AX$76,$A40,OtherSubjects!AU$82)+SUMIF(OtherSubjects!$AX$84,$A40,OtherSubjects!AU$90)+SUMIF(OtherSubjects!$AX$92,$A40,OtherSubjects!AU$98))</f>
        <v>7169.4</v>
      </c>
      <c r="U40" s="331">
        <f>(SUMIF(Physics!$AX$12,$A40,Physics!AV$18)+SUMIF(Physics!$AX$20,$A40,Physics!AV$26)+SUMIF(Physics!$AX$28,$A40,Physics!AV$34)+SUMIF(Physics!$AX$36,$A40,Physics!AV$42)+SUMIF(Physics!$AX$44,$A40,Physics!AV$50)+SUMIF(Physics!$AX$52,$A40,Physics!AV$58)+SUMIF(Physics!$AX$60,$A40,Physics!AV$66)+SUMIF(Physics!$AX$68,$A40,Physics!AV$74)+SUMIF(Physics!$AX$76,$A40,Physics!AV$82)+SUMIF(Physics!$AX$84,$A40,Physics!AV$90)+SUMIF(Physics!$AX$92,$A40,Physics!AV$98))+(SUMIF(IITPhysics!$AX$12,$A40,IITPhysics!AV$18)+SUMIF(IITPhysics!$AX$20,$A40,IITPhysics!AV$26)+SUMIF(IITPhysics!$AX$28,$A40,IITPhysics!AV$34)+SUMIF(IITPhysics!$AX$36,$A40,IITPhysics!AV$42)+SUMIF(IITPhysics!$AX$44,$A40,IITPhysics!AV$50)+SUMIF(IITPhysics!$AX$52,$A40,IITPhysics!AV$58)+SUMIF(IITPhysics!$AX$60,$A40,IITPhysics!AV$66)+SUMIF(IITPhysics!$AX$68,$A40,IITPhysics!AV$74)+SUMIF(IITPhysics!$AX$76,$A40,IITPhysics!AV$82)+SUMIF(IITPhysics!$AX$84,$A40,IITPhysics!AV$90)+SUMIF(IITPhysics!$AX$92,$A40,IITPhysics!AV$98))+(SUMIF(Chem!$AX$12,$A40,Chem!AV$18)+SUMIF(Chem!$AX$20,$A40,Chem!AV$26)+SUMIF(Chem!$AX$28,$A40,Chem!AV$34)+SUMIF(Chem!$AX$36,$A40,Chem!AV$42)+SUMIF(Chem!$AX$44,$A40,Chem!AV$50)+SUMIF(Chem!$AX$52,$A40,Chem!AV$58)+SUMIF(Chem!$AX$60,$A40,Chem!AV$66)+SUMIF(Chem!$AX$68,$A40,Chem!AV$74)+SUMIF(Chem!$AX$76,$A40,Chem!AV$82)+SUMIF(Chem!$AX$84,$A40,Chem!AV$90)+SUMIF(Chem!$AX$92,$A40,Chem!AV$98))+(SUMIF(IITChem!$AX$12,$A40,IITChem!AV$18)+SUMIF(IITChem!$AX$20,$A40,IITChem!AV$26)+SUMIF(IITChem!$AX$28,$A40,IITChem!AV$34)+SUMIF(IITChem!$AX$36,$A40,IITChem!AV$42)+SUMIF(IITChem!$AX$44,$A40,IITChem!AV$50)+SUMIF(IITChem!$AX$52,$A40,IITChem!AV$58)+SUMIF(IITChem!$AX$60,$A40,IITChem!AV$66)+SUMIF(IITChem!$AX$68,$A40,IITChem!AV$74)+SUMIF(IITChem!$AX$76,$A40,IITChem!AV$82)+SUMIF(IITChem!$AX$84,$A40,IITChem!AV$90)+SUMIF(IITChem!$AX$92,$A40,IITChem!AV$98))+(SUMIF(Bio!$AX$12,$A40,Bio!AV$18)+SUMIF(Bio!$AX$20,$A40,Bio!AV$26)+SUMIF(Bio!$AX$28,$A40,Bio!AV$34)+SUMIF(Bio!$AX$36,$A40,Bio!AV$42)+SUMIF(Bio!$AX$44,$A40,Bio!AV$50)+SUMIF(Bio!$AX$52,$A40,Bio!AV$58)+SUMIF(Bio!$AX$60,$A40,Bio!AV$66)+SUMIF(Bio!$AX$68,$A40,Bio!AV$74)+SUMIF(Bio!$AX$76,$A40,Bio!AV$82)+SUMIF(Bio!$AX$84,$A40,Bio!AV$90)+SUMIF(Bio!$AX$92,$A40,Bio!AV$98))+(SUMIF(Maths!$AX$12,$A40,Maths!AV$18)+SUMIF(Maths!$AX$20,$A40,Maths!AV$26)+SUMIF(Maths!$AX$28,$A40,Maths!AV$34)+SUMIF(Maths!$AX$36,$A40,Maths!AV$42)+SUMIF(Maths!$AX$44,$A40,Maths!AV$50)+SUMIF(Maths!$AX$52,$A40,Maths!AV$58)+SUMIF(Maths!$AX$60,$A40,Maths!AV$66)+SUMIF(Maths!$AX$68,$A40,Maths!AV$74)+SUMIF(Maths!$AX$76,$A40,Maths!AV$82)+SUMIF(Maths!$AX$84,$A40,Maths!AV$90)+SUMIF(Maths!$AX$92,$A40,Maths!AV$98))+(SUMIF(IITMaths!$AX$12,$A40,IITMaths!AV$18)+SUMIF(IITMaths!$AX$20,$A40,IITMaths!AV$26)+SUMIF(IITMaths!$AX$28,$A40,IITMaths!AV$34)+SUMIF(IITMaths!$AX$36,$A40,IITMaths!AV$42)+SUMIF(IITMaths!$AX$44,$A40,IITMaths!AV$50)+SUMIF(IITMaths!$AX$52,$A40,IITMaths!AV$58)+SUMIF(IITMaths!$AX$60,$A40,IITMaths!AV$66)+SUMIF(IITMaths!$AX$68,$A40,IITMaths!AV$74)+SUMIF(IITMaths!$AX$76,$A40,IITMaths!AV$82)+SUMIF(IITMaths!$AX$84,$A40,IITMaths!AV$90)+SUMIF(IITMaths!$AX$92,$A40,IITMaths!AV$98))+(SUMIF(FourthLecture!$AX$12,$A40,FourthLecture!AV$18)+SUMIF(FourthLecture!$AX$20,$A40,FourthLecture!AV$26)+SUMIF(FourthLecture!$AX$28,$A40,FourthLecture!AV$34)+SUMIF(FourthLecture!$AX$36,$A40,FourthLecture!AV$42)+SUMIF(FourthLecture!$AX$44,$A40,FourthLecture!AV$50)+SUMIF(FourthLecture!$AX$52,$A40,FourthLecture!AV$58)+SUMIF(FourthLecture!$AX$60,$A40,FourthLecture!AV$66)+SUMIF(FourthLecture!$AX$68,$A40,FourthLecture!AV$74)+SUMIF(FourthLecture!$AX$76,$A40,FourthLecture!AV$82)+SUMIF(FourthLecture!$AX$84,$A40,FourthLecture!AV$90)+SUMIF(FourthLecture!$AX$92,$A40,FourthLecture!AV$98))+(SUMIF(OtherSubjects!$AX$12,$A40,OtherSubjects!AV$18)+SUMIF(OtherSubjects!$AX$20,$A40,OtherSubjects!AV$26)+SUMIF(OtherSubjects!$AX$28,$A40,OtherSubjects!AV$34)+SUMIF(OtherSubjects!$AX$36,$A40,OtherSubjects!AV$42)+SUMIF(OtherSubjects!$AX$44,$A40,OtherSubjects!AV$50)+SUMIF(OtherSubjects!$AX$52,$A40,OtherSubjects!AV$58)+SUMIF(OtherSubjects!$AX$60,$A40,OtherSubjects!AV$66)+SUMIF(OtherSubjects!$AX$68,$A40,OtherSubjects!AV$74)+SUMIF(OtherSubjects!$AX$76,$A40,OtherSubjects!AV$82)+SUMIF(OtherSubjects!$AX$84,$A40,OtherSubjects!AV$90)+SUMIF(OtherSubjects!$AX$92,$A40,OtherSubjects!AV$98))</f>
        <v>8400</v>
      </c>
      <c r="V40" s="331">
        <f>(SUMIF(Physics!$AX$12,$A40,Physics!AW$18)+SUMIF(Physics!$AX$20,$A40,Physics!AW$26)+SUMIF(Physics!$AX$28,$A40,Physics!AW$34)+SUMIF(Physics!$AX$36,$A40,Physics!AW$42)+SUMIF(Physics!$AX$44,$A40,Physics!AW$50)+SUMIF(Physics!$AX$52,$A40,Physics!AW$58)+SUMIF(Physics!$AX$60,$A40,Physics!AW$66)+SUMIF(Physics!$AX$68,$A40,Physics!AW$74)+SUMIF(Physics!$AX$76,$A40,Physics!AW$82)+SUMIF(Physics!$AX$84,$A40,Physics!AW$90)+SUMIF(Physics!$AX$92,$A40,Physics!AW$98))+(SUMIF(IITPhysics!$AX$12,$A40,IITPhysics!AW$18)+SUMIF(IITPhysics!$AX$20,$A40,IITPhysics!AW$26)+SUMIF(IITPhysics!$AX$28,$A40,IITPhysics!AW$34)+SUMIF(IITPhysics!$AX$36,$A40,IITPhysics!AW$42)+SUMIF(IITPhysics!$AX$44,$A40,IITPhysics!AW$50)+SUMIF(IITPhysics!$AX$52,$A40,IITPhysics!AW$58)+SUMIF(IITPhysics!$AX$60,$A40,IITPhysics!AW$66)+SUMIF(IITPhysics!$AX$68,$A40,IITPhysics!AW$74)+SUMIF(IITPhysics!$AX$76,$A40,IITPhysics!AW$82)+SUMIF(IITPhysics!$AX$84,$A40,IITPhysics!AW$90)+SUMIF(IITPhysics!$AX$92,$A40,IITPhysics!AW$98))+(SUMIF(Chem!$AX$12,$A40,Chem!AW$18)+SUMIF(Chem!$AX$20,$A40,Chem!AW$26)+SUMIF(Chem!$AX$28,$A40,Chem!AW$34)+SUMIF(Chem!$AX$36,$A40,Chem!AW$42)+SUMIF(Chem!$AX$44,$A40,Chem!AW$50)+SUMIF(Chem!$AX$52,$A40,Chem!AW$58)+SUMIF(Chem!$AX$60,$A40,Chem!AW$66)+SUMIF(Chem!$AX$68,$A40,Chem!AW$74)+SUMIF(Chem!$AX$76,$A40,Chem!AW$82)+SUMIF(Chem!$AX$84,$A40,Chem!AW$90)+SUMIF(Chem!$AX$92,$A40,Chem!AW$98))+(SUMIF(IITChem!$AX$12,$A40,IITChem!AW$18)+SUMIF(IITChem!$AX$20,$A40,IITChem!AW$26)+SUMIF(IITChem!$AX$28,$A40,IITChem!AW$34)+SUMIF(IITChem!$AX$36,$A40,IITChem!AW$42)+SUMIF(IITChem!$AX$44,$A40,IITChem!AW$50)+SUMIF(IITChem!$AX$52,$A40,IITChem!AW$58)+SUMIF(IITChem!$AX$60,$A40,IITChem!AW$66)+SUMIF(IITChem!$AX$68,$A40,IITChem!AW$74)+SUMIF(IITChem!$AX$76,$A40,IITChem!AW$82)+SUMIF(IITChem!$AX$84,$A40,IITChem!AW$90)+SUMIF(IITChem!$AX$92,$A40,IITChem!AW$98))+(SUMIF(Bio!$AX$12,$A40,Bio!AW$18)+SUMIF(Bio!$AX$20,$A40,Bio!AW$26)+SUMIF(Bio!$AX$28,$A40,Bio!AW$34)+SUMIF(Bio!$AX$36,$A40,Bio!AW$42)+SUMIF(Bio!$AX$44,$A40,Bio!AW$50)+SUMIF(Bio!$AX$52,$A40,Bio!AW$58)+SUMIF(Bio!$AX$60,$A40,Bio!AW$66)+SUMIF(Bio!$AX$68,$A40,Bio!AW$74)+SUMIF(Bio!$AX$76,$A40,Bio!AW$82)+SUMIF(Bio!$AX$84,$A40,Bio!AW$90)+SUMIF(Bio!$AX$92,$A40,Bio!AW$98))+(SUMIF(Maths!$AX$12,$A40,Maths!AW$18)+SUMIF(Maths!$AX$20,$A40,Maths!AW$26)+SUMIF(Maths!$AX$28,$A40,Maths!AW$34)+SUMIF(Maths!$AX$36,$A40,Maths!AW$42)+SUMIF(Maths!$AX$44,$A40,Maths!AW$50)+SUMIF(Maths!$AX$52,$A40,Maths!AW$58)+SUMIF(Maths!$AX$60,$A40,Maths!AW$66)+SUMIF(Maths!$AX$68,$A40,Maths!AW$74)+SUMIF(Maths!$AX$76,$A40,Maths!AW$82)+SUMIF(Maths!$AX$84,$A40,Maths!AW$90)+SUMIF(Maths!$AX$92,$A40,Maths!AW$98))+(SUMIF(IITMaths!$AX$12,$A40,IITMaths!AW$18)+SUMIF(IITMaths!$AX$20,$A40,IITMaths!AW$26)+SUMIF(IITMaths!$AX$28,$A40,IITMaths!AW$34)+SUMIF(IITMaths!$AX$36,$A40,IITMaths!AW$42)+SUMIF(IITMaths!$AX$44,$A40,IITMaths!AW$50)+SUMIF(IITMaths!$AX$52,$A40,IITMaths!AW$58)+SUMIF(IITMaths!$AX$60,$A40,IITMaths!AW$66)+SUMIF(IITMaths!$AX$68,$A40,IITMaths!AW$74)+SUMIF(IITMaths!$AX$76,$A40,IITMaths!AW$82)+SUMIF(IITMaths!$AX$84,$A40,IITMaths!AW$90)+SUMIF(IITMaths!$AX$92,$A40,IITMaths!AW$98))+(SUMIF(FourthLecture!$AX$12,$A40,FourthLecture!AW$18)+SUMIF(FourthLecture!$AX$20,$A40,FourthLecture!AW$26)+SUMIF(FourthLecture!$AX$28,$A40,FourthLecture!AW$34)+SUMIF(FourthLecture!$AX$36,$A40,FourthLecture!AW$42)+SUMIF(FourthLecture!$AX$44,$A40,FourthLecture!AW$50)+SUMIF(FourthLecture!$AX$52,$A40,FourthLecture!AW$58)+SUMIF(FourthLecture!$AX$60,$A40,FourthLecture!AW$66)+SUMIF(FourthLecture!$AX$68,$A40,FourthLecture!AW$74)+SUMIF(FourthLecture!$AX$76,$A40,FourthLecture!AW$82)+SUMIF(FourthLecture!$AX$84,$A40,FourthLecture!AW$90)+SUMIF(FourthLecture!$AX$92,$A40,FourthLecture!AW$98))+(SUMIF(OtherSubjects!$AX$12,$A40,OtherSubjects!AW$18)+SUMIF(OtherSubjects!$AX$20,$A40,OtherSubjects!AW$26)+SUMIF(OtherSubjects!$AX$28,$A40,OtherSubjects!AW$34)+SUMIF(OtherSubjects!$AX$36,$A40,OtherSubjects!AW$42)+SUMIF(OtherSubjects!$AX$44,$A40,OtherSubjects!AW$50)+SUMIF(OtherSubjects!$AX$52,$A40,OtherSubjects!AW$58)+SUMIF(OtherSubjects!$AX$60,$A40,OtherSubjects!AW$66)+SUMIF(OtherSubjects!$AX$68,$A40,OtherSubjects!AW$74)+SUMIF(OtherSubjects!$AX$76,$A40,OtherSubjects!AW$82)+SUMIF(OtherSubjects!$AX$84,$A40,OtherSubjects!AW$90)+SUMIF(OtherSubjects!$AX$92,$A40,OtherSubjects!AW$98))</f>
        <v>8400</v>
      </c>
      <c r="W40" s="331">
        <f>(SUMIF(Physics!$AX$12,$A40,Physics!AX$18)+SUMIF(Physics!$AX$20,$A40,Physics!AX$26)+SUMIF(Physics!$AX$28,$A40,Physics!AX$34)+SUMIF(Physics!$AX$36,$A40,Physics!AX$42)+SUMIF(Physics!$AX$44,$A40,Physics!AX$50)+SUMIF(Physics!$AX$52,$A40,Physics!AX$58)+SUMIF(Physics!$AX$60,$A40,Physics!AX$66)+SUMIF(Physics!$AX$68,$A40,Physics!AX$74)+SUMIF(Physics!$AX$76,$A40,Physics!AX$82)+SUMIF(Physics!$AX$84,$A40,Physics!AX$90)+SUMIF(Physics!$AX$92,$A40,Physics!AX$98))+(SUMIF(IITPhysics!$AX$12,$A40,IITPhysics!AX$18)+SUMIF(IITPhysics!$AX$20,$A40,IITPhysics!AX$26)+SUMIF(IITPhysics!$AX$28,$A40,IITPhysics!AX$34)+SUMIF(IITPhysics!$AX$36,$A40,IITPhysics!AX$42)+SUMIF(IITPhysics!$AX$44,$A40,IITPhysics!AX$50)+SUMIF(IITPhysics!$AX$52,$A40,IITPhysics!AX$58)+SUMIF(IITPhysics!$AX$60,$A40,IITPhysics!AX$66)+SUMIF(IITPhysics!$AX$68,$A40,IITPhysics!AX$74)+SUMIF(IITPhysics!$AX$76,$A40,IITPhysics!AX$82)+SUMIF(IITPhysics!$AX$84,$A40,IITPhysics!AX$90)+SUMIF(IITPhysics!$AX$92,$A40,IITPhysics!AX$98))+(SUMIF(Chem!$AX$12,$A40,Chem!AX$18)+SUMIF(Chem!$AX$20,$A40,Chem!AX$26)+SUMIF(Chem!$AX$28,$A40,Chem!AX$34)+SUMIF(Chem!$AX$36,$A40,Chem!AX$42)+SUMIF(Chem!$AX$44,$A40,Chem!AX$50)+SUMIF(Chem!$AX$52,$A40,Chem!AX$58)+SUMIF(Chem!$AX$60,$A40,Chem!AX$66)+SUMIF(Chem!$AX$68,$A40,Chem!AX$74)+SUMIF(Chem!$AX$76,$A40,Chem!AX$82)+SUMIF(Chem!$AX$84,$A40,Chem!AX$90)+SUMIF(Chem!$AX$92,$A40,Chem!AX$98))+(SUMIF(IITChem!$AX$12,$A40,IITChem!AX$18)+SUMIF(IITChem!$AX$20,$A40,IITChem!AX$26)+SUMIF(IITChem!$AX$28,$A40,IITChem!AX$34)+SUMIF(IITChem!$AX$36,$A40,IITChem!AX$42)+SUMIF(IITChem!$AX$44,$A40,IITChem!AX$50)+SUMIF(IITChem!$AX$52,$A40,IITChem!AX$58)+SUMIF(IITChem!$AX$60,$A40,IITChem!AX$66)+SUMIF(IITChem!$AX$68,$A40,IITChem!AX$74)+SUMIF(IITChem!$AX$76,$A40,IITChem!AX$82)+SUMIF(IITChem!$AX$84,$A40,IITChem!AX$90)+SUMIF(IITChem!$AX$92,$A40,IITChem!AX$98))+(SUMIF(Bio!$AX$12,$A40,Bio!AX$18)+SUMIF(Bio!$AX$20,$A40,Bio!AX$26)+SUMIF(Bio!$AX$28,$A40,Bio!AX$34)+SUMIF(Bio!$AX$36,$A40,Bio!AX$42)+SUMIF(Bio!$AX$44,$A40,Bio!AX$50)+SUMIF(Bio!$AX$52,$A40,Bio!AX$58)+SUMIF(Bio!$AX$60,$A40,Bio!AX$66)+SUMIF(Bio!$AX$68,$A40,Bio!AX$74)+SUMIF(Bio!$AX$76,$A40,Bio!AX$82)+SUMIF(Bio!$AX$84,$A40,Bio!AX$90)+SUMIF(Bio!$AX$92,$A40,Bio!AX$98))+(SUMIF(Maths!$AX$12,$A40,Maths!AX$18)+SUMIF(Maths!$AX$20,$A40,Maths!AX$26)+SUMIF(Maths!$AX$28,$A40,Maths!AX$34)+SUMIF(Maths!$AX$36,$A40,Maths!AX$42)+SUMIF(Maths!$AX$44,$A40,Maths!AX$50)+SUMIF(Maths!$AX$52,$A40,Maths!AX$58)+SUMIF(Maths!$AX$60,$A40,Maths!AX$66)+SUMIF(Maths!$AX$68,$A40,Maths!AX$74)+SUMIF(Maths!$AX$76,$A40,Maths!AX$82)+SUMIF(Maths!$AX$84,$A40,Maths!AX$90)+SUMIF(Maths!$AX$92,$A40,Maths!AX$98))+(SUMIF(IITMaths!$AX$12,$A40,IITMaths!AX$18)+SUMIF(IITMaths!$AX$20,$A40,IITMaths!AX$26)+SUMIF(IITMaths!$AX$28,$A40,IITMaths!AX$34)+SUMIF(IITMaths!$AX$36,$A40,IITMaths!AX$42)+SUMIF(IITMaths!$AX$44,$A40,IITMaths!AX$50)+SUMIF(IITMaths!$AX$52,$A40,IITMaths!AX$58)+SUMIF(IITMaths!$AX$60,$A40,IITMaths!AX$66)+SUMIF(IITMaths!$AX$68,$A40,IITMaths!AX$74)+SUMIF(IITMaths!$AX$76,$A40,IITMaths!AX$82)+SUMIF(IITMaths!$AX$84,$A40,IITMaths!AX$90)+SUMIF(IITMaths!$AX$92,$A40,IITMaths!AX$98))+(SUMIF(FourthLecture!$AX$12,$A40,FourthLecture!AX$18)+SUMIF(FourthLecture!$AX$20,$A40,FourthLecture!AX$26)+SUMIF(FourthLecture!$AX$28,$A40,FourthLecture!AX$34)+SUMIF(FourthLecture!$AX$36,$A40,FourthLecture!AX$42)+SUMIF(FourthLecture!$AX$44,$A40,FourthLecture!AX$50)+SUMIF(FourthLecture!$AX$52,$A40,FourthLecture!AX$58)+SUMIF(FourthLecture!$AX$60,$A40,FourthLecture!AX$66)+SUMIF(FourthLecture!$AX$68,$A40,FourthLecture!AX$74)+SUMIF(FourthLecture!$AX$76,$A40,FourthLecture!AX$82)+SUMIF(FourthLecture!$AX$84,$A40,FourthLecture!AX$90)+SUMIF(FourthLecture!$AX$92,$A40,FourthLecture!AX$98))+(SUMIF(OtherSubjects!$AX$12,$A40,OtherSubjects!AX$18)+SUMIF(OtherSubjects!$AX$20,$A40,OtherSubjects!AX$26)+SUMIF(OtherSubjects!$AX$28,$A40,OtherSubjects!AX$34)+SUMIF(OtherSubjects!$AX$36,$A40,OtherSubjects!AX$42)+SUMIF(OtherSubjects!$AX$44,$A40,OtherSubjects!AX$50)+SUMIF(OtherSubjects!$AX$52,$A40,OtherSubjects!AX$58)+SUMIF(OtherSubjects!$AX$60,$A40,OtherSubjects!AX$66)+SUMIF(OtherSubjects!$AX$68,$A40,OtherSubjects!AX$74)+SUMIF(OtherSubjects!$AX$76,$A40,OtherSubjects!AX$82)+SUMIF(OtherSubjects!$AX$84,$A40,OtherSubjects!AX$90)+SUMIF(OtherSubjects!$AX$92,$A40,OtherSubjects!AX$98))</f>
        <v>6650</v>
      </c>
      <c r="X40" s="331">
        <f>(SUMIF(Physics!$AX$12,$A40,Physics!AY$18)+SUMIF(Physics!$AX$20,$A40,Physics!AY$26)+SUMIF(Physics!$AX$28,$A40,Physics!AY$34)+SUMIF(Physics!$AX$36,$A40,Physics!AY$42)+SUMIF(Physics!$AX$44,$A40,Physics!AY$50)+SUMIF(Physics!$AX$52,$A40,Physics!AY$58)+SUMIF(Physics!$AX$60,$A40,Physics!AY$66)+SUMIF(Physics!$AX$68,$A40,Physics!AY$74)+SUMIF(Physics!$AX$76,$A40,Physics!AY$82)+SUMIF(Physics!$AX$84,$A40,Physics!AY$90)+SUMIF(Physics!$AX$92,$A40,Physics!AY$98))+(SUMIF(IITPhysics!$AX$12,$A40,IITPhysics!AY$18)+SUMIF(IITPhysics!$AX$20,$A40,IITPhysics!AY$26)+SUMIF(IITPhysics!$AX$28,$A40,IITPhysics!AY$34)+SUMIF(IITPhysics!$AX$36,$A40,IITPhysics!AY$42)+SUMIF(IITPhysics!$AX$44,$A40,IITPhysics!AY$50)+SUMIF(IITPhysics!$AX$52,$A40,IITPhysics!AY$58)+SUMIF(IITPhysics!$AX$60,$A40,IITPhysics!AY$66)+SUMIF(IITPhysics!$AX$68,$A40,IITPhysics!AY$74)+SUMIF(IITPhysics!$AX$76,$A40,IITPhysics!AY$82)+SUMIF(IITPhysics!$AX$84,$A40,IITPhysics!AY$90)+SUMIF(IITPhysics!$AX$92,$A40,IITPhysics!AY$98))+(SUMIF(Chem!$AX$12,$A40,Chem!AY$18)+SUMIF(Chem!$AX$20,$A40,Chem!AY$26)+SUMIF(Chem!$AX$28,$A40,Chem!AY$34)+SUMIF(Chem!$AX$36,$A40,Chem!AY$42)+SUMIF(Chem!$AX$44,$A40,Chem!AY$50)+SUMIF(Chem!$AX$52,$A40,Chem!AY$58)+SUMIF(Chem!$AX$60,$A40,Chem!AY$66)+SUMIF(Chem!$AX$68,$A40,Chem!AY$74)+SUMIF(Chem!$AX$76,$A40,Chem!AY$82)+SUMIF(Chem!$AX$84,$A40,Chem!AY$90)+SUMIF(Chem!$AX$92,$A40,Chem!AY$98))+(SUMIF(IITChem!$AX$12,$A40,IITChem!AY$18)+SUMIF(IITChem!$AX$20,$A40,IITChem!AY$26)+SUMIF(IITChem!$AX$28,$A40,IITChem!AY$34)+SUMIF(IITChem!$AX$36,$A40,IITChem!AY$42)+SUMIF(IITChem!$AX$44,$A40,IITChem!AY$50)+SUMIF(IITChem!$AX$52,$A40,IITChem!AY$58)+SUMIF(IITChem!$AX$60,$A40,IITChem!AY$66)+SUMIF(IITChem!$AX$68,$A40,IITChem!AY$74)+SUMIF(IITChem!$AX$76,$A40,IITChem!AY$82)+SUMIF(IITChem!$AX$84,$A40,IITChem!AY$90)+SUMIF(IITChem!$AX$92,$A40,IITChem!AY$98))+(SUMIF(Bio!$AX$12,$A40,Bio!AY$18)+SUMIF(Bio!$AX$20,$A40,Bio!AY$26)+SUMIF(Bio!$AX$28,$A40,Bio!AY$34)+SUMIF(Bio!$AX$36,$A40,Bio!AY$42)+SUMIF(Bio!$AX$44,$A40,Bio!AY$50)+SUMIF(Bio!$AX$52,$A40,Bio!AY$58)+SUMIF(Bio!$AX$60,$A40,Bio!AY$66)+SUMIF(Bio!$AX$68,$A40,Bio!AY$74)+SUMIF(Bio!$AX$76,$A40,Bio!AY$82)+SUMIF(Bio!$AX$84,$A40,Bio!AY$90)+SUMIF(Bio!$AX$92,$A40,Bio!AY$98))+(SUMIF(Maths!$AX$12,$A40,Maths!AY$18)+SUMIF(Maths!$AX$20,$A40,Maths!AY$26)+SUMIF(Maths!$AX$28,$A40,Maths!AY$34)+SUMIF(Maths!$AX$36,$A40,Maths!AY$42)+SUMIF(Maths!$AX$44,$A40,Maths!AY$50)+SUMIF(Maths!$AX$52,$A40,Maths!AY$58)+SUMIF(Maths!$AX$60,$A40,Maths!AY$66)+SUMIF(Maths!$AX$68,$A40,Maths!AY$74)+SUMIF(Maths!$AX$76,$A40,Maths!AY$82)+SUMIF(Maths!$AX$84,$A40,Maths!AY$90)+SUMIF(Maths!$AX$92,$A40,Maths!AY$98))+(SUMIF(IITMaths!$AX$12,$A40,IITMaths!AY$18)+SUMIF(IITMaths!$AX$20,$A40,IITMaths!AY$26)+SUMIF(IITMaths!$AX$28,$A40,IITMaths!AY$34)+SUMIF(IITMaths!$AX$36,$A40,IITMaths!AY$42)+SUMIF(IITMaths!$AX$44,$A40,IITMaths!AY$50)+SUMIF(IITMaths!$AX$52,$A40,IITMaths!AY$58)+SUMIF(IITMaths!$AX$60,$A40,IITMaths!AY$66)+SUMIF(IITMaths!$AX$68,$A40,IITMaths!AY$74)+SUMIF(IITMaths!$AX$76,$A40,IITMaths!AY$82)+SUMIF(IITMaths!$AX$84,$A40,IITMaths!AY$90)+SUMIF(IITMaths!$AX$92,$A40,IITMaths!AY$98))+(SUMIF(FourthLecture!$AX$12,$A40,FourthLecture!AY$18)+SUMIF(FourthLecture!$AX$20,$A40,FourthLecture!AY$26)+SUMIF(FourthLecture!$AX$28,$A40,FourthLecture!AY$34)+SUMIF(FourthLecture!$AX$36,$A40,FourthLecture!AY$42)+SUMIF(FourthLecture!$AX$44,$A40,FourthLecture!AY$50)+SUMIF(FourthLecture!$AX$52,$A40,FourthLecture!AY$58)+SUMIF(FourthLecture!$AX$60,$A40,FourthLecture!AY$66)+SUMIF(FourthLecture!$AX$68,$A40,FourthLecture!AY$74)+SUMIF(FourthLecture!$AX$76,$A40,FourthLecture!AY$82)+SUMIF(FourthLecture!$AX$84,$A40,FourthLecture!AY$90)+SUMIF(FourthLecture!$AX$92,$A40,FourthLecture!AY$98))+(SUMIF(OtherSubjects!$AX$12,$A40,OtherSubjects!AY$18)+SUMIF(OtherSubjects!$AX$20,$A40,OtherSubjects!AY$26)+SUMIF(OtherSubjects!$AX$28,$A40,OtherSubjects!AY$34)+SUMIF(OtherSubjects!$AX$36,$A40,OtherSubjects!AY$42)+SUMIF(OtherSubjects!$AX$44,$A40,OtherSubjects!AY$50)+SUMIF(OtherSubjects!$AX$52,$A40,OtherSubjects!AY$58)+SUMIF(OtherSubjects!$AX$60,$A40,OtherSubjects!AY$66)+SUMIF(OtherSubjects!$AX$68,$A40,OtherSubjects!AY$74)+SUMIF(OtherSubjects!$AX$76,$A40,OtherSubjects!AY$82)+SUMIF(OtherSubjects!$AX$84,$A40,OtherSubjects!AY$90)+SUMIF(OtherSubjects!$AX$92,$A40,OtherSubjects!AY$98))</f>
        <v>0</v>
      </c>
      <c r="Y40" s="331">
        <f>(SUMIF(Physics!$AX$12,$A40,Physics!AZ$18)+SUMIF(Physics!$AX$20,$A40,Physics!AZ$26)+SUMIF(Physics!$AX$28,$A40,Physics!AZ$34)+SUMIF(Physics!$AX$36,$A40,Physics!AZ$42)+SUMIF(Physics!$AX$44,$A40,Physics!AZ$50)+SUMIF(Physics!$AX$52,$A40,Physics!AZ$58)+SUMIF(Physics!$AX$60,$A40,Physics!AZ$66)+SUMIF(Physics!$AX$68,$A40,Physics!AZ$74)+SUMIF(Physics!$AX$76,$A40,Physics!AZ$82)+SUMIF(Physics!$AX$84,$A40,Physics!AZ$90)+SUMIF(Physics!$AX$92,$A40,Physics!AZ$98))+(SUMIF(IITPhysics!$AX$12,$A40,IITPhysics!AZ$18)+SUMIF(IITPhysics!$AX$20,$A40,IITPhysics!AZ$26)+SUMIF(IITPhysics!$AX$28,$A40,IITPhysics!AZ$34)+SUMIF(IITPhysics!$AX$36,$A40,IITPhysics!AZ$42)+SUMIF(IITPhysics!$AX$44,$A40,IITPhysics!AZ$50)+SUMIF(IITPhysics!$AX$52,$A40,IITPhysics!AZ$58)+SUMIF(IITPhysics!$AX$60,$A40,IITPhysics!AZ$66)+SUMIF(IITPhysics!$AX$68,$A40,IITPhysics!AZ$74)+SUMIF(IITPhysics!$AX$76,$A40,IITPhysics!AZ$82)+SUMIF(IITPhysics!$AX$84,$A40,IITPhysics!AZ$90)+SUMIF(IITPhysics!$AX$92,$A40,IITPhysics!AZ$98))+(SUMIF(Chem!$AX$12,$A40,Chem!AZ$18)+SUMIF(Chem!$AX$20,$A40,Chem!AZ$26)+SUMIF(Chem!$AX$28,$A40,Chem!AZ$34)+SUMIF(Chem!$AX$36,$A40,Chem!AZ$42)+SUMIF(Chem!$AX$44,$A40,Chem!AZ$50)+SUMIF(Chem!$AX$52,$A40,Chem!AZ$58)+SUMIF(Chem!$AX$60,$A40,Chem!AZ$66)+SUMIF(Chem!$AX$68,$A40,Chem!AZ$74)+SUMIF(Chem!$AX$76,$A40,Chem!AZ$82)+SUMIF(Chem!$AX$84,$A40,Chem!AZ$90)+SUMIF(Chem!$AX$92,$A40,Chem!AZ$98))+(SUMIF(IITChem!$AX$12,$A40,IITChem!AZ$18)+SUMIF(IITChem!$AX$20,$A40,IITChem!AZ$26)+SUMIF(IITChem!$AX$28,$A40,IITChem!AZ$34)+SUMIF(IITChem!$AX$36,$A40,IITChem!AZ$42)+SUMIF(IITChem!$AX$44,$A40,IITChem!AZ$50)+SUMIF(IITChem!$AX$52,$A40,IITChem!AZ$58)+SUMIF(IITChem!$AX$60,$A40,IITChem!AZ$66)+SUMIF(IITChem!$AX$68,$A40,IITChem!AZ$74)+SUMIF(IITChem!$AX$76,$A40,IITChem!AZ$82)+SUMIF(IITChem!$AX$84,$A40,IITChem!AZ$90)+SUMIF(IITChem!$AX$92,$A40,IITChem!AZ$98))+(SUMIF(Bio!$AX$12,$A40,Bio!AZ$18)+SUMIF(Bio!$AX$20,$A40,Bio!AZ$26)+SUMIF(Bio!$AX$28,$A40,Bio!AZ$34)+SUMIF(Bio!$AX$36,$A40,Bio!AZ$42)+SUMIF(Bio!$AX$44,$A40,Bio!AZ$50)+SUMIF(Bio!$AX$52,$A40,Bio!AZ$58)+SUMIF(Bio!$AX$60,$A40,Bio!AZ$66)+SUMIF(Bio!$AX$68,$A40,Bio!AZ$74)+SUMIF(Bio!$AX$76,$A40,Bio!AZ$82)+SUMIF(Bio!$AX$84,$A40,Bio!AZ$90)+SUMIF(Bio!$AX$92,$A40,Bio!AZ$98))+(SUMIF(Maths!$AX$12,$A40,Maths!AZ$18)+SUMIF(Maths!$AX$20,$A40,Maths!AZ$26)+SUMIF(Maths!$AX$28,$A40,Maths!AZ$34)+SUMIF(Maths!$AX$36,$A40,Maths!AZ$42)+SUMIF(Maths!$AX$44,$A40,Maths!AZ$50)+SUMIF(Maths!$AX$52,$A40,Maths!AZ$58)+SUMIF(Maths!$AX$60,$A40,Maths!AZ$66)+SUMIF(Maths!$AX$68,$A40,Maths!AZ$74)+SUMIF(Maths!$AX$76,$A40,Maths!AZ$82)+SUMIF(Maths!$AX$84,$A40,Maths!AZ$90)+SUMIF(Maths!$AX$92,$A40,Maths!AZ$98))+(SUMIF(IITMaths!$AX$12,$A40,IITMaths!AZ$18)+SUMIF(IITMaths!$AX$20,$A40,IITMaths!AZ$26)+SUMIF(IITMaths!$AX$28,$A40,IITMaths!AZ$34)+SUMIF(IITMaths!$AX$36,$A40,IITMaths!AZ$42)+SUMIF(IITMaths!$AX$44,$A40,IITMaths!AZ$50)+SUMIF(IITMaths!$AX$52,$A40,IITMaths!AZ$58)+SUMIF(IITMaths!$AX$60,$A40,IITMaths!AZ$66)+SUMIF(IITMaths!$AX$68,$A40,IITMaths!AZ$74)+SUMIF(IITMaths!$AX$76,$A40,IITMaths!AZ$82)+SUMIF(IITMaths!$AX$84,$A40,IITMaths!AZ$90)+SUMIF(IITMaths!$AX$92,$A40,IITMaths!AZ$98))+(SUMIF(FourthLecture!$AX$12,$A40,FourthLecture!AZ$18)+SUMIF(FourthLecture!$AX$20,$A40,FourthLecture!AZ$26)+SUMIF(FourthLecture!$AX$28,$A40,FourthLecture!AZ$34)+SUMIF(FourthLecture!$AX$36,$A40,FourthLecture!AZ$42)+SUMIF(FourthLecture!$AX$44,$A40,FourthLecture!AZ$50)+SUMIF(FourthLecture!$AX$52,$A40,FourthLecture!AZ$58)+SUMIF(FourthLecture!$AX$60,$A40,FourthLecture!AZ$66)+SUMIF(FourthLecture!$AX$68,$A40,FourthLecture!AZ$74)+SUMIF(FourthLecture!$AX$76,$A40,FourthLecture!AZ$82)+SUMIF(FourthLecture!$AX$84,$A40,FourthLecture!AZ$90)+SUMIF(FourthLecture!$AX$92,$A40,FourthLecture!AZ$98))+(SUMIF(OtherSubjects!$AX$12,$A40,OtherSubjects!AZ$18)+SUMIF(OtherSubjects!$AX$20,$A40,OtherSubjects!AZ$26)+SUMIF(OtherSubjects!$AX$28,$A40,OtherSubjects!AZ$34)+SUMIF(OtherSubjects!$AX$36,$A40,OtherSubjects!AZ$42)+SUMIF(OtherSubjects!$AX$44,$A40,OtherSubjects!AZ$50)+SUMIF(OtherSubjects!$AX$52,$A40,OtherSubjects!AZ$58)+SUMIF(OtherSubjects!$AX$60,$A40,OtherSubjects!AZ$66)+SUMIF(OtherSubjects!$AX$68,$A40,OtherSubjects!AZ$74)+SUMIF(OtherSubjects!$AX$76,$A40,OtherSubjects!AZ$82)+SUMIF(OtherSubjects!$AX$84,$A40,OtherSubjects!AZ$90)+SUMIF(OtherSubjects!$AX$92,$A40,OtherSubjects!AZ$98))</f>
        <v>0</v>
      </c>
      <c r="Z40" s="331">
        <f>(SUMIF(Physics!$AX$12,$A40,Physics!BA$18)+SUMIF(Physics!$AX$20,$A40,Physics!BA$26)+SUMIF(Physics!$AX$28,$A40,Physics!BA$34)+SUMIF(Physics!$AX$36,$A40,Physics!BA$42)+SUMIF(Physics!$AX$44,$A40,Physics!BA$50)+SUMIF(Physics!$AX$52,$A40,Physics!BA$58)+SUMIF(Physics!$AX$60,$A40,Physics!BA$66)+SUMIF(Physics!$AX$68,$A40,Physics!BA$74)+SUMIF(Physics!$AX$76,$A40,Physics!BA$82)+SUMIF(Physics!$AX$84,$A40,Physics!BA$90)+SUMIF(Physics!$AX$92,$A40,Physics!BA$98))+(SUMIF(IITPhysics!$AX$12,$A40,IITPhysics!BA$18)+SUMIF(IITPhysics!$AX$20,$A40,IITPhysics!BA$26)+SUMIF(IITPhysics!$AX$28,$A40,IITPhysics!BA$34)+SUMIF(IITPhysics!$AX$36,$A40,IITPhysics!BA$42)+SUMIF(IITPhysics!$AX$44,$A40,IITPhysics!BA$50)+SUMIF(IITPhysics!$AX$52,$A40,IITPhysics!BA$58)+SUMIF(IITPhysics!$AX$60,$A40,IITPhysics!BA$66)+SUMIF(IITPhysics!$AX$68,$A40,IITPhysics!BA$74)+SUMIF(IITPhysics!$AX$76,$A40,IITPhysics!BA$82)+SUMIF(IITPhysics!$AX$84,$A40,IITPhysics!BA$90)+SUMIF(IITPhysics!$AX$92,$A40,IITPhysics!BA$98))+(SUMIF(Chem!$AX$12,$A40,Chem!BA$18)+SUMIF(Chem!$AX$20,$A40,Chem!BA$26)+SUMIF(Chem!$AX$28,$A40,Chem!BA$34)+SUMIF(Chem!$AX$36,$A40,Chem!BA$42)+SUMIF(Chem!$AX$44,$A40,Chem!BA$50)+SUMIF(Chem!$AX$52,$A40,Chem!BA$58)+SUMIF(Chem!$AX$60,$A40,Chem!BA$66)+SUMIF(Chem!$AX$68,$A40,Chem!BA$74)+SUMIF(Chem!$AX$76,$A40,Chem!BA$82)+SUMIF(Chem!$AX$84,$A40,Chem!BA$90)+SUMIF(Chem!$AX$92,$A40,Chem!BA$98))+(SUMIF(IITChem!$AX$12,$A40,IITChem!BA$18)+SUMIF(IITChem!$AX$20,$A40,IITChem!BA$26)+SUMIF(IITChem!$AX$28,$A40,IITChem!BA$34)+SUMIF(IITChem!$AX$36,$A40,IITChem!BA$42)+SUMIF(IITChem!$AX$44,$A40,IITChem!BA$50)+SUMIF(IITChem!$AX$52,$A40,IITChem!BA$58)+SUMIF(IITChem!$AX$60,$A40,IITChem!BA$66)+SUMIF(IITChem!$AX$68,$A40,IITChem!BA$74)+SUMIF(IITChem!$AX$76,$A40,IITChem!BA$82)+SUMIF(IITChem!$AX$84,$A40,IITChem!BA$90)+SUMIF(IITChem!$AX$92,$A40,IITChem!BA$98))+(SUMIF(Bio!$AX$12,$A40,Bio!BA$18)+SUMIF(Bio!$AX$20,$A40,Bio!BA$26)+SUMIF(Bio!$AX$28,$A40,Bio!BA$34)+SUMIF(Bio!$AX$36,$A40,Bio!BA$42)+SUMIF(Bio!$AX$44,$A40,Bio!BA$50)+SUMIF(Bio!$AX$52,$A40,Bio!BA$58)+SUMIF(Bio!$AX$60,$A40,Bio!BA$66)+SUMIF(Bio!$AX$68,$A40,Bio!BA$74)+SUMIF(Bio!$AX$76,$A40,Bio!BA$82)+SUMIF(Bio!$AX$84,$A40,Bio!BA$90)+SUMIF(Bio!$AX$92,$A40,Bio!BA$98))+(SUMIF(Maths!$AX$12,$A40,Maths!BA$18)+SUMIF(Maths!$AX$20,$A40,Maths!BA$26)+SUMIF(Maths!$AX$28,$A40,Maths!BA$34)+SUMIF(Maths!$AX$36,$A40,Maths!BA$42)+SUMIF(Maths!$AX$44,$A40,Maths!BA$50)+SUMIF(Maths!$AX$52,$A40,Maths!BA$58)+SUMIF(Maths!$AX$60,$A40,Maths!BA$66)+SUMIF(Maths!$AX$68,$A40,Maths!BA$74)+SUMIF(Maths!$AX$76,$A40,Maths!BA$82)+SUMIF(Maths!$AX$84,$A40,Maths!BA$90)+SUMIF(Maths!$AX$92,$A40,Maths!BA$98))+(SUMIF(IITMaths!$AX$12,$A40,IITMaths!BA$18)+SUMIF(IITMaths!$AX$20,$A40,IITMaths!BA$26)+SUMIF(IITMaths!$AX$28,$A40,IITMaths!BA$34)+SUMIF(IITMaths!$AX$36,$A40,IITMaths!BA$42)+SUMIF(IITMaths!$AX$44,$A40,IITMaths!BA$50)+SUMIF(IITMaths!$AX$52,$A40,IITMaths!BA$58)+SUMIF(IITMaths!$AX$60,$A40,IITMaths!BA$66)+SUMIF(IITMaths!$AX$68,$A40,IITMaths!BA$74)+SUMIF(IITMaths!$AX$76,$A40,IITMaths!BA$82)+SUMIF(IITMaths!$AX$84,$A40,IITMaths!BA$90)+SUMIF(IITMaths!$AX$92,$A40,IITMaths!BA$98))+(SUMIF(FourthLecture!$AX$12,$A40,FourthLecture!BA$18)+SUMIF(FourthLecture!$AX$20,$A40,FourthLecture!BA$26)+SUMIF(FourthLecture!$AX$28,$A40,FourthLecture!BA$34)+SUMIF(FourthLecture!$AX$36,$A40,FourthLecture!BA$42)+SUMIF(FourthLecture!$AX$44,$A40,FourthLecture!BA$50)+SUMIF(FourthLecture!$AX$52,$A40,FourthLecture!BA$58)+SUMIF(FourthLecture!$AX$60,$A40,FourthLecture!BA$66)+SUMIF(FourthLecture!$AX$68,$A40,FourthLecture!BA$74)+SUMIF(FourthLecture!$AX$76,$A40,FourthLecture!BA$82)+SUMIF(FourthLecture!$AX$84,$A40,FourthLecture!BA$90)+SUMIF(FourthLecture!$AX$92,$A40,FourthLecture!BA$98))+(SUMIF(OtherSubjects!$AX$12,$A40,OtherSubjects!BA$18)+SUMIF(OtherSubjects!$AX$20,$A40,OtherSubjects!BA$26)+SUMIF(OtherSubjects!$AX$28,$A40,OtherSubjects!BA$34)+SUMIF(OtherSubjects!$AX$36,$A40,OtherSubjects!BA$42)+SUMIF(OtherSubjects!$AX$44,$A40,OtherSubjects!BA$50)+SUMIF(OtherSubjects!$AX$52,$A40,OtherSubjects!BA$58)+SUMIF(OtherSubjects!$AX$60,$A40,OtherSubjects!BA$66)+SUMIF(OtherSubjects!$AX$68,$A40,OtherSubjects!BA$74)+SUMIF(OtherSubjects!$AX$76,$A40,OtherSubjects!BA$82)+SUMIF(OtherSubjects!$AX$84,$A40,OtherSubjects!BA$90)+SUMIF(OtherSubjects!$AX$92,$A40,OtherSubjects!BA$98))</f>
        <v>0</v>
      </c>
      <c r="AA40" s="331">
        <f>(SUMIF(Physics!$AX$12,$A40,Physics!BB$18)+SUMIF(Physics!$AX$20,$A40,Physics!BB$26)+SUMIF(Physics!$AX$28,$A40,Physics!BB$34)+SUMIF(Physics!$AX$36,$A40,Physics!BB$42)+SUMIF(Physics!$AX$44,$A40,Physics!BB$50)+SUMIF(Physics!$AX$52,$A40,Physics!BB$58)+SUMIF(Physics!$AX$60,$A40,Physics!BB$66)+SUMIF(Physics!$AX$68,$A40,Physics!BB$74)+SUMIF(Physics!$AX$76,$A40,Physics!BB$82)+SUMIF(Physics!$AX$84,$A40,Physics!BB$90)+SUMIF(Physics!$AX$92,$A40,Physics!BB$98))+(SUMIF(IITPhysics!$AX$12,$A40,IITPhysics!BB$18)+SUMIF(IITPhysics!$AX$20,$A40,IITPhysics!BB$26)+SUMIF(IITPhysics!$AX$28,$A40,IITPhysics!BB$34)+SUMIF(IITPhysics!$AX$36,$A40,IITPhysics!BB$42)+SUMIF(IITPhysics!$AX$44,$A40,IITPhysics!BB$50)+SUMIF(IITPhysics!$AX$52,$A40,IITPhysics!BB$58)+SUMIF(IITPhysics!$AX$60,$A40,IITPhysics!BB$66)+SUMIF(IITPhysics!$AX$68,$A40,IITPhysics!BB$74)+SUMIF(IITPhysics!$AX$76,$A40,IITPhysics!BB$82)+SUMIF(IITPhysics!$AX$84,$A40,IITPhysics!BB$90)+SUMIF(IITPhysics!$AX$92,$A40,IITPhysics!BB$98))+(SUMIF(Chem!$AX$12,$A40,Chem!BB$18)+SUMIF(Chem!$AX$20,$A40,Chem!BB$26)+SUMIF(Chem!$AX$28,$A40,Chem!BB$34)+SUMIF(Chem!$AX$36,$A40,Chem!BB$42)+SUMIF(Chem!$AX$44,$A40,Chem!BB$50)+SUMIF(Chem!$AX$52,$A40,Chem!BB$58)+SUMIF(Chem!$AX$60,$A40,Chem!BB$66)+SUMIF(Chem!$AX$68,$A40,Chem!BB$74)+SUMIF(Chem!$AX$76,$A40,Chem!BB$82)+SUMIF(Chem!$AX$84,$A40,Chem!BB$90)+SUMIF(Chem!$AX$92,$A40,Chem!BB$98))+(SUMIF(IITChem!$AX$12,$A40,IITChem!BB$18)+SUMIF(IITChem!$AX$20,$A40,IITChem!BB$26)+SUMIF(IITChem!$AX$28,$A40,IITChem!BB$34)+SUMIF(IITChem!$AX$36,$A40,IITChem!BB$42)+SUMIF(IITChem!$AX$44,$A40,IITChem!BB$50)+SUMIF(IITChem!$AX$52,$A40,IITChem!BB$58)+SUMIF(IITChem!$AX$60,$A40,IITChem!BB$66)+SUMIF(IITChem!$AX$68,$A40,IITChem!BB$74)+SUMIF(IITChem!$AX$76,$A40,IITChem!BB$82)+SUMIF(IITChem!$AX$84,$A40,IITChem!BB$90)+SUMIF(IITChem!$AX$92,$A40,IITChem!BB$98))+(SUMIF(Bio!$AX$12,$A40,Bio!BB$18)+SUMIF(Bio!$AX$20,$A40,Bio!BB$26)+SUMIF(Bio!$AX$28,$A40,Bio!BB$34)+SUMIF(Bio!$AX$36,$A40,Bio!BB$42)+SUMIF(Bio!$AX$44,$A40,Bio!BB$50)+SUMIF(Bio!$AX$52,$A40,Bio!BB$58)+SUMIF(Bio!$AX$60,$A40,Bio!BB$66)+SUMIF(Bio!$AX$68,$A40,Bio!BB$74)+SUMIF(Bio!$AX$76,$A40,Bio!BB$82)+SUMIF(Bio!$AX$84,$A40,Bio!BB$90)+SUMIF(Bio!$AX$92,$A40,Bio!BB$98))+(SUMIF(Maths!$AX$12,$A40,Maths!BB$18)+SUMIF(Maths!$AX$20,$A40,Maths!BB$26)+SUMIF(Maths!$AX$28,$A40,Maths!BB$34)+SUMIF(Maths!$AX$36,$A40,Maths!BB$42)+SUMIF(Maths!$AX$44,$A40,Maths!BB$50)+SUMIF(Maths!$AX$52,$A40,Maths!BB$58)+SUMIF(Maths!$AX$60,$A40,Maths!BB$66)+SUMIF(Maths!$AX$68,$A40,Maths!BB$74)+SUMIF(Maths!$AX$76,$A40,Maths!BB$82)+SUMIF(Maths!$AX$84,$A40,Maths!BB$90)+SUMIF(Maths!$AX$92,$A40,Maths!BB$98))+(SUMIF(IITMaths!$AX$12,$A40,IITMaths!BB$18)+SUMIF(IITMaths!$AX$20,$A40,IITMaths!BB$26)+SUMIF(IITMaths!$AX$28,$A40,IITMaths!BB$34)+SUMIF(IITMaths!$AX$36,$A40,IITMaths!BB$42)+SUMIF(IITMaths!$AX$44,$A40,IITMaths!BB$50)+SUMIF(IITMaths!$AX$52,$A40,IITMaths!BB$58)+SUMIF(IITMaths!$AX$60,$A40,IITMaths!BB$66)+SUMIF(IITMaths!$AX$68,$A40,IITMaths!BB$74)+SUMIF(IITMaths!$AX$76,$A40,IITMaths!BB$82)+SUMIF(IITMaths!$AX$84,$A40,IITMaths!BB$90)+SUMIF(IITMaths!$AX$92,$A40,IITMaths!BB$98))+(SUMIF(FourthLecture!$AX$12,$A40,FourthLecture!BB$18)+SUMIF(FourthLecture!$AX$20,$A40,FourthLecture!BB$26)+SUMIF(FourthLecture!$AX$28,$A40,FourthLecture!BB$34)+SUMIF(FourthLecture!$AX$36,$A40,FourthLecture!BB$42)+SUMIF(FourthLecture!$AX$44,$A40,FourthLecture!BB$50)+SUMIF(FourthLecture!$AX$52,$A40,FourthLecture!BB$58)+SUMIF(FourthLecture!$AX$60,$A40,FourthLecture!BB$66)+SUMIF(FourthLecture!$AX$68,$A40,FourthLecture!BB$74)+SUMIF(FourthLecture!$AX$76,$A40,FourthLecture!BB$82)+SUMIF(FourthLecture!$AX$84,$A40,FourthLecture!BB$90)+SUMIF(FourthLecture!$AX$92,$A40,FourthLecture!BB$98))+(SUMIF(OtherSubjects!$AX$12,$A40,OtherSubjects!BB$18)+SUMIF(OtherSubjects!$AX$20,$A40,OtherSubjects!BB$26)+SUMIF(OtherSubjects!$AX$28,$A40,OtherSubjects!BB$34)+SUMIF(OtherSubjects!$AX$36,$A40,OtherSubjects!BB$42)+SUMIF(OtherSubjects!$AX$44,$A40,OtherSubjects!BB$50)+SUMIF(OtherSubjects!$AX$52,$A40,OtherSubjects!BB$58)+SUMIF(OtherSubjects!$AX$60,$A40,OtherSubjects!BB$66)+SUMIF(OtherSubjects!$AX$68,$A40,OtherSubjects!BB$74)+SUMIF(OtherSubjects!$AX$76,$A40,OtherSubjects!BB$82)+SUMIF(OtherSubjects!$AX$84,$A40,OtherSubjects!BB$90)+SUMIF(OtherSubjects!$AX$92,$A40,OtherSubjects!BB$98))</f>
        <v>0</v>
      </c>
      <c r="AB40" s="331">
        <f>(SUMIF(Physics!$AX$12,$A40,Physics!BC$18)+SUMIF(Physics!$AX$20,$A40,Physics!BC$26)+SUMIF(Physics!$AX$28,$A40,Physics!BC$34)+SUMIF(Physics!$AX$36,$A40,Physics!BC$42)+SUMIF(Physics!$AX$44,$A40,Physics!BC$50)+SUMIF(Physics!$AX$52,$A40,Physics!BC$58)+SUMIF(Physics!$AX$60,$A40,Physics!BC$66)+SUMIF(Physics!$AX$68,$A40,Physics!BC$74)+SUMIF(Physics!$AX$76,$A40,Physics!BC$82)+SUMIF(Physics!$AX$84,$A40,Physics!BC$90)+SUMIF(Physics!$AX$92,$A40,Physics!BC$98))+(SUMIF(IITPhysics!$AX$12,$A40,IITPhysics!BC$18)+SUMIF(IITPhysics!$AX$20,$A40,IITPhysics!BC$26)+SUMIF(IITPhysics!$AX$28,$A40,IITPhysics!BC$34)+SUMIF(IITPhysics!$AX$36,$A40,IITPhysics!BC$42)+SUMIF(IITPhysics!$AX$44,$A40,IITPhysics!BC$50)+SUMIF(IITPhysics!$AX$52,$A40,IITPhysics!BC$58)+SUMIF(IITPhysics!$AX$60,$A40,IITPhysics!BC$66)+SUMIF(IITPhysics!$AX$68,$A40,IITPhysics!BC$74)+SUMIF(IITPhysics!$AX$76,$A40,IITPhysics!BC$82)+SUMIF(IITPhysics!$AX$84,$A40,IITPhysics!BC$90)+SUMIF(IITPhysics!$AX$92,$A40,IITPhysics!BC$98))+(SUMIF(Chem!$AX$12,$A40,Chem!BC$18)+SUMIF(Chem!$AX$20,$A40,Chem!BC$26)+SUMIF(Chem!$AX$28,$A40,Chem!BC$34)+SUMIF(Chem!$AX$36,$A40,Chem!BC$42)+SUMIF(Chem!$AX$44,$A40,Chem!BC$50)+SUMIF(Chem!$AX$52,$A40,Chem!BC$58)+SUMIF(Chem!$AX$60,$A40,Chem!BC$66)+SUMIF(Chem!$AX$68,$A40,Chem!BC$74)+SUMIF(Chem!$AX$76,$A40,Chem!BC$82)+SUMIF(Chem!$AX$84,$A40,Chem!BC$90)+SUMIF(Chem!$AX$92,$A40,Chem!BC$98))+(SUMIF(IITChem!$AX$12,$A40,IITChem!BC$18)+SUMIF(IITChem!$AX$20,$A40,IITChem!BC$26)+SUMIF(IITChem!$AX$28,$A40,IITChem!BC$34)+SUMIF(IITChem!$AX$36,$A40,IITChem!BC$42)+SUMIF(IITChem!$AX$44,$A40,IITChem!BC$50)+SUMIF(IITChem!$AX$52,$A40,IITChem!BC$58)+SUMIF(IITChem!$AX$60,$A40,IITChem!BC$66)+SUMIF(IITChem!$AX$68,$A40,IITChem!BC$74)+SUMIF(IITChem!$AX$76,$A40,IITChem!BC$82)+SUMIF(IITChem!$AX$84,$A40,IITChem!BC$90)+SUMIF(IITChem!$AX$92,$A40,IITChem!BC$98))+(SUMIF(Bio!$AX$12,$A40,Bio!BC$18)+SUMIF(Bio!$AX$20,$A40,Bio!BC$26)+SUMIF(Bio!$AX$28,$A40,Bio!BC$34)+SUMIF(Bio!$AX$36,$A40,Bio!BC$42)+SUMIF(Bio!$AX$44,$A40,Bio!BC$50)+SUMIF(Bio!$AX$52,$A40,Bio!BC$58)+SUMIF(Bio!$AX$60,$A40,Bio!BC$66)+SUMIF(Bio!$AX$68,$A40,Bio!BC$74)+SUMIF(Bio!$AX$76,$A40,Bio!BC$82)+SUMIF(Bio!$AX$84,$A40,Bio!BC$90)+SUMIF(Bio!$AX$92,$A40,Bio!BC$98))+(SUMIF(Maths!$AX$12,$A40,Maths!BC$18)+SUMIF(Maths!$AX$20,$A40,Maths!BC$26)+SUMIF(Maths!$AX$28,$A40,Maths!BC$34)+SUMIF(Maths!$AX$36,$A40,Maths!BC$42)+SUMIF(Maths!$AX$44,$A40,Maths!BC$50)+SUMIF(Maths!$AX$52,$A40,Maths!BC$58)+SUMIF(Maths!$AX$60,$A40,Maths!BC$66)+SUMIF(Maths!$AX$68,$A40,Maths!BC$74)+SUMIF(Maths!$AX$76,$A40,Maths!BC$82)+SUMIF(Maths!$AX$84,$A40,Maths!BC$90)+SUMIF(Maths!$AX$92,$A40,Maths!BC$98))+(SUMIF(IITMaths!$AX$12,$A40,IITMaths!BC$18)+SUMIF(IITMaths!$AX$20,$A40,IITMaths!BC$26)+SUMIF(IITMaths!$AX$28,$A40,IITMaths!BC$34)+SUMIF(IITMaths!$AX$36,$A40,IITMaths!BC$42)+SUMIF(IITMaths!$AX$44,$A40,IITMaths!BC$50)+SUMIF(IITMaths!$AX$52,$A40,IITMaths!BC$58)+SUMIF(IITMaths!$AX$60,$A40,IITMaths!BC$66)+SUMIF(IITMaths!$AX$68,$A40,IITMaths!BC$74)+SUMIF(IITMaths!$AX$76,$A40,IITMaths!BC$82)+SUMIF(IITMaths!$AX$84,$A40,IITMaths!BC$90)+SUMIF(IITMaths!$AX$92,$A40,IITMaths!BC$98))+(SUMIF(FourthLecture!$AX$12,$A40,FourthLecture!BC$18)+SUMIF(FourthLecture!$AX$20,$A40,FourthLecture!BC$26)+SUMIF(FourthLecture!$AX$28,$A40,FourthLecture!BC$34)+SUMIF(FourthLecture!$AX$36,$A40,FourthLecture!BC$42)+SUMIF(FourthLecture!$AX$44,$A40,FourthLecture!BC$50)+SUMIF(FourthLecture!$AX$52,$A40,FourthLecture!BC$58)+SUMIF(FourthLecture!$AX$60,$A40,FourthLecture!BC$66)+SUMIF(FourthLecture!$AX$68,$A40,FourthLecture!BC$74)+SUMIF(FourthLecture!$AX$76,$A40,FourthLecture!BC$82)+SUMIF(FourthLecture!$AX$84,$A40,FourthLecture!BC$90)+SUMIF(FourthLecture!$AX$92,$A40,FourthLecture!BC$98))+(SUMIF(OtherSubjects!$AX$12,$A40,OtherSubjects!BC$18)+SUMIF(OtherSubjects!$AX$20,$A40,OtherSubjects!BC$26)+SUMIF(OtherSubjects!$AX$28,$A40,OtherSubjects!BC$34)+SUMIF(OtherSubjects!$AX$36,$A40,OtherSubjects!BC$42)+SUMIF(OtherSubjects!$AX$44,$A40,OtherSubjects!BC$50)+SUMIF(OtherSubjects!$AX$52,$A40,OtherSubjects!BC$58)+SUMIF(OtherSubjects!$AX$60,$A40,OtherSubjects!BC$66)+SUMIF(OtherSubjects!$AX$68,$A40,OtherSubjects!BC$74)+SUMIF(OtherSubjects!$AX$76,$A40,OtherSubjects!BC$82)+SUMIF(OtherSubjects!$AX$84,$A40,OtherSubjects!BC$90)+SUMIF(OtherSubjects!$AX$92,$A40,OtherSubjects!BC$98))</f>
        <v>0</v>
      </c>
      <c r="AC40" s="366">
        <f>(SUMIF(Physics!$AX$12,$A40,Physics!BD$18)+SUMIF(Physics!$AX$20,$A40,Physics!BD$26)+SUMIF(Physics!$AX$28,$A40,Physics!BD$34)+SUMIF(Physics!$AX$36,$A40,Physics!BD$42)+SUMIF(Physics!$AX$44,$A40,Physics!BD$50)+SUMIF(Physics!$AX$52,$A40,Physics!BD$58)+SUMIF(Physics!$AX$60,$A40,Physics!BD$66)+SUMIF(Physics!$AX$68,$A40,Physics!BD$74)+SUMIF(Physics!$AX$76,$A40,Physics!BD$82)+SUMIF(Physics!$AX$84,$A40,Physics!BD$90)+SUMIF(Physics!$AX$92,$A40,Physics!BD$98))+(SUMIF(IITPhysics!$AX$12,$A40,IITPhysics!BD$18)+SUMIF(IITPhysics!$AX$20,$A40,IITPhysics!BD$26)+SUMIF(IITPhysics!$AX$28,$A40,IITPhysics!BD$34)+SUMIF(IITPhysics!$AX$36,$A40,IITPhysics!BD$42)+SUMIF(IITPhysics!$AX$44,$A40,IITPhysics!BD$50)+SUMIF(IITPhysics!$AX$52,$A40,IITPhysics!BD$58)+SUMIF(IITPhysics!$AX$60,$A40,IITPhysics!BD$66)+SUMIF(IITPhysics!$AX$68,$A40,IITPhysics!BD$74)+SUMIF(IITPhysics!$AX$76,$A40,IITPhysics!BD$82)+SUMIF(IITPhysics!$AX$84,$A40,IITPhysics!BD$90)+SUMIF(IITPhysics!$AX$92,$A40,IITPhysics!BD$98))+(SUMIF(Chem!$AX$12,$A40,Chem!BD$18)+SUMIF(Chem!$AX$20,$A40,Chem!BD$26)+SUMIF(Chem!$AX$28,$A40,Chem!BD$34)+SUMIF(Chem!$AX$36,$A40,Chem!BD$42)+SUMIF(Chem!$AX$44,$A40,Chem!BD$50)+SUMIF(Chem!$AX$52,$A40,Chem!BD$58)+SUMIF(Chem!$AX$60,$A40,Chem!BD$66)+SUMIF(Chem!$AX$68,$A40,Chem!BD$74)+SUMIF(Chem!$AX$76,$A40,Chem!BD$82)+SUMIF(Chem!$AX$84,$A40,Chem!BD$90)+SUMIF(Chem!$AX$92,$A40,Chem!BD$98))+(SUMIF(IITChem!$AX$12,$A40,IITChem!BD$18)+SUMIF(IITChem!$AX$20,$A40,IITChem!BD$26)+SUMIF(IITChem!$AX$28,$A40,IITChem!BD$34)+SUMIF(IITChem!$AX$36,$A40,IITChem!BD$42)+SUMIF(IITChem!$AX$44,$A40,IITChem!BD$50)+SUMIF(IITChem!$AX$52,$A40,IITChem!BD$58)+SUMIF(IITChem!$AX$60,$A40,IITChem!BD$66)+SUMIF(IITChem!$AX$68,$A40,IITChem!BD$74)+SUMIF(IITChem!$AX$76,$A40,IITChem!BD$82)+SUMIF(IITChem!$AX$84,$A40,IITChem!BD$90)+SUMIF(IITChem!$AX$92,$A40,IITChem!BD$98))+(SUMIF(Bio!$AX$12,$A40,Bio!BD$18)+SUMIF(Bio!$AX$20,$A40,Bio!BD$26)+SUMIF(Bio!$AX$28,$A40,Bio!BD$34)+SUMIF(Bio!$AX$36,$A40,Bio!BD$42)+SUMIF(Bio!$AX$44,$A40,Bio!BD$50)+SUMIF(Bio!$AX$52,$A40,Bio!BD$58)+SUMIF(Bio!$AX$60,$A40,Bio!BD$66)+SUMIF(Bio!$AX$68,$A40,Bio!BD$74)+SUMIF(Bio!$AX$76,$A40,Bio!BD$82)+SUMIF(Bio!$AX$84,$A40,Bio!BD$90)+SUMIF(Bio!$AX$92,$A40,Bio!BD$98))+(SUMIF(Maths!$AX$12,$A40,Maths!BD$18)+SUMIF(Maths!$AX$20,$A40,Maths!BD$26)+SUMIF(Maths!$AX$28,$A40,Maths!BD$34)+SUMIF(Maths!$AX$36,$A40,Maths!BD$42)+SUMIF(Maths!$AX$44,$A40,Maths!BD$50)+SUMIF(Maths!$AX$52,$A40,Maths!BD$58)+SUMIF(Maths!$AX$60,$A40,Maths!BD$66)+SUMIF(Maths!$AX$68,$A40,Maths!BD$74)+SUMIF(Maths!$AX$76,$A40,Maths!BD$82)+SUMIF(Maths!$AX$84,$A40,Maths!BD$90)+SUMIF(Maths!$AX$92,$A40,Maths!BD$98))+(SUMIF(IITMaths!$AX$12,$A40,IITMaths!BD$18)+SUMIF(IITMaths!$AX$20,$A40,IITMaths!BD$26)+SUMIF(IITMaths!$AX$28,$A40,IITMaths!BD$34)+SUMIF(IITMaths!$AX$36,$A40,IITMaths!BD$42)+SUMIF(IITMaths!$AX$44,$A40,IITMaths!BD$50)+SUMIF(IITMaths!$AX$52,$A40,IITMaths!BD$58)+SUMIF(IITMaths!$AX$60,$A40,IITMaths!BD$66)+SUMIF(IITMaths!$AX$68,$A40,IITMaths!BD$74)+SUMIF(IITMaths!$AX$76,$A40,IITMaths!BD$82)+SUMIF(IITMaths!$AX$84,$A40,IITMaths!BD$90)+SUMIF(IITMaths!$AX$92,$A40,IITMaths!BD$98))+(SUMIF(FourthLecture!$AX$12,$A40,FourthLecture!BD$18)+SUMIF(FourthLecture!$AX$20,$A40,FourthLecture!BD$26)+SUMIF(FourthLecture!$AX$28,$A40,FourthLecture!BD$34)+SUMIF(FourthLecture!$AX$36,$A40,FourthLecture!BD$42)+SUMIF(FourthLecture!$AX$44,$A40,FourthLecture!BD$50)+SUMIF(FourthLecture!$AX$52,$A40,FourthLecture!BD$58)+SUMIF(FourthLecture!$AX$60,$A40,FourthLecture!BD$66)+SUMIF(FourthLecture!$AX$68,$A40,FourthLecture!BD$74)+SUMIF(FourthLecture!$AX$76,$A40,FourthLecture!BD$82)+SUMIF(FourthLecture!$AX$84,$A40,FourthLecture!BD$90)+SUMIF(FourthLecture!$AX$92,$A40,FourthLecture!BD$98))+(SUMIF(OtherSubjects!$AX$12,$A40,OtherSubjects!BD$18)+SUMIF(OtherSubjects!$AX$20,$A40,OtherSubjects!BD$26)+SUMIF(OtherSubjects!$AX$28,$A40,OtherSubjects!BD$34)+SUMIF(OtherSubjects!$AX$36,$A40,OtherSubjects!BD$42)+SUMIF(OtherSubjects!$AX$44,$A40,OtherSubjects!BD$50)+SUMIF(OtherSubjects!$AX$52,$A40,OtherSubjects!BD$58)+SUMIF(OtherSubjects!$AX$60,$A40,OtherSubjects!BD$66)+SUMIF(OtherSubjects!$AX$68,$A40,OtherSubjects!BD$74)+SUMIF(OtherSubjects!$AX$76,$A40,OtherSubjects!BD$82)+SUMIF(OtherSubjects!$AX$84,$A40,OtherSubjects!BD$90)+SUMIF(OtherSubjects!$AX$92,$A40,OtherSubjects!BD$98))</f>
        <v>0</v>
      </c>
    </row>
    <row r="41" spans="1:29">
      <c r="A41" s="358"/>
      <c r="B41" s="341" t="s">
        <v>104</v>
      </c>
      <c r="C41" s="333">
        <f t="shared" si="156"/>
        <v>0</v>
      </c>
      <c r="D41" s="352">
        <f t="shared" si="157"/>
        <v>0</v>
      </c>
      <c r="E41" s="354">
        <f>IFERROR(E40*E$25/E$24,)</f>
        <v>0</v>
      </c>
      <c r="F41" s="327">
        <f t="shared" ref="F41:P41" si="159">IFERROR(F40*F$25/F$24,)</f>
        <v>0</v>
      </c>
      <c r="G41" s="327">
        <f t="shared" si="159"/>
        <v>0</v>
      </c>
      <c r="H41" s="327">
        <f t="shared" si="159"/>
        <v>0</v>
      </c>
      <c r="I41" s="327">
        <f t="shared" si="159"/>
        <v>0</v>
      </c>
      <c r="J41" s="327">
        <f t="shared" si="159"/>
        <v>0</v>
      </c>
      <c r="K41" s="327">
        <f t="shared" si="159"/>
        <v>0</v>
      </c>
      <c r="L41" s="327">
        <f t="shared" si="159"/>
        <v>0</v>
      </c>
      <c r="M41" s="327">
        <f t="shared" si="159"/>
        <v>0</v>
      </c>
      <c r="N41" s="327">
        <f t="shared" si="159"/>
        <v>0</v>
      </c>
      <c r="O41" s="327">
        <f t="shared" si="159"/>
        <v>0</v>
      </c>
      <c r="P41" s="327">
        <f t="shared" si="159"/>
        <v>0</v>
      </c>
      <c r="Q41" s="377">
        <f t="shared" si="158"/>
        <v>0</v>
      </c>
      <c r="R41" s="327">
        <f>IFERROR(R40*R$25/R$24,)</f>
        <v>0</v>
      </c>
      <c r="S41" s="327">
        <f t="shared" ref="S41:AC41" si="160">IFERROR(S40*S$25/S$24,)</f>
        <v>0</v>
      </c>
      <c r="T41" s="327">
        <f t="shared" si="160"/>
        <v>0</v>
      </c>
      <c r="U41" s="327">
        <f t="shared" si="160"/>
        <v>0</v>
      </c>
      <c r="V41" s="327">
        <f t="shared" si="160"/>
        <v>0</v>
      </c>
      <c r="W41" s="327">
        <f t="shared" si="160"/>
        <v>0</v>
      </c>
      <c r="X41" s="327">
        <f t="shared" si="160"/>
        <v>0</v>
      </c>
      <c r="Y41" s="327">
        <f t="shared" si="160"/>
        <v>0</v>
      </c>
      <c r="Z41" s="327">
        <f t="shared" si="160"/>
        <v>0</v>
      </c>
      <c r="AA41" s="327">
        <f t="shared" si="160"/>
        <v>0</v>
      </c>
      <c r="AB41" s="327">
        <f t="shared" si="160"/>
        <v>0</v>
      </c>
      <c r="AC41" s="381">
        <f t="shared" si="160"/>
        <v>0</v>
      </c>
    </row>
    <row r="42" spans="1:33">
      <c r="A42" s="332"/>
      <c r="B42" s="341" t="s">
        <v>90</v>
      </c>
      <c r="C42" s="333">
        <f t="shared" si="156"/>
        <v>23969.4</v>
      </c>
      <c r="D42" s="352">
        <f t="shared" si="157"/>
        <v>0</v>
      </c>
      <c r="E42" s="353"/>
      <c r="F42" s="335"/>
      <c r="G42" s="335"/>
      <c r="H42" s="335"/>
      <c r="I42" s="335"/>
      <c r="J42" s="335"/>
      <c r="K42" s="335"/>
      <c r="L42" s="335"/>
      <c r="M42" s="335"/>
      <c r="N42" s="335"/>
      <c r="O42" s="335"/>
      <c r="P42" s="335"/>
      <c r="Q42" s="377">
        <f t="shared" si="158"/>
        <v>23969.4</v>
      </c>
      <c r="R42" s="335"/>
      <c r="S42" s="335"/>
      <c r="T42" s="335">
        <f t="shared" ref="T42:V42" si="161">T40</f>
        <v>7169.4</v>
      </c>
      <c r="U42" s="335">
        <f t="shared" si="161"/>
        <v>8400</v>
      </c>
      <c r="V42" s="335">
        <f t="shared" si="161"/>
        <v>8400</v>
      </c>
      <c r="W42" s="335"/>
      <c r="X42" s="335"/>
      <c r="Y42" s="335"/>
      <c r="Z42" s="335"/>
      <c r="AA42" s="335"/>
      <c r="AB42" s="335"/>
      <c r="AC42" s="367"/>
      <c r="AG42" s="144"/>
    </row>
    <row r="43" ht="12" spans="1:33">
      <c r="A43" s="332"/>
      <c r="B43" s="343" t="s">
        <v>91</v>
      </c>
      <c r="C43" s="325">
        <f t="shared" si="156"/>
        <v>6650</v>
      </c>
      <c r="D43" s="352">
        <f t="shared" si="157"/>
        <v>0</v>
      </c>
      <c r="E43" s="357">
        <f>E40-E41-E42</f>
        <v>0</v>
      </c>
      <c r="F43" s="338">
        <f t="shared" ref="F43:P43" si="162">F40-F41-F42</f>
        <v>0</v>
      </c>
      <c r="G43" s="338">
        <f t="shared" si="162"/>
        <v>0</v>
      </c>
      <c r="H43" s="338">
        <f t="shared" si="162"/>
        <v>0</v>
      </c>
      <c r="I43" s="338">
        <f t="shared" si="162"/>
        <v>0</v>
      </c>
      <c r="J43" s="338">
        <f t="shared" si="162"/>
        <v>0</v>
      </c>
      <c r="K43" s="338">
        <f t="shared" si="162"/>
        <v>0</v>
      </c>
      <c r="L43" s="338">
        <f t="shared" si="162"/>
        <v>0</v>
      </c>
      <c r="M43" s="338">
        <f t="shared" si="162"/>
        <v>0</v>
      </c>
      <c r="N43" s="338">
        <f t="shared" si="162"/>
        <v>0</v>
      </c>
      <c r="O43" s="338">
        <f t="shared" si="162"/>
        <v>0</v>
      </c>
      <c r="P43" s="338">
        <f t="shared" si="162"/>
        <v>0</v>
      </c>
      <c r="Q43" s="377">
        <f t="shared" si="158"/>
        <v>6650</v>
      </c>
      <c r="R43" s="338">
        <f>R40-R41-R42</f>
        <v>0</v>
      </c>
      <c r="S43" s="338">
        <f t="shared" ref="S43:AC43" si="163">S40-S41-S42</f>
        <v>0</v>
      </c>
      <c r="T43" s="338">
        <f t="shared" si="163"/>
        <v>0</v>
      </c>
      <c r="U43" s="338">
        <f t="shared" si="163"/>
        <v>0</v>
      </c>
      <c r="V43" s="338">
        <f t="shared" si="163"/>
        <v>0</v>
      </c>
      <c r="W43" s="338">
        <f t="shared" si="163"/>
        <v>6650</v>
      </c>
      <c r="X43" s="338">
        <f t="shared" si="163"/>
        <v>0</v>
      </c>
      <c r="Y43" s="338">
        <f t="shared" si="163"/>
        <v>0</v>
      </c>
      <c r="Z43" s="338">
        <f t="shared" si="163"/>
        <v>0</v>
      </c>
      <c r="AA43" s="338">
        <f t="shared" si="163"/>
        <v>0</v>
      </c>
      <c r="AB43" s="338">
        <f t="shared" si="163"/>
        <v>0</v>
      </c>
      <c r="AC43" s="368">
        <f t="shared" si="163"/>
        <v>0</v>
      </c>
      <c r="AE43" s="383"/>
      <c r="AG43" s="144"/>
    </row>
    <row r="44" spans="1:29">
      <c r="A44" s="328" t="s">
        <v>108</v>
      </c>
      <c r="B44" s="339" t="s">
        <v>94</v>
      </c>
      <c r="C44" s="320">
        <f t="shared" si="15"/>
        <v>51954.8076923077</v>
      </c>
      <c r="D44" s="349">
        <f t="shared" ref="D44:D47" si="164">SUM(E44:P44)</f>
        <v>29004.8076923077</v>
      </c>
      <c r="E44" s="350">
        <f>(SUMIF(Physics!$AK$12,$A44,Physics!AF$18)+SUMIF(Physics!$AK$20,$A44,Physics!AF$26)+SUMIF(Physics!$AK$28,$A44,Physics!AF$34)+SUMIF(Physics!$AK$36,$A44,Physics!AF$42)+SUMIF(Physics!$AK$44,$A44,Physics!AF$50)+SUMIF(Physics!$AK$52,$A44,Physics!AF$58)+SUMIF(Physics!$AK$60,$A44,Physics!AF$66)+SUMIF(Physics!$AK$68,$A44,Physics!AF$74)+SUMIF(Physics!$AK$76,$A44,Physics!AF$82)+SUMIF(Physics!$AK$84,$A44,Physics!AF$90)+SUMIF(Physics!$AK$92,$A44,Physics!AF$98))+(SUMIF(IITPhysics!$AK$12,$A44,IITPhysics!AF$18)+SUMIF(IITPhysics!$AK$20,$A44,IITPhysics!AF$26)+SUMIF(IITPhysics!$AK$28,$A44,IITPhysics!AF$34)+SUMIF(IITPhysics!$AK$36,$A44,IITPhysics!AF$42)+SUMIF(IITPhysics!$AK$44,$A44,IITPhysics!AF$50)+SUMIF(IITPhysics!$AK$52,$A44,IITPhysics!AF$58)+SUMIF(IITPhysics!$AK$60,$A44,IITPhysics!AF$66)+SUMIF(IITPhysics!$AK$68,$A44,IITPhysics!AF$74)+SUMIF(IITPhysics!$AK$76,$A44,IITPhysics!AF$82)+SUMIF(IITPhysics!$AK$84,$A44,IITPhysics!AF$90)+SUMIF(IITPhysics!$AK$92,$A44,IITPhysics!AF$98))+(SUMIF(Chem!$AK$12,$A44,Chem!AF$18)+SUMIF(Chem!$AK$20,$A44,Chem!AF$26)+SUMIF(Chem!$AK$28,$A44,Chem!AF$34)+SUMIF(Chem!$AK$36,$A44,Chem!AF$42)+SUMIF(Chem!$AK$44,$A44,Chem!AF$50)+SUMIF(Chem!$AK$52,$A44,Chem!AF$58)+SUMIF(Chem!$AK$60,$A44,Chem!AF$66)+SUMIF(Chem!$AK$68,$A44,Chem!AF$74)+SUMIF(Chem!$AK$76,$A44,Chem!AF$82)+SUMIF(Chem!$AK$84,$A44,Chem!AF$90)+SUMIF(Chem!$AK$92,$A44,Chem!AF$98))+(SUMIF(IITChem!$AK$12,$A44,IITChem!AF$18)+SUMIF(IITChem!$AK$20,$A44,IITChem!AF$26)+SUMIF(IITChem!$AK$28,$A44,IITChem!AF$34)+SUMIF(IITChem!$AK$36,$A44,IITChem!AF$42)+SUMIF(IITChem!$AK$44,$A44,IITChem!AF$50)+SUMIF(IITChem!$AK$52,$A44,IITChem!AF$58)+SUMIF(IITChem!$AK$60,$A44,IITChem!AF$66)+SUMIF(IITChem!$AK$68,$A44,IITChem!AF$74)+SUMIF(IITChem!$AK$76,$A44,IITChem!AF$82)+SUMIF(IITChem!$AK$84,$A44,IITChem!AF$90)+SUMIF(IITChem!$AK$92,$A44,IITChem!AF$98))+(SUMIF(Bio!$AK$12,$A44,Bio!AF$18)+SUMIF(Bio!$AK$20,$A44,Bio!AF$26)+SUMIF(Bio!$AK$28,$A44,Bio!AF$34)+SUMIF(Bio!$AK$36,$A44,Bio!AF$42)+SUMIF(Bio!$AK$44,$A44,Bio!AF$50)+SUMIF(Bio!$AK$52,$A44,Bio!AF$58)+SUMIF(Bio!$AK$60,$A44,Bio!AF$66)+SUMIF(Bio!$AK$68,$A44,Bio!AF$74)+SUMIF(Bio!$AK$76,$A44,Bio!AF$82)+SUMIF(Bio!$AK$84,$A44,Bio!AF$90)+SUMIF(Bio!$AK$92,$A44,Bio!AF$98))+(SUMIF(Maths!$AK$12,$A44,Maths!AF$18)+SUMIF(Maths!$AK$20,$A44,Maths!AF$26)+SUMIF(Maths!$AK$28,$A44,Maths!AF$34)+SUMIF(Maths!$AK$36,$A44,Maths!AF$42)+SUMIF(Maths!$AK$44,$A44,Maths!AF$50)+SUMIF(Maths!$AK$52,$A44,Maths!AF$58)+SUMIF(Maths!$AK$60,$A44,Maths!AF$66)+SUMIF(Maths!$AK$68,$A44,Maths!AF$74)+SUMIF(Maths!$AK$76,$A44,Maths!AF$82)+SUMIF(Maths!$AK$84,$A44,Maths!AF$90)+SUMIF(Maths!$AK$92,$A44,Maths!AF$98))+(SUMIF(IITMaths!$AK$12,$A44,IITMaths!AF$18)+SUMIF(IITMaths!$AK$20,$A44,IITMaths!AF$26)+SUMIF(IITMaths!$AK$28,$A44,IITMaths!AF$34)+SUMIF(IITMaths!$AK$36,$A44,IITMaths!AF$42)+SUMIF(IITMaths!$AK$44,$A44,IITMaths!AF$50)+SUMIF(IITMaths!$AK$52,$A44,IITMaths!AF$58)+SUMIF(IITMaths!$AK$60,$A44,IITMaths!AF$66)+SUMIF(IITMaths!$AK$68,$A44,IITMaths!AF$74)+SUMIF(IITMaths!$AK$76,$A44,IITMaths!AF$82)+SUMIF(IITMaths!$AK$84,$A44,IITMaths!AF$90)+SUMIF(IITMaths!$AK$92,$A44,IITMaths!AF$98))+(SUMIF(FourthLecture!$AK$12,$A44,FourthLecture!AF$18)+SUMIF(FourthLecture!$AK$20,$A44,FourthLecture!AF$26)+SUMIF(FourthLecture!$AK$28,$A44,FourthLecture!AF$34)+SUMIF(FourthLecture!$AK$36,$A44,FourthLecture!AF$42)+SUMIF(FourthLecture!$AK$44,$A44,FourthLecture!AF$50)+SUMIF(FourthLecture!$AK$52,$A44,FourthLecture!AF$58)+SUMIF(FourthLecture!$AK$60,$A44,FourthLecture!AF$66)+SUMIF(FourthLecture!$AK$68,$A44,FourthLecture!AF$74)+SUMIF(FourthLecture!$AK$76,$A44,FourthLecture!AF$82)+SUMIF(FourthLecture!$AK$84,$A44,FourthLecture!AF$90)+SUMIF(FourthLecture!$AK$92,$A44,FourthLecture!AF$98))+(SUMIF(OtherSubjects!$AK$12,$A44,OtherSubjects!AF$18)+SUMIF(OtherSubjects!$AK$20,$A44,OtherSubjects!AF$26)+SUMIF(OtherSubjects!$AK$28,$A44,OtherSubjects!AF$34)+SUMIF(OtherSubjects!$AK$36,$A44,OtherSubjects!AF$42)+SUMIF(OtherSubjects!$AK$44,$A44,OtherSubjects!AF$50)+SUMIF(OtherSubjects!$AK$52,$A44,OtherSubjects!AF$58)+SUMIF(OtherSubjects!$AK$60,$A44,OtherSubjects!AF$66)+SUMIF(OtherSubjects!$AK$68,$A44,OtherSubjects!AF$74)+SUMIF(OtherSubjects!$AK$76,$A44,OtherSubjects!AF$82)+SUMIF(OtherSubjects!$AK$84,$A44,OtherSubjects!AF$90)+SUMIF(OtherSubjects!$AK$92,$A44,OtherSubjects!AF$98))</f>
        <v>0</v>
      </c>
      <c r="F44" s="331">
        <f>(SUMIF(Physics!$AK$12,$A44,Physics!AG$18)+SUMIF(Physics!$AK$20,$A44,Physics!AG$26)+SUMIF(Physics!$AK$28,$A44,Physics!AG$34)+SUMIF(Physics!$AK$36,$A44,Physics!AG$42)+SUMIF(Physics!$AK$44,$A44,Physics!AG$50)+SUMIF(Physics!$AK$52,$A44,Physics!AG$58)+SUMIF(Physics!$AK$60,$A44,Physics!AG$66)+SUMIF(Physics!$AK$68,$A44,Physics!AG$74)+SUMIF(Physics!$AK$76,$A44,Physics!AG$82)+SUMIF(Physics!$AK$84,$A44,Physics!AG$90)+SUMIF(Physics!$AK$92,$A44,Physics!AG$98))+(SUMIF(IITPhysics!$AK$12,$A44,IITPhysics!AG$18)+SUMIF(IITPhysics!$AK$20,$A44,IITPhysics!AG$26)+SUMIF(IITPhysics!$AK$28,$A44,IITPhysics!AG$34)+SUMIF(IITPhysics!$AK$36,$A44,IITPhysics!AG$42)+SUMIF(IITPhysics!$AK$44,$A44,IITPhysics!AG$50)+SUMIF(IITPhysics!$AK$52,$A44,IITPhysics!AG$58)+SUMIF(IITPhysics!$AK$60,$A44,IITPhysics!AG$66)+SUMIF(IITPhysics!$AK$68,$A44,IITPhysics!AG$74)+SUMIF(IITPhysics!$AK$76,$A44,IITPhysics!AG$82)+SUMIF(IITPhysics!$AK$84,$A44,IITPhysics!AG$90)+SUMIF(IITPhysics!$AK$92,$A44,IITPhysics!AG$98))+(SUMIF(Chem!$AK$12,$A44,Chem!AG$18)+SUMIF(Chem!$AK$20,$A44,Chem!AG$26)+SUMIF(Chem!$AK$28,$A44,Chem!AG$34)+SUMIF(Chem!$AK$36,$A44,Chem!AG$42)+SUMIF(Chem!$AK$44,$A44,Chem!AG$50)+SUMIF(Chem!$AK$52,$A44,Chem!AG$58)+SUMIF(Chem!$AK$60,$A44,Chem!AG$66)+SUMIF(Chem!$AK$68,$A44,Chem!AG$74)+SUMIF(Chem!$AK$76,$A44,Chem!AG$82)+SUMIF(Chem!$AK$84,$A44,Chem!AG$90)+SUMIF(Chem!$AK$92,$A44,Chem!AG$98))+(SUMIF(IITChem!$AK$12,$A44,IITChem!AG$18)+SUMIF(IITChem!$AK$20,$A44,IITChem!AG$26)+SUMIF(IITChem!$AK$28,$A44,IITChem!AG$34)+SUMIF(IITChem!$AK$36,$A44,IITChem!AG$42)+SUMIF(IITChem!$AK$44,$A44,IITChem!AG$50)+SUMIF(IITChem!$AK$52,$A44,IITChem!AG$58)+SUMIF(IITChem!$AK$60,$A44,IITChem!AG$66)+SUMIF(IITChem!$AK$68,$A44,IITChem!AG$74)+SUMIF(IITChem!$AK$76,$A44,IITChem!AG$82)+SUMIF(IITChem!$AK$84,$A44,IITChem!AG$90)+SUMIF(IITChem!$AK$92,$A44,IITChem!AG$98))+(SUMIF(Bio!$AK$12,$A44,Bio!AG$18)+SUMIF(Bio!$AK$20,$A44,Bio!AG$26)+SUMIF(Bio!$AK$28,$A44,Bio!AG$34)+SUMIF(Bio!$AK$36,$A44,Bio!AG$42)+SUMIF(Bio!$AK$44,$A44,Bio!AG$50)+SUMIF(Bio!$AK$52,$A44,Bio!AG$58)+SUMIF(Bio!$AK$60,$A44,Bio!AG$66)+SUMIF(Bio!$AK$68,$A44,Bio!AG$74)+SUMIF(Bio!$AK$76,$A44,Bio!AG$82)+SUMIF(Bio!$AK$84,$A44,Bio!AG$90)+SUMIF(Bio!$AK$92,$A44,Bio!AG$98))+(SUMIF(Maths!$AK$12,$A44,Maths!AG$18)+SUMIF(Maths!$AK$20,$A44,Maths!AG$26)+SUMIF(Maths!$AK$28,$A44,Maths!AG$34)+SUMIF(Maths!$AK$36,$A44,Maths!AG$42)+SUMIF(Maths!$AK$44,$A44,Maths!AG$50)+SUMIF(Maths!$AK$52,$A44,Maths!AG$58)+SUMIF(Maths!$AK$60,$A44,Maths!AG$66)+SUMIF(Maths!$AK$68,$A44,Maths!AG$74)+SUMIF(Maths!$AK$76,$A44,Maths!AG$82)+SUMIF(Maths!$AK$84,$A44,Maths!AG$90)+SUMIF(Maths!$AK$92,$A44,Maths!AG$98))+(SUMIF(IITMaths!$AK$12,$A44,IITMaths!AG$18)+SUMIF(IITMaths!$AK$20,$A44,IITMaths!AG$26)+SUMIF(IITMaths!$AK$28,$A44,IITMaths!AG$34)+SUMIF(IITMaths!$AK$36,$A44,IITMaths!AG$42)+SUMIF(IITMaths!$AK$44,$A44,IITMaths!AG$50)+SUMIF(IITMaths!$AK$52,$A44,IITMaths!AG$58)+SUMIF(IITMaths!$AK$60,$A44,IITMaths!AG$66)+SUMIF(IITMaths!$AK$68,$A44,IITMaths!AG$74)+SUMIF(IITMaths!$AK$76,$A44,IITMaths!AG$82)+SUMIF(IITMaths!$AK$84,$A44,IITMaths!AG$90)+SUMIF(IITMaths!$AK$92,$A44,IITMaths!AG$98))+(SUMIF(FourthLecture!$AK$12,$A44,FourthLecture!AG$18)+SUMIF(FourthLecture!$AK$20,$A44,FourthLecture!AG$26)+SUMIF(FourthLecture!$AK$28,$A44,FourthLecture!AG$34)+SUMIF(FourthLecture!$AK$36,$A44,FourthLecture!AG$42)+SUMIF(FourthLecture!$AK$44,$A44,FourthLecture!AG$50)+SUMIF(FourthLecture!$AK$52,$A44,FourthLecture!AG$58)+SUMIF(FourthLecture!$AK$60,$A44,FourthLecture!AG$66)+SUMIF(FourthLecture!$AK$68,$A44,FourthLecture!AG$74)+SUMIF(FourthLecture!$AK$76,$A44,FourthLecture!AG$82)+SUMIF(FourthLecture!$AK$84,$A44,FourthLecture!AG$90)+SUMIF(FourthLecture!$AK$92,$A44,FourthLecture!AG$98))+(SUMIF(OtherSubjects!$AK$12,$A44,OtherSubjects!AG$18)+SUMIF(OtherSubjects!$AK$20,$A44,OtherSubjects!AG$26)+SUMIF(OtherSubjects!$AK$28,$A44,OtherSubjects!AG$34)+SUMIF(OtherSubjects!$AK$36,$A44,OtherSubjects!AG$42)+SUMIF(OtherSubjects!$AK$44,$A44,OtherSubjects!AG$50)+SUMIF(OtherSubjects!$AK$52,$A44,OtherSubjects!AG$58)+SUMIF(OtherSubjects!$AK$60,$A44,OtherSubjects!AG$66)+SUMIF(OtherSubjects!$AK$68,$A44,OtherSubjects!AG$74)+SUMIF(OtherSubjects!$AK$76,$A44,OtherSubjects!AG$82)+SUMIF(OtherSubjects!$AK$84,$A44,OtherSubjects!AG$90)+SUMIF(OtherSubjects!$AK$92,$A44,OtherSubjects!AG$98))</f>
        <v>0</v>
      </c>
      <c r="G44" s="331">
        <f>(SUMIF(Physics!$AK$12,$A44,Physics!AH$18)+SUMIF(Physics!$AK$20,$A44,Physics!AH$26)+SUMIF(Physics!$AK$28,$A44,Physics!AH$34)+SUMIF(Physics!$AK$36,$A44,Physics!AH$42)+SUMIF(Physics!$AK$44,$A44,Physics!AH$50)+SUMIF(Physics!$AK$52,$A44,Physics!AH$58)+SUMIF(Physics!$AK$60,$A44,Physics!AH$66)+SUMIF(Physics!$AK$68,$A44,Physics!AH$74)+SUMIF(Physics!$AK$76,$A44,Physics!AH$82)+SUMIF(Physics!$AK$84,$A44,Physics!AH$90)+SUMIF(Physics!$AK$92,$A44,Physics!AH$98))+(SUMIF(IITPhysics!$AK$12,$A44,IITPhysics!AH$18)+SUMIF(IITPhysics!$AK$20,$A44,IITPhysics!AH$26)+SUMIF(IITPhysics!$AK$28,$A44,IITPhysics!AH$34)+SUMIF(IITPhysics!$AK$36,$A44,IITPhysics!AH$42)+SUMIF(IITPhysics!$AK$44,$A44,IITPhysics!AH$50)+SUMIF(IITPhysics!$AK$52,$A44,IITPhysics!AH$58)+SUMIF(IITPhysics!$AK$60,$A44,IITPhysics!AH$66)+SUMIF(IITPhysics!$AK$68,$A44,IITPhysics!AH$74)+SUMIF(IITPhysics!$AK$76,$A44,IITPhysics!AH$82)+SUMIF(IITPhysics!$AK$84,$A44,IITPhysics!AH$90)+SUMIF(IITPhysics!$AK$92,$A44,IITPhysics!AH$98))+(SUMIF(Chem!$AK$12,$A44,Chem!AH$18)+SUMIF(Chem!$AK$20,$A44,Chem!AH$26)+SUMIF(Chem!$AK$28,$A44,Chem!AH$34)+SUMIF(Chem!$AK$36,$A44,Chem!AH$42)+SUMIF(Chem!$AK$44,$A44,Chem!AH$50)+SUMIF(Chem!$AK$52,$A44,Chem!AH$58)+SUMIF(Chem!$AK$60,$A44,Chem!AH$66)+SUMIF(Chem!$AK$68,$A44,Chem!AH$74)+SUMIF(Chem!$AK$76,$A44,Chem!AH$82)+SUMIF(Chem!$AK$84,$A44,Chem!AH$90)+SUMIF(Chem!$AK$92,$A44,Chem!AH$98))+(SUMIF(IITChem!$AK$12,$A44,IITChem!AH$18)+SUMIF(IITChem!$AK$20,$A44,IITChem!AH$26)+SUMIF(IITChem!$AK$28,$A44,IITChem!AH$34)+SUMIF(IITChem!$AK$36,$A44,IITChem!AH$42)+SUMIF(IITChem!$AK$44,$A44,IITChem!AH$50)+SUMIF(IITChem!$AK$52,$A44,IITChem!AH$58)+SUMIF(IITChem!$AK$60,$A44,IITChem!AH$66)+SUMIF(IITChem!$AK$68,$A44,IITChem!AH$74)+SUMIF(IITChem!$AK$76,$A44,IITChem!AH$82)+SUMIF(IITChem!$AK$84,$A44,IITChem!AH$90)+SUMIF(IITChem!$AK$92,$A44,IITChem!AH$98))+(SUMIF(Bio!$AK$12,$A44,Bio!AH$18)+SUMIF(Bio!$AK$20,$A44,Bio!AH$26)+SUMIF(Bio!$AK$28,$A44,Bio!AH$34)+SUMIF(Bio!$AK$36,$A44,Bio!AH$42)+SUMIF(Bio!$AK$44,$A44,Bio!AH$50)+SUMIF(Bio!$AK$52,$A44,Bio!AH$58)+SUMIF(Bio!$AK$60,$A44,Bio!AH$66)+SUMIF(Bio!$AK$68,$A44,Bio!AH$74)+SUMIF(Bio!$AK$76,$A44,Bio!AH$82)+SUMIF(Bio!$AK$84,$A44,Bio!AH$90)+SUMIF(Bio!$AK$92,$A44,Bio!AH$98))+(SUMIF(Maths!$AK$12,$A44,Maths!AH$18)+SUMIF(Maths!$AK$20,$A44,Maths!AH$26)+SUMIF(Maths!$AK$28,$A44,Maths!AH$34)+SUMIF(Maths!$AK$36,$A44,Maths!AH$42)+SUMIF(Maths!$AK$44,$A44,Maths!AH$50)+SUMIF(Maths!$AK$52,$A44,Maths!AH$58)+SUMIF(Maths!$AK$60,$A44,Maths!AH$66)+SUMIF(Maths!$AK$68,$A44,Maths!AH$74)+SUMIF(Maths!$AK$76,$A44,Maths!AH$82)+SUMIF(Maths!$AK$84,$A44,Maths!AH$90)+SUMIF(Maths!$AK$92,$A44,Maths!AH$98))+(SUMIF(IITMaths!$AK$12,$A44,IITMaths!AH$18)+SUMIF(IITMaths!$AK$20,$A44,IITMaths!AH$26)+SUMIF(IITMaths!$AK$28,$A44,IITMaths!AH$34)+SUMIF(IITMaths!$AK$36,$A44,IITMaths!AH$42)+SUMIF(IITMaths!$AK$44,$A44,IITMaths!AH$50)+SUMIF(IITMaths!$AK$52,$A44,IITMaths!AH$58)+SUMIF(IITMaths!$AK$60,$A44,IITMaths!AH$66)+SUMIF(IITMaths!$AK$68,$A44,IITMaths!AH$74)+SUMIF(IITMaths!$AK$76,$A44,IITMaths!AH$82)+SUMIF(IITMaths!$AK$84,$A44,IITMaths!AH$90)+SUMIF(IITMaths!$AK$92,$A44,IITMaths!AH$98))+(SUMIF(FourthLecture!$AK$12,$A44,FourthLecture!AH$18)+SUMIF(FourthLecture!$AK$20,$A44,FourthLecture!AH$26)+SUMIF(FourthLecture!$AK$28,$A44,FourthLecture!AH$34)+SUMIF(FourthLecture!$AK$36,$A44,FourthLecture!AH$42)+SUMIF(FourthLecture!$AK$44,$A44,FourthLecture!AH$50)+SUMIF(FourthLecture!$AK$52,$A44,FourthLecture!AH$58)+SUMIF(FourthLecture!$AK$60,$A44,FourthLecture!AH$66)+SUMIF(FourthLecture!$AK$68,$A44,FourthLecture!AH$74)+SUMIF(FourthLecture!$AK$76,$A44,FourthLecture!AH$82)+SUMIF(FourthLecture!$AK$84,$A44,FourthLecture!AH$90)+SUMIF(FourthLecture!$AK$92,$A44,FourthLecture!AH$98))+(SUMIF(OtherSubjects!$AK$12,$A44,OtherSubjects!AH$18)+SUMIF(OtherSubjects!$AK$20,$A44,OtherSubjects!AH$26)+SUMIF(OtherSubjects!$AK$28,$A44,OtherSubjects!AH$34)+SUMIF(OtherSubjects!$AK$36,$A44,OtherSubjects!AH$42)+SUMIF(OtherSubjects!$AK$44,$A44,OtherSubjects!AH$50)+SUMIF(OtherSubjects!$AK$52,$A44,OtherSubjects!AH$58)+SUMIF(OtherSubjects!$AK$60,$A44,OtherSubjects!AH$66)+SUMIF(OtherSubjects!$AK$68,$A44,OtherSubjects!AH$74)+SUMIF(OtherSubjects!$AK$76,$A44,OtherSubjects!AH$82)+SUMIF(OtherSubjects!$AK$84,$A44,OtherSubjects!AH$90)+SUMIF(OtherSubjects!$AK$92,$A44,OtherSubjects!AH$98))</f>
        <v>0</v>
      </c>
      <c r="H44" s="331">
        <f>(SUMIF(Physics!$AK$12,$A44,Physics!AI$18)+SUMIF(Physics!$AK$20,$A44,Physics!AI$26)+SUMIF(Physics!$AK$28,$A44,Physics!AI$34)+SUMIF(Physics!$AK$36,$A44,Physics!AI$42)+SUMIF(Physics!$AK$44,$A44,Physics!AI$50)+SUMIF(Physics!$AK$52,$A44,Physics!AI$58)+SUMIF(Physics!$AK$60,$A44,Physics!AI$66)+SUMIF(Physics!$AK$68,$A44,Physics!AI$74)+SUMIF(Physics!$AK$76,$A44,Physics!AI$82)+SUMIF(Physics!$AK$84,$A44,Physics!AI$90)+SUMIF(Physics!$AK$92,$A44,Physics!AI$98))+(SUMIF(IITPhysics!$AK$12,$A44,IITPhysics!AI$18)+SUMIF(IITPhysics!$AK$20,$A44,IITPhysics!AI$26)+SUMIF(IITPhysics!$AK$28,$A44,IITPhysics!AI$34)+SUMIF(IITPhysics!$AK$36,$A44,IITPhysics!AI$42)+SUMIF(IITPhysics!$AK$44,$A44,IITPhysics!AI$50)+SUMIF(IITPhysics!$AK$52,$A44,IITPhysics!AI$58)+SUMIF(IITPhysics!$AK$60,$A44,IITPhysics!AI$66)+SUMIF(IITPhysics!$AK$68,$A44,IITPhysics!AI$74)+SUMIF(IITPhysics!$AK$76,$A44,IITPhysics!AI$82)+SUMIF(IITPhysics!$AK$84,$A44,IITPhysics!AI$90)+SUMIF(IITPhysics!$AK$92,$A44,IITPhysics!AI$98))+(SUMIF(Chem!$AK$12,$A44,Chem!AI$18)+SUMIF(Chem!$AK$20,$A44,Chem!AI$26)+SUMIF(Chem!$AK$28,$A44,Chem!AI$34)+SUMIF(Chem!$AK$36,$A44,Chem!AI$42)+SUMIF(Chem!$AK$44,$A44,Chem!AI$50)+SUMIF(Chem!$AK$52,$A44,Chem!AI$58)+SUMIF(Chem!$AK$60,$A44,Chem!AI$66)+SUMIF(Chem!$AK$68,$A44,Chem!AI$74)+SUMIF(Chem!$AK$76,$A44,Chem!AI$82)+SUMIF(Chem!$AK$84,$A44,Chem!AI$90)+SUMIF(Chem!$AK$92,$A44,Chem!AI$98))+(SUMIF(IITChem!$AK$12,$A44,IITChem!AI$18)+SUMIF(IITChem!$AK$20,$A44,IITChem!AI$26)+SUMIF(IITChem!$AK$28,$A44,IITChem!AI$34)+SUMIF(IITChem!$AK$36,$A44,IITChem!AI$42)+SUMIF(IITChem!$AK$44,$A44,IITChem!AI$50)+SUMIF(IITChem!$AK$52,$A44,IITChem!AI$58)+SUMIF(IITChem!$AK$60,$A44,IITChem!AI$66)+SUMIF(IITChem!$AK$68,$A44,IITChem!AI$74)+SUMIF(IITChem!$AK$76,$A44,IITChem!AI$82)+SUMIF(IITChem!$AK$84,$A44,IITChem!AI$90)+SUMIF(IITChem!$AK$92,$A44,IITChem!AI$98))+(SUMIF(Bio!$AK$12,$A44,Bio!AI$18)+SUMIF(Bio!$AK$20,$A44,Bio!AI$26)+SUMIF(Bio!$AK$28,$A44,Bio!AI$34)+SUMIF(Bio!$AK$36,$A44,Bio!AI$42)+SUMIF(Bio!$AK$44,$A44,Bio!AI$50)+SUMIF(Bio!$AK$52,$A44,Bio!AI$58)+SUMIF(Bio!$AK$60,$A44,Bio!AI$66)+SUMIF(Bio!$AK$68,$A44,Bio!AI$74)+SUMIF(Bio!$AK$76,$A44,Bio!AI$82)+SUMIF(Bio!$AK$84,$A44,Bio!AI$90)+SUMIF(Bio!$AK$92,$A44,Bio!AI$98))+(SUMIF(Maths!$AK$12,$A44,Maths!AI$18)+SUMIF(Maths!$AK$20,$A44,Maths!AI$26)+SUMIF(Maths!$AK$28,$A44,Maths!AI$34)+SUMIF(Maths!$AK$36,$A44,Maths!AI$42)+SUMIF(Maths!$AK$44,$A44,Maths!AI$50)+SUMIF(Maths!$AK$52,$A44,Maths!AI$58)+SUMIF(Maths!$AK$60,$A44,Maths!AI$66)+SUMIF(Maths!$AK$68,$A44,Maths!AI$74)+SUMIF(Maths!$AK$76,$A44,Maths!AI$82)+SUMIF(Maths!$AK$84,$A44,Maths!AI$90)+SUMIF(Maths!$AK$92,$A44,Maths!AI$98))+(SUMIF(IITMaths!$AK$12,$A44,IITMaths!AI$18)+SUMIF(IITMaths!$AK$20,$A44,IITMaths!AI$26)+SUMIF(IITMaths!$AK$28,$A44,IITMaths!AI$34)+SUMIF(IITMaths!$AK$36,$A44,IITMaths!AI$42)+SUMIF(IITMaths!$AK$44,$A44,IITMaths!AI$50)+SUMIF(IITMaths!$AK$52,$A44,IITMaths!AI$58)+SUMIF(IITMaths!$AK$60,$A44,IITMaths!AI$66)+SUMIF(IITMaths!$AK$68,$A44,IITMaths!AI$74)+SUMIF(IITMaths!$AK$76,$A44,IITMaths!AI$82)+SUMIF(IITMaths!$AK$84,$A44,IITMaths!AI$90)+SUMIF(IITMaths!$AK$92,$A44,IITMaths!AI$98))+(SUMIF(FourthLecture!$AK$12,$A44,FourthLecture!AI$18)+SUMIF(FourthLecture!$AK$20,$A44,FourthLecture!AI$26)+SUMIF(FourthLecture!$AK$28,$A44,FourthLecture!AI$34)+SUMIF(FourthLecture!$AK$36,$A44,FourthLecture!AI$42)+SUMIF(FourthLecture!$AK$44,$A44,FourthLecture!AI$50)+SUMIF(FourthLecture!$AK$52,$A44,FourthLecture!AI$58)+SUMIF(FourthLecture!$AK$60,$A44,FourthLecture!AI$66)+SUMIF(FourthLecture!$AK$68,$A44,FourthLecture!AI$74)+SUMIF(FourthLecture!$AK$76,$A44,FourthLecture!AI$82)+SUMIF(FourthLecture!$AK$84,$A44,FourthLecture!AI$90)+SUMIF(FourthLecture!$AK$92,$A44,FourthLecture!AI$98))+(SUMIF(OtherSubjects!$AK$12,$A44,OtherSubjects!AI$18)+SUMIF(OtherSubjects!$AK$20,$A44,OtherSubjects!AI$26)+SUMIF(OtherSubjects!$AK$28,$A44,OtherSubjects!AI$34)+SUMIF(OtherSubjects!$AK$36,$A44,OtherSubjects!AI$42)+SUMIF(OtherSubjects!$AK$44,$A44,OtherSubjects!AI$50)+SUMIF(OtherSubjects!$AK$52,$A44,OtherSubjects!AI$58)+SUMIF(OtherSubjects!$AK$60,$A44,OtherSubjects!AI$66)+SUMIF(OtherSubjects!$AK$68,$A44,OtherSubjects!AI$74)+SUMIF(OtherSubjects!$AK$76,$A44,OtherSubjects!AI$82)+SUMIF(OtherSubjects!$AK$84,$A44,OtherSubjects!AI$90)+SUMIF(OtherSubjects!$AK$92,$A44,OtherSubjects!AI$98))</f>
        <v>0</v>
      </c>
      <c r="I44" s="331">
        <f>(SUMIF(Physics!$AK$12,$A44,Physics!AJ$18)+SUMIF(Physics!$AK$20,$A44,Physics!AJ$26)+SUMIF(Physics!$AK$28,$A44,Physics!AJ$34)+SUMIF(Physics!$AK$36,$A44,Physics!AJ$42)+SUMIF(Physics!$AK$44,$A44,Physics!AJ$50)+SUMIF(Physics!$AK$52,$A44,Physics!AJ$58)+SUMIF(Physics!$AK$60,$A44,Physics!AJ$66)+SUMIF(Physics!$AK$68,$A44,Physics!AJ$74)+SUMIF(Physics!$AK$76,$A44,Physics!AJ$82)+SUMIF(Physics!$AK$84,$A44,Physics!AJ$90)+SUMIF(Physics!$AK$92,$A44,Physics!AJ$98))+(SUMIF(IITPhysics!$AK$12,$A44,IITPhysics!AJ$18)+SUMIF(IITPhysics!$AK$20,$A44,IITPhysics!AJ$26)+SUMIF(IITPhysics!$AK$28,$A44,IITPhysics!AJ$34)+SUMIF(IITPhysics!$AK$36,$A44,IITPhysics!AJ$42)+SUMIF(IITPhysics!$AK$44,$A44,IITPhysics!AJ$50)+SUMIF(IITPhysics!$AK$52,$A44,IITPhysics!AJ$58)+SUMIF(IITPhysics!$AK$60,$A44,IITPhysics!AJ$66)+SUMIF(IITPhysics!$AK$68,$A44,IITPhysics!AJ$74)+SUMIF(IITPhysics!$AK$76,$A44,IITPhysics!AJ$82)+SUMIF(IITPhysics!$AK$84,$A44,IITPhysics!AJ$90)+SUMIF(IITPhysics!$AK$92,$A44,IITPhysics!AJ$98))+(SUMIF(Chem!$AK$12,$A44,Chem!AJ$18)+SUMIF(Chem!$AK$20,$A44,Chem!AJ$26)+SUMIF(Chem!$AK$28,$A44,Chem!AJ$34)+SUMIF(Chem!$AK$36,$A44,Chem!AJ$42)+SUMIF(Chem!$AK$44,$A44,Chem!AJ$50)+SUMIF(Chem!$AK$52,$A44,Chem!AJ$58)+SUMIF(Chem!$AK$60,$A44,Chem!AJ$66)+SUMIF(Chem!$AK$68,$A44,Chem!AJ$74)+SUMIF(Chem!$AK$76,$A44,Chem!AJ$82)+SUMIF(Chem!$AK$84,$A44,Chem!AJ$90)+SUMIF(Chem!$AK$92,$A44,Chem!AJ$98))+(SUMIF(IITChem!$AK$12,$A44,IITChem!AJ$18)+SUMIF(IITChem!$AK$20,$A44,IITChem!AJ$26)+SUMIF(IITChem!$AK$28,$A44,IITChem!AJ$34)+SUMIF(IITChem!$AK$36,$A44,IITChem!AJ$42)+SUMIF(IITChem!$AK$44,$A44,IITChem!AJ$50)+SUMIF(IITChem!$AK$52,$A44,IITChem!AJ$58)+SUMIF(IITChem!$AK$60,$A44,IITChem!AJ$66)+SUMIF(IITChem!$AK$68,$A44,IITChem!AJ$74)+SUMIF(IITChem!$AK$76,$A44,IITChem!AJ$82)+SUMIF(IITChem!$AK$84,$A44,IITChem!AJ$90)+SUMIF(IITChem!$AK$92,$A44,IITChem!AJ$98))+(SUMIF(Bio!$AK$12,$A44,Bio!AJ$18)+SUMIF(Bio!$AK$20,$A44,Bio!AJ$26)+SUMIF(Bio!$AK$28,$A44,Bio!AJ$34)+SUMIF(Bio!$AK$36,$A44,Bio!AJ$42)+SUMIF(Bio!$AK$44,$A44,Bio!AJ$50)+SUMIF(Bio!$AK$52,$A44,Bio!AJ$58)+SUMIF(Bio!$AK$60,$A44,Bio!AJ$66)+SUMIF(Bio!$AK$68,$A44,Bio!AJ$74)+SUMIF(Bio!$AK$76,$A44,Bio!AJ$82)+SUMIF(Bio!$AK$84,$A44,Bio!AJ$90)+SUMIF(Bio!$AK$92,$A44,Bio!AJ$98))+(SUMIF(Maths!$AK$12,$A44,Maths!AJ$18)+SUMIF(Maths!$AK$20,$A44,Maths!AJ$26)+SUMIF(Maths!$AK$28,$A44,Maths!AJ$34)+SUMIF(Maths!$AK$36,$A44,Maths!AJ$42)+SUMIF(Maths!$AK$44,$A44,Maths!AJ$50)+SUMIF(Maths!$AK$52,$A44,Maths!AJ$58)+SUMIF(Maths!$AK$60,$A44,Maths!AJ$66)+SUMIF(Maths!$AK$68,$A44,Maths!AJ$74)+SUMIF(Maths!$AK$76,$A44,Maths!AJ$82)+SUMIF(Maths!$AK$84,$A44,Maths!AJ$90)+SUMIF(Maths!$AK$92,$A44,Maths!AJ$98))+(SUMIF(IITMaths!$AK$12,$A44,IITMaths!AJ$18)+SUMIF(IITMaths!$AK$20,$A44,IITMaths!AJ$26)+SUMIF(IITMaths!$AK$28,$A44,IITMaths!AJ$34)+SUMIF(IITMaths!$AK$36,$A44,IITMaths!AJ$42)+SUMIF(IITMaths!$AK$44,$A44,IITMaths!AJ$50)+SUMIF(IITMaths!$AK$52,$A44,IITMaths!AJ$58)+SUMIF(IITMaths!$AK$60,$A44,IITMaths!AJ$66)+SUMIF(IITMaths!$AK$68,$A44,IITMaths!AJ$74)+SUMIF(IITMaths!$AK$76,$A44,IITMaths!AJ$82)+SUMIF(IITMaths!$AK$84,$A44,IITMaths!AJ$90)+SUMIF(IITMaths!$AK$92,$A44,IITMaths!AJ$98))+(SUMIF(FourthLecture!$AK$12,$A44,FourthLecture!AJ$18)+SUMIF(FourthLecture!$AK$20,$A44,FourthLecture!AJ$26)+SUMIF(FourthLecture!$AK$28,$A44,FourthLecture!AJ$34)+SUMIF(FourthLecture!$AK$36,$A44,FourthLecture!AJ$42)+SUMIF(FourthLecture!$AK$44,$A44,FourthLecture!AJ$50)+SUMIF(FourthLecture!$AK$52,$A44,FourthLecture!AJ$58)+SUMIF(FourthLecture!$AK$60,$A44,FourthLecture!AJ$66)+SUMIF(FourthLecture!$AK$68,$A44,FourthLecture!AJ$74)+SUMIF(FourthLecture!$AK$76,$A44,FourthLecture!AJ$82)+SUMIF(FourthLecture!$AK$84,$A44,FourthLecture!AJ$90)+SUMIF(FourthLecture!$AK$92,$A44,FourthLecture!AJ$98))+(SUMIF(OtherSubjects!$AK$12,$A44,OtherSubjects!AJ$18)+SUMIF(OtherSubjects!$AK$20,$A44,OtherSubjects!AJ$26)+SUMIF(OtherSubjects!$AK$28,$A44,OtherSubjects!AJ$34)+SUMIF(OtherSubjects!$AK$36,$A44,OtherSubjects!AJ$42)+SUMIF(OtherSubjects!$AK$44,$A44,OtherSubjects!AJ$50)+SUMIF(OtherSubjects!$AK$52,$A44,OtherSubjects!AJ$58)+SUMIF(OtherSubjects!$AK$60,$A44,OtherSubjects!AJ$66)+SUMIF(OtherSubjects!$AK$68,$A44,OtherSubjects!AJ$74)+SUMIF(OtherSubjects!$AK$76,$A44,OtherSubjects!AJ$82)+SUMIF(OtherSubjects!$AK$84,$A44,OtherSubjects!AJ$90)+SUMIF(OtherSubjects!$AK$92,$A44,OtherSubjects!AJ$98))</f>
        <v>0</v>
      </c>
      <c r="J44" s="331">
        <f>(SUMIF(Physics!$AK$12,$A44,Physics!AK$18)+SUMIF(Physics!$AK$20,$A44,Physics!AK$26)+SUMIF(Physics!$AK$28,$A44,Physics!AK$34)+SUMIF(Physics!$AK$36,$A44,Physics!AK$42)+SUMIF(Physics!$AK$44,$A44,Physics!AK$50)+SUMIF(Physics!$AK$52,$A44,Physics!AK$58)+SUMIF(Physics!$AK$60,$A44,Physics!AK$66)+SUMIF(Physics!$AK$68,$A44,Physics!AK$74)+SUMIF(Physics!$AK$76,$A44,Physics!AK$82)+SUMIF(Physics!$AK$84,$A44,Physics!AK$90)+SUMIF(Physics!$AK$92,$A44,Physics!AK$98))+(SUMIF(IITPhysics!$AK$12,$A44,IITPhysics!AK$18)+SUMIF(IITPhysics!$AK$20,$A44,IITPhysics!AK$26)+SUMIF(IITPhysics!$AK$28,$A44,IITPhysics!AK$34)+SUMIF(IITPhysics!$AK$36,$A44,IITPhysics!AK$42)+SUMIF(IITPhysics!$AK$44,$A44,IITPhysics!AK$50)+SUMIF(IITPhysics!$AK$52,$A44,IITPhysics!AK$58)+SUMIF(IITPhysics!$AK$60,$A44,IITPhysics!AK$66)+SUMIF(IITPhysics!$AK$68,$A44,IITPhysics!AK$74)+SUMIF(IITPhysics!$AK$76,$A44,IITPhysics!AK$82)+SUMIF(IITPhysics!$AK$84,$A44,IITPhysics!AK$90)+SUMIF(IITPhysics!$AK$92,$A44,IITPhysics!AK$98))+(SUMIF(Chem!$AK$12,$A44,Chem!AK$18)+SUMIF(Chem!$AK$20,$A44,Chem!AK$26)+SUMIF(Chem!$AK$28,$A44,Chem!AK$34)+SUMIF(Chem!$AK$36,$A44,Chem!AK$42)+SUMIF(Chem!$AK$44,$A44,Chem!AK$50)+SUMIF(Chem!$AK$52,$A44,Chem!AK$58)+SUMIF(Chem!$AK$60,$A44,Chem!AK$66)+SUMIF(Chem!$AK$68,$A44,Chem!AK$74)+SUMIF(Chem!$AK$76,$A44,Chem!AK$82)+SUMIF(Chem!$AK$84,$A44,Chem!AK$90)+SUMIF(Chem!$AK$92,$A44,Chem!AK$98))+(SUMIF(IITChem!$AK$12,$A44,IITChem!AK$18)+SUMIF(IITChem!$AK$20,$A44,IITChem!AK$26)+SUMIF(IITChem!$AK$28,$A44,IITChem!AK$34)+SUMIF(IITChem!$AK$36,$A44,IITChem!AK$42)+SUMIF(IITChem!$AK$44,$A44,IITChem!AK$50)+SUMIF(IITChem!$AK$52,$A44,IITChem!AK$58)+SUMIF(IITChem!$AK$60,$A44,IITChem!AK$66)+SUMIF(IITChem!$AK$68,$A44,IITChem!AK$74)+SUMIF(IITChem!$AK$76,$A44,IITChem!AK$82)+SUMIF(IITChem!$AK$84,$A44,IITChem!AK$90)+SUMIF(IITChem!$AK$92,$A44,IITChem!AK$98))+(SUMIF(Bio!$AK$12,$A44,Bio!AK$18)+SUMIF(Bio!$AK$20,$A44,Bio!AK$26)+SUMIF(Bio!$AK$28,$A44,Bio!AK$34)+SUMIF(Bio!$AK$36,$A44,Bio!AK$42)+SUMIF(Bio!$AK$44,$A44,Bio!AK$50)+SUMIF(Bio!$AK$52,$A44,Bio!AK$58)+SUMIF(Bio!$AK$60,$A44,Bio!AK$66)+SUMIF(Bio!$AK$68,$A44,Bio!AK$74)+SUMIF(Bio!$AK$76,$A44,Bio!AK$82)+SUMIF(Bio!$AK$84,$A44,Bio!AK$90)+SUMIF(Bio!$AK$92,$A44,Bio!AK$98))+(SUMIF(Maths!$AK$12,$A44,Maths!AK$18)+SUMIF(Maths!$AK$20,$A44,Maths!AK$26)+SUMIF(Maths!$AK$28,$A44,Maths!AK$34)+SUMIF(Maths!$AK$36,$A44,Maths!AK$42)+SUMIF(Maths!$AK$44,$A44,Maths!AK$50)+SUMIF(Maths!$AK$52,$A44,Maths!AK$58)+SUMIF(Maths!$AK$60,$A44,Maths!AK$66)+SUMIF(Maths!$AK$68,$A44,Maths!AK$74)+SUMIF(Maths!$AK$76,$A44,Maths!AK$82)+SUMIF(Maths!$AK$84,$A44,Maths!AK$90)+SUMIF(Maths!$AK$92,$A44,Maths!AK$98))+(SUMIF(IITMaths!$AK$12,$A44,IITMaths!AK$18)+SUMIF(IITMaths!$AK$20,$A44,IITMaths!AK$26)+SUMIF(IITMaths!$AK$28,$A44,IITMaths!AK$34)+SUMIF(IITMaths!$AK$36,$A44,IITMaths!AK$42)+SUMIF(IITMaths!$AK$44,$A44,IITMaths!AK$50)+SUMIF(IITMaths!$AK$52,$A44,IITMaths!AK$58)+SUMIF(IITMaths!$AK$60,$A44,IITMaths!AK$66)+SUMIF(IITMaths!$AK$68,$A44,IITMaths!AK$74)+SUMIF(IITMaths!$AK$76,$A44,IITMaths!AK$82)+SUMIF(IITMaths!$AK$84,$A44,IITMaths!AK$90)+SUMIF(IITMaths!$AK$92,$A44,IITMaths!AK$98))+(SUMIF(FourthLecture!$AK$12,$A44,FourthLecture!AK$18)+SUMIF(FourthLecture!$AK$20,$A44,FourthLecture!AK$26)+SUMIF(FourthLecture!$AK$28,$A44,FourthLecture!AK$34)+SUMIF(FourthLecture!$AK$36,$A44,FourthLecture!AK$42)+SUMIF(FourthLecture!$AK$44,$A44,FourthLecture!AK$50)+SUMIF(FourthLecture!$AK$52,$A44,FourthLecture!AK$58)+SUMIF(FourthLecture!$AK$60,$A44,FourthLecture!AK$66)+SUMIF(FourthLecture!$AK$68,$A44,FourthLecture!AK$74)+SUMIF(FourthLecture!$AK$76,$A44,FourthLecture!AK$82)+SUMIF(FourthLecture!$AK$84,$A44,FourthLecture!AK$90)+SUMIF(FourthLecture!$AK$92,$A44,FourthLecture!AK$98))+(SUMIF(OtherSubjects!$AK$12,$A44,OtherSubjects!AK$18)+SUMIF(OtherSubjects!$AK$20,$A44,OtherSubjects!AK$26)+SUMIF(OtherSubjects!$AK$28,$A44,OtherSubjects!AK$34)+SUMIF(OtherSubjects!$AK$36,$A44,OtherSubjects!AK$42)+SUMIF(OtherSubjects!$AK$44,$A44,OtherSubjects!AK$50)+SUMIF(OtherSubjects!$AK$52,$A44,OtherSubjects!AK$58)+SUMIF(OtherSubjects!$AK$60,$A44,OtherSubjects!AK$66)+SUMIF(OtherSubjects!$AK$68,$A44,OtherSubjects!AK$74)+SUMIF(OtherSubjects!$AK$76,$A44,OtherSubjects!AK$82)+SUMIF(OtherSubjects!$AK$84,$A44,OtherSubjects!AK$90)+SUMIF(OtherSubjects!$AK$92,$A44,OtherSubjects!AK$98))</f>
        <v>0</v>
      </c>
      <c r="K44" s="331">
        <f>(SUMIF(Physics!$AK$12,$A44,Physics!AL$18)+SUMIF(Physics!$AK$20,$A44,Physics!AL$26)+SUMIF(Physics!$AK$28,$A44,Physics!AL$34)+SUMIF(Physics!$AK$36,$A44,Physics!AL$42)+SUMIF(Physics!$AK$44,$A44,Physics!AL$50)+SUMIF(Physics!$AK$52,$A44,Physics!AL$58)+SUMIF(Physics!$AK$60,$A44,Physics!AL$66)+SUMIF(Physics!$AK$68,$A44,Physics!AL$74)+SUMIF(Physics!$AK$76,$A44,Physics!AL$82)+SUMIF(Physics!$AK$84,$A44,Physics!AL$90)+SUMIF(Physics!$AK$92,$A44,Physics!AL$98))+(SUMIF(IITPhysics!$AK$12,$A44,IITPhysics!AL$18)+SUMIF(IITPhysics!$AK$20,$A44,IITPhysics!AL$26)+SUMIF(IITPhysics!$AK$28,$A44,IITPhysics!AL$34)+SUMIF(IITPhysics!$AK$36,$A44,IITPhysics!AL$42)+SUMIF(IITPhysics!$AK$44,$A44,IITPhysics!AL$50)+SUMIF(IITPhysics!$AK$52,$A44,IITPhysics!AL$58)+SUMIF(IITPhysics!$AK$60,$A44,IITPhysics!AL$66)+SUMIF(IITPhysics!$AK$68,$A44,IITPhysics!AL$74)+SUMIF(IITPhysics!$AK$76,$A44,IITPhysics!AL$82)+SUMIF(IITPhysics!$AK$84,$A44,IITPhysics!AL$90)+SUMIF(IITPhysics!$AK$92,$A44,IITPhysics!AL$98))+(SUMIF(Chem!$AK$12,$A44,Chem!AL$18)+SUMIF(Chem!$AK$20,$A44,Chem!AL$26)+SUMIF(Chem!$AK$28,$A44,Chem!AL$34)+SUMIF(Chem!$AK$36,$A44,Chem!AL$42)+SUMIF(Chem!$AK$44,$A44,Chem!AL$50)+SUMIF(Chem!$AK$52,$A44,Chem!AL$58)+SUMIF(Chem!$AK$60,$A44,Chem!AL$66)+SUMIF(Chem!$AK$68,$A44,Chem!AL$74)+SUMIF(Chem!$AK$76,$A44,Chem!AL$82)+SUMIF(Chem!$AK$84,$A44,Chem!AL$90)+SUMIF(Chem!$AK$92,$A44,Chem!AL$98))+(SUMIF(IITChem!$AK$12,$A44,IITChem!AL$18)+SUMIF(IITChem!$AK$20,$A44,IITChem!AL$26)+SUMIF(IITChem!$AK$28,$A44,IITChem!AL$34)+SUMIF(IITChem!$AK$36,$A44,IITChem!AL$42)+SUMIF(IITChem!$AK$44,$A44,IITChem!AL$50)+SUMIF(IITChem!$AK$52,$A44,IITChem!AL$58)+SUMIF(IITChem!$AK$60,$A44,IITChem!AL$66)+SUMIF(IITChem!$AK$68,$A44,IITChem!AL$74)+SUMIF(IITChem!$AK$76,$A44,IITChem!AL$82)+SUMIF(IITChem!$AK$84,$A44,IITChem!AL$90)+SUMIF(IITChem!$AK$92,$A44,IITChem!AL$98))+(SUMIF(Bio!$AK$12,$A44,Bio!AL$18)+SUMIF(Bio!$AK$20,$A44,Bio!AL$26)+SUMIF(Bio!$AK$28,$A44,Bio!AL$34)+SUMIF(Bio!$AK$36,$A44,Bio!AL$42)+SUMIF(Bio!$AK$44,$A44,Bio!AL$50)+SUMIF(Bio!$AK$52,$A44,Bio!AL$58)+SUMIF(Bio!$AK$60,$A44,Bio!AL$66)+SUMIF(Bio!$AK$68,$A44,Bio!AL$74)+SUMIF(Bio!$AK$76,$A44,Bio!AL$82)+SUMIF(Bio!$AK$84,$A44,Bio!AL$90)+SUMIF(Bio!$AK$92,$A44,Bio!AL$98))+(SUMIF(Maths!$AK$12,$A44,Maths!AL$18)+SUMIF(Maths!$AK$20,$A44,Maths!AL$26)+SUMIF(Maths!$AK$28,$A44,Maths!AL$34)+SUMIF(Maths!$AK$36,$A44,Maths!AL$42)+SUMIF(Maths!$AK$44,$A44,Maths!AL$50)+SUMIF(Maths!$AK$52,$A44,Maths!AL$58)+SUMIF(Maths!$AK$60,$A44,Maths!AL$66)+SUMIF(Maths!$AK$68,$A44,Maths!AL$74)+SUMIF(Maths!$AK$76,$A44,Maths!AL$82)+SUMIF(Maths!$AK$84,$A44,Maths!AL$90)+SUMIF(Maths!$AK$92,$A44,Maths!AL$98))+(SUMIF(IITMaths!$AK$12,$A44,IITMaths!AL$18)+SUMIF(IITMaths!$AK$20,$A44,IITMaths!AL$26)+SUMIF(IITMaths!$AK$28,$A44,IITMaths!AL$34)+SUMIF(IITMaths!$AK$36,$A44,IITMaths!AL$42)+SUMIF(IITMaths!$AK$44,$A44,IITMaths!AL$50)+SUMIF(IITMaths!$AK$52,$A44,IITMaths!AL$58)+SUMIF(IITMaths!$AK$60,$A44,IITMaths!AL$66)+SUMIF(IITMaths!$AK$68,$A44,IITMaths!AL$74)+SUMIF(IITMaths!$AK$76,$A44,IITMaths!AL$82)+SUMIF(IITMaths!$AK$84,$A44,IITMaths!AL$90)+SUMIF(IITMaths!$AK$92,$A44,IITMaths!AL$98))+(SUMIF(FourthLecture!$AK$12,$A44,FourthLecture!AL$18)+SUMIF(FourthLecture!$AK$20,$A44,FourthLecture!AL$26)+SUMIF(FourthLecture!$AK$28,$A44,FourthLecture!AL$34)+SUMIF(FourthLecture!$AK$36,$A44,FourthLecture!AL$42)+SUMIF(FourthLecture!$AK$44,$A44,FourthLecture!AL$50)+SUMIF(FourthLecture!$AK$52,$A44,FourthLecture!AL$58)+SUMIF(FourthLecture!$AK$60,$A44,FourthLecture!AL$66)+SUMIF(FourthLecture!$AK$68,$A44,FourthLecture!AL$74)+SUMIF(FourthLecture!$AK$76,$A44,FourthLecture!AL$82)+SUMIF(FourthLecture!$AK$84,$A44,FourthLecture!AL$90)+SUMIF(FourthLecture!$AK$92,$A44,FourthLecture!AL$98))+(SUMIF(OtherSubjects!$AK$12,$A44,OtherSubjects!AL$18)+SUMIF(OtherSubjects!$AK$20,$A44,OtherSubjects!AL$26)+SUMIF(OtherSubjects!$AK$28,$A44,OtherSubjects!AL$34)+SUMIF(OtherSubjects!$AK$36,$A44,OtherSubjects!AL$42)+SUMIF(OtherSubjects!$AK$44,$A44,OtherSubjects!AL$50)+SUMIF(OtherSubjects!$AK$52,$A44,OtherSubjects!AL$58)+SUMIF(OtherSubjects!$AK$60,$A44,OtherSubjects!AL$66)+SUMIF(OtherSubjects!$AK$68,$A44,OtherSubjects!AL$74)+SUMIF(OtherSubjects!$AK$76,$A44,OtherSubjects!AL$82)+SUMIF(OtherSubjects!$AK$84,$A44,OtherSubjects!AL$90)+SUMIF(OtherSubjects!$AK$92,$A44,OtherSubjects!AL$98))</f>
        <v>0</v>
      </c>
      <c r="L44" s="331">
        <f>(SUMIF(Physics!$AK$12,$A44,Physics!AM$18)+SUMIF(Physics!$AK$20,$A44,Physics!AM$26)+SUMIF(Physics!$AK$28,$A44,Physics!AM$34)+SUMIF(Physics!$AK$36,$A44,Physics!AM$42)+SUMIF(Physics!$AK$44,$A44,Physics!AM$50)+SUMIF(Physics!$AK$52,$A44,Physics!AM$58)+SUMIF(Physics!$AK$60,$A44,Physics!AM$66)+SUMIF(Physics!$AK$68,$A44,Physics!AM$74)+SUMIF(Physics!$AK$76,$A44,Physics!AM$82)+SUMIF(Physics!$AK$84,$A44,Physics!AM$90)+SUMIF(Physics!$AK$92,$A44,Physics!AM$98))+(SUMIF(IITPhysics!$AK$12,$A44,IITPhysics!AM$18)+SUMIF(IITPhysics!$AK$20,$A44,IITPhysics!AM$26)+SUMIF(IITPhysics!$AK$28,$A44,IITPhysics!AM$34)+SUMIF(IITPhysics!$AK$36,$A44,IITPhysics!AM$42)+SUMIF(IITPhysics!$AK$44,$A44,IITPhysics!AM$50)+SUMIF(IITPhysics!$AK$52,$A44,IITPhysics!AM$58)+SUMIF(IITPhysics!$AK$60,$A44,IITPhysics!AM$66)+SUMIF(IITPhysics!$AK$68,$A44,IITPhysics!AM$74)+SUMIF(IITPhysics!$AK$76,$A44,IITPhysics!AM$82)+SUMIF(IITPhysics!$AK$84,$A44,IITPhysics!AM$90)+SUMIF(IITPhysics!$AK$92,$A44,IITPhysics!AM$98))+(SUMIF(Chem!$AK$12,$A44,Chem!AM$18)+SUMIF(Chem!$AK$20,$A44,Chem!AM$26)+SUMIF(Chem!$AK$28,$A44,Chem!AM$34)+SUMIF(Chem!$AK$36,$A44,Chem!AM$42)+SUMIF(Chem!$AK$44,$A44,Chem!AM$50)+SUMIF(Chem!$AK$52,$A44,Chem!AM$58)+SUMIF(Chem!$AK$60,$A44,Chem!AM$66)+SUMIF(Chem!$AK$68,$A44,Chem!AM$74)+SUMIF(Chem!$AK$76,$A44,Chem!AM$82)+SUMIF(Chem!$AK$84,$A44,Chem!AM$90)+SUMIF(Chem!$AK$92,$A44,Chem!AM$98))+(SUMIF(IITChem!$AK$12,$A44,IITChem!AM$18)+SUMIF(IITChem!$AK$20,$A44,IITChem!AM$26)+SUMIF(IITChem!$AK$28,$A44,IITChem!AM$34)+SUMIF(IITChem!$AK$36,$A44,IITChem!AM$42)+SUMIF(IITChem!$AK$44,$A44,IITChem!AM$50)+SUMIF(IITChem!$AK$52,$A44,IITChem!AM$58)+SUMIF(IITChem!$AK$60,$A44,IITChem!AM$66)+SUMIF(IITChem!$AK$68,$A44,IITChem!AM$74)+SUMIF(IITChem!$AK$76,$A44,IITChem!AM$82)+SUMIF(IITChem!$AK$84,$A44,IITChem!AM$90)+SUMIF(IITChem!$AK$92,$A44,IITChem!AM$98))+(SUMIF(Bio!$AK$12,$A44,Bio!AM$18)+SUMIF(Bio!$AK$20,$A44,Bio!AM$26)+SUMIF(Bio!$AK$28,$A44,Bio!AM$34)+SUMIF(Bio!$AK$36,$A44,Bio!AM$42)+SUMIF(Bio!$AK$44,$A44,Bio!AM$50)+SUMIF(Bio!$AK$52,$A44,Bio!AM$58)+SUMIF(Bio!$AK$60,$A44,Bio!AM$66)+SUMIF(Bio!$AK$68,$A44,Bio!AM$74)+SUMIF(Bio!$AK$76,$A44,Bio!AM$82)+SUMIF(Bio!$AK$84,$A44,Bio!AM$90)+SUMIF(Bio!$AK$92,$A44,Bio!AM$98))+(SUMIF(Maths!$AK$12,$A44,Maths!AM$18)+SUMIF(Maths!$AK$20,$A44,Maths!AM$26)+SUMIF(Maths!$AK$28,$A44,Maths!AM$34)+SUMIF(Maths!$AK$36,$A44,Maths!AM$42)+SUMIF(Maths!$AK$44,$A44,Maths!AM$50)+SUMIF(Maths!$AK$52,$A44,Maths!AM$58)+SUMIF(Maths!$AK$60,$A44,Maths!AM$66)+SUMIF(Maths!$AK$68,$A44,Maths!AM$74)+SUMIF(Maths!$AK$76,$A44,Maths!AM$82)+SUMIF(Maths!$AK$84,$A44,Maths!AM$90)+SUMIF(Maths!$AK$92,$A44,Maths!AM$98))+(SUMIF(IITMaths!$AK$12,$A44,IITMaths!AM$18)+SUMIF(IITMaths!$AK$20,$A44,IITMaths!AM$26)+SUMIF(IITMaths!$AK$28,$A44,IITMaths!AM$34)+SUMIF(IITMaths!$AK$36,$A44,IITMaths!AM$42)+SUMIF(IITMaths!$AK$44,$A44,IITMaths!AM$50)+SUMIF(IITMaths!$AK$52,$A44,IITMaths!AM$58)+SUMIF(IITMaths!$AK$60,$A44,IITMaths!AM$66)+SUMIF(IITMaths!$AK$68,$A44,IITMaths!AM$74)+SUMIF(IITMaths!$AK$76,$A44,IITMaths!AM$82)+SUMIF(IITMaths!$AK$84,$A44,IITMaths!AM$90)+SUMIF(IITMaths!$AK$92,$A44,IITMaths!AM$98))+(SUMIF(FourthLecture!$AK$12,$A44,FourthLecture!AM$18)+SUMIF(FourthLecture!$AK$20,$A44,FourthLecture!AM$26)+SUMIF(FourthLecture!$AK$28,$A44,FourthLecture!AM$34)+SUMIF(FourthLecture!$AK$36,$A44,FourthLecture!AM$42)+SUMIF(FourthLecture!$AK$44,$A44,FourthLecture!AM$50)+SUMIF(FourthLecture!$AK$52,$A44,FourthLecture!AM$58)+SUMIF(FourthLecture!$AK$60,$A44,FourthLecture!AM$66)+SUMIF(FourthLecture!$AK$68,$A44,FourthLecture!AM$74)+SUMIF(FourthLecture!$AK$76,$A44,FourthLecture!AM$82)+SUMIF(FourthLecture!$AK$84,$A44,FourthLecture!AM$90)+SUMIF(FourthLecture!$AK$92,$A44,FourthLecture!AM$98))+(SUMIF(OtherSubjects!$AK$12,$A44,OtherSubjects!AM$18)+SUMIF(OtherSubjects!$AK$20,$A44,OtherSubjects!AM$26)+SUMIF(OtherSubjects!$AK$28,$A44,OtherSubjects!AM$34)+SUMIF(OtherSubjects!$AK$36,$A44,OtherSubjects!AM$42)+SUMIF(OtherSubjects!$AK$44,$A44,OtherSubjects!AM$50)+SUMIF(OtherSubjects!$AK$52,$A44,OtherSubjects!AM$58)+SUMIF(OtherSubjects!$AK$60,$A44,OtherSubjects!AM$66)+SUMIF(OtherSubjects!$AK$68,$A44,OtherSubjects!AM$74)+SUMIF(OtherSubjects!$AK$76,$A44,OtherSubjects!AM$82)+SUMIF(OtherSubjects!$AK$84,$A44,OtherSubjects!AM$90)+SUMIF(OtherSubjects!$AK$92,$A44,OtherSubjects!AM$98))</f>
        <v>4725</v>
      </c>
      <c r="M44" s="331">
        <f>(SUMIF(Physics!$AK$12,$A44,Physics!AN$18)+SUMIF(Physics!$AK$20,$A44,Physics!AN$26)+SUMIF(Physics!$AK$28,$A44,Physics!AN$34)+SUMIF(Physics!$AK$36,$A44,Physics!AN$42)+SUMIF(Physics!$AK$44,$A44,Physics!AN$50)+SUMIF(Physics!$AK$52,$A44,Physics!AN$58)+SUMIF(Physics!$AK$60,$A44,Physics!AN$66)+SUMIF(Physics!$AK$68,$A44,Physics!AN$74)+SUMIF(Physics!$AK$76,$A44,Physics!AN$82)+SUMIF(Physics!$AK$84,$A44,Physics!AN$90)+SUMIF(Physics!$AK$92,$A44,Physics!AN$98))+(SUMIF(IITPhysics!$AK$12,$A44,IITPhysics!AN$18)+SUMIF(IITPhysics!$AK$20,$A44,IITPhysics!AN$26)+SUMIF(IITPhysics!$AK$28,$A44,IITPhysics!AN$34)+SUMIF(IITPhysics!$AK$36,$A44,IITPhysics!AN$42)+SUMIF(IITPhysics!$AK$44,$A44,IITPhysics!AN$50)+SUMIF(IITPhysics!$AK$52,$A44,IITPhysics!AN$58)+SUMIF(IITPhysics!$AK$60,$A44,IITPhysics!AN$66)+SUMIF(IITPhysics!$AK$68,$A44,IITPhysics!AN$74)+SUMIF(IITPhysics!$AK$76,$A44,IITPhysics!AN$82)+SUMIF(IITPhysics!$AK$84,$A44,IITPhysics!AN$90)+SUMIF(IITPhysics!$AK$92,$A44,IITPhysics!AN$98))+(SUMIF(Chem!$AK$12,$A44,Chem!AN$18)+SUMIF(Chem!$AK$20,$A44,Chem!AN$26)+SUMIF(Chem!$AK$28,$A44,Chem!AN$34)+SUMIF(Chem!$AK$36,$A44,Chem!AN$42)+SUMIF(Chem!$AK$44,$A44,Chem!AN$50)+SUMIF(Chem!$AK$52,$A44,Chem!AN$58)+SUMIF(Chem!$AK$60,$A44,Chem!AN$66)+SUMIF(Chem!$AK$68,$A44,Chem!AN$74)+SUMIF(Chem!$AK$76,$A44,Chem!AN$82)+SUMIF(Chem!$AK$84,$A44,Chem!AN$90)+SUMIF(Chem!$AK$92,$A44,Chem!AN$98))+(SUMIF(IITChem!$AK$12,$A44,IITChem!AN$18)+SUMIF(IITChem!$AK$20,$A44,IITChem!AN$26)+SUMIF(IITChem!$AK$28,$A44,IITChem!AN$34)+SUMIF(IITChem!$AK$36,$A44,IITChem!AN$42)+SUMIF(IITChem!$AK$44,$A44,IITChem!AN$50)+SUMIF(IITChem!$AK$52,$A44,IITChem!AN$58)+SUMIF(IITChem!$AK$60,$A44,IITChem!AN$66)+SUMIF(IITChem!$AK$68,$A44,IITChem!AN$74)+SUMIF(IITChem!$AK$76,$A44,IITChem!AN$82)+SUMIF(IITChem!$AK$84,$A44,IITChem!AN$90)+SUMIF(IITChem!$AK$92,$A44,IITChem!AN$98))+(SUMIF(Bio!$AK$12,$A44,Bio!AN$18)+SUMIF(Bio!$AK$20,$A44,Bio!AN$26)+SUMIF(Bio!$AK$28,$A44,Bio!AN$34)+SUMIF(Bio!$AK$36,$A44,Bio!AN$42)+SUMIF(Bio!$AK$44,$A44,Bio!AN$50)+SUMIF(Bio!$AK$52,$A44,Bio!AN$58)+SUMIF(Bio!$AK$60,$A44,Bio!AN$66)+SUMIF(Bio!$AK$68,$A44,Bio!AN$74)+SUMIF(Bio!$AK$76,$A44,Bio!AN$82)+SUMIF(Bio!$AK$84,$A44,Bio!AN$90)+SUMIF(Bio!$AK$92,$A44,Bio!AN$98))+(SUMIF(Maths!$AK$12,$A44,Maths!AN$18)+SUMIF(Maths!$AK$20,$A44,Maths!AN$26)+SUMIF(Maths!$AK$28,$A44,Maths!AN$34)+SUMIF(Maths!$AK$36,$A44,Maths!AN$42)+SUMIF(Maths!$AK$44,$A44,Maths!AN$50)+SUMIF(Maths!$AK$52,$A44,Maths!AN$58)+SUMIF(Maths!$AK$60,$A44,Maths!AN$66)+SUMIF(Maths!$AK$68,$A44,Maths!AN$74)+SUMIF(Maths!$AK$76,$A44,Maths!AN$82)+SUMIF(Maths!$AK$84,$A44,Maths!AN$90)+SUMIF(Maths!$AK$92,$A44,Maths!AN$98))+(SUMIF(IITMaths!$AK$12,$A44,IITMaths!AN$18)+SUMIF(IITMaths!$AK$20,$A44,IITMaths!AN$26)+SUMIF(IITMaths!$AK$28,$A44,IITMaths!AN$34)+SUMIF(IITMaths!$AK$36,$A44,IITMaths!AN$42)+SUMIF(IITMaths!$AK$44,$A44,IITMaths!AN$50)+SUMIF(IITMaths!$AK$52,$A44,IITMaths!AN$58)+SUMIF(IITMaths!$AK$60,$A44,IITMaths!AN$66)+SUMIF(IITMaths!$AK$68,$A44,IITMaths!AN$74)+SUMIF(IITMaths!$AK$76,$A44,IITMaths!AN$82)+SUMIF(IITMaths!$AK$84,$A44,IITMaths!AN$90)+SUMIF(IITMaths!$AK$92,$A44,IITMaths!AN$98))+(SUMIF(FourthLecture!$AK$12,$A44,FourthLecture!AN$18)+SUMIF(FourthLecture!$AK$20,$A44,FourthLecture!AN$26)+SUMIF(FourthLecture!$AK$28,$A44,FourthLecture!AN$34)+SUMIF(FourthLecture!$AK$36,$A44,FourthLecture!AN$42)+SUMIF(FourthLecture!$AK$44,$A44,FourthLecture!AN$50)+SUMIF(FourthLecture!$AK$52,$A44,FourthLecture!AN$58)+SUMIF(FourthLecture!$AK$60,$A44,FourthLecture!AN$66)+SUMIF(FourthLecture!$AK$68,$A44,FourthLecture!AN$74)+SUMIF(FourthLecture!$AK$76,$A44,FourthLecture!AN$82)+SUMIF(FourthLecture!$AK$84,$A44,FourthLecture!AN$90)+SUMIF(FourthLecture!$AK$92,$A44,FourthLecture!AN$98))+(SUMIF(OtherSubjects!$AK$12,$A44,OtherSubjects!AN$18)+SUMIF(OtherSubjects!$AK$20,$A44,OtherSubjects!AN$26)+SUMIF(OtherSubjects!$AK$28,$A44,OtherSubjects!AN$34)+SUMIF(OtherSubjects!$AK$36,$A44,OtherSubjects!AN$42)+SUMIF(OtherSubjects!$AK$44,$A44,OtherSubjects!AN$50)+SUMIF(OtherSubjects!$AK$52,$A44,OtherSubjects!AN$58)+SUMIF(OtherSubjects!$AK$60,$A44,OtherSubjects!AN$66)+SUMIF(OtherSubjects!$AK$68,$A44,OtherSubjects!AN$74)+SUMIF(OtherSubjects!$AK$76,$A44,OtherSubjects!AN$82)+SUMIF(OtherSubjects!$AK$84,$A44,OtherSubjects!AN$90)+SUMIF(OtherSubjects!$AK$92,$A44,OtherSubjects!AN$98))</f>
        <v>3876.92307692308</v>
      </c>
      <c r="N44" s="331">
        <f>(SUMIF(Physics!$AK$12,$A44,Physics!AO$18)+SUMIF(Physics!$AK$20,$A44,Physics!AO$26)+SUMIF(Physics!$AK$28,$A44,Physics!AO$34)+SUMIF(Physics!$AK$36,$A44,Physics!AO$42)+SUMIF(Physics!$AK$44,$A44,Physics!AO$50)+SUMIF(Physics!$AK$52,$A44,Physics!AO$58)+SUMIF(Physics!$AK$60,$A44,Physics!AO$66)+SUMIF(Physics!$AK$68,$A44,Physics!AO$74)+SUMIF(Physics!$AK$76,$A44,Physics!AO$82)+SUMIF(Physics!$AK$84,$A44,Physics!AO$90)+SUMIF(Physics!$AK$92,$A44,Physics!AO$98))+(SUMIF(IITPhysics!$AK$12,$A44,IITPhysics!AO$18)+SUMIF(IITPhysics!$AK$20,$A44,IITPhysics!AO$26)+SUMIF(IITPhysics!$AK$28,$A44,IITPhysics!AO$34)+SUMIF(IITPhysics!$AK$36,$A44,IITPhysics!AO$42)+SUMIF(IITPhysics!$AK$44,$A44,IITPhysics!AO$50)+SUMIF(IITPhysics!$AK$52,$A44,IITPhysics!AO$58)+SUMIF(IITPhysics!$AK$60,$A44,IITPhysics!AO$66)+SUMIF(IITPhysics!$AK$68,$A44,IITPhysics!AO$74)+SUMIF(IITPhysics!$AK$76,$A44,IITPhysics!AO$82)+SUMIF(IITPhysics!$AK$84,$A44,IITPhysics!AO$90)+SUMIF(IITPhysics!$AK$92,$A44,IITPhysics!AO$98))+(SUMIF(Chem!$AK$12,$A44,Chem!AO$18)+SUMIF(Chem!$AK$20,$A44,Chem!AO$26)+SUMIF(Chem!$AK$28,$A44,Chem!AO$34)+SUMIF(Chem!$AK$36,$A44,Chem!AO$42)+SUMIF(Chem!$AK$44,$A44,Chem!AO$50)+SUMIF(Chem!$AK$52,$A44,Chem!AO$58)+SUMIF(Chem!$AK$60,$A44,Chem!AO$66)+SUMIF(Chem!$AK$68,$A44,Chem!AO$74)+SUMIF(Chem!$AK$76,$A44,Chem!AO$82)+SUMIF(Chem!$AK$84,$A44,Chem!AO$90)+SUMIF(Chem!$AK$92,$A44,Chem!AO$98))+(SUMIF(IITChem!$AK$12,$A44,IITChem!AO$18)+SUMIF(IITChem!$AK$20,$A44,IITChem!AO$26)+SUMIF(IITChem!$AK$28,$A44,IITChem!AO$34)+SUMIF(IITChem!$AK$36,$A44,IITChem!AO$42)+SUMIF(IITChem!$AK$44,$A44,IITChem!AO$50)+SUMIF(IITChem!$AK$52,$A44,IITChem!AO$58)+SUMIF(IITChem!$AK$60,$A44,IITChem!AO$66)+SUMIF(IITChem!$AK$68,$A44,IITChem!AO$74)+SUMIF(IITChem!$AK$76,$A44,IITChem!AO$82)+SUMIF(IITChem!$AK$84,$A44,IITChem!AO$90)+SUMIF(IITChem!$AK$92,$A44,IITChem!AO$98))+(SUMIF(Bio!$AK$12,$A44,Bio!AO$18)+SUMIF(Bio!$AK$20,$A44,Bio!AO$26)+SUMIF(Bio!$AK$28,$A44,Bio!AO$34)+SUMIF(Bio!$AK$36,$A44,Bio!AO$42)+SUMIF(Bio!$AK$44,$A44,Bio!AO$50)+SUMIF(Bio!$AK$52,$A44,Bio!AO$58)+SUMIF(Bio!$AK$60,$A44,Bio!AO$66)+SUMIF(Bio!$AK$68,$A44,Bio!AO$74)+SUMIF(Bio!$AK$76,$A44,Bio!AO$82)+SUMIF(Bio!$AK$84,$A44,Bio!AO$90)+SUMIF(Bio!$AK$92,$A44,Bio!AO$98))+(SUMIF(Maths!$AK$12,$A44,Maths!AO$18)+SUMIF(Maths!$AK$20,$A44,Maths!AO$26)+SUMIF(Maths!$AK$28,$A44,Maths!AO$34)+SUMIF(Maths!$AK$36,$A44,Maths!AO$42)+SUMIF(Maths!$AK$44,$A44,Maths!AO$50)+SUMIF(Maths!$AK$52,$A44,Maths!AO$58)+SUMIF(Maths!$AK$60,$A44,Maths!AO$66)+SUMIF(Maths!$AK$68,$A44,Maths!AO$74)+SUMIF(Maths!$AK$76,$A44,Maths!AO$82)+SUMIF(Maths!$AK$84,$A44,Maths!AO$90)+SUMIF(Maths!$AK$92,$A44,Maths!AO$98))+(SUMIF(IITMaths!$AK$12,$A44,IITMaths!AO$18)+SUMIF(IITMaths!$AK$20,$A44,IITMaths!AO$26)+SUMIF(IITMaths!$AK$28,$A44,IITMaths!AO$34)+SUMIF(IITMaths!$AK$36,$A44,IITMaths!AO$42)+SUMIF(IITMaths!$AK$44,$A44,IITMaths!AO$50)+SUMIF(IITMaths!$AK$52,$A44,IITMaths!AO$58)+SUMIF(IITMaths!$AK$60,$A44,IITMaths!AO$66)+SUMIF(IITMaths!$AK$68,$A44,IITMaths!AO$74)+SUMIF(IITMaths!$AK$76,$A44,IITMaths!AO$82)+SUMIF(IITMaths!$AK$84,$A44,IITMaths!AO$90)+SUMIF(IITMaths!$AK$92,$A44,IITMaths!AO$98))+(SUMIF(FourthLecture!$AK$12,$A44,FourthLecture!AO$18)+SUMIF(FourthLecture!$AK$20,$A44,FourthLecture!AO$26)+SUMIF(FourthLecture!$AK$28,$A44,FourthLecture!AO$34)+SUMIF(FourthLecture!$AK$36,$A44,FourthLecture!AO$42)+SUMIF(FourthLecture!$AK$44,$A44,FourthLecture!AO$50)+SUMIF(FourthLecture!$AK$52,$A44,FourthLecture!AO$58)+SUMIF(FourthLecture!$AK$60,$A44,FourthLecture!AO$66)+SUMIF(FourthLecture!$AK$68,$A44,FourthLecture!AO$74)+SUMIF(FourthLecture!$AK$76,$A44,FourthLecture!AO$82)+SUMIF(FourthLecture!$AK$84,$A44,FourthLecture!AO$90)+SUMIF(FourthLecture!$AK$92,$A44,FourthLecture!AO$98))+(SUMIF(OtherSubjects!$AK$12,$A44,OtherSubjects!AO$18)+SUMIF(OtherSubjects!$AK$20,$A44,OtherSubjects!AO$26)+SUMIF(OtherSubjects!$AK$28,$A44,OtherSubjects!AO$34)+SUMIF(OtherSubjects!$AK$36,$A44,OtherSubjects!AO$42)+SUMIF(OtherSubjects!$AK$44,$A44,OtherSubjects!AO$50)+SUMIF(OtherSubjects!$AK$52,$A44,OtherSubjects!AO$58)+SUMIF(OtherSubjects!$AK$60,$A44,OtherSubjects!AO$66)+SUMIF(OtherSubjects!$AK$68,$A44,OtherSubjects!AO$74)+SUMIF(OtherSubjects!$AK$76,$A44,OtherSubjects!AO$82)+SUMIF(OtherSubjects!$AK$84,$A44,OtherSubjects!AO$90)+SUMIF(OtherSubjects!$AK$92,$A44,OtherSubjects!AO$98))</f>
        <v>3715.38461538462</v>
      </c>
      <c r="O44" s="331">
        <f>(SUMIF(Physics!$AK$12,$A44,Physics!AP$18)+SUMIF(Physics!$AK$20,$A44,Physics!AP$26)+SUMIF(Physics!$AK$28,$A44,Physics!AP$34)+SUMIF(Physics!$AK$36,$A44,Physics!AP$42)+SUMIF(Physics!$AK$44,$A44,Physics!AP$50)+SUMIF(Physics!$AK$52,$A44,Physics!AP$58)+SUMIF(Physics!$AK$60,$A44,Physics!AP$66)+SUMIF(Physics!$AK$68,$A44,Physics!AP$74)+SUMIF(Physics!$AK$76,$A44,Physics!AP$82)+SUMIF(Physics!$AK$84,$A44,Physics!AP$90)+SUMIF(Physics!$AK$92,$A44,Physics!AP$98))+(SUMIF(IITPhysics!$AK$12,$A44,IITPhysics!AP$18)+SUMIF(IITPhysics!$AK$20,$A44,IITPhysics!AP$26)+SUMIF(IITPhysics!$AK$28,$A44,IITPhysics!AP$34)+SUMIF(IITPhysics!$AK$36,$A44,IITPhysics!AP$42)+SUMIF(IITPhysics!$AK$44,$A44,IITPhysics!AP$50)+SUMIF(IITPhysics!$AK$52,$A44,IITPhysics!AP$58)+SUMIF(IITPhysics!$AK$60,$A44,IITPhysics!AP$66)+SUMIF(IITPhysics!$AK$68,$A44,IITPhysics!AP$74)+SUMIF(IITPhysics!$AK$76,$A44,IITPhysics!AP$82)+SUMIF(IITPhysics!$AK$84,$A44,IITPhysics!AP$90)+SUMIF(IITPhysics!$AK$92,$A44,IITPhysics!AP$98))+(SUMIF(Chem!$AK$12,$A44,Chem!AP$18)+SUMIF(Chem!$AK$20,$A44,Chem!AP$26)+SUMIF(Chem!$AK$28,$A44,Chem!AP$34)+SUMIF(Chem!$AK$36,$A44,Chem!AP$42)+SUMIF(Chem!$AK$44,$A44,Chem!AP$50)+SUMIF(Chem!$AK$52,$A44,Chem!AP$58)+SUMIF(Chem!$AK$60,$A44,Chem!AP$66)+SUMIF(Chem!$AK$68,$A44,Chem!AP$74)+SUMIF(Chem!$AK$76,$A44,Chem!AP$82)+SUMIF(Chem!$AK$84,$A44,Chem!AP$90)+SUMIF(Chem!$AK$92,$A44,Chem!AP$98))+(SUMIF(IITChem!$AK$12,$A44,IITChem!AP$18)+SUMIF(IITChem!$AK$20,$A44,IITChem!AP$26)+SUMIF(IITChem!$AK$28,$A44,IITChem!AP$34)+SUMIF(IITChem!$AK$36,$A44,IITChem!AP$42)+SUMIF(IITChem!$AK$44,$A44,IITChem!AP$50)+SUMIF(IITChem!$AK$52,$A44,IITChem!AP$58)+SUMIF(IITChem!$AK$60,$A44,IITChem!AP$66)+SUMIF(IITChem!$AK$68,$A44,IITChem!AP$74)+SUMIF(IITChem!$AK$76,$A44,IITChem!AP$82)+SUMIF(IITChem!$AK$84,$A44,IITChem!AP$90)+SUMIF(IITChem!$AK$92,$A44,IITChem!AP$98))+(SUMIF(Bio!$AK$12,$A44,Bio!AP$18)+SUMIF(Bio!$AK$20,$A44,Bio!AP$26)+SUMIF(Bio!$AK$28,$A44,Bio!AP$34)+SUMIF(Bio!$AK$36,$A44,Bio!AP$42)+SUMIF(Bio!$AK$44,$A44,Bio!AP$50)+SUMIF(Bio!$AK$52,$A44,Bio!AP$58)+SUMIF(Bio!$AK$60,$A44,Bio!AP$66)+SUMIF(Bio!$AK$68,$A44,Bio!AP$74)+SUMIF(Bio!$AK$76,$A44,Bio!AP$82)+SUMIF(Bio!$AK$84,$A44,Bio!AP$90)+SUMIF(Bio!$AK$92,$A44,Bio!AP$98))+(SUMIF(Maths!$AK$12,$A44,Maths!AP$18)+SUMIF(Maths!$AK$20,$A44,Maths!AP$26)+SUMIF(Maths!$AK$28,$A44,Maths!AP$34)+SUMIF(Maths!$AK$36,$A44,Maths!AP$42)+SUMIF(Maths!$AK$44,$A44,Maths!AP$50)+SUMIF(Maths!$AK$52,$A44,Maths!AP$58)+SUMIF(Maths!$AK$60,$A44,Maths!AP$66)+SUMIF(Maths!$AK$68,$A44,Maths!AP$74)+SUMIF(Maths!$AK$76,$A44,Maths!AP$82)+SUMIF(Maths!$AK$84,$A44,Maths!AP$90)+SUMIF(Maths!$AK$92,$A44,Maths!AP$98))+(SUMIF(IITMaths!$AK$12,$A44,IITMaths!AP$18)+SUMIF(IITMaths!$AK$20,$A44,IITMaths!AP$26)+SUMIF(IITMaths!$AK$28,$A44,IITMaths!AP$34)+SUMIF(IITMaths!$AK$36,$A44,IITMaths!AP$42)+SUMIF(IITMaths!$AK$44,$A44,IITMaths!AP$50)+SUMIF(IITMaths!$AK$52,$A44,IITMaths!AP$58)+SUMIF(IITMaths!$AK$60,$A44,IITMaths!AP$66)+SUMIF(IITMaths!$AK$68,$A44,IITMaths!AP$74)+SUMIF(IITMaths!$AK$76,$A44,IITMaths!AP$82)+SUMIF(IITMaths!$AK$84,$A44,IITMaths!AP$90)+SUMIF(IITMaths!$AK$92,$A44,IITMaths!AP$98))+(SUMIF(FourthLecture!$AK$12,$A44,FourthLecture!AP$18)+SUMIF(FourthLecture!$AK$20,$A44,FourthLecture!AP$26)+SUMIF(FourthLecture!$AK$28,$A44,FourthLecture!AP$34)+SUMIF(FourthLecture!$AK$36,$A44,FourthLecture!AP$42)+SUMIF(FourthLecture!$AK$44,$A44,FourthLecture!AP$50)+SUMIF(FourthLecture!$AK$52,$A44,FourthLecture!AP$58)+SUMIF(FourthLecture!$AK$60,$A44,FourthLecture!AP$66)+SUMIF(FourthLecture!$AK$68,$A44,FourthLecture!AP$74)+SUMIF(FourthLecture!$AK$76,$A44,FourthLecture!AP$82)+SUMIF(FourthLecture!$AK$84,$A44,FourthLecture!AP$90)+SUMIF(FourthLecture!$AK$92,$A44,FourthLecture!AP$98))+(SUMIF(OtherSubjects!$AK$12,$A44,OtherSubjects!AP$18)+SUMIF(OtherSubjects!$AK$20,$A44,OtherSubjects!AP$26)+SUMIF(OtherSubjects!$AK$28,$A44,OtherSubjects!AP$34)+SUMIF(OtherSubjects!$AK$36,$A44,OtherSubjects!AP$42)+SUMIF(OtherSubjects!$AK$44,$A44,OtherSubjects!AP$50)+SUMIF(OtherSubjects!$AK$52,$A44,OtherSubjects!AP$58)+SUMIF(OtherSubjects!$AK$60,$A44,OtherSubjects!AP$66)+SUMIF(OtherSubjects!$AK$68,$A44,OtherSubjects!AP$74)+SUMIF(OtherSubjects!$AK$76,$A44,OtherSubjects!AP$82)+SUMIF(OtherSubjects!$AK$84,$A44,OtherSubjects!AP$90)+SUMIF(OtherSubjects!$AK$92,$A44,OtherSubjects!AP$98))</f>
        <v>5775</v>
      </c>
      <c r="P44" s="331">
        <f>(SUMIF(Physics!$AK$12,$A44,Physics!AQ$18)+SUMIF(Physics!$AK$20,$A44,Physics!AQ$26)+SUMIF(Physics!$AK$28,$A44,Physics!AQ$34)+SUMIF(Physics!$AK$36,$A44,Physics!AQ$42)+SUMIF(Physics!$AK$44,$A44,Physics!AQ$50)+SUMIF(Physics!$AK$52,$A44,Physics!AQ$58)+SUMIF(Physics!$AK$60,$A44,Physics!AQ$66)+SUMIF(Physics!$AK$68,$A44,Physics!AQ$74)+SUMIF(Physics!$AK$76,$A44,Physics!AQ$82)+SUMIF(Physics!$AK$84,$A44,Physics!AQ$90)+SUMIF(Physics!$AK$92,$A44,Physics!AQ$98))+(SUMIF(IITPhysics!$AK$12,$A44,IITPhysics!AQ$18)+SUMIF(IITPhysics!$AK$20,$A44,IITPhysics!AQ$26)+SUMIF(IITPhysics!$AK$28,$A44,IITPhysics!AQ$34)+SUMIF(IITPhysics!$AK$36,$A44,IITPhysics!AQ$42)+SUMIF(IITPhysics!$AK$44,$A44,IITPhysics!AQ$50)+SUMIF(IITPhysics!$AK$52,$A44,IITPhysics!AQ$58)+SUMIF(IITPhysics!$AK$60,$A44,IITPhysics!AQ$66)+SUMIF(IITPhysics!$AK$68,$A44,IITPhysics!AQ$74)+SUMIF(IITPhysics!$AK$76,$A44,IITPhysics!AQ$82)+SUMIF(IITPhysics!$AK$84,$A44,IITPhysics!AQ$90)+SUMIF(IITPhysics!$AK$92,$A44,IITPhysics!AQ$98))+(SUMIF(Chem!$AK$12,$A44,Chem!AQ$18)+SUMIF(Chem!$AK$20,$A44,Chem!AQ$26)+SUMIF(Chem!$AK$28,$A44,Chem!AQ$34)+SUMIF(Chem!$AK$36,$A44,Chem!AQ$42)+SUMIF(Chem!$AK$44,$A44,Chem!AQ$50)+SUMIF(Chem!$AK$52,$A44,Chem!AQ$58)+SUMIF(Chem!$AK$60,$A44,Chem!AQ$66)+SUMIF(Chem!$AK$68,$A44,Chem!AQ$74)+SUMIF(Chem!$AK$76,$A44,Chem!AQ$82)+SUMIF(Chem!$AK$84,$A44,Chem!AQ$90)+SUMIF(Chem!$AK$92,$A44,Chem!AQ$98))+(SUMIF(IITChem!$AK$12,$A44,IITChem!AQ$18)+SUMIF(IITChem!$AK$20,$A44,IITChem!AQ$26)+SUMIF(IITChem!$AK$28,$A44,IITChem!AQ$34)+SUMIF(IITChem!$AK$36,$A44,IITChem!AQ$42)+SUMIF(IITChem!$AK$44,$A44,IITChem!AQ$50)+SUMIF(IITChem!$AK$52,$A44,IITChem!AQ$58)+SUMIF(IITChem!$AK$60,$A44,IITChem!AQ$66)+SUMIF(IITChem!$AK$68,$A44,IITChem!AQ$74)+SUMIF(IITChem!$AK$76,$A44,IITChem!AQ$82)+SUMIF(IITChem!$AK$84,$A44,IITChem!AQ$90)+SUMIF(IITChem!$AK$92,$A44,IITChem!AQ$98))+(SUMIF(Bio!$AK$12,$A44,Bio!AQ$18)+SUMIF(Bio!$AK$20,$A44,Bio!AQ$26)+SUMIF(Bio!$AK$28,$A44,Bio!AQ$34)+SUMIF(Bio!$AK$36,$A44,Bio!AQ$42)+SUMIF(Bio!$AK$44,$A44,Bio!AQ$50)+SUMIF(Bio!$AK$52,$A44,Bio!AQ$58)+SUMIF(Bio!$AK$60,$A44,Bio!AQ$66)+SUMIF(Bio!$AK$68,$A44,Bio!AQ$74)+SUMIF(Bio!$AK$76,$A44,Bio!AQ$82)+SUMIF(Bio!$AK$84,$A44,Bio!AQ$90)+SUMIF(Bio!$AK$92,$A44,Bio!AQ$98))+(SUMIF(Maths!$AK$12,$A44,Maths!AQ$18)+SUMIF(Maths!$AK$20,$A44,Maths!AQ$26)+SUMIF(Maths!$AK$28,$A44,Maths!AQ$34)+SUMIF(Maths!$AK$36,$A44,Maths!AQ$42)+SUMIF(Maths!$AK$44,$A44,Maths!AQ$50)+SUMIF(Maths!$AK$52,$A44,Maths!AQ$58)+SUMIF(Maths!$AK$60,$A44,Maths!AQ$66)+SUMIF(Maths!$AK$68,$A44,Maths!AQ$74)+SUMIF(Maths!$AK$76,$A44,Maths!AQ$82)+SUMIF(Maths!$AK$84,$A44,Maths!AQ$90)+SUMIF(Maths!$AK$92,$A44,Maths!AQ$98))+(SUMIF(IITMaths!$AK$12,$A44,IITMaths!AQ$18)+SUMIF(IITMaths!$AK$20,$A44,IITMaths!AQ$26)+SUMIF(IITMaths!$AK$28,$A44,IITMaths!AQ$34)+SUMIF(IITMaths!$AK$36,$A44,IITMaths!AQ$42)+SUMIF(IITMaths!$AK$44,$A44,IITMaths!AQ$50)+SUMIF(IITMaths!$AK$52,$A44,IITMaths!AQ$58)+SUMIF(IITMaths!$AK$60,$A44,IITMaths!AQ$66)+SUMIF(IITMaths!$AK$68,$A44,IITMaths!AQ$74)+SUMIF(IITMaths!$AK$76,$A44,IITMaths!AQ$82)+SUMIF(IITMaths!$AK$84,$A44,IITMaths!AQ$90)+SUMIF(IITMaths!$AK$92,$A44,IITMaths!AQ$98))+(SUMIF(FourthLecture!$AK$12,$A44,FourthLecture!AQ$18)+SUMIF(FourthLecture!$AK$20,$A44,FourthLecture!AQ$26)+SUMIF(FourthLecture!$AK$28,$A44,FourthLecture!AQ$34)+SUMIF(FourthLecture!$AK$36,$A44,FourthLecture!AQ$42)+SUMIF(FourthLecture!$AK$44,$A44,FourthLecture!AQ$50)+SUMIF(FourthLecture!$AK$52,$A44,FourthLecture!AQ$58)+SUMIF(FourthLecture!$AK$60,$A44,FourthLecture!AQ$66)+SUMIF(FourthLecture!$AK$68,$A44,FourthLecture!AQ$74)+SUMIF(FourthLecture!$AK$76,$A44,FourthLecture!AQ$82)+SUMIF(FourthLecture!$AK$84,$A44,FourthLecture!AQ$90)+SUMIF(FourthLecture!$AK$92,$A44,FourthLecture!AQ$98))+(SUMIF(OtherSubjects!$AK$12,$A44,OtherSubjects!AQ$18)+SUMIF(OtherSubjects!$AK$20,$A44,OtherSubjects!AQ$26)+SUMIF(OtherSubjects!$AK$28,$A44,OtherSubjects!AQ$34)+SUMIF(OtherSubjects!$AK$36,$A44,OtherSubjects!AQ$42)+SUMIF(OtherSubjects!$AK$44,$A44,OtherSubjects!AQ$50)+SUMIF(OtherSubjects!$AK$52,$A44,OtherSubjects!AQ$58)+SUMIF(OtherSubjects!$AK$60,$A44,OtherSubjects!AQ$66)+SUMIF(OtherSubjects!$AK$68,$A44,OtherSubjects!AQ$74)+SUMIF(OtherSubjects!$AK$76,$A44,OtherSubjects!AQ$82)+SUMIF(OtherSubjects!$AK$84,$A44,OtherSubjects!AQ$90)+SUMIF(OtherSubjects!$AK$92,$A44,OtherSubjects!AQ$98))</f>
        <v>10912.5</v>
      </c>
      <c r="Q44" s="376">
        <f t="shared" ref="Q44:Q45" si="165">SUM(R44:AC44)</f>
        <v>22950</v>
      </c>
      <c r="R44" s="331">
        <f>(SUMIF(Physics!$AX$12,$A44,Physics!AS$18)+SUMIF(Physics!$AX$20,$A44,Physics!AS$26)+SUMIF(Physics!$AX$28,$A44,Physics!AS$34)+SUMIF(Physics!$AX$36,$A44,Physics!AS$42)+SUMIF(Physics!$AX$44,$A44,Physics!AS$50)+SUMIF(Physics!$AX$52,$A44,Physics!AS$58)+SUMIF(Physics!$AX$60,$A44,Physics!AS$66)+SUMIF(Physics!$AX$68,$A44,Physics!AS$74)+SUMIF(Physics!$AX$76,$A44,Physics!AS$82)+SUMIF(Physics!$AX$84,$A44,Physics!AS$90)+SUMIF(Physics!$AX$92,$A44,Physics!AS$98))+(SUMIF(IITPhysics!$AX$12,$A44,IITPhysics!AS$18)+SUMIF(IITPhysics!$AX$20,$A44,IITPhysics!AS$26)+SUMIF(IITPhysics!$AX$28,$A44,IITPhysics!AS$34)+SUMIF(IITPhysics!$AX$36,$A44,IITPhysics!AS$42)+SUMIF(IITPhysics!$AX$44,$A44,IITPhysics!AS$50)+SUMIF(IITPhysics!$AX$52,$A44,IITPhysics!AS$58)+SUMIF(IITPhysics!$AX$60,$A44,IITPhysics!AS$66)+SUMIF(IITPhysics!$AX$68,$A44,IITPhysics!AS$74)+SUMIF(IITPhysics!$AX$76,$A44,IITPhysics!AS$82)+SUMIF(IITPhysics!$AX$84,$A44,IITPhysics!AS$90)+SUMIF(IITPhysics!$AX$92,$A44,IITPhysics!AS$98))+(SUMIF(Chem!$AX$12,$A44,Chem!AS$18)+SUMIF(Chem!$AX$20,$A44,Chem!AS$26)+SUMIF(Chem!$AX$28,$A44,Chem!AS$34)+SUMIF(Chem!$AX$36,$A44,Chem!AS$42)+SUMIF(Chem!$AX$44,$A44,Chem!AS$50)+SUMIF(Chem!$AX$52,$A44,Chem!AS$58)+SUMIF(Chem!$AX$60,$A44,Chem!AS$66)+SUMIF(Chem!$AX$68,$A44,Chem!AS$74)+SUMIF(Chem!$AX$76,$A44,Chem!AS$82)+SUMIF(Chem!$AX$84,$A44,Chem!AS$90)+SUMIF(Chem!$AX$92,$A44,Chem!AS$98))+(SUMIF(IITChem!$AX$12,$A44,IITChem!AS$18)+SUMIF(IITChem!$AX$20,$A44,IITChem!AS$26)+SUMIF(IITChem!$AX$28,$A44,IITChem!AS$34)+SUMIF(IITChem!$AX$36,$A44,IITChem!AS$42)+SUMIF(IITChem!$AX$44,$A44,IITChem!AS$50)+SUMIF(IITChem!$AX$52,$A44,IITChem!AS$58)+SUMIF(IITChem!$AX$60,$A44,IITChem!AS$66)+SUMIF(IITChem!$AX$68,$A44,IITChem!AS$74)+SUMIF(IITChem!$AX$76,$A44,IITChem!AS$82)+SUMIF(IITChem!$AX$84,$A44,IITChem!AS$90)+SUMIF(IITChem!$AX$92,$A44,IITChem!AS$98))+(SUMIF(Bio!$AX$12,$A44,Bio!AS$18)+SUMIF(Bio!$AX$20,$A44,Bio!AS$26)+SUMIF(Bio!$AX$28,$A44,Bio!AS$34)+SUMIF(Bio!$AX$36,$A44,Bio!AS$42)+SUMIF(Bio!$AX$44,$A44,Bio!AS$50)+SUMIF(Bio!$AX$52,$A44,Bio!AS$58)+SUMIF(Bio!$AX$60,$A44,Bio!AS$66)+SUMIF(Bio!$AX$68,$A44,Bio!AS$74)+SUMIF(Bio!$AX$76,$A44,Bio!AS$82)+SUMIF(Bio!$AX$84,$A44,Bio!AS$90)+SUMIF(Bio!$AX$92,$A44,Bio!AS$98))+(SUMIF(Maths!$AX$12,$A44,Maths!AS$18)+SUMIF(Maths!$AX$20,$A44,Maths!AS$26)+SUMIF(Maths!$AX$28,$A44,Maths!AS$34)+SUMIF(Maths!$AX$36,$A44,Maths!AS$42)+SUMIF(Maths!$AX$44,$A44,Maths!AS$50)+SUMIF(Maths!$AX$52,$A44,Maths!AS$58)+SUMIF(Maths!$AX$60,$A44,Maths!AS$66)+SUMIF(Maths!$AX$68,$A44,Maths!AS$74)+SUMIF(Maths!$AX$76,$A44,Maths!AS$82)+SUMIF(Maths!$AX$84,$A44,Maths!AS$90)+SUMIF(Maths!$AX$92,$A44,Maths!AS$98))+(SUMIF(IITMaths!$AX$12,$A44,IITMaths!AS$18)+SUMIF(IITMaths!$AX$20,$A44,IITMaths!AS$26)+SUMIF(IITMaths!$AX$28,$A44,IITMaths!AS$34)+SUMIF(IITMaths!$AX$36,$A44,IITMaths!AS$42)+SUMIF(IITMaths!$AX$44,$A44,IITMaths!AS$50)+SUMIF(IITMaths!$AX$52,$A44,IITMaths!AS$58)+SUMIF(IITMaths!$AX$60,$A44,IITMaths!AS$66)+SUMIF(IITMaths!$AX$68,$A44,IITMaths!AS$74)+SUMIF(IITMaths!$AX$76,$A44,IITMaths!AS$82)+SUMIF(IITMaths!$AX$84,$A44,IITMaths!AS$90)+SUMIF(IITMaths!$AX$92,$A44,IITMaths!AS$98))+(SUMIF(FourthLecture!$AX$12,$A44,FourthLecture!AS$18)+SUMIF(FourthLecture!$AX$20,$A44,FourthLecture!AS$26)+SUMIF(FourthLecture!$AX$28,$A44,FourthLecture!AS$34)+SUMIF(FourthLecture!$AX$36,$A44,FourthLecture!AS$42)+SUMIF(FourthLecture!$AX$44,$A44,FourthLecture!AS$50)+SUMIF(FourthLecture!$AX$52,$A44,FourthLecture!AS$58)+SUMIF(FourthLecture!$AX$60,$A44,FourthLecture!AS$66)+SUMIF(FourthLecture!$AX$68,$A44,FourthLecture!AS$74)+SUMIF(FourthLecture!$AX$76,$A44,FourthLecture!AS$82)+SUMIF(FourthLecture!$AX$84,$A44,FourthLecture!AS$90)+SUMIF(FourthLecture!$AX$92,$A44,FourthLecture!AS$98))+(SUMIF(OtherSubjects!$AX$12,$A44,OtherSubjects!AS$18)+SUMIF(OtherSubjects!$AX$20,$A44,OtherSubjects!AS$26)+SUMIF(OtherSubjects!$AX$28,$A44,OtherSubjects!AS$34)+SUMIF(OtherSubjects!$AX$36,$A44,OtherSubjects!AS$42)+SUMIF(OtherSubjects!$AX$44,$A44,OtherSubjects!AS$50)+SUMIF(OtherSubjects!$AX$52,$A44,OtherSubjects!AS$58)+SUMIF(OtherSubjects!$AX$60,$A44,OtherSubjects!AS$66)+SUMIF(OtherSubjects!$AX$68,$A44,OtherSubjects!AS$74)+SUMIF(OtherSubjects!$AX$76,$A44,OtherSubjects!AS$82)+SUMIF(OtherSubjects!$AX$84,$A44,OtherSubjects!AS$90)+SUMIF(OtherSubjects!$AX$92,$A44,OtherSubjects!AS$98))</f>
        <v>1350</v>
      </c>
      <c r="S44" s="331">
        <f>(SUMIF(Physics!$AX$12,$A44,Physics!AT$18)+SUMIF(Physics!$AX$20,$A44,Physics!AT$26)+SUMIF(Physics!$AX$28,$A44,Physics!AT$34)+SUMIF(Physics!$AX$36,$A44,Physics!AT$42)+SUMIF(Physics!$AX$44,$A44,Physics!AT$50)+SUMIF(Physics!$AX$52,$A44,Physics!AT$58)+SUMIF(Physics!$AX$60,$A44,Physics!AT$66)+SUMIF(Physics!$AX$68,$A44,Physics!AT$74)+SUMIF(Physics!$AX$76,$A44,Physics!AT$82)+SUMIF(Physics!$AX$84,$A44,Physics!AT$90)+SUMIF(Physics!$AX$92,$A44,Physics!AT$98))+(SUMIF(IITPhysics!$AX$12,$A44,IITPhysics!AT$18)+SUMIF(IITPhysics!$AX$20,$A44,IITPhysics!AT$26)+SUMIF(IITPhysics!$AX$28,$A44,IITPhysics!AT$34)+SUMIF(IITPhysics!$AX$36,$A44,IITPhysics!AT$42)+SUMIF(IITPhysics!$AX$44,$A44,IITPhysics!AT$50)+SUMIF(IITPhysics!$AX$52,$A44,IITPhysics!AT$58)+SUMIF(IITPhysics!$AX$60,$A44,IITPhysics!AT$66)+SUMIF(IITPhysics!$AX$68,$A44,IITPhysics!AT$74)+SUMIF(IITPhysics!$AX$76,$A44,IITPhysics!AT$82)+SUMIF(IITPhysics!$AX$84,$A44,IITPhysics!AT$90)+SUMIF(IITPhysics!$AX$92,$A44,IITPhysics!AT$98))+(SUMIF(Chem!$AX$12,$A44,Chem!AT$18)+SUMIF(Chem!$AX$20,$A44,Chem!AT$26)+SUMIF(Chem!$AX$28,$A44,Chem!AT$34)+SUMIF(Chem!$AX$36,$A44,Chem!AT$42)+SUMIF(Chem!$AX$44,$A44,Chem!AT$50)+SUMIF(Chem!$AX$52,$A44,Chem!AT$58)+SUMIF(Chem!$AX$60,$A44,Chem!AT$66)+SUMIF(Chem!$AX$68,$A44,Chem!AT$74)+SUMIF(Chem!$AX$76,$A44,Chem!AT$82)+SUMIF(Chem!$AX$84,$A44,Chem!AT$90)+SUMIF(Chem!$AX$92,$A44,Chem!AT$98))+(SUMIF(IITChem!$AX$12,$A44,IITChem!AT$18)+SUMIF(IITChem!$AX$20,$A44,IITChem!AT$26)+SUMIF(IITChem!$AX$28,$A44,IITChem!AT$34)+SUMIF(IITChem!$AX$36,$A44,IITChem!AT$42)+SUMIF(IITChem!$AX$44,$A44,IITChem!AT$50)+SUMIF(IITChem!$AX$52,$A44,IITChem!AT$58)+SUMIF(IITChem!$AX$60,$A44,IITChem!AT$66)+SUMIF(IITChem!$AX$68,$A44,IITChem!AT$74)+SUMIF(IITChem!$AX$76,$A44,IITChem!AT$82)+SUMIF(IITChem!$AX$84,$A44,IITChem!AT$90)+SUMIF(IITChem!$AX$92,$A44,IITChem!AT$98))+(SUMIF(Bio!$AX$12,$A44,Bio!AT$18)+SUMIF(Bio!$AX$20,$A44,Bio!AT$26)+SUMIF(Bio!$AX$28,$A44,Bio!AT$34)+SUMIF(Bio!$AX$36,$A44,Bio!AT$42)+SUMIF(Bio!$AX$44,$A44,Bio!AT$50)+SUMIF(Bio!$AX$52,$A44,Bio!AT$58)+SUMIF(Bio!$AX$60,$A44,Bio!AT$66)+SUMIF(Bio!$AX$68,$A44,Bio!AT$74)+SUMIF(Bio!$AX$76,$A44,Bio!AT$82)+SUMIF(Bio!$AX$84,$A44,Bio!AT$90)+SUMIF(Bio!$AX$92,$A44,Bio!AT$98))+(SUMIF(Maths!$AX$12,$A44,Maths!AT$18)+SUMIF(Maths!$AX$20,$A44,Maths!AT$26)+SUMIF(Maths!$AX$28,$A44,Maths!AT$34)+SUMIF(Maths!$AX$36,$A44,Maths!AT$42)+SUMIF(Maths!$AX$44,$A44,Maths!AT$50)+SUMIF(Maths!$AX$52,$A44,Maths!AT$58)+SUMIF(Maths!$AX$60,$A44,Maths!AT$66)+SUMIF(Maths!$AX$68,$A44,Maths!AT$74)+SUMIF(Maths!$AX$76,$A44,Maths!AT$82)+SUMIF(Maths!$AX$84,$A44,Maths!AT$90)+SUMIF(Maths!$AX$92,$A44,Maths!AT$98))+(SUMIF(IITMaths!$AX$12,$A44,IITMaths!AT$18)+SUMIF(IITMaths!$AX$20,$A44,IITMaths!AT$26)+SUMIF(IITMaths!$AX$28,$A44,IITMaths!AT$34)+SUMIF(IITMaths!$AX$36,$A44,IITMaths!AT$42)+SUMIF(IITMaths!$AX$44,$A44,IITMaths!AT$50)+SUMIF(IITMaths!$AX$52,$A44,IITMaths!AT$58)+SUMIF(IITMaths!$AX$60,$A44,IITMaths!AT$66)+SUMIF(IITMaths!$AX$68,$A44,IITMaths!AT$74)+SUMIF(IITMaths!$AX$76,$A44,IITMaths!AT$82)+SUMIF(IITMaths!$AX$84,$A44,IITMaths!AT$90)+SUMIF(IITMaths!$AX$92,$A44,IITMaths!AT$98))+(SUMIF(FourthLecture!$AX$12,$A44,FourthLecture!AT$18)+SUMIF(FourthLecture!$AX$20,$A44,FourthLecture!AT$26)+SUMIF(FourthLecture!$AX$28,$A44,FourthLecture!AT$34)+SUMIF(FourthLecture!$AX$36,$A44,FourthLecture!AT$42)+SUMIF(FourthLecture!$AX$44,$A44,FourthLecture!AT$50)+SUMIF(FourthLecture!$AX$52,$A44,FourthLecture!AT$58)+SUMIF(FourthLecture!$AX$60,$A44,FourthLecture!AT$66)+SUMIF(FourthLecture!$AX$68,$A44,FourthLecture!AT$74)+SUMIF(FourthLecture!$AX$76,$A44,FourthLecture!AT$82)+SUMIF(FourthLecture!$AX$84,$A44,FourthLecture!AT$90)+SUMIF(FourthLecture!$AX$92,$A44,FourthLecture!AT$98))+(SUMIF(OtherSubjects!$AX$12,$A44,OtherSubjects!AT$18)+SUMIF(OtherSubjects!$AX$20,$A44,OtherSubjects!AT$26)+SUMIF(OtherSubjects!$AX$28,$A44,OtherSubjects!AT$34)+SUMIF(OtherSubjects!$AX$36,$A44,OtherSubjects!AT$42)+SUMIF(OtherSubjects!$AX$44,$A44,OtherSubjects!AT$50)+SUMIF(OtherSubjects!$AX$52,$A44,OtherSubjects!AT$58)+SUMIF(OtherSubjects!$AX$60,$A44,OtherSubjects!AT$66)+SUMIF(OtherSubjects!$AX$68,$A44,OtherSubjects!AT$74)+SUMIF(OtherSubjects!$AX$76,$A44,OtherSubjects!AT$82)+SUMIF(OtherSubjects!$AX$84,$A44,OtherSubjects!AT$90)+SUMIF(OtherSubjects!$AX$92,$A44,OtherSubjects!AT$98))</f>
        <v>1800</v>
      </c>
      <c r="T44" s="331">
        <f>(SUMIF(Physics!$AX$12,$A44,Physics!AU$18)+SUMIF(Physics!$AX$20,$A44,Physics!AU$26)+SUMIF(Physics!$AX$28,$A44,Physics!AU$34)+SUMIF(Physics!$AX$36,$A44,Physics!AU$42)+SUMIF(Physics!$AX$44,$A44,Physics!AU$50)+SUMIF(Physics!$AX$52,$A44,Physics!AU$58)+SUMIF(Physics!$AX$60,$A44,Physics!AU$66)+SUMIF(Physics!$AX$68,$A44,Physics!AU$74)+SUMIF(Physics!$AX$76,$A44,Physics!AU$82)+SUMIF(Physics!$AX$84,$A44,Physics!AU$90)+SUMIF(Physics!$AX$92,$A44,Physics!AU$98))+(SUMIF(IITPhysics!$AX$12,$A44,IITPhysics!AU$18)+SUMIF(IITPhysics!$AX$20,$A44,IITPhysics!AU$26)+SUMIF(IITPhysics!$AX$28,$A44,IITPhysics!AU$34)+SUMIF(IITPhysics!$AX$36,$A44,IITPhysics!AU$42)+SUMIF(IITPhysics!$AX$44,$A44,IITPhysics!AU$50)+SUMIF(IITPhysics!$AX$52,$A44,IITPhysics!AU$58)+SUMIF(IITPhysics!$AX$60,$A44,IITPhysics!AU$66)+SUMIF(IITPhysics!$AX$68,$A44,IITPhysics!AU$74)+SUMIF(IITPhysics!$AX$76,$A44,IITPhysics!AU$82)+SUMIF(IITPhysics!$AX$84,$A44,IITPhysics!AU$90)+SUMIF(IITPhysics!$AX$92,$A44,IITPhysics!AU$98))+(SUMIF(Chem!$AX$12,$A44,Chem!AU$18)+SUMIF(Chem!$AX$20,$A44,Chem!AU$26)+SUMIF(Chem!$AX$28,$A44,Chem!AU$34)+SUMIF(Chem!$AX$36,$A44,Chem!AU$42)+SUMIF(Chem!$AX$44,$A44,Chem!AU$50)+SUMIF(Chem!$AX$52,$A44,Chem!AU$58)+SUMIF(Chem!$AX$60,$A44,Chem!AU$66)+SUMIF(Chem!$AX$68,$A44,Chem!AU$74)+SUMIF(Chem!$AX$76,$A44,Chem!AU$82)+SUMIF(Chem!$AX$84,$A44,Chem!AU$90)+SUMIF(Chem!$AX$92,$A44,Chem!AU$98))+(SUMIF(IITChem!$AX$12,$A44,IITChem!AU$18)+SUMIF(IITChem!$AX$20,$A44,IITChem!AU$26)+SUMIF(IITChem!$AX$28,$A44,IITChem!AU$34)+SUMIF(IITChem!$AX$36,$A44,IITChem!AU$42)+SUMIF(IITChem!$AX$44,$A44,IITChem!AU$50)+SUMIF(IITChem!$AX$52,$A44,IITChem!AU$58)+SUMIF(IITChem!$AX$60,$A44,IITChem!AU$66)+SUMIF(IITChem!$AX$68,$A44,IITChem!AU$74)+SUMIF(IITChem!$AX$76,$A44,IITChem!AU$82)+SUMIF(IITChem!$AX$84,$A44,IITChem!AU$90)+SUMIF(IITChem!$AX$92,$A44,IITChem!AU$98))+(SUMIF(Bio!$AX$12,$A44,Bio!AU$18)+SUMIF(Bio!$AX$20,$A44,Bio!AU$26)+SUMIF(Bio!$AX$28,$A44,Bio!AU$34)+SUMIF(Bio!$AX$36,$A44,Bio!AU$42)+SUMIF(Bio!$AX$44,$A44,Bio!AU$50)+SUMIF(Bio!$AX$52,$A44,Bio!AU$58)+SUMIF(Bio!$AX$60,$A44,Bio!AU$66)+SUMIF(Bio!$AX$68,$A44,Bio!AU$74)+SUMIF(Bio!$AX$76,$A44,Bio!AU$82)+SUMIF(Bio!$AX$84,$A44,Bio!AU$90)+SUMIF(Bio!$AX$92,$A44,Bio!AU$98))+(SUMIF(Maths!$AX$12,$A44,Maths!AU$18)+SUMIF(Maths!$AX$20,$A44,Maths!AU$26)+SUMIF(Maths!$AX$28,$A44,Maths!AU$34)+SUMIF(Maths!$AX$36,$A44,Maths!AU$42)+SUMIF(Maths!$AX$44,$A44,Maths!AU$50)+SUMIF(Maths!$AX$52,$A44,Maths!AU$58)+SUMIF(Maths!$AX$60,$A44,Maths!AU$66)+SUMIF(Maths!$AX$68,$A44,Maths!AU$74)+SUMIF(Maths!$AX$76,$A44,Maths!AU$82)+SUMIF(Maths!$AX$84,$A44,Maths!AU$90)+SUMIF(Maths!$AX$92,$A44,Maths!AU$98))+(SUMIF(IITMaths!$AX$12,$A44,IITMaths!AU$18)+SUMIF(IITMaths!$AX$20,$A44,IITMaths!AU$26)+SUMIF(IITMaths!$AX$28,$A44,IITMaths!AU$34)+SUMIF(IITMaths!$AX$36,$A44,IITMaths!AU$42)+SUMIF(IITMaths!$AX$44,$A44,IITMaths!AU$50)+SUMIF(IITMaths!$AX$52,$A44,IITMaths!AU$58)+SUMIF(IITMaths!$AX$60,$A44,IITMaths!AU$66)+SUMIF(IITMaths!$AX$68,$A44,IITMaths!AU$74)+SUMIF(IITMaths!$AX$76,$A44,IITMaths!AU$82)+SUMIF(IITMaths!$AX$84,$A44,IITMaths!AU$90)+SUMIF(IITMaths!$AX$92,$A44,IITMaths!AU$98))+(SUMIF(FourthLecture!$AX$12,$A44,FourthLecture!AU$18)+SUMIF(FourthLecture!$AX$20,$A44,FourthLecture!AU$26)+SUMIF(FourthLecture!$AX$28,$A44,FourthLecture!AU$34)+SUMIF(FourthLecture!$AX$36,$A44,FourthLecture!AU$42)+SUMIF(FourthLecture!$AX$44,$A44,FourthLecture!AU$50)+SUMIF(FourthLecture!$AX$52,$A44,FourthLecture!AU$58)+SUMIF(FourthLecture!$AX$60,$A44,FourthLecture!AU$66)+SUMIF(FourthLecture!$AX$68,$A44,FourthLecture!AU$74)+SUMIF(FourthLecture!$AX$76,$A44,FourthLecture!AU$82)+SUMIF(FourthLecture!$AX$84,$A44,FourthLecture!AU$90)+SUMIF(FourthLecture!$AX$92,$A44,FourthLecture!AU$98))+(SUMIF(OtherSubjects!$AX$12,$A44,OtherSubjects!AU$18)+SUMIF(OtherSubjects!$AX$20,$A44,OtherSubjects!AU$26)+SUMIF(OtherSubjects!$AX$28,$A44,OtherSubjects!AU$34)+SUMIF(OtherSubjects!$AX$36,$A44,OtherSubjects!AU$42)+SUMIF(OtherSubjects!$AX$44,$A44,OtherSubjects!AU$50)+SUMIF(OtherSubjects!$AX$52,$A44,OtherSubjects!AU$58)+SUMIF(OtherSubjects!$AX$60,$A44,OtherSubjects!AU$66)+SUMIF(OtherSubjects!$AX$68,$A44,OtherSubjects!AU$74)+SUMIF(OtherSubjects!$AX$76,$A44,OtherSubjects!AU$82)+SUMIF(OtherSubjects!$AX$84,$A44,OtherSubjects!AU$90)+SUMIF(OtherSubjects!$AX$92,$A44,OtherSubjects!AU$98))</f>
        <v>1800</v>
      </c>
      <c r="U44" s="331">
        <f>(SUMIF(Physics!$AX$12,$A44,Physics!AV$18)+SUMIF(Physics!$AX$20,$A44,Physics!AV$26)+SUMIF(Physics!$AX$28,$A44,Physics!AV$34)+SUMIF(Physics!$AX$36,$A44,Physics!AV$42)+SUMIF(Physics!$AX$44,$A44,Physics!AV$50)+SUMIF(Physics!$AX$52,$A44,Physics!AV$58)+SUMIF(Physics!$AX$60,$A44,Physics!AV$66)+SUMIF(Physics!$AX$68,$A44,Physics!AV$74)+SUMIF(Physics!$AX$76,$A44,Physics!AV$82)+SUMIF(Physics!$AX$84,$A44,Physics!AV$90)+SUMIF(Physics!$AX$92,$A44,Physics!AV$98))+(SUMIF(IITPhysics!$AX$12,$A44,IITPhysics!AV$18)+SUMIF(IITPhysics!$AX$20,$A44,IITPhysics!AV$26)+SUMIF(IITPhysics!$AX$28,$A44,IITPhysics!AV$34)+SUMIF(IITPhysics!$AX$36,$A44,IITPhysics!AV$42)+SUMIF(IITPhysics!$AX$44,$A44,IITPhysics!AV$50)+SUMIF(IITPhysics!$AX$52,$A44,IITPhysics!AV$58)+SUMIF(IITPhysics!$AX$60,$A44,IITPhysics!AV$66)+SUMIF(IITPhysics!$AX$68,$A44,IITPhysics!AV$74)+SUMIF(IITPhysics!$AX$76,$A44,IITPhysics!AV$82)+SUMIF(IITPhysics!$AX$84,$A44,IITPhysics!AV$90)+SUMIF(IITPhysics!$AX$92,$A44,IITPhysics!AV$98))+(SUMIF(Chem!$AX$12,$A44,Chem!AV$18)+SUMIF(Chem!$AX$20,$A44,Chem!AV$26)+SUMIF(Chem!$AX$28,$A44,Chem!AV$34)+SUMIF(Chem!$AX$36,$A44,Chem!AV$42)+SUMIF(Chem!$AX$44,$A44,Chem!AV$50)+SUMIF(Chem!$AX$52,$A44,Chem!AV$58)+SUMIF(Chem!$AX$60,$A44,Chem!AV$66)+SUMIF(Chem!$AX$68,$A44,Chem!AV$74)+SUMIF(Chem!$AX$76,$A44,Chem!AV$82)+SUMIF(Chem!$AX$84,$A44,Chem!AV$90)+SUMIF(Chem!$AX$92,$A44,Chem!AV$98))+(SUMIF(IITChem!$AX$12,$A44,IITChem!AV$18)+SUMIF(IITChem!$AX$20,$A44,IITChem!AV$26)+SUMIF(IITChem!$AX$28,$A44,IITChem!AV$34)+SUMIF(IITChem!$AX$36,$A44,IITChem!AV$42)+SUMIF(IITChem!$AX$44,$A44,IITChem!AV$50)+SUMIF(IITChem!$AX$52,$A44,IITChem!AV$58)+SUMIF(IITChem!$AX$60,$A44,IITChem!AV$66)+SUMIF(IITChem!$AX$68,$A44,IITChem!AV$74)+SUMIF(IITChem!$AX$76,$A44,IITChem!AV$82)+SUMIF(IITChem!$AX$84,$A44,IITChem!AV$90)+SUMIF(IITChem!$AX$92,$A44,IITChem!AV$98))+(SUMIF(Bio!$AX$12,$A44,Bio!AV$18)+SUMIF(Bio!$AX$20,$A44,Bio!AV$26)+SUMIF(Bio!$AX$28,$A44,Bio!AV$34)+SUMIF(Bio!$AX$36,$A44,Bio!AV$42)+SUMIF(Bio!$AX$44,$A44,Bio!AV$50)+SUMIF(Bio!$AX$52,$A44,Bio!AV$58)+SUMIF(Bio!$AX$60,$A44,Bio!AV$66)+SUMIF(Bio!$AX$68,$A44,Bio!AV$74)+SUMIF(Bio!$AX$76,$A44,Bio!AV$82)+SUMIF(Bio!$AX$84,$A44,Bio!AV$90)+SUMIF(Bio!$AX$92,$A44,Bio!AV$98))+(SUMIF(Maths!$AX$12,$A44,Maths!AV$18)+SUMIF(Maths!$AX$20,$A44,Maths!AV$26)+SUMIF(Maths!$AX$28,$A44,Maths!AV$34)+SUMIF(Maths!$AX$36,$A44,Maths!AV$42)+SUMIF(Maths!$AX$44,$A44,Maths!AV$50)+SUMIF(Maths!$AX$52,$A44,Maths!AV$58)+SUMIF(Maths!$AX$60,$A44,Maths!AV$66)+SUMIF(Maths!$AX$68,$A44,Maths!AV$74)+SUMIF(Maths!$AX$76,$A44,Maths!AV$82)+SUMIF(Maths!$AX$84,$A44,Maths!AV$90)+SUMIF(Maths!$AX$92,$A44,Maths!AV$98))+(SUMIF(IITMaths!$AX$12,$A44,IITMaths!AV$18)+SUMIF(IITMaths!$AX$20,$A44,IITMaths!AV$26)+SUMIF(IITMaths!$AX$28,$A44,IITMaths!AV$34)+SUMIF(IITMaths!$AX$36,$A44,IITMaths!AV$42)+SUMIF(IITMaths!$AX$44,$A44,IITMaths!AV$50)+SUMIF(IITMaths!$AX$52,$A44,IITMaths!AV$58)+SUMIF(IITMaths!$AX$60,$A44,IITMaths!AV$66)+SUMIF(IITMaths!$AX$68,$A44,IITMaths!AV$74)+SUMIF(IITMaths!$AX$76,$A44,IITMaths!AV$82)+SUMIF(IITMaths!$AX$84,$A44,IITMaths!AV$90)+SUMIF(IITMaths!$AX$92,$A44,IITMaths!AV$98))+(SUMIF(FourthLecture!$AX$12,$A44,FourthLecture!AV$18)+SUMIF(FourthLecture!$AX$20,$A44,FourthLecture!AV$26)+SUMIF(FourthLecture!$AX$28,$A44,FourthLecture!AV$34)+SUMIF(FourthLecture!$AX$36,$A44,FourthLecture!AV$42)+SUMIF(FourthLecture!$AX$44,$A44,FourthLecture!AV$50)+SUMIF(FourthLecture!$AX$52,$A44,FourthLecture!AV$58)+SUMIF(FourthLecture!$AX$60,$A44,FourthLecture!AV$66)+SUMIF(FourthLecture!$AX$68,$A44,FourthLecture!AV$74)+SUMIF(FourthLecture!$AX$76,$A44,FourthLecture!AV$82)+SUMIF(FourthLecture!$AX$84,$A44,FourthLecture!AV$90)+SUMIF(FourthLecture!$AX$92,$A44,FourthLecture!AV$98))+(SUMIF(OtherSubjects!$AX$12,$A44,OtherSubjects!AV$18)+SUMIF(OtherSubjects!$AX$20,$A44,OtherSubjects!AV$26)+SUMIF(OtherSubjects!$AX$28,$A44,OtherSubjects!AV$34)+SUMIF(OtherSubjects!$AX$36,$A44,OtherSubjects!AV$42)+SUMIF(OtherSubjects!$AX$44,$A44,OtherSubjects!AV$50)+SUMIF(OtherSubjects!$AX$52,$A44,OtherSubjects!AV$58)+SUMIF(OtherSubjects!$AX$60,$A44,OtherSubjects!AV$66)+SUMIF(OtherSubjects!$AX$68,$A44,OtherSubjects!AV$74)+SUMIF(OtherSubjects!$AX$76,$A44,OtherSubjects!AV$82)+SUMIF(OtherSubjects!$AX$84,$A44,OtherSubjects!AV$90)+SUMIF(OtherSubjects!$AX$92,$A44,OtherSubjects!AV$98))</f>
        <v>3600</v>
      </c>
      <c r="V44" s="331">
        <f>(SUMIF(Physics!$AX$12,$A44,Physics!AW$18)+SUMIF(Physics!$AX$20,$A44,Physics!AW$26)+SUMIF(Physics!$AX$28,$A44,Physics!AW$34)+SUMIF(Physics!$AX$36,$A44,Physics!AW$42)+SUMIF(Physics!$AX$44,$A44,Physics!AW$50)+SUMIF(Physics!$AX$52,$A44,Physics!AW$58)+SUMIF(Physics!$AX$60,$A44,Physics!AW$66)+SUMIF(Physics!$AX$68,$A44,Physics!AW$74)+SUMIF(Physics!$AX$76,$A44,Physics!AW$82)+SUMIF(Physics!$AX$84,$A44,Physics!AW$90)+SUMIF(Physics!$AX$92,$A44,Physics!AW$98))+(SUMIF(IITPhysics!$AX$12,$A44,IITPhysics!AW$18)+SUMIF(IITPhysics!$AX$20,$A44,IITPhysics!AW$26)+SUMIF(IITPhysics!$AX$28,$A44,IITPhysics!AW$34)+SUMIF(IITPhysics!$AX$36,$A44,IITPhysics!AW$42)+SUMIF(IITPhysics!$AX$44,$A44,IITPhysics!AW$50)+SUMIF(IITPhysics!$AX$52,$A44,IITPhysics!AW$58)+SUMIF(IITPhysics!$AX$60,$A44,IITPhysics!AW$66)+SUMIF(IITPhysics!$AX$68,$A44,IITPhysics!AW$74)+SUMIF(IITPhysics!$AX$76,$A44,IITPhysics!AW$82)+SUMIF(IITPhysics!$AX$84,$A44,IITPhysics!AW$90)+SUMIF(IITPhysics!$AX$92,$A44,IITPhysics!AW$98))+(SUMIF(Chem!$AX$12,$A44,Chem!AW$18)+SUMIF(Chem!$AX$20,$A44,Chem!AW$26)+SUMIF(Chem!$AX$28,$A44,Chem!AW$34)+SUMIF(Chem!$AX$36,$A44,Chem!AW$42)+SUMIF(Chem!$AX$44,$A44,Chem!AW$50)+SUMIF(Chem!$AX$52,$A44,Chem!AW$58)+SUMIF(Chem!$AX$60,$A44,Chem!AW$66)+SUMIF(Chem!$AX$68,$A44,Chem!AW$74)+SUMIF(Chem!$AX$76,$A44,Chem!AW$82)+SUMIF(Chem!$AX$84,$A44,Chem!AW$90)+SUMIF(Chem!$AX$92,$A44,Chem!AW$98))+(SUMIF(IITChem!$AX$12,$A44,IITChem!AW$18)+SUMIF(IITChem!$AX$20,$A44,IITChem!AW$26)+SUMIF(IITChem!$AX$28,$A44,IITChem!AW$34)+SUMIF(IITChem!$AX$36,$A44,IITChem!AW$42)+SUMIF(IITChem!$AX$44,$A44,IITChem!AW$50)+SUMIF(IITChem!$AX$52,$A44,IITChem!AW$58)+SUMIF(IITChem!$AX$60,$A44,IITChem!AW$66)+SUMIF(IITChem!$AX$68,$A44,IITChem!AW$74)+SUMIF(IITChem!$AX$76,$A44,IITChem!AW$82)+SUMIF(IITChem!$AX$84,$A44,IITChem!AW$90)+SUMIF(IITChem!$AX$92,$A44,IITChem!AW$98))+(SUMIF(Bio!$AX$12,$A44,Bio!AW$18)+SUMIF(Bio!$AX$20,$A44,Bio!AW$26)+SUMIF(Bio!$AX$28,$A44,Bio!AW$34)+SUMIF(Bio!$AX$36,$A44,Bio!AW$42)+SUMIF(Bio!$AX$44,$A44,Bio!AW$50)+SUMIF(Bio!$AX$52,$A44,Bio!AW$58)+SUMIF(Bio!$AX$60,$A44,Bio!AW$66)+SUMIF(Bio!$AX$68,$A44,Bio!AW$74)+SUMIF(Bio!$AX$76,$A44,Bio!AW$82)+SUMIF(Bio!$AX$84,$A44,Bio!AW$90)+SUMIF(Bio!$AX$92,$A44,Bio!AW$98))+(SUMIF(Maths!$AX$12,$A44,Maths!AW$18)+SUMIF(Maths!$AX$20,$A44,Maths!AW$26)+SUMIF(Maths!$AX$28,$A44,Maths!AW$34)+SUMIF(Maths!$AX$36,$A44,Maths!AW$42)+SUMIF(Maths!$AX$44,$A44,Maths!AW$50)+SUMIF(Maths!$AX$52,$A44,Maths!AW$58)+SUMIF(Maths!$AX$60,$A44,Maths!AW$66)+SUMIF(Maths!$AX$68,$A44,Maths!AW$74)+SUMIF(Maths!$AX$76,$A44,Maths!AW$82)+SUMIF(Maths!$AX$84,$A44,Maths!AW$90)+SUMIF(Maths!$AX$92,$A44,Maths!AW$98))+(SUMIF(IITMaths!$AX$12,$A44,IITMaths!AW$18)+SUMIF(IITMaths!$AX$20,$A44,IITMaths!AW$26)+SUMIF(IITMaths!$AX$28,$A44,IITMaths!AW$34)+SUMIF(IITMaths!$AX$36,$A44,IITMaths!AW$42)+SUMIF(IITMaths!$AX$44,$A44,IITMaths!AW$50)+SUMIF(IITMaths!$AX$52,$A44,IITMaths!AW$58)+SUMIF(IITMaths!$AX$60,$A44,IITMaths!AW$66)+SUMIF(IITMaths!$AX$68,$A44,IITMaths!AW$74)+SUMIF(IITMaths!$AX$76,$A44,IITMaths!AW$82)+SUMIF(IITMaths!$AX$84,$A44,IITMaths!AW$90)+SUMIF(IITMaths!$AX$92,$A44,IITMaths!AW$98))+(SUMIF(FourthLecture!$AX$12,$A44,FourthLecture!AW$18)+SUMIF(FourthLecture!$AX$20,$A44,FourthLecture!AW$26)+SUMIF(FourthLecture!$AX$28,$A44,FourthLecture!AW$34)+SUMIF(FourthLecture!$AX$36,$A44,FourthLecture!AW$42)+SUMIF(FourthLecture!$AX$44,$A44,FourthLecture!AW$50)+SUMIF(FourthLecture!$AX$52,$A44,FourthLecture!AW$58)+SUMIF(FourthLecture!$AX$60,$A44,FourthLecture!AW$66)+SUMIF(FourthLecture!$AX$68,$A44,FourthLecture!AW$74)+SUMIF(FourthLecture!$AX$76,$A44,FourthLecture!AW$82)+SUMIF(FourthLecture!$AX$84,$A44,FourthLecture!AW$90)+SUMIF(FourthLecture!$AX$92,$A44,FourthLecture!AW$98))+(SUMIF(OtherSubjects!$AX$12,$A44,OtherSubjects!AW$18)+SUMIF(OtherSubjects!$AX$20,$A44,OtherSubjects!AW$26)+SUMIF(OtherSubjects!$AX$28,$A44,OtherSubjects!AW$34)+SUMIF(OtherSubjects!$AX$36,$A44,OtherSubjects!AW$42)+SUMIF(OtherSubjects!$AX$44,$A44,OtherSubjects!AW$50)+SUMIF(OtherSubjects!$AX$52,$A44,OtherSubjects!AW$58)+SUMIF(OtherSubjects!$AX$60,$A44,OtherSubjects!AW$66)+SUMIF(OtherSubjects!$AX$68,$A44,OtherSubjects!AW$74)+SUMIF(OtherSubjects!$AX$76,$A44,OtherSubjects!AW$82)+SUMIF(OtherSubjects!$AX$84,$A44,OtherSubjects!AW$90)+SUMIF(OtherSubjects!$AX$92,$A44,OtherSubjects!AW$98))</f>
        <v>7200</v>
      </c>
      <c r="W44" s="331">
        <f>(SUMIF(Physics!$AX$12,$A44,Physics!AX$18)+SUMIF(Physics!$AX$20,$A44,Physics!AX$26)+SUMIF(Physics!$AX$28,$A44,Physics!AX$34)+SUMIF(Physics!$AX$36,$A44,Physics!AX$42)+SUMIF(Physics!$AX$44,$A44,Physics!AX$50)+SUMIF(Physics!$AX$52,$A44,Physics!AX$58)+SUMIF(Physics!$AX$60,$A44,Physics!AX$66)+SUMIF(Physics!$AX$68,$A44,Physics!AX$74)+SUMIF(Physics!$AX$76,$A44,Physics!AX$82)+SUMIF(Physics!$AX$84,$A44,Physics!AX$90)+SUMIF(Physics!$AX$92,$A44,Physics!AX$98))+(SUMIF(IITPhysics!$AX$12,$A44,IITPhysics!AX$18)+SUMIF(IITPhysics!$AX$20,$A44,IITPhysics!AX$26)+SUMIF(IITPhysics!$AX$28,$A44,IITPhysics!AX$34)+SUMIF(IITPhysics!$AX$36,$A44,IITPhysics!AX$42)+SUMIF(IITPhysics!$AX$44,$A44,IITPhysics!AX$50)+SUMIF(IITPhysics!$AX$52,$A44,IITPhysics!AX$58)+SUMIF(IITPhysics!$AX$60,$A44,IITPhysics!AX$66)+SUMIF(IITPhysics!$AX$68,$A44,IITPhysics!AX$74)+SUMIF(IITPhysics!$AX$76,$A44,IITPhysics!AX$82)+SUMIF(IITPhysics!$AX$84,$A44,IITPhysics!AX$90)+SUMIF(IITPhysics!$AX$92,$A44,IITPhysics!AX$98))+(SUMIF(Chem!$AX$12,$A44,Chem!AX$18)+SUMIF(Chem!$AX$20,$A44,Chem!AX$26)+SUMIF(Chem!$AX$28,$A44,Chem!AX$34)+SUMIF(Chem!$AX$36,$A44,Chem!AX$42)+SUMIF(Chem!$AX$44,$A44,Chem!AX$50)+SUMIF(Chem!$AX$52,$A44,Chem!AX$58)+SUMIF(Chem!$AX$60,$A44,Chem!AX$66)+SUMIF(Chem!$AX$68,$A44,Chem!AX$74)+SUMIF(Chem!$AX$76,$A44,Chem!AX$82)+SUMIF(Chem!$AX$84,$A44,Chem!AX$90)+SUMIF(Chem!$AX$92,$A44,Chem!AX$98))+(SUMIF(IITChem!$AX$12,$A44,IITChem!AX$18)+SUMIF(IITChem!$AX$20,$A44,IITChem!AX$26)+SUMIF(IITChem!$AX$28,$A44,IITChem!AX$34)+SUMIF(IITChem!$AX$36,$A44,IITChem!AX$42)+SUMIF(IITChem!$AX$44,$A44,IITChem!AX$50)+SUMIF(IITChem!$AX$52,$A44,IITChem!AX$58)+SUMIF(IITChem!$AX$60,$A44,IITChem!AX$66)+SUMIF(IITChem!$AX$68,$A44,IITChem!AX$74)+SUMIF(IITChem!$AX$76,$A44,IITChem!AX$82)+SUMIF(IITChem!$AX$84,$A44,IITChem!AX$90)+SUMIF(IITChem!$AX$92,$A44,IITChem!AX$98))+(SUMIF(Bio!$AX$12,$A44,Bio!AX$18)+SUMIF(Bio!$AX$20,$A44,Bio!AX$26)+SUMIF(Bio!$AX$28,$A44,Bio!AX$34)+SUMIF(Bio!$AX$36,$A44,Bio!AX$42)+SUMIF(Bio!$AX$44,$A44,Bio!AX$50)+SUMIF(Bio!$AX$52,$A44,Bio!AX$58)+SUMIF(Bio!$AX$60,$A44,Bio!AX$66)+SUMIF(Bio!$AX$68,$A44,Bio!AX$74)+SUMIF(Bio!$AX$76,$A44,Bio!AX$82)+SUMIF(Bio!$AX$84,$A44,Bio!AX$90)+SUMIF(Bio!$AX$92,$A44,Bio!AX$98))+(SUMIF(Maths!$AX$12,$A44,Maths!AX$18)+SUMIF(Maths!$AX$20,$A44,Maths!AX$26)+SUMIF(Maths!$AX$28,$A44,Maths!AX$34)+SUMIF(Maths!$AX$36,$A44,Maths!AX$42)+SUMIF(Maths!$AX$44,$A44,Maths!AX$50)+SUMIF(Maths!$AX$52,$A44,Maths!AX$58)+SUMIF(Maths!$AX$60,$A44,Maths!AX$66)+SUMIF(Maths!$AX$68,$A44,Maths!AX$74)+SUMIF(Maths!$AX$76,$A44,Maths!AX$82)+SUMIF(Maths!$AX$84,$A44,Maths!AX$90)+SUMIF(Maths!$AX$92,$A44,Maths!AX$98))+(SUMIF(IITMaths!$AX$12,$A44,IITMaths!AX$18)+SUMIF(IITMaths!$AX$20,$A44,IITMaths!AX$26)+SUMIF(IITMaths!$AX$28,$A44,IITMaths!AX$34)+SUMIF(IITMaths!$AX$36,$A44,IITMaths!AX$42)+SUMIF(IITMaths!$AX$44,$A44,IITMaths!AX$50)+SUMIF(IITMaths!$AX$52,$A44,IITMaths!AX$58)+SUMIF(IITMaths!$AX$60,$A44,IITMaths!AX$66)+SUMIF(IITMaths!$AX$68,$A44,IITMaths!AX$74)+SUMIF(IITMaths!$AX$76,$A44,IITMaths!AX$82)+SUMIF(IITMaths!$AX$84,$A44,IITMaths!AX$90)+SUMIF(IITMaths!$AX$92,$A44,IITMaths!AX$98))+(SUMIF(FourthLecture!$AX$12,$A44,FourthLecture!AX$18)+SUMIF(FourthLecture!$AX$20,$A44,FourthLecture!AX$26)+SUMIF(FourthLecture!$AX$28,$A44,FourthLecture!AX$34)+SUMIF(FourthLecture!$AX$36,$A44,FourthLecture!AX$42)+SUMIF(FourthLecture!$AX$44,$A44,FourthLecture!AX$50)+SUMIF(FourthLecture!$AX$52,$A44,FourthLecture!AX$58)+SUMIF(FourthLecture!$AX$60,$A44,FourthLecture!AX$66)+SUMIF(FourthLecture!$AX$68,$A44,FourthLecture!AX$74)+SUMIF(FourthLecture!$AX$76,$A44,FourthLecture!AX$82)+SUMIF(FourthLecture!$AX$84,$A44,FourthLecture!AX$90)+SUMIF(FourthLecture!$AX$92,$A44,FourthLecture!AX$98))+(SUMIF(OtherSubjects!$AX$12,$A44,OtherSubjects!AX$18)+SUMIF(OtherSubjects!$AX$20,$A44,OtherSubjects!AX$26)+SUMIF(OtherSubjects!$AX$28,$A44,OtherSubjects!AX$34)+SUMIF(OtherSubjects!$AX$36,$A44,OtherSubjects!AX$42)+SUMIF(OtherSubjects!$AX$44,$A44,OtherSubjects!AX$50)+SUMIF(OtherSubjects!$AX$52,$A44,OtherSubjects!AX$58)+SUMIF(OtherSubjects!$AX$60,$A44,OtherSubjects!AX$66)+SUMIF(OtherSubjects!$AX$68,$A44,OtherSubjects!AX$74)+SUMIF(OtherSubjects!$AX$76,$A44,OtherSubjects!AX$82)+SUMIF(OtherSubjects!$AX$84,$A44,OtherSubjects!AX$90)+SUMIF(OtherSubjects!$AX$92,$A44,OtherSubjects!AX$98))</f>
        <v>7200</v>
      </c>
      <c r="X44" s="331">
        <f>(SUMIF(Physics!$AX$12,$A44,Physics!AY$18)+SUMIF(Physics!$AX$20,$A44,Physics!AY$26)+SUMIF(Physics!$AX$28,$A44,Physics!AY$34)+SUMIF(Physics!$AX$36,$A44,Physics!AY$42)+SUMIF(Physics!$AX$44,$A44,Physics!AY$50)+SUMIF(Physics!$AX$52,$A44,Physics!AY$58)+SUMIF(Physics!$AX$60,$A44,Physics!AY$66)+SUMIF(Physics!$AX$68,$A44,Physics!AY$74)+SUMIF(Physics!$AX$76,$A44,Physics!AY$82)+SUMIF(Physics!$AX$84,$A44,Physics!AY$90)+SUMIF(Physics!$AX$92,$A44,Physics!AY$98))+(SUMIF(IITPhysics!$AX$12,$A44,IITPhysics!AY$18)+SUMIF(IITPhysics!$AX$20,$A44,IITPhysics!AY$26)+SUMIF(IITPhysics!$AX$28,$A44,IITPhysics!AY$34)+SUMIF(IITPhysics!$AX$36,$A44,IITPhysics!AY$42)+SUMIF(IITPhysics!$AX$44,$A44,IITPhysics!AY$50)+SUMIF(IITPhysics!$AX$52,$A44,IITPhysics!AY$58)+SUMIF(IITPhysics!$AX$60,$A44,IITPhysics!AY$66)+SUMIF(IITPhysics!$AX$68,$A44,IITPhysics!AY$74)+SUMIF(IITPhysics!$AX$76,$A44,IITPhysics!AY$82)+SUMIF(IITPhysics!$AX$84,$A44,IITPhysics!AY$90)+SUMIF(IITPhysics!$AX$92,$A44,IITPhysics!AY$98))+(SUMIF(Chem!$AX$12,$A44,Chem!AY$18)+SUMIF(Chem!$AX$20,$A44,Chem!AY$26)+SUMIF(Chem!$AX$28,$A44,Chem!AY$34)+SUMIF(Chem!$AX$36,$A44,Chem!AY$42)+SUMIF(Chem!$AX$44,$A44,Chem!AY$50)+SUMIF(Chem!$AX$52,$A44,Chem!AY$58)+SUMIF(Chem!$AX$60,$A44,Chem!AY$66)+SUMIF(Chem!$AX$68,$A44,Chem!AY$74)+SUMIF(Chem!$AX$76,$A44,Chem!AY$82)+SUMIF(Chem!$AX$84,$A44,Chem!AY$90)+SUMIF(Chem!$AX$92,$A44,Chem!AY$98))+(SUMIF(IITChem!$AX$12,$A44,IITChem!AY$18)+SUMIF(IITChem!$AX$20,$A44,IITChem!AY$26)+SUMIF(IITChem!$AX$28,$A44,IITChem!AY$34)+SUMIF(IITChem!$AX$36,$A44,IITChem!AY$42)+SUMIF(IITChem!$AX$44,$A44,IITChem!AY$50)+SUMIF(IITChem!$AX$52,$A44,IITChem!AY$58)+SUMIF(IITChem!$AX$60,$A44,IITChem!AY$66)+SUMIF(IITChem!$AX$68,$A44,IITChem!AY$74)+SUMIF(IITChem!$AX$76,$A44,IITChem!AY$82)+SUMIF(IITChem!$AX$84,$A44,IITChem!AY$90)+SUMIF(IITChem!$AX$92,$A44,IITChem!AY$98))+(SUMIF(Bio!$AX$12,$A44,Bio!AY$18)+SUMIF(Bio!$AX$20,$A44,Bio!AY$26)+SUMIF(Bio!$AX$28,$A44,Bio!AY$34)+SUMIF(Bio!$AX$36,$A44,Bio!AY$42)+SUMIF(Bio!$AX$44,$A44,Bio!AY$50)+SUMIF(Bio!$AX$52,$A44,Bio!AY$58)+SUMIF(Bio!$AX$60,$A44,Bio!AY$66)+SUMIF(Bio!$AX$68,$A44,Bio!AY$74)+SUMIF(Bio!$AX$76,$A44,Bio!AY$82)+SUMIF(Bio!$AX$84,$A44,Bio!AY$90)+SUMIF(Bio!$AX$92,$A44,Bio!AY$98))+(SUMIF(Maths!$AX$12,$A44,Maths!AY$18)+SUMIF(Maths!$AX$20,$A44,Maths!AY$26)+SUMIF(Maths!$AX$28,$A44,Maths!AY$34)+SUMIF(Maths!$AX$36,$A44,Maths!AY$42)+SUMIF(Maths!$AX$44,$A44,Maths!AY$50)+SUMIF(Maths!$AX$52,$A44,Maths!AY$58)+SUMIF(Maths!$AX$60,$A44,Maths!AY$66)+SUMIF(Maths!$AX$68,$A44,Maths!AY$74)+SUMIF(Maths!$AX$76,$A44,Maths!AY$82)+SUMIF(Maths!$AX$84,$A44,Maths!AY$90)+SUMIF(Maths!$AX$92,$A44,Maths!AY$98))+(SUMIF(IITMaths!$AX$12,$A44,IITMaths!AY$18)+SUMIF(IITMaths!$AX$20,$A44,IITMaths!AY$26)+SUMIF(IITMaths!$AX$28,$A44,IITMaths!AY$34)+SUMIF(IITMaths!$AX$36,$A44,IITMaths!AY$42)+SUMIF(IITMaths!$AX$44,$A44,IITMaths!AY$50)+SUMIF(IITMaths!$AX$52,$A44,IITMaths!AY$58)+SUMIF(IITMaths!$AX$60,$A44,IITMaths!AY$66)+SUMIF(IITMaths!$AX$68,$A44,IITMaths!AY$74)+SUMIF(IITMaths!$AX$76,$A44,IITMaths!AY$82)+SUMIF(IITMaths!$AX$84,$A44,IITMaths!AY$90)+SUMIF(IITMaths!$AX$92,$A44,IITMaths!AY$98))+(SUMIF(FourthLecture!$AX$12,$A44,FourthLecture!AY$18)+SUMIF(FourthLecture!$AX$20,$A44,FourthLecture!AY$26)+SUMIF(FourthLecture!$AX$28,$A44,FourthLecture!AY$34)+SUMIF(FourthLecture!$AX$36,$A44,FourthLecture!AY$42)+SUMIF(FourthLecture!$AX$44,$A44,FourthLecture!AY$50)+SUMIF(FourthLecture!$AX$52,$A44,FourthLecture!AY$58)+SUMIF(FourthLecture!$AX$60,$A44,FourthLecture!AY$66)+SUMIF(FourthLecture!$AX$68,$A44,FourthLecture!AY$74)+SUMIF(FourthLecture!$AX$76,$A44,FourthLecture!AY$82)+SUMIF(FourthLecture!$AX$84,$A44,FourthLecture!AY$90)+SUMIF(FourthLecture!$AX$92,$A44,FourthLecture!AY$98))+(SUMIF(OtherSubjects!$AX$12,$A44,OtherSubjects!AY$18)+SUMIF(OtherSubjects!$AX$20,$A44,OtherSubjects!AY$26)+SUMIF(OtherSubjects!$AX$28,$A44,OtherSubjects!AY$34)+SUMIF(OtherSubjects!$AX$36,$A44,OtherSubjects!AY$42)+SUMIF(OtherSubjects!$AX$44,$A44,OtherSubjects!AY$50)+SUMIF(OtherSubjects!$AX$52,$A44,OtherSubjects!AY$58)+SUMIF(OtherSubjects!$AX$60,$A44,OtherSubjects!AY$66)+SUMIF(OtherSubjects!$AX$68,$A44,OtherSubjects!AY$74)+SUMIF(OtherSubjects!$AX$76,$A44,OtherSubjects!AY$82)+SUMIF(OtherSubjects!$AX$84,$A44,OtherSubjects!AY$90)+SUMIF(OtherSubjects!$AX$92,$A44,OtherSubjects!AY$98))</f>
        <v>0</v>
      </c>
      <c r="Y44" s="331">
        <f>(SUMIF(Physics!$AX$12,$A44,Physics!AZ$18)+SUMIF(Physics!$AX$20,$A44,Physics!AZ$26)+SUMIF(Physics!$AX$28,$A44,Physics!AZ$34)+SUMIF(Physics!$AX$36,$A44,Physics!AZ$42)+SUMIF(Physics!$AX$44,$A44,Physics!AZ$50)+SUMIF(Physics!$AX$52,$A44,Physics!AZ$58)+SUMIF(Physics!$AX$60,$A44,Physics!AZ$66)+SUMIF(Physics!$AX$68,$A44,Physics!AZ$74)+SUMIF(Physics!$AX$76,$A44,Physics!AZ$82)+SUMIF(Physics!$AX$84,$A44,Physics!AZ$90)+SUMIF(Physics!$AX$92,$A44,Physics!AZ$98))+(SUMIF(IITPhysics!$AX$12,$A44,IITPhysics!AZ$18)+SUMIF(IITPhysics!$AX$20,$A44,IITPhysics!AZ$26)+SUMIF(IITPhysics!$AX$28,$A44,IITPhysics!AZ$34)+SUMIF(IITPhysics!$AX$36,$A44,IITPhysics!AZ$42)+SUMIF(IITPhysics!$AX$44,$A44,IITPhysics!AZ$50)+SUMIF(IITPhysics!$AX$52,$A44,IITPhysics!AZ$58)+SUMIF(IITPhysics!$AX$60,$A44,IITPhysics!AZ$66)+SUMIF(IITPhysics!$AX$68,$A44,IITPhysics!AZ$74)+SUMIF(IITPhysics!$AX$76,$A44,IITPhysics!AZ$82)+SUMIF(IITPhysics!$AX$84,$A44,IITPhysics!AZ$90)+SUMIF(IITPhysics!$AX$92,$A44,IITPhysics!AZ$98))+(SUMIF(Chem!$AX$12,$A44,Chem!AZ$18)+SUMIF(Chem!$AX$20,$A44,Chem!AZ$26)+SUMIF(Chem!$AX$28,$A44,Chem!AZ$34)+SUMIF(Chem!$AX$36,$A44,Chem!AZ$42)+SUMIF(Chem!$AX$44,$A44,Chem!AZ$50)+SUMIF(Chem!$AX$52,$A44,Chem!AZ$58)+SUMIF(Chem!$AX$60,$A44,Chem!AZ$66)+SUMIF(Chem!$AX$68,$A44,Chem!AZ$74)+SUMIF(Chem!$AX$76,$A44,Chem!AZ$82)+SUMIF(Chem!$AX$84,$A44,Chem!AZ$90)+SUMIF(Chem!$AX$92,$A44,Chem!AZ$98))+(SUMIF(IITChem!$AX$12,$A44,IITChem!AZ$18)+SUMIF(IITChem!$AX$20,$A44,IITChem!AZ$26)+SUMIF(IITChem!$AX$28,$A44,IITChem!AZ$34)+SUMIF(IITChem!$AX$36,$A44,IITChem!AZ$42)+SUMIF(IITChem!$AX$44,$A44,IITChem!AZ$50)+SUMIF(IITChem!$AX$52,$A44,IITChem!AZ$58)+SUMIF(IITChem!$AX$60,$A44,IITChem!AZ$66)+SUMIF(IITChem!$AX$68,$A44,IITChem!AZ$74)+SUMIF(IITChem!$AX$76,$A44,IITChem!AZ$82)+SUMIF(IITChem!$AX$84,$A44,IITChem!AZ$90)+SUMIF(IITChem!$AX$92,$A44,IITChem!AZ$98))+(SUMIF(Bio!$AX$12,$A44,Bio!AZ$18)+SUMIF(Bio!$AX$20,$A44,Bio!AZ$26)+SUMIF(Bio!$AX$28,$A44,Bio!AZ$34)+SUMIF(Bio!$AX$36,$A44,Bio!AZ$42)+SUMIF(Bio!$AX$44,$A44,Bio!AZ$50)+SUMIF(Bio!$AX$52,$A44,Bio!AZ$58)+SUMIF(Bio!$AX$60,$A44,Bio!AZ$66)+SUMIF(Bio!$AX$68,$A44,Bio!AZ$74)+SUMIF(Bio!$AX$76,$A44,Bio!AZ$82)+SUMIF(Bio!$AX$84,$A44,Bio!AZ$90)+SUMIF(Bio!$AX$92,$A44,Bio!AZ$98))+(SUMIF(Maths!$AX$12,$A44,Maths!AZ$18)+SUMIF(Maths!$AX$20,$A44,Maths!AZ$26)+SUMIF(Maths!$AX$28,$A44,Maths!AZ$34)+SUMIF(Maths!$AX$36,$A44,Maths!AZ$42)+SUMIF(Maths!$AX$44,$A44,Maths!AZ$50)+SUMIF(Maths!$AX$52,$A44,Maths!AZ$58)+SUMIF(Maths!$AX$60,$A44,Maths!AZ$66)+SUMIF(Maths!$AX$68,$A44,Maths!AZ$74)+SUMIF(Maths!$AX$76,$A44,Maths!AZ$82)+SUMIF(Maths!$AX$84,$A44,Maths!AZ$90)+SUMIF(Maths!$AX$92,$A44,Maths!AZ$98))+(SUMIF(IITMaths!$AX$12,$A44,IITMaths!AZ$18)+SUMIF(IITMaths!$AX$20,$A44,IITMaths!AZ$26)+SUMIF(IITMaths!$AX$28,$A44,IITMaths!AZ$34)+SUMIF(IITMaths!$AX$36,$A44,IITMaths!AZ$42)+SUMIF(IITMaths!$AX$44,$A44,IITMaths!AZ$50)+SUMIF(IITMaths!$AX$52,$A44,IITMaths!AZ$58)+SUMIF(IITMaths!$AX$60,$A44,IITMaths!AZ$66)+SUMIF(IITMaths!$AX$68,$A44,IITMaths!AZ$74)+SUMIF(IITMaths!$AX$76,$A44,IITMaths!AZ$82)+SUMIF(IITMaths!$AX$84,$A44,IITMaths!AZ$90)+SUMIF(IITMaths!$AX$92,$A44,IITMaths!AZ$98))+(SUMIF(FourthLecture!$AX$12,$A44,FourthLecture!AZ$18)+SUMIF(FourthLecture!$AX$20,$A44,FourthLecture!AZ$26)+SUMIF(FourthLecture!$AX$28,$A44,FourthLecture!AZ$34)+SUMIF(FourthLecture!$AX$36,$A44,FourthLecture!AZ$42)+SUMIF(FourthLecture!$AX$44,$A44,FourthLecture!AZ$50)+SUMIF(FourthLecture!$AX$52,$A44,FourthLecture!AZ$58)+SUMIF(FourthLecture!$AX$60,$A44,FourthLecture!AZ$66)+SUMIF(FourthLecture!$AX$68,$A44,FourthLecture!AZ$74)+SUMIF(FourthLecture!$AX$76,$A44,FourthLecture!AZ$82)+SUMIF(FourthLecture!$AX$84,$A44,FourthLecture!AZ$90)+SUMIF(FourthLecture!$AX$92,$A44,FourthLecture!AZ$98))+(SUMIF(OtherSubjects!$AX$12,$A44,OtherSubjects!AZ$18)+SUMIF(OtherSubjects!$AX$20,$A44,OtherSubjects!AZ$26)+SUMIF(OtherSubjects!$AX$28,$A44,OtherSubjects!AZ$34)+SUMIF(OtherSubjects!$AX$36,$A44,OtherSubjects!AZ$42)+SUMIF(OtherSubjects!$AX$44,$A44,OtherSubjects!AZ$50)+SUMIF(OtherSubjects!$AX$52,$A44,OtherSubjects!AZ$58)+SUMIF(OtherSubjects!$AX$60,$A44,OtherSubjects!AZ$66)+SUMIF(OtherSubjects!$AX$68,$A44,OtherSubjects!AZ$74)+SUMIF(OtherSubjects!$AX$76,$A44,OtherSubjects!AZ$82)+SUMIF(OtherSubjects!$AX$84,$A44,OtherSubjects!AZ$90)+SUMIF(OtherSubjects!$AX$92,$A44,OtherSubjects!AZ$98))</f>
        <v>0</v>
      </c>
      <c r="Z44" s="331">
        <f>(SUMIF(Physics!$AX$12,$A44,Physics!BA$18)+SUMIF(Physics!$AX$20,$A44,Physics!BA$26)+SUMIF(Physics!$AX$28,$A44,Physics!BA$34)+SUMIF(Physics!$AX$36,$A44,Physics!BA$42)+SUMIF(Physics!$AX$44,$A44,Physics!BA$50)+SUMIF(Physics!$AX$52,$A44,Physics!BA$58)+SUMIF(Physics!$AX$60,$A44,Physics!BA$66)+SUMIF(Physics!$AX$68,$A44,Physics!BA$74)+SUMIF(Physics!$AX$76,$A44,Physics!BA$82)+SUMIF(Physics!$AX$84,$A44,Physics!BA$90)+SUMIF(Physics!$AX$92,$A44,Physics!BA$98))+(SUMIF(IITPhysics!$AX$12,$A44,IITPhysics!BA$18)+SUMIF(IITPhysics!$AX$20,$A44,IITPhysics!BA$26)+SUMIF(IITPhysics!$AX$28,$A44,IITPhysics!BA$34)+SUMIF(IITPhysics!$AX$36,$A44,IITPhysics!BA$42)+SUMIF(IITPhysics!$AX$44,$A44,IITPhysics!BA$50)+SUMIF(IITPhysics!$AX$52,$A44,IITPhysics!BA$58)+SUMIF(IITPhysics!$AX$60,$A44,IITPhysics!BA$66)+SUMIF(IITPhysics!$AX$68,$A44,IITPhysics!BA$74)+SUMIF(IITPhysics!$AX$76,$A44,IITPhysics!BA$82)+SUMIF(IITPhysics!$AX$84,$A44,IITPhysics!BA$90)+SUMIF(IITPhysics!$AX$92,$A44,IITPhysics!BA$98))+(SUMIF(Chem!$AX$12,$A44,Chem!BA$18)+SUMIF(Chem!$AX$20,$A44,Chem!BA$26)+SUMIF(Chem!$AX$28,$A44,Chem!BA$34)+SUMIF(Chem!$AX$36,$A44,Chem!BA$42)+SUMIF(Chem!$AX$44,$A44,Chem!BA$50)+SUMIF(Chem!$AX$52,$A44,Chem!BA$58)+SUMIF(Chem!$AX$60,$A44,Chem!BA$66)+SUMIF(Chem!$AX$68,$A44,Chem!BA$74)+SUMIF(Chem!$AX$76,$A44,Chem!BA$82)+SUMIF(Chem!$AX$84,$A44,Chem!BA$90)+SUMIF(Chem!$AX$92,$A44,Chem!BA$98))+(SUMIF(IITChem!$AX$12,$A44,IITChem!BA$18)+SUMIF(IITChem!$AX$20,$A44,IITChem!BA$26)+SUMIF(IITChem!$AX$28,$A44,IITChem!BA$34)+SUMIF(IITChem!$AX$36,$A44,IITChem!BA$42)+SUMIF(IITChem!$AX$44,$A44,IITChem!BA$50)+SUMIF(IITChem!$AX$52,$A44,IITChem!BA$58)+SUMIF(IITChem!$AX$60,$A44,IITChem!BA$66)+SUMIF(IITChem!$AX$68,$A44,IITChem!BA$74)+SUMIF(IITChem!$AX$76,$A44,IITChem!BA$82)+SUMIF(IITChem!$AX$84,$A44,IITChem!BA$90)+SUMIF(IITChem!$AX$92,$A44,IITChem!BA$98))+(SUMIF(Bio!$AX$12,$A44,Bio!BA$18)+SUMIF(Bio!$AX$20,$A44,Bio!BA$26)+SUMIF(Bio!$AX$28,$A44,Bio!BA$34)+SUMIF(Bio!$AX$36,$A44,Bio!BA$42)+SUMIF(Bio!$AX$44,$A44,Bio!BA$50)+SUMIF(Bio!$AX$52,$A44,Bio!BA$58)+SUMIF(Bio!$AX$60,$A44,Bio!BA$66)+SUMIF(Bio!$AX$68,$A44,Bio!BA$74)+SUMIF(Bio!$AX$76,$A44,Bio!BA$82)+SUMIF(Bio!$AX$84,$A44,Bio!BA$90)+SUMIF(Bio!$AX$92,$A44,Bio!BA$98))+(SUMIF(Maths!$AX$12,$A44,Maths!BA$18)+SUMIF(Maths!$AX$20,$A44,Maths!BA$26)+SUMIF(Maths!$AX$28,$A44,Maths!BA$34)+SUMIF(Maths!$AX$36,$A44,Maths!BA$42)+SUMIF(Maths!$AX$44,$A44,Maths!BA$50)+SUMIF(Maths!$AX$52,$A44,Maths!BA$58)+SUMIF(Maths!$AX$60,$A44,Maths!BA$66)+SUMIF(Maths!$AX$68,$A44,Maths!BA$74)+SUMIF(Maths!$AX$76,$A44,Maths!BA$82)+SUMIF(Maths!$AX$84,$A44,Maths!BA$90)+SUMIF(Maths!$AX$92,$A44,Maths!BA$98))+(SUMIF(IITMaths!$AX$12,$A44,IITMaths!BA$18)+SUMIF(IITMaths!$AX$20,$A44,IITMaths!BA$26)+SUMIF(IITMaths!$AX$28,$A44,IITMaths!BA$34)+SUMIF(IITMaths!$AX$36,$A44,IITMaths!BA$42)+SUMIF(IITMaths!$AX$44,$A44,IITMaths!BA$50)+SUMIF(IITMaths!$AX$52,$A44,IITMaths!BA$58)+SUMIF(IITMaths!$AX$60,$A44,IITMaths!BA$66)+SUMIF(IITMaths!$AX$68,$A44,IITMaths!BA$74)+SUMIF(IITMaths!$AX$76,$A44,IITMaths!BA$82)+SUMIF(IITMaths!$AX$84,$A44,IITMaths!BA$90)+SUMIF(IITMaths!$AX$92,$A44,IITMaths!BA$98))+(SUMIF(FourthLecture!$AX$12,$A44,FourthLecture!BA$18)+SUMIF(FourthLecture!$AX$20,$A44,FourthLecture!BA$26)+SUMIF(FourthLecture!$AX$28,$A44,FourthLecture!BA$34)+SUMIF(FourthLecture!$AX$36,$A44,FourthLecture!BA$42)+SUMIF(FourthLecture!$AX$44,$A44,FourthLecture!BA$50)+SUMIF(FourthLecture!$AX$52,$A44,FourthLecture!BA$58)+SUMIF(FourthLecture!$AX$60,$A44,FourthLecture!BA$66)+SUMIF(FourthLecture!$AX$68,$A44,FourthLecture!BA$74)+SUMIF(FourthLecture!$AX$76,$A44,FourthLecture!BA$82)+SUMIF(FourthLecture!$AX$84,$A44,FourthLecture!BA$90)+SUMIF(FourthLecture!$AX$92,$A44,FourthLecture!BA$98))+(SUMIF(OtherSubjects!$AX$12,$A44,OtherSubjects!BA$18)+SUMIF(OtherSubjects!$AX$20,$A44,OtherSubjects!BA$26)+SUMIF(OtherSubjects!$AX$28,$A44,OtherSubjects!BA$34)+SUMIF(OtherSubjects!$AX$36,$A44,OtherSubjects!BA$42)+SUMIF(OtherSubjects!$AX$44,$A44,OtherSubjects!BA$50)+SUMIF(OtherSubjects!$AX$52,$A44,OtherSubjects!BA$58)+SUMIF(OtherSubjects!$AX$60,$A44,OtherSubjects!BA$66)+SUMIF(OtherSubjects!$AX$68,$A44,OtherSubjects!BA$74)+SUMIF(OtherSubjects!$AX$76,$A44,OtherSubjects!BA$82)+SUMIF(OtherSubjects!$AX$84,$A44,OtherSubjects!BA$90)+SUMIF(OtherSubjects!$AX$92,$A44,OtherSubjects!BA$98))</f>
        <v>0</v>
      </c>
      <c r="AA44" s="331">
        <f>(SUMIF(Physics!$AX$12,$A44,Physics!BB$18)+SUMIF(Physics!$AX$20,$A44,Physics!BB$26)+SUMIF(Physics!$AX$28,$A44,Physics!BB$34)+SUMIF(Physics!$AX$36,$A44,Physics!BB$42)+SUMIF(Physics!$AX$44,$A44,Physics!BB$50)+SUMIF(Physics!$AX$52,$A44,Physics!BB$58)+SUMIF(Physics!$AX$60,$A44,Physics!BB$66)+SUMIF(Physics!$AX$68,$A44,Physics!BB$74)+SUMIF(Physics!$AX$76,$A44,Physics!BB$82)+SUMIF(Physics!$AX$84,$A44,Physics!BB$90)+SUMIF(Physics!$AX$92,$A44,Physics!BB$98))+(SUMIF(IITPhysics!$AX$12,$A44,IITPhysics!BB$18)+SUMIF(IITPhysics!$AX$20,$A44,IITPhysics!BB$26)+SUMIF(IITPhysics!$AX$28,$A44,IITPhysics!BB$34)+SUMIF(IITPhysics!$AX$36,$A44,IITPhysics!BB$42)+SUMIF(IITPhysics!$AX$44,$A44,IITPhysics!BB$50)+SUMIF(IITPhysics!$AX$52,$A44,IITPhysics!BB$58)+SUMIF(IITPhysics!$AX$60,$A44,IITPhysics!BB$66)+SUMIF(IITPhysics!$AX$68,$A44,IITPhysics!BB$74)+SUMIF(IITPhysics!$AX$76,$A44,IITPhysics!BB$82)+SUMIF(IITPhysics!$AX$84,$A44,IITPhysics!BB$90)+SUMIF(IITPhysics!$AX$92,$A44,IITPhysics!BB$98))+(SUMIF(Chem!$AX$12,$A44,Chem!BB$18)+SUMIF(Chem!$AX$20,$A44,Chem!BB$26)+SUMIF(Chem!$AX$28,$A44,Chem!BB$34)+SUMIF(Chem!$AX$36,$A44,Chem!BB$42)+SUMIF(Chem!$AX$44,$A44,Chem!BB$50)+SUMIF(Chem!$AX$52,$A44,Chem!BB$58)+SUMIF(Chem!$AX$60,$A44,Chem!BB$66)+SUMIF(Chem!$AX$68,$A44,Chem!BB$74)+SUMIF(Chem!$AX$76,$A44,Chem!BB$82)+SUMIF(Chem!$AX$84,$A44,Chem!BB$90)+SUMIF(Chem!$AX$92,$A44,Chem!BB$98))+(SUMIF(IITChem!$AX$12,$A44,IITChem!BB$18)+SUMIF(IITChem!$AX$20,$A44,IITChem!BB$26)+SUMIF(IITChem!$AX$28,$A44,IITChem!BB$34)+SUMIF(IITChem!$AX$36,$A44,IITChem!BB$42)+SUMIF(IITChem!$AX$44,$A44,IITChem!BB$50)+SUMIF(IITChem!$AX$52,$A44,IITChem!BB$58)+SUMIF(IITChem!$AX$60,$A44,IITChem!BB$66)+SUMIF(IITChem!$AX$68,$A44,IITChem!BB$74)+SUMIF(IITChem!$AX$76,$A44,IITChem!BB$82)+SUMIF(IITChem!$AX$84,$A44,IITChem!BB$90)+SUMIF(IITChem!$AX$92,$A44,IITChem!BB$98))+(SUMIF(Bio!$AX$12,$A44,Bio!BB$18)+SUMIF(Bio!$AX$20,$A44,Bio!BB$26)+SUMIF(Bio!$AX$28,$A44,Bio!BB$34)+SUMIF(Bio!$AX$36,$A44,Bio!BB$42)+SUMIF(Bio!$AX$44,$A44,Bio!BB$50)+SUMIF(Bio!$AX$52,$A44,Bio!BB$58)+SUMIF(Bio!$AX$60,$A44,Bio!BB$66)+SUMIF(Bio!$AX$68,$A44,Bio!BB$74)+SUMIF(Bio!$AX$76,$A44,Bio!BB$82)+SUMIF(Bio!$AX$84,$A44,Bio!BB$90)+SUMIF(Bio!$AX$92,$A44,Bio!BB$98))+(SUMIF(Maths!$AX$12,$A44,Maths!BB$18)+SUMIF(Maths!$AX$20,$A44,Maths!BB$26)+SUMIF(Maths!$AX$28,$A44,Maths!BB$34)+SUMIF(Maths!$AX$36,$A44,Maths!BB$42)+SUMIF(Maths!$AX$44,$A44,Maths!BB$50)+SUMIF(Maths!$AX$52,$A44,Maths!BB$58)+SUMIF(Maths!$AX$60,$A44,Maths!BB$66)+SUMIF(Maths!$AX$68,$A44,Maths!BB$74)+SUMIF(Maths!$AX$76,$A44,Maths!BB$82)+SUMIF(Maths!$AX$84,$A44,Maths!BB$90)+SUMIF(Maths!$AX$92,$A44,Maths!BB$98))+(SUMIF(IITMaths!$AX$12,$A44,IITMaths!BB$18)+SUMIF(IITMaths!$AX$20,$A44,IITMaths!BB$26)+SUMIF(IITMaths!$AX$28,$A44,IITMaths!BB$34)+SUMIF(IITMaths!$AX$36,$A44,IITMaths!BB$42)+SUMIF(IITMaths!$AX$44,$A44,IITMaths!BB$50)+SUMIF(IITMaths!$AX$52,$A44,IITMaths!BB$58)+SUMIF(IITMaths!$AX$60,$A44,IITMaths!BB$66)+SUMIF(IITMaths!$AX$68,$A44,IITMaths!BB$74)+SUMIF(IITMaths!$AX$76,$A44,IITMaths!BB$82)+SUMIF(IITMaths!$AX$84,$A44,IITMaths!BB$90)+SUMIF(IITMaths!$AX$92,$A44,IITMaths!BB$98))+(SUMIF(FourthLecture!$AX$12,$A44,FourthLecture!BB$18)+SUMIF(FourthLecture!$AX$20,$A44,FourthLecture!BB$26)+SUMIF(FourthLecture!$AX$28,$A44,FourthLecture!BB$34)+SUMIF(FourthLecture!$AX$36,$A44,FourthLecture!BB$42)+SUMIF(FourthLecture!$AX$44,$A44,FourthLecture!BB$50)+SUMIF(FourthLecture!$AX$52,$A44,FourthLecture!BB$58)+SUMIF(FourthLecture!$AX$60,$A44,FourthLecture!BB$66)+SUMIF(FourthLecture!$AX$68,$A44,FourthLecture!BB$74)+SUMIF(FourthLecture!$AX$76,$A44,FourthLecture!BB$82)+SUMIF(FourthLecture!$AX$84,$A44,FourthLecture!BB$90)+SUMIF(FourthLecture!$AX$92,$A44,FourthLecture!BB$98))+(SUMIF(OtherSubjects!$AX$12,$A44,OtherSubjects!BB$18)+SUMIF(OtherSubjects!$AX$20,$A44,OtherSubjects!BB$26)+SUMIF(OtherSubjects!$AX$28,$A44,OtherSubjects!BB$34)+SUMIF(OtherSubjects!$AX$36,$A44,OtherSubjects!BB$42)+SUMIF(OtherSubjects!$AX$44,$A44,OtherSubjects!BB$50)+SUMIF(OtherSubjects!$AX$52,$A44,OtherSubjects!BB$58)+SUMIF(OtherSubjects!$AX$60,$A44,OtherSubjects!BB$66)+SUMIF(OtherSubjects!$AX$68,$A44,OtherSubjects!BB$74)+SUMIF(OtherSubjects!$AX$76,$A44,OtherSubjects!BB$82)+SUMIF(OtherSubjects!$AX$84,$A44,OtherSubjects!BB$90)+SUMIF(OtherSubjects!$AX$92,$A44,OtherSubjects!BB$98))</f>
        <v>0</v>
      </c>
      <c r="AB44" s="331">
        <f>(SUMIF(Physics!$AX$12,$A44,Physics!BC$18)+SUMIF(Physics!$AX$20,$A44,Physics!BC$26)+SUMIF(Physics!$AX$28,$A44,Physics!BC$34)+SUMIF(Physics!$AX$36,$A44,Physics!BC$42)+SUMIF(Physics!$AX$44,$A44,Physics!BC$50)+SUMIF(Physics!$AX$52,$A44,Physics!BC$58)+SUMIF(Physics!$AX$60,$A44,Physics!BC$66)+SUMIF(Physics!$AX$68,$A44,Physics!BC$74)+SUMIF(Physics!$AX$76,$A44,Physics!BC$82)+SUMIF(Physics!$AX$84,$A44,Physics!BC$90)+SUMIF(Physics!$AX$92,$A44,Physics!BC$98))+(SUMIF(IITPhysics!$AX$12,$A44,IITPhysics!BC$18)+SUMIF(IITPhysics!$AX$20,$A44,IITPhysics!BC$26)+SUMIF(IITPhysics!$AX$28,$A44,IITPhysics!BC$34)+SUMIF(IITPhysics!$AX$36,$A44,IITPhysics!BC$42)+SUMIF(IITPhysics!$AX$44,$A44,IITPhysics!BC$50)+SUMIF(IITPhysics!$AX$52,$A44,IITPhysics!BC$58)+SUMIF(IITPhysics!$AX$60,$A44,IITPhysics!BC$66)+SUMIF(IITPhysics!$AX$68,$A44,IITPhysics!BC$74)+SUMIF(IITPhysics!$AX$76,$A44,IITPhysics!BC$82)+SUMIF(IITPhysics!$AX$84,$A44,IITPhysics!BC$90)+SUMIF(IITPhysics!$AX$92,$A44,IITPhysics!BC$98))+(SUMIF(Chem!$AX$12,$A44,Chem!BC$18)+SUMIF(Chem!$AX$20,$A44,Chem!BC$26)+SUMIF(Chem!$AX$28,$A44,Chem!BC$34)+SUMIF(Chem!$AX$36,$A44,Chem!BC$42)+SUMIF(Chem!$AX$44,$A44,Chem!BC$50)+SUMIF(Chem!$AX$52,$A44,Chem!BC$58)+SUMIF(Chem!$AX$60,$A44,Chem!BC$66)+SUMIF(Chem!$AX$68,$A44,Chem!BC$74)+SUMIF(Chem!$AX$76,$A44,Chem!BC$82)+SUMIF(Chem!$AX$84,$A44,Chem!BC$90)+SUMIF(Chem!$AX$92,$A44,Chem!BC$98))+(SUMIF(IITChem!$AX$12,$A44,IITChem!BC$18)+SUMIF(IITChem!$AX$20,$A44,IITChem!BC$26)+SUMIF(IITChem!$AX$28,$A44,IITChem!BC$34)+SUMIF(IITChem!$AX$36,$A44,IITChem!BC$42)+SUMIF(IITChem!$AX$44,$A44,IITChem!BC$50)+SUMIF(IITChem!$AX$52,$A44,IITChem!BC$58)+SUMIF(IITChem!$AX$60,$A44,IITChem!BC$66)+SUMIF(IITChem!$AX$68,$A44,IITChem!BC$74)+SUMIF(IITChem!$AX$76,$A44,IITChem!BC$82)+SUMIF(IITChem!$AX$84,$A44,IITChem!BC$90)+SUMIF(IITChem!$AX$92,$A44,IITChem!BC$98))+(SUMIF(Bio!$AX$12,$A44,Bio!BC$18)+SUMIF(Bio!$AX$20,$A44,Bio!BC$26)+SUMIF(Bio!$AX$28,$A44,Bio!BC$34)+SUMIF(Bio!$AX$36,$A44,Bio!BC$42)+SUMIF(Bio!$AX$44,$A44,Bio!BC$50)+SUMIF(Bio!$AX$52,$A44,Bio!BC$58)+SUMIF(Bio!$AX$60,$A44,Bio!BC$66)+SUMIF(Bio!$AX$68,$A44,Bio!BC$74)+SUMIF(Bio!$AX$76,$A44,Bio!BC$82)+SUMIF(Bio!$AX$84,$A44,Bio!BC$90)+SUMIF(Bio!$AX$92,$A44,Bio!BC$98))+(SUMIF(Maths!$AX$12,$A44,Maths!BC$18)+SUMIF(Maths!$AX$20,$A44,Maths!BC$26)+SUMIF(Maths!$AX$28,$A44,Maths!BC$34)+SUMIF(Maths!$AX$36,$A44,Maths!BC$42)+SUMIF(Maths!$AX$44,$A44,Maths!BC$50)+SUMIF(Maths!$AX$52,$A44,Maths!BC$58)+SUMIF(Maths!$AX$60,$A44,Maths!BC$66)+SUMIF(Maths!$AX$68,$A44,Maths!BC$74)+SUMIF(Maths!$AX$76,$A44,Maths!BC$82)+SUMIF(Maths!$AX$84,$A44,Maths!BC$90)+SUMIF(Maths!$AX$92,$A44,Maths!BC$98))+(SUMIF(IITMaths!$AX$12,$A44,IITMaths!BC$18)+SUMIF(IITMaths!$AX$20,$A44,IITMaths!BC$26)+SUMIF(IITMaths!$AX$28,$A44,IITMaths!BC$34)+SUMIF(IITMaths!$AX$36,$A44,IITMaths!BC$42)+SUMIF(IITMaths!$AX$44,$A44,IITMaths!BC$50)+SUMIF(IITMaths!$AX$52,$A44,IITMaths!BC$58)+SUMIF(IITMaths!$AX$60,$A44,IITMaths!BC$66)+SUMIF(IITMaths!$AX$68,$A44,IITMaths!BC$74)+SUMIF(IITMaths!$AX$76,$A44,IITMaths!BC$82)+SUMIF(IITMaths!$AX$84,$A44,IITMaths!BC$90)+SUMIF(IITMaths!$AX$92,$A44,IITMaths!BC$98))+(SUMIF(FourthLecture!$AX$12,$A44,FourthLecture!BC$18)+SUMIF(FourthLecture!$AX$20,$A44,FourthLecture!BC$26)+SUMIF(FourthLecture!$AX$28,$A44,FourthLecture!BC$34)+SUMIF(FourthLecture!$AX$36,$A44,FourthLecture!BC$42)+SUMIF(FourthLecture!$AX$44,$A44,FourthLecture!BC$50)+SUMIF(FourthLecture!$AX$52,$A44,FourthLecture!BC$58)+SUMIF(FourthLecture!$AX$60,$A44,FourthLecture!BC$66)+SUMIF(FourthLecture!$AX$68,$A44,FourthLecture!BC$74)+SUMIF(FourthLecture!$AX$76,$A44,FourthLecture!BC$82)+SUMIF(FourthLecture!$AX$84,$A44,FourthLecture!BC$90)+SUMIF(FourthLecture!$AX$92,$A44,FourthLecture!BC$98))+(SUMIF(OtherSubjects!$AX$12,$A44,OtherSubjects!BC$18)+SUMIF(OtherSubjects!$AX$20,$A44,OtherSubjects!BC$26)+SUMIF(OtherSubjects!$AX$28,$A44,OtherSubjects!BC$34)+SUMIF(OtherSubjects!$AX$36,$A44,OtherSubjects!BC$42)+SUMIF(OtherSubjects!$AX$44,$A44,OtherSubjects!BC$50)+SUMIF(OtherSubjects!$AX$52,$A44,OtherSubjects!BC$58)+SUMIF(OtherSubjects!$AX$60,$A44,OtherSubjects!BC$66)+SUMIF(OtherSubjects!$AX$68,$A44,OtherSubjects!BC$74)+SUMIF(OtherSubjects!$AX$76,$A44,OtherSubjects!BC$82)+SUMIF(OtherSubjects!$AX$84,$A44,OtherSubjects!BC$90)+SUMIF(OtherSubjects!$AX$92,$A44,OtherSubjects!BC$98))</f>
        <v>0</v>
      </c>
      <c r="AC44" s="366">
        <f>(SUMIF(Physics!$AX$12,$A44,Physics!BD$18)+SUMIF(Physics!$AX$20,$A44,Physics!BD$26)+SUMIF(Physics!$AX$28,$A44,Physics!BD$34)+SUMIF(Physics!$AX$36,$A44,Physics!BD$42)+SUMIF(Physics!$AX$44,$A44,Physics!BD$50)+SUMIF(Physics!$AX$52,$A44,Physics!BD$58)+SUMIF(Physics!$AX$60,$A44,Physics!BD$66)+SUMIF(Physics!$AX$68,$A44,Physics!BD$74)+SUMIF(Physics!$AX$76,$A44,Physics!BD$82)+SUMIF(Physics!$AX$84,$A44,Physics!BD$90)+SUMIF(Physics!$AX$92,$A44,Physics!BD$98))+(SUMIF(IITPhysics!$AX$12,$A44,IITPhysics!BD$18)+SUMIF(IITPhysics!$AX$20,$A44,IITPhysics!BD$26)+SUMIF(IITPhysics!$AX$28,$A44,IITPhysics!BD$34)+SUMIF(IITPhysics!$AX$36,$A44,IITPhysics!BD$42)+SUMIF(IITPhysics!$AX$44,$A44,IITPhysics!BD$50)+SUMIF(IITPhysics!$AX$52,$A44,IITPhysics!BD$58)+SUMIF(IITPhysics!$AX$60,$A44,IITPhysics!BD$66)+SUMIF(IITPhysics!$AX$68,$A44,IITPhysics!BD$74)+SUMIF(IITPhysics!$AX$76,$A44,IITPhysics!BD$82)+SUMIF(IITPhysics!$AX$84,$A44,IITPhysics!BD$90)+SUMIF(IITPhysics!$AX$92,$A44,IITPhysics!BD$98))+(SUMIF(Chem!$AX$12,$A44,Chem!BD$18)+SUMIF(Chem!$AX$20,$A44,Chem!BD$26)+SUMIF(Chem!$AX$28,$A44,Chem!BD$34)+SUMIF(Chem!$AX$36,$A44,Chem!BD$42)+SUMIF(Chem!$AX$44,$A44,Chem!BD$50)+SUMIF(Chem!$AX$52,$A44,Chem!BD$58)+SUMIF(Chem!$AX$60,$A44,Chem!BD$66)+SUMIF(Chem!$AX$68,$A44,Chem!BD$74)+SUMIF(Chem!$AX$76,$A44,Chem!BD$82)+SUMIF(Chem!$AX$84,$A44,Chem!BD$90)+SUMIF(Chem!$AX$92,$A44,Chem!BD$98))+(SUMIF(IITChem!$AX$12,$A44,IITChem!BD$18)+SUMIF(IITChem!$AX$20,$A44,IITChem!BD$26)+SUMIF(IITChem!$AX$28,$A44,IITChem!BD$34)+SUMIF(IITChem!$AX$36,$A44,IITChem!BD$42)+SUMIF(IITChem!$AX$44,$A44,IITChem!BD$50)+SUMIF(IITChem!$AX$52,$A44,IITChem!BD$58)+SUMIF(IITChem!$AX$60,$A44,IITChem!BD$66)+SUMIF(IITChem!$AX$68,$A44,IITChem!BD$74)+SUMIF(IITChem!$AX$76,$A44,IITChem!BD$82)+SUMIF(IITChem!$AX$84,$A44,IITChem!BD$90)+SUMIF(IITChem!$AX$92,$A44,IITChem!BD$98))+(SUMIF(Bio!$AX$12,$A44,Bio!BD$18)+SUMIF(Bio!$AX$20,$A44,Bio!BD$26)+SUMIF(Bio!$AX$28,$A44,Bio!BD$34)+SUMIF(Bio!$AX$36,$A44,Bio!BD$42)+SUMIF(Bio!$AX$44,$A44,Bio!BD$50)+SUMIF(Bio!$AX$52,$A44,Bio!BD$58)+SUMIF(Bio!$AX$60,$A44,Bio!BD$66)+SUMIF(Bio!$AX$68,$A44,Bio!BD$74)+SUMIF(Bio!$AX$76,$A44,Bio!BD$82)+SUMIF(Bio!$AX$84,$A44,Bio!BD$90)+SUMIF(Bio!$AX$92,$A44,Bio!BD$98))+(SUMIF(Maths!$AX$12,$A44,Maths!BD$18)+SUMIF(Maths!$AX$20,$A44,Maths!BD$26)+SUMIF(Maths!$AX$28,$A44,Maths!BD$34)+SUMIF(Maths!$AX$36,$A44,Maths!BD$42)+SUMIF(Maths!$AX$44,$A44,Maths!BD$50)+SUMIF(Maths!$AX$52,$A44,Maths!BD$58)+SUMIF(Maths!$AX$60,$A44,Maths!BD$66)+SUMIF(Maths!$AX$68,$A44,Maths!BD$74)+SUMIF(Maths!$AX$76,$A44,Maths!BD$82)+SUMIF(Maths!$AX$84,$A44,Maths!BD$90)+SUMIF(Maths!$AX$92,$A44,Maths!BD$98))+(SUMIF(IITMaths!$AX$12,$A44,IITMaths!BD$18)+SUMIF(IITMaths!$AX$20,$A44,IITMaths!BD$26)+SUMIF(IITMaths!$AX$28,$A44,IITMaths!BD$34)+SUMIF(IITMaths!$AX$36,$A44,IITMaths!BD$42)+SUMIF(IITMaths!$AX$44,$A44,IITMaths!BD$50)+SUMIF(IITMaths!$AX$52,$A44,IITMaths!BD$58)+SUMIF(IITMaths!$AX$60,$A44,IITMaths!BD$66)+SUMIF(IITMaths!$AX$68,$A44,IITMaths!BD$74)+SUMIF(IITMaths!$AX$76,$A44,IITMaths!BD$82)+SUMIF(IITMaths!$AX$84,$A44,IITMaths!BD$90)+SUMIF(IITMaths!$AX$92,$A44,IITMaths!BD$98))+(SUMIF(FourthLecture!$AX$12,$A44,FourthLecture!BD$18)+SUMIF(FourthLecture!$AX$20,$A44,FourthLecture!BD$26)+SUMIF(FourthLecture!$AX$28,$A44,FourthLecture!BD$34)+SUMIF(FourthLecture!$AX$36,$A44,FourthLecture!BD$42)+SUMIF(FourthLecture!$AX$44,$A44,FourthLecture!BD$50)+SUMIF(FourthLecture!$AX$52,$A44,FourthLecture!BD$58)+SUMIF(FourthLecture!$AX$60,$A44,FourthLecture!BD$66)+SUMIF(FourthLecture!$AX$68,$A44,FourthLecture!BD$74)+SUMIF(FourthLecture!$AX$76,$A44,FourthLecture!BD$82)+SUMIF(FourthLecture!$AX$84,$A44,FourthLecture!BD$90)+SUMIF(FourthLecture!$AX$92,$A44,FourthLecture!BD$98))+(SUMIF(OtherSubjects!$AX$12,$A44,OtherSubjects!BD$18)+SUMIF(OtherSubjects!$AX$20,$A44,OtherSubjects!BD$26)+SUMIF(OtherSubjects!$AX$28,$A44,OtherSubjects!BD$34)+SUMIF(OtherSubjects!$AX$36,$A44,OtherSubjects!BD$42)+SUMIF(OtherSubjects!$AX$44,$A44,OtherSubjects!BD$50)+SUMIF(OtherSubjects!$AX$52,$A44,OtherSubjects!BD$58)+SUMIF(OtherSubjects!$AX$60,$A44,OtherSubjects!BD$66)+SUMIF(OtherSubjects!$AX$68,$A44,OtherSubjects!BD$74)+SUMIF(OtherSubjects!$AX$76,$A44,OtherSubjects!BD$82)+SUMIF(OtherSubjects!$AX$84,$A44,OtherSubjects!BD$90)+SUMIF(OtherSubjects!$AX$92,$A44,OtherSubjects!BD$98))</f>
        <v>0</v>
      </c>
    </row>
    <row r="45" spans="1:29">
      <c r="A45" s="358"/>
      <c r="B45" s="341" t="s">
        <v>104</v>
      </c>
      <c r="C45" s="333">
        <f t="shared" si="15"/>
        <v>0</v>
      </c>
      <c r="D45" s="352">
        <f t="shared" si="164"/>
        <v>0</v>
      </c>
      <c r="E45" s="354">
        <f>IFERROR(E44*E$25/E$24,)</f>
        <v>0</v>
      </c>
      <c r="F45" s="327">
        <f t="shared" ref="F45" si="166">IFERROR(F44*F$25/F$24,)</f>
        <v>0</v>
      </c>
      <c r="G45" s="327">
        <f t="shared" ref="G45" si="167">IFERROR(G44*G$25/G$24,)</f>
        <v>0</v>
      </c>
      <c r="H45" s="327">
        <f t="shared" ref="H45" si="168">IFERROR(H44*H$25/H$24,)</f>
        <v>0</v>
      </c>
      <c r="I45" s="327">
        <f t="shared" ref="I45" si="169">IFERROR(I44*I$25/I$24,)</f>
        <v>0</v>
      </c>
      <c r="J45" s="327">
        <f t="shared" ref="J45" si="170">IFERROR(J44*J$25/J$24,)</f>
        <v>0</v>
      </c>
      <c r="K45" s="327">
        <f t="shared" ref="K45" si="171">IFERROR(K44*K$25/K$24,)</f>
        <v>0</v>
      </c>
      <c r="L45" s="327">
        <f t="shared" ref="L45" si="172">IFERROR(L44*L$25/L$24,)</f>
        <v>0</v>
      </c>
      <c r="M45" s="327">
        <f t="shared" ref="M45" si="173">IFERROR(M44*M$25/M$24,)</f>
        <v>0</v>
      </c>
      <c r="N45" s="327">
        <f t="shared" ref="N45" si="174">IFERROR(N44*N$25/N$24,)</f>
        <v>0</v>
      </c>
      <c r="O45" s="327">
        <f t="shared" ref="O45" si="175">IFERROR(O44*O$25/O$24,)</f>
        <v>0</v>
      </c>
      <c r="P45" s="327">
        <f t="shared" ref="P45" si="176">IFERROR(P44*P$25/P$24,)</f>
        <v>0</v>
      </c>
      <c r="Q45" s="377">
        <f t="shared" si="165"/>
        <v>0</v>
      </c>
      <c r="R45" s="327">
        <f>IFERROR(R44*R$25/R$24,)</f>
        <v>0</v>
      </c>
      <c r="S45" s="327">
        <f t="shared" ref="S45" si="177">IFERROR(S44*S$25/S$24,)</f>
        <v>0</v>
      </c>
      <c r="T45" s="327">
        <f t="shared" ref="T45" si="178">IFERROR(T44*T$25/T$24,)</f>
        <v>0</v>
      </c>
      <c r="U45" s="327">
        <f t="shared" ref="U45" si="179">IFERROR(U44*U$25/U$24,)</f>
        <v>0</v>
      </c>
      <c r="V45" s="327">
        <f t="shared" ref="V45" si="180">IFERROR(V44*V$25/V$24,)</f>
        <v>0</v>
      </c>
      <c r="W45" s="327">
        <f t="shared" ref="W45" si="181">IFERROR(W44*W$25/W$24,)</f>
        <v>0</v>
      </c>
      <c r="X45" s="327">
        <f t="shared" ref="X45" si="182">IFERROR(X44*X$25/X$24,)</f>
        <v>0</v>
      </c>
      <c r="Y45" s="327">
        <f t="shared" ref="Y45" si="183">IFERROR(Y44*Y$25/Y$24,)</f>
        <v>0</v>
      </c>
      <c r="Z45" s="327">
        <f t="shared" ref="Z45" si="184">IFERROR(Z44*Z$25/Z$24,)</f>
        <v>0</v>
      </c>
      <c r="AA45" s="327">
        <f t="shared" ref="AA45" si="185">IFERROR(AA44*AA$25/AA$24,)</f>
        <v>0</v>
      </c>
      <c r="AB45" s="327">
        <f t="shared" ref="AB45" si="186">IFERROR(AB44*AB$25/AB$24,)</f>
        <v>0</v>
      </c>
      <c r="AC45" s="381">
        <f t="shared" ref="AC45" si="187">IFERROR(AC44*AC$25/AC$24,)</f>
        <v>0</v>
      </c>
    </row>
    <row r="46" spans="1:33">
      <c r="A46" s="332"/>
      <c r="B46" s="341" t="s">
        <v>90</v>
      </c>
      <c r="C46" s="333">
        <f t="shared" si="15"/>
        <v>51954.8076923077</v>
      </c>
      <c r="D46" s="352">
        <f t="shared" si="164"/>
        <v>29004.8076923077</v>
      </c>
      <c r="E46" s="353"/>
      <c r="F46" s="335"/>
      <c r="G46" s="335"/>
      <c r="H46" s="335"/>
      <c r="I46" s="335"/>
      <c r="J46" s="335"/>
      <c r="K46" s="335"/>
      <c r="L46" s="335">
        <f t="shared" ref="L46:V46" si="188">L44</f>
        <v>4725</v>
      </c>
      <c r="M46" s="335">
        <f t="shared" si="188"/>
        <v>3876.92307692308</v>
      </c>
      <c r="N46" s="335">
        <f t="shared" si="188"/>
        <v>3715.38461538462</v>
      </c>
      <c r="O46" s="335">
        <f t="shared" si="188"/>
        <v>5775</v>
      </c>
      <c r="P46" s="335">
        <f t="shared" si="188"/>
        <v>10912.5</v>
      </c>
      <c r="Q46" s="335">
        <f t="shared" si="188"/>
        <v>22950</v>
      </c>
      <c r="R46" s="335">
        <f t="shared" si="188"/>
        <v>1350</v>
      </c>
      <c r="S46" s="335">
        <f t="shared" si="188"/>
        <v>1800</v>
      </c>
      <c r="T46" s="335">
        <f t="shared" si="188"/>
        <v>1800</v>
      </c>
      <c r="U46" s="335">
        <f t="shared" si="188"/>
        <v>3600</v>
      </c>
      <c r="V46" s="335">
        <f t="shared" si="188"/>
        <v>7200</v>
      </c>
      <c r="W46" s="335"/>
      <c r="X46" s="335"/>
      <c r="Y46" s="335"/>
      <c r="Z46" s="335"/>
      <c r="AA46" s="335"/>
      <c r="AB46" s="335"/>
      <c r="AC46" s="367"/>
      <c r="AG46" s="144"/>
    </row>
    <row r="47" ht="12" spans="1:33">
      <c r="A47" s="332"/>
      <c r="B47" s="343" t="s">
        <v>91</v>
      </c>
      <c r="C47" s="325">
        <f t="shared" si="15"/>
        <v>7200</v>
      </c>
      <c r="D47" s="352">
        <f t="shared" si="164"/>
        <v>0</v>
      </c>
      <c r="E47" s="357">
        <f>E44-E45-E46</f>
        <v>0</v>
      </c>
      <c r="F47" s="338">
        <f t="shared" ref="F47" si="189">F44-F45-F46</f>
        <v>0</v>
      </c>
      <c r="G47" s="338">
        <f t="shared" ref="G47" si="190">G44-G45-G46</f>
        <v>0</v>
      </c>
      <c r="H47" s="338">
        <f t="shared" ref="H47" si="191">H44-H45-H46</f>
        <v>0</v>
      </c>
      <c r="I47" s="338">
        <f t="shared" ref="I47" si="192">I44-I45-I46</f>
        <v>0</v>
      </c>
      <c r="J47" s="338">
        <f t="shared" ref="J47" si="193">J44-J45-J46</f>
        <v>0</v>
      </c>
      <c r="K47" s="338">
        <f t="shared" ref="K47" si="194">K44-K45-K46</f>
        <v>0</v>
      </c>
      <c r="L47" s="338">
        <f t="shared" ref="L47" si="195">L44-L45-L46</f>
        <v>0</v>
      </c>
      <c r="M47" s="338">
        <f t="shared" ref="M47" si="196">M44-M45-M46</f>
        <v>0</v>
      </c>
      <c r="N47" s="338">
        <f t="shared" ref="N47" si="197">N44-N45-N46</f>
        <v>0</v>
      </c>
      <c r="O47" s="338">
        <f t="shared" ref="O47" si="198">O44-O45-O46</f>
        <v>0</v>
      </c>
      <c r="P47" s="338">
        <f t="shared" ref="P47" si="199">P44-P45-P46</f>
        <v>0</v>
      </c>
      <c r="Q47" s="377">
        <f>SUM(R47:AC47)</f>
        <v>7200</v>
      </c>
      <c r="R47" s="338">
        <f>R44-R45-R46</f>
        <v>0</v>
      </c>
      <c r="S47" s="338">
        <f t="shared" ref="S47" si="200">S44-S45-S46</f>
        <v>0</v>
      </c>
      <c r="T47" s="338">
        <f t="shared" ref="T47" si="201">T44-T45-T46</f>
        <v>0</v>
      </c>
      <c r="U47" s="338">
        <f t="shared" ref="U47" si="202">U44-U45-U46</f>
        <v>0</v>
      </c>
      <c r="V47" s="338">
        <f t="shared" ref="V47" si="203">V44-V45-V46</f>
        <v>0</v>
      </c>
      <c r="W47" s="338">
        <f t="shared" ref="W47" si="204">W44-W45-W46</f>
        <v>7200</v>
      </c>
      <c r="X47" s="338">
        <f t="shared" ref="X47" si="205">X44-X45-X46</f>
        <v>0</v>
      </c>
      <c r="Y47" s="338">
        <f t="shared" ref="Y47" si="206">Y44-Y45-Y46</f>
        <v>0</v>
      </c>
      <c r="Z47" s="338">
        <f t="shared" ref="Z47" si="207">Z44-Z45-Z46</f>
        <v>0</v>
      </c>
      <c r="AA47" s="338">
        <f t="shared" ref="AA47" si="208">AA44-AA45-AA46</f>
        <v>0</v>
      </c>
      <c r="AB47" s="338">
        <f t="shared" ref="AB47" si="209">AB44-AB45-AB46</f>
        <v>0</v>
      </c>
      <c r="AC47" s="368">
        <f t="shared" ref="AC47" si="210">AC44-AC45-AC46</f>
        <v>0</v>
      </c>
      <c r="AE47" s="383"/>
      <c r="AG47" s="144"/>
    </row>
    <row r="48" spans="1:29">
      <c r="A48" s="328" t="s">
        <v>109</v>
      </c>
      <c r="B48" s="339" t="s">
        <v>94</v>
      </c>
      <c r="C48" s="333">
        <f t="shared" si="15"/>
        <v>119842.8</v>
      </c>
      <c r="D48" s="349">
        <f t="shared" ref="D48:D51" si="211">SUM(E48:P48)</f>
        <v>0</v>
      </c>
      <c r="E48" s="350">
        <f>(SUMIF(Physics!$AK$12,$A48,Physics!AF$18)+SUMIF(Physics!$AK$20,$A48,Physics!AF$26)+SUMIF(Physics!$AK$28,$A48,Physics!AF$34)+SUMIF(Physics!$AK$36,$A48,Physics!AF$42)+SUMIF(Physics!$AK$44,$A48,Physics!AF$50)+SUMIF(Physics!$AK$52,$A48,Physics!AF$58)+SUMIF(Physics!$AK$60,$A48,Physics!AF$66)+SUMIF(Physics!$AK$68,$A48,Physics!AF$74)+SUMIF(Physics!$AK$76,$A48,Physics!AF$82)+SUMIF(Physics!$AK$84,$A48,Physics!AF$90)+SUMIF(Physics!$AK$92,$A48,Physics!AF$98))+(SUMIF(IITPhysics!$AK$12,$A48,IITPhysics!AF$18)+SUMIF(IITPhysics!$AK$20,$A48,IITPhysics!AF$26)+SUMIF(IITPhysics!$AK$28,$A48,IITPhysics!AF$34)+SUMIF(IITPhysics!$AK$36,$A48,IITPhysics!AF$42)+SUMIF(IITPhysics!$AK$44,$A48,IITPhysics!AF$50)+SUMIF(IITPhysics!$AK$52,$A48,IITPhysics!AF$58)+SUMIF(IITPhysics!$AK$60,$A48,IITPhysics!AF$66)+SUMIF(IITPhysics!$AK$68,$A48,IITPhysics!AF$74)+SUMIF(IITPhysics!$AK$76,$A48,IITPhysics!AF$82)+SUMIF(IITPhysics!$AK$84,$A48,IITPhysics!AF$90)+SUMIF(IITPhysics!$AK$92,$A48,IITPhysics!AF$98))+(SUMIF(Chem!$AK$12,$A48,Chem!AF$18)+SUMIF(Chem!$AK$20,$A48,Chem!AF$26)+SUMIF(Chem!$AK$28,$A48,Chem!AF$34)+SUMIF(Chem!$AK$36,$A48,Chem!AF$42)+SUMIF(Chem!$AK$44,$A48,Chem!AF$50)+SUMIF(Chem!$AK$52,$A48,Chem!AF$58)+SUMIF(Chem!$AK$60,$A48,Chem!AF$66)+SUMIF(Chem!$AK$68,$A48,Chem!AF$74)+SUMIF(Chem!$AK$76,$A48,Chem!AF$82)+SUMIF(Chem!$AK$84,$A48,Chem!AF$90)+SUMIF(Chem!$AK$92,$A48,Chem!AF$98))+(SUMIF(IITChem!$AK$12,$A48,IITChem!AF$18)+SUMIF(IITChem!$AK$20,$A48,IITChem!AF$26)+SUMIF(IITChem!$AK$28,$A48,IITChem!AF$34)+SUMIF(IITChem!$AK$36,$A48,IITChem!AF$42)+SUMIF(IITChem!$AK$44,$A48,IITChem!AF$50)+SUMIF(IITChem!$AK$52,$A48,IITChem!AF$58)+SUMIF(IITChem!$AK$60,$A48,IITChem!AF$66)+SUMIF(IITChem!$AK$68,$A48,IITChem!AF$74)+SUMIF(IITChem!$AK$76,$A48,IITChem!AF$82)+SUMIF(IITChem!$AK$84,$A48,IITChem!AF$90)+SUMIF(IITChem!$AK$92,$A48,IITChem!AF$98))+(SUMIF(Bio!$AK$12,$A48,Bio!AF$18)+SUMIF(Bio!$AK$20,$A48,Bio!AF$26)+SUMIF(Bio!$AK$28,$A48,Bio!AF$34)+SUMIF(Bio!$AK$36,$A48,Bio!AF$42)+SUMIF(Bio!$AK$44,$A48,Bio!AF$50)+SUMIF(Bio!$AK$52,$A48,Bio!AF$58)+SUMIF(Bio!$AK$60,$A48,Bio!AF$66)+SUMIF(Bio!$AK$68,$A48,Bio!AF$74)+SUMIF(Bio!$AK$76,$A48,Bio!AF$82)+SUMIF(Bio!$AK$84,$A48,Bio!AF$90)+SUMIF(Bio!$AK$92,$A48,Bio!AF$98))+(SUMIF(Maths!$AK$12,$A48,Maths!AF$18)+SUMIF(Maths!$AK$20,$A48,Maths!AF$26)+SUMIF(Maths!$AK$28,$A48,Maths!AF$34)+SUMIF(Maths!$AK$36,$A48,Maths!AF$42)+SUMIF(Maths!$AK$44,$A48,Maths!AF$50)+SUMIF(Maths!$AK$52,$A48,Maths!AF$58)+SUMIF(Maths!$AK$60,$A48,Maths!AF$66)+SUMIF(Maths!$AK$68,$A48,Maths!AF$74)+SUMIF(Maths!$AK$76,$A48,Maths!AF$82)+SUMIF(Maths!$AK$84,$A48,Maths!AF$90)+SUMIF(Maths!$AK$92,$A48,Maths!AF$98))+(SUMIF(IITMaths!$AK$12,$A48,IITMaths!AF$18)+SUMIF(IITMaths!$AK$20,$A48,IITMaths!AF$26)+SUMIF(IITMaths!$AK$28,$A48,IITMaths!AF$34)+SUMIF(IITMaths!$AK$36,$A48,IITMaths!AF$42)+SUMIF(IITMaths!$AK$44,$A48,IITMaths!AF$50)+SUMIF(IITMaths!$AK$52,$A48,IITMaths!AF$58)+SUMIF(IITMaths!$AK$60,$A48,IITMaths!AF$66)+SUMIF(IITMaths!$AK$68,$A48,IITMaths!AF$74)+SUMIF(IITMaths!$AK$76,$A48,IITMaths!AF$82)+SUMIF(IITMaths!$AK$84,$A48,IITMaths!AF$90)+SUMIF(IITMaths!$AK$92,$A48,IITMaths!AF$98))+(SUMIF(FourthLecture!$AK$12,$A48,FourthLecture!AF$18)+SUMIF(FourthLecture!$AK$20,$A48,FourthLecture!AF$26)+SUMIF(FourthLecture!$AK$28,$A48,FourthLecture!AF$34)+SUMIF(FourthLecture!$AK$36,$A48,FourthLecture!AF$42)+SUMIF(FourthLecture!$AK$44,$A48,FourthLecture!AF$50)+SUMIF(FourthLecture!$AK$52,$A48,FourthLecture!AF$58)+SUMIF(FourthLecture!$AK$60,$A48,FourthLecture!AF$66)+SUMIF(FourthLecture!$AK$68,$A48,FourthLecture!AF$74)+SUMIF(FourthLecture!$AK$76,$A48,FourthLecture!AF$82)+SUMIF(FourthLecture!$AK$84,$A48,FourthLecture!AF$90)+SUMIF(FourthLecture!$AK$92,$A48,FourthLecture!AF$98))+(SUMIF(OtherSubjects!$AK$12,$A48,OtherSubjects!AF$18)+SUMIF(OtherSubjects!$AK$20,$A48,OtherSubjects!AF$26)+SUMIF(OtherSubjects!$AK$28,$A48,OtherSubjects!AF$34)+SUMIF(OtherSubjects!$AK$36,$A48,OtherSubjects!AF$42)+SUMIF(OtherSubjects!$AK$44,$A48,OtherSubjects!AF$50)+SUMIF(OtherSubjects!$AK$52,$A48,OtherSubjects!AF$58)+SUMIF(OtherSubjects!$AK$60,$A48,OtherSubjects!AF$66)+SUMIF(OtherSubjects!$AK$68,$A48,OtherSubjects!AF$74)+SUMIF(OtherSubjects!$AK$76,$A48,OtherSubjects!AF$82)+SUMIF(OtherSubjects!$AK$84,$A48,OtherSubjects!AF$90)+SUMIF(OtherSubjects!$AK$92,$A48,OtherSubjects!AF$98))</f>
        <v>0</v>
      </c>
      <c r="F48" s="331">
        <f>(SUMIF(Physics!$AK$12,$A48,Physics!AG$18)+SUMIF(Physics!$AK$20,$A48,Physics!AG$26)+SUMIF(Physics!$AK$28,$A48,Physics!AG$34)+SUMIF(Physics!$AK$36,$A48,Physics!AG$42)+SUMIF(Physics!$AK$44,$A48,Physics!AG$50)+SUMIF(Physics!$AK$52,$A48,Physics!AG$58)+SUMIF(Physics!$AK$60,$A48,Physics!AG$66)+SUMIF(Physics!$AK$68,$A48,Physics!AG$74)+SUMIF(Physics!$AK$76,$A48,Physics!AG$82)+SUMIF(Physics!$AK$84,$A48,Physics!AG$90)+SUMIF(Physics!$AK$92,$A48,Physics!AG$98))+(SUMIF(IITPhysics!$AK$12,$A48,IITPhysics!AG$18)+SUMIF(IITPhysics!$AK$20,$A48,IITPhysics!AG$26)+SUMIF(IITPhysics!$AK$28,$A48,IITPhysics!AG$34)+SUMIF(IITPhysics!$AK$36,$A48,IITPhysics!AG$42)+SUMIF(IITPhysics!$AK$44,$A48,IITPhysics!AG$50)+SUMIF(IITPhysics!$AK$52,$A48,IITPhysics!AG$58)+SUMIF(IITPhysics!$AK$60,$A48,IITPhysics!AG$66)+SUMIF(IITPhysics!$AK$68,$A48,IITPhysics!AG$74)+SUMIF(IITPhysics!$AK$76,$A48,IITPhysics!AG$82)+SUMIF(IITPhysics!$AK$84,$A48,IITPhysics!AG$90)+SUMIF(IITPhysics!$AK$92,$A48,IITPhysics!AG$98))+(SUMIF(Chem!$AK$12,$A48,Chem!AG$18)+SUMIF(Chem!$AK$20,$A48,Chem!AG$26)+SUMIF(Chem!$AK$28,$A48,Chem!AG$34)+SUMIF(Chem!$AK$36,$A48,Chem!AG$42)+SUMIF(Chem!$AK$44,$A48,Chem!AG$50)+SUMIF(Chem!$AK$52,$A48,Chem!AG$58)+SUMIF(Chem!$AK$60,$A48,Chem!AG$66)+SUMIF(Chem!$AK$68,$A48,Chem!AG$74)+SUMIF(Chem!$AK$76,$A48,Chem!AG$82)+SUMIF(Chem!$AK$84,$A48,Chem!AG$90)+SUMIF(Chem!$AK$92,$A48,Chem!AG$98))+(SUMIF(IITChem!$AK$12,$A48,IITChem!AG$18)+SUMIF(IITChem!$AK$20,$A48,IITChem!AG$26)+SUMIF(IITChem!$AK$28,$A48,IITChem!AG$34)+SUMIF(IITChem!$AK$36,$A48,IITChem!AG$42)+SUMIF(IITChem!$AK$44,$A48,IITChem!AG$50)+SUMIF(IITChem!$AK$52,$A48,IITChem!AG$58)+SUMIF(IITChem!$AK$60,$A48,IITChem!AG$66)+SUMIF(IITChem!$AK$68,$A48,IITChem!AG$74)+SUMIF(IITChem!$AK$76,$A48,IITChem!AG$82)+SUMIF(IITChem!$AK$84,$A48,IITChem!AG$90)+SUMIF(IITChem!$AK$92,$A48,IITChem!AG$98))+(SUMIF(Bio!$AK$12,$A48,Bio!AG$18)+SUMIF(Bio!$AK$20,$A48,Bio!AG$26)+SUMIF(Bio!$AK$28,$A48,Bio!AG$34)+SUMIF(Bio!$AK$36,$A48,Bio!AG$42)+SUMIF(Bio!$AK$44,$A48,Bio!AG$50)+SUMIF(Bio!$AK$52,$A48,Bio!AG$58)+SUMIF(Bio!$AK$60,$A48,Bio!AG$66)+SUMIF(Bio!$AK$68,$A48,Bio!AG$74)+SUMIF(Bio!$AK$76,$A48,Bio!AG$82)+SUMIF(Bio!$AK$84,$A48,Bio!AG$90)+SUMIF(Bio!$AK$92,$A48,Bio!AG$98))+(SUMIF(Maths!$AK$12,$A48,Maths!AG$18)+SUMIF(Maths!$AK$20,$A48,Maths!AG$26)+SUMIF(Maths!$AK$28,$A48,Maths!AG$34)+SUMIF(Maths!$AK$36,$A48,Maths!AG$42)+SUMIF(Maths!$AK$44,$A48,Maths!AG$50)+SUMIF(Maths!$AK$52,$A48,Maths!AG$58)+SUMIF(Maths!$AK$60,$A48,Maths!AG$66)+SUMIF(Maths!$AK$68,$A48,Maths!AG$74)+SUMIF(Maths!$AK$76,$A48,Maths!AG$82)+SUMIF(Maths!$AK$84,$A48,Maths!AG$90)+SUMIF(Maths!$AK$92,$A48,Maths!AG$98))+(SUMIF(IITMaths!$AK$12,$A48,IITMaths!AG$18)+SUMIF(IITMaths!$AK$20,$A48,IITMaths!AG$26)+SUMIF(IITMaths!$AK$28,$A48,IITMaths!AG$34)+SUMIF(IITMaths!$AK$36,$A48,IITMaths!AG$42)+SUMIF(IITMaths!$AK$44,$A48,IITMaths!AG$50)+SUMIF(IITMaths!$AK$52,$A48,IITMaths!AG$58)+SUMIF(IITMaths!$AK$60,$A48,IITMaths!AG$66)+SUMIF(IITMaths!$AK$68,$A48,IITMaths!AG$74)+SUMIF(IITMaths!$AK$76,$A48,IITMaths!AG$82)+SUMIF(IITMaths!$AK$84,$A48,IITMaths!AG$90)+SUMIF(IITMaths!$AK$92,$A48,IITMaths!AG$98))+(SUMIF(FourthLecture!$AK$12,$A48,FourthLecture!AG$18)+SUMIF(FourthLecture!$AK$20,$A48,FourthLecture!AG$26)+SUMIF(FourthLecture!$AK$28,$A48,FourthLecture!AG$34)+SUMIF(FourthLecture!$AK$36,$A48,FourthLecture!AG$42)+SUMIF(FourthLecture!$AK$44,$A48,FourthLecture!AG$50)+SUMIF(FourthLecture!$AK$52,$A48,FourthLecture!AG$58)+SUMIF(FourthLecture!$AK$60,$A48,FourthLecture!AG$66)+SUMIF(FourthLecture!$AK$68,$A48,FourthLecture!AG$74)+SUMIF(FourthLecture!$AK$76,$A48,FourthLecture!AG$82)+SUMIF(FourthLecture!$AK$84,$A48,FourthLecture!AG$90)+SUMIF(FourthLecture!$AK$92,$A48,FourthLecture!AG$98))+(SUMIF(OtherSubjects!$AK$12,$A48,OtherSubjects!AG$18)+SUMIF(OtherSubjects!$AK$20,$A48,OtherSubjects!AG$26)+SUMIF(OtherSubjects!$AK$28,$A48,OtherSubjects!AG$34)+SUMIF(OtherSubjects!$AK$36,$A48,OtherSubjects!AG$42)+SUMIF(OtherSubjects!$AK$44,$A48,OtherSubjects!AG$50)+SUMIF(OtherSubjects!$AK$52,$A48,OtherSubjects!AG$58)+SUMIF(OtherSubjects!$AK$60,$A48,OtherSubjects!AG$66)+SUMIF(OtherSubjects!$AK$68,$A48,OtherSubjects!AG$74)+SUMIF(OtherSubjects!$AK$76,$A48,OtherSubjects!AG$82)+SUMIF(OtherSubjects!$AK$84,$A48,OtherSubjects!AG$90)+SUMIF(OtherSubjects!$AK$92,$A48,OtherSubjects!AG$98))</f>
        <v>0</v>
      </c>
      <c r="G48" s="331">
        <f>(SUMIF(Physics!$AK$12,$A48,Physics!AH$18)+SUMIF(Physics!$AK$20,$A48,Physics!AH$26)+SUMIF(Physics!$AK$28,$A48,Physics!AH$34)+SUMIF(Physics!$AK$36,$A48,Physics!AH$42)+SUMIF(Physics!$AK$44,$A48,Physics!AH$50)+SUMIF(Physics!$AK$52,$A48,Physics!AH$58)+SUMIF(Physics!$AK$60,$A48,Physics!AH$66)+SUMIF(Physics!$AK$68,$A48,Physics!AH$74)+SUMIF(Physics!$AK$76,$A48,Physics!AH$82)+SUMIF(Physics!$AK$84,$A48,Physics!AH$90)+SUMIF(Physics!$AK$92,$A48,Physics!AH$98))+(SUMIF(IITPhysics!$AK$12,$A48,IITPhysics!AH$18)+SUMIF(IITPhysics!$AK$20,$A48,IITPhysics!AH$26)+SUMIF(IITPhysics!$AK$28,$A48,IITPhysics!AH$34)+SUMIF(IITPhysics!$AK$36,$A48,IITPhysics!AH$42)+SUMIF(IITPhysics!$AK$44,$A48,IITPhysics!AH$50)+SUMIF(IITPhysics!$AK$52,$A48,IITPhysics!AH$58)+SUMIF(IITPhysics!$AK$60,$A48,IITPhysics!AH$66)+SUMIF(IITPhysics!$AK$68,$A48,IITPhysics!AH$74)+SUMIF(IITPhysics!$AK$76,$A48,IITPhysics!AH$82)+SUMIF(IITPhysics!$AK$84,$A48,IITPhysics!AH$90)+SUMIF(IITPhysics!$AK$92,$A48,IITPhysics!AH$98))+(SUMIF(Chem!$AK$12,$A48,Chem!AH$18)+SUMIF(Chem!$AK$20,$A48,Chem!AH$26)+SUMIF(Chem!$AK$28,$A48,Chem!AH$34)+SUMIF(Chem!$AK$36,$A48,Chem!AH$42)+SUMIF(Chem!$AK$44,$A48,Chem!AH$50)+SUMIF(Chem!$AK$52,$A48,Chem!AH$58)+SUMIF(Chem!$AK$60,$A48,Chem!AH$66)+SUMIF(Chem!$AK$68,$A48,Chem!AH$74)+SUMIF(Chem!$AK$76,$A48,Chem!AH$82)+SUMIF(Chem!$AK$84,$A48,Chem!AH$90)+SUMIF(Chem!$AK$92,$A48,Chem!AH$98))+(SUMIF(IITChem!$AK$12,$A48,IITChem!AH$18)+SUMIF(IITChem!$AK$20,$A48,IITChem!AH$26)+SUMIF(IITChem!$AK$28,$A48,IITChem!AH$34)+SUMIF(IITChem!$AK$36,$A48,IITChem!AH$42)+SUMIF(IITChem!$AK$44,$A48,IITChem!AH$50)+SUMIF(IITChem!$AK$52,$A48,IITChem!AH$58)+SUMIF(IITChem!$AK$60,$A48,IITChem!AH$66)+SUMIF(IITChem!$AK$68,$A48,IITChem!AH$74)+SUMIF(IITChem!$AK$76,$A48,IITChem!AH$82)+SUMIF(IITChem!$AK$84,$A48,IITChem!AH$90)+SUMIF(IITChem!$AK$92,$A48,IITChem!AH$98))+(SUMIF(Bio!$AK$12,$A48,Bio!AH$18)+SUMIF(Bio!$AK$20,$A48,Bio!AH$26)+SUMIF(Bio!$AK$28,$A48,Bio!AH$34)+SUMIF(Bio!$AK$36,$A48,Bio!AH$42)+SUMIF(Bio!$AK$44,$A48,Bio!AH$50)+SUMIF(Bio!$AK$52,$A48,Bio!AH$58)+SUMIF(Bio!$AK$60,$A48,Bio!AH$66)+SUMIF(Bio!$AK$68,$A48,Bio!AH$74)+SUMIF(Bio!$AK$76,$A48,Bio!AH$82)+SUMIF(Bio!$AK$84,$A48,Bio!AH$90)+SUMIF(Bio!$AK$92,$A48,Bio!AH$98))+(SUMIF(Maths!$AK$12,$A48,Maths!AH$18)+SUMIF(Maths!$AK$20,$A48,Maths!AH$26)+SUMIF(Maths!$AK$28,$A48,Maths!AH$34)+SUMIF(Maths!$AK$36,$A48,Maths!AH$42)+SUMIF(Maths!$AK$44,$A48,Maths!AH$50)+SUMIF(Maths!$AK$52,$A48,Maths!AH$58)+SUMIF(Maths!$AK$60,$A48,Maths!AH$66)+SUMIF(Maths!$AK$68,$A48,Maths!AH$74)+SUMIF(Maths!$AK$76,$A48,Maths!AH$82)+SUMIF(Maths!$AK$84,$A48,Maths!AH$90)+SUMIF(Maths!$AK$92,$A48,Maths!AH$98))+(SUMIF(IITMaths!$AK$12,$A48,IITMaths!AH$18)+SUMIF(IITMaths!$AK$20,$A48,IITMaths!AH$26)+SUMIF(IITMaths!$AK$28,$A48,IITMaths!AH$34)+SUMIF(IITMaths!$AK$36,$A48,IITMaths!AH$42)+SUMIF(IITMaths!$AK$44,$A48,IITMaths!AH$50)+SUMIF(IITMaths!$AK$52,$A48,IITMaths!AH$58)+SUMIF(IITMaths!$AK$60,$A48,IITMaths!AH$66)+SUMIF(IITMaths!$AK$68,$A48,IITMaths!AH$74)+SUMIF(IITMaths!$AK$76,$A48,IITMaths!AH$82)+SUMIF(IITMaths!$AK$84,$A48,IITMaths!AH$90)+SUMIF(IITMaths!$AK$92,$A48,IITMaths!AH$98))+(SUMIF(FourthLecture!$AK$12,$A48,FourthLecture!AH$18)+SUMIF(FourthLecture!$AK$20,$A48,FourthLecture!AH$26)+SUMIF(FourthLecture!$AK$28,$A48,FourthLecture!AH$34)+SUMIF(FourthLecture!$AK$36,$A48,FourthLecture!AH$42)+SUMIF(FourthLecture!$AK$44,$A48,FourthLecture!AH$50)+SUMIF(FourthLecture!$AK$52,$A48,FourthLecture!AH$58)+SUMIF(FourthLecture!$AK$60,$A48,FourthLecture!AH$66)+SUMIF(FourthLecture!$AK$68,$A48,FourthLecture!AH$74)+SUMIF(FourthLecture!$AK$76,$A48,FourthLecture!AH$82)+SUMIF(FourthLecture!$AK$84,$A48,FourthLecture!AH$90)+SUMIF(FourthLecture!$AK$92,$A48,FourthLecture!AH$98))+(SUMIF(OtherSubjects!$AK$12,$A48,OtherSubjects!AH$18)+SUMIF(OtherSubjects!$AK$20,$A48,OtherSubjects!AH$26)+SUMIF(OtherSubjects!$AK$28,$A48,OtherSubjects!AH$34)+SUMIF(OtherSubjects!$AK$36,$A48,OtherSubjects!AH$42)+SUMIF(OtherSubjects!$AK$44,$A48,OtherSubjects!AH$50)+SUMIF(OtherSubjects!$AK$52,$A48,OtherSubjects!AH$58)+SUMIF(OtherSubjects!$AK$60,$A48,OtherSubjects!AH$66)+SUMIF(OtherSubjects!$AK$68,$A48,OtherSubjects!AH$74)+SUMIF(OtherSubjects!$AK$76,$A48,OtherSubjects!AH$82)+SUMIF(OtherSubjects!$AK$84,$A48,OtherSubjects!AH$90)+SUMIF(OtherSubjects!$AK$92,$A48,OtherSubjects!AH$98))</f>
        <v>0</v>
      </c>
      <c r="H48" s="331">
        <f>(SUMIF(Physics!$AK$12,$A48,Physics!AI$18)+SUMIF(Physics!$AK$20,$A48,Physics!AI$26)+SUMIF(Physics!$AK$28,$A48,Physics!AI$34)+SUMIF(Physics!$AK$36,$A48,Physics!AI$42)+SUMIF(Physics!$AK$44,$A48,Physics!AI$50)+SUMIF(Physics!$AK$52,$A48,Physics!AI$58)+SUMIF(Physics!$AK$60,$A48,Physics!AI$66)+SUMIF(Physics!$AK$68,$A48,Physics!AI$74)+SUMIF(Physics!$AK$76,$A48,Physics!AI$82)+SUMIF(Physics!$AK$84,$A48,Physics!AI$90)+SUMIF(Physics!$AK$92,$A48,Physics!AI$98))+(SUMIF(IITPhysics!$AK$12,$A48,IITPhysics!AI$18)+SUMIF(IITPhysics!$AK$20,$A48,IITPhysics!AI$26)+SUMIF(IITPhysics!$AK$28,$A48,IITPhysics!AI$34)+SUMIF(IITPhysics!$AK$36,$A48,IITPhysics!AI$42)+SUMIF(IITPhysics!$AK$44,$A48,IITPhysics!AI$50)+SUMIF(IITPhysics!$AK$52,$A48,IITPhysics!AI$58)+SUMIF(IITPhysics!$AK$60,$A48,IITPhysics!AI$66)+SUMIF(IITPhysics!$AK$68,$A48,IITPhysics!AI$74)+SUMIF(IITPhysics!$AK$76,$A48,IITPhysics!AI$82)+SUMIF(IITPhysics!$AK$84,$A48,IITPhysics!AI$90)+SUMIF(IITPhysics!$AK$92,$A48,IITPhysics!AI$98))+(SUMIF(Chem!$AK$12,$A48,Chem!AI$18)+SUMIF(Chem!$AK$20,$A48,Chem!AI$26)+SUMIF(Chem!$AK$28,$A48,Chem!AI$34)+SUMIF(Chem!$AK$36,$A48,Chem!AI$42)+SUMIF(Chem!$AK$44,$A48,Chem!AI$50)+SUMIF(Chem!$AK$52,$A48,Chem!AI$58)+SUMIF(Chem!$AK$60,$A48,Chem!AI$66)+SUMIF(Chem!$AK$68,$A48,Chem!AI$74)+SUMIF(Chem!$AK$76,$A48,Chem!AI$82)+SUMIF(Chem!$AK$84,$A48,Chem!AI$90)+SUMIF(Chem!$AK$92,$A48,Chem!AI$98))+(SUMIF(IITChem!$AK$12,$A48,IITChem!AI$18)+SUMIF(IITChem!$AK$20,$A48,IITChem!AI$26)+SUMIF(IITChem!$AK$28,$A48,IITChem!AI$34)+SUMIF(IITChem!$AK$36,$A48,IITChem!AI$42)+SUMIF(IITChem!$AK$44,$A48,IITChem!AI$50)+SUMIF(IITChem!$AK$52,$A48,IITChem!AI$58)+SUMIF(IITChem!$AK$60,$A48,IITChem!AI$66)+SUMIF(IITChem!$AK$68,$A48,IITChem!AI$74)+SUMIF(IITChem!$AK$76,$A48,IITChem!AI$82)+SUMIF(IITChem!$AK$84,$A48,IITChem!AI$90)+SUMIF(IITChem!$AK$92,$A48,IITChem!AI$98))+(SUMIF(Bio!$AK$12,$A48,Bio!AI$18)+SUMIF(Bio!$AK$20,$A48,Bio!AI$26)+SUMIF(Bio!$AK$28,$A48,Bio!AI$34)+SUMIF(Bio!$AK$36,$A48,Bio!AI$42)+SUMIF(Bio!$AK$44,$A48,Bio!AI$50)+SUMIF(Bio!$AK$52,$A48,Bio!AI$58)+SUMIF(Bio!$AK$60,$A48,Bio!AI$66)+SUMIF(Bio!$AK$68,$A48,Bio!AI$74)+SUMIF(Bio!$AK$76,$A48,Bio!AI$82)+SUMIF(Bio!$AK$84,$A48,Bio!AI$90)+SUMIF(Bio!$AK$92,$A48,Bio!AI$98))+(SUMIF(Maths!$AK$12,$A48,Maths!AI$18)+SUMIF(Maths!$AK$20,$A48,Maths!AI$26)+SUMIF(Maths!$AK$28,$A48,Maths!AI$34)+SUMIF(Maths!$AK$36,$A48,Maths!AI$42)+SUMIF(Maths!$AK$44,$A48,Maths!AI$50)+SUMIF(Maths!$AK$52,$A48,Maths!AI$58)+SUMIF(Maths!$AK$60,$A48,Maths!AI$66)+SUMIF(Maths!$AK$68,$A48,Maths!AI$74)+SUMIF(Maths!$AK$76,$A48,Maths!AI$82)+SUMIF(Maths!$AK$84,$A48,Maths!AI$90)+SUMIF(Maths!$AK$92,$A48,Maths!AI$98))+(SUMIF(IITMaths!$AK$12,$A48,IITMaths!AI$18)+SUMIF(IITMaths!$AK$20,$A48,IITMaths!AI$26)+SUMIF(IITMaths!$AK$28,$A48,IITMaths!AI$34)+SUMIF(IITMaths!$AK$36,$A48,IITMaths!AI$42)+SUMIF(IITMaths!$AK$44,$A48,IITMaths!AI$50)+SUMIF(IITMaths!$AK$52,$A48,IITMaths!AI$58)+SUMIF(IITMaths!$AK$60,$A48,IITMaths!AI$66)+SUMIF(IITMaths!$AK$68,$A48,IITMaths!AI$74)+SUMIF(IITMaths!$AK$76,$A48,IITMaths!AI$82)+SUMIF(IITMaths!$AK$84,$A48,IITMaths!AI$90)+SUMIF(IITMaths!$AK$92,$A48,IITMaths!AI$98))+(SUMIF(FourthLecture!$AK$12,$A48,FourthLecture!AI$18)+SUMIF(FourthLecture!$AK$20,$A48,FourthLecture!AI$26)+SUMIF(FourthLecture!$AK$28,$A48,FourthLecture!AI$34)+SUMIF(FourthLecture!$AK$36,$A48,FourthLecture!AI$42)+SUMIF(FourthLecture!$AK$44,$A48,FourthLecture!AI$50)+SUMIF(FourthLecture!$AK$52,$A48,FourthLecture!AI$58)+SUMIF(FourthLecture!$AK$60,$A48,FourthLecture!AI$66)+SUMIF(FourthLecture!$AK$68,$A48,FourthLecture!AI$74)+SUMIF(FourthLecture!$AK$76,$A48,FourthLecture!AI$82)+SUMIF(FourthLecture!$AK$84,$A48,FourthLecture!AI$90)+SUMIF(FourthLecture!$AK$92,$A48,FourthLecture!AI$98))+(SUMIF(OtherSubjects!$AK$12,$A48,OtherSubjects!AI$18)+SUMIF(OtherSubjects!$AK$20,$A48,OtherSubjects!AI$26)+SUMIF(OtherSubjects!$AK$28,$A48,OtherSubjects!AI$34)+SUMIF(OtherSubjects!$AK$36,$A48,OtherSubjects!AI$42)+SUMIF(OtherSubjects!$AK$44,$A48,OtherSubjects!AI$50)+SUMIF(OtherSubjects!$AK$52,$A48,OtherSubjects!AI$58)+SUMIF(OtherSubjects!$AK$60,$A48,OtherSubjects!AI$66)+SUMIF(OtherSubjects!$AK$68,$A48,OtherSubjects!AI$74)+SUMIF(OtherSubjects!$AK$76,$A48,OtherSubjects!AI$82)+SUMIF(OtherSubjects!$AK$84,$A48,OtherSubjects!AI$90)+SUMIF(OtherSubjects!$AK$92,$A48,OtherSubjects!AI$98))</f>
        <v>0</v>
      </c>
      <c r="I48" s="331">
        <f>(SUMIF(Physics!$AK$12,$A48,Physics!AJ$18)+SUMIF(Physics!$AK$20,$A48,Physics!AJ$26)+SUMIF(Physics!$AK$28,$A48,Physics!AJ$34)+SUMIF(Physics!$AK$36,$A48,Physics!AJ$42)+SUMIF(Physics!$AK$44,$A48,Physics!AJ$50)+SUMIF(Physics!$AK$52,$A48,Physics!AJ$58)+SUMIF(Physics!$AK$60,$A48,Physics!AJ$66)+SUMIF(Physics!$AK$68,$A48,Physics!AJ$74)+SUMIF(Physics!$AK$76,$A48,Physics!AJ$82)+SUMIF(Physics!$AK$84,$A48,Physics!AJ$90)+SUMIF(Physics!$AK$92,$A48,Physics!AJ$98))+(SUMIF(IITPhysics!$AK$12,$A48,IITPhysics!AJ$18)+SUMIF(IITPhysics!$AK$20,$A48,IITPhysics!AJ$26)+SUMIF(IITPhysics!$AK$28,$A48,IITPhysics!AJ$34)+SUMIF(IITPhysics!$AK$36,$A48,IITPhysics!AJ$42)+SUMIF(IITPhysics!$AK$44,$A48,IITPhysics!AJ$50)+SUMIF(IITPhysics!$AK$52,$A48,IITPhysics!AJ$58)+SUMIF(IITPhysics!$AK$60,$A48,IITPhysics!AJ$66)+SUMIF(IITPhysics!$AK$68,$A48,IITPhysics!AJ$74)+SUMIF(IITPhysics!$AK$76,$A48,IITPhysics!AJ$82)+SUMIF(IITPhysics!$AK$84,$A48,IITPhysics!AJ$90)+SUMIF(IITPhysics!$AK$92,$A48,IITPhysics!AJ$98))+(SUMIF(Chem!$AK$12,$A48,Chem!AJ$18)+SUMIF(Chem!$AK$20,$A48,Chem!AJ$26)+SUMIF(Chem!$AK$28,$A48,Chem!AJ$34)+SUMIF(Chem!$AK$36,$A48,Chem!AJ$42)+SUMIF(Chem!$AK$44,$A48,Chem!AJ$50)+SUMIF(Chem!$AK$52,$A48,Chem!AJ$58)+SUMIF(Chem!$AK$60,$A48,Chem!AJ$66)+SUMIF(Chem!$AK$68,$A48,Chem!AJ$74)+SUMIF(Chem!$AK$76,$A48,Chem!AJ$82)+SUMIF(Chem!$AK$84,$A48,Chem!AJ$90)+SUMIF(Chem!$AK$92,$A48,Chem!AJ$98))+(SUMIF(IITChem!$AK$12,$A48,IITChem!AJ$18)+SUMIF(IITChem!$AK$20,$A48,IITChem!AJ$26)+SUMIF(IITChem!$AK$28,$A48,IITChem!AJ$34)+SUMIF(IITChem!$AK$36,$A48,IITChem!AJ$42)+SUMIF(IITChem!$AK$44,$A48,IITChem!AJ$50)+SUMIF(IITChem!$AK$52,$A48,IITChem!AJ$58)+SUMIF(IITChem!$AK$60,$A48,IITChem!AJ$66)+SUMIF(IITChem!$AK$68,$A48,IITChem!AJ$74)+SUMIF(IITChem!$AK$76,$A48,IITChem!AJ$82)+SUMIF(IITChem!$AK$84,$A48,IITChem!AJ$90)+SUMIF(IITChem!$AK$92,$A48,IITChem!AJ$98))+(SUMIF(Bio!$AK$12,$A48,Bio!AJ$18)+SUMIF(Bio!$AK$20,$A48,Bio!AJ$26)+SUMIF(Bio!$AK$28,$A48,Bio!AJ$34)+SUMIF(Bio!$AK$36,$A48,Bio!AJ$42)+SUMIF(Bio!$AK$44,$A48,Bio!AJ$50)+SUMIF(Bio!$AK$52,$A48,Bio!AJ$58)+SUMIF(Bio!$AK$60,$A48,Bio!AJ$66)+SUMIF(Bio!$AK$68,$A48,Bio!AJ$74)+SUMIF(Bio!$AK$76,$A48,Bio!AJ$82)+SUMIF(Bio!$AK$84,$A48,Bio!AJ$90)+SUMIF(Bio!$AK$92,$A48,Bio!AJ$98))+(SUMIF(Maths!$AK$12,$A48,Maths!AJ$18)+SUMIF(Maths!$AK$20,$A48,Maths!AJ$26)+SUMIF(Maths!$AK$28,$A48,Maths!AJ$34)+SUMIF(Maths!$AK$36,$A48,Maths!AJ$42)+SUMIF(Maths!$AK$44,$A48,Maths!AJ$50)+SUMIF(Maths!$AK$52,$A48,Maths!AJ$58)+SUMIF(Maths!$AK$60,$A48,Maths!AJ$66)+SUMIF(Maths!$AK$68,$A48,Maths!AJ$74)+SUMIF(Maths!$AK$76,$A48,Maths!AJ$82)+SUMIF(Maths!$AK$84,$A48,Maths!AJ$90)+SUMIF(Maths!$AK$92,$A48,Maths!AJ$98))+(SUMIF(IITMaths!$AK$12,$A48,IITMaths!AJ$18)+SUMIF(IITMaths!$AK$20,$A48,IITMaths!AJ$26)+SUMIF(IITMaths!$AK$28,$A48,IITMaths!AJ$34)+SUMIF(IITMaths!$AK$36,$A48,IITMaths!AJ$42)+SUMIF(IITMaths!$AK$44,$A48,IITMaths!AJ$50)+SUMIF(IITMaths!$AK$52,$A48,IITMaths!AJ$58)+SUMIF(IITMaths!$AK$60,$A48,IITMaths!AJ$66)+SUMIF(IITMaths!$AK$68,$A48,IITMaths!AJ$74)+SUMIF(IITMaths!$AK$76,$A48,IITMaths!AJ$82)+SUMIF(IITMaths!$AK$84,$A48,IITMaths!AJ$90)+SUMIF(IITMaths!$AK$92,$A48,IITMaths!AJ$98))+(SUMIF(FourthLecture!$AK$12,$A48,FourthLecture!AJ$18)+SUMIF(FourthLecture!$AK$20,$A48,FourthLecture!AJ$26)+SUMIF(FourthLecture!$AK$28,$A48,FourthLecture!AJ$34)+SUMIF(FourthLecture!$AK$36,$A48,FourthLecture!AJ$42)+SUMIF(FourthLecture!$AK$44,$A48,FourthLecture!AJ$50)+SUMIF(FourthLecture!$AK$52,$A48,FourthLecture!AJ$58)+SUMIF(FourthLecture!$AK$60,$A48,FourthLecture!AJ$66)+SUMIF(FourthLecture!$AK$68,$A48,FourthLecture!AJ$74)+SUMIF(FourthLecture!$AK$76,$A48,FourthLecture!AJ$82)+SUMIF(FourthLecture!$AK$84,$A48,FourthLecture!AJ$90)+SUMIF(FourthLecture!$AK$92,$A48,FourthLecture!AJ$98))+(SUMIF(OtherSubjects!$AK$12,$A48,OtherSubjects!AJ$18)+SUMIF(OtherSubjects!$AK$20,$A48,OtherSubjects!AJ$26)+SUMIF(OtherSubjects!$AK$28,$A48,OtherSubjects!AJ$34)+SUMIF(OtherSubjects!$AK$36,$A48,OtherSubjects!AJ$42)+SUMIF(OtherSubjects!$AK$44,$A48,OtherSubjects!AJ$50)+SUMIF(OtherSubjects!$AK$52,$A48,OtherSubjects!AJ$58)+SUMIF(OtherSubjects!$AK$60,$A48,OtherSubjects!AJ$66)+SUMIF(OtherSubjects!$AK$68,$A48,OtherSubjects!AJ$74)+SUMIF(OtherSubjects!$AK$76,$A48,OtherSubjects!AJ$82)+SUMIF(OtherSubjects!$AK$84,$A48,OtherSubjects!AJ$90)+SUMIF(OtherSubjects!$AK$92,$A48,OtherSubjects!AJ$98))</f>
        <v>0</v>
      </c>
      <c r="J48" s="331">
        <f>(SUMIF(Physics!$AK$12,$A48,Physics!AK$18)+SUMIF(Physics!$AK$20,$A48,Physics!AK$26)+SUMIF(Physics!$AK$28,$A48,Physics!AK$34)+SUMIF(Physics!$AK$36,$A48,Physics!AK$42)+SUMIF(Physics!$AK$44,$A48,Physics!AK$50)+SUMIF(Physics!$AK$52,$A48,Physics!AK$58)+SUMIF(Physics!$AK$60,$A48,Physics!AK$66)+SUMIF(Physics!$AK$68,$A48,Physics!AK$74)+SUMIF(Physics!$AK$76,$A48,Physics!AK$82)+SUMIF(Physics!$AK$84,$A48,Physics!AK$90)+SUMIF(Physics!$AK$92,$A48,Physics!AK$98))+(SUMIF(IITPhysics!$AK$12,$A48,IITPhysics!AK$18)+SUMIF(IITPhysics!$AK$20,$A48,IITPhysics!AK$26)+SUMIF(IITPhysics!$AK$28,$A48,IITPhysics!AK$34)+SUMIF(IITPhysics!$AK$36,$A48,IITPhysics!AK$42)+SUMIF(IITPhysics!$AK$44,$A48,IITPhysics!AK$50)+SUMIF(IITPhysics!$AK$52,$A48,IITPhysics!AK$58)+SUMIF(IITPhysics!$AK$60,$A48,IITPhysics!AK$66)+SUMIF(IITPhysics!$AK$68,$A48,IITPhysics!AK$74)+SUMIF(IITPhysics!$AK$76,$A48,IITPhysics!AK$82)+SUMIF(IITPhysics!$AK$84,$A48,IITPhysics!AK$90)+SUMIF(IITPhysics!$AK$92,$A48,IITPhysics!AK$98))+(SUMIF(Chem!$AK$12,$A48,Chem!AK$18)+SUMIF(Chem!$AK$20,$A48,Chem!AK$26)+SUMIF(Chem!$AK$28,$A48,Chem!AK$34)+SUMIF(Chem!$AK$36,$A48,Chem!AK$42)+SUMIF(Chem!$AK$44,$A48,Chem!AK$50)+SUMIF(Chem!$AK$52,$A48,Chem!AK$58)+SUMIF(Chem!$AK$60,$A48,Chem!AK$66)+SUMIF(Chem!$AK$68,$A48,Chem!AK$74)+SUMIF(Chem!$AK$76,$A48,Chem!AK$82)+SUMIF(Chem!$AK$84,$A48,Chem!AK$90)+SUMIF(Chem!$AK$92,$A48,Chem!AK$98))+(SUMIF(IITChem!$AK$12,$A48,IITChem!AK$18)+SUMIF(IITChem!$AK$20,$A48,IITChem!AK$26)+SUMIF(IITChem!$AK$28,$A48,IITChem!AK$34)+SUMIF(IITChem!$AK$36,$A48,IITChem!AK$42)+SUMIF(IITChem!$AK$44,$A48,IITChem!AK$50)+SUMIF(IITChem!$AK$52,$A48,IITChem!AK$58)+SUMIF(IITChem!$AK$60,$A48,IITChem!AK$66)+SUMIF(IITChem!$AK$68,$A48,IITChem!AK$74)+SUMIF(IITChem!$AK$76,$A48,IITChem!AK$82)+SUMIF(IITChem!$AK$84,$A48,IITChem!AK$90)+SUMIF(IITChem!$AK$92,$A48,IITChem!AK$98))+(SUMIF(Bio!$AK$12,$A48,Bio!AK$18)+SUMIF(Bio!$AK$20,$A48,Bio!AK$26)+SUMIF(Bio!$AK$28,$A48,Bio!AK$34)+SUMIF(Bio!$AK$36,$A48,Bio!AK$42)+SUMIF(Bio!$AK$44,$A48,Bio!AK$50)+SUMIF(Bio!$AK$52,$A48,Bio!AK$58)+SUMIF(Bio!$AK$60,$A48,Bio!AK$66)+SUMIF(Bio!$AK$68,$A48,Bio!AK$74)+SUMIF(Bio!$AK$76,$A48,Bio!AK$82)+SUMIF(Bio!$AK$84,$A48,Bio!AK$90)+SUMIF(Bio!$AK$92,$A48,Bio!AK$98))+(SUMIF(Maths!$AK$12,$A48,Maths!AK$18)+SUMIF(Maths!$AK$20,$A48,Maths!AK$26)+SUMIF(Maths!$AK$28,$A48,Maths!AK$34)+SUMIF(Maths!$AK$36,$A48,Maths!AK$42)+SUMIF(Maths!$AK$44,$A48,Maths!AK$50)+SUMIF(Maths!$AK$52,$A48,Maths!AK$58)+SUMIF(Maths!$AK$60,$A48,Maths!AK$66)+SUMIF(Maths!$AK$68,$A48,Maths!AK$74)+SUMIF(Maths!$AK$76,$A48,Maths!AK$82)+SUMIF(Maths!$AK$84,$A48,Maths!AK$90)+SUMIF(Maths!$AK$92,$A48,Maths!AK$98))+(SUMIF(IITMaths!$AK$12,$A48,IITMaths!AK$18)+SUMIF(IITMaths!$AK$20,$A48,IITMaths!AK$26)+SUMIF(IITMaths!$AK$28,$A48,IITMaths!AK$34)+SUMIF(IITMaths!$AK$36,$A48,IITMaths!AK$42)+SUMIF(IITMaths!$AK$44,$A48,IITMaths!AK$50)+SUMIF(IITMaths!$AK$52,$A48,IITMaths!AK$58)+SUMIF(IITMaths!$AK$60,$A48,IITMaths!AK$66)+SUMIF(IITMaths!$AK$68,$A48,IITMaths!AK$74)+SUMIF(IITMaths!$AK$76,$A48,IITMaths!AK$82)+SUMIF(IITMaths!$AK$84,$A48,IITMaths!AK$90)+SUMIF(IITMaths!$AK$92,$A48,IITMaths!AK$98))+(SUMIF(FourthLecture!$AK$12,$A48,FourthLecture!AK$18)+SUMIF(FourthLecture!$AK$20,$A48,FourthLecture!AK$26)+SUMIF(FourthLecture!$AK$28,$A48,FourthLecture!AK$34)+SUMIF(FourthLecture!$AK$36,$A48,FourthLecture!AK$42)+SUMIF(FourthLecture!$AK$44,$A48,FourthLecture!AK$50)+SUMIF(FourthLecture!$AK$52,$A48,FourthLecture!AK$58)+SUMIF(FourthLecture!$AK$60,$A48,FourthLecture!AK$66)+SUMIF(FourthLecture!$AK$68,$A48,FourthLecture!AK$74)+SUMIF(FourthLecture!$AK$76,$A48,FourthLecture!AK$82)+SUMIF(FourthLecture!$AK$84,$A48,FourthLecture!AK$90)+SUMIF(FourthLecture!$AK$92,$A48,FourthLecture!AK$98))+(SUMIF(OtherSubjects!$AK$12,$A48,OtherSubjects!AK$18)+SUMIF(OtherSubjects!$AK$20,$A48,OtherSubjects!AK$26)+SUMIF(OtherSubjects!$AK$28,$A48,OtherSubjects!AK$34)+SUMIF(OtherSubjects!$AK$36,$A48,OtherSubjects!AK$42)+SUMIF(OtherSubjects!$AK$44,$A48,OtherSubjects!AK$50)+SUMIF(OtherSubjects!$AK$52,$A48,OtherSubjects!AK$58)+SUMIF(OtherSubjects!$AK$60,$A48,OtherSubjects!AK$66)+SUMIF(OtherSubjects!$AK$68,$A48,OtherSubjects!AK$74)+SUMIF(OtherSubjects!$AK$76,$A48,OtherSubjects!AK$82)+SUMIF(OtherSubjects!$AK$84,$A48,OtherSubjects!AK$90)+SUMIF(OtherSubjects!$AK$92,$A48,OtherSubjects!AK$98))</f>
        <v>0</v>
      </c>
      <c r="K48" s="331">
        <f>(SUMIF(Physics!$AK$12,$A48,Physics!AL$18)+SUMIF(Physics!$AK$20,$A48,Physics!AL$26)+SUMIF(Physics!$AK$28,$A48,Physics!AL$34)+SUMIF(Physics!$AK$36,$A48,Physics!AL$42)+SUMIF(Physics!$AK$44,$A48,Physics!AL$50)+SUMIF(Physics!$AK$52,$A48,Physics!AL$58)+SUMIF(Physics!$AK$60,$A48,Physics!AL$66)+SUMIF(Physics!$AK$68,$A48,Physics!AL$74)+SUMIF(Physics!$AK$76,$A48,Physics!AL$82)+SUMIF(Physics!$AK$84,$A48,Physics!AL$90)+SUMIF(Physics!$AK$92,$A48,Physics!AL$98))+(SUMIF(IITPhysics!$AK$12,$A48,IITPhysics!AL$18)+SUMIF(IITPhysics!$AK$20,$A48,IITPhysics!AL$26)+SUMIF(IITPhysics!$AK$28,$A48,IITPhysics!AL$34)+SUMIF(IITPhysics!$AK$36,$A48,IITPhysics!AL$42)+SUMIF(IITPhysics!$AK$44,$A48,IITPhysics!AL$50)+SUMIF(IITPhysics!$AK$52,$A48,IITPhysics!AL$58)+SUMIF(IITPhysics!$AK$60,$A48,IITPhysics!AL$66)+SUMIF(IITPhysics!$AK$68,$A48,IITPhysics!AL$74)+SUMIF(IITPhysics!$AK$76,$A48,IITPhysics!AL$82)+SUMIF(IITPhysics!$AK$84,$A48,IITPhysics!AL$90)+SUMIF(IITPhysics!$AK$92,$A48,IITPhysics!AL$98))+(SUMIF(Chem!$AK$12,$A48,Chem!AL$18)+SUMIF(Chem!$AK$20,$A48,Chem!AL$26)+SUMIF(Chem!$AK$28,$A48,Chem!AL$34)+SUMIF(Chem!$AK$36,$A48,Chem!AL$42)+SUMIF(Chem!$AK$44,$A48,Chem!AL$50)+SUMIF(Chem!$AK$52,$A48,Chem!AL$58)+SUMIF(Chem!$AK$60,$A48,Chem!AL$66)+SUMIF(Chem!$AK$68,$A48,Chem!AL$74)+SUMIF(Chem!$AK$76,$A48,Chem!AL$82)+SUMIF(Chem!$AK$84,$A48,Chem!AL$90)+SUMIF(Chem!$AK$92,$A48,Chem!AL$98))+(SUMIF(IITChem!$AK$12,$A48,IITChem!AL$18)+SUMIF(IITChem!$AK$20,$A48,IITChem!AL$26)+SUMIF(IITChem!$AK$28,$A48,IITChem!AL$34)+SUMIF(IITChem!$AK$36,$A48,IITChem!AL$42)+SUMIF(IITChem!$AK$44,$A48,IITChem!AL$50)+SUMIF(IITChem!$AK$52,$A48,IITChem!AL$58)+SUMIF(IITChem!$AK$60,$A48,IITChem!AL$66)+SUMIF(IITChem!$AK$68,$A48,IITChem!AL$74)+SUMIF(IITChem!$AK$76,$A48,IITChem!AL$82)+SUMIF(IITChem!$AK$84,$A48,IITChem!AL$90)+SUMIF(IITChem!$AK$92,$A48,IITChem!AL$98))+(SUMIF(Bio!$AK$12,$A48,Bio!AL$18)+SUMIF(Bio!$AK$20,$A48,Bio!AL$26)+SUMIF(Bio!$AK$28,$A48,Bio!AL$34)+SUMIF(Bio!$AK$36,$A48,Bio!AL$42)+SUMIF(Bio!$AK$44,$A48,Bio!AL$50)+SUMIF(Bio!$AK$52,$A48,Bio!AL$58)+SUMIF(Bio!$AK$60,$A48,Bio!AL$66)+SUMIF(Bio!$AK$68,$A48,Bio!AL$74)+SUMIF(Bio!$AK$76,$A48,Bio!AL$82)+SUMIF(Bio!$AK$84,$A48,Bio!AL$90)+SUMIF(Bio!$AK$92,$A48,Bio!AL$98))+(SUMIF(Maths!$AK$12,$A48,Maths!AL$18)+SUMIF(Maths!$AK$20,$A48,Maths!AL$26)+SUMIF(Maths!$AK$28,$A48,Maths!AL$34)+SUMIF(Maths!$AK$36,$A48,Maths!AL$42)+SUMIF(Maths!$AK$44,$A48,Maths!AL$50)+SUMIF(Maths!$AK$52,$A48,Maths!AL$58)+SUMIF(Maths!$AK$60,$A48,Maths!AL$66)+SUMIF(Maths!$AK$68,$A48,Maths!AL$74)+SUMIF(Maths!$AK$76,$A48,Maths!AL$82)+SUMIF(Maths!$AK$84,$A48,Maths!AL$90)+SUMIF(Maths!$AK$92,$A48,Maths!AL$98))+(SUMIF(IITMaths!$AK$12,$A48,IITMaths!AL$18)+SUMIF(IITMaths!$AK$20,$A48,IITMaths!AL$26)+SUMIF(IITMaths!$AK$28,$A48,IITMaths!AL$34)+SUMIF(IITMaths!$AK$36,$A48,IITMaths!AL$42)+SUMIF(IITMaths!$AK$44,$A48,IITMaths!AL$50)+SUMIF(IITMaths!$AK$52,$A48,IITMaths!AL$58)+SUMIF(IITMaths!$AK$60,$A48,IITMaths!AL$66)+SUMIF(IITMaths!$AK$68,$A48,IITMaths!AL$74)+SUMIF(IITMaths!$AK$76,$A48,IITMaths!AL$82)+SUMIF(IITMaths!$AK$84,$A48,IITMaths!AL$90)+SUMIF(IITMaths!$AK$92,$A48,IITMaths!AL$98))+(SUMIF(FourthLecture!$AK$12,$A48,FourthLecture!AL$18)+SUMIF(FourthLecture!$AK$20,$A48,FourthLecture!AL$26)+SUMIF(FourthLecture!$AK$28,$A48,FourthLecture!AL$34)+SUMIF(FourthLecture!$AK$36,$A48,FourthLecture!AL$42)+SUMIF(FourthLecture!$AK$44,$A48,FourthLecture!AL$50)+SUMIF(FourthLecture!$AK$52,$A48,FourthLecture!AL$58)+SUMIF(FourthLecture!$AK$60,$A48,FourthLecture!AL$66)+SUMIF(FourthLecture!$AK$68,$A48,FourthLecture!AL$74)+SUMIF(FourthLecture!$AK$76,$A48,FourthLecture!AL$82)+SUMIF(FourthLecture!$AK$84,$A48,FourthLecture!AL$90)+SUMIF(FourthLecture!$AK$92,$A48,FourthLecture!AL$98))+(SUMIF(OtherSubjects!$AK$12,$A48,OtherSubjects!AL$18)+SUMIF(OtherSubjects!$AK$20,$A48,OtherSubjects!AL$26)+SUMIF(OtherSubjects!$AK$28,$A48,OtherSubjects!AL$34)+SUMIF(OtherSubjects!$AK$36,$A48,OtherSubjects!AL$42)+SUMIF(OtherSubjects!$AK$44,$A48,OtherSubjects!AL$50)+SUMIF(OtherSubjects!$AK$52,$A48,OtherSubjects!AL$58)+SUMIF(OtherSubjects!$AK$60,$A48,OtherSubjects!AL$66)+SUMIF(OtherSubjects!$AK$68,$A48,OtherSubjects!AL$74)+SUMIF(OtherSubjects!$AK$76,$A48,OtherSubjects!AL$82)+SUMIF(OtherSubjects!$AK$84,$A48,OtherSubjects!AL$90)+SUMIF(OtherSubjects!$AK$92,$A48,OtherSubjects!AL$98))</f>
        <v>0</v>
      </c>
      <c r="L48" s="331">
        <f>(SUMIF(Physics!$AK$12,$A48,Physics!AM$18)+SUMIF(Physics!$AK$20,$A48,Physics!AM$26)+SUMIF(Physics!$AK$28,$A48,Physics!AM$34)+SUMIF(Physics!$AK$36,$A48,Physics!AM$42)+SUMIF(Physics!$AK$44,$A48,Physics!AM$50)+SUMIF(Physics!$AK$52,$A48,Physics!AM$58)+SUMIF(Physics!$AK$60,$A48,Physics!AM$66)+SUMIF(Physics!$AK$68,$A48,Physics!AM$74)+SUMIF(Physics!$AK$76,$A48,Physics!AM$82)+SUMIF(Physics!$AK$84,$A48,Physics!AM$90)+SUMIF(Physics!$AK$92,$A48,Physics!AM$98))+(SUMIF(IITPhysics!$AK$12,$A48,IITPhysics!AM$18)+SUMIF(IITPhysics!$AK$20,$A48,IITPhysics!AM$26)+SUMIF(IITPhysics!$AK$28,$A48,IITPhysics!AM$34)+SUMIF(IITPhysics!$AK$36,$A48,IITPhysics!AM$42)+SUMIF(IITPhysics!$AK$44,$A48,IITPhysics!AM$50)+SUMIF(IITPhysics!$AK$52,$A48,IITPhysics!AM$58)+SUMIF(IITPhysics!$AK$60,$A48,IITPhysics!AM$66)+SUMIF(IITPhysics!$AK$68,$A48,IITPhysics!AM$74)+SUMIF(IITPhysics!$AK$76,$A48,IITPhysics!AM$82)+SUMIF(IITPhysics!$AK$84,$A48,IITPhysics!AM$90)+SUMIF(IITPhysics!$AK$92,$A48,IITPhysics!AM$98))+(SUMIF(Chem!$AK$12,$A48,Chem!AM$18)+SUMIF(Chem!$AK$20,$A48,Chem!AM$26)+SUMIF(Chem!$AK$28,$A48,Chem!AM$34)+SUMIF(Chem!$AK$36,$A48,Chem!AM$42)+SUMIF(Chem!$AK$44,$A48,Chem!AM$50)+SUMIF(Chem!$AK$52,$A48,Chem!AM$58)+SUMIF(Chem!$AK$60,$A48,Chem!AM$66)+SUMIF(Chem!$AK$68,$A48,Chem!AM$74)+SUMIF(Chem!$AK$76,$A48,Chem!AM$82)+SUMIF(Chem!$AK$84,$A48,Chem!AM$90)+SUMIF(Chem!$AK$92,$A48,Chem!AM$98))+(SUMIF(IITChem!$AK$12,$A48,IITChem!AM$18)+SUMIF(IITChem!$AK$20,$A48,IITChem!AM$26)+SUMIF(IITChem!$AK$28,$A48,IITChem!AM$34)+SUMIF(IITChem!$AK$36,$A48,IITChem!AM$42)+SUMIF(IITChem!$AK$44,$A48,IITChem!AM$50)+SUMIF(IITChem!$AK$52,$A48,IITChem!AM$58)+SUMIF(IITChem!$AK$60,$A48,IITChem!AM$66)+SUMIF(IITChem!$AK$68,$A48,IITChem!AM$74)+SUMIF(IITChem!$AK$76,$A48,IITChem!AM$82)+SUMIF(IITChem!$AK$84,$A48,IITChem!AM$90)+SUMIF(IITChem!$AK$92,$A48,IITChem!AM$98))+(SUMIF(Bio!$AK$12,$A48,Bio!AM$18)+SUMIF(Bio!$AK$20,$A48,Bio!AM$26)+SUMIF(Bio!$AK$28,$A48,Bio!AM$34)+SUMIF(Bio!$AK$36,$A48,Bio!AM$42)+SUMIF(Bio!$AK$44,$A48,Bio!AM$50)+SUMIF(Bio!$AK$52,$A48,Bio!AM$58)+SUMIF(Bio!$AK$60,$A48,Bio!AM$66)+SUMIF(Bio!$AK$68,$A48,Bio!AM$74)+SUMIF(Bio!$AK$76,$A48,Bio!AM$82)+SUMIF(Bio!$AK$84,$A48,Bio!AM$90)+SUMIF(Bio!$AK$92,$A48,Bio!AM$98))+(SUMIF(Maths!$AK$12,$A48,Maths!AM$18)+SUMIF(Maths!$AK$20,$A48,Maths!AM$26)+SUMIF(Maths!$AK$28,$A48,Maths!AM$34)+SUMIF(Maths!$AK$36,$A48,Maths!AM$42)+SUMIF(Maths!$AK$44,$A48,Maths!AM$50)+SUMIF(Maths!$AK$52,$A48,Maths!AM$58)+SUMIF(Maths!$AK$60,$A48,Maths!AM$66)+SUMIF(Maths!$AK$68,$A48,Maths!AM$74)+SUMIF(Maths!$AK$76,$A48,Maths!AM$82)+SUMIF(Maths!$AK$84,$A48,Maths!AM$90)+SUMIF(Maths!$AK$92,$A48,Maths!AM$98))+(SUMIF(IITMaths!$AK$12,$A48,IITMaths!AM$18)+SUMIF(IITMaths!$AK$20,$A48,IITMaths!AM$26)+SUMIF(IITMaths!$AK$28,$A48,IITMaths!AM$34)+SUMIF(IITMaths!$AK$36,$A48,IITMaths!AM$42)+SUMIF(IITMaths!$AK$44,$A48,IITMaths!AM$50)+SUMIF(IITMaths!$AK$52,$A48,IITMaths!AM$58)+SUMIF(IITMaths!$AK$60,$A48,IITMaths!AM$66)+SUMIF(IITMaths!$AK$68,$A48,IITMaths!AM$74)+SUMIF(IITMaths!$AK$76,$A48,IITMaths!AM$82)+SUMIF(IITMaths!$AK$84,$A48,IITMaths!AM$90)+SUMIF(IITMaths!$AK$92,$A48,IITMaths!AM$98))+(SUMIF(FourthLecture!$AK$12,$A48,FourthLecture!AM$18)+SUMIF(FourthLecture!$AK$20,$A48,FourthLecture!AM$26)+SUMIF(FourthLecture!$AK$28,$A48,FourthLecture!AM$34)+SUMIF(FourthLecture!$AK$36,$A48,FourthLecture!AM$42)+SUMIF(FourthLecture!$AK$44,$A48,FourthLecture!AM$50)+SUMIF(FourthLecture!$AK$52,$A48,FourthLecture!AM$58)+SUMIF(FourthLecture!$AK$60,$A48,FourthLecture!AM$66)+SUMIF(FourthLecture!$AK$68,$A48,FourthLecture!AM$74)+SUMIF(FourthLecture!$AK$76,$A48,FourthLecture!AM$82)+SUMIF(FourthLecture!$AK$84,$A48,FourthLecture!AM$90)+SUMIF(FourthLecture!$AK$92,$A48,FourthLecture!AM$98))+(SUMIF(OtherSubjects!$AK$12,$A48,OtherSubjects!AM$18)+SUMIF(OtherSubjects!$AK$20,$A48,OtherSubjects!AM$26)+SUMIF(OtherSubjects!$AK$28,$A48,OtherSubjects!AM$34)+SUMIF(OtherSubjects!$AK$36,$A48,OtherSubjects!AM$42)+SUMIF(OtherSubjects!$AK$44,$A48,OtherSubjects!AM$50)+SUMIF(OtherSubjects!$AK$52,$A48,OtherSubjects!AM$58)+SUMIF(OtherSubjects!$AK$60,$A48,OtherSubjects!AM$66)+SUMIF(OtherSubjects!$AK$68,$A48,OtherSubjects!AM$74)+SUMIF(OtherSubjects!$AK$76,$A48,OtherSubjects!AM$82)+SUMIF(OtherSubjects!$AK$84,$A48,OtherSubjects!AM$90)+SUMIF(OtherSubjects!$AK$92,$A48,OtherSubjects!AM$98))</f>
        <v>0</v>
      </c>
      <c r="M48" s="331">
        <f>(SUMIF(Physics!$AK$12,$A48,Physics!AN$18)+SUMIF(Physics!$AK$20,$A48,Physics!AN$26)+SUMIF(Physics!$AK$28,$A48,Physics!AN$34)+SUMIF(Physics!$AK$36,$A48,Physics!AN$42)+SUMIF(Physics!$AK$44,$A48,Physics!AN$50)+SUMIF(Physics!$AK$52,$A48,Physics!AN$58)+SUMIF(Physics!$AK$60,$A48,Physics!AN$66)+SUMIF(Physics!$AK$68,$A48,Physics!AN$74)+SUMIF(Physics!$AK$76,$A48,Physics!AN$82)+SUMIF(Physics!$AK$84,$A48,Physics!AN$90)+SUMIF(Physics!$AK$92,$A48,Physics!AN$98))+(SUMIF(IITPhysics!$AK$12,$A48,IITPhysics!AN$18)+SUMIF(IITPhysics!$AK$20,$A48,IITPhysics!AN$26)+SUMIF(IITPhysics!$AK$28,$A48,IITPhysics!AN$34)+SUMIF(IITPhysics!$AK$36,$A48,IITPhysics!AN$42)+SUMIF(IITPhysics!$AK$44,$A48,IITPhysics!AN$50)+SUMIF(IITPhysics!$AK$52,$A48,IITPhysics!AN$58)+SUMIF(IITPhysics!$AK$60,$A48,IITPhysics!AN$66)+SUMIF(IITPhysics!$AK$68,$A48,IITPhysics!AN$74)+SUMIF(IITPhysics!$AK$76,$A48,IITPhysics!AN$82)+SUMIF(IITPhysics!$AK$84,$A48,IITPhysics!AN$90)+SUMIF(IITPhysics!$AK$92,$A48,IITPhysics!AN$98))+(SUMIF(Chem!$AK$12,$A48,Chem!AN$18)+SUMIF(Chem!$AK$20,$A48,Chem!AN$26)+SUMIF(Chem!$AK$28,$A48,Chem!AN$34)+SUMIF(Chem!$AK$36,$A48,Chem!AN$42)+SUMIF(Chem!$AK$44,$A48,Chem!AN$50)+SUMIF(Chem!$AK$52,$A48,Chem!AN$58)+SUMIF(Chem!$AK$60,$A48,Chem!AN$66)+SUMIF(Chem!$AK$68,$A48,Chem!AN$74)+SUMIF(Chem!$AK$76,$A48,Chem!AN$82)+SUMIF(Chem!$AK$84,$A48,Chem!AN$90)+SUMIF(Chem!$AK$92,$A48,Chem!AN$98))+(SUMIF(IITChem!$AK$12,$A48,IITChem!AN$18)+SUMIF(IITChem!$AK$20,$A48,IITChem!AN$26)+SUMIF(IITChem!$AK$28,$A48,IITChem!AN$34)+SUMIF(IITChem!$AK$36,$A48,IITChem!AN$42)+SUMIF(IITChem!$AK$44,$A48,IITChem!AN$50)+SUMIF(IITChem!$AK$52,$A48,IITChem!AN$58)+SUMIF(IITChem!$AK$60,$A48,IITChem!AN$66)+SUMIF(IITChem!$AK$68,$A48,IITChem!AN$74)+SUMIF(IITChem!$AK$76,$A48,IITChem!AN$82)+SUMIF(IITChem!$AK$84,$A48,IITChem!AN$90)+SUMIF(IITChem!$AK$92,$A48,IITChem!AN$98))+(SUMIF(Bio!$AK$12,$A48,Bio!AN$18)+SUMIF(Bio!$AK$20,$A48,Bio!AN$26)+SUMIF(Bio!$AK$28,$A48,Bio!AN$34)+SUMIF(Bio!$AK$36,$A48,Bio!AN$42)+SUMIF(Bio!$AK$44,$A48,Bio!AN$50)+SUMIF(Bio!$AK$52,$A48,Bio!AN$58)+SUMIF(Bio!$AK$60,$A48,Bio!AN$66)+SUMIF(Bio!$AK$68,$A48,Bio!AN$74)+SUMIF(Bio!$AK$76,$A48,Bio!AN$82)+SUMIF(Bio!$AK$84,$A48,Bio!AN$90)+SUMIF(Bio!$AK$92,$A48,Bio!AN$98))+(SUMIF(Maths!$AK$12,$A48,Maths!AN$18)+SUMIF(Maths!$AK$20,$A48,Maths!AN$26)+SUMIF(Maths!$AK$28,$A48,Maths!AN$34)+SUMIF(Maths!$AK$36,$A48,Maths!AN$42)+SUMIF(Maths!$AK$44,$A48,Maths!AN$50)+SUMIF(Maths!$AK$52,$A48,Maths!AN$58)+SUMIF(Maths!$AK$60,$A48,Maths!AN$66)+SUMIF(Maths!$AK$68,$A48,Maths!AN$74)+SUMIF(Maths!$AK$76,$A48,Maths!AN$82)+SUMIF(Maths!$AK$84,$A48,Maths!AN$90)+SUMIF(Maths!$AK$92,$A48,Maths!AN$98))+(SUMIF(IITMaths!$AK$12,$A48,IITMaths!AN$18)+SUMIF(IITMaths!$AK$20,$A48,IITMaths!AN$26)+SUMIF(IITMaths!$AK$28,$A48,IITMaths!AN$34)+SUMIF(IITMaths!$AK$36,$A48,IITMaths!AN$42)+SUMIF(IITMaths!$AK$44,$A48,IITMaths!AN$50)+SUMIF(IITMaths!$AK$52,$A48,IITMaths!AN$58)+SUMIF(IITMaths!$AK$60,$A48,IITMaths!AN$66)+SUMIF(IITMaths!$AK$68,$A48,IITMaths!AN$74)+SUMIF(IITMaths!$AK$76,$A48,IITMaths!AN$82)+SUMIF(IITMaths!$AK$84,$A48,IITMaths!AN$90)+SUMIF(IITMaths!$AK$92,$A48,IITMaths!AN$98))+(SUMIF(FourthLecture!$AK$12,$A48,FourthLecture!AN$18)+SUMIF(FourthLecture!$AK$20,$A48,FourthLecture!AN$26)+SUMIF(FourthLecture!$AK$28,$A48,FourthLecture!AN$34)+SUMIF(FourthLecture!$AK$36,$A48,FourthLecture!AN$42)+SUMIF(FourthLecture!$AK$44,$A48,FourthLecture!AN$50)+SUMIF(FourthLecture!$AK$52,$A48,FourthLecture!AN$58)+SUMIF(FourthLecture!$AK$60,$A48,FourthLecture!AN$66)+SUMIF(FourthLecture!$AK$68,$A48,FourthLecture!AN$74)+SUMIF(FourthLecture!$AK$76,$A48,FourthLecture!AN$82)+SUMIF(FourthLecture!$AK$84,$A48,FourthLecture!AN$90)+SUMIF(FourthLecture!$AK$92,$A48,FourthLecture!AN$98))+(SUMIF(OtherSubjects!$AK$12,$A48,OtherSubjects!AN$18)+SUMIF(OtherSubjects!$AK$20,$A48,OtherSubjects!AN$26)+SUMIF(OtherSubjects!$AK$28,$A48,OtherSubjects!AN$34)+SUMIF(OtherSubjects!$AK$36,$A48,OtherSubjects!AN$42)+SUMIF(OtherSubjects!$AK$44,$A48,OtherSubjects!AN$50)+SUMIF(OtherSubjects!$AK$52,$A48,OtherSubjects!AN$58)+SUMIF(OtherSubjects!$AK$60,$A48,OtherSubjects!AN$66)+SUMIF(OtherSubjects!$AK$68,$A48,OtherSubjects!AN$74)+SUMIF(OtherSubjects!$AK$76,$A48,OtherSubjects!AN$82)+SUMIF(OtherSubjects!$AK$84,$A48,OtherSubjects!AN$90)+SUMIF(OtherSubjects!$AK$92,$A48,OtherSubjects!AN$98))</f>
        <v>0</v>
      </c>
      <c r="N48" s="331">
        <f>(SUMIF(Physics!$AK$12,$A48,Physics!AO$18)+SUMIF(Physics!$AK$20,$A48,Physics!AO$26)+SUMIF(Physics!$AK$28,$A48,Physics!AO$34)+SUMIF(Physics!$AK$36,$A48,Physics!AO$42)+SUMIF(Physics!$AK$44,$A48,Physics!AO$50)+SUMIF(Physics!$AK$52,$A48,Physics!AO$58)+SUMIF(Physics!$AK$60,$A48,Physics!AO$66)+SUMIF(Physics!$AK$68,$A48,Physics!AO$74)+SUMIF(Physics!$AK$76,$A48,Physics!AO$82)+SUMIF(Physics!$AK$84,$A48,Physics!AO$90)+SUMIF(Physics!$AK$92,$A48,Physics!AO$98))+(SUMIF(IITPhysics!$AK$12,$A48,IITPhysics!AO$18)+SUMIF(IITPhysics!$AK$20,$A48,IITPhysics!AO$26)+SUMIF(IITPhysics!$AK$28,$A48,IITPhysics!AO$34)+SUMIF(IITPhysics!$AK$36,$A48,IITPhysics!AO$42)+SUMIF(IITPhysics!$AK$44,$A48,IITPhysics!AO$50)+SUMIF(IITPhysics!$AK$52,$A48,IITPhysics!AO$58)+SUMIF(IITPhysics!$AK$60,$A48,IITPhysics!AO$66)+SUMIF(IITPhysics!$AK$68,$A48,IITPhysics!AO$74)+SUMIF(IITPhysics!$AK$76,$A48,IITPhysics!AO$82)+SUMIF(IITPhysics!$AK$84,$A48,IITPhysics!AO$90)+SUMIF(IITPhysics!$AK$92,$A48,IITPhysics!AO$98))+(SUMIF(Chem!$AK$12,$A48,Chem!AO$18)+SUMIF(Chem!$AK$20,$A48,Chem!AO$26)+SUMIF(Chem!$AK$28,$A48,Chem!AO$34)+SUMIF(Chem!$AK$36,$A48,Chem!AO$42)+SUMIF(Chem!$AK$44,$A48,Chem!AO$50)+SUMIF(Chem!$AK$52,$A48,Chem!AO$58)+SUMIF(Chem!$AK$60,$A48,Chem!AO$66)+SUMIF(Chem!$AK$68,$A48,Chem!AO$74)+SUMIF(Chem!$AK$76,$A48,Chem!AO$82)+SUMIF(Chem!$AK$84,$A48,Chem!AO$90)+SUMIF(Chem!$AK$92,$A48,Chem!AO$98))+(SUMIF(IITChem!$AK$12,$A48,IITChem!AO$18)+SUMIF(IITChem!$AK$20,$A48,IITChem!AO$26)+SUMIF(IITChem!$AK$28,$A48,IITChem!AO$34)+SUMIF(IITChem!$AK$36,$A48,IITChem!AO$42)+SUMIF(IITChem!$AK$44,$A48,IITChem!AO$50)+SUMIF(IITChem!$AK$52,$A48,IITChem!AO$58)+SUMIF(IITChem!$AK$60,$A48,IITChem!AO$66)+SUMIF(IITChem!$AK$68,$A48,IITChem!AO$74)+SUMIF(IITChem!$AK$76,$A48,IITChem!AO$82)+SUMIF(IITChem!$AK$84,$A48,IITChem!AO$90)+SUMIF(IITChem!$AK$92,$A48,IITChem!AO$98))+(SUMIF(Bio!$AK$12,$A48,Bio!AO$18)+SUMIF(Bio!$AK$20,$A48,Bio!AO$26)+SUMIF(Bio!$AK$28,$A48,Bio!AO$34)+SUMIF(Bio!$AK$36,$A48,Bio!AO$42)+SUMIF(Bio!$AK$44,$A48,Bio!AO$50)+SUMIF(Bio!$AK$52,$A48,Bio!AO$58)+SUMIF(Bio!$AK$60,$A48,Bio!AO$66)+SUMIF(Bio!$AK$68,$A48,Bio!AO$74)+SUMIF(Bio!$AK$76,$A48,Bio!AO$82)+SUMIF(Bio!$AK$84,$A48,Bio!AO$90)+SUMIF(Bio!$AK$92,$A48,Bio!AO$98))+(SUMIF(Maths!$AK$12,$A48,Maths!AO$18)+SUMIF(Maths!$AK$20,$A48,Maths!AO$26)+SUMIF(Maths!$AK$28,$A48,Maths!AO$34)+SUMIF(Maths!$AK$36,$A48,Maths!AO$42)+SUMIF(Maths!$AK$44,$A48,Maths!AO$50)+SUMIF(Maths!$AK$52,$A48,Maths!AO$58)+SUMIF(Maths!$AK$60,$A48,Maths!AO$66)+SUMIF(Maths!$AK$68,$A48,Maths!AO$74)+SUMIF(Maths!$AK$76,$A48,Maths!AO$82)+SUMIF(Maths!$AK$84,$A48,Maths!AO$90)+SUMIF(Maths!$AK$92,$A48,Maths!AO$98))+(SUMIF(IITMaths!$AK$12,$A48,IITMaths!AO$18)+SUMIF(IITMaths!$AK$20,$A48,IITMaths!AO$26)+SUMIF(IITMaths!$AK$28,$A48,IITMaths!AO$34)+SUMIF(IITMaths!$AK$36,$A48,IITMaths!AO$42)+SUMIF(IITMaths!$AK$44,$A48,IITMaths!AO$50)+SUMIF(IITMaths!$AK$52,$A48,IITMaths!AO$58)+SUMIF(IITMaths!$AK$60,$A48,IITMaths!AO$66)+SUMIF(IITMaths!$AK$68,$A48,IITMaths!AO$74)+SUMIF(IITMaths!$AK$76,$A48,IITMaths!AO$82)+SUMIF(IITMaths!$AK$84,$A48,IITMaths!AO$90)+SUMIF(IITMaths!$AK$92,$A48,IITMaths!AO$98))+(SUMIF(FourthLecture!$AK$12,$A48,FourthLecture!AO$18)+SUMIF(FourthLecture!$AK$20,$A48,FourthLecture!AO$26)+SUMIF(FourthLecture!$AK$28,$A48,FourthLecture!AO$34)+SUMIF(FourthLecture!$AK$36,$A48,FourthLecture!AO$42)+SUMIF(FourthLecture!$AK$44,$A48,FourthLecture!AO$50)+SUMIF(FourthLecture!$AK$52,$A48,FourthLecture!AO$58)+SUMIF(FourthLecture!$AK$60,$A48,FourthLecture!AO$66)+SUMIF(FourthLecture!$AK$68,$A48,FourthLecture!AO$74)+SUMIF(FourthLecture!$AK$76,$A48,FourthLecture!AO$82)+SUMIF(FourthLecture!$AK$84,$A48,FourthLecture!AO$90)+SUMIF(FourthLecture!$AK$92,$A48,FourthLecture!AO$98))+(SUMIF(OtherSubjects!$AK$12,$A48,OtherSubjects!AO$18)+SUMIF(OtherSubjects!$AK$20,$A48,OtherSubjects!AO$26)+SUMIF(OtherSubjects!$AK$28,$A48,OtherSubjects!AO$34)+SUMIF(OtherSubjects!$AK$36,$A48,OtherSubjects!AO$42)+SUMIF(OtherSubjects!$AK$44,$A48,OtherSubjects!AO$50)+SUMIF(OtherSubjects!$AK$52,$A48,OtherSubjects!AO$58)+SUMIF(OtherSubjects!$AK$60,$A48,OtherSubjects!AO$66)+SUMIF(OtherSubjects!$AK$68,$A48,OtherSubjects!AO$74)+SUMIF(OtherSubjects!$AK$76,$A48,OtherSubjects!AO$82)+SUMIF(OtherSubjects!$AK$84,$A48,OtherSubjects!AO$90)+SUMIF(OtherSubjects!$AK$92,$A48,OtherSubjects!AO$98))</f>
        <v>0</v>
      </c>
      <c r="O48" s="331">
        <f>(SUMIF(Physics!$AK$12,$A48,Physics!AP$18)+SUMIF(Physics!$AK$20,$A48,Physics!AP$26)+SUMIF(Physics!$AK$28,$A48,Physics!AP$34)+SUMIF(Physics!$AK$36,$A48,Physics!AP$42)+SUMIF(Physics!$AK$44,$A48,Physics!AP$50)+SUMIF(Physics!$AK$52,$A48,Physics!AP$58)+SUMIF(Physics!$AK$60,$A48,Physics!AP$66)+SUMIF(Physics!$AK$68,$A48,Physics!AP$74)+SUMIF(Physics!$AK$76,$A48,Physics!AP$82)+SUMIF(Physics!$AK$84,$A48,Physics!AP$90)+SUMIF(Physics!$AK$92,$A48,Physics!AP$98))+(SUMIF(IITPhysics!$AK$12,$A48,IITPhysics!AP$18)+SUMIF(IITPhysics!$AK$20,$A48,IITPhysics!AP$26)+SUMIF(IITPhysics!$AK$28,$A48,IITPhysics!AP$34)+SUMIF(IITPhysics!$AK$36,$A48,IITPhysics!AP$42)+SUMIF(IITPhysics!$AK$44,$A48,IITPhysics!AP$50)+SUMIF(IITPhysics!$AK$52,$A48,IITPhysics!AP$58)+SUMIF(IITPhysics!$AK$60,$A48,IITPhysics!AP$66)+SUMIF(IITPhysics!$AK$68,$A48,IITPhysics!AP$74)+SUMIF(IITPhysics!$AK$76,$A48,IITPhysics!AP$82)+SUMIF(IITPhysics!$AK$84,$A48,IITPhysics!AP$90)+SUMIF(IITPhysics!$AK$92,$A48,IITPhysics!AP$98))+(SUMIF(Chem!$AK$12,$A48,Chem!AP$18)+SUMIF(Chem!$AK$20,$A48,Chem!AP$26)+SUMIF(Chem!$AK$28,$A48,Chem!AP$34)+SUMIF(Chem!$AK$36,$A48,Chem!AP$42)+SUMIF(Chem!$AK$44,$A48,Chem!AP$50)+SUMIF(Chem!$AK$52,$A48,Chem!AP$58)+SUMIF(Chem!$AK$60,$A48,Chem!AP$66)+SUMIF(Chem!$AK$68,$A48,Chem!AP$74)+SUMIF(Chem!$AK$76,$A48,Chem!AP$82)+SUMIF(Chem!$AK$84,$A48,Chem!AP$90)+SUMIF(Chem!$AK$92,$A48,Chem!AP$98))+(SUMIF(IITChem!$AK$12,$A48,IITChem!AP$18)+SUMIF(IITChem!$AK$20,$A48,IITChem!AP$26)+SUMIF(IITChem!$AK$28,$A48,IITChem!AP$34)+SUMIF(IITChem!$AK$36,$A48,IITChem!AP$42)+SUMIF(IITChem!$AK$44,$A48,IITChem!AP$50)+SUMIF(IITChem!$AK$52,$A48,IITChem!AP$58)+SUMIF(IITChem!$AK$60,$A48,IITChem!AP$66)+SUMIF(IITChem!$AK$68,$A48,IITChem!AP$74)+SUMIF(IITChem!$AK$76,$A48,IITChem!AP$82)+SUMIF(IITChem!$AK$84,$A48,IITChem!AP$90)+SUMIF(IITChem!$AK$92,$A48,IITChem!AP$98))+(SUMIF(Bio!$AK$12,$A48,Bio!AP$18)+SUMIF(Bio!$AK$20,$A48,Bio!AP$26)+SUMIF(Bio!$AK$28,$A48,Bio!AP$34)+SUMIF(Bio!$AK$36,$A48,Bio!AP$42)+SUMIF(Bio!$AK$44,$A48,Bio!AP$50)+SUMIF(Bio!$AK$52,$A48,Bio!AP$58)+SUMIF(Bio!$AK$60,$A48,Bio!AP$66)+SUMIF(Bio!$AK$68,$A48,Bio!AP$74)+SUMIF(Bio!$AK$76,$A48,Bio!AP$82)+SUMIF(Bio!$AK$84,$A48,Bio!AP$90)+SUMIF(Bio!$AK$92,$A48,Bio!AP$98))+(SUMIF(Maths!$AK$12,$A48,Maths!AP$18)+SUMIF(Maths!$AK$20,$A48,Maths!AP$26)+SUMIF(Maths!$AK$28,$A48,Maths!AP$34)+SUMIF(Maths!$AK$36,$A48,Maths!AP$42)+SUMIF(Maths!$AK$44,$A48,Maths!AP$50)+SUMIF(Maths!$AK$52,$A48,Maths!AP$58)+SUMIF(Maths!$AK$60,$A48,Maths!AP$66)+SUMIF(Maths!$AK$68,$A48,Maths!AP$74)+SUMIF(Maths!$AK$76,$A48,Maths!AP$82)+SUMIF(Maths!$AK$84,$A48,Maths!AP$90)+SUMIF(Maths!$AK$92,$A48,Maths!AP$98))+(SUMIF(IITMaths!$AK$12,$A48,IITMaths!AP$18)+SUMIF(IITMaths!$AK$20,$A48,IITMaths!AP$26)+SUMIF(IITMaths!$AK$28,$A48,IITMaths!AP$34)+SUMIF(IITMaths!$AK$36,$A48,IITMaths!AP$42)+SUMIF(IITMaths!$AK$44,$A48,IITMaths!AP$50)+SUMIF(IITMaths!$AK$52,$A48,IITMaths!AP$58)+SUMIF(IITMaths!$AK$60,$A48,IITMaths!AP$66)+SUMIF(IITMaths!$AK$68,$A48,IITMaths!AP$74)+SUMIF(IITMaths!$AK$76,$A48,IITMaths!AP$82)+SUMIF(IITMaths!$AK$84,$A48,IITMaths!AP$90)+SUMIF(IITMaths!$AK$92,$A48,IITMaths!AP$98))+(SUMIF(FourthLecture!$AK$12,$A48,FourthLecture!AP$18)+SUMIF(FourthLecture!$AK$20,$A48,FourthLecture!AP$26)+SUMIF(FourthLecture!$AK$28,$A48,FourthLecture!AP$34)+SUMIF(FourthLecture!$AK$36,$A48,FourthLecture!AP$42)+SUMIF(FourthLecture!$AK$44,$A48,FourthLecture!AP$50)+SUMIF(FourthLecture!$AK$52,$A48,FourthLecture!AP$58)+SUMIF(FourthLecture!$AK$60,$A48,FourthLecture!AP$66)+SUMIF(FourthLecture!$AK$68,$A48,FourthLecture!AP$74)+SUMIF(FourthLecture!$AK$76,$A48,FourthLecture!AP$82)+SUMIF(FourthLecture!$AK$84,$A48,FourthLecture!AP$90)+SUMIF(FourthLecture!$AK$92,$A48,FourthLecture!AP$98))+(SUMIF(OtherSubjects!$AK$12,$A48,OtherSubjects!AP$18)+SUMIF(OtherSubjects!$AK$20,$A48,OtherSubjects!AP$26)+SUMIF(OtherSubjects!$AK$28,$A48,OtherSubjects!AP$34)+SUMIF(OtherSubjects!$AK$36,$A48,OtherSubjects!AP$42)+SUMIF(OtherSubjects!$AK$44,$A48,OtherSubjects!AP$50)+SUMIF(OtherSubjects!$AK$52,$A48,OtherSubjects!AP$58)+SUMIF(OtherSubjects!$AK$60,$A48,OtherSubjects!AP$66)+SUMIF(OtherSubjects!$AK$68,$A48,OtherSubjects!AP$74)+SUMIF(OtherSubjects!$AK$76,$A48,OtherSubjects!AP$82)+SUMIF(OtherSubjects!$AK$84,$A48,OtherSubjects!AP$90)+SUMIF(OtherSubjects!$AK$92,$A48,OtherSubjects!AP$98))</f>
        <v>0</v>
      </c>
      <c r="P48" s="331">
        <f>(SUMIF(Physics!$AK$12,$A48,Physics!AQ$18)+SUMIF(Physics!$AK$20,$A48,Physics!AQ$26)+SUMIF(Physics!$AK$28,$A48,Physics!AQ$34)+SUMIF(Physics!$AK$36,$A48,Physics!AQ$42)+SUMIF(Physics!$AK$44,$A48,Physics!AQ$50)+SUMIF(Physics!$AK$52,$A48,Physics!AQ$58)+SUMIF(Physics!$AK$60,$A48,Physics!AQ$66)+SUMIF(Physics!$AK$68,$A48,Physics!AQ$74)+SUMIF(Physics!$AK$76,$A48,Physics!AQ$82)+SUMIF(Physics!$AK$84,$A48,Physics!AQ$90)+SUMIF(Physics!$AK$92,$A48,Physics!AQ$98))+(SUMIF(IITPhysics!$AK$12,$A48,IITPhysics!AQ$18)+SUMIF(IITPhysics!$AK$20,$A48,IITPhysics!AQ$26)+SUMIF(IITPhysics!$AK$28,$A48,IITPhysics!AQ$34)+SUMIF(IITPhysics!$AK$36,$A48,IITPhysics!AQ$42)+SUMIF(IITPhysics!$AK$44,$A48,IITPhysics!AQ$50)+SUMIF(IITPhysics!$AK$52,$A48,IITPhysics!AQ$58)+SUMIF(IITPhysics!$AK$60,$A48,IITPhysics!AQ$66)+SUMIF(IITPhysics!$AK$68,$A48,IITPhysics!AQ$74)+SUMIF(IITPhysics!$AK$76,$A48,IITPhysics!AQ$82)+SUMIF(IITPhysics!$AK$84,$A48,IITPhysics!AQ$90)+SUMIF(IITPhysics!$AK$92,$A48,IITPhysics!AQ$98))+(SUMIF(Chem!$AK$12,$A48,Chem!AQ$18)+SUMIF(Chem!$AK$20,$A48,Chem!AQ$26)+SUMIF(Chem!$AK$28,$A48,Chem!AQ$34)+SUMIF(Chem!$AK$36,$A48,Chem!AQ$42)+SUMIF(Chem!$AK$44,$A48,Chem!AQ$50)+SUMIF(Chem!$AK$52,$A48,Chem!AQ$58)+SUMIF(Chem!$AK$60,$A48,Chem!AQ$66)+SUMIF(Chem!$AK$68,$A48,Chem!AQ$74)+SUMIF(Chem!$AK$76,$A48,Chem!AQ$82)+SUMIF(Chem!$AK$84,$A48,Chem!AQ$90)+SUMIF(Chem!$AK$92,$A48,Chem!AQ$98))+(SUMIF(IITChem!$AK$12,$A48,IITChem!AQ$18)+SUMIF(IITChem!$AK$20,$A48,IITChem!AQ$26)+SUMIF(IITChem!$AK$28,$A48,IITChem!AQ$34)+SUMIF(IITChem!$AK$36,$A48,IITChem!AQ$42)+SUMIF(IITChem!$AK$44,$A48,IITChem!AQ$50)+SUMIF(IITChem!$AK$52,$A48,IITChem!AQ$58)+SUMIF(IITChem!$AK$60,$A48,IITChem!AQ$66)+SUMIF(IITChem!$AK$68,$A48,IITChem!AQ$74)+SUMIF(IITChem!$AK$76,$A48,IITChem!AQ$82)+SUMIF(IITChem!$AK$84,$A48,IITChem!AQ$90)+SUMIF(IITChem!$AK$92,$A48,IITChem!AQ$98))+(SUMIF(Bio!$AK$12,$A48,Bio!AQ$18)+SUMIF(Bio!$AK$20,$A48,Bio!AQ$26)+SUMIF(Bio!$AK$28,$A48,Bio!AQ$34)+SUMIF(Bio!$AK$36,$A48,Bio!AQ$42)+SUMIF(Bio!$AK$44,$A48,Bio!AQ$50)+SUMIF(Bio!$AK$52,$A48,Bio!AQ$58)+SUMIF(Bio!$AK$60,$A48,Bio!AQ$66)+SUMIF(Bio!$AK$68,$A48,Bio!AQ$74)+SUMIF(Bio!$AK$76,$A48,Bio!AQ$82)+SUMIF(Bio!$AK$84,$A48,Bio!AQ$90)+SUMIF(Bio!$AK$92,$A48,Bio!AQ$98))+(SUMIF(Maths!$AK$12,$A48,Maths!AQ$18)+SUMIF(Maths!$AK$20,$A48,Maths!AQ$26)+SUMIF(Maths!$AK$28,$A48,Maths!AQ$34)+SUMIF(Maths!$AK$36,$A48,Maths!AQ$42)+SUMIF(Maths!$AK$44,$A48,Maths!AQ$50)+SUMIF(Maths!$AK$52,$A48,Maths!AQ$58)+SUMIF(Maths!$AK$60,$A48,Maths!AQ$66)+SUMIF(Maths!$AK$68,$A48,Maths!AQ$74)+SUMIF(Maths!$AK$76,$A48,Maths!AQ$82)+SUMIF(Maths!$AK$84,$A48,Maths!AQ$90)+SUMIF(Maths!$AK$92,$A48,Maths!AQ$98))+(SUMIF(IITMaths!$AK$12,$A48,IITMaths!AQ$18)+SUMIF(IITMaths!$AK$20,$A48,IITMaths!AQ$26)+SUMIF(IITMaths!$AK$28,$A48,IITMaths!AQ$34)+SUMIF(IITMaths!$AK$36,$A48,IITMaths!AQ$42)+SUMIF(IITMaths!$AK$44,$A48,IITMaths!AQ$50)+SUMIF(IITMaths!$AK$52,$A48,IITMaths!AQ$58)+SUMIF(IITMaths!$AK$60,$A48,IITMaths!AQ$66)+SUMIF(IITMaths!$AK$68,$A48,IITMaths!AQ$74)+SUMIF(IITMaths!$AK$76,$A48,IITMaths!AQ$82)+SUMIF(IITMaths!$AK$84,$A48,IITMaths!AQ$90)+SUMIF(IITMaths!$AK$92,$A48,IITMaths!AQ$98))+(SUMIF(FourthLecture!$AK$12,$A48,FourthLecture!AQ$18)+SUMIF(FourthLecture!$AK$20,$A48,FourthLecture!AQ$26)+SUMIF(FourthLecture!$AK$28,$A48,FourthLecture!AQ$34)+SUMIF(FourthLecture!$AK$36,$A48,FourthLecture!AQ$42)+SUMIF(FourthLecture!$AK$44,$A48,FourthLecture!AQ$50)+SUMIF(FourthLecture!$AK$52,$A48,FourthLecture!AQ$58)+SUMIF(FourthLecture!$AK$60,$A48,FourthLecture!AQ$66)+SUMIF(FourthLecture!$AK$68,$A48,FourthLecture!AQ$74)+SUMIF(FourthLecture!$AK$76,$A48,FourthLecture!AQ$82)+SUMIF(FourthLecture!$AK$84,$A48,FourthLecture!AQ$90)+SUMIF(FourthLecture!$AK$92,$A48,FourthLecture!AQ$98))+(SUMIF(OtherSubjects!$AK$12,$A48,OtherSubjects!AQ$18)+SUMIF(OtherSubjects!$AK$20,$A48,OtherSubjects!AQ$26)+SUMIF(OtherSubjects!$AK$28,$A48,OtherSubjects!AQ$34)+SUMIF(OtherSubjects!$AK$36,$A48,OtherSubjects!AQ$42)+SUMIF(OtherSubjects!$AK$44,$A48,OtherSubjects!AQ$50)+SUMIF(OtherSubjects!$AK$52,$A48,OtherSubjects!AQ$58)+SUMIF(OtherSubjects!$AK$60,$A48,OtherSubjects!AQ$66)+SUMIF(OtherSubjects!$AK$68,$A48,OtherSubjects!AQ$74)+SUMIF(OtherSubjects!$AK$76,$A48,OtherSubjects!AQ$82)+SUMIF(OtherSubjects!$AK$84,$A48,OtherSubjects!AQ$90)+SUMIF(OtherSubjects!$AK$92,$A48,OtherSubjects!AQ$98))</f>
        <v>0</v>
      </c>
      <c r="Q48" s="376">
        <f t="shared" ref="Q48:Q51" si="212">SUM(R48:AC48)</f>
        <v>119842.8</v>
      </c>
      <c r="R48" s="331">
        <f>(SUMIF(Physics!$AX$12,$A48,Physics!AS$18)+SUMIF(Physics!$AX$20,$A48,Physics!AS$26)+SUMIF(Physics!$AX$28,$A48,Physics!AS$34)+SUMIF(Physics!$AX$36,$A48,Physics!AS$42)+SUMIF(Physics!$AX$44,$A48,Physics!AS$50)+SUMIF(Physics!$AX$52,$A48,Physics!AS$58)+SUMIF(Physics!$AX$60,$A48,Physics!AS$66)+SUMIF(Physics!$AX$68,$A48,Physics!AS$74)+SUMIF(Physics!$AX$76,$A48,Physics!AS$82)+SUMIF(Physics!$AX$84,$A48,Physics!AS$90)+SUMIF(Physics!$AX$92,$A48,Physics!AS$98))+(SUMIF(IITPhysics!$AX$12,$A48,IITPhysics!AS$18)+SUMIF(IITPhysics!$AX$20,$A48,IITPhysics!AS$26)+SUMIF(IITPhysics!$AX$28,$A48,IITPhysics!AS$34)+SUMIF(IITPhysics!$AX$36,$A48,IITPhysics!AS$42)+SUMIF(IITPhysics!$AX$44,$A48,IITPhysics!AS$50)+SUMIF(IITPhysics!$AX$52,$A48,IITPhysics!AS$58)+SUMIF(IITPhysics!$AX$60,$A48,IITPhysics!AS$66)+SUMIF(IITPhysics!$AX$68,$A48,IITPhysics!AS$74)+SUMIF(IITPhysics!$AX$76,$A48,IITPhysics!AS$82)+SUMIF(IITPhysics!$AX$84,$A48,IITPhysics!AS$90)+SUMIF(IITPhysics!$AX$92,$A48,IITPhysics!AS$98))+(SUMIF(Chem!$AX$12,$A48,Chem!AS$18)+SUMIF(Chem!$AX$20,$A48,Chem!AS$26)+SUMIF(Chem!$AX$28,$A48,Chem!AS$34)+SUMIF(Chem!$AX$36,$A48,Chem!AS$42)+SUMIF(Chem!$AX$44,$A48,Chem!AS$50)+SUMIF(Chem!$AX$52,$A48,Chem!AS$58)+SUMIF(Chem!$AX$60,$A48,Chem!AS$66)+SUMIF(Chem!$AX$68,$A48,Chem!AS$74)+SUMIF(Chem!$AX$76,$A48,Chem!AS$82)+SUMIF(Chem!$AX$84,$A48,Chem!AS$90)+SUMIF(Chem!$AX$92,$A48,Chem!AS$98))+(SUMIF(IITChem!$AX$12,$A48,IITChem!AS$18)+SUMIF(IITChem!$AX$20,$A48,IITChem!AS$26)+SUMIF(IITChem!$AX$28,$A48,IITChem!AS$34)+SUMIF(IITChem!$AX$36,$A48,IITChem!AS$42)+SUMIF(IITChem!$AX$44,$A48,IITChem!AS$50)+SUMIF(IITChem!$AX$52,$A48,IITChem!AS$58)+SUMIF(IITChem!$AX$60,$A48,IITChem!AS$66)+SUMIF(IITChem!$AX$68,$A48,IITChem!AS$74)+SUMIF(IITChem!$AX$76,$A48,IITChem!AS$82)+SUMIF(IITChem!$AX$84,$A48,IITChem!AS$90)+SUMIF(IITChem!$AX$92,$A48,IITChem!AS$98))+(SUMIF(Bio!$AX$12,$A48,Bio!AS$18)+SUMIF(Bio!$AX$20,$A48,Bio!AS$26)+SUMIF(Bio!$AX$28,$A48,Bio!AS$34)+SUMIF(Bio!$AX$36,$A48,Bio!AS$42)+SUMIF(Bio!$AX$44,$A48,Bio!AS$50)+SUMIF(Bio!$AX$52,$A48,Bio!AS$58)+SUMIF(Bio!$AX$60,$A48,Bio!AS$66)+SUMIF(Bio!$AX$68,$A48,Bio!AS$74)+SUMIF(Bio!$AX$76,$A48,Bio!AS$82)+SUMIF(Bio!$AX$84,$A48,Bio!AS$90)+SUMIF(Bio!$AX$92,$A48,Bio!AS$98))+(SUMIF(Maths!$AX$12,$A48,Maths!AS$18)+SUMIF(Maths!$AX$20,$A48,Maths!AS$26)+SUMIF(Maths!$AX$28,$A48,Maths!AS$34)+SUMIF(Maths!$AX$36,$A48,Maths!AS$42)+SUMIF(Maths!$AX$44,$A48,Maths!AS$50)+SUMIF(Maths!$AX$52,$A48,Maths!AS$58)+SUMIF(Maths!$AX$60,$A48,Maths!AS$66)+SUMIF(Maths!$AX$68,$A48,Maths!AS$74)+SUMIF(Maths!$AX$76,$A48,Maths!AS$82)+SUMIF(Maths!$AX$84,$A48,Maths!AS$90)+SUMIF(Maths!$AX$92,$A48,Maths!AS$98))+(SUMIF(IITMaths!$AX$12,$A48,IITMaths!AS$18)+SUMIF(IITMaths!$AX$20,$A48,IITMaths!AS$26)+SUMIF(IITMaths!$AX$28,$A48,IITMaths!AS$34)+SUMIF(IITMaths!$AX$36,$A48,IITMaths!AS$42)+SUMIF(IITMaths!$AX$44,$A48,IITMaths!AS$50)+SUMIF(IITMaths!$AX$52,$A48,IITMaths!AS$58)+SUMIF(IITMaths!$AX$60,$A48,IITMaths!AS$66)+SUMIF(IITMaths!$AX$68,$A48,IITMaths!AS$74)+SUMIF(IITMaths!$AX$76,$A48,IITMaths!AS$82)+SUMIF(IITMaths!$AX$84,$A48,IITMaths!AS$90)+SUMIF(IITMaths!$AX$92,$A48,IITMaths!AS$98))+(SUMIF(FourthLecture!$AX$12,$A48,FourthLecture!AS$18)+SUMIF(FourthLecture!$AX$20,$A48,FourthLecture!AS$26)+SUMIF(FourthLecture!$AX$28,$A48,FourthLecture!AS$34)+SUMIF(FourthLecture!$AX$36,$A48,FourthLecture!AS$42)+SUMIF(FourthLecture!$AX$44,$A48,FourthLecture!AS$50)+SUMIF(FourthLecture!$AX$52,$A48,FourthLecture!AS$58)+SUMIF(FourthLecture!$AX$60,$A48,FourthLecture!AS$66)+SUMIF(FourthLecture!$AX$68,$A48,FourthLecture!AS$74)+SUMIF(FourthLecture!$AX$76,$A48,FourthLecture!AS$82)+SUMIF(FourthLecture!$AX$84,$A48,FourthLecture!AS$90)+SUMIF(FourthLecture!$AX$92,$A48,FourthLecture!AS$98))+(SUMIF(OtherSubjects!$AX$12,$A48,OtherSubjects!AS$18)+SUMIF(OtherSubjects!$AX$20,$A48,OtherSubjects!AS$26)+SUMIF(OtherSubjects!$AX$28,$A48,OtherSubjects!AS$34)+SUMIF(OtherSubjects!$AX$36,$A48,OtherSubjects!AS$42)+SUMIF(OtherSubjects!$AX$44,$A48,OtherSubjects!AS$50)+SUMIF(OtherSubjects!$AX$52,$A48,OtherSubjects!AS$58)+SUMIF(OtherSubjects!$AX$60,$A48,OtherSubjects!AS$66)+SUMIF(OtherSubjects!$AX$68,$A48,OtherSubjects!AS$74)+SUMIF(OtherSubjects!$AX$76,$A48,OtherSubjects!AS$82)+SUMIF(OtherSubjects!$AX$84,$A48,OtherSubjects!AS$90)+SUMIF(OtherSubjects!$AX$92,$A48,OtherSubjects!AS$98))</f>
        <v>10684.1</v>
      </c>
      <c r="S48" s="331">
        <f>(SUMIF(Physics!$AX$12,$A48,Physics!AT$18)+SUMIF(Physics!$AX$20,$A48,Physics!AT$26)+SUMIF(Physics!$AX$28,$A48,Physics!AT$34)+SUMIF(Physics!$AX$36,$A48,Physics!AT$42)+SUMIF(Physics!$AX$44,$A48,Physics!AT$50)+SUMIF(Physics!$AX$52,$A48,Physics!AT$58)+SUMIF(Physics!$AX$60,$A48,Physics!AT$66)+SUMIF(Physics!$AX$68,$A48,Physics!AT$74)+SUMIF(Physics!$AX$76,$A48,Physics!AT$82)+SUMIF(Physics!$AX$84,$A48,Physics!AT$90)+SUMIF(Physics!$AX$92,$A48,Physics!AT$98))+(SUMIF(IITPhysics!$AX$12,$A48,IITPhysics!AT$18)+SUMIF(IITPhysics!$AX$20,$A48,IITPhysics!AT$26)+SUMIF(IITPhysics!$AX$28,$A48,IITPhysics!AT$34)+SUMIF(IITPhysics!$AX$36,$A48,IITPhysics!AT$42)+SUMIF(IITPhysics!$AX$44,$A48,IITPhysics!AT$50)+SUMIF(IITPhysics!$AX$52,$A48,IITPhysics!AT$58)+SUMIF(IITPhysics!$AX$60,$A48,IITPhysics!AT$66)+SUMIF(IITPhysics!$AX$68,$A48,IITPhysics!AT$74)+SUMIF(IITPhysics!$AX$76,$A48,IITPhysics!AT$82)+SUMIF(IITPhysics!$AX$84,$A48,IITPhysics!AT$90)+SUMIF(IITPhysics!$AX$92,$A48,IITPhysics!AT$98))+(SUMIF(Chem!$AX$12,$A48,Chem!AT$18)+SUMIF(Chem!$AX$20,$A48,Chem!AT$26)+SUMIF(Chem!$AX$28,$A48,Chem!AT$34)+SUMIF(Chem!$AX$36,$A48,Chem!AT$42)+SUMIF(Chem!$AX$44,$A48,Chem!AT$50)+SUMIF(Chem!$AX$52,$A48,Chem!AT$58)+SUMIF(Chem!$AX$60,$A48,Chem!AT$66)+SUMIF(Chem!$AX$68,$A48,Chem!AT$74)+SUMIF(Chem!$AX$76,$A48,Chem!AT$82)+SUMIF(Chem!$AX$84,$A48,Chem!AT$90)+SUMIF(Chem!$AX$92,$A48,Chem!AT$98))+(SUMIF(IITChem!$AX$12,$A48,IITChem!AT$18)+SUMIF(IITChem!$AX$20,$A48,IITChem!AT$26)+SUMIF(IITChem!$AX$28,$A48,IITChem!AT$34)+SUMIF(IITChem!$AX$36,$A48,IITChem!AT$42)+SUMIF(IITChem!$AX$44,$A48,IITChem!AT$50)+SUMIF(IITChem!$AX$52,$A48,IITChem!AT$58)+SUMIF(IITChem!$AX$60,$A48,IITChem!AT$66)+SUMIF(IITChem!$AX$68,$A48,IITChem!AT$74)+SUMIF(IITChem!$AX$76,$A48,IITChem!AT$82)+SUMIF(IITChem!$AX$84,$A48,IITChem!AT$90)+SUMIF(IITChem!$AX$92,$A48,IITChem!AT$98))+(SUMIF(Bio!$AX$12,$A48,Bio!AT$18)+SUMIF(Bio!$AX$20,$A48,Bio!AT$26)+SUMIF(Bio!$AX$28,$A48,Bio!AT$34)+SUMIF(Bio!$AX$36,$A48,Bio!AT$42)+SUMIF(Bio!$AX$44,$A48,Bio!AT$50)+SUMIF(Bio!$AX$52,$A48,Bio!AT$58)+SUMIF(Bio!$AX$60,$A48,Bio!AT$66)+SUMIF(Bio!$AX$68,$A48,Bio!AT$74)+SUMIF(Bio!$AX$76,$A48,Bio!AT$82)+SUMIF(Bio!$AX$84,$A48,Bio!AT$90)+SUMIF(Bio!$AX$92,$A48,Bio!AT$98))+(SUMIF(Maths!$AX$12,$A48,Maths!AT$18)+SUMIF(Maths!$AX$20,$A48,Maths!AT$26)+SUMIF(Maths!$AX$28,$A48,Maths!AT$34)+SUMIF(Maths!$AX$36,$A48,Maths!AT$42)+SUMIF(Maths!$AX$44,$A48,Maths!AT$50)+SUMIF(Maths!$AX$52,$A48,Maths!AT$58)+SUMIF(Maths!$AX$60,$A48,Maths!AT$66)+SUMIF(Maths!$AX$68,$A48,Maths!AT$74)+SUMIF(Maths!$AX$76,$A48,Maths!AT$82)+SUMIF(Maths!$AX$84,$A48,Maths!AT$90)+SUMIF(Maths!$AX$92,$A48,Maths!AT$98))+(SUMIF(IITMaths!$AX$12,$A48,IITMaths!AT$18)+SUMIF(IITMaths!$AX$20,$A48,IITMaths!AT$26)+SUMIF(IITMaths!$AX$28,$A48,IITMaths!AT$34)+SUMIF(IITMaths!$AX$36,$A48,IITMaths!AT$42)+SUMIF(IITMaths!$AX$44,$A48,IITMaths!AT$50)+SUMIF(IITMaths!$AX$52,$A48,IITMaths!AT$58)+SUMIF(IITMaths!$AX$60,$A48,IITMaths!AT$66)+SUMIF(IITMaths!$AX$68,$A48,IITMaths!AT$74)+SUMIF(IITMaths!$AX$76,$A48,IITMaths!AT$82)+SUMIF(IITMaths!$AX$84,$A48,IITMaths!AT$90)+SUMIF(IITMaths!$AX$92,$A48,IITMaths!AT$98))+(SUMIF(FourthLecture!$AX$12,$A48,FourthLecture!AT$18)+SUMIF(FourthLecture!$AX$20,$A48,FourthLecture!AT$26)+SUMIF(FourthLecture!$AX$28,$A48,FourthLecture!AT$34)+SUMIF(FourthLecture!$AX$36,$A48,FourthLecture!AT$42)+SUMIF(FourthLecture!$AX$44,$A48,FourthLecture!AT$50)+SUMIF(FourthLecture!$AX$52,$A48,FourthLecture!AT$58)+SUMIF(FourthLecture!$AX$60,$A48,FourthLecture!AT$66)+SUMIF(FourthLecture!$AX$68,$A48,FourthLecture!AT$74)+SUMIF(FourthLecture!$AX$76,$A48,FourthLecture!AT$82)+SUMIF(FourthLecture!$AX$84,$A48,FourthLecture!AT$90)+SUMIF(FourthLecture!$AX$92,$A48,FourthLecture!AT$98))+(SUMIF(OtherSubjects!$AX$12,$A48,OtherSubjects!AT$18)+SUMIF(OtherSubjects!$AX$20,$A48,OtherSubjects!AT$26)+SUMIF(OtherSubjects!$AX$28,$A48,OtherSubjects!AT$34)+SUMIF(OtherSubjects!$AX$36,$A48,OtherSubjects!AT$42)+SUMIF(OtherSubjects!$AX$44,$A48,OtherSubjects!AT$50)+SUMIF(OtherSubjects!$AX$52,$A48,OtherSubjects!AT$58)+SUMIF(OtherSubjects!$AX$60,$A48,OtherSubjects!AT$66)+SUMIF(OtherSubjects!$AX$68,$A48,OtherSubjects!AT$74)+SUMIF(OtherSubjects!$AX$76,$A48,OtherSubjects!AT$82)+SUMIF(OtherSubjects!$AX$84,$A48,OtherSubjects!AT$90)+SUMIF(OtherSubjects!$AX$92,$A48,OtherSubjects!AT$98))</f>
        <v>24692.5</v>
      </c>
      <c r="T48" s="331">
        <f>(SUMIF(Physics!$AX$12,$A48,Physics!AU$18)+SUMIF(Physics!$AX$20,$A48,Physics!AU$26)+SUMIF(Physics!$AX$28,$A48,Physics!AU$34)+SUMIF(Physics!$AX$36,$A48,Physics!AU$42)+SUMIF(Physics!$AX$44,$A48,Physics!AU$50)+SUMIF(Physics!$AX$52,$A48,Physics!AU$58)+SUMIF(Physics!$AX$60,$A48,Physics!AU$66)+SUMIF(Physics!$AX$68,$A48,Physics!AU$74)+SUMIF(Physics!$AX$76,$A48,Physics!AU$82)+SUMIF(Physics!$AX$84,$A48,Physics!AU$90)+SUMIF(Physics!$AX$92,$A48,Physics!AU$98))+(SUMIF(IITPhysics!$AX$12,$A48,IITPhysics!AU$18)+SUMIF(IITPhysics!$AX$20,$A48,IITPhysics!AU$26)+SUMIF(IITPhysics!$AX$28,$A48,IITPhysics!AU$34)+SUMIF(IITPhysics!$AX$36,$A48,IITPhysics!AU$42)+SUMIF(IITPhysics!$AX$44,$A48,IITPhysics!AU$50)+SUMIF(IITPhysics!$AX$52,$A48,IITPhysics!AU$58)+SUMIF(IITPhysics!$AX$60,$A48,IITPhysics!AU$66)+SUMIF(IITPhysics!$AX$68,$A48,IITPhysics!AU$74)+SUMIF(IITPhysics!$AX$76,$A48,IITPhysics!AU$82)+SUMIF(IITPhysics!$AX$84,$A48,IITPhysics!AU$90)+SUMIF(IITPhysics!$AX$92,$A48,IITPhysics!AU$98))+(SUMIF(Chem!$AX$12,$A48,Chem!AU$18)+SUMIF(Chem!$AX$20,$A48,Chem!AU$26)+SUMIF(Chem!$AX$28,$A48,Chem!AU$34)+SUMIF(Chem!$AX$36,$A48,Chem!AU$42)+SUMIF(Chem!$AX$44,$A48,Chem!AU$50)+SUMIF(Chem!$AX$52,$A48,Chem!AU$58)+SUMIF(Chem!$AX$60,$A48,Chem!AU$66)+SUMIF(Chem!$AX$68,$A48,Chem!AU$74)+SUMIF(Chem!$AX$76,$A48,Chem!AU$82)+SUMIF(Chem!$AX$84,$A48,Chem!AU$90)+SUMIF(Chem!$AX$92,$A48,Chem!AU$98))+(SUMIF(IITChem!$AX$12,$A48,IITChem!AU$18)+SUMIF(IITChem!$AX$20,$A48,IITChem!AU$26)+SUMIF(IITChem!$AX$28,$A48,IITChem!AU$34)+SUMIF(IITChem!$AX$36,$A48,IITChem!AU$42)+SUMIF(IITChem!$AX$44,$A48,IITChem!AU$50)+SUMIF(IITChem!$AX$52,$A48,IITChem!AU$58)+SUMIF(IITChem!$AX$60,$A48,IITChem!AU$66)+SUMIF(IITChem!$AX$68,$A48,IITChem!AU$74)+SUMIF(IITChem!$AX$76,$A48,IITChem!AU$82)+SUMIF(IITChem!$AX$84,$A48,IITChem!AU$90)+SUMIF(IITChem!$AX$92,$A48,IITChem!AU$98))+(SUMIF(Bio!$AX$12,$A48,Bio!AU$18)+SUMIF(Bio!$AX$20,$A48,Bio!AU$26)+SUMIF(Bio!$AX$28,$A48,Bio!AU$34)+SUMIF(Bio!$AX$36,$A48,Bio!AU$42)+SUMIF(Bio!$AX$44,$A48,Bio!AU$50)+SUMIF(Bio!$AX$52,$A48,Bio!AU$58)+SUMIF(Bio!$AX$60,$A48,Bio!AU$66)+SUMIF(Bio!$AX$68,$A48,Bio!AU$74)+SUMIF(Bio!$AX$76,$A48,Bio!AU$82)+SUMIF(Bio!$AX$84,$A48,Bio!AU$90)+SUMIF(Bio!$AX$92,$A48,Bio!AU$98))+(SUMIF(Maths!$AX$12,$A48,Maths!AU$18)+SUMIF(Maths!$AX$20,$A48,Maths!AU$26)+SUMIF(Maths!$AX$28,$A48,Maths!AU$34)+SUMIF(Maths!$AX$36,$A48,Maths!AU$42)+SUMIF(Maths!$AX$44,$A48,Maths!AU$50)+SUMIF(Maths!$AX$52,$A48,Maths!AU$58)+SUMIF(Maths!$AX$60,$A48,Maths!AU$66)+SUMIF(Maths!$AX$68,$A48,Maths!AU$74)+SUMIF(Maths!$AX$76,$A48,Maths!AU$82)+SUMIF(Maths!$AX$84,$A48,Maths!AU$90)+SUMIF(Maths!$AX$92,$A48,Maths!AU$98))+(SUMIF(IITMaths!$AX$12,$A48,IITMaths!AU$18)+SUMIF(IITMaths!$AX$20,$A48,IITMaths!AU$26)+SUMIF(IITMaths!$AX$28,$A48,IITMaths!AU$34)+SUMIF(IITMaths!$AX$36,$A48,IITMaths!AU$42)+SUMIF(IITMaths!$AX$44,$A48,IITMaths!AU$50)+SUMIF(IITMaths!$AX$52,$A48,IITMaths!AU$58)+SUMIF(IITMaths!$AX$60,$A48,IITMaths!AU$66)+SUMIF(IITMaths!$AX$68,$A48,IITMaths!AU$74)+SUMIF(IITMaths!$AX$76,$A48,IITMaths!AU$82)+SUMIF(IITMaths!$AX$84,$A48,IITMaths!AU$90)+SUMIF(IITMaths!$AX$92,$A48,IITMaths!AU$98))+(SUMIF(FourthLecture!$AX$12,$A48,FourthLecture!AU$18)+SUMIF(FourthLecture!$AX$20,$A48,FourthLecture!AU$26)+SUMIF(FourthLecture!$AX$28,$A48,FourthLecture!AU$34)+SUMIF(FourthLecture!$AX$36,$A48,FourthLecture!AU$42)+SUMIF(FourthLecture!$AX$44,$A48,FourthLecture!AU$50)+SUMIF(FourthLecture!$AX$52,$A48,FourthLecture!AU$58)+SUMIF(FourthLecture!$AX$60,$A48,FourthLecture!AU$66)+SUMIF(FourthLecture!$AX$68,$A48,FourthLecture!AU$74)+SUMIF(FourthLecture!$AX$76,$A48,FourthLecture!AU$82)+SUMIF(FourthLecture!$AX$84,$A48,FourthLecture!AU$90)+SUMIF(FourthLecture!$AX$92,$A48,FourthLecture!AU$98))+(SUMIF(OtherSubjects!$AX$12,$A48,OtherSubjects!AU$18)+SUMIF(OtherSubjects!$AX$20,$A48,OtherSubjects!AU$26)+SUMIF(OtherSubjects!$AX$28,$A48,OtherSubjects!AU$34)+SUMIF(OtherSubjects!$AX$36,$A48,OtherSubjects!AU$42)+SUMIF(OtherSubjects!$AX$44,$A48,OtherSubjects!AU$50)+SUMIF(OtherSubjects!$AX$52,$A48,OtherSubjects!AU$58)+SUMIF(OtherSubjects!$AX$60,$A48,OtherSubjects!AU$66)+SUMIF(OtherSubjects!$AX$68,$A48,OtherSubjects!AU$74)+SUMIF(OtherSubjects!$AX$76,$A48,OtherSubjects!AU$82)+SUMIF(OtherSubjects!$AX$84,$A48,OtherSubjects!AU$90)+SUMIF(OtherSubjects!$AX$92,$A48,OtherSubjects!AU$98))</f>
        <v>25666.2</v>
      </c>
      <c r="U48" s="331">
        <f>(SUMIF(Physics!$AX$12,$A48,Physics!AV$18)+SUMIF(Physics!$AX$20,$A48,Physics!AV$26)+SUMIF(Physics!$AX$28,$A48,Physics!AV$34)+SUMIF(Physics!$AX$36,$A48,Physics!AV$42)+SUMIF(Physics!$AX$44,$A48,Physics!AV$50)+SUMIF(Physics!$AX$52,$A48,Physics!AV$58)+SUMIF(Physics!$AX$60,$A48,Physics!AV$66)+SUMIF(Physics!$AX$68,$A48,Physics!AV$74)+SUMIF(Physics!$AX$76,$A48,Physics!AV$82)+SUMIF(Physics!$AX$84,$A48,Physics!AV$90)+SUMIF(Physics!$AX$92,$A48,Physics!AV$98))+(SUMIF(IITPhysics!$AX$12,$A48,IITPhysics!AV$18)+SUMIF(IITPhysics!$AX$20,$A48,IITPhysics!AV$26)+SUMIF(IITPhysics!$AX$28,$A48,IITPhysics!AV$34)+SUMIF(IITPhysics!$AX$36,$A48,IITPhysics!AV$42)+SUMIF(IITPhysics!$AX$44,$A48,IITPhysics!AV$50)+SUMIF(IITPhysics!$AX$52,$A48,IITPhysics!AV$58)+SUMIF(IITPhysics!$AX$60,$A48,IITPhysics!AV$66)+SUMIF(IITPhysics!$AX$68,$A48,IITPhysics!AV$74)+SUMIF(IITPhysics!$AX$76,$A48,IITPhysics!AV$82)+SUMIF(IITPhysics!$AX$84,$A48,IITPhysics!AV$90)+SUMIF(IITPhysics!$AX$92,$A48,IITPhysics!AV$98))+(SUMIF(Chem!$AX$12,$A48,Chem!AV$18)+SUMIF(Chem!$AX$20,$A48,Chem!AV$26)+SUMIF(Chem!$AX$28,$A48,Chem!AV$34)+SUMIF(Chem!$AX$36,$A48,Chem!AV$42)+SUMIF(Chem!$AX$44,$A48,Chem!AV$50)+SUMIF(Chem!$AX$52,$A48,Chem!AV$58)+SUMIF(Chem!$AX$60,$A48,Chem!AV$66)+SUMIF(Chem!$AX$68,$A48,Chem!AV$74)+SUMIF(Chem!$AX$76,$A48,Chem!AV$82)+SUMIF(Chem!$AX$84,$A48,Chem!AV$90)+SUMIF(Chem!$AX$92,$A48,Chem!AV$98))+(SUMIF(IITChem!$AX$12,$A48,IITChem!AV$18)+SUMIF(IITChem!$AX$20,$A48,IITChem!AV$26)+SUMIF(IITChem!$AX$28,$A48,IITChem!AV$34)+SUMIF(IITChem!$AX$36,$A48,IITChem!AV$42)+SUMIF(IITChem!$AX$44,$A48,IITChem!AV$50)+SUMIF(IITChem!$AX$52,$A48,IITChem!AV$58)+SUMIF(IITChem!$AX$60,$A48,IITChem!AV$66)+SUMIF(IITChem!$AX$68,$A48,IITChem!AV$74)+SUMIF(IITChem!$AX$76,$A48,IITChem!AV$82)+SUMIF(IITChem!$AX$84,$A48,IITChem!AV$90)+SUMIF(IITChem!$AX$92,$A48,IITChem!AV$98))+(SUMIF(Bio!$AX$12,$A48,Bio!AV$18)+SUMIF(Bio!$AX$20,$A48,Bio!AV$26)+SUMIF(Bio!$AX$28,$A48,Bio!AV$34)+SUMIF(Bio!$AX$36,$A48,Bio!AV$42)+SUMIF(Bio!$AX$44,$A48,Bio!AV$50)+SUMIF(Bio!$AX$52,$A48,Bio!AV$58)+SUMIF(Bio!$AX$60,$A48,Bio!AV$66)+SUMIF(Bio!$AX$68,$A48,Bio!AV$74)+SUMIF(Bio!$AX$76,$A48,Bio!AV$82)+SUMIF(Bio!$AX$84,$A48,Bio!AV$90)+SUMIF(Bio!$AX$92,$A48,Bio!AV$98))+(SUMIF(Maths!$AX$12,$A48,Maths!AV$18)+SUMIF(Maths!$AX$20,$A48,Maths!AV$26)+SUMIF(Maths!$AX$28,$A48,Maths!AV$34)+SUMIF(Maths!$AX$36,$A48,Maths!AV$42)+SUMIF(Maths!$AX$44,$A48,Maths!AV$50)+SUMIF(Maths!$AX$52,$A48,Maths!AV$58)+SUMIF(Maths!$AX$60,$A48,Maths!AV$66)+SUMIF(Maths!$AX$68,$A48,Maths!AV$74)+SUMIF(Maths!$AX$76,$A48,Maths!AV$82)+SUMIF(Maths!$AX$84,$A48,Maths!AV$90)+SUMIF(Maths!$AX$92,$A48,Maths!AV$98))+(SUMIF(IITMaths!$AX$12,$A48,IITMaths!AV$18)+SUMIF(IITMaths!$AX$20,$A48,IITMaths!AV$26)+SUMIF(IITMaths!$AX$28,$A48,IITMaths!AV$34)+SUMIF(IITMaths!$AX$36,$A48,IITMaths!AV$42)+SUMIF(IITMaths!$AX$44,$A48,IITMaths!AV$50)+SUMIF(IITMaths!$AX$52,$A48,IITMaths!AV$58)+SUMIF(IITMaths!$AX$60,$A48,IITMaths!AV$66)+SUMIF(IITMaths!$AX$68,$A48,IITMaths!AV$74)+SUMIF(IITMaths!$AX$76,$A48,IITMaths!AV$82)+SUMIF(IITMaths!$AX$84,$A48,IITMaths!AV$90)+SUMIF(IITMaths!$AX$92,$A48,IITMaths!AV$98))+(SUMIF(FourthLecture!$AX$12,$A48,FourthLecture!AV$18)+SUMIF(FourthLecture!$AX$20,$A48,FourthLecture!AV$26)+SUMIF(FourthLecture!$AX$28,$A48,FourthLecture!AV$34)+SUMIF(FourthLecture!$AX$36,$A48,FourthLecture!AV$42)+SUMIF(FourthLecture!$AX$44,$A48,FourthLecture!AV$50)+SUMIF(FourthLecture!$AX$52,$A48,FourthLecture!AV$58)+SUMIF(FourthLecture!$AX$60,$A48,FourthLecture!AV$66)+SUMIF(FourthLecture!$AX$68,$A48,FourthLecture!AV$74)+SUMIF(FourthLecture!$AX$76,$A48,FourthLecture!AV$82)+SUMIF(FourthLecture!$AX$84,$A48,FourthLecture!AV$90)+SUMIF(FourthLecture!$AX$92,$A48,FourthLecture!AV$98))+(SUMIF(OtherSubjects!$AX$12,$A48,OtherSubjects!AV$18)+SUMIF(OtherSubjects!$AX$20,$A48,OtherSubjects!AV$26)+SUMIF(OtherSubjects!$AX$28,$A48,OtherSubjects!AV$34)+SUMIF(OtherSubjects!$AX$36,$A48,OtherSubjects!AV$42)+SUMIF(OtherSubjects!$AX$44,$A48,OtherSubjects!AV$50)+SUMIF(OtherSubjects!$AX$52,$A48,OtherSubjects!AV$58)+SUMIF(OtherSubjects!$AX$60,$A48,OtherSubjects!AV$66)+SUMIF(OtherSubjects!$AX$68,$A48,OtherSubjects!AV$74)+SUMIF(OtherSubjects!$AX$76,$A48,OtherSubjects!AV$82)+SUMIF(OtherSubjects!$AX$84,$A48,OtherSubjects!AV$90)+SUMIF(OtherSubjects!$AX$92,$A48,OtherSubjects!AV$98))</f>
        <v>27300</v>
      </c>
      <c r="V48" s="331">
        <f>(SUMIF(Physics!$AX$12,$A48,Physics!AW$18)+SUMIF(Physics!$AX$20,$A48,Physics!AW$26)+SUMIF(Physics!$AX$28,$A48,Physics!AW$34)+SUMIF(Physics!$AX$36,$A48,Physics!AW$42)+SUMIF(Physics!$AX$44,$A48,Physics!AW$50)+SUMIF(Physics!$AX$52,$A48,Physics!AW$58)+SUMIF(Physics!$AX$60,$A48,Physics!AW$66)+SUMIF(Physics!$AX$68,$A48,Physics!AW$74)+SUMIF(Physics!$AX$76,$A48,Physics!AW$82)+SUMIF(Physics!$AX$84,$A48,Physics!AW$90)+SUMIF(Physics!$AX$92,$A48,Physics!AW$98))+(SUMIF(IITPhysics!$AX$12,$A48,IITPhysics!AW$18)+SUMIF(IITPhysics!$AX$20,$A48,IITPhysics!AW$26)+SUMIF(IITPhysics!$AX$28,$A48,IITPhysics!AW$34)+SUMIF(IITPhysics!$AX$36,$A48,IITPhysics!AW$42)+SUMIF(IITPhysics!$AX$44,$A48,IITPhysics!AW$50)+SUMIF(IITPhysics!$AX$52,$A48,IITPhysics!AW$58)+SUMIF(IITPhysics!$AX$60,$A48,IITPhysics!AW$66)+SUMIF(IITPhysics!$AX$68,$A48,IITPhysics!AW$74)+SUMIF(IITPhysics!$AX$76,$A48,IITPhysics!AW$82)+SUMIF(IITPhysics!$AX$84,$A48,IITPhysics!AW$90)+SUMIF(IITPhysics!$AX$92,$A48,IITPhysics!AW$98))+(SUMIF(Chem!$AX$12,$A48,Chem!AW$18)+SUMIF(Chem!$AX$20,$A48,Chem!AW$26)+SUMIF(Chem!$AX$28,$A48,Chem!AW$34)+SUMIF(Chem!$AX$36,$A48,Chem!AW$42)+SUMIF(Chem!$AX$44,$A48,Chem!AW$50)+SUMIF(Chem!$AX$52,$A48,Chem!AW$58)+SUMIF(Chem!$AX$60,$A48,Chem!AW$66)+SUMIF(Chem!$AX$68,$A48,Chem!AW$74)+SUMIF(Chem!$AX$76,$A48,Chem!AW$82)+SUMIF(Chem!$AX$84,$A48,Chem!AW$90)+SUMIF(Chem!$AX$92,$A48,Chem!AW$98))+(SUMIF(IITChem!$AX$12,$A48,IITChem!AW$18)+SUMIF(IITChem!$AX$20,$A48,IITChem!AW$26)+SUMIF(IITChem!$AX$28,$A48,IITChem!AW$34)+SUMIF(IITChem!$AX$36,$A48,IITChem!AW$42)+SUMIF(IITChem!$AX$44,$A48,IITChem!AW$50)+SUMIF(IITChem!$AX$52,$A48,IITChem!AW$58)+SUMIF(IITChem!$AX$60,$A48,IITChem!AW$66)+SUMIF(IITChem!$AX$68,$A48,IITChem!AW$74)+SUMIF(IITChem!$AX$76,$A48,IITChem!AW$82)+SUMIF(IITChem!$AX$84,$A48,IITChem!AW$90)+SUMIF(IITChem!$AX$92,$A48,IITChem!AW$98))+(SUMIF(Bio!$AX$12,$A48,Bio!AW$18)+SUMIF(Bio!$AX$20,$A48,Bio!AW$26)+SUMIF(Bio!$AX$28,$A48,Bio!AW$34)+SUMIF(Bio!$AX$36,$A48,Bio!AW$42)+SUMIF(Bio!$AX$44,$A48,Bio!AW$50)+SUMIF(Bio!$AX$52,$A48,Bio!AW$58)+SUMIF(Bio!$AX$60,$A48,Bio!AW$66)+SUMIF(Bio!$AX$68,$A48,Bio!AW$74)+SUMIF(Bio!$AX$76,$A48,Bio!AW$82)+SUMIF(Bio!$AX$84,$A48,Bio!AW$90)+SUMIF(Bio!$AX$92,$A48,Bio!AW$98))+(SUMIF(Maths!$AX$12,$A48,Maths!AW$18)+SUMIF(Maths!$AX$20,$A48,Maths!AW$26)+SUMIF(Maths!$AX$28,$A48,Maths!AW$34)+SUMIF(Maths!$AX$36,$A48,Maths!AW$42)+SUMIF(Maths!$AX$44,$A48,Maths!AW$50)+SUMIF(Maths!$AX$52,$A48,Maths!AW$58)+SUMIF(Maths!$AX$60,$A48,Maths!AW$66)+SUMIF(Maths!$AX$68,$A48,Maths!AW$74)+SUMIF(Maths!$AX$76,$A48,Maths!AW$82)+SUMIF(Maths!$AX$84,$A48,Maths!AW$90)+SUMIF(Maths!$AX$92,$A48,Maths!AW$98))+(SUMIF(IITMaths!$AX$12,$A48,IITMaths!AW$18)+SUMIF(IITMaths!$AX$20,$A48,IITMaths!AW$26)+SUMIF(IITMaths!$AX$28,$A48,IITMaths!AW$34)+SUMIF(IITMaths!$AX$36,$A48,IITMaths!AW$42)+SUMIF(IITMaths!$AX$44,$A48,IITMaths!AW$50)+SUMIF(IITMaths!$AX$52,$A48,IITMaths!AW$58)+SUMIF(IITMaths!$AX$60,$A48,IITMaths!AW$66)+SUMIF(IITMaths!$AX$68,$A48,IITMaths!AW$74)+SUMIF(IITMaths!$AX$76,$A48,IITMaths!AW$82)+SUMIF(IITMaths!$AX$84,$A48,IITMaths!AW$90)+SUMIF(IITMaths!$AX$92,$A48,IITMaths!AW$98))+(SUMIF(FourthLecture!$AX$12,$A48,FourthLecture!AW$18)+SUMIF(FourthLecture!$AX$20,$A48,FourthLecture!AW$26)+SUMIF(FourthLecture!$AX$28,$A48,FourthLecture!AW$34)+SUMIF(FourthLecture!$AX$36,$A48,FourthLecture!AW$42)+SUMIF(FourthLecture!$AX$44,$A48,FourthLecture!AW$50)+SUMIF(FourthLecture!$AX$52,$A48,FourthLecture!AW$58)+SUMIF(FourthLecture!$AX$60,$A48,FourthLecture!AW$66)+SUMIF(FourthLecture!$AX$68,$A48,FourthLecture!AW$74)+SUMIF(FourthLecture!$AX$76,$A48,FourthLecture!AW$82)+SUMIF(FourthLecture!$AX$84,$A48,FourthLecture!AW$90)+SUMIF(FourthLecture!$AX$92,$A48,FourthLecture!AW$98))+(SUMIF(OtherSubjects!$AX$12,$A48,OtherSubjects!AW$18)+SUMIF(OtherSubjects!$AX$20,$A48,OtherSubjects!AW$26)+SUMIF(OtherSubjects!$AX$28,$A48,OtherSubjects!AW$34)+SUMIF(OtherSubjects!$AX$36,$A48,OtherSubjects!AW$42)+SUMIF(OtherSubjects!$AX$44,$A48,OtherSubjects!AW$50)+SUMIF(OtherSubjects!$AX$52,$A48,OtherSubjects!AW$58)+SUMIF(OtherSubjects!$AX$60,$A48,OtherSubjects!AW$66)+SUMIF(OtherSubjects!$AX$68,$A48,OtherSubjects!AW$74)+SUMIF(OtherSubjects!$AX$76,$A48,OtherSubjects!AW$82)+SUMIF(OtherSubjects!$AX$84,$A48,OtherSubjects!AW$90)+SUMIF(OtherSubjects!$AX$92,$A48,OtherSubjects!AW$98))</f>
        <v>27300</v>
      </c>
      <c r="W48" s="331">
        <f>(SUMIF(Physics!$AX$12,$A48,Physics!AX$18)+SUMIF(Physics!$AX$20,$A48,Physics!AX$26)+SUMIF(Physics!$AX$28,$A48,Physics!AX$34)+SUMIF(Physics!$AX$36,$A48,Physics!AX$42)+SUMIF(Physics!$AX$44,$A48,Physics!AX$50)+SUMIF(Physics!$AX$52,$A48,Physics!AX$58)+SUMIF(Physics!$AX$60,$A48,Physics!AX$66)+SUMIF(Physics!$AX$68,$A48,Physics!AX$74)+SUMIF(Physics!$AX$76,$A48,Physics!AX$82)+SUMIF(Physics!$AX$84,$A48,Physics!AX$90)+SUMIF(Physics!$AX$92,$A48,Physics!AX$98))+(SUMIF(IITPhysics!$AX$12,$A48,IITPhysics!AX$18)+SUMIF(IITPhysics!$AX$20,$A48,IITPhysics!AX$26)+SUMIF(IITPhysics!$AX$28,$A48,IITPhysics!AX$34)+SUMIF(IITPhysics!$AX$36,$A48,IITPhysics!AX$42)+SUMIF(IITPhysics!$AX$44,$A48,IITPhysics!AX$50)+SUMIF(IITPhysics!$AX$52,$A48,IITPhysics!AX$58)+SUMIF(IITPhysics!$AX$60,$A48,IITPhysics!AX$66)+SUMIF(IITPhysics!$AX$68,$A48,IITPhysics!AX$74)+SUMIF(IITPhysics!$AX$76,$A48,IITPhysics!AX$82)+SUMIF(IITPhysics!$AX$84,$A48,IITPhysics!AX$90)+SUMIF(IITPhysics!$AX$92,$A48,IITPhysics!AX$98))+(SUMIF(Chem!$AX$12,$A48,Chem!AX$18)+SUMIF(Chem!$AX$20,$A48,Chem!AX$26)+SUMIF(Chem!$AX$28,$A48,Chem!AX$34)+SUMIF(Chem!$AX$36,$A48,Chem!AX$42)+SUMIF(Chem!$AX$44,$A48,Chem!AX$50)+SUMIF(Chem!$AX$52,$A48,Chem!AX$58)+SUMIF(Chem!$AX$60,$A48,Chem!AX$66)+SUMIF(Chem!$AX$68,$A48,Chem!AX$74)+SUMIF(Chem!$AX$76,$A48,Chem!AX$82)+SUMIF(Chem!$AX$84,$A48,Chem!AX$90)+SUMIF(Chem!$AX$92,$A48,Chem!AX$98))+(SUMIF(IITChem!$AX$12,$A48,IITChem!AX$18)+SUMIF(IITChem!$AX$20,$A48,IITChem!AX$26)+SUMIF(IITChem!$AX$28,$A48,IITChem!AX$34)+SUMIF(IITChem!$AX$36,$A48,IITChem!AX$42)+SUMIF(IITChem!$AX$44,$A48,IITChem!AX$50)+SUMIF(IITChem!$AX$52,$A48,IITChem!AX$58)+SUMIF(IITChem!$AX$60,$A48,IITChem!AX$66)+SUMIF(IITChem!$AX$68,$A48,IITChem!AX$74)+SUMIF(IITChem!$AX$76,$A48,IITChem!AX$82)+SUMIF(IITChem!$AX$84,$A48,IITChem!AX$90)+SUMIF(IITChem!$AX$92,$A48,IITChem!AX$98))+(SUMIF(Bio!$AX$12,$A48,Bio!AX$18)+SUMIF(Bio!$AX$20,$A48,Bio!AX$26)+SUMIF(Bio!$AX$28,$A48,Bio!AX$34)+SUMIF(Bio!$AX$36,$A48,Bio!AX$42)+SUMIF(Bio!$AX$44,$A48,Bio!AX$50)+SUMIF(Bio!$AX$52,$A48,Bio!AX$58)+SUMIF(Bio!$AX$60,$A48,Bio!AX$66)+SUMIF(Bio!$AX$68,$A48,Bio!AX$74)+SUMIF(Bio!$AX$76,$A48,Bio!AX$82)+SUMIF(Bio!$AX$84,$A48,Bio!AX$90)+SUMIF(Bio!$AX$92,$A48,Bio!AX$98))+(SUMIF(Maths!$AX$12,$A48,Maths!AX$18)+SUMIF(Maths!$AX$20,$A48,Maths!AX$26)+SUMIF(Maths!$AX$28,$A48,Maths!AX$34)+SUMIF(Maths!$AX$36,$A48,Maths!AX$42)+SUMIF(Maths!$AX$44,$A48,Maths!AX$50)+SUMIF(Maths!$AX$52,$A48,Maths!AX$58)+SUMIF(Maths!$AX$60,$A48,Maths!AX$66)+SUMIF(Maths!$AX$68,$A48,Maths!AX$74)+SUMIF(Maths!$AX$76,$A48,Maths!AX$82)+SUMIF(Maths!$AX$84,$A48,Maths!AX$90)+SUMIF(Maths!$AX$92,$A48,Maths!AX$98))+(SUMIF(IITMaths!$AX$12,$A48,IITMaths!AX$18)+SUMIF(IITMaths!$AX$20,$A48,IITMaths!AX$26)+SUMIF(IITMaths!$AX$28,$A48,IITMaths!AX$34)+SUMIF(IITMaths!$AX$36,$A48,IITMaths!AX$42)+SUMIF(IITMaths!$AX$44,$A48,IITMaths!AX$50)+SUMIF(IITMaths!$AX$52,$A48,IITMaths!AX$58)+SUMIF(IITMaths!$AX$60,$A48,IITMaths!AX$66)+SUMIF(IITMaths!$AX$68,$A48,IITMaths!AX$74)+SUMIF(IITMaths!$AX$76,$A48,IITMaths!AX$82)+SUMIF(IITMaths!$AX$84,$A48,IITMaths!AX$90)+SUMIF(IITMaths!$AX$92,$A48,IITMaths!AX$98))+(SUMIF(FourthLecture!$AX$12,$A48,FourthLecture!AX$18)+SUMIF(FourthLecture!$AX$20,$A48,FourthLecture!AX$26)+SUMIF(FourthLecture!$AX$28,$A48,FourthLecture!AX$34)+SUMIF(FourthLecture!$AX$36,$A48,FourthLecture!AX$42)+SUMIF(FourthLecture!$AX$44,$A48,FourthLecture!AX$50)+SUMIF(FourthLecture!$AX$52,$A48,FourthLecture!AX$58)+SUMIF(FourthLecture!$AX$60,$A48,FourthLecture!AX$66)+SUMIF(FourthLecture!$AX$68,$A48,FourthLecture!AX$74)+SUMIF(FourthLecture!$AX$76,$A48,FourthLecture!AX$82)+SUMIF(FourthLecture!$AX$84,$A48,FourthLecture!AX$90)+SUMIF(FourthLecture!$AX$92,$A48,FourthLecture!AX$98))+(SUMIF(OtherSubjects!$AX$12,$A48,OtherSubjects!AX$18)+SUMIF(OtherSubjects!$AX$20,$A48,OtherSubjects!AX$26)+SUMIF(OtherSubjects!$AX$28,$A48,OtherSubjects!AX$34)+SUMIF(OtherSubjects!$AX$36,$A48,OtherSubjects!AX$42)+SUMIF(OtherSubjects!$AX$44,$A48,OtherSubjects!AX$50)+SUMIF(OtherSubjects!$AX$52,$A48,OtherSubjects!AX$58)+SUMIF(OtherSubjects!$AX$60,$A48,OtherSubjects!AX$66)+SUMIF(OtherSubjects!$AX$68,$A48,OtherSubjects!AX$74)+SUMIF(OtherSubjects!$AX$76,$A48,OtherSubjects!AX$82)+SUMIF(OtherSubjects!$AX$84,$A48,OtherSubjects!AX$90)+SUMIF(OtherSubjects!$AX$92,$A48,OtherSubjects!AX$98))</f>
        <v>4200</v>
      </c>
      <c r="X48" s="331">
        <f>(SUMIF(Physics!$AX$12,$A48,Physics!AY$18)+SUMIF(Physics!$AX$20,$A48,Physics!AY$26)+SUMIF(Physics!$AX$28,$A48,Physics!AY$34)+SUMIF(Physics!$AX$36,$A48,Physics!AY$42)+SUMIF(Physics!$AX$44,$A48,Physics!AY$50)+SUMIF(Physics!$AX$52,$A48,Physics!AY$58)+SUMIF(Physics!$AX$60,$A48,Physics!AY$66)+SUMIF(Physics!$AX$68,$A48,Physics!AY$74)+SUMIF(Physics!$AX$76,$A48,Physics!AY$82)+SUMIF(Physics!$AX$84,$A48,Physics!AY$90)+SUMIF(Physics!$AX$92,$A48,Physics!AY$98))+(SUMIF(IITPhysics!$AX$12,$A48,IITPhysics!AY$18)+SUMIF(IITPhysics!$AX$20,$A48,IITPhysics!AY$26)+SUMIF(IITPhysics!$AX$28,$A48,IITPhysics!AY$34)+SUMIF(IITPhysics!$AX$36,$A48,IITPhysics!AY$42)+SUMIF(IITPhysics!$AX$44,$A48,IITPhysics!AY$50)+SUMIF(IITPhysics!$AX$52,$A48,IITPhysics!AY$58)+SUMIF(IITPhysics!$AX$60,$A48,IITPhysics!AY$66)+SUMIF(IITPhysics!$AX$68,$A48,IITPhysics!AY$74)+SUMIF(IITPhysics!$AX$76,$A48,IITPhysics!AY$82)+SUMIF(IITPhysics!$AX$84,$A48,IITPhysics!AY$90)+SUMIF(IITPhysics!$AX$92,$A48,IITPhysics!AY$98))+(SUMIF(Chem!$AX$12,$A48,Chem!AY$18)+SUMIF(Chem!$AX$20,$A48,Chem!AY$26)+SUMIF(Chem!$AX$28,$A48,Chem!AY$34)+SUMIF(Chem!$AX$36,$A48,Chem!AY$42)+SUMIF(Chem!$AX$44,$A48,Chem!AY$50)+SUMIF(Chem!$AX$52,$A48,Chem!AY$58)+SUMIF(Chem!$AX$60,$A48,Chem!AY$66)+SUMIF(Chem!$AX$68,$A48,Chem!AY$74)+SUMIF(Chem!$AX$76,$A48,Chem!AY$82)+SUMIF(Chem!$AX$84,$A48,Chem!AY$90)+SUMIF(Chem!$AX$92,$A48,Chem!AY$98))+(SUMIF(IITChem!$AX$12,$A48,IITChem!AY$18)+SUMIF(IITChem!$AX$20,$A48,IITChem!AY$26)+SUMIF(IITChem!$AX$28,$A48,IITChem!AY$34)+SUMIF(IITChem!$AX$36,$A48,IITChem!AY$42)+SUMIF(IITChem!$AX$44,$A48,IITChem!AY$50)+SUMIF(IITChem!$AX$52,$A48,IITChem!AY$58)+SUMIF(IITChem!$AX$60,$A48,IITChem!AY$66)+SUMIF(IITChem!$AX$68,$A48,IITChem!AY$74)+SUMIF(IITChem!$AX$76,$A48,IITChem!AY$82)+SUMIF(IITChem!$AX$84,$A48,IITChem!AY$90)+SUMIF(IITChem!$AX$92,$A48,IITChem!AY$98))+(SUMIF(Bio!$AX$12,$A48,Bio!AY$18)+SUMIF(Bio!$AX$20,$A48,Bio!AY$26)+SUMIF(Bio!$AX$28,$A48,Bio!AY$34)+SUMIF(Bio!$AX$36,$A48,Bio!AY$42)+SUMIF(Bio!$AX$44,$A48,Bio!AY$50)+SUMIF(Bio!$AX$52,$A48,Bio!AY$58)+SUMIF(Bio!$AX$60,$A48,Bio!AY$66)+SUMIF(Bio!$AX$68,$A48,Bio!AY$74)+SUMIF(Bio!$AX$76,$A48,Bio!AY$82)+SUMIF(Bio!$AX$84,$A48,Bio!AY$90)+SUMIF(Bio!$AX$92,$A48,Bio!AY$98))+(SUMIF(Maths!$AX$12,$A48,Maths!AY$18)+SUMIF(Maths!$AX$20,$A48,Maths!AY$26)+SUMIF(Maths!$AX$28,$A48,Maths!AY$34)+SUMIF(Maths!$AX$36,$A48,Maths!AY$42)+SUMIF(Maths!$AX$44,$A48,Maths!AY$50)+SUMIF(Maths!$AX$52,$A48,Maths!AY$58)+SUMIF(Maths!$AX$60,$A48,Maths!AY$66)+SUMIF(Maths!$AX$68,$A48,Maths!AY$74)+SUMIF(Maths!$AX$76,$A48,Maths!AY$82)+SUMIF(Maths!$AX$84,$A48,Maths!AY$90)+SUMIF(Maths!$AX$92,$A48,Maths!AY$98))+(SUMIF(IITMaths!$AX$12,$A48,IITMaths!AY$18)+SUMIF(IITMaths!$AX$20,$A48,IITMaths!AY$26)+SUMIF(IITMaths!$AX$28,$A48,IITMaths!AY$34)+SUMIF(IITMaths!$AX$36,$A48,IITMaths!AY$42)+SUMIF(IITMaths!$AX$44,$A48,IITMaths!AY$50)+SUMIF(IITMaths!$AX$52,$A48,IITMaths!AY$58)+SUMIF(IITMaths!$AX$60,$A48,IITMaths!AY$66)+SUMIF(IITMaths!$AX$68,$A48,IITMaths!AY$74)+SUMIF(IITMaths!$AX$76,$A48,IITMaths!AY$82)+SUMIF(IITMaths!$AX$84,$A48,IITMaths!AY$90)+SUMIF(IITMaths!$AX$92,$A48,IITMaths!AY$98))+(SUMIF(FourthLecture!$AX$12,$A48,FourthLecture!AY$18)+SUMIF(FourthLecture!$AX$20,$A48,FourthLecture!AY$26)+SUMIF(FourthLecture!$AX$28,$A48,FourthLecture!AY$34)+SUMIF(FourthLecture!$AX$36,$A48,FourthLecture!AY$42)+SUMIF(FourthLecture!$AX$44,$A48,FourthLecture!AY$50)+SUMIF(FourthLecture!$AX$52,$A48,FourthLecture!AY$58)+SUMIF(FourthLecture!$AX$60,$A48,FourthLecture!AY$66)+SUMIF(FourthLecture!$AX$68,$A48,FourthLecture!AY$74)+SUMIF(FourthLecture!$AX$76,$A48,FourthLecture!AY$82)+SUMIF(FourthLecture!$AX$84,$A48,FourthLecture!AY$90)+SUMIF(FourthLecture!$AX$92,$A48,FourthLecture!AY$98))+(SUMIF(OtherSubjects!$AX$12,$A48,OtherSubjects!AY$18)+SUMIF(OtherSubjects!$AX$20,$A48,OtherSubjects!AY$26)+SUMIF(OtherSubjects!$AX$28,$A48,OtherSubjects!AY$34)+SUMIF(OtherSubjects!$AX$36,$A48,OtherSubjects!AY$42)+SUMIF(OtherSubjects!$AX$44,$A48,OtherSubjects!AY$50)+SUMIF(OtherSubjects!$AX$52,$A48,OtherSubjects!AY$58)+SUMIF(OtherSubjects!$AX$60,$A48,OtherSubjects!AY$66)+SUMIF(OtherSubjects!$AX$68,$A48,OtherSubjects!AY$74)+SUMIF(OtherSubjects!$AX$76,$A48,OtherSubjects!AY$82)+SUMIF(OtherSubjects!$AX$84,$A48,OtherSubjects!AY$90)+SUMIF(OtherSubjects!$AX$92,$A48,OtherSubjects!AY$98))</f>
        <v>0</v>
      </c>
      <c r="Y48" s="331">
        <f>(SUMIF(Physics!$AX$12,$A48,Physics!AZ$18)+SUMIF(Physics!$AX$20,$A48,Physics!AZ$26)+SUMIF(Physics!$AX$28,$A48,Physics!AZ$34)+SUMIF(Physics!$AX$36,$A48,Physics!AZ$42)+SUMIF(Physics!$AX$44,$A48,Physics!AZ$50)+SUMIF(Physics!$AX$52,$A48,Physics!AZ$58)+SUMIF(Physics!$AX$60,$A48,Physics!AZ$66)+SUMIF(Physics!$AX$68,$A48,Physics!AZ$74)+SUMIF(Physics!$AX$76,$A48,Physics!AZ$82)+SUMIF(Physics!$AX$84,$A48,Physics!AZ$90)+SUMIF(Physics!$AX$92,$A48,Physics!AZ$98))+(SUMIF(IITPhysics!$AX$12,$A48,IITPhysics!AZ$18)+SUMIF(IITPhysics!$AX$20,$A48,IITPhysics!AZ$26)+SUMIF(IITPhysics!$AX$28,$A48,IITPhysics!AZ$34)+SUMIF(IITPhysics!$AX$36,$A48,IITPhysics!AZ$42)+SUMIF(IITPhysics!$AX$44,$A48,IITPhysics!AZ$50)+SUMIF(IITPhysics!$AX$52,$A48,IITPhysics!AZ$58)+SUMIF(IITPhysics!$AX$60,$A48,IITPhysics!AZ$66)+SUMIF(IITPhysics!$AX$68,$A48,IITPhysics!AZ$74)+SUMIF(IITPhysics!$AX$76,$A48,IITPhysics!AZ$82)+SUMIF(IITPhysics!$AX$84,$A48,IITPhysics!AZ$90)+SUMIF(IITPhysics!$AX$92,$A48,IITPhysics!AZ$98))+(SUMIF(Chem!$AX$12,$A48,Chem!AZ$18)+SUMIF(Chem!$AX$20,$A48,Chem!AZ$26)+SUMIF(Chem!$AX$28,$A48,Chem!AZ$34)+SUMIF(Chem!$AX$36,$A48,Chem!AZ$42)+SUMIF(Chem!$AX$44,$A48,Chem!AZ$50)+SUMIF(Chem!$AX$52,$A48,Chem!AZ$58)+SUMIF(Chem!$AX$60,$A48,Chem!AZ$66)+SUMIF(Chem!$AX$68,$A48,Chem!AZ$74)+SUMIF(Chem!$AX$76,$A48,Chem!AZ$82)+SUMIF(Chem!$AX$84,$A48,Chem!AZ$90)+SUMIF(Chem!$AX$92,$A48,Chem!AZ$98))+(SUMIF(IITChem!$AX$12,$A48,IITChem!AZ$18)+SUMIF(IITChem!$AX$20,$A48,IITChem!AZ$26)+SUMIF(IITChem!$AX$28,$A48,IITChem!AZ$34)+SUMIF(IITChem!$AX$36,$A48,IITChem!AZ$42)+SUMIF(IITChem!$AX$44,$A48,IITChem!AZ$50)+SUMIF(IITChem!$AX$52,$A48,IITChem!AZ$58)+SUMIF(IITChem!$AX$60,$A48,IITChem!AZ$66)+SUMIF(IITChem!$AX$68,$A48,IITChem!AZ$74)+SUMIF(IITChem!$AX$76,$A48,IITChem!AZ$82)+SUMIF(IITChem!$AX$84,$A48,IITChem!AZ$90)+SUMIF(IITChem!$AX$92,$A48,IITChem!AZ$98))+(SUMIF(Bio!$AX$12,$A48,Bio!AZ$18)+SUMIF(Bio!$AX$20,$A48,Bio!AZ$26)+SUMIF(Bio!$AX$28,$A48,Bio!AZ$34)+SUMIF(Bio!$AX$36,$A48,Bio!AZ$42)+SUMIF(Bio!$AX$44,$A48,Bio!AZ$50)+SUMIF(Bio!$AX$52,$A48,Bio!AZ$58)+SUMIF(Bio!$AX$60,$A48,Bio!AZ$66)+SUMIF(Bio!$AX$68,$A48,Bio!AZ$74)+SUMIF(Bio!$AX$76,$A48,Bio!AZ$82)+SUMIF(Bio!$AX$84,$A48,Bio!AZ$90)+SUMIF(Bio!$AX$92,$A48,Bio!AZ$98))+(SUMIF(Maths!$AX$12,$A48,Maths!AZ$18)+SUMIF(Maths!$AX$20,$A48,Maths!AZ$26)+SUMIF(Maths!$AX$28,$A48,Maths!AZ$34)+SUMIF(Maths!$AX$36,$A48,Maths!AZ$42)+SUMIF(Maths!$AX$44,$A48,Maths!AZ$50)+SUMIF(Maths!$AX$52,$A48,Maths!AZ$58)+SUMIF(Maths!$AX$60,$A48,Maths!AZ$66)+SUMIF(Maths!$AX$68,$A48,Maths!AZ$74)+SUMIF(Maths!$AX$76,$A48,Maths!AZ$82)+SUMIF(Maths!$AX$84,$A48,Maths!AZ$90)+SUMIF(Maths!$AX$92,$A48,Maths!AZ$98))+(SUMIF(IITMaths!$AX$12,$A48,IITMaths!AZ$18)+SUMIF(IITMaths!$AX$20,$A48,IITMaths!AZ$26)+SUMIF(IITMaths!$AX$28,$A48,IITMaths!AZ$34)+SUMIF(IITMaths!$AX$36,$A48,IITMaths!AZ$42)+SUMIF(IITMaths!$AX$44,$A48,IITMaths!AZ$50)+SUMIF(IITMaths!$AX$52,$A48,IITMaths!AZ$58)+SUMIF(IITMaths!$AX$60,$A48,IITMaths!AZ$66)+SUMIF(IITMaths!$AX$68,$A48,IITMaths!AZ$74)+SUMIF(IITMaths!$AX$76,$A48,IITMaths!AZ$82)+SUMIF(IITMaths!$AX$84,$A48,IITMaths!AZ$90)+SUMIF(IITMaths!$AX$92,$A48,IITMaths!AZ$98))+(SUMIF(FourthLecture!$AX$12,$A48,FourthLecture!AZ$18)+SUMIF(FourthLecture!$AX$20,$A48,FourthLecture!AZ$26)+SUMIF(FourthLecture!$AX$28,$A48,FourthLecture!AZ$34)+SUMIF(FourthLecture!$AX$36,$A48,FourthLecture!AZ$42)+SUMIF(FourthLecture!$AX$44,$A48,FourthLecture!AZ$50)+SUMIF(FourthLecture!$AX$52,$A48,FourthLecture!AZ$58)+SUMIF(FourthLecture!$AX$60,$A48,FourthLecture!AZ$66)+SUMIF(FourthLecture!$AX$68,$A48,FourthLecture!AZ$74)+SUMIF(FourthLecture!$AX$76,$A48,FourthLecture!AZ$82)+SUMIF(FourthLecture!$AX$84,$A48,FourthLecture!AZ$90)+SUMIF(FourthLecture!$AX$92,$A48,FourthLecture!AZ$98))+(SUMIF(OtherSubjects!$AX$12,$A48,OtherSubjects!AZ$18)+SUMIF(OtherSubjects!$AX$20,$A48,OtherSubjects!AZ$26)+SUMIF(OtherSubjects!$AX$28,$A48,OtherSubjects!AZ$34)+SUMIF(OtherSubjects!$AX$36,$A48,OtherSubjects!AZ$42)+SUMIF(OtherSubjects!$AX$44,$A48,OtherSubjects!AZ$50)+SUMIF(OtherSubjects!$AX$52,$A48,OtherSubjects!AZ$58)+SUMIF(OtherSubjects!$AX$60,$A48,OtherSubjects!AZ$66)+SUMIF(OtherSubjects!$AX$68,$A48,OtherSubjects!AZ$74)+SUMIF(OtherSubjects!$AX$76,$A48,OtherSubjects!AZ$82)+SUMIF(OtherSubjects!$AX$84,$A48,OtherSubjects!AZ$90)+SUMIF(OtherSubjects!$AX$92,$A48,OtherSubjects!AZ$98))</f>
        <v>0</v>
      </c>
      <c r="Z48" s="331">
        <f>(SUMIF(Physics!$AX$12,$A48,Physics!BA$18)+SUMIF(Physics!$AX$20,$A48,Physics!BA$26)+SUMIF(Physics!$AX$28,$A48,Physics!BA$34)+SUMIF(Physics!$AX$36,$A48,Physics!BA$42)+SUMIF(Physics!$AX$44,$A48,Physics!BA$50)+SUMIF(Physics!$AX$52,$A48,Physics!BA$58)+SUMIF(Physics!$AX$60,$A48,Physics!BA$66)+SUMIF(Physics!$AX$68,$A48,Physics!BA$74)+SUMIF(Physics!$AX$76,$A48,Physics!BA$82)+SUMIF(Physics!$AX$84,$A48,Physics!BA$90)+SUMIF(Physics!$AX$92,$A48,Physics!BA$98))+(SUMIF(IITPhysics!$AX$12,$A48,IITPhysics!BA$18)+SUMIF(IITPhysics!$AX$20,$A48,IITPhysics!BA$26)+SUMIF(IITPhysics!$AX$28,$A48,IITPhysics!BA$34)+SUMIF(IITPhysics!$AX$36,$A48,IITPhysics!BA$42)+SUMIF(IITPhysics!$AX$44,$A48,IITPhysics!BA$50)+SUMIF(IITPhysics!$AX$52,$A48,IITPhysics!BA$58)+SUMIF(IITPhysics!$AX$60,$A48,IITPhysics!BA$66)+SUMIF(IITPhysics!$AX$68,$A48,IITPhysics!BA$74)+SUMIF(IITPhysics!$AX$76,$A48,IITPhysics!BA$82)+SUMIF(IITPhysics!$AX$84,$A48,IITPhysics!BA$90)+SUMIF(IITPhysics!$AX$92,$A48,IITPhysics!BA$98))+(SUMIF(Chem!$AX$12,$A48,Chem!BA$18)+SUMIF(Chem!$AX$20,$A48,Chem!BA$26)+SUMIF(Chem!$AX$28,$A48,Chem!BA$34)+SUMIF(Chem!$AX$36,$A48,Chem!BA$42)+SUMIF(Chem!$AX$44,$A48,Chem!BA$50)+SUMIF(Chem!$AX$52,$A48,Chem!BA$58)+SUMIF(Chem!$AX$60,$A48,Chem!BA$66)+SUMIF(Chem!$AX$68,$A48,Chem!BA$74)+SUMIF(Chem!$AX$76,$A48,Chem!BA$82)+SUMIF(Chem!$AX$84,$A48,Chem!BA$90)+SUMIF(Chem!$AX$92,$A48,Chem!BA$98))+(SUMIF(IITChem!$AX$12,$A48,IITChem!BA$18)+SUMIF(IITChem!$AX$20,$A48,IITChem!BA$26)+SUMIF(IITChem!$AX$28,$A48,IITChem!BA$34)+SUMIF(IITChem!$AX$36,$A48,IITChem!BA$42)+SUMIF(IITChem!$AX$44,$A48,IITChem!BA$50)+SUMIF(IITChem!$AX$52,$A48,IITChem!BA$58)+SUMIF(IITChem!$AX$60,$A48,IITChem!BA$66)+SUMIF(IITChem!$AX$68,$A48,IITChem!BA$74)+SUMIF(IITChem!$AX$76,$A48,IITChem!BA$82)+SUMIF(IITChem!$AX$84,$A48,IITChem!BA$90)+SUMIF(IITChem!$AX$92,$A48,IITChem!BA$98))+(SUMIF(Bio!$AX$12,$A48,Bio!BA$18)+SUMIF(Bio!$AX$20,$A48,Bio!BA$26)+SUMIF(Bio!$AX$28,$A48,Bio!BA$34)+SUMIF(Bio!$AX$36,$A48,Bio!BA$42)+SUMIF(Bio!$AX$44,$A48,Bio!BA$50)+SUMIF(Bio!$AX$52,$A48,Bio!BA$58)+SUMIF(Bio!$AX$60,$A48,Bio!BA$66)+SUMIF(Bio!$AX$68,$A48,Bio!BA$74)+SUMIF(Bio!$AX$76,$A48,Bio!BA$82)+SUMIF(Bio!$AX$84,$A48,Bio!BA$90)+SUMIF(Bio!$AX$92,$A48,Bio!BA$98))+(SUMIF(Maths!$AX$12,$A48,Maths!BA$18)+SUMIF(Maths!$AX$20,$A48,Maths!BA$26)+SUMIF(Maths!$AX$28,$A48,Maths!BA$34)+SUMIF(Maths!$AX$36,$A48,Maths!BA$42)+SUMIF(Maths!$AX$44,$A48,Maths!BA$50)+SUMIF(Maths!$AX$52,$A48,Maths!BA$58)+SUMIF(Maths!$AX$60,$A48,Maths!BA$66)+SUMIF(Maths!$AX$68,$A48,Maths!BA$74)+SUMIF(Maths!$AX$76,$A48,Maths!BA$82)+SUMIF(Maths!$AX$84,$A48,Maths!BA$90)+SUMIF(Maths!$AX$92,$A48,Maths!BA$98))+(SUMIF(IITMaths!$AX$12,$A48,IITMaths!BA$18)+SUMIF(IITMaths!$AX$20,$A48,IITMaths!BA$26)+SUMIF(IITMaths!$AX$28,$A48,IITMaths!BA$34)+SUMIF(IITMaths!$AX$36,$A48,IITMaths!BA$42)+SUMIF(IITMaths!$AX$44,$A48,IITMaths!BA$50)+SUMIF(IITMaths!$AX$52,$A48,IITMaths!BA$58)+SUMIF(IITMaths!$AX$60,$A48,IITMaths!BA$66)+SUMIF(IITMaths!$AX$68,$A48,IITMaths!BA$74)+SUMIF(IITMaths!$AX$76,$A48,IITMaths!BA$82)+SUMIF(IITMaths!$AX$84,$A48,IITMaths!BA$90)+SUMIF(IITMaths!$AX$92,$A48,IITMaths!BA$98))+(SUMIF(FourthLecture!$AX$12,$A48,FourthLecture!BA$18)+SUMIF(FourthLecture!$AX$20,$A48,FourthLecture!BA$26)+SUMIF(FourthLecture!$AX$28,$A48,FourthLecture!BA$34)+SUMIF(FourthLecture!$AX$36,$A48,FourthLecture!BA$42)+SUMIF(FourthLecture!$AX$44,$A48,FourthLecture!BA$50)+SUMIF(FourthLecture!$AX$52,$A48,FourthLecture!BA$58)+SUMIF(FourthLecture!$AX$60,$A48,FourthLecture!BA$66)+SUMIF(FourthLecture!$AX$68,$A48,FourthLecture!BA$74)+SUMIF(FourthLecture!$AX$76,$A48,FourthLecture!BA$82)+SUMIF(FourthLecture!$AX$84,$A48,FourthLecture!BA$90)+SUMIF(FourthLecture!$AX$92,$A48,FourthLecture!BA$98))+(SUMIF(OtherSubjects!$AX$12,$A48,OtherSubjects!BA$18)+SUMIF(OtherSubjects!$AX$20,$A48,OtherSubjects!BA$26)+SUMIF(OtherSubjects!$AX$28,$A48,OtherSubjects!BA$34)+SUMIF(OtherSubjects!$AX$36,$A48,OtherSubjects!BA$42)+SUMIF(OtherSubjects!$AX$44,$A48,OtherSubjects!BA$50)+SUMIF(OtherSubjects!$AX$52,$A48,OtherSubjects!BA$58)+SUMIF(OtherSubjects!$AX$60,$A48,OtherSubjects!BA$66)+SUMIF(OtherSubjects!$AX$68,$A48,OtherSubjects!BA$74)+SUMIF(OtherSubjects!$AX$76,$A48,OtherSubjects!BA$82)+SUMIF(OtherSubjects!$AX$84,$A48,OtherSubjects!BA$90)+SUMIF(OtherSubjects!$AX$92,$A48,OtherSubjects!BA$98))</f>
        <v>0</v>
      </c>
      <c r="AA48" s="331">
        <f>(SUMIF(Physics!$AX$12,$A48,Physics!BB$18)+SUMIF(Physics!$AX$20,$A48,Physics!BB$26)+SUMIF(Physics!$AX$28,$A48,Physics!BB$34)+SUMIF(Physics!$AX$36,$A48,Physics!BB$42)+SUMIF(Physics!$AX$44,$A48,Physics!BB$50)+SUMIF(Physics!$AX$52,$A48,Physics!BB$58)+SUMIF(Physics!$AX$60,$A48,Physics!BB$66)+SUMIF(Physics!$AX$68,$A48,Physics!BB$74)+SUMIF(Physics!$AX$76,$A48,Physics!BB$82)+SUMIF(Physics!$AX$84,$A48,Physics!BB$90)+SUMIF(Physics!$AX$92,$A48,Physics!BB$98))+(SUMIF(IITPhysics!$AX$12,$A48,IITPhysics!BB$18)+SUMIF(IITPhysics!$AX$20,$A48,IITPhysics!BB$26)+SUMIF(IITPhysics!$AX$28,$A48,IITPhysics!BB$34)+SUMIF(IITPhysics!$AX$36,$A48,IITPhysics!BB$42)+SUMIF(IITPhysics!$AX$44,$A48,IITPhysics!BB$50)+SUMIF(IITPhysics!$AX$52,$A48,IITPhysics!BB$58)+SUMIF(IITPhysics!$AX$60,$A48,IITPhysics!BB$66)+SUMIF(IITPhysics!$AX$68,$A48,IITPhysics!BB$74)+SUMIF(IITPhysics!$AX$76,$A48,IITPhysics!BB$82)+SUMIF(IITPhysics!$AX$84,$A48,IITPhysics!BB$90)+SUMIF(IITPhysics!$AX$92,$A48,IITPhysics!BB$98))+(SUMIF(Chem!$AX$12,$A48,Chem!BB$18)+SUMIF(Chem!$AX$20,$A48,Chem!BB$26)+SUMIF(Chem!$AX$28,$A48,Chem!BB$34)+SUMIF(Chem!$AX$36,$A48,Chem!BB$42)+SUMIF(Chem!$AX$44,$A48,Chem!BB$50)+SUMIF(Chem!$AX$52,$A48,Chem!BB$58)+SUMIF(Chem!$AX$60,$A48,Chem!BB$66)+SUMIF(Chem!$AX$68,$A48,Chem!BB$74)+SUMIF(Chem!$AX$76,$A48,Chem!BB$82)+SUMIF(Chem!$AX$84,$A48,Chem!BB$90)+SUMIF(Chem!$AX$92,$A48,Chem!BB$98))+(SUMIF(IITChem!$AX$12,$A48,IITChem!BB$18)+SUMIF(IITChem!$AX$20,$A48,IITChem!BB$26)+SUMIF(IITChem!$AX$28,$A48,IITChem!BB$34)+SUMIF(IITChem!$AX$36,$A48,IITChem!BB$42)+SUMIF(IITChem!$AX$44,$A48,IITChem!BB$50)+SUMIF(IITChem!$AX$52,$A48,IITChem!BB$58)+SUMIF(IITChem!$AX$60,$A48,IITChem!BB$66)+SUMIF(IITChem!$AX$68,$A48,IITChem!BB$74)+SUMIF(IITChem!$AX$76,$A48,IITChem!BB$82)+SUMIF(IITChem!$AX$84,$A48,IITChem!BB$90)+SUMIF(IITChem!$AX$92,$A48,IITChem!BB$98))+(SUMIF(Bio!$AX$12,$A48,Bio!BB$18)+SUMIF(Bio!$AX$20,$A48,Bio!BB$26)+SUMIF(Bio!$AX$28,$A48,Bio!BB$34)+SUMIF(Bio!$AX$36,$A48,Bio!BB$42)+SUMIF(Bio!$AX$44,$A48,Bio!BB$50)+SUMIF(Bio!$AX$52,$A48,Bio!BB$58)+SUMIF(Bio!$AX$60,$A48,Bio!BB$66)+SUMIF(Bio!$AX$68,$A48,Bio!BB$74)+SUMIF(Bio!$AX$76,$A48,Bio!BB$82)+SUMIF(Bio!$AX$84,$A48,Bio!BB$90)+SUMIF(Bio!$AX$92,$A48,Bio!BB$98))+(SUMIF(Maths!$AX$12,$A48,Maths!BB$18)+SUMIF(Maths!$AX$20,$A48,Maths!BB$26)+SUMIF(Maths!$AX$28,$A48,Maths!BB$34)+SUMIF(Maths!$AX$36,$A48,Maths!BB$42)+SUMIF(Maths!$AX$44,$A48,Maths!BB$50)+SUMIF(Maths!$AX$52,$A48,Maths!BB$58)+SUMIF(Maths!$AX$60,$A48,Maths!BB$66)+SUMIF(Maths!$AX$68,$A48,Maths!BB$74)+SUMIF(Maths!$AX$76,$A48,Maths!BB$82)+SUMIF(Maths!$AX$84,$A48,Maths!BB$90)+SUMIF(Maths!$AX$92,$A48,Maths!BB$98))+(SUMIF(IITMaths!$AX$12,$A48,IITMaths!BB$18)+SUMIF(IITMaths!$AX$20,$A48,IITMaths!BB$26)+SUMIF(IITMaths!$AX$28,$A48,IITMaths!BB$34)+SUMIF(IITMaths!$AX$36,$A48,IITMaths!BB$42)+SUMIF(IITMaths!$AX$44,$A48,IITMaths!BB$50)+SUMIF(IITMaths!$AX$52,$A48,IITMaths!BB$58)+SUMIF(IITMaths!$AX$60,$A48,IITMaths!BB$66)+SUMIF(IITMaths!$AX$68,$A48,IITMaths!BB$74)+SUMIF(IITMaths!$AX$76,$A48,IITMaths!BB$82)+SUMIF(IITMaths!$AX$84,$A48,IITMaths!BB$90)+SUMIF(IITMaths!$AX$92,$A48,IITMaths!BB$98))+(SUMIF(FourthLecture!$AX$12,$A48,FourthLecture!BB$18)+SUMIF(FourthLecture!$AX$20,$A48,FourthLecture!BB$26)+SUMIF(FourthLecture!$AX$28,$A48,FourthLecture!BB$34)+SUMIF(FourthLecture!$AX$36,$A48,FourthLecture!BB$42)+SUMIF(FourthLecture!$AX$44,$A48,FourthLecture!BB$50)+SUMIF(FourthLecture!$AX$52,$A48,FourthLecture!BB$58)+SUMIF(FourthLecture!$AX$60,$A48,FourthLecture!BB$66)+SUMIF(FourthLecture!$AX$68,$A48,FourthLecture!BB$74)+SUMIF(FourthLecture!$AX$76,$A48,FourthLecture!BB$82)+SUMIF(FourthLecture!$AX$84,$A48,FourthLecture!BB$90)+SUMIF(FourthLecture!$AX$92,$A48,FourthLecture!BB$98))+(SUMIF(OtherSubjects!$AX$12,$A48,OtherSubjects!BB$18)+SUMIF(OtherSubjects!$AX$20,$A48,OtherSubjects!BB$26)+SUMIF(OtherSubjects!$AX$28,$A48,OtherSubjects!BB$34)+SUMIF(OtherSubjects!$AX$36,$A48,OtherSubjects!BB$42)+SUMIF(OtherSubjects!$AX$44,$A48,OtherSubjects!BB$50)+SUMIF(OtherSubjects!$AX$52,$A48,OtherSubjects!BB$58)+SUMIF(OtherSubjects!$AX$60,$A48,OtherSubjects!BB$66)+SUMIF(OtherSubjects!$AX$68,$A48,OtherSubjects!BB$74)+SUMIF(OtherSubjects!$AX$76,$A48,OtherSubjects!BB$82)+SUMIF(OtherSubjects!$AX$84,$A48,OtherSubjects!BB$90)+SUMIF(OtherSubjects!$AX$92,$A48,OtherSubjects!BB$98))</f>
        <v>0</v>
      </c>
      <c r="AB48" s="331">
        <f>(SUMIF(Physics!$AX$12,$A48,Physics!BC$18)+SUMIF(Physics!$AX$20,$A48,Physics!BC$26)+SUMIF(Physics!$AX$28,$A48,Physics!BC$34)+SUMIF(Physics!$AX$36,$A48,Physics!BC$42)+SUMIF(Physics!$AX$44,$A48,Physics!BC$50)+SUMIF(Physics!$AX$52,$A48,Physics!BC$58)+SUMIF(Physics!$AX$60,$A48,Physics!BC$66)+SUMIF(Physics!$AX$68,$A48,Physics!BC$74)+SUMIF(Physics!$AX$76,$A48,Physics!BC$82)+SUMIF(Physics!$AX$84,$A48,Physics!BC$90)+SUMIF(Physics!$AX$92,$A48,Physics!BC$98))+(SUMIF(IITPhysics!$AX$12,$A48,IITPhysics!BC$18)+SUMIF(IITPhysics!$AX$20,$A48,IITPhysics!BC$26)+SUMIF(IITPhysics!$AX$28,$A48,IITPhysics!BC$34)+SUMIF(IITPhysics!$AX$36,$A48,IITPhysics!BC$42)+SUMIF(IITPhysics!$AX$44,$A48,IITPhysics!BC$50)+SUMIF(IITPhysics!$AX$52,$A48,IITPhysics!BC$58)+SUMIF(IITPhysics!$AX$60,$A48,IITPhysics!BC$66)+SUMIF(IITPhysics!$AX$68,$A48,IITPhysics!BC$74)+SUMIF(IITPhysics!$AX$76,$A48,IITPhysics!BC$82)+SUMIF(IITPhysics!$AX$84,$A48,IITPhysics!BC$90)+SUMIF(IITPhysics!$AX$92,$A48,IITPhysics!BC$98))+(SUMIF(Chem!$AX$12,$A48,Chem!BC$18)+SUMIF(Chem!$AX$20,$A48,Chem!BC$26)+SUMIF(Chem!$AX$28,$A48,Chem!BC$34)+SUMIF(Chem!$AX$36,$A48,Chem!BC$42)+SUMIF(Chem!$AX$44,$A48,Chem!BC$50)+SUMIF(Chem!$AX$52,$A48,Chem!BC$58)+SUMIF(Chem!$AX$60,$A48,Chem!BC$66)+SUMIF(Chem!$AX$68,$A48,Chem!BC$74)+SUMIF(Chem!$AX$76,$A48,Chem!BC$82)+SUMIF(Chem!$AX$84,$A48,Chem!BC$90)+SUMIF(Chem!$AX$92,$A48,Chem!BC$98))+(SUMIF(IITChem!$AX$12,$A48,IITChem!BC$18)+SUMIF(IITChem!$AX$20,$A48,IITChem!BC$26)+SUMIF(IITChem!$AX$28,$A48,IITChem!BC$34)+SUMIF(IITChem!$AX$36,$A48,IITChem!BC$42)+SUMIF(IITChem!$AX$44,$A48,IITChem!BC$50)+SUMIF(IITChem!$AX$52,$A48,IITChem!BC$58)+SUMIF(IITChem!$AX$60,$A48,IITChem!BC$66)+SUMIF(IITChem!$AX$68,$A48,IITChem!BC$74)+SUMIF(IITChem!$AX$76,$A48,IITChem!BC$82)+SUMIF(IITChem!$AX$84,$A48,IITChem!BC$90)+SUMIF(IITChem!$AX$92,$A48,IITChem!BC$98))+(SUMIF(Bio!$AX$12,$A48,Bio!BC$18)+SUMIF(Bio!$AX$20,$A48,Bio!BC$26)+SUMIF(Bio!$AX$28,$A48,Bio!BC$34)+SUMIF(Bio!$AX$36,$A48,Bio!BC$42)+SUMIF(Bio!$AX$44,$A48,Bio!BC$50)+SUMIF(Bio!$AX$52,$A48,Bio!BC$58)+SUMIF(Bio!$AX$60,$A48,Bio!BC$66)+SUMIF(Bio!$AX$68,$A48,Bio!BC$74)+SUMIF(Bio!$AX$76,$A48,Bio!BC$82)+SUMIF(Bio!$AX$84,$A48,Bio!BC$90)+SUMIF(Bio!$AX$92,$A48,Bio!BC$98))+(SUMIF(Maths!$AX$12,$A48,Maths!BC$18)+SUMIF(Maths!$AX$20,$A48,Maths!BC$26)+SUMIF(Maths!$AX$28,$A48,Maths!BC$34)+SUMIF(Maths!$AX$36,$A48,Maths!BC$42)+SUMIF(Maths!$AX$44,$A48,Maths!BC$50)+SUMIF(Maths!$AX$52,$A48,Maths!BC$58)+SUMIF(Maths!$AX$60,$A48,Maths!BC$66)+SUMIF(Maths!$AX$68,$A48,Maths!BC$74)+SUMIF(Maths!$AX$76,$A48,Maths!BC$82)+SUMIF(Maths!$AX$84,$A48,Maths!BC$90)+SUMIF(Maths!$AX$92,$A48,Maths!BC$98))+(SUMIF(IITMaths!$AX$12,$A48,IITMaths!BC$18)+SUMIF(IITMaths!$AX$20,$A48,IITMaths!BC$26)+SUMIF(IITMaths!$AX$28,$A48,IITMaths!BC$34)+SUMIF(IITMaths!$AX$36,$A48,IITMaths!BC$42)+SUMIF(IITMaths!$AX$44,$A48,IITMaths!BC$50)+SUMIF(IITMaths!$AX$52,$A48,IITMaths!BC$58)+SUMIF(IITMaths!$AX$60,$A48,IITMaths!BC$66)+SUMIF(IITMaths!$AX$68,$A48,IITMaths!BC$74)+SUMIF(IITMaths!$AX$76,$A48,IITMaths!BC$82)+SUMIF(IITMaths!$AX$84,$A48,IITMaths!BC$90)+SUMIF(IITMaths!$AX$92,$A48,IITMaths!BC$98))+(SUMIF(FourthLecture!$AX$12,$A48,FourthLecture!BC$18)+SUMIF(FourthLecture!$AX$20,$A48,FourthLecture!BC$26)+SUMIF(FourthLecture!$AX$28,$A48,FourthLecture!BC$34)+SUMIF(FourthLecture!$AX$36,$A48,FourthLecture!BC$42)+SUMIF(FourthLecture!$AX$44,$A48,FourthLecture!BC$50)+SUMIF(FourthLecture!$AX$52,$A48,FourthLecture!BC$58)+SUMIF(FourthLecture!$AX$60,$A48,FourthLecture!BC$66)+SUMIF(FourthLecture!$AX$68,$A48,FourthLecture!BC$74)+SUMIF(FourthLecture!$AX$76,$A48,FourthLecture!BC$82)+SUMIF(FourthLecture!$AX$84,$A48,FourthLecture!BC$90)+SUMIF(FourthLecture!$AX$92,$A48,FourthLecture!BC$98))+(SUMIF(OtherSubjects!$AX$12,$A48,OtherSubjects!BC$18)+SUMIF(OtherSubjects!$AX$20,$A48,OtherSubjects!BC$26)+SUMIF(OtherSubjects!$AX$28,$A48,OtherSubjects!BC$34)+SUMIF(OtherSubjects!$AX$36,$A48,OtherSubjects!BC$42)+SUMIF(OtherSubjects!$AX$44,$A48,OtherSubjects!BC$50)+SUMIF(OtherSubjects!$AX$52,$A48,OtherSubjects!BC$58)+SUMIF(OtherSubjects!$AX$60,$A48,OtherSubjects!BC$66)+SUMIF(OtherSubjects!$AX$68,$A48,OtherSubjects!BC$74)+SUMIF(OtherSubjects!$AX$76,$A48,OtherSubjects!BC$82)+SUMIF(OtherSubjects!$AX$84,$A48,OtherSubjects!BC$90)+SUMIF(OtherSubjects!$AX$92,$A48,OtherSubjects!BC$98))</f>
        <v>0</v>
      </c>
      <c r="AC48" s="366">
        <f>(SUMIF(Physics!$AX$12,$A48,Physics!BD$18)+SUMIF(Physics!$AX$20,$A48,Physics!BD$26)+SUMIF(Physics!$AX$28,$A48,Physics!BD$34)+SUMIF(Physics!$AX$36,$A48,Physics!BD$42)+SUMIF(Physics!$AX$44,$A48,Physics!BD$50)+SUMIF(Physics!$AX$52,$A48,Physics!BD$58)+SUMIF(Physics!$AX$60,$A48,Physics!BD$66)+SUMIF(Physics!$AX$68,$A48,Physics!BD$74)+SUMIF(Physics!$AX$76,$A48,Physics!BD$82)+SUMIF(Physics!$AX$84,$A48,Physics!BD$90)+SUMIF(Physics!$AX$92,$A48,Physics!BD$98))+(SUMIF(IITPhysics!$AX$12,$A48,IITPhysics!BD$18)+SUMIF(IITPhysics!$AX$20,$A48,IITPhysics!BD$26)+SUMIF(IITPhysics!$AX$28,$A48,IITPhysics!BD$34)+SUMIF(IITPhysics!$AX$36,$A48,IITPhysics!BD$42)+SUMIF(IITPhysics!$AX$44,$A48,IITPhysics!BD$50)+SUMIF(IITPhysics!$AX$52,$A48,IITPhysics!BD$58)+SUMIF(IITPhysics!$AX$60,$A48,IITPhysics!BD$66)+SUMIF(IITPhysics!$AX$68,$A48,IITPhysics!BD$74)+SUMIF(IITPhysics!$AX$76,$A48,IITPhysics!BD$82)+SUMIF(IITPhysics!$AX$84,$A48,IITPhysics!BD$90)+SUMIF(IITPhysics!$AX$92,$A48,IITPhysics!BD$98))+(SUMIF(Chem!$AX$12,$A48,Chem!BD$18)+SUMIF(Chem!$AX$20,$A48,Chem!BD$26)+SUMIF(Chem!$AX$28,$A48,Chem!BD$34)+SUMIF(Chem!$AX$36,$A48,Chem!BD$42)+SUMIF(Chem!$AX$44,$A48,Chem!BD$50)+SUMIF(Chem!$AX$52,$A48,Chem!BD$58)+SUMIF(Chem!$AX$60,$A48,Chem!BD$66)+SUMIF(Chem!$AX$68,$A48,Chem!BD$74)+SUMIF(Chem!$AX$76,$A48,Chem!BD$82)+SUMIF(Chem!$AX$84,$A48,Chem!BD$90)+SUMIF(Chem!$AX$92,$A48,Chem!BD$98))+(SUMIF(IITChem!$AX$12,$A48,IITChem!BD$18)+SUMIF(IITChem!$AX$20,$A48,IITChem!BD$26)+SUMIF(IITChem!$AX$28,$A48,IITChem!BD$34)+SUMIF(IITChem!$AX$36,$A48,IITChem!BD$42)+SUMIF(IITChem!$AX$44,$A48,IITChem!BD$50)+SUMIF(IITChem!$AX$52,$A48,IITChem!BD$58)+SUMIF(IITChem!$AX$60,$A48,IITChem!BD$66)+SUMIF(IITChem!$AX$68,$A48,IITChem!BD$74)+SUMIF(IITChem!$AX$76,$A48,IITChem!BD$82)+SUMIF(IITChem!$AX$84,$A48,IITChem!BD$90)+SUMIF(IITChem!$AX$92,$A48,IITChem!BD$98))+(SUMIF(Bio!$AX$12,$A48,Bio!BD$18)+SUMIF(Bio!$AX$20,$A48,Bio!BD$26)+SUMIF(Bio!$AX$28,$A48,Bio!BD$34)+SUMIF(Bio!$AX$36,$A48,Bio!BD$42)+SUMIF(Bio!$AX$44,$A48,Bio!BD$50)+SUMIF(Bio!$AX$52,$A48,Bio!BD$58)+SUMIF(Bio!$AX$60,$A48,Bio!BD$66)+SUMIF(Bio!$AX$68,$A48,Bio!BD$74)+SUMIF(Bio!$AX$76,$A48,Bio!BD$82)+SUMIF(Bio!$AX$84,$A48,Bio!BD$90)+SUMIF(Bio!$AX$92,$A48,Bio!BD$98))+(SUMIF(Maths!$AX$12,$A48,Maths!BD$18)+SUMIF(Maths!$AX$20,$A48,Maths!BD$26)+SUMIF(Maths!$AX$28,$A48,Maths!BD$34)+SUMIF(Maths!$AX$36,$A48,Maths!BD$42)+SUMIF(Maths!$AX$44,$A48,Maths!BD$50)+SUMIF(Maths!$AX$52,$A48,Maths!BD$58)+SUMIF(Maths!$AX$60,$A48,Maths!BD$66)+SUMIF(Maths!$AX$68,$A48,Maths!BD$74)+SUMIF(Maths!$AX$76,$A48,Maths!BD$82)+SUMIF(Maths!$AX$84,$A48,Maths!BD$90)+SUMIF(Maths!$AX$92,$A48,Maths!BD$98))+(SUMIF(IITMaths!$AX$12,$A48,IITMaths!BD$18)+SUMIF(IITMaths!$AX$20,$A48,IITMaths!BD$26)+SUMIF(IITMaths!$AX$28,$A48,IITMaths!BD$34)+SUMIF(IITMaths!$AX$36,$A48,IITMaths!BD$42)+SUMIF(IITMaths!$AX$44,$A48,IITMaths!BD$50)+SUMIF(IITMaths!$AX$52,$A48,IITMaths!BD$58)+SUMIF(IITMaths!$AX$60,$A48,IITMaths!BD$66)+SUMIF(IITMaths!$AX$68,$A48,IITMaths!BD$74)+SUMIF(IITMaths!$AX$76,$A48,IITMaths!BD$82)+SUMIF(IITMaths!$AX$84,$A48,IITMaths!BD$90)+SUMIF(IITMaths!$AX$92,$A48,IITMaths!BD$98))+(SUMIF(FourthLecture!$AX$12,$A48,FourthLecture!BD$18)+SUMIF(FourthLecture!$AX$20,$A48,FourthLecture!BD$26)+SUMIF(FourthLecture!$AX$28,$A48,FourthLecture!BD$34)+SUMIF(FourthLecture!$AX$36,$A48,FourthLecture!BD$42)+SUMIF(FourthLecture!$AX$44,$A48,FourthLecture!BD$50)+SUMIF(FourthLecture!$AX$52,$A48,FourthLecture!BD$58)+SUMIF(FourthLecture!$AX$60,$A48,FourthLecture!BD$66)+SUMIF(FourthLecture!$AX$68,$A48,FourthLecture!BD$74)+SUMIF(FourthLecture!$AX$76,$A48,FourthLecture!BD$82)+SUMIF(FourthLecture!$AX$84,$A48,FourthLecture!BD$90)+SUMIF(FourthLecture!$AX$92,$A48,FourthLecture!BD$98))+(SUMIF(OtherSubjects!$AX$12,$A48,OtherSubjects!BD$18)+SUMIF(OtherSubjects!$AX$20,$A48,OtherSubjects!BD$26)+SUMIF(OtherSubjects!$AX$28,$A48,OtherSubjects!BD$34)+SUMIF(OtherSubjects!$AX$36,$A48,OtherSubjects!BD$42)+SUMIF(OtherSubjects!$AX$44,$A48,OtherSubjects!BD$50)+SUMIF(OtherSubjects!$AX$52,$A48,OtherSubjects!BD$58)+SUMIF(OtherSubjects!$AX$60,$A48,OtherSubjects!BD$66)+SUMIF(OtherSubjects!$AX$68,$A48,OtherSubjects!BD$74)+SUMIF(OtherSubjects!$AX$76,$A48,OtherSubjects!BD$82)+SUMIF(OtherSubjects!$AX$84,$A48,OtherSubjects!BD$90)+SUMIF(OtherSubjects!$AX$92,$A48,OtherSubjects!BD$98))</f>
        <v>0</v>
      </c>
    </row>
    <row r="49" spans="1:29">
      <c r="A49" s="358"/>
      <c r="B49" s="341" t="s">
        <v>104</v>
      </c>
      <c r="C49" s="333">
        <f t="shared" si="15"/>
        <v>0</v>
      </c>
      <c r="D49" s="352">
        <f t="shared" si="211"/>
        <v>0</v>
      </c>
      <c r="E49" s="354">
        <f>IFERROR(E48*E$25/E$24,)</f>
        <v>0</v>
      </c>
      <c r="F49" s="327">
        <f t="shared" ref="F49:P49" si="213">IFERROR(F48*F$25/F$24,)</f>
        <v>0</v>
      </c>
      <c r="G49" s="327">
        <f t="shared" si="213"/>
        <v>0</v>
      </c>
      <c r="H49" s="327">
        <f t="shared" si="213"/>
        <v>0</v>
      </c>
      <c r="I49" s="327">
        <f t="shared" si="213"/>
        <v>0</v>
      </c>
      <c r="J49" s="327">
        <f t="shared" si="213"/>
        <v>0</v>
      </c>
      <c r="K49" s="327">
        <f t="shared" si="213"/>
        <v>0</v>
      </c>
      <c r="L49" s="327">
        <f t="shared" si="213"/>
        <v>0</v>
      </c>
      <c r="M49" s="327">
        <f t="shared" si="213"/>
        <v>0</v>
      </c>
      <c r="N49" s="327">
        <f t="shared" si="213"/>
        <v>0</v>
      </c>
      <c r="O49" s="327">
        <f t="shared" si="213"/>
        <v>0</v>
      </c>
      <c r="P49" s="327">
        <f t="shared" si="213"/>
        <v>0</v>
      </c>
      <c r="Q49" s="377">
        <f t="shared" si="212"/>
        <v>0</v>
      </c>
      <c r="R49" s="327">
        <f>IFERROR(R48*R$25/R$24,)</f>
        <v>0</v>
      </c>
      <c r="S49" s="327">
        <f t="shared" ref="S49:AC49" si="214">IFERROR(S48*S$25/S$24,)</f>
        <v>0</v>
      </c>
      <c r="T49" s="327">
        <f t="shared" si="214"/>
        <v>0</v>
      </c>
      <c r="U49" s="327">
        <f t="shared" si="214"/>
        <v>0</v>
      </c>
      <c r="V49" s="327">
        <f t="shared" si="214"/>
        <v>0</v>
      </c>
      <c r="W49" s="327">
        <f t="shared" si="214"/>
        <v>0</v>
      </c>
      <c r="X49" s="327">
        <f t="shared" si="214"/>
        <v>0</v>
      </c>
      <c r="Y49" s="327">
        <f t="shared" si="214"/>
        <v>0</v>
      </c>
      <c r="Z49" s="327">
        <f t="shared" si="214"/>
        <v>0</v>
      </c>
      <c r="AA49" s="327">
        <f t="shared" si="214"/>
        <v>0</v>
      </c>
      <c r="AB49" s="327">
        <f t="shared" si="214"/>
        <v>0</v>
      </c>
      <c r="AC49" s="381">
        <f t="shared" si="214"/>
        <v>0</v>
      </c>
    </row>
    <row r="50" spans="1:29">
      <c r="A50" s="332"/>
      <c r="B50" s="341" t="s">
        <v>90</v>
      </c>
      <c r="C50" s="333">
        <f t="shared" si="15"/>
        <v>115642.8</v>
      </c>
      <c r="D50" s="352">
        <f t="shared" si="211"/>
        <v>0</v>
      </c>
      <c r="E50" s="353"/>
      <c r="F50" s="335"/>
      <c r="G50" s="335"/>
      <c r="H50" s="335"/>
      <c r="I50" s="335"/>
      <c r="J50" s="335"/>
      <c r="K50" s="335"/>
      <c r="L50" s="335"/>
      <c r="M50" s="335"/>
      <c r="N50" s="335"/>
      <c r="O50" s="335"/>
      <c r="P50" s="335"/>
      <c r="Q50" s="377">
        <f t="shared" si="212"/>
        <v>115642.8</v>
      </c>
      <c r="R50" s="335">
        <f t="shared" ref="R50:V50" si="215">R48</f>
        <v>10684.1</v>
      </c>
      <c r="S50" s="335">
        <f t="shared" si="215"/>
        <v>24692.5</v>
      </c>
      <c r="T50" s="335">
        <f t="shared" si="215"/>
        <v>25666.2</v>
      </c>
      <c r="U50" s="335">
        <f t="shared" si="215"/>
        <v>27300</v>
      </c>
      <c r="V50" s="335">
        <f t="shared" si="215"/>
        <v>27300</v>
      </c>
      <c r="W50" s="335"/>
      <c r="X50" s="335"/>
      <c r="Y50" s="335"/>
      <c r="Z50" s="335"/>
      <c r="AA50" s="335"/>
      <c r="AB50" s="335"/>
      <c r="AC50" s="367"/>
    </row>
    <row r="51" ht="12" spans="1:29">
      <c r="A51" s="336"/>
      <c r="B51" s="343" t="s">
        <v>91</v>
      </c>
      <c r="C51" s="325">
        <f t="shared" si="15"/>
        <v>4200</v>
      </c>
      <c r="D51" s="352">
        <f t="shared" si="211"/>
        <v>0</v>
      </c>
      <c r="E51" s="357">
        <f>E48-E49-E50</f>
        <v>0</v>
      </c>
      <c r="F51" s="338">
        <f t="shared" ref="F51:P51" si="216">F48-F49-F50</f>
        <v>0</v>
      </c>
      <c r="G51" s="338">
        <f t="shared" si="216"/>
        <v>0</v>
      </c>
      <c r="H51" s="338">
        <f t="shared" si="216"/>
        <v>0</v>
      </c>
      <c r="I51" s="338">
        <f t="shared" si="216"/>
        <v>0</v>
      </c>
      <c r="J51" s="338">
        <f t="shared" si="216"/>
        <v>0</v>
      </c>
      <c r="K51" s="338">
        <f t="shared" si="216"/>
        <v>0</v>
      </c>
      <c r="L51" s="338">
        <f t="shared" si="216"/>
        <v>0</v>
      </c>
      <c r="M51" s="338">
        <f t="shared" si="216"/>
        <v>0</v>
      </c>
      <c r="N51" s="338">
        <f t="shared" si="216"/>
        <v>0</v>
      </c>
      <c r="O51" s="338">
        <f t="shared" si="216"/>
        <v>0</v>
      </c>
      <c r="P51" s="338">
        <f t="shared" si="216"/>
        <v>0</v>
      </c>
      <c r="Q51" s="377">
        <f t="shared" si="212"/>
        <v>4200</v>
      </c>
      <c r="R51" s="338">
        <f>R48-R49-R50</f>
        <v>0</v>
      </c>
      <c r="S51" s="338">
        <f t="shared" ref="S51:AC51" si="217">S48-S49-S50</f>
        <v>0</v>
      </c>
      <c r="T51" s="338">
        <f t="shared" si="217"/>
        <v>0</v>
      </c>
      <c r="U51" s="338">
        <f t="shared" si="217"/>
        <v>0</v>
      </c>
      <c r="V51" s="338">
        <f t="shared" si="217"/>
        <v>0</v>
      </c>
      <c r="W51" s="338">
        <f t="shared" si="217"/>
        <v>4200</v>
      </c>
      <c r="X51" s="338">
        <f t="shared" si="217"/>
        <v>0</v>
      </c>
      <c r="Y51" s="338">
        <f t="shared" si="217"/>
        <v>0</v>
      </c>
      <c r="Z51" s="338">
        <f t="shared" si="217"/>
        <v>0</v>
      </c>
      <c r="AA51" s="338">
        <f t="shared" si="217"/>
        <v>0</v>
      </c>
      <c r="AB51" s="338">
        <f t="shared" si="217"/>
        <v>0</v>
      </c>
      <c r="AC51" s="368">
        <f t="shared" si="217"/>
        <v>0</v>
      </c>
    </row>
    <row r="52" spans="1:29">
      <c r="A52" s="328" t="s">
        <v>110</v>
      </c>
      <c r="B52" s="339" t="s">
        <v>94</v>
      </c>
      <c r="C52" s="333">
        <f t="shared" si="15"/>
        <v>12333.3333333333</v>
      </c>
      <c r="D52" s="349">
        <f t="shared" ref="D52:D55" si="218">SUM(E52:P52)</f>
        <v>12333.3333333333</v>
      </c>
      <c r="E52" s="350">
        <f>(SUMIF(Physics!$AK$12,$A52,Physics!AF$18)+SUMIF(Physics!$AK$20,$A52,Physics!AF$26)+SUMIF(Physics!$AK$28,$A52,Physics!AF$34)+SUMIF(Physics!$AK$36,$A52,Physics!AF$42)+SUMIF(Physics!$AK$44,$A52,Physics!AF$50)+SUMIF(Physics!$AK$52,$A52,Physics!AF$58)+SUMIF(Physics!$AK$60,$A52,Physics!AF$66)+SUMIF(Physics!$AK$68,$A52,Physics!AF$74)+SUMIF(Physics!$AK$76,$A52,Physics!AF$82)+SUMIF(Physics!$AK$84,$A52,Physics!AF$90)+SUMIF(Physics!$AK$92,$A52,Physics!AF$98))+(SUMIF(IITPhysics!$AK$12,$A52,IITPhysics!AF$18)+SUMIF(IITPhysics!$AK$20,$A52,IITPhysics!AF$26)+SUMIF(IITPhysics!$AK$28,$A52,IITPhysics!AF$34)+SUMIF(IITPhysics!$AK$36,$A52,IITPhysics!AF$42)+SUMIF(IITPhysics!$AK$44,$A52,IITPhysics!AF$50)+SUMIF(IITPhysics!$AK$52,$A52,IITPhysics!AF$58)+SUMIF(IITPhysics!$AK$60,$A52,IITPhysics!AF$66)+SUMIF(IITPhysics!$AK$68,$A52,IITPhysics!AF$74)+SUMIF(IITPhysics!$AK$76,$A52,IITPhysics!AF$82)+SUMIF(IITPhysics!$AK$84,$A52,IITPhysics!AF$90)+SUMIF(IITPhysics!$AK$92,$A52,IITPhysics!AF$98))+(SUMIF(Chem!$AK$12,$A52,Chem!AF$18)+SUMIF(Chem!$AK$20,$A52,Chem!AF$26)+SUMIF(Chem!$AK$28,$A52,Chem!AF$34)+SUMIF(Chem!$AK$36,$A52,Chem!AF$42)+SUMIF(Chem!$AK$44,$A52,Chem!AF$50)+SUMIF(Chem!$AK$52,$A52,Chem!AF$58)+SUMIF(Chem!$AK$60,$A52,Chem!AF$66)+SUMIF(Chem!$AK$68,$A52,Chem!AF$74)+SUMIF(Chem!$AK$76,$A52,Chem!AF$82)+SUMIF(Chem!$AK$84,$A52,Chem!AF$90)+SUMIF(Chem!$AK$92,$A52,Chem!AF$98))+(SUMIF(IITChem!$AK$12,$A52,IITChem!AF$18)+SUMIF(IITChem!$AK$20,$A52,IITChem!AF$26)+SUMIF(IITChem!$AK$28,$A52,IITChem!AF$34)+SUMIF(IITChem!$AK$36,$A52,IITChem!AF$42)+SUMIF(IITChem!$AK$44,$A52,IITChem!AF$50)+SUMIF(IITChem!$AK$52,$A52,IITChem!AF$58)+SUMIF(IITChem!$AK$60,$A52,IITChem!AF$66)+SUMIF(IITChem!$AK$68,$A52,IITChem!AF$74)+SUMIF(IITChem!$AK$76,$A52,IITChem!AF$82)+SUMIF(IITChem!$AK$84,$A52,IITChem!AF$90)+SUMIF(IITChem!$AK$92,$A52,IITChem!AF$98))+(SUMIF(Bio!$AK$12,$A52,Bio!AF$18)+SUMIF(Bio!$AK$20,$A52,Bio!AF$26)+SUMIF(Bio!$AK$28,$A52,Bio!AF$34)+SUMIF(Bio!$AK$36,$A52,Bio!AF$42)+SUMIF(Bio!$AK$44,$A52,Bio!AF$50)+SUMIF(Bio!$AK$52,$A52,Bio!AF$58)+SUMIF(Bio!$AK$60,$A52,Bio!AF$66)+SUMIF(Bio!$AK$68,$A52,Bio!AF$74)+SUMIF(Bio!$AK$76,$A52,Bio!AF$82)+SUMIF(Bio!$AK$84,$A52,Bio!AF$90)+SUMIF(Bio!$AK$92,$A52,Bio!AF$98))+(SUMIF(Maths!$AK$12,$A52,Maths!AF$18)+SUMIF(Maths!$AK$20,$A52,Maths!AF$26)+SUMIF(Maths!$AK$28,$A52,Maths!AF$34)+SUMIF(Maths!$AK$36,$A52,Maths!AF$42)+SUMIF(Maths!$AK$44,$A52,Maths!AF$50)+SUMIF(Maths!$AK$52,$A52,Maths!AF$58)+SUMIF(Maths!$AK$60,$A52,Maths!AF$66)+SUMIF(Maths!$AK$68,$A52,Maths!AF$74)+SUMIF(Maths!$AK$76,$A52,Maths!AF$82)+SUMIF(Maths!$AK$84,$A52,Maths!AF$90)+SUMIF(Maths!$AK$92,$A52,Maths!AF$98))+(SUMIF(IITMaths!$AK$12,$A52,IITMaths!AF$18)+SUMIF(IITMaths!$AK$20,$A52,IITMaths!AF$26)+SUMIF(IITMaths!$AK$28,$A52,IITMaths!AF$34)+SUMIF(IITMaths!$AK$36,$A52,IITMaths!AF$42)+SUMIF(IITMaths!$AK$44,$A52,IITMaths!AF$50)+SUMIF(IITMaths!$AK$52,$A52,IITMaths!AF$58)+SUMIF(IITMaths!$AK$60,$A52,IITMaths!AF$66)+SUMIF(IITMaths!$AK$68,$A52,IITMaths!AF$74)+SUMIF(IITMaths!$AK$76,$A52,IITMaths!AF$82)+SUMIF(IITMaths!$AK$84,$A52,IITMaths!AF$90)+SUMIF(IITMaths!$AK$92,$A52,IITMaths!AF$98))+(SUMIF(FourthLecture!$AK$12,$A52,FourthLecture!AF$18)+SUMIF(FourthLecture!$AK$20,$A52,FourthLecture!AF$26)+SUMIF(FourthLecture!$AK$28,$A52,FourthLecture!AF$34)+SUMIF(FourthLecture!$AK$36,$A52,FourthLecture!AF$42)+SUMIF(FourthLecture!$AK$44,$A52,FourthLecture!AF$50)+SUMIF(FourthLecture!$AK$52,$A52,FourthLecture!AF$58)+SUMIF(FourthLecture!$AK$60,$A52,FourthLecture!AF$66)+SUMIF(FourthLecture!$AK$68,$A52,FourthLecture!AF$74)+SUMIF(FourthLecture!$AK$76,$A52,FourthLecture!AF$82)+SUMIF(FourthLecture!$AK$84,$A52,FourthLecture!AF$90)+SUMIF(FourthLecture!$AK$92,$A52,FourthLecture!AF$98))+(SUMIF(OtherSubjects!$AK$12,$A52,OtherSubjects!AF$18)+SUMIF(OtherSubjects!$AK$20,$A52,OtherSubjects!AF$26)+SUMIF(OtherSubjects!$AK$28,$A52,OtherSubjects!AF$34)+SUMIF(OtherSubjects!$AK$36,$A52,OtherSubjects!AF$42)+SUMIF(OtherSubjects!$AK$44,$A52,OtherSubjects!AF$50)+SUMIF(OtherSubjects!$AK$52,$A52,OtherSubjects!AF$58)+SUMIF(OtherSubjects!$AK$60,$A52,OtherSubjects!AF$66)+SUMIF(OtherSubjects!$AK$68,$A52,OtherSubjects!AF$74)+SUMIF(OtherSubjects!$AK$76,$A52,OtherSubjects!AF$82)+SUMIF(OtherSubjects!$AK$84,$A52,OtherSubjects!AF$90)+SUMIF(OtherSubjects!$AK$92,$A52,OtherSubjects!AF$98))</f>
        <v>0</v>
      </c>
      <c r="F52" s="331">
        <f>(SUMIF(Physics!$AK$12,$A52,Physics!AG$18)+SUMIF(Physics!$AK$20,$A52,Physics!AG$26)+SUMIF(Physics!$AK$28,$A52,Physics!AG$34)+SUMIF(Physics!$AK$36,$A52,Physics!AG$42)+SUMIF(Physics!$AK$44,$A52,Physics!AG$50)+SUMIF(Physics!$AK$52,$A52,Physics!AG$58)+SUMIF(Physics!$AK$60,$A52,Physics!AG$66)+SUMIF(Physics!$AK$68,$A52,Physics!AG$74)+SUMIF(Physics!$AK$76,$A52,Physics!AG$82)+SUMIF(Physics!$AK$84,$A52,Physics!AG$90)+SUMIF(Physics!$AK$92,$A52,Physics!AG$98))+(SUMIF(IITPhysics!$AK$12,$A52,IITPhysics!AG$18)+SUMIF(IITPhysics!$AK$20,$A52,IITPhysics!AG$26)+SUMIF(IITPhysics!$AK$28,$A52,IITPhysics!AG$34)+SUMIF(IITPhysics!$AK$36,$A52,IITPhysics!AG$42)+SUMIF(IITPhysics!$AK$44,$A52,IITPhysics!AG$50)+SUMIF(IITPhysics!$AK$52,$A52,IITPhysics!AG$58)+SUMIF(IITPhysics!$AK$60,$A52,IITPhysics!AG$66)+SUMIF(IITPhysics!$AK$68,$A52,IITPhysics!AG$74)+SUMIF(IITPhysics!$AK$76,$A52,IITPhysics!AG$82)+SUMIF(IITPhysics!$AK$84,$A52,IITPhysics!AG$90)+SUMIF(IITPhysics!$AK$92,$A52,IITPhysics!AG$98))+(SUMIF(Chem!$AK$12,$A52,Chem!AG$18)+SUMIF(Chem!$AK$20,$A52,Chem!AG$26)+SUMIF(Chem!$AK$28,$A52,Chem!AG$34)+SUMIF(Chem!$AK$36,$A52,Chem!AG$42)+SUMIF(Chem!$AK$44,$A52,Chem!AG$50)+SUMIF(Chem!$AK$52,$A52,Chem!AG$58)+SUMIF(Chem!$AK$60,$A52,Chem!AG$66)+SUMIF(Chem!$AK$68,$A52,Chem!AG$74)+SUMIF(Chem!$AK$76,$A52,Chem!AG$82)+SUMIF(Chem!$AK$84,$A52,Chem!AG$90)+SUMIF(Chem!$AK$92,$A52,Chem!AG$98))+(SUMIF(IITChem!$AK$12,$A52,IITChem!AG$18)+SUMIF(IITChem!$AK$20,$A52,IITChem!AG$26)+SUMIF(IITChem!$AK$28,$A52,IITChem!AG$34)+SUMIF(IITChem!$AK$36,$A52,IITChem!AG$42)+SUMIF(IITChem!$AK$44,$A52,IITChem!AG$50)+SUMIF(IITChem!$AK$52,$A52,IITChem!AG$58)+SUMIF(IITChem!$AK$60,$A52,IITChem!AG$66)+SUMIF(IITChem!$AK$68,$A52,IITChem!AG$74)+SUMIF(IITChem!$AK$76,$A52,IITChem!AG$82)+SUMIF(IITChem!$AK$84,$A52,IITChem!AG$90)+SUMIF(IITChem!$AK$92,$A52,IITChem!AG$98))+(SUMIF(Bio!$AK$12,$A52,Bio!AG$18)+SUMIF(Bio!$AK$20,$A52,Bio!AG$26)+SUMIF(Bio!$AK$28,$A52,Bio!AG$34)+SUMIF(Bio!$AK$36,$A52,Bio!AG$42)+SUMIF(Bio!$AK$44,$A52,Bio!AG$50)+SUMIF(Bio!$AK$52,$A52,Bio!AG$58)+SUMIF(Bio!$AK$60,$A52,Bio!AG$66)+SUMIF(Bio!$AK$68,$A52,Bio!AG$74)+SUMIF(Bio!$AK$76,$A52,Bio!AG$82)+SUMIF(Bio!$AK$84,$A52,Bio!AG$90)+SUMIF(Bio!$AK$92,$A52,Bio!AG$98))+(SUMIF(Maths!$AK$12,$A52,Maths!AG$18)+SUMIF(Maths!$AK$20,$A52,Maths!AG$26)+SUMIF(Maths!$AK$28,$A52,Maths!AG$34)+SUMIF(Maths!$AK$36,$A52,Maths!AG$42)+SUMIF(Maths!$AK$44,$A52,Maths!AG$50)+SUMIF(Maths!$AK$52,$A52,Maths!AG$58)+SUMIF(Maths!$AK$60,$A52,Maths!AG$66)+SUMIF(Maths!$AK$68,$A52,Maths!AG$74)+SUMIF(Maths!$AK$76,$A52,Maths!AG$82)+SUMIF(Maths!$AK$84,$A52,Maths!AG$90)+SUMIF(Maths!$AK$92,$A52,Maths!AG$98))+(SUMIF(IITMaths!$AK$12,$A52,IITMaths!AG$18)+SUMIF(IITMaths!$AK$20,$A52,IITMaths!AG$26)+SUMIF(IITMaths!$AK$28,$A52,IITMaths!AG$34)+SUMIF(IITMaths!$AK$36,$A52,IITMaths!AG$42)+SUMIF(IITMaths!$AK$44,$A52,IITMaths!AG$50)+SUMIF(IITMaths!$AK$52,$A52,IITMaths!AG$58)+SUMIF(IITMaths!$AK$60,$A52,IITMaths!AG$66)+SUMIF(IITMaths!$AK$68,$A52,IITMaths!AG$74)+SUMIF(IITMaths!$AK$76,$A52,IITMaths!AG$82)+SUMIF(IITMaths!$AK$84,$A52,IITMaths!AG$90)+SUMIF(IITMaths!$AK$92,$A52,IITMaths!AG$98))+(SUMIF(FourthLecture!$AK$12,$A52,FourthLecture!AG$18)+SUMIF(FourthLecture!$AK$20,$A52,FourthLecture!AG$26)+SUMIF(FourthLecture!$AK$28,$A52,FourthLecture!AG$34)+SUMIF(FourthLecture!$AK$36,$A52,FourthLecture!AG$42)+SUMIF(FourthLecture!$AK$44,$A52,FourthLecture!AG$50)+SUMIF(FourthLecture!$AK$52,$A52,FourthLecture!AG$58)+SUMIF(FourthLecture!$AK$60,$A52,FourthLecture!AG$66)+SUMIF(FourthLecture!$AK$68,$A52,FourthLecture!AG$74)+SUMIF(FourthLecture!$AK$76,$A52,FourthLecture!AG$82)+SUMIF(FourthLecture!$AK$84,$A52,FourthLecture!AG$90)+SUMIF(FourthLecture!$AK$92,$A52,FourthLecture!AG$98))+(SUMIF(OtherSubjects!$AK$12,$A52,OtherSubjects!AG$18)+SUMIF(OtherSubjects!$AK$20,$A52,OtherSubjects!AG$26)+SUMIF(OtherSubjects!$AK$28,$A52,OtherSubjects!AG$34)+SUMIF(OtherSubjects!$AK$36,$A52,OtherSubjects!AG$42)+SUMIF(OtherSubjects!$AK$44,$A52,OtherSubjects!AG$50)+SUMIF(OtherSubjects!$AK$52,$A52,OtherSubjects!AG$58)+SUMIF(OtherSubjects!$AK$60,$A52,OtherSubjects!AG$66)+SUMIF(OtherSubjects!$AK$68,$A52,OtherSubjects!AG$74)+SUMIF(OtherSubjects!$AK$76,$A52,OtherSubjects!AG$82)+SUMIF(OtherSubjects!$AK$84,$A52,OtherSubjects!AG$90)+SUMIF(OtherSubjects!$AK$92,$A52,OtherSubjects!AG$98))</f>
        <v>9833.33333333333</v>
      </c>
      <c r="G52" s="331">
        <f>(SUMIF(Physics!$AK$12,$A52,Physics!AH$18)+SUMIF(Physics!$AK$20,$A52,Physics!AH$26)+SUMIF(Physics!$AK$28,$A52,Physics!AH$34)+SUMIF(Physics!$AK$36,$A52,Physics!AH$42)+SUMIF(Physics!$AK$44,$A52,Physics!AH$50)+SUMIF(Physics!$AK$52,$A52,Physics!AH$58)+SUMIF(Physics!$AK$60,$A52,Physics!AH$66)+SUMIF(Physics!$AK$68,$A52,Physics!AH$74)+SUMIF(Physics!$AK$76,$A52,Physics!AH$82)+SUMIF(Physics!$AK$84,$A52,Physics!AH$90)+SUMIF(Physics!$AK$92,$A52,Physics!AH$98))+(SUMIF(IITPhysics!$AK$12,$A52,IITPhysics!AH$18)+SUMIF(IITPhysics!$AK$20,$A52,IITPhysics!AH$26)+SUMIF(IITPhysics!$AK$28,$A52,IITPhysics!AH$34)+SUMIF(IITPhysics!$AK$36,$A52,IITPhysics!AH$42)+SUMIF(IITPhysics!$AK$44,$A52,IITPhysics!AH$50)+SUMIF(IITPhysics!$AK$52,$A52,IITPhysics!AH$58)+SUMIF(IITPhysics!$AK$60,$A52,IITPhysics!AH$66)+SUMIF(IITPhysics!$AK$68,$A52,IITPhysics!AH$74)+SUMIF(IITPhysics!$AK$76,$A52,IITPhysics!AH$82)+SUMIF(IITPhysics!$AK$84,$A52,IITPhysics!AH$90)+SUMIF(IITPhysics!$AK$92,$A52,IITPhysics!AH$98))+(SUMIF(Chem!$AK$12,$A52,Chem!AH$18)+SUMIF(Chem!$AK$20,$A52,Chem!AH$26)+SUMIF(Chem!$AK$28,$A52,Chem!AH$34)+SUMIF(Chem!$AK$36,$A52,Chem!AH$42)+SUMIF(Chem!$AK$44,$A52,Chem!AH$50)+SUMIF(Chem!$AK$52,$A52,Chem!AH$58)+SUMIF(Chem!$AK$60,$A52,Chem!AH$66)+SUMIF(Chem!$AK$68,$A52,Chem!AH$74)+SUMIF(Chem!$AK$76,$A52,Chem!AH$82)+SUMIF(Chem!$AK$84,$A52,Chem!AH$90)+SUMIF(Chem!$AK$92,$A52,Chem!AH$98))+(SUMIF(IITChem!$AK$12,$A52,IITChem!AH$18)+SUMIF(IITChem!$AK$20,$A52,IITChem!AH$26)+SUMIF(IITChem!$AK$28,$A52,IITChem!AH$34)+SUMIF(IITChem!$AK$36,$A52,IITChem!AH$42)+SUMIF(IITChem!$AK$44,$A52,IITChem!AH$50)+SUMIF(IITChem!$AK$52,$A52,IITChem!AH$58)+SUMIF(IITChem!$AK$60,$A52,IITChem!AH$66)+SUMIF(IITChem!$AK$68,$A52,IITChem!AH$74)+SUMIF(IITChem!$AK$76,$A52,IITChem!AH$82)+SUMIF(IITChem!$AK$84,$A52,IITChem!AH$90)+SUMIF(IITChem!$AK$92,$A52,IITChem!AH$98))+(SUMIF(Bio!$AK$12,$A52,Bio!AH$18)+SUMIF(Bio!$AK$20,$A52,Bio!AH$26)+SUMIF(Bio!$AK$28,$A52,Bio!AH$34)+SUMIF(Bio!$AK$36,$A52,Bio!AH$42)+SUMIF(Bio!$AK$44,$A52,Bio!AH$50)+SUMIF(Bio!$AK$52,$A52,Bio!AH$58)+SUMIF(Bio!$AK$60,$A52,Bio!AH$66)+SUMIF(Bio!$AK$68,$A52,Bio!AH$74)+SUMIF(Bio!$AK$76,$A52,Bio!AH$82)+SUMIF(Bio!$AK$84,$A52,Bio!AH$90)+SUMIF(Bio!$AK$92,$A52,Bio!AH$98))+(SUMIF(Maths!$AK$12,$A52,Maths!AH$18)+SUMIF(Maths!$AK$20,$A52,Maths!AH$26)+SUMIF(Maths!$AK$28,$A52,Maths!AH$34)+SUMIF(Maths!$AK$36,$A52,Maths!AH$42)+SUMIF(Maths!$AK$44,$A52,Maths!AH$50)+SUMIF(Maths!$AK$52,$A52,Maths!AH$58)+SUMIF(Maths!$AK$60,$A52,Maths!AH$66)+SUMIF(Maths!$AK$68,$A52,Maths!AH$74)+SUMIF(Maths!$AK$76,$A52,Maths!AH$82)+SUMIF(Maths!$AK$84,$A52,Maths!AH$90)+SUMIF(Maths!$AK$92,$A52,Maths!AH$98))+(SUMIF(IITMaths!$AK$12,$A52,IITMaths!AH$18)+SUMIF(IITMaths!$AK$20,$A52,IITMaths!AH$26)+SUMIF(IITMaths!$AK$28,$A52,IITMaths!AH$34)+SUMIF(IITMaths!$AK$36,$A52,IITMaths!AH$42)+SUMIF(IITMaths!$AK$44,$A52,IITMaths!AH$50)+SUMIF(IITMaths!$AK$52,$A52,IITMaths!AH$58)+SUMIF(IITMaths!$AK$60,$A52,IITMaths!AH$66)+SUMIF(IITMaths!$AK$68,$A52,IITMaths!AH$74)+SUMIF(IITMaths!$AK$76,$A52,IITMaths!AH$82)+SUMIF(IITMaths!$AK$84,$A52,IITMaths!AH$90)+SUMIF(IITMaths!$AK$92,$A52,IITMaths!AH$98))+(SUMIF(FourthLecture!$AK$12,$A52,FourthLecture!AH$18)+SUMIF(FourthLecture!$AK$20,$A52,FourthLecture!AH$26)+SUMIF(FourthLecture!$AK$28,$A52,FourthLecture!AH$34)+SUMIF(FourthLecture!$AK$36,$A52,FourthLecture!AH$42)+SUMIF(FourthLecture!$AK$44,$A52,FourthLecture!AH$50)+SUMIF(FourthLecture!$AK$52,$A52,FourthLecture!AH$58)+SUMIF(FourthLecture!$AK$60,$A52,FourthLecture!AH$66)+SUMIF(FourthLecture!$AK$68,$A52,FourthLecture!AH$74)+SUMIF(FourthLecture!$AK$76,$A52,FourthLecture!AH$82)+SUMIF(FourthLecture!$AK$84,$A52,FourthLecture!AH$90)+SUMIF(FourthLecture!$AK$92,$A52,FourthLecture!AH$98))+(SUMIF(OtherSubjects!$AK$12,$A52,OtherSubjects!AH$18)+SUMIF(OtherSubjects!$AK$20,$A52,OtherSubjects!AH$26)+SUMIF(OtherSubjects!$AK$28,$A52,OtherSubjects!AH$34)+SUMIF(OtherSubjects!$AK$36,$A52,OtherSubjects!AH$42)+SUMIF(OtherSubjects!$AK$44,$A52,OtherSubjects!AH$50)+SUMIF(OtherSubjects!$AK$52,$A52,OtherSubjects!AH$58)+SUMIF(OtherSubjects!$AK$60,$A52,OtherSubjects!AH$66)+SUMIF(OtherSubjects!$AK$68,$A52,OtherSubjects!AH$74)+SUMIF(OtherSubjects!$AK$76,$A52,OtherSubjects!AH$82)+SUMIF(OtherSubjects!$AK$84,$A52,OtherSubjects!AH$90)+SUMIF(OtherSubjects!$AK$92,$A52,OtherSubjects!AH$98))</f>
        <v>2500</v>
      </c>
      <c r="H52" s="331">
        <f>(SUMIF(Physics!$AK$12,$A52,Physics!AI$18)+SUMIF(Physics!$AK$20,$A52,Physics!AI$26)+SUMIF(Physics!$AK$28,$A52,Physics!AI$34)+SUMIF(Physics!$AK$36,$A52,Physics!AI$42)+SUMIF(Physics!$AK$44,$A52,Physics!AI$50)+SUMIF(Physics!$AK$52,$A52,Physics!AI$58)+SUMIF(Physics!$AK$60,$A52,Physics!AI$66)+SUMIF(Physics!$AK$68,$A52,Physics!AI$74)+SUMIF(Physics!$AK$76,$A52,Physics!AI$82)+SUMIF(Physics!$AK$84,$A52,Physics!AI$90)+SUMIF(Physics!$AK$92,$A52,Physics!AI$98))+(SUMIF(IITPhysics!$AK$12,$A52,IITPhysics!AI$18)+SUMIF(IITPhysics!$AK$20,$A52,IITPhysics!AI$26)+SUMIF(IITPhysics!$AK$28,$A52,IITPhysics!AI$34)+SUMIF(IITPhysics!$AK$36,$A52,IITPhysics!AI$42)+SUMIF(IITPhysics!$AK$44,$A52,IITPhysics!AI$50)+SUMIF(IITPhysics!$AK$52,$A52,IITPhysics!AI$58)+SUMIF(IITPhysics!$AK$60,$A52,IITPhysics!AI$66)+SUMIF(IITPhysics!$AK$68,$A52,IITPhysics!AI$74)+SUMIF(IITPhysics!$AK$76,$A52,IITPhysics!AI$82)+SUMIF(IITPhysics!$AK$84,$A52,IITPhysics!AI$90)+SUMIF(IITPhysics!$AK$92,$A52,IITPhysics!AI$98))+(SUMIF(Chem!$AK$12,$A52,Chem!AI$18)+SUMIF(Chem!$AK$20,$A52,Chem!AI$26)+SUMIF(Chem!$AK$28,$A52,Chem!AI$34)+SUMIF(Chem!$AK$36,$A52,Chem!AI$42)+SUMIF(Chem!$AK$44,$A52,Chem!AI$50)+SUMIF(Chem!$AK$52,$A52,Chem!AI$58)+SUMIF(Chem!$AK$60,$A52,Chem!AI$66)+SUMIF(Chem!$AK$68,$A52,Chem!AI$74)+SUMIF(Chem!$AK$76,$A52,Chem!AI$82)+SUMIF(Chem!$AK$84,$A52,Chem!AI$90)+SUMIF(Chem!$AK$92,$A52,Chem!AI$98))+(SUMIF(IITChem!$AK$12,$A52,IITChem!AI$18)+SUMIF(IITChem!$AK$20,$A52,IITChem!AI$26)+SUMIF(IITChem!$AK$28,$A52,IITChem!AI$34)+SUMIF(IITChem!$AK$36,$A52,IITChem!AI$42)+SUMIF(IITChem!$AK$44,$A52,IITChem!AI$50)+SUMIF(IITChem!$AK$52,$A52,IITChem!AI$58)+SUMIF(IITChem!$AK$60,$A52,IITChem!AI$66)+SUMIF(IITChem!$AK$68,$A52,IITChem!AI$74)+SUMIF(IITChem!$AK$76,$A52,IITChem!AI$82)+SUMIF(IITChem!$AK$84,$A52,IITChem!AI$90)+SUMIF(IITChem!$AK$92,$A52,IITChem!AI$98))+(SUMIF(Bio!$AK$12,$A52,Bio!AI$18)+SUMIF(Bio!$AK$20,$A52,Bio!AI$26)+SUMIF(Bio!$AK$28,$A52,Bio!AI$34)+SUMIF(Bio!$AK$36,$A52,Bio!AI$42)+SUMIF(Bio!$AK$44,$A52,Bio!AI$50)+SUMIF(Bio!$AK$52,$A52,Bio!AI$58)+SUMIF(Bio!$AK$60,$A52,Bio!AI$66)+SUMIF(Bio!$AK$68,$A52,Bio!AI$74)+SUMIF(Bio!$AK$76,$A52,Bio!AI$82)+SUMIF(Bio!$AK$84,$A52,Bio!AI$90)+SUMIF(Bio!$AK$92,$A52,Bio!AI$98))+(SUMIF(Maths!$AK$12,$A52,Maths!AI$18)+SUMIF(Maths!$AK$20,$A52,Maths!AI$26)+SUMIF(Maths!$AK$28,$A52,Maths!AI$34)+SUMIF(Maths!$AK$36,$A52,Maths!AI$42)+SUMIF(Maths!$AK$44,$A52,Maths!AI$50)+SUMIF(Maths!$AK$52,$A52,Maths!AI$58)+SUMIF(Maths!$AK$60,$A52,Maths!AI$66)+SUMIF(Maths!$AK$68,$A52,Maths!AI$74)+SUMIF(Maths!$AK$76,$A52,Maths!AI$82)+SUMIF(Maths!$AK$84,$A52,Maths!AI$90)+SUMIF(Maths!$AK$92,$A52,Maths!AI$98))+(SUMIF(IITMaths!$AK$12,$A52,IITMaths!AI$18)+SUMIF(IITMaths!$AK$20,$A52,IITMaths!AI$26)+SUMIF(IITMaths!$AK$28,$A52,IITMaths!AI$34)+SUMIF(IITMaths!$AK$36,$A52,IITMaths!AI$42)+SUMIF(IITMaths!$AK$44,$A52,IITMaths!AI$50)+SUMIF(IITMaths!$AK$52,$A52,IITMaths!AI$58)+SUMIF(IITMaths!$AK$60,$A52,IITMaths!AI$66)+SUMIF(IITMaths!$AK$68,$A52,IITMaths!AI$74)+SUMIF(IITMaths!$AK$76,$A52,IITMaths!AI$82)+SUMIF(IITMaths!$AK$84,$A52,IITMaths!AI$90)+SUMIF(IITMaths!$AK$92,$A52,IITMaths!AI$98))+(SUMIF(FourthLecture!$AK$12,$A52,FourthLecture!AI$18)+SUMIF(FourthLecture!$AK$20,$A52,FourthLecture!AI$26)+SUMIF(FourthLecture!$AK$28,$A52,FourthLecture!AI$34)+SUMIF(FourthLecture!$AK$36,$A52,FourthLecture!AI$42)+SUMIF(FourthLecture!$AK$44,$A52,FourthLecture!AI$50)+SUMIF(FourthLecture!$AK$52,$A52,FourthLecture!AI$58)+SUMIF(FourthLecture!$AK$60,$A52,FourthLecture!AI$66)+SUMIF(FourthLecture!$AK$68,$A52,FourthLecture!AI$74)+SUMIF(FourthLecture!$AK$76,$A52,FourthLecture!AI$82)+SUMIF(FourthLecture!$AK$84,$A52,FourthLecture!AI$90)+SUMIF(FourthLecture!$AK$92,$A52,FourthLecture!AI$98))+(SUMIF(OtherSubjects!$AK$12,$A52,OtherSubjects!AI$18)+SUMIF(OtherSubjects!$AK$20,$A52,OtherSubjects!AI$26)+SUMIF(OtherSubjects!$AK$28,$A52,OtherSubjects!AI$34)+SUMIF(OtherSubjects!$AK$36,$A52,OtherSubjects!AI$42)+SUMIF(OtherSubjects!$AK$44,$A52,OtherSubjects!AI$50)+SUMIF(OtherSubjects!$AK$52,$A52,OtherSubjects!AI$58)+SUMIF(OtherSubjects!$AK$60,$A52,OtherSubjects!AI$66)+SUMIF(OtherSubjects!$AK$68,$A52,OtherSubjects!AI$74)+SUMIF(OtherSubjects!$AK$76,$A52,OtherSubjects!AI$82)+SUMIF(OtherSubjects!$AK$84,$A52,OtherSubjects!AI$90)+SUMIF(OtherSubjects!$AK$92,$A52,OtherSubjects!AI$98))</f>
        <v>0</v>
      </c>
      <c r="I52" s="331">
        <f>(SUMIF(Physics!$AK$12,$A52,Physics!AJ$18)+SUMIF(Physics!$AK$20,$A52,Physics!AJ$26)+SUMIF(Physics!$AK$28,$A52,Physics!AJ$34)+SUMIF(Physics!$AK$36,$A52,Physics!AJ$42)+SUMIF(Physics!$AK$44,$A52,Physics!AJ$50)+SUMIF(Physics!$AK$52,$A52,Physics!AJ$58)+SUMIF(Physics!$AK$60,$A52,Physics!AJ$66)+SUMIF(Physics!$AK$68,$A52,Physics!AJ$74)+SUMIF(Physics!$AK$76,$A52,Physics!AJ$82)+SUMIF(Physics!$AK$84,$A52,Physics!AJ$90)+SUMIF(Physics!$AK$92,$A52,Physics!AJ$98))+(SUMIF(IITPhysics!$AK$12,$A52,IITPhysics!AJ$18)+SUMIF(IITPhysics!$AK$20,$A52,IITPhysics!AJ$26)+SUMIF(IITPhysics!$AK$28,$A52,IITPhysics!AJ$34)+SUMIF(IITPhysics!$AK$36,$A52,IITPhysics!AJ$42)+SUMIF(IITPhysics!$AK$44,$A52,IITPhysics!AJ$50)+SUMIF(IITPhysics!$AK$52,$A52,IITPhysics!AJ$58)+SUMIF(IITPhysics!$AK$60,$A52,IITPhysics!AJ$66)+SUMIF(IITPhysics!$AK$68,$A52,IITPhysics!AJ$74)+SUMIF(IITPhysics!$AK$76,$A52,IITPhysics!AJ$82)+SUMIF(IITPhysics!$AK$84,$A52,IITPhysics!AJ$90)+SUMIF(IITPhysics!$AK$92,$A52,IITPhysics!AJ$98))+(SUMIF(Chem!$AK$12,$A52,Chem!AJ$18)+SUMIF(Chem!$AK$20,$A52,Chem!AJ$26)+SUMIF(Chem!$AK$28,$A52,Chem!AJ$34)+SUMIF(Chem!$AK$36,$A52,Chem!AJ$42)+SUMIF(Chem!$AK$44,$A52,Chem!AJ$50)+SUMIF(Chem!$AK$52,$A52,Chem!AJ$58)+SUMIF(Chem!$AK$60,$A52,Chem!AJ$66)+SUMIF(Chem!$AK$68,$A52,Chem!AJ$74)+SUMIF(Chem!$AK$76,$A52,Chem!AJ$82)+SUMIF(Chem!$AK$84,$A52,Chem!AJ$90)+SUMIF(Chem!$AK$92,$A52,Chem!AJ$98))+(SUMIF(IITChem!$AK$12,$A52,IITChem!AJ$18)+SUMIF(IITChem!$AK$20,$A52,IITChem!AJ$26)+SUMIF(IITChem!$AK$28,$A52,IITChem!AJ$34)+SUMIF(IITChem!$AK$36,$A52,IITChem!AJ$42)+SUMIF(IITChem!$AK$44,$A52,IITChem!AJ$50)+SUMIF(IITChem!$AK$52,$A52,IITChem!AJ$58)+SUMIF(IITChem!$AK$60,$A52,IITChem!AJ$66)+SUMIF(IITChem!$AK$68,$A52,IITChem!AJ$74)+SUMIF(IITChem!$AK$76,$A52,IITChem!AJ$82)+SUMIF(IITChem!$AK$84,$A52,IITChem!AJ$90)+SUMIF(IITChem!$AK$92,$A52,IITChem!AJ$98))+(SUMIF(Bio!$AK$12,$A52,Bio!AJ$18)+SUMIF(Bio!$AK$20,$A52,Bio!AJ$26)+SUMIF(Bio!$AK$28,$A52,Bio!AJ$34)+SUMIF(Bio!$AK$36,$A52,Bio!AJ$42)+SUMIF(Bio!$AK$44,$A52,Bio!AJ$50)+SUMIF(Bio!$AK$52,$A52,Bio!AJ$58)+SUMIF(Bio!$AK$60,$A52,Bio!AJ$66)+SUMIF(Bio!$AK$68,$A52,Bio!AJ$74)+SUMIF(Bio!$AK$76,$A52,Bio!AJ$82)+SUMIF(Bio!$AK$84,$A52,Bio!AJ$90)+SUMIF(Bio!$AK$92,$A52,Bio!AJ$98))+(SUMIF(Maths!$AK$12,$A52,Maths!AJ$18)+SUMIF(Maths!$AK$20,$A52,Maths!AJ$26)+SUMIF(Maths!$AK$28,$A52,Maths!AJ$34)+SUMIF(Maths!$AK$36,$A52,Maths!AJ$42)+SUMIF(Maths!$AK$44,$A52,Maths!AJ$50)+SUMIF(Maths!$AK$52,$A52,Maths!AJ$58)+SUMIF(Maths!$AK$60,$A52,Maths!AJ$66)+SUMIF(Maths!$AK$68,$A52,Maths!AJ$74)+SUMIF(Maths!$AK$76,$A52,Maths!AJ$82)+SUMIF(Maths!$AK$84,$A52,Maths!AJ$90)+SUMIF(Maths!$AK$92,$A52,Maths!AJ$98))+(SUMIF(IITMaths!$AK$12,$A52,IITMaths!AJ$18)+SUMIF(IITMaths!$AK$20,$A52,IITMaths!AJ$26)+SUMIF(IITMaths!$AK$28,$A52,IITMaths!AJ$34)+SUMIF(IITMaths!$AK$36,$A52,IITMaths!AJ$42)+SUMIF(IITMaths!$AK$44,$A52,IITMaths!AJ$50)+SUMIF(IITMaths!$AK$52,$A52,IITMaths!AJ$58)+SUMIF(IITMaths!$AK$60,$A52,IITMaths!AJ$66)+SUMIF(IITMaths!$AK$68,$A52,IITMaths!AJ$74)+SUMIF(IITMaths!$AK$76,$A52,IITMaths!AJ$82)+SUMIF(IITMaths!$AK$84,$A52,IITMaths!AJ$90)+SUMIF(IITMaths!$AK$92,$A52,IITMaths!AJ$98))+(SUMIF(FourthLecture!$AK$12,$A52,FourthLecture!AJ$18)+SUMIF(FourthLecture!$AK$20,$A52,FourthLecture!AJ$26)+SUMIF(FourthLecture!$AK$28,$A52,FourthLecture!AJ$34)+SUMIF(FourthLecture!$AK$36,$A52,FourthLecture!AJ$42)+SUMIF(FourthLecture!$AK$44,$A52,FourthLecture!AJ$50)+SUMIF(FourthLecture!$AK$52,$A52,FourthLecture!AJ$58)+SUMIF(FourthLecture!$AK$60,$A52,FourthLecture!AJ$66)+SUMIF(FourthLecture!$AK$68,$A52,FourthLecture!AJ$74)+SUMIF(FourthLecture!$AK$76,$A52,FourthLecture!AJ$82)+SUMIF(FourthLecture!$AK$84,$A52,FourthLecture!AJ$90)+SUMIF(FourthLecture!$AK$92,$A52,FourthLecture!AJ$98))+(SUMIF(OtherSubjects!$AK$12,$A52,OtherSubjects!AJ$18)+SUMIF(OtherSubjects!$AK$20,$A52,OtherSubjects!AJ$26)+SUMIF(OtherSubjects!$AK$28,$A52,OtherSubjects!AJ$34)+SUMIF(OtherSubjects!$AK$36,$A52,OtherSubjects!AJ$42)+SUMIF(OtherSubjects!$AK$44,$A52,OtherSubjects!AJ$50)+SUMIF(OtherSubjects!$AK$52,$A52,OtherSubjects!AJ$58)+SUMIF(OtherSubjects!$AK$60,$A52,OtherSubjects!AJ$66)+SUMIF(OtherSubjects!$AK$68,$A52,OtherSubjects!AJ$74)+SUMIF(OtherSubjects!$AK$76,$A52,OtherSubjects!AJ$82)+SUMIF(OtherSubjects!$AK$84,$A52,OtherSubjects!AJ$90)+SUMIF(OtherSubjects!$AK$92,$A52,OtherSubjects!AJ$98))</f>
        <v>0</v>
      </c>
      <c r="J52" s="331">
        <f>(SUMIF(Physics!$AK$12,$A52,Physics!AK$18)+SUMIF(Physics!$AK$20,$A52,Physics!AK$26)+SUMIF(Physics!$AK$28,$A52,Physics!AK$34)+SUMIF(Physics!$AK$36,$A52,Physics!AK$42)+SUMIF(Physics!$AK$44,$A52,Physics!AK$50)+SUMIF(Physics!$AK$52,$A52,Physics!AK$58)+SUMIF(Physics!$AK$60,$A52,Physics!AK$66)+SUMIF(Physics!$AK$68,$A52,Physics!AK$74)+SUMIF(Physics!$AK$76,$A52,Physics!AK$82)+SUMIF(Physics!$AK$84,$A52,Physics!AK$90)+SUMIF(Physics!$AK$92,$A52,Physics!AK$98))+(SUMIF(IITPhysics!$AK$12,$A52,IITPhysics!AK$18)+SUMIF(IITPhysics!$AK$20,$A52,IITPhysics!AK$26)+SUMIF(IITPhysics!$AK$28,$A52,IITPhysics!AK$34)+SUMIF(IITPhysics!$AK$36,$A52,IITPhysics!AK$42)+SUMIF(IITPhysics!$AK$44,$A52,IITPhysics!AK$50)+SUMIF(IITPhysics!$AK$52,$A52,IITPhysics!AK$58)+SUMIF(IITPhysics!$AK$60,$A52,IITPhysics!AK$66)+SUMIF(IITPhysics!$AK$68,$A52,IITPhysics!AK$74)+SUMIF(IITPhysics!$AK$76,$A52,IITPhysics!AK$82)+SUMIF(IITPhysics!$AK$84,$A52,IITPhysics!AK$90)+SUMIF(IITPhysics!$AK$92,$A52,IITPhysics!AK$98))+(SUMIF(Chem!$AK$12,$A52,Chem!AK$18)+SUMIF(Chem!$AK$20,$A52,Chem!AK$26)+SUMIF(Chem!$AK$28,$A52,Chem!AK$34)+SUMIF(Chem!$AK$36,$A52,Chem!AK$42)+SUMIF(Chem!$AK$44,$A52,Chem!AK$50)+SUMIF(Chem!$AK$52,$A52,Chem!AK$58)+SUMIF(Chem!$AK$60,$A52,Chem!AK$66)+SUMIF(Chem!$AK$68,$A52,Chem!AK$74)+SUMIF(Chem!$AK$76,$A52,Chem!AK$82)+SUMIF(Chem!$AK$84,$A52,Chem!AK$90)+SUMIF(Chem!$AK$92,$A52,Chem!AK$98))+(SUMIF(IITChem!$AK$12,$A52,IITChem!AK$18)+SUMIF(IITChem!$AK$20,$A52,IITChem!AK$26)+SUMIF(IITChem!$AK$28,$A52,IITChem!AK$34)+SUMIF(IITChem!$AK$36,$A52,IITChem!AK$42)+SUMIF(IITChem!$AK$44,$A52,IITChem!AK$50)+SUMIF(IITChem!$AK$52,$A52,IITChem!AK$58)+SUMIF(IITChem!$AK$60,$A52,IITChem!AK$66)+SUMIF(IITChem!$AK$68,$A52,IITChem!AK$74)+SUMIF(IITChem!$AK$76,$A52,IITChem!AK$82)+SUMIF(IITChem!$AK$84,$A52,IITChem!AK$90)+SUMIF(IITChem!$AK$92,$A52,IITChem!AK$98))+(SUMIF(Bio!$AK$12,$A52,Bio!AK$18)+SUMIF(Bio!$AK$20,$A52,Bio!AK$26)+SUMIF(Bio!$AK$28,$A52,Bio!AK$34)+SUMIF(Bio!$AK$36,$A52,Bio!AK$42)+SUMIF(Bio!$AK$44,$A52,Bio!AK$50)+SUMIF(Bio!$AK$52,$A52,Bio!AK$58)+SUMIF(Bio!$AK$60,$A52,Bio!AK$66)+SUMIF(Bio!$AK$68,$A52,Bio!AK$74)+SUMIF(Bio!$AK$76,$A52,Bio!AK$82)+SUMIF(Bio!$AK$84,$A52,Bio!AK$90)+SUMIF(Bio!$AK$92,$A52,Bio!AK$98))+(SUMIF(Maths!$AK$12,$A52,Maths!AK$18)+SUMIF(Maths!$AK$20,$A52,Maths!AK$26)+SUMIF(Maths!$AK$28,$A52,Maths!AK$34)+SUMIF(Maths!$AK$36,$A52,Maths!AK$42)+SUMIF(Maths!$AK$44,$A52,Maths!AK$50)+SUMIF(Maths!$AK$52,$A52,Maths!AK$58)+SUMIF(Maths!$AK$60,$A52,Maths!AK$66)+SUMIF(Maths!$AK$68,$A52,Maths!AK$74)+SUMIF(Maths!$AK$76,$A52,Maths!AK$82)+SUMIF(Maths!$AK$84,$A52,Maths!AK$90)+SUMIF(Maths!$AK$92,$A52,Maths!AK$98))+(SUMIF(IITMaths!$AK$12,$A52,IITMaths!AK$18)+SUMIF(IITMaths!$AK$20,$A52,IITMaths!AK$26)+SUMIF(IITMaths!$AK$28,$A52,IITMaths!AK$34)+SUMIF(IITMaths!$AK$36,$A52,IITMaths!AK$42)+SUMIF(IITMaths!$AK$44,$A52,IITMaths!AK$50)+SUMIF(IITMaths!$AK$52,$A52,IITMaths!AK$58)+SUMIF(IITMaths!$AK$60,$A52,IITMaths!AK$66)+SUMIF(IITMaths!$AK$68,$A52,IITMaths!AK$74)+SUMIF(IITMaths!$AK$76,$A52,IITMaths!AK$82)+SUMIF(IITMaths!$AK$84,$A52,IITMaths!AK$90)+SUMIF(IITMaths!$AK$92,$A52,IITMaths!AK$98))+(SUMIF(FourthLecture!$AK$12,$A52,FourthLecture!AK$18)+SUMIF(FourthLecture!$AK$20,$A52,FourthLecture!AK$26)+SUMIF(FourthLecture!$AK$28,$A52,FourthLecture!AK$34)+SUMIF(FourthLecture!$AK$36,$A52,FourthLecture!AK$42)+SUMIF(FourthLecture!$AK$44,$A52,FourthLecture!AK$50)+SUMIF(FourthLecture!$AK$52,$A52,FourthLecture!AK$58)+SUMIF(FourthLecture!$AK$60,$A52,FourthLecture!AK$66)+SUMIF(FourthLecture!$AK$68,$A52,FourthLecture!AK$74)+SUMIF(FourthLecture!$AK$76,$A52,FourthLecture!AK$82)+SUMIF(FourthLecture!$AK$84,$A52,FourthLecture!AK$90)+SUMIF(FourthLecture!$AK$92,$A52,FourthLecture!AK$98))+(SUMIF(OtherSubjects!$AK$12,$A52,OtherSubjects!AK$18)+SUMIF(OtherSubjects!$AK$20,$A52,OtherSubjects!AK$26)+SUMIF(OtherSubjects!$AK$28,$A52,OtherSubjects!AK$34)+SUMIF(OtherSubjects!$AK$36,$A52,OtherSubjects!AK$42)+SUMIF(OtherSubjects!$AK$44,$A52,OtherSubjects!AK$50)+SUMIF(OtherSubjects!$AK$52,$A52,OtherSubjects!AK$58)+SUMIF(OtherSubjects!$AK$60,$A52,OtherSubjects!AK$66)+SUMIF(OtherSubjects!$AK$68,$A52,OtherSubjects!AK$74)+SUMIF(OtherSubjects!$AK$76,$A52,OtherSubjects!AK$82)+SUMIF(OtherSubjects!$AK$84,$A52,OtherSubjects!AK$90)+SUMIF(OtherSubjects!$AK$92,$A52,OtherSubjects!AK$98))</f>
        <v>0</v>
      </c>
      <c r="K52" s="331">
        <f>(SUMIF(Physics!$AK$12,$A52,Physics!AL$18)+SUMIF(Physics!$AK$20,$A52,Physics!AL$26)+SUMIF(Physics!$AK$28,$A52,Physics!AL$34)+SUMIF(Physics!$AK$36,$A52,Physics!AL$42)+SUMIF(Physics!$AK$44,$A52,Physics!AL$50)+SUMIF(Physics!$AK$52,$A52,Physics!AL$58)+SUMIF(Physics!$AK$60,$A52,Physics!AL$66)+SUMIF(Physics!$AK$68,$A52,Physics!AL$74)+SUMIF(Physics!$AK$76,$A52,Physics!AL$82)+SUMIF(Physics!$AK$84,$A52,Physics!AL$90)+SUMIF(Physics!$AK$92,$A52,Physics!AL$98))+(SUMIF(IITPhysics!$AK$12,$A52,IITPhysics!AL$18)+SUMIF(IITPhysics!$AK$20,$A52,IITPhysics!AL$26)+SUMIF(IITPhysics!$AK$28,$A52,IITPhysics!AL$34)+SUMIF(IITPhysics!$AK$36,$A52,IITPhysics!AL$42)+SUMIF(IITPhysics!$AK$44,$A52,IITPhysics!AL$50)+SUMIF(IITPhysics!$AK$52,$A52,IITPhysics!AL$58)+SUMIF(IITPhysics!$AK$60,$A52,IITPhysics!AL$66)+SUMIF(IITPhysics!$AK$68,$A52,IITPhysics!AL$74)+SUMIF(IITPhysics!$AK$76,$A52,IITPhysics!AL$82)+SUMIF(IITPhysics!$AK$84,$A52,IITPhysics!AL$90)+SUMIF(IITPhysics!$AK$92,$A52,IITPhysics!AL$98))+(SUMIF(Chem!$AK$12,$A52,Chem!AL$18)+SUMIF(Chem!$AK$20,$A52,Chem!AL$26)+SUMIF(Chem!$AK$28,$A52,Chem!AL$34)+SUMIF(Chem!$AK$36,$A52,Chem!AL$42)+SUMIF(Chem!$AK$44,$A52,Chem!AL$50)+SUMIF(Chem!$AK$52,$A52,Chem!AL$58)+SUMIF(Chem!$AK$60,$A52,Chem!AL$66)+SUMIF(Chem!$AK$68,$A52,Chem!AL$74)+SUMIF(Chem!$AK$76,$A52,Chem!AL$82)+SUMIF(Chem!$AK$84,$A52,Chem!AL$90)+SUMIF(Chem!$AK$92,$A52,Chem!AL$98))+(SUMIF(IITChem!$AK$12,$A52,IITChem!AL$18)+SUMIF(IITChem!$AK$20,$A52,IITChem!AL$26)+SUMIF(IITChem!$AK$28,$A52,IITChem!AL$34)+SUMIF(IITChem!$AK$36,$A52,IITChem!AL$42)+SUMIF(IITChem!$AK$44,$A52,IITChem!AL$50)+SUMIF(IITChem!$AK$52,$A52,IITChem!AL$58)+SUMIF(IITChem!$AK$60,$A52,IITChem!AL$66)+SUMIF(IITChem!$AK$68,$A52,IITChem!AL$74)+SUMIF(IITChem!$AK$76,$A52,IITChem!AL$82)+SUMIF(IITChem!$AK$84,$A52,IITChem!AL$90)+SUMIF(IITChem!$AK$92,$A52,IITChem!AL$98))+(SUMIF(Bio!$AK$12,$A52,Bio!AL$18)+SUMIF(Bio!$AK$20,$A52,Bio!AL$26)+SUMIF(Bio!$AK$28,$A52,Bio!AL$34)+SUMIF(Bio!$AK$36,$A52,Bio!AL$42)+SUMIF(Bio!$AK$44,$A52,Bio!AL$50)+SUMIF(Bio!$AK$52,$A52,Bio!AL$58)+SUMIF(Bio!$AK$60,$A52,Bio!AL$66)+SUMIF(Bio!$AK$68,$A52,Bio!AL$74)+SUMIF(Bio!$AK$76,$A52,Bio!AL$82)+SUMIF(Bio!$AK$84,$A52,Bio!AL$90)+SUMIF(Bio!$AK$92,$A52,Bio!AL$98))+(SUMIF(Maths!$AK$12,$A52,Maths!AL$18)+SUMIF(Maths!$AK$20,$A52,Maths!AL$26)+SUMIF(Maths!$AK$28,$A52,Maths!AL$34)+SUMIF(Maths!$AK$36,$A52,Maths!AL$42)+SUMIF(Maths!$AK$44,$A52,Maths!AL$50)+SUMIF(Maths!$AK$52,$A52,Maths!AL$58)+SUMIF(Maths!$AK$60,$A52,Maths!AL$66)+SUMIF(Maths!$AK$68,$A52,Maths!AL$74)+SUMIF(Maths!$AK$76,$A52,Maths!AL$82)+SUMIF(Maths!$AK$84,$A52,Maths!AL$90)+SUMIF(Maths!$AK$92,$A52,Maths!AL$98))+(SUMIF(IITMaths!$AK$12,$A52,IITMaths!AL$18)+SUMIF(IITMaths!$AK$20,$A52,IITMaths!AL$26)+SUMIF(IITMaths!$AK$28,$A52,IITMaths!AL$34)+SUMIF(IITMaths!$AK$36,$A52,IITMaths!AL$42)+SUMIF(IITMaths!$AK$44,$A52,IITMaths!AL$50)+SUMIF(IITMaths!$AK$52,$A52,IITMaths!AL$58)+SUMIF(IITMaths!$AK$60,$A52,IITMaths!AL$66)+SUMIF(IITMaths!$AK$68,$A52,IITMaths!AL$74)+SUMIF(IITMaths!$AK$76,$A52,IITMaths!AL$82)+SUMIF(IITMaths!$AK$84,$A52,IITMaths!AL$90)+SUMIF(IITMaths!$AK$92,$A52,IITMaths!AL$98))+(SUMIF(FourthLecture!$AK$12,$A52,FourthLecture!AL$18)+SUMIF(FourthLecture!$AK$20,$A52,FourthLecture!AL$26)+SUMIF(FourthLecture!$AK$28,$A52,FourthLecture!AL$34)+SUMIF(FourthLecture!$AK$36,$A52,FourthLecture!AL$42)+SUMIF(FourthLecture!$AK$44,$A52,FourthLecture!AL$50)+SUMIF(FourthLecture!$AK$52,$A52,FourthLecture!AL$58)+SUMIF(FourthLecture!$AK$60,$A52,FourthLecture!AL$66)+SUMIF(FourthLecture!$AK$68,$A52,FourthLecture!AL$74)+SUMIF(FourthLecture!$AK$76,$A52,FourthLecture!AL$82)+SUMIF(FourthLecture!$AK$84,$A52,FourthLecture!AL$90)+SUMIF(FourthLecture!$AK$92,$A52,FourthLecture!AL$98))+(SUMIF(OtherSubjects!$AK$12,$A52,OtherSubjects!AL$18)+SUMIF(OtherSubjects!$AK$20,$A52,OtherSubjects!AL$26)+SUMIF(OtherSubjects!$AK$28,$A52,OtherSubjects!AL$34)+SUMIF(OtherSubjects!$AK$36,$A52,OtherSubjects!AL$42)+SUMIF(OtherSubjects!$AK$44,$A52,OtherSubjects!AL$50)+SUMIF(OtherSubjects!$AK$52,$A52,OtherSubjects!AL$58)+SUMIF(OtherSubjects!$AK$60,$A52,OtherSubjects!AL$66)+SUMIF(OtherSubjects!$AK$68,$A52,OtherSubjects!AL$74)+SUMIF(OtherSubjects!$AK$76,$A52,OtherSubjects!AL$82)+SUMIF(OtherSubjects!$AK$84,$A52,OtherSubjects!AL$90)+SUMIF(OtherSubjects!$AK$92,$A52,OtherSubjects!AL$98))</f>
        <v>0</v>
      </c>
      <c r="L52" s="331">
        <f>(SUMIF(Physics!$AK$12,$A52,Physics!AM$18)+SUMIF(Physics!$AK$20,$A52,Physics!AM$26)+SUMIF(Physics!$AK$28,$A52,Physics!AM$34)+SUMIF(Physics!$AK$36,$A52,Physics!AM$42)+SUMIF(Physics!$AK$44,$A52,Physics!AM$50)+SUMIF(Physics!$AK$52,$A52,Physics!AM$58)+SUMIF(Physics!$AK$60,$A52,Physics!AM$66)+SUMIF(Physics!$AK$68,$A52,Physics!AM$74)+SUMIF(Physics!$AK$76,$A52,Physics!AM$82)+SUMIF(Physics!$AK$84,$A52,Physics!AM$90)+SUMIF(Physics!$AK$92,$A52,Physics!AM$98))+(SUMIF(IITPhysics!$AK$12,$A52,IITPhysics!AM$18)+SUMIF(IITPhysics!$AK$20,$A52,IITPhysics!AM$26)+SUMIF(IITPhysics!$AK$28,$A52,IITPhysics!AM$34)+SUMIF(IITPhysics!$AK$36,$A52,IITPhysics!AM$42)+SUMIF(IITPhysics!$AK$44,$A52,IITPhysics!AM$50)+SUMIF(IITPhysics!$AK$52,$A52,IITPhysics!AM$58)+SUMIF(IITPhysics!$AK$60,$A52,IITPhysics!AM$66)+SUMIF(IITPhysics!$AK$68,$A52,IITPhysics!AM$74)+SUMIF(IITPhysics!$AK$76,$A52,IITPhysics!AM$82)+SUMIF(IITPhysics!$AK$84,$A52,IITPhysics!AM$90)+SUMIF(IITPhysics!$AK$92,$A52,IITPhysics!AM$98))+(SUMIF(Chem!$AK$12,$A52,Chem!AM$18)+SUMIF(Chem!$AK$20,$A52,Chem!AM$26)+SUMIF(Chem!$AK$28,$A52,Chem!AM$34)+SUMIF(Chem!$AK$36,$A52,Chem!AM$42)+SUMIF(Chem!$AK$44,$A52,Chem!AM$50)+SUMIF(Chem!$AK$52,$A52,Chem!AM$58)+SUMIF(Chem!$AK$60,$A52,Chem!AM$66)+SUMIF(Chem!$AK$68,$A52,Chem!AM$74)+SUMIF(Chem!$AK$76,$A52,Chem!AM$82)+SUMIF(Chem!$AK$84,$A52,Chem!AM$90)+SUMIF(Chem!$AK$92,$A52,Chem!AM$98))+(SUMIF(IITChem!$AK$12,$A52,IITChem!AM$18)+SUMIF(IITChem!$AK$20,$A52,IITChem!AM$26)+SUMIF(IITChem!$AK$28,$A52,IITChem!AM$34)+SUMIF(IITChem!$AK$36,$A52,IITChem!AM$42)+SUMIF(IITChem!$AK$44,$A52,IITChem!AM$50)+SUMIF(IITChem!$AK$52,$A52,IITChem!AM$58)+SUMIF(IITChem!$AK$60,$A52,IITChem!AM$66)+SUMIF(IITChem!$AK$68,$A52,IITChem!AM$74)+SUMIF(IITChem!$AK$76,$A52,IITChem!AM$82)+SUMIF(IITChem!$AK$84,$A52,IITChem!AM$90)+SUMIF(IITChem!$AK$92,$A52,IITChem!AM$98))+(SUMIF(Bio!$AK$12,$A52,Bio!AM$18)+SUMIF(Bio!$AK$20,$A52,Bio!AM$26)+SUMIF(Bio!$AK$28,$A52,Bio!AM$34)+SUMIF(Bio!$AK$36,$A52,Bio!AM$42)+SUMIF(Bio!$AK$44,$A52,Bio!AM$50)+SUMIF(Bio!$AK$52,$A52,Bio!AM$58)+SUMIF(Bio!$AK$60,$A52,Bio!AM$66)+SUMIF(Bio!$AK$68,$A52,Bio!AM$74)+SUMIF(Bio!$AK$76,$A52,Bio!AM$82)+SUMIF(Bio!$AK$84,$A52,Bio!AM$90)+SUMIF(Bio!$AK$92,$A52,Bio!AM$98))+(SUMIF(Maths!$AK$12,$A52,Maths!AM$18)+SUMIF(Maths!$AK$20,$A52,Maths!AM$26)+SUMIF(Maths!$AK$28,$A52,Maths!AM$34)+SUMIF(Maths!$AK$36,$A52,Maths!AM$42)+SUMIF(Maths!$AK$44,$A52,Maths!AM$50)+SUMIF(Maths!$AK$52,$A52,Maths!AM$58)+SUMIF(Maths!$AK$60,$A52,Maths!AM$66)+SUMIF(Maths!$AK$68,$A52,Maths!AM$74)+SUMIF(Maths!$AK$76,$A52,Maths!AM$82)+SUMIF(Maths!$AK$84,$A52,Maths!AM$90)+SUMIF(Maths!$AK$92,$A52,Maths!AM$98))+(SUMIF(IITMaths!$AK$12,$A52,IITMaths!AM$18)+SUMIF(IITMaths!$AK$20,$A52,IITMaths!AM$26)+SUMIF(IITMaths!$AK$28,$A52,IITMaths!AM$34)+SUMIF(IITMaths!$AK$36,$A52,IITMaths!AM$42)+SUMIF(IITMaths!$AK$44,$A52,IITMaths!AM$50)+SUMIF(IITMaths!$AK$52,$A52,IITMaths!AM$58)+SUMIF(IITMaths!$AK$60,$A52,IITMaths!AM$66)+SUMIF(IITMaths!$AK$68,$A52,IITMaths!AM$74)+SUMIF(IITMaths!$AK$76,$A52,IITMaths!AM$82)+SUMIF(IITMaths!$AK$84,$A52,IITMaths!AM$90)+SUMIF(IITMaths!$AK$92,$A52,IITMaths!AM$98))+(SUMIF(FourthLecture!$AK$12,$A52,FourthLecture!AM$18)+SUMIF(FourthLecture!$AK$20,$A52,FourthLecture!AM$26)+SUMIF(FourthLecture!$AK$28,$A52,FourthLecture!AM$34)+SUMIF(FourthLecture!$AK$36,$A52,FourthLecture!AM$42)+SUMIF(FourthLecture!$AK$44,$A52,FourthLecture!AM$50)+SUMIF(FourthLecture!$AK$52,$A52,FourthLecture!AM$58)+SUMIF(FourthLecture!$AK$60,$A52,FourthLecture!AM$66)+SUMIF(FourthLecture!$AK$68,$A52,FourthLecture!AM$74)+SUMIF(FourthLecture!$AK$76,$A52,FourthLecture!AM$82)+SUMIF(FourthLecture!$AK$84,$A52,FourthLecture!AM$90)+SUMIF(FourthLecture!$AK$92,$A52,FourthLecture!AM$98))+(SUMIF(OtherSubjects!$AK$12,$A52,OtherSubjects!AM$18)+SUMIF(OtherSubjects!$AK$20,$A52,OtherSubjects!AM$26)+SUMIF(OtherSubjects!$AK$28,$A52,OtherSubjects!AM$34)+SUMIF(OtherSubjects!$AK$36,$A52,OtherSubjects!AM$42)+SUMIF(OtherSubjects!$AK$44,$A52,OtherSubjects!AM$50)+SUMIF(OtherSubjects!$AK$52,$A52,OtherSubjects!AM$58)+SUMIF(OtherSubjects!$AK$60,$A52,OtherSubjects!AM$66)+SUMIF(OtherSubjects!$AK$68,$A52,OtherSubjects!AM$74)+SUMIF(OtherSubjects!$AK$76,$A52,OtherSubjects!AM$82)+SUMIF(OtherSubjects!$AK$84,$A52,OtherSubjects!AM$90)+SUMIF(OtherSubjects!$AK$92,$A52,OtherSubjects!AM$98))</f>
        <v>0</v>
      </c>
      <c r="M52" s="331">
        <f>(SUMIF(Physics!$AK$12,$A52,Physics!AN$18)+SUMIF(Physics!$AK$20,$A52,Physics!AN$26)+SUMIF(Physics!$AK$28,$A52,Physics!AN$34)+SUMIF(Physics!$AK$36,$A52,Physics!AN$42)+SUMIF(Physics!$AK$44,$A52,Physics!AN$50)+SUMIF(Physics!$AK$52,$A52,Physics!AN$58)+SUMIF(Physics!$AK$60,$A52,Physics!AN$66)+SUMIF(Physics!$AK$68,$A52,Physics!AN$74)+SUMIF(Physics!$AK$76,$A52,Physics!AN$82)+SUMIF(Physics!$AK$84,$A52,Physics!AN$90)+SUMIF(Physics!$AK$92,$A52,Physics!AN$98))+(SUMIF(IITPhysics!$AK$12,$A52,IITPhysics!AN$18)+SUMIF(IITPhysics!$AK$20,$A52,IITPhysics!AN$26)+SUMIF(IITPhysics!$AK$28,$A52,IITPhysics!AN$34)+SUMIF(IITPhysics!$AK$36,$A52,IITPhysics!AN$42)+SUMIF(IITPhysics!$AK$44,$A52,IITPhysics!AN$50)+SUMIF(IITPhysics!$AK$52,$A52,IITPhysics!AN$58)+SUMIF(IITPhysics!$AK$60,$A52,IITPhysics!AN$66)+SUMIF(IITPhysics!$AK$68,$A52,IITPhysics!AN$74)+SUMIF(IITPhysics!$AK$76,$A52,IITPhysics!AN$82)+SUMIF(IITPhysics!$AK$84,$A52,IITPhysics!AN$90)+SUMIF(IITPhysics!$AK$92,$A52,IITPhysics!AN$98))+(SUMIF(Chem!$AK$12,$A52,Chem!AN$18)+SUMIF(Chem!$AK$20,$A52,Chem!AN$26)+SUMIF(Chem!$AK$28,$A52,Chem!AN$34)+SUMIF(Chem!$AK$36,$A52,Chem!AN$42)+SUMIF(Chem!$AK$44,$A52,Chem!AN$50)+SUMIF(Chem!$AK$52,$A52,Chem!AN$58)+SUMIF(Chem!$AK$60,$A52,Chem!AN$66)+SUMIF(Chem!$AK$68,$A52,Chem!AN$74)+SUMIF(Chem!$AK$76,$A52,Chem!AN$82)+SUMIF(Chem!$AK$84,$A52,Chem!AN$90)+SUMIF(Chem!$AK$92,$A52,Chem!AN$98))+(SUMIF(IITChem!$AK$12,$A52,IITChem!AN$18)+SUMIF(IITChem!$AK$20,$A52,IITChem!AN$26)+SUMIF(IITChem!$AK$28,$A52,IITChem!AN$34)+SUMIF(IITChem!$AK$36,$A52,IITChem!AN$42)+SUMIF(IITChem!$AK$44,$A52,IITChem!AN$50)+SUMIF(IITChem!$AK$52,$A52,IITChem!AN$58)+SUMIF(IITChem!$AK$60,$A52,IITChem!AN$66)+SUMIF(IITChem!$AK$68,$A52,IITChem!AN$74)+SUMIF(IITChem!$AK$76,$A52,IITChem!AN$82)+SUMIF(IITChem!$AK$84,$A52,IITChem!AN$90)+SUMIF(IITChem!$AK$92,$A52,IITChem!AN$98))+(SUMIF(Bio!$AK$12,$A52,Bio!AN$18)+SUMIF(Bio!$AK$20,$A52,Bio!AN$26)+SUMIF(Bio!$AK$28,$A52,Bio!AN$34)+SUMIF(Bio!$AK$36,$A52,Bio!AN$42)+SUMIF(Bio!$AK$44,$A52,Bio!AN$50)+SUMIF(Bio!$AK$52,$A52,Bio!AN$58)+SUMIF(Bio!$AK$60,$A52,Bio!AN$66)+SUMIF(Bio!$AK$68,$A52,Bio!AN$74)+SUMIF(Bio!$AK$76,$A52,Bio!AN$82)+SUMIF(Bio!$AK$84,$A52,Bio!AN$90)+SUMIF(Bio!$AK$92,$A52,Bio!AN$98))+(SUMIF(Maths!$AK$12,$A52,Maths!AN$18)+SUMIF(Maths!$AK$20,$A52,Maths!AN$26)+SUMIF(Maths!$AK$28,$A52,Maths!AN$34)+SUMIF(Maths!$AK$36,$A52,Maths!AN$42)+SUMIF(Maths!$AK$44,$A52,Maths!AN$50)+SUMIF(Maths!$AK$52,$A52,Maths!AN$58)+SUMIF(Maths!$AK$60,$A52,Maths!AN$66)+SUMIF(Maths!$AK$68,$A52,Maths!AN$74)+SUMIF(Maths!$AK$76,$A52,Maths!AN$82)+SUMIF(Maths!$AK$84,$A52,Maths!AN$90)+SUMIF(Maths!$AK$92,$A52,Maths!AN$98))+(SUMIF(IITMaths!$AK$12,$A52,IITMaths!AN$18)+SUMIF(IITMaths!$AK$20,$A52,IITMaths!AN$26)+SUMIF(IITMaths!$AK$28,$A52,IITMaths!AN$34)+SUMIF(IITMaths!$AK$36,$A52,IITMaths!AN$42)+SUMIF(IITMaths!$AK$44,$A52,IITMaths!AN$50)+SUMIF(IITMaths!$AK$52,$A52,IITMaths!AN$58)+SUMIF(IITMaths!$AK$60,$A52,IITMaths!AN$66)+SUMIF(IITMaths!$AK$68,$A52,IITMaths!AN$74)+SUMIF(IITMaths!$AK$76,$A52,IITMaths!AN$82)+SUMIF(IITMaths!$AK$84,$A52,IITMaths!AN$90)+SUMIF(IITMaths!$AK$92,$A52,IITMaths!AN$98))+(SUMIF(FourthLecture!$AK$12,$A52,FourthLecture!AN$18)+SUMIF(FourthLecture!$AK$20,$A52,FourthLecture!AN$26)+SUMIF(FourthLecture!$AK$28,$A52,FourthLecture!AN$34)+SUMIF(FourthLecture!$AK$36,$A52,FourthLecture!AN$42)+SUMIF(FourthLecture!$AK$44,$A52,FourthLecture!AN$50)+SUMIF(FourthLecture!$AK$52,$A52,FourthLecture!AN$58)+SUMIF(FourthLecture!$AK$60,$A52,FourthLecture!AN$66)+SUMIF(FourthLecture!$AK$68,$A52,FourthLecture!AN$74)+SUMIF(FourthLecture!$AK$76,$A52,FourthLecture!AN$82)+SUMIF(FourthLecture!$AK$84,$A52,FourthLecture!AN$90)+SUMIF(FourthLecture!$AK$92,$A52,FourthLecture!AN$98))+(SUMIF(OtherSubjects!$AK$12,$A52,OtherSubjects!AN$18)+SUMIF(OtherSubjects!$AK$20,$A52,OtherSubjects!AN$26)+SUMIF(OtherSubjects!$AK$28,$A52,OtherSubjects!AN$34)+SUMIF(OtherSubjects!$AK$36,$A52,OtherSubjects!AN$42)+SUMIF(OtherSubjects!$AK$44,$A52,OtherSubjects!AN$50)+SUMIF(OtherSubjects!$AK$52,$A52,OtherSubjects!AN$58)+SUMIF(OtherSubjects!$AK$60,$A52,OtherSubjects!AN$66)+SUMIF(OtherSubjects!$AK$68,$A52,OtherSubjects!AN$74)+SUMIF(OtherSubjects!$AK$76,$A52,OtherSubjects!AN$82)+SUMIF(OtherSubjects!$AK$84,$A52,OtherSubjects!AN$90)+SUMIF(OtherSubjects!$AK$92,$A52,OtherSubjects!AN$98))</f>
        <v>0</v>
      </c>
      <c r="N52" s="331">
        <f>(SUMIF(Physics!$AK$12,$A52,Physics!AO$18)+SUMIF(Physics!$AK$20,$A52,Physics!AO$26)+SUMIF(Physics!$AK$28,$A52,Physics!AO$34)+SUMIF(Physics!$AK$36,$A52,Physics!AO$42)+SUMIF(Physics!$AK$44,$A52,Physics!AO$50)+SUMIF(Physics!$AK$52,$A52,Physics!AO$58)+SUMIF(Physics!$AK$60,$A52,Physics!AO$66)+SUMIF(Physics!$AK$68,$A52,Physics!AO$74)+SUMIF(Physics!$AK$76,$A52,Physics!AO$82)+SUMIF(Physics!$AK$84,$A52,Physics!AO$90)+SUMIF(Physics!$AK$92,$A52,Physics!AO$98))+(SUMIF(IITPhysics!$AK$12,$A52,IITPhysics!AO$18)+SUMIF(IITPhysics!$AK$20,$A52,IITPhysics!AO$26)+SUMIF(IITPhysics!$AK$28,$A52,IITPhysics!AO$34)+SUMIF(IITPhysics!$AK$36,$A52,IITPhysics!AO$42)+SUMIF(IITPhysics!$AK$44,$A52,IITPhysics!AO$50)+SUMIF(IITPhysics!$AK$52,$A52,IITPhysics!AO$58)+SUMIF(IITPhysics!$AK$60,$A52,IITPhysics!AO$66)+SUMIF(IITPhysics!$AK$68,$A52,IITPhysics!AO$74)+SUMIF(IITPhysics!$AK$76,$A52,IITPhysics!AO$82)+SUMIF(IITPhysics!$AK$84,$A52,IITPhysics!AO$90)+SUMIF(IITPhysics!$AK$92,$A52,IITPhysics!AO$98))+(SUMIF(Chem!$AK$12,$A52,Chem!AO$18)+SUMIF(Chem!$AK$20,$A52,Chem!AO$26)+SUMIF(Chem!$AK$28,$A52,Chem!AO$34)+SUMIF(Chem!$AK$36,$A52,Chem!AO$42)+SUMIF(Chem!$AK$44,$A52,Chem!AO$50)+SUMIF(Chem!$AK$52,$A52,Chem!AO$58)+SUMIF(Chem!$AK$60,$A52,Chem!AO$66)+SUMIF(Chem!$AK$68,$A52,Chem!AO$74)+SUMIF(Chem!$AK$76,$A52,Chem!AO$82)+SUMIF(Chem!$AK$84,$A52,Chem!AO$90)+SUMIF(Chem!$AK$92,$A52,Chem!AO$98))+(SUMIF(IITChem!$AK$12,$A52,IITChem!AO$18)+SUMIF(IITChem!$AK$20,$A52,IITChem!AO$26)+SUMIF(IITChem!$AK$28,$A52,IITChem!AO$34)+SUMIF(IITChem!$AK$36,$A52,IITChem!AO$42)+SUMIF(IITChem!$AK$44,$A52,IITChem!AO$50)+SUMIF(IITChem!$AK$52,$A52,IITChem!AO$58)+SUMIF(IITChem!$AK$60,$A52,IITChem!AO$66)+SUMIF(IITChem!$AK$68,$A52,IITChem!AO$74)+SUMIF(IITChem!$AK$76,$A52,IITChem!AO$82)+SUMIF(IITChem!$AK$84,$A52,IITChem!AO$90)+SUMIF(IITChem!$AK$92,$A52,IITChem!AO$98))+(SUMIF(Bio!$AK$12,$A52,Bio!AO$18)+SUMIF(Bio!$AK$20,$A52,Bio!AO$26)+SUMIF(Bio!$AK$28,$A52,Bio!AO$34)+SUMIF(Bio!$AK$36,$A52,Bio!AO$42)+SUMIF(Bio!$AK$44,$A52,Bio!AO$50)+SUMIF(Bio!$AK$52,$A52,Bio!AO$58)+SUMIF(Bio!$AK$60,$A52,Bio!AO$66)+SUMIF(Bio!$AK$68,$A52,Bio!AO$74)+SUMIF(Bio!$AK$76,$A52,Bio!AO$82)+SUMIF(Bio!$AK$84,$A52,Bio!AO$90)+SUMIF(Bio!$AK$92,$A52,Bio!AO$98))+(SUMIF(Maths!$AK$12,$A52,Maths!AO$18)+SUMIF(Maths!$AK$20,$A52,Maths!AO$26)+SUMIF(Maths!$AK$28,$A52,Maths!AO$34)+SUMIF(Maths!$AK$36,$A52,Maths!AO$42)+SUMIF(Maths!$AK$44,$A52,Maths!AO$50)+SUMIF(Maths!$AK$52,$A52,Maths!AO$58)+SUMIF(Maths!$AK$60,$A52,Maths!AO$66)+SUMIF(Maths!$AK$68,$A52,Maths!AO$74)+SUMIF(Maths!$AK$76,$A52,Maths!AO$82)+SUMIF(Maths!$AK$84,$A52,Maths!AO$90)+SUMIF(Maths!$AK$92,$A52,Maths!AO$98))+(SUMIF(IITMaths!$AK$12,$A52,IITMaths!AO$18)+SUMIF(IITMaths!$AK$20,$A52,IITMaths!AO$26)+SUMIF(IITMaths!$AK$28,$A52,IITMaths!AO$34)+SUMIF(IITMaths!$AK$36,$A52,IITMaths!AO$42)+SUMIF(IITMaths!$AK$44,$A52,IITMaths!AO$50)+SUMIF(IITMaths!$AK$52,$A52,IITMaths!AO$58)+SUMIF(IITMaths!$AK$60,$A52,IITMaths!AO$66)+SUMIF(IITMaths!$AK$68,$A52,IITMaths!AO$74)+SUMIF(IITMaths!$AK$76,$A52,IITMaths!AO$82)+SUMIF(IITMaths!$AK$84,$A52,IITMaths!AO$90)+SUMIF(IITMaths!$AK$92,$A52,IITMaths!AO$98))+(SUMIF(FourthLecture!$AK$12,$A52,FourthLecture!AO$18)+SUMIF(FourthLecture!$AK$20,$A52,FourthLecture!AO$26)+SUMIF(FourthLecture!$AK$28,$A52,FourthLecture!AO$34)+SUMIF(FourthLecture!$AK$36,$A52,FourthLecture!AO$42)+SUMIF(FourthLecture!$AK$44,$A52,FourthLecture!AO$50)+SUMIF(FourthLecture!$AK$52,$A52,FourthLecture!AO$58)+SUMIF(FourthLecture!$AK$60,$A52,FourthLecture!AO$66)+SUMIF(FourthLecture!$AK$68,$A52,FourthLecture!AO$74)+SUMIF(FourthLecture!$AK$76,$A52,FourthLecture!AO$82)+SUMIF(FourthLecture!$AK$84,$A52,FourthLecture!AO$90)+SUMIF(FourthLecture!$AK$92,$A52,FourthLecture!AO$98))+(SUMIF(OtherSubjects!$AK$12,$A52,OtherSubjects!AO$18)+SUMIF(OtherSubjects!$AK$20,$A52,OtherSubjects!AO$26)+SUMIF(OtherSubjects!$AK$28,$A52,OtherSubjects!AO$34)+SUMIF(OtherSubjects!$AK$36,$A52,OtherSubjects!AO$42)+SUMIF(OtherSubjects!$AK$44,$A52,OtherSubjects!AO$50)+SUMIF(OtherSubjects!$AK$52,$A52,OtherSubjects!AO$58)+SUMIF(OtherSubjects!$AK$60,$A52,OtherSubjects!AO$66)+SUMIF(OtherSubjects!$AK$68,$A52,OtherSubjects!AO$74)+SUMIF(OtherSubjects!$AK$76,$A52,OtherSubjects!AO$82)+SUMIF(OtherSubjects!$AK$84,$A52,OtherSubjects!AO$90)+SUMIF(OtherSubjects!$AK$92,$A52,OtherSubjects!AO$98))</f>
        <v>0</v>
      </c>
      <c r="O52" s="331">
        <f>(SUMIF(Physics!$AK$12,$A52,Physics!AP$18)+SUMIF(Physics!$AK$20,$A52,Physics!AP$26)+SUMIF(Physics!$AK$28,$A52,Physics!AP$34)+SUMIF(Physics!$AK$36,$A52,Physics!AP$42)+SUMIF(Physics!$AK$44,$A52,Physics!AP$50)+SUMIF(Physics!$AK$52,$A52,Physics!AP$58)+SUMIF(Physics!$AK$60,$A52,Physics!AP$66)+SUMIF(Physics!$AK$68,$A52,Physics!AP$74)+SUMIF(Physics!$AK$76,$A52,Physics!AP$82)+SUMIF(Physics!$AK$84,$A52,Physics!AP$90)+SUMIF(Physics!$AK$92,$A52,Physics!AP$98))+(SUMIF(IITPhysics!$AK$12,$A52,IITPhysics!AP$18)+SUMIF(IITPhysics!$AK$20,$A52,IITPhysics!AP$26)+SUMIF(IITPhysics!$AK$28,$A52,IITPhysics!AP$34)+SUMIF(IITPhysics!$AK$36,$A52,IITPhysics!AP$42)+SUMIF(IITPhysics!$AK$44,$A52,IITPhysics!AP$50)+SUMIF(IITPhysics!$AK$52,$A52,IITPhysics!AP$58)+SUMIF(IITPhysics!$AK$60,$A52,IITPhysics!AP$66)+SUMIF(IITPhysics!$AK$68,$A52,IITPhysics!AP$74)+SUMIF(IITPhysics!$AK$76,$A52,IITPhysics!AP$82)+SUMIF(IITPhysics!$AK$84,$A52,IITPhysics!AP$90)+SUMIF(IITPhysics!$AK$92,$A52,IITPhysics!AP$98))+(SUMIF(Chem!$AK$12,$A52,Chem!AP$18)+SUMIF(Chem!$AK$20,$A52,Chem!AP$26)+SUMIF(Chem!$AK$28,$A52,Chem!AP$34)+SUMIF(Chem!$AK$36,$A52,Chem!AP$42)+SUMIF(Chem!$AK$44,$A52,Chem!AP$50)+SUMIF(Chem!$AK$52,$A52,Chem!AP$58)+SUMIF(Chem!$AK$60,$A52,Chem!AP$66)+SUMIF(Chem!$AK$68,$A52,Chem!AP$74)+SUMIF(Chem!$AK$76,$A52,Chem!AP$82)+SUMIF(Chem!$AK$84,$A52,Chem!AP$90)+SUMIF(Chem!$AK$92,$A52,Chem!AP$98))+(SUMIF(IITChem!$AK$12,$A52,IITChem!AP$18)+SUMIF(IITChem!$AK$20,$A52,IITChem!AP$26)+SUMIF(IITChem!$AK$28,$A52,IITChem!AP$34)+SUMIF(IITChem!$AK$36,$A52,IITChem!AP$42)+SUMIF(IITChem!$AK$44,$A52,IITChem!AP$50)+SUMIF(IITChem!$AK$52,$A52,IITChem!AP$58)+SUMIF(IITChem!$AK$60,$A52,IITChem!AP$66)+SUMIF(IITChem!$AK$68,$A52,IITChem!AP$74)+SUMIF(IITChem!$AK$76,$A52,IITChem!AP$82)+SUMIF(IITChem!$AK$84,$A52,IITChem!AP$90)+SUMIF(IITChem!$AK$92,$A52,IITChem!AP$98))+(SUMIF(Bio!$AK$12,$A52,Bio!AP$18)+SUMIF(Bio!$AK$20,$A52,Bio!AP$26)+SUMIF(Bio!$AK$28,$A52,Bio!AP$34)+SUMIF(Bio!$AK$36,$A52,Bio!AP$42)+SUMIF(Bio!$AK$44,$A52,Bio!AP$50)+SUMIF(Bio!$AK$52,$A52,Bio!AP$58)+SUMIF(Bio!$AK$60,$A52,Bio!AP$66)+SUMIF(Bio!$AK$68,$A52,Bio!AP$74)+SUMIF(Bio!$AK$76,$A52,Bio!AP$82)+SUMIF(Bio!$AK$84,$A52,Bio!AP$90)+SUMIF(Bio!$AK$92,$A52,Bio!AP$98))+(SUMIF(Maths!$AK$12,$A52,Maths!AP$18)+SUMIF(Maths!$AK$20,$A52,Maths!AP$26)+SUMIF(Maths!$AK$28,$A52,Maths!AP$34)+SUMIF(Maths!$AK$36,$A52,Maths!AP$42)+SUMIF(Maths!$AK$44,$A52,Maths!AP$50)+SUMIF(Maths!$AK$52,$A52,Maths!AP$58)+SUMIF(Maths!$AK$60,$A52,Maths!AP$66)+SUMIF(Maths!$AK$68,$A52,Maths!AP$74)+SUMIF(Maths!$AK$76,$A52,Maths!AP$82)+SUMIF(Maths!$AK$84,$A52,Maths!AP$90)+SUMIF(Maths!$AK$92,$A52,Maths!AP$98))+(SUMIF(IITMaths!$AK$12,$A52,IITMaths!AP$18)+SUMIF(IITMaths!$AK$20,$A52,IITMaths!AP$26)+SUMIF(IITMaths!$AK$28,$A52,IITMaths!AP$34)+SUMIF(IITMaths!$AK$36,$A52,IITMaths!AP$42)+SUMIF(IITMaths!$AK$44,$A52,IITMaths!AP$50)+SUMIF(IITMaths!$AK$52,$A52,IITMaths!AP$58)+SUMIF(IITMaths!$AK$60,$A52,IITMaths!AP$66)+SUMIF(IITMaths!$AK$68,$A52,IITMaths!AP$74)+SUMIF(IITMaths!$AK$76,$A52,IITMaths!AP$82)+SUMIF(IITMaths!$AK$84,$A52,IITMaths!AP$90)+SUMIF(IITMaths!$AK$92,$A52,IITMaths!AP$98))+(SUMIF(FourthLecture!$AK$12,$A52,FourthLecture!AP$18)+SUMIF(FourthLecture!$AK$20,$A52,FourthLecture!AP$26)+SUMIF(FourthLecture!$AK$28,$A52,FourthLecture!AP$34)+SUMIF(FourthLecture!$AK$36,$A52,FourthLecture!AP$42)+SUMIF(FourthLecture!$AK$44,$A52,FourthLecture!AP$50)+SUMIF(FourthLecture!$AK$52,$A52,FourthLecture!AP$58)+SUMIF(FourthLecture!$AK$60,$A52,FourthLecture!AP$66)+SUMIF(FourthLecture!$AK$68,$A52,FourthLecture!AP$74)+SUMIF(FourthLecture!$AK$76,$A52,FourthLecture!AP$82)+SUMIF(FourthLecture!$AK$84,$A52,FourthLecture!AP$90)+SUMIF(FourthLecture!$AK$92,$A52,FourthLecture!AP$98))+(SUMIF(OtherSubjects!$AK$12,$A52,OtherSubjects!AP$18)+SUMIF(OtherSubjects!$AK$20,$A52,OtherSubjects!AP$26)+SUMIF(OtherSubjects!$AK$28,$A52,OtherSubjects!AP$34)+SUMIF(OtherSubjects!$AK$36,$A52,OtherSubjects!AP$42)+SUMIF(OtherSubjects!$AK$44,$A52,OtherSubjects!AP$50)+SUMIF(OtherSubjects!$AK$52,$A52,OtherSubjects!AP$58)+SUMIF(OtherSubjects!$AK$60,$A52,OtherSubjects!AP$66)+SUMIF(OtherSubjects!$AK$68,$A52,OtherSubjects!AP$74)+SUMIF(OtherSubjects!$AK$76,$A52,OtherSubjects!AP$82)+SUMIF(OtherSubjects!$AK$84,$A52,OtherSubjects!AP$90)+SUMIF(OtherSubjects!$AK$92,$A52,OtherSubjects!AP$98))</f>
        <v>0</v>
      </c>
      <c r="P52" s="331">
        <f>(SUMIF(Physics!$AK$12,$A52,Physics!AQ$18)+SUMIF(Physics!$AK$20,$A52,Physics!AQ$26)+SUMIF(Physics!$AK$28,$A52,Physics!AQ$34)+SUMIF(Physics!$AK$36,$A52,Physics!AQ$42)+SUMIF(Physics!$AK$44,$A52,Physics!AQ$50)+SUMIF(Physics!$AK$52,$A52,Physics!AQ$58)+SUMIF(Physics!$AK$60,$A52,Physics!AQ$66)+SUMIF(Physics!$AK$68,$A52,Physics!AQ$74)+SUMIF(Physics!$AK$76,$A52,Physics!AQ$82)+SUMIF(Physics!$AK$84,$A52,Physics!AQ$90)+SUMIF(Physics!$AK$92,$A52,Physics!AQ$98))+(SUMIF(IITPhysics!$AK$12,$A52,IITPhysics!AQ$18)+SUMIF(IITPhysics!$AK$20,$A52,IITPhysics!AQ$26)+SUMIF(IITPhysics!$AK$28,$A52,IITPhysics!AQ$34)+SUMIF(IITPhysics!$AK$36,$A52,IITPhysics!AQ$42)+SUMIF(IITPhysics!$AK$44,$A52,IITPhysics!AQ$50)+SUMIF(IITPhysics!$AK$52,$A52,IITPhysics!AQ$58)+SUMIF(IITPhysics!$AK$60,$A52,IITPhysics!AQ$66)+SUMIF(IITPhysics!$AK$68,$A52,IITPhysics!AQ$74)+SUMIF(IITPhysics!$AK$76,$A52,IITPhysics!AQ$82)+SUMIF(IITPhysics!$AK$84,$A52,IITPhysics!AQ$90)+SUMIF(IITPhysics!$AK$92,$A52,IITPhysics!AQ$98))+(SUMIF(Chem!$AK$12,$A52,Chem!AQ$18)+SUMIF(Chem!$AK$20,$A52,Chem!AQ$26)+SUMIF(Chem!$AK$28,$A52,Chem!AQ$34)+SUMIF(Chem!$AK$36,$A52,Chem!AQ$42)+SUMIF(Chem!$AK$44,$A52,Chem!AQ$50)+SUMIF(Chem!$AK$52,$A52,Chem!AQ$58)+SUMIF(Chem!$AK$60,$A52,Chem!AQ$66)+SUMIF(Chem!$AK$68,$A52,Chem!AQ$74)+SUMIF(Chem!$AK$76,$A52,Chem!AQ$82)+SUMIF(Chem!$AK$84,$A52,Chem!AQ$90)+SUMIF(Chem!$AK$92,$A52,Chem!AQ$98))+(SUMIF(IITChem!$AK$12,$A52,IITChem!AQ$18)+SUMIF(IITChem!$AK$20,$A52,IITChem!AQ$26)+SUMIF(IITChem!$AK$28,$A52,IITChem!AQ$34)+SUMIF(IITChem!$AK$36,$A52,IITChem!AQ$42)+SUMIF(IITChem!$AK$44,$A52,IITChem!AQ$50)+SUMIF(IITChem!$AK$52,$A52,IITChem!AQ$58)+SUMIF(IITChem!$AK$60,$A52,IITChem!AQ$66)+SUMIF(IITChem!$AK$68,$A52,IITChem!AQ$74)+SUMIF(IITChem!$AK$76,$A52,IITChem!AQ$82)+SUMIF(IITChem!$AK$84,$A52,IITChem!AQ$90)+SUMIF(IITChem!$AK$92,$A52,IITChem!AQ$98))+(SUMIF(Bio!$AK$12,$A52,Bio!AQ$18)+SUMIF(Bio!$AK$20,$A52,Bio!AQ$26)+SUMIF(Bio!$AK$28,$A52,Bio!AQ$34)+SUMIF(Bio!$AK$36,$A52,Bio!AQ$42)+SUMIF(Bio!$AK$44,$A52,Bio!AQ$50)+SUMIF(Bio!$AK$52,$A52,Bio!AQ$58)+SUMIF(Bio!$AK$60,$A52,Bio!AQ$66)+SUMIF(Bio!$AK$68,$A52,Bio!AQ$74)+SUMIF(Bio!$AK$76,$A52,Bio!AQ$82)+SUMIF(Bio!$AK$84,$A52,Bio!AQ$90)+SUMIF(Bio!$AK$92,$A52,Bio!AQ$98))+(SUMIF(Maths!$AK$12,$A52,Maths!AQ$18)+SUMIF(Maths!$AK$20,$A52,Maths!AQ$26)+SUMIF(Maths!$AK$28,$A52,Maths!AQ$34)+SUMIF(Maths!$AK$36,$A52,Maths!AQ$42)+SUMIF(Maths!$AK$44,$A52,Maths!AQ$50)+SUMIF(Maths!$AK$52,$A52,Maths!AQ$58)+SUMIF(Maths!$AK$60,$A52,Maths!AQ$66)+SUMIF(Maths!$AK$68,$A52,Maths!AQ$74)+SUMIF(Maths!$AK$76,$A52,Maths!AQ$82)+SUMIF(Maths!$AK$84,$A52,Maths!AQ$90)+SUMIF(Maths!$AK$92,$A52,Maths!AQ$98))+(SUMIF(IITMaths!$AK$12,$A52,IITMaths!AQ$18)+SUMIF(IITMaths!$AK$20,$A52,IITMaths!AQ$26)+SUMIF(IITMaths!$AK$28,$A52,IITMaths!AQ$34)+SUMIF(IITMaths!$AK$36,$A52,IITMaths!AQ$42)+SUMIF(IITMaths!$AK$44,$A52,IITMaths!AQ$50)+SUMIF(IITMaths!$AK$52,$A52,IITMaths!AQ$58)+SUMIF(IITMaths!$AK$60,$A52,IITMaths!AQ$66)+SUMIF(IITMaths!$AK$68,$A52,IITMaths!AQ$74)+SUMIF(IITMaths!$AK$76,$A52,IITMaths!AQ$82)+SUMIF(IITMaths!$AK$84,$A52,IITMaths!AQ$90)+SUMIF(IITMaths!$AK$92,$A52,IITMaths!AQ$98))+(SUMIF(FourthLecture!$AK$12,$A52,FourthLecture!AQ$18)+SUMIF(FourthLecture!$AK$20,$A52,FourthLecture!AQ$26)+SUMIF(FourthLecture!$AK$28,$A52,FourthLecture!AQ$34)+SUMIF(FourthLecture!$AK$36,$A52,FourthLecture!AQ$42)+SUMIF(FourthLecture!$AK$44,$A52,FourthLecture!AQ$50)+SUMIF(FourthLecture!$AK$52,$A52,FourthLecture!AQ$58)+SUMIF(FourthLecture!$AK$60,$A52,FourthLecture!AQ$66)+SUMIF(FourthLecture!$AK$68,$A52,FourthLecture!AQ$74)+SUMIF(FourthLecture!$AK$76,$A52,FourthLecture!AQ$82)+SUMIF(FourthLecture!$AK$84,$A52,FourthLecture!AQ$90)+SUMIF(FourthLecture!$AK$92,$A52,FourthLecture!AQ$98))+(SUMIF(OtherSubjects!$AK$12,$A52,OtherSubjects!AQ$18)+SUMIF(OtherSubjects!$AK$20,$A52,OtherSubjects!AQ$26)+SUMIF(OtherSubjects!$AK$28,$A52,OtherSubjects!AQ$34)+SUMIF(OtherSubjects!$AK$36,$A52,OtherSubjects!AQ$42)+SUMIF(OtherSubjects!$AK$44,$A52,OtherSubjects!AQ$50)+SUMIF(OtherSubjects!$AK$52,$A52,OtherSubjects!AQ$58)+SUMIF(OtherSubjects!$AK$60,$A52,OtherSubjects!AQ$66)+SUMIF(OtherSubjects!$AK$68,$A52,OtherSubjects!AQ$74)+SUMIF(OtherSubjects!$AK$76,$A52,OtherSubjects!AQ$82)+SUMIF(OtherSubjects!$AK$84,$A52,OtherSubjects!AQ$90)+SUMIF(OtherSubjects!$AK$92,$A52,OtherSubjects!AQ$98))</f>
        <v>0</v>
      </c>
      <c r="Q52" s="376">
        <f t="shared" ref="Q52:Q55" si="219">SUM(R52:AC52)</f>
        <v>0</v>
      </c>
      <c r="R52" s="331">
        <f>(SUMIF(Physics!$AX$12,$A52,Physics!AS$18)+SUMIF(Physics!$AX$20,$A52,Physics!AS$26)+SUMIF(Physics!$AX$28,$A52,Physics!AS$34)+SUMIF(Physics!$AX$36,$A52,Physics!AS$42)+SUMIF(Physics!$AX$44,$A52,Physics!AS$50)+SUMIF(Physics!$AX$52,$A52,Physics!AS$58)+SUMIF(Physics!$AX$60,$A52,Physics!AS$66)+SUMIF(Physics!$AX$68,$A52,Physics!AS$74)+SUMIF(Physics!$AX$76,$A52,Physics!AS$82)+SUMIF(Physics!$AX$84,$A52,Physics!AS$90)+SUMIF(Physics!$AX$92,$A52,Physics!AS$98))+(SUMIF(IITPhysics!$AX$12,$A52,IITPhysics!AS$18)+SUMIF(IITPhysics!$AX$20,$A52,IITPhysics!AS$26)+SUMIF(IITPhysics!$AX$28,$A52,IITPhysics!AS$34)+SUMIF(IITPhysics!$AX$36,$A52,IITPhysics!AS$42)+SUMIF(IITPhysics!$AX$44,$A52,IITPhysics!AS$50)+SUMIF(IITPhysics!$AX$52,$A52,IITPhysics!AS$58)+SUMIF(IITPhysics!$AX$60,$A52,IITPhysics!AS$66)+SUMIF(IITPhysics!$AX$68,$A52,IITPhysics!AS$74)+SUMIF(IITPhysics!$AX$76,$A52,IITPhysics!AS$82)+SUMIF(IITPhysics!$AX$84,$A52,IITPhysics!AS$90)+SUMIF(IITPhysics!$AX$92,$A52,IITPhysics!AS$98))+(SUMIF(Chem!$AX$12,$A52,Chem!AS$18)+SUMIF(Chem!$AX$20,$A52,Chem!AS$26)+SUMIF(Chem!$AX$28,$A52,Chem!AS$34)+SUMIF(Chem!$AX$36,$A52,Chem!AS$42)+SUMIF(Chem!$AX$44,$A52,Chem!AS$50)+SUMIF(Chem!$AX$52,$A52,Chem!AS$58)+SUMIF(Chem!$AX$60,$A52,Chem!AS$66)+SUMIF(Chem!$AX$68,$A52,Chem!AS$74)+SUMIF(Chem!$AX$76,$A52,Chem!AS$82)+SUMIF(Chem!$AX$84,$A52,Chem!AS$90)+SUMIF(Chem!$AX$92,$A52,Chem!AS$98))+(SUMIF(IITChem!$AX$12,$A52,IITChem!AS$18)+SUMIF(IITChem!$AX$20,$A52,IITChem!AS$26)+SUMIF(IITChem!$AX$28,$A52,IITChem!AS$34)+SUMIF(IITChem!$AX$36,$A52,IITChem!AS$42)+SUMIF(IITChem!$AX$44,$A52,IITChem!AS$50)+SUMIF(IITChem!$AX$52,$A52,IITChem!AS$58)+SUMIF(IITChem!$AX$60,$A52,IITChem!AS$66)+SUMIF(IITChem!$AX$68,$A52,IITChem!AS$74)+SUMIF(IITChem!$AX$76,$A52,IITChem!AS$82)+SUMIF(IITChem!$AX$84,$A52,IITChem!AS$90)+SUMIF(IITChem!$AX$92,$A52,IITChem!AS$98))+(SUMIF(Bio!$AX$12,$A52,Bio!AS$18)+SUMIF(Bio!$AX$20,$A52,Bio!AS$26)+SUMIF(Bio!$AX$28,$A52,Bio!AS$34)+SUMIF(Bio!$AX$36,$A52,Bio!AS$42)+SUMIF(Bio!$AX$44,$A52,Bio!AS$50)+SUMIF(Bio!$AX$52,$A52,Bio!AS$58)+SUMIF(Bio!$AX$60,$A52,Bio!AS$66)+SUMIF(Bio!$AX$68,$A52,Bio!AS$74)+SUMIF(Bio!$AX$76,$A52,Bio!AS$82)+SUMIF(Bio!$AX$84,$A52,Bio!AS$90)+SUMIF(Bio!$AX$92,$A52,Bio!AS$98))+(SUMIF(Maths!$AX$12,$A52,Maths!AS$18)+SUMIF(Maths!$AX$20,$A52,Maths!AS$26)+SUMIF(Maths!$AX$28,$A52,Maths!AS$34)+SUMIF(Maths!$AX$36,$A52,Maths!AS$42)+SUMIF(Maths!$AX$44,$A52,Maths!AS$50)+SUMIF(Maths!$AX$52,$A52,Maths!AS$58)+SUMIF(Maths!$AX$60,$A52,Maths!AS$66)+SUMIF(Maths!$AX$68,$A52,Maths!AS$74)+SUMIF(Maths!$AX$76,$A52,Maths!AS$82)+SUMIF(Maths!$AX$84,$A52,Maths!AS$90)+SUMIF(Maths!$AX$92,$A52,Maths!AS$98))+(SUMIF(IITMaths!$AX$12,$A52,IITMaths!AS$18)+SUMIF(IITMaths!$AX$20,$A52,IITMaths!AS$26)+SUMIF(IITMaths!$AX$28,$A52,IITMaths!AS$34)+SUMIF(IITMaths!$AX$36,$A52,IITMaths!AS$42)+SUMIF(IITMaths!$AX$44,$A52,IITMaths!AS$50)+SUMIF(IITMaths!$AX$52,$A52,IITMaths!AS$58)+SUMIF(IITMaths!$AX$60,$A52,IITMaths!AS$66)+SUMIF(IITMaths!$AX$68,$A52,IITMaths!AS$74)+SUMIF(IITMaths!$AX$76,$A52,IITMaths!AS$82)+SUMIF(IITMaths!$AX$84,$A52,IITMaths!AS$90)+SUMIF(IITMaths!$AX$92,$A52,IITMaths!AS$98))+(SUMIF(FourthLecture!$AX$12,$A52,FourthLecture!AS$18)+SUMIF(FourthLecture!$AX$20,$A52,FourthLecture!AS$26)+SUMIF(FourthLecture!$AX$28,$A52,FourthLecture!AS$34)+SUMIF(FourthLecture!$AX$36,$A52,FourthLecture!AS$42)+SUMIF(FourthLecture!$AX$44,$A52,FourthLecture!AS$50)+SUMIF(FourthLecture!$AX$52,$A52,FourthLecture!AS$58)+SUMIF(FourthLecture!$AX$60,$A52,FourthLecture!AS$66)+SUMIF(FourthLecture!$AX$68,$A52,FourthLecture!AS$74)+SUMIF(FourthLecture!$AX$76,$A52,FourthLecture!AS$82)+SUMIF(FourthLecture!$AX$84,$A52,FourthLecture!AS$90)+SUMIF(FourthLecture!$AX$92,$A52,FourthLecture!AS$98))+(SUMIF(OtherSubjects!$AX$12,$A52,OtherSubjects!AS$18)+SUMIF(OtherSubjects!$AX$20,$A52,OtherSubjects!AS$26)+SUMIF(OtherSubjects!$AX$28,$A52,OtherSubjects!AS$34)+SUMIF(OtherSubjects!$AX$36,$A52,OtherSubjects!AS$42)+SUMIF(OtherSubjects!$AX$44,$A52,OtherSubjects!AS$50)+SUMIF(OtherSubjects!$AX$52,$A52,OtherSubjects!AS$58)+SUMIF(OtherSubjects!$AX$60,$A52,OtherSubjects!AS$66)+SUMIF(OtherSubjects!$AX$68,$A52,OtherSubjects!AS$74)+SUMIF(OtherSubjects!$AX$76,$A52,OtherSubjects!AS$82)+SUMIF(OtherSubjects!$AX$84,$A52,OtherSubjects!AS$90)+SUMIF(OtherSubjects!$AX$92,$A52,OtherSubjects!AS$98))</f>
        <v>0</v>
      </c>
      <c r="S52" s="331">
        <f>(SUMIF(Physics!$AX$12,$A52,Physics!AT$18)+SUMIF(Physics!$AX$20,$A52,Physics!AT$26)+SUMIF(Physics!$AX$28,$A52,Physics!AT$34)+SUMIF(Physics!$AX$36,$A52,Physics!AT$42)+SUMIF(Physics!$AX$44,$A52,Physics!AT$50)+SUMIF(Physics!$AX$52,$A52,Physics!AT$58)+SUMIF(Physics!$AX$60,$A52,Physics!AT$66)+SUMIF(Physics!$AX$68,$A52,Physics!AT$74)+SUMIF(Physics!$AX$76,$A52,Physics!AT$82)+SUMIF(Physics!$AX$84,$A52,Physics!AT$90)+SUMIF(Physics!$AX$92,$A52,Physics!AT$98))+(SUMIF(IITPhysics!$AX$12,$A52,IITPhysics!AT$18)+SUMIF(IITPhysics!$AX$20,$A52,IITPhysics!AT$26)+SUMIF(IITPhysics!$AX$28,$A52,IITPhysics!AT$34)+SUMIF(IITPhysics!$AX$36,$A52,IITPhysics!AT$42)+SUMIF(IITPhysics!$AX$44,$A52,IITPhysics!AT$50)+SUMIF(IITPhysics!$AX$52,$A52,IITPhysics!AT$58)+SUMIF(IITPhysics!$AX$60,$A52,IITPhysics!AT$66)+SUMIF(IITPhysics!$AX$68,$A52,IITPhysics!AT$74)+SUMIF(IITPhysics!$AX$76,$A52,IITPhysics!AT$82)+SUMIF(IITPhysics!$AX$84,$A52,IITPhysics!AT$90)+SUMIF(IITPhysics!$AX$92,$A52,IITPhysics!AT$98))+(SUMIF(Chem!$AX$12,$A52,Chem!AT$18)+SUMIF(Chem!$AX$20,$A52,Chem!AT$26)+SUMIF(Chem!$AX$28,$A52,Chem!AT$34)+SUMIF(Chem!$AX$36,$A52,Chem!AT$42)+SUMIF(Chem!$AX$44,$A52,Chem!AT$50)+SUMIF(Chem!$AX$52,$A52,Chem!AT$58)+SUMIF(Chem!$AX$60,$A52,Chem!AT$66)+SUMIF(Chem!$AX$68,$A52,Chem!AT$74)+SUMIF(Chem!$AX$76,$A52,Chem!AT$82)+SUMIF(Chem!$AX$84,$A52,Chem!AT$90)+SUMIF(Chem!$AX$92,$A52,Chem!AT$98))+(SUMIF(IITChem!$AX$12,$A52,IITChem!AT$18)+SUMIF(IITChem!$AX$20,$A52,IITChem!AT$26)+SUMIF(IITChem!$AX$28,$A52,IITChem!AT$34)+SUMIF(IITChem!$AX$36,$A52,IITChem!AT$42)+SUMIF(IITChem!$AX$44,$A52,IITChem!AT$50)+SUMIF(IITChem!$AX$52,$A52,IITChem!AT$58)+SUMIF(IITChem!$AX$60,$A52,IITChem!AT$66)+SUMIF(IITChem!$AX$68,$A52,IITChem!AT$74)+SUMIF(IITChem!$AX$76,$A52,IITChem!AT$82)+SUMIF(IITChem!$AX$84,$A52,IITChem!AT$90)+SUMIF(IITChem!$AX$92,$A52,IITChem!AT$98))+(SUMIF(Bio!$AX$12,$A52,Bio!AT$18)+SUMIF(Bio!$AX$20,$A52,Bio!AT$26)+SUMIF(Bio!$AX$28,$A52,Bio!AT$34)+SUMIF(Bio!$AX$36,$A52,Bio!AT$42)+SUMIF(Bio!$AX$44,$A52,Bio!AT$50)+SUMIF(Bio!$AX$52,$A52,Bio!AT$58)+SUMIF(Bio!$AX$60,$A52,Bio!AT$66)+SUMIF(Bio!$AX$68,$A52,Bio!AT$74)+SUMIF(Bio!$AX$76,$A52,Bio!AT$82)+SUMIF(Bio!$AX$84,$A52,Bio!AT$90)+SUMIF(Bio!$AX$92,$A52,Bio!AT$98))+(SUMIF(Maths!$AX$12,$A52,Maths!AT$18)+SUMIF(Maths!$AX$20,$A52,Maths!AT$26)+SUMIF(Maths!$AX$28,$A52,Maths!AT$34)+SUMIF(Maths!$AX$36,$A52,Maths!AT$42)+SUMIF(Maths!$AX$44,$A52,Maths!AT$50)+SUMIF(Maths!$AX$52,$A52,Maths!AT$58)+SUMIF(Maths!$AX$60,$A52,Maths!AT$66)+SUMIF(Maths!$AX$68,$A52,Maths!AT$74)+SUMIF(Maths!$AX$76,$A52,Maths!AT$82)+SUMIF(Maths!$AX$84,$A52,Maths!AT$90)+SUMIF(Maths!$AX$92,$A52,Maths!AT$98))+(SUMIF(IITMaths!$AX$12,$A52,IITMaths!AT$18)+SUMIF(IITMaths!$AX$20,$A52,IITMaths!AT$26)+SUMIF(IITMaths!$AX$28,$A52,IITMaths!AT$34)+SUMIF(IITMaths!$AX$36,$A52,IITMaths!AT$42)+SUMIF(IITMaths!$AX$44,$A52,IITMaths!AT$50)+SUMIF(IITMaths!$AX$52,$A52,IITMaths!AT$58)+SUMIF(IITMaths!$AX$60,$A52,IITMaths!AT$66)+SUMIF(IITMaths!$AX$68,$A52,IITMaths!AT$74)+SUMIF(IITMaths!$AX$76,$A52,IITMaths!AT$82)+SUMIF(IITMaths!$AX$84,$A52,IITMaths!AT$90)+SUMIF(IITMaths!$AX$92,$A52,IITMaths!AT$98))+(SUMIF(FourthLecture!$AX$12,$A52,FourthLecture!AT$18)+SUMIF(FourthLecture!$AX$20,$A52,FourthLecture!AT$26)+SUMIF(FourthLecture!$AX$28,$A52,FourthLecture!AT$34)+SUMIF(FourthLecture!$AX$36,$A52,FourthLecture!AT$42)+SUMIF(FourthLecture!$AX$44,$A52,FourthLecture!AT$50)+SUMIF(FourthLecture!$AX$52,$A52,FourthLecture!AT$58)+SUMIF(FourthLecture!$AX$60,$A52,FourthLecture!AT$66)+SUMIF(FourthLecture!$AX$68,$A52,FourthLecture!AT$74)+SUMIF(FourthLecture!$AX$76,$A52,FourthLecture!AT$82)+SUMIF(FourthLecture!$AX$84,$A52,FourthLecture!AT$90)+SUMIF(FourthLecture!$AX$92,$A52,FourthLecture!AT$98))+(SUMIF(OtherSubjects!$AX$12,$A52,OtherSubjects!AT$18)+SUMIF(OtherSubjects!$AX$20,$A52,OtherSubjects!AT$26)+SUMIF(OtherSubjects!$AX$28,$A52,OtherSubjects!AT$34)+SUMIF(OtherSubjects!$AX$36,$A52,OtherSubjects!AT$42)+SUMIF(OtherSubjects!$AX$44,$A52,OtherSubjects!AT$50)+SUMIF(OtherSubjects!$AX$52,$A52,OtherSubjects!AT$58)+SUMIF(OtherSubjects!$AX$60,$A52,OtherSubjects!AT$66)+SUMIF(OtherSubjects!$AX$68,$A52,OtherSubjects!AT$74)+SUMIF(OtherSubjects!$AX$76,$A52,OtherSubjects!AT$82)+SUMIF(OtherSubjects!$AX$84,$A52,OtherSubjects!AT$90)+SUMIF(OtherSubjects!$AX$92,$A52,OtherSubjects!AT$98))</f>
        <v>0</v>
      </c>
      <c r="T52" s="331">
        <f>(SUMIF(Physics!$AX$12,$A52,Physics!AU$18)+SUMIF(Physics!$AX$20,$A52,Physics!AU$26)+SUMIF(Physics!$AX$28,$A52,Physics!AU$34)+SUMIF(Physics!$AX$36,$A52,Physics!AU$42)+SUMIF(Physics!$AX$44,$A52,Physics!AU$50)+SUMIF(Physics!$AX$52,$A52,Physics!AU$58)+SUMIF(Physics!$AX$60,$A52,Physics!AU$66)+SUMIF(Physics!$AX$68,$A52,Physics!AU$74)+SUMIF(Physics!$AX$76,$A52,Physics!AU$82)+SUMIF(Physics!$AX$84,$A52,Physics!AU$90)+SUMIF(Physics!$AX$92,$A52,Physics!AU$98))+(SUMIF(IITPhysics!$AX$12,$A52,IITPhysics!AU$18)+SUMIF(IITPhysics!$AX$20,$A52,IITPhysics!AU$26)+SUMIF(IITPhysics!$AX$28,$A52,IITPhysics!AU$34)+SUMIF(IITPhysics!$AX$36,$A52,IITPhysics!AU$42)+SUMIF(IITPhysics!$AX$44,$A52,IITPhysics!AU$50)+SUMIF(IITPhysics!$AX$52,$A52,IITPhysics!AU$58)+SUMIF(IITPhysics!$AX$60,$A52,IITPhysics!AU$66)+SUMIF(IITPhysics!$AX$68,$A52,IITPhysics!AU$74)+SUMIF(IITPhysics!$AX$76,$A52,IITPhysics!AU$82)+SUMIF(IITPhysics!$AX$84,$A52,IITPhysics!AU$90)+SUMIF(IITPhysics!$AX$92,$A52,IITPhysics!AU$98))+(SUMIF(Chem!$AX$12,$A52,Chem!AU$18)+SUMIF(Chem!$AX$20,$A52,Chem!AU$26)+SUMIF(Chem!$AX$28,$A52,Chem!AU$34)+SUMIF(Chem!$AX$36,$A52,Chem!AU$42)+SUMIF(Chem!$AX$44,$A52,Chem!AU$50)+SUMIF(Chem!$AX$52,$A52,Chem!AU$58)+SUMIF(Chem!$AX$60,$A52,Chem!AU$66)+SUMIF(Chem!$AX$68,$A52,Chem!AU$74)+SUMIF(Chem!$AX$76,$A52,Chem!AU$82)+SUMIF(Chem!$AX$84,$A52,Chem!AU$90)+SUMIF(Chem!$AX$92,$A52,Chem!AU$98))+(SUMIF(IITChem!$AX$12,$A52,IITChem!AU$18)+SUMIF(IITChem!$AX$20,$A52,IITChem!AU$26)+SUMIF(IITChem!$AX$28,$A52,IITChem!AU$34)+SUMIF(IITChem!$AX$36,$A52,IITChem!AU$42)+SUMIF(IITChem!$AX$44,$A52,IITChem!AU$50)+SUMIF(IITChem!$AX$52,$A52,IITChem!AU$58)+SUMIF(IITChem!$AX$60,$A52,IITChem!AU$66)+SUMIF(IITChem!$AX$68,$A52,IITChem!AU$74)+SUMIF(IITChem!$AX$76,$A52,IITChem!AU$82)+SUMIF(IITChem!$AX$84,$A52,IITChem!AU$90)+SUMIF(IITChem!$AX$92,$A52,IITChem!AU$98))+(SUMIF(Bio!$AX$12,$A52,Bio!AU$18)+SUMIF(Bio!$AX$20,$A52,Bio!AU$26)+SUMIF(Bio!$AX$28,$A52,Bio!AU$34)+SUMIF(Bio!$AX$36,$A52,Bio!AU$42)+SUMIF(Bio!$AX$44,$A52,Bio!AU$50)+SUMIF(Bio!$AX$52,$A52,Bio!AU$58)+SUMIF(Bio!$AX$60,$A52,Bio!AU$66)+SUMIF(Bio!$AX$68,$A52,Bio!AU$74)+SUMIF(Bio!$AX$76,$A52,Bio!AU$82)+SUMIF(Bio!$AX$84,$A52,Bio!AU$90)+SUMIF(Bio!$AX$92,$A52,Bio!AU$98))+(SUMIF(Maths!$AX$12,$A52,Maths!AU$18)+SUMIF(Maths!$AX$20,$A52,Maths!AU$26)+SUMIF(Maths!$AX$28,$A52,Maths!AU$34)+SUMIF(Maths!$AX$36,$A52,Maths!AU$42)+SUMIF(Maths!$AX$44,$A52,Maths!AU$50)+SUMIF(Maths!$AX$52,$A52,Maths!AU$58)+SUMIF(Maths!$AX$60,$A52,Maths!AU$66)+SUMIF(Maths!$AX$68,$A52,Maths!AU$74)+SUMIF(Maths!$AX$76,$A52,Maths!AU$82)+SUMIF(Maths!$AX$84,$A52,Maths!AU$90)+SUMIF(Maths!$AX$92,$A52,Maths!AU$98))+(SUMIF(IITMaths!$AX$12,$A52,IITMaths!AU$18)+SUMIF(IITMaths!$AX$20,$A52,IITMaths!AU$26)+SUMIF(IITMaths!$AX$28,$A52,IITMaths!AU$34)+SUMIF(IITMaths!$AX$36,$A52,IITMaths!AU$42)+SUMIF(IITMaths!$AX$44,$A52,IITMaths!AU$50)+SUMIF(IITMaths!$AX$52,$A52,IITMaths!AU$58)+SUMIF(IITMaths!$AX$60,$A52,IITMaths!AU$66)+SUMIF(IITMaths!$AX$68,$A52,IITMaths!AU$74)+SUMIF(IITMaths!$AX$76,$A52,IITMaths!AU$82)+SUMIF(IITMaths!$AX$84,$A52,IITMaths!AU$90)+SUMIF(IITMaths!$AX$92,$A52,IITMaths!AU$98))+(SUMIF(FourthLecture!$AX$12,$A52,FourthLecture!AU$18)+SUMIF(FourthLecture!$AX$20,$A52,FourthLecture!AU$26)+SUMIF(FourthLecture!$AX$28,$A52,FourthLecture!AU$34)+SUMIF(FourthLecture!$AX$36,$A52,FourthLecture!AU$42)+SUMIF(FourthLecture!$AX$44,$A52,FourthLecture!AU$50)+SUMIF(FourthLecture!$AX$52,$A52,FourthLecture!AU$58)+SUMIF(FourthLecture!$AX$60,$A52,FourthLecture!AU$66)+SUMIF(FourthLecture!$AX$68,$A52,FourthLecture!AU$74)+SUMIF(FourthLecture!$AX$76,$A52,FourthLecture!AU$82)+SUMIF(FourthLecture!$AX$84,$A52,FourthLecture!AU$90)+SUMIF(FourthLecture!$AX$92,$A52,FourthLecture!AU$98))+(SUMIF(OtherSubjects!$AX$12,$A52,OtherSubjects!AU$18)+SUMIF(OtherSubjects!$AX$20,$A52,OtherSubjects!AU$26)+SUMIF(OtherSubjects!$AX$28,$A52,OtherSubjects!AU$34)+SUMIF(OtherSubjects!$AX$36,$A52,OtherSubjects!AU$42)+SUMIF(OtherSubjects!$AX$44,$A52,OtherSubjects!AU$50)+SUMIF(OtherSubjects!$AX$52,$A52,OtherSubjects!AU$58)+SUMIF(OtherSubjects!$AX$60,$A52,OtherSubjects!AU$66)+SUMIF(OtherSubjects!$AX$68,$A52,OtherSubjects!AU$74)+SUMIF(OtherSubjects!$AX$76,$A52,OtherSubjects!AU$82)+SUMIF(OtherSubjects!$AX$84,$A52,OtherSubjects!AU$90)+SUMIF(OtherSubjects!$AX$92,$A52,OtherSubjects!AU$98))</f>
        <v>0</v>
      </c>
      <c r="U52" s="331">
        <f>(SUMIF(Physics!$AX$12,$A52,Physics!AV$18)+SUMIF(Physics!$AX$20,$A52,Physics!AV$26)+SUMIF(Physics!$AX$28,$A52,Physics!AV$34)+SUMIF(Physics!$AX$36,$A52,Physics!AV$42)+SUMIF(Physics!$AX$44,$A52,Physics!AV$50)+SUMIF(Physics!$AX$52,$A52,Physics!AV$58)+SUMIF(Physics!$AX$60,$A52,Physics!AV$66)+SUMIF(Physics!$AX$68,$A52,Physics!AV$74)+SUMIF(Physics!$AX$76,$A52,Physics!AV$82)+SUMIF(Physics!$AX$84,$A52,Physics!AV$90)+SUMIF(Physics!$AX$92,$A52,Physics!AV$98))+(SUMIF(IITPhysics!$AX$12,$A52,IITPhysics!AV$18)+SUMIF(IITPhysics!$AX$20,$A52,IITPhysics!AV$26)+SUMIF(IITPhysics!$AX$28,$A52,IITPhysics!AV$34)+SUMIF(IITPhysics!$AX$36,$A52,IITPhysics!AV$42)+SUMIF(IITPhysics!$AX$44,$A52,IITPhysics!AV$50)+SUMIF(IITPhysics!$AX$52,$A52,IITPhysics!AV$58)+SUMIF(IITPhysics!$AX$60,$A52,IITPhysics!AV$66)+SUMIF(IITPhysics!$AX$68,$A52,IITPhysics!AV$74)+SUMIF(IITPhysics!$AX$76,$A52,IITPhysics!AV$82)+SUMIF(IITPhysics!$AX$84,$A52,IITPhysics!AV$90)+SUMIF(IITPhysics!$AX$92,$A52,IITPhysics!AV$98))+(SUMIF(Chem!$AX$12,$A52,Chem!AV$18)+SUMIF(Chem!$AX$20,$A52,Chem!AV$26)+SUMIF(Chem!$AX$28,$A52,Chem!AV$34)+SUMIF(Chem!$AX$36,$A52,Chem!AV$42)+SUMIF(Chem!$AX$44,$A52,Chem!AV$50)+SUMIF(Chem!$AX$52,$A52,Chem!AV$58)+SUMIF(Chem!$AX$60,$A52,Chem!AV$66)+SUMIF(Chem!$AX$68,$A52,Chem!AV$74)+SUMIF(Chem!$AX$76,$A52,Chem!AV$82)+SUMIF(Chem!$AX$84,$A52,Chem!AV$90)+SUMIF(Chem!$AX$92,$A52,Chem!AV$98))+(SUMIF(IITChem!$AX$12,$A52,IITChem!AV$18)+SUMIF(IITChem!$AX$20,$A52,IITChem!AV$26)+SUMIF(IITChem!$AX$28,$A52,IITChem!AV$34)+SUMIF(IITChem!$AX$36,$A52,IITChem!AV$42)+SUMIF(IITChem!$AX$44,$A52,IITChem!AV$50)+SUMIF(IITChem!$AX$52,$A52,IITChem!AV$58)+SUMIF(IITChem!$AX$60,$A52,IITChem!AV$66)+SUMIF(IITChem!$AX$68,$A52,IITChem!AV$74)+SUMIF(IITChem!$AX$76,$A52,IITChem!AV$82)+SUMIF(IITChem!$AX$84,$A52,IITChem!AV$90)+SUMIF(IITChem!$AX$92,$A52,IITChem!AV$98))+(SUMIF(Bio!$AX$12,$A52,Bio!AV$18)+SUMIF(Bio!$AX$20,$A52,Bio!AV$26)+SUMIF(Bio!$AX$28,$A52,Bio!AV$34)+SUMIF(Bio!$AX$36,$A52,Bio!AV$42)+SUMIF(Bio!$AX$44,$A52,Bio!AV$50)+SUMIF(Bio!$AX$52,$A52,Bio!AV$58)+SUMIF(Bio!$AX$60,$A52,Bio!AV$66)+SUMIF(Bio!$AX$68,$A52,Bio!AV$74)+SUMIF(Bio!$AX$76,$A52,Bio!AV$82)+SUMIF(Bio!$AX$84,$A52,Bio!AV$90)+SUMIF(Bio!$AX$92,$A52,Bio!AV$98))+(SUMIF(Maths!$AX$12,$A52,Maths!AV$18)+SUMIF(Maths!$AX$20,$A52,Maths!AV$26)+SUMIF(Maths!$AX$28,$A52,Maths!AV$34)+SUMIF(Maths!$AX$36,$A52,Maths!AV$42)+SUMIF(Maths!$AX$44,$A52,Maths!AV$50)+SUMIF(Maths!$AX$52,$A52,Maths!AV$58)+SUMIF(Maths!$AX$60,$A52,Maths!AV$66)+SUMIF(Maths!$AX$68,$A52,Maths!AV$74)+SUMIF(Maths!$AX$76,$A52,Maths!AV$82)+SUMIF(Maths!$AX$84,$A52,Maths!AV$90)+SUMIF(Maths!$AX$92,$A52,Maths!AV$98))+(SUMIF(IITMaths!$AX$12,$A52,IITMaths!AV$18)+SUMIF(IITMaths!$AX$20,$A52,IITMaths!AV$26)+SUMIF(IITMaths!$AX$28,$A52,IITMaths!AV$34)+SUMIF(IITMaths!$AX$36,$A52,IITMaths!AV$42)+SUMIF(IITMaths!$AX$44,$A52,IITMaths!AV$50)+SUMIF(IITMaths!$AX$52,$A52,IITMaths!AV$58)+SUMIF(IITMaths!$AX$60,$A52,IITMaths!AV$66)+SUMIF(IITMaths!$AX$68,$A52,IITMaths!AV$74)+SUMIF(IITMaths!$AX$76,$A52,IITMaths!AV$82)+SUMIF(IITMaths!$AX$84,$A52,IITMaths!AV$90)+SUMIF(IITMaths!$AX$92,$A52,IITMaths!AV$98))+(SUMIF(FourthLecture!$AX$12,$A52,FourthLecture!AV$18)+SUMIF(FourthLecture!$AX$20,$A52,FourthLecture!AV$26)+SUMIF(FourthLecture!$AX$28,$A52,FourthLecture!AV$34)+SUMIF(FourthLecture!$AX$36,$A52,FourthLecture!AV$42)+SUMIF(FourthLecture!$AX$44,$A52,FourthLecture!AV$50)+SUMIF(FourthLecture!$AX$52,$A52,FourthLecture!AV$58)+SUMIF(FourthLecture!$AX$60,$A52,FourthLecture!AV$66)+SUMIF(FourthLecture!$AX$68,$A52,FourthLecture!AV$74)+SUMIF(FourthLecture!$AX$76,$A52,FourthLecture!AV$82)+SUMIF(FourthLecture!$AX$84,$A52,FourthLecture!AV$90)+SUMIF(FourthLecture!$AX$92,$A52,FourthLecture!AV$98))+(SUMIF(OtherSubjects!$AX$12,$A52,OtherSubjects!AV$18)+SUMIF(OtherSubjects!$AX$20,$A52,OtherSubjects!AV$26)+SUMIF(OtherSubjects!$AX$28,$A52,OtherSubjects!AV$34)+SUMIF(OtherSubjects!$AX$36,$A52,OtherSubjects!AV$42)+SUMIF(OtherSubjects!$AX$44,$A52,OtherSubjects!AV$50)+SUMIF(OtherSubjects!$AX$52,$A52,OtherSubjects!AV$58)+SUMIF(OtherSubjects!$AX$60,$A52,OtherSubjects!AV$66)+SUMIF(OtherSubjects!$AX$68,$A52,OtherSubjects!AV$74)+SUMIF(OtherSubjects!$AX$76,$A52,OtherSubjects!AV$82)+SUMIF(OtherSubjects!$AX$84,$A52,OtherSubjects!AV$90)+SUMIF(OtherSubjects!$AX$92,$A52,OtherSubjects!AV$98))</f>
        <v>0</v>
      </c>
      <c r="V52" s="331">
        <f>(SUMIF(Physics!$AX$12,$A52,Physics!AW$18)+SUMIF(Physics!$AX$20,$A52,Physics!AW$26)+SUMIF(Physics!$AX$28,$A52,Physics!AW$34)+SUMIF(Physics!$AX$36,$A52,Physics!AW$42)+SUMIF(Physics!$AX$44,$A52,Physics!AW$50)+SUMIF(Physics!$AX$52,$A52,Physics!AW$58)+SUMIF(Physics!$AX$60,$A52,Physics!AW$66)+SUMIF(Physics!$AX$68,$A52,Physics!AW$74)+SUMIF(Physics!$AX$76,$A52,Physics!AW$82)+SUMIF(Physics!$AX$84,$A52,Physics!AW$90)+SUMIF(Physics!$AX$92,$A52,Physics!AW$98))+(SUMIF(IITPhysics!$AX$12,$A52,IITPhysics!AW$18)+SUMIF(IITPhysics!$AX$20,$A52,IITPhysics!AW$26)+SUMIF(IITPhysics!$AX$28,$A52,IITPhysics!AW$34)+SUMIF(IITPhysics!$AX$36,$A52,IITPhysics!AW$42)+SUMIF(IITPhysics!$AX$44,$A52,IITPhysics!AW$50)+SUMIF(IITPhysics!$AX$52,$A52,IITPhysics!AW$58)+SUMIF(IITPhysics!$AX$60,$A52,IITPhysics!AW$66)+SUMIF(IITPhysics!$AX$68,$A52,IITPhysics!AW$74)+SUMIF(IITPhysics!$AX$76,$A52,IITPhysics!AW$82)+SUMIF(IITPhysics!$AX$84,$A52,IITPhysics!AW$90)+SUMIF(IITPhysics!$AX$92,$A52,IITPhysics!AW$98))+(SUMIF(Chem!$AX$12,$A52,Chem!AW$18)+SUMIF(Chem!$AX$20,$A52,Chem!AW$26)+SUMIF(Chem!$AX$28,$A52,Chem!AW$34)+SUMIF(Chem!$AX$36,$A52,Chem!AW$42)+SUMIF(Chem!$AX$44,$A52,Chem!AW$50)+SUMIF(Chem!$AX$52,$A52,Chem!AW$58)+SUMIF(Chem!$AX$60,$A52,Chem!AW$66)+SUMIF(Chem!$AX$68,$A52,Chem!AW$74)+SUMIF(Chem!$AX$76,$A52,Chem!AW$82)+SUMIF(Chem!$AX$84,$A52,Chem!AW$90)+SUMIF(Chem!$AX$92,$A52,Chem!AW$98))+(SUMIF(IITChem!$AX$12,$A52,IITChem!AW$18)+SUMIF(IITChem!$AX$20,$A52,IITChem!AW$26)+SUMIF(IITChem!$AX$28,$A52,IITChem!AW$34)+SUMIF(IITChem!$AX$36,$A52,IITChem!AW$42)+SUMIF(IITChem!$AX$44,$A52,IITChem!AW$50)+SUMIF(IITChem!$AX$52,$A52,IITChem!AW$58)+SUMIF(IITChem!$AX$60,$A52,IITChem!AW$66)+SUMIF(IITChem!$AX$68,$A52,IITChem!AW$74)+SUMIF(IITChem!$AX$76,$A52,IITChem!AW$82)+SUMIF(IITChem!$AX$84,$A52,IITChem!AW$90)+SUMIF(IITChem!$AX$92,$A52,IITChem!AW$98))+(SUMIF(Bio!$AX$12,$A52,Bio!AW$18)+SUMIF(Bio!$AX$20,$A52,Bio!AW$26)+SUMIF(Bio!$AX$28,$A52,Bio!AW$34)+SUMIF(Bio!$AX$36,$A52,Bio!AW$42)+SUMIF(Bio!$AX$44,$A52,Bio!AW$50)+SUMIF(Bio!$AX$52,$A52,Bio!AW$58)+SUMIF(Bio!$AX$60,$A52,Bio!AW$66)+SUMIF(Bio!$AX$68,$A52,Bio!AW$74)+SUMIF(Bio!$AX$76,$A52,Bio!AW$82)+SUMIF(Bio!$AX$84,$A52,Bio!AW$90)+SUMIF(Bio!$AX$92,$A52,Bio!AW$98))+(SUMIF(Maths!$AX$12,$A52,Maths!AW$18)+SUMIF(Maths!$AX$20,$A52,Maths!AW$26)+SUMIF(Maths!$AX$28,$A52,Maths!AW$34)+SUMIF(Maths!$AX$36,$A52,Maths!AW$42)+SUMIF(Maths!$AX$44,$A52,Maths!AW$50)+SUMIF(Maths!$AX$52,$A52,Maths!AW$58)+SUMIF(Maths!$AX$60,$A52,Maths!AW$66)+SUMIF(Maths!$AX$68,$A52,Maths!AW$74)+SUMIF(Maths!$AX$76,$A52,Maths!AW$82)+SUMIF(Maths!$AX$84,$A52,Maths!AW$90)+SUMIF(Maths!$AX$92,$A52,Maths!AW$98))+(SUMIF(IITMaths!$AX$12,$A52,IITMaths!AW$18)+SUMIF(IITMaths!$AX$20,$A52,IITMaths!AW$26)+SUMIF(IITMaths!$AX$28,$A52,IITMaths!AW$34)+SUMIF(IITMaths!$AX$36,$A52,IITMaths!AW$42)+SUMIF(IITMaths!$AX$44,$A52,IITMaths!AW$50)+SUMIF(IITMaths!$AX$52,$A52,IITMaths!AW$58)+SUMIF(IITMaths!$AX$60,$A52,IITMaths!AW$66)+SUMIF(IITMaths!$AX$68,$A52,IITMaths!AW$74)+SUMIF(IITMaths!$AX$76,$A52,IITMaths!AW$82)+SUMIF(IITMaths!$AX$84,$A52,IITMaths!AW$90)+SUMIF(IITMaths!$AX$92,$A52,IITMaths!AW$98))+(SUMIF(FourthLecture!$AX$12,$A52,FourthLecture!AW$18)+SUMIF(FourthLecture!$AX$20,$A52,FourthLecture!AW$26)+SUMIF(FourthLecture!$AX$28,$A52,FourthLecture!AW$34)+SUMIF(FourthLecture!$AX$36,$A52,FourthLecture!AW$42)+SUMIF(FourthLecture!$AX$44,$A52,FourthLecture!AW$50)+SUMIF(FourthLecture!$AX$52,$A52,FourthLecture!AW$58)+SUMIF(FourthLecture!$AX$60,$A52,FourthLecture!AW$66)+SUMIF(FourthLecture!$AX$68,$A52,FourthLecture!AW$74)+SUMIF(FourthLecture!$AX$76,$A52,FourthLecture!AW$82)+SUMIF(FourthLecture!$AX$84,$A52,FourthLecture!AW$90)+SUMIF(FourthLecture!$AX$92,$A52,FourthLecture!AW$98))+(SUMIF(OtherSubjects!$AX$12,$A52,OtherSubjects!AW$18)+SUMIF(OtherSubjects!$AX$20,$A52,OtherSubjects!AW$26)+SUMIF(OtherSubjects!$AX$28,$A52,OtherSubjects!AW$34)+SUMIF(OtherSubjects!$AX$36,$A52,OtherSubjects!AW$42)+SUMIF(OtherSubjects!$AX$44,$A52,OtherSubjects!AW$50)+SUMIF(OtherSubjects!$AX$52,$A52,OtherSubjects!AW$58)+SUMIF(OtherSubjects!$AX$60,$A52,OtherSubjects!AW$66)+SUMIF(OtherSubjects!$AX$68,$A52,OtherSubjects!AW$74)+SUMIF(OtherSubjects!$AX$76,$A52,OtherSubjects!AW$82)+SUMIF(OtherSubjects!$AX$84,$A52,OtherSubjects!AW$90)+SUMIF(OtherSubjects!$AX$92,$A52,OtherSubjects!AW$98))</f>
        <v>0</v>
      </c>
      <c r="W52" s="331">
        <f>(SUMIF(Physics!$AX$12,$A52,Physics!AX$18)+SUMIF(Physics!$AX$20,$A52,Physics!AX$26)+SUMIF(Physics!$AX$28,$A52,Physics!AX$34)+SUMIF(Physics!$AX$36,$A52,Physics!AX$42)+SUMIF(Physics!$AX$44,$A52,Physics!AX$50)+SUMIF(Physics!$AX$52,$A52,Physics!AX$58)+SUMIF(Physics!$AX$60,$A52,Physics!AX$66)+SUMIF(Physics!$AX$68,$A52,Physics!AX$74)+SUMIF(Physics!$AX$76,$A52,Physics!AX$82)+SUMIF(Physics!$AX$84,$A52,Physics!AX$90)+SUMIF(Physics!$AX$92,$A52,Physics!AX$98))+(SUMIF(IITPhysics!$AX$12,$A52,IITPhysics!AX$18)+SUMIF(IITPhysics!$AX$20,$A52,IITPhysics!AX$26)+SUMIF(IITPhysics!$AX$28,$A52,IITPhysics!AX$34)+SUMIF(IITPhysics!$AX$36,$A52,IITPhysics!AX$42)+SUMIF(IITPhysics!$AX$44,$A52,IITPhysics!AX$50)+SUMIF(IITPhysics!$AX$52,$A52,IITPhysics!AX$58)+SUMIF(IITPhysics!$AX$60,$A52,IITPhysics!AX$66)+SUMIF(IITPhysics!$AX$68,$A52,IITPhysics!AX$74)+SUMIF(IITPhysics!$AX$76,$A52,IITPhysics!AX$82)+SUMIF(IITPhysics!$AX$84,$A52,IITPhysics!AX$90)+SUMIF(IITPhysics!$AX$92,$A52,IITPhysics!AX$98))+(SUMIF(Chem!$AX$12,$A52,Chem!AX$18)+SUMIF(Chem!$AX$20,$A52,Chem!AX$26)+SUMIF(Chem!$AX$28,$A52,Chem!AX$34)+SUMIF(Chem!$AX$36,$A52,Chem!AX$42)+SUMIF(Chem!$AX$44,$A52,Chem!AX$50)+SUMIF(Chem!$AX$52,$A52,Chem!AX$58)+SUMIF(Chem!$AX$60,$A52,Chem!AX$66)+SUMIF(Chem!$AX$68,$A52,Chem!AX$74)+SUMIF(Chem!$AX$76,$A52,Chem!AX$82)+SUMIF(Chem!$AX$84,$A52,Chem!AX$90)+SUMIF(Chem!$AX$92,$A52,Chem!AX$98))+(SUMIF(IITChem!$AX$12,$A52,IITChem!AX$18)+SUMIF(IITChem!$AX$20,$A52,IITChem!AX$26)+SUMIF(IITChem!$AX$28,$A52,IITChem!AX$34)+SUMIF(IITChem!$AX$36,$A52,IITChem!AX$42)+SUMIF(IITChem!$AX$44,$A52,IITChem!AX$50)+SUMIF(IITChem!$AX$52,$A52,IITChem!AX$58)+SUMIF(IITChem!$AX$60,$A52,IITChem!AX$66)+SUMIF(IITChem!$AX$68,$A52,IITChem!AX$74)+SUMIF(IITChem!$AX$76,$A52,IITChem!AX$82)+SUMIF(IITChem!$AX$84,$A52,IITChem!AX$90)+SUMIF(IITChem!$AX$92,$A52,IITChem!AX$98))+(SUMIF(Bio!$AX$12,$A52,Bio!AX$18)+SUMIF(Bio!$AX$20,$A52,Bio!AX$26)+SUMIF(Bio!$AX$28,$A52,Bio!AX$34)+SUMIF(Bio!$AX$36,$A52,Bio!AX$42)+SUMIF(Bio!$AX$44,$A52,Bio!AX$50)+SUMIF(Bio!$AX$52,$A52,Bio!AX$58)+SUMIF(Bio!$AX$60,$A52,Bio!AX$66)+SUMIF(Bio!$AX$68,$A52,Bio!AX$74)+SUMIF(Bio!$AX$76,$A52,Bio!AX$82)+SUMIF(Bio!$AX$84,$A52,Bio!AX$90)+SUMIF(Bio!$AX$92,$A52,Bio!AX$98))+(SUMIF(Maths!$AX$12,$A52,Maths!AX$18)+SUMIF(Maths!$AX$20,$A52,Maths!AX$26)+SUMIF(Maths!$AX$28,$A52,Maths!AX$34)+SUMIF(Maths!$AX$36,$A52,Maths!AX$42)+SUMIF(Maths!$AX$44,$A52,Maths!AX$50)+SUMIF(Maths!$AX$52,$A52,Maths!AX$58)+SUMIF(Maths!$AX$60,$A52,Maths!AX$66)+SUMIF(Maths!$AX$68,$A52,Maths!AX$74)+SUMIF(Maths!$AX$76,$A52,Maths!AX$82)+SUMIF(Maths!$AX$84,$A52,Maths!AX$90)+SUMIF(Maths!$AX$92,$A52,Maths!AX$98))+(SUMIF(IITMaths!$AX$12,$A52,IITMaths!AX$18)+SUMIF(IITMaths!$AX$20,$A52,IITMaths!AX$26)+SUMIF(IITMaths!$AX$28,$A52,IITMaths!AX$34)+SUMIF(IITMaths!$AX$36,$A52,IITMaths!AX$42)+SUMIF(IITMaths!$AX$44,$A52,IITMaths!AX$50)+SUMIF(IITMaths!$AX$52,$A52,IITMaths!AX$58)+SUMIF(IITMaths!$AX$60,$A52,IITMaths!AX$66)+SUMIF(IITMaths!$AX$68,$A52,IITMaths!AX$74)+SUMIF(IITMaths!$AX$76,$A52,IITMaths!AX$82)+SUMIF(IITMaths!$AX$84,$A52,IITMaths!AX$90)+SUMIF(IITMaths!$AX$92,$A52,IITMaths!AX$98))+(SUMIF(FourthLecture!$AX$12,$A52,FourthLecture!AX$18)+SUMIF(FourthLecture!$AX$20,$A52,FourthLecture!AX$26)+SUMIF(FourthLecture!$AX$28,$A52,FourthLecture!AX$34)+SUMIF(FourthLecture!$AX$36,$A52,FourthLecture!AX$42)+SUMIF(FourthLecture!$AX$44,$A52,FourthLecture!AX$50)+SUMIF(FourthLecture!$AX$52,$A52,FourthLecture!AX$58)+SUMIF(FourthLecture!$AX$60,$A52,FourthLecture!AX$66)+SUMIF(FourthLecture!$AX$68,$A52,FourthLecture!AX$74)+SUMIF(FourthLecture!$AX$76,$A52,FourthLecture!AX$82)+SUMIF(FourthLecture!$AX$84,$A52,FourthLecture!AX$90)+SUMIF(FourthLecture!$AX$92,$A52,FourthLecture!AX$98))+(SUMIF(OtherSubjects!$AX$12,$A52,OtherSubjects!AX$18)+SUMIF(OtherSubjects!$AX$20,$A52,OtherSubjects!AX$26)+SUMIF(OtherSubjects!$AX$28,$A52,OtherSubjects!AX$34)+SUMIF(OtherSubjects!$AX$36,$A52,OtherSubjects!AX$42)+SUMIF(OtherSubjects!$AX$44,$A52,OtherSubjects!AX$50)+SUMIF(OtherSubjects!$AX$52,$A52,OtherSubjects!AX$58)+SUMIF(OtherSubjects!$AX$60,$A52,OtherSubjects!AX$66)+SUMIF(OtherSubjects!$AX$68,$A52,OtherSubjects!AX$74)+SUMIF(OtherSubjects!$AX$76,$A52,OtherSubjects!AX$82)+SUMIF(OtherSubjects!$AX$84,$A52,OtherSubjects!AX$90)+SUMIF(OtherSubjects!$AX$92,$A52,OtherSubjects!AX$98))</f>
        <v>0</v>
      </c>
      <c r="X52" s="331">
        <f>(SUMIF(Physics!$AX$12,$A52,Physics!AY$18)+SUMIF(Physics!$AX$20,$A52,Physics!AY$26)+SUMIF(Physics!$AX$28,$A52,Physics!AY$34)+SUMIF(Physics!$AX$36,$A52,Physics!AY$42)+SUMIF(Physics!$AX$44,$A52,Physics!AY$50)+SUMIF(Physics!$AX$52,$A52,Physics!AY$58)+SUMIF(Physics!$AX$60,$A52,Physics!AY$66)+SUMIF(Physics!$AX$68,$A52,Physics!AY$74)+SUMIF(Physics!$AX$76,$A52,Physics!AY$82)+SUMIF(Physics!$AX$84,$A52,Physics!AY$90)+SUMIF(Physics!$AX$92,$A52,Physics!AY$98))+(SUMIF(IITPhysics!$AX$12,$A52,IITPhysics!AY$18)+SUMIF(IITPhysics!$AX$20,$A52,IITPhysics!AY$26)+SUMIF(IITPhysics!$AX$28,$A52,IITPhysics!AY$34)+SUMIF(IITPhysics!$AX$36,$A52,IITPhysics!AY$42)+SUMIF(IITPhysics!$AX$44,$A52,IITPhysics!AY$50)+SUMIF(IITPhysics!$AX$52,$A52,IITPhysics!AY$58)+SUMIF(IITPhysics!$AX$60,$A52,IITPhysics!AY$66)+SUMIF(IITPhysics!$AX$68,$A52,IITPhysics!AY$74)+SUMIF(IITPhysics!$AX$76,$A52,IITPhysics!AY$82)+SUMIF(IITPhysics!$AX$84,$A52,IITPhysics!AY$90)+SUMIF(IITPhysics!$AX$92,$A52,IITPhysics!AY$98))+(SUMIF(Chem!$AX$12,$A52,Chem!AY$18)+SUMIF(Chem!$AX$20,$A52,Chem!AY$26)+SUMIF(Chem!$AX$28,$A52,Chem!AY$34)+SUMIF(Chem!$AX$36,$A52,Chem!AY$42)+SUMIF(Chem!$AX$44,$A52,Chem!AY$50)+SUMIF(Chem!$AX$52,$A52,Chem!AY$58)+SUMIF(Chem!$AX$60,$A52,Chem!AY$66)+SUMIF(Chem!$AX$68,$A52,Chem!AY$74)+SUMIF(Chem!$AX$76,$A52,Chem!AY$82)+SUMIF(Chem!$AX$84,$A52,Chem!AY$90)+SUMIF(Chem!$AX$92,$A52,Chem!AY$98))+(SUMIF(IITChem!$AX$12,$A52,IITChem!AY$18)+SUMIF(IITChem!$AX$20,$A52,IITChem!AY$26)+SUMIF(IITChem!$AX$28,$A52,IITChem!AY$34)+SUMIF(IITChem!$AX$36,$A52,IITChem!AY$42)+SUMIF(IITChem!$AX$44,$A52,IITChem!AY$50)+SUMIF(IITChem!$AX$52,$A52,IITChem!AY$58)+SUMIF(IITChem!$AX$60,$A52,IITChem!AY$66)+SUMIF(IITChem!$AX$68,$A52,IITChem!AY$74)+SUMIF(IITChem!$AX$76,$A52,IITChem!AY$82)+SUMIF(IITChem!$AX$84,$A52,IITChem!AY$90)+SUMIF(IITChem!$AX$92,$A52,IITChem!AY$98))+(SUMIF(Bio!$AX$12,$A52,Bio!AY$18)+SUMIF(Bio!$AX$20,$A52,Bio!AY$26)+SUMIF(Bio!$AX$28,$A52,Bio!AY$34)+SUMIF(Bio!$AX$36,$A52,Bio!AY$42)+SUMIF(Bio!$AX$44,$A52,Bio!AY$50)+SUMIF(Bio!$AX$52,$A52,Bio!AY$58)+SUMIF(Bio!$AX$60,$A52,Bio!AY$66)+SUMIF(Bio!$AX$68,$A52,Bio!AY$74)+SUMIF(Bio!$AX$76,$A52,Bio!AY$82)+SUMIF(Bio!$AX$84,$A52,Bio!AY$90)+SUMIF(Bio!$AX$92,$A52,Bio!AY$98))+(SUMIF(Maths!$AX$12,$A52,Maths!AY$18)+SUMIF(Maths!$AX$20,$A52,Maths!AY$26)+SUMIF(Maths!$AX$28,$A52,Maths!AY$34)+SUMIF(Maths!$AX$36,$A52,Maths!AY$42)+SUMIF(Maths!$AX$44,$A52,Maths!AY$50)+SUMIF(Maths!$AX$52,$A52,Maths!AY$58)+SUMIF(Maths!$AX$60,$A52,Maths!AY$66)+SUMIF(Maths!$AX$68,$A52,Maths!AY$74)+SUMIF(Maths!$AX$76,$A52,Maths!AY$82)+SUMIF(Maths!$AX$84,$A52,Maths!AY$90)+SUMIF(Maths!$AX$92,$A52,Maths!AY$98))+(SUMIF(IITMaths!$AX$12,$A52,IITMaths!AY$18)+SUMIF(IITMaths!$AX$20,$A52,IITMaths!AY$26)+SUMIF(IITMaths!$AX$28,$A52,IITMaths!AY$34)+SUMIF(IITMaths!$AX$36,$A52,IITMaths!AY$42)+SUMIF(IITMaths!$AX$44,$A52,IITMaths!AY$50)+SUMIF(IITMaths!$AX$52,$A52,IITMaths!AY$58)+SUMIF(IITMaths!$AX$60,$A52,IITMaths!AY$66)+SUMIF(IITMaths!$AX$68,$A52,IITMaths!AY$74)+SUMIF(IITMaths!$AX$76,$A52,IITMaths!AY$82)+SUMIF(IITMaths!$AX$84,$A52,IITMaths!AY$90)+SUMIF(IITMaths!$AX$92,$A52,IITMaths!AY$98))+(SUMIF(FourthLecture!$AX$12,$A52,FourthLecture!AY$18)+SUMIF(FourthLecture!$AX$20,$A52,FourthLecture!AY$26)+SUMIF(FourthLecture!$AX$28,$A52,FourthLecture!AY$34)+SUMIF(FourthLecture!$AX$36,$A52,FourthLecture!AY$42)+SUMIF(FourthLecture!$AX$44,$A52,FourthLecture!AY$50)+SUMIF(FourthLecture!$AX$52,$A52,FourthLecture!AY$58)+SUMIF(FourthLecture!$AX$60,$A52,FourthLecture!AY$66)+SUMIF(FourthLecture!$AX$68,$A52,FourthLecture!AY$74)+SUMIF(FourthLecture!$AX$76,$A52,FourthLecture!AY$82)+SUMIF(FourthLecture!$AX$84,$A52,FourthLecture!AY$90)+SUMIF(FourthLecture!$AX$92,$A52,FourthLecture!AY$98))+(SUMIF(OtherSubjects!$AX$12,$A52,OtherSubjects!AY$18)+SUMIF(OtherSubjects!$AX$20,$A52,OtherSubjects!AY$26)+SUMIF(OtherSubjects!$AX$28,$A52,OtherSubjects!AY$34)+SUMIF(OtherSubjects!$AX$36,$A52,OtherSubjects!AY$42)+SUMIF(OtherSubjects!$AX$44,$A52,OtherSubjects!AY$50)+SUMIF(OtherSubjects!$AX$52,$A52,OtherSubjects!AY$58)+SUMIF(OtherSubjects!$AX$60,$A52,OtherSubjects!AY$66)+SUMIF(OtherSubjects!$AX$68,$A52,OtherSubjects!AY$74)+SUMIF(OtherSubjects!$AX$76,$A52,OtherSubjects!AY$82)+SUMIF(OtherSubjects!$AX$84,$A52,OtherSubjects!AY$90)+SUMIF(OtherSubjects!$AX$92,$A52,OtherSubjects!AY$98))</f>
        <v>0</v>
      </c>
      <c r="Y52" s="331">
        <f>(SUMIF(Physics!$AX$12,$A52,Physics!AZ$18)+SUMIF(Physics!$AX$20,$A52,Physics!AZ$26)+SUMIF(Physics!$AX$28,$A52,Physics!AZ$34)+SUMIF(Physics!$AX$36,$A52,Physics!AZ$42)+SUMIF(Physics!$AX$44,$A52,Physics!AZ$50)+SUMIF(Physics!$AX$52,$A52,Physics!AZ$58)+SUMIF(Physics!$AX$60,$A52,Physics!AZ$66)+SUMIF(Physics!$AX$68,$A52,Physics!AZ$74)+SUMIF(Physics!$AX$76,$A52,Physics!AZ$82)+SUMIF(Physics!$AX$84,$A52,Physics!AZ$90)+SUMIF(Physics!$AX$92,$A52,Physics!AZ$98))+(SUMIF(IITPhysics!$AX$12,$A52,IITPhysics!AZ$18)+SUMIF(IITPhysics!$AX$20,$A52,IITPhysics!AZ$26)+SUMIF(IITPhysics!$AX$28,$A52,IITPhysics!AZ$34)+SUMIF(IITPhysics!$AX$36,$A52,IITPhysics!AZ$42)+SUMIF(IITPhysics!$AX$44,$A52,IITPhysics!AZ$50)+SUMIF(IITPhysics!$AX$52,$A52,IITPhysics!AZ$58)+SUMIF(IITPhysics!$AX$60,$A52,IITPhysics!AZ$66)+SUMIF(IITPhysics!$AX$68,$A52,IITPhysics!AZ$74)+SUMIF(IITPhysics!$AX$76,$A52,IITPhysics!AZ$82)+SUMIF(IITPhysics!$AX$84,$A52,IITPhysics!AZ$90)+SUMIF(IITPhysics!$AX$92,$A52,IITPhysics!AZ$98))+(SUMIF(Chem!$AX$12,$A52,Chem!AZ$18)+SUMIF(Chem!$AX$20,$A52,Chem!AZ$26)+SUMIF(Chem!$AX$28,$A52,Chem!AZ$34)+SUMIF(Chem!$AX$36,$A52,Chem!AZ$42)+SUMIF(Chem!$AX$44,$A52,Chem!AZ$50)+SUMIF(Chem!$AX$52,$A52,Chem!AZ$58)+SUMIF(Chem!$AX$60,$A52,Chem!AZ$66)+SUMIF(Chem!$AX$68,$A52,Chem!AZ$74)+SUMIF(Chem!$AX$76,$A52,Chem!AZ$82)+SUMIF(Chem!$AX$84,$A52,Chem!AZ$90)+SUMIF(Chem!$AX$92,$A52,Chem!AZ$98))+(SUMIF(IITChem!$AX$12,$A52,IITChem!AZ$18)+SUMIF(IITChem!$AX$20,$A52,IITChem!AZ$26)+SUMIF(IITChem!$AX$28,$A52,IITChem!AZ$34)+SUMIF(IITChem!$AX$36,$A52,IITChem!AZ$42)+SUMIF(IITChem!$AX$44,$A52,IITChem!AZ$50)+SUMIF(IITChem!$AX$52,$A52,IITChem!AZ$58)+SUMIF(IITChem!$AX$60,$A52,IITChem!AZ$66)+SUMIF(IITChem!$AX$68,$A52,IITChem!AZ$74)+SUMIF(IITChem!$AX$76,$A52,IITChem!AZ$82)+SUMIF(IITChem!$AX$84,$A52,IITChem!AZ$90)+SUMIF(IITChem!$AX$92,$A52,IITChem!AZ$98))+(SUMIF(Bio!$AX$12,$A52,Bio!AZ$18)+SUMIF(Bio!$AX$20,$A52,Bio!AZ$26)+SUMIF(Bio!$AX$28,$A52,Bio!AZ$34)+SUMIF(Bio!$AX$36,$A52,Bio!AZ$42)+SUMIF(Bio!$AX$44,$A52,Bio!AZ$50)+SUMIF(Bio!$AX$52,$A52,Bio!AZ$58)+SUMIF(Bio!$AX$60,$A52,Bio!AZ$66)+SUMIF(Bio!$AX$68,$A52,Bio!AZ$74)+SUMIF(Bio!$AX$76,$A52,Bio!AZ$82)+SUMIF(Bio!$AX$84,$A52,Bio!AZ$90)+SUMIF(Bio!$AX$92,$A52,Bio!AZ$98))+(SUMIF(Maths!$AX$12,$A52,Maths!AZ$18)+SUMIF(Maths!$AX$20,$A52,Maths!AZ$26)+SUMIF(Maths!$AX$28,$A52,Maths!AZ$34)+SUMIF(Maths!$AX$36,$A52,Maths!AZ$42)+SUMIF(Maths!$AX$44,$A52,Maths!AZ$50)+SUMIF(Maths!$AX$52,$A52,Maths!AZ$58)+SUMIF(Maths!$AX$60,$A52,Maths!AZ$66)+SUMIF(Maths!$AX$68,$A52,Maths!AZ$74)+SUMIF(Maths!$AX$76,$A52,Maths!AZ$82)+SUMIF(Maths!$AX$84,$A52,Maths!AZ$90)+SUMIF(Maths!$AX$92,$A52,Maths!AZ$98))+(SUMIF(IITMaths!$AX$12,$A52,IITMaths!AZ$18)+SUMIF(IITMaths!$AX$20,$A52,IITMaths!AZ$26)+SUMIF(IITMaths!$AX$28,$A52,IITMaths!AZ$34)+SUMIF(IITMaths!$AX$36,$A52,IITMaths!AZ$42)+SUMIF(IITMaths!$AX$44,$A52,IITMaths!AZ$50)+SUMIF(IITMaths!$AX$52,$A52,IITMaths!AZ$58)+SUMIF(IITMaths!$AX$60,$A52,IITMaths!AZ$66)+SUMIF(IITMaths!$AX$68,$A52,IITMaths!AZ$74)+SUMIF(IITMaths!$AX$76,$A52,IITMaths!AZ$82)+SUMIF(IITMaths!$AX$84,$A52,IITMaths!AZ$90)+SUMIF(IITMaths!$AX$92,$A52,IITMaths!AZ$98))+(SUMIF(FourthLecture!$AX$12,$A52,FourthLecture!AZ$18)+SUMIF(FourthLecture!$AX$20,$A52,FourthLecture!AZ$26)+SUMIF(FourthLecture!$AX$28,$A52,FourthLecture!AZ$34)+SUMIF(FourthLecture!$AX$36,$A52,FourthLecture!AZ$42)+SUMIF(FourthLecture!$AX$44,$A52,FourthLecture!AZ$50)+SUMIF(FourthLecture!$AX$52,$A52,FourthLecture!AZ$58)+SUMIF(FourthLecture!$AX$60,$A52,FourthLecture!AZ$66)+SUMIF(FourthLecture!$AX$68,$A52,FourthLecture!AZ$74)+SUMIF(FourthLecture!$AX$76,$A52,FourthLecture!AZ$82)+SUMIF(FourthLecture!$AX$84,$A52,FourthLecture!AZ$90)+SUMIF(FourthLecture!$AX$92,$A52,FourthLecture!AZ$98))+(SUMIF(OtherSubjects!$AX$12,$A52,OtherSubjects!AZ$18)+SUMIF(OtherSubjects!$AX$20,$A52,OtherSubjects!AZ$26)+SUMIF(OtherSubjects!$AX$28,$A52,OtherSubjects!AZ$34)+SUMIF(OtherSubjects!$AX$36,$A52,OtherSubjects!AZ$42)+SUMIF(OtherSubjects!$AX$44,$A52,OtherSubjects!AZ$50)+SUMIF(OtherSubjects!$AX$52,$A52,OtherSubjects!AZ$58)+SUMIF(OtherSubjects!$AX$60,$A52,OtherSubjects!AZ$66)+SUMIF(OtherSubjects!$AX$68,$A52,OtherSubjects!AZ$74)+SUMIF(OtherSubjects!$AX$76,$A52,OtherSubjects!AZ$82)+SUMIF(OtherSubjects!$AX$84,$A52,OtherSubjects!AZ$90)+SUMIF(OtherSubjects!$AX$92,$A52,OtherSubjects!AZ$98))</f>
        <v>0</v>
      </c>
      <c r="Z52" s="331">
        <f>(SUMIF(Physics!$AX$12,$A52,Physics!BA$18)+SUMIF(Physics!$AX$20,$A52,Physics!BA$26)+SUMIF(Physics!$AX$28,$A52,Physics!BA$34)+SUMIF(Physics!$AX$36,$A52,Physics!BA$42)+SUMIF(Physics!$AX$44,$A52,Physics!BA$50)+SUMIF(Physics!$AX$52,$A52,Physics!BA$58)+SUMIF(Physics!$AX$60,$A52,Physics!BA$66)+SUMIF(Physics!$AX$68,$A52,Physics!BA$74)+SUMIF(Physics!$AX$76,$A52,Physics!BA$82)+SUMIF(Physics!$AX$84,$A52,Physics!BA$90)+SUMIF(Physics!$AX$92,$A52,Physics!BA$98))+(SUMIF(IITPhysics!$AX$12,$A52,IITPhysics!BA$18)+SUMIF(IITPhysics!$AX$20,$A52,IITPhysics!BA$26)+SUMIF(IITPhysics!$AX$28,$A52,IITPhysics!BA$34)+SUMIF(IITPhysics!$AX$36,$A52,IITPhysics!BA$42)+SUMIF(IITPhysics!$AX$44,$A52,IITPhysics!BA$50)+SUMIF(IITPhysics!$AX$52,$A52,IITPhysics!BA$58)+SUMIF(IITPhysics!$AX$60,$A52,IITPhysics!BA$66)+SUMIF(IITPhysics!$AX$68,$A52,IITPhysics!BA$74)+SUMIF(IITPhysics!$AX$76,$A52,IITPhysics!BA$82)+SUMIF(IITPhysics!$AX$84,$A52,IITPhysics!BA$90)+SUMIF(IITPhysics!$AX$92,$A52,IITPhysics!BA$98))+(SUMIF(Chem!$AX$12,$A52,Chem!BA$18)+SUMIF(Chem!$AX$20,$A52,Chem!BA$26)+SUMIF(Chem!$AX$28,$A52,Chem!BA$34)+SUMIF(Chem!$AX$36,$A52,Chem!BA$42)+SUMIF(Chem!$AX$44,$A52,Chem!BA$50)+SUMIF(Chem!$AX$52,$A52,Chem!BA$58)+SUMIF(Chem!$AX$60,$A52,Chem!BA$66)+SUMIF(Chem!$AX$68,$A52,Chem!BA$74)+SUMIF(Chem!$AX$76,$A52,Chem!BA$82)+SUMIF(Chem!$AX$84,$A52,Chem!BA$90)+SUMIF(Chem!$AX$92,$A52,Chem!BA$98))+(SUMIF(IITChem!$AX$12,$A52,IITChem!BA$18)+SUMIF(IITChem!$AX$20,$A52,IITChem!BA$26)+SUMIF(IITChem!$AX$28,$A52,IITChem!BA$34)+SUMIF(IITChem!$AX$36,$A52,IITChem!BA$42)+SUMIF(IITChem!$AX$44,$A52,IITChem!BA$50)+SUMIF(IITChem!$AX$52,$A52,IITChem!BA$58)+SUMIF(IITChem!$AX$60,$A52,IITChem!BA$66)+SUMIF(IITChem!$AX$68,$A52,IITChem!BA$74)+SUMIF(IITChem!$AX$76,$A52,IITChem!BA$82)+SUMIF(IITChem!$AX$84,$A52,IITChem!BA$90)+SUMIF(IITChem!$AX$92,$A52,IITChem!BA$98))+(SUMIF(Bio!$AX$12,$A52,Bio!BA$18)+SUMIF(Bio!$AX$20,$A52,Bio!BA$26)+SUMIF(Bio!$AX$28,$A52,Bio!BA$34)+SUMIF(Bio!$AX$36,$A52,Bio!BA$42)+SUMIF(Bio!$AX$44,$A52,Bio!BA$50)+SUMIF(Bio!$AX$52,$A52,Bio!BA$58)+SUMIF(Bio!$AX$60,$A52,Bio!BA$66)+SUMIF(Bio!$AX$68,$A52,Bio!BA$74)+SUMIF(Bio!$AX$76,$A52,Bio!BA$82)+SUMIF(Bio!$AX$84,$A52,Bio!BA$90)+SUMIF(Bio!$AX$92,$A52,Bio!BA$98))+(SUMIF(Maths!$AX$12,$A52,Maths!BA$18)+SUMIF(Maths!$AX$20,$A52,Maths!BA$26)+SUMIF(Maths!$AX$28,$A52,Maths!BA$34)+SUMIF(Maths!$AX$36,$A52,Maths!BA$42)+SUMIF(Maths!$AX$44,$A52,Maths!BA$50)+SUMIF(Maths!$AX$52,$A52,Maths!BA$58)+SUMIF(Maths!$AX$60,$A52,Maths!BA$66)+SUMIF(Maths!$AX$68,$A52,Maths!BA$74)+SUMIF(Maths!$AX$76,$A52,Maths!BA$82)+SUMIF(Maths!$AX$84,$A52,Maths!BA$90)+SUMIF(Maths!$AX$92,$A52,Maths!BA$98))+(SUMIF(IITMaths!$AX$12,$A52,IITMaths!BA$18)+SUMIF(IITMaths!$AX$20,$A52,IITMaths!BA$26)+SUMIF(IITMaths!$AX$28,$A52,IITMaths!BA$34)+SUMIF(IITMaths!$AX$36,$A52,IITMaths!BA$42)+SUMIF(IITMaths!$AX$44,$A52,IITMaths!BA$50)+SUMIF(IITMaths!$AX$52,$A52,IITMaths!BA$58)+SUMIF(IITMaths!$AX$60,$A52,IITMaths!BA$66)+SUMIF(IITMaths!$AX$68,$A52,IITMaths!BA$74)+SUMIF(IITMaths!$AX$76,$A52,IITMaths!BA$82)+SUMIF(IITMaths!$AX$84,$A52,IITMaths!BA$90)+SUMIF(IITMaths!$AX$92,$A52,IITMaths!BA$98))+(SUMIF(FourthLecture!$AX$12,$A52,FourthLecture!BA$18)+SUMIF(FourthLecture!$AX$20,$A52,FourthLecture!BA$26)+SUMIF(FourthLecture!$AX$28,$A52,FourthLecture!BA$34)+SUMIF(FourthLecture!$AX$36,$A52,FourthLecture!BA$42)+SUMIF(FourthLecture!$AX$44,$A52,FourthLecture!BA$50)+SUMIF(FourthLecture!$AX$52,$A52,FourthLecture!BA$58)+SUMIF(FourthLecture!$AX$60,$A52,FourthLecture!BA$66)+SUMIF(FourthLecture!$AX$68,$A52,FourthLecture!BA$74)+SUMIF(FourthLecture!$AX$76,$A52,FourthLecture!BA$82)+SUMIF(FourthLecture!$AX$84,$A52,FourthLecture!BA$90)+SUMIF(FourthLecture!$AX$92,$A52,FourthLecture!BA$98))+(SUMIF(OtherSubjects!$AX$12,$A52,OtherSubjects!BA$18)+SUMIF(OtherSubjects!$AX$20,$A52,OtherSubjects!BA$26)+SUMIF(OtherSubjects!$AX$28,$A52,OtherSubjects!BA$34)+SUMIF(OtherSubjects!$AX$36,$A52,OtherSubjects!BA$42)+SUMIF(OtherSubjects!$AX$44,$A52,OtherSubjects!BA$50)+SUMIF(OtherSubjects!$AX$52,$A52,OtherSubjects!BA$58)+SUMIF(OtherSubjects!$AX$60,$A52,OtherSubjects!BA$66)+SUMIF(OtherSubjects!$AX$68,$A52,OtherSubjects!BA$74)+SUMIF(OtherSubjects!$AX$76,$A52,OtherSubjects!BA$82)+SUMIF(OtherSubjects!$AX$84,$A52,OtherSubjects!BA$90)+SUMIF(OtherSubjects!$AX$92,$A52,OtherSubjects!BA$98))</f>
        <v>0</v>
      </c>
      <c r="AA52" s="331">
        <f>(SUMIF(Physics!$AX$12,$A52,Physics!BB$18)+SUMIF(Physics!$AX$20,$A52,Physics!BB$26)+SUMIF(Physics!$AX$28,$A52,Physics!BB$34)+SUMIF(Physics!$AX$36,$A52,Physics!BB$42)+SUMIF(Physics!$AX$44,$A52,Physics!BB$50)+SUMIF(Physics!$AX$52,$A52,Physics!BB$58)+SUMIF(Physics!$AX$60,$A52,Physics!BB$66)+SUMIF(Physics!$AX$68,$A52,Physics!BB$74)+SUMIF(Physics!$AX$76,$A52,Physics!BB$82)+SUMIF(Physics!$AX$84,$A52,Physics!BB$90)+SUMIF(Physics!$AX$92,$A52,Physics!BB$98))+(SUMIF(IITPhysics!$AX$12,$A52,IITPhysics!BB$18)+SUMIF(IITPhysics!$AX$20,$A52,IITPhysics!BB$26)+SUMIF(IITPhysics!$AX$28,$A52,IITPhysics!BB$34)+SUMIF(IITPhysics!$AX$36,$A52,IITPhysics!BB$42)+SUMIF(IITPhysics!$AX$44,$A52,IITPhysics!BB$50)+SUMIF(IITPhysics!$AX$52,$A52,IITPhysics!BB$58)+SUMIF(IITPhysics!$AX$60,$A52,IITPhysics!BB$66)+SUMIF(IITPhysics!$AX$68,$A52,IITPhysics!BB$74)+SUMIF(IITPhysics!$AX$76,$A52,IITPhysics!BB$82)+SUMIF(IITPhysics!$AX$84,$A52,IITPhysics!BB$90)+SUMIF(IITPhysics!$AX$92,$A52,IITPhysics!BB$98))+(SUMIF(Chem!$AX$12,$A52,Chem!BB$18)+SUMIF(Chem!$AX$20,$A52,Chem!BB$26)+SUMIF(Chem!$AX$28,$A52,Chem!BB$34)+SUMIF(Chem!$AX$36,$A52,Chem!BB$42)+SUMIF(Chem!$AX$44,$A52,Chem!BB$50)+SUMIF(Chem!$AX$52,$A52,Chem!BB$58)+SUMIF(Chem!$AX$60,$A52,Chem!BB$66)+SUMIF(Chem!$AX$68,$A52,Chem!BB$74)+SUMIF(Chem!$AX$76,$A52,Chem!BB$82)+SUMIF(Chem!$AX$84,$A52,Chem!BB$90)+SUMIF(Chem!$AX$92,$A52,Chem!BB$98))+(SUMIF(IITChem!$AX$12,$A52,IITChem!BB$18)+SUMIF(IITChem!$AX$20,$A52,IITChem!BB$26)+SUMIF(IITChem!$AX$28,$A52,IITChem!BB$34)+SUMIF(IITChem!$AX$36,$A52,IITChem!BB$42)+SUMIF(IITChem!$AX$44,$A52,IITChem!BB$50)+SUMIF(IITChem!$AX$52,$A52,IITChem!BB$58)+SUMIF(IITChem!$AX$60,$A52,IITChem!BB$66)+SUMIF(IITChem!$AX$68,$A52,IITChem!BB$74)+SUMIF(IITChem!$AX$76,$A52,IITChem!BB$82)+SUMIF(IITChem!$AX$84,$A52,IITChem!BB$90)+SUMIF(IITChem!$AX$92,$A52,IITChem!BB$98))+(SUMIF(Bio!$AX$12,$A52,Bio!BB$18)+SUMIF(Bio!$AX$20,$A52,Bio!BB$26)+SUMIF(Bio!$AX$28,$A52,Bio!BB$34)+SUMIF(Bio!$AX$36,$A52,Bio!BB$42)+SUMIF(Bio!$AX$44,$A52,Bio!BB$50)+SUMIF(Bio!$AX$52,$A52,Bio!BB$58)+SUMIF(Bio!$AX$60,$A52,Bio!BB$66)+SUMIF(Bio!$AX$68,$A52,Bio!BB$74)+SUMIF(Bio!$AX$76,$A52,Bio!BB$82)+SUMIF(Bio!$AX$84,$A52,Bio!BB$90)+SUMIF(Bio!$AX$92,$A52,Bio!BB$98))+(SUMIF(Maths!$AX$12,$A52,Maths!BB$18)+SUMIF(Maths!$AX$20,$A52,Maths!BB$26)+SUMIF(Maths!$AX$28,$A52,Maths!BB$34)+SUMIF(Maths!$AX$36,$A52,Maths!BB$42)+SUMIF(Maths!$AX$44,$A52,Maths!BB$50)+SUMIF(Maths!$AX$52,$A52,Maths!BB$58)+SUMIF(Maths!$AX$60,$A52,Maths!BB$66)+SUMIF(Maths!$AX$68,$A52,Maths!BB$74)+SUMIF(Maths!$AX$76,$A52,Maths!BB$82)+SUMIF(Maths!$AX$84,$A52,Maths!BB$90)+SUMIF(Maths!$AX$92,$A52,Maths!BB$98))+(SUMIF(IITMaths!$AX$12,$A52,IITMaths!BB$18)+SUMIF(IITMaths!$AX$20,$A52,IITMaths!BB$26)+SUMIF(IITMaths!$AX$28,$A52,IITMaths!BB$34)+SUMIF(IITMaths!$AX$36,$A52,IITMaths!BB$42)+SUMIF(IITMaths!$AX$44,$A52,IITMaths!BB$50)+SUMIF(IITMaths!$AX$52,$A52,IITMaths!BB$58)+SUMIF(IITMaths!$AX$60,$A52,IITMaths!BB$66)+SUMIF(IITMaths!$AX$68,$A52,IITMaths!BB$74)+SUMIF(IITMaths!$AX$76,$A52,IITMaths!BB$82)+SUMIF(IITMaths!$AX$84,$A52,IITMaths!BB$90)+SUMIF(IITMaths!$AX$92,$A52,IITMaths!BB$98))+(SUMIF(FourthLecture!$AX$12,$A52,FourthLecture!BB$18)+SUMIF(FourthLecture!$AX$20,$A52,FourthLecture!BB$26)+SUMIF(FourthLecture!$AX$28,$A52,FourthLecture!BB$34)+SUMIF(FourthLecture!$AX$36,$A52,FourthLecture!BB$42)+SUMIF(FourthLecture!$AX$44,$A52,FourthLecture!BB$50)+SUMIF(FourthLecture!$AX$52,$A52,FourthLecture!BB$58)+SUMIF(FourthLecture!$AX$60,$A52,FourthLecture!BB$66)+SUMIF(FourthLecture!$AX$68,$A52,FourthLecture!BB$74)+SUMIF(FourthLecture!$AX$76,$A52,FourthLecture!BB$82)+SUMIF(FourthLecture!$AX$84,$A52,FourthLecture!BB$90)+SUMIF(FourthLecture!$AX$92,$A52,FourthLecture!BB$98))+(SUMIF(OtherSubjects!$AX$12,$A52,OtherSubjects!BB$18)+SUMIF(OtherSubjects!$AX$20,$A52,OtherSubjects!BB$26)+SUMIF(OtherSubjects!$AX$28,$A52,OtherSubjects!BB$34)+SUMIF(OtherSubjects!$AX$36,$A52,OtherSubjects!BB$42)+SUMIF(OtherSubjects!$AX$44,$A52,OtherSubjects!BB$50)+SUMIF(OtherSubjects!$AX$52,$A52,OtherSubjects!BB$58)+SUMIF(OtherSubjects!$AX$60,$A52,OtherSubjects!BB$66)+SUMIF(OtherSubjects!$AX$68,$A52,OtherSubjects!BB$74)+SUMIF(OtherSubjects!$AX$76,$A52,OtherSubjects!BB$82)+SUMIF(OtherSubjects!$AX$84,$A52,OtherSubjects!BB$90)+SUMIF(OtherSubjects!$AX$92,$A52,OtherSubjects!BB$98))</f>
        <v>0</v>
      </c>
      <c r="AB52" s="331">
        <f>(SUMIF(Physics!$AX$12,$A52,Physics!BC$18)+SUMIF(Physics!$AX$20,$A52,Physics!BC$26)+SUMIF(Physics!$AX$28,$A52,Physics!BC$34)+SUMIF(Physics!$AX$36,$A52,Physics!BC$42)+SUMIF(Physics!$AX$44,$A52,Physics!BC$50)+SUMIF(Physics!$AX$52,$A52,Physics!BC$58)+SUMIF(Physics!$AX$60,$A52,Physics!BC$66)+SUMIF(Physics!$AX$68,$A52,Physics!BC$74)+SUMIF(Physics!$AX$76,$A52,Physics!BC$82)+SUMIF(Physics!$AX$84,$A52,Physics!BC$90)+SUMIF(Physics!$AX$92,$A52,Physics!BC$98))+(SUMIF(IITPhysics!$AX$12,$A52,IITPhysics!BC$18)+SUMIF(IITPhysics!$AX$20,$A52,IITPhysics!BC$26)+SUMIF(IITPhysics!$AX$28,$A52,IITPhysics!BC$34)+SUMIF(IITPhysics!$AX$36,$A52,IITPhysics!BC$42)+SUMIF(IITPhysics!$AX$44,$A52,IITPhysics!BC$50)+SUMIF(IITPhysics!$AX$52,$A52,IITPhysics!BC$58)+SUMIF(IITPhysics!$AX$60,$A52,IITPhysics!BC$66)+SUMIF(IITPhysics!$AX$68,$A52,IITPhysics!BC$74)+SUMIF(IITPhysics!$AX$76,$A52,IITPhysics!BC$82)+SUMIF(IITPhysics!$AX$84,$A52,IITPhysics!BC$90)+SUMIF(IITPhysics!$AX$92,$A52,IITPhysics!BC$98))+(SUMIF(Chem!$AX$12,$A52,Chem!BC$18)+SUMIF(Chem!$AX$20,$A52,Chem!BC$26)+SUMIF(Chem!$AX$28,$A52,Chem!BC$34)+SUMIF(Chem!$AX$36,$A52,Chem!BC$42)+SUMIF(Chem!$AX$44,$A52,Chem!BC$50)+SUMIF(Chem!$AX$52,$A52,Chem!BC$58)+SUMIF(Chem!$AX$60,$A52,Chem!BC$66)+SUMIF(Chem!$AX$68,$A52,Chem!BC$74)+SUMIF(Chem!$AX$76,$A52,Chem!BC$82)+SUMIF(Chem!$AX$84,$A52,Chem!BC$90)+SUMIF(Chem!$AX$92,$A52,Chem!BC$98))+(SUMIF(IITChem!$AX$12,$A52,IITChem!BC$18)+SUMIF(IITChem!$AX$20,$A52,IITChem!BC$26)+SUMIF(IITChem!$AX$28,$A52,IITChem!BC$34)+SUMIF(IITChem!$AX$36,$A52,IITChem!BC$42)+SUMIF(IITChem!$AX$44,$A52,IITChem!BC$50)+SUMIF(IITChem!$AX$52,$A52,IITChem!BC$58)+SUMIF(IITChem!$AX$60,$A52,IITChem!BC$66)+SUMIF(IITChem!$AX$68,$A52,IITChem!BC$74)+SUMIF(IITChem!$AX$76,$A52,IITChem!BC$82)+SUMIF(IITChem!$AX$84,$A52,IITChem!BC$90)+SUMIF(IITChem!$AX$92,$A52,IITChem!BC$98))+(SUMIF(Bio!$AX$12,$A52,Bio!BC$18)+SUMIF(Bio!$AX$20,$A52,Bio!BC$26)+SUMIF(Bio!$AX$28,$A52,Bio!BC$34)+SUMIF(Bio!$AX$36,$A52,Bio!BC$42)+SUMIF(Bio!$AX$44,$A52,Bio!BC$50)+SUMIF(Bio!$AX$52,$A52,Bio!BC$58)+SUMIF(Bio!$AX$60,$A52,Bio!BC$66)+SUMIF(Bio!$AX$68,$A52,Bio!BC$74)+SUMIF(Bio!$AX$76,$A52,Bio!BC$82)+SUMIF(Bio!$AX$84,$A52,Bio!BC$90)+SUMIF(Bio!$AX$92,$A52,Bio!BC$98))+(SUMIF(Maths!$AX$12,$A52,Maths!BC$18)+SUMIF(Maths!$AX$20,$A52,Maths!BC$26)+SUMIF(Maths!$AX$28,$A52,Maths!BC$34)+SUMIF(Maths!$AX$36,$A52,Maths!BC$42)+SUMIF(Maths!$AX$44,$A52,Maths!BC$50)+SUMIF(Maths!$AX$52,$A52,Maths!BC$58)+SUMIF(Maths!$AX$60,$A52,Maths!BC$66)+SUMIF(Maths!$AX$68,$A52,Maths!BC$74)+SUMIF(Maths!$AX$76,$A52,Maths!BC$82)+SUMIF(Maths!$AX$84,$A52,Maths!BC$90)+SUMIF(Maths!$AX$92,$A52,Maths!BC$98))+(SUMIF(IITMaths!$AX$12,$A52,IITMaths!BC$18)+SUMIF(IITMaths!$AX$20,$A52,IITMaths!BC$26)+SUMIF(IITMaths!$AX$28,$A52,IITMaths!BC$34)+SUMIF(IITMaths!$AX$36,$A52,IITMaths!BC$42)+SUMIF(IITMaths!$AX$44,$A52,IITMaths!BC$50)+SUMIF(IITMaths!$AX$52,$A52,IITMaths!BC$58)+SUMIF(IITMaths!$AX$60,$A52,IITMaths!BC$66)+SUMIF(IITMaths!$AX$68,$A52,IITMaths!BC$74)+SUMIF(IITMaths!$AX$76,$A52,IITMaths!BC$82)+SUMIF(IITMaths!$AX$84,$A52,IITMaths!BC$90)+SUMIF(IITMaths!$AX$92,$A52,IITMaths!BC$98))+(SUMIF(FourthLecture!$AX$12,$A52,FourthLecture!BC$18)+SUMIF(FourthLecture!$AX$20,$A52,FourthLecture!BC$26)+SUMIF(FourthLecture!$AX$28,$A52,FourthLecture!BC$34)+SUMIF(FourthLecture!$AX$36,$A52,FourthLecture!BC$42)+SUMIF(FourthLecture!$AX$44,$A52,FourthLecture!BC$50)+SUMIF(FourthLecture!$AX$52,$A52,FourthLecture!BC$58)+SUMIF(FourthLecture!$AX$60,$A52,FourthLecture!BC$66)+SUMIF(FourthLecture!$AX$68,$A52,FourthLecture!BC$74)+SUMIF(FourthLecture!$AX$76,$A52,FourthLecture!BC$82)+SUMIF(FourthLecture!$AX$84,$A52,FourthLecture!BC$90)+SUMIF(FourthLecture!$AX$92,$A52,FourthLecture!BC$98))+(SUMIF(OtherSubjects!$AX$12,$A52,OtherSubjects!BC$18)+SUMIF(OtherSubjects!$AX$20,$A52,OtherSubjects!BC$26)+SUMIF(OtherSubjects!$AX$28,$A52,OtherSubjects!BC$34)+SUMIF(OtherSubjects!$AX$36,$A52,OtherSubjects!BC$42)+SUMIF(OtherSubjects!$AX$44,$A52,OtherSubjects!BC$50)+SUMIF(OtherSubjects!$AX$52,$A52,OtherSubjects!BC$58)+SUMIF(OtherSubjects!$AX$60,$A52,OtherSubjects!BC$66)+SUMIF(OtherSubjects!$AX$68,$A52,OtherSubjects!BC$74)+SUMIF(OtherSubjects!$AX$76,$A52,OtherSubjects!BC$82)+SUMIF(OtherSubjects!$AX$84,$A52,OtherSubjects!BC$90)+SUMIF(OtherSubjects!$AX$92,$A52,OtherSubjects!BC$98))</f>
        <v>0</v>
      </c>
      <c r="AC52" s="366">
        <f>(SUMIF(Physics!$AX$12,$A52,Physics!BD$18)+SUMIF(Physics!$AX$20,$A52,Physics!BD$26)+SUMIF(Physics!$AX$28,$A52,Physics!BD$34)+SUMIF(Physics!$AX$36,$A52,Physics!BD$42)+SUMIF(Physics!$AX$44,$A52,Physics!BD$50)+SUMIF(Physics!$AX$52,$A52,Physics!BD$58)+SUMIF(Physics!$AX$60,$A52,Physics!BD$66)+SUMIF(Physics!$AX$68,$A52,Physics!BD$74)+SUMIF(Physics!$AX$76,$A52,Physics!BD$82)+SUMIF(Physics!$AX$84,$A52,Physics!BD$90)+SUMIF(Physics!$AX$92,$A52,Physics!BD$98))+(SUMIF(IITPhysics!$AX$12,$A52,IITPhysics!BD$18)+SUMIF(IITPhysics!$AX$20,$A52,IITPhysics!BD$26)+SUMIF(IITPhysics!$AX$28,$A52,IITPhysics!BD$34)+SUMIF(IITPhysics!$AX$36,$A52,IITPhysics!BD$42)+SUMIF(IITPhysics!$AX$44,$A52,IITPhysics!BD$50)+SUMIF(IITPhysics!$AX$52,$A52,IITPhysics!BD$58)+SUMIF(IITPhysics!$AX$60,$A52,IITPhysics!BD$66)+SUMIF(IITPhysics!$AX$68,$A52,IITPhysics!BD$74)+SUMIF(IITPhysics!$AX$76,$A52,IITPhysics!BD$82)+SUMIF(IITPhysics!$AX$84,$A52,IITPhysics!BD$90)+SUMIF(IITPhysics!$AX$92,$A52,IITPhysics!BD$98))+(SUMIF(Chem!$AX$12,$A52,Chem!BD$18)+SUMIF(Chem!$AX$20,$A52,Chem!BD$26)+SUMIF(Chem!$AX$28,$A52,Chem!BD$34)+SUMIF(Chem!$AX$36,$A52,Chem!BD$42)+SUMIF(Chem!$AX$44,$A52,Chem!BD$50)+SUMIF(Chem!$AX$52,$A52,Chem!BD$58)+SUMIF(Chem!$AX$60,$A52,Chem!BD$66)+SUMIF(Chem!$AX$68,$A52,Chem!BD$74)+SUMIF(Chem!$AX$76,$A52,Chem!BD$82)+SUMIF(Chem!$AX$84,$A52,Chem!BD$90)+SUMIF(Chem!$AX$92,$A52,Chem!BD$98))+(SUMIF(IITChem!$AX$12,$A52,IITChem!BD$18)+SUMIF(IITChem!$AX$20,$A52,IITChem!BD$26)+SUMIF(IITChem!$AX$28,$A52,IITChem!BD$34)+SUMIF(IITChem!$AX$36,$A52,IITChem!BD$42)+SUMIF(IITChem!$AX$44,$A52,IITChem!BD$50)+SUMIF(IITChem!$AX$52,$A52,IITChem!BD$58)+SUMIF(IITChem!$AX$60,$A52,IITChem!BD$66)+SUMIF(IITChem!$AX$68,$A52,IITChem!BD$74)+SUMIF(IITChem!$AX$76,$A52,IITChem!BD$82)+SUMIF(IITChem!$AX$84,$A52,IITChem!BD$90)+SUMIF(IITChem!$AX$92,$A52,IITChem!BD$98))+(SUMIF(Bio!$AX$12,$A52,Bio!BD$18)+SUMIF(Bio!$AX$20,$A52,Bio!BD$26)+SUMIF(Bio!$AX$28,$A52,Bio!BD$34)+SUMIF(Bio!$AX$36,$A52,Bio!BD$42)+SUMIF(Bio!$AX$44,$A52,Bio!BD$50)+SUMIF(Bio!$AX$52,$A52,Bio!BD$58)+SUMIF(Bio!$AX$60,$A52,Bio!BD$66)+SUMIF(Bio!$AX$68,$A52,Bio!BD$74)+SUMIF(Bio!$AX$76,$A52,Bio!BD$82)+SUMIF(Bio!$AX$84,$A52,Bio!BD$90)+SUMIF(Bio!$AX$92,$A52,Bio!BD$98))+(SUMIF(Maths!$AX$12,$A52,Maths!BD$18)+SUMIF(Maths!$AX$20,$A52,Maths!BD$26)+SUMIF(Maths!$AX$28,$A52,Maths!BD$34)+SUMIF(Maths!$AX$36,$A52,Maths!BD$42)+SUMIF(Maths!$AX$44,$A52,Maths!BD$50)+SUMIF(Maths!$AX$52,$A52,Maths!BD$58)+SUMIF(Maths!$AX$60,$A52,Maths!BD$66)+SUMIF(Maths!$AX$68,$A52,Maths!BD$74)+SUMIF(Maths!$AX$76,$A52,Maths!BD$82)+SUMIF(Maths!$AX$84,$A52,Maths!BD$90)+SUMIF(Maths!$AX$92,$A52,Maths!BD$98))+(SUMIF(IITMaths!$AX$12,$A52,IITMaths!BD$18)+SUMIF(IITMaths!$AX$20,$A52,IITMaths!BD$26)+SUMIF(IITMaths!$AX$28,$A52,IITMaths!BD$34)+SUMIF(IITMaths!$AX$36,$A52,IITMaths!BD$42)+SUMIF(IITMaths!$AX$44,$A52,IITMaths!BD$50)+SUMIF(IITMaths!$AX$52,$A52,IITMaths!BD$58)+SUMIF(IITMaths!$AX$60,$A52,IITMaths!BD$66)+SUMIF(IITMaths!$AX$68,$A52,IITMaths!BD$74)+SUMIF(IITMaths!$AX$76,$A52,IITMaths!BD$82)+SUMIF(IITMaths!$AX$84,$A52,IITMaths!BD$90)+SUMIF(IITMaths!$AX$92,$A52,IITMaths!BD$98))+(SUMIF(FourthLecture!$AX$12,$A52,FourthLecture!BD$18)+SUMIF(FourthLecture!$AX$20,$A52,FourthLecture!BD$26)+SUMIF(FourthLecture!$AX$28,$A52,FourthLecture!BD$34)+SUMIF(FourthLecture!$AX$36,$A52,FourthLecture!BD$42)+SUMIF(FourthLecture!$AX$44,$A52,FourthLecture!BD$50)+SUMIF(FourthLecture!$AX$52,$A52,FourthLecture!BD$58)+SUMIF(FourthLecture!$AX$60,$A52,FourthLecture!BD$66)+SUMIF(FourthLecture!$AX$68,$A52,FourthLecture!BD$74)+SUMIF(FourthLecture!$AX$76,$A52,FourthLecture!BD$82)+SUMIF(FourthLecture!$AX$84,$A52,FourthLecture!BD$90)+SUMIF(FourthLecture!$AX$92,$A52,FourthLecture!BD$98))+(SUMIF(OtherSubjects!$AX$12,$A52,OtherSubjects!BD$18)+SUMIF(OtherSubjects!$AX$20,$A52,OtherSubjects!BD$26)+SUMIF(OtherSubjects!$AX$28,$A52,OtherSubjects!BD$34)+SUMIF(OtherSubjects!$AX$36,$A52,OtherSubjects!BD$42)+SUMIF(OtherSubjects!$AX$44,$A52,OtherSubjects!BD$50)+SUMIF(OtherSubjects!$AX$52,$A52,OtherSubjects!BD$58)+SUMIF(OtherSubjects!$AX$60,$A52,OtherSubjects!BD$66)+SUMIF(OtherSubjects!$AX$68,$A52,OtherSubjects!BD$74)+SUMIF(OtherSubjects!$AX$76,$A52,OtherSubjects!BD$82)+SUMIF(OtherSubjects!$AX$84,$A52,OtherSubjects!BD$90)+SUMIF(OtherSubjects!$AX$92,$A52,OtherSubjects!BD$98))</f>
        <v>0</v>
      </c>
    </row>
    <row r="53" spans="1:29">
      <c r="A53" s="358"/>
      <c r="B53" s="341" t="s">
        <v>104</v>
      </c>
      <c r="C53" s="333">
        <f t="shared" si="15"/>
        <v>0</v>
      </c>
      <c r="D53" s="352">
        <f t="shared" si="218"/>
        <v>0</v>
      </c>
      <c r="E53" s="354">
        <f>IFERROR(E52*E$25/E$24,)</f>
        <v>0</v>
      </c>
      <c r="F53" s="327">
        <f t="shared" ref="F53" si="220">IFERROR(F52*F$25/F$24,)</f>
        <v>0</v>
      </c>
      <c r="G53" s="327">
        <f t="shared" ref="G53" si="221">IFERROR(G52*G$25/G$24,)</f>
        <v>0</v>
      </c>
      <c r="H53" s="327">
        <f t="shared" ref="H53" si="222">IFERROR(H52*H$25/H$24,)</f>
        <v>0</v>
      </c>
      <c r="I53" s="327">
        <f t="shared" ref="I53" si="223">IFERROR(I52*I$25/I$24,)</f>
        <v>0</v>
      </c>
      <c r="J53" s="327">
        <f t="shared" ref="J53" si="224">IFERROR(J52*J$25/J$24,)</f>
        <v>0</v>
      </c>
      <c r="K53" s="327">
        <f t="shared" ref="K53" si="225">IFERROR(K52*K$25/K$24,)</f>
        <v>0</v>
      </c>
      <c r="L53" s="327">
        <f t="shared" ref="L53" si="226">IFERROR(L52*L$25/L$24,)</f>
        <v>0</v>
      </c>
      <c r="M53" s="327">
        <f t="shared" ref="M53" si="227">IFERROR(M52*M$25/M$24,)</f>
        <v>0</v>
      </c>
      <c r="N53" s="327">
        <f t="shared" ref="N53" si="228">IFERROR(N52*N$25/N$24,)</f>
        <v>0</v>
      </c>
      <c r="O53" s="327">
        <f t="shared" ref="O53" si="229">IFERROR(O52*O$25/O$24,)</f>
        <v>0</v>
      </c>
      <c r="P53" s="327">
        <f t="shared" ref="P53" si="230">IFERROR(P52*P$25/P$24,)</f>
        <v>0</v>
      </c>
      <c r="Q53" s="377">
        <f t="shared" si="219"/>
        <v>0</v>
      </c>
      <c r="R53" s="327">
        <f>IFERROR(R52*R$25/R$24,)</f>
        <v>0</v>
      </c>
      <c r="S53" s="327">
        <f t="shared" ref="S53" si="231">IFERROR(S52*S$25/S$24,)</f>
        <v>0</v>
      </c>
      <c r="T53" s="327">
        <f t="shared" ref="T53" si="232">IFERROR(T52*T$25/T$24,)</f>
        <v>0</v>
      </c>
      <c r="U53" s="327">
        <f t="shared" ref="U53" si="233">IFERROR(U52*U$25/U$24,)</f>
        <v>0</v>
      </c>
      <c r="V53" s="327">
        <f t="shared" ref="V53" si="234">IFERROR(V52*V$25/V$24,)</f>
        <v>0</v>
      </c>
      <c r="W53" s="327">
        <f t="shared" ref="W53" si="235">IFERROR(W52*W$25/W$24,)</f>
        <v>0</v>
      </c>
      <c r="X53" s="327">
        <f t="shared" ref="X53" si="236">IFERROR(X52*X$25/X$24,)</f>
        <v>0</v>
      </c>
      <c r="Y53" s="327">
        <f t="shared" ref="Y53" si="237">IFERROR(Y52*Y$25/Y$24,)</f>
        <v>0</v>
      </c>
      <c r="Z53" s="327">
        <f t="shared" ref="Z53" si="238">IFERROR(Z52*Z$25/Z$24,)</f>
        <v>0</v>
      </c>
      <c r="AA53" s="327">
        <f t="shared" ref="AA53" si="239">IFERROR(AA52*AA$25/AA$24,)</f>
        <v>0</v>
      </c>
      <c r="AB53" s="327">
        <f t="shared" ref="AB53" si="240">IFERROR(AB52*AB$25/AB$24,)</f>
        <v>0</v>
      </c>
      <c r="AC53" s="381">
        <f t="shared" ref="AC53" si="241">IFERROR(AC52*AC$25/AC$24,)</f>
        <v>0</v>
      </c>
    </row>
    <row r="54" spans="1:29">
      <c r="A54" s="332"/>
      <c r="B54" s="341" t="s">
        <v>90</v>
      </c>
      <c r="C54" s="333">
        <f t="shared" si="15"/>
        <v>7000</v>
      </c>
      <c r="D54" s="352">
        <f t="shared" si="218"/>
        <v>7000</v>
      </c>
      <c r="E54" s="353"/>
      <c r="F54" s="335">
        <v>5500</v>
      </c>
      <c r="G54" s="335">
        <v>1500</v>
      </c>
      <c r="H54" s="335"/>
      <c r="I54" s="335"/>
      <c r="J54" s="335"/>
      <c r="K54" s="335"/>
      <c r="L54" s="335"/>
      <c r="M54" s="335"/>
      <c r="N54" s="335"/>
      <c r="O54" s="335"/>
      <c r="P54" s="335"/>
      <c r="Q54" s="377">
        <f t="shared" si="219"/>
        <v>0</v>
      </c>
      <c r="R54" s="335"/>
      <c r="S54" s="335"/>
      <c r="T54" s="335"/>
      <c r="U54" s="335"/>
      <c r="V54" s="335"/>
      <c r="W54" s="335"/>
      <c r="X54" s="335"/>
      <c r="Y54" s="335"/>
      <c r="Z54" s="335"/>
      <c r="AA54" s="335"/>
      <c r="AB54" s="335"/>
      <c r="AC54" s="367"/>
    </row>
    <row r="55" ht="12" spans="1:29">
      <c r="A55" s="336"/>
      <c r="B55" s="343" t="s">
        <v>91</v>
      </c>
      <c r="C55" s="333">
        <f t="shared" si="15"/>
        <v>5333.33333333333</v>
      </c>
      <c r="D55" s="352">
        <f t="shared" si="218"/>
        <v>5333.33333333333</v>
      </c>
      <c r="E55" s="357">
        <f>E52-E53-E54</f>
        <v>0</v>
      </c>
      <c r="F55" s="338">
        <f t="shared" ref="F55" si="242">F52-F53-F54</f>
        <v>4333.33333333333</v>
      </c>
      <c r="G55" s="338">
        <f t="shared" ref="G55" si="243">G52-G53-G54</f>
        <v>1000</v>
      </c>
      <c r="H55" s="338">
        <f t="shared" ref="H55" si="244">H52-H53-H54</f>
        <v>0</v>
      </c>
      <c r="I55" s="338">
        <f t="shared" ref="I55" si="245">I52-I53-I54</f>
        <v>0</v>
      </c>
      <c r="J55" s="338">
        <f t="shared" ref="J55" si="246">J52-J53-J54</f>
        <v>0</v>
      </c>
      <c r="K55" s="338">
        <f t="shared" ref="K55" si="247">K52-K53-K54</f>
        <v>0</v>
      </c>
      <c r="L55" s="338">
        <f t="shared" ref="L55" si="248">L52-L53-L54</f>
        <v>0</v>
      </c>
      <c r="M55" s="338">
        <f t="shared" ref="M55" si="249">M52-M53-M54</f>
        <v>0</v>
      </c>
      <c r="N55" s="338">
        <f t="shared" ref="N55" si="250">N52-N53-N54</f>
        <v>0</v>
      </c>
      <c r="O55" s="338">
        <f t="shared" ref="O55" si="251">O52-O53-O54</f>
        <v>0</v>
      </c>
      <c r="P55" s="338">
        <f t="shared" ref="P55" si="252">P52-P53-P54</f>
        <v>0</v>
      </c>
      <c r="Q55" s="377">
        <f t="shared" si="219"/>
        <v>0</v>
      </c>
      <c r="R55" s="338">
        <f>R52-R53-R54</f>
        <v>0</v>
      </c>
      <c r="S55" s="338">
        <f t="shared" ref="S55" si="253">S52-S53-S54</f>
        <v>0</v>
      </c>
      <c r="T55" s="338">
        <f t="shared" ref="T55" si="254">T52-T53-T54</f>
        <v>0</v>
      </c>
      <c r="U55" s="338">
        <f t="shared" ref="U55" si="255">U52-U53-U54</f>
        <v>0</v>
      </c>
      <c r="V55" s="338">
        <f t="shared" ref="V55" si="256">V52-V53-V54</f>
        <v>0</v>
      </c>
      <c r="W55" s="338">
        <f t="shared" ref="W55" si="257">W52-W53-W54</f>
        <v>0</v>
      </c>
      <c r="X55" s="338">
        <f t="shared" ref="X55" si="258">X52-X53-X54</f>
        <v>0</v>
      </c>
      <c r="Y55" s="338">
        <f t="shared" ref="Y55" si="259">Y52-Y53-Y54</f>
        <v>0</v>
      </c>
      <c r="Z55" s="338">
        <f t="shared" ref="Z55" si="260">Z52-Z53-Z54</f>
        <v>0</v>
      </c>
      <c r="AA55" s="338">
        <f t="shared" ref="AA55" si="261">AA52-AA53-AA54</f>
        <v>0</v>
      </c>
      <c r="AB55" s="338">
        <f t="shared" ref="AB55" si="262">AB52-AB53-AB54</f>
        <v>0</v>
      </c>
      <c r="AC55" s="368">
        <f t="shared" ref="AC55" si="263">AC52-AC53-AC54</f>
        <v>0</v>
      </c>
    </row>
    <row r="56" spans="1:29">
      <c r="A56" s="328" t="s">
        <v>111</v>
      </c>
      <c r="B56" s="339" t="s">
        <v>94</v>
      </c>
      <c r="C56" s="320">
        <f t="shared" si="15"/>
        <v>6606.25</v>
      </c>
      <c r="D56" s="349">
        <f t="shared" ref="D56:D59" si="264">SUM(E56:P56)</f>
        <v>6606.25</v>
      </c>
      <c r="E56" s="350">
        <f>(SUMIF(Physics!$AK$12,$A56,Physics!AF$18)+SUMIF(Physics!$AK$20,$A56,Physics!AF$26)+SUMIF(Physics!$AK$28,$A56,Physics!AF$34)+SUMIF(Physics!$AK$36,$A56,Physics!AF$42)+SUMIF(Physics!$AK$44,$A56,Physics!AF$50)+SUMIF(Physics!$AK$52,$A56,Physics!AF$58)+SUMIF(Physics!$AK$60,$A56,Physics!AF$66)+SUMIF(Physics!$AK$68,$A56,Physics!AF$74)+SUMIF(Physics!$AK$76,$A56,Physics!AF$82)+SUMIF(Physics!$AK$84,$A56,Physics!AF$90)+SUMIF(Physics!$AK$92,$A56,Physics!AF$98))+(SUMIF(IITPhysics!$AK$12,$A56,IITPhysics!AF$18)+SUMIF(IITPhysics!$AK$20,$A56,IITPhysics!AF$26)+SUMIF(IITPhysics!$AK$28,$A56,IITPhysics!AF$34)+SUMIF(IITPhysics!$AK$36,$A56,IITPhysics!AF$42)+SUMIF(IITPhysics!$AK$44,$A56,IITPhysics!AF$50)+SUMIF(IITPhysics!$AK$52,$A56,IITPhysics!AF$58)+SUMIF(IITPhysics!$AK$60,$A56,IITPhysics!AF$66)+SUMIF(IITPhysics!$AK$68,$A56,IITPhysics!AF$74)+SUMIF(IITPhysics!$AK$76,$A56,IITPhysics!AF$82)+SUMIF(IITPhysics!$AK$84,$A56,IITPhysics!AF$90)+SUMIF(IITPhysics!$AK$92,$A56,IITPhysics!AF$98))+(SUMIF(Chem!$AK$12,$A56,Chem!AF$18)+SUMIF(Chem!$AK$20,$A56,Chem!AF$26)+SUMIF(Chem!$AK$28,$A56,Chem!AF$34)+SUMIF(Chem!$AK$36,$A56,Chem!AF$42)+SUMIF(Chem!$AK$44,$A56,Chem!AF$50)+SUMIF(Chem!$AK$52,$A56,Chem!AF$58)+SUMIF(Chem!$AK$60,$A56,Chem!AF$66)+SUMIF(Chem!$AK$68,$A56,Chem!AF$74)+SUMIF(Chem!$AK$76,$A56,Chem!AF$82)+SUMIF(Chem!$AK$84,$A56,Chem!AF$90)+SUMIF(Chem!$AK$92,$A56,Chem!AF$98))+(SUMIF(IITChem!$AK$12,$A56,IITChem!AF$18)+SUMIF(IITChem!$AK$20,$A56,IITChem!AF$26)+SUMIF(IITChem!$AK$28,$A56,IITChem!AF$34)+SUMIF(IITChem!$AK$36,$A56,IITChem!AF$42)+SUMIF(IITChem!$AK$44,$A56,IITChem!AF$50)+SUMIF(IITChem!$AK$52,$A56,IITChem!AF$58)+SUMIF(IITChem!$AK$60,$A56,IITChem!AF$66)+SUMIF(IITChem!$AK$68,$A56,IITChem!AF$74)+SUMIF(IITChem!$AK$76,$A56,IITChem!AF$82)+SUMIF(IITChem!$AK$84,$A56,IITChem!AF$90)+SUMIF(IITChem!$AK$92,$A56,IITChem!AF$98))+(SUMIF(Bio!$AK$12,$A56,Bio!AF$18)+SUMIF(Bio!$AK$20,$A56,Bio!AF$26)+SUMIF(Bio!$AK$28,$A56,Bio!AF$34)+SUMIF(Bio!$AK$36,$A56,Bio!AF$42)+SUMIF(Bio!$AK$44,$A56,Bio!AF$50)+SUMIF(Bio!$AK$52,$A56,Bio!AF$58)+SUMIF(Bio!$AK$60,$A56,Bio!AF$66)+SUMIF(Bio!$AK$68,$A56,Bio!AF$74)+SUMIF(Bio!$AK$76,$A56,Bio!AF$82)+SUMIF(Bio!$AK$84,$A56,Bio!AF$90)+SUMIF(Bio!$AK$92,$A56,Bio!AF$98))+(SUMIF(Maths!$AK$12,$A56,Maths!AF$18)+SUMIF(Maths!$AK$20,$A56,Maths!AF$26)+SUMIF(Maths!$AK$28,$A56,Maths!AF$34)+SUMIF(Maths!$AK$36,$A56,Maths!AF$42)+SUMIF(Maths!$AK$44,$A56,Maths!AF$50)+SUMIF(Maths!$AK$52,$A56,Maths!AF$58)+SUMIF(Maths!$AK$60,$A56,Maths!AF$66)+SUMIF(Maths!$AK$68,$A56,Maths!AF$74)+SUMIF(Maths!$AK$76,$A56,Maths!AF$82)+SUMIF(Maths!$AK$84,$A56,Maths!AF$90)+SUMIF(Maths!$AK$92,$A56,Maths!AF$98))+(SUMIF(IITMaths!$AK$12,$A56,IITMaths!AF$18)+SUMIF(IITMaths!$AK$20,$A56,IITMaths!AF$26)+SUMIF(IITMaths!$AK$28,$A56,IITMaths!AF$34)+SUMIF(IITMaths!$AK$36,$A56,IITMaths!AF$42)+SUMIF(IITMaths!$AK$44,$A56,IITMaths!AF$50)+SUMIF(IITMaths!$AK$52,$A56,IITMaths!AF$58)+SUMIF(IITMaths!$AK$60,$A56,IITMaths!AF$66)+SUMIF(IITMaths!$AK$68,$A56,IITMaths!AF$74)+SUMIF(IITMaths!$AK$76,$A56,IITMaths!AF$82)+SUMIF(IITMaths!$AK$84,$A56,IITMaths!AF$90)+SUMIF(IITMaths!$AK$92,$A56,IITMaths!AF$98))+(SUMIF(FourthLecture!$AK$12,$A56,FourthLecture!AF$18)+SUMIF(FourthLecture!$AK$20,$A56,FourthLecture!AF$26)+SUMIF(FourthLecture!$AK$28,$A56,FourthLecture!AF$34)+SUMIF(FourthLecture!$AK$36,$A56,FourthLecture!AF$42)+SUMIF(FourthLecture!$AK$44,$A56,FourthLecture!AF$50)+SUMIF(FourthLecture!$AK$52,$A56,FourthLecture!AF$58)+SUMIF(FourthLecture!$AK$60,$A56,FourthLecture!AF$66)+SUMIF(FourthLecture!$AK$68,$A56,FourthLecture!AF$74)+SUMIF(FourthLecture!$AK$76,$A56,FourthLecture!AF$82)+SUMIF(FourthLecture!$AK$84,$A56,FourthLecture!AF$90)+SUMIF(FourthLecture!$AK$92,$A56,FourthLecture!AF$98))+(SUMIF(OtherSubjects!$AK$12,$A56,OtherSubjects!AF$18)+SUMIF(OtherSubjects!$AK$20,$A56,OtherSubjects!AF$26)+SUMIF(OtherSubjects!$AK$28,$A56,OtherSubjects!AF$34)+SUMIF(OtherSubjects!$AK$36,$A56,OtherSubjects!AF$42)+SUMIF(OtherSubjects!$AK$44,$A56,OtherSubjects!AF$50)+SUMIF(OtherSubjects!$AK$52,$A56,OtherSubjects!AF$58)+SUMIF(OtherSubjects!$AK$60,$A56,OtherSubjects!AF$66)+SUMIF(OtherSubjects!$AK$68,$A56,OtherSubjects!AF$74)+SUMIF(OtherSubjects!$AK$76,$A56,OtherSubjects!AF$82)+SUMIF(OtherSubjects!$AK$84,$A56,OtherSubjects!AF$90)+SUMIF(OtherSubjects!$AK$92,$A56,OtherSubjects!AF$98))</f>
        <v>0</v>
      </c>
      <c r="F56" s="331">
        <f>(SUMIF(Physics!$AK$12,$A56,Physics!AG$18)+SUMIF(Physics!$AK$20,$A56,Physics!AG$26)+SUMIF(Physics!$AK$28,$A56,Physics!AG$34)+SUMIF(Physics!$AK$36,$A56,Physics!AG$42)+SUMIF(Physics!$AK$44,$A56,Physics!AG$50)+SUMIF(Physics!$AK$52,$A56,Physics!AG$58)+SUMIF(Physics!$AK$60,$A56,Physics!AG$66)+SUMIF(Physics!$AK$68,$A56,Physics!AG$74)+SUMIF(Physics!$AK$76,$A56,Physics!AG$82)+SUMIF(Physics!$AK$84,$A56,Physics!AG$90)+SUMIF(Physics!$AK$92,$A56,Physics!AG$98))+(SUMIF(IITPhysics!$AK$12,$A56,IITPhysics!AG$18)+SUMIF(IITPhysics!$AK$20,$A56,IITPhysics!AG$26)+SUMIF(IITPhysics!$AK$28,$A56,IITPhysics!AG$34)+SUMIF(IITPhysics!$AK$36,$A56,IITPhysics!AG$42)+SUMIF(IITPhysics!$AK$44,$A56,IITPhysics!AG$50)+SUMIF(IITPhysics!$AK$52,$A56,IITPhysics!AG$58)+SUMIF(IITPhysics!$AK$60,$A56,IITPhysics!AG$66)+SUMIF(IITPhysics!$AK$68,$A56,IITPhysics!AG$74)+SUMIF(IITPhysics!$AK$76,$A56,IITPhysics!AG$82)+SUMIF(IITPhysics!$AK$84,$A56,IITPhysics!AG$90)+SUMIF(IITPhysics!$AK$92,$A56,IITPhysics!AG$98))+(SUMIF(Chem!$AK$12,$A56,Chem!AG$18)+SUMIF(Chem!$AK$20,$A56,Chem!AG$26)+SUMIF(Chem!$AK$28,$A56,Chem!AG$34)+SUMIF(Chem!$AK$36,$A56,Chem!AG$42)+SUMIF(Chem!$AK$44,$A56,Chem!AG$50)+SUMIF(Chem!$AK$52,$A56,Chem!AG$58)+SUMIF(Chem!$AK$60,$A56,Chem!AG$66)+SUMIF(Chem!$AK$68,$A56,Chem!AG$74)+SUMIF(Chem!$AK$76,$A56,Chem!AG$82)+SUMIF(Chem!$AK$84,$A56,Chem!AG$90)+SUMIF(Chem!$AK$92,$A56,Chem!AG$98))+(SUMIF(IITChem!$AK$12,$A56,IITChem!AG$18)+SUMIF(IITChem!$AK$20,$A56,IITChem!AG$26)+SUMIF(IITChem!$AK$28,$A56,IITChem!AG$34)+SUMIF(IITChem!$AK$36,$A56,IITChem!AG$42)+SUMIF(IITChem!$AK$44,$A56,IITChem!AG$50)+SUMIF(IITChem!$AK$52,$A56,IITChem!AG$58)+SUMIF(IITChem!$AK$60,$A56,IITChem!AG$66)+SUMIF(IITChem!$AK$68,$A56,IITChem!AG$74)+SUMIF(IITChem!$AK$76,$A56,IITChem!AG$82)+SUMIF(IITChem!$AK$84,$A56,IITChem!AG$90)+SUMIF(IITChem!$AK$92,$A56,IITChem!AG$98))+(SUMIF(Bio!$AK$12,$A56,Bio!AG$18)+SUMIF(Bio!$AK$20,$A56,Bio!AG$26)+SUMIF(Bio!$AK$28,$A56,Bio!AG$34)+SUMIF(Bio!$AK$36,$A56,Bio!AG$42)+SUMIF(Bio!$AK$44,$A56,Bio!AG$50)+SUMIF(Bio!$AK$52,$A56,Bio!AG$58)+SUMIF(Bio!$AK$60,$A56,Bio!AG$66)+SUMIF(Bio!$AK$68,$A56,Bio!AG$74)+SUMIF(Bio!$AK$76,$A56,Bio!AG$82)+SUMIF(Bio!$AK$84,$A56,Bio!AG$90)+SUMIF(Bio!$AK$92,$A56,Bio!AG$98))+(SUMIF(Maths!$AK$12,$A56,Maths!AG$18)+SUMIF(Maths!$AK$20,$A56,Maths!AG$26)+SUMIF(Maths!$AK$28,$A56,Maths!AG$34)+SUMIF(Maths!$AK$36,$A56,Maths!AG$42)+SUMIF(Maths!$AK$44,$A56,Maths!AG$50)+SUMIF(Maths!$AK$52,$A56,Maths!AG$58)+SUMIF(Maths!$AK$60,$A56,Maths!AG$66)+SUMIF(Maths!$AK$68,$A56,Maths!AG$74)+SUMIF(Maths!$AK$76,$A56,Maths!AG$82)+SUMIF(Maths!$AK$84,$A56,Maths!AG$90)+SUMIF(Maths!$AK$92,$A56,Maths!AG$98))+(SUMIF(IITMaths!$AK$12,$A56,IITMaths!AG$18)+SUMIF(IITMaths!$AK$20,$A56,IITMaths!AG$26)+SUMIF(IITMaths!$AK$28,$A56,IITMaths!AG$34)+SUMIF(IITMaths!$AK$36,$A56,IITMaths!AG$42)+SUMIF(IITMaths!$AK$44,$A56,IITMaths!AG$50)+SUMIF(IITMaths!$AK$52,$A56,IITMaths!AG$58)+SUMIF(IITMaths!$AK$60,$A56,IITMaths!AG$66)+SUMIF(IITMaths!$AK$68,$A56,IITMaths!AG$74)+SUMIF(IITMaths!$AK$76,$A56,IITMaths!AG$82)+SUMIF(IITMaths!$AK$84,$A56,IITMaths!AG$90)+SUMIF(IITMaths!$AK$92,$A56,IITMaths!AG$98))+(SUMIF(FourthLecture!$AK$12,$A56,FourthLecture!AG$18)+SUMIF(FourthLecture!$AK$20,$A56,FourthLecture!AG$26)+SUMIF(FourthLecture!$AK$28,$A56,FourthLecture!AG$34)+SUMIF(FourthLecture!$AK$36,$A56,FourthLecture!AG$42)+SUMIF(FourthLecture!$AK$44,$A56,FourthLecture!AG$50)+SUMIF(FourthLecture!$AK$52,$A56,FourthLecture!AG$58)+SUMIF(FourthLecture!$AK$60,$A56,FourthLecture!AG$66)+SUMIF(FourthLecture!$AK$68,$A56,FourthLecture!AG$74)+SUMIF(FourthLecture!$AK$76,$A56,FourthLecture!AG$82)+SUMIF(FourthLecture!$AK$84,$A56,FourthLecture!AG$90)+SUMIF(FourthLecture!$AK$92,$A56,FourthLecture!AG$98))+(SUMIF(OtherSubjects!$AK$12,$A56,OtherSubjects!AG$18)+SUMIF(OtherSubjects!$AK$20,$A56,OtherSubjects!AG$26)+SUMIF(OtherSubjects!$AK$28,$A56,OtherSubjects!AG$34)+SUMIF(OtherSubjects!$AK$36,$A56,OtherSubjects!AG$42)+SUMIF(OtherSubjects!$AK$44,$A56,OtherSubjects!AG$50)+SUMIF(OtherSubjects!$AK$52,$A56,OtherSubjects!AG$58)+SUMIF(OtherSubjects!$AK$60,$A56,OtherSubjects!AG$66)+SUMIF(OtherSubjects!$AK$68,$A56,OtherSubjects!AG$74)+SUMIF(OtherSubjects!$AK$76,$A56,OtherSubjects!AG$82)+SUMIF(OtherSubjects!$AK$84,$A56,OtherSubjects!AG$90)+SUMIF(OtherSubjects!$AK$92,$A56,OtherSubjects!AG$98))</f>
        <v>0</v>
      </c>
      <c r="G56" s="331">
        <f>(SUMIF(Physics!$AK$12,$A56,Physics!AH$18)+SUMIF(Physics!$AK$20,$A56,Physics!AH$26)+SUMIF(Physics!$AK$28,$A56,Physics!AH$34)+SUMIF(Physics!$AK$36,$A56,Physics!AH$42)+SUMIF(Physics!$AK$44,$A56,Physics!AH$50)+SUMIF(Physics!$AK$52,$A56,Physics!AH$58)+SUMIF(Physics!$AK$60,$A56,Physics!AH$66)+SUMIF(Physics!$AK$68,$A56,Physics!AH$74)+SUMIF(Physics!$AK$76,$A56,Physics!AH$82)+SUMIF(Physics!$AK$84,$A56,Physics!AH$90)+SUMIF(Physics!$AK$92,$A56,Physics!AH$98))+(SUMIF(IITPhysics!$AK$12,$A56,IITPhysics!AH$18)+SUMIF(IITPhysics!$AK$20,$A56,IITPhysics!AH$26)+SUMIF(IITPhysics!$AK$28,$A56,IITPhysics!AH$34)+SUMIF(IITPhysics!$AK$36,$A56,IITPhysics!AH$42)+SUMIF(IITPhysics!$AK$44,$A56,IITPhysics!AH$50)+SUMIF(IITPhysics!$AK$52,$A56,IITPhysics!AH$58)+SUMIF(IITPhysics!$AK$60,$A56,IITPhysics!AH$66)+SUMIF(IITPhysics!$AK$68,$A56,IITPhysics!AH$74)+SUMIF(IITPhysics!$AK$76,$A56,IITPhysics!AH$82)+SUMIF(IITPhysics!$AK$84,$A56,IITPhysics!AH$90)+SUMIF(IITPhysics!$AK$92,$A56,IITPhysics!AH$98))+(SUMIF(Chem!$AK$12,$A56,Chem!AH$18)+SUMIF(Chem!$AK$20,$A56,Chem!AH$26)+SUMIF(Chem!$AK$28,$A56,Chem!AH$34)+SUMIF(Chem!$AK$36,$A56,Chem!AH$42)+SUMIF(Chem!$AK$44,$A56,Chem!AH$50)+SUMIF(Chem!$AK$52,$A56,Chem!AH$58)+SUMIF(Chem!$AK$60,$A56,Chem!AH$66)+SUMIF(Chem!$AK$68,$A56,Chem!AH$74)+SUMIF(Chem!$AK$76,$A56,Chem!AH$82)+SUMIF(Chem!$AK$84,$A56,Chem!AH$90)+SUMIF(Chem!$AK$92,$A56,Chem!AH$98))+(SUMIF(IITChem!$AK$12,$A56,IITChem!AH$18)+SUMIF(IITChem!$AK$20,$A56,IITChem!AH$26)+SUMIF(IITChem!$AK$28,$A56,IITChem!AH$34)+SUMIF(IITChem!$AK$36,$A56,IITChem!AH$42)+SUMIF(IITChem!$AK$44,$A56,IITChem!AH$50)+SUMIF(IITChem!$AK$52,$A56,IITChem!AH$58)+SUMIF(IITChem!$AK$60,$A56,IITChem!AH$66)+SUMIF(IITChem!$AK$68,$A56,IITChem!AH$74)+SUMIF(IITChem!$AK$76,$A56,IITChem!AH$82)+SUMIF(IITChem!$AK$84,$A56,IITChem!AH$90)+SUMIF(IITChem!$AK$92,$A56,IITChem!AH$98))+(SUMIF(Bio!$AK$12,$A56,Bio!AH$18)+SUMIF(Bio!$AK$20,$A56,Bio!AH$26)+SUMIF(Bio!$AK$28,$A56,Bio!AH$34)+SUMIF(Bio!$AK$36,$A56,Bio!AH$42)+SUMIF(Bio!$AK$44,$A56,Bio!AH$50)+SUMIF(Bio!$AK$52,$A56,Bio!AH$58)+SUMIF(Bio!$AK$60,$A56,Bio!AH$66)+SUMIF(Bio!$AK$68,$A56,Bio!AH$74)+SUMIF(Bio!$AK$76,$A56,Bio!AH$82)+SUMIF(Bio!$AK$84,$A56,Bio!AH$90)+SUMIF(Bio!$AK$92,$A56,Bio!AH$98))+(SUMIF(Maths!$AK$12,$A56,Maths!AH$18)+SUMIF(Maths!$AK$20,$A56,Maths!AH$26)+SUMIF(Maths!$AK$28,$A56,Maths!AH$34)+SUMIF(Maths!$AK$36,$A56,Maths!AH$42)+SUMIF(Maths!$AK$44,$A56,Maths!AH$50)+SUMIF(Maths!$AK$52,$A56,Maths!AH$58)+SUMIF(Maths!$AK$60,$A56,Maths!AH$66)+SUMIF(Maths!$AK$68,$A56,Maths!AH$74)+SUMIF(Maths!$AK$76,$A56,Maths!AH$82)+SUMIF(Maths!$AK$84,$A56,Maths!AH$90)+SUMIF(Maths!$AK$92,$A56,Maths!AH$98))+(SUMIF(IITMaths!$AK$12,$A56,IITMaths!AH$18)+SUMIF(IITMaths!$AK$20,$A56,IITMaths!AH$26)+SUMIF(IITMaths!$AK$28,$A56,IITMaths!AH$34)+SUMIF(IITMaths!$AK$36,$A56,IITMaths!AH$42)+SUMIF(IITMaths!$AK$44,$A56,IITMaths!AH$50)+SUMIF(IITMaths!$AK$52,$A56,IITMaths!AH$58)+SUMIF(IITMaths!$AK$60,$A56,IITMaths!AH$66)+SUMIF(IITMaths!$AK$68,$A56,IITMaths!AH$74)+SUMIF(IITMaths!$AK$76,$A56,IITMaths!AH$82)+SUMIF(IITMaths!$AK$84,$A56,IITMaths!AH$90)+SUMIF(IITMaths!$AK$92,$A56,IITMaths!AH$98))+(SUMIF(FourthLecture!$AK$12,$A56,FourthLecture!AH$18)+SUMIF(FourthLecture!$AK$20,$A56,FourthLecture!AH$26)+SUMIF(FourthLecture!$AK$28,$A56,FourthLecture!AH$34)+SUMIF(FourthLecture!$AK$36,$A56,FourthLecture!AH$42)+SUMIF(FourthLecture!$AK$44,$A56,FourthLecture!AH$50)+SUMIF(FourthLecture!$AK$52,$A56,FourthLecture!AH$58)+SUMIF(FourthLecture!$AK$60,$A56,FourthLecture!AH$66)+SUMIF(FourthLecture!$AK$68,$A56,FourthLecture!AH$74)+SUMIF(FourthLecture!$AK$76,$A56,FourthLecture!AH$82)+SUMIF(FourthLecture!$AK$84,$A56,FourthLecture!AH$90)+SUMIF(FourthLecture!$AK$92,$A56,FourthLecture!AH$98))+(SUMIF(OtherSubjects!$AK$12,$A56,OtherSubjects!AH$18)+SUMIF(OtherSubjects!$AK$20,$A56,OtherSubjects!AH$26)+SUMIF(OtherSubjects!$AK$28,$A56,OtherSubjects!AH$34)+SUMIF(OtherSubjects!$AK$36,$A56,OtherSubjects!AH$42)+SUMIF(OtherSubjects!$AK$44,$A56,OtherSubjects!AH$50)+SUMIF(OtherSubjects!$AK$52,$A56,OtherSubjects!AH$58)+SUMIF(OtherSubjects!$AK$60,$A56,OtherSubjects!AH$66)+SUMIF(OtherSubjects!$AK$68,$A56,OtherSubjects!AH$74)+SUMIF(OtherSubjects!$AK$76,$A56,OtherSubjects!AH$82)+SUMIF(OtherSubjects!$AK$84,$A56,OtherSubjects!AH$90)+SUMIF(OtherSubjects!$AK$92,$A56,OtherSubjects!AH$98))</f>
        <v>0</v>
      </c>
      <c r="H56" s="331">
        <f>(SUMIF(Physics!$AK$12,$A56,Physics!AI$18)+SUMIF(Physics!$AK$20,$A56,Physics!AI$26)+SUMIF(Physics!$AK$28,$A56,Physics!AI$34)+SUMIF(Physics!$AK$36,$A56,Physics!AI$42)+SUMIF(Physics!$AK$44,$A56,Physics!AI$50)+SUMIF(Physics!$AK$52,$A56,Physics!AI$58)+SUMIF(Physics!$AK$60,$A56,Physics!AI$66)+SUMIF(Physics!$AK$68,$A56,Physics!AI$74)+SUMIF(Physics!$AK$76,$A56,Physics!AI$82)+SUMIF(Physics!$AK$84,$A56,Physics!AI$90)+SUMIF(Physics!$AK$92,$A56,Physics!AI$98))+(SUMIF(IITPhysics!$AK$12,$A56,IITPhysics!AI$18)+SUMIF(IITPhysics!$AK$20,$A56,IITPhysics!AI$26)+SUMIF(IITPhysics!$AK$28,$A56,IITPhysics!AI$34)+SUMIF(IITPhysics!$AK$36,$A56,IITPhysics!AI$42)+SUMIF(IITPhysics!$AK$44,$A56,IITPhysics!AI$50)+SUMIF(IITPhysics!$AK$52,$A56,IITPhysics!AI$58)+SUMIF(IITPhysics!$AK$60,$A56,IITPhysics!AI$66)+SUMIF(IITPhysics!$AK$68,$A56,IITPhysics!AI$74)+SUMIF(IITPhysics!$AK$76,$A56,IITPhysics!AI$82)+SUMIF(IITPhysics!$AK$84,$A56,IITPhysics!AI$90)+SUMIF(IITPhysics!$AK$92,$A56,IITPhysics!AI$98))+(SUMIF(Chem!$AK$12,$A56,Chem!AI$18)+SUMIF(Chem!$AK$20,$A56,Chem!AI$26)+SUMIF(Chem!$AK$28,$A56,Chem!AI$34)+SUMIF(Chem!$AK$36,$A56,Chem!AI$42)+SUMIF(Chem!$AK$44,$A56,Chem!AI$50)+SUMIF(Chem!$AK$52,$A56,Chem!AI$58)+SUMIF(Chem!$AK$60,$A56,Chem!AI$66)+SUMIF(Chem!$AK$68,$A56,Chem!AI$74)+SUMIF(Chem!$AK$76,$A56,Chem!AI$82)+SUMIF(Chem!$AK$84,$A56,Chem!AI$90)+SUMIF(Chem!$AK$92,$A56,Chem!AI$98))+(SUMIF(IITChem!$AK$12,$A56,IITChem!AI$18)+SUMIF(IITChem!$AK$20,$A56,IITChem!AI$26)+SUMIF(IITChem!$AK$28,$A56,IITChem!AI$34)+SUMIF(IITChem!$AK$36,$A56,IITChem!AI$42)+SUMIF(IITChem!$AK$44,$A56,IITChem!AI$50)+SUMIF(IITChem!$AK$52,$A56,IITChem!AI$58)+SUMIF(IITChem!$AK$60,$A56,IITChem!AI$66)+SUMIF(IITChem!$AK$68,$A56,IITChem!AI$74)+SUMIF(IITChem!$AK$76,$A56,IITChem!AI$82)+SUMIF(IITChem!$AK$84,$A56,IITChem!AI$90)+SUMIF(IITChem!$AK$92,$A56,IITChem!AI$98))+(SUMIF(Bio!$AK$12,$A56,Bio!AI$18)+SUMIF(Bio!$AK$20,$A56,Bio!AI$26)+SUMIF(Bio!$AK$28,$A56,Bio!AI$34)+SUMIF(Bio!$AK$36,$A56,Bio!AI$42)+SUMIF(Bio!$AK$44,$A56,Bio!AI$50)+SUMIF(Bio!$AK$52,$A56,Bio!AI$58)+SUMIF(Bio!$AK$60,$A56,Bio!AI$66)+SUMIF(Bio!$AK$68,$A56,Bio!AI$74)+SUMIF(Bio!$AK$76,$A56,Bio!AI$82)+SUMIF(Bio!$AK$84,$A56,Bio!AI$90)+SUMIF(Bio!$AK$92,$A56,Bio!AI$98))+(SUMIF(Maths!$AK$12,$A56,Maths!AI$18)+SUMIF(Maths!$AK$20,$A56,Maths!AI$26)+SUMIF(Maths!$AK$28,$A56,Maths!AI$34)+SUMIF(Maths!$AK$36,$A56,Maths!AI$42)+SUMIF(Maths!$AK$44,$A56,Maths!AI$50)+SUMIF(Maths!$AK$52,$A56,Maths!AI$58)+SUMIF(Maths!$AK$60,$A56,Maths!AI$66)+SUMIF(Maths!$AK$68,$A56,Maths!AI$74)+SUMIF(Maths!$AK$76,$A56,Maths!AI$82)+SUMIF(Maths!$AK$84,$A56,Maths!AI$90)+SUMIF(Maths!$AK$92,$A56,Maths!AI$98))+(SUMIF(IITMaths!$AK$12,$A56,IITMaths!AI$18)+SUMIF(IITMaths!$AK$20,$A56,IITMaths!AI$26)+SUMIF(IITMaths!$AK$28,$A56,IITMaths!AI$34)+SUMIF(IITMaths!$AK$36,$A56,IITMaths!AI$42)+SUMIF(IITMaths!$AK$44,$A56,IITMaths!AI$50)+SUMIF(IITMaths!$AK$52,$A56,IITMaths!AI$58)+SUMIF(IITMaths!$AK$60,$A56,IITMaths!AI$66)+SUMIF(IITMaths!$AK$68,$A56,IITMaths!AI$74)+SUMIF(IITMaths!$AK$76,$A56,IITMaths!AI$82)+SUMIF(IITMaths!$AK$84,$A56,IITMaths!AI$90)+SUMIF(IITMaths!$AK$92,$A56,IITMaths!AI$98))+(SUMIF(FourthLecture!$AK$12,$A56,FourthLecture!AI$18)+SUMIF(FourthLecture!$AK$20,$A56,FourthLecture!AI$26)+SUMIF(FourthLecture!$AK$28,$A56,FourthLecture!AI$34)+SUMIF(FourthLecture!$AK$36,$A56,FourthLecture!AI$42)+SUMIF(FourthLecture!$AK$44,$A56,FourthLecture!AI$50)+SUMIF(FourthLecture!$AK$52,$A56,FourthLecture!AI$58)+SUMIF(FourthLecture!$AK$60,$A56,FourthLecture!AI$66)+SUMIF(FourthLecture!$AK$68,$A56,FourthLecture!AI$74)+SUMIF(FourthLecture!$AK$76,$A56,FourthLecture!AI$82)+SUMIF(FourthLecture!$AK$84,$A56,FourthLecture!AI$90)+SUMIF(FourthLecture!$AK$92,$A56,FourthLecture!AI$98))+(SUMIF(OtherSubjects!$AK$12,$A56,OtherSubjects!AI$18)+SUMIF(OtherSubjects!$AK$20,$A56,OtherSubjects!AI$26)+SUMIF(OtherSubjects!$AK$28,$A56,OtherSubjects!AI$34)+SUMIF(OtherSubjects!$AK$36,$A56,OtherSubjects!AI$42)+SUMIF(OtherSubjects!$AK$44,$A56,OtherSubjects!AI$50)+SUMIF(OtherSubjects!$AK$52,$A56,OtherSubjects!AI$58)+SUMIF(OtherSubjects!$AK$60,$A56,OtherSubjects!AI$66)+SUMIF(OtherSubjects!$AK$68,$A56,OtherSubjects!AI$74)+SUMIF(OtherSubjects!$AK$76,$A56,OtherSubjects!AI$82)+SUMIF(OtherSubjects!$AK$84,$A56,OtherSubjects!AI$90)+SUMIF(OtherSubjects!$AK$92,$A56,OtherSubjects!AI$98))</f>
        <v>0</v>
      </c>
      <c r="I56" s="331">
        <f>(SUMIF(Physics!$AK$12,$A56,Physics!AJ$18)+SUMIF(Physics!$AK$20,$A56,Physics!AJ$26)+SUMIF(Physics!$AK$28,$A56,Physics!AJ$34)+SUMIF(Physics!$AK$36,$A56,Physics!AJ$42)+SUMIF(Physics!$AK$44,$A56,Physics!AJ$50)+SUMIF(Physics!$AK$52,$A56,Physics!AJ$58)+SUMIF(Physics!$AK$60,$A56,Physics!AJ$66)+SUMIF(Physics!$AK$68,$A56,Physics!AJ$74)+SUMIF(Physics!$AK$76,$A56,Physics!AJ$82)+SUMIF(Physics!$AK$84,$A56,Physics!AJ$90)+SUMIF(Physics!$AK$92,$A56,Physics!AJ$98))+(SUMIF(IITPhysics!$AK$12,$A56,IITPhysics!AJ$18)+SUMIF(IITPhysics!$AK$20,$A56,IITPhysics!AJ$26)+SUMIF(IITPhysics!$AK$28,$A56,IITPhysics!AJ$34)+SUMIF(IITPhysics!$AK$36,$A56,IITPhysics!AJ$42)+SUMIF(IITPhysics!$AK$44,$A56,IITPhysics!AJ$50)+SUMIF(IITPhysics!$AK$52,$A56,IITPhysics!AJ$58)+SUMIF(IITPhysics!$AK$60,$A56,IITPhysics!AJ$66)+SUMIF(IITPhysics!$AK$68,$A56,IITPhysics!AJ$74)+SUMIF(IITPhysics!$AK$76,$A56,IITPhysics!AJ$82)+SUMIF(IITPhysics!$AK$84,$A56,IITPhysics!AJ$90)+SUMIF(IITPhysics!$AK$92,$A56,IITPhysics!AJ$98))+(SUMIF(Chem!$AK$12,$A56,Chem!AJ$18)+SUMIF(Chem!$AK$20,$A56,Chem!AJ$26)+SUMIF(Chem!$AK$28,$A56,Chem!AJ$34)+SUMIF(Chem!$AK$36,$A56,Chem!AJ$42)+SUMIF(Chem!$AK$44,$A56,Chem!AJ$50)+SUMIF(Chem!$AK$52,$A56,Chem!AJ$58)+SUMIF(Chem!$AK$60,$A56,Chem!AJ$66)+SUMIF(Chem!$AK$68,$A56,Chem!AJ$74)+SUMIF(Chem!$AK$76,$A56,Chem!AJ$82)+SUMIF(Chem!$AK$84,$A56,Chem!AJ$90)+SUMIF(Chem!$AK$92,$A56,Chem!AJ$98))+(SUMIF(IITChem!$AK$12,$A56,IITChem!AJ$18)+SUMIF(IITChem!$AK$20,$A56,IITChem!AJ$26)+SUMIF(IITChem!$AK$28,$A56,IITChem!AJ$34)+SUMIF(IITChem!$AK$36,$A56,IITChem!AJ$42)+SUMIF(IITChem!$AK$44,$A56,IITChem!AJ$50)+SUMIF(IITChem!$AK$52,$A56,IITChem!AJ$58)+SUMIF(IITChem!$AK$60,$A56,IITChem!AJ$66)+SUMIF(IITChem!$AK$68,$A56,IITChem!AJ$74)+SUMIF(IITChem!$AK$76,$A56,IITChem!AJ$82)+SUMIF(IITChem!$AK$84,$A56,IITChem!AJ$90)+SUMIF(IITChem!$AK$92,$A56,IITChem!AJ$98))+(SUMIF(Bio!$AK$12,$A56,Bio!AJ$18)+SUMIF(Bio!$AK$20,$A56,Bio!AJ$26)+SUMIF(Bio!$AK$28,$A56,Bio!AJ$34)+SUMIF(Bio!$AK$36,$A56,Bio!AJ$42)+SUMIF(Bio!$AK$44,$A56,Bio!AJ$50)+SUMIF(Bio!$AK$52,$A56,Bio!AJ$58)+SUMIF(Bio!$AK$60,$A56,Bio!AJ$66)+SUMIF(Bio!$AK$68,$A56,Bio!AJ$74)+SUMIF(Bio!$AK$76,$A56,Bio!AJ$82)+SUMIF(Bio!$AK$84,$A56,Bio!AJ$90)+SUMIF(Bio!$AK$92,$A56,Bio!AJ$98))+(SUMIF(Maths!$AK$12,$A56,Maths!AJ$18)+SUMIF(Maths!$AK$20,$A56,Maths!AJ$26)+SUMIF(Maths!$AK$28,$A56,Maths!AJ$34)+SUMIF(Maths!$AK$36,$A56,Maths!AJ$42)+SUMIF(Maths!$AK$44,$A56,Maths!AJ$50)+SUMIF(Maths!$AK$52,$A56,Maths!AJ$58)+SUMIF(Maths!$AK$60,$A56,Maths!AJ$66)+SUMIF(Maths!$AK$68,$A56,Maths!AJ$74)+SUMIF(Maths!$AK$76,$A56,Maths!AJ$82)+SUMIF(Maths!$AK$84,$A56,Maths!AJ$90)+SUMIF(Maths!$AK$92,$A56,Maths!AJ$98))+(SUMIF(IITMaths!$AK$12,$A56,IITMaths!AJ$18)+SUMIF(IITMaths!$AK$20,$A56,IITMaths!AJ$26)+SUMIF(IITMaths!$AK$28,$A56,IITMaths!AJ$34)+SUMIF(IITMaths!$AK$36,$A56,IITMaths!AJ$42)+SUMIF(IITMaths!$AK$44,$A56,IITMaths!AJ$50)+SUMIF(IITMaths!$AK$52,$A56,IITMaths!AJ$58)+SUMIF(IITMaths!$AK$60,$A56,IITMaths!AJ$66)+SUMIF(IITMaths!$AK$68,$A56,IITMaths!AJ$74)+SUMIF(IITMaths!$AK$76,$A56,IITMaths!AJ$82)+SUMIF(IITMaths!$AK$84,$A56,IITMaths!AJ$90)+SUMIF(IITMaths!$AK$92,$A56,IITMaths!AJ$98))+(SUMIF(FourthLecture!$AK$12,$A56,FourthLecture!AJ$18)+SUMIF(FourthLecture!$AK$20,$A56,FourthLecture!AJ$26)+SUMIF(FourthLecture!$AK$28,$A56,FourthLecture!AJ$34)+SUMIF(FourthLecture!$AK$36,$A56,FourthLecture!AJ$42)+SUMIF(FourthLecture!$AK$44,$A56,FourthLecture!AJ$50)+SUMIF(FourthLecture!$AK$52,$A56,FourthLecture!AJ$58)+SUMIF(FourthLecture!$AK$60,$A56,FourthLecture!AJ$66)+SUMIF(FourthLecture!$AK$68,$A56,FourthLecture!AJ$74)+SUMIF(FourthLecture!$AK$76,$A56,FourthLecture!AJ$82)+SUMIF(FourthLecture!$AK$84,$A56,FourthLecture!AJ$90)+SUMIF(FourthLecture!$AK$92,$A56,FourthLecture!AJ$98))+(SUMIF(OtherSubjects!$AK$12,$A56,OtherSubjects!AJ$18)+SUMIF(OtherSubjects!$AK$20,$A56,OtherSubjects!AJ$26)+SUMIF(OtherSubjects!$AK$28,$A56,OtherSubjects!AJ$34)+SUMIF(OtherSubjects!$AK$36,$A56,OtherSubjects!AJ$42)+SUMIF(OtherSubjects!$AK$44,$A56,OtherSubjects!AJ$50)+SUMIF(OtherSubjects!$AK$52,$A56,OtherSubjects!AJ$58)+SUMIF(OtherSubjects!$AK$60,$A56,OtherSubjects!AJ$66)+SUMIF(OtherSubjects!$AK$68,$A56,OtherSubjects!AJ$74)+SUMIF(OtherSubjects!$AK$76,$A56,OtherSubjects!AJ$82)+SUMIF(OtherSubjects!$AK$84,$A56,OtherSubjects!AJ$90)+SUMIF(OtherSubjects!$AK$92,$A56,OtherSubjects!AJ$98))</f>
        <v>0</v>
      </c>
      <c r="J56" s="331">
        <f>(SUMIF(Physics!$AK$12,$A56,Physics!AK$18)+SUMIF(Physics!$AK$20,$A56,Physics!AK$26)+SUMIF(Physics!$AK$28,$A56,Physics!AK$34)+SUMIF(Physics!$AK$36,$A56,Physics!AK$42)+SUMIF(Physics!$AK$44,$A56,Physics!AK$50)+SUMIF(Physics!$AK$52,$A56,Physics!AK$58)+SUMIF(Physics!$AK$60,$A56,Physics!AK$66)+SUMIF(Physics!$AK$68,$A56,Physics!AK$74)+SUMIF(Physics!$AK$76,$A56,Physics!AK$82)+SUMIF(Physics!$AK$84,$A56,Physics!AK$90)+SUMIF(Physics!$AK$92,$A56,Physics!AK$98))+(SUMIF(IITPhysics!$AK$12,$A56,IITPhysics!AK$18)+SUMIF(IITPhysics!$AK$20,$A56,IITPhysics!AK$26)+SUMIF(IITPhysics!$AK$28,$A56,IITPhysics!AK$34)+SUMIF(IITPhysics!$AK$36,$A56,IITPhysics!AK$42)+SUMIF(IITPhysics!$AK$44,$A56,IITPhysics!AK$50)+SUMIF(IITPhysics!$AK$52,$A56,IITPhysics!AK$58)+SUMIF(IITPhysics!$AK$60,$A56,IITPhysics!AK$66)+SUMIF(IITPhysics!$AK$68,$A56,IITPhysics!AK$74)+SUMIF(IITPhysics!$AK$76,$A56,IITPhysics!AK$82)+SUMIF(IITPhysics!$AK$84,$A56,IITPhysics!AK$90)+SUMIF(IITPhysics!$AK$92,$A56,IITPhysics!AK$98))+(SUMIF(Chem!$AK$12,$A56,Chem!AK$18)+SUMIF(Chem!$AK$20,$A56,Chem!AK$26)+SUMIF(Chem!$AK$28,$A56,Chem!AK$34)+SUMIF(Chem!$AK$36,$A56,Chem!AK$42)+SUMIF(Chem!$AK$44,$A56,Chem!AK$50)+SUMIF(Chem!$AK$52,$A56,Chem!AK$58)+SUMIF(Chem!$AK$60,$A56,Chem!AK$66)+SUMIF(Chem!$AK$68,$A56,Chem!AK$74)+SUMIF(Chem!$AK$76,$A56,Chem!AK$82)+SUMIF(Chem!$AK$84,$A56,Chem!AK$90)+SUMIF(Chem!$AK$92,$A56,Chem!AK$98))+(SUMIF(IITChem!$AK$12,$A56,IITChem!AK$18)+SUMIF(IITChem!$AK$20,$A56,IITChem!AK$26)+SUMIF(IITChem!$AK$28,$A56,IITChem!AK$34)+SUMIF(IITChem!$AK$36,$A56,IITChem!AK$42)+SUMIF(IITChem!$AK$44,$A56,IITChem!AK$50)+SUMIF(IITChem!$AK$52,$A56,IITChem!AK$58)+SUMIF(IITChem!$AK$60,$A56,IITChem!AK$66)+SUMIF(IITChem!$AK$68,$A56,IITChem!AK$74)+SUMIF(IITChem!$AK$76,$A56,IITChem!AK$82)+SUMIF(IITChem!$AK$84,$A56,IITChem!AK$90)+SUMIF(IITChem!$AK$92,$A56,IITChem!AK$98))+(SUMIF(Bio!$AK$12,$A56,Bio!AK$18)+SUMIF(Bio!$AK$20,$A56,Bio!AK$26)+SUMIF(Bio!$AK$28,$A56,Bio!AK$34)+SUMIF(Bio!$AK$36,$A56,Bio!AK$42)+SUMIF(Bio!$AK$44,$A56,Bio!AK$50)+SUMIF(Bio!$AK$52,$A56,Bio!AK$58)+SUMIF(Bio!$AK$60,$A56,Bio!AK$66)+SUMIF(Bio!$AK$68,$A56,Bio!AK$74)+SUMIF(Bio!$AK$76,$A56,Bio!AK$82)+SUMIF(Bio!$AK$84,$A56,Bio!AK$90)+SUMIF(Bio!$AK$92,$A56,Bio!AK$98))+(SUMIF(Maths!$AK$12,$A56,Maths!AK$18)+SUMIF(Maths!$AK$20,$A56,Maths!AK$26)+SUMIF(Maths!$AK$28,$A56,Maths!AK$34)+SUMIF(Maths!$AK$36,$A56,Maths!AK$42)+SUMIF(Maths!$AK$44,$A56,Maths!AK$50)+SUMIF(Maths!$AK$52,$A56,Maths!AK$58)+SUMIF(Maths!$AK$60,$A56,Maths!AK$66)+SUMIF(Maths!$AK$68,$A56,Maths!AK$74)+SUMIF(Maths!$AK$76,$A56,Maths!AK$82)+SUMIF(Maths!$AK$84,$A56,Maths!AK$90)+SUMIF(Maths!$AK$92,$A56,Maths!AK$98))+(SUMIF(IITMaths!$AK$12,$A56,IITMaths!AK$18)+SUMIF(IITMaths!$AK$20,$A56,IITMaths!AK$26)+SUMIF(IITMaths!$AK$28,$A56,IITMaths!AK$34)+SUMIF(IITMaths!$AK$36,$A56,IITMaths!AK$42)+SUMIF(IITMaths!$AK$44,$A56,IITMaths!AK$50)+SUMIF(IITMaths!$AK$52,$A56,IITMaths!AK$58)+SUMIF(IITMaths!$AK$60,$A56,IITMaths!AK$66)+SUMIF(IITMaths!$AK$68,$A56,IITMaths!AK$74)+SUMIF(IITMaths!$AK$76,$A56,IITMaths!AK$82)+SUMIF(IITMaths!$AK$84,$A56,IITMaths!AK$90)+SUMIF(IITMaths!$AK$92,$A56,IITMaths!AK$98))+(SUMIF(FourthLecture!$AK$12,$A56,FourthLecture!AK$18)+SUMIF(FourthLecture!$AK$20,$A56,FourthLecture!AK$26)+SUMIF(FourthLecture!$AK$28,$A56,FourthLecture!AK$34)+SUMIF(FourthLecture!$AK$36,$A56,FourthLecture!AK$42)+SUMIF(FourthLecture!$AK$44,$A56,FourthLecture!AK$50)+SUMIF(FourthLecture!$AK$52,$A56,FourthLecture!AK$58)+SUMIF(FourthLecture!$AK$60,$A56,FourthLecture!AK$66)+SUMIF(FourthLecture!$AK$68,$A56,FourthLecture!AK$74)+SUMIF(FourthLecture!$AK$76,$A56,FourthLecture!AK$82)+SUMIF(FourthLecture!$AK$84,$A56,FourthLecture!AK$90)+SUMIF(FourthLecture!$AK$92,$A56,FourthLecture!AK$98))+(SUMIF(OtherSubjects!$AK$12,$A56,OtherSubjects!AK$18)+SUMIF(OtherSubjects!$AK$20,$A56,OtherSubjects!AK$26)+SUMIF(OtherSubjects!$AK$28,$A56,OtherSubjects!AK$34)+SUMIF(OtherSubjects!$AK$36,$A56,OtherSubjects!AK$42)+SUMIF(OtherSubjects!$AK$44,$A56,OtherSubjects!AK$50)+SUMIF(OtherSubjects!$AK$52,$A56,OtherSubjects!AK$58)+SUMIF(OtherSubjects!$AK$60,$A56,OtherSubjects!AK$66)+SUMIF(OtherSubjects!$AK$68,$A56,OtherSubjects!AK$74)+SUMIF(OtherSubjects!$AK$76,$A56,OtherSubjects!AK$82)+SUMIF(OtherSubjects!$AK$84,$A56,OtherSubjects!AK$90)+SUMIF(OtherSubjects!$AK$92,$A56,OtherSubjects!AK$98))</f>
        <v>0</v>
      </c>
      <c r="K56" s="331">
        <f>(SUMIF(Physics!$AK$12,$A56,Physics!AL$18)+SUMIF(Physics!$AK$20,$A56,Physics!AL$26)+SUMIF(Physics!$AK$28,$A56,Physics!AL$34)+SUMIF(Physics!$AK$36,$A56,Physics!AL$42)+SUMIF(Physics!$AK$44,$A56,Physics!AL$50)+SUMIF(Physics!$AK$52,$A56,Physics!AL$58)+SUMIF(Physics!$AK$60,$A56,Physics!AL$66)+SUMIF(Physics!$AK$68,$A56,Physics!AL$74)+SUMIF(Physics!$AK$76,$A56,Physics!AL$82)+SUMIF(Physics!$AK$84,$A56,Physics!AL$90)+SUMIF(Physics!$AK$92,$A56,Physics!AL$98))+(SUMIF(IITPhysics!$AK$12,$A56,IITPhysics!AL$18)+SUMIF(IITPhysics!$AK$20,$A56,IITPhysics!AL$26)+SUMIF(IITPhysics!$AK$28,$A56,IITPhysics!AL$34)+SUMIF(IITPhysics!$AK$36,$A56,IITPhysics!AL$42)+SUMIF(IITPhysics!$AK$44,$A56,IITPhysics!AL$50)+SUMIF(IITPhysics!$AK$52,$A56,IITPhysics!AL$58)+SUMIF(IITPhysics!$AK$60,$A56,IITPhysics!AL$66)+SUMIF(IITPhysics!$AK$68,$A56,IITPhysics!AL$74)+SUMIF(IITPhysics!$AK$76,$A56,IITPhysics!AL$82)+SUMIF(IITPhysics!$AK$84,$A56,IITPhysics!AL$90)+SUMIF(IITPhysics!$AK$92,$A56,IITPhysics!AL$98))+(SUMIF(Chem!$AK$12,$A56,Chem!AL$18)+SUMIF(Chem!$AK$20,$A56,Chem!AL$26)+SUMIF(Chem!$AK$28,$A56,Chem!AL$34)+SUMIF(Chem!$AK$36,$A56,Chem!AL$42)+SUMIF(Chem!$AK$44,$A56,Chem!AL$50)+SUMIF(Chem!$AK$52,$A56,Chem!AL$58)+SUMIF(Chem!$AK$60,$A56,Chem!AL$66)+SUMIF(Chem!$AK$68,$A56,Chem!AL$74)+SUMIF(Chem!$AK$76,$A56,Chem!AL$82)+SUMIF(Chem!$AK$84,$A56,Chem!AL$90)+SUMIF(Chem!$AK$92,$A56,Chem!AL$98))+(SUMIF(IITChem!$AK$12,$A56,IITChem!AL$18)+SUMIF(IITChem!$AK$20,$A56,IITChem!AL$26)+SUMIF(IITChem!$AK$28,$A56,IITChem!AL$34)+SUMIF(IITChem!$AK$36,$A56,IITChem!AL$42)+SUMIF(IITChem!$AK$44,$A56,IITChem!AL$50)+SUMIF(IITChem!$AK$52,$A56,IITChem!AL$58)+SUMIF(IITChem!$AK$60,$A56,IITChem!AL$66)+SUMIF(IITChem!$AK$68,$A56,IITChem!AL$74)+SUMIF(IITChem!$AK$76,$A56,IITChem!AL$82)+SUMIF(IITChem!$AK$84,$A56,IITChem!AL$90)+SUMIF(IITChem!$AK$92,$A56,IITChem!AL$98))+(SUMIF(Bio!$AK$12,$A56,Bio!AL$18)+SUMIF(Bio!$AK$20,$A56,Bio!AL$26)+SUMIF(Bio!$AK$28,$A56,Bio!AL$34)+SUMIF(Bio!$AK$36,$A56,Bio!AL$42)+SUMIF(Bio!$AK$44,$A56,Bio!AL$50)+SUMIF(Bio!$AK$52,$A56,Bio!AL$58)+SUMIF(Bio!$AK$60,$A56,Bio!AL$66)+SUMIF(Bio!$AK$68,$A56,Bio!AL$74)+SUMIF(Bio!$AK$76,$A56,Bio!AL$82)+SUMIF(Bio!$AK$84,$A56,Bio!AL$90)+SUMIF(Bio!$AK$92,$A56,Bio!AL$98))+(SUMIF(Maths!$AK$12,$A56,Maths!AL$18)+SUMIF(Maths!$AK$20,$A56,Maths!AL$26)+SUMIF(Maths!$AK$28,$A56,Maths!AL$34)+SUMIF(Maths!$AK$36,$A56,Maths!AL$42)+SUMIF(Maths!$AK$44,$A56,Maths!AL$50)+SUMIF(Maths!$AK$52,$A56,Maths!AL$58)+SUMIF(Maths!$AK$60,$A56,Maths!AL$66)+SUMIF(Maths!$AK$68,$A56,Maths!AL$74)+SUMIF(Maths!$AK$76,$A56,Maths!AL$82)+SUMIF(Maths!$AK$84,$A56,Maths!AL$90)+SUMIF(Maths!$AK$92,$A56,Maths!AL$98))+(SUMIF(IITMaths!$AK$12,$A56,IITMaths!AL$18)+SUMIF(IITMaths!$AK$20,$A56,IITMaths!AL$26)+SUMIF(IITMaths!$AK$28,$A56,IITMaths!AL$34)+SUMIF(IITMaths!$AK$36,$A56,IITMaths!AL$42)+SUMIF(IITMaths!$AK$44,$A56,IITMaths!AL$50)+SUMIF(IITMaths!$AK$52,$A56,IITMaths!AL$58)+SUMIF(IITMaths!$AK$60,$A56,IITMaths!AL$66)+SUMIF(IITMaths!$AK$68,$A56,IITMaths!AL$74)+SUMIF(IITMaths!$AK$76,$A56,IITMaths!AL$82)+SUMIF(IITMaths!$AK$84,$A56,IITMaths!AL$90)+SUMIF(IITMaths!$AK$92,$A56,IITMaths!AL$98))+(SUMIF(FourthLecture!$AK$12,$A56,FourthLecture!AL$18)+SUMIF(FourthLecture!$AK$20,$A56,FourthLecture!AL$26)+SUMIF(FourthLecture!$AK$28,$A56,FourthLecture!AL$34)+SUMIF(FourthLecture!$AK$36,$A56,FourthLecture!AL$42)+SUMIF(FourthLecture!$AK$44,$A56,FourthLecture!AL$50)+SUMIF(FourthLecture!$AK$52,$A56,FourthLecture!AL$58)+SUMIF(FourthLecture!$AK$60,$A56,FourthLecture!AL$66)+SUMIF(FourthLecture!$AK$68,$A56,FourthLecture!AL$74)+SUMIF(FourthLecture!$AK$76,$A56,FourthLecture!AL$82)+SUMIF(FourthLecture!$AK$84,$A56,FourthLecture!AL$90)+SUMIF(FourthLecture!$AK$92,$A56,FourthLecture!AL$98))+(SUMIF(OtherSubjects!$AK$12,$A56,OtherSubjects!AL$18)+SUMIF(OtherSubjects!$AK$20,$A56,OtherSubjects!AL$26)+SUMIF(OtherSubjects!$AK$28,$A56,OtherSubjects!AL$34)+SUMIF(OtherSubjects!$AK$36,$A56,OtherSubjects!AL$42)+SUMIF(OtherSubjects!$AK$44,$A56,OtherSubjects!AL$50)+SUMIF(OtherSubjects!$AK$52,$A56,OtherSubjects!AL$58)+SUMIF(OtherSubjects!$AK$60,$A56,OtherSubjects!AL$66)+SUMIF(OtherSubjects!$AK$68,$A56,OtherSubjects!AL$74)+SUMIF(OtherSubjects!$AK$76,$A56,OtherSubjects!AL$82)+SUMIF(OtherSubjects!$AK$84,$A56,OtherSubjects!AL$90)+SUMIF(OtherSubjects!$AK$92,$A56,OtherSubjects!AL$98))</f>
        <v>0</v>
      </c>
      <c r="L56" s="331">
        <f>(SUMIF(Physics!$AK$12,$A56,Physics!AM$18)+SUMIF(Physics!$AK$20,$A56,Physics!AM$26)+SUMIF(Physics!$AK$28,$A56,Physics!AM$34)+SUMIF(Physics!$AK$36,$A56,Physics!AM$42)+SUMIF(Physics!$AK$44,$A56,Physics!AM$50)+SUMIF(Physics!$AK$52,$A56,Physics!AM$58)+SUMIF(Physics!$AK$60,$A56,Physics!AM$66)+SUMIF(Physics!$AK$68,$A56,Physics!AM$74)+SUMIF(Physics!$AK$76,$A56,Physics!AM$82)+SUMIF(Physics!$AK$84,$A56,Physics!AM$90)+SUMIF(Physics!$AK$92,$A56,Physics!AM$98))+(SUMIF(IITPhysics!$AK$12,$A56,IITPhysics!AM$18)+SUMIF(IITPhysics!$AK$20,$A56,IITPhysics!AM$26)+SUMIF(IITPhysics!$AK$28,$A56,IITPhysics!AM$34)+SUMIF(IITPhysics!$AK$36,$A56,IITPhysics!AM$42)+SUMIF(IITPhysics!$AK$44,$A56,IITPhysics!AM$50)+SUMIF(IITPhysics!$AK$52,$A56,IITPhysics!AM$58)+SUMIF(IITPhysics!$AK$60,$A56,IITPhysics!AM$66)+SUMIF(IITPhysics!$AK$68,$A56,IITPhysics!AM$74)+SUMIF(IITPhysics!$AK$76,$A56,IITPhysics!AM$82)+SUMIF(IITPhysics!$AK$84,$A56,IITPhysics!AM$90)+SUMIF(IITPhysics!$AK$92,$A56,IITPhysics!AM$98))+(SUMIF(Chem!$AK$12,$A56,Chem!AM$18)+SUMIF(Chem!$AK$20,$A56,Chem!AM$26)+SUMIF(Chem!$AK$28,$A56,Chem!AM$34)+SUMIF(Chem!$AK$36,$A56,Chem!AM$42)+SUMIF(Chem!$AK$44,$A56,Chem!AM$50)+SUMIF(Chem!$AK$52,$A56,Chem!AM$58)+SUMIF(Chem!$AK$60,$A56,Chem!AM$66)+SUMIF(Chem!$AK$68,$A56,Chem!AM$74)+SUMIF(Chem!$AK$76,$A56,Chem!AM$82)+SUMIF(Chem!$AK$84,$A56,Chem!AM$90)+SUMIF(Chem!$AK$92,$A56,Chem!AM$98))+(SUMIF(IITChem!$AK$12,$A56,IITChem!AM$18)+SUMIF(IITChem!$AK$20,$A56,IITChem!AM$26)+SUMIF(IITChem!$AK$28,$A56,IITChem!AM$34)+SUMIF(IITChem!$AK$36,$A56,IITChem!AM$42)+SUMIF(IITChem!$AK$44,$A56,IITChem!AM$50)+SUMIF(IITChem!$AK$52,$A56,IITChem!AM$58)+SUMIF(IITChem!$AK$60,$A56,IITChem!AM$66)+SUMIF(IITChem!$AK$68,$A56,IITChem!AM$74)+SUMIF(IITChem!$AK$76,$A56,IITChem!AM$82)+SUMIF(IITChem!$AK$84,$A56,IITChem!AM$90)+SUMIF(IITChem!$AK$92,$A56,IITChem!AM$98))+(SUMIF(Bio!$AK$12,$A56,Bio!AM$18)+SUMIF(Bio!$AK$20,$A56,Bio!AM$26)+SUMIF(Bio!$AK$28,$A56,Bio!AM$34)+SUMIF(Bio!$AK$36,$A56,Bio!AM$42)+SUMIF(Bio!$AK$44,$A56,Bio!AM$50)+SUMIF(Bio!$AK$52,$A56,Bio!AM$58)+SUMIF(Bio!$AK$60,$A56,Bio!AM$66)+SUMIF(Bio!$AK$68,$A56,Bio!AM$74)+SUMIF(Bio!$AK$76,$A56,Bio!AM$82)+SUMIF(Bio!$AK$84,$A56,Bio!AM$90)+SUMIF(Bio!$AK$92,$A56,Bio!AM$98))+(SUMIF(Maths!$AK$12,$A56,Maths!AM$18)+SUMIF(Maths!$AK$20,$A56,Maths!AM$26)+SUMIF(Maths!$AK$28,$A56,Maths!AM$34)+SUMIF(Maths!$AK$36,$A56,Maths!AM$42)+SUMIF(Maths!$AK$44,$A56,Maths!AM$50)+SUMIF(Maths!$AK$52,$A56,Maths!AM$58)+SUMIF(Maths!$AK$60,$A56,Maths!AM$66)+SUMIF(Maths!$AK$68,$A56,Maths!AM$74)+SUMIF(Maths!$AK$76,$A56,Maths!AM$82)+SUMIF(Maths!$AK$84,$A56,Maths!AM$90)+SUMIF(Maths!$AK$92,$A56,Maths!AM$98))+(SUMIF(IITMaths!$AK$12,$A56,IITMaths!AM$18)+SUMIF(IITMaths!$AK$20,$A56,IITMaths!AM$26)+SUMIF(IITMaths!$AK$28,$A56,IITMaths!AM$34)+SUMIF(IITMaths!$AK$36,$A56,IITMaths!AM$42)+SUMIF(IITMaths!$AK$44,$A56,IITMaths!AM$50)+SUMIF(IITMaths!$AK$52,$A56,IITMaths!AM$58)+SUMIF(IITMaths!$AK$60,$A56,IITMaths!AM$66)+SUMIF(IITMaths!$AK$68,$A56,IITMaths!AM$74)+SUMIF(IITMaths!$AK$76,$A56,IITMaths!AM$82)+SUMIF(IITMaths!$AK$84,$A56,IITMaths!AM$90)+SUMIF(IITMaths!$AK$92,$A56,IITMaths!AM$98))+(SUMIF(FourthLecture!$AK$12,$A56,FourthLecture!AM$18)+SUMIF(FourthLecture!$AK$20,$A56,FourthLecture!AM$26)+SUMIF(FourthLecture!$AK$28,$A56,FourthLecture!AM$34)+SUMIF(FourthLecture!$AK$36,$A56,FourthLecture!AM$42)+SUMIF(FourthLecture!$AK$44,$A56,FourthLecture!AM$50)+SUMIF(FourthLecture!$AK$52,$A56,FourthLecture!AM$58)+SUMIF(FourthLecture!$AK$60,$A56,FourthLecture!AM$66)+SUMIF(FourthLecture!$AK$68,$A56,FourthLecture!AM$74)+SUMIF(FourthLecture!$AK$76,$A56,FourthLecture!AM$82)+SUMIF(FourthLecture!$AK$84,$A56,FourthLecture!AM$90)+SUMIF(FourthLecture!$AK$92,$A56,FourthLecture!AM$98))+(SUMIF(OtherSubjects!$AK$12,$A56,OtherSubjects!AM$18)+SUMIF(OtherSubjects!$AK$20,$A56,OtherSubjects!AM$26)+SUMIF(OtherSubjects!$AK$28,$A56,OtherSubjects!AM$34)+SUMIF(OtherSubjects!$AK$36,$A56,OtherSubjects!AM$42)+SUMIF(OtherSubjects!$AK$44,$A56,OtherSubjects!AM$50)+SUMIF(OtherSubjects!$AK$52,$A56,OtherSubjects!AM$58)+SUMIF(OtherSubjects!$AK$60,$A56,OtherSubjects!AM$66)+SUMIF(OtherSubjects!$AK$68,$A56,OtherSubjects!AM$74)+SUMIF(OtherSubjects!$AK$76,$A56,OtherSubjects!AM$82)+SUMIF(OtherSubjects!$AK$84,$A56,OtherSubjects!AM$90)+SUMIF(OtherSubjects!$AK$92,$A56,OtherSubjects!AM$98))</f>
        <v>0</v>
      </c>
      <c r="M56" s="331">
        <f>(SUMIF(Physics!$AK$12,$A56,Physics!AN$18)+SUMIF(Physics!$AK$20,$A56,Physics!AN$26)+SUMIF(Physics!$AK$28,$A56,Physics!AN$34)+SUMIF(Physics!$AK$36,$A56,Physics!AN$42)+SUMIF(Physics!$AK$44,$A56,Physics!AN$50)+SUMIF(Physics!$AK$52,$A56,Physics!AN$58)+SUMIF(Physics!$AK$60,$A56,Physics!AN$66)+SUMIF(Physics!$AK$68,$A56,Physics!AN$74)+SUMIF(Physics!$AK$76,$A56,Physics!AN$82)+SUMIF(Physics!$AK$84,$A56,Physics!AN$90)+SUMIF(Physics!$AK$92,$A56,Physics!AN$98))+(SUMIF(IITPhysics!$AK$12,$A56,IITPhysics!AN$18)+SUMIF(IITPhysics!$AK$20,$A56,IITPhysics!AN$26)+SUMIF(IITPhysics!$AK$28,$A56,IITPhysics!AN$34)+SUMIF(IITPhysics!$AK$36,$A56,IITPhysics!AN$42)+SUMIF(IITPhysics!$AK$44,$A56,IITPhysics!AN$50)+SUMIF(IITPhysics!$AK$52,$A56,IITPhysics!AN$58)+SUMIF(IITPhysics!$AK$60,$A56,IITPhysics!AN$66)+SUMIF(IITPhysics!$AK$68,$A56,IITPhysics!AN$74)+SUMIF(IITPhysics!$AK$76,$A56,IITPhysics!AN$82)+SUMIF(IITPhysics!$AK$84,$A56,IITPhysics!AN$90)+SUMIF(IITPhysics!$AK$92,$A56,IITPhysics!AN$98))+(SUMIF(Chem!$AK$12,$A56,Chem!AN$18)+SUMIF(Chem!$AK$20,$A56,Chem!AN$26)+SUMIF(Chem!$AK$28,$A56,Chem!AN$34)+SUMIF(Chem!$AK$36,$A56,Chem!AN$42)+SUMIF(Chem!$AK$44,$A56,Chem!AN$50)+SUMIF(Chem!$AK$52,$A56,Chem!AN$58)+SUMIF(Chem!$AK$60,$A56,Chem!AN$66)+SUMIF(Chem!$AK$68,$A56,Chem!AN$74)+SUMIF(Chem!$AK$76,$A56,Chem!AN$82)+SUMIF(Chem!$AK$84,$A56,Chem!AN$90)+SUMIF(Chem!$AK$92,$A56,Chem!AN$98))+(SUMIF(IITChem!$AK$12,$A56,IITChem!AN$18)+SUMIF(IITChem!$AK$20,$A56,IITChem!AN$26)+SUMIF(IITChem!$AK$28,$A56,IITChem!AN$34)+SUMIF(IITChem!$AK$36,$A56,IITChem!AN$42)+SUMIF(IITChem!$AK$44,$A56,IITChem!AN$50)+SUMIF(IITChem!$AK$52,$A56,IITChem!AN$58)+SUMIF(IITChem!$AK$60,$A56,IITChem!AN$66)+SUMIF(IITChem!$AK$68,$A56,IITChem!AN$74)+SUMIF(IITChem!$AK$76,$A56,IITChem!AN$82)+SUMIF(IITChem!$AK$84,$A56,IITChem!AN$90)+SUMIF(IITChem!$AK$92,$A56,IITChem!AN$98))+(SUMIF(Bio!$AK$12,$A56,Bio!AN$18)+SUMIF(Bio!$AK$20,$A56,Bio!AN$26)+SUMIF(Bio!$AK$28,$A56,Bio!AN$34)+SUMIF(Bio!$AK$36,$A56,Bio!AN$42)+SUMIF(Bio!$AK$44,$A56,Bio!AN$50)+SUMIF(Bio!$AK$52,$A56,Bio!AN$58)+SUMIF(Bio!$AK$60,$A56,Bio!AN$66)+SUMIF(Bio!$AK$68,$A56,Bio!AN$74)+SUMIF(Bio!$AK$76,$A56,Bio!AN$82)+SUMIF(Bio!$AK$84,$A56,Bio!AN$90)+SUMIF(Bio!$AK$92,$A56,Bio!AN$98))+(SUMIF(Maths!$AK$12,$A56,Maths!AN$18)+SUMIF(Maths!$AK$20,$A56,Maths!AN$26)+SUMIF(Maths!$AK$28,$A56,Maths!AN$34)+SUMIF(Maths!$AK$36,$A56,Maths!AN$42)+SUMIF(Maths!$AK$44,$A56,Maths!AN$50)+SUMIF(Maths!$AK$52,$A56,Maths!AN$58)+SUMIF(Maths!$AK$60,$A56,Maths!AN$66)+SUMIF(Maths!$AK$68,$A56,Maths!AN$74)+SUMIF(Maths!$AK$76,$A56,Maths!AN$82)+SUMIF(Maths!$AK$84,$A56,Maths!AN$90)+SUMIF(Maths!$AK$92,$A56,Maths!AN$98))+(SUMIF(IITMaths!$AK$12,$A56,IITMaths!AN$18)+SUMIF(IITMaths!$AK$20,$A56,IITMaths!AN$26)+SUMIF(IITMaths!$AK$28,$A56,IITMaths!AN$34)+SUMIF(IITMaths!$AK$36,$A56,IITMaths!AN$42)+SUMIF(IITMaths!$AK$44,$A56,IITMaths!AN$50)+SUMIF(IITMaths!$AK$52,$A56,IITMaths!AN$58)+SUMIF(IITMaths!$AK$60,$A56,IITMaths!AN$66)+SUMIF(IITMaths!$AK$68,$A56,IITMaths!AN$74)+SUMIF(IITMaths!$AK$76,$A56,IITMaths!AN$82)+SUMIF(IITMaths!$AK$84,$A56,IITMaths!AN$90)+SUMIF(IITMaths!$AK$92,$A56,IITMaths!AN$98))+(SUMIF(FourthLecture!$AK$12,$A56,FourthLecture!AN$18)+SUMIF(FourthLecture!$AK$20,$A56,FourthLecture!AN$26)+SUMIF(FourthLecture!$AK$28,$A56,FourthLecture!AN$34)+SUMIF(FourthLecture!$AK$36,$A56,FourthLecture!AN$42)+SUMIF(FourthLecture!$AK$44,$A56,FourthLecture!AN$50)+SUMIF(FourthLecture!$AK$52,$A56,FourthLecture!AN$58)+SUMIF(FourthLecture!$AK$60,$A56,FourthLecture!AN$66)+SUMIF(FourthLecture!$AK$68,$A56,FourthLecture!AN$74)+SUMIF(FourthLecture!$AK$76,$A56,FourthLecture!AN$82)+SUMIF(FourthLecture!$AK$84,$A56,FourthLecture!AN$90)+SUMIF(FourthLecture!$AK$92,$A56,FourthLecture!AN$98))+(SUMIF(OtherSubjects!$AK$12,$A56,OtherSubjects!AN$18)+SUMIF(OtherSubjects!$AK$20,$A56,OtherSubjects!AN$26)+SUMIF(OtherSubjects!$AK$28,$A56,OtherSubjects!AN$34)+SUMIF(OtherSubjects!$AK$36,$A56,OtherSubjects!AN$42)+SUMIF(OtherSubjects!$AK$44,$A56,OtherSubjects!AN$50)+SUMIF(OtherSubjects!$AK$52,$A56,OtherSubjects!AN$58)+SUMIF(OtherSubjects!$AK$60,$A56,OtherSubjects!AN$66)+SUMIF(OtherSubjects!$AK$68,$A56,OtherSubjects!AN$74)+SUMIF(OtherSubjects!$AK$76,$A56,OtherSubjects!AN$82)+SUMIF(OtherSubjects!$AK$84,$A56,OtherSubjects!AN$90)+SUMIF(OtherSubjects!$AK$92,$A56,OtherSubjects!AN$98))</f>
        <v>0</v>
      </c>
      <c r="N56" s="331">
        <f>(SUMIF(Physics!$AK$12,$A56,Physics!AO$18)+SUMIF(Physics!$AK$20,$A56,Physics!AO$26)+SUMIF(Physics!$AK$28,$A56,Physics!AO$34)+SUMIF(Physics!$AK$36,$A56,Physics!AO$42)+SUMIF(Physics!$AK$44,$A56,Physics!AO$50)+SUMIF(Physics!$AK$52,$A56,Physics!AO$58)+SUMIF(Physics!$AK$60,$A56,Physics!AO$66)+SUMIF(Physics!$AK$68,$A56,Physics!AO$74)+SUMIF(Physics!$AK$76,$A56,Physics!AO$82)+SUMIF(Physics!$AK$84,$A56,Physics!AO$90)+SUMIF(Physics!$AK$92,$A56,Physics!AO$98))+(SUMIF(IITPhysics!$AK$12,$A56,IITPhysics!AO$18)+SUMIF(IITPhysics!$AK$20,$A56,IITPhysics!AO$26)+SUMIF(IITPhysics!$AK$28,$A56,IITPhysics!AO$34)+SUMIF(IITPhysics!$AK$36,$A56,IITPhysics!AO$42)+SUMIF(IITPhysics!$AK$44,$A56,IITPhysics!AO$50)+SUMIF(IITPhysics!$AK$52,$A56,IITPhysics!AO$58)+SUMIF(IITPhysics!$AK$60,$A56,IITPhysics!AO$66)+SUMIF(IITPhysics!$AK$68,$A56,IITPhysics!AO$74)+SUMIF(IITPhysics!$AK$76,$A56,IITPhysics!AO$82)+SUMIF(IITPhysics!$AK$84,$A56,IITPhysics!AO$90)+SUMIF(IITPhysics!$AK$92,$A56,IITPhysics!AO$98))+(SUMIF(Chem!$AK$12,$A56,Chem!AO$18)+SUMIF(Chem!$AK$20,$A56,Chem!AO$26)+SUMIF(Chem!$AK$28,$A56,Chem!AO$34)+SUMIF(Chem!$AK$36,$A56,Chem!AO$42)+SUMIF(Chem!$AK$44,$A56,Chem!AO$50)+SUMIF(Chem!$AK$52,$A56,Chem!AO$58)+SUMIF(Chem!$AK$60,$A56,Chem!AO$66)+SUMIF(Chem!$AK$68,$A56,Chem!AO$74)+SUMIF(Chem!$AK$76,$A56,Chem!AO$82)+SUMIF(Chem!$AK$84,$A56,Chem!AO$90)+SUMIF(Chem!$AK$92,$A56,Chem!AO$98))+(SUMIF(IITChem!$AK$12,$A56,IITChem!AO$18)+SUMIF(IITChem!$AK$20,$A56,IITChem!AO$26)+SUMIF(IITChem!$AK$28,$A56,IITChem!AO$34)+SUMIF(IITChem!$AK$36,$A56,IITChem!AO$42)+SUMIF(IITChem!$AK$44,$A56,IITChem!AO$50)+SUMIF(IITChem!$AK$52,$A56,IITChem!AO$58)+SUMIF(IITChem!$AK$60,$A56,IITChem!AO$66)+SUMIF(IITChem!$AK$68,$A56,IITChem!AO$74)+SUMIF(IITChem!$AK$76,$A56,IITChem!AO$82)+SUMIF(IITChem!$AK$84,$A56,IITChem!AO$90)+SUMIF(IITChem!$AK$92,$A56,IITChem!AO$98))+(SUMIF(Bio!$AK$12,$A56,Bio!AO$18)+SUMIF(Bio!$AK$20,$A56,Bio!AO$26)+SUMIF(Bio!$AK$28,$A56,Bio!AO$34)+SUMIF(Bio!$AK$36,$A56,Bio!AO$42)+SUMIF(Bio!$AK$44,$A56,Bio!AO$50)+SUMIF(Bio!$AK$52,$A56,Bio!AO$58)+SUMIF(Bio!$AK$60,$A56,Bio!AO$66)+SUMIF(Bio!$AK$68,$A56,Bio!AO$74)+SUMIF(Bio!$AK$76,$A56,Bio!AO$82)+SUMIF(Bio!$AK$84,$A56,Bio!AO$90)+SUMIF(Bio!$AK$92,$A56,Bio!AO$98))+(SUMIF(Maths!$AK$12,$A56,Maths!AO$18)+SUMIF(Maths!$AK$20,$A56,Maths!AO$26)+SUMIF(Maths!$AK$28,$A56,Maths!AO$34)+SUMIF(Maths!$AK$36,$A56,Maths!AO$42)+SUMIF(Maths!$AK$44,$A56,Maths!AO$50)+SUMIF(Maths!$AK$52,$A56,Maths!AO$58)+SUMIF(Maths!$AK$60,$A56,Maths!AO$66)+SUMIF(Maths!$AK$68,$A56,Maths!AO$74)+SUMIF(Maths!$AK$76,$A56,Maths!AO$82)+SUMIF(Maths!$AK$84,$A56,Maths!AO$90)+SUMIF(Maths!$AK$92,$A56,Maths!AO$98))+(SUMIF(IITMaths!$AK$12,$A56,IITMaths!AO$18)+SUMIF(IITMaths!$AK$20,$A56,IITMaths!AO$26)+SUMIF(IITMaths!$AK$28,$A56,IITMaths!AO$34)+SUMIF(IITMaths!$AK$36,$A56,IITMaths!AO$42)+SUMIF(IITMaths!$AK$44,$A56,IITMaths!AO$50)+SUMIF(IITMaths!$AK$52,$A56,IITMaths!AO$58)+SUMIF(IITMaths!$AK$60,$A56,IITMaths!AO$66)+SUMIF(IITMaths!$AK$68,$A56,IITMaths!AO$74)+SUMIF(IITMaths!$AK$76,$A56,IITMaths!AO$82)+SUMIF(IITMaths!$AK$84,$A56,IITMaths!AO$90)+SUMIF(IITMaths!$AK$92,$A56,IITMaths!AO$98))+(SUMIF(FourthLecture!$AK$12,$A56,FourthLecture!AO$18)+SUMIF(FourthLecture!$AK$20,$A56,FourthLecture!AO$26)+SUMIF(FourthLecture!$AK$28,$A56,FourthLecture!AO$34)+SUMIF(FourthLecture!$AK$36,$A56,FourthLecture!AO$42)+SUMIF(FourthLecture!$AK$44,$A56,FourthLecture!AO$50)+SUMIF(FourthLecture!$AK$52,$A56,FourthLecture!AO$58)+SUMIF(FourthLecture!$AK$60,$A56,FourthLecture!AO$66)+SUMIF(FourthLecture!$AK$68,$A56,FourthLecture!AO$74)+SUMIF(FourthLecture!$AK$76,$A56,FourthLecture!AO$82)+SUMIF(FourthLecture!$AK$84,$A56,FourthLecture!AO$90)+SUMIF(FourthLecture!$AK$92,$A56,FourthLecture!AO$98))+(SUMIF(OtherSubjects!$AK$12,$A56,OtherSubjects!AO$18)+SUMIF(OtherSubjects!$AK$20,$A56,OtherSubjects!AO$26)+SUMIF(OtherSubjects!$AK$28,$A56,OtherSubjects!AO$34)+SUMIF(OtherSubjects!$AK$36,$A56,OtherSubjects!AO$42)+SUMIF(OtherSubjects!$AK$44,$A56,OtherSubjects!AO$50)+SUMIF(OtherSubjects!$AK$52,$A56,OtherSubjects!AO$58)+SUMIF(OtherSubjects!$AK$60,$A56,OtherSubjects!AO$66)+SUMIF(OtherSubjects!$AK$68,$A56,OtherSubjects!AO$74)+SUMIF(OtherSubjects!$AK$76,$A56,OtherSubjects!AO$82)+SUMIF(OtherSubjects!$AK$84,$A56,OtherSubjects!AO$90)+SUMIF(OtherSubjects!$AK$92,$A56,OtherSubjects!AO$98))</f>
        <v>0</v>
      </c>
      <c r="O56" s="331">
        <f>(SUMIF(Physics!$AK$12,$A56,Physics!AP$18)+SUMIF(Physics!$AK$20,$A56,Physics!AP$26)+SUMIF(Physics!$AK$28,$A56,Physics!AP$34)+SUMIF(Physics!$AK$36,$A56,Physics!AP$42)+SUMIF(Physics!$AK$44,$A56,Physics!AP$50)+SUMIF(Physics!$AK$52,$A56,Physics!AP$58)+SUMIF(Physics!$AK$60,$A56,Physics!AP$66)+SUMIF(Physics!$AK$68,$A56,Physics!AP$74)+SUMIF(Physics!$AK$76,$A56,Physics!AP$82)+SUMIF(Physics!$AK$84,$A56,Physics!AP$90)+SUMIF(Physics!$AK$92,$A56,Physics!AP$98))+(SUMIF(IITPhysics!$AK$12,$A56,IITPhysics!AP$18)+SUMIF(IITPhysics!$AK$20,$A56,IITPhysics!AP$26)+SUMIF(IITPhysics!$AK$28,$A56,IITPhysics!AP$34)+SUMIF(IITPhysics!$AK$36,$A56,IITPhysics!AP$42)+SUMIF(IITPhysics!$AK$44,$A56,IITPhysics!AP$50)+SUMIF(IITPhysics!$AK$52,$A56,IITPhysics!AP$58)+SUMIF(IITPhysics!$AK$60,$A56,IITPhysics!AP$66)+SUMIF(IITPhysics!$AK$68,$A56,IITPhysics!AP$74)+SUMIF(IITPhysics!$AK$76,$A56,IITPhysics!AP$82)+SUMIF(IITPhysics!$AK$84,$A56,IITPhysics!AP$90)+SUMIF(IITPhysics!$AK$92,$A56,IITPhysics!AP$98))+(SUMIF(Chem!$AK$12,$A56,Chem!AP$18)+SUMIF(Chem!$AK$20,$A56,Chem!AP$26)+SUMIF(Chem!$AK$28,$A56,Chem!AP$34)+SUMIF(Chem!$AK$36,$A56,Chem!AP$42)+SUMIF(Chem!$AK$44,$A56,Chem!AP$50)+SUMIF(Chem!$AK$52,$A56,Chem!AP$58)+SUMIF(Chem!$AK$60,$A56,Chem!AP$66)+SUMIF(Chem!$AK$68,$A56,Chem!AP$74)+SUMIF(Chem!$AK$76,$A56,Chem!AP$82)+SUMIF(Chem!$AK$84,$A56,Chem!AP$90)+SUMIF(Chem!$AK$92,$A56,Chem!AP$98))+(SUMIF(IITChem!$AK$12,$A56,IITChem!AP$18)+SUMIF(IITChem!$AK$20,$A56,IITChem!AP$26)+SUMIF(IITChem!$AK$28,$A56,IITChem!AP$34)+SUMIF(IITChem!$AK$36,$A56,IITChem!AP$42)+SUMIF(IITChem!$AK$44,$A56,IITChem!AP$50)+SUMIF(IITChem!$AK$52,$A56,IITChem!AP$58)+SUMIF(IITChem!$AK$60,$A56,IITChem!AP$66)+SUMIF(IITChem!$AK$68,$A56,IITChem!AP$74)+SUMIF(IITChem!$AK$76,$A56,IITChem!AP$82)+SUMIF(IITChem!$AK$84,$A56,IITChem!AP$90)+SUMIF(IITChem!$AK$92,$A56,IITChem!AP$98))+(SUMIF(Bio!$AK$12,$A56,Bio!AP$18)+SUMIF(Bio!$AK$20,$A56,Bio!AP$26)+SUMIF(Bio!$AK$28,$A56,Bio!AP$34)+SUMIF(Bio!$AK$36,$A56,Bio!AP$42)+SUMIF(Bio!$AK$44,$A56,Bio!AP$50)+SUMIF(Bio!$AK$52,$A56,Bio!AP$58)+SUMIF(Bio!$AK$60,$A56,Bio!AP$66)+SUMIF(Bio!$AK$68,$A56,Bio!AP$74)+SUMIF(Bio!$AK$76,$A56,Bio!AP$82)+SUMIF(Bio!$AK$84,$A56,Bio!AP$90)+SUMIF(Bio!$AK$92,$A56,Bio!AP$98))+(SUMIF(Maths!$AK$12,$A56,Maths!AP$18)+SUMIF(Maths!$AK$20,$A56,Maths!AP$26)+SUMIF(Maths!$AK$28,$A56,Maths!AP$34)+SUMIF(Maths!$AK$36,$A56,Maths!AP$42)+SUMIF(Maths!$AK$44,$A56,Maths!AP$50)+SUMIF(Maths!$AK$52,$A56,Maths!AP$58)+SUMIF(Maths!$AK$60,$A56,Maths!AP$66)+SUMIF(Maths!$AK$68,$A56,Maths!AP$74)+SUMIF(Maths!$AK$76,$A56,Maths!AP$82)+SUMIF(Maths!$AK$84,$A56,Maths!AP$90)+SUMIF(Maths!$AK$92,$A56,Maths!AP$98))+(SUMIF(IITMaths!$AK$12,$A56,IITMaths!AP$18)+SUMIF(IITMaths!$AK$20,$A56,IITMaths!AP$26)+SUMIF(IITMaths!$AK$28,$A56,IITMaths!AP$34)+SUMIF(IITMaths!$AK$36,$A56,IITMaths!AP$42)+SUMIF(IITMaths!$AK$44,$A56,IITMaths!AP$50)+SUMIF(IITMaths!$AK$52,$A56,IITMaths!AP$58)+SUMIF(IITMaths!$AK$60,$A56,IITMaths!AP$66)+SUMIF(IITMaths!$AK$68,$A56,IITMaths!AP$74)+SUMIF(IITMaths!$AK$76,$A56,IITMaths!AP$82)+SUMIF(IITMaths!$AK$84,$A56,IITMaths!AP$90)+SUMIF(IITMaths!$AK$92,$A56,IITMaths!AP$98))+(SUMIF(FourthLecture!$AK$12,$A56,FourthLecture!AP$18)+SUMIF(FourthLecture!$AK$20,$A56,FourthLecture!AP$26)+SUMIF(FourthLecture!$AK$28,$A56,FourthLecture!AP$34)+SUMIF(FourthLecture!$AK$36,$A56,FourthLecture!AP$42)+SUMIF(FourthLecture!$AK$44,$A56,FourthLecture!AP$50)+SUMIF(FourthLecture!$AK$52,$A56,FourthLecture!AP$58)+SUMIF(FourthLecture!$AK$60,$A56,FourthLecture!AP$66)+SUMIF(FourthLecture!$AK$68,$A56,FourthLecture!AP$74)+SUMIF(FourthLecture!$AK$76,$A56,FourthLecture!AP$82)+SUMIF(FourthLecture!$AK$84,$A56,FourthLecture!AP$90)+SUMIF(FourthLecture!$AK$92,$A56,FourthLecture!AP$98))+(SUMIF(OtherSubjects!$AK$12,$A56,OtherSubjects!AP$18)+SUMIF(OtherSubjects!$AK$20,$A56,OtherSubjects!AP$26)+SUMIF(OtherSubjects!$AK$28,$A56,OtherSubjects!AP$34)+SUMIF(OtherSubjects!$AK$36,$A56,OtherSubjects!AP$42)+SUMIF(OtherSubjects!$AK$44,$A56,OtherSubjects!AP$50)+SUMIF(OtherSubjects!$AK$52,$A56,OtherSubjects!AP$58)+SUMIF(OtherSubjects!$AK$60,$A56,OtherSubjects!AP$66)+SUMIF(OtherSubjects!$AK$68,$A56,OtherSubjects!AP$74)+SUMIF(OtherSubjects!$AK$76,$A56,OtherSubjects!AP$82)+SUMIF(OtherSubjects!$AK$84,$A56,OtherSubjects!AP$90)+SUMIF(OtherSubjects!$AK$92,$A56,OtherSubjects!AP$98))</f>
        <v>0</v>
      </c>
      <c r="P56" s="331">
        <f>(SUMIF(Physics!$AK$12,$A56,Physics!AQ$18)+SUMIF(Physics!$AK$20,$A56,Physics!AQ$26)+SUMIF(Physics!$AK$28,$A56,Physics!AQ$34)+SUMIF(Physics!$AK$36,$A56,Physics!AQ$42)+SUMIF(Physics!$AK$44,$A56,Physics!AQ$50)+SUMIF(Physics!$AK$52,$A56,Physics!AQ$58)+SUMIF(Physics!$AK$60,$A56,Physics!AQ$66)+SUMIF(Physics!$AK$68,$A56,Physics!AQ$74)+SUMIF(Physics!$AK$76,$A56,Physics!AQ$82)+SUMIF(Physics!$AK$84,$A56,Physics!AQ$90)+SUMIF(Physics!$AK$92,$A56,Physics!AQ$98))+(SUMIF(IITPhysics!$AK$12,$A56,IITPhysics!AQ$18)+SUMIF(IITPhysics!$AK$20,$A56,IITPhysics!AQ$26)+SUMIF(IITPhysics!$AK$28,$A56,IITPhysics!AQ$34)+SUMIF(IITPhysics!$AK$36,$A56,IITPhysics!AQ$42)+SUMIF(IITPhysics!$AK$44,$A56,IITPhysics!AQ$50)+SUMIF(IITPhysics!$AK$52,$A56,IITPhysics!AQ$58)+SUMIF(IITPhysics!$AK$60,$A56,IITPhysics!AQ$66)+SUMIF(IITPhysics!$AK$68,$A56,IITPhysics!AQ$74)+SUMIF(IITPhysics!$AK$76,$A56,IITPhysics!AQ$82)+SUMIF(IITPhysics!$AK$84,$A56,IITPhysics!AQ$90)+SUMIF(IITPhysics!$AK$92,$A56,IITPhysics!AQ$98))+(SUMIF(Chem!$AK$12,$A56,Chem!AQ$18)+SUMIF(Chem!$AK$20,$A56,Chem!AQ$26)+SUMIF(Chem!$AK$28,$A56,Chem!AQ$34)+SUMIF(Chem!$AK$36,$A56,Chem!AQ$42)+SUMIF(Chem!$AK$44,$A56,Chem!AQ$50)+SUMIF(Chem!$AK$52,$A56,Chem!AQ$58)+SUMIF(Chem!$AK$60,$A56,Chem!AQ$66)+SUMIF(Chem!$AK$68,$A56,Chem!AQ$74)+SUMIF(Chem!$AK$76,$A56,Chem!AQ$82)+SUMIF(Chem!$AK$84,$A56,Chem!AQ$90)+SUMIF(Chem!$AK$92,$A56,Chem!AQ$98))+(SUMIF(IITChem!$AK$12,$A56,IITChem!AQ$18)+SUMIF(IITChem!$AK$20,$A56,IITChem!AQ$26)+SUMIF(IITChem!$AK$28,$A56,IITChem!AQ$34)+SUMIF(IITChem!$AK$36,$A56,IITChem!AQ$42)+SUMIF(IITChem!$AK$44,$A56,IITChem!AQ$50)+SUMIF(IITChem!$AK$52,$A56,IITChem!AQ$58)+SUMIF(IITChem!$AK$60,$A56,IITChem!AQ$66)+SUMIF(IITChem!$AK$68,$A56,IITChem!AQ$74)+SUMIF(IITChem!$AK$76,$A56,IITChem!AQ$82)+SUMIF(IITChem!$AK$84,$A56,IITChem!AQ$90)+SUMIF(IITChem!$AK$92,$A56,IITChem!AQ$98))+(SUMIF(Bio!$AK$12,$A56,Bio!AQ$18)+SUMIF(Bio!$AK$20,$A56,Bio!AQ$26)+SUMIF(Bio!$AK$28,$A56,Bio!AQ$34)+SUMIF(Bio!$AK$36,$A56,Bio!AQ$42)+SUMIF(Bio!$AK$44,$A56,Bio!AQ$50)+SUMIF(Bio!$AK$52,$A56,Bio!AQ$58)+SUMIF(Bio!$AK$60,$A56,Bio!AQ$66)+SUMIF(Bio!$AK$68,$A56,Bio!AQ$74)+SUMIF(Bio!$AK$76,$A56,Bio!AQ$82)+SUMIF(Bio!$AK$84,$A56,Bio!AQ$90)+SUMIF(Bio!$AK$92,$A56,Bio!AQ$98))+(SUMIF(Maths!$AK$12,$A56,Maths!AQ$18)+SUMIF(Maths!$AK$20,$A56,Maths!AQ$26)+SUMIF(Maths!$AK$28,$A56,Maths!AQ$34)+SUMIF(Maths!$AK$36,$A56,Maths!AQ$42)+SUMIF(Maths!$AK$44,$A56,Maths!AQ$50)+SUMIF(Maths!$AK$52,$A56,Maths!AQ$58)+SUMIF(Maths!$AK$60,$A56,Maths!AQ$66)+SUMIF(Maths!$AK$68,$A56,Maths!AQ$74)+SUMIF(Maths!$AK$76,$A56,Maths!AQ$82)+SUMIF(Maths!$AK$84,$A56,Maths!AQ$90)+SUMIF(Maths!$AK$92,$A56,Maths!AQ$98))+(SUMIF(IITMaths!$AK$12,$A56,IITMaths!AQ$18)+SUMIF(IITMaths!$AK$20,$A56,IITMaths!AQ$26)+SUMIF(IITMaths!$AK$28,$A56,IITMaths!AQ$34)+SUMIF(IITMaths!$AK$36,$A56,IITMaths!AQ$42)+SUMIF(IITMaths!$AK$44,$A56,IITMaths!AQ$50)+SUMIF(IITMaths!$AK$52,$A56,IITMaths!AQ$58)+SUMIF(IITMaths!$AK$60,$A56,IITMaths!AQ$66)+SUMIF(IITMaths!$AK$68,$A56,IITMaths!AQ$74)+SUMIF(IITMaths!$AK$76,$A56,IITMaths!AQ$82)+SUMIF(IITMaths!$AK$84,$A56,IITMaths!AQ$90)+SUMIF(IITMaths!$AK$92,$A56,IITMaths!AQ$98))+(SUMIF(FourthLecture!$AK$12,$A56,FourthLecture!AQ$18)+SUMIF(FourthLecture!$AK$20,$A56,FourthLecture!AQ$26)+SUMIF(FourthLecture!$AK$28,$A56,FourthLecture!AQ$34)+SUMIF(FourthLecture!$AK$36,$A56,FourthLecture!AQ$42)+SUMIF(FourthLecture!$AK$44,$A56,FourthLecture!AQ$50)+SUMIF(FourthLecture!$AK$52,$A56,FourthLecture!AQ$58)+SUMIF(FourthLecture!$AK$60,$A56,FourthLecture!AQ$66)+SUMIF(FourthLecture!$AK$68,$A56,FourthLecture!AQ$74)+SUMIF(FourthLecture!$AK$76,$A56,FourthLecture!AQ$82)+SUMIF(FourthLecture!$AK$84,$A56,FourthLecture!AQ$90)+SUMIF(FourthLecture!$AK$92,$A56,FourthLecture!AQ$98))+(SUMIF(OtherSubjects!$AK$12,$A56,OtherSubjects!AQ$18)+SUMIF(OtherSubjects!$AK$20,$A56,OtherSubjects!AQ$26)+SUMIF(OtherSubjects!$AK$28,$A56,OtherSubjects!AQ$34)+SUMIF(OtherSubjects!$AK$36,$A56,OtherSubjects!AQ$42)+SUMIF(OtherSubjects!$AK$44,$A56,OtherSubjects!AQ$50)+SUMIF(OtherSubjects!$AK$52,$A56,OtherSubjects!AQ$58)+SUMIF(OtherSubjects!$AK$60,$A56,OtherSubjects!AQ$66)+SUMIF(OtherSubjects!$AK$68,$A56,OtherSubjects!AQ$74)+SUMIF(OtherSubjects!$AK$76,$A56,OtherSubjects!AQ$82)+SUMIF(OtherSubjects!$AK$84,$A56,OtherSubjects!AQ$90)+SUMIF(OtherSubjects!$AK$92,$A56,OtherSubjects!AQ$98))</f>
        <v>6606.25</v>
      </c>
      <c r="Q56" s="376">
        <f t="shared" ref="Q56:Q59" si="265">SUM(R56:AC56)</f>
        <v>0</v>
      </c>
      <c r="R56" s="331">
        <f>(SUMIF(Physics!$AX$12,$A56,Physics!AS$18)+SUMIF(Physics!$AX$20,$A56,Physics!AS$26)+SUMIF(Physics!$AX$28,$A56,Physics!AS$34)+SUMIF(Physics!$AX$36,$A56,Physics!AS$42)+SUMIF(Physics!$AX$44,$A56,Physics!AS$50)+SUMIF(Physics!$AX$52,$A56,Physics!AS$58)+SUMIF(Physics!$AX$60,$A56,Physics!AS$66)+SUMIF(Physics!$AX$68,$A56,Physics!AS$74)+SUMIF(Physics!$AX$76,$A56,Physics!AS$82)+SUMIF(Physics!$AX$84,$A56,Physics!AS$90)+SUMIF(Physics!$AX$92,$A56,Physics!AS$98))+(SUMIF(IITPhysics!$AX$12,$A56,IITPhysics!AS$18)+SUMIF(IITPhysics!$AX$20,$A56,IITPhysics!AS$26)+SUMIF(IITPhysics!$AX$28,$A56,IITPhysics!AS$34)+SUMIF(IITPhysics!$AX$36,$A56,IITPhysics!AS$42)+SUMIF(IITPhysics!$AX$44,$A56,IITPhysics!AS$50)+SUMIF(IITPhysics!$AX$52,$A56,IITPhysics!AS$58)+SUMIF(IITPhysics!$AX$60,$A56,IITPhysics!AS$66)+SUMIF(IITPhysics!$AX$68,$A56,IITPhysics!AS$74)+SUMIF(IITPhysics!$AX$76,$A56,IITPhysics!AS$82)+SUMIF(IITPhysics!$AX$84,$A56,IITPhysics!AS$90)+SUMIF(IITPhysics!$AX$92,$A56,IITPhysics!AS$98))+(SUMIF(Chem!$AX$12,$A56,Chem!AS$18)+SUMIF(Chem!$AX$20,$A56,Chem!AS$26)+SUMIF(Chem!$AX$28,$A56,Chem!AS$34)+SUMIF(Chem!$AX$36,$A56,Chem!AS$42)+SUMIF(Chem!$AX$44,$A56,Chem!AS$50)+SUMIF(Chem!$AX$52,$A56,Chem!AS$58)+SUMIF(Chem!$AX$60,$A56,Chem!AS$66)+SUMIF(Chem!$AX$68,$A56,Chem!AS$74)+SUMIF(Chem!$AX$76,$A56,Chem!AS$82)+SUMIF(Chem!$AX$84,$A56,Chem!AS$90)+SUMIF(Chem!$AX$92,$A56,Chem!AS$98))+(SUMIF(IITChem!$AX$12,$A56,IITChem!AS$18)+SUMIF(IITChem!$AX$20,$A56,IITChem!AS$26)+SUMIF(IITChem!$AX$28,$A56,IITChem!AS$34)+SUMIF(IITChem!$AX$36,$A56,IITChem!AS$42)+SUMIF(IITChem!$AX$44,$A56,IITChem!AS$50)+SUMIF(IITChem!$AX$52,$A56,IITChem!AS$58)+SUMIF(IITChem!$AX$60,$A56,IITChem!AS$66)+SUMIF(IITChem!$AX$68,$A56,IITChem!AS$74)+SUMIF(IITChem!$AX$76,$A56,IITChem!AS$82)+SUMIF(IITChem!$AX$84,$A56,IITChem!AS$90)+SUMIF(IITChem!$AX$92,$A56,IITChem!AS$98))+(SUMIF(Bio!$AX$12,$A56,Bio!AS$18)+SUMIF(Bio!$AX$20,$A56,Bio!AS$26)+SUMIF(Bio!$AX$28,$A56,Bio!AS$34)+SUMIF(Bio!$AX$36,$A56,Bio!AS$42)+SUMIF(Bio!$AX$44,$A56,Bio!AS$50)+SUMIF(Bio!$AX$52,$A56,Bio!AS$58)+SUMIF(Bio!$AX$60,$A56,Bio!AS$66)+SUMIF(Bio!$AX$68,$A56,Bio!AS$74)+SUMIF(Bio!$AX$76,$A56,Bio!AS$82)+SUMIF(Bio!$AX$84,$A56,Bio!AS$90)+SUMIF(Bio!$AX$92,$A56,Bio!AS$98))+(SUMIF(Maths!$AX$12,$A56,Maths!AS$18)+SUMIF(Maths!$AX$20,$A56,Maths!AS$26)+SUMIF(Maths!$AX$28,$A56,Maths!AS$34)+SUMIF(Maths!$AX$36,$A56,Maths!AS$42)+SUMIF(Maths!$AX$44,$A56,Maths!AS$50)+SUMIF(Maths!$AX$52,$A56,Maths!AS$58)+SUMIF(Maths!$AX$60,$A56,Maths!AS$66)+SUMIF(Maths!$AX$68,$A56,Maths!AS$74)+SUMIF(Maths!$AX$76,$A56,Maths!AS$82)+SUMIF(Maths!$AX$84,$A56,Maths!AS$90)+SUMIF(Maths!$AX$92,$A56,Maths!AS$98))+(SUMIF(IITMaths!$AX$12,$A56,IITMaths!AS$18)+SUMIF(IITMaths!$AX$20,$A56,IITMaths!AS$26)+SUMIF(IITMaths!$AX$28,$A56,IITMaths!AS$34)+SUMIF(IITMaths!$AX$36,$A56,IITMaths!AS$42)+SUMIF(IITMaths!$AX$44,$A56,IITMaths!AS$50)+SUMIF(IITMaths!$AX$52,$A56,IITMaths!AS$58)+SUMIF(IITMaths!$AX$60,$A56,IITMaths!AS$66)+SUMIF(IITMaths!$AX$68,$A56,IITMaths!AS$74)+SUMIF(IITMaths!$AX$76,$A56,IITMaths!AS$82)+SUMIF(IITMaths!$AX$84,$A56,IITMaths!AS$90)+SUMIF(IITMaths!$AX$92,$A56,IITMaths!AS$98))+(SUMIF(FourthLecture!$AX$12,$A56,FourthLecture!AS$18)+SUMIF(FourthLecture!$AX$20,$A56,FourthLecture!AS$26)+SUMIF(FourthLecture!$AX$28,$A56,FourthLecture!AS$34)+SUMIF(FourthLecture!$AX$36,$A56,FourthLecture!AS$42)+SUMIF(FourthLecture!$AX$44,$A56,FourthLecture!AS$50)+SUMIF(FourthLecture!$AX$52,$A56,FourthLecture!AS$58)+SUMIF(FourthLecture!$AX$60,$A56,FourthLecture!AS$66)+SUMIF(FourthLecture!$AX$68,$A56,FourthLecture!AS$74)+SUMIF(FourthLecture!$AX$76,$A56,FourthLecture!AS$82)+SUMIF(FourthLecture!$AX$84,$A56,FourthLecture!AS$90)+SUMIF(FourthLecture!$AX$92,$A56,FourthLecture!AS$98))+(SUMIF(OtherSubjects!$AX$12,$A56,OtherSubjects!AS$18)+SUMIF(OtherSubjects!$AX$20,$A56,OtherSubjects!AS$26)+SUMIF(OtherSubjects!$AX$28,$A56,OtherSubjects!AS$34)+SUMIF(OtherSubjects!$AX$36,$A56,OtherSubjects!AS$42)+SUMIF(OtherSubjects!$AX$44,$A56,OtherSubjects!AS$50)+SUMIF(OtherSubjects!$AX$52,$A56,OtherSubjects!AS$58)+SUMIF(OtherSubjects!$AX$60,$A56,OtherSubjects!AS$66)+SUMIF(OtherSubjects!$AX$68,$A56,OtherSubjects!AS$74)+SUMIF(OtherSubjects!$AX$76,$A56,OtherSubjects!AS$82)+SUMIF(OtherSubjects!$AX$84,$A56,OtherSubjects!AS$90)+SUMIF(OtherSubjects!$AX$92,$A56,OtherSubjects!AS$98))</f>
        <v>0</v>
      </c>
      <c r="S56" s="331">
        <f>(SUMIF(Physics!$AX$12,$A56,Physics!AT$18)+SUMIF(Physics!$AX$20,$A56,Physics!AT$26)+SUMIF(Physics!$AX$28,$A56,Physics!AT$34)+SUMIF(Physics!$AX$36,$A56,Physics!AT$42)+SUMIF(Physics!$AX$44,$A56,Physics!AT$50)+SUMIF(Physics!$AX$52,$A56,Physics!AT$58)+SUMIF(Physics!$AX$60,$A56,Physics!AT$66)+SUMIF(Physics!$AX$68,$A56,Physics!AT$74)+SUMIF(Physics!$AX$76,$A56,Physics!AT$82)+SUMIF(Physics!$AX$84,$A56,Physics!AT$90)+SUMIF(Physics!$AX$92,$A56,Physics!AT$98))+(SUMIF(IITPhysics!$AX$12,$A56,IITPhysics!AT$18)+SUMIF(IITPhysics!$AX$20,$A56,IITPhysics!AT$26)+SUMIF(IITPhysics!$AX$28,$A56,IITPhysics!AT$34)+SUMIF(IITPhysics!$AX$36,$A56,IITPhysics!AT$42)+SUMIF(IITPhysics!$AX$44,$A56,IITPhysics!AT$50)+SUMIF(IITPhysics!$AX$52,$A56,IITPhysics!AT$58)+SUMIF(IITPhysics!$AX$60,$A56,IITPhysics!AT$66)+SUMIF(IITPhysics!$AX$68,$A56,IITPhysics!AT$74)+SUMIF(IITPhysics!$AX$76,$A56,IITPhysics!AT$82)+SUMIF(IITPhysics!$AX$84,$A56,IITPhysics!AT$90)+SUMIF(IITPhysics!$AX$92,$A56,IITPhysics!AT$98))+(SUMIF(Chem!$AX$12,$A56,Chem!AT$18)+SUMIF(Chem!$AX$20,$A56,Chem!AT$26)+SUMIF(Chem!$AX$28,$A56,Chem!AT$34)+SUMIF(Chem!$AX$36,$A56,Chem!AT$42)+SUMIF(Chem!$AX$44,$A56,Chem!AT$50)+SUMIF(Chem!$AX$52,$A56,Chem!AT$58)+SUMIF(Chem!$AX$60,$A56,Chem!AT$66)+SUMIF(Chem!$AX$68,$A56,Chem!AT$74)+SUMIF(Chem!$AX$76,$A56,Chem!AT$82)+SUMIF(Chem!$AX$84,$A56,Chem!AT$90)+SUMIF(Chem!$AX$92,$A56,Chem!AT$98))+(SUMIF(IITChem!$AX$12,$A56,IITChem!AT$18)+SUMIF(IITChem!$AX$20,$A56,IITChem!AT$26)+SUMIF(IITChem!$AX$28,$A56,IITChem!AT$34)+SUMIF(IITChem!$AX$36,$A56,IITChem!AT$42)+SUMIF(IITChem!$AX$44,$A56,IITChem!AT$50)+SUMIF(IITChem!$AX$52,$A56,IITChem!AT$58)+SUMIF(IITChem!$AX$60,$A56,IITChem!AT$66)+SUMIF(IITChem!$AX$68,$A56,IITChem!AT$74)+SUMIF(IITChem!$AX$76,$A56,IITChem!AT$82)+SUMIF(IITChem!$AX$84,$A56,IITChem!AT$90)+SUMIF(IITChem!$AX$92,$A56,IITChem!AT$98))+(SUMIF(Bio!$AX$12,$A56,Bio!AT$18)+SUMIF(Bio!$AX$20,$A56,Bio!AT$26)+SUMIF(Bio!$AX$28,$A56,Bio!AT$34)+SUMIF(Bio!$AX$36,$A56,Bio!AT$42)+SUMIF(Bio!$AX$44,$A56,Bio!AT$50)+SUMIF(Bio!$AX$52,$A56,Bio!AT$58)+SUMIF(Bio!$AX$60,$A56,Bio!AT$66)+SUMIF(Bio!$AX$68,$A56,Bio!AT$74)+SUMIF(Bio!$AX$76,$A56,Bio!AT$82)+SUMIF(Bio!$AX$84,$A56,Bio!AT$90)+SUMIF(Bio!$AX$92,$A56,Bio!AT$98))+(SUMIF(Maths!$AX$12,$A56,Maths!AT$18)+SUMIF(Maths!$AX$20,$A56,Maths!AT$26)+SUMIF(Maths!$AX$28,$A56,Maths!AT$34)+SUMIF(Maths!$AX$36,$A56,Maths!AT$42)+SUMIF(Maths!$AX$44,$A56,Maths!AT$50)+SUMIF(Maths!$AX$52,$A56,Maths!AT$58)+SUMIF(Maths!$AX$60,$A56,Maths!AT$66)+SUMIF(Maths!$AX$68,$A56,Maths!AT$74)+SUMIF(Maths!$AX$76,$A56,Maths!AT$82)+SUMIF(Maths!$AX$84,$A56,Maths!AT$90)+SUMIF(Maths!$AX$92,$A56,Maths!AT$98))+(SUMIF(IITMaths!$AX$12,$A56,IITMaths!AT$18)+SUMIF(IITMaths!$AX$20,$A56,IITMaths!AT$26)+SUMIF(IITMaths!$AX$28,$A56,IITMaths!AT$34)+SUMIF(IITMaths!$AX$36,$A56,IITMaths!AT$42)+SUMIF(IITMaths!$AX$44,$A56,IITMaths!AT$50)+SUMIF(IITMaths!$AX$52,$A56,IITMaths!AT$58)+SUMIF(IITMaths!$AX$60,$A56,IITMaths!AT$66)+SUMIF(IITMaths!$AX$68,$A56,IITMaths!AT$74)+SUMIF(IITMaths!$AX$76,$A56,IITMaths!AT$82)+SUMIF(IITMaths!$AX$84,$A56,IITMaths!AT$90)+SUMIF(IITMaths!$AX$92,$A56,IITMaths!AT$98))+(SUMIF(FourthLecture!$AX$12,$A56,FourthLecture!AT$18)+SUMIF(FourthLecture!$AX$20,$A56,FourthLecture!AT$26)+SUMIF(FourthLecture!$AX$28,$A56,FourthLecture!AT$34)+SUMIF(FourthLecture!$AX$36,$A56,FourthLecture!AT$42)+SUMIF(FourthLecture!$AX$44,$A56,FourthLecture!AT$50)+SUMIF(FourthLecture!$AX$52,$A56,FourthLecture!AT$58)+SUMIF(FourthLecture!$AX$60,$A56,FourthLecture!AT$66)+SUMIF(FourthLecture!$AX$68,$A56,FourthLecture!AT$74)+SUMIF(FourthLecture!$AX$76,$A56,FourthLecture!AT$82)+SUMIF(FourthLecture!$AX$84,$A56,FourthLecture!AT$90)+SUMIF(FourthLecture!$AX$92,$A56,FourthLecture!AT$98))+(SUMIF(OtherSubjects!$AX$12,$A56,OtherSubjects!AT$18)+SUMIF(OtherSubjects!$AX$20,$A56,OtherSubjects!AT$26)+SUMIF(OtherSubjects!$AX$28,$A56,OtherSubjects!AT$34)+SUMIF(OtherSubjects!$AX$36,$A56,OtherSubjects!AT$42)+SUMIF(OtherSubjects!$AX$44,$A56,OtherSubjects!AT$50)+SUMIF(OtherSubjects!$AX$52,$A56,OtherSubjects!AT$58)+SUMIF(OtherSubjects!$AX$60,$A56,OtherSubjects!AT$66)+SUMIF(OtherSubjects!$AX$68,$A56,OtherSubjects!AT$74)+SUMIF(OtherSubjects!$AX$76,$A56,OtherSubjects!AT$82)+SUMIF(OtherSubjects!$AX$84,$A56,OtherSubjects!AT$90)+SUMIF(OtherSubjects!$AX$92,$A56,OtherSubjects!AT$98))</f>
        <v>0</v>
      </c>
      <c r="T56" s="331">
        <f>(SUMIF(Physics!$AX$12,$A56,Physics!AU$18)+SUMIF(Physics!$AX$20,$A56,Physics!AU$26)+SUMIF(Physics!$AX$28,$A56,Physics!AU$34)+SUMIF(Physics!$AX$36,$A56,Physics!AU$42)+SUMIF(Physics!$AX$44,$A56,Physics!AU$50)+SUMIF(Physics!$AX$52,$A56,Physics!AU$58)+SUMIF(Physics!$AX$60,$A56,Physics!AU$66)+SUMIF(Physics!$AX$68,$A56,Physics!AU$74)+SUMIF(Physics!$AX$76,$A56,Physics!AU$82)+SUMIF(Physics!$AX$84,$A56,Physics!AU$90)+SUMIF(Physics!$AX$92,$A56,Physics!AU$98))+(SUMIF(IITPhysics!$AX$12,$A56,IITPhysics!AU$18)+SUMIF(IITPhysics!$AX$20,$A56,IITPhysics!AU$26)+SUMIF(IITPhysics!$AX$28,$A56,IITPhysics!AU$34)+SUMIF(IITPhysics!$AX$36,$A56,IITPhysics!AU$42)+SUMIF(IITPhysics!$AX$44,$A56,IITPhysics!AU$50)+SUMIF(IITPhysics!$AX$52,$A56,IITPhysics!AU$58)+SUMIF(IITPhysics!$AX$60,$A56,IITPhysics!AU$66)+SUMIF(IITPhysics!$AX$68,$A56,IITPhysics!AU$74)+SUMIF(IITPhysics!$AX$76,$A56,IITPhysics!AU$82)+SUMIF(IITPhysics!$AX$84,$A56,IITPhysics!AU$90)+SUMIF(IITPhysics!$AX$92,$A56,IITPhysics!AU$98))+(SUMIF(Chem!$AX$12,$A56,Chem!AU$18)+SUMIF(Chem!$AX$20,$A56,Chem!AU$26)+SUMIF(Chem!$AX$28,$A56,Chem!AU$34)+SUMIF(Chem!$AX$36,$A56,Chem!AU$42)+SUMIF(Chem!$AX$44,$A56,Chem!AU$50)+SUMIF(Chem!$AX$52,$A56,Chem!AU$58)+SUMIF(Chem!$AX$60,$A56,Chem!AU$66)+SUMIF(Chem!$AX$68,$A56,Chem!AU$74)+SUMIF(Chem!$AX$76,$A56,Chem!AU$82)+SUMIF(Chem!$AX$84,$A56,Chem!AU$90)+SUMIF(Chem!$AX$92,$A56,Chem!AU$98))+(SUMIF(IITChem!$AX$12,$A56,IITChem!AU$18)+SUMIF(IITChem!$AX$20,$A56,IITChem!AU$26)+SUMIF(IITChem!$AX$28,$A56,IITChem!AU$34)+SUMIF(IITChem!$AX$36,$A56,IITChem!AU$42)+SUMIF(IITChem!$AX$44,$A56,IITChem!AU$50)+SUMIF(IITChem!$AX$52,$A56,IITChem!AU$58)+SUMIF(IITChem!$AX$60,$A56,IITChem!AU$66)+SUMIF(IITChem!$AX$68,$A56,IITChem!AU$74)+SUMIF(IITChem!$AX$76,$A56,IITChem!AU$82)+SUMIF(IITChem!$AX$84,$A56,IITChem!AU$90)+SUMIF(IITChem!$AX$92,$A56,IITChem!AU$98))+(SUMIF(Bio!$AX$12,$A56,Bio!AU$18)+SUMIF(Bio!$AX$20,$A56,Bio!AU$26)+SUMIF(Bio!$AX$28,$A56,Bio!AU$34)+SUMIF(Bio!$AX$36,$A56,Bio!AU$42)+SUMIF(Bio!$AX$44,$A56,Bio!AU$50)+SUMIF(Bio!$AX$52,$A56,Bio!AU$58)+SUMIF(Bio!$AX$60,$A56,Bio!AU$66)+SUMIF(Bio!$AX$68,$A56,Bio!AU$74)+SUMIF(Bio!$AX$76,$A56,Bio!AU$82)+SUMIF(Bio!$AX$84,$A56,Bio!AU$90)+SUMIF(Bio!$AX$92,$A56,Bio!AU$98))+(SUMIF(Maths!$AX$12,$A56,Maths!AU$18)+SUMIF(Maths!$AX$20,$A56,Maths!AU$26)+SUMIF(Maths!$AX$28,$A56,Maths!AU$34)+SUMIF(Maths!$AX$36,$A56,Maths!AU$42)+SUMIF(Maths!$AX$44,$A56,Maths!AU$50)+SUMIF(Maths!$AX$52,$A56,Maths!AU$58)+SUMIF(Maths!$AX$60,$A56,Maths!AU$66)+SUMIF(Maths!$AX$68,$A56,Maths!AU$74)+SUMIF(Maths!$AX$76,$A56,Maths!AU$82)+SUMIF(Maths!$AX$84,$A56,Maths!AU$90)+SUMIF(Maths!$AX$92,$A56,Maths!AU$98))+(SUMIF(IITMaths!$AX$12,$A56,IITMaths!AU$18)+SUMIF(IITMaths!$AX$20,$A56,IITMaths!AU$26)+SUMIF(IITMaths!$AX$28,$A56,IITMaths!AU$34)+SUMIF(IITMaths!$AX$36,$A56,IITMaths!AU$42)+SUMIF(IITMaths!$AX$44,$A56,IITMaths!AU$50)+SUMIF(IITMaths!$AX$52,$A56,IITMaths!AU$58)+SUMIF(IITMaths!$AX$60,$A56,IITMaths!AU$66)+SUMIF(IITMaths!$AX$68,$A56,IITMaths!AU$74)+SUMIF(IITMaths!$AX$76,$A56,IITMaths!AU$82)+SUMIF(IITMaths!$AX$84,$A56,IITMaths!AU$90)+SUMIF(IITMaths!$AX$92,$A56,IITMaths!AU$98))+(SUMIF(FourthLecture!$AX$12,$A56,FourthLecture!AU$18)+SUMIF(FourthLecture!$AX$20,$A56,FourthLecture!AU$26)+SUMIF(FourthLecture!$AX$28,$A56,FourthLecture!AU$34)+SUMIF(FourthLecture!$AX$36,$A56,FourthLecture!AU$42)+SUMIF(FourthLecture!$AX$44,$A56,FourthLecture!AU$50)+SUMIF(FourthLecture!$AX$52,$A56,FourthLecture!AU$58)+SUMIF(FourthLecture!$AX$60,$A56,FourthLecture!AU$66)+SUMIF(FourthLecture!$AX$68,$A56,FourthLecture!AU$74)+SUMIF(FourthLecture!$AX$76,$A56,FourthLecture!AU$82)+SUMIF(FourthLecture!$AX$84,$A56,FourthLecture!AU$90)+SUMIF(FourthLecture!$AX$92,$A56,FourthLecture!AU$98))+(SUMIF(OtherSubjects!$AX$12,$A56,OtherSubjects!AU$18)+SUMIF(OtherSubjects!$AX$20,$A56,OtherSubjects!AU$26)+SUMIF(OtherSubjects!$AX$28,$A56,OtherSubjects!AU$34)+SUMIF(OtherSubjects!$AX$36,$A56,OtherSubjects!AU$42)+SUMIF(OtherSubjects!$AX$44,$A56,OtherSubjects!AU$50)+SUMIF(OtherSubjects!$AX$52,$A56,OtherSubjects!AU$58)+SUMIF(OtherSubjects!$AX$60,$A56,OtherSubjects!AU$66)+SUMIF(OtherSubjects!$AX$68,$A56,OtherSubjects!AU$74)+SUMIF(OtherSubjects!$AX$76,$A56,OtherSubjects!AU$82)+SUMIF(OtherSubjects!$AX$84,$A56,OtherSubjects!AU$90)+SUMIF(OtherSubjects!$AX$92,$A56,OtherSubjects!AU$98))</f>
        <v>0</v>
      </c>
      <c r="U56" s="331">
        <f>(SUMIF(Physics!$AX$12,$A56,Physics!AV$18)+SUMIF(Physics!$AX$20,$A56,Physics!AV$26)+SUMIF(Physics!$AX$28,$A56,Physics!AV$34)+SUMIF(Physics!$AX$36,$A56,Physics!AV$42)+SUMIF(Physics!$AX$44,$A56,Physics!AV$50)+SUMIF(Physics!$AX$52,$A56,Physics!AV$58)+SUMIF(Physics!$AX$60,$A56,Physics!AV$66)+SUMIF(Physics!$AX$68,$A56,Physics!AV$74)+SUMIF(Physics!$AX$76,$A56,Physics!AV$82)+SUMIF(Physics!$AX$84,$A56,Physics!AV$90)+SUMIF(Physics!$AX$92,$A56,Physics!AV$98))+(SUMIF(IITPhysics!$AX$12,$A56,IITPhysics!AV$18)+SUMIF(IITPhysics!$AX$20,$A56,IITPhysics!AV$26)+SUMIF(IITPhysics!$AX$28,$A56,IITPhysics!AV$34)+SUMIF(IITPhysics!$AX$36,$A56,IITPhysics!AV$42)+SUMIF(IITPhysics!$AX$44,$A56,IITPhysics!AV$50)+SUMIF(IITPhysics!$AX$52,$A56,IITPhysics!AV$58)+SUMIF(IITPhysics!$AX$60,$A56,IITPhysics!AV$66)+SUMIF(IITPhysics!$AX$68,$A56,IITPhysics!AV$74)+SUMIF(IITPhysics!$AX$76,$A56,IITPhysics!AV$82)+SUMIF(IITPhysics!$AX$84,$A56,IITPhysics!AV$90)+SUMIF(IITPhysics!$AX$92,$A56,IITPhysics!AV$98))+(SUMIF(Chem!$AX$12,$A56,Chem!AV$18)+SUMIF(Chem!$AX$20,$A56,Chem!AV$26)+SUMIF(Chem!$AX$28,$A56,Chem!AV$34)+SUMIF(Chem!$AX$36,$A56,Chem!AV$42)+SUMIF(Chem!$AX$44,$A56,Chem!AV$50)+SUMIF(Chem!$AX$52,$A56,Chem!AV$58)+SUMIF(Chem!$AX$60,$A56,Chem!AV$66)+SUMIF(Chem!$AX$68,$A56,Chem!AV$74)+SUMIF(Chem!$AX$76,$A56,Chem!AV$82)+SUMIF(Chem!$AX$84,$A56,Chem!AV$90)+SUMIF(Chem!$AX$92,$A56,Chem!AV$98))+(SUMIF(IITChem!$AX$12,$A56,IITChem!AV$18)+SUMIF(IITChem!$AX$20,$A56,IITChem!AV$26)+SUMIF(IITChem!$AX$28,$A56,IITChem!AV$34)+SUMIF(IITChem!$AX$36,$A56,IITChem!AV$42)+SUMIF(IITChem!$AX$44,$A56,IITChem!AV$50)+SUMIF(IITChem!$AX$52,$A56,IITChem!AV$58)+SUMIF(IITChem!$AX$60,$A56,IITChem!AV$66)+SUMIF(IITChem!$AX$68,$A56,IITChem!AV$74)+SUMIF(IITChem!$AX$76,$A56,IITChem!AV$82)+SUMIF(IITChem!$AX$84,$A56,IITChem!AV$90)+SUMIF(IITChem!$AX$92,$A56,IITChem!AV$98))+(SUMIF(Bio!$AX$12,$A56,Bio!AV$18)+SUMIF(Bio!$AX$20,$A56,Bio!AV$26)+SUMIF(Bio!$AX$28,$A56,Bio!AV$34)+SUMIF(Bio!$AX$36,$A56,Bio!AV$42)+SUMIF(Bio!$AX$44,$A56,Bio!AV$50)+SUMIF(Bio!$AX$52,$A56,Bio!AV$58)+SUMIF(Bio!$AX$60,$A56,Bio!AV$66)+SUMIF(Bio!$AX$68,$A56,Bio!AV$74)+SUMIF(Bio!$AX$76,$A56,Bio!AV$82)+SUMIF(Bio!$AX$84,$A56,Bio!AV$90)+SUMIF(Bio!$AX$92,$A56,Bio!AV$98))+(SUMIF(Maths!$AX$12,$A56,Maths!AV$18)+SUMIF(Maths!$AX$20,$A56,Maths!AV$26)+SUMIF(Maths!$AX$28,$A56,Maths!AV$34)+SUMIF(Maths!$AX$36,$A56,Maths!AV$42)+SUMIF(Maths!$AX$44,$A56,Maths!AV$50)+SUMIF(Maths!$AX$52,$A56,Maths!AV$58)+SUMIF(Maths!$AX$60,$A56,Maths!AV$66)+SUMIF(Maths!$AX$68,$A56,Maths!AV$74)+SUMIF(Maths!$AX$76,$A56,Maths!AV$82)+SUMIF(Maths!$AX$84,$A56,Maths!AV$90)+SUMIF(Maths!$AX$92,$A56,Maths!AV$98))+(SUMIF(IITMaths!$AX$12,$A56,IITMaths!AV$18)+SUMIF(IITMaths!$AX$20,$A56,IITMaths!AV$26)+SUMIF(IITMaths!$AX$28,$A56,IITMaths!AV$34)+SUMIF(IITMaths!$AX$36,$A56,IITMaths!AV$42)+SUMIF(IITMaths!$AX$44,$A56,IITMaths!AV$50)+SUMIF(IITMaths!$AX$52,$A56,IITMaths!AV$58)+SUMIF(IITMaths!$AX$60,$A56,IITMaths!AV$66)+SUMIF(IITMaths!$AX$68,$A56,IITMaths!AV$74)+SUMIF(IITMaths!$AX$76,$A56,IITMaths!AV$82)+SUMIF(IITMaths!$AX$84,$A56,IITMaths!AV$90)+SUMIF(IITMaths!$AX$92,$A56,IITMaths!AV$98))+(SUMIF(FourthLecture!$AX$12,$A56,FourthLecture!AV$18)+SUMIF(FourthLecture!$AX$20,$A56,FourthLecture!AV$26)+SUMIF(FourthLecture!$AX$28,$A56,FourthLecture!AV$34)+SUMIF(FourthLecture!$AX$36,$A56,FourthLecture!AV$42)+SUMIF(FourthLecture!$AX$44,$A56,FourthLecture!AV$50)+SUMIF(FourthLecture!$AX$52,$A56,FourthLecture!AV$58)+SUMIF(FourthLecture!$AX$60,$A56,FourthLecture!AV$66)+SUMIF(FourthLecture!$AX$68,$A56,FourthLecture!AV$74)+SUMIF(FourthLecture!$AX$76,$A56,FourthLecture!AV$82)+SUMIF(FourthLecture!$AX$84,$A56,FourthLecture!AV$90)+SUMIF(FourthLecture!$AX$92,$A56,FourthLecture!AV$98))+(SUMIF(OtherSubjects!$AX$12,$A56,OtherSubjects!AV$18)+SUMIF(OtherSubjects!$AX$20,$A56,OtherSubjects!AV$26)+SUMIF(OtherSubjects!$AX$28,$A56,OtherSubjects!AV$34)+SUMIF(OtherSubjects!$AX$36,$A56,OtherSubjects!AV$42)+SUMIF(OtherSubjects!$AX$44,$A56,OtherSubjects!AV$50)+SUMIF(OtherSubjects!$AX$52,$A56,OtherSubjects!AV$58)+SUMIF(OtherSubjects!$AX$60,$A56,OtherSubjects!AV$66)+SUMIF(OtherSubjects!$AX$68,$A56,OtherSubjects!AV$74)+SUMIF(OtherSubjects!$AX$76,$A56,OtherSubjects!AV$82)+SUMIF(OtherSubjects!$AX$84,$A56,OtherSubjects!AV$90)+SUMIF(OtherSubjects!$AX$92,$A56,OtherSubjects!AV$98))</f>
        <v>0</v>
      </c>
      <c r="V56" s="331">
        <f>(SUMIF(Physics!$AX$12,$A56,Physics!AW$18)+SUMIF(Physics!$AX$20,$A56,Physics!AW$26)+SUMIF(Physics!$AX$28,$A56,Physics!AW$34)+SUMIF(Physics!$AX$36,$A56,Physics!AW$42)+SUMIF(Physics!$AX$44,$A56,Physics!AW$50)+SUMIF(Physics!$AX$52,$A56,Physics!AW$58)+SUMIF(Physics!$AX$60,$A56,Physics!AW$66)+SUMIF(Physics!$AX$68,$A56,Physics!AW$74)+SUMIF(Physics!$AX$76,$A56,Physics!AW$82)+SUMIF(Physics!$AX$84,$A56,Physics!AW$90)+SUMIF(Physics!$AX$92,$A56,Physics!AW$98))+(SUMIF(IITPhysics!$AX$12,$A56,IITPhysics!AW$18)+SUMIF(IITPhysics!$AX$20,$A56,IITPhysics!AW$26)+SUMIF(IITPhysics!$AX$28,$A56,IITPhysics!AW$34)+SUMIF(IITPhysics!$AX$36,$A56,IITPhysics!AW$42)+SUMIF(IITPhysics!$AX$44,$A56,IITPhysics!AW$50)+SUMIF(IITPhysics!$AX$52,$A56,IITPhysics!AW$58)+SUMIF(IITPhysics!$AX$60,$A56,IITPhysics!AW$66)+SUMIF(IITPhysics!$AX$68,$A56,IITPhysics!AW$74)+SUMIF(IITPhysics!$AX$76,$A56,IITPhysics!AW$82)+SUMIF(IITPhysics!$AX$84,$A56,IITPhysics!AW$90)+SUMIF(IITPhysics!$AX$92,$A56,IITPhysics!AW$98))+(SUMIF(Chem!$AX$12,$A56,Chem!AW$18)+SUMIF(Chem!$AX$20,$A56,Chem!AW$26)+SUMIF(Chem!$AX$28,$A56,Chem!AW$34)+SUMIF(Chem!$AX$36,$A56,Chem!AW$42)+SUMIF(Chem!$AX$44,$A56,Chem!AW$50)+SUMIF(Chem!$AX$52,$A56,Chem!AW$58)+SUMIF(Chem!$AX$60,$A56,Chem!AW$66)+SUMIF(Chem!$AX$68,$A56,Chem!AW$74)+SUMIF(Chem!$AX$76,$A56,Chem!AW$82)+SUMIF(Chem!$AX$84,$A56,Chem!AW$90)+SUMIF(Chem!$AX$92,$A56,Chem!AW$98))+(SUMIF(IITChem!$AX$12,$A56,IITChem!AW$18)+SUMIF(IITChem!$AX$20,$A56,IITChem!AW$26)+SUMIF(IITChem!$AX$28,$A56,IITChem!AW$34)+SUMIF(IITChem!$AX$36,$A56,IITChem!AW$42)+SUMIF(IITChem!$AX$44,$A56,IITChem!AW$50)+SUMIF(IITChem!$AX$52,$A56,IITChem!AW$58)+SUMIF(IITChem!$AX$60,$A56,IITChem!AW$66)+SUMIF(IITChem!$AX$68,$A56,IITChem!AW$74)+SUMIF(IITChem!$AX$76,$A56,IITChem!AW$82)+SUMIF(IITChem!$AX$84,$A56,IITChem!AW$90)+SUMIF(IITChem!$AX$92,$A56,IITChem!AW$98))+(SUMIF(Bio!$AX$12,$A56,Bio!AW$18)+SUMIF(Bio!$AX$20,$A56,Bio!AW$26)+SUMIF(Bio!$AX$28,$A56,Bio!AW$34)+SUMIF(Bio!$AX$36,$A56,Bio!AW$42)+SUMIF(Bio!$AX$44,$A56,Bio!AW$50)+SUMIF(Bio!$AX$52,$A56,Bio!AW$58)+SUMIF(Bio!$AX$60,$A56,Bio!AW$66)+SUMIF(Bio!$AX$68,$A56,Bio!AW$74)+SUMIF(Bio!$AX$76,$A56,Bio!AW$82)+SUMIF(Bio!$AX$84,$A56,Bio!AW$90)+SUMIF(Bio!$AX$92,$A56,Bio!AW$98))+(SUMIF(Maths!$AX$12,$A56,Maths!AW$18)+SUMIF(Maths!$AX$20,$A56,Maths!AW$26)+SUMIF(Maths!$AX$28,$A56,Maths!AW$34)+SUMIF(Maths!$AX$36,$A56,Maths!AW$42)+SUMIF(Maths!$AX$44,$A56,Maths!AW$50)+SUMIF(Maths!$AX$52,$A56,Maths!AW$58)+SUMIF(Maths!$AX$60,$A56,Maths!AW$66)+SUMIF(Maths!$AX$68,$A56,Maths!AW$74)+SUMIF(Maths!$AX$76,$A56,Maths!AW$82)+SUMIF(Maths!$AX$84,$A56,Maths!AW$90)+SUMIF(Maths!$AX$92,$A56,Maths!AW$98))+(SUMIF(IITMaths!$AX$12,$A56,IITMaths!AW$18)+SUMIF(IITMaths!$AX$20,$A56,IITMaths!AW$26)+SUMIF(IITMaths!$AX$28,$A56,IITMaths!AW$34)+SUMIF(IITMaths!$AX$36,$A56,IITMaths!AW$42)+SUMIF(IITMaths!$AX$44,$A56,IITMaths!AW$50)+SUMIF(IITMaths!$AX$52,$A56,IITMaths!AW$58)+SUMIF(IITMaths!$AX$60,$A56,IITMaths!AW$66)+SUMIF(IITMaths!$AX$68,$A56,IITMaths!AW$74)+SUMIF(IITMaths!$AX$76,$A56,IITMaths!AW$82)+SUMIF(IITMaths!$AX$84,$A56,IITMaths!AW$90)+SUMIF(IITMaths!$AX$92,$A56,IITMaths!AW$98))+(SUMIF(FourthLecture!$AX$12,$A56,FourthLecture!AW$18)+SUMIF(FourthLecture!$AX$20,$A56,FourthLecture!AW$26)+SUMIF(FourthLecture!$AX$28,$A56,FourthLecture!AW$34)+SUMIF(FourthLecture!$AX$36,$A56,FourthLecture!AW$42)+SUMIF(FourthLecture!$AX$44,$A56,FourthLecture!AW$50)+SUMIF(FourthLecture!$AX$52,$A56,FourthLecture!AW$58)+SUMIF(FourthLecture!$AX$60,$A56,FourthLecture!AW$66)+SUMIF(FourthLecture!$AX$68,$A56,FourthLecture!AW$74)+SUMIF(FourthLecture!$AX$76,$A56,FourthLecture!AW$82)+SUMIF(FourthLecture!$AX$84,$A56,FourthLecture!AW$90)+SUMIF(FourthLecture!$AX$92,$A56,FourthLecture!AW$98))+(SUMIF(OtherSubjects!$AX$12,$A56,OtherSubjects!AW$18)+SUMIF(OtherSubjects!$AX$20,$A56,OtherSubjects!AW$26)+SUMIF(OtherSubjects!$AX$28,$A56,OtherSubjects!AW$34)+SUMIF(OtherSubjects!$AX$36,$A56,OtherSubjects!AW$42)+SUMIF(OtherSubjects!$AX$44,$A56,OtherSubjects!AW$50)+SUMIF(OtherSubjects!$AX$52,$A56,OtherSubjects!AW$58)+SUMIF(OtherSubjects!$AX$60,$A56,OtherSubjects!AW$66)+SUMIF(OtherSubjects!$AX$68,$A56,OtherSubjects!AW$74)+SUMIF(OtherSubjects!$AX$76,$A56,OtherSubjects!AW$82)+SUMIF(OtherSubjects!$AX$84,$A56,OtherSubjects!AW$90)+SUMIF(OtherSubjects!$AX$92,$A56,OtherSubjects!AW$98))</f>
        <v>0</v>
      </c>
      <c r="W56" s="331">
        <f>(SUMIF(Physics!$AX$12,$A56,Physics!AX$18)+SUMIF(Physics!$AX$20,$A56,Physics!AX$26)+SUMIF(Physics!$AX$28,$A56,Physics!AX$34)+SUMIF(Physics!$AX$36,$A56,Physics!AX$42)+SUMIF(Physics!$AX$44,$A56,Physics!AX$50)+SUMIF(Physics!$AX$52,$A56,Physics!AX$58)+SUMIF(Physics!$AX$60,$A56,Physics!AX$66)+SUMIF(Physics!$AX$68,$A56,Physics!AX$74)+SUMIF(Physics!$AX$76,$A56,Physics!AX$82)+SUMIF(Physics!$AX$84,$A56,Physics!AX$90)+SUMIF(Physics!$AX$92,$A56,Physics!AX$98))+(SUMIF(IITPhysics!$AX$12,$A56,IITPhysics!AX$18)+SUMIF(IITPhysics!$AX$20,$A56,IITPhysics!AX$26)+SUMIF(IITPhysics!$AX$28,$A56,IITPhysics!AX$34)+SUMIF(IITPhysics!$AX$36,$A56,IITPhysics!AX$42)+SUMIF(IITPhysics!$AX$44,$A56,IITPhysics!AX$50)+SUMIF(IITPhysics!$AX$52,$A56,IITPhysics!AX$58)+SUMIF(IITPhysics!$AX$60,$A56,IITPhysics!AX$66)+SUMIF(IITPhysics!$AX$68,$A56,IITPhysics!AX$74)+SUMIF(IITPhysics!$AX$76,$A56,IITPhysics!AX$82)+SUMIF(IITPhysics!$AX$84,$A56,IITPhysics!AX$90)+SUMIF(IITPhysics!$AX$92,$A56,IITPhysics!AX$98))+(SUMIF(Chem!$AX$12,$A56,Chem!AX$18)+SUMIF(Chem!$AX$20,$A56,Chem!AX$26)+SUMIF(Chem!$AX$28,$A56,Chem!AX$34)+SUMIF(Chem!$AX$36,$A56,Chem!AX$42)+SUMIF(Chem!$AX$44,$A56,Chem!AX$50)+SUMIF(Chem!$AX$52,$A56,Chem!AX$58)+SUMIF(Chem!$AX$60,$A56,Chem!AX$66)+SUMIF(Chem!$AX$68,$A56,Chem!AX$74)+SUMIF(Chem!$AX$76,$A56,Chem!AX$82)+SUMIF(Chem!$AX$84,$A56,Chem!AX$90)+SUMIF(Chem!$AX$92,$A56,Chem!AX$98))+(SUMIF(IITChem!$AX$12,$A56,IITChem!AX$18)+SUMIF(IITChem!$AX$20,$A56,IITChem!AX$26)+SUMIF(IITChem!$AX$28,$A56,IITChem!AX$34)+SUMIF(IITChem!$AX$36,$A56,IITChem!AX$42)+SUMIF(IITChem!$AX$44,$A56,IITChem!AX$50)+SUMIF(IITChem!$AX$52,$A56,IITChem!AX$58)+SUMIF(IITChem!$AX$60,$A56,IITChem!AX$66)+SUMIF(IITChem!$AX$68,$A56,IITChem!AX$74)+SUMIF(IITChem!$AX$76,$A56,IITChem!AX$82)+SUMIF(IITChem!$AX$84,$A56,IITChem!AX$90)+SUMIF(IITChem!$AX$92,$A56,IITChem!AX$98))+(SUMIF(Bio!$AX$12,$A56,Bio!AX$18)+SUMIF(Bio!$AX$20,$A56,Bio!AX$26)+SUMIF(Bio!$AX$28,$A56,Bio!AX$34)+SUMIF(Bio!$AX$36,$A56,Bio!AX$42)+SUMIF(Bio!$AX$44,$A56,Bio!AX$50)+SUMIF(Bio!$AX$52,$A56,Bio!AX$58)+SUMIF(Bio!$AX$60,$A56,Bio!AX$66)+SUMIF(Bio!$AX$68,$A56,Bio!AX$74)+SUMIF(Bio!$AX$76,$A56,Bio!AX$82)+SUMIF(Bio!$AX$84,$A56,Bio!AX$90)+SUMIF(Bio!$AX$92,$A56,Bio!AX$98))+(SUMIF(Maths!$AX$12,$A56,Maths!AX$18)+SUMIF(Maths!$AX$20,$A56,Maths!AX$26)+SUMIF(Maths!$AX$28,$A56,Maths!AX$34)+SUMIF(Maths!$AX$36,$A56,Maths!AX$42)+SUMIF(Maths!$AX$44,$A56,Maths!AX$50)+SUMIF(Maths!$AX$52,$A56,Maths!AX$58)+SUMIF(Maths!$AX$60,$A56,Maths!AX$66)+SUMIF(Maths!$AX$68,$A56,Maths!AX$74)+SUMIF(Maths!$AX$76,$A56,Maths!AX$82)+SUMIF(Maths!$AX$84,$A56,Maths!AX$90)+SUMIF(Maths!$AX$92,$A56,Maths!AX$98))+(SUMIF(IITMaths!$AX$12,$A56,IITMaths!AX$18)+SUMIF(IITMaths!$AX$20,$A56,IITMaths!AX$26)+SUMIF(IITMaths!$AX$28,$A56,IITMaths!AX$34)+SUMIF(IITMaths!$AX$36,$A56,IITMaths!AX$42)+SUMIF(IITMaths!$AX$44,$A56,IITMaths!AX$50)+SUMIF(IITMaths!$AX$52,$A56,IITMaths!AX$58)+SUMIF(IITMaths!$AX$60,$A56,IITMaths!AX$66)+SUMIF(IITMaths!$AX$68,$A56,IITMaths!AX$74)+SUMIF(IITMaths!$AX$76,$A56,IITMaths!AX$82)+SUMIF(IITMaths!$AX$84,$A56,IITMaths!AX$90)+SUMIF(IITMaths!$AX$92,$A56,IITMaths!AX$98))+(SUMIF(FourthLecture!$AX$12,$A56,FourthLecture!AX$18)+SUMIF(FourthLecture!$AX$20,$A56,FourthLecture!AX$26)+SUMIF(FourthLecture!$AX$28,$A56,FourthLecture!AX$34)+SUMIF(FourthLecture!$AX$36,$A56,FourthLecture!AX$42)+SUMIF(FourthLecture!$AX$44,$A56,FourthLecture!AX$50)+SUMIF(FourthLecture!$AX$52,$A56,FourthLecture!AX$58)+SUMIF(FourthLecture!$AX$60,$A56,FourthLecture!AX$66)+SUMIF(FourthLecture!$AX$68,$A56,FourthLecture!AX$74)+SUMIF(FourthLecture!$AX$76,$A56,FourthLecture!AX$82)+SUMIF(FourthLecture!$AX$84,$A56,FourthLecture!AX$90)+SUMIF(FourthLecture!$AX$92,$A56,FourthLecture!AX$98))+(SUMIF(OtherSubjects!$AX$12,$A56,OtherSubjects!AX$18)+SUMIF(OtherSubjects!$AX$20,$A56,OtherSubjects!AX$26)+SUMIF(OtherSubjects!$AX$28,$A56,OtherSubjects!AX$34)+SUMIF(OtherSubjects!$AX$36,$A56,OtherSubjects!AX$42)+SUMIF(OtherSubjects!$AX$44,$A56,OtherSubjects!AX$50)+SUMIF(OtherSubjects!$AX$52,$A56,OtherSubjects!AX$58)+SUMIF(OtherSubjects!$AX$60,$A56,OtherSubjects!AX$66)+SUMIF(OtherSubjects!$AX$68,$A56,OtherSubjects!AX$74)+SUMIF(OtherSubjects!$AX$76,$A56,OtherSubjects!AX$82)+SUMIF(OtherSubjects!$AX$84,$A56,OtherSubjects!AX$90)+SUMIF(OtherSubjects!$AX$92,$A56,OtherSubjects!AX$98))</f>
        <v>0</v>
      </c>
      <c r="X56" s="331">
        <f>(SUMIF(Physics!$AX$12,$A56,Physics!AY$18)+SUMIF(Physics!$AX$20,$A56,Physics!AY$26)+SUMIF(Physics!$AX$28,$A56,Physics!AY$34)+SUMIF(Physics!$AX$36,$A56,Physics!AY$42)+SUMIF(Physics!$AX$44,$A56,Physics!AY$50)+SUMIF(Physics!$AX$52,$A56,Physics!AY$58)+SUMIF(Physics!$AX$60,$A56,Physics!AY$66)+SUMIF(Physics!$AX$68,$A56,Physics!AY$74)+SUMIF(Physics!$AX$76,$A56,Physics!AY$82)+SUMIF(Physics!$AX$84,$A56,Physics!AY$90)+SUMIF(Physics!$AX$92,$A56,Physics!AY$98))+(SUMIF(IITPhysics!$AX$12,$A56,IITPhysics!AY$18)+SUMIF(IITPhysics!$AX$20,$A56,IITPhysics!AY$26)+SUMIF(IITPhysics!$AX$28,$A56,IITPhysics!AY$34)+SUMIF(IITPhysics!$AX$36,$A56,IITPhysics!AY$42)+SUMIF(IITPhysics!$AX$44,$A56,IITPhysics!AY$50)+SUMIF(IITPhysics!$AX$52,$A56,IITPhysics!AY$58)+SUMIF(IITPhysics!$AX$60,$A56,IITPhysics!AY$66)+SUMIF(IITPhysics!$AX$68,$A56,IITPhysics!AY$74)+SUMIF(IITPhysics!$AX$76,$A56,IITPhysics!AY$82)+SUMIF(IITPhysics!$AX$84,$A56,IITPhysics!AY$90)+SUMIF(IITPhysics!$AX$92,$A56,IITPhysics!AY$98))+(SUMIF(Chem!$AX$12,$A56,Chem!AY$18)+SUMIF(Chem!$AX$20,$A56,Chem!AY$26)+SUMIF(Chem!$AX$28,$A56,Chem!AY$34)+SUMIF(Chem!$AX$36,$A56,Chem!AY$42)+SUMIF(Chem!$AX$44,$A56,Chem!AY$50)+SUMIF(Chem!$AX$52,$A56,Chem!AY$58)+SUMIF(Chem!$AX$60,$A56,Chem!AY$66)+SUMIF(Chem!$AX$68,$A56,Chem!AY$74)+SUMIF(Chem!$AX$76,$A56,Chem!AY$82)+SUMIF(Chem!$AX$84,$A56,Chem!AY$90)+SUMIF(Chem!$AX$92,$A56,Chem!AY$98))+(SUMIF(IITChem!$AX$12,$A56,IITChem!AY$18)+SUMIF(IITChem!$AX$20,$A56,IITChem!AY$26)+SUMIF(IITChem!$AX$28,$A56,IITChem!AY$34)+SUMIF(IITChem!$AX$36,$A56,IITChem!AY$42)+SUMIF(IITChem!$AX$44,$A56,IITChem!AY$50)+SUMIF(IITChem!$AX$52,$A56,IITChem!AY$58)+SUMIF(IITChem!$AX$60,$A56,IITChem!AY$66)+SUMIF(IITChem!$AX$68,$A56,IITChem!AY$74)+SUMIF(IITChem!$AX$76,$A56,IITChem!AY$82)+SUMIF(IITChem!$AX$84,$A56,IITChem!AY$90)+SUMIF(IITChem!$AX$92,$A56,IITChem!AY$98))+(SUMIF(Bio!$AX$12,$A56,Bio!AY$18)+SUMIF(Bio!$AX$20,$A56,Bio!AY$26)+SUMIF(Bio!$AX$28,$A56,Bio!AY$34)+SUMIF(Bio!$AX$36,$A56,Bio!AY$42)+SUMIF(Bio!$AX$44,$A56,Bio!AY$50)+SUMIF(Bio!$AX$52,$A56,Bio!AY$58)+SUMIF(Bio!$AX$60,$A56,Bio!AY$66)+SUMIF(Bio!$AX$68,$A56,Bio!AY$74)+SUMIF(Bio!$AX$76,$A56,Bio!AY$82)+SUMIF(Bio!$AX$84,$A56,Bio!AY$90)+SUMIF(Bio!$AX$92,$A56,Bio!AY$98))+(SUMIF(Maths!$AX$12,$A56,Maths!AY$18)+SUMIF(Maths!$AX$20,$A56,Maths!AY$26)+SUMIF(Maths!$AX$28,$A56,Maths!AY$34)+SUMIF(Maths!$AX$36,$A56,Maths!AY$42)+SUMIF(Maths!$AX$44,$A56,Maths!AY$50)+SUMIF(Maths!$AX$52,$A56,Maths!AY$58)+SUMIF(Maths!$AX$60,$A56,Maths!AY$66)+SUMIF(Maths!$AX$68,$A56,Maths!AY$74)+SUMIF(Maths!$AX$76,$A56,Maths!AY$82)+SUMIF(Maths!$AX$84,$A56,Maths!AY$90)+SUMIF(Maths!$AX$92,$A56,Maths!AY$98))+(SUMIF(IITMaths!$AX$12,$A56,IITMaths!AY$18)+SUMIF(IITMaths!$AX$20,$A56,IITMaths!AY$26)+SUMIF(IITMaths!$AX$28,$A56,IITMaths!AY$34)+SUMIF(IITMaths!$AX$36,$A56,IITMaths!AY$42)+SUMIF(IITMaths!$AX$44,$A56,IITMaths!AY$50)+SUMIF(IITMaths!$AX$52,$A56,IITMaths!AY$58)+SUMIF(IITMaths!$AX$60,$A56,IITMaths!AY$66)+SUMIF(IITMaths!$AX$68,$A56,IITMaths!AY$74)+SUMIF(IITMaths!$AX$76,$A56,IITMaths!AY$82)+SUMIF(IITMaths!$AX$84,$A56,IITMaths!AY$90)+SUMIF(IITMaths!$AX$92,$A56,IITMaths!AY$98))+(SUMIF(FourthLecture!$AX$12,$A56,FourthLecture!AY$18)+SUMIF(FourthLecture!$AX$20,$A56,FourthLecture!AY$26)+SUMIF(FourthLecture!$AX$28,$A56,FourthLecture!AY$34)+SUMIF(FourthLecture!$AX$36,$A56,FourthLecture!AY$42)+SUMIF(FourthLecture!$AX$44,$A56,FourthLecture!AY$50)+SUMIF(FourthLecture!$AX$52,$A56,FourthLecture!AY$58)+SUMIF(FourthLecture!$AX$60,$A56,FourthLecture!AY$66)+SUMIF(FourthLecture!$AX$68,$A56,FourthLecture!AY$74)+SUMIF(FourthLecture!$AX$76,$A56,FourthLecture!AY$82)+SUMIF(FourthLecture!$AX$84,$A56,FourthLecture!AY$90)+SUMIF(FourthLecture!$AX$92,$A56,FourthLecture!AY$98))+(SUMIF(OtherSubjects!$AX$12,$A56,OtherSubjects!AY$18)+SUMIF(OtherSubjects!$AX$20,$A56,OtherSubjects!AY$26)+SUMIF(OtherSubjects!$AX$28,$A56,OtherSubjects!AY$34)+SUMIF(OtherSubjects!$AX$36,$A56,OtherSubjects!AY$42)+SUMIF(OtherSubjects!$AX$44,$A56,OtherSubjects!AY$50)+SUMIF(OtherSubjects!$AX$52,$A56,OtherSubjects!AY$58)+SUMIF(OtherSubjects!$AX$60,$A56,OtherSubjects!AY$66)+SUMIF(OtherSubjects!$AX$68,$A56,OtherSubjects!AY$74)+SUMIF(OtherSubjects!$AX$76,$A56,OtherSubjects!AY$82)+SUMIF(OtherSubjects!$AX$84,$A56,OtherSubjects!AY$90)+SUMIF(OtherSubjects!$AX$92,$A56,OtherSubjects!AY$98))</f>
        <v>0</v>
      </c>
      <c r="Y56" s="331">
        <f>(SUMIF(Physics!$AX$12,$A56,Physics!AZ$18)+SUMIF(Physics!$AX$20,$A56,Physics!AZ$26)+SUMIF(Physics!$AX$28,$A56,Physics!AZ$34)+SUMIF(Physics!$AX$36,$A56,Physics!AZ$42)+SUMIF(Physics!$AX$44,$A56,Physics!AZ$50)+SUMIF(Physics!$AX$52,$A56,Physics!AZ$58)+SUMIF(Physics!$AX$60,$A56,Physics!AZ$66)+SUMIF(Physics!$AX$68,$A56,Physics!AZ$74)+SUMIF(Physics!$AX$76,$A56,Physics!AZ$82)+SUMIF(Physics!$AX$84,$A56,Physics!AZ$90)+SUMIF(Physics!$AX$92,$A56,Physics!AZ$98))+(SUMIF(IITPhysics!$AX$12,$A56,IITPhysics!AZ$18)+SUMIF(IITPhysics!$AX$20,$A56,IITPhysics!AZ$26)+SUMIF(IITPhysics!$AX$28,$A56,IITPhysics!AZ$34)+SUMIF(IITPhysics!$AX$36,$A56,IITPhysics!AZ$42)+SUMIF(IITPhysics!$AX$44,$A56,IITPhysics!AZ$50)+SUMIF(IITPhysics!$AX$52,$A56,IITPhysics!AZ$58)+SUMIF(IITPhysics!$AX$60,$A56,IITPhysics!AZ$66)+SUMIF(IITPhysics!$AX$68,$A56,IITPhysics!AZ$74)+SUMIF(IITPhysics!$AX$76,$A56,IITPhysics!AZ$82)+SUMIF(IITPhysics!$AX$84,$A56,IITPhysics!AZ$90)+SUMIF(IITPhysics!$AX$92,$A56,IITPhysics!AZ$98))+(SUMIF(Chem!$AX$12,$A56,Chem!AZ$18)+SUMIF(Chem!$AX$20,$A56,Chem!AZ$26)+SUMIF(Chem!$AX$28,$A56,Chem!AZ$34)+SUMIF(Chem!$AX$36,$A56,Chem!AZ$42)+SUMIF(Chem!$AX$44,$A56,Chem!AZ$50)+SUMIF(Chem!$AX$52,$A56,Chem!AZ$58)+SUMIF(Chem!$AX$60,$A56,Chem!AZ$66)+SUMIF(Chem!$AX$68,$A56,Chem!AZ$74)+SUMIF(Chem!$AX$76,$A56,Chem!AZ$82)+SUMIF(Chem!$AX$84,$A56,Chem!AZ$90)+SUMIF(Chem!$AX$92,$A56,Chem!AZ$98))+(SUMIF(IITChem!$AX$12,$A56,IITChem!AZ$18)+SUMIF(IITChem!$AX$20,$A56,IITChem!AZ$26)+SUMIF(IITChem!$AX$28,$A56,IITChem!AZ$34)+SUMIF(IITChem!$AX$36,$A56,IITChem!AZ$42)+SUMIF(IITChem!$AX$44,$A56,IITChem!AZ$50)+SUMIF(IITChem!$AX$52,$A56,IITChem!AZ$58)+SUMIF(IITChem!$AX$60,$A56,IITChem!AZ$66)+SUMIF(IITChem!$AX$68,$A56,IITChem!AZ$74)+SUMIF(IITChem!$AX$76,$A56,IITChem!AZ$82)+SUMIF(IITChem!$AX$84,$A56,IITChem!AZ$90)+SUMIF(IITChem!$AX$92,$A56,IITChem!AZ$98))+(SUMIF(Bio!$AX$12,$A56,Bio!AZ$18)+SUMIF(Bio!$AX$20,$A56,Bio!AZ$26)+SUMIF(Bio!$AX$28,$A56,Bio!AZ$34)+SUMIF(Bio!$AX$36,$A56,Bio!AZ$42)+SUMIF(Bio!$AX$44,$A56,Bio!AZ$50)+SUMIF(Bio!$AX$52,$A56,Bio!AZ$58)+SUMIF(Bio!$AX$60,$A56,Bio!AZ$66)+SUMIF(Bio!$AX$68,$A56,Bio!AZ$74)+SUMIF(Bio!$AX$76,$A56,Bio!AZ$82)+SUMIF(Bio!$AX$84,$A56,Bio!AZ$90)+SUMIF(Bio!$AX$92,$A56,Bio!AZ$98))+(SUMIF(Maths!$AX$12,$A56,Maths!AZ$18)+SUMIF(Maths!$AX$20,$A56,Maths!AZ$26)+SUMIF(Maths!$AX$28,$A56,Maths!AZ$34)+SUMIF(Maths!$AX$36,$A56,Maths!AZ$42)+SUMIF(Maths!$AX$44,$A56,Maths!AZ$50)+SUMIF(Maths!$AX$52,$A56,Maths!AZ$58)+SUMIF(Maths!$AX$60,$A56,Maths!AZ$66)+SUMIF(Maths!$AX$68,$A56,Maths!AZ$74)+SUMIF(Maths!$AX$76,$A56,Maths!AZ$82)+SUMIF(Maths!$AX$84,$A56,Maths!AZ$90)+SUMIF(Maths!$AX$92,$A56,Maths!AZ$98))+(SUMIF(IITMaths!$AX$12,$A56,IITMaths!AZ$18)+SUMIF(IITMaths!$AX$20,$A56,IITMaths!AZ$26)+SUMIF(IITMaths!$AX$28,$A56,IITMaths!AZ$34)+SUMIF(IITMaths!$AX$36,$A56,IITMaths!AZ$42)+SUMIF(IITMaths!$AX$44,$A56,IITMaths!AZ$50)+SUMIF(IITMaths!$AX$52,$A56,IITMaths!AZ$58)+SUMIF(IITMaths!$AX$60,$A56,IITMaths!AZ$66)+SUMIF(IITMaths!$AX$68,$A56,IITMaths!AZ$74)+SUMIF(IITMaths!$AX$76,$A56,IITMaths!AZ$82)+SUMIF(IITMaths!$AX$84,$A56,IITMaths!AZ$90)+SUMIF(IITMaths!$AX$92,$A56,IITMaths!AZ$98))+(SUMIF(FourthLecture!$AX$12,$A56,FourthLecture!AZ$18)+SUMIF(FourthLecture!$AX$20,$A56,FourthLecture!AZ$26)+SUMIF(FourthLecture!$AX$28,$A56,FourthLecture!AZ$34)+SUMIF(FourthLecture!$AX$36,$A56,FourthLecture!AZ$42)+SUMIF(FourthLecture!$AX$44,$A56,FourthLecture!AZ$50)+SUMIF(FourthLecture!$AX$52,$A56,FourthLecture!AZ$58)+SUMIF(FourthLecture!$AX$60,$A56,FourthLecture!AZ$66)+SUMIF(FourthLecture!$AX$68,$A56,FourthLecture!AZ$74)+SUMIF(FourthLecture!$AX$76,$A56,FourthLecture!AZ$82)+SUMIF(FourthLecture!$AX$84,$A56,FourthLecture!AZ$90)+SUMIF(FourthLecture!$AX$92,$A56,FourthLecture!AZ$98))+(SUMIF(OtherSubjects!$AX$12,$A56,OtherSubjects!AZ$18)+SUMIF(OtherSubjects!$AX$20,$A56,OtherSubjects!AZ$26)+SUMIF(OtherSubjects!$AX$28,$A56,OtherSubjects!AZ$34)+SUMIF(OtherSubjects!$AX$36,$A56,OtherSubjects!AZ$42)+SUMIF(OtherSubjects!$AX$44,$A56,OtherSubjects!AZ$50)+SUMIF(OtherSubjects!$AX$52,$A56,OtherSubjects!AZ$58)+SUMIF(OtherSubjects!$AX$60,$A56,OtherSubjects!AZ$66)+SUMIF(OtherSubjects!$AX$68,$A56,OtherSubjects!AZ$74)+SUMIF(OtherSubjects!$AX$76,$A56,OtherSubjects!AZ$82)+SUMIF(OtherSubjects!$AX$84,$A56,OtherSubjects!AZ$90)+SUMIF(OtherSubjects!$AX$92,$A56,OtherSubjects!AZ$98))</f>
        <v>0</v>
      </c>
      <c r="Z56" s="331">
        <f>(SUMIF(Physics!$AX$12,$A56,Physics!BA$18)+SUMIF(Physics!$AX$20,$A56,Physics!BA$26)+SUMIF(Physics!$AX$28,$A56,Physics!BA$34)+SUMIF(Physics!$AX$36,$A56,Physics!BA$42)+SUMIF(Physics!$AX$44,$A56,Physics!BA$50)+SUMIF(Physics!$AX$52,$A56,Physics!BA$58)+SUMIF(Physics!$AX$60,$A56,Physics!BA$66)+SUMIF(Physics!$AX$68,$A56,Physics!BA$74)+SUMIF(Physics!$AX$76,$A56,Physics!BA$82)+SUMIF(Physics!$AX$84,$A56,Physics!BA$90)+SUMIF(Physics!$AX$92,$A56,Physics!BA$98))+(SUMIF(IITPhysics!$AX$12,$A56,IITPhysics!BA$18)+SUMIF(IITPhysics!$AX$20,$A56,IITPhysics!BA$26)+SUMIF(IITPhysics!$AX$28,$A56,IITPhysics!BA$34)+SUMIF(IITPhysics!$AX$36,$A56,IITPhysics!BA$42)+SUMIF(IITPhysics!$AX$44,$A56,IITPhysics!BA$50)+SUMIF(IITPhysics!$AX$52,$A56,IITPhysics!BA$58)+SUMIF(IITPhysics!$AX$60,$A56,IITPhysics!BA$66)+SUMIF(IITPhysics!$AX$68,$A56,IITPhysics!BA$74)+SUMIF(IITPhysics!$AX$76,$A56,IITPhysics!BA$82)+SUMIF(IITPhysics!$AX$84,$A56,IITPhysics!BA$90)+SUMIF(IITPhysics!$AX$92,$A56,IITPhysics!BA$98))+(SUMIF(Chem!$AX$12,$A56,Chem!BA$18)+SUMIF(Chem!$AX$20,$A56,Chem!BA$26)+SUMIF(Chem!$AX$28,$A56,Chem!BA$34)+SUMIF(Chem!$AX$36,$A56,Chem!BA$42)+SUMIF(Chem!$AX$44,$A56,Chem!BA$50)+SUMIF(Chem!$AX$52,$A56,Chem!BA$58)+SUMIF(Chem!$AX$60,$A56,Chem!BA$66)+SUMIF(Chem!$AX$68,$A56,Chem!BA$74)+SUMIF(Chem!$AX$76,$A56,Chem!BA$82)+SUMIF(Chem!$AX$84,$A56,Chem!BA$90)+SUMIF(Chem!$AX$92,$A56,Chem!BA$98))+(SUMIF(IITChem!$AX$12,$A56,IITChem!BA$18)+SUMIF(IITChem!$AX$20,$A56,IITChem!BA$26)+SUMIF(IITChem!$AX$28,$A56,IITChem!BA$34)+SUMIF(IITChem!$AX$36,$A56,IITChem!BA$42)+SUMIF(IITChem!$AX$44,$A56,IITChem!BA$50)+SUMIF(IITChem!$AX$52,$A56,IITChem!BA$58)+SUMIF(IITChem!$AX$60,$A56,IITChem!BA$66)+SUMIF(IITChem!$AX$68,$A56,IITChem!BA$74)+SUMIF(IITChem!$AX$76,$A56,IITChem!BA$82)+SUMIF(IITChem!$AX$84,$A56,IITChem!BA$90)+SUMIF(IITChem!$AX$92,$A56,IITChem!BA$98))+(SUMIF(Bio!$AX$12,$A56,Bio!BA$18)+SUMIF(Bio!$AX$20,$A56,Bio!BA$26)+SUMIF(Bio!$AX$28,$A56,Bio!BA$34)+SUMIF(Bio!$AX$36,$A56,Bio!BA$42)+SUMIF(Bio!$AX$44,$A56,Bio!BA$50)+SUMIF(Bio!$AX$52,$A56,Bio!BA$58)+SUMIF(Bio!$AX$60,$A56,Bio!BA$66)+SUMIF(Bio!$AX$68,$A56,Bio!BA$74)+SUMIF(Bio!$AX$76,$A56,Bio!BA$82)+SUMIF(Bio!$AX$84,$A56,Bio!BA$90)+SUMIF(Bio!$AX$92,$A56,Bio!BA$98))+(SUMIF(Maths!$AX$12,$A56,Maths!BA$18)+SUMIF(Maths!$AX$20,$A56,Maths!BA$26)+SUMIF(Maths!$AX$28,$A56,Maths!BA$34)+SUMIF(Maths!$AX$36,$A56,Maths!BA$42)+SUMIF(Maths!$AX$44,$A56,Maths!BA$50)+SUMIF(Maths!$AX$52,$A56,Maths!BA$58)+SUMIF(Maths!$AX$60,$A56,Maths!BA$66)+SUMIF(Maths!$AX$68,$A56,Maths!BA$74)+SUMIF(Maths!$AX$76,$A56,Maths!BA$82)+SUMIF(Maths!$AX$84,$A56,Maths!BA$90)+SUMIF(Maths!$AX$92,$A56,Maths!BA$98))+(SUMIF(IITMaths!$AX$12,$A56,IITMaths!BA$18)+SUMIF(IITMaths!$AX$20,$A56,IITMaths!BA$26)+SUMIF(IITMaths!$AX$28,$A56,IITMaths!BA$34)+SUMIF(IITMaths!$AX$36,$A56,IITMaths!BA$42)+SUMIF(IITMaths!$AX$44,$A56,IITMaths!BA$50)+SUMIF(IITMaths!$AX$52,$A56,IITMaths!BA$58)+SUMIF(IITMaths!$AX$60,$A56,IITMaths!BA$66)+SUMIF(IITMaths!$AX$68,$A56,IITMaths!BA$74)+SUMIF(IITMaths!$AX$76,$A56,IITMaths!BA$82)+SUMIF(IITMaths!$AX$84,$A56,IITMaths!BA$90)+SUMIF(IITMaths!$AX$92,$A56,IITMaths!BA$98))+(SUMIF(FourthLecture!$AX$12,$A56,FourthLecture!BA$18)+SUMIF(FourthLecture!$AX$20,$A56,FourthLecture!BA$26)+SUMIF(FourthLecture!$AX$28,$A56,FourthLecture!BA$34)+SUMIF(FourthLecture!$AX$36,$A56,FourthLecture!BA$42)+SUMIF(FourthLecture!$AX$44,$A56,FourthLecture!BA$50)+SUMIF(FourthLecture!$AX$52,$A56,FourthLecture!BA$58)+SUMIF(FourthLecture!$AX$60,$A56,FourthLecture!BA$66)+SUMIF(FourthLecture!$AX$68,$A56,FourthLecture!BA$74)+SUMIF(FourthLecture!$AX$76,$A56,FourthLecture!BA$82)+SUMIF(FourthLecture!$AX$84,$A56,FourthLecture!BA$90)+SUMIF(FourthLecture!$AX$92,$A56,FourthLecture!BA$98))+(SUMIF(OtherSubjects!$AX$12,$A56,OtherSubjects!BA$18)+SUMIF(OtherSubjects!$AX$20,$A56,OtherSubjects!BA$26)+SUMIF(OtherSubjects!$AX$28,$A56,OtherSubjects!BA$34)+SUMIF(OtherSubjects!$AX$36,$A56,OtherSubjects!BA$42)+SUMIF(OtherSubjects!$AX$44,$A56,OtherSubjects!BA$50)+SUMIF(OtherSubjects!$AX$52,$A56,OtherSubjects!BA$58)+SUMIF(OtherSubjects!$AX$60,$A56,OtherSubjects!BA$66)+SUMIF(OtherSubjects!$AX$68,$A56,OtherSubjects!BA$74)+SUMIF(OtherSubjects!$AX$76,$A56,OtherSubjects!BA$82)+SUMIF(OtherSubjects!$AX$84,$A56,OtherSubjects!BA$90)+SUMIF(OtherSubjects!$AX$92,$A56,OtherSubjects!BA$98))</f>
        <v>0</v>
      </c>
      <c r="AA56" s="331">
        <f>(SUMIF(Physics!$AX$12,$A56,Physics!BB$18)+SUMIF(Physics!$AX$20,$A56,Physics!BB$26)+SUMIF(Physics!$AX$28,$A56,Physics!BB$34)+SUMIF(Physics!$AX$36,$A56,Physics!BB$42)+SUMIF(Physics!$AX$44,$A56,Physics!BB$50)+SUMIF(Physics!$AX$52,$A56,Physics!BB$58)+SUMIF(Physics!$AX$60,$A56,Physics!BB$66)+SUMIF(Physics!$AX$68,$A56,Physics!BB$74)+SUMIF(Physics!$AX$76,$A56,Physics!BB$82)+SUMIF(Physics!$AX$84,$A56,Physics!BB$90)+SUMIF(Physics!$AX$92,$A56,Physics!BB$98))+(SUMIF(IITPhysics!$AX$12,$A56,IITPhysics!BB$18)+SUMIF(IITPhysics!$AX$20,$A56,IITPhysics!BB$26)+SUMIF(IITPhysics!$AX$28,$A56,IITPhysics!BB$34)+SUMIF(IITPhysics!$AX$36,$A56,IITPhysics!BB$42)+SUMIF(IITPhysics!$AX$44,$A56,IITPhysics!BB$50)+SUMIF(IITPhysics!$AX$52,$A56,IITPhysics!BB$58)+SUMIF(IITPhysics!$AX$60,$A56,IITPhysics!BB$66)+SUMIF(IITPhysics!$AX$68,$A56,IITPhysics!BB$74)+SUMIF(IITPhysics!$AX$76,$A56,IITPhysics!BB$82)+SUMIF(IITPhysics!$AX$84,$A56,IITPhysics!BB$90)+SUMIF(IITPhysics!$AX$92,$A56,IITPhysics!BB$98))+(SUMIF(Chem!$AX$12,$A56,Chem!BB$18)+SUMIF(Chem!$AX$20,$A56,Chem!BB$26)+SUMIF(Chem!$AX$28,$A56,Chem!BB$34)+SUMIF(Chem!$AX$36,$A56,Chem!BB$42)+SUMIF(Chem!$AX$44,$A56,Chem!BB$50)+SUMIF(Chem!$AX$52,$A56,Chem!BB$58)+SUMIF(Chem!$AX$60,$A56,Chem!BB$66)+SUMIF(Chem!$AX$68,$A56,Chem!BB$74)+SUMIF(Chem!$AX$76,$A56,Chem!BB$82)+SUMIF(Chem!$AX$84,$A56,Chem!BB$90)+SUMIF(Chem!$AX$92,$A56,Chem!BB$98))+(SUMIF(IITChem!$AX$12,$A56,IITChem!BB$18)+SUMIF(IITChem!$AX$20,$A56,IITChem!BB$26)+SUMIF(IITChem!$AX$28,$A56,IITChem!BB$34)+SUMIF(IITChem!$AX$36,$A56,IITChem!BB$42)+SUMIF(IITChem!$AX$44,$A56,IITChem!BB$50)+SUMIF(IITChem!$AX$52,$A56,IITChem!BB$58)+SUMIF(IITChem!$AX$60,$A56,IITChem!BB$66)+SUMIF(IITChem!$AX$68,$A56,IITChem!BB$74)+SUMIF(IITChem!$AX$76,$A56,IITChem!BB$82)+SUMIF(IITChem!$AX$84,$A56,IITChem!BB$90)+SUMIF(IITChem!$AX$92,$A56,IITChem!BB$98))+(SUMIF(Bio!$AX$12,$A56,Bio!BB$18)+SUMIF(Bio!$AX$20,$A56,Bio!BB$26)+SUMIF(Bio!$AX$28,$A56,Bio!BB$34)+SUMIF(Bio!$AX$36,$A56,Bio!BB$42)+SUMIF(Bio!$AX$44,$A56,Bio!BB$50)+SUMIF(Bio!$AX$52,$A56,Bio!BB$58)+SUMIF(Bio!$AX$60,$A56,Bio!BB$66)+SUMIF(Bio!$AX$68,$A56,Bio!BB$74)+SUMIF(Bio!$AX$76,$A56,Bio!BB$82)+SUMIF(Bio!$AX$84,$A56,Bio!BB$90)+SUMIF(Bio!$AX$92,$A56,Bio!BB$98))+(SUMIF(Maths!$AX$12,$A56,Maths!BB$18)+SUMIF(Maths!$AX$20,$A56,Maths!BB$26)+SUMIF(Maths!$AX$28,$A56,Maths!BB$34)+SUMIF(Maths!$AX$36,$A56,Maths!BB$42)+SUMIF(Maths!$AX$44,$A56,Maths!BB$50)+SUMIF(Maths!$AX$52,$A56,Maths!BB$58)+SUMIF(Maths!$AX$60,$A56,Maths!BB$66)+SUMIF(Maths!$AX$68,$A56,Maths!BB$74)+SUMIF(Maths!$AX$76,$A56,Maths!BB$82)+SUMIF(Maths!$AX$84,$A56,Maths!BB$90)+SUMIF(Maths!$AX$92,$A56,Maths!BB$98))+(SUMIF(IITMaths!$AX$12,$A56,IITMaths!BB$18)+SUMIF(IITMaths!$AX$20,$A56,IITMaths!BB$26)+SUMIF(IITMaths!$AX$28,$A56,IITMaths!BB$34)+SUMIF(IITMaths!$AX$36,$A56,IITMaths!BB$42)+SUMIF(IITMaths!$AX$44,$A56,IITMaths!BB$50)+SUMIF(IITMaths!$AX$52,$A56,IITMaths!BB$58)+SUMIF(IITMaths!$AX$60,$A56,IITMaths!BB$66)+SUMIF(IITMaths!$AX$68,$A56,IITMaths!BB$74)+SUMIF(IITMaths!$AX$76,$A56,IITMaths!BB$82)+SUMIF(IITMaths!$AX$84,$A56,IITMaths!BB$90)+SUMIF(IITMaths!$AX$92,$A56,IITMaths!BB$98))+(SUMIF(FourthLecture!$AX$12,$A56,FourthLecture!BB$18)+SUMIF(FourthLecture!$AX$20,$A56,FourthLecture!BB$26)+SUMIF(FourthLecture!$AX$28,$A56,FourthLecture!BB$34)+SUMIF(FourthLecture!$AX$36,$A56,FourthLecture!BB$42)+SUMIF(FourthLecture!$AX$44,$A56,FourthLecture!BB$50)+SUMIF(FourthLecture!$AX$52,$A56,FourthLecture!BB$58)+SUMIF(FourthLecture!$AX$60,$A56,FourthLecture!BB$66)+SUMIF(FourthLecture!$AX$68,$A56,FourthLecture!BB$74)+SUMIF(FourthLecture!$AX$76,$A56,FourthLecture!BB$82)+SUMIF(FourthLecture!$AX$84,$A56,FourthLecture!BB$90)+SUMIF(FourthLecture!$AX$92,$A56,FourthLecture!BB$98))+(SUMIF(OtherSubjects!$AX$12,$A56,OtherSubjects!BB$18)+SUMIF(OtherSubjects!$AX$20,$A56,OtherSubjects!BB$26)+SUMIF(OtherSubjects!$AX$28,$A56,OtherSubjects!BB$34)+SUMIF(OtherSubjects!$AX$36,$A56,OtherSubjects!BB$42)+SUMIF(OtherSubjects!$AX$44,$A56,OtherSubjects!BB$50)+SUMIF(OtherSubjects!$AX$52,$A56,OtherSubjects!BB$58)+SUMIF(OtherSubjects!$AX$60,$A56,OtherSubjects!BB$66)+SUMIF(OtherSubjects!$AX$68,$A56,OtherSubjects!BB$74)+SUMIF(OtherSubjects!$AX$76,$A56,OtherSubjects!BB$82)+SUMIF(OtherSubjects!$AX$84,$A56,OtherSubjects!BB$90)+SUMIF(OtherSubjects!$AX$92,$A56,OtherSubjects!BB$98))</f>
        <v>0</v>
      </c>
      <c r="AB56" s="331">
        <f>(SUMIF(Physics!$AX$12,$A56,Physics!BC$18)+SUMIF(Physics!$AX$20,$A56,Physics!BC$26)+SUMIF(Physics!$AX$28,$A56,Physics!BC$34)+SUMIF(Physics!$AX$36,$A56,Physics!BC$42)+SUMIF(Physics!$AX$44,$A56,Physics!BC$50)+SUMIF(Physics!$AX$52,$A56,Physics!BC$58)+SUMIF(Physics!$AX$60,$A56,Physics!BC$66)+SUMIF(Physics!$AX$68,$A56,Physics!BC$74)+SUMIF(Physics!$AX$76,$A56,Physics!BC$82)+SUMIF(Physics!$AX$84,$A56,Physics!BC$90)+SUMIF(Physics!$AX$92,$A56,Physics!BC$98))+(SUMIF(IITPhysics!$AX$12,$A56,IITPhysics!BC$18)+SUMIF(IITPhysics!$AX$20,$A56,IITPhysics!BC$26)+SUMIF(IITPhysics!$AX$28,$A56,IITPhysics!BC$34)+SUMIF(IITPhysics!$AX$36,$A56,IITPhysics!BC$42)+SUMIF(IITPhysics!$AX$44,$A56,IITPhysics!BC$50)+SUMIF(IITPhysics!$AX$52,$A56,IITPhysics!BC$58)+SUMIF(IITPhysics!$AX$60,$A56,IITPhysics!BC$66)+SUMIF(IITPhysics!$AX$68,$A56,IITPhysics!BC$74)+SUMIF(IITPhysics!$AX$76,$A56,IITPhysics!BC$82)+SUMIF(IITPhysics!$AX$84,$A56,IITPhysics!BC$90)+SUMIF(IITPhysics!$AX$92,$A56,IITPhysics!BC$98))+(SUMIF(Chem!$AX$12,$A56,Chem!BC$18)+SUMIF(Chem!$AX$20,$A56,Chem!BC$26)+SUMIF(Chem!$AX$28,$A56,Chem!BC$34)+SUMIF(Chem!$AX$36,$A56,Chem!BC$42)+SUMIF(Chem!$AX$44,$A56,Chem!BC$50)+SUMIF(Chem!$AX$52,$A56,Chem!BC$58)+SUMIF(Chem!$AX$60,$A56,Chem!BC$66)+SUMIF(Chem!$AX$68,$A56,Chem!BC$74)+SUMIF(Chem!$AX$76,$A56,Chem!BC$82)+SUMIF(Chem!$AX$84,$A56,Chem!BC$90)+SUMIF(Chem!$AX$92,$A56,Chem!BC$98))+(SUMIF(IITChem!$AX$12,$A56,IITChem!BC$18)+SUMIF(IITChem!$AX$20,$A56,IITChem!BC$26)+SUMIF(IITChem!$AX$28,$A56,IITChem!BC$34)+SUMIF(IITChem!$AX$36,$A56,IITChem!BC$42)+SUMIF(IITChem!$AX$44,$A56,IITChem!BC$50)+SUMIF(IITChem!$AX$52,$A56,IITChem!BC$58)+SUMIF(IITChem!$AX$60,$A56,IITChem!BC$66)+SUMIF(IITChem!$AX$68,$A56,IITChem!BC$74)+SUMIF(IITChem!$AX$76,$A56,IITChem!BC$82)+SUMIF(IITChem!$AX$84,$A56,IITChem!BC$90)+SUMIF(IITChem!$AX$92,$A56,IITChem!BC$98))+(SUMIF(Bio!$AX$12,$A56,Bio!BC$18)+SUMIF(Bio!$AX$20,$A56,Bio!BC$26)+SUMIF(Bio!$AX$28,$A56,Bio!BC$34)+SUMIF(Bio!$AX$36,$A56,Bio!BC$42)+SUMIF(Bio!$AX$44,$A56,Bio!BC$50)+SUMIF(Bio!$AX$52,$A56,Bio!BC$58)+SUMIF(Bio!$AX$60,$A56,Bio!BC$66)+SUMIF(Bio!$AX$68,$A56,Bio!BC$74)+SUMIF(Bio!$AX$76,$A56,Bio!BC$82)+SUMIF(Bio!$AX$84,$A56,Bio!BC$90)+SUMIF(Bio!$AX$92,$A56,Bio!BC$98))+(SUMIF(Maths!$AX$12,$A56,Maths!BC$18)+SUMIF(Maths!$AX$20,$A56,Maths!BC$26)+SUMIF(Maths!$AX$28,$A56,Maths!BC$34)+SUMIF(Maths!$AX$36,$A56,Maths!BC$42)+SUMIF(Maths!$AX$44,$A56,Maths!BC$50)+SUMIF(Maths!$AX$52,$A56,Maths!BC$58)+SUMIF(Maths!$AX$60,$A56,Maths!BC$66)+SUMIF(Maths!$AX$68,$A56,Maths!BC$74)+SUMIF(Maths!$AX$76,$A56,Maths!BC$82)+SUMIF(Maths!$AX$84,$A56,Maths!BC$90)+SUMIF(Maths!$AX$92,$A56,Maths!BC$98))+(SUMIF(IITMaths!$AX$12,$A56,IITMaths!BC$18)+SUMIF(IITMaths!$AX$20,$A56,IITMaths!BC$26)+SUMIF(IITMaths!$AX$28,$A56,IITMaths!BC$34)+SUMIF(IITMaths!$AX$36,$A56,IITMaths!BC$42)+SUMIF(IITMaths!$AX$44,$A56,IITMaths!BC$50)+SUMIF(IITMaths!$AX$52,$A56,IITMaths!BC$58)+SUMIF(IITMaths!$AX$60,$A56,IITMaths!BC$66)+SUMIF(IITMaths!$AX$68,$A56,IITMaths!BC$74)+SUMIF(IITMaths!$AX$76,$A56,IITMaths!BC$82)+SUMIF(IITMaths!$AX$84,$A56,IITMaths!BC$90)+SUMIF(IITMaths!$AX$92,$A56,IITMaths!BC$98))+(SUMIF(FourthLecture!$AX$12,$A56,FourthLecture!BC$18)+SUMIF(FourthLecture!$AX$20,$A56,FourthLecture!BC$26)+SUMIF(FourthLecture!$AX$28,$A56,FourthLecture!BC$34)+SUMIF(FourthLecture!$AX$36,$A56,FourthLecture!BC$42)+SUMIF(FourthLecture!$AX$44,$A56,FourthLecture!BC$50)+SUMIF(FourthLecture!$AX$52,$A56,FourthLecture!BC$58)+SUMIF(FourthLecture!$AX$60,$A56,FourthLecture!BC$66)+SUMIF(FourthLecture!$AX$68,$A56,FourthLecture!BC$74)+SUMIF(FourthLecture!$AX$76,$A56,FourthLecture!BC$82)+SUMIF(FourthLecture!$AX$84,$A56,FourthLecture!BC$90)+SUMIF(FourthLecture!$AX$92,$A56,FourthLecture!BC$98))+(SUMIF(OtherSubjects!$AX$12,$A56,OtherSubjects!BC$18)+SUMIF(OtherSubjects!$AX$20,$A56,OtherSubjects!BC$26)+SUMIF(OtherSubjects!$AX$28,$A56,OtherSubjects!BC$34)+SUMIF(OtherSubjects!$AX$36,$A56,OtherSubjects!BC$42)+SUMIF(OtherSubjects!$AX$44,$A56,OtherSubjects!BC$50)+SUMIF(OtherSubjects!$AX$52,$A56,OtherSubjects!BC$58)+SUMIF(OtherSubjects!$AX$60,$A56,OtherSubjects!BC$66)+SUMIF(OtherSubjects!$AX$68,$A56,OtherSubjects!BC$74)+SUMIF(OtherSubjects!$AX$76,$A56,OtherSubjects!BC$82)+SUMIF(OtherSubjects!$AX$84,$A56,OtherSubjects!BC$90)+SUMIF(OtherSubjects!$AX$92,$A56,OtherSubjects!BC$98))</f>
        <v>0</v>
      </c>
      <c r="AC56" s="366">
        <f>(SUMIF(Physics!$AX$12,$A56,Physics!BD$18)+SUMIF(Physics!$AX$20,$A56,Physics!BD$26)+SUMIF(Physics!$AX$28,$A56,Physics!BD$34)+SUMIF(Physics!$AX$36,$A56,Physics!BD$42)+SUMIF(Physics!$AX$44,$A56,Physics!BD$50)+SUMIF(Physics!$AX$52,$A56,Physics!BD$58)+SUMIF(Physics!$AX$60,$A56,Physics!BD$66)+SUMIF(Physics!$AX$68,$A56,Physics!BD$74)+SUMIF(Physics!$AX$76,$A56,Physics!BD$82)+SUMIF(Physics!$AX$84,$A56,Physics!BD$90)+SUMIF(Physics!$AX$92,$A56,Physics!BD$98))+(SUMIF(IITPhysics!$AX$12,$A56,IITPhysics!BD$18)+SUMIF(IITPhysics!$AX$20,$A56,IITPhysics!BD$26)+SUMIF(IITPhysics!$AX$28,$A56,IITPhysics!BD$34)+SUMIF(IITPhysics!$AX$36,$A56,IITPhysics!BD$42)+SUMIF(IITPhysics!$AX$44,$A56,IITPhysics!BD$50)+SUMIF(IITPhysics!$AX$52,$A56,IITPhysics!BD$58)+SUMIF(IITPhysics!$AX$60,$A56,IITPhysics!BD$66)+SUMIF(IITPhysics!$AX$68,$A56,IITPhysics!BD$74)+SUMIF(IITPhysics!$AX$76,$A56,IITPhysics!BD$82)+SUMIF(IITPhysics!$AX$84,$A56,IITPhysics!BD$90)+SUMIF(IITPhysics!$AX$92,$A56,IITPhysics!BD$98))+(SUMIF(Chem!$AX$12,$A56,Chem!BD$18)+SUMIF(Chem!$AX$20,$A56,Chem!BD$26)+SUMIF(Chem!$AX$28,$A56,Chem!BD$34)+SUMIF(Chem!$AX$36,$A56,Chem!BD$42)+SUMIF(Chem!$AX$44,$A56,Chem!BD$50)+SUMIF(Chem!$AX$52,$A56,Chem!BD$58)+SUMIF(Chem!$AX$60,$A56,Chem!BD$66)+SUMIF(Chem!$AX$68,$A56,Chem!BD$74)+SUMIF(Chem!$AX$76,$A56,Chem!BD$82)+SUMIF(Chem!$AX$84,$A56,Chem!BD$90)+SUMIF(Chem!$AX$92,$A56,Chem!BD$98))+(SUMIF(IITChem!$AX$12,$A56,IITChem!BD$18)+SUMIF(IITChem!$AX$20,$A56,IITChem!BD$26)+SUMIF(IITChem!$AX$28,$A56,IITChem!BD$34)+SUMIF(IITChem!$AX$36,$A56,IITChem!BD$42)+SUMIF(IITChem!$AX$44,$A56,IITChem!BD$50)+SUMIF(IITChem!$AX$52,$A56,IITChem!BD$58)+SUMIF(IITChem!$AX$60,$A56,IITChem!BD$66)+SUMIF(IITChem!$AX$68,$A56,IITChem!BD$74)+SUMIF(IITChem!$AX$76,$A56,IITChem!BD$82)+SUMIF(IITChem!$AX$84,$A56,IITChem!BD$90)+SUMIF(IITChem!$AX$92,$A56,IITChem!BD$98))+(SUMIF(Bio!$AX$12,$A56,Bio!BD$18)+SUMIF(Bio!$AX$20,$A56,Bio!BD$26)+SUMIF(Bio!$AX$28,$A56,Bio!BD$34)+SUMIF(Bio!$AX$36,$A56,Bio!BD$42)+SUMIF(Bio!$AX$44,$A56,Bio!BD$50)+SUMIF(Bio!$AX$52,$A56,Bio!BD$58)+SUMIF(Bio!$AX$60,$A56,Bio!BD$66)+SUMIF(Bio!$AX$68,$A56,Bio!BD$74)+SUMIF(Bio!$AX$76,$A56,Bio!BD$82)+SUMIF(Bio!$AX$84,$A56,Bio!BD$90)+SUMIF(Bio!$AX$92,$A56,Bio!BD$98))+(SUMIF(Maths!$AX$12,$A56,Maths!BD$18)+SUMIF(Maths!$AX$20,$A56,Maths!BD$26)+SUMIF(Maths!$AX$28,$A56,Maths!BD$34)+SUMIF(Maths!$AX$36,$A56,Maths!BD$42)+SUMIF(Maths!$AX$44,$A56,Maths!BD$50)+SUMIF(Maths!$AX$52,$A56,Maths!BD$58)+SUMIF(Maths!$AX$60,$A56,Maths!BD$66)+SUMIF(Maths!$AX$68,$A56,Maths!BD$74)+SUMIF(Maths!$AX$76,$A56,Maths!BD$82)+SUMIF(Maths!$AX$84,$A56,Maths!BD$90)+SUMIF(Maths!$AX$92,$A56,Maths!BD$98))+(SUMIF(IITMaths!$AX$12,$A56,IITMaths!BD$18)+SUMIF(IITMaths!$AX$20,$A56,IITMaths!BD$26)+SUMIF(IITMaths!$AX$28,$A56,IITMaths!BD$34)+SUMIF(IITMaths!$AX$36,$A56,IITMaths!BD$42)+SUMIF(IITMaths!$AX$44,$A56,IITMaths!BD$50)+SUMIF(IITMaths!$AX$52,$A56,IITMaths!BD$58)+SUMIF(IITMaths!$AX$60,$A56,IITMaths!BD$66)+SUMIF(IITMaths!$AX$68,$A56,IITMaths!BD$74)+SUMIF(IITMaths!$AX$76,$A56,IITMaths!BD$82)+SUMIF(IITMaths!$AX$84,$A56,IITMaths!BD$90)+SUMIF(IITMaths!$AX$92,$A56,IITMaths!BD$98))+(SUMIF(FourthLecture!$AX$12,$A56,FourthLecture!BD$18)+SUMIF(FourthLecture!$AX$20,$A56,FourthLecture!BD$26)+SUMIF(FourthLecture!$AX$28,$A56,FourthLecture!BD$34)+SUMIF(FourthLecture!$AX$36,$A56,FourthLecture!BD$42)+SUMIF(FourthLecture!$AX$44,$A56,FourthLecture!BD$50)+SUMIF(FourthLecture!$AX$52,$A56,FourthLecture!BD$58)+SUMIF(FourthLecture!$AX$60,$A56,FourthLecture!BD$66)+SUMIF(FourthLecture!$AX$68,$A56,FourthLecture!BD$74)+SUMIF(FourthLecture!$AX$76,$A56,FourthLecture!BD$82)+SUMIF(FourthLecture!$AX$84,$A56,FourthLecture!BD$90)+SUMIF(FourthLecture!$AX$92,$A56,FourthLecture!BD$98))+(SUMIF(OtherSubjects!$AX$12,$A56,OtherSubjects!BD$18)+SUMIF(OtherSubjects!$AX$20,$A56,OtherSubjects!BD$26)+SUMIF(OtherSubjects!$AX$28,$A56,OtherSubjects!BD$34)+SUMIF(OtherSubjects!$AX$36,$A56,OtherSubjects!BD$42)+SUMIF(OtherSubjects!$AX$44,$A56,OtherSubjects!BD$50)+SUMIF(OtherSubjects!$AX$52,$A56,OtherSubjects!BD$58)+SUMIF(OtherSubjects!$AX$60,$A56,OtherSubjects!BD$66)+SUMIF(OtherSubjects!$AX$68,$A56,OtherSubjects!BD$74)+SUMIF(OtherSubjects!$AX$76,$A56,OtherSubjects!BD$82)+SUMIF(OtherSubjects!$AX$84,$A56,OtherSubjects!BD$90)+SUMIF(OtherSubjects!$AX$92,$A56,OtherSubjects!BD$98))</f>
        <v>0</v>
      </c>
    </row>
    <row r="57" spans="1:29">
      <c r="A57" s="358"/>
      <c r="B57" s="341" t="s">
        <v>104</v>
      </c>
      <c r="C57" s="333">
        <f t="shared" si="15"/>
        <v>0</v>
      </c>
      <c r="D57" s="352">
        <f t="shared" si="264"/>
        <v>0</v>
      </c>
      <c r="E57" s="354">
        <f>IFERROR(E56*E$25/E$24,)</f>
        <v>0</v>
      </c>
      <c r="F57" s="327">
        <f t="shared" ref="F57" si="266">IFERROR(F56*F$25/F$24,)</f>
        <v>0</v>
      </c>
      <c r="G57" s="327">
        <f t="shared" ref="G57" si="267">IFERROR(G56*G$25/G$24,)</f>
        <v>0</v>
      </c>
      <c r="H57" s="327">
        <f t="shared" ref="H57" si="268">IFERROR(H56*H$25/H$24,)</f>
        <v>0</v>
      </c>
      <c r="I57" s="327">
        <f t="shared" ref="I57" si="269">IFERROR(I56*I$25/I$24,)</f>
        <v>0</v>
      </c>
      <c r="J57" s="327">
        <f t="shared" ref="J57" si="270">IFERROR(J56*J$25/J$24,)</f>
        <v>0</v>
      </c>
      <c r="K57" s="327">
        <f t="shared" ref="K57" si="271">IFERROR(K56*K$25/K$24,)</f>
        <v>0</v>
      </c>
      <c r="L57" s="327">
        <f t="shared" ref="L57" si="272">IFERROR(L56*L$25/L$24,)</f>
        <v>0</v>
      </c>
      <c r="M57" s="327">
        <f t="shared" ref="M57" si="273">IFERROR(M56*M$25/M$24,)</f>
        <v>0</v>
      </c>
      <c r="N57" s="327">
        <f t="shared" ref="N57" si="274">IFERROR(N56*N$25/N$24,)</f>
        <v>0</v>
      </c>
      <c r="O57" s="327">
        <f t="shared" ref="O57" si="275">IFERROR(O56*O$25/O$24,)</f>
        <v>0</v>
      </c>
      <c r="P57" s="327">
        <f t="shared" ref="P57" si="276">IFERROR(P56*P$25/P$24,)</f>
        <v>0</v>
      </c>
      <c r="Q57" s="377">
        <f t="shared" si="265"/>
        <v>0</v>
      </c>
      <c r="R57" s="327">
        <f>IFERROR(R56*R$25/R$24,)</f>
        <v>0</v>
      </c>
      <c r="S57" s="327">
        <f t="shared" ref="S57" si="277">IFERROR(S56*S$25/S$24,)</f>
        <v>0</v>
      </c>
      <c r="T57" s="327">
        <f t="shared" ref="T57" si="278">IFERROR(T56*T$25/T$24,)</f>
        <v>0</v>
      </c>
      <c r="U57" s="327">
        <f t="shared" ref="U57" si="279">IFERROR(U56*U$25/U$24,)</f>
        <v>0</v>
      </c>
      <c r="V57" s="327">
        <f t="shared" ref="V57" si="280">IFERROR(V56*V$25/V$24,)</f>
        <v>0</v>
      </c>
      <c r="W57" s="327">
        <f t="shared" ref="W57" si="281">IFERROR(W56*W$25/W$24,)</f>
        <v>0</v>
      </c>
      <c r="X57" s="327">
        <f t="shared" ref="X57" si="282">IFERROR(X56*X$25/X$24,)</f>
        <v>0</v>
      </c>
      <c r="Y57" s="327">
        <f t="shared" ref="Y57" si="283">IFERROR(Y56*Y$25/Y$24,)</f>
        <v>0</v>
      </c>
      <c r="Z57" s="327">
        <f t="shared" ref="Z57" si="284">IFERROR(Z56*Z$25/Z$24,)</f>
        <v>0</v>
      </c>
      <c r="AA57" s="327">
        <f t="shared" ref="AA57" si="285">IFERROR(AA56*AA$25/AA$24,)</f>
        <v>0</v>
      </c>
      <c r="AB57" s="327">
        <f t="shared" ref="AB57" si="286">IFERROR(AB56*AB$25/AB$24,)</f>
        <v>0</v>
      </c>
      <c r="AC57" s="381">
        <f t="shared" ref="AC57" si="287">IFERROR(AC56*AC$25/AC$24,)</f>
        <v>0</v>
      </c>
    </row>
    <row r="58" spans="1:29">
      <c r="A58" s="332"/>
      <c r="B58" s="341" t="s">
        <v>90</v>
      </c>
      <c r="C58" s="333">
        <f t="shared" si="15"/>
        <v>6606.25</v>
      </c>
      <c r="D58" s="352">
        <f t="shared" si="264"/>
        <v>6606.25</v>
      </c>
      <c r="E58" s="353"/>
      <c r="F58" s="335"/>
      <c r="G58" s="335"/>
      <c r="H58" s="335"/>
      <c r="I58" s="335"/>
      <c r="J58" s="335"/>
      <c r="K58" s="335"/>
      <c r="L58" s="335"/>
      <c r="M58" s="335"/>
      <c r="N58" s="335"/>
      <c r="O58" s="335"/>
      <c r="P58" s="335">
        <f t="shared" ref="P58" si="288">P56</f>
        <v>6606.25</v>
      </c>
      <c r="Q58" s="377">
        <f t="shared" si="265"/>
        <v>0</v>
      </c>
      <c r="R58" s="335"/>
      <c r="S58" s="335"/>
      <c r="T58" s="335"/>
      <c r="U58" s="335"/>
      <c r="V58" s="335"/>
      <c r="W58" s="335"/>
      <c r="X58" s="335"/>
      <c r="Y58" s="335"/>
      <c r="Z58" s="335"/>
      <c r="AA58" s="335"/>
      <c r="AB58" s="335"/>
      <c r="AC58" s="367"/>
    </row>
    <row r="59" ht="12" spans="1:29">
      <c r="A59" s="336"/>
      <c r="B59" s="343" t="s">
        <v>91</v>
      </c>
      <c r="C59" s="325">
        <f t="shared" si="15"/>
        <v>0</v>
      </c>
      <c r="D59" s="352">
        <f t="shared" si="264"/>
        <v>0</v>
      </c>
      <c r="E59" s="357">
        <f>E56-E57-E58</f>
        <v>0</v>
      </c>
      <c r="F59" s="338">
        <f t="shared" ref="F59" si="289">F56-F57-F58</f>
        <v>0</v>
      </c>
      <c r="G59" s="338">
        <f t="shared" ref="G59" si="290">G56-G57-G58</f>
        <v>0</v>
      </c>
      <c r="H59" s="338">
        <f t="shared" ref="H59" si="291">H56-H57-H58</f>
        <v>0</v>
      </c>
      <c r="I59" s="338">
        <f t="shared" ref="I59" si="292">I56-I57-I58</f>
        <v>0</v>
      </c>
      <c r="J59" s="338">
        <f t="shared" ref="J59" si="293">J56-J57-J58</f>
        <v>0</v>
      </c>
      <c r="K59" s="338">
        <f t="shared" ref="K59" si="294">K56-K57-K58</f>
        <v>0</v>
      </c>
      <c r="L59" s="338">
        <f t="shared" ref="L59" si="295">L56-L57-L58</f>
        <v>0</v>
      </c>
      <c r="M59" s="338">
        <f t="shared" ref="M59" si="296">M56-M57-M58</f>
        <v>0</v>
      </c>
      <c r="N59" s="338">
        <f t="shared" ref="N59" si="297">N56-N57-N58</f>
        <v>0</v>
      </c>
      <c r="O59" s="338">
        <f t="shared" ref="O59" si="298">O56-O57-O58</f>
        <v>0</v>
      </c>
      <c r="P59" s="338">
        <f t="shared" ref="P59" si="299">P56-P57-P58</f>
        <v>0</v>
      </c>
      <c r="Q59" s="377">
        <f t="shared" si="265"/>
        <v>0</v>
      </c>
      <c r="R59" s="338">
        <f>R56-R57-R58</f>
        <v>0</v>
      </c>
      <c r="S59" s="338">
        <f t="shared" ref="S59" si="300">S56-S57-S58</f>
        <v>0</v>
      </c>
      <c r="T59" s="338">
        <f t="shared" ref="T59" si="301">T56-T57-T58</f>
        <v>0</v>
      </c>
      <c r="U59" s="338">
        <f t="shared" ref="U59" si="302">U56-U57-U58</f>
        <v>0</v>
      </c>
      <c r="V59" s="338">
        <f t="shared" ref="V59" si="303">V56-V57-V58</f>
        <v>0</v>
      </c>
      <c r="W59" s="338">
        <f t="shared" ref="W59" si="304">W56-W57-W58</f>
        <v>0</v>
      </c>
      <c r="X59" s="338">
        <f t="shared" ref="X59" si="305">X56-X57-X58</f>
        <v>0</v>
      </c>
      <c r="Y59" s="338">
        <f t="shared" ref="Y59" si="306">Y56-Y57-Y58</f>
        <v>0</v>
      </c>
      <c r="Z59" s="338">
        <f t="shared" ref="Z59" si="307">Z56-Z57-Z58</f>
        <v>0</v>
      </c>
      <c r="AA59" s="338">
        <f t="shared" ref="AA59" si="308">AA56-AA57-AA58</f>
        <v>0</v>
      </c>
      <c r="AB59" s="338">
        <f t="shared" ref="AB59" si="309">AB56-AB57-AB58</f>
        <v>0</v>
      </c>
      <c r="AC59" s="368">
        <f t="shared" ref="AC59" si="310">AC56-AC57-AC58</f>
        <v>0</v>
      </c>
    </row>
    <row r="60" spans="1:29">
      <c r="A60" s="328" t="s">
        <v>112</v>
      </c>
      <c r="B60" s="339" t="s">
        <v>94</v>
      </c>
      <c r="C60" s="320">
        <f t="shared" si="15"/>
        <v>11350</v>
      </c>
      <c r="D60" s="349">
        <f t="shared" ref="D60:D63" si="311">SUM(E60:P60)</f>
        <v>1000</v>
      </c>
      <c r="E60" s="350">
        <f>(SUMIF(Physics!$AK$12,$A60,Physics!AF$18)+SUMIF(Physics!$AK$20,$A60,Physics!AF$26)+SUMIF(Physics!$AK$28,$A60,Physics!AF$34)+SUMIF(Physics!$AK$36,$A60,Physics!AF$42)+SUMIF(Physics!$AK$44,$A60,Physics!AF$50)+SUMIF(Physics!$AK$52,$A60,Physics!AF$58)+SUMIF(Physics!$AK$60,$A60,Physics!AF$66)+SUMIF(Physics!$AK$68,$A60,Physics!AF$74)+SUMIF(Physics!$AK$76,$A60,Physics!AF$82)+SUMIF(Physics!$AK$84,$A60,Physics!AF$90)+SUMIF(Physics!$AK$92,$A60,Physics!AF$98))+(SUMIF(IITPhysics!$AK$12,$A60,IITPhysics!AF$18)+SUMIF(IITPhysics!$AK$20,$A60,IITPhysics!AF$26)+SUMIF(IITPhysics!$AK$28,$A60,IITPhysics!AF$34)+SUMIF(IITPhysics!$AK$36,$A60,IITPhysics!AF$42)+SUMIF(IITPhysics!$AK$44,$A60,IITPhysics!AF$50)+SUMIF(IITPhysics!$AK$52,$A60,IITPhysics!AF$58)+SUMIF(IITPhysics!$AK$60,$A60,IITPhysics!AF$66)+SUMIF(IITPhysics!$AK$68,$A60,IITPhysics!AF$74)+SUMIF(IITPhysics!$AK$76,$A60,IITPhysics!AF$82)+SUMIF(IITPhysics!$AK$84,$A60,IITPhysics!AF$90)+SUMIF(IITPhysics!$AK$92,$A60,IITPhysics!AF$98))+(SUMIF(Chem!$AK$12,$A60,Chem!AF$18)+SUMIF(Chem!$AK$20,$A60,Chem!AF$26)+SUMIF(Chem!$AK$28,$A60,Chem!AF$34)+SUMIF(Chem!$AK$36,$A60,Chem!AF$42)+SUMIF(Chem!$AK$44,$A60,Chem!AF$50)+SUMIF(Chem!$AK$52,$A60,Chem!AF$58)+SUMIF(Chem!$AK$60,$A60,Chem!AF$66)+SUMIF(Chem!$AK$68,$A60,Chem!AF$74)+SUMIF(Chem!$AK$76,$A60,Chem!AF$82)+SUMIF(Chem!$AK$84,$A60,Chem!AF$90)+SUMIF(Chem!$AK$92,$A60,Chem!AF$98))+(SUMIF(IITChem!$AK$12,$A60,IITChem!AF$18)+SUMIF(IITChem!$AK$20,$A60,IITChem!AF$26)+SUMIF(IITChem!$AK$28,$A60,IITChem!AF$34)+SUMIF(IITChem!$AK$36,$A60,IITChem!AF$42)+SUMIF(IITChem!$AK$44,$A60,IITChem!AF$50)+SUMIF(IITChem!$AK$52,$A60,IITChem!AF$58)+SUMIF(IITChem!$AK$60,$A60,IITChem!AF$66)+SUMIF(IITChem!$AK$68,$A60,IITChem!AF$74)+SUMIF(IITChem!$AK$76,$A60,IITChem!AF$82)+SUMIF(IITChem!$AK$84,$A60,IITChem!AF$90)+SUMIF(IITChem!$AK$92,$A60,IITChem!AF$98))+(SUMIF(Bio!$AK$12,$A60,Bio!AF$18)+SUMIF(Bio!$AK$20,$A60,Bio!AF$26)+SUMIF(Bio!$AK$28,$A60,Bio!AF$34)+SUMIF(Bio!$AK$36,$A60,Bio!AF$42)+SUMIF(Bio!$AK$44,$A60,Bio!AF$50)+SUMIF(Bio!$AK$52,$A60,Bio!AF$58)+SUMIF(Bio!$AK$60,$A60,Bio!AF$66)+SUMIF(Bio!$AK$68,$A60,Bio!AF$74)+SUMIF(Bio!$AK$76,$A60,Bio!AF$82)+SUMIF(Bio!$AK$84,$A60,Bio!AF$90)+SUMIF(Bio!$AK$92,$A60,Bio!AF$98))+(SUMIF(Maths!$AK$12,$A60,Maths!AF$18)+SUMIF(Maths!$AK$20,$A60,Maths!AF$26)+SUMIF(Maths!$AK$28,$A60,Maths!AF$34)+SUMIF(Maths!$AK$36,$A60,Maths!AF$42)+SUMIF(Maths!$AK$44,$A60,Maths!AF$50)+SUMIF(Maths!$AK$52,$A60,Maths!AF$58)+SUMIF(Maths!$AK$60,$A60,Maths!AF$66)+SUMIF(Maths!$AK$68,$A60,Maths!AF$74)+SUMIF(Maths!$AK$76,$A60,Maths!AF$82)+SUMIF(Maths!$AK$84,$A60,Maths!AF$90)+SUMIF(Maths!$AK$92,$A60,Maths!AF$98))+(SUMIF(IITMaths!$AK$12,$A60,IITMaths!AF$18)+SUMIF(IITMaths!$AK$20,$A60,IITMaths!AF$26)+SUMIF(IITMaths!$AK$28,$A60,IITMaths!AF$34)+SUMIF(IITMaths!$AK$36,$A60,IITMaths!AF$42)+SUMIF(IITMaths!$AK$44,$A60,IITMaths!AF$50)+SUMIF(IITMaths!$AK$52,$A60,IITMaths!AF$58)+SUMIF(IITMaths!$AK$60,$A60,IITMaths!AF$66)+SUMIF(IITMaths!$AK$68,$A60,IITMaths!AF$74)+SUMIF(IITMaths!$AK$76,$A60,IITMaths!AF$82)+SUMIF(IITMaths!$AK$84,$A60,IITMaths!AF$90)+SUMIF(IITMaths!$AK$92,$A60,IITMaths!AF$98))+(SUMIF(FourthLecture!$AK$12,$A60,FourthLecture!AF$18)+SUMIF(FourthLecture!$AK$20,$A60,FourthLecture!AF$26)+SUMIF(FourthLecture!$AK$28,$A60,FourthLecture!AF$34)+SUMIF(FourthLecture!$AK$36,$A60,FourthLecture!AF$42)+SUMIF(FourthLecture!$AK$44,$A60,FourthLecture!AF$50)+SUMIF(FourthLecture!$AK$52,$A60,FourthLecture!AF$58)+SUMIF(FourthLecture!$AK$60,$A60,FourthLecture!AF$66)+SUMIF(FourthLecture!$AK$68,$A60,FourthLecture!AF$74)+SUMIF(FourthLecture!$AK$76,$A60,FourthLecture!AF$82)+SUMIF(FourthLecture!$AK$84,$A60,FourthLecture!AF$90)+SUMIF(FourthLecture!$AK$92,$A60,FourthLecture!AF$98))+(SUMIF(OtherSubjects!$AK$12,$A60,OtherSubjects!AF$18)+SUMIF(OtherSubjects!$AK$20,$A60,OtherSubjects!AF$26)+SUMIF(OtherSubjects!$AK$28,$A60,OtherSubjects!AF$34)+SUMIF(OtherSubjects!$AK$36,$A60,OtherSubjects!AF$42)+SUMIF(OtherSubjects!$AK$44,$A60,OtherSubjects!AF$50)+SUMIF(OtherSubjects!$AK$52,$A60,OtherSubjects!AF$58)+SUMIF(OtherSubjects!$AK$60,$A60,OtherSubjects!AF$66)+SUMIF(OtherSubjects!$AK$68,$A60,OtherSubjects!AF$74)+SUMIF(OtherSubjects!$AK$76,$A60,OtherSubjects!AF$82)+SUMIF(OtherSubjects!$AK$84,$A60,OtherSubjects!AF$90)+SUMIF(OtherSubjects!$AK$92,$A60,OtherSubjects!AF$98))</f>
        <v>0</v>
      </c>
      <c r="F60" s="331">
        <f>(SUMIF(Physics!$AK$12,$A60,Physics!AG$18)+SUMIF(Physics!$AK$20,$A60,Physics!AG$26)+SUMIF(Physics!$AK$28,$A60,Physics!AG$34)+SUMIF(Physics!$AK$36,$A60,Physics!AG$42)+SUMIF(Physics!$AK$44,$A60,Physics!AG$50)+SUMIF(Physics!$AK$52,$A60,Physics!AG$58)+SUMIF(Physics!$AK$60,$A60,Physics!AG$66)+SUMIF(Physics!$AK$68,$A60,Physics!AG$74)+SUMIF(Physics!$AK$76,$A60,Physics!AG$82)+SUMIF(Physics!$AK$84,$A60,Physics!AG$90)+SUMIF(Physics!$AK$92,$A60,Physics!AG$98))+(SUMIF(IITPhysics!$AK$12,$A60,IITPhysics!AG$18)+SUMIF(IITPhysics!$AK$20,$A60,IITPhysics!AG$26)+SUMIF(IITPhysics!$AK$28,$A60,IITPhysics!AG$34)+SUMIF(IITPhysics!$AK$36,$A60,IITPhysics!AG$42)+SUMIF(IITPhysics!$AK$44,$A60,IITPhysics!AG$50)+SUMIF(IITPhysics!$AK$52,$A60,IITPhysics!AG$58)+SUMIF(IITPhysics!$AK$60,$A60,IITPhysics!AG$66)+SUMIF(IITPhysics!$AK$68,$A60,IITPhysics!AG$74)+SUMIF(IITPhysics!$AK$76,$A60,IITPhysics!AG$82)+SUMIF(IITPhysics!$AK$84,$A60,IITPhysics!AG$90)+SUMIF(IITPhysics!$AK$92,$A60,IITPhysics!AG$98))+(SUMIF(Chem!$AK$12,$A60,Chem!AG$18)+SUMIF(Chem!$AK$20,$A60,Chem!AG$26)+SUMIF(Chem!$AK$28,$A60,Chem!AG$34)+SUMIF(Chem!$AK$36,$A60,Chem!AG$42)+SUMIF(Chem!$AK$44,$A60,Chem!AG$50)+SUMIF(Chem!$AK$52,$A60,Chem!AG$58)+SUMIF(Chem!$AK$60,$A60,Chem!AG$66)+SUMIF(Chem!$AK$68,$A60,Chem!AG$74)+SUMIF(Chem!$AK$76,$A60,Chem!AG$82)+SUMIF(Chem!$AK$84,$A60,Chem!AG$90)+SUMIF(Chem!$AK$92,$A60,Chem!AG$98))+(SUMIF(IITChem!$AK$12,$A60,IITChem!AG$18)+SUMIF(IITChem!$AK$20,$A60,IITChem!AG$26)+SUMIF(IITChem!$AK$28,$A60,IITChem!AG$34)+SUMIF(IITChem!$AK$36,$A60,IITChem!AG$42)+SUMIF(IITChem!$AK$44,$A60,IITChem!AG$50)+SUMIF(IITChem!$AK$52,$A60,IITChem!AG$58)+SUMIF(IITChem!$AK$60,$A60,IITChem!AG$66)+SUMIF(IITChem!$AK$68,$A60,IITChem!AG$74)+SUMIF(IITChem!$AK$76,$A60,IITChem!AG$82)+SUMIF(IITChem!$AK$84,$A60,IITChem!AG$90)+SUMIF(IITChem!$AK$92,$A60,IITChem!AG$98))+(SUMIF(Bio!$AK$12,$A60,Bio!AG$18)+SUMIF(Bio!$AK$20,$A60,Bio!AG$26)+SUMIF(Bio!$AK$28,$A60,Bio!AG$34)+SUMIF(Bio!$AK$36,$A60,Bio!AG$42)+SUMIF(Bio!$AK$44,$A60,Bio!AG$50)+SUMIF(Bio!$AK$52,$A60,Bio!AG$58)+SUMIF(Bio!$AK$60,$A60,Bio!AG$66)+SUMIF(Bio!$AK$68,$A60,Bio!AG$74)+SUMIF(Bio!$AK$76,$A60,Bio!AG$82)+SUMIF(Bio!$AK$84,$A60,Bio!AG$90)+SUMIF(Bio!$AK$92,$A60,Bio!AG$98))+(SUMIF(Maths!$AK$12,$A60,Maths!AG$18)+SUMIF(Maths!$AK$20,$A60,Maths!AG$26)+SUMIF(Maths!$AK$28,$A60,Maths!AG$34)+SUMIF(Maths!$AK$36,$A60,Maths!AG$42)+SUMIF(Maths!$AK$44,$A60,Maths!AG$50)+SUMIF(Maths!$AK$52,$A60,Maths!AG$58)+SUMIF(Maths!$AK$60,$A60,Maths!AG$66)+SUMIF(Maths!$AK$68,$A60,Maths!AG$74)+SUMIF(Maths!$AK$76,$A60,Maths!AG$82)+SUMIF(Maths!$AK$84,$A60,Maths!AG$90)+SUMIF(Maths!$AK$92,$A60,Maths!AG$98))+(SUMIF(IITMaths!$AK$12,$A60,IITMaths!AG$18)+SUMIF(IITMaths!$AK$20,$A60,IITMaths!AG$26)+SUMIF(IITMaths!$AK$28,$A60,IITMaths!AG$34)+SUMIF(IITMaths!$AK$36,$A60,IITMaths!AG$42)+SUMIF(IITMaths!$AK$44,$A60,IITMaths!AG$50)+SUMIF(IITMaths!$AK$52,$A60,IITMaths!AG$58)+SUMIF(IITMaths!$AK$60,$A60,IITMaths!AG$66)+SUMIF(IITMaths!$AK$68,$A60,IITMaths!AG$74)+SUMIF(IITMaths!$AK$76,$A60,IITMaths!AG$82)+SUMIF(IITMaths!$AK$84,$A60,IITMaths!AG$90)+SUMIF(IITMaths!$AK$92,$A60,IITMaths!AG$98))+(SUMIF(FourthLecture!$AK$12,$A60,FourthLecture!AG$18)+SUMIF(FourthLecture!$AK$20,$A60,FourthLecture!AG$26)+SUMIF(FourthLecture!$AK$28,$A60,FourthLecture!AG$34)+SUMIF(FourthLecture!$AK$36,$A60,FourthLecture!AG$42)+SUMIF(FourthLecture!$AK$44,$A60,FourthLecture!AG$50)+SUMIF(FourthLecture!$AK$52,$A60,FourthLecture!AG$58)+SUMIF(FourthLecture!$AK$60,$A60,FourthLecture!AG$66)+SUMIF(FourthLecture!$AK$68,$A60,FourthLecture!AG$74)+SUMIF(FourthLecture!$AK$76,$A60,FourthLecture!AG$82)+SUMIF(FourthLecture!$AK$84,$A60,FourthLecture!AG$90)+SUMIF(FourthLecture!$AK$92,$A60,FourthLecture!AG$98))+(SUMIF(OtherSubjects!$AK$12,$A60,OtherSubjects!AG$18)+SUMIF(OtherSubjects!$AK$20,$A60,OtherSubjects!AG$26)+SUMIF(OtherSubjects!$AK$28,$A60,OtherSubjects!AG$34)+SUMIF(OtherSubjects!$AK$36,$A60,OtherSubjects!AG$42)+SUMIF(OtherSubjects!$AK$44,$A60,OtherSubjects!AG$50)+SUMIF(OtherSubjects!$AK$52,$A60,OtherSubjects!AG$58)+SUMIF(OtherSubjects!$AK$60,$A60,OtherSubjects!AG$66)+SUMIF(OtherSubjects!$AK$68,$A60,OtherSubjects!AG$74)+SUMIF(OtherSubjects!$AK$76,$A60,OtherSubjects!AG$82)+SUMIF(OtherSubjects!$AK$84,$A60,OtherSubjects!AG$90)+SUMIF(OtherSubjects!$AK$92,$A60,OtherSubjects!AG$98))</f>
        <v>0</v>
      </c>
      <c r="G60" s="331">
        <f>(SUMIF(Physics!$AK$12,$A60,Physics!AH$18)+SUMIF(Physics!$AK$20,$A60,Physics!AH$26)+SUMIF(Physics!$AK$28,$A60,Physics!AH$34)+SUMIF(Physics!$AK$36,$A60,Physics!AH$42)+SUMIF(Physics!$AK$44,$A60,Physics!AH$50)+SUMIF(Physics!$AK$52,$A60,Physics!AH$58)+SUMIF(Physics!$AK$60,$A60,Physics!AH$66)+SUMIF(Physics!$AK$68,$A60,Physics!AH$74)+SUMIF(Physics!$AK$76,$A60,Physics!AH$82)+SUMIF(Physics!$AK$84,$A60,Physics!AH$90)+SUMIF(Physics!$AK$92,$A60,Physics!AH$98))+(SUMIF(IITPhysics!$AK$12,$A60,IITPhysics!AH$18)+SUMIF(IITPhysics!$AK$20,$A60,IITPhysics!AH$26)+SUMIF(IITPhysics!$AK$28,$A60,IITPhysics!AH$34)+SUMIF(IITPhysics!$AK$36,$A60,IITPhysics!AH$42)+SUMIF(IITPhysics!$AK$44,$A60,IITPhysics!AH$50)+SUMIF(IITPhysics!$AK$52,$A60,IITPhysics!AH$58)+SUMIF(IITPhysics!$AK$60,$A60,IITPhysics!AH$66)+SUMIF(IITPhysics!$AK$68,$A60,IITPhysics!AH$74)+SUMIF(IITPhysics!$AK$76,$A60,IITPhysics!AH$82)+SUMIF(IITPhysics!$AK$84,$A60,IITPhysics!AH$90)+SUMIF(IITPhysics!$AK$92,$A60,IITPhysics!AH$98))+(SUMIF(Chem!$AK$12,$A60,Chem!AH$18)+SUMIF(Chem!$AK$20,$A60,Chem!AH$26)+SUMIF(Chem!$AK$28,$A60,Chem!AH$34)+SUMIF(Chem!$AK$36,$A60,Chem!AH$42)+SUMIF(Chem!$AK$44,$A60,Chem!AH$50)+SUMIF(Chem!$AK$52,$A60,Chem!AH$58)+SUMIF(Chem!$AK$60,$A60,Chem!AH$66)+SUMIF(Chem!$AK$68,$A60,Chem!AH$74)+SUMIF(Chem!$AK$76,$A60,Chem!AH$82)+SUMIF(Chem!$AK$84,$A60,Chem!AH$90)+SUMIF(Chem!$AK$92,$A60,Chem!AH$98))+(SUMIF(IITChem!$AK$12,$A60,IITChem!AH$18)+SUMIF(IITChem!$AK$20,$A60,IITChem!AH$26)+SUMIF(IITChem!$AK$28,$A60,IITChem!AH$34)+SUMIF(IITChem!$AK$36,$A60,IITChem!AH$42)+SUMIF(IITChem!$AK$44,$A60,IITChem!AH$50)+SUMIF(IITChem!$AK$52,$A60,IITChem!AH$58)+SUMIF(IITChem!$AK$60,$A60,IITChem!AH$66)+SUMIF(IITChem!$AK$68,$A60,IITChem!AH$74)+SUMIF(IITChem!$AK$76,$A60,IITChem!AH$82)+SUMIF(IITChem!$AK$84,$A60,IITChem!AH$90)+SUMIF(IITChem!$AK$92,$A60,IITChem!AH$98))+(SUMIF(Bio!$AK$12,$A60,Bio!AH$18)+SUMIF(Bio!$AK$20,$A60,Bio!AH$26)+SUMIF(Bio!$AK$28,$A60,Bio!AH$34)+SUMIF(Bio!$AK$36,$A60,Bio!AH$42)+SUMIF(Bio!$AK$44,$A60,Bio!AH$50)+SUMIF(Bio!$AK$52,$A60,Bio!AH$58)+SUMIF(Bio!$AK$60,$A60,Bio!AH$66)+SUMIF(Bio!$AK$68,$A60,Bio!AH$74)+SUMIF(Bio!$AK$76,$A60,Bio!AH$82)+SUMIF(Bio!$AK$84,$A60,Bio!AH$90)+SUMIF(Bio!$AK$92,$A60,Bio!AH$98))+(SUMIF(Maths!$AK$12,$A60,Maths!AH$18)+SUMIF(Maths!$AK$20,$A60,Maths!AH$26)+SUMIF(Maths!$AK$28,$A60,Maths!AH$34)+SUMIF(Maths!$AK$36,$A60,Maths!AH$42)+SUMIF(Maths!$AK$44,$A60,Maths!AH$50)+SUMIF(Maths!$AK$52,$A60,Maths!AH$58)+SUMIF(Maths!$AK$60,$A60,Maths!AH$66)+SUMIF(Maths!$AK$68,$A60,Maths!AH$74)+SUMIF(Maths!$AK$76,$A60,Maths!AH$82)+SUMIF(Maths!$AK$84,$A60,Maths!AH$90)+SUMIF(Maths!$AK$92,$A60,Maths!AH$98))+(SUMIF(IITMaths!$AK$12,$A60,IITMaths!AH$18)+SUMIF(IITMaths!$AK$20,$A60,IITMaths!AH$26)+SUMIF(IITMaths!$AK$28,$A60,IITMaths!AH$34)+SUMIF(IITMaths!$AK$36,$A60,IITMaths!AH$42)+SUMIF(IITMaths!$AK$44,$A60,IITMaths!AH$50)+SUMIF(IITMaths!$AK$52,$A60,IITMaths!AH$58)+SUMIF(IITMaths!$AK$60,$A60,IITMaths!AH$66)+SUMIF(IITMaths!$AK$68,$A60,IITMaths!AH$74)+SUMIF(IITMaths!$AK$76,$A60,IITMaths!AH$82)+SUMIF(IITMaths!$AK$84,$A60,IITMaths!AH$90)+SUMIF(IITMaths!$AK$92,$A60,IITMaths!AH$98))+(SUMIF(FourthLecture!$AK$12,$A60,FourthLecture!AH$18)+SUMIF(FourthLecture!$AK$20,$A60,FourthLecture!AH$26)+SUMIF(FourthLecture!$AK$28,$A60,FourthLecture!AH$34)+SUMIF(FourthLecture!$AK$36,$A60,FourthLecture!AH$42)+SUMIF(FourthLecture!$AK$44,$A60,FourthLecture!AH$50)+SUMIF(FourthLecture!$AK$52,$A60,FourthLecture!AH$58)+SUMIF(FourthLecture!$AK$60,$A60,FourthLecture!AH$66)+SUMIF(FourthLecture!$AK$68,$A60,FourthLecture!AH$74)+SUMIF(FourthLecture!$AK$76,$A60,FourthLecture!AH$82)+SUMIF(FourthLecture!$AK$84,$A60,FourthLecture!AH$90)+SUMIF(FourthLecture!$AK$92,$A60,FourthLecture!AH$98))+(SUMIF(OtherSubjects!$AK$12,$A60,OtherSubjects!AH$18)+SUMIF(OtherSubjects!$AK$20,$A60,OtherSubjects!AH$26)+SUMIF(OtherSubjects!$AK$28,$A60,OtherSubjects!AH$34)+SUMIF(OtherSubjects!$AK$36,$A60,OtherSubjects!AH$42)+SUMIF(OtherSubjects!$AK$44,$A60,OtherSubjects!AH$50)+SUMIF(OtherSubjects!$AK$52,$A60,OtherSubjects!AH$58)+SUMIF(OtherSubjects!$AK$60,$A60,OtherSubjects!AH$66)+SUMIF(OtherSubjects!$AK$68,$A60,OtherSubjects!AH$74)+SUMIF(OtherSubjects!$AK$76,$A60,OtherSubjects!AH$82)+SUMIF(OtherSubjects!$AK$84,$A60,OtherSubjects!AH$90)+SUMIF(OtherSubjects!$AK$92,$A60,OtherSubjects!AH$98))</f>
        <v>0</v>
      </c>
      <c r="H60" s="331">
        <f>(SUMIF(Physics!$AK$12,$A60,Physics!AI$18)+SUMIF(Physics!$AK$20,$A60,Physics!AI$26)+SUMIF(Physics!$AK$28,$A60,Physics!AI$34)+SUMIF(Physics!$AK$36,$A60,Physics!AI$42)+SUMIF(Physics!$AK$44,$A60,Physics!AI$50)+SUMIF(Physics!$AK$52,$A60,Physics!AI$58)+SUMIF(Physics!$AK$60,$A60,Physics!AI$66)+SUMIF(Physics!$AK$68,$A60,Physics!AI$74)+SUMIF(Physics!$AK$76,$A60,Physics!AI$82)+SUMIF(Physics!$AK$84,$A60,Physics!AI$90)+SUMIF(Physics!$AK$92,$A60,Physics!AI$98))+(SUMIF(IITPhysics!$AK$12,$A60,IITPhysics!AI$18)+SUMIF(IITPhysics!$AK$20,$A60,IITPhysics!AI$26)+SUMIF(IITPhysics!$AK$28,$A60,IITPhysics!AI$34)+SUMIF(IITPhysics!$AK$36,$A60,IITPhysics!AI$42)+SUMIF(IITPhysics!$AK$44,$A60,IITPhysics!AI$50)+SUMIF(IITPhysics!$AK$52,$A60,IITPhysics!AI$58)+SUMIF(IITPhysics!$AK$60,$A60,IITPhysics!AI$66)+SUMIF(IITPhysics!$AK$68,$A60,IITPhysics!AI$74)+SUMIF(IITPhysics!$AK$76,$A60,IITPhysics!AI$82)+SUMIF(IITPhysics!$AK$84,$A60,IITPhysics!AI$90)+SUMIF(IITPhysics!$AK$92,$A60,IITPhysics!AI$98))+(SUMIF(Chem!$AK$12,$A60,Chem!AI$18)+SUMIF(Chem!$AK$20,$A60,Chem!AI$26)+SUMIF(Chem!$AK$28,$A60,Chem!AI$34)+SUMIF(Chem!$AK$36,$A60,Chem!AI$42)+SUMIF(Chem!$AK$44,$A60,Chem!AI$50)+SUMIF(Chem!$AK$52,$A60,Chem!AI$58)+SUMIF(Chem!$AK$60,$A60,Chem!AI$66)+SUMIF(Chem!$AK$68,$A60,Chem!AI$74)+SUMIF(Chem!$AK$76,$A60,Chem!AI$82)+SUMIF(Chem!$AK$84,$A60,Chem!AI$90)+SUMIF(Chem!$AK$92,$A60,Chem!AI$98))+(SUMIF(IITChem!$AK$12,$A60,IITChem!AI$18)+SUMIF(IITChem!$AK$20,$A60,IITChem!AI$26)+SUMIF(IITChem!$AK$28,$A60,IITChem!AI$34)+SUMIF(IITChem!$AK$36,$A60,IITChem!AI$42)+SUMIF(IITChem!$AK$44,$A60,IITChem!AI$50)+SUMIF(IITChem!$AK$52,$A60,IITChem!AI$58)+SUMIF(IITChem!$AK$60,$A60,IITChem!AI$66)+SUMIF(IITChem!$AK$68,$A60,IITChem!AI$74)+SUMIF(IITChem!$AK$76,$A60,IITChem!AI$82)+SUMIF(IITChem!$AK$84,$A60,IITChem!AI$90)+SUMIF(IITChem!$AK$92,$A60,IITChem!AI$98))+(SUMIF(Bio!$AK$12,$A60,Bio!AI$18)+SUMIF(Bio!$AK$20,$A60,Bio!AI$26)+SUMIF(Bio!$AK$28,$A60,Bio!AI$34)+SUMIF(Bio!$AK$36,$A60,Bio!AI$42)+SUMIF(Bio!$AK$44,$A60,Bio!AI$50)+SUMIF(Bio!$AK$52,$A60,Bio!AI$58)+SUMIF(Bio!$AK$60,$A60,Bio!AI$66)+SUMIF(Bio!$AK$68,$A60,Bio!AI$74)+SUMIF(Bio!$AK$76,$A60,Bio!AI$82)+SUMIF(Bio!$AK$84,$A60,Bio!AI$90)+SUMIF(Bio!$AK$92,$A60,Bio!AI$98))+(SUMIF(Maths!$AK$12,$A60,Maths!AI$18)+SUMIF(Maths!$AK$20,$A60,Maths!AI$26)+SUMIF(Maths!$AK$28,$A60,Maths!AI$34)+SUMIF(Maths!$AK$36,$A60,Maths!AI$42)+SUMIF(Maths!$AK$44,$A60,Maths!AI$50)+SUMIF(Maths!$AK$52,$A60,Maths!AI$58)+SUMIF(Maths!$AK$60,$A60,Maths!AI$66)+SUMIF(Maths!$AK$68,$A60,Maths!AI$74)+SUMIF(Maths!$AK$76,$A60,Maths!AI$82)+SUMIF(Maths!$AK$84,$A60,Maths!AI$90)+SUMIF(Maths!$AK$92,$A60,Maths!AI$98))+(SUMIF(IITMaths!$AK$12,$A60,IITMaths!AI$18)+SUMIF(IITMaths!$AK$20,$A60,IITMaths!AI$26)+SUMIF(IITMaths!$AK$28,$A60,IITMaths!AI$34)+SUMIF(IITMaths!$AK$36,$A60,IITMaths!AI$42)+SUMIF(IITMaths!$AK$44,$A60,IITMaths!AI$50)+SUMIF(IITMaths!$AK$52,$A60,IITMaths!AI$58)+SUMIF(IITMaths!$AK$60,$A60,IITMaths!AI$66)+SUMIF(IITMaths!$AK$68,$A60,IITMaths!AI$74)+SUMIF(IITMaths!$AK$76,$A60,IITMaths!AI$82)+SUMIF(IITMaths!$AK$84,$A60,IITMaths!AI$90)+SUMIF(IITMaths!$AK$92,$A60,IITMaths!AI$98))+(SUMIF(FourthLecture!$AK$12,$A60,FourthLecture!AI$18)+SUMIF(FourthLecture!$AK$20,$A60,FourthLecture!AI$26)+SUMIF(FourthLecture!$AK$28,$A60,FourthLecture!AI$34)+SUMIF(FourthLecture!$AK$36,$A60,FourthLecture!AI$42)+SUMIF(FourthLecture!$AK$44,$A60,FourthLecture!AI$50)+SUMIF(FourthLecture!$AK$52,$A60,FourthLecture!AI$58)+SUMIF(FourthLecture!$AK$60,$A60,FourthLecture!AI$66)+SUMIF(FourthLecture!$AK$68,$A60,FourthLecture!AI$74)+SUMIF(FourthLecture!$AK$76,$A60,FourthLecture!AI$82)+SUMIF(FourthLecture!$AK$84,$A60,FourthLecture!AI$90)+SUMIF(FourthLecture!$AK$92,$A60,FourthLecture!AI$98))+(SUMIF(OtherSubjects!$AK$12,$A60,OtherSubjects!AI$18)+SUMIF(OtherSubjects!$AK$20,$A60,OtherSubjects!AI$26)+SUMIF(OtherSubjects!$AK$28,$A60,OtherSubjects!AI$34)+SUMIF(OtherSubjects!$AK$36,$A60,OtherSubjects!AI$42)+SUMIF(OtherSubjects!$AK$44,$A60,OtherSubjects!AI$50)+SUMIF(OtherSubjects!$AK$52,$A60,OtherSubjects!AI$58)+SUMIF(OtherSubjects!$AK$60,$A60,OtherSubjects!AI$66)+SUMIF(OtherSubjects!$AK$68,$A60,OtherSubjects!AI$74)+SUMIF(OtherSubjects!$AK$76,$A60,OtherSubjects!AI$82)+SUMIF(OtherSubjects!$AK$84,$A60,OtherSubjects!AI$90)+SUMIF(OtherSubjects!$AK$92,$A60,OtherSubjects!AI$98))</f>
        <v>0</v>
      </c>
      <c r="I60" s="331">
        <f>(SUMIF(Physics!$AK$12,$A60,Physics!AJ$18)+SUMIF(Physics!$AK$20,$A60,Physics!AJ$26)+SUMIF(Physics!$AK$28,$A60,Physics!AJ$34)+SUMIF(Physics!$AK$36,$A60,Physics!AJ$42)+SUMIF(Physics!$AK$44,$A60,Physics!AJ$50)+SUMIF(Physics!$AK$52,$A60,Physics!AJ$58)+SUMIF(Physics!$AK$60,$A60,Physics!AJ$66)+SUMIF(Physics!$AK$68,$A60,Physics!AJ$74)+SUMIF(Physics!$AK$76,$A60,Physics!AJ$82)+SUMIF(Physics!$AK$84,$A60,Physics!AJ$90)+SUMIF(Physics!$AK$92,$A60,Physics!AJ$98))+(SUMIF(IITPhysics!$AK$12,$A60,IITPhysics!AJ$18)+SUMIF(IITPhysics!$AK$20,$A60,IITPhysics!AJ$26)+SUMIF(IITPhysics!$AK$28,$A60,IITPhysics!AJ$34)+SUMIF(IITPhysics!$AK$36,$A60,IITPhysics!AJ$42)+SUMIF(IITPhysics!$AK$44,$A60,IITPhysics!AJ$50)+SUMIF(IITPhysics!$AK$52,$A60,IITPhysics!AJ$58)+SUMIF(IITPhysics!$AK$60,$A60,IITPhysics!AJ$66)+SUMIF(IITPhysics!$AK$68,$A60,IITPhysics!AJ$74)+SUMIF(IITPhysics!$AK$76,$A60,IITPhysics!AJ$82)+SUMIF(IITPhysics!$AK$84,$A60,IITPhysics!AJ$90)+SUMIF(IITPhysics!$AK$92,$A60,IITPhysics!AJ$98))+(SUMIF(Chem!$AK$12,$A60,Chem!AJ$18)+SUMIF(Chem!$AK$20,$A60,Chem!AJ$26)+SUMIF(Chem!$AK$28,$A60,Chem!AJ$34)+SUMIF(Chem!$AK$36,$A60,Chem!AJ$42)+SUMIF(Chem!$AK$44,$A60,Chem!AJ$50)+SUMIF(Chem!$AK$52,$A60,Chem!AJ$58)+SUMIF(Chem!$AK$60,$A60,Chem!AJ$66)+SUMIF(Chem!$AK$68,$A60,Chem!AJ$74)+SUMIF(Chem!$AK$76,$A60,Chem!AJ$82)+SUMIF(Chem!$AK$84,$A60,Chem!AJ$90)+SUMIF(Chem!$AK$92,$A60,Chem!AJ$98))+(SUMIF(IITChem!$AK$12,$A60,IITChem!AJ$18)+SUMIF(IITChem!$AK$20,$A60,IITChem!AJ$26)+SUMIF(IITChem!$AK$28,$A60,IITChem!AJ$34)+SUMIF(IITChem!$AK$36,$A60,IITChem!AJ$42)+SUMIF(IITChem!$AK$44,$A60,IITChem!AJ$50)+SUMIF(IITChem!$AK$52,$A60,IITChem!AJ$58)+SUMIF(IITChem!$AK$60,$A60,IITChem!AJ$66)+SUMIF(IITChem!$AK$68,$A60,IITChem!AJ$74)+SUMIF(IITChem!$AK$76,$A60,IITChem!AJ$82)+SUMIF(IITChem!$AK$84,$A60,IITChem!AJ$90)+SUMIF(IITChem!$AK$92,$A60,IITChem!AJ$98))+(SUMIF(Bio!$AK$12,$A60,Bio!AJ$18)+SUMIF(Bio!$AK$20,$A60,Bio!AJ$26)+SUMIF(Bio!$AK$28,$A60,Bio!AJ$34)+SUMIF(Bio!$AK$36,$A60,Bio!AJ$42)+SUMIF(Bio!$AK$44,$A60,Bio!AJ$50)+SUMIF(Bio!$AK$52,$A60,Bio!AJ$58)+SUMIF(Bio!$AK$60,$A60,Bio!AJ$66)+SUMIF(Bio!$AK$68,$A60,Bio!AJ$74)+SUMIF(Bio!$AK$76,$A60,Bio!AJ$82)+SUMIF(Bio!$AK$84,$A60,Bio!AJ$90)+SUMIF(Bio!$AK$92,$A60,Bio!AJ$98))+(SUMIF(Maths!$AK$12,$A60,Maths!AJ$18)+SUMIF(Maths!$AK$20,$A60,Maths!AJ$26)+SUMIF(Maths!$AK$28,$A60,Maths!AJ$34)+SUMIF(Maths!$AK$36,$A60,Maths!AJ$42)+SUMIF(Maths!$AK$44,$A60,Maths!AJ$50)+SUMIF(Maths!$AK$52,$A60,Maths!AJ$58)+SUMIF(Maths!$AK$60,$A60,Maths!AJ$66)+SUMIF(Maths!$AK$68,$A60,Maths!AJ$74)+SUMIF(Maths!$AK$76,$A60,Maths!AJ$82)+SUMIF(Maths!$AK$84,$A60,Maths!AJ$90)+SUMIF(Maths!$AK$92,$A60,Maths!AJ$98))+(SUMIF(IITMaths!$AK$12,$A60,IITMaths!AJ$18)+SUMIF(IITMaths!$AK$20,$A60,IITMaths!AJ$26)+SUMIF(IITMaths!$AK$28,$A60,IITMaths!AJ$34)+SUMIF(IITMaths!$AK$36,$A60,IITMaths!AJ$42)+SUMIF(IITMaths!$AK$44,$A60,IITMaths!AJ$50)+SUMIF(IITMaths!$AK$52,$A60,IITMaths!AJ$58)+SUMIF(IITMaths!$AK$60,$A60,IITMaths!AJ$66)+SUMIF(IITMaths!$AK$68,$A60,IITMaths!AJ$74)+SUMIF(IITMaths!$AK$76,$A60,IITMaths!AJ$82)+SUMIF(IITMaths!$AK$84,$A60,IITMaths!AJ$90)+SUMIF(IITMaths!$AK$92,$A60,IITMaths!AJ$98))+(SUMIF(FourthLecture!$AK$12,$A60,FourthLecture!AJ$18)+SUMIF(FourthLecture!$AK$20,$A60,FourthLecture!AJ$26)+SUMIF(FourthLecture!$AK$28,$A60,FourthLecture!AJ$34)+SUMIF(FourthLecture!$AK$36,$A60,FourthLecture!AJ$42)+SUMIF(FourthLecture!$AK$44,$A60,FourthLecture!AJ$50)+SUMIF(FourthLecture!$AK$52,$A60,FourthLecture!AJ$58)+SUMIF(FourthLecture!$AK$60,$A60,FourthLecture!AJ$66)+SUMIF(FourthLecture!$AK$68,$A60,FourthLecture!AJ$74)+SUMIF(FourthLecture!$AK$76,$A60,FourthLecture!AJ$82)+SUMIF(FourthLecture!$AK$84,$A60,FourthLecture!AJ$90)+SUMIF(FourthLecture!$AK$92,$A60,FourthLecture!AJ$98))+(SUMIF(OtherSubjects!$AK$12,$A60,OtherSubjects!AJ$18)+SUMIF(OtherSubjects!$AK$20,$A60,OtherSubjects!AJ$26)+SUMIF(OtherSubjects!$AK$28,$A60,OtherSubjects!AJ$34)+SUMIF(OtherSubjects!$AK$36,$A60,OtherSubjects!AJ$42)+SUMIF(OtherSubjects!$AK$44,$A60,OtherSubjects!AJ$50)+SUMIF(OtherSubjects!$AK$52,$A60,OtherSubjects!AJ$58)+SUMIF(OtherSubjects!$AK$60,$A60,OtherSubjects!AJ$66)+SUMIF(OtherSubjects!$AK$68,$A60,OtherSubjects!AJ$74)+SUMIF(OtherSubjects!$AK$76,$A60,OtherSubjects!AJ$82)+SUMIF(OtherSubjects!$AK$84,$A60,OtherSubjects!AJ$90)+SUMIF(OtherSubjects!$AK$92,$A60,OtherSubjects!AJ$98))</f>
        <v>0</v>
      </c>
      <c r="J60" s="331">
        <f>(SUMIF(Physics!$AK$12,$A60,Physics!AK$18)+SUMIF(Physics!$AK$20,$A60,Physics!AK$26)+SUMIF(Physics!$AK$28,$A60,Physics!AK$34)+SUMIF(Physics!$AK$36,$A60,Physics!AK$42)+SUMIF(Physics!$AK$44,$A60,Physics!AK$50)+SUMIF(Physics!$AK$52,$A60,Physics!AK$58)+SUMIF(Physics!$AK$60,$A60,Physics!AK$66)+SUMIF(Physics!$AK$68,$A60,Physics!AK$74)+SUMIF(Physics!$AK$76,$A60,Physics!AK$82)+SUMIF(Physics!$AK$84,$A60,Physics!AK$90)+SUMIF(Physics!$AK$92,$A60,Physics!AK$98))+(SUMIF(IITPhysics!$AK$12,$A60,IITPhysics!AK$18)+SUMIF(IITPhysics!$AK$20,$A60,IITPhysics!AK$26)+SUMIF(IITPhysics!$AK$28,$A60,IITPhysics!AK$34)+SUMIF(IITPhysics!$AK$36,$A60,IITPhysics!AK$42)+SUMIF(IITPhysics!$AK$44,$A60,IITPhysics!AK$50)+SUMIF(IITPhysics!$AK$52,$A60,IITPhysics!AK$58)+SUMIF(IITPhysics!$AK$60,$A60,IITPhysics!AK$66)+SUMIF(IITPhysics!$AK$68,$A60,IITPhysics!AK$74)+SUMIF(IITPhysics!$AK$76,$A60,IITPhysics!AK$82)+SUMIF(IITPhysics!$AK$84,$A60,IITPhysics!AK$90)+SUMIF(IITPhysics!$AK$92,$A60,IITPhysics!AK$98))+(SUMIF(Chem!$AK$12,$A60,Chem!AK$18)+SUMIF(Chem!$AK$20,$A60,Chem!AK$26)+SUMIF(Chem!$AK$28,$A60,Chem!AK$34)+SUMIF(Chem!$AK$36,$A60,Chem!AK$42)+SUMIF(Chem!$AK$44,$A60,Chem!AK$50)+SUMIF(Chem!$AK$52,$A60,Chem!AK$58)+SUMIF(Chem!$AK$60,$A60,Chem!AK$66)+SUMIF(Chem!$AK$68,$A60,Chem!AK$74)+SUMIF(Chem!$AK$76,$A60,Chem!AK$82)+SUMIF(Chem!$AK$84,$A60,Chem!AK$90)+SUMIF(Chem!$AK$92,$A60,Chem!AK$98))+(SUMIF(IITChem!$AK$12,$A60,IITChem!AK$18)+SUMIF(IITChem!$AK$20,$A60,IITChem!AK$26)+SUMIF(IITChem!$AK$28,$A60,IITChem!AK$34)+SUMIF(IITChem!$AK$36,$A60,IITChem!AK$42)+SUMIF(IITChem!$AK$44,$A60,IITChem!AK$50)+SUMIF(IITChem!$AK$52,$A60,IITChem!AK$58)+SUMIF(IITChem!$AK$60,$A60,IITChem!AK$66)+SUMIF(IITChem!$AK$68,$A60,IITChem!AK$74)+SUMIF(IITChem!$AK$76,$A60,IITChem!AK$82)+SUMIF(IITChem!$AK$84,$A60,IITChem!AK$90)+SUMIF(IITChem!$AK$92,$A60,IITChem!AK$98))+(SUMIF(Bio!$AK$12,$A60,Bio!AK$18)+SUMIF(Bio!$AK$20,$A60,Bio!AK$26)+SUMIF(Bio!$AK$28,$A60,Bio!AK$34)+SUMIF(Bio!$AK$36,$A60,Bio!AK$42)+SUMIF(Bio!$AK$44,$A60,Bio!AK$50)+SUMIF(Bio!$AK$52,$A60,Bio!AK$58)+SUMIF(Bio!$AK$60,$A60,Bio!AK$66)+SUMIF(Bio!$AK$68,$A60,Bio!AK$74)+SUMIF(Bio!$AK$76,$A60,Bio!AK$82)+SUMIF(Bio!$AK$84,$A60,Bio!AK$90)+SUMIF(Bio!$AK$92,$A60,Bio!AK$98))+(SUMIF(Maths!$AK$12,$A60,Maths!AK$18)+SUMIF(Maths!$AK$20,$A60,Maths!AK$26)+SUMIF(Maths!$AK$28,$A60,Maths!AK$34)+SUMIF(Maths!$AK$36,$A60,Maths!AK$42)+SUMIF(Maths!$AK$44,$A60,Maths!AK$50)+SUMIF(Maths!$AK$52,$A60,Maths!AK$58)+SUMIF(Maths!$AK$60,$A60,Maths!AK$66)+SUMIF(Maths!$AK$68,$A60,Maths!AK$74)+SUMIF(Maths!$AK$76,$A60,Maths!AK$82)+SUMIF(Maths!$AK$84,$A60,Maths!AK$90)+SUMIF(Maths!$AK$92,$A60,Maths!AK$98))+(SUMIF(IITMaths!$AK$12,$A60,IITMaths!AK$18)+SUMIF(IITMaths!$AK$20,$A60,IITMaths!AK$26)+SUMIF(IITMaths!$AK$28,$A60,IITMaths!AK$34)+SUMIF(IITMaths!$AK$36,$A60,IITMaths!AK$42)+SUMIF(IITMaths!$AK$44,$A60,IITMaths!AK$50)+SUMIF(IITMaths!$AK$52,$A60,IITMaths!AK$58)+SUMIF(IITMaths!$AK$60,$A60,IITMaths!AK$66)+SUMIF(IITMaths!$AK$68,$A60,IITMaths!AK$74)+SUMIF(IITMaths!$AK$76,$A60,IITMaths!AK$82)+SUMIF(IITMaths!$AK$84,$A60,IITMaths!AK$90)+SUMIF(IITMaths!$AK$92,$A60,IITMaths!AK$98))+(SUMIF(FourthLecture!$AK$12,$A60,FourthLecture!AK$18)+SUMIF(FourthLecture!$AK$20,$A60,FourthLecture!AK$26)+SUMIF(FourthLecture!$AK$28,$A60,FourthLecture!AK$34)+SUMIF(FourthLecture!$AK$36,$A60,FourthLecture!AK$42)+SUMIF(FourthLecture!$AK$44,$A60,FourthLecture!AK$50)+SUMIF(FourthLecture!$AK$52,$A60,FourthLecture!AK$58)+SUMIF(FourthLecture!$AK$60,$A60,FourthLecture!AK$66)+SUMIF(FourthLecture!$AK$68,$A60,FourthLecture!AK$74)+SUMIF(FourthLecture!$AK$76,$A60,FourthLecture!AK$82)+SUMIF(FourthLecture!$AK$84,$A60,FourthLecture!AK$90)+SUMIF(FourthLecture!$AK$92,$A60,FourthLecture!AK$98))+(SUMIF(OtherSubjects!$AK$12,$A60,OtherSubjects!AK$18)+SUMIF(OtherSubjects!$AK$20,$A60,OtherSubjects!AK$26)+SUMIF(OtherSubjects!$AK$28,$A60,OtherSubjects!AK$34)+SUMIF(OtherSubjects!$AK$36,$A60,OtherSubjects!AK$42)+SUMIF(OtherSubjects!$AK$44,$A60,OtherSubjects!AK$50)+SUMIF(OtherSubjects!$AK$52,$A60,OtherSubjects!AK$58)+SUMIF(OtherSubjects!$AK$60,$A60,OtherSubjects!AK$66)+SUMIF(OtherSubjects!$AK$68,$A60,OtherSubjects!AK$74)+SUMIF(OtherSubjects!$AK$76,$A60,OtherSubjects!AK$82)+SUMIF(OtherSubjects!$AK$84,$A60,OtherSubjects!AK$90)+SUMIF(OtherSubjects!$AK$92,$A60,OtherSubjects!AK$98))</f>
        <v>0</v>
      </c>
      <c r="K60" s="331">
        <f>(SUMIF(Physics!$AK$12,$A60,Physics!AL$18)+SUMIF(Physics!$AK$20,$A60,Physics!AL$26)+SUMIF(Physics!$AK$28,$A60,Physics!AL$34)+SUMIF(Physics!$AK$36,$A60,Physics!AL$42)+SUMIF(Physics!$AK$44,$A60,Physics!AL$50)+SUMIF(Physics!$AK$52,$A60,Physics!AL$58)+SUMIF(Physics!$AK$60,$A60,Physics!AL$66)+SUMIF(Physics!$AK$68,$A60,Physics!AL$74)+SUMIF(Physics!$AK$76,$A60,Physics!AL$82)+SUMIF(Physics!$AK$84,$A60,Physics!AL$90)+SUMIF(Physics!$AK$92,$A60,Physics!AL$98))+(SUMIF(IITPhysics!$AK$12,$A60,IITPhysics!AL$18)+SUMIF(IITPhysics!$AK$20,$A60,IITPhysics!AL$26)+SUMIF(IITPhysics!$AK$28,$A60,IITPhysics!AL$34)+SUMIF(IITPhysics!$AK$36,$A60,IITPhysics!AL$42)+SUMIF(IITPhysics!$AK$44,$A60,IITPhysics!AL$50)+SUMIF(IITPhysics!$AK$52,$A60,IITPhysics!AL$58)+SUMIF(IITPhysics!$AK$60,$A60,IITPhysics!AL$66)+SUMIF(IITPhysics!$AK$68,$A60,IITPhysics!AL$74)+SUMIF(IITPhysics!$AK$76,$A60,IITPhysics!AL$82)+SUMIF(IITPhysics!$AK$84,$A60,IITPhysics!AL$90)+SUMIF(IITPhysics!$AK$92,$A60,IITPhysics!AL$98))+(SUMIF(Chem!$AK$12,$A60,Chem!AL$18)+SUMIF(Chem!$AK$20,$A60,Chem!AL$26)+SUMIF(Chem!$AK$28,$A60,Chem!AL$34)+SUMIF(Chem!$AK$36,$A60,Chem!AL$42)+SUMIF(Chem!$AK$44,$A60,Chem!AL$50)+SUMIF(Chem!$AK$52,$A60,Chem!AL$58)+SUMIF(Chem!$AK$60,$A60,Chem!AL$66)+SUMIF(Chem!$AK$68,$A60,Chem!AL$74)+SUMIF(Chem!$AK$76,$A60,Chem!AL$82)+SUMIF(Chem!$AK$84,$A60,Chem!AL$90)+SUMIF(Chem!$AK$92,$A60,Chem!AL$98))+(SUMIF(IITChem!$AK$12,$A60,IITChem!AL$18)+SUMIF(IITChem!$AK$20,$A60,IITChem!AL$26)+SUMIF(IITChem!$AK$28,$A60,IITChem!AL$34)+SUMIF(IITChem!$AK$36,$A60,IITChem!AL$42)+SUMIF(IITChem!$AK$44,$A60,IITChem!AL$50)+SUMIF(IITChem!$AK$52,$A60,IITChem!AL$58)+SUMIF(IITChem!$AK$60,$A60,IITChem!AL$66)+SUMIF(IITChem!$AK$68,$A60,IITChem!AL$74)+SUMIF(IITChem!$AK$76,$A60,IITChem!AL$82)+SUMIF(IITChem!$AK$84,$A60,IITChem!AL$90)+SUMIF(IITChem!$AK$92,$A60,IITChem!AL$98))+(SUMIF(Bio!$AK$12,$A60,Bio!AL$18)+SUMIF(Bio!$AK$20,$A60,Bio!AL$26)+SUMIF(Bio!$AK$28,$A60,Bio!AL$34)+SUMIF(Bio!$AK$36,$A60,Bio!AL$42)+SUMIF(Bio!$AK$44,$A60,Bio!AL$50)+SUMIF(Bio!$AK$52,$A60,Bio!AL$58)+SUMIF(Bio!$AK$60,$A60,Bio!AL$66)+SUMIF(Bio!$AK$68,$A60,Bio!AL$74)+SUMIF(Bio!$AK$76,$A60,Bio!AL$82)+SUMIF(Bio!$AK$84,$A60,Bio!AL$90)+SUMIF(Bio!$AK$92,$A60,Bio!AL$98))+(SUMIF(Maths!$AK$12,$A60,Maths!AL$18)+SUMIF(Maths!$AK$20,$A60,Maths!AL$26)+SUMIF(Maths!$AK$28,$A60,Maths!AL$34)+SUMIF(Maths!$AK$36,$A60,Maths!AL$42)+SUMIF(Maths!$AK$44,$A60,Maths!AL$50)+SUMIF(Maths!$AK$52,$A60,Maths!AL$58)+SUMIF(Maths!$AK$60,$A60,Maths!AL$66)+SUMIF(Maths!$AK$68,$A60,Maths!AL$74)+SUMIF(Maths!$AK$76,$A60,Maths!AL$82)+SUMIF(Maths!$AK$84,$A60,Maths!AL$90)+SUMIF(Maths!$AK$92,$A60,Maths!AL$98))+(SUMIF(IITMaths!$AK$12,$A60,IITMaths!AL$18)+SUMIF(IITMaths!$AK$20,$A60,IITMaths!AL$26)+SUMIF(IITMaths!$AK$28,$A60,IITMaths!AL$34)+SUMIF(IITMaths!$AK$36,$A60,IITMaths!AL$42)+SUMIF(IITMaths!$AK$44,$A60,IITMaths!AL$50)+SUMIF(IITMaths!$AK$52,$A60,IITMaths!AL$58)+SUMIF(IITMaths!$AK$60,$A60,IITMaths!AL$66)+SUMIF(IITMaths!$AK$68,$A60,IITMaths!AL$74)+SUMIF(IITMaths!$AK$76,$A60,IITMaths!AL$82)+SUMIF(IITMaths!$AK$84,$A60,IITMaths!AL$90)+SUMIF(IITMaths!$AK$92,$A60,IITMaths!AL$98))+(SUMIF(FourthLecture!$AK$12,$A60,FourthLecture!AL$18)+SUMIF(FourthLecture!$AK$20,$A60,FourthLecture!AL$26)+SUMIF(FourthLecture!$AK$28,$A60,FourthLecture!AL$34)+SUMIF(FourthLecture!$AK$36,$A60,FourthLecture!AL$42)+SUMIF(FourthLecture!$AK$44,$A60,FourthLecture!AL$50)+SUMIF(FourthLecture!$AK$52,$A60,FourthLecture!AL$58)+SUMIF(FourthLecture!$AK$60,$A60,FourthLecture!AL$66)+SUMIF(FourthLecture!$AK$68,$A60,FourthLecture!AL$74)+SUMIF(FourthLecture!$AK$76,$A60,FourthLecture!AL$82)+SUMIF(FourthLecture!$AK$84,$A60,FourthLecture!AL$90)+SUMIF(FourthLecture!$AK$92,$A60,FourthLecture!AL$98))+(SUMIF(OtherSubjects!$AK$12,$A60,OtherSubjects!AL$18)+SUMIF(OtherSubjects!$AK$20,$A60,OtherSubjects!AL$26)+SUMIF(OtherSubjects!$AK$28,$A60,OtherSubjects!AL$34)+SUMIF(OtherSubjects!$AK$36,$A60,OtherSubjects!AL$42)+SUMIF(OtherSubjects!$AK$44,$A60,OtherSubjects!AL$50)+SUMIF(OtherSubjects!$AK$52,$A60,OtherSubjects!AL$58)+SUMIF(OtherSubjects!$AK$60,$A60,OtherSubjects!AL$66)+SUMIF(OtherSubjects!$AK$68,$A60,OtherSubjects!AL$74)+SUMIF(OtherSubjects!$AK$76,$A60,OtherSubjects!AL$82)+SUMIF(OtherSubjects!$AK$84,$A60,OtherSubjects!AL$90)+SUMIF(OtherSubjects!$AK$92,$A60,OtherSubjects!AL$98))</f>
        <v>0</v>
      </c>
      <c r="L60" s="331">
        <f>(SUMIF(Physics!$AK$12,$A60,Physics!AM$18)+SUMIF(Physics!$AK$20,$A60,Physics!AM$26)+SUMIF(Physics!$AK$28,$A60,Physics!AM$34)+SUMIF(Physics!$AK$36,$A60,Physics!AM$42)+SUMIF(Physics!$AK$44,$A60,Physics!AM$50)+SUMIF(Physics!$AK$52,$A60,Physics!AM$58)+SUMIF(Physics!$AK$60,$A60,Physics!AM$66)+SUMIF(Physics!$AK$68,$A60,Physics!AM$74)+SUMIF(Physics!$AK$76,$A60,Physics!AM$82)+SUMIF(Physics!$AK$84,$A60,Physics!AM$90)+SUMIF(Physics!$AK$92,$A60,Physics!AM$98))+(SUMIF(IITPhysics!$AK$12,$A60,IITPhysics!AM$18)+SUMIF(IITPhysics!$AK$20,$A60,IITPhysics!AM$26)+SUMIF(IITPhysics!$AK$28,$A60,IITPhysics!AM$34)+SUMIF(IITPhysics!$AK$36,$A60,IITPhysics!AM$42)+SUMIF(IITPhysics!$AK$44,$A60,IITPhysics!AM$50)+SUMIF(IITPhysics!$AK$52,$A60,IITPhysics!AM$58)+SUMIF(IITPhysics!$AK$60,$A60,IITPhysics!AM$66)+SUMIF(IITPhysics!$AK$68,$A60,IITPhysics!AM$74)+SUMIF(IITPhysics!$AK$76,$A60,IITPhysics!AM$82)+SUMIF(IITPhysics!$AK$84,$A60,IITPhysics!AM$90)+SUMIF(IITPhysics!$AK$92,$A60,IITPhysics!AM$98))+(SUMIF(Chem!$AK$12,$A60,Chem!AM$18)+SUMIF(Chem!$AK$20,$A60,Chem!AM$26)+SUMIF(Chem!$AK$28,$A60,Chem!AM$34)+SUMIF(Chem!$AK$36,$A60,Chem!AM$42)+SUMIF(Chem!$AK$44,$A60,Chem!AM$50)+SUMIF(Chem!$AK$52,$A60,Chem!AM$58)+SUMIF(Chem!$AK$60,$A60,Chem!AM$66)+SUMIF(Chem!$AK$68,$A60,Chem!AM$74)+SUMIF(Chem!$AK$76,$A60,Chem!AM$82)+SUMIF(Chem!$AK$84,$A60,Chem!AM$90)+SUMIF(Chem!$AK$92,$A60,Chem!AM$98))+(SUMIF(IITChem!$AK$12,$A60,IITChem!AM$18)+SUMIF(IITChem!$AK$20,$A60,IITChem!AM$26)+SUMIF(IITChem!$AK$28,$A60,IITChem!AM$34)+SUMIF(IITChem!$AK$36,$A60,IITChem!AM$42)+SUMIF(IITChem!$AK$44,$A60,IITChem!AM$50)+SUMIF(IITChem!$AK$52,$A60,IITChem!AM$58)+SUMIF(IITChem!$AK$60,$A60,IITChem!AM$66)+SUMIF(IITChem!$AK$68,$A60,IITChem!AM$74)+SUMIF(IITChem!$AK$76,$A60,IITChem!AM$82)+SUMIF(IITChem!$AK$84,$A60,IITChem!AM$90)+SUMIF(IITChem!$AK$92,$A60,IITChem!AM$98))+(SUMIF(Bio!$AK$12,$A60,Bio!AM$18)+SUMIF(Bio!$AK$20,$A60,Bio!AM$26)+SUMIF(Bio!$AK$28,$A60,Bio!AM$34)+SUMIF(Bio!$AK$36,$A60,Bio!AM$42)+SUMIF(Bio!$AK$44,$A60,Bio!AM$50)+SUMIF(Bio!$AK$52,$A60,Bio!AM$58)+SUMIF(Bio!$AK$60,$A60,Bio!AM$66)+SUMIF(Bio!$AK$68,$A60,Bio!AM$74)+SUMIF(Bio!$AK$76,$A60,Bio!AM$82)+SUMIF(Bio!$AK$84,$A60,Bio!AM$90)+SUMIF(Bio!$AK$92,$A60,Bio!AM$98))+(SUMIF(Maths!$AK$12,$A60,Maths!AM$18)+SUMIF(Maths!$AK$20,$A60,Maths!AM$26)+SUMIF(Maths!$AK$28,$A60,Maths!AM$34)+SUMIF(Maths!$AK$36,$A60,Maths!AM$42)+SUMIF(Maths!$AK$44,$A60,Maths!AM$50)+SUMIF(Maths!$AK$52,$A60,Maths!AM$58)+SUMIF(Maths!$AK$60,$A60,Maths!AM$66)+SUMIF(Maths!$AK$68,$A60,Maths!AM$74)+SUMIF(Maths!$AK$76,$A60,Maths!AM$82)+SUMIF(Maths!$AK$84,$A60,Maths!AM$90)+SUMIF(Maths!$AK$92,$A60,Maths!AM$98))+(SUMIF(IITMaths!$AK$12,$A60,IITMaths!AM$18)+SUMIF(IITMaths!$AK$20,$A60,IITMaths!AM$26)+SUMIF(IITMaths!$AK$28,$A60,IITMaths!AM$34)+SUMIF(IITMaths!$AK$36,$A60,IITMaths!AM$42)+SUMIF(IITMaths!$AK$44,$A60,IITMaths!AM$50)+SUMIF(IITMaths!$AK$52,$A60,IITMaths!AM$58)+SUMIF(IITMaths!$AK$60,$A60,IITMaths!AM$66)+SUMIF(IITMaths!$AK$68,$A60,IITMaths!AM$74)+SUMIF(IITMaths!$AK$76,$A60,IITMaths!AM$82)+SUMIF(IITMaths!$AK$84,$A60,IITMaths!AM$90)+SUMIF(IITMaths!$AK$92,$A60,IITMaths!AM$98))+(SUMIF(FourthLecture!$AK$12,$A60,FourthLecture!AM$18)+SUMIF(FourthLecture!$AK$20,$A60,FourthLecture!AM$26)+SUMIF(FourthLecture!$AK$28,$A60,FourthLecture!AM$34)+SUMIF(FourthLecture!$AK$36,$A60,FourthLecture!AM$42)+SUMIF(FourthLecture!$AK$44,$A60,FourthLecture!AM$50)+SUMIF(FourthLecture!$AK$52,$A60,FourthLecture!AM$58)+SUMIF(FourthLecture!$AK$60,$A60,FourthLecture!AM$66)+SUMIF(FourthLecture!$AK$68,$A60,FourthLecture!AM$74)+SUMIF(FourthLecture!$AK$76,$A60,FourthLecture!AM$82)+SUMIF(FourthLecture!$AK$84,$A60,FourthLecture!AM$90)+SUMIF(FourthLecture!$AK$92,$A60,FourthLecture!AM$98))+(SUMIF(OtherSubjects!$AK$12,$A60,OtherSubjects!AM$18)+SUMIF(OtherSubjects!$AK$20,$A60,OtherSubjects!AM$26)+SUMIF(OtherSubjects!$AK$28,$A60,OtherSubjects!AM$34)+SUMIF(OtherSubjects!$AK$36,$A60,OtherSubjects!AM$42)+SUMIF(OtherSubjects!$AK$44,$A60,OtherSubjects!AM$50)+SUMIF(OtherSubjects!$AK$52,$A60,OtherSubjects!AM$58)+SUMIF(OtherSubjects!$AK$60,$A60,OtherSubjects!AM$66)+SUMIF(OtherSubjects!$AK$68,$A60,OtherSubjects!AM$74)+SUMIF(OtherSubjects!$AK$76,$A60,OtherSubjects!AM$82)+SUMIF(OtherSubjects!$AK$84,$A60,OtherSubjects!AM$90)+SUMIF(OtherSubjects!$AK$92,$A60,OtherSubjects!AM$98))</f>
        <v>0</v>
      </c>
      <c r="M60" s="331">
        <f>(SUMIF(Physics!$AK$12,$A60,Physics!AN$18)+SUMIF(Physics!$AK$20,$A60,Physics!AN$26)+SUMIF(Physics!$AK$28,$A60,Physics!AN$34)+SUMIF(Physics!$AK$36,$A60,Physics!AN$42)+SUMIF(Physics!$AK$44,$A60,Physics!AN$50)+SUMIF(Physics!$AK$52,$A60,Physics!AN$58)+SUMIF(Physics!$AK$60,$A60,Physics!AN$66)+SUMIF(Physics!$AK$68,$A60,Physics!AN$74)+SUMIF(Physics!$AK$76,$A60,Physics!AN$82)+SUMIF(Physics!$AK$84,$A60,Physics!AN$90)+SUMIF(Physics!$AK$92,$A60,Physics!AN$98))+(SUMIF(IITPhysics!$AK$12,$A60,IITPhysics!AN$18)+SUMIF(IITPhysics!$AK$20,$A60,IITPhysics!AN$26)+SUMIF(IITPhysics!$AK$28,$A60,IITPhysics!AN$34)+SUMIF(IITPhysics!$AK$36,$A60,IITPhysics!AN$42)+SUMIF(IITPhysics!$AK$44,$A60,IITPhysics!AN$50)+SUMIF(IITPhysics!$AK$52,$A60,IITPhysics!AN$58)+SUMIF(IITPhysics!$AK$60,$A60,IITPhysics!AN$66)+SUMIF(IITPhysics!$AK$68,$A60,IITPhysics!AN$74)+SUMIF(IITPhysics!$AK$76,$A60,IITPhysics!AN$82)+SUMIF(IITPhysics!$AK$84,$A60,IITPhysics!AN$90)+SUMIF(IITPhysics!$AK$92,$A60,IITPhysics!AN$98))+(SUMIF(Chem!$AK$12,$A60,Chem!AN$18)+SUMIF(Chem!$AK$20,$A60,Chem!AN$26)+SUMIF(Chem!$AK$28,$A60,Chem!AN$34)+SUMIF(Chem!$AK$36,$A60,Chem!AN$42)+SUMIF(Chem!$AK$44,$A60,Chem!AN$50)+SUMIF(Chem!$AK$52,$A60,Chem!AN$58)+SUMIF(Chem!$AK$60,$A60,Chem!AN$66)+SUMIF(Chem!$AK$68,$A60,Chem!AN$74)+SUMIF(Chem!$AK$76,$A60,Chem!AN$82)+SUMIF(Chem!$AK$84,$A60,Chem!AN$90)+SUMIF(Chem!$AK$92,$A60,Chem!AN$98))+(SUMIF(IITChem!$AK$12,$A60,IITChem!AN$18)+SUMIF(IITChem!$AK$20,$A60,IITChem!AN$26)+SUMIF(IITChem!$AK$28,$A60,IITChem!AN$34)+SUMIF(IITChem!$AK$36,$A60,IITChem!AN$42)+SUMIF(IITChem!$AK$44,$A60,IITChem!AN$50)+SUMIF(IITChem!$AK$52,$A60,IITChem!AN$58)+SUMIF(IITChem!$AK$60,$A60,IITChem!AN$66)+SUMIF(IITChem!$AK$68,$A60,IITChem!AN$74)+SUMIF(IITChem!$AK$76,$A60,IITChem!AN$82)+SUMIF(IITChem!$AK$84,$A60,IITChem!AN$90)+SUMIF(IITChem!$AK$92,$A60,IITChem!AN$98))+(SUMIF(Bio!$AK$12,$A60,Bio!AN$18)+SUMIF(Bio!$AK$20,$A60,Bio!AN$26)+SUMIF(Bio!$AK$28,$A60,Bio!AN$34)+SUMIF(Bio!$AK$36,$A60,Bio!AN$42)+SUMIF(Bio!$AK$44,$A60,Bio!AN$50)+SUMIF(Bio!$AK$52,$A60,Bio!AN$58)+SUMIF(Bio!$AK$60,$A60,Bio!AN$66)+SUMIF(Bio!$AK$68,$A60,Bio!AN$74)+SUMIF(Bio!$AK$76,$A60,Bio!AN$82)+SUMIF(Bio!$AK$84,$A60,Bio!AN$90)+SUMIF(Bio!$AK$92,$A60,Bio!AN$98))+(SUMIF(Maths!$AK$12,$A60,Maths!AN$18)+SUMIF(Maths!$AK$20,$A60,Maths!AN$26)+SUMIF(Maths!$AK$28,$A60,Maths!AN$34)+SUMIF(Maths!$AK$36,$A60,Maths!AN$42)+SUMIF(Maths!$AK$44,$A60,Maths!AN$50)+SUMIF(Maths!$AK$52,$A60,Maths!AN$58)+SUMIF(Maths!$AK$60,$A60,Maths!AN$66)+SUMIF(Maths!$AK$68,$A60,Maths!AN$74)+SUMIF(Maths!$AK$76,$A60,Maths!AN$82)+SUMIF(Maths!$AK$84,$A60,Maths!AN$90)+SUMIF(Maths!$AK$92,$A60,Maths!AN$98))+(SUMIF(IITMaths!$AK$12,$A60,IITMaths!AN$18)+SUMIF(IITMaths!$AK$20,$A60,IITMaths!AN$26)+SUMIF(IITMaths!$AK$28,$A60,IITMaths!AN$34)+SUMIF(IITMaths!$AK$36,$A60,IITMaths!AN$42)+SUMIF(IITMaths!$AK$44,$A60,IITMaths!AN$50)+SUMIF(IITMaths!$AK$52,$A60,IITMaths!AN$58)+SUMIF(IITMaths!$AK$60,$A60,IITMaths!AN$66)+SUMIF(IITMaths!$AK$68,$A60,IITMaths!AN$74)+SUMIF(IITMaths!$AK$76,$A60,IITMaths!AN$82)+SUMIF(IITMaths!$AK$84,$A60,IITMaths!AN$90)+SUMIF(IITMaths!$AK$92,$A60,IITMaths!AN$98))+(SUMIF(FourthLecture!$AK$12,$A60,FourthLecture!AN$18)+SUMIF(FourthLecture!$AK$20,$A60,FourthLecture!AN$26)+SUMIF(FourthLecture!$AK$28,$A60,FourthLecture!AN$34)+SUMIF(FourthLecture!$AK$36,$A60,FourthLecture!AN$42)+SUMIF(FourthLecture!$AK$44,$A60,FourthLecture!AN$50)+SUMIF(FourthLecture!$AK$52,$A60,FourthLecture!AN$58)+SUMIF(FourthLecture!$AK$60,$A60,FourthLecture!AN$66)+SUMIF(FourthLecture!$AK$68,$A60,FourthLecture!AN$74)+SUMIF(FourthLecture!$AK$76,$A60,FourthLecture!AN$82)+SUMIF(FourthLecture!$AK$84,$A60,FourthLecture!AN$90)+SUMIF(FourthLecture!$AK$92,$A60,FourthLecture!AN$98))+(SUMIF(OtherSubjects!$AK$12,$A60,OtherSubjects!AN$18)+SUMIF(OtherSubjects!$AK$20,$A60,OtherSubjects!AN$26)+SUMIF(OtherSubjects!$AK$28,$A60,OtherSubjects!AN$34)+SUMIF(OtherSubjects!$AK$36,$A60,OtherSubjects!AN$42)+SUMIF(OtherSubjects!$AK$44,$A60,OtherSubjects!AN$50)+SUMIF(OtherSubjects!$AK$52,$A60,OtherSubjects!AN$58)+SUMIF(OtherSubjects!$AK$60,$A60,OtherSubjects!AN$66)+SUMIF(OtherSubjects!$AK$68,$A60,OtherSubjects!AN$74)+SUMIF(OtherSubjects!$AK$76,$A60,OtherSubjects!AN$82)+SUMIF(OtherSubjects!$AK$84,$A60,OtherSubjects!AN$90)+SUMIF(OtherSubjects!$AK$92,$A60,OtherSubjects!AN$98))</f>
        <v>0</v>
      </c>
      <c r="N60" s="331">
        <f>(SUMIF(Physics!$AK$12,$A60,Physics!AO$18)+SUMIF(Physics!$AK$20,$A60,Physics!AO$26)+SUMIF(Physics!$AK$28,$A60,Physics!AO$34)+SUMIF(Physics!$AK$36,$A60,Physics!AO$42)+SUMIF(Physics!$AK$44,$A60,Physics!AO$50)+SUMIF(Physics!$AK$52,$A60,Physics!AO$58)+SUMIF(Physics!$AK$60,$A60,Physics!AO$66)+SUMIF(Physics!$AK$68,$A60,Physics!AO$74)+SUMIF(Physics!$AK$76,$A60,Physics!AO$82)+SUMIF(Physics!$AK$84,$A60,Physics!AO$90)+SUMIF(Physics!$AK$92,$A60,Physics!AO$98))+(SUMIF(IITPhysics!$AK$12,$A60,IITPhysics!AO$18)+SUMIF(IITPhysics!$AK$20,$A60,IITPhysics!AO$26)+SUMIF(IITPhysics!$AK$28,$A60,IITPhysics!AO$34)+SUMIF(IITPhysics!$AK$36,$A60,IITPhysics!AO$42)+SUMIF(IITPhysics!$AK$44,$A60,IITPhysics!AO$50)+SUMIF(IITPhysics!$AK$52,$A60,IITPhysics!AO$58)+SUMIF(IITPhysics!$AK$60,$A60,IITPhysics!AO$66)+SUMIF(IITPhysics!$AK$68,$A60,IITPhysics!AO$74)+SUMIF(IITPhysics!$AK$76,$A60,IITPhysics!AO$82)+SUMIF(IITPhysics!$AK$84,$A60,IITPhysics!AO$90)+SUMIF(IITPhysics!$AK$92,$A60,IITPhysics!AO$98))+(SUMIF(Chem!$AK$12,$A60,Chem!AO$18)+SUMIF(Chem!$AK$20,$A60,Chem!AO$26)+SUMIF(Chem!$AK$28,$A60,Chem!AO$34)+SUMIF(Chem!$AK$36,$A60,Chem!AO$42)+SUMIF(Chem!$AK$44,$A60,Chem!AO$50)+SUMIF(Chem!$AK$52,$A60,Chem!AO$58)+SUMIF(Chem!$AK$60,$A60,Chem!AO$66)+SUMIF(Chem!$AK$68,$A60,Chem!AO$74)+SUMIF(Chem!$AK$76,$A60,Chem!AO$82)+SUMIF(Chem!$AK$84,$A60,Chem!AO$90)+SUMIF(Chem!$AK$92,$A60,Chem!AO$98))+(SUMIF(IITChem!$AK$12,$A60,IITChem!AO$18)+SUMIF(IITChem!$AK$20,$A60,IITChem!AO$26)+SUMIF(IITChem!$AK$28,$A60,IITChem!AO$34)+SUMIF(IITChem!$AK$36,$A60,IITChem!AO$42)+SUMIF(IITChem!$AK$44,$A60,IITChem!AO$50)+SUMIF(IITChem!$AK$52,$A60,IITChem!AO$58)+SUMIF(IITChem!$AK$60,$A60,IITChem!AO$66)+SUMIF(IITChem!$AK$68,$A60,IITChem!AO$74)+SUMIF(IITChem!$AK$76,$A60,IITChem!AO$82)+SUMIF(IITChem!$AK$84,$A60,IITChem!AO$90)+SUMIF(IITChem!$AK$92,$A60,IITChem!AO$98))+(SUMIF(Bio!$AK$12,$A60,Bio!AO$18)+SUMIF(Bio!$AK$20,$A60,Bio!AO$26)+SUMIF(Bio!$AK$28,$A60,Bio!AO$34)+SUMIF(Bio!$AK$36,$A60,Bio!AO$42)+SUMIF(Bio!$AK$44,$A60,Bio!AO$50)+SUMIF(Bio!$AK$52,$A60,Bio!AO$58)+SUMIF(Bio!$AK$60,$A60,Bio!AO$66)+SUMIF(Bio!$AK$68,$A60,Bio!AO$74)+SUMIF(Bio!$AK$76,$A60,Bio!AO$82)+SUMIF(Bio!$AK$84,$A60,Bio!AO$90)+SUMIF(Bio!$AK$92,$A60,Bio!AO$98))+(SUMIF(Maths!$AK$12,$A60,Maths!AO$18)+SUMIF(Maths!$AK$20,$A60,Maths!AO$26)+SUMIF(Maths!$AK$28,$A60,Maths!AO$34)+SUMIF(Maths!$AK$36,$A60,Maths!AO$42)+SUMIF(Maths!$AK$44,$A60,Maths!AO$50)+SUMIF(Maths!$AK$52,$A60,Maths!AO$58)+SUMIF(Maths!$AK$60,$A60,Maths!AO$66)+SUMIF(Maths!$AK$68,$A60,Maths!AO$74)+SUMIF(Maths!$AK$76,$A60,Maths!AO$82)+SUMIF(Maths!$AK$84,$A60,Maths!AO$90)+SUMIF(Maths!$AK$92,$A60,Maths!AO$98))+(SUMIF(IITMaths!$AK$12,$A60,IITMaths!AO$18)+SUMIF(IITMaths!$AK$20,$A60,IITMaths!AO$26)+SUMIF(IITMaths!$AK$28,$A60,IITMaths!AO$34)+SUMIF(IITMaths!$AK$36,$A60,IITMaths!AO$42)+SUMIF(IITMaths!$AK$44,$A60,IITMaths!AO$50)+SUMIF(IITMaths!$AK$52,$A60,IITMaths!AO$58)+SUMIF(IITMaths!$AK$60,$A60,IITMaths!AO$66)+SUMIF(IITMaths!$AK$68,$A60,IITMaths!AO$74)+SUMIF(IITMaths!$AK$76,$A60,IITMaths!AO$82)+SUMIF(IITMaths!$AK$84,$A60,IITMaths!AO$90)+SUMIF(IITMaths!$AK$92,$A60,IITMaths!AO$98))+(SUMIF(FourthLecture!$AK$12,$A60,FourthLecture!AO$18)+SUMIF(FourthLecture!$AK$20,$A60,FourthLecture!AO$26)+SUMIF(FourthLecture!$AK$28,$A60,FourthLecture!AO$34)+SUMIF(FourthLecture!$AK$36,$A60,FourthLecture!AO$42)+SUMIF(FourthLecture!$AK$44,$A60,FourthLecture!AO$50)+SUMIF(FourthLecture!$AK$52,$A60,FourthLecture!AO$58)+SUMIF(FourthLecture!$AK$60,$A60,FourthLecture!AO$66)+SUMIF(FourthLecture!$AK$68,$A60,FourthLecture!AO$74)+SUMIF(FourthLecture!$AK$76,$A60,FourthLecture!AO$82)+SUMIF(FourthLecture!$AK$84,$A60,FourthLecture!AO$90)+SUMIF(FourthLecture!$AK$92,$A60,FourthLecture!AO$98))+(SUMIF(OtherSubjects!$AK$12,$A60,OtherSubjects!AO$18)+SUMIF(OtherSubjects!$AK$20,$A60,OtherSubjects!AO$26)+SUMIF(OtherSubjects!$AK$28,$A60,OtherSubjects!AO$34)+SUMIF(OtherSubjects!$AK$36,$A60,OtherSubjects!AO$42)+SUMIF(OtherSubjects!$AK$44,$A60,OtherSubjects!AO$50)+SUMIF(OtherSubjects!$AK$52,$A60,OtherSubjects!AO$58)+SUMIF(OtherSubjects!$AK$60,$A60,OtherSubjects!AO$66)+SUMIF(OtherSubjects!$AK$68,$A60,OtherSubjects!AO$74)+SUMIF(OtherSubjects!$AK$76,$A60,OtherSubjects!AO$82)+SUMIF(OtherSubjects!$AK$84,$A60,OtherSubjects!AO$90)+SUMIF(OtherSubjects!$AK$92,$A60,OtherSubjects!AO$98))</f>
        <v>0</v>
      </c>
      <c r="O60" s="331">
        <f>(SUMIF(Physics!$AK$12,$A60,Physics!AP$18)+SUMIF(Physics!$AK$20,$A60,Physics!AP$26)+SUMIF(Physics!$AK$28,$A60,Physics!AP$34)+SUMIF(Physics!$AK$36,$A60,Physics!AP$42)+SUMIF(Physics!$AK$44,$A60,Physics!AP$50)+SUMIF(Physics!$AK$52,$A60,Physics!AP$58)+SUMIF(Physics!$AK$60,$A60,Physics!AP$66)+SUMIF(Physics!$AK$68,$A60,Physics!AP$74)+SUMIF(Physics!$AK$76,$A60,Physics!AP$82)+SUMIF(Physics!$AK$84,$A60,Physics!AP$90)+SUMIF(Physics!$AK$92,$A60,Physics!AP$98))+(SUMIF(IITPhysics!$AK$12,$A60,IITPhysics!AP$18)+SUMIF(IITPhysics!$AK$20,$A60,IITPhysics!AP$26)+SUMIF(IITPhysics!$AK$28,$A60,IITPhysics!AP$34)+SUMIF(IITPhysics!$AK$36,$A60,IITPhysics!AP$42)+SUMIF(IITPhysics!$AK$44,$A60,IITPhysics!AP$50)+SUMIF(IITPhysics!$AK$52,$A60,IITPhysics!AP$58)+SUMIF(IITPhysics!$AK$60,$A60,IITPhysics!AP$66)+SUMIF(IITPhysics!$AK$68,$A60,IITPhysics!AP$74)+SUMIF(IITPhysics!$AK$76,$A60,IITPhysics!AP$82)+SUMIF(IITPhysics!$AK$84,$A60,IITPhysics!AP$90)+SUMIF(IITPhysics!$AK$92,$A60,IITPhysics!AP$98))+(SUMIF(Chem!$AK$12,$A60,Chem!AP$18)+SUMIF(Chem!$AK$20,$A60,Chem!AP$26)+SUMIF(Chem!$AK$28,$A60,Chem!AP$34)+SUMIF(Chem!$AK$36,$A60,Chem!AP$42)+SUMIF(Chem!$AK$44,$A60,Chem!AP$50)+SUMIF(Chem!$AK$52,$A60,Chem!AP$58)+SUMIF(Chem!$AK$60,$A60,Chem!AP$66)+SUMIF(Chem!$AK$68,$A60,Chem!AP$74)+SUMIF(Chem!$AK$76,$A60,Chem!AP$82)+SUMIF(Chem!$AK$84,$A60,Chem!AP$90)+SUMIF(Chem!$AK$92,$A60,Chem!AP$98))+(SUMIF(IITChem!$AK$12,$A60,IITChem!AP$18)+SUMIF(IITChem!$AK$20,$A60,IITChem!AP$26)+SUMIF(IITChem!$AK$28,$A60,IITChem!AP$34)+SUMIF(IITChem!$AK$36,$A60,IITChem!AP$42)+SUMIF(IITChem!$AK$44,$A60,IITChem!AP$50)+SUMIF(IITChem!$AK$52,$A60,IITChem!AP$58)+SUMIF(IITChem!$AK$60,$A60,IITChem!AP$66)+SUMIF(IITChem!$AK$68,$A60,IITChem!AP$74)+SUMIF(IITChem!$AK$76,$A60,IITChem!AP$82)+SUMIF(IITChem!$AK$84,$A60,IITChem!AP$90)+SUMIF(IITChem!$AK$92,$A60,IITChem!AP$98))+(SUMIF(Bio!$AK$12,$A60,Bio!AP$18)+SUMIF(Bio!$AK$20,$A60,Bio!AP$26)+SUMIF(Bio!$AK$28,$A60,Bio!AP$34)+SUMIF(Bio!$AK$36,$A60,Bio!AP$42)+SUMIF(Bio!$AK$44,$A60,Bio!AP$50)+SUMIF(Bio!$AK$52,$A60,Bio!AP$58)+SUMIF(Bio!$AK$60,$A60,Bio!AP$66)+SUMIF(Bio!$AK$68,$A60,Bio!AP$74)+SUMIF(Bio!$AK$76,$A60,Bio!AP$82)+SUMIF(Bio!$AK$84,$A60,Bio!AP$90)+SUMIF(Bio!$AK$92,$A60,Bio!AP$98))+(SUMIF(Maths!$AK$12,$A60,Maths!AP$18)+SUMIF(Maths!$AK$20,$A60,Maths!AP$26)+SUMIF(Maths!$AK$28,$A60,Maths!AP$34)+SUMIF(Maths!$AK$36,$A60,Maths!AP$42)+SUMIF(Maths!$AK$44,$A60,Maths!AP$50)+SUMIF(Maths!$AK$52,$A60,Maths!AP$58)+SUMIF(Maths!$AK$60,$A60,Maths!AP$66)+SUMIF(Maths!$AK$68,$A60,Maths!AP$74)+SUMIF(Maths!$AK$76,$A60,Maths!AP$82)+SUMIF(Maths!$AK$84,$A60,Maths!AP$90)+SUMIF(Maths!$AK$92,$A60,Maths!AP$98))+(SUMIF(IITMaths!$AK$12,$A60,IITMaths!AP$18)+SUMIF(IITMaths!$AK$20,$A60,IITMaths!AP$26)+SUMIF(IITMaths!$AK$28,$A60,IITMaths!AP$34)+SUMIF(IITMaths!$AK$36,$A60,IITMaths!AP$42)+SUMIF(IITMaths!$AK$44,$A60,IITMaths!AP$50)+SUMIF(IITMaths!$AK$52,$A60,IITMaths!AP$58)+SUMIF(IITMaths!$AK$60,$A60,IITMaths!AP$66)+SUMIF(IITMaths!$AK$68,$A60,IITMaths!AP$74)+SUMIF(IITMaths!$AK$76,$A60,IITMaths!AP$82)+SUMIF(IITMaths!$AK$84,$A60,IITMaths!AP$90)+SUMIF(IITMaths!$AK$92,$A60,IITMaths!AP$98))+(SUMIF(FourthLecture!$AK$12,$A60,FourthLecture!AP$18)+SUMIF(FourthLecture!$AK$20,$A60,FourthLecture!AP$26)+SUMIF(FourthLecture!$AK$28,$A60,FourthLecture!AP$34)+SUMIF(FourthLecture!$AK$36,$A60,FourthLecture!AP$42)+SUMIF(FourthLecture!$AK$44,$A60,FourthLecture!AP$50)+SUMIF(FourthLecture!$AK$52,$A60,FourthLecture!AP$58)+SUMIF(FourthLecture!$AK$60,$A60,FourthLecture!AP$66)+SUMIF(FourthLecture!$AK$68,$A60,FourthLecture!AP$74)+SUMIF(FourthLecture!$AK$76,$A60,FourthLecture!AP$82)+SUMIF(FourthLecture!$AK$84,$A60,FourthLecture!AP$90)+SUMIF(FourthLecture!$AK$92,$A60,FourthLecture!AP$98))+(SUMIF(OtherSubjects!$AK$12,$A60,OtherSubjects!AP$18)+SUMIF(OtherSubjects!$AK$20,$A60,OtherSubjects!AP$26)+SUMIF(OtherSubjects!$AK$28,$A60,OtherSubjects!AP$34)+SUMIF(OtherSubjects!$AK$36,$A60,OtherSubjects!AP$42)+SUMIF(OtherSubjects!$AK$44,$A60,OtherSubjects!AP$50)+SUMIF(OtherSubjects!$AK$52,$A60,OtherSubjects!AP$58)+SUMIF(OtherSubjects!$AK$60,$A60,OtherSubjects!AP$66)+SUMIF(OtherSubjects!$AK$68,$A60,OtherSubjects!AP$74)+SUMIF(OtherSubjects!$AK$76,$A60,OtherSubjects!AP$82)+SUMIF(OtherSubjects!$AK$84,$A60,OtherSubjects!AP$90)+SUMIF(OtherSubjects!$AK$92,$A60,OtherSubjects!AP$98))</f>
        <v>0</v>
      </c>
      <c r="P60" s="331">
        <f>(SUMIF(Physics!$AK$12,$A60,Physics!AQ$18)+SUMIF(Physics!$AK$20,$A60,Physics!AQ$26)+SUMIF(Physics!$AK$28,$A60,Physics!AQ$34)+SUMIF(Physics!$AK$36,$A60,Physics!AQ$42)+SUMIF(Physics!$AK$44,$A60,Physics!AQ$50)+SUMIF(Physics!$AK$52,$A60,Physics!AQ$58)+SUMIF(Physics!$AK$60,$A60,Physics!AQ$66)+SUMIF(Physics!$AK$68,$A60,Physics!AQ$74)+SUMIF(Physics!$AK$76,$A60,Physics!AQ$82)+SUMIF(Physics!$AK$84,$A60,Physics!AQ$90)+SUMIF(Physics!$AK$92,$A60,Physics!AQ$98))+(SUMIF(IITPhysics!$AK$12,$A60,IITPhysics!AQ$18)+SUMIF(IITPhysics!$AK$20,$A60,IITPhysics!AQ$26)+SUMIF(IITPhysics!$AK$28,$A60,IITPhysics!AQ$34)+SUMIF(IITPhysics!$AK$36,$A60,IITPhysics!AQ$42)+SUMIF(IITPhysics!$AK$44,$A60,IITPhysics!AQ$50)+SUMIF(IITPhysics!$AK$52,$A60,IITPhysics!AQ$58)+SUMIF(IITPhysics!$AK$60,$A60,IITPhysics!AQ$66)+SUMIF(IITPhysics!$AK$68,$A60,IITPhysics!AQ$74)+SUMIF(IITPhysics!$AK$76,$A60,IITPhysics!AQ$82)+SUMIF(IITPhysics!$AK$84,$A60,IITPhysics!AQ$90)+SUMIF(IITPhysics!$AK$92,$A60,IITPhysics!AQ$98))+(SUMIF(Chem!$AK$12,$A60,Chem!AQ$18)+SUMIF(Chem!$AK$20,$A60,Chem!AQ$26)+SUMIF(Chem!$AK$28,$A60,Chem!AQ$34)+SUMIF(Chem!$AK$36,$A60,Chem!AQ$42)+SUMIF(Chem!$AK$44,$A60,Chem!AQ$50)+SUMIF(Chem!$AK$52,$A60,Chem!AQ$58)+SUMIF(Chem!$AK$60,$A60,Chem!AQ$66)+SUMIF(Chem!$AK$68,$A60,Chem!AQ$74)+SUMIF(Chem!$AK$76,$A60,Chem!AQ$82)+SUMIF(Chem!$AK$84,$A60,Chem!AQ$90)+SUMIF(Chem!$AK$92,$A60,Chem!AQ$98))+(SUMIF(IITChem!$AK$12,$A60,IITChem!AQ$18)+SUMIF(IITChem!$AK$20,$A60,IITChem!AQ$26)+SUMIF(IITChem!$AK$28,$A60,IITChem!AQ$34)+SUMIF(IITChem!$AK$36,$A60,IITChem!AQ$42)+SUMIF(IITChem!$AK$44,$A60,IITChem!AQ$50)+SUMIF(IITChem!$AK$52,$A60,IITChem!AQ$58)+SUMIF(IITChem!$AK$60,$A60,IITChem!AQ$66)+SUMIF(IITChem!$AK$68,$A60,IITChem!AQ$74)+SUMIF(IITChem!$AK$76,$A60,IITChem!AQ$82)+SUMIF(IITChem!$AK$84,$A60,IITChem!AQ$90)+SUMIF(IITChem!$AK$92,$A60,IITChem!AQ$98))+(SUMIF(Bio!$AK$12,$A60,Bio!AQ$18)+SUMIF(Bio!$AK$20,$A60,Bio!AQ$26)+SUMIF(Bio!$AK$28,$A60,Bio!AQ$34)+SUMIF(Bio!$AK$36,$A60,Bio!AQ$42)+SUMIF(Bio!$AK$44,$A60,Bio!AQ$50)+SUMIF(Bio!$AK$52,$A60,Bio!AQ$58)+SUMIF(Bio!$AK$60,$A60,Bio!AQ$66)+SUMIF(Bio!$AK$68,$A60,Bio!AQ$74)+SUMIF(Bio!$AK$76,$A60,Bio!AQ$82)+SUMIF(Bio!$AK$84,$A60,Bio!AQ$90)+SUMIF(Bio!$AK$92,$A60,Bio!AQ$98))+(SUMIF(Maths!$AK$12,$A60,Maths!AQ$18)+SUMIF(Maths!$AK$20,$A60,Maths!AQ$26)+SUMIF(Maths!$AK$28,$A60,Maths!AQ$34)+SUMIF(Maths!$AK$36,$A60,Maths!AQ$42)+SUMIF(Maths!$AK$44,$A60,Maths!AQ$50)+SUMIF(Maths!$AK$52,$A60,Maths!AQ$58)+SUMIF(Maths!$AK$60,$A60,Maths!AQ$66)+SUMIF(Maths!$AK$68,$A60,Maths!AQ$74)+SUMIF(Maths!$AK$76,$A60,Maths!AQ$82)+SUMIF(Maths!$AK$84,$A60,Maths!AQ$90)+SUMIF(Maths!$AK$92,$A60,Maths!AQ$98))+(SUMIF(IITMaths!$AK$12,$A60,IITMaths!AQ$18)+SUMIF(IITMaths!$AK$20,$A60,IITMaths!AQ$26)+SUMIF(IITMaths!$AK$28,$A60,IITMaths!AQ$34)+SUMIF(IITMaths!$AK$36,$A60,IITMaths!AQ$42)+SUMIF(IITMaths!$AK$44,$A60,IITMaths!AQ$50)+SUMIF(IITMaths!$AK$52,$A60,IITMaths!AQ$58)+SUMIF(IITMaths!$AK$60,$A60,IITMaths!AQ$66)+SUMIF(IITMaths!$AK$68,$A60,IITMaths!AQ$74)+SUMIF(IITMaths!$AK$76,$A60,IITMaths!AQ$82)+SUMIF(IITMaths!$AK$84,$A60,IITMaths!AQ$90)+SUMIF(IITMaths!$AK$92,$A60,IITMaths!AQ$98))+(SUMIF(FourthLecture!$AK$12,$A60,FourthLecture!AQ$18)+SUMIF(FourthLecture!$AK$20,$A60,FourthLecture!AQ$26)+SUMIF(FourthLecture!$AK$28,$A60,FourthLecture!AQ$34)+SUMIF(FourthLecture!$AK$36,$A60,FourthLecture!AQ$42)+SUMIF(FourthLecture!$AK$44,$A60,FourthLecture!AQ$50)+SUMIF(FourthLecture!$AK$52,$A60,FourthLecture!AQ$58)+SUMIF(FourthLecture!$AK$60,$A60,FourthLecture!AQ$66)+SUMIF(FourthLecture!$AK$68,$A60,FourthLecture!AQ$74)+SUMIF(FourthLecture!$AK$76,$A60,FourthLecture!AQ$82)+SUMIF(FourthLecture!$AK$84,$A60,FourthLecture!AQ$90)+SUMIF(FourthLecture!$AK$92,$A60,FourthLecture!AQ$98))+(SUMIF(OtherSubjects!$AK$12,$A60,OtherSubjects!AQ$18)+SUMIF(OtherSubjects!$AK$20,$A60,OtherSubjects!AQ$26)+SUMIF(OtherSubjects!$AK$28,$A60,OtherSubjects!AQ$34)+SUMIF(OtherSubjects!$AK$36,$A60,OtherSubjects!AQ$42)+SUMIF(OtherSubjects!$AK$44,$A60,OtherSubjects!AQ$50)+SUMIF(OtherSubjects!$AK$52,$A60,OtherSubjects!AQ$58)+SUMIF(OtherSubjects!$AK$60,$A60,OtherSubjects!AQ$66)+SUMIF(OtherSubjects!$AK$68,$A60,OtherSubjects!AQ$74)+SUMIF(OtherSubjects!$AK$76,$A60,OtherSubjects!AQ$82)+SUMIF(OtherSubjects!$AK$84,$A60,OtherSubjects!AQ$90)+SUMIF(OtherSubjects!$AK$92,$A60,OtherSubjects!AQ$98))</f>
        <v>1000</v>
      </c>
      <c r="Q60" s="376">
        <f t="shared" ref="Q60:Q61" si="312">SUM(R60:AC60)</f>
        <v>10350</v>
      </c>
      <c r="R60" s="331">
        <f>(SUMIF(Physics!$AX$12,$A60,Physics!AS$18)+SUMIF(Physics!$AX$20,$A60,Physics!AS$26)+SUMIF(Physics!$AX$28,$A60,Physics!AS$34)+SUMIF(Physics!$AX$36,$A60,Physics!AS$42)+SUMIF(Physics!$AX$44,$A60,Physics!AS$50)+SUMIF(Physics!$AX$52,$A60,Physics!AS$58)+SUMIF(Physics!$AX$60,$A60,Physics!AS$66)+SUMIF(Physics!$AX$68,$A60,Physics!AS$74)+SUMIF(Physics!$AX$76,$A60,Physics!AS$82)+SUMIF(Physics!$AX$84,$A60,Physics!AS$90)+SUMIF(Physics!$AX$92,$A60,Physics!AS$98))+(SUMIF(IITPhysics!$AX$12,$A60,IITPhysics!AS$18)+SUMIF(IITPhysics!$AX$20,$A60,IITPhysics!AS$26)+SUMIF(IITPhysics!$AX$28,$A60,IITPhysics!AS$34)+SUMIF(IITPhysics!$AX$36,$A60,IITPhysics!AS$42)+SUMIF(IITPhysics!$AX$44,$A60,IITPhysics!AS$50)+SUMIF(IITPhysics!$AX$52,$A60,IITPhysics!AS$58)+SUMIF(IITPhysics!$AX$60,$A60,IITPhysics!AS$66)+SUMIF(IITPhysics!$AX$68,$A60,IITPhysics!AS$74)+SUMIF(IITPhysics!$AX$76,$A60,IITPhysics!AS$82)+SUMIF(IITPhysics!$AX$84,$A60,IITPhysics!AS$90)+SUMIF(IITPhysics!$AX$92,$A60,IITPhysics!AS$98))+(SUMIF(Chem!$AX$12,$A60,Chem!AS$18)+SUMIF(Chem!$AX$20,$A60,Chem!AS$26)+SUMIF(Chem!$AX$28,$A60,Chem!AS$34)+SUMIF(Chem!$AX$36,$A60,Chem!AS$42)+SUMIF(Chem!$AX$44,$A60,Chem!AS$50)+SUMIF(Chem!$AX$52,$A60,Chem!AS$58)+SUMIF(Chem!$AX$60,$A60,Chem!AS$66)+SUMIF(Chem!$AX$68,$A60,Chem!AS$74)+SUMIF(Chem!$AX$76,$A60,Chem!AS$82)+SUMIF(Chem!$AX$84,$A60,Chem!AS$90)+SUMIF(Chem!$AX$92,$A60,Chem!AS$98))+(SUMIF(IITChem!$AX$12,$A60,IITChem!AS$18)+SUMIF(IITChem!$AX$20,$A60,IITChem!AS$26)+SUMIF(IITChem!$AX$28,$A60,IITChem!AS$34)+SUMIF(IITChem!$AX$36,$A60,IITChem!AS$42)+SUMIF(IITChem!$AX$44,$A60,IITChem!AS$50)+SUMIF(IITChem!$AX$52,$A60,IITChem!AS$58)+SUMIF(IITChem!$AX$60,$A60,IITChem!AS$66)+SUMIF(IITChem!$AX$68,$A60,IITChem!AS$74)+SUMIF(IITChem!$AX$76,$A60,IITChem!AS$82)+SUMIF(IITChem!$AX$84,$A60,IITChem!AS$90)+SUMIF(IITChem!$AX$92,$A60,IITChem!AS$98))+(SUMIF(Bio!$AX$12,$A60,Bio!AS$18)+SUMIF(Bio!$AX$20,$A60,Bio!AS$26)+SUMIF(Bio!$AX$28,$A60,Bio!AS$34)+SUMIF(Bio!$AX$36,$A60,Bio!AS$42)+SUMIF(Bio!$AX$44,$A60,Bio!AS$50)+SUMIF(Bio!$AX$52,$A60,Bio!AS$58)+SUMIF(Bio!$AX$60,$A60,Bio!AS$66)+SUMIF(Bio!$AX$68,$A60,Bio!AS$74)+SUMIF(Bio!$AX$76,$A60,Bio!AS$82)+SUMIF(Bio!$AX$84,$A60,Bio!AS$90)+SUMIF(Bio!$AX$92,$A60,Bio!AS$98))+(SUMIF(Maths!$AX$12,$A60,Maths!AS$18)+SUMIF(Maths!$AX$20,$A60,Maths!AS$26)+SUMIF(Maths!$AX$28,$A60,Maths!AS$34)+SUMIF(Maths!$AX$36,$A60,Maths!AS$42)+SUMIF(Maths!$AX$44,$A60,Maths!AS$50)+SUMIF(Maths!$AX$52,$A60,Maths!AS$58)+SUMIF(Maths!$AX$60,$A60,Maths!AS$66)+SUMIF(Maths!$AX$68,$A60,Maths!AS$74)+SUMIF(Maths!$AX$76,$A60,Maths!AS$82)+SUMIF(Maths!$AX$84,$A60,Maths!AS$90)+SUMIF(Maths!$AX$92,$A60,Maths!AS$98))+(SUMIF(IITMaths!$AX$12,$A60,IITMaths!AS$18)+SUMIF(IITMaths!$AX$20,$A60,IITMaths!AS$26)+SUMIF(IITMaths!$AX$28,$A60,IITMaths!AS$34)+SUMIF(IITMaths!$AX$36,$A60,IITMaths!AS$42)+SUMIF(IITMaths!$AX$44,$A60,IITMaths!AS$50)+SUMIF(IITMaths!$AX$52,$A60,IITMaths!AS$58)+SUMIF(IITMaths!$AX$60,$A60,IITMaths!AS$66)+SUMIF(IITMaths!$AX$68,$A60,IITMaths!AS$74)+SUMIF(IITMaths!$AX$76,$A60,IITMaths!AS$82)+SUMIF(IITMaths!$AX$84,$A60,IITMaths!AS$90)+SUMIF(IITMaths!$AX$92,$A60,IITMaths!AS$98))+(SUMIF(FourthLecture!$AX$12,$A60,FourthLecture!AS$18)+SUMIF(FourthLecture!$AX$20,$A60,FourthLecture!AS$26)+SUMIF(FourthLecture!$AX$28,$A60,FourthLecture!AS$34)+SUMIF(FourthLecture!$AX$36,$A60,FourthLecture!AS$42)+SUMIF(FourthLecture!$AX$44,$A60,FourthLecture!AS$50)+SUMIF(FourthLecture!$AX$52,$A60,FourthLecture!AS$58)+SUMIF(FourthLecture!$AX$60,$A60,FourthLecture!AS$66)+SUMIF(FourthLecture!$AX$68,$A60,FourthLecture!AS$74)+SUMIF(FourthLecture!$AX$76,$A60,FourthLecture!AS$82)+SUMIF(FourthLecture!$AX$84,$A60,FourthLecture!AS$90)+SUMIF(FourthLecture!$AX$92,$A60,FourthLecture!AS$98))+(SUMIF(OtherSubjects!$AX$12,$A60,OtherSubjects!AS$18)+SUMIF(OtherSubjects!$AX$20,$A60,OtherSubjects!AS$26)+SUMIF(OtherSubjects!$AX$28,$A60,OtherSubjects!AS$34)+SUMIF(OtherSubjects!$AX$36,$A60,OtherSubjects!AS$42)+SUMIF(OtherSubjects!$AX$44,$A60,OtherSubjects!AS$50)+SUMIF(OtherSubjects!$AX$52,$A60,OtherSubjects!AS$58)+SUMIF(OtherSubjects!$AX$60,$A60,OtherSubjects!AS$66)+SUMIF(OtherSubjects!$AX$68,$A60,OtherSubjects!AS$74)+SUMIF(OtherSubjects!$AX$76,$A60,OtherSubjects!AS$82)+SUMIF(OtherSubjects!$AX$84,$A60,OtherSubjects!AS$90)+SUMIF(OtherSubjects!$AX$92,$A60,OtherSubjects!AS$98))</f>
        <v>1350</v>
      </c>
      <c r="S60" s="331">
        <f>(SUMIF(Physics!$AX$12,$A60,Physics!AT$18)+SUMIF(Physics!$AX$20,$A60,Physics!AT$26)+SUMIF(Physics!$AX$28,$A60,Physics!AT$34)+SUMIF(Physics!$AX$36,$A60,Physics!AT$42)+SUMIF(Physics!$AX$44,$A60,Physics!AT$50)+SUMIF(Physics!$AX$52,$A60,Physics!AT$58)+SUMIF(Physics!$AX$60,$A60,Physics!AT$66)+SUMIF(Physics!$AX$68,$A60,Physics!AT$74)+SUMIF(Physics!$AX$76,$A60,Physics!AT$82)+SUMIF(Physics!$AX$84,$A60,Physics!AT$90)+SUMIF(Physics!$AX$92,$A60,Physics!AT$98))+(SUMIF(IITPhysics!$AX$12,$A60,IITPhysics!AT$18)+SUMIF(IITPhysics!$AX$20,$A60,IITPhysics!AT$26)+SUMIF(IITPhysics!$AX$28,$A60,IITPhysics!AT$34)+SUMIF(IITPhysics!$AX$36,$A60,IITPhysics!AT$42)+SUMIF(IITPhysics!$AX$44,$A60,IITPhysics!AT$50)+SUMIF(IITPhysics!$AX$52,$A60,IITPhysics!AT$58)+SUMIF(IITPhysics!$AX$60,$A60,IITPhysics!AT$66)+SUMIF(IITPhysics!$AX$68,$A60,IITPhysics!AT$74)+SUMIF(IITPhysics!$AX$76,$A60,IITPhysics!AT$82)+SUMIF(IITPhysics!$AX$84,$A60,IITPhysics!AT$90)+SUMIF(IITPhysics!$AX$92,$A60,IITPhysics!AT$98))+(SUMIF(Chem!$AX$12,$A60,Chem!AT$18)+SUMIF(Chem!$AX$20,$A60,Chem!AT$26)+SUMIF(Chem!$AX$28,$A60,Chem!AT$34)+SUMIF(Chem!$AX$36,$A60,Chem!AT$42)+SUMIF(Chem!$AX$44,$A60,Chem!AT$50)+SUMIF(Chem!$AX$52,$A60,Chem!AT$58)+SUMIF(Chem!$AX$60,$A60,Chem!AT$66)+SUMIF(Chem!$AX$68,$A60,Chem!AT$74)+SUMIF(Chem!$AX$76,$A60,Chem!AT$82)+SUMIF(Chem!$AX$84,$A60,Chem!AT$90)+SUMIF(Chem!$AX$92,$A60,Chem!AT$98))+(SUMIF(IITChem!$AX$12,$A60,IITChem!AT$18)+SUMIF(IITChem!$AX$20,$A60,IITChem!AT$26)+SUMIF(IITChem!$AX$28,$A60,IITChem!AT$34)+SUMIF(IITChem!$AX$36,$A60,IITChem!AT$42)+SUMIF(IITChem!$AX$44,$A60,IITChem!AT$50)+SUMIF(IITChem!$AX$52,$A60,IITChem!AT$58)+SUMIF(IITChem!$AX$60,$A60,IITChem!AT$66)+SUMIF(IITChem!$AX$68,$A60,IITChem!AT$74)+SUMIF(IITChem!$AX$76,$A60,IITChem!AT$82)+SUMIF(IITChem!$AX$84,$A60,IITChem!AT$90)+SUMIF(IITChem!$AX$92,$A60,IITChem!AT$98))+(SUMIF(Bio!$AX$12,$A60,Bio!AT$18)+SUMIF(Bio!$AX$20,$A60,Bio!AT$26)+SUMIF(Bio!$AX$28,$A60,Bio!AT$34)+SUMIF(Bio!$AX$36,$A60,Bio!AT$42)+SUMIF(Bio!$AX$44,$A60,Bio!AT$50)+SUMIF(Bio!$AX$52,$A60,Bio!AT$58)+SUMIF(Bio!$AX$60,$A60,Bio!AT$66)+SUMIF(Bio!$AX$68,$A60,Bio!AT$74)+SUMIF(Bio!$AX$76,$A60,Bio!AT$82)+SUMIF(Bio!$AX$84,$A60,Bio!AT$90)+SUMIF(Bio!$AX$92,$A60,Bio!AT$98))+(SUMIF(Maths!$AX$12,$A60,Maths!AT$18)+SUMIF(Maths!$AX$20,$A60,Maths!AT$26)+SUMIF(Maths!$AX$28,$A60,Maths!AT$34)+SUMIF(Maths!$AX$36,$A60,Maths!AT$42)+SUMIF(Maths!$AX$44,$A60,Maths!AT$50)+SUMIF(Maths!$AX$52,$A60,Maths!AT$58)+SUMIF(Maths!$AX$60,$A60,Maths!AT$66)+SUMIF(Maths!$AX$68,$A60,Maths!AT$74)+SUMIF(Maths!$AX$76,$A60,Maths!AT$82)+SUMIF(Maths!$AX$84,$A60,Maths!AT$90)+SUMIF(Maths!$AX$92,$A60,Maths!AT$98))+(SUMIF(IITMaths!$AX$12,$A60,IITMaths!AT$18)+SUMIF(IITMaths!$AX$20,$A60,IITMaths!AT$26)+SUMIF(IITMaths!$AX$28,$A60,IITMaths!AT$34)+SUMIF(IITMaths!$AX$36,$A60,IITMaths!AT$42)+SUMIF(IITMaths!$AX$44,$A60,IITMaths!AT$50)+SUMIF(IITMaths!$AX$52,$A60,IITMaths!AT$58)+SUMIF(IITMaths!$AX$60,$A60,IITMaths!AT$66)+SUMIF(IITMaths!$AX$68,$A60,IITMaths!AT$74)+SUMIF(IITMaths!$AX$76,$A60,IITMaths!AT$82)+SUMIF(IITMaths!$AX$84,$A60,IITMaths!AT$90)+SUMIF(IITMaths!$AX$92,$A60,IITMaths!AT$98))+(SUMIF(FourthLecture!$AX$12,$A60,FourthLecture!AT$18)+SUMIF(FourthLecture!$AX$20,$A60,FourthLecture!AT$26)+SUMIF(FourthLecture!$AX$28,$A60,FourthLecture!AT$34)+SUMIF(FourthLecture!$AX$36,$A60,FourthLecture!AT$42)+SUMIF(FourthLecture!$AX$44,$A60,FourthLecture!AT$50)+SUMIF(FourthLecture!$AX$52,$A60,FourthLecture!AT$58)+SUMIF(FourthLecture!$AX$60,$A60,FourthLecture!AT$66)+SUMIF(FourthLecture!$AX$68,$A60,FourthLecture!AT$74)+SUMIF(FourthLecture!$AX$76,$A60,FourthLecture!AT$82)+SUMIF(FourthLecture!$AX$84,$A60,FourthLecture!AT$90)+SUMIF(FourthLecture!$AX$92,$A60,FourthLecture!AT$98))+(SUMIF(OtherSubjects!$AX$12,$A60,OtherSubjects!AT$18)+SUMIF(OtherSubjects!$AX$20,$A60,OtherSubjects!AT$26)+SUMIF(OtherSubjects!$AX$28,$A60,OtherSubjects!AT$34)+SUMIF(OtherSubjects!$AX$36,$A60,OtherSubjects!AT$42)+SUMIF(OtherSubjects!$AX$44,$A60,OtherSubjects!AT$50)+SUMIF(OtherSubjects!$AX$52,$A60,OtherSubjects!AT$58)+SUMIF(OtherSubjects!$AX$60,$A60,OtherSubjects!AT$66)+SUMIF(OtherSubjects!$AX$68,$A60,OtherSubjects!AT$74)+SUMIF(OtherSubjects!$AX$76,$A60,OtherSubjects!AT$82)+SUMIF(OtherSubjects!$AX$84,$A60,OtherSubjects!AT$90)+SUMIF(OtherSubjects!$AX$92,$A60,OtherSubjects!AT$98))</f>
        <v>1800</v>
      </c>
      <c r="T60" s="331">
        <f>(SUMIF(Physics!$AX$12,$A60,Physics!AU$18)+SUMIF(Physics!$AX$20,$A60,Physics!AU$26)+SUMIF(Physics!$AX$28,$A60,Physics!AU$34)+SUMIF(Physics!$AX$36,$A60,Physics!AU$42)+SUMIF(Physics!$AX$44,$A60,Physics!AU$50)+SUMIF(Physics!$AX$52,$A60,Physics!AU$58)+SUMIF(Physics!$AX$60,$A60,Physics!AU$66)+SUMIF(Physics!$AX$68,$A60,Physics!AU$74)+SUMIF(Physics!$AX$76,$A60,Physics!AU$82)+SUMIF(Physics!$AX$84,$A60,Physics!AU$90)+SUMIF(Physics!$AX$92,$A60,Physics!AU$98))+(SUMIF(IITPhysics!$AX$12,$A60,IITPhysics!AU$18)+SUMIF(IITPhysics!$AX$20,$A60,IITPhysics!AU$26)+SUMIF(IITPhysics!$AX$28,$A60,IITPhysics!AU$34)+SUMIF(IITPhysics!$AX$36,$A60,IITPhysics!AU$42)+SUMIF(IITPhysics!$AX$44,$A60,IITPhysics!AU$50)+SUMIF(IITPhysics!$AX$52,$A60,IITPhysics!AU$58)+SUMIF(IITPhysics!$AX$60,$A60,IITPhysics!AU$66)+SUMIF(IITPhysics!$AX$68,$A60,IITPhysics!AU$74)+SUMIF(IITPhysics!$AX$76,$A60,IITPhysics!AU$82)+SUMIF(IITPhysics!$AX$84,$A60,IITPhysics!AU$90)+SUMIF(IITPhysics!$AX$92,$A60,IITPhysics!AU$98))+(SUMIF(Chem!$AX$12,$A60,Chem!AU$18)+SUMIF(Chem!$AX$20,$A60,Chem!AU$26)+SUMIF(Chem!$AX$28,$A60,Chem!AU$34)+SUMIF(Chem!$AX$36,$A60,Chem!AU$42)+SUMIF(Chem!$AX$44,$A60,Chem!AU$50)+SUMIF(Chem!$AX$52,$A60,Chem!AU$58)+SUMIF(Chem!$AX$60,$A60,Chem!AU$66)+SUMIF(Chem!$AX$68,$A60,Chem!AU$74)+SUMIF(Chem!$AX$76,$A60,Chem!AU$82)+SUMIF(Chem!$AX$84,$A60,Chem!AU$90)+SUMIF(Chem!$AX$92,$A60,Chem!AU$98))+(SUMIF(IITChem!$AX$12,$A60,IITChem!AU$18)+SUMIF(IITChem!$AX$20,$A60,IITChem!AU$26)+SUMIF(IITChem!$AX$28,$A60,IITChem!AU$34)+SUMIF(IITChem!$AX$36,$A60,IITChem!AU$42)+SUMIF(IITChem!$AX$44,$A60,IITChem!AU$50)+SUMIF(IITChem!$AX$52,$A60,IITChem!AU$58)+SUMIF(IITChem!$AX$60,$A60,IITChem!AU$66)+SUMIF(IITChem!$AX$68,$A60,IITChem!AU$74)+SUMIF(IITChem!$AX$76,$A60,IITChem!AU$82)+SUMIF(IITChem!$AX$84,$A60,IITChem!AU$90)+SUMIF(IITChem!$AX$92,$A60,IITChem!AU$98))+(SUMIF(Bio!$AX$12,$A60,Bio!AU$18)+SUMIF(Bio!$AX$20,$A60,Bio!AU$26)+SUMIF(Bio!$AX$28,$A60,Bio!AU$34)+SUMIF(Bio!$AX$36,$A60,Bio!AU$42)+SUMIF(Bio!$AX$44,$A60,Bio!AU$50)+SUMIF(Bio!$AX$52,$A60,Bio!AU$58)+SUMIF(Bio!$AX$60,$A60,Bio!AU$66)+SUMIF(Bio!$AX$68,$A60,Bio!AU$74)+SUMIF(Bio!$AX$76,$A60,Bio!AU$82)+SUMIF(Bio!$AX$84,$A60,Bio!AU$90)+SUMIF(Bio!$AX$92,$A60,Bio!AU$98))+(SUMIF(Maths!$AX$12,$A60,Maths!AU$18)+SUMIF(Maths!$AX$20,$A60,Maths!AU$26)+SUMIF(Maths!$AX$28,$A60,Maths!AU$34)+SUMIF(Maths!$AX$36,$A60,Maths!AU$42)+SUMIF(Maths!$AX$44,$A60,Maths!AU$50)+SUMIF(Maths!$AX$52,$A60,Maths!AU$58)+SUMIF(Maths!$AX$60,$A60,Maths!AU$66)+SUMIF(Maths!$AX$68,$A60,Maths!AU$74)+SUMIF(Maths!$AX$76,$A60,Maths!AU$82)+SUMIF(Maths!$AX$84,$A60,Maths!AU$90)+SUMIF(Maths!$AX$92,$A60,Maths!AU$98))+(SUMIF(IITMaths!$AX$12,$A60,IITMaths!AU$18)+SUMIF(IITMaths!$AX$20,$A60,IITMaths!AU$26)+SUMIF(IITMaths!$AX$28,$A60,IITMaths!AU$34)+SUMIF(IITMaths!$AX$36,$A60,IITMaths!AU$42)+SUMIF(IITMaths!$AX$44,$A60,IITMaths!AU$50)+SUMIF(IITMaths!$AX$52,$A60,IITMaths!AU$58)+SUMIF(IITMaths!$AX$60,$A60,IITMaths!AU$66)+SUMIF(IITMaths!$AX$68,$A60,IITMaths!AU$74)+SUMIF(IITMaths!$AX$76,$A60,IITMaths!AU$82)+SUMIF(IITMaths!$AX$84,$A60,IITMaths!AU$90)+SUMIF(IITMaths!$AX$92,$A60,IITMaths!AU$98))+(SUMIF(FourthLecture!$AX$12,$A60,FourthLecture!AU$18)+SUMIF(FourthLecture!$AX$20,$A60,FourthLecture!AU$26)+SUMIF(FourthLecture!$AX$28,$A60,FourthLecture!AU$34)+SUMIF(FourthLecture!$AX$36,$A60,FourthLecture!AU$42)+SUMIF(FourthLecture!$AX$44,$A60,FourthLecture!AU$50)+SUMIF(FourthLecture!$AX$52,$A60,FourthLecture!AU$58)+SUMIF(FourthLecture!$AX$60,$A60,FourthLecture!AU$66)+SUMIF(FourthLecture!$AX$68,$A60,FourthLecture!AU$74)+SUMIF(FourthLecture!$AX$76,$A60,FourthLecture!AU$82)+SUMIF(FourthLecture!$AX$84,$A60,FourthLecture!AU$90)+SUMIF(FourthLecture!$AX$92,$A60,FourthLecture!AU$98))+(SUMIF(OtherSubjects!$AX$12,$A60,OtherSubjects!AU$18)+SUMIF(OtherSubjects!$AX$20,$A60,OtherSubjects!AU$26)+SUMIF(OtherSubjects!$AX$28,$A60,OtherSubjects!AU$34)+SUMIF(OtherSubjects!$AX$36,$A60,OtherSubjects!AU$42)+SUMIF(OtherSubjects!$AX$44,$A60,OtherSubjects!AU$50)+SUMIF(OtherSubjects!$AX$52,$A60,OtherSubjects!AU$58)+SUMIF(OtherSubjects!$AX$60,$A60,OtherSubjects!AU$66)+SUMIF(OtherSubjects!$AX$68,$A60,OtherSubjects!AU$74)+SUMIF(OtherSubjects!$AX$76,$A60,OtherSubjects!AU$82)+SUMIF(OtherSubjects!$AX$84,$A60,OtherSubjects!AU$90)+SUMIF(OtherSubjects!$AX$92,$A60,OtherSubjects!AU$98))</f>
        <v>1800</v>
      </c>
      <c r="U60" s="331">
        <f>(SUMIF(Physics!$AX$12,$A60,Physics!AV$18)+SUMIF(Physics!$AX$20,$A60,Physics!AV$26)+SUMIF(Physics!$AX$28,$A60,Physics!AV$34)+SUMIF(Physics!$AX$36,$A60,Physics!AV$42)+SUMIF(Physics!$AX$44,$A60,Physics!AV$50)+SUMIF(Physics!$AX$52,$A60,Physics!AV$58)+SUMIF(Physics!$AX$60,$A60,Physics!AV$66)+SUMIF(Physics!$AX$68,$A60,Physics!AV$74)+SUMIF(Physics!$AX$76,$A60,Physics!AV$82)+SUMIF(Physics!$AX$84,$A60,Physics!AV$90)+SUMIF(Physics!$AX$92,$A60,Physics!AV$98))+(SUMIF(IITPhysics!$AX$12,$A60,IITPhysics!AV$18)+SUMIF(IITPhysics!$AX$20,$A60,IITPhysics!AV$26)+SUMIF(IITPhysics!$AX$28,$A60,IITPhysics!AV$34)+SUMIF(IITPhysics!$AX$36,$A60,IITPhysics!AV$42)+SUMIF(IITPhysics!$AX$44,$A60,IITPhysics!AV$50)+SUMIF(IITPhysics!$AX$52,$A60,IITPhysics!AV$58)+SUMIF(IITPhysics!$AX$60,$A60,IITPhysics!AV$66)+SUMIF(IITPhysics!$AX$68,$A60,IITPhysics!AV$74)+SUMIF(IITPhysics!$AX$76,$A60,IITPhysics!AV$82)+SUMIF(IITPhysics!$AX$84,$A60,IITPhysics!AV$90)+SUMIF(IITPhysics!$AX$92,$A60,IITPhysics!AV$98))+(SUMIF(Chem!$AX$12,$A60,Chem!AV$18)+SUMIF(Chem!$AX$20,$A60,Chem!AV$26)+SUMIF(Chem!$AX$28,$A60,Chem!AV$34)+SUMIF(Chem!$AX$36,$A60,Chem!AV$42)+SUMIF(Chem!$AX$44,$A60,Chem!AV$50)+SUMIF(Chem!$AX$52,$A60,Chem!AV$58)+SUMIF(Chem!$AX$60,$A60,Chem!AV$66)+SUMIF(Chem!$AX$68,$A60,Chem!AV$74)+SUMIF(Chem!$AX$76,$A60,Chem!AV$82)+SUMIF(Chem!$AX$84,$A60,Chem!AV$90)+SUMIF(Chem!$AX$92,$A60,Chem!AV$98))+(SUMIF(IITChem!$AX$12,$A60,IITChem!AV$18)+SUMIF(IITChem!$AX$20,$A60,IITChem!AV$26)+SUMIF(IITChem!$AX$28,$A60,IITChem!AV$34)+SUMIF(IITChem!$AX$36,$A60,IITChem!AV$42)+SUMIF(IITChem!$AX$44,$A60,IITChem!AV$50)+SUMIF(IITChem!$AX$52,$A60,IITChem!AV$58)+SUMIF(IITChem!$AX$60,$A60,IITChem!AV$66)+SUMIF(IITChem!$AX$68,$A60,IITChem!AV$74)+SUMIF(IITChem!$AX$76,$A60,IITChem!AV$82)+SUMIF(IITChem!$AX$84,$A60,IITChem!AV$90)+SUMIF(IITChem!$AX$92,$A60,IITChem!AV$98))+(SUMIF(Bio!$AX$12,$A60,Bio!AV$18)+SUMIF(Bio!$AX$20,$A60,Bio!AV$26)+SUMIF(Bio!$AX$28,$A60,Bio!AV$34)+SUMIF(Bio!$AX$36,$A60,Bio!AV$42)+SUMIF(Bio!$AX$44,$A60,Bio!AV$50)+SUMIF(Bio!$AX$52,$A60,Bio!AV$58)+SUMIF(Bio!$AX$60,$A60,Bio!AV$66)+SUMIF(Bio!$AX$68,$A60,Bio!AV$74)+SUMIF(Bio!$AX$76,$A60,Bio!AV$82)+SUMIF(Bio!$AX$84,$A60,Bio!AV$90)+SUMIF(Bio!$AX$92,$A60,Bio!AV$98))+(SUMIF(Maths!$AX$12,$A60,Maths!AV$18)+SUMIF(Maths!$AX$20,$A60,Maths!AV$26)+SUMIF(Maths!$AX$28,$A60,Maths!AV$34)+SUMIF(Maths!$AX$36,$A60,Maths!AV$42)+SUMIF(Maths!$AX$44,$A60,Maths!AV$50)+SUMIF(Maths!$AX$52,$A60,Maths!AV$58)+SUMIF(Maths!$AX$60,$A60,Maths!AV$66)+SUMIF(Maths!$AX$68,$A60,Maths!AV$74)+SUMIF(Maths!$AX$76,$A60,Maths!AV$82)+SUMIF(Maths!$AX$84,$A60,Maths!AV$90)+SUMIF(Maths!$AX$92,$A60,Maths!AV$98))+(SUMIF(IITMaths!$AX$12,$A60,IITMaths!AV$18)+SUMIF(IITMaths!$AX$20,$A60,IITMaths!AV$26)+SUMIF(IITMaths!$AX$28,$A60,IITMaths!AV$34)+SUMIF(IITMaths!$AX$36,$A60,IITMaths!AV$42)+SUMIF(IITMaths!$AX$44,$A60,IITMaths!AV$50)+SUMIF(IITMaths!$AX$52,$A60,IITMaths!AV$58)+SUMIF(IITMaths!$AX$60,$A60,IITMaths!AV$66)+SUMIF(IITMaths!$AX$68,$A60,IITMaths!AV$74)+SUMIF(IITMaths!$AX$76,$A60,IITMaths!AV$82)+SUMIF(IITMaths!$AX$84,$A60,IITMaths!AV$90)+SUMIF(IITMaths!$AX$92,$A60,IITMaths!AV$98))+(SUMIF(FourthLecture!$AX$12,$A60,FourthLecture!AV$18)+SUMIF(FourthLecture!$AX$20,$A60,FourthLecture!AV$26)+SUMIF(FourthLecture!$AX$28,$A60,FourthLecture!AV$34)+SUMIF(FourthLecture!$AX$36,$A60,FourthLecture!AV$42)+SUMIF(FourthLecture!$AX$44,$A60,FourthLecture!AV$50)+SUMIF(FourthLecture!$AX$52,$A60,FourthLecture!AV$58)+SUMIF(FourthLecture!$AX$60,$A60,FourthLecture!AV$66)+SUMIF(FourthLecture!$AX$68,$A60,FourthLecture!AV$74)+SUMIF(FourthLecture!$AX$76,$A60,FourthLecture!AV$82)+SUMIF(FourthLecture!$AX$84,$A60,FourthLecture!AV$90)+SUMIF(FourthLecture!$AX$92,$A60,FourthLecture!AV$98))+(SUMIF(OtherSubjects!$AX$12,$A60,OtherSubjects!AV$18)+SUMIF(OtherSubjects!$AX$20,$A60,OtherSubjects!AV$26)+SUMIF(OtherSubjects!$AX$28,$A60,OtherSubjects!AV$34)+SUMIF(OtherSubjects!$AX$36,$A60,OtherSubjects!AV$42)+SUMIF(OtherSubjects!$AX$44,$A60,OtherSubjects!AV$50)+SUMIF(OtherSubjects!$AX$52,$A60,OtherSubjects!AV$58)+SUMIF(OtherSubjects!$AX$60,$A60,OtherSubjects!AV$66)+SUMIF(OtherSubjects!$AX$68,$A60,OtherSubjects!AV$74)+SUMIF(OtherSubjects!$AX$76,$A60,OtherSubjects!AV$82)+SUMIF(OtherSubjects!$AX$84,$A60,OtherSubjects!AV$90)+SUMIF(OtherSubjects!$AX$92,$A60,OtherSubjects!AV$98))</f>
        <v>1800</v>
      </c>
      <c r="V60" s="331">
        <f>(SUMIF(Physics!$AX$12,$A60,Physics!AW$18)+SUMIF(Physics!$AX$20,$A60,Physics!AW$26)+SUMIF(Physics!$AX$28,$A60,Physics!AW$34)+SUMIF(Physics!$AX$36,$A60,Physics!AW$42)+SUMIF(Physics!$AX$44,$A60,Physics!AW$50)+SUMIF(Physics!$AX$52,$A60,Physics!AW$58)+SUMIF(Physics!$AX$60,$A60,Physics!AW$66)+SUMIF(Physics!$AX$68,$A60,Physics!AW$74)+SUMIF(Physics!$AX$76,$A60,Physics!AW$82)+SUMIF(Physics!$AX$84,$A60,Physics!AW$90)+SUMIF(Physics!$AX$92,$A60,Physics!AW$98))+(SUMIF(IITPhysics!$AX$12,$A60,IITPhysics!AW$18)+SUMIF(IITPhysics!$AX$20,$A60,IITPhysics!AW$26)+SUMIF(IITPhysics!$AX$28,$A60,IITPhysics!AW$34)+SUMIF(IITPhysics!$AX$36,$A60,IITPhysics!AW$42)+SUMIF(IITPhysics!$AX$44,$A60,IITPhysics!AW$50)+SUMIF(IITPhysics!$AX$52,$A60,IITPhysics!AW$58)+SUMIF(IITPhysics!$AX$60,$A60,IITPhysics!AW$66)+SUMIF(IITPhysics!$AX$68,$A60,IITPhysics!AW$74)+SUMIF(IITPhysics!$AX$76,$A60,IITPhysics!AW$82)+SUMIF(IITPhysics!$AX$84,$A60,IITPhysics!AW$90)+SUMIF(IITPhysics!$AX$92,$A60,IITPhysics!AW$98))+(SUMIF(Chem!$AX$12,$A60,Chem!AW$18)+SUMIF(Chem!$AX$20,$A60,Chem!AW$26)+SUMIF(Chem!$AX$28,$A60,Chem!AW$34)+SUMIF(Chem!$AX$36,$A60,Chem!AW$42)+SUMIF(Chem!$AX$44,$A60,Chem!AW$50)+SUMIF(Chem!$AX$52,$A60,Chem!AW$58)+SUMIF(Chem!$AX$60,$A60,Chem!AW$66)+SUMIF(Chem!$AX$68,$A60,Chem!AW$74)+SUMIF(Chem!$AX$76,$A60,Chem!AW$82)+SUMIF(Chem!$AX$84,$A60,Chem!AW$90)+SUMIF(Chem!$AX$92,$A60,Chem!AW$98))+(SUMIF(IITChem!$AX$12,$A60,IITChem!AW$18)+SUMIF(IITChem!$AX$20,$A60,IITChem!AW$26)+SUMIF(IITChem!$AX$28,$A60,IITChem!AW$34)+SUMIF(IITChem!$AX$36,$A60,IITChem!AW$42)+SUMIF(IITChem!$AX$44,$A60,IITChem!AW$50)+SUMIF(IITChem!$AX$52,$A60,IITChem!AW$58)+SUMIF(IITChem!$AX$60,$A60,IITChem!AW$66)+SUMIF(IITChem!$AX$68,$A60,IITChem!AW$74)+SUMIF(IITChem!$AX$76,$A60,IITChem!AW$82)+SUMIF(IITChem!$AX$84,$A60,IITChem!AW$90)+SUMIF(IITChem!$AX$92,$A60,IITChem!AW$98))+(SUMIF(Bio!$AX$12,$A60,Bio!AW$18)+SUMIF(Bio!$AX$20,$A60,Bio!AW$26)+SUMIF(Bio!$AX$28,$A60,Bio!AW$34)+SUMIF(Bio!$AX$36,$A60,Bio!AW$42)+SUMIF(Bio!$AX$44,$A60,Bio!AW$50)+SUMIF(Bio!$AX$52,$A60,Bio!AW$58)+SUMIF(Bio!$AX$60,$A60,Bio!AW$66)+SUMIF(Bio!$AX$68,$A60,Bio!AW$74)+SUMIF(Bio!$AX$76,$A60,Bio!AW$82)+SUMIF(Bio!$AX$84,$A60,Bio!AW$90)+SUMIF(Bio!$AX$92,$A60,Bio!AW$98))+(SUMIF(Maths!$AX$12,$A60,Maths!AW$18)+SUMIF(Maths!$AX$20,$A60,Maths!AW$26)+SUMIF(Maths!$AX$28,$A60,Maths!AW$34)+SUMIF(Maths!$AX$36,$A60,Maths!AW$42)+SUMIF(Maths!$AX$44,$A60,Maths!AW$50)+SUMIF(Maths!$AX$52,$A60,Maths!AW$58)+SUMIF(Maths!$AX$60,$A60,Maths!AW$66)+SUMIF(Maths!$AX$68,$A60,Maths!AW$74)+SUMIF(Maths!$AX$76,$A60,Maths!AW$82)+SUMIF(Maths!$AX$84,$A60,Maths!AW$90)+SUMIF(Maths!$AX$92,$A60,Maths!AW$98))+(SUMIF(IITMaths!$AX$12,$A60,IITMaths!AW$18)+SUMIF(IITMaths!$AX$20,$A60,IITMaths!AW$26)+SUMIF(IITMaths!$AX$28,$A60,IITMaths!AW$34)+SUMIF(IITMaths!$AX$36,$A60,IITMaths!AW$42)+SUMIF(IITMaths!$AX$44,$A60,IITMaths!AW$50)+SUMIF(IITMaths!$AX$52,$A60,IITMaths!AW$58)+SUMIF(IITMaths!$AX$60,$A60,IITMaths!AW$66)+SUMIF(IITMaths!$AX$68,$A60,IITMaths!AW$74)+SUMIF(IITMaths!$AX$76,$A60,IITMaths!AW$82)+SUMIF(IITMaths!$AX$84,$A60,IITMaths!AW$90)+SUMIF(IITMaths!$AX$92,$A60,IITMaths!AW$98))+(SUMIF(FourthLecture!$AX$12,$A60,FourthLecture!AW$18)+SUMIF(FourthLecture!$AX$20,$A60,FourthLecture!AW$26)+SUMIF(FourthLecture!$AX$28,$A60,FourthLecture!AW$34)+SUMIF(FourthLecture!$AX$36,$A60,FourthLecture!AW$42)+SUMIF(FourthLecture!$AX$44,$A60,FourthLecture!AW$50)+SUMIF(FourthLecture!$AX$52,$A60,FourthLecture!AW$58)+SUMIF(FourthLecture!$AX$60,$A60,FourthLecture!AW$66)+SUMIF(FourthLecture!$AX$68,$A60,FourthLecture!AW$74)+SUMIF(FourthLecture!$AX$76,$A60,FourthLecture!AW$82)+SUMIF(FourthLecture!$AX$84,$A60,FourthLecture!AW$90)+SUMIF(FourthLecture!$AX$92,$A60,FourthLecture!AW$98))+(SUMIF(OtherSubjects!$AX$12,$A60,OtherSubjects!AW$18)+SUMIF(OtherSubjects!$AX$20,$A60,OtherSubjects!AW$26)+SUMIF(OtherSubjects!$AX$28,$A60,OtherSubjects!AW$34)+SUMIF(OtherSubjects!$AX$36,$A60,OtherSubjects!AW$42)+SUMIF(OtherSubjects!$AX$44,$A60,OtherSubjects!AW$50)+SUMIF(OtherSubjects!$AX$52,$A60,OtherSubjects!AW$58)+SUMIF(OtherSubjects!$AX$60,$A60,OtherSubjects!AW$66)+SUMIF(OtherSubjects!$AX$68,$A60,OtherSubjects!AW$74)+SUMIF(OtherSubjects!$AX$76,$A60,OtherSubjects!AW$82)+SUMIF(OtherSubjects!$AX$84,$A60,OtherSubjects!AW$90)+SUMIF(OtherSubjects!$AX$92,$A60,OtherSubjects!AW$98))</f>
        <v>1800</v>
      </c>
      <c r="W60" s="331">
        <f>(SUMIF(Physics!$AX$12,$A60,Physics!AX$18)+SUMIF(Physics!$AX$20,$A60,Physics!AX$26)+SUMIF(Physics!$AX$28,$A60,Physics!AX$34)+SUMIF(Physics!$AX$36,$A60,Physics!AX$42)+SUMIF(Physics!$AX$44,$A60,Physics!AX$50)+SUMIF(Physics!$AX$52,$A60,Physics!AX$58)+SUMIF(Physics!$AX$60,$A60,Physics!AX$66)+SUMIF(Physics!$AX$68,$A60,Physics!AX$74)+SUMIF(Physics!$AX$76,$A60,Physics!AX$82)+SUMIF(Physics!$AX$84,$A60,Physics!AX$90)+SUMIF(Physics!$AX$92,$A60,Physics!AX$98))+(SUMIF(IITPhysics!$AX$12,$A60,IITPhysics!AX$18)+SUMIF(IITPhysics!$AX$20,$A60,IITPhysics!AX$26)+SUMIF(IITPhysics!$AX$28,$A60,IITPhysics!AX$34)+SUMIF(IITPhysics!$AX$36,$A60,IITPhysics!AX$42)+SUMIF(IITPhysics!$AX$44,$A60,IITPhysics!AX$50)+SUMIF(IITPhysics!$AX$52,$A60,IITPhysics!AX$58)+SUMIF(IITPhysics!$AX$60,$A60,IITPhysics!AX$66)+SUMIF(IITPhysics!$AX$68,$A60,IITPhysics!AX$74)+SUMIF(IITPhysics!$AX$76,$A60,IITPhysics!AX$82)+SUMIF(IITPhysics!$AX$84,$A60,IITPhysics!AX$90)+SUMIF(IITPhysics!$AX$92,$A60,IITPhysics!AX$98))+(SUMIF(Chem!$AX$12,$A60,Chem!AX$18)+SUMIF(Chem!$AX$20,$A60,Chem!AX$26)+SUMIF(Chem!$AX$28,$A60,Chem!AX$34)+SUMIF(Chem!$AX$36,$A60,Chem!AX$42)+SUMIF(Chem!$AX$44,$A60,Chem!AX$50)+SUMIF(Chem!$AX$52,$A60,Chem!AX$58)+SUMIF(Chem!$AX$60,$A60,Chem!AX$66)+SUMIF(Chem!$AX$68,$A60,Chem!AX$74)+SUMIF(Chem!$AX$76,$A60,Chem!AX$82)+SUMIF(Chem!$AX$84,$A60,Chem!AX$90)+SUMIF(Chem!$AX$92,$A60,Chem!AX$98))+(SUMIF(IITChem!$AX$12,$A60,IITChem!AX$18)+SUMIF(IITChem!$AX$20,$A60,IITChem!AX$26)+SUMIF(IITChem!$AX$28,$A60,IITChem!AX$34)+SUMIF(IITChem!$AX$36,$A60,IITChem!AX$42)+SUMIF(IITChem!$AX$44,$A60,IITChem!AX$50)+SUMIF(IITChem!$AX$52,$A60,IITChem!AX$58)+SUMIF(IITChem!$AX$60,$A60,IITChem!AX$66)+SUMIF(IITChem!$AX$68,$A60,IITChem!AX$74)+SUMIF(IITChem!$AX$76,$A60,IITChem!AX$82)+SUMIF(IITChem!$AX$84,$A60,IITChem!AX$90)+SUMIF(IITChem!$AX$92,$A60,IITChem!AX$98))+(SUMIF(Bio!$AX$12,$A60,Bio!AX$18)+SUMIF(Bio!$AX$20,$A60,Bio!AX$26)+SUMIF(Bio!$AX$28,$A60,Bio!AX$34)+SUMIF(Bio!$AX$36,$A60,Bio!AX$42)+SUMIF(Bio!$AX$44,$A60,Bio!AX$50)+SUMIF(Bio!$AX$52,$A60,Bio!AX$58)+SUMIF(Bio!$AX$60,$A60,Bio!AX$66)+SUMIF(Bio!$AX$68,$A60,Bio!AX$74)+SUMIF(Bio!$AX$76,$A60,Bio!AX$82)+SUMIF(Bio!$AX$84,$A60,Bio!AX$90)+SUMIF(Bio!$AX$92,$A60,Bio!AX$98))+(SUMIF(Maths!$AX$12,$A60,Maths!AX$18)+SUMIF(Maths!$AX$20,$A60,Maths!AX$26)+SUMIF(Maths!$AX$28,$A60,Maths!AX$34)+SUMIF(Maths!$AX$36,$A60,Maths!AX$42)+SUMIF(Maths!$AX$44,$A60,Maths!AX$50)+SUMIF(Maths!$AX$52,$A60,Maths!AX$58)+SUMIF(Maths!$AX$60,$A60,Maths!AX$66)+SUMIF(Maths!$AX$68,$A60,Maths!AX$74)+SUMIF(Maths!$AX$76,$A60,Maths!AX$82)+SUMIF(Maths!$AX$84,$A60,Maths!AX$90)+SUMIF(Maths!$AX$92,$A60,Maths!AX$98))+(SUMIF(IITMaths!$AX$12,$A60,IITMaths!AX$18)+SUMIF(IITMaths!$AX$20,$A60,IITMaths!AX$26)+SUMIF(IITMaths!$AX$28,$A60,IITMaths!AX$34)+SUMIF(IITMaths!$AX$36,$A60,IITMaths!AX$42)+SUMIF(IITMaths!$AX$44,$A60,IITMaths!AX$50)+SUMIF(IITMaths!$AX$52,$A60,IITMaths!AX$58)+SUMIF(IITMaths!$AX$60,$A60,IITMaths!AX$66)+SUMIF(IITMaths!$AX$68,$A60,IITMaths!AX$74)+SUMIF(IITMaths!$AX$76,$A60,IITMaths!AX$82)+SUMIF(IITMaths!$AX$84,$A60,IITMaths!AX$90)+SUMIF(IITMaths!$AX$92,$A60,IITMaths!AX$98))+(SUMIF(FourthLecture!$AX$12,$A60,FourthLecture!AX$18)+SUMIF(FourthLecture!$AX$20,$A60,FourthLecture!AX$26)+SUMIF(FourthLecture!$AX$28,$A60,FourthLecture!AX$34)+SUMIF(FourthLecture!$AX$36,$A60,FourthLecture!AX$42)+SUMIF(FourthLecture!$AX$44,$A60,FourthLecture!AX$50)+SUMIF(FourthLecture!$AX$52,$A60,FourthLecture!AX$58)+SUMIF(FourthLecture!$AX$60,$A60,FourthLecture!AX$66)+SUMIF(FourthLecture!$AX$68,$A60,FourthLecture!AX$74)+SUMIF(FourthLecture!$AX$76,$A60,FourthLecture!AX$82)+SUMIF(FourthLecture!$AX$84,$A60,FourthLecture!AX$90)+SUMIF(FourthLecture!$AX$92,$A60,FourthLecture!AX$98))+(SUMIF(OtherSubjects!$AX$12,$A60,OtherSubjects!AX$18)+SUMIF(OtherSubjects!$AX$20,$A60,OtherSubjects!AX$26)+SUMIF(OtherSubjects!$AX$28,$A60,OtherSubjects!AX$34)+SUMIF(OtherSubjects!$AX$36,$A60,OtherSubjects!AX$42)+SUMIF(OtherSubjects!$AX$44,$A60,OtherSubjects!AX$50)+SUMIF(OtherSubjects!$AX$52,$A60,OtherSubjects!AX$58)+SUMIF(OtherSubjects!$AX$60,$A60,OtherSubjects!AX$66)+SUMIF(OtherSubjects!$AX$68,$A60,OtherSubjects!AX$74)+SUMIF(OtherSubjects!$AX$76,$A60,OtherSubjects!AX$82)+SUMIF(OtherSubjects!$AX$84,$A60,OtherSubjects!AX$90)+SUMIF(OtherSubjects!$AX$92,$A60,OtherSubjects!AX$98))</f>
        <v>1800</v>
      </c>
      <c r="X60" s="331">
        <f>(SUMIF(Physics!$AX$12,$A60,Physics!AY$18)+SUMIF(Physics!$AX$20,$A60,Physics!AY$26)+SUMIF(Physics!$AX$28,$A60,Physics!AY$34)+SUMIF(Physics!$AX$36,$A60,Physics!AY$42)+SUMIF(Physics!$AX$44,$A60,Physics!AY$50)+SUMIF(Physics!$AX$52,$A60,Physics!AY$58)+SUMIF(Physics!$AX$60,$A60,Physics!AY$66)+SUMIF(Physics!$AX$68,$A60,Physics!AY$74)+SUMIF(Physics!$AX$76,$A60,Physics!AY$82)+SUMIF(Physics!$AX$84,$A60,Physics!AY$90)+SUMIF(Physics!$AX$92,$A60,Physics!AY$98))+(SUMIF(IITPhysics!$AX$12,$A60,IITPhysics!AY$18)+SUMIF(IITPhysics!$AX$20,$A60,IITPhysics!AY$26)+SUMIF(IITPhysics!$AX$28,$A60,IITPhysics!AY$34)+SUMIF(IITPhysics!$AX$36,$A60,IITPhysics!AY$42)+SUMIF(IITPhysics!$AX$44,$A60,IITPhysics!AY$50)+SUMIF(IITPhysics!$AX$52,$A60,IITPhysics!AY$58)+SUMIF(IITPhysics!$AX$60,$A60,IITPhysics!AY$66)+SUMIF(IITPhysics!$AX$68,$A60,IITPhysics!AY$74)+SUMIF(IITPhysics!$AX$76,$A60,IITPhysics!AY$82)+SUMIF(IITPhysics!$AX$84,$A60,IITPhysics!AY$90)+SUMIF(IITPhysics!$AX$92,$A60,IITPhysics!AY$98))+(SUMIF(Chem!$AX$12,$A60,Chem!AY$18)+SUMIF(Chem!$AX$20,$A60,Chem!AY$26)+SUMIF(Chem!$AX$28,$A60,Chem!AY$34)+SUMIF(Chem!$AX$36,$A60,Chem!AY$42)+SUMIF(Chem!$AX$44,$A60,Chem!AY$50)+SUMIF(Chem!$AX$52,$A60,Chem!AY$58)+SUMIF(Chem!$AX$60,$A60,Chem!AY$66)+SUMIF(Chem!$AX$68,$A60,Chem!AY$74)+SUMIF(Chem!$AX$76,$A60,Chem!AY$82)+SUMIF(Chem!$AX$84,$A60,Chem!AY$90)+SUMIF(Chem!$AX$92,$A60,Chem!AY$98))+(SUMIF(IITChem!$AX$12,$A60,IITChem!AY$18)+SUMIF(IITChem!$AX$20,$A60,IITChem!AY$26)+SUMIF(IITChem!$AX$28,$A60,IITChem!AY$34)+SUMIF(IITChem!$AX$36,$A60,IITChem!AY$42)+SUMIF(IITChem!$AX$44,$A60,IITChem!AY$50)+SUMIF(IITChem!$AX$52,$A60,IITChem!AY$58)+SUMIF(IITChem!$AX$60,$A60,IITChem!AY$66)+SUMIF(IITChem!$AX$68,$A60,IITChem!AY$74)+SUMIF(IITChem!$AX$76,$A60,IITChem!AY$82)+SUMIF(IITChem!$AX$84,$A60,IITChem!AY$90)+SUMIF(IITChem!$AX$92,$A60,IITChem!AY$98))+(SUMIF(Bio!$AX$12,$A60,Bio!AY$18)+SUMIF(Bio!$AX$20,$A60,Bio!AY$26)+SUMIF(Bio!$AX$28,$A60,Bio!AY$34)+SUMIF(Bio!$AX$36,$A60,Bio!AY$42)+SUMIF(Bio!$AX$44,$A60,Bio!AY$50)+SUMIF(Bio!$AX$52,$A60,Bio!AY$58)+SUMIF(Bio!$AX$60,$A60,Bio!AY$66)+SUMIF(Bio!$AX$68,$A60,Bio!AY$74)+SUMIF(Bio!$AX$76,$A60,Bio!AY$82)+SUMIF(Bio!$AX$84,$A60,Bio!AY$90)+SUMIF(Bio!$AX$92,$A60,Bio!AY$98))+(SUMIF(Maths!$AX$12,$A60,Maths!AY$18)+SUMIF(Maths!$AX$20,$A60,Maths!AY$26)+SUMIF(Maths!$AX$28,$A60,Maths!AY$34)+SUMIF(Maths!$AX$36,$A60,Maths!AY$42)+SUMIF(Maths!$AX$44,$A60,Maths!AY$50)+SUMIF(Maths!$AX$52,$A60,Maths!AY$58)+SUMIF(Maths!$AX$60,$A60,Maths!AY$66)+SUMIF(Maths!$AX$68,$A60,Maths!AY$74)+SUMIF(Maths!$AX$76,$A60,Maths!AY$82)+SUMIF(Maths!$AX$84,$A60,Maths!AY$90)+SUMIF(Maths!$AX$92,$A60,Maths!AY$98))+(SUMIF(IITMaths!$AX$12,$A60,IITMaths!AY$18)+SUMIF(IITMaths!$AX$20,$A60,IITMaths!AY$26)+SUMIF(IITMaths!$AX$28,$A60,IITMaths!AY$34)+SUMIF(IITMaths!$AX$36,$A60,IITMaths!AY$42)+SUMIF(IITMaths!$AX$44,$A60,IITMaths!AY$50)+SUMIF(IITMaths!$AX$52,$A60,IITMaths!AY$58)+SUMIF(IITMaths!$AX$60,$A60,IITMaths!AY$66)+SUMIF(IITMaths!$AX$68,$A60,IITMaths!AY$74)+SUMIF(IITMaths!$AX$76,$A60,IITMaths!AY$82)+SUMIF(IITMaths!$AX$84,$A60,IITMaths!AY$90)+SUMIF(IITMaths!$AX$92,$A60,IITMaths!AY$98))+(SUMIF(FourthLecture!$AX$12,$A60,FourthLecture!AY$18)+SUMIF(FourthLecture!$AX$20,$A60,FourthLecture!AY$26)+SUMIF(FourthLecture!$AX$28,$A60,FourthLecture!AY$34)+SUMIF(FourthLecture!$AX$36,$A60,FourthLecture!AY$42)+SUMIF(FourthLecture!$AX$44,$A60,FourthLecture!AY$50)+SUMIF(FourthLecture!$AX$52,$A60,FourthLecture!AY$58)+SUMIF(FourthLecture!$AX$60,$A60,FourthLecture!AY$66)+SUMIF(FourthLecture!$AX$68,$A60,FourthLecture!AY$74)+SUMIF(FourthLecture!$AX$76,$A60,FourthLecture!AY$82)+SUMIF(FourthLecture!$AX$84,$A60,FourthLecture!AY$90)+SUMIF(FourthLecture!$AX$92,$A60,FourthLecture!AY$98))+(SUMIF(OtherSubjects!$AX$12,$A60,OtherSubjects!AY$18)+SUMIF(OtherSubjects!$AX$20,$A60,OtherSubjects!AY$26)+SUMIF(OtherSubjects!$AX$28,$A60,OtherSubjects!AY$34)+SUMIF(OtherSubjects!$AX$36,$A60,OtherSubjects!AY$42)+SUMIF(OtherSubjects!$AX$44,$A60,OtherSubjects!AY$50)+SUMIF(OtherSubjects!$AX$52,$A60,OtherSubjects!AY$58)+SUMIF(OtherSubjects!$AX$60,$A60,OtherSubjects!AY$66)+SUMIF(OtherSubjects!$AX$68,$A60,OtherSubjects!AY$74)+SUMIF(OtherSubjects!$AX$76,$A60,OtherSubjects!AY$82)+SUMIF(OtherSubjects!$AX$84,$A60,OtherSubjects!AY$90)+SUMIF(OtherSubjects!$AX$92,$A60,OtherSubjects!AY$98))</f>
        <v>0</v>
      </c>
      <c r="Y60" s="331">
        <f>(SUMIF(Physics!$AX$12,$A60,Physics!AZ$18)+SUMIF(Physics!$AX$20,$A60,Physics!AZ$26)+SUMIF(Physics!$AX$28,$A60,Physics!AZ$34)+SUMIF(Physics!$AX$36,$A60,Physics!AZ$42)+SUMIF(Physics!$AX$44,$A60,Physics!AZ$50)+SUMIF(Physics!$AX$52,$A60,Physics!AZ$58)+SUMIF(Physics!$AX$60,$A60,Physics!AZ$66)+SUMIF(Physics!$AX$68,$A60,Physics!AZ$74)+SUMIF(Physics!$AX$76,$A60,Physics!AZ$82)+SUMIF(Physics!$AX$84,$A60,Physics!AZ$90)+SUMIF(Physics!$AX$92,$A60,Physics!AZ$98))+(SUMIF(IITPhysics!$AX$12,$A60,IITPhysics!AZ$18)+SUMIF(IITPhysics!$AX$20,$A60,IITPhysics!AZ$26)+SUMIF(IITPhysics!$AX$28,$A60,IITPhysics!AZ$34)+SUMIF(IITPhysics!$AX$36,$A60,IITPhysics!AZ$42)+SUMIF(IITPhysics!$AX$44,$A60,IITPhysics!AZ$50)+SUMIF(IITPhysics!$AX$52,$A60,IITPhysics!AZ$58)+SUMIF(IITPhysics!$AX$60,$A60,IITPhysics!AZ$66)+SUMIF(IITPhysics!$AX$68,$A60,IITPhysics!AZ$74)+SUMIF(IITPhysics!$AX$76,$A60,IITPhysics!AZ$82)+SUMIF(IITPhysics!$AX$84,$A60,IITPhysics!AZ$90)+SUMIF(IITPhysics!$AX$92,$A60,IITPhysics!AZ$98))+(SUMIF(Chem!$AX$12,$A60,Chem!AZ$18)+SUMIF(Chem!$AX$20,$A60,Chem!AZ$26)+SUMIF(Chem!$AX$28,$A60,Chem!AZ$34)+SUMIF(Chem!$AX$36,$A60,Chem!AZ$42)+SUMIF(Chem!$AX$44,$A60,Chem!AZ$50)+SUMIF(Chem!$AX$52,$A60,Chem!AZ$58)+SUMIF(Chem!$AX$60,$A60,Chem!AZ$66)+SUMIF(Chem!$AX$68,$A60,Chem!AZ$74)+SUMIF(Chem!$AX$76,$A60,Chem!AZ$82)+SUMIF(Chem!$AX$84,$A60,Chem!AZ$90)+SUMIF(Chem!$AX$92,$A60,Chem!AZ$98))+(SUMIF(IITChem!$AX$12,$A60,IITChem!AZ$18)+SUMIF(IITChem!$AX$20,$A60,IITChem!AZ$26)+SUMIF(IITChem!$AX$28,$A60,IITChem!AZ$34)+SUMIF(IITChem!$AX$36,$A60,IITChem!AZ$42)+SUMIF(IITChem!$AX$44,$A60,IITChem!AZ$50)+SUMIF(IITChem!$AX$52,$A60,IITChem!AZ$58)+SUMIF(IITChem!$AX$60,$A60,IITChem!AZ$66)+SUMIF(IITChem!$AX$68,$A60,IITChem!AZ$74)+SUMIF(IITChem!$AX$76,$A60,IITChem!AZ$82)+SUMIF(IITChem!$AX$84,$A60,IITChem!AZ$90)+SUMIF(IITChem!$AX$92,$A60,IITChem!AZ$98))+(SUMIF(Bio!$AX$12,$A60,Bio!AZ$18)+SUMIF(Bio!$AX$20,$A60,Bio!AZ$26)+SUMIF(Bio!$AX$28,$A60,Bio!AZ$34)+SUMIF(Bio!$AX$36,$A60,Bio!AZ$42)+SUMIF(Bio!$AX$44,$A60,Bio!AZ$50)+SUMIF(Bio!$AX$52,$A60,Bio!AZ$58)+SUMIF(Bio!$AX$60,$A60,Bio!AZ$66)+SUMIF(Bio!$AX$68,$A60,Bio!AZ$74)+SUMIF(Bio!$AX$76,$A60,Bio!AZ$82)+SUMIF(Bio!$AX$84,$A60,Bio!AZ$90)+SUMIF(Bio!$AX$92,$A60,Bio!AZ$98))+(SUMIF(Maths!$AX$12,$A60,Maths!AZ$18)+SUMIF(Maths!$AX$20,$A60,Maths!AZ$26)+SUMIF(Maths!$AX$28,$A60,Maths!AZ$34)+SUMIF(Maths!$AX$36,$A60,Maths!AZ$42)+SUMIF(Maths!$AX$44,$A60,Maths!AZ$50)+SUMIF(Maths!$AX$52,$A60,Maths!AZ$58)+SUMIF(Maths!$AX$60,$A60,Maths!AZ$66)+SUMIF(Maths!$AX$68,$A60,Maths!AZ$74)+SUMIF(Maths!$AX$76,$A60,Maths!AZ$82)+SUMIF(Maths!$AX$84,$A60,Maths!AZ$90)+SUMIF(Maths!$AX$92,$A60,Maths!AZ$98))+(SUMIF(IITMaths!$AX$12,$A60,IITMaths!AZ$18)+SUMIF(IITMaths!$AX$20,$A60,IITMaths!AZ$26)+SUMIF(IITMaths!$AX$28,$A60,IITMaths!AZ$34)+SUMIF(IITMaths!$AX$36,$A60,IITMaths!AZ$42)+SUMIF(IITMaths!$AX$44,$A60,IITMaths!AZ$50)+SUMIF(IITMaths!$AX$52,$A60,IITMaths!AZ$58)+SUMIF(IITMaths!$AX$60,$A60,IITMaths!AZ$66)+SUMIF(IITMaths!$AX$68,$A60,IITMaths!AZ$74)+SUMIF(IITMaths!$AX$76,$A60,IITMaths!AZ$82)+SUMIF(IITMaths!$AX$84,$A60,IITMaths!AZ$90)+SUMIF(IITMaths!$AX$92,$A60,IITMaths!AZ$98))+(SUMIF(FourthLecture!$AX$12,$A60,FourthLecture!AZ$18)+SUMIF(FourthLecture!$AX$20,$A60,FourthLecture!AZ$26)+SUMIF(FourthLecture!$AX$28,$A60,FourthLecture!AZ$34)+SUMIF(FourthLecture!$AX$36,$A60,FourthLecture!AZ$42)+SUMIF(FourthLecture!$AX$44,$A60,FourthLecture!AZ$50)+SUMIF(FourthLecture!$AX$52,$A60,FourthLecture!AZ$58)+SUMIF(FourthLecture!$AX$60,$A60,FourthLecture!AZ$66)+SUMIF(FourthLecture!$AX$68,$A60,FourthLecture!AZ$74)+SUMIF(FourthLecture!$AX$76,$A60,FourthLecture!AZ$82)+SUMIF(FourthLecture!$AX$84,$A60,FourthLecture!AZ$90)+SUMIF(FourthLecture!$AX$92,$A60,FourthLecture!AZ$98))+(SUMIF(OtherSubjects!$AX$12,$A60,OtherSubjects!AZ$18)+SUMIF(OtherSubjects!$AX$20,$A60,OtherSubjects!AZ$26)+SUMIF(OtherSubjects!$AX$28,$A60,OtherSubjects!AZ$34)+SUMIF(OtherSubjects!$AX$36,$A60,OtherSubjects!AZ$42)+SUMIF(OtherSubjects!$AX$44,$A60,OtherSubjects!AZ$50)+SUMIF(OtherSubjects!$AX$52,$A60,OtherSubjects!AZ$58)+SUMIF(OtherSubjects!$AX$60,$A60,OtherSubjects!AZ$66)+SUMIF(OtherSubjects!$AX$68,$A60,OtherSubjects!AZ$74)+SUMIF(OtherSubjects!$AX$76,$A60,OtherSubjects!AZ$82)+SUMIF(OtherSubjects!$AX$84,$A60,OtherSubjects!AZ$90)+SUMIF(OtherSubjects!$AX$92,$A60,OtherSubjects!AZ$98))</f>
        <v>0</v>
      </c>
      <c r="Z60" s="331">
        <f>(SUMIF(Physics!$AX$12,$A60,Physics!BA$18)+SUMIF(Physics!$AX$20,$A60,Physics!BA$26)+SUMIF(Physics!$AX$28,$A60,Physics!BA$34)+SUMIF(Physics!$AX$36,$A60,Physics!BA$42)+SUMIF(Physics!$AX$44,$A60,Physics!BA$50)+SUMIF(Physics!$AX$52,$A60,Physics!BA$58)+SUMIF(Physics!$AX$60,$A60,Physics!BA$66)+SUMIF(Physics!$AX$68,$A60,Physics!BA$74)+SUMIF(Physics!$AX$76,$A60,Physics!BA$82)+SUMIF(Physics!$AX$84,$A60,Physics!BA$90)+SUMIF(Physics!$AX$92,$A60,Physics!BA$98))+(SUMIF(IITPhysics!$AX$12,$A60,IITPhysics!BA$18)+SUMIF(IITPhysics!$AX$20,$A60,IITPhysics!BA$26)+SUMIF(IITPhysics!$AX$28,$A60,IITPhysics!BA$34)+SUMIF(IITPhysics!$AX$36,$A60,IITPhysics!BA$42)+SUMIF(IITPhysics!$AX$44,$A60,IITPhysics!BA$50)+SUMIF(IITPhysics!$AX$52,$A60,IITPhysics!BA$58)+SUMIF(IITPhysics!$AX$60,$A60,IITPhysics!BA$66)+SUMIF(IITPhysics!$AX$68,$A60,IITPhysics!BA$74)+SUMIF(IITPhysics!$AX$76,$A60,IITPhysics!BA$82)+SUMIF(IITPhysics!$AX$84,$A60,IITPhysics!BA$90)+SUMIF(IITPhysics!$AX$92,$A60,IITPhysics!BA$98))+(SUMIF(Chem!$AX$12,$A60,Chem!BA$18)+SUMIF(Chem!$AX$20,$A60,Chem!BA$26)+SUMIF(Chem!$AX$28,$A60,Chem!BA$34)+SUMIF(Chem!$AX$36,$A60,Chem!BA$42)+SUMIF(Chem!$AX$44,$A60,Chem!BA$50)+SUMIF(Chem!$AX$52,$A60,Chem!BA$58)+SUMIF(Chem!$AX$60,$A60,Chem!BA$66)+SUMIF(Chem!$AX$68,$A60,Chem!BA$74)+SUMIF(Chem!$AX$76,$A60,Chem!BA$82)+SUMIF(Chem!$AX$84,$A60,Chem!BA$90)+SUMIF(Chem!$AX$92,$A60,Chem!BA$98))+(SUMIF(IITChem!$AX$12,$A60,IITChem!BA$18)+SUMIF(IITChem!$AX$20,$A60,IITChem!BA$26)+SUMIF(IITChem!$AX$28,$A60,IITChem!BA$34)+SUMIF(IITChem!$AX$36,$A60,IITChem!BA$42)+SUMIF(IITChem!$AX$44,$A60,IITChem!BA$50)+SUMIF(IITChem!$AX$52,$A60,IITChem!BA$58)+SUMIF(IITChem!$AX$60,$A60,IITChem!BA$66)+SUMIF(IITChem!$AX$68,$A60,IITChem!BA$74)+SUMIF(IITChem!$AX$76,$A60,IITChem!BA$82)+SUMIF(IITChem!$AX$84,$A60,IITChem!BA$90)+SUMIF(IITChem!$AX$92,$A60,IITChem!BA$98))+(SUMIF(Bio!$AX$12,$A60,Bio!BA$18)+SUMIF(Bio!$AX$20,$A60,Bio!BA$26)+SUMIF(Bio!$AX$28,$A60,Bio!BA$34)+SUMIF(Bio!$AX$36,$A60,Bio!BA$42)+SUMIF(Bio!$AX$44,$A60,Bio!BA$50)+SUMIF(Bio!$AX$52,$A60,Bio!BA$58)+SUMIF(Bio!$AX$60,$A60,Bio!BA$66)+SUMIF(Bio!$AX$68,$A60,Bio!BA$74)+SUMIF(Bio!$AX$76,$A60,Bio!BA$82)+SUMIF(Bio!$AX$84,$A60,Bio!BA$90)+SUMIF(Bio!$AX$92,$A60,Bio!BA$98))+(SUMIF(Maths!$AX$12,$A60,Maths!BA$18)+SUMIF(Maths!$AX$20,$A60,Maths!BA$26)+SUMIF(Maths!$AX$28,$A60,Maths!BA$34)+SUMIF(Maths!$AX$36,$A60,Maths!BA$42)+SUMIF(Maths!$AX$44,$A60,Maths!BA$50)+SUMIF(Maths!$AX$52,$A60,Maths!BA$58)+SUMIF(Maths!$AX$60,$A60,Maths!BA$66)+SUMIF(Maths!$AX$68,$A60,Maths!BA$74)+SUMIF(Maths!$AX$76,$A60,Maths!BA$82)+SUMIF(Maths!$AX$84,$A60,Maths!BA$90)+SUMIF(Maths!$AX$92,$A60,Maths!BA$98))+(SUMIF(IITMaths!$AX$12,$A60,IITMaths!BA$18)+SUMIF(IITMaths!$AX$20,$A60,IITMaths!BA$26)+SUMIF(IITMaths!$AX$28,$A60,IITMaths!BA$34)+SUMIF(IITMaths!$AX$36,$A60,IITMaths!BA$42)+SUMIF(IITMaths!$AX$44,$A60,IITMaths!BA$50)+SUMIF(IITMaths!$AX$52,$A60,IITMaths!BA$58)+SUMIF(IITMaths!$AX$60,$A60,IITMaths!BA$66)+SUMIF(IITMaths!$AX$68,$A60,IITMaths!BA$74)+SUMIF(IITMaths!$AX$76,$A60,IITMaths!BA$82)+SUMIF(IITMaths!$AX$84,$A60,IITMaths!BA$90)+SUMIF(IITMaths!$AX$92,$A60,IITMaths!BA$98))+(SUMIF(FourthLecture!$AX$12,$A60,FourthLecture!BA$18)+SUMIF(FourthLecture!$AX$20,$A60,FourthLecture!BA$26)+SUMIF(FourthLecture!$AX$28,$A60,FourthLecture!BA$34)+SUMIF(FourthLecture!$AX$36,$A60,FourthLecture!BA$42)+SUMIF(FourthLecture!$AX$44,$A60,FourthLecture!BA$50)+SUMIF(FourthLecture!$AX$52,$A60,FourthLecture!BA$58)+SUMIF(FourthLecture!$AX$60,$A60,FourthLecture!BA$66)+SUMIF(FourthLecture!$AX$68,$A60,FourthLecture!BA$74)+SUMIF(FourthLecture!$AX$76,$A60,FourthLecture!BA$82)+SUMIF(FourthLecture!$AX$84,$A60,FourthLecture!BA$90)+SUMIF(FourthLecture!$AX$92,$A60,FourthLecture!BA$98))+(SUMIF(OtherSubjects!$AX$12,$A60,OtherSubjects!BA$18)+SUMIF(OtherSubjects!$AX$20,$A60,OtherSubjects!BA$26)+SUMIF(OtherSubjects!$AX$28,$A60,OtherSubjects!BA$34)+SUMIF(OtherSubjects!$AX$36,$A60,OtherSubjects!BA$42)+SUMIF(OtherSubjects!$AX$44,$A60,OtherSubjects!BA$50)+SUMIF(OtherSubjects!$AX$52,$A60,OtherSubjects!BA$58)+SUMIF(OtherSubjects!$AX$60,$A60,OtherSubjects!BA$66)+SUMIF(OtherSubjects!$AX$68,$A60,OtherSubjects!BA$74)+SUMIF(OtherSubjects!$AX$76,$A60,OtherSubjects!BA$82)+SUMIF(OtherSubjects!$AX$84,$A60,OtherSubjects!BA$90)+SUMIF(OtherSubjects!$AX$92,$A60,OtherSubjects!BA$98))</f>
        <v>0</v>
      </c>
      <c r="AA60" s="331">
        <f>(SUMIF(Physics!$AX$12,$A60,Physics!BB$18)+SUMIF(Physics!$AX$20,$A60,Physics!BB$26)+SUMIF(Physics!$AX$28,$A60,Physics!BB$34)+SUMIF(Physics!$AX$36,$A60,Physics!BB$42)+SUMIF(Physics!$AX$44,$A60,Physics!BB$50)+SUMIF(Physics!$AX$52,$A60,Physics!BB$58)+SUMIF(Physics!$AX$60,$A60,Physics!BB$66)+SUMIF(Physics!$AX$68,$A60,Physics!BB$74)+SUMIF(Physics!$AX$76,$A60,Physics!BB$82)+SUMIF(Physics!$AX$84,$A60,Physics!BB$90)+SUMIF(Physics!$AX$92,$A60,Physics!BB$98))+(SUMIF(IITPhysics!$AX$12,$A60,IITPhysics!BB$18)+SUMIF(IITPhysics!$AX$20,$A60,IITPhysics!BB$26)+SUMIF(IITPhysics!$AX$28,$A60,IITPhysics!BB$34)+SUMIF(IITPhysics!$AX$36,$A60,IITPhysics!BB$42)+SUMIF(IITPhysics!$AX$44,$A60,IITPhysics!BB$50)+SUMIF(IITPhysics!$AX$52,$A60,IITPhysics!BB$58)+SUMIF(IITPhysics!$AX$60,$A60,IITPhysics!BB$66)+SUMIF(IITPhysics!$AX$68,$A60,IITPhysics!BB$74)+SUMIF(IITPhysics!$AX$76,$A60,IITPhysics!BB$82)+SUMIF(IITPhysics!$AX$84,$A60,IITPhysics!BB$90)+SUMIF(IITPhysics!$AX$92,$A60,IITPhysics!BB$98))+(SUMIF(Chem!$AX$12,$A60,Chem!BB$18)+SUMIF(Chem!$AX$20,$A60,Chem!BB$26)+SUMIF(Chem!$AX$28,$A60,Chem!BB$34)+SUMIF(Chem!$AX$36,$A60,Chem!BB$42)+SUMIF(Chem!$AX$44,$A60,Chem!BB$50)+SUMIF(Chem!$AX$52,$A60,Chem!BB$58)+SUMIF(Chem!$AX$60,$A60,Chem!BB$66)+SUMIF(Chem!$AX$68,$A60,Chem!BB$74)+SUMIF(Chem!$AX$76,$A60,Chem!BB$82)+SUMIF(Chem!$AX$84,$A60,Chem!BB$90)+SUMIF(Chem!$AX$92,$A60,Chem!BB$98))+(SUMIF(IITChem!$AX$12,$A60,IITChem!BB$18)+SUMIF(IITChem!$AX$20,$A60,IITChem!BB$26)+SUMIF(IITChem!$AX$28,$A60,IITChem!BB$34)+SUMIF(IITChem!$AX$36,$A60,IITChem!BB$42)+SUMIF(IITChem!$AX$44,$A60,IITChem!BB$50)+SUMIF(IITChem!$AX$52,$A60,IITChem!BB$58)+SUMIF(IITChem!$AX$60,$A60,IITChem!BB$66)+SUMIF(IITChem!$AX$68,$A60,IITChem!BB$74)+SUMIF(IITChem!$AX$76,$A60,IITChem!BB$82)+SUMIF(IITChem!$AX$84,$A60,IITChem!BB$90)+SUMIF(IITChem!$AX$92,$A60,IITChem!BB$98))+(SUMIF(Bio!$AX$12,$A60,Bio!BB$18)+SUMIF(Bio!$AX$20,$A60,Bio!BB$26)+SUMIF(Bio!$AX$28,$A60,Bio!BB$34)+SUMIF(Bio!$AX$36,$A60,Bio!BB$42)+SUMIF(Bio!$AX$44,$A60,Bio!BB$50)+SUMIF(Bio!$AX$52,$A60,Bio!BB$58)+SUMIF(Bio!$AX$60,$A60,Bio!BB$66)+SUMIF(Bio!$AX$68,$A60,Bio!BB$74)+SUMIF(Bio!$AX$76,$A60,Bio!BB$82)+SUMIF(Bio!$AX$84,$A60,Bio!BB$90)+SUMIF(Bio!$AX$92,$A60,Bio!BB$98))+(SUMIF(Maths!$AX$12,$A60,Maths!BB$18)+SUMIF(Maths!$AX$20,$A60,Maths!BB$26)+SUMIF(Maths!$AX$28,$A60,Maths!BB$34)+SUMIF(Maths!$AX$36,$A60,Maths!BB$42)+SUMIF(Maths!$AX$44,$A60,Maths!BB$50)+SUMIF(Maths!$AX$52,$A60,Maths!BB$58)+SUMIF(Maths!$AX$60,$A60,Maths!BB$66)+SUMIF(Maths!$AX$68,$A60,Maths!BB$74)+SUMIF(Maths!$AX$76,$A60,Maths!BB$82)+SUMIF(Maths!$AX$84,$A60,Maths!BB$90)+SUMIF(Maths!$AX$92,$A60,Maths!BB$98))+(SUMIF(IITMaths!$AX$12,$A60,IITMaths!BB$18)+SUMIF(IITMaths!$AX$20,$A60,IITMaths!BB$26)+SUMIF(IITMaths!$AX$28,$A60,IITMaths!BB$34)+SUMIF(IITMaths!$AX$36,$A60,IITMaths!BB$42)+SUMIF(IITMaths!$AX$44,$A60,IITMaths!BB$50)+SUMIF(IITMaths!$AX$52,$A60,IITMaths!BB$58)+SUMIF(IITMaths!$AX$60,$A60,IITMaths!BB$66)+SUMIF(IITMaths!$AX$68,$A60,IITMaths!BB$74)+SUMIF(IITMaths!$AX$76,$A60,IITMaths!BB$82)+SUMIF(IITMaths!$AX$84,$A60,IITMaths!BB$90)+SUMIF(IITMaths!$AX$92,$A60,IITMaths!BB$98))+(SUMIF(FourthLecture!$AX$12,$A60,FourthLecture!BB$18)+SUMIF(FourthLecture!$AX$20,$A60,FourthLecture!BB$26)+SUMIF(FourthLecture!$AX$28,$A60,FourthLecture!BB$34)+SUMIF(FourthLecture!$AX$36,$A60,FourthLecture!BB$42)+SUMIF(FourthLecture!$AX$44,$A60,FourthLecture!BB$50)+SUMIF(FourthLecture!$AX$52,$A60,FourthLecture!BB$58)+SUMIF(FourthLecture!$AX$60,$A60,FourthLecture!BB$66)+SUMIF(FourthLecture!$AX$68,$A60,FourthLecture!BB$74)+SUMIF(FourthLecture!$AX$76,$A60,FourthLecture!BB$82)+SUMIF(FourthLecture!$AX$84,$A60,FourthLecture!BB$90)+SUMIF(FourthLecture!$AX$92,$A60,FourthLecture!BB$98))+(SUMIF(OtherSubjects!$AX$12,$A60,OtherSubjects!BB$18)+SUMIF(OtherSubjects!$AX$20,$A60,OtherSubjects!BB$26)+SUMIF(OtherSubjects!$AX$28,$A60,OtherSubjects!BB$34)+SUMIF(OtherSubjects!$AX$36,$A60,OtherSubjects!BB$42)+SUMIF(OtherSubjects!$AX$44,$A60,OtherSubjects!BB$50)+SUMIF(OtherSubjects!$AX$52,$A60,OtherSubjects!BB$58)+SUMIF(OtherSubjects!$AX$60,$A60,OtherSubjects!BB$66)+SUMIF(OtherSubjects!$AX$68,$A60,OtherSubjects!BB$74)+SUMIF(OtherSubjects!$AX$76,$A60,OtherSubjects!BB$82)+SUMIF(OtherSubjects!$AX$84,$A60,OtherSubjects!BB$90)+SUMIF(OtherSubjects!$AX$92,$A60,OtherSubjects!BB$98))</f>
        <v>0</v>
      </c>
      <c r="AB60" s="331">
        <f>(SUMIF(Physics!$AX$12,$A60,Physics!BC$18)+SUMIF(Physics!$AX$20,$A60,Physics!BC$26)+SUMIF(Physics!$AX$28,$A60,Physics!BC$34)+SUMIF(Physics!$AX$36,$A60,Physics!BC$42)+SUMIF(Physics!$AX$44,$A60,Physics!BC$50)+SUMIF(Physics!$AX$52,$A60,Physics!BC$58)+SUMIF(Physics!$AX$60,$A60,Physics!BC$66)+SUMIF(Physics!$AX$68,$A60,Physics!BC$74)+SUMIF(Physics!$AX$76,$A60,Physics!BC$82)+SUMIF(Physics!$AX$84,$A60,Physics!BC$90)+SUMIF(Physics!$AX$92,$A60,Physics!BC$98))+(SUMIF(IITPhysics!$AX$12,$A60,IITPhysics!BC$18)+SUMIF(IITPhysics!$AX$20,$A60,IITPhysics!BC$26)+SUMIF(IITPhysics!$AX$28,$A60,IITPhysics!BC$34)+SUMIF(IITPhysics!$AX$36,$A60,IITPhysics!BC$42)+SUMIF(IITPhysics!$AX$44,$A60,IITPhysics!BC$50)+SUMIF(IITPhysics!$AX$52,$A60,IITPhysics!BC$58)+SUMIF(IITPhysics!$AX$60,$A60,IITPhysics!BC$66)+SUMIF(IITPhysics!$AX$68,$A60,IITPhysics!BC$74)+SUMIF(IITPhysics!$AX$76,$A60,IITPhysics!BC$82)+SUMIF(IITPhysics!$AX$84,$A60,IITPhysics!BC$90)+SUMIF(IITPhysics!$AX$92,$A60,IITPhysics!BC$98))+(SUMIF(Chem!$AX$12,$A60,Chem!BC$18)+SUMIF(Chem!$AX$20,$A60,Chem!BC$26)+SUMIF(Chem!$AX$28,$A60,Chem!BC$34)+SUMIF(Chem!$AX$36,$A60,Chem!BC$42)+SUMIF(Chem!$AX$44,$A60,Chem!BC$50)+SUMIF(Chem!$AX$52,$A60,Chem!BC$58)+SUMIF(Chem!$AX$60,$A60,Chem!BC$66)+SUMIF(Chem!$AX$68,$A60,Chem!BC$74)+SUMIF(Chem!$AX$76,$A60,Chem!BC$82)+SUMIF(Chem!$AX$84,$A60,Chem!BC$90)+SUMIF(Chem!$AX$92,$A60,Chem!BC$98))+(SUMIF(IITChem!$AX$12,$A60,IITChem!BC$18)+SUMIF(IITChem!$AX$20,$A60,IITChem!BC$26)+SUMIF(IITChem!$AX$28,$A60,IITChem!BC$34)+SUMIF(IITChem!$AX$36,$A60,IITChem!BC$42)+SUMIF(IITChem!$AX$44,$A60,IITChem!BC$50)+SUMIF(IITChem!$AX$52,$A60,IITChem!BC$58)+SUMIF(IITChem!$AX$60,$A60,IITChem!BC$66)+SUMIF(IITChem!$AX$68,$A60,IITChem!BC$74)+SUMIF(IITChem!$AX$76,$A60,IITChem!BC$82)+SUMIF(IITChem!$AX$84,$A60,IITChem!BC$90)+SUMIF(IITChem!$AX$92,$A60,IITChem!BC$98))+(SUMIF(Bio!$AX$12,$A60,Bio!BC$18)+SUMIF(Bio!$AX$20,$A60,Bio!BC$26)+SUMIF(Bio!$AX$28,$A60,Bio!BC$34)+SUMIF(Bio!$AX$36,$A60,Bio!BC$42)+SUMIF(Bio!$AX$44,$A60,Bio!BC$50)+SUMIF(Bio!$AX$52,$A60,Bio!BC$58)+SUMIF(Bio!$AX$60,$A60,Bio!BC$66)+SUMIF(Bio!$AX$68,$A60,Bio!BC$74)+SUMIF(Bio!$AX$76,$A60,Bio!BC$82)+SUMIF(Bio!$AX$84,$A60,Bio!BC$90)+SUMIF(Bio!$AX$92,$A60,Bio!BC$98))+(SUMIF(Maths!$AX$12,$A60,Maths!BC$18)+SUMIF(Maths!$AX$20,$A60,Maths!BC$26)+SUMIF(Maths!$AX$28,$A60,Maths!BC$34)+SUMIF(Maths!$AX$36,$A60,Maths!BC$42)+SUMIF(Maths!$AX$44,$A60,Maths!BC$50)+SUMIF(Maths!$AX$52,$A60,Maths!BC$58)+SUMIF(Maths!$AX$60,$A60,Maths!BC$66)+SUMIF(Maths!$AX$68,$A60,Maths!BC$74)+SUMIF(Maths!$AX$76,$A60,Maths!BC$82)+SUMIF(Maths!$AX$84,$A60,Maths!BC$90)+SUMIF(Maths!$AX$92,$A60,Maths!BC$98))+(SUMIF(IITMaths!$AX$12,$A60,IITMaths!BC$18)+SUMIF(IITMaths!$AX$20,$A60,IITMaths!BC$26)+SUMIF(IITMaths!$AX$28,$A60,IITMaths!BC$34)+SUMIF(IITMaths!$AX$36,$A60,IITMaths!BC$42)+SUMIF(IITMaths!$AX$44,$A60,IITMaths!BC$50)+SUMIF(IITMaths!$AX$52,$A60,IITMaths!BC$58)+SUMIF(IITMaths!$AX$60,$A60,IITMaths!BC$66)+SUMIF(IITMaths!$AX$68,$A60,IITMaths!BC$74)+SUMIF(IITMaths!$AX$76,$A60,IITMaths!BC$82)+SUMIF(IITMaths!$AX$84,$A60,IITMaths!BC$90)+SUMIF(IITMaths!$AX$92,$A60,IITMaths!BC$98))+(SUMIF(FourthLecture!$AX$12,$A60,FourthLecture!BC$18)+SUMIF(FourthLecture!$AX$20,$A60,FourthLecture!BC$26)+SUMIF(FourthLecture!$AX$28,$A60,FourthLecture!BC$34)+SUMIF(FourthLecture!$AX$36,$A60,FourthLecture!BC$42)+SUMIF(FourthLecture!$AX$44,$A60,FourthLecture!BC$50)+SUMIF(FourthLecture!$AX$52,$A60,FourthLecture!BC$58)+SUMIF(FourthLecture!$AX$60,$A60,FourthLecture!BC$66)+SUMIF(FourthLecture!$AX$68,$A60,FourthLecture!BC$74)+SUMIF(FourthLecture!$AX$76,$A60,FourthLecture!BC$82)+SUMIF(FourthLecture!$AX$84,$A60,FourthLecture!BC$90)+SUMIF(FourthLecture!$AX$92,$A60,FourthLecture!BC$98))+(SUMIF(OtherSubjects!$AX$12,$A60,OtherSubjects!BC$18)+SUMIF(OtherSubjects!$AX$20,$A60,OtherSubjects!BC$26)+SUMIF(OtherSubjects!$AX$28,$A60,OtherSubjects!BC$34)+SUMIF(OtherSubjects!$AX$36,$A60,OtherSubjects!BC$42)+SUMIF(OtherSubjects!$AX$44,$A60,OtherSubjects!BC$50)+SUMIF(OtherSubjects!$AX$52,$A60,OtherSubjects!BC$58)+SUMIF(OtherSubjects!$AX$60,$A60,OtherSubjects!BC$66)+SUMIF(OtherSubjects!$AX$68,$A60,OtherSubjects!BC$74)+SUMIF(OtherSubjects!$AX$76,$A60,OtherSubjects!BC$82)+SUMIF(OtherSubjects!$AX$84,$A60,OtherSubjects!BC$90)+SUMIF(OtherSubjects!$AX$92,$A60,OtherSubjects!BC$98))</f>
        <v>0</v>
      </c>
      <c r="AC60" s="366">
        <f>(SUMIF(Physics!$AX$12,$A60,Physics!BD$18)+SUMIF(Physics!$AX$20,$A60,Physics!BD$26)+SUMIF(Physics!$AX$28,$A60,Physics!BD$34)+SUMIF(Physics!$AX$36,$A60,Physics!BD$42)+SUMIF(Physics!$AX$44,$A60,Physics!BD$50)+SUMIF(Physics!$AX$52,$A60,Physics!BD$58)+SUMIF(Physics!$AX$60,$A60,Physics!BD$66)+SUMIF(Physics!$AX$68,$A60,Physics!BD$74)+SUMIF(Physics!$AX$76,$A60,Physics!BD$82)+SUMIF(Physics!$AX$84,$A60,Physics!BD$90)+SUMIF(Physics!$AX$92,$A60,Physics!BD$98))+(SUMIF(IITPhysics!$AX$12,$A60,IITPhysics!BD$18)+SUMIF(IITPhysics!$AX$20,$A60,IITPhysics!BD$26)+SUMIF(IITPhysics!$AX$28,$A60,IITPhysics!BD$34)+SUMIF(IITPhysics!$AX$36,$A60,IITPhysics!BD$42)+SUMIF(IITPhysics!$AX$44,$A60,IITPhysics!BD$50)+SUMIF(IITPhysics!$AX$52,$A60,IITPhysics!BD$58)+SUMIF(IITPhysics!$AX$60,$A60,IITPhysics!BD$66)+SUMIF(IITPhysics!$AX$68,$A60,IITPhysics!BD$74)+SUMIF(IITPhysics!$AX$76,$A60,IITPhysics!BD$82)+SUMIF(IITPhysics!$AX$84,$A60,IITPhysics!BD$90)+SUMIF(IITPhysics!$AX$92,$A60,IITPhysics!BD$98))+(SUMIF(Chem!$AX$12,$A60,Chem!BD$18)+SUMIF(Chem!$AX$20,$A60,Chem!BD$26)+SUMIF(Chem!$AX$28,$A60,Chem!BD$34)+SUMIF(Chem!$AX$36,$A60,Chem!BD$42)+SUMIF(Chem!$AX$44,$A60,Chem!BD$50)+SUMIF(Chem!$AX$52,$A60,Chem!BD$58)+SUMIF(Chem!$AX$60,$A60,Chem!BD$66)+SUMIF(Chem!$AX$68,$A60,Chem!BD$74)+SUMIF(Chem!$AX$76,$A60,Chem!BD$82)+SUMIF(Chem!$AX$84,$A60,Chem!BD$90)+SUMIF(Chem!$AX$92,$A60,Chem!BD$98))+(SUMIF(IITChem!$AX$12,$A60,IITChem!BD$18)+SUMIF(IITChem!$AX$20,$A60,IITChem!BD$26)+SUMIF(IITChem!$AX$28,$A60,IITChem!BD$34)+SUMIF(IITChem!$AX$36,$A60,IITChem!BD$42)+SUMIF(IITChem!$AX$44,$A60,IITChem!BD$50)+SUMIF(IITChem!$AX$52,$A60,IITChem!BD$58)+SUMIF(IITChem!$AX$60,$A60,IITChem!BD$66)+SUMIF(IITChem!$AX$68,$A60,IITChem!BD$74)+SUMIF(IITChem!$AX$76,$A60,IITChem!BD$82)+SUMIF(IITChem!$AX$84,$A60,IITChem!BD$90)+SUMIF(IITChem!$AX$92,$A60,IITChem!BD$98))+(SUMIF(Bio!$AX$12,$A60,Bio!BD$18)+SUMIF(Bio!$AX$20,$A60,Bio!BD$26)+SUMIF(Bio!$AX$28,$A60,Bio!BD$34)+SUMIF(Bio!$AX$36,$A60,Bio!BD$42)+SUMIF(Bio!$AX$44,$A60,Bio!BD$50)+SUMIF(Bio!$AX$52,$A60,Bio!BD$58)+SUMIF(Bio!$AX$60,$A60,Bio!BD$66)+SUMIF(Bio!$AX$68,$A60,Bio!BD$74)+SUMIF(Bio!$AX$76,$A60,Bio!BD$82)+SUMIF(Bio!$AX$84,$A60,Bio!BD$90)+SUMIF(Bio!$AX$92,$A60,Bio!BD$98))+(SUMIF(Maths!$AX$12,$A60,Maths!BD$18)+SUMIF(Maths!$AX$20,$A60,Maths!BD$26)+SUMIF(Maths!$AX$28,$A60,Maths!BD$34)+SUMIF(Maths!$AX$36,$A60,Maths!BD$42)+SUMIF(Maths!$AX$44,$A60,Maths!BD$50)+SUMIF(Maths!$AX$52,$A60,Maths!BD$58)+SUMIF(Maths!$AX$60,$A60,Maths!BD$66)+SUMIF(Maths!$AX$68,$A60,Maths!BD$74)+SUMIF(Maths!$AX$76,$A60,Maths!BD$82)+SUMIF(Maths!$AX$84,$A60,Maths!BD$90)+SUMIF(Maths!$AX$92,$A60,Maths!BD$98))+(SUMIF(IITMaths!$AX$12,$A60,IITMaths!BD$18)+SUMIF(IITMaths!$AX$20,$A60,IITMaths!BD$26)+SUMIF(IITMaths!$AX$28,$A60,IITMaths!BD$34)+SUMIF(IITMaths!$AX$36,$A60,IITMaths!BD$42)+SUMIF(IITMaths!$AX$44,$A60,IITMaths!BD$50)+SUMIF(IITMaths!$AX$52,$A60,IITMaths!BD$58)+SUMIF(IITMaths!$AX$60,$A60,IITMaths!BD$66)+SUMIF(IITMaths!$AX$68,$A60,IITMaths!BD$74)+SUMIF(IITMaths!$AX$76,$A60,IITMaths!BD$82)+SUMIF(IITMaths!$AX$84,$A60,IITMaths!BD$90)+SUMIF(IITMaths!$AX$92,$A60,IITMaths!BD$98))+(SUMIF(FourthLecture!$AX$12,$A60,FourthLecture!BD$18)+SUMIF(FourthLecture!$AX$20,$A60,FourthLecture!BD$26)+SUMIF(FourthLecture!$AX$28,$A60,FourthLecture!BD$34)+SUMIF(FourthLecture!$AX$36,$A60,FourthLecture!BD$42)+SUMIF(FourthLecture!$AX$44,$A60,FourthLecture!BD$50)+SUMIF(FourthLecture!$AX$52,$A60,FourthLecture!BD$58)+SUMIF(FourthLecture!$AX$60,$A60,FourthLecture!BD$66)+SUMIF(FourthLecture!$AX$68,$A60,FourthLecture!BD$74)+SUMIF(FourthLecture!$AX$76,$A60,FourthLecture!BD$82)+SUMIF(FourthLecture!$AX$84,$A60,FourthLecture!BD$90)+SUMIF(FourthLecture!$AX$92,$A60,FourthLecture!BD$98))+(SUMIF(OtherSubjects!$AX$12,$A60,OtherSubjects!BD$18)+SUMIF(OtherSubjects!$AX$20,$A60,OtherSubjects!BD$26)+SUMIF(OtherSubjects!$AX$28,$A60,OtherSubjects!BD$34)+SUMIF(OtherSubjects!$AX$36,$A60,OtherSubjects!BD$42)+SUMIF(OtherSubjects!$AX$44,$A60,OtherSubjects!BD$50)+SUMIF(OtherSubjects!$AX$52,$A60,OtherSubjects!BD$58)+SUMIF(OtherSubjects!$AX$60,$A60,OtherSubjects!BD$66)+SUMIF(OtherSubjects!$AX$68,$A60,OtherSubjects!BD$74)+SUMIF(OtherSubjects!$AX$76,$A60,OtherSubjects!BD$82)+SUMIF(OtherSubjects!$AX$84,$A60,OtherSubjects!BD$90)+SUMIF(OtherSubjects!$AX$92,$A60,OtherSubjects!BD$98))</f>
        <v>0</v>
      </c>
    </row>
    <row r="61" spans="1:29">
      <c r="A61" s="358"/>
      <c r="B61" s="341" t="s">
        <v>104</v>
      </c>
      <c r="C61" s="333">
        <f t="shared" si="15"/>
        <v>0</v>
      </c>
      <c r="D61" s="352">
        <f t="shared" si="311"/>
        <v>0</v>
      </c>
      <c r="E61" s="354">
        <f>IFERROR(E60*E$25/E$24,)</f>
        <v>0</v>
      </c>
      <c r="F61" s="327">
        <f t="shared" ref="F61" si="313">IFERROR(F60*F$25/F$24,)</f>
        <v>0</v>
      </c>
      <c r="G61" s="327">
        <f t="shared" ref="G61" si="314">IFERROR(G60*G$25/G$24,)</f>
        <v>0</v>
      </c>
      <c r="H61" s="327">
        <f t="shared" ref="H61" si="315">IFERROR(H60*H$25/H$24,)</f>
        <v>0</v>
      </c>
      <c r="I61" s="327">
        <f t="shared" ref="I61" si="316">IFERROR(I60*I$25/I$24,)</f>
        <v>0</v>
      </c>
      <c r="J61" s="327">
        <f t="shared" ref="J61" si="317">IFERROR(J60*J$25/J$24,)</f>
        <v>0</v>
      </c>
      <c r="K61" s="327">
        <f t="shared" ref="K61" si="318">IFERROR(K60*K$25/K$24,)</f>
        <v>0</v>
      </c>
      <c r="L61" s="327">
        <f t="shared" ref="L61" si="319">IFERROR(L60*L$25/L$24,)</f>
        <v>0</v>
      </c>
      <c r="M61" s="327">
        <f t="shared" ref="M61" si="320">IFERROR(M60*M$25/M$24,)</f>
        <v>0</v>
      </c>
      <c r="N61" s="327">
        <f t="shared" ref="N61" si="321">IFERROR(N60*N$25/N$24,)</f>
        <v>0</v>
      </c>
      <c r="O61" s="327">
        <f t="shared" ref="O61" si="322">IFERROR(O60*O$25/O$24,)</f>
        <v>0</v>
      </c>
      <c r="P61" s="327">
        <f t="shared" ref="P61" si="323">IFERROR(P60*P$25/P$24,)</f>
        <v>0</v>
      </c>
      <c r="Q61" s="377">
        <f t="shared" si="312"/>
        <v>0</v>
      </c>
      <c r="R61" s="327">
        <f>IFERROR(R60*R$25/R$24,)</f>
        <v>0</v>
      </c>
      <c r="S61" s="327">
        <f t="shared" ref="S61" si="324">IFERROR(S60*S$25/S$24,)</f>
        <v>0</v>
      </c>
      <c r="T61" s="327">
        <f t="shared" ref="T61" si="325">IFERROR(T60*T$25/T$24,)</f>
        <v>0</v>
      </c>
      <c r="U61" s="327">
        <f t="shared" ref="U61" si="326">IFERROR(U60*U$25/U$24,)</f>
        <v>0</v>
      </c>
      <c r="V61" s="327">
        <f t="shared" ref="V61" si="327">IFERROR(V60*V$25/V$24,)</f>
        <v>0</v>
      </c>
      <c r="W61" s="327">
        <f t="shared" ref="W61" si="328">IFERROR(W60*W$25/W$24,)</f>
        <v>0</v>
      </c>
      <c r="X61" s="327">
        <f t="shared" ref="X61" si="329">IFERROR(X60*X$25/X$24,)</f>
        <v>0</v>
      </c>
      <c r="Y61" s="327">
        <f t="shared" ref="Y61" si="330">IFERROR(Y60*Y$25/Y$24,)</f>
        <v>0</v>
      </c>
      <c r="Z61" s="327">
        <f t="shared" ref="Z61" si="331">IFERROR(Z60*Z$25/Z$24,)</f>
        <v>0</v>
      </c>
      <c r="AA61" s="327">
        <f t="shared" ref="AA61" si="332">IFERROR(AA60*AA$25/AA$24,)</f>
        <v>0</v>
      </c>
      <c r="AB61" s="327">
        <f t="shared" ref="AB61" si="333">IFERROR(AB60*AB$25/AB$24,)</f>
        <v>0</v>
      </c>
      <c r="AC61" s="381">
        <f t="shared" ref="AC61" si="334">IFERROR(AC60*AC$25/AC$24,)</f>
        <v>0</v>
      </c>
    </row>
    <row r="62" spans="1:29">
      <c r="A62" s="332"/>
      <c r="B62" s="341" t="s">
        <v>90</v>
      </c>
      <c r="C62" s="333">
        <f t="shared" si="15"/>
        <v>11350</v>
      </c>
      <c r="D62" s="352">
        <f t="shared" si="311"/>
        <v>1000</v>
      </c>
      <c r="E62" s="353"/>
      <c r="F62" s="335"/>
      <c r="G62" s="335"/>
      <c r="H62" s="335"/>
      <c r="I62" s="335"/>
      <c r="J62" s="335"/>
      <c r="K62" s="335"/>
      <c r="L62" s="335"/>
      <c r="M62" s="335"/>
      <c r="N62" s="335"/>
      <c r="O62" s="335"/>
      <c r="P62" s="335">
        <f t="shared" ref="P62:Y62" si="335">P60</f>
        <v>1000</v>
      </c>
      <c r="Q62" s="335">
        <f t="shared" si="335"/>
        <v>10350</v>
      </c>
      <c r="R62" s="335">
        <f t="shared" si="335"/>
        <v>1350</v>
      </c>
      <c r="S62" s="335">
        <f t="shared" si="335"/>
        <v>1800</v>
      </c>
      <c r="T62" s="335">
        <f t="shared" si="335"/>
        <v>1800</v>
      </c>
      <c r="U62" s="335">
        <f t="shared" si="335"/>
        <v>1800</v>
      </c>
      <c r="V62" s="335">
        <f t="shared" si="335"/>
        <v>1800</v>
      </c>
      <c r="W62" s="335">
        <f t="shared" si="335"/>
        <v>1800</v>
      </c>
      <c r="X62" s="335">
        <f t="shared" si="335"/>
        <v>0</v>
      </c>
      <c r="Y62" s="335">
        <f t="shared" si="335"/>
        <v>0</v>
      </c>
      <c r="Z62" s="335"/>
      <c r="AA62" s="335"/>
      <c r="AB62" s="335"/>
      <c r="AC62" s="367"/>
    </row>
    <row r="63" ht="12" spans="1:29">
      <c r="A63" s="336"/>
      <c r="B63" s="343" t="s">
        <v>91</v>
      </c>
      <c r="C63" s="333">
        <f t="shared" si="15"/>
        <v>0</v>
      </c>
      <c r="D63" s="352">
        <f t="shared" si="311"/>
        <v>0</v>
      </c>
      <c r="E63" s="357">
        <f>E60-E61-E62</f>
        <v>0</v>
      </c>
      <c r="F63" s="338">
        <f t="shared" ref="F63" si="336">F60-F61-F62</f>
        <v>0</v>
      </c>
      <c r="G63" s="338">
        <f t="shared" ref="G63" si="337">G60-G61-G62</f>
        <v>0</v>
      </c>
      <c r="H63" s="338">
        <f t="shared" ref="H63" si="338">H60-H61-H62</f>
        <v>0</v>
      </c>
      <c r="I63" s="338">
        <f t="shared" ref="I63" si="339">I60-I61-I62</f>
        <v>0</v>
      </c>
      <c r="J63" s="338">
        <f t="shared" ref="J63" si="340">J60-J61-J62</f>
        <v>0</v>
      </c>
      <c r="K63" s="338">
        <f t="shared" ref="K63" si="341">K60-K61-K62</f>
        <v>0</v>
      </c>
      <c r="L63" s="338">
        <f t="shared" ref="L63" si="342">L60-L61-L62</f>
        <v>0</v>
      </c>
      <c r="M63" s="338">
        <f t="shared" ref="M63" si="343">M60-M61-M62</f>
        <v>0</v>
      </c>
      <c r="N63" s="338">
        <f t="shared" ref="N63" si="344">N60-N61-N62</f>
        <v>0</v>
      </c>
      <c r="O63" s="338">
        <f t="shared" ref="O63" si="345">O60-O61-O62</f>
        <v>0</v>
      </c>
      <c r="P63" s="338">
        <f t="shared" ref="P63" si="346">P60-P61-P62</f>
        <v>0</v>
      </c>
      <c r="Q63" s="377">
        <f>SUM(R63:AC63)</f>
        <v>0</v>
      </c>
      <c r="R63" s="338">
        <f>R60-R61-R62</f>
        <v>0</v>
      </c>
      <c r="S63" s="338">
        <f t="shared" ref="S63" si="347">S60-S61-S62</f>
        <v>0</v>
      </c>
      <c r="T63" s="338">
        <f t="shared" ref="T63" si="348">T60-T61-T62</f>
        <v>0</v>
      </c>
      <c r="U63" s="338">
        <f t="shared" ref="U63" si="349">U60-U61-U62</f>
        <v>0</v>
      </c>
      <c r="V63" s="338">
        <f t="shared" ref="V63" si="350">V60-V61-V62</f>
        <v>0</v>
      </c>
      <c r="W63" s="338">
        <f t="shared" ref="W63" si="351">W60-W61-W62</f>
        <v>0</v>
      </c>
      <c r="X63" s="338">
        <f t="shared" ref="X63" si="352">X60-X61-X62</f>
        <v>0</v>
      </c>
      <c r="Y63" s="338">
        <f t="shared" ref="Y63" si="353">Y60-Y61-Y62</f>
        <v>0</v>
      </c>
      <c r="Z63" s="338">
        <f t="shared" ref="Z63" si="354">Z60-Z61-Z62</f>
        <v>0</v>
      </c>
      <c r="AA63" s="338">
        <f t="shared" ref="AA63" si="355">AA60-AA61-AA62</f>
        <v>0</v>
      </c>
      <c r="AB63" s="338">
        <f t="shared" ref="AB63" si="356">AB60-AB61-AB62</f>
        <v>0</v>
      </c>
      <c r="AC63" s="368">
        <f t="shared" ref="AC63" si="357">AC60-AC61-AC62</f>
        <v>0</v>
      </c>
    </row>
    <row r="64" spans="1:29">
      <c r="A64" s="328" t="s">
        <v>113</v>
      </c>
      <c r="B64" s="339" t="s">
        <v>94</v>
      </c>
      <c r="C64" s="320">
        <f t="shared" si="15"/>
        <v>12413.5741935484</v>
      </c>
      <c r="D64" s="349">
        <f t="shared" ref="D64:D67" si="358">SUM(E64:P64)</f>
        <v>5048.05</v>
      </c>
      <c r="E64" s="350">
        <f>(SUMIF(Physics!$AK$12,$A64,Physics!AF$18)+SUMIF(Physics!$AK$20,$A64,Physics!AF$26)+SUMIF(Physics!$AK$28,$A64,Physics!AF$34)+SUMIF(Physics!$AK$36,$A64,Physics!AF$42)+SUMIF(Physics!$AK$44,$A64,Physics!AF$50)+SUMIF(Physics!$AK$52,$A64,Physics!AF$58)+SUMIF(Physics!$AK$60,$A64,Physics!AF$66)+SUMIF(Physics!$AK$68,$A64,Physics!AF$74)+SUMIF(Physics!$AK$76,$A64,Physics!AF$82)+SUMIF(Physics!$AK$84,$A64,Physics!AF$90)+SUMIF(Physics!$AK$92,$A64,Physics!AF$98))+(SUMIF(IITPhysics!$AK$12,$A64,IITPhysics!AF$18)+SUMIF(IITPhysics!$AK$20,$A64,IITPhysics!AF$26)+SUMIF(IITPhysics!$AK$28,$A64,IITPhysics!AF$34)+SUMIF(IITPhysics!$AK$36,$A64,IITPhysics!AF$42)+SUMIF(IITPhysics!$AK$44,$A64,IITPhysics!AF$50)+SUMIF(IITPhysics!$AK$52,$A64,IITPhysics!AF$58)+SUMIF(IITPhysics!$AK$60,$A64,IITPhysics!AF$66)+SUMIF(IITPhysics!$AK$68,$A64,IITPhysics!AF$74)+SUMIF(IITPhysics!$AK$76,$A64,IITPhysics!AF$82)+SUMIF(IITPhysics!$AK$84,$A64,IITPhysics!AF$90)+SUMIF(IITPhysics!$AK$92,$A64,IITPhysics!AF$98))+(SUMIF(Chem!$AK$12,$A64,Chem!AF$18)+SUMIF(Chem!$AK$20,$A64,Chem!AF$26)+SUMIF(Chem!$AK$28,$A64,Chem!AF$34)+SUMIF(Chem!$AK$36,$A64,Chem!AF$42)+SUMIF(Chem!$AK$44,$A64,Chem!AF$50)+SUMIF(Chem!$AK$52,$A64,Chem!AF$58)+SUMIF(Chem!$AK$60,$A64,Chem!AF$66)+SUMIF(Chem!$AK$68,$A64,Chem!AF$74)+SUMIF(Chem!$AK$76,$A64,Chem!AF$82)+SUMIF(Chem!$AK$84,$A64,Chem!AF$90)+SUMIF(Chem!$AK$92,$A64,Chem!AF$98))+(SUMIF(IITChem!$AK$12,$A64,IITChem!AF$18)+SUMIF(IITChem!$AK$20,$A64,IITChem!AF$26)+SUMIF(IITChem!$AK$28,$A64,IITChem!AF$34)+SUMIF(IITChem!$AK$36,$A64,IITChem!AF$42)+SUMIF(IITChem!$AK$44,$A64,IITChem!AF$50)+SUMIF(IITChem!$AK$52,$A64,IITChem!AF$58)+SUMIF(IITChem!$AK$60,$A64,IITChem!AF$66)+SUMIF(IITChem!$AK$68,$A64,IITChem!AF$74)+SUMIF(IITChem!$AK$76,$A64,IITChem!AF$82)+SUMIF(IITChem!$AK$84,$A64,IITChem!AF$90)+SUMIF(IITChem!$AK$92,$A64,IITChem!AF$98))+(SUMIF(Bio!$AK$12,$A64,Bio!AF$18)+SUMIF(Bio!$AK$20,$A64,Bio!AF$26)+SUMIF(Bio!$AK$28,$A64,Bio!AF$34)+SUMIF(Bio!$AK$36,$A64,Bio!AF$42)+SUMIF(Bio!$AK$44,$A64,Bio!AF$50)+SUMIF(Bio!$AK$52,$A64,Bio!AF$58)+SUMIF(Bio!$AK$60,$A64,Bio!AF$66)+SUMIF(Bio!$AK$68,$A64,Bio!AF$74)+SUMIF(Bio!$AK$76,$A64,Bio!AF$82)+SUMIF(Bio!$AK$84,$A64,Bio!AF$90)+SUMIF(Bio!$AK$92,$A64,Bio!AF$98))+(SUMIF(Maths!$AK$12,$A64,Maths!AF$18)+SUMIF(Maths!$AK$20,$A64,Maths!AF$26)+SUMIF(Maths!$AK$28,$A64,Maths!AF$34)+SUMIF(Maths!$AK$36,$A64,Maths!AF$42)+SUMIF(Maths!$AK$44,$A64,Maths!AF$50)+SUMIF(Maths!$AK$52,$A64,Maths!AF$58)+SUMIF(Maths!$AK$60,$A64,Maths!AF$66)+SUMIF(Maths!$AK$68,$A64,Maths!AF$74)+SUMIF(Maths!$AK$76,$A64,Maths!AF$82)+SUMIF(Maths!$AK$84,$A64,Maths!AF$90)+SUMIF(Maths!$AK$92,$A64,Maths!AF$98))+(SUMIF(IITMaths!$AK$12,$A64,IITMaths!AF$18)+SUMIF(IITMaths!$AK$20,$A64,IITMaths!AF$26)+SUMIF(IITMaths!$AK$28,$A64,IITMaths!AF$34)+SUMIF(IITMaths!$AK$36,$A64,IITMaths!AF$42)+SUMIF(IITMaths!$AK$44,$A64,IITMaths!AF$50)+SUMIF(IITMaths!$AK$52,$A64,IITMaths!AF$58)+SUMIF(IITMaths!$AK$60,$A64,IITMaths!AF$66)+SUMIF(IITMaths!$AK$68,$A64,IITMaths!AF$74)+SUMIF(IITMaths!$AK$76,$A64,IITMaths!AF$82)+SUMIF(IITMaths!$AK$84,$A64,IITMaths!AF$90)+SUMIF(IITMaths!$AK$92,$A64,IITMaths!AF$98))+(SUMIF(FourthLecture!$AK$12,$A64,FourthLecture!AF$18)+SUMIF(FourthLecture!$AK$20,$A64,FourthLecture!AF$26)+SUMIF(FourthLecture!$AK$28,$A64,FourthLecture!AF$34)+SUMIF(FourthLecture!$AK$36,$A64,FourthLecture!AF$42)+SUMIF(FourthLecture!$AK$44,$A64,FourthLecture!AF$50)+SUMIF(FourthLecture!$AK$52,$A64,FourthLecture!AF$58)+SUMIF(FourthLecture!$AK$60,$A64,FourthLecture!AF$66)+SUMIF(FourthLecture!$AK$68,$A64,FourthLecture!AF$74)+SUMIF(FourthLecture!$AK$76,$A64,FourthLecture!AF$82)+SUMIF(FourthLecture!$AK$84,$A64,FourthLecture!AF$90)+SUMIF(FourthLecture!$AK$92,$A64,FourthLecture!AF$98))+(SUMIF(OtherSubjects!$AK$12,$A64,OtherSubjects!AF$18)+SUMIF(OtherSubjects!$AK$20,$A64,OtherSubjects!AF$26)+SUMIF(OtherSubjects!$AK$28,$A64,OtherSubjects!AF$34)+SUMIF(OtherSubjects!$AK$36,$A64,OtherSubjects!AF$42)+SUMIF(OtherSubjects!$AK$44,$A64,OtherSubjects!AF$50)+SUMIF(OtherSubjects!$AK$52,$A64,OtherSubjects!AF$58)+SUMIF(OtherSubjects!$AK$60,$A64,OtherSubjects!AF$66)+SUMIF(OtherSubjects!$AK$68,$A64,OtherSubjects!AF$74)+SUMIF(OtherSubjects!$AK$76,$A64,OtherSubjects!AF$82)+SUMIF(OtherSubjects!$AK$84,$A64,OtherSubjects!AF$90)+SUMIF(OtherSubjects!$AK$92,$A64,OtherSubjects!AF$98))</f>
        <v>0</v>
      </c>
      <c r="F64" s="331">
        <f>(SUMIF(Physics!$AK$12,$A64,Physics!AG$18)+SUMIF(Physics!$AK$20,$A64,Physics!AG$26)+SUMIF(Physics!$AK$28,$A64,Physics!AG$34)+SUMIF(Physics!$AK$36,$A64,Physics!AG$42)+SUMIF(Physics!$AK$44,$A64,Physics!AG$50)+SUMIF(Physics!$AK$52,$A64,Physics!AG$58)+SUMIF(Physics!$AK$60,$A64,Physics!AG$66)+SUMIF(Physics!$AK$68,$A64,Physics!AG$74)+SUMIF(Physics!$AK$76,$A64,Physics!AG$82)+SUMIF(Physics!$AK$84,$A64,Physics!AG$90)+SUMIF(Physics!$AK$92,$A64,Physics!AG$98))+(SUMIF(IITPhysics!$AK$12,$A64,IITPhysics!AG$18)+SUMIF(IITPhysics!$AK$20,$A64,IITPhysics!AG$26)+SUMIF(IITPhysics!$AK$28,$A64,IITPhysics!AG$34)+SUMIF(IITPhysics!$AK$36,$A64,IITPhysics!AG$42)+SUMIF(IITPhysics!$AK$44,$A64,IITPhysics!AG$50)+SUMIF(IITPhysics!$AK$52,$A64,IITPhysics!AG$58)+SUMIF(IITPhysics!$AK$60,$A64,IITPhysics!AG$66)+SUMIF(IITPhysics!$AK$68,$A64,IITPhysics!AG$74)+SUMIF(IITPhysics!$AK$76,$A64,IITPhysics!AG$82)+SUMIF(IITPhysics!$AK$84,$A64,IITPhysics!AG$90)+SUMIF(IITPhysics!$AK$92,$A64,IITPhysics!AG$98))+(SUMIF(Chem!$AK$12,$A64,Chem!AG$18)+SUMIF(Chem!$AK$20,$A64,Chem!AG$26)+SUMIF(Chem!$AK$28,$A64,Chem!AG$34)+SUMIF(Chem!$AK$36,$A64,Chem!AG$42)+SUMIF(Chem!$AK$44,$A64,Chem!AG$50)+SUMIF(Chem!$AK$52,$A64,Chem!AG$58)+SUMIF(Chem!$AK$60,$A64,Chem!AG$66)+SUMIF(Chem!$AK$68,$A64,Chem!AG$74)+SUMIF(Chem!$AK$76,$A64,Chem!AG$82)+SUMIF(Chem!$AK$84,$A64,Chem!AG$90)+SUMIF(Chem!$AK$92,$A64,Chem!AG$98))+(SUMIF(IITChem!$AK$12,$A64,IITChem!AG$18)+SUMIF(IITChem!$AK$20,$A64,IITChem!AG$26)+SUMIF(IITChem!$AK$28,$A64,IITChem!AG$34)+SUMIF(IITChem!$AK$36,$A64,IITChem!AG$42)+SUMIF(IITChem!$AK$44,$A64,IITChem!AG$50)+SUMIF(IITChem!$AK$52,$A64,IITChem!AG$58)+SUMIF(IITChem!$AK$60,$A64,IITChem!AG$66)+SUMIF(IITChem!$AK$68,$A64,IITChem!AG$74)+SUMIF(IITChem!$AK$76,$A64,IITChem!AG$82)+SUMIF(IITChem!$AK$84,$A64,IITChem!AG$90)+SUMIF(IITChem!$AK$92,$A64,IITChem!AG$98))+(SUMIF(Bio!$AK$12,$A64,Bio!AG$18)+SUMIF(Bio!$AK$20,$A64,Bio!AG$26)+SUMIF(Bio!$AK$28,$A64,Bio!AG$34)+SUMIF(Bio!$AK$36,$A64,Bio!AG$42)+SUMIF(Bio!$AK$44,$A64,Bio!AG$50)+SUMIF(Bio!$AK$52,$A64,Bio!AG$58)+SUMIF(Bio!$AK$60,$A64,Bio!AG$66)+SUMIF(Bio!$AK$68,$A64,Bio!AG$74)+SUMIF(Bio!$AK$76,$A64,Bio!AG$82)+SUMIF(Bio!$AK$84,$A64,Bio!AG$90)+SUMIF(Bio!$AK$92,$A64,Bio!AG$98))+(SUMIF(Maths!$AK$12,$A64,Maths!AG$18)+SUMIF(Maths!$AK$20,$A64,Maths!AG$26)+SUMIF(Maths!$AK$28,$A64,Maths!AG$34)+SUMIF(Maths!$AK$36,$A64,Maths!AG$42)+SUMIF(Maths!$AK$44,$A64,Maths!AG$50)+SUMIF(Maths!$AK$52,$A64,Maths!AG$58)+SUMIF(Maths!$AK$60,$A64,Maths!AG$66)+SUMIF(Maths!$AK$68,$A64,Maths!AG$74)+SUMIF(Maths!$AK$76,$A64,Maths!AG$82)+SUMIF(Maths!$AK$84,$A64,Maths!AG$90)+SUMIF(Maths!$AK$92,$A64,Maths!AG$98))+(SUMIF(IITMaths!$AK$12,$A64,IITMaths!AG$18)+SUMIF(IITMaths!$AK$20,$A64,IITMaths!AG$26)+SUMIF(IITMaths!$AK$28,$A64,IITMaths!AG$34)+SUMIF(IITMaths!$AK$36,$A64,IITMaths!AG$42)+SUMIF(IITMaths!$AK$44,$A64,IITMaths!AG$50)+SUMIF(IITMaths!$AK$52,$A64,IITMaths!AG$58)+SUMIF(IITMaths!$AK$60,$A64,IITMaths!AG$66)+SUMIF(IITMaths!$AK$68,$A64,IITMaths!AG$74)+SUMIF(IITMaths!$AK$76,$A64,IITMaths!AG$82)+SUMIF(IITMaths!$AK$84,$A64,IITMaths!AG$90)+SUMIF(IITMaths!$AK$92,$A64,IITMaths!AG$98))+(SUMIF(FourthLecture!$AK$12,$A64,FourthLecture!AG$18)+SUMIF(FourthLecture!$AK$20,$A64,FourthLecture!AG$26)+SUMIF(FourthLecture!$AK$28,$A64,FourthLecture!AG$34)+SUMIF(FourthLecture!$AK$36,$A64,FourthLecture!AG$42)+SUMIF(FourthLecture!$AK$44,$A64,FourthLecture!AG$50)+SUMIF(FourthLecture!$AK$52,$A64,FourthLecture!AG$58)+SUMIF(FourthLecture!$AK$60,$A64,FourthLecture!AG$66)+SUMIF(FourthLecture!$AK$68,$A64,FourthLecture!AG$74)+SUMIF(FourthLecture!$AK$76,$A64,FourthLecture!AG$82)+SUMIF(FourthLecture!$AK$84,$A64,FourthLecture!AG$90)+SUMIF(FourthLecture!$AK$92,$A64,FourthLecture!AG$98))+(SUMIF(OtherSubjects!$AK$12,$A64,OtherSubjects!AG$18)+SUMIF(OtherSubjects!$AK$20,$A64,OtherSubjects!AG$26)+SUMIF(OtherSubjects!$AK$28,$A64,OtherSubjects!AG$34)+SUMIF(OtherSubjects!$AK$36,$A64,OtherSubjects!AG$42)+SUMIF(OtherSubjects!$AK$44,$A64,OtherSubjects!AG$50)+SUMIF(OtherSubjects!$AK$52,$A64,OtherSubjects!AG$58)+SUMIF(OtherSubjects!$AK$60,$A64,OtherSubjects!AG$66)+SUMIF(OtherSubjects!$AK$68,$A64,OtherSubjects!AG$74)+SUMIF(OtherSubjects!$AK$76,$A64,OtherSubjects!AG$82)+SUMIF(OtherSubjects!$AK$84,$A64,OtherSubjects!AG$90)+SUMIF(OtherSubjects!$AK$92,$A64,OtherSubjects!AG$98))</f>
        <v>0</v>
      </c>
      <c r="G64" s="331">
        <f>(SUMIF(Physics!$AK$12,$A64,Physics!AH$18)+SUMIF(Physics!$AK$20,$A64,Physics!AH$26)+SUMIF(Physics!$AK$28,$A64,Physics!AH$34)+SUMIF(Physics!$AK$36,$A64,Physics!AH$42)+SUMIF(Physics!$AK$44,$A64,Physics!AH$50)+SUMIF(Physics!$AK$52,$A64,Physics!AH$58)+SUMIF(Physics!$AK$60,$A64,Physics!AH$66)+SUMIF(Physics!$AK$68,$A64,Physics!AH$74)+SUMIF(Physics!$AK$76,$A64,Physics!AH$82)+SUMIF(Physics!$AK$84,$A64,Physics!AH$90)+SUMIF(Physics!$AK$92,$A64,Physics!AH$98))+(SUMIF(IITPhysics!$AK$12,$A64,IITPhysics!AH$18)+SUMIF(IITPhysics!$AK$20,$A64,IITPhysics!AH$26)+SUMIF(IITPhysics!$AK$28,$A64,IITPhysics!AH$34)+SUMIF(IITPhysics!$AK$36,$A64,IITPhysics!AH$42)+SUMIF(IITPhysics!$AK$44,$A64,IITPhysics!AH$50)+SUMIF(IITPhysics!$AK$52,$A64,IITPhysics!AH$58)+SUMIF(IITPhysics!$AK$60,$A64,IITPhysics!AH$66)+SUMIF(IITPhysics!$AK$68,$A64,IITPhysics!AH$74)+SUMIF(IITPhysics!$AK$76,$A64,IITPhysics!AH$82)+SUMIF(IITPhysics!$AK$84,$A64,IITPhysics!AH$90)+SUMIF(IITPhysics!$AK$92,$A64,IITPhysics!AH$98))+(SUMIF(Chem!$AK$12,$A64,Chem!AH$18)+SUMIF(Chem!$AK$20,$A64,Chem!AH$26)+SUMIF(Chem!$AK$28,$A64,Chem!AH$34)+SUMIF(Chem!$AK$36,$A64,Chem!AH$42)+SUMIF(Chem!$AK$44,$A64,Chem!AH$50)+SUMIF(Chem!$AK$52,$A64,Chem!AH$58)+SUMIF(Chem!$AK$60,$A64,Chem!AH$66)+SUMIF(Chem!$AK$68,$A64,Chem!AH$74)+SUMIF(Chem!$AK$76,$A64,Chem!AH$82)+SUMIF(Chem!$AK$84,$A64,Chem!AH$90)+SUMIF(Chem!$AK$92,$A64,Chem!AH$98))+(SUMIF(IITChem!$AK$12,$A64,IITChem!AH$18)+SUMIF(IITChem!$AK$20,$A64,IITChem!AH$26)+SUMIF(IITChem!$AK$28,$A64,IITChem!AH$34)+SUMIF(IITChem!$AK$36,$A64,IITChem!AH$42)+SUMIF(IITChem!$AK$44,$A64,IITChem!AH$50)+SUMIF(IITChem!$AK$52,$A64,IITChem!AH$58)+SUMIF(IITChem!$AK$60,$A64,IITChem!AH$66)+SUMIF(IITChem!$AK$68,$A64,IITChem!AH$74)+SUMIF(IITChem!$AK$76,$A64,IITChem!AH$82)+SUMIF(IITChem!$AK$84,$A64,IITChem!AH$90)+SUMIF(IITChem!$AK$92,$A64,IITChem!AH$98))+(SUMIF(Bio!$AK$12,$A64,Bio!AH$18)+SUMIF(Bio!$AK$20,$A64,Bio!AH$26)+SUMIF(Bio!$AK$28,$A64,Bio!AH$34)+SUMIF(Bio!$AK$36,$A64,Bio!AH$42)+SUMIF(Bio!$AK$44,$A64,Bio!AH$50)+SUMIF(Bio!$AK$52,$A64,Bio!AH$58)+SUMIF(Bio!$AK$60,$A64,Bio!AH$66)+SUMIF(Bio!$AK$68,$A64,Bio!AH$74)+SUMIF(Bio!$AK$76,$A64,Bio!AH$82)+SUMIF(Bio!$AK$84,$A64,Bio!AH$90)+SUMIF(Bio!$AK$92,$A64,Bio!AH$98))+(SUMIF(Maths!$AK$12,$A64,Maths!AH$18)+SUMIF(Maths!$AK$20,$A64,Maths!AH$26)+SUMIF(Maths!$AK$28,$A64,Maths!AH$34)+SUMIF(Maths!$AK$36,$A64,Maths!AH$42)+SUMIF(Maths!$AK$44,$A64,Maths!AH$50)+SUMIF(Maths!$AK$52,$A64,Maths!AH$58)+SUMIF(Maths!$AK$60,$A64,Maths!AH$66)+SUMIF(Maths!$AK$68,$A64,Maths!AH$74)+SUMIF(Maths!$AK$76,$A64,Maths!AH$82)+SUMIF(Maths!$AK$84,$A64,Maths!AH$90)+SUMIF(Maths!$AK$92,$A64,Maths!AH$98))+(SUMIF(IITMaths!$AK$12,$A64,IITMaths!AH$18)+SUMIF(IITMaths!$AK$20,$A64,IITMaths!AH$26)+SUMIF(IITMaths!$AK$28,$A64,IITMaths!AH$34)+SUMIF(IITMaths!$AK$36,$A64,IITMaths!AH$42)+SUMIF(IITMaths!$AK$44,$A64,IITMaths!AH$50)+SUMIF(IITMaths!$AK$52,$A64,IITMaths!AH$58)+SUMIF(IITMaths!$AK$60,$A64,IITMaths!AH$66)+SUMIF(IITMaths!$AK$68,$A64,IITMaths!AH$74)+SUMIF(IITMaths!$AK$76,$A64,IITMaths!AH$82)+SUMIF(IITMaths!$AK$84,$A64,IITMaths!AH$90)+SUMIF(IITMaths!$AK$92,$A64,IITMaths!AH$98))+(SUMIF(FourthLecture!$AK$12,$A64,FourthLecture!AH$18)+SUMIF(FourthLecture!$AK$20,$A64,FourthLecture!AH$26)+SUMIF(FourthLecture!$AK$28,$A64,FourthLecture!AH$34)+SUMIF(FourthLecture!$AK$36,$A64,FourthLecture!AH$42)+SUMIF(FourthLecture!$AK$44,$A64,FourthLecture!AH$50)+SUMIF(FourthLecture!$AK$52,$A64,FourthLecture!AH$58)+SUMIF(FourthLecture!$AK$60,$A64,FourthLecture!AH$66)+SUMIF(FourthLecture!$AK$68,$A64,FourthLecture!AH$74)+SUMIF(FourthLecture!$AK$76,$A64,FourthLecture!AH$82)+SUMIF(FourthLecture!$AK$84,$A64,FourthLecture!AH$90)+SUMIF(FourthLecture!$AK$92,$A64,FourthLecture!AH$98))+(SUMIF(OtherSubjects!$AK$12,$A64,OtherSubjects!AH$18)+SUMIF(OtherSubjects!$AK$20,$A64,OtherSubjects!AH$26)+SUMIF(OtherSubjects!$AK$28,$A64,OtherSubjects!AH$34)+SUMIF(OtherSubjects!$AK$36,$A64,OtherSubjects!AH$42)+SUMIF(OtherSubjects!$AK$44,$A64,OtherSubjects!AH$50)+SUMIF(OtherSubjects!$AK$52,$A64,OtherSubjects!AH$58)+SUMIF(OtherSubjects!$AK$60,$A64,OtherSubjects!AH$66)+SUMIF(OtherSubjects!$AK$68,$A64,OtherSubjects!AH$74)+SUMIF(OtherSubjects!$AK$76,$A64,OtherSubjects!AH$82)+SUMIF(OtherSubjects!$AK$84,$A64,OtherSubjects!AH$90)+SUMIF(OtherSubjects!$AK$92,$A64,OtherSubjects!AH$98))</f>
        <v>0</v>
      </c>
      <c r="H64" s="331">
        <f>(SUMIF(Physics!$AK$12,$A64,Physics!AI$18)+SUMIF(Physics!$AK$20,$A64,Physics!AI$26)+SUMIF(Physics!$AK$28,$A64,Physics!AI$34)+SUMIF(Physics!$AK$36,$A64,Physics!AI$42)+SUMIF(Physics!$AK$44,$A64,Physics!AI$50)+SUMIF(Physics!$AK$52,$A64,Physics!AI$58)+SUMIF(Physics!$AK$60,$A64,Physics!AI$66)+SUMIF(Physics!$AK$68,$A64,Physics!AI$74)+SUMIF(Physics!$AK$76,$A64,Physics!AI$82)+SUMIF(Physics!$AK$84,$A64,Physics!AI$90)+SUMIF(Physics!$AK$92,$A64,Physics!AI$98))+(SUMIF(IITPhysics!$AK$12,$A64,IITPhysics!AI$18)+SUMIF(IITPhysics!$AK$20,$A64,IITPhysics!AI$26)+SUMIF(IITPhysics!$AK$28,$A64,IITPhysics!AI$34)+SUMIF(IITPhysics!$AK$36,$A64,IITPhysics!AI$42)+SUMIF(IITPhysics!$AK$44,$A64,IITPhysics!AI$50)+SUMIF(IITPhysics!$AK$52,$A64,IITPhysics!AI$58)+SUMIF(IITPhysics!$AK$60,$A64,IITPhysics!AI$66)+SUMIF(IITPhysics!$AK$68,$A64,IITPhysics!AI$74)+SUMIF(IITPhysics!$AK$76,$A64,IITPhysics!AI$82)+SUMIF(IITPhysics!$AK$84,$A64,IITPhysics!AI$90)+SUMIF(IITPhysics!$AK$92,$A64,IITPhysics!AI$98))+(SUMIF(Chem!$AK$12,$A64,Chem!AI$18)+SUMIF(Chem!$AK$20,$A64,Chem!AI$26)+SUMIF(Chem!$AK$28,$A64,Chem!AI$34)+SUMIF(Chem!$AK$36,$A64,Chem!AI$42)+SUMIF(Chem!$AK$44,$A64,Chem!AI$50)+SUMIF(Chem!$AK$52,$A64,Chem!AI$58)+SUMIF(Chem!$AK$60,$A64,Chem!AI$66)+SUMIF(Chem!$AK$68,$A64,Chem!AI$74)+SUMIF(Chem!$AK$76,$A64,Chem!AI$82)+SUMIF(Chem!$AK$84,$A64,Chem!AI$90)+SUMIF(Chem!$AK$92,$A64,Chem!AI$98))+(SUMIF(IITChem!$AK$12,$A64,IITChem!AI$18)+SUMIF(IITChem!$AK$20,$A64,IITChem!AI$26)+SUMIF(IITChem!$AK$28,$A64,IITChem!AI$34)+SUMIF(IITChem!$AK$36,$A64,IITChem!AI$42)+SUMIF(IITChem!$AK$44,$A64,IITChem!AI$50)+SUMIF(IITChem!$AK$52,$A64,IITChem!AI$58)+SUMIF(IITChem!$AK$60,$A64,IITChem!AI$66)+SUMIF(IITChem!$AK$68,$A64,IITChem!AI$74)+SUMIF(IITChem!$AK$76,$A64,IITChem!AI$82)+SUMIF(IITChem!$AK$84,$A64,IITChem!AI$90)+SUMIF(IITChem!$AK$92,$A64,IITChem!AI$98))+(SUMIF(Bio!$AK$12,$A64,Bio!AI$18)+SUMIF(Bio!$AK$20,$A64,Bio!AI$26)+SUMIF(Bio!$AK$28,$A64,Bio!AI$34)+SUMIF(Bio!$AK$36,$A64,Bio!AI$42)+SUMIF(Bio!$AK$44,$A64,Bio!AI$50)+SUMIF(Bio!$AK$52,$A64,Bio!AI$58)+SUMIF(Bio!$AK$60,$A64,Bio!AI$66)+SUMIF(Bio!$AK$68,$A64,Bio!AI$74)+SUMIF(Bio!$AK$76,$A64,Bio!AI$82)+SUMIF(Bio!$AK$84,$A64,Bio!AI$90)+SUMIF(Bio!$AK$92,$A64,Bio!AI$98))+(SUMIF(Maths!$AK$12,$A64,Maths!AI$18)+SUMIF(Maths!$AK$20,$A64,Maths!AI$26)+SUMIF(Maths!$AK$28,$A64,Maths!AI$34)+SUMIF(Maths!$AK$36,$A64,Maths!AI$42)+SUMIF(Maths!$AK$44,$A64,Maths!AI$50)+SUMIF(Maths!$AK$52,$A64,Maths!AI$58)+SUMIF(Maths!$AK$60,$A64,Maths!AI$66)+SUMIF(Maths!$AK$68,$A64,Maths!AI$74)+SUMIF(Maths!$AK$76,$A64,Maths!AI$82)+SUMIF(Maths!$AK$84,$A64,Maths!AI$90)+SUMIF(Maths!$AK$92,$A64,Maths!AI$98))+(SUMIF(IITMaths!$AK$12,$A64,IITMaths!AI$18)+SUMIF(IITMaths!$AK$20,$A64,IITMaths!AI$26)+SUMIF(IITMaths!$AK$28,$A64,IITMaths!AI$34)+SUMIF(IITMaths!$AK$36,$A64,IITMaths!AI$42)+SUMIF(IITMaths!$AK$44,$A64,IITMaths!AI$50)+SUMIF(IITMaths!$AK$52,$A64,IITMaths!AI$58)+SUMIF(IITMaths!$AK$60,$A64,IITMaths!AI$66)+SUMIF(IITMaths!$AK$68,$A64,IITMaths!AI$74)+SUMIF(IITMaths!$AK$76,$A64,IITMaths!AI$82)+SUMIF(IITMaths!$AK$84,$A64,IITMaths!AI$90)+SUMIF(IITMaths!$AK$92,$A64,IITMaths!AI$98))+(SUMIF(FourthLecture!$AK$12,$A64,FourthLecture!AI$18)+SUMIF(FourthLecture!$AK$20,$A64,FourthLecture!AI$26)+SUMIF(FourthLecture!$AK$28,$A64,FourthLecture!AI$34)+SUMIF(FourthLecture!$AK$36,$A64,FourthLecture!AI$42)+SUMIF(FourthLecture!$AK$44,$A64,FourthLecture!AI$50)+SUMIF(FourthLecture!$AK$52,$A64,FourthLecture!AI$58)+SUMIF(FourthLecture!$AK$60,$A64,FourthLecture!AI$66)+SUMIF(FourthLecture!$AK$68,$A64,FourthLecture!AI$74)+SUMIF(FourthLecture!$AK$76,$A64,FourthLecture!AI$82)+SUMIF(FourthLecture!$AK$84,$A64,FourthLecture!AI$90)+SUMIF(FourthLecture!$AK$92,$A64,FourthLecture!AI$98))+(SUMIF(OtherSubjects!$AK$12,$A64,OtherSubjects!AI$18)+SUMIF(OtherSubjects!$AK$20,$A64,OtherSubjects!AI$26)+SUMIF(OtherSubjects!$AK$28,$A64,OtherSubjects!AI$34)+SUMIF(OtherSubjects!$AK$36,$A64,OtherSubjects!AI$42)+SUMIF(OtherSubjects!$AK$44,$A64,OtherSubjects!AI$50)+SUMIF(OtherSubjects!$AK$52,$A64,OtherSubjects!AI$58)+SUMIF(OtherSubjects!$AK$60,$A64,OtherSubjects!AI$66)+SUMIF(OtherSubjects!$AK$68,$A64,OtherSubjects!AI$74)+SUMIF(OtherSubjects!$AK$76,$A64,OtherSubjects!AI$82)+SUMIF(OtherSubjects!$AK$84,$A64,OtherSubjects!AI$90)+SUMIF(OtherSubjects!$AK$92,$A64,OtherSubjects!AI$98))</f>
        <v>0</v>
      </c>
      <c r="I64" s="331">
        <f>(SUMIF(Physics!$AK$12,$A64,Physics!AJ$18)+SUMIF(Physics!$AK$20,$A64,Physics!AJ$26)+SUMIF(Physics!$AK$28,$A64,Physics!AJ$34)+SUMIF(Physics!$AK$36,$A64,Physics!AJ$42)+SUMIF(Physics!$AK$44,$A64,Physics!AJ$50)+SUMIF(Physics!$AK$52,$A64,Physics!AJ$58)+SUMIF(Physics!$AK$60,$A64,Physics!AJ$66)+SUMIF(Physics!$AK$68,$A64,Physics!AJ$74)+SUMIF(Physics!$AK$76,$A64,Physics!AJ$82)+SUMIF(Physics!$AK$84,$A64,Physics!AJ$90)+SUMIF(Physics!$AK$92,$A64,Physics!AJ$98))+(SUMIF(IITPhysics!$AK$12,$A64,IITPhysics!AJ$18)+SUMIF(IITPhysics!$AK$20,$A64,IITPhysics!AJ$26)+SUMIF(IITPhysics!$AK$28,$A64,IITPhysics!AJ$34)+SUMIF(IITPhysics!$AK$36,$A64,IITPhysics!AJ$42)+SUMIF(IITPhysics!$AK$44,$A64,IITPhysics!AJ$50)+SUMIF(IITPhysics!$AK$52,$A64,IITPhysics!AJ$58)+SUMIF(IITPhysics!$AK$60,$A64,IITPhysics!AJ$66)+SUMIF(IITPhysics!$AK$68,$A64,IITPhysics!AJ$74)+SUMIF(IITPhysics!$AK$76,$A64,IITPhysics!AJ$82)+SUMIF(IITPhysics!$AK$84,$A64,IITPhysics!AJ$90)+SUMIF(IITPhysics!$AK$92,$A64,IITPhysics!AJ$98))+(SUMIF(Chem!$AK$12,$A64,Chem!AJ$18)+SUMIF(Chem!$AK$20,$A64,Chem!AJ$26)+SUMIF(Chem!$AK$28,$A64,Chem!AJ$34)+SUMIF(Chem!$AK$36,$A64,Chem!AJ$42)+SUMIF(Chem!$AK$44,$A64,Chem!AJ$50)+SUMIF(Chem!$AK$52,$A64,Chem!AJ$58)+SUMIF(Chem!$AK$60,$A64,Chem!AJ$66)+SUMIF(Chem!$AK$68,$A64,Chem!AJ$74)+SUMIF(Chem!$AK$76,$A64,Chem!AJ$82)+SUMIF(Chem!$AK$84,$A64,Chem!AJ$90)+SUMIF(Chem!$AK$92,$A64,Chem!AJ$98))+(SUMIF(IITChem!$AK$12,$A64,IITChem!AJ$18)+SUMIF(IITChem!$AK$20,$A64,IITChem!AJ$26)+SUMIF(IITChem!$AK$28,$A64,IITChem!AJ$34)+SUMIF(IITChem!$AK$36,$A64,IITChem!AJ$42)+SUMIF(IITChem!$AK$44,$A64,IITChem!AJ$50)+SUMIF(IITChem!$AK$52,$A64,IITChem!AJ$58)+SUMIF(IITChem!$AK$60,$A64,IITChem!AJ$66)+SUMIF(IITChem!$AK$68,$A64,IITChem!AJ$74)+SUMIF(IITChem!$AK$76,$A64,IITChem!AJ$82)+SUMIF(IITChem!$AK$84,$A64,IITChem!AJ$90)+SUMIF(IITChem!$AK$92,$A64,IITChem!AJ$98))+(SUMIF(Bio!$AK$12,$A64,Bio!AJ$18)+SUMIF(Bio!$AK$20,$A64,Bio!AJ$26)+SUMIF(Bio!$AK$28,$A64,Bio!AJ$34)+SUMIF(Bio!$AK$36,$A64,Bio!AJ$42)+SUMIF(Bio!$AK$44,$A64,Bio!AJ$50)+SUMIF(Bio!$AK$52,$A64,Bio!AJ$58)+SUMIF(Bio!$AK$60,$A64,Bio!AJ$66)+SUMIF(Bio!$AK$68,$A64,Bio!AJ$74)+SUMIF(Bio!$AK$76,$A64,Bio!AJ$82)+SUMIF(Bio!$AK$84,$A64,Bio!AJ$90)+SUMIF(Bio!$AK$92,$A64,Bio!AJ$98))+(SUMIF(Maths!$AK$12,$A64,Maths!AJ$18)+SUMIF(Maths!$AK$20,$A64,Maths!AJ$26)+SUMIF(Maths!$AK$28,$A64,Maths!AJ$34)+SUMIF(Maths!$AK$36,$A64,Maths!AJ$42)+SUMIF(Maths!$AK$44,$A64,Maths!AJ$50)+SUMIF(Maths!$AK$52,$A64,Maths!AJ$58)+SUMIF(Maths!$AK$60,$A64,Maths!AJ$66)+SUMIF(Maths!$AK$68,$A64,Maths!AJ$74)+SUMIF(Maths!$AK$76,$A64,Maths!AJ$82)+SUMIF(Maths!$AK$84,$A64,Maths!AJ$90)+SUMIF(Maths!$AK$92,$A64,Maths!AJ$98))+(SUMIF(IITMaths!$AK$12,$A64,IITMaths!AJ$18)+SUMIF(IITMaths!$AK$20,$A64,IITMaths!AJ$26)+SUMIF(IITMaths!$AK$28,$A64,IITMaths!AJ$34)+SUMIF(IITMaths!$AK$36,$A64,IITMaths!AJ$42)+SUMIF(IITMaths!$AK$44,$A64,IITMaths!AJ$50)+SUMIF(IITMaths!$AK$52,$A64,IITMaths!AJ$58)+SUMIF(IITMaths!$AK$60,$A64,IITMaths!AJ$66)+SUMIF(IITMaths!$AK$68,$A64,IITMaths!AJ$74)+SUMIF(IITMaths!$AK$76,$A64,IITMaths!AJ$82)+SUMIF(IITMaths!$AK$84,$A64,IITMaths!AJ$90)+SUMIF(IITMaths!$AK$92,$A64,IITMaths!AJ$98))+(SUMIF(FourthLecture!$AK$12,$A64,FourthLecture!AJ$18)+SUMIF(FourthLecture!$AK$20,$A64,FourthLecture!AJ$26)+SUMIF(FourthLecture!$AK$28,$A64,FourthLecture!AJ$34)+SUMIF(FourthLecture!$AK$36,$A64,FourthLecture!AJ$42)+SUMIF(FourthLecture!$AK$44,$A64,FourthLecture!AJ$50)+SUMIF(FourthLecture!$AK$52,$A64,FourthLecture!AJ$58)+SUMIF(FourthLecture!$AK$60,$A64,FourthLecture!AJ$66)+SUMIF(FourthLecture!$AK$68,$A64,FourthLecture!AJ$74)+SUMIF(FourthLecture!$AK$76,$A64,FourthLecture!AJ$82)+SUMIF(FourthLecture!$AK$84,$A64,FourthLecture!AJ$90)+SUMIF(FourthLecture!$AK$92,$A64,FourthLecture!AJ$98))+(SUMIF(OtherSubjects!$AK$12,$A64,OtherSubjects!AJ$18)+SUMIF(OtherSubjects!$AK$20,$A64,OtherSubjects!AJ$26)+SUMIF(OtherSubjects!$AK$28,$A64,OtherSubjects!AJ$34)+SUMIF(OtherSubjects!$AK$36,$A64,OtherSubjects!AJ$42)+SUMIF(OtherSubjects!$AK$44,$A64,OtherSubjects!AJ$50)+SUMIF(OtherSubjects!$AK$52,$A64,OtherSubjects!AJ$58)+SUMIF(OtherSubjects!$AK$60,$A64,OtherSubjects!AJ$66)+SUMIF(OtherSubjects!$AK$68,$A64,OtherSubjects!AJ$74)+SUMIF(OtherSubjects!$AK$76,$A64,OtherSubjects!AJ$82)+SUMIF(OtherSubjects!$AK$84,$A64,OtherSubjects!AJ$90)+SUMIF(OtherSubjects!$AK$92,$A64,OtherSubjects!AJ$98))</f>
        <v>0</v>
      </c>
      <c r="J64" s="331">
        <f>(SUMIF(Physics!$AK$12,$A64,Physics!AK$18)+SUMIF(Physics!$AK$20,$A64,Physics!AK$26)+SUMIF(Physics!$AK$28,$A64,Physics!AK$34)+SUMIF(Physics!$AK$36,$A64,Physics!AK$42)+SUMIF(Physics!$AK$44,$A64,Physics!AK$50)+SUMIF(Physics!$AK$52,$A64,Physics!AK$58)+SUMIF(Physics!$AK$60,$A64,Physics!AK$66)+SUMIF(Physics!$AK$68,$A64,Physics!AK$74)+SUMIF(Physics!$AK$76,$A64,Physics!AK$82)+SUMIF(Physics!$AK$84,$A64,Physics!AK$90)+SUMIF(Physics!$AK$92,$A64,Physics!AK$98))+(SUMIF(IITPhysics!$AK$12,$A64,IITPhysics!AK$18)+SUMIF(IITPhysics!$AK$20,$A64,IITPhysics!AK$26)+SUMIF(IITPhysics!$AK$28,$A64,IITPhysics!AK$34)+SUMIF(IITPhysics!$AK$36,$A64,IITPhysics!AK$42)+SUMIF(IITPhysics!$AK$44,$A64,IITPhysics!AK$50)+SUMIF(IITPhysics!$AK$52,$A64,IITPhysics!AK$58)+SUMIF(IITPhysics!$AK$60,$A64,IITPhysics!AK$66)+SUMIF(IITPhysics!$AK$68,$A64,IITPhysics!AK$74)+SUMIF(IITPhysics!$AK$76,$A64,IITPhysics!AK$82)+SUMIF(IITPhysics!$AK$84,$A64,IITPhysics!AK$90)+SUMIF(IITPhysics!$AK$92,$A64,IITPhysics!AK$98))+(SUMIF(Chem!$AK$12,$A64,Chem!AK$18)+SUMIF(Chem!$AK$20,$A64,Chem!AK$26)+SUMIF(Chem!$AK$28,$A64,Chem!AK$34)+SUMIF(Chem!$AK$36,$A64,Chem!AK$42)+SUMIF(Chem!$AK$44,$A64,Chem!AK$50)+SUMIF(Chem!$AK$52,$A64,Chem!AK$58)+SUMIF(Chem!$AK$60,$A64,Chem!AK$66)+SUMIF(Chem!$AK$68,$A64,Chem!AK$74)+SUMIF(Chem!$AK$76,$A64,Chem!AK$82)+SUMIF(Chem!$AK$84,$A64,Chem!AK$90)+SUMIF(Chem!$AK$92,$A64,Chem!AK$98))+(SUMIF(IITChem!$AK$12,$A64,IITChem!AK$18)+SUMIF(IITChem!$AK$20,$A64,IITChem!AK$26)+SUMIF(IITChem!$AK$28,$A64,IITChem!AK$34)+SUMIF(IITChem!$AK$36,$A64,IITChem!AK$42)+SUMIF(IITChem!$AK$44,$A64,IITChem!AK$50)+SUMIF(IITChem!$AK$52,$A64,IITChem!AK$58)+SUMIF(IITChem!$AK$60,$A64,IITChem!AK$66)+SUMIF(IITChem!$AK$68,$A64,IITChem!AK$74)+SUMIF(IITChem!$AK$76,$A64,IITChem!AK$82)+SUMIF(IITChem!$AK$84,$A64,IITChem!AK$90)+SUMIF(IITChem!$AK$92,$A64,IITChem!AK$98))+(SUMIF(Bio!$AK$12,$A64,Bio!AK$18)+SUMIF(Bio!$AK$20,$A64,Bio!AK$26)+SUMIF(Bio!$AK$28,$A64,Bio!AK$34)+SUMIF(Bio!$AK$36,$A64,Bio!AK$42)+SUMIF(Bio!$AK$44,$A64,Bio!AK$50)+SUMIF(Bio!$AK$52,$A64,Bio!AK$58)+SUMIF(Bio!$AK$60,$A64,Bio!AK$66)+SUMIF(Bio!$AK$68,$A64,Bio!AK$74)+SUMIF(Bio!$AK$76,$A64,Bio!AK$82)+SUMIF(Bio!$AK$84,$A64,Bio!AK$90)+SUMIF(Bio!$AK$92,$A64,Bio!AK$98))+(SUMIF(Maths!$AK$12,$A64,Maths!AK$18)+SUMIF(Maths!$AK$20,$A64,Maths!AK$26)+SUMIF(Maths!$AK$28,$A64,Maths!AK$34)+SUMIF(Maths!$AK$36,$A64,Maths!AK$42)+SUMIF(Maths!$AK$44,$A64,Maths!AK$50)+SUMIF(Maths!$AK$52,$A64,Maths!AK$58)+SUMIF(Maths!$AK$60,$A64,Maths!AK$66)+SUMIF(Maths!$AK$68,$A64,Maths!AK$74)+SUMIF(Maths!$AK$76,$A64,Maths!AK$82)+SUMIF(Maths!$AK$84,$A64,Maths!AK$90)+SUMIF(Maths!$AK$92,$A64,Maths!AK$98))+(SUMIF(IITMaths!$AK$12,$A64,IITMaths!AK$18)+SUMIF(IITMaths!$AK$20,$A64,IITMaths!AK$26)+SUMIF(IITMaths!$AK$28,$A64,IITMaths!AK$34)+SUMIF(IITMaths!$AK$36,$A64,IITMaths!AK$42)+SUMIF(IITMaths!$AK$44,$A64,IITMaths!AK$50)+SUMIF(IITMaths!$AK$52,$A64,IITMaths!AK$58)+SUMIF(IITMaths!$AK$60,$A64,IITMaths!AK$66)+SUMIF(IITMaths!$AK$68,$A64,IITMaths!AK$74)+SUMIF(IITMaths!$AK$76,$A64,IITMaths!AK$82)+SUMIF(IITMaths!$AK$84,$A64,IITMaths!AK$90)+SUMIF(IITMaths!$AK$92,$A64,IITMaths!AK$98))+(SUMIF(FourthLecture!$AK$12,$A64,FourthLecture!AK$18)+SUMIF(FourthLecture!$AK$20,$A64,FourthLecture!AK$26)+SUMIF(FourthLecture!$AK$28,$A64,FourthLecture!AK$34)+SUMIF(FourthLecture!$AK$36,$A64,FourthLecture!AK$42)+SUMIF(FourthLecture!$AK$44,$A64,FourthLecture!AK$50)+SUMIF(FourthLecture!$AK$52,$A64,FourthLecture!AK$58)+SUMIF(FourthLecture!$AK$60,$A64,FourthLecture!AK$66)+SUMIF(FourthLecture!$AK$68,$A64,FourthLecture!AK$74)+SUMIF(FourthLecture!$AK$76,$A64,FourthLecture!AK$82)+SUMIF(FourthLecture!$AK$84,$A64,FourthLecture!AK$90)+SUMIF(FourthLecture!$AK$92,$A64,FourthLecture!AK$98))+(SUMIF(OtherSubjects!$AK$12,$A64,OtherSubjects!AK$18)+SUMIF(OtherSubjects!$AK$20,$A64,OtherSubjects!AK$26)+SUMIF(OtherSubjects!$AK$28,$A64,OtherSubjects!AK$34)+SUMIF(OtherSubjects!$AK$36,$A64,OtherSubjects!AK$42)+SUMIF(OtherSubjects!$AK$44,$A64,OtherSubjects!AK$50)+SUMIF(OtherSubjects!$AK$52,$A64,OtherSubjects!AK$58)+SUMIF(OtherSubjects!$AK$60,$A64,OtherSubjects!AK$66)+SUMIF(OtherSubjects!$AK$68,$A64,OtherSubjects!AK$74)+SUMIF(OtherSubjects!$AK$76,$A64,OtherSubjects!AK$82)+SUMIF(OtherSubjects!$AK$84,$A64,OtherSubjects!AK$90)+SUMIF(OtherSubjects!$AK$92,$A64,OtherSubjects!AK$98))</f>
        <v>0</v>
      </c>
      <c r="K64" s="331">
        <f>(SUMIF(Physics!$AK$12,$A64,Physics!AL$18)+SUMIF(Physics!$AK$20,$A64,Physics!AL$26)+SUMIF(Physics!$AK$28,$A64,Physics!AL$34)+SUMIF(Physics!$AK$36,$A64,Physics!AL$42)+SUMIF(Physics!$AK$44,$A64,Physics!AL$50)+SUMIF(Physics!$AK$52,$A64,Physics!AL$58)+SUMIF(Physics!$AK$60,$A64,Physics!AL$66)+SUMIF(Physics!$AK$68,$A64,Physics!AL$74)+SUMIF(Physics!$AK$76,$A64,Physics!AL$82)+SUMIF(Physics!$AK$84,$A64,Physics!AL$90)+SUMIF(Physics!$AK$92,$A64,Physics!AL$98))+(SUMIF(IITPhysics!$AK$12,$A64,IITPhysics!AL$18)+SUMIF(IITPhysics!$AK$20,$A64,IITPhysics!AL$26)+SUMIF(IITPhysics!$AK$28,$A64,IITPhysics!AL$34)+SUMIF(IITPhysics!$AK$36,$A64,IITPhysics!AL$42)+SUMIF(IITPhysics!$AK$44,$A64,IITPhysics!AL$50)+SUMIF(IITPhysics!$AK$52,$A64,IITPhysics!AL$58)+SUMIF(IITPhysics!$AK$60,$A64,IITPhysics!AL$66)+SUMIF(IITPhysics!$AK$68,$A64,IITPhysics!AL$74)+SUMIF(IITPhysics!$AK$76,$A64,IITPhysics!AL$82)+SUMIF(IITPhysics!$AK$84,$A64,IITPhysics!AL$90)+SUMIF(IITPhysics!$AK$92,$A64,IITPhysics!AL$98))+(SUMIF(Chem!$AK$12,$A64,Chem!AL$18)+SUMIF(Chem!$AK$20,$A64,Chem!AL$26)+SUMIF(Chem!$AK$28,$A64,Chem!AL$34)+SUMIF(Chem!$AK$36,$A64,Chem!AL$42)+SUMIF(Chem!$AK$44,$A64,Chem!AL$50)+SUMIF(Chem!$AK$52,$A64,Chem!AL$58)+SUMIF(Chem!$AK$60,$A64,Chem!AL$66)+SUMIF(Chem!$AK$68,$A64,Chem!AL$74)+SUMIF(Chem!$AK$76,$A64,Chem!AL$82)+SUMIF(Chem!$AK$84,$A64,Chem!AL$90)+SUMIF(Chem!$AK$92,$A64,Chem!AL$98))+(SUMIF(IITChem!$AK$12,$A64,IITChem!AL$18)+SUMIF(IITChem!$AK$20,$A64,IITChem!AL$26)+SUMIF(IITChem!$AK$28,$A64,IITChem!AL$34)+SUMIF(IITChem!$AK$36,$A64,IITChem!AL$42)+SUMIF(IITChem!$AK$44,$A64,IITChem!AL$50)+SUMIF(IITChem!$AK$52,$A64,IITChem!AL$58)+SUMIF(IITChem!$AK$60,$A64,IITChem!AL$66)+SUMIF(IITChem!$AK$68,$A64,IITChem!AL$74)+SUMIF(IITChem!$AK$76,$A64,IITChem!AL$82)+SUMIF(IITChem!$AK$84,$A64,IITChem!AL$90)+SUMIF(IITChem!$AK$92,$A64,IITChem!AL$98))+(SUMIF(Bio!$AK$12,$A64,Bio!AL$18)+SUMIF(Bio!$AK$20,$A64,Bio!AL$26)+SUMIF(Bio!$AK$28,$A64,Bio!AL$34)+SUMIF(Bio!$AK$36,$A64,Bio!AL$42)+SUMIF(Bio!$AK$44,$A64,Bio!AL$50)+SUMIF(Bio!$AK$52,$A64,Bio!AL$58)+SUMIF(Bio!$AK$60,$A64,Bio!AL$66)+SUMIF(Bio!$AK$68,$A64,Bio!AL$74)+SUMIF(Bio!$AK$76,$A64,Bio!AL$82)+SUMIF(Bio!$AK$84,$A64,Bio!AL$90)+SUMIF(Bio!$AK$92,$A64,Bio!AL$98))+(SUMIF(Maths!$AK$12,$A64,Maths!AL$18)+SUMIF(Maths!$AK$20,$A64,Maths!AL$26)+SUMIF(Maths!$AK$28,$A64,Maths!AL$34)+SUMIF(Maths!$AK$36,$A64,Maths!AL$42)+SUMIF(Maths!$AK$44,$A64,Maths!AL$50)+SUMIF(Maths!$AK$52,$A64,Maths!AL$58)+SUMIF(Maths!$AK$60,$A64,Maths!AL$66)+SUMIF(Maths!$AK$68,$A64,Maths!AL$74)+SUMIF(Maths!$AK$76,$A64,Maths!AL$82)+SUMIF(Maths!$AK$84,$A64,Maths!AL$90)+SUMIF(Maths!$AK$92,$A64,Maths!AL$98))+(SUMIF(IITMaths!$AK$12,$A64,IITMaths!AL$18)+SUMIF(IITMaths!$AK$20,$A64,IITMaths!AL$26)+SUMIF(IITMaths!$AK$28,$A64,IITMaths!AL$34)+SUMIF(IITMaths!$AK$36,$A64,IITMaths!AL$42)+SUMIF(IITMaths!$AK$44,$A64,IITMaths!AL$50)+SUMIF(IITMaths!$AK$52,$A64,IITMaths!AL$58)+SUMIF(IITMaths!$AK$60,$A64,IITMaths!AL$66)+SUMIF(IITMaths!$AK$68,$A64,IITMaths!AL$74)+SUMIF(IITMaths!$AK$76,$A64,IITMaths!AL$82)+SUMIF(IITMaths!$AK$84,$A64,IITMaths!AL$90)+SUMIF(IITMaths!$AK$92,$A64,IITMaths!AL$98))+(SUMIF(FourthLecture!$AK$12,$A64,FourthLecture!AL$18)+SUMIF(FourthLecture!$AK$20,$A64,FourthLecture!AL$26)+SUMIF(FourthLecture!$AK$28,$A64,FourthLecture!AL$34)+SUMIF(FourthLecture!$AK$36,$A64,FourthLecture!AL$42)+SUMIF(FourthLecture!$AK$44,$A64,FourthLecture!AL$50)+SUMIF(FourthLecture!$AK$52,$A64,FourthLecture!AL$58)+SUMIF(FourthLecture!$AK$60,$A64,FourthLecture!AL$66)+SUMIF(FourthLecture!$AK$68,$A64,FourthLecture!AL$74)+SUMIF(FourthLecture!$AK$76,$A64,FourthLecture!AL$82)+SUMIF(FourthLecture!$AK$84,$A64,FourthLecture!AL$90)+SUMIF(FourthLecture!$AK$92,$A64,FourthLecture!AL$98))+(SUMIF(OtherSubjects!$AK$12,$A64,OtherSubjects!AL$18)+SUMIF(OtherSubjects!$AK$20,$A64,OtherSubjects!AL$26)+SUMIF(OtherSubjects!$AK$28,$A64,OtherSubjects!AL$34)+SUMIF(OtherSubjects!$AK$36,$A64,OtherSubjects!AL$42)+SUMIF(OtherSubjects!$AK$44,$A64,OtherSubjects!AL$50)+SUMIF(OtherSubjects!$AK$52,$A64,OtherSubjects!AL$58)+SUMIF(OtherSubjects!$AK$60,$A64,OtherSubjects!AL$66)+SUMIF(OtherSubjects!$AK$68,$A64,OtherSubjects!AL$74)+SUMIF(OtherSubjects!$AK$76,$A64,OtherSubjects!AL$82)+SUMIF(OtherSubjects!$AK$84,$A64,OtherSubjects!AL$90)+SUMIF(OtherSubjects!$AK$92,$A64,OtherSubjects!AL$98))</f>
        <v>0</v>
      </c>
      <c r="L64" s="331">
        <f>(SUMIF(Physics!$AK$12,$A64,Physics!AM$18)+SUMIF(Physics!$AK$20,$A64,Physics!AM$26)+SUMIF(Physics!$AK$28,$A64,Physics!AM$34)+SUMIF(Physics!$AK$36,$A64,Physics!AM$42)+SUMIF(Physics!$AK$44,$A64,Physics!AM$50)+SUMIF(Physics!$AK$52,$A64,Physics!AM$58)+SUMIF(Physics!$AK$60,$A64,Physics!AM$66)+SUMIF(Physics!$AK$68,$A64,Physics!AM$74)+SUMIF(Physics!$AK$76,$A64,Physics!AM$82)+SUMIF(Physics!$AK$84,$A64,Physics!AM$90)+SUMIF(Physics!$AK$92,$A64,Physics!AM$98))+(SUMIF(IITPhysics!$AK$12,$A64,IITPhysics!AM$18)+SUMIF(IITPhysics!$AK$20,$A64,IITPhysics!AM$26)+SUMIF(IITPhysics!$AK$28,$A64,IITPhysics!AM$34)+SUMIF(IITPhysics!$AK$36,$A64,IITPhysics!AM$42)+SUMIF(IITPhysics!$AK$44,$A64,IITPhysics!AM$50)+SUMIF(IITPhysics!$AK$52,$A64,IITPhysics!AM$58)+SUMIF(IITPhysics!$AK$60,$A64,IITPhysics!AM$66)+SUMIF(IITPhysics!$AK$68,$A64,IITPhysics!AM$74)+SUMIF(IITPhysics!$AK$76,$A64,IITPhysics!AM$82)+SUMIF(IITPhysics!$AK$84,$A64,IITPhysics!AM$90)+SUMIF(IITPhysics!$AK$92,$A64,IITPhysics!AM$98))+(SUMIF(Chem!$AK$12,$A64,Chem!AM$18)+SUMIF(Chem!$AK$20,$A64,Chem!AM$26)+SUMIF(Chem!$AK$28,$A64,Chem!AM$34)+SUMIF(Chem!$AK$36,$A64,Chem!AM$42)+SUMIF(Chem!$AK$44,$A64,Chem!AM$50)+SUMIF(Chem!$AK$52,$A64,Chem!AM$58)+SUMIF(Chem!$AK$60,$A64,Chem!AM$66)+SUMIF(Chem!$AK$68,$A64,Chem!AM$74)+SUMIF(Chem!$AK$76,$A64,Chem!AM$82)+SUMIF(Chem!$AK$84,$A64,Chem!AM$90)+SUMIF(Chem!$AK$92,$A64,Chem!AM$98))+(SUMIF(IITChem!$AK$12,$A64,IITChem!AM$18)+SUMIF(IITChem!$AK$20,$A64,IITChem!AM$26)+SUMIF(IITChem!$AK$28,$A64,IITChem!AM$34)+SUMIF(IITChem!$AK$36,$A64,IITChem!AM$42)+SUMIF(IITChem!$AK$44,$A64,IITChem!AM$50)+SUMIF(IITChem!$AK$52,$A64,IITChem!AM$58)+SUMIF(IITChem!$AK$60,$A64,IITChem!AM$66)+SUMIF(IITChem!$AK$68,$A64,IITChem!AM$74)+SUMIF(IITChem!$AK$76,$A64,IITChem!AM$82)+SUMIF(IITChem!$AK$84,$A64,IITChem!AM$90)+SUMIF(IITChem!$AK$92,$A64,IITChem!AM$98))+(SUMIF(Bio!$AK$12,$A64,Bio!AM$18)+SUMIF(Bio!$AK$20,$A64,Bio!AM$26)+SUMIF(Bio!$AK$28,$A64,Bio!AM$34)+SUMIF(Bio!$AK$36,$A64,Bio!AM$42)+SUMIF(Bio!$AK$44,$A64,Bio!AM$50)+SUMIF(Bio!$AK$52,$A64,Bio!AM$58)+SUMIF(Bio!$AK$60,$A64,Bio!AM$66)+SUMIF(Bio!$AK$68,$A64,Bio!AM$74)+SUMIF(Bio!$AK$76,$A64,Bio!AM$82)+SUMIF(Bio!$AK$84,$A64,Bio!AM$90)+SUMIF(Bio!$AK$92,$A64,Bio!AM$98))+(SUMIF(Maths!$AK$12,$A64,Maths!AM$18)+SUMIF(Maths!$AK$20,$A64,Maths!AM$26)+SUMIF(Maths!$AK$28,$A64,Maths!AM$34)+SUMIF(Maths!$AK$36,$A64,Maths!AM$42)+SUMIF(Maths!$AK$44,$A64,Maths!AM$50)+SUMIF(Maths!$AK$52,$A64,Maths!AM$58)+SUMIF(Maths!$AK$60,$A64,Maths!AM$66)+SUMIF(Maths!$AK$68,$A64,Maths!AM$74)+SUMIF(Maths!$AK$76,$A64,Maths!AM$82)+SUMIF(Maths!$AK$84,$A64,Maths!AM$90)+SUMIF(Maths!$AK$92,$A64,Maths!AM$98))+(SUMIF(IITMaths!$AK$12,$A64,IITMaths!AM$18)+SUMIF(IITMaths!$AK$20,$A64,IITMaths!AM$26)+SUMIF(IITMaths!$AK$28,$A64,IITMaths!AM$34)+SUMIF(IITMaths!$AK$36,$A64,IITMaths!AM$42)+SUMIF(IITMaths!$AK$44,$A64,IITMaths!AM$50)+SUMIF(IITMaths!$AK$52,$A64,IITMaths!AM$58)+SUMIF(IITMaths!$AK$60,$A64,IITMaths!AM$66)+SUMIF(IITMaths!$AK$68,$A64,IITMaths!AM$74)+SUMIF(IITMaths!$AK$76,$A64,IITMaths!AM$82)+SUMIF(IITMaths!$AK$84,$A64,IITMaths!AM$90)+SUMIF(IITMaths!$AK$92,$A64,IITMaths!AM$98))+(SUMIF(FourthLecture!$AK$12,$A64,FourthLecture!AM$18)+SUMIF(FourthLecture!$AK$20,$A64,FourthLecture!AM$26)+SUMIF(FourthLecture!$AK$28,$A64,FourthLecture!AM$34)+SUMIF(FourthLecture!$AK$36,$A64,FourthLecture!AM$42)+SUMIF(FourthLecture!$AK$44,$A64,FourthLecture!AM$50)+SUMIF(FourthLecture!$AK$52,$A64,FourthLecture!AM$58)+SUMIF(FourthLecture!$AK$60,$A64,FourthLecture!AM$66)+SUMIF(FourthLecture!$AK$68,$A64,FourthLecture!AM$74)+SUMIF(FourthLecture!$AK$76,$A64,FourthLecture!AM$82)+SUMIF(FourthLecture!$AK$84,$A64,FourthLecture!AM$90)+SUMIF(FourthLecture!$AK$92,$A64,FourthLecture!AM$98))+(SUMIF(OtherSubjects!$AK$12,$A64,OtherSubjects!AM$18)+SUMIF(OtherSubjects!$AK$20,$A64,OtherSubjects!AM$26)+SUMIF(OtherSubjects!$AK$28,$A64,OtherSubjects!AM$34)+SUMIF(OtherSubjects!$AK$36,$A64,OtherSubjects!AM$42)+SUMIF(OtherSubjects!$AK$44,$A64,OtherSubjects!AM$50)+SUMIF(OtherSubjects!$AK$52,$A64,OtherSubjects!AM$58)+SUMIF(OtherSubjects!$AK$60,$A64,OtherSubjects!AM$66)+SUMIF(OtherSubjects!$AK$68,$A64,OtherSubjects!AM$74)+SUMIF(OtherSubjects!$AK$76,$A64,OtherSubjects!AM$82)+SUMIF(OtherSubjects!$AK$84,$A64,OtherSubjects!AM$90)+SUMIF(OtherSubjects!$AK$92,$A64,OtherSubjects!AM$98))</f>
        <v>0</v>
      </c>
      <c r="M64" s="331">
        <f>(SUMIF(Physics!$AK$12,$A64,Physics!AN$18)+SUMIF(Physics!$AK$20,$A64,Physics!AN$26)+SUMIF(Physics!$AK$28,$A64,Physics!AN$34)+SUMIF(Physics!$AK$36,$A64,Physics!AN$42)+SUMIF(Physics!$AK$44,$A64,Physics!AN$50)+SUMIF(Physics!$AK$52,$A64,Physics!AN$58)+SUMIF(Physics!$AK$60,$A64,Physics!AN$66)+SUMIF(Physics!$AK$68,$A64,Physics!AN$74)+SUMIF(Physics!$AK$76,$A64,Physics!AN$82)+SUMIF(Physics!$AK$84,$A64,Physics!AN$90)+SUMIF(Physics!$AK$92,$A64,Physics!AN$98))+(SUMIF(IITPhysics!$AK$12,$A64,IITPhysics!AN$18)+SUMIF(IITPhysics!$AK$20,$A64,IITPhysics!AN$26)+SUMIF(IITPhysics!$AK$28,$A64,IITPhysics!AN$34)+SUMIF(IITPhysics!$AK$36,$A64,IITPhysics!AN$42)+SUMIF(IITPhysics!$AK$44,$A64,IITPhysics!AN$50)+SUMIF(IITPhysics!$AK$52,$A64,IITPhysics!AN$58)+SUMIF(IITPhysics!$AK$60,$A64,IITPhysics!AN$66)+SUMIF(IITPhysics!$AK$68,$A64,IITPhysics!AN$74)+SUMIF(IITPhysics!$AK$76,$A64,IITPhysics!AN$82)+SUMIF(IITPhysics!$AK$84,$A64,IITPhysics!AN$90)+SUMIF(IITPhysics!$AK$92,$A64,IITPhysics!AN$98))+(SUMIF(Chem!$AK$12,$A64,Chem!AN$18)+SUMIF(Chem!$AK$20,$A64,Chem!AN$26)+SUMIF(Chem!$AK$28,$A64,Chem!AN$34)+SUMIF(Chem!$AK$36,$A64,Chem!AN$42)+SUMIF(Chem!$AK$44,$A64,Chem!AN$50)+SUMIF(Chem!$AK$52,$A64,Chem!AN$58)+SUMIF(Chem!$AK$60,$A64,Chem!AN$66)+SUMIF(Chem!$AK$68,$A64,Chem!AN$74)+SUMIF(Chem!$AK$76,$A64,Chem!AN$82)+SUMIF(Chem!$AK$84,$A64,Chem!AN$90)+SUMIF(Chem!$AK$92,$A64,Chem!AN$98))+(SUMIF(IITChem!$AK$12,$A64,IITChem!AN$18)+SUMIF(IITChem!$AK$20,$A64,IITChem!AN$26)+SUMIF(IITChem!$AK$28,$A64,IITChem!AN$34)+SUMIF(IITChem!$AK$36,$A64,IITChem!AN$42)+SUMIF(IITChem!$AK$44,$A64,IITChem!AN$50)+SUMIF(IITChem!$AK$52,$A64,IITChem!AN$58)+SUMIF(IITChem!$AK$60,$A64,IITChem!AN$66)+SUMIF(IITChem!$AK$68,$A64,IITChem!AN$74)+SUMIF(IITChem!$AK$76,$A64,IITChem!AN$82)+SUMIF(IITChem!$AK$84,$A64,IITChem!AN$90)+SUMIF(IITChem!$AK$92,$A64,IITChem!AN$98))+(SUMIF(Bio!$AK$12,$A64,Bio!AN$18)+SUMIF(Bio!$AK$20,$A64,Bio!AN$26)+SUMIF(Bio!$AK$28,$A64,Bio!AN$34)+SUMIF(Bio!$AK$36,$A64,Bio!AN$42)+SUMIF(Bio!$AK$44,$A64,Bio!AN$50)+SUMIF(Bio!$AK$52,$A64,Bio!AN$58)+SUMIF(Bio!$AK$60,$A64,Bio!AN$66)+SUMIF(Bio!$AK$68,$A64,Bio!AN$74)+SUMIF(Bio!$AK$76,$A64,Bio!AN$82)+SUMIF(Bio!$AK$84,$A64,Bio!AN$90)+SUMIF(Bio!$AK$92,$A64,Bio!AN$98))+(SUMIF(Maths!$AK$12,$A64,Maths!AN$18)+SUMIF(Maths!$AK$20,$A64,Maths!AN$26)+SUMIF(Maths!$AK$28,$A64,Maths!AN$34)+SUMIF(Maths!$AK$36,$A64,Maths!AN$42)+SUMIF(Maths!$AK$44,$A64,Maths!AN$50)+SUMIF(Maths!$AK$52,$A64,Maths!AN$58)+SUMIF(Maths!$AK$60,$A64,Maths!AN$66)+SUMIF(Maths!$AK$68,$A64,Maths!AN$74)+SUMIF(Maths!$AK$76,$A64,Maths!AN$82)+SUMIF(Maths!$AK$84,$A64,Maths!AN$90)+SUMIF(Maths!$AK$92,$A64,Maths!AN$98))+(SUMIF(IITMaths!$AK$12,$A64,IITMaths!AN$18)+SUMIF(IITMaths!$AK$20,$A64,IITMaths!AN$26)+SUMIF(IITMaths!$AK$28,$A64,IITMaths!AN$34)+SUMIF(IITMaths!$AK$36,$A64,IITMaths!AN$42)+SUMIF(IITMaths!$AK$44,$A64,IITMaths!AN$50)+SUMIF(IITMaths!$AK$52,$A64,IITMaths!AN$58)+SUMIF(IITMaths!$AK$60,$A64,IITMaths!AN$66)+SUMIF(IITMaths!$AK$68,$A64,IITMaths!AN$74)+SUMIF(IITMaths!$AK$76,$A64,IITMaths!AN$82)+SUMIF(IITMaths!$AK$84,$A64,IITMaths!AN$90)+SUMIF(IITMaths!$AK$92,$A64,IITMaths!AN$98))+(SUMIF(FourthLecture!$AK$12,$A64,FourthLecture!AN$18)+SUMIF(FourthLecture!$AK$20,$A64,FourthLecture!AN$26)+SUMIF(FourthLecture!$AK$28,$A64,FourthLecture!AN$34)+SUMIF(FourthLecture!$AK$36,$A64,FourthLecture!AN$42)+SUMIF(FourthLecture!$AK$44,$A64,FourthLecture!AN$50)+SUMIF(FourthLecture!$AK$52,$A64,FourthLecture!AN$58)+SUMIF(FourthLecture!$AK$60,$A64,FourthLecture!AN$66)+SUMIF(FourthLecture!$AK$68,$A64,FourthLecture!AN$74)+SUMIF(FourthLecture!$AK$76,$A64,FourthLecture!AN$82)+SUMIF(FourthLecture!$AK$84,$A64,FourthLecture!AN$90)+SUMIF(FourthLecture!$AK$92,$A64,FourthLecture!AN$98))+(SUMIF(OtherSubjects!$AK$12,$A64,OtherSubjects!AN$18)+SUMIF(OtherSubjects!$AK$20,$A64,OtherSubjects!AN$26)+SUMIF(OtherSubjects!$AK$28,$A64,OtherSubjects!AN$34)+SUMIF(OtherSubjects!$AK$36,$A64,OtherSubjects!AN$42)+SUMIF(OtherSubjects!$AK$44,$A64,OtherSubjects!AN$50)+SUMIF(OtherSubjects!$AK$52,$A64,OtherSubjects!AN$58)+SUMIF(OtherSubjects!$AK$60,$A64,OtherSubjects!AN$66)+SUMIF(OtherSubjects!$AK$68,$A64,OtherSubjects!AN$74)+SUMIF(OtherSubjects!$AK$76,$A64,OtherSubjects!AN$82)+SUMIF(OtherSubjects!$AK$84,$A64,OtherSubjects!AN$90)+SUMIF(OtherSubjects!$AK$92,$A64,OtherSubjects!AN$98))</f>
        <v>0</v>
      </c>
      <c r="N64" s="331">
        <f>(SUMIF(Physics!$AK$12,$A64,Physics!AO$18)+SUMIF(Physics!$AK$20,$A64,Physics!AO$26)+SUMIF(Physics!$AK$28,$A64,Physics!AO$34)+SUMIF(Physics!$AK$36,$A64,Physics!AO$42)+SUMIF(Physics!$AK$44,$A64,Physics!AO$50)+SUMIF(Physics!$AK$52,$A64,Physics!AO$58)+SUMIF(Physics!$AK$60,$A64,Physics!AO$66)+SUMIF(Physics!$AK$68,$A64,Physics!AO$74)+SUMIF(Physics!$AK$76,$A64,Physics!AO$82)+SUMIF(Physics!$AK$84,$A64,Physics!AO$90)+SUMIF(Physics!$AK$92,$A64,Physics!AO$98))+(SUMIF(IITPhysics!$AK$12,$A64,IITPhysics!AO$18)+SUMIF(IITPhysics!$AK$20,$A64,IITPhysics!AO$26)+SUMIF(IITPhysics!$AK$28,$A64,IITPhysics!AO$34)+SUMIF(IITPhysics!$AK$36,$A64,IITPhysics!AO$42)+SUMIF(IITPhysics!$AK$44,$A64,IITPhysics!AO$50)+SUMIF(IITPhysics!$AK$52,$A64,IITPhysics!AO$58)+SUMIF(IITPhysics!$AK$60,$A64,IITPhysics!AO$66)+SUMIF(IITPhysics!$AK$68,$A64,IITPhysics!AO$74)+SUMIF(IITPhysics!$AK$76,$A64,IITPhysics!AO$82)+SUMIF(IITPhysics!$AK$84,$A64,IITPhysics!AO$90)+SUMIF(IITPhysics!$AK$92,$A64,IITPhysics!AO$98))+(SUMIF(Chem!$AK$12,$A64,Chem!AO$18)+SUMIF(Chem!$AK$20,$A64,Chem!AO$26)+SUMIF(Chem!$AK$28,$A64,Chem!AO$34)+SUMIF(Chem!$AK$36,$A64,Chem!AO$42)+SUMIF(Chem!$AK$44,$A64,Chem!AO$50)+SUMIF(Chem!$AK$52,$A64,Chem!AO$58)+SUMIF(Chem!$AK$60,$A64,Chem!AO$66)+SUMIF(Chem!$AK$68,$A64,Chem!AO$74)+SUMIF(Chem!$AK$76,$A64,Chem!AO$82)+SUMIF(Chem!$AK$84,$A64,Chem!AO$90)+SUMIF(Chem!$AK$92,$A64,Chem!AO$98))+(SUMIF(IITChem!$AK$12,$A64,IITChem!AO$18)+SUMIF(IITChem!$AK$20,$A64,IITChem!AO$26)+SUMIF(IITChem!$AK$28,$A64,IITChem!AO$34)+SUMIF(IITChem!$AK$36,$A64,IITChem!AO$42)+SUMIF(IITChem!$AK$44,$A64,IITChem!AO$50)+SUMIF(IITChem!$AK$52,$A64,IITChem!AO$58)+SUMIF(IITChem!$AK$60,$A64,IITChem!AO$66)+SUMIF(IITChem!$AK$68,$A64,IITChem!AO$74)+SUMIF(IITChem!$AK$76,$A64,IITChem!AO$82)+SUMIF(IITChem!$AK$84,$A64,IITChem!AO$90)+SUMIF(IITChem!$AK$92,$A64,IITChem!AO$98))+(SUMIF(Bio!$AK$12,$A64,Bio!AO$18)+SUMIF(Bio!$AK$20,$A64,Bio!AO$26)+SUMIF(Bio!$AK$28,$A64,Bio!AO$34)+SUMIF(Bio!$AK$36,$A64,Bio!AO$42)+SUMIF(Bio!$AK$44,$A64,Bio!AO$50)+SUMIF(Bio!$AK$52,$A64,Bio!AO$58)+SUMIF(Bio!$AK$60,$A64,Bio!AO$66)+SUMIF(Bio!$AK$68,$A64,Bio!AO$74)+SUMIF(Bio!$AK$76,$A64,Bio!AO$82)+SUMIF(Bio!$AK$84,$A64,Bio!AO$90)+SUMIF(Bio!$AK$92,$A64,Bio!AO$98))+(SUMIF(Maths!$AK$12,$A64,Maths!AO$18)+SUMIF(Maths!$AK$20,$A64,Maths!AO$26)+SUMIF(Maths!$AK$28,$A64,Maths!AO$34)+SUMIF(Maths!$AK$36,$A64,Maths!AO$42)+SUMIF(Maths!$AK$44,$A64,Maths!AO$50)+SUMIF(Maths!$AK$52,$A64,Maths!AO$58)+SUMIF(Maths!$AK$60,$A64,Maths!AO$66)+SUMIF(Maths!$AK$68,$A64,Maths!AO$74)+SUMIF(Maths!$AK$76,$A64,Maths!AO$82)+SUMIF(Maths!$AK$84,$A64,Maths!AO$90)+SUMIF(Maths!$AK$92,$A64,Maths!AO$98))+(SUMIF(IITMaths!$AK$12,$A64,IITMaths!AO$18)+SUMIF(IITMaths!$AK$20,$A64,IITMaths!AO$26)+SUMIF(IITMaths!$AK$28,$A64,IITMaths!AO$34)+SUMIF(IITMaths!$AK$36,$A64,IITMaths!AO$42)+SUMIF(IITMaths!$AK$44,$A64,IITMaths!AO$50)+SUMIF(IITMaths!$AK$52,$A64,IITMaths!AO$58)+SUMIF(IITMaths!$AK$60,$A64,IITMaths!AO$66)+SUMIF(IITMaths!$AK$68,$A64,IITMaths!AO$74)+SUMIF(IITMaths!$AK$76,$A64,IITMaths!AO$82)+SUMIF(IITMaths!$AK$84,$A64,IITMaths!AO$90)+SUMIF(IITMaths!$AK$92,$A64,IITMaths!AO$98))+(SUMIF(FourthLecture!$AK$12,$A64,FourthLecture!AO$18)+SUMIF(FourthLecture!$AK$20,$A64,FourthLecture!AO$26)+SUMIF(FourthLecture!$AK$28,$A64,FourthLecture!AO$34)+SUMIF(FourthLecture!$AK$36,$A64,FourthLecture!AO$42)+SUMIF(FourthLecture!$AK$44,$A64,FourthLecture!AO$50)+SUMIF(FourthLecture!$AK$52,$A64,FourthLecture!AO$58)+SUMIF(FourthLecture!$AK$60,$A64,FourthLecture!AO$66)+SUMIF(FourthLecture!$AK$68,$A64,FourthLecture!AO$74)+SUMIF(FourthLecture!$AK$76,$A64,FourthLecture!AO$82)+SUMIF(FourthLecture!$AK$84,$A64,FourthLecture!AO$90)+SUMIF(FourthLecture!$AK$92,$A64,FourthLecture!AO$98))+(SUMIF(OtherSubjects!$AK$12,$A64,OtherSubjects!AO$18)+SUMIF(OtherSubjects!$AK$20,$A64,OtherSubjects!AO$26)+SUMIF(OtherSubjects!$AK$28,$A64,OtherSubjects!AO$34)+SUMIF(OtherSubjects!$AK$36,$A64,OtherSubjects!AO$42)+SUMIF(OtherSubjects!$AK$44,$A64,OtherSubjects!AO$50)+SUMIF(OtherSubjects!$AK$52,$A64,OtherSubjects!AO$58)+SUMIF(OtherSubjects!$AK$60,$A64,OtherSubjects!AO$66)+SUMIF(OtherSubjects!$AK$68,$A64,OtherSubjects!AO$74)+SUMIF(OtherSubjects!$AK$76,$A64,OtherSubjects!AO$82)+SUMIF(OtherSubjects!$AK$84,$A64,OtherSubjects!AO$90)+SUMIF(OtherSubjects!$AK$92,$A64,OtherSubjects!AO$98))</f>
        <v>0</v>
      </c>
      <c r="O64" s="331">
        <f>(SUMIF(Physics!$AK$12,$A64,Physics!AP$18)+SUMIF(Physics!$AK$20,$A64,Physics!AP$26)+SUMIF(Physics!$AK$28,$A64,Physics!AP$34)+SUMIF(Physics!$AK$36,$A64,Physics!AP$42)+SUMIF(Physics!$AK$44,$A64,Physics!AP$50)+SUMIF(Physics!$AK$52,$A64,Physics!AP$58)+SUMIF(Physics!$AK$60,$A64,Physics!AP$66)+SUMIF(Physics!$AK$68,$A64,Physics!AP$74)+SUMIF(Physics!$AK$76,$A64,Physics!AP$82)+SUMIF(Physics!$AK$84,$A64,Physics!AP$90)+SUMIF(Physics!$AK$92,$A64,Physics!AP$98))+(SUMIF(IITPhysics!$AK$12,$A64,IITPhysics!AP$18)+SUMIF(IITPhysics!$AK$20,$A64,IITPhysics!AP$26)+SUMIF(IITPhysics!$AK$28,$A64,IITPhysics!AP$34)+SUMIF(IITPhysics!$AK$36,$A64,IITPhysics!AP$42)+SUMIF(IITPhysics!$AK$44,$A64,IITPhysics!AP$50)+SUMIF(IITPhysics!$AK$52,$A64,IITPhysics!AP$58)+SUMIF(IITPhysics!$AK$60,$A64,IITPhysics!AP$66)+SUMIF(IITPhysics!$AK$68,$A64,IITPhysics!AP$74)+SUMIF(IITPhysics!$AK$76,$A64,IITPhysics!AP$82)+SUMIF(IITPhysics!$AK$84,$A64,IITPhysics!AP$90)+SUMIF(IITPhysics!$AK$92,$A64,IITPhysics!AP$98))+(SUMIF(Chem!$AK$12,$A64,Chem!AP$18)+SUMIF(Chem!$AK$20,$A64,Chem!AP$26)+SUMIF(Chem!$AK$28,$A64,Chem!AP$34)+SUMIF(Chem!$AK$36,$A64,Chem!AP$42)+SUMIF(Chem!$AK$44,$A64,Chem!AP$50)+SUMIF(Chem!$AK$52,$A64,Chem!AP$58)+SUMIF(Chem!$AK$60,$A64,Chem!AP$66)+SUMIF(Chem!$AK$68,$A64,Chem!AP$74)+SUMIF(Chem!$AK$76,$A64,Chem!AP$82)+SUMIF(Chem!$AK$84,$A64,Chem!AP$90)+SUMIF(Chem!$AK$92,$A64,Chem!AP$98))+(SUMIF(IITChem!$AK$12,$A64,IITChem!AP$18)+SUMIF(IITChem!$AK$20,$A64,IITChem!AP$26)+SUMIF(IITChem!$AK$28,$A64,IITChem!AP$34)+SUMIF(IITChem!$AK$36,$A64,IITChem!AP$42)+SUMIF(IITChem!$AK$44,$A64,IITChem!AP$50)+SUMIF(IITChem!$AK$52,$A64,IITChem!AP$58)+SUMIF(IITChem!$AK$60,$A64,IITChem!AP$66)+SUMIF(IITChem!$AK$68,$A64,IITChem!AP$74)+SUMIF(IITChem!$AK$76,$A64,IITChem!AP$82)+SUMIF(IITChem!$AK$84,$A64,IITChem!AP$90)+SUMIF(IITChem!$AK$92,$A64,IITChem!AP$98))+(SUMIF(Bio!$AK$12,$A64,Bio!AP$18)+SUMIF(Bio!$AK$20,$A64,Bio!AP$26)+SUMIF(Bio!$AK$28,$A64,Bio!AP$34)+SUMIF(Bio!$AK$36,$A64,Bio!AP$42)+SUMIF(Bio!$AK$44,$A64,Bio!AP$50)+SUMIF(Bio!$AK$52,$A64,Bio!AP$58)+SUMIF(Bio!$AK$60,$A64,Bio!AP$66)+SUMIF(Bio!$AK$68,$A64,Bio!AP$74)+SUMIF(Bio!$AK$76,$A64,Bio!AP$82)+SUMIF(Bio!$AK$84,$A64,Bio!AP$90)+SUMIF(Bio!$AK$92,$A64,Bio!AP$98))+(SUMIF(Maths!$AK$12,$A64,Maths!AP$18)+SUMIF(Maths!$AK$20,$A64,Maths!AP$26)+SUMIF(Maths!$AK$28,$A64,Maths!AP$34)+SUMIF(Maths!$AK$36,$A64,Maths!AP$42)+SUMIF(Maths!$AK$44,$A64,Maths!AP$50)+SUMIF(Maths!$AK$52,$A64,Maths!AP$58)+SUMIF(Maths!$AK$60,$A64,Maths!AP$66)+SUMIF(Maths!$AK$68,$A64,Maths!AP$74)+SUMIF(Maths!$AK$76,$A64,Maths!AP$82)+SUMIF(Maths!$AK$84,$A64,Maths!AP$90)+SUMIF(Maths!$AK$92,$A64,Maths!AP$98))+(SUMIF(IITMaths!$AK$12,$A64,IITMaths!AP$18)+SUMIF(IITMaths!$AK$20,$A64,IITMaths!AP$26)+SUMIF(IITMaths!$AK$28,$A64,IITMaths!AP$34)+SUMIF(IITMaths!$AK$36,$A64,IITMaths!AP$42)+SUMIF(IITMaths!$AK$44,$A64,IITMaths!AP$50)+SUMIF(IITMaths!$AK$52,$A64,IITMaths!AP$58)+SUMIF(IITMaths!$AK$60,$A64,IITMaths!AP$66)+SUMIF(IITMaths!$AK$68,$A64,IITMaths!AP$74)+SUMIF(IITMaths!$AK$76,$A64,IITMaths!AP$82)+SUMIF(IITMaths!$AK$84,$A64,IITMaths!AP$90)+SUMIF(IITMaths!$AK$92,$A64,IITMaths!AP$98))+(SUMIF(FourthLecture!$AK$12,$A64,FourthLecture!AP$18)+SUMIF(FourthLecture!$AK$20,$A64,FourthLecture!AP$26)+SUMIF(FourthLecture!$AK$28,$A64,FourthLecture!AP$34)+SUMIF(FourthLecture!$AK$36,$A64,FourthLecture!AP$42)+SUMIF(FourthLecture!$AK$44,$A64,FourthLecture!AP$50)+SUMIF(FourthLecture!$AK$52,$A64,FourthLecture!AP$58)+SUMIF(FourthLecture!$AK$60,$A64,FourthLecture!AP$66)+SUMIF(FourthLecture!$AK$68,$A64,FourthLecture!AP$74)+SUMIF(FourthLecture!$AK$76,$A64,FourthLecture!AP$82)+SUMIF(FourthLecture!$AK$84,$A64,FourthLecture!AP$90)+SUMIF(FourthLecture!$AK$92,$A64,FourthLecture!AP$98))+(SUMIF(OtherSubjects!$AK$12,$A64,OtherSubjects!AP$18)+SUMIF(OtherSubjects!$AK$20,$A64,OtherSubjects!AP$26)+SUMIF(OtherSubjects!$AK$28,$A64,OtherSubjects!AP$34)+SUMIF(OtherSubjects!$AK$36,$A64,OtherSubjects!AP$42)+SUMIF(OtherSubjects!$AK$44,$A64,OtherSubjects!AP$50)+SUMIF(OtherSubjects!$AK$52,$A64,OtherSubjects!AP$58)+SUMIF(OtherSubjects!$AK$60,$A64,OtherSubjects!AP$66)+SUMIF(OtherSubjects!$AK$68,$A64,OtherSubjects!AP$74)+SUMIF(OtherSubjects!$AK$76,$A64,OtherSubjects!AP$82)+SUMIF(OtherSubjects!$AK$84,$A64,OtherSubjects!AP$90)+SUMIF(OtherSubjects!$AK$92,$A64,OtherSubjects!AP$98))</f>
        <v>0</v>
      </c>
      <c r="P64" s="331">
        <f>(SUMIF(Physics!$AK$12,$A64,Physics!AQ$18)+SUMIF(Physics!$AK$20,$A64,Physics!AQ$26)+SUMIF(Physics!$AK$28,$A64,Physics!AQ$34)+SUMIF(Physics!$AK$36,$A64,Physics!AQ$42)+SUMIF(Physics!$AK$44,$A64,Physics!AQ$50)+SUMIF(Physics!$AK$52,$A64,Physics!AQ$58)+SUMIF(Physics!$AK$60,$A64,Physics!AQ$66)+SUMIF(Physics!$AK$68,$A64,Physics!AQ$74)+SUMIF(Physics!$AK$76,$A64,Physics!AQ$82)+SUMIF(Physics!$AK$84,$A64,Physics!AQ$90)+SUMIF(Physics!$AK$92,$A64,Physics!AQ$98))+(SUMIF(IITPhysics!$AK$12,$A64,IITPhysics!AQ$18)+SUMIF(IITPhysics!$AK$20,$A64,IITPhysics!AQ$26)+SUMIF(IITPhysics!$AK$28,$A64,IITPhysics!AQ$34)+SUMIF(IITPhysics!$AK$36,$A64,IITPhysics!AQ$42)+SUMIF(IITPhysics!$AK$44,$A64,IITPhysics!AQ$50)+SUMIF(IITPhysics!$AK$52,$A64,IITPhysics!AQ$58)+SUMIF(IITPhysics!$AK$60,$A64,IITPhysics!AQ$66)+SUMIF(IITPhysics!$AK$68,$A64,IITPhysics!AQ$74)+SUMIF(IITPhysics!$AK$76,$A64,IITPhysics!AQ$82)+SUMIF(IITPhysics!$AK$84,$A64,IITPhysics!AQ$90)+SUMIF(IITPhysics!$AK$92,$A64,IITPhysics!AQ$98))+(SUMIF(Chem!$AK$12,$A64,Chem!AQ$18)+SUMIF(Chem!$AK$20,$A64,Chem!AQ$26)+SUMIF(Chem!$AK$28,$A64,Chem!AQ$34)+SUMIF(Chem!$AK$36,$A64,Chem!AQ$42)+SUMIF(Chem!$AK$44,$A64,Chem!AQ$50)+SUMIF(Chem!$AK$52,$A64,Chem!AQ$58)+SUMIF(Chem!$AK$60,$A64,Chem!AQ$66)+SUMIF(Chem!$AK$68,$A64,Chem!AQ$74)+SUMIF(Chem!$AK$76,$A64,Chem!AQ$82)+SUMIF(Chem!$AK$84,$A64,Chem!AQ$90)+SUMIF(Chem!$AK$92,$A64,Chem!AQ$98))+(SUMIF(IITChem!$AK$12,$A64,IITChem!AQ$18)+SUMIF(IITChem!$AK$20,$A64,IITChem!AQ$26)+SUMIF(IITChem!$AK$28,$A64,IITChem!AQ$34)+SUMIF(IITChem!$AK$36,$A64,IITChem!AQ$42)+SUMIF(IITChem!$AK$44,$A64,IITChem!AQ$50)+SUMIF(IITChem!$AK$52,$A64,IITChem!AQ$58)+SUMIF(IITChem!$AK$60,$A64,IITChem!AQ$66)+SUMIF(IITChem!$AK$68,$A64,IITChem!AQ$74)+SUMIF(IITChem!$AK$76,$A64,IITChem!AQ$82)+SUMIF(IITChem!$AK$84,$A64,IITChem!AQ$90)+SUMIF(IITChem!$AK$92,$A64,IITChem!AQ$98))+(SUMIF(Bio!$AK$12,$A64,Bio!AQ$18)+SUMIF(Bio!$AK$20,$A64,Bio!AQ$26)+SUMIF(Bio!$AK$28,$A64,Bio!AQ$34)+SUMIF(Bio!$AK$36,$A64,Bio!AQ$42)+SUMIF(Bio!$AK$44,$A64,Bio!AQ$50)+SUMIF(Bio!$AK$52,$A64,Bio!AQ$58)+SUMIF(Bio!$AK$60,$A64,Bio!AQ$66)+SUMIF(Bio!$AK$68,$A64,Bio!AQ$74)+SUMIF(Bio!$AK$76,$A64,Bio!AQ$82)+SUMIF(Bio!$AK$84,$A64,Bio!AQ$90)+SUMIF(Bio!$AK$92,$A64,Bio!AQ$98))+(SUMIF(Maths!$AK$12,$A64,Maths!AQ$18)+SUMIF(Maths!$AK$20,$A64,Maths!AQ$26)+SUMIF(Maths!$AK$28,$A64,Maths!AQ$34)+SUMIF(Maths!$AK$36,$A64,Maths!AQ$42)+SUMIF(Maths!$AK$44,$A64,Maths!AQ$50)+SUMIF(Maths!$AK$52,$A64,Maths!AQ$58)+SUMIF(Maths!$AK$60,$A64,Maths!AQ$66)+SUMIF(Maths!$AK$68,$A64,Maths!AQ$74)+SUMIF(Maths!$AK$76,$A64,Maths!AQ$82)+SUMIF(Maths!$AK$84,$A64,Maths!AQ$90)+SUMIF(Maths!$AK$92,$A64,Maths!AQ$98))+(SUMIF(IITMaths!$AK$12,$A64,IITMaths!AQ$18)+SUMIF(IITMaths!$AK$20,$A64,IITMaths!AQ$26)+SUMIF(IITMaths!$AK$28,$A64,IITMaths!AQ$34)+SUMIF(IITMaths!$AK$36,$A64,IITMaths!AQ$42)+SUMIF(IITMaths!$AK$44,$A64,IITMaths!AQ$50)+SUMIF(IITMaths!$AK$52,$A64,IITMaths!AQ$58)+SUMIF(IITMaths!$AK$60,$A64,IITMaths!AQ$66)+SUMIF(IITMaths!$AK$68,$A64,IITMaths!AQ$74)+SUMIF(IITMaths!$AK$76,$A64,IITMaths!AQ$82)+SUMIF(IITMaths!$AK$84,$A64,IITMaths!AQ$90)+SUMIF(IITMaths!$AK$92,$A64,IITMaths!AQ$98))+(SUMIF(FourthLecture!$AK$12,$A64,FourthLecture!AQ$18)+SUMIF(FourthLecture!$AK$20,$A64,FourthLecture!AQ$26)+SUMIF(FourthLecture!$AK$28,$A64,FourthLecture!AQ$34)+SUMIF(FourthLecture!$AK$36,$A64,FourthLecture!AQ$42)+SUMIF(FourthLecture!$AK$44,$A64,FourthLecture!AQ$50)+SUMIF(FourthLecture!$AK$52,$A64,FourthLecture!AQ$58)+SUMIF(FourthLecture!$AK$60,$A64,FourthLecture!AQ$66)+SUMIF(FourthLecture!$AK$68,$A64,FourthLecture!AQ$74)+SUMIF(FourthLecture!$AK$76,$A64,FourthLecture!AQ$82)+SUMIF(FourthLecture!$AK$84,$A64,FourthLecture!AQ$90)+SUMIF(FourthLecture!$AK$92,$A64,FourthLecture!AQ$98))+(SUMIF(OtherSubjects!$AK$12,$A64,OtherSubjects!AQ$18)+SUMIF(OtherSubjects!$AK$20,$A64,OtherSubjects!AQ$26)+SUMIF(OtherSubjects!$AK$28,$A64,OtherSubjects!AQ$34)+SUMIF(OtherSubjects!$AK$36,$A64,OtherSubjects!AQ$42)+SUMIF(OtherSubjects!$AK$44,$A64,OtherSubjects!AQ$50)+SUMIF(OtherSubjects!$AK$52,$A64,OtherSubjects!AQ$58)+SUMIF(OtherSubjects!$AK$60,$A64,OtherSubjects!AQ$66)+SUMIF(OtherSubjects!$AK$68,$A64,OtherSubjects!AQ$74)+SUMIF(OtherSubjects!$AK$76,$A64,OtherSubjects!AQ$82)+SUMIF(OtherSubjects!$AK$84,$A64,OtherSubjects!AQ$90)+SUMIF(OtherSubjects!$AK$92,$A64,OtherSubjects!AQ$98))</f>
        <v>5048.05</v>
      </c>
      <c r="Q64" s="376">
        <f t="shared" ref="Q64:Q65" si="359">SUM(R64:AC64)</f>
        <v>7365.52419354839</v>
      </c>
      <c r="R64" s="331">
        <f>(SUMIF(Physics!$AX$12,$A64,Physics!AS$18)+SUMIF(Physics!$AX$20,$A64,Physics!AS$26)+SUMIF(Physics!$AX$28,$A64,Physics!AS$34)+SUMIF(Physics!$AX$36,$A64,Physics!AS$42)+SUMIF(Physics!$AX$44,$A64,Physics!AS$50)+SUMIF(Physics!$AX$52,$A64,Physics!AS$58)+SUMIF(Physics!$AX$60,$A64,Physics!AS$66)+SUMIF(Physics!$AX$68,$A64,Physics!AS$74)+SUMIF(Physics!$AX$76,$A64,Physics!AS$82)+SUMIF(Physics!$AX$84,$A64,Physics!AS$90)+SUMIF(Physics!$AX$92,$A64,Physics!AS$98))+(SUMIF(IITPhysics!$AX$12,$A64,IITPhysics!AS$18)+SUMIF(IITPhysics!$AX$20,$A64,IITPhysics!AS$26)+SUMIF(IITPhysics!$AX$28,$A64,IITPhysics!AS$34)+SUMIF(IITPhysics!$AX$36,$A64,IITPhysics!AS$42)+SUMIF(IITPhysics!$AX$44,$A64,IITPhysics!AS$50)+SUMIF(IITPhysics!$AX$52,$A64,IITPhysics!AS$58)+SUMIF(IITPhysics!$AX$60,$A64,IITPhysics!AS$66)+SUMIF(IITPhysics!$AX$68,$A64,IITPhysics!AS$74)+SUMIF(IITPhysics!$AX$76,$A64,IITPhysics!AS$82)+SUMIF(IITPhysics!$AX$84,$A64,IITPhysics!AS$90)+SUMIF(IITPhysics!$AX$92,$A64,IITPhysics!AS$98))+(SUMIF(Chem!$AX$12,$A64,Chem!AS$18)+SUMIF(Chem!$AX$20,$A64,Chem!AS$26)+SUMIF(Chem!$AX$28,$A64,Chem!AS$34)+SUMIF(Chem!$AX$36,$A64,Chem!AS$42)+SUMIF(Chem!$AX$44,$A64,Chem!AS$50)+SUMIF(Chem!$AX$52,$A64,Chem!AS$58)+SUMIF(Chem!$AX$60,$A64,Chem!AS$66)+SUMIF(Chem!$AX$68,$A64,Chem!AS$74)+SUMIF(Chem!$AX$76,$A64,Chem!AS$82)+SUMIF(Chem!$AX$84,$A64,Chem!AS$90)+SUMIF(Chem!$AX$92,$A64,Chem!AS$98))+(SUMIF(IITChem!$AX$12,$A64,IITChem!AS$18)+SUMIF(IITChem!$AX$20,$A64,IITChem!AS$26)+SUMIF(IITChem!$AX$28,$A64,IITChem!AS$34)+SUMIF(IITChem!$AX$36,$A64,IITChem!AS$42)+SUMIF(IITChem!$AX$44,$A64,IITChem!AS$50)+SUMIF(IITChem!$AX$52,$A64,IITChem!AS$58)+SUMIF(IITChem!$AX$60,$A64,IITChem!AS$66)+SUMIF(IITChem!$AX$68,$A64,IITChem!AS$74)+SUMIF(IITChem!$AX$76,$A64,IITChem!AS$82)+SUMIF(IITChem!$AX$84,$A64,IITChem!AS$90)+SUMIF(IITChem!$AX$92,$A64,IITChem!AS$98))+(SUMIF(Bio!$AX$12,$A64,Bio!AS$18)+SUMIF(Bio!$AX$20,$A64,Bio!AS$26)+SUMIF(Bio!$AX$28,$A64,Bio!AS$34)+SUMIF(Bio!$AX$36,$A64,Bio!AS$42)+SUMIF(Bio!$AX$44,$A64,Bio!AS$50)+SUMIF(Bio!$AX$52,$A64,Bio!AS$58)+SUMIF(Bio!$AX$60,$A64,Bio!AS$66)+SUMIF(Bio!$AX$68,$A64,Bio!AS$74)+SUMIF(Bio!$AX$76,$A64,Bio!AS$82)+SUMIF(Bio!$AX$84,$A64,Bio!AS$90)+SUMIF(Bio!$AX$92,$A64,Bio!AS$98))+(SUMIF(Maths!$AX$12,$A64,Maths!AS$18)+SUMIF(Maths!$AX$20,$A64,Maths!AS$26)+SUMIF(Maths!$AX$28,$A64,Maths!AS$34)+SUMIF(Maths!$AX$36,$A64,Maths!AS$42)+SUMIF(Maths!$AX$44,$A64,Maths!AS$50)+SUMIF(Maths!$AX$52,$A64,Maths!AS$58)+SUMIF(Maths!$AX$60,$A64,Maths!AS$66)+SUMIF(Maths!$AX$68,$A64,Maths!AS$74)+SUMIF(Maths!$AX$76,$A64,Maths!AS$82)+SUMIF(Maths!$AX$84,$A64,Maths!AS$90)+SUMIF(Maths!$AX$92,$A64,Maths!AS$98))+(SUMIF(IITMaths!$AX$12,$A64,IITMaths!AS$18)+SUMIF(IITMaths!$AX$20,$A64,IITMaths!AS$26)+SUMIF(IITMaths!$AX$28,$A64,IITMaths!AS$34)+SUMIF(IITMaths!$AX$36,$A64,IITMaths!AS$42)+SUMIF(IITMaths!$AX$44,$A64,IITMaths!AS$50)+SUMIF(IITMaths!$AX$52,$A64,IITMaths!AS$58)+SUMIF(IITMaths!$AX$60,$A64,IITMaths!AS$66)+SUMIF(IITMaths!$AX$68,$A64,IITMaths!AS$74)+SUMIF(IITMaths!$AX$76,$A64,IITMaths!AS$82)+SUMIF(IITMaths!$AX$84,$A64,IITMaths!AS$90)+SUMIF(IITMaths!$AX$92,$A64,IITMaths!AS$98))+(SUMIF(FourthLecture!$AX$12,$A64,FourthLecture!AS$18)+SUMIF(FourthLecture!$AX$20,$A64,FourthLecture!AS$26)+SUMIF(FourthLecture!$AX$28,$A64,FourthLecture!AS$34)+SUMIF(FourthLecture!$AX$36,$A64,FourthLecture!AS$42)+SUMIF(FourthLecture!$AX$44,$A64,FourthLecture!AS$50)+SUMIF(FourthLecture!$AX$52,$A64,FourthLecture!AS$58)+SUMIF(FourthLecture!$AX$60,$A64,FourthLecture!AS$66)+SUMIF(FourthLecture!$AX$68,$A64,FourthLecture!AS$74)+SUMIF(FourthLecture!$AX$76,$A64,FourthLecture!AS$82)+SUMIF(FourthLecture!$AX$84,$A64,FourthLecture!AS$90)+SUMIF(FourthLecture!$AX$92,$A64,FourthLecture!AS$98))+(SUMIF(OtherSubjects!$AX$12,$A64,OtherSubjects!AS$18)+SUMIF(OtherSubjects!$AX$20,$A64,OtherSubjects!AS$26)+SUMIF(OtherSubjects!$AX$28,$A64,OtherSubjects!AS$34)+SUMIF(OtherSubjects!$AX$36,$A64,OtherSubjects!AS$42)+SUMIF(OtherSubjects!$AX$44,$A64,OtherSubjects!AS$50)+SUMIF(OtherSubjects!$AX$52,$A64,OtherSubjects!AS$58)+SUMIF(OtherSubjects!$AX$60,$A64,OtherSubjects!AS$66)+SUMIF(OtherSubjects!$AX$68,$A64,OtherSubjects!AS$74)+SUMIF(OtherSubjects!$AX$76,$A64,OtherSubjects!AS$82)+SUMIF(OtherSubjects!$AX$84,$A64,OtherSubjects!AS$90)+SUMIF(OtherSubjects!$AX$92,$A64,OtherSubjects!AS$98))</f>
        <v>7365.52419354839</v>
      </c>
      <c r="S64" s="331">
        <f>(SUMIF(Physics!$AX$12,$A64,Physics!AT$18)+SUMIF(Physics!$AX$20,$A64,Physics!AT$26)+SUMIF(Physics!$AX$28,$A64,Physics!AT$34)+SUMIF(Physics!$AX$36,$A64,Physics!AT$42)+SUMIF(Physics!$AX$44,$A64,Physics!AT$50)+SUMIF(Physics!$AX$52,$A64,Physics!AT$58)+SUMIF(Physics!$AX$60,$A64,Physics!AT$66)+SUMIF(Physics!$AX$68,$A64,Physics!AT$74)+SUMIF(Physics!$AX$76,$A64,Physics!AT$82)+SUMIF(Physics!$AX$84,$A64,Physics!AT$90)+SUMIF(Physics!$AX$92,$A64,Physics!AT$98))+(SUMIF(IITPhysics!$AX$12,$A64,IITPhysics!AT$18)+SUMIF(IITPhysics!$AX$20,$A64,IITPhysics!AT$26)+SUMIF(IITPhysics!$AX$28,$A64,IITPhysics!AT$34)+SUMIF(IITPhysics!$AX$36,$A64,IITPhysics!AT$42)+SUMIF(IITPhysics!$AX$44,$A64,IITPhysics!AT$50)+SUMIF(IITPhysics!$AX$52,$A64,IITPhysics!AT$58)+SUMIF(IITPhysics!$AX$60,$A64,IITPhysics!AT$66)+SUMIF(IITPhysics!$AX$68,$A64,IITPhysics!AT$74)+SUMIF(IITPhysics!$AX$76,$A64,IITPhysics!AT$82)+SUMIF(IITPhysics!$AX$84,$A64,IITPhysics!AT$90)+SUMIF(IITPhysics!$AX$92,$A64,IITPhysics!AT$98))+(SUMIF(Chem!$AX$12,$A64,Chem!AT$18)+SUMIF(Chem!$AX$20,$A64,Chem!AT$26)+SUMIF(Chem!$AX$28,$A64,Chem!AT$34)+SUMIF(Chem!$AX$36,$A64,Chem!AT$42)+SUMIF(Chem!$AX$44,$A64,Chem!AT$50)+SUMIF(Chem!$AX$52,$A64,Chem!AT$58)+SUMIF(Chem!$AX$60,$A64,Chem!AT$66)+SUMIF(Chem!$AX$68,$A64,Chem!AT$74)+SUMIF(Chem!$AX$76,$A64,Chem!AT$82)+SUMIF(Chem!$AX$84,$A64,Chem!AT$90)+SUMIF(Chem!$AX$92,$A64,Chem!AT$98))+(SUMIF(IITChem!$AX$12,$A64,IITChem!AT$18)+SUMIF(IITChem!$AX$20,$A64,IITChem!AT$26)+SUMIF(IITChem!$AX$28,$A64,IITChem!AT$34)+SUMIF(IITChem!$AX$36,$A64,IITChem!AT$42)+SUMIF(IITChem!$AX$44,$A64,IITChem!AT$50)+SUMIF(IITChem!$AX$52,$A64,IITChem!AT$58)+SUMIF(IITChem!$AX$60,$A64,IITChem!AT$66)+SUMIF(IITChem!$AX$68,$A64,IITChem!AT$74)+SUMIF(IITChem!$AX$76,$A64,IITChem!AT$82)+SUMIF(IITChem!$AX$84,$A64,IITChem!AT$90)+SUMIF(IITChem!$AX$92,$A64,IITChem!AT$98))+(SUMIF(Bio!$AX$12,$A64,Bio!AT$18)+SUMIF(Bio!$AX$20,$A64,Bio!AT$26)+SUMIF(Bio!$AX$28,$A64,Bio!AT$34)+SUMIF(Bio!$AX$36,$A64,Bio!AT$42)+SUMIF(Bio!$AX$44,$A64,Bio!AT$50)+SUMIF(Bio!$AX$52,$A64,Bio!AT$58)+SUMIF(Bio!$AX$60,$A64,Bio!AT$66)+SUMIF(Bio!$AX$68,$A64,Bio!AT$74)+SUMIF(Bio!$AX$76,$A64,Bio!AT$82)+SUMIF(Bio!$AX$84,$A64,Bio!AT$90)+SUMIF(Bio!$AX$92,$A64,Bio!AT$98))+(SUMIF(Maths!$AX$12,$A64,Maths!AT$18)+SUMIF(Maths!$AX$20,$A64,Maths!AT$26)+SUMIF(Maths!$AX$28,$A64,Maths!AT$34)+SUMIF(Maths!$AX$36,$A64,Maths!AT$42)+SUMIF(Maths!$AX$44,$A64,Maths!AT$50)+SUMIF(Maths!$AX$52,$A64,Maths!AT$58)+SUMIF(Maths!$AX$60,$A64,Maths!AT$66)+SUMIF(Maths!$AX$68,$A64,Maths!AT$74)+SUMIF(Maths!$AX$76,$A64,Maths!AT$82)+SUMIF(Maths!$AX$84,$A64,Maths!AT$90)+SUMIF(Maths!$AX$92,$A64,Maths!AT$98))+(SUMIF(IITMaths!$AX$12,$A64,IITMaths!AT$18)+SUMIF(IITMaths!$AX$20,$A64,IITMaths!AT$26)+SUMIF(IITMaths!$AX$28,$A64,IITMaths!AT$34)+SUMIF(IITMaths!$AX$36,$A64,IITMaths!AT$42)+SUMIF(IITMaths!$AX$44,$A64,IITMaths!AT$50)+SUMIF(IITMaths!$AX$52,$A64,IITMaths!AT$58)+SUMIF(IITMaths!$AX$60,$A64,IITMaths!AT$66)+SUMIF(IITMaths!$AX$68,$A64,IITMaths!AT$74)+SUMIF(IITMaths!$AX$76,$A64,IITMaths!AT$82)+SUMIF(IITMaths!$AX$84,$A64,IITMaths!AT$90)+SUMIF(IITMaths!$AX$92,$A64,IITMaths!AT$98))+(SUMIF(FourthLecture!$AX$12,$A64,FourthLecture!AT$18)+SUMIF(FourthLecture!$AX$20,$A64,FourthLecture!AT$26)+SUMIF(FourthLecture!$AX$28,$A64,FourthLecture!AT$34)+SUMIF(FourthLecture!$AX$36,$A64,FourthLecture!AT$42)+SUMIF(FourthLecture!$AX$44,$A64,FourthLecture!AT$50)+SUMIF(FourthLecture!$AX$52,$A64,FourthLecture!AT$58)+SUMIF(FourthLecture!$AX$60,$A64,FourthLecture!AT$66)+SUMIF(FourthLecture!$AX$68,$A64,FourthLecture!AT$74)+SUMIF(FourthLecture!$AX$76,$A64,FourthLecture!AT$82)+SUMIF(FourthLecture!$AX$84,$A64,FourthLecture!AT$90)+SUMIF(FourthLecture!$AX$92,$A64,FourthLecture!AT$98))+(SUMIF(OtherSubjects!$AX$12,$A64,OtherSubjects!AT$18)+SUMIF(OtherSubjects!$AX$20,$A64,OtherSubjects!AT$26)+SUMIF(OtherSubjects!$AX$28,$A64,OtherSubjects!AT$34)+SUMIF(OtherSubjects!$AX$36,$A64,OtherSubjects!AT$42)+SUMIF(OtherSubjects!$AX$44,$A64,OtherSubjects!AT$50)+SUMIF(OtherSubjects!$AX$52,$A64,OtherSubjects!AT$58)+SUMIF(OtherSubjects!$AX$60,$A64,OtherSubjects!AT$66)+SUMIF(OtherSubjects!$AX$68,$A64,OtherSubjects!AT$74)+SUMIF(OtherSubjects!$AX$76,$A64,OtherSubjects!AT$82)+SUMIF(OtherSubjects!$AX$84,$A64,OtherSubjects!AT$90)+SUMIF(OtherSubjects!$AX$92,$A64,OtherSubjects!AT$98))</f>
        <v>0</v>
      </c>
      <c r="T64" s="331">
        <f>(SUMIF(Physics!$AX$12,$A64,Physics!AU$18)+SUMIF(Physics!$AX$20,$A64,Physics!AU$26)+SUMIF(Physics!$AX$28,$A64,Physics!AU$34)+SUMIF(Physics!$AX$36,$A64,Physics!AU$42)+SUMIF(Physics!$AX$44,$A64,Physics!AU$50)+SUMIF(Physics!$AX$52,$A64,Physics!AU$58)+SUMIF(Physics!$AX$60,$A64,Physics!AU$66)+SUMIF(Physics!$AX$68,$A64,Physics!AU$74)+SUMIF(Physics!$AX$76,$A64,Physics!AU$82)+SUMIF(Physics!$AX$84,$A64,Physics!AU$90)+SUMIF(Physics!$AX$92,$A64,Physics!AU$98))+(SUMIF(IITPhysics!$AX$12,$A64,IITPhysics!AU$18)+SUMIF(IITPhysics!$AX$20,$A64,IITPhysics!AU$26)+SUMIF(IITPhysics!$AX$28,$A64,IITPhysics!AU$34)+SUMIF(IITPhysics!$AX$36,$A64,IITPhysics!AU$42)+SUMIF(IITPhysics!$AX$44,$A64,IITPhysics!AU$50)+SUMIF(IITPhysics!$AX$52,$A64,IITPhysics!AU$58)+SUMIF(IITPhysics!$AX$60,$A64,IITPhysics!AU$66)+SUMIF(IITPhysics!$AX$68,$A64,IITPhysics!AU$74)+SUMIF(IITPhysics!$AX$76,$A64,IITPhysics!AU$82)+SUMIF(IITPhysics!$AX$84,$A64,IITPhysics!AU$90)+SUMIF(IITPhysics!$AX$92,$A64,IITPhysics!AU$98))+(SUMIF(Chem!$AX$12,$A64,Chem!AU$18)+SUMIF(Chem!$AX$20,$A64,Chem!AU$26)+SUMIF(Chem!$AX$28,$A64,Chem!AU$34)+SUMIF(Chem!$AX$36,$A64,Chem!AU$42)+SUMIF(Chem!$AX$44,$A64,Chem!AU$50)+SUMIF(Chem!$AX$52,$A64,Chem!AU$58)+SUMIF(Chem!$AX$60,$A64,Chem!AU$66)+SUMIF(Chem!$AX$68,$A64,Chem!AU$74)+SUMIF(Chem!$AX$76,$A64,Chem!AU$82)+SUMIF(Chem!$AX$84,$A64,Chem!AU$90)+SUMIF(Chem!$AX$92,$A64,Chem!AU$98))+(SUMIF(IITChem!$AX$12,$A64,IITChem!AU$18)+SUMIF(IITChem!$AX$20,$A64,IITChem!AU$26)+SUMIF(IITChem!$AX$28,$A64,IITChem!AU$34)+SUMIF(IITChem!$AX$36,$A64,IITChem!AU$42)+SUMIF(IITChem!$AX$44,$A64,IITChem!AU$50)+SUMIF(IITChem!$AX$52,$A64,IITChem!AU$58)+SUMIF(IITChem!$AX$60,$A64,IITChem!AU$66)+SUMIF(IITChem!$AX$68,$A64,IITChem!AU$74)+SUMIF(IITChem!$AX$76,$A64,IITChem!AU$82)+SUMIF(IITChem!$AX$84,$A64,IITChem!AU$90)+SUMIF(IITChem!$AX$92,$A64,IITChem!AU$98))+(SUMIF(Bio!$AX$12,$A64,Bio!AU$18)+SUMIF(Bio!$AX$20,$A64,Bio!AU$26)+SUMIF(Bio!$AX$28,$A64,Bio!AU$34)+SUMIF(Bio!$AX$36,$A64,Bio!AU$42)+SUMIF(Bio!$AX$44,$A64,Bio!AU$50)+SUMIF(Bio!$AX$52,$A64,Bio!AU$58)+SUMIF(Bio!$AX$60,$A64,Bio!AU$66)+SUMIF(Bio!$AX$68,$A64,Bio!AU$74)+SUMIF(Bio!$AX$76,$A64,Bio!AU$82)+SUMIF(Bio!$AX$84,$A64,Bio!AU$90)+SUMIF(Bio!$AX$92,$A64,Bio!AU$98))+(SUMIF(Maths!$AX$12,$A64,Maths!AU$18)+SUMIF(Maths!$AX$20,$A64,Maths!AU$26)+SUMIF(Maths!$AX$28,$A64,Maths!AU$34)+SUMIF(Maths!$AX$36,$A64,Maths!AU$42)+SUMIF(Maths!$AX$44,$A64,Maths!AU$50)+SUMIF(Maths!$AX$52,$A64,Maths!AU$58)+SUMIF(Maths!$AX$60,$A64,Maths!AU$66)+SUMIF(Maths!$AX$68,$A64,Maths!AU$74)+SUMIF(Maths!$AX$76,$A64,Maths!AU$82)+SUMIF(Maths!$AX$84,$A64,Maths!AU$90)+SUMIF(Maths!$AX$92,$A64,Maths!AU$98))+(SUMIF(IITMaths!$AX$12,$A64,IITMaths!AU$18)+SUMIF(IITMaths!$AX$20,$A64,IITMaths!AU$26)+SUMIF(IITMaths!$AX$28,$A64,IITMaths!AU$34)+SUMIF(IITMaths!$AX$36,$A64,IITMaths!AU$42)+SUMIF(IITMaths!$AX$44,$A64,IITMaths!AU$50)+SUMIF(IITMaths!$AX$52,$A64,IITMaths!AU$58)+SUMIF(IITMaths!$AX$60,$A64,IITMaths!AU$66)+SUMIF(IITMaths!$AX$68,$A64,IITMaths!AU$74)+SUMIF(IITMaths!$AX$76,$A64,IITMaths!AU$82)+SUMIF(IITMaths!$AX$84,$A64,IITMaths!AU$90)+SUMIF(IITMaths!$AX$92,$A64,IITMaths!AU$98))+(SUMIF(FourthLecture!$AX$12,$A64,FourthLecture!AU$18)+SUMIF(FourthLecture!$AX$20,$A64,FourthLecture!AU$26)+SUMIF(FourthLecture!$AX$28,$A64,FourthLecture!AU$34)+SUMIF(FourthLecture!$AX$36,$A64,FourthLecture!AU$42)+SUMIF(FourthLecture!$AX$44,$A64,FourthLecture!AU$50)+SUMIF(FourthLecture!$AX$52,$A64,FourthLecture!AU$58)+SUMIF(FourthLecture!$AX$60,$A64,FourthLecture!AU$66)+SUMIF(FourthLecture!$AX$68,$A64,FourthLecture!AU$74)+SUMIF(FourthLecture!$AX$76,$A64,FourthLecture!AU$82)+SUMIF(FourthLecture!$AX$84,$A64,FourthLecture!AU$90)+SUMIF(FourthLecture!$AX$92,$A64,FourthLecture!AU$98))+(SUMIF(OtherSubjects!$AX$12,$A64,OtherSubjects!AU$18)+SUMIF(OtherSubjects!$AX$20,$A64,OtherSubjects!AU$26)+SUMIF(OtherSubjects!$AX$28,$A64,OtherSubjects!AU$34)+SUMIF(OtherSubjects!$AX$36,$A64,OtherSubjects!AU$42)+SUMIF(OtherSubjects!$AX$44,$A64,OtherSubjects!AU$50)+SUMIF(OtherSubjects!$AX$52,$A64,OtherSubjects!AU$58)+SUMIF(OtherSubjects!$AX$60,$A64,OtherSubjects!AU$66)+SUMIF(OtherSubjects!$AX$68,$A64,OtherSubjects!AU$74)+SUMIF(OtherSubjects!$AX$76,$A64,OtherSubjects!AU$82)+SUMIF(OtherSubjects!$AX$84,$A64,OtherSubjects!AU$90)+SUMIF(OtherSubjects!$AX$92,$A64,OtherSubjects!AU$98))</f>
        <v>0</v>
      </c>
      <c r="U64" s="331">
        <f>(SUMIF(Physics!$AX$12,$A64,Physics!AV$18)+SUMIF(Physics!$AX$20,$A64,Physics!AV$26)+SUMIF(Physics!$AX$28,$A64,Physics!AV$34)+SUMIF(Physics!$AX$36,$A64,Physics!AV$42)+SUMIF(Physics!$AX$44,$A64,Physics!AV$50)+SUMIF(Physics!$AX$52,$A64,Physics!AV$58)+SUMIF(Physics!$AX$60,$A64,Physics!AV$66)+SUMIF(Physics!$AX$68,$A64,Physics!AV$74)+SUMIF(Physics!$AX$76,$A64,Physics!AV$82)+SUMIF(Physics!$AX$84,$A64,Physics!AV$90)+SUMIF(Physics!$AX$92,$A64,Physics!AV$98))+(SUMIF(IITPhysics!$AX$12,$A64,IITPhysics!AV$18)+SUMIF(IITPhysics!$AX$20,$A64,IITPhysics!AV$26)+SUMIF(IITPhysics!$AX$28,$A64,IITPhysics!AV$34)+SUMIF(IITPhysics!$AX$36,$A64,IITPhysics!AV$42)+SUMIF(IITPhysics!$AX$44,$A64,IITPhysics!AV$50)+SUMIF(IITPhysics!$AX$52,$A64,IITPhysics!AV$58)+SUMIF(IITPhysics!$AX$60,$A64,IITPhysics!AV$66)+SUMIF(IITPhysics!$AX$68,$A64,IITPhysics!AV$74)+SUMIF(IITPhysics!$AX$76,$A64,IITPhysics!AV$82)+SUMIF(IITPhysics!$AX$84,$A64,IITPhysics!AV$90)+SUMIF(IITPhysics!$AX$92,$A64,IITPhysics!AV$98))+(SUMIF(Chem!$AX$12,$A64,Chem!AV$18)+SUMIF(Chem!$AX$20,$A64,Chem!AV$26)+SUMIF(Chem!$AX$28,$A64,Chem!AV$34)+SUMIF(Chem!$AX$36,$A64,Chem!AV$42)+SUMIF(Chem!$AX$44,$A64,Chem!AV$50)+SUMIF(Chem!$AX$52,$A64,Chem!AV$58)+SUMIF(Chem!$AX$60,$A64,Chem!AV$66)+SUMIF(Chem!$AX$68,$A64,Chem!AV$74)+SUMIF(Chem!$AX$76,$A64,Chem!AV$82)+SUMIF(Chem!$AX$84,$A64,Chem!AV$90)+SUMIF(Chem!$AX$92,$A64,Chem!AV$98))+(SUMIF(IITChem!$AX$12,$A64,IITChem!AV$18)+SUMIF(IITChem!$AX$20,$A64,IITChem!AV$26)+SUMIF(IITChem!$AX$28,$A64,IITChem!AV$34)+SUMIF(IITChem!$AX$36,$A64,IITChem!AV$42)+SUMIF(IITChem!$AX$44,$A64,IITChem!AV$50)+SUMIF(IITChem!$AX$52,$A64,IITChem!AV$58)+SUMIF(IITChem!$AX$60,$A64,IITChem!AV$66)+SUMIF(IITChem!$AX$68,$A64,IITChem!AV$74)+SUMIF(IITChem!$AX$76,$A64,IITChem!AV$82)+SUMIF(IITChem!$AX$84,$A64,IITChem!AV$90)+SUMIF(IITChem!$AX$92,$A64,IITChem!AV$98))+(SUMIF(Bio!$AX$12,$A64,Bio!AV$18)+SUMIF(Bio!$AX$20,$A64,Bio!AV$26)+SUMIF(Bio!$AX$28,$A64,Bio!AV$34)+SUMIF(Bio!$AX$36,$A64,Bio!AV$42)+SUMIF(Bio!$AX$44,$A64,Bio!AV$50)+SUMIF(Bio!$AX$52,$A64,Bio!AV$58)+SUMIF(Bio!$AX$60,$A64,Bio!AV$66)+SUMIF(Bio!$AX$68,$A64,Bio!AV$74)+SUMIF(Bio!$AX$76,$A64,Bio!AV$82)+SUMIF(Bio!$AX$84,$A64,Bio!AV$90)+SUMIF(Bio!$AX$92,$A64,Bio!AV$98))+(SUMIF(Maths!$AX$12,$A64,Maths!AV$18)+SUMIF(Maths!$AX$20,$A64,Maths!AV$26)+SUMIF(Maths!$AX$28,$A64,Maths!AV$34)+SUMIF(Maths!$AX$36,$A64,Maths!AV$42)+SUMIF(Maths!$AX$44,$A64,Maths!AV$50)+SUMIF(Maths!$AX$52,$A64,Maths!AV$58)+SUMIF(Maths!$AX$60,$A64,Maths!AV$66)+SUMIF(Maths!$AX$68,$A64,Maths!AV$74)+SUMIF(Maths!$AX$76,$A64,Maths!AV$82)+SUMIF(Maths!$AX$84,$A64,Maths!AV$90)+SUMIF(Maths!$AX$92,$A64,Maths!AV$98))+(SUMIF(IITMaths!$AX$12,$A64,IITMaths!AV$18)+SUMIF(IITMaths!$AX$20,$A64,IITMaths!AV$26)+SUMIF(IITMaths!$AX$28,$A64,IITMaths!AV$34)+SUMIF(IITMaths!$AX$36,$A64,IITMaths!AV$42)+SUMIF(IITMaths!$AX$44,$A64,IITMaths!AV$50)+SUMIF(IITMaths!$AX$52,$A64,IITMaths!AV$58)+SUMIF(IITMaths!$AX$60,$A64,IITMaths!AV$66)+SUMIF(IITMaths!$AX$68,$A64,IITMaths!AV$74)+SUMIF(IITMaths!$AX$76,$A64,IITMaths!AV$82)+SUMIF(IITMaths!$AX$84,$A64,IITMaths!AV$90)+SUMIF(IITMaths!$AX$92,$A64,IITMaths!AV$98))+(SUMIF(FourthLecture!$AX$12,$A64,FourthLecture!AV$18)+SUMIF(FourthLecture!$AX$20,$A64,FourthLecture!AV$26)+SUMIF(FourthLecture!$AX$28,$A64,FourthLecture!AV$34)+SUMIF(FourthLecture!$AX$36,$A64,FourthLecture!AV$42)+SUMIF(FourthLecture!$AX$44,$A64,FourthLecture!AV$50)+SUMIF(FourthLecture!$AX$52,$A64,FourthLecture!AV$58)+SUMIF(FourthLecture!$AX$60,$A64,FourthLecture!AV$66)+SUMIF(FourthLecture!$AX$68,$A64,FourthLecture!AV$74)+SUMIF(FourthLecture!$AX$76,$A64,FourthLecture!AV$82)+SUMIF(FourthLecture!$AX$84,$A64,FourthLecture!AV$90)+SUMIF(FourthLecture!$AX$92,$A64,FourthLecture!AV$98))+(SUMIF(OtherSubjects!$AX$12,$A64,OtherSubjects!AV$18)+SUMIF(OtherSubjects!$AX$20,$A64,OtherSubjects!AV$26)+SUMIF(OtherSubjects!$AX$28,$A64,OtherSubjects!AV$34)+SUMIF(OtherSubjects!$AX$36,$A64,OtherSubjects!AV$42)+SUMIF(OtherSubjects!$AX$44,$A64,OtherSubjects!AV$50)+SUMIF(OtherSubjects!$AX$52,$A64,OtherSubjects!AV$58)+SUMIF(OtherSubjects!$AX$60,$A64,OtherSubjects!AV$66)+SUMIF(OtherSubjects!$AX$68,$A64,OtherSubjects!AV$74)+SUMIF(OtherSubjects!$AX$76,$A64,OtherSubjects!AV$82)+SUMIF(OtherSubjects!$AX$84,$A64,OtherSubjects!AV$90)+SUMIF(OtherSubjects!$AX$92,$A64,OtherSubjects!AV$98))</f>
        <v>0</v>
      </c>
      <c r="V64" s="331">
        <f>(SUMIF(Physics!$AX$12,$A64,Physics!AW$18)+SUMIF(Physics!$AX$20,$A64,Physics!AW$26)+SUMIF(Physics!$AX$28,$A64,Physics!AW$34)+SUMIF(Physics!$AX$36,$A64,Physics!AW$42)+SUMIF(Physics!$AX$44,$A64,Physics!AW$50)+SUMIF(Physics!$AX$52,$A64,Physics!AW$58)+SUMIF(Physics!$AX$60,$A64,Physics!AW$66)+SUMIF(Physics!$AX$68,$A64,Physics!AW$74)+SUMIF(Physics!$AX$76,$A64,Physics!AW$82)+SUMIF(Physics!$AX$84,$A64,Physics!AW$90)+SUMIF(Physics!$AX$92,$A64,Physics!AW$98))+(SUMIF(IITPhysics!$AX$12,$A64,IITPhysics!AW$18)+SUMIF(IITPhysics!$AX$20,$A64,IITPhysics!AW$26)+SUMIF(IITPhysics!$AX$28,$A64,IITPhysics!AW$34)+SUMIF(IITPhysics!$AX$36,$A64,IITPhysics!AW$42)+SUMIF(IITPhysics!$AX$44,$A64,IITPhysics!AW$50)+SUMIF(IITPhysics!$AX$52,$A64,IITPhysics!AW$58)+SUMIF(IITPhysics!$AX$60,$A64,IITPhysics!AW$66)+SUMIF(IITPhysics!$AX$68,$A64,IITPhysics!AW$74)+SUMIF(IITPhysics!$AX$76,$A64,IITPhysics!AW$82)+SUMIF(IITPhysics!$AX$84,$A64,IITPhysics!AW$90)+SUMIF(IITPhysics!$AX$92,$A64,IITPhysics!AW$98))+(SUMIF(Chem!$AX$12,$A64,Chem!AW$18)+SUMIF(Chem!$AX$20,$A64,Chem!AW$26)+SUMIF(Chem!$AX$28,$A64,Chem!AW$34)+SUMIF(Chem!$AX$36,$A64,Chem!AW$42)+SUMIF(Chem!$AX$44,$A64,Chem!AW$50)+SUMIF(Chem!$AX$52,$A64,Chem!AW$58)+SUMIF(Chem!$AX$60,$A64,Chem!AW$66)+SUMIF(Chem!$AX$68,$A64,Chem!AW$74)+SUMIF(Chem!$AX$76,$A64,Chem!AW$82)+SUMIF(Chem!$AX$84,$A64,Chem!AW$90)+SUMIF(Chem!$AX$92,$A64,Chem!AW$98))+(SUMIF(IITChem!$AX$12,$A64,IITChem!AW$18)+SUMIF(IITChem!$AX$20,$A64,IITChem!AW$26)+SUMIF(IITChem!$AX$28,$A64,IITChem!AW$34)+SUMIF(IITChem!$AX$36,$A64,IITChem!AW$42)+SUMIF(IITChem!$AX$44,$A64,IITChem!AW$50)+SUMIF(IITChem!$AX$52,$A64,IITChem!AW$58)+SUMIF(IITChem!$AX$60,$A64,IITChem!AW$66)+SUMIF(IITChem!$AX$68,$A64,IITChem!AW$74)+SUMIF(IITChem!$AX$76,$A64,IITChem!AW$82)+SUMIF(IITChem!$AX$84,$A64,IITChem!AW$90)+SUMIF(IITChem!$AX$92,$A64,IITChem!AW$98))+(SUMIF(Bio!$AX$12,$A64,Bio!AW$18)+SUMIF(Bio!$AX$20,$A64,Bio!AW$26)+SUMIF(Bio!$AX$28,$A64,Bio!AW$34)+SUMIF(Bio!$AX$36,$A64,Bio!AW$42)+SUMIF(Bio!$AX$44,$A64,Bio!AW$50)+SUMIF(Bio!$AX$52,$A64,Bio!AW$58)+SUMIF(Bio!$AX$60,$A64,Bio!AW$66)+SUMIF(Bio!$AX$68,$A64,Bio!AW$74)+SUMIF(Bio!$AX$76,$A64,Bio!AW$82)+SUMIF(Bio!$AX$84,$A64,Bio!AW$90)+SUMIF(Bio!$AX$92,$A64,Bio!AW$98))+(SUMIF(Maths!$AX$12,$A64,Maths!AW$18)+SUMIF(Maths!$AX$20,$A64,Maths!AW$26)+SUMIF(Maths!$AX$28,$A64,Maths!AW$34)+SUMIF(Maths!$AX$36,$A64,Maths!AW$42)+SUMIF(Maths!$AX$44,$A64,Maths!AW$50)+SUMIF(Maths!$AX$52,$A64,Maths!AW$58)+SUMIF(Maths!$AX$60,$A64,Maths!AW$66)+SUMIF(Maths!$AX$68,$A64,Maths!AW$74)+SUMIF(Maths!$AX$76,$A64,Maths!AW$82)+SUMIF(Maths!$AX$84,$A64,Maths!AW$90)+SUMIF(Maths!$AX$92,$A64,Maths!AW$98))+(SUMIF(IITMaths!$AX$12,$A64,IITMaths!AW$18)+SUMIF(IITMaths!$AX$20,$A64,IITMaths!AW$26)+SUMIF(IITMaths!$AX$28,$A64,IITMaths!AW$34)+SUMIF(IITMaths!$AX$36,$A64,IITMaths!AW$42)+SUMIF(IITMaths!$AX$44,$A64,IITMaths!AW$50)+SUMIF(IITMaths!$AX$52,$A64,IITMaths!AW$58)+SUMIF(IITMaths!$AX$60,$A64,IITMaths!AW$66)+SUMIF(IITMaths!$AX$68,$A64,IITMaths!AW$74)+SUMIF(IITMaths!$AX$76,$A64,IITMaths!AW$82)+SUMIF(IITMaths!$AX$84,$A64,IITMaths!AW$90)+SUMIF(IITMaths!$AX$92,$A64,IITMaths!AW$98))+(SUMIF(FourthLecture!$AX$12,$A64,FourthLecture!AW$18)+SUMIF(FourthLecture!$AX$20,$A64,FourthLecture!AW$26)+SUMIF(FourthLecture!$AX$28,$A64,FourthLecture!AW$34)+SUMIF(FourthLecture!$AX$36,$A64,FourthLecture!AW$42)+SUMIF(FourthLecture!$AX$44,$A64,FourthLecture!AW$50)+SUMIF(FourthLecture!$AX$52,$A64,FourthLecture!AW$58)+SUMIF(FourthLecture!$AX$60,$A64,FourthLecture!AW$66)+SUMIF(FourthLecture!$AX$68,$A64,FourthLecture!AW$74)+SUMIF(FourthLecture!$AX$76,$A64,FourthLecture!AW$82)+SUMIF(FourthLecture!$AX$84,$A64,FourthLecture!AW$90)+SUMIF(FourthLecture!$AX$92,$A64,FourthLecture!AW$98))+(SUMIF(OtherSubjects!$AX$12,$A64,OtherSubjects!AW$18)+SUMIF(OtherSubjects!$AX$20,$A64,OtherSubjects!AW$26)+SUMIF(OtherSubjects!$AX$28,$A64,OtherSubjects!AW$34)+SUMIF(OtherSubjects!$AX$36,$A64,OtherSubjects!AW$42)+SUMIF(OtherSubjects!$AX$44,$A64,OtherSubjects!AW$50)+SUMIF(OtherSubjects!$AX$52,$A64,OtherSubjects!AW$58)+SUMIF(OtherSubjects!$AX$60,$A64,OtherSubjects!AW$66)+SUMIF(OtherSubjects!$AX$68,$A64,OtherSubjects!AW$74)+SUMIF(OtherSubjects!$AX$76,$A64,OtherSubjects!AW$82)+SUMIF(OtherSubjects!$AX$84,$A64,OtherSubjects!AW$90)+SUMIF(OtherSubjects!$AX$92,$A64,OtherSubjects!AW$98))</f>
        <v>0</v>
      </c>
      <c r="W64" s="331">
        <f>(SUMIF(Physics!$AX$12,$A64,Physics!AX$18)+SUMIF(Physics!$AX$20,$A64,Physics!AX$26)+SUMIF(Physics!$AX$28,$A64,Physics!AX$34)+SUMIF(Physics!$AX$36,$A64,Physics!AX$42)+SUMIF(Physics!$AX$44,$A64,Physics!AX$50)+SUMIF(Physics!$AX$52,$A64,Physics!AX$58)+SUMIF(Physics!$AX$60,$A64,Physics!AX$66)+SUMIF(Physics!$AX$68,$A64,Physics!AX$74)+SUMIF(Physics!$AX$76,$A64,Physics!AX$82)+SUMIF(Physics!$AX$84,$A64,Physics!AX$90)+SUMIF(Physics!$AX$92,$A64,Physics!AX$98))+(SUMIF(IITPhysics!$AX$12,$A64,IITPhysics!AX$18)+SUMIF(IITPhysics!$AX$20,$A64,IITPhysics!AX$26)+SUMIF(IITPhysics!$AX$28,$A64,IITPhysics!AX$34)+SUMIF(IITPhysics!$AX$36,$A64,IITPhysics!AX$42)+SUMIF(IITPhysics!$AX$44,$A64,IITPhysics!AX$50)+SUMIF(IITPhysics!$AX$52,$A64,IITPhysics!AX$58)+SUMIF(IITPhysics!$AX$60,$A64,IITPhysics!AX$66)+SUMIF(IITPhysics!$AX$68,$A64,IITPhysics!AX$74)+SUMIF(IITPhysics!$AX$76,$A64,IITPhysics!AX$82)+SUMIF(IITPhysics!$AX$84,$A64,IITPhysics!AX$90)+SUMIF(IITPhysics!$AX$92,$A64,IITPhysics!AX$98))+(SUMIF(Chem!$AX$12,$A64,Chem!AX$18)+SUMIF(Chem!$AX$20,$A64,Chem!AX$26)+SUMIF(Chem!$AX$28,$A64,Chem!AX$34)+SUMIF(Chem!$AX$36,$A64,Chem!AX$42)+SUMIF(Chem!$AX$44,$A64,Chem!AX$50)+SUMIF(Chem!$AX$52,$A64,Chem!AX$58)+SUMIF(Chem!$AX$60,$A64,Chem!AX$66)+SUMIF(Chem!$AX$68,$A64,Chem!AX$74)+SUMIF(Chem!$AX$76,$A64,Chem!AX$82)+SUMIF(Chem!$AX$84,$A64,Chem!AX$90)+SUMIF(Chem!$AX$92,$A64,Chem!AX$98))+(SUMIF(IITChem!$AX$12,$A64,IITChem!AX$18)+SUMIF(IITChem!$AX$20,$A64,IITChem!AX$26)+SUMIF(IITChem!$AX$28,$A64,IITChem!AX$34)+SUMIF(IITChem!$AX$36,$A64,IITChem!AX$42)+SUMIF(IITChem!$AX$44,$A64,IITChem!AX$50)+SUMIF(IITChem!$AX$52,$A64,IITChem!AX$58)+SUMIF(IITChem!$AX$60,$A64,IITChem!AX$66)+SUMIF(IITChem!$AX$68,$A64,IITChem!AX$74)+SUMIF(IITChem!$AX$76,$A64,IITChem!AX$82)+SUMIF(IITChem!$AX$84,$A64,IITChem!AX$90)+SUMIF(IITChem!$AX$92,$A64,IITChem!AX$98))+(SUMIF(Bio!$AX$12,$A64,Bio!AX$18)+SUMIF(Bio!$AX$20,$A64,Bio!AX$26)+SUMIF(Bio!$AX$28,$A64,Bio!AX$34)+SUMIF(Bio!$AX$36,$A64,Bio!AX$42)+SUMIF(Bio!$AX$44,$A64,Bio!AX$50)+SUMIF(Bio!$AX$52,$A64,Bio!AX$58)+SUMIF(Bio!$AX$60,$A64,Bio!AX$66)+SUMIF(Bio!$AX$68,$A64,Bio!AX$74)+SUMIF(Bio!$AX$76,$A64,Bio!AX$82)+SUMIF(Bio!$AX$84,$A64,Bio!AX$90)+SUMIF(Bio!$AX$92,$A64,Bio!AX$98))+(SUMIF(Maths!$AX$12,$A64,Maths!AX$18)+SUMIF(Maths!$AX$20,$A64,Maths!AX$26)+SUMIF(Maths!$AX$28,$A64,Maths!AX$34)+SUMIF(Maths!$AX$36,$A64,Maths!AX$42)+SUMIF(Maths!$AX$44,$A64,Maths!AX$50)+SUMIF(Maths!$AX$52,$A64,Maths!AX$58)+SUMIF(Maths!$AX$60,$A64,Maths!AX$66)+SUMIF(Maths!$AX$68,$A64,Maths!AX$74)+SUMIF(Maths!$AX$76,$A64,Maths!AX$82)+SUMIF(Maths!$AX$84,$A64,Maths!AX$90)+SUMIF(Maths!$AX$92,$A64,Maths!AX$98))+(SUMIF(IITMaths!$AX$12,$A64,IITMaths!AX$18)+SUMIF(IITMaths!$AX$20,$A64,IITMaths!AX$26)+SUMIF(IITMaths!$AX$28,$A64,IITMaths!AX$34)+SUMIF(IITMaths!$AX$36,$A64,IITMaths!AX$42)+SUMIF(IITMaths!$AX$44,$A64,IITMaths!AX$50)+SUMIF(IITMaths!$AX$52,$A64,IITMaths!AX$58)+SUMIF(IITMaths!$AX$60,$A64,IITMaths!AX$66)+SUMIF(IITMaths!$AX$68,$A64,IITMaths!AX$74)+SUMIF(IITMaths!$AX$76,$A64,IITMaths!AX$82)+SUMIF(IITMaths!$AX$84,$A64,IITMaths!AX$90)+SUMIF(IITMaths!$AX$92,$A64,IITMaths!AX$98))+(SUMIF(FourthLecture!$AX$12,$A64,FourthLecture!AX$18)+SUMIF(FourthLecture!$AX$20,$A64,FourthLecture!AX$26)+SUMIF(FourthLecture!$AX$28,$A64,FourthLecture!AX$34)+SUMIF(FourthLecture!$AX$36,$A64,FourthLecture!AX$42)+SUMIF(FourthLecture!$AX$44,$A64,FourthLecture!AX$50)+SUMIF(FourthLecture!$AX$52,$A64,FourthLecture!AX$58)+SUMIF(FourthLecture!$AX$60,$A64,FourthLecture!AX$66)+SUMIF(FourthLecture!$AX$68,$A64,FourthLecture!AX$74)+SUMIF(FourthLecture!$AX$76,$A64,FourthLecture!AX$82)+SUMIF(FourthLecture!$AX$84,$A64,FourthLecture!AX$90)+SUMIF(FourthLecture!$AX$92,$A64,FourthLecture!AX$98))+(SUMIF(OtherSubjects!$AX$12,$A64,OtherSubjects!AX$18)+SUMIF(OtherSubjects!$AX$20,$A64,OtherSubjects!AX$26)+SUMIF(OtherSubjects!$AX$28,$A64,OtherSubjects!AX$34)+SUMIF(OtherSubjects!$AX$36,$A64,OtherSubjects!AX$42)+SUMIF(OtherSubjects!$AX$44,$A64,OtherSubjects!AX$50)+SUMIF(OtherSubjects!$AX$52,$A64,OtherSubjects!AX$58)+SUMIF(OtherSubjects!$AX$60,$A64,OtherSubjects!AX$66)+SUMIF(OtherSubjects!$AX$68,$A64,OtherSubjects!AX$74)+SUMIF(OtherSubjects!$AX$76,$A64,OtherSubjects!AX$82)+SUMIF(OtherSubjects!$AX$84,$A64,OtherSubjects!AX$90)+SUMIF(OtherSubjects!$AX$92,$A64,OtherSubjects!AX$98))</f>
        <v>0</v>
      </c>
      <c r="X64" s="331">
        <f>(SUMIF(Physics!$AX$12,$A64,Physics!AY$18)+SUMIF(Physics!$AX$20,$A64,Physics!AY$26)+SUMIF(Physics!$AX$28,$A64,Physics!AY$34)+SUMIF(Physics!$AX$36,$A64,Physics!AY$42)+SUMIF(Physics!$AX$44,$A64,Physics!AY$50)+SUMIF(Physics!$AX$52,$A64,Physics!AY$58)+SUMIF(Physics!$AX$60,$A64,Physics!AY$66)+SUMIF(Physics!$AX$68,$A64,Physics!AY$74)+SUMIF(Physics!$AX$76,$A64,Physics!AY$82)+SUMIF(Physics!$AX$84,$A64,Physics!AY$90)+SUMIF(Physics!$AX$92,$A64,Physics!AY$98))+(SUMIF(IITPhysics!$AX$12,$A64,IITPhysics!AY$18)+SUMIF(IITPhysics!$AX$20,$A64,IITPhysics!AY$26)+SUMIF(IITPhysics!$AX$28,$A64,IITPhysics!AY$34)+SUMIF(IITPhysics!$AX$36,$A64,IITPhysics!AY$42)+SUMIF(IITPhysics!$AX$44,$A64,IITPhysics!AY$50)+SUMIF(IITPhysics!$AX$52,$A64,IITPhysics!AY$58)+SUMIF(IITPhysics!$AX$60,$A64,IITPhysics!AY$66)+SUMIF(IITPhysics!$AX$68,$A64,IITPhysics!AY$74)+SUMIF(IITPhysics!$AX$76,$A64,IITPhysics!AY$82)+SUMIF(IITPhysics!$AX$84,$A64,IITPhysics!AY$90)+SUMIF(IITPhysics!$AX$92,$A64,IITPhysics!AY$98))+(SUMIF(Chem!$AX$12,$A64,Chem!AY$18)+SUMIF(Chem!$AX$20,$A64,Chem!AY$26)+SUMIF(Chem!$AX$28,$A64,Chem!AY$34)+SUMIF(Chem!$AX$36,$A64,Chem!AY$42)+SUMIF(Chem!$AX$44,$A64,Chem!AY$50)+SUMIF(Chem!$AX$52,$A64,Chem!AY$58)+SUMIF(Chem!$AX$60,$A64,Chem!AY$66)+SUMIF(Chem!$AX$68,$A64,Chem!AY$74)+SUMIF(Chem!$AX$76,$A64,Chem!AY$82)+SUMIF(Chem!$AX$84,$A64,Chem!AY$90)+SUMIF(Chem!$AX$92,$A64,Chem!AY$98))+(SUMIF(IITChem!$AX$12,$A64,IITChem!AY$18)+SUMIF(IITChem!$AX$20,$A64,IITChem!AY$26)+SUMIF(IITChem!$AX$28,$A64,IITChem!AY$34)+SUMIF(IITChem!$AX$36,$A64,IITChem!AY$42)+SUMIF(IITChem!$AX$44,$A64,IITChem!AY$50)+SUMIF(IITChem!$AX$52,$A64,IITChem!AY$58)+SUMIF(IITChem!$AX$60,$A64,IITChem!AY$66)+SUMIF(IITChem!$AX$68,$A64,IITChem!AY$74)+SUMIF(IITChem!$AX$76,$A64,IITChem!AY$82)+SUMIF(IITChem!$AX$84,$A64,IITChem!AY$90)+SUMIF(IITChem!$AX$92,$A64,IITChem!AY$98))+(SUMIF(Bio!$AX$12,$A64,Bio!AY$18)+SUMIF(Bio!$AX$20,$A64,Bio!AY$26)+SUMIF(Bio!$AX$28,$A64,Bio!AY$34)+SUMIF(Bio!$AX$36,$A64,Bio!AY$42)+SUMIF(Bio!$AX$44,$A64,Bio!AY$50)+SUMIF(Bio!$AX$52,$A64,Bio!AY$58)+SUMIF(Bio!$AX$60,$A64,Bio!AY$66)+SUMIF(Bio!$AX$68,$A64,Bio!AY$74)+SUMIF(Bio!$AX$76,$A64,Bio!AY$82)+SUMIF(Bio!$AX$84,$A64,Bio!AY$90)+SUMIF(Bio!$AX$92,$A64,Bio!AY$98))+(SUMIF(Maths!$AX$12,$A64,Maths!AY$18)+SUMIF(Maths!$AX$20,$A64,Maths!AY$26)+SUMIF(Maths!$AX$28,$A64,Maths!AY$34)+SUMIF(Maths!$AX$36,$A64,Maths!AY$42)+SUMIF(Maths!$AX$44,$A64,Maths!AY$50)+SUMIF(Maths!$AX$52,$A64,Maths!AY$58)+SUMIF(Maths!$AX$60,$A64,Maths!AY$66)+SUMIF(Maths!$AX$68,$A64,Maths!AY$74)+SUMIF(Maths!$AX$76,$A64,Maths!AY$82)+SUMIF(Maths!$AX$84,$A64,Maths!AY$90)+SUMIF(Maths!$AX$92,$A64,Maths!AY$98))+(SUMIF(IITMaths!$AX$12,$A64,IITMaths!AY$18)+SUMIF(IITMaths!$AX$20,$A64,IITMaths!AY$26)+SUMIF(IITMaths!$AX$28,$A64,IITMaths!AY$34)+SUMIF(IITMaths!$AX$36,$A64,IITMaths!AY$42)+SUMIF(IITMaths!$AX$44,$A64,IITMaths!AY$50)+SUMIF(IITMaths!$AX$52,$A64,IITMaths!AY$58)+SUMIF(IITMaths!$AX$60,$A64,IITMaths!AY$66)+SUMIF(IITMaths!$AX$68,$A64,IITMaths!AY$74)+SUMIF(IITMaths!$AX$76,$A64,IITMaths!AY$82)+SUMIF(IITMaths!$AX$84,$A64,IITMaths!AY$90)+SUMIF(IITMaths!$AX$92,$A64,IITMaths!AY$98))+(SUMIF(FourthLecture!$AX$12,$A64,FourthLecture!AY$18)+SUMIF(FourthLecture!$AX$20,$A64,FourthLecture!AY$26)+SUMIF(FourthLecture!$AX$28,$A64,FourthLecture!AY$34)+SUMIF(FourthLecture!$AX$36,$A64,FourthLecture!AY$42)+SUMIF(FourthLecture!$AX$44,$A64,FourthLecture!AY$50)+SUMIF(FourthLecture!$AX$52,$A64,FourthLecture!AY$58)+SUMIF(FourthLecture!$AX$60,$A64,FourthLecture!AY$66)+SUMIF(FourthLecture!$AX$68,$A64,FourthLecture!AY$74)+SUMIF(FourthLecture!$AX$76,$A64,FourthLecture!AY$82)+SUMIF(FourthLecture!$AX$84,$A64,FourthLecture!AY$90)+SUMIF(FourthLecture!$AX$92,$A64,FourthLecture!AY$98))+(SUMIF(OtherSubjects!$AX$12,$A64,OtherSubjects!AY$18)+SUMIF(OtherSubjects!$AX$20,$A64,OtherSubjects!AY$26)+SUMIF(OtherSubjects!$AX$28,$A64,OtherSubjects!AY$34)+SUMIF(OtherSubjects!$AX$36,$A64,OtherSubjects!AY$42)+SUMIF(OtherSubjects!$AX$44,$A64,OtherSubjects!AY$50)+SUMIF(OtherSubjects!$AX$52,$A64,OtherSubjects!AY$58)+SUMIF(OtherSubjects!$AX$60,$A64,OtherSubjects!AY$66)+SUMIF(OtherSubjects!$AX$68,$A64,OtherSubjects!AY$74)+SUMIF(OtherSubjects!$AX$76,$A64,OtherSubjects!AY$82)+SUMIF(OtherSubjects!$AX$84,$A64,OtherSubjects!AY$90)+SUMIF(OtherSubjects!$AX$92,$A64,OtherSubjects!AY$98))</f>
        <v>0</v>
      </c>
      <c r="Y64" s="331">
        <f>(SUMIF(Physics!$AX$12,$A64,Physics!AZ$18)+SUMIF(Physics!$AX$20,$A64,Physics!AZ$26)+SUMIF(Physics!$AX$28,$A64,Physics!AZ$34)+SUMIF(Physics!$AX$36,$A64,Physics!AZ$42)+SUMIF(Physics!$AX$44,$A64,Physics!AZ$50)+SUMIF(Physics!$AX$52,$A64,Physics!AZ$58)+SUMIF(Physics!$AX$60,$A64,Physics!AZ$66)+SUMIF(Physics!$AX$68,$A64,Physics!AZ$74)+SUMIF(Physics!$AX$76,$A64,Physics!AZ$82)+SUMIF(Physics!$AX$84,$A64,Physics!AZ$90)+SUMIF(Physics!$AX$92,$A64,Physics!AZ$98))+(SUMIF(IITPhysics!$AX$12,$A64,IITPhysics!AZ$18)+SUMIF(IITPhysics!$AX$20,$A64,IITPhysics!AZ$26)+SUMIF(IITPhysics!$AX$28,$A64,IITPhysics!AZ$34)+SUMIF(IITPhysics!$AX$36,$A64,IITPhysics!AZ$42)+SUMIF(IITPhysics!$AX$44,$A64,IITPhysics!AZ$50)+SUMIF(IITPhysics!$AX$52,$A64,IITPhysics!AZ$58)+SUMIF(IITPhysics!$AX$60,$A64,IITPhysics!AZ$66)+SUMIF(IITPhysics!$AX$68,$A64,IITPhysics!AZ$74)+SUMIF(IITPhysics!$AX$76,$A64,IITPhysics!AZ$82)+SUMIF(IITPhysics!$AX$84,$A64,IITPhysics!AZ$90)+SUMIF(IITPhysics!$AX$92,$A64,IITPhysics!AZ$98))+(SUMIF(Chem!$AX$12,$A64,Chem!AZ$18)+SUMIF(Chem!$AX$20,$A64,Chem!AZ$26)+SUMIF(Chem!$AX$28,$A64,Chem!AZ$34)+SUMIF(Chem!$AX$36,$A64,Chem!AZ$42)+SUMIF(Chem!$AX$44,$A64,Chem!AZ$50)+SUMIF(Chem!$AX$52,$A64,Chem!AZ$58)+SUMIF(Chem!$AX$60,$A64,Chem!AZ$66)+SUMIF(Chem!$AX$68,$A64,Chem!AZ$74)+SUMIF(Chem!$AX$76,$A64,Chem!AZ$82)+SUMIF(Chem!$AX$84,$A64,Chem!AZ$90)+SUMIF(Chem!$AX$92,$A64,Chem!AZ$98))+(SUMIF(IITChem!$AX$12,$A64,IITChem!AZ$18)+SUMIF(IITChem!$AX$20,$A64,IITChem!AZ$26)+SUMIF(IITChem!$AX$28,$A64,IITChem!AZ$34)+SUMIF(IITChem!$AX$36,$A64,IITChem!AZ$42)+SUMIF(IITChem!$AX$44,$A64,IITChem!AZ$50)+SUMIF(IITChem!$AX$52,$A64,IITChem!AZ$58)+SUMIF(IITChem!$AX$60,$A64,IITChem!AZ$66)+SUMIF(IITChem!$AX$68,$A64,IITChem!AZ$74)+SUMIF(IITChem!$AX$76,$A64,IITChem!AZ$82)+SUMIF(IITChem!$AX$84,$A64,IITChem!AZ$90)+SUMIF(IITChem!$AX$92,$A64,IITChem!AZ$98))+(SUMIF(Bio!$AX$12,$A64,Bio!AZ$18)+SUMIF(Bio!$AX$20,$A64,Bio!AZ$26)+SUMIF(Bio!$AX$28,$A64,Bio!AZ$34)+SUMIF(Bio!$AX$36,$A64,Bio!AZ$42)+SUMIF(Bio!$AX$44,$A64,Bio!AZ$50)+SUMIF(Bio!$AX$52,$A64,Bio!AZ$58)+SUMIF(Bio!$AX$60,$A64,Bio!AZ$66)+SUMIF(Bio!$AX$68,$A64,Bio!AZ$74)+SUMIF(Bio!$AX$76,$A64,Bio!AZ$82)+SUMIF(Bio!$AX$84,$A64,Bio!AZ$90)+SUMIF(Bio!$AX$92,$A64,Bio!AZ$98))+(SUMIF(Maths!$AX$12,$A64,Maths!AZ$18)+SUMIF(Maths!$AX$20,$A64,Maths!AZ$26)+SUMIF(Maths!$AX$28,$A64,Maths!AZ$34)+SUMIF(Maths!$AX$36,$A64,Maths!AZ$42)+SUMIF(Maths!$AX$44,$A64,Maths!AZ$50)+SUMIF(Maths!$AX$52,$A64,Maths!AZ$58)+SUMIF(Maths!$AX$60,$A64,Maths!AZ$66)+SUMIF(Maths!$AX$68,$A64,Maths!AZ$74)+SUMIF(Maths!$AX$76,$A64,Maths!AZ$82)+SUMIF(Maths!$AX$84,$A64,Maths!AZ$90)+SUMIF(Maths!$AX$92,$A64,Maths!AZ$98))+(SUMIF(IITMaths!$AX$12,$A64,IITMaths!AZ$18)+SUMIF(IITMaths!$AX$20,$A64,IITMaths!AZ$26)+SUMIF(IITMaths!$AX$28,$A64,IITMaths!AZ$34)+SUMIF(IITMaths!$AX$36,$A64,IITMaths!AZ$42)+SUMIF(IITMaths!$AX$44,$A64,IITMaths!AZ$50)+SUMIF(IITMaths!$AX$52,$A64,IITMaths!AZ$58)+SUMIF(IITMaths!$AX$60,$A64,IITMaths!AZ$66)+SUMIF(IITMaths!$AX$68,$A64,IITMaths!AZ$74)+SUMIF(IITMaths!$AX$76,$A64,IITMaths!AZ$82)+SUMIF(IITMaths!$AX$84,$A64,IITMaths!AZ$90)+SUMIF(IITMaths!$AX$92,$A64,IITMaths!AZ$98))+(SUMIF(FourthLecture!$AX$12,$A64,FourthLecture!AZ$18)+SUMIF(FourthLecture!$AX$20,$A64,FourthLecture!AZ$26)+SUMIF(FourthLecture!$AX$28,$A64,FourthLecture!AZ$34)+SUMIF(FourthLecture!$AX$36,$A64,FourthLecture!AZ$42)+SUMIF(FourthLecture!$AX$44,$A64,FourthLecture!AZ$50)+SUMIF(FourthLecture!$AX$52,$A64,FourthLecture!AZ$58)+SUMIF(FourthLecture!$AX$60,$A64,FourthLecture!AZ$66)+SUMIF(FourthLecture!$AX$68,$A64,FourthLecture!AZ$74)+SUMIF(FourthLecture!$AX$76,$A64,FourthLecture!AZ$82)+SUMIF(FourthLecture!$AX$84,$A64,FourthLecture!AZ$90)+SUMIF(FourthLecture!$AX$92,$A64,FourthLecture!AZ$98))+(SUMIF(OtherSubjects!$AX$12,$A64,OtherSubjects!AZ$18)+SUMIF(OtherSubjects!$AX$20,$A64,OtherSubjects!AZ$26)+SUMIF(OtherSubjects!$AX$28,$A64,OtherSubjects!AZ$34)+SUMIF(OtherSubjects!$AX$36,$A64,OtherSubjects!AZ$42)+SUMIF(OtherSubjects!$AX$44,$A64,OtherSubjects!AZ$50)+SUMIF(OtherSubjects!$AX$52,$A64,OtherSubjects!AZ$58)+SUMIF(OtherSubjects!$AX$60,$A64,OtherSubjects!AZ$66)+SUMIF(OtherSubjects!$AX$68,$A64,OtherSubjects!AZ$74)+SUMIF(OtherSubjects!$AX$76,$A64,OtherSubjects!AZ$82)+SUMIF(OtherSubjects!$AX$84,$A64,OtherSubjects!AZ$90)+SUMIF(OtherSubjects!$AX$92,$A64,OtherSubjects!AZ$98))</f>
        <v>0</v>
      </c>
      <c r="Z64" s="331">
        <f>(SUMIF(Physics!$AX$12,$A64,Physics!BA$18)+SUMIF(Physics!$AX$20,$A64,Physics!BA$26)+SUMIF(Physics!$AX$28,$A64,Physics!BA$34)+SUMIF(Physics!$AX$36,$A64,Physics!BA$42)+SUMIF(Physics!$AX$44,$A64,Physics!BA$50)+SUMIF(Physics!$AX$52,$A64,Physics!BA$58)+SUMIF(Physics!$AX$60,$A64,Physics!BA$66)+SUMIF(Physics!$AX$68,$A64,Physics!BA$74)+SUMIF(Physics!$AX$76,$A64,Physics!BA$82)+SUMIF(Physics!$AX$84,$A64,Physics!BA$90)+SUMIF(Physics!$AX$92,$A64,Physics!BA$98))+(SUMIF(IITPhysics!$AX$12,$A64,IITPhysics!BA$18)+SUMIF(IITPhysics!$AX$20,$A64,IITPhysics!BA$26)+SUMIF(IITPhysics!$AX$28,$A64,IITPhysics!BA$34)+SUMIF(IITPhysics!$AX$36,$A64,IITPhysics!BA$42)+SUMIF(IITPhysics!$AX$44,$A64,IITPhysics!BA$50)+SUMIF(IITPhysics!$AX$52,$A64,IITPhysics!BA$58)+SUMIF(IITPhysics!$AX$60,$A64,IITPhysics!BA$66)+SUMIF(IITPhysics!$AX$68,$A64,IITPhysics!BA$74)+SUMIF(IITPhysics!$AX$76,$A64,IITPhysics!BA$82)+SUMIF(IITPhysics!$AX$84,$A64,IITPhysics!BA$90)+SUMIF(IITPhysics!$AX$92,$A64,IITPhysics!BA$98))+(SUMIF(Chem!$AX$12,$A64,Chem!BA$18)+SUMIF(Chem!$AX$20,$A64,Chem!BA$26)+SUMIF(Chem!$AX$28,$A64,Chem!BA$34)+SUMIF(Chem!$AX$36,$A64,Chem!BA$42)+SUMIF(Chem!$AX$44,$A64,Chem!BA$50)+SUMIF(Chem!$AX$52,$A64,Chem!BA$58)+SUMIF(Chem!$AX$60,$A64,Chem!BA$66)+SUMIF(Chem!$AX$68,$A64,Chem!BA$74)+SUMIF(Chem!$AX$76,$A64,Chem!BA$82)+SUMIF(Chem!$AX$84,$A64,Chem!BA$90)+SUMIF(Chem!$AX$92,$A64,Chem!BA$98))+(SUMIF(IITChem!$AX$12,$A64,IITChem!BA$18)+SUMIF(IITChem!$AX$20,$A64,IITChem!BA$26)+SUMIF(IITChem!$AX$28,$A64,IITChem!BA$34)+SUMIF(IITChem!$AX$36,$A64,IITChem!BA$42)+SUMIF(IITChem!$AX$44,$A64,IITChem!BA$50)+SUMIF(IITChem!$AX$52,$A64,IITChem!BA$58)+SUMIF(IITChem!$AX$60,$A64,IITChem!BA$66)+SUMIF(IITChem!$AX$68,$A64,IITChem!BA$74)+SUMIF(IITChem!$AX$76,$A64,IITChem!BA$82)+SUMIF(IITChem!$AX$84,$A64,IITChem!BA$90)+SUMIF(IITChem!$AX$92,$A64,IITChem!BA$98))+(SUMIF(Bio!$AX$12,$A64,Bio!BA$18)+SUMIF(Bio!$AX$20,$A64,Bio!BA$26)+SUMIF(Bio!$AX$28,$A64,Bio!BA$34)+SUMIF(Bio!$AX$36,$A64,Bio!BA$42)+SUMIF(Bio!$AX$44,$A64,Bio!BA$50)+SUMIF(Bio!$AX$52,$A64,Bio!BA$58)+SUMIF(Bio!$AX$60,$A64,Bio!BA$66)+SUMIF(Bio!$AX$68,$A64,Bio!BA$74)+SUMIF(Bio!$AX$76,$A64,Bio!BA$82)+SUMIF(Bio!$AX$84,$A64,Bio!BA$90)+SUMIF(Bio!$AX$92,$A64,Bio!BA$98))+(SUMIF(Maths!$AX$12,$A64,Maths!BA$18)+SUMIF(Maths!$AX$20,$A64,Maths!BA$26)+SUMIF(Maths!$AX$28,$A64,Maths!BA$34)+SUMIF(Maths!$AX$36,$A64,Maths!BA$42)+SUMIF(Maths!$AX$44,$A64,Maths!BA$50)+SUMIF(Maths!$AX$52,$A64,Maths!BA$58)+SUMIF(Maths!$AX$60,$A64,Maths!BA$66)+SUMIF(Maths!$AX$68,$A64,Maths!BA$74)+SUMIF(Maths!$AX$76,$A64,Maths!BA$82)+SUMIF(Maths!$AX$84,$A64,Maths!BA$90)+SUMIF(Maths!$AX$92,$A64,Maths!BA$98))+(SUMIF(IITMaths!$AX$12,$A64,IITMaths!BA$18)+SUMIF(IITMaths!$AX$20,$A64,IITMaths!BA$26)+SUMIF(IITMaths!$AX$28,$A64,IITMaths!BA$34)+SUMIF(IITMaths!$AX$36,$A64,IITMaths!BA$42)+SUMIF(IITMaths!$AX$44,$A64,IITMaths!BA$50)+SUMIF(IITMaths!$AX$52,$A64,IITMaths!BA$58)+SUMIF(IITMaths!$AX$60,$A64,IITMaths!BA$66)+SUMIF(IITMaths!$AX$68,$A64,IITMaths!BA$74)+SUMIF(IITMaths!$AX$76,$A64,IITMaths!BA$82)+SUMIF(IITMaths!$AX$84,$A64,IITMaths!BA$90)+SUMIF(IITMaths!$AX$92,$A64,IITMaths!BA$98))+(SUMIF(FourthLecture!$AX$12,$A64,FourthLecture!BA$18)+SUMIF(FourthLecture!$AX$20,$A64,FourthLecture!BA$26)+SUMIF(FourthLecture!$AX$28,$A64,FourthLecture!BA$34)+SUMIF(FourthLecture!$AX$36,$A64,FourthLecture!BA$42)+SUMIF(FourthLecture!$AX$44,$A64,FourthLecture!BA$50)+SUMIF(FourthLecture!$AX$52,$A64,FourthLecture!BA$58)+SUMIF(FourthLecture!$AX$60,$A64,FourthLecture!BA$66)+SUMIF(FourthLecture!$AX$68,$A64,FourthLecture!BA$74)+SUMIF(FourthLecture!$AX$76,$A64,FourthLecture!BA$82)+SUMIF(FourthLecture!$AX$84,$A64,FourthLecture!BA$90)+SUMIF(FourthLecture!$AX$92,$A64,FourthLecture!BA$98))+(SUMIF(OtherSubjects!$AX$12,$A64,OtherSubjects!BA$18)+SUMIF(OtherSubjects!$AX$20,$A64,OtherSubjects!BA$26)+SUMIF(OtherSubjects!$AX$28,$A64,OtherSubjects!BA$34)+SUMIF(OtherSubjects!$AX$36,$A64,OtherSubjects!BA$42)+SUMIF(OtherSubjects!$AX$44,$A64,OtherSubjects!BA$50)+SUMIF(OtherSubjects!$AX$52,$A64,OtherSubjects!BA$58)+SUMIF(OtherSubjects!$AX$60,$A64,OtherSubjects!BA$66)+SUMIF(OtherSubjects!$AX$68,$A64,OtherSubjects!BA$74)+SUMIF(OtherSubjects!$AX$76,$A64,OtherSubjects!BA$82)+SUMIF(OtherSubjects!$AX$84,$A64,OtherSubjects!BA$90)+SUMIF(OtherSubjects!$AX$92,$A64,OtherSubjects!BA$98))</f>
        <v>0</v>
      </c>
      <c r="AA64" s="331">
        <f>(SUMIF(Physics!$AX$12,$A64,Physics!BB$18)+SUMIF(Physics!$AX$20,$A64,Physics!BB$26)+SUMIF(Physics!$AX$28,$A64,Physics!BB$34)+SUMIF(Physics!$AX$36,$A64,Physics!BB$42)+SUMIF(Physics!$AX$44,$A64,Physics!BB$50)+SUMIF(Physics!$AX$52,$A64,Physics!BB$58)+SUMIF(Physics!$AX$60,$A64,Physics!BB$66)+SUMIF(Physics!$AX$68,$A64,Physics!BB$74)+SUMIF(Physics!$AX$76,$A64,Physics!BB$82)+SUMIF(Physics!$AX$84,$A64,Physics!BB$90)+SUMIF(Physics!$AX$92,$A64,Physics!BB$98))+(SUMIF(IITPhysics!$AX$12,$A64,IITPhysics!BB$18)+SUMIF(IITPhysics!$AX$20,$A64,IITPhysics!BB$26)+SUMIF(IITPhysics!$AX$28,$A64,IITPhysics!BB$34)+SUMIF(IITPhysics!$AX$36,$A64,IITPhysics!BB$42)+SUMIF(IITPhysics!$AX$44,$A64,IITPhysics!BB$50)+SUMIF(IITPhysics!$AX$52,$A64,IITPhysics!BB$58)+SUMIF(IITPhysics!$AX$60,$A64,IITPhysics!BB$66)+SUMIF(IITPhysics!$AX$68,$A64,IITPhysics!BB$74)+SUMIF(IITPhysics!$AX$76,$A64,IITPhysics!BB$82)+SUMIF(IITPhysics!$AX$84,$A64,IITPhysics!BB$90)+SUMIF(IITPhysics!$AX$92,$A64,IITPhysics!BB$98))+(SUMIF(Chem!$AX$12,$A64,Chem!BB$18)+SUMIF(Chem!$AX$20,$A64,Chem!BB$26)+SUMIF(Chem!$AX$28,$A64,Chem!BB$34)+SUMIF(Chem!$AX$36,$A64,Chem!BB$42)+SUMIF(Chem!$AX$44,$A64,Chem!BB$50)+SUMIF(Chem!$AX$52,$A64,Chem!BB$58)+SUMIF(Chem!$AX$60,$A64,Chem!BB$66)+SUMIF(Chem!$AX$68,$A64,Chem!BB$74)+SUMIF(Chem!$AX$76,$A64,Chem!BB$82)+SUMIF(Chem!$AX$84,$A64,Chem!BB$90)+SUMIF(Chem!$AX$92,$A64,Chem!BB$98))+(SUMIF(IITChem!$AX$12,$A64,IITChem!BB$18)+SUMIF(IITChem!$AX$20,$A64,IITChem!BB$26)+SUMIF(IITChem!$AX$28,$A64,IITChem!BB$34)+SUMIF(IITChem!$AX$36,$A64,IITChem!BB$42)+SUMIF(IITChem!$AX$44,$A64,IITChem!BB$50)+SUMIF(IITChem!$AX$52,$A64,IITChem!BB$58)+SUMIF(IITChem!$AX$60,$A64,IITChem!BB$66)+SUMIF(IITChem!$AX$68,$A64,IITChem!BB$74)+SUMIF(IITChem!$AX$76,$A64,IITChem!BB$82)+SUMIF(IITChem!$AX$84,$A64,IITChem!BB$90)+SUMIF(IITChem!$AX$92,$A64,IITChem!BB$98))+(SUMIF(Bio!$AX$12,$A64,Bio!BB$18)+SUMIF(Bio!$AX$20,$A64,Bio!BB$26)+SUMIF(Bio!$AX$28,$A64,Bio!BB$34)+SUMIF(Bio!$AX$36,$A64,Bio!BB$42)+SUMIF(Bio!$AX$44,$A64,Bio!BB$50)+SUMIF(Bio!$AX$52,$A64,Bio!BB$58)+SUMIF(Bio!$AX$60,$A64,Bio!BB$66)+SUMIF(Bio!$AX$68,$A64,Bio!BB$74)+SUMIF(Bio!$AX$76,$A64,Bio!BB$82)+SUMIF(Bio!$AX$84,$A64,Bio!BB$90)+SUMIF(Bio!$AX$92,$A64,Bio!BB$98))+(SUMIF(Maths!$AX$12,$A64,Maths!BB$18)+SUMIF(Maths!$AX$20,$A64,Maths!BB$26)+SUMIF(Maths!$AX$28,$A64,Maths!BB$34)+SUMIF(Maths!$AX$36,$A64,Maths!BB$42)+SUMIF(Maths!$AX$44,$A64,Maths!BB$50)+SUMIF(Maths!$AX$52,$A64,Maths!BB$58)+SUMIF(Maths!$AX$60,$A64,Maths!BB$66)+SUMIF(Maths!$AX$68,$A64,Maths!BB$74)+SUMIF(Maths!$AX$76,$A64,Maths!BB$82)+SUMIF(Maths!$AX$84,$A64,Maths!BB$90)+SUMIF(Maths!$AX$92,$A64,Maths!BB$98))+(SUMIF(IITMaths!$AX$12,$A64,IITMaths!BB$18)+SUMIF(IITMaths!$AX$20,$A64,IITMaths!BB$26)+SUMIF(IITMaths!$AX$28,$A64,IITMaths!BB$34)+SUMIF(IITMaths!$AX$36,$A64,IITMaths!BB$42)+SUMIF(IITMaths!$AX$44,$A64,IITMaths!BB$50)+SUMIF(IITMaths!$AX$52,$A64,IITMaths!BB$58)+SUMIF(IITMaths!$AX$60,$A64,IITMaths!BB$66)+SUMIF(IITMaths!$AX$68,$A64,IITMaths!BB$74)+SUMIF(IITMaths!$AX$76,$A64,IITMaths!BB$82)+SUMIF(IITMaths!$AX$84,$A64,IITMaths!BB$90)+SUMIF(IITMaths!$AX$92,$A64,IITMaths!BB$98))+(SUMIF(FourthLecture!$AX$12,$A64,FourthLecture!BB$18)+SUMIF(FourthLecture!$AX$20,$A64,FourthLecture!BB$26)+SUMIF(FourthLecture!$AX$28,$A64,FourthLecture!BB$34)+SUMIF(FourthLecture!$AX$36,$A64,FourthLecture!BB$42)+SUMIF(FourthLecture!$AX$44,$A64,FourthLecture!BB$50)+SUMIF(FourthLecture!$AX$52,$A64,FourthLecture!BB$58)+SUMIF(FourthLecture!$AX$60,$A64,FourthLecture!BB$66)+SUMIF(FourthLecture!$AX$68,$A64,FourthLecture!BB$74)+SUMIF(FourthLecture!$AX$76,$A64,FourthLecture!BB$82)+SUMIF(FourthLecture!$AX$84,$A64,FourthLecture!BB$90)+SUMIF(FourthLecture!$AX$92,$A64,FourthLecture!BB$98))+(SUMIF(OtherSubjects!$AX$12,$A64,OtherSubjects!BB$18)+SUMIF(OtherSubjects!$AX$20,$A64,OtherSubjects!BB$26)+SUMIF(OtherSubjects!$AX$28,$A64,OtherSubjects!BB$34)+SUMIF(OtherSubjects!$AX$36,$A64,OtherSubjects!BB$42)+SUMIF(OtherSubjects!$AX$44,$A64,OtherSubjects!BB$50)+SUMIF(OtherSubjects!$AX$52,$A64,OtherSubjects!BB$58)+SUMIF(OtherSubjects!$AX$60,$A64,OtherSubjects!BB$66)+SUMIF(OtherSubjects!$AX$68,$A64,OtherSubjects!BB$74)+SUMIF(OtherSubjects!$AX$76,$A64,OtherSubjects!BB$82)+SUMIF(OtherSubjects!$AX$84,$A64,OtherSubjects!BB$90)+SUMIF(OtherSubjects!$AX$92,$A64,OtherSubjects!BB$98))</f>
        <v>0</v>
      </c>
      <c r="AB64" s="331">
        <f>(SUMIF(Physics!$AX$12,$A64,Physics!BC$18)+SUMIF(Physics!$AX$20,$A64,Physics!BC$26)+SUMIF(Physics!$AX$28,$A64,Physics!BC$34)+SUMIF(Physics!$AX$36,$A64,Physics!BC$42)+SUMIF(Physics!$AX$44,$A64,Physics!BC$50)+SUMIF(Physics!$AX$52,$A64,Physics!BC$58)+SUMIF(Physics!$AX$60,$A64,Physics!BC$66)+SUMIF(Physics!$AX$68,$A64,Physics!BC$74)+SUMIF(Physics!$AX$76,$A64,Physics!BC$82)+SUMIF(Physics!$AX$84,$A64,Physics!BC$90)+SUMIF(Physics!$AX$92,$A64,Physics!BC$98))+(SUMIF(IITPhysics!$AX$12,$A64,IITPhysics!BC$18)+SUMIF(IITPhysics!$AX$20,$A64,IITPhysics!BC$26)+SUMIF(IITPhysics!$AX$28,$A64,IITPhysics!BC$34)+SUMIF(IITPhysics!$AX$36,$A64,IITPhysics!BC$42)+SUMIF(IITPhysics!$AX$44,$A64,IITPhysics!BC$50)+SUMIF(IITPhysics!$AX$52,$A64,IITPhysics!BC$58)+SUMIF(IITPhysics!$AX$60,$A64,IITPhysics!BC$66)+SUMIF(IITPhysics!$AX$68,$A64,IITPhysics!BC$74)+SUMIF(IITPhysics!$AX$76,$A64,IITPhysics!BC$82)+SUMIF(IITPhysics!$AX$84,$A64,IITPhysics!BC$90)+SUMIF(IITPhysics!$AX$92,$A64,IITPhysics!BC$98))+(SUMIF(Chem!$AX$12,$A64,Chem!BC$18)+SUMIF(Chem!$AX$20,$A64,Chem!BC$26)+SUMIF(Chem!$AX$28,$A64,Chem!BC$34)+SUMIF(Chem!$AX$36,$A64,Chem!BC$42)+SUMIF(Chem!$AX$44,$A64,Chem!BC$50)+SUMIF(Chem!$AX$52,$A64,Chem!BC$58)+SUMIF(Chem!$AX$60,$A64,Chem!BC$66)+SUMIF(Chem!$AX$68,$A64,Chem!BC$74)+SUMIF(Chem!$AX$76,$A64,Chem!BC$82)+SUMIF(Chem!$AX$84,$A64,Chem!BC$90)+SUMIF(Chem!$AX$92,$A64,Chem!BC$98))+(SUMIF(IITChem!$AX$12,$A64,IITChem!BC$18)+SUMIF(IITChem!$AX$20,$A64,IITChem!BC$26)+SUMIF(IITChem!$AX$28,$A64,IITChem!BC$34)+SUMIF(IITChem!$AX$36,$A64,IITChem!BC$42)+SUMIF(IITChem!$AX$44,$A64,IITChem!BC$50)+SUMIF(IITChem!$AX$52,$A64,IITChem!BC$58)+SUMIF(IITChem!$AX$60,$A64,IITChem!BC$66)+SUMIF(IITChem!$AX$68,$A64,IITChem!BC$74)+SUMIF(IITChem!$AX$76,$A64,IITChem!BC$82)+SUMIF(IITChem!$AX$84,$A64,IITChem!BC$90)+SUMIF(IITChem!$AX$92,$A64,IITChem!BC$98))+(SUMIF(Bio!$AX$12,$A64,Bio!BC$18)+SUMIF(Bio!$AX$20,$A64,Bio!BC$26)+SUMIF(Bio!$AX$28,$A64,Bio!BC$34)+SUMIF(Bio!$AX$36,$A64,Bio!BC$42)+SUMIF(Bio!$AX$44,$A64,Bio!BC$50)+SUMIF(Bio!$AX$52,$A64,Bio!BC$58)+SUMIF(Bio!$AX$60,$A64,Bio!BC$66)+SUMIF(Bio!$AX$68,$A64,Bio!BC$74)+SUMIF(Bio!$AX$76,$A64,Bio!BC$82)+SUMIF(Bio!$AX$84,$A64,Bio!BC$90)+SUMIF(Bio!$AX$92,$A64,Bio!BC$98))+(SUMIF(Maths!$AX$12,$A64,Maths!BC$18)+SUMIF(Maths!$AX$20,$A64,Maths!BC$26)+SUMIF(Maths!$AX$28,$A64,Maths!BC$34)+SUMIF(Maths!$AX$36,$A64,Maths!BC$42)+SUMIF(Maths!$AX$44,$A64,Maths!BC$50)+SUMIF(Maths!$AX$52,$A64,Maths!BC$58)+SUMIF(Maths!$AX$60,$A64,Maths!BC$66)+SUMIF(Maths!$AX$68,$A64,Maths!BC$74)+SUMIF(Maths!$AX$76,$A64,Maths!BC$82)+SUMIF(Maths!$AX$84,$A64,Maths!BC$90)+SUMIF(Maths!$AX$92,$A64,Maths!BC$98))+(SUMIF(IITMaths!$AX$12,$A64,IITMaths!BC$18)+SUMIF(IITMaths!$AX$20,$A64,IITMaths!BC$26)+SUMIF(IITMaths!$AX$28,$A64,IITMaths!BC$34)+SUMIF(IITMaths!$AX$36,$A64,IITMaths!BC$42)+SUMIF(IITMaths!$AX$44,$A64,IITMaths!BC$50)+SUMIF(IITMaths!$AX$52,$A64,IITMaths!BC$58)+SUMIF(IITMaths!$AX$60,$A64,IITMaths!BC$66)+SUMIF(IITMaths!$AX$68,$A64,IITMaths!BC$74)+SUMIF(IITMaths!$AX$76,$A64,IITMaths!BC$82)+SUMIF(IITMaths!$AX$84,$A64,IITMaths!BC$90)+SUMIF(IITMaths!$AX$92,$A64,IITMaths!BC$98))+(SUMIF(FourthLecture!$AX$12,$A64,FourthLecture!BC$18)+SUMIF(FourthLecture!$AX$20,$A64,FourthLecture!BC$26)+SUMIF(FourthLecture!$AX$28,$A64,FourthLecture!BC$34)+SUMIF(FourthLecture!$AX$36,$A64,FourthLecture!BC$42)+SUMIF(FourthLecture!$AX$44,$A64,FourthLecture!BC$50)+SUMIF(FourthLecture!$AX$52,$A64,FourthLecture!BC$58)+SUMIF(FourthLecture!$AX$60,$A64,FourthLecture!BC$66)+SUMIF(FourthLecture!$AX$68,$A64,FourthLecture!BC$74)+SUMIF(FourthLecture!$AX$76,$A64,FourthLecture!BC$82)+SUMIF(FourthLecture!$AX$84,$A64,FourthLecture!BC$90)+SUMIF(FourthLecture!$AX$92,$A64,FourthLecture!BC$98))+(SUMIF(OtherSubjects!$AX$12,$A64,OtherSubjects!BC$18)+SUMIF(OtherSubjects!$AX$20,$A64,OtherSubjects!BC$26)+SUMIF(OtherSubjects!$AX$28,$A64,OtherSubjects!BC$34)+SUMIF(OtherSubjects!$AX$36,$A64,OtherSubjects!BC$42)+SUMIF(OtherSubjects!$AX$44,$A64,OtherSubjects!BC$50)+SUMIF(OtherSubjects!$AX$52,$A64,OtherSubjects!BC$58)+SUMIF(OtherSubjects!$AX$60,$A64,OtherSubjects!BC$66)+SUMIF(OtherSubjects!$AX$68,$A64,OtherSubjects!BC$74)+SUMIF(OtherSubjects!$AX$76,$A64,OtherSubjects!BC$82)+SUMIF(OtherSubjects!$AX$84,$A64,OtherSubjects!BC$90)+SUMIF(OtherSubjects!$AX$92,$A64,OtherSubjects!BC$98))</f>
        <v>0</v>
      </c>
      <c r="AC64" s="366">
        <f>(SUMIF(Physics!$AX$12,$A64,Physics!BD$18)+SUMIF(Physics!$AX$20,$A64,Physics!BD$26)+SUMIF(Physics!$AX$28,$A64,Physics!BD$34)+SUMIF(Physics!$AX$36,$A64,Physics!BD$42)+SUMIF(Physics!$AX$44,$A64,Physics!BD$50)+SUMIF(Physics!$AX$52,$A64,Physics!BD$58)+SUMIF(Physics!$AX$60,$A64,Physics!BD$66)+SUMIF(Physics!$AX$68,$A64,Physics!BD$74)+SUMIF(Physics!$AX$76,$A64,Physics!BD$82)+SUMIF(Physics!$AX$84,$A64,Physics!BD$90)+SUMIF(Physics!$AX$92,$A64,Physics!BD$98))+(SUMIF(IITPhysics!$AX$12,$A64,IITPhysics!BD$18)+SUMIF(IITPhysics!$AX$20,$A64,IITPhysics!BD$26)+SUMIF(IITPhysics!$AX$28,$A64,IITPhysics!BD$34)+SUMIF(IITPhysics!$AX$36,$A64,IITPhysics!BD$42)+SUMIF(IITPhysics!$AX$44,$A64,IITPhysics!BD$50)+SUMIF(IITPhysics!$AX$52,$A64,IITPhysics!BD$58)+SUMIF(IITPhysics!$AX$60,$A64,IITPhysics!BD$66)+SUMIF(IITPhysics!$AX$68,$A64,IITPhysics!BD$74)+SUMIF(IITPhysics!$AX$76,$A64,IITPhysics!BD$82)+SUMIF(IITPhysics!$AX$84,$A64,IITPhysics!BD$90)+SUMIF(IITPhysics!$AX$92,$A64,IITPhysics!BD$98))+(SUMIF(Chem!$AX$12,$A64,Chem!BD$18)+SUMIF(Chem!$AX$20,$A64,Chem!BD$26)+SUMIF(Chem!$AX$28,$A64,Chem!BD$34)+SUMIF(Chem!$AX$36,$A64,Chem!BD$42)+SUMIF(Chem!$AX$44,$A64,Chem!BD$50)+SUMIF(Chem!$AX$52,$A64,Chem!BD$58)+SUMIF(Chem!$AX$60,$A64,Chem!BD$66)+SUMIF(Chem!$AX$68,$A64,Chem!BD$74)+SUMIF(Chem!$AX$76,$A64,Chem!BD$82)+SUMIF(Chem!$AX$84,$A64,Chem!BD$90)+SUMIF(Chem!$AX$92,$A64,Chem!BD$98))+(SUMIF(IITChem!$AX$12,$A64,IITChem!BD$18)+SUMIF(IITChem!$AX$20,$A64,IITChem!BD$26)+SUMIF(IITChem!$AX$28,$A64,IITChem!BD$34)+SUMIF(IITChem!$AX$36,$A64,IITChem!BD$42)+SUMIF(IITChem!$AX$44,$A64,IITChem!BD$50)+SUMIF(IITChem!$AX$52,$A64,IITChem!BD$58)+SUMIF(IITChem!$AX$60,$A64,IITChem!BD$66)+SUMIF(IITChem!$AX$68,$A64,IITChem!BD$74)+SUMIF(IITChem!$AX$76,$A64,IITChem!BD$82)+SUMIF(IITChem!$AX$84,$A64,IITChem!BD$90)+SUMIF(IITChem!$AX$92,$A64,IITChem!BD$98))+(SUMIF(Bio!$AX$12,$A64,Bio!BD$18)+SUMIF(Bio!$AX$20,$A64,Bio!BD$26)+SUMIF(Bio!$AX$28,$A64,Bio!BD$34)+SUMIF(Bio!$AX$36,$A64,Bio!BD$42)+SUMIF(Bio!$AX$44,$A64,Bio!BD$50)+SUMIF(Bio!$AX$52,$A64,Bio!BD$58)+SUMIF(Bio!$AX$60,$A64,Bio!BD$66)+SUMIF(Bio!$AX$68,$A64,Bio!BD$74)+SUMIF(Bio!$AX$76,$A64,Bio!BD$82)+SUMIF(Bio!$AX$84,$A64,Bio!BD$90)+SUMIF(Bio!$AX$92,$A64,Bio!BD$98))+(SUMIF(Maths!$AX$12,$A64,Maths!BD$18)+SUMIF(Maths!$AX$20,$A64,Maths!BD$26)+SUMIF(Maths!$AX$28,$A64,Maths!BD$34)+SUMIF(Maths!$AX$36,$A64,Maths!BD$42)+SUMIF(Maths!$AX$44,$A64,Maths!BD$50)+SUMIF(Maths!$AX$52,$A64,Maths!BD$58)+SUMIF(Maths!$AX$60,$A64,Maths!BD$66)+SUMIF(Maths!$AX$68,$A64,Maths!BD$74)+SUMIF(Maths!$AX$76,$A64,Maths!BD$82)+SUMIF(Maths!$AX$84,$A64,Maths!BD$90)+SUMIF(Maths!$AX$92,$A64,Maths!BD$98))+(SUMIF(IITMaths!$AX$12,$A64,IITMaths!BD$18)+SUMIF(IITMaths!$AX$20,$A64,IITMaths!BD$26)+SUMIF(IITMaths!$AX$28,$A64,IITMaths!BD$34)+SUMIF(IITMaths!$AX$36,$A64,IITMaths!BD$42)+SUMIF(IITMaths!$AX$44,$A64,IITMaths!BD$50)+SUMIF(IITMaths!$AX$52,$A64,IITMaths!BD$58)+SUMIF(IITMaths!$AX$60,$A64,IITMaths!BD$66)+SUMIF(IITMaths!$AX$68,$A64,IITMaths!BD$74)+SUMIF(IITMaths!$AX$76,$A64,IITMaths!BD$82)+SUMIF(IITMaths!$AX$84,$A64,IITMaths!BD$90)+SUMIF(IITMaths!$AX$92,$A64,IITMaths!BD$98))+(SUMIF(FourthLecture!$AX$12,$A64,FourthLecture!BD$18)+SUMIF(FourthLecture!$AX$20,$A64,FourthLecture!BD$26)+SUMIF(FourthLecture!$AX$28,$A64,FourthLecture!BD$34)+SUMIF(FourthLecture!$AX$36,$A64,FourthLecture!BD$42)+SUMIF(FourthLecture!$AX$44,$A64,FourthLecture!BD$50)+SUMIF(FourthLecture!$AX$52,$A64,FourthLecture!BD$58)+SUMIF(FourthLecture!$AX$60,$A64,FourthLecture!BD$66)+SUMIF(FourthLecture!$AX$68,$A64,FourthLecture!BD$74)+SUMIF(FourthLecture!$AX$76,$A64,FourthLecture!BD$82)+SUMIF(FourthLecture!$AX$84,$A64,FourthLecture!BD$90)+SUMIF(FourthLecture!$AX$92,$A64,FourthLecture!BD$98))+(SUMIF(OtherSubjects!$AX$12,$A64,OtherSubjects!BD$18)+SUMIF(OtherSubjects!$AX$20,$A64,OtherSubjects!BD$26)+SUMIF(OtherSubjects!$AX$28,$A64,OtherSubjects!BD$34)+SUMIF(OtherSubjects!$AX$36,$A64,OtherSubjects!BD$42)+SUMIF(OtherSubjects!$AX$44,$A64,OtherSubjects!BD$50)+SUMIF(OtherSubjects!$AX$52,$A64,OtherSubjects!BD$58)+SUMIF(OtherSubjects!$AX$60,$A64,OtherSubjects!BD$66)+SUMIF(OtherSubjects!$AX$68,$A64,OtherSubjects!BD$74)+SUMIF(OtherSubjects!$AX$76,$A64,OtherSubjects!BD$82)+SUMIF(OtherSubjects!$AX$84,$A64,OtherSubjects!BD$90)+SUMIF(OtherSubjects!$AX$92,$A64,OtherSubjects!BD$98))</f>
        <v>0</v>
      </c>
    </row>
    <row r="65" spans="1:29">
      <c r="A65" s="358"/>
      <c r="B65" s="341" t="s">
        <v>104</v>
      </c>
      <c r="C65" s="333">
        <f t="shared" si="15"/>
        <v>0</v>
      </c>
      <c r="D65" s="352">
        <f t="shared" si="358"/>
        <v>0</v>
      </c>
      <c r="E65" s="354">
        <f t="shared" ref="E65:P65" si="360">IFERROR(E64*E$25/E$24,)</f>
        <v>0</v>
      </c>
      <c r="F65" s="327">
        <f t="shared" si="360"/>
        <v>0</v>
      </c>
      <c r="G65" s="327">
        <f t="shared" si="360"/>
        <v>0</v>
      </c>
      <c r="H65" s="327">
        <f t="shared" si="360"/>
        <v>0</v>
      </c>
      <c r="I65" s="327">
        <f t="shared" si="360"/>
        <v>0</v>
      </c>
      <c r="J65" s="327">
        <f t="shared" si="360"/>
        <v>0</v>
      </c>
      <c r="K65" s="327">
        <f t="shared" si="360"/>
        <v>0</v>
      </c>
      <c r="L65" s="327">
        <f t="shared" si="360"/>
        <v>0</v>
      </c>
      <c r="M65" s="327">
        <f t="shared" si="360"/>
        <v>0</v>
      </c>
      <c r="N65" s="327">
        <f t="shared" si="360"/>
        <v>0</v>
      </c>
      <c r="O65" s="327">
        <f t="shared" si="360"/>
        <v>0</v>
      </c>
      <c r="P65" s="327">
        <f t="shared" si="360"/>
        <v>0</v>
      </c>
      <c r="Q65" s="377">
        <f t="shared" si="359"/>
        <v>0</v>
      </c>
      <c r="R65" s="327">
        <f t="shared" ref="R65:AC65" si="361">IFERROR(R64*R$25/R$24,)</f>
        <v>0</v>
      </c>
      <c r="S65" s="327">
        <f t="shared" si="361"/>
        <v>0</v>
      </c>
      <c r="T65" s="327">
        <f t="shared" si="361"/>
        <v>0</v>
      </c>
      <c r="U65" s="327">
        <f t="shared" si="361"/>
        <v>0</v>
      </c>
      <c r="V65" s="327">
        <f t="shared" si="361"/>
        <v>0</v>
      </c>
      <c r="W65" s="327">
        <f t="shared" si="361"/>
        <v>0</v>
      </c>
      <c r="X65" s="327">
        <f t="shared" si="361"/>
        <v>0</v>
      </c>
      <c r="Y65" s="327">
        <f t="shared" si="361"/>
        <v>0</v>
      </c>
      <c r="Z65" s="327">
        <f t="shared" si="361"/>
        <v>0</v>
      </c>
      <c r="AA65" s="327">
        <f t="shared" si="361"/>
        <v>0</v>
      </c>
      <c r="AB65" s="327">
        <f t="shared" si="361"/>
        <v>0</v>
      </c>
      <c r="AC65" s="381">
        <f t="shared" si="361"/>
        <v>0</v>
      </c>
    </row>
    <row r="66" spans="1:29">
      <c r="A66" s="332"/>
      <c r="B66" s="341" t="s">
        <v>90</v>
      </c>
      <c r="C66" s="333">
        <f t="shared" si="15"/>
        <v>12413.5741935484</v>
      </c>
      <c r="D66" s="352">
        <f t="shared" si="358"/>
        <v>5048.05</v>
      </c>
      <c r="E66" s="353"/>
      <c r="F66" s="335"/>
      <c r="G66" s="335"/>
      <c r="H66" s="335"/>
      <c r="I66" s="335"/>
      <c r="J66" s="335"/>
      <c r="K66" s="335"/>
      <c r="L66" s="335"/>
      <c r="M66" s="335"/>
      <c r="N66" s="335"/>
      <c r="O66" s="335"/>
      <c r="P66" s="335">
        <f t="shared" ref="P66:S66" si="362">P64</f>
        <v>5048.05</v>
      </c>
      <c r="Q66" s="335">
        <f t="shared" si="362"/>
        <v>7365.52419354839</v>
      </c>
      <c r="R66" s="335">
        <f t="shared" si="362"/>
        <v>7365.52419354839</v>
      </c>
      <c r="S66" s="335">
        <f t="shared" si="362"/>
        <v>0</v>
      </c>
      <c r="T66" s="335"/>
      <c r="U66" s="335"/>
      <c r="V66" s="335"/>
      <c r="W66" s="335"/>
      <c r="X66" s="335"/>
      <c r="Y66" s="335"/>
      <c r="Z66" s="335"/>
      <c r="AA66" s="335"/>
      <c r="AB66" s="335"/>
      <c r="AC66" s="367"/>
    </row>
    <row r="67" ht="12" spans="1:29">
      <c r="A67" s="336"/>
      <c r="B67" s="343" t="s">
        <v>91</v>
      </c>
      <c r="C67" s="333">
        <f t="shared" si="15"/>
        <v>0</v>
      </c>
      <c r="D67" s="352">
        <f t="shared" si="358"/>
        <v>0</v>
      </c>
      <c r="E67" s="357">
        <f>E64-E65-E66</f>
        <v>0</v>
      </c>
      <c r="F67" s="338">
        <f t="shared" ref="F67" si="363">F64-F65-F66</f>
        <v>0</v>
      </c>
      <c r="G67" s="338">
        <f t="shared" ref="G67" si="364">G64-G65-G66</f>
        <v>0</v>
      </c>
      <c r="H67" s="338">
        <f t="shared" ref="H67" si="365">H64-H65-H66</f>
        <v>0</v>
      </c>
      <c r="I67" s="338">
        <f t="shared" ref="I67" si="366">I64-I65-I66</f>
        <v>0</v>
      </c>
      <c r="J67" s="338">
        <f t="shared" ref="J67" si="367">J64-J65-J66</f>
        <v>0</v>
      </c>
      <c r="K67" s="338">
        <f t="shared" ref="K67" si="368">K64-K65-K66</f>
        <v>0</v>
      </c>
      <c r="L67" s="338">
        <f t="shared" ref="L67" si="369">L64-L65-L66</f>
        <v>0</v>
      </c>
      <c r="M67" s="338">
        <f t="shared" ref="M67" si="370">M64-M65-M66</f>
        <v>0</v>
      </c>
      <c r="N67" s="338">
        <f t="shared" ref="N67" si="371">N64-N65-N66</f>
        <v>0</v>
      </c>
      <c r="O67" s="338">
        <f t="shared" ref="O67" si="372">O64-O65-O66</f>
        <v>0</v>
      </c>
      <c r="P67" s="338">
        <f t="shared" ref="P67" si="373">P64-P65-P66</f>
        <v>0</v>
      </c>
      <c r="Q67" s="377">
        <f>SUM(R67:AC67)</f>
        <v>0</v>
      </c>
      <c r="R67" s="338">
        <f>R64-R65-R66</f>
        <v>0</v>
      </c>
      <c r="S67" s="338">
        <f t="shared" ref="S67" si="374">S64-S65-S66</f>
        <v>0</v>
      </c>
      <c r="T67" s="338">
        <f t="shared" ref="T67" si="375">T64-T65-T66</f>
        <v>0</v>
      </c>
      <c r="U67" s="338">
        <f t="shared" ref="U67" si="376">U64-U65-U66</f>
        <v>0</v>
      </c>
      <c r="V67" s="338">
        <f t="shared" ref="V67" si="377">V64-V65-V66</f>
        <v>0</v>
      </c>
      <c r="W67" s="338">
        <f t="shared" ref="W67" si="378">W64-W65-W66</f>
        <v>0</v>
      </c>
      <c r="X67" s="338">
        <f t="shared" ref="X67" si="379">X64-X65-X66</f>
        <v>0</v>
      </c>
      <c r="Y67" s="338">
        <f t="shared" ref="Y67" si="380">Y64-Y65-Y66</f>
        <v>0</v>
      </c>
      <c r="Z67" s="338">
        <f t="shared" ref="Z67" si="381">Z64-Z65-Z66</f>
        <v>0</v>
      </c>
      <c r="AA67" s="338">
        <f t="shared" ref="AA67" si="382">AA64-AA65-AA66</f>
        <v>0</v>
      </c>
      <c r="AB67" s="338">
        <f t="shared" ref="AB67" si="383">AB64-AB65-AB66</f>
        <v>0</v>
      </c>
      <c r="AC67" s="368">
        <f t="shared" ref="AC67" si="384">AC64-AC65-AC66</f>
        <v>0</v>
      </c>
    </row>
    <row r="68" spans="1:29">
      <c r="A68" s="328" t="s">
        <v>114</v>
      </c>
      <c r="B68" s="339" t="s">
        <v>94</v>
      </c>
      <c r="C68" s="320">
        <f t="shared" si="15"/>
        <v>78160</v>
      </c>
      <c r="D68" s="349">
        <f t="shared" ref="D68:D71" si="385">SUM(E68:P68)</f>
        <v>61360</v>
      </c>
      <c r="E68" s="350">
        <f>(SUMIF(Physics!$AK$12,$A68,Physics!AF$18)+SUMIF(Physics!$AK$20,$A68,Physics!AF$26)+SUMIF(Physics!$AK$28,$A68,Physics!AF$34)+SUMIF(Physics!$AK$36,$A68,Physics!AF$42)+SUMIF(Physics!$AK$44,$A68,Physics!AF$50)+SUMIF(Physics!$AK$52,$A68,Physics!AF$58)+SUMIF(Physics!$AK$60,$A68,Physics!AF$66)+SUMIF(Physics!$AK$68,$A68,Physics!AF$74)+SUMIF(Physics!$AK$76,$A68,Physics!AF$82)+SUMIF(Physics!$AK$84,$A68,Physics!AF$90)+SUMIF(Physics!$AK$92,$A68,Physics!AF$98))+(SUMIF(IITPhysics!$AK$12,$A68,IITPhysics!AF$18)+SUMIF(IITPhysics!$AK$20,$A68,IITPhysics!AF$26)+SUMIF(IITPhysics!$AK$28,$A68,IITPhysics!AF$34)+SUMIF(IITPhysics!$AK$36,$A68,IITPhysics!AF$42)+SUMIF(IITPhysics!$AK$44,$A68,IITPhysics!AF$50)+SUMIF(IITPhysics!$AK$52,$A68,IITPhysics!AF$58)+SUMIF(IITPhysics!$AK$60,$A68,IITPhysics!AF$66)+SUMIF(IITPhysics!$AK$68,$A68,IITPhysics!AF$74)+SUMIF(IITPhysics!$AK$76,$A68,IITPhysics!AF$82)+SUMIF(IITPhysics!$AK$84,$A68,IITPhysics!AF$90)+SUMIF(IITPhysics!$AK$92,$A68,IITPhysics!AF$98))+(SUMIF(Chem!$AK$12,$A68,Chem!AF$18)+SUMIF(Chem!$AK$20,$A68,Chem!AF$26)+SUMIF(Chem!$AK$28,$A68,Chem!AF$34)+SUMIF(Chem!$AK$36,$A68,Chem!AF$42)+SUMIF(Chem!$AK$44,$A68,Chem!AF$50)+SUMIF(Chem!$AK$52,$A68,Chem!AF$58)+SUMIF(Chem!$AK$60,$A68,Chem!AF$66)+SUMIF(Chem!$AK$68,$A68,Chem!AF$74)+SUMIF(Chem!$AK$76,$A68,Chem!AF$82)+SUMIF(Chem!$AK$84,$A68,Chem!AF$90)+SUMIF(Chem!$AK$92,$A68,Chem!AF$98))+(SUMIF(IITChem!$AK$12,$A68,IITChem!AF$18)+SUMIF(IITChem!$AK$20,$A68,IITChem!AF$26)+SUMIF(IITChem!$AK$28,$A68,IITChem!AF$34)+SUMIF(IITChem!$AK$36,$A68,IITChem!AF$42)+SUMIF(IITChem!$AK$44,$A68,IITChem!AF$50)+SUMIF(IITChem!$AK$52,$A68,IITChem!AF$58)+SUMIF(IITChem!$AK$60,$A68,IITChem!AF$66)+SUMIF(IITChem!$AK$68,$A68,IITChem!AF$74)+SUMIF(IITChem!$AK$76,$A68,IITChem!AF$82)+SUMIF(IITChem!$AK$84,$A68,IITChem!AF$90)+SUMIF(IITChem!$AK$92,$A68,IITChem!AF$98))+(SUMIF(Bio!$AK$12,$A68,Bio!AF$18)+SUMIF(Bio!$AK$20,$A68,Bio!AF$26)+SUMIF(Bio!$AK$28,$A68,Bio!AF$34)+SUMIF(Bio!$AK$36,$A68,Bio!AF$42)+SUMIF(Bio!$AK$44,$A68,Bio!AF$50)+SUMIF(Bio!$AK$52,$A68,Bio!AF$58)+SUMIF(Bio!$AK$60,$A68,Bio!AF$66)+SUMIF(Bio!$AK$68,$A68,Bio!AF$74)+SUMIF(Bio!$AK$76,$A68,Bio!AF$82)+SUMIF(Bio!$AK$84,$A68,Bio!AF$90)+SUMIF(Bio!$AK$92,$A68,Bio!AF$98))+(SUMIF(Maths!$AK$12,$A68,Maths!AF$18)+SUMIF(Maths!$AK$20,$A68,Maths!AF$26)+SUMIF(Maths!$AK$28,$A68,Maths!AF$34)+SUMIF(Maths!$AK$36,$A68,Maths!AF$42)+SUMIF(Maths!$AK$44,$A68,Maths!AF$50)+SUMIF(Maths!$AK$52,$A68,Maths!AF$58)+SUMIF(Maths!$AK$60,$A68,Maths!AF$66)+SUMIF(Maths!$AK$68,$A68,Maths!AF$74)+SUMIF(Maths!$AK$76,$A68,Maths!AF$82)+SUMIF(Maths!$AK$84,$A68,Maths!AF$90)+SUMIF(Maths!$AK$92,$A68,Maths!AF$98))+(SUMIF(IITMaths!$AK$12,$A68,IITMaths!AF$18)+SUMIF(IITMaths!$AK$20,$A68,IITMaths!AF$26)+SUMIF(IITMaths!$AK$28,$A68,IITMaths!AF$34)+SUMIF(IITMaths!$AK$36,$A68,IITMaths!AF$42)+SUMIF(IITMaths!$AK$44,$A68,IITMaths!AF$50)+SUMIF(IITMaths!$AK$52,$A68,IITMaths!AF$58)+SUMIF(IITMaths!$AK$60,$A68,IITMaths!AF$66)+SUMIF(IITMaths!$AK$68,$A68,IITMaths!AF$74)+SUMIF(IITMaths!$AK$76,$A68,IITMaths!AF$82)+SUMIF(IITMaths!$AK$84,$A68,IITMaths!AF$90)+SUMIF(IITMaths!$AK$92,$A68,IITMaths!AF$98))+(SUMIF(FourthLecture!$AK$12,$A68,FourthLecture!AF$18)+SUMIF(FourthLecture!$AK$20,$A68,FourthLecture!AF$26)+SUMIF(FourthLecture!$AK$28,$A68,FourthLecture!AF$34)+SUMIF(FourthLecture!$AK$36,$A68,FourthLecture!AF$42)+SUMIF(FourthLecture!$AK$44,$A68,FourthLecture!AF$50)+SUMIF(FourthLecture!$AK$52,$A68,FourthLecture!AF$58)+SUMIF(FourthLecture!$AK$60,$A68,FourthLecture!AF$66)+SUMIF(FourthLecture!$AK$68,$A68,FourthLecture!AF$74)+SUMIF(FourthLecture!$AK$76,$A68,FourthLecture!AF$82)+SUMIF(FourthLecture!$AK$84,$A68,FourthLecture!AF$90)+SUMIF(FourthLecture!$AK$92,$A68,FourthLecture!AF$98))+(SUMIF(OtherSubjects!$AK$12,$A68,OtherSubjects!AF$18)+SUMIF(OtherSubjects!$AK$20,$A68,OtherSubjects!AF$26)+SUMIF(OtherSubjects!$AK$28,$A68,OtherSubjects!AF$34)+SUMIF(OtherSubjects!$AK$36,$A68,OtherSubjects!AF$42)+SUMIF(OtherSubjects!$AK$44,$A68,OtherSubjects!AF$50)+SUMIF(OtherSubjects!$AK$52,$A68,OtherSubjects!AF$58)+SUMIF(OtherSubjects!$AK$60,$A68,OtherSubjects!AF$66)+SUMIF(OtherSubjects!$AK$68,$A68,OtherSubjects!AF$74)+SUMIF(OtherSubjects!$AK$76,$A68,OtherSubjects!AF$82)+SUMIF(OtherSubjects!$AK$84,$A68,OtherSubjects!AF$90)+SUMIF(OtherSubjects!$AK$92,$A68,OtherSubjects!AF$98))</f>
        <v>0</v>
      </c>
      <c r="F68" s="331">
        <f>(SUMIF(Physics!$AK$12,$A68,Physics!AG$18)+SUMIF(Physics!$AK$20,$A68,Physics!AG$26)+SUMIF(Physics!$AK$28,$A68,Physics!AG$34)+SUMIF(Physics!$AK$36,$A68,Physics!AG$42)+SUMIF(Physics!$AK$44,$A68,Physics!AG$50)+SUMIF(Physics!$AK$52,$A68,Physics!AG$58)+SUMIF(Physics!$AK$60,$A68,Physics!AG$66)+SUMIF(Physics!$AK$68,$A68,Physics!AG$74)+SUMIF(Physics!$AK$76,$A68,Physics!AG$82)+SUMIF(Physics!$AK$84,$A68,Physics!AG$90)+SUMIF(Physics!$AK$92,$A68,Physics!AG$98))+(SUMIF(IITPhysics!$AK$12,$A68,IITPhysics!AG$18)+SUMIF(IITPhysics!$AK$20,$A68,IITPhysics!AG$26)+SUMIF(IITPhysics!$AK$28,$A68,IITPhysics!AG$34)+SUMIF(IITPhysics!$AK$36,$A68,IITPhysics!AG$42)+SUMIF(IITPhysics!$AK$44,$A68,IITPhysics!AG$50)+SUMIF(IITPhysics!$AK$52,$A68,IITPhysics!AG$58)+SUMIF(IITPhysics!$AK$60,$A68,IITPhysics!AG$66)+SUMIF(IITPhysics!$AK$68,$A68,IITPhysics!AG$74)+SUMIF(IITPhysics!$AK$76,$A68,IITPhysics!AG$82)+SUMIF(IITPhysics!$AK$84,$A68,IITPhysics!AG$90)+SUMIF(IITPhysics!$AK$92,$A68,IITPhysics!AG$98))+(SUMIF(Chem!$AK$12,$A68,Chem!AG$18)+SUMIF(Chem!$AK$20,$A68,Chem!AG$26)+SUMIF(Chem!$AK$28,$A68,Chem!AG$34)+SUMIF(Chem!$AK$36,$A68,Chem!AG$42)+SUMIF(Chem!$AK$44,$A68,Chem!AG$50)+SUMIF(Chem!$AK$52,$A68,Chem!AG$58)+SUMIF(Chem!$AK$60,$A68,Chem!AG$66)+SUMIF(Chem!$AK$68,$A68,Chem!AG$74)+SUMIF(Chem!$AK$76,$A68,Chem!AG$82)+SUMIF(Chem!$AK$84,$A68,Chem!AG$90)+SUMIF(Chem!$AK$92,$A68,Chem!AG$98))+(SUMIF(IITChem!$AK$12,$A68,IITChem!AG$18)+SUMIF(IITChem!$AK$20,$A68,IITChem!AG$26)+SUMIF(IITChem!$AK$28,$A68,IITChem!AG$34)+SUMIF(IITChem!$AK$36,$A68,IITChem!AG$42)+SUMIF(IITChem!$AK$44,$A68,IITChem!AG$50)+SUMIF(IITChem!$AK$52,$A68,IITChem!AG$58)+SUMIF(IITChem!$AK$60,$A68,IITChem!AG$66)+SUMIF(IITChem!$AK$68,$A68,IITChem!AG$74)+SUMIF(IITChem!$AK$76,$A68,IITChem!AG$82)+SUMIF(IITChem!$AK$84,$A68,IITChem!AG$90)+SUMIF(IITChem!$AK$92,$A68,IITChem!AG$98))+(SUMIF(Bio!$AK$12,$A68,Bio!AG$18)+SUMIF(Bio!$AK$20,$A68,Bio!AG$26)+SUMIF(Bio!$AK$28,$A68,Bio!AG$34)+SUMIF(Bio!$AK$36,$A68,Bio!AG$42)+SUMIF(Bio!$AK$44,$A68,Bio!AG$50)+SUMIF(Bio!$AK$52,$A68,Bio!AG$58)+SUMIF(Bio!$AK$60,$A68,Bio!AG$66)+SUMIF(Bio!$AK$68,$A68,Bio!AG$74)+SUMIF(Bio!$AK$76,$A68,Bio!AG$82)+SUMIF(Bio!$AK$84,$A68,Bio!AG$90)+SUMIF(Bio!$AK$92,$A68,Bio!AG$98))+(SUMIF(Maths!$AK$12,$A68,Maths!AG$18)+SUMIF(Maths!$AK$20,$A68,Maths!AG$26)+SUMIF(Maths!$AK$28,$A68,Maths!AG$34)+SUMIF(Maths!$AK$36,$A68,Maths!AG$42)+SUMIF(Maths!$AK$44,$A68,Maths!AG$50)+SUMIF(Maths!$AK$52,$A68,Maths!AG$58)+SUMIF(Maths!$AK$60,$A68,Maths!AG$66)+SUMIF(Maths!$AK$68,$A68,Maths!AG$74)+SUMIF(Maths!$AK$76,$A68,Maths!AG$82)+SUMIF(Maths!$AK$84,$A68,Maths!AG$90)+SUMIF(Maths!$AK$92,$A68,Maths!AG$98))+(SUMIF(IITMaths!$AK$12,$A68,IITMaths!AG$18)+SUMIF(IITMaths!$AK$20,$A68,IITMaths!AG$26)+SUMIF(IITMaths!$AK$28,$A68,IITMaths!AG$34)+SUMIF(IITMaths!$AK$36,$A68,IITMaths!AG$42)+SUMIF(IITMaths!$AK$44,$A68,IITMaths!AG$50)+SUMIF(IITMaths!$AK$52,$A68,IITMaths!AG$58)+SUMIF(IITMaths!$AK$60,$A68,IITMaths!AG$66)+SUMIF(IITMaths!$AK$68,$A68,IITMaths!AG$74)+SUMIF(IITMaths!$AK$76,$A68,IITMaths!AG$82)+SUMIF(IITMaths!$AK$84,$A68,IITMaths!AG$90)+SUMIF(IITMaths!$AK$92,$A68,IITMaths!AG$98))+(SUMIF(FourthLecture!$AK$12,$A68,FourthLecture!AG$18)+SUMIF(FourthLecture!$AK$20,$A68,FourthLecture!AG$26)+SUMIF(FourthLecture!$AK$28,$A68,FourthLecture!AG$34)+SUMIF(FourthLecture!$AK$36,$A68,FourthLecture!AG$42)+SUMIF(FourthLecture!$AK$44,$A68,FourthLecture!AG$50)+SUMIF(FourthLecture!$AK$52,$A68,FourthLecture!AG$58)+SUMIF(FourthLecture!$AK$60,$A68,FourthLecture!AG$66)+SUMIF(FourthLecture!$AK$68,$A68,FourthLecture!AG$74)+SUMIF(FourthLecture!$AK$76,$A68,FourthLecture!AG$82)+SUMIF(FourthLecture!$AK$84,$A68,FourthLecture!AG$90)+SUMIF(FourthLecture!$AK$92,$A68,FourthLecture!AG$98))+(SUMIF(OtherSubjects!$AK$12,$A68,OtherSubjects!AG$18)+SUMIF(OtherSubjects!$AK$20,$A68,OtherSubjects!AG$26)+SUMIF(OtherSubjects!$AK$28,$A68,OtherSubjects!AG$34)+SUMIF(OtherSubjects!$AK$36,$A68,OtherSubjects!AG$42)+SUMIF(OtherSubjects!$AK$44,$A68,OtherSubjects!AG$50)+SUMIF(OtherSubjects!$AK$52,$A68,OtherSubjects!AG$58)+SUMIF(OtherSubjects!$AK$60,$A68,OtherSubjects!AG$66)+SUMIF(OtherSubjects!$AK$68,$A68,OtherSubjects!AG$74)+SUMIF(OtherSubjects!$AK$76,$A68,OtherSubjects!AG$82)+SUMIF(OtherSubjects!$AK$84,$A68,OtherSubjects!AG$90)+SUMIF(OtherSubjects!$AK$92,$A68,OtherSubjects!AG$98))</f>
        <v>0</v>
      </c>
      <c r="G68" s="331">
        <f>(SUMIF(Physics!$AK$12,$A68,Physics!AH$18)+SUMIF(Physics!$AK$20,$A68,Physics!AH$26)+SUMIF(Physics!$AK$28,$A68,Physics!AH$34)+SUMIF(Physics!$AK$36,$A68,Physics!AH$42)+SUMIF(Physics!$AK$44,$A68,Physics!AH$50)+SUMIF(Physics!$AK$52,$A68,Physics!AH$58)+SUMIF(Physics!$AK$60,$A68,Physics!AH$66)+SUMIF(Physics!$AK$68,$A68,Physics!AH$74)+SUMIF(Physics!$AK$76,$A68,Physics!AH$82)+SUMIF(Physics!$AK$84,$A68,Physics!AH$90)+SUMIF(Physics!$AK$92,$A68,Physics!AH$98))+(SUMIF(IITPhysics!$AK$12,$A68,IITPhysics!AH$18)+SUMIF(IITPhysics!$AK$20,$A68,IITPhysics!AH$26)+SUMIF(IITPhysics!$AK$28,$A68,IITPhysics!AH$34)+SUMIF(IITPhysics!$AK$36,$A68,IITPhysics!AH$42)+SUMIF(IITPhysics!$AK$44,$A68,IITPhysics!AH$50)+SUMIF(IITPhysics!$AK$52,$A68,IITPhysics!AH$58)+SUMIF(IITPhysics!$AK$60,$A68,IITPhysics!AH$66)+SUMIF(IITPhysics!$AK$68,$A68,IITPhysics!AH$74)+SUMIF(IITPhysics!$AK$76,$A68,IITPhysics!AH$82)+SUMIF(IITPhysics!$AK$84,$A68,IITPhysics!AH$90)+SUMIF(IITPhysics!$AK$92,$A68,IITPhysics!AH$98))+(SUMIF(Chem!$AK$12,$A68,Chem!AH$18)+SUMIF(Chem!$AK$20,$A68,Chem!AH$26)+SUMIF(Chem!$AK$28,$A68,Chem!AH$34)+SUMIF(Chem!$AK$36,$A68,Chem!AH$42)+SUMIF(Chem!$AK$44,$A68,Chem!AH$50)+SUMIF(Chem!$AK$52,$A68,Chem!AH$58)+SUMIF(Chem!$AK$60,$A68,Chem!AH$66)+SUMIF(Chem!$AK$68,$A68,Chem!AH$74)+SUMIF(Chem!$AK$76,$A68,Chem!AH$82)+SUMIF(Chem!$AK$84,$A68,Chem!AH$90)+SUMIF(Chem!$AK$92,$A68,Chem!AH$98))+(SUMIF(IITChem!$AK$12,$A68,IITChem!AH$18)+SUMIF(IITChem!$AK$20,$A68,IITChem!AH$26)+SUMIF(IITChem!$AK$28,$A68,IITChem!AH$34)+SUMIF(IITChem!$AK$36,$A68,IITChem!AH$42)+SUMIF(IITChem!$AK$44,$A68,IITChem!AH$50)+SUMIF(IITChem!$AK$52,$A68,IITChem!AH$58)+SUMIF(IITChem!$AK$60,$A68,IITChem!AH$66)+SUMIF(IITChem!$AK$68,$A68,IITChem!AH$74)+SUMIF(IITChem!$AK$76,$A68,IITChem!AH$82)+SUMIF(IITChem!$AK$84,$A68,IITChem!AH$90)+SUMIF(IITChem!$AK$92,$A68,IITChem!AH$98))+(SUMIF(Bio!$AK$12,$A68,Bio!AH$18)+SUMIF(Bio!$AK$20,$A68,Bio!AH$26)+SUMIF(Bio!$AK$28,$A68,Bio!AH$34)+SUMIF(Bio!$AK$36,$A68,Bio!AH$42)+SUMIF(Bio!$AK$44,$A68,Bio!AH$50)+SUMIF(Bio!$AK$52,$A68,Bio!AH$58)+SUMIF(Bio!$AK$60,$A68,Bio!AH$66)+SUMIF(Bio!$AK$68,$A68,Bio!AH$74)+SUMIF(Bio!$AK$76,$A68,Bio!AH$82)+SUMIF(Bio!$AK$84,$A68,Bio!AH$90)+SUMIF(Bio!$AK$92,$A68,Bio!AH$98))+(SUMIF(Maths!$AK$12,$A68,Maths!AH$18)+SUMIF(Maths!$AK$20,$A68,Maths!AH$26)+SUMIF(Maths!$AK$28,$A68,Maths!AH$34)+SUMIF(Maths!$AK$36,$A68,Maths!AH$42)+SUMIF(Maths!$AK$44,$A68,Maths!AH$50)+SUMIF(Maths!$AK$52,$A68,Maths!AH$58)+SUMIF(Maths!$AK$60,$A68,Maths!AH$66)+SUMIF(Maths!$AK$68,$A68,Maths!AH$74)+SUMIF(Maths!$AK$76,$A68,Maths!AH$82)+SUMIF(Maths!$AK$84,$A68,Maths!AH$90)+SUMIF(Maths!$AK$92,$A68,Maths!AH$98))+(SUMIF(IITMaths!$AK$12,$A68,IITMaths!AH$18)+SUMIF(IITMaths!$AK$20,$A68,IITMaths!AH$26)+SUMIF(IITMaths!$AK$28,$A68,IITMaths!AH$34)+SUMIF(IITMaths!$AK$36,$A68,IITMaths!AH$42)+SUMIF(IITMaths!$AK$44,$A68,IITMaths!AH$50)+SUMIF(IITMaths!$AK$52,$A68,IITMaths!AH$58)+SUMIF(IITMaths!$AK$60,$A68,IITMaths!AH$66)+SUMIF(IITMaths!$AK$68,$A68,IITMaths!AH$74)+SUMIF(IITMaths!$AK$76,$A68,IITMaths!AH$82)+SUMIF(IITMaths!$AK$84,$A68,IITMaths!AH$90)+SUMIF(IITMaths!$AK$92,$A68,IITMaths!AH$98))+(SUMIF(FourthLecture!$AK$12,$A68,FourthLecture!AH$18)+SUMIF(FourthLecture!$AK$20,$A68,FourthLecture!AH$26)+SUMIF(FourthLecture!$AK$28,$A68,FourthLecture!AH$34)+SUMIF(FourthLecture!$AK$36,$A68,FourthLecture!AH$42)+SUMIF(FourthLecture!$AK$44,$A68,FourthLecture!AH$50)+SUMIF(FourthLecture!$AK$52,$A68,FourthLecture!AH$58)+SUMIF(FourthLecture!$AK$60,$A68,FourthLecture!AH$66)+SUMIF(FourthLecture!$AK$68,$A68,FourthLecture!AH$74)+SUMIF(FourthLecture!$AK$76,$A68,FourthLecture!AH$82)+SUMIF(FourthLecture!$AK$84,$A68,FourthLecture!AH$90)+SUMIF(FourthLecture!$AK$92,$A68,FourthLecture!AH$98))+(SUMIF(OtherSubjects!$AK$12,$A68,OtherSubjects!AH$18)+SUMIF(OtherSubjects!$AK$20,$A68,OtherSubjects!AH$26)+SUMIF(OtherSubjects!$AK$28,$A68,OtherSubjects!AH$34)+SUMIF(OtherSubjects!$AK$36,$A68,OtherSubjects!AH$42)+SUMIF(OtherSubjects!$AK$44,$A68,OtherSubjects!AH$50)+SUMIF(OtherSubjects!$AK$52,$A68,OtherSubjects!AH$58)+SUMIF(OtherSubjects!$AK$60,$A68,OtherSubjects!AH$66)+SUMIF(OtherSubjects!$AK$68,$A68,OtherSubjects!AH$74)+SUMIF(OtherSubjects!$AK$76,$A68,OtherSubjects!AH$82)+SUMIF(OtherSubjects!$AK$84,$A68,OtherSubjects!AH$90)+SUMIF(OtherSubjects!$AK$92,$A68,OtherSubjects!AH$98))</f>
        <v>0</v>
      </c>
      <c r="H68" s="331">
        <f>(SUMIF(Physics!$AK$12,$A68,Physics!AI$18)+SUMIF(Physics!$AK$20,$A68,Physics!AI$26)+SUMIF(Physics!$AK$28,$A68,Physics!AI$34)+SUMIF(Physics!$AK$36,$A68,Physics!AI$42)+SUMIF(Physics!$AK$44,$A68,Physics!AI$50)+SUMIF(Physics!$AK$52,$A68,Physics!AI$58)+SUMIF(Physics!$AK$60,$A68,Physics!AI$66)+SUMIF(Physics!$AK$68,$A68,Physics!AI$74)+SUMIF(Physics!$AK$76,$A68,Physics!AI$82)+SUMIF(Physics!$AK$84,$A68,Physics!AI$90)+SUMIF(Physics!$AK$92,$A68,Physics!AI$98))+(SUMIF(IITPhysics!$AK$12,$A68,IITPhysics!AI$18)+SUMIF(IITPhysics!$AK$20,$A68,IITPhysics!AI$26)+SUMIF(IITPhysics!$AK$28,$A68,IITPhysics!AI$34)+SUMIF(IITPhysics!$AK$36,$A68,IITPhysics!AI$42)+SUMIF(IITPhysics!$AK$44,$A68,IITPhysics!AI$50)+SUMIF(IITPhysics!$AK$52,$A68,IITPhysics!AI$58)+SUMIF(IITPhysics!$AK$60,$A68,IITPhysics!AI$66)+SUMIF(IITPhysics!$AK$68,$A68,IITPhysics!AI$74)+SUMIF(IITPhysics!$AK$76,$A68,IITPhysics!AI$82)+SUMIF(IITPhysics!$AK$84,$A68,IITPhysics!AI$90)+SUMIF(IITPhysics!$AK$92,$A68,IITPhysics!AI$98))+(SUMIF(Chem!$AK$12,$A68,Chem!AI$18)+SUMIF(Chem!$AK$20,$A68,Chem!AI$26)+SUMIF(Chem!$AK$28,$A68,Chem!AI$34)+SUMIF(Chem!$AK$36,$A68,Chem!AI$42)+SUMIF(Chem!$AK$44,$A68,Chem!AI$50)+SUMIF(Chem!$AK$52,$A68,Chem!AI$58)+SUMIF(Chem!$AK$60,$A68,Chem!AI$66)+SUMIF(Chem!$AK$68,$A68,Chem!AI$74)+SUMIF(Chem!$AK$76,$A68,Chem!AI$82)+SUMIF(Chem!$AK$84,$A68,Chem!AI$90)+SUMIF(Chem!$AK$92,$A68,Chem!AI$98))+(SUMIF(IITChem!$AK$12,$A68,IITChem!AI$18)+SUMIF(IITChem!$AK$20,$A68,IITChem!AI$26)+SUMIF(IITChem!$AK$28,$A68,IITChem!AI$34)+SUMIF(IITChem!$AK$36,$A68,IITChem!AI$42)+SUMIF(IITChem!$AK$44,$A68,IITChem!AI$50)+SUMIF(IITChem!$AK$52,$A68,IITChem!AI$58)+SUMIF(IITChem!$AK$60,$A68,IITChem!AI$66)+SUMIF(IITChem!$AK$68,$A68,IITChem!AI$74)+SUMIF(IITChem!$AK$76,$A68,IITChem!AI$82)+SUMIF(IITChem!$AK$84,$A68,IITChem!AI$90)+SUMIF(IITChem!$AK$92,$A68,IITChem!AI$98))+(SUMIF(Bio!$AK$12,$A68,Bio!AI$18)+SUMIF(Bio!$AK$20,$A68,Bio!AI$26)+SUMIF(Bio!$AK$28,$A68,Bio!AI$34)+SUMIF(Bio!$AK$36,$A68,Bio!AI$42)+SUMIF(Bio!$AK$44,$A68,Bio!AI$50)+SUMIF(Bio!$AK$52,$A68,Bio!AI$58)+SUMIF(Bio!$AK$60,$A68,Bio!AI$66)+SUMIF(Bio!$AK$68,$A68,Bio!AI$74)+SUMIF(Bio!$AK$76,$A68,Bio!AI$82)+SUMIF(Bio!$AK$84,$A68,Bio!AI$90)+SUMIF(Bio!$AK$92,$A68,Bio!AI$98))+(SUMIF(Maths!$AK$12,$A68,Maths!AI$18)+SUMIF(Maths!$AK$20,$A68,Maths!AI$26)+SUMIF(Maths!$AK$28,$A68,Maths!AI$34)+SUMIF(Maths!$AK$36,$A68,Maths!AI$42)+SUMIF(Maths!$AK$44,$A68,Maths!AI$50)+SUMIF(Maths!$AK$52,$A68,Maths!AI$58)+SUMIF(Maths!$AK$60,$A68,Maths!AI$66)+SUMIF(Maths!$AK$68,$A68,Maths!AI$74)+SUMIF(Maths!$AK$76,$A68,Maths!AI$82)+SUMIF(Maths!$AK$84,$A68,Maths!AI$90)+SUMIF(Maths!$AK$92,$A68,Maths!AI$98))+(SUMIF(IITMaths!$AK$12,$A68,IITMaths!AI$18)+SUMIF(IITMaths!$AK$20,$A68,IITMaths!AI$26)+SUMIF(IITMaths!$AK$28,$A68,IITMaths!AI$34)+SUMIF(IITMaths!$AK$36,$A68,IITMaths!AI$42)+SUMIF(IITMaths!$AK$44,$A68,IITMaths!AI$50)+SUMIF(IITMaths!$AK$52,$A68,IITMaths!AI$58)+SUMIF(IITMaths!$AK$60,$A68,IITMaths!AI$66)+SUMIF(IITMaths!$AK$68,$A68,IITMaths!AI$74)+SUMIF(IITMaths!$AK$76,$A68,IITMaths!AI$82)+SUMIF(IITMaths!$AK$84,$A68,IITMaths!AI$90)+SUMIF(IITMaths!$AK$92,$A68,IITMaths!AI$98))+(SUMIF(FourthLecture!$AK$12,$A68,FourthLecture!AI$18)+SUMIF(FourthLecture!$AK$20,$A68,FourthLecture!AI$26)+SUMIF(FourthLecture!$AK$28,$A68,FourthLecture!AI$34)+SUMIF(FourthLecture!$AK$36,$A68,FourthLecture!AI$42)+SUMIF(FourthLecture!$AK$44,$A68,FourthLecture!AI$50)+SUMIF(FourthLecture!$AK$52,$A68,FourthLecture!AI$58)+SUMIF(FourthLecture!$AK$60,$A68,FourthLecture!AI$66)+SUMIF(FourthLecture!$AK$68,$A68,FourthLecture!AI$74)+SUMIF(FourthLecture!$AK$76,$A68,FourthLecture!AI$82)+SUMIF(FourthLecture!$AK$84,$A68,FourthLecture!AI$90)+SUMIF(FourthLecture!$AK$92,$A68,FourthLecture!AI$98))+(SUMIF(OtherSubjects!$AK$12,$A68,OtherSubjects!AI$18)+SUMIF(OtherSubjects!$AK$20,$A68,OtherSubjects!AI$26)+SUMIF(OtherSubjects!$AK$28,$A68,OtherSubjects!AI$34)+SUMIF(OtherSubjects!$AK$36,$A68,OtherSubjects!AI$42)+SUMIF(OtherSubjects!$AK$44,$A68,OtherSubjects!AI$50)+SUMIF(OtherSubjects!$AK$52,$A68,OtherSubjects!AI$58)+SUMIF(OtherSubjects!$AK$60,$A68,OtherSubjects!AI$66)+SUMIF(OtherSubjects!$AK$68,$A68,OtherSubjects!AI$74)+SUMIF(OtherSubjects!$AK$76,$A68,OtherSubjects!AI$82)+SUMIF(OtherSubjects!$AK$84,$A68,OtherSubjects!AI$90)+SUMIF(OtherSubjects!$AK$92,$A68,OtherSubjects!AI$98))</f>
        <v>0</v>
      </c>
      <c r="I68" s="331">
        <f>(SUMIF(Physics!$AK$12,$A68,Physics!AJ$18)+SUMIF(Physics!$AK$20,$A68,Physics!AJ$26)+SUMIF(Physics!$AK$28,$A68,Physics!AJ$34)+SUMIF(Physics!$AK$36,$A68,Physics!AJ$42)+SUMIF(Physics!$AK$44,$A68,Physics!AJ$50)+SUMIF(Physics!$AK$52,$A68,Physics!AJ$58)+SUMIF(Physics!$AK$60,$A68,Physics!AJ$66)+SUMIF(Physics!$AK$68,$A68,Physics!AJ$74)+SUMIF(Physics!$AK$76,$A68,Physics!AJ$82)+SUMIF(Physics!$AK$84,$A68,Physics!AJ$90)+SUMIF(Physics!$AK$92,$A68,Physics!AJ$98))+(SUMIF(IITPhysics!$AK$12,$A68,IITPhysics!AJ$18)+SUMIF(IITPhysics!$AK$20,$A68,IITPhysics!AJ$26)+SUMIF(IITPhysics!$AK$28,$A68,IITPhysics!AJ$34)+SUMIF(IITPhysics!$AK$36,$A68,IITPhysics!AJ$42)+SUMIF(IITPhysics!$AK$44,$A68,IITPhysics!AJ$50)+SUMIF(IITPhysics!$AK$52,$A68,IITPhysics!AJ$58)+SUMIF(IITPhysics!$AK$60,$A68,IITPhysics!AJ$66)+SUMIF(IITPhysics!$AK$68,$A68,IITPhysics!AJ$74)+SUMIF(IITPhysics!$AK$76,$A68,IITPhysics!AJ$82)+SUMIF(IITPhysics!$AK$84,$A68,IITPhysics!AJ$90)+SUMIF(IITPhysics!$AK$92,$A68,IITPhysics!AJ$98))+(SUMIF(Chem!$AK$12,$A68,Chem!AJ$18)+SUMIF(Chem!$AK$20,$A68,Chem!AJ$26)+SUMIF(Chem!$AK$28,$A68,Chem!AJ$34)+SUMIF(Chem!$AK$36,$A68,Chem!AJ$42)+SUMIF(Chem!$AK$44,$A68,Chem!AJ$50)+SUMIF(Chem!$AK$52,$A68,Chem!AJ$58)+SUMIF(Chem!$AK$60,$A68,Chem!AJ$66)+SUMIF(Chem!$AK$68,$A68,Chem!AJ$74)+SUMIF(Chem!$AK$76,$A68,Chem!AJ$82)+SUMIF(Chem!$AK$84,$A68,Chem!AJ$90)+SUMIF(Chem!$AK$92,$A68,Chem!AJ$98))+(SUMIF(IITChem!$AK$12,$A68,IITChem!AJ$18)+SUMIF(IITChem!$AK$20,$A68,IITChem!AJ$26)+SUMIF(IITChem!$AK$28,$A68,IITChem!AJ$34)+SUMIF(IITChem!$AK$36,$A68,IITChem!AJ$42)+SUMIF(IITChem!$AK$44,$A68,IITChem!AJ$50)+SUMIF(IITChem!$AK$52,$A68,IITChem!AJ$58)+SUMIF(IITChem!$AK$60,$A68,IITChem!AJ$66)+SUMIF(IITChem!$AK$68,$A68,IITChem!AJ$74)+SUMIF(IITChem!$AK$76,$A68,IITChem!AJ$82)+SUMIF(IITChem!$AK$84,$A68,IITChem!AJ$90)+SUMIF(IITChem!$AK$92,$A68,IITChem!AJ$98))+(SUMIF(Bio!$AK$12,$A68,Bio!AJ$18)+SUMIF(Bio!$AK$20,$A68,Bio!AJ$26)+SUMIF(Bio!$AK$28,$A68,Bio!AJ$34)+SUMIF(Bio!$AK$36,$A68,Bio!AJ$42)+SUMIF(Bio!$AK$44,$A68,Bio!AJ$50)+SUMIF(Bio!$AK$52,$A68,Bio!AJ$58)+SUMIF(Bio!$AK$60,$A68,Bio!AJ$66)+SUMIF(Bio!$AK$68,$A68,Bio!AJ$74)+SUMIF(Bio!$AK$76,$A68,Bio!AJ$82)+SUMIF(Bio!$AK$84,$A68,Bio!AJ$90)+SUMIF(Bio!$AK$92,$A68,Bio!AJ$98))+(SUMIF(Maths!$AK$12,$A68,Maths!AJ$18)+SUMIF(Maths!$AK$20,$A68,Maths!AJ$26)+SUMIF(Maths!$AK$28,$A68,Maths!AJ$34)+SUMIF(Maths!$AK$36,$A68,Maths!AJ$42)+SUMIF(Maths!$AK$44,$A68,Maths!AJ$50)+SUMIF(Maths!$AK$52,$A68,Maths!AJ$58)+SUMIF(Maths!$AK$60,$A68,Maths!AJ$66)+SUMIF(Maths!$AK$68,$A68,Maths!AJ$74)+SUMIF(Maths!$AK$76,$A68,Maths!AJ$82)+SUMIF(Maths!$AK$84,$A68,Maths!AJ$90)+SUMIF(Maths!$AK$92,$A68,Maths!AJ$98))+(SUMIF(IITMaths!$AK$12,$A68,IITMaths!AJ$18)+SUMIF(IITMaths!$AK$20,$A68,IITMaths!AJ$26)+SUMIF(IITMaths!$AK$28,$A68,IITMaths!AJ$34)+SUMIF(IITMaths!$AK$36,$A68,IITMaths!AJ$42)+SUMIF(IITMaths!$AK$44,$A68,IITMaths!AJ$50)+SUMIF(IITMaths!$AK$52,$A68,IITMaths!AJ$58)+SUMIF(IITMaths!$AK$60,$A68,IITMaths!AJ$66)+SUMIF(IITMaths!$AK$68,$A68,IITMaths!AJ$74)+SUMIF(IITMaths!$AK$76,$A68,IITMaths!AJ$82)+SUMIF(IITMaths!$AK$84,$A68,IITMaths!AJ$90)+SUMIF(IITMaths!$AK$92,$A68,IITMaths!AJ$98))+(SUMIF(FourthLecture!$AK$12,$A68,FourthLecture!AJ$18)+SUMIF(FourthLecture!$AK$20,$A68,FourthLecture!AJ$26)+SUMIF(FourthLecture!$AK$28,$A68,FourthLecture!AJ$34)+SUMIF(FourthLecture!$AK$36,$A68,FourthLecture!AJ$42)+SUMIF(FourthLecture!$AK$44,$A68,FourthLecture!AJ$50)+SUMIF(FourthLecture!$AK$52,$A68,FourthLecture!AJ$58)+SUMIF(FourthLecture!$AK$60,$A68,FourthLecture!AJ$66)+SUMIF(FourthLecture!$AK$68,$A68,FourthLecture!AJ$74)+SUMIF(FourthLecture!$AK$76,$A68,FourthLecture!AJ$82)+SUMIF(FourthLecture!$AK$84,$A68,FourthLecture!AJ$90)+SUMIF(FourthLecture!$AK$92,$A68,FourthLecture!AJ$98))+(SUMIF(OtherSubjects!$AK$12,$A68,OtherSubjects!AJ$18)+SUMIF(OtherSubjects!$AK$20,$A68,OtherSubjects!AJ$26)+SUMIF(OtherSubjects!$AK$28,$A68,OtherSubjects!AJ$34)+SUMIF(OtherSubjects!$AK$36,$A68,OtherSubjects!AJ$42)+SUMIF(OtherSubjects!$AK$44,$A68,OtherSubjects!AJ$50)+SUMIF(OtherSubjects!$AK$52,$A68,OtherSubjects!AJ$58)+SUMIF(OtherSubjects!$AK$60,$A68,OtherSubjects!AJ$66)+SUMIF(OtherSubjects!$AK$68,$A68,OtherSubjects!AJ$74)+SUMIF(OtherSubjects!$AK$76,$A68,OtherSubjects!AJ$82)+SUMIF(OtherSubjects!$AK$84,$A68,OtherSubjects!AJ$90)+SUMIF(OtherSubjects!$AK$92,$A68,OtherSubjects!AJ$98))</f>
        <v>2560</v>
      </c>
      <c r="J68" s="331">
        <f>(SUMIF(Physics!$AK$12,$A68,Physics!AK$18)+SUMIF(Physics!$AK$20,$A68,Physics!AK$26)+SUMIF(Physics!$AK$28,$A68,Physics!AK$34)+SUMIF(Physics!$AK$36,$A68,Physics!AK$42)+SUMIF(Physics!$AK$44,$A68,Physics!AK$50)+SUMIF(Physics!$AK$52,$A68,Physics!AK$58)+SUMIF(Physics!$AK$60,$A68,Physics!AK$66)+SUMIF(Physics!$AK$68,$A68,Physics!AK$74)+SUMIF(Physics!$AK$76,$A68,Physics!AK$82)+SUMIF(Physics!$AK$84,$A68,Physics!AK$90)+SUMIF(Physics!$AK$92,$A68,Physics!AK$98))+(SUMIF(IITPhysics!$AK$12,$A68,IITPhysics!AK$18)+SUMIF(IITPhysics!$AK$20,$A68,IITPhysics!AK$26)+SUMIF(IITPhysics!$AK$28,$A68,IITPhysics!AK$34)+SUMIF(IITPhysics!$AK$36,$A68,IITPhysics!AK$42)+SUMIF(IITPhysics!$AK$44,$A68,IITPhysics!AK$50)+SUMIF(IITPhysics!$AK$52,$A68,IITPhysics!AK$58)+SUMIF(IITPhysics!$AK$60,$A68,IITPhysics!AK$66)+SUMIF(IITPhysics!$AK$68,$A68,IITPhysics!AK$74)+SUMIF(IITPhysics!$AK$76,$A68,IITPhysics!AK$82)+SUMIF(IITPhysics!$AK$84,$A68,IITPhysics!AK$90)+SUMIF(IITPhysics!$AK$92,$A68,IITPhysics!AK$98))+(SUMIF(Chem!$AK$12,$A68,Chem!AK$18)+SUMIF(Chem!$AK$20,$A68,Chem!AK$26)+SUMIF(Chem!$AK$28,$A68,Chem!AK$34)+SUMIF(Chem!$AK$36,$A68,Chem!AK$42)+SUMIF(Chem!$AK$44,$A68,Chem!AK$50)+SUMIF(Chem!$AK$52,$A68,Chem!AK$58)+SUMIF(Chem!$AK$60,$A68,Chem!AK$66)+SUMIF(Chem!$AK$68,$A68,Chem!AK$74)+SUMIF(Chem!$AK$76,$A68,Chem!AK$82)+SUMIF(Chem!$AK$84,$A68,Chem!AK$90)+SUMIF(Chem!$AK$92,$A68,Chem!AK$98))+(SUMIF(IITChem!$AK$12,$A68,IITChem!AK$18)+SUMIF(IITChem!$AK$20,$A68,IITChem!AK$26)+SUMIF(IITChem!$AK$28,$A68,IITChem!AK$34)+SUMIF(IITChem!$AK$36,$A68,IITChem!AK$42)+SUMIF(IITChem!$AK$44,$A68,IITChem!AK$50)+SUMIF(IITChem!$AK$52,$A68,IITChem!AK$58)+SUMIF(IITChem!$AK$60,$A68,IITChem!AK$66)+SUMIF(IITChem!$AK$68,$A68,IITChem!AK$74)+SUMIF(IITChem!$AK$76,$A68,IITChem!AK$82)+SUMIF(IITChem!$AK$84,$A68,IITChem!AK$90)+SUMIF(IITChem!$AK$92,$A68,IITChem!AK$98))+(SUMIF(Bio!$AK$12,$A68,Bio!AK$18)+SUMIF(Bio!$AK$20,$A68,Bio!AK$26)+SUMIF(Bio!$AK$28,$A68,Bio!AK$34)+SUMIF(Bio!$AK$36,$A68,Bio!AK$42)+SUMIF(Bio!$AK$44,$A68,Bio!AK$50)+SUMIF(Bio!$AK$52,$A68,Bio!AK$58)+SUMIF(Bio!$AK$60,$A68,Bio!AK$66)+SUMIF(Bio!$AK$68,$A68,Bio!AK$74)+SUMIF(Bio!$AK$76,$A68,Bio!AK$82)+SUMIF(Bio!$AK$84,$A68,Bio!AK$90)+SUMIF(Bio!$AK$92,$A68,Bio!AK$98))+(SUMIF(Maths!$AK$12,$A68,Maths!AK$18)+SUMIF(Maths!$AK$20,$A68,Maths!AK$26)+SUMIF(Maths!$AK$28,$A68,Maths!AK$34)+SUMIF(Maths!$AK$36,$A68,Maths!AK$42)+SUMIF(Maths!$AK$44,$A68,Maths!AK$50)+SUMIF(Maths!$AK$52,$A68,Maths!AK$58)+SUMIF(Maths!$AK$60,$A68,Maths!AK$66)+SUMIF(Maths!$AK$68,$A68,Maths!AK$74)+SUMIF(Maths!$AK$76,$A68,Maths!AK$82)+SUMIF(Maths!$AK$84,$A68,Maths!AK$90)+SUMIF(Maths!$AK$92,$A68,Maths!AK$98))+(SUMIF(IITMaths!$AK$12,$A68,IITMaths!AK$18)+SUMIF(IITMaths!$AK$20,$A68,IITMaths!AK$26)+SUMIF(IITMaths!$AK$28,$A68,IITMaths!AK$34)+SUMIF(IITMaths!$AK$36,$A68,IITMaths!AK$42)+SUMIF(IITMaths!$AK$44,$A68,IITMaths!AK$50)+SUMIF(IITMaths!$AK$52,$A68,IITMaths!AK$58)+SUMIF(IITMaths!$AK$60,$A68,IITMaths!AK$66)+SUMIF(IITMaths!$AK$68,$A68,IITMaths!AK$74)+SUMIF(IITMaths!$AK$76,$A68,IITMaths!AK$82)+SUMIF(IITMaths!$AK$84,$A68,IITMaths!AK$90)+SUMIF(IITMaths!$AK$92,$A68,IITMaths!AK$98))+(SUMIF(FourthLecture!$AK$12,$A68,FourthLecture!AK$18)+SUMIF(FourthLecture!$AK$20,$A68,FourthLecture!AK$26)+SUMIF(FourthLecture!$AK$28,$A68,FourthLecture!AK$34)+SUMIF(FourthLecture!$AK$36,$A68,FourthLecture!AK$42)+SUMIF(FourthLecture!$AK$44,$A68,FourthLecture!AK$50)+SUMIF(FourthLecture!$AK$52,$A68,FourthLecture!AK$58)+SUMIF(FourthLecture!$AK$60,$A68,FourthLecture!AK$66)+SUMIF(FourthLecture!$AK$68,$A68,FourthLecture!AK$74)+SUMIF(FourthLecture!$AK$76,$A68,FourthLecture!AK$82)+SUMIF(FourthLecture!$AK$84,$A68,FourthLecture!AK$90)+SUMIF(FourthLecture!$AK$92,$A68,FourthLecture!AK$98))+(SUMIF(OtherSubjects!$AK$12,$A68,OtherSubjects!AK$18)+SUMIF(OtherSubjects!$AK$20,$A68,OtherSubjects!AK$26)+SUMIF(OtherSubjects!$AK$28,$A68,OtherSubjects!AK$34)+SUMIF(OtherSubjects!$AK$36,$A68,OtherSubjects!AK$42)+SUMIF(OtherSubjects!$AK$44,$A68,OtherSubjects!AK$50)+SUMIF(OtherSubjects!$AK$52,$A68,OtherSubjects!AK$58)+SUMIF(OtherSubjects!$AK$60,$A68,OtherSubjects!AK$66)+SUMIF(OtherSubjects!$AK$68,$A68,OtherSubjects!AK$74)+SUMIF(OtherSubjects!$AK$76,$A68,OtherSubjects!AK$82)+SUMIF(OtherSubjects!$AK$84,$A68,OtherSubjects!AK$90)+SUMIF(OtherSubjects!$AK$92,$A68,OtherSubjects!AK$98))</f>
        <v>9600</v>
      </c>
      <c r="K68" s="331">
        <f>(SUMIF(Physics!$AK$12,$A68,Physics!AL$18)+SUMIF(Physics!$AK$20,$A68,Physics!AL$26)+SUMIF(Physics!$AK$28,$A68,Physics!AL$34)+SUMIF(Physics!$AK$36,$A68,Physics!AL$42)+SUMIF(Physics!$AK$44,$A68,Physics!AL$50)+SUMIF(Physics!$AK$52,$A68,Physics!AL$58)+SUMIF(Physics!$AK$60,$A68,Physics!AL$66)+SUMIF(Physics!$AK$68,$A68,Physics!AL$74)+SUMIF(Physics!$AK$76,$A68,Physics!AL$82)+SUMIF(Physics!$AK$84,$A68,Physics!AL$90)+SUMIF(Physics!$AK$92,$A68,Physics!AL$98))+(SUMIF(IITPhysics!$AK$12,$A68,IITPhysics!AL$18)+SUMIF(IITPhysics!$AK$20,$A68,IITPhysics!AL$26)+SUMIF(IITPhysics!$AK$28,$A68,IITPhysics!AL$34)+SUMIF(IITPhysics!$AK$36,$A68,IITPhysics!AL$42)+SUMIF(IITPhysics!$AK$44,$A68,IITPhysics!AL$50)+SUMIF(IITPhysics!$AK$52,$A68,IITPhysics!AL$58)+SUMIF(IITPhysics!$AK$60,$A68,IITPhysics!AL$66)+SUMIF(IITPhysics!$AK$68,$A68,IITPhysics!AL$74)+SUMIF(IITPhysics!$AK$76,$A68,IITPhysics!AL$82)+SUMIF(IITPhysics!$AK$84,$A68,IITPhysics!AL$90)+SUMIF(IITPhysics!$AK$92,$A68,IITPhysics!AL$98))+(SUMIF(Chem!$AK$12,$A68,Chem!AL$18)+SUMIF(Chem!$AK$20,$A68,Chem!AL$26)+SUMIF(Chem!$AK$28,$A68,Chem!AL$34)+SUMIF(Chem!$AK$36,$A68,Chem!AL$42)+SUMIF(Chem!$AK$44,$A68,Chem!AL$50)+SUMIF(Chem!$AK$52,$A68,Chem!AL$58)+SUMIF(Chem!$AK$60,$A68,Chem!AL$66)+SUMIF(Chem!$AK$68,$A68,Chem!AL$74)+SUMIF(Chem!$AK$76,$A68,Chem!AL$82)+SUMIF(Chem!$AK$84,$A68,Chem!AL$90)+SUMIF(Chem!$AK$92,$A68,Chem!AL$98))+(SUMIF(IITChem!$AK$12,$A68,IITChem!AL$18)+SUMIF(IITChem!$AK$20,$A68,IITChem!AL$26)+SUMIF(IITChem!$AK$28,$A68,IITChem!AL$34)+SUMIF(IITChem!$AK$36,$A68,IITChem!AL$42)+SUMIF(IITChem!$AK$44,$A68,IITChem!AL$50)+SUMIF(IITChem!$AK$52,$A68,IITChem!AL$58)+SUMIF(IITChem!$AK$60,$A68,IITChem!AL$66)+SUMIF(IITChem!$AK$68,$A68,IITChem!AL$74)+SUMIF(IITChem!$AK$76,$A68,IITChem!AL$82)+SUMIF(IITChem!$AK$84,$A68,IITChem!AL$90)+SUMIF(IITChem!$AK$92,$A68,IITChem!AL$98))+(SUMIF(Bio!$AK$12,$A68,Bio!AL$18)+SUMIF(Bio!$AK$20,$A68,Bio!AL$26)+SUMIF(Bio!$AK$28,$A68,Bio!AL$34)+SUMIF(Bio!$AK$36,$A68,Bio!AL$42)+SUMIF(Bio!$AK$44,$A68,Bio!AL$50)+SUMIF(Bio!$AK$52,$A68,Bio!AL$58)+SUMIF(Bio!$AK$60,$A68,Bio!AL$66)+SUMIF(Bio!$AK$68,$A68,Bio!AL$74)+SUMIF(Bio!$AK$76,$A68,Bio!AL$82)+SUMIF(Bio!$AK$84,$A68,Bio!AL$90)+SUMIF(Bio!$AK$92,$A68,Bio!AL$98))+(SUMIF(Maths!$AK$12,$A68,Maths!AL$18)+SUMIF(Maths!$AK$20,$A68,Maths!AL$26)+SUMIF(Maths!$AK$28,$A68,Maths!AL$34)+SUMIF(Maths!$AK$36,$A68,Maths!AL$42)+SUMIF(Maths!$AK$44,$A68,Maths!AL$50)+SUMIF(Maths!$AK$52,$A68,Maths!AL$58)+SUMIF(Maths!$AK$60,$A68,Maths!AL$66)+SUMIF(Maths!$AK$68,$A68,Maths!AL$74)+SUMIF(Maths!$AK$76,$A68,Maths!AL$82)+SUMIF(Maths!$AK$84,$A68,Maths!AL$90)+SUMIF(Maths!$AK$92,$A68,Maths!AL$98))+(SUMIF(IITMaths!$AK$12,$A68,IITMaths!AL$18)+SUMIF(IITMaths!$AK$20,$A68,IITMaths!AL$26)+SUMIF(IITMaths!$AK$28,$A68,IITMaths!AL$34)+SUMIF(IITMaths!$AK$36,$A68,IITMaths!AL$42)+SUMIF(IITMaths!$AK$44,$A68,IITMaths!AL$50)+SUMIF(IITMaths!$AK$52,$A68,IITMaths!AL$58)+SUMIF(IITMaths!$AK$60,$A68,IITMaths!AL$66)+SUMIF(IITMaths!$AK$68,$A68,IITMaths!AL$74)+SUMIF(IITMaths!$AK$76,$A68,IITMaths!AL$82)+SUMIF(IITMaths!$AK$84,$A68,IITMaths!AL$90)+SUMIF(IITMaths!$AK$92,$A68,IITMaths!AL$98))+(SUMIF(FourthLecture!$AK$12,$A68,FourthLecture!AL$18)+SUMIF(FourthLecture!$AK$20,$A68,FourthLecture!AL$26)+SUMIF(FourthLecture!$AK$28,$A68,FourthLecture!AL$34)+SUMIF(FourthLecture!$AK$36,$A68,FourthLecture!AL$42)+SUMIF(FourthLecture!$AK$44,$A68,FourthLecture!AL$50)+SUMIF(FourthLecture!$AK$52,$A68,FourthLecture!AL$58)+SUMIF(FourthLecture!$AK$60,$A68,FourthLecture!AL$66)+SUMIF(FourthLecture!$AK$68,$A68,FourthLecture!AL$74)+SUMIF(FourthLecture!$AK$76,$A68,FourthLecture!AL$82)+SUMIF(FourthLecture!$AK$84,$A68,FourthLecture!AL$90)+SUMIF(FourthLecture!$AK$92,$A68,FourthLecture!AL$98))+(SUMIF(OtherSubjects!$AK$12,$A68,OtherSubjects!AL$18)+SUMIF(OtherSubjects!$AK$20,$A68,OtherSubjects!AL$26)+SUMIF(OtherSubjects!$AK$28,$A68,OtherSubjects!AL$34)+SUMIF(OtherSubjects!$AK$36,$A68,OtherSubjects!AL$42)+SUMIF(OtherSubjects!$AK$44,$A68,OtherSubjects!AL$50)+SUMIF(OtherSubjects!$AK$52,$A68,OtherSubjects!AL$58)+SUMIF(OtherSubjects!$AK$60,$A68,OtherSubjects!AL$66)+SUMIF(OtherSubjects!$AK$68,$A68,OtherSubjects!AL$74)+SUMIF(OtherSubjects!$AK$76,$A68,OtherSubjects!AL$82)+SUMIF(OtherSubjects!$AK$84,$A68,OtherSubjects!AL$90)+SUMIF(OtherSubjects!$AK$92,$A68,OtherSubjects!AL$98))</f>
        <v>9600</v>
      </c>
      <c r="L68" s="331">
        <f>(SUMIF(Physics!$AK$12,$A68,Physics!AM$18)+SUMIF(Physics!$AK$20,$A68,Physics!AM$26)+SUMIF(Physics!$AK$28,$A68,Physics!AM$34)+SUMIF(Physics!$AK$36,$A68,Physics!AM$42)+SUMIF(Physics!$AK$44,$A68,Physics!AM$50)+SUMIF(Physics!$AK$52,$A68,Physics!AM$58)+SUMIF(Physics!$AK$60,$A68,Physics!AM$66)+SUMIF(Physics!$AK$68,$A68,Physics!AM$74)+SUMIF(Physics!$AK$76,$A68,Physics!AM$82)+SUMIF(Physics!$AK$84,$A68,Physics!AM$90)+SUMIF(Physics!$AK$92,$A68,Physics!AM$98))+(SUMIF(IITPhysics!$AK$12,$A68,IITPhysics!AM$18)+SUMIF(IITPhysics!$AK$20,$A68,IITPhysics!AM$26)+SUMIF(IITPhysics!$AK$28,$A68,IITPhysics!AM$34)+SUMIF(IITPhysics!$AK$36,$A68,IITPhysics!AM$42)+SUMIF(IITPhysics!$AK$44,$A68,IITPhysics!AM$50)+SUMIF(IITPhysics!$AK$52,$A68,IITPhysics!AM$58)+SUMIF(IITPhysics!$AK$60,$A68,IITPhysics!AM$66)+SUMIF(IITPhysics!$AK$68,$A68,IITPhysics!AM$74)+SUMIF(IITPhysics!$AK$76,$A68,IITPhysics!AM$82)+SUMIF(IITPhysics!$AK$84,$A68,IITPhysics!AM$90)+SUMIF(IITPhysics!$AK$92,$A68,IITPhysics!AM$98))+(SUMIF(Chem!$AK$12,$A68,Chem!AM$18)+SUMIF(Chem!$AK$20,$A68,Chem!AM$26)+SUMIF(Chem!$AK$28,$A68,Chem!AM$34)+SUMIF(Chem!$AK$36,$A68,Chem!AM$42)+SUMIF(Chem!$AK$44,$A68,Chem!AM$50)+SUMIF(Chem!$AK$52,$A68,Chem!AM$58)+SUMIF(Chem!$AK$60,$A68,Chem!AM$66)+SUMIF(Chem!$AK$68,$A68,Chem!AM$74)+SUMIF(Chem!$AK$76,$A68,Chem!AM$82)+SUMIF(Chem!$AK$84,$A68,Chem!AM$90)+SUMIF(Chem!$AK$92,$A68,Chem!AM$98))+(SUMIF(IITChem!$AK$12,$A68,IITChem!AM$18)+SUMIF(IITChem!$AK$20,$A68,IITChem!AM$26)+SUMIF(IITChem!$AK$28,$A68,IITChem!AM$34)+SUMIF(IITChem!$AK$36,$A68,IITChem!AM$42)+SUMIF(IITChem!$AK$44,$A68,IITChem!AM$50)+SUMIF(IITChem!$AK$52,$A68,IITChem!AM$58)+SUMIF(IITChem!$AK$60,$A68,IITChem!AM$66)+SUMIF(IITChem!$AK$68,$A68,IITChem!AM$74)+SUMIF(IITChem!$AK$76,$A68,IITChem!AM$82)+SUMIF(IITChem!$AK$84,$A68,IITChem!AM$90)+SUMIF(IITChem!$AK$92,$A68,IITChem!AM$98))+(SUMIF(Bio!$AK$12,$A68,Bio!AM$18)+SUMIF(Bio!$AK$20,$A68,Bio!AM$26)+SUMIF(Bio!$AK$28,$A68,Bio!AM$34)+SUMIF(Bio!$AK$36,$A68,Bio!AM$42)+SUMIF(Bio!$AK$44,$A68,Bio!AM$50)+SUMIF(Bio!$AK$52,$A68,Bio!AM$58)+SUMIF(Bio!$AK$60,$A68,Bio!AM$66)+SUMIF(Bio!$AK$68,$A68,Bio!AM$74)+SUMIF(Bio!$AK$76,$A68,Bio!AM$82)+SUMIF(Bio!$AK$84,$A68,Bio!AM$90)+SUMIF(Bio!$AK$92,$A68,Bio!AM$98))+(SUMIF(Maths!$AK$12,$A68,Maths!AM$18)+SUMIF(Maths!$AK$20,$A68,Maths!AM$26)+SUMIF(Maths!$AK$28,$A68,Maths!AM$34)+SUMIF(Maths!$AK$36,$A68,Maths!AM$42)+SUMIF(Maths!$AK$44,$A68,Maths!AM$50)+SUMIF(Maths!$AK$52,$A68,Maths!AM$58)+SUMIF(Maths!$AK$60,$A68,Maths!AM$66)+SUMIF(Maths!$AK$68,$A68,Maths!AM$74)+SUMIF(Maths!$AK$76,$A68,Maths!AM$82)+SUMIF(Maths!$AK$84,$A68,Maths!AM$90)+SUMIF(Maths!$AK$92,$A68,Maths!AM$98))+(SUMIF(IITMaths!$AK$12,$A68,IITMaths!AM$18)+SUMIF(IITMaths!$AK$20,$A68,IITMaths!AM$26)+SUMIF(IITMaths!$AK$28,$A68,IITMaths!AM$34)+SUMIF(IITMaths!$AK$36,$A68,IITMaths!AM$42)+SUMIF(IITMaths!$AK$44,$A68,IITMaths!AM$50)+SUMIF(IITMaths!$AK$52,$A68,IITMaths!AM$58)+SUMIF(IITMaths!$AK$60,$A68,IITMaths!AM$66)+SUMIF(IITMaths!$AK$68,$A68,IITMaths!AM$74)+SUMIF(IITMaths!$AK$76,$A68,IITMaths!AM$82)+SUMIF(IITMaths!$AK$84,$A68,IITMaths!AM$90)+SUMIF(IITMaths!$AK$92,$A68,IITMaths!AM$98))+(SUMIF(FourthLecture!$AK$12,$A68,FourthLecture!AM$18)+SUMIF(FourthLecture!$AK$20,$A68,FourthLecture!AM$26)+SUMIF(FourthLecture!$AK$28,$A68,FourthLecture!AM$34)+SUMIF(FourthLecture!$AK$36,$A68,FourthLecture!AM$42)+SUMIF(FourthLecture!$AK$44,$A68,FourthLecture!AM$50)+SUMIF(FourthLecture!$AK$52,$A68,FourthLecture!AM$58)+SUMIF(FourthLecture!$AK$60,$A68,FourthLecture!AM$66)+SUMIF(FourthLecture!$AK$68,$A68,FourthLecture!AM$74)+SUMIF(FourthLecture!$AK$76,$A68,FourthLecture!AM$82)+SUMIF(FourthLecture!$AK$84,$A68,FourthLecture!AM$90)+SUMIF(FourthLecture!$AK$92,$A68,FourthLecture!AM$98))+(SUMIF(OtherSubjects!$AK$12,$A68,OtherSubjects!AM$18)+SUMIF(OtherSubjects!$AK$20,$A68,OtherSubjects!AM$26)+SUMIF(OtherSubjects!$AK$28,$A68,OtherSubjects!AM$34)+SUMIF(OtherSubjects!$AK$36,$A68,OtherSubjects!AM$42)+SUMIF(OtherSubjects!$AK$44,$A68,OtherSubjects!AM$50)+SUMIF(OtherSubjects!$AK$52,$A68,OtherSubjects!AM$58)+SUMIF(OtherSubjects!$AK$60,$A68,OtherSubjects!AM$66)+SUMIF(OtherSubjects!$AK$68,$A68,OtherSubjects!AM$74)+SUMIF(OtherSubjects!$AK$76,$A68,OtherSubjects!AM$82)+SUMIF(OtherSubjects!$AK$84,$A68,OtherSubjects!AM$90)+SUMIF(OtherSubjects!$AK$92,$A68,OtherSubjects!AM$98))</f>
        <v>9600</v>
      </c>
      <c r="M68" s="331">
        <f>(SUMIF(Physics!$AK$12,$A68,Physics!AN$18)+SUMIF(Physics!$AK$20,$A68,Physics!AN$26)+SUMIF(Physics!$AK$28,$A68,Physics!AN$34)+SUMIF(Physics!$AK$36,$A68,Physics!AN$42)+SUMIF(Physics!$AK$44,$A68,Physics!AN$50)+SUMIF(Physics!$AK$52,$A68,Physics!AN$58)+SUMIF(Physics!$AK$60,$A68,Physics!AN$66)+SUMIF(Physics!$AK$68,$A68,Physics!AN$74)+SUMIF(Physics!$AK$76,$A68,Physics!AN$82)+SUMIF(Physics!$AK$84,$A68,Physics!AN$90)+SUMIF(Physics!$AK$92,$A68,Physics!AN$98))+(SUMIF(IITPhysics!$AK$12,$A68,IITPhysics!AN$18)+SUMIF(IITPhysics!$AK$20,$A68,IITPhysics!AN$26)+SUMIF(IITPhysics!$AK$28,$A68,IITPhysics!AN$34)+SUMIF(IITPhysics!$AK$36,$A68,IITPhysics!AN$42)+SUMIF(IITPhysics!$AK$44,$A68,IITPhysics!AN$50)+SUMIF(IITPhysics!$AK$52,$A68,IITPhysics!AN$58)+SUMIF(IITPhysics!$AK$60,$A68,IITPhysics!AN$66)+SUMIF(IITPhysics!$AK$68,$A68,IITPhysics!AN$74)+SUMIF(IITPhysics!$AK$76,$A68,IITPhysics!AN$82)+SUMIF(IITPhysics!$AK$84,$A68,IITPhysics!AN$90)+SUMIF(IITPhysics!$AK$92,$A68,IITPhysics!AN$98))+(SUMIF(Chem!$AK$12,$A68,Chem!AN$18)+SUMIF(Chem!$AK$20,$A68,Chem!AN$26)+SUMIF(Chem!$AK$28,$A68,Chem!AN$34)+SUMIF(Chem!$AK$36,$A68,Chem!AN$42)+SUMIF(Chem!$AK$44,$A68,Chem!AN$50)+SUMIF(Chem!$AK$52,$A68,Chem!AN$58)+SUMIF(Chem!$AK$60,$A68,Chem!AN$66)+SUMIF(Chem!$AK$68,$A68,Chem!AN$74)+SUMIF(Chem!$AK$76,$A68,Chem!AN$82)+SUMIF(Chem!$AK$84,$A68,Chem!AN$90)+SUMIF(Chem!$AK$92,$A68,Chem!AN$98))+(SUMIF(IITChem!$AK$12,$A68,IITChem!AN$18)+SUMIF(IITChem!$AK$20,$A68,IITChem!AN$26)+SUMIF(IITChem!$AK$28,$A68,IITChem!AN$34)+SUMIF(IITChem!$AK$36,$A68,IITChem!AN$42)+SUMIF(IITChem!$AK$44,$A68,IITChem!AN$50)+SUMIF(IITChem!$AK$52,$A68,IITChem!AN$58)+SUMIF(IITChem!$AK$60,$A68,IITChem!AN$66)+SUMIF(IITChem!$AK$68,$A68,IITChem!AN$74)+SUMIF(IITChem!$AK$76,$A68,IITChem!AN$82)+SUMIF(IITChem!$AK$84,$A68,IITChem!AN$90)+SUMIF(IITChem!$AK$92,$A68,IITChem!AN$98))+(SUMIF(Bio!$AK$12,$A68,Bio!AN$18)+SUMIF(Bio!$AK$20,$A68,Bio!AN$26)+SUMIF(Bio!$AK$28,$A68,Bio!AN$34)+SUMIF(Bio!$AK$36,$A68,Bio!AN$42)+SUMIF(Bio!$AK$44,$A68,Bio!AN$50)+SUMIF(Bio!$AK$52,$A68,Bio!AN$58)+SUMIF(Bio!$AK$60,$A68,Bio!AN$66)+SUMIF(Bio!$AK$68,$A68,Bio!AN$74)+SUMIF(Bio!$AK$76,$A68,Bio!AN$82)+SUMIF(Bio!$AK$84,$A68,Bio!AN$90)+SUMIF(Bio!$AK$92,$A68,Bio!AN$98))+(SUMIF(Maths!$AK$12,$A68,Maths!AN$18)+SUMIF(Maths!$AK$20,$A68,Maths!AN$26)+SUMIF(Maths!$AK$28,$A68,Maths!AN$34)+SUMIF(Maths!$AK$36,$A68,Maths!AN$42)+SUMIF(Maths!$AK$44,$A68,Maths!AN$50)+SUMIF(Maths!$AK$52,$A68,Maths!AN$58)+SUMIF(Maths!$AK$60,$A68,Maths!AN$66)+SUMIF(Maths!$AK$68,$A68,Maths!AN$74)+SUMIF(Maths!$AK$76,$A68,Maths!AN$82)+SUMIF(Maths!$AK$84,$A68,Maths!AN$90)+SUMIF(Maths!$AK$92,$A68,Maths!AN$98))+(SUMIF(IITMaths!$AK$12,$A68,IITMaths!AN$18)+SUMIF(IITMaths!$AK$20,$A68,IITMaths!AN$26)+SUMIF(IITMaths!$AK$28,$A68,IITMaths!AN$34)+SUMIF(IITMaths!$AK$36,$A68,IITMaths!AN$42)+SUMIF(IITMaths!$AK$44,$A68,IITMaths!AN$50)+SUMIF(IITMaths!$AK$52,$A68,IITMaths!AN$58)+SUMIF(IITMaths!$AK$60,$A68,IITMaths!AN$66)+SUMIF(IITMaths!$AK$68,$A68,IITMaths!AN$74)+SUMIF(IITMaths!$AK$76,$A68,IITMaths!AN$82)+SUMIF(IITMaths!$AK$84,$A68,IITMaths!AN$90)+SUMIF(IITMaths!$AK$92,$A68,IITMaths!AN$98))+(SUMIF(FourthLecture!$AK$12,$A68,FourthLecture!AN$18)+SUMIF(FourthLecture!$AK$20,$A68,FourthLecture!AN$26)+SUMIF(FourthLecture!$AK$28,$A68,FourthLecture!AN$34)+SUMIF(FourthLecture!$AK$36,$A68,FourthLecture!AN$42)+SUMIF(FourthLecture!$AK$44,$A68,FourthLecture!AN$50)+SUMIF(FourthLecture!$AK$52,$A68,FourthLecture!AN$58)+SUMIF(FourthLecture!$AK$60,$A68,FourthLecture!AN$66)+SUMIF(FourthLecture!$AK$68,$A68,FourthLecture!AN$74)+SUMIF(FourthLecture!$AK$76,$A68,FourthLecture!AN$82)+SUMIF(FourthLecture!$AK$84,$A68,FourthLecture!AN$90)+SUMIF(FourthLecture!$AK$92,$A68,FourthLecture!AN$98))+(SUMIF(OtherSubjects!$AK$12,$A68,OtherSubjects!AN$18)+SUMIF(OtherSubjects!$AK$20,$A68,OtherSubjects!AN$26)+SUMIF(OtherSubjects!$AK$28,$A68,OtherSubjects!AN$34)+SUMIF(OtherSubjects!$AK$36,$A68,OtherSubjects!AN$42)+SUMIF(OtherSubjects!$AK$44,$A68,OtherSubjects!AN$50)+SUMIF(OtherSubjects!$AK$52,$A68,OtherSubjects!AN$58)+SUMIF(OtherSubjects!$AK$60,$A68,OtherSubjects!AN$66)+SUMIF(OtherSubjects!$AK$68,$A68,OtherSubjects!AN$74)+SUMIF(OtherSubjects!$AK$76,$A68,OtherSubjects!AN$82)+SUMIF(OtherSubjects!$AK$84,$A68,OtherSubjects!AN$90)+SUMIF(OtherSubjects!$AK$92,$A68,OtherSubjects!AN$98))</f>
        <v>9600</v>
      </c>
      <c r="N68" s="331">
        <f>(SUMIF(Physics!$AK$12,$A68,Physics!AO$18)+SUMIF(Physics!$AK$20,$A68,Physics!AO$26)+SUMIF(Physics!$AK$28,$A68,Physics!AO$34)+SUMIF(Physics!$AK$36,$A68,Physics!AO$42)+SUMIF(Physics!$AK$44,$A68,Physics!AO$50)+SUMIF(Physics!$AK$52,$A68,Physics!AO$58)+SUMIF(Physics!$AK$60,$A68,Physics!AO$66)+SUMIF(Physics!$AK$68,$A68,Physics!AO$74)+SUMIF(Physics!$AK$76,$A68,Physics!AO$82)+SUMIF(Physics!$AK$84,$A68,Physics!AO$90)+SUMIF(Physics!$AK$92,$A68,Physics!AO$98))+(SUMIF(IITPhysics!$AK$12,$A68,IITPhysics!AO$18)+SUMIF(IITPhysics!$AK$20,$A68,IITPhysics!AO$26)+SUMIF(IITPhysics!$AK$28,$A68,IITPhysics!AO$34)+SUMIF(IITPhysics!$AK$36,$A68,IITPhysics!AO$42)+SUMIF(IITPhysics!$AK$44,$A68,IITPhysics!AO$50)+SUMIF(IITPhysics!$AK$52,$A68,IITPhysics!AO$58)+SUMIF(IITPhysics!$AK$60,$A68,IITPhysics!AO$66)+SUMIF(IITPhysics!$AK$68,$A68,IITPhysics!AO$74)+SUMIF(IITPhysics!$AK$76,$A68,IITPhysics!AO$82)+SUMIF(IITPhysics!$AK$84,$A68,IITPhysics!AO$90)+SUMIF(IITPhysics!$AK$92,$A68,IITPhysics!AO$98))+(SUMIF(Chem!$AK$12,$A68,Chem!AO$18)+SUMIF(Chem!$AK$20,$A68,Chem!AO$26)+SUMIF(Chem!$AK$28,$A68,Chem!AO$34)+SUMIF(Chem!$AK$36,$A68,Chem!AO$42)+SUMIF(Chem!$AK$44,$A68,Chem!AO$50)+SUMIF(Chem!$AK$52,$A68,Chem!AO$58)+SUMIF(Chem!$AK$60,$A68,Chem!AO$66)+SUMIF(Chem!$AK$68,$A68,Chem!AO$74)+SUMIF(Chem!$AK$76,$A68,Chem!AO$82)+SUMIF(Chem!$AK$84,$A68,Chem!AO$90)+SUMIF(Chem!$AK$92,$A68,Chem!AO$98))+(SUMIF(IITChem!$AK$12,$A68,IITChem!AO$18)+SUMIF(IITChem!$AK$20,$A68,IITChem!AO$26)+SUMIF(IITChem!$AK$28,$A68,IITChem!AO$34)+SUMIF(IITChem!$AK$36,$A68,IITChem!AO$42)+SUMIF(IITChem!$AK$44,$A68,IITChem!AO$50)+SUMIF(IITChem!$AK$52,$A68,IITChem!AO$58)+SUMIF(IITChem!$AK$60,$A68,IITChem!AO$66)+SUMIF(IITChem!$AK$68,$A68,IITChem!AO$74)+SUMIF(IITChem!$AK$76,$A68,IITChem!AO$82)+SUMIF(IITChem!$AK$84,$A68,IITChem!AO$90)+SUMIF(IITChem!$AK$92,$A68,IITChem!AO$98))+(SUMIF(Bio!$AK$12,$A68,Bio!AO$18)+SUMIF(Bio!$AK$20,$A68,Bio!AO$26)+SUMIF(Bio!$AK$28,$A68,Bio!AO$34)+SUMIF(Bio!$AK$36,$A68,Bio!AO$42)+SUMIF(Bio!$AK$44,$A68,Bio!AO$50)+SUMIF(Bio!$AK$52,$A68,Bio!AO$58)+SUMIF(Bio!$AK$60,$A68,Bio!AO$66)+SUMIF(Bio!$AK$68,$A68,Bio!AO$74)+SUMIF(Bio!$AK$76,$A68,Bio!AO$82)+SUMIF(Bio!$AK$84,$A68,Bio!AO$90)+SUMIF(Bio!$AK$92,$A68,Bio!AO$98))+(SUMIF(Maths!$AK$12,$A68,Maths!AO$18)+SUMIF(Maths!$AK$20,$A68,Maths!AO$26)+SUMIF(Maths!$AK$28,$A68,Maths!AO$34)+SUMIF(Maths!$AK$36,$A68,Maths!AO$42)+SUMIF(Maths!$AK$44,$A68,Maths!AO$50)+SUMIF(Maths!$AK$52,$A68,Maths!AO$58)+SUMIF(Maths!$AK$60,$A68,Maths!AO$66)+SUMIF(Maths!$AK$68,$A68,Maths!AO$74)+SUMIF(Maths!$AK$76,$A68,Maths!AO$82)+SUMIF(Maths!$AK$84,$A68,Maths!AO$90)+SUMIF(Maths!$AK$92,$A68,Maths!AO$98))+(SUMIF(IITMaths!$AK$12,$A68,IITMaths!AO$18)+SUMIF(IITMaths!$AK$20,$A68,IITMaths!AO$26)+SUMIF(IITMaths!$AK$28,$A68,IITMaths!AO$34)+SUMIF(IITMaths!$AK$36,$A68,IITMaths!AO$42)+SUMIF(IITMaths!$AK$44,$A68,IITMaths!AO$50)+SUMIF(IITMaths!$AK$52,$A68,IITMaths!AO$58)+SUMIF(IITMaths!$AK$60,$A68,IITMaths!AO$66)+SUMIF(IITMaths!$AK$68,$A68,IITMaths!AO$74)+SUMIF(IITMaths!$AK$76,$A68,IITMaths!AO$82)+SUMIF(IITMaths!$AK$84,$A68,IITMaths!AO$90)+SUMIF(IITMaths!$AK$92,$A68,IITMaths!AO$98))+(SUMIF(FourthLecture!$AK$12,$A68,FourthLecture!AO$18)+SUMIF(FourthLecture!$AK$20,$A68,FourthLecture!AO$26)+SUMIF(FourthLecture!$AK$28,$A68,FourthLecture!AO$34)+SUMIF(FourthLecture!$AK$36,$A68,FourthLecture!AO$42)+SUMIF(FourthLecture!$AK$44,$A68,FourthLecture!AO$50)+SUMIF(FourthLecture!$AK$52,$A68,FourthLecture!AO$58)+SUMIF(FourthLecture!$AK$60,$A68,FourthLecture!AO$66)+SUMIF(FourthLecture!$AK$68,$A68,FourthLecture!AO$74)+SUMIF(FourthLecture!$AK$76,$A68,FourthLecture!AO$82)+SUMIF(FourthLecture!$AK$84,$A68,FourthLecture!AO$90)+SUMIF(FourthLecture!$AK$92,$A68,FourthLecture!AO$98))+(SUMIF(OtherSubjects!$AK$12,$A68,OtherSubjects!AO$18)+SUMIF(OtherSubjects!$AK$20,$A68,OtherSubjects!AO$26)+SUMIF(OtherSubjects!$AK$28,$A68,OtherSubjects!AO$34)+SUMIF(OtherSubjects!$AK$36,$A68,OtherSubjects!AO$42)+SUMIF(OtherSubjects!$AK$44,$A68,OtherSubjects!AO$50)+SUMIF(OtherSubjects!$AK$52,$A68,OtherSubjects!AO$58)+SUMIF(OtherSubjects!$AK$60,$A68,OtherSubjects!AO$66)+SUMIF(OtherSubjects!$AK$68,$A68,OtherSubjects!AO$74)+SUMIF(OtherSubjects!$AK$76,$A68,OtherSubjects!AO$82)+SUMIF(OtherSubjects!$AK$84,$A68,OtherSubjects!AO$90)+SUMIF(OtherSubjects!$AK$92,$A68,OtherSubjects!AO$98))</f>
        <v>9600</v>
      </c>
      <c r="O68" s="331">
        <f>(SUMIF(Physics!$AK$12,$A68,Physics!AP$18)+SUMIF(Physics!$AK$20,$A68,Physics!AP$26)+SUMIF(Physics!$AK$28,$A68,Physics!AP$34)+SUMIF(Physics!$AK$36,$A68,Physics!AP$42)+SUMIF(Physics!$AK$44,$A68,Physics!AP$50)+SUMIF(Physics!$AK$52,$A68,Physics!AP$58)+SUMIF(Physics!$AK$60,$A68,Physics!AP$66)+SUMIF(Physics!$AK$68,$A68,Physics!AP$74)+SUMIF(Physics!$AK$76,$A68,Physics!AP$82)+SUMIF(Physics!$AK$84,$A68,Physics!AP$90)+SUMIF(Physics!$AK$92,$A68,Physics!AP$98))+(SUMIF(IITPhysics!$AK$12,$A68,IITPhysics!AP$18)+SUMIF(IITPhysics!$AK$20,$A68,IITPhysics!AP$26)+SUMIF(IITPhysics!$AK$28,$A68,IITPhysics!AP$34)+SUMIF(IITPhysics!$AK$36,$A68,IITPhysics!AP$42)+SUMIF(IITPhysics!$AK$44,$A68,IITPhysics!AP$50)+SUMIF(IITPhysics!$AK$52,$A68,IITPhysics!AP$58)+SUMIF(IITPhysics!$AK$60,$A68,IITPhysics!AP$66)+SUMIF(IITPhysics!$AK$68,$A68,IITPhysics!AP$74)+SUMIF(IITPhysics!$AK$76,$A68,IITPhysics!AP$82)+SUMIF(IITPhysics!$AK$84,$A68,IITPhysics!AP$90)+SUMIF(IITPhysics!$AK$92,$A68,IITPhysics!AP$98))+(SUMIF(Chem!$AK$12,$A68,Chem!AP$18)+SUMIF(Chem!$AK$20,$A68,Chem!AP$26)+SUMIF(Chem!$AK$28,$A68,Chem!AP$34)+SUMIF(Chem!$AK$36,$A68,Chem!AP$42)+SUMIF(Chem!$AK$44,$A68,Chem!AP$50)+SUMIF(Chem!$AK$52,$A68,Chem!AP$58)+SUMIF(Chem!$AK$60,$A68,Chem!AP$66)+SUMIF(Chem!$AK$68,$A68,Chem!AP$74)+SUMIF(Chem!$AK$76,$A68,Chem!AP$82)+SUMIF(Chem!$AK$84,$A68,Chem!AP$90)+SUMIF(Chem!$AK$92,$A68,Chem!AP$98))+(SUMIF(IITChem!$AK$12,$A68,IITChem!AP$18)+SUMIF(IITChem!$AK$20,$A68,IITChem!AP$26)+SUMIF(IITChem!$AK$28,$A68,IITChem!AP$34)+SUMIF(IITChem!$AK$36,$A68,IITChem!AP$42)+SUMIF(IITChem!$AK$44,$A68,IITChem!AP$50)+SUMIF(IITChem!$AK$52,$A68,IITChem!AP$58)+SUMIF(IITChem!$AK$60,$A68,IITChem!AP$66)+SUMIF(IITChem!$AK$68,$A68,IITChem!AP$74)+SUMIF(IITChem!$AK$76,$A68,IITChem!AP$82)+SUMIF(IITChem!$AK$84,$A68,IITChem!AP$90)+SUMIF(IITChem!$AK$92,$A68,IITChem!AP$98))+(SUMIF(Bio!$AK$12,$A68,Bio!AP$18)+SUMIF(Bio!$AK$20,$A68,Bio!AP$26)+SUMIF(Bio!$AK$28,$A68,Bio!AP$34)+SUMIF(Bio!$AK$36,$A68,Bio!AP$42)+SUMIF(Bio!$AK$44,$A68,Bio!AP$50)+SUMIF(Bio!$AK$52,$A68,Bio!AP$58)+SUMIF(Bio!$AK$60,$A68,Bio!AP$66)+SUMIF(Bio!$AK$68,$A68,Bio!AP$74)+SUMIF(Bio!$AK$76,$A68,Bio!AP$82)+SUMIF(Bio!$AK$84,$A68,Bio!AP$90)+SUMIF(Bio!$AK$92,$A68,Bio!AP$98))+(SUMIF(Maths!$AK$12,$A68,Maths!AP$18)+SUMIF(Maths!$AK$20,$A68,Maths!AP$26)+SUMIF(Maths!$AK$28,$A68,Maths!AP$34)+SUMIF(Maths!$AK$36,$A68,Maths!AP$42)+SUMIF(Maths!$AK$44,$A68,Maths!AP$50)+SUMIF(Maths!$AK$52,$A68,Maths!AP$58)+SUMIF(Maths!$AK$60,$A68,Maths!AP$66)+SUMIF(Maths!$AK$68,$A68,Maths!AP$74)+SUMIF(Maths!$AK$76,$A68,Maths!AP$82)+SUMIF(Maths!$AK$84,$A68,Maths!AP$90)+SUMIF(Maths!$AK$92,$A68,Maths!AP$98))+(SUMIF(IITMaths!$AK$12,$A68,IITMaths!AP$18)+SUMIF(IITMaths!$AK$20,$A68,IITMaths!AP$26)+SUMIF(IITMaths!$AK$28,$A68,IITMaths!AP$34)+SUMIF(IITMaths!$AK$36,$A68,IITMaths!AP$42)+SUMIF(IITMaths!$AK$44,$A68,IITMaths!AP$50)+SUMIF(IITMaths!$AK$52,$A68,IITMaths!AP$58)+SUMIF(IITMaths!$AK$60,$A68,IITMaths!AP$66)+SUMIF(IITMaths!$AK$68,$A68,IITMaths!AP$74)+SUMIF(IITMaths!$AK$76,$A68,IITMaths!AP$82)+SUMIF(IITMaths!$AK$84,$A68,IITMaths!AP$90)+SUMIF(IITMaths!$AK$92,$A68,IITMaths!AP$98))+(SUMIF(FourthLecture!$AK$12,$A68,FourthLecture!AP$18)+SUMIF(FourthLecture!$AK$20,$A68,FourthLecture!AP$26)+SUMIF(FourthLecture!$AK$28,$A68,FourthLecture!AP$34)+SUMIF(FourthLecture!$AK$36,$A68,FourthLecture!AP$42)+SUMIF(FourthLecture!$AK$44,$A68,FourthLecture!AP$50)+SUMIF(FourthLecture!$AK$52,$A68,FourthLecture!AP$58)+SUMIF(FourthLecture!$AK$60,$A68,FourthLecture!AP$66)+SUMIF(FourthLecture!$AK$68,$A68,FourthLecture!AP$74)+SUMIF(FourthLecture!$AK$76,$A68,FourthLecture!AP$82)+SUMIF(FourthLecture!$AK$84,$A68,FourthLecture!AP$90)+SUMIF(FourthLecture!$AK$92,$A68,FourthLecture!AP$98))+(SUMIF(OtherSubjects!$AK$12,$A68,OtherSubjects!AP$18)+SUMIF(OtherSubjects!$AK$20,$A68,OtherSubjects!AP$26)+SUMIF(OtherSubjects!$AK$28,$A68,OtherSubjects!AP$34)+SUMIF(OtherSubjects!$AK$36,$A68,OtherSubjects!AP$42)+SUMIF(OtherSubjects!$AK$44,$A68,OtherSubjects!AP$50)+SUMIF(OtherSubjects!$AK$52,$A68,OtherSubjects!AP$58)+SUMIF(OtherSubjects!$AK$60,$A68,OtherSubjects!AP$66)+SUMIF(OtherSubjects!$AK$68,$A68,OtherSubjects!AP$74)+SUMIF(OtherSubjects!$AK$76,$A68,OtherSubjects!AP$82)+SUMIF(OtherSubjects!$AK$84,$A68,OtherSubjects!AP$90)+SUMIF(OtherSubjects!$AK$92,$A68,OtherSubjects!AP$98))</f>
        <v>7200</v>
      </c>
      <c r="P68" s="331">
        <f>(SUMIF(Physics!$AK$12,$A68,Physics!AQ$18)+SUMIF(Physics!$AK$20,$A68,Physics!AQ$26)+SUMIF(Physics!$AK$28,$A68,Physics!AQ$34)+SUMIF(Physics!$AK$36,$A68,Physics!AQ$42)+SUMIF(Physics!$AK$44,$A68,Physics!AQ$50)+SUMIF(Physics!$AK$52,$A68,Physics!AQ$58)+SUMIF(Physics!$AK$60,$A68,Physics!AQ$66)+SUMIF(Physics!$AK$68,$A68,Physics!AQ$74)+SUMIF(Physics!$AK$76,$A68,Physics!AQ$82)+SUMIF(Physics!$AK$84,$A68,Physics!AQ$90)+SUMIF(Physics!$AK$92,$A68,Physics!AQ$98))+(SUMIF(IITPhysics!$AK$12,$A68,IITPhysics!AQ$18)+SUMIF(IITPhysics!$AK$20,$A68,IITPhysics!AQ$26)+SUMIF(IITPhysics!$AK$28,$A68,IITPhysics!AQ$34)+SUMIF(IITPhysics!$AK$36,$A68,IITPhysics!AQ$42)+SUMIF(IITPhysics!$AK$44,$A68,IITPhysics!AQ$50)+SUMIF(IITPhysics!$AK$52,$A68,IITPhysics!AQ$58)+SUMIF(IITPhysics!$AK$60,$A68,IITPhysics!AQ$66)+SUMIF(IITPhysics!$AK$68,$A68,IITPhysics!AQ$74)+SUMIF(IITPhysics!$AK$76,$A68,IITPhysics!AQ$82)+SUMIF(IITPhysics!$AK$84,$A68,IITPhysics!AQ$90)+SUMIF(IITPhysics!$AK$92,$A68,IITPhysics!AQ$98))+(SUMIF(Chem!$AK$12,$A68,Chem!AQ$18)+SUMIF(Chem!$AK$20,$A68,Chem!AQ$26)+SUMIF(Chem!$AK$28,$A68,Chem!AQ$34)+SUMIF(Chem!$AK$36,$A68,Chem!AQ$42)+SUMIF(Chem!$AK$44,$A68,Chem!AQ$50)+SUMIF(Chem!$AK$52,$A68,Chem!AQ$58)+SUMIF(Chem!$AK$60,$A68,Chem!AQ$66)+SUMIF(Chem!$AK$68,$A68,Chem!AQ$74)+SUMIF(Chem!$AK$76,$A68,Chem!AQ$82)+SUMIF(Chem!$AK$84,$A68,Chem!AQ$90)+SUMIF(Chem!$AK$92,$A68,Chem!AQ$98))+(SUMIF(IITChem!$AK$12,$A68,IITChem!AQ$18)+SUMIF(IITChem!$AK$20,$A68,IITChem!AQ$26)+SUMIF(IITChem!$AK$28,$A68,IITChem!AQ$34)+SUMIF(IITChem!$AK$36,$A68,IITChem!AQ$42)+SUMIF(IITChem!$AK$44,$A68,IITChem!AQ$50)+SUMIF(IITChem!$AK$52,$A68,IITChem!AQ$58)+SUMIF(IITChem!$AK$60,$A68,IITChem!AQ$66)+SUMIF(IITChem!$AK$68,$A68,IITChem!AQ$74)+SUMIF(IITChem!$AK$76,$A68,IITChem!AQ$82)+SUMIF(IITChem!$AK$84,$A68,IITChem!AQ$90)+SUMIF(IITChem!$AK$92,$A68,IITChem!AQ$98))+(SUMIF(Bio!$AK$12,$A68,Bio!AQ$18)+SUMIF(Bio!$AK$20,$A68,Bio!AQ$26)+SUMIF(Bio!$AK$28,$A68,Bio!AQ$34)+SUMIF(Bio!$AK$36,$A68,Bio!AQ$42)+SUMIF(Bio!$AK$44,$A68,Bio!AQ$50)+SUMIF(Bio!$AK$52,$A68,Bio!AQ$58)+SUMIF(Bio!$AK$60,$A68,Bio!AQ$66)+SUMIF(Bio!$AK$68,$A68,Bio!AQ$74)+SUMIF(Bio!$AK$76,$A68,Bio!AQ$82)+SUMIF(Bio!$AK$84,$A68,Bio!AQ$90)+SUMIF(Bio!$AK$92,$A68,Bio!AQ$98))+(SUMIF(Maths!$AK$12,$A68,Maths!AQ$18)+SUMIF(Maths!$AK$20,$A68,Maths!AQ$26)+SUMIF(Maths!$AK$28,$A68,Maths!AQ$34)+SUMIF(Maths!$AK$36,$A68,Maths!AQ$42)+SUMIF(Maths!$AK$44,$A68,Maths!AQ$50)+SUMIF(Maths!$AK$52,$A68,Maths!AQ$58)+SUMIF(Maths!$AK$60,$A68,Maths!AQ$66)+SUMIF(Maths!$AK$68,$A68,Maths!AQ$74)+SUMIF(Maths!$AK$76,$A68,Maths!AQ$82)+SUMIF(Maths!$AK$84,$A68,Maths!AQ$90)+SUMIF(Maths!$AK$92,$A68,Maths!AQ$98))+(SUMIF(IITMaths!$AK$12,$A68,IITMaths!AQ$18)+SUMIF(IITMaths!$AK$20,$A68,IITMaths!AQ$26)+SUMIF(IITMaths!$AK$28,$A68,IITMaths!AQ$34)+SUMIF(IITMaths!$AK$36,$A68,IITMaths!AQ$42)+SUMIF(IITMaths!$AK$44,$A68,IITMaths!AQ$50)+SUMIF(IITMaths!$AK$52,$A68,IITMaths!AQ$58)+SUMIF(IITMaths!$AK$60,$A68,IITMaths!AQ$66)+SUMIF(IITMaths!$AK$68,$A68,IITMaths!AQ$74)+SUMIF(IITMaths!$AK$76,$A68,IITMaths!AQ$82)+SUMIF(IITMaths!$AK$84,$A68,IITMaths!AQ$90)+SUMIF(IITMaths!$AK$92,$A68,IITMaths!AQ$98))+(SUMIF(FourthLecture!$AK$12,$A68,FourthLecture!AQ$18)+SUMIF(FourthLecture!$AK$20,$A68,FourthLecture!AQ$26)+SUMIF(FourthLecture!$AK$28,$A68,FourthLecture!AQ$34)+SUMIF(FourthLecture!$AK$36,$A68,FourthLecture!AQ$42)+SUMIF(FourthLecture!$AK$44,$A68,FourthLecture!AQ$50)+SUMIF(FourthLecture!$AK$52,$A68,FourthLecture!AQ$58)+SUMIF(FourthLecture!$AK$60,$A68,FourthLecture!AQ$66)+SUMIF(FourthLecture!$AK$68,$A68,FourthLecture!AQ$74)+SUMIF(FourthLecture!$AK$76,$A68,FourthLecture!AQ$82)+SUMIF(FourthLecture!$AK$84,$A68,FourthLecture!AQ$90)+SUMIF(FourthLecture!$AK$92,$A68,FourthLecture!AQ$98))+(SUMIF(OtherSubjects!$AK$12,$A68,OtherSubjects!AQ$18)+SUMIF(OtherSubjects!$AK$20,$A68,OtherSubjects!AQ$26)+SUMIF(OtherSubjects!$AK$28,$A68,OtherSubjects!AQ$34)+SUMIF(OtherSubjects!$AK$36,$A68,OtherSubjects!AQ$42)+SUMIF(OtherSubjects!$AK$44,$A68,OtherSubjects!AQ$50)+SUMIF(OtherSubjects!$AK$52,$A68,OtherSubjects!AQ$58)+SUMIF(OtherSubjects!$AK$60,$A68,OtherSubjects!AQ$66)+SUMIF(OtherSubjects!$AK$68,$A68,OtherSubjects!AQ$74)+SUMIF(OtherSubjects!$AK$76,$A68,OtherSubjects!AQ$82)+SUMIF(OtherSubjects!$AK$84,$A68,OtherSubjects!AQ$90)+SUMIF(OtherSubjects!$AK$92,$A68,OtherSubjects!AQ$98))</f>
        <v>3600</v>
      </c>
      <c r="Q68" s="376">
        <f t="shared" ref="Q68:Q69" si="386">SUM(R68:AC68)</f>
        <v>16800</v>
      </c>
      <c r="R68" s="331">
        <f>(SUMIF(Physics!$AX$12,$A68,Physics!AS$18)+SUMIF(Physics!$AX$20,$A68,Physics!AS$26)+SUMIF(Physics!$AX$28,$A68,Physics!AS$34)+SUMIF(Physics!$AX$36,$A68,Physics!AS$42)+SUMIF(Physics!$AX$44,$A68,Physics!AS$50)+SUMIF(Physics!$AX$52,$A68,Physics!AS$58)+SUMIF(Physics!$AX$60,$A68,Physics!AS$66)+SUMIF(Physics!$AX$68,$A68,Physics!AS$74)+SUMIF(Physics!$AX$76,$A68,Physics!AS$82)+SUMIF(Physics!$AX$84,$A68,Physics!AS$90)+SUMIF(Physics!$AX$92,$A68,Physics!AS$98))+(SUMIF(IITPhysics!$AX$12,$A68,IITPhysics!AS$18)+SUMIF(IITPhysics!$AX$20,$A68,IITPhysics!AS$26)+SUMIF(IITPhysics!$AX$28,$A68,IITPhysics!AS$34)+SUMIF(IITPhysics!$AX$36,$A68,IITPhysics!AS$42)+SUMIF(IITPhysics!$AX$44,$A68,IITPhysics!AS$50)+SUMIF(IITPhysics!$AX$52,$A68,IITPhysics!AS$58)+SUMIF(IITPhysics!$AX$60,$A68,IITPhysics!AS$66)+SUMIF(IITPhysics!$AX$68,$A68,IITPhysics!AS$74)+SUMIF(IITPhysics!$AX$76,$A68,IITPhysics!AS$82)+SUMIF(IITPhysics!$AX$84,$A68,IITPhysics!AS$90)+SUMIF(IITPhysics!$AX$92,$A68,IITPhysics!AS$98))+(SUMIF(Chem!$AX$12,$A68,Chem!AS$18)+SUMIF(Chem!$AX$20,$A68,Chem!AS$26)+SUMIF(Chem!$AX$28,$A68,Chem!AS$34)+SUMIF(Chem!$AX$36,$A68,Chem!AS$42)+SUMIF(Chem!$AX$44,$A68,Chem!AS$50)+SUMIF(Chem!$AX$52,$A68,Chem!AS$58)+SUMIF(Chem!$AX$60,$A68,Chem!AS$66)+SUMIF(Chem!$AX$68,$A68,Chem!AS$74)+SUMIF(Chem!$AX$76,$A68,Chem!AS$82)+SUMIF(Chem!$AX$84,$A68,Chem!AS$90)+SUMIF(Chem!$AX$92,$A68,Chem!AS$98))+(SUMIF(IITChem!$AX$12,$A68,IITChem!AS$18)+SUMIF(IITChem!$AX$20,$A68,IITChem!AS$26)+SUMIF(IITChem!$AX$28,$A68,IITChem!AS$34)+SUMIF(IITChem!$AX$36,$A68,IITChem!AS$42)+SUMIF(IITChem!$AX$44,$A68,IITChem!AS$50)+SUMIF(IITChem!$AX$52,$A68,IITChem!AS$58)+SUMIF(IITChem!$AX$60,$A68,IITChem!AS$66)+SUMIF(IITChem!$AX$68,$A68,IITChem!AS$74)+SUMIF(IITChem!$AX$76,$A68,IITChem!AS$82)+SUMIF(IITChem!$AX$84,$A68,IITChem!AS$90)+SUMIF(IITChem!$AX$92,$A68,IITChem!AS$98))+(SUMIF(Bio!$AX$12,$A68,Bio!AS$18)+SUMIF(Bio!$AX$20,$A68,Bio!AS$26)+SUMIF(Bio!$AX$28,$A68,Bio!AS$34)+SUMIF(Bio!$AX$36,$A68,Bio!AS$42)+SUMIF(Bio!$AX$44,$A68,Bio!AS$50)+SUMIF(Bio!$AX$52,$A68,Bio!AS$58)+SUMIF(Bio!$AX$60,$A68,Bio!AS$66)+SUMIF(Bio!$AX$68,$A68,Bio!AS$74)+SUMIF(Bio!$AX$76,$A68,Bio!AS$82)+SUMIF(Bio!$AX$84,$A68,Bio!AS$90)+SUMIF(Bio!$AX$92,$A68,Bio!AS$98))+(SUMIF(Maths!$AX$12,$A68,Maths!AS$18)+SUMIF(Maths!$AX$20,$A68,Maths!AS$26)+SUMIF(Maths!$AX$28,$A68,Maths!AS$34)+SUMIF(Maths!$AX$36,$A68,Maths!AS$42)+SUMIF(Maths!$AX$44,$A68,Maths!AS$50)+SUMIF(Maths!$AX$52,$A68,Maths!AS$58)+SUMIF(Maths!$AX$60,$A68,Maths!AS$66)+SUMIF(Maths!$AX$68,$A68,Maths!AS$74)+SUMIF(Maths!$AX$76,$A68,Maths!AS$82)+SUMIF(Maths!$AX$84,$A68,Maths!AS$90)+SUMIF(Maths!$AX$92,$A68,Maths!AS$98))+(SUMIF(IITMaths!$AX$12,$A68,IITMaths!AS$18)+SUMIF(IITMaths!$AX$20,$A68,IITMaths!AS$26)+SUMIF(IITMaths!$AX$28,$A68,IITMaths!AS$34)+SUMIF(IITMaths!$AX$36,$A68,IITMaths!AS$42)+SUMIF(IITMaths!$AX$44,$A68,IITMaths!AS$50)+SUMIF(IITMaths!$AX$52,$A68,IITMaths!AS$58)+SUMIF(IITMaths!$AX$60,$A68,IITMaths!AS$66)+SUMIF(IITMaths!$AX$68,$A68,IITMaths!AS$74)+SUMIF(IITMaths!$AX$76,$A68,IITMaths!AS$82)+SUMIF(IITMaths!$AX$84,$A68,IITMaths!AS$90)+SUMIF(IITMaths!$AX$92,$A68,IITMaths!AS$98))+(SUMIF(FourthLecture!$AX$12,$A68,FourthLecture!AS$18)+SUMIF(FourthLecture!$AX$20,$A68,FourthLecture!AS$26)+SUMIF(FourthLecture!$AX$28,$A68,FourthLecture!AS$34)+SUMIF(FourthLecture!$AX$36,$A68,FourthLecture!AS$42)+SUMIF(FourthLecture!$AX$44,$A68,FourthLecture!AS$50)+SUMIF(FourthLecture!$AX$52,$A68,FourthLecture!AS$58)+SUMIF(FourthLecture!$AX$60,$A68,FourthLecture!AS$66)+SUMIF(FourthLecture!$AX$68,$A68,FourthLecture!AS$74)+SUMIF(FourthLecture!$AX$76,$A68,FourthLecture!AS$82)+SUMIF(FourthLecture!$AX$84,$A68,FourthLecture!AS$90)+SUMIF(FourthLecture!$AX$92,$A68,FourthLecture!AS$98))+(SUMIF(OtherSubjects!$AX$12,$A68,OtherSubjects!AS$18)+SUMIF(OtherSubjects!$AX$20,$A68,OtherSubjects!AS$26)+SUMIF(OtherSubjects!$AX$28,$A68,OtherSubjects!AS$34)+SUMIF(OtherSubjects!$AX$36,$A68,OtherSubjects!AS$42)+SUMIF(OtherSubjects!$AX$44,$A68,OtherSubjects!AS$50)+SUMIF(OtherSubjects!$AX$52,$A68,OtherSubjects!AS$58)+SUMIF(OtherSubjects!$AX$60,$A68,OtherSubjects!AS$66)+SUMIF(OtherSubjects!$AX$68,$A68,OtherSubjects!AS$74)+SUMIF(OtherSubjects!$AX$76,$A68,OtherSubjects!AS$82)+SUMIF(OtherSubjects!$AX$84,$A68,OtherSubjects!AS$90)+SUMIF(OtherSubjects!$AX$92,$A68,OtherSubjects!AS$98))</f>
        <v>0</v>
      </c>
      <c r="S68" s="331">
        <f>(SUMIF(Physics!$AX$12,$A68,Physics!AT$18)+SUMIF(Physics!$AX$20,$A68,Physics!AT$26)+SUMIF(Physics!$AX$28,$A68,Physics!AT$34)+SUMIF(Physics!$AX$36,$A68,Physics!AT$42)+SUMIF(Physics!$AX$44,$A68,Physics!AT$50)+SUMIF(Physics!$AX$52,$A68,Physics!AT$58)+SUMIF(Physics!$AX$60,$A68,Physics!AT$66)+SUMIF(Physics!$AX$68,$A68,Physics!AT$74)+SUMIF(Physics!$AX$76,$A68,Physics!AT$82)+SUMIF(Physics!$AX$84,$A68,Physics!AT$90)+SUMIF(Physics!$AX$92,$A68,Physics!AT$98))+(SUMIF(IITPhysics!$AX$12,$A68,IITPhysics!AT$18)+SUMIF(IITPhysics!$AX$20,$A68,IITPhysics!AT$26)+SUMIF(IITPhysics!$AX$28,$A68,IITPhysics!AT$34)+SUMIF(IITPhysics!$AX$36,$A68,IITPhysics!AT$42)+SUMIF(IITPhysics!$AX$44,$A68,IITPhysics!AT$50)+SUMIF(IITPhysics!$AX$52,$A68,IITPhysics!AT$58)+SUMIF(IITPhysics!$AX$60,$A68,IITPhysics!AT$66)+SUMIF(IITPhysics!$AX$68,$A68,IITPhysics!AT$74)+SUMIF(IITPhysics!$AX$76,$A68,IITPhysics!AT$82)+SUMIF(IITPhysics!$AX$84,$A68,IITPhysics!AT$90)+SUMIF(IITPhysics!$AX$92,$A68,IITPhysics!AT$98))+(SUMIF(Chem!$AX$12,$A68,Chem!AT$18)+SUMIF(Chem!$AX$20,$A68,Chem!AT$26)+SUMIF(Chem!$AX$28,$A68,Chem!AT$34)+SUMIF(Chem!$AX$36,$A68,Chem!AT$42)+SUMIF(Chem!$AX$44,$A68,Chem!AT$50)+SUMIF(Chem!$AX$52,$A68,Chem!AT$58)+SUMIF(Chem!$AX$60,$A68,Chem!AT$66)+SUMIF(Chem!$AX$68,$A68,Chem!AT$74)+SUMIF(Chem!$AX$76,$A68,Chem!AT$82)+SUMIF(Chem!$AX$84,$A68,Chem!AT$90)+SUMIF(Chem!$AX$92,$A68,Chem!AT$98))+(SUMIF(IITChem!$AX$12,$A68,IITChem!AT$18)+SUMIF(IITChem!$AX$20,$A68,IITChem!AT$26)+SUMIF(IITChem!$AX$28,$A68,IITChem!AT$34)+SUMIF(IITChem!$AX$36,$A68,IITChem!AT$42)+SUMIF(IITChem!$AX$44,$A68,IITChem!AT$50)+SUMIF(IITChem!$AX$52,$A68,IITChem!AT$58)+SUMIF(IITChem!$AX$60,$A68,IITChem!AT$66)+SUMIF(IITChem!$AX$68,$A68,IITChem!AT$74)+SUMIF(IITChem!$AX$76,$A68,IITChem!AT$82)+SUMIF(IITChem!$AX$84,$A68,IITChem!AT$90)+SUMIF(IITChem!$AX$92,$A68,IITChem!AT$98))+(SUMIF(Bio!$AX$12,$A68,Bio!AT$18)+SUMIF(Bio!$AX$20,$A68,Bio!AT$26)+SUMIF(Bio!$AX$28,$A68,Bio!AT$34)+SUMIF(Bio!$AX$36,$A68,Bio!AT$42)+SUMIF(Bio!$AX$44,$A68,Bio!AT$50)+SUMIF(Bio!$AX$52,$A68,Bio!AT$58)+SUMIF(Bio!$AX$60,$A68,Bio!AT$66)+SUMIF(Bio!$AX$68,$A68,Bio!AT$74)+SUMIF(Bio!$AX$76,$A68,Bio!AT$82)+SUMIF(Bio!$AX$84,$A68,Bio!AT$90)+SUMIF(Bio!$AX$92,$A68,Bio!AT$98))+(SUMIF(Maths!$AX$12,$A68,Maths!AT$18)+SUMIF(Maths!$AX$20,$A68,Maths!AT$26)+SUMIF(Maths!$AX$28,$A68,Maths!AT$34)+SUMIF(Maths!$AX$36,$A68,Maths!AT$42)+SUMIF(Maths!$AX$44,$A68,Maths!AT$50)+SUMIF(Maths!$AX$52,$A68,Maths!AT$58)+SUMIF(Maths!$AX$60,$A68,Maths!AT$66)+SUMIF(Maths!$AX$68,$A68,Maths!AT$74)+SUMIF(Maths!$AX$76,$A68,Maths!AT$82)+SUMIF(Maths!$AX$84,$A68,Maths!AT$90)+SUMIF(Maths!$AX$92,$A68,Maths!AT$98))+(SUMIF(IITMaths!$AX$12,$A68,IITMaths!AT$18)+SUMIF(IITMaths!$AX$20,$A68,IITMaths!AT$26)+SUMIF(IITMaths!$AX$28,$A68,IITMaths!AT$34)+SUMIF(IITMaths!$AX$36,$A68,IITMaths!AT$42)+SUMIF(IITMaths!$AX$44,$A68,IITMaths!AT$50)+SUMIF(IITMaths!$AX$52,$A68,IITMaths!AT$58)+SUMIF(IITMaths!$AX$60,$A68,IITMaths!AT$66)+SUMIF(IITMaths!$AX$68,$A68,IITMaths!AT$74)+SUMIF(IITMaths!$AX$76,$A68,IITMaths!AT$82)+SUMIF(IITMaths!$AX$84,$A68,IITMaths!AT$90)+SUMIF(IITMaths!$AX$92,$A68,IITMaths!AT$98))+(SUMIF(FourthLecture!$AX$12,$A68,FourthLecture!AT$18)+SUMIF(FourthLecture!$AX$20,$A68,FourthLecture!AT$26)+SUMIF(FourthLecture!$AX$28,$A68,FourthLecture!AT$34)+SUMIF(FourthLecture!$AX$36,$A68,FourthLecture!AT$42)+SUMIF(FourthLecture!$AX$44,$A68,FourthLecture!AT$50)+SUMIF(FourthLecture!$AX$52,$A68,FourthLecture!AT$58)+SUMIF(FourthLecture!$AX$60,$A68,FourthLecture!AT$66)+SUMIF(FourthLecture!$AX$68,$A68,FourthLecture!AT$74)+SUMIF(FourthLecture!$AX$76,$A68,FourthLecture!AT$82)+SUMIF(FourthLecture!$AX$84,$A68,FourthLecture!AT$90)+SUMIF(FourthLecture!$AX$92,$A68,FourthLecture!AT$98))+(SUMIF(OtherSubjects!$AX$12,$A68,OtherSubjects!AT$18)+SUMIF(OtherSubjects!$AX$20,$A68,OtherSubjects!AT$26)+SUMIF(OtherSubjects!$AX$28,$A68,OtherSubjects!AT$34)+SUMIF(OtherSubjects!$AX$36,$A68,OtherSubjects!AT$42)+SUMIF(OtherSubjects!$AX$44,$A68,OtherSubjects!AT$50)+SUMIF(OtherSubjects!$AX$52,$A68,OtherSubjects!AT$58)+SUMIF(OtherSubjects!$AX$60,$A68,OtherSubjects!AT$66)+SUMIF(OtherSubjects!$AX$68,$A68,OtherSubjects!AT$74)+SUMIF(OtherSubjects!$AX$76,$A68,OtherSubjects!AT$82)+SUMIF(OtherSubjects!$AX$84,$A68,OtherSubjects!AT$90)+SUMIF(OtherSubjects!$AX$92,$A68,OtherSubjects!AT$98))</f>
        <v>2100</v>
      </c>
      <c r="T68" s="331">
        <f>(SUMIF(Physics!$AX$12,$A68,Physics!AU$18)+SUMIF(Physics!$AX$20,$A68,Physics!AU$26)+SUMIF(Physics!$AX$28,$A68,Physics!AU$34)+SUMIF(Physics!$AX$36,$A68,Physics!AU$42)+SUMIF(Physics!$AX$44,$A68,Physics!AU$50)+SUMIF(Physics!$AX$52,$A68,Physics!AU$58)+SUMIF(Physics!$AX$60,$A68,Physics!AU$66)+SUMIF(Physics!$AX$68,$A68,Physics!AU$74)+SUMIF(Physics!$AX$76,$A68,Physics!AU$82)+SUMIF(Physics!$AX$84,$A68,Physics!AU$90)+SUMIF(Physics!$AX$92,$A68,Physics!AU$98))+(SUMIF(IITPhysics!$AX$12,$A68,IITPhysics!AU$18)+SUMIF(IITPhysics!$AX$20,$A68,IITPhysics!AU$26)+SUMIF(IITPhysics!$AX$28,$A68,IITPhysics!AU$34)+SUMIF(IITPhysics!$AX$36,$A68,IITPhysics!AU$42)+SUMIF(IITPhysics!$AX$44,$A68,IITPhysics!AU$50)+SUMIF(IITPhysics!$AX$52,$A68,IITPhysics!AU$58)+SUMIF(IITPhysics!$AX$60,$A68,IITPhysics!AU$66)+SUMIF(IITPhysics!$AX$68,$A68,IITPhysics!AU$74)+SUMIF(IITPhysics!$AX$76,$A68,IITPhysics!AU$82)+SUMIF(IITPhysics!$AX$84,$A68,IITPhysics!AU$90)+SUMIF(IITPhysics!$AX$92,$A68,IITPhysics!AU$98))+(SUMIF(Chem!$AX$12,$A68,Chem!AU$18)+SUMIF(Chem!$AX$20,$A68,Chem!AU$26)+SUMIF(Chem!$AX$28,$A68,Chem!AU$34)+SUMIF(Chem!$AX$36,$A68,Chem!AU$42)+SUMIF(Chem!$AX$44,$A68,Chem!AU$50)+SUMIF(Chem!$AX$52,$A68,Chem!AU$58)+SUMIF(Chem!$AX$60,$A68,Chem!AU$66)+SUMIF(Chem!$AX$68,$A68,Chem!AU$74)+SUMIF(Chem!$AX$76,$A68,Chem!AU$82)+SUMIF(Chem!$AX$84,$A68,Chem!AU$90)+SUMIF(Chem!$AX$92,$A68,Chem!AU$98))+(SUMIF(IITChem!$AX$12,$A68,IITChem!AU$18)+SUMIF(IITChem!$AX$20,$A68,IITChem!AU$26)+SUMIF(IITChem!$AX$28,$A68,IITChem!AU$34)+SUMIF(IITChem!$AX$36,$A68,IITChem!AU$42)+SUMIF(IITChem!$AX$44,$A68,IITChem!AU$50)+SUMIF(IITChem!$AX$52,$A68,IITChem!AU$58)+SUMIF(IITChem!$AX$60,$A68,IITChem!AU$66)+SUMIF(IITChem!$AX$68,$A68,IITChem!AU$74)+SUMIF(IITChem!$AX$76,$A68,IITChem!AU$82)+SUMIF(IITChem!$AX$84,$A68,IITChem!AU$90)+SUMIF(IITChem!$AX$92,$A68,IITChem!AU$98))+(SUMIF(Bio!$AX$12,$A68,Bio!AU$18)+SUMIF(Bio!$AX$20,$A68,Bio!AU$26)+SUMIF(Bio!$AX$28,$A68,Bio!AU$34)+SUMIF(Bio!$AX$36,$A68,Bio!AU$42)+SUMIF(Bio!$AX$44,$A68,Bio!AU$50)+SUMIF(Bio!$AX$52,$A68,Bio!AU$58)+SUMIF(Bio!$AX$60,$A68,Bio!AU$66)+SUMIF(Bio!$AX$68,$A68,Bio!AU$74)+SUMIF(Bio!$AX$76,$A68,Bio!AU$82)+SUMIF(Bio!$AX$84,$A68,Bio!AU$90)+SUMIF(Bio!$AX$92,$A68,Bio!AU$98))+(SUMIF(Maths!$AX$12,$A68,Maths!AU$18)+SUMIF(Maths!$AX$20,$A68,Maths!AU$26)+SUMIF(Maths!$AX$28,$A68,Maths!AU$34)+SUMIF(Maths!$AX$36,$A68,Maths!AU$42)+SUMIF(Maths!$AX$44,$A68,Maths!AU$50)+SUMIF(Maths!$AX$52,$A68,Maths!AU$58)+SUMIF(Maths!$AX$60,$A68,Maths!AU$66)+SUMIF(Maths!$AX$68,$A68,Maths!AU$74)+SUMIF(Maths!$AX$76,$A68,Maths!AU$82)+SUMIF(Maths!$AX$84,$A68,Maths!AU$90)+SUMIF(Maths!$AX$92,$A68,Maths!AU$98))+(SUMIF(IITMaths!$AX$12,$A68,IITMaths!AU$18)+SUMIF(IITMaths!$AX$20,$A68,IITMaths!AU$26)+SUMIF(IITMaths!$AX$28,$A68,IITMaths!AU$34)+SUMIF(IITMaths!$AX$36,$A68,IITMaths!AU$42)+SUMIF(IITMaths!$AX$44,$A68,IITMaths!AU$50)+SUMIF(IITMaths!$AX$52,$A68,IITMaths!AU$58)+SUMIF(IITMaths!$AX$60,$A68,IITMaths!AU$66)+SUMIF(IITMaths!$AX$68,$A68,IITMaths!AU$74)+SUMIF(IITMaths!$AX$76,$A68,IITMaths!AU$82)+SUMIF(IITMaths!$AX$84,$A68,IITMaths!AU$90)+SUMIF(IITMaths!$AX$92,$A68,IITMaths!AU$98))+(SUMIF(FourthLecture!$AX$12,$A68,FourthLecture!AU$18)+SUMIF(FourthLecture!$AX$20,$A68,FourthLecture!AU$26)+SUMIF(FourthLecture!$AX$28,$A68,FourthLecture!AU$34)+SUMIF(FourthLecture!$AX$36,$A68,FourthLecture!AU$42)+SUMIF(FourthLecture!$AX$44,$A68,FourthLecture!AU$50)+SUMIF(FourthLecture!$AX$52,$A68,FourthLecture!AU$58)+SUMIF(FourthLecture!$AX$60,$A68,FourthLecture!AU$66)+SUMIF(FourthLecture!$AX$68,$A68,FourthLecture!AU$74)+SUMIF(FourthLecture!$AX$76,$A68,FourthLecture!AU$82)+SUMIF(FourthLecture!$AX$84,$A68,FourthLecture!AU$90)+SUMIF(FourthLecture!$AX$92,$A68,FourthLecture!AU$98))+(SUMIF(OtherSubjects!$AX$12,$A68,OtherSubjects!AU$18)+SUMIF(OtherSubjects!$AX$20,$A68,OtherSubjects!AU$26)+SUMIF(OtherSubjects!$AX$28,$A68,OtherSubjects!AU$34)+SUMIF(OtherSubjects!$AX$36,$A68,OtherSubjects!AU$42)+SUMIF(OtherSubjects!$AX$44,$A68,OtherSubjects!AU$50)+SUMIF(OtherSubjects!$AX$52,$A68,OtherSubjects!AU$58)+SUMIF(OtherSubjects!$AX$60,$A68,OtherSubjects!AU$66)+SUMIF(OtherSubjects!$AX$68,$A68,OtherSubjects!AU$74)+SUMIF(OtherSubjects!$AX$76,$A68,OtherSubjects!AU$82)+SUMIF(OtherSubjects!$AX$84,$A68,OtherSubjects!AU$90)+SUMIF(OtherSubjects!$AX$92,$A68,OtherSubjects!AU$98))</f>
        <v>1800</v>
      </c>
      <c r="U68" s="331">
        <f>(SUMIF(Physics!$AX$12,$A68,Physics!AV$18)+SUMIF(Physics!$AX$20,$A68,Physics!AV$26)+SUMIF(Physics!$AX$28,$A68,Physics!AV$34)+SUMIF(Physics!$AX$36,$A68,Physics!AV$42)+SUMIF(Physics!$AX$44,$A68,Physics!AV$50)+SUMIF(Physics!$AX$52,$A68,Physics!AV$58)+SUMIF(Physics!$AX$60,$A68,Physics!AV$66)+SUMIF(Physics!$AX$68,$A68,Physics!AV$74)+SUMIF(Physics!$AX$76,$A68,Physics!AV$82)+SUMIF(Physics!$AX$84,$A68,Physics!AV$90)+SUMIF(Physics!$AX$92,$A68,Physics!AV$98))+(SUMIF(IITPhysics!$AX$12,$A68,IITPhysics!AV$18)+SUMIF(IITPhysics!$AX$20,$A68,IITPhysics!AV$26)+SUMIF(IITPhysics!$AX$28,$A68,IITPhysics!AV$34)+SUMIF(IITPhysics!$AX$36,$A68,IITPhysics!AV$42)+SUMIF(IITPhysics!$AX$44,$A68,IITPhysics!AV$50)+SUMIF(IITPhysics!$AX$52,$A68,IITPhysics!AV$58)+SUMIF(IITPhysics!$AX$60,$A68,IITPhysics!AV$66)+SUMIF(IITPhysics!$AX$68,$A68,IITPhysics!AV$74)+SUMIF(IITPhysics!$AX$76,$A68,IITPhysics!AV$82)+SUMIF(IITPhysics!$AX$84,$A68,IITPhysics!AV$90)+SUMIF(IITPhysics!$AX$92,$A68,IITPhysics!AV$98))+(SUMIF(Chem!$AX$12,$A68,Chem!AV$18)+SUMIF(Chem!$AX$20,$A68,Chem!AV$26)+SUMIF(Chem!$AX$28,$A68,Chem!AV$34)+SUMIF(Chem!$AX$36,$A68,Chem!AV$42)+SUMIF(Chem!$AX$44,$A68,Chem!AV$50)+SUMIF(Chem!$AX$52,$A68,Chem!AV$58)+SUMIF(Chem!$AX$60,$A68,Chem!AV$66)+SUMIF(Chem!$AX$68,$A68,Chem!AV$74)+SUMIF(Chem!$AX$76,$A68,Chem!AV$82)+SUMIF(Chem!$AX$84,$A68,Chem!AV$90)+SUMIF(Chem!$AX$92,$A68,Chem!AV$98))+(SUMIF(IITChem!$AX$12,$A68,IITChem!AV$18)+SUMIF(IITChem!$AX$20,$A68,IITChem!AV$26)+SUMIF(IITChem!$AX$28,$A68,IITChem!AV$34)+SUMIF(IITChem!$AX$36,$A68,IITChem!AV$42)+SUMIF(IITChem!$AX$44,$A68,IITChem!AV$50)+SUMIF(IITChem!$AX$52,$A68,IITChem!AV$58)+SUMIF(IITChem!$AX$60,$A68,IITChem!AV$66)+SUMIF(IITChem!$AX$68,$A68,IITChem!AV$74)+SUMIF(IITChem!$AX$76,$A68,IITChem!AV$82)+SUMIF(IITChem!$AX$84,$A68,IITChem!AV$90)+SUMIF(IITChem!$AX$92,$A68,IITChem!AV$98))+(SUMIF(Bio!$AX$12,$A68,Bio!AV$18)+SUMIF(Bio!$AX$20,$A68,Bio!AV$26)+SUMIF(Bio!$AX$28,$A68,Bio!AV$34)+SUMIF(Bio!$AX$36,$A68,Bio!AV$42)+SUMIF(Bio!$AX$44,$A68,Bio!AV$50)+SUMIF(Bio!$AX$52,$A68,Bio!AV$58)+SUMIF(Bio!$AX$60,$A68,Bio!AV$66)+SUMIF(Bio!$AX$68,$A68,Bio!AV$74)+SUMIF(Bio!$AX$76,$A68,Bio!AV$82)+SUMIF(Bio!$AX$84,$A68,Bio!AV$90)+SUMIF(Bio!$AX$92,$A68,Bio!AV$98))+(SUMIF(Maths!$AX$12,$A68,Maths!AV$18)+SUMIF(Maths!$AX$20,$A68,Maths!AV$26)+SUMIF(Maths!$AX$28,$A68,Maths!AV$34)+SUMIF(Maths!$AX$36,$A68,Maths!AV$42)+SUMIF(Maths!$AX$44,$A68,Maths!AV$50)+SUMIF(Maths!$AX$52,$A68,Maths!AV$58)+SUMIF(Maths!$AX$60,$A68,Maths!AV$66)+SUMIF(Maths!$AX$68,$A68,Maths!AV$74)+SUMIF(Maths!$AX$76,$A68,Maths!AV$82)+SUMIF(Maths!$AX$84,$A68,Maths!AV$90)+SUMIF(Maths!$AX$92,$A68,Maths!AV$98))+(SUMIF(IITMaths!$AX$12,$A68,IITMaths!AV$18)+SUMIF(IITMaths!$AX$20,$A68,IITMaths!AV$26)+SUMIF(IITMaths!$AX$28,$A68,IITMaths!AV$34)+SUMIF(IITMaths!$AX$36,$A68,IITMaths!AV$42)+SUMIF(IITMaths!$AX$44,$A68,IITMaths!AV$50)+SUMIF(IITMaths!$AX$52,$A68,IITMaths!AV$58)+SUMIF(IITMaths!$AX$60,$A68,IITMaths!AV$66)+SUMIF(IITMaths!$AX$68,$A68,IITMaths!AV$74)+SUMIF(IITMaths!$AX$76,$A68,IITMaths!AV$82)+SUMIF(IITMaths!$AX$84,$A68,IITMaths!AV$90)+SUMIF(IITMaths!$AX$92,$A68,IITMaths!AV$98))+(SUMIF(FourthLecture!$AX$12,$A68,FourthLecture!AV$18)+SUMIF(FourthLecture!$AX$20,$A68,FourthLecture!AV$26)+SUMIF(FourthLecture!$AX$28,$A68,FourthLecture!AV$34)+SUMIF(FourthLecture!$AX$36,$A68,FourthLecture!AV$42)+SUMIF(FourthLecture!$AX$44,$A68,FourthLecture!AV$50)+SUMIF(FourthLecture!$AX$52,$A68,FourthLecture!AV$58)+SUMIF(FourthLecture!$AX$60,$A68,FourthLecture!AV$66)+SUMIF(FourthLecture!$AX$68,$A68,FourthLecture!AV$74)+SUMIF(FourthLecture!$AX$76,$A68,FourthLecture!AV$82)+SUMIF(FourthLecture!$AX$84,$A68,FourthLecture!AV$90)+SUMIF(FourthLecture!$AX$92,$A68,FourthLecture!AV$98))+(SUMIF(OtherSubjects!$AX$12,$A68,OtherSubjects!AV$18)+SUMIF(OtherSubjects!$AX$20,$A68,OtherSubjects!AV$26)+SUMIF(OtherSubjects!$AX$28,$A68,OtherSubjects!AV$34)+SUMIF(OtherSubjects!$AX$36,$A68,OtherSubjects!AV$42)+SUMIF(OtherSubjects!$AX$44,$A68,OtherSubjects!AV$50)+SUMIF(OtherSubjects!$AX$52,$A68,OtherSubjects!AV$58)+SUMIF(OtherSubjects!$AX$60,$A68,OtherSubjects!AV$66)+SUMIF(OtherSubjects!$AX$68,$A68,OtherSubjects!AV$74)+SUMIF(OtherSubjects!$AX$76,$A68,OtherSubjects!AV$82)+SUMIF(OtherSubjects!$AX$84,$A68,OtherSubjects!AV$90)+SUMIF(OtherSubjects!$AX$92,$A68,OtherSubjects!AV$98))</f>
        <v>5700</v>
      </c>
      <c r="V68" s="331">
        <f>(SUMIF(Physics!$AX$12,$A68,Physics!AW$18)+SUMIF(Physics!$AX$20,$A68,Physics!AW$26)+SUMIF(Physics!$AX$28,$A68,Physics!AW$34)+SUMIF(Physics!$AX$36,$A68,Physics!AW$42)+SUMIF(Physics!$AX$44,$A68,Physics!AW$50)+SUMIF(Physics!$AX$52,$A68,Physics!AW$58)+SUMIF(Physics!$AX$60,$A68,Physics!AW$66)+SUMIF(Physics!$AX$68,$A68,Physics!AW$74)+SUMIF(Physics!$AX$76,$A68,Physics!AW$82)+SUMIF(Physics!$AX$84,$A68,Physics!AW$90)+SUMIF(Physics!$AX$92,$A68,Physics!AW$98))+(SUMIF(IITPhysics!$AX$12,$A68,IITPhysics!AW$18)+SUMIF(IITPhysics!$AX$20,$A68,IITPhysics!AW$26)+SUMIF(IITPhysics!$AX$28,$A68,IITPhysics!AW$34)+SUMIF(IITPhysics!$AX$36,$A68,IITPhysics!AW$42)+SUMIF(IITPhysics!$AX$44,$A68,IITPhysics!AW$50)+SUMIF(IITPhysics!$AX$52,$A68,IITPhysics!AW$58)+SUMIF(IITPhysics!$AX$60,$A68,IITPhysics!AW$66)+SUMIF(IITPhysics!$AX$68,$A68,IITPhysics!AW$74)+SUMIF(IITPhysics!$AX$76,$A68,IITPhysics!AW$82)+SUMIF(IITPhysics!$AX$84,$A68,IITPhysics!AW$90)+SUMIF(IITPhysics!$AX$92,$A68,IITPhysics!AW$98))+(SUMIF(Chem!$AX$12,$A68,Chem!AW$18)+SUMIF(Chem!$AX$20,$A68,Chem!AW$26)+SUMIF(Chem!$AX$28,$A68,Chem!AW$34)+SUMIF(Chem!$AX$36,$A68,Chem!AW$42)+SUMIF(Chem!$AX$44,$A68,Chem!AW$50)+SUMIF(Chem!$AX$52,$A68,Chem!AW$58)+SUMIF(Chem!$AX$60,$A68,Chem!AW$66)+SUMIF(Chem!$AX$68,$A68,Chem!AW$74)+SUMIF(Chem!$AX$76,$A68,Chem!AW$82)+SUMIF(Chem!$AX$84,$A68,Chem!AW$90)+SUMIF(Chem!$AX$92,$A68,Chem!AW$98))+(SUMIF(IITChem!$AX$12,$A68,IITChem!AW$18)+SUMIF(IITChem!$AX$20,$A68,IITChem!AW$26)+SUMIF(IITChem!$AX$28,$A68,IITChem!AW$34)+SUMIF(IITChem!$AX$36,$A68,IITChem!AW$42)+SUMIF(IITChem!$AX$44,$A68,IITChem!AW$50)+SUMIF(IITChem!$AX$52,$A68,IITChem!AW$58)+SUMIF(IITChem!$AX$60,$A68,IITChem!AW$66)+SUMIF(IITChem!$AX$68,$A68,IITChem!AW$74)+SUMIF(IITChem!$AX$76,$A68,IITChem!AW$82)+SUMIF(IITChem!$AX$84,$A68,IITChem!AW$90)+SUMIF(IITChem!$AX$92,$A68,IITChem!AW$98))+(SUMIF(Bio!$AX$12,$A68,Bio!AW$18)+SUMIF(Bio!$AX$20,$A68,Bio!AW$26)+SUMIF(Bio!$AX$28,$A68,Bio!AW$34)+SUMIF(Bio!$AX$36,$A68,Bio!AW$42)+SUMIF(Bio!$AX$44,$A68,Bio!AW$50)+SUMIF(Bio!$AX$52,$A68,Bio!AW$58)+SUMIF(Bio!$AX$60,$A68,Bio!AW$66)+SUMIF(Bio!$AX$68,$A68,Bio!AW$74)+SUMIF(Bio!$AX$76,$A68,Bio!AW$82)+SUMIF(Bio!$AX$84,$A68,Bio!AW$90)+SUMIF(Bio!$AX$92,$A68,Bio!AW$98))+(SUMIF(Maths!$AX$12,$A68,Maths!AW$18)+SUMIF(Maths!$AX$20,$A68,Maths!AW$26)+SUMIF(Maths!$AX$28,$A68,Maths!AW$34)+SUMIF(Maths!$AX$36,$A68,Maths!AW$42)+SUMIF(Maths!$AX$44,$A68,Maths!AW$50)+SUMIF(Maths!$AX$52,$A68,Maths!AW$58)+SUMIF(Maths!$AX$60,$A68,Maths!AW$66)+SUMIF(Maths!$AX$68,$A68,Maths!AW$74)+SUMIF(Maths!$AX$76,$A68,Maths!AW$82)+SUMIF(Maths!$AX$84,$A68,Maths!AW$90)+SUMIF(Maths!$AX$92,$A68,Maths!AW$98))+(SUMIF(IITMaths!$AX$12,$A68,IITMaths!AW$18)+SUMIF(IITMaths!$AX$20,$A68,IITMaths!AW$26)+SUMIF(IITMaths!$AX$28,$A68,IITMaths!AW$34)+SUMIF(IITMaths!$AX$36,$A68,IITMaths!AW$42)+SUMIF(IITMaths!$AX$44,$A68,IITMaths!AW$50)+SUMIF(IITMaths!$AX$52,$A68,IITMaths!AW$58)+SUMIF(IITMaths!$AX$60,$A68,IITMaths!AW$66)+SUMIF(IITMaths!$AX$68,$A68,IITMaths!AW$74)+SUMIF(IITMaths!$AX$76,$A68,IITMaths!AW$82)+SUMIF(IITMaths!$AX$84,$A68,IITMaths!AW$90)+SUMIF(IITMaths!$AX$92,$A68,IITMaths!AW$98))+(SUMIF(FourthLecture!$AX$12,$A68,FourthLecture!AW$18)+SUMIF(FourthLecture!$AX$20,$A68,FourthLecture!AW$26)+SUMIF(FourthLecture!$AX$28,$A68,FourthLecture!AW$34)+SUMIF(FourthLecture!$AX$36,$A68,FourthLecture!AW$42)+SUMIF(FourthLecture!$AX$44,$A68,FourthLecture!AW$50)+SUMIF(FourthLecture!$AX$52,$A68,FourthLecture!AW$58)+SUMIF(FourthLecture!$AX$60,$A68,FourthLecture!AW$66)+SUMIF(FourthLecture!$AX$68,$A68,FourthLecture!AW$74)+SUMIF(FourthLecture!$AX$76,$A68,FourthLecture!AW$82)+SUMIF(FourthLecture!$AX$84,$A68,FourthLecture!AW$90)+SUMIF(FourthLecture!$AX$92,$A68,FourthLecture!AW$98))+(SUMIF(OtherSubjects!$AX$12,$A68,OtherSubjects!AW$18)+SUMIF(OtherSubjects!$AX$20,$A68,OtherSubjects!AW$26)+SUMIF(OtherSubjects!$AX$28,$A68,OtherSubjects!AW$34)+SUMIF(OtherSubjects!$AX$36,$A68,OtherSubjects!AW$42)+SUMIF(OtherSubjects!$AX$44,$A68,OtherSubjects!AW$50)+SUMIF(OtherSubjects!$AX$52,$A68,OtherSubjects!AW$58)+SUMIF(OtherSubjects!$AX$60,$A68,OtherSubjects!AW$66)+SUMIF(OtherSubjects!$AX$68,$A68,OtherSubjects!AW$74)+SUMIF(OtherSubjects!$AX$76,$A68,OtherSubjects!AW$82)+SUMIF(OtherSubjects!$AX$84,$A68,OtherSubjects!AW$90)+SUMIF(OtherSubjects!$AX$92,$A68,OtherSubjects!AW$98))</f>
        <v>3600</v>
      </c>
      <c r="W68" s="331">
        <f>(SUMIF(Physics!$AX$12,$A68,Physics!AX$18)+SUMIF(Physics!$AX$20,$A68,Physics!AX$26)+SUMIF(Physics!$AX$28,$A68,Physics!AX$34)+SUMIF(Physics!$AX$36,$A68,Physics!AX$42)+SUMIF(Physics!$AX$44,$A68,Physics!AX$50)+SUMIF(Physics!$AX$52,$A68,Physics!AX$58)+SUMIF(Physics!$AX$60,$A68,Physics!AX$66)+SUMIF(Physics!$AX$68,$A68,Physics!AX$74)+SUMIF(Physics!$AX$76,$A68,Physics!AX$82)+SUMIF(Physics!$AX$84,$A68,Physics!AX$90)+SUMIF(Physics!$AX$92,$A68,Physics!AX$98))+(SUMIF(IITPhysics!$AX$12,$A68,IITPhysics!AX$18)+SUMIF(IITPhysics!$AX$20,$A68,IITPhysics!AX$26)+SUMIF(IITPhysics!$AX$28,$A68,IITPhysics!AX$34)+SUMIF(IITPhysics!$AX$36,$A68,IITPhysics!AX$42)+SUMIF(IITPhysics!$AX$44,$A68,IITPhysics!AX$50)+SUMIF(IITPhysics!$AX$52,$A68,IITPhysics!AX$58)+SUMIF(IITPhysics!$AX$60,$A68,IITPhysics!AX$66)+SUMIF(IITPhysics!$AX$68,$A68,IITPhysics!AX$74)+SUMIF(IITPhysics!$AX$76,$A68,IITPhysics!AX$82)+SUMIF(IITPhysics!$AX$84,$A68,IITPhysics!AX$90)+SUMIF(IITPhysics!$AX$92,$A68,IITPhysics!AX$98))+(SUMIF(Chem!$AX$12,$A68,Chem!AX$18)+SUMIF(Chem!$AX$20,$A68,Chem!AX$26)+SUMIF(Chem!$AX$28,$A68,Chem!AX$34)+SUMIF(Chem!$AX$36,$A68,Chem!AX$42)+SUMIF(Chem!$AX$44,$A68,Chem!AX$50)+SUMIF(Chem!$AX$52,$A68,Chem!AX$58)+SUMIF(Chem!$AX$60,$A68,Chem!AX$66)+SUMIF(Chem!$AX$68,$A68,Chem!AX$74)+SUMIF(Chem!$AX$76,$A68,Chem!AX$82)+SUMIF(Chem!$AX$84,$A68,Chem!AX$90)+SUMIF(Chem!$AX$92,$A68,Chem!AX$98))+(SUMIF(IITChem!$AX$12,$A68,IITChem!AX$18)+SUMIF(IITChem!$AX$20,$A68,IITChem!AX$26)+SUMIF(IITChem!$AX$28,$A68,IITChem!AX$34)+SUMIF(IITChem!$AX$36,$A68,IITChem!AX$42)+SUMIF(IITChem!$AX$44,$A68,IITChem!AX$50)+SUMIF(IITChem!$AX$52,$A68,IITChem!AX$58)+SUMIF(IITChem!$AX$60,$A68,IITChem!AX$66)+SUMIF(IITChem!$AX$68,$A68,IITChem!AX$74)+SUMIF(IITChem!$AX$76,$A68,IITChem!AX$82)+SUMIF(IITChem!$AX$84,$A68,IITChem!AX$90)+SUMIF(IITChem!$AX$92,$A68,IITChem!AX$98))+(SUMIF(Bio!$AX$12,$A68,Bio!AX$18)+SUMIF(Bio!$AX$20,$A68,Bio!AX$26)+SUMIF(Bio!$AX$28,$A68,Bio!AX$34)+SUMIF(Bio!$AX$36,$A68,Bio!AX$42)+SUMIF(Bio!$AX$44,$A68,Bio!AX$50)+SUMIF(Bio!$AX$52,$A68,Bio!AX$58)+SUMIF(Bio!$AX$60,$A68,Bio!AX$66)+SUMIF(Bio!$AX$68,$A68,Bio!AX$74)+SUMIF(Bio!$AX$76,$A68,Bio!AX$82)+SUMIF(Bio!$AX$84,$A68,Bio!AX$90)+SUMIF(Bio!$AX$92,$A68,Bio!AX$98))+(SUMIF(Maths!$AX$12,$A68,Maths!AX$18)+SUMIF(Maths!$AX$20,$A68,Maths!AX$26)+SUMIF(Maths!$AX$28,$A68,Maths!AX$34)+SUMIF(Maths!$AX$36,$A68,Maths!AX$42)+SUMIF(Maths!$AX$44,$A68,Maths!AX$50)+SUMIF(Maths!$AX$52,$A68,Maths!AX$58)+SUMIF(Maths!$AX$60,$A68,Maths!AX$66)+SUMIF(Maths!$AX$68,$A68,Maths!AX$74)+SUMIF(Maths!$AX$76,$A68,Maths!AX$82)+SUMIF(Maths!$AX$84,$A68,Maths!AX$90)+SUMIF(Maths!$AX$92,$A68,Maths!AX$98))+(SUMIF(IITMaths!$AX$12,$A68,IITMaths!AX$18)+SUMIF(IITMaths!$AX$20,$A68,IITMaths!AX$26)+SUMIF(IITMaths!$AX$28,$A68,IITMaths!AX$34)+SUMIF(IITMaths!$AX$36,$A68,IITMaths!AX$42)+SUMIF(IITMaths!$AX$44,$A68,IITMaths!AX$50)+SUMIF(IITMaths!$AX$52,$A68,IITMaths!AX$58)+SUMIF(IITMaths!$AX$60,$A68,IITMaths!AX$66)+SUMIF(IITMaths!$AX$68,$A68,IITMaths!AX$74)+SUMIF(IITMaths!$AX$76,$A68,IITMaths!AX$82)+SUMIF(IITMaths!$AX$84,$A68,IITMaths!AX$90)+SUMIF(IITMaths!$AX$92,$A68,IITMaths!AX$98))+(SUMIF(FourthLecture!$AX$12,$A68,FourthLecture!AX$18)+SUMIF(FourthLecture!$AX$20,$A68,FourthLecture!AX$26)+SUMIF(FourthLecture!$AX$28,$A68,FourthLecture!AX$34)+SUMIF(FourthLecture!$AX$36,$A68,FourthLecture!AX$42)+SUMIF(FourthLecture!$AX$44,$A68,FourthLecture!AX$50)+SUMIF(FourthLecture!$AX$52,$A68,FourthLecture!AX$58)+SUMIF(FourthLecture!$AX$60,$A68,FourthLecture!AX$66)+SUMIF(FourthLecture!$AX$68,$A68,FourthLecture!AX$74)+SUMIF(FourthLecture!$AX$76,$A68,FourthLecture!AX$82)+SUMIF(FourthLecture!$AX$84,$A68,FourthLecture!AX$90)+SUMIF(FourthLecture!$AX$92,$A68,FourthLecture!AX$98))+(SUMIF(OtherSubjects!$AX$12,$A68,OtherSubjects!AX$18)+SUMIF(OtherSubjects!$AX$20,$A68,OtherSubjects!AX$26)+SUMIF(OtherSubjects!$AX$28,$A68,OtherSubjects!AX$34)+SUMIF(OtherSubjects!$AX$36,$A68,OtherSubjects!AX$42)+SUMIF(OtherSubjects!$AX$44,$A68,OtherSubjects!AX$50)+SUMIF(OtherSubjects!$AX$52,$A68,OtherSubjects!AX$58)+SUMIF(OtherSubjects!$AX$60,$A68,OtherSubjects!AX$66)+SUMIF(OtherSubjects!$AX$68,$A68,OtherSubjects!AX$74)+SUMIF(OtherSubjects!$AX$76,$A68,OtherSubjects!AX$82)+SUMIF(OtherSubjects!$AX$84,$A68,OtherSubjects!AX$90)+SUMIF(OtherSubjects!$AX$92,$A68,OtherSubjects!AX$98))</f>
        <v>3600</v>
      </c>
      <c r="X68" s="331">
        <f>(SUMIF(Physics!$AX$12,$A68,Physics!AY$18)+SUMIF(Physics!$AX$20,$A68,Physics!AY$26)+SUMIF(Physics!$AX$28,$A68,Physics!AY$34)+SUMIF(Physics!$AX$36,$A68,Physics!AY$42)+SUMIF(Physics!$AX$44,$A68,Physics!AY$50)+SUMIF(Physics!$AX$52,$A68,Physics!AY$58)+SUMIF(Physics!$AX$60,$A68,Physics!AY$66)+SUMIF(Physics!$AX$68,$A68,Physics!AY$74)+SUMIF(Physics!$AX$76,$A68,Physics!AY$82)+SUMIF(Physics!$AX$84,$A68,Physics!AY$90)+SUMIF(Physics!$AX$92,$A68,Physics!AY$98))+(SUMIF(IITPhysics!$AX$12,$A68,IITPhysics!AY$18)+SUMIF(IITPhysics!$AX$20,$A68,IITPhysics!AY$26)+SUMIF(IITPhysics!$AX$28,$A68,IITPhysics!AY$34)+SUMIF(IITPhysics!$AX$36,$A68,IITPhysics!AY$42)+SUMIF(IITPhysics!$AX$44,$A68,IITPhysics!AY$50)+SUMIF(IITPhysics!$AX$52,$A68,IITPhysics!AY$58)+SUMIF(IITPhysics!$AX$60,$A68,IITPhysics!AY$66)+SUMIF(IITPhysics!$AX$68,$A68,IITPhysics!AY$74)+SUMIF(IITPhysics!$AX$76,$A68,IITPhysics!AY$82)+SUMIF(IITPhysics!$AX$84,$A68,IITPhysics!AY$90)+SUMIF(IITPhysics!$AX$92,$A68,IITPhysics!AY$98))+(SUMIF(Chem!$AX$12,$A68,Chem!AY$18)+SUMIF(Chem!$AX$20,$A68,Chem!AY$26)+SUMIF(Chem!$AX$28,$A68,Chem!AY$34)+SUMIF(Chem!$AX$36,$A68,Chem!AY$42)+SUMIF(Chem!$AX$44,$A68,Chem!AY$50)+SUMIF(Chem!$AX$52,$A68,Chem!AY$58)+SUMIF(Chem!$AX$60,$A68,Chem!AY$66)+SUMIF(Chem!$AX$68,$A68,Chem!AY$74)+SUMIF(Chem!$AX$76,$A68,Chem!AY$82)+SUMIF(Chem!$AX$84,$A68,Chem!AY$90)+SUMIF(Chem!$AX$92,$A68,Chem!AY$98))+(SUMIF(IITChem!$AX$12,$A68,IITChem!AY$18)+SUMIF(IITChem!$AX$20,$A68,IITChem!AY$26)+SUMIF(IITChem!$AX$28,$A68,IITChem!AY$34)+SUMIF(IITChem!$AX$36,$A68,IITChem!AY$42)+SUMIF(IITChem!$AX$44,$A68,IITChem!AY$50)+SUMIF(IITChem!$AX$52,$A68,IITChem!AY$58)+SUMIF(IITChem!$AX$60,$A68,IITChem!AY$66)+SUMIF(IITChem!$AX$68,$A68,IITChem!AY$74)+SUMIF(IITChem!$AX$76,$A68,IITChem!AY$82)+SUMIF(IITChem!$AX$84,$A68,IITChem!AY$90)+SUMIF(IITChem!$AX$92,$A68,IITChem!AY$98))+(SUMIF(Bio!$AX$12,$A68,Bio!AY$18)+SUMIF(Bio!$AX$20,$A68,Bio!AY$26)+SUMIF(Bio!$AX$28,$A68,Bio!AY$34)+SUMIF(Bio!$AX$36,$A68,Bio!AY$42)+SUMIF(Bio!$AX$44,$A68,Bio!AY$50)+SUMIF(Bio!$AX$52,$A68,Bio!AY$58)+SUMIF(Bio!$AX$60,$A68,Bio!AY$66)+SUMIF(Bio!$AX$68,$A68,Bio!AY$74)+SUMIF(Bio!$AX$76,$A68,Bio!AY$82)+SUMIF(Bio!$AX$84,$A68,Bio!AY$90)+SUMIF(Bio!$AX$92,$A68,Bio!AY$98))+(SUMIF(Maths!$AX$12,$A68,Maths!AY$18)+SUMIF(Maths!$AX$20,$A68,Maths!AY$26)+SUMIF(Maths!$AX$28,$A68,Maths!AY$34)+SUMIF(Maths!$AX$36,$A68,Maths!AY$42)+SUMIF(Maths!$AX$44,$A68,Maths!AY$50)+SUMIF(Maths!$AX$52,$A68,Maths!AY$58)+SUMIF(Maths!$AX$60,$A68,Maths!AY$66)+SUMIF(Maths!$AX$68,$A68,Maths!AY$74)+SUMIF(Maths!$AX$76,$A68,Maths!AY$82)+SUMIF(Maths!$AX$84,$A68,Maths!AY$90)+SUMIF(Maths!$AX$92,$A68,Maths!AY$98))+(SUMIF(IITMaths!$AX$12,$A68,IITMaths!AY$18)+SUMIF(IITMaths!$AX$20,$A68,IITMaths!AY$26)+SUMIF(IITMaths!$AX$28,$A68,IITMaths!AY$34)+SUMIF(IITMaths!$AX$36,$A68,IITMaths!AY$42)+SUMIF(IITMaths!$AX$44,$A68,IITMaths!AY$50)+SUMIF(IITMaths!$AX$52,$A68,IITMaths!AY$58)+SUMIF(IITMaths!$AX$60,$A68,IITMaths!AY$66)+SUMIF(IITMaths!$AX$68,$A68,IITMaths!AY$74)+SUMIF(IITMaths!$AX$76,$A68,IITMaths!AY$82)+SUMIF(IITMaths!$AX$84,$A68,IITMaths!AY$90)+SUMIF(IITMaths!$AX$92,$A68,IITMaths!AY$98))+(SUMIF(FourthLecture!$AX$12,$A68,FourthLecture!AY$18)+SUMIF(FourthLecture!$AX$20,$A68,FourthLecture!AY$26)+SUMIF(FourthLecture!$AX$28,$A68,FourthLecture!AY$34)+SUMIF(FourthLecture!$AX$36,$A68,FourthLecture!AY$42)+SUMIF(FourthLecture!$AX$44,$A68,FourthLecture!AY$50)+SUMIF(FourthLecture!$AX$52,$A68,FourthLecture!AY$58)+SUMIF(FourthLecture!$AX$60,$A68,FourthLecture!AY$66)+SUMIF(FourthLecture!$AX$68,$A68,FourthLecture!AY$74)+SUMIF(FourthLecture!$AX$76,$A68,FourthLecture!AY$82)+SUMIF(FourthLecture!$AX$84,$A68,FourthLecture!AY$90)+SUMIF(FourthLecture!$AX$92,$A68,FourthLecture!AY$98))+(SUMIF(OtherSubjects!$AX$12,$A68,OtherSubjects!AY$18)+SUMIF(OtherSubjects!$AX$20,$A68,OtherSubjects!AY$26)+SUMIF(OtherSubjects!$AX$28,$A68,OtherSubjects!AY$34)+SUMIF(OtherSubjects!$AX$36,$A68,OtherSubjects!AY$42)+SUMIF(OtherSubjects!$AX$44,$A68,OtherSubjects!AY$50)+SUMIF(OtherSubjects!$AX$52,$A68,OtherSubjects!AY$58)+SUMIF(OtherSubjects!$AX$60,$A68,OtherSubjects!AY$66)+SUMIF(OtherSubjects!$AX$68,$A68,OtherSubjects!AY$74)+SUMIF(OtherSubjects!$AX$76,$A68,OtherSubjects!AY$82)+SUMIF(OtherSubjects!$AX$84,$A68,OtherSubjects!AY$90)+SUMIF(OtherSubjects!$AX$92,$A68,OtherSubjects!AY$98))</f>
        <v>0</v>
      </c>
      <c r="Y68" s="331">
        <f>(SUMIF(Physics!$AX$12,$A68,Physics!AZ$18)+SUMIF(Physics!$AX$20,$A68,Physics!AZ$26)+SUMIF(Physics!$AX$28,$A68,Physics!AZ$34)+SUMIF(Physics!$AX$36,$A68,Physics!AZ$42)+SUMIF(Physics!$AX$44,$A68,Physics!AZ$50)+SUMIF(Physics!$AX$52,$A68,Physics!AZ$58)+SUMIF(Physics!$AX$60,$A68,Physics!AZ$66)+SUMIF(Physics!$AX$68,$A68,Physics!AZ$74)+SUMIF(Physics!$AX$76,$A68,Physics!AZ$82)+SUMIF(Physics!$AX$84,$A68,Physics!AZ$90)+SUMIF(Physics!$AX$92,$A68,Physics!AZ$98))+(SUMIF(IITPhysics!$AX$12,$A68,IITPhysics!AZ$18)+SUMIF(IITPhysics!$AX$20,$A68,IITPhysics!AZ$26)+SUMIF(IITPhysics!$AX$28,$A68,IITPhysics!AZ$34)+SUMIF(IITPhysics!$AX$36,$A68,IITPhysics!AZ$42)+SUMIF(IITPhysics!$AX$44,$A68,IITPhysics!AZ$50)+SUMIF(IITPhysics!$AX$52,$A68,IITPhysics!AZ$58)+SUMIF(IITPhysics!$AX$60,$A68,IITPhysics!AZ$66)+SUMIF(IITPhysics!$AX$68,$A68,IITPhysics!AZ$74)+SUMIF(IITPhysics!$AX$76,$A68,IITPhysics!AZ$82)+SUMIF(IITPhysics!$AX$84,$A68,IITPhysics!AZ$90)+SUMIF(IITPhysics!$AX$92,$A68,IITPhysics!AZ$98))+(SUMIF(Chem!$AX$12,$A68,Chem!AZ$18)+SUMIF(Chem!$AX$20,$A68,Chem!AZ$26)+SUMIF(Chem!$AX$28,$A68,Chem!AZ$34)+SUMIF(Chem!$AX$36,$A68,Chem!AZ$42)+SUMIF(Chem!$AX$44,$A68,Chem!AZ$50)+SUMIF(Chem!$AX$52,$A68,Chem!AZ$58)+SUMIF(Chem!$AX$60,$A68,Chem!AZ$66)+SUMIF(Chem!$AX$68,$A68,Chem!AZ$74)+SUMIF(Chem!$AX$76,$A68,Chem!AZ$82)+SUMIF(Chem!$AX$84,$A68,Chem!AZ$90)+SUMIF(Chem!$AX$92,$A68,Chem!AZ$98))+(SUMIF(IITChem!$AX$12,$A68,IITChem!AZ$18)+SUMIF(IITChem!$AX$20,$A68,IITChem!AZ$26)+SUMIF(IITChem!$AX$28,$A68,IITChem!AZ$34)+SUMIF(IITChem!$AX$36,$A68,IITChem!AZ$42)+SUMIF(IITChem!$AX$44,$A68,IITChem!AZ$50)+SUMIF(IITChem!$AX$52,$A68,IITChem!AZ$58)+SUMIF(IITChem!$AX$60,$A68,IITChem!AZ$66)+SUMIF(IITChem!$AX$68,$A68,IITChem!AZ$74)+SUMIF(IITChem!$AX$76,$A68,IITChem!AZ$82)+SUMIF(IITChem!$AX$84,$A68,IITChem!AZ$90)+SUMIF(IITChem!$AX$92,$A68,IITChem!AZ$98))+(SUMIF(Bio!$AX$12,$A68,Bio!AZ$18)+SUMIF(Bio!$AX$20,$A68,Bio!AZ$26)+SUMIF(Bio!$AX$28,$A68,Bio!AZ$34)+SUMIF(Bio!$AX$36,$A68,Bio!AZ$42)+SUMIF(Bio!$AX$44,$A68,Bio!AZ$50)+SUMIF(Bio!$AX$52,$A68,Bio!AZ$58)+SUMIF(Bio!$AX$60,$A68,Bio!AZ$66)+SUMIF(Bio!$AX$68,$A68,Bio!AZ$74)+SUMIF(Bio!$AX$76,$A68,Bio!AZ$82)+SUMIF(Bio!$AX$84,$A68,Bio!AZ$90)+SUMIF(Bio!$AX$92,$A68,Bio!AZ$98))+(SUMIF(Maths!$AX$12,$A68,Maths!AZ$18)+SUMIF(Maths!$AX$20,$A68,Maths!AZ$26)+SUMIF(Maths!$AX$28,$A68,Maths!AZ$34)+SUMIF(Maths!$AX$36,$A68,Maths!AZ$42)+SUMIF(Maths!$AX$44,$A68,Maths!AZ$50)+SUMIF(Maths!$AX$52,$A68,Maths!AZ$58)+SUMIF(Maths!$AX$60,$A68,Maths!AZ$66)+SUMIF(Maths!$AX$68,$A68,Maths!AZ$74)+SUMIF(Maths!$AX$76,$A68,Maths!AZ$82)+SUMIF(Maths!$AX$84,$A68,Maths!AZ$90)+SUMIF(Maths!$AX$92,$A68,Maths!AZ$98))+(SUMIF(IITMaths!$AX$12,$A68,IITMaths!AZ$18)+SUMIF(IITMaths!$AX$20,$A68,IITMaths!AZ$26)+SUMIF(IITMaths!$AX$28,$A68,IITMaths!AZ$34)+SUMIF(IITMaths!$AX$36,$A68,IITMaths!AZ$42)+SUMIF(IITMaths!$AX$44,$A68,IITMaths!AZ$50)+SUMIF(IITMaths!$AX$52,$A68,IITMaths!AZ$58)+SUMIF(IITMaths!$AX$60,$A68,IITMaths!AZ$66)+SUMIF(IITMaths!$AX$68,$A68,IITMaths!AZ$74)+SUMIF(IITMaths!$AX$76,$A68,IITMaths!AZ$82)+SUMIF(IITMaths!$AX$84,$A68,IITMaths!AZ$90)+SUMIF(IITMaths!$AX$92,$A68,IITMaths!AZ$98))+(SUMIF(FourthLecture!$AX$12,$A68,FourthLecture!AZ$18)+SUMIF(FourthLecture!$AX$20,$A68,FourthLecture!AZ$26)+SUMIF(FourthLecture!$AX$28,$A68,FourthLecture!AZ$34)+SUMIF(FourthLecture!$AX$36,$A68,FourthLecture!AZ$42)+SUMIF(FourthLecture!$AX$44,$A68,FourthLecture!AZ$50)+SUMIF(FourthLecture!$AX$52,$A68,FourthLecture!AZ$58)+SUMIF(FourthLecture!$AX$60,$A68,FourthLecture!AZ$66)+SUMIF(FourthLecture!$AX$68,$A68,FourthLecture!AZ$74)+SUMIF(FourthLecture!$AX$76,$A68,FourthLecture!AZ$82)+SUMIF(FourthLecture!$AX$84,$A68,FourthLecture!AZ$90)+SUMIF(FourthLecture!$AX$92,$A68,FourthLecture!AZ$98))+(SUMIF(OtherSubjects!$AX$12,$A68,OtherSubjects!AZ$18)+SUMIF(OtherSubjects!$AX$20,$A68,OtherSubjects!AZ$26)+SUMIF(OtherSubjects!$AX$28,$A68,OtherSubjects!AZ$34)+SUMIF(OtherSubjects!$AX$36,$A68,OtherSubjects!AZ$42)+SUMIF(OtherSubjects!$AX$44,$A68,OtherSubjects!AZ$50)+SUMIF(OtherSubjects!$AX$52,$A68,OtherSubjects!AZ$58)+SUMIF(OtherSubjects!$AX$60,$A68,OtherSubjects!AZ$66)+SUMIF(OtherSubjects!$AX$68,$A68,OtherSubjects!AZ$74)+SUMIF(OtherSubjects!$AX$76,$A68,OtherSubjects!AZ$82)+SUMIF(OtherSubjects!$AX$84,$A68,OtherSubjects!AZ$90)+SUMIF(OtherSubjects!$AX$92,$A68,OtherSubjects!AZ$98))</f>
        <v>0</v>
      </c>
      <c r="Z68" s="331">
        <f>(SUMIF(Physics!$AX$12,$A68,Physics!BA$18)+SUMIF(Physics!$AX$20,$A68,Physics!BA$26)+SUMIF(Physics!$AX$28,$A68,Physics!BA$34)+SUMIF(Physics!$AX$36,$A68,Physics!BA$42)+SUMIF(Physics!$AX$44,$A68,Physics!BA$50)+SUMIF(Physics!$AX$52,$A68,Physics!BA$58)+SUMIF(Physics!$AX$60,$A68,Physics!BA$66)+SUMIF(Physics!$AX$68,$A68,Physics!BA$74)+SUMIF(Physics!$AX$76,$A68,Physics!BA$82)+SUMIF(Physics!$AX$84,$A68,Physics!BA$90)+SUMIF(Physics!$AX$92,$A68,Physics!BA$98))+(SUMIF(IITPhysics!$AX$12,$A68,IITPhysics!BA$18)+SUMIF(IITPhysics!$AX$20,$A68,IITPhysics!BA$26)+SUMIF(IITPhysics!$AX$28,$A68,IITPhysics!BA$34)+SUMIF(IITPhysics!$AX$36,$A68,IITPhysics!BA$42)+SUMIF(IITPhysics!$AX$44,$A68,IITPhysics!BA$50)+SUMIF(IITPhysics!$AX$52,$A68,IITPhysics!BA$58)+SUMIF(IITPhysics!$AX$60,$A68,IITPhysics!BA$66)+SUMIF(IITPhysics!$AX$68,$A68,IITPhysics!BA$74)+SUMIF(IITPhysics!$AX$76,$A68,IITPhysics!BA$82)+SUMIF(IITPhysics!$AX$84,$A68,IITPhysics!BA$90)+SUMIF(IITPhysics!$AX$92,$A68,IITPhysics!BA$98))+(SUMIF(Chem!$AX$12,$A68,Chem!BA$18)+SUMIF(Chem!$AX$20,$A68,Chem!BA$26)+SUMIF(Chem!$AX$28,$A68,Chem!BA$34)+SUMIF(Chem!$AX$36,$A68,Chem!BA$42)+SUMIF(Chem!$AX$44,$A68,Chem!BA$50)+SUMIF(Chem!$AX$52,$A68,Chem!BA$58)+SUMIF(Chem!$AX$60,$A68,Chem!BA$66)+SUMIF(Chem!$AX$68,$A68,Chem!BA$74)+SUMIF(Chem!$AX$76,$A68,Chem!BA$82)+SUMIF(Chem!$AX$84,$A68,Chem!BA$90)+SUMIF(Chem!$AX$92,$A68,Chem!BA$98))+(SUMIF(IITChem!$AX$12,$A68,IITChem!BA$18)+SUMIF(IITChem!$AX$20,$A68,IITChem!BA$26)+SUMIF(IITChem!$AX$28,$A68,IITChem!BA$34)+SUMIF(IITChem!$AX$36,$A68,IITChem!BA$42)+SUMIF(IITChem!$AX$44,$A68,IITChem!BA$50)+SUMIF(IITChem!$AX$52,$A68,IITChem!BA$58)+SUMIF(IITChem!$AX$60,$A68,IITChem!BA$66)+SUMIF(IITChem!$AX$68,$A68,IITChem!BA$74)+SUMIF(IITChem!$AX$76,$A68,IITChem!BA$82)+SUMIF(IITChem!$AX$84,$A68,IITChem!BA$90)+SUMIF(IITChem!$AX$92,$A68,IITChem!BA$98))+(SUMIF(Bio!$AX$12,$A68,Bio!BA$18)+SUMIF(Bio!$AX$20,$A68,Bio!BA$26)+SUMIF(Bio!$AX$28,$A68,Bio!BA$34)+SUMIF(Bio!$AX$36,$A68,Bio!BA$42)+SUMIF(Bio!$AX$44,$A68,Bio!BA$50)+SUMIF(Bio!$AX$52,$A68,Bio!BA$58)+SUMIF(Bio!$AX$60,$A68,Bio!BA$66)+SUMIF(Bio!$AX$68,$A68,Bio!BA$74)+SUMIF(Bio!$AX$76,$A68,Bio!BA$82)+SUMIF(Bio!$AX$84,$A68,Bio!BA$90)+SUMIF(Bio!$AX$92,$A68,Bio!BA$98))+(SUMIF(Maths!$AX$12,$A68,Maths!BA$18)+SUMIF(Maths!$AX$20,$A68,Maths!BA$26)+SUMIF(Maths!$AX$28,$A68,Maths!BA$34)+SUMIF(Maths!$AX$36,$A68,Maths!BA$42)+SUMIF(Maths!$AX$44,$A68,Maths!BA$50)+SUMIF(Maths!$AX$52,$A68,Maths!BA$58)+SUMIF(Maths!$AX$60,$A68,Maths!BA$66)+SUMIF(Maths!$AX$68,$A68,Maths!BA$74)+SUMIF(Maths!$AX$76,$A68,Maths!BA$82)+SUMIF(Maths!$AX$84,$A68,Maths!BA$90)+SUMIF(Maths!$AX$92,$A68,Maths!BA$98))+(SUMIF(IITMaths!$AX$12,$A68,IITMaths!BA$18)+SUMIF(IITMaths!$AX$20,$A68,IITMaths!BA$26)+SUMIF(IITMaths!$AX$28,$A68,IITMaths!BA$34)+SUMIF(IITMaths!$AX$36,$A68,IITMaths!BA$42)+SUMIF(IITMaths!$AX$44,$A68,IITMaths!BA$50)+SUMIF(IITMaths!$AX$52,$A68,IITMaths!BA$58)+SUMIF(IITMaths!$AX$60,$A68,IITMaths!BA$66)+SUMIF(IITMaths!$AX$68,$A68,IITMaths!BA$74)+SUMIF(IITMaths!$AX$76,$A68,IITMaths!BA$82)+SUMIF(IITMaths!$AX$84,$A68,IITMaths!BA$90)+SUMIF(IITMaths!$AX$92,$A68,IITMaths!BA$98))+(SUMIF(FourthLecture!$AX$12,$A68,FourthLecture!BA$18)+SUMIF(FourthLecture!$AX$20,$A68,FourthLecture!BA$26)+SUMIF(FourthLecture!$AX$28,$A68,FourthLecture!BA$34)+SUMIF(FourthLecture!$AX$36,$A68,FourthLecture!BA$42)+SUMIF(FourthLecture!$AX$44,$A68,FourthLecture!BA$50)+SUMIF(FourthLecture!$AX$52,$A68,FourthLecture!BA$58)+SUMIF(FourthLecture!$AX$60,$A68,FourthLecture!BA$66)+SUMIF(FourthLecture!$AX$68,$A68,FourthLecture!BA$74)+SUMIF(FourthLecture!$AX$76,$A68,FourthLecture!BA$82)+SUMIF(FourthLecture!$AX$84,$A68,FourthLecture!BA$90)+SUMIF(FourthLecture!$AX$92,$A68,FourthLecture!BA$98))+(SUMIF(OtherSubjects!$AX$12,$A68,OtherSubjects!BA$18)+SUMIF(OtherSubjects!$AX$20,$A68,OtherSubjects!BA$26)+SUMIF(OtherSubjects!$AX$28,$A68,OtherSubjects!BA$34)+SUMIF(OtherSubjects!$AX$36,$A68,OtherSubjects!BA$42)+SUMIF(OtherSubjects!$AX$44,$A68,OtherSubjects!BA$50)+SUMIF(OtherSubjects!$AX$52,$A68,OtherSubjects!BA$58)+SUMIF(OtherSubjects!$AX$60,$A68,OtherSubjects!BA$66)+SUMIF(OtherSubjects!$AX$68,$A68,OtherSubjects!BA$74)+SUMIF(OtherSubjects!$AX$76,$A68,OtherSubjects!BA$82)+SUMIF(OtherSubjects!$AX$84,$A68,OtherSubjects!BA$90)+SUMIF(OtherSubjects!$AX$92,$A68,OtherSubjects!BA$98))</f>
        <v>0</v>
      </c>
      <c r="AA68" s="331">
        <f>(SUMIF(Physics!$AX$12,$A68,Physics!BB$18)+SUMIF(Physics!$AX$20,$A68,Physics!BB$26)+SUMIF(Physics!$AX$28,$A68,Physics!BB$34)+SUMIF(Physics!$AX$36,$A68,Physics!BB$42)+SUMIF(Physics!$AX$44,$A68,Physics!BB$50)+SUMIF(Physics!$AX$52,$A68,Physics!BB$58)+SUMIF(Physics!$AX$60,$A68,Physics!BB$66)+SUMIF(Physics!$AX$68,$A68,Physics!BB$74)+SUMIF(Physics!$AX$76,$A68,Physics!BB$82)+SUMIF(Physics!$AX$84,$A68,Physics!BB$90)+SUMIF(Physics!$AX$92,$A68,Physics!BB$98))+(SUMIF(IITPhysics!$AX$12,$A68,IITPhysics!BB$18)+SUMIF(IITPhysics!$AX$20,$A68,IITPhysics!BB$26)+SUMIF(IITPhysics!$AX$28,$A68,IITPhysics!BB$34)+SUMIF(IITPhysics!$AX$36,$A68,IITPhysics!BB$42)+SUMIF(IITPhysics!$AX$44,$A68,IITPhysics!BB$50)+SUMIF(IITPhysics!$AX$52,$A68,IITPhysics!BB$58)+SUMIF(IITPhysics!$AX$60,$A68,IITPhysics!BB$66)+SUMIF(IITPhysics!$AX$68,$A68,IITPhysics!BB$74)+SUMIF(IITPhysics!$AX$76,$A68,IITPhysics!BB$82)+SUMIF(IITPhysics!$AX$84,$A68,IITPhysics!BB$90)+SUMIF(IITPhysics!$AX$92,$A68,IITPhysics!BB$98))+(SUMIF(Chem!$AX$12,$A68,Chem!BB$18)+SUMIF(Chem!$AX$20,$A68,Chem!BB$26)+SUMIF(Chem!$AX$28,$A68,Chem!BB$34)+SUMIF(Chem!$AX$36,$A68,Chem!BB$42)+SUMIF(Chem!$AX$44,$A68,Chem!BB$50)+SUMIF(Chem!$AX$52,$A68,Chem!BB$58)+SUMIF(Chem!$AX$60,$A68,Chem!BB$66)+SUMIF(Chem!$AX$68,$A68,Chem!BB$74)+SUMIF(Chem!$AX$76,$A68,Chem!BB$82)+SUMIF(Chem!$AX$84,$A68,Chem!BB$90)+SUMIF(Chem!$AX$92,$A68,Chem!BB$98))+(SUMIF(IITChem!$AX$12,$A68,IITChem!BB$18)+SUMIF(IITChem!$AX$20,$A68,IITChem!BB$26)+SUMIF(IITChem!$AX$28,$A68,IITChem!BB$34)+SUMIF(IITChem!$AX$36,$A68,IITChem!BB$42)+SUMIF(IITChem!$AX$44,$A68,IITChem!BB$50)+SUMIF(IITChem!$AX$52,$A68,IITChem!BB$58)+SUMIF(IITChem!$AX$60,$A68,IITChem!BB$66)+SUMIF(IITChem!$AX$68,$A68,IITChem!BB$74)+SUMIF(IITChem!$AX$76,$A68,IITChem!BB$82)+SUMIF(IITChem!$AX$84,$A68,IITChem!BB$90)+SUMIF(IITChem!$AX$92,$A68,IITChem!BB$98))+(SUMIF(Bio!$AX$12,$A68,Bio!BB$18)+SUMIF(Bio!$AX$20,$A68,Bio!BB$26)+SUMIF(Bio!$AX$28,$A68,Bio!BB$34)+SUMIF(Bio!$AX$36,$A68,Bio!BB$42)+SUMIF(Bio!$AX$44,$A68,Bio!BB$50)+SUMIF(Bio!$AX$52,$A68,Bio!BB$58)+SUMIF(Bio!$AX$60,$A68,Bio!BB$66)+SUMIF(Bio!$AX$68,$A68,Bio!BB$74)+SUMIF(Bio!$AX$76,$A68,Bio!BB$82)+SUMIF(Bio!$AX$84,$A68,Bio!BB$90)+SUMIF(Bio!$AX$92,$A68,Bio!BB$98))+(SUMIF(Maths!$AX$12,$A68,Maths!BB$18)+SUMIF(Maths!$AX$20,$A68,Maths!BB$26)+SUMIF(Maths!$AX$28,$A68,Maths!BB$34)+SUMIF(Maths!$AX$36,$A68,Maths!BB$42)+SUMIF(Maths!$AX$44,$A68,Maths!BB$50)+SUMIF(Maths!$AX$52,$A68,Maths!BB$58)+SUMIF(Maths!$AX$60,$A68,Maths!BB$66)+SUMIF(Maths!$AX$68,$A68,Maths!BB$74)+SUMIF(Maths!$AX$76,$A68,Maths!BB$82)+SUMIF(Maths!$AX$84,$A68,Maths!BB$90)+SUMIF(Maths!$AX$92,$A68,Maths!BB$98))+(SUMIF(IITMaths!$AX$12,$A68,IITMaths!BB$18)+SUMIF(IITMaths!$AX$20,$A68,IITMaths!BB$26)+SUMIF(IITMaths!$AX$28,$A68,IITMaths!BB$34)+SUMIF(IITMaths!$AX$36,$A68,IITMaths!BB$42)+SUMIF(IITMaths!$AX$44,$A68,IITMaths!BB$50)+SUMIF(IITMaths!$AX$52,$A68,IITMaths!BB$58)+SUMIF(IITMaths!$AX$60,$A68,IITMaths!BB$66)+SUMIF(IITMaths!$AX$68,$A68,IITMaths!BB$74)+SUMIF(IITMaths!$AX$76,$A68,IITMaths!BB$82)+SUMIF(IITMaths!$AX$84,$A68,IITMaths!BB$90)+SUMIF(IITMaths!$AX$92,$A68,IITMaths!BB$98))+(SUMIF(FourthLecture!$AX$12,$A68,FourthLecture!BB$18)+SUMIF(FourthLecture!$AX$20,$A68,FourthLecture!BB$26)+SUMIF(FourthLecture!$AX$28,$A68,FourthLecture!BB$34)+SUMIF(FourthLecture!$AX$36,$A68,FourthLecture!BB$42)+SUMIF(FourthLecture!$AX$44,$A68,FourthLecture!BB$50)+SUMIF(FourthLecture!$AX$52,$A68,FourthLecture!BB$58)+SUMIF(FourthLecture!$AX$60,$A68,FourthLecture!BB$66)+SUMIF(FourthLecture!$AX$68,$A68,FourthLecture!BB$74)+SUMIF(FourthLecture!$AX$76,$A68,FourthLecture!BB$82)+SUMIF(FourthLecture!$AX$84,$A68,FourthLecture!BB$90)+SUMIF(FourthLecture!$AX$92,$A68,FourthLecture!BB$98))+(SUMIF(OtherSubjects!$AX$12,$A68,OtherSubjects!BB$18)+SUMIF(OtherSubjects!$AX$20,$A68,OtherSubjects!BB$26)+SUMIF(OtherSubjects!$AX$28,$A68,OtherSubjects!BB$34)+SUMIF(OtherSubjects!$AX$36,$A68,OtherSubjects!BB$42)+SUMIF(OtherSubjects!$AX$44,$A68,OtherSubjects!BB$50)+SUMIF(OtherSubjects!$AX$52,$A68,OtherSubjects!BB$58)+SUMIF(OtherSubjects!$AX$60,$A68,OtherSubjects!BB$66)+SUMIF(OtherSubjects!$AX$68,$A68,OtherSubjects!BB$74)+SUMIF(OtherSubjects!$AX$76,$A68,OtherSubjects!BB$82)+SUMIF(OtherSubjects!$AX$84,$A68,OtherSubjects!BB$90)+SUMIF(OtherSubjects!$AX$92,$A68,OtherSubjects!BB$98))</f>
        <v>0</v>
      </c>
      <c r="AB68" s="331">
        <f>(SUMIF(Physics!$AX$12,$A68,Physics!BC$18)+SUMIF(Physics!$AX$20,$A68,Physics!BC$26)+SUMIF(Physics!$AX$28,$A68,Physics!BC$34)+SUMIF(Physics!$AX$36,$A68,Physics!BC$42)+SUMIF(Physics!$AX$44,$A68,Physics!BC$50)+SUMIF(Physics!$AX$52,$A68,Physics!BC$58)+SUMIF(Physics!$AX$60,$A68,Physics!BC$66)+SUMIF(Physics!$AX$68,$A68,Physics!BC$74)+SUMIF(Physics!$AX$76,$A68,Physics!BC$82)+SUMIF(Physics!$AX$84,$A68,Physics!BC$90)+SUMIF(Physics!$AX$92,$A68,Physics!BC$98))+(SUMIF(IITPhysics!$AX$12,$A68,IITPhysics!BC$18)+SUMIF(IITPhysics!$AX$20,$A68,IITPhysics!BC$26)+SUMIF(IITPhysics!$AX$28,$A68,IITPhysics!BC$34)+SUMIF(IITPhysics!$AX$36,$A68,IITPhysics!BC$42)+SUMIF(IITPhysics!$AX$44,$A68,IITPhysics!BC$50)+SUMIF(IITPhysics!$AX$52,$A68,IITPhysics!BC$58)+SUMIF(IITPhysics!$AX$60,$A68,IITPhysics!BC$66)+SUMIF(IITPhysics!$AX$68,$A68,IITPhysics!BC$74)+SUMIF(IITPhysics!$AX$76,$A68,IITPhysics!BC$82)+SUMIF(IITPhysics!$AX$84,$A68,IITPhysics!BC$90)+SUMIF(IITPhysics!$AX$92,$A68,IITPhysics!BC$98))+(SUMIF(Chem!$AX$12,$A68,Chem!BC$18)+SUMIF(Chem!$AX$20,$A68,Chem!BC$26)+SUMIF(Chem!$AX$28,$A68,Chem!BC$34)+SUMIF(Chem!$AX$36,$A68,Chem!BC$42)+SUMIF(Chem!$AX$44,$A68,Chem!BC$50)+SUMIF(Chem!$AX$52,$A68,Chem!BC$58)+SUMIF(Chem!$AX$60,$A68,Chem!BC$66)+SUMIF(Chem!$AX$68,$A68,Chem!BC$74)+SUMIF(Chem!$AX$76,$A68,Chem!BC$82)+SUMIF(Chem!$AX$84,$A68,Chem!BC$90)+SUMIF(Chem!$AX$92,$A68,Chem!BC$98))+(SUMIF(IITChem!$AX$12,$A68,IITChem!BC$18)+SUMIF(IITChem!$AX$20,$A68,IITChem!BC$26)+SUMIF(IITChem!$AX$28,$A68,IITChem!BC$34)+SUMIF(IITChem!$AX$36,$A68,IITChem!BC$42)+SUMIF(IITChem!$AX$44,$A68,IITChem!BC$50)+SUMIF(IITChem!$AX$52,$A68,IITChem!BC$58)+SUMIF(IITChem!$AX$60,$A68,IITChem!BC$66)+SUMIF(IITChem!$AX$68,$A68,IITChem!BC$74)+SUMIF(IITChem!$AX$76,$A68,IITChem!BC$82)+SUMIF(IITChem!$AX$84,$A68,IITChem!BC$90)+SUMIF(IITChem!$AX$92,$A68,IITChem!BC$98))+(SUMIF(Bio!$AX$12,$A68,Bio!BC$18)+SUMIF(Bio!$AX$20,$A68,Bio!BC$26)+SUMIF(Bio!$AX$28,$A68,Bio!BC$34)+SUMIF(Bio!$AX$36,$A68,Bio!BC$42)+SUMIF(Bio!$AX$44,$A68,Bio!BC$50)+SUMIF(Bio!$AX$52,$A68,Bio!BC$58)+SUMIF(Bio!$AX$60,$A68,Bio!BC$66)+SUMIF(Bio!$AX$68,$A68,Bio!BC$74)+SUMIF(Bio!$AX$76,$A68,Bio!BC$82)+SUMIF(Bio!$AX$84,$A68,Bio!BC$90)+SUMIF(Bio!$AX$92,$A68,Bio!BC$98))+(SUMIF(Maths!$AX$12,$A68,Maths!BC$18)+SUMIF(Maths!$AX$20,$A68,Maths!BC$26)+SUMIF(Maths!$AX$28,$A68,Maths!BC$34)+SUMIF(Maths!$AX$36,$A68,Maths!BC$42)+SUMIF(Maths!$AX$44,$A68,Maths!BC$50)+SUMIF(Maths!$AX$52,$A68,Maths!BC$58)+SUMIF(Maths!$AX$60,$A68,Maths!BC$66)+SUMIF(Maths!$AX$68,$A68,Maths!BC$74)+SUMIF(Maths!$AX$76,$A68,Maths!BC$82)+SUMIF(Maths!$AX$84,$A68,Maths!BC$90)+SUMIF(Maths!$AX$92,$A68,Maths!BC$98))+(SUMIF(IITMaths!$AX$12,$A68,IITMaths!BC$18)+SUMIF(IITMaths!$AX$20,$A68,IITMaths!BC$26)+SUMIF(IITMaths!$AX$28,$A68,IITMaths!BC$34)+SUMIF(IITMaths!$AX$36,$A68,IITMaths!BC$42)+SUMIF(IITMaths!$AX$44,$A68,IITMaths!BC$50)+SUMIF(IITMaths!$AX$52,$A68,IITMaths!BC$58)+SUMIF(IITMaths!$AX$60,$A68,IITMaths!BC$66)+SUMIF(IITMaths!$AX$68,$A68,IITMaths!BC$74)+SUMIF(IITMaths!$AX$76,$A68,IITMaths!BC$82)+SUMIF(IITMaths!$AX$84,$A68,IITMaths!BC$90)+SUMIF(IITMaths!$AX$92,$A68,IITMaths!BC$98))+(SUMIF(FourthLecture!$AX$12,$A68,FourthLecture!BC$18)+SUMIF(FourthLecture!$AX$20,$A68,FourthLecture!BC$26)+SUMIF(FourthLecture!$AX$28,$A68,FourthLecture!BC$34)+SUMIF(FourthLecture!$AX$36,$A68,FourthLecture!BC$42)+SUMIF(FourthLecture!$AX$44,$A68,FourthLecture!BC$50)+SUMIF(FourthLecture!$AX$52,$A68,FourthLecture!BC$58)+SUMIF(FourthLecture!$AX$60,$A68,FourthLecture!BC$66)+SUMIF(FourthLecture!$AX$68,$A68,FourthLecture!BC$74)+SUMIF(FourthLecture!$AX$76,$A68,FourthLecture!BC$82)+SUMIF(FourthLecture!$AX$84,$A68,FourthLecture!BC$90)+SUMIF(FourthLecture!$AX$92,$A68,FourthLecture!BC$98))+(SUMIF(OtherSubjects!$AX$12,$A68,OtherSubjects!BC$18)+SUMIF(OtherSubjects!$AX$20,$A68,OtherSubjects!BC$26)+SUMIF(OtherSubjects!$AX$28,$A68,OtherSubjects!BC$34)+SUMIF(OtherSubjects!$AX$36,$A68,OtherSubjects!BC$42)+SUMIF(OtherSubjects!$AX$44,$A68,OtherSubjects!BC$50)+SUMIF(OtherSubjects!$AX$52,$A68,OtherSubjects!BC$58)+SUMIF(OtherSubjects!$AX$60,$A68,OtherSubjects!BC$66)+SUMIF(OtherSubjects!$AX$68,$A68,OtherSubjects!BC$74)+SUMIF(OtherSubjects!$AX$76,$A68,OtherSubjects!BC$82)+SUMIF(OtherSubjects!$AX$84,$A68,OtherSubjects!BC$90)+SUMIF(OtherSubjects!$AX$92,$A68,OtherSubjects!BC$98))</f>
        <v>0</v>
      </c>
      <c r="AC68" s="366">
        <f>(SUMIF(Physics!$AX$12,$A68,Physics!BD$18)+SUMIF(Physics!$AX$20,$A68,Physics!BD$26)+SUMIF(Physics!$AX$28,$A68,Physics!BD$34)+SUMIF(Physics!$AX$36,$A68,Physics!BD$42)+SUMIF(Physics!$AX$44,$A68,Physics!BD$50)+SUMIF(Physics!$AX$52,$A68,Physics!BD$58)+SUMIF(Physics!$AX$60,$A68,Physics!BD$66)+SUMIF(Physics!$AX$68,$A68,Physics!BD$74)+SUMIF(Physics!$AX$76,$A68,Physics!BD$82)+SUMIF(Physics!$AX$84,$A68,Physics!BD$90)+SUMIF(Physics!$AX$92,$A68,Physics!BD$98))+(SUMIF(IITPhysics!$AX$12,$A68,IITPhysics!BD$18)+SUMIF(IITPhysics!$AX$20,$A68,IITPhysics!BD$26)+SUMIF(IITPhysics!$AX$28,$A68,IITPhysics!BD$34)+SUMIF(IITPhysics!$AX$36,$A68,IITPhysics!BD$42)+SUMIF(IITPhysics!$AX$44,$A68,IITPhysics!BD$50)+SUMIF(IITPhysics!$AX$52,$A68,IITPhysics!BD$58)+SUMIF(IITPhysics!$AX$60,$A68,IITPhysics!BD$66)+SUMIF(IITPhysics!$AX$68,$A68,IITPhysics!BD$74)+SUMIF(IITPhysics!$AX$76,$A68,IITPhysics!BD$82)+SUMIF(IITPhysics!$AX$84,$A68,IITPhysics!BD$90)+SUMIF(IITPhysics!$AX$92,$A68,IITPhysics!BD$98))+(SUMIF(Chem!$AX$12,$A68,Chem!BD$18)+SUMIF(Chem!$AX$20,$A68,Chem!BD$26)+SUMIF(Chem!$AX$28,$A68,Chem!BD$34)+SUMIF(Chem!$AX$36,$A68,Chem!BD$42)+SUMIF(Chem!$AX$44,$A68,Chem!BD$50)+SUMIF(Chem!$AX$52,$A68,Chem!BD$58)+SUMIF(Chem!$AX$60,$A68,Chem!BD$66)+SUMIF(Chem!$AX$68,$A68,Chem!BD$74)+SUMIF(Chem!$AX$76,$A68,Chem!BD$82)+SUMIF(Chem!$AX$84,$A68,Chem!BD$90)+SUMIF(Chem!$AX$92,$A68,Chem!BD$98))+(SUMIF(IITChem!$AX$12,$A68,IITChem!BD$18)+SUMIF(IITChem!$AX$20,$A68,IITChem!BD$26)+SUMIF(IITChem!$AX$28,$A68,IITChem!BD$34)+SUMIF(IITChem!$AX$36,$A68,IITChem!BD$42)+SUMIF(IITChem!$AX$44,$A68,IITChem!BD$50)+SUMIF(IITChem!$AX$52,$A68,IITChem!BD$58)+SUMIF(IITChem!$AX$60,$A68,IITChem!BD$66)+SUMIF(IITChem!$AX$68,$A68,IITChem!BD$74)+SUMIF(IITChem!$AX$76,$A68,IITChem!BD$82)+SUMIF(IITChem!$AX$84,$A68,IITChem!BD$90)+SUMIF(IITChem!$AX$92,$A68,IITChem!BD$98))+(SUMIF(Bio!$AX$12,$A68,Bio!BD$18)+SUMIF(Bio!$AX$20,$A68,Bio!BD$26)+SUMIF(Bio!$AX$28,$A68,Bio!BD$34)+SUMIF(Bio!$AX$36,$A68,Bio!BD$42)+SUMIF(Bio!$AX$44,$A68,Bio!BD$50)+SUMIF(Bio!$AX$52,$A68,Bio!BD$58)+SUMIF(Bio!$AX$60,$A68,Bio!BD$66)+SUMIF(Bio!$AX$68,$A68,Bio!BD$74)+SUMIF(Bio!$AX$76,$A68,Bio!BD$82)+SUMIF(Bio!$AX$84,$A68,Bio!BD$90)+SUMIF(Bio!$AX$92,$A68,Bio!BD$98))+(SUMIF(Maths!$AX$12,$A68,Maths!BD$18)+SUMIF(Maths!$AX$20,$A68,Maths!BD$26)+SUMIF(Maths!$AX$28,$A68,Maths!BD$34)+SUMIF(Maths!$AX$36,$A68,Maths!BD$42)+SUMIF(Maths!$AX$44,$A68,Maths!BD$50)+SUMIF(Maths!$AX$52,$A68,Maths!BD$58)+SUMIF(Maths!$AX$60,$A68,Maths!BD$66)+SUMIF(Maths!$AX$68,$A68,Maths!BD$74)+SUMIF(Maths!$AX$76,$A68,Maths!BD$82)+SUMIF(Maths!$AX$84,$A68,Maths!BD$90)+SUMIF(Maths!$AX$92,$A68,Maths!BD$98))+(SUMIF(IITMaths!$AX$12,$A68,IITMaths!BD$18)+SUMIF(IITMaths!$AX$20,$A68,IITMaths!BD$26)+SUMIF(IITMaths!$AX$28,$A68,IITMaths!BD$34)+SUMIF(IITMaths!$AX$36,$A68,IITMaths!BD$42)+SUMIF(IITMaths!$AX$44,$A68,IITMaths!BD$50)+SUMIF(IITMaths!$AX$52,$A68,IITMaths!BD$58)+SUMIF(IITMaths!$AX$60,$A68,IITMaths!BD$66)+SUMIF(IITMaths!$AX$68,$A68,IITMaths!BD$74)+SUMIF(IITMaths!$AX$76,$A68,IITMaths!BD$82)+SUMIF(IITMaths!$AX$84,$A68,IITMaths!BD$90)+SUMIF(IITMaths!$AX$92,$A68,IITMaths!BD$98))+(SUMIF(FourthLecture!$AX$12,$A68,FourthLecture!BD$18)+SUMIF(FourthLecture!$AX$20,$A68,FourthLecture!BD$26)+SUMIF(FourthLecture!$AX$28,$A68,FourthLecture!BD$34)+SUMIF(FourthLecture!$AX$36,$A68,FourthLecture!BD$42)+SUMIF(FourthLecture!$AX$44,$A68,FourthLecture!BD$50)+SUMIF(FourthLecture!$AX$52,$A68,FourthLecture!BD$58)+SUMIF(FourthLecture!$AX$60,$A68,FourthLecture!BD$66)+SUMIF(FourthLecture!$AX$68,$A68,FourthLecture!BD$74)+SUMIF(FourthLecture!$AX$76,$A68,FourthLecture!BD$82)+SUMIF(FourthLecture!$AX$84,$A68,FourthLecture!BD$90)+SUMIF(FourthLecture!$AX$92,$A68,FourthLecture!BD$98))+(SUMIF(OtherSubjects!$AX$12,$A68,OtherSubjects!BD$18)+SUMIF(OtherSubjects!$AX$20,$A68,OtherSubjects!BD$26)+SUMIF(OtherSubjects!$AX$28,$A68,OtherSubjects!BD$34)+SUMIF(OtherSubjects!$AX$36,$A68,OtherSubjects!BD$42)+SUMIF(OtherSubjects!$AX$44,$A68,OtherSubjects!BD$50)+SUMIF(OtherSubjects!$AX$52,$A68,OtherSubjects!BD$58)+SUMIF(OtherSubjects!$AX$60,$A68,OtherSubjects!BD$66)+SUMIF(OtherSubjects!$AX$68,$A68,OtherSubjects!BD$74)+SUMIF(OtherSubjects!$AX$76,$A68,OtherSubjects!BD$82)+SUMIF(OtherSubjects!$AX$84,$A68,OtherSubjects!BD$90)+SUMIF(OtherSubjects!$AX$92,$A68,OtherSubjects!BD$98))</f>
        <v>0</v>
      </c>
    </row>
    <row r="69" spans="1:29">
      <c r="A69" s="358"/>
      <c r="B69" s="341" t="s">
        <v>104</v>
      </c>
      <c r="C69" s="333">
        <f t="shared" si="15"/>
        <v>0</v>
      </c>
      <c r="D69" s="352">
        <f t="shared" si="385"/>
        <v>0</v>
      </c>
      <c r="E69" s="354">
        <f>IFERROR(E68*E$25/E$24,)</f>
        <v>0</v>
      </c>
      <c r="F69" s="327">
        <f t="shared" ref="F69" si="387">IFERROR(F68*F$25/F$24,)</f>
        <v>0</v>
      </c>
      <c r="G69" s="327">
        <f t="shared" ref="G69" si="388">IFERROR(G68*G$25/G$24,)</f>
        <v>0</v>
      </c>
      <c r="H69" s="327">
        <f t="shared" ref="H69" si="389">IFERROR(H68*H$25/H$24,)</f>
        <v>0</v>
      </c>
      <c r="I69" s="327">
        <f t="shared" ref="I69" si="390">IFERROR(I68*I$25/I$24,)</f>
        <v>0</v>
      </c>
      <c r="J69" s="327">
        <f t="shared" ref="J69" si="391">IFERROR(J68*J$25/J$24,)</f>
        <v>0</v>
      </c>
      <c r="K69" s="327">
        <f t="shared" ref="K69" si="392">IFERROR(K68*K$25/K$24,)</f>
        <v>0</v>
      </c>
      <c r="L69" s="327">
        <f t="shared" ref="L69" si="393">IFERROR(L68*L$25/L$24,)</f>
        <v>0</v>
      </c>
      <c r="M69" s="327">
        <f t="shared" ref="M69" si="394">IFERROR(M68*M$25/M$24,)</f>
        <v>0</v>
      </c>
      <c r="N69" s="327">
        <f t="shared" ref="N69" si="395">IFERROR(N68*N$25/N$24,)</f>
        <v>0</v>
      </c>
      <c r="O69" s="327">
        <f t="shared" ref="O69" si="396">IFERROR(O68*O$25/O$24,)</f>
        <v>0</v>
      </c>
      <c r="P69" s="327">
        <f t="shared" ref="P69" si="397">IFERROR(P68*P$25/P$24,)</f>
        <v>0</v>
      </c>
      <c r="Q69" s="377">
        <f t="shared" si="386"/>
        <v>0</v>
      </c>
      <c r="R69" s="327">
        <f>IFERROR(R68*R$25/R$24,)</f>
        <v>0</v>
      </c>
      <c r="S69" s="327">
        <f t="shared" ref="S69" si="398">IFERROR(S68*S$25/S$24,)</f>
        <v>0</v>
      </c>
      <c r="T69" s="327">
        <f t="shared" ref="T69" si="399">IFERROR(T68*T$25/T$24,)</f>
        <v>0</v>
      </c>
      <c r="U69" s="327">
        <f t="shared" ref="U69" si="400">IFERROR(U68*U$25/U$24,)</f>
        <v>0</v>
      </c>
      <c r="V69" s="327">
        <f t="shared" ref="V69" si="401">IFERROR(V68*V$25/V$24,)</f>
        <v>0</v>
      </c>
      <c r="W69" s="327">
        <f t="shared" ref="W69" si="402">IFERROR(W68*W$25/W$24,)</f>
        <v>0</v>
      </c>
      <c r="X69" s="327">
        <f t="shared" ref="X69" si="403">IFERROR(X68*X$25/X$24,)</f>
        <v>0</v>
      </c>
      <c r="Y69" s="327">
        <f t="shared" ref="Y69" si="404">IFERROR(Y68*Y$25/Y$24,)</f>
        <v>0</v>
      </c>
      <c r="Z69" s="327">
        <f t="shared" ref="Z69" si="405">IFERROR(Z68*Z$25/Z$24,)</f>
        <v>0</v>
      </c>
      <c r="AA69" s="327">
        <f t="shared" ref="AA69" si="406">IFERROR(AA68*AA$25/AA$24,)</f>
        <v>0</v>
      </c>
      <c r="AB69" s="327">
        <f t="shared" ref="AB69" si="407">IFERROR(AB68*AB$25/AB$24,)</f>
        <v>0</v>
      </c>
      <c r="AC69" s="381">
        <f t="shared" ref="AC69" si="408">IFERROR(AC68*AC$25/AC$24,)</f>
        <v>0</v>
      </c>
    </row>
    <row r="70" spans="1:29">
      <c r="A70" s="332"/>
      <c r="B70" s="341" t="s">
        <v>90</v>
      </c>
      <c r="C70" s="333">
        <f t="shared" si="15"/>
        <v>78160</v>
      </c>
      <c r="D70" s="352">
        <f t="shared" si="385"/>
        <v>61360</v>
      </c>
      <c r="E70" s="353">
        <f>E68</f>
        <v>0</v>
      </c>
      <c r="F70" s="335">
        <f t="shared" ref="F70:W70" si="409">F68</f>
        <v>0</v>
      </c>
      <c r="G70" s="335">
        <f t="shared" si="409"/>
        <v>0</v>
      </c>
      <c r="H70" s="335">
        <f t="shared" si="409"/>
        <v>0</v>
      </c>
      <c r="I70" s="335">
        <f t="shared" si="409"/>
        <v>2560</v>
      </c>
      <c r="J70" s="335">
        <f t="shared" si="409"/>
        <v>9600</v>
      </c>
      <c r="K70" s="335">
        <f t="shared" si="409"/>
        <v>9600</v>
      </c>
      <c r="L70" s="335">
        <f t="shared" si="409"/>
        <v>9600</v>
      </c>
      <c r="M70" s="335">
        <f t="shared" si="409"/>
        <v>9600</v>
      </c>
      <c r="N70" s="335">
        <f t="shared" si="409"/>
        <v>9600</v>
      </c>
      <c r="O70" s="335">
        <f t="shared" si="409"/>
        <v>7200</v>
      </c>
      <c r="P70" s="335">
        <f t="shared" si="409"/>
        <v>3600</v>
      </c>
      <c r="Q70" s="335">
        <f t="shared" si="409"/>
        <v>16800</v>
      </c>
      <c r="R70" s="335">
        <f t="shared" si="409"/>
        <v>0</v>
      </c>
      <c r="S70" s="335">
        <f t="shared" si="409"/>
        <v>2100</v>
      </c>
      <c r="T70" s="335">
        <f t="shared" si="409"/>
        <v>1800</v>
      </c>
      <c r="U70" s="335">
        <f t="shared" si="409"/>
        <v>5700</v>
      </c>
      <c r="V70" s="335">
        <f t="shared" si="409"/>
        <v>3600</v>
      </c>
      <c r="W70" s="335">
        <f t="shared" si="409"/>
        <v>3600</v>
      </c>
      <c r="X70" s="335"/>
      <c r="Y70" s="335"/>
      <c r="Z70" s="335"/>
      <c r="AA70" s="335"/>
      <c r="AB70" s="335"/>
      <c r="AC70" s="367"/>
    </row>
    <row r="71" ht="12" spans="1:31">
      <c r="A71" s="336"/>
      <c r="B71" s="343" t="s">
        <v>91</v>
      </c>
      <c r="C71" s="333">
        <f t="shared" si="15"/>
        <v>0</v>
      </c>
      <c r="D71" s="352">
        <f t="shared" si="385"/>
        <v>0</v>
      </c>
      <c r="E71" s="357">
        <f>E68-E69-E70</f>
        <v>0</v>
      </c>
      <c r="F71" s="338">
        <f t="shared" ref="F71" si="410">F68-F69-F70</f>
        <v>0</v>
      </c>
      <c r="G71" s="338">
        <f t="shared" ref="G71" si="411">G68-G69-G70</f>
        <v>0</v>
      </c>
      <c r="H71" s="338">
        <f t="shared" ref="H71" si="412">H68-H69-H70</f>
        <v>0</v>
      </c>
      <c r="I71" s="338">
        <f t="shared" ref="I71" si="413">I68-I69-I70</f>
        <v>0</v>
      </c>
      <c r="J71" s="338">
        <f t="shared" ref="J71" si="414">J68-J69-J70</f>
        <v>0</v>
      </c>
      <c r="K71" s="338">
        <f t="shared" ref="K71" si="415">K68-K69-K70</f>
        <v>0</v>
      </c>
      <c r="L71" s="338">
        <f t="shared" ref="L71" si="416">L68-L69-L70</f>
        <v>0</v>
      </c>
      <c r="M71" s="338">
        <f t="shared" ref="M71" si="417">M68-M69-M70</f>
        <v>0</v>
      </c>
      <c r="N71" s="338">
        <f t="shared" ref="N71" si="418">N68-N69-N70</f>
        <v>0</v>
      </c>
      <c r="O71" s="338">
        <f t="shared" ref="O71" si="419">O68-O69-O70</f>
        <v>0</v>
      </c>
      <c r="P71" s="338">
        <f t="shared" ref="P71" si="420">P68-P69-P70</f>
        <v>0</v>
      </c>
      <c r="Q71" s="377">
        <f>SUM(R71:AC71)</f>
        <v>0</v>
      </c>
      <c r="R71" s="338">
        <f>R68-R69-R70</f>
        <v>0</v>
      </c>
      <c r="S71" s="338">
        <f t="shared" ref="S71" si="421">S68-S69-S70</f>
        <v>0</v>
      </c>
      <c r="T71" s="338">
        <f t="shared" ref="T71" si="422">T68-T69-T70</f>
        <v>0</v>
      </c>
      <c r="U71" s="338">
        <f t="shared" ref="U71" si="423">U68-U69-U70</f>
        <v>0</v>
      </c>
      <c r="V71" s="338">
        <f t="shared" ref="V71" si="424">V68-V69-V70</f>
        <v>0</v>
      </c>
      <c r="W71" s="338">
        <f t="shared" ref="W71" si="425">W68-W69-W70</f>
        <v>0</v>
      </c>
      <c r="X71" s="338">
        <f t="shared" ref="X71" si="426">X68-X69-X70</f>
        <v>0</v>
      </c>
      <c r="Y71" s="338">
        <f t="shared" ref="Y71" si="427">Y68-Y69-Y70</f>
        <v>0</v>
      </c>
      <c r="Z71" s="338">
        <f t="shared" ref="Z71" si="428">Z68-Z69-Z70</f>
        <v>0</v>
      </c>
      <c r="AA71" s="338">
        <f t="shared" ref="AA71" si="429">AA68-AA69-AA70</f>
        <v>0</v>
      </c>
      <c r="AB71" s="338">
        <f t="shared" ref="AB71" si="430">AB68-AB69-AB70</f>
        <v>0</v>
      </c>
      <c r="AC71" s="368">
        <f t="shared" ref="AC71" si="431">AC68-AC69-AC70</f>
        <v>0</v>
      </c>
      <c r="AE71" s="87"/>
    </row>
    <row r="72" spans="1:29">
      <c r="A72" s="328" t="s">
        <v>115</v>
      </c>
      <c r="B72" s="339" t="s">
        <v>94</v>
      </c>
      <c r="C72" s="320">
        <f t="shared" si="15"/>
        <v>867749.375</v>
      </c>
      <c r="D72" s="349">
        <f t="shared" ref="D72:D75" si="432">SUM(E72:P72)</f>
        <v>667244.375</v>
      </c>
      <c r="E72" s="350">
        <f>(SUMIF(Physics!$AK$12,$A72,Physics!AF$18)+SUMIF(Physics!$AK$20,$A72,Physics!AF$26)+SUMIF(Physics!$AK$28,$A72,Physics!AF$34)+SUMIF(Physics!$AK$36,$A72,Physics!AF$42)+SUMIF(Physics!$AK$44,$A72,Physics!AF$50)+SUMIF(Physics!$AK$52,$A72,Physics!AF$58)+SUMIF(Physics!$AK$60,$A72,Physics!AF$66)+SUMIF(Physics!$AK$68,$A72,Physics!AF$74)+SUMIF(Physics!$AK$76,$A72,Physics!AF$82)+SUMIF(Physics!$AK$84,$A72,Physics!AF$90)+SUMIF(Physics!$AK$92,$A72,Physics!AF$98))+(SUMIF(IITPhysics!$AK$12,$A72,IITPhysics!AF$18)+SUMIF(IITPhysics!$AK$20,$A72,IITPhysics!AF$26)+SUMIF(IITPhysics!$AK$28,$A72,IITPhysics!AF$34)+SUMIF(IITPhysics!$AK$36,$A72,IITPhysics!AF$42)+SUMIF(IITPhysics!$AK$44,$A72,IITPhysics!AF$50)+SUMIF(IITPhysics!$AK$52,$A72,IITPhysics!AF$58)+SUMIF(IITPhysics!$AK$60,$A72,IITPhysics!AF$66)+SUMIF(IITPhysics!$AK$68,$A72,IITPhysics!AF$74)+SUMIF(IITPhysics!$AK$76,$A72,IITPhysics!AF$82)+SUMIF(IITPhysics!$AK$84,$A72,IITPhysics!AF$90)+SUMIF(IITPhysics!$AK$92,$A72,IITPhysics!AF$98))+(SUMIF(Chem!$AK$12,$A72,Chem!AF$18)+SUMIF(Chem!$AK$20,$A72,Chem!AF$26)+SUMIF(Chem!$AK$28,$A72,Chem!AF$34)+SUMIF(Chem!$AK$36,$A72,Chem!AF$42)+SUMIF(Chem!$AK$44,$A72,Chem!AF$50)+SUMIF(Chem!$AK$52,$A72,Chem!AF$58)+SUMIF(Chem!$AK$60,$A72,Chem!AF$66)+SUMIF(Chem!$AK$68,$A72,Chem!AF$74)+SUMIF(Chem!$AK$76,$A72,Chem!AF$82)+SUMIF(Chem!$AK$84,$A72,Chem!AF$90)+SUMIF(Chem!$AK$92,$A72,Chem!AF$98))+(SUMIF(IITChem!$AK$12,$A72,IITChem!AF$18)+SUMIF(IITChem!$AK$20,$A72,IITChem!AF$26)+SUMIF(IITChem!$AK$28,$A72,IITChem!AF$34)+SUMIF(IITChem!$AK$36,$A72,IITChem!AF$42)+SUMIF(IITChem!$AK$44,$A72,IITChem!AF$50)+SUMIF(IITChem!$AK$52,$A72,IITChem!AF$58)+SUMIF(IITChem!$AK$60,$A72,IITChem!AF$66)+SUMIF(IITChem!$AK$68,$A72,IITChem!AF$74)+SUMIF(IITChem!$AK$76,$A72,IITChem!AF$82)+SUMIF(IITChem!$AK$84,$A72,IITChem!AF$90)+SUMIF(IITChem!$AK$92,$A72,IITChem!AF$98))+(SUMIF(Bio!$AK$12,$A72,Bio!AF$18)+SUMIF(Bio!$AK$20,$A72,Bio!AF$26)+SUMIF(Bio!$AK$28,$A72,Bio!AF$34)+SUMIF(Bio!$AK$36,$A72,Bio!AF$42)+SUMIF(Bio!$AK$44,$A72,Bio!AF$50)+SUMIF(Bio!$AK$52,$A72,Bio!AF$58)+SUMIF(Bio!$AK$60,$A72,Bio!AF$66)+SUMIF(Bio!$AK$68,$A72,Bio!AF$74)+SUMIF(Bio!$AK$76,$A72,Bio!AF$82)+SUMIF(Bio!$AK$84,$A72,Bio!AF$90)+SUMIF(Bio!$AK$92,$A72,Bio!AF$98))+(SUMIF(Maths!$AK$12,$A72,Maths!AF$18)+SUMIF(Maths!$AK$20,$A72,Maths!AF$26)+SUMIF(Maths!$AK$28,$A72,Maths!AF$34)+SUMIF(Maths!$AK$36,$A72,Maths!AF$42)+SUMIF(Maths!$AK$44,$A72,Maths!AF$50)+SUMIF(Maths!$AK$52,$A72,Maths!AF$58)+SUMIF(Maths!$AK$60,$A72,Maths!AF$66)+SUMIF(Maths!$AK$68,$A72,Maths!AF$74)+SUMIF(Maths!$AK$76,$A72,Maths!AF$82)+SUMIF(Maths!$AK$84,$A72,Maths!AF$90)+SUMIF(Maths!$AK$92,$A72,Maths!AF$98))+(SUMIF(IITMaths!$AK$12,$A72,IITMaths!AF$18)+SUMIF(IITMaths!$AK$20,$A72,IITMaths!AF$26)+SUMIF(IITMaths!$AK$28,$A72,IITMaths!AF$34)+SUMIF(IITMaths!$AK$36,$A72,IITMaths!AF$42)+SUMIF(IITMaths!$AK$44,$A72,IITMaths!AF$50)+SUMIF(IITMaths!$AK$52,$A72,IITMaths!AF$58)+SUMIF(IITMaths!$AK$60,$A72,IITMaths!AF$66)+SUMIF(IITMaths!$AK$68,$A72,IITMaths!AF$74)+SUMIF(IITMaths!$AK$76,$A72,IITMaths!AF$82)+SUMIF(IITMaths!$AK$84,$A72,IITMaths!AF$90)+SUMIF(IITMaths!$AK$92,$A72,IITMaths!AF$98))+(SUMIF(FourthLecture!$AK$12,$A72,FourthLecture!AF$18)+SUMIF(FourthLecture!$AK$20,$A72,FourthLecture!AF$26)+SUMIF(FourthLecture!$AK$28,$A72,FourthLecture!AF$34)+SUMIF(FourthLecture!$AK$36,$A72,FourthLecture!AF$42)+SUMIF(FourthLecture!$AK$44,$A72,FourthLecture!AF$50)+SUMIF(FourthLecture!$AK$52,$A72,FourthLecture!AF$58)+SUMIF(FourthLecture!$AK$60,$A72,FourthLecture!AF$66)+SUMIF(FourthLecture!$AK$68,$A72,FourthLecture!AF$74)+SUMIF(FourthLecture!$AK$76,$A72,FourthLecture!AF$82)+SUMIF(FourthLecture!$AK$84,$A72,FourthLecture!AF$90)+SUMIF(FourthLecture!$AK$92,$A72,FourthLecture!AF$98))+(SUMIF(OtherSubjects!$AK$12,$A72,OtherSubjects!AF$18)+SUMIF(OtherSubjects!$AK$20,$A72,OtherSubjects!AF$26)+SUMIF(OtherSubjects!$AK$28,$A72,OtherSubjects!AF$34)+SUMIF(OtherSubjects!$AK$36,$A72,OtherSubjects!AF$42)+SUMIF(OtherSubjects!$AK$44,$A72,OtherSubjects!AF$50)+SUMIF(OtherSubjects!$AK$52,$A72,OtherSubjects!AF$58)+SUMIF(OtherSubjects!$AK$60,$A72,OtherSubjects!AF$66)+SUMIF(OtherSubjects!$AK$68,$A72,OtherSubjects!AF$74)+SUMIF(OtherSubjects!$AK$76,$A72,OtherSubjects!AF$82)+SUMIF(OtherSubjects!$AK$84,$A72,OtherSubjects!AF$90)+SUMIF(OtherSubjects!$AK$92,$A72,OtherSubjects!AF$98))</f>
        <v>21385</v>
      </c>
      <c r="F72" s="331">
        <f>(SUMIF(Physics!$AK$12,$A72,Physics!AG$18)+SUMIF(Physics!$AK$20,$A72,Physics!AG$26)+SUMIF(Physics!$AK$28,$A72,Physics!AG$34)+SUMIF(Physics!$AK$36,$A72,Physics!AG$42)+SUMIF(Physics!$AK$44,$A72,Physics!AG$50)+SUMIF(Physics!$AK$52,$A72,Physics!AG$58)+SUMIF(Physics!$AK$60,$A72,Physics!AG$66)+SUMIF(Physics!$AK$68,$A72,Physics!AG$74)+SUMIF(Physics!$AK$76,$A72,Physics!AG$82)+SUMIF(Physics!$AK$84,$A72,Physics!AG$90)+SUMIF(Physics!$AK$92,$A72,Physics!AG$98))+(SUMIF(IITPhysics!$AK$12,$A72,IITPhysics!AG$18)+SUMIF(IITPhysics!$AK$20,$A72,IITPhysics!AG$26)+SUMIF(IITPhysics!$AK$28,$A72,IITPhysics!AG$34)+SUMIF(IITPhysics!$AK$36,$A72,IITPhysics!AG$42)+SUMIF(IITPhysics!$AK$44,$A72,IITPhysics!AG$50)+SUMIF(IITPhysics!$AK$52,$A72,IITPhysics!AG$58)+SUMIF(IITPhysics!$AK$60,$A72,IITPhysics!AG$66)+SUMIF(IITPhysics!$AK$68,$A72,IITPhysics!AG$74)+SUMIF(IITPhysics!$AK$76,$A72,IITPhysics!AG$82)+SUMIF(IITPhysics!$AK$84,$A72,IITPhysics!AG$90)+SUMIF(IITPhysics!$AK$92,$A72,IITPhysics!AG$98))+(SUMIF(Chem!$AK$12,$A72,Chem!AG$18)+SUMIF(Chem!$AK$20,$A72,Chem!AG$26)+SUMIF(Chem!$AK$28,$A72,Chem!AG$34)+SUMIF(Chem!$AK$36,$A72,Chem!AG$42)+SUMIF(Chem!$AK$44,$A72,Chem!AG$50)+SUMIF(Chem!$AK$52,$A72,Chem!AG$58)+SUMIF(Chem!$AK$60,$A72,Chem!AG$66)+SUMIF(Chem!$AK$68,$A72,Chem!AG$74)+SUMIF(Chem!$AK$76,$A72,Chem!AG$82)+SUMIF(Chem!$AK$84,$A72,Chem!AG$90)+SUMIF(Chem!$AK$92,$A72,Chem!AG$98))+(SUMIF(IITChem!$AK$12,$A72,IITChem!AG$18)+SUMIF(IITChem!$AK$20,$A72,IITChem!AG$26)+SUMIF(IITChem!$AK$28,$A72,IITChem!AG$34)+SUMIF(IITChem!$AK$36,$A72,IITChem!AG$42)+SUMIF(IITChem!$AK$44,$A72,IITChem!AG$50)+SUMIF(IITChem!$AK$52,$A72,IITChem!AG$58)+SUMIF(IITChem!$AK$60,$A72,IITChem!AG$66)+SUMIF(IITChem!$AK$68,$A72,IITChem!AG$74)+SUMIF(IITChem!$AK$76,$A72,IITChem!AG$82)+SUMIF(IITChem!$AK$84,$A72,IITChem!AG$90)+SUMIF(IITChem!$AK$92,$A72,IITChem!AG$98))+(SUMIF(Bio!$AK$12,$A72,Bio!AG$18)+SUMIF(Bio!$AK$20,$A72,Bio!AG$26)+SUMIF(Bio!$AK$28,$A72,Bio!AG$34)+SUMIF(Bio!$AK$36,$A72,Bio!AG$42)+SUMIF(Bio!$AK$44,$A72,Bio!AG$50)+SUMIF(Bio!$AK$52,$A72,Bio!AG$58)+SUMIF(Bio!$AK$60,$A72,Bio!AG$66)+SUMIF(Bio!$AK$68,$A72,Bio!AG$74)+SUMIF(Bio!$AK$76,$A72,Bio!AG$82)+SUMIF(Bio!$AK$84,$A72,Bio!AG$90)+SUMIF(Bio!$AK$92,$A72,Bio!AG$98))+(SUMIF(Maths!$AK$12,$A72,Maths!AG$18)+SUMIF(Maths!$AK$20,$A72,Maths!AG$26)+SUMIF(Maths!$AK$28,$A72,Maths!AG$34)+SUMIF(Maths!$AK$36,$A72,Maths!AG$42)+SUMIF(Maths!$AK$44,$A72,Maths!AG$50)+SUMIF(Maths!$AK$52,$A72,Maths!AG$58)+SUMIF(Maths!$AK$60,$A72,Maths!AG$66)+SUMIF(Maths!$AK$68,$A72,Maths!AG$74)+SUMIF(Maths!$AK$76,$A72,Maths!AG$82)+SUMIF(Maths!$AK$84,$A72,Maths!AG$90)+SUMIF(Maths!$AK$92,$A72,Maths!AG$98))+(SUMIF(IITMaths!$AK$12,$A72,IITMaths!AG$18)+SUMIF(IITMaths!$AK$20,$A72,IITMaths!AG$26)+SUMIF(IITMaths!$AK$28,$A72,IITMaths!AG$34)+SUMIF(IITMaths!$AK$36,$A72,IITMaths!AG$42)+SUMIF(IITMaths!$AK$44,$A72,IITMaths!AG$50)+SUMIF(IITMaths!$AK$52,$A72,IITMaths!AG$58)+SUMIF(IITMaths!$AK$60,$A72,IITMaths!AG$66)+SUMIF(IITMaths!$AK$68,$A72,IITMaths!AG$74)+SUMIF(IITMaths!$AK$76,$A72,IITMaths!AG$82)+SUMIF(IITMaths!$AK$84,$A72,IITMaths!AG$90)+SUMIF(IITMaths!$AK$92,$A72,IITMaths!AG$98))+(SUMIF(FourthLecture!$AK$12,$A72,FourthLecture!AG$18)+SUMIF(FourthLecture!$AK$20,$A72,FourthLecture!AG$26)+SUMIF(FourthLecture!$AK$28,$A72,FourthLecture!AG$34)+SUMIF(FourthLecture!$AK$36,$A72,FourthLecture!AG$42)+SUMIF(FourthLecture!$AK$44,$A72,FourthLecture!AG$50)+SUMIF(FourthLecture!$AK$52,$A72,FourthLecture!AG$58)+SUMIF(FourthLecture!$AK$60,$A72,FourthLecture!AG$66)+SUMIF(FourthLecture!$AK$68,$A72,FourthLecture!AG$74)+SUMIF(FourthLecture!$AK$76,$A72,FourthLecture!AG$82)+SUMIF(FourthLecture!$AK$84,$A72,FourthLecture!AG$90)+SUMIF(FourthLecture!$AK$92,$A72,FourthLecture!AG$98))+(SUMIF(OtherSubjects!$AK$12,$A72,OtherSubjects!AG$18)+SUMIF(OtherSubjects!$AK$20,$A72,OtherSubjects!AG$26)+SUMIF(OtherSubjects!$AK$28,$A72,OtherSubjects!AG$34)+SUMIF(OtherSubjects!$AK$36,$A72,OtherSubjects!AG$42)+SUMIF(OtherSubjects!$AK$44,$A72,OtherSubjects!AG$50)+SUMIF(OtherSubjects!$AK$52,$A72,OtherSubjects!AG$58)+SUMIF(OtherSubjects!$AK$60,$A72,OtherSubjects!AG$66)+SUMIF(OtherSubjects!$AK$68,$A72,OtherSubjects!AG$74)+SUMIF(OtherSubjects!$AK$76,$A72,OtherSubjects!AG$82)+SUMIF(OtherSubjects!$AK$84,$A72,OtherSubjects!AG$90)+SUMIF(OtherSubjects!$AK$92,$A72,OtherSubjects!AG$98))</f>
        <v>34912.5</v>
      </c>
      <c r="G72" s="331">
        <f>(SUMIF(Physics!$AK$12,$A72,Physics!AH$18)+SUMIF(Physics!$AK$20,$A72,Physics!AH$26)+SUMIF(Physics!$AK$28,$A72,Physics!AH$34)+SUMIF(Physics!$AK$36,$A72,Physics!AH$42)+SUMIF(Physics!$AK$44,$A72,Physics!AH$50)+SUMIF(Physics!$AK$52,$A72,Physics!AH$58)+SUMIF(Physics!$AK$60,$A72,Physics!AH$66)+SUMIF(Physics!$AK$68,$A72,Physics!AH$74)+SUMIF(Physics!$AK$76,$A72,Physics!AH$82)+SUMIF(Physics!$AK$84,$A72,Physics!AH$90)+SUMIF(Physics!$AK$92,$A72,Physics!AH$98))+(SUMIF(IITPhysics!$AK$12,$A72,IITPhysics!AH$18)+SUMIF(IITPhysics!$AK$20,$A72,IITPhysics!AH$26)+SUMIF(IITPhysics!$AK$28,$A72,IITPhysics!AH$34)+SUMIF(IITPhysics!$AK$36,$A72,IITPhysics!AH$42)+SUMIF(IITPhysics!$AK$44,$A72,IITPhysics!AH$50)+SUMIF(IITPhysics!$AK$52,$A72,IITPhysics!AH$58)+SUMIF(IITPhysics!$AK$60,$A72,IITPhysics!AH$66)+SUMIF(IITPhysics!$AK$68,$A72,IITPhysics!AH$74)+SUMIF(IITPhysics!$AK$76,$A72,IITPhysics!AH$82)+SUMIF(IITPhysics!$AK$84,$A72,IITPhysics!AH$90)+SUMIF(IITPhysics!$AK$92,$A72,IITPhysics!AH$98))+(SUMIF(Chem!$AK$12,$A72,Chem!AH$18)+SUMIF(Chem!$AK$20,$A72,Chem!AH$26)+SUMIF(Chem!$AK$28,$A72,Chem!AH$34)+SUMIF(Chem!$AK$36,$A72,Chem!AH$42)+SUMIF(Chem!$AK$44,$A72,Chem!AH$50)+SUMIF(Chem!$AK$52,$A72,Chem!AH$58)+SUMIF(Chem!$AK$60,$A72,Chem!AH$66)+SUMIF(Chem!$AK$68,$A72,Chem!AH$74)+SUMIF(Chem!$AK$76,$A72,Chem!AH$82)+SUMIF(Chem!$AK$84,$A72,Chem!AH$90)+SUMIF(Chem!$AK$92,$A72,Chem!AH$98))+(SUMIF(IITChem!$AK$12,$A72,IITChem!AH$18)+SUMIF(IITChem!$AK$20,$A72,IITChem!AH$26)+SUMIF(IITChem!$AK$28,$A72,IITChem!AH$34)+SUMIF(IITChem!$AK$36,$A72,IITChem!AH$42)+SUMIF(IITChem!$AK$44,$A72,IITChem!AH$50)+SUMIF(IITChem!$AK$52,$A72,IITChem!AH$58)+SUMIF(IITChem!$AK$60,$A72,IITChem!AH$66)+SUMIF(IITChem!$AK$68,$A72,IITChem!AH$74)+SUMIF(IITChem!$AK$76,$A72,IITChem!AH$82)+SUMIF(IITChem!$AK$84,$A72,IITChem!AH$90)+SUMIF(IITChem!$AK$92,$A72,IITChem!AH$98))+(SUMIF(Bio!$AK$12,$A72,Bio!AH$18)+SUMIF(Bio!$AK$20,$A72,Bio!AH$26)+SUMIF(Bio!$AK$28,$A72,Bio!AH$34)+SUMIF(Bio!$AK$36,$A72,Bio!AH$42)+SUMIF(Bio!$AK$44,$A72,Bio!AH$50)+SUMIF(Bio!$AK$52,$A72,Bio!AH$58)+SUMIF(Bio!$AK$60,$A72,Bio!AH$66)+SUMIF(Bio!$AK$68,$A72,Bio!AH$74)+SUMIF(Bio!$AK$76,$A72,Bio!AH$82)+SUMIF(Bio!$AK$84,$A72,Bio!AH$90)+SUMIF(Bio!$AK$92,$A72,Bio!AH$98))+(SUMIF(Maths!$AK$12,$A72,Maths!AH$18)+SUMIF(Maths!$AK$20,$A72,Maths!AH$26)+SUMIF(Maths!$AK$28,$A72,Maths!AH$34)+SUMIF(Maths!$AK$36,$A72,Maths!AH$42)+SUMIF(Maths!$AK$44,$A72,Maths!AH$50)+SUMIF(Maths!$AK$52,$A72,Maths!AH$58)+SUMIF(Maths!$AK$60,$A72,Maths!AH$66)+SUMIF(Maths!$AK$68,$A72,Maths!AH$74)+SUMIF(Maths!$AK$76,$A72,Maths!AH$82)+SUMIF(Maths!$AK$84,$A72,Maths!AH$90)+SUMIF(Maths!$AK$92,$A72,Maths!AH$98))+(SUMIF(IITMaths!$AK$12,$A72,IITMaths!AH$18)+SUMIF(IITMaths!$AK$20,$A72,IITMaths!AH$26)+SUMIF(IITMaths!$AK$28,$A72,IITMaths!AH$34)+SUMIF(IITMaths!$AK$36,$A72,IITMaths!AH$42)+SUMIF(IITMaths!$AK$44,$A72,IITMaths!AH$50)+SUMIF(IITMaths!$AK$52,$A72,IITMaths!AH$58)+SUMIF(IITMaths!$AK$60,$A72,IITMaths!AH$66)+SUMIF(IITMaths!$AK$68,$A72,IITMaths!AH$74)+SUMIF(IITMaths!$AK$76,$A72,IITMaths!AH$82)+SUMIF(IITMaths!$AK$84,$A72,IITMaths!AH$90)+SUMIF(IITMaths!$AK$92,$A72,IITMaths!AH$98))+(SUMIF(FourthLecture!$AK$12,$A72,FourthLecture!AH$18)+SUMIF(FourthLecture!$AK$20,$A72,FourthLecture!AH$26)+SUMIF(FourthLecture!$AK$28,$A72,FourthLecture!AH$34)+SUMIF(FourthLecture!$AK$36,$A72,FourthLecture!AH$42)+SUMIF(FourthLecture!$AK$44,$A72,FourthLecture!AH$50)+SUMIF(FourthLecture!$AK$52,$A72,FourthLecture!AH$58)+SUMIF(FourthLecture!$AK$60,$A72,FourthLecture!AH$66)+SUMIF(FourthLecture!$AK$68,$A72,FourthLecture!AH$74)+SUMIF(FourthLecture!$AK$76,$A72,FourthLecture!AH$82)+SUMIF(FourthLecture!$AK$84,$A72,FourthLecture!AH$90)+SUMIF(FourthLecture!$AK$92,$A72,FourthLecture!AH$98))+(SUMIF(OtherSubjects!$AK$12,$A72,OtherSubjects!AH$18)+SUMIF(OtherSubjects!$AK$20,$A72,OtherSubjects!AH$26)+SUMIF(OtherSubjects!$AK$28,$A72,OtherSubjects!AH$34)+SUMIF(OtherSubjects!$AK$36,$A72,OtherSubjects!AH$42)+SUMIF(OtherSubjects!$AK$44,$A72,OtherSubjects!AH$50)+SUMIF(OtherSubjects!$AK$52,$A72,OtherSubjects!AH$58)+SUMIF(OtherSubjects!$AK$60,$A72,OtherSubjects!AH$66)+SUMIF(OtherSubjects!$AK$68,$A72,OtherSubjects!AH$74)+SUMIF(OtherSubjects!$AK$76,$A72,OtherSubjects!AH$82)+SUMIF(OtherSubjects!$AK$84,$A72,OtherSubjects!AH$90)+SUMIF(OtherSubjects!$AK$92,$A72,OtherSubjects!AH$98))</f>
        <v>61652.5</v>
      </c>
      <c r="H72" s="331">
        <f>(SUMIF(Physics!$AK$12,$A72,Physics!AI$18)+SUMIF(Physics!$AK$20,$A72,Physics!AI$26)+SUMIF(Physics!$AK$28,$A72,Physics!AI$34)+SUMIF(Physics!$AK$36,$A72,Physics!AI$42)+SUMIF(Physics!$AK$44,$A72,Physics!AI$50)+SUMIF(Physics!$AK$52,$A72,Physics!AI$58)+SUMIF(Physics!$AK$60,$A72,Physics!AI$66)+SUMIF(Physics!$AK$68,$A72,Physics!AI$74)+SUMIF(Physics!$AK$76,$A72,Physics!AI$82)+SUMIF(Physics!$AK$84,$A72,Physics!AI$90)+SUMIF(Physics!$AK$92,$A72,Physics!AI$98))+(SUMIF(IITPhysics!$AK$12,$A72,IITPhysics!AI$18)+SUMIF(IITPhysics!$AK$20,$A72,IITPhysics!AI$26)+SUMIF(IITPhysics!$AK$28,$A72,IITPhysics!AI$34)+SUMIF(IITPhysics!$AK$36,$A72,IITPhysics!AI$42)+SUMIF(IITPhysics!$AK$44,$A72,IITPhysics!AI$50)+SUMIF(IITPhysics!$AK$52,$A72,IITPhysics!AI$58)+SUMIF(IITPhysics!$AK$60,$A72,IITPhysics!AI$66)+SUMIF(IITPhysics!$AK$68,$A72,IITPhysics!AI$74)+SUMIF(IITPhysics!$AK$76,$A72,IITPhysics!AI$82)+SUMIF(IITPhysics!$AK$84,$A72,IITPhysics!AI$90)+SUMIF(IITPhysics!$AK$92,$A72,IITPhysics!AI$98))+(SUMIF(Chem!$AK$12,$A72,Chem!AI$18)+SUMIF(Chem!$AK$20,$A72,Chem!AI$26)+SUMIF(Chem!$AK$28,$A72,Chem!AI$34)+SUMIF(Chem!$AK$36,$A72,Chem!AI$42)+SUMIF(Chem!$AK$44,$A72,Chem!AI$50)+SUMIF(Chem!$AK$52,$A72,Chem!AI$58)+SUMIF(Chem!$AK$60,$A72,Chem!AI$66)+SUMIF(Chem!$AK$68,$A72,Chem!AI$74)+SUMIF(Chem!$AK$76,$A72,Chem!AI$82)+SUMIF(Chem!$AK$84,$A72,Chem!AI$90)+SUMIF(Chem!$AK$92,$A72,Chem!AI$98))+(SUMIF(IITChem!$AK$12,$A72,IITChem!AI$18)+SUMIF(IITChem!$AK$20,$A72,IITChem!AI$26)+SUMIF(IITChem!$AK$28,$A72,IITChem!AI$34)+SUMIF(IITChem!$AK$36,$A72,IITChem!AI$42)+SUMIF(IITChem!$AK$44,$A72,IITChem!AI$50)+SUMIF(IITChem!$AK$52,$A72,IITChem!AI$58)+SUMIF(IITChem!$AK$60,$A72,IITChem!AI$66)+SUMIF(IITChem!$AK$68,$A72,IITChem!AI$74)+SUMIF(IITChem!$AK$76,$A72,IITChem!AI$82)+SUMIF(IITChem!$AK$84,$A72,IITChem!AI$90)+SUMIF(IITChem!$AK$92,$A72,IITChem!AI$98))+(SUMIF(Bio!$AK$12,$A72,Bio!AI$18)+SUMIF(Bio!$AK$20,$A72,Bio!AI$26)+SUMIF(Bio!$AK$28,$A72,Bio!AI$34)+SUMIF(Bio!$AK$36,$A72,Bio!AI$42)+SUMIF(Bio!$AK$44,$A72,Bio!AI$50)+SUMIF(Bio!$AK$52,$A72,Bio!AI$58)+SUMIF(Bio!$AK$60,$A72,Bio!AI$66)+SUMIF(Bio!$AK$68,$A72,Bio!AI$74)+SUMIF(Bio!$AK$76,$A72,Bio!AI$82)+SUMIF(Bio!$AK$84,$A72,Bio!AI$90)+SUMIF(Bio!$AK$92,$A72,Bio!AI$98))+(SUMIF(Maths!$AK$12,$A72,Maths!AI$18)+SUMIF(Maths!$AK$20,$A72,Maths!AI$26)+SUMIF(Maths!$AK$28,$A72,Maths!AI$34)+SUMIF(Maths!$AK$36,$A72,Maths!AI$42)+SUMIF(Maths!$AK$44,$A72,Maths!AI$50)+SUMIF(Maths!$AK$52,$A72,Maths!AI$58)+SUMIF(Maths!$AK$60,$A72,Maths!AI$66)+SUMIF(Maths!$AK$68,$A72,Maths!AI$74)+SUMIF(Maths!$AK$76,$A72,Maths!AI$82)+SUMIF(Maths!$AK$84,$A72,Maths!AI$90)+SUMIF(Maths!$AK$92,$A72,Maths!AI$98))+(SUMIF(IITMaths!$AK$12,$A72,IITMaths!AI$18)+SUMIF(IITMaths!$AK$20,$A72,IITMaths!AI$26)+SUMIF(IITMaths!$AK$28,$A72,IITMaths!AI$34)+SUMIF(IITMaths!$AK$36,$A72,IITMaths!AI$42)+SUMIF(IITMaths!$AK$44,$A72,IITMaths!AI$50)+SUMIF(IITMaths!$AK$52,$A72,IITMaths!AI$58)+SUMIF(IITMaths!$AK$60,$A72,IITMaths!AI$66)+SUMIF(IITMaths!$AK$68,$A72,IITMaths!AI$74)+SUMIF(IITMaths!$AK$76,$A72,IITMaths!AI$82)+SUMIF(IITMaths!$AK$84,$A72,IITMaths!AI$90)+SUMIF(IITMaths!$AK$92,$A72,IITMaths!AI$98))+(SUMIF(FourthLecture!$AK$12,$A72,FourthLecture!AI$18)+SUMIF(FourthLecture!$AK$20,$A72,FourthLecture!AI$26)+SUMIF(FourthLecture!$AK$28,$A72,FourthLecture!AI$34)+SUMIF(FourthLecture!$AK$36,$A72,FourthLecture!AI$42)+SUMIF(FourthLecture!$AK$44,$A72,FourthLecture!AI$50)+SUMIF(FourthLecture!$AK$52,$A72,FourthLecture!AI$58)+SUMIF(FourthLecture!$AK$60,$A72,FourthLecture!AI$66)+SUMIF(FourthLecture!$AK$68,$A72,FourthLecture!AI$74)+SUMIF(FourthLecture!$AK$76,$A72,FourthLecture!AI$82)+SUMIF(FourthLecture!$AK$84,$A72,FourthLecture!AI$90)+SUMIF(FourthLecture!$AK$92,$A72,FourthLecture!AI$98))+(SUMIF(OtherSubjects!$AK$12,$A72,OtherSubjects!AI$18)+SUMIF(OtherSubjects!$AK$20,$A72,OtherSubjects!AI$26)+SUMIF(OtherSubjects!$AK$28,$A72,OtherSubjects!AI$34)+SUMIF(OtherSubjects!$AK$36,$A72,OtherSubjects!AI$42)+SUMIF(OtherSubjects!$AK$44,$A72,OtherSubjects!AI$50)+SUMIF(OtherSubjects!$AK$52,$A72,OtherSubjects!AI$58)+SUMIF(OtherSubjects!$AK$60,$A72,OtherSubjects!AI$66)+SUMIF(OtherSubjects!$AK$68,$A72,OtherSubjects!AI$74)+SUMIF(OtherSubjects!$AK$76,$A72,OtherSubjects!AI$82)+SUMIF(OtherSubjects!$AK$84,$A72,OtherSubjects!AI$90)+SUMIF(OtherSubjects!$AK$92,$A72,OtherSubjects!AI$98))</f>
        <v>63945</v>
      </c>
      <c r="I72" s="331">
        <f>(SUMIF(Physics!$AK$12,$A72,Physics!AJ$18)+SUMIF(Physics!$AK$20,$A72,Physics!AJ$26)+SUMIF(Physics!$AK$28,$A72,Physics!AJ$34)+SUMIF(Physics!$AK$36,$A72,Physics!AJ$42)+SUMIF(Physics!$AK$44,$A72,Physics!AJ$50)+SUMIF(Physics!$AK$52,$A72,Physics!AJ$58)+SUMIF(Physics!$AK$60,$A72,Physics!AJ$66)+SUMIF(Physics!$AK$68,$A72,Physics!AJ$74)+SUMIF(Physics!$AK$76,$A72,Physics!AJ$82)+SUMIF(Physics!$AK$84,$A72,Physics!AJ$90)+SUMIF(Physics!$AK$92,$A72,Physics!AJ$98))+(SUMIF(IITPhysics!$AK$12,$A72,IITPhysics!AJ$18)+SUMIF(IITPhysics!$AK$20,$A72,IITPhysics!AJ$26)+SUMIF(IITPhysics!$AK$28,$A72,IITPhysics!AJ$34)+SUMIF(IITPhysics!$AK$36,$A72,IITPhysics!AJ$42)+SUMIF(IITPhysics!$AK$44,$A72,IITPhysics!AJ$50)+SUMIF(IITPhysics!$AK$52,$A72,IITPhysics!AJ$58)+SUMIF(IITPhysics!$AK$60,$A72,IITPhysics!AJ$66)+SUMIF(IITPhysics!$AK$68,$A72,IITPhysics!AJ$74)+SUMIF(IITPhysics!$AK$76,$A72,IITPhysics!AJ$82)+SUMIF(IITPhysics!$AK$84,$A72,IITPhysics!AJ$90)+SUMIF(IITPhysics!$AK$92,$A72,IITPhysics!AJ$98))+(SUMIF(Chem!$AK$12,$A72,Chem!AJ$18)+SUMIF(Chem!$AK$20,$A72,Chem!AJ$26)+SUMIF(Chem!$AK$28,$A72,Chem!AJ$34)+SUMIF(Chem!$AK$36,$A72,Chem!AJ$42)+SUMIF(Chem!$AK$44,$A72,Chem!AJ$50)+SUMIF(Chem!$AK$52,$A72,Chem!AJ$58)+SUMIF(Chem!$AK$60,$A72,Chem!AJ$66)+SUMIF(Chem!$AK$68,$A72,Chem!AJ$74)+SUMIF(Chem!$AK$76,$A72,Chem!AJ$82)+SUMIF(Chem!$AK$84,$A72,Chem!AJ$90)+SUMIF(Chem!$AK$92,$A72,Chem!AJ$98))+(SUMIF(IITChem!$AK$12,$A72,IITChem!AJ$18)+SUMIF(IITChem!$AK$20,$A72,IITChem!AJ$26)+SUMIF(IITChem!$AK$28,$A72,IITChem!AJ$34)+SUMIF(IITChem!$AK$36,$A72,IITChem!AJ$42)+SUMIF(IITChem!$AK$44,$A72,IITChem!AJ$50)+SUMIF(IITChem!$AK$52,$A72,IITChem!AJ$58)+SUMIF(IITChem!$AK$60,$A72,IITChem!AJ$66)+SUMIF(IITChem!$AK$68,$A72,IITChem!AJ$74)+SUMIF(IITChem!$AK$76,$A72,IITChem!AJ$82)+SUMIF(IITChem!$AK$84,$A72,IITChem!AJ$90)+SUMIF(IITChem!$AK$92,$A72,IITChem!AJ$98))+(SUMIF(Bio!$AK$12,$A72,Bio!AJ$18)+SUMIF(Bio!$AK$20,$A72,Bio!AJ$26)+SUMIF(Bio!$AK$28,$A72,Bio!AJ$34)+SUMIF(Bio!$AK$36,$A72,Bio!AJ$42)+SUMIF(Bio!$AK$44,$A72,Bio!AJ$50)+SUMIF(Bio!$AK$52,$A72,Bio!AJ$58)+SUMIF(Bio!$AK$60,$A72,Bio!AJ$66)+SUMIF(Bio!$AK$68,$A72,Bio!AJ$74)+SUMIF(Bio!$AK$76,$A72,Bio!AJ$82)+SUMIF(Bio!$AK$84,$A72,Bio!AJ$90)+SUMIF(Bio!$AK$92,$A72,Bio!AJ$98))+(SUMIF(Maths!$AK$12,$A72,Maths!AJ$18)+SUMIF(Maths!$AK$20,$A72,Maths!AJ$26)+SUMIF(Maths!$AK$28,$A72,Maths!AJ$34)+SUMIF(Maths!$AK$36,$A72,Maths!AJ$42)+SUMIF(Maths!$AK$44,$A72,Maths!AJ$50)+SUMIF(Maths!$AK$52,$A72,Maths!AJ$58)+SUMIF(Maths!$AK$60,$A72,Maths!AJ$66)+SUMIF(Maths!$AK$68,$A72,Maths!AJ$74)+SUMIF(Maths!$AK$76,$A72,Maths!AJ$82)+SUMIF(Maths!$AK$84,$A72,Maths!AJ$90)+SUMIF(Maths!$AK$92,$A72,Maths!AJ$98))+(SUMIF(IITMaths!$AK$12,$A72,IITMaths!AJ$18)+SUMIF(IITMaths!$AK$20,$A72,IITMaths!AJ$26)+SUMIF(IITMaths!$AK$28,$A72,IITMaths!AJ$34)+SUMIF(IITMaths!$AK$36,$A72,IITMaths!AJ$42)+SUMIF(IITMaths!$AK$44,$A72,IITMaths!AJ$50)+SUMIF(IITMaths!$AK$52,$A72,IITMaths!AJ$58)+SUMIF(IITMaths!$AK$60,$A72,IITMaths!AJ$66)+SUMIF(IITMaths!$AK$68,$A72,IITMaths!AJ$74)+SUMIF(IITMaths!$AK$76,$A72,IITMaths!AJ$82)+SUMIF(IITMaths!$AK$84,$A72,IITMaths!AJ$90)+SUMIF(IITMaths!$AK$92,$A72,IITMaths!AJ$98))+(SUMIF(FourthLecture!$AK$12,$A72,FourthLecture!AJ$18)+SUMIF(FourthLecture!$AK$20,$A72,FourthLecture!AJ$26)+SUMIF(FourthLecture!$AK$28,$A72,FourthLecture!AJ$34)+SUMIF(FourthLecture!$AK$36,$A72,FourthLecture!AJ$42)+SUMIF(FourthLecture!$AK$44,$A72,FourthLecture!AJ$50)+SUMIF(FourthLecture!$AK$52,$A72,FourthLecture!AJ$58)+SUMIF(FourthLecture!$AK$60,$A72,FourthLecture!AJ$66)+SUMIF(FourthLecture!$AK$68,$A72,FourthLecture!AJ$74)+SUMIF(FourthLecture!$AK$76,$A72,FourthLecture!AJ$82)+SUMIF(FourthLecture!$AK$84,$A72,FourthLecture!AJ$90)+SUMIF(FourthLecture!$AK$92,$A72,FourthLecture!AJ$98))+(SUMIF(OtherSubjects!$AK$12,$A72,OtherSubjects!AJ$18)+SUMIF(OtherSubjects!$AK$20,$A72,OtherSubjects!AJ$26)+SUMIF(OtherSubjects!$AK$28,$A72,OtherSubjects!AJ$34)+SUMIF(OtherSubjects!$AK$36,$A72,OtherSubjects!AJ$42)+SUMIF(OtherSubjects!$AK$44,$A72,OtherSubjects!AJ$50)+SUMIF(OtherSubjects!$AK$52,$A72,OtherSubjects!AJ$58)+SUMIF(OtherSubjects!$AK$60,$A72,OtherSubjects!AJ$66)+SUMIF(OtherSubjects!$AK$68,$A72,OtherSubjects!AJ$74)+SUMIF(OtherSubjects!$AK$76,$A72,OtherSubjects!AJ$82)+SUMIF(OtherSubjects!$AK$84,$A72,OtherSubjects!AJ$90)+SUMIF(OtherSubjects!$AK$92,$A72,OtherSubjects!AJ$98))</f>
        <v>69431.25</v>
      </c>
      <c r="J72" s="331">
        <f>(SUMIF(Physics!$AK$12,$A72,Physics!AK$18)+SUMIF(Physics!$AK$20,$A72,Physics!AK$26)+SUMIF(Physics!$AK$28,$A72,Physics!AK$34)+SUMIF(Physics!$AK$36,$A72,Physics!AK$42)+SUMIF(Physics!$AK$44,$A72,Physics!AK$50)+SUMIF(Physics!$AK$52,$A72,Physics!AK$58)+SUMIF(Physics!$AK$60,$A72,Physics!AK$66)+SUMIF(Physics!$AK$68,$A72,Physics!AK$74)+SUMIF(Physics!$AK$76,$A72,Physics!AK$82)+SUMIF(Physics!$AK$84,$A72,Physics!AK$90)+SUMIF(Physics!$AK$92,$A72,Physics!AK$98))+(SUMIF(IITPhysics!$AK$12,$A72,IITPhysics!AK$18)+SUMIF(IITPhysics!$AK$20,$A72,IITPhysics!AK$26)+SUMIF(IITPhysics!$AK$28,$A72,IITPhysics!AK$34)+SUMIF(IITPhysics!$AK$36,$A72,IITPhysics!AK$42)+SUMIF(IITPhysics!$AK$44,$A72,IITPhysics!AK$50)+SUMIF(IITPhysics!$AK$52,$A72,IITPhysics!AK$58)+SUMIF(IITPhysics!$AK$60,$A72,IITPhysics!AK$66)+SUMIF(IITPhysics!$AK$68,$A72,IITPhysics!AK$74)+SUMIF(IITPhysics!$AK$76,$A72,IITPhysics!AK$82)+SUMIF(IITPhysics!$AK$84,$A72,IITPhysics!AK$90)+SUMIF(IITPhysics!$AK$92,$A72,IITPhysics!AK$98))+(SUMIF(Chem!$AK$12,$A72,Chem!AK$18)+SUMIF(Chem!$AK$20,$A72,Chem!AK$26)+SUMIF(Chem!$AK$28,$A72,Chem!AK$34)+SUMIF(Chem!$AK$36,$A72,Chem!AK$42)+SUMIF(Chem!$AK$44,$A72,Chem!AK$50)+SUMIF(Chem!$AK$52,$A72,Chem!AK$58)+SUMIF(Chem!$AK$60,$A72,Chem!AK$66)+SUMIF(Chem!$AK$68,$A72,Chem!AK$74)+SUMIF(Chem!$AK$76,$A72,Chem!AK$82)+SUMIF(Chem!$AK$84,$A72,Chem!AK$90)+SUMIF(Chem!$AK$92,$A72,Chem!AK$98))+(SUMIF(IITChem!$AK$12,$A72,IITChem!AK$18)+SUMIF(IITChem!$AK$20,$A72,IITChem!AK$26)+SUMIF(IITChem!$AK$28,$A72,IITChem!AK$34)+SUMIF(IITChem!$AK$36,$A72,IITChem!AK$42)+SUMIF(IITChem!$AK$44,$A72,IITChem!AK$50)+SUMIF(IITChem!$AK$52,$A72,IITChem!AK$58)+SUMIF(IITChem!$AK$60,$A72,IITChem!AK$66)+SUMIF(IITChem!$AK$68,$A72,IITChem!AK$74)+SUMIF(IITChem!$AK$76,$A72,IITChem!AK$82)+SUMIF(IITChem!$AK$84,$A72,IITChem!AK$90)+SUMIF(IITChem!$AK$92,$A72,IITChem!AK$98))+(SUMIF(Bio!$AK$12,$A72,Bio!AK$18)+SUMIF(Bio!$AK$20,$A72,Bio!AK$26)+SUMIF(Bio!$AK$28,$A72,Bio!AK$34)+SUMIF(Bio!$AK$36,$A72,Bio!AK$42)+SUMIF(Bio!$AK$44,$A72,Bio!AK$50)+SUMIF(Bio!$AK$52,$A72,Bio!AK$58)+SUMIF(Bio!$AK$60,$A72,Bio!AK$66)+SUMIF(Bio!$AK$68,$A72,Bio!AK$74)+SUMIF(Bio!$AK$76,$A72,Bio!AK$82)+SUMIF(Bio!$AK$84,$A72,Bio!AK$90)+SUMIF(Bio!$AK$92,$A72,Bio!AK$98))+(SUMIF(Maths!$AK$12,$A72,Maths!AK$18)+SUMIF(Maths!$AK$20,$A72,Maths!AK$26)+SUMIF(Maths!$AK$28,$A72,Maths!AK$34)+SUMIF(Maths!$AK$36,$A72,Maths!AK$42)+SUMIF(Maths!$AK$44,$A72,Maths!AK$50)+SUMIF(Maths!$AK$52,$A72,Maths!AK$58)+SUMIF(Maths!$AK$60,$A72,Maths!AK$66)+SUMIF(Maths!$AK$68,$A72,Maths!AK$74)+SUMIF(Maths!$AK$76,$A72,Maths!AK$82)+SUMIF(Maths!$AK$84,$A72,Maths!AK$90)+SUMIF(Maths!$AK$92,$A72,Maths!AK$98))+(SUMIF(IITMaths!$AK$12,$A72,IITMaths!AK$18)+SUMIF(IITMaths!$AK$20,$A72,IITMaths!AK$26)+SUMIF(IITMaths!$AK$28,$A72,IITMaths!AK$34)+SUMIF(IITMaths!$AK$36,$A72,IITMaths!AK$42)+SUMIF(IITMaths!$AK$44,$A72,IITMaths!AK$50)+SUMIF(IITMaths!$AK$52,$A72,IITMaths!AK$58)+SUMIF(IITMaths!$AK$60,$A72,IITMaths!AK$66)+SUMIF(IITMaths!$AK$68,$A72,IITMaths!AK$74)+SUMIF(IITMaths!$AK$76,$A72,IITMaths!AK$82)+SUMIF(IITMaths!$AK$84,$A72,IITMaths!AK$90)+SUMIF(IITMaths!$AK$92,$A72,IITMaths!AK$98))+(SUMIF(FourthLecture!$AK$12,$A72,FourthLecture!AK$18)+SUMIF(FourthLecture!$AK$20,$A72,FourthLecture!AK$26)+SUMIF(FourthLecture!$AK$28,$A72,FourthLecture!AK$34)+SUMIF(FourthLecture!$AK$36,$A72,FourthLecture!AK$42)+SUMIF(FourthLecture!$AK$44,$A72,FourthLecture!AK$50)+SUMIF(FourthLecture!$AK$52,$A72,FourthLecture!AK$58)+SUMIF(FourthLecture!$AK$60,$A72,FourthLecture!AK$66)+SUMIF(FourthLecture!$AK$68,$A72,FourthLecture!AK$74)+SUMIF(FourthLecture!$AK$76,$A72,FourthLecture!AK$82)+SUMIF(FourthLecture!$AK$84,$A72,FourthLecture!AK$90)+SUMIF(FourthLecture!$AK$92,$A72,FourthLecture!AK$98))+(SUMIF(OtherSubjects!$AK$12,$A72,OtherSubjects!AK$18)+SUMIF(OtherSubjects!$AK$20,$A72,OtherSubjects!AK$26)+SUMIF(OtherSubjects!$AK$28,$A72,OtherSubjects!AK$34)+SUMIF(OtherSubjects!$AK$36,$A72,OtherSubjects!AK$42)+SUMIF(OtherSubjects!$AK$44,$A72,OtherSubjects!AK$50)+SUMIF(OtherSubjects!$AK$52,$A72,OtherSubjects!AK$58)+SUMIF(OtherSubjects!$AK$60,$A72,OtherSubjects!AK$66)+SUMIF(OtherSubjects!$AK$68,$A72,OtherSubjects!AK$74)+SUMIF(OtherSubjects!$AK$76,$A72,OtherSubjects!AK$82)+SUMIF(OtherSubjects!$AK$84,$A72,OtherSubjects!AK$90)+SUMIF(OtherSubjects!$AK$92,$A72,OtherSubjects!AK$98))</f>
        <v>53795</v>
      </c>
      <c r="K72" s="331">
        <f>(SUMIF(Physics!$AK$12,$A72,Physics!AL$18)+SUMIF(Physics!$AK$20,$A72,Physics!AL$26)+SUMIF(Physics!$AK$28,$A72,Physics!AL$34)+SUMIF(Physics!$AK$36,$A72,Physics!AL$42)+SUMIF(Physics!$AK$44,$A72,Physics!AL$50)+SUMIF(Physics!$AK$52,$A72,Physics!AL$58)+SUMIF(Physics!$AK$60,$A72,Physics!AL$66)+SUMIF(Physics!$AK$68,$A72,Physics!AL$74)+SUMIF(Physics!$AK$76,$A72,Physics!AL$82)+SUMIF(Physics!$AK$84,$A72,Physics!AL$90)+SUMIF(Physics!$AK$92,$A72,Physics!AL$98))+(SUMIF(IITPhysics!$AK$12,$A72,IITPhysics!AL$18)+SUMIF(IITPhysics!$AK$20,$A72,IITPhysics!AL$26)+SUMIF(IITPhysics!$AK$28,$A72,IITPhysics!AL$34)+SUMIF(IITPhysics!$AK$36,$A72,IITPhysics!AL$42)+SUMIF(IITPhysics!$AK$44,$A72,IITPhysics!AL$50)+SUMIF(IITPhysics!$AK$52,$A72,IITPhysics!AL$58)+SUMIF(IITPhysics!$AK$60,$A72,IITPhysics!AL$66)+SUMIF(IITPhysics!$AK$68,$A72,IITPhysics!AL$74)+SUMIF(IITPhysics!$AK$76,$A72,IITPhysics!AL$82)+SUMIF(IITPhysics!$AK$84,$A72,IITPhysics!AL$90)+SUMIF(IITPhysics!$AK$92,$A72,IITPhysics!AL$98))+(SUMIF(Chem!$AK$12,$A72,Chem!AL$18)+SUMIF(Chem!$AK$20,$A72,Chem!AL$26)+SUMIF(Chem!$AK$28,$A72,Chem!AL$34)+SUMIF(Chem!$AK$36,$A72,Chem!AL$42)+SUMIF(Chem!$AK$44,$A72,Chem!AL$50)+SUMIF(Chem!$AK$52,$A72,Chem!AL$58)+SUMIF(Chem!$AK$60,$A72,Chem!AL$66)+SUMIF(Chem!$AK$68,$A72,Chem!AL$74)+SUMIF(Chem!$AK$76,$A72,Chem!AL$82)+SUMIF(Chem!$AK$84,$A72,Chem!AL$90)+SUMIF(Chem!$AK$92,$A72,Chem!AL$98))+(SUMIF(IITChem!$AK$12,$A72,IITChem!AL$18)+SUMIF(IITChem!$AK$20,$A72,IITChem!AL$26)+SUMIF(IITChem!$AK$28,$A72,IITChem!AL$34)+SUMIF(IITChem!$AK$36,$A72,IITChem!AL$42)+SUMIF(IITChem!$AK$44,$A72,IITChem!AL$50)+SUMIF(IITChem!$AK$52,$A72,IITChem!AL$58)+SUMIF(IITChem!$AK$60,$A72,IITChem!AL$66)+SUMIF(IITChem!$AK$68,$A72,IITChem!AL$74)+SUMIF(IITChem!$AK$76,$A72,IITChem!AL$82)+SUMIF(IITChem!$AK$84,$A72,IITChem!AL$90)+SUMIF(IITChem!$AK$92,$A72,IITChem!AL$98))+(SUMIF(Bio!$AK$12,$A72,Bio!AL$18)+SUMIF(Bio!$AK$20,$A72,Bio!AL$26)+SUMIF(Bio!$AK$28,$A72,Bio!AL$34)+SUMIF(Bio!$AK$36,$A72,Bio!AL$42)+SUMIF(Bio!$AK$44,$A72,Bio!AL$50)+SUMIF(Bio!$AK$52,$A72,Bio!AL$58)+SUMIF(Bio!$AK$60,$A72,Bio!AL$66)+SUMIF(Bio!$AK$68,$A72,Bio!AL$74)+SUMIF(Bio!$AK$76,$A72,Bio!AL$82)+SUMIF(Bio!$AK$84,$A72,Bio!AL$90)+SUMIF(Bio!$AK$92,$A72,Bio!AL$98))+(SUMIF(Maths!$AK$12,$A72,Maths!AL$18)+SUMIF(Maths!$AK$20,$A72,Maths!AL$26)+SUMIF(Maths!$AK$28,$A72,Maths!AL$34)+SUMIF(Maths!$AK$36,$A72,Maths!AL$42)+SUMIF(Maths!$AK$44,$A72,Maths!AL$50)+SUMIF(Maths!$AK$52,$A72,Maths!AL$58)+SUMIF(Maths!$AK$60,$A72,Maths!AL$66)+SUMIF(Maths!$AK$68,$A72,Maths!AL$74)+SUMIF(Maths!$AK$76,$A72,Maths!AL$82)+SUMIF(Maths!$AK$84,$A72,Maths!AL$90)+SUMIF(Maths!$AK$92,$A72,Maths!AL$98))+(SUMIF(IITMaths!$AK$12,$A72,IITMaths!AL$18)+SUMIF(IITMaths!$AK$20,$A72,IITMaths!AL$26)+SUMIF(IITMaths!$AK$28,$A72,IITMaths!AL$34)+SUMIF(IITMaths!$AK$36,$A72,IITMaths!AL$42)+SUMIF(IITMaths!$AK$44,$A72,IITMaths!AL$50)+SUMIF(IITMaths!$AK$52,$A72,IITMaths!AL$58)+SUMIF(IITMaths!$AK$60,$A72,IITMaths!AL$66)+SUMIF(IITMaths!$AK$68,$A72,IITMaths!AL$74)+SUMIF(IITMaths!$AK$76,$A72,IITMaths!AL$82)+SUMIF(IITMaths!$AK$84,$A72,IITMaths!AL$90)+SUMIF(IITMaths!$AK$92,$A72,IITMaths!AL$98))+(SUMIF(FourthLecture!$AK$12,$A72,FourthLecture!AL$18)+SUMIF(FourthLecture!$AK$20,$A72,FourthLecture!AL$26)+SUMIF(FourthLecture!$AK$28,$A72,FourthLecture!AL$34)+SUMIF(FourthLecture!$AK$36,$A72,FourthLecture!AL$42)+SUMIF(FourthLecture!$AK$44,$A72,FourthLecture!AL$50)+SUMIF(FourthLecture!$AK$52,$A72,FourthLecture!AL$58)+SUMIF(FourthLecture!$AK$60,$A72,FourthLecture!AL$66)+SUMIF(FourthLecture!$AK$68,$A72,FourthLecture!AL$74)+SUMIF(FourthLecture!$AK$76,$A72,FourthLecture!AL$82)+SUMIF(FourthLecture!$AK$84,$A72,FourthLecture!AL$90)+SUMIF(FourthLecture!$AK$92,$A72,FourthLecture!AL$98))+(SUMIF(OtherSubjects!$AK$12,$A72,OtherSubjects!AL$18)+SUMIF(OtherSubjects!$AK$20,$A72,OtherSubjects!AL$26)+SUMIF(OtherSubjects!$AK$28,$A72,OtherSubjects!AL$34)+SUMIF(OtherSubjects!$AK$36,$A72,OtherSubjects!AL$42)+SUMIF(OtherSubjects!$AK$44,$A72,OtherSubjects!AL$50)+SUMIF(OtherSubjects!$AK$52,$A72,OtherSubjects!AL$58)+SUMIF(OtherSubjects!$AK$60,$A72,OtherSubjects!AL$66)+SUMIF(OtherSubjects!$AK$68,$A72,OtherSubjects!AL$74)+SUMIF(OtherSubjects!$AK$76,$A72,OtherSubjects!AL$82)+SUMIF(OtherSubjects!$AK$84,$A72,OtherSubjects!AL$90)+SUMIF(OtherSubjects!$AK$92,$A72,OtherSubjects!AL$98))</f>
        <v>57960</v>
      </c>
      <c r="L72" s="331">
        <f>(SUMIF(Physics!$AK$12,$A72,Physics!AM$18)+SUMIF(Physics!$AK$20,$A72,Physics!AM$26)+SUMIF(Physics!$AK$28,$A72,Physics!AM$34)+SUMIF(Physics!$AK$36,$A72,Physics!AM$42)+SUMIF(Physics!$AK$44,$A72,Physics!AM$50)+SUMIF(Physics!$AK$52,$A72,Physics!AM$58)+SUMIF(Physics!$AK$60,$A72,Physics!AM$66)+SUMIF(Physics!$AK$68,$A72,Physics!AM$74)+SUMIF(Physics!$AK$76,$A72,Physics!AM$82)+SUMIF(Physics!$AK$84,$A72,Physics!AM$90)+SUMIF(Physics!$AK$92,$A72,Physics!AM$98))+(SUMIF(IITPhysics!$AK$12,$A72,IITPhysics!AM$18)+SUMIF(IITPhysics!$AK$20,$A72,IITPhysics!AM$26)+SUMIF(IITPhysics!$AK$28,$A72,IITPhysics!AM$34)+SUMIF(IITPhysics!$AK$36,$A72,IITPhysics!AM$42)+SUMIF(IITPhysics!$AK$44,$A72,IITPhysics!AM$50)+SUMIF(IITPhysics!$AK$52,$A72,IITPhysics!AM$58)+SUMIF(IITPhysics!$AK$60,$A72,IITPhysics!AM$66)+SUMIF(IITPhysics!$AK$68,$A72,IITPhysics!AM$74)+SUMIF(IITPhysics!$AK$76,$A72,IITPhysics!AM$82)+SUMIF(IITPhysics!$AK$84,$A72,IITPhysics!AM$90)+SUMIF(IITPhysics!$AK$92,$A72,IITPhysics!AM$98))+(SUMIF(Chem!$AK$12,$A72,Chem!AM$18)+SUMIF(Chem!$AK$20,$A72,Chem!AM$26)+SUMIF(Chem!$AK$28,$A72,Chem!AM$34)+SUMIF(Chem!$AK$36,$A72,Chem!AM$42)+SUMIF(Chem!$AK$44,$A72,Chem!AM$50)+SUMIF(Chem!$AK$52,$A72,Chem!AM$58)+SUMIF(Chem!$AK$60,$A72,Chem!AM$66)+SUMIF(Chem!$AK$68,$A72,Chem!AM$74)+SUMIF(Chem!$AK$76,$A72,Chem!AM$82)+SUMIF(Chem!$AK$84,$A72,Chem!AM$90)+SUMIF(Chem!$AK$92,$A72,Chem!AM$98))+(SUMIF(IITChem!$AK$12,$A72,IITChem!AM$18)+SUMIF(IITChem!$AK$20,$A72,IITChem!AM$26)+SUMIF(IITChem!$AK$28,$A72,IITChem!AM$34)+SUMIF(IITChem!$AK$36,$A72,IITChem!AM$42)+SUMIF(IITChem!$AK$44,$A72,IITChem!AM$50)+SUMIF(IITChem!$AK$52,$A72,IITChem!AM$58)+SUMIF(IITChem!$AK$60,$A72,IITChem!AM$66)+SUMIF(IITChem!$AK$68,$A72,IITChem!AM$74)+SUMIF(IITChem!$AK$76,$A72,IITChem!AM$82)+SUMIF(IITChem!$AK$84,$A72,IITChem!AM$90)+SUMIF(IITChem!$AK$92,$A72,IITChem!AM$98))+(SUMIF(Bio!$AK$12,$A72,Bio!AM$18)+SUMIF(Bio!$AK$20,$A72,Bio!AM$26)+SUMIF(Bio!$AK$28,$A72,Bio!AM$34)+SUMIF(Bio!$AK$36,$A72,Bio!AM$42)+SUMIF(Bio!$AK$44,$A72,Bio!AM$50)+SUMIF(Bio!$AK$52,$A72,Bio!AM$58)+SUMIF(Bio!$AK$60,$A72,Bio!AM$66)+SUMIF(Bio!$AK$68,$A72,Bio!AM$74)+SUMIF(Bio!$AK$76,$A72,Bio!AM$82)+SUMIF(Bio!$AK$84,$A72,Bio!AM$90)+SUMIF(Bio!$AK$92,$A72,Bio!AM$98))+(SUMIF(Maths!$AK$12,$A72,Maths!AM$18)+SUMIF(Maths!$AK$20,$A72,Maths!AM$26)+SUMIF(Maths!$AK$28,$A72,Maths!AM$34)+SUMIF(Maths!$AK$36,$A72,Maths!AM$42)+SUMIF(Maths!$AK$44,$A72,Maths!AM$50)+SUMIF(Maths!$AK$52,$A72,Maths!AM$58)+SUMIF(Maths!$AK$60,$A72,Maths!AM$66)+SUMIF(Maths!$AK$68,$A72,Maths!AM$74)+SUMIF(Maths!$AK$76,$A72,Maths!AM$82)+SUMIF(Maths!$AK$84,$A72,Maths!AM$90)+SUMIF(Maths!$AK$92,$A72,Maths!AM$98))+(SUMIF(IITMaths!$AK$12,$A72,IITMaths!AM$18)+SUMIF(IITMaths!$AK$20,$A72,IITMaths!AM$26)+SUMIF(IITMaths!$AK$28,$A72,IITMaths!AM$34)+SUMIF(IITMaths!$AK$36,$A72,IITMaths!AM$42)+SUMIF(IITMaths!$AK$44,$A72,IITMaths!AM$50)+SUMIF(IITMaths!$AK$52,$A72,IITMaths!AM$58)+SUMIF(IITMaths!$AK$60,$A72,IITMaths!AM$66)+SUMIF(IITMaths!$AK$68,$A72,IITMaths!AM$74)+SUMIF(IITMaths!$AK$76,$A72,IITMaths!AM$82)+SUMIF(IITMaths!$AK$84,$A72,IITMaths!AM$90)+SUMIF(IITMaths!$AK$92,$A72,IITMaths!AM$98))+(SUMIF(FourthLecture!$AK$12,$A72,FourthLecture!AM$18)+SUMIF(FourthLecture!$AK$20,$A72,FourthLecture!AM$26)+SUMIF(FourthLecture!$AK$28,$A72,FourthLecture!AM$34)+SUMIF(FourthLecture!$AK$36,$A72,FourthLecture!AM$42)+SUMIF(FourthLecture!$AK$44,$A72,FourthLecture!AM$50)+SUMIF(FourthLecture!$AK$52,$A72,FourthLecture!AM$58)+SUMIF(FourthLecture!$AK$60,$A72,FourthLecture!AM$66)+SUMIF(FourthLecture!$AK$68,$A72,FourthLecture!AM$74)+SUMIF(FourthLecture!$AK$76,$A72,FourthLecture!AM$82)+SUMIF(FourthLecture!$AK$84,$A72,FourthLecture!AM$90)+SUMIF(FourthLecture!$AK$92,$A72,FourthLecture!AM$98))+(SUMIF(OtherSubjects!$AK$12,$A72,OtherSubjects!AM$18)+SUMIF(OtherSubjects!$AK$20,$A72,OtherSubjects!AM$26)+SUMIF(OtherSubjects!$AK$28,$A72,OtherSubjects!AM$34)+SUMIF(OtherSubjects!$AK$36,$A72,OtherSubjects!AM$42)+SUMIF(OtherSubjects!$AK$44,$A72,OtherSubjects!AM$50)+SUMIF(OtherSubjects!$AK$52,$A72,OtherSubjects!AM$58)+SUMIF(OtherSubjects!$AK$60,$A72,OtherSubjects!AM$66)+SUMIF(OtherSubjects!$AK$68,$A72,OtherSubjects!AM$74)+SUMIF(OtherSubjects!$AK$76,$A72,OtherSubjects!AM$82)+SUMIF(OtherSubjects!$AK$84,$A72,OtherSubjects!AM$90)+SUMIF(OtherSubjects!$AK$92,$A72,OtherSubjects!AM$98))</f>
        <v>50470</v>
      </c>
      <c r="M72" s="331">
        <f>(SUMIF(Physics!$AK$12,$A72,Physics!AN$18)+SUMIF(Physics!$AK$20,$A72,Physics!AN$26)+SUMIF(Physics!$AK$28,$A72,Physics!AN$34)+SUMIF(Physics!$AK$36,$A72,Physics!AN$42)+SUMIF(Physics!$AK$44,$A72,Physics!AN$50)+SUMIF(Physics!$AK$52,$A72,Physics!AN$58)+SUMIF(Physics!$AK$60,$A72,Physics!AN$66)+SUMIF(Physics!$AK$68,$A72,Physics!AN$74)+SUMIF(Physics!$AK$76,$A72,Physics!AN$82)+SUMIF(Physics!$AK$84,$A72,Physics!AN$90)+SUMIF(Physics!$AK$92,$A72,Physics!AN$98))+(SUMIF(IITPhysics!$AK$12,$A72,IITPhysics!AN$18)+SUMIF(IITPhysics!$AK$20,$A72,IITPhysics!AN$26)+SUMIF(IITPhysics!$AK$28,$A72,IITPhysics!AN$34)+SUMIF(IITPhysics!$AK$36,$A72,IITPhysics!AN$42)+SUMIF(IITPhysics!$AK$44,$A72,IITPhysics!AN$50)+SUMIF(IITPhysics!$AK$52,$A72,IITPhysics!AN$58)+SUMIF(IITPhysics!$AK$60,$A72,IITPhysics!AN$66)+SUMIF(IITPhysics!$AK$68,$A72,IITPhysics!AN$74)+SUMIF(IITPhysics!$AK$76,$A72,IITPhysics!AN$82)+SUMIF(IITPhysics!$AK$84,$A72,IITPhysics!AN$90)+SUMIF(IITPhysics!$AK$92,$A72,IITPhysics!AN$98))+(SUMIF(Chem!$AK$12,$A72,Chem!AN$18)+SUMIF(Chem!$AK$20,$A72,Chem!AN$26)+SUMIF(Chem!$AK$28,$A72,Chem!AN$34)+SUMIF(Chem!$AK$36,$A72,Chem!AN$42)+SUMIF(Chem!$AK$44,$A72,Chem!AN$50)+SUMIF(Chem!$AK$52,$A72,Chem!AN$58)+SUMIF(Chem!$AK$60,$A72,Chem!AN$66)+SUMIF(Chem!$AK$68,$A72,Chem!AN$74)+SUMIF(Chem!$AK$76,$A72,Chem!AN$82)+SUMIF(Chem!$AK$84,$A72,Chem!AN$90)+SUMIF(Chem!$AK$92,$A72,Chem!AN$98))+(SUMIF(IITChem!$AK$12,$A72,IITChem!AN$18)+SUMIF(IITChem!$AK$20,$A72,IITChem!AN$26)+SUMIF(IITChem!$AK$28,$A72,IITChem!AN$34)+SUMIF(IITChem!$AK$36,$A72,IITChem!AN$42)+SUMIF(IITChem!$AK$44,$A72,IITChem!AN$50)+SUMIF(IITChem!$AK$52,$A72,IITChem!AN$58)+SUMIF(IITChem!$AK$60,$A72,IITChem!AN$66)+SUMIF(IITChem!$AK$68,$A72,IITChem!AN$74)+SUMIF(IITChem!$AK$76,$A72,IITChem!AN$82)+SUMIF(IITChem!$AK$84,$A72,IITChem!AN$90)+SUMIF(IITChem!$AK$92,$A72,IITChem!AN$98))+(SUMIF(Bio!$AK$12,$A72,Bio!AN$18)+SUMIF(Bio!$AK$20,$A72,Bio!AN$26)+SUMIF(Bio!$AK$28,$A72,Bio!AN$34)+SUMIF(Bio!$AK$36,$A72,Bio!AN$42)+SUMIF(Bio!$AK$44,$A72,Bio!AN$50)+SUMIF(Bio!$AK$52,$A72,Bio!AN$58)+SUMIF(Bio!$AK$60,$A72,Bio!AN$66)+SUMIF(Bio!$AK$68,$A72,Bio!AN$74)+SUMIF(Bio!$AK$76,$A72,Bio!AN$82)+SUMIF(Bio!$AK$84,$A72,Bio!AN$90)+SUMIF(Bio!$AK$92,$A72,Bio!AN$98))+(SUMIF(Maths!$AK$12,$A72,Maths!AN$18)+SUMIF(Maths!$AK$20,$A72,Maths!AN$26)+SUMIF(Maths!$AK$28,$A72,Maths!AN$34)+SUMIF(Maths!$AK$36,$A72,Maths!AN$42)+SUMIF(Maths!$AK$44,$A72,Maths!AN$50)+SUMIF(Maths!$AK$52,$A72,Maths!AN$58)+SUMIF(Maths!$AK$60,$A72,Maths!AN$66)+SUMIF(Maths!$AK$68,$A72,Maths!AN$74)+SUMIF(Maths!$AK$76,$A72,Maths!AN$82)+SUMIF(Maths!$AK$84,$A72,Maths!AN$90)+SUMIF(Maths!$AK$92,$A72,Maths!AN$98))+(SUMIF(IITMaths!$AK$12,$A72,IITMaths!AN$18)+SUMIF(IITMaths!$AK$20,$A72,IITMaths!AN$26)+SUMIF(IITMaths!$AK$28,$A72,IITMaths!AN$34)+SUMIF(IITMaths!$AK$36,$A72,IITMaths!AN$42)+SUMIF(IITMaths!$AK$44,$A72,IITMaths!AN$50)+SUMIF(IITMaths!$AK$52,$A72,IITMaths!AN$58)+SUMIF(IITMaths!$AK$60,$A72,IITMaths!AN$66)+SUMIF(IITMaths!$AK$68,$A72,IITMaths!AN$74)+SUMIF(IITMaths!$AK$76,$A72,IITMaths!AN$82)+SUMIF(IITMaths!$AK$84,$A72,IITMaths!AN$90)+SUMIF(IITMaths!$AK$92,$A72,IITMaths!AN$98))+(SUMIF(FourthLecture!$AK$12,$A72,FourthLecture!AN$18)+SUMIF(FourthLecture!$AK$20,$A72,FourthLecture!AN$26)+SUMIF(FourthLecture!$AK$28,$A72,FourthLecture!AN$34)+SUMIF(FourthLecture!$AK$36,$A72,FourthLecture!AN$42)+SUMIF(FourthLecture!$AK$44,$A72,FourthLecture!AN$50)+SUMIF(FourthLecture!$AK$52,$A72,FourthLecture!AN$58)+SUMIF(FourthLecture!$AK$60,$A72,FourthLecture!AN$66)+SUMIF(FourthLecture!$AK$68,$A72,FourthLecture!AN$74)+SUMIF(FourthLecture!$AK$76,$A72,FourthLecture!AN$82)+SUMIF(FourthLecture!$AK$84,$A72,FourthLecture!AN$90)+SUMIF(FourthLecture!$AK$92,$A72,FourthLecture!AN$98))+(SUMIF(OtherSubjects!$AK$12,$A72,OtherSubjects!AN$18)+SUMIF(OtherSubjects!$AK$20,$A72,OtherSubjects!AN$26)+SUMIF(OtherSubjects!$AK$28,$A72,OtherSubjects!AN$34)+SUMIF(OtherSubjects!$AK$36,$A72,OtherSubjects!AN$42)+SUMIF(OtherSubjects!$AK$44,$A72,OtherSubjects!AN$50)+SUMIF(OtherSubjects!$AK$52,$A72,OtherSubjects!AN$58)+SUMIF(OtherSubjects!$AK$60,$A72,OtherSubjects!AN$66)+SUMIF(OtherSubjects!$AK$68,$A72,OtherSubjects!AN$74)+SUMIF(OtherSubjects!$AK$76,$A72,OtherSubjects!AN$82)+SUMIF(OtherSubjects!$AK$84,$A72,OtherSubjects!AN$90)+SUMIF(OtherSubjects!$AK$92,$A72,OtherSubjects!AN$98))</f>
        <v>71050</v>
      </c>
      <c r="N72" s="331">
        <f>(SUMIF(Physics!$AK$12,$A72,Physics!AO$18)+SUMIF(Physics!$AK$20,$A72,Physics!AO$26)+SUMIF(Physics!$AK$28,$A72,Physics!AO$34)+SUMIF(Physics!$AK$36,$A72,Physics!AO$42)+SUMIF(Physics!$AK$44,$A72,Physics!AO$50)+SUMIF(Physics!$AK$52,$A72,Physics!AO$58)+SUMIF(Physics!$AK$60,$A72,Physics!AO$66)+SUMIF(Physics!$AK$68,$A72,Physics!AO$74)+SUMIF(Physics!$AK$76,$A72,Physics!AO$82)+SUMIF(Physics!$AK$84,$A72,Physics!AO$90)+SUMIF(Physics!$AK$92,$A72,Physics!AO$98))+(SUMIF(IITPhysics!$AK$12,$A72,IITPhysics!AO$18)+SUMIF(IITPhysics!$AK$20,$A72,IITPhysics!AO$26)+SUMIF(IITPhysics!$AK$28,$A72,IITPhysics!AO$34)+SUMIF(IITPhysics!$AK$36,$A72,IITPhysics!AO$42)+SUMIF(IITPhysics!$AK$44,$A72,IITPhysics!AO$50)+SUMIF(IITPhysics!$AK$52,$A72,IITPhysics!AO$58)+SUMIF(IITPhysics!$AK$60,$A72,IITPhysics!AO$66)+SUMIF(IITPhysics!$AK$68,$A72,IITPhysics!AO$74)+SUMIF(IITPhysics!$AK$76,$A72,IITPhysics!AO$82)+SUMIF(IITPhysics!$AK$84,$A72,IITPhysics!AO$90)+SUMIF(IITPhysics!$AK$92,$A72,IITPhysics!AO$98))+(SUMIF(Chem!$AK$12,$A72,Chem!AO$18)+SUMIF(Chem!$AK$20,$A72,Chem!AO$26)+SUMIF(Chem!$AK$28,$A72,Chem!AO$34)+SUMIF(Chem!$AK$36,$A72,Chem!AO$42)+SUMIF(Chem!$AK$44,$A72,Chem!AO$50)+SUMIF(Chem!$AK$52,$A72,Chem!AO$58)+SUMIF(Chem!$AK$60,$A72,Chem!AO$66)+SUMIF(Chem!$AK$68,$A72,Chem!AO$74)+SUMIF(Chem!$AK$76,$A72,Chem!AO$82)+SUMIF(Chem!$AK$84,$A72,Chem!AO$90)+SUMIF(Chem!$AK$92,$A72,Chem!AO$98))+(SUMIF(IITChem!$AK$12,$A72,IITChem!AO$18)+SUMIF(IITChem!$AK$20,$A72,IITChem!AO$26)+SUMIF(IITChem!$AK$28,$A72,IITChem!AO$34)+SUMIF(IITChem!$AK$36,$A72,IITChem!AO$42)+SUMIF(IITChem!$AK$44,$A72,IITChem!AO$50)+SUMIF(IITChem!$AK$52,$A72,IITChem!AO$58)+SUMIF(IITChem!$AK$60,$A72,IITChem!AO$66)+SUMIF(IITChem!$AK$68,$A72,IITChem!AO$74)+SUMIF(IITChem!$AK$76,$A72,IITChem!AO$82)+SUMIF(IITChem!$AK$84,$A72,IITChem!AO$90)+SUMIF(IITChem!$AK$92,$A72,IITChem!AO$98))+(SUMIF(Bio!$AK$12,$A72,Bio!AO$18)+SUMIF(Bio!$AK$20,$A72,Bio!AO$26)+SUMIF(Bio!$AK$28,$A72,Bio!AO$34)+SUMIF(Bio!$AK$36,$A72,Bio!AO$42)+SUMIF(Bio!$AK$44,$A72,Bio!AO$50)+SUMIF(Bio!$AK$52,$A72,Bio!AO$58)+SUMIF(Bio!$AK$60,$A72,Bio!AO$66)+SUMIF(Bio!$AK$68,$A72,Bio!AO$74)+SUMIF(Bio!$AK$76,$A72,Bio!AO$82)+SUMIF(Bio!$AK$84,$A72,Bio!AO$90)+SUMIF(Bio!$AK$92,$A72,Bio!AO$98))+(SUMIF(Maths!$AK$12,$A72,Maths!AO$18)+SUMIF(Maths!$AK$20,$A72,Maths!AO$26)+SUMIF(Maths!$AK$28,$A72,Maths!AO$34)+SUMIF(Maths!$AK$36,$A72,Maths!AO$42)+SUMIF(Maths!$AK$44,$A72,Maths!AO$50)+SUMIF(Maths!$AK$52,$A72,Maths!AO$58)+SUMIF(Maths!$AK$60,$A72,Maths!AO$66)+SUMIF(Maths!$AK$68,$A72,Maths!AO$74)+SUMIF(Maths!$AK$76,$A72,Maths!AO$82)+SUMIF(Maths!$AK$84,$A72,Maths!AO$90)+SUMIF(Maths!$AK$92,$A72,Maths!AO$98))+(SUMIF(IITMaths!$AK$12,$A72,IITMaths!AO$18)+SUMIF(IITMaths!$AK$20,$A72,IITMaths!AO$26)+SUMIF(IITMaths!$AK$28,$A72,IITMaths!AO$34)+SUMIF(IITMaths!$AK$36,$A72,IITMaths!AO$42)+SUMIF(IITMaths!$AK$44,$A72,IITMaths!AO$50)+SUMIF(IITMaths!$AK$52,$A72,IITMaths!AO$58)+SUMIF(IITMaths!$AK$60,$A72,IITMaths!AO$66)+SUMIF(IITMaths!$AK$68,$A72,IITMaths!AO$74)+SUMIF(IITMaths!$AK$76,$A72,IITMaths!AO$82)+SUMIF(IITMaths!$AK$84,$A72,IITMaths!AO$90)+SUMIF(IITMaths!$AK$92,$A72,IITMaths!AO$98))+(SUMIF(FourthLecture!$AK$12,$A72,FourthLecture!AO$18)+SUMIF(FourthLecture!$AK$20,$A72,FourthLecture!AO$26)+SUMIF(FourthLecture!$AK$28,$A72,FourthLecture!AO$34)+SUMIF(FourthLecture!$AK$36,$A72,FourthLecture!AO$42)+SUMIF(FourthLecture!$AK$44,$A72,FourthLecture!AO$50)+SUMIF(FourthLecture!$AK$52,$A72,FourthLecture!AO$58)+SUMIF(FourthLecture!$AK$60,$A72,FourthLecture!AO$66)+SUMIF(FourthLecture!$AK$68,$A72,FourthLecture!AO$74)+SUMIF(FourthLecture!$AK$76,$A72,FourthLecture!AO$82)+SUMIF(FourthLecture!$AK$84,$A72,FourthLecture!AO$90)+SUMIF(FourthLecture!$AK$92,$A72,FourthLecture!AO$98))+(SUMIF(OtherSubjects!$AK$12,$A72,OtherSubjects!AO$18)+SUMIF(OtherSubjects!$AK$20,$A72,OtherSubjects!AO$26)+SUMIF(OtherSubjects!$AK$28,$A72,OtherSubjects!AO$34)+SUMIF(OtherSubjects!$AK$36,$A72,OtherSubjects!AO$42)+SUMIF(OtherSubjects!$AK$44,$A72,OtherSubjects!AO$50)+SUMIF(OtherSubjects!$AK$52,$A72,OtherSubjects!AO$58)+SUMIF(OtherSubjects!$AK$60,$A72,OtherSubjects!AO$66)+SUMIF(OtherSubjects!$AK$68,$A72,OtherSubjects!AO$74)+SUMIF(OtherSubjects!$AK$76,$A72,OtherSubjects!AO$82)+SUMIF(OtherSubjects!$AK$84,$A72,OtherSubjects!AO$90)+SUMIF(OtherSubjects!$AK$92,$A72,OtherSubjects!AO$98))</f>
        <v>73981.25</v>
      </c>
      <c r="O72" s="331">
        <f>(SUMIF(Physics!$AK$12,$A72,Physics!AP$18)+SUMIF(Physics!$AK$20,$A72,Physics!AP$26)+SUMIF(Physics!$AK$28,$A72,Physics!AP$34)+SUMIF(Physics!$AK$36,$A72,Physics!AP$42)+SUMIF(Physics!$AK$44,$A72,Physics!AP$50)+SUMIF(Physics!$AK$52,$A72,Physics!AP$58)+SUMIF(Physics!$AK$60,$A72,Physics!AP$66)+SUMIF(Physics!$AK$68,$A72,Physics!AP$74)+SUMIF(Physics!$AK$76,$A72,Physics!AP$82)+SUMIF(Physics!$AK$84,$A72,Physics!AP$90)+SUMIF(Physics!$AK$92,$A72,Physics!AP$98))+(SUMIF(IITPhysics!$AK$12,$A72,IITPhysics!AP$18)+SUMIF(IITPhysics!$AK$20,$A72,IITPhysics!AP$26)+SUMIF(IITPhysics!$AK$28,$A72,IITPhysics!AP$34)+SUMIF(IITPhysics!$AK$36,$A72,IITPhysics!AP$42)+SUMIF(IITPhysics!$AK$44,$A72,IITPhysics!AP$50)+SUMIF(IITPhysics!$AK$52,$A72,IITPhysics!AP$58)+SUMIF(IITPhysics!$AK$60,$A72,IITPhysics!AP$66)+SUMIF(IITPhysics!$AK$68,$A72,IITPhysics!AP$74)+SUMIF(IITPhysics!$AK$76,$A72,IITPhysics!AP$82)+SUMIF(IITPhysics!$AK$84,$A72,IITPhysics!AP$90)+SUMIF(IITPhysics!$AK$92,$A72,IITPhysics!AP$98))+(SUMIF(Chem!$AK$12,$A72,Chem!AP$18)+SUMIF(Chem!$AK$20,$A72,Chem!AP$26)+SUMIF(Chem!$AK$28,$A72,Chem!AP$34)+SUMIF(Chem!$AK$36,$A72,Chem!AP$42)+SUMIF(Chem!$AK$44,$A72,Chem!AP$50)+SUMIF(Chem!$AK$52,$A72,Chem!AP$58)+SUMIF(Chem!$AK$60,$A72,Chem!AP$66)+SUMIF(Chem!$AK$68,$A72,Chem!AP$74)+SUMIF(Chem!$AK$76,$A72,Chem!AP$82)+SUMIF(Chem!$AK$84,$A72,Chem!AP$90)+SUMIF(Chem!$AK$92,$A72,Chem!AP$98))+(SUMIF(IITChem!$AK$12,$A72,IITChem!AP$18)+SUMIF(IITChem!$AK$20,$A72,IITChem!AP$26)+SUMIF(IITChem!$AK$28,$A72,IITChem!AP$34)+SUMIF(IITChem!$AK$36,$A72,IITChem!AP$42)+SUMIF(IITChem!$AK$44,$A72,IITChem!AP$50)+SUMIF(IITChem!$AK$52,$A72,IITChem!AP$58)+SUMIF(IITChem!$AK$60,$A72,IITChem!AP$66)+SUMIF(IITChem!$AK$68,$A72,IITChem!AP$74)+SUMIF(IITChem!$AK$76,$A72,IITChem!AP$82)+SUMIF(IITChem!$AK$84,$A72,IITChem!AP$90)+SUMIF(IITChem!$AK$92,$A72,IITChem!AP$98))+(SUMIF(Bio!$AK$12,$A72,Bio!AP$18)+SUMIF(Bio!$AK$20,$A72,Bio!AP$26)+SUMIF(Bio!$AK$28,$A72,Bio!AP$34)+SUMIF(Bio!$AK$36,$A72,Bio!AP$42)+SUMIF(Bio!$AK$44,$A72,Bio!AP$50)+SUMIF(Bio!$AK$52,$A72,Bio!AP$58)+SUMIF(Bio!$AK$60,$A72,Bio!AP$66)+SUMIF(Bio!$AK$68,$A72,Bio!AP$74)+SUMIF(Bio!$AK$76,$A72,Bio!AP$82)+SUMIF(Bio!$AK$84,$A72,Bio!AP$90)+SUMIF(Bio!$AK$92,$A72,Bio!AP$98))+(SUMIF(Maths!$AK$12,$A72,Maths!AP$18)+SUMIF(Maths!$AK$20,$A72,Maths!AP$26)+SUMIF(Maths!$AK$28,$A72,Maths!AP$34)+SUMIF(Maths!$AK$36,$A72,Maths!AP$42)+SUMIF(Maths!$AK$44,$A72,Maths!AP$50)+SUMIF(Maths!$AK$52,$A72,Maths!AP$58)+SUMIF(Maths!$AK$60,$A72,Maths!AP$66)+SUMIF(Maths!$AK$68,$A72,Maths!AP$74)+SUMIF(Maths!$AK$76,$A72,Maths!AP$82)+SUMIF(Maths!$AK$84,$A72,Maths!AP$90)+SUMIF(Maths!$AK$92,$A72,Maths!AP$98))+(SUMIF(IITMaths!$AK$12,$A72,IITMaths!AP$18)+SUMIF(IITMaths!$AK$20,$A72,IITMaths!AP$26)+SUMIF(IITMaths!$AK$28,$A72,IITMaths!AP$34)+SUMIF(IITMaths!$AK$36,$A72,IITMaths!AP$42)+SUMIF(IITMaths!$AK$44,$A72,IITMaths!AP$50)+SUMIF(IITMaths!$AK$52,$A72,IITMaths!AP$58)+SUMIF(IITMaths!$AK$60,$A72,IITMaths!AP$66)+SUMIF(IITMaths!$AK$68,$A72,IITMaths!AP$74)+SUMIF(IITMaths!$AK$76,$A72,IITMaths!AP$82)+SUMIF(IITMaths!$AK$84,$A72,IITMaths!AP$90)+SUMIF(IITMaths!$AK$92,$A72,IITMaths!AP$98))+(SUMIF(FourthLecture!$AK$12,$A72,FourthLecture!AP$18)+SUMIF(FourthLecture!$AK$20,$A72,FourthLecture!AP$26)+SUMIF(FourthLecture!$AK$28,$A72,FourthLecture!AP$34)+SUMIF(FourthLecture!$AK$36,$A72,FourthLecture!AP$42)+SUMIF(FourthLecture!$AK$44,$A72,FourthLecture!AP$50)+SUMIF(FourthLecture!$AK$52,$A72,FourthLecture!AP$58)+SUMIF(FourthLecture!$AK$60,$A72,FourthLecture!AP$66)+SUMIF(FourthLecture!$AK$68,$A72,FourthLecture!AP$74)+SUMIF(FourthLecture!$AK$76,$A72,FourthLecture!AP$82)+SUMIF(FourthLecture!$AK$84,$A72,FourthLecture!AP$90)+SUMIF(FourthLecture!$AK$92,$A72,FourthLecture!AP$98))+(SUMIF(OtherSubjects!$AK$12,$A72,OtherSubjects!AP$18)+SUMIF(OtherSubjects!$AK$20,$A72,OtherSubjects!AP$26)+SUMIF(OtherSubjects!$AK$28,$A72,OtherSubjects!AP$34)+SUMIF(OtherSubjects!$AK$36,$A72,OtherSubjects!AP$42)+SUMIF(OtherSubjects!$AK$44,$A72,OtherSubjects!AP$50)+SUMIF(OtherSubjects!$AK$52,$A72,OtherSubjects!AP$58)+SUMIF(OtherSubjects!$AK$60,$A72,OtherSubjects!AP$66)+SUMIF(OtherSubjects!$AK$68,$A72,OtherSubjects!AP$74)+SUMIF(OtherSubjects!$AK$76,$A72,OtherSubjects!AP$82)+SUMIF(OtherSubjects!$AK$84,$A72,OtherSubjects!AP$90)+SUMIF(OtherSubjects!$AK$92,$A72,OtherSubjects!AP$98))</f>
        <v>63061.25</v>
      </c>
      <c r="P72" s="331">
        <f>(SUMIF(Physics!$AK$12,$A72,Physics!AQ$18)+SUMIF(Physics!$AK$20,$A72,Physics!AQ$26)+SUMIF(Physics!$AK$28,$A72,Physics!AQ$34)+SUMIF(Physics!$AK$36,$A72,Physics!AQ$42)+SUMIF(Physics!$AK$44,$A72,Physics!AQ$50)+SUMIF(Physics!$AK$52,$A72,Physics!AQ$58)+SUMIF(Physics!$AK$60,$A72,Physics!AQ$66)+SUMIF(Physics!$AK$68,$A72,Physics!AQ$74)+SUMIF(Physics!$AK$76,$A72,Physics!AQ$82)+SUMIF(Physics!$AK$84,$A72,Physics!AQ$90)+SUMIF(Physics!$AK$92,$A72,Physics!AQ$98))+(SUMIF(IITPhysics!$AK$12,$A72,IITPhysics!AQ$18)+SUMIF(IITPhysics!$AK$20,$A72,IITPhysics!AQ$26)+SUMIF(IITPhysics!$AK$28,$A72,IITPhysics!AQ$34)+SUMIF(IITPhysics!$AK$36,$A72,IITPhysics!AQ$42)+SUMIF(IITPhysics!$AK$44,$A72,IITPhysics!AQ$50)+SUMIF(IITPhysics!$AK$52,$A72,IITPhysics!AQ$58)+SUMIF(IITPhysics!$AK$60,$A72,IITPhysics!AQ$66)+SUMIF(IITPhysics!$AK$68,$A72,IITPhysics!AQ$74)+SUMIF(IITPhysics!$AK$76,$A72,IITPhysics!AQ$82)+SUMIF(IITPhysics!$AK$84,$A72,IITPhysics!AQ$90)+SUMIF(IITPhysics!$AK$92,$A72,IITPhysics!AQ$98))+(SUMIF(Chem!$AK$12,$A72,Chem!AQ$18)+SUMIF(Chem!$AK$20,$A72,Chem!AQ$26)+SUMIF(Chem!$AK$28,$A72,Chem!AQ$34)+SUMIF(Chem!$AK$36,$A72,Chem!AQ$42)+SUMIF(Chem!$AK$44,$A72,Chem!AQ$50)+SUMIF(Chem!$AK$52,$A72,Chem!AQ$58)+SUMIF(Chem!$AK$60,$A72,Chem!AQ$66)+SUMIF(Chem!$AK$68,$A72,Chem!AQ$74)+SUMIF(Chem!$AK$76,$A72,Chem!AQ$82)+SUMIF(Chem!$AK$84,$A72,Chem!AQ$90)+SUMIF(Chem!$AK$92,$A72,Chem!AQ$98))+(SUMIF(IITChem!$AK$12,$A72,IITChem!AQ$18)+SUMIF(IITChem!$AK$20,$A72,IITChem!AQ$26)+SUMIF(IITChem!$AK$28,$A72,IITChem!AQ$34)+SUMIF(IITChem!$AK$36,$A72,IITChem!AQ$42)+SUMIF(IITChem!$AK$44,$A72,IITChem!AQ$50)+SUMIF(IITChem!$AK$52,$A72,IITChem!AQ$58)+SUMIF(IITChem!$AK$60,$A72,IITChem!AQ$66)+SUMIF(IITChem!$AK$68,$A72,IITChem!AQ$74)+SUMIF(IITChem!$AK$76,$A72,IITChem!AQ$82)+SUMIF(IITChem!$AK$84,$A72,IITChem!AQ$90)+SUMIF(IITChem!$AK$92,$A72,IITChem!AQ$98))+(SUMIF(Bio!$AK$12,$A72,Bio!AQ$18)+SUMIF(Bio!$AK$20,$A72,Bio!AQ$26)+SUMIF(Bio!$AK$28,$A72,Bio!AQ$34)+SUMIF(Bio!$AK$36,$A72,Bio!AQ$42)+SUMIF(Bio!$AK$44,$A72,Bio!AQ$50)+SUMIF(Bio!$AK$52,$A72,Bio!AQ$58)+SUMIF(Bio!$AK$60,$A72,Bio!AQ$66)+SUMIF(Bio!$AK$68,$A72,Bio!AQ$74)+SUMIF(Bio!$AK$76,$A72,Bio!AQ$82)+SUMIF(Bio!$AK$84,$A72,Bio!AQ$90)+SUMIF(Bio!$AK$92,$A72,Bio!AQ$98))+(SUMIF(Maths!$AK$12,$A72,Maths!AQ$18)+SUMIF(Maths!$AK$20,$A72,Maths!AQ$26)+SUMIF(Maths!$AK$28,$A72,Maths!AQ$34)+SUMIF(Maths!$AK$36,$A72,Maths!AQ$42)+SUMIF(Maths!$AK$44,$A72,Maths!AQ$50)+SUMIF(Maths!$AK$52,$A72,Maths!AQ$58)+SUMIF(Maths!$AK$60,$A72,Maths!AQ$66)+SUMIF(Maths!$AK$68,$A72,Maths!AQ$74)+SUMIF(Maths!$AK$76,$A72,Maths!AQ$82)+SUMIF(Maths!$AK$84,$A72,Maths!AQ$90)+SUMIF(Maths!$AK$92,$A72,Maths!AQ$98))+(SUMIF(IITMaths!$AK$12,$A72,IITMaths!AQ$18)+SUMIF(IITMaths!$AK$20,$A72,IITMaths!AQ$26)+SUMIF(IITMaths!$AK$28,$A72,IITMaths!AQ$34)+SUMIF(IITMaths!$AK$36,$A72,IITMaths!AQ$42)+SUMIF(IITMaths!$AK$44,$A72,IITMaths!AQ$50)+SUMIF(IITMaths!$AK$52,$A72,IITMaths!AQ$58)+SUMIF(IITMaths!$AK$60,$A72,IITMaths!AQ$66)+SUMIF(IITMaths!$AK$68,$A72,IITMaths!AQ$74)+SUMIF(IITMaths!$AK$76,$A72,IITMaths!AQ$82)+SUMIF(IITMaths!$AK$84,$A72,IITMaths!AQ$90)+SUMIF(IITMaths!$AK$92,$A72,IITMaths!AQ$98))+(SUMIF(FourthLecture!$AK$12,$A72,FourthLecture!AQ$18)+SUMIF(FourthLecture!$AK$20,$A72,FourthLecture!AQ$26)+SUMIF(FourthLecture!$AK$28,$A72,FourthLecture!AQ$34)+SUMIF(FourthLecture!$AK$36,$A72,FourthLecture!AQ$42)+SUMIF(FourthLecture!$AK$44,$A72,FourthLecture!AQ$50)+SUMIF(FourthLecture!$AK$52,$A72,FourthLecture!AQ$58)+SUMIF(FourthLecture!$AK$60,$A72,FourthLecture!AQ$66)+SUMIF(FourthLecture!$AK$68,$A72,FourthLecture!AQ$74)+SUMIF(FourthLecture!$AK$76,$A72,FourthLecture!AQ$82)+SUMIF(FourthLecture!$AK$84,$A72,FourthLecture!AQ$90)+SUMIF(FourthLecture!$AK$92,$A72,FourthLecture!AQ$98))+(SUMIF(OtherSubjects!$AK$12,$A72,OtherSubjects!AQ$18)+SUMIF(OtherSubjects!$AK$20,$A72,OtherSubjects!AQ$26)+SUMIF(OtherSubjects!$AK$28,$A72,OtherSubjects!AQ$34)+SUMIF(OtherSubjects!$AK$36,$A72,OtherSubjects!AQ$42)+SUMIF(OtherSubjects!$AK$44,$A72,OtherSubjects!AQ$50)+SUMIF(OtherSubjects!$AK$52,$A72,OtherSubjects!AQ$58)+SUMIF(OtherSubjects!$AK$60,$A72,OtherSubjects!AQ$66)+SUMIF(OtherSubjects!$AK$68,$A72,OtherSubjects!AQ$74)+SUMIF(OtherSubjects!$AK$76,$A72,OtherSubjects!AQ$82)+SUMIF(OtherSubjects!$AK$84,$A72,OtherSubjects!AQ$90)+SUMIF(OtherSubjects!$AK$92,$A72,OtherSubjects!AQ$98))</f>
        <v>45600.625</v>
      </c>
      <c r="Q72" s="376">
        <f t="shared" ref="Q72:Q73" si="433">SUM(R72:AC72)</f>
        <v>200505</v>
      </c>
      <c r="R72" s="331">
        <f>(SUMIF(Physics!$AX$12,$A72,Physics!AS$18)+SUMIF(Physics!$AX$20,$A72,Physics!AS$26)+SUMIF(Physics!$AX$28,$A72,Physics!AS$34)+SUMIF(Physics!$AX$36,$A72,Physics!AS$42)+SUMIF(Physics!$AX$44,$A72,Physics!AS$50)+SUMIF(Physics!$AX$52,$A72,Physics!AS$58)+SUMIF(Physics!$AX$60,$A72,Physics!AS$66)+SUMIF(Physics!$AX$68,$A72,Physics!AS$74)+SUMIF(Physics!$AX$76,$A72,Physics!AS$82)+SUMIF(Physics!$AX$84,$A72,Physics!AS$90)+SUMIF(Physics!$AX$92,$A72,Physics!AS$98))+(SUMIF(IITPhysics!$AX$12,$A72,IITPhysics!AS$18)+SUMIF(IITPhysics!$AX$20,$A72,IITPhysics!AS$26)+SUMIF(IITPhysics!$AX$28,$A72,IITPhysics!AS$34)+SUMIF(IITPhysics!$AX$36,$A72,IITPhysics!AS$42)+SUMIF(IITPhysics!$AX$44,$A72,IITPhysics!AS$50)+SUMIF(IITPhysics!$AX$52,$A72,IITPhysics!AS$58)+SUMIF(IITPhysics!$AX$60,$A72,IITPhysics!AS$66)+SUMIF(IITPhysics!$AX$68,$A72,IITPhysics!AS$74)+SUMIF(IITPhysics!$AX$76,$A72,IITPhysics!AS$82)+SUMIF(IITPhysics!$AX$84,$A72,IITPhysics!AS$90)+SUMIF(IITPhysics!$AX$92,$A72,IITPhysics!AS$98))+(SUMIF(Chem!$AX$12,$A72,Chem!AS$18)+SUMIF(Chem!$AX$20,$A72,Chem!AS$26)+SUMIF(Chem!$AX$28,$A72,Chem!AS$34)+SUMIF(Chem!$AX$36,$A72,Chem!AS$42)+SUMIF(Chem!$AX$44,$A72,Chem!AS$50)+SUMIF(Chem!$AX$52,$A72,Chem!AS$58)+SUMIF(Chem!$AX$60,$A72,Chem!AS$66)+SUMIF(Chem!$AX$68,$A72,Chem!AS$74)+SUMIF(Chem!$AX$76,$A72,Chem!AS$82)+SUMIF(Chem!$AX$84,$A72,Chem!AS$90)+SUMIF(Chem!$AX$92,$A72,Chem!AS$98))+(SUMIF(IITChem!$AX$12,$A72,IITChem!AS$18)+SUMIF(IITChem!$AX$20,$A72,IITChem!AS$26)+SUMIF(IITChem!$AX$28,$A72,IITChem!AS$34)+SUMIF(IITChem!$AX$36,$A72,IITChem!AS$42)+SUMIF(IITChem!$AX$44,$A72,IITChem!AS$50)+SUMIF(IITChem!$AX$52,$A72,IITChem!AS$58)+SUMIF(IITChem!$AX$60,$A72,IITChem!AS$66)+SUMIF(IITChem!$AX$68,$A72,IITChem!AS$74)+SUMIF(IITChem!$AX$76,$A72,IITChem!AS$82)+SUMIF(IITChem!$AX$84,$A72,IITChem!AS$90)+SUMIF(IITChem!$AX$92,$A72,IITChem!AS$98))+(SUMIF(Bio!$AX$12,$A72,Bio!AS$18)+SUMIF(Bio!$AX$20,$A72,Bio!AS$26)+SUMIF(Bio!$AX$28,$A72,Bio!AS$34)+SUMIF(Bio!$AX$36,$A72,Bio!AS$42)+SUMIF(Bio!$AX$44,$A72,Bio!AS$50)+SUMIF(Bio!$AX$52,$A72,Bio!AS$58)+SUMIF(Bio!$AX$60,$A72,Bio!AS$66)+SUMIF(Bio!$AX$68,$A72,Bio!AS$74)+SUMIF(Bio!$AX$76,$A72,Bio!AS$82)+SUMIF(Bio!$AX$84,$A72,Bio!AS$90)+SUMIF(Bio!$AX$92,$A72,Bio!AS$98))+(SUMIF(Maths!$AX$12,$A72,Maths!AS$18)+SUMIF(Maths!$AX$20,$A72,Maths!AS$26)+SUMIF(Maths!$AX$28,$A72,Maths!AS$34)+SUMIF(Maths!$AX$36,$A72,Maths!AS$42)+SUMIF(Maths!$AX$44,$A72,Maths!AS$50)+SUMIF(Maths!$AX$52,$A72,Maths!AS$58)+SUMIF(Maths!$AX$60,$A72,Maths!AS$66)+SUMIF(Maths!$AX$68,$A72,Maths!AS$74)+SUMIF(Maths!$AX$76,$A72,Maths!AS$82)+SUMIF(Maths!$AX$84,$A72,Maths!AS$90)+SUMIF(Maths!$AX$92,$A72,Maths!AS$98))+(SUMIF(IITMaths!$AX$12,$A72,IITMaths!AS$18)+SUMIF(IITMaths!$AX$20,$A72,IITMaths!AS$26)+SUMIF(IITMaths!$AX$28,$A72,IITMaths!AS$34)+SUMIF(IITMaths!$AX$36,$A72,IITMaths!AS$42)+SUMIF(IITMaths!$AX$44,$A72,IITMaths!AS$50)+SUMIF(IITMaths!$AX$52,$A72,IITMaths!AS$58)+SUMIF(IITMaths!$AX$60,$A72,IITMaths!AS$66)+SUMIF(IITMaths!$AX$68,$A72,IITMaths!AS$74)+SUMIF(IITMaths!$AX$76,$A72,IITMaths!AS$82)+SUMIF(IITMaths!$AX$84,$A72,IITMaths!AS$90)+SUMIF(IITMaths!$AX$92,$A72,IITMaths!AS$98))+(SUMIF(FourthLecture!$AX$12,$A72,FourthLecture!AS$18)+SUMIF(FourthLecture!$AX$20,$A72,FourthLecture!AS$26)+SUMIF(FourthLecture!$AX$28,$A72,FourthLecture!AS$34)+SUMIF(FourthLecture!$AX$36,$A72,FourthLecture!AS$42)+SUMIF(FourthLecture!$AX$44,$A72,FourthLecture!AS$50)+SUMIF(FourthLecture!$AX$52,$A72,FourthLecture!AS$58)+SUMIF(FourthLecture!$AX$60,$A72,FourthLecture!AS$66)+SUMIF(FourthLecture!$AX$68,$A72,FourthLecture!AS$74)+SUMIF(FourthLecture!$AX$76,$A72,FourthLecture!AS$82)+SUMIF(FourthLecture!$AX$84,$A72,FourthLecture!AS$90)+SUMIF(FourthLecture!$AX$92,$A72,FourthLecture!AS$98))+(SUMIF(OtherSubjects!$AX$12,$A72,OtherSubjects!AS$18)+SUMIF(OtherSubjects!$AX$20,$A72,OtherSubjects!AS$26)+SUMIF(OtherSubjects!$AX$28,$A72,OtherSubjects!AS$34)+SUMIF(OtherSubjects!$AX$36,$A72,OtherSubjects!AS$42)+SUMIF(OtherSubjects!$AX$44,$A72,OtherSubjects!AS$50)+SUMIF(OtherSubjects!$AX$52,$A72,OtherSubjects!AS$58)+SUMIF(OtherSubjects!$AX$60,$A72,OtherSubjects!AS$66)+SUMIF(OtherSubjects!$AX$68,$A72,OtherSubjects!AS$74)+SUMIF(OtherSubjects!$AX$76,$A72,OtherSubjects!AS$82)+SUMIF(OtherSubjects!$AX$84,$A72,OtherSubjects!AS$90)+SUMIF(OtherSubjects!$AX$92,$A72,OtherSubjects!AS$98))</f>
        <v>38355</v>
      </c>
      <c r="S72" s="331">
        <f>(SUMIF(Physics!$AX$12,$A72,Physics!AT$18)+SUMIF(Physics!$AX$20,$A72,Physics!AT$26)+SUMIF(Physics!$AX$28,$A72,Physics!AT$34)+SUMIF(Physics!$AX$36,$A72,Physics!AT$42)+SUMIF(Physics!$AX$44,$A72,Physics!AT$50)+SUMIF(Physics!$AX$52,$A72,Physics!AT$58)+SUMIF(Physics!$AX$60,$A72,Physics!AT$66)+SUMIF(Physics!$AX$68,$A72,Physics!AT$74)+SUMIF(Physics!$AX$76,$A72,Physics!AT$82)+SUMIF(Physics!$AX$84,$A72,Physics!AT$90)+SUMIF(Physics!$AX$92,$A72,Physics!AT$98))+(SUMIF(IITPhysics!$AX$12,$A72,IITPhysics!AT$18)+SUMIF(IITPhysics!$AX$20,$A72,IITPhysics!AT$26)+SUMIF(IITPhysics!$AX$28,$A72,IITPhysics!AT$34)+SUMIF(IITPhysics!$AX$36,$A72,IITPhysics!AT$42)+SUMIF(IITPhysics!$AX$44,$A72,IITPhysics!AT$50)+SUMIF(IITPhysics!$AX$52,$A72,IITPhysics!AT$58)+SUMIF(IITPhysics!$AX$60,$A72,IITPhysics!AT$66)+SUMIF(IITPhysics!$AX$68,$A72,IITPhysics!AT$74)+SUMIF(IITPhysics!$AX$76,$A72,IITPhysics!AT$82)+SUMIF(IITPhysics!$AX$84,$A72,IITPhysics!AT$90)+SUMIF(IITPhysics!$AX$92,$A72,IITPhysics!AT$98))+(SUMIF(Chem!$AX$12,$A72,Chem!AT$18)+SUMIF(Chem!$AX$20,$A72,Chem!AT$26)+SUMIF(Chem!$AX$28,$A72,Chem!AT$34)+SUMIF(Chem!$AX$36,$A72,Chem!AT$42)+SUMIF(Chem!$AX$44,$A72,Chem!AT$50)+SUMIF(Chem!$AX$52,$A72,Chem!AT$58)+SUMIF(Chem!$AX$60,$A72,Chem!AT$66)+SUMIF(Chem!$AX$68,$A72,Chem!AT$74)+SUMIF(Chem!$AX$76,$A72,Chem!AT$82)+SUMIF(Chem!$AX$84,$A72,Chem!AT$90)+SUMIF(Chem!$AX$92,$A72,Chem!AT$98))+(SUMIF(IITChem!$AX$12,$A72,IITChem!AT$18)+SUMIF(IITChem!$AX$20,$A72,IITChem!AT$26)+SUMIF(IITChem!$AX$28,$A72,IITChem!AT$34)+SUMIF(IITChem!$AX$36,$A72,IITChem!AT$42)+SUMIF(IITChem!$AX$44,$A72,IITChem!AT$50)+SUMIF(IITChem!$AX$52,$A72,IITChem!AT$58)+SUMIF(IITChem!$AX$60,$A72,IITChem!AT$66)+SUMIF(IITChem!$AX$68,$A72,IITChem!AT$74)+SUMIF(IITChem!$AX$76,$A72,IITChem!AT$82)+SUMIF(IITChem!$AX$84,$A72,IITChem!AT$90)+SUMIF(IITChem!$AX$92,$A72,IITChem!AT$98))+(SUMIF(Bio!$AX$12,$A72,Bio!AT$18)+SUMIF(Bio!$AX$20,$A72,Bio!AT$26)+SUMIF(Bio!$AX$28,$A72,Bio!AT$34)+SUMIF(Bio!$AX$36,$A72,Bio!AT$42)+SUMIF(Bio!$AX$44,$A72,Bio!AT$50)+SUMIF(Bio!$AX$52,$A72,Bio!AT$58)+SUMIF(Bio!$AX$60,$A72,Bio!AT$66)+SUMIF(Bio!$AX$68,$A72,Bio!AT$74)+SUMIF(Bio!$AX$76,$A72,Bio!AT$82)+SUMIF(Bio!$AX$84,$A72,Bio!AT$90)+SUMIF(Bio!$AX$92,$A72,Bio!AT$98))+(SUMIF(Maths!$AX$12,$A72,Maths!AT$18)+SUMIF(Maths!$AX$20,$A72,Maths!AT$26)+SUMIF(Maths!$AX$28,$A72,Maths!AT$34)+SUMIF(Maths!$AX$36,$A72,Maths!AT$42)+SUMIF(Maths!$AX$44,$A72,Maths!AT$50)+SUMIF(Maths!$AX$52,$A72,Maths!AT$58)+SUMIF(Maths!$AX$60,$A72,Maths!AT$66)+SUMIF(Maths!$AX$68,$A72,Maths!AT$74)+SUMIF(Maths!$AX$76,$A72,Maths!AT$82)+SUMIF(Maths!$AX$84,$A72,Maths!AT$90)+SUMIF(Maths!$AX$92,$A72,Maths!AT$98))+(SUMIF(IITMaths!$AX$12,$A72,IITMaths!AT$18)+SUMIF(IITMaths!$AX$20,$A72,IITMaths!AT$26)+SUMIF(IITMaths!$AX$28,$A72,IITMaths!AT$34)+SUMIF(IITMaths!$AX$36,$A72,IITMaths!AT$42)+SUMIF(IITMaths!$AX$44,$A72,IITMaths!AT$50)+SUMIF(IITMaths!$AX$52,$A72,IITMaths!AT$58)+SUMIF(IITMaths!$AX$60,$A72,IITMaths!AT$66)+SUMIF(IITMaths!$AX$68,$A72,IITMaths!AT$74)+SUMIF(IITMaths!$AX$76,$A72,IITMaths!AT$82)+SUMIF(IITMaths!$AX$84,$A72,IITMaths!AT$90)+SUMIF(IITMaths!$AX$92,$A72,IITMaths!AT$98))+(SUMIF(FourthLecture!$AX$12,$A72,FourthLecture!AT$18)+SUMIF(FourthLecture!$AX$20,$A72,FourthLecture!AT$26)+SUMIF(FourthLecture!$AX$28,$A72,FourthLecture!AT$34)+SUMIF(FourthLecture!$AX$36,$A72,FourthLecture!AT$42)+SUMIF(FourthLecture!$AX$44,$A72,FourthLecture!AT$50)+SUMIF(FourthLecture!$AX$52,$A72,FourthLecture!AT$58)+SUMIF(FourthLecture!$AX$60,$A72,FourthLecture!AT$66)+SUMIF(FourthLecture!$AX$68,$A72,FourthLecture!AT$74)+SUMIF(FourthLecture!$AX$76,$A72,FourthLecture!AT$82)+SUMIF(FourthLecture!$AX$84,$A72,FourthLecture!AT$90)+SUMIF(FourthLecture!$AX$92,$A72,FourthLecture!AT$98))+(SUMIF(OtherSubjects!$AX$12,$A72,OtherSubjects!AT$18)+SUMIF(OtherSubjects!$AX$20,$A72,OtherSubjects!AT$26)+SUMIF(OtherSubjects!$AX$28,$A72,OtherSubjects!AT$34)+SUMIF(OtherSubjects!$AX$36,$A72,OtherSubjects!AT$42)+SUMIF(OtherSubjects!$AX$44,$A72,OtherSubjects!AT$50)+SUMIF(OtherSubjects!$AX$52,$A72,OtherSubjects!AT$58)+SUMIF(OtherSubjects!$AX$60,$A72,OtherSubjects!AT$66)+SUMIF(OtherSubjects!$AX$68,$A72,OtherSubjects!AT$74)+SUMIF(OtherSubjects!$AX$76,$A72,OtherSubjects!AT$82)+SUMIF(OtherSubjects!$AX$84,$A72,OtherSubjects!AT$90)+SUMIF(OtherSubjects!$AX$92,$A72,OtherSubjects!AT$98))</f>
        <v>28245</v>
      </c>
      <c r="T72" s="331">
        <f>(SUMIF(Physics!$AX$12,$A72,Physics!AU$18)+SUMIF(Physics!$AX$20,$A72,Physics!AU$26)+SUMIF(Physics!$AX$28,$A72,Physics!AU$34)+SUMIF(Physics!$AX$36,$A72,Physics!AU$42)+SUMIF(Physics!$AX$44,$A72,Physics!AU$50)+SUMIF(Physics!$AX$52,$A72,Physics!AU$58)+SUMIF(Physics!$AX$60,$A72,Physics!AU$66)+SUMIF(Physics!$AX$68,$A72,Physics!AU$74)+SUMIF(Physics!$AX$76,$A72,Physics!AU$82)+SUMIF(Physics!$AX$84,$A72,Physics!AU$90)+SUMIF(Physics!$AX$92,$A72,Physics!AU$98))+(SUMIF(IITPhysics!$AX$12,$A72,IITPhysics!AU$18)+SUMIF(IITPhysics!$AX$20,$A72,IITPhysics!AU$26)+SUMIF(IITPhysics!$AX$28,$A72,IITPhysics!AU$34)+SUMIF(IITPhysics!$AX$36,$A72,IITPhysics!AU$42)+SUMIF(IITPhysics!$AX$44,$A72,IITPhysics!AU$50)+SUMIF(IITPhysics!$AX$52,$A72,IITPhysics!AU$58)+SUMIF(IITPhysics!$AX$60,$A72,IITPhysics!AU$66)+SUMIF(IITPhysics!$AX$68,$A72,IITPhysics!AU$74)+SUMIF(IITPhysics!$AX$76,$A72,IITPhysics!AU$82)+SUMIF(IITPhysics!$AX$84,$A72,IITPhysics!AU$90)+SUMIF(IITPhysics!$AX$92,$A72,IITPhysics!AU$98))+(SUMIF(Chem!$AX$12,$A72,Chem!AU$18)+SUMIF(Chem!$AX$20,$A72,Chem!AU$26)+SUMIF(Chem!$AX$28,$A72,Chem!AU$34)+SUMIF(Chem!$AX$36,$A72,Chem!AU$42)+SUMIF(Chem!$AX$44,$A72,Chem!AU$50)+SUMIF(Chem!$AX$52,$A72,Chem!AU$58)+SUMIF(Chem!$AX$60,$A72,Chem!AU$66)+SUMIF(Chem!$AX$68,$A72,Chem!AU$74)+SUMIF(Chem!$AX$76,$A72,Chem!AU$82)+SUMIF(Chem!$AX$84,$A72,Chem!AU$90)+SUMIF(Chem!$AX$92,$A72,Chem!AU$98))+(SUMIF(IITChem!$AX$12,$A72,IITChem!AU$18)+SUMIF(IITChem!$AX$20,$A72,IITChem!AU$26)+SUMIF(IITChem!$AX$28,$A72,IITChem!AU$34)+SUMIF(IITChem!$AX$36,$A72,IITChem!AU$42)+SUMIF(IITChem!$AX$44,$A72,IITChem!AU$50)+SUMIF(IITChem!$AX$52,$A72,IITChem!AU$58)+SUMIF(IITChem!$AX$60,$A72,IITChem!AU$66)+SUMIF(IITChem!$AX$68,$A72,IITChem!AU$74)+SUMIF(IITChem!$AX$76,$A72,IITChem!AU$82)+SUMIF(IITChem!$AX$84,$A72,IITChem!AU$90)+SUMIF(IITChem!$AX$92,$A72,IITChem!AU$98))+(SUMIF(Bio!$AX$12,$A72,Bio!AU$18)+SUMIF(Bio!$AX$20,$A72,Bio!AU$26)+SUMIF(Bio!$AX$28,$A72,Bio!AU$34)+SUMIF(Bio!$AX$36,$A72,Bio!AU$42)+SUMIF(Bio!$AX$44,$A72,Bio!AU$50)+SUMIF(Bio!$AX$52,$A72,Bio!AU$58)+SUMIF(Bio!$AX$60,$A72,Bio!AU$66)+SUMIF(Bio!$AX$68,$A72,Bio!AU$74)+SUMIF(Bio!$AX$76,$A72,Bio!AU$82)+SUMIF(Bio!$AX$84,$A72,Bio!AU$90)+SUMIF(Bio!$AX$92,$A72,Bio!AU$98))+(SUMIF(Maths!$AX$12,$A72,Maths!AU$18)+SUMIF(Maths!$AX$20,$A72,Maths!AU$26)+SUMIF(Maths!$AX$28,$A72,Maths!AU$34)+SUMIF(Maths!$AX$36,$A72,Maths!AU$42)+SUMIF(Maths!$AX$44,$A72,Maths!AU$50)+SUMIF(Maths!$AX$52,$A72,Maths!AU$58)+SUMIF(Maths!$AX$60,$A72,Maths!AU$66)+SUMIF(Maths!$AX$68,$A72,Maths!AU$74)+SUMIF(Maths!$AX$76,$A72,Maths!AU$82)+SUMIF(Maths!$AX$84,$A72,Maths!AU$90)+SUMIF(Maths!$AX$92,$A72,Maths!AU$98))+(SUMIF(IITMaths!$AX$12,$A72,IITMaths!AU$18)+SUMIF(IITMaths!$AX$20,$A72,IITMaths!AU$26)+SUMIF(IITMaths!$AX$28,$A72,IITMaths!AU$34)+SUMIF(IITMaths!$AX$36,$A72,IITMaths!AU$42)+SUMIF(IITMaths!$AX$44,$A72,IITMaths!AU$50)+SUMIF(IITMaths!$AX$52,$A72,IITMaths!AU$58)+SUMIF(IITMaths!$AX$60,$A72,IITMaths!AU$66)+SUMIF(IITMaths!$AX$68,$A72,IITMaths!AU$74)+SUMIF(IITMaths!$AX$76,$A72,IITMaths!AU$82)+SUMIF(IITMaths!$AX$84,$A72,IITMaths!AU$90)+SUMIF(IITMaths!$AX$92,$A72,IITMaths!AU$98))+(SUMIF(FourthLecture!$AX$12,$A72,FourthLecture!AU$18)+SUMIF(FourthLecture!$AX$20,$A72,FourthLecture!AU$26)+SUMIF(FourthLecture!$AX$28,$A72,FourthLecture!AU$34)+SUMIF(FourthLecture!$AX$36,$A72,FourthLecture!AU$42)+SUMIF(FourthLecture!$AX$44,$A72,FourthLecture!AU$50)+SUMIF(FourthLecture!$AX$52,$A72,FourthLecture!AU$58)+SUMIF(FourthLecture!$AX$60,$A72,FourthLecture!AU$66)+SUMIF(FourthLecture!$AX$68,$A72,FourthLecture!AU$74)+SUMIF(FourthLecture!$AX$76,$A72,FourthLecture!AU$82)+SUMIF(FourthLecture!$AX$84,$A72,FourthLecture!AU$90)+SUMIF(FourthLecture!$AX$92,$A72,FourthLecture!AU$98))+(SUMIF(OtherSubjects!$AX$12,$A72,OtherSubjects!AU$18)+SUMIF(OtherSubjects!$AX$20,$A72,OtherSubjects!AU$26)+SUMIF(OtherSubjects!$AX$28,$A72,OtherSubjects!AU$34)+SUMIF(OtherSubjects!$AX$36,$A72,OtherSubjects!AU$42)+SUMIF(OtherSubjects!$AX$44,$A72,OtherSubjects!AU$50)+SUMIF(OtherSubjects!$AX$52,$A72,OtherSubjects!AU$58)+SUMIF(OtherSubjects!$AX$60,$A72,OtherSubjects!AU$66)+SUMIF(OtherSubjects!$AX$68,$A72,OtherSubjects!AU$74)+SUMIF(OtherSubjects!$AX$76,$A72,OtherSubjects!AU$82)+SUMIF(OtherSubjects!$AX$84,$A72,OtherSubjects!AU$90)+SUMIF(OtherSubjects!$AX$92,$A72,OtherSubjects!AU$98))</f>
        <v>30330</v>
      </c>
      <c r="U72" s="331">
        <f>(SUMIF(Physics!$AX$12,$A72,Physics!AV$18)+SUMIF(Physics!$AX$20,$A72,Physics!AV$26)+SUMIF(Physics!$AX$28,$A72,Physics!AV$34)+SUMIF(Physics!$AX$36,$A72,Physics!AV$42)+SUMIF(Physics!$AX$44,$A72,Physics!AV$50)+SUMIF(Physics!$AX$52,$A72,Physics!AV$58)+SUMIF(Physics!$AX$60,$A72,Physics!AV$66)+SUMIF(Physics!$AX$68,$A72,Physics!AV$74)+SUMIF(Physics!$AX$76,$A72,Physics!AV$82)+SUMIF(Physics!$AX$84,$A72,Physics!AV$90)+SUMIF(Physics!$AX$92,$A72,Physics!AV$98))+(SUMIF(IITPhysics!$AX$12,$A72,IITPhysics!AV$18)+SUMIF(IITPhysics!$AX$20,$A72,IITPhysics!AV$26)+SUMIF(IITPhysics!$AX$28,$A72,IITPhysics!AV$34)+SUMIF(IITPhysics!$AX$36,$A72,IITPhysics!AV$42)+SUMIF(IITPhysics!$AX$44,$A72,IITPhysics!AV$50)+SUMIF(IITPhysics!$AX$52,$A72,IITPhysics!AV$58)+SUMIF(IITPhysics!$AX$60,$A72,IITPhysics!AV$66)+SUMIF(IITPhysics!$AX$68,$A72,IITPhysics!AV$74)+SUMIF(IITPhysics!$AX$76,$A72,IITPhysics!AV$82)+SUMIF(IITPhysics!$AX$84,$A72,IITPhysics!AV$90)+SUMIF(IITPhysics!$AX$92,$A72,IITPhysics!AV$98))+(SUMIF(Chem!$AX$12,$A72,Chem!AV$18)+SUMIF(Chem!$AX$20,$A72,Chem!AV$26)+SUMIF(Chem!$AX$28,$A72,Chem!AV$34)+SUMIF(Chem!$AX$36,$A72,Chem!AV$42)+SUMIF(Chem!$AX$44,$A72,Chem!AV$50)+SUMIF(Chem!$AX$52,$A72,Chem!AV$58)+SUMIF(Chem!$AX$60,$A72,Chem!AV$66)+SUMIF(Chem!$AX$68,$A72,Chem!AV$74)+SUMIF(Chem!$AX$76,$A72,Chem!AV$82)+SUMIF(Chem!$AX$84,$A72,Chem!AV$90)+SUMIF(Chem!$AX$92,$A72,Chem!AV$98))+(SUMIF(IITChem!$AX$12,$A72,IITChem!AV$18)+SUMIF(IITChem!$AX$20,$A72,IITChem!AV$26)+SUMIF(IITChem!$AX$28,$A72,IITChem!AV$34)+SUMIF(IITChem!$AX$36,$A72,IITChem!AV$42)+SUMIF(IITChem!$AX$44,$A72,IITChem!AV$50)+SUMIF(IITChem!$AX$52,$A72,IITChem!AV$58)+SUMIF(IITChem!$AX$60,$A72,IITChem!AV$66)+SUMIF(IITChem!$AX$68,$A72,IITChem!AV$74)+SUMIF(IITChem!$AX$76,$A72,IITChem!AV$82)+SUMIF(IITChem!$AX$84,$A72,IITChem!AV$90)+SUMIF(IITChem!$AX$92,$A72,IITChem!AV$98))+(SUMIF(Bio!$AX$12,$A72,Bio!AV$18)+SUMIF(Bio!$AX$20,$A72,Bio!AV$26)+SUMIF(Bio!$AX$28,$A72,Bio!AV$34)+SUMIF(Bio!$AX$36,$A72,Bio!AV$42)+SUMIF(Bio!$AX$44,$A72,Bio!AV$50)+SUMIF(Bio!$AX$52,$A72,Bio!AV$58)+SUMIF(Bio!$AX$60,$A72,Bio!AV$66)+SUMIF(Bio!$AX$68,$A72,Bio!AV$74)+SUMIF(Bio!$AX$76,$A72,Bio!AV$82)+SUMIF(Bio!$AX$84,$A72,Bio!AV$90)+SUMIF(Bio!$AX$92,$A72,Bio!AV$98))+(SUMIF(Maths!$AX$12,$A72,Maths!AV$18)+SUMIF(Maths!$AX$20,$A72,Maths!AV$26)+SUMIF(Maths!$AX$28,$A72,Maths!AV$34)+SUMIF(Maths!$AX$36,$A72,Maths!AV$42)+SUMIF(Maths!$AX$44,$A72,Maths!AV$50)+SUMIF(Maths!$AX$52,$A72,Maths!AV$58)+SUMIF(Maths!$AX$60,$A72,Maths!AV$66)+SUMIF(Maths!$AX$68,$A72,Maths!AV$74)+SUMIF(Maths!$AX$76,$A72,Maths!AV$82)+SUMIF(Maths!$AX$84,$A72,Maths!AV$90)+SUMIF(Maths!$AX$92,$A72,Maths!AV$98))+(SUMIF(IITMaths!$AX$12,$A72,IITMaths!AV$18)+SUMIF(IITMaths!$AX$20,$A72,IITMaths!AV$26)+SUMIF(IITMaths!$AX$28,$A72,IITMaths!AV$34)+SUMIF(IITMaths!$AX$36,$A72,IITMaths!AV$42)+SUMIF(IITMaths!$AX$44,$A72,IITMaths!AV$50)+SUMIF(IITMaths!$AX$52,$A72,IITMaths!AV$58)+SUMIF(IITMaths!$AX$60,$A72,IITMaths!AV$66)+SUMIF(IITMaths!$AX$68,$A72,IITMaths!AV$74)+SUMIF(IITMaths!$AX$76,$A72,IITMaths!AV$82)+SUMIF(IITMaths!$AX$84,$A72,IITMaths!AV$90)+SUMIF(IITMaths!$AX$92,$A72,IITMaths!AV$98))+(SUMIF(FourthLecture!$AX$12,$A72,FourthLecture!AV$18)+SUMIF(FourthLecture!$AX$20,$A72,FourthLecture!AV$26)+SUMIF(FourthLecture!$AX$28,$A72,FourthLecture!AV$34)+SUMIF(FourthLecture!$AX$36,$A72,FourthLecture!AV$42)+SUMIF(FourthLecture!$AX$44,$A72,FourthLecture!AV$50)+SUMIF(FourthLecture!$AX$52,$A72,FourthLecture!AV$58)+SUMIF(FourthLecture!$AX$60,$A72,FourthLecture!AV$66)+SUMIF(FourthLecture!$AX$68,$A72,FourthLecture!AV$74)+SUMIF(FourthLecture!$AX$76,$A72,FourthLecture!AV$82)+SUMIF(FourthLecture!$AX$84,$A72,FourthLecture!AV$90)+SUMIF(FourthLecture!$AX$92,$A72,FourthLecture!AV$98))+(SUMIF(OtherSubjects!$AX$12,$A72,OtherSubjects!AV$18)+SUMIF(OtherSubjects!$AX$20,$A72,OtherSubjects!AV$26)+SUMIF(OtherSubjects!$AX$28,$A72,OtherSubjects!AV$34)+SUMIF(OtherSubjects!$AX$36,$A72,OtherSubjects!AV$42)+SUMIF(OtherSubjects!$AX$44,$A72,OtherSubjects!AV$50)+SUMIF(OtherSubjects!$AX$52,$A72,OtherSubjects!AV$58)+SUMIF(OtherSubjects!$AX$60,$A72,OtherSubjects!AV$66)+SUMIF(OtherSubjects!$AX$68,$A72,OtherSubjects!AV$74)+SUMIF(OtherSubjects!$AX$76,$A72,OtherSubjects!AV$82)+SUMIF(OtherSubjects!$AX$84,$A72,OtherSubjects!AV$90)+SUMIF(OtherSubjects!$AX$92,$A72,OtherSubjects!AV$98))</f>
        <v>33810</v>
      </c>
      <c r="V72" s="331">
        <f>(SUMIF(Physics!$AX$12,$A72,Physics!AW$18)+SUMIF(Physics!$AX$20,$A72,Physics!AW$26)+SUMIF(Physics!$AX$28,$A72,Physics!AW$34)+SUMIF(Physics!$AX$36,$A72,Physics!AW$42)+SUMIF(Physics!$AX$44,$A72,Physics!AW$50)+SUMIF(Physics!$AX$52,$A72,Physics!AW$58)+SUMIF(Physics!$AX$60,$A72,Physics!AW$66)+SUMIF(Physics!$AX$68,$A72,Physics!AW$74)+SUMIF(Physics!$AX$76,$A72,Physics!AW$82)+SUMIF(Physics!$AX$84,$A72,Physics!AW$90)+SUMIF(Physics!$AX$92,$A72,Physics!AW$98))+(SUMIF(IITPhysics!$AX$12,$A72,IITPhysics!AW$18)+SUMIF(IITPhysics!$AX$20,$A72,IITPhysics!AW$26)+SUMIF(IITPhysics!$AX$28,$A72,IITPhysics!AW$34)+SUMIF(IITPhysics!$AX$36,$A72,IITPhysics!AW$42)+SUMIF(IITPhysics!$AX$44,$A72,IITPhysics!AW$50)+SUMIF(IITPhysics!$AX$52,$A72,IITPhysics!AW$58)+SUMIF(IITPhysics!$AX$60,$A72,IITPhysics!AW$66)+SUMIF(IITPhysics!$AX$68,$A72,IITPhysics!AW$74)+SUMIF(IITPhysics!$AX$76,$A72,IITPhysics!AW$82)+SUMIF(IITPhysics!$AX$84,$A72,IITPhysics!AW$90)+SUMIF(IITPhysics!$AX$92,$A72,IITPhysics!AW$98))+(SUMIF(Chem!$AX$12,$A72,Chem!AW$18)+SUMIF(Chem!$AX$20,$A72,Chem!AW$26)+SUMIF(Chem!$AX$28,$A72,Chem!AW$34)+SUMIF(Chem!$AX$36,$A72,Chem!AW$42)+SUMIF(Chem!$AX$44,$A72,Chem!AW$50)+SUMIF(Chem!$AX$52,$A72,Chem!AW$58)+SUMIF(Chem!$AX$60,$A72,Chem!AW$66)+SUMIF(Chem!$AX$68,$A72,Chem!AW$74)+SUMIF(Chem!$AX$76,$A72,Chem!AW$82)+SUMIF(Chem!$AX$84,$A72,Chem!AW$90)+SUMIF(Chem!$AX$92,$A72,Chem!AW$98))+(SUMIF(IITChem!$AX$12,$A72,IITChem!AW$18)+SUMIF(IITChem!$AX$20,$A72,IITChem!AW$26)+SUMIF(IITChem!$AX$28,$A72,IITChem!AW$34)+SUMIF(IITChem!$AX$36,$A72,IITChem!AW$42)+SUMIF(IITChem!$AX$44,$A72,IITChem!AW$50)+SUMIF(IITChem!$AX$52,$A72,IITChem!AW$58)+SUMIF(IITChem!$AX$60,$A72,IITChem!AW$66)+SUMIF(IITChem!$AX$68,$A72,IITChem!AW$74)+SUMIF(IITChem!$AX$76,$A72,IITChem!AW$82)+SUMIF(IITChem!$AX$84,$A72,IITChem!AW$90)+SUMIF(IITChem!$AX$92,$A72,IITChem!AW$98))+(SUMIF(Bio!$AX$12,$A72,Bio!AW$18)+SUMIF(Bio!$AX$20,$A72,Bio!AW$26)+SUMIF(Bio!$AX$28,$A72,Bio!AW$34)+SUMIF(Bio!$AX$36,$A72,Bio!AW$42)+SUMIF(Bio!$AX$44,$A72,Bio!AW$50)+SUMIF(Bio!$AX$52,$A72,Bio!AW$58)+SUMIF(Bio!$AX$60,$A72,Bio!AW$66)+SUMIF(Bio!$AX$68,$A72,Bio!AW$74)+SUMIF(Bio!$AX$76,$A72,Bio!AW$82)+SUMIF(Bio!$AX$84,$A72,Bio!AW$90)+SUMIF(Bio!$AX$92,$A72,Bio!AW$98))+(SUMIF(Maths!$AX$12,$A72,Maths!AW$18)+SUMIF(Maths!$AX$20,$A72,Maths!AW$26)+SUMIF(Maths!$AX$28,$A72,Maths!AW$34)+SUMIF(Maths!$AX$36,$A72,Maths!AW$42)+SUMIF(Maths!$AX$44,$A72,Maths!AW$50)+SUMIF(Maths!$AX$52,$A72,Maths!AW$58)+SUMIF(Maths!$AX$60,$A72,Maths!AW$66)+SUMIF(Maths!$AX$68,$A72,Maths!AW$74)+SUMIF(Maths!$AX$76,$A72,Maths!AW$82)+SUMIF(Maths!$AX$84,$A72,Maths!AW$90)+SUMIF(Maths!$AX$92,$A72,Maths!AW$98))+(SUMIF(IITMaths!$AX$12,$A72,IITMaths!AW$18)+SUMIF(IITMaths!$AX$20,$A72,IITMaths!AW$26)+SUMIF(IITMaths!$AX$28,$A72,IITMaths!AW$34)+SUMIF(IITMaths!$AX$36,$A72,IITMaths!AW$42)+SUMIF(IITMaths!$AX$44,$A72,IITMaths!AW$50)+SUMIF(IITMaths!$AX$52,$A72,IITMaths!AW$58)+SUMIF(IITMaths!$AX$60,$A72,IITMaths!AW$66)+SUMIF(IITMaths!$AX$68,$A72,IITMaths!AW$74)+SUMIF(IITMaths!$AX$76,$A72,IITMaths!AW$82)+SUMIF(IITMaths!$AX$84,$A72,IITMaths!AW$90)+SUMIF(IITMaths!$AX$92,$A72,IITMaths!AW$98))+(SUMIF(FourthLecture!$AX$12,$A72,FourthLecture!AW$18)+SUMIF(FourthLecture!$AX$20,$A72,FourthLecture!AW$26)+SUMIF(FourthLecture!$AX$28,$A72,FourthLecture!AW$34)+SUMIF(FourthLecture!$AX$36,$A72,FourthLecture!AW$42)+SUMIF(FourthLecture!$AX$44,$A72,FourthLecture!AW$50)+SUMIF(FourthLecture!$AX$52,$A72,FourthLecture!AW$58)+SUMIF(FourthLecture!$AX$60,$A72,FourthLecture!AW$66)+SUMIF(FourthLecture!$AX$68,$A72,FourthLecture!AW$74)+SUMIF(FourthLecture!$AX$76,$A72,FourthLecture!AW$82)+SUMIF(FourthLecture!$AX$84,$A72,FourthLecture!AW$90)+SUMIF(FourthLecture!$AX$92,$A72,FourthLecture!AW$98))+(SUMIF(OtherSubjects!$AX$12,$A72,OtherSubjects!AW$18)+SUMIF(OtherSubjects!$AX$20,$A72,OtherSubjects!AW$26)+SUMIF(OtherSubjects!$AX$28,$A72,OtherSubjects!AW$34)+SUMIF(OtherSubjects!$AX$36,$A72,OtherSubjects!AW$42)+SUMIF(OtherSubjects!$AX$44,$A72,OtherSubjects!AW$50)+SUMIF(OtherSubjects!$AX$52,$A72,OtherSubjects!AW$58)+SUMIF(OtherSubjects!$AX$60,$A72,OtherSubjects!AW$66)+SUMIF(OtherSubjects!$AX$68,$A72,OtherSubjects!AW$74)+SUMIF(OtherSubjects!$AX$76,$A72,OtherSubjects!AW$82)+SUMIF(OtherSubjects!$AX$84,$A72,OtherSubjects!AW$90)+SUMIF(OtherSubjects!$AX$92,$A72,OtherSubjects!AW$98))</f>
        <v>42405</v>
      </c>
      <c r="W72" s="331">
        <f>(SUMIF(Physics!$AX$12,$A72,Physics!AX$18)+SUMIF(Physics!$AX$20,$A72,Physics!AX$26)+SUMIF(Physics!$AX$28,$A72,Physics!AX$34)+SUMIF(Physics!$AX$36,$A72,Physics!AX$42)+SUMIF(Physics!$AX$44,$A72,Physics!AX$50)+SUMIF(Physics!$AX$52,$A72,Physics!AX$58)+SUMIF(Physics!$AX$60,$A72,Physics!AX$66)+SUMIF(Physics!$AX$68,$A72,Physics!AX$74)+SUMIF(Physics!$AX$76,$A72,Physics!AX$82)+SUMIF(Physics!$AX$84,$A72,Physics!AX$90)+SUMIF(Physics!$AX$92,$A72,Physics!AX$98))+(SUMIF(IITPhysics!$AX$12,$A72,IITPhysics!AX$18)+SUMIF(IITPhysics!$AX$20,$A72,IITPhysics!AX$26)+SUMIF(IITPhysics!$AX$28,$A72,IITPhysics!AX$34)+SUMIF(IITPhysics!$AX$36,$A72,IITPhysics!AX$42)+SUMIF(IITPhysics!$AX$44,$A72,IITPhysics!AX$50)+SUMIF(IITPhysics!$AX$52,$A72,IITPhysics!AX$58)+SUMIF(IITPhysics!$AX$60,$A72,IITPhysics!AX$66)+SUMIF(IITPhysics!$AX$68,$A72,IITPhysics!AX$74)+SUMIF(IITPhysics!$AX$76,$A72,IITPhysics!AX$82)+SUMIF(IITPhysics!$AX$84,$A72,IITPhysics!AX$90)+SUMIF(IITPhysics!$AX$92,$A72,IITPhysics!AX$98))+(SUMIF(Chem!$AX$12,$A72,Chem!AX$18)+SUMIF(Chem!$AX$20,$A72,Chem!AX$26)+SUMIF(Chem!$AX$28,$A72,Chem!AX$34)+SUMIF(Chem!$AX$36,$A72,Chem!AX$42)+SUMIF(Chem!$AX$44,$A72,Chem!AX$50)+SUMIF(Chem!$AX$52,$A72,Chem!AX$58)+SUMIF(Chem!$AX$60,$A72,Chem!AX$66)+SUMIF(Chem!$AX$68,$A72,Chem!AX$74)+SUMIF(Chem!$AX$76,$A72,Chem!AX$82)+SUMIF(Chem!$AX$84,$A72,Chem!AX$90)+SUMIF(Chem!$AX$92,$A72,Chem!AX$98))+(SUMIF(IITChem!$AX$12,$A72,IITChem!AX$18)+SUMIF(IITChem!$AX$20,$A72,IITChem!AX$26)+SUMIF(IITChem!$AX$28,$A72,IITChem!AX$34)+SUMIF(IITChem!$AX$36,$A72,IITChem!AX$42)+SUMIF(IITChem!$AX$44,$A72,IITChem!AX$50)+SUMIF(IITChem!$AX$52,$A72,IITChem!AX$58)+SUMIF(IITChem!$AX$60,$A72,IITChem!AX$66)+SUMIF(IITChem!$AX$68,$A72,IITChem!AX$74)+SUMIF(IITChem!$AX$76,$A72,IITChem!AX$82)+SUMIF(IITChem!$AX$84,$A72,IITChem!AX$90)+SUMIF(IITChem!$AX$92,$A72,IITChem!AX$98))+(SUMIF(Bio!$AX$12,$A72,Bio!AX$18)+SUMIF(Bio!$AX$20,$A72,Bio!AX$26)+SUMIF(Bio!$AX$28,$A72,Bio!AX$34)+SUMIF(Bio!$AX$36,$A72,Bio!AX$42)+SUMIF(Bio!$AX$44,$A72,Bio!AX$50)+SUMIF(Bio!$AX$52,$A72,Bio!AX$58)+SUMIF(Bio!$AX$60,$A72,Bio!AX$66)+SUMIF(Bio!$AX$68,$A72,Bio!AX$74)+SUMIF(Bio!$AX$76,$A72,Bio!AX$82)+SUMIF(Bio!$AX$84,$A72,Bio!AX$90)+SUMIF(Bio!$AX$92,$A72,Bio!AX$98))+(SUMIF(Maths!$AX$12,$A72,Maths!AX$18)+SUMIF(Maths!$AX$20,$A72,Maths!AX$26)+SUMIF(Maths!$AX$28,$A72,Maths!AX$34)+SUMIF(Maths!$AX$36,$A72,Maths!AX$42)+SUMIF(Maths!$AX$44,$A72,Maths!AX$50)+SUMIF(Maths!$AX$52,$A72,Maths!AX$58)+SUMIF(Maths!$AX$60,$A72,Maths!AX$66)+SUMIF(Maths!$AX$68,$A72,Maths!AX$74)+SUMIF(Maths!$AX$76,$A72,Maths!AX$82)+SUMIF(Maths!$AX$84,$A72,Maths!AX$90)+SUMIF(Maths!$AX$92,$A72,Maths!AX$98))+(SUMIF(IITMaths!$AX$12,$A72,IITMaths!AX$18)+SUMIF(IITMaths!$AX$20,$A72,IITMaths!AX$26)+SUMIF(IITMaths!$AX$28,$A72,IITMaths!AX$34)+SUMIF(IITMaths!$AX$36,$A72,IITMaths!AX$42)+SUMIF(IITMaths!$AX$44,$A72,IITMaths!AX$50)+SUMIF(IITMaths!$AX$52,$A72,IITMaths!AX$58)+SUMIF(IITMaths!$AX$60,$A72,IITMaths!AX$66)+SUMIF(IITMaths!$AX$68,$A72,IITMaths!AX$74)+SUMIF(IITMaths!$AX$76,$A72,IITMaths!AX$82)+SUMIF(IITMaths!$AX$84,$A72,IITMaths!AX$90)+SUMIF(IITMaths!$AX$92,$A72,IITMaths!AX$98))+(SUMIF(FourthLecture!$AX$12,$A72,FourthLecture!AX$18)+SUMIF(FourthLecture!$AX$20,$A72,FourthLecture!AX$26)+SUMIF(FourthLecture!$AX$28,$A72,FourthLecture!AX$34)+SUMIF(FourthLecture!$AX$36,$A72,FourthLecture!AX$42)+SUMIF(FourthLecture!$AX$44,$A72,FourthLecture!AX$50)+SUMIF(FourthLecture!$AX$52,$A72,FourthLecture!AX$58)+SUMIF(FourthLecture!$AX$60,$A72,FourthLecture!AX$66)+SUMIF(FourthLecture!$AX$68,$A72,FourthLecture!AX$74)+SUMIF(FourthLecture!$AX$76,$A72,FourthLecture!AX$82)+SUMIF(FourthLecture!$AX$84,$A72,FourthLecture!AX$90)+SUMIF(FourthLecture!$AX$92,$A72,FourthLecture!AX$98))+(SUMIF(OtherSubjects!$AX$12,$A72,OtherSubjects!AX$18)+SUMIF(OtherSubjects!$AX$20,$A72,OtherSubjects!AX$26)+SUMIF(OtherSubjects!$AX$28,$A72,OtherSubjects!AX$34)+SUMIF(OtherSubjects!$AX$36,$A72,OtherSubjects!AX$42)+SUMIF(OtherSubjects!$AX$44,$A72,OtherSubjects!AX$50)+SUMIF(OtherSubjects!$AX$52,$A72,OtherSubjects!AX$58)+SUMIF(OtherSubjects!$AX$60,$A72,OtherSubjects!AX$66)+SUMIF(OtherSubjects!$AX$68,$A72,OtherSubjects!AX$74)+SUMIF(OtherSubjects!$AX$76,$A72,OtherSubjects!AX$82)+SUMIF(OtherSubjects!$AX$84,$A72,OtherSubjects!AX$90)+SUMIF(OtherSubjects!$AX$92,$A72,OtherSubjects!AX$98))</f>
        <v>23760</v>
      </c>
      <c r="X72" s="331">
        <f>(SUMIF(Physics!$AX$12,$A72,Physics!AY$18)+SUMIF(Physics!$AX$20,$A72,Physics!AY$26)+SUMIF(Physics!$AX$28,$A72,Physics!AY$34)+SUMIF(Physics!$AX$36,$A72,Physics!AY$42)+SUMIF(Physics!$AX$44,$A72,Physics!AY$50)+SUMIF(Physics!$AX$52,$A72,Physics!AY$58)+SUMIF(Physics!$AX$60,$A72,Physics!AY$66)+SUMIF(Physics!$AX$68,$A72,Physics!AY$74)+SUMIF(Physics!$AX$76,$A72,Physics!AY$82)+SUMIF(Physics!$AX$84,$A72,Physics!AY$90)+SUMIF(Physics!$AX$92,$A72,Physics!AY$98))+(SUMIF(IITPhysics!$AX$12,$A72,IITPhysics!AY$18)+SUMIF(IITPhysics!$AX$20,$A72,IITPhysics!AY$26)+SUMIF(IITPhysics!$AX$28,$A72,IITPhysics!AY$34)+SUMIF(IITPhysics!$AX$36,$A72,IITPhysics!AY$42)+SUMIF(IITPhysics!$AX$44,$A72,IITPhysics!AY$50)+SUMIF(IITPhysics!$AX$52,$A72,IITPhysics!AY$58)+SUMIF(IITPhysics!$AX$60,$A72,IITPhysics!AY$66)+SUMIF(IITPhysics!$AX$68,$A72,IITPhysics!AY$74)+SUMIF(IITPhysics!$AX$76,$A72,IITPhysics!AY$82)+SUMIF(IITPhysics!$AX$84,$A72,IITPhysics!AY$90)+SUMIF(IITPhysics!$AX$92,$A72,IITPhysics!AY$98))+(SUMIF(Chem!$AX$12,$A72,Chem!AY$18)+SUMIF(Chem!$AX$20,$A72,Chem!AY$26)+SUMIF(Chem!$AX$28,$A72,Chem!AY$34)+SUMIF(Chem!$AX$36,$A72,Chem!AY$42)+SUMIF(Chem!$AX$44,$A72,Chem!AY$50)+SUMIF(Chem!$AX$52,$A72,Chem!AY$58)+SUMIF(Chem!$AX$60,$A72,Chem!AY$66)+SUMIF(Chem!$AX$68,$A72,Chem!AY$74)+SUMIF(Chem!$AX$76,$A72,Chem!AY$82)+SUMIF(Chem!$AX$84,$A72,Chem!AY$90)+SUMIF(Chem!$AX$92,$A72,Chem!AY$98))+(SUMIF(IITChem!$AX$12,$A72,IITChem!AY$18)+SUMIF(IITChem!$AX$20,$A72,IITChem!AY$26)+SUMIF(IITChem!$AX$28,$A72,IITChem!AY$34)+SUMIF(IITChem!$AX$36,$A72,IITChem!AY$42)+SUMIF(IITChem!$AX$44,$A72,IITChem!AY$50)+SUMIF(IITChem!$AX$52,$A72,IITChem!AY$58)+SUMIF(IITChem!$AX$60,$A72,IITChem!AY$66)+SUMIF(IITChem!$AX$68,$A72,IITChem!AY$74)+SUMIF(IITChem!$AX$76,$A72,IITChem!AY$82)+SUMIF(IITChem!$AX$84,$A72,IITChem!AY$90)+SUMIF(IITChem!$AX$92,$A72,IITChem!AY$98))+(SUMIF(Bio!$AX$12,$A72,Bio!AY$18)+SUMIF(Bio!$AX$20,$A72,Bio!AY$26)+SUMIF(Bio!$AX$28,$A72,Bio!AY$34)+SUMIF(Bio!$AX$36,$A72,Bio!AY$42)+SUMIF(Bio!$AX$44,$A72,Bio!AY$50)+SUMIF(Bio!$AX$52,$A72,Bio!AY$58)+SUMIF(Bio!$AX$60,$A72,Bio!AY$66)+SUMIF(Bio!$AX$68,$A72,Bio!AY$74)+SUMIF(Bio!$AX$76,$A72,Bio!AY$82)+SUMIF(Bio!$AX$84,$A72,Bio!AY$90)+SUMIF(Bio!$AX$92,$A72,Bio!AY$98))+(SUMIF(Maths!$AX$12,$A72,Maths!AY$18)+SUMIF(Maths!$AX$20,$A72,Maths!AY$26)+SUMIF(Maths!$AX$28,$A72,Maths!AY$34)+SUMIF(Maths!$AX$36,$A72,Maths!AY$42)+SUMIF(Maths!$AX$44,$A72,Maths!AY$50)+SUMIF(Maths!$AX$52,$A72,Maths!AY$58)+SUMIF(Maths!$AX$60,$A72,Maths!AY$66)+SUMIF(Maths!$AX$68,$A72,Maths!AY$74)+SUMIF(Maths!$AX$76,$A72,Maths!AY$82)+SUMIF(Maths!$AX$84,$A72,Maths!AY$90)+SUMIF(Maths!$AX$92,$A72,Maths!AY$98))+(SUMIF(IITMaths!$AX$12,$A72,IITMaths!AY$18)+SUMIF(IITMaths!$AX$20,$A72,IITMaths!AY$26)+SUMIF(IITMaths!$AX$28,$A72,IITMaths!AY$34)+SUMIF(IITMaths!$AX$36,$A72,IITMaths!AY$42)+SUMIF(IITMaths!$AX$44,$A72,IITMaths!AY$50)+SUMIF(IITMaths!$AX$52,$A72,IITMaths!AY$58)+SUMIF(IITMaths!$AX$60,$A72,IITMaths!AY$66)+SUMIF(IITMaths!$AX$68,$A72,IITMaths!AY$74)+SUMIF(IITMaths!$AX$76,$A72,IITMaths!AY$82)+SUMIF(IITMaths!$AX$84,$A72,IITMaths!AY$90)+SUMIF(IITMaths!$AX$92,$A72,IITMaths!AY$98))+(SUMIF(FourthLecture!$AX$12,$A72,FourthLecture!AY$18)+SUMIF(FourthLecture!$AX$20,$A72,FourthLecture!AY$26)+SUMIF(FourthLecture!$AX$28,$A72,FourthLecture!AY$34)+SUMIF(FourthLecture!$AX$36,$A72,FourthLecture!AY$42)+SUMIF(FourthLecture!$AX$44,$A72,FourthLecture!AY$50)+SUMIF(FourthLecture!$AX$52,$A72,FourthLecture!AY$58)+SUMIF(FourthLecture!$AX$60,$A72,FourthLecture!AY$66)+SUMIF(FourthLecture!$AX$68,$A72,FourthLecture!AY$74)+SUMIF(FourthLecture!$AX$76,$A72,FourthLecture!AY$82)+SUMIF(FourthLecture!$AX$84,$A72,FourthLecture!AY$90)+SUMIF(FourthLecture!$AX$92,$A72,FourthLecture!AY$98))+(SUMIF(OtherSubjects!$AX$12,$A72,OtherSubjects!AY$18)+SUMIF(OtherSubjects!$AX$20,$A72,OtherSubjects!AY$26)+SUMIF(OtherSubjects!$AX$28,$A72,OtherSubjects!AY$34)+SUMIF(OtherSubjects!$AX$36,$A72,OtherSubjects!AY$42)+SUMIF(OtherSubjects!$AX$44,$A72,OtherSubjects!AY$50)+SUMIF(OtherSubjects!$AX$52,$A72,OtherSubjects!AY$58)+SUMIF(OtherSubjects!$AX$60,$A72,OtherSubjects!AY$66)+SUMIF(OtherSubjects!$AX$68,$A72,OtherSubjects!AY$74)+SUMIF(OtherSubjects!$AX$76,$A72,OtherSubjects!AY$82)+SUMIF(OtherSubjects!$AX$84,$A72,OtherSubjects!AY$90)+SUMIF(OtherSubjects!$AX$92,$A72,OtherSubjects!AY$98))</f>
        <v>3600</v>
      </c>
      <c r="Y72" s="331">
        <f>(SUMIF(Physics!$AX$12,$A72,Physics!AZ$18)+SUMIF(Physics!$AX$20,$A72,Physics!AZ$26)+SUMIF(Physics!$AX$28,$A72,Physics!AZ$34)+SUMIF(Physics!$AX$36,$A72,Physics!AZ$42)+SUMIF(Physics!$AX$44,$A72,Physics!AZ$50)+SUMIF(Physics!$AX$52,$A72,Physics!AZ$58)+SUMIF(Physics!$AX$60,$A72,Physics!AZ$66)+SUMIF(Physics!$AX$68,$A72,Physics!AZ$74)+SUMIF(Physics!$AX$76,$A72,Physics!AZ$82)+SUMIF(Physics!$AX$84,$A72,Physics!AZ$90)+SUMIF(Physics!$AX$92,$A72,Physics!AZ$98))+(SUMIF(IITPhysics!$AX$12,$A72,IITPhysics!AZ$18)+SUMIF(IITPhysics!$AX$20,$A72,IITPhysics!AZ$26)+SUMIF(IITPhysics!$AX$28,$A72,IITPhysics!AZ$34)+SUMIF(IITPhysics!$AX$36,$A72,IITPhysics!AZ$42)+SUMIF(IITPhysics!$AX$44,$A72,IITPhysics!AZ$50)+SUMIF(IITPhysics!$AX$52,$A72,IITPhysics!AZ$58)+SUMIF(IITPhysics!$AX$60,$A72,IITPhysics!AZ$66)+SUMIF(IITPhysics!$AX$68,$A72,IITPhysics!AZ$74)+SUMIF(IITPhysics!$AX$76,$A72,IITPhysics!AZ$82)+SUMIF(IITPhysics!$AX$84,$A72,IITPhysics!AZ$90)+SUMIF(IITPhysics!$AX$92,$A72,IITPhysics!AZ$98))+(SUMIF(Chem!$AX$12,$A72,Chem!AZ$18)+SUMIF(Chem!$AX$20,$A72,Chem!AZ$26)+SUMIF(Chem!$AX$28,$A72,Chem!AZ$34)+SUMIF(Chem!$AX$36,$A72,Chem!AZ$42)+SUMIF(Chem!$AX$44,$A72,Chem!AZ$50)+SUMIF(Chem!$AX$52,$A72,Chem!AZ$58)+SUMIF(Chem!$AX$60,$A72,Chem!AZ$66)+SUMIF(Chem!$AX$68,$A72,Chem!AZ$74)+SUMIF(Chem!$AX$76,$A72,Chem!AZ$82)+SUMIF(Chem!$AX$84,$A72,Chem!AZ$90)+SUMIF(Chem!$AX$92,$A72,Chem!AZ$98))+(SUMIF(IITChem!$AX$12,$A72,IITChem!AZ$18)+SUMIF(IITChem!$AX$20,$A72,IITChem!AZ$26)+SUMIF(IITChem!$AX$28,$A72,IITChem!AZ$34)+SUMIF(IITChem!$AX$36,$A72,IITChem!AZ$42)+SUMIF(IITChem!$AX$44,$A72,IITChem!AZ$50)+SUMIF(IITChem!$AX$52,$A72,IITChem!AZ$58)+SUMIF(IITChem!$AX$60,$A72,IITChem!AZ$66)+SUMIF(IITChem!$AX$68,$A72,IITChem!AZ$74)+SUMIF(IITChem!$AX$76,$A72,IITChem!AZ$82)+SUMIF(IITChem!$AX$84,$A72,IITChem!AZ$90)+SUMIF(IITChem!$AX$92,$A72,IITChem!AZ$98))+(SUMIF(Bio!$AX$12,$A72,Bio!AZ$18)+SUMIF(Bio!$AX$20,$A72,Bio!AZ$26)+SUMIF(Bio!$AX$28,$A72,Bio!AZ$34)+SUMIF(Bio!$AX$36,$A72,Bio!AZ$42)+SUMIF(Bio!$AX$44,$A72,Bio!AZ$50)+SUMIF(Bio!$AX$52,$A72,Bio!AZ$58)+SUMIF(Bio!$AX$60,$A72,Bio!AZ$66)+SUMIF(Bio!$AX$68,$A72,Bio!AZ$74)+SUMIF(Bio!$AX$76,$A72,Bio!AZ$82)+SUMIF(Bio!$AX$84,$A72,Bio!AZ$90)+SUMIF(Bio!$AX$92,$A72,Bio!AZ$98))+(SUMIF(Maths!$AX$12,$A72,Maths!AZ$18)+SUMIF(Maths!$AX$20,$A72,Maths!AZ$26)+SUMIF(Maths!$AX$28,$A72,Maths!AZ$34)+SUMIF(Maths!$AX$36,$A72,Maths!AZ$42)+SUMIF(Maths!$AX$44,$A72,Maths!AZ$50)+SUMIF(Maths!$AX$52,$A72,Maths!AZ$58)+SUMIF(Maths!$AX$60,$A72,Maths!AZ$66)+SUMIF(Maths!$AX$68,$A72,Maths!AZ$74)+SUMIF(Maths!$AX$76,$A72,Maths!AZ$82)+SUMIF(Maths!$AX$84,$A72,Maths!AZ$90)+SUMIF(Maths!$AX$92,$A72,Maths!AZ$98))+(SUMIF(IITMaths!$AX$12,$A72,IITMaths!AZ$18)+SUMIF(IITMaths!$AX$20,$A72,IITMaths!AZ$26)+SUMIF(IITMaths!$AX$28,$A72,IITMaths!AZ$34)+SUMIF(IITMaths!$AX$36,$A72,IITMaths!AZ$42)+SUMIF(IITMaths!$AX$44,$A72,IITMaths!AZ$50)+SUMIF(IITMaths!$AX$52,$A72,IITMaths!AZ$58)+SUMIF(IITMaths!$AX$60,$A72,IITMaths!AZ$66)+SUMIF(IITMaths!$AX$68,$A72,IITMaths!AZ$74)+SUMIF(IITMaths!$AX$76,$A72,IITMaths!AZ$82)+SUMIF(IITMaths!$AX$84,$A72,IITMaths!AZ$90)+SUMIF(IITMaths!$AX$92,$A72,IITMaths!AZ$98))+(SUMIF(FourthLecture!$AX$12,$A72,FourthLecture!AZ$18)+SUMIF(FourthLecture!$AX$20,$A72,FourthLecture!AZ$26)+SUMIF(FourthLecture!$AX$28,$A72,FourthLecture!AZ$34)+SUMIF(FourthLecture!$AX$36,$A72,FourthLecture!AZ$42)+SUMIF(FourthLecture!$AX$44,$A72,FourthLecture!AZ$50)+SUMIF(FourthLecture!$AX$52,$A72,FourthLecture!AZ$58)+SUMIF(FourthLecture!$AX$60,$A72,FourthLecture!AZ$66)+SUMIF(FourthLecture!$AX$68,$A72,FourthLecture!AZ$74)+SUMIF(FourthLecture!$AX$76,$A72,FourthLecture!AZ$82)+SUMIF(FourthLecture!$AX$84,$A72,FourthLecture!AZ$90)+SUMIF(FourthLecture!$AX$92,$A72,FourthLecture!AZ$98))+(SUMIF(OtherSubjects!$AX$12,$A72,OtherSubjects!AZ$18)+SUMIF(OtherSubjects!$AX$20,$A72,OtherSubjects!AZ$26)+SUMIF(OtherSubjects!$AX$28,$A72,OtherSubjects!AZ$34)+SUMIF(OtherSubjects!$AX$36,$A72,OtherSubjects!AZ$42)+SUMIF(OtherSubjects!$AX$44,$A72,OtherSubjects!AZ$50)+SUMIF(OtherSubjects!$AX$52,$A72,OtherSubjects!AZ$58)+SUMIF(OtherSubjects!$AX$60,$A72,OtherSubjects!AZ$66)+SUMIF(OtherSubjects!$AX$68,$A72,OtherSubjects!AZ$74)+SUMIF(OtherSubjects!$AX$76,$A72,OtherSubjects!AZ$82)+SUMIF(OtherSubjects!$AX$84,$A72,OtherSubjects!AZ$90)+SUMIF(OtherSubjects!$AX$92,$A72,OtherSubjects!AZ$98))</f>
        <v>0</v>
      </c>
      <c r="Z72" s="331">
        <f>(SUMIF(Physics!$AX$12,$A72,Physics!BA$18)+SUMIF(Physics!$AX$20,$A72,Physics!BA$26)+SUMIF(Physics!$AX$28,$A72,Physics!BA$34)+SUMIF(Physics!$AX$36,$A72,Physics!BA$42)+SUMIF(Physics!$AX$44,$A72,Physics!BA$50)+SUMIF(Physics!$AX$52,$A72,Physics!BA$58)+SUMIF(Physics!$AX$60,$A72,Physics!BA$66)+SUMIF(Physics!$AX$68,$A72,Physics!BA$74)+SUMIF(Physics!$AX$76,$A72,Physics!BA$82)+SUMIF(Physics!$AX$84,$A72,Physics!BA$90)+SUMIF(Physics!$AX$92,$A72,Physics!BA$98))+(SUMIF(IITPhysics!$AX$12,$A72,IITPhysics!BA$18)+SUMIF(IITPhysics!$AX$20,$A72,IITPhysics!BA$26)+SUMIF(IITPhysics!$AX$28,$A72,IITPhysics!BA$34)+SUMIF(IITPhysics!$AX$36,$A72,IITPhysics!BA$42)+SUMIF(IITPhysics!$AX$44,$A72,IITPhysics!BA$50)+SUMIF(IITPhysics!$AX$52,$A72,IITPhysics!BA$58)+SUMIF(IITPhysics!$AX$60,$A72,IITPhysics!BA$66)+SUMIF(IITPhysics!$AX$68,$A72,IITPhysics!BA$74)+SUMIF(IITPhysics!$AX$76,$A72,IITPhysics!BA$82)+SUMIF(IITPhysics!$AX$84,$A72,IITPhysics!BA$90)+SUMIF(IITPhysics!$AX$92,$A72,IITPhysics!BA$98))+(SUMIF(Chem!$AX$12,$A72,Chem!BA$18)+SUMIF(Chem!$AX$20,$A72,Chem!BA$26)+SUMIF(Chem!$AX$28,$A72,Chem!BA$34)+SUMIF(Chem!$AX$36,$A72,Chem!BA$42)+SUMIF(Chem!$AX$44,$A72,Chem!BA$50)+SUMIF(Chem!$AX$52,$A72,Chem!BA$58)+SUMIF(Chem!$AX$60,$A72,Chem!BA$66)+SUMIF(Chem!$AX$68,$A72,Chem!BA$74)+SUMIF(Chem!$AX$76,$A72,Chem!BA$82)+SUMIF(Chem!$AX$84,$A72,Chem!BA$90)+SUMIF(Chem!$AX$92,$A72,Chem!BA$98))+(SUMIF(IITChem!$AX$12,$A72,IITChem!BA$18)+SUMIF(IITChem!$AX$20,$A72,IITChem!BA$26)+SUMIF(IITChem!$AX$28,$A72,IITChem!BA$34)+SUMIF(IITChem!$AX$36,$A72,IITChem!BA$42)+SUMIF(IITChem!$AX$44,$A72,IITChem!BA$50)+SUMIF(IITChem!$AX$52,$A72,IITChem!BA$58)+SUMIF(IITChem!$AX$60,$A72,IITChem!BA$66)+SUMIF(IITChem!$AX$68,$A72,IITChem!BA$74)+SUMIF(IITChem!$AX$76,$A72,IITChem!BA$82)+SUMIF(IITChem!$AX$84,$A72,IITChem!BA$90)+SUMIF(IITChem!$AX$92,$A72,IITChem!BA$98))+(SUMIF(Bio!$AX$12,$A72,Bio!BA$18)+SUMIF(Bio!$AX$20,$A72,Bio!BA$26)+SUMIF(Bio!$AX$28,$A72,Bio!BA$34)+SUMIF(Bio!$AX$36,$A72,Bio!BA$42)+SUMIF(Bio!$AX$44,$A72,Bio!BA$50)+SUMIF(Bio!$AX$52,$A72,Bio!BA$58)+SUMIF(Bio!$AX$60,$A72,Bio!BA$66)+SUMIF(Bio!$AX$68,$A72,Bio!BA$74)+SUMIF(Bio!$AX$76,$A72,Bio!BA$82)+SUMIF(Bio!$AX$84,$A72,Bio!BA$90)+SUMIF(Bio!$AX$92,$A72,Bio!BA$98))+(SUMIF(Maths!$AX$12,$A72,Maths!BA$18)+SUMIF(Maths!$AX$20,$A72,Maths!BA$26)+SUMIF(Maths!$AX$28,$A72,Maths!BA$34)+SUMIF(Maths!$AX$36,$A72,Maths!BA$42)+SUMIF(Maths!$AX$44,$A72,Maths!BA$50)+SUMIF(Maths!$AX$52,$A72,Maths!BA$58)+SUMIF(Maths!$AX$60,$A72,Maths!BA$66)+SUMIF(Maths!$AX$68,$A72,Maths!BA$74)+SUMIF(Maths!$AX$76,$A72,Maths!BA$82)+SUMIF(Maths!$AX$84,$A72,Maths!BA$90)+SUMIF(Maths!$AX$92,$A72,Maths!BA$98))+(SUMIF(IITMaths!$AX$12,$A72,IITMaths!BA$18)+SUMIF(IITMaths!$AX$20,$A72,IITMaths!BA$26)+SUMIF(IITMaths!$AX$28,$A72,IITMaths!BA$34)+SUMIF(IITMaths!$AX$36,$A72,IITMaths!BA$42)+SUMIF(IITMaths!$AX$44,$A72,IITMaths!BA$50)+SUMIF(IITMaths!$AX$52,$A72,IITMaths!BA$58)+SUMIF(IITMaths!$AX$60,$A72,IITMaths!BA$66)+SUMIF(IITMaths!$AX$68,$A72,IITMaths!BA$74)+SUMIF(IITMaths!$AX$76,$A72,IITMaths!BA$82)+SUMIF(IITMaths!$AX$84,$A72,IITMaths!BA$90)+SUMIF(IITMaths!$AX$92,$A72,IITMaths!BA$98))+(SUMIF(FourthLecture!$AX$12,$A72,FourthLecture!BA$18)+SUMIF(FourthLecture!$AX$20,$A72,FourthLecture!BA$26)+SUMIF(FourthLecture!$AX$28,$A72,FourthLecture!BA$34)+SUMIF(FourthLecture!$AX$36,$A72,FourthLecture!BA$42)+SUMIF(FourthLecture!$AX$44,$A72,FourthLecture!BA$50)+SUMIF(FourthLecture!$AX$52,$A72,FourthLecture!BA$58)+SUMIF(FourthLecture!$AX$60,$A72,FourthLecture!BA$66)+SUMIF(FourthLecture!$AX$68,$A72,FourthLecture!BA$74)+SUMIF(FourthLecture!$AX$76,$A72,FourthLecture!BA$82)+SUMIF(FourthLecture!$AX$84,$A72,FourthLecture!BA$90)+SUMIF(FourthLecture!$AX$92,$A72,FourthLecture!BA$98))+(SUMIF(OtherSubjects!$AX$12,$A72,OtherSubjects!BA$18)+SUMIF(OtherSubjects!$AX$20,$A72,OtherSubjects!BA$26)+SUMIF(OtherSubjects!$AX$28,$A72,OtherSubjects!BA$34)+SUMIF(OtherSubjects!$AX$36,$A72,OtherSubjects!BA$42)+SUMIF(OtherSubjects!$AX$44,$A72,OtherSubjects!BA$50)+SUMIF(OtherSubjects!$AX$52,$A72,OtherSubjects!BA$58)+SUMIF(OtherSubjects!$AX$60,$A72,OtherSubjects!BA$66)+SUMIF(OtherSubjects!$AX$68,$A72,OtherSubjects!BA$74)+SUMIF(OtherSubjects!$AX$76,$A72,OtherSubjects!BA$82)+SUMIF(OtherSubjects!$AX$84,$A72,OtherSubjects!BA$90)+SUMIF(OtherSubjects!$AX$92,$A72,OtherSubjects!BA$98))</f>
        <v>0</v>
      </c>
      <c r="AA72" s="331">
        <f>(SUMIF(Physics!$AX$12,$A72,Physics!BB$18)+SUMIF(Physics!$AX$20,$A72,Physics!BB$26)+SUMIF(Physics!$AX$28,$A72,Physics!BB$34)+SUMIF(Physics!$AX$36,$A72,Physics!BB$42)+SUMIF(Physics!$AX$44,$A72,Physics!BB$50)+SUMIF(Physics!$AX$52,$A72,Physics!BB$58)+SUMIF(Physics!$AX$60,$A72,Physics!BB$66)+SUMIF(Physics!$AX$68,$A72,Physics!BB$74)+SUMIF(Physics!$AX$76,$A72,Physics!BB$82)+SUMIF(Physics!$AX$84,$A72,Physics!BB$90)+SUMIF(Physics!$AX$92,$A72,Physics!BB$98))+(SUMIF(IITPhysics!$AX$12,$A72,IITPhysics!BB$18)+SUMIF(IITPhysics!$AX$20,$A72,IITPhysics!BB$26)+SUMIF(IITPhysics!$AX$28,$A72,IITPhysics!BB$34)+SUMIF(IITPhysics!$AX$36,$A72,IITPhysics!BB$42)+SUMIF(IITPhysics!$AX$44,$A72,IITPhysics!BB$50)+SUMIF(IITPhysics!$AX$52,$A72,IITPhysics!BB$58)+SUMIF(IITPhysics!$AX$60,$A72,IITPhysics!BB$66)+SUMIF(IITPhysics!$AX$68,$A72,IITPhysics!BB$74)+SUMIF(IITPhysics!$AX$76,$A72,IITPhysics!BB$82)+SUMIF(IITPhysics!$AX$84,$A72,IITPhysics!BB$90)+SUMIF(IITPhysics!$AX$92,$A72,IITPhysics!BB$98))+(SUMIF(Chem!$AX$12,$A72,Chem!BB$18)+SUMIF(Chem!$AX$20,$A72,Chem!BB$26)+SUMIF(Chem!$AX$28,$A72,Chem!BB$34)+SUMIF(Chem!$AX$36,$A72,Chem!BB$42)+SUMIF(Chem!$AX$44,$A72,Chem!BB$50)+SUMIF(Chem!$AX$52,$A72,Chem!BB$58)+SUMIF(Chem!$AX$60,$A72,Chem!BB$66)+SUMIF(Chem!$AX$68,$A72,Chem!BB$74)+SUMIF(Chem!$AX$76,$A72,Chem!BB$82)+SUMIF(Chem!$AX$84,$A72,Chem!BB$90)+SUMIF(Chem!$AX$92,$A72,Chem!BB$98))+(SUMIF(IITChem!$AX$12,$A72,IITChem!BB$18)+SUMIF(IITChem!$AX$20,$A72,IITChem!BB$26)+SUMIF(IITChem!$AX$28,$A72,IITChem!BB$34)+SUMIF(IITChem!$AX$36,$A72,IITChem!BB$42)+SUMIF(IITChem!$AX$44,$A72,IITChem!BB$50)+SUMIF(IITChem!$AX$52,$A72,IITChem!BB$58)+SUMIF(IITChem!$AX$60,$A72,IITChem!BB$66)+SUMIF(IITChem!$AX$68,$A72,IITChem!BB$74)+SUMIF(IITChem!$AX$76,$A72,IITChem!BB$82)+SUMIF(IITChem!$AX$84,$A72,IITChem!BB$90)+SUMIF(IITChem!$AX$92,$A72,IITChem!BB$98))+(SUMIF(Bio!$AX$12,$A72,Bio!BB$18)+SUMIF(Bio!$AX$20,$A72,Bio!BB$26)+SUMIF(Bio!$AX$28,$A72,Bio!BB$34)+SUMIF(Bio!$AX$36,$A72,Bio!BB$42)+SUMIF(Bio!$AX$44,$A72,Bio!BB$50)+SUMIF(Bio!$AX$52,$A72,Bio!BB$58)+SUMIF(Bio!$AX$60,$A72,Bio!BB$66)+SUMIF(Bio!$AX$68,$A72,Bio!BB$74)+SUMIF(Bio!$AX$76,$A72,Bio!BB$82)+SUMIF(Bio!$AX$84,$A72,Bio!BB$90)+SUMIF(Bio!$AX$92,$A72,Bio!BB$98))+(SUMIF(Maths!$AX$12,$A72,Maths!BB$18)+SUMIF(Maths!$AX$20,$A72,Maths!BB$26)+SUMIF(Maths!$AX$28,$A72,Maths!BB$34)+SUMIF(Maths!$AX$36,$A72,Maths!BB$42)+SUMIF(Maths!$AX$44,$A72,Maths!BB$50)+SUMIF(Maths!$AX$52,$A72,Maths!BB$58)+SUMIF(Maths!$AX$60,$A72,Maths!BB$66)+SUMIF(Maths!$AX$68,$A72,Maths!BB$74)+SUMIF(Maths!$AX$76,$A72,Maths!BB$82)+SUMIF(Maths!$AX$84,$A72,Maths!BB$90)+SUMIF(Maths!$AX$92,$A72,Maths!BB$98))+(SUMIF(IITMaths!$AX$12,$A72,IITMaths!BB$18)+SUMIF(IITMaths!$AX$20,$A72,IITMaths!BB$26)+SUMIF(IITMaths!$AX$28,$A72,IITMaths!BB$34)+SUMIF(IITMaths!$AX$36,$A72,IITMaths!BB$42)+SUMIF(IITMaths!$AX$44,$A72,IITMaths!BB$50)+SUMIF(IITMaths!$AX$52,$A72,IITMaths!BB$58)+SUMIF(IITMaths!$AX$60,$A72,IITMaths!BB$66)+SUMIF(IITMaths!$AX$68,$A72,IITMaths!BB$74)+SUMIF(IITMaths!$AX$76,$A72,IITMaths!BB$82)+SUMIF(IITMaths!$AX$84,$A72,IITMaths!BB$90)+SUMIF(IITMaths!$AX$92,$A72,IITMaths!BB$98))+(SUMIF(FourthLecture!$AX$12,$A72,FourthLecture!BB$18)+SUMIF(FourthLecture!$AX$20,$A72,FourthLecture!BB$26)+SUMIF(FourthLecture!$AX$28,$A72,FourthLecture!BB$34)+SUMIF(FourthLecture!$AX$36,$A72,FourthLecture!BB$42)+SUMIF(FourthLecture!$AX$44,$A72,FourthLecture!BB$50)+SUMIF(FourthLecture!$AX$52,$A72,FourthLecture!BB$58)+SUMIF(FourthLecture!$AX$60,$A72,FourthLecture!BB$66)+SUMIF(FourthLecture!$AX$68,$A72,FourthLecture!BB$74)+SUMIF(FourthLecture!$AX$76,$A72,FourthLecture!BB$82)+SUMIF(FourthLecture!$AX$84,$A72,FourthLecture!BB$90)+SUMIF(FourthLecture!$AX$92,$A72,FourthLecture!BB$98))+(SUMIF(OtherSubjects!$AX$12,$A72,OtherSubjects!BB$18)+SUMIF(OtherSubjects!$AX$20,$A72,OtherSubjects!BB$26)+SUMIF(OtherSubjects!$AX$28,$A72,OtherSubjects!BB$34)+SUMIF(OtherSubjects!$AX$36,$A72,OtherSubjects!BB$42)+SUMIF(OtherSubjects!$AX$44,$A72,OtherSubjects!BB$50)+SUMIF(OtherSubjects!$AX$52,$A72,OtherSubjects!BB$58)+SUMIF(OtherSubjects!$AX$60,$A72,OtherSubjects!BB$66)+SUMIF(OtherSubjects!$AX$68,$A72,OtherSubjects!BB$74)+SUMIF(OtherSubjects!$AX$76,$A72,OtherSubjects!BB$82)+SUMIF(OtherSubjects!$AX$84,$A72,OtherSubjects!BB$90)+SUMIF(OtherSubjects!$AX$92,$A72,OtherSubjects!BB$98))</f>
        <v>0</v>
      </c>
      <c r="AB72" s="331">
        <f>(SUMIF(Physics!$AX$12,$A72,Physics!BC$18)+SUMIF(Physics!$AX$20,$A72,Physics!BC$26)+SUMIF(Physics!$AX$28,$A72,Physics!BC$34)+SUMIF(Physics!$AX$36,$A72,Physics!BC$42)+SUMIF(Physics!$AX$44,$A72,Physics!BC$50)+SUMIF(Physics!$AX$52,$A72,Physics!BC$58)+SUMIF(Physics!$AX$60,$A72,Physics!BC$66)+SUMIF(Physics!$AX$68,$A72,Physics!BC$74)+SUMIF(Physics!$AX$76,$A72,Physics!BC$82)+SUMIF(Physics!$AX$84,$A72,Physics!BC$90)+SUMIF(Physics!$AX$92,$A72,Physics!BC$98))+(SUMIF(IITPhysics!$AX$12,$A72,IITPhysics!BC$18)+SUMIF(IITPhysics!$AX$20,$A72,IITPhysics!BC$26)+SUMIF(IITPhysics!$AX$28,$A72,IITPhysics!BC$34)+SUMIF(IITPhysics!$AX$36,$A72,IITPhysics!BC$42)+SUMIF(IITPhysics!$AX$44,$A72,IITPhysics!BC$50)+SUMIF(IITPhysics!$AX$52,$A72,IITPhysics!BC$58)+SUMIF(IITPhysics!$AX$60,$A72,IITPhysics!BC$66)+SUMIF(IITPhysics!$AX$68,$A72,IITPhysics!BC$74)+SUMIF(IITPhysics!$AX$76,$A72,IITPhysics!BC$82)+SUMIF(IITPhysics!$AX$84,$A72,IITPhysics!BC$90)+SUMIF(IITPhysics!$AX$92,$A72,IITPhysics!BC$98))+(SUMIF(Chem!$AX$12,$A72,Chem!BC$18)+SUMIF(Chem!$AX$20,$A72,Chem!BC$26)+SUMIF(Chem!$AX$28,$A72,Chem!BC$34)+SUMIF(Chem!$AX$36,$A72,Chem!BC$42)+SUMIF(Chem!$AX$44,$A72,Chem!BC$50)+SUMIF(Chem!$AX$52,$A72,Chem!BC$58)+SUMIF(Chem!$AX$60,$A72,Chem!BC$66)+SUMIF(Chem!$AX$68,$A72,Chem!BC$74)+SUMIF(Chem!$AX$76,$A72,Chem!BC$82)+SUMIF(Chem!$AX$84,$A72,Chem!BC$90)+SUMIF(Chem!$AX$92,$A72,Chem!BC$98))+(SUMIF(IITChem!$AX$12,$A72,IITChem!BC$18)+SUMIF(IITChem!$AX$20,$A72,IITChem!BC$26)+SUMIF(IITChem!$AX$28,$A72,IITChem!BC$34)+SUMIF(IITChem!$AX$36,$A72,IITChem!BC$42)+SUMIF(IITChem!$AX$44,$A72,IITChem!BC$50)+SUMIF(IITChem!$AX$52,$A72,IITChem!BC$58)+SUMIF(IITChem!$AX$60,$A72,IITChem!BC$66)+SUMIF(IITChem!$AX$68,$A72,IITChem!BC$74)+SUMIF(IITChem!$AX$76,$A72,IITChem!BC$82)+SUMIF(IITChem!$AX$84,$A72,IITChem!BC$90)+SUMIF(IITChem!$AX$92,$A72,IITChem!BC$98))+(SUMIF(Bio!$AX$12,$A72,Bio!BC$18)+SUMIF(Bio!$AX$20,$A72,Bio!BC$26)+SUMIF(Bio!$AX$28,$A72,Bio!BC$34)+SUMIF(Bio!$AX$36,$A72,Bio!BC$42)+SUMIF(Bio!$AX$44,$A72,Bio!BC$50)+SUMIF(Bio!$AX$52,$A72,Bio!BC$58)+SUMIF(Bio!$AX$60,$A72,Bio!BC$66)+SUMIF(Bio!$AX$68,$A72,Bio!BC$74)+SUMIF(Bio!$AX$76,$A72,Bio!BC$82)+SUMIF(Bio!$AX$84,$A72,Bio!BC$90)+SUMIF(Bio!$AX$92,$A72,Bio!BC$98))+(SUMIF(Maths!$AX$12,$A72,Maths!BC$18)+SUMIF(Maths!$AX$20,$A72,Maths!BC$26)+SUMIF(Maths!$AX$28,$A72,Maths!BC$34)+SUMIF(Maths!$AX$36,$A72,Maths!BC$42)+SUMIF(Maths!$AX$44,$A72,Maths!BC$50)+SUMIF(Maths!$AX$52,$A72,Maths!BC$58)+SUMIF(Maths!$AX$60,$A72,Maths!BC$66)+SUMIF(Maths!$AX$68,$A72,Maths!BC$74)+SUMIF(Maths!$AX$76,$A72,Maths!BC$82)+SUMIF(Maths!$AX$84,$A72,Maths!BC$90)+SUMIF(Maths!$AX$92,$A72,Maths!BC$98))+(SUMIF(IITMaths!$AX$12,$A72,IITMaths!BC$18)+SUMIF(IITMaths!$AX$20,$A72,IITMaths!BC$26)+SUMIF(IITMaths!$AX$28,$A72,IITMaths!BC$34)+SUMIF(IITMaths!$AX$36,$A72,IITMaths!BC$42)+SUMIF(IITMaths!$AX$44,$A72,IITMaths!BC$50)+SUMIF(IITMaths!$AX$52,$A72,IITMaths!BC$58)+SUMIF(IITMaths!$AX$60,$A72,IITMaths!BC$66)+SUMIF(IITMaths!$AX$68,$A72,IITMaths!BC$74)+SUMIF(IITMaths!$AX$76,$A72,IITMaths!BC$82)+SUMIF(IITMaths!$AX$84,$A72,IITMaths!BC$90)+SUMIF(IITMaths!$AX$92,$A72,IITMaths!BC$98))+(SUMIF(FourthLecture!$AX$12,$A72,FourthLecture!BC$18)+SUMIF(FourthLecture!$AX$20,$A72,FourthLecture!BC$26)+SUMIF(FourthLecture!$AX$28,$A72,FourthLecture!BC$34)+SUMIF(FourthLecture!$AX$36,$A72,FourthLecture!BC$42)+SUMIF(FourthLecture!$AX$44,$A72,FourthLecture!BC$50)+SUMIF(FourthLecture!$AX$52,$A72,FourthLecture!BC$58)+SUMIF(FourthLecture!$AX$60,$A72,FourthLecture!BC$66)+SUMIF(FourthLecture!$AX$68,$A72,FourthLecture!BC$74)+SUMIF(FourthLecture!$AX$76,$A72,FourthLecture!BC$82)+SUMIF(FourthLecture!$AX$84,$A72,FourthLecture!BC$90)+SUMIF(FourthLecture!$AX$92,$A72,FourthLecture!BC$98))+(SUMIF(OtherSubjects!$AX$12,$A72,OtherSubjects!BC$18)+SUMIF(OtherSubjects!$AX$20,$A72,OtherSubjects!BC$26)+SUMIF(OtherSubjects!$AX$28,$A72,OtherSubjects!BC$34)+SUMIF(OtherSubjects!$AX$36,$A72,OtherSubjects!BC$42)+SUMIF(OtherSubjects!$AX$44,$A72,OtherSubjects!BC$50)+SUMIF(OtherSubjects!$AX$52,$A72,OtherSubjects!BC$58)+SUMIF(OtherSubjects!$AX$60,$A72,OtherSubjects!BC$66)+SUMIF(OtherSubjects!$AX$68,$A72,OtherSubjects!BC$74)+SUMIF(OtherSubjects!$AX$76,$A72,OtherSubjects!BC$82)+SUMIF(OtherSubjects!$AX$84,$A72,OtherSubjects!BC$90)+SUMIF(OtherSubjects!$AX$92,$A72,OtherSubjects!BC$98))</f>
        <v>0</v>
      </c>
      <c r="AC72" s="366">
        <f>(SUMIF(Physics!$AX$12,$A72,Physics!BD$18)+SUMIF(Physics!$AX$20,$A72,Physics!BD$26)+SUMIF(Physics!$AX$28,$A72,Physics!BD$34)+SUMIF(Physics!$AX$36,$A72,Physics!BD$42)+SUMIF(Physics!$AX$44,$A72,Physics!BD$50)+SUMIF(Physics!$AX$52,$A72,Physics!BD$58)+SUMIF(Physics!$AX$60,$A72,Physics!BD$66)+SUMIF(Physics!$AX$68,$A72,Physics!BD$74)+SUMIF(Physics!$AX$76,$A72,Physics!BD$82)+SUMIF(Physics!$AX$84,$A72,Physics!BD$90)+SUMIF(Physics!$AX$92,$A72,Physics!BD$98))+(SUMIF(IITPhysics!$AX$12,$A72,IITPhysics!BD$18)+SUMIF(IITPhysics!$AX$20,$A72,IITPhysics!BD$26)+SUMIF(IITPhysics!$AX$28,$A72,IITPhysics!BD$34)+SUMIF(IITPhysics!$AX$36,$A72,IITPhysics!BD$42)+SUMIF(IITPhysics!$AX$44,$A72,IITPhysics!BD$50)+SUMIF(IITPhysics!$AX$52,$A72,IITPhysics!BD$58)+SUMIF(IITPhysics!$AX$60,$A72,IITPhysics!BD$66)+SUMIF(IITPhysics!$AX$68,$A72,IITPhysics!BD$74)+SUMIF(IITPhysics!$AX$76,$A72,IITPhysics!BD$82)+SUMIF(IITPhysics!$AX$84,$A72,IITPhysics!BD$90)+SUMIF(IITPhysics!$AX$92,$A72,IITPhysics!BD$98))+(SUMIF(Chem!$AX$12,$A72,Chem!BD$18)+SUMIF(Chem!$AX$20,$A72,Chem!BD$26)+SUMIF(Chem!$AX$28,$A72,Chem!BD$34)+SUMIF(Chem!$AX$36,$A72,Chem!BD$42)+SUMIF(Chem!$AX$44,$A72,Chem!BD$50)+SUMIF(Chem!$AX$52,$A72,Chem!BD$58)+SUMIF(Chem!$AX$60,$A72,Chem!BD$66)+SUMIF(Chem!$AX$68,$A72,Chem!BD$74)+SUMIF(Chem!$AX$76,$A72,Chem!BD$82)+SUMIF(Chem!$AX$84,$A72,Chem!BD$90)+SUMIF(Chem!$AX$92,$A72,Chem!BD$98))+(SUMIF(IITChem!$AX$12,$A72,IITChem!BD$18)+SUMIF(IITChem!$AX$20,$A72,IITChem!BD$26)+SUMIF(IITChem!$AX$28,$A72,IITChem!BD$34)+SUMIF(IITChem!$AX$36,$A72,IITChem!BD$42)+SUMIF(IITChem!$AX$44,$A72,IITChem!BD$50)+SUMIF(IITChem!$AX$52,$A72,IITChem!BD$58)+SUMIF(IITChem!$AX$60,$A72,IITChem!BD$66)+SUMIF(IITChem!$AX$68,$A72,IITChem!BD$74)+SUMIF(IITChem!$AX$76,$A72,IITChem!BD$82)+SUMIF(IITChem!$AX$84,$A72,IITChem!BD$90)+SUMIF(IITChem!$AX$92,$A72,IITChem!BD$98))+(SUMIF(Bio!$AX$12,$A72,Bio!BD$18)+SUMIF(Bio!$AX$20,$A72,Bio!BD$26)+SUMIF(Bio!$AX$28,$A72,Bio!BD$34)+SUMIF(Bio!$AX$36,$A72,Bio!BD$42)+SUMIF(Bio!$AX$44,$A72,Bio!BD$50)+SUMIF(Bio!$AX$52,$A72,Bio!BD$58)+SUMIF(Bio!$AX$60,$A72,Bio!BD$66)+SUMIF(Bio!$AX$68,$A72,Bio!BD$74)+SUMIF(Bio!$AX$76,$A72,Bio!BD$82)+SUMIF(Bio!$AX$84,$A72,Bio!BD$90)+SUMIF(Bio!$AX$92,$A72,Bio!BD$98))+(SUMIF(Maths!$AX$12,$A72,Maths!BD$18)+SUMIF(Maths!$AX$20,$A72,Maths!BD$26)+SUMIF(Maths!$AX$28,$A72,Maths!BD$34)+SUMIF(Maths!$AX$36,$A72,Maths!BD$42)+SUMIF(Maths!$AX$44,$A72,Maths!BD$50)+SUMIF(Maths!$AX$52,$A72,Maths!BD$58)+SUMIF(Maths!$AX$60,$A72,Maths!BD$66)+SUMIF(Maths!$AX$68,$A72,Maths!BD$74)+SUMIF(Maths!$AX$76,$A72,Maths!BD$82)+SUMIF(Maths!$AX$84,$A72,Maths!BD$90)+SUMIF(Maths!$AX$92,$A72,Maths!BD$98))+(SUMIF(IITMaths!$AX$12,$A72,IITMaths!BD$18)+SUMIF(IITMaths!$AX$20,$A72,IITMaths!BD$26)+SUMIF(IITMaths!$AX$28,$A72,IITMaths!BD$34)+SUMIF(IITMaths!$AX$36,$A72,IITMaths!BD$42)+SUMIF(IITMaths!$AX$44,$A72,IITMaths!BD$50)+SUMIF(IITMaths!$AX$52,$A72,IITMaths!BD$58)+SUMIF(IITMaths!$AX$60,$A72,IITMaths!BD$66)+SUMIF(IITMaths!$AX$68,$A72,IITMaths!BD$74)+SUMIF(IITMaths!$AX$76,$A72,IITMaths!BD$82)+SUMIF(IITMaths!$AX$84,$A72,IITMaths!BD$90)+SUMIF(IITMaths!$AX$92,$A72,IITMaths!BD$98))+(SUMIF(FourthLecture!$AX$12,$A72,FourthLecture!BD$18)+SUMIF(FourthLecture!$AX$20,$A72,FourthLecture!BD$26)+SUMIF(FourthLecture!$AX$28,$A72,FourthLecture!BD$34)+SUMIF(FourthLecture!$AX$36,$A72,FourthLecture!BD$42)+SUMIF(FourthLecture!$AX$44,$A72,FourthLecture!BD$50)+SUMIF(FourthLecture!$AX$52,$A72,FourthLecture!BD$58)+SUMIF(FourthLecture!$AX$60,$A72,FourthLecture!BD$66)+SUMIF(FourthLecture!$AX$68,$A72,FourthLecture!BD$74)+SUMIF(FourthLecture!$AX$76,$A72,FourthLecture!BD$82)+SUMIF(FourthLecture!$AX$84,$A72,FourthLecture!BD$90)+SUMIF(FourthLecture!$AX$92,$A72,FourthLecture!BD$98))+(SUMIF(OtherSubjects!$AX$12,$A72,OtherSubjects!BD$18)+SUMIF(OtherSubjects!$AX$20,$A72,OtherSubjects!BD$26)+SUMIF(OtherSubjects!$AX$28,$A72,OtherSubjects!BD$34)+SUMIF(OtherSubjects!$AX$36,$A72,OtherSubjects!BD$42)+SUMIF(OtherSubjects!$AX$44,$A72,OtherSubjects!BD$50)+SUMIF(OtherSubjects!$AX$52,$A72,OtherSubjects!BD$58)+SUMIF(OtherSubjects!$AX$60,$A72,OtherSubjects!BD$66)+SUMIF(OtherSubjects!$AX$68,$A72,OtherSubjects!BD$74)+SUMIF(OtherSubjects!$AX$76,$A72,OtherSubjects!BD$82)+SUMIF(OtherSubjects!$AX$84,$A72,OtherSubjects!BD$90)+SUMIF(OtherSubjects!$AX$92,$A72,OtherSubjects!BD$98))</f>
        <v>0</v>
      </c>
    </row>
    <row r="73" spans="1:29">
      <c r="A73" s="358"/>
      <c r="B73" s="341" t="s">
        <v>104</v>
      </c>
      <c r="C73" s="333">
        <f t="shared" si="15"/>
        <v>0</v>
      </c>
      <c r="D73" s="352">
        <f t="shared" si="432"/>
        <v>0</v>
      </c>
      <c r="E73" s="354">
        <f>IFERROR(E72*E$25/E$24,)</f>
        <v>0</v>
      </c>
      <c r="F73" s="327">
        <f t="shared" ref="F73" si="434">IFERROR(F72*F$25/F$24,)</f>
        <v>0</v>
      </c>
      <c r="G73" s="327">
        <f t="shared" ref="G73" si="435">IFERROR(G72*G$25/G$24,)</f>
        <v>0</v>
      </c>
      <c r="H73" s="327">
        <f t="shared" ref="H73" si="436">IFERROR(H72*H$25/H$24,)</f>
        <v>0</v>
      </c>
      <c r="I73" s="327">
        <f t="shared" ref="I73" si="437">IFERROR(I72*I$25/I$24,)</f>
        <v>0</v>
      </c>
      <c r="J73" s="327">
        <f t="shared" ref="J73" si="438">IFERROR(J72*J$25/J$24,)</f>
        <v>0</v>
      </c>
      <c r="K73" s="327">
        <f t="shared" ref="K73" si="439">IFERROR(K72*K$25/K$24,)</f>
        <v>0</v>
      </c>
      <c r="L73" s="327">
        <f t="shared" ref="L73" si="440">IFERROR(L72*L$25/L$24,)</f>
        <v>0</v>
      </c>
      <c r="M73" s="327">
        <f t="shared" ref="M73" si="441">IFERROR(M72*M$25/M$24,)</f>
        <v>0</v>
      </c>
      <c r="N73" s="327">
        <f t="shared" ref="N73" si="442">IFERROR(N72*N$25/N$24,)</f>
        <v>0</v>
      </c>
      <c r="O73" s="327">
        <f t="shared" ref="O73" si="443">IFERROR(O72*O$25/O$24,)</f>
        <v>0</v>
      </c>
      <c r="P73" s="327">
        <f t="shared" ref="P73" si="444">IFERROR(P72*P$25/P$24,)</f>
        <v>0</v>
      </c>
      <c r="Q73" s="377">
        <f t="shared" si="433"/>
        <v>0</v>
      </c>
      <c r="R73" s="327">
        <f>IFERROR(R72*R$25/R$24,)</f>
        <v>0</v>
      </c>
      <c r="S73" s="327">
        <f t="shared" ref="S73" si="445">IFERROR(S72*S$25/S$24,)</f>
        <v>0</v>
      </c>
      <c r="T73" s="327">
        <f t="shared" ref="T73" si="446">IFERROR(T72*T$25/T$24,)</f>
        <v>0</v>
      </c>
      <c r="U73" s="327">
        <f t="shared" ref="U73" si="447">IFERROR(U72*U$25/U$24,)</f>
        <v>0</v>
      </c>
      <c r="V73" s="327">
        <f t="shared" ref="V73" si="448">IFERROR(V72*V$25/V$24,)</f>
        <v>0</v>
      </c>
      <c r="W73" s="327">
        <f t="shared" ref="W73" si="449">IFERROR(W72*W$25/W$24,)</f>
        <v>0</v>
      </c>
      <c r="X73" s="327">
        <f t="shared" ref="X73" si="450">IFERROR(X72*X$25/X$24,)</f>
        <v>0</v>
      </c>
      <c r="Y73" s="327">
        <f t="shared" ref="Y73" si="451">IFERROR(Y72*Y$25/Y$24,)</f>
        <v>0</v>
      </c>
      <c r="Z73" s="327">
        <f t="shared" ref="Z73" si="452">IFERROR(Z72*Z$25/Z$24,)</f>
        <v>0</v>
      </c>
      <c r="AA73" s="327">
        <f t="shared" ref="AA73" si="453">IFERROR(AA72*AA$25/AA$24,)</f>
        <v>0</v>
      </c>
      <c r="AB73" s="327">
        <f t="shared" ref="AB73" si="454">IFERROR(AB72*AB$25/AB$24,)</f>
        <v>0</v>
      </c>
      <c r="AC73" s="381">
        <f t="shared" ref="AC73" si="455">IFERROR(AC72*AC$25/AC$24,)</f>
        <v>0</v>
      </c>
    </row>
    <row r="74" spans="1:29">
      <c r="A74" s="332"/>
      <c r="B74" s="341" t="s">
        <v>90</v>
      </c>
      <c r="C74" s="333">
        <f t="shared" si="15"/>
        <v>867749.375</v>
      </c>
      <c r="D74" s="352">
        <f t="shared" si="432"/>
        <v>667244.375</v>
      </c>
      <c r="E74" s="335">
        <f t="shared" ref="E74:W74" si="456">E72</f>
        <v>21385</v>
      </c>
      <c r="F74" s="335">
        <f t="shared" si="456"/>
        <v>34912.5</v>
      </c>
      <c r="G74" s="335">
        <f t="shared" si="456"/>
        <v>61652.5</v>
      </c>
      <c r="H74" s="335">
        <f t="shared" si="456"/>
        <v>63945</v>
      </c>
      <c r="I74" s="335">
        <f t="shared" si="456"/>
        <v>69431.25</v>
      </c>
      <c r="J74" s="335">
        <f t="shared" si="456"/>
        <v>53795</v>
      </c>
      <c r="K74" s="335">
        <f t="shared" si="456"/>
        <v>57960</v>
      </c>
      <c r="L74" s="335">
        <f t="shared" si="456"/>
        <v>50470</v>
      </c>
      <c r="M74" s="335">
        <f t="shared" si="456"/>
        <v>71050</v>
      </c>
      <c r="N74" s="335">
        <f t="shared" si="456"/>
        <v>73981.25</v>
      </c>
      <c r="O74" s="335">
        <f t="shared" si="456"/>
        <v>63061.25</v>
      </c>
      <c r="P74" s="335">
        <f t="shared" si="456"/>
        <v>45600.625</v>
      </c>
      <c r="Q74" s="335">
        <f t="shared" si="456"/>
        <v>200505</v>
      </c>
      <c r="R74" s="335">
        <f t="shared" si="456"/>
        <v>38355</v>
      </c>
      <c r="S74" s="335">
        <f t="shared" si="456"/>
        <v>28245</v>
      </c>
      <c r="T74" s="335">
        <f t="shared" si="456"/>
        <v>30330</v>
      </c>
      <c r="U74" s="335">
        <f t="shared" si="456"/>
        <v>33810</v>
      </c>
      <c r="V74" s="335">
        <f t="shared" si="456"/>
        <v>42405</v>
      </c>
      <c r="W74" s="335">
        <f t="shared" si="456"/>
        <v>23760</v>
      </c>
      <c r="X74" s="335"/>
      <c r="Y74" s="335"/>
      <c r="Z74" s="335"/>
      <c r="AA74" s="335"/>
      <c r="AB74" s="335"/>
      <c r="AC74" s="367"/>
    </row>
    <row r="75" ht="12" spans="1:29">
      <c r="A75" s="332"/>
      <c r="B75" s="343" t="s">
        <v>91</v>
      </c>
      <c r="C75" s="333">
        <f t="shared" si="15"/>
        <v>3600</v>
      </c>
      <c r="D75" s="352">
        <f t="shared" si="432"/>
        <v>0</v>
      </c>
      <c r="E75" s="357">
        <f>E72-E73-E74</f>
        <v>0</v>
      </c>
      <c r="F75" s="338">
        <f t="shared" ref="F75" si="457">F72-F73-F74</f>
        <v>0</v>
      </c>
      <c r="G75" s="338">
        <f t="shared" ref="G75" si="458">G72-G73-G74</f>
        <v>0</v>
      </c>
      <c r="H75" s="338">
        <f t="shared" ref="H75" si="459">H72-H73-H74</f>
        <v>0</v>
      </c>
      <c r="I75" s="338">
        <f t="shared" ref="I75" si="460">I72-I73-I74</f>
        <v>0</v>
      </c>
      <c r="J75" s="338">
        <f t="shared" ref="J75" si="461">J72-J73-J74</f>
        <v>0</v>
      </c>
      <c r="K75" s="338">
        <f t="shared" ref="K75" si="462">K72-K73-K74</f>
        <v>0</v>
      </c>
      <c r="L75" s="338">
        <f t="shared" ref="L75" si="463">L72-L73-L74</f>
        <v>0</v>
      </c>
      <c r="M75" s="338">
        <f t="shared" ref="M75" si="464">M72-M73-M74</f>
        <v>0</v>
      </c>
      <c r="N75" s="338">
        <f t="shared" ref="N75" si="465">N72-N73-N74</f>
        <v>0</v>
      </c>
      <c r="O75" s="338">
        <f t="shared" ref="O75" si="466">O72-O73-O74</f>
        <v>0</v>
      </c>
      <c r="P75" s="338">
        <f t="shared" ref="P75" si="467">P72-P73-P74</f>
        <v>0</v>
      </c>
      <c r="Q75" s="377">
        <f>SUM(R75:AC75)</f>
        <v>3600</v>
      </c>
      <c r="R75" s="338">
        <f>R72-R73-R74</f>
        <v>0</v>
      </c>
      <c r="S75" s="338">
        <f t="shared" ref="S75" si="468">S72-S73-S74</f>
        <v>0</v>
      </c>
      <c r="T75" s="338">
        <f t="shared" ref="T75" si="469">T72-T73-T74</f>
        <v>0</v>
      </c>
      <c r="U75" s="338">
        <f t="shared" ref="U75" si="470">U72-U73-U74</f>
        <v>0</v>
      </c>
      <c r="V75" s="338">
        <f t="shared" ref="V75" si="471">V72-V73-V74</f>
        <v>0</v>
      </c>
      <c r="W75" s="338">
        <f t="shared" ref="W75" si="472">W72-W73-W74</f>
        <v>0</v>
      </c>
      <c r="X75" s="338">
        <f t="shared" ref="X75" si="473">X72-X73-X74</f>
        <v>3600</v>
      </c>
      <c r="Y75" s="338">
        <f t="shared" ref="Y75" si="474">Y72-Y73-Y74</f>
        <v>0</v>
      </c>
      <c r="Z75" s="338">
        <f t="shared" ref="Z75" si="475">Z72-Z73-Z74</f>
        <v>0</v>
      </c>
      <c r="AA75" s="338">
        <f t="shared" ref="AA75" si="476">AA72-AA73-AA74</f>
        <v>0</v>
      </c>
      <c r="AB75" s="338">
        <f t="shared" ref="AB75" si="477">AB72-AB73-AB74</f>
        <v>0</v>
      </c>
      <c r="AC75" s="368">
        <f t="shared" ref="AC75" si="478">AC72-AC73-AC74</f>
        <v>0</v>
      </c>
    </row>
    <row r="76" spans="1:29">
      <c r="A76" s="328" t="s">
        <v>116</v>
      </c>
      <c r="B76" s="339" t="s">
        <v>94</v>
      </c>
      <c r="C76" s="320">
        <f t="shared" si="15"/>
        <v>79740</v>
      </c>
      <c r="D76" s="349">
        <f t="shared" ref="D76:D79" si="479">SUM(E76:P76)</f>
        <v>79740</v>
      </c>
      <c r="E76" s="350">
        <f>(SUMIF(Physics!$AK$12,$A76,Physics!AF$18)+SUMIF(Physics!$AK$20,$A76,Physics!AF$26)+SUMIF(Physics!$AK$28,$A76,Physics!AF$34)+SUMIF(Physics!$AK$36,$A76,Physics!AF$42)+SUMIF(Physics!$AK$44,$A76,Physics!AF$50)+SUMIF(Physics!$AK$52,$A76,Physics!AF$58)+SUMIF(Physics!$AK$60,$A76,Physics!AF$66)+SUMIF(Physics!$AK$68,$A76,Physics!AF$74)+SUMIF(Physics!$AK$76,$A76,Physics!AF$82)+SUMIF(Physics!$AK$84,$A76,Physics!AF$90)+SUMIF(Physics!$AK$92,$A76,Physics!AF$98))+(SUMIF(IITPhysics!$AK$12,$A76,IITPhysics!AF$18)+SUMIF(IITPhysics!$AK$20,$A76,IITPhysics!AF$26)+SUMIF(IITPhysics!$AK$28,$A76,IITPhysics!AF$34)+SUMIF(IITPhysics!$AK$36,$A76,IITPhysics!AF$42)+SUMIF(IITPhysics!$AK$44,$A76,IITPhysics!AF$50)+SUMIF(IITPhysics!$AK$52,$A76,IITPhysics!AF$58)+SUMIF(IITPhysics!$AK$60,$A76,IITPhysics!AF$66)+SUMIF(IITPhysics!$AK$68,$A76,IITPhysics!AF$74)+SUMIF(IITPhysics!$AK$76,$A76,IITPhysics!AF$82)+SUMIF(IITPhysics!$AK$84,$A76,IITPhysics!AF$90)+SUMIF(IITPhysics!$AK$92,$A76,IITPhysics!AF$98))+(SUMIF(Chem!$AK$12,$A76,Chem!AF$18)+SUMIF(Chem!$AK$20,$A76,Chem!AF$26)+SUMIF(Chem!$AK$28,$A76,Chem!AF$34)+SUMIF(Chem!$AK$36,$A76,Chem!AF$42)+SUMIF(Chem!$AK$44,$A76,Chem!AF$50)+SUMIF(Chem!$AK$52,$A76,Chem!AF$58)+SUMIF(Chem!$AK$60,$A76,Chem!AF$66)+SUMIF(Chem!$AK$68,$A76,Chem!AF$74)+SUMIF(Chem!$AK$76,$A76,Chem!AF$82)+SUMIF(Chem!$AK$84,$A76,Chem!AF$90)+SUMIF(Chem!$AK$92,$A76,Chem!AF$98))+(SUMIF(IITChem!$AK$12,$A76,IITChem!AF$18)+SUMIF(IITChem!$AK$20,$A76,IITChem!AF$26)+SUMIF(IITChem!$AK$28,$A76,IITChem!AF$34)+SUMIF(IITChem!$AK$36,$A76,IITChem!AF$42)+SUMIF(IITChem!$AK$44,$A76,IITChem!AF$50)+SUMIF(IITChem!$AK$52,$A76,IITChem!AF$58)+SUMIF(IITChem!$AK$60,$A76,IITChem!AF$66)+SUMIF(IITChem!$AK$68,$A76,IITChem!AF$74)+SUMIF(IITChem!$AK$76,$A76,IITChem!AF$82)+SUMIF(IITChem!$AK$84,$A76,IITChem!AF$90)+SUMIF(IITChem!$AK$92,$A76,IITChem!AF$98))+(SUMIF(Bio!$AK$12,$A76,Bio!AF$18)+SUMIF(Bio!$AK$20,$A76,Bio!AF$26)+SUMIF(Bio!$AK$28,$A76,Bio!AF$34)+SUMIF(Bio!$AK$36,$A76,Bio!AF$42)+SUMIF(Bio!$AK$44,$A76,Bio!AF$50)+SUMIF(Bio!$AK$52,$A76,Bio!AF$58)+SUMIF(Bio!$AK$60,$A76,Bio!AF$66)+SUMIF(Bio!$AK$68,$A76,Bio!AF$74)+SUMIF(Bio!$AK$76,$A76,Bio!AF$82)+SUMIF(Bio!$AK$84,$A76,Bio!AF$90)+SUMIF(Bio!$AK$92,$A76,Bio!AF$98))+(SUMIF(Maths!$AK$12,$A76,Maths!AF$18)+SUMIF(Maths!$AK$20,$A76,Maths!AF$26)+SUMIF(Maths!$AK$28,$A76,Maths!AF$34)+SUMIF(Maths!$AK$36,$A76,Maths!AF$42)+SUMIF(Maths!$AK$44,$A76,Maths!AF$50)+SUMIF(Maths!$AK$52,$A76,Maths!AF$58)+SUMIF(Maths!$AK$60,$A76,Maths!AF$66)+SUMIF(Maths!$AK$68,$A76,Maths!AF$74)+SUMIF(Maths!$AK$76,$A76,Maths!AF$82)+SUMIF(Maths!$AK$84,$A76,Maths!AF$90)+SUMIF(Maths!$AK$92,$A76,Maths!AF$98))+(SUMIF(IITMaths!$AK$12,$A76,IITMaths!AF$18)+SUMIF(IITMaths!$AK$20,$A76,IITMaths!AF$26)+SUMIF(IITMaths!$AK$28,$A76,IITMaths!AF$34)+SUMIF(IITMaths!$AK$36,$A76,IITMaths!AF$42)+SUMIF(IITMaths!$AK$44,$A76,IITMaths!AF$50)+SUMIF(IITMaths!$AK$52,$A76,IITMaths!AF$58)+SUMIF(IITMaths!$AK$60,$A76,IITMaths!AF$66)+SUMIF(IITMaths!$AK$68,$A76,IITMaths!AF$74)+SUMIF(IITMaths!$AK$76,$A76,IITMaths!AF$82)+SUMIF(IITMaths!$AK$84,$A76,IITMaths!AF$90)+SUMIF(IITMaths!$AK$92,$A76,IITMaths!AF$98))+(SUMIF(FourthLecture!$AK$12,$A76,FourthLecture!AF$18)+SUMIF(FourthLecture!$AK$20,$A76,FourthLecture!AF$26)+SUMIF(FourthLecture!$AK$28,$A76,FourthLecture!AF$34)+SUMIF(FourthLecture!$AK$36,$A76,FourthLecture!AF$42)+SUMIF(FourthLecture!$AK$44,$A76,FourthLecture!AF$50)+SUMIF(FourthLecture!$AK$52,$A76,FourthLecture!AF$58)+SUMIF(FourthLecture!$AK$60,$A76,FourthLecture!AF$66)+SUMIF(FourthLecture!$AK$68,$A76,FourthLecture!AF$74)+SUMIF(FourthLecture!$AK$76,$A76,FourthLecture!AF$82)+SUMIF(FourthLecture!$AK$84,$A76,FourthLecture!AF$90)+SUMIF(FourthLecture!$AK$92,$A76,FourthLecture!AF$98))+(SUMIF(OtherSubjects!$AK$12,$A76,OtherSubjects!AF$18)+SUMIF(OtherSubjects!$AK$20,$A76,OtherSubjects!AF$26)+SUMIF(OtherSubjects!$AK$28,$A76,OtherSubjects!AF$34)+SUMIF(OtherSubjects!$AK$36,$A76,OtherSubjects!AF$42)+SUMIF(OtherSubjects!$AK$44,$A76,OtherSubjects!AF$50)+SUMIF(OtherSubjects!$AK$52,$A76,OtherSubjects!AF$58)+SUMIF(OtherSubjects!$AK$60,$A76,OtherSubjects!AF$66)+SUMIF(OtherSubjects!$AK$68,$A76,OtherSubjects!AF$74)+SUMIF(OtherSubjects!$AK$76,$A76,OtherSubjects!AF$82)+SUMIF(OtherSubjects!$AK$84,$A76,OtherSubjects!AF$90)+SUMIF(OtherSubjects!$AK$92,$A76,OtherSubjects!AF$98))</f>
        <v>0</v>
      </c>
      <c r="F76" s="331">
        <f>(SUMIF(Physics!$AK$12,$A76,Physics!AG$18)+SUMIF(Physics!$AK$20,$A76,Physics!AG$26)+SUMIF(Physics!$AK$28,$A76,Physics!AG$34)+SUMIF(Physics!$AK$36,$A76,Physics!AG$42)+SUMIF(Physics!$AK$44,$A76,Physics!AG$50)+SUMIF(Physics!$AK$52,$A76,Physics!AG$58)+SUMIF(Physics!$AK$60,$A76,Physics!AG$66)+SUMIF(Physics!$AK$68,$A76,Physics!AG$74)+SUMIF(Physics!$AK$76,$A76,Physics!AG$82)+SUMIF(Physics!$AK$84,$A76,Physics!AG$90)+SUMIF(Physics!$AK$92,$A76,Physics!AG$98))+(SUMIF(IITPhysics!$AK$12,$A76,IITPhysics!AG$18)+SUMIF(IITPhysics!$AK$20,$A76,IITPhysics!AG$26)+SUMIF(IITPhysics!$AK$28,$A76,IITPhysics!AG$34)+SUMIF(IITPhysics!$AK$36,$A76,IITPhysics!AG$42)+SUMIF(IITPhysics!$AK$44,$A76,IITPhysics!AG$50)+SUMIF(IITPhysics!$AK$52,$A76,IITPhysics!AG$58)+SUMIF(IITPhysics!$AK$60,$A76,IITPhysics!AG$66)+SUMIF(IITPhysics!$AK$68,$A76,IITPhysics!AG$74)+SUMIF(IITPhysics!$AK$76,$A76,IITPhysics!AG$82)+SUMIF(IITPhysics!$AK$84,$A76,IITPhysics!AG$90)+SUMIF(IITPhysics!$AK$92,$A76,IITPhysics!AG$98))+(SUMIF(Chem!$AK$12,$A76,Chem!AG$18)+SUMIF(Chem!$AK$20,$A76,Chem!AG$26)+SUMIF(Chem!$AK$28,$A76,Chem!AG$34)+SUMIF(Chem!$AK$36,$A76,Chem!AG$42)+SUMIF(Chem!$AK$44,$A76,Chem!AG$50)+SUMIF(Chem!$AK$52,$A76,Chem!AG$58)+SUMIF(Chem!$AK$60,$A76,Chem!AG$66)+SUMIF(Chem!$AK$68,$A76,Chem!AG$74)+SUMIF(Chem!$AK$76,$A76,Chem!AG$82)+SUMIF(Chem!$AK$84,$A76,Chem!AG$90)+SUMIF(Chem!$AK$92,$A76,Chem!AG$98))+(SUMIF(IITChem!$AK$12,$A76,IITChem!AG$18)+SUMIF(IITChem!$AK$20,$A76,IITChem!AG$26)+SUMIF(IITChem!$AK$28,$A76,IITChem!AG$34)+SUMIF(IITChem!$AK$36,$A76,IITChem!AG$42)+SUMIF(IITChem!$AK$44,$A76,IITChem!AG$50)+SUMIF(IITChem!$AK$52,$A76,IITChem!AG$58)+SUMIF(IITChem!$AK$60,$A76,IITChem!AG$66)+SUMIF(IITChem!$AK$68,$A76,IITChem!AG$74)+SUMIF(IITChem!$AK$76,$A76,IITChem!AG$82)+SUMIF(IITChem!$AK$84,$A76,IITChem!AG$90)+SUMIF(IITChem!$AK$92,$A76,IITChem!AG$98))+(SUMIF(Bio!$AK$12,$A76,Bio!AG$18)+SUMIF(Bio!$AK$20,$A76,Bio!AG$26)+SUMIF(Bio!$AK$28,$A76,Bio!AG$34)+SUMIF(Bio!$AK$36,$A76,Bio!AG$42)+SUMIF(Bio!$AK$44,$A76,Bio!AG$50)+SUMIF(Bio!$AK$52,$A76,Bio!AG$58)+SUMIF(Bio!$AK$60,$A76,Bio!AG$66)+SUMIF(Bio!$AK$68,$A76,Bio!AG$74)+SUMIF(Bio!$AK$76,$A76,Bio!AG$82)+SUMIF(Bio!$AK$84,$A76,Bio!AG$90)+SUMIF(Bio!$AK$92,$A76,Bio!AG$98))+(SUMIF(Maths!$AK$12,$A76,Maths!AG$18)+SUMIF(Maths!$AK$20,$A76,Maths!AG$26)+SUMIF(Maths!$AK$28,$A76,Maths!AG$34)+SUMIF(Maths!$AK$36,$A76,Maths!AG$42)+SUMIF(Maths!$AK$44,$A76,Maths!AG$50)+SUMIF(Maths!$AK$52,$A76,Maths!AG$58)+SUMIF(Maths!$AK$60,$A76,Maths!AG$66)+SUMIF(Maths!$AK$68,$A76,Maths!AG$74)+SUMIF(Maths!$AK$76,$A76,Maths!AG$82)+SUMIF(Maths!$AK$84,$A76,Maths!AG$90)+SUMIF(Maths!$AK$92,$A76,Maths!AG$98))+(SUMIF(IITMaths!$AK$12,$A76,IITMaths!AG$18)+SUMIF(IITMaths!$AK$20,$A76,IITMaths!AG$26)+SUMIF(IITMaths!$AK$28,$A76,IITMaths!AG$34)+SUMIF(IITMaths!$AK$36,$A76,IITMaths!AG$42)+SUMIF(IITMaths!$AK$44,$A76,IITMaths!AG$50)+SUMIF(IITMaths!$AK$52,$A76,IITMaths!AG$58)+SUMIF(IITMaths!$AK$60,$A76,IITMaths!AG$66)+SUMIF(IITMaths!$AK$68,$A76,IITMaths!AG$74)+SUMIF(IITMaths!$AK$76,$A76,IITMaths!AG$82)+SUMIF(IITMaths!$AK$84,$A76,IITMaths!AG$90)+SUMIF(IITMaths!$AK$92,$A76,IITMaths!AG$98))+(SUMIF(FourthLecture!$AK$12,$A76,FourthLecture!AG$18)+SUMIF(FourthLecture!$AK$20,$A76,FourthLecture!AG$26)+SUMIF(FourthLecture!$AK$28,$A76,FourthLecture!AG$34)+SUMIF(FourthLecture!$AK$36,$A76,FourthLecture!AG$42)+SUMIF(FourthLecture!$AK$44,$A76,FourthLecture!AG$50)+SUMIF(FourthLecture!$AK$52,$A76,FourthLecture!AG$58)+SUMIF(FourthLecture!$AK$60,$A76,FourthLecture!AG$66)+SUMIF(FourthLecture!$AK$68,$A76,FourthLecture!AG$74)+SUMIF(FourthLecture!$AK$76,$A76,FourthLecture!AG$82)+SUMIF(FourthLecture!$AK$84,$A76,FourthLecture!AG$90)+SUMIF(FourthLecture!$AK$92,$A76,FourthLecture!AG$98))+(SUMIF(OtherSubjects!$AK$12,$A76,OtherSubjects!AG$18)+SUMIF(OtherSubjects!$AK$20,$A76,OtherSubjects!AG$26)+SUMIF(OtherSubjects!$AK$28,$A76,OtherSubjects!AG$34)+SUMIF(OtherSubjects!$AK$36,$A76,OtherSubjects!AG$42)+SUMIF(OtherSubjects!$AK$44,$A76,OtherSubjects!AG$50)+SUMIF(OtherSubjects!$AK$52,$A76,OtherSubjects!AG$58)+SUMIF(OtherSubjects!$AK$60,$A76,OtherSubjects!AG$66)+SUMIF(OtherSubjects!$AK$68,$A76,OtherSubjects!AG$74)+SUMIF(OtherSubjects!$AK$76,$A76,OtherSubjects!AG$82)+SUMIF(OtherSubjects!$AK$84,$A76,OtherSubjects!AG$90)+SUMIF(OtherSubjects!$AK$92,$A76,OtherSubjects!AG$98))</f>
        <v>0</v>
      </c>
      <c r="G76" s="331">
        <f>(SUMIF(Physics!$AK$12,$A76,Physics!AH$18)+SUMIF(Physics!$AK$20,$A76,Physics!AH$26)+SUMIF(Physics!$AK$28,$A76,Physics!AH$34)+SUMIF(Physics!$AK$36,$A76,Physics!AH$42)+SUMIF(Physics!$AK$44,$A76,Physics!AH$50)+SUMIF(Physics!$AK$52,$A76,Physics!AH$58)+SUMIF(Physics!$AK$60,$A76,Physics!AH$66)+SUMIF(Physics!$AK$68,$A76,Physics!AH$74)+SUMIF(Physics!$AK$76,$A76,Physics!AH$82)+SUMIF(Physics!$AK$84,$A76,Physics!AH$90)+SUMIF(Physics!$AK$92,$A76,Physics!AH$98))+(SUMIF(IITPhysics!$AK$12,$A76,IITPhysics!AH$18)+SUMIF(IITPhysics!$AK$20,$A76,IITPhysics!AH$26)+SUMIF(IITPhysics!$AK$28,$A76,IITPhysics!AH$34)+SUMIF(IITPhysics!$AK$36,$A76,IITPhysics!AH$42)+SUMIF(IITPhysics!$AK$44,$A76,IITPhysics!AH$50)+SUMIF(IITPhysics!$AK$52,$A76,IITPhysics!AH$58)+SUMIF(IITPhysics!$AK$60,$A76,IITPhysics!AH$66)+SUMIF(IITPhysics!$AK$68,$A76,IITPhysics!AH$74)+SUMIF(IITPhysics!$AK$76,$A76,IITPhysics!AH$82)+SUMIF(IITPhysics!$AK$84,$A76,IITPhysics!AH$90)+SUMIF(IITPhysics!$AK$92,$A76,IITPhysics!AH$98))+(SUMIF(Chem!$AK$12,$A76,Chem!AH$18)+SUMIF(Chem!$AK$20,$A76,Chem!AH$26)+SUMIF(Chem!$AK$28,$A76,Chem!AH$34)+SUMIF(Chem!$AK$36,$A76,Chem!AH$42)+SUMIF(Chem!$AK$44,$A76,Chem!AH$50)+SUMIF(Chem!$AK$52,$A76,Chem!AH$58)+SUMIF(Chem!$AK$60,$A76,Chem!AH$66)+SUMIF(Chem!$AK$68,$A76,Chem!AH$74)+SUMIF(Chem!$AK$76,$A76,Chem!AH$82)+SUMIF(Chem!$AK$84,$A76,Chem!AH$90)+SUMIF(Chem!$AK$92,$A76,Chem!AH$98))+(SUMIF(IITChem!$AK$12,$A76,IITChem!AH$18)+SUMIF(IITChem!$AK$20,$A76,IITChem!AH$26)+SUMIF(IITChem!$AK$28,$A76,IITChem!AH$34)+SUMIF(IITChem!$AK$36,$A76,IITChem!AH$42)+SUMIF(IITChem!$AK$44,$A76,IITChem!AH$50)+SUMIF(IITChem!$AK$52,$A76,IITChem!AH$58)+SUMIF(IITChem!$AK$60,$A76,IITChem!AH$66)+SUMIF(IITChem!$AK$68,$A76,IITChem!AH$74)+SUMIF(IITChem!$AK$76,$A76,IITChem!AH$82)+SUMIF(IITChem!$AK$84,$A76,IITChem!AH$90)+SUMIF(IITChem!$AK$92,$A76,IITChem!AH$98))+(SUMIF(Bio!$AK$12,$A76,Bio!AH$18)+SUMIF(Bio!$AK$20,$A76,Bio!AH$26)+SUMIF(Bio!$AK$28,$A76,Bio!AH$34)+SUMIF(Bio!$AK$36,$A76,Bio!AH$42)+SUMIF(Bio!$AK$44,$A76,Bio!AH$50)+SUMIF(Bio!$AK$52,$A76,Bio!AH$58)+SUMIF(Bio!$AK$60,$A76,Bio!AH$66)+SUMIF(Bio!$AK$68,$A76,Bio!AH$74)+SUMIF(Bio!$AK$76,$A76,Bio!AH$82)+SUMIF(Bio!$AK$84,$A76,Bio!AH$90)+SUMIF(Bio!$AK$92,$A76,Bio!AH$98))+(SUMIF(Maths!$AK$12,$A76,Maths!AH$18)+SUMIF(Maths!$AK$20,$A76,Maths!AH$26)+SUMIF(Maths!$AK$28,$A76,Maths!AH$34)+SUMIF(Maths!$AK$36,$A76,Maths!AH$42)+SUMIF(Maths!$AK$44,$A76,Maths!AH$50)+SUMIF(Maths!$AK$52,$A76,Maths!AH$58)+SUMIF(Maths!$AK$60,$A76,Maths!AH$66)+SUMIF(Maths!$AK$68,$A76,Maths!AH$74)+SUMIF(Maths!$AK$76,$A76,Maths!AH$82)+SUMIF(Maths!$AK$84,$A76,Maths!AH$90)+SUMIF(Maths!$AK$92,$A76,Maths!AH$98))+(SUMIF(IITMaths!$AK$12,$A76,IITMaths!AH$18)+SUMIF(IITMaths!$AK$20,$A76,IITMaths!AH$26)+SUMIF(IITMaths!$AK$28,$A76,IITMaths!AH$34)+SUMIF(IITMaths!$AK$36,$A76,IITMaths!AH$42)+SUMIF(IITMaths!$AK$44,$A76,IITMaths!AH$50)+SUMIF(IITMaths!$AK$52,$A76,IITMaths!AH$58)+SUMIF(IITMaths!$AK$60,$A76,IITMaths!AH$66)+SUMIF(IITMaths!$AK$68,$A76,IITMaths!AH$74)+SUMIF(IITMaths!$AK$76,$A76,IITMaths!AH$82)+SUMIF(IITMaths!$AK$84,$A76,IITMaths!AH$90)+SUMIF(IITMaths!$AK$92,$A76,IITMaths!AH$98))+(SUMIF(FourthLecture!$AK$12,$A76,FourthLecture!AH$18)+SUMIF(FourthLecture!$AK$20,$A76,FourthLecture!AH$26)+SUMIF(FourthLecture!$AK$28,$A76,FourthLecture!AH$34)+SUMIF(FourthLecture!$AK$36,$A76,FourthLecture!AH$42)+SUMIF(FourthLecture!$AK$44,$A76,FourthLecture!AH$50)+SUMIF(FourthLecture!$AK$52,$A76,FourthLecture!AH$58)+SUMIF(FourthLecture!$AK$60,$A76,FourthLecture!AH$66)+SUMIF(FourthLecture!$AK$68,$A76,FourthLecture!AH$74)+SUMIF(FourthLecture!$AK$76,$A76,FourthLecture!AH$82)+SUMIF(FourthLecture!$AK$84,$A76,FourthLecture!AH$90)+SUMIF(FourthLecture!$AK$92,$A76,FourthLecture!AH$98))+(SUMIF(OtherSubjects!$AK$12,$A76,OtherSubjects!AH$18)+SUMIF(OtherSubjects!$AK$20,$A76,OtherSubjects!AH$26)+SUMIF(OtherSubjects!$AK$28,$A76,OtherSubjects!AH$34)+SUMIF(OtherSubjects!$AK$36,$A76,OtherSubjects!AH$42)+SUMIF(OtherSubjects!$AK$44,$A76,OtherSubjects!AH$50)+SUMIF(OtherSubjects!$AK$52,$A76,OtherSubjects!AH$58)+SUMIF(OtherSubjects!$AK$60,$A76,OtherSubjects!AH$66)+SUMIF(OtherSubjects!$AK$68,$A76,OtherSubjects!AH$74)+SUMIF(OtherSubjects!$AK$76,$A76,OtherSubjects!AH$82)+SUMIF(OtherSubjects!$AK$84,$A76,OtherSubjects!AH$90)+SUMIF(OtherSubjects!$AK$92,$A76,OtherSubjects!AH$98))</f>
        <v>0</v>
      </c>
      <c r="H76" s="331">
        <f>(SUMIF(Physics!$AK$12,$A76,Physics!AI$18)+SUMIF(Physics!$AK$20,$A76,Physics!AI$26)+SUMIF(Physics!$AK$28,$A76,Physics!AI$34)+SUMIF(Physics!$AK$36,$A76,Physics!AI$42)+SUMIF(Physics!$AK$44,$A76,Physics!AI$50)+SUMIF(Physics!$AK$52,$A76,Physics!AI$58)+SUMIF(Physics!$AK$60,$A76,Physics!AI$66)+SUMIF(Physics!$AK$68,$A76,Physics!AI$74)+SUMIF(Physics!$AK$76,$A76,Physics!AI$82)+SUMIF(Physics!$AK$84,$A76,Physics!AI$90)+SUMIF(Physics!$AK$92,$A76,Physics!AI$98))+(SUMIF(IITPhysics!$AK$12,$A76,IITPhysics!AI$18)+SUMIF(IITPhysics!$AK$20,$A76,IITPhysics!AI$26)+SUMIF(IITPhysics!$AK$28,$A76,IITPhysics!AI$34)+SUMIF(IITPhysics!$AK$36,$A76,IITPhysics!AI$42)+SUMIF(IITPhysics!$AK$44,$A76,IITPhysics!AI$50)+SUMIF(IITPhysics!$AK$52,$A76,IITPhysics!AI$58)+SUMIF(IITPhysics!$AK$60,$A76,IITPhysics!AI$66)+SUMIF(IITPhysics!$AK$68,$A76,IITPhysics!AI$74)+SUMIF(IITPhysics!$AK$76,$A76,IITPhysics!AI$82)+SUMIF(IITPhysics!$AK$84,$A76,IITPhysics!AI$90)+SUMIF(IITPhysics!$AK$92,$A76,IITPhysics!AI$98))+(SUMIF(Chem!$AK$12,$A76,Chem!AI$18)+SUMIF(Chem!$AK$20,$A76,Chem!AI$26)+SUMIF(Chem!$AK$28,$A76,Chem!AI$34)+SUMIF(Chem!$AK$36,$A76,Chem!AI$42)+SUMIF(Chem!$AK$44,$A76,Chem!AI$50)+SUMIF(Chem!$AK$52,$A76,Chem!AI$58)+SUMIF(Chem!$AK$60,$A76,Chem!AI$66)+SUMIF(Chem!$AK$68,$A76,Chem!AI$74)+SUMIF(Chem!$AK$76,$A76,Chem!AI$82)+SUMIF(Chem!$AK$84,$A76,Chem!AI$90)+SUMIF(Chem!$AK$92,$A76,Chem!AI$98))+(SUMIF(IITChem!$AK$12,$A76,IITChem!AI$18)+SUMIF(IITChem!$AK$20,$A76,IITChem!AI$26)+SUMIF(IITChem!$AK$28,$A76,IITChem!AI$34)+SUMIF(IITChem!$AK$36,$A76,IITChem!AI$42)+SUMIF(IITChem!$AK$44,$A76,IITChem!AI$50)+SUMIF(IITChem!$AK$52,$A76,IITChem!AI$58)+SUMIF(IITChem!$AK$60,$A76,IITChem!AI$66)+SUMIF(IITChem!$AK$68,$A76,IITChem!AI$74)+SUMIF(IITChem!$AK$76,$A76,IITChem!AI$82)+SUMIF(IITChem!$AK$84,$A76,IITChem!AI$90)+SUMIF(IITChem!$AK$92,$A76,IITChem!AI$98))+(SUMIF(Bio!$AK$12,$A76,Bio!AI$18)+SUMIF(Bio!$AK$20,$A76,Bio!AI$26)+SUMIF(Bio!$AK$28,$A76,Bio!AI$34)+SUMIF(Bio!$AK$36,$A76,Bio!AI$42)+SUMIF(Bio!$AK$44,$A76,Bio!AI$50)+SUMIF(Bio!$AK$52,$A76,Bio!AI$58)+SUMIF(Bio!$AK$60,$A76,Bio!AI$66)+SUMIF(Bio!$AK$68,$A76,Bio!AI$74)+SUMIF(Bio!$AK$76,$A76,Bio!AI$82)+SUMIF(Bio!$AK$84,$A76,Bio!AI$90)+SUMIF(Bio!$AK$92,$A76,Bio!AI$98))+(SUMIF(Maths!$AK$12,$A76,Maths!AI$18)+SUMIF(Maths!$AK$20,$A76,Maths!AI$26)+SUMIF(Maths!$AK$28,$A76,Maths!AI$34)+SUMIF(Maths!$AK$36,$A76,Maths!AI$42)+SUMIF(Maths!$AK$44,$A76,Maths!AI$50)+SUMIF(Maths!$AK$52,$A76,Maths!AI$58)+SUMIF(Maths!$AK$60,$A76,Maths!AI$66)+SUMIF(Maths!$AK$68,$A76,Maths!AI$74)+SUMIF(Maths!$AK$76,$A76,Maths!AI$82)+SUMIF(Maths!$AK$84,$A76,Maths!AI$90)+SUMIF(Maths!$AK$92,$A76,Maths!AI$98))+(SUMIF(IITMaths!$AK$12,$A76,IITMaths!AI$18)+SUMIF(IITMaths!$AK$20,$A76,IITMaths!AI$26)+SUMIF(IITMaths!$AK$28,$A76,IITMaths!AI$34)+SUMIF(IITMaths!$AK$36,$A76,IITMaths!AI$42)+SUMIF(IITMaths!$AK$44,$A76,IITMaths!AI$50)+SUMIF(IITMaths!$AK$52,$A76,IITMaths!AI$58)+SUMIF(IITMaths!$AK$60,$A76,IITMaths!AI$66)+SUMIF(IITMaths!$AK$68,$A76,IITMaths!AI$74)+SUMIF(IITMaths!$AK$76,$A76,IITMaths!AI$82)+SUMIF(IITMaths!$AK$84,$A76,IITMaths!AI$90)+SUMIF(IITMaths!$AK$92,$A76,IITMaths!AI$98))+(SUMIF(FourthLecture!$AK$12,$A76,FourthLecture!AI$18)+SUMIF(FourthLecture!$AK$20,$A76,FourthLecture!AI$26)+SUMIF(FourthLecture!$AK$28,$A76,FourthLecture!AI$34)+SUMIF(FourthLecture!$AK$36,$A76,FourthLecture!AI$42)+SUMIF(FourthLecture!$AK$44,$A76,FourthLecture!AI$50)+SUMIF(FourthLecture!$AK$52,$A76,FourthLecture!AI$58)+SUMIF(FourthLecture!$AK$60,$A76,FourthLecture!AI$66)+SUMIF(FourthLecture!$AK$68,$A76,FourthLecture!AI$74)+SUMIF(FourthLecture!$AK$76,$A76,FourthLecture!AI$82)+SUMIF(FourthLecture!$AK$84,$A76,FourthLecture!AI$90)+SUMIF(FourthLecture!$AK$92,$A76,FourthLecture!AI$98))+(SUMIF(OtherSubjects!$AK$12,$A76,OtherSubjects!AI$18)+SUMIF(OtherSubjects!$AK$20,$A76,OtherSubjects!AI$26)+SUMIF(OtherSubjects!$AK$28,$A76,OtherSubjects!AI$34)+SUMIF(OtherSubjects!$AK$36,$A76,OtherSubjects!AI$42)+SUMIF(OtherSubjects!$AK$44,$A76,OtherSubjects!AI$50)+SUMIF(OtherSubjects!$AK$52,$A76,OtherSubjects!AI$58)+SUMIF(OtherSubjects!$AK$60,$A76,OtherSubjects!AI$66)+SUMIF(OtherSubjects!$AK$68,$A76,OtherSubjects!AI$74)+SUMIF(OtherSubjects!$AK$76,$A76,OtherSubjects!AI$82)+SUMIF(OtherSubjects!$AK$84,$A76,OtherSubjects!AI$90)+SUMIF(OtherSubjects!$AK$92,$A76,OtherSubjects!AI$98))</f>
        <v>0</v>
      </c>
      <c r="I76" s="331">
        <f>(SUMIF(Physics!$AK$12,$A76,Physics!AJ$18)+SUMIF(Physics!$AK$20,$A76,Physics!AJ$26)+SUMIF(Physics!$AK$28,$A76,Physics!AJ$34)+SUMIF(Physics!$AK$36,$A76,Physics!AJ$42)+SUMIF(Physics!$AK$44,$A76,Physics!AJ$50)+SUMIF(Physics!$AK$52,$A76,Physics!AJ$58)+SUMIF(Physics!$AK$60,$A76,Physics!AJ$66)+SUMIF(Physics!$AK$68,$A76,Physics!AJ$74)+SUMIF(Physics!$AK$76,$A76,Physics!AJ$82)+SUMIF(Physics!$AK$84,$A76,Physics!AJ$90)+SUMIF(Physics!$AK$92,$A76,Physics!AJ$98))+(SUMIF(IITPhysics!$AK$12,$A76,IITPhysics!AJ$18)+SUMIF(IITPhysics!$AK$20,$A76,IITPhysics!AJ$26)+SUMIF(IITPhysics!$AK$28,$A76,IITPhysics!AJ$34)+SUMIF(IITPhysics!$AK$36,$A76,IITPhysics!AJ$42)+SUMIF(IITPhysics!$AK$44,$A76,IITPhysics!AJ$50)+SUMIF(IITPhysics!$AK$52,$A76,IITPhysics!AJ$58)+SUMIF(IITPhysics!$AK$60,$A76,IITPhysics!AJ$66)+SUMIF(IITPhysics!$AK$68,$A76,IITPhysics!AJ$74)+SUMIF(IITPhysics!$AK$76,$A76,IITPhysics!AJ$82)+SUMIF(IITPhysics!$AK$84,$A76,IITPhysics!AJ$90)+SUMIF(IITPhysics!$AK$92,$A76,IITPhysics!AJ$98))+(SUMIF(Chem!$AK$12,$A76,Chem!AJ$18)+SUMIF(Chem!$AK$20,$A76,Chem!AJ$26)+SUMIF(Chem!$AK$28,$A76,Chem!AJ$34)+SUMIF(Chem!$AK$36,$A76,Chem!AJ$42)+SUMIF(Chem!$AK$44,$A76,Chem!AJ$50)+SUMIF(Chem!$AK$52,$A76,Chem!AJ$58)+SUMIF(Chem!$AK$60,$A76,Chem!AJ$66)+SUMIF(Chem!$AK$68,$A76,Chem!AJ$74)+SUMIF(Chem!$AK$76,$A76,Chem!AJ$82)+SUMIF(Chem!$AK$84,$A76,Chem!AJ$90)+SUMIF(Chem!$AK$92,$A76,Chem!AJ$98))+(SUMIF(IITChem!$AK$12,$A76,IITChem!AJ$18)+SUMIF(IITChem!$AK$20,$A76,IITChem!AJ$26)+SUMIF(IITChem!$AK$28,$A76,IITChem!AJ$34)+SUMIF(IITChem!$AK$36,$A76,IITChem!AJ$42)+SUMIF(IITChem!$AK$44,$A76,IITChem!AJ$50)+SUMIF(IITChem!$AK$52,$A76,IITChem!AJ$58)+SUMIF(IITChem!$AK$60,$A76,IITChem!AJ$66)+SUMIF(IITChem!$AK$68,$A76,IITChem!AJ$74)+SUMIF(IITChem!$AK$76,$A76,IITChem!AJ$82)+SUMIF(IITChem!$AK$84,$A76,IITChem!AJ$90)+SUMIF(IITChem!$AK$92,$A76,IITChem!AJ$98))+(SUMIF(Bio!$AK$12,$A76,Bio!AJ$18)+SUMIF(Bio!$AK$20,$A76,Bio!AJ$26)+SUMIF(Bio!$AK$28,$A76,Bio!AJ$34)+SUMIF(Bio!$AK$36,$A76,Bio!AJ$42)+SUMIF(Bio!$AK$44,$A76,Bio!AJ$50)+SUMIF(Bio!$AK$52,$A76,Bio!AJ$58)+SUMIF(Bio!$AK$60,$A76,Bio!AJ$66)+SUMIF(Bio!$AK$68,$A76,Bio!AJ$74)+SUMIF(Bio!$AK$76,$A76,Bio!AJ$82)+SUMIF(Bio!$AK$84,$A76,Bio!AJ$90)+SUMIF(Bio!$AK$92,$A76,Bio!AJ$98))+(SUMIF(Maths!$AK$12,$A76,Maths!AJ$18)+SUMIF(Maths!$AK$20,$A76,Maths!AJ$26)+SUMIF(Maths!$AK$28,$A76,Maths!AJ$34)+SUMIF(Maths!$AK$36,$A76,Maths!AJ$42)+SUMIF(Maths!$AK$44,$A76,Maths!AJ$50)+SUMIF(Maths!$AK$52,$A76,Maths!AJ$58)+SUMIF(Maths!$AK$60,$A76,Maths!AJ$66)+SUMIF(Maths!$AK$68,$A76,Maths!AJ$74)+SUMIF(Maths!$AK$76,$A76,Maths!AJ$82)+SUMIF(Maths!$AK$84,$A76,Maths!AJ$90)+SUMIF(Maths!$AK$92,$A76,Maths!AJ$98))+(SUMIF(IITMaths!$AK$12,$A76,IITMaths!AJ$18)+SUMIF(IITMaths!$AK$20,$A76,IITMaths!AJ$26)+SUMIF(IITMaths!$AK$28,$A76,IITMaths!AJ$34)+SUMIF(IITMaths!$AK$36,$A76,IITMaths!AJ$42)+SUMIF(IITMaths!$AK$44,$A76,IITMaths!AJ$50)+SUMIF(IITMaths!$AK$52,$A76,IITMaths!AJ$58)+SUMIF(IITMaths!$AK$60,$A76,IITMaths!AJ$66)+SUMIF(IITMaths!$AK$68,$A76,IITMaths!AJ$74)+SUMIF(IITMaths!$AK$76,$A76,IITMaths!AJ$82)+SUMIF(IITMaths!$AK$84,$A76,IITMaths!AJ$90)+SUMIF(IITMaths!$AK$92,$A76,IITMaths!AJ$98))+(SUMIF(FourthLecture!$AK$12,$A76,FourthLecture!AJ$18)+SUMIF(FourthLecture!$AK$20,$A76,FourthLecture!AJ$26)+SUMIF(FourthLecture!$AK$28,$A76,FourthLecture!AJ$34)+SUMIF(FourthLecture!$AK$36,$A76,FourthLecture!AJ$42)+SUMIF(FourthLecture!$AK$44,$A76,FourthLecture!AJ$50)+SUMIF(FourthLecture!$AK$52,$A76,FourthLecture!AJ$58)+SUMIF(FourthLecture!$AK$60,$A76,FourthLecture!AJ$66)+SUMIF(FourthLecture!$AK$68,$A76,FourthLecture!AJ$74)+SUMIF(FourthLecture!$AK$76,$A76,FourthLecture!AJ$82)+SUMIF(FourthLecture!$AK$84,$A76,FourthLecture!AJ$90)+SUMIF(FourthLecture!$AK$92,$A76,FourthLecture!AJ$98))+(SUMIF(OtherSubjects!$AK$12,$A76,OtherSubjects!AJ$18)+SUMIF(OtherSubjects!$AK$20,$A76,OtherSubjects!AJ$26)+SUMIF(OtherSubjects!$AK$28,$A76,OtherSubjects!AJ$34)+SUMIF(OtherSubjects!$AK$36,$A76,OtherSubjects!AJ$42)+SUMIF(OtherSubjects!$AK$44,$A76,OtherSubjects!AJ$50)+SUMIF(OtherSubjects!$AK$52,$A76,OtherSubjects!AJ$58)+SUMIF(OtherSubjects!$AK$60,$A76,OtherSubjects!AJ$66)+SUMIF(OtherSubjects!$AK$68,$A76,OtherSubjects!AJ$74)+SUMIF(OtherSubjects!$AK$76,$A76,OtherSubjects!AJ$82)+SUMIF(OtherSubjects!$AK$84,$A76,OtherSubjects!AJ$90)+SUMIF(OtherSubjects!$AK$92,$A76,OtherSubjects!AJ$98))</f>
        <v>1666.66666666667</v>
      </c>
      <c r="J76" s="331">
        <f>(SUMIF(Physics!$AK$12,$A76,Physics!AK$18)+SUMIF(Physics!$AK$20,$A76,Physics!AK$26)+SUMIF(Physics!$AK$28,$A76,Physics!AK$34)+SUMIF(Physics!$AK$36,$A76,Physics!AK$42)+SUMIF(Physics!$AK$44,$A76,Physics!AK$50)+SUMIF(Physics!$AK$52,$A76,Physics!AK$58)+SUMIF(Physics!$AK$60,$A76,Physics!AK$66)+SUMIF(Physics!$AK$68,$A76,Physics!AK$74)+SUMIF(Physics!$AK$76,$A76,Physics!AK$82)+SUMIF(Physics!$AK$84,$A76,Physics!AK$90)+SUMIF(Physics!$AK$92,$A76,Physics!AK$98))+(SUMIF(IITPhysics!$AK$12,$A76,IITPhysics!AK$18)+SUMIF(IITPhysics!$AK$20,$A76,IITPhysics!AK$26)+SUMIF(IITPhysics!$AK$28,$A76,IITPhysics!AK$34)+SUMIF(IITPhysics!$AK$36,$A76,IITPhysics!AK$42)+SUMIF(IITPhysics!$AK$44,$A76,IITPhysics!AK$50)+SUMIF(IITPhysics!$AK$52,$A76,IITPhysics!AK$58)+SUMIF(IITPhysics!$AK$60,$A76,IITPhysics!AK$66)+SUMIF(IITPhysics!$AK$68,$A76,IITPhysics!AK$74)+SUMIF(IITPhysics!$AK$76,$A76,IITPhysics!AK$82)+SUMIF(IITPhysics!$AK$84,$A76,IITPhysics!AK$90)+SUMIF(IITPhysics!$AK$92,$A76,IITPhysics!AK$98))+(SUMIF(Chem!$AK$12,$A76,Chem!AK$18)+SUMIF(Chem!$AK$20,$A76,Chem!AK$26)+SUMIF(Chem!$AK$28,$A76,Chem!AK$34)+SUMIF(Chem!$AK$36,$A76,Chem!AK$42)+SUMIF(Chem!$AK$44,$A76,Chem!AK$50)+SUMIF(Chem!$AK$52,$A76,Chem!AK$58)+SUMIF(Chem!$AK$60,$A76,Chem!AK$66)+SUMIF(Chem!$AK$68,$A76,Chem!AK$74)+SUMIF(Chem!$AK$76,$A76,Chem!AK$82)+SUMIF(Chem!$AK$84,$A76,Chem!AK$90)+SUMIF(Chem!$AK$92,$A76,Chem!AK$98))+(SUMIF(IITChem!$AK$12,$A76,IITChem!AK$18)+SUMIF(IITChem!$AK$20,$A76,IITChem!AK$26)+SUMIF(IITChem!$AK$28,$A76,IITChem!AK$34)+SUMIF(IITChem!$AK$36,$A76,IITChem!AK$42)+SUMIF(IITChem!$AK$44,$A76,IITChem!AK$50)+SUMIF(IITChem!$AK$52,$A76,IITChem!AK$58)+SUMIF(IITChem!$AK$60,$A76,IITChem!AK$66)+SUMIF(IITChem!$AK$68,$A76,IITChem!AK$74)+SUMIF(IITChem!$AK$76,$A76,IITChem!AK$82)+SUMIF(IITChem!$AK$84,$A76,IITChem!AK$90)+SUMIF(IITChem!$AK$92,$A76,IITChem!AK$98))+(SUMIF(Bio!$AK$12,$A76,Bio!AK$18)+SUMIF(Bio!$AK$20,$A76,Bio!AK$26)+SUMIF(Bio!$AK$28,$A76,Bio!AK$34)+SUMIF(Bio!$AK$36,$A76,Bio!AK$42)+SUMIF(Bio!$AK$44,$A76,Bio!AK$50)+SUMIF(Bio!$AK$52,$A76,Bio!AK$58)+SUMIF(Bio!$AK$60,$A76,Bio!AK$66)+SUMIF(Bio!$AK$68,$A76,Bio!AK$74)+SUMIF(Bio!$AK$76,$A76,Bio!AK$82)+SUMIF(Bio!$AK$84,$A76,Bio!AK$90)+SUMIF(Bio!$AK$92,$A76,Bio!AK$98))+(SUMIF(Maths!$AK$12,$A76,Maths!AK$18)+SUMIF(Maths!$AK$20,$A76,Maths!AK$26)+SUMIF(Maths!$AK$28,$A76,Maths!AK$34)+SUMIF(Maths!$AK$36,$A76,Maths!AK$42)+SUMIF(Maths!$AK$44,$A76,Maths!AK$50)+SUMIF(Maths!$AK$52,$A76,Maths!AK$58)+SUMIF(Maths!$AK$60,$A76,Maths!AK$66)+SUMIF(Maths!$AK$68,$A76,Maths!AK$74)+SUMIF(Maths!$AK$76,$A76,Maths!AK$82)+SUMIF(Maths!$AK$84,$A76,Maths!AK$90)+SUMIF(Maths!$AK$92,$A76,Maths!AK$98))+(SUMIF(IITMaths!$AK$12,$A76,IITMaths!AK$18)+SUMIF(IITMaths!$AK$20,$A76,IITMaths!AK$26)+SUMIF(IITMaths!$AK$28,$A76,IITMaths!AK$34)+SUMIF(IITMaths!$AK$36,$A76,IITMaths!AK$42)+SUMIF(IITMaths!$AK$44,$A76,IITMaths!AK$50)+SUMIF(IITMaths!$AK$52,$A76,IITMaths!AK$58)+SUMIF(IITMaths!$AK$60,$A76,IITMaths!AK$66)+SUMIF(IITMaths!$AK$68,$A76,IITMaths!AK$74)+SUMIF(IITMaths!$AK$76,$A76,IITMaths!AK$82)+SUMIF(IITMaths!$AK$84,$A76,IITMaths!AK$90)+SUMIF(IITMaths!$AK$92,$A76,IITMaths!AK$98))+(SUMIF(FourthLecture!$AK$12,$A76,FourthLecture!AK$18)+SUMIF(FourthLecture!$AK$20,$A76,FourthLecture!AK$26)+SUMIF(FourthLecture!$AK$28,$A76,FourthLecture!AK$34)+SUMIF(FourthLecture!$AK$36,$A76,FourthLecture!AK$42)+SUMIF(FourthLecture!$AK$44,$A76,FourthLecture!AK$50)+SUMIF(FourthLecture!$AK$52,$A76,FourthLecture!AK$58)+SUMIF(FourthLecture!$AK$60,$A76,FourthLecture!AK$66)+SUMIF(FourthLecture!$AK$68,$A76,FourthLecture!AK$74)+SUMIF(FourthLecture!$AK$76,$A76,FourthLecture!AK$82)+SUMIF(FourthLecture!$AK$84,$A76,FourthLecture!AK$90)+SUMIF(FourthLecture!$AK$92,$A76,FourthLecture!AK$98))+(SUMIF(OtherSubjects!$AK$12,$A76,OtherSubjects!AK$18)+SUMIF(OtherSubjects!$AK$20,$A76,OtherSubjects!AK$26)+SUMIF(OtherSubjects!$AK$28,$A76,OtherSubjects!AK$34)+SUMIF(OtherSubjects!$AK$36,$A76,OtherSubjects!AK$42)+SUMIF(OtherSubjects!$AK$44,$A76,OtherSubjects!AK$50)+SUMIF(OtherSubjects!$AK$52,$A76,OtherSubjects!AK$58)+SUMIF(OtherSubjects!$AK$60,$A76,OtherSubjects!AK$66)+SUMIF(OtherSubjects!$AK$68,$A76,OtherSubjects!AK$74)+SUMIF(OtherSubjects!$AK$76,$A76,OtherSubjects!AK$82)+SUMIF(OtherSubjects!$AK$84,$A76,OtherSubjects!AK$90)+SUMIF(OtherSubjects!$AK$92,$A76,OtherSubjects!AK$98))</f>
        <v>27167</v>
      </c>
      <c r="K76" s="331">
        <f>(SUMIF(Physics!$AK$12,$A76,Physics!AL$18)+SUMIF(Physics!$AK$20,$A76,Physics!AL$26)+SUMIF(Physics!$AK$28,$A76,Physics!AL$34)+SUMIF(Physics!$AK$36,$A76,Physics!AL$42)+SUMIF(Physics!$AK$44,$A76,Physics!AL$50)+SUMIF(Physics!$AK$52,$A76,Physics!AL$58)+SUMIF(Physics!$AK$60,$A76,Physics!AL$66)+SUMIF(Physics!$AK$68,$A76,Physics!AL$74)+SUMIF(Physics!$AK$76,$A76,Physics!AL$82)+SUMIF(Physics!$AK$84,$A76,Physics!AL$90)+SUMIF(Physics!$AK$92,$A76,Physics!AL$98))+(SUMIF(IITPhysics!$AK$12,$A76,IITPhysics!AL$18)+SUMIF(IITPhysics!$AK$20,$A76,IITPhysics!AL$26)+SUMIF(IITPhysics!$AK$28,$A76,IITPhysics!AL$34)+SUMIF(IITPhysics!$AK$36,$A76,IITPhysics!AL$42)+SUMIF(IITPhysics!$AK$44,$A76,IITPhysics!AL$50)+SUMIF(IITPhysics!$AK$52,$A76,IITPhysics!AL$58)+SUMIF(IITPhysics!$AK$60,$A76,IITPhysics!AL$66)+SUMIF(IITPhysics!$AK$68,$A76,IITPhysics!AL$74)+SUMIF(IITPhysics!$AK$76,$A76,IITPhysics!AL$82)+SUMIF(IITPhysics!$AK$84,$A76,IITPhysics!AL$90)+SUMIF(IITPhysics!$AK$92,$A76,IITPhysics!AL$98))+(SUMIF(Chem!$AK$12,$A76,Chem!AL$18)+SUMIF(Chem!$AK$20,$A76,Chem!AL$26)+SUMIF(Chem!$AK$28,$A76,Chem!AL$34)+SUMIF(Chem!$AK$36,$A76,Chem!AL$42)+SUMIF(Chem!$AK$44,$A76,Chem!AL$50)+SUMIF(Chem!$AK$52,$A76,Chem!AL$58)+SUMIF(Chem!$AK$60,$A76,Chem!AL$66)+SUMIF(Chem!$AK$68,$A76,Chem!AL$74)+SUMIF(Chem!$AK$76,$A76,Chem!AL$82)+SUMIF(Chem!$AK$84,$A76,Chem!AL$90)+SUMIF(Chem!$AK$92,$A76,Chem!AL$98))+(SUMIF(IITChem!$AK$12,$A76,IITChem!AL$18)+SUMIF(IITChem!$AK$20,$A76,IITChem!AL$26)+SUMIF(IITChem!$AK$28,$A76,IITChem!AL$34)+SUMIF(IITChem!$AK$36,$A76,IITChem!AL$42)+SUMIF(IITChem!$AK$44,$A76,IITChem!AL$50)+SUMIF(IITChem!$AK$52,$A76,IITChem!AL$58)+SUMIF(IITChem!$AK$60,$A76,IITChem!AL$66)+SUMIF(IITChem!$AK$68,$A76,IITChem!AL$74)+SUMIF(IITChem!$AK$76,$A76,IITChem!AL$82)+SUMIF(IITChem!$AK$84,$A76,IITChem!AL$90)+SUMIF(IITChem!$AK$92,$A76,IITChem!AL$98))+(SUMIF(Bio!$AK$12,$A76,Bio!AL$18)+SUMIF(Bio!$AK$20,$A76,Bio!AL$26)+SUMIF(Bio!$AK$28,$A76,Bio!AL$34)+SUMIF(Bio!$AK$36,$A76,Bio!AL$42)+SUMIF(Bio!$AK$44,$A76,Bio!AL$50)+SUMIF(Bio!$AK$52,$A76,Bio!AL$58)+SUMIF(Bio!$AK$60,$A76,Bio!AL$66)+SUMIF(Bio!$AK$68,$A76,Bio!AL$74)+SUMIF(Bio!$AK$76,$A76,Bio!AL$82)+SUMIF(Bio!$AK$84,$A76,Bio!AL$90)+SUMIF(Bio!$AK$92,$A76,Bio!AL$98))+(SUMIF(Maths!$AK$12,$A76,Maths!AL$18)+SUMIF(Maths!$AK$20,$A76,Maths!AL$26)+SUMIF(Maths!$AK$28,$A76,Maths!AL$34)+SUMIF(Maths!$AK$36,$A76,Maths!AL$42)+SUMIF(Maths!$AK$44,$A76,Maths!AL$50)+SUMIF(Maths!$AK$52,$A76,Maths!AL$58)+SUMIF(Maths!$AK$60,$A76,Maths!AL$66)+SUMIF(Maths!$AK$68,$A76,Maths!AL$74)+SUMIF(Maths!$AK$76,$A76,Maths!AL$82)+SUMIF(Maths!$AK$84,$A76,Maths!AL$90)+SUMIF(Maths!$AK$92,$A76,Maths!AL$98))+(SUMIF(IITMaths!$AK$12,$A76,IITMaths!AL$18)+SUMIF(IITMaths!$AK$20,$A76,IITMaths!AL$26)+SUMIF(IITMaths!$AK$28,$A76,IITMaths!AL$34)+SUMIF(IITMaths!$AK$36,$A76,IITMaths!AL$42)+SUMIF(IITMaths!$AK$44,$A76,IITMaths!AL$50)+SUMIF(IITMaths!$AK$52,$A76,IITMaths!AL$58)+SUMIF(IITMaths!$AK$60,$A76,IITMaths!AL$66)+SUMIF(IITMaths!$AK$68,$A76,IITMaths!AL$74)+SUMIF(IITMaths!$AK$76,$A76,IITMaths!AL$82)+SUMIF(IITMaths!$AK$84,$A76,IITMaths!AL$90)+SUMIF(IITMaths!$AK$92,$A76,IITMaths!AL$98))+(SUMIF(FourthLecture!$AK$12,$A76,FourthLecture!AL$18)+SUMIF(FourthLecture!$AK$20,$A76,FourthLecture!AL$26)+SUMIF(FourthLecture!$AK$28,$A76,FourthLecture!AL$34)+SUMIF(FourthLecture!$AK$36,$A76,FourthLecture!AL$42)+SUMIF(FourthLecture!$AK$44,$A76,FourthLecture!AL$50)+SUMIF(FourthLecture!$AK$52,$A76,FourthLecture!AL$58)+SUMIF(FourthLecture!$AK$60,$A76,FourthLecture!AL$66)+SUMIF(FourthLecture!$AK$68,$A76,FourthLecture!AL$74)+SUMIF(FourthLecture!$AK$76,$A76,FourthLecture!AL$82)+SUMIF(FourthLecture!$AK$84,$A76,FourthLecture!AL$90)+SUMIF(FourthLecture!$AK$92,$A76,FourthLecture!AL$98))+(SUMIF(OtherSubjects!$AK$12,$A76,OtherSubjects!AL$18)+SUMIF(OtherSubjects!$AK$20,$A76,OtherSubjects!AL$26)+SUMIF(OtherSubjects!$AK$28,$A76,OtherSubjects!AL$34)+SUMIF(OtherSubjects!$AK$36,$A76,OtherSubjects!AL$42)+SUMIF(OtherSubjects!$AK$44,$A76,OtherSubjects!AL$50)+SUMIF(OtherSubjects!$AK$52,$A76,OtherSubjects!AL$58)+SUMIF(OtherSubjects!$AK$60,$A76,OtherSubjects!AL$66)+SUMIF(OtherSubjects!$AK$68,$A76,OtherSubjects!AL$74)+SUMIF(OtherSubjects!$AK$76,$A76,OtherSubjects!AL$82)+SUMIF(OtherSubjects!$AK$84,$A76,OtherSubjects!AL$90)+SUMIF(OtherSubjects!$AK$92,$A76,OtherSubjects!AL$98))</f>
        <v>29453.3333333333</v>
      </c>
      <c r="L76" s="331">
        <f>(SUMIF(Physics!$AK$12,$A76,Physics!AM$18)+SUMIF(Physics!$AK$20,$A76,Physics!AM$26)+SUMIF(Physics!$AK$28,$A76,Physics!AM$34)+SUMIF(Physics!$AK$36,$A76,Physics!AM$42)+SUMIF(Physics!$AK$44,$A76,Physics!AM$50)+SUMIF(Physics!$AK$52,$A76,Physics!AM$58)+SUMIF(Physics!$AK$60,$A76,Physics!AM$66)+SUMIF(Physics!$AK$68,$A76,Physics!AM$74)+SUMIF(Physics!$AK$76,$A76,Physics!AM$82)+SUMIF(Physics!$AK$84,$A76,Physics!AM$90)+SUMIF(Physics!$AK$92,$A76,Physics!AM$98))+(SUMIF(IITPhysics!$AK$12,$A76,IITPhysics!AM$18)+SUMIF(IITPhysics!$AK$20,$A76,IITPhysics!AM$26)+SUMIF(IITPhysics!$AK$28,$A76,IITPhysics!AM$34)+SUMIF(IITPhysics!$AK$36,$A76,IITPhysics!AM$42)+SUMIF(IITPhysics!$AK$44,$A76,IITPhysics!AM$50)+SUMIF(IITPhysics!$AK$52,$A76,IITPhysics!AM$58)+SUMIF(IITPhysics!$AK$60,$A76,IITPhysics!AM$66)+SUMIF(IITPhysics!$AK$68,$A76,IITPhysics!AM$74)+SUMIF(IITPhysics!$AK$76,$A76,IITPhysics!AM$82)+SUMIF(IITPhysics!$AK$84,$A76,IITPhysics!AM$90)+SUMIF(IITPhysics!$AK$92,$A76,IITPhysics!AM$98))+(SUMIF(Chem!$AK$12,$A76,Chem!AM$18)+SUMIF(Chem!$AK$20,$A76,Chem!AM$26)+SUMIF(Chem!$AK$28,$A76,Chem!AM$34)+SUMIF(Chem!$AK$36,$A76,Chem!AM$42)+SUMIF(Chem!$AK$44,$A76,Chem!AM$50)+SUMIF(Chem!$AK$52,$A76,Chem!AM$58)+SUMIF(Chem!$AK$60,$A76,Chem!AM$66)+SUMIF(Chem!$AK$68,$A76,Chem!AM$74)+SUMIF(Chem!$AK$76,$A76,Chem!AM$82)+SUMIF(Chem!$AK$84,$A76,Chem!AM$90)+SUMIF(Chem!$AK$92,$A76,Chem!AM$98))+(SUMIF(IITChem!$AK$12,$A76,IITChem!AM$18)+SUMIF(IITChem!$AK$20,$A76,IITChem!AM$26)+SUMIF(IITChem!$AK$28,$A76,IITChem!AM$34)+SUMIF(IITChem!$AK$36,$A76,IITChem!AM$42)+SUMIF(IITChem!$AK$44,$A76,IITChem!AM$50)+SUMIF(IITChem!$AK$52,$A76,IITChem!AM$58)+SUMIF(IITChem!$AK$60,$A76,IITChem!AM$66)+SUMIF(IITChem!$AK$68,$A76,IITChem!AM$74)+SUMIF(IITChem!$AK$76,$A76,IITChem!AM$82)+SUMIF(IITChem!$AK$84,$A76,IITChem!AM$90)+SUMIF(IITChem!$AK$92,$A76,IITChem!AM$98))+(SUMIF(Bio!$AK$12,$A76,Bio!AM$18)+SUMIF(Bio!$AK$20,$A76,Bio!AM$26)+SUMIF(Bio!$AK$28,$A76,Bio!AM$34)+SUMIF(Bio!$AK$36,$A76,Bio!AM$42)+SUMIF(Bio!$AK$44,$A76,Bio!AM$50)+SUMIF(Bio!$AK$52,$A76,Bio!AM$58)+SUMIF(Bio!$AK$60,$A76,Bio!AM$66)+SUMIF(Bio!$AK$68,$A76,Bio!AM$74)+SUMIF(Bio!$AK$76,$A76,Bio!AM$82)+SUMIF(Bio!$AK$84,$A76,Bio!AM$90)+SUMIF(Bio!$AK$92,$A76,Bio!AM$98))+(SUMIF(Maths!$AK$12,$A76,Maths!AM$18)+SUMIF(Maths!$AK$20,$A76,Maths!AM$26)+SUMIF(Maths!$AK$28,$A76,Maths!AM$34)+SUMIF(Maths!$AK$36,$A76,Maths!AM$42)+SUMIF(Maths!$AK$44,$A76,Maths!AM$50)+SUMIF(Maths!$AK$52,$A76,Maths!AM$58)+SUMIF(Maths!$AK$60,$A76,Maths!AM$66)+SUMIF(Maths!$AK$68,$A76,Maths!AM$74)+SUMIF(Maths!$AK$76,$A76,Maths!AM$82)+SUMIF(Maths!$AK$84,$A76,Maths!AM$90)+SUMIF(Maths!$AK$92,$A76,Maths!AM$98))+(SUMIF(IITMaths!$AK$12,$A76,IITMaths!AM$18)+SUMIF(IITMaths!$AK$20,$A76,IITMaths!AM$26)+SUMIF(IITMaths!$AK$28,$A76,IITMaths!AM$34)+SUMIF(IITMaths!$AK$36,$A76,IITMaths!AM$42)+SUMIF(IITMaths!$AK$44,$A76,IITMaths!AM$50)+SUMIF(IITMaths!$AK$52,$A76,IITMaths!AM$58)+SUMIF(IITMaths!$AK$60,$A76,IITMaths!AM$66)+SUMIF(IITMaths!$AK$68,$A76,IITMaths!AM$74)+SUMIF(IITMaths!$AK$76,$A76,IITMaths!AM$82)+SUMIF(IITMaths!$AK$84,$A76,IITMaths!AM$90)+SUMIF(IITMaths!$AK$92,$A76,IITMaths!AM$98))+(SUMIF(FourthLecture!$AK$12,$A76,FourthLecture!AM$18)+SUMIF(FourthLecture!$AK$20,$A76,FourthLecture!AM$26)+SUMIF(FourthLecture!$AK$28,$A76,FourthLecture!AM$34)+SUMIF(FourthLecture!$AK$36,$A76,FourthLecture!AM$42)+SUMIF(FourthLecture!$AK$44,$A76,FourthLecture!AM$50)+SUMIF(FourthLecture!$AK$52,$A76,FourthLecture!AM$58)+SUMIF(FourthLecture!$AK$60,$A76,FourthLecture!AM$66)+SUMIF(FourthLecture!$AK$68,$A76,FourthLecture!AM$74)+SUMIF(FourthLecture!$AK$76,$A76,FourthLecture!AM$82)+SUMIF(FourthLecture!$AK$84,$A76,FourthLecture!AM$90)+SUMIF(FourthLecture!$AK$92,$A76,FourthLecture!AM$98))+(SUMIF(OtherSubjects!$AK$12,$A76,OtherSubjects!AM$18)+SUMIF(OtherSubjects!$AK$20,$A76,OtherSubjects!AM$26)+SUMIF(OtherSubjects!$AK$28,$A76,OtherSubjects!AM$34)+SUMIF(OtherSubjects!$AK$36,$A76,OtherSubjects!AM$42)+SUMIF(OtherSubjects!$AK$44,$A76,OtherSubjects!AM$50)+SUMIF(OtherSubjects!$AK$52,$A76,OtherSubjects!AM$58)+SUMIF(OtherSubjects!$AK$60,$A76,OtherSubjects!AM$66)+SUMIF(OtherSubjects!$AK$68,$A76,OtherSubjects!AM$74)+SUMIF(OtherSubjects!$AK$76,$A76,OtherSubjects!AM$82)+SUMIF(OtherSubjects!$AK$84,$A76,OtherSubjects!AM$90)+SUMIF(OtherSubjects!$AK$92,$A76,OtherSubjects!AM$98))</f>
        <v>21453</v>
      </c>
      <c r="M76" s="331">
        <f>(SUMIF(Physics!$AK$12,$A76,Physics!AN$18)+SUMIF(Physics!$AK$20,$A76,Physics!AN$26)+SUMIF(Physics!$AK$28,$A76,Physics!AN$34)+SUMIF(Physics!$AK$36,$A76,Physics!AN$42)+SUMIF(Physics!$AK$44,$A76,Physics!AN$50)+SUMIF(Physics!$AK$52,$A76,Physics!AN$58)+SUMIF(Physics!$AK$60,$A76,Physics!AN$66)+SUMIF(Physics!$AK$68,$A76,Physics!AN$74)+SUMIF(Physics!$AK$76,$A76,Physics!AN$82)+SUMIF(Physics!$AK$84,$A76,Physics!AN$90)+SUMIF(Physics!$AK$92,$A76,Physics!AN$98))+(SUMIF(IITPhysics!$AK$12,$A76,IITPhysics!AN$18)+SUMIF(IITPhysics!$AK$20,$A76,IITPhysics!AN$26)+SUMIF(IITPhysics!$AK$28,$A76,IITPhysics!AN$34)+SUMIF(IITPhysics!$AK$36,$A76,IITPhysics!AN$42)+SUMIF(IITPhysics!$AK$44,$A76,IITPhysics!AN$50)+SUMIF(IITPhysics!$AK$52,$A76,IITPhysics!AN$58)+SUMIF(IITPhysics!$AK$60,$A76,IITPhysics!AN$66)+SUMIF(IITPhysics!$AK$68,$A76,IITPhysics!AN$74)+SUMIF(IITPhysics!$AK$76,$A76,IITPhysics!AN$82)+SUMIF(IITPhysics!$AK$84,$A76,IITPhysics!AN$90)+SUMIF(IITPhysics!$AK$92,$A76,IITPhysics!AN$98))+(SUMIF(Chem!$AK$12,$A76,Chem!AN$18)+SUMIF(Chem!$AK$20,$A76,Chem!AN$26)+SUMIF(Chem!$AK$28,$A76,Chem!AN$34)+SUMIF(Chem!$AK$36,$A76,Chem!AN$42)+SUMIF(Chem!$AK$44,$A76,Chem!AN$50)+SUMIF(Chem!$AK$52,$A76,Chem!AN$58)+SUMIF(Chem!$AK$60,$A76,Chem!AN$66)+SUMIF(Chem!$AK$68,$A76,Chem!AN$74)+SUMIF(Chem!$AK$76,$A76,Chem!AN$82)+SUMIF(Chem!$AK$84,$A76,Chem!AN$90)+SUMIF(Chem!$AK$92,$A76,Chem!AN$98))+(SUMIF(IITChem!$AK$12,$A76,IITChem!AN$18)+SUMIF(IITChem!$AK$20,$A76,IITChem!AN$26)+SUMIF(IITChem!$AK$28,$A76,IITChem!AN$34)+SUMIF(IITChem!$AK$36,$A76,IITChem!AN$42)+SUMIF(IITChem!$AK$44,$A76,IITChem!AN$50)+SUMIF(IITChem!$AK$52,$A76,IITChem!AN$58)+SUMIF(IITChem!$AK$60,$A76,IITChem!AN$66)+SUMIF(IITChem!$AK$68,$A76,IITChem!AN$74)+SUMIF(IITChem!$AK$76,$A76,IITChem!AN$82)+SUMIF(IITChem!$AK$84,$A76,IITChem!AN$90)+SUMIF(IITChem!$AK$92,$A76,IITChem!AN$98))+(SUMIF(Bio!$AK$12,$A76,Bio!AN$18)+SUMIF(Bio!$AK$20,$A76,Bio!AN$26)+SUMIF(Bio!$AK$28,$A76,Bio!AN$34)+SUMIF(Bio!$AK$36,$A76,Bio!AN$42)+SUMIF(Bio!$AK$44,$A76,Bio!AN$50)+SUMIF(Bio!$AK$52,$A76,Bio!AN$58)+SUMIF(Bio!$AK$60,$A76,Bio!AN$66)+SUMIF(Bio!$AK$68,$A76,Bio!AN$74)+SUMIF(Bio!$AK$76,$A76,Bio!AN$82)+SUMIF(Bio!$AK$84,$A76,Bio!AN$90)+SUMIF(Bio!$AK$92,$A76,Bio!AN$98))+(SUMIF(Maths!$AK$12,$A76,Maths!AN$18)+SUMIF(Maths!$AK$20,$A76,Maths!AN$26)+SUMIF(Maths!$AK$28,$A76,Maths!AN$34)+SUMIF(Maths!$AK$36,$A76,Maths!AN$42)+SUMIF(Maths!$AK$44,$A76,Maths!AN$50)+SUMIF(Maths!$AK$52,$A76,Maths!AN$58)+SUMIF(Maths!$AK$60,$A76,Maths!AN$66)+SUMIF(Maths!$AK$68,$A76,Maths!AN$74)+SUMIF(Maths!$AK$76,$A76,Maths!AN$82)+SUMIF(Maths!$AK$84,$A76,Maths!AN$90)+SUMIF(Maths!$AK$92,$A76,Maths!AN$98))+(SUMIF(IITMaths!$AK$12,$A76,IITMaths!AN$18)+SUMIF(IITMaths!$AK$20,$A76,IITMaths!AN$26)+SUMIF(IITMaths!$AK$28,$A76,IITMaths!AN$34)+SUMIF(IITMaths!$AK$36,$A76,IITMaths!AN$42)+SUMIF(IITMaths!$AK$44,$A76,IITMaths!AN$50)+SUMIF(IITMaths!$AK$52,$A76,IITMaths!AN$58)+SUMIF(IITMaths!$AK$60,$A76,IITMaths!AN$66)+SUMIF(IITMaths!$AK$68,$A76,IITMaths!AN$74)+SUMIF(IITMaths!$AK$76,$A76,IITMaths!AN$82)+SUMIF(IITMaths!$AK$84,$A76,IITMaths!AN$90)+SUMIF(IITMaths!$AK$92,$A76,IITMaths!AN$98))+(SUMIF(FourthLecture!$AK$12,$A76,FourthLecture!AN$18)+SUMIF(FourthLecture!$AK$20,$A76,FourthLecture!AN$26)+SUMIF(FourthLecture!$AK$28,$A76,FourthLecture!AN$34)+SUMIF(FourthLecture!$AK$36,$A76,FourthLecture!AN$42)+SUMIF(FourthLecture!$AK$44,$A76,FourthLecture!AN$50)+SUMIF(FourthLecture!$AK$52,$A76,FourthLecture!AN$58)+SUMIF(FourthLecture!$AK$60,$A76,FourthLecture!AN$66)+SUMIF(FourthLecture!$AK$68,$A76,FourthLecture!AN$74)+SUMIF(FourthLecture!$AK$76,$A76,FourthLecture!AN$82)+SUMIF(FourthLecture!$AK$84,$A76,FourthLecture!AN$90)+SUMIF(FourthLecture!$AK$92,$A76,FourthLecture!AN$98))+(SUMIF(OtherSubjects!$AK$12,$A76,OtherSubjects!AN$18)+SUMIF(OtherSubjects!$AK$20,$A76,OtherSubjects!AN$26)+SUMIF(OtherSubjects!$AK$28,$A76,OtherSubjects!AN$34)+SUMIF(OtherSubjects!$AK$36,$A76,OtherSubjects!AN$42)+SUMIF(OtherSubjects!$AK$44,$A76,OtherSubjects!AN$50)+SUMIF(OtherSubjects!$AK$52,$A76,OtherSubjects!AN$58)+SUMIF(OtherSubjects!$AK$60,$A76,OtherSubjects!AN$66)+SUMIF(OtherSubjects!$AK$68,$A76,OtherSubjects!AN$74)+SUMIF(OtherSubjects!$AK$76,$A76,OtherSubjects!AN$82)+SUMIF(OtherSubjects!$AK$84,$A76,OtherSubjects!AN$90)+SUMIF(OtherSubjects!$AK$92,$A76,OtherSubjects!AN$98))</f>
        <v>0</v>
      </c>
      <c r="N76" s="331">
        <f>(SUMIF(Physics!$AK$12,$A76,Physics!AO$18)+SUMIF(Physics!$AK$20,$A76,Physics!AO$26)+SUMIF(Physics!$AK$28,$A76,Physics!AO$34)+SUMIF(Physics!$AK$36,$A76,Physics!AO$42)+SUMIF(Physics!$AK$44,$A76,Physics!AO$50)+SUMIF(Physics!$AK$52,$A76,Physics!AO$58)+SUMIF(Physics!$AK$60,$A76,Physics!AO$66)+SUMIF(Physics!$AK$68,$A76,Physics!AO$74)+SUMIF(Physics!$AK$76,$A76,Physics!AO$82)+SUMIF(Physics!$AK$84,$A76,Physics!AO$90)+SUMIF(Physics!$AK$92,$A76,Physics!AO$98))+(SUMIF(IITPhysics!$AK$12,$A76,IITPhysics!AO$18)+SUMIF(IITPhysics!$AK$20,$A76,IITPhysics!AO$26)+SUMIF(IITPhysics!$AK$28,$A76,IITPhysics!AO$34)+SUMIF(IITPhysics!$AK$36,$A76,IITPhysics!AO$42)+SUMIF(IITPhysics!$AK$44,$A76,IITPhysics!AO$50)+SUMIF(IITPhysics!$AK$52,$A76,IITPhysics!AO$58)+SUMIF(IITPhysics!$AK$60,$A76,IITPhysics!AO$66)+SUMIF(IITPhysics!$AK$68,$A76,IITPhysics!AO$74)+SUMIF(IITPhysics!$AK$76,$A76,IITPhysics!AO$82)+SUMIF(IITPhysics!$AK$84,$A76,IITPhysics!AO$90)+SUMIF(IITPhysics!$AK$92,$A76,IITPhysics!AO$98))+(SUMIF(Chem!$AK$12,$A76,Chem!AO$18)+SUMIF(Chem!$AK$20,$A76,Chem!AO$26)+SUMIF(Chem!$AK$28,$A76,Chem!AO$34)+SUMIF(Chem!$AK$36,$A76,Chem!AO$42)+SUMIF(Chem!$AK$44,$A76,Chem!AO$50)+SUMIF(Chem!$AK$52,$A76,Chem!AO$58)+SUMIF(Chem!$AK$60,$A76,Chem!AO$66)+SUMIF(Chem!$AK$68,$A76,Chem!AO$74)+SUMIF(Chem!$AK$76,$A76,Chem!AO$82)+SUMIF(Chem!$AK$84,$A76,Chem!AO$90)+SUMIF(Chem!$AK$92,$A76,Chem!AO$98))+(SUMIF(IITChem!$AK$12,$A76,IITChem!AO$18)+SUMIF(IITChem!$AK$20,$A76,IITChem!AO$26)+SUMIF(IITChem!$AK$28,$A76,IITChem!AO$34)+SUMIF(IITChem!$AK$36,$A76,IITChem!AO$42)+SUMIF(IITChem!$AK$44,$A76,IITChem!AO$50)+SUMIF(IITChem!$AK$52,$A76,IITChem!AO$58)+SUMIF(IITChem!$AK$60,$A76,IITChem!AO$66)+SUMIF(IITChem!$AK$68,$A76,IITChem!AO$74)+SUMIF(IITChem!$AK$76,$A76,IITChem!AO$82)+SUMIF(IITChem!$AK$84,$A76,IITChem!AO$90)+SUMIF(IITChem!$AK$92,$A76,IITChem!AO$98))+(SUMIF(Bio!$AK$12,$A76,Bio!AO$18)+SUMIF(Bio!$AK$20,$A76,Bio!AO$26)+SUMIF(Bio!$AK$28,$A76,Bio!AO$34)+SUMIF(Bio!$AK$36,$A76,Bio!AO$42)+SUMIF(Bio!$AK$44,$A76,Bio!AO$50)+SUMIF(Bio!$AK$52,$A76,Bio!AO$58)+SUMIF(Bio!$AK$60,$A76,Bio!AO$66)+SUMIF(Bio!$AK$68,$A76,Bio!AO$74)+SUMIF(Bio!$AK$76,$A76,Bio!AO$82)+SUMIF(Bio!$AK$84,$A76,Bio!AO$90)+SUMIF(Bio!$AK$92,$A76,Bio!AO$98))+(SUMIF(Maths!$AK$12,$A76,Maths!AO$18)+SUMIF(Maths!$AK$20,$A76,Maths!AO$26)+SUMIF(Maths!$AK$28,$A76,Maths!AO$34)+SUMIF(Maths!$AK$36,$A76,Maths!AO$42)+SUMIF(Maths!$AK$44,$A76,Maths!AO$50)+SUMIF(Maths!$AK$52,$A76,Maths!AO$58)+SUMIF(Maths!$AK$60,$A76,Maths!AO$66)+SUMIF(Maths!$AK$68,$A76,Maths!AO$74)+SUMIF(Maths!$AK$76,$A76,Maths!AO$82)+SUMIF(Maths!$AK$84,$A76,Maths!AO$90)+SUMIF(Maths!$AK$92,$A76,Maths!AO$98))+(SUMIF(IITMaths!$AK$12,$A76,IITMaths!AO$18)+SUMIF(IITMaths!$AK$20,$A76,IITMaths!AO$26)+SUMIF(IITMaths!$AK$28,$A76,IITMaths!AO$34)+SUMIF(IITMaths!$AK$36,$A76,IITMaths!AO$42)+SUMIF(IITMaths!$AK$44,$A76,IITMaths!AO$50)+SUMIF(IITMaths!$AK$52,$A76,IITMaths!AO$58)+SUMIF(IITMaths!$AK$60,$A76,IITMaths!AO$66)+SUMIF(IITMaths!$AK$68,$A76,IITMaths!AO$74)+SUMIF(IITMaths!$AK$76,$A76,IITMaths!AO$82)+SUMIF(IITMaths!$AK$84,$A76,IITMaths!AO$90)+SUMIF(IITMaths!$AK$92,$A76,IITMaths!AO$98))+(SUMIF(FourthLecture!$AK$12,$A76,FourthLecture!AO$18)+SUMIF(FourthLecture!$AK$20,$A76,FourthLecture!AO$26)+SUMIF(FourthLecture!$AK$28,$A76,FourthLecture!AO$34)+SUMIF(FourthLecture!$AK$36,$A76,FourthLecture!AO$42)+SUMIF(FourthLecture!$AK$44,$A76,FourthLecture!AO$50)+SUMIF(FourthLecture!$AK$52,$A76,FourthLecture!AO$58)+SUMIF(FourthLecture!$AK$60,$A76,FourthLecture!AO$66)+SUMIF(FourthLecture!$AK$68,$A76,FourthLecture!AO$74)+SUMIF(FourthLecture!$AK$76,$A76,FourthLecture!AO$82)+SUMIF(FourthLecture!$AK$84,$A76,FourthLecture!AO$90)+SUMIF(FourthLecture!$AK$92,$A76,FourthLecture!AO$98))+(SUMIF(OtherSubjects!$AK$12,$A76,OtherSubjects!AO$18)+SUMIF(OtherSubjects!$AK$20,$A76,OtherSubjects!AO$26)+SUMIF(OtherSubjects!$AK$28,$A76,OtherSubjects!AO$34)+SUMIF(OtherSubjects!$AK$36,$A76,OtherSubjects!AO$42)+SUMIF(OtherSubjects!$AK$44,$A76,OtherSubjects!AO$50)+SUMIF(OtherSubjects!$AK$52,$A76,OtherSubjects!AO$58)+SUMIF(OtherSubjects!$AK$60,$A76,OtherSubjects!AO$66)+SUMIF(OtherSubjects!$AK$68,$A76,OtherSubjects!AO$74)+SUMIF(OtherSubjects!$AK$76,$A76,OtherSubjects!AO$82)+SUMIF(OtherSubjects!$AK$84,$A76,OtherSubjects!AO$90)+SUMIF(OtherSubjects!$AK$92,$A76,OtherSubjects!AO$98))</f>
        <v>0</v>
      </c>
      <c r="O76" s="331">
        <f>(SUMIF(Physics!$AK$12,$A76,Physics!AP$18)+SUMIF(Physics!$AK$20,$A76,Physics!AP$26)+SUMIF(Physics!$AK$28,$A76,Physics!AP$34)+SUMIF(Physics!$AK$36,$A76,Physics!AP$42)+SUMIF(Physics!$AK$44,$A76,Physics!AP$50)+SUMIF(Physics!$AK$52,$A76,Physics!AP$58)+SUMIF(Physics!$AK$60,$A76,Physics!AP$66)+SUMIF(Physics!$AK$68,$A76,Physics!AP$74)+SUMIF(Physics!$AK$76,$A76,Physics!AP$82)+SUMIF(Physics!$AK$84,$A76,Physics!AP$90)+SUMIF(Physics!$AK$92,$A76,Physics!AP$98))+(SUMIF(IITPhysics!$AK$12,$A76,IITPhysics!AP$18)+SUMIF(IITPhysics!$AK$20,$A76,IITPhysics!AP$26)+SUMIF(IITPhysics!$AK$28,$A76,IITPhysics!AP$34)+SUMIF(IITPhysics!$AK$36,$A76,IITPhysics!AP$42)+SUMIF(IITPhysics!$AK$44,$A76,IITPhysics!AP$50)+SUMIF(IITPhysics!$AK$52,$A76,IITPhysics!AP$58)+SUMIF(IITPhysics!$AK$60,$A76,IITPhysics!AP$66)+SUMIF(IITPhysics!$AK$68,$A76,IITPhysics!AP$74)+SUMIF(IITPhysics!$AK$76,$A76,IITPhysics!AP$82)+SUMIF(IITPhysics!$AK$84,$A76,IITPhysics!AP$90)+SUMIF(IITPhysics!$AK$92,$A76,IITPhysics!AP$98))+(SUMIF(Chem!$AK$12,$A76,Chem!AP$18)+SUMIF(Chem!$AK$20,$A76,Chem!AP$26)+SUMIF(Chem!$AK$28,$A76,Chem!AP$34)+SUMIF(Chem!$AK$36,$A76,Chem!AP$42)+SUMIF(Chem!$AK$44,$A76,Chem!AP$50)+SUMIF(Chem!$AK$52,$A76,Chem!AP$58)+SUMIF(Chem!$AK$60,$A76,Chem!AP$66)+SUMIF(Chem!$AK$68,$A76,Chem!AP$74)+SUMIF(Chem!$AK$76,$A76,Chem!AP$82)+SUMIF(Chem!$AK$84,$A76,Chem!AP$90)+SUMIF(Chem!$AK$92,$A76,Chem!AP$98))+(SUMIF(IITChem!$AK$12,$A76,IITChem!AP$18)+SUMIF(IITChem!$AK$20,$A76,IITChem!AP$26)+SUMIF(IITChem!$AK$28,$A76,IITChem!AP$34)+SUMIF(IITChem!$AK$36,$A76,IITChem!AP$42)+SUMIF(IITChem!$AK$44,$A76,IITChem!AP$50)+SUMIF(IITChem!$AK$52,$A76,IITChem!AP$58)+SUMIF(IITChem!$AK$60,$A76,IITChem!AP$66)+SUMIF(IITChem!$AK$68,$A76,IITChem!AP$74)+SUMIF(IITChem!$AK$76,$A76,IITChem!AP$82)+SUMIF(IITChem!$AK$84,$A76,IITChem!AP$90)+SUMIF(IITChem!$AK$92,$A76,IITChem!AP$98))+(SUMIF(Bio!$AK$12,$A76,Bio!AP$18)+SUMIF(Bio!$AK$20,$A76,Bio!AP$26)+SUMIF(Bio!$AK$28,$A76,Bio!AP$34)+SUMIF(Bio!$AK$36,$A76,Bio!AP$42)+SUMIF(Bio!$AK$44,$A76,Bio!AP$50)+SUMIF(Bio!$AK$52,$A76,Bio!AP$58)+SUMIF(Bio!$AK$60,$A76,Bio!AP$66)+SUMIF(Bio!$AK$68,$A76,Bio!AP$74)+SUMIF(Bio!$AK$76,$A76,Bio!AP$82)+SUMIF(Bio!$AK$84,$A76,Bio!AP$90)+SUMIF(Bio!$AK$92,$A76,Bio!AP$98))+(SUMIF(Maths!$AK$12,$A76,Maths!AP$18)+SUMIF(Maths!$AK$20,$A76,Maths!AP$26)+SUMIF(Maths!$AK$28,$A76,Maths!AP$34)+SUMIF(Maths!$AK$36,$A76,Maths!AP$42)+SUMIF(Maths!$AK$44,$A76,Maths!AP$50)+SUMIF(Maths!$AK$52,$A76,Maths!AP$58)+SUMIF(Maths!$AK$60,$A76,Maths!AP$66)+SUMIF(Maths!$AK$68,$A76,Maths!AP$74)+SUMIF(Maths!$AK$76,$A76,Maths!AP$82)+SUMIF(Maths!$AK$84,$A76,Maths!AP$90)+SUMIF(Maths!$AK$92,$A76,Maths!AP$98))+(SUMIF(IITMaths!$AK$12,$A76,IITMaths!AP$18)+SUMIF(IITMaths!$AK$20,$A76,IITMaths!AP$26)+SUMIF(IITMaths!$AK$28,$A76,IITMaths!AP$34)+SUMIF(IITMaths!$AK$36,$A76,IITMaths!AP$42)+SUMIF(IITMaths!$AK$44,$A76,IITMaths!AP$50)+SUMIF(IITMaths!$AK$52,$A76,IITMaths!AP$58)+SUMIF(IITMaths!$AK$60,$A76,IITMaths!AP$66)+SUMIF(IITMaths!$AK$68,$A76,IITMaths!AP$74)+SUMIF(IITMaths!$AK$76,$A76,IITMaths!AP$82)+SUMIF(IITMaths!$AK$84,$A76,IITMaths!AP$90)+SUMIF(IITMaths!$AK$92,$A76,IITMaths!AP$98))+(SUMIF(FourthLecture!$AK$12,$A76,FourthLecture!AP$18)+SUMIF(FourthLecture!$AK$20,$A76,FourthLecture!AP$26)+SUMIF(FourthLecture!$AK$28,$A76,FourthLecture!AP$34)+SUMIF(FourthLecture!$AK$36,$A76,FourthLecture!AP$42)+SUMIF(FourthLecture!$AK$44,$A76,FourthLecture!AP$50)+SUMIF(FourthLecture!$AK$52,$A76,FourthLecture!AP$58)+SUMIF(FourthLecture!$AK$60,$A76,FourthLecture!AP$66)+SUMIF(FourthLecture!$AK$68,$A76,FourthLecture!AP$74)+SUMIF(FourthLecture!$AK$76,$A76,FourthLecture!AP$82)+SUMIF(FourthLecture!$AK$84,$A76,FourthLecture!AP$90)+SUMIF(FourthLecture!$AK$92,$A76,FourthLecture!AP$98))+(SUMIF(OtherSubjects!$AK$12,$A76,OtherSubjects!AP$18)+SUMIF(OtherSubjects!$AK$20,$A76,OtherSubjects!AP$26)+SUMIF(OtherSubjects!$AK$28,$A76,OtherSubjects!AP$34)+SUMIF(OtherSubjects!$AK$36,$A76,OtherSubjects!AP$42)+SUMIF(OtherSubjects!$AK$44,$A76,OtherSubjects!AP$50)+SUMIF(OtherSubjects!$AK$52,$A76,OtherSubjects!AP$58)+SUMIF(OtherSubjects!$AK$60,$A76,OtherSubjects!AP$66)+SUMIF(OtherSubjects!$AK$68,$A76,OtherSubjects!AP$74)+SUMIF(OtherSubjects!$AK$76,$A76,OtherSubjects!AP$82)+SUMIF(OtherSubjects!$AK$84,$A76,OtherSubjects!AP$90)+SUMIF(OtherSubjects!$AK$92,$A76,OtherSubjects!AP$98))</f>
        <v>0</v>
      </c>
      <c r="P76" s="331">
        <f>(SUMIF(Physics!$AK$12,$A76,Physics!AQ$18)+SUMIF(Physics!$AK$20,$A76,Physics!AQ$26)+SUMIF(Physics!$AK$28,$A76,Physics!AQ$34)+SUMIF(Physics!$AK$36,$A76,Physics!AQ$42)+SUMIF(Physics!$AK$44,$A76,Physics!AQ$50)+SUMIF(Physics!$AK$52,$A76,Physics!AQ$58)+SUMIF(Physics!$AK$60,$A76,Physics!AQ$66)+SUMIF(Physics!$AK$68,$A76,Physics!AQ$74)+SUMIF(Physics!$AK$76,$A76,Physics!AQ$82)+SUMIF(Physics!$AK$84,$A76,Physics!AQ$90)+SUMIF(Physics!$AK$92,$A76,Physics!AQ$98))+(SUMIF(IITPhysics!$AK$12,$A76,IITPhysics!AQ$18)+SUMIF(IITPhysics!$AK$20,$A76,IITPhysics!AQ$26)+SUMIF(IITPhysics!$AK$28,$A76,IITPhysics!AQ$34)+SUMIF(IITPhysics!$AK$36,$A76,IITPhysics!AQ$42)+SUMIF(IITPhysics!$AK$44,$A76,IITPhysics!AQ$50)+SUMIF(IITPhysics!$AK$52,$A76,IITPhysics!AQ$58)+SUMIF(IITPhysics!$AK$60,$A76,IITPhysics!AQ$66)+SUMIF(IITPhysics!$AK$68,$A76,IITPhysics!AQ$74)+SUMIF(IITPhysics!$AK$76,$A76,IITPhysics!AQ$82)+SUMIF(IITPhysics!$AK$84,$A76,IITPhysics!AQ$90)+SUMIF(IITPhysics!$AK$92,$A76,IITPhysics!AQ$98))+(SUMIF(Chem!$AK$12,$A76,Chem!AQ$18)+SUMIF(Chem!$AK$20,$A76,Chem!AQ$26)+SUMIF(Chem!$AK$28,$A76,Chem!AQ$34)+SUMIF(Chem!$AK$36,$A76,Chem!AQ$42)+SUMIF(Chem!$AK$44,$A76,Chem!AQ$50)+SUMIF(Chem!$AK$52,$A76,Chem!AQ$58)+SUMIF(Chem!$AK$60,$A76,Chem!AQ$66)+SUMIF(Chem!$AK$68,$A76,Chem!AQ$74)+SUMIF(Chem!$AK$76,$A76,Chem!AQ$82)+SUMIF(Chem!$AK$84,$A76,Chem!AQ$90)+SUMIF(Chem!$AK$92,$A76,Chem!AQ$98))+(SUMIF(IITChem!$AK$12,$A76,IITChem!AQ$18)+SUMIF(IITChem!$AK$20,$A76,IITChem!AQ$26)+SUMIF(IITChem!$AK$28,$A76,IITChem!AQ$34)+SUMIF(IITChem!$AK$36,$A76,IITChem!AQ$42)+SUMIF(IITChem!$AK$44,$A76,IITChem!AQ$50)+SUMIF(IITChem!$AK$52,$A76,IITChem!AQ$58)+SUMIF(IITChem!$AK$60,$A76,IITChem!AQ$66)+SUMIF(IITChem!$AK$68,$A76,IITChem!AQ$74)+SUMIF(IITChem!$AK$76,$A76,IITChem!AQ$82)+SUMIF(IITChem!$AK$84,$A76,IITChem!AQ$90)+SUMIF(IITChem!$AK$92,$A76,IITChem!AQ$98))+(SUMIF(Bio!$AK$12,$A76,Bio!AQ$18)+SUMIF(Bio!$AK$20,$A76,Bio!AQ$26)+SUMIF(Bio!$AK$28,$A76,Bio!AQ$34)+SUMIF(Bio!$AK$36,$A76,Bio!AQ$42)+SUMIF(Bio!$AK$44,$A76,Bio!AQ$50)+SUMIF(Bio!$AK$52,$A76,Bio!AQ$58)+SUMIF(Bio!$AK$60,$A76,Bio!AQ$66)+SUMIF(Bio!$AK$68,$A76,Bio!AQ$74)+SUMIF(Bio!$AK$76,$A76,Bio!AQ$82)+SUMIF(Bio!$AK$84,$A76,Bio!AQ$90)+SUMIF(Bio!$AK$92,$A76,Bio!AQ$98))+(SUMIF(Maths!$AK$12,$A76,Maths!AQ$18)+SUMIF(Maths!$AK$20,$A76,Maths!AQ$26)+SUMIF(Maths!$AK$28,$A76,Maths!AQ$34)+SUMIF(Maths!$AK$36,$A76,Maths!AQ$42)+SUMIF(Maths!$AK$44,$A76,Maths!AQ$50)+SUMIF(Maths!$AK$52,$A76,Maths!AQ$58)+SUMIF(Maths!$AK$60,$A76,Maths!AQ$66)+SUMIF(Maths!$AK$68,$A76,Maths!AQ$74)+SUMIF(Maths!$AK$76,$A76,Maths!AQ$82)+SUMIF(Maths!$AK$84,$A76,Maths!AQ$90)+SUMIF(Maths!$AK$92,$A76,Maths!AQ$98))+(SUMIF(IITMaths!$AK$12,$A76,IITMaths!AQ$18)+SUMIF(IITMaths!$AK$20,$A76,IITMaths!AQ$26)+SUMIF(IITMaths!$AK$28,$A76,IITMaths!AQ$34)+SUMIF(IITMaths!$AK$36,$A76,IITMaths!AQ$42)+SUMIF(IITMaths!$AK$44,$A76,IITMaths!AQ$50)+SUMIF(IITMaths!$AK$52,$A76,IITMaths!AQ$58)+SUMIF(IITMaths!$AK$60,$A76,IITMaths!AQ$66)+SUMIF(IITMaths!$AK$68,$A76,IITMaths!AQ$74)+SUMIF(IITMaths!$AK$76,$A76,IITMaths!AQ$82)+SUMIF(IITMaths!$AK$84,$A76,IITMaths!AQ$90)+SUMIF(IITMaths!$AK$92,$A76,IITMaths!AQ$98))+(SUMIF(FourthLecture!$AK$12,$A76,FourthLecture!AQ$18)+SUMIF(FourthLecture!$AK$20,$A76,FourthLecture!AQ$26)+SUMIF(FourthLecture!$AK$28,$A76,FourthLecture!AQ$34)+SUMIF(FourthLecture!$AK$36,$A76,FourthLecture!AQ$42)+SUMIF(FourthLecture!$AK$44,$A76,FourthLecture!AQ$50)+SUMIF(FourthLecture!$AK$52,$A76,FourthLecture!AQ$58)+SUMIF(FourthLecture!$AK$60,$A76,FourthLecture!AQ$66)+SUMIF(FourthLecture!$AK$68,$A76,FourthLecture!AQ$74)+SUMIF(FourthLecture!$AK$76,$A76,FourthLecture!AQ$82)+SUMIF(FourthLecture!$AK$84,$A76,FourthLecture!AQ$90)+SUMIF(FourthLecture!$AK$92,$A76,FourthLecture!AQ$98))+(SUMIF(OtherSubjects!$AK$12,$A76,OtherSubjects!AQ$18)+SUMIF(OtherSubjects!$AK$20,$A76,OtherSubjects!AQ$26)+SUMIF(OtherSubjects!$AK$28,$A76,OtherSubjects!AQ$34)+SUMIF(OtherSubjects!$AK$36,$A76,OtherSubjects!AQ$42)+SUMIF(OtherSubjects!$AK$44,$A76,OtherSubjects!AQ$50)+SUMIF(OtherSubjects!$AK$52,$A76,OtherSubjects!AQ$58)+SUMIF(OtherSubjects!$AK$60,$A76,OtherSubjects!AQ$66)+SUMIF(OtherSubjects!$AK$68,$A76,OtherSubjects!AQ$74)+SUMIF(OtherSubjects!$AK$76,$A76,OtherSubjects!AQ$82)+SUMIF(OtherSubjects!$AK$84,$A76,OtherSubjects!AQ$90)+SUMIF(OtherSubjects!$AK$92,$A76,OtherSubjects!AQ$98))</f>
        <v>0</v>
      </c>
      <c r="Q76" s="376">
        <f t="shared" ref="Q76:Q79" si="480">SUM(R76:AC76)</f>
        <v>0</v>
      </c>
      <c r="R76" s="331">
        <f>(SUMIF(Physics!$AX$12,$A76,Physics!AS$18)+SUMIF(Physics!$AX$20,$A76,Physics!AS$26)+SUMIF(Physics!$AX$28,$A76,Physics!AS$34)+SUMIF(Physics!$AX$36,$A76,Physics!AS$42)+SUMIF(Physics!$AX$44,$A76,Physics!AS$50)+SUMIF(Physics!$AX$52,$A76,Physics!AS$58)+SUMIF(Physics!$AX$60,$A76,Physics!AS$66)+SUMIF(Physics!$AX$68,$A76,Physics!AS$74)+SUMIF(Physics!$AX$76,$A76,Physics!AS$82)+SUMIF(Physics!$AX$84,$A76,Physics!AS$90)+SUMIF(Physics!$AX$92,$A76,Physics!AS$98))+(SUMIF(IITPhysics!$AX$12,$A76,IITPhysics!AS$18)+SUMIF(IITPhysics!$AX$20,$A76,IITPhysics!AS$26)+SUMIF(IITPhysics!$AX$28,$A76,IITPhysics!AS$34)+SUMIF(IITPhysics!$AX$36,$A76,IITPhysics!AS$42)+SUMIF(IITPhysics!$AX$44,$A76,IITPhysics!AS$50)+SUMIF(IITPhysics!$AX$52,$A76,IITPhysics!AS$58)+SUMIF(IITPhysics!$AX$60,$A76,IITPhysics!AS$66)+SUMIF(IITPhysics!$AX$68,$A76,IITPhysics!AS$74)+SUMIF(IITPhysics!$AX$76,$A76,IITPhysics!AS$82)+SUMIF(IITPhysics!$AX$84,$A76,IITPhysics!AS$90)+SUMIF(IITPhysics!$AX$92,$A76,IITPhysics!AS$98))+(SUMIF(Chem!$AX$12,$A76,Chem!AS$18)+SUMIF(Chem!$AX$20,$A76,Chem!AS$26)+SUMIF(Chem!$AX$28,$A76,Chem!AS$34)+SUMIF(Chem!$AX$36,$A76,Chem!AS$42)+SUMIF(Chem!$AX$44,$A76,Chem!AS$50)+SUMIF(Chem!$AX$52,$A76,Chem!AS$58)+SUMIF(Chem!$AX$60,$A76,Chem!AS$66)+SUMIF(Chem!$AX$68,$A76,Chem!AS$74)+SUMIF(Chem!$AX$76,$A76,Chem!AS$82)+SUMIF(Chem!$AX$84,$A76,Chem!AS$90)+SUMIF(Chem!$AX$92,$A76,Chem!AS$98))+(SUMIF(IITChem!$AX$12,$A76,IITChem!AS$18)+SUMIF(IITChem!$AX$20,$A76,IITChem!AS$26)+SUMIF(IITChem!$AX$28,$A76,IITChem!AS$34)+SUMIF(IITChem!$AX$36,$A76,IITChem!AS$42)+SUMIF(IITChem!$AX$44,$A76,IITChem!AS$50)+SUMIF(IITChem!$AX$52,$A76,IITChem!AS$58)+SUMIF(IITChem!$AX$60,$A76,IITChem!AS$66)+SUMIF(IITChem!$AX$68,$A76,IITChem!AS$74)+SUMIF(IITChem!$AX$76,$A76,IITChem!AS$82)+SUMIF(IITChem!$AX$84,$A76,IITChem!AS$90)+SUMIF(IITChem!$AX$92,$A76,IITChem!AS$98))+(SUMIF(Bio!$AX$12,$A76,Bio!AS$18)+SUMIF(Bio!$AX$20,$A76,Bio!AS$26)+SUMIF(Bio!$AX$28,$A76,Bio!AS$34)+SUMIF(Bio!$AX$36,$A76,Bio!AS$42)+SUMIF(Bio!$AX$44,$A76,Bio!AS$50)+SUMIF(Bio!$AX$52,$A76,Bio!AS$58)+SUMIF(Bio!$AX$60,$A76,Bio!AS$66)+SUMIF(Bio!$AX$68,$A76,Bio!AS$74)+SUMIF(Bio!$AX$76,$A76,Bio!AS$82)+SUMIF(Bio!$AX$84,$A76,Bio!AS$90)+SUMIF(Bio!$AX$92,$A76,Bio!AS$98))+(SUMIF(Maths!$AX$12,$A76,Maths!AS$18)+SUMIF(Maths!$AX$20,$A76,Maths!AS$26)+SUMIF(Maths!$AX$28,$A76,Maths!AS$34)+SUMIF(Maths!$AX$36,$A76,Maths!AS$42)+SUMIF(Maths!$AX$44,$A76,Maths!AS$50)+SUMIF(Maths!$AX$52,$A76,Maths!AS$58)+SUMIF(Maths!$AX$60,$A76,Maths!AS$66)+SUMIF(Maths!$AX$68,$A76,Maths!AS$74)+SUMIF(Maths!$AX$76,$A76,Maths!AS$82)+SUMIF(Maths!$AX$84,$A76,Maths!AS$90)+SUMIF(Maths!$AX$92,$A76,Maths!AS$98))+(SUMIF(IITMaths!$AX$12,$A76,IITMaths!AS$18)+SUMIF(IITMaths!$AX$20,$A76,IITMaths!AS$26)+SUMIF(IITMaths!$AX$28,$A76,IITMaths!AS$34)+SUMIF(IITMaths!$AX$36,$A76,IITMaths!AS$42)+SUMIF(IITMaths!$AX$44,$A76,IITMaths!AS$50)+SUMIF(IITMaths!$AX$52,$A76,IITMaths!AS$58)+SUMIF(IITMaths!$AX$60,$A76,IITMaths!AS$66)+SUMIF(IITMaths!$AX$68,$A76,IITMaths!AS$74)+SUMIF(IITMaths!$AX$76,$A76,IITMaths!AS$82)+SUMIF(IITMaths!$AX$84,$A76,IITMaths!AS$90)+SUMIF(IITMaths!$AX$92,$A76,IITMaths!AS$98))+(SUMIF(FourthLecture!$AX$12,$A76,FourthLecture!AS$18)+SUMIF(FourthLecture!$AX$20,$A76,FourthLecture!AS$26)+SUMIF(FourthLecture!$AX$28,$A76,FourthLecture!AS$34)+SUMIF(FourthLecture!$AX$36,$A76,FourthLecture!AS$42)+SUMIF(FourthLecture!$AX$44,$A76,FourthLecture!AS$50)+SUMIF(FourthLecture!$AX$52,$A76,FourthLecture!AS$58)+SUMIF(FourthLecture!$AX$60,$A76,FourthLecture!AS$66)+SUMIF(FourthLecture!$AX$68,$A76,FourthLecture!AS$74)+SUMIF(FourthLecture!$AX$76,$A76,FourthLecture!AS$82)+SUMIF(FourthLecture!$AX$84,$A76,FourthLecture!AS$90)+SUMIF(FourthLecture!$AX$92,$A76,FourthLecture!AS$98))+(SUMIF(OtherSubjects!$AX$12,$A76,OtherSubjects!AS$18)+SUMIF(OtherSubjects!$AX$20,$A76,OtherSubjects!AS$26)+SUMIF(OtherSubjects!$AX$28,$A76,OtherSubjects!AS$34)+SUMIF(OtherSubjects!$AX$36,$A76,OtherSubjects!AS$42)+SUMIF(OtherSubjects!$AX$44,$A76,OtherSubjects!AS$50)+SUMIF(OtherSubjects!$AX$52,$A76,OtherSubjects!AS$58)+SUMIF(OtherSubjects!$AX$60,$A76,OtherSubjects!AS$66)+SUMIF(OtherSubjects!$AX$68,$A76,OtherSubjects!AS$74)+SUMIF(OtherSubjects!$AX$76,$A76,OtherSubjects!AS$82)+SUMIF(OtherSubjects!$AX$84,$A76,OtherSubjects!AS$90)+SUMIF(OtherSubjects!$AX$92,$A76,OtherSubjects!AS$98))</f>
        <v>0</v>
      </c>
      <c r="S76" s="331">
        <f>(SUMIF(Physics!$AX$12,$A76,Physics!AT$18)+SUMIF(Physics!$AX$20,$A76,Physics!AT$26)+SUMIF(Physics!$AX$28,$A76,Physics!AT$34)+SUMIF(Physics!$AX$36,$A76,Physics!AT$42)+SUMIF(Physics!$AX$44,$A76,Physics!AT$50)+SUMIF(Physics!$AX$52,$A76,Physics!AT$58)+SUMIF(Physics!$AX$60,$A76,Physics!AT$66)+SUMIF(Physics!$AX$68,$A76,Physics!AT$74)+SUMIF(Physics!$AX$76,$A76,Physics!AT$82)+SUMIF(Physics!$AX$84,$A76,Physics!AT$90)+SUMIF(Physics!$AX$92,$A76,Physics!AT$98))+(SUMIF(IITPhysics!$AX$12,$A76,IITPhysics!AT$18)+SUMIF(IITPhysics!$AX$20,$A76,IITPhysics!AT$26)+SUMIF(IITPhysics!$AX$28,$A76,IITPhysics!AT$34)+SUMIF(IITPhysics!$AX$36,$A76,IITPhysics!AT$42)+SUMIF(IITPhysics!$AX$44,$A76,IITPhysics!AT$50)+SUMIF(IITPhysics!$AX$52,$A76,IITPhysics!AT$58)+SUMIF(IITPhysics!$AX$60,$A76,IITPhysics!AT$66)+SUMIF(IITPhysics!$AX$68,$A76,IITPhysics!AT$74)+SUMIF(IITPhysics!$AX$76,$A76,IITPhysics!AT$82)+SUMIF(IITPhysics!$AX$84,$A76,IITPhysics!AT$90)+SUMIF(IITPhysics!$AX$92,$A76,IITPhysics!AT$98))+(SUMIF(Chem!$AX$12,$A76,Chem!AT$18)+SUMIF(Chem!$AX$20,$A76,Chem!AT$26)+SUMIF(Chem!$AX$28,$A76,Chem!AT$34)+SUMIF(Chem!$AX$36,$A76,Chem!AT$42)+SUMIF(Chem!$AX$44,$A76,Chem!AT$50)+SUMIF(Chem!$AX$52,$A76,Chem!AT$58)+SUMIF(Chem!$AX$60,$A76,Chem!AT$66)+SUMIF(Chem!$AX$68,$A76,Chem!AT$74)+SUMIF(Chem!$AX$76,$A76,Chem!AT$82)+SUMIF(Chem!$AX$84,$A76,Chem!AT$90)+SUMIF(Chem!$AX$92,$A76,Chem!AT$98))+(SUMIF(IITChem!$AX$12,$A76,IITChem!AT$18)+SUMIF(IITChem!$AX$20,$A76,IITChem!AT$26)+SUMIF(IITChem!$AX$28,$A76,IITChem!AT$34)+SUMIF(IITChem!$AX$36,$A76,IITChem!AT$42)+SUMIF(IITChem!$AX$44,$A76,IITChem!AT$50)+SUMIF(IITChem!$AX$52,$A76,IITChem!AT$58)+SUMIF(IITChem!$AX$60,$A76,IITChem!AT$66)+SUMIF(IITChem!$AX$68,$A76,IITChem!AT$74)+SUMIF(IITChem!$AX$76,$A76,IITChem!AT$82)+SUMIF(IITChem!$AX$84,$A76,IITChem!AT$90)+SUMIF(IITChem!$AX$92,$A76,IITChem!AT$98))+(SUMIF(Bio!$AX$12,$A76,Bio!AT$18)+SUMIF(Bio!$AX$20,$A76,Bio!AT$26)+SUMIF(Bio!$AX$28,$A76,Bio!AT$34)+SUMIF(Bio!$AX$36,$A76,Bio!AT$42)+SUMIF(Bio!$AX$44,$A76,Bio!AT$50)+SUMIF(Bio!$AX$52,$A76,Bio!AT$58)+SUMIF(Bio!$AX$60,$A76,Bio!AT$66)+SUMIF(Bio!$AX$68,$A76,Bio!AT$74)+SUMIF(Bio!$AX$76,$A76,Bio!AT$82)+SUMIF(Bio!$AX$84,$A76,Bio!AT$90)+SUMIF(Bio!$AX$92,$A76,Bio!AT$98))+(SUMIF(Maths!$AX$12,$A76,Maths!AT$18)+SUMIF(Maths!$AX$20,$A76,Maths!AT$26)+SUMIF(Maths!$AX$28,$A76,Maths!AT$34)+SUMIF(Maths!$AX$36,$A76,Maths!AT$42)+SUMIF(Maths!$AX$44,$A76,Maths!AT$50)+SUMIF(Maths!$AX$52,$A76,Maths!AT$58)+SUMIF(Maths!$AX$60,$A76,Maths!AT$66)+SUMIF(Maths!$AX$68,$A76,Maths!AT$74)+SUMIF(Maths!$AX$76,$A76,Maths!AT$82)+SUMIF(Maths!$AX$84,$A76,Maths!AT$90)+SUMIF(Maths!$AX$92,$A76,Maths!AT$98))+(SUMIF(IITMaths!$AX$12,$A76,IITMaths!AT$18)+SUMIF(IITMaths!$AX$20,$A76,IITMaths!AT$26)+SUMIF(IITMaths!$AX$28,$A76,IITMaths!AT$34)+SUMIF(IITMaths!$AX$36,$A76,IITMaths!AT$42)+SUMIF(IITMaths!$AX$44,$A76,IITMaths!AT$50)+SUMIF(IITMaths!$AX$52,$A76,IITMaths!AT$58)+SUMIF(IITMaths!$AX$60,$A76,IITMaths!AT$66)+SUMIF(IITMaths!$AX$68,$A76,IITMaths!AT$74)+SUMIF(IITMaths!$AX$76,$A76,IITMaths!AT$82)+SUMIF(IITMaths!$AX$84,$A76,IITMaths!AT$90)+SUMIF(IITMaths!$AX$92,$A76,IITMaths!AT$98))+(SUMIF(FourthLecture!$AX$12,$A76,FourthLecture!AT$18)+SUMIF(FourthLecture!$AX$20,$A76,FourthLecture!AT$26)+SUMIF(FourthLecture!$AX$28,$A76,FourthLecture!AT$34)+SUMIF(FourthLecture!$AX$36,$A76,FourthLecture!AT$42)+SUMIF(FourthLecture!$AX$44,$A76,FourthLecture!AT$50)+SUMIF(FourthLecture!$AX$52,$A76,FourthLecture!AT$58)+SUMIF(FourthLecture!$AX$60,$A76,FourthLecture!AT$66)+SUMIF(FourthLecture!$AX$68,$A76,FourthLecture!AT$74)+SUMIF(FourthLecture!$AX$76,$A76,FourthLecture!AT$82)+SUMIF(FourthLecture!$AX$84,$A76,FourthLecture!AT$90)+SUMIF(FourthLecture!$AX$92,$A76,FourthLecture!AT$98))+(SUMIF(OtherSubjects!$AX$12,$A76,OtherSubjects!AT$18)+SUMIF(OtherSubjects!$AX$20,$A76,OtherSubjects!AT$26)+SUMIF(OtherSubjects!$AX$28,$A76,OtherSubjects!AT$34)+SUMIF(OtherSubjects!$AX$36,$A76,OtherSubjects!AT$42)+SUMIF(OtherSubjects!$AX$44,$A76,OtherSubjects!AT$50)+SUMIF(OtherSubjects!$AX$52,$A76,OtherSubjects!AT$58)+SUMIF(OtherSubjects!$AX$60,$A76,OtherSubjects!AT$66)+SUMIF(OtherSubjects!$AX$68,$A76,OtherSubjects!AT$74)+SUMIF(OtherSubjects!$AX$76,$A76,OtherSubjects!AT$82)+SUMIF(OtherSubjects!$AX$84,$A76,OtherSubjects!AT$90)+SUMIF(OtherSubjects!$AX$92,$A76,OtherSubjects!AT$98))</f>
        <v>0</v>
      </c>
      <c r="T76" s="331">
        <f>(SUMIF(Physics!$AX$12,$A76,Physics!AU$18)+SUMIF(Physics!$AX$20,$A76,Physics!AU$26)+SUMIF(Physics!$AX$28,$A76,Physics!AU$34)+SUMIF(Physics!$AX$36,$A76,Physics!AU$42)+SUMIF(Physics!$AX$44,$A76,Physics!AU$50)+SUMIF(Physics!$AX$52,$A76,Physics!AU$58)+SUMIF(Physics!$AX$60,$A76,Physics!AU$66)+SUMIF(Physics!$AX$68,$A76,Physics!AU$74)+SUMIF(Physics!$AX$76,$A76,Physics!AU$82)+SUMIF(Physics!$AX$84,$A76,Physics!AU$90)+SUMIF(Physics!$AX$92,$A76,Physics!AU$98))+(SUMIF(IITPhysics!$AX$12,$A76,IITPhysics!AU$18)+SUMIF(IITPhysics!$AX$20,$A76,IITPhysics!AU$26)+SUMIF(IITPhysics!$AX$28,$A76,IITPhysics!AU$34)+SUMIF(IITPhysics!$AX$36,$A76,IITPhysics!AU$42)+SUMIF(IITPhysics!$AX$44,$A76,IITPhysics!AU$50)+SUMIF(IITPhysics!$AX$52,$A76,IITPhysics!AU$58)+SUMIF(IITPhysics!$AX$60,$A76,IITPhysics!AU$66)+SUMIF(IITPhysics!$AX$68,$A76,IITPhysics!AU$74)+SUMIF(IITPhysics!$AX$76,$A76,IITPhysics!AU$82)+SUMIF(IITPhysics!$AX$84,$A76,IITPhysics!AU$90)+SUMIF(IITPhysics!$AX$92,$A76,IITPhysics!AU$98))+(SUMIF(Chem!$AX$12,$A76,Chem!AU$18)+SUMIF(Chem!$AX$20,$A76,Chem!AU$26)+SUMIF(Chem!$AX$28,$A76,Chem!AU$34)+SUMIF(Chem!$AX$36,$A76,Chem!AU$42)+SUMIF(Chem!$AX$44,$A76,Chem!AU$50)+SUMIF(Chem!$AX$52,$A76,Chem!AU$58)+SUMIF(Chem!$AX$60,$A76,Chem!AU$66)+SUMIF(Chem!$AX$68,$A76,Chem!AU$74)+SUMIF(Chem!$AX$76,$A76,Chem!AU$82)+SUMIF(Chem!$AX$84,$A76,Chem!AU$90)+SUMIF(Chem!$AX$92,$A76,Chem!AU$98))+(SUMIF(IITChem!$AX$12,$A76,IITChem!AU$18)+SUMIF(IITChem!$AX$20,$A76,IITChem!AU$26)+SUMIF(IITChem!$AX$28,$A76,IITChem!AU$34)+SUMIF(IITChem!$AX$36,$A76,IITChem!AU$42)+SUMIF(IITChem!$AX$44,$A76,IITChem!AU$50)+SUMIF(IITChem!$AX$52,$A76,IITChem!AU$58)+SUMIF(IITChem!$AX$60,$A76,IITChem!AU$66)+SUMIF(IITChem!$AX$68,$A76,IITChem!AU$74)+SUMIF(IITChem!$AX$76,$A76,IITChem!AU$82)+SUMIF(IITChem!$AX$84,$A76,IITChem!AU$90)+SUMIF(IITChem!$AX$92,$A76,IITChem!AU$98))+(SUMIF(Bio!$AX$12,$A76,Bio!AU$18)+SUMIF(Bio!$AX$20,$A76,Bio!AU$26)+SUMIF(Bio!$AX$28,$A76,Bio!AU$34)+SUMIF(Bio!$AX$36,$A76,Bio!AU$42)+SUMIF(Bio!$AX$44,$A76,Bio!AU$50)+SUMIF(Bio!$AX$52,$A76,Bio!AU$58)+SUMIF(Bio!$AX$60,$A76,Bio!AU$66)+SUMIF(Bio!$AX$68,$A76,Bio!AU$74)+SUMIF(Bio!$AX$76,$A76,Bio!AU$82)+SUMIF(Bio!$AX$84,$A76,Bio!AU$90)+SUMIF(Bio!$AX$92,$A76,Bio!AU$98))+(SUMIF(Maths!$AX$12,$A76,Maths!AU$18)+SUMIF(Maths!$AX$20,$A76,Maths!AU$26)+SUMIF(Maths!$AX$28,$A76,Maths!AU$34)+SUMIF(Maths!$AX$36,$A76,Maths!AU$42)+SUMIF(Maths!$AX$44,$A76,Maths!AU$50)+SUMIF(Maths!$AX$52,$A76,Maths!AU$58)+SUMIF(Maths!$AX$60,$A76,Maths!AU$66)+SUMIF(Maths!$AX$68,$A76,Maths!AU$74)+SUMIF(Maths!$AX$76,$A76,Maths!AU$82)+SUMIF(Maths!$AX$84,$A76,Maths!AU$90)+SUMIF(Maths!$AX$92,$A76,Maths!AU$98))+(SUMIF(IITMaths!$AX$12,$A76,IITMaths!AU$18)+SUMIF(IITMaths!$AX$20,$A76,IITMaths!AU$26)+SUMIF(IITMaths!$AX$28,$A76,IITMaths!AU$34)+SUMIF(IITMaths!$AX$36,$A76,IITMaths!AU$42)+SUMIF(IITMaths!$AX$44,$A76,IITMaths!AU$50)+SUMIF(IITMaths!$AX$52,$A76,IITMaths!AU$58)+SUMIF(IITMaths!$AX$60,$A76,IITMaths!AU$66)+SUMIF(IITMaths!$AX$68,$A76,IITMaths!AU$74)+SUMIF(IITMaths!$AX$76,$A76,IITMaths!AU$82)+SUMIF(IITMaths!$AX$84,$A76,IITMaths!AU$90)+SUMIF(IITMaths!$AX$92,$A76,IITMaths!AU$98))+(SUMIF(FourthLecture!$AX$12,$A76,FourthLecture!AU$18)+SUMIF(FourthLecture!$AX$20,$A76,FourthLecture!AU$26)+SUMIF(FourthLecture!$AX$28,$A76,FourthLecture!AU$34)+SUMIF(FourthLecture!$AX$36,$A76,FourthLecture!AU$42)+SUMIF(FourthLecture!$AX$44,$A76,FourthLecture!AU$50)+SUMIF(FourthLecture!$AX$52,$A76,FourthLecture!AU$58)+SUMIF(FourthLecture!$AX$60,$A76,FourthLecture!AU$66)+SUMIF(FourthLecture!$AX$68,$A76,FourthLecture!AU$74)+SUMIF(FourthLecture!$AX$76,$A76,FourthLecture!AU$82)+SUMIF(FourthLecture!$AX$84,$A76,FourthLecture!AU$90)+SUMIF(FourthLecture!$AX$92,$A76,FourthLecture!AU$98))+(SUMIF(OtherSubjects!$AX$12,$A76,OtherSubjects!AU$18)+SUMIF(OtherSubjects!$AX$20,$A76,OtherSubjects!AU$26)+SUMIF(OtherSubjects!$AX$28,$A76,OtherSubjects!AU$34)+SUMIF(OtherSubjects!$AX$36,$A76,OtherSubjects!AU$42)+SUMIF(OtherSubjects!$AX$44,$A76,OtherSubjects!AU$50)+SUMIF(OtherSubjects!$AX$52,$A76,OtherSubjects!AU$58)+SUMIF(OtherSubjects!$AX$60,$A76,OtherSubjects!AU$66)+SUMIF(OtherSubjects!$AX$68,$A76,OtherSubjects!AU$74)+SUMIF(OtherSubjects!$AX$76,$A76,OtherSubjects!AU$82)+SUMIF(OtherSubjects!$AX$84,$A76,OtherSubjects!AU$90)+SUMIF(OtherSubjects!$AX$92,$A76,OtherSubjects!AU$98))</f>
        <v>0</v>
      </c>
      <c r="U76" s="331">
        <f>(SUMIF(Physics!$AX$12,$A76,Physics!AV$18)+SUMIF(Physics!$AX$20,$A76,Physics!AV$26)+SUMIF(Physics!$AX$28,$A76,Physics!AV$34)+SUMIF(Physics!$AX$36,$A76,Physics!AV$42)+SUMIF(Physics!$AX$44,$A76,Physics!AV$50)+SUMIF(Physics!$AX$52,$A76,Physics!AV$58)+SUMIF(Physics!$AX$60,$A76,Physics!AV$66)+SUMIF(Physics!$AX$68,$A76,Physics!AV$74)+SUMIF(Physics!$AX$76,$A76,Physics!AV$82)+SUMIF(Physics!$AX$84,$A76,Physics!AV$90)+SUMIF(Physics!$AX$92,$A76,Physics!AV$98))+(SUMIF(IITPhysics!$AX$12,$A76,IITPhysics!AV$18)+SUMIF(IITPhysics!$AX$20,$A76,IITPhysics!AV$26)+SUMIF(IITPhysics!$AX$28,$A76,IITPhysics!AV$34)+SUMIF(IITPhysics!$AX$36,$A76,IITPhysics!AV$42)+SUMIF(IITPhysics!$AX$44,$A76,IITPhysics!AV$50)+SUMIF(IITPhysics!$AX$52,$A76,IITPhysics!AV$58)+SUMIF(IITPhysics!$AX$60,$A76,IITPhysics!AV$66)+SUMIF(IITPhysics!$AX$68,$A76,IITPhysics!AV$74)+SUMIF(IITPhysics!$AX$76,$A76,IITPhysics!AV$82)+SUMIF(IITPhysics!$AX$84,$A76,IITPhysics!AV$90)+SUMIF(IITPhysics!$AX$92,$A76,IITPhysics!AV$98))+(SUMIF(Chem!$AX$12,$A76,Chem!AV$18)+SUMIF(Chem!$AX$20,$A76,Chem!AV$26)+SUMIF(Chem!$AX$28,$A76,Chem!AV$34)+SUMIF(Chem!$AX$36,$A76,Chem!AV$42)+SUMIF(Chem!$AX$44,$A76,Chem!AV$50)+SUMIF(Chem!$AX$52,$A76,Chem!AV$58)+SUMIF(Chem!$AX$60,$A76,Chem!AV$66)+SUMIF(Chem!$AX$68,$A76,Chem!AV$74)+SUMIF(Chem!$AX$76,$A76,Chem!AV$82)+SUMIF(Chem!$AX$84,$A76,Chem!AV$90)+SUMIF(Chem!$AX$92,$A76,Chem!AV$98))+(SUMIF(IITChem!$AX$12,$A76,IITChem!AV$18)+SUMIF(IITChem!$AX$20,$A76,IITChem!AV$26)+SUMIF(IITChem!$AX$28,$A76,IITChem!AV$34)+SUMIF(IITChem!$AX$36,$A76,IITChem!AV$42)+SUMIF(IITChem!$AX$44,$A76,IITChem!AV$50)+SUMIF(IITChem!$AX$52,$A76,IITChem!AV$58)+SUMIF(IITChem!$AX$60,$A76,IITChem!AV$66)+SUMIF(IITChem!$AX$68,$A76,IITChem!AV$74)+SUMIF(IITChem!$AX$76,$A76,IITChem!AV$82)+SUMIF(IITChem!$AX$84,$A76,IITChem!AV$90)+SUMIF(IITChem!$AX$92,$A76,IITChem!AV$98))+(SUMIF(Bio!$AX$12,$A76,Bio!AV$18)+SUMIF(Bio!$AX$20,$A76,Bio!AV$26)+SUMIF(Bio!$AX$28,$A76,Bio!AV$34)+SUMIF(Bio!$AX$36,$A76,Bio!AV$42)+SUMIF(Bio!$AX$44,$A76,Bio!AV$50)+SUMIF(Bio!$AX$52,$A76,Bio!AV$58)+SUMIF(Bio!$AX$60,$A76,Bio!AV$66)+SUMIF(Bio!$AX$68,$A76,Bio!AV$74)+SUMIF(Bio!$AX$76,$A76,Bio!AV$82)+SUMIF(Bio!$AX$84,$A76,Bio!AV$90)+SUMIF(Bio!$AX$92,$A76,Bio!AV$98))+(SUMIF(Maths!$AX$12,$A76,Maths!AV$18)+SUMIF(Maths!$AX$20,$A76,Maths!AV$26)+SUMIF(Maths!$AX$28,$A76,Maths!AV$34)+SUMIF(Maths!$AX$36,$A76,Maths!AV$42)+SUMIF(Maths!$AX$44,$A76,Maths!AV$50)+SUMIF(Maths!$AX$52,$A76,Maths!AV$58)+SUMIF(Maths!$AX$60,$A76,Maths!AV$66)+SUMIF(Maths!$AX$68,$A76,Maths!AV$74)+SUMIF(Maths!$AX$76,$A76,Maths!AV$82)+SUMIF(Maths!$AX$84,$A76,Maths!AV$90)+SUMIF(Maths!$AX$92,$A76,Maths!AV$98))+(SUMIF(IITMaths!$AX$12,$A76,IITMaths!AV$18)+SUMIF(IITMaths!$AX$20,$A76,IITMaths!AV$26)+SUMIF(IITMaths!$AX$28,$A76,IITMaths!AV$34)+SUMIF(IITMaths!$AX$36,$A76,IITMaths!AV$42)+SUMIF(IITMaths!$AX$44,$A76,IITMaths!AV$50)+SUMIF(IITMaths!$AX$52,$A76,IITMaths!AV$58)+SUMIF(IITMaths!$AX$60,$A76,IITMaths!AV$66)+SUMIF(IITMaths!$AX$68,$A76,IITMaths!AV$74)+SUMIF(IITMaths!$AX$76,$A76,IITMaths!AV$82)+SUMIF(IITMaths!$AX$84,$A76,IITMaths!AV$90)+SUMIF(IITMaths!$AX$92,$A76,IITMaths!AV$98))+(SUMIF(FourthLecture!$AX$12,$A76,FourthLecture!AV$18)+SUMIF(FourthLecture!$AX$20,$A76,FourthLecture!AV$26)+SUMIF(FourthLecture!$AX$28,$A76,FourthLecture!AV$34)+SUMIF(FourthLecture!$AX$36,$A76,FourthLecture!AV$42)+SUMIF(FourthLecture!$AX$44,$A76,FourthLecture!AV$50)+SUMIF(FourthLecture!$AX$52,$A76,FourthLecture!AV$58)+SUMIF(FourthLecture!$AX$60,$A76,FourthLecture!AV$66)+SUMIF(FourthLecture!$AX$68,$A76,FourthLecture!AV$74)+SUMIF(FourthLecture!$AX$76,$A76,FourthLecture!AV$82)+SUMIF(FourthLecture!$AX$84,$A76,FourthLecture!AV$90)+SUMIF(FourthLecture!$AX$92,$A76,FourthLecture!AV$98))+(SUMIF(OtherSubjects!$AX$12,$A76,OtherSubjects!AV$18)+SUMIF(OtherSubjects!$AX$20,$A76,OtherSubjects!AV$26)+SUMIF(OtherSubjects!$AX$28,$A76,OtherSubjects!AV$34)+SUMIF(OtherSubjects!$AX$36,$A76,OtherSubjects!AV$42)+SUMIF(OtherSubjects!$AX$44,$A76,OtherSubjects!AV$50)+SUMIF(OtherSubjects!$AX$52,$A76,OtherSubjects!AV$58)+SUMIF(OtherSubjects!$AX$60,$A76,OtherSubjects!AV$66)+SUMIF(OtherSubjects!$AX$68,$A76,OtherSubjects!AV$74)+SUMIF(OtherSubjects!$AX$76,$A76,OtherSubjects!AV$82)+SUMIF(OtherSubjects!$AX$84,$A76,OtherSubjects!AV$90)+SUMIF(OtherSubjects!$AX$92,$A76,OtherSubjects!AV$98))</f>
        <v>0</v>
      </c>
      <c r="V76" s="331">
        <f>(SUMIF(Physics!$AX$12,$A76,Physics!AW$18)+SUMIF(Physics!$AX$20,$A76,Physics!AW$26)+SUMIF(Physics!$AX$28,$A76,Physics!AW$34)+SUMIF(Physics!$AX$36,$A76,Physics!AW$42)+SUMIF(Physics!$AX$44,$A76,Physics!AW$50)+SUMIF(Physics!$AX$52,$A76,Physics!AW$58)+SUMIF(Physics!$AX$60,$A76,Physics!AW$66)+SUMIF(Physics!$AX$68,$A76,Physics!AW$74)+SUMIF(Physics!$AX$76,$A76,Physics!AW$82)+SUMIF(Physics!$AX$84,$A76,Physics!AW$90)+SUMIF(Physics!$AX$92,$A76,Physics!AW$98))+(SUMIF(IITPhysics!$AX$12,$A76,IITPhysics!AW$18)+SUMIF(IITPhysics!$AX$20,$A76,IITPhysics!AW$26)+SUMIF(IITPhysics!$AX$28,$A76,IITPhysics!AW$34)+SUMIF(IITPhysics!$AX$36,$A76,IITPhysics!AW$42)+SUMIF(IITPhysics!$AX$44,$A76,IITPhysics!AW$50)+SUMIF(IITPhysics!$AX$52,$A76,IITPhysics!AW$58)+SUMIF(IITPhysics!$AX$60,$A76,IITPhysics!AW$66)+SUMIF(IITPhysics!$AX$68,$A76,IITPhysics!AW$74)+SUMIF(IITPhysics!$AX$76,$A76,IITPhysics!AW$82)+SUMIF(IITPhysics!$AX$84,$A76,IITPhysics!AW$90)+SUMIF(IITPhysics!$AX$92,$A76,IITPhysics!AW$98))+(SUMIF(Chem!$AX$12,$A76,Chem!AW$18)+SUMIF(Chem!$AX$20,$A76,Chem!AW$26)+SUMIF(Chem!$AX$28,$A76,Chem!AW$34)+SUMIF(Chem!$AX$36,$A76,Chem!AW$42)+SUMIF(Chem!$AX$44,$A76,Chem!AW$50)+SUMIF(Chem!$AX$52,$A76,Chem!AW$58)+SUMIF(Chem!$AX$60,$A76,Chem!AW$66)+SUMIF(Chem!$AX$68,$A76,Chem!AW$74)+SUMIF(Chem!$AX$76,$A76,Chem!AW$82)+SUMIF(Chem!$AX$84,$A76,Chem!AW$90)+SUMIF(Chem!$AX$92,$A76,Chem!AW$98))+(SUMIF(IITChem!$AX$12,$A76,IITChem!AW$18)+SUMIF(IITChem!$AX$20,$A76,IITChem!AW$26)+SUMIF(IITChem!$AX$28,$A76,IITChem!AW$34)+SUMIF(IITChem!$AX$36,$A76,IITChem!AW$42)+SUMIF(IITChem!$AX$44,$A76,IITChem!AW$50)+SUMIF(IITChem!$AX$52,$A76,IITChem!AW$58)+SUMIF(IITChem!$AX$60,$A76,IITChem!AW$66)+SUMIF(IITChem!$AX$68,$A76,IITChem!AW$74)+SUMIF(IITChem!$AX$76,$A76,IITChem!AW$82)+SUMIF(IITChem!$AX$84,$A76,IITChem!AW$90)+SUMIF(IITChem!$AX$92,$A76,IITChem!AW$98))+(SUMIF(Bio!$AX$12,$A76,Bio!AW$18)+SUMIF(Bio!$AX$20,$A76,Bio!AW$26)+SUMIF(Bio!$AX$28,$A76,Bio!AW$34)+SUMIF(Bio!$AX$36,$A76,Bio!AW$42)+SUMIF(Bio!$AX$44,$A76,Bio!AW$50)+SUMIF(Bio!$AX$52,$A76,Bio!AW$58)+SUMIF(Bio!$AX$60,$A76,Bio!AW$66)+SUMIF(Bio!$AX$68,$A76,Bio!AW$74)+SUMIF(Bio!$AX$76,$A76,Bio!AW$82)+SUMIF(Bio!$AX$84,$A76,Bio!AW$90)+SUMIF(Bio!$AX$92,$A76,Bio!AW$98))+(SUMIF(Maths!$AX$12,$A76,Maths!AW$18)+SUMIF(Maths!$AX$20,$A76,Maths!AW$26)+SUMIF(Maths!$AX$28,$A76,Maths!AW$34)+SUMIF(Maths!$AX$36,$A76,Maths!AW$42)+SUMIF(Maths!$AX$44,$A76,Maths!AW$50)+SUMIF(Maths!$AX$52,$A76,Maths!AW$58)+SUMIF(Maths!$AX$60,$A76,Maths!AW$66)+SUMIF(Maths!$AX$68,$A76,Maths!AW$74)+SUMIF(Maths!$AX$76,$A76,Maths!AW$82)+SUMIF(Maths!$AX$84,$A76,Maths!AW$90)+SUMIF(Maths!$AX$92,$A76,Maths!AW$98))+(SUMIF(IITMaths!$AX$12,$A76,IITMaths!AW$18)+SUMIF(IITMaths!$AX$20,$A76,IITMaths!AW$26)+SUMIF(IITMaths!$AX$28,$A76,IITMaths!AW$34)+SUMIF(IITMaths!$AX$36,$A76,IITMaths!AW$42)+SUMIF(IITMaths!$AX$44,$A76,IITMaths!AW$50)+SUMIF(IITMaths!$AX$52,$A76,IITMaths!AW$58)+SUMIF(IITMaths!$AX$60,$A76,IITMaths!AW$66)+SUMIF(IITMaths!$AX$68,$A76,IITMaths!AW$74)+SUMIF(IITMaths!$AX$76,$A76,IITMaths!AW$82)+SUMIF(IITMaths!$AX$84,$A76,IITMaths!AW$90)+SUMIF(IITMaths!$AX$92,$A76,IITMaths!AW$98))+(SUMIF(FourthLecture!$AX$12,$A76,FourthLecture!AW$18)+SUMIF(FourthLecture!$AX$20,$A76,FourthLecture!AW$26)+SUMIF(FourthLecture!$AX$28,$A76,FourthLecture!AW$34)+SUMIF(FourthLecture!$AX$36,$A76,FourthLecture!AW$42)+SUMIF(FourthLecture!$AX$44,$A76,FourthLecture!AW$50)+SUMIF(FourthLecture!$AX$52,$A76,FourthLecture!AW$58)+SUMIF(FourthLecture!$AX$60,$A76,FourthLecture!AW$66)+SUMIF(FourthLecture!$AX$68,$A76,FourthLecture!AW$74)+SUMIF(FourthLecture!$AX$76,$A76,FourthLecture!AW$82)+SUMIF(FourthLecture!$AX$84,$A76,FourthLecture!AW$90)+SUMIF(FourthLecture!$AX$92,$A76,FourthLecture!AW$98))+(SUMIF(OtherSubjects!$AX$12,$A76,OtherSubjects!AW$18)+SUMIF(OtherSubjects!$AX$20,$A76,OtherSubjects!AW$26)+SUMIF(OtherSubjects!$AX$28,$A76,OtherSubjects!AW$34)+SUMIF(OtherSubjects!$AX$36,$A76,OtherSubjects!AW$42)+SUMIF(OtherSubjects!$AX$44,$A76,OtherSubjects!AW$50)+SUMIF(OtherSubjects!$AX$52,$A76,OtherSubjects!AW$58)+SUMIF(OtherSubjects!$AX$60,$A76,OtherSubjects!AW$66)+SUMIF(OtherSubjects!$AX$68,$A76,OtherSubjects!AW$74)+SUMIF(OtherSubjects!$AX$76,$A76,OtherSubjects!AW$82)+SUMIF(OtherSubjects!$AX$84,$A76,OtherSubjects!AW$90)+SUMIF(OtherSubjects!$AX$92,$A76,OtherSubjects!AW$98))</f>
        <v>0</v>
      </c>
      <c r="W76" s="331">
        <f>(SUMIF(Physics!$AX$12,$A76,Physics!AX$18)+SUMIF(Physics!$AX$20,$A76,Physics!AX$26)+SUMIF(Physics!$AX$28,$A76,Physics!AX$34)+SUMIF(Physics!$AX$36,$A76,Physics!AX$42)+SUMIF(Physics!$AX$44,$A76,Physics!AX$50)+SUMIF(Physics!$AX$52,$A76,Physics!AX$58)+SUMIF(Physics!$AX$60,$A76,Physics!AX$66)+SUMIF(Physics!$AX$68,$A76,Physics!AX$74)+SUMIF(Physics!$AX$76,$A76,Physics!AX$82)+SUMIF(Physics!$AX$84,$A76,Physics!AX$90)+SUMIF(Physics!$AX$92,$A76,Physics!AX$98))+(SUMIF(IITPhysics!$AX$12,$A76,IITPhysics!AX$18)+SUMIF(IITPhysics!$AX$20,$A76,IITPhysics!AX$26)+SUMIF(IITPhysics!$AX$28,$A76,IITPhysics!AX$34)+SUMIF(IITPhysics!$AX$36,$A76,IITPhysics!AX$42)+SUMIF(IITPhysics!$AX$44,$A76,IITPhysics!AX$50)+SUMIF(IITPhysics!$AX$52,$A76,IITPhysics!AX$58)+SUMIF(IITPhysics!$AX$60,$A76,IITPhysics!AX$66)+SUMIF(IITPhysics!$AX$68,$A76,IITPhysics!AX$74)+SUMIF(IITPhysics!$AX$76,$A76,IITPhysics!AX$82)+SUMIF(IITPhysics!$AX$84,$A76,IITPhysics!AX$90)+SUMIF(IITPhysics!$AX$92,$A76,IITPhysics!AX$98))+(SUMIF(Chem!$AX$12,$A76,Chem!AX$18)+SUMIF(Chem!$AX$20,$A76,Chem!AX$26)+SUMIF(Chem!$AX$28,$A76,Chem!AX$34)+SUMIF(Chem!$AX$36,$A76,Chem!AX$42)+SUMIF(Chem!$AX$44,$A76,Chem!AX$50)+SUMIF(Chem!$AX$52,$A76,Chem!AX$58)+SUMIF(Chem!$AX$60,$A76,Chem!AX$66)+SUMIF(Chem!$AX$68,$A76,Chem!AX$74)+SUMIF(Chem!$AX$76,$A76,Chem!AX$82)+SUMIF(Chem!$AX$84,$A76,Chem!AX$90)+SUMIF(Chem!$AX$92,$A76,Chem!AX$98))+(SUMIF(IITChem!$AX$12,$A76,IITChem!AX$18)+SUMIF(IITChem!$AX$20,$A76,IITChem!AX$26)+SUMIF(IITChem!$AX$28,$A76,IITChem!AX$34)+SUMIF(IITChem!$AX$36,$A76,IITChem!AX$42)+SUMIF(IITChem!$AX$44,$A76,IITChem!AX$50)+SUMIF(IITChem!$AX$52,$A76,IITChem!AX$58)+SUMIF(IITChem!$AX$60,$A76,IITChem!AX$66)+SUMIF(IITChem!$AX$68,$A76,IITChem!AX$74)+SUMIF(IITChem!$AX$76,$A76,IITChem!AX$82)+SUMIF(IITChem!$AX$84,$A76,IITChem!AX$90)+SUMIF(IITChem!$AX$92,$A76,IITChem!AX$98))+(SUMIF(Bio!$AX$12,$A76,Bio!AX$18)+SUMIF(Bio!$AX$20,$A76,Bio!AX$26)+SUMIF(Bio!$AX$28,$A76,Bio!AX$34)+SUMIF(Bio!$AX$36,$A76,Bio!AX$42)+SUMIF(Bio!$AX$44,$A76,Bio!AX$50)+SUMIF(Bio!$AX$52,$A76,Bio!AX$58)+SUMIF(Bio!$AX$60,$A76,Bio!AX$66)+SUMIF(Bio!$AX$68,$A76,Bio!AX$74)+SUMIF(Bio!$AX$76,$A76,Bio!AX$82)+SUMIF(Bio!$AX$84,$A76,Bio!AX$90)+SUMIF(Bio!$AX$92,$A76,Bio!AX$98))+(SUMIF(Maths!$AX$12,$A76,Maths!AX$18)+SUMIF(Maths!$AX$20,$A76,Maths!AX$26)+SUMIF(Maths!$AX$28,$A76,Maths!AX$34)+SUMIF(Maths!$AX$36,$A76,Maths!AX$42)+SUMIF(Maths!$AX$44,$A76,Maths!AX$50)+SUMIF(Maths!$AX$52,$A76,Maths!AX$58)+SUMIF(Maths!$AX$60,$A76,Maths!AX$66)+SUMIF(Maths!$AX$68,$A76,Maths!AX$74)+SUMIF(Maths!$AX$76,$A76,Maths!AX$82)+SUMIF(Maths!$AX$84,$A76,Maths!AX$90)+SUMIF(Maths!$AX$92,$A76,Maths!AX$98))+(SUMIF(IITMaths!$AX$12,$A76,IITMaths!AX$18)+SUMIF(IITMaths!$AX$20,$A76,IITMaths!AX$26)+SUMIF(IITMaths!$AX$28,$A76,IITMaths!AX$34)+SUMIF(IITMaths!$AX$36,$A76,IITMaths!AX$42)+SUMIF(IITMaths!$AX$44,$A76,IITMaths!AX$50)+SUMIF(IITMaths!$AX$52,$A76,IITMaths!AX$58)+SUMIF(IITMaths!$AX$60,$A76,IITMaths!AX$66)+SUMIF(IITMaths!$AX$68,$A76,IITMaths!AX$74)+SUMIF(IITMaths!$AX$76,$A76,IITMaths!AX$82)+SUMIF(IITMaths!$AX$84,$A76,IITMaths!AX$90)+SUMIF(IITMaths!$AX$92,$A76,IITMaths!AX$98))+(SUMIF(FourthLecture!$AX$12,$A76,FourthLecture!AX$18)+SUMIF(FourthLecture!$AX$20,$A76,FourthLecture!AX$26)+SUMIF(FourthLecture!$AX$28,$A76,FourthLecture!AX$34)+SUMIF(FourthLecture!$AX$36,$A76,FourthLecture!AX$42)+SUMIF(FourthLecture!$AX$44,$A76,FourthLecture!AX$50)+SUMIF(FourthLecture!$AX$52,$A76,FourthLecture!AX$58)+SUMIF(FourthLecture!$AX$60,$A76,FourthLecture!AX$66)+SUMIF(FourthLecture!$AX$68,$A76,FourthLecture!AX$74)+SUMIF(FourthLecture!$AX$76,$A76,FourthLecture!AX$82)+SUMIF(FourthLecture!$AX$84,$A76,FourthLecture!AX$90)+SUMIF(FourthLecture!$AX$92,$A76,FourthLecture!AX$98))+(SUMIF(OtherSubjects!$AX$12,$A76,OtherSubjects!AX$18)+SUMIF(OtherSubjects!$AX$20,$A76,OtherSubjects!AX$26)+SUMIF(OtherSubjects!$AX$28,$A76,OtherSubjects!AX$34)+SUMIF(OtherSubjects!$AX$36,$A76,OtherSubjects!AX$42)+SUMIF(OtherSubjects!$AX$44,$A76,OtherSubjects!AX$50)+SUMIF(OtherSubjects!$AX$52,$A76,OtherSubjects!AX$58)+SUMIF(OtherSubjects!$AX$60,$A76,OtherSubjects!AX$66)+SUMIF(OtherSubjects!$AX$68,$A76,OtherSubjects!AX$74)+SUMIF(OtherSubjects!$AX$76,$A76,OtherSubjects!AX$82)+SUMIF(OtherSubjects!$AX$84,$A76,OtherSubjects!AX$90)+SUMIF(OtherSubjects!$AX$92,$A76,OtherSubjects!AX$98))</f>
        <v>0</v>
      </c>
      <c r="X76" s="331">
        <f>(SUMIF(Physics!$AX$12,$A76,Physics!AY$18)+SUMIF(Physics!$AX$20,$A76,Physics!AY$26)+SUMIF(Physics!$AX$28,$A76,Physics!AY$34)+SUMIF(Physics!$AX$36,$A76,Physics!AY$42)+SUMIF(Physics!$AX$44,$A76,Physics!AY$50)+SUMIF(Physics!$AX$52,$A76,Physics!AY$58)+SUMIF(Physics!$AX$60,$A76,Physics!AY$66)+SUMIF(Physics!$AX$68,$A76,Physics!AY$74)+SUMIF(Physics!$AX$76,$A76,Physics!AY$82)+SUMIF(Physics!$AX$84,$A76,Physics!AY$90)+SUMIF(Physics!$AX$92,$A76,Physics!AY$98))+(SUMIF(IITPhysics!$AX$12,$A76,IITPhysics!AY$18)+SUMIF(IITPhysics!$AX$20,$A76,IITPhysics!AY$26)+SUMIF(IITPhysics!$AX$28,$A76,IITPhysics!AY$34)+SUMIF(IITPhysics!$AX$36,$A76,IITPhysics!AY$42)+SUMIF(IITPhysics!$AX$44,$A76,IITPhysics!AY$50)+SUMIF(IITPhysics!$AX$52,$A76,IITPhysics!AY$58)+SUMIF(IITPhysics!$AX$60,$A76,IITPhysics!AY$66)+SUMIF(IITPhysics!$AX$68,$A76,IITPhysics!AY$74)+SUMIF(IITPhysics!$AX$76,$A76,IITPhysics!AY$82)+SUMIF(IITPhysics!$AX$84,$A76,IITPhysics!AY$90)+SUMIF(IITPhysics!$AX$92,$A76,IITPhysics!AY$98))+(SUMIF(Chem!$AX$12,$A76,Chem!AY$18)+SUMIF(Chem!$AX$20,$A76,Chem!AY$26)+SUMIF(Chem!$AX$28,$A76,Chem!AY$34)+SUMIF(Chem!$AX$36,$A76,Chem!AY$42)+SUMIF(Chem!$AX$44,$A76,Chem!AY$50)+SUMIF(Chem!$AX$52,$A76,Chem!AY$58)+SUMIF(Chem!$AX$60,$A76,Chem!AY$66)+SUMIF(Chem!$AX$68,$A76,Chem!AY$74)+SUMIF(Chem!$AX$76,$A76,Chem!AY$82)+SUMIF(Chem!$AX$84,$A76,Chem!AY$90)+SUMIF(Chem!$AX$92,$A76,Chem!AY$98))+(SUMIF(IITChem!$AX$12,$A76,IITChem!AY$18)+SUMIF(IITChem!$AX$20,$A76,IITChem!AY$26)+SUMIF(IITChem!$AX$28,$A76,IITChem!AY$34)+SUMIF(IITChem!$AX$36,$A76,IITChem!AY$42)+SUMIF(IITChem!$AX$44,$A76,IITChem!AY$50)+SUMIF(IITChem!$AX$52,$A76,IITChem!AY$58)+SUMIF(IITChem!$AX$60,$A76,IITChem!AY$66)+SUMIF(IITChem!$AX$68,$A76,IITChem!AY$74)+SUMIF(IITChem!$AX$76,$A76,IITChem!AY$82)+SUMIF(IITChem!$AX$84,$A76,IITChem!AY$90)+SUMIF(IITChem!$AX$92,$A76,IITChem!AY$98))+(SUMIF(Bio!$AX$12,$A76,Bio!AY$18)+SUMIF(Bio!$AX$20,$A76,Bio!AY$26)+SUMIF(Bio!$AX$28,$A76,Bio!AY$34)+SUMIF(Bio!$AX$36,$A76,Bio!AY$42)+SUMIF(Bio!$AX$44,$A76,Bio!AY$50)+SUMIF(Bio!$AX$52,$A76,Bio!AY$58)+SUMIF(Bio!$AX$60,$A76,Bio!AY$66)+SUMIF(Bio!$AX$68,$A76,Bio!AY$74)+SUMIF(Bio!$AX$76,$A76,Bio!AY$82)+SUMIF(Bio!$AX$84,$A76,Bio!AY$90)+SUMIF(Bio!$AX$92,$A76,Bio!AY$98))+(SUMIF(Maths!$AX$12,$A76,Maths!AY$18)+SUMIF(Maths!$AX$20,$A76,Maths!AY$26)+SUMIF(Maths!$AX$28,$A76,Maths!AY$34)+SUMIF(Maths!$AX$36,$A76,Maths!AY$42)+SUMIF(Maths!$AX$44,$A76,Maths!AY$50)+SUMIF(Maths!$AX$52,$A76,Maths!AY$58)+SUMIF(Maths!$AX$60,$A76,Maths!AY$66)+SUMIF(Maths!$AX$68,$A76,Maths!AY$74)+SUMIF(Maths!$AX$76,$A76,Maths!AY$82)+SUMIF(Maths!$AX$84,$A76,Maths!AY$90)+SUMIF(Maths!$AX$92,$A76,Maths!AY$98))+(SUMIF(IITMaths!$AX$12,$A76,IITMaths!AY$18)+SUMIF(IITMaths!$AX$20,$A76,IITMaths!AY$26)+SUMIF(IITMaths!$AX$28,$A76,IITMaths!AY$34)+SUMIF(IITMaths!$AX$36,$A76,IITMaths!AY$42)+SUMIF(IITMaths!$AX$44,$A76,IITMaths!AY$50)+SUMIF(IITMaths!$AX$52,$A76,IITMaths!AY$58)+SUMIF(IITMaths!$AX$60,$A76,IITMaths!AY$66)+SUMIF(IITMaths!$AX$68,$A76,IITMaths!AY$74)+SUMIF(IITMaths!$AX$76,$A76,IITMaths!AY$82)+SUMIF(IITMaths!$AX$84,$A76,IITMaths!AY$90)+SUMIF(IITMaths!$AX$92,$A76,IITMaths!AY$98))+(SUMIF(FourthLecture!$AX$12,$A76,FourthLecture!AY$18)+SUMIF(FourthLecture!$AX$20,$A76,FourthLecture!AY$26)+SUMIF(FourthLecture!$AX$28,$A76,FourthLecture!AY$34)+SUMIF(FourthLecture!$AX$36,$A76,FourthLecture!AY$42)+SUMIF(FourthLecture!$AX$44,$A76,FourthLecture!AY$50)+SUMIF(FourthLecture!$AX$52,$A76,FourthLecture!AY$58)+SUMIF(FourthLecture!$AX$60,$A76,FourthLecture!AY$66)+SUMIF(FourthLecture!$AX$68,$A76,FourthLecture!AY$74)+SUMIF(FourthLecture!$AX$76,$A76,FourthLecture!AY$82)+SUMIF(FourthLecture!$AX$84,$A76,FourthLecture!AY$90)+SUMIF(FourthLecture!$AX$92,$A76,FourthLecture!AY$98))+(SUMIF(OtherSubjects!$AX$12,$A76,OtherSubjects!AY$18)+SUMIF(OtherSubjects!$AX$20,$A76,OtherSubjects!AY$26)+SUMIF(OtherSubjects!$AX$28,$A76,OtherSubjects!AY$34)+SUMIF(OtherSubjects!$AX$36,$A76,OtherSubjects!AY$42)+SUMIF(OtherSubjects!$AX$44,$A76,OtherSubjects!AY$50)+SUMIF(OtherSubjects!$AX$52,$A76,OtherSubjects!AY$58)+SUMIF(OtherSubjects!$AX$60,$A76,OtherSubjects!AY$66)+SUMIF(OtherSubjects!$AX$68,$A76,OtherSubjects!AY$74)+SUMIF(OtherSubjects!$AX$76,$A76,OtherSubjects!AY$82)+SUMIF(OtherSubjects!$AX$84,$A76,OtherSubjects!AY$90)+SUMIF(OtherSubjects!$AX$92,$A76,OtherSubjects!AY$98))</f>
        <v>0</v>
      </c>
      <c r="Y76" s="331">
        <f>(SUMIF(Physics!$AX$12,$A76,Physics!AZ$18)+SUMIF(Physics!$AX$20,$A76,Physics!AZ$26)+SUMIF(Physics!$AX$28,$A76,Physics!AZ$34)+SUMIF(Physics!$AX$36,$A76,Physics!AZ$42)+SUMIF(Physics!$AX$44,$A76,Physics!AZ$50)+SUMIF(Physics!$AX$52,$A76,Physics!AZ$58)+SUMIF(Physics!$AX$60,$A76,Physics!AZ$66)+SUMIF(Physics!$AX$68,$A76,Physics!AZ$74)+SUMIF(Physics!$AX$76,$A76,Physics!AZ$82)+SUMIF(Physics!$AX$84,$A76,Physics!AZ$90)+SUMIF(Physics!$AX$92,$A76,Physics!AZ$98))+(SUMIF(IITPhysics!$AX$12,$A76,IITPhysics!AZ$18)+SUMIF(IITPhysics!$AX$20,$A76,IITPhysics!AZ$26)+SUMIF(IITPhysics!$AX$28,$A76,IITPhysics!AZ$34)+SUMIF(IITPhysics!$AX$36,$A76,IITPhysics!AZ$42)+SUMIF(IITPhysics!$AX$44,$A76,IITPhysics!AZ$50)+SUMIF(IITPhysics!$AX$52,$A76,IITPhysics!AZ$58)+SUMIF(IITPhysics!$AX$60,$A76,IITPhysics!AZ$66)+SUMIF(IITPhysics!$AX$68,$A76,IITPhysics!AZ$74)+SUMIF(IITPhysics!$AX$76,$A76,IITPhysics!AZ$82)+SUMIF(IITPhysics!$AX$84,$A76,IITPhysics!AZ$90)+SUMIF(IITPhysics!$AX$92,$A76,IITPhysics!AZ$98))+(SUMIF(Chem!$AX$12,$A76,Chem!AZ$18)+SUMIF(Chem!$AX$20,$A76,Chem!AZ$26)+SUMIF(Chem!$AX$28,$A76,Chem!AZ$34)+SUMIF(Chem!$AX$36,$A76,Chem!AZ$42)+SUMIF(Chem!$AX$44,$A76,Chem!AZ$50)+SUMIF(Chem!$AX$52,$A76,Chem!AZ$58)+SUMIF(Chem!$AX$60,$A76,Chem!AZ$66)+SUMIF(Chem!$AX$68,$A76,Chem!AZ$74)+SUMIF(Chem!$AX$76,$A76,Chem!AZ$82)+SUMIF(Chem!$AX$84,$A76,Chem!AZ$90)+SUMIF(Chem!$AX$92,$A76,Chem!AZ$98))+(SUMIF(IITChem!$AX$12,$A76,IITChem!AZ$18)+SUMIF(IITChem!$AX$20,$A76,IITChem!AZ$26)+SUMIF(IITChem!$AX$28,$A76,IITChem!AZ$34)+SUMIF(IITChem!$AX$36,$A76,IITChem!AZ$42)+SUMIF(IITChem!$AX$44,$A76,IITChem!AZ$50)+SUMIF(IITChem!$AX$52,$A76,IITChem!AZ$58)+SUMIF(IITChem!$AX$60,$A76,IITChem!AZ$66)+SUMIF(IITChem!$AX$68,$A76,IITChem!AZ$74)+SUMIF(IITChem!$AX$76,$A76,IITChem!AZ$82)+SUMIF(IITChem!$AX$84,$A76,IITChem!AZ$90)+SUMIF(IITChem!$AX$92,$A76,IITChem!AZ$98))+(SUMIF(Bio!$AX$12,$A76,Bio!AZ$18)+SUMIF(Bio!$AX$20,$A76,Bio!AZ$26)+SUMIF(Bio!$AX$28,$A76,Bio!AZ$34)+SUMIF(Bio!$AX$36,$A76,Bio!AZ$42)+SUMIF(Bio!$AX$44,$A76,Bio!AZ$50)+SUMIF(Bio!$AX$52,$A76,Bio!AZ$58)+SUMIF(Bio!$AX$60,$A76,Bio!AZ$66)+SUMIF(Bio!$AX$68,$A76,Bio!AZ$74)+SUMIF(Bio!$AX$76,$A76,Bio!AZ$82)+SUMIF(Bio!$AX$84,$A76,Bio!AZ$90)+SUMIF(Bio!$AX$92,$A76,Bio!AZ$98))+(SUMIF(Maths!$AX$12,$A76,Maths!AZ$18)+SUMIF(Maths!$AX$20,$A76,Maths!AZ$26)+SUMIF(Maths!$AX$28,$A76,Maths!AZ$34)+SUMIF(Maths!$AX$36,$A76,Maths!AZ$42)+SUMIF(Maths!$AX$44,$A76,Maths!AZ$50)+SUMIF(Maths!$AX$52,$A76,Maths!AZ$58)+SUMIF(Maths!$AX$60,$A76,Maths!AZ$66)+SUMIF(Maths!$AX$68,$A76,Maths!AZ$74)+SUMIF(Maths!$AX$76,$A76,Maths!AZ$82)+SUMIF(Maths!$AX$84,$A76,Maths!AZ$90)+SUMIF(Maths!$AX$92,$A76,Maths!AZ$98))+(SUMIF(IITMaths!$AX$12,$A76,IITMaths!AZ$18)+SUMIF(IITMaths!$AX$20,$A76,IITMaths!AZ$26)+SUMIF(IITMaths!$AX$28,$A76,IITMaths!AZ$34)+SUMIF(IITMaths!$AX$36,$A76,IITMaths!AZ$42)+SUMIF(IITMaths!$AX$44,$A76,IITMaths!AZ$50)+SUMIF(IITMaths!$AX$52,$A76,IITMaths!AZ$58)+SUMIF(IITMaths!$AX$60,$A76,IITMaths!AZ$66)+SUMIF(IITMaths!$AX$68,$A76,IITMaths!AZ$74)+SUMIF(IITMaths!$AX$76,$A76,IITMaths!AZ$82)+SUMIF(IITMaths!$AX$84,$A76,IITMaths!AZ$90)+SUMIF(IITMaths!$AX$92,$A76,IITMaths!AZ$98))+(SUMIF(FourthLecture!$AX$12,$A76,FourthLecture!AZ$18)+SUMIF(FourthLecture!$AX$20,$A76,FourthLecture!AZ$26)+SUMIF(FourthLecture!$AX$28,$A76,FourthLecture!AZ$34)+SUMIF(FourthLecture!$AX$36,$A76,FourthLecture!AZ$42)+SUMIF(FourthLecture!$AX$44,$A76,FourthLecture!AZ$50)+SUMIF(FourthLecture!$AX$52,$A76,FourthLecture!AZ$58)+SUMIF(FourthLecture!$AX$60,$A76,FourthLecture!AZ$66)+SUMIF(FourthLecture!$AX$68,$A76,FourthLecture!AZ$74)+SUMIF(FourthLecture!$AX$76,$A76,FourthLecture!AZ$82)+SUMIF(FourthLecture!$AX$84,$A76,FourthLecture!AZ$90)+SUMIF(FourthLecture!$AX$92,$A76,FourthLecture!AZ$98))+(SUMIF(OtherSubjects!$AX$12,$A76,OtherSubjects!AZ$18)+SUMIF(OtherSubjects!$AX$20,$A76,OtherSubjects!AZ$26)+SUMIF(OtherSubjects!$AX$28,$A76,OtherSubjects!AZ$34)+SUMIF(OtherSubjects!$AX$36,$A76,OtherSubjects!AZ$42)+SUMIF(OtherSubjects!$AX$44,$A76,OtherSubjects!AZ$50)+SUMIF(OtherSubjects!$AX$52,$A76,OtherSubjects!AZ$58)+SUMIF(OtherSubjects!$AX$60,$A76,OtherSubjects!AZ$66)+SUMIF(OtherSubjects!$AX$68,$A76,OtherSubjects!AZ$74)+SUMIF(OtherSubjects!$AX$76,$A76,OtherSubjects!AZ$82)+SUMIF(OtherSubjects!$AX$84,$A76,OtherSubjects!AZ$90)+SUMIF(OtherSubjects!$AX$92,$A76,OtherSubjects!AZ$98))</f>
        <v>0</v>
      </c>
      <c r="Z76" s="331">
        <f>(SUMIF(Physics!$AX$12,$A76,Physics!BA$18)+SUMIF(Physics!$AX$20,$A76,Physics!BA$26)+SUMIF(Physics!$AX$28,$A76,Physics!BA$34)+SUMIF(Physics!$AX$36,$A76,Physics!BA$42)+SUMIF(Physics!$AX$44,$A76,Physics!BA$50)+SUMIF(Physics!$AX$52,$A76,Physics!BA$58)+SUMIF(Physics!$AX$60,$A76,Physics!BA$66)+SUMIF(Physics!$AX$68,$A76,Physics!BA$74)+SUMIF(Physics!$AX$76,$A76,Physics!BA$82)+SUMIF(Physics!$AX$84,$A76,Physics!BA$90)+SUMIF(Physics!$AX$92,$A76,Physics!BA$98))+(SUMIF(IITPhysics!$AX$12,$A76,IITPhysics!BA$18)+SUMIF(IITPhysics!$AX$20,$A76,IITPhysics!BA$26)+SUMIF(IITPhysics!$AX$28,$A76,IITPhysics!BA$34)+SUMIF(IITPhysics!$AX$36,$A76,IITPhysics!BA$42)+SUMIF(IITPhysics!$AX$44,$A76,IITPhysics!BA$50)+SUMIF(IITPhysics!$AX$52,$A76,IITPhysics!BA$58)+SUMIF(IITPhysics!$AX$60,$A76,IITPhysics!BA$66)+SUMIF(IITPhysics!$AX$68,$A76,IITPhysics!BA$74)+SUMIF(IITPhysics!$AX$76,$A76,IITPhysics!BA$82)+SUMIF(IITPhysics!$AX$84,$A76,IITPhysics!BA$90)+SUMIF(IITPhysics!$AX$92,$A76,IITPhysics!BA$98))+(SUMIF(Chem!$AX$12,$A76,Chem!BA$18)+SUMIF(Chem!$AX$20,$A76,Chem!BA$26)+SUMIF(Chem!$AX$28,$A76,Chem!BA$34)+SUMIF(Chem!$AX$36,$A76,Chem!BA$42)+SUMIF(Chem!$AX$44,$A76,Chem!BA$50)+SUMIF(Chem!$AX$52,$A76,Chem!BA$58)+SUMIF(Chem!$AX$60,$A76,Chem!BA$66)+SUMIF(Chem!$AX$68,$A76,Chem!BA$74)+SUMIF(Chem!$AX$76,$A76,Chem!BA$82)+SUMIF(Chem!$AX$84,$A76,Chem!BA$90)+SUMIF(Chem!$AX$92,$A76,Chem!BA$98))+(SUMIF(IITChem!$AX$12,$A76,IITChem!BA$18)+SUMIF(IITChem!$AX$20,$A76,IITChem!BA$26)+SUMIF(IITChem!$AX$28,$A76,IITChem!BA$34)+SUMIF(IITChem!$AX$36,$A76,IITChem!BA$42)+SUMIF(IITChem!$AX$44,$A76,IITChem!BA$50)+SUMIF(IITChem!$AX$52,$A76,IITChem!BA$58)+SUMIF(IITChem!$AX$60,$A76,IITChem!BA$66)+SUMIF(IITChem!$AX$68,$A76,IITChem!BA$74)+SUMIF(IITChem!$AX$76,$A76,IITChem!BA$82)+SUMIF(IITChem!$AX$84,$A76,IITChem!BA$90)+SUMIF(IITChem!$AX$92,$A76,IITChem!BA$98))+(SUMIF(Bio!$AX$12,$A76,Bio!BA$18)+SUMIF(Bio!$AX$20,$A76,Bio!BA$26)+SUMIF(Bio!$AX$28,$A76,Bio!BA$34)+SUMIF(Bio!$AX$36,$A76,Bio!BA$42)+SUMIF(Bio!$AX$44,$A76,Bio!BA$50)+SUMIF(Bio!$AX$52,$A76,Bio!BA$58)+SUMIF(Bio!$AX$60,$A76,Bio!BA$66)+SUMIF(Bio!$AX$68,$A76,Bio!BA$74)+SUMIF(Bio!$AX$76,$A76,Bio!BA$82)+SUMIF(Bio!$AX$84,$A76,Bio!BA$90)+SUMIF(Bio!$AX$92,$A76,Bio!BA$98))+(SUMIF(Maths!$AX$12,$A76,Maths!BA$18)+SUMIF(Maths!$AX$20,$A76,Maths!BA$26)+SUMIF(Maths!$AX$28,$A76,Maths!BA$34)+SUMIF(Maths!$AX$36,$A76,Maths!BA$42)+SUMIF(Maths!$AX$44,$A76,Maths!BA$50)+SUMIF(Maths!$AX$52,$A76,Maths!BA$58)+SUMIF(Maths!$AX$60,$A76,Maths!BA$66)+SUMIF(Maths!$AX$68,$A76,Maths!BA$74)+SUMIF(Maths!$AX$76,$A76,Maths!BA$82)+SUMIF(Maths!$AX$84,$A76,Maths!BA$90)+SUMIF(Maths!$AX$92,$A76,Maths!BA$98))+(SUMIF(IITMaths!$AX$12,$A76,IITMaths!BA$18)+SUMIF(IITMaths!$AX$20,$A76,IITMaths!BA$26)+SUMIF(IITMaths!$AX$28,$A76,IITMaths!BA$34)+SUMIF(IITMaths!$AX$36,$A76,IITMaths!BA$42)+SUMIF(IITMaths!$AX$44,$A76,IITMaths!BA$50)+SUMIF(IITMaths!$AX$52,$A76,IITMaths!BA$58)+SUMIF(IITMaths!$AX$60,$A76,IITMaths!BA$66)+SUMIF(IITMaths!$AX$68,$A76,IITMaths!BA$74)+SUMIF(IITMaths!$AX$76,$A76,IITMaths!BA$82)+SUMIF(IITMaths!$AX$84,$A76,IITMaths!BA$90)+SUMIF(IITMaths!$AX$92,$A76,IITMaths!BA$98))+(SUMIF(FourthLecture!$AX$12,$A76,FourthLecture!BA$18)+SUMIF(FourthLecture!$AX$20,$A76,FourthLecture!BA$26)+SUMIF(FourthLecture!$AX$28,$A76,FourthLecture!BA$34)+SUMIF(FourthLecture!$AX$36,$A76,FourthLecture!BA$42)+SUMIF(FourthLecture!$AX$44,$A76,FourthLecture!BA$50)+SUMIF(FourthLecture!$AX$52,$A76,FourthLecture!BA$58)+SUMIF(FourthLecture!$AX$60,$A76,FourthLecture!BA$66)+SUMIF(FourthLecture!$AX$68,$A76,FourthLecture!BA$74)+SUMIF(FourthLecture!$AX$76,$A76,FourthLecture!BA$82)+SUMIF(FourthLecture!$AX$84,$A76,FourthLecture!BA$90)+SUMIF(FourthLecture!$AX$92,$A76,FourthLecture!BA$98))+(SUMIF(OtherSubjects!$AX$12,$A76,OtherSubjects!BA$18)+SUMIF(OtherSubjects!$AX$20,$A76,OtherSubjects!BA$26)+SUMIF(OtherSubjects!$AX$28,$A76,OtherSubjects!BA$34)+SUMIF(OtherSubjects!$AX$36,$A76,OtherSubjects!BA$42)+SUMIF(OtherSubjects!$AX$44,$A76,OtherSubjects!BA$50)+SUMIF(OtherSubjects!$AX$52,$A76,OtherSubjects!BA$58)+SUMIF(OtherSubjects!$AX$60,$A76,OtherSubjects!BA$66)+SUMIF(OtherSubjects!$AX$68,$A76,OtherSubjects!BA$74)+SUMIF(OtherSubjects!$AX$76,$A76,OtherSubjects!BA$82)+SUMIF(OtherSubjects!$AX$84,$A76,OtherSubjects!BA$90)+SUMIF(OtherSubjects!$AX$92,$A76,OtherSubjects!BA$98))</f>
        <v>0</v>
      </c>
      <c r="AA76" s="331">
        <f>(SUMIF(Physics!$AX$12,$A76,Physics!BB$18)+SUMIF(Physics!$AX$20,$A76,Physics!BB$26)+SUMIF(Physics!$AX$28,$A76,Physics!BB$34)+SUMIF(Physics!$AX$36,$A76,Physics!BB$42)+SUMIF(Physics!$AX$44,$A76,Physics!BB$50)+SUMIF(Physics!$AX$52,$A76,Physics!BB$58)+SUMIF(Physics!$AX$60,$A76,Physics!BB$66)+SUMIF(Physics!$AX$68,$A76,Physics!BB$74)+SUMIF(Physics!$AX$76,$A76,Physics!BB$82)+SUMIF(Physics!$AX$84,$A76,Physics!BB$90)+SUMIF(Physics!$AX$92,$A76,Physics!BB$98))+(SUMIF(IITPhysics!$AX$12,$A76,IITPhysics!BB$18)+SUMIF(IITPhysics!$AX$20,$A76,IITPhysics!BB$26)+SUMIF(IITPhysics!$AX$28,$A76,IITPhysics!BB$34)+SUMIF(IITPhysics!$AX$36,$A76,IITPhysics!BB$42)+SUMIF(IITPhysics!$AX$44,$A76,IITPhysics!BB$50)+SUMIF(IITPhysics!$AX$52,$A76,IITPhysics!BB$58)+SUMIF(IITPhysics!$AX$60,$A76,IITPhysics!BB$66)+SUMIF(IITPhysics!$AX$68,$A76,IITPhysics!BB$74)+SUMIF(IITPhysics!$AX$76,$A76,IITPhysics!BB$82)+SUMIF(IITPhysics!$AX$84,$A76,IITPhysics!BB$90)+SUMIF(IITPhysics!$AX$92,$A76,IITPhysics!BB$98))+(SUMIF(Chem!$AX$12,$A76,Chem!BB$18)+SUMIF(Chem!$AX$20,$A76,Chem!BB$26)+SUMIF(Chem!$AX$28,$A76,Chem!BB$34)+SUMIF(Chem!$AX$36,$A76,Chem!BB$42)+SUMIF(Chem!$AX$44,$A76,Chem!BB$50)+SUMIF(Chem!$AX$52,$A76,Chem!BB$58)+SUMIF(Chem!$AX$60,$A76,Chem!BB$66)+SUMIF(Chem!$AX$68,$A76,Chem!BB$74)+SUMIF(Chem!$AX$76,$A76,Chem!BB$82)+SUMIF(Chem!$AX$84,$A76,Chem!BB$90)+SUMIF(Chem!$AX$92,$A76,Chem!BB$98))+(SUMIF(IITChem!$AX$12,$A76,IITChem!BB$18)+SUMIF(IITChem!$AX$20,$A76,IITChem!BB$26)+SUMIF(IITChem!$AX$28,$A76,IITChem!BB$34)+SUMIF(IITChem!$AX$36,$A76,IITChem!BB$42)+SUMIF(IITChem!$AX$44,$A76,IITChem!BB$50)+SUMIF(IITChem!$AX$52,$A76,IITChem!BB$58)+SUMIF(IITChem!$AX$60,$A76,IITChem!BB$66)+SUMIF(IITChem!$AX$68,$A76,IITChem!BB$74)+SUMIF(IITChem!$AX$76,$A76,IITChem!BB$82)+SUMIF(IITChem!$AX$84,$A76,IITChem!BB$90)+SUMIF(IITChem!$AX$92,$A76,IITChem!BB$98))+(SUMIF(Bio!$AX$12,$A76,Bio!BB$18)+SUMIF(Bio!$AX$20,$A76,Bio!BB$26)+SUMIF(Bio!$AX$28,$A76,Bio!BB$34)+SUMIF(Bio!$AX$36,$A76,Bio!BB$42)+SUMIF(Bio!$AX$44,$A76,Bio!BB$50)+SUMIF(Bio!$AX$52,$A76,Bio!BB$58)+SUMIF(Bio!$AX$60,$A76,Bio!BB$66)+SUMIF(Bio!$AX$68,$A76,Bio!BB$74)+SUMIF(Bio!$AX$76,$A76,Bio!BB$82)+SUMIF(Bio!$AX$84,$A76,Bio!BB$90)+SUMIF(Bio!$AX$92,$A76,Bio!BB$98))+(SUMIF(Maths!$AX$12,$A76,Maths!BB$18)+SUMIF(Maths!$AX$20,$A76,Maths!BB$26)+SUMIF(Maths!$AX$28,$A76,Maths!BB$34)+SUMIF(Maths!$AX$36,$A76,Maths!BB$42)+SUMIF(Maths!$AX$44,$A76,Maths!BB$50)+SUMIF(Maths!$AX$52,$A76,Maths!BB$58)+SUMIF(Maths!$AX$60,$A76,Maths!BB$66)+SUMIF(Maths!$AX$68,$A76,Maths!BB$74)+SUMIF(Maths!$AX$76,$A76,Maths!BB$82)+SUMIF(Maths!$AX$84,$A76,Maths!BB$90)+SUMIF(Maths!$AX$92,$A76,Maths!BB$98))+(SUMIF(IITMaths!$AX$12,$A76,IITMaths!BB$18)+SUMIF(IITMaths!$AX$20,$A76,IITMaths!BB$26)+SUMIF(IITMaths!$AX$28,$A76,IITMaths!BB$34)+SUMIF(IITMaths!$AX$36,$A76,IITMaths!BB$42)+SUMIF(IITMaths!$AX$44,$A76,IITMaths!BB$50)+SUMIF(IITMaths!$AX$52,$A76,IITMaths!BB$58)+SUMIF(IITMaths!$AX$60,$A76,IITMaths!BB$66)+SUMIF(IITMaths!$AX$68,$A76,IITMaths!BB$74)+SUMIF(IITMaths!$AX$76,$A76,IITMaths!BB$82)+SUMIF(IITMaths!$AX$84,$A76,IITMaths!BB$90)+SUMIF(IITMaths!$AX$92,$A76,IITMaths!BB$98))+(SUMIF(FourthLecture!$AX$12,$A76,FourthLecture!BB$18)+SUMIF(FourthLecture!$AX$20,$A76,FourthLecture!BB$26)+SUMIF(FourthLecture!$AX$28,$A76,FourthLecture!BB$34)+SUMIF(FourthLecture!$AX$36,$A76,FourthLecture!BB$42)+SUMIF(FourthLecture!$AX$44,$A76,FourthLecture!BB$50)+SUMIF(FourthLecture!$AX$52,$A76,FourthLecture!BB$58)+SUMIF(FourthLecture!$AX$60,$A76,FourthLecture!BB$66)+SUMIF(FourthLecture!$AX$68,$A76,FourthLecture!BB$74)+SUMIF(FourthLecture!$AX$76,$A76,FourthLecture!BB$82)+SUMIF(FourthLecture!$AX$84,$A76,FourthLecture!BB$90)+SUMIF(FourthLecture!$AX$92,$A76,FourthLecture!BB$98))+(SUMIF(OtherSubjects!$AX$12,$A76,OtherSubjects!BB$18)+SUMIF(OtherSubjects!$AX$20,$A76,OtherSubjects!BB$26)+SUMIF(OtherSubjects!$AX$28,$A76,OtherSubjects!BB$34)+SUMIF(OtherSubjects!$AX$36,$A76,OtherSubjects!BB$42)+SUMIF(OtherSubjects!$AX$44,$A76,OtherSubjects!BB$50)+SUMIF(OtherSubjects!$AX$52,$A76,OtherSubjects!BB$58)+SUMIF(OtherSubjects!$AX$60,$A76,OtherSubjects!BB$66)+SUMIF(OtherSubjects!$AX$68,$A76,OtherSubjects!BB$74)+SUMIF(OtherSubjects!$AX$76,$A76,OtherSubjects!BB$82)+SUMIF(OtherSubjects!$AX$84,$A76,OtherSubjects!BB$90)+SUMIF(OtherSubjects!$AX$92,$A76,OtherSubjects!BB$98))</f>
        <v>0</v>
      </c>
      <c r="AB76" s="331">
        <f>(SUMIF(Physics!$AX$12,$A76,Physics!BC$18)+SUMIF(Physics!$AX$20,$A76,Physics!BC$26)+SUMIF(Physics!$AX$28,$A76,Physics!BC$34)+SUMIF(Physics!$AX$36,$A76,Physics!BC$42)+SUMIF(Physics!$AX$44,$A76,Physics!BC$50)+SUMIF(Physics!$AX$52,$A76,Physics!BC$58)+SUMIF(Physics!$AX$60,$A76,Physics!BC$66)+SUMIF(Physics!$AX$68,$A76,Physics!BC$74)+SUMIF(Physics!$AX$76,$A76,Physics!BC$82)+SUMIF(Physics!$AX$84,$A76,Physics!BC$90)+SUMIF(Physics!$AX$92,$A76,Physics!BC$98))+(SUMIF(IITPhysics!$AX$12,$A76,IITPhysics!BC$18)+SUMIF(IITPhysics!$AX$20,$A76,IITPhysics!BC$26)+SUMIF(IITPhysics!$AX$28,$A76,IITPhysics!BC$34)+SUMIF(IITPhysics!$AX$36,$A76,IITPhysics!BC$42)+SUMIF(IITPhysics!$AX$44,$A76,IITPhysics!BC$50)+SUMIF(IITPhysics!$AX$52,$A76,IITPhysics!BC$58)+SUMIF(IITPhysics!$AX$60,$A76,IITPhysics!BC$66)+SUMIF(IITPhysics!$AX$68,$A76,IITPhysics!BC$74)+SUMIF(IITPhysics!$AX$76,$A76,IITPhysics!BC$82)+SUMIF(IITPhysics!$AX$84,$A76,IITPhysics!BC$90)+SUMIF(IITPhysics!$AX$92,$A76,IITPhysics!BC$98))+(SUMIF(Chem!$AX$12,$A76,Chem!BC$18)+SUMIF(Chem!$AX$20,$A76,Chem!BC$26)+SUMIF(Chem!$AX$28,$A76,Chem!BC$34)+SUMIF(Chem!$AX$36,$A76,Chem!BC$42)+SUMIF(Chem!$AX$44,$A76,Chem!BC$50)+SUMIF(Chem!$AX$52,$A76,Chem!BC$58)+SUMIF(Chem!$AX$60,$A76,Chem!BC$66)+SUMIF(Chem!$AX$68,$A76,Chem!BC$74)+SUMIF(Chem!$AX$76,$A76,Chem!BC$82)+SUMIF(Chem!$AX$84,$A76,Chem!BC$90)+SUMIF(Chem!$AX$92,$A76,Chem!BC$98))+(SUMIF(IITChem!$AX$12,$A76,IITChem!BC$18)+SUMIF(IITChem!$AX$20,$A76,IITChem!BC$26)+SUMIF(IITChem!$AX$28,$A76,IITChem!BC$34)+SUMIF(IITChem!$AX$36,$A76,IITChem!BC$42)+SUMIF(IITChem!$AX$44,$A76,IITChem!BC$50)+SUMIF(IITChem!$AX$52,$A76,IITChem!BC$58)+SUMIF(IITChem!$AX$60,$A76,IITChem!BC$66)+SUMIF(IITChem!$AX$68,$A76,IITChem!BC$74)+SUMIF(IITChem!$AX$76,$A76,IITChem!BC$82)+SUMIF(IITChem!$AX$84,$A76,IITChem!BC$90)+SUMIF(IITChem!$AX$92,$A76,IITChem!BC$98))+(SUMIF(Bio!$AX$12,$A76,Bio!BC$18)+SUMIF(Bio!$AX$20,$A76,Bio!BC$26)+SUMIF(Bio!$AX$28,$A76,Bio!BC$34)+SUMIF(Bio!$AX$36,$A76,Bio!BC$42)+SUMIF(Bio!$AX$44,$A76,Bio!BC$50)+SUMIF(Bio!$AX$52,$A76,Bio!BC$58)+SUMIF(Bio!$AX$60,$A76,Bio!BC$66)+SUMIF(Bio!$AX$68,$A76,Bio!BC$74)+SUMIF(Bio!$AX$76,$A76,Bio!BC$82)+SUMIF(Bio!$AX$84,$A76,Bio!BC$90)+SUMIF(Bio!$AX$92,$A76,Bio!BC$98))+(SUMIF(Maths!$AX$12,$A76,Maths!BC$18)+SUMIF(Maths!$AX$20,$A76,Maths!BC$26)+SUMIF(Maths!$AX$28,$A76,Maths!BC$34)+SUMIF(Maths!$AX$36,$A76,Maths!BC$42)+SUMIF(Maths!$AX$44,$A76,Maths!BC$50)+SUMIF(Maths!$AX$52,$A76,Maths!BC$58)+SUMIF(Maths!$AX$60,$A76,Maths!BC$66)+SUMIF(Maths!$AX$68,$A76,Maths!BC$74)+SUMIF(Maths!$AX$76,$A76,Maths!BC$82)+SUMIF(Maths!$AX$84,$A76,Maths!BC$90)+SUMIF(Maths!$AX$92,$A76,Maths!BC$98))+(SUMIF(IITMaths!$AX$12,$A76,IITMaths!BC$18)+SUMIF(IITMaths!$AX$20,$A76,IITMaths!BC$26)+SUMIF(IITMaths!$AX$28,$A76,IITMaths!BC$34)+SUMIF(IITMaths!$AX$36,$A76,IITMaths!BC$42)+SUMIF(IITMaths!$AX$44,$A76,IITMaths!BC$50)+SUMIF(IITMaths!$AX$52,$A76,IITMaths!BC$58)+SUMIF(IITMaths!$AX$60,$A76,IITMaths!BC$66)+SUMIF(IITMaths!$AX$68,$A76,IITMaths!BC$74)+SUMIF(IITMaths!$AX$76,$A76,IITMaths!BC$82)+SUMIF(IITMaths!$AX$84,$A76,IITMaths!BC$90)+SUMIF(IITMaths!$AX$92,$A76,IITMaths!BC$98))+(SUMIF(FourthLecture!$AX$12,$A76,FourthLecture!BC$18)+SUMIF(FourthLecture!$AX$20,$A76,FourthLecture!BC$26)+SUMIF(FourthLecture!$AX$28,$A76,FourthLecture!BC$34)+SUMIF(FourthLecture!$AX$36,$A76,FourthLecture!BC$42)+SUMIF(FourthLecture!$AX$44,$A76,FourthLecture!BC$50)+SUMIF(FourthLecture!$AX$52,$A76,FourthLecture!BC$58)+SUMIF(FourthLecture!$AX$60,$A76,FourthLecture!BC$66)+SUMIF(FourthLecture!$AX$68,$A76,FourthLecture!BC$74)+SUMIF(FourthLecture!$AX$76,$A76,FourthLecture!BC$82)+SUMIF(FourthLecture!$AX$84,$A76,FourthLecture!BC$90)+SUMIF(FourthLecture!$AX$92,$A76,FourthLecture!BC$98))+(SUMIF(OtherSubjects!$AX$12,$A76,OtherSubjects!BC$18)+SUMIF(OtherSubjects!$AX$20,$A76,OtherSubjects!BC$26)+SUMIF(OtherSubjects!$AX$28,$A76,OtherSubjects!BC$34)+SUMIF(OtherSubjects!$AX$36,$A76,OtherSubjects!BC$42)+SUMIF(OtherSubjects!$AX$44,$A76,OtherSubjects!BC$50)+SUMIF(OtherSubjects!$AX$52,$A76,OtherSubjects!BC$58)+SUMIF(OtherSubjects!$AX$60,$A76,OtherSubjects!BC$66)+SUMIF(OtherSubjects!$AX$68,$A76,OtherSubjects!BC$74)+SUMIF(OtherSubjects!$AX$76,$A76,OtherSubjects!BC$82)+SUMIF(OtherSubjects!$AX$84,$A76,OtherSubjects!BC$90)+SUMIF(OtherSubjects!$AX$92,$A76,OtherSubjects!BC$98))</f>
        <v>0</v>
      </c>
      <c r="AC76" s="366">
        <f>(SUMIF(Physics!$AX$12,$A76,Physics!BD$18)+SUMIF(Physics!$AX$20,$A76,Physics!BD$26)+SUMIF(Physics!$AX$28,$A76,Physics!BD$34)+SUMIF(Physics!$AX$36,$A76,Physics!BD$42)+SUMIF(Physics!$AX$44,$A76,Physics!BD$50)+SUMIF(Physics!$AX$52,$A76,Physics!BD$58)+SUMIF(Physics!$AX$60,$A76,Physics!BD$66)+SUMIF(Physics!$AX$68,$A76,Physics!BD$74)+SUMIF(Physics!$AX$76,$A76,Physics!BD$82)+SUMIF(Physics!$AX$84,$A76,Physics!BD$90)+SUMIF(Physics!$AX$92,$A76,Physics!BD$98))+(SUMIF(IITPhysics!$AX$12,$A76,IITPhysics!BD$18)+SUMIF(IITPhysics!$AX$20,$A76,IITPhysics!BD$26)+SUMIF(IITPhysics!$AX$28,$A76,IITPhysics!BD$34)+SUMIF(IITPhysics!$AX$36,$A76,IITPhysics!BD$42)+SUMIF(IITPhysics!$AX$44,$A76,IITPhysics!BD$50)+SUMIF(IITPhysics!$AX$52,$A76,IITPhysics!BD$58)+SUMIF(IITPhysics!$AX$60,$A76,IITPhysics!BD$66)+SUMIF(IITPhysics!$AX$68,$A76,IITPhysics!BD$74)+SUMIF(IITPhysics!$AX$76,$A76,IITPhysics!BD$82)+SUMIF(IITPhysics!$AX$84,$A76,IITPhysics!BD$90)+SUMIF(IITPhysics!$AX$92,$A76,IITPhysics!BD$98))+(SUMIF(Chem!$AX$12,$A76,Chem!BD$18)+SUMIF(Chem!$AX$20,$A76,Chem!BD$26)+SUMIF(Chem!$AX$28,$A76,Chem!BD$34)+SUMIF(Chem!$AX$36,$A76,Chem!BD$42)+SUMIF(Chem!$AX$44,$A76,Chem!BD$50)+SUMIF(Chem!$AX$52,$A76,Chem!BD$58)+SUMIF(Chem!$AX$60,$A76,Chem!BD$66)+SUMIF(Chem!$AX$68,$A76,Chem!BD$74)+SUMIF(Chem!$AX$76,$A76,Chem!BD$82)+SUMIF(Chem!$AX$84,$A76,Chem!BD$90)+SUMIF(Chem!$AX$92,$A76,Chem!BD$98))+(SUMIF(IITChem!$AX$12,$A76,IITChem!BD$18)+SUMIF(IITChem!$AX$20,$A76,IITChem!BD$26)+SUMIF(IITChem!$AX$28,$A76,IITChem!BD$34)+SUMIF(IITChem!$AX$36,$A76,IITChem!BD$42)+SUMIF(IITChem!$AX$44,$A76,IITChem!BD$50)+SUMIF(IITChem!$AX$52,$A76,IITChem!BD$58)+SUMIF(IITChem!$AX$60,$A76,IITChem!BD$66)+SUMIF(IITChem!$AX$68,$A76,IITChem!BD$74)+SUMIF(IITChem!$AX$76,$A76,IITChem!BD$82)+SUMIF(IITChem!$AX$84,$A76,IITChem!BD$90)+SUMIF(IITChem!$AX$92,$A76,IITChem!BD$98))+(SUMIF(Bio!$AX$12,$A76,Bio!BD$18)+SUMIF(Bio!$AX$20,$A76,Bio!BD$26)+SUMIF(Bio!$AX$28,$A76,Bio!BD$34)+SUMIF(Bio!$AX$36,$A76,Bio!BD$42)+SUMIF(Bio!$AX$44,$A76,Bio!BD$50)+SUMIF(Bio!$AX$52,$A76,Bio!BD$58)+SUMIF(Bio!$AX$60,$A76,Bio!BD$66)+SUMIF(Bio!$AX$68,$A76,Bio!BD$74)+SUMIF(Bio!$AX$76,$A76,Bio!BD$82)+SUMIF(Bio!$AX$84,$A76,Bio!BD$90)+SUMIF(Bio!$AX$92,$A76,Bio!BD$98))+(SUMIF(Maths!$AX$12,$A76,Maths!BD$18)+SUMIF(Maths!$AX$20,$A76,Maths!BD$26)+SUMIF(Maths!$AX$28,$A76,Maths!BD$34)+SUMIF(Maths!$AX$36,$A76,Maths!BD$42)+SUMIF(Maths!$AX$44,$A76,Maths!BD$50)+SUMIF(Maths!$AX$52,$A76,Maths!BD$58)+SUMIF(Maths!$AX$60,$A76,Maths!BD$66)+SUMIF(Maths!$AX$68,$A76,Maths!BD$74)+SUMIF(Maths!$AX$76,$A76,Maths!BD$82)+SUMIF(Maths!$AX$84,$A76,Maths!BD$90)+SUMIF(Maths!$AX$92,$A76,Maths!BD$98))+(SUMIF(IITMaths!$AX$12,$A76,IITMaths!BD$18)+SUMIF(IITMaths!$AX$20,$A76,IITMaths!BD$26)+SUMIF(IITMaths!$AX$28,$A76,IITMaths!BD$34)+SUMIF(IITMaths!$AX$36,$A76,IITMaths!BD$42)+SUMIF(IITMaths!$AX$44,$A76,IITMaths!BD$50)+SUMIF(IITMaths!$AX$52,$A76,IITMaths!BD$58)+SUMIF(IITMaths!$AX$60,$A76,IITMaths!BD$66)+SUMIF(IITMaths!$AX$68,$A76,IITMaths!BD$74)+SUMIF(IITMaths!$AX$76,$A76,IITMaths!BD$82)+SUMIF(IITMaths!$AX$84,$A76,IITMaths!BD$90)+SUMIF(IITMaths!$AX$92,$A76,IITMaths!BD$98))+(SUMIF(FourthLecture!$AX$12,$A76,FourthLecture!BD$18)+SUMIF(FourthLecture!$AX$20,$A76,FourthLecture!BD$26)+SUMIF(FourthLecture!$AX$28,$A76,FourthLecture!BD$34)+SUMIF(FourthLecture!$AX$36,$A76,FourthLecture!BD$42)+SUMIF(FourthLecture!$AX$44,$A76,FourthLecture!BD$50)+SUMIF(FourthLecture!$AX$52,$A76,FourthLecture!BD$58)+SUMIF(FourthLecture!$AX$60,$A76,FourthLecture!BD$66)+SUMIF(FourthLecture!$AX$68,$A76,FourthLecture!BD$74)+SUMIF(FourthLecture!$AX$76,$A76,FourthLecture!BD$82)+SUMIF(FourthLecture!$AX$84,$A76,FourthLecture!BD$90)+SUMIF(FourthLecture!$AX$92,$A76,FourthLecture!BD$98))+(SUMIF(OtherSubjects!$AX$12,$A76,OtherSubjects!BD$18)+SUMIF(OtherSubjects!$AX$20,$A76,OtherSubjects!BD$26)+SUMIF(OtherSubjects!$AX$28,$A76,OtherSubjects!BD$34)+SUMIF(OtherSubjects!$AX$36,$A76,OtherSubjects!BD$42)+SUMIF(OtherSubjects!$AX$44,$A76,OtherSubjects!BD$50)+SUMIF(OtherSubjects!$AX$52,$A76,OtherSubjects!BD$58)+SUMIF(OtherSubjects!$AX$60,$A76,OtherSubjects!BD$66)+SUMIF(OtherSubjects!$AX$68,$A76,OtherSubjects!BD$74)+SUMIF(OtherSubjects!$AX$76,$A76,OtherSubjects!BD$82)+SUMIF(OtherSubjects!$AX$84,$A76,OtherSubjects!BD$90)+SUMIF(OtherSubjects!$AX$92,$A76,OtherSubjects!BD$98))</f>
        <v>0</v>
      </c>
    </row>
    <row r="77" spans="1:29">
      <c r="A77" s="358"/>
      <c r="B77" s="341" t="s">
        <v>104</v>
      </c>
      <c r="C77" s="333">
        <f t="shared" si="15"/>
        <v>0</v>
      </c>
      <c r="D77" s="352">
        <f t="shared" si="479"/>
        <v>0</v>
      </c>
      <c r="E77" s="354">
        <f>IFERROR(E76*E$25/E$24,)</f>
        <v>0</v>
      </c>
      <c r="F77" s="327">
        <f t="shared" ref="F77" si="481">IFERROR(F76*F$25/F$24,)</f>
        <v>0</v>
      </c>
      <c r="G77" s="327">
        <f t="shared" ref="G77" si="482">IFERROR(G76*G$25/G$24,)</f>
        <v>0</v>
      </c>
      <c r="H77" s="327">
        <f t="shared" ref="H77" si="483">IFERROR(H76*H$25/H$24,)</f>
        <v>0</v>
      </c>
      <c r="I77" s="327">
        <f t="shared" ref="I77" si="484">IFERROR(I76*I$25/I$24,)</f>
        <v>0</v>
      </c>
      <c r="J77" s="327">
        <f t="shared" ref="J77" si="485">IFERROR(J76*J$25/J$24,)</f>
        <v>0</v>
      </c>
      <c r="K77" s="327">
        <f t="shared" ref="K77" si="486">IFERROR(K76*K$25/K$24,)</f>
        <v>0</v>
      </c>
      <c r="L77" s="327">
        <f t="shared" ref="L77" si="487">IFERROR(L76*L$25/L$24,)</f>
        <v>0</v>
      </c>
      <c r="M77" s="327">
        <f t="shared" ref="M77" si="488">IFERROR(M76*M$25/M$24,)</f>
        <v>0</v>
      </c>
      <c r="N77" s="327">
        <f t="shared" ref="N77" si="489">IFERROR(N76*N$25/N$24,)</f>
        <v>0</v>
      </c>
      <c r="O77" s="327">
        <f t="shared" ref="O77" si="490">IFERROR(O76*O$25/O$24,)</f>
        <v>0</v>
      </c>
      <c r="P77" s="327">
        <f t="shared" ref="P77" si="491">IFERROR(P76*P$25/P$24,)</f>
        <v>0</v>
      </c>
      <c r="Q77" s="377">
        <f t="shared" si="480"/>
        <v>0</v>
      </c>
      <c r="R77" s="327">
        <f>IFERROR(R76*R$25/R$24,)</f>
        <v>0</v>
      </c>
      <c r="S77" s="327">
        <f t="shared" ref="S77" si="492">IFERROR(S76*S$25/S$24,)</f>
        <v>0</v>
      </c>
      <c r="T77" s="327">
        <f t="shared" ref="T77" si="493">IFERROR(T76*T$25/T$24,)</f>
        <v>0</v>
      </c>
      <c r="U77" s="327">
        <f t="shared" ref="U77" si="494">IFERROR(U76*U$25/U$24,)</f>
        <v>0</v>
      </c>
      <c r="V77" s="327">
        <f t="shared" ref="V77" si="495">IFERROR(V76*V$25/V$24,)</f>
        <v>0</v>
      </c>
      <c r="W77" s="327">
        <f t="shared" ref="W77" si="496">IFERROR(W76*W$25/W$24,)</f>
        <v>0</v>
      </c>
      <c r="X77" s="327">
        <f t="shared" ref="X77" si="497">IFERROR(X76*X$25/X$24,)</f>
        <v>0</v>
      </c>
      <c r="Y77" s="327">
        <f t="shared" ref="Y77" si="498">IFERROR(Y76*Y$25/Y$24,)</f>
        <v>0</v>
      </c>
      <c r="Z77" s="327">
        <f t="shared" ref="Z77" si="499">IFERROR(Z76*Z$25/Z$24,)</f>
        <v>0</v>
      </c>
      <c r="AA77" s="327">
        <f t="shared" ref="AA77" si="500">IFERROR(AA76*AA$25/AA$24,)</f>
        <v>0</v>
      </c>
      <c r="AB77" s="327">
        <f t="shared" ref="AB77" si="501">IFERROR(AB76*AB$25/AB$24,)</f>
        <v>0</v>
      </c>
      <c r="AC77" s="381">
        <f t="shared" ref="AC77" si="502">IFERROR(AC76*AC$25/AC$24,)</f>
        <v>0</v>
      </c>
    </row>
    <row r="78" spans="1:31">
      <c r="A78" s="332"/>
      <c r="B78" s="341" t="s">
        <v>90</v>
      </c>
      <c r="C78" s="333">
        <f t="shared" si="15"/>
        <v>79740</v>
      </c>
      <c r="D78" s="352">
        <f t="shared" si="479"/>
        <v>79740</v>
      </c>
      <c r="E78" s="353"/>
      <c r="F78" s="335"/>
      <c r="G78" s="335"/>
      <c r="H78" s="335"/>
      <c r="I78" s="335">
        <f t="shared" ref="I78:L78" si="503">I76</f>
        <v>1666.66666666667</v>
      </c>
      <c r="J78" s="335">
        <f t="shared" si="503"/>
        <v>27167</v>
      </c>
      <c r="K78" s="335">
        <f t="shared" si="503"/>
        <v>29453.3333333333</v>
      </c>
      <c r="L78" s="335">
        <f t="shared" si="503"/>
        <v>21453</v>
      </c>
      <c r="M78" s="335"/>
      <c r="N78" s="335"/>
      <c r="O78" s="335"/>
      <c r="P78" s="335"/>
      <c r="Q78" s="377">
        <f t="shared" si="480"/>
        <v>0</v>
      </c>
      <c r="R78" s="335"/>
      <c r="S78" s="335"/>
      <c r="T78" s="335"/>
      <c r="U78" s="335"/>
      <c r="V78" s="335"/>
      <c r="W78" s="335"/>
      <c r="X78" s="335"/>
      <c r="Y78" s="335"/>
      <c r="Z78" s="335"/>
      <c r="AA78" s="335"/>
      <c r="AB78" s="335"/>
      <c r="AC78" s="367"/>
      <c r="AE78" s="144"/>
    </row>
    <row r="79" ht="12" spans="1:29">
      <c r="A79" s="336"/>
      <c r="B79" s="343" t="s">
        <v>91</v>
      </c>
      <c r="C79" s="333">
        <f t="shared" si="15"/>
        <v>0</v>
      </c>
      <c r="D79" s="352">
        <f t="shared" si="479"/>
        <v>0</v>
      </c>
      <c r="E79" s="357">
        <f>E76-E77-E78</f>
        <v>0</v>
      </c>
      <c r="F79" s="338">
        <f t="shared" ref="F79" si="504">F76-F77-F78</f>
        <v>0</v>
      </c>
      <c r="G79" s="338">
        <f t="shared" ref="G79" si="505">G76-G77-G78</f>
        <v>0</v>
      </c>
      <c r="H79" s="338">
        <f t="shared" ref="H79" si="506">H76-H77-H78</f>
        <v>0</v>
      </c>
      <c r="I79" s="338">
        <f t="shared" ref="I79" si="507">I76-I77-I78</f>
        <v>0</v>
      </c>
      <c r="J79" s="338">
        <f t="shared" ref="J79" si="508">J76-J77-J78</f>
        <v>0</v>
      </c>
      <c r="K79" s="338">
        <f t="shared" ref="K79" si="509">K76-K77-K78</f>
        <v>0</v>
      </c>
      <c r="L79" s="338">
        <f t="shared" ref="L79" si="510">L76-L77-L78</f>
        <v>0</v>
      </c>
      <c r="M79" s="338">
        <f t="shared" ref="M79" si="511">M76-M77-M78</f>
        <v>0</v>
      </c>
      <c r="N79" s="338">
        <f t="shared" ref="N79" si="512">N76-N77-N78</f>
        <v>0</v>
      </c>
      <c r="O79" s="338">
        <f t="shared" ref="O79" si="513">O76-O77-O78</f>
        <v>0</v>
      </c>
      <c r="P79" s="338">
        <f t="shared" ref="P79" si="514">P76-P77-P78</f>
        <v>0</v>
      </c>
      <c r="Q79" s="377">
        <f t="shared" si="480"/>
        <v>0</v>
      </c>
      <c r="R79" s="338">
        <f>R76-R77-R78</f>
        <v>0</v>
      </c>
      <c r="S79" s="338">
        <f t="shared" ref="S79" si="515">S76-S77-S78</f>
        <v>0</v>
      </c>
      <c r="T79" s="338">
        <f t="shared" ref="T79" si="516">T76-T77-T78</f>
        <v>0</v>
      </c>
      <c r="U79" s="338">
        <f t="shared" ref="U79" si="517">U76-U77-U78</f>
        <v>0</v>
      </c>
      <c r="V79" s="338">
        <f t="shared" ref="V79" si="518">V76-V77-V78</f>
        <v>0</v>
      </c>
      <c r="W79" s="338">
        <f t="shared" ref="W79" si="519">W76-W77-W78</f>
        <v>0</v>
      </c>
      <c r="X79" s="338">
        <f t="shared" ref="X79" si="520">X76-X77-X78</f>
        <v>0</v>
      </c>
      <c r="Y79" s="338">
        <f t="shared" ref="Y79" si="521">Y76-Y77-Y78</f>
        <v>0</v>
      </c>
      <c r="Z79" s="338">
        <f t="shared" ref="Z79" si="522">Z76-Z77-Z78</f>
        <v>0</v>
      </c>
      <c r="AA79" s="338">
        <f t="shared" ref="AA79" si="523">AA76-AA77-AA78</f>
        <v>0</v>
      </c>
      <c r="AB79" s="338">
        <f t="shared" ref="AB79" si="524">AB76-AB77-AB78</f>
        <v>0</v>
      </c>
      <c r="AC79" s="368">
        <f t="shared" ref="AC79" si="525">AC76-AC77-AC78</f>
        <v>0</v>
      </c>
    </row>
    <row r="80" spans="1:29">
      <c r="A80" s="328" t="s">
        <v>117</v>
      </c>
      <c r="B80" s="339" t="s">
        <v>94</v>
      </c>
      <c r="C80" s="320">
        <f t="shared" si="15"/>
        <v>283073.25</v>
      </c>
      <c r="D80" s="349">
        <f t="shared" ref="D80:D83" si="526">SUM(E80:P80)</f>
        <v>0</v>
      </c>
      <c r="E80" s="350">
        <f>(SUMIF(Physics!$AK$12,$A80,Physics!AF$18)+SUMIF(Physics!$AK$20,$A80,Physics!AF$26)+SUMIF(Physics!$AK$28,$A80,Physics!AF$34)+SUMIF(Physics!$AK$36,$A80,Physics!AF$42)+SUMIF(Physics!$AK$44,$A80,Physics!AF$50)+SUMIF(Physics!$AK$52,$A80,Physics!AF$58)+SUMIF(Physics!$AK$60,$A80,Physics!AF$66)+SUMIF(Physics!$AK$68,$A80,Physics!AF$74)+SUMIF(Physics!$AK$76,$A80,Physics!AF$82)+SUMIF(Physics!$AK$84,$A80,Physics!AF$90)+SUMIF(Physics!$AK$92,$A80,Physics!AF$98))+(SUMIF(IITPhysics!$AK$12,$A80,IITPhysics!AF$18)+SUMIF(IITPhysics!$AK$20,$A80,IITPhysics!AF$26)+SUMIF(IITPhysics!$AK$28,$A80,IITPhysics!AF$34)+SUMIF(IITPhysics!$AK$36,$A80,IITPhysics!AF$42)+SUMIF(IITPhysics!$AK$44,$A80,IITPhysics!AF$50)+SUMIF(IITPhysics!$AK$52,$A80,IITPhysics!AF$58)+SUMIF(IITPhysics!$AK$60,$A80,IITPhysics!AF$66)+SUMIF(IITPhysics!$AK$68,$A80,IITPhysics!AF$74)+SUMIF(IITPhysics!$AK$76,$A80,IITPhysics!AF$82)+SUMIF(IITPhysics!$AK$84,$A80,IITPhysics!AF$90)+SUMIF(IITPhysics!$AK$92,$A80,IITPhysics!AF$98))+(SUMIF(Chem!$AK$12,$A80,Chem!AF$18)+SUMIF(Chem!$AK$20,$A80,Chem!AF$26)+SUMIF(Chem!$AK$28,$A80,Chem!AF$34)+SUMIF(Chem!$AK$36,$A80,Chem!AF$42)+SUMIF(Chem!$AK$44,$A80,Chem!AF$50)+SUMIF(Chem!$AK$52,$A80,Chem!AF$58)+SUMIF(Chem!$AK$60,$A80,Chem!AF$66)+SUMIF(Chem!$AK$68,$A80,Chem!AF$74)+SUMIF(Chem!$AK$76,$A80,Chem!AF$82)+SUMIF(Chem!$AK$84,$A80,Chem!AF$90)+SUMIF(Chem!$AK$92,$A80,Chem!AF$98))+(SUMIF(IITChem!$AK$12,$A80,IITChem!AF$18)+SUMIF(IITChem!$AK$20,$A80,IITChem!AF$26)+SUMIF(IITChem!$AK$28,$A80,IITChem!AF$34)+SUMIF(IITChem!$AK$36,$A80,IITChem!AF$42)+SUMIF(IITChem!$AK$44,$A80,IITChem!AF$50)+SUMIF(IITChem!$AK$52,$A80,IITChem!AF$58)+SUMIF(IITChem!$AK$60,$A80,IITChem!AF$66)+SUMIF(IITChem!$AK$68,$A80,IITChem!AF$74)+SUMIF(IITChem!$AK$76,$A80,IITChem!AF$82)+SUMIF(IITChem!$AK$84,$A80,IITChem!AF$90)+SUMIF(IITChem!$AK$92,$A80,IITChem!AF$98))+(SUMIF(Bio!$AK$12,$A80,Bio!AF$18)+SUMIF(Bio!$AK$20,$A80,Bio!AF$26)+SUMIF(Bio!$AK$28,$A80,Bio!AF$34)+SUMIF(Bio!$AK$36,$A80,Bio!AF$42)+SUMIF(Bio!$AK$44,$A80,Bio!AF$50)+SUMIF(Bio!$AK$52,$A80,Bio!AF$58)+SUMIF(Bio!$AK$60,$A80,Bio!AF$66)+SUMIF(Bio!$AK$68,$A80,Bio!AF$74)+SUMIF(Bio!$AK$76,$A80,Bio!AF$82)+SUMIF(Bio!$AK$84,$A80,Bio!AF$90)+SUMIF(Bio!$AK$92,$A80,Bio!AF$98))+(SUMIF(Maths!$AK$12,$A80,Maths!AF$18)+SUMIF(Maths!$AK$20,$A80,Maths!AF$26)+SUMIF(Maths!$AK$28,$A80,Maths!AF$34)+SUMIF(Maths!$AK$36,$A80,Maths!AF$42)+SUMIF(Maths!$AK$44,$A80,Maths!AF$50)+SUMIF(Maths!$AK$52,$A80,Maths!AF$58)+SUMIF(Maths!$AK$60,$A80,Maths!AF$66)+SUMIF(Maths!$AK$68,$A80,Maths!AF$74)+SUMIF(Maths!$AK$76,$A80,Maths!AF$82)+SUMIF(Maths!$AK$84,$A80,Maths!AF$90)+SUMIF(Maths!$AK$92,$A80,Maths!AF$98))+(SUMIF(IITMaths!$AK$12,$A80,IITMaths!AF$18)+SUMIF(IITMaths!$AK$20,$A80,IITMaths!AF$26)+SUMIF(IITMaths!$AK$28,$A80,IITMaths!AF$34)+SUMIF(IITMaths!$AK$36,$A80,IITMaths!AF$42)+SUMIF(IITMaths!$AK$44,$A80,IITMaths!AF$50)+SUMIF(IITMaths!$AK$52,$A80,IITMaths!AF$58)+SUMIF(IITMaths!$AK$60,$A80,IITMaths!AF$66)+SUMIF(IITMaths!$AK$68,$A80,IITMaths!AF$74)+SUMIF(IITMaths!$AK$76,$A80,IITMaths!AF$82)+SUMIF(IITMaths!$AK$84,$A80,IITMaths!AF$90)+SUMIF(IITMaths!$AK$92,$A80,IITMaths!AF$98))+(SUMIF(FourthLecture!$AK$12,$A80,FourthLecture!AF$18)+SUMIF(FourthLecture!$AK$20,$A80,FourthLecture!AF$26)+SUMIF(FourthLecture!$AK$28,$A80,FourthLecture!AF$34)+SUMIF(FourthLecture!$AK$36,$A80,FourthLecture!AF$42)+SUMIF(FourthLecture!$AK$44,$A80,FourthLecture!AF$50)+SUMIF(FourthLecture!$AK$52,$A80,FourthLecture!AF$58)+SUMIF(FourthLecture!$AK$60,$A80,FourthLecture!AF$66)+SUMIF(FourthLecture!$AK$68,$A80,FourthLecture!AF$74)+SUMIF(FourthLecture!$AK$76,$A80,FourthLecture!AF$82)+SUMIF(FourthLecture!$AK$84,$A80,FourthLecture!AF$90)+SUMIF(FourthLecture!$AK$92,$A80,FourthLecture!AF$98))+(SUMIF(OtherSubjects!$AK$12,$A80,OtherSubjects!AF$18)+SUMIF(OtherSubjects!$AK$20,$A80,OtherSubjects!AF$26)+SUMIF(OtherSubjects!$AK$28,$A80,OtherSubjects!AF$34)+SUMIF(OtherSubjects!$AK$36,$A80,OtherSubjects!AF$42)+SUMIF(OtherSubjects!$AK$44,$A80,OtherSubjects!AF$50)+SUMIF(OtherSubjects!$AK$52,$A80,OtherSubjects!AF$58)+SUMIF(OtherSubjects!$AK$60,$A80,OtherSubjects!AF$66)+SUMIF(OtherSubjects!$AK$68,$A80,OtherSubjects!AF$74)+SUMIF(OtherSubjects!$AK$76,$A80,OtherSubjects!AF$82)+SUMIF(OtherSubjects!$AK$84,$A80,OtherSubjects!AF$90)+SUMIF(OtherSubjects!$AK$92,$A80,OtherSubjects!AF$98))</f>
        <v>0</v>
      </c>
      <c r="F80" s="331">
        <f>(SUMIF(Physics!$AK$12,$A80,Physics!AG$18)+SUMIF(Physics!$AK$20,$A80,Physics!AG$26)+SUMIF(Physics!$AK$28,$A80,Physics!AG$34)+SUMIF(Physics!$AK$36,$A80,Physics!AG$42)+SUMIF(Physics!$AK$44,$A80,Physics!AG$50)+SUMIF(Physics!$AK$52,$A80,Physics!AG$58)+SUMIF(Physics!$AK$60,$A80,Physics!AG$66)+SUMIF(Physics!$AK$68,$A80,Physics!AG$74)+SUMIF(Physics!$AK$76,$A80,Physics!AG$82)+SUMIF(Physics!$AK$84,$A80,Physics!AG$90)+SUMIF(Physics!$AK$92,$A80,Physics!AG$98))+(SUMIF(IITPhysics!$AK$12,$A80,IITPhysics!AG$18)+SUMIF(IITPhysics!$AK$20,$A80,IITPhysics!AG$26)+SUMIF(IITPhysics!$AK$28,$A80,IITPhysics!AG$34)+SUMIF(IITPhysics!$AK$36,$A80,IITPhysics!AG$42)+SUMIF(IITPhysics!$AK$44,$A80,IITPhysics!AG$50)+SUMIF(IITPhysics!$AK$52,$A80,IITPhysics!AG$58)+SUMIF(IITPhysics!$AK$60,$A80,IITPhysics!AG$66)+SUMIF(IITPhysics!$AK$68,$A80,IITPhysics!AG$74)+SUMIF(IITPhysics!$AK$76,$A80,IITPhysics!AG$82)+SUMIF(IITPhysics!$AK$84,$A80,IITPhysics!AG$90)+SUMIF(IITPhysics!$AK$92,$A80,IITPhysics!AG$98))+(SUMIF(Chem!$AK$12,$A80,Chem!AG$18)+SUMIF(Chem!$AK$20,$A80,Chem!AG$26)+SUMIF(Chem!$AK$28,$A80,Chem!AG$34)+SUMIF(Chem!$AK$36,$A80,Chem!AG$42)+SUMIF(Chem!$AK$44,$A80,Chem!AG$50)+SUMIF(Chem!$AK$52,$A80,Chem!AG$58)+SUMIF(Chem!$AK$60,$A80,Chem!AG$66)+SUMIF(Chem!$AK$68,$A80,Chem!AG$74)+SUMIF(Chem!$AK$76,$A80,Chem!AG$82)+SUMIF(Chem!$AK$84,$A80,Chem!AG$90)+SUMIF(Chem!$AK$92,$A80,Chem!AG$98))+(SUMIF(IITChem!$AK$12,$A80,IITChem!AG$18)+SUMIF(IITChem!$AK$20,$A80,IITChem!AG$26)+SUMIF(IITChem!$AK$28,$A80,IITChem!AG$34)+SUMIF(IITChem!$AK$36,$A80,IITChem!AG$42)+SUMIF(IITChem!$AK$44,$A80,IITChem!AG$50)+SUMIF(IITChem!$AK$52,$A80,IITChem!AG$58)+SUMIF(IITChem!$AK$60,$A80,IITChem!AG$66)+SUMIF(IITChem!$AK$68,$A80,IITChem!AG$74)+SUMIF(IITChem!$AK$76,$A80,IITChem!AG$82)+SUMIF(IITChem!$AK$84,$A80,IITChem!AG$90)+SUMIF(IITChem!$AK$92,$A80,IITChem!AG$98))+(SUMIF(Bio!$AK$12,$A80,Bio!AG$18)+SUMIF(Bio!$AK$20,$A80,Bio!AG$26)+SUMIF(Bio!$AK$28,$A80,Bio!AG$34)+SUMIF(Bio!$AK$36,$A80,Bio!AG$42)+SUMIF(Bio!$AK$44,$A80,Bio!AG$50)+SUMIF(Bio!$AK$52,$A80,Bio!AG$58)+SUMIF(Bio!$AK$60,$A80,Bio!AG$66)+SUMIF(Bio!$AK$68,$A80,Bio!AG$74)+SUMIF(Bio!$AK$76,$A80,Bio!AG$82)+SUMIF(Bio!$AK$84,$A80,Bio!AG$90)+SUMIF(Bio!$AK$92,$A80,Bio!AG$98))+(SUMIF(Maths!$AK$12,$A80,Maths!AG$18)+SUMIF(Maths!$AK$20,$A80,Maths!AG$26)+SUMIF(Maths!$AK$28,$A80,Maths!AG$34)+SUMIF(Maths!$AK$36,$A80,Maths!AG$42)+SUMIF(Maths!$AK$44,$A80,Maths!AG$50)+SUMIF(Maths!$AK$52,$A80,Maths!AG$58)+SUMIF(Maths!$AK$60,$A80,Maths!AG$66)+SUMIF(Maths!$AK$68,$A80,Maths!AG$74)+SUMIF(Maths!$AK$76,$A80,Maths!AG$82)+SUMIF(Maths!$AK$84,$A80,Maths!AG$90)+SUMIF(Maths!$AK$92,$A80,Maths!AG$98))+(SUMIF(IITMaths!$AK$12,$A80,IITMaths!AG$18)+SUMIF(IITMaths!$AK$20,$A80,IITMaths!AG$26)+SUMIF(IITMaths!$AK$28,$A80,IITMaths!AG$34)+SUMIF(IITMaths!$AK$36,$A80,IITMaths!AG$42)+SUMIF(IITMaths!$AK$44,$A80,IITMaths!AG$50)+SUMIF(IITMaths!$AK$52,$A80,IITMaths!AG$58)+SUMIF(IITMaths!$AK$60,$A80,IITMaths!AG$66)+SUMIF(IITMaths!$AK$68,$A80,IITMaths!AG$74)+SUMIF(IITMaths!$AK$76,$A80,IITMaths!AG$82)+SUMIF(IITMaths!$AK$84,$A80,IITMaths!AG$90)+SUMIF(IITMaths!$AK$92,$A80,IITMaths!AG$98))+(SUMIF(FourthLecture!$AK$12,$A80,FourthLecture!AG$18)+SUMIF(FourthLecture!$AK$20,$A80,FourthLecture!AG$26)+SUMIF(FourthLecture!$AK$28,$A80,FourthLecture!AG$34)+SUMIF(FourthLecture!$AK$36,$A80,FourthLecture!AG$42)+SUMIF(FourthLecture!$AK$44,$A80,FourthLecture!AG$50)+SUMIF(FourthLecture!$AK$52,$A80,FourthLecture!AG$58)+SUMIF(FourthLecture!$AK$60,$A80,FourthLecture!AG$66)+SUMIF(FourthLecture!$AK$68,$A80,FourthLecture!AG$74)+SUMIF(FourthLecture!$AK$76,$A80,FourthLecture!AG$82)+SUMIF(FourthLecture!$AK$84,$A80,FourthLecture!AG$90)+SUMIF(FourthLecture!$AK$92,$A80,FourthLecture!AG$98))+(SUMIF(OtherSubjects!$AK$12,$A80,OtherSubjects!AG$18)+SUMIF(OtherSubjects!$AK$20,$A80,OtherSubjects!AG$26)+SUMIF(OtherSubjects!$AK$28,$A80,OtherSubjects!AG$34)+SUMIF(OtherSubjects!$AK$36,$A80,OtherSubjects!AG$42)+SUMIF(OtherSubjects!$AK$44,$A80,OtherSubjects!AG$50)+SUMIF(OtherSubjects!$AK$52,$A80,OtherSubjects!AG$58)+SUMIF(OtherSubjects!$AK$60,$A80,OtherSubjects!AG$66)+SUMIF(OtherSubjects!$AK$68,$A80,OtherSubjects!AG$74)+SUMIF(OtherSubjects!$AK$76,$A80,OtherSubjects!AG$82)+SUMIF(OtherSubjects!$AK$84,$A80,OtherSubjects!AG$90)+SUMIF(OtherSubjects!$AK$92,$A80,OtherSubjects!AG$98))</f>
        <v>0</v>
      </c>
      <c r="G80" s="331">
        <f>(SUMIF(Physics!$AK$12,$A80,Physics!AH$18)+SUMIF(Physics!$AK$20,$A80,Physics!AH$26)+SUMIF(Physics!$AK$28,$A80,Physics!AH$34)+SUMIF(Physics!$AK$36,$A80,Physics!AH$42)+SUMIF(Physics!$AK$44,$A80,Physics!AH$50)+SUMIF(Physics!$AK$52,$A80,Physics!AH$58)+SUMIF(Physics!$AK$60,$A80,Physics!AH$66)+SUMIF(Physics!$AK$68,$A80,Physics!AH$74)+SUMIF(Physics!$AK$76,$A80,Physics!AH$82)+SUMIF(Physics!$AK$84,$A80,Physics!AH$90)+SUMIF(Physics!$AK$92,$A80,Physics!AH$98))+(SUMIF(IITPhysics!$AK$12,$A80,IITPhysics!AH$18)+SUMIF(IITPhysics!$AK$20,$A80,IITPhysics!AH$26)+SUMIF(IITPhysics!$AK$28,$A80,IITPhysics!AH$34)+SUMIF(IITPhysics!$AK$36,$A80,IITPhysics!AH$42)+SUMIF(IITPhysics!$AK$44,$A80,IITPhysics!AH$50)+SUMIF(IITPhysics!$AK$52,$A80,IITPhysics!AH$58)+SUMIF(IITPhysics!$AK$60,$A80,IITPhysics!AH$66)+SUMIF(IITPhysics!$AK$68,$A80,IITPhysics!AH$74)+SUMIF(IITPhysics!$AK$76,$A80,IITPhysics!AH$82)+SUMIF(IITPhysics!$AK$84,$A80,IITPhysics!AH$90)+SUMIF(IITPhysics!$AK$92,$A80,IITPhysics!AH$98))+(SUMIF(Chem!$AK$12,$A80,Chem!AH$18)+SUMIF(Chem!$AK$20,$A80,Chem!AH$26)+SUMIF(Chem!$AK$28,$A80,Chem!AH$34)+SUMIF(Chem!$AK$36,$A80,Chem!AH$42)+SUMIF(Chem!$AK$44,$A80,Chem!AH$50)+SUMIF(Chem!$AK$52,$A80,Chem!AH$58)+SUMIF(Chem!$AK$60,$A80,Chem!AH$66)+SUMIF(Chem!$AK$68,$A80,Chem!AH$74)+SUMIF(Chem!$AK$76,$A80,Chem!AH$82)+SUMIF(Chem!$AK$84,$A80,Chem!AH$90)+SUMIF(Chem!$AK$92,$A80,Chem!AH$98))+(SUMIF(IITChem!$AK$12,$A80,IITChem!AH$18)+SUMIF(IITChem!$AK$20,$A80,IITChem!AH$26)+SUMIF(IITChem!$AK$28,$A80,IITChem!AH$34)+SUMIF(IITChem!$AK$36,$A80,IITChem!AH$42)+SUMIF(IITChem!$AK$44,$A80,IITChem!AH$50)+SUMIF(IITChem!$AK$52,$A80,IITChem!AH$58)+SUMIF(IITChem!$AK$60,$A80,IITChem!AH$66)+SUMIF(IITChem!$AK$68,$A80,IITChem!AH$74)+SUMIF(IITChem!$AK$76,$A80,IITChem!AH$82)+SUMIF(IITChem!$AK$84,$A80,IITChem!AH$90)+SUMIF(IITChem!$AK$92,$A80,IITChem!AH$98))+(SUMIF(Bio!$AK$12,$A80,Bio!AH$18)+SUMIF(Bio!$AK$20,$A80,Bio!AH$26)+SUMIF(Bio!$AK$28,$A80,Bio!AH$34)+SUMIF(Bio!$AK$36,$A80,Bio!AH$42)+SUMIF(Bio!$AK$44,$A80,Bio!AH$50)+SUMIF(Bio!$AK$52,$A80,Bio!AH$58)+SUMIF(Bio!$AK$60,$A80,Bio!AH$66)+SUMIF(Bio!$AK$68,$A80,Bio!AH$74)+SUMIF(Bio!$AK$76,$A80,Bio!AH$82)+SUMIF(Bio!$AK$84,$A80,Bio!AH$90)+SUMIF(Bio!$AK$92,$A80,Bio!AH$98))+(SUMIF(Maths!$AK$12,$A80,Maths!AH$18)+SUMIF(Maths!$AK$20,$A80,Maths!AH$26)+SUMIF(Maths!$AK$28,$A80,Maths!AH$34)+SUMIF(Maths!$AK$36,$A80,Maths!AH$42)+SUMIF(Maths!$AK$44,$A80,Maths!AH$50)+SUMIF(Maths!$AK$52,$A80,Maths!AH$58)+SUMIF(Maths!$AK$60,$A80,Maths!AH$66)+SUMIF(Maths!$AK$68,$A80,Maths!AH$74)+SUMIF(Maths!$AK$76,$A80,Maths!AH$82)+SUMIF(Maths!$AK$84,$A80,Maths!AH$90)+SUMIF(Maths!$AK$92,$A80,Maths!AH$98))+(SUMIF(IITMaths!$AK$12,$A80,IITMaths!AH$18)+SUMIF(IITMaths!$AK$20,$A80,IITMaths!AH$26)+SUMIF(IITMaths!$AK$28,$A80,IITMaths!AH$34)+SUMIF(IITMaths!$AK$36,$A80,IITMaths!AH$42)+SUMIF(IITMaths!$AK$44,$A80,IITMaths!AH$50)+SUMIF(IITMaths!$AK$52,$A80,IITMaths!AH$58)+SUMIF(IITMaths!$AK$60,$A80,IITMaths!AH$66)+SUMIF(IITMaths!$AK$68,$A80,IITMaths!AH$74)+SUMIF(IITMaths!$AK$76,$A80,IITMaths!AH$82)+SUMIF(IITMaths!$AK$84,$A80,IITMaths!AH$90)+SUMIF(IITMaths!$AK$92,$A80,IITMaths!AH$98))+(SUMIF(FourthLecture!$AK$12,$A80,FourthLecture!AH$18)+SUMIF(FourthLecture!$AK$20,$A80,FourthLecture!AH$26)+SUMIF(FourthLecture!$AK$28,$A80,FourthLecture!AH$34)+SUMIF(FourthLecture!$AK$36,$A80,FourthLecture!AH$42)+SUMIF(FourthLecture!$AK$44,$A80,FourthLecture!AH$50)+SUMIF(FourthLecture!$AK$52,$A80,FourthLecture!AH$58)+SUMIF(FourthLecture!$AK$60,$A80,FourthLecture!AH$66)+SUMIF(FourthLecture!$AK$68,$A80,FourthLecture!AH$74)+SUMIF(FourthLecture!$AK$76,$A80,FourthLecture!AH$82)+SUMIF(FourthLecture!$AK$84,$A80,FourthLecture!AH$90)+SUMIF(FourthLecture!$AK$92,$A80,FourthLecture!AH$98))+(SUMIF(OtherSubjects!$AK$12,$A80,OtherSubjects!AH$18)+SUMIF(OtherSubjects!$AK$20,$A80,OtherSubjects!AH$26)+SUMIF(OtherSubjects!$AK$28,$A80,OtherSubjects!AH$34)+SUMIF(OtherSubjects!$AK$36,$A80,OtherSubjects!AH$42)+SUMIF(OtherSubjects!$AK$44,$A80,OtherSubjects!AH$50)+SUMIF(OtherSubjects!$AK$52,$A80,OtherSubjects!AH$58)+SUMIF(OtherSubjects!$AK$60,$A80,OtherSubjects!AH$66)+SUMIF(OtherSubjects!$AK$68,$A80,OtherSubjects!AH$74)+SUMIF(OtherSubjects!$AK$76,$A80,OtherSubjects!AH$82)+SUMIF(OtherSubjects!$AK$84,$A80,OtherSubjects!AH$90)+SUMIF(OtherSubjects!$AK$92,$A80,OtherSubjects!AH$98))</f>
        <v>0</v>
      </c>
      <c r="H80" s="331">
        <f>(SUMIF(Physics!$AK$12,$A80,Physics!AI$18)+SUMIF(Physics!$AK$20,$A80,Physics!AI$26)+SUMIF(Physics!$AK$28,$A80,Physics!AI$34)+SUMIF(Physics!$AK$36,$A80,Physics!AI$42)+SUMIF(Physics!$AK$44,$A80,Physics!AI$50)+SUMIF(Physics!$AK$52,$A80,Physics!AI$58)+SUMIF(Physics!$AK$60,$A80,Physics!AI$66)+SUMIF(Physics!$AK$68,$A80,Physics!AI$74)+SUMIF(Physics!$AK$76,$A80,Physics!AI$82)+SUMIF(Physics!$AK$84,$A80,Physics!AI$90)+SUMIF(Physics!$AK$92,$A80,Physics!AI$98))+(SUMIF(IITPhysics!$AK$12,$A80,IITPhysics!AI$18)+SUMIF(IITPhysics!$AK$20,$A80,IITPhysics!AI$26)+SUMIF(IITPhysics!$AK$28,$A80,IITPhysics!AI$34)+SUMIF(IITPhysics!$AK$36,$A80,IITPhysics!AI$42)+SUMIF(IITPhysics!$AK$44,$A80,IITPhysics!AI$50)+SUMIF(IITPhysics!$AK$52,$A80,IITPhysics!AI$58)+SUMIF(IITPhysics!$AK$60,$A80,IITPhysics!AI$66)+SUMIF(IITPhysics!$AK$68,$A80,IITPhysics!AI$74)+SUMIF(IITPhysics!$AK$76,$A80,IITPhysics!AI$82)+SUMIF(IITPhysics!$AK$84,$A80,IITPhysics!AI$90)+SUMIF(IITPhysics!$AK$92,$A80,IITPhysics!AI$98))+(SUMIF(Chem!$AK$12,$A80,Chem!AI$18)+SUMIF(Chem!$AK$20,$A80,Chem!AI$26)+SUMIF(Chem!$AK$28,$A80,Chem!AI$34)+SUMIF(Chem!$AK$36,$A80,Chem!AI$42)+SUMIF(Chem!$AK$44,$A80,Chem!AI$50)+SUMIF(Chem!$AK$52,$A80,Chem!AI$58)+SUMIF(Chem!$AK$60,$A80,Chem!AI$66)+SUMIF(Chem!$AK$68,$A80,Chem!AI$74)+SUMIF(Chem!$AK$76,$A80,Chem!AI$82)+SUMIF(Chem!$AK$84,$A80,Chem!AI$90)+SUMIF(Chem!$AK$92,$A80,Chem!AI$98))+(SUMIF(IITChem!$AK$12,$A80,IITChem!AI$18)+SUMIF(IITChem!$AK$20,$A80,IITChem!AI$26)+SUMIF(IITChem!$AK$28,$A80,IITChem!AI$34)+SUMIF(IITChem!$AK$36,$A80,IITChem!AI$42)+SUMIF(IITChem!$AK$44,$A80,IITChem!AI$50)+SUMIF(IITChem!$AK$52,$A80,IITChem!AI$58)+SUMIF(IITChem!$AK$60,$A80,IITChem!AI$66)+SUMIF(IITChem!$AK$68,$A80,IITChem!AI$74)+SUMIF(IITChem!$AK$76,$A80,IITChem!AI$82)+SUMIF(IITChem!$AK$84,$A80,IITChem!AI$90)+SUMIF(IITChem!$AK$92,$A80,IITChem!AI$98))+(SUMIF(Bio!$AK$12,$A80,Bio!AI$18)+SUMIF(Bio!$AK$20,$A80,Bio!AI$26)+SUMIF(Bio!$AK$28,$A80,Bio!AI$34)+SUMIF(Bio!$AK$36,$A80,Bio!AI$42)+SUMIF(Bio!$AK$44,$A80,Bio!AI$50)+SUMIF(Bio!$AK$52,$A80,Bio!AI$58)+SUMIF(Bio!$AK$60,$A80,Bio!AI$66)+SUMIF(Bio!$AK$68,$A80,Bio!AI$74)+SUMIF(Bio!$AK$76,$A80,Bio!AI$82)+SUMIF(Bio!$AK$84,$A80,Bio!AI$90)+SUMIF(Bio!$AK$92,$A80,Bio!AI$98))+(SUMIF(Maths!$AK$12,$A80,Maths!AI$18)+SUMIF(Maths!$AK$20,$A80,Maths!AI$26)+SUMIF(Maths!$AK$28,$A80,Maths!AI$34)+SUMIF(Maths!$AK$36,$A80,Maths!AI$42)+SUMIF(Maths!$AK$44,$A80,Maths!AI$50)+SUMIF(Maths!$AK$52,$A80,Maths!AI$58)+SUMIF(Maths!$AK$60,$A80,Maths!AI$66)+SUMIF(Maths!$AK$68,$A80,Maths!AI$74)+SUMIF(Maths!$AK$76,$A80,Maths!AI$82)+SUMIF(Maths!$AK$84,$A80,Maths!AI$90)+SUMIF(Maths!$AK$92,$A80,Maths!AI$98))+(SUMIF(IITMaths!$AK$12,$A80,IITMaths!AI$18)+SUMIF(IITMaths!$AK$20,$A80,IITMaths!AI$26)+SUMIF(IITMaths!$AK$28,$A80,IITMaths!AI$34)+SUMIF(IITMaths!$AK$36,$A80,IITMaths!AI$42)+SUMIF(IITMaths!$AK$44,$A80,IITMaths!AI$50)+SUMIF(IITMaths!$AK$52,$A80,IITMaths!AI$58)+SUMIF(IITMaths!$AK$60,$A80,IITMaths!AI$66)+SUMIF(IITMaths!$AK$68,$A80,IITMaths!AI$74)+SUMIF(IITMaths!$AK$76,$A80,IITMaths!AI$82)+SUMIF(IITMaths!$AK$84,$A80,IITMaths!AI$90)+SUMIF(IITMaths!$AK$92,$A80,IITMaths!AI$98))+(SUMIF(FourthLecture!$AK$12,$A80,FourthLecture!AI$18)+SUMIF(FourthLecture!$AK$20,$A80,FourthLecture!AI$26)+SUMIF(FourthLecture!$AK$28,$A80,FourthLecture!AI$34)+SUMIF(FourthLecture!$AK$36,$A80,FourthLecture!AI$42)+SUMIF(FourthLecture!$AK$44,$A80,FourthLecture!AI$50)+SUMIF(FourthLecture!$AK$52,$A80,FourthLecture!AI$58)+SUMIF(FourthLecture!$AK$60,$A80,FourthLecture!AI$66)+SUMIF(FourthLecture!$AK$68,$A80,FourthLecture!AI$74)+SUMIF(FourthLecture!$AK$76,$A80,FourthLecture!AI$82)+SUMIF(FourthLecture!$AK$84,$A80,FourthLecture!AI$90)+SUMIF(FourthLecture!$AK$92,$A80,FourthLecture!AI$98))+(SUMIF(OtherSubjects!$AK$12,$A80,OtherSubjects!AI$18)+SUMIF(OtherSubjects!$AK$20,$A80,OtherSubjects!AI$26)+SUMIF(OtherSubjects!$AK$28,$A80,OtherSubjects!AI$34)+SUMIF(OtherSubjects!$AK$36,$A80,OtherSubjects!AI$42)+SUMIF(OtherSubjects!$AK$44,$A80,OtherSubjects!AI$50)+SUMIF(OtherSubjects!$AK$52,$A80,OtherSubjects!AI$58)+SUMIF(OtherSubjects!$AK$60,$A80,OtherSubjects!AI$66)+SUMIF(OtherSubjects!$AK$68,$A80,OtherSubjects!AI$74)+SUMIF(OtherSubjects!$AK$76,$A80,OtherSubjects!AI$82)+SUMIF(OtherSubjects!$AK$84,$A80,OtherSubjects!AI$90)+SUMIF(OtherSubjects!$AK$92,$A80,OtherSubjects!AI$98))</f>
        <v>0</v>
      </c>
      <c r="I80" s="331">
        <f>(SUMIF(Physics!$AK$12,$A80,Physics!AJ$18)+SUMIF(Physics!$AK$20,$A80,Physics!AJ$26)+SUMIF(Physics!$AK$28,$A80,Physics!AJ$34)+SUMIF(Physics!$AK$36,$A80,Physics!AJ$42)+SUMIF(Physics!$AK$44,$A80,Physics!AJ$50)+SUMIF(Physics!$AK$52,$A80,Physics!AJ$58)+SUMIF(Physics!$AK$60,$A80,Physics!AJ$66)+SUMIF(Physics!$AK$68,$A80,Physics!AJ$74)+SUMIF(Physics!$AK$76,$A80,Physics!AJ$82)+SUMIF(Physics!$AK$84,$A80,Physics!AJ$90)+SUMIF(Physics!$AK$92,$A80,Physics!AJ$98))+(SUMIF(IITPhysics!$AK$12,$A80,IITPhysics!AJ$18)+SUMIF(IITPhysics!$AK$20,$A80,IITPhysics!AJ$26)+SUMIF(IITPhysics!$AK$28,$A80,IITPhysics!AJ$34)+SUMIF(IITPhysics!$AK$36,$A80,IITPhysics!AJ$42)+SUMIF(IITPhysics!$AK$44,$A80,IITPhysics!AJ$50)+SUMIF(IITPhysics!$AK$52,$A80,IITPhysics!AJ$58)+SUMIF(IITPhysics!$AK$60,$A80,IITPhysics!AJ$66)+SUMIF(IITPhysics!$AK$68,$A80,IITPhysics!AJ$74)+SUMIF(IITPhysics!$AK$76,$A80,IITPhysics!AJ$82)+SUMIF(IITPhysics!$AK$84,$A80,IITPhysics!AJ$90)+SUMIF(IITPhysics!$AK$92,$A80,IITPhysics!AJ$98))+(SUMIF(Chem!$AK$12,$A80,Chem!AJ$18)+SUMIF(Chem!$AK$20,$A80,Chem!AJ$26)+SUMIF(Chem!$AK$28,$A80,Chem!AJ$34)+SUMIF(Chem!$AK$36,$A80,Chem!AJ$42)+SUMIF(Chem!$AK$44,$A80,Chem!AJ$50)+SUMIF(Chem!$AK$52,$A80,Chem!AJ$58)+SUMIF(Chem!$AK$60,$A80,Chem!AJ$66)+SUMIF(Chem!$AK$68,$A80,Chem!AJ$74)+SUMIF(Chem!$AK$76,$A80,Chem!AJ$82)+SUMIF(Chem!$AK$84,$A80,Chem!AJ$90)+SUMIF(Chem!$AK$92,$A80,Chem!AJ$98))+(SUMIF(IITChem!$AK$12,$A80,IITChem!AJ$18)+SUMIF(IITChem!$AK$20,$A80,IITChem!AJ$26)+SUMIF(IITChem!$AK$28,$A80,IITChem!AJ$34)+SUMIF(IITChem!$AK$36,$A80,IITChem!AJ$42)+SUMIF(IITChem!$AK$44,$A80,IITChem!AJ$50)+SUMIF(IITChem!$AK$52,$A80,IITChem!AJ$58)+SUMIF(IITChem!$AK$60,$A80,IITChem!AJ$66)+SUMIF(IITChem!$AK$68,$A80,IITChem!AJ$74)+SUMIF(IITChem!$AK$76,$A80,IITChem!AJ$82)+SUMIF(IITChem!$AK$84,$A80,IITChem!AJ$90)+SUMIF(IITChem!$AK$92,$A80,IITChem!AJ$98))+(SUMIF(Bio!$AK$12,$A80,Bio!AJ$18)+SUMIF(Bio!$AK$20,$A80,Bio!AJ$26)+SUMIF(Bio!$AK$28,$A80,Bio!AJ$34)+SUMIF(Bio!$AK$36,$A80,Bio!AJ$42)+SUMIF(Bio!$AK$44,$A80,Bio!AJ$50)+SUMIF(Bio!$AK$52,$A80,Bio!AJ$58)+SUMIF(Bio!$AK$60,$A80,Bio!AJ$66)+SUMIF(Bio!$AK$68,$A80,Bio!AJ$74)+SUMIF(Bio!$AK$76,$A80,Bio!AJ$82)+SUMIF(Bio!$AK$84,$A80,Bio!AJ$90)+SUMIF(Bio!$AK$92,$A80,Bio!AJ$98))+(SUMIF(Maths!$AK$12,$A80,Maths!AJ$18)+SUMIF(Maths!$AK$20,$A80,Maths!AJ$26)+SUMIF(Maths!$AK$28,$A80,Maths!AJ$34)+SUMIF(Maths!$AK$36,$A80,Maths!AJ$42)+SUMIF(Maths!$AK$44,$A80,Maths!AJ$50)+SUMIF(Maths!$AK$52,$A80,Maths!AJ$58)+SUMIF(Maths!$AK$60,$A80,Maths!AJ$66)+SUMIF(Maths!$AK$68,$A80,Maths!AJ$74)+SUMIF(Maths!$AK$76,$A80,Maths!AJ$82)+SUMIF(Maths!$AK$84,$A80,Maths!AJ$90)+SUMIF(Maths!$AK$92,$A80,Maths!AJ$98))+(SUMIF(IITMaths!$AK$12,$A80,IITMaths!AJ$18)+SUMIF(IITMaths!$AK$20,$A80,IITMaths!AJ$26)+SUMIF(IITMaths!$AK$28,$A80,IITMaths!AJ$34)+SUMIF(IITMaths!$AK$36,$A80,IITMaths!AJ$42)+SUMIF(IITMaths!$AK$44,$A80,IITMaths!AJ$50)+SUMIF(IITMaths!$AK$52,$A80,IITMaths!AJ$58)+SUMIF(IITMaths!$AK$60,$A80,IITMaths!AJ$66)+SUMIF(IITMaths!$AK$68,$A80,IITMaths!AJ$74)+SUMIF(IITMaths!$AK$76,$A80,IITMaths!AJ$82)+SUMIF(IITMaths!$AK$84,$A80,IITMaths!AJ$90)+SUMIF(IITMaths!$AK$92,$A80,IITMaths!AJ$98))+(SUMIF(FourthLecture!$AK$12,$A80,FourthLecture!AJ$18)+SUMIF(FourthLecture!$AK$20,$A80,FourthLecture!AJ$26)+SUMIF(FourthLecture!$AK$28,$A80,FourthLecture!AJ$34)+SUMIF(FourthLecture!$AK$36,$A80,FourthLecture!AJ$42)+SUMIF(FourthLecture!$AK$44,$A80,FourthLecture!AJ$50)+SUMIF(FourthLecture!$AK$52,$A80,FourthLecture!AJ$58)+SUMIF(FourthLecture!$AK$60,$A80,FourthLecture!AJ$66)+SUMIF(FourthLecture!$AK$68,$A80,FourthLecture!AJ$74)+SUMIF(FourthLecture!$AK$76,$A80,FourthLecture!AJ$82)+SUMIF(FourthLecture!$AK$84,$A80,FourthLecture!AJ$90)+SUMIF(FourthLecture!$AK$92,$A80,FourthLecture!AJ$98))+(SUMIF(OtherSubjects!$AK$12,$A80,OtherSubjects!AJ$18)+SUMIF(OtherSubjects!$AK$20,$A80,OtherSubjects!AJ$26)+SUMIF(OtherSubjects!$AK$28,$A80,OtherSubjects!AJ$34)+SUMIF(OtherSubjects!$AK$36,$A80,OtherSubjects!AJ$42)+SUMIF(OtherSubjects!$AK$44,$A80,OtherSubjects!AJ$50)+SUMIF(OtherSubjects!$AK$52,$A80,OtherSubjects!AJ$58)+SUMIF(OtherSubjects!$AK$60,$A80,OtherSubjects!AJ$66)+SUMIF(OtherSubjects!$AK$68,$A80,OtherSubjects!AJ$74)+SUMIF(OtherSubjects!$AK$76,$A80,OtherSubjects!AJ$82)+SUMIF(OtherSubjects!$AK$84,$A80,OtherSubjects!AJ$90)+SUMIF(OtherSubjects!$AK$92,$A80,OtherSubjects!AJ$98))</f>
        <v>0</v>
      </c>
      <c r="J80" s="331">
        <f>(SUMIF(Physics!$AK$12,$A80,Physics!AK$18)+SUMIF(Physics!$AK$20,$A80,Physics!AK$26)+SUMIF(Physics!$AK$28,$A80,Physics!AK$34)+SUMIF(Physics!$AK$36,$A80,Physics!AK$42)+SUMIF(Physics!$AK$44,$A80,Physics!AK$50)+SUMIF(Physics!$AK$52,$A80,Physics!AK$58)+SUMIF(Physics!$AK$60,$A80,Physics!AK$66)+SUMIF(Physics!$AK$68,$A80,Physics!AK$74)+SUMIF(Physics!$AK$76,$A80,Physics!AK$82)+SUMIF(Physics!$AK$84,$A80,Physics!AK$90)+SUMIF(Physics!$AK$92,$A80,Physics!AK$98))+(SUMIF(IITPhysics!$AK$12,$A80,IITPhysics!AK$18)+SUMIF(IITPhysics!$AK$20,$A80,IITPhysics!AK$26)+SUMIF(IITPhysics!$AK$28,$A80,IITPhysics!AK$34)+SUMIF(IITPhysics!$AK$36,$A80,IITPhysics!AK$42)+SUMIF(IITPhysics!$AK$44,$A80,IITPhysics!AK$50)+SUMIF(IITPhysics!$AK$52,$A80,IITPhysics!AK$58)+SUMIF(IITPhysics!$AK$60,$A80,IITPhysics!AK$66)+SUMIF(IITPhysics!$AK$68,$A80,IITPhysics!AK$74)+SUMIF(IITPhysics!$AK$76,$A80,IITPhysics!AK$82)+SUMIF(IITPhysics!$AK$84,$A80,IITPhysics!AK$90)+SUMIF(IITPhysics!$AK$92,$A80,IITPhysics!AK$98))+(SUMIF(Chem!$AK$12,$A80,Chem!AK$18)+SUMIF(Chem!$AK$20,$A80,Chem!AK$26)+SUMIF(Chem!$AK$28,$A80,Chem!AK$34)+SUMIF(Chem!$AK$36,$A80,Chem!AK$42)+SUMIF(Chem!$AK$44,$A80,Chem!AK$50)+SUMIF(Chem!$AK$52,$A80,Chem!AK$58)+SUMIF(Chem!$AK$60,$A80,Chem!AK$66)+SUMIF(Chem!$AK$68,$A80,Chem!AK$74)+SUMIF(Chem!$AK$76,$A80,Chem!AK$82)+SUMIF(Chem!$AK$84,$A80,Chem!AK$90)+SUMIF(Chem!$AK$92,$A80,Chem!AK$98))+(SUMIF(IITChem!$AK$12,$A80,IITChem!AK$18)+SUMIF(IITChem!$AK$20,$A80,IITChem!AK$26)+SUMIF(IITChem!$AK$28,$A80,IITChem!AK$34)+SUMIF(IITChem!$AK$36,$A80,IITChem!AK$42)+SUMIF(IITChem!$AK$44,$A80,IITChem!AK$50)+SUMIF(IITChem!$AK$52,$A80,IITChem!AK$58)+SUMIF(IITChem!$AK$60,$A80,IITChem!AK$66)+SUMIF(IITChem!$AK$68,$A80,IITChem!AK$74)+SUMIF(IITChem!$AK$76,$A80,IITChem!AK$82)+SUMIF(IITChem!$AK$84,$A80,IITChem!AK$90)+SUMIF(IITChem!$AK$92,$A80,IITChem!AK$98))+(SUMIF(Bio!$AK$12,$A80,Bio!AK$18)+SUMIF(Bio!$AK$20,$A80,Bio!AK$26)+SUMIF(Bio!$AK$28,$A80,Bio!AK$34)+SUMIF(Bio!$AK$36,$A80,Bio!AK$42)+SUMIF(Bio!$AK$44,$A80,Bio!AK$50)+SUMIF(Bio!$AK$52,$A80,Bio!AK$58)+SUMIF(Bio!$AK$60,$A80,Bio!AK$66)+SUMIF(Bio!$AK$68,$A80,Bio!AK$74)+SUMIF(Bio!$AK$76,$A80,Bio!AK$82)+SUMIF(Bio!$AK$84,$A80,Bio!AK$90)+SUMIF(Bio!$AK$92,$A80,Bio!AK$98))+(SUMIF(Maths!$AK$12,$A80,Maths!AK$18)+SUMIF(Maths!$AK$20,$A80,Maths!AK$26)+SUMIF(Maths!$AK$28,$A80,Maths!AK$34)+SUMIF(Maths!$AK$36,$A80,Maths!AK$42)+SUMIF(Maths!$AK$44,$A80,Maths!AK$50)+SUMIF(Maths!$AK$52,$A80,Maths!AK$58)+SUMIF(Maths!$AK$60,$A80,Maths!AK$66)+SUMIF(Maths!$AK$68,$A80,Maths!AK$74)+SUMIF(Maths!$AK$76,$A80,Maths!AK$82)+SUMIF(Maths!$AK$84,$A80,Maths!AK$90)+SUMIF(Maths!$AK$92,$A80,Maths!AK$98))+(SUMIF(IITMaths!$AK$12,$A80,IITMaths!AK$18)+SUMIF(IITMaths!$AK$20,$A80,IITMaths!AK$26)+SUMIF(IITMaths!$AK$28,$A80,IITMaths!AK$34)+SUMIF(IITMaths!$AK$36,$A80,IITMaths!AK$42)+SUMIF(IITMaths!$AK$44,$A80,IITMaths!AK$50)+SUMIF(IITMaths!$AK$52,$A80,IITMaths!AK$58)+SUMIF(IITMaths!$AK$60,$A80,IITMaths!AK$66)+SUMIF(IITMaths!$AK$68,$A80,IITMaths!AK$74)+SUMIF(IITMaths!$AK$76,$A80,IITMaths!AK$82)+SUMIF(IITMaths!$AK$84,$A80,IITMaths!AK$90)+SUMIF(IITMaths!$AK$92,$A80,IITMaths!AK$98))+(SUMIF(FourthLecture!$AK$12,$A80,FourthLecture!AK$18)+SUMIF(FourthLecture!$AK$20,$A80,FourthLecture!AK$26)+SUMIF(FourthLecture!$AK$28,$A80,FourthLecture!AK$34)+SUMIF(FourthLecture!$AK$36,$A80,FourthLecture!AK$42)+SUMIF(FourthLecture!$AK$44,$A80,FourthLecture!AK$50)+SUMIF(FourthLecture!$AK$52,$A80,FourthLecture!AK$58)+SUMIF(FourthLecture!$AK$60,$A80,FourthLecture!AK$66)+SUMIF(FourthLecture!$AK$68,$A80,FourthLecture!AK$74)+SUMIF(FourthLecture!$AK$76,$A80,FourthLecture!AK$82)+SUMIF(FourthLecture!$AK$84,$A80,FourthLecture!AK$90)+SUMIF(FourthLecture!$AK$92,$A80,FourthLecture!AK$98))+(SUMIF(OtherSubjects!$AK$12,$A80,OtherSubjects!AK$18)+SUMIF(OtherSubjects!$AK$20,$A80,OtherSubjects!AK$26)+SUMIF(OtherSubjects!$AK$28,$A80,OtherSubjects!AK$34)+SUMIF(OtherSubjects!$AK$36,$A80,OtherSubjects!AK$42)+SUMIF(OtherSubjects!$AK$44,$A80,OtherSubjects!AK$50)+SUMIF(OtherSubjects!$AK$52,$A80,OtherSubjects!AK$58)+SUMIF(OtherSubjects!$AK$60,$A80,OtherSubjects!AK$66)+SUMIF(OtherSubjects!$AK$68,$A80,OtherSubjects!AK$74)+SUMIF(OtherSubjects!$AK$76,$A80,OtherSubjects!AK$82)+SUMIF(OtherSubjects!$AK$84,$A80,OtherSubjects!AK$90)+SUMIF(OtherSubjects!$AK$92,$A80,OtherSubjects!AK$98))</f>
        <v>0</v>
      </c>
      <c r="K80" s="331">
        <f>(SUMIF(Physics!$AK$12,$A80,Physics!AL$18)+SUMIF(Physics!$AK$20,$A80,Physics!AL$26)+SUMIF(Physics!$AK$28,$A80,Physics!AL$34)+SUMIF(Physics!$AK$36,$A80,Physics!AL$42)+SUMIF(Physics!$AK$44,$A80,Physics!AL$50)+SUMIF(Physics!$AK$52,$A80,Physics!AL$58)+SUMIF(Physics!$AK$60,$A80,Physics!AL$66)+SUMIF(Physics!$AK$68,$A80,Physics!AL$74)+SUMIF(Physics!$AK$76,$A80,Physics!AL$82)+SUMIF(Physics!$AK$84,$A80,Physics!AL$90)+SUMIF(Physics!$AK$92,$A80,Physics!AL$98))+(SUMIF(IITPhysics!$AK$12,$A80,IITPhysics!AL$18)+SUMIF(IITPhysics!$AK$20,$A80,IITPhysics!AL$26)+SUMIF(IITPhysics!$AK$28,$A80,IITPhysics!AL$34)+SUMIF(IITPhysics!$AK$36,$A80,IITPhysics!AL$42)+SUMIF(IITPhysics!$AK$44,$A80,IITPhysics!AL$50)+SUMIF(IITPhysics!$AK$52,$A80,IITPhysics!AL$58)+SUMIF(IITPhysics!$AK$60,$A80,IITPhysics!AL$66)+SUMIF(IITPhysics!$AK$68,$A80,IITPhysics!AL$74)+SUMIF(IITPhysics!$AK$76,$A80,IITPhysics!AL$82)+SUMIF(IITPhysics!$AK$84,$A80,IITPhysics!AL$90)+SUMIF(IITPhysics!$AK$92,$A80,IITPhysics!AL$98))+(SUMIF(Chem!$AK$12,$A80,Chem!AL$18)+SUMIF(Chem!$AK$20,$A80,Chem!AL$26)+SUMIF(Chem!$AK$28,$A80,Chem!AL$34)+SUMIF(Chem!$AK$36,$A80,Chem!AL$42)+SUMIF(Chem!$AK$44,$A80,Chem!AL$50)+SUMIF(Chem!$AK$52,$A80,Chem!AL$58)+SUMIF(Chem!$AK$60,$A80,Chem!AL$66)+SUMIF(Chem!$AK$68,$A80,Chem!AL$74)+SUMIF(Chem!$AK$76,$A80,Chem!AL$82)+SUMIF(Chem!$AK$84,$A80,Chem!AL$90)+SUMIF(Chem!$AK$92,$A80,Chem!AL$98))+(SUMIF(IITChem!$AK$12,$A80,IITChem!AL$18)+SUMIF(IITChem!$AK$20,$A80,IITChem!AL$26)+SUMIF(IITChem!$AK$28,$A80,IITChem!AL$34)+SUMIF(IITChem!$AK$36,$A80,IITChem!AL$42)+SUMIF(IITChem!$AK$44,$A80,IITChem!AL$50)+SUMIF(IITChem!$AK$52,$A80,IITChem!AL$58)+SUMIF(IITChem!$AK$60,$A80,IITChem!AL$66)+SUMIF(IITChem!$AK$68,$A80,IITChem!AL$74)+SUMIF(IITChem!$AK$76,$A80,IITChem!AL$82)+SUMIF(IITChem!$AK$84,$A80,IITChem!AL$90)+SUMIF(IITChem!$AK$92,$A80,IITChem!AL$98))+(SUMIF(Bio!$AK$12,$A80,Bio!AL$18)+SUMIF(Bio!$AK$20,$A80,Bio!AL$26)+SUMIF(Bio!$AK$28,$A80,Bio!AL$34)+SUMIF(Bio!$AK$36,$A80,Bio!AL$42)+SUMIF(Bio!$AK$44,$A80,Bio!AL$50)+SUMIF(Bio!$AK$52,$A80,Bio!AL$58)+SUMIF(Bio!$AK$60,$A80,Bio!AL$66)+SUMIF(Bio!$AK$68,$A80,Bio!AL$74)+SUMIF(Bio!$AK$76,$A80,Bio!AL$82)+SUMIF(Bio!$AK$84,$A80,Bio!AL$90)+SUMIF(Bio!$AK$92,$A80,Bio!AL$98))+(SUMIF(Maths!$AK$12,$A80,Maths!AL$18)+SUMIF(Maths!$AK$20,$A80,Maths!AL$26)+SUMIF(Maths!$AK$28,$A80,Maths!AL$34)+SUMIF(Maths!$AK$36,$A80,Maths!AL$42)+SUMIF(Maths!$AK$44,$A80,Maths!AL$50)+SUMIF(Maths!$AK$52,$A80,Maths!AL$58)+SUMIF(Maths!$AK$60,$A80,Maths!AL$66)+SUMIF(Maths!$AK$68,$A80,Maths!AL$74)+SUMIF(Maths!$AK$76,$A80,Maths!AL$82)+SUMIF(Maths!$AK$84,$A80,Maths!AL$90)+SUMIF(Maths!$AK$92,$A80,Maths!AL$98))+(SUMIF(IITMaths!$AK$12,$A80,IITMaths!AL$18)+SUMIF(IITMaths!$AK$20,$A80,IITMaths!AL$26)+SUMIF(IITMaths!$AK$28,$A80,IITMaths!AL$34)+SUMIF(IITMaths!$AK$36,$A80,IITMaths!AL$42)+SUMIF(IITMaths!$AK$44,$A80,IITMaths!AL$50)+SUMIF(IITMaths!$AK$52,$A80,IITMaths!AL$58)+SUMIF(IITMaths!$AK$60,$A80,IITMaths!AL$66)+SUMIF(IITMaths!$AK$68,$A80,IITMaths!AL$74)+SUMIF(IITMaths!$AK$76,$A80,IITMaths!AL$82)+SUMIF(IITMaths!$AK$84,$A80,IITMaths!AL$90)+SUMIF(IITMaths!$AK$92,$A80,IITMaths!AL$98))+(SUMIF(FourthLecture!$AK$12,$A80,FourthLecture!AL$18)+SUMIF(FourthLecture!$AK$20,$A80,FourthLecture!AL$26)+SUMIF(FourthLecture!$AK$28,$A80,FourthLecture!AL$34)+SUMIF(FourthLecture!$AK$36,$A80,FourthLecture!AL$42)+SUMIF(FourthLecture!$AK$44,$A80,FourthLecture!AL$50)+SUMIF(FourthLecture!$AK$52,$A80,FourthLecture!AL$58)+SUMIF(FourthLecture!$AK$60,$A80,FourthLecture!AL$66)+SUMIF(FourthLecture!$AK$68,$A80,FourthLecture!AL$74)+SUMIF(FourthLecture!$AK$76,$A80,FourthLecture!AL$82)+SUMIF(FourthLecture!$AK$84,$A80,FourthLecture!AL$90)+SUMIF(FourthLecture!$AK$92,$A80,FourthLecture!AL$98))+(SUMIF(OtherSubjects!$AK$12,$A80,OtherSubjects!AL$18)+SUMIF(OtherSubjects!$AK$20,$A80,OtherSubjects!AL$26)+SUMIF(OtherSubjects!$AK$28,$A80,OtherSubjects!AL$34)+SUMIF(OtherSubjects!$AK$36,$A80,OtherSubjects!AL$42)+SUMIF(OtherSubjects!$AK$44,$A80,OtherSubjects!AL$50)+SUMIF(OtherSubjects!$AK$52,$A80,OtherSubjects!AL$58)+SUMIF(OtherSubjects!$AK$60,$A80,OtherSubjects!AL$66)+SUMIF(OtherSubjects!$AK$68,$A80,OtherSubjects!AL$74)+SUMIF(OtherSubjects!$AK$76,$A80,OtherSubjects!AL$82)+SUMIF(OtherSubjects!$AK$84,$A80,OtherSubjects!AL$90)+SUMIF(OtherSubjects!$AK$92,$A80,OtherSubjects!AL$98))</f>
        <v>0</v>
      </c>
      <c r="L80" s="331">
        <f>(SUMIF(Physics!$AK$12,$A80,Physics!AM$18)+SUMIF(Physics!$AK$20,$A80,Physics!AM$26)+SUMIF(Physics!$AK$28,$A80,Physics!AM$34)+SUMIF(Physics!$AK$36,$A80,Physics!AM$42)+SUMIF(Physics!$AK$44,$A80,Physics!AM$50)+SUMIF(Physics!$AK$52,$A80,Physics!AM$58)+SUMIF(Physics!$AK$60,$A80,Physics!AM$66)+SUMIF(Physics!$AK$68,$A80,Physics!AM$74)+SUMIF(Physics!$AK$76,$A80,Physics!AM$82)+SUMIF(Physics!$AK$84,$A80,Physics!AM$90)+SUMIF(Physics!$AK$92,$A80,Physics!AM$98))+(SUMIF(IITPhysics!$AK$12,$A80,IITPhysics!AM$18)+SUMIF(IITPhysics!$AK$20,$A80,IITPhysics!AM$26)+SUMIF(IITPhysics!$AK$28,$A80,IITPhysics!AM$34)+SUMIF(IITPhysics!$AK$36,$A80,IITPhysics!AM$42)+SUMIF(IITPhysics!$AK$44,$A80,IITPhysics!AM$50)+SUMIF(IITPhysics!$AK$52,$A80,IITPhysics!AM$58)+SUMIF(IITPhysics!$AK$60,$A80,IITPhysics!AM$66)+SUMIF(IITPhysics!$AK$68,$A80,IITPhysics!AM$74)+SUMIF(IITPhysics!$AK$76,$A80,IITPhysics!AM$82)+SUMIF(IITPhysics!$AK$84,$A80,IITPhysics!AM$90)+SUMIF(IITPhysics!$AK$92,$A80,IITPhysics!AM$98))+(SUMIF(Chem!$AK$12,$A80,Chem!AM$18)+SUMIF(Chem!$AK$20,$A80,Chem!AM$26)+SUMIF(Chem!$AK$28,$A80,Chem!AM$34)+SUMIF(Chem!$AK$36,$A80,Chem!AM$42)+SUMIF(Chem!$AK$44,$A80,Chem!AM$50)+SUMIF(Chem!$AK$52,$A80,Chem!AM$58)+SUMIF(Chem!$AK$60,$A80,Chem!AM$66)+SUMIF(Chem!$AK$68,$A80,Chem!AM$74)+SUMIF(Chem!$AK$76,$A80,Chem!AM$82)+SUMIF(Chem!$AK$84,$A80,Chem!AM$90)+SUMIF(Chem!$AK$92,$A80,Chem!AM$98))+(SUMIF(IITChem!$AK$12,$A80,IITChem!AM$18)+SUMIF(IITChem!$AK$20,$A80,IITChem!AM$26)+SUMIF(IITChem!$AK$28,$A80,IITChem!AM$34)+SUMIF(IITChem!$AK$36,$A80,IITChem!AM$42)+SUMIF(IITChem!$AK$44,$A80,IITChem!AM$50)+SUMIF(IITChem!$AK$52,$A80,IITChem!AM$58)+SUMIF(IITChem!$AK$60,$A80,IITChem!AM$66)+SUMIF(IITChem!$AK$68,$A80,IITChem!AM$74)+SUMIF(IITChem!$AK$76,$A80,IITChem!AM$82)+SUMIF(IITChem!$AK$84,$A80,IITChem!AM$90)+SUMIF(IITChem!$AK$92,$A80,IITChem!AM$98))+(SUMIF(Bio!$AK$12,$A80,Bio!AM$18)+SUMIF(Bio!$AK$20,$A80,Bio!AM$26)+SUMIF(Bio!$AK$28,$A80,Bio!AM$34)+SUMIF(Bio!$AK$36,$A80,Bio!AM$42)+SUMIF(Bio!$AK$44,$A80,Bio!AM$50)+SUMIF(Bio!$AK$52,$A80,Bio!AM$58)+SUMIF(Bio!$AK$60,$A80,Bio!AM$66)+SUMIF(Bio!$AK$68,$A80,Bio!AM$74)+SUMIF(Bio!$AK$76,$A80,Bio!AM$82)+SUMIF(Bio!$AK$84,$A80,Bio!AM$90)+SUMIF(Bio!$AK$92,$A80,Bio!AM$98))+(SUMIF(Maths!$AK$12,$A80,Maths!AM$18)+SUMIF(Maths!$AK$20,$A80,Maths!AM$26)+SUMIF(Maths!$AK$28,$A80,Maths!AM$34)+SUMIF(Maths!$AK$36,$A80,Maths!AM$42)+SUMIF(Maths!$AK$44,$A80,Maths!AM$50)+SUMIF(Maths!$AK$52,$A80,Maths!AM$58)+SUMIF(Maths!$AK$60,$A80,Maths!AM$66)+SUMIF(Maths!$AK$68,$A80,Maths!AM$74)+SUMIF(Maths!$AK$76,$A80,Maths!AM$82)+SUMIF(Maths!$AK$84,$A80,Maths!AM$90)+SUMIF(Maths!$AK$92,$A80,Maths!AM$98))+(SUMIF(IITMaths!$AK$12,$A80,IITMaths!AM$18)+SUMIF(IITMaths!$AK$20,$A80,IITMaths!AM$26)+SUMIF(IITMaths!$AK$28,$A80,IITMaths!AM$34)+SUMIF(IITMaths!$AK$36,$A80,IITMaths!AM$42)+SUMIF(IITMaths!$AK$44,$A80,IITMaths!AM$50)+SUMIF(IITMaths!$AK$52,$A80,IITMaths!AM$58)+SUMIF(IITMaths!$AK$60,$A80,IITMaths!AM$66)+SUMIF(IITMaths!$AK$68,$A80,IITMaths!AM$74)+SUMIF(IITMaths!$AK$76,$A80,IITMaths!AM$82)+SUMIF(IITMaths!$AK$84,$A80,IITMaths!AM$90)+SUMIF(IITMaths!$AK$92,$A80,IITMaths!AM$98))+(SUMIF(FourthLecture!$AK$12,$A80,FourthLecture!AM$18)+SUMIF(FourthLecture!$AK$20,$A80,FourthLecture!AM$26)+SUMIF(FourthLecture!$AK$28,$A80,FourthLecture!AM$34)+SUMIF(FourthLecture!$AK$36,$A80,FourthLecture!AM$42)+SUMIF(FourthLecture!$AK$44,$A80,FourthLecture!AM$50)+SUMIF(FourthLecture!$AK$52,$A80,FourthLecture!AM$58)+SUMIF(FourthLecture!$AK$60,$A80,FourthLecture!AM$66)+SUMIF(FourthLecture!$AK$68,$A80,FourthLecture!AM$74)+SUMIF(FourthLecture!$AK$76,$A80,FourthLecture!AM$82)+SUMIF(FourthLecture!$AK$84,$A80,FourthLecture!AM$90)+SUMIF(FourthLecture!$AK$92,$A80,FourthLecture!AM$98))+(SUMIF(OtherSubjects!$AK$12,$A80,OtherSubjects!AM$18)+SUMIF(OtherSubjects!$AK$20,$A80,OtherSubjects!AM$26)+SUMIF(OtherSubjects!$AK$28,$A80,OtherSubjects!AM$34)+SUMIF(OtherSubjects!$AK$36,$A80,OtherSubjects!AM$42)+SUMIF(OtherSubjects!$AK$44,$A80,OtherSubjects!AM$50)+SUMIF(OtherSubjects!$AK$52,$A80,OtherSubjects!AM$58)+SUMIF(OtherSubjects!$AK$60,$A80,OtherSubjects!AM$66)+SUMIF(OtherSubjects!$AK$68,$A80,OtherSubjects!AM$74)+SUMIF(OtherSubjects!$AK$76,$A80,OtherSubjects!AM$82)+SUMIF(OtherSubjects!$AK$84,$A80,OtherSubjects!AM$90)+SUMIF(OtherSubjects!$AK$92,$A80,OtherSubjects!AM$98))</f>
        <v>0</v>
      </c>
      <c r="M80" s="331">
        <f>(SUMIF(Physics!$AK$12,$A80,Physics!AN$18)+SUMIF(Physics!$AK$20,$A80,Physics!AN$26)+SUMIF(Physics!$AK$28,$A80,Physics!AN$34)+SUMIF(Physics!$AK$36,$A80,Physics!AN$42)+SUMIF(Physics!$AK$44,$A80,Physics!AN$50)+SUMIF(Physics!$AK$52,$A80,Physics!AN$58)+SUMIF(Physics!$AK$60,$A80,Physics!AN$66)+SUMIF(Physics!$AK$68,$A80,Physics!AN$74)+SUMIF(Physics!$AK$76,$A80,Physics!AN$82)+SUMIF(Physics!$AK$84,$A80,Physics!AN$90)+SUMIF(Physics!$AK$92,$A80,Physics!AN$98))+(SUMIF(IITPhysics!$AK$12,$A80,IITPhysics!AN$18)+SUMIF(IITPhysics!$AK$20,$A80,IITPhysics!AN$26)+SUMIF(IITPhysics!$AK$28,$A80,IITPhysics!AN$34)+SUMIF(IITPhysics!$AK$36,$A80,IITPhysics!AN$42)+SUMIF(IITPhysics!$AK$44,$A80,IITPhysics!AN$50)+SUMIF(IITPhysics!$AK$52,$A80,IITPhysics!AN$58)+SUMIF(IITPhysics!$AK$60,$A80,IITPhysics!AN$66)+SUMIF(IITPhysics!$AK$68,$A80,IITPhysics!AN$74)+SUMIF(IITPhysics!$AK$76,$A80,IITPhysics!AN$82)+SUMIF(IITPhysics!$AK$84,$A80,IITPhysics!AN$90)+SUMIF(IITPhysics!$AK$92,$A80,IITPhysics!AN$98))+(SUMIF(Chem!$AK$12,$A80,Chem!AN$18)+SUMIF(Chem!$AK$20,$A80,Chem!AN$26)+SUMIF(Chem!$AK$28,$A80,Chem!AN$34)+SUMIF(Chem!$AK$36,$A80,Chem!AN$42)+SUMIF(Chem!$AK$44,$A80,Chem!AN$50)+SUMIF(Chem!$AK$52,$A80,Chem!AN$58)+SUMIF(Chem!$AK$60,$A80,Chem!AN$66)+SUMIF(Chem!$AK$68,$A80,Chem!AN$74)+SUMIF(Chem!$AK$76,$A80,Chem!AN$82)+SUMIF(Chem!$AK$84,$A80,Chem!AN$90)+SUMIF(Chem!$AK$92,$A80,Chem!AN$98))+(SUMIF(IITChem!$AK$12,$A80,IITChem!AN$18)+SUMIF(IITChem!$AK$20,$A80,IITChem!AN$26)+SUMIF(IITChem!$AK$28,$A80,IITChem!AN$34)+SUMIF(IITChem!$AK$36,$A80,IITChem!AN$42)+SUMIF(IITChem!$AK$44,$A80,IITChem!AN$50)+SUMIF(IITChem!$AK$52,$A80,IITChem!AN$58)+SUMIF(IITChem!$AK$60,$A80,IITChem!AN$66)+SUMIF(IITChem!$AK$68,$A80,IITChem!AN$74)+SUMIF(IITChem!$AK$76,$A80,IITChem!AN$82)+SUMIF(IITChem!$AK$84,$A80,IITChem!AN$90)+SUMIF(IITChem!$AK$92,$A80,IITChem!AN$98))+(SUMIF(Bio!$AK$12,$A80,Bio!AN$18)+SUMIF(Bio!$AK$20,$A80,Bio!AN$26)+SUMIF(Bio!$AK$28,$A80,Bio!AN$34)+SUMIF(Bio!$AK$36,$A80,Bio!AN$42)+SUMIF(Bio!$AK$44,$A80,Bio!AN$50)+SUMIF(Bio!$AK$52,$A80,Bio!AN$58)+SUMIF(Bio!$AK$60,$A80,Bio!AN$66)+SUMIF(Bio!$AK$68,$A80,Bio!AN$74)+SUMIF(Bio!$AK$76,$A80,Bio!AN$82)+SUMIF(Bio!$AK$84,$A80,Bio!AN$90)+SUMIF(Bio!$AK$92,$A80,Bio!AN$98))+(SUMIF(Maths!$AK$12,$A80,Maths!AN$18)+SUMIF(Maths!$AK$20,$A80,Maths!AN$26)+SUMIF(Maths!$AK$28,$A80,Maths!AN$34)+SUMIF(Maths!$AK$36,$A80,Maths!AN$42)+SUMIF(Maths!$AK$44,$A80,Maths!AN$50)+SUMIF(Maths!$AK$52,$A80,Maths!AN$58)+SUMIF(Maths!$AK$60,$A80,Maths!AN$66)+SUMIF(Maths!$AK$68,$A80,Maths!AN$74)+SUMIF(Maths!$AK$76,$A80,Maths!AN$82)+SUMIF(Maths!$AK$84,$A80,Maths!AN$90)+SUMIF(Maths!$AK$92,$A80,Maths!AN$98))+(SUMIF(IITMaths!$AK$12,$A80,IITMaths!AN$18)+SUMIF(IITMaths!$AK$20,$A80,IITMaths!AN$26)+SUMIF(IITMaths!$AK$28,$A80,IITMaths!AN$34)+SUMIF(IITMaths!$AK$36,$A80,IITMaths!AN$42)+SUMIF(IITMaths!$AK$44,$A80,IITMaths!AN$50)+SUMIF(IITMaths!$AK$52,$A80,IITMaths!AN$58)+SUMIF(IITMaths!$AK$60,$A80,IITMaths!AN$66)+SUMIF(IITMaths!$AK$68,$A80,IITMaths!AN$74)+SUMIF(IITMaths!$AK$76,$A80,IITMaths!AN$82)+SUMIF(IITMaths!$AK$84,$A80,IITMaths!AN$90)+SUMIF(IITMaths!$AK$92,$A80,IITMaths!AN$98))+(SUMIF(FourthLecture!$AK$12,$A80,FourthLecture!AN$18)+SUMIF(FourthLecture!$AK$20,$A80,FourthLecture!AN$26)+SUMIF(FourthLecture!$AK$28,$A80,FourthLecture!AN$34)+SUMIF(FourthLecture!$AK$36,$A80,FourthLecture!AN$42)+SUMIF(FourthLecture!$AK$44,$A80,FourthLecture!AN$50)+SUMIF(FourthLecture!$AK$52,$A80,FourthLecture!AN$58)+SUMIF(FourthLecture!$AK$60,$A80,FourthLecture!AN$66)+SUMIF(FourthLecture!$AK$68,$A80,FourthLecture!AN$74)+SUMIF(FourthLecture!$AK$76,$A80,FourthLecture!AN$82)+SUMIF(FourthLecture!$AK$84,$A80,FourthLecture!AN$90)+SUMIF(FourthLecture!$AK$92,$A80,FourthLecture!AN$98))+(SUMIF(OtherSubjects!$AK$12,$A80,OtherSubjects!AN$18)+SUMIF(OtherSubjects!$AK$20,$A80,OtherSubjects!AN$26)+SUMIF(OtherSubjects!$AK$28,$A80,OtherSubjects!AN$34)+SUMIF(OtherSubjects!$AK$36,$A80,OtherSubjects!AN$42)+SUMIF(OtherSubjects!$AK$44,$A80,OtherSubjects!AN$50)+SUMIF(OtherSubjects!$AK$52,$A80,OtherSubjects!AN$58)+SUMIF(OtherSubjects!$AK$60,$A80,OtherSubjects!AN$66)+SUMIF(OtherSubjects!$AK$68,$A80,OtherSubjects!AN$74)+SUMIF(OtherSubjects!$AK$76,$A80,OtherSubjects!AN$82)+SUMIF(OtherSubjects!$AK$84,$A80,OtherSubjects!AN$90)+SUMIF(OtherSubjects!$AK$92,$A80,OtherSubjects!AN$98))</f>
        <v>0</v>
      </c>
      <c r="N80" s="331">
        <f>(SUMIF(Physics!$AK$12,$A80,Physics!AO$18)+SUMIF(Physics!$AK$20,$A80,Physics!AO$26)+SUMIF(Physics!$AK$28,$A80,Physics!AO$34)+SUMIF(Physics!$AK$36,$A80,Physics!AO$42)+SUMIF(Physics!$AK$44,$A80,Physics!AO$50)+SUMIF(Physics!$AK$52,$A80,Physics!AO$58)+SUMIF(Physics!$AK$60,$A80,Physics!AO$66)+SUMIF(Physics!$AK$68,$A80,Physics!AO$74)+SUMIF(Physics!$AK$76,$A80,Physics!AO$82)+SUMIF(Physics!$AK$84,$A80,Physics!AO$90)+SUMIF(Physics!$AK$92,$A80,Physics!AO$98))+(SUMIF(IITPhysics!$AK$12,$A80,IITPhysics!AO$18)+SUMIF(IITPhysics!$AK$20,$A80,IITPhysics!AO$26)+SUMIF(IITPhysics!$AK$28,$A80,IITPhysics!AO$34)+SUMIF(IITPhysics!$AK$36,$A80,IITPhysics!AO$42)+SUMIF(IITPhysics!$AK$44,$A80,IITPhysics!AO$50)+SUMIF(IITPhysics!$AK$52,$A80,IITPhysics!AO$58)+SUMIF(IITPhysics!$AK$60,$A80,IITPhysics!AO$66)+SUMIF(IITPhysics!$AK$68,$A80,IITPhysics!AO$74)+SUMIF(IITPhysics!$AK$76,$A80,IITPhysics!AO$82)+SUMIF(IITPhysics!$AK$84,$A80,IITPhysics!AO$90)+SUMIF(IITPhysics!$AK$92,$A80,IITPhysics!AO$98))+(SUMIF(Chem!$AK$12,$A80,Chem!AO$18)+SUMIF(Chem!$AK$20,$A80,Chem!AO$26)+SUMIF(Chem!$AK$28,$A80,Chem!AO$34)+SUMIF(Chem!$AK$36,$A80,Chem!AO$42)+SUMIF(Chem!$AK$44,$A80,Chem!AO$50)+SUMIF(Chem!$AK$52,$A80,Chem!AO$58)+SUMIF(Chem!$AK$60,$A80,Chem!AO$66)+SUMIF(Chem!$AK$68,$A80,Chem!AO$74)+SUMIF(Chem!$AK$76,$A80,Chem!AO$82)+SUMIF(Chem!$AK$84,$A80,Chem!AO$90)+SUMIF(Chem!$AK$92,$A80,Chem!AO$98))+(SUMIF(IITChem!$AK$12,$A80,IITChem!AO$18)+SUMIF(IITChem!$AK$20,$A80,IITChem!AO$26)+SUMIF(IITChem!$AK$28,$A80,IITChem!AO$34)+SUMIF(IITChem!$AK$36,$A80,IITChem!AO$42)+SUMIF(IITChem!$AK$44,$A80,IITChem!AO$50)+SUMIF(IITChem!$AK$52,$A80,IITChem!AO$58)+SUMIF(IITChem!$AK$60,$A80,IITChem!AO$66)+SUMIF(IITChem!$AK$68,$A80,IITChem!AO$74)+SUMIF(IITChem!$AK$76,$A80,IITChem!AO$82)+SUMIF(IITChem!$AK$84,$A80,IITChem!AO$90)+SUMIF(IITChem!$AK$92,$A80,IITChem!AO$98))+(SUMIF(Bio!$AK$12,$A80,Bio!AO$18)+SUMIF(Bio!$AK$20,$A80,Bio!AO$26)+SUMIF(Bio!$AK$28,$A80,Bio!AO$34)+SUMIF(Bio!$AK$36,$A80,Bio!AO$42)+SUMIF(Bio!$AK$44,$A80,Bio!AO$50)+SUMIF(Bio!$AK$52,$A80,Bio!AO$58)+SUMIF(Bio!$AK$60,$A80,Bio!AO$66)+SUMIF(Bio!$AK$68,$A80,Bio!AO$74)+SUMIF(Bio!$AK$76,$A80,Bio!AO$82)+SUMIF(Bio!$AK$84,$A80,Bio!AO$90)+SUMIF(Bio!$AK$92,$A80,Bio!AO$98))+(SUMIF(Maths!$AK$12,$A80,Maths!AO$18)+SUMIF(Maths!$AK$20,$A80,Maths!AO$26)+SUMIF(Maths!$AK$28,$A80,Maths!AO$34)+SUMIF(Maths!$AK$36,$A80,Maths!AO$42)+SUMIF(Maths!$AK$44,$A80,Maths!AO$50)+SUMIF(Maths!$AK$52,$A80,Maths!AO$58)+SUMIF(Maths!$AK$60,$A80,Maths!AO$66)+SUMIF(Maths!$AK$68,$A80,Maths!AO$74)+SUMIF(Maths!$AK$76,$A80,Maths!AO$82)+SUMIF(Maths!$AK$84,$A80,Maths!AO$90)+SUMIF(Maths!$AK$92,$A80,Maths!AO$98))+(SUMIF(IITMaths!$AK$12,$A80,IITMaths!AO$18)+SUMIF(IITMaths!$AK$20,$A80,IITMaths!AO$26)+SUMIF(IITMaths!$AK$28,$A80,IITMaths!AO$34)+SUMIF(IITMaths!$AK$36,$A80,IITMaths!AO$42)+SUMIF(IITMaths!$AK$44,$A80,IITMaths!AO$50)+SUMIF(IITMaths!$AK$52,$A80,IITMaths!AO$58)+SUMIF(IITMaths!$AK$60,$A80,IITMaths!AO$66)+SUMIF(IITMaths!$AK$68,$A80,IITMaths!AO$74)+SUMIF(IITMaths!$AK$76,$A80,IITMaths!AO$82)+SUMIF(IITMaths!$AK$84,$A80,IITMaths!AO$90)+SUMIF(IITMaths!$AK$92,$A80,IITMaths!AO$98))+(SUMIF(FourthLecture!$AK$12,$A80,FourthLecture!AO$18)+SUMIF(FourthLecture!$AK$20,$A80,FourthLecture!AO$26)+SUMIF(FourthLecture!$AK$28,$A80,FourthLecture!AO$34)+SUMIF(FourthLecture!$AK$36,$A80,FourthLecture!AO$42)+SUMIF(FourthLecture!$AK$44,$A80,FourthLecture!AO$50)+SUMIF(FourthLecture!$AK$52,$A80,FourthLecture!AO$58)+SUMIF(FourthLecture!$AK$60,$A80,FourthLecture!AO$66)+SUMIF(FourthLecture!$AK$68,$A80,FourthLecture!AO$74)+SUMIF(FourthLecture!$AK$76,$A80,FourthLecture!AO$82)+SUMIF(FourthLecture!$AK$84,$A80,FourthLecture!AO$90)+SUMIF(FourthLecture!$AK$92,$A80,FourthLecture!AO$98))+(SUMIF(OtherSubjects!$AK$12,$A80,OtherSubjects!AO$18)+SUMIF(OtherSubjects!$AK$20,$A80,OtherSubjects!AO$26)+SUMIF(OtherSubjects!$AK$28,$A80,OtherSubjects!AO$34)+SUMIF(OtherSubjects!$AK$36,$A80,OtherSubjects!AO$42)+SUMIF(OtherSubjects!$AK$44,$A80,OtherSubjects!AO$50)+SUMIF(OtherSubjects!$AK$52,$A80,OtherSubjects!AO$58)+SUMIF(OtherSubjects!$AK$60,$A80,OtherSubjects!AO$66)+SUMIF(OtherSubjects!$AK$68,$A80,OtherSubjects!AO$74)+SUMIF(OtherSubjects!$AK$76,$A80,OtherSubjects!AO$82)+SUMIF(OtherSubjects!$AK$84,$A80,OtherSubjects!AO$90)+SUMIF(OtherSubjects!$AK$92,$A80,OtherSubjects!AO$98))</f>
        <v>0</v>
      </c>
      <c r="O80" s="331">
        <f>(SUMIF(Physics!$AK$12,$A80,Physics!AP$18)+SUMIF(Physics!$AK$20,$A80,Physics!AP$26)+SUMIF(Physics!$AK$28,$A80,Physics!AP$34)+SUMIF(Physics!$AK$36,$A80,Physics!AP$42)+SUMIF(Physics!$AK$44,$A80,Physics!AP$50)+SUMIF(Physics!$AK$52,$A80,Physics!AP$58)+SUMIF(Physics!$AK$60,$A80,Physics!AP$66)+SUMIF(Physics!$AK$68,$A80,Physics!AP$74)+SUMIF(Physics!$AK$76,$A80,Physics!AP$82)+SUMIF(Physics!$AK$84,$A80,Physics!AP$90)+SUMIF(Physics!$AK$92,$A80,Physics!AP$98))+(SUMIF(IITPhysics!$AK$12,$A80,IITPhysics!AP$18)+SUMIF(IITPhysics!$AK$20,$A80,IITPhysics!AP$26)+SUMIF(IITPhysics!$AK$28,$A80,IITPhysics!AP$34)+SUMIF(IITPhysics!$AK$36,$A80,IITPhysics!AP$42)+SUMIF(IITPhysics!$AK$44,$A80,IITPhysics!AP$50)+SUMIF(IITPhysics!$AK$52,$A80,IITPhysics!AP$58)+SUMIF(IITPhysics!$AK$60,$A80,IITPhysics!AP$66)+SUMIF(IITPhysics!$AK$68,$A80,IITPhysics!AP$74)+SUMIF(IITPhysics!$AK$76,$A80,IITPhysics!AP$82)+SUMIF(IITPhysics!$AK$84,$A80,IITPhysics!AP$90)+SUMIF(IITPhysics!$AK$92,$A80,IITPhysics!AP$98))+(SUMIF(Chem!$AK$12,$A80,Chem!AP$18)+SUMIF(Chem!$AK$20,$A80,Chem!AP$26)+SUMIF(Chem!$AK$28,$A80,Chem!AP$34)+SUMIF(Chem!$AK$36,$A80,Chem!AP$42)+SUMIF(Chem!$AK$44,$A80,Chem!AP$50)+SUMIF(Chem!$AK$52,$A80,Chem!AP$58)+SUMIF(Chem!$AK$60,$A80,Chem!AP$66)+SUMIF(Chem!$AK$68,$A80,Chem!AP$74)+SUMIF(Chem!$AK$76,$A80,Chem!AP$82)+SUMIF(Chem!$AK$84,$A80,Chem!AP$90)+SUMIF(Chem!$AK$92,$A80,Chem!AP$98))+(SUMIF(IITChem!$AK$12,$A80,IITChem!AP$18)+SUMIF(IITChem!$AK$20,$A80,IITChem!AP$26)+SUMIF(IITChem!$AK$28,$A80,IITChem!AP$34)+SUMIF(IITChem!$AK$36,$A80,IITChem!AP$42)+SUMIF(IITChem!$AK$44,$A80,IITChem!AP$50)+SUMIF(IITChem!$AK$52,$A80,IITChem!AP$58)+SUMIF(IITChem!$AK$60,$A80,IITChem!AP$66)+SUMIF(IITChem!$AK$68,$A80,IITChem!AP$74)+SUMIF(IITChem!$AK$76,$A80,IITChem!AP$82)+SUMIF(IITChem!$AK$84,$A80,IITChem!AP$90)+SUMIF(IITChem!$AK$92,$A80,IITChem!AP$98))+(SUMIF(Bio!$AK$12,$A80,Bio!AP$18)+SUMIF(Bio!$AK$20,$A80,Bio!AP$26)+SUMIF(Bio!$AK$28,$A80,Bio!AP$34)+SUMIF(Bio!$AK$36,$A80,Bio!AP$42)+SUMIF(Bio!$AK$44,$A80,Bio!AP$50)+SUMIF(Bio!$AK$52,$A80,Bio!AP$58)+SUMIF(Bio!$AK$60,$A80,Bio!AP$66)+SUMIF(Bio!$AK$68,$A80,Bio!AP$74)+SUMIF(Bio!$AK$76,$A80,Bio!AP$82)+SUMIF(Bio!$AK$84,$A80,Bio!AP$90)+SUMIF(Bio!$AK$92,$A80,Bio!AP$98))+(SUMIF(Maths!$AK$12,$A80,Maths!AP$18)+SUMIF(Maths!$AK$20,$A80,Maths!AP$26)+SUMIF(Maths!$AK$28,$A80,Maths!AP$34)+SUMIF(Maths!$AK$36,$A80,Maths!AP$42)+SUMIF(Maths!$AK$44,$A80,Maths!AP$50)+SUMIF(Maths!$AK$52,$A80,Maths!AP$58)+SUMIF(Maths!$AK$60,$A80,Maths!AP$66)+SUMIF(Maths!$AK$68,$A80,Maths!AP$74)+SUMIF(Maths!$AK$76,$A80,Maths!AP$82)+SUMIF(Maths!$AK$84,$A80,Maths!AP$90)+SUMIF(Maths!$AK$92,$A80,Maths!AP$98))+(SUMIF(IITMaths!$AK$12,$A80,IITMaths!AP$18)+SUMIF(IITMaths!$AK$20,$A80,IITMaths!AP$26)+SUMIF(IITMaths!$AK$28,$A80,IITMaths!AP$34)+SUMIF(IITMaths!$AK$36,$A80,IITMaths!AP$42)+SUMIF(IITMaths!$AK$44,$A80,IITMaths!AP$50)+SUMIF(IITMaths!$AK$52,$A80,IITMaths!AP$58)+SUMIF(IITMaths!$AK$60,$A80,IITMaths!AP$66)+SUMIF(IITMaths!$AK$68,$A80,IITMaths!AP$74)+SUMIF(IITMaths!$AK$76,$A80,IITMaths!AP$82)+SUMIF(IITMaths!$AK$84,$A80,IITMaths!AP$90)+SUMIF(IITMaths!$AK$92,$A80,IITMaths!AP$98))+(SUMIF(FourthLecture!$AK$12,$A80,FourthLecture!AP$18)+SUMIF(FourthLecture!$AK$20,$A80,FourthLecture!AP$26)+SUMIF(FourthLecture!$AK$28,$A80,FourthLecture!AP$34)+SUMIF(FourthLecture!$AK$36,$A80,FourthLecture!AP$42)+SUMIF(FourthLecture!$AK$44,$A80,FourthLecture!AP$50)+SUMIF(FourthLecture!$AK$52,$A80,FourthLecture!AP$58)+SUMIF(FourthLecture!$AK$60,$A80,FourthLecture!AP$66)+SUMIF(FourthLecture!$AK$68,$A80,FourthLecture!AP$74)+SUMIF(FourthLecture!$AK$76,$A80,FourthLecture!AP$82)+SUMIF(FourthLecture!$AK$84,$A80,FourthLecture!AP$90)+SUMIF(FourthLecture!$AK$92,$A80,FourthLecture!AP$98))+(SUMIF(OtherSubjects!$AK$12,$A80,OtherSubjects!AP$18)+SUMIF(OtherSubjects!$AK$20,$A80,OtherSubjects!AP$26)+SUMIF(OtherSubjects!$AK$28,$A80,OtherSubjects!AP$34)+SUMIF(OtherSubjects!$AK$36,$A80,OtherSubjects!AP$42)+SUMIF(OtherSubjects!$AK$44,$A80,OtherSubjects!AP$50)+SUMIF(OtherSubjects!$AK$52,$A80,OtherSubjects!AP$58)+SUMIF(OtherSubjects!$AK$60,$A80,OtherSubjects!AP$66)+SUMIF(OtherSubjects!$AK$68,$A80,OtherSubjects!AP$74)+SUMIF(OtherSubjects!$AK$76,$A80,OtherSubjects!AP$82)+SUMIF(OtherSubjects!$AK$84,$A80,OtherSubjects!AP$90)+SUMIF(OtherSubjects!$AK$92,$A80,OtherSubjects!AP$98))</f>
        <v>0</v>
      </c>
      <c r="P80" s="331">
        <f>(SUMIF(Physics!$AK$12,$A80,Physics!AQ$18)+SUMIF(Physics!$AK$20,$A80,Physics!AQ$26)+SUMIF(Physics!$AK$28,$A80,Physics!AQ$34)+SUMIF(Physics!$AK$36,$A80,Physics!AQ$42)+SUMIF(Physics!$AK$44,$A80,Physics!AQ$50)+SUMIF(Physics!$AK$52,$A80,Physics!AQ$58)+SUMIF(Physics!$AK$60,$A80,Physics!AQ$66)+SUMIF(Physics!$AK$68,$A80,Physics!AQ$74)+SUMIF(Physics!$AK$76,$A80,Physics!AQ$82)+SUMIF(Physics!$AK$84,$A80,Physics!AQ$90)+SUMIF(Physics!$AK$92,$A80,Physics!AQ$98))+(SUMIF(IITPhysics!$AK$12,$A80,IITPhysics!AQ$18)+SUMIF(IITPhysics!$AK$20,$A80,IITPhysics!AQ$26)+SUMIF(IITPhysics!$AK$28,$A80,IITPhysics!AQ$34)+SUMIF(IITPhysics!$AK$36,$A80,IITPhysics!AQ$42)+SUMIF(IITPhysics!$AK$44,$A80,IITPhysics!AQ$50)+SUMIF(IITPhysics!$AK$52,$A80,IITPhysics!AQ$58)+SUMIF(IITPhysics!$AK$60,$A80,IITPhysics!AQ$66)+SUMIF(IITPhysics!$AK$68,$A80,IITPhysics!AQ$74)+SUMIF(IITPhysics!$AK$76,$A80,IITPhysics!AQ$82)+SUMIF(IITPhysics!$AK$84,$A80,IITPhysics!AQ$90)+SUMIF(IITPhysics!$AK$92,$A80,IITPhysics!AQ$98))+(SUMIF(Chem!$AK$12,$A80,Chem!AQ$18)+SUMIF(Chem!$AK$20,$A80,Chem!AQ$26)+SUMIF(Chem!$AK$28,$A80,Chem!AQ$34)+SUMIF(Chem!$AK$36,$A80,Chem!AQ$42)+SUMIF(Chem!$AK$44,$A80,Chem!AQ$50)+SUMIF(Chem!$AK$52,$A80,Chem!AQ$58)+SUMIF(Chem!$AK$60,$A80,Chem!AQ$66)+SUMIF(Chem!$AK$68,$A80,Chem!AQ$74)+SUMIF(Chem!$AK$76,$A80,Chem!AQ$82)+SUMIF(Chem!$AK$84,$A80,Chem!AQ$90)+SUMIF(Chem!$AK$92,$A80,Chem!AQ$98))+(SUMIF(IITChem!$AK$12,$A80,IITChem!AQ$18)+SUMIF(IITChem!$AK$20,$A80,IITChem!AQ$26)+SUMIF(IITChem!$AK$28,$A80,IITChem!AQ$34)+SUMIF(IITChem!$AK$36,$A80,IITChem!AQ$42)+SUMIF(IITChem!$AK$44,$A80,IITChem!AQ$50)+SUMIF(IITChem!$AK$52,$A80,IITChem!AQ$58)+SUMIF(IITChem!$AK$60,$A80,IITChem!AQ$66)+SUMIF(IITChem!$AK$68,$A80,IITChem!AQ$74)+SUMIF(IITChem!$AK$76,$A80,IITChem!AQ$82)+SUMIF(IITChem!$AK$84,$A80,IITChem!AQ$90)+SUMIF(IITChem!$AK$92,$A80,IITChem!AQ$98))+(SUMIF(Bio!$AK$12,$A80,Bio!AQ$18)+SUMIF(Bio!$AK$20,$A80,Bio!AQ$26)+SUMIF(Bio!$AK$28,$A80,Bio!AQ$34)+SUMIF(Bio!$AK$36,$A80,Bio!AQ$42)+SUMIF(Bio!$AK$44,$A80,Bio!AQ$50)+SUMIF(Bio!$AK$52,$A80,Bio!AQ$58)+SUMIF(Bio!$AK$60,$A80,Bio!AQ$66)+SUMIF(Bio!$AK$68,$A80,Bio!AQ$74)+SUMIF(Bio!$AK$76,$A80,Bio!AQ$82)+SUMIF(Bio!$AK$84,$A80,Bio!AQ$90)+SUMIF(Bio!$AK$92,$A80,Bio!AQ$98))+(SUMIF(Maths!$AK$12,$A80,Maths!AQ$18)+SUMIF(Maths!$AK$20,$A80,Maths!AQ$26)+SUMIF(Maths!$AK$28,$A80,Maths!AQ$34)+SUMIF(Maths!$AK$36,$A80,Maths!AQ$42)+SUMIF(Maths!$AK$44,$A80,Maths!AQ$50)+SUMIF(Maths!$AK$52,$A80,Maths!AQ$58)+SUMIF(Maths!$AK$60,$A80,Maths!AQ$66)+SUMIF(Maths!$AK$68,$A80,Maths!AQ$74)+SUMIF(Maths!$AK$76,$A80,Maths!AQ$82)+SUMIF(Maths!$AK$84,$A80,Maths!AQ$90)+SUMIF(Maths!$AK$92,$A80,Maths!AQ$98))+(SUMIF(IITMaths!$AK$12,$A80,IITMaths!AQ$18)+SUMIF(IITMaths!$AK$20,$A80,IITMaths!AQ$26)+SUMIF(IITMaths!$AK$28,$A80,IITMaths!AQ$34)+SUMIF(IITMaths!$AK$36,$A80,IITMaths!AQ$42)+SUMIF(IITMaths!$AK$44,$A80,IITMaths!AQ$50)+SUMIF(IITMaths!$AK$52,$A80,IITMaths!AQ$58)+SUMIF(IITMaths!$AK$60,$A80,IITMaths!AQ$66)+SUMIF(IITMaths!$AK$68,$A80,IITMaths!AQ$74)+SUMIF(IITMaths!$AK$76,$A80,IITMaths!AQ$82)+SUMIF(IITMaths!$AK$84,$A80,IITMaths!AQ$90)+SUMIF(IITMaths!$AK$92,$A80,IITMaths!AQ$98))+(SUMIF(FourthLecture!$AK$12,$A80,FourthLecture!AQ$18)+SUMIF(FourthLecture!$AK$20,$A80,FourthLecture!AQ$26)+SUMIF(FourthLecture!$AK$28,$A80,FourthLecture!AQ$34)+SUMIF(FourthLecture!$AK$36,$A80,FourthLecture!AQ$42)+SUMIF(FourthLecture!$AK$44,$A80,FourthLecture!AQ$50)+SUMIF(FourthLecture!$AK$52,$A80,FourthLecture!AQ$58)+SUMIF(FourthLecture!$AK$60,$A80,FourthLecture!AQ$66)+SUMIF(FourthLecture!$AK$68,$A80,FourthLecture!AQ$74)+SUMIF(FourthLecture!$AK$76,$A80,FourthLecture!AQ$82)+SUMIF(FourthLecture!$AK$84,$A80,FourthLecture!AQ$90)+SUMIF(FourthLecture!$AK$92,$A80,FourthLecture!AQ$98))+(SUMIF(OtherSubjects!$AK$12,$A80,OtherSubjects!AQ$18)+SUMIF(OtherSubjects!$AK$20,$A80,OtherSubjects!AQ$26)+SUMIF(OtherSubjects!$AK$28,$A80,OtherSubjects!AQ$34)+SUMIF(OtherSubjects!$AK$36,$A80,OtherSubjects!AQ$42)+SUMIF(OtherSubjects!$AK$44,$A80,OtherSubjects!AQ$50)+SUMIF(OtherSubjects!$AK$52,$A80,OtherSubjects!AQ$58)+SUMIF(OtherSubjects!$AK$60,$A80,OtherSubjects!AQ$66)+SUMIF(OtherSubjects!$AK$68,$A80,OtherSubjects!AQ$74)+SUMIF(OtherSubjects!$AK$76,$A80,OtherSubjects!AQ$82)+SUMIF(OtherSubjects!$AK$84,$A80,OtherSubjects!AQ$90)+SUMIF(OtherSubjects!$AK$92,$A80,OtherSubjects!AQ$98))</f>
        <v>0</v>
      </c>
      <c r="Q80" s="376">
        <f t="shared" ref="Q80:Q83" si="527">SUM(R80:AC80)</f>
        <v>283073.25</v>
      </c>
      <c r="R80" s="331">
        <f>(SUMIF(Physics!$AX$12,$A80,Physics!AS$18)+SUMIF(Physics!$AX$20,$A80,Physics!AS$26)+SUMIF(Physics!$AX$28,$A80,Physics!AS$34)+SUMIF(Physics!$AX$36,$A80,Physics!AS$42)+SUMIF(Physics!$AX$44,$A80,Physics!AS$50)+SUMIF(Physics!$AX$52,$A80,Physics!AS$58)+SUMIF(Physics!$AX$60,$A80,Physics!AS$66)+SUMIF(Physics!$AX$68,$A80,Physics!AS$74)+SUMIF(Physics!$AX$76,$A80,Physics!AS$82)+SUMIF(Physics!$AX$84,$A80,Physics!AS$90)+SUMIF(Physics!$AX$92,$A80,Physics!AS$98))+(SUMIF(IITPhysics!$AX$12,$A80,IITPhysics!AS$18)+SUMIF(IITPhysics!$AX$20,$A80,IITPhysics!AS$26)+SUMIF(IITPhysics!$AX$28,$A80,IITPhysics!AS$34)+SUMIF(IITPhysics!$AX$36,$A80,IITPhysics!AS$42)+SUMIF(IITPhysics!$AX$44,$A80,IITPhysics!AS$50)+SUMIF(IITPhysics!$AX$52,$A80,IITPhysics!AS$58)+SUMIF(IITPhysics!$AX$60,$A80,IITPhysics!AS$66)+SUMIF(IITPhysics!$AX$68,$A80,IITPhysics!AS$74)+SUMIF(IITPhysics!$AX$76,$A80,IITPhysics!AS$82)+SUMIF(IITPhysics!$AX$84,$A80,IITPhysics!AS$90)+SUMIF(IITPhysics!$AX$92,$A80,IITPhysics!AS$98))+(SUMIF(Chem!$AX$12,$A80,Chem!AS$18)+SUMIF(Chem!$AX$20,$A80,Chem!AS$26)+SUMIF(Chem!$AX$28,$A80,Chem!AS$34)+SUMIF(Chem!$AX$36,$A80,Chem!AS$42)+SUMIF(Chem!$AX$44,$A80,Chem!AS$50)+SUMIF(Chem!$AX$52,$A80,Chem!AS$58)+SUMIF(Chem!$AX$60,$A80,Chem!AS$66)+SUMIF(Chem!$AX$68,$A80,Chem!AS$74)+SUMIF(Chem!$AX$76,$A80,Chem!AS$82)+SUMIF(Chem!$AX$84,$A80,Chem!AS$90)+SUMIF(Chem!$AX$92,$A80,Chem!AS$98))+(SUMIF(IITChem!$AX$12,$A80,IITChem!AS$18)+SUMIF(IITChem!$AX$20,$A80,IITChem!AS$26)+SUMIF(IITChem!$AX$28,$A80,IITChem!AS$34)+SUMIF(IITChem!$AX$36,$A80,IITChem!AS$42)+SUMIF(IITChem!$AX$44,$A80,IITChem!AS$50)+SUMIF(IITChem!$AX$52,$A80,IITChem!AS$58)+SUMIF(IITChem!$AX$60,$A80,IITChem!AS$66)+SUMIF(IITChem!$AX$68,$A80,IITChem!AS$74)+SUMIF(IITChem!$AX$76,$A80,IITChem!AS$82)+SUMIF(IITChem!$AX$84,$A80,IITChem!AS$90)+SUMIF(IITChem!$AX$92,$A80,IITChem!AS$98))+(SUMIF(Bio!$AX$12,$A80,Bio!AS$18)+SUMIF(Bio!$AX$20,$A80,Bio!AS$26)+SUMIF(Bio!$AX$28,$A80,Bio!AS$34)+SUMIF(Bio!$AX$36,$A80,Bio!AS$42)+SUMIF(Bio!$AX$44,$A80,Bio!AS$50)+SUMIF(Bio!$AX$52,$A80,Bio!AS$58)+SUMIF(Bio!$AX$60,$A80,Bio!AS$66)+SUMIF(Bio!$AX$68,$A80,Bio!AS$74)+SUMIF(Bio!$AX$76,$A80,Bio!AS$82)+SUMIF(Bio!$AX$84,$A80,Bio!AS$90)+SUMIF(Bio!$AX$92,$A80,Bio!AS$98))+(SUMIF(Maths!$AX$12,$A80,Maths!AS$18)+SUMIF(Maths!$AX$20,$A80,Maths!AS$26)+SUMIF(Maths!$AX$28,$A80,Maths!AS$34)+SUMIF(Maths!$AX$36,$A80,Maths!AS$42)+SUMIF(Maths!$AX$44,$A80,Maths!AS$50)+SUMIF(Maths!$AX$52,$A80,Maths!AS$58)+SUMIF(Maths!$AX$60,$A80,Maths!AS$66)+SUMIF(Maths!$AX$68,$A80,Maths!AS$74)+SUMIF(Maths!$AX$76,$A80,Maths!AS$82)+SUMIF(Maths!$AX$84,$A80,Maths!AS$90)+SUMIF(Maths!$AX$92,$A80,Maths!AS$98))+(SUMIF(IITMaths!$AX$12,$A80,IITMaths!AS$18)+SUMIF(IITMaths!$AX$20,$A80,IITMaths!AS$26)+SUMIF(IITMaths!$AX$28,$A80,IITMaths!AS$34)+SUMIF(IITMaths!$AX$36,$A80,IITMaths!AS$42)+SUMIF(IITMaths!$AX$44,$A80,IITMaths!AS$50)+SUMIF(IITMaths!$AX$52,$A80,IITMaths!AS$58)+SUMIF(IITMaths!$AX$60,$A80,IITMaths!AS$66)+SUMIF(IITMaths!$AX$68,$A80,IITMaths!AS$74)+SUMIF(IITMaths!$AX$76,$A80,IITMaths!AS$82)+SUMIF(IITMaths!$AX$84,$A80,IITMaths!AS$90)+SUMIF(IITMaths!$AX$92,$A80,IITMaths!AS$98))+(SUMIF(FourthLecture!$AX$12,$A80,FourthLecture!AS$18)+SUMIF(FourthLecture!$AX$20,$A80,FourthLecture!AS$26)+SUMIF(FourthLecture!$AX$28,$A80,FourthLecture!AS$34)+SUMIF(FourthLecture!$AX$36,$A80,FourthLecture!AS$42)+SUMIF(FourthLecture!$AX$44,$A80,FourthLecture!AS$50)+SUMIF(FourthLecture!$AX$52,$A80,FourthLecture!AS$58)+SUMIF(FourthLecture!$AX$60,$A80,FourthLecture!AS$66)+SUMIF(FourthLecture!$AX$68,$A80,FourthLecture!AS$74)+SUMIF(FourthLecture!$AX$76,$A80,FourthLecture!AS$82)+SUMIF(FourthLecture!$AX$84,$A80,FourthLecture!AS$90)+SUMIF(FourthLecture!$AX$92,$A80,FourthLecture!AS$98))+(SUMIF(OtherSubjects!$AX$12,$A80,OtherSubjects!AS$18)+SUMIF(OtherSubjects!$AX$20,$A80,OtherSubjects!AS$26)+SUMIF(OtherSubjects!$AX$28,$A80,OtherSubjects!AS$34)+SUMIF(OtherSubjects!$AX$36,$A80,OtherSubjects!AS$42)+SUMIF(OtherSubjects!$AX$44,$A80,OtherSubjects!AS$50)+SUMIF(OtherSubjects!$AX$52,$A80,OtherSubjects!AS$58)+SUMIF(OtherSubjects!$AX$60,$A80,OtherSubjects!AS$66)+SUMIF(OtherSubjects!$AX$68,$A80,OtherSubjects!AS$74)+SUMIF(OtherSubjects!$AX$76,$A80,OtherSubjects!AS$82)+SUMIF(OtherSubjects!$AX$84,$A80,OtherSubjects!AS$90)+SUMIF(OtherSubjects!$AX$92,$A80,OtherSubjects!AS$98))</f>
        <v>39136.3</v>
      </c>
      <c r="S80" s="331">
        <f>(SUMIF(Physics!$AX$12,$A80,Physics!AT$18)+SUMIF(Physics!$AX$20,$A80,Physics!AT$26)+SUMIF(Physics!$AX$28,$A80,Physics!AT$34)+SUMIF(Physics!$AX$36,$A80,Physics!AT$42)+SUMIF(Physics!$AX$44,$A80,Physics!AT$50)+SUMIF(Physics!$AX$52,$A80,Physics!AT$58)+SUMIF(Physics!$AX$60,$A80,Physics!AT$66)+SUMIF(Physics!$AX$68,$A80,Physics!AT$74)+SUMIF(Physics!$AX$76,$A80,Physics!AT$82)+SUMIF(Physics!$AX$84,$A80,Physics!AT$90)+SUMIF(Physics!$AX$92,$A80,Physics!AT$98))+(SUMIF(IITPhysics!$AX$12,$A80,IITPhysics!AT$18)+SUMIF(IITPhysics!$AX$20,$A80,IITPhysics!AT$26)+SUMIF(IITPhysics!$AX$28,$A80,IITPhysics!AT$34)+SUMIF(IITPhysics!$AX$36,$A80,IITPhysics!AT$42)+SUMIF(IITPhysics!$AX$44,$A80,IITPhysics!AT$50)+SUMIF(IITPhysics!$AX$52,$A80,IITPhysics!AT$58)+SUMIF(IITPhysics!$AX$60,$A80,IITPhysics!AT$66)+SUMIF(IITPhysics!$AX$68,$A80,IITPhysics!AT$74)+SUMIF(IITPhysics!$AX$76,$A80,IITPhysics!AT$82)+SUMIF(IITPhysics!$AX$84,$A80,IITPhysics!AT$90)+SUMIF(IITPhysics!$AX$92,$A80,IITPhysics!AT$98))+(SUMIF(Chem!$AX$12,$A80,Chem!AT$18)+SUMIF(Chem!$AX$20,$A80,Chem!AT$26)+SUMIF(Chem!$AX$28,$A80,Chem!AT$34)+SUMIF(Chem!$AX$36,$A80,Chem!AT$42)+SUMIF(Chem!$AX$44,$A80,Chem!AT$50)+SUMIF(Chem!$AX$52,$A80,Chem!AT$58)+SUMIF(Chem!$AX$60,$A80,Chem!AT$66)+SUMIF(Chem!$AX$68,$A80,Chem!AT$74)+SUMIF(Chem!$AX$76,$A80,Chem!AT$82)+SUMIF(Chem!$AX$84,$A80,Chem!AT$90)+SUMIF(Chem!$AX$92,$A80,Chem!AT$98))+(SUMIF(IITChem!$AX$12,$A80,IITChem!AT$18)+SUMIF(IITChem!$AX$20,$A80,IITChem!AT$26)+SUMIF(IITChem!$AX$28,$A80,IITChem!AT$34)+SUMIF(IITChem!$AX$36,$A80,IITChem!AT$42)+SUMIF(IITChem!$AX$44,$A80,IITChem!AT$50)+SUMIF(IITChem!$AX$52,$A80,IITChem!AT$58)+SUMIF(IITChem!$AX$60,$A80,IITChem!AT$66)+SUMIF(IITChem!$AX$68,$A80,IITChem!AT$74)+SUMIF(IITChem!$AX$76,$A80,IITChem!AT$82)+SUMIF(IITChem!$AX$84,$A80,IITChem!AT$90)+SUMIF(IITChem!$AX$92,$A80,IITChem!AT$98))+(SUMIF(Bio!$AX$12,$A80,Bio!AT$18)+SUMIF(Bio!$AX$20,$A80,Bio!AT$26)+SUMIF(Bio!$AX$28,$A80,Bio!AT$34)+SUMIF(Bio!$AX$36,$A80,Bio!AT$42)+SUMIF(Bio!$AX$44,$A80,Bio!AT$50)+SUMIF(Bio!$AX$52,$A80,Bio!AT$58)+SUMIF(Bio!$AX$60,$A80,Bio!AT$66)+SUMIF(Bio!$AX$68,$A80,Bio!AT$74)+SUMIF(Bio!$AX$76,$A80,Bio!AT$82)+SUMIF(Bio!$AX$84,$A80,Bio!AT$90)+SUMIF(Bio!$AX$92,$A80,Bio!AT$98))+(SUMIF(Maths!$AX$12,$A80,Maths!AT$18)+SUMIF(Maths!$AX$20,$A80,Maths!AT$26)+SUMIF(Maths!$AX$28,$A80,Maths!AT$34)+SUMIF(Maths!$AX$36,$A80,Maths!AT$42)+SUMIF(Maths!$AX$44,$A80,Maths!AT$50)+SUMIF(Maths!$AX$52,$A80,Maths!AT$58)+SUMIF(Maths!$AX$60,$A80,Maths!AT$66)+SUMIF(Maths!$AX$68,$A80,Maths!AT$74)+SUMIF(Maths!$AX$76,$A80,Maths!AT$82)+SUMIF(Maths!$AX$84,$A80,Maths!AT$90)+SUMIF(Maths!$AX$92,$A80,Maths!AT$98))+(SUMIF(IITMaths!$AX$12,$A80,IITMaths!AT$18)+SUMIF(IITMaths!$AX$20,$A80,IITMaths!AT$26)+SUMIF(IITMaths!$AX$28,$A80,IITMaths!AT$34)+SUMIF(IITMaths!$AX$36,$A80,IITMaths!AT$42)+SUMIF(IITMaths!$AX$44,$A80,IITMaths!AT$50)+SUMIF(IITMaths!$AX$52,$A80,IITMaths!AT$58)+SUMIF(IITMaths!$AX$60,$A80,IITMaths!AT$66)+SUMIF(IITMaths!$AX$68,$A80,IITMaths!AT$74)+SUMIF(IITMaths!$AX$76,$A80,IITMaths!AT$82)+SUMIF(IITMaths!$AX$84,$A80,IITMaths!AT$90)+SUMIF(IITMaths!$AX$92,$A80,IITMaths!AT$98))+(SUMIF(FourthLecture!$AX$12,$A80,FourthLecture!AT$18)+SUMIF(FourthLecture!$AX$20,$A80,FourthLecture!AT$26)+SUMIF(FourthLecture!$AX$28,$A80,FourthLecture!AT$34)+SUMIF(FourthLecture!$AX$36,$A80,FourthLecture!AT$42)+SUMIF(FourthLecture!$AX$44,$A80,FourthLecture!AT$50)+SUMIF(FourthLecture!$AX$52,$A80,FourthLecture!AT$58)+SUMIF(FourthLecture!$AX$60,$A80,FourthLecture!AT$66)+SUMIF(FourthLecture!$AX$68,$A80,FourthLecture!AT$74)+SUMIF(FourthLecture!$AX$76,$A80,FourthLecture!AT$82)+SUMIF(FourthLecture!$AX$84,$A80,FourthLecture!AT$90)+SUMIF(FourthLecture!$AX$92,$A80,FourthLecture!AT$98))+(SUMIF(OtherSubjects!$AX$12,$A80,OtherSubjects!AT$18)+SUMIF(OtherSubjects!$AX$20,$A80,OtherSubjects!AT$26)+SUMIF(OtherSubjects!$AX$28,$A80,OtherSubjects!AT$34)+SUMIF(OtherSubjects!$AX$36,$A80,OtherSubjects!AT$42)+SUMIF(OtherSubjects!$AX$44,$A80,OtherSubjects!AT$50)+SUMIF(OtherSubjects!$AX$52,$A80,OtherSubjects!AT$58)+SUMIF(OtherSubjects!$AX$60,$A80,OtherSubjects!AT$66)+SUMIF(OtherSubjects!$AX$68,$A80,OtherSubjects!AT$74)+SUMIF(OtherSubjects!$AX$76,$A80,OtherSubjects!AT$82)+SUMIF(OtherSubjects!$AX$84,$A80,OtherSubjects!AT$90)+SUMIF(OtherSubjects!$AX$92,$A80,OtherSubjects!AT$98))</f>
        <v>55633.2</v>
      </c>
      <c r="T80" s="331">
        <f>(SUMIF(Physics!$AX$12,$A80,Physics!AU$18)+SUMIF(Physics!$AX$20,$A80,Physics!AU$26)+SUMIF(Physics!$AX$28,$A80,Physics!AU$34)+SUMIF(Physics!$AX$36,$A80,Physics!AU$42)+SUMIF(Physics!$AX$44,$A80,Physics!AU$50)+SUMIF(Physics!$AX$52,$A80,Physics!AU$58)+SUMIF(Physics!$AX$60,$A80,Physics!AU$66)+SUMIF(Physics!$AX$68,$A80,Physics!AU$74)+SUMIF(Physics!$AX$76,$A80,Physics!AU$82)+SUMIF(Physics!$AX$84,$A80,Physics!AU$90)+SUMIF(Physics!$AX$92,$A80,Physics!AU$98))+(SUMIF(IITPhysics!$AX$12,$A80,IITPhysics!AU$18)+SUMIF(IITPhysics!$AX$20,$A80,IITPhysics!AU$26)+SUMIF(IITPhysics!$AX$28,$A80,IITPhysics!AU$34)+SUMIF(IITPhysics!$AX$36,$A80,IITPhysics!AU$42)+SUMIF(IITPhysics!$AX$44,$A80,IITPhysics!AU$50)+SUMIF(IITPhysics!$AX$52,$A80,IITPhysics!AU$58)+SUMIF(IITPhysics!$AX$60,$A80,IITPhysics!AU$66)+SUMIF(IITPhysics!$AX$68,$A80,IITPhysics!AU$74)+SUMIF(IITPhysics!$AX$76,$A80,IITPhysics!AU$82)+SUMIF(IITPhysics!$AX$84,$A80,IITPhysics!AU$90)+SUMIF(IITPhysics!$AX$92,$A80,IITPhysics!AU$98))+(SUMIF(Chem!$AX$12,$A80,Chem!AU$18)+SUMIF(Chem!$AX$20,$A80,Chem!AU$26)+SUMIF(Chem!$AX$28,$A80,Chem!AU$34)+SUMIF(Chem!$AX$36,$A80,Chem!AU$42)+SUMIF(Chem!$AX$44,$A80,Chem!AU$50)+SUMIF(Chem!$AX$52,$A80,Chem!AU$58)+SUMIF(Chem!$AX$60,$A80,Chem!AU$66)+SUMIF(Chem!$AX$68,$A80,Chem!AU$74)+SUMIF(Chem!$AX$76,$A80,Chem!AU$82)+SUMIF(Chem!$AX$84,$A80,Chem!AU$90)+SUMIF(Chem!$AX$92,$A80,Chem!AU$98))+(SUMIF(IITChem!$AX$12,$A80,IITChem!AU$18)+SUMIF(IITChem!$AX$20,$A80,IITChem!AU$26)+SUMIF(IITChem!$AX$28,$A80,IITChem!AU$34)+SUMIF(IITChem!$AX$36,$A80,IITChem!AU$42)+SUMIF(IITChem!$AX$44,$A80,IITChem!AU$50)+SUMIF(IITChem!$AX$52,$A80,IITChem!AU$58)+SUMIF(IITChem!$AX$60,$A80,IITChem!AU$66)+SUMIF(IITChem!$AX$68,$A80,IITChem!AU$74)+SUMIF(IITChem!$AX$76,$A80,IITChem!AU$82)+SUMIF(IITChem!$AX$84,$A80,IITChem!AU$90)+SUMIF(IITChem!$AX$92,$A80,IITChem!AU$98))+(SUMIF(Bio!$AX$12,$A80,Bio!AU$18)+SUMIF(Bio!$AX$20,$A80,Bio!AU$26)+SUMIF(Bio!$AX$28,$A80,Bio!AU$34)+SUMIF(Bio!$AX$36,$A80,Bio!AU$42)+SUMIF(Bio!$AX$44,$A80,Bio!AU$50)+SUMIF(Bio!$AX$52,$A80,Bio!AU$58)+SUMIF(Bio!$AX$60,$A80,Bio!AU$66)+SUMIF(Bio!$AX$68,$A80,Bio!AU$74)+SUMIF(Bio!$AX$76,$A80,Bio!AU$82)+SUMIF(Bio!$AX$84,$A80,Bio!AU$90)+SUMIF(Bio!$AX$92,$A80,Bio!AU$98))+(SUMIF(Maths!$AX$12,$A80,Maths!AU$18)+SUMIF(Maths!$AX$20,$A80,Maths!AU$26)+SUMIF(Maths!$AX$28,$A80,Maths!AU$34)+SUMIF(Maths!$AX$36,$A80,Maths!AU$42)+SUMIF(Maths!$AX$44,$A80,Maths!AU$50)+SUMIF(Maths!$AX$52,$A80,Maths!AU$58)+SUMIF(Maths!$AX$60,$A80,Maths!AU$66)+SUMIF(Maths!$AX$68,$A80,Maths!AU$74)+SUMIF(Maths!$AX$76,$A80,Maths!AU$82)+SUMIF(Maths!$AX$84,$A80,Maths!AU$90)+SUMIF(Maths!$AX$92,$A80,Maths!AU$98))+(SUMIF(IITMaths!$AX$12,$A80,IITMaths!AU$18)+SUMIF(IITMaths!$AX$20,$A80,IITMaths!AU$26)+SUMIF(IITMaths!$AX$28,$A80,IITMaths!AU$34)+SUMIF(IITMaths!$AX$36,$A80,IITMaths!AU$42)+SUMIF(IITMaths!$AX$44,$A80,IITMaths!AU$50)+SUMIF(IITMaths!$AX$52,$A80,IITMaths!AU$58)+SUMIF(IITMaths!$AX$60,$A80,IITMaths!AU$66)+SUMIF(IITMaths!$AX$68,$A80,IITMaths!AU$74)+SUMIF(IITMaths!$AX$76,$A80,IITMaths!AU$82)+SUMIF(IITMaths!$AX$84,$A80,IITMaths!AU$90)+SUMIF(IITMaths!$AX$92,$A80,IITMaths!AU$98))+(SUMIF(FourthLecture!$AX$12,$A80,FourthLecture!AU$18)+SUMIF(FourthLecture!$AX$20,$A80,FourthLecture!AU$26)+SUMIF(FourthLecture!$AX$28,$A80,FourthLecture!AU$34)+SUMIF(FourthLecture!$AX$36,$A80,FourthLecture!AU$42)+SUMIF(FourthLecture!$AX$44,$A80,FourthLecture!AU$50)+SUMIF(FourthLecture!$AX$52,$A80,FourthLecture!AU$58)+SUMIF(FourthLecture!$AX$60,$A80,FourthLecture!AU$66)+SUMIF(FourthLecture!$AX$68,$A80,FourthLecture!AU$74)+SUMIF(FourthLecture!$AX$76,$A80,FourthLecture!AU$82)+SUMIF(FourthLecture!$AX$84,$A80,FourthLecture!AU$90)+SUMIF(FourthLecture!$AX$92,$A80,FourthLecture!AU$98))+(SUMIF(OtherSubjects!$AX$12,$A80,OtherSubjects!AU$18)+SUMIF(OtherSubjects!$AX$20,$A80,OtherSubjects!AU$26)+SUMIF(OtherSubjects!$AX$28,$A80,OtherSubjects!AU$34)+SUMIF(OtherSubjects!$AX$36,$A80,OtherSubjects!AU$42)+SUMIF(OtherSubjects!$AX$44,$A80,OtherSubjects!AU$50)+SUMIF(OtherSubjects!$AX$52,$A80,OtherSubjects!AU$58)+SUMIF(OtherSubjects!$AX$60,$A80,OtherSubjects!AU$66)+SUMIF(OtherSubjects!$AX$68,$A80,OtherSubjects!AU$74)+SUMIF(OtherSubjects!$AX$76,$A80,OtherSubjects!AU$82)+SUMIF(OtherSubjects!$AX$84,$A80,OtherSubjects!AU$90)+SUMIF(OtherSubjects!$AX$92,$A80,OtherSubjects!AU$98))</f>
        <v>53445</v>
      </c>
      <c r="U80" s="331">
        <f>(SUMIF(Physics!$AX$12,$A80,Physics!AV$18)+SUMIF(Physics!$AX$20,$A80,Physics!AV$26)+SUMIF(Physics!$AX$28,$A80,Physics!AV$34)+SUMIF(Physics!$AX$36,$A80,Physics!AV$42)+SUMIF(Physics!$AX$44,$A80,Physics!AV$50)+SUMIF(Physics!$AX$52,$A80,Physics!AV$58)+SUMIF(Physics!$AX$60,$A80,Physics!AV$66)+SUMIF(Physics!$AX$68,$A80,Physics!AV$74)+SUMIF(Physics!$AX$76,$A80,Physics!AV$82)+SUMIF(Physics!$AX$84,$A80,Physics!AV$90)+SUMIF(Physics!$AX$92,$A80,Physics!AV$98))+(SUMIF(IITPhysics!$AX$12,$A80,IITPhysics!AV$18)+SUMIF(IITPhysics!$AX$20,$A80,IITPhysics!AV$26)+SUMIF(IITPhysics!$AX$28,$A80,IITPhysics!AV$34)+SUMIF(IITPhysics!$AX$36,$A80,IITPhysics!AV$42)+SUMIF(IITPhysics!$AX$44,$A80,IITPhysics!AV$50)+SUMIF(IITPhysics!$AX$52,$A80,IITPhysics!AV$58)+SUMIF(IITPhysics!$AX$60,$A80,IITPhysics!AV$66)+SUMIF(IITPhysics!$AX$68,$A80,IITPhysics!AV$74)+SUMIF(IITPhysics!$AX$76,$A80,IITPhysics!AV$82)+SUMIF(IITPhysics!$AX$84,$A80,IITPhysics!AV$90)+SUMIF(IITPhysics!$AX$92,$A80,IITPhysics!AV$98))+(SUMIF(Chem!$AX$12,$A80,Chem!AV$18)+SUMIF(Chem!$AX$20,$A80,Chem!AV$26)+SUMIF(Chem!$AX$28,$A80,Chem!AV$34)+SUMIF(Chem!$AX$36,$A80,Chem!AV$42)+SUMIF(Chem!$AX$44,$A80,Chem!AV$50)+SUMIF(Chem!$AX$52,$A80,Chem!AV$58)+SUMIF(Chem!$AX$60,$A80,Chem!AV$66)+SUMIF(Chem!$AX$68,$A80,Chem!AV$74)+SUMIF(Chem!$AX$76,$A80,Chem!AV$82)+SUMIF(Chem!$AX$84,$A80,Chem!AV$90)+SUMIF(Chem!$AX$92,$A80,Chem!AV$98))+(SUMIF(IITChem!$AX$12,$A80,IITChem!AV$18)+SUMIF(IITChem!$AX$20,$A80,IITChem!AV$26)+SUMIF(IITChem!$AX$28,$A80,IITChem!AV$34)+SUMIF(IITChem!$AX$36,$A80,IITChem!AV$42)+SUMIF(IITChem!$AX$44,$A80,IITChem!AV$50)+SUMIF(IITChem!$AX$52,$A80,IITChem!AV$58)+SUMIF(IITChem!$AX$60,$A80,IITChem!AV$66)+SUMIF(IITChem!$AX$68,$A80,IITChem!AV$74)+SUMIF(IITChem!$AX$76,$A80,IITChem!AV$82)+SUMIF(IITChem!$AX$84,$A80,IITChem!AV$90)+SUMIF(IITChem!$AX$92,$A80,IITChem!AV$98))+(SUMIF(Bio!$AX$12,$A80,Bio!AV$18)+SUMIF(Bio!$AX$20,$A80,Bio!AV$26)+SUMIF(Bio!$AX$28,$A80,Bio!AV$34)+SUMIF(Bio!$AX$36,$A80,Bio!AV$42)+SUMIF(Bio!$AX$44,$A80,Bio!AV$50)+SUMIF(Bio!$AX$52,$A80,Bio!AV$58)+SUMIF(Bio!$AX$60,$A80,Bio!AV$66)+SUMIF(Bio!$AX$68,$A80,Bio!AV$74)+SUMIF(Bio!$AX$76,$A80,Bio!AV$82)+SUMIF(Bio!$AX$84,$A80,Bio!AV$90)+SUMIF(Bio!$AX$92,$A80,Bio!AV$98))+(SUMIF(Maths!$AX$12,$A80,Maths!AV$18)+SUMIF(Maths!$AX$20,$A80,Maths!AV$26)+SUMIF(Maths!$AX$28,$A80,Maths!AV$34)+SUMIF(Maths!$AX$36,$A80,Maths!AV$42)+SUMIF(Maths!$AX$44,$A80,Maths!AV$50)+SUMIF(Maths!$AX$52,$A80,Maths!AV$58)+SUMIF(Maths!$AX$60,$A80,Maths!AV$66)+SUMIF(Maths!$AX$68,$A80,Maths!AV$74)+SUMIF(Maths!$AX$76,$A80,Maths!AV$82)+SUMIF(Maths!$AX$84,$A80,Maths!AV$90)+SUMIF(Maths!$AX$92,$A80,Maths!AV$98))+(SUMIF(IITMaths!$AX$12,$A80,IITMaths!AV$18)+SUMIF(IITMaths!$AX$20,$A80,IITMaths!AV$26)+SUMIF(IITMaths!$AX$28,$A80,IITMaths!AV$34)+SUMIF(IITMaths!$AX$36,$A80,IITMaths!AV$42)+SUMIF(IITMaths!$AX$44,$A80,IITMaths!AV$50)+SUMIF(IITMaths!$AX$52,$A80,IITMaths!AV$58)+SUMIF(IITMaths!$AX$60,$A80,IITMaths!AV$66)+SUMIF(IITMaths!$AX$68,$A80,IITMaths!AV$74)+SUMIF(IITMaths!$AX$76,$A80,IITMaths!AV$82)+SUMIF(IITMaths!$AX$84,$A80,IITMaths!AV$90)+SUMIF(IITMaths!$AX$92,$A80,IITMaths!AV$98))+(SUMIF(FourthLecture!$AX$12,$A80,FourthLecture!AV$18)+SUMIF(FourthLecture!$AX$20,$A80,FourthLecture!AV$26)+SUMIF(FourthLecture!$AX$28,$A80,FourthLecture!AV$34)+SUMIF(FourthLecture!$AX$36,$A80,FourthLecture!AV$42)+SUMIF(FourthLecture!$AX$44,$A80,FourthLecture!AV$50)+SUMIF(FourthLecture!$AX$52,$A80,FourthLecture!AV$58)+SUMIF(FourthLecture!$AX$60,$A80,FourthLecture!AV$66)+SUMIF(FourthLecture!$AX$68,$A80,FourthLecture!AV$74)+SUMIF(FourthLecture!$AX$76,$A80,FourthLecture!AV$82)+SUMIF(FourthLecture!$AX$84,$A80,FourthLecture!AV$90)+SUMIF(FourthLecture!$AX$92,$A80,FourthLecture!AV$98))+(SUMIF(OtherSubjects!$AX$12,$A80,OtherSubjects!AV$18)+SUMIF(OtherSubjects!$AX$20,$A80,OtherSubjects!AV$26)+SUMIF(OtherSubjects!$AX$28,$A80,OtherSubjects!AV$34)+SUMIF(OtherSubjects!$AX$36,$A80,OtherSubjects!AV$42)+SUMIF(OtherSubjects!$AX$44,$A80,OtherSubjects!AV$50)+SUMIF(OtherSubjects!$AX$52,$A80,OtherSubjects!AV$58)+SUMIF(OtherSubjects!$AX$60,$A80,OtherSubjects!AV$66)+SUMIF(OtherSubjects!$AX$68,$A80,OtherSubjects!AV$74)+SUMIF(OtherSubjects!$AX$76,$A80,OtherSubjects!AV$82)+SUMIF(OtherSubjects!$AX$84,$A80,OtherSubjects!AV$90)+SUMIF(OtherSubjects!$AX$92,$A80,OtherSubjects!AV$98))</f>
        <v>45727.5</v>
      </c>
      <c r="V80" s="331">
        <f>(SUMIF(Physics!$AX$12,$A80,Physics!AW$18)+SUMIF(Physics!$AX$20,$A80,Physics!AW$26)+SUMIF(Physics!$AX$28,$A80,Physics!AW$34)+SUMIF(Physics!$AX$36,$A80,Physics!AW$42)+SUMIF(Physics!$AX$44,$A80,Physics!AW$50)+SUMIF(Physics!$AX$52,$A80,Physics!AW$58)+SUMIF(Physics!$AX$60,$A80,Physics!AW$66)+SUMIF(Physics!$AX$68,$A80,Physics!AW$74)+SUMIF(Physics!$AX$76,$A80,Physics!AW$82)+SUMIF(Physics!$AX$84,$A80,Physics!AW$90)+SUMIF(Physics!$AX$92,$A80,Physics!AW$98))+(SUMIF(IITPhysics!$AX$12,$A80,IITPhysics!AW$18)+SUMIF(IITPhysics!$AX$20,$A80,IITPhysics!AW$26)+SUMIF(IITPhysics!$AX$28,$A80,IITPhysics!AW$34)+SUMIF(IITPhysics!$AX$36,$A80,IITPhysics!AW$42)+SUMIF(IITPhysics!$AX$44,$A80,IITPhysics!AW$50)+SUMIF(IITPhysics!$AX$52,$A80,IITPhysics!AW$58)+SUMIF(IITPhysics!$AX$60,$A80,IITPhysics!AW$66)+SUMIF(IITPhysics!$AX$68,$A80,IITPhysics!AW$74)+SUMIF(IITPhysics!$AX$76,$A80,IITPhysics!AW$82)+SUMIF(IITPhysics!$AX$84,$A80,IITPhysics!AW$90)+SUMIF(IITPhysics!$AX$92,$A80,IITPhysics!AW$98))+(SUMIF(Chem!$AX$12,$A80,Chem!AW$18)+SUMIF(Chem!$AX$20,$A80,Chem!AW$26)+SUMIF(Chem!$AX$28,$A80,Chem!AW$34)+SUMIF(Chem!$AX$36,$A80,Chem!AW$42)+SUMIF(Chem!$AX$44,$A80,Chem!AW$50)+SUMIF(Chem!$AX$52,$A80,Chem!AW$58)+SUMIF(Chem!$AX$60,$A80,Chem!AW$66)+SUMIF(Chem!$AX$68,$A80,Chem!AW$74)+SUMIF(Chem!$AX$76,$A80,Chem!AW$82)+SUMIF(Chem!$AX$84,$A80,Chem!AW$90)+SUMIF(Chem!$AX$92,$A80,Chem!AW$98))+(SUMIF(IITChem!$AX$12,$A80,IITChem!AW$18)+SUMIF(IITChem!$AX$20,$A80,IITChem!AW$26)+SUMIF(IITChem!$AX$28,$A80,IITChem!AW$34)+SUMIF(IITChem!$AX$36,$A80,IITChem!AW$42)+SUMIF(IITChem!$AX$44,$A80,IITChem!AW$50)+SUMIF(IITChem!$AX$52,$A80,IITChem!AW$58)+SUMIF(IITChem!$AX$60,$A80,IITChem!AW$66)+SUMIF(IITChem!$AX$68,$A80,IITChem!AW$74)+SUMIF(IITChem!$AX$76,$A80,IITChem!AW$82)+SUMIF(IITChem!$AX$84,$A80,IITChem!AW$90)+SUMIF(IITChem!$AX$92,$A80,IITChem!AW$98))+(SUMIF(Bio!$AX$12,$A80,Bio!AW$18)+SUMIF(Bio!$AX$20,$A80,Bio!AW$26)+SUMIF(Bio!$AX$28,$A80,Bio!AW$34)+SUMIF(Bio!$AX$36,$A80,Bio!AW$42)+SUMIF(Bio!$AX$44,$A80,Bio!AW$50)+SUMIF(Bio!$AX$52,$A80,Bio!AW$58)+SUMIF(Bio!$AX$60,$A80,Bio!AW$66)+SUMIF(Bio!$AX$68,$A80,Bio!AW$74)+SUMIF(Bio!$AX$76,$A80,Bio!AW$82)+SUMIF(Bio!$AX$84,$A80,Bio!AW$90)+SUMIF(Bio!$AX$92,$A80,Bio!AW$98))+(SUMIF(Maths!$AX$12,$A80,Maths!AW$18)+SUMIF(Maths!$AX$20,$A80,Maths!AW$26)+SUMIF(Maths!$AX$28,$A80,Maths!AW$34)+SUMIF(Maths!$AX$36,$A80,Maths!AW$42)+SUMIF(Maths!$AX$44,$A80,Maths!AW$50)+SUMIF(Maths!$AX$52,$A80,Maths!AW$58)+SUMIF(Maths!$AX$60,$A80,Maths!AW$66)+SUMIF(Maths!$AX$68,$A80,Maths!AW$74)+SUMIF(Maths!$AX$76,$A80,Maths!AW$82)+SUMIF(Maths!$AX$84,$A80,Maths!AW$90)+SUMIF(Maths!$AX$92,$A80,Maths!AW$98))+(SUMIF(IITMaths!$AX$12,$A80,IITMaths!AW$18)+SUMIF(IITMaths!$AX$20,$A80,IITMaths!AW$26)+SUMIF(IITMaths!$AX$28,$A80,IITMaths!AW$34)+SUMIF(IITMaths!$AX$36,$A80,IITMaths!AW$42)+SUMIF(IITMaths!$AX$44,$A80,IITMaths!AW$50)+SUMIF(IITMaths!$AX$52,$A80,IITMaths!AW$58)+SUMIF(IITMaths!$AX$60,$A80,IITMaths!AW$66)+SUMIF(IITMaths!$AX$68,$A80,IITMaths!AW$74)+SUMIF(IITMaths!$AX$76,$A80,IITMaths!AW$82)+SUMIF(IITMaths!$AX$84,$A80,IITMaths!AW$90)+SUMIF(IITMaths!$AX$92,$A80,IITMaths!AW$98))+(SUMIF(FourthLecture!$AX$12,$A80,FourthLecture!AW$18)+SUMIF(FourthLecture!$AX$20,$A80,FourthLecture!AW$26)+SUMIF(FourthLecture!$AX$28,$A80,FourthLecture!AW$34)+SUMIF(FourthLecture!$AX$36,$A80,FourthLecture!AW$42)+SUMIF(FourthLecture!$AX$44,$A80,FourthLecture!AW$50)+SUMIF(FourthLecture!$AX$52,$A80,FourthLecture!AW$58)+SUMIF(FourthLecture!$AX$60,$A80,FourthLecture!AW$66)+SUMIF(FourthLecture!$AX$68,$A80,FourthLecture!AW$74)+SUMIF(FourthLecture!$AX$76,$A80,FourthLecture!AW$82)+SUMIF(FourthLecture!$AX$84,$A80,FourthLecture!AW$90)+SUMIF(FourthLecture!$AX$92,$A80,FourthLecture!AW$98))+(SUMIF(OtherSubjects!$AX$12,$A80,OtherSubjects!AW$18)+SUMIF(OtherSubjects!$AX$20,$A80,OtherSubjects!AW$26)+SUMIF(OtherSubjects!$AX$28,$A80,OtherSubjects!AW$34)+SUMIF(OtherSubjects!$AX$36,$A80,OtherSubjects!AW$42)+SUMIF(OtherSubjects!$AX$44,$A80,OtherSubjects!AW$50)+SUMIF(OtherSubjects!$AX$52,$A80,OtherSubjects!AW$58)+SUMIF(OtherSubjects!$AX$60,$A80,OtherSubjects!AW$66)+SUMIF(OtherSubjects!$AX$68,$A80,OtherSubjects!AW$74)+SUMIF(OtherSubjects!$AX$76,$A80,OtherSubjects!AW$82)+SUMIF(OtherSubjects!$AX$84,$A80,OtherSubjects!AW$90)+SUMIF(OtherSubjects!$AX$92,$A80,OtherSubjects!AW$98))</f>
        <v>53722.5</v>
      </c>
      <c r="W80" s="331">
        <f>(SUMIF(Physics!$AX$12,$A80,Physics!AX$18)+SUMIF(Physics!$AX$20,$A80,Physics!AX$26)+SUMIF(Physics!$AX$28,$A80,Physics!AX$34)+SUMIF(Physics!$AX$36,$A80,Physics!AX$42)+SUMIF(Physics!$AX$44,$A80,Physics!AX$50)+SUMIF(Physics!$AX$52,$A80,Physics!AX$58)+SUMIF(Physics!$AX$60,$A80,Physics!AX$66)+SUMIF(Physics!$AX$68,$A80,Physics!AX$74)+SUMIF(Physics!$AX$76,$A80,Physics!AX$82)+SUMIF(Physics!$AX$84,$A80,Physics!AX$90)+SUMIF(Physics!$AX$92,$A80,Physics!AX$98))+(SUMIF(IITPhysics!$AX$12,$A80,IITPhysics!AX$18)+SUMIF(IITPhysics!$AX$20,$A80,IITPhysics!AX$26)+SUMIF(IITPhysics!$AX$28,$A80,IITPhysics!AX$34)+SUMIF(IITPhysics!$AX$36,$A80,IITPhysics!AX$42)+SUMIF(IITPhysics!$AX$44,$A80,IITPhysics!AX$50)+SUMIF(IITPhysics!$AX$52,$A80,IITPhysics!AX$58)+SUMIF(IITPhysics!$AX$60,$A80,IITPhysics!AX$66)+SUMIF(IITPhysics!$AX$68,$A80,IITPhysics!AX$74)+SUMIF(IITPhysics!$AX$76,$A80,IITPhysics!AX$82)+SUMIF(IITPhysics!$AX$84,$A80,IITPhysics!AX$90)+SUMIF(IITPhysics!$AX$92,$A80,IITPhysics!AX$98))+(SUMIF(Chem!$AX$12,$A80,Chem!AX$18)+SUMIF(Chem!$AX$20,$A80,Chem!AX$26)+SUMIF(Chem!$AX$28,$A80,Chem!AX$34)+SUMIF(Chem!$AX$36,$A80,Chem!AX$42)+SUMIF(Chem!$AX$44,$A80,Chem!AX$50)+SUMIF(Chem!$AX$52,$A80,Chem!AX$58)+SUMIF(Chem!$AX$60,$A80,Chem!AX$66)+SUMIF(Chem!$AX$68,$A80,Chem!AX$74)+SUMIF(Chem!$AX$76,$A80,Chem!AX$82)+SUMIF(Chem!$AX$84,$A80,Chem!AX$90)+SUMIF(Chem!$AX$92,$A80,Chem!AX$98))+(SUMIF(IITChem!$AX$12,$A80,IITChem!AX$18)+SUMIF(IITChem!$AX$20,$A80,IITChem!AX$26)+SUMIF(IITChem!$AX$28,$A80,IITChem!AX$34)+SUMIF(IITChem!$AX$36,$A80,IITChem!AX$42)+SUMIF(IITChem!$AX$44,$A80,IITChem!AX$50)+SUMIF(IITChem!$AX$52,$A80,IITChem!AX$58)+SUMIF(IITChem!$AX$60,$A80,IITChem!AX$66)+SUMIF(IITChem!$AX$68,$A80,IITChem!AX$74)+SUMIF(IITChem!$AX$76,$A80,IITChem!AX$82)+SUMIF(IITChem!$AX$84,$A80,IITChem!AX$90)+SUMIF(IITChem!$AX$92,$A80,IITChem!AX$98))+(SUMIF(Bio!$AX$12,$A80,Bio!AX$18)+SUMIF(Bio!$AX$20,$A80,Bio!AX$26)+SUMIF(Bio!$AX$28,$A80,Bio!AX$34)+SUMIF(Bio!$AX$36,$A80,Bio!AX$42)+SUMIF(Bio!$AX$44,$A80,Bio!AX$50)+SUMIF(Bio!$AX$52,$A80,Bio!AX$58)+SUMIF(Bio!$AX$60,$A80,Bio!AX$66)+SUMIF(Bio!$AX$68,$A80,Bio!AX$74)+SUMIF(Bio!$AX$76,$A80,Bio!AX$82)+SUMIF(Bio!$AX$84,$A80,Bio!AX$90)+SUMIF(Bio!$AX$92,$A80,Bio!AX$98))+(SUMIF(Maths!$AX$12,$A80,Maths!AX$18)+SUMIF(Maths!$AX$20,$A80,Maths!AX$26)+SUMIF(Maths!$AX$28,$A80,Maths!AX$34)+SUMIF(Maths!$AX$36,$A80,Maths!AX$42)+SUMIF(Maths!$AX$44,$A80,Maths!AX$50)+SUMIF(Maths!$AX$52,$A80,Maths!AX$58)+SUMIF(Maths!$AX$60,$A80,Maths!AX$66)+SUMIF(Maths!$AX$68,$A80,Maths!AX$74)+SUMIF(Maths!$AX$76,$A80,Maths!AX$82)+SUMIF(Maths!$AX$84,$A80,Maths!AX$90)+SUMIF(Maths!$AX$92,$A80,Maths!AX$98))+(SUMIF(IITMaths!$AX$12,$A80,IITMaths!AX$18)+SUMIF(IITMaths!$AX$20,$A80,IITMaths!AX$26)+SUMIF(IITMaths!$AX$28,$A80,IITMaths!AX$34)+SUMIF(IITMaths!$AX$36,$A80,IITMaths!AX$42)+SUMIF(IITMaths!$AX$44,$A80,IITMaths!AX$50)+SUMIF(IITMaths!$AX$52,$A80,IITMaths!AX$58)+SUMIF(IITMaths!$AX$60,$A80,IITMaths!AX$66)+SUMIF(IITMaths!$AX$68,$A80,IITMaths!AX$74)+SUMIF(IITMaths!$AX$76,$A80,IITMaths!AX$82)+SUMIF(IITMaths!$AX$84,$A80,IITMaths!AX$90)+SUMIF(IITMaths!$AX$92,$A80,IITMaths!AX$98))+(SUMIF(FourthLecture!$AX$12,$A80,FourthLecture!AX$18)+SUMIF(FourthLecture!$AX$20,$A80,FourthLecture!AX$26)+SUMIF(FourthLecture!$AX$28,$A80,FourthLecture!AX$34)+SUMIF(FourthLecture!$AX$36,$A80,FourthLecture!AX$42)+SUMIF(FourthLecture!$AX$44,$A80,FourthLecture!AX$50)+SUMIF(FourthLecture!$AX$52,$A80,FourthLecture!AX$58)+SUMIF(FourthLecture!$AX$60,$A80,FourthLecture!AX$66)+SUMIF(FourthLecture!$AX$68,$A80,FourthLecture!AX$74)+SUMIF(FourthLecture!$AX$76,$A80,FourthLecture!AX$82)+SUMIF(FourthLecture!$AX$84,$A80,FourthLecture!AX$90)+SUMIF(FourthLecture!$AX$92,$A80,FourthLecture!AX$98))+(SUMIF(OtherSubjects!$AX$12,$A80,OtherSubjects!AX$18)+SUMIF(OtherSubjects!$AX$20,$A80,OtherSubjects!AX$26)+SUMIF(OtherSubjects!$AX$28,$A80,OtherSubjects!AX$34)+SUMIF(OtherSubjects!$AX$36,$A80,OtherSubjects!AX$42)+SUMIF(OtherSubjects!$AX$44,$A80,OtherSubjects!AX$50)+SUMIF(OtherSubjects!$AX$52,$A80,OtherSubjects!AX$58)+SUMIF(OtherSubjects!$AX$60,$A80,OtherSubjects!AX$66)+SUMIF(OtherSubjects!$AX$68,$A80,OtherSubjects!AX$74)+SUMIF(OtherSubjects!$AX$76,$A80,OtherSubjects!AX$82)+SUMIF(OtherSubjects!$AX$84,$A80,OtherSubjects!AX$90)+SUMIF(OtherSubjects!$AX$92,$A80,OtherSubjects!AX$98))</f>
        <v>35408.75</v>
      </c>
      <c r="X80" s="331">
        <f>(SUMIF(Physics!$AX$12,$A80,Physics!AY$18)+SUMIF(Physics!$AX$20,$A80,Physics!AY$26)+SUMIF(Physics!$AX$28,$A80,Physics!AY$34)+SUMIF(Physics!$AX$36,$A80,Physics!AY$42)+SUMIF(Physics!$AX$44,$A80,Physics!AY$50)+SUMIF(Physics!$AX$52,$A80,Physics!AY$58)+SUMIF(Physics!$AX$60,$A80,Physics!AY$66)+SUMIF(Physics!$AX$68,$A80,Physics!AY$74)+SUMIF(Physics!$AX$76,$A80,Physics!AY$82)+SUMIF(Physics!$AX$84,$A80,Physics!AY$90)+SUMIF(Physics!$AX$92,$A80,Physics!AY$98))+(SUMIF(IITPhysics!$AX$12,$A80,IITPhysics!AY$18)+SUMIF(IITPhysics!$AX$20,$A80,IITPhysics!AY$26)+SUMIF(IITPhysics!$AX$28,$A80,IITPhysics!AY$34)+SUMIF(IITPhysics!$AX$36,$A80,IITPhysics!AY$42)+SUMIF(IITPhysics!$AX$44,$A80,IITPhysics!AY$50)+SUMIF(IITPhysics!$AX$52,$A80,IITPhysics!AY$58)+SUMIF(IITPhysics!$AX$60,$A80,IITPhysics!AY$66)+SUMIF(IITPhysics!$AX$68,$A80,IITPhysics!AY$74)+SUMIF(IITPhysics!$AX$76,$A80,IITPhysics!AY$82)+SUMIF(IITPhysics!$AX$84,$A80,IITPhysics!AY$90)+SUMIF(IITPhysics!$AX$92,$A80,IITPhysics!AY$98))+(SUMIF(Chem!$AX$12,$A80,Chem!AY$18)+SUMIF(Chem!$AX$20,$A80,Chem!AY$26)+SUMIF(Chem!$AX$28,$A80,Chem!AY$34)+SUMIF(Chem!$AX$36,$A80,Chem!AY$42)+SUMIF(Chem!$AX$44,$A80,Chem!AY$50)+SUMIF(Chem!$AX$52,$A80,Chem!AY$58)+SUMIF(Chem!$AX$60,$A80,Chem!AY$66)+SUMIF(Chem!$AX$68,$A80,Chem!AY$74)+SUMIF(Chem!$AX$76,$A80,Chem!AY$82)+SUMIF(Chem!$AX$84,$A80,Chem!AY$90)+SUMIF(Chem!$AX$92,$A80,Chem!AY$98))+(SUMIF(IITChem!$AX$12,$A80,IITChem!AY$18)+SUMIF(IITChem!$AX$20,$A80,IITChem!AY$26)+SUMIF(IITChem!$AX$28,$A80,IITChem!AY$34)+SUMIF(IITChem!$AX$36,$A80,IITChem!AY$42)+SUMIF(IITChem!$AX$44,$A80,IITChem!AY$50)+SUMIF(IITChem!$AX$52,$A80,IITChem!AY$58)+SUMIF(IITChem!$AX$60,$A80,IITChem!AY$66)+SUMIF(IITChem!$AX$68,$A80,IITChem!AY$74)+SUMIF(IITChem!$AX$76,$A80,IITChem!AY$82)+SUMIF(IITChem!$AX$84,$A80,IITChem!AY$90)+SUMIF(IITChem!$AX$92,$A80,IITChem!AY$98))+(SUMIF(Bio!$AX$12,$A80,Bio!AY$18)+SUMIF(Bio!$AX$20,$A80,Bio!AY$26)+SUMIF(Bio!$AX$28,$A80,Bio!AY$34)+SUMIF(Bio!$AX$36,$A80,Bio!AY$42)+SUMIF(Bio!$AX$44,$A80,Bio!AY$50)+SUMIF(Bio!$AX$52,$A80,Bio!AY$58)+SUMIF(Bio!$AX$60,$A80,Bio!AY$66)+SUMIF(Bio!$AX$68,$A80,Bio!AY$74)+SUMIF(Bio!$AX$76,$A80,Bio!AY$82)+SUMIF(Bio!$AX$84,$A80,Bio!AY$90)+SUMIF(Bio!$AX$92,$A80,Bio!AY$98))+(SUMIF(Maths!$AX$12,$A80,Maths!AY$18)+SUMIF(Maths!$AX$20,$A80,Maths!AY$26)+SUMIF(Maths!$AX$28,$A80,Maths!AY$34)+SUMIF(Maths!$AX$36,$A80,Maths!AY$42)+SUMIF(Maths!$AX$44,$A80,Maths!AY$50)+SUMIF(Maths!$AX$52,$A80,Maths!AY$58)+SUMIF(Maths!$AX$60,$A80,Maths!AY$66)+SUMIF(Maths!$AX$68,$A80,Maths!AY$74)+SUMIF(Maths!$AX$76,$A80,Maths!AY$82)+SUMIF(Maths!$AX$84,$A80,Maths!AY$90)+SUMIF(Maths!$AX$92,$A80,Maths!AY$98))+(SUMIF(IITMaths!$AX$12,$A80,IITMaths!AY$18)+SUMIF(IITMaths!$AX$20,$A80,IITMaths!AY$26)+SUMIF(IITMaths!$AX$28,$A80,IITMaths!AY$34)+SUMIF(IITMaths!$AX$36,$A80,IITMaths!AY$42)+SUMIF(IITMaths!$AX$44,$A80,IITMaths!AY$50)+SUMIF(IITMaths!$AX$52,$A80,IITMaths!AY$58)+SUMIF(IITMaths!$AX$60,$A80,IITMaths!AY$66)+SUMIF(IITMaths!$AX$68,$A80,IITMaths!AY$74)+SUMIF(IITMaths!$AX$76,$A80,IITMaths!AY$82)+SUMIF(IITMaths!$AX$84,$A80,IITMaths!AY$90)+SUMIF(IITMaths!$AX$92,$A80,IITMaths!AY$98))+(SUMIF(FourthLecture!$AX$12,$A80,FourthLecture!AY$18)+SUMIF(FourthLecture!$AX$20,$A80,FourthLecture!AY$26)+SUMIF(FourthLecture!$AX$28,$A80,FourthLecture!AY$34)+SUMIF(FourthLecture!$AX$36,$A80,FourthLecture!AY$42)+SUMIF(FourthLecture!$AX$44,$A80,FourthLecture!AY$50)+SUMIF(FourthLecture!$AX$52,$A80,FourthLecture!AY$58)+SUMIF(FourthLecture!$AX$60,$A80,FourthLecture!AY$66)+SUMIF(FourthLecture!$AX$68,$A80,FourthLecture!AY$74)+SUMIF(FourthLecture!$AX$76,$A80,FourthLecture!AY$82)+SUMIF(FourthLecture!$AX$84,$A80,FourthLecture!AY$90)+SUMIF(FourthLecture!$AX$92,$A80,FourthLecture!AY$98))+(SUMIF(OtherSubjects!$AX$12,$A80,OtherSubjects!AY$18)+SUMIF(OtherSubjects!$AX$20,$A80,OtherSubjects!AY$26)+SUMIF(OtherSubjects!$AX$28,$A80,OtherSubjects!AY$34)+SUMIF(OtherSubjects!$AX$36,$A80,OtherSubjects!AY$42)+SUMIF(OtherSubjects!$AX$44,$A80,OtherSubjects!AY$50)+SUMIF(OtherSubjects!$AX$52,$A80,OtherSubjects!AY$58)+SUMIF(OtherSubjects!$AX$60,$A80,OtherSubjects!AY$66)+SUMIF(OtherSubjects!$AX$68,$A80,OtherSubjects!AY$74)+SUMIF(OtherSubjects!$AX$76,$A80,OtherSubjects!AY$82)+SUMIF(OtherSubjects!$AX$84,$A80,OtherSubjects!AY$90)+SUMIF(OtherSubjects!$AX$92,$A80,OtherSubjects!AY$98))</f>
        <v>0</v>
      </c>
      <c r="Y80" s="331">
        <f>(SUMIF(Physics!$AX$12,$A80,Physics!AZ$18)+SUMIF(Physics!$AX$20,$A80,Physics!AZ$26)+SUMIF(Physics!$AX$28,$A80,Physics!AZ$34)+SUMIF(Physics!$AX$36,$A80,Physics!AZ$42)+SUMIF(Physics!$AX$44,$A80,Physics!AZ$50)+SUMIF(Physics!$AX$52,$A80,Physics!AZ$58)+SUMIF(Physics!$AX$60,$A80,Physics!AZ$66)+SUMIF(Physics!$AX$68,$A80,Physics!AZ$74)+SUMIF(Physics!$AX$76,$A80,Physics!AZ$82)+SUMIF(Physics!$AX$84,$A80,Physics!AZ$90)+SUMIF(Physics!$AX$92,$A80,Physics!AZ$98))+(SUMIF(IITPhysics!$AX$12,$A80,IITPhysics!AZ$18)+SUMIF(IITPhysics!$AX$20,$A80,IITPhysics!AZ$26)+SUMIF(IITPhysics!$AX$28,$A80,IITPhysics!AZ$34)+SUMIF(IITPhysics!$AX$36,$A80,IITPhysics!AZ$42)+SUMIF(IITPhysics!$AX$44,$A80,IITPhysics!AZ$50)+SUMIF(IITPhysics!$AX$52,$A80,IITPhysics!AZ$58)+SUMIF(IITPhysics!$AX$60,$A80,IITPhysics!AZ$66)+SUMIF(IITPhysics!$AX$68,$A80,IITPhysics!AZ$74)+SUMIF(IITPhysics!$AX$76,$A80,IITPhysics!AZ$82)+SUMIF(IITPhysics!$AX$84,$A80,IITPhysics!AZ$90)+SUMIF(IITPhysics!$AX$92,$A80,IITPhysics!AZ$98))+(SUMIF(Chem!$AX$12,$A80,Chem!AZ$18)+SUMIF(Chem!$AX$20,$A80,Chem!AZ$26)+SUMIF(Chem!$AX$28,$A80,Chem!AZ$34)+SUMIF(Chem!$AX$36,$A80,Chem!AZ$42)+SUMIF(Chem!$AX$44,$A80,Chem!AZ$50)+SUMIF(Chem!$AX$52,$A80,Chem!AZ$58)+SUMIF(Chem!$AX$60,$A80,Chem!AZ$66)+SUMIF(Chem!$AX$68,$A80,Chem!AZ$74)+SUMIF(Chem!$AX$76,$A80,Chem!AZ$82)+SUMIF(Chem!$AX$84,$A80,Chem!AZ$90)+SUMIF(Chem!$AX$92,$A80,Chem!AZ$98))+(SUMIF(IITChem!$AX$12,$A80,IITChem!AZ$18)+SUMIF(IITChem!$AX$20,$A80,IITChem!AZ$26)+SUMIF(IITChem!$AX$28,$A80,IITChem!AZ$34)+SUMIF(IITChem!$AX$36,$A80,IITChem!AZ$42)+SUMIF(IITChem!$AX$44,$A80,IITChem!AZ$50)+SUMIF(IITChem!$AX$52,$A80,IITChem!AZ$58)+SUMIF(IITChem!$AX$60,$A80,IITChem!AZ$66)+SUMIF(IITChem!$AX$68,$A80,IITChem!AZ$74)+SUMIF(IITChem!$AX$76,$A80,IITChem!AZ$82)+SUMIF(IITChem!$AX$84,$A80,IITChem!AZ$90)+SUMIF(IITChem!$AX$92,$A80,IITChem!AZ$98))+(SUMIF(Bio!$AX$12,$A80,Bio!AZ$18)+SUMIF(Bio!$AX$20,$A80,Bio!AZ$26)+SUMIF(Bio!$AX$28,$A80,Bio!AZ$34)+SUMIF(Bio!$AX$36,$A80,Bio!AZ$42)+SUMIF(Bio!$AX$44,$A80,Bio!AZ$50)+SUMIF(Bio!$AX$52,$A80,Bio!AZ$58)+SUMIF(Bio!$AX$60,$A80,Bio!AZ$66)+SUMIF(Bio!$AX$68,$A80,Bio!AZ$74)+SUMIF(Bio!$AX$76,$A80,Bio!AZ$82)+SUMIF(Bio!$AX$84,$A80,Bio!AZ$90)+SUMIF(Bio!$AX$92,$A80,Bio!AZ$98))+(SUMIF(Maths!$AX$12,$A80,Maths!AZ$18)+SUMIF(Maths!$AX$20,$A80,Maths!AZ$26)+SUMIF(Maths!$AX$28,$A80,Maths!AZ$34)+SUMIF(Maths!$AX$36,$A80,Maths!AZ$42)+SUMIF(Maths!$AX$44,$A80,Maths!AZ$50)+SUMIF(Maths!$AX$52,$A80,Maths!AZ$58)+SUMIF(Maths!$AX$60,$A80,Maths!AZ$66)+SUMIF(Maths!$AX$68,$A80,Maths!AZ$74)+SUMIF(Maths!$AX$76,$A80,Maths!AZ$82)+SUMIF(Maths!$AX$84,$A80,Maths!AZ$90)+SUMIF(Maths!$AX$92,$A80,Maths!AZ$98))+(SUMIF(IITMaths!$AX$12,$A80,IITMaths!AZ$18)+SUMIF(IITMaths!$AX$20,$A80,IITMaths!AZ$26)+SUMIF(IITMaths!$AX$28,$A80,IITMaths!AZ$34)+SUMIF(IITMaths!$AX$36,$A80,IITMaths!AZ$42)+SUMIF(IITMaths!$AX$44,$A80,IITMaths!AZ$50)+SUMIF(IITMaths!$AX$52,$A80,IITMaths!AZ$58)+SUMIF(IITMaths!$AX$60,$A80,IITMaths!AZ$66)+SUMIF(IITMaths!$AX$68,$A80,IITMaths!AZ$74)+SUMIF(IITMaths!$AX$76,$A80,IITMaths!AZ$82)+SUMIF(IITMaths!$AX$84,$A80,IITMaths!AZ$90)+SUMIF(IITMaths!$AX$92,$A80,IITMaths!AZ$98))+(SUMIF(FourthLecture!$AX$12,$A80,FourthLecture!AZ$18)+SUMIF(FourthLecture!$AX$20,$A80,FourthLecture!AZ$26)+SUMIF(FourthLecture!$AX$28,$A80,FourthLecture!AZ$34)+SUMIF(FourthLecture!$AX$36,$A80,FourthLecture!AZ$42)+SUMIF(FourthLecture!$AX$44,$A80,FourthLecture!AZ$50)+SUMIF(FourthLecture!$AX$52,$A80,FourthLecture!AZ$58)+SUMIF(FourthLecture!$AX$60,$A80,FourthLecture!AZ$66)+SUMIF(FourthLecture!$AX$68,$A80,FourthLecture!AZ$74)+SUMIF(FourthLecture!$AX$76,$A80,FourthLecture!AZ$82)+SUMIF(FourthLecture!$AX$84,$A80,FourthLecture!AZ$90)+SUMIF(FourthLecture!$AX$92,$A80,FourthLecture!AZ$98))+(SUMIF(OtherSubjects!$AX$12,$A80,OtherSubjects!AZ$18)+SUMIF(OtherSubjects!$AX$20,$A80,OtherSubjects!AZ$26)+SUMIF(OtherSubjects!$AX$28,$A80,OtherSubjects!AZ$34)+SUMIF(OtherSubjects!$AX$36,$A80,OtherSubjects!AZ$42)+SUMIF(OtherSubjects!$AX$44,$A80,OtherSubjects!AZ$50)+SUMIF(OtherSubjects!$AX$52,$A80,OtherSubjects!AZ$58)+SUMIF(OtherSubjects!$AX$60,$A80,OtherSubjects!AZ$66)+SUMIF(OtherSubjects!$AX$68,$A80,OtherSubjects!AZ$74)+SUMIF(OtherSubjects!$AX$76,$A80,OtherSubjects!AZ$82)+SUMIF(OtherSubjects!$AX$84,$A80,OtherSubjects!AZ$90)+SUMIF(OtherSubjects!$AX$92,$A80,OtherSubjects!AZ$98))</f>
        <v>0</v>
      </c>
      <c r="Z80" s="331">
        <f>(SUMIF(Physics!$AX$12,$A80,Physics!BA$18)+SUMIF(Physics!$AX$20,$A80,Physics!BA$26)+SUMIF(Physics!$AX$28,$A80,Physics!BA$34)+SUMIF(Physics!$AX$36,$A80,Physics!BA$42)+SUMIF(Physics!$AX$44,$A80,Physics!BA$50)+SUMIF(Physics!$AX$52,$A80,Physics!BA$58)+SUMIF(Physics!$AX$60,$A80,Physics!BA$66)+SUMIF(Physics!$AX$68,$A80,Physics!BA$74)+SUMIF(Physics!$AX$76,$A80,Physics!BA$82)+SUMIF(Physics!$AX$84,$A80,Physics!BA$90)+SUMIF(Physics!$AX$92,$A80,Physics!BA$98))+(SUMIF(IITPhysics!$AX$12,$A80,IITPhysics!BA$18)+SUMIF(IITPhysics!$AX$20,$A80,IITPhysics!BA$26)+SUMIF(IITPhysics!$AX$28,$A80,IITPhysics!BA$34)+SUMIF(IITPhysics!$AX$36,$A80,IITPhysics!BA$42)+SUMIF(IITPhysics!$AX$44,$A80,IITPhysics!BA$50)+SUMIF(IITPhysics!$AX$52,$A80,IITPhysics!BA$58)+SUMIF(IITPhysics!$AX$60,$A80,IITPhysics!BA$66)+SUMIF(IITPhysics!$AX$68,$A80,IITPhysics!BA$74)+SUMIF(IITPhysics!$AX$76,$A80,IITPhysics!BA$82)+SUMIF(IITPhysics!$AX$84,$A80,IITPhysics!BA$90)+SUMIF(IITPhysics!$AX$92,$A80,IITPhysics!BA$98))+(SUMIF(Chem!$AX$12,$A80,Chem!BA$18)+SUMIF(Chem!$AX$20,$A80,Chem!BA$26)+SUMIF(Chem!$AX$28,$A80,Chem!BA$34)+SUMIF(Chem!$AX$36,$A80,Chem!BA$42)+SUMIF(Chem!$AX$44,$A80,Chem!BA$50)+SUMIF(Chem!$AX$52,$A80,Chem!BA$58)+SUMIF(Chem!$AX$60,$A80,Chem!BA$66)+SUMIF(Chem!$AX$68,$A80,Chem!BA$74)+SUMIF(Chem!$AX$76,$A80,Chem!BA$82)+SUMIF(Chem!$AX$84,$A80,Chem!BA$90)+SUMIF(Chem!$AX$92,$A80,Chem!BA$98))+(SUMIF(IITChem!$AX$12,$A80,IITChem!BA$18)+SUMIF(IITChem!$AX$20,$A80,IITChem!BA$26)+SUMIF(IITChem!$AX$28,$A80,IITChem!BA$34)+SUMIF(IITChem!$AX$36,$A80,IITChem!BA$42)+SUMIF(IITChem!$AX$44,$A80,IITChem!BA$50)+SUMIF(IITChem!$AX$52,$A80,IITChem!BA$58)+SUMIF(IITChem!$AX$60,$A80,IITChem!BA$66)+SUMIF(IITChem!$AX$68,$A80,IITChem!BA$74)+SUMIF(IITChem!$AX$76,$A80,IITChem!BA$82)+SUMIF(IITChem!$AX$84,$A80,IITChem!BA$90)+SUMIF(IITChem!$AX$92,$A80,IITChem!BA$98))+(SUMIF(Bio!$AX$12,$A80,Bio!BA$18)+SUMIF(Bio!$AX$20,$A80,Bio!BA$26)+SUMIF(Bio!$AX$28,$A80,Bio!BA$34)+SUMIF(Bio!$AX$36,$A80,Bio!BA$42)+SUMIF(Bio!$AX$44,$A80,Bio!BA$50)+SUMIF(Bio!$AX$52,$A80,Bio!BA$58)+SUMIF(Bio!$AX$60,$A80,Bio!BA$66)+SUMIF(Bio!$AX$68,$A80,Bio!BA$74)+SUMIF(Bio!$AX$76,$A80,Bio!BA$82)+SUMIF(Bio!$AX$84,$A80,Bio!BA$90)+SUMIF(Bio!$AX$92,$A80,Bio!BA$98))+(SUMIF(Maths!$AX$12,$A80,Maths!BA$18)+SUMIF(Maths!$AX$20,$A80,Maths!BA$26)+SUMIF(Maths!$AX$28,$A80,Maths!BA$34)+SUMIF(Maths!$AX$36,$A80,Maths!BA$42)+SUMIF(Maths!$AX$44,$A80,Maths!BA$50)+SUMIF(Maths!$AX$52,$A80,Maths!BA$58)+SUMIF(Maths!$AX$60,$A80,Maths!BA$66)+SUMIF(Maths!$AX$68,$A80,Maths!BA$74)+SUMIF(Maths!$AX$76,$A80,Maths!BA$82)+SUMIF(Maths!$AX$84,$A80,Maths!BA$90)+SUMIF(Maths!$AX$92,$A80,Maths!BA$98))+(SUMIF(IITMaths!$AX$12,$A80,IITMaths!BA$18)+SUMIF(IITMaths!$AX$20,$A80,IITMaths!BA$26)+SUMIF(IITMaths!$AX$28,$A80,IITMaths!BA$34)+SUMIF(IITMaths!$AX$36,$A80,IITMaths!BA$42)+SUMIF(IITMaths!$AX$44,$A80,IITMaths!BA$50)+SUMIF(IITMaths!$AX$52,$A80,IITMaths!BA$58)+SUMIF(IITMaths!$AX$60,$A80,IITMaths!BA$66)+SUMIF(IITMaths!$AX$68,$A80,IITMaths!BA$74)+SUMIF(IITMaths!$AX$76,$A80,IITMaths!BA$82)+SUMIF(IITMaths!$AX$84,$A80,IITMaths!BA$90)+SUMIF(IITMaths!$AX$92,$A80,IITMaths!BA$98))+(SUMIF(FourthLecture!$AX$12,$A80,FourthLecture!BA$18)+SUMIF(FourthLecture!$AX$20,$A80,FourthLecture!BA$26)+SUMIF(FourthLecture!$AX$28,$A80,FourthLecture!BA$34)+SUMIF(FourthLecture!$AX$36,$A80,FourthLecture!BA$42)+SUMIF(FourthLecture!$AX$44,$A80,FourthLecture!BA$50)+SUMIF(FourthLecture!$AX$52,$A80,FourthLecture!BA$58)+SUMIF(FourthLecture!$AX$60,$A80,FourthLecture!BA$66)+SUMIF(FourthLecture!$AX$68,$A80,FourthLecture!BA$74)+SUMIF(FourthLecture!$AX$76,$A80,FourthLecture!BA$82)+SUMIF(FourthLecture!$AX$84,$A80,FourthLecture!BA$90)+SUMIF(FourthLecture!$AX$92,$A80,FourthLecture!BA$98))+(SUMIF(OtherSubjects!$AX$12,$A80,OtherSubjects!BA$18)+SUMIF(OtherSubjects!$AX$20,$A80,OtherSubjects!BA$26)+SUMIF(OtherSubjects!$AX$28,$A80,OtherSubjects!BA$34)+SUMIF(OtherSubjects!$AX$36,$A80,OtherSubjects!BA$42)+SUMIF(OtherSubjects!$AX$44,$A80,OtherSubjects!BA$50)+SUMIF(OtherSubjects!$AX$52,$A80,OtherSubjects!BA$58)+SUMIF(OtherSubjects!$AX$60,$A80,OtherSubjects!BA$66)+SUMIF(OtherSubjects!$AX$68,$A80,OtherSubjects!BA$74)+SUMIF(OtherSubjects!$AX$76,$A80,OtherSubjects!BA$82)+SUMIF(OtherSubjects!$AX$84,$A80,OtherSubjects!BA$90)+SUMIF(OtherSubjects!$AX$92,$A80,OtherSubjects!BA$98))</f>
        <v>0</v>
      </c>
      <c r="AA80" s="331">
        <f>(SUMIF(Physics!$AX$12,$A80,Physics!BB$18)+SUMIF(Physics!$AX$20,$A80,Physics!BB$26)+SUMIF(Physics!$AX$28,$A80,Physics!BB$34)+SUMIF(Physics!$AX$36,$A80,Physics!BB$42)+SUMIF(Physics!$AX$44,$A80,Physics!BB$50)+SUMIF(Physics!$AX$52,$A80,Physics!BB$58)+SUMIF(Physics!$AX$60,$A80,Physics!BB$66)+SUMIF(Physics!$AX$68,$A80,Physics!BB$74)+SUMIF(Physics!$AX$76,$A80,Physics!BB$82)+SUMIF(Physics!$AX$84,$A80,Physics!BB$90)+SUMIF(Physics!$AX$92,$A80,Physics!BB$98))+(SUMIF(IITPhysics!$AX$12,$A80,IITPhysics!BB$18)+SUMIF(IITPhysics!$AX$20,$A80,IITPhysics!BB$26)+SUMIF(IITPhysics!$AX$28,$A80,IITPhysics!BB$34)+SUMIF(IITPhysics!$AX$36,$A80,IITPhysics!BB$42)+SUMIF(IITPhysics!$AX$44,$A80,IITPhysics!BB$50)+SUMIF(IITPhysics!$AX$52,$A80,IITPhysics!BB$58)+SUMIF(IITPhysics!$AX$60,$A80,IITPhysics!BB$66)+SUMIF(IITPhysics!$AX$68,$A80,IITPhysics!BB$74)+SUMIF(IITPhysics!$AX$76,$A80,IITPhysics!BB$82)+SUMIF(IITPhysics!$AX$84,$A80,IITPhysics!BB$90)+SUMIF(IITPhysics!$AX$92,$A80,IITPhysics!BB$98))+(SUMIF(Chem!$AX$12,$A80,Chem!BB$18)+SUMIF(Chem!$AX$20,$A80,Chem!BB$26)+SUMIF(Chem!$AX$28,$A80,Chem!BB$34)+SUMIF(Chem!$AX$36,$A80,Chem!BB$42)+SUMIF(Chem!$AX$44,$A80,Chem!BB$50)+SUMIF(Chem!$AX$52,$A80,Chem!BB$58)+SUMIF(Chem!$AX$60,$A80,Chem!BB$66)+SUMIF(Chem!$AX$68,$A80,Chem!BB$74)+SUMIF(Chem!$AX$76,$A80,Chem!BB$82)+SUMIF(Chem!$AX$84,$A80,Chem!BB$90)+SUMIF(Chem!$AX$92,$A80,Chem!BB$98))+(SUMIF(IITChem!$AX$12,$A80,IITChem!BB$18)+SUMIF(IITChem!$AX$20,$A80,IITChem!BB$26)+SUMIF(IITChem!$AX$28,$A80,IITChem!BB$34)+SUMIF(IITChem!$AX$36,$A80,IITChem!BB$42)+SUMIF(IITChem!$AX$44,$A80,IITChem!BB$50)+SUMIF(IITChem!$AX$52,$A80,IITChem!BB$58)+SUMIF(IITChem!$AX$60,$A80,IITChem!BB$66)+SUMIF(IITChem!$AX$68,$A80,IITChem!BB$74)+SUMIF(IITChem!$AX$76,$A80,IITChem!BB$82)+SUMIF(IITChem!$AX$84,$A80,IITChem!BB$90)+SUMIF(IITChem!$AX$92,$A80,IITChem!BB$98))+(SUMIF(Bio!$AX$12,$A80,Bio!BB$18)+SUMIF(Bio!$AX$20,$A80,Bio!BB$26)+SUMIF(Bio!$AX$28,$A80,Bio!BB$34)+SUMIF(Bio!$AX$36,$A80,Bio!BB$42)+SUMIF(Bio!$AX$44,$A80,Bio!BB$50)+SUMIF(Bio!$AX$52,$A80,Bio!BB$58)+SUMIF(Bio!$AX$60,$A80,Bio!BB$66)+SUMIF(Bio!$AX$68,$A80,Bio!BB$74)+SUMIF(Bio!$AX$76,$A80,Bio!BB$82)+SUMIF(Bio!$AX$84,$A80,Bio!BB$90)+SUMIF(Bio!$AX$92,$A80,Bio!BB$98))+(SUMIF(Maths!$AX$12,$A80,Maths!BB$18)+SUMIF(Maths!$AX$20,$A80,Maths!BB$26)+SUMIF(Maths!$AX$28,$A80,Maths!BB$34)+SUMIF(Maths!$AX$36,$A80,Maths!BB$42)+SUMIF(Maths!$AX$44,$A80,Maths!BB$50)+SUMIF(Maths!$AX$52,$A80,Maths!BB$58)+SUMIF(Maths!$AX$60,$A80,Maths!BB$66)+SUMIF(Maths!$AX$68,$A80,Maths!BB$74)+SUMIF(Maths!$AX$76,$A80,Maths!BB$82)+SUMIF(Maths!$AX$84,$A80,Maths!BB$90)+SUMIF(Maths!$AX$92,$A80,Maths!BB$98))+(SUMIF(IITMaths!$AX$12,$A80,IITMaths!BB$18)+SUMIF(IITMaths!$AX$20,$A80,IITMaths!BB$26)+SUMIF(IITMaths!$AX$28,$A80,IITMaths!BB$34)+SUMIF(IITMaths!$AX$36,$A80,IITMaths!BB$42)+SUMIF(IITMaths!$AX$44,$A80,IITMaths!BB$50)+SUMIF(IITMaths!$AX$52,$A80,IITMaths!BB$58)+SUMIF(IITMaths!$AX$60,$A80,IITMaths!BB$66)+SUMIF(IITMaths!$AX$68,$A80,IITMaths!BB$74)+SUMIF(IITMaths!$AX$76,$A80,IITMaths!BB$82)+SUMIF(IITMaths!$AX$84,$A80,IITMaths!BB$90)+SUMIF(IITMaths!$AX$92,$A80,IITMaths!BB$98))+(SUMIF(FourthLecture!$AX$12,$A80,FourthLecture!BB$18)+SUMIF(FourthLecture!$AX$20,$A80,FourthLecture!BB$26)+SUMIF(FourthLecture!$AX$28,$A80,FourthLecture!BB$34)+SUMIF(FourthLecture!$AX$36,$A80,FourthLecture!BB$42)+SUMIF(FourthLecture!$AX$44,$A80,FourthLecture!BB$50)+SUMIF(FourthLecture!$AX$52,$A80,FourthLecture!BB$58)+SUMIF(FourthLecture!$AX$60,$A80,FourthLecture!BB$66)+SUMIF(FourthLecture!$AX$68,$A80,FourthLecture!BB$74)+SUMIF(FourthLecture!$AX$76,$A80,FourthLecture!BB$82)+SUMIF(FourthLecture!$AX$84,$A80,FourthLecture!BB$90)+SUMIF(FourthLecture!$AX$92,$A80,FourthLecture!BB$98))+(SUMIF(OtherSubjects!$AX$12,$A80,OtherSubjects!BB$18)+SUMIF(OtherSubjects!$AX$20,$A80,OtherSubjects!BB$26)+SUMIF(OtherSubjects!$AX$28,$A80,OtherSubjects!BB$34)+SUMIF(OtherSubjects!$AX$36,$A80,OtherSubjects!BB$42)+SUMIF(OtherSubjects!$AX$44,$A80,OtherSubjects!BB$50)+SUMIF(OtherSubjects!$AX$52,$A80,OtherSubjects!BB$58)+SUMIF(OtherSubjects!$AX$60,$A80,OtherSubjects!BB$66)+SUMIF(OtherSubjects!$AX$68,$A80,OtherSubjects!BB$74)+SUMIF(OtherSubjects!$AX$76,$A80,OtherSubjects!BB$82)+SUMIF(OtherSubjects!$AX$84,$A80,OtherSubjects!BB$90)+SUMIF(OtherSubjects!$AX$92,$A80,OtherSubjects!BB$98))</f>
        <v>0</v>
      </c>
      <c r="AB80" s="331">
        <f>(SUMIF(Physics!$AX$12,$A80,Physics!BC$18)+SUMIF(Physics!$AX$20,$A80,Physics!BC$26)+SUMIF(Physics!$AX$28,$A80,Physics!BC$34)+SUMIF(Physics!$AX$36,$A80,Physics!BC$42)+SUMIF(Physics!$AX$44,$A80,Physics!BC$50)+SUMIF(Physics!$AX$52,$A80,Physics!BC$58)+SUMIF(Physics!$AX$60,$A80,Physics!BC$66)+SUMIF(Physics!$AX$68,$A80,Physics!BC$74)+SUMIF(Physics!$AX$76,$A80,Physics!BC$82)+SUMIF(Physics!$AX$84,$A80,Physics!BC$90)+SUMIF(Physics!$AX$92,$A80,Physics!BC$98))+(SUMIF(IITPhysics!$AX$12,$A80,IITPhysics!BC$18)+SUMIF(IITPhysics!$AX$20,$A80,IITPhysics!BC$26)+SUMIF(IITPhysics!$AX$28,$A80,IITPhysics!BC$34)+SUMIF(IITPhysics!$AX$36,$A80,IITPhysics!BC$42)+SUMIF(IITPhysics!$AX$44,$A80,IITPhysics!BC$50)+SUMIF(IITPhysics!$AX$52,$A80,IITPhysics!BC$58)+SUMIF(IITPhysics!$AX$60,$A80,IITPhysics!BC$66)+SUMIF(IITPhysics!$AX$68,$A80,IITPhysics!BC$74)+SUMIF(IITPhysics!$AX$76,$A80,IITPhysics!BC$82)+SUMIF(IITPhysics!$AX$84,$A80,IITPhysics!BC$90)+SUMIF(IITPhysics!$AX$92,$A80,IITPhysics!BC$98))+(SUMIF(Chem!$AX$12,$A80,Chem!BC$18)+SUMIF(Chem!$AX$20,$A80,Chem!BC$26)+SUMIF(Chem!$AX$28,$A80,Chem!BC$34)+SUMIF(Chem!$AX$36,$A80,Chem!BC$42)+SUMIF(Chem!$AX$44,$A80,Chem!BC$50)+SUMIF(Chem!$AX$52,$A80,Chem!BC$58)+SUMIF(Chem!$AX$60,$A80,Chem!BC$66)+SUMIF(Chem!$AX$68,$A80,Chem!BC$74)+SUMIF(Chem!$AX$76,$A80,Chem!BC$82)+SUMIF(Chem!$AX$84,$A80,Chem!BC$90)+SUMIF(Chem!$AX$92,$A80,Chem!BC$98))+(SUMIF(IITChem!$AX$12,$A80,IITChem!BC$18)+SUMIF(IITChem!$AX$20,$A80,IITChem!BC$26)+SUMIF(IITChem!$AX$28,$A80,IITChem!BC$34)+SUMIF(IITChem!$AX$36,$A80,IITChem!BC$42)+SUMIF(IITChem!$AX$44,$A80,IITChem!BC$50)+SUMIF(IITChem!$AX$52,$A80,IITChem!BC$58)+SUMIF(IITChem!$AX$60,$A80,IITChem!BC$66)+SUMIF(IITChem!$AX$68,$A80,IITChem!BC$74)+SUMIF(IITChem!$AX$76,$A80,IITChem!BC$82)+SUMIF(IITChem!$AX$84,$A80,IITChem!BC$90)+SUMIF(IITChem!$AX$92,$A80,IITChem!BC$98))+(SUMIF(Bio!$AX$12,$A80,Bio!BC$18)+SUMIF(Bio!$AX$20,$A80,Bio!BC$26)+SUMIF(Bio!$AX$28,$A80,Bio!BC$34)+SUMIF(Bio!$AX$36,$A80,Bio!BC$42)+SUMIF(Bio!$AX$44,$A80,Bio!BC$50)+SUMIF(Bio!$AX$52,$A80,Bio!BC$58)+SUMIF(Bio!$AX$60,$A80,Bio!BC$66)+SUMIF(Bio!$AX$68,$A80,Bio!BC$74)+SUMIF(Bio!$AX$76,$A80,Bio!BC$82)+SUMIF(Bio!$AX$84,$A80,Bio!BC$90)+SUMIF(Bio!$AX$92,$A80,Bio!BC$98))+(SUMIF(Maths!$AX$12,$A80,Maths!BC$18)+SUMIF(Maths!$AX$20,$A80,Maths!BC$26)+SUMIF(Maths!$AX$28,$A80,Maths!BC$34)+SUMIF(Maths!$AX$36,$A80,Maths!BC$42)+SUMIF(Maths!$AX$44,$A80,Maths!BC$50)+SUMIF(Maths!$AX$52,$A80,Maths!BC$58)+SUMIF(Maths!$AX$60,$A80,Maths!BC$66)+SUMIF(Maths!$AX$68,$A80,Maths!BC$74)+SUMIF(Maths!$AX$76,$A80,Maths!BC$82)+SUMIF(Maths!$AX$84,$A80,Maths!BC$90)+SUMIF(Maths!$AX$92,$A80,Maths!BC$98))+(SUMIF(IITMaths!$AX$12,$A80,IITMaths!BC$18)+SUMIF(IITMaths!$AX$20,$A80,IITMaths!BC$26)+SUMIF(IITMaths!$AX$28,$A80,IITMaths!BC$34)+SUMIF(IITMaths!$AX$36,$A80,IITMaths!BC$42)+SUMIF(IITMaths!$AX$44,$A80,IITMaths!BC$50)+SUMIF(IITMaths!$AX$52,$A80,IITMaths!BC$58)+SUMIF(IITMaths!$AX$60,$A80,IITMaths!BC$66)+SUMIF(IITMaths!$AX$68,$A80,IITMaths!BC$74)+SUMIF(IITMaths!$AX$76,$A80,IITMaths!BC$82)+SUMIF(IITMaths!$AX$84,$A80,IITMaths!BC$90)+SUMIF(IITMaths!$AX$92,$A80,IITMaths!BC$98))+(SUMIF(FourthLecture!$AX$12,$A80,FourthLecture!BC$18)+SUMIF(FourthLecture!$AX$20,$A80,FourthLecture!BC$26)+SUMIF(FourthLecture!$AX$28,$A80,FourthLecture!BC$34)+SUMIF(FourthLecture!$AX$36,$A80,FourthLecture!BC$42)+SUMIF(FourthLecture!$AX$44,$A80,FourthLecture!BC$50)+SUMIF(FourthLecture!$AX$52,$A80,FourthLecture!BC$58)+SUMIF(FourthLecture!$AX$60,$A80,FourthLecture!BC$66)+SUMIF(FourthLecture!$AX$68,$A80,FourthLecture!BC$74)+SUMIF(FourthLecture!$AX$76,$A80,FourthLecture!BC$82)+SUMIF(FourthLecture!$AX$84,$A80,FourthLecture!BC$90)+SUMIF(FourthLecture!$AX$92,$A80,FourthLecture!BC$98))+(SUMIF(OtherSubjects!$AX$12,$A80,OtherSubjects!BC$18)+SUMIF(OtherSubjects!$AX$20,$A80,OtherSubjects!BC$26)+SUMIF(OtherSubjects!$AX$28,$A80,OtherSubjects!BC$34)+SUMIF(OtherSubjects!$AX$36,$A80,OtherSubjects!BC$42)+SUMIF(OtherSubjects!$AX$44,$A80,OtherSubjects!BC$50)+SUMIF(OtherSubjects!$AX$52,$A80,OtherSubjects!BC$58)+SUMIF(OtherSubjects!$AX$60,$A80,OtherSubjects!BC$66)+SUMIF(OtherSubjects!$AX$68,$A80,OtherSubjects!BC$74)+SUMIF(OtherSubjects!$AX$76,$A80,OtherSubjects!BC$82)+SUMIF(OtherSubjects!$AX$84,$A80,OtherSubjects!BC$90)+SUMIF(OtherSubjects!$AX$92,$A80,OtherSubjects!BC$98))</f>
        <v>0</v>
      </c>
      <c r="AC80" s="366">
        <f>(SUMIF(Physics!$AX$12,$A80,Physics!BD$18)+SUMIF(Physics!$AX$20,$A80,Physics!BD$26)+SUMIF(Physics!$AX$28,$A80,Physics!BD$34)+SUMIF(Physics!$AX$36,$A80,Physics!BD$42)+SUMIF(Physics!$AX$44,$A80,Physics!BD$50)+SUMIF(Physics!$AX$52,$A80,Physics!BD$58)+SUMIF(Physics!$AX$60,$A80,Physics!BD$66)+SUMIF(Physics!$AX$68,$A80,Physics!BD$74)+SUMIF(Physics!$AX$76,$A80,Physics!BD$82)+SUMIF(Physics!$AX$84,$A80,Physics!BD$90)+SUMIF(Physics!$AX$92,$A80,Physics!BD$98))+(SUMIF(IITPhysics!$AX$12,$A80,IITPhysics!BD$18)+SUMIF(IITPhysics!$AX$20,$A80,IITPhysics!BD$26)+SUMIF(IITPhysics!$AX$28,$A80,IITPhysics!BD$34)+SUMIF(IITPhysics!$AX$36,$A80,IITPhysics!BD$42)+SUMIF(IITPhysics!$AX$44,$A80,IITPhysics!BD$50)+SUMIF(IITPhysics!$AX$52,$A80,IITPhysics!BD$58)+SUMIF(IITPhysics!$AX$60,$A80,IITPhysics!BD$66)+SUMIF(IITPhysics!$AX$68,$A80,IITPhysics!BD$74)+SUMIF(IITPhysics!$AX$76,$A80,IITPhysics!BD$82)+SUMIF(IITPhysics!$AX$84,$A80,IITPhysics!BD$90)+SUMIF(IITPhysics!$AX$92,$A80,IITPhysics!BD$98))+(SUMIF(Chem!$AX$12,$A80,Chem!BD$18)+SUMIF(Chem!$AX$20,$A80,Chem!BD$26)+SUMIF(Chem!$AX$28,$A80,Chem!BD$34)+SUMIF(Chem!$AX$36,$A80,Chem!BD$42)+SUMIF(Chem!$AX$44,$A80,Chem!BD$50)+SUMIF(Chem!$AX$52,$A80,Chem!BD$58)+SUMIF(Chem!$AX$60,$A80,Chem!BD$66)+SUMIF(Chem!$AX$68,$A80,Chem!BD$74)+SUMIF(Chem!$AX$76,$A80,Chem!BD$82)+SUMIF(Chem!$AX$84,$A80,Chem!BD$90)+SUMIF(Chem!$AX$92,$A80,Chem!BD$98))+(SUMIF(IITChem!$AX$12,$A80,IITChem!BD$18)+SUMIF(IITChem!$AX$20,$A80,IITChem!BD$26)+SUMIF(IITChem!$AX$28,$A80,IITChem!BD$34)+SUMIF(IITChem!$AX$36,$A80,IITChem!BD$42)+SUMIF(IITChem!$AX$44,$A80,IITChem!BD$50)+SUMIF(IITChem!$AX$52,$A80,IITChem!BD$58)+SUMIF(IITChem!$AX$60,$A80,IITChem!BD$66)+SUMIF(IITChem!$AX$68,$A80,IITChem!BD$74)+SUMIF(IITChem!$AX$76,$A80,IITChem!BD$82)+SUMIF(IITChem!$AX$84,$A80,IITChem!BD$90)+SUMIF(IITChem!$AX$92,$A80,IITChem!BD$98))+(SUMIF(Bio!$AX$12,$A80,Bio!BD$18)+SUMIF(Bio!$AX$20,$A80,Bio!BD$26)+SUMIF(Bio!$AX$28,$A80,Bio!BD$34)+SUMIF(Bio!$AX$36,$A80,Bio!BD$42)+SUMIF(Bio!$AX$44,$A80,Bio!BD$50)+SUMIF(Bio!$AX$52,$A80,Bio!BD$58)+SUMIF(Bio!$AX$60,$A80,Bio!BD$66)+SUMIF(Bio!$AX$68,$A80,Bio!BD$74)+SUMIF(Bio!$AX$76,$A80,Bio!BD$82)+SUMIF(Bio!$AX$84,$A80,Bio!BD$90)+SUMIF(Bio!$AX$92,$A80,Bio!BD$98))+(SUMIF(Maths!$AX$12,$A80,Maths!BD$18)+SUMIF(Maths!$AX$20,$A80,Maths!BD$26)+SUMIF(Maths!$AX$28,$A80,Maths!BD$34)+SUMIF(Maths!$AX$36,$A80,Maths!BD$42)+SUMIF(Maths!$AX$44,$A80,Maths!BD$50)+SUMIF(Maths!$AX$52,$A80,Maths!BD$58)+SUMIF(Maths!$AX$60,$A80,Maths!BD$66)+SUMIF(Maths!$AX$68,$A80,Maths!BD$74)+SUMIF(Maths!$AX$76,$A80,Maths!BD$82)+SUMIF(Maths!$AX$84,$A80,Maths!BD$90)+SUMIF(Maths!$AX$92,$A80,Maths!BD$98))+(SUMIF(IITMaths!$AX$12,$A80,IITMaths!BD$18)+SUMIF(IITMaths!$AX$20,$A80,IITMaths!BD$26)+SUMIF(IITMaths!$AX$28,$A80,IITMaths!BD$34)+SUMIF(IITMaths!$AX$36,$A80,IITMaths!BD$42)+SUMIF(IITMaths!$AX$44,$A80,IITMaths!BD$50)+SUMIF(IITMaths!$AX$52,$A80,IITMaths!BD$58)+SUMIF(IITMaths!$AX$60,$A80,IITMaths!BD$66)+SUMIF(IITMaths!$AX$68,$A80,IITMaths!BD$74)+SUMIF(IITMaths!$AX$76,$A80,IITMaths!BD$82)+SUMIF(IITMaths!$AX$84,$A80,IITMaths!BD$90)+SUMIF(IITMaths!$AX$92,$A80,IITMaths!BD$98))+(SUMIF(FourthLecture!$AX$12,$A80,FourthLecture!BD$18)+SUMIF(FourthLecture!$AX$20,$A80,FourthLecture!BD$26)+SUMIF(FourthLecture!$AX$28,$A80,FourthLecture!BD$34)+SUMIF(FourthLecture!$AX$36,$A80,FourthLecture!BD$42)+SUMIF(FourthLecture!$AX$44,$A80,FourthLecture!BD$50)+SUMIF(FourthLecture!$AX$52,$A80,FourthLecture!BD$58)+SUMIF(FourthLecture!$AX$60,$A80,FourthLecture!BD$66)+SUMIF(FourthLecture!$AX$68,$A80,FourthLecture!BD$74)+SUMIF(FourthLecture!$AX$76,$A80,FourthLecture!BD$82)+SUMIF(FourthLecture!$AX$84,$A80,FourthLecture!BD$90)+SUMIF(FourthLecture!$AX$92,$A80,FourthLecture!BD$98))+(SUMIF(OtherSubjects!$AX$12,$A80,OtherSubjects!BD$18)+SUMIF(OtherSubjects!$AX$20,$A80,OtherSubjects!BD$26)+SUMIF(OtherSubjects!$AX$28,$A80,OtherSubjects!BD$34)+SUMIF(OtherSubjects!$AX$36,$A80,OtherSubjects!BD$42)+SUMIF(OtherSubjects!$AX$44,$A80,OtherSubjects!BD$50)+SUMIF(OtherSubjects!$AX$52,$A80,OtherSubjects!BD$58)+SUMIF(OtherSubjects!$AX$60,$A80,OtherSubjects!BD$66)+SUMIF(OtherSubjects!$AX$68,$A80,OtherSubjects!BD$74)+SUMIF(OtherSubjects!$AX$76,$A80,OtherSubjects!BD$82)+SUMIF(OtherSubjects!$AX$84,$A80,OtherSubjects!BD$90)+SUMIF(OtherSubjects!$AX$92,$A80,OtherSubjects!BD$98))</f>
        <v>0</v>
      </c>
    </row>
    <row r="81" spans="1:29">
      <c r="A81" s="358"/>
      <c r="B81" s="341" t="s">
        <v>104</v>
      </c>
      <c r="C81" s="333">
        <f t="shared" si="15"/>
        <v>0</v>
      </c>
      <c r="D81" s="352">
        <f t="shared" si="526"/>
        <v>0</v>
      </c>
      <c r="E81" s="354">
        <f>IFERROR(E80*E$25/E$24,)</f>
        <v>0</v>
      </c>
      <c r="F81" s="327">
        <f t="shared" ref="F81" si="528">IFERROR(F80*F$25/F$24,)</f>
        <v>0</v>
      </c>
      <c r="G81" s="327">
        <f t="shared" ref="G81" si="529">IFERROR(G80*G$25/G$24,)</f>
        <v>0</v>
      </c>
      <c r="H81" s="327">
        <f t="shared" ref="H81" si="530">IFERROR(H80*H$25/H$24,)</f>
        <v>0</v>
      </c>
      <c r="I81" s="327">
        <f t="shared" ref="I81" si="531">IFERROR(I80*I$25/I$24,)</f>
        <v>0</v>
      </c>
      <c r="J81" s="327">
        <f t="shared" ref="J81" si="532">IFERROR(J80*J$25/J$24,)</f>
        <v>0</v>
      </c>
      <c r="K81" s="327">
        <f t="shared" ref="K81" si="533">IFERROR(K80*K$25/K$24,)</f>
        <v>0</v>
      </c>
      <c r="L81" s="327">
        <f t="shared" ref="L81" si="534">IFERROR(L80*L$25/L$24,)</f>
        <v>0</v>
      </c>
      <c r="M81" s="327">
        <f t="shared" ref="M81" si="535">IFERROR(M80*M$25/M$24,)</f>
        <v>0</v>
      </c>
      <c r="N81" s="327">
        <f t="shared" ref="N81" si="536">IFERROR(N80*N$25/N$24,)</f>
        <v>0</v>
      </c>
      <c r="O81" s="327">
        <f t="shared" ref="O81" si="537">IFERROR(O80*O$25/O$24,)</f>
        <v>0</v>
      </c>
      <c r="P81" s="327">
        <f t="shared" ref="P81" si="538">IFERROR(P80*P$25/P$24,)</f>
        <v>0</v>
      </c>
      <c r="Q81" s="377">
        <f t="shared" si="527"/>
        <v>0</v>
      </c>
      <c r="R81" s="327">
        <f>IFERROR(R80*R$25/R$24,)</f>
        <v>0</v>
      </c>
      <c r="S81" s="327">
        <f t="shared" ref="S81" si="539">IFERROR(S80*S$25/S$24,)</f>
        <v>0</v>
      </c>
      <c r="T81" s="327">
        <f t="shared" ref="T81" si="540">IFERROR(T80*T$25/T$24,)</f>
        <v>0</v>
      </c>
      <c r="U81" s="327">
        <f t="shared" ref="U81" si="541">IFERROR(U80*U$25/U$24,)</f>
        <v>0</v>
      </c>
      <c r="V81" s="327">
        <f t="shared" ref="V81" si="542">IFERROR(V80*V$25/V$24,)</f>
        <v>0</v>
      </c>
      <c r="W81" s="327">
        <f t="shared" ref="W81" si="543">IFERROR(W80*W$25/W$24,)</f>
        <v>0</v>
      </c>
      <c r="X81" s="327">
        <f t="shared" ref="X81" si="544">IFERROR(X80*X$25/X$24,)</f>
        <v>0</v>
      </c>
      <c r="Y81" s="327">
        <f t="shared" ref="Y81" si="545">IFERROR(Y80*Y$25/Y$24,)</f>
        <v>0</v>
      </c>
      <c r="Z81" s="327">
        <f t="shared" ref="Z81" si="546">IFERROR(Z80*Z$25/Z$24,)</f>
        <v>0</v>
      </c>
      <c r="AA81" s="327">
        <f t="shared" ref="AA81" si="547">IFERROR(AA80*AA$25/AA$24,)</f>
        <v>0</v>
      </c>
      <c r="AB81" s="327">
        <f t="shared" ref="AB81" si="548">IFERROR(AB80*AB$25/AB$24,)</f>
        <v>0</v>
      </c>
      <c r="AC81" s="381">
        <f t="shared" ref="AC81" si="549">IFERROR(AC80*AC$25/AC$24,)</f>
        <v>0</v>
      </c>
    </row>
    <row r="82" spans="1:29">
      <c r="A82" s="332"/>
      <c r="B82" s="341" t="s">
        <v>90</v>
      </c>
      <c r="C82" s="333">
        <f t="shared" si="15"/>
        <v>283073.25</v>
      </c>
      <c r="D82" s="352">
        <f t="shared" si="526"/>
        <v>0</v>
      </c>
      <c r="E82" s="353"/>
      <c r="F82" s="335"/>
      <c r="G82" s="335"/>
      <c r="H82" s="335"/>
      <c r="I82" s="335"/>
      <c r="J82" s="335"/>
      <c r="K82" s="335"/>
      <c r="L82" s="335"/>
      <c r="M82" s="335"/>
      <c r="N82" s="335"/>
      <c r="O82" s="335"/>
      <c r="P82" s="335"/>
      <c r="Q82" s="377">
        <f t="shared" si="527"/>
        <v>283073.25</v>
      </c>
      <c r="R82" s="335">
        <f t="shared" ref="R82:W82" si="550">R80</f>
        <v>39136.3</v>
      </c>
      <c r="S82" s="335">
        <f t="shared" si="550"/>
        <v>55633.2</v>
      </c>
      <c r="T82" s="335">
        <f t="shared" si="550"/>
        <v>53445</v>
      </c>
      <c r="U82" s="335">
        <f t="shared" si="550"/>
        <v>45727.5</v>
      </c>
      <c r="V82" s="335">
        <f t="shared" si="550"/>
        <v>53722.5</v>
      </c>
      <c r="W82" s="335">
        <f t="shared" si="550"/>
        <v>35408.75</v>
      </c>
      <c r="X82" s="335"/>
      <c r="Y82" s="335"/>
      <c r="Z82" s="335"/>
      <c r="AA82" s="335"/>
      <c r="AB82" s="335"/>
      <c r="AC82" s="367"/>
    </row>
    <row r="83" ht="12" spans="1:32">
      <c r="A83" s="336"/>
      <c r="B83" s="343" t="s">
        <v>91</v>
      </c>
      <c r="C83" s="325">
        <f t="shared" si="15"/>
        <v>0</v>
      </c>
      <c r="D83" s="356">
        <f t="shared" si="526"/>
        <v>0</v>
      </c>
      <c r="E83" s="357">
        <f>E80-E81-E82</f>
        <v>0</v>
      </c>
      <c r="F83" s="338">
        <f t="shared" ref="F83" si="551">F80-F81-F82</f>
        <v>0</v>
      </c>
      <c r="G83" s="338">
        <f t="shared" ref="G83" si="552">G80-G81-G82</f>
        <v>0</v>
      </c>
      <c r="H83" s="338">
        <f t="shared" ref="H83" si="553">H80-H81-H82</f>
        <v>0</v>
      </c>
      <c r="I83" s="338">
        <f t="shared" ref="I83" si="554">I80-I81-I82</f>
        <v>0</v>
      </c>
      <c r="J83" s="338">
        <f t="shared" ref="J83" si="555">J80-J81-J82</f>
        <v>0</v>
      </c>
      <c r="K83" s="338">
        <f t="shared" ref="K83" si="556">K80-K81-K82</f>
        <v>0</v>
      </c>
      <c r="L83" s="338">
        <f t="shared" ref="L83" si="557">L80-L81-L82</f>
        <v>0</v>
      </c>
      <c r="M83" s="338">
        <f t="shared" ref="M83" si="558">M80-M81-M82</f>
        <v>0</v>
      </c>
      <c r="N83" s="338">
        <f t="shared" ref="N83" si="559">N80-N81-N82</f>
        <v>0</v>
      </c>
      <c r="O83" s="338">
        <f t="shared" ref="O83" si="560">O80-O81-O82</f>
        <v>0</v>
      </c>
      <c r="P83" s="338">
        <f t="shared" ref="P83" si="561">P80-P81-P82</f>
        <v>0</v>
      </c>
      <c r="Q83" s="378">
        <f t="shared" si="527"/>
        <v>0</v>
      </c>
      <c r="R83" s="338">
        <f>R80-R81-R82</f>
        <v>0</v>
      </c>
      <c r="S83" s="338">
        <f t="shared" ref="S83" si="562">S80-S81-S82</f>
        <v>0</v>
      </c>
      <c r="T83" s="338">
        <f t="shared" ref="T83" si="563">T80-T81-T82</f>
        <v>0</v>
      </c>
      <c r="U83" s="338">
        <f t="shared" ref="U83" si="564">U80-U81-U82</f>
        <v>0</v>
      </c>
      <c r="V83" s="338">
        <f t="shared" ref="V83" si="565">V80-V81-V82</f>
        <v>0</v>
      </c>
      <c r="W83" s="338">
        <f t="shared" ref="W83" si="566">W80-W81-W82</f>
        <v>0</v>
      </c>
      <c r="X83" s="338">
        <f t="shared" ref="X83" si="567">X80-X81-X82</f>
        <v>0</v>
      </c>
      <c r="Y83" s="338">
        <f t="shared" ref="Y83" si="568">Y80-Y81-Y82</f>
        <v>0</v>
      </c>
      <c r="Z83" s="338">
        <f t="shared" ref="Z83" si="569">Z80-Z81-Z82</f>
        <v>0</v>
      </c>
      <c r="AA83" s="338">
        <f t="shared" ref="AA83" si="570">AA80-AA81-AA82</f>
        <v>0</v>
      </c>
      <c r="AB83" s="338">
        <f t="shared" ref="AB83" si="571">AB80-AB81-AB82</f>
        <v>0</v>
      </c>
      <c r="AC83" s="368">
        <f t="shared" ref="AC83" si="572">AC80-AC81-AC82</f>
        <v>0</v>
      </c>
      <c r="AF83" s="144"/>
    </row>
    <row r="84" spans="1:32">
      <c r="A84" s="303"/>
      <c r="B84" s="384"/>
      <c r="C84" s="385"/>
      <c r="D84" s="327"/>
      <c r="E84" s="74"/>
      <c r="F84" s="74"/>
      <c r="G84" s="74"/>
      <c r="H84" s="74"/>
      <c r="I84" s="74"/>
      <c r="J84" s="74"/>
      <c r="K84" s="74"/>
      <c r="L84" s="74"/>
      <c r="M84" s="74"/>
      <c r="N84" s="74"/>
      <c r="O84" s="74"/>
      <c r="P84" s="74"/>
      <c r="Q84" s="327"/>
      <c r="R84" s="74"/>
      <c r="S84" s="74"/>
      <c r="T84" s="74"/>
      <c r="U84" s="74"/>
      <c r="V84" s="74"/>
      <c r="W84" s="74"/>
      <c r="X84" s="74"/>
      <c r="Y84" s="74"/>
      <c r="Z84" s="74"/>
      <c r="AA84" s="74"/>
      <c r="AB84" s="74"/>
      <c r="AC84" s="74"/>
      <c r="AF84" s="144"/>
    </row>
    <row r="85" spans="4:17">
      <c r="D85" s="386" t="s">
        <v>118</v>
      </c>
      <c r="Q85" s="386" t="s">
        <v>119</v>
      </c>
    </row>
    <row r="86" spans="17:17">
      <c r="Q86" s="387" t="s">
        <v>120</v>
      </c>
    </row>
    <row r="87" spans="17:17">
      <c r="Q87" s="388" t="s">
        <v>121</v>
      </c>
    </row>
    <row r="89" spans="17:17">
      <c r="Q89" s="382"/>
    </row>
    <row r="90" spans="17:17">
      <c r="Q90" s="220"/>
    </row>
    <row r="92" spans="4:4">
      <c r="D92" s="386"/>
    </row>
    <row r="93" spans="12:22">
      <c r="L93" s="35">
        <v>2</v>
      </c>
      <c r="M93" s="35">
        <v>1</v>
      </c>
      <c r="V93" s="35">
        <f>(3000)*0.3</f>
        <v>900</v>
      </c>
    </row>
    <row r="95" spans="22:22">
      <c r="V95" s="38">
        <f>SUM(V93:V94)</f>
        <v>900</v>
      </c>
    </row>
    <row r="96" spans="22:22">
      <c r="V96" s="35">
        <v>3</v>
      </c>
    </row>
  </sheetData>
  <mergeCells count="12">
    <mergeCell ref="G1:M1"/>
    <mergeCell ref="T1:Z1"/>
    <mergeCell ref="G7:M7"/>
    <mergeCell ref="T7:Z7"/>
    <mergeCell ref="G10:M10"/>
    <mergeCell ref="T10:Z10"/>
    <mergeCell ref="G15:M15"/>
    <mergeCell ref="T15:Z15"/>
    <mergeCell ref="G19:M19"/>
    <mergeCell ref="T19:Z19"/>
    <mergeCell ref="G23:M23"/>
    <mergeCell ref="T23:Z23"/>
  </mergeCells>
  <conditionalFormatting sqref="I1">
    <cfRule type="expression" dxfId="0" priority="938" stopIfTrue="1">
      <formula>AND((VLOOKUP(E5,AllStudents,6,FALSE)+30)&lt;TODAY(),I2="Not Paid")</formula>
    </cfRule>
  </conditionalFormatting>
  <conditionalFormatting sqref="V1">
    <cfRule type="expression" dxfId="0" priority="610" stopIfTrue="1">
      <formula>AND((VLOOKUP(R5,AllStudents,6,FALSE)+30)&lt;TODAY(),V2="Not Paid")</formula>
    </cfRule>
  </conditionalFormatting>
  <conditionalFormatting sqref="G2">
    <cfRule type="expression" dxfId="0" priority="912" stopIfTrue="1">
      <formula>AND((VLOOKUP(#REF!,AllStudents,6,FALSE)+30)&lt;TODAY(),G4="Not Paid")</formula>
    </cfRule>
  </conditionalFormatting>
  <conditionalFormatting sqref="H2">
    <cfRule type="expression" dxfId="0" priority="911" stopIfTrue="1">
      <formula>AND((VLOOKUP(#REF!,AllStudents,6,FALSE)+30)&lt;TODAY(),H4="Not Paid")</formula>
    </cfRule>
  </conditionalFormatting>
  <conditionalFormatting sqref="T2">
    <cfRule type="expression" dxfId="0" priority="609" stopIfTrue="1">
      <formula>AND((VLOOKUP(#REF!,AllStudents,6,FALSE)+30)&lt;TODAY(),T4="Not Paid")</formula>
    </cfRule>
  </conditionalFormatting>
  <conditionalFormatting sqref="U2">
    <cfRule type="expression" dxfId="0" priority="608" stopIfTrue="1">
      <formula>AND((VLOOKUP(#REF!,AllStudents,6,FALSE)+30)&lt;TODAY(),U4="Not Paid")</formula>
    </cfRule>
  </conditionalFormatting>
  <conditionalFormatting sqref="B3:C3">
    <cfRule type="expression" dxfId="5" priority="890" stopIfTrue="1">
      <formula>B3="NotPaid"</formula>
    </cfRule>
  </conditionalFormatting>
  <conditionalFormatting sqref="Q3:AC3">
    <cfRule type="expression" dxfId="5" priority="607" stopIfTrue="1">
      <formula>Q3="not paid"</formula>
    </cfRule>
  </conditionalFormatting>
  <conditionalFormatting sqref="E4:P4">
    <cfRule type="expression" dxfId="5" priority="321" stopIfTrue="1">
      <formula>E4="not paid"</formula>
    </cfRule>
  </conditionalFormatting>
  <conditionalFormatting sqref="Q4:AC4">
    <cfRule type="expression" dxfId="5" priority="320" stopIfTrue="1">
      <formula>Q4="not paid"</formula>
    </cfRule>
  </conditionalFormatting>
  <conditionalFormatting sqref="E5:P5">
    <cfRule type="expression" dxfId="5" priority="319" stopIfTrue="1">
      <formula>E5="not paid"</formula>
    </cfRule>
  </conditionalFormatting>
  <conditionalFormatting sqref="Q5:AC5">
    <cfRule type="expression" dxfId="5" priority="318" stopIfTrue="1">
      <formula>Q5="not paid"</formula>
    </cfRule>
  </conditionalFormatting>
  <conditionalFormatting sqref="E6:P6">
    <cfRule type="expression" dxfId="5" priority="317" stopIfTrue="1">
      <formula>E6="not paid"</formula>
    </cfRule>
  </conditionalFormatting>
  <conditionalFormatting sqref="Q6:AC6">
    <cfRule type="expression" dxfId="5" priority="316" stopIfTrue="1">
      <formula>Q6="not paid"</formula>
    </cfRule>
  </conditionalFormatting>
  <conditionalFormatting sqref="A8">
    <cfRule type="expression" dxfId="5" priority="227" stopIfTrue="1">
      <formula>A8="not paid"</formula>
    </cfRule>
  </conditionalFormatting>
  <conditionalFormatting sqref="D8">
    <cfRule type="expression" dxfId="5" priority="230" stopIfTrue="1">
      <formula>D8="not paid"</formula>
    </cfRule>
  </conditionalFormatting>
  <conditionalFormatting sqref="E8:P8">
    <cfRule type="expression" dxfId="5" priority="228" stopIfTrue="1">
      <formula>E8="not paid"</formula>
    </cfRule>
  </conditionalFormatting>
  <conditionalFormatting sqref="Q8">
    <cfRule type="expression" dxfId="5" priority="226" stopIfTrue="1">
      <formula>Q8="not paid"</formula>
    </cfRule>
  </conditionalFormatting>
  <conditionalFormatting sqref="R8">
    <cfRule type="expression" dxfId="5" priority="209" stopIfTrue="1">
      <formula>R8="not paid"</formula>
    </cfRule>
  </conditionalFormatting>
  <conditionalFormatting sqref="S8:AC8">
    <cfRule type="expression" dxfId="5" priority="224" stopIfTrue="1">
      <formula>S8="not paid"</formula>
    </cfRule>
  </conditionalFormatting>
  <conditionalFormatting sqref="C9">
    <cfRule type="cellIs" dxfId="2" priority="36" operator="lessThan">
      <formula>0.35</formula>
    </cfRule>
  </conditionalFormatting>
  <conditionalFormatting sqref="D9">
    <cfRule type="cellIs" dxfId="2" priority="229" operator="lessThan">
      <formula>0.35</formula>
    </cfRule>
  </conditionalFormatting>
  <conditionalFormatting sqref="Q9">
    <cfRule type="cellIs" dxfId="2" priority="225" operator="lessThan">
      <formula>0.35</formula>
    </cfRule>
  </conditionalFormatting>
  <conditionalFormatting sqref="I10">
    <cfRule type="expression" dxfId="0" priority="208" stopIfTrue="1">
      <formula>AND((VLOOKUP(E80,AllStudents,6,FALSE)+30)&lt;TODAY(),I78="Not Paid")</formula>
    </cfRule>
  </conditionalFormatting>
  <conditionalFormatting sqref="V10">
    <cfRule type="expression" dxfId="0" priority="207" stopIfTrue="1">
      <formula>AND((VLOOKUP(R80,AllStudents,6,FALSE)+30)&lt;TODAY(),V78="Not Paid")</formula>
    </cfRule>
  </conditionalFormatting>
  <conditionalFormatting sqref="A11">
    <cfRule type="expression" dxfId="5" priority="215" stopIfTrue="1">
      <formula>A11="not paid"</formula>
    </cfRule>
  </conditionalFormatting>
  <conditionalFormatting sqref="D11">
    <cfRule type="expression" dxfId="5" priority="217" stopIfTrue="1">
      <formula>D11="not paid"</formula>
    </cfRule>
  </conditionalFormatting>
  <conditionalFormatting sqref="Q11">
    <cfRule type="expression" dxfId="5" priority="213" stopIfTrue="1">
      <formula>Q11="not paid"</formula>
    </cfRule>
  </conditionalFormatting>
  <conditionalFormatting sqref="D13:AC13">
    <cfRule type="cellIs" dxfId="6" priority="214" operator="notBetween">
      <formula>-2</formula>
      <formula>2</formula>
    </cfRule>
  </conditionalFormatting>
  <conditionalFormatting sqref="R13">
    <cfRule type="cellIs" dxfId="6" priority="210" operator="notBetween">
      <formula>-2</formula>
      <formula>2</formula>
    </cfRule>
  </conditionalFormatting>
  <conditionalFormatting sqref="S13:AC13">
    <cfRule type="cellIs" dxfId="6" priority="212" operator="notBetween">
      <formula>-2</formula>
      <formula>2</formula>
    </cfRule>
  </conditionalFormatting>
  <conditionalFormatting sqref="A16">
    <cfRule type="expression" dxfId="5" priority="246" stopIfTrue="1">
      <formula>A16="not paid"</formula>
    </cfRule>
  </conditionalFormatting>
  <conditionalFormatting sqref="D16">
    <cfRule type="expression" dxfId="5" priority="247" stopIfTrue="1">
      <formula>D16="not paid"</formula>
    </cfRule>
  </conditionalFormatting>
  <conditionalFormatting sqref="E16:P16">
    <cfRule type="expression" dxfId="5" priority="241" stopIfTrue="1">
      <formula>E16="not paid"</formula>
    </cfRule>
  </conditionalFormatting>
  <conditionalFormatting sqref="Q16">
    <cfRule type="expression" dxfId="5" priority="239" stopIfTrue="1">
      <formula>Q16="not paid"</formula>
    </cfRule>
  </conditionalFormatting>
  <conditionalFormatting sqref="R16:AC16">
    <cfRule type="expression" dxfId="5" priority="57" stopIfTrue="1">
      <formula>R16="not paid"</formula>
    </cfRule>
  </conditionalFormatting>
  <conditionalFormatting sqref="D17">
    <cfRule type="expression" dxfId="5" priority="242" stopIfTrue="1">
      <formula>D17="not paid"</formula>
    </cfRule>
  </conditionalFormatting>
  <conditionalFormatting sqref="Q17">
    <cfRule type="expression" dxfId="5" priority="235" stopIfTrue="1">
      <formula>Q17="not paid"</formula>
    </cfRule>
  </conditionalFormatting>
  <conditionalFormatting sqref="D18:AC18">
    <cfRule type="cellIs" dxfId="6" priority="243" operator="notBetween">
      <formula>-2</formula>
      <formula>2</formula>
    </cfRule>
  </conditionalFormatting>
  <conditionalFormatting sqref="R18:AC18">
    <cfRule type="expression" dxfId="5" priority="237" stopIfTrue="1">
      <formula>R18="not paid"</formula>
    </cfRule>
    <cfRule type="cellIs" dxfId="6" priority="236" operator="notBetween">
      <formula>-2</formula>
      <formula>2</formula>
    </cfRule>
  </conditionalFormatting>
  <conditionalFormatting sqref="I19">
    <cfRule type="expression" dxfId="0" priority="59" stopIfTrue="1">
      <formula>AND((VLOOKUP(E71,AllStudents,6,FALSE)+30)&lt;TODAY(),I68="Not Paid")</formula>
    </cfRule>
  </conditionalFormatting>
  <conditionalFormatting sqref="V19">
    <cfRule type="expression" dxfId="0" priority="58" stopIfTrue="1">
      <formula>AND((VLOOKUP(R71,AllStudents,6,FALSE)+30)&lt;TODAY(),V68="Not Paid")</formula>
    </cfRule>
  </conditionalFormatting>
  <conditionalFormatting sqref="A20">
    <cfRule type="expression" dxfId="5" priority="70" stopIfTrue="1">
      <formula>A20="not paid"</formula>
    </cfRule>
  </conditionalFormatting>
  <conditionalFormatting sqref="D20">
    <cfRule type="expression" dxfId="5" priority="71" stopIfTrue="1">
      <formula>D20="not paid"</formula>
    </cfRule>
  </conditionalFormatting>
  <conditionalFormatting sqref="E20:P20">
    <cfRule type="expression" dxfId="5" priority="66" stopIfTrue="1">
      <formula>E20="not paid"</formula>
    </cfRule>
  </conditionalFormatting>
  <conditionalFormatting sqref="Q20">
    <cfRule type="expression" dxfId="5" priority="65" stopIfTrue="1">
      <formula>Q20="not paid"</formula>
    </cfRule>
  </conditionalFormatting>
  <conditionalFormatting sqref="R20:AC20">
    <cfRule type="expression" dxfId="5" priority="60" stopIfTrue="1">
      <formula>R20="not paid"</formula>
    </cfRule>
  </conditionalFormatting>
  <conditionalFormatting sqref="D21">
    <cfRule type="expression" dxfId="5" priority="67" stopIfTrue="1">
      <formula>D21="not paid"</formula>
    </cfRule>
  </conditionalFormatting>
  <conditionalFormatting sqref="Q21">
    <cfRule type="expression" dxfId="5" priority="61" stopIfTrue="1">
      <formula>Q21="not paid"</formula>
    </cfRule>
  </conditionalFormatting>
  <conditionalFormatting sqref="D22:AC22">
    <cfRule type="cellIs" dxfId="6" priority="68" operator="notBetween">
      <formula>-2</formula>
      <formula>2</formula>
    </cfRule>
  </conditionalFormatting>
  <conditionalFormatting sqref="R22:AC22">
    <cfRule type="expression" dxfId="5" priority="63" stopIfTrue="1">
      <formula>R22="not paid"</formula>
    </cfRule>
    <cfRule type="cellIs" dxfId="6" priority="62" operator="notBetween">
      <formula>-2</formula>
      <formula>2</formula>
    </cfRule>
  </conditionalFormatting>
  <conditionalFormatting sqref="D27:Q27">
    <cfRule type="cellIs" dxfId="6" priority="769" operator="notBetween">
      <formula>-2</formula>
      <formula>2</formula>
    </cfRule>
  </conditionalFormatting>
  <conditionalFormatting sqref="R27:AC27">
    <cfRule type="cellIs" dxfId="6" priority="38" operator="notBetween">
      <formula>-2</formula>
      <formula>2</formula>
    </cfRule>
  </conditionalFormatting>
  <conditionalFormatting sqref="D28">
    <cfRule type="expression" dxfId="5" priority="887" stopIfTrue="1">
      <formula>D28="not paid"</formula>
    </cfRule>
  </conditionalFormatting>
  <conditionalFormatting sqref="Q28">
    <cfRule type="expression" dxfId="5" priority="602" stopIfTrue="1">
      <formula>Q28="not paid"</formula>
    </cfRule>
  </conditionalFormatting>
  <conditionalFormatting sqref="R28">
    <cfRule type="expression" dxfId="5" priority="304" stopIfTrue="1">
      <formula>R28="not paid"</formula>
    </cfRule>
  </conditionalFormatting>
  <conditionalFormatting sqref="S28:AC28">
    <cfRule type="expression" dxfId="5" priority="566" stopIfTrue="1">
      <formula>S28="not paid"</formula>
    </cfRule>
  </conditionalFormatting>
  <conditionalFormatting sqref="D29">
    <cfRule type="expression" dxfId="5" priority="206" stopIfTrue="1">
      <formula>D29="not paid"</formula>
    </cfRule>
  </conditionalFormatting>
  <conditionalFormatting sqref="Q29">
    <cfRule type="expression" dxfId="5" priority="205" stopIfTrue="1">
      <formula>Q29="not paid"</formula>
    </cfRule>
  </conditionalFormatting>
  <conditionalFormatting sqref="R29:AC29">
    <cfRule type="expression" dxfId="5" priority="202" stopIfTrue="1">
      <formula>R29="not paid"</formula>
    </cfRule>
  </conditionalFormatting>
  <conditionalFormatting sqref="D30">
    <cfRule type="expression" dxfId="5" priority="765" stopIfTrue="1">
      <formula>D30="not paid"</formula>
    </cfRule>
  </conditionalFormatting>
  <conditionalFormatting sqref="Q30">
    <cfRule type="expression" dxfId="5" priority="570" stopIfTrue="1">
      <formula>Q30="not paid"</formula>
    </cfRule>
  </conditionalFormatting>
  <conditionalFormatting sqref="D31:AC31">
    <cfRule type="cellIs" dxfId="6" priority="827" operator="notBetween">
      <formula>-2</formula>
      <formula>2</formula>
    </cfRule>
  </conditionalFormatting>
  <conditionalFormatting sqref="R31:AC31">
    <cfRule type="expression" dxfId="5" priority="584" stopIfTrue="1">
      <formula>R31="not paid"</formula>
    </cfRule>
    <cfRule type="cellIs" dxfId="6" priority="583" operator="notBetween">
      <formula>-2</formula>
      <formula>2</formula>
    </cfRule>
  </conditionalFormatting>
  <conditionalFormatting sqref="D32">
    <cfRule type="expression" dxfId="5" priority="303" stopIfTrue="1">
      <formula>D32="not paid"</formula>
    </cfRule>
  </conditionalFormatting>
  <conditionalFormatting sqref="E32:P32">
    <cfRule type="expression" dxfId="5" priority="302" stopIfTrue="1">
      <formula>E32="not paid"</formula>
    </cfRule>
  </conditionalFormatting>
  <conditionalFormatting sqref="Q32">
    <cfRule type="expression" dxfId="5" priority="301" stopIfTrue="1">
      <formula>Q32="not paid"</formula>
    </cfRule>
  </conditionalFormatting>
  <conditionalFormatting sqref="R32">
    <cfRule type="expression" dxfId="5" priority="299" stopIfTrue="1">
      <formula>R32="not paid"</formula>
    </cfRule>
  </conditionalFormatting>
  <conditionalFormatting sqref="S32:AC32">
    <cfRule type="expression" dxfId="5" priority="300" stopIfTrue="1">
      <formula>S32="not paid"</formula>
    </cfRule>
  </conditionalFormatting>
  <conditionalFormatting sqref="A33">
    <cfRule type="expression" dxfId="5" priority="201" stopIfTrue="1">
      <formula>A33="not paid"</formula>
    </cfRule>
  </conditionalFormatting>
  <conditionalFormatting sqref="D33">
    <cfRule type="expression" dxfId="5" priority="199" stopIfTrue="1">
      <formula>D33="not paid"</formula>
    </cfRule>
  </conditionalFormatting>
  <conditionalFormatting sqref="E33:P33">
    <cfRule type="expression" dxfId="5" priority="200" stopIfTrue="1">
      <formula>E33="not paid"</formula>
    </cfRule>
  </conditionalFormatting>
  <conditionalFormatting sqref="Q33">
    <cfRule type="expression" dxfId="5" priority="198" stopIfTrue="1">
      <formula>Q33="not paid"</formula>
    </cfRule>
  </conditionalFormatting>
  <conditionalFormatting sqref="R33:AC33">
    <cfRule type="expression" dxfId="5" priority="197" stopIfTrue="1">
      <formula>R33="not paid"</formula>
    </cfRule>
  </conditionalFormatting>
  <conditionalFormatting sqref="B34">
    <cfRule type="expression" dxfId="5" priority="146" stopIfTrue="1">
      <formula>B34="not paid"</formula>
    </cfRule>
  </conditionalFormatting>
  <conditionalFormatting sqref="D34">
    <cfRule type="expression" dxfId="5" priority="767" stopIfTrue="1">
      <formula>D34="not paid"</formula>
    </cfRule>
  </conditionalFormatting>
  <conditionalFormatting sqref="L34:P34">
    <cfRule type="expression" dxfId="5" priority="13" stopIfTrue="1">
      <formula>L34="not paid"</formula>
    </cfRule>
  </conditionalFormatting>
  <conditionalFormatting sqref="Q34">
    <cfRule type="expression" dxfId="5" priority="441" stopIfTrue="1">
      <formula>Q34="not paid"</formula>
    </cfRule>
  </conditionalFormatting>
  <conditionalFormatting sqref="R34:V34">
    <cfRule type="expression" dxfId="5" priority="12" stopIfTrue="1">
      <formula>R34="not paid"</formula>
    </cfRule>
  </conditionalFormatting>
  <conditionalFormatting sqref="W34:AC34">
    <cfRule type="expression" dxfId="5" priority="444" stopIfTrue="1">
      <formula>W34="not paid"</formula>
    </cfRule>
  </conditionalFormatting>
  <conditionalFormatting sqref="D35:AC35">
    <cfRule type="cellIs" dxfId="6" priority="134" operator="notBetween">
      <formula>-2</formula>
      <formula>2</formula>
    </cfRule>
  </conditionalFormatting>
  <conditionalFormatting sqref="Q35">
    <cfRule type="expression" dxfId="5" priority="133" stopIfTrue="1">
      <formula>Q35="not paid"</formula>
    </cfRule>
  </conditionalFormatting>
  <conditionalFormatting sqref="R35:AC35">
    <cfRule type="expression" dxfId="5" priority="132" stopIfTrue="1">
      <formula>R35="not paid"</formula>
    </cfRule>
    <cfRule type="cellIs" dxfId="6" priority="131" operator="notBetween">
      <formula>-2</formula>
      <formula>2</formula>
    </cfRule>
  </conditionalFormatting>
  <conditionalFormatting sqref="D36">
    <cfRule type="expression" dxfId="5" priority="298" stopIfTrue="1">
      <formula>D36="not paid"</formula>
    </cfRule>
  </conditionalFormatting>
  <conditionalFormatting sqref="E36:P36">
    <cfRule type="expression" dxfId="5" priority="297" stopIfTrue="1">
      <formula>E36="not paid"</formula>
    </cfRule>
  </conditionalFormatting>
  <conditionalFormatting sqref="Q36">
    <cfRule type="expression" dxfId="5" priority="296" stopIfTrue="1">
      <formula>Q36="not paid"</formula>
    </cfRule>
  </conditionalFormatting>
  <conditionalFormatting sqref="R36">
    <cfRule type="expression" dxfId="5" priority="294" stopIfTrue="1">
      <formula>R36="not paid"</formula>
    </cfRule>
  </conditionalFormatting>
  <conditionalFormatting sqref="S36:AC36">
    <cfRule type="expression" dxfId="5" priority="295" stopIfTrue="1">
      <formula>S36="not paid"</formula>
    </cfRule>
  </conditionalFormatting>
  <conditionalFormatting sqref="A37">
    <cfRule type="expression" dxfId="5" priority="196" stopIfTrue="1">
      <formula>A37="not paid"</formula>
    </cfRule>
  </conditionalFormatting>
  <conditionalFormatting sqref="D37">
    <cfRule type="expression" dxfId="5" priority="194" stopIfTrue="1">
      <formula>D37="not paid"</formula>
    </cfRule>
  </conditionalFormatting>
  <conditionalFormatting sqref="E37:P37">
    <cfRule type="expression" dxfId="5" priority="195" stopIfTrue="1">
      <formula>E37="not paid"</formula>
    </cfRule>
  </conditionalFormatting>
  <conditionalFormatting sqref="Q37">
    <cfRule type="expression" dxfId="5" priority="193" stopIfTrue="1">
      <formula>Q37="not paid"</formula>
    </cfRule>
  </conditionalFormatting>
  <conditionalFormatting sqref="R37:AC37">
    <cfRule type="expression" dxfId="5" priority="192" stopIfTrue="1">
      <formula>R37="not paid"</formula>
    </cfRule>
  </conditionalFormatting>
  <conditionalFormatting sqref="B38">
    <cfRule type="expression" dxfId="5" priority="145" stopIfTrue="1">
      <formula>B38="not paid"</formula>
    </cfRule>
  </conditionalFormatting>
  <conditionalFormatting sqref="D38">
    <cfRule type="expression" dxfId="5" priority="766" stopIfTrue="1">
      <formula>D38="not paid"</formula>
    </cfRule>
  </conditionalFormatting>
  <conditionalFormatting sqref="E38:F38">
    <cfRule type="expression" dxfId="5" priority="878" stopIfTrue="1">
      <formula>E38="not paid"</formula>
    </cfRule>
  </conditionalFormatting>
  <conditionalFormatting sqref="G38:V38">
    <cfRule type="expression" dxfId="5" priority="11" stopIfTrue="1">
      <formula>G38="not paid"</formula>
    </cfRule>
  </conditionalFormatting>
  <conditionalFormatting sqref="W38:AC38">
    <cfRule type="expression" dxfId="5" priority="438" stopIfTrue="1">
      <formula>W38="not paid"</formula>
    </cfRule>
  </conditionalFormatting>
  <conditionalFormatting sqref="D39:AC39">
    <cfRule type="cellIs" dxfId="6" priority="119" operator="notBetween">
      <formula>-2</formula>
      <formula>2</formula>
    </cfRule>
  </conditionalFormatting>
  <conditionalFormatting sqref="Q39">
    <cfRule type="expression" dxfId="5" priority="118" stopIfTrue="1">
      <formula>Q39="not paid"</formula>
    </cfRule>
  </conditionalFormatting>
  <conditionalFormatting sqref="R39:AC39">
    <cfRule type="expression" dxfId="5" priority="117" stopIfTrue="1">
      <formula>R39="not paid"</formula>
    </cfRule>
    <cfRule type="cellIs" dxfId="6" priority="116" operator="notBetween">
      <formula>-2</formula>
      <formula>2</formula>
    </cfRule>
  </conditionalFormatting>
  <conditionalFormatting sqref="A40">
    <cfRule type="expression" dxfId="5" priority="35" stopIfTrue="1">
      <formula>A40="not paid"</formula>
    </cfRule>
  </conditionalFormatting>
  <conditionalFormatting sqref="D40">
    <cfRule type="expression" dxfId="5" priority="30" stopIfTrue="1">
      <formula>D40="not paid"</formula>
    </cfRule>
  </conditionalFormatting>
  <conditionalFormatting sqref="E40:P40">
    <cfRule type="expression" dxfId="5" priority="29" stopIfTrue="1">
      <formula>E40="not paid"</formula>
    </cfRule>
  </conditionalFormatting>
  <conditionalFormatting sqref="Q40">
    <cfRule type="expression" dxfId="5" priority="28" stopIfTrue="1">
      <formula>Q40="not paid"</formula>
    </cfRule>
  </conditionalFormatting>
  <conditionalFormatting sqref="R40">
    <cfRule type="expression" dxfId="5" priority="26" stopIfTrue="1">
      <formula>R40="not paid"</formula>
    </cfRule>
  </conditionalFormatting>
  <conditionalFormatting sqref="S40:AC40">
    <cfRule type="expression" dxfId="5" priority="27" stopIfTrue="1">
      <formula>S40="not paid"</formula>
    </cfRule>
  </conditionalFormatting>
  <conditionalFormatting sqref="A41">
    <cfRule type="expression" dxfId="5" priority="25" stopIfTrue="1">
      <formula>A41="not paid"</formula>
    </cfRule>
  </conditionalFormatting>
  <conditionalFormatting sqref="D41">
    <cfRule type="expression" dxfId="5" priority="23" stopIfTrue="1">
      <formula>D41="not paid"</formula>
    </cfRule>
  </conditionalFormatting>
  <conditionalFormatting sqref="E41:P41">
    <cfRule type="expression" dxfId="5" priority="24" stopIfTrue="1">
      <formula>E41="not paid"</formula>
    </cfRule>
  </conditionalFormatting>
  <conditionalFormatting sqref="Q41">
    <cfRule type="expression" dxfId="5" priority="22" stopIfTrue="1">
      <formula>Q41="not paid"</formula>
    </cfRule>
  </conditionalFormatting>
  <conditionalFormatting sqref="R41:AC41">
    <cfRule type="expression" dxfId="5" priority="21" stopIfTrue="1">
      <formula>R41="not paid"</formula>
    </cfRule>
  </conditionalFormatting>
  <conditionalFormatting sqref="B42">
    <cfRule type="expression" dxfId="5" priority="20" stopIfTrue="1">
      <formula>B42="not paid"</formula>
    </cfRule>
  </conditionalFormatting>
  <conditionalFormatting sqref="D42">
    <cfRule type="expression" dxfId="5" priority="33" stopIfTrue="1">
      <formula>D42="not paid"</formula>
    </cfRule>
  </conditionalFormatting>
  <conditionalFormatting sqref="E42:P42">
    <cfRule type="expression" dxfId="5" priority="34" stopIfTrue="1">
      <formula>E42="not paid"</formula>
    </cfRule>
  </conditionalFormatting>
  <conditionalFormatting sqref="Q42">
    <cfRule type="expression" dxfId="5" priority="31" stopIfTrue="1">
      <formula>Q42="not paid"</formula>
    </cfRule>
  </conditionalFormatting>
  <conditionalFormatting sqref="T42:V42">
    <cfRule type="expression" dxfId="5" priority="10" stopIfTrue="1">
      <formula>T42="not paid"</formula>
    </cfRule>
  </conditionalFormatting>
  <conditionalFormatting sqref="D43:AC43">
    <cfRule type="cellIs" dxfId="6" priority="18" operator="notBetween">
      <formula>-2</formula>
      <formula>2</formula>
    </cfRule>
  </conditionalFormatting>
  <conditionalFormatting sqref="Q43">
    <cfRule type="expression" dxfId="5" priority="17" stopIfTrue="1">
      <formula>Q43="not paid"</formula>
    </cfRule>
  </conditionalFormatting>
  <conditionalFormatting sqref="R43:AC43">
    <cfRule type="expression" dxfId="5" priority="16" stopIfTrue="1">
      <formula>R43="not paid"</formula>
    </cfRule>
    <cfRule type="cellIs" dxfId="6" priority="15" operator="notBetween">
      <formula>-2</formula>
      <formula>2</formula>
    </cfRule>
  </conditionalFormatting>
  <conditionalFormatting sqref="A44">
    <cfRule type="expression" dxfId="5" priority="900" stopIfTrue="1">
      <formula>A44="not paid"</formula>
    </cfRule>
  </conditionalFormatting>
  <conditionalFormatting sqref="D44">
    <cfRule type="expression" dxfId="5" priority="293" stopIfTrue="1">
      <formula>D44="not paid"</formula>
    </cfRule>
  </conditionalFormatting>
  <conditionalFormatting sqref="E44:P44">
    <cfRule type="expression" dxfId="5" priority="292" stopIfTrue="1">
      <formula>E44="not paid"</formula>
    </cfRule>
  </conditionalFormatting>
  <conditionalFormatting sqref="Q44">
    <cfRule type="expression" dxfId="5" priority="291" stopIfTrue="1">
      <formula>Q44="not paid"</formula>
    </cfRule>
  </conditionalFormatting>
  <conditionalFormatting sqref="R44">
    <cfRule type="expression" dxfId="5" priority="289" stopIfTrue="1">
      <formula>R44="not paid"</formula>
    </cfRule>
  </conditionalFormatting>
  <conditionalFormatting sqref="S44:AC44">
    <cfRule type="expression" dxfId="5" priority="290" stopIfTrue="1">
      <formula>S44="not paid"</formula>
    </cfRule>
  </conditionalFormatting>
  <conditionalFormatting sqref="A45">
    <cfRule type="expression" dxfId="5" priority="191" stopIfTrue="1">
      <formula>A45="not paid"</formula>
    </cfRule>
  </conditionalFormatting>
  <conditionalFormatting sqref="D45">
    <cfRule type="expression" dxfId="5" priority="189" stopIfTrue="1">
      <formula>D45="not paid"</formula>
    </cfRule>
  </conditionalFormatting>
  <conditionalFormatting sqref="E45:P45">
    <cfRule type="expression" dxfId="5" priority="190" stopIfTrue="1">
      <formula>E45="not paid"</formula>
    </cfRule>
  </conditionalFormatting>
  <conditionalFormatting sqref="Q45">
    <cfRule type="expression" dxfId="5" priority="188" stopIfTrue="1">
      <formula>Q45="not paid"</formula>
    </cfRule>
  </conditionalFormatting>
  <conditionalFormatting sqref="R45:AC45">
    <cfRule type="expression" dxfId="5" priority="187" stopIfTrue="1">
      <formula>R45="not paid"</formula>
    </cfRule>
  </conditionalFormatting>
  <conditionalFormatting sqref="B46">
    <cfRule type="expression" dxfId="5" priority="144" stopIfTrue="1">
      <formula>B46="not paid"</formula>
    </cfRule>
  </conditionalFormatting>
  <conditionalFormatting sqref="D46">
    <cfRule type="expression" dxfId="5" priority="763" stopIfTrue="1">
      <formula>D46="not paid"</formula>
    </cfRule>
  </conditionalFormatting>
  <conditionalFormatting sqref="E46:K46">
    <cfRule type="expression" dxfId="5" priority="875" stopIfTrue="1">
      <formula>E46="not paid"</formula>
    </cfRule>
  </conditionalFormatting>
  <conditionalFormatting sqref="L46:V46">
    <cfRule type="expression" dxfId="5" priority="9" stopIfTrue="1">
      <formula>L46="not paid"</formula>
    </cfRule>
  </conditionalFormatting>
  <conditionalFormatting sqref="W46:AC46">
    <cfRule type="expression" dxfId="5" priority="432" stopIfTrue="1">
      <formula>W46="not paid"</formula>
    </cfRule>
  </conditionalFormatting>
  <conditionalFormatting sqref="D47:AC47">
    <cfRule type="cellIs" dxfId="6" priority="124" operator="notBetween">
      <formula>-2</formula>
      <formula>2</formula>
    </cfRule>
  </conditionalFormatting>
  <conditionalFormatting sqref="Q47">
    <cfRule type="expression" dxfId="5" priority="123" stopIfTrue="1">
      <formula>Q47="not paid"</formula>
    </cfRule>
  </conditionalFormatting>
  <conditionalFormatting sqref="R47:AC47">
    <cfRule type="expression" dxfId="5" priority="122" stopIfTrue="1">
      <formula>R47="not paid"</formula>
    </cfRule>
    <cfRule type="cellIs" dxfId="6" priority="121" operator="notBetween">
      <formula>-2</formula>
      <formula>2</formula>
    </cfRule>
  </conditionalFormatting>
  <conditionalFormatting sqref="D48">
    <cfRule type="expression" dxfId="5" priority="54" stopIfTrue="1">
      <formula>D48="not paid"</formula>
    </cfRule>
  </conditionalFormatting>
  <conditionalFormatting sqref="E48:P48">
    <cfRule type="expression" dxfId="5" priority="53" stopIfTrue="1">
      <formula>E48="not paid"</formula>
    </cfRule>
  </conditionalFormatting>
  <conditionalFormatting sqref="Q48">
    <cfRule type="expression" dxfId="5" priority="52" stopIfTrue="1">
      <formula>Q48="not paid"</formula>
    </cfRule>
  </conditionalFormatting>
  <conditionalFormatting sqref="R48">
    <cfRule type="expression" dxfId="5" priority="50" stopIfTrue="1">
      <formula>R48="not paid"</formula>
    </cfRule>
  </conditionalFormatting>
  <conditionalFormatting sqref="S48:AC48">
    <cfRule type="expression" dxfId="5" priority="51" stopIfTrue="1">
      <formula>S48="not paid"</formula>
    </cfRule>
  </conditionalFormatting>
  <conditionalFormatting sqref="A49">
    <cfRule type="expression" dxfId="5" priority="49" stopIfTrue="1">
      <formula>A49="not paid"</formula>
    </cfRule>
  </conditionalFormatting>
  <conditionalFormatting sqref="D49">
    <cfRule type="expression" dxfId="5" priority="47" stopIfTrue="1">
      <formula>D49="not paid"</formula>
    </cfRule>
  </conditionalFormatting>
  <conditionalFormatting sqref="E49:P49">
    <cfRule type="expression" dxfId="5" priority="48" stopIfTrue="1">
      <formula>E49="not paid"</formula>
    </cfRule>
  </conditionalFormatting>
  <conditionalFormatting sqref="Q49">
    <cfRule type="expression" dxfId="5" priority="46" stopIfTrue="1">
      <formula>Q49="not paid"</formula>
    </cfRule>
  </conditionalFormatting>
  <conditionalFormatting sqref="R49:AC49">
    <cfRule type="expression" dxfId="5" priority="45" stopIfTrue="1">
      <formula>R49="not paid"</formula>
    </cfRule>
  </conditionalFormatting>
  <conditionalFormatting sqref="B50">
    <cfRule type="expression" dxfId="5" priority="44" stopIfTrue="1">
      <formula>B50="not paid"</formula>
    </cfRule>
  </conditionalFormatting>
  <conditionalFormatting sqref="Q50">
    <cfRule type="expression" dxfId="5" priority="55" stopIfTrue="1">
      <formula>Q50="not paid"</formula>
    </cfRule>
  </conditionalFormatting>
  <conditionalFormatting sqref="R50:V50">
    <cfRule type="expression" dxfId="5" priority="8" stopIfTrue="1">
      <formula>R50="not paid"</formula>
    </cfRule>
  </conditionalFormatting>
  <conditionalFormatting sqref="W50:AC50">
    <cfRule type="expression" dxfId="5" priority="56" stopIfTrue="1">
      <formula>W50="not paid"</formula>
    </cfRule>
  </conditionalFormatting>
  <conditionalFormatting sqref="D51:AC51">
    <cfRule type="cellIs" dxfId="6" priority="42" operator="notBetween">
      <formula>-2</formula>
      <formula>2</formula>
    </cfRule>
  </conditionalFormatting>
  <conditionalFormatting sqref="Q51">
    <cfRule type="expression" dxfId="5" priority="41" stopIfTrue="1">
      <formula>Q51="not paid"</formula>
    </cfRule>
  </conditionalFormatting>
  <conditionalFormatting sqref="R51:AC51">
    <cfRule type="expression" dxfId="5" priority="40" stopIfTrue="1">
      <formula>R51="not paid"</formula>
    </cfRule>
    <cfRule type="cellIs" dxfId="6" priority="39" operator="notBetween">
      <formula>-2</formula>
      <formula>2</formula>
    </cfRule>
  </conditionalFormatting>
  <conditionalFormatting sqref="D52">
    <cfRule type="expression" dxfId="5" priority="288" stopIfTrue="1">
      <formula>D52="not paid"</formula>
    </cfRule>
  </conditionalFormatting>
  <conditionalFormatting sqref="E52:P52">
    <cfRule type="expression" dxfId="5" priority="287" stopIfTrue="1">
      <formula>E52="not paid"</formula>
    </cfRule>
  </conditionalFormatting>
  <conditionalFormatting sqref="Q52">
    <cfRule type="expression" dxfId="5" priority="286" stopIfTrue="1">
      <formula>Q52="not paid"</formula>
    </cfRule>
  </conditionalFormatting>
  <conditionalFormatting sqref="R52">
    <cfRule type="expression" dxfId="5" priority="284" stopIfTrue="1">
      <formula>R52="not paid"</formula>
    </cfRule>
  </conditionalFormatting>
  <conditionalFormatting sqref="S52:AC52">
    <cfRule type="expression" dxfId="5" priority="285" stopIfTrue="1">
      <formula>S52="not paid"</formula>
    </cfRule>
  </conditionalFormatting>
  <conditionalFormatting sqref="A53">
    <cfRule type="expression" dxfId="5" priority="186" stopIfTrue="1">
      <formula>A53="not paid"</formula>
    </cfRule>
  </conditionalFormatting>
  <conditionalFormatting sqref="D53">
    <cfRule type="expression" dxfId="5" priority="184" stopIfTrue="1">
      <formula>D53="not paid"</formula>
    </cfRule>
  </conditionalFormatting>
  <conditionalFormatting sqref="E53:P53">
    <cfRule type="expression" dxfId="5" priority="185" stopIfTrue="1">
      <formula>E53="not paid"</formula>
    </cfRule>
  </conditionalFormatting>
  <conditionalFormatting sqref="Q53">
    <cfRule type="expression" dxfId="5" priority="183" stopIfTrue="1">
      <formula>Q53="not paid"</formula>
    </cfRule>
  </conditionalFormatting>
  <conditionalFormatting sqref="R53:AC53">
    <cfRule type="expression" dxfId="5" priority="182" stopIfTrue="1">
      <formula>R53="not paid"</formula>
    </cfRule>
  </conditionalFormatting>
  <conditionalFormatting sqref="B54">
    <cfRule type="expression" dxfId="5" priority="143" stopIfTrue="1">
      <formula>B54="not paid"</formula>
    </cfRule>
  </conditionalFormatting>
  <conditionalFormatting sqref="Q54">
    <cfRule type="expression" dxfId="5" priority="411" stopIfTrue="1">
      <formula>Q54="not paid"</formula>
    </cfRule>
  </conditionalFormatting>
  <conditionalFormatting sqref="R54:AC54">
    <cfRule type="expression" dxfId="5" priority="414" stopIfTrue="1">
      <formula>R54="not paid"</formula>
    </cfRule>
  </conditionalFormatting>
  <conditionalFormatting sqref="D55:AC55">
    <cfRule type="cellIs" dxfId="6" priority="114" operator="notBetween">
      <formula>-2</formula>
      <formula>2</formula>
    </cfRule>
  </conditionalFormatting>
  <conditionalFormatting sqref="Q55">
    <cfRule type="expression" dxfId="5" priority="113" stopIfTrue="1">
      <formula>Q55="not paid"</formula>
    </cfRule>
  </conditionalFormatting>
  <conditionalFormatting sqref="R55:AC55">
    <cfRule type="expression" dxfId="5" priority="112" stopIfTrue="1">
      <formula>R55="not paid"</formula>
    </cfRule>
    <cfRule type="cellIs" dxfId="6" priority="111" operator="notBetween">
      <formula>-2</formula>
      <formula>2</formula>
    </cfRule>
  </conditionalFormatting>
  <conditionalFormatting sqref="D56">
    <cfRule type="expression" dxfId="5" priority="283" stopIfTrue="1">
      <formula>D56="not paid"</formula>
    </cfRule>
  </conditionalFormatting>
  <conditionalFormatting sqref="E56:P56">
    <cfRule type="expression" dxfId="5" priority="282" stopIfTrue="1">
      <formula>E56="not paid"</formula>
    </cfRule>
  </conditionalFormatting>
  <conditionalFormatting sqref="Q56">
    <cfRule type="expression" dxfId="5" priority="281" stopIfTrue="1">
      <formula>Q56="not paid"</formula>
    </cfRule>
  </conditionalFormatting>
  <conditionalFormatting sqref="R56">
    <cfRule type="expression" dxfId="5" priority="279" stopIfTrue="1">
      <formula>R56="not paid"</formula>
    </cfRule>
  </conditionalFormatting>
  <conditionalFormatting sqref="S56:AC56">
    <cfRule type="expression" dxfId="5" priority="280" stopIfTrue="1">
      <formula>S56="not paid"</formula>
    </cfRule>
  </conditionalFormatting>
  <conditionalFormatting sqref="A57">
    <cfRule type="expression" dxfId="5" priority="181" stopIfTrue="1">
      <formula>A57="not paid"</formula>
    </cfRule>
  </conditionalFormatting>
  <conditionalFormatting sqref="D57">
    <cfRule type="expression" dxfId="5" priority="179" stopIfTrue="1">
      <formula>D57="not paid"</formula>
    </cfRule>
  </conditionalFormatting>
  <conditionalFormatting sqref="E57:P57">
    <cfRule type="expression" dxfId="5" priority="180" stopIfTrue="1">
      <formula>E57="not paid"</formula>
    </cfRule>
  </conditionalFormatting>
  <conditionalFormatting sqref="Q57">
    <cfRule type="expression" dxfId="5" priority="178" stopIfTrue="1">
      <formula>Q57="not paid"</formula>
    </cfRule>
  </conditionalFormatting>
  <conditionalFormatting sqref="R57:AC57">
    <cfRule type="expression" dxfId="5" priority="177" stopIfTrue="1">
      <formula>R57="not paid"</formula>
    </cfRule>
  </conditionalFormatting>
  <conditionalFormatting sqref="B58">
    <cfRule type="expression" dxfId="5" priority="142" stopIfTrue="1">
      <formula>B58="not paid"</formula>
    </cfRule>
  </conditionalFormatting>
  <conditionalFormatting sqref="P58">
    <cfRule type="expression" dxfId="5" priority="7" stopIfTrue="1">
      <formula>P58="not paid"</formula>
    </cfRule>
  </conditionalFormatting>
  <conditionalFormatting sqref="Q58">
    <cfRule type="expression" dxfId="5" priority="309" stopIfTrue="1">
      <formula>Q58="not paid"</formula>
    </cfRule>
  </conditionalFormatting>
  <conditionalFormatting sqref="R58:AC58">
    <cfRule type="expression" dxfId="5" priority="312" stopIfTrue="1">
      <formula>R58="not paid"</formula>
    </cfRule>
  </conditionalFormatting>
  <conditionalFormatting sqref="D59:AC59">
    <cfRule type="cellIs" dxfId="6" priority="109" operator="notBetween">
      <formula>-2</formula>
      <formula>2</formula>
    </cfRule>
  </conditionalFormatting>
  <conditionalFormatting sqref="Q59">
    <cfRule type="expression" dxfId="5" priority="108" stopIfTrue="1">
      <formula>Q59="not paid"</formula>
    </cfRule>
  </conditionalFormatting>
  <conditionalFormatting sqref="R59:AC59">
    <cfRule type="expression" dxfId="5" priority="107" stopIfTrue="1">
      <formula>R59="not paid"</formula>
    </cfRule>
    <cfRule type="cellIs" dxfId="6" priority="106" operator="notBetween">
      <formula>-2</formula>
      <formula>2</formula>
    </cfRule>
  </conditionalFormatting>
  <conditionalFormatting sqref="D60">
    <cfRule type="expression" dxfId="5" priority="278" stopIfTrue="1">
      <formula>D60="not paid"</formula>
    </cfRule>
  </conditionalFormatting>
  <conditionalFormatting sqref="E60:P60">
    <cfRule type="expression" dxfId="5" priority="277" stopIfTrue="1">
      <formula>E60="not paid"</formula>
    </cfRule>
  </conditionalFormatting>
  <conditionalFormatting sqref="Q60">
    <cfRule type="expression" dxfId="5" priority="276" stopIfTrue="1">
      <formula>Q60="not paid"</formula>
    </cfRule>
  </conditionalFormatting>
  <conditionalFormatting sqref="R60">
    <cfRule type="expression" dxfId="5" priority="274" stopIfTrue="1">
      <formula>R60="not paid"</formula>
    </cfRule>
  </conditionalFormatting>
  <conditionalFormatting sqref="S60:AC60">
    <cfRule type="expression" dxfId="5" priority="275" stopIfTrue="1">
      <formula>S60="not paid"</formula>
    </cfRule>
  </conditionalFormatting>
  <conditionalFormatting sqref="A61">
    <cfRule type="expression" dxfId="5" priority="176" stopIfTrue="1">
      <formula>A61="not paid"</formula>
    </cfRule>
  </conditionalFormatting>
  <conditionalFormatting sqref="D61">
    <cfRule type="expression" dxfId="5" priority="174" stopIfTrue="1">
      <formula>D61="not paid"</formula>
    </cfRule>
  </conditionalFormatting>
  <conditionalFormatting sqref="E61:P61">
    <cfRule type="expression" dxfId="5" priority="175" stopIfTrue="1">
      <formula>E61="not paid"</formula>
    </cfRule>
  </conditionalFormatting>
  <conditionalFormatting sqref="Q61">
    <cfRule type="expression" dxfId="5" priority="173" stopIfTrue="1">
      <formula>Q61="not paid"</formula>
    </cfRule>
  </conditionalFormatting>
  <conditionalFormatting sqref="R61:AC61">
    <cfRule type="expression" dxfId="5" priority="172" stopIfTrue="1">
      <formula>R61="not paid"</formula>
    </cfRule>
  </conditionalFormatting>
  <conditionalFormatting sqref="B62">
    <cfRule type="expression" dxfId="5" priority="141" stopIfTrue="1">
      <formula>B62="not paid"</formula>
    </cfRule>
  </conditionalFormatting>
  <conditionalFormatting sqref="P62:Y62">
    <cfRule type="expression" dxfId="5" priority="6" stopIfTrue="1">
      <formula>P62="not paid"</formula>
    </cfRule>
  </conditionalFormatting>
  <conditionalFormatting sqref="Z62:AC62">
    <cfRule type="expression" dxfId="5" priority="408" stopIfTrue="1">
      <formula>Z62="not paid"</formula>
    </cfRule>
  </conditionalFormatting>
  <conditionalFormatting sqref="D63:AC63">
    <cfRule type="cellIs" dxfId="6" priority="104" operator="notBetween">
      <formula>-2</formula>
      <formula>2</formula>
    </cfRule>
  </conditionalFormatting>
  <conditionalFormatting sqref="Q63">
    <cfRule type="expression" dxfId="5" priority="103" stopIfTrue="1">
      <formula>Q63="not paid"</formula>
    </cfRule>
  </conditionalFormatting>
  <conditionalFormatting sqref="R63:AC63">
    <cfRule type="expression" dxfId="5" priority="102" stopIfTrue="1">
      <formula>R63="not paid"</formula>
    </cfRule>
    <cfRule type="cellIs" dxfId="6" priority="101" operator="notBetween">
      <formula>-2</formula>
      <formula>2</formula>
    </cfRule>
  </conditionalFormatting>
  <conditionalFormatting sqref="A64">
    <cfRule type="expression" dxfId="5" priority="882" stopIfTrue="1">
      <formula>A64="not paid"</formula>
    </cfRule>
  </conditionalFormatting>
  <conditionalFormatting sqref="D64">
    <cfRule type="expression" dxfId="5" priority="253" stopIfTrue="1">
      <formula>D64="not paid"</formula>
    </cfRule>
  </conditionalFormatting>
  <conditionalFormatting sqref="E64:P64">
    <cfRule type="expression" dxfId="5" priority="252" stopIfTrue="1">
      <formula>E64="not paid"</formula>
    </cfRule>
  </conditionalFormatting>
  <conditionalFormatting sqref="Q64">
    <cfRule type="expression" dxfId="5" priority="251" stopIfTrue="1">
      <formula>Q64="not paid"</formula>
    </cfRule>
  </conditionalFormatting>
  <conditionalFormatting sqref="R64">
    <cfRule type="expression" dxfId="5" priority="249" stopIfTrue="1">
      <formula>R64="not paid"</formula>
    </cfRule>
  </conditionalFormatting>
  <conditionalFormatting sqref="S64:AC64">
    <cfRule type="expression" dxfId="5" priority="250" stopIfTrue="1">
      <formula>S64="not paid"</formula>
    </cfRule>
  </conditionalFormatting>
  <conditionalFormatting sqref="A65">
    <cfRule type="expression" dxfId="5" priority="151" stopIfTrue="1">
      <formula>A65="not paid"</formula>
    </cfRule>
  </conditionalFormatting>
  <conditionalFormatting sqref="D65">
    <cfRule type="expression" dxfId="5" priority="149" stopIfTrue="1">
      <formula>D65="not paid"</formula>
    </cfRule>
  </conditionalFormatting>
  <conditionalFormatting sqref="E65:P65">
    <cfRule type="expression" dxfId="5" priority="150" stopIfTrue="1">
      <formula>E65="not paid"</formula>
    </cfRule>
  </conditionalFormatting>
  <conditionalFormatting sqref="Q65">
    <cfRule type="expression" dxfId="5" priority="148" stopIfTrue="1">
      <formula>Q65="not paid"</formula>
    </cfRule>
  </conditionalFormatting>
  <conditionalFormatting sqref="R65:AC65">
    <cfRule type="expression" dxfId="5" priority="147" stopIfTrue="1">
      <formula>R65="not paid"</formula>
    </cfRule>
  </conditionalFormatting>
  <conditionalFormatting sqref="B66">
    <cfRule type="expression" dxfId="5" priority="140" stopIfTrue="1">
      <formula>B66="not paid"</formula>
    </cfRule>
  </conditionalFormatting>
  <conditionalFormatting sqref="D66">
    <cfRule type="expression" dxfId="5" priority="658" stopIfTrue="1">
      <formula>D66="not paid"</formula>
    </cfRule>
  </conditionalFormatting>
  <conditionalFormatting sqref="E66:O66">
    <cfRule type="expression" dxfId="5" priority="873" stopIfTrue="1">
      <formula>E66="not paid"</formula>
    </cfRule>
  </conditionalFormatting>
  <conditionalFormatting sqref="P66:S66">
    <cfRule type="expression" dxfId="5" priority="5" stopIfTrue="1">
      <formula>P66="not paid"</formula>
    </cfRule>
  </conditionalFormatting>
  <conditionalFormatting sqref="T66:AC66">
    <cfRule type="expression" dxfId="5" priority="366" stopIfTrue="1">
      <formula>T66="not paid"</formula>
    </cfRule>
  </conditionalFormatting>
  <conditionalFormatting sqref="D67:AC67">
    <cfRule type="cellIs" dxfId="6" priority="99" operator="notBetween">
      <formula>-2</formula>
      <formula>2</formula>
    </cfRule>
  </conditionalFormatting>
  <conditionalFormatting sqref="Q67">
    <cfRule type="expression" dxfId="5" priority="98" stopIfTrue="1">
      <formula>Q67="not paid"</formula>
    </cfRule>
  </conditionalFormatting>
  <conditionalFormatting sqref="R67:AC67">
    <cfRule type="expression" dxfId="5" priority="97" stopIfTrue="1">
      <formula>R67="not paid"</formula>
    </cfRule>
    <cfRule type="cellIs" dxfId="6" priority="96" operator="notBetween">
      <formula>-2</formula>
      <formula>2</formula>
    </cfRule>
  </conditionalFormatting>
  <conditionalFormatting sqref="A68">
    <cfRule type="expression" dxfId="5" priority="737" stopIfTrue="1">
      <formula>A68="not paid"</formula>
    </cfRule>
  </conditionalFormatting>
  <conditionalFormatting sqref="D68">
    <cfRule type="expression" dxfId="5" priority="273" stopIfTrue="1">
      <formula>D68="not paid"</formula>
    </cfRule>
  </conditionalFormatting>
  <conditionalFormatting sqref="E68:P68">
    <cfRule type="expression" dxfId="5" priority="272" stopIfTrue="1">
      <formula>E68="not paid"</formula>
    </cfRule>
  </conditionalFormatting>
  <conditionalFormatting sqref="Q68">
    <cfRule type="expression" dxfId="5" priority="271" stopIfTrue="1">
      <formula>Q68="not paid"</formula>
    </cfRule>
  </conditionalFormatting>
  <conditionalFormatting sqref="R68">
    <cfRule type="expression" dxfId="5" priority="269" stopIfTrue="1">
      <formula>R68="not paid"</formula>
    </cfRule>
  </conditionalFormatting>
  <conditionalFormatting sqref="S68:AC68">
    <cfRule type="expression" dxfId="5" priority="270" stopIfTrue="1">
      <formula>S68="not paid"</formula>
    </cfRule>
  </conditionalFormatting>
  <conditionalFormatting sqref="A69">
    <cfRule type="expression" dxfId="5" priority="171" stopIfTrue="1">
      <formula>A69="not paid"</formula>
    </cfRule>
  </conditionalFormatting>
  <conditionalFormatting sqref="D69">
    <cfRule type="expression" dxfId="5" priority="169" stopIfTrue="1">
      <formula>D69="not paid"</formula>
    </cfRule>
  </conditionalFormatting>
  <conditionalFormatting sqref="E69:P69">
    <cfRule type="expression" dxfId="5" priority="170" stopIfTrue="1">
      <formula>E69="not paid"</formula>
    </cfRule>
  </conditionalFormatting>
  <conditionalFormatting sqref="Q69">
    <cfRule type="expression" dxfId="5" priority="168" stopIfTrue="1">
      <formula>Q69="not paid"</formula>
    </cfRule>
  </conditionalFormatting>
  <conditionalFormatting sqref="R69:AC69">
    <cfRule type="expression" dxfId="5" priority="167" stopIfTrue="1">
      <formula>R69="not paid"</formula>
    </cfRule>
  </conditionalFormatting>
  <conditionalFormatting sqref="B70">
    <cfRule type="expression" dxfId="5" priority="139" stopIfTrue="1">
      <formula>B70="not paid"</formula>
    </cfRule>
  </conditionalFormatting>
  <conditionalFormatting sqref="D70">
    <cfRule type="expression" dxfId="5" priority="733" stopIfTrue="1">
      <formula>D70="not paid"</formula>
    </cfRule>
  </conditionalFormatting>
  <conditionalFormatting sqref="E70:H70">
    <cfRule type="expression" dxfId="5" priority="74" stopIfTrue="1">
      <formula>E70="not paid"</formula>
    </cfRule>
  </conditionalFormatting>
  <conditionalFormatting sqref="I70:W70">
    <cfRule type="expression" dxfId="5" priority="4" stopIfTrue="1">
      <formula>I70="not paid"</formula>
    </cfRule>
  </conditionalFormatting>
  <conditionalFormatting sqref="X70:AC70">
    <cfRule type="expression" dxfId="5" priority="390" stopIfTrue="1">
      <formula>X70="not paid"</formula>
    </cfRule>
  </conditionalFormatting>
  <conditionalFormatting sqref="D71:AC71">
    <cfRule type="cellIs" dxfId="6" priority="94" operator="notBetween">
      <formula>-2</formula>
      <formula>2</formula>
    </cfRule>
  </conditionalFormatting>
  <conditionalFormatting sqref="Q71">
    <cfRule type="expression" dxfId="5" priority="93" stopIfTrue="1">
      <formula>Q71="not paid"</formula>
    </cfRule>
  </conditionalFormatting>
  <conditionalFormatting sqref="R71:AC71">
    <cfRule type="expression" dxfId="5" priority="92" stopIfTrue="1">
      <formula>R71="not paid"</formula>
    </cfRule>
    <cfRule type="cellIs" dxfId="6" priority="91" operator="notBetween">
      <formula>-2</formula>
      <formula>2</formula>
    </cfRule>
  </conditionalFormatting>
  <conditionalFormatting sqref="AE71">
    <cfRule type="expression" dxfId="5" priority="736" stopIfTrue="1">
      <formula>AE71="not paid"</formula>
    </cfRule>
  </conditionalFormatting>
  <conditionalFormatting sqref="A72">
    <cfRule type="expression" dxfId="5" priority="897" stopIfTrue="1">
      <formula>A72="not paid"</formula>
    </cfRule>
  </conditionalFormatting>
  <conditionalFormatting sqref="D72">
    <cfRule type="expression" dxfId="5" priority="268" stopIfTrue="1">
      <formula>D72="not paid"</formula>
    </cfRule>
  </conditionalFormatting>
  <conditionalFormatting sqref="E72:P72">
    <cfRule type="expression" dxfId="5" priority="267" stopIfTrue="1">
      <formula>E72="not paid"</formula>
    </cfRule>
  </conditionalFormatting>
  <conditionalFormatting sqref="Q72">
    <cfRule type="expression" dxfId="5" priority="266" stopIfTrue="1">
      <formula>Q72="not paid"</formula>
    </cfRule>
  </conditionalFormatting>
  <conditionalFormatting sqref="R72">
    <cfRule type="expression" dxfId="5" priority="264" stopIfTrue="1">
      <formula>R72="not paid"</formula>
    </cfRule>
  </conditionalFormatting>
  <conditionalFormatting sqref="S72:AC72">
    <cfRule type="expression" dxfId="5" priority="265" stopIfTrue="1">
      <formula>S72="not paid"</formula>
    </cfRule>
  </conditionalFormatting>
  <conditionalFormatting sqref="A73">
    <cfRule type="expression" dxfId="5" priority="166" stopIfTrue="1">
      <formula>A73="not paid"</formula>
    </cfRule>
  </conditionalFormatting>
  <conditionalFormatting sqref="D73">
    <cfRule type="expression" dxfId="5" priority="164" stopIfTrue="1">
      <formula>D73="not paid"</formula>
    </cfRule>
  </conditionalFormatting>
  <conditionalFormatting sqref="E73:P73">
    <cfRule type="expression" dxfId="5" priority="165" stopIfTrue="1">
      <formula>E73="not paid"</formula>
    </cfRule>
  </conditionalFormatting>
  <conditionalFormatting sqref="Q73">
    <cfRule type="expression" dxfId="5" priority="163" stopIfTrue="1">
      <formula>Q73="not paid"</formula>
    </cfRule>
  </conditionalFormatting>
  <conditionalFormatting sqref="R73:AC73">
    <cfRule type="expression" dxfId="5" priority="162" stopIfTrue="1">
      <formula>R73="not paid"</formula>
    </cfRule>
  </conditionalFormatting>
  <conditionalFormatting sqref="B74">
    <cfRule type="expression" dxfId="5" priority="138" stopIfTrue="1">
      <formula>B74="not paid"</formula>
    </cfRule>
  </conditionalFormatting>
  <conditionalFormatting sqref="D74">
    <cfRule type="expression" dxfId="5" priority="764" stopIfTrue="1">
      <formula>D74="not paid"</formula>
    </cfRule>
  </conditionalFormatting>
  <conditionalFormatting sqref="E74:W74">
    <cfRule type="expression" dxfId="5" priority="3" stopIfTrue="1">
      <formula>E74="not paid"</formula>
    </cfRule>
  </conditionalFormatting>
  <conditionalFormatting sqref="X74:AC74">
    <cfRule type="expression" dxfId="5" priority="384" stopIfTrue="1">
      <formula>X74="not paid"</formula>
    </cfRule>
  </conditionalFormatting>
  <conditionalFormatting sqref="D75:AC75">
    <cfRule type="cellIs" dxfId="6" priority="89" operator="notBetween">
      <formula>-2</formula>
      <formula>2</formula>
    </cfRule>
  </conditionalFormatting>
  <conditionalFormatting sqref="Q75">
    <cfRule type="expression" dxfId="5" priority="88" stopIfTrue="1">
      <formula>Q75="not paid"</formula>
    </cfRule>
  </conditionalFormatting>
  <conditionalFormatting sqref="R75:AC75">
    <cfRule type="expression" dxfId="5" priority="87" stopIfTrue="1">
      <formula>R75="not paid"</formula>
    </cfRule>
    <cfRule type="cellIs" dxfId="6" priority="86" operator="notBetween">
      <formula>-2</formula>
      <formula>2</formula>
    </cfRule>
  </conditionalFormatting>
  <conditionalFormatting sqref="A76">
    <cfRule type="expression" dxfId="5" priority="894" stopIfTrue="1">
      <formula>A76="not paid"</formula>
    </cfRule>
  </conditionalFormatting>
  <conditionalFormatting sqref="D76">
    <cfRule type="expression" dxfId="5" priority="263" stopIfTrue="1">
      <formula>D76="not paid"</formula>
    </cfRule>
  </conditionalFormatting>
  <conditionalFormatting sqref="E76:P76">
    <cfRule type="expression" dxfId="5" priority="262" stopIfTrue="1">
      <formula>E76="not paid"</formula>
    </cfRule>
  </conditionalFormatting>
  <conditionalFormatting sqref="Q76">
    <cfRule type="expression" dxfId="5" priority="261" stopIfTrue="1">
      <formula>Q76="not paid"</formula>
    </cfRule>
  </conditionalFormatting>
  <conditionalFormatting sqref="R76">
    <cfRule type="expression" dxfId="5" priority="259" stopIfTrue="1">
      <formula>R76="not paid"</formula>
    </cfRule>
  </conditionalFormatting>
  <conditionalFormatting sqref="S76:AC76">
    <cfRule type="expression" dxfId="5" priority="260" stopIfTrue="1">
      <formula>S76="not paid"</formula>
    </cfRule>
  </conditionalFormatting>
  <conditionalFormatting sqref="A77">
    <cfRule type="expression" dxfId="5" priority="161" stopIfTrue="1">
      <formula>A77="not paid"</formula>
    </cfRule>
  </conditionalFormatting>
  <conditionalFormatting sqref="D77">
    <cfRule type="expression" dxfId="5" priority="159" stopIfTrue="1">
      <formula>D77="not paid"</formula>
    </cfRule>
  </conditionalFormatting>
  <conditionalFormatting sqref="E77:P77">
    <cfRule type="expression" dxfId="5" priority="160" stopIfTrue="1">
      <formula>E77="not paid"</formula>
    </cfRule>
  </conditionalFormatting>
  <conditionalFormatting sqref="Q77">
    <cfRule type="expression" dxfId="5" priority="158" stopIfTrue="1">
      <formula>Q77="not paid"</formula>
    </cfRule>
  </conditionalFormatting>
  <conditionalFormatting sqref="R77:AC77">
    <cfRule type="expression" dxfId="5" priority="157" stopIfTrue="1">
      <formula>R77="not paid"</formula>
    </cfRule>
  </conditionalFormatting>
  <conditionalFormatting sqref="B78">
    <cfRule type="expression" dxfId="5" priority="137" stopIfTrue="1">
      <formula>B78="not paid"</formula>
    </cfRule>
  </conditionalFormatting>
  <conditionalFormatting sqref="D78">
    <cfRule type="expression" dxfId="5" priority="762" stopIfTrue="1">
      <formula>D78="not paid"</formula>
    </cfRule>
  </conditionalFormatting>
  <conditionalFormatting sqref="I78:L78">
    <cfRule type="expression" dxfId="5" priority="2" stopIfTrue="1">
      <formula>I78="not paid"</formula>
    </cfRule>
  </conditionalFormatting>
  <conditionalFormatting sqref="Q78">
    <cfRule type="expression" dxfId="5" priority="375" stopIfTrue="1">
      <formula>Q78="not paid"</formula>
    </cfRule>
  </conditionalFormatting>
  <conditionalFormatting sqref="R78:AC78">
    <cfRule type="expression" dxfId="5" priority="378" stopIfTrue="1">
      <formula>R78="not paid"</formula>
    </cfRule>
  </conditionalFormatting>
  <conditionalFormatting sqref="D79:AC79">
    <cfRule type="cellIs" dxfId="6" priority="84" operator="notBetween">
      <formula>-2</formula>
      <formula>2</formula>
    </cfRule>
  </conditionalFormatting>
  <conditionalFormatting sqref="Q79">
    <cfRule type="expression" dxfId="5" priority="83" stopIfTrue="1">
      <formula>Q79="not paid"</formula>
    </cfRule>
  </conditionalFormatting>
  <conditionalFormatting sqref="R79:AC79">
    <cfRule type="expression" dxfId="5" priority="82" stopIfTrue="1">
      <formula>R79="not paid"</formula>
    </cfRule>
    <cfRule type="cellIs" dxfId="6" priority="81" operator="notBetween">
      <formula>-2</formula>
      <formula>2</formula>
    </cfRule>
  </conditionalFormatting>
  <conditionalFormatting sqref="D80">
    <cfRule type="expression" dxfId="5" priority="258" stopIfTrue="1">
      <formula>D80="not paid"</formula>
    </cfRule>
  </conditionalFormatting>
  <conditionalFormatting sqref="E80:P80">
    <cfRule type="expression" dxfId="5" priority="257" stopIfTrue="1">
      <formula>E80="not paid"</formula>
    </cfRule>
  </conditionalFormatting>
  <conditionalFormatting sqref="Q80">
    <cfRule type="expression" dxfId="5" priority="256" stopIfTrue="1">
      <formula>Q80="not paid"</formula>
    </cfRule>
  </conditionalFormatting>
  <conditionalFormatting sqref="R80">
    <cfRule type="expression" dxfId="5" priority="254" stopIfTrue="1">
      <formula>R80="not paid"</formula>
    </cfRule>
  </conditionalFormatting>
  <conditionalFormatting sqref="S80:AC80">
    <cfRule type="expression" dxfId="5" priority="255" stopIfTrue="1">
      <formula>S80="not paid"</formula>
    </cfRule>
  </conditionalFormatting>
  <conditionalFormatting sqref="A81">
    <cfRule type="expression" dxfId="5" priority="156" stopIfTrue="1">
      <formula>A81="not paid"</formula>
    </cfRule>
  </conditionalFormatting>
  <conditionalFormatting sqref="D81">
    <cfRule type="expression" dxfId="5" priority="154" stopIfTrue="1">
      <formula>D81="not paid"</formula>
    </cfRule>
  </conditionalFormatting>
  <conditionalFormatting sqref="E81:P81">
    <cfRule type="expression" dxfId="5" priority="155" stopIfTrue="1">
      <formula>E81="not paid"</formula>
    </cfRule>
  </conditionalFormatting>
  <conditionalFormatting sqref="Q81">
    <cfRule type="expression" dxfId="5" priority="153" stopIfTrue="1">
      <formula>Q81="not paid"</formula>
    </cfRule>
  </conditionalFormatting>
  <conditionalFormatting sqref="R81:AC81">
    <cfRule type="expression" dxfId="5" priority="152" stopIfTrue="1">
      <formula>R81="not paid"</formula>
    </cfRule>
  </conditionalFormatting>
  <conditionalFormatting sqref="B82">
    <cfRule type="expression" dxfId="5" priority="136" stopIfTrue="1">
      <formula>B82="not paid"</formula>
    </cfRule>
  </conditionalFormatting>
  <conditionalFormatting sqref="D82">
    <cfRule type="expression" dxfId="5" priority="768" stopIfTrue="1">
      <formula>D82="not paid"</formula>
    </cfRule>
  </conditionalFormatting>
  <conditionalFormatting sqref="E82:P82">
    <cfRule type="expression" dxfId="5" priority="880" stopIfTrue="1">
      <formula>E82="not paid"</formula>
    </cfRule>
  </conditionalFormatting>
  <conditionalFormatting sqref="Q82">
    <cfRule type="expression" dxfId="5" priority="369" stopIfTrue="1">
      <formula>Q82="not paid"</formula>
    </cfRule>
  </conditionalFormatting>
  <conditionalFormatting sqref="R82:W82">
    <cfRule type="expression" dxfId="5" priority="1" stopIfTrue="1">
      <formula>R82="not paid"</formula>
    </cfRule>
  </conditionalFormatting>
  <conditionalFormatting sqref="X82:AC82">
    <cfRule type="expression" dxfId="5" priority="372" stopIfTrue="1">
      <formula>X82="not paid"</formula>
    </cfRule>
  </conditionalFormatting>
  <conditionalFormatting sqref="D83:AC83">
    <cfRule type="cellIs" dxfId="6" priority="79" operator="notBetween">
      <formula>-2</formula>
      <formula>2</formula>
    </cfRule>
  </conditionalFormatting>
  <conditionalFormatting sqref="Q83">
    <cfRule type="expression" dxfId="5" priority="78" stopIfTrue="1">
      <formula>Q83="not paid"</formula>
    </cfRule>
  </conditionalFormatting>
  <conditionalFormatting sqref="R83:AC83">
    <cfRule type="expression" dxfId="5" priority="77" stopIfTrue="1">
      <formula>R83="not paid"</formula>
    </cfRule>
    <cfRule type="cellIs" dxfId="6" priority="76" operator="notBetween">
      <formula>-2</formula>
      <formula>2</formula>
    </cfRule>
  </conditionalFormatting>
  <conditionalFormatting sqref="I84">
    <cfRule type="expression" dxfId="0" priority="44296" stopIfTrue="1">
      <formula>AND((VLOOKUP(#REF!,AllStudents,6,FALSE)+30)&lt;TODAY(),#REF!="Not Paid")</formula>
    </cfRule>
  </conditionalFormatting>
  <conditionalFormatting sqref="V84">
    <cfRule type="expression" dxfId="0" priority="44298" stopIfTrue="1">
      <formula>AND((VLOOKUP(#REF!,AllStudents,6,FALSE)+30)&lt;TODAY(),#REF!="Not Paid")</formula>
    </cfRule>
  </conditionalFormatting>
  <conditionalFormatting sqref="A24:A25">
    <cfRule type="expression" dxfId="5" priority="221" stopIfTrue="1">
      <formula>A24="not paid"</formula>
    </cfRule>
  </conditionalFormatting>
  <conditionalFormatting sqref="A28:A29">
    <cfRule type="expression" dxfId="5" priority="886" stopIfTrue="1">
      <formula>A28="not paid"</formula>
    </cfRule>
  </conditionalFormatting>
  <conditionalFormatting sqref="B12:B13">
    <cfRule type="expression" dxfId="5" priority="216" stopIfTrue="1">
      <formula>B12="not paid"</formula>
    </cfRule>
  </conditionalFormatting>
  <conditionalFormatting sqref="B26:B27">
    <cfRule type="expression" dxfId="5" priority="222" stopIfTrue="1">
      <formula>B26="not paid"</formula>
    </cfRule>
  </conditionalFormatting>
  <conditionalFormatting sqref="D24:D25">
    <cfRule type="expression" dxfId="5" priority="223" stopIfTrue="1">
      <formula>D24="not paid"</formula>
    </cfRule>
  </conditionalFormatting>
  <conditionalFormatting sqref="Q24:Q25">
    <cfRule type="expression" dxfId="5" priority="219" stopIfTrue="1">
      <formula>Q24="not paid"</formula>
    </cfRule>
  </conditionalFormatting>
  <conditionalFormatting sqref="B4:C6">
    <cfRule type="expression" dxfId="5" priority="891" stopIfTrue="1">
      <formula>B4="NotPaid"</formula>
    </cfRule>
  </conditionalFormatting>
  <conditionalFormatting sqref="I15 V15">
    <cfRule type="expression" dxfId="0" priority="44299" stopIfTrue="1">
      <formula>AND((VLOOKUP(E67,AllStudents,6,FALSE)+30)&lt;TODAY(),I64="Not Paid")</formula>
    </cfRule>
  </conditionalFormatting>
  <conditionalFormatting sqref="B17:B18 E17:P17 D18">
    <cfRule type="expression" dxfId="5" priority="245" stopIfTrue="1">
      <formula>B17="not paid"</formula>
    </cfRule>
  </conditionalFormatting>
  <conditionalFormatting sqref="Q18 R17:AC17">
    <cfRule type="expression" dxfId="5" priority="238" stopIfTrue="1">
      <formula>Q17="not paid"</formula>
    </cfRule>
  </conditionalFormatting>
  <conditionalFormatting sqref="B21:B22 E21:P21 D22">
    <cfRule type="expression" dxfId="5" priority="69" stopIfTrue="1">
      <formula>B21="not paid"</formula>
    </cfRule>
  </conditionalFormatting>
  <conditionalFormatting sqref="Q22 R21:AC21">
    <cfRule type="expression" dxfId="5" priority="64" stopIfTrue="1">
      <formula>Q21="not paid"</formula>
    </cfRule>
  </conditionalFormatting>
  <conditionalFormatting sqref="I23 V23">
    <cfRule type="expression" dxfId="0" priority="44295" stopIfTrue="1">
      <formula>AND((VLOOKUP(#REF!,AllStudents,6,FALSE)+30)&lt;TODAY(),#REF!="Not Paid")</formula>
    </cfRule>
  </conditionalFormatting>
  <conditionalFormatting sqref="E28:P29">
    <cfRule type="expression" dxfId="5" priority="744" stopIfTrue="1">
      <formula>E28="not paid"</formula>
    </cfRule>
  </conditionalFormatting>
  <conditionalFormatting sqref="B30:B31 D31 E30:P30">
    <cfRule type="expression" dxfId="5" priority="877" stopIfTrue="1">
      <formula>B30="not paid"</formula>
    </cfRule>
  </conditionalFormatting>
  <conditionalFormatting sqref="Q31 R30:AC30">
    <cfRule type="expression" dxfId="5" priority="597" stopIfTrue="1">
      <formula>Q30="not paid"</formula>
    </cfRule>
  </conditionalFormatting>
  <conditionalFormatting sqref="AE35 E34:K34">
    <cfRule type="expression" dxfId="5" priority="879" stopIfTrue="1">
      <formula>E34="not paid"</formula>
    </cfRule>
  </conditionalFormatting>
  <conditionalFormatting sqref="B35 D35">
    <cfRule type="expression" dxfId="5" priority="135" stopIfTrue="1">
      <formula>B35="not paid"</formula>
    </cfRule>
  </conditionalFormatting>
  <conditionalFormatting sqref="B39 D39">
    <cfRule type="expression" dxfId="5" priority="120" stopIfTrue="1">
      <formula>B39="not paid"</formula>
    </cfRule>
  </conditionalFormatting>
  <conditionalFormatting sqref="R42:S42 W42:AC42">
    <cfRule type="expression" dxfId="5" priority="32" stopIfTrue="1">
      <formula>R42="not paid"</formula>
    </cfRule>
  </conditionalFormatting>
  <conditionalFormatting sqref="B43 D43">
    <cfRule type="expression" dxfId="5" priority="19" stopIfTrue="1">
      <formula>B43="not paid"</formula>
    </cfRule>
  </conditionalFormatting>
  <conditionalFormatting sqref="B47 D47">
    <cfRule type="expression" dxfId="5" priority="125" stopIfTrue="1">
      <formula>B47="not paid"</formula>
    </cfRule>
  </conditionalFormatting>
  <conditionalFormatting sqref="B51 D51">
    <cfRule type="expression" dxfId="5" priority="43" stopIfTrue="1">
      <formula>B51="not paid"</formula>
    </cfRule>
  </conditionalFormatting>
  <conditionalFormatting sqref="B55 D55">
    <cfRule type="expression" dxfId="5" priority="115" stopIfTrue="1">
      <formula>B55="not paid"</formula>
    </cfRule>
  </conditionalFormatting>
  <conditionalFormatting sqref="B59 D59">
    <cfRule type="expression" dxfId="5" priority="110" stopIfTrue="1">
      <formula>B59="not paid"</formula>
    </cfRule>
  </conditionalFormatting>
  <conditionalFormatting sqref="B63 D63">
    <cfRule type="expression" dxfId="5" priority="105" stopIfTrue="1">
      <formula>B63="not paid"</formula>
    </cfRule>
  </conditionalFormatting>
  <conditionalFormatting sqref="B67 D67">
    <cfRule type="expression" dxfId="5" priority="100" stopIfTrue="1">
      <formula>B67="not paid"</formula>
    </cfRule>
  </conditionalFormatting>
  <conditionalFormatting sqref="B71 D71">
    <cfRule type="expression" dxfId="5" priority="95" stopIfTrue="1">
      <formula>B71="not paid"</formula>
    </cfRule>
  </conditionalFormatting>
  <conditionalFormatting sqref="B75 D75">
    <cfRule type="expression" dxfId="5" priority="90" stopIfTrue="1">
      <formula>B75="not paid"</formula>
    </cfRule>
  </conditionalFormatting>
  <conditionalFormatting sqref="E78:H78 M78:P78">
    <cfRule type="expression" dxfId="5" priority="72" stopIfTrue="1">
      <formula>E78="not paid"</formula>
    </cfRule>
  </conditionalFormatting>
  <conditionalFormatting sqref="B79 D79">
    <cfRule type="expression" dxfId="5" priority="85" stopIfTrue="1">
      <formula>B79="not paid"</formula>
    </cfRule>
  </conditionalFormatting>
  <conditionalFormatting sqref="B83 D83">
    <cfRule type="expression" dxfId="5" priority="80" stopIfTrue="1">
      <formula>B83="not paid"</formula>
    </cfRule>
  </conditionalFormatting>
  <pageMargins left="0.699305555555556" right="0.699305555555556" top="0.75" bottom="0.75" header="0.3" footer="0.3"/>
  <pageSetup paperSize="1"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2079"/>
  <sheetViews>
    <sheetView tabSelected="1" zoomScale="90" zoomScaleNormal="90" topLeftCell="G1" workbookViewId="0">
      <pane ySplit="4" topLeftCell="A5" activePane="bottomLeft" state="frozen"/>
      <selection/>
      <selection pane="bottomLeft" activeCell="S14" sqref="S14"/>
    </sheetView>
  </sheetViews>
  <sheetFormatPr defaultColWidth="9" defaultRowHeight="11.25"/>
  <cols>
    <col min="1" max="1" width="4" style="224" customWidth="1"/>
    <col min="2" max="2" width="17.1428571428571" style="224" customWidth="1"/>
    <col min="3" max="3" width="12.4285714285714" style="224" customWidth="1"/>
    <col min="4" max="4" width="8.57142857142857" style="225" customWidth="1"/>
    <col min="5" max="5" width="10.5714285714286" style="225" customWidth="1"/>
    <col min="6" max="6" width="11.4285714285714" style="225" customWidth="1"/>
    <col min="7" max="7" width="11.8571428571429" style="225" customWidth="1"/>
    <col min="8" max="8" width="10.1428571428571" style="225" customWidth="1"/>
    <col min="9" max="9" width="8.42857142857143" style="225" customWidth="1"/>
    <col min="10" max="10" width="10.4285714285714" style="226" customWidth="1"/>
    <col min="11" max="11" width="16.7142857142857" style="225" customWidth="1"/>
    <col min="12" max="12" width="12.7142857142857" style="225" customWidth="1"/>
    <col min="13" max="13" width="8.57142857142857" style="225" customWidth="1"/>
    <col min="14" max="14" width="11.1428571428571" style="227" customWidth="1"/>
    <col min="15" max="16" width="9.14285714285714" style="224"/>
    <col min="17" max="17" width="10.5714285714286" style="227" customWidth="1"/>
    <col min="18" max="18" width="8.71428571428571" style="228" customWidth="1"/>
    <col min="19" max="19" width="8.71428571428571" style="224" customWidth="1"/>
    <col min="20" max="21" width="9.14285714285714" style="224" customWidth="1"/>
    <col min="22" max="22" width="10.5714285714286" style="225" customWidth="1"/>
    <col min="23" max="23" width="16" style="225" customWidth="1"/>
    <col min="24" max="24" width="10.7142857142857" style="224" customWidth="1"/>
    <col min="25" max="25" width="18.4285714285714" style="224" customWidth="1"/>
    <col min="26" max="16384" width="9.14285714285714" style="224"/>
  </cols>
  <sheetData>
    <row r="1" ht="14.25" customHeight="1" spans="1:23">
      <c r="A1" s="229" t="s">
        <v>122</v>
      </c>
      <c r="B1" s="230"/>
      <c r="C1" s="230"/>
      <c r="D1" s="230"/>
      <c r="E1" s="230"/>
      <c r="F1" s="230"/>
      <c r="G1" s="230"/>
      <c r="H1" s="230"/>
      <c r="I1" s="230"/>
      <c r="J1" s="230"/>
      <c r="K1" s="230"/>
      <c r="L1" s="230"/>
      <c r="M1" s="230"/>
      <c r="N1" s="230"/>
      <c r="O1" s="230"/>
      <c r="P1" s="230"/>
      <c r="Q1" s="230"/>
      <c r="R1" s="230"/>
      <c r="S1" s="268"/>
      <c r="V1" s="225" t="s">
        <v>123</v>
      </c>
      <c r="W1" s="225" t="s">
        <v>124</v>
      </c>
    </row>
    <row r="2" ht="12" spans="1:19">
      <c r="A2" s="231" t="s">
        <v>125</v>
      </c>
      <c r="B2" s="232">
        <v>43497</v>
      </c>
      <c r="C2" s="232">
        <v>43525</v>
      </c>
      <c r="D2" s="232">
        <v>43556</v>
      </c>
      <c r="E2" s="232">
        <v>43586</v>
      </c>
      <c r="F2" s="232">
        <v>43617</v>
      </c>
      <c r="G2" s="232">
        <v>43647</v>
      </c>
      <c r="H2" s="232">
        <v>43678</v>
      </c>
      <c r="I2" s="232">
        <v>43709</v>
      </c>
      <c r="J2" s="232">
        <v>43739</v>
      </c>
      <c r="K2" s="232">
        <v>43770</v>
      </c>
      <c r="L2" s="232">
        <v>43800</v>
      </c>
      <c r="M2" s="232">
        <v>43831</v>
      </c>
      <c r="N2" s="232">
        <v>43862</v>
      </c>
      <c r="O2" s="232">
        <v>43891</v>
      </c>
      <c r="Q2" s="258"/>
      <c r="R2" s="240"/>
      <c r="S2" s="269"/>
    </row>
    <row r="3" ht="12" spans="1:19">
      <c r="A3" s="231" t="s">
        <v>2</v>
      </c>
      <c r="B3" s="231"/>
      <c r="C3" s="231">
        <f t="shared" ref="C3:N3" si="0">COUNTIFS($O:$O,"Joined",$Q:$Q,"&lt;"&amp;D2)</f>
        <v>3</v>
      </c>
      <c r="D3" s="231">
        <f t="shared" si="0"/>
        <v>6</v>
      </c>
      <c r="E3" s="231">
        <f t="shared" si="0"/>
        <v>9</v>
      </c>
      <c r="F3" s="231">
        <f t="shared" si="0"/>
        <v>12</v>
      </c>
      <c r="G3" s="231">
        <f t="shared" si="0"/>
        <v>13</v>
      </c>
      <c r="H3" s="231">
        <f t="shared" si="0"/>
        <v>14</v>
      </c>
      <c r="I3" s="231">
        <f t="shared" si="0"/>
        <v>15</v>
      </c>
      <c r="J3" s="231">
        <f t="shared" si="0"/>
        <v>16</v>
      </c>
      <c r="K3" s="231">
        <f t="shared" si="0"/>
        <v>19</v>
      </c>
      <c r="L3" s="231">
        <f t="shared" si="0"/>
        <v>19</v>
      </c>
      <c r="M3" s="231">
        <f t="shared" si="0"/>
        <v>19</v>
      </c>
      <c r="N3" s="231">
        <f t="shared" si="0"/>
        <v>19</v>
      </c>
      <c r="O3" s="240"/>
      <c r="Q3" s="258"/>
      <c r="R3" s="240"/>
      <c r="S3" s="269"/>
    </row>
    <row r="4" s="222" customFormat="1" ht="34.5" spans="1:25">
      <c r="A4" s="233" t="s">
        <v>126</v>
      </c>
      <c r="B4" s="234" t="s">
        <v>127</v>
      </c>
      <c r="C4" s="234" t="s">
        <v>128</v>
      </c>
      <c r="D4" s="234" t="s">
        <v>129</v>
      </c>
      <c r="E4" s="234" t="s">
        <v>130</v>
      </c>
      <c r="F4" s="234" t="s">
        <v>131</v>
      </c>
      <c r="G4" s="234" t="s">
        <v>132</v>
      </c>
      <c r="H4" s="234" t="s">
        <v>133</v>
      </c>
      <c r="I4" s="234" t="s">
        <v>134</v>
      </c>
      <c r="J4" s="253" t="s">
        <v>135</v>
      </c>
      <c r="K4" s="234" t="s">
        <v>136</v>
      </c>
      <c r="L4" s="234" t="s">
        <v>137</v>
      </c>
      <c r="M4" s="254" t="s">
        <v>138</v>
      </c>
      <c r="N4" s="253" t="s">
        <v>139</v>
      </c>
      <c r="O4" s="253" t="s">
        <v>140</v>
      </c>
      <c r="P4" s="253" t="s">
        <v>141</v>
      </c>
      <c r="Q4" s="253" t="s">
        <v>142</v>
      </c>
      <c r="R4" s="270" t="s">
        <v>143</v>
      </c>
      <c r="S4" s="271" t="s">
        <v>144</v>
      </c>
      <c r="V4" s="222">
        <v>1</v>
      </c>
      <c r="W4" s="222" t="s">
        <v>44</v>
      </c>
      <c r="X4" s="222" t="s">
        <v>140</v>
      </c>
      <c r="Y4" s="222" t="s">
        <v>145</v>
      </c>
    </row>
    <row r="5" ht="12.75" spans="1:25">
      <c r="A5" s="235">
        <v>1</v>
      </c>
      <c r="B5" s="236" t="s">
        <v>146</v>
      </c>
      <c r="C5" s="236" t="s">
        <v>147</v>
      </c>
      <c r="D5" s="237" t="s">
        <v>47</v>
      </c>
      <c r="E5" s="237"/>
      <c r="F5" s="237"/>
      <c r="G5" s="237"/>
      <c r="H5" s="238"/>
      <c r="I5" s="238"/>
      <c r="J5" s="255"/>
      <c r="K5" s="237"/>
      <c r="L5" s="237" t="s">
        <v>148</v>
      </c>
      <c r="M5" s="237"/>
      <c r="N5" s="256" t="s">
        <v>46</v>
      </c>
      <c r="O5" s="236" t="s">
        <v>71</v>
      </c>
      <c r="P5" s="236"/>
      <c r="Q5" s="256">
        <v>43520</v>
      </c>
      <c r="R5" s="272">
        <f>SUMIF(Physics!$B$4:$B$1000,$C5,Physics!$C$4:$C$1000)+SUMIF(IITPhysics!$B$4:$B$1000,$C5,IITPhysics!$C$4:$C$1000)+SUMIF(Chem!$B$4:$B$1000,$C5,Chem!$C$4:$C$1000)+SUMIF(IITChem!$B$4:$B$1000,$C5,IITChem!$C$4:$C$1000)+SUMIF(Maths!$B$4:$B$1000,$C5,Maths!$C$4:$C$1000)+SUMIF(IITMaths!$B$4:$B$1000,$C5,IITMaths!$C$4:$C$1000)+SUMIF(Bio!$B$4:$B$1000,$C5,Bio!$C$4:$C$1000)+SUMIF(FourthLecture!$B$4:$B$1000,$C5,FourthLecture!$C$4:$C$1000)+SUMIF(OtherSubjects!$B$4:$B$1000,$C5,OtherSubjects!$C$4:$C$1000)</f>
        <v>3000</v>
      </c>
      <c r="S5" s="273">
        <f>SUMIF(Physics!$P$4:$P$1000,$C5,Physics!$Q$4:$Q$1000)+SUMIF(IITPhysics!$P$4:$P$1000,$C5,IITPhysics!$Q$4:$Q$1000)+SUMIF(Chem!$P$4:$P$1000,$C5,Chem!$Q$4:$Q$1000)+SUMIF(IITChem!$P$4:$P$1000,$C5,IITChem!$Q$4:$Q$1000)+SUMIF(Maths!$P$4:$P$1000,$C5,Maths!$Q$4:$Q$1000)+SUMIF(IITMaths!$P$4:$P$1000,$C5,IITMaths!$Q$4:$Q$1000)+SUMIF(Bio!$P$4:$P$1000,$C5,Bio!$Q$4:$Q$1000)+SUMIF(FourthLecture!$P$4:$P$1000,$C5,FourthLecture!$Q$4:$Q$1000)+SUMIF(OtherSubjects!$P$4:$P$1000,$C5,OtherSubjects!$Q$4:$Q$1000)</f>
        <v>0</v>
      </c>
      <c r="V5" s="225">
        <v>2</v>
      </c>
      <c r="W5" s="225" t="s">
        <v>46</v>
      </c>
      <c r="X5" s="224" t="s">
        <v>42</v>
      </c>
      <c r="Y5" s="224" t="s">
        <v>43</v>
      </c>
    </row>
    <row r="6" ht="12.75" spans="1:25">
      <c r="A6" s="239">
        <v>2</v>
      </c>
      <c r="B6" s="240" t="s">
        <v>149</v>
      </c>
      <c r="C6" s="240" t="s">
        <v>150</v>
      </c>
      <c r="D6" s="241">
        <v>7</v>
      </c>
      <c r="E6" s="241"/>
      <c r="F6" s="241"/>
      <c r="G6" s="241"/>
      <c r="H6" s="242"/>
      <c r="I6" s="242"/>
      <c r="J6" s="257"/>
      <c r="K6" s="241"/>
      <c r="L6" s="241" t="s">
        <v>151</v>
      </c>
      <c r="M6" s="241"/>
      <c r="N6" s="258" t="s">
        <v>59</v>
      </c>
      <c r="O6" s="240" t="s">
        <v>68</v>
      </c>
      <c r="P6" s="240"/>
      <c r="Q6" s="258">
        <v>43525</v>
      </c>
      <c r="R6" s="274">
        <f>SUMIF(Physics!$B$4:$B$1000,$C6,Physics!$C$4:$C$1000)+SUMIF(IITPhysics!$B$4:$B$1000,$C6,IITPhysics!$C$4:$C$1000)+SUMIF(Chem!$B$4:$B$1000,$C6,Chem!$C$4:$C$1000)+SUMIF(IITChem!$B$4:$B$1000,$C6,IITChem!$C$4:$C$1000)+SUMIF(Maths!$B$4:$B$1000,$C6,Maths!$C$4:$C$1000)+SUMIF(IITMaths!$B$4:$B$1000,$C6,IITMaths!$C$4:$C$1000)+SUMIF(Bio!$B$4:$B$1000,$C6,Bio!$C$4:$C$1000)+SUMIF(FourthLecture!$B$4:$B$1000,$C6,FourthLecture!$C$4:$C$1000)+SUMIF(OtherSubjects!$B$4:$B$1000,$C6,OtherSubjects!$C$4:$C$1000)</f>
        <v>15350</v>
      </c>
      <c r="S6" s="269">
        <f>SUMIF(Physics!$P$4:$P$1000,$C6,Physics!$Q$4:$Q$1000)+SUMIF(IITPhysics!$P$4:$P$1000,$C6,IITPhysics!$Q$4:$Q$1000)+SUMIF(Chem!$P$4:$P$1000,$C6,Chem!$Q$4:$Q$1000)+SUMIF(IITChem!$P$4:$P$1000,$C6,IITChem!$Q$4:$Q$1000)+SUMIF(Maths!$P$4:$P$1000,$C6,Maths!$Q$4:$Q$1000)+SUMIF(IITMaths!$P$4:$P$1000,$C6,IITMaths!$Q$4:$Q$1000)+SUMIF(Bio!$P$4:$P$1000,$C6,Bio!$Q$4:$Q$1000)+SUMIF(FourthLecture!$P$4:$P$1000,$C6,FourthLecture!$Q$4:$Q$1000)+SUMIF(OtherSubjects!$P$4:$P$1000,$C6,OtherSubjects!$Q$4:$Q$1000)</f>
        <v>16000</v>
      </c>
      <c r="V6" s="225">
        <v>3</v>
      </c>
      <c r="W6" s="225" t="s">
        <v>50</v>
      </c>
      <c r="X6" s="224" t="s">
        <v>68</v>
      </c>
      <c r="Y6" s="224" t="s">
        <v>45</v>
      </c>
    </row>
    <row r="7" ht="12.75" spans="1:25">
      <c r="A7" s="239">
        <v>3</v>
      </c>
      <c r="B7" s="240" t="s">
        <v>152</v>
      </c>
      <c r="C7" s="243" t="s">
        <v>153</v>
      </c>
      <c r="D7" s="241">
        <v>4</v>
      </c>
      <c r="E7" s="241"/>
      <c r="F7" s="241"/>
      <c r="G7" s="241"/>
      <c r="H7" s="241"/>
      <c r="I7" s="242"/>
      <c r="J7" s="259"/>
      <c r="K7" s="241"/>
      <c r="L7" s="241" t="s">
        <v>154</v>
      </c>
      <c r="M7" s="241"/>
      <c r="N7" s="258" t="s">
        <v>59</v>
      </c>
      <c r="O7" s="240" t="s">
        <v>42</v>
      </c>
      <c r="P7" s="240" t="s">
        <v>75</v>
      </c>
      <c r="Q7" s="258">
        <v>43525</v>
      </c>
      <c r="R7" s="274">
        <f>SUMIF(Physics!$B$4:$B$1000,$C7,Physics!$C$4:$C$1000)+SUMIF(IITPhysics!$B$4:$B$1000,$C7,IITPhysics!$C$4:$C$1000)+SUMIF(Chem!$B$4:$B$1000,$C7,Chem!$C$4:$C$1000)+SUMIF(IITChem!$B$4:$B$1000,$C7,IITChem!$C$4:$C$1000)+SUMIF(Maths!$B$4:$B$1000,$C7,Maths!$C$4:$C$1000)+SUMIF(IITMaths!$B$4:$B$1000,$C7,IITMaths!$C$4:$C$1000)+SUMIF(Bio!$B$4:$B$1000,$C7,Bio!$C$4:$C$1000)+SUMIF(FourthLecture!$B$4:$B$1000,$C7,FourthLecture!$C$4:$C$1000)+SUMIF(OtherSubjects!$B$4:$B$1000,$C7,OtherSubjects!$C$4:$C$1000)</f>
        <v>3000</v>
      </c>
      <c r="S7" s="269">
        <f>SUMIF(Physics!$P$4:$P$1000,$C7,Physics!$Q$4:$Q$1000)+SUMIF(IITPhysics!$P$4:$P$1000,$C7,IITPhysics!$Q$4:$Q$1000)+SUMIF(Chem!$P$4:$P$1000,$C7,Chem!$Q$4:$Q$1000)+SUMIF(IITChem!$P$4:$P$1000,$C7,IITChem!$Q$4:$Q$1000)+SUMIF(Maths!$P$4:$P$1000,$C7,Maths!$Q$4:$Q$1000)+SUMIF(IITMaths!$P$4:$P$1000,$C7,IITMaths!$Q$4:$Q$1000)+SUMIF(Bio!$P$4:$P$1000,$C7,Bio!$Q$4:$Q$1000)+SUMIF(FourthLecture!$P$4:$P$1000,$C7,FourthLecture!$Q$4:$Q$1000)+SUMIF(OtherSubjects!$P$4:$P$1000,$C7,OtherSubjects!$Q$4:$Q$1000)</f>
        <v>3000</v>
      </c>
      <c r="V7" s="225">
        <v>4</v>
      </c>
      <c r="W7" s="225" t="s">
        <v>54</v>
      </c>
      <c r="X7" s="224" t="s">
        <v>71</v>
      </c>
      <c r="Y7" s="224" t="s">
        <v>49</v>
      </c>
    </row>
    <row r="8" ht="12.75" spans="1:25">
      <c r="A8" s="239">
        <v>4</v>
      </c>
      <c r="B8" s="240" t="s">
        <v>155</v>
      </c>
      <c r="C8" s="243" t="s">
        <v>156</v>
      </c>
      <c r="D8" s="241">
        <v>12</v>
      </c>
      <c r="E8" s="241"/>
      <c r="F8" s="241"/>
      <c r="G8" s="241"/>
      <c r="H8" s="242"/>
      <c r="I8" s="242"/>
      <c r="J8" s="260"/>
      <c r="K8" s="241"/>
      <c r="L8" s="241" t="s">
        <v>157</v>
      </c>
      <c r="M8" s="241"/>
      <c r="N8" s="258" t="s">
        <v>54</v>
      </c>
      <c r="O8" s="240" t="s">
        <v>42</v>
      </c>
      <c r="P8" s="240" t="s">
        <v>43</v>
      </c>
      <c r="Q8" s="258">
        <v>43536</v>
      </c>
      <c r="R8" s="274">
        <f>SUMIF(Physics!$B$4:$B$1000,$C8,Physics!$C$4:$C$1000)+SUMIF(IITPhysics!$B$4:$B$1000,$C8,IITPhysics!$C$4:$C$1000)+SUMIF(Chem!$B$4:$B$1000,$C8,Chem!$C$4:$C$1000)+SUMIF(IITChem!$B$4:$B$1000,$C8,IITChem!$C$4:$C$1000)+SUMIF(Maths!$B$4:$B$1000,$C8,Maths!$C$4:$C$1000)+SUMIF(IITMaths!$B$4:$B$1000,$C8,IITMaths!$C$4:$C$1000)+SUMIF(Bio!$B$4:$B$1000,$C8,Bio!$C$4:$C$1000)+SUMIF(FourthLecture!$B$4:$B$1000,$C8,FourthLecture!$C$4:$C$1000)+SUMIF(OtherSubjects!$B$4:$B$1000,$C8,OtherSubjects!$C$4:$C$1000)</f>
        <v>3000</v>
      </c>
      <c r="S8" s="269">
        <f>SUMIF(Physics!$P$4:$P$1000,$C8,Physics!$Q$4:$Q$1000)+SUMIF(IITPhysics!$P$4:$P$1000,$C8,IITPhysics!$Q$4:$Q$1000)+SUMIF(Chem!$P$4:$P$1000,$C8,Chem!$Q$4:$Q$1000)+SUMIF(IITChem!$P$4:$P$1000,$C8,IITChem!$Q$4:$Q$1000)+SUMIF(Maths!$P$4:$P$1000,$C8,Maths!$Q$4:$Q$1000)+SUMIF(IITMaths!$P$4:$P$1000,$C8,IITMaths!$Q$4:$Q$1000)+SUMIF(Bio!$P$4:$P$1000,$C8,Bio!$Q$4:$Q$1000)+SUMIF(FourthLecture!$P$4:$P$1000,$C8,FourthLecture!$Q$4:$Q$1000)+SUMIF(OtherSubjects!$P$4:$P$1000,$C8,OtherSubjects!$Q$4:$Q$1000)</f>
        <v>0</v>
      </c>
      <c r="V8" s="222">
        <v>5</v>
      </c>
      <c r="W8" s="225" t="s">
        <v>56</v>
      </c>
      <c r="Y8" s="224" t="s">
        <v>53</v>
      </c>
    </row>
    <row r="9" ht="12.75" spans="1:25">
      <c r="A9" s="239">
        <v>5</v>
      </c>
      <c r="B9" s="240" t="s">
        <v>158</v>
      </c>
      <c r="C9" s="243" t="s">
        <v>159</v>
      </c>
      <c r="D9" s="241">
        <v>12</v>
      </c>
      <c r="E9" s="241"/>
      <c r="F9" s="241"/>
      <c r="G9" s="241"/>
      <c r="H9" s="242"/>
      <c r="I9" s="241"/>
      <c r="J9" s="260"/>
      <c r="K9" s="241"/>
      <c r="L9" s="241" t="s">
        <v>157</v>
      </c>
      <c r="M9" s="241"/>
      <c r="N9" s="258" t="s">
        <v>54</v>
      </c>
      <c r="O9" s="240" t="s">
        <v>42</v>
      </c>
      <c r="P9" s="240" t="s">
        <v>43</v>
      </c>
      <c r="Q9" s="258">
        <v>43536</v>
      </c>
      <c r="R9" s="274">
        <f>SUMIF(Physics!$B$4:$B$1000,$C9,Physics!$C$4:$C$1000)+SUMIF(IITPhysics!$B$4:$B$1000,$C9,IITPhysics!$C$4:$C$1000)+SUMIF(Chem!$B$4:$B$1000,$C9,Chem!$C$4:$C$1000)+SUMIF(IITChem!$B$4:$B$1000,$C9,IITChem!$C$4:$C$1000)+SUMIF(Maths!$B$4:$B$1000,$C9,Maths!$C$4:$C$1000)+SUMIF(IITMaths!$B$4:$B$1000,$C9,IITMaths!$C$4:$C$1000)+SUMIF(Bio!$B$4:$B$1000,$C9,Bio!$C$4:$C$1000)+SUMIF(FourthLecture!$B$4:$B$1000,$C9,FourthLecture!$C$4:$C$1000)+SUMIF(OtherSubjects!$B$4:$B$1000,$C9,OtherSubjects!$C$4:$C$1000)</f>
        <v>3000</v>
      </c>
      <c r="S9" s="269">
        <f>SUMIF(Physics!$P$4:$P$1000,$C9,Physics!$Q$4:$Q$1000)+SUMIF(IITPhysics!$P$4:$P$1000,$C9,IITPhysics!$Q$4:$Q$1000)+SUMIF(Chem!$P$4:$P$1000,$C9,Chem!$Q$4:$Q$1000)+SUMIF(IITChem!$P$4:$P$1000,$C9,IITChem!$Q$4:$Q$1000)+SUMIF(Maths!$P$4:$P$1000,$C9,Maths!$Q$4:$Q$1000)+SUMIF(IITMaths!$P$4:$P$1000,$C9,IITMaths!$Q$4:$Q$1000)+SUMIF(Bio!$P$4:$P$1000,$C9,Bio!$Q$4:$Q$1000)+SUMIF(FourthLecture!$P$4:$P$1000,$C9,FourthLecture!$Q$4:$Q$1000)+SUMIF(OtherSubjects!$P$4:$P$1000,$C9,OtherSubjects!$Q$4:$Q$1000)</f>
        <v>0</v>
      </c>
      <c r="V9" s="225">
        <v>6</v>
      </c>
      <c r="W9" s="225" t="s">
        <v>59</v>
      </c>
      <c r="Y9" s="224" t="s">
        <v>55</v>
      </c>
    </row>
    <row r="10" ht="12.75" spans="1:25">
      <c r="A10" s="239">
        <v>6</v>
      </c>
      <c r="B10" s="240" t="s">
        <v>160</v>
      </c>
      <c r="C10" s="243" t="s">
        <v>161</v>
      </c>
      <c r="D10" s="241">
        <v>9</v>
      </c>
      <c r="E10" s="241"/>
      <c r="F10" s="241"/>
      <c r="G10" s="241"/>
      <c r="H10" s="242"/>
      <c r="I10" s="242"/>
      <c r="J10" s="257"/>
      <c r="K10" s="241"/>
      <c r="L10" s="241" t="s">
        <v>162</v>
      </c>
      <c r="M10" s="241"/>
      <c r="N10" s="258" t="s">
        <v>59</v>
      </c>
      <c r="O10" s="240" t="s">
        <v>68</v>
      </c>
      <c r="P10" s="240"/>
      <c r="Q10" s="258">
        <v>43542</v>
      </c>
      <c r="R10" s="274">
        <f>SUMIF(Physics!$B$4:$B$1000,$C10,Physics!$C$4:$C$1000)+SUMIF(IITPhysics!$B$4:$B$1000,$C10,IITPhysics!$C$4:$C$1000)+SUMIF(Chem!$B$4:$B$1000,$C10,Chem!$C$4:$C$1000)+SUMIF(IITChem!$B$4:$B$1000,$C10,IITChem!$C$4:$C$1000)+SUMIF(Maths!$B$4:$B$1000,$C10,Maths!$C$4:$C$1000)+SUMIF(IITMaths!$B$4:$B$1000,$C10,IITMaths!$C$4:$C$1000)+SUMIF(Bio!$B$4:$B$1000,$C10,Bio!$C$4:$C$1000)+SUMIF(FourthLecture!$B$4:$B$1000,$C10,FourthLecture!$C$4:$C$1000)+SUMIF(OtherSubjects!$B$4:$B$1000,$C10,OtherSubjects!$C$4:$C$1000)</f>
        <v>12675</v>
      </c>
      <c r="S10" s="269">
        <f>SUMIF(Physics!$P$4:$P$1000,$C10,Physics!$Q$4:$Q$1000)+SUMIF(IITPhysics!$P$4:$P$1000,$C10,IITPhysics!$Q$4:$Q$1000)+SUMIF(Chem!$P$4:$P$1000,$C10,Chem!$Q$4:$Q$1000)+SUMIF(IITChem!$P$4:$P$1000,$C10,IITChem!$Q$4:$Q$1000)+SUMIF(Maths!$P$4:$P$1000,$C10,Maths!$Q$4:$Q$1000)+SUMIF(IITMaths!$P$4:$P$1000,$C10,IITMaths!$Q$4:$Q$1000)+SUMIF(Bio!$P$4:$P$1000,$C10,Bio!$Q$4:$Q$1000)+SUMIF(FourthLecture!$P$4:$P$1000,$C10,FourthLecture!$Q$4:$Q$1000)+SUMIF(OtherSubjects!$P$4:$P$1000,$C10,OtherSubjects!$Q$4:$Q$1000)</f>
        <v>9400</v>
      </c>
      <c r="V10" s="225">
        <v>7</v>
      </c>
      <c r="Y10" s="224" t="s">
        <v>58</v>
      </c>
    </row>
    <row r="11" spans="1:25">
      <c r="A11" s="239">
        <v>7</v>
      </c>
      <c r="B11" s="240" t="s">
        <v>163</v>
      </c>
      <c r="C11" s="244" t="s">
        <v>164</v>
      </c>
      <c r="D11" s="241" t="s">
        <v>79</v>
      </c>
      <c r="E11" s="241"/>
      <c r="F11" s="241"/>
      <c r="G11" s="241"/>
      <c r="H11" s="241"/>
      <c r="I11" s="241"/>
      <c r="J11" s="261"/>
      <c r="K11" s="241"/>
      <c r="L11" s="241" t="s">
        <v>157</v>
      </c>
      <c r="M11" s="241"/>
      <c r="N11" s="258" t="s">
        <v>46</v>
      </c>
      <c r="O11" s="240" t="s">
        <v>71</v>
      </c>
      <c r="P11" s="240"/>
      <c r="Q11" s="258">
        <v>43542</v>
      </c>
      <c r="R11" s="274">
        <f>SUMIF(Physics!$B$4:$B$1000,$C11,Physics!$C$4:$C$1000)+SUMIF(IITPhysics!$B$4:$B$1000,$C11,IITPhysics!$C$4:$C$1000)+SUMIF(Chem!$B$4:$B$1000,$C11,Chem!$C$4:$C$1000)+SUMIF(IITChem!$B$4:$B$1000,$C11,IITChem!$C$4:$C$1000)+SUMIF(Maths!$B$4:$B$1000,$C11,Maths!$C$4:$C$1000)+SUMIF(IITMaths!$B$4:$B$1000,$C11,IITMaths!$C$4:$C$1000)+SUMIF(Bio!$B$4:$B$1000,$C11,Bio!$C$4:$C$1000)+SUMIF(FourthLecture!$B$4:$B$1000,$C11,FourthLecture!$C$4:$C$1000)+SUMIF(OtherSubjects!$B$4:$B$1000,$C11,OtherSubjects!$C$4:$C$1000)</f>
        <v>3000</v>
      </c>
      <c r="S11" s="269">
        <f>SUMIF(Physics!$P$4:$P$1000,$C11,Physics!$Q$4:$Q$1000)+SUMIF(IITPhysics!$P$4:$P$1000,$C11,IITPhysics!$Q$4:$Q$1000)+SUMIF(Chem!$P$4:$P$1000,$C11,Chem!$Q$4:$Q$1000)+SUMIF(IITChem!$P$4:$P$1000,$C11,IITChem!$Q$4:$Q$1000)+SUMIF(Maths!$P$4:$P$1000,$C11,Maths!$Q$4:$Q$1000)+SUMIF(IITMaths!$P$4:$P$1000,$C11,IITMaths!$Q$4:$Q$1000)+SUMIF(Bio!$P$4:$P$1000,$C11,Bio!$Q$4:$Q$1000)+SUMIF(FourthLecture!$P$4:$P$1000,$C11,FourthLecture!$Q$4:$Q$1000)+SUMIF(OtherSubjects!$P$4:$P$1000,$C11,OtherSubjects!$Q$4:$Q$1000)</f>
        <v>0</v>
      </c>
      <c r="V11" s="225">
        <v>8</v>
      </c>
      <c r="Y11" s="224" t="s">
        <v>61</v>
      </c>
    </row>
    <row r="12" ht="12.75" spans="1:25">
      <c r="A12" s="239">
        <v>8</v>
      </c>
      <c r="B12" s="240" t="s">
        <v>165</v>
      </c>
      <c r="C12" s="243" t="s">
        <v>166</v>
      </c>
      <c r="D12" s="241">
        <v>7</v>
      </c>
      <c r="E12" s="241"/>
      <c r="F12" s="241"/>
      <c r="G12" s="241"/>
      <c r="H12" s="242"/>
      <c r="I12" s="242"/>
      <c r="J12" s="257"/>
      <c r="K12" s="241"/>
      <c r="L12" s="241" t="s">
        <v>157</v>
      </c>
      <c r="M12" s="241"/>
      <c r="N12" s="258" t="s">
        <v>59</v>
      </c>
      <c r="O12" s="240" t="s">
        <v>68</v>
      </c>
      <c r="P12" s="240"/>
      <c r="Q12" s="258">
        <v>43546</v>
      </c>
      <c r="R12" s="274">
        <f>SUMIF(Physics!$B$4:$B$1000,$C12,Physics!$C$4:$C$1000)+SUMIF(IITPhysics!$B$4:$B$1000,$C12,IITPhysics!$C$4:$C$1000)+SUMIF(Chem!$B$4:$B$1000,$C12,Chem!$C$4:$C$1000)+SUMIF(IITChem!$B$4:$B$1000,$C12,IITChem!$C$4:$C$1000)+SUMIF(Maths!$B$4:$B$1000,$C12,Maths!$C$4:$C$1000)+SUMIF(IITMaths!$B$4:$B$1000,$C12,IITMaths!$C$4:$C$1000)+SUMIF(Bio!$B$4:$B$1000,$C12,Bio!$C$4:$C$1000)+SUMIF(FourthLecture!$B$4:$B$1000,$C12,FourthLecture!$C$4:$C$1000)+SUMIF(OtherSubjects!$B$4:$B$1000,$C12,OtherSubjects!$C$4:$C$1000)</f>
        <v>6000</v>
      </c>
      <c r="S12" s="269">
        <f>SUMIF(Physics!$P$4:$P$1000,$C12,Physics!$Q$4:$Q$1000)+SUMIF(IITPhysics!$P$4:$P$1000,$C12,IITPhysics!$Q$4:$Q$1000)+SUMIF(Chem!$P$4:$P$1000,$C12,Chem!$Q$4:$Q$1000)+SUMIF(IITChem!$P$4:$P$1000,$C12,IITChem!$Q$4:$Q$1000)+SUMIF(Maths!$P$4:$P$1000,$C12,Maths!$Q$4:$Q$1000)+SUMIF(IITMaths!$P$4:$P$1000,$C12,IITMaths!$Q$4:$Q$1000)+SUMIF(Bio!$P$4:$P$1000,$C12,Bio!$Q$4:$Q$1000)+SUMIF(FourthLecture!$P$4:$P$1000,$C12,FourthLecture!$Q$4:$Q$1000)+SUMIF(OtherSubjects!$P$4:$P$1000,$C12,OtherSubjects!$Q$4:$Q$1000)</f>
        <v>6000</v>
      </c>
      <c r="V12" s="225">
        <v>9</v>
      </c>
      <c r="Y12" s="224" t="s">
        <v>63</v>
      </c>
    </row>
    <row r="13" spans="1:25">
      <c r="A13" s="239">
        <v>9</v>
      </c>
      <c r="B13" s="240" t="s">
        <v>167</v>
      </c>
      <c r="C13" s="244" t="s">
        <v>168</v>
      </c>
      <c r="D13" s="241">
        <v>10</v>
      </c>
      <c r="E13" s="241"/>
      <c r="F13" s="241"/>
      <c r="G13" s="241"/>
      <c r="H13" s="241"/>
      <c r="I13" s="241"/>
      <c r="J13" s="260"/>
      <c r="K13" s="241"/>
      <c r="L13" s="241" t="s">
        <v>157</v>
      </c>
      <c r="M13" s="241"/>
      <c r="N13" s="258" t="s">
        <v>54</v>
      </c>
      <c r="O13" s="240" t="s">
        <v>42</v>
      </c>
      <c r="P13" s="240" t="s">
        <v>61</v>
      </c>
      <c r="Q13" s="258">
        <v>43547</v>
      </c>
      <c r="R13" s="274">
        <f>SUMIF(Physics!$B$4:$B$1000,$C13,Physics!$C$4:$C$1000)+SUMIF(IITPhysics!$B$4:$B$1000,$C13,IITPhysics!$C$4:$C$1000)+SUMIF(Chem!$B$4:$B$1000,$C13,Chem!$C$4:$C$1000)+SUMIF(IITChem!$B$4:$B$1000,$C13,IITChem!$C$4:$C$1000)+SUMIF(Maths!$B$4:$B$1000,$C13,Maths!$C$4:$C$1000)+SUMIF(IITMaths!$B$4:$B$1000,$C13,IITMaths!$C$4:$C$1000)+SUMIF(Bio!$B$4:$B$1000,$C13,Bio!$C$4:$C$1000)+SUMIF(FourthLecture!$B$4:$B$1000,$C13,FourthLecture!$C$4:$C$1000)+SUMIF(OtherSubjects!$B$4:$B$1000,$C13,OtherSubjects!$C$4:$C$1000)</f>
        <v>3000</v>
      </c>
      <c r="S13" s="269">
        <f>SUMIF(Physics!$P$4:$P$1000,$C13,Physics!$Q$4:$Q$1000)+SUMIF(IITPhysics!$P$4:$P$1000,$C13,IITPhysics!$Q$4:$Q$1000)+SUMIF(Chem!$P$4:$P$1000,$C13,Chem!$Q$4:$Q$1000)+SUMIF(IITChem!$P$4:$P$1000,$C13,IITChem!$Q$4:$Q$1000)+SUMIF(Maths!$P$4:$P$1000,$C13,Maths!$Q$4:$Q$1000)+SUMIF(IITMaths!$P$4:$P$1000,$C13,IITMaths!$Q$4:$Q$1000)+SUMIF(Bio!$P$4:$P$1000,$C13,Bio!$Q$4:$Q$1000)+SUMIF(FourthLecture!$P$4:$P$1000,$C13,FourthLecture!$Q$4:$Q$1000)+SUMIF(OtherSubjects!$P$4:$P$1000,$C13,OtherSubjects!$Q$4:$Q$1000)</f>
        <v>0</v>
      </c>
      <c r="V13" s="225">
        <v>10</v>
      </c>
      <c r="Y13" s="224" t="s">
        <v>65</v>
      </c>
    </row>
    <row r="14" ht="12.75" spans="1:25">
      <c r="A14" s="239">
        <v>10</v>
      </c>
      <c r="B14" s="240" t="s">
        <v>169</v>
      </c>
      <c r="C14" s="243" t="s">
        <v>170</v>
      </c>
      <c r="D14" s="241">
        <v>11</v>
      </c>
      <c r="E14" s="241"/>
      <c r="F14" s="241"/>
      <c r="G14" s="241"/>
      <c r="H14" s="242"/>
      <c r="I14" s="242"/>
      <c r="J14" s="259"/>
      <c r="K14" s="241"/>
      <c r="L14" s="241" t="s">
        <v>171</v>
      </c>
      <c r="M14" s="241"/>
      <c r="N14" s="258" t="s">
        <v>54</v>
      </c>
      <c r="O14" s="240" t="s">
        <v>68</v>
      </c>
      <c r="P14" s="240"/>
      <c r="Q14" s="258">
        <v>43556</v>
      </c>
      <c r="R14" s="274">
        <f>SUMIF(Physics!$B$4:$B$1000,$C14,Physics!$C$4:$C$1000)+SUMIF(IITPhysics!$B$4:$B$1000,$C14,IITPhysics!$C$4:$C$1000)+SUMIF(Chem!$B$4:$B$1000,$C14,Chem!$C$4:$C$1000)+SUMIF(IITChem!$B$4:$B$1000,$C14,IITChem!$C$4:$C$1000)+SUMIF(Maths!$B$4:$B$1000,$C14,Maths!$C$4:$C$1000)+SUMIF(IITMaths!$B$4:$B$1000,$C14,IITMaths!$C$4:$C$1000)+SUMIF(Bio!$B$4:$B$1000,$C14,Bio!$C$4:$C$1000)+SUMIF(FourthLecture!$B$4:$B$1000,$C14,FourthLecture!$C$4:$C$1000)+SUMIF(OtherSubjects!$B$4:$B$1000,$C14,OtherSubjects!$C$4:$C$1000)</f>
        <v>7000</v>
      </c>
      <c r="S14" s="269">
        <f>SUMIF(Physics!$P$4:$P$1000,$C14,Physics!$Q$4:$Q$1000)+SUMIF(IITPhysics!$P$4:$P$1000,$C14,IITPhysics!$Q$4:$Q$1000)+SUMIF(Chem!$P$4:$P$1000,$C14,Chem!$Q$4:$Q$1000)+SUMIF(IITChem!$P$4:$P$1000,$C14,IITChem!$Q$4:$Q$1000)+SUMIF(Maths!$P$4:$P$1000,$C14,Maths!$Q$4:$Q$1000)+SUMIF(IITMaths!$P$4:$P$1000,$C14,IITMaths!$Q$4:$Q$1000)+SUMIF(Bio!$P$4:$P$1000,$C14,Bio!$Q$4:$Q$1000)+SUMIF(FourthLecture!$P$4:$P$1000,$C14,FourthLecture!$Q$4:$Q$1000)+SUMIF(OtherSubjects!$P$4:$P$1000,$C14,OtherSubjects!$Q$4:$Q$1000)</f>
        <v>10600</v>
      </c>
      <c r="V14" s="225">
        <v>11</v>
      </c>
      <c r="Y14" s="224" t="s">
        <v>67</v>
      </c>
    </row>
    <row r="15" spans="1:25">
      <c r="A15" s="239">
        <v>11</v>
      </c>
      <c r="B15" s="240" t="s">
        <v>172</v>
      </c>
      <c r="C15" s="243" t="s">
        <v>173</v>
      </c>
      <c r="D15" s="241">
        <v>10</v>
      </c>
      <c r="E15" s="241"/>
      <c r="F15" s="241"/>
      <c r="G15" s="241"/>
      <c r="H15" s="241"/>
      <c r="I15" s="241"/>
      <c r="J15" s="257"/>
      <c r="K15" s="241"/>
      <c r="L15" s="241" t="s">
        <v>162</v>
      </c>
      <c r="M15" s="241"/>
      <c r="N15" s="258" t="s">
        <v>59</v>
      </c>
      <c r="O15" s="240" t="s">
        <v>68</v>
      </c>
      <c r="P15" s="240"/>
      <c r="Q15" s="258">
        <v>43556</v>
      </c>
      <c r="R15" s="274">
        <f>SUMIF(Physics!$B$4:$B$1000,$C15,Physics!$C$4:$C$1000)+SUMIF(IITPhysics!$B$4:$B$1000,$C15,IITPhysics!$C$4:$C$1000)+SUMIF(Chem!$B$4:$B$1000,$C15,Chem!$C$4:$C$1000)+SUMIF(IITChem!$B$4:$B$1000,$C15,IITChem!$C$4:$C$1000)+SUMIF(Maths!$B$4:$B$1000,$C15,Maths!$C$4:$C$1000)+SUMIF(IITMaths!$B$4:$B$1000,$C15,IITMaths!$C$4:$C$1000)+SUMIF(Bio!$B$4:$B$1000,$C15,Bio!$C$4:$C$1000)+SUMIF(FourthLecture!$B$4:$B$1000,$C15,FourthLecture!$C$4:$C$1000)+SUMIF(OtherSubjects!$B$4:$B$1000,$C15,OtherSubjects!$C$4:$C$1000)</f>
        <v>12675</v>
      </c>
      <c r="S15" s="269">
        <f>SUMIF(Physics!$P$4:$P$1000,$C15,Physics!$Q$4:$Q$1000)+SUMIF(IITPhysics!$P$4:$P$1000,$C15,IITPhysics!$Q$4:$Q$1000)+SUMIF(Chem!$P$4:$P$1000,$C15,Chem!$Q$4:$Q$1000)+SUMIF(IITChem!$P$4:$P$1000,$C15,IITChem!$Q$4:$Q$1000)+SUMIF(Maths!$P$4:$P$1000,$C15,Maths!$Q$4:$Q$1000)+SUMIF(IITMaths!$P$4:$P$1000,$C15,IITMaths!$Q$4:$Q$1000)+SUMIF(Bio!$P$4:$P$1000,$C15,Bio!$Q$4:$Q$1000)+SUMIF(FourthLecture!$P$4:$P$1000,$C15,FourthLecture!$Q$4:$Q$1000)+SUMIF(OtherSubjects!$P$4:$P$1000,$C15,OtherSubjects!$Q$4:$Q$1000)</f>
        <v>9475</v>
      </c>
      <c r="V15" s="225">
        <v>12</v>
      </c>
      <c r="Y15" s="224" t="s">
        <v>69</v>
      </c>
    </row>
    <row r="16" spans="1:25">
      <c r="A16" s="239">
        <v>12</v>
      </c>
      <c r="B16" s="240" t="s">
        <v>174</v>
      </c>
      <c r="C16" s="244" t="s">
        <v>175</v>
      </c>
      <c r="D16" s="241">
        <v>10</v>
      </c>
      <c r="E16" s="241"/>
      <c r="F16" s="241"/>
      <c r="G16" s="241"/>
      <c r="H16" s="241"/>
      <c r="I16" s="241"/>
      <c r="J16" s="261"/>
      <c r="K16" s="241"/>
      <c r="L16" s="241" t="s">
        <v>162</v>
      </c>
      <c r="M16" s="241"/>
      <c r="N16" s="258" t="s">
        <v>54</v>
      </c>
      <c r="O16" s="240" t="s">
        <v>42</v>
      </c>
      <c r="P16" s="240" t="s">
        <v>72</v>
      </c>
      <c r="Q16" s="258">
        <v>43556</v>
      </c>
      <c r="R16" s="274">
        <f>SUMIF(Physics!$B$4:$B$1000,$C16,Physics!$C$4:$C$1000)+SUMIF(IITPhysics!$B$4:$B$1000,$C16,IITPhysics!$C$4:$C$1000)+SUMIF(Chem!$B$4:$B$1000,$C16,Chem!$C$4:$C$1000)+SUMIF(IITChem!$B$4:$B$1000,$C16,IITChem!$C$4:$C$1000)+SUMIF(Maths!$B$4:$B$1000,$C16,Maths!$C$4:$C$1000)+SUMIF(IITMaths!$B$4:$B$1000,$C16,IITMaths!$C$4:$C$1000)+SUMIF(Bio!$B$4:$B$1000,$C16,Bio!$C$4:$C$1000)+SUMIF(FourthLecture!$B$4:$B$1000,$C16,FourthLecture!$C$4:$C$1000)+SUMIF(OtherSubjects!$B$4:$B$1000,$C16,OtherSubjects!$C$4:$C$1000)</f>
        <v>7333.33333333333</v>
      </c>
      <c r="S16" s="269">
        <f>SUMIF(Physics!$P$4:$P$1000,$C16,Physics!$Q$4:$Q$1000)+SUMIF(IITPhysics!$P$4:$P$1000,$C16,IITPhysics!$Q$4:$Q$1000)+SUMIF(Chem!$P$4:$P$1000,$C16,Chem!$Q$4:$Q$1000)+SUMIF(IITChem!$P$4:$P$1000,$C16,IITChem!$Q$4:$Q$1000)+SUMIF(Maths!$P$4:$P$1000,$C16,Maths!$Q$4:$Q$1000)+SUMIF(IITMaths!$P$4:$P$1000,$C16,IITMaths!$Q$4:$Q$1000)+SUMIF(Bio!$P$4:$P$1000,$C16,Bio!$Q$4:$Q$1000)+SUMIF(FourthLecture!$P$4:$P$1000,$C16,FourthLecture!$Q$4:$Q$1000)+SUMIF(OtherSubjects!$P$4:$P$1000,$C16,OtherSubjects!$Q$4:$Q$1000)</f>
        <v>0</v>
      </c>
      <c r="V16" s="225" t="s">
        <v>74</v>
      </c>
      <c r="Y16" s="224" t="s">
        <v>72</v>
      </c>
    </row>
    <row r="17" spans="1:25">
      <c r="A17" s="239">
        <v>13</v>
      </c>
      <c r="B17" s="240" t="s">
        <v>176</v>
      </c>
      <c r="C17" s="244" t="s">
        <v>177</v>
      </c>
      <c r="D17" s="241">
        <v>7</v>
      </c>
      <c r="E17" s="241"/>
      <c r="F17" s="241"/>
      <c r="G17" s="241"/>
      <c r="H17" s="241"/>
      <c r="I17" s="241"/>
      <c r="J17" s="262"/>
      <c r="K17" s="241"/>
      <c r="L17" s="241" t="s">
        <v>157</v>
      </c>
      <c r="M17" s="241"/>
      <c r="N17" s="258" t="s">
        <v>54</v>
      </c>
      <c r="O17" s="240" t="s">
        <v>42</v>
      </c>
      <c r="P17" s="240" t="s">
        <v>69</v>
      </c>
      <c r="Q17" s="258">
        <v>43556</v>
      </c>
      <c r="R17" s="274">
        <f>SUMIF(Physics!$B$4:$B$1000,$C17,Physics!$C$4:$C$1000)+SUMIF(IITPhysics!$B$4:$B$1000,$C17,IITPhysics!$C$4:$C$1000)+SUMIF(Chem!$B$4:$B$1000,$C17,Chem!$C$4:$C$1000)+SUMIF(IITChem!$B$4:$B$1000,$C17,IITChem!$C$4:$C$1000)+SUMIF(Maths!$B$4:$B$1000,$C17,Maths!$C$4:$C$1000)+SUMIF(IITMaths!$B$4:$B$1000,$C17,IITMaths!$C$4:$C$1000)+SUMIF(Bio!$B$4:$B$1000,$C17,Bio!$C$4:$C$1000)+SUMIF(FourthLecture!$B$4:$B$1000,$C17,FourthLecture!$C$4:$C$1000)+SUMIF(OtherSubjects!$B$4:$B$1000,$C17,OtherSubjects!$C$4:$C$1000)</f>
        <v>3000</v>
      </c>
      <c r="S17" s="269">
        <f>SUMIF(Physics!$P$4:$P$1000,$C17,Physics!$Q$4:$Q$1000)+SUMIF(IITPhysics!$P$4:$P$1000,$C17,IITPhysics!$Q$4:$Q$1000)+SUMIF(Chem!$P$4:$P$1000,$C17,Chem!$Q$4:$Q$1000)+SUMIF(IITChem!$P$4:$P$1000,$C17,IITChem!$Q$4:$Q$1000)+SUMIF(Maths!$P$4:$P$1000,$C17,Maths!$Q$4:$Q$1000)+SUMIF(IITMaths!$P$4:$P$1000,$C17,IITMaths!$Q$4:$Q$1000)+SUMIF(Bio!$P$4:$P$1000,$C17,Bio!$Q$4:$Q$1000)+SUMIF(FourthLecture!$P$4:$P$1000,$C17,FourthLecture!$Q$4:$Q$1000)+SUMIF(OtherSubjects!$P$4:$P$1000,$C17,OtherSubjects!$Q$4:$Q$1000)</f>
        <v>0</v>
      </c>
      <c r="V17" s="225" t="s">
        <v>77</v>
      </c>
      <c r="Y17" s="224" t="s">
        <v>75</v>
      </c>
    </row>
    <row r="18" ht="12.75" spans="1:22">
      <c r="A18" s="239">
        <v>14</v>
      </c>
      <c r="B18" s="240" t="s">
        <v>178</v>
      </c>
      <c r="C18" s="243" t="s">
        <v>179</v>
      </c>
      <c r="D18" s="241">
        <v>10</v>
      </c>
      <c r="E18" s="241"/>
      <c r="F18" s="241"/>
      <c r="G18" s="241"/>
      <c r="H18" s="242"/>
      <c r="I18" s="241"/>
      <c r="J18" s="261"/>
      <c r="K18" s="241"/>
      <c r="L18" s="241" t="s">
        <v>162</v>
      </c>
      <c r="M18" s="241"/>
      <c r="N18" s="258" t="s">
        <v>50</v>
      </c>
      <c r="O18" s="240" t="s">
        <v>71</v>
      </c>
      <c r="P18" s="240"/>
      <c r="Q18" s="258">
        <v>43574</v>
      </c>
      <c r="R18" s="274">
        <f>SUMIF(Physics!$B$4:$B$1000,$C18,Physics!$C$4:$C$1000)+SUMIF(IITPhysics!$B$4:$B$1000,$C18,IITPhysics!$C$4:$C$1000)+SUMIF(Chem!$B$4:$B$1000,$C18,Chem!$C$4:$C$1000)+SUMIF(IITChem!$B$4:$B$1000,$C18,IITChem!$C$4:$C$1000)+SUMIF(Maths!$B$4:$B$1000,$C18,Maths!$C$4:$C$1000)+SUMIF(IITMaths!$B$4:$B$1000,$C18,IITMaths!$C$4:$C$1000)+SUMIF(Bio!$B$4:$B$1000,$C18,Bio!$C$4:$C$1000)+SUMIF(FourthLecture!$B$4:$B$1000,$C18,FourthLecture!$C$4:$C$1000)+SUMIF(OtherSubjects!$B$4:$B$1000,$C18,OtherSubjects!$C$4:$C$1000)</f>
        <v>6000</v>
      </c>
      <c r="S18" s="269">
        <f>SUMIF(Physics!$P$4:$P$1000,$C18,Physics!$Q$4:$Q$1000)+SUMIF(IITPhysics!$P$4:$P$1000,$C18,IITPhysics!$Q$4:$Q$1000)+SUMIF(Chem!$P$4:$P$1000,$C18,Chem!$Q$4:$Q$1000)+SUMIF(IITChem!$P$4:$P$1000,$C18,IITChem!$Q$4:$Q$1000)+SUMIF(Maths!$P$4:$P$1000,$C18,Maths!$Q$4:$Q$1000)+SUMIF(IITMaths!$P$4:$P$1000,$C18,IITMaths!$Q$4:$Q$1000)+SUMIF(Bio!$P$4:$P$1000,$C18,Bio!$Q$4:$Q$1000)+SUMIF(FourthLecture!$P$4:$P$1000,$C18,FourthLecture!$Q$4:$Q$1000)+SUMIF(OtherSubjects!$P$4:$P$1000,$C18,OtherSubjects!$Q$4:$Q$1000)</f>
        <v>0</v>
      </c>
      <c r="V18" s="225" t="s">
        <v>78</v>
      </c>
    </row>
    <row r="19" spans="1:22">
      <c r="A19" s="239">
        <v>15</v>
      </c>
      <c r="B19" s="240" t="s">
        <v>180</v>
      </c>
      <c r="C19" s="244" t="s">
        <v>181</v>
      </c>
      <c r="D19" s="241">
        <v>7</v>
      </c>
      <c r="E19" s="241"/>
      <c r="F19" s="241"/>
      <c r="G19" s="241"/>
      <c r="H19" s="241"/>
      <c r="I19" s="241"/>
      <c r="J19" s="259"/>
      <c r="K19" s="241"/>
      <c r="L19" s="241" t="s">
        <v>162</v>
      </c>
      <c r="M19" s="241"/>
      <c r="N19" s="258" t="s">
        <v>54</v>
      </c>
      <c r="O19" s="240" t="s">
        <v>68</v>
      </c>
      <c r="P19" s="240"/>
      <c r="Q19" s="258">
        <v>43575</v>
      </c>
      <c r="R19" s="274">
        <f>SUMIF(Physics!$B$4:$B$1000,$C19,Physics!$C$4:$C$1000)+SUMIF(IITPhysics!$B$4:$B$1000,$C19,IITPhysics!$C$4:$C$1000)+SUMIF(Chem!$B$4:$B$1000,$C19,Chem!$C$4:$C$1000)+SUMIF(IITChem!$B$4:$B$1000,$C19,IITChem!$C$4:$C$1000)+SUMIF(Maths!$B$4:$B$1000,$C19,Maths!$C$4:$C$1000)+SUMIF(IITMaths!$B$4:$B$1000,$C19,IITMaths!$C$4:$C$1000)+SUMIF(Bio!$B$4:$B$1000,$C19,Bio!$C$4:$C$1000)+SUMIF(FourthLecture!$B$4:$B$1000,$C19,FourthLecture!$C$4:$C$1000)+SUMIF(OtherSubjects!$B$4:$B$1000,$C19,OtherSubjects!$C$4:$C$1000)</f>
        <v>12250</v>
      </c>
      <c r="S19" s="269">
        <f>SUMIF(Physics!$P$4:$P$1000,$C19,Physics!$Q$4:$Q$1000)+SUMIF(IITPhysics!$P$4:$P$1000,$C19,IITPhysics!$Q$4:$Q$1000)+SUMIF(Chem!$P$4:$P$1000,$C19,Chem!$Q$4:$Q$1000)+SUMIF(IITChem!$P$4:$P$1000,$C19,IITChem!$Q$4:$Q$1000)+SUMIF(Maths!$P$4:$P$1000,$C19,Maths!$Q$4:$Q$1000)+SUMIF(IITMaths!$P$4:$P$1000,$C19,IITMaths!$Q$4:$Q$1000)+SUMIF(Bio!$P$4:$P$1000,$C19,Bio!$Q$4:$Q$1000)+SUMIF(FourthLecture!$P$4:$P$1000,$C19,FourthLecture!$Q$4:$Q$1000)+SUMIF(OtherSubjects!$P$4:$P$1000,$C19,OtherSubjects!$Q$4:$Q$1000)</f>
        <v>12000</v>
      </c>
      <c r="V19" s="225" t="s">
        <v>47</v>
      </c>
    </row>
    <row r="20" ht="12.75" spans="1:22">
      <c r="A20" s="239">
        <v>16</v>
      </c>
      <c r="B20" s="240" t="s">
        <v>182</v>
      </c>
      <c r="C20" s="243" t="s">
        <v>183</v>
      </c>
      <c r="D20" s="241">
        <v>10</v>
      </c>
      <c r="E20" s="241"/>
      <c r="F20" s="241"/>
      <c r="G20" s="241"/>
      <c r="H20" s="242"/>
      <c r="I20" s="242"/>
      <c r="J20" s="257"/>
      <c r="K20" s="241"/>
      <c r="L20" s="241" t="s">
        <v>162</v>
      </c>
      <c r="M20" s="241"/>
      <c r="N20" s="258" t="s">
        <v>59</v>
      </c>
      <c r="O20" s="240" t="s">
        <v>42</v>
      </c>
      <c r="P20" s="240" t="s">
        <v>61</v>
      </c>
      <c r="Q20" s="258">
        <v>43584</v>
      </c>
      <c r="R20" s="274">
        <f>SUMIF(Physics!$B$4:$B$1000,$C20,Physics!$C$4:$C$1000)+SUMIF(IITPhysics!$B$4:$B$1000,$C20,IITPhysics!$C$4:$C$1000)+SUMIF(Chem!$B$4:$B$1000,$C20,Chem!$C$4:$C$1000)+SUMIF(IITChem!$B$4:$B$1000,$C20,IITChem!$C$4:$C$1000)+SUMIF(Maths!$B$4:$B$1000,$C20,Maths!$C$4:$C$1000)+SUMIF(IITMaths!$B$4:$B$1000,$C20,IITMaths!$C$4:$C$1000)+SUMIF(Bio!$B$4:$B$1000,$C20,Bio!$C$4:$C$1000)+SUMIF(FourthLecture!$B$4:$B$1000,$C20,FourthLecture!$C$4:$C$1000)+SUMIF(OtherSubjects!$B$4:$B$1000,$C20,OtherSubjects!$C$4:$C$1000)</f>
        <v>7266.66666666667</v>
      </c>
      <c r="S20" s="269">
        <f>SUMIF(Physics!$P$4:$P$1000,$C20,Physics!$Q$4:$Q$1000)+SUMIF(IITPhysics!$P$4:$P$1000,$C20,IITPhysics!$Q$4:$Q$1000)+SUMIF(Chem!$P$4:$P$1000,$C20,Chem!$Q$4:$Q$1000)+SUMIF(IITChem!$P$4:$P$1000,$C20,IITChem!$Q$4:$Q$1000)+SUMIF(Maths!$P$4:$P$1000,$C20,Maths!$Q$4:$Q$1000)+SUMIF(IITMaths!$P$4:$P$1000,$C20,IITMaths!$Q$4:$Q$1000)+SUMIF(Bio!$P$4:$P$1000,$C20,Bio!$Q$4:$Q$1000)+SUMIF(FourthLecture!$P$4:$P$1000,$C20,FourthLecture!$Q$4:$Q$1000)+SUMIF(OtherSubjects!$P$4:$P$1000,$C20,OtherSubjects!$Q$4:$Q$1000)</f>
        <v>0</v>
      </c>
      <c r="V20" s="225" t="s">
        <v>79</v>
      </c>
    </row>
    <row r="21" ht="12.75" spans="1:19">
      <c r="A21" s="239">
        <v>17</v>
      </c>
      <c r="B21" s="240" t="s">
        <v>184</v>
      </c>
      <c r="C21" s="243" t="s">
        <v>185</v>
      </c>
      <c r="D21" s="241">
        <v>7</v>
      </c>
      <c r="E21" s="241"/>
      <c r="F21" s="241"/>
      <c r="G21" s="241"/>
      <c r="H21" s="242"/>
      <c r="I21" s="242"/>
      <c r="J21" s="261"/>
      <c r="K21" s="241"/>
      <c r="L21" s="241" t="s">
        <v>162</v>
      </c>
      <c r="M21" s="241"/>
      <c r="N21" s="258" t="s">
        <v>59</v>
      </c>
      <c r="O21" s="240" t="s">
        <v>42</v>
      </c>
      <c r="P21" s="240" t="s">
        <v>61</v>
      </c>
      <c r="Q21" s="258">
        <v>43584</v>
      </c>
      <c r="R21" s="274">
        <f>SUMIF(Physics!$B$4:$B$1000,$C21,Physics!$C$4:$C$1000)+SUMIF(IITPhysics!$B$4:$B$1000,$C21,IITPhysics!$C$4:$C$1000)+SUMIF(Chem!$B$4:$B$1000,$C21,Chem!$C$4:$C$1000)+SUMIF(IITChem!$B$4:$B$1000,$C21,IITChem!$C$4:$C$1000)+SUMIF(Maths!$B$4:$B$1000,$C21,Maths!$C$4:$C$1000)+SUMIF(IITMaths!$B$4:$B$1000,$C21,IITMaths!$C$4:$C$1000)+SUMIF(Bio!$B$4:$B$1000,$C21,Bio!$C$4:$C$1000)+SUMIF(FourthLecture!$B$4:$B$1000,$C21,FourthLecture!$C$4:$C$1000)+SUMIF(OtherSubjects!$B$4:$B$1000,$C21,OtherSubjects!$C$4:$C$1000)</f>
        <v>12375</v>
      </c>
      <c r="S21" s="269">
        <f>SUMIF(Physics!$P$4:$P$1000,$C21,Physics!$Q$4:$Q$1000)+SUMIF(IITPhysics!$P$4:$P$1000,$C21,IITPhysics!$Q$4:$Q$1000)+SUMIF(Chem!$P$4:$P$1000,$C21,Chem!$Q$4:$Q$1000)+SUMIF(IITChem!$P$4:$P$1000,$C21,IITChem!$Q$4:$Q$1000)+SUMIF(Maths!$P$4:$P$1000,$C21,Maths!$Q$4:$Q$1000)+SUMIF(IITMaths!$P$4:$P$1000,$C21,IITMaths!$Q$4:$Q$1000)+SUMIF(Bio!$P$4:$P$1000,$C21,Bio!$Q$4:$Q$1000)+SUMIF(FourthLecture!$P$4:$P$1000,$C21,FourthLecture!$Q$4:$Q$1000)+SUMIF(OtherSubjects!$P$4:$P$1000,$C21,OtherSubjects!$Q$4:$Q$1000)</f>
        <v>0</v>
      </c>
    </row>
    <row r="22" ht="12.75" spans="1:19">
      <c r="A22" s="239">
        <v>18</v>
      </c>
      <c r="B22" s="240" t="s">
        <v>186</v>
      </c>
      <c r="C22" s="243" t="s">
        <v>187</v>
      </c>
      <c r="D22" s="241">
        <v>12</v>
      </c>
      <c r="E22" s="241"/>
      <c r="F22" s="241"/>
      <c r="G22" s="241"/>
      <c r="H22" s="242"/>
      <c r="I22" s="241"/>
      <c r="J22" s="260"/>
      <c r="K22" s="241"/>
      <c r="L22" s="241" t="s">
        <v>157</v>
      </c>
      <c r="M22" s="241"/>
      <c r="N22" s="258" t="s">
        <v>50</v>
      </c>
      <c r="O22" s="240" t="s">
        <v>71</v>
      </c>
      <c r="P22" s="240"/>
      <c r="Q22" s="258">
        <v>43584</v>
      </c>
      <c r="R22" s="274">
        <f>SUMIF(Physics!$B$4:$B$1000,$C22,Physics!$C$4:$C$1000)+SUMIF(IITPhysics!$B$4:$B$1000,$C22,IITPhysics!$C$4:$C$1000)+SUMIF(Chem!$B$4:$B$1000,$C22,Chem!$C$4:$C$1000)+SUMIF(IITChem!$B$4:$B$1000,$C22,IITChem!$C$4:$C$1000)+SUMIF(Maths!$B$4:$B$1000,$C22,Maths!$C$4:$C$1000)+SUMIF(IITMaths!$B$4:$B$1000,$C22,IITMaths!$C$4:$C$1000)+SUMIF(Bio!$B$4:$B$1000,$C22,Bio!$C$4:$C$1000)+SUMIF(FourthLecture!$B$4:$B$1000,$C22,FourthLecture!$C$4:$C$1000)+SUMIF(OtherSubjects!$B$4:$B$1000,$C22,OtherSubjects!$C$4:$C$1000)</f>
        <v>3000</v>
      </c>
      <c r="S22" s="269">
        <f>SUMIF(Physics!$P$4:$P$1000,$C22,Physics!$Q$4:$Q$1000)+SUMIF(IITPhysics!$P$4:$P$1000,$C22,IITPhysics!$Q$4:$Q$1000)+SUMIF(Chem!$P$4:$P$1000,$C22,Chem!$Q$4:$Q$1000)+SUMIF(IITChem!$P$4:$P$1000,$C22,IITChem!$Q$4:$Q$1000)+SUMIF(Maths!$P$4:$P$1000,$C22,Maths!$Q$4:$Q$1000)+SUMIF(IITMaths!$P$4:$P$1000,$C22,IITMaths!$Q$4:$Q$1000)+SUMIF(Bio!$P$4:$P$1000,$C22,Bio!$Q$4:$Q$1000)+SUMIF(FourthLecture!$P$4:$P$1000,$C22,FourthLecture!$Q$4:$Q$1000)+SUMIF(OtherSubjects!$P$4:$P$1000,$C22,OtherSubjects!$Q$4:$Q$1000)</f>
        <v>0</v>
      </c>
    </row>
    <row r="23" spans="1:19">
      <c r="A23" s="239">
        <v>19</v>
      </c>
      <c r="B23" s="240" t="s">
        <v>188</v>
      </c>
      <c r="C23" s="243" t="s">
        <v>189</v>
      </c>
      <c r="D23" s="241">
        <v>12</v>
      </c>
      <c r="E23" s="241"/>
      <c r="F23" s="241"/>
      <c r="G23" s="241"/>
      <c r="H23" s="241"/>
      <c r="I23" s="241"/>
      <c r="J23" s="257"/>
      <c r="K23" s="241"/>
      <c r="L23" s="241" t="s">
        <v>157</v>
      </c>
      <c r="M23" s="241"/>
      <c r="N23" s="258" t="s">
        <v>54</v>
      </c>
      <c r="O23" s="240" t="s">
        <v>71</v>
      </c>
      <c r="P23" s="240"/>
      <c r="Q23" s="258">
        <v>43586</v>
      </c>
      <c r="R23" s="274">
        <f>SUMIF(Physics!$B$4:$B$1000,$C23,Physics!$C$4:$C$1000)+SUMIF(IITPhysics!$B$4:$B$1000,$C23,IITPhysics!$C$4:$C$1000)+SUMIF(Chem!$B$4:$B$1000,$C23,Chem!$C$4:$C$1000)+SUMIF(IITChem!$B$4:$B$1000,$C23,IITChem!$C$4:$C$1000)+SUMIF(Maths!$B$4:$B$1000,$C23,Maths!$C$4:$C$1000)+SUMIF(IITMaths!$B$4:$B$1000,$C23,IITMaths!$C$4:$C$1000)+SUMIF(Bio!$B$4:$B$1000,$C23,Bio!$C$4:$C$1000)+SUMIF(FourthLecture!$B$4:$B$1000,$C23,FourthLecture!$C$4:$C$1000)+SUMIF(OtherSubjects!$B$4:$B$1000,$C23,OtherSubjects!$C$4:$C$1000)</f>
        <v>3000</v>
      </c>
      <c r="S23" s="269">
        <f>SUMIF(Physics!$P$4:$P$1000,$C23,Physics!$Q$4:$Q$1000)+SUMIF(IITPhysics!$P$4:$P$1000,$C23,IITPhysics!$Q$4:$Q$1000)+SUMIF(Chem!$P$4:$P$1000,$C23,Chem!$Q$4:$Q$1000)+SUMIF(IITChem!$P$4:$P$1000,$C23,IITChem!$Q$4:$Q$1000)+SUMIF(Maths!$P$4:$P$1000,$C23,Maths!$Q$4:$Q$1000)+SUMIF(IITMaths!$P$4:$P$1000,$C23,IITMaths!$Q$4:$Q$1000)+SUMIF(Bio!$P$4:$P$1000,$C23,Bio!$Q$4:$Q$1000)+SUMIF(FourthLecture!$P$4:$P$1000,$C23,FourthLecture!$Q$4:$Q$1000)+SUMIF(OtherSubjects!$P$4:$P$1000,$C23,OtherSubjects!$Q$4:$Q$1000)</f>
        <v>6000</v>
      </c>
    </row>
    <row r="24" ht="12.75" spans="1:19">
      <c r="A24" s="239">
        <v>20</v>
      </c>
      <c r="B24" s="240" t="s">
        <v>190</v>
      </c>
      <c r="C24" s="243" t="s">
        <v>191</v>
      </c>
      <c r="D24" s="241">
        <v>7</v>
      </c>
      <c r="E24" s="241"/>
      <c r="F24" s="241"/>
      <c r="G24" s="241"/>
      <c r="H24" s="242"/>
      <c r="I24" s="241"/>
      <c r="J24" s="261"/>
      <c r="K24" s="241"/>
      <c r="L24" s="241" t="s">
        <v>157</v>
      </c>
      <c r="M24" s="241"/>
      <c r="N24" s="258" t="s">
        <v>54</v>
      </c>
      <c r="O24" s="240" t="s">
        <v>42</v>
      </c>
      <c r="P24" s="240" t="s">
        <v>63</v>
      </c>
      <c r="Q24" s="258">
        <v>43592</v>
      </c>
      <c r="R24" s="274">
        <f>SUMIF(Physics!$B$4:$B$1000,$C24,Physics!$C$4:$C$1000)+SUMIF(IITPhysics!$B$4:$B$1000,$C24,IITPhysics!$C$4:$C$1000)+SUMIF(Chem!$B$4:$B$1000,$C24,Chem!$C$4:$C$1000)+SUMIF(IITChem!$B$4:$B$1000,$C24,IITChem!$C$4:$C$1000)+SUMIF(Maths!$B$4:$B$1000,$C24,Maths!$C$4:$C$1000)+SUMIF(IITMaths!$B$4:$B$1000,$C24,IITMaths!$C$4:$C$1000)+SUMIF(Bio!$B$4:$B$1000,$C24,Bio!$C$4:$C$1000)+SUMIF(FourthLecture!$B$4:$B$1000,$C24,FourthLecture!$C$4:$C$1000)+SUMIF(OtherSubjects!$B$4:$B$1000,$C24,OtherSubjects!$C$4:$C$1000)</f>
        <v>3000</v>
      </c>
      <c r="S24" s="269">
        <f>SUMIF(Physics!$P$4:$P$1000,$C24,Physics!$Q$4:$Q$1000)+SUMIF(IITPhysics!$P$4:$P$1000,$C24,IITPhysics!$Q$4:$Q$1000)+SUMIF(Chem!$P$4:$P$1000,$C24,Chem!$Q$4:$Q$1000)+SUMIF(IITChem!$P$4:$P$1000,$C24,IITChem!$Q$4:$Q$1000)+SUMIF(Maths!$P$4:$P$1000,$C24,Maths!$Q$4:$Q$1000)+SUMIF(IITMaths!$P$4:$P$1000,$C24,IITMaths!$Q$4:$Q$1000)+SUMIF(Bio!$P$4:$P$1000,$C24,Bio!$Q$4:$Q$1000)+SUMIF(FourthLecture!$P$4:$P$1000,$C24,FourthLecture!$Q$4:$Q$1000)+SUMIF(OtherSubjects!$P$4:$P$1000,$C24,OtherSubjects!$Q$4:$Q$1000)</f>
        <v>0</v>
      </c>
    </row>
    <row r="25" ht="12.75" spans="1:19">
      <c r="A25" s="239">
        <v>21</v>
      </c>
      <c r="B25" s="240" t="s">
        <v>192</v>
      </c>
      <c r="C25" s="243" t="s">
        <v>193</v>
      </c>
      <c r="D25" s="241">
        <v>5</v>
      </c>
      <c r="E25" s="241"/>
      <c r="F25" s="241"/>
      <c r="G25" s="241"/>
      <c r="H25" s="242"/>
      <c r="I25" s="241"/>
      <c r="J25" s="257"/>
      <c r="K25" s="241"/>
      <c r="L25" s="241" t="s">
        <v>154</v>
      </c>
      <c r="M25" s="241"/>
      <c r="N25" s="258" t="s">
        <v>54</v>
      </c>
      <c r="O25" s="240" t="s">
        <v>68</v>
      </c>
      <c r="P25" s="240"/>
      <c r="Q25" s="258">
        <v>43611</v>
      </c>
      <c r="R25" s="274">
        <f>SUMIF(Physics!$B$4:$B$1000,$C25,Physics!$C$4:$C$1000)+SUMIF(IITPhysics!$B$4:$B$1000,$C25,IITPhysics!$C$4:$C$1000)+SUMIF(Chem!$B$4:$B$1000,$C25,Chem!$C$4:$C$1000)+SUMIF(IITChem!$B$4:$B$1000,$C25,IITChem!$C$4:$C$1000)+SUMIF(Maths!$B$4:$B$1000,$C25,Maths!$C$4:$C$1000)+SUMIF(IITMaths!$B$4:$B$1000,$C25,IITMaths!$C$4:$C$1000)+SUMIF(Bio!$B$4:$B$1000,$C25,Bio!$C$4:$C$1000)+SUMIF(FourthLecture!$B$4:$B$1000,$C25,FourthLecture!$C$4:$C$1000)+SUMIF(OtherSubjects!$B$4:$B$1000,$C25,OtherSubjects!$C$4:$C$1000)</f>
        <v>6000</v>
      </c>
      <c r="S25" s="269">
        <f>SUMIF(Physics!$P$4:$P$1000,$C25,Physics!$Q$4:$Q$1000)+SUMIF(IITPhysics!$P$4:$P$1000,$C25,IITPhysics!$Q$4:$Q$1000)+SUMIF(Chem!$P$4:$P$1000,$C25,Chem!$Q$4:$Q$1000)+SUMIF(IITChem!$P$4:$P$1000,$C25,IITChem!$Q$4:$Q$1000)+SUMIF(Maths!$P$4:$P$1000,$C25,Maths!$Q$4:$Q$1000)+SUMIF(IITMaths!$P$4:$P$1000,$C25,IITMaths!$Q$4:$Q$1000)+SUMIF(Bio!$P$4:$P$1000,$C25,Bio!$Q$4:$Q$1000)+SUMIF(FourthLecture!$P$4:$P$1000,$C25,FourthLecture!$Q$4:$Q$1000)+SUMIF(OtherSubjects!$P$4:$P$1000,$C25,OtherSubjects!$Q$4:$Q$1000)</f>
        <v>6000</v>
      </c>
    </row>
    <row r="26" spans="1:19">
      <c r="A26" s="239">
        <v>22</v>
      </c>
      <c r="B26" s="240" t="s">
        <v>194</v>
      </c>
      <c r="C26" s="240" t="s">
        <v>195</v>
      </c>
      <c r="D26" s="241">
        <v>9</v>
      </c>
      <c r="E26" s="241"/>
      <c r="F26" s="241"/>
      <c r="G26" s="241"/>
      <c r="H26" s="241"/>
      <c r="I26" s="241"/>
      <c r="J26" s="262"/>
      <c r="K26" s="241"/>
      <c r="L26" s="241" t="s">
        <v>157</v>
      </c>
      <c r="M26" s="241"/>
      <c r="N26" s="258" t="s">
        <v>59</v>
      </c>
      <c r="O26" s="240" t="s">
        <v>68</v>
      </c>
      <c r="P26" s="240"/>
      <c r="Q26" s="258">
        <v>43612</v>
      </c>
      <c r="R26" s="274">
        <f>SUMIF(Physics!$B$4:$B$1000,$C26,Physics!$C$4:$C$1000)+SUMIF(IITPhysics!$B$4:$B$1000,$C26,IITPhysics!$C$4:$C$1000)+SUMIF(Chem!$B$4:$B$1000,$C26,Chem!$C$4:$C$1000)+SUMIF(IITChem!$B$4:$B$1000,$C26,IITChem!$C$4:$C$1000)+SUMIF(Maths!$B$4:$B$1000,$C26,Maths!$C$4:$C$1000)+SUMIF(IITMaths!$B$4:$B$1000,$C26,IITMaths!$C$4:$C$1000)+SUMIF(Bio!$B$4:$B$1000,$C26,Bio!$C$4:$C$1000)+SUMIF(FourthLecture!$B$4:$B$1000,$C26,FourthLecture!$C$4:$C$1000)+SUMIF(OtherSubjects!$B$4:$B$1000,$C26,OtherSubjects!$C$4:$C$1000)</f>
        <v>12750</v>
      </c>
      <c r="S26" s="269">
        <f>SUMIF(Physics!$P$4:$P$1000,$C26,Physics!$Q$4:$Q$1000)+SUMIF(IITPhysics!$P$4:$P$1000,$C26,IITPhysics!$Q$4:$Q$1000)+SUMIF(Chem!$P$4:$P$1000,$C26,Chem!$Q$4:$Q$1000)+SUMIF(IITChem!$P$4:$P$1000,$C26,IITChem!$Q$4:$Q$1000)+SUMIF(Maths!$P$4:$P$1000,$C26,Maths!$Q$4:$Q$1000)+SUMIF(IITMaths!$P$4:$P$1000,$C26,IITMaths!$Q$4:$Q$1000)+SUMIF(Bio!$P$4:$P$1000,$C26,Bio!$Q$4:$Q$1000)+SUMIF(FourthLecture!$P$4:$P$1000,$C26,FourthLecture!$Q$4:$Q$1000)+SUMIF(OtherSubjects!$P$4:$P$1000,$C26,OtherSubjects!$Q$4:$Q$1000)</f>
        <v>15000</v>
      </c>
    </row>
    <row r="27" spans="1:19">
      <c r="A27" s="239">
        <v>23</v>
      </c>
      <c r="B27" s="240" t="s">
        <v>196</v>
      </c>
      <c r="C27" s="244" t="s">
        <v>197</v>
      </c>
      <c r="D27" s="241">
        <v>11</v>
      </c>
      <c r="E27" s="241"/>
      <c r="F27" s="241"/>
      <c r="G27" s="241"/>
      <c r="H27" s="241"/>
      <c r="I27" s="241"/>
      <c r="J27" s="263"/>
      <c r="K27" s="241"/>
      <c r="L27" s="241" t="s">
        <v>157</v>
      </c>
      <c r="M27" s="241"/>
      <c r="N27" s="258" t="s">
        <v>54</v>
      </c>
      <c r="O27" s="240" t="s">
        <v>68</v>
      </c>
      <c r="P27" s="240"/>
      <c r="Q27" s="258">
        <v>43613</v>
      </c>
      <c r="R27" s="274">
        <f>SUMIF(Physics!$B$4:$B$1000,$C27,Physics!$C$4:$C$1000)+SUMIF(IITPhysics!$B$4:$B$1000,$C27,IITPhysics!$C$4:$C$1000)+SUMIF(Chem!$B$4:$B$1000,$C27,Chem!$C$4:$C$1000)+SUMIF(IITChem!$B$4:$B$1000,$C27,IITChem!$C$4:$C$1000)+SUMIF(Maths!$B$4:$B$1000,$C27,Maths!$C$4:$C$1000)+SUMIF(IITMaths!$B$4:$B$1000,$C27,IITMaths!$C$4:$C$1000)+SUMIF(Bio!$B$4:$B$1000,$C27,Bio!$C$4:$C$1000)+SUMIF(FourthLecture!$B$4:$B$1000,$C27,FourthLecture!$C$4:$C$1000)+SUMIF(OtherSubjects!$B$4:$B$1000,$C27,OtherSubjects!$C$4:$C$1000)</f>
        <v>4000</v>
      </c>
      <c r="S27" s="269">
        <f>SUMIF(Physics!$P$4:$P$1000,$C27,Physics!$Q$4:$Q$1000)+SUMIF(IITPhysics!$P$4:$P$1000,$C27,IITPhysics!$Q$4:$Q$1000)+SUMIF(Chem!$P$4:$P$1000,$C27,Chem!$Q$4:$Q$1000)+SUMIF(IITChem!$P$4:$P$1000,$C27,IITChem!$Q$4:$Q$1000)+SUMIF(Maths!$P$4:$P$1000,$C27,Maths!$Q$4:$Q$1000)+SUMIF(IITMaths!$P$4:$P$1000,$C27,IITMaths!$Q$4:$Q$1000)+SUMIF(Bio!$P$4:$P$1000,$C27,Bio!$Q$4:$Q$1000)+SUMIF(FourthLecture!$P$4:$P$1000,$C27,FourthLecture!$Q$4:$Q$1000)+SUMIF(OtherSubjects!$P$4:$P$1000,$C27,OtherSubjects!$Q$4:$Q$1000)</f>
        <v>7500</v>
      </c>
    </row>
    <row r="28" spans="1:19">
      <c r="A28" s="239">
        <v>24</v>
      </c>
      <c r="B28" s="240" t="s">
        <v>198</v>
      </c>
      <c r="C28" s="244" t="s">
        <v>199</v>
      </c>
      <c r="D28" s="241">
        <v>12</v>
      </c>
      <c r="E28" s="241"/>
      <c r="F28" s="241"/>
      <c r="G28" s="241"/>
      <c r="H28" s="241"/>
      <c r="I28" s="241"/>
      <c r="J28" s="259"/>
      <c r="K28" s="241"/>
      <c r="L28" s="241" t="s">
        <v>200</v>
      </c>
      <c r="M28" s="241"/>
      <c r="N28" s="258" t="s">
        <v>50</v>
      </c>
      <c r="O28" s="240" t="s">
        <v>42</v>
      </c>
      <c r="P28" s="240" t="s">
        <v>61</v>
      </c>
      <c r="Q28" s="258">
        <v>43586</v>
      </c>
      <c r="R28" s="274">
        <f>SUMIF(Physics!$B$4:$B$1000,$C28,Physics!$C$4:$C$1000)+SUMIF(IITPhysics!$B$4:$B$1000,$C28,IITPhysics!$C$4:$C$1000)+SUMIF(Chem!$B$4:$B$1000,$C28,Chem!$C$4:$C$1000)+SUMIF(IITChem!$B$4:$B$1000,$C28,IITChem!$C$4:$C$1000)+SUMIF(Maths!$B$4:$B$1000,$C28,Maths!$C$4:$C$1000)+SUMIF(IITMaths!$B$4:$B$1000,$C28,IITMaths!$C$4:$C$1000)+SUMIF(Bio!$B$4:$B$1000,$C28,Bio!$C$4:$C$1000)+SUMIF(FourthLecture!$B$4:$B$1000,$C28,FourthLecture!$C$4:$C$1000)+SUMIF(OtherSubjects!$B$4:$B$1000,$C28,OtherSubjects!$C$4:$C$1000)</f>
        <v>3000</v>
      </c>
      <c r="S28" s="269">
        <f>SUMIF(Physics!$P$4:$P$1000,$C28,Physics!$Q$4:$Q$1000)+SUMIF(IITPhysics!$P$4:$P$1000,$C28,IITPhysics!$Q$4:$Q$1000)+SUMIF(Chem!$P$4:$P$1000,$C28,Chem!$Q$4:$Q$1000)+SUMIF(IITChem!$P$4:$P$1000,$C28,IITChem!$Q$4:$Q$1000)+SUMIF(Maths!$P$4:$P$1000,$C28,Maths!$Q$4:$Q$1000)+SUMIF(IITMaths!$P$4:$P$1000,$C28,IITMaths!$Q$4:$Q$1000)+SUMIF(Bio!$P$4:$P$1000,$C28,Bio!$Q$4:$Q$1000)+SUMIF(FourthLecture!$P$4:$P$1000,$C28,FourthLecture!$Q$4:$Q$1000)+SUMIF(OtherSubjects!$P$4:$P$1000,$C28,OtherSubjects!$Q$4:$Q$1000)</f>
        <v>0</v>
      </c>
    </row>
    <row r="29" spans="1:19">
      <c r="A29" s="239">
        <v>25</v>
      </c>
      <c r="B29" s="240" t="s">
        <v>201</v>
      </c>
      <c r="C29" s="244" t="s">
        <v>202</v>
      </c>
      <c r="D29" s="241">
        <v>12</v>
      </c>
      <c r="E29" s="241"/>
      <c r="F29" s="241"/>
      <c r="G29" s="241"/>
      <c r="H29" s="241"/>
      <c r="I29" s="241"/>
      <c r="J29" s="260"/>
      <c r="K29" s="241"/>
      <c r="L29" s="241" t="s">
        <v>200</v>
      </c>
      <c r="M29" s="241"/>
      <c r="N29" s="258" t="s">
        <v>54</v>
      </c>
      <c r="O29" s="240" t="s">
        <v>42</v>
      </c>
      <c r="P29" s="240" t="s">
        <v>45</v>
      </c>
      <c r="Q29" s="258">
        <v>43600</v>
      </c>
      <c r="R29" s="274">
        <f>SUMIF(Physics!$B$4:$B$1000,$C29,Physics!$C$4:$C$1000)+SUMIF(IITPhysics!$B$4:$B$1000,$C29,IITPhysics!$C$4:$C$1000)+SUMIF(Chem!$B$4:$B$1000,$C29,Chem!$C$4:$C$1000)+SUMIF(IITChem!$B$4:$B$1000,$C29,IITChem!$C$4:$C$1000)+SUMIF(Maths!$B$4:$B$1000,$C29,Maths!$C$4:$C$1000)+SUMIF(IITMaths!$B$4:$B$1000,$C29,IITMaths!$C$4:$C$1000)+SUMIF(Bio!$B$4:$B$1000,$C29,Bio!$C$4:$C$1000)+SUMIF(FourthLecture!$B$4:$B$1000,$C29,FourthLecture!$C$4:$C$1000)+SUMIF(OtherSubjects!$B$4:$B$1000,$C29,OtherSubjects!$C$4:$C$1000)</f>
        <v>0</v>
      </c>
      <c r="S29" s="269">
        <f>SUMIF(Physics!$P$4:$P$1000,$C29,Physics!$Q$4:$Q$1000)+SUMIF(IITPhysics!$P$4:$P$1000,$C29,IITPhysics!$Q$4:$Q$1000)+SUMIF(Chem!$P$4:$P$1000,$C29,Chem!$Q$4:$Q$1000)+SUMIF(IITChem!$P$4:$P$1000,$C29,IITChem!$Q$4:$Q$1000)+SUMIF(Maths!$P$4:$P$1000,$C29,Maths!$Q$4:$Q$1000)+SUMIF(IITMaths!$P$4:$P$1000,$C29,IITMaths!$Q$4:$Q$1000)+SUMIF(Bio!$P$4:$P$1000,$C29,Bio!$Q$4:$Q$1000)+SUMIF(FourthLecture!$P$4:$P$1000,$C29,FourthLecture!$Q$4:$Q$1000)+SUMIF(OtherSubjects!$P$4:$P$1000,$C29,OtherSubjects!$Q$4:$Q$1000)</f>
        <v>0</v>
      </c>
    </row>
    <row r="30" spans="1:19">
      <c r="A30" s="239">
        <v>26</v>
      </c>
      <c r="B30" s="240" t="s">
        <v>203</v>
      </c>
      <c r="C30" s="244" t="s">
        <v>204</v>
      </c>
      <c r="D30" s="241">
        <v>12</v>
      </c>
      <c r="E30" s="241"/>
      <c r="F30" s="241"/>
      <c r="G30" s="241"/>
      <c r="H30" s="241"/>
      <c r="I30" s="241"/>
      <c r="J30" s="260"/>
      <c r="K30" s="241"/>
      <c r="L30" s="241" t="s">
        <v>200</v>
      </c>
      <c r="M30" s="241"/>
      <c r="N30" s="258" t="s">
        <v>54</v>
      </c>
      <c r="O30" s="240" t="s">
        <v>42</v>
      </c>
      <c r="P30" s="240" t="s">
        <v>45</v>
      </c>
      <c r="Q30" s="258">
        <v>43617</v>
      </c>
      <c r="R30" s="274">
        <f>SUMIF(Physics!$B$4:$B$1000,$C30,Physics!$C$4:$C$1000)+SUMIF(IITPhysics!$B$4:$B$1000,$C30,IITPhysics!$C$4:$C$1000)+SUMIF(Chem!$B$4:$B$1000,$C30,Chem!$C$4:$C$1000)+SUMIF(IITChem!$B$4:$B$1000,$C30,IITChem!$C$4:$C$1000)+SUMIF(Maths!$B$4:$B$1000,$C30,Maths!$C$4:$C$1000)+SUMIF(IITMaths!$B$4:$B$1000,$C30,IITMaths!$C$4:$C$1000)+SUMIF(Bio!$B$4:$B$1000,$C30,Bio!$C$4:$C$1000)+SUMIF(FourthLecture!$B$4:$B$1000,$C30,FourthLecture!$C$4:$C$1000)+SUMIF(OtherSubjects!$B$4:$B$1000,$C30,OtherSubjects!$C$4:$C$1000)</f>
        <v>0</v>
      </c>
      <c r="S30" s="269">
        <f>SUMIF(Physics!$P$4:$P$1000,$C30,Physics!$Q$4:$Q$1000)+SUMIF(IITPhysics!$P$4:$P$1000,$C30,IITPhysics!$Q$4:$Q$1000)+SUMIF(Chem!$P$4:$P$1000,$C30,Chem!$Q$4:$Q$1000)+SUMIF(IITChem!$P$4:$P$1000,$C30,IITChem!$Q$4:$Q$1000)+SUMIF(Maths!$P$4:$P$1000,$C30,Maths!$Q$4:$Q$1000)+SUMIF(IITMaths!$P$4:$P$1000,$C30,IITMaths!$Q$4:$Q$1000)+SUMIF(Bio!$P$4:$P$1000,$C30,Bio!$Q$4:$Q$1000)+SUMIF(FourthLecture!$P$4:$P$1000,$C30,FourthLecture!$Q$4:$Q$1000)+SUMIF(OtherSubjects!$P$4:$P$1000,$C30,OtherSubjects!$Q$4:$Q$1000)</f>
        <v>0</v>
      </c>
    </row>
    <row r="31" spans="1:19">
      <c r="A31" s="239">
        <v>27</v>
      </c>
      <c r="B31" s="240" t="s">
        <v>205</v>
      </c>
      <c r="C31" s="244" t="s">
        <v>206</v>
      </c>
      <c r="D31" s="241">
        <v>12</v>
      </c>
      <c r="E31" s="241"/>
      <c r="F31" s="241"/>
      <c r="G31" s="241"/>
      <c r="H31" s="241"/>
      <c r="I31" s="241"/>
      <c r="J31" s="260"/>
      <c r="K31" s="241"/>
      <c r="L31" s="241" t="s">
        <v>200</v>
      </c>
      <c r="M31" s="241"/>
      <c r="N31" s="258" t="s">
        <v>54</v>
      </c>
      <c r="O31" s="240" t="s">
        <v>42</v>
      </c>
      <c r="P31" s="240" t="s">
        <v>45</v>
      </c>
      <c r="Q31" s="258">
        <v>43617</v>
      </c>
      <c r="R31" s="274">
        <f>SUMIF(Physics!$B$4:$B$1000,$C31,Physics!$C$4:$C$1000)+SUMIF(IITPhysics!$B$4:$B$1000,$C31,IITPhysics!$C$4:$C$1000)+SUMIF(Chem!$B$4:$B$1000,$C31,Chem!$C$4:$C$1000)+SUMIF(IITChem!$B$4:$B$1000,$C31,IITChem!$C$4:$C$1000)+SUMIF(Maths!$B$4:$B$1000,$C31,Maths!$C$4:$C$1000)+SUMIF(IITMaths!$B$4:$B$1000,$C31,IITMaths!$C$4:$C$1000)+SUMIF(Bio!$B$4:$B$1000,$C31,Bio!$C$4:$C$1000)+SUMIF(FourthLecture!$B$4:$B$1000,$C31,FourthLecture!$C$4:$C$1000)+SUMIF(OtherSubjects!$B$4:$B$1000,$C31,OtherSubjects!$C$4:$C$1000)</f>
        <v>0</v>
      </c>
      <c r="S31" s="269">
        <f>SUMIF(Physics!$P$4:$P$1000,$C31,Physics!$Q$4:$Q$1000)+SUMIF(IITPhysics!$P$4:$P$1000,$C31,IITPhysics!$Q$4:$Q$1000)+SUMIF(Chem!$P$4:$P$1000,$C31,Chem!$Q$4:$Q$1000)+SUMIF(IITChem!$P$4:$P$1000,$C31,IITChem!$Q$4:$Q$1000)+SUMIF(Maths!$P$4:$P$1000,$C31,Maths!$Q$4:$Q$1000)+SUMIF(IITMaths!$P$4:$P$1000,$C31,IITMaths!$Q$4:$Q$1000)+SUMIF(Bio!$P$4:$P$1000,$C31,Bio!$Q$4:$Q$1000)+SUMIF(FourthLecture!$P$4:$P$1000,$C31,FourthLecture!$Q$4:$Q$1000)+SUMIF(OtherSubjects!$P$4:$P$1000,$C31,OtherSubjects!$Q$4:$Q$1000)</f>
        <v>0</v>
      </c>
    </row>
    <row r="32" ht="12.75" spans="1:19">
      <c r="A32" s="239">
        <v>28</v>
      </c>
      <c r="B32" s="240" t="s">
        <v>207</v>
      </c>
      <c r="C32" s="240" t="s">
        <v>208</v>
      </c>
      <c r="D32" s="241">
        <v>11</v>
      </c>
      <c r="E32" s="241"/>
      <c r="F32" s="241"/>
      <c r="G32" s="241"/>
      <c r="H32" s="242"/>
      <c r="I32" s="242"/>
      <c r="J32" s="260"/>
      <c r="K32" s="241"/>
      <c r="L32" s="241" t="s">
        <v>171</v>
      </c>
      <c r="M32" s="241"/>
      <c r="N32" s="258" t="s">
        <v>50</v>
      </c>
      <c r="O32" s="240" t="s">
        <v>42</v>
      </c>
      <c r="P32" s="240" t="s">
        <v>58</v>
      </c>
      <c r="Q32" s="258">
        <v>43630</v>
      </c>
      <c r="R32" s="274">
        <f>SUMIF(Physics!$B$4:$B$1000,$C32,Physics!$C$4:$C$1000)+SUMIF(IITPhysics!$B$4:$B$1000,$C32,IITPhysics!$C$4:$C$1000)+SUMIF(Chem!$B$4:$B$1000,$C32,Chem!$C$4:$C$1000)+SUMIF(IITChem!$B$4:$B$1000,$C32,IITChem!$C$4:$C$1000)+SUMIF(Maths!$B$4:$B$1000,$C32,Maths!$C$4:$C$1000)+SUMIF(IITMaths!$B$4:$B$1000,$C32,IITMaths!$C$4:$C$1000)+SUMIF(Bio!$B$4:$B$1000,$C32,Bio!$C$4:$C$1000)+SUMIF(FourthLecture!$B$4:$B$1000,$C32,FourthLecture!$C$4:$C$1000)+SUMIF(OtherSubjects!$B$4:$B$1000,$C32,OtherSubjects!$C$4:$C$1000)</f>
        <v>3000</v>
      </c>
      <c r="S32" s="269">
        <f>SUMIF(Physics!$P$4:$P$1000,$C32,Physics!$Q$4:$Q$1000)+SUMIF(IITPhysics!$P$4:$P$1000,$C32,IITPhysics!$Q$4:$Q$1000)+SUMIF(Chem!$P$4:$P$1000,$C32,Chem!$Q$4:$Q$1000)+SUMIF(IITChem!$P$4:$P$1000,$C32,IITChem!$Q$4:$Q$1000)+SUMIF(Maths!$P$4:$P$1000,$C32,Maths!$Q$4:$Q$1000)+SUMIF(IITMaths!$P$4:$P$1000,$C32,IITMaths!$Q$4:$Q$1000)+SUMIF(Bio!$P$4:$P$1000,$C32,Bio!$Q$4:$Q$1000)+SUMIF(FourthLecture!$P$4:$P$1000,$C32,FourthLecture!$Q$4:$Q$1000)+SUMIF(OtherSubjects!$P$4:$P$1000,$C32,OtherSubjects!$Q$4:$Q$1000)</f>
        <v>0</v>
      </c>
    </row>
    <row r="33" spans="1:19">
      <c r="A33" s="239">
        <v>29</v>
      </c>
      <c r="B33" s="240" t="s">
        <v>209</v>
      </c>
      <c r="C33" s="240" t="s">
        <v>210</v>
      </c>
      <c r="D33" s="241">
        <v>12</v>
      </c>
      <c r="E33" s="241"/>
      <c r="F33" s="241"/>
      <c r="G33" s="241"/>
      <c r="H33" s="241"/>
      <c r="I33" s="241"/>
      <c r="J33" s="259"/>
      <c r="K33" s="241"/>
      <c r="L33" s="241" t="s">
        <v>157</v>
      </c>
      <c r="M33" s="241"/>
      <c r="N33" s="258" t="s">
        <v>54</v>
      </c>
      <c r="O33" s="240" t="s">
        <v>71</v>
      </c>
      <c r="P33" s="240"/>
      <c r="Q33" s="258">
        <v>43635</v>
      </c>
      <c r="R33" s="274">
        <f>SUMIF(Physics!$B$4:$B$1000,$C33,Physics!$C$4:$C$1000)+SUMIF(IITPhysics!$B$4:$B$1000,$C33,IITPhysics!$C$4:$C$1000)+SUMIF(Chem!$B$4:$B$1000,$C33,Chem!$C$4:$C$1000)+SUMIF(IITChem!$B$4:$B$1000,$C33,IITChem!$C$4:$C$1000)+SUMIF(Maths!$B$4:$B$1000,$C33,Maths!$C$4:$C$1000)+SUMIF(IITMaths!$B$4:$B$1000,$C33,IITMaths!$C$4:$C$1000)+SUMIF(Bio!$B$4:$B$1000,$C33,Bio!$C$4:$C$1000)+SUMIF(FourthLecture!$B$4:$B$1000,$C33,FourthLecture!$C$4:$C$1000)+SUMIF(OtherSubjects!$B$4:$B$1000,$C33,OtherSubjects!$C$4:$C$1000)</f>
        <v>8200</v>
      </c>
      <c r="S33" s="269">
        <f>SUMIF(Physics!$P$4:$P$1000,$C33,Physics!$Q$4:$Q$1000)+SUMIF(IITPhysics!$P$4:$P$1000,$C33,IITPhysics!$Q$4:$Q$1000)+SUMIF(Chem!$P$4:$P$1000,$C33,Chem!$Q$4:$Q$1000)+SUMIF(IITChem!$P$4:$P$1000,$C33,IITChem!$Q$4:$Q$1000)+SUMIF(Maths!$P$4:$P$1000,$C33,Maths!$Q$4:$Q$1000)+SUMIF(IITMaths!$P$4:$P$1000,$C33,IITMaths!$Q$4:$Q$1000)+SUMIF(Bio!$P$4:$P$1000,$C33,Bio!$Q$4:$Q$1000)+SUMIF(FourthLecture!$P$4:$P$1000,$C33,FourthLecture!$Q$4:$Q$1000)+SUMIF(OtherSubjects!$P$4:$P$1000,$C33,OtherSubjects!$Q$4:$Q$1000)</f>
        <v>0</v>
      </c>
    </row>
    <row r="34" ht="12.75" spans="1:19">
      <c r="A34" s="239">
        <v>30</v>
      </c>
      <c r="B34" s="240" t="s">
        <v>211</v>
      </c>
      <c r="C34" s="243" t="s">
        <v>212</v>
      </c>
      <c r="D34" s="241">
        <v>8</v>
      </c>
      <c r="E34" s="241"/>
      <c r="F34" s="241"/>
      <c r="G34" s="241"/>
      <c r="H34" s="242"/>
      <c r="I34" s="242"/>
      <c r="J34" s="259"/>
      <c r="K34" s="241"/>
      <c r="L34" s="241" t="s">
        <v>162</v>
      </c>
      <c r="M34" s="241"/>
      <c r="N34" s="258" t="s">
        <v>54</v>
      </c>
      <c r="O34" s="240" t="s">
        <v>68</v>
      </c>
      <c r="P34" s="240"/>
      <c r="Q34" s="258">
        <v>43642</v>
      </c>
      <c r="R34" s="274">
        <f>SUMIF(Physics!$B$4:$B$1000,$C34,Physics!$C$4:$C$1000)+SUMIF(IITPhysics!$B$4:$B$1000,$C34,IITPhysics!$C$4:$C$1000)+SUMIF(Chem!$B$4:$B$1000,$C34,Chem!$C$4:$C$1000)+SUMIF(IITChem!$B$4:$B$1000,$C34,IITChem!$C$4:$C$1000)+SUMIF(Maths!$B$4:$B$1000,$C34,Maths!$C$4:$C$1000)+SUMIF(IITMaths!$B$4:$B$1000,$C34,IITMaths!$C$4:$C$1000)+SUMIF(Bio!$B$4:$B$1000,$C34,Bio!$C$4:$C$1000)+SUMIF(FourthLecture!$B$4:$B$1000,$C34,FourthLecture!$C$4:$C$1000)+SUMIF(OtherSubjects!$B$4:$B$1000,$C34,OtherSubjects!$C$4:$C$1000)</f>
        <v>12625</v>
      </c>
      <c r="S34" s="269">
        <f>SUMIF(Physics!$P$4:$P$1000,$C34,Physics!$Q$4:$Q$1000)+SUMIF(IITPhysics!$P$4:$P$1000,$C34,IITPhysics!$Q$4:$Q$1000)+SUMIF(Chem!$P$4:$P$1000,$C34,Chem!$Q$4:$Q$1000)+SUMIF(IITChem!$P$4:$P$1000,$C34,IITChem!$Q$4:$Q$1000)+SUMIF(Maths!$P$4:$P$1000,$C34,Maths!$Q$4:$Q$1000)+SUMIF(IITMaths!$P$4:$P$1000,$C34,IITMaths!$Q$4:$Q$1000)+SUMIF(Bio!$P$4:$P$1000,$C34,Bio!$Q$4:$Q$1000)+SUMIF(FourthLecture!$P$4:$P$1000,$C34,FourthLecture!$Q$4:$Q$1000)+SUMIF(OtherSubjects!$P$4:$P$1000,$C34,OtherSubjects!$Q$4:$Q$1000)</f>
        <v>15000</v>
      </c>
    </row>
    <row r="35" ht="12.75" spans="1:19">
      <c r="A35" s="239">
        <v>31</v>
      </c>
      <c r="B35" s="240" t="s">
        <v>213</v>
      </c>
      <c r="C35" s="243" t="s">
        <v>214</v>
      </c>
      <c r="D35" s="241">
        <v>8</v>
      </c>
      <c r="E35" s="241"/>
      <c r="F35" s="241"/>
      <c r="G35" s="241"/>
      <c r="H35" s="242"/>
      <c r="I35" s="242"/>
      <c r="J35" s="259"/>
      <c r="K35" s="241"/>
      <c r="L35" s="241" t="s">
        <v>162</v>
      </c>
      <c r="M35" s="241"/>
      <c r="N35" s="258" t="s">
        <v>54</v>
      </c>
      <c r="O35" s="240" t="s">
        <v>68</v>
      </c>
      <c r="P35" s="240"/>
      <c r="Q35" s="258">
        <v>43642</v>
      </c>
      <c r="R35" s="274">
        <f>SUMIF(Physics!$B$4:$B$1000,$C35,Physics!$C$4:$C$1000)+SUMIF(IITPhysics!$B$4:$B$1000,$C35,IITPhysics!$C$4:$C$1000)+SUMIF(Chem!$B$4:$B$1000,$C35,Chem!$C$4:$C$1000)+SUMIF(IITChem!$B$4:$B$1000,$C35,IITChem!$C$4:$C$1000)+SUMIF(Maths!$B$4:$B$1000,$C35,Maths!$C$4:$C$1000)+SUMIF(IITMaths!$B$4:$B$1000,$C35,IITMaths!$C$4:$C$1000)+SUMIF(Bio!$B$4:$B$1000,$C35,Bio!$C$4:$C$1000)+SUMIF(FourthLecture!$B$4:$B$1000,$C35,FourthLecture!$C$4:$C$1000)+SUMIF(OtherSubjects!$B$4:$B$1000,$C35,OtherSubjects!$C$4:$C$1000)</f>
        <v>12625</v>
      </c>
      <c r="S35" s="269">
        <f>SUMIF(Physics!$P$4:$P$1000,$C35,Physics!$Q$4:$Q$1000)+SUMIF(IITPhysics!$P$4:$P$1000,$C35,IITPhysics!$Q$4:$Q$1000)+SUMIF(Chem!$P$4:$P$1000,$C35,Chem!$Q$4:$Q$1000)+SUMIF(IITChem!$P$4:$P$1000,$C35,IITChem!$Q$4:$Q$1000)+SUMIF(Maths!$P$4:$P$1000,$C35,Maths!$Q$4:$Q$1000)+SUMIF(IITMaths!$P$4:$P$1000,$C35,IITMaths!$Q$4:$Q$1000)+SUMIF(Bio!$P$4:$P$1000,$C35,Bio!$Q$4:$Q$1000)+SUMIF(FourthLecture!$P$4:$P$1000,$C35,FourthLecture!$Q$4:$Q$1000)+SUMIF(OtherSubjects!$P$4:$P$1000,$C35,OtherSubjects!$Q$4:$Q$1000)</f>
        <v>15000</v>
      </c>
    </row>
    <row r="36" ht="12.75" spans="1:19">
      <c r="A36" s="239">
        <v>32</v>
      </c>
      <c r="B36" s="240" t="s">
        <v>215</v>
      </c>
      <c r="C36" s="243" t="s">
        <v>216</v>
      </c>
      <c r="D36" s="241">
        <v>8</v>
      </c>
      <c r="E36" s="241"/>
      <c r="F36" s="241"/>
      <c r="G36" s="241"/>
      <c r="H36" s="242"/>
      <c r="I36" s="241"/>
      <c r="J36" s="259"/>
      <c r="K36" s="241"/>
      <c r="L36" s="241" t="s">
        <v>162</v>
      </c>
      <c r="M36" s="241"/>
      <c r="N36" s="258" t="s">
        <v>54</v>
      </c>
      <c r="O36" s="240" t="s">
        <v>68</v>
      </c>
      <c r="P36" s="240"/>
      <c r="Q36" s="258">
        <v>43642</v>
      </c>
      <c r="R36" s="274">
        <f>SUMIF(Physics!$B$4:$B$1000,$C36,Physics!$C$4:$C$1000)+SUMIF(IITPhysics!$B$4:$B$1000,$C36,IITPhysics!$C$4:$C$1000)+SUMIF(Chem!$B$4:$B$1000,$C36,Chem!$C$4:$C$1000)+SUMIF(IITChem!$B$4:$B$1000,$C36,IITChem!$C$4:$C$1000)+SUMIF(Maths!$B$4:$B$1000,$C36,Maths!$C$4:$C$1000)+SUMIF(IITMaths!$B$4:$B$1000,$C36,IITMaths!$C$4:$C$1000)+SUMIF(Bio!$B$4:$B$1000,$C36,Bio!$C$4:$C$1000)+SUMIF(FourthLecture!$B$4:$B$1000,$C36,FourthLecture!$C$4:$C$1000)+SUMIF(OtherSubjects!$B$4:$B$1000,$C36,OtherSubjects!$C$4:$C$1000)</f>
        <v>12625</v>
      </c>
      <c r="S36" s="269">
        <f>SUMIF(Physics!$P$4:$P$1000,$C36,Physics!$Q$4:$Q$1000)+SUMIF(IITPhysics!$P$4:$P$1000,$C36,IITPhysics!$Q$4:$Q$1000)+SUMIF(Chem!$P$4:$P$1000,$C36,Chem!$Q$4:$Q$1000)+SUMIF(IITChem!$P$4:$P$1000,$C36,IITChem!$Q$4:$Q$1000)+SUMIF(Maths!$P$4:$P$1000,$C36,Maths!$Q$4:$Q$1000)+SUMIF(IITMaths!$P$4:$P$1000,$C36,IITMaths!$Q$4:$Q$1000)+SUMIF(Bio!$P$4:$P$1000,$C36,Bio!$Q$4:$Q$1000)+SUMIF(FourthLecture!$P$4:$P$1000,$C36,FourthLecture!$Q$4:$Q$1000)+SUMIF(OtherSubjects!$P$4:$P$1000,$C36,OtherSubjects!$Q$4:$Q$1000)</f>
        <v>15000</v>
      </c>
    </row>
    <row r="37" ht="12.75" spans="1:19">
      <c r="A37" s="239">
        <v>33</v>
      </c>
      <c r="B37" s="240" t="s">
        <v>217</v>
      </c>
      <c r="C37" s="243" t="s">
        <v>218</v>
      </c>
      <c r="D37" s="241">
        <v>10</v>
      </c>
      <c r="E37" s="241"/>
      <c r="F37" s="241"/>
      <c r="G37" s="241"/>
      <c r="H37" s="242"/>
      <c r="I37" s="242"/>
      <c r="J37" s="259"/>
      <c r="K37" s="241"/>
      <c r="L37" s="241" t="s">
        <v>157</v>
      </c>
      <c r="M37" s="241"/>
      <c r="N37" s="258" t="s">
        <v>54</v>
      </c>
      <c r="O37" s="240" t="s">
        <v>71</v>
      </c>
      <c r="P37" s="240"/>
      <c r="Q37" s="258">
        <v>43643</v>
      </c>
      <c r="R37" s="274">
        <f>SUMIF(Physics!$B$4:$B$1000,$C37,Physics!$C$4:$C$1000)+SUMIF(IITPhysics!$B$4:$B$1000,$C37,IITPhysics!$C$4:$C$1000)+SUMIF(Chem!$B$4:$B$1000,$C37,Chem!$C$4:$C$1000)+SUMIF(IITChem!$B$4:$B$1000,$C37,IITChem!$C$4:$C$1000)+SUMIF(Maths!$B$4:$B$1000,$C37,Maths!$C$4:$C$1000)+SUMIF(IITMaths!$B$4:$B$1000,$C37,IITMaths!$C$4:$C$1000)+SUMIF(Bio!$B$4:$B$1000,$C37,Bio!$C$4:$C$1000)+SUMIF(FourthLecture!$B$4:$B$1000,$C37,FourthLecture!$C$4:$C$1000)+SUMIF(OtherSubjects!$B$4:$B$1000,$C37,OtherSubjects!$C$4:$C$1000)</f>
        <v>7333.33333333333</v>
      </c>
      <c r="S37" s="269">
        <f>SUMIF(Physics!$P$4:$P$1000,$C37,Physics!$Q$4:$Q$1000)+SUMIF(IITPhysics!$P$4:$P$1000,$C37,IITPhysics!$Q$4:$Q$1000)+SUMIF(Chem!$P$4:$P$1000,$C37,Chem!$Q$4:$Q$1000)+SUMIF(IITChem!$P$4:$P$1000,$C37,IITChem!$Q$4:$Q$1000)+SUMIF(Maths!$P$4:$P$1000,$C37,Maths!$Q$4:$Q$1000)+SUMIF(IITMaths!$P$4:$P$1000,$C37,IITMaths!$Q$4:$Q$1000)+SUMIF(Bio!$P$4:$P$1000,$C37,Bio!$Q$4:$Q$1000)+SUMIF(FourthLecture!$P$4:$P$1000,$C37,FourthLecture!$Q$4:$Q$1000)+SUMIF(OtherSubjects!$P$4:$P$1000,$C37,OtherSubjects!$Q$4:$Q$1000)</f>
        <v>0</v>
      </c>
    </row>
    <row r="38" spans="1:19">
      <c r="A38" s="239">
        <v>34</v>
      </c>
      <c r="B38" s="240" t="s">
        <v>219</v>
      </c>
      <c r="C38" s="240" t="s">
        <v>220</v>
      </c>
      <c r="D38" s="241">
        <v>4</v>
      </c>
      <c r="E38" s="241"/>
      <c r="F38" s="241"/>
      <c r="G38" s="241"/>
      <c r="H38" s="241"/>
      <c r="I38" s="241"/>
      <c r="J38" s="259"/>
      <c r="K38" s="241"/>
      <c r="L38" s="241" t="s">
        <v>154</v>
      </c>
      <c r="M38" s="241"/>
      <c r="N38" s="258" t="s">
        <v>54</v>
      </c>
      <c r="O38" s="240" t="s">
        <v>42</v>
      </c>
      <c r="P38" s="240" t="s">
        <v>43</v>
      </c>
      <c r="Q38" s="258">
        <v>43643</v>
      </c>
      <c r="R38" s="274">
        <f>SUMIF(Physics!$B$4:$B$1000,$C38,Physics!$C$4:$C$1000)+SUMIF(IITPhysics!$B$4:$B$1000,$C38,IITPhysics!$C$4:$C$1000)+SUMIF(Chem!$B$4:$B$1000,$C38,Chem!$C$4:$C$1000)+SUMIF(IITChem!$B$4:$B$1000,$C38,IITChem!$C$4:$C$1000)+SUMIF(Maths!$B$4:$B$1000,$C38,Maths!$C$4:$C$1000)+SUMIF(IITMaths!$B$4:$B$1000,$C38,IITMaths!$C$4:$C$1000)+SUMIF(Bio!$B$4:$B$1000,$C38,Bio!$C$4:$C$1000)+SUMIF(FourthLecture!$B$4:$B$1000,$C38,FourthLecture!$C$4:$C$1000)+SUMIF(OtherSubjects!$B$4:$B$1000,$C38,OtherSubjects!$C$4:$C$1000)</f>
        <v>3000</v>
      </c>
      <c r="S38" s="269">
        <f>SUMIF(Physics!$P$4:$P$1000,$C38,Physics!$Q$4:$Q$1000)+SUMIF(IITPhysics!$P$4:$P$1000,$C38,IITPhysics!$Q$4:$Q$1000)+SUMIF(Chem!$P$4:$P$1000,$C38,Chem!$Q$4:$Q$1000)+SUMIF(IITChem!$P$4:$P$1000,$C38,IITChem!$Q$4:$Q$1000)+SUMIF(Maths!$P$4:$P$1000,$C38,Maths!$Q$4:$Q$1000)+SUMIF(IITMaths!$P$4:$P$1000,$C38,IITMaths!$Q$4:$Q$1000)+SUMIF(Bio!$P$4:$P$1000,$C38,Bio!$Q$4:$Q$1000)+SUMIF(FourthLecture!$P$4:$P$1000,$C38,FourthLecture!$Q$4:$Q$1000)+SUMIF(OtherSubjects!$P$4:$P$1000,$C38,OtherSubjects!$Q$4:$Q$1000)</f>
        <v>0</v>
      </c>
    </row>
    <row r="39" spans="1:19">
      <c r="A39" s="239">
        <v>35</v>
      </c>
      <c r="B39" s="240" t="s">
        <v>221</v>
      </c>
      <c r="C39" s="244" t="s">
        <v>222</v>
      </c>
      <c r="D39" s="241">
        <v>8</v>
      </c>
      <c r="E39" s="241"/>
      <c r="F39" s="241"/>
      <c r="G39" s="241"/>
      <c r="H39" s="241"/>
      <c r="I39" s="241"/>
      <c r="J39" s="259"/>
      <c r="K39" s="241"/>
      <c r="L39" s="241" t="s">
        <v>157</v>
      </c>
      <c r="M39" s="241"/>
      <c r="N39" s="258" t="s">
        <v>54</v>
      </c>
      <c r="O39" s="240" t="s">
        <v>68</v>
      </c>
      <c r="P39" s="240"/>
      <c r="Q39" s="258">
        <v>43647</v>
      </c>
      <c r="R39" s="274">
        <f>SUMIF(Physics!$B$4:$B$1000,$C39,Physics!$C$4:$C$1000)+SUMIF(IITPhysics!$B$4:$B$1000,$C39,IITPhysics!$C$4:$C$1000)+SUMIF(Chem!$B$4:$B$1000,$C39,Chem!$C$4:$C$1000)+SUMIF(IITChem!$B$4:$B$1000,$C39,IITChem!$C$4:$C$1000)+SUMIF(Maths!$B$4:$B$1000,$C39,Maths!$C$4:$C$1000)+SUMIF(IITMaths!$B$4:$B$1000,$C39,IITMaths!$C$4:$C$1000)+SUMIF(Bio!$B$4:$B$1000,$C39,Bio!$C$4:$C$1000)+SUMIF(FourthLecture!$B$4:$B$1000,$C39,FourthLecture!$C$4:$C$1000)+SUMIF(OtherSubjects!$B$4:$B$1000,$C39,OtherSubjects!$C$4:$C$1000)</f>
        <v>3000</v>
      </c>
      <c r="S39" s="269">
        <f>SUMIF(Physics!$P$4:$P$1000,$C39,Physics!$Q$4:$Q$1000)+SUMIF(IITPhysics!$P$4:$P$1000,$C39,IITPhysics!$Q$4:$Q$1000)+SUMIF(Chem!$P$4:$P$1000,$C39,Chem!$Q$4:$Q$1000)+SUMIF(IITChem!$P$4:$P$1000,$C39,IITChem!$Q$4:$Q$1000)+SUMIF(Maths!$P$4:$P$1000,$C39,Maths!$Q$4:$Q$1000)+SUMIF(IITMaths!$P$4:$P$1000,$C39,IITMaths!$Q$4:$Q$1000)+SUMIF(Bio!$P$4:$P$1000,$C39,Bio!$Q$4:$Q$1000)+SUMIF(FourthLecture!$P$4:$P$1000,$C39,FourthLecture!$Q$4:$Q$1000)+SUMIF(OtherSubjects!$P$4:$P$1000,$C39,OtherSubjects!$Q$4:$Q$1000)</f>
        <v>12000</v>
      </c>
    </row>
    <row r="40" spans="1:19">
      <c r="A40" s="239">
        <v>36</v>
      </c>
      <c r="B40" s="240" t="s">
        <v>223</v>
      </c>
      <c r="C40" s="244" t="s">
        <v>224</v>
      </c>
      <c r="D40" s="241">
        <v>11</v>
      </c>
      <c r="E40" s="241"/>
      <c r="F40" s="241"/>
      <c r="G40" s="241"/>
      <c r="H40" s="241"/>
      <c r="I40" s="241"/>
      <c r="J40" s="259"/>
      <c r="K40" s="241"/>
      <c r="L40" s="241" t="s">
        <v>225</v>
      </c>
      <c r="M40" s="241"/>
      <c r="N40" s="258" t="s">
        <v>54</v>
      </c>
      <c r="O40" s="240" t="s">
        <v>42</v>
      </c>
      <c r="P40" s="240" t="s">
        <v>43</v>
      </c>
      <c r="Q40" s="258">
        <v>43651</v>
      </c>
      <c r="R40" s="274">
        <f>SUMIF(Physics!$B$4:$B$1000,$C40,Physics!$C$4:$C$1000)+SUMIF(IITPhysics!$B$4:$B$1000,$C40,IITPhysics!$C$4:$C$1000)+SUMIF(Chem!$B$4:$B$1000,$C40,Chem!$C$4:$C$1000)+SUMIF(IITChem!$B$4:$B$1000,$C40,IITChem!$C$4:$C$1000)+SUMIF(Maths!$B$4:$B$1000,$C40,Maths!$C$4:$C$1000)+SUMIF(IITMaths!$B$4:$B$1000,$C40,IITMaths!$C$4:$C$1000)+SUMIF(Bio!$B$4:$B$1000,$C40,Bio!$C$4:$C$1000)+SUMIF(FourthLecture!$B$4:$B$1000,$C40,FourthLecture!$C$4:$C$1000)+SUMIF(OtherSubjects!$B$4:$B$1000,$C40,OtherSubjects!$C$4:$C$1000)</f>
        <v>3000</v>
      </c>
      <c r="S40" s="269">
        <f>SUMIF(Physics!$P$4:$P$1000,$C40,Physics!$Q$4:$Q$1000)+SUMIF(IITPhysics!$P$4:$P$1000,$C40,IITPhysics!$Q$4:$Q$1000)+SUMIF(Chem!$P$4:$P$1000,$C40,Chem!$Q$4:$Q$1000)+SUMIF(IITChem!$P$4:$P$1000,$C40,IITChem!$Q$4:$Q$1000)+SUMIF(Maths!$P$4:$P$1000,$C40,Maths!$Q$4:$Q$1000)+SUMIF(IITMaths!$P$4:$P$1000,$C40,IITMaths!$Q$4:$Q$1000)+SUMIF(Bio!$P$4:$P$1000,$C40,Bio!$Q$4:$Q$1000)+SUMIF(FourthLecture!$P$4:$P$1000,$C40,FourthLecture!$Q$4:$Q$1000)+SUMIF(OtherSubjects!$P$4:$P$1000,$C40,OtherSubjects!$Q$4:$Q$1000)</f>
        <v>0</v>
      </c>
    </row>
    <row r="41" ht="12.75" spans="1:19">
      <c r="A41" s="245">
        <v>37</v>
      </c>
      <c r="B41" s="243" t="s">
        <v>226</v>
      </c>
      <c r="C41" s="243" t="s">
        <v>227</v>
      </c>
      <c r="D41" s="246">
        <v>10</v>
      </c>
      <c r="E41" s="246"/>
      <c r="F41" s="246"/>
      <c r="G41" s="246"/>
      <c r="H41" s="247"/>
      <c r="I41" s="246"/>
      <c r="J41" s="264"/>
      <c r="K41" s="246"/>
      <c r="L41" s="246" t="s">
        <v>228</v>
      </c>
      <c r="M41" s="246"/>
      <c r="N41" s="265" t="s">
        <v>59</v>
      </c>
      <c r="O41" s="240" t="s">
        <v>42</v>
      </c>
      <c r="P41" s="240" t="s">
        <v>72</v>
      </c>
      <c r="Q41" s="265">
        <v>43652</v>
      </c>
      <c r="R41" s="274">
        <f>SUMIF(Physics!$B$4:$B$1000,$C41,Physics!$C$4:$C$1000)+SUMIF(IITPhysics!$B$4:$B$1000,$C41,IITPhysics!$C$4:$C$1000)+SUMIF(Chem!$B$4:$B$1000,$C41,Chem!$C$4:$C$1000)+SUMIF(IITChem!$B$4:$B$1000,$C41,IITChem!$C$4:$C$1000)+SUMIF(Maths!$B$4:$B$1000,$C41,Maths!$C$4:$C$1000)+SUMIF(IITMaths!$B$4:$B$1000,$C41,IITMaths!$C$4:$C$1000)+SUMIF(Bio!$B$4:$B$1000,$C41,Bio!$C$4:$C$1000)+SUMIF(FourthLecture!$B$4:$B$1000,$C41,FourthLecture!$C$4:$C$1000)+SUMIF(OtherSubjects!$B$4:$B$1000,$C41,OtherSubjects!$C$4:$C$1000)</f>
        <v>7333.33333333333</v>
      </c>
      <c r="S41" s="269">
        <f>SUMIF(Physics!$P$4:$P$1000,$C41,Physics!$Q$4:$Q$1000)+SUMIF(IITPhysics!$P$4:$P$1000,$C41,IITPhysics!$Q$4:$Q$1000)+SUMIF(Chem!$P$4:$P$1000,$C41,Chem!$Q$4:$Q$1000)+SUMIF(IITChem!$P$4:$P$1000,$C41,IITChem!$Q$4:$Q$1000)+SUMIF(Maths!$P$4:$P$1000,$C41,Maths!$Q$4:$Q$1000)+SUMIF(IITMaths!$P$4:$P$1000,$C41,IITMaths!$Q$4:$Q$1000)+SUMIF(Bio!$P$4:$P$1000,$C41,Bio!$Q$4:$Q$1000)+SUMIF(FourthLecture!$P$4:$P$1000,$C41,FourthLecture!$Q$4:$Q$1000)+SUMIF(OtherSubjects!$P$4:$P$1000,$C41,OtherSubjects!$Q$4:$Q$1000)</f>
        <v>0</v>
      </c>
    </row>
    <row r="42" ht="12.75" spans="1:19">
      <c r="A42" s="239">
        <v>38</v>
      </c>
      <c r="B42" s="240" t="s">
        <v>229</v>
      </c>
      <c r="C42" s="240" t="s">
        <v>230</v>
      </c>
      <c r="D42" s="241">
        <v>10</v>
      </c>
      <c r="E42" s="241"/>
      <c r="F42" s="241"/>
      <c r="G42" s="241"/>
      <c r="H42" s="242"/>
      <c r="I42" s="242"/>
      <c r="J42" s="259"/>
      <c r="K42" s="241"/>
      <c r="L42" s="241" t="s">
        <v>157</v>
      </c>
      <c r="M42" s="241"/>
      <c r="N42" s="258" t="s">
        <v>54</v>
      </c>
      <c r="O42" s="240" t="s">
        <v>42</v>
      </c>
      <c r="P42" s="240" t="s">
        <v>61</v>
      </c>
      <c r="Q42" s="258">
        <v>43668</v>
      </c>
      <c r="R42" s="274">
        <f>SUMIF(Physics!$B$4:$B$1000,$C42,Physics!$C$4:$C$1000)+SUMIF(IITPhysics!$B$4:$B$1000,$C42,IITPhysics!$C$4:$C$1000)+SUMIF(Chem!$B$4:$B$1000,$C42,Chem!$C$4:$C$1000)+SUMIF(IITChem!$B$4:$B$1000,$C42,IITChem!$C$4:$C$1000)+SUMIF(Maths!$B$4:$B$1000,$C42,Maths!$C$4:$C$1000)+SUMIF(IITMaths!$B$4:$B$1000,$C42,IITMaths!$C$4:$C$1000)+SUMIF(Bio!$B$4:$B$1000,$C42,Bio!$C$4:$C$1000)+SUMIF(FourthLecture!$B$4:$B$1000,$C42,FourthLecture!$C$4:$C$1000)+SUMIF(OtherSubjects!$B$4:$B$1000,$C42,OtherSubjects!$C$4:$C$1000)</f>
        <v>9650</v>
      </c>
      <c r="S42" s="269">
        <f>SUMIF(Physics!$P$4:$P$1000,$C42,Physics!$Q$4:$Q$1000)+SUMIF(IITPhysics!$P$4:$P$1000,$C42,IITPhysics!$Q$4:$Q$1000)+SUMIF(Chem!$P$4:$P$1000,$C42,Chem!$Q$4:$Q$1000)+SUMIF(IITChem!$P$4:$P$1000,$C42,IITChem!$Q$4:$Q$1000)+SUMIF(Maths!$P$4:$P$1000,$C42,Maths!$Q$4:$Q$1000)+SUMIF(IITMaths!$P$4:$P$1000,$C42,IITMaths!$Q$4:$Q$1000)+SUMIF(Bio!$P$4:$P$1000,$C42,Bio!$Q$4:$Q$1000)+SUMIF(FourthLecture!$P$4:$P$1000,$C42,FourthLecture!$Q$4:$Q$1000)+SUMIF(OtherSubjects!$P$4:$P$1000,$C42,OtherSubjects!$Q$4:$Q$1000)</f>
        <v>9500</v>
      </c>
    </row>
    <row r="43" s="223" customFormat="1" ht="12.75" spans="1:23">
      <c r="A43" s="245">
        <v>39</v>
      </c>
      <c r="B43" s="243" t="s">
        <v>231</v>
      </c>
      <c r="C43" s="243" t="s">
        <v>232</v>
      </c>
      <c r="D43" s="246">
        <v>4</v>
      </c>
      <c r="E43" s="246"/>
      <c r="F43" s="246"/>
      <c r="G43" s="246"/>
      <c r="H43" s="247"/>
      <c r="I43" s="246"/>
      <c r="J43" s="264"/>
      <c r="K43" s="246"/>
      <c r="L43" s="246" t="s">
        <v>154</v>
      </c>
      <c r="M43" s="246"/>
      <c r="N43" s="265" t="s">
        <v>54</v>
      </c>
      <c r="O43" s="240" t="s">
        <v>68</v>
      </c>
      <c r="P43" s="240"/>
      <c r="Q43" s="265">
        <v>43678</v>
      </c>
      <c r="R43" s="274">
        <f>SUMIF(Physics!$B$4:$B$1000,$C43,Physics!$C$4:$C$1000)+SUMIF(IITPhysics!$B$4:$B$1000,$C43,IITPhysics!$C$4:$C$1000)+SUMIF(Chem!$B$4:$B$1000,$C43,Chem!$C$4:$C$1000)+SUMIF(IITChem!$B$4:$B$1000,$C43,IITChem!$C$4:$C$1000)+SUMIF(Maths!$B$4:$B$1000,$C43,Maths!$C$4:$C$1000)+SUMIF(IITMaths!$B$4:$B$1000,$C43,IITMaths!$C$4:$C$1000)+SUMIF(Bio!$B$4:$B$1000,$C43,Bio!$C$4:$C$1000)+SUMIF(FourthLecture!$B$4:$B$1000,$C43,FourthLecture!$C$4:$C$1000)+SUMIF(OtherSubjects!$B$4:$B$1000,$C43,OtherSubjects!$C$4:$C$1000)</f>
        <v>6000</v>
      </c>
      <c r="S43" s="275">
        <f>SUMIF(Physics!$P$4:$P$1000,$C43,Physics!$Q$4:$Q$1000)+SUMIF(IITPhysics!$P$4:$P$1000,$C43,IITPhysics!$Q$4:$Q$1000)+SUMIF(Chem!$P$4:$P$1000,$C43,Chem!$Q$4:$Q$1000)+SUMIF(IITChem!$P$4:$P$1000,$C43,IITChem!$Q$4:$Q$1000)+SUMIF(Maths!$P$4:$P$1000,$C43,Maths!$Q$4:$Q$1000)+SUMIF(IITMaths!$P$4:$P$1000,$C43,IITMaths!$Q$4:$Q$1000)+SUMIF(Bio!$P$4:$P$1000,$C43,Bio!$Q$4:$Q$1000)+SUMIF(FourthLecture!$P$4:$P$1000,$C43,FourthLecture!$Q$4:$Q$1000)+SUMIF(OtherSubjects!$P$4:$P$1000,$C43,OtherSubjects!$Q$4:$Q$1000)</f>
        <v>6000</v>
      </c>
      <c r="V43" s="276"/>
      <c r="W43" s="276"/>
    </row>
    <row r="44" ht="12.75" spans="1:19">
      <c r="A44" s="239">
        <v>40</v>
      </c>
      <c r="B44" s="240" t="s">
        <v>233</v>
      </c>
      <c r="C44" s="240" t="s">
        <v>234</v>
      </c>
      <c r="D44" s="241">
        <v>8</v>
      </c>
      <c r="E44" s="241"/>
      <c r="F44" s="241"/>
      <c r="G44" s="241"/>
      <c r="H44" s="242"/>
      <c r="I44" s="241"/>
      <c r="J44" s="264"/>
      <c r="K44" s="241"/>
      <c r="L44" s="241" t="s">
        <v>162</v>
      </c>
      <c r="M44" s="241"/>
      <c r="N44" s="258" t="s">
        <v>59</v>
      </c>
      <c r="O44" s="240" t="s">
        <v>42</v>
      </c>
      <c r="P44" s="240" t="s">
        <v>58</v>
      </c>
      <c r="Q44" s="265">
        <v>43678</v>
      </c>
      <c r="R44" s="274">
        <f>SUMIF(Physics!$B$4:$B$1000,$C44,Physics!$C$4:$C$1000)+SUMIF(IITPhysics!$B$4:$B$1000,$C44,IITPhysics!$C$4:$C$1000)+SUMIF(Chem!$B$4:$B$1000,$C44,Chem!$C$4:$C$1000)+SUMIF(IITChem!$B$4:$B$1000,$C44,IITChem!$C$4:$C$1000)+SUMIF(Maths!$B$4:$B$1000,$C44,Maths!$C$4:$C$1000)+SUMIF(IITMaths!$B$4:$B$1000,$C44,IITMaths!$C$4:$C$1000)+SUMIF(Bio!$B$4:$B$1000,$C44,Bio!$C$4:$C$1000)+SUMIF(FourthLecture!$B$4:$B$1000,$C44,FourthLecture!$C$4:$C$1000)+SUMIF(OtherSubjects!$B$4:$B$1000,$C44,OtherSubjects!$C$4:$C$1000)</f>
        <v>14025</v>
      </c>
      <c r="S44" s="269">
        <f>SUMIF(Physics!$P$4:$P$1000,$C44,Physics!$Q$4:$Q$1000)+SUMIF(IITPhysics!$P$4:$P$1000,$C44,IITPhysics!$Q$4:$Q$1000)+SUMIF(Chem!$P$4:$P$1000,$C44,Chem!$Q$4:$Q$1000)+SUMIF(IITChem!$P$4:$P$1000,$C44,IITChem!$Q$4:$Q$1000)+SUMIF(Maths!$P$4:$P$1000,$C44,Maths!$Q$4:$Q$1000)+SUMIF(IITMaths!$P$4:$P$1000,$C44,IITMaths!$Q$4:$Q$1000)+SUMIF(Bio!$P$4:$P$1000,$C44,Bio!$Q$4:$Q$1000)+SUMIF(FourthLecture!$P$4:$P$1000,$C44,FourthLecture!$Q$4:$Q$1000)+SUMIF(OtherSubjects!$P$4:$P$1000,$C44,OtherSubjects!$Q$4:$Q$1000)</f>
        <v>0</v>
      </c>
    </row>
    <row r="45" ht="12.75" spans="1:19">
      <c r="A45" s="248">
        <v>41</v>
      </c>
      <c r="B45" s="249" t="s">
        <v>235</v>
      </c>
      <c r="C45" s="249" t="s">
        <v>236</v>
      </c>
      <c r="D45" s="250">
        <v>8</v>
      </c>
      <c r="E45" s="250"/>
      <c r="F45" s="250"/>
      <c r="G45" s="250"/>
      <c r="H45" s="251"/>
      <c r="I45" s="250"/>
      <c r="J45" s="266"/>
      <c r="K45" s="250"/>
      <c r="L45" s="250" t="s">
        <v>162</v>
      </c>
      <c r="M45" s="250"/>
      <c r="N45" s="267" t="s">
        <v>59</v>
      </c>
      <c r="O45" s="240" t="s">
        <v>42</v>
      </c>
      <c r="P45" s="240" t="s">
        <v>58</v>
      </c>
      <c r="Q45" s="267">
        <v>43678</v>
      </c>
      <c r="R45" s="274">
        <f>SUMIF(Physics!$B$4:$B$1000,$C45,Physics!$C$4:$C$1000)+SUMIF(IITPhysics!$B$4:$B$1000,$C45,IITPhysics!$C$4:$C$1000)+SUMIF(Chem!$B$4:$B$1000,$C45,Chem!$C$4:$C$1000)+SUMIF(IITChem!$B$4:$B$1000,$C45,IITChem!$C$4:$C$1000)+SUMIF(Maths!$B$4:$B$1000,$C45,Maths!$C$4:$C$1000)+SUMIF(IITMaths!$B$4:$B$1000,$C45,IITMaths!$C$4:$C$1000)+SUMIF(Bio!$B$4:$B$1000,$C45,Bio!$C$4:$C$1000)+SUMIF(FourthLecture!$B$4:$B$1000,$C45,FourthLecture!$C$4:$C$1000)+SUMIF(OtherSubjects!$B$4:$B$1000,$C45,OtherSubjects!$C$4:$C$1000)</f>
        <v>14025</v>
      </c>
      <c r="S45" s="269">
        <f>SUMIF(Physics!$P$4:$P$1000,$C45,Physics!$Q$4:$Q$1000)+SUMIF(IITPhysics!$P$4:$P$1000,$C45,IITPhysics!$Q$4:$Q$1000)+SUMIF(Chem!$P$4:$P$1000,$C45,Chem!$Q$4:$Q$1000)+SUMIF(IITChem!$P$4:$P$1000,$C45,IITChem!$Q$4:$Q$1000)+SUMIF(Maths!$P$4:$P$1000,$C45,Maths!$Q$4:$Q$1000)+SUMIF(IITMaths!$P$4:$P$1000,$C45,IITMaths!$Q$4:$Q$1000)+SUMIF(Bio!$P$4:$P$1000,$C45,Bio!$Q$4:$Q$1000)+SUMIF(FourthLecture!$P$4:$P$1000,$C45,FourthLecture!$Q$4:$Q$1000)+SUMIF(OtherSubjects!$P$4:$P$1000,$C45,OtherSubjects!$Q$4:$Q$1000)</f>
        <v>0</v>
      </c>
    </row>
    <row r="46" ht="12.75" spans="1:19">
      <c r="A46" s="239">
        <v>42</v>
      </c>
      <c r="B46" s="240" t="s">
        <v>237</v>
      </c>
      <c r="C46" s="252" t="s">
        <v>238</v>
      </c>
      <c r="D46" s="241">
        <v>8</v>
      </c>
      <c r="E46" s="241"/>
      <c r="F46" s="241"/>
      <c r="G46" s="241"/>
      <c r="H46" s="242"/>
      <c r="I46" s="242"/>
      <c r="J46" s="260"/>
      <c r="K46" s="241"/>
      <c r="L46" s="241" t="s">
        <v>228</v>
      </c>
      <c r="M46" s="241"/>
      <c r="N46" s="258" t="s">
        <v>54</v>
      </c>
      <c r="O46" s="240" t="s">
        <v>42</v>
      </c>
      <c r="P46" s="240" t="s">
        <v>61</v>
      </c>
      <c r="Q46" s="265">
        <v>43709</v>
      </c>
      <c r="R46" s="274">
        <f>SUMIF(Physics!$B$4:$B$1000,$C46,Physics!$C$4:$C$1000)+SUMIF(IITPhysics!$B$4:$B$1000,$C46,IITPhysics!$C$4:$C$1000)+SUMIF(Chem!$B$4:$B$1000,$C46,Chem!$C$4:$C$1000)+SUMIF(IITChem!$B$4:$B$1000,$C46,IITChem!$C$4:$C$1000)+SUMIF(Maths!$B$4:$B$1000,$C46,Maths!$C$4:$C$1000)+SUMIF(IITMaths!$B$4:$B$1000,$C46,IITMaths!$C$4:$C$1000)+SUMIF(Bio!$B$4:$B$1000,$C46,Bio!$C$4:$C$1000)+SUMIF(FourthLecture!$B$4:$B$1000,$C46,FourthLecture!$C$4:$C$1000)+SUMIF(OtherSubjects!$B$4:$B$1000,$C46,OtherSubjects!$C$4:$C$1000)</f>
        <v>7450</v>
      </c>
      <c r="S46" s="269">
        <f>SUMIF(Physics!$P$4:$P$1000,$C46,Physics!$Q$4:$Q$1000)+SUMIF(IITPhysics!$P$4:$P$1000,$C46,IITPhysics!$Q$4:$Q$1000)+SUMIF(Chem!$P$4:$P$1000,$C46,Chem!$Q$4:$Q$1000)+SUMIF(IITChem!$P$4:$P$1000,$C46,IITChem!$Q$4:$Q$1000)+SUMIF(Maths!$P$4:$P$1000,$C46,Maths!$Q$4:$Q$1000)+SUMIF(IITMaths!$P$4:$P$1000,$C46,IITMaths!$Q$4:$Q$1000)+SUMIF(Bio!$P$4:$P$1000,$C46,Bio!$Q$4:$Q$1000)+SUMIF(FourthLecture!$P$4:$P$1000,$C46,FourthLecture!$Q$4:$Q$1000)+SUMIF(OtherSubjects!$P$4:$P$1000,$C46,OtherSubjects!$Q$4:$Q$1000)</f>
        <v>0</v>
      </c>
    </row>
    <row r="47" ht="12.75" spans="1:19">
      <c r="A47" s="239">
        <v>43</v>
      </c>
      <c r="B47" s="240" t="s">
        <v>239</v>
      </c>
      <c r="C47" s="252" t="s">
        <v>240</v>
      </c>
      <c r="D47" s="241">
        <v>1</v>
      </c>
      <c r="E47" s="246"/>
      <c r="F47" s="246"/>
      <c r="G47" s="246"/>
      <c r="H47" s="247"/>
      <c r="I47" s="246"/>
      <c r="J47" s="263"/>
      <c r="K47" s="246"/>
      <c r="L47" s="246" t="s">
        <v>154</v>
      </c>
      <c r="M47" s="246"/>
      <c r="N47" s="265" t="s">
        <v>54</v>
      </c>
      <c r="O47" s="240" t="s">
        <v>68</v>
      </c>
      <c r="P47" s="240"/>
      <c r="Q47" s="265">
        <v>43709</v>
      </c>
      <c r="R47" s="274">
        <f>SUMIF(Physics!$B$4:$B$1000,$C47,Physics!$C$4:$C$1000)+SUMIF(IITPhysics!$B$4:$B$1000,$C47,IITPhysics!$C$4:$C$1000)+SUMIF(Chem!$B$4:$B$1000,$C47,Chem!$C$4:$C$1000)+SUMIF(IITChem!$B$4:$B$1000,$C47,IITChem!$C$4:$C$1000)+SUMIF(Maths!$B$4:$B$1000,$C47,Maths!$C$4:$C$1000)+SUMIF(IITMaths!$B$4:$B$1000,$C47,IITMaths!$C$4:$C$1000)+SUMIF(Bio!$B$4:$B$1000,$C47,Bio!$C$4:$C$1000)+SUMIF(FourthLecture!$B$4:$B$1000,$C47,FourthLecture!$C$4:$C$1000)+SUMIF(OtherSubjects!$B$4:$B$1000,$C47,OtherSubjects!$C$4:$C$1000)</f>
        <v>3000</v>
      </c>
      <c r="S47" s="269">
        <f>SUMIF(Physics!$P$4:$P$1000,$C47,Physics!$Q$4:$Q$1000)+SUMIF(IITPhysics!$P$4:$P$1000,$C47,IITPhysics!$Q$4:$Q$1000)+SUMIF(Chem!$P$4:$P$1000,$C47,Chem!$Q$4:$Q$1000)+SUMIF(IITChem!$P$4:$P$1000,$C47,IITChem!$Q$4:$Q$1000)+SUMIF(Maths!$P$4:$P$1000,$C47,Maths!$Q$4:$Q$1000)+SUMIF(IITMaths!$P$4:$P$1000,$C47,IITMaths!$Q$4:$Q$1000)+SUMIF(Bio!$P$4:$P$1000,$C47,Bio!$Q$4:$Q$1000)+SUMIF(FourthLecture!$P$4:$P$1000,$C47,FourthLecture!$Q$4:$Q$1000)+SUMIF(OtherSubjects!$P$4:$P$1000,$C47,OtherSubjects!$Q$4:$Q$1000)</f>
        <v>3000</v>
      </c>
    </row>
    <row r="48" spans="1:19">
      <c r="A48" s="239">
        <v>44</v>
      </c>
      <c r="B48" s="240" t="s">
        <v>241</v>
      </c>
      <c r="C48" s="243" t="s">
        <v>242</v>
      </c>
      <c r="D48" s="241">
        <v>9</v>
      </c>
      <c r="E48" s="241"/>
      <c r="F48" s="241"/>
      <c r="G48" s="241"/>
      <c r="H48" s="241"/>
      <c r="I48" s="241"/>
      <c r="J48" s="260"/>
      <c r="K48" s="246"/>
      <c r="L48" s="241" t="s">
        <v>162</v>
      </c>
      <c r="M48" s="241"/>
      <c r="N48" s="258" t="s">
        <v>59</v>
      </c>
      <c r="O48" s="240" t="s">
        <v>42</v>
      </c>
      <c r="P48" s="240" t="s">
        <v>58</v>
      </c>
      <c r="Q48" s="265">
        <v>43739</v>
      </c>
      <c r="R48" s="274">
        <f>SUMIF(Physics!$B$4:$B$1000,$C48,Physics!$C$4:$C$1000)+SUMIF(IITPhysics!$B$4:$B$1000,$C48,IITPhysics!$C$4:$C$1000)+SUMIF(Chem!$B$4:$B$1000,$C48,Chem!$C$4:$C$1000)+SUMIF(IITChem!$B$4:$B$1000,$C48,IITChem!$C$4:$C$1000)+SUMIF(Maths!$B$4:$B$1000,$C48,Maths!$C$4:$C$1000)+SUMIF(IITMaths!$B$4:$B$1000,$C48,IITMaths!$C$4:$C$1000)+SUMIF(Bio!$B$4:$B$1000,$C48,Bio!$C$4:$C$1000)+SUMIF(FourthLecture!$B$4:$B$1000,$C48,FourthLecture!$C$4:$C$1000)+SUMIF(OtherSubjects!$B$4:$B$1000,$C48,OtherSubjects!$C$4:$C$1000)</f>
        <v>9625</v>
      </c>
      <c r="S48" s="269">
        <f>SUMIF(Physics!$P$4:$P$1000,$C48,Physics!$Q$4:$Q$1000)+SUMIF(IITPhysics!$P$4:$P$1000,$C48,IITPhysics!$Q$4:$Q$1000)+SUMIF(Chem!$P$4:$P$1000,$C48,Chem!$Q$4:$Q$1000)+SUMIF(IITChem!$P$4:$P$1000,$C48,IITChem!$Q$4:$Q$1000)+SUMIF(Maths!$P$4:$P$1000,$C48,Maths!$Q$4:$Q$1000)+SUMIF(IITMaths!$P$4:$P$1000,$C48,IITMaths!$Q$4:$Q$1000)+SUMIF(Bio!$P$4:$P$1000,$C48,Bio!$Q$4:$Q$1000)+SUMIF(FourthLecture!$P$4:$P$1000,$C48,FourthLecture!$Q$4:$Q$1000)+SUMIF(OtherSubjects!$P$4:$P$1000,$C48,OtherSubjects!$Q$4:$Q$1000)</f>
        <v>0</v>
      </c>
    </row>
    <row r="49" spans="1:19">
      <c r="A49" s="239">
        <v>45</v>
      </c>
      <c r="B49" s="240" t="s">
        <v>243</v>
      </c>
      <c r="C49" s="243" t="s">
        <v>244</v>
      </c>
      <c r="D49" s="241">
        <v>9</v>
      </c>
      <c r="E49" s="241"/>
      <c r="F49" s="241"/>
      <c r="G49" s="241"/>
      <c r="H49" s="241"/>
      <c r="I49" s="241"/>
      <c r="J49" s="260"/>
      <c r="K49" s="246"/>
      <c r="L49" s="241" t="s">
        <v>162</v>
      </c>
      <c r="M49" s="241"/>
      <c r="N49" s="258" t="s">
        <v>54</v>
      </c>
      <c r="O49" s="240" t="s">
        <v>42</v>
      </c>
      <c r="P49" s="240" t="s">
        <v>63</v>
      </c>
      <c r="Q49" s="265">
        <v>43746</v>
      </c>
      <c r="R49" s="274">
        <f>SUMIF(Physics!$B$4:$B$1000,$C49,Physics!$C$4:$C$1000)+SUMIF(IITPhysics!$B$4:$B$1000,$C49,IITPhysics!$C$4:$C$1000)+SUMIF(Chem!$B$4:$B$1000,$C49,Chem!$C$4:$C$1000)+SUMIF(IITChem!$B$4:$B$1000,$C49,IITChem!$C$4:$C$1000)+SUMIF(Maths!$B$4:$B$1000,$C49,Maths!$C$4:$C$1000)+SUMIF(IITMaths!$B$4:$B$1000,$C49,IITMaths!$C$4:$C$1000)+SUMIF(Bio!$B$4:$B$1000,$C49,Bio!$C$4:$C$1000)+SUMIF(FourthLecture!$B$4:$B$1000,$C49,FourthLecture!$C$4:$C$1000)+SUMIF(OtherSubjects!$B$4:$B$1000,$C49,OtherSubjects!$C$4:$C$1000)</f>
        <v>0</v>
      </c>
      <c r="S49" s="269">
        <f>SUMIF(Physics!$P$4:$P$1000,$C49,Physics!$Q$4:$Q$1000)+SUMIF(IITPhysics!$P$4:$P$1000,$C49,IITPhysics!$Q$4:$Q$1000)+SUMIF(Chem!$P$4:$P$1000,$C49,Chem!$Q$4:$Q$1000)+SUMIF(IITChem!$P$4:$P$1000,$C49,IITChem!$Q$4:$Q$1000)+SUMIF(Maths!$P$4:$P$1000,$C49,Maths!$Q$4:$Q$1000)+SUMIF(IITMaths!$P$4:$P$1000,$C49,IITMaths!$Q$4:$Q$1000)+SUMIF(Bio!$P$4:$P$1000,$C49,Bio!$Q$4:$Q$1000)+SUMIF(FourthLecture!$P$4:$P$1000,$C49,FourthLecture!$Q$4:$Q$1000)+SUMIF(OtherSubjects!$P$4:$P$1000,$C49,OtherSubjects!$Q$4:$Q$1000)</f>
        <v>0</v>
      </c>
    </row>
    <row r="50" spans="1:19">
      <c r="A50" s="239">
        <v>46</v>
      </c>
      <c r="B50" s="240" t="s">
        <v>245</v>
      </c>
      <c r="C50" s="243" t="s">
        <v>246</v>
      </c>
      <c r="D50" s="241">
        <v>10</v>
      </c>
      <c r="E50" s="241"/>
      <c r="F50" s="241"/>
      <c r="G50" s="241"/>
      <c r="H50" s="241"/>
      <c r="I50" s="241"/>
      <c r="J50" s="263"/>
      <c r="K50" s="246"/>
      <c r="L50" s="241" t="s">
        <v>162</v>
      </c>
      <c r="M50" s="241"/>
      <c r="N50" s="258" t="s">
        <v>54</v>
      </c>
      <c r="O50" s="240" t="s">
        <v>68</v>
      </c>
      <c r="P50" s="240"/>
      <c r="Q50" s="265">
        <v>43748</v>
      </c>
      <c r="R50" s="274">
        <f>SUMIF(Physics!$B$4:$B$1000,$C50,Physics!$C$4:$C$1000)+SUMIF(IITPhysics!$B$4:$B$1000,$C50,IITPhysics!$C$4:$C$1000)+SUMIF(Chem!$B$4:$B$1000,$C50,Chem!$C$4:$C$1000)+SUMIF(IITChem!$B$4:$B$1000,$C50,IITChem!$C$4:$C$1000)+SUMIF(Maths!$B$4:$B$1000,$C50,Maths!$C$4:$C$1000)+SUMIF(IITMaths!$B$4:$B$1000,$C50,IITMaths!$C$4:$C$1000)+SUMIF(Bio!$B$4:$B$1000,$C50,Bio!$C$4:$C$1000)+SUMIF(FourthLecture!$B$4:$B$1000,$C50,FourthLecture!$C$4:$C$1000)+SUMIF(OtherSubjects!$B$4:$B$1000,$C50,OtherSubjects!$C$4:$C$1000)</f>
        <v>9750</v>
      </c>
      <c r="S50" s="269">
        <f>SUMIF(Physics!$P$4:$P$1000,$C50,Physics!$Q$4:$Q$1000)+SUMIF(IITPhysics!$P$4:$P$1000,$C50,IITPhysics!$Q$4:$Q$1000)+SUMIF(Chem!$P$4:$P$1000,$C50,Chem!$Q$4:$Q$1000)+SUMIF(IITChem!$P$4:$P$1000,$C50,IITChem!$Q$4:$Q$1000)+SUMIF(Maths!$P$4:$P$1000,$C50,Maths!$Q$4:$Q$1000)+SUMIF(IITMaths!$P$4:$P$1000,$C50,IITMaths!$Q$4:$Q$1000)+SUMIF(Bio!$P$4:$P$1000,$C50,Bio!$Q$4:$Q$1000)+SUMIF(FourthLecture!$P$4:$P$1000,$C50,FourthLecture!$Q$4:$Q$1000)+SUMIF(OtherSubjects!$P$4:$P$1000,$C50,OtherSubjects!$Q$4:$Q$1000)</f>
        <v>12000</v>
      </c>
    </row>
    <row r="51" spans="1:19">
      <c r="A51" s="239">
        <v>47</v>
      </c>
      <c r="B51" s="240" t="s">
        <v>247</v>
      </c>
      <c r="C51" s="243" t="s">
        <v>248</v>
      </c>
      <c r="D51" s="241">
        <v>9</v>
      </c>
      <c r="E51" s="241"/>
      <c r="F51" s="241"/>
      <c r="G51" s="241"/>
      <c r="H51" s="241"/>
      <c r="I51" s="241"/>
      <c r="J51" s="260"/>
      <c r="K51" s="241"/>
      <c r="L51" s="241" t="s">
        <v>162</v>
      </c>
      <c r="M51" s="241"/>
      <c r="N51" s="258" t="s">
        <v>59</v>
      </c>
      <c r="O51" s="240" t="s">
        <v>42</v>
      </c>
      <c r="P51" s="240" t="s">
        <v>43</v>
      </c>
      <c r="Q51" s="258">
        <v>43770</v>
      </c>
      <c r="R51" s="274">
        <f>SUMIF(Physics!$B$4:$B$1000,$C51,Physics!$C$4:$C$1000)+SUMIF(IITPhysics!$B$4:$B$1000,$C51,IITPhysics!$C$4:$C$1000)+SUMIF(Chem!$B$4:$B$1000,$C51,Chem!$C$4:$C$1000)+SUMIF(IITChem!$B$4:$B$1000,$C51,IITChem!$C$4:$C$1000)+SUMIF(Maths!$B$4:$B$1000,$C51,Maths!$C$4:$C$1000)+SUMIF(IITMaths!$B$4:$B$1000,$C51,IITMaths!$C$4:$C$1000)+SUMIF(Bio!$B$4:$B$1000,$C51,Bio!$C$4:$C$1000)+SUMIF(FourthLecture!$B$4:$B$1000,$C51,FourthLecture!$C$4:$C$1000)+SUMIF(OtherSubjects!$B$4:$B$1000,$C51,OtherSubjects!$C$4:$C$1000)</f>
        <v>0</v>
      </c>
      <c r="S51" s="269">
        <f>SUMIF(Physics!$P$4:$P$1000,$C51,Physics!$Q$4:$Q$1000)+SUMIF(IITPhysics!$P$4:$P$1000,$C51,IITPhysics!$Q$4:$Q$1000)+SUMIF(Chem!$P$4:$P$1000,$C51,Chem!$Q$4:$Q$1000)+SUMIF(IITChem!$P$4:$P$1000,$C51,IITChem!$Q$4:$Q$1000)+SUMIF(Maths!$P$4:$P$1000,$C51,Maths!$Q$4:$Q$1000)+SUMIF(IITMaths!$P$4:$P$1000,$C51,IITMaths!$Q$4:$Q$1000)+SUMIF(Bio!$P$4:$P$1000,$C51,Bio!$Q$4:$Q$1000)+SUMIF(FourthLecture!$P$4:$P$1000,$C51,FourthLecture!$Q$4:$Q$1000)+SUMIF(OtherSubjects!$P$4:$P$1000,$C51,OtherSubjects!$Q$4:$Q$1000)</f>
        <v>0</v>
      </c>
    </row>
    <row r="52" spans="1:19">
      <c r="A52" s="239">
        <v>48</v>
      </c>
      <c r="B52" s="240" t="s">
        <v>249</v>
      </c>
      <c r="C52" s="243" t="s">
        <v>250</v>
      </c>
      <c r="D52" s="241">
        <v>10</v>
      </c>
      <c r="E52" s="241"/>
      <c r="F52" s="241"/>
      <c r="G52" s="241"/>
      <c r="H52" s="241"/>
      <c r="I52" s="241"/>
      <c r="J52" s="259"/>
      <c r="K52" s="241"/>
      <c r="L52" s="241" t="s">
        <v>162</v>
      </c>
      <c r="M52" s="241"/>
      <c r="N52" s="258" t="s">
        <v>59</v>
      </c>
      <c r="O52" s="240" t="s">
        <v>68</v>
      </c>
      <c r="P52" s="240"/>
      <c r="Q52" s="258">
        <v>43770</v>
      </c>
      <c r="R52" s="274">
        <f>SUMIF(Physics!$B$4:$B$1000,$C52,Physics!$C$4:$C$1000)+SUMIF(IITPhysics!$B$4:$B$1000,$C52,IITPhysics!$C$4:$C$1000)+SUMIF(Chem!$B$4:$B$1000,$C52,Chem!$C$4:$C$1000)+SUMIF(IITChem!$B$4:$B$1000,$C52,IITChem!$C$4:$C$1000)+SUMIF(Maths!$B$4:$B$1000,$C52,Maths!$C$4:$C$1000)+SUMIF(IITMaths!$B$4:$B$1000,$C52,IITMaths!$C$4:$C$1000)+SUMIF(Bio!$B$4:$B$1000,$C52,Bio!$C$4:$C$1000)+SUMIF(FourthLecture!$B$4:$B$1000,$C52,FourthLecture!$C$4:$C$1000)+SUMIF(OtherSubjects!$B$4:$B$1000,$C52,OtherSubjects!$C$4:$C$1000)</f>
        <v>9650</v>
      </c>
      <c r="S52" s="269">
        <f>SUMIF(Physics!$P$4:$P$1000,$C52,Physics!$Q$4:$Q$1000)+SUMIF(IITPhysics!$P$4:$P$1000,$C52,IITPhysics!$Q$4:$Q$1000)+SUMIF(Chem!$P$4:$P$1000,$C52,Chem!$Q$4:$Q$1000)+SUMIF(IITChem!$P$4:$P$1000,$C52,IITChem!$Q$4:$Q$1000)+SUMIF(Maths!$P$4:$P$1000,$C52,Maths!$Q$4:$Q$1000)+SUMIF(IITMaths!$P$4:$P$1000,$C52,IITMaths!$Q$4:$Q$1000)+SUMIF(Bio!$P$4:$P$1000,$C52,Bio!$Q$4:$Q$1000)+SUMIF(FourthLecture!$P$4:$P$1000,$C52,FourthLecture!$Q$4:$Q$1000)+SUMIF(OtherSubjects!$P$4:$P$1000,$C52,OtherSubjects!$Q$4:$Q$1000)</f>
        <v>12000</v>
      </c>
    </row>
    <row r="53" spans="1:19">
      <c r="A53" s="239">
        <v>49</v>
      </c>
      <c r="B53" s="240" t="s">
        <v>251</v>
      </c>
      <c r="C53" s="243" t="s">
        <v>252</v>
      </c>
      <c r="D53" s="241">
        <v>10</v>
      </c>
      <c r="E53" s="241"/>
      <c r="F53" s="241"/>
      <c r="G53" s="241"/>
      <c r="H53" s="241"/>
      <c r="I53" s="241"/>
      <c r="J53" s="260"/>
      <c r="K53" s="241"/>
      <c r="L53" s="241" t="s">
        <v>162</v>
      </c>
      <c r="M53" s="241"/>
      <c r="N53" s="258" t="s">
        <v>54</v>
      </c>
      <c r="O53" s="240" t="s">
        <v>68</v>
      </c>
      <c r="P53" s="240"/>
      <c r="Q53" s="258">
        <v>43773</v>
      </c>
      <c r="R53" s="274">
        <f>SUMIF(Physics!$B$4:$B$1000,$C53,Physics!$C$4:$C$1000)+SUMIF(IITPhysics!$B$4:$B$1000,$C53,IITPhysics!$C$4:$C$1000)+SUMIF(Chem!$B$4:$B$1000,$C53,Chem!$C$4:$C$1000)+SUMIF(IITChem!$B$4:$B$1000,$C53,IITChem!$C$4:$C$1000)+SUMIF(Maths!$B$4:$B$1000,$C53,Maths!$C$4:$C$1000)+SUMIF(IITMaths!$B$4:$B$1000,$C53,IITMaths!$C$4:$C$1000)+SUMIF(Bio!$B$4:$B$1000,$C53,Bio!$C$4:$C$1000)+SUMIF(FourthLecture!$B$4:$B$1000,$C53,FourthLecture!$C$4:$C$1000)+SUMIF(OtherSubjects!$B$4:$B$1000,$C53,OtherSubjects!$C$4:$C$1000)</f>
        <v>9625</v>
      </c>
      <c r="S53" s="269">
        <f>SUMIF(Physics!$P$4:$P$1000,$C53,Physics!$Q$4:$Q$1000)+SUMIF(IITPhysics!$P$4:$P$1000,$C53,IITPhysics!$Q$4:$Q$1000)+SUMIF(Chem!$P$4:$P$1000,$C53,Chem!$Q$4:$Q$1000)+SUMIF(IITChem!$P$4:$P$1000,$C53,IITChem!$Q$4:$Q$1000)+SUMIF(Maths!$P$4:$P$1000,$C53,Maths!$Q$4:$Q$1000)+SUMIF(IITMaths!$P$4:$P$1000,$C53,IITMaths!$Q$4:$Q$1000)+SUMIF(Bio!$P$4:$P$1000,$C53,Bio!$Q$4:$Q$1000)+SUMIF(FourthLecture!$P$4:$P$1000,$C53,FourthLecture!$Q$4:$Q$1000)+SUMIF(OtherSubjects!$P$4:$P$1000,$C53,OtherSubjects!$Q$4:$Q$1000)</f>
        <v>12000</v>
      </c>
    </row>
    <row r="54" spans="1:19">
      <c r="A54" s="239">
        <v>50</v>
      </c>
      <c r="B54" s="240" t="s">
        <v>253</v>
      </c>
      <c r="C54" s="243" t="s">
        <v>254</v>
      </c>
      <c r="D54" s="241">
        <v>12</v>
      </c>
      <c r="E54" s="241"/>
      <c r="F54" s="241"/>
      <c r="G54" s="241"/>
      <c r="H54" s="241"/>
      <c r="I54" s="241"/>
      <c r="J54" s="259"/>
      <c r="K54" s="241"/>
      <c r="L54" s="241" t="s">
        <v>255</v>
      </c>
      <c r="M54" s="241"/>
      <c r="N54" s="258" t="s">
        <v>54</v>
      </c>
      <c r="O54" s="240" t="s">
        <v>71</v>
      </c>
      <c r="P54" s="240"/>
      <c r="Q54" s="258">
        <v>43773</v>
      </c>
      <c r="R54" s="274">
        <f>SUMIF(Physics!$B$4:$B$1000,$C54,Physics!$C$4:$C$1000)+SUMIF(IITPhysics!$B$4:$B$1000,$C54,IITPhysics!$C$4:$C$1000)+SUMIF(Chem!$B$4:$B$1000,$C54,Chem!$C$4:$C$1000)+SUMIF(IITChem!$B$4:$B$1000,$C54,IITChem!$C$4:$C$1000)+SUMIF(Maths!$B$4:$B$1000,$C54,Maths!$C$4:$C$1000)+SUMIF(IITMaths!$B$4:$B$1000,$C54,IITMaths!$C$4:$C$1000)+SUMIF(Bio!$B$4:$B$1000,$C54,Bio!$C$4:$C$1000)+SUMIF(FourthLecture!$B$4:$B$1000,$C54,FourthLecture!$C$4:$C$1000)+SUMIF(OtherSubjects!$B$4:$B$1000,$C54,OtherSubjects!$C$4:$C$1000)</f>
        <v>5300</v>
      </c>
      <c r="S54" s="269">
        <f>SUMIF(Physics!$P$4:$P$1000,$C54,Physics!$Q$4:$Q$1000)+SUMIF(IITPhysics!$P$4:$P$1000,$C54,IITPhysics!$Q$4:$Q$1000)+SUMIF(Chem!$P$4:$P$1000,$C54,Chem!$Q$4:$Q$1000)+SUMIF(IITChem!$P$4:$P$1000,$C54,IITChem!$Q$4:$Q$1000)+SUMIF(Maths!$P$4:$P$1000,$C54,Maths!$Q$4:$Q$1000)+SUMIF(IITMaths!$P$4:$P$1000,$C54,IITMaths!$Q$4:$Q$1000)+SUMIF(Bio!$P$4:$P$1000,$C54,Bio!$Q$4:$Q$1000)+SUMIF(FourthLecture!$P$4:$P$1000,$C54,FourthLecture!$Q$4:$Q$1000)+SUMIF(OtherSubjects!$P$4:$P$1000,$C54,OtherSubjects!$Q$4:$Q$1000)</f>
        <v>8500</v>
      </c>
    </row>
    <row r="55" spans="1:19">
      <c r="A55" s="239">
        <v>51</v>
      </c>
      <c r="B55" s="240" t="s">
        <v>256</v>
      </c>
      <c r="C55" s="243" t="s">
        <v>257</v>
      </c>
      <c r="D55" s="241">
        <v>1</v>
      </c>
      <c r="E55" s="241"/>
      <c r="F55" s="241"/>
      <c r="G55" s="241"/>
      <c r="H55" s="241"/>
      <c r="I55" s="241"/>
      <c r="J55" s="263"/>
      <c r="K55" s="241"/>
      <c r="L55" s="241" t="s">
        <v>154</v>
      </c>
      <c r="M55" s="241"/>
      <c r="N55" s="258" t="s">
        <v>54</v>
      </c>
      <c r="O55" s="240" t="s">
        <v>71</v>
      </c>
      <c r="P55" s="240"/>
      <c r="Q55" s="258">
        <v>43678</v>
      </c>
      <c r="R55" s="274">
        <f>SUMIF(Physics!$B$4:$B$1000,$C55,Physics!$C$4:$C$1000)+SUMIF(IITPhysics!$B$4:$B$1000,$C55,IITPhysics!$C$4:$C$1000)+SUMIF(Chem!$B$4:$B$1000,$C55,Chem!$C$4:$C$1000)+SUMIF(IITChem!$B$4:$B$1000,$C55,IITChem!$C$4:$C$1000)+SUMIF(Maths!$B$4:$B$1000,$C55,Maths!$C$4:$C$1000)+SUMIF(IITMaths!$B$4:$B$1000,$C55,IITMaths!$C$4:$C$1000)+SUMIF(Bio!$B$4:$B$1000,$C55,Bio!$C$4:$C$1000)+SUMIF(FourthLecture!$B$4:$B$1000,$C55,FourthLecture!$C$4:$C$1000)+SUMIF(OtherSubjects!$B$4:$B$1000,$C55,OtherSubjects!$C$4:$C$1000)</f>
        <v>3000</v>
      </c>
      <c r="S55" s="269">
        <f>SUMIF(Physics!$P$4:$P$1000,$C55,Physics!$Q$4:$Q$1000)+SUMIF(IITPhysics!$P$4:$P$1000,$C55,IITPhysics!$Q$4:$Q$1000)+SUMIF(Chem!$P$4:$P$1000,$C55,Chem!$Q$4:$Q$1000)+SUMIF(IITChem!$P$4:$P$1000,$C55,IITChem!$Q$4:$Q$1000)+SUMIF(Maths!$P$4:$P$1000,$C55,Maths!$Q$4:$Q$1000)+SUMIF(IITMaths!$P$4:$P$1000,$C55,IITMaths!$Q$4:$Q$1000)+SUMIF(Bio!$P$4:$P$1000,$C55,Bio!$Q$4:$Q$1000)+SUMIF(FourthLecture!$P$4:$P$1000,$C55,FourthLecture!$Q$4:$Q$1000)+SUMIF(OtherSubjects!$P$4:$P$1000,$C55,OtherSubjects!$Q$4:$Q$1000)</f>
        <v>0</v>
      </c>
    </row>
    <row r="56" spans="1:19">
      <c r="A56" s="239">
        <v>52</v>
      </c>
      <c r="B56" s="240" t="s">
        <v>258</v>
      </c>
      <c r="C56" s="243" t="s">
        <v>259</v>
      </c>
      <c r="D56" s="241">
        <v>8</v>
      </c>
      <c r="E56" s="241"/>
      <c r="F56" s="241"/>
      <c r="G56" s="241"/>
      <c r="H56" s="241"/>
      <c r="I56" s="241"/>
      <c r="J56" s="263"/>
      <c r="K56" s="241"/>
      <c r="L56" s="241" t="s">
        <v>162</v>
      </c>
      <c r="M56" s="241"/>
      <c r="N56" s="258" t="s">
        <v>54</v>
      </c>
      <c r="O56" s="240" t="s">
        <v>42</v>
      </c>
      <c r="P56" s="240" t="s">
        <v>63</v>
      </c>
      <c r="Q56" s="258">
        <v>43782</v>
      </c>
      <c r="R56" s="274">
        <f>SUMIF(Physics!$B$4:$B$1000,$C56,Physics!$C$4:$C$1000)+SUMIF(IITPhysics!$B$4:$B$1000,$C56,IITPhysics!$C$4:$C$1000)+SUMIF(Chem!$B$4:$B$1000,$C56,Chem!$C$4:$C$1000)+SUMIF(IITChem!$B$4:$B$1000,$C56,IITChem!$C$4:$C$1000)+SUMIF(Maths!$B$4:$B$1000,$C56,Maths!$C$4:$C$1000)+SUMIF(IITMaths!$B$4:$B$1000,$C56,IITMaths!$C$4:$C$1000)+SUMIF(Bio!$B$4:$B$1000,$C56,Bio!$C$4:$C$1000)+SUMIF(FourthLecture!$B$4:$B$1000,$C56,FourthLecture!$C$4:$C$1000)+SUMIF(OtherSubjects!$B$4:$B$1000,$C56,OtherSubjects!$C$4:$C$1000)</f>
        <v>15337.5</v>
      </c>
      <c r="S56" s="269">
        <f>SUMIF(Physics!$P$4:$P$1000,$C56,Physics!$Q$4:$Q$1000)+SUMIF(IITPhysics!$P$4:$P$1000,$C56,IITPhysics!$Q$4:$Q$1000)+SUMIF(Chem!$P$4:$P$1000,$C56,Chem!$Q$4:$Q$1000)+SUMIF(IITChem!$P$4:$P$1000,$C56,IITChem!$Q$4:$Q$1000)+SUMIF(Maths!$P$4:$P$1000,$C56,Maths!$Q$4:$Q$1000)+SUMIF(IITMaths!$P$4:$P$1000,$C56,IITMaths!$Q$4:$Q$1000)+SUMIF(Bio!$P$4:$P$1000,$C56,Bio!$Q$4:$Q$1000)+SUMIF(FourthLecture!$P$4:$P$1000,$C56,FourthLecture!$Q$4:$Q$1000)+SUMIF(OtherSubjects!$P$4:$P$1000,$C56,OtherSubjects!$Q$4:$Q$1000)</f>
        <v>16400</v>
      </c>
    </row>
    <row r="57" spans="1:19">
      <c r="A57" s="239">
        <v>53</v>
      </c>
      <c r="B57" s="240" t="s">
        <v>260</v>
      </c>
      <c r="C57" s="243" t="s">
        <v>261</v>
      </c>
      <c r="D57" s="241">
        <v>6</v>
      </c>
      <c r="E57" s="241"/>
      <c r="F57" s="241"/>
      <c r="G57" s="241"/>
      <c r="H57" s="241"/>
      <c r="I57" s="241"/>
      <c r="J57" s="263"/>
      <c r="K57" s="241"/>
      <c r="L57" s="241" t="s">
        <v>162</v>
      </c>
      <c r="M57" s="241"/>
      <c r="N57" s="258" t="s">
        <v>54</v>
      </c>
      <c r="O57" s="240" t="s">
        <v>42</v>
      </c>
      <c r="P57" s="240" t="s">
        <v>63</v>
      </c>
      <c r="Q57" s="258">
        <v>43782</v>
      </c>
      <c r="R57" s="274">
        <f>SUMIF(Physics!$B$4:$B$1000,$C57,Physics!$C$4:$C$1000)+SUMIF(IITPhysics!$B$4:$B$1000,$C57,IITPhysics!$C$4:$C$1000)+SUMIF(Chem!$B$4:$B$1000,$C57,Chem!$C$4:$C$1000)+SUMIF(IITChem!$B$4:$B$1000,$C57,IITChem!$C$4:$C$1000)+SUMIF(Maths!$B$4:$B$1000,$C57,Maths!$C$4:$C$1000)+SUMIF(IITMaths!$B$4:$B$1000,$C57,IITMaths!$C$4:$C$1000)+SUMIF(Bio!$B$4:$B$1000,$C57,Bio!$C$4:$C$1000)+SUMIF(FourthLecture!$B$4:$B$1000,$C57,FourthLecture!$C$4:$C$1000)+SUMIF(OtherSubjects!$B$4:$B$1000,$C57,OtherSubjects!$C$4:$C$1000)</f>
        <v>15337.5</v>
      </c>
      <c r="S57" s="269">
        <f>SUMIF(Physics!$P$4:$P$1000,$C57,Physics!$Q$4:$Q$1000)+SUMIF(IITPhysics!$P$4:$P$1000,$C57,IITPhysics!$Q$4:$Q$1000)+SUMIF(Chem!$P$4:$P$1000,$C57,Chem!$Q$4:$Q$1000)+SUMIF(IITChem!$P$4:$P$1000,$C57,IITChem!$Q$4:$Q$1000)+SUMIF(Maths!$P$4:$P$1000,$C57,Maths!$Q$4:$Q$1000)+SUMIF(IITMaths!$P$4:$P$1000,$C57,IITMaths!$Q$4:$Q$1000)+SUMIF(Bio!$P$4:$P$1000,$C57,Bio!$Q$4:$Q$1000)+SUMIF(FourthLecture!$P$4:$P$1000,$C57,FourthLecture!$Q$4:$Q$1000)+SUMIF(OtherSubjects!$P$4:$P$1000,$C57,OtherSubjects!$Q$4:$Q$1000)</f>
        <v>16000</v>
      </c>
    </row>
    <row r="58" spans="1:19">
      <c r="A58" s="239">
        <v>54</v>
      </c>
      <c r="B58" s="240" t="s">
        <v>262</v>
      </c>
      <c r="C58" s="243" t="s">
        <v>263</v>
      </c>
      <c r="D58" s="241">
        <v>12</v>
      </c>
      <c r="E58" s="241"/>
      <c r="F58" s="241"/>
      <c r="G58" s="241"/>
      <c r="H58" s="241"/>
      <c r="I58" s="241"/>
      <c r="J58" s="260"/>
      <c r="K58" s="246"/>
      <c r="L58" s="241" t="s">
        <v>255</v>
      </c>
      <c r="M58" s="241"/>
      <c r="N58" s="258" t="s">
        <v>59</v>
      </c>
      <c r="O58" s="240" t="s">
        <v>42</v>
      </c>
      <c r="P58" s="240" t="s">
        <v>75</v>
      </c>
      <c r="Q58" s="258">
        <v>43784</v>
      </c>
      <c r="R58" s="274">
        <f>SUMIF(Physics!$B$4:$B$1000,$C58,Physics!$C$4:$C$1000)+SUMIF(IITPhysics!$B$4:$B$1000,$C58,IITPhysics!$C$4:$C$1000)+SUMIF(Chem!$B$4:$B$1000,$C58,Chem!$C$4:$C$1000)+SUMIF(IITChem!$B$4:$B$1000,$C58,IITChem!$C$4:$C$1000)+SUMIF(Maths!$B$4:$B$1000,$C58,Maths!$C$4:$C$1000)+SUMIF(IITMaths!$B$4:$B$1000,$C58,IITMaths!$C$4:$C$1000)+SUMIF(Bio!$B$4:$B$1000,$C58,Bio!$C$4:$C$1000)+SUMIF(FourthLecture!$B$4:$B$1000,$C58,FourthLecture!$C$4:$C$1000)+SUMIF(OtherSubjects!$B$4:$B$1000,$C58,OtherSubjects!$C$4:$C$1000)</f>
        <v>3000</v>
      </c>
      <c r="S58" s="269">
        <f>SUMIF(Physics!$P$4:$P$1000,$C58,Physics!$Q$4:$Q$1000)+SUMIF(IITPhysics!$P$4:$P$1000,$C58,IITPhysics!$Q$4:$Q$1000)+SUMIF(Chem!$P$4:$P$1000,$C58,Chem!$Q$4:$Q$1000)+SUMIF(IITChem!$P$4:$P$1000,$C58,IITChem!$Q$4:$Q$1000)+SUMIF(Maths!$P$4:$P$1000,$C58,Maths!$Q$4:$Q$1000)+SUMIF(IITMaths!$P$4:$P$1000,$C58,IITMaths!$Q$4:$Q$1000)+SUMIF(Bio!$P$4:$P$1000,$C58,Bio!$Q$4:$Q$1000)+SUMIF(FourthLecture!$P$4:$P$1000,$C58,FourthLecture!$Q$4:$Q$1000)+SUMIF(OtherSubjects!$P$4:$P$1000,$C58,OtherSubjects!$Q$4:$Q$1000)</f>
        <v>0</v>
      </c>
    </row>
    <row r="59" spans="1:19">
      <c r="A59" s="239">
        <v>55</v>
      </c>
      <c r="B59" s="240" t="s">
        <v>264</v>
      </c>
      <c r="C59" s="243" t="s">
        <v>265</v>
      </c>
      <c r="D59" s="241">
        <v>10</v>
      </c>
      <c r="E59" s="241"/>
      <c r="F59" s="241"/>
      <c r="G59" s="241"/>
      <c r="H59" s="241"/>
      <c r="I59" s="241"/>
      <c r="J59" s="260"/>
      <c r="K59" s="246"/>
      <c r="L59" s="241" t="s">
        <v>162</v>
      </c>
      <c r="M59" s="241"/>
      <c r="N59" s="258" t="s">
        <v>54</v>
      </c>
      <c r="O59" s="240" t="s">
        <v>68</v>
      </c>
      <c r="P59" s="240"/>
      <c r="Q59" s="258">
        <v>43789</v>
      </c>
      <c r="R59" s="274">
        <f>SUMIF(Physics!$B$4:$B$1000,$C59,Physics!$C$4:$C$1000)+SUMIF(IITPhysics!$B$4:$B$1000,$C59,IITPhysics!$C$4:$C$1000)+SUMIF(Chem!$B$4:$B$1000,$C59,Chem!$C$4:$C$1000)+SUMIF(IITChem!$B$4:$B$1000,$C59,IITChem!$C$4:$C$1000)+SUMIF(Maths!$B$4:$B$1000,$C59,Maths!$C$4:$C$1000)+SUMIF(IITMaths!$B$4:$B$1000,$C59,IITMaths!$C$4:$C$1000)+SUMIF(Bio!$B$4:$B$1000,$C59,Bio!$C$4:$C$1000)+SUMIF(FourthLecture!$B$4:$B$1000,$C59,FourthLecture!$C$4:$C$1000)+SUMIF(OtherSubjects!$B$4:$B$1000,$C59,OtherSubjects!$C$4:$C$1000)</f>
        <v>9700</v>
      </c>
      <c r="S59" s="269">
        <f>SUMIF(Physics!$P$4:$P$1000,$C59,Physics!$Q$4:$Q$1000)+SUMIF(IITPhysics!$P$4:$P$1000,$C59,IITPhysics!$Q$4:$Q$1000)+SUMIF(Chem!$P$4:$P$1000,$C59,Chem!$Q$4:$Q$1000)+SUMIF(IITChem!$P$4:$P$1000,$C59,IITChem!$Q$4:$Q$1000)+SUMIF(Maths!$P$4:$P$1000,$C59,Maths!$Q$4:$Q$1000)+SUMIF(IITMaths!$P$4:$P$1000,$C59,IITMaths!$Q$4:$Q$1000)+SUMIF(Bio!$P$4:$P$1000,$C59,Bio!$Q$4:$Q$1000)+SUMIF(FourthLecture!$P$4:$P$1000,$C59,FourthLecture!$Q$4:$Q$1000)+SUMIF(OtherSubjects!$P$4:$P$1000,$C59,OtherSubjects!$Q$4:$Q$1000)</f>
        <v>12000</v>
      </c>
    </row>
    <row r="60" spans="1:19">
      <c r="A60" s="239">
        <v>56</v>
      </c>
      <c r="B60" s="240" t="s">
        <v>266</v>
      </c>
      <c r="C60" s="240" t="s">
        <v>267</v>
      </c>
      <c r="D60" s="241">
        <v>11</v>
      </c>
      <c r="E60" s="241"/>
      <c r="F60" s="241"/>
      <c r="G60" s="241"/>
      <c r="H60" s="241"/>
      <c r="I60" s="241"/>
      <c r="J60" s="260"/>
      <c r="K60" s="241"/>
      <c r="L60" s="241" t="s">
        <v>255</v>
      </c>
      <c r="M60" s="241"/>
      <c r="N60" s="258" t="s">
        <v>54</v>
      </c>
      <c r="O60" s="240" t="s">
        <v>71</v>
      </c>
      <c r="P60" s="240"/>
      <c r="Q60" s="258">
        <v>43802</v>
      </c>
      <c r="R60" s="274">
        <f>SUMIF(Physics!$B$4:$B$1000,$C60,Physics!$C$4:$C$1000)+SUMIF(IITPhysics!$B$4:$B$1000,$C60,IITPhysics!$C$4:$C$1000)+SUMIF(Chem!$B$4:$B$1000,$C60,Chem!$C$4:$C$1000)+SUMIF(IITChem!$B$4:$B$1000,$C60,IITChem!$C$4:$C$1000)+SUMIF(Maths!$B$4:$B$1000,$C60,Maths!$C$4:$C$1000)+SUMIF(IITMaths!$B$4:$B$1000,$C60,IITMaths!$C$4:$C$1000)+SUMIF(Bio!$B$4:$B$1000,$C60,Bio!$C$4:$C$1000)+SUMIF(FourthLecture!$B$4:$B$1000,$C60,FourthLecture!$C$4:$C$1000)+SUMIF(OtherSubjects!$B$4:$B$1000,$C60,OtherSubjects!$C$4:$C$1000)</f>
        <v>3000</v>
      </c>
      <c r="S60" s="269">
        <f>SUMIF(Physics!$P$4:$P$1000,$C60,Physics!$Q$4:$Q$1000)+SUMIF(IITPhysics!$P$4:$P$1000,$C60,IITPhysics!$Q$4:$Q$1000)+SUMIF(Chem!$P$4:$P$1000,$C60,Chem!$Q$4:$Q$1000)+SUMIF(IITChem!$P$4:$P$1000,$C60,IITChem!$Q$4:$Q$1000)+SUMIF(Maths!$P$4:$P$1000,$C60,Maths!$Q$4:$Q$1000)+SUMIF(IITMaths!$P$4:$P$1000,$C60,IITMaths!$Q$4:$Q$1000)+SUMIF(Bio!$P$4:$P$1000,$C60,Bio!$Q$4:$Q$1000)+SUMIF(FourthLecture!$P$4:$P$1000,$C60,FourthLecture!$Q$4:$Q$1000)+SUMIF(OtherSubjects!$P$4:$P$1000,$C60,OtherSubjects!$Q$4:$Q$1000)</f>
        <v>3000</v>
      </c>
    </row>
    <row r="61" spans="1:19">
      <c r="A61" s="239">
        <v>57</v>
      </c>
      <c r="B61" s="240" t="s">
        <v>268</v>
      </c>
      <c r="C61" s="240" t="s">
        <v>269</v>
      </c>
      <c r="D61" s="241">
        <v>12</v>
      </c>
      <c r="E61" s="241"/>
      <c r="F61" s="241"/>
      <c r="G61" s="241"/>
      <c r="H61" s="241"/>
      <c r="I61" s="241"/>
      <c r="J61" s="260"/>
      <c r="K61" s="241"/>
      <c r="L61" s="241" t="s">
        <v>255</v>
      </c>
      <c r="M61" s="241"/>
      <c r="N61" s="258" t="s">
        <v>54</v>
      </c>
      <c r="O61" s="240" t="s">
        <v>71</v>
      </c>
      <c r="P61" s="240"/>
      <c r="Q61" s="258">
        <v>43809</v>
      </c>
      <c r="R61" s="274">
        <f>SUMIF(Physics!$B$4:$B$1000,$C61,Physics!$C$4:$C$1000)+SUMIF(IITPhysics!$B$4:$B$1000,$C61,IITPhysics!$C$4:$C$1000)+SUMIF(Chem!$B$4:$B$1000,$C61,Chem!$C$4:$C$1000)+SUMIF(IITChem!$B$4:$B$1000,$C61,IITChem!$C$4:$C$1000)+SUMIF(Maths!$B$4:$B$1000,$C61,Maths!$C$4:$C$1000)+SUMIF(IITMaths!$B$4:$B$1000,$C61,IITMaths!$C$4:$C$1000)+SUMIF(Bio!$B$4:$B$1000,$C61,Bio!$C$4:$C$1000)+SUMIF(FourthLecture!$B$4:$B$1000,$C61,FourthLecture!$C$4:$C$1000)+SUMIF(OtherSubjects!$B$4:$B$1000,$C61,OtherSubjects!$C$4:$C$1000)</f>
        <v>3000</v>
      </c>
      <c r="S61" s="269">
        <f>SUMIF(Physics!$P$4:$P$1000,$C61,Physics!$Q$4:$Q$1000)+SUMIF(IITPhysics!$P$4:$P$1000,$C61,IITPhysics!$Q$4:$Q$1000)+SUMIF(Chem!$P$4:$P$1000,$C61,Chem!$Q$4:$Q$1000)+SUMIF(IITChem!$P$4:$P$1000,$C61,IITChem!$Q$4:$Q$1000)+SUMIF(Maths!$P$4:$P$1000,$C61,Maths!$Q$4:$Q$1000)+SUMIF(IITMaths!$P$4:$P$1000,$C61,IITMaths!$Q$4:$Q$1000)+SUMIF(Bio!$P$4:$P$1000,$C61,Bio!$Q$4:$Q$1000)+SUMIF(FourthLecture!$P$4:$P$1000,$C61,FourthLecture!$Q$4:$Q$1000)+SUMIF(OtherSubjects!$P$4:$P$1000,$C61,OtherSubjects!$Q$4:$Q$1000)</f>
        <v>0</v>
      </c>
    </row>
    <row r="62" spans="1:19">
      <c r="A62" s="239">
        <v>58</v>
      </c>
      <c r="B62" s="240" t="s">
        <v>270</v>
      </c>
      <c r="C62" s="240" t="s">
        <v>271</v>
      </c>
      <c r="D62" s="241">
        <v>5</v>
      </c>
      <c r="E62" s="241"/>
      <c r="F62" s="241"/>
      <c r="G62" s="241"/>
      <c r="H62" s="241"/>
      <c r="I62" s="241"/>
      <c r="J62" s="260"/>
      <c r="K62" s="241"/>
      <c r="L62" s="241" t="s">
        <v>154</v>
      </c>
      <c r="M62" s="241"/>
      <c r="N62" s="258" t="s">
        <v>44</v>
      </c>
      <c r="O62" s="240" t="s">
        <v>42</v>
      </c>
      <c r="P62" s="240" t="s">
        <v>69</v>
      </c>
      <c r="Q62" s="258">
        <v>43808</v>
      </c>
      <c r="R62" s="274">
        <f>SUMIF(Physics!$B$4:$B$1000,$C62,Physics!$C$4:$C$1000)+SUMIF(IITPhysics!$B$4:$B$1000,$C62,IITPhysics!$C$4:$C$1000)+SUMIF(Chem!$B$4:$B$1000,$C62,Chem!$C$4:$C$1000)+SUMIF(IITChem!$B$4:$B$1000,$C62,IITChem!$C$4:$C$1000)+SUMIF(Maths!$B$4:$B$1000,$C62,Maths!$C$4:$C$1000)+SUMIF(IITMaths!$B$4:$B$1000,$C62,IITMaths!$C$4:$C$1000)+SUMIF(Bio!$B$4:$B$1000,$C62,Bio!$C$4:$C$1000)+SUMIF(FourthLecture!$B$4:$B$1000,$C62,FourthLecture!$C$4:$C$1000)+SUMIF(OtherSubjects!$B$4:$B$1000,$C62,OtherSubjects!$C$4:$C$1000)</f>
        <v>3000</v>
      </c>
      <c r="S62" s="269">
        <f>SUMIF(Physics!$P$4:$P$1000,$C62,Physics!$Q$4:$Q$1000)+SUMIF(IITPhysics!$P$4:$P$1000,$C62,IITPhysics!$Q$4:$Q$1000)+SUMIF(Chem!$P$4:$P$1000,$C62,Chem!$Q$4:$Q$1000)+SUMIF(IITChem!$P$4:$P$1000,$C62,IITChem!$Q$4:$Q$1000)+SUMIF(Maths!$P$4:$P$1000,$C62,Maths!$Q$4:$Q$1000)+SUMIF(IITMaths!$P$4:$P$1000,$C62,IITMaths!$Q$4:$Q$1000)+SUMIF(Bio!$P$4:$P$1000,$C62,Bio!$Q$4:$Q$1000)+SUMIF(FourthLecture!$P$4:$P$1000,$C62,FourthLecture!$Q$4:$Q$1000)+SUMIF(OtherSubjects!$P$4:$P$1000,$C62,OtherSubjects!$Q$4:$Q$1000)</f>
        <v>3000</v>
      </c>
    </row>
    <row r="63" spans="1:19">
      <c r="A63" s="239">
        <v>59</v>
      </c>
      <c r="B63" s="240" t="s">
        <v>272</v>
      </c>
      <c r="C63" s="240" t="s">
        <v>273</v>
      </c>
      <c r="D63" s="241">
        <v>10</v>
      </c>
      <c r="E63" s="241"/>
      <c r="F63" s="241"/>
      <c r="G63" s="241"/>
      <c r="H63" s="241"/>
      <c r="I63" s="241"/>
      <c r="J63" s="260"/>
      <c r="K63" s="241"/>
      <c r="L63" s="241" t="s">
        <v>162</v>
      </c>
      <c r="M63" s="241"/>
      <c r="N63" s="258" t="s">
        <v>54</v>
      </c>
      <c r="O63" s="240" t="s">
        <v>42</v>
      </c>
      <c r="P63" s="240" t="s">
        <v>72</v>
      </c>
      <c r="Q63" s="258">
        <v>43818</v>
      </c>
      <c r="R63" s="274">
        <f>SUMIF(Physics!$B$4:$B$1000,$C63,Physics!$C$4:$C$1000)+SUMIF(IITPhysics!$B$4:$B$1000,$C63,IITPhysics!$C$4:$C$1000)+SUMIF(Chem!$B$4:$B$1000,$C63,Chem!$C$4:$C$1000)+SUMIF(IITChem!$B$4:$B$1000,$C63,IITChem!$C$4:$C$1000)+SUMIF(Maths!$B$4:$B$1000,$C63,Maths!$C$4:$C$1000)+SUMIF(IITMaths!$B$4:$B$1000,$C63,IITMaths!$C$4:$C$1000)+SUMIF(Bio!$B$4:$B$1000,$C63,Bio!$C$4:$C$1000)+SUMIF(FourthLecture!$B$4:$B$1000,$C63,FourthLecture!$C$4:$C$1000)+SUMIF(OtherSubjects!$B$4:$B$1000,$C63,OtherSubjects!$C$4:$C$1000)</f>
        <v>7333.33333333333</v>
      </c>
      <c r="S63" s="269">
        <f>SUMIF(Physics!$P$4:$P$1000,$C63,Physics!$Q$4:$Q$1000)+SUMIF(IITPhysics!$P$4:$P$1000,$C63,IITPhysics!$Q$4:$Q$1000)+SUMIF(Chem!$P$4:$P$1000,$C63,Chem!$Q$4:$Q$1000)+SUMIF(IITChem!$P$4:$P$1000,$C63,IITChem!$Q$4:$Q$1000)+SUMIF(Maths!$P$4:$P$1000,$C63,Maths!$Q$4:$Q$1000)+SUMIF(IITMaths!$P$4:$P$1000,$C63,IITMaths!$Q$4:$Q$1000)+SUMIF(Bio!$P$4:$P$1000,$C63,Bio!$Q$4:$Q$1000)+SUMIF(FourthLecture!$P$4:$P$1000,$C63,FourthLecture!$Q$4:$Q$1000)+SUMIF(OtherSubjects!$P$4:$P$1000,$C63,OtherSubjects!$Q$4:$Q$1000)</f>
        <v>8300</v>
      </c>
    </row>
    <row r="64" spans="1:19">
      <c r="A64" s="239">
        <v>60</v>
      </c>
      <c r="B64" s="240" t="s">
        <v>274</v>
      </c>
      <c r="C64" s="240" t="s">
        <v>275</v>
      </c>
      <c r="D64" s="241">
        <v>10</v>
      </c>
      <c r="E64" s="241"/>
      <c r="F64" s="241"/>
      <c r="G64" s="241"/>
      <c r="H64" s="241"/>
      <c r="I64" s="241"/>
      <c r="J64" s="263"/>
      <c r="K64" s="241"/>
      <c r="L64" s="241" t="s">
        <v>162</v>
      </c>
      <c r="M64" s="241"/>
      <c r="N64" s="258" t="s">
        <v>46</v>
      </c>
      <c r="O64" s="240" t="s">
        <v>42</v>
      </c>
      <c r="P64" s="240" t="s">
        <v>61</v>
      </c>
      <c r="Q64" s="258">
        <v>43833</v>
      </c>
      <c r="R64" s="274">
        <f>SUMIF(Physics!$B$4:$B$1000,$C64,Physics!$C$4:$C$1000)+SUMIF(IITPhysics!$B$4:$B$1000,$C64,IITPhysics!$C$4:$C$1000)+SUMIF(Chem!$B$4:$B$1000,$C64,Chem!$C$4:$C$1000)+SUMIF(IITChem!$B$4:$B$1000,$C64,IITChem!$C$4:$C$1000)+SUMIF(Maths!$B$4:$B$1000,$C64,Maths!$C$4:$C$1000)+SUMIF(IITMaths!$B$4:$B$1000,$C64,IITMaths!$C$4:$C$1000)+SUMIF(Bio!$B$4:$B$1000,$C64,Bio!$C$4:$C$1000)+SUMIF(FourthLecture!$B$4:$B$1000,$C64,FourthLecture!$C$4:$C$1000)+SUMIF(OtherSubjects!$B$4:$B$1000,$C64,OtherSubjects!$C$4:$C$1000)</f>
        <v>9750</v>
      </c>
      <c r="S64" s="269">
        <f>SUMIF(Physics!$P$4:$P$1000,$C64,Physics!$Q$4:$Q$1000)+SUMIF(IITPhysics!$P$4:$P$1000,$C64,IITPhysics!$Q$4:$Q$1000)+SUMIF(Chem!$P$4:$P$1000,$C64,Chem!$Q$4:$Q$1000)+SUMIF(IITChem!$P$4:$P$1000,$C64,IITChem!$Q$4:$Q$1000)+SUMIF(Maths!$P$4:$P$1000,$C64,Maths!$Q$4:$Q$1000)+SUMIF(IITMaths!$P$4:$P$1000,$C64,IITMaths!$Q$4:$Q$1000)+SUMIF(Bio!$P$4:$P$1000,$C64,Bio!$Q$4:$Q$1000)+SUMIF(FourthLecture!$P$4:$P$1000,$C64,FourthLecture!$Q$4:$Q$1000)+SUMIF(OtherSubjects!$P$4:$P$1000,$C64,OtherSubjects!$Q$4:$Q$1000)</f>
        <v>12000</v>
      </c>
    </row>
    <row r="65" spans="1:19">
      <c r="A65" s="239">
        <v>61</v>
      </c>
      <c r="B65" s="240" t="s">
        <v>276</v>
      </c>
      <c r="C65" s="240" t="s">
        <v>277</v>
      </c>
      <c r="D65" s="241">
        <v>8</v>
      </c>
      <c r="E65" s="241"/>
      <c r="F65" s="241"/>
      <c r="G65" s="241"/>
      <c r="H65" s="241"/>
      <c r="I65" s="241"/>
      <c r="J65" s="263"/>
      <c r="K65" s="241"/>
      <c r="L65" s="241" t="s">
        <v>162</v>
      </c>
      <c r="M65" s="241"/>
      <c r="N65" s="258" t="s">
        <v>54</v>
      </c>
      <c r="O65" s="240" t="s">
        <v>71</v>
      </c>
      <c r="P65" s="240"/>
      <c r="Q65" s="258">
        <v>43833</v>
      </c>
      <c r="R65" s="274">
        <f>SUMIF(Physics!$B$4:$B$1000,$C65,Physics!$C$4:$C$1000)+SUMIF(IITPhysics!$B$4:$B$1000,$C65,IITPhysics!$C$4:$C$1000)+SUMIF(Chem!$B$4:$B$1000,$C65,Chem!$C$4:$C$1000)+SUMIF(IITChem!$B$4:$B$1000,$C65,IITChem!$C$4:$C$1000)+SUMIF(Maths!$B$4:$B$1000,$C65,Maths!$C$4:$C$1000)+SUMIF(IITMaths!$B$4:$B$1000,$C65,IITMaths!$C$4:$C$1000)+SUMIF(Bio!$B$4:$B$1000,$C65,Bio!$C$4:$C$1000)+SUMIF(FourthLecture!$B$4:$B$1000,$C65,FourthLecture!$C$4:$C$1000)+SUMIF(OtherSubjects!$B$4:$B$1000,$C65,OtherSubjects!$C$4:$C$1000)</f>
        <v>12375</v>
      </c>
      <c r="S65" s="269">
        <f>SUMIF(Physics!$P$4:$P$1000,$C65,Physics!$Q$4:$Q$1000)+SUMIF(IITPhysics!$P$4:$P$1000,$C65,IITPhysics!$Q$4:$Q$1000)+SUMIF(Chem!$P$4:$P$1000,$C65,Chem!$Q$4:$Q$1000)+SUMIF(IITChem!$P$4:$P$1000,$C65,IITChem!$Q$4:$Q$1000)+SUMIF(Maths!$P$4:$P$1000,$C65,Maths!$Q$4:$Q$1000)+SUMIF(IITMaths!$P$4:$P$1000,$C65,IITMaths!$Q$4:$Q$1000)+SUMIF(Bio!$P$4:$P$1000,$C65,Bio!$Q$4:$Q$1000)+SUMIF(FourthLecture!$P$4:$P$1000,$C65,FourthLecture!$Q$4:$Q$1000)+SUMIF(OtherSubjects!$P$4:$P$1000,$C65,OtherSubjects!$Q$4:$Q$1000)</f>
        <v>15000</v>
      </c>
    </row>
    <row r="66" spans="1:19">
      <c r="A66" s="239">
        <v>62</v>
      </c>
      <c r="B66" s="240" t="s">
        <v>278</v>
      </c>
      <c r="C66" s="240" t="s">
        <v>279</v>
      </c>
      <c r="D66" s="241">
        <v>10</v>
      </c>
      <c r="E66" s="241"/>
      <c r="F66" s="241"/>
      <c r="G66" s="241"/>
      <c r="H66" s="241"/>
      <c r="I66" s="241"/>
      <c r="J66" s="260"/>
      <c r="K66" s="241"/>
      <c r="L66" s="241" t="s">
        <v>228</v>
      </c>
      <c r="M66" s="241"/>
      <c r="N66" s="258" t="s">
        <v>54</v>
      </c>
      <c r="O66" s="240" t="s">
        <v>42</v>
      </c>
      <c r="P66" s="240" t="s">
        <v>49</v>
      </c>
      <c r="Q66" s="258">
        <v>43835</v>
      </c>
      <c r="R66" s="274">
        <f>SUMIF(Physics!$B$4:$B$1000,$C66,Physics!$C$4:$C$1000)+SUMIF(IITPhysics!$B$4:$B$1000,$C66,IITPhysics!$C$4:$C$1000)+SUMIF(Chem!$B$4:$B$1000,$C66,Chem!$C$4:$C$1000)+SUMIF(IITChem!$B$4:$B$1000,$C66,IITChem!$C$4:$C$1000)+SUMIF(Maths!$B$4:$B$1000,$C66,Maths!$C$4:$C$1000)+SUMIF(IITMaths!$B$4:$B$1000,$C66,IITMaths!$C$4:$C$1000)+SUMIF(Bio!$B$4:$B$1000,$C66,Bio!$C$4:$C$1000)+SUMIF(FourthLecture!$B$4:$B$1000,$C66,FourthLecture!$C$4:$C$1000)+SUMIF(OtherSubjects!$B$4:$B$1000,$C66,OtherSubjects!$C$4:$C$1000)</f>
        <v>5666.66666666667</v>
      </c>
      <c r="S66" s="269">
        <f>SUMIF(Physics!$P$4:$P$1000,$C66,Physics!$Q$4:$Q$1000)+SUMIF(IITPhysics!$P$4:$P$1000,$C66,IITPhysics!$Q$4:$Q$1000)+SUMIF(Chem!$P$4:$P$1000,$C66,Chem!$Q$4:$Q$1000)+SUMIF(IITChem!$P$4:$P$1000,$C66,IITChem!$Q$4:$Q$1000)+SUMIF(Maths!$P$4:$P$1000,$C66,Maths!$Q$4:$Q$1000)+SUMIF(IITMaths!$P$4:$P$1000,$C66,IITMaths!$Q$4:$Q$1000)+SUMIF(Bio!$P$4:$P$1000,$C66,Bio!$Q$4:$Q$1000)+SUMIF(FourthLecture!$P$4:$P$1000,$C66,FourthLecture!$Q$4:$Q$1000)+SUMIF(OtherSubjects!$P$4:$P$1000,$C66,OtherSubjects!$Q$4:$Q$1000)</f>
        <v>0</v>
      </c>
    </row>
    <row r="67" spans="1:19">
      <c r="A67" s="239">
        <v>63</v>
      </c>
      <c r="B67" s="240" t="s">
        <v>280</v>
      </c>
      <c r="C67" s="240" t="s">
        <v>281</v>
      </c>
      <c r="D67" s="241">
        <v>1</v>
      </c>
      <c r="E67" s="241"/>
      <c r="F67" s="241"/>
      <c r="G67" s="241"/>
      <c r="H67" s="241"/>
      <c r="I67" s="241"/>
      <c r="J67" s="260"/>
      <c r="K67" s="241"/>
      <c r="L67" s="241" t="s">
        <v>154</v>
      </c>
      <c r="M67" s="241"/>
      <c r="N67" s="258" t="s">
        <v>59</v>
      </c>
      <c r="O67" s="240" t="s">
        <v>42</v>
      </c>
      <c r="P67" s="240" t="s">
        <v>63</v>
      </c>
      <c r="Q67" s="258">
        <v>43882</v>
      </c>
      <c r="R67" s="274">
        <f>SUMIF(Physics!$B$4:$B$1000,$C67,Physics!$C$4:$C$1000)+SUMIF(IITPhysics!$B$4:$B$1000,$C67,IITPhysics!$C$4:$C$1000)+SUMIF(Chem!$B$4:$B$1000,$C67,Chem!$C$4:$C$1000)+SUMIF(IITChem!$B$4:$B$1000,$C67,IITChem!$C$4:$C$1000)+SUMIF(Maths!$B$4:$B$1000,$C67,Maths!$C$4:$C$1000)+SUMIF(IITMaths!$B$4:$B$1000,$C67,IITMaths!$C$4:$C$1000)+SUMIF(Bio!$B$4:$B$1000,$C67,Bio!$C$4:$C$1000)+SUMIF(FourthLecture!$B$4:$B$1000,$C67,FourthLecture!$C$4:$C$1000)+SUMIF(OtherSubjects!$B$4:$B$1000,$C67,OtherSubjects!$C$4:$C$1000)</f>
        <v>3000</v>
      </c>
      <c r="S67" s="269">
        <f>SUMIF(Physics!$P$4:$P$1000,$C67,Physics!$Q$4:$Q$1000)+SUMIF(IITPhysics!$P$4:$P$1000,$C67,IITPhysics!$Q$4:$Q$1000)+SUMIF(Chem!$P$4:$P$1000,$C67,Chem!$Q$4:$Q$1000)+SUMIF(IITChem!$P$4:$P$1000,$C67,IITChem!$Q$4:$Q$1000)+SUMIF(Maths!$P$4:$P$1000,$C67,Maths!$Q$4:$Q$1000)+SUMIF(IITMaths!$P$4:$P$1000,$C67,IITMaths!$Q$4:$Q$1000)+SUMIF(Bio!$P$4:$P$1000,$C67,Bio!$Q$4:$Q$1000)+SUMIF(FourthLecture!$P$4:$P$1000,$C67,FourthLecture!$Q$4:$Q$1000)+SUMIF(OtherSubjects!$P$4:$P$1000,$C67,OtherSubjects!$Q$4:$Q$1000)</f>
        <v>3000</v>
      </c>
    </row>
    <row r="68" spans="1:19">
      <c r="A68" s="239">
        <v>64</v>
      </c>
      <c r="B68" s="240" t="s">
        <v>282</v>
      </c>
      <c r="C68" s="240" t="s">
        <v>283</v>
      </c>
      <c r="D68" s="241">
        <v>1</v>
      </c>
      <c r="E68" s="241"/>
      <c r="F68" s="241"/>
      <c r="G68" s="241"/>
      <c r="H68" s="241"/>
      <c r="I68" s="241"/>
      <c r="J68" s="260"/>
      <c r="K68" s="241"/>
      <c r="L68" s="241" t="s">
        <v>154</v>
      </c>
      <c r="M68" s="241"/>
      <c r="N68" s="258" t="s">
        <v>59</v>
      </c>
      <c r="O68" s="240" t="s">
        <v>42</v>
      </c>
      <c r="P68" s="240" t="s">
        <v>63</v>
      </c>
      <c r="Q68" s="258">
        <v>43882</v>
      </c>
      <c r="R68" s="274">
        <f>SUMIF(Physics!$B$4:$B$1000,$C68,Physics!$C$4:$C$1000)+SUMIF(IITPhysics!$B$4:$B$1000,$C68,IITPhysics!$C$4:$C$1000)+SUMIF(Chem!$B$4:$B$1000,$C68,Chem!$C$4:$C$1000)+SUMIF(IITChem!$B$4:$B$1000,$C68,IITChem!$C$4:$C$1000)+SUMIF(Maths!$B$4:$B$1000,$C68,Maths!$C$4:$C$1000)+SUMIF(IITMaths!$B$4:$B$1000,$C68,IITMaths!$C$4:$C$1000)+SUMIF(Bio!$B$4:$B$1000,$C68,Bio!$C$4:$C$1000)+SUMIF(FourthLecture!$B$4:$B$1000,$C68,FourthLecture!$C$4:$C$1000)+SUMIF(OtherSubjects!$B$4:$B$1000,$C68,OtherSubjects!$C$4:$C$1000)</f>
        <v>3000</v>
      </c>
      <c r="S68" s="269">
        <f>SUMIF(Physics!$P$4:$P$1000,$C68,Physics!$Q$4:$Q$1000)+SUMIF(IITPhysics!$P$4:$P$1000,$C68,IITPhysics!$Q$4:$Q$1000)+SUMIF(Chem!$P$4:$P$1000,$C68,Chem!$Q$4:$Q$1000)+SUMIF(IITChem!$P$4:$P$1000,$C68,IITChem!$Q$4:$Q$1000)+SUMIF(Maths!$P$4:$P$1000,$C68,Maths!$Q$4:$Q$1000)+SUMIF(IITMaths!$P$4:$P$1000,$C68,IITMaths!$Q$4:$Q$1000)+SUMIF(Bio!$P$4:$P$1000,$C68,Bio!$Q$4:$Q$1000)+SUMIF(FourthLecture!$P$4:$P$1000,$C68,FourthLecture!$Q$4:$Q$1000)+SUMIF(OtherSubjects!$P$4:$P$1000,$C68,OtherSubjects!$Q$4:$Q$1000)</f>
        <v>3000</v>
      </c>
    </row>
    <row r="69" spans="1:19">
      <c r="A69" s="239">
        <v>65</v>
      </c>
      <c r="B69" s="240" t="s">
        <v>284</v>
      </c>
      <c r="C69" s="240" t="s">
        <v>285</v>
      </c>
      <c r="D69" s="241">
        <v>12</v>
      </c>
      <c r="E69" s="241"/>
      <c r="F69" s="241"/>
      <c r="G69" s="241"/>
      <c r="H69" s="241"/>
      <c r="I69" s="241"/>
      <c r="J69" s="260"/>
      <c r="K69" s="241"/>
      <c r="L69" s="241" t="s">
        <v>171</v>
      </c>
      <c r="M69" s="241"/>
      <c r="N69" s="258" t="s">
        <v>59</v>
      </c>
      <c r="O69" s="240" t="s">
        <v>42</v>
      </c>
      <c r="P69" s="240" t="s">
        <v>75</v>
      </c>
      <c r="Q69" s="258">
        <v>43886</v>
      </c>
      <c r="R69" s="274">
        <f>SUMIF(Physics!$B$4:$B$1000,$C69,Physics!$C$4:$C$1000)+SUMIF(IITPhysics!$B$4:$B$1000,$C69,IITPhysics!$C$4:$C$1000)+SUMIF(Chem!$B$4:$B$1000,$C69,Chem!$C$4:$C$1000)+SUMIF(IITChem!$B$4:$B$1000,$C69,IITChem!$C$4:$C$1000)+SUMIF(Maths!$B$4:$B$1000,$C69,Maths!$C$4:$C$1000)+SUMIF(IITMaths!$B$4:$B$1000,$C69,IITMaths!$C$4:$C$1000)+SUMIF(Bio!$B$4:$B$1000,$C69,Bio!$C$4:$C$1000)+SUMIF(FourthLecture!$B$4:$B$1000,$C69,FourthLecture!$C$4:$C$1000)+SUMIF(OtherSubjects!$B$4:$B$1000,$C69,OtherSubjects!$C$4:$C$1000)</f>
        <v>0</v>
      </c>
      <c r="S69" s="269">
        <f>SUMIF(Physics!$P$4:$P$1000,$C69,Physics!$Q$4:$Q$1000)+SUMIF(IITPhysics!$P$4:$P$1000,$C69,IITPhysics!$Q$4:$Q$1000)+SUMIF(Chem!$P$4:$P$1000,$C69,Chem!$Q$4:$Q$1000)+SUMIF(IITChem!$P$4:$P$1000,$C69,IITChem!$Q$4:$Q$1000)+SUMIF(Maths!$P$4:$P$1000,$C69,Maths!$Q$4:$Q$1000)+SUMIF(IITMaths!$P$4:$P$1000,$C69,IITMaths!$Q$4:$Q$1000)+SUMIF(Bio!$P$4:$P$1000,$C69,Bio!$Q$4:$Q$1000)+SUMIF(FourthLecture!$P$4:$P$1000,$C69,FourthLecture!$Q$4:$Q$1000)+SUMIF(OtherSubjects!$P$4:$P$1000,$C69,OtherSubjects!$Q$4:$Q$1000)</f>
        <v>8000</v>
      </c>
    </row>
    <row r="70" spans="1:19">
      <c r="A70" s="239">
        <v>66</v>
      </c>
      <c r="B70" s="240" t="s">
        <v>286</v>
      </c>
      <c r="C70" s="240" t="s">
        <v>287</v>
      </c>
      <c r="D70" s="241">
        <v>10</v>
      </c>
      <c r="E70" s="241"/>
      <c r="F70" s="241"/>
      <c r="G70" s="241"/>
      <c r="H70" s="241"/>
      <c r="I70" s="241"/>
      <c r="J70" s="260"/>
      <c r="K70" s="241"/>
      <c r="L70" s="241" t="s">
        <v>255</v>
      </c>
      <c r="M70" s="241"/>
      <c r="N70" s="258" t="s">
        <v>46</v>
      </c>
      <c r="O70" s="240" t="s">
        <v>42</v>
      </c>
      <c r="P70" s="240" t="s">
        <v>49</v>
      </c>
      <c r="Q70" s="258">
        <v>43886</v>
      </c>
      <c r="R70" s="274">
        <f>SUMIF(Physics!$B$4:$B$1000,$C70,Physics!$C$4:$C$1000)+SUMIF(IITPhysics!$B$4:$B$1000,$C70,IITPhysics!$C$4:$C$1000)+SUMIF(Chem!$B$4:$B$1000,$C70,Chem!$C$4:$C$1000)+SUMIF(IITChem!$B$4:$B$1000,$C70,IITChem!$C$4:$C$1000)+SUMIF(Maths!$B$4:$B$1000,$C70,Maths!$C$4:$C$1000)+SUMIF(IITMaths!$B$4:$B$1000,$C70,IITMaths!$C$4:$C$1000)+SUMIF(Bio!$B$4:$B$1000,$C70,Bio!$C$4:$C$1000)+SUMIF(FourthLecture!$B$4:$B$1000,$C70,FourthLecture!$C$4:$C$1000)+SUMIF(OtherSubjects!$B$4:$B$1000,$C70,OtherSubjects!$C$4:$C$1000)</f>
        <v>0</v>
      </c>
      <c r="S70" s="269">
        <f>SUMIF(Physics!$P$4:$P$1000,$C70,Physics!$Q$4:$Q$1000)+SUMIF(IITPhysics!$P$4:$P$1000,$C70,IITPhysics!$Q$4:$Q$1000)+SUMIF(Chem!$P$4:$P$1000,$C70,Chem!$Q$4:$Q$1000)+SUMIF(IITChem!$P$4:$P$1000,$C70,IITChem!$Q$4:$Q$1000)+SUMIF(Maths!$P$4:$P$1000,$C70,Maths!$Q$4:$Q$1000)+SUMIF(IITMaths!$P$4:$P$1000,$C70,IITMaths!$Q$4:$Q$1000)+SUMIF(Bio!$P$4:$P$1000,$C70,Bio!$Q$4:$Q$1000)+SUMIF(FourthLecture!$P$4:$P$1000,$C70,FourthLecture!$Q$4:$Q$1000)+SUMIF(OtherSubjects!$P$4:$P$1000,$C70,OtherSubjects!$Q$4:$Q$1000)</f>
        <v>0</v>
      </c>
    </row>
    <row r="71" spans="1:19">
      <c r="A71" s="239">
        <v>67</v>
      </c>
      <c r="B71" s="240" t="s">
        <v>288</v>
      </c>
      <c r="C71" s="240" t="s">
        <v>289</v>
      </c>
      <c r="D71" s="241">
        <v>7</v>
      </c>
      <c r="E71" s="241"/>
      <c r="F71" s="241"/>
      <c r="G71" s="241"/>
      <c r="H71" s="241"/>
      <c r="I71" s="241"/>
      <c r="J71" s="260"/>
      <c r="K71" s="241"/>
      <c r="L71" s="241" t="s">
        <v>290</v>
      </c>
      <c r="M71" s="241"/>
      <c r="N71" s="258" t="s">
        <v>59</v>
      </c>
      <c r="O71" s="240" t="s">
        <v>68</v>
      </c>
      <c r="P71" s="240"/>
      <c r="Q71" s="258">
        <v>43891</v>
      </c>
      <c r="R71" s="274">
        <f>SUMIF(Physics!$B$4:$B$1000,$C71,Physics!$C$4:$C$1000)+SUMIF(IITPhysics!$B$4:$B$1000,$C71,IITPhysics!$C$4:$C$1000)+SUMIF(Chem!$B$4:$B$1000,$C71,Chem!$C$4:$C$1000)+SUMIF(IITChem!$B$4:$B$1000,$C71,IITChem!$C$4:$C$1000)+SUMIF(Maths!$B$4:$B$1000,$C71,Maths!$C$4:$C$1000)+SUMIF(IITMaths!$B$4:$B$1000,$C71,IITMaths!$C$4:$C$1000)+SUMIF(Bio!$B$4:$B$1000,$C71,Bio!$C$4:$C$1000)+SUMIF(FourthLecture!$B$4:$B$1000,$C71,FourthLecture!$C$4:$C$1000)+SUMIF(OtherSubjects!$B$4:$B$1000,$C71,OtherSubjects!$C$4:$C$1000)</f>
        <v>0</v>
      </c>
      <c r="S71" s="269">
        <f>SUMIF(Physics!$P$4:$P$1000,$C71,Physics!$Q$4:$Q$1000)+SUMIF(IITPhysics!$P$4:$P$1000,$C71,IITPhysics!$Q$4:$Q$1000)+SUMIF(Chem!$P$4:$P$1000,$C71,Chem!$Q$4:$Q$1000)+SUMIF(IITChem!$P$4:$P$1000,$C71,IITChem!$Q$4:$Q$1000)+SUMIF(Maths!$P$4:$P$1000,$C71,Maths!$Q$4:$Q$1000)+SUMIF(IITMaths!$P$4:$P$1000,$C71,IITMaths!$Q$4:$Q$1000)+SUMIF(Bio!$P$4:$P$1000,$C71,Bio!$Q$4:$Q$1000)+SUMIF(FourthLecture!$P$4:$P$1000,$C71,FourthLecture!$Q$4:$Q$1000)+SUMIF(OtherSubjects!$P$4:$P$1000,$C71,OtherSubjects!$Q$4:$Q$1000)</f>
        <v>15000</v>
      </c>
    </row>
    <row r="72" spans="1:19">
      <c r="A72" s="239">
        <v>68</v>
      </c>
      <c r="B72" s="240" t="s">
        <v>291</v>
      </c>
      <c r="C72" s="240" t="s">
        <v>292</v>
      </c>
      <c r="D72" s="241">
        <v>12</v>
      </c>
      <c r="E72" s="241"/>
      <c r="F72" s="241"/>
      <c r="G72" s="241"/>
      <c r="H72" s="241"/>
      <c r="I72" s="241"/>
      <c r="J72" s="260"/>
      <c r="K72" s="241"/>
      <c r="L72" s="241" t="s">
        <v>171</v>
      </c>
      <c r="M72" s="241"/>
      <c r="N72" s="258" t="s">
        <v>54</v>
      </c>
      <c r="O72" s="240" t="s">
        <v>68</v>
      </c>
      <c r="P72" s="240"/>
      <c r="Q72" s="258">
        <v>43891</v>
      </c>
      <c r="R72" s="274">
        <f>SUMIF(Physics!$B$4:$B$1000,$C72,Physics!$C$4:$C$1000)+SUMIF(IITPhysics!$B$4:$B$1000,$C72,IITPhysics!$C$4:$C$1000)+SUMIF(Chem!$B$4:$B$1000,$C72,Chem!$C$4:$C$1000)+SUMIF(IITChem!$B$4:$B$1000,$C72,IITChem!$C$4:$C$1000)+SUMIF(Maths!$B$4:$B$1000,$C72,Maths!$C$4:$C$1000)+SUMIF(IITMaths!$B$4:$B$1000,$C72,IITMaths!$C$4:$C$1000)+SUMIF(Bio!$B$4:$B$1000,$C72,Bio!$C$4:$C$1000)+SUMIF(FourthLecture!$B$4:$B$1000,$C72,FourthLecture!$C$4:$C$1000)+SUMIF(OtherSubjects!$B$4:$B$1000,$C72,OtherSubjects!$C$4:$C$1000)</f>
        <v>0</v>
      </c>
      <c r="S72" s="269">
        <f>SUMIF(Physics!$P$4:$P$1000,$C72,Physics!$Q$4:$Q$1000)+SUMIF(IITPhysics!$P$4:$P$1000,$C72,IITPhysics!$Q$4:$Q$1000)+SUMIF(Chem!$P$4:$P$1000,$C72,Chem!$Q$4:$Q$1000)+SUMIF(IITChem!$P$4:$P$1000,$C72,IITChem!$Q$4:$Q$1000)+SUMIF(Maths!$P$4:$P$1000,$C72,Maths!$Q$4:$Q$1000)+SUMIF(IITMaths!$P$4:$P$1000,$C72,IITMaths!$Q$4:$Q$1000)+SUMIF(Bio!$P$4:$P$1000,$C72,Bio!$Q$4:$Q$1000)+SUMIF(FourthLecture!$P$4:$P$1000,$C72,FourthLecture!$Q$4:$Q$1000)+SUMIF(OtherSubjects!$P$4:$P$1000,$C72,OtherSubjects!$Q$4:$Q$1000)</f>
        <v>8200</v>
      </c>
    </row>
    <row r="73" spans="1:19">
      <c r="A73" s="239">
        <v>69</v>
      </c>
      <c r="B73" s="240" t="s">
        <v>293</v>
      </c>
      <c r="C73" s="243" t="s">
        <v>294</v>
      </c>
      <c r="D73" s="241">
        <v>10</v>
      </c>
      <c r="E73" s="241"/>
      <c r="F73" s="241"/>
      <c r="G73" s="241"/>
      <c r="H73" s="241"/>
      <c r="I73" s="241"/>
      <c r="J73" s="260"/>
      <c r="K73" s="241"/>
      <c r="L73" s="241" t="s">
        <v>171</v>
      </c>
      <c r="M73" s="241"/>
      <c r="N73" s="258" t="s">
        <v>44</v>
      </c>
      <c r="O73" s="240" t="s">
        <v>68</v>
      </c>
      <c r="P73" s="240"/>
      <c r="Q73" s="258">
        <v>43906</v>
      </c>
      <c r="R73" s="274">
        <f>SUMIF(Physics!$B$4:$B$1000,$C73,Physics!$C$4:$C$1000)+SUMIF(IITPhysics!$B$4:$B$1000,$C73,IITPhysics!$C$4:$C$1000)+SUMIF(Chem!$B$4:$B$1000,$C73,Chem!$C$4:$C$1000)+SUMIF(IITChem!$B$4:$B$1000,$C73,IITChem!$C$4:$C$1000)+SUMIF(Maths!$B$4:$B$1000,$C73,Maths!$C$4:$C$1000)+SUMIF(IITMaths!$B$4:$B$1000,$C73,IITMaths!$C$4:$C$1000)+SUMIF(Bio!$B$4:$B$1000,$C73,Bio!$C$4:$C$1000)+SUMIF(FourthLecture!$B$4:$B$1000,$C73,FourthLecture!$C$4:$C$1000)+SUMIF(OtherSubjects!$B$4:$B$1000,$C73,OtherSubjects!$C$4:$C$1000)</f>
        <v>0</v>
      </c>
      <c r="S73" s="269">
        <f>SUMIF(Physics!$P$4:$P$1000,$C73,Physics!$Q$4:$Q$1000)+SUMIF(IITPhysics!$P$4:$P$1000,$C73,IITPhysics!$Q$4:$Q$1000)+SUMIF(Chem!$P$4:$P$1000,$C73,Chem!$Q$4:$Q$1000)+SUMIF(IITChem!$P$4:$P$1000,$C73,IITChem!$Q$4:$Q$1000)+SUMIF(Maths!$P$4:$P$1000,$C73,Maths!$Q$4:$Q$1000)+SUMIF(IITMaths!$P$4:$P$1000,$C73,IITMaths!$Q$4:$Q$1000)+SUMIF(Bio!$P$4:$P$1000,$C73,Bio!$Q$4:$Q$1000)+SUMIF(FourthLecture!$P$4:$P$1000,$C73,FourthLecture!$Q$4:$Q$1000)+SUMIF(OtherSubjects!$P$4:$P$1000,$C73,OtherSubjects!$Q$4:$Q$1000)</f>
        <v>9375</v>
      </c>
    </row>
    <row r="74" spans="1:19">
      <c r="A74" s="239">
        <v>70</v>
      </c>
      <c r="B74" s="240" t="s">
        <v>295</v>
      </c>
      <c r="C74" s="240" t="s">
        <v>296</v>
      </c>
      <c r="D74" s="241">
        <v>8</v>
      </c>
      <c r="E74" s="241"/>
      <c r="F74" s="241"/>
      <c r="G74" s="241"/>
      <c r="H74" s="241"/>
      <c r="I74" s="241"/>
      <c r="J74" s="260"/>
      <c r="K74" s="241"/>
      <c r="L74" s="241" t="s">
        <v>290</v>
      </c>
      <c r="M74" s="241"/>
      <c r="N74" s="258" t="s">
        <v>54</v>
      </c>
      <c r="O74" s="240" t="s">
        <v>68</v>
      </c>
      <c r="P74" s="240"/>
      <c r="Q74" s="258">
        <v>43905</v>
      </c>
      <c r="R74" s="274">
        <f>SUMIF(Physics!$B$4:$B$1000,$C74,Physics!$C$4:$C$1000)+SUMIF(IITPhysics!$B$4:$B$1000,$C74,IITPhysics!$C$4:$C$1000)+SUMIF(Chem!$B$4:$B$1000,$C74,Chem!$C$4:$C$1000)+SUMIF(IITChem!$B$4:$B$1000,$C74,IITChem!$C$4:$C$1000)+SUMIF(Maths!$B$4:$B$1000,$C74,Maths!$C$4:$C$1000)+SUMIF(IITMaths!$B$4:$B$1000,$C74,IITMaths!$C$4:$C$1000)+SUMIF(Bio!$B$4:$B$1000,$C74,Bio!$C$4:$C$1000)+SUMIF(FourthLecture!$B$4:$B$1000,$C74,FourthLecture!$C$4:$C$1000)+SUMIF(OtherSubjects!$B$4:$B$1000,$C74,OtherSubjects!$C$4:$C$1000)</f>
        <v>0</v>
      </c>
      <c r="S74" s="269">
        <f>SUMIF(Physics!$P$4:$P$1000,$C74,Physics!$Q$4:$Q$1000)+SUMIF(IITPhysics!$P$4:$P$1000,$C74,IITPhysics!$Q$4:$Q$1000)+SUMIF(Chem!$P$4:$P$1000,$C74,Chem!$Q$4:$Q$1000)+SUMIF(IITChem!$P$4:$P$1000,$C74,IITChem!$Q$4:$Q$1000)+SUMIF(Maths!$P$4:$P$1000,$C74,Maths!$Q$4:$Q$1000)+SUMIF(IITMaths!$P$4:$P$1000,$C74,IITMaths!$Q$4:$Q$1000)+SUMIF(Bio!$P$4:$P$1000,$C74,Bio!$Q$4:$Q$1000)+SUMIF(FourthLecture!$P$4:$P$1000,$C74,FourthLecture!$Q$4:$Q$1000)+SUMIF(OtherSubjects!$P$4:$P$1000,$C74,OtherSubjects!$Q$4:$Q$1000)</f>
        <v>12000</v>
      </c>
    </row>
    <row r="75" spans="1:19">
      <c r="A75" s="239">
        <v>71</v>
      </c>
      <c r="B75" s="240" t="s">
        <v>297</v>
      </c>
      <c r="C75" s="243" t="s">
        <v>298</v>
      </c>
      <c r="D75" s="241">
        <v>8</v>
      </c>
      <c r="E75" s="241"/>
      <c r="F75" s="241"/>
      <c r="G75" s="241"/>
      <c r="H75" s="241"/>
      <c r="I75" s="241"/>
      <c r="J75" s="260"/>
      <c r="K75" s="241"/>
      <c r="L75" s="241" t="s">
        <v>290</v>
      </c>
      <c r="M75" s="241"/>
      <c r="N75" s="258" t="s">
        <v>54</v>
      </c>
      <c r="O75" s="240" t="s">
        <v>68</v>
      </c>
      <c r="P75" s="240"/>
      <c r="Q75" s="258">
        <v>43906</v>
      </c>
      <c r="R75" s="274">
        <f>SUMIF(Physics!$B$4:$B$1000,$C75,Physics!$C$4:$C$1000)+SUMIF(IITPhysics!$B$4:$B$1000,$C75,IITPhysics!$C$4:$C$1000)+SUMIF(Chem!$B$4:$B$1000,$C75,Chem!$C$4:$C$1000)+SUMIF(IITChem!$B$4:$B$1000,$C75,IITChem!$C$4:$C$1000)+SUMIF(Maths!$B$4:$B$1000,$C75,Maths!$C$4:$C$1000)+SUMIF(IITMaths!$B$4:$B$1000,$C75,IITMaths!$C$4:$C$1000)+SUMIF(Bio!$B$4:$B$1000,$C75,Bio!$C$4:$C$1000)+SUMIF(FourthLecture!$B$4:$B$1000,$C75,FourthLecture!$C$4:$C$1000)+SUMIF(OtherSubjects!$B$4:$B$1000,$C75,OtherSubjects!$C$4:$C$1000)</f>
        <v>0</v>
      </c>
      <c r="S75" s="269">
        <f>SUMIF(Physics!$P$4:$P$1000,$C75,Physics!$Q$4:$Q$1000)+SUMIF(IITPhysics!$P$4:$P$1000,$C75,IITPhysics!$Q$4:$Q$1000)+SUMIF(Chem!$P$4:$P$1000,$C75,Chem!$Q$4:$Q$1000)+SUMIF(IITChem!$P$4:$P$1000,$C75,IITChem!$Q$4:$Q$1000)+SUMIF(Maths!$P$4:$P$1000,$C75,Maths!$Q$4:$Q$1000)+SUMIF(IITMaths!$P$4:$P$1000,$C75,IITMaths!$Q$4:$Q$1000)+SUMIF(Bio!$P$4:$P$1000,$C75,Bio!$Q$4:$Q$1000)+SUMIF(FourthLecture!$P$4:$P$1000,$C75,FourthLecture!$Q$4:$Q$1000)+SUMIF(OtherSubjects!$P$4:$P$1000,$C75,OtherSubjects!$Q$4:$Q$1000)</f>
        <v>12000</v>
      </c>
    </row>
    <row r="76" spans="1:19">
      <c r="A76" s="239">
        <v>72</v>
      </c>
      <c r="B76" s="240" t="s">
        <v>299</v>
      </c>
      <c r="C76" s="240" t="s">
        <v>300</v>
      </c>
      <c r="D76" s="241">
        <v>9</v>
      </c>
      <c r="E76" s="241"/>
      <c r="F76" s="241"/>
      <c r="G76" s="241"/>
      <c r="H76" s="241"/>
      <c r="I76" s="241"/>
      <c r="J76" s="260"/>
      <c r="K76" s="241"/>
      <c r="L76" s="241" t="s">
        <v>290</v>
      </c>
      <c r="M76" s="241"/>
      <c r="N76" s="258" t="s">
        <v>54</v>
      </c>
      <c r="O76" s="240" t="s">
        <v>68</v>
      </c>
      <c r="P76" s="240"/>
      <c r="Q76" s="258">
        <v>43903</v>
      </c>
      <c r="R76" s="274">
        <f>SUMIF(Physics!$B$4:$B$1000,$C76,Physics!$C$4:$C$1000)+SUMIF(IITPhysics!$B$4:$B$1000,$C76,IITPhysics!$C$4:$C$1000)+SUMIF(Chem!$B$4:$B$1000,$C76,Chem!$C$4:$C$1000)+SUMIF(IITChem!$B$4:$B$1000,$C76,IITChem!$C$4:$C$1000)+SUMIF(Maths!$B$4:$B$1000,$C76,Maths!$C$4:$C$1000)+SUMIF(IITMaths!$B$4:$B$1000,$C76,IITMaths!$C$4:$C$1000)+SUMIF(Bio!$B$4:$B$1000,$C76,Bio!$C$4:$C$1000)+SUMIF(FourthLecture!$B$4:$B$1000,$C76,FourthLecture!$C$4:$C$1000)+SUMIF(OtherSubjects!$B$4:$B$1000,$C76,OtherSubjects!$C$4:$C$1000)</f>
        <v>0</v>
      </c>
      <c r="S76" s="269">
        <f>SUMIF(Physics!$P$4:$P$1000,$C76,Physics!$Q$4:$Q$1000)+SUMIF(IITPhysics!$P$4:$P$1000,$C76,IITPhysics!$Q$4:$Q$1000)+SUMIF(Chem!$P$4:$P$1000,$C76,Chem!$Q$4:$Q$1000)+SUMIF(IITChem!$P$4:$P$1000,$C76,IITChem!$Q$4:$Q$1000)+SUMIF(Maths!$P$4:$P$1000,$C76,Maths!$Q$4:$Q$1000)+SUMIF(IITMaths!$P$4:$P$1000,$C76,IITMaths!$Q$4:$Q$1000)+SUMIF(Bio!$P$4:$P$1000,$C76,Bio!$Q$4:$Q$1000)+SUMIF(FourthLecture!$P$4:$P$1000,$C76,FourthLecture!$Q$4:$Q$1000)+SUMIF(OtherSubjects!$P$4:$P$1000,$C76,OtherSubjects!$Q$4:$Q$1000)</f>
        <v>12000</v>
      </c>
    </row>
    <row r="77" spans="1:19">
      <c r="A77" s="239">
        <v>73</v>
      </c>
      <c r="B77" s="240" t="s">
        <v>301</v>
      </c>
      <c r="C77" s="240" t="s">
        <v>302</v>
      </c>
      <c r="D77" s="241">
        <v>12</v>
      </c>
      <c r="E77" s="241"/>
      <c r="F77" s="241"/>
      <c r="G77" s="241"/>
      <c r="H77" s="241"/>
      <c r="I77" s="241"/>
      <c r="J77" s="260"/>
      <c r="K77" s="241"/>
      <c r="L77" s="241" t="s">
        <v>303</v>
      </c>
      <c r="M77" s="241"/>
      <c r="N77" s="258" t="s">
        <v>54</v>
      </c>
      <c r="O77" s="240" t="s">
        <v>42</v>
      </c>
      <c r="P77" s="240" t="s">
        <v>55</v>
      </c>
      <c r="Q77" s="258">
        <v>43903</v>
      </c>
      <c r="R77" s="274">
        <f>SUMIF(Physics!$B$4:$B$1000,$C77,Physics!$C$4:$C$1000)+SUMIF(IITPhysics!$B$4:$B$1000,$C77,IITPhysics!$C$4:$C$1000)+SUMIF(Chem!$B$4:$B$1000,$C77,Chem!$C$4:$C$1000)+SUMIF(IITChem!$B$4:$B$1000,$C77,IITChem!$C$4:$C$1000)+SUMIF(Maths!$B$4:$B$1000,$C77,Maths!$C$4:$C$1000)+SUMIF(IITMaths!$B$4:$B$1000,$C77,IITMaths!$C$4:$C$1000)+SUMIF(Bio!$B$4:$B$1000,$C77,Bio!$C$4:$C$1000)+SUMIF(FourthLecture!$B$4:$B$1000,$C77,FourthLecture!$C$4:$C$1000)+SUMIF(OtherSubjects!$B$4:$B$1000,$C77,OtherSubjects!$C$4:$C$1000)</f>
        <v>0</v>
      </c>
      <c r="S77" s="269">
        <f>SUMIF(Physics!$P$4:$P$1000,$C77,Physics!$Q$4:$Q$1000)+SUMIF(IITPhysics!$P$4:$P$1000,$C77,IITPhysics!$Q$4:$Q$1000)+SUMIF(Chem!$P$4:$P$1000,$C77,Chem!$Q$4:$Q$1000)+SUMIF(IITChem!$P$4:$P$1000,$C77,IITChem!$Q$4:$Q$1000)+SUMIF(Maths!$P$4:$P$1000,$C77,Maths!$Q$4:$Q$1000)+SUMIF(IITMaths!$P$4:$P$1000,$C77,IITMaths!$Q$4:$Q$1000)+SUMIF(Bio!$P$4:$P$1000,$C77,Bio!$Q$4:$Q$1000)+SUMIF(FourthLecture!$P$4:$P$1000,$C77,FourthLecture!$Q$4:$Q$1000)+SUMIF(OtherSubjects!$P$4:$P$1000,$C77,OtherSubjects!$Q$4:$Q$1000)</f>
        <v>7600</v>
      </c>
    </row>
    <row r="78" spans="1:21">
      <c r="A78" s="239">
        <v>74</v>
      </c>
      <c r="B78" s="240" t="s">
        <v>304</v>
      </c>
      <c r="C78" s="240" t="s">
        <v>305</v>
      </c>
      <c r="D78" s="241">
        <v>7</v>
      </c>
      <c r="E78" s="241"/>
      <c r="F78" s="241"/>
      <c r="G78" s="241"/>
      <c r="H78" s="241"/>
      <c r="I78" s="241"/>
      <c r="J78" s="260"/>
      <c r="K78" s="241"/>
      <c r="L78" s="241" t="s">
        <v>255</v>
      </c>
      <c r="M78" s="241"/>
      <c r="N78" s="258" t="s">
        <v>54</v>
      </c>
      <c r="O78" s="240" t="s">
        <v>68</v>
      </c>
      <c r="P78" s="240"/>
      <c r="Q78" s="258">
        <v>43922</v>
      </c>
      <c r="R78" s="274">
        <f>SUMIF(Physics!$B$4:$B$1000,$C78,Physics!$C$4:$C$1000)+SUMIF(IITPhysics!$B$4:$B$1000,$C78,IITPhysics!$C$4:$C$1000)+SUMIF(Chem!$B$4:$B$1000,$C78,Chem!$C$4:$C$1000)+SUMIF(IITChem!$B$4:$B$1000,$C78,IITChem!$C$4:$C$1000)+SUMIF(Maths!$B$4:$B$1000,$C78,Maths!$C$4:$C$1000)+SUMIF(IITMaths!$B$4:$B$1000,$C78,IITMaths!$C$4:$C$1000)+SUMIF(Bio!$B$4:$B$1000,$C78,Bio!$C$4:$C$1000)+SUMIF(FourthLecture!$B$4:$B$1000,$C78,FourthLecture!$C$4:$C$1000)+SUMIF(OtherSubjects!$B$4:$B$1000,$C78,OtherSubjects!$C$4:$C$1000)</f>
        <v>0</v>
      </c>
      <c r="S78" s="269">
        <f>SUMIF(Physics!$P$4:$P$1000,$C78,Physics!$Q$4:$Q$1000)+SUMIF(IITPhysics!$P$4:$P$1000,$C78,IITPhysics!$Q$4:$Q$1000)+SUMIF(Chem!$P$4:$P$1000,$C78,Chem!$Q$4:$Q$1000)+SUMIF(IITChem!$P$4:$P$1000,$C78,IITChem!$Q$4:$Q$1000)+SUMIF(Maths!$P$4:$P$1000,$C78,Maths!$Q$4:$Q$1000)+SUMIF(IITMaths!$P$4:$P$1000,$C78,IITMaths!$Q$4:$Q$1000)+SUMIF(Bio!$P$4:$P$1000,$C78,Bio!$Q$4:$Q$1000)+SUMIF(FourthLecture!$P$4:$P$1000,$C78,FourthLecture!$Q$4:$Q$1000)+SUMIF(OtherSubjects!$P$4:$P$1000,$C78,OtherSubjects!$Q$4:$Q$1000)</f>
        <v>3000</v>
      </c>
      <c r="U78" s="224">
        <f>S72+S74-700</f>
        <v>19500</v>
      </c>
    </row>
    <row r="79" spans="1:19">
      <c r="A79" s="239">
        <v>75</v>
      </c>
      <c r="B79" s="240" t="s">
        <v>306</v>
      </c>
      <c r="C79" s="240" t="s">
        <v>307</v>
      </c>
      <c r="D79" s="241">
        <v>12</v>
      </c>
      <c r="E79" s="241"/>
      <c r="F79" s="241"/>
      <c r="G79" s="241"/>
      <c r="H79" s="241"/>
      <c r="I79" s="241"/>
      <c r="J79" s="260"/>
      <c r="K79" s="241"/>
      <c r="L79" s="241" t="s">
        <v>255</v>
      </c>
      <c r="M79" s="241"/>
      <c r="N79" s="258" t="s">
        <v>54</v>
      </c>
      <c r="O79" s="240" t="s">
        <v>71</v>
      </c>
      <c r="P79" s="240"/>
      <c r="Q79" s="258">
        <v>43931</v>
      </c>
      <c r="R79" s="274">
        <f>SUMIF(Physics!$B$4:$B$1000,$C79,Physics!$C$4:$C$1000)+SUMIF(IITPhysics!$B$4:$B$1000,$C79,IITPhysics!$C$4:$C$1000)+SUMIF(Chem!$B$4:$B$1000,$C79,Chem!$C$4:$C$1000)+SUMIF(IITChem!$B$4:$B$1000,$C79,IITChem!$C$4:$C$1000)+SUMIF(Maths!$B$4:$B$1000,$C79,Maths!$C$4:$C$1000)+SUMIF(IITMaths!$B$4:$B$1000,$C79,IITMaths!$C$4:$C$1000)+SUMIF(Bio!$B$4:$B$1000,$C79,Bio!$C$4:$C$1000)+SUMIF(FourthLecture!$B$4:$B$1000,$C79,FourthLecture!$C$4:$C$1000)+SUMIF(OtherSubjects!$B$4:$B$1000,$C79,OtherSubjects!$C$4:$C$1000)</f>
        <v>0</v>
      </c>
      <c r="S79" s="269">
        <f>SUMIF(Physics!$P$4:$P$1000,$C79,Physics!$Q$4:$Q$1000)+SUMIF(IITPhysics!$P$4:$P$1000,$C79,IITPhysics!$Q$4:$Q$1000)+SUMIF(Chem!$P$4:$P$1000,$C79,Chem!$Q$4:$Q$1000)+SUMIF(IITChem!$P$4:$P$1000,$C79,IITChem!$Q$4:$Q$1000)+SUMIF(Maths!$P$4:$P$1000,$C79,Maths!$Q$4:$Q$1000)+SUMIF(IITMaths!$P$4:$P$1000,$C79,IITMaths!$Q$4:$Q$1000)+SUMIF(Bio!$P$4:$P$1000,$C79,Bio!$Q$4:$Q$1000)+SUMIF(FourthLecture!$P$4:$P$1000,$C79,FourthLecture!$Q$4:$Q$1000)+SUMIF(OtherSubjects!$P$4:$P$1000,$C79,OtherSubjects!$Q$4:$Q$1000)</f>
        <v>3000</v>
      </c>
    </row>
    <row r="80" spans="1:19">
      <c r="A80" s="239">
        <v>76</v>
      </c>
      <c r="B80" s="240" t="s">
        <v>308</v>
      </c>
      <c r="C80" s="240" t="s">
        <v>309</v>
      </c>
      <c r="D80" s="241">
        <v>12</v>
      </c>
      <c r="E80" s="241"/>
      <c r="F80" s="241"/>
      <c r="G80" s="241"/>
      <c r="H80" s="241"/>
      <c r="I80" s="241"/>
      <c r="J80" s="260"/>
      <c r="K80" s="241"/>
      <c r="L80" s="241" t="s">
        <v>255</v>
      </c>
      <c r="M80" s="241"/>
      <c r="N80" s="258" t="s">
        <v>54</v>
      </c>
      <c r="O80" s="240" t="s">
        <v>42</v>
      </c>
      <c r="P80" s="240" t="s">
        <v>61</v>
      </c>
      <c r="Q80" s="258">
        <v>43931</v>
      </c>
      <c r="R80" s="274">
        <f>SUMIF(Physics!$B$4:$B$1000,$C80,Physics!$C$4:$C$1000)+SUMIF(IITPhysics!$B$4:$B$1000,$C80,IITPhysics!$C$4:$C$1000)+SUMIF(Chem!$B$4:$B$1000,$C80,Chem!$C$4:$C$1000)+SUMIF(IITChem!$B$4:$B$1000,$C80,IITChem!$C$4:$C$1000)+SUMIF(Maths!$B$4:$B$1000,$C80,Maths!$C$4:$C$1000)+SUMIF(IITMaths!$B$4:$B$1000,$C80,IITMaths!$C$4:$C$1000)+SUMIF(Bio!$B$4:$B$1000,$C80,Bio!$C$4:$C$1000)+SUMIF(FourthLecture!$B$4:$B$1000,$C80,FourthLecture!$C$4:$C$1000)+SUMIF(OtherSubjects!$B$4:$B$1000,$C80,OtherSubjects!$C$4:$C$1000)</f>
        <v>0</v>
      </c>
      <c r="S80" s="269">
        <f>SUMIF(Physics!$P$4:$P$1000,$C80,Physics!$Q$4:$Q$1000)+SUMIF(IITPhysics!$P$4:$P$1000,$C80,IITPhysics!$Q$4:$Q$1000)+SUMIF(Chem!$P$4:$P$1000,$C80,Chem!$Q$4:$Q$1000)+SUMIF(IITChem!$P$4:$P$1000,$C80,IITChem!$Q$4:$Q$1000)+SUMIF(Maths!$P$4:$P$1000,$C80,Maths!$Q$4:$Q$1000)+SUMIF(IITMaths!$P$4:$P$1000,$C80,IITMaths!$Q$4:$Q$1000)+SUMIF(Bio!$P$4:$P$1000,$C80,Bio!$Q$4:$Q$1000)+SUMIF(FourthLecture!$P$4:$P$1000,$C80,FourthLecture!$Q$4:$Q$1000)+SUMIF(OtherSubjects!$P$4:$P$1000,$C80,OtherSubjects!$Q$4:$Q$1000)</f>
        <v>3000</v>
      </c>
    </row>
    <row r="81" spans="1:19">
      <c r="A81" s="239">
        <v>77</v>
      </c>
      <c r="B81" s="240" t="s">
        <v>310</v>
      </c>
      <c r="C81" s="240" t="s">
        <v>311</v>
      </c>
      <c r="D81" s="241">
        <v>7</v>
      </c>
      <c r="E81" s="241"/>
      <c r="F81" s="241"/>
      <c r="G81" s="241"/>
      <c r="H81" s="241"/>
      <c r="I81" s="241"/>
      <c r="J81" s="260"/>
      <c r="K81" s="241"/>
      <c r="L81" s="241" t="s">
        <v>255</v>
      </c>
      <c r="M81" s="241"/>
      <c r="N81" s="258" t="s">
        <v>54</v>
      </c>
      <c r="O81" s="240" t="s">
        <v>42</v>
      </c>
      <c r="P81" s="240" t="s">
        <v>75</v>
      </c>
      <c r="Q81" s="258">
        <v>43931</v>
      </c>
      <c r="R81" s="274">
        <f>SUMIF(Physics!$B$4:$B$1000,$C81,Physics!$C$4:$C$1000)+SUMIF(IITPhysics!$B$4:$B$1000,$C81,IITPhysics!$C$4:$C$1000)+SUMIF(Chem!$B$4:$B$1000,$C81,Chem!$C$4:$C$1000)+SUMIF(IITChem!$B$4:$B$1000,$C81,IITChem!$C$4:$C$1000)+SUMIF(Maths!$B$4:$B$1000,$C81,Maths!$C$4:$C$1000)+SUMIF(IITMaths!$B$4:$B$1000,$C81,IITMaths!$C$4:$C$1000)+SUMIF(Bio!$B$4:$B$1000,$C81,Bio!$C$4:$C$1000)+SUMIF(FourthLecture!$B$4:$B$1000,$C81,FourthLecture!$C$4:$C$1000)+SUMIF(OtherSubjects!$B$4:$B$1000,$C81,OtherSubjects!$C$4:$C$1000)</f>
        <v>0</v>
      </c>
      <c r="S81" s="269">
        <f>SUMIF(Physics!$P$4:$P$1000,$C81,Physics!$Q$4:$Q$1000)+SUMIF(IITPhysics!$P$4:$P$1000,$C81,IITPhysics!$Q$4:$Q$1000)+SUMIF(Chem!$P$4:$P$1000,$C81,Chem!$Q$4:$Q$1000)+SUMIF(IITChem!$P$4:$P$1000,$C81,IITChem!$Q$4:$Q$1000)+SUMIF(Maths!$P$4:$P$1000,$C81,Maths!$Q$4:$Q$1000)+SUMIF(IITMaths!$P$4:$P$1000,$C81,IITMaths!$Q$4:$Q$1000)+SUMIF(Bio!$P$4:$P$1000,$C81,Bio!$Q$4:$Q$1000)+SUMIF(FourthLecture!$P$4:$P$1000,$C81,FourthLecture!$Q$4:$Q$1000)+SUMIF(OtherSubjects!$P$4:$P$1000,$C81,OtherSubjects!$Q$4:$Q$1000)</f>
        <v>3000</v>
      </c>
    </row>
    <row r="82" spans="1:19">
      <c r="A82" s="239">
        <v>78</v>
      </c>
      <c r="B82" s="240" t="s">
        <v>312</v>
      </c>
      <c r="C82" s="240" t="s">
        <v>313</v>
      </c>
      <c r="D82" s="241">
        <v>2</v>
      </c>
      <c r="E82" s="241"/>
      <c r="F82" s="241"/>
      <c r="G82" s="241"/>
      <c r="H82" s="241"/>
      <c r="I82" s="241"/>
      <c r="J82" s="260"/>
      <c r="K82" s="241"/>
      <c r="L82" s="241" t="s">
        <v>255</v>
      </c>
      <c r="M82" s="241"/>
      <c r="N82" s="258" t="s">
        <v>54</v>
      </c>
      <c r="O82" s="240" t="s">
        <v>68</v>
      </c>
      <c r="P82" s="240"/>
      <c r="Q82" s="258">
        <v>43944</v>
      </c>
      <c r="R82" s="274">
        <f>SUMIF(Physics!$B$4:$B$1000,$C82,Physics!$C$4:$C$1000)+SUMIF(IITPhysics!$B$4:$B$1000,$C82,IITPhysics!$C$4:$C$1000)+SUMIF(Chem!$B$4:$B$1000,$C82,Chem!$C$4:$C$1000)+SUMIF(IITChem!$B$4:$B$1000,$C82,IITChem!$C$4:$C$1000)+SUMIF(Maths!$B$4:$B$1000,$C82,Maths!$C$4:$C$1000)+SUMIF(IITMaths!$B$4:$B$1000,$C82,IITMaths!$C$4:$C$1000)+SUMIF(Bio!$B$4:$B$1000,$C82,Bio!$C$4:$C$1000)+SUMIF(FourthLecture!$B$4:$B$1000,$C82,FourthLecture!$C$4:$C$1000)+SUMIF(OtherSubjects!$B$4:$B$1000,$C82,OtherSubjects!$C$4:$C$1000)</f>
        <v>0</v>
      </c>
      <c r="S82" s="269">
        <f>SUMIF(Physics!$P$4:$P$1000,$C82,Physics!$Q$4:$Q$1000)+SUMIF(IITPhysics!$P$4:$P$1000,$C82,IITPhysics!$Q$4:$Q$1000)+SUMIF(Chem!$P$4:$P$1000,$C82,Chem!$Q$4:$Q$1000)+SUMIF(IITChem!$P$4:$P$1000,$C82,IITChem!$Q$4:$Q$1000)+SUMIF(Maths!$P$4:$P$1000,$C82,Maths!$Q$4:$Q$1000)+SUMIF(IITMaths!$P$4:$P$1000,$C82,IITMaths!$Q$4:$Q$1000)+SUMIF(Bio!$P$4:$P$1000,$C82,Bio!$Q$4:$Q$1000)+SUMIF(FourthLecture!$P$4:$P$1000,$C82,FourthLecture!$Q$4:$Q$1000)+SUMIF(OtherSubjects!$P$4:$P$1000,$C82,OtherSubjects!$Q$4:$Q$1000)</f>
        <v>3000</v>
      </c>
    </row>
    <row r="83" spans="1:19">
      <c r="A83" s="239">
        <v>79</v>
      </c>
      <c r="B83" s="240" t="s">
        <v>314</v>
      </c>
      <c r="C83" s="240" t="s">
        <v>315</v>
      </c>
      <c r="D83" s="241">
        <v>8</v>
      </c>
      <c r="E83" s="241"/>
      <c r="F83" s="241"/>
      <c r="G83" s="241"/>
      <c r="H83" s="241"/>
      <c r="I83" s="241"/>
      <c r="J83" s="260"/>
      <c r="K83" s="241"/>
      <c r="L83" s="241" t="s">
        <v>255</v>
      </c>
      <c r="M83" s="241"/>
      <c r="N83" s="258" t="s">
        <v>54</v>
      </c>
      <c r="O83" s="240" t="s">
        <v>68</v>
      </c>
      <c r="P83" s="240"/>
      <c r="Q83" s="258">
        <v>43952</v>
      </c>
      <c r="R83" s="274">
        <f>SUMIF(Physics!$B$4:$B$1000,$C83,Physics!$C$4:$C$1000)+SUMIF(IITPhysics!$B$4:$B$1000,$C83,IITPhysics!$C$4:$C$1000)+SUMIF(Chem!$B$4:$B$1000,$C83,Chem!$C$4:$C$1000)+SUMIF(IITChem!$B$4:$B$1000,$C83,IITChem!$C$4:$C$1000)+SUMIF(Maths!$B$4:$B$1000,$C83,Maths!$C$4:$C$1000)+SUMIF(IITMaths!$B$4:$B$1000,$C83,IITMaths!$C$4:$C$1000)+SUMIF(Bio!$B$4:$B$1000,$C83,Bio!$C$4:$C$1000)+SUMIF(FourthLecture!$B$4:$B$1000,$C83,FourthLecture!$C$4:$C$1000)+SUMIF(OtherSubjects!$B$4:$B$1000,$C83,OtherSubjects!$C$4:$C$1000)</f>
        <v>0</v>
      </c>
      <c r="S83" s="269">
        <f>SUMIF(Physics!$P$4:$P$1000,$C83,Physics!$Q$4:$Q$1000)+SUMIF(IITPhysics!$P$4:$P$1000,$C83,IITPhysics!$Q$4:$Q$1000)+SUMIF(Chem!$P$4:$P$1000,$C83,Chem!$Q$4:$Q$1000)+SUMIF(IITChem!$P$4:$P$1000,$C83,IITChem!$Q$4:$Q$1000)+SUMIF(Maths!$P$4:$P$1000,$C83,Maths!$Q$4:$Q$1000)+SUMIF(IITMaths!$P$4:$P$1000,$C83,IITMaths!$Q$4:$Q$1000)+SUMIF(Bio!$P$4:$P$1000,$C83,Bio!$Q$4:$Q$1000)+SUMIF(FourthLecture!$P$4:$P$1000,$C83,FourthLecture!$Q$4:$Q$1000)+SUMIF(OtherSubjects!$P$4:$P$1000,$C83,OtherSubjects!$Q$4:$Q$1000)</f>
        <v>6000</v>
      </c>
    </row>
    <row r="84" spans="1:19">
      <c r="A84" s="239">
        <v>80</v>
      </c>
      <c r="B84" s="240" t="s">
        <v>316</v>
      </c>
      <c r="C84" s="240" t="s">
        <v>317</v>
      </c>
      <c r="D84" s="241">
        <v>9</v>
      </c>
      <c r="E84" s="241"/>
      <c r="F84" s="241"/>
      <c r="G84" s="241"/>
      <c r="H84" s="241"/>
      <c r="I84" s="241"/>
      <c r="J84" s="260"/>
      <c r="K84" s="241"/>
      <c r="L84" s="241" t="s">
        <v>290</v>
      </c>
      <c r="M84" s="241"/>
      <c r="N84" s="258" t="s">
        <v>59</v>
      </c>
      <c r="O84" s="240" t="s">
        <v>68</v>
      </c>
      <c r="P84" s="240"/>
      <c r="Q84" s="258">
        <v>43969</v>
      </c>
      <c r="R84" s="274">
        <f>SUMIF(Physics!$B$4:$B$1000,$C84,Physics!$C$4:$C$1000)+SUMIF(IITPhysics!$B$4:$B$1000,$C84,IITPhysics!$C$4:$C$1000)+SUMIF(Chem!$B$4:$B$1000,$C84,Chem!$C$4:$C$1000)+SUMIF(IITChem!$B$4:$B$1000,$C84,IITChem!$C$4:$C$1000)+SUMIF(Maths!$B$4:$B$1000,$C84,Maths!$C$4:$C$1000)+SUMIF(IITMaths!$B$4:$B$1000,$C84,IITMaths!$C$4:$C$1000)+SUMIF(Bio!$B$4:$B$1000,$C84,Bio!$C$4:$C$1000)+SUMIF(FourthLecture!$B$4:$B$1000,$C84,FourthLecture!$C$4:$C$1000)+SUMIF(OtherSubjects!$B$4:$B$1000,$C84,OtherSubjects!$C$4:$C$1000)</f>
        <v>0</v>
      </c>
      <c r="S84" s="269">
        <f>SUMIF(Physics!$P$4:$P$1000,$C84,Physics!$Q$4:$Q$1000)+SUMIF(IITPhysics!$P$4:$P$1000,$C84,IITPhysics!$Q$4:$Q$1000)+SUMIF(Chem!$P$4:$P$1000,$C84,Chem!$Q$4:$Q$1000)+SUMIF(IITChem!$P$4:$P$1000,$C84,IITChem!$Q$4:$Q$1000)+SUMIF(Maths!$P$4:$P$1000,$C84,Maths!$Q$4:$Q$1000)+SUMIF(IITMaths!$P$4:$P$1000,$C84,IITMaths!$Q$4:$Q$1000)+SUMIF(Bio!$P$4:$P$1000,$C84,Bio!$Q$4:$Q$1000)+SUMIF(FourthLecture!$P$4:$P$1000,$C84,FourthLecture!$Q$4:$Q$1000)+SUMIF(OtherSubjects!$P$4:$P$1000,$C84,OtherSubjects!$Q$4:$Q$1000)</f>
        <v>12000</v>
      </c>
    </row>
    <row r="85" spans="1:19">
      <c r="A85" s="239">
        <v>81</v>
      </c>
      <c r="B85" s="240" t="s">
        <v>318</v>
      </c>
      <c r="C85" s="240" t="s">
        <v>319</v>
      </c>
      <c r="D85" s="241">
        <v>10</v>
      </c>
      <c r="E85" s="241"/>
      <c r="F85" s="241"/>
      <c r="G85" s="241"/>
      <c r="H85" s="241"/>
      <c r="I85" s="241"/>
      <c r="J85" s="260"/>
      <c r="K85" s="241"/>
      <c r="L85" s="241" t="s">
        <v>290</v>
      </c>
      <c r="M85" s="241"/>
      <c r="N85" s="258" t="s">
        <v>54</v>
      </c>
      <c r="O85" s="240" t="s">
        <v>68</v>
      </c>
      <c r="P85" s="240"/>
      <c r="Q85" s="258">
        <v>43983</v>
      </c>
      <c r="R85" s="274">
        <f>SUMIF(Physics!$B$4:$B$1000,$C85,Physics!$C$4:$C$1000)+SUMIF(IITPhysics!$B$4:$B$1000,$C85,IITPhysics!$C$4:$C$1000)+SUMIF(Chem!$B$4:$B$1000,$C85,Chem!$C$4:$C$1000)+SUMIF(IITChem!$B$4:$B$1000,$C85,IITChem!$C$4:$C$1000)+SUMIF(Maths!$B$4:$B$1000,$C85,Maths!$C$4:$C$1000)+SUMIF(IITMaths!$B$4:$B$1000,$C85,IITMaths!$C$4:$C$1000)+SUMIF(Bio!$B$4:$B$1000,$C85,Bio!$C$4:$C$1000)+SUMIF(FourthLecture!$B$4:$B$1000,$C85,FourthLecture!$C$4:$C$1000)+SUMIF(OtherSubjects!$B$4:$B$1000,$C85,OtherSubjects!$C$4:$C$1000)</f>
        <v>0</v>
      </c>
      <c r="S85" s="269">
        <f>SUMIF(Physics!$P$4:$P$1000,$C85,Physics!$Q$4:$Q$1000)+SUMIF(IITPhysics!$P$4:$P$1000,$C85,IITPhysics!$Q$4:$Q$1000)+SUMIF(Chem!$P$4:$P$1000,$C85,Chem!$Q$4:$Q$1000)+SUMIF(IITChem!$P$4:$P$1000,$C85,IITChem!$Q$4:$Q$1000)+SUMIF(Maths!$P$4:$P$1000,$C85,Maths!$Q$4:$Q$1000)+SUMIF(IITMaths!$P$4:$P$1000,$C85,IITMaths!$Q$4:$Q$1000)+SUMIF(Bio!$P$4:$P$1000,$C85,Bio!$Q$4:$Q$1000)+SUMIF(FourthLecture!$P$4:$P$1000,$C85,FourthLecture!$Q$4:$Q$1000)+SUMIF(OtherSubjects!$P$4:$P$1000,$C85,OtherSubjects!$Q$4:$Q$1000)</f>
        <v>12000</v>
      </c>
    </row>
    <row r="86" spans="1:19">
      <c r="A86" s="239">
        <v>82</v>
      </c>
      <c r="B86" s="240" t="s">
        <v>320</v>
      </c>
      <c r="C86" s="240" t="s">
        <v>321</v>
      </c>
      <c r="D86" s="241">
        <v>6</v>
      </c>
      <c r="E86" s="241"/>
      <c r="F86" s="241"/>
      <c r="G86" s="241"/>
      <c r="H86" s="241"/>
      <c r="I86" s="241"/>
      <c r="J86" s="260"/>
      <c r="K86" s="241"/>
      <c r="L86" s="241" t="s">
        <v>255</v>
      </c>
      <c r="M86" s="241"/>
      <c r="N86" s="258" t="s">
        <v>54</v>
      </c>
      <c r="O86" s="240" t="s">
        <v>68</v>
      </c>
      <c r="P86" s="240"/>
      <c r="Q86" s="258">
        <v>44013</v>
      </c>
      <c r="R86" s="274">
        <f>SUMIF(Physics!$B$4:$B$1000,$C86,Physics!$C$4:$C$1000)+SUMIF(IITPhysics!$B$4:$B$1000,$C86,IITPhysics!$C$4:$C$1000)+SUMIF(Chem!$B$4:$B$1000,$C86,Chem!$C$4:$C$1000)+SUMIF(IITChem!$B$4:$B$1000,$C86,IITChem!$C$4:$C$1000)+SUMIF(Maths!$B$4:$B$1000,$C86,Maths!$C$4:$C$1000)+SUMIF(IITMaths!$B$4:$B$1000,$C86,IITMaths!$C$4:$C$1000)+SUMIF(Bio!$B$4:$B$1000,$C86,Bio!$C$4:$C$1000)+SUMIF(FourthLecture!$B$4:$B$1000,$C86,FourthLecture!$C$4:$C$1000)+SUMIF(OtherSubjects!$B$4:$B$1000,$C86,OtherSubjects!$C$4:$C$1000)</f>
        <v>0</v>
      </c>
      <c r="S86" s="269">
        <f>SUMIF(Physics!$P$4:$P$1000,$C86,Physics!$Q$4:$Q$1000)+SUMIF(IITPhysics!$P$4:$P$1000,$C86,IITPhysics!$Q$4:$Q$1000)+SUMIF(Chem!$P$4:$P$1000,$C86,Chem!$Q$4:$Q$1000)+SUMIF(IITChem!$P$4:$P$1000,$C86,IITChem!$Q$4:$Q$1000)+SUMIF(Maths!$P$4:$P$1000,$C86,Maths!$Q$4:$Q$1000)+SUMIF(IITMaths!$P$4:$P$1000,$C86,IITMaths!$Q$4:$Q$1000)+SUMIF(Bio!$P$4:$P$1000,$C86,Bio!$Q$4:$Q$1000)+SUMIF(FourthLecture!$P$4:$P$1000,$C86,FourthLecture!$Q$4:$Q$1000)+SUMIF(OtherSubjects!$P$4:$P$1000,$C86,OtherSubjects!$Q$4:$Q$1000)</f>
        <v>3000</v>
      </c>
    </row>
    <row r="87" spans="1:19">
      <c r="A87" s="239">
        <v>83</v>
      </c>
      <c r="B87" s="240" t="s">
        <v>322</v>
      </c>
      <c r="C87" s="240" t="s">
        <v>323</v>
      </c>
      <c r="D87" s="241">
        <v>6</v>
      </c>
      <c r="E87" s="241"/>
      <c r="F87" s="241"/>
      <c r="G87" s="241"/>
      <c r="H87" s="241"/>
      <c r="I87" s="241"/>
      <c r="J87" s="260"/>
      <c r="K87" s="241"/>
      <c r="L87" s="241" t="s">
        <v>255</v>
      </c>
      <c r="M87" s="241"/>
      <c r="N87" s="258" t="s">
        <v>54</v>
      </c>
      <c r="O87" s="240" t="s">
        <v>68</v>
      </c>
      <c r="P87" s="240"/>
      <c r="Q87" s="258">
        <v>44013</v>
      </c>
      <c r="R87" s="274">
        <f>SUMIF(Physics!$B$4:$B$1000,$C87,Physics!$C$4:$C$1000)+SUMIF(IITPhysics!$B$4:$B$1000,$C87,IITPhysics!$C$4:$C$1000)+SUMIF(Chem!$B$4:$B$1000,$C87,Chem!$C$4:$C$1000)+SUMIF(IITChem!$B$4:$B$1000,$C87,IITChem!$C$4:$C$1000)+SUMIF(Maths!$B$4:$B$1000,$C87,Maths!$C$4:$C$1000)+SUMIF(IITMaths!$B$4:$B$1000,$C87,IITMaths!$C$4:$C$1000)+SUMIF(Bio!$B$4:$B$1000,$C87,Bio!$C$4:$C$1000)+SUMIF(FourthLecture!$B$4:$B$1000,$C87,FourthLecture!$C$4:$C$1000)+SUMIF(OtherSubjects!$B$4:$B$1000,$C87,OtherSubjects!$C$4:$C$1000)</f>
        <v>0</v>
      </c>
      <c r="S87" s="269">
        <f>SUMIF(Physics!$P$4:$P$1000,$C87,Physics!$Q$4:$Q$1000)+SUMIF(IITPhysics!$P$4:$P$1000,$C87,IITPhysics!$Q$4:$Q$1000)+SUMIF(Chem!$P$4:$P$1000,$C87,Chem!$Q$4:$Q$1000)+SUMIF(IITChem!$P$4:$P$1000,$C87,IITChem!$Q$4:$Q$1000)+SUMIF(Maths!$P$4:$P$1000,$C87,Maths!$Q$4:$Q$1000)+SUMIF(IITMaths!$P$4:$P$1000,$C87,IITMaths!$Q$4:$Q$1000)+SUMIF(Bio!$P$4:$P$1000,$C87,Bio!$Q$4:$Q$1000)+SUMIF(FourthLecture!$P$4:$P$1000,$C87,FourthLecture!$Q$4:$Q$1000)+SUMIF(OtherSubjects!$P$4:$P$1000,$C87,OtherSubjects!$Q$4:$Q$1000)</f>
        <v>3000</v>
      </c>
    </row>
    <row r="88" spans="1:19">
      <c r="A88" s="239">
        <v>84</v>
      </c>
      <c r="B88" s="240" t="s">
        <v>324</v>
      </c>
      <c r="C88" s="240" t="s">
        <v>325</v>
      </c>
      <c r="D88" s="241">
        <v>9</v>
      </c>
      <c r="E88" s="241"/>
      <c r="F88" s="241"/>
      <c r="G88" s="241"/>
      <c r="H88" s="241"/>
      <c r="I88" s="241"/>
      <c r="J88" s="260"/>
      <c r="K88" s="241"/>
      <c r="L88" s="241" t="s">
        <v>255</v>
      </c>
      <c r="M88" s="241"/>
      <c r="N88" s="258" t="s">
        <v>54</v>
      </c>
      <c r="O88" s="240" t="s">
        <v>68</v>
      </c>
      <c r="P88" s="240"/>
      <c r="Q88" s="258">
        <v>44013</v>
      </c>
      <c r="R88" s="274">
        <f>SUMIF(Physics!$B$4:$B$1000,$C88,Physics!$C$4:$C$1000)+SUMIF(IITPhysics!$B$4:$B$1000,$C88,IITPhysics!$C$4:$C$1000)+SUMIF(Chem!$B$4:$B$1000,$C88,Chem!$C$4:$C$1000)+SUMIF(IITChem!$B$4:$B$1000,$C88,IITChem!$C$4:$C$1000)+SUMIF(Maths!$B$4:$B$1000,$C88,Maths!$C$4:$C$1000)+SUMIF(IITMaths!$B$4:$B$1000,$C88,IITMaths!$C$4:$C$1000)+SUMIF(Bio!$B$4:$B$1000,$C88,Bio!$C$4:$C$1000)+SUMIF(FourthLecture!$B$4:$B$1000,$C88,FourthLecture!$C$4:$C$1000)+SUMIF(OtherSubjects!$B$4:$B$1000,$C88,OtherSubjects!$C$4:$C$1000)</f>
        <v>0</v>
      </c>
      <c r="S88" s="269">
        <f>SUMIF(Physics!$P$4:$P$1000,$C88,Physics!$Q$4:$Q$1000)+SUMIF(IITPhysics!$P$4:$P$1000,$C88,IITPhysics!$Q$4:$Q$1000)+SUMIF(Chem!$P$4:$P$1000,$C88,Chem!$Q$4:$Q$1000)+SUMIF(IITChem!$P$4:$P$1000,$C88,IITChem!$Q$4:$Q$1000)+SUMIF(Maths!$P$4:$P$1000,$C88,Maths!$Q$4:$Q$1000)+SUMIF(IITMaths!$P$4:$P$1000,$C88,IITMaths!$Q$4:$Q$1000)+SUMIF(Bio!$P$4:$P$1000,$C88,Bio!$Q$4:$Q$1000)+SUMIF(FourthLecture!$P$4:$P$1000,$C88,FourthLecture!$Q$4:$Q$1000)+SUMIF(OtherSubjects!$P$4:$P$1000,$C88,OtherSubjects!$Q$4:$Q$1000)</f>
        <v>3000</v>
      </c>
    </row>
    <row r="89" spans="1:19">
      <c r="A89" s="239">
        <v>85</v>
      </c>
      <c r="B89" s="240" t="s">
        <v>326</v>
      </c>
      <c r="C89" s="240" t="s">
        <v>327</v>
      </c>
      <c r="D89" s="241">
        <v>8</v>
      </c>
      <c r="E89" s="241"/>
      <c r="F89" s="241"/>
      <c r="G89" s="241"/>
      <c r="H89" s="241"/>
      <c r="I89" s="241"/>
      <c r="J89" s="260"/>
      <c r="K89" s="241"/>
      <c r="L89" s="241" t="s">
        <v>255</v>
      </c>
      <c r="M89" s="241"/>
      <c r="N89" s="258" t="s">
        <v>59</v>
      </c>
      <c r="O89" s="240" t="s">
        <v>68</v>
      </c>
      <c r="P89" s="240"/>
      <c r="Q89" s="258">
        <v>44013</v>
      </c>
      <c r="R89" s="274">
        <f>SUMIF(Physics!$B$4:$B$1000,$C89,Physics!$C$4:$C$1000)+SUMIF(IITPhysics!$B$4:$B$1000,$C89,IITPhysics!$C$4:$C$1000)+SUMIF(Chem!$B$4:$B$1000,$C89,Chem!$C$4:$C$1000)+SUMIF(IITChem!$B$4:$B$1000,$C89,IITChem!$C$4:$C$1000)+SUMIF(Maths!$B$4:$B$1000,$C89,Maths!$C$4:$C$1000)+SUMIF(IITMaths!$B$4:$B$1000,$C89,IITMaths!$C$4:$C$1000)+SUMIF(Bio!$B$4:$B$1000,$C89,Bio!$C$4:$C$1000)+SUMIF(FourthLecture!$B$4:$B$1000,$C89,FourthLecture!$C$4:$C$1000)+SUMIF(OtherSubjects!$B$4:$B$1000,$C89,OtherSubjects!$C$4:$C$1000)</f>
        <v>0</v>
      </c>
      <c r="S89" s="269">
        <f>SUMIF(Physics!$P$4:$P$1000,$C89,Physics!$Q$4:$Q$1000)+SUMIF(IITPhysics!$P$4:$P$1000,$C89,IITPhysics!$Q$4:$Q$1000)+SUMIF(Chem!$P$4:$P$1000,$C89,Chem!$Q$4:$Q$1000)+SUMIF(IITChem!$P$4:$P$1000,$C89,IITChem!$Q$4:$Q$1000)+SUMIF(Maths!$P$4:$P$1000,$C89,Maths!$Q$4:$Q$1000)+SUMIF(IITMaths!$P$4:$P$1000,$C89,IITMaths!$Q$4:$Q$1000)+SUMIF(Bio!$P$4:$P$1000,$C89,Bio!$Q$4:$Q$1000)+SUMIF(FourthLecture!$P$4:$P$1000,$C89,FourthLecture!$Q$4:$Q$1000)+SUMIF(OtherSubjects!$P$4:$P$1000,$C89,OtherSubjects!$Q$4:$Q$1000)</f>
        <v>6000</v>
      </c>
    </row>
    <row r="90" spans="1:19">
      <c r="A90" s="239">
        <v>86</v>
      </c>
      <c r="B90" s="240" t="s">
        <v>328</v>
      </c>
      <c r="C90" s="240"/>
      <c r="D90" s="241"/>
      <c r="E90" s="241"/>
      <c r="F90" s="241"/>
      <c r="G90" s="241"/>
      <c r="H90" s="241"/>
      <c r="I90" s="241"/>
      <c r="J90" s="260"/>
      <c r="K90" s="241"/>
      <c r="L90" s="241"/>
      <c r="M90" s="241"/>
      <c r="N90" s="258"/>
      <c r="O90" s="240"/>
      <c r="P90" s="240"/>
      <c r="Q90" s="258"/>
      <c r="R90" s="274">
        <f>SUMIF(Physics!$B$4:$B$1000,$C90,Physics!$C$4:$C$1000)+SUMIF(IITPhysics!$B$4:$B$1000,$C90,IITPhysics!$C$4:$C$1000)+SUMIF(Chem!$B$4:$B$1000,$C90,Chem!$C$4:$C$1000)+SUMIF(IITChem!$B$4:$B$1000,$C90,IITChem!$C$4:$C$1000)+SUMIF(Maths!$B$4:$B$1000,$C90,Maths!$C$4:$C$1000)+SUMIF(IITMaths!$B$4:$B$1000,$C90,IITMaths!$C$4:$C$1000)+SUMIF(Bio!$B$4:$B$1000,$C90,Bio!$C$4:$C$1000)+SUMIF(FourthLecture!$B$4:$B$1000,$C90,FourthLecture!$C$4:$C$1000)+SUMIF(OtherSubjects!$B$4:$B$1000,$C90,OtherSubjects!$C$4:$C$1000)</f>
        <v>0</v>
      </c>
      <c r="S90" s="269">
        <f>SUMIF(Physics!$P$4:$P$1000,$C90,Physics!$Q$4:$Q$1000)+SUMIF(IITPhysics!$P$4:$P$1000,$C90,IITPhysics!$Q$4:$Q$1000)+SUMIF(Chem!$P$4:$P$1000,$C90,Chem!$Q$4:$Q$1000)+SUMIF(IITChem!$P$4:$P$1000,$C90,IITChem!$Q$4:$Q$1000)+SUMIF(Maths!$P$4:$P$1000,$C90,Maths!$Q$4:$Q$1000)+SUMIF(IITMaths!$P$4:$P$1000,$C90,IITMaths!$Q$4:$Q$1000)+SUMIF(Bio!$P$4:$P$1000,$C90,Bio!$Q$4:$Q$1000)+SUMIF(FourthLecture!$P$4:$P$1000,$C90,FourthLecture!$Q$4:$Q$1000)+SUMIF(OtherSubjects!$P$4:$P$1000,$C90,OtherSubjects!$Q$4:$Q$1000)</f>
        <v>0</v>
      </c>
    </row>
    <row r="91" spans="1:19">
      <c r="A91" s="239">
        <v>87</v>
      </c>
      <c r="B91" s="240" t="s">
        <v>329</v>
      </c>
      <c r="C91" s="240"/>
      <c r="D91" s="241"/>
      <c r="E91" s="241"/>
      <c r="F91" s="241"/>
      <c r="G91" s="241"/>
      <c r="H91" s="241"/>
      <c r="I91" s="241"/>
      <c r="J91" s="260"/>
      <c r="K91" s="241"/>
      <c r="L91" s="241"/>
      <c r="M91" s="241"/>
      <c r="N91" s="258"/>
      <c r="O91" s="240"/>
      <c r="P91" s="240"/>
      <c r="Q91" s="258"/>
      <c r="R91" s="274">
        <f>SUMIF(Physics!$B$4:$B$1000,$C91,Physics!$C$4:$C$1000)+SUMIF(IITPhysics!$B$4:$B$1000,$C91,IITPhysics!$C$4:$C$1000)+SUMIF(Chem!$B$4:$B$1000,$C91,Chem!$C$4:$C$1000)+SUMIF(IITChem!$B$4:$B$1000,$C91,IITChem!$C$4:$C$1000)+SUMIF(Maths!$B$4:$B$1000,$C91,Maths!$C$4:$C$1000)+SUMIF(IITMaths!$B$4:$B$1000,$C91,IITMaths!$C$4:$C$1000)+SUMIF(Bio!$B$4:$B$1000,$C91,Bio!$C$4:$C$1000)+SUMIF(FourthLecture!$B$4:$B$1000,$C91,FourthLecture!$C$4:$C$1000)+SUMIF(OtherSubjects!$B$4:$B$1000,$C91,OtherSubjects!$C$4:$C$1000)</f>
        <v>0</v>
      </c>
      <c r="S91" s="269">
        <f>SUMIF(Physics!$P$4:$P$1000,$C91,Physics!$Q$4:$Q$1000)+SUMIF(IITPhysics!$P$4:$P$1000,$C91,IITPhysics!$Q$4:$Q$1000)+SUMIF(Chem!$P$4:$P$1000,$C91,Chem!$Q$4:$Q$1000)+SUMIF(IITChem!$P$4:$P$1000,$C91,IITChem!$Q$4:$Q$1000)+SUMIF(Maths!$P$4:$P$1000,$C91,Maths!$Q$4:$Q$1000)+SUMIF(IITMaths!$P$4:$P$1000,$C91,IITMaths!$Q$4:$Q$1000)+SUMIF(Bio!$P$4:$P$1000,$C91,Bio!$Q$4:$Q$1000)+SUMIF(FourthLecture!$P$4:$P$1000,$C91,FourthLecture!$Q$4:$Q$1000)+SUMIF(OtherSubjects!$P$4:$P$1000,$C91,OtherSubjects!$Q$4:$Q$1000)</f>
        <v>0</v>
      </c>
    </row>
    <row r="92" spans="1:19">
      <c r="A92" s="239">
        <v>88</v>
      </c>
      <c r="B92" s="240" t="s">
        <v>330</v>
      </c>
      <c r="C92" s="240"/>
      <c r="D92" s="241"/>
      <c r="E92" s="241"/>
      <c r="F92" s="241"/>
      <c r="G92" s="241"/>
      <c r="H92" s="241"/>
      <c r="I92" s="241"/>
      <c r="J92" s="260"/>
      <c r="K92" s="241"/>
      <c r="L92" s="241"/>
      <c r="M92" s="241"/>
      <c r="N92" s="258"/>
      <c r="O92" s="240"/>
      <c r="P92" s="240"/>
      <c r="Q92" s="258"/>
      <c r="R92" s="274">
        <f>SUMIF(Physics!$B$4:$B$1000,$C92,Physics!$C$4:$C$1000)+SUMIF(IITPhysics!$B$4:$B$1000,$C92,IITPhysics!$C$4:$C$1000)+SUMIF(Chem!$B$4:$B$1000,$C92,Chem!$C$4:$C$1000)+SUMIF(IITChem!$B$4:$B$1000,$C92,IITChem!$C$4:$C$1000)+SUMIF(Maths!$B$4:$B$1000,$C92,Maths!$C$4:$C$1000)+SUMIF(IITMaths!$B$4:$B$1000,$C92,IITMaths!$C$4:$C$1000)+SUMIF(Bio!$B$4:$B$1000,$C92,Bio!$C$4:$C$1000)+SUMIF(FourthLecture!$B$4:$B$1000,$C92,FourthLecture!$C$4:$C$1000)+SUMIF(OtherSubjects!$B$4:$B$1000,$C92,OtherSubjects!$C$4:$C$1000)</f>
        <v>0</v>
      </c>
      <c r="S92" s="269">
        <f>SUMIF(Physics!$P$4:$P$1000,$C92,Physics!$Q$4:$Q$1000)+SUMIF(IITPhysics!$P$4:$P$1000,$C92,IITPhysics!$Q$4:$Q$1000)+SUMIF(Chem!$P$4:$P$1000,$C92,Chem!$Q$4:$Q$1000)+SUMIF(IITChem!$P$4:$P$1000,$C92,IITChem!$Q$4:$Q$1000)+SUMIF(Maths!$P$4:$P$1000,$C92,Maths!$Q$4:$Q$1000)+SUMIF(IITMaths!$P$4:$P$1000,$C92,IITMaths!$Q$4:$Q$1000)+SUMIF(Bio!$P$4:$P$1000,$C92,Bio!$Q$4:$Q$1000)+SUMIF(FourthLecture!$P$4:$P$1000,$C92,FourthLecture!$Q$4:$Q$1000)+SUMIF(OtherSubjects!$P$4:$P$1000,$C92,OtherSubjects!$Q$4:$Q$1000)</f>
        <v>0</v>
      </c>
    </row>
    <row r="93" spans="1:19">
      <c r="A93" s="239">
        <v>89</v>
      </c>
      <c r="B93" s="240" t="s">
        <v>331</v>
      </c>
      <c r="C93" s="240"/>
      <c r="D93" s="241"/>
      <c r="E93" s="241"/>
      <c r="F93" s="241"/>
      <c r="G93" s="241"/>
      <c r="H93" s="241"/>
      <c r="I93" s="241"/>
      <c r="J93" s="260"/>
      <c r="K93" s="241"/>
      <c r="L93" s="241"/>
      <c r="M93" s="241"/>
      <c r="N93" s="258"/>
      <c r="O93" s="240"/>
      <c r="P93" s="240"/>
      <c r="Q93" s="258"/>
      <c r="R93" s="274">
        <f>SUMIF(Physics!$B$4:$B$1000,$C93,Physics!$C$4:$C$1000)+SUMIF(IITPhysics!$B$4:$B$1000,$C93,IITPhysics!$C$4:$C$1000)+SUMIF(Chem!$B$4:$B$1000,$C93,Chem!$C$4:$C$1000)+SUMIF(IITChem!$B$4:$B$1000,$C93,IITChem!$C$4:$C$1000)+SUMIF(Maths!$B$4:$B$1000,$C93,Maths!$C$4:$C$1000)+SUMIF(IITMaths!$B$4:$B$1000,$C93,IITMaths!$C$4:$C$1000)+SUMIF(Bio!$B$4:$B$1000,$C93,Bio!$C$4:$C$1000)+SUMIF(FourthLecture!$B$4:$B$1000,$C93,FourthLecture!$C$4:$C$1000)+SUMIF(OtherSubjects!$B$4:$B$1000,$C93,OtherSubjects!$C$4:$C$1000)</f>
        <v>0</v>
      </c>
      <c r="S93" s="269">
        <f>SUMIF(Physics!$P$4:$P$1000,$C93,Physics!$Q$4:$Q$1000)+SUMIF(IITPhysics!$P$4:$P$1000,$C93,IITPhysics!$Q$4:$Q$1000)+SUMIF(Chem!$P$4:$P$1000,$C93,Chem!$Q$4:$Q$1000)+SUMIF(IITChem!$P$4:$P$1000,$C93,IITChem!$Q$4:$Q$1000)+SUMIF(Maths!$P$4:$P$1000,$C93,Maths!$Q$4:$Q$1000)+SUMIF(IITMaths!$P$4:$P$1000,$C93,IITMaths!$Q$4:$Q$1000)+SUMIF(Bio!$P$4:$P$1000,$C93,Bio!$Q$4:$Q$1000)+SUMIF(FourthLecture!$P$4:$P$1000,$C93,FourthLecture!$Q$4:$Q$1000)+SUMIF(OtherSubjects!$P$4:$P$1000,$C93,OtherSubjects!$Q$4:$Q$1000)</f>
        <v>0</v>
      </c>
    </row>
    <row r="94" spans="1:19">
      <c r="A94" s="239">
        <v>90</v>
      </c>
      <c r="B94" s="240" t="s">
        <v>332</v>
      </c>
      <c r="C94" s="240"/>
      <c r="D94" s="241"/>
      <c r="E94" s="241"/>
      <c r="F94" s="241"/>
      <c r="G94" s="241"/>
      <c r="H94" s="241"/>
      <c r="I94" s="241"/>
      <c r="J94" s="260"/>
      <c r="K94" s="241"/>
      <c r="L94" s="241"/>
      <c r="M94" s="241"/>
      <c r="N94" s="258"/>
      <c r="O94" s="240"/>
      <c r="P94" s="240"/>
      <c r="Q94" s="258"/>
      <c r="R94" s="274">
        <f>SUMIF(Physics!$B$4:$B$1000,$C94,Physics!$C$4:$C$1000)+SUMIF(IITPhysics!$B$4:$B$1000,$C94,IITPhysics!$C$4:$C$1000)+SUMIF(Chem!$B$4:$B$1000,$C94,Chem!$C$4:$C$1000)+SUMIF(IITChem!$B$4:$B$1000,$C94,IITChem!$C$4:$C$1000)+SUMIF(Maths!$B$4:$B$1000,$C94,Maths!$C$4:$C$1000)+SUMIF(IITMaths!$B$4:$B$1000,$C94,IITMaths!$C$4:$C$1000)+SUMIF(Bio!$B$4:$B$1000,$C94,Bio!$C$4:$C$1000)+SUMIF(FourthLecture!$B$4:$B$1000,$C94,FourthLecture!$C$4:$C$1000)+SUMIF(OtherSubjects!$B$4:$B$1000,$C94,OtherSubjects!$C$4:$C$1000)</f>
        <v>0</v>
      </c>
      <c r="S94" s="269">
        <f>SUMIF(Physics!$P$4:$P$1000,$C94,Physics!$Q$4:$Q$1000)+SUMIF(IITPhysics!$P$4:$P$1000,$C94,IITPhysics!$Q$4:$Q$1000)+SUMIF(Chem!$P$4:$P$1000,$C94,Chem!$Q$4:$Q$1000)+SUMIF(IITChem!$P$4:$P$1000,$C94,IITChem!$Q$4:$Q$1000)+SUMIF(Maths!$P$4:$P$1000,$C94,Maths!$Q$4:$Q$1000)+SUMIF(IITMaths!$P$4:$P$1000,$C94,IITMaths!$Q$4:$Q$1000)+SUMIF(Bio!$P$4:$P$1000,$C94,Bio!$Q$4:$Q$1000)+SUMIF(FourthLecture!$P$4:$P$1000,$C94,FourthLecture!$Q$4:$Q$1000)+SUMIF(OtherSubjects!$P$4:$P$1000,$C94,OtherSubjects!$Q$4:$Q$1000)</f>
        <v>0</v>
      </c>
    </row>
    <row r="95" spans="1:19">
      <c r="A95" s="239">
        <v>91</v>
      </c>
      <c r="B95" s="240" t="s">
        <v>333</v>
      </c>
      <c r="C95" s="240"/>
      <c r="D95" s="241"/>
      <c r="E95" s="241"/>
      <c r="F95" s="241"/>
      <c r="G95" s="241"/>
      <c r="H95" s="241"/>
      <c r="I95" s="241"/>
      <c r="J95" s="260"/>
      <c r="K95" s="241"/>
      <c r="L95" s="241"/>
      <c r="M95" s="241"/>
      <c r="N95" s="258"/>
      <c r="O95" s="240"/>
      <c r="P95" s="240"/>
      <c r="Q95" s="258"/>
      <c r="R95" s="274">
        <f>SUMIF(Physics!$B$4:$B$1000,$C95,Physics!$C$4:$C$1000)+SUMIF(IITPhysics!$B$4:$B$1000,$C95,IITPhysics!$C$4:$C$1000)+SUMIF(Chem!$B$4:$B$1000,$C95,Chem!$C$4:$C$1000)+SUMIF(IITChem!$B$4:$B$1000,$C95,IITChem!$C$4:$C$1000)+SUMIF(Maths!$B$4:$B$1000,$C95,Maths!$C$4:$C$1000)+SUMIF(IITMaths!$B$4:$B$1000,$C95,IITMaths!$C$4:$C$1000)+SUMIF(Bio!$B$4:$B$1000,$C95,Bio!$C$4:$C$1000)+SUMIF(FourthLecture!$B$4:$B$1000,$C95,FourthLecture!$C$4:$C$1000)+SUMIF(OtherSubjects!$B$4:$B$1000,$C95,OtherSubjects!$C$4:$C$1000)</f>
        <v>0</v>
      </c>
      <c r="S95" s="269">
        <f>SUMIF(Physics!$P$4:$P$1000,$C95,Physics!$Q$4:$Q$1000)+SUMIF(IITPhysics!$P$4:$P$1000,$C95,IITPhysics!$Q$4:$Q$1000)+SUMIF(Chem!$P$4:$P$1000,$C95,Chem!$Q$4:$Q$1000)+SUMIF(IITChem!$P$4:$P$1000,$C95,IITChem!$Q$4:$Q$1000)+SUMIF(Maths!$P$4:$P$1000,$C95,Maths!$Q$4:$Q$1000)+SUMIF(IITMaths!$P$4:$P$1000,$C95,IITMaths!$Q$4:$Q$1000)+SUMIF(Bio!$P$4:$P$1000,$C95,Bio!$Q$4:$Q$1000)+SUMIF(FourthLecture!$P$4:$P$1000,$C95,FourthLecture!$Q$4:$Q$1000)+SUMIF(OtherSubjects!$P$4:$P$1000,$C95,OtherSubjects!$Q$4:$Q$1000)</f>
        <v>0</v>
      </c>
    </row>
    <row r="96" spans="1:19">
      <c r="A96" s="239">
        <v>92</v>
      </c>
      <c r="B96" s="240" t="s">
        <v>334</v>
      </c>
      <c r="C96" s="240"/>
      <c r="D96" s="241"/>
      <c r="E96" s="241"/>
      <c r="F96" s="241"/>
      <c r="G96" s="241"/>
      <c r="H96" s="241"/>
      <c r="I96" s="241"/>
      <c r="J96" s="260"/>
      <c r="K96" s="241"/>
      <c r="L96" s="241"/>
      <c r="M96" s="241"/>
      <c r="N96" s="258"/>
      <c r="O96" s="240"/>
      <c r="P96" s="240"/>
      <c r="Q96" s="258"/>
      <c r="R96" s="274">
        <f>SUMIF(Physics!$B$4:$B$1000,$C96,Physics!$C$4:$C$1000)+SUMIF(IITPhysics!$B$4:$B$1000,$C96,IITPhysics!$C$4:$C$1000)+SUMIF(Chem!$B$4:$B$1000,$C96,Chem!$C$4:$C$1000)+SUMIF(IITChem!$B$4:$B$1000,$C96,IITChem!$C$4:$C$1000)+SUMIF(Maths!$B$4:$B$1000,$C96,Maths!$C$4:$C$1000)+SUMIF(IITMaths!$B$4:$B$1000,$C96,IITMaths!$C$4:$C$1000)+SUMIF(Bio!$B$4:$B$1000,$C96,Bio!$C$4:$C$1000)+SUMIF(FourthLecture!$B$4:$B$1000,$C96,FourthLecture!$C$4:$C$1000)+SUMIF(OtherSubjects!$B$4:$B$1000,$C96,OtherSubjects!$C$4:$C$1000)</f>
        <v>0</v>
      </c>
      <c r="S96" s="269">
        <f>SUMIF(Physics!$P$4:$P$1000,$C96,Physics!$Q$4:$Q$1000)+SUMIF(IITPhysics!$P$4:$P$1000,$C96,IITPhysics!$Q$4:$Q$1000)+SUMIF(Chem!$P$4:$P$1000,$C96,Chem!$Q$4:$Q$1000)+SUMIF(IITChem!$P$4:$P$1000,$C96,IITChem!$Q$4:$Q$1000)+SUMIF(Maths!$P$4:$P$1000,$C96,Maths!$Q$4:$Q$1000)+SUMIF(IITMaths!$P$4:$P$1000,$C96,IITMaths!$Q$4:$Q$1000)+SUMIF(Bio!$P$4:$P$1000,$C96,Bio!$Q$4:$Q$1000)+SUMIF(FourthLecture!$P$4:$P$1000,$C96,FourthLecture!$Q$4:$Q$1000)+SUMIF(OtherSubjects!$P$4:$P$1000,$C96,OtherSubjects!$Q$4:$Q$1000)</f>
        <v>0</v>
      </c>
    </row>
    <row r="97" spans="1:19">
      <c r="A97" s="239">
        <v>93</v>
      </c>
      <c r="B97" s="240" t="s">
        <v>335</v>
      </c>
      <c r="C97" s="240"/>
      <c r="D97" s="241"/>
      <c r="E97" s="241"/>
      <c r="F97" s="241"/>
      <c r="G97" s="241"/>
      <c r="H97" s="241"/>
      <c r="I97" s="241"/>
      <c r="J97" s="260"/>
      <c r="K97" s="241"/>
      <c r="L97" s="241"/>
      <c r="M97" s="241"/>
      <c r="N97" s="258"/>
      <c r="O97" s="240"/>
      <c r="P97" s="240"/>
      <c r="Q97" s="258"/>
      <c r="R97" s="274">
        <f>SUMIF(Physics!$B$4:$B$1000,$C97,Physics!$C$4:$C$1000)+SUMIF(IITPhysics!$B$4:$B$1000,$C97,IITPhysics!$C$4:$C$1000)+SUMIF(Chem!$B$4:$B$1000,$C97,Chem!$C$4:$C$1000)+SUMIF(IITChem!$B$4:$B$1000,$C97,IITChem!$C$4:$C$1000)+SUMIF(Maths!$B$4:$B$1000,$C97,Maths!$C$4:$C$1000)+SUMIF(IITMaths!$B$4:$B$1000,$C97,IITMaths!$C$4:$C$1000)+SUMIF(Bio!$B$4:$B$1000,$C97,Bio!$C$4:$C$1000)+SUMIF(FourthLecture!$B$4:$B$1000,$C97,FourthLecture!$C$4:$C$1000)+SUMIF(OtherSubjects!$B$4:$B$1000,$C97,OtherSubjects!$C$4:$C$1000)</f>
        <v>0</v>
      </c>
      <c r="S97" s="269">
        <f>SUMIF(Physics!$P$4:$P$1000,$C97,Physics!$Q$4:$Q$1000)+SUMIF(IITPhysics!$P$4:$P$1000,$C97,IITPhysics!$Q$4:$Q$1000)+SUMIF(Chem!$P$4:$P$1000,$C97,Chem!$Q$4:$Q$1000)+SUMIF(IITChem!$P$4:$P$1000,$C97,IITChem!$Q$4:$Q$1000)+SUMIF(Maths!$P$4:$P$1000,$C97,Maths!$Q$4:$Q$1000)+SUMIF(IITMaths!$P$4:$P$1000,$C97,IITMaths!$Q$4:$Q$1000)+SUMIF(Bio!$P$4:$P$1000,$C97,Bio!$Q$4:$Q$1000)+SUMIF(FourthLecture!$P$4:$P$1000,$C97,FourthLecture!$Q$4:$Q$1000)+SUMIF(OtherSubjects!$P$4:$P$1000,$C97,OtherSubjects!$Q$4:$Q$1000)</f>
        <v>0</v>
      </c>
    </row>
    <row r="98" spans="1:19">
      <c r="A98" s="239">
        <v>94</v>
      </c>
      <c r="B98" s="240" t="s">
        <v>336</v>
      </c>
      <c r="C98" s="240"/>
      <c r="D98" s="241"/>
      <c r="E98" s="241"/>
      <c r="F98" s="241"/>
      <c r="G98" s="241"/>
      <c r="H98" s="241"/>
      <c r="I98" s="241"/>
      <c r="J98" s="260"/>
      <c r="K98" s="241"/>
      <c r="L98" s="241"/>
      <c r="M98" s="241"/>
      <c r="N98" s="258"/>
      <c r="O98" s="240"/>
      <c r="P98" s="240"/>
      <c r="Q98" s="258"/>
      <c r="R98" s="274">
        <f>SUMIF(Physics!$B$4:$B$1000,$C98,Physics!$C$4:$C$1000)+SUMIF(IITPhysics!$B$4:$B$1000,$C98,IITPhysics!$C$4:$C$1000)+SUMIF(Chem!$B$4:$B$1000,$C98,Chem!$C$4:$C$1000)+SUMIF(IITChem!$B$4:$B$1000,$C98,IITChem!$C$4:$C$1000)+SUMIF(Maths!$B$4:$B$1000,$C98,Maths!$C$4:$C$1000)+SUMIF(IITMaths!$B$4:$B$1000,$C98,IITMaths!$C$4:$C$1000)+SUMIF(Bio!$B$4:$B$1000,$C98,Bio!$C$4:$C$1000)+SUMIF(FourthLecture!$B$4:$B$1000,$C98,FourthLecture!$C$4:$C$1000)+SUMIF(OtherSubjects!$B$4:$B$1000,$C98,OtherSubjects!$C$4:$C$1000)</f>
        <v>0</v>
      </c>
      <c r="S98" s="269">
        <f>SUMIF(Physics!$P$4:$P$1000,$C98,Physics!$Q$4:$Q$1000)+SUMIF(IITPhysics!$P$4:$P$1000,$C98,IITPhysics!$Q$4:$Q$1000)+SUMIF(Chem!$P$4:$P$1000,$C98,Chem!$Q$4:$Q$1000)+SUMIF(IITChem!$P$4:$P$1000,$C98,IITChem!$Q$4:$Q$1000)+SUMIF(Maths!$P$4:$P$1000,$C98,Maths!$Q$4:$Q$1000)+SUMIF(IITMaths!$P$4:$P$1000,$C98,IITMaths!$Q$4:$Q$1000)+SUMIF(Bio!$P$4:$P$1000,$C98,Bio!$Q$4:$Q$1000)+SUMIF(FourthLecture!$P$4:$P$1000,$C98,FourthLecture!$Q$4:$Q$1000)+SUMIF(OtherSubjects!$P$4:$P$1000,$C98,OtherSubjects!$Q$4:$Q$1000)</f>
        <v>0</v>
      </c>
    </row>
    <row r="99" spans="1:19">
      <c r="A99" s="239">
        <v>95</v>
      </c>
      <c r="B99" s="240" t="s">
        <v>337</v>
      </c>
      <c r="C99" s="240"/>
      <c r="D99" s="241"/>
      <c r="E99" s="241"/>
      <c r="F99" s="241"/>
      <c r="G99" s="241"/>
      <c r="H99" s="241"/>
      <c r="I99" s="241"/>
      <c r="J99" s="260"/>
      <c r="K99" s="241"/>
      <c r="L99" s="241"/>
      <c r="M99" s="241"/>
      <c r="N99" s="258"/>
      <c r="O99" s="240"/>
      <c r="P99" s="240"/>
      <c r="Q99" s="258"/>
      <c r="R99" s="274">
        <f>SUMIF(Physics!$B$4:$B$1000,$C99,Physics!$C$4:$C$1000)+SUMIF(IITPhysics!$B$4:$B$1000,$C99,IITPhysics!$C$4:$C$1000)+SUMIF(Chem!$B$4:$B$1000,$C99,Chem!$C$4:$C$1000)+SUMIF(IITChem!$B$4:$B$1000,$C99,IITChem!$C$4:$C$1000)+SUMIF(Maths!$B$4:$B$1000,$C99,Maths!$C$4:$C$1000)+SUMIF(IITMaths!$B$4:$B$1000,$C99,IITMaths!$C$4:$C$1000)+SUMIF(Bio!$B$4:$B$1000,$C99,Bio!$C$4:$C$1000)+SUMIF(FourthLecture!$B$4:$B$1000,$C99,FourthLecture!$C$4:$C$1000)+SUMIF(OtherSubjects!$B$4:$B$1000,$C99,OtherSubjects!$C$4:$C$1000)</f>
        <v>0</v>
      </c>
      <c r="S99" s="269">
        <f>SUMIF(Physics!$P$4:$P$1000,$C99,Physics!$Q$4:$Q$1000)+SUMIF(IITPhysics!$P$4:$P$1000,$C99,IITPhysics!$Q$4:$Q$1000)+SUMIF(Chem!$P$4:$P$1000,$C99,Chem!$Q$4:$Q$1000)+SUMIF(IITChem!$P$4:$P$1000,$C99,IITChem!$Q$4:$Q$1000)+SUMIF(Maths!$P$4:$P$1000,$C99,Maths!$Q$4:$Q$1000)+SUMIF(IITMaths!$P$4:$P$1000,$C99,IITMaths!$Q$4:$Q$1000)+SUMIF(Bio!$P$4:$P$1000,$C99,Bio!$Q$4:$Q$1000)+SUMIF(FourthLecture!$P$4:$P$1000,$C99,FourthLecture!$Q$4:$Q$1000)+SUMIF(OtherSubjects!$P$4:$P$1000,$C99,OtherSubjects!$Q$4:$Q$1000)</f>
        <v>0</v>
      </c>
    </row>
    <row r="100" spans="1:19">
      <c r="A100" s="239">
        <v>96</v>
      </c>
      <c r="B100" s="240" t="s">
        <v>338</v>
      </c>
      <c r="C100" s="240"/>
      <c r="D100" s="241"/>
      <c r="E100" s="241"/>
      <c r="F100" s="241"/>
      <c r="G100" s="241"/>
      <c r="H100" s="241"/>
      <c r="I100" s="241"/>
      <c r="J100" s="260"/>
      <c r="K100" s="241"/>
      <c r="L100" s="241"/>
      <c r="M100" s="241"/>
      <c r="N100" s="258"/>
      <c r="O100" s="240"/>
      <c r="P100" s="240"/>
      <c r="Q100" s="258"/>
      <c r="R100" s="274">
        <f>SUMIF(Physics!$B$4:$B$1000,$C100,Physics!$C$4:$C$1000)+SUMIF(IITPhysics!$B$4:$B$1000,$C100,IITPhysics!$C$4:$C$1000)+SUMIF(Chem!$B$4:$B$1000,$C100,Chem!$C$4:$C$1000)+SUMIF(IITChem!$B$4:$B$1000,$C100,IITChem!$C$4:$C$1000)+SUMIF(Maths!$B$4:$B$1000,$C100,Maths!$C$4:$C$1000)+SUMIF(IITMaths!$B$4:$B$1000,$C100,IITMaths!$C$4:$C$1000)+SUMIF(Bio!$B$4:$B$1000,$C100,Bio!$C$4:$C$1000)+SUMIF(FourthLecture!$B$4:$B$1000,$C100,FourthLecture!$C$4:$C$1000)+SUMIF(OtherSubjects!$B$4:$B$1000,$C100,OtherSubjects!$C$4:$C$1000)</f>
        <v>0</v>
      </c>
      <c r="S100" s="269">
        <f>SUMIF(Physics!$P$4:$P$1000,$C100,Physics!$Q$4:$Q$1000)+SUMIF(IITPhysics!$P$4:$P$1000,$C100,IITPhysics!$Q$4:$Q$1000)+SUMIF(Chem!$P$4:$P$1000,$C100,Chem!$Q$4:$Q$1000)+SUMIF(IITChem!$P$4:$P$1000,$C100,IITChem!$Q$4:$Q$1000)+SUMIF(Maths!$P$4:$P$1000,$C100,Maths!$Q$4:$Q$1000)+SUMIF(IITMaths!$P$4:$P$1000,$C100,IITMaths!$Q$4:$Q$1000)+SUMIF(Bio!$P$4:$P$1000,$C100,Bio!$Q$4:$Q$1000)+SUMIF(FourthLecture!$P$4:$P$1000,$C100,FourthLecture!$Q$4:$Q$1000)+SUMIF(OtherSubjects!$P$4:$P$1000,$C100,OtherSubjects!$Q$4:$Q$1000)</f>
        <v>0</v>
      </c>
    </row>
    <row r="101" spans="1:19">
      <c r="A101" s="239">
        <v>97</v>
      </c>
      <c r="B101" s="240" t="s">
        <v>339</v>
      </c>
      <c r="C101" s="240"/>
      <c r="D101" s="241"/>
      <c r="E101" s="241"/>
      <c r="F101" s="241"/>
      <c r="G101" s="241"/>
      <c r="H101" s="241"/>
      <c r="I101" s="241"/>
      <c r="J101" s="260"/>
      <c r="K101" s="241"/>
      <c r="L101" s="241"/>
      <c r="M101" s="241"/>
      <c r="N101" s="258"/>
      <c r="O101" s="240"/>
      <c r="P101" s="240"/>
      <c r="Q101" s="258"/>
      <c r="R101" s="274">
        <f>SUMIF(Physics!$B$4:$B$1000,$C101,Physics!$C$4:$C$1000)+SUMIF(IITPhysics!$B$4:$B$1000,$C101,IITPhysics!$C$4:$C$1000)+SUMIF(Chem!$B$4:$B$1000,$C101,Chem!$C$4:$C$1000)+SUMIF(IITChem!$B$4:$B$1000,$C101,IITChem!$C$4:$C$1000)+SUMIF(Maths!$B$4:$B$1000,$C101,Maths!$C$4:$C$1000)+SUMIF(IITMaths!$B$4:$B$1000,$C101,IITMaths!$C$4:$C$1000)+SUMIF(Bio!$B$4:$B$1000,$C101,Bio!$C$4:$C$1000)+SUMIF(FourthLecture!$B$4:$B$1000,$C101,FourthLecture!$C$4:$C$1000)+SUMIF(OtherSubjects!$B$4:$B$1000,$C101,OtherSubjects!$C$4:$C$1000)</f>
        <v>0</v>
      </c>
      <c r="S101" s="269">
        <f>SUMIF(Physics!$P$4:$P$1000,$C101,Physics!$Q$4:$Q$1000)+SUMIF(IITPhysics!$P$4:$P$1000,$C101,IITPhysics!$Q$4:$Q$1000)+SUMIF(Chem!$P$4:$P$1000,$C101,Chem!$Q$4:$Q$1000)+SUMIF(IITChem!$P$4:$P$1000,$C101,IITChem!$Q$4:$Q$1000)+SUMIF(Maths!$P$4:$P$1000,$C101,Maths!$Q$4:$Q$1000)+SUMIF(IITMaths!$P$4:$P$1000,$C101,IITMaths!$Q$4:$Q$1000)+SUMIF(Bio!$P$4:$P$1000,$C101,Bio!$Q$4:$Q$1000)+SUMIF(FourthLecture!$P$4:$P$1000,$C101,FourthLecture!$Q$4:$Q$1000)+SUMIF(OtherSubjects!$P$4:$P$1000,$C101,OtherSubjects!$Q$4:$Q$1000)</f>
        <v>0</v>
      </c>
    </row>
    <row r="102" spans="1:19">
      <c r="A102" s="239">
        <v>98</v>
      </c>
      <c r="B102" s="240" t="s">
        <v>340</v>
      </c>
      <c r="C102" s="240"/>
      <c r="D102" s="241"/>
      <c r="E102" s="241"/>
      <c r="F102" s="241"/>
      <c r="G102" s="241"/>
      <c r="H102" s="241"/>
      <c r="I102" s="241"/>
      <c r="J102" s="260"/>
      <c r="K102" s="241"/>
      <c r="L102" s="241"/>
      <c r="M102" s="241"/>
      <c r="N102" s="258"/>
      <c r="O102" s="240"/>
      <c r="P102" s="240"/>
      <c r="Q102" s="258"/>
      <c r="R102" s="274">
        <f>SUMIF(Physics!$B$4:$B$1000,$C102,Physics!$C$4:$C$1000)+SUMIF(IITPhysics!$B$4:$B$1000,$C102,IITPhysics!$C$4:$C$1000)+SUMIF(Chem!$B$4:$B$1000,$C102,Chem!$C$4:$C$1000)+SUMIF(IITChem!$B$4:$B$1000,$C102,IITChem!$C$4:$C$1000)+SUMIF(Maths!$B$4:$B$1000,$C102,Maths!$C$4:$C$1000)+SUMIF(IITMaths!$B$4:$B$1000,$C102,IITMaths!$C$4:$C$1000)+SUMIF(Bio!$B$4:$B$1000,$C102,Bio!$C$4:$C$1000)+SUMIF(FourthLecture!$B$4:$B$1000,$C102,FourthLecture!$C$4:$C$1000)+SUMIF(OtherSubjects!$B$4:$B$1000,$C102,OtherSubjects!$C$4:$C$1000)</f>
        <v>0</v>
      </c>
      <c r="S102" s="269">
        <f>SUMIF(Physics!$P$4:$P$1000,$C102,Physics!$Q$4:$Q$1000)+SUMIF(IITPhysics!$P$4:$P$1000,$C102,IITPhysics!$Q$4:$Q$1000)+SUMIF(Chem!$P$4:$P$1000,$C102,Chem!$Q$4:$Q$1000)+SUMIF(IITChem!$P$4:$P$1000,$C102,IITChem!$Q$4:$Q$1000)+SUMIF(Maths!$P$4:$P$1000,$C102,Maths!$Q$4:$Q$1000)+SUMIF(IITMaths!$P$4:$P$1000,$C102,IITMaths!$Q$4:$Q$1000)+SUMIF(Bio!$P$4:$P$1000,$C102,Bio!$Q$4:$Q$1000)+SUMIF(FourthLecture!$P$4:$P$1000,$C102,FourthLecture!$Q$4:$Q$1000)+SUMIF(OtherSubjects!$P$4:$P$1000,$C102,OtherSubjects!$Q$4:$Q$1000)</f>
        <v>0</v>
      </c>
    </row>
    <row r="103" spans="1:19">
      <c r="A103" s="239">
        <v>99</v>
      </c>
      <c r="B103" s="240" t="s">
        <v>341</v>
      </c>
      <c r="C103" s="240"/>
      <c r="D103" s="241"/>
      <c r="E103" s="241"/>
      <c r="F103" s="241"/>
      <c r="G103" s="241"/>
      <c r="H103" s="241"/>
      <c r="I103" s="241"/>
      <c r="J103" s="260"/>
      <c r="K103" s="241"/>
      <c r="L103" s="241"/>
      <c r="M103" s="241"/>
      <c r="N103" s="258"/>
      <c r="O103" s="240"/>
      <c r="P103" s="240"/>
      <c r="Q103" s="258"/>
      <c r="R103" s="274">
        <f>SUMIF(Physics!$B$4:$B$1000,$C103,Physics!$C$4:$C$1000)+SUMIF(IITPhysics!$B$4:$B$1000,$C103,IITPhysics!$C$4:$C$1000)+SUMIF(Chem!$B$4:$B$1000,$C103,Chem!$C$4:$C$1000)+SUMIF(IITChem!$B$4:$B$1000,$C103,IITChem!$C$4:$C$1000)+SUMIF(Maths!$B$4:$B$1000,$C103,Maths!$C$4:$C$1000)+SUMIF(IITMaths!$B$4:$B$1000,$C103,IITMaths!$C$4:$C$1000)+SUMIF(Bio!$B$4:$B$1000,$C103,Bio!$C$4:$C$1000)+SUMIF(FourthLecture!$B$4:$B$1000,$C103,FourthLecture!$C$4:$C$1000)+SUMIF(OtherSubjects!$B$4:$B$1000,$C103,OtherSubjects!$C$4:$C$1000)</f>
        <v>0</v>
      </c>
      <c r="S103" s="269">
        <f>SUMIF(Physics!$P$4:$P$1000,$C103,Physics!$Q$4:$Q$1000)+SUMIF(IITPhysics!$P$4:$P$1000,$C103,IITPhysics!$Q$4:$Q$1000)+SUMIF(Chem!$P$4:$P$1000,$C103,Chem!$Q$4:$Q$1000)+SUMIF(IITChem!$P$4:$P$1000,$C103,IITChem!$Q$4:$Q$1000)+SUMIF(Maths!$P$4:$P$1000,$C103,Maths!$Q$4:$Q$1000)+SUMIF(IITMaths!$P$4:$P$1000,$C103,IITMaths!$Q$4:$Q$1000)+SUMIF(Bio!$P$4:$P$1000,$C103,Bio!$Q$4:$Q$1000)+SUMIF(FourthLecture!$P$4:$P$1000,$C103,FourthLecture!$Q$4:$Q$1000)+SUMIF(OtherSubjects!$P$4:$P$1000,$C103,OtherSubjects!$Q$4:$Q$1000)</f>
        <v>0</v>
      </c>
    </row>
    <row r="104" spans="1:19">
      <c r="A104" s="239">
        <v>100</v>
      </c>
      <c r="B104" s="240" t="s">
        <v>342</v>
      </c>
      <c r="C104" s="240"/>
      <c r="D104" s="241"/>
      <c r="E104" s="241"/>
      <c r="F104" s="241"/>
      <c r="G104" s="241"/>
      <c r="H104" s="241"/>
      <c r="I104" s="241"/>
      <c r="J104" s="260"/>
      <c r="K104" s="241"/>
      <c r="L104" s="241"/>
      <c r="M104" s="241"/>
      <c r="N104" s="258"/>
      <c r="O104" s="240"/>
      <c r="P104" s="240"/>
      <c r="Q104" s="258"/>
      <c r="R104" s="274">
        <f>SUMIF(Physics!$B$4:$B$1000,$C104,Physics!$C$4:$C$1000)+SUMIF(IITPhysics!$B$4:$B$1000,$C104,IITPhysics!$C$4:$C$1000)+SUMIF(Chem!$B$4:$B$1000,$C104,Chem!$C$4:$C$1000)+SUMIF(IITChem!$B$4:$B$1000,$C104,IITChem!$C$4:$C$1000)+SUMIF(Maths!$B$4:$B$1000,$C104,Maths!$C$4:$C$1000)+SUMIF(IITMaths!$B$4:$B$1000,$C104,IITMaths!$C$4:$C$1000)+SUMIF(Bio!$B$4:$B$1000,$C104,Bio!$C$4:$C$1000)+SUMIF(FourthLecture!$B$4:$B$1000,$C104,FourthLecture!$C$4:$C$1000)+SUMIF(OtherSubjects!$B$4:$B$1000,$C104,OtherSubjects!$C$4:$C$1000)</f>
        <v>0</v>
      </c>
      <c r="S104" s="269">
        <f>SUMIF(Physics!$P$4:$P$1000,$C104,Physics!$Q$4:$Q$1000)+SUMIF(IITPhysics!$P$4:$P$1000,$C104,IITPhysics!$Q$4:$Q$1000)+SUMIF(Chem!$P$4:$P$1000,$C104,Chem!$Q$4:$Q$1000)+SUMIF(IITChem!$P$4:$P$1000,$C104,IITChem!$Q$4:$Q$1000)+SUMIF(Maths!$P$4:$P$1000,$C104,Maths!$Q$4:$Q$1000)+SUMIF(IITMaths!$P$4:$P$1000,$C104,IITMaths!$Q$4:$Q$1000)+SUMIF(Bio!$P$4:$P$1000,$C104,Bio!$Q$4:$Q$1000)+SUMIF(FourthLecture!$P$4:$P$1000,$C104,FourthLecture!$Q$4:$Q$1000)+SUMIF(OtherSubjects!$P$4:$P$1000,$C104,OtherSubjects!$Q$4:$Q$1000)</f>
        <v>0</v>
      </c>
    </row>
    <row r="105" spans="1:19">
      <c r="A105" s="239">
        <v>101</v>
      </c>
      <c r="B105" s="240" t="s">
        <v>343</v>
      </c>
      <c r="C105" s="240"/>
      <c r="D105" s="241"/>
      <c r="E105" s="241"/>
      <c r="F105" s="241"/>
      <c r="G105" s="241"/>
      <c r="H105" s="241"/>
      <c r="I105" s="241"/>
      <c r="J105" s="260"/>
      <c r="K105" s="241"/>
      <c r="L105" s="241"/>
      <c r="M105" s="241"/>
      <c r="N105" s="258"/>
      <c r="O105" s="240"/>
      <c r="P105" s="240"/>
      <c r="Q105" s="258"/>
      <c r="R105" s="274">
        <f>SUMIF(Physics!$B$4:$B$1000,$C105,Physics!$C$4:$C$1000)+SUMIF(IITPhysics!$B$4:$B$1000,$C105,IITPhysics!$C$4:$C$1000)+SUMIF(Chem!$B$4:$B$1000,$C105,Chem!$C$4:$C$1000)+SUMIF(IITChem!$B$4:$B$1000,$C105,IITChem!$C$4:$C$1000)+SUMIF(Maths!$B$4:$B$1000,$C105,Maths!$C$4:$C$1000)+SUMIF(IITMaths!$B$4:$B$1000,$C105,IITMaths!$C$4:$C$1000)+SUMIF(Bio!$B$4:$B$1000,$C105,Bio!$C$4:$C$1000)+SUMIF(FourthLecture!$B$4:$B$1000,$C105,FourthLecture!$C$4:$C$1000)+SUMIF(OtherSubjects!$B$4:$B$1000,$C105,OtherSubjects!$C$4:$C$1000)</f>
        <v>0</v>
      </c>
      <c r="S105" s="269">
        <f>SUMIF(Physics!$P$4:$P$1000,$C105,Physics!$Q$4:$Q$1000)+SUMIF(IITPhysics!$P$4:$P$1000,$C105,IITPhysics!$Q$4:$Q$1000)+SUMIF(Chem!$P$4:$P$1000,$C105,Chem!$Q$4:$Q$1000)+SUMIF(IITChem!$P$4:$P$1000,$C105,IITChem!$Q$4:$Q$1000)+SUMIF(Maths!$P$4:$P$1000,$C105,Maths!$Q$4:$Q$1000)+SUMIF(IITMaths!$P$4:$P$1000,$C105,IITMaths!$Q$4:$Q$1000)+SUMIF(Bio!$P$4:$P$1000,$C105,Bio!$Q$4:$Q$1000)+SUMIF(FourthLecture!$P$4:$P$1000,$C105,FourthLecture!$Q$4:$Q$1000)+SUMIF(OtherSubjects!$P$4:$P$1000,$C105,OtherSubjects!$Q$4:$Q$1000)</f>
        <v>0</v>
      </c>
    </row>
    <row r="106" spans="1:19">
      <c r="A106" s="239">
        <v>102</v>
      </c>
      <c r="B106" s="240" t="s">
        <v>344</v>
      </c>
      <c r="C106" s="240"/>
      <c r="D106" s="241"/>
      <c r="E106" s="241"/>
      <c r="F106" s="241"/>
      <c r="G106" s="241"/>
      <c r="H106" s="241"/>
      <c r="I106" s="241"/>
      <c r="J106" s="260"/>
      <c r="K106" s="241"/>
      <c r="L106" s="241"/>
      <c r="M106" s="241"/>
      <c r="N106" s="258"/>
      <c r="O106" s="240"/>
      <c r="P106" s="240"/>
      <c r="Q106" s="258"/>
      <c r="R106" s="274">
        <f>SUMIF(Physics!$B$4:$B$1000,$C106,Physics!$C$4:$C$1000)+SUMIF(IITPhysics!$B$4:$B$1000,$C106,IITPhysics!$C$4:$C$1000)+SUMIF(Chem!$B$4:$B$1000,$C106,Chem!$C$4:$C$1000)+SUMIF(IITChem!$B$4:$B$1000,$C106,IITChem!$C$4:$C$1000)+SUMIF(Maths!$B$4:$B$1000,$C106,Maths!$C$4:$C$1000)+SUMIF(IITMaths!$B$4:$B$1000,$C106,IITMaths!$C$4:$C$1000)+SUMIF(Bio!$B$4:$B$1000,$C106,Bio!$C$4:$C$1000)+SUMIF(FourthLecture!$B$4:$B$1000,$C106,FourthLecture!$C$4:$C$1000)+SUMIF(OtherSubjects!$B$4:$B$1000,$C106,OtherSubjects!$C$4:$C$1000)</f>
        <v>0</v>
      </c>
      <c r="S106" s="269">
        <f>SUMIF(Physics!$P$4:$P$1000,$C106,Physics!$Q$4:$Q$1000)+SUMIF(IITPhysics!$P$4:$P$1000,$C106,IITPhysics!$Q$4:$Q$1000)+SUMIF(Chem!$P$4:$P$1000,$C106,Chem!$Q$4:$Q$1000)+SUMIF(IITChem!$P$4:$P$1000,$C106,IITChem!$Q$4:$Q$1000)+SUMIF(Maths!$P$4:$P$1000,$C106,Maths!$Q$4:$Q$1000)+SUMIF(IITMaths!$P$4:$P$1000,$C106,IITMaths!$Q$4:$Q$1000)+SUMIF(Bio!$P$4:$P$1000,$C106,Bio!$Q$4:$Q$1000)+SUMIF(FourthLecture!$P$4:$P$1000,$C106,FourthLecture!$Q$4:$Q$1000)+SUMIF(OtherSubjects!$P$4:$P$1000,$C106,OtherSubjects!$Q$4:$Q$1000)</f>
        <v>0</v>
      </c>
    </row>
    <row r="107" spans="1:19">
      <c r="A107" s="239">
        <v>103</v>
      </c>
      <c r="B107" s="240" t="s">
        <v>345</v>
      </c>
      <c r="C107" s="240"/>
      <c r="D107" s="241"/>
      <c r="E107" s="241"/>
      <c r="F107" s="241"/>
      <c r="G107" s="241"/>
      <c r="H107" s="241"/>
      <c r="I107" s="241"/>
      <c r="J107" s="260"/>
      <c r="K107" s="241"/>
      <c r="L107" s="241"/>
      <c r="M107" s="241"/>
      <c r="N107" s="258"/>
      <c r="O107" s="240"/>
      <c r="P107" s="240"/>
      <c r="Q107" s="258"/>
      <c r="R107" s="274">
        <f>SUMIF(Physics!$B$4:$B$1000,$C107,Physics!$C$4:$C$1000)+SUMIF(IITPhysics!$B$4:$B$1000,$C107,IITPhysics!$C$4:$C$1000)+SUMIF(Chem!$B$4:$B$1000,$C107,Chem!$C$4:$C$1000)+SUMIF(IITChem!$B$4:$B$1000,$C107,IITChem!$C$4:$C$1000)+SUMIF(Maths!$B$4:$B$1000,$C107,Maths!$C$4:$C$1000)+SUMIF(IITMaths!$B$4:$B$1000,$C107,IITMaths!$C$4:$C$1000)+SUMIF(Bio!$B$4:$B$1000,$C107,Bio!$C$4:$C$1000)+SUMIF(FourthLecture!$B$4:$B$1000,$C107,FourthLecture!$C$4:$C$1000)+SUMIF(OtherSubjects!$B$4:$B$1000,$C107,OtherSubjects!$C$4:$C$1000)</f>
        <v>0</v>
      </c>
      <c r="S107" s="269">
        <f>SUMIF(Physics!$P$4:$P$1000,$C107,Physics!$Q$4:$Q$1000)+SUMIF(IITPhysics!$P$4:$P$1000,$C107,IITPhysics!$Q$4:$Q$1000)+SUMIF(Chem!$P$4:$P$1000,$C107,Chem!$Q$4:$Q$1000)+SUMIF(IITChem!$P$4:$P$1000,$C107,IITChem!$Q$4:$Q$1000)+SUMIF(Maths!$P$4:$P$1000,$C107,Maths!$Q$4:$Q$1000)+SUMIF(IITMaths!$P$4:$P$1000,$C107,IITMaths!$Q$4:$Q$1000)+SUMIF(Bio!$P$4:$P$1000,$C107,Bio!$Q$4:$Q$1000)+SUMIF(FourthLecture!$P$4:$P$1000,$C107,FourthLecture!$Q$4:$Q$1000)+SUMIF(OtherSubjects!$P$4:$P$1000,$C107,OtherSubjects!$Q$4:$Q$1000)</f>
        <v>0</v>
      </c>
    </row>
    <row r="108" spans="1:19">
      <c r="A108" s="239">
        <v>104</v>
      </c>
      <c r="B108" s="240" t="s">
        <v>346</v>
      </c>
      <c r="C108" s="240"/>
      <c r="D108" s="241"/>
      <c r="E108" s="241"/>
      <c r="F108" s="241"/>
      <c r="G108" s="241"/>
      <c r="H108" s="241"/>
      <c r="I108" s="241"/>
      <c r="J108" s="260"/>
      <c r="K108" s="241"/>
      <c r="L108" s="241"/>
      <c r="M108" s="241"/>
      <c r="N108" s="258"/>
      <c r="O108" s="240"/>
      <c r="P108" s="240"/>
      <c r="Q108" s="258"/>
      <c r="R108" s="274">
        <f>SUMIF(Physics!$B$4:$B$1000,$C108,Physics!$C$4:$C$1000)+SUMIF(IITPhysics!$B$4:$B$1000,$C108,IITPhysics!$C$4:$C$1000)+SUMIF(Chem!$B$4:$B$1000,$C108,Chem!$C$4:$C$1000)+SUMIF(IITChem!$B$4:$B$1000,$C108,IITChem!$C$4:$C$1000)+SUMIF(Maths!$B$4:$B$1000,$C108,Maths!$C$4:$C$1000)+SUMIF(IITMaths!$B$4:$B$1000,$C108,IITMaths!$C$4:$C$1000)+SUMIF(Bio!$B$4:$B$1000,$C108,Bio!$C$4:$C$1000)+SUMIF(FourthLecture!$B$4:$B$1000,$C108,FourthLecture!$C$4:$C$1000)+SUMIF(OtherSubjects!$B$4:$B$1000,$C108,OtherSubjects!$C$4:$C$1000)</f>
        <v>0</v>
      </c>
      <c r="S108" s="269">
        <f>SUMIF(Physics!$P$4:$P$1000,$C108,Physics!$Q$4:$Q$1000)+SUMIF(IITPhysics!$P$4:$P$1000,$C108,IITPhysics!$Q$4:$Q$1000)+SUMIF(Chem!$P$4:$P$1000,$C108,Chem!$Q$4:$Q$1000)+SUMIF(IITChem!$P$4:$P$1000,$C108,IITChem!$Q$4:$Q$1000)+SUMIF(Maths!$P$4:$P$1000,$C108,Maths!$Q$4:$Q$1000)+SUMIF(IITMaths!$P$4:$P$1000,$C108,IITMaths!$Q$4:$Q$1000)+SUMIF(Bio!$P$4:$P$1000,$C108,Bio!$Q$4:$Q$1000)+SUMIF(FourthLecture!$P$4:$P$1000,$C108,FourthLecture!$Q$4:$Q$1000)+SUMIF(OtherSubjects!$P$4:$P$1000,$C108,OtherSubjects!$Q$4:$Q$1000)</f>
        <v>0</v>
      </c>
    </row>
    <row r="109" spans="1:19">
      <c r="A109" s="239">
        <v>105</v>
      </c>
      <c r="B109" s="240" t="s">
        <v>347</v>
      </c>
      <c r="C109" s="240"/>
      <c r="D109" s="241"/>
      <c r="E109" s="241"/>
      <c r="F109" s="241"/>
      <c r="G109" s="241"/>
      <c r="H109" s="241"/>
      <c r="I109" s="241"/>
      <c r="J109" s="260"/>
      <c r="K109" s="241"/>
      <c r="L109" s="241"/>
      <c r="M109" s="241"/>
      <c r="N109" s="258"/>
      <c r="O109" s="240"/>
      <c r="P109" s="240"/>
      <c r="Q109" s="258"/>
      <c r="R109" s="274">
        <f>SUMIF(Physics!$B$4:$B$1000,$C109,Physics!$C$4:$C$1000)+SUMIF(IITPhysics!$B$4:$B$1000,$C109,IITPhysics!$C$4:$C$1000)+SUMIF(Chem!$B$4:$B$1000,$C109,Chem!$C$4:$C$1000)+SUMIF(IITChem!$B$4:$B$1000,$C109,IITChem!$C$4:$C$1000)+SUMIF(Maths!$B$4:$B$1000,$C109,Maths!$C$4:$C$1000)+SUMIF(IITMaths!$B$4:$B$1000,$C109,IITMaths!$C$4:$C$1000)+SUMIF(Bio!$B$4:$B$1000,$C109,Bio!$C$4:$C$1000)+SUMIF(FourthLecture!$B$4:$B$1000,$C109,FourthLecture!$C$4:$C$1000)+SUMIF(OtherSubjects!$B$4:$B$1000,$C109,OtherSubjects!$C$4:$C$1000)</f>
        <v>0</v>
      </c>
      <c r="S109" s="269">
        <f>SUMIF(Physics!$P$4:$P$1000,$C109,Physics!$Q$4:$Q$1000)+SUMIF(IITPhysics!$P$4:$P$1000,$C109,IITPhysics!$Q$4:$Q$1000)+SUMIF(Chem!$P$4:$P$1000,$C109,Chem!$Q$4:$Q$1000)+SUMIF(IITChem!$P$4:$P$1000,$C109,IITChem!$Q$4:$Q$1000)+SUMIF(Maths!$P$4:$P$1000,$C109,Maths!$Q$4:$Q$1000)+SUMIF(IITMaths!$P$4:$P$1000,$C109,IITMaths!$Q$4:$Q$1000)+SUMIF(Bio!$P$4:$P$1000,$C109,Bio!$Q$4:$Q$1000)+SUMIF(FourthLecture!$P$4:$P$1000,$C109,FourthLecture!$Q$4:$Q$1000)+SUMIF(OtherSubjects!$P$4:$P$1000,$C109,OtherSubjects!$Q$4:$Q$1000)</f>
        <v>0</v>
      </c>
    </row>
    <row r="110" spans="1:19">
      <c r="A110" s="239">
        <v>106</v>
      </c>
      <c r="B110" s="240" t="s">
        <v>348</v>
      </c>
      <c r="C110" s="240"/>
      <c r="D110" s="241"/>
      <c r="E110" s="241"/>
      <c r="F110" s="241"/>
      <c r="G110" s="241"/>
      <c r="H110" s="241"/>
      <c r="I110" s="241"/>
      <c r="J110" s="260"/>
      <c r="K110" s="241"/>
      <c r="L110" s="241"/>
      <c r="M110" s="241"/>
      <c r="N110" s="258"/>
      <c r="O110" s="240"/>
      <c r="P110" s="240"/>
      <c r="Q110" s="258"/>
      <c r="R110" s="274">
        <f>SUMIF(Physics!$B$4:$B$1000,$C110,Physics!$C$4:$C$1000)+SUMIF(IITPhysics!$B$4:$B$1000,$C110,IITPhysics!$C$4:$C$1000)+SUMIF(Chem!$B$4:$B$1000,$C110,Chem!$C$4:$C$1000)+SUMIF(IITChem!$B$4:$B$1000,$C110,IITChem!$C$4:$C$1000)+SUMIF(Maths!$B$4:$B$1000,$C110,Maths!$C$4:$C$1000)+SUMIF(IITMaths!$B$4:$B$1000,$C110,IITMaths!$C$4:$C$1000)+SUMIF(Bio!$B$4:$B$1000,$C110,Bio!$C$4:$C$1000)+SUMIF(FourthLecture!$B$4:$B$1000,$C110,FourthLecture!$C$4:$C$1000)+SUMIF(OtherSubjects!$B$4:$B$1000,$C110,OtherSubjects!$C$4:$C$1000)</f>
        <v>0</v>
      </c>
      <c r="S110" s="269">
        <f>SUMIF(Physics!$P$4:$P$1000,$C110,Physics!$Q$4:$Q$1000)+SUMIF(IITPhysics!$P$4:$P$1000,$C110,IITPhysics!$Q$4:$Q$1000)+SUMIF(Chem!$P$4:$P$1000,$C110,Chem!$Q$4:$Q$1000)+SUMIF(IITChem!$P$4:$P$1000,$C110,IITChem!$Q$4:$Q$1000)+SUMIF(Maths!$P$4:$P$1000,$C110,Maths!$Q$4:$Q$1000)+SUMIF(IITMaths!$P$4:$P$1000,$C110,IITMaths!$Q$4:$Q$1000)+SUMIF(Bio!$P$4:$P$1000,$C110,Bio!$Q$4:$Q$1000)+SUMIF(FourthLecture!$P$4:$P$1000,$C110,FourthLecture!$Q$4:$Q$1000)+SUMIF(OtherSubjects!$P$4:$P$1000,$C110,OtherSubjects!$Q$4:$Q$1000)</f>
        <v>0</v>
      </c>
    </row>
    <row r="111" spans="1:19">
      <c r="A111" s="239">
        <v>107</v>
      </c>
      <c r="B111" s="240" t="s">
        <v>349</v>
      </c>
      <c r="C111" s="240"/>
      <c r="D111" s="241"/>
      <c r="E111" s="241"/>
      <c r="F111" s="241"/>
      <c r="G111" s="241"/>
      <c r="H111" s="241"/>
      <c r="I111" s="241"/>
      <c r="J111" s="260"/>
      <c r="K111" s="241"/>
      <c r="L111" s="241"/>
      <c r="M111" s="241"/>
      <c r="N111" s="258"/>
      <c r="O111" s="240"/>
      <c r="P111" s="240"/>
      <c r="Q111" s="258"/>
      <c r="R111" s="274">
        <f>SUMIF(Physics!$B$4:$B$1000,$C111,Physics!$C$4:$C$1000)+SUMIF(IITPhysics!$B$4:$B$1000,$C111,IITPhysics!$C$4:$C$1000)+SUMIF(Chem!$B$4:$B$1000,$C111,Chem!$C$4:$C$1000)+SUMIF(IITChem!$B$4:$B$1000,$C111,IITChem!$C$4:$C$1000)+SUMIF(Maths!$B$4:$B$1000,$C111,Maths!$C$4:$C$1000)+SUMIF(IITMaths!$B$4:$B$1000,$C111,IITMaths!$C$4:$C$1000)+SUMIF(Bio!$B$4:$B$1000,$C111,Bio!$C$4:$C$1000)+SUMIF(FourthLecture!$B$4:$B$1000,$C111,FourthLecture!$C$4:$C$1000)+SUMIF(OtherSubjects!$B$4:$B$1000,$C111,OtherSubjects!$C$4:$C$1000)</f>
        <v>0</v>
      </c>
      <c r="S111" s="269">
        <f>SUMIF(Physics!$P$4:$P$1000,$C111,Physics!$Q$4:$Q$1000)+SUMIF(IITPhysics!$P$4:$P$1000,$C111,IITPhysics!$Q$4:$Q$1000)+SUMIF(Chem!$P$4:$P$1000,$C111,Chem!$Q$4:$Q$1000)+SUMIF(IITChem!$P$4:$P$1000,$C111,IITChem!$Q$4:$Q$1000)+SUMIF(Maths!$P$4:$P$1000,$C111,Maths!$Q$4:$Q$1000)+SUMIF(IITMaths!$P$4:$P$1000,$C111,IITMaths!$Q$4:$Q$1000)+SUMIF(Bio!$P$4:$P$1000,$C111,Bio!$Q$4:$Q$1000)+SUMIF(FourthLecture!$P$4:$P$1000,$C111,FourthLecture!$Q$4:$Q$1000)+SUMIF(OtherSubjects!$P$4:$P$1000,$C111,OtherSubjects!$Q$4:$Q$1000)</f>
        <v>0</v>
      </c>
    </row>
    <row r="112" spans="1:19">
      <c r="A112" s="239">
        <v>108</v>
      </c>
      <c r="B112" s="240" t="s">
        <v>350</v>
      </c>
      <c r="C112" s="240"/>
      <c r="D112" s="241"/>
      <c r="E112" s="241"/>
      <c r="F112" s="241"/>
      <c r="G112" s="241"/>
      <c r="H112" s="241"/>
      <c r="I112" s="241"/>
      <c r="J112" s="260"/>
      <c r="K112" s="241"/>
      <c r="L112" s="241"/>
      <c r="M112" s="241"/>
      <c r="N112" s="258"/>
      <c r="O112" s="240"/>
      <c r="P112" s="240"/>
      <c r="Q112" s="258"/>
      <c r="R112" s="274">
        <f>SUMIF(Physics!$B$4:$B$1000,$C112,Physics!$C$4:$C$1000)+SUMIF(IITPhysics!$B$4:$B$1000,$C112,IITPhysics!$C$4:$C$1000)+SUMIF(Chem!$B$4:$B$1000,$C112,Chem!$C$4:$C$1000)+SUMIF(IITChem!$B$4:$B$1000,$C112,IITChem!$C$4:$C$1000)+SUMIF(Maths!$B$4:$B$1000,$C112,Maths!$C$4:$C$1000)+SUMIF(IITMaths!$B$4:$B$1000,$C112,IITMaths!$C$4:$C$1000)+SUMIF(Bio!$B$4:$B$1000,$C112,Bio!$C$4:$C$1000)+SUMIF(FourthLecture!$B$4:$B$1000,$C112,FourthLecture!$C$4:$C$1000)+SUMIF(OtherSubjects!$B$4:$B$1000,$C112,OtherSubjects!$C$4:$C$1000)</f>
        <v>0</v>
      </c>
      <c r="S112" s="269">
        <f>SUMIF(Physics!$P$4:$P$1000,$C112,Physics!$Q$4:$Q$1000)+SUMIF(IITPhysics!$P$4:$P$1000,$C112,IITPhysics!$Q$4:$Q$1000)+SUMIF(Chem!$P$4:$P$1000,$C112,Chem!$Q$4:$Q$1000)+SUMIF(IITChem!$P$4:$P$1000,$C112,IITChem!$Q$4:$Q$1000)+SUMIF(Maths!$P$4:$P$1000,$C112,Maths!$Q$4:$Q$1000)+SUMIF(IITMaths!$P$4:$P$1000,$C112,IITMaths!$Q$4:$Q$1000)+SUMIF(Bio!$P$4:$P$1000,$C112,Bio!$Q$4:$Q$1000)+SUMIF(FourthLecture!$P$4:$P$1000,$C112,FourthLecture!$Q$4:$Q$1000)+SUMIF(OtherSubjects!$P$4:$P$1000,$C112,OtherSubjects!$Q$4:$Q$1000)</f>
        <v>0</v>
      </c>
    </row>
    <row r="113" spans="1:19">
      <c r="A113" s="239">
        <v>109</v>
      </c>
      <c r="B113" s="240" t="s">
        <v>351</v>
      </c>
      <c r="C113" s="240"/>
      <c r="D113" s="241"/>
      <c r="E113" s="241"/>
      <c r="F113" s="241"/>
      <c r="G113" s="241"/>
      <c r="H113" s="241"/>
      <c r="I113" s="241"/>
      <c r="J113" s="260"/>
      <c r="K113" s="241"/>
      <c r="L113" s="241"/>
      <c r="M113" s="241"/>
      <c r="N113" s="258"/>
      <c r="O113" s="240"/>
      <c r="P113" s="240"/>
      <c r="Q113" s="258"/>
      <c r="R113" s="274">
        <f>SUMIF(Physics!$B$4:$B$1000,$C113,Physics!$C$4:$C$1000)+SUMIF(IITPhysics!$B$4:$B$1000,$C113,IITPhysics!$C$4:$C$1000)+SUMIF(Chem!$B$4:$B$1000,$C113,Chem!$C$4:$C$1000)+SUMIF(IITChem!$B$4:$B$1000,$C113,IITChem!$C$4:$C$1000)+SUMIF(Maths!$B$4:$B$1000,$C113,Maths!$C$4:$C$1000)+SUMIF(IITMaths!$B$4:$B$1000,$C113,IITMaths!$C$4:$C$1000)+SUMIF(Bio!$B$4:$B$1000,$C113,Bio!$C$4:$C$1000)+SUMIF(FourthLecture!$B$4:$B$1000,$C113,FourthLecture!$C$4:$C$1000)+SUMIF(OtherSubjects!$B$4:$B$1000,$C113,OtherSubjects!$C$4:$C$1000)</f>
        <v>0</v>
      </c>
      <c r="S113" s="269">
        <f>SUMIF(Physics!$P$4:$P$1000,$C113,Physics!$Q$4:$Q$1000)+SUMIF(IITPhysics!$P$4:$P$1000,$C113,IITPhysics!$Q$4:$Q$1000)+SUMIF(Chem!$P$4:$P$1000,$C113,Chem!$Q$4:$Q$1000)+SUMIF(IITChem!$P$4:$P$1000,$C113,IITChem!$Q$4:$Q$1000)+SUMIF(Maths!$P$4:$P$1000,$C113,Maths!$Q$4:$Q$1000)+SUMIF(IITMaths!$P$4:$P$1000,$C113,IITMaths!$Q$4:$Q$1000)+SUMIF(Bio!$P$4:$P$1000,$C113,Bio!$Q$4:$Q$1000)+SUMIF(FourthLecture!$P$4:$P$1000,$C113,FourthLecture!$Q$4:$Q$1000)+SUMIF(OtherSubjects!$P$4:$P$1000,$C113,OtherSubjects!$Q$4:$Q$1000)</f>
        <v>0</v>
      </c>
    </row>
    <row r="114" spans="1:19">
      <c r="A114" s="239">
        <v>110</v>
      </c>
      <c r="B114" s="240" t="s">
        <v>352</v>
      </c>
      <c r="C114" s="240"/>
      <c r="D114" s="241"/>
      <c r="E114" s="241"/>
      <c r="F114" s="241"/>
      <c r="G114" s="241"/>
      <c r="H114" s="241"/>
      <c r="I114" s="241"/>
      <c r="J114" s="260"/>
      <c r="K114" s="241"/>
      <c r="L114" s="241"/>
      <c r="M114" s="241"/>
      <c r="N114" s="258"/>
      <c r="O114" s="240"/>
      <c r="P114" s="240"/>
      <c r="Q114" s="258"/>
      <c r="R114" s="274">
        <f>SUMIF(Physics!$B$4:$B$1000,$C114,Physics!$C$4:$C$1000)+SUMIF(IITPhysics!$B$4:$B$1000,$C114,IITPhysics!$C$4:$C$1000)+SUMIF(Chem!$B$4:$B$1000,$C114,Chem!$C$4:$C$1000)+SUMIF(IITChem!$B$4:$B$1000,$C114,IITChem!$C$4:$C$1000)+SUMIF(Maths!$B$4:$B$1000,$C114,Maths!$C$4:$C$1000)+SUMIF(IITMaths!$B$4:$B$1000,$C114,IITMaths!$C$4:$C$1000)+SUMIF(Bio!$B$4:$B$1000,$C114,Bio!$C$4:$C$1000)+SUMIF(FourthLecture!$B$4:$B$1000,$C114,FourthLecture!$C$4:$C$1000)+SUMIF(OtherSubjects!$B$4:$B$1000,$C114,OtherSubjects!$C$4:$C$1000)</f>
        <v>0</v>
      </c>
      <c r="S114" s="269">
        <f>SUMIF(Physics!$P$4:$P$1000,$C114,Physics!$Q$4:$Q$1000)+SUMIF(IITPhysics!$P$4:$P$1000,$C114,IITPhysics!$Q$4:$Q$1000)+SUMIF(Chem!$P$4:$P$1000,$C114,Chem!$Q$4:$Q$1000)+SUMIF(IITChem!$P$4:$P$1000,$C114,IITChem!$Q$4:$Q$1000)+SUMIF(Maths!$P$4:$P$1000,$C114,Maths!$Q$4:$Q$1000)+SUMIF(IITMaths!$P$4:$P$1000,$C114,IITMaths!$Q$4:$Q$1000)+SUMIF(Bio!$P$4:$P$1000,$C114,Bio!$Q$4:$Q$1000)+SUMIF(FourthLecture!$P$4:$P$1000,$C114,FourthLecture!$Q$4:$Q$1000)+SUMIF(OtherSubjects!$P$4:$P$1000,$C114,OtherSubjects!$Q$4:$Q$1000)</f>
        <v>0</v>
      </c>
    </row>
    <row r="115" spans="1:19">
      <c r="A115" s="239">
        <v>111</v>
      </c>
      <c r="B115" s="240" t="s">
        <v>353</v>
      </c>
      <c r="C115" s="240"/>
      <c r="D115" s="241"/>
      <c r="E115" s="241"/>
      <c r="F115" s="241"/>
      <c r="G115" s="241"/>
      <c r="H115" s="241"/>
      <c r="I115" s="241"/>
      <c r="J115" s="260"/>
      <c r="K115" s="241"/>
      <c r="L115" s="241"/>
      <c r="M115" s="241"/>
      <c r="N115" s="258"/>
      <c r="O115" s="240"/>
      <c r="P115" s="240"/>
      <c r="Q115" s="258"/>
      <c r="R115" s="274">
        <f>SUMIF(Physics!$B$4:$B$1000,$C115,Physics!$C$4:$C$1000)+SUMIF(IITPhysics!$B$4:$B$1000,$C115,IITPhysics!$C$4:$C$1000)+SUMIF(Chem!$B$4:$B$1000,$C115,Chem!$C$4:$C$1000)+SUMIF(IITChem!$B$4:$B$1000,$C115,IITChem!$C$4:$C$1000)+SUMIF(Maths!$B$4:$B$1000,$C115,Maths!$C$4:$C$1000)+SUMIF(IITMaths!$B$4:$B$1000,$C115,IITMaths!$C$4:$C$1000)+SUMIF(Bio!$B$4:$B$1000,$C115,Bio!$C$4:$C$1000)+SUMIF(FourthLecture!$B$4:$B$1000,$C115,FourthLecture!$C$4:$C$1000)+SUMIF(OtherSubjects!$B$4:$B$1000,$C115,OtherSubjects!$C$4:$C$1000)</f>
        <v>0</v>
      </c>
      <c r="S115" s="269">
        <f>SUMIF(Physics!$P$4:$P$1000,$C115,Physics!$Q$4:$Q$1000)+SUMIF(IITPhysics!$P$4:$P$1000,$C115,IITPhysics!$Q$4:$Q$1000)+SUMIF(Chem!$P$4:$P$1000,$C115,Chem!$Q$4:$Q$1000)+SUMIF(IITChem!$P$4:$P$1000,$C115,IITChem!$Q$4:$Q$1000)+SUMIF(Maths!$P$4:$P$1000,$C115,Maths!$Q$4:$Q$1000)+SUMIF(IITMaths!$P$4:$P$1000,$C115,IITMaths!$Q$4:$Q$1000)+SUMIF(Bio!$P$4:$P$1000,$C115,Bio!$Q$4:$Q$1000)+SUMIF(FourthLecture!$P$4:$P$1000,$C115,FourthLecture!$Q$4:$Q$1000)+SUMIF(OtherSubjects!$P$4:$P$1000,$C115,OtherSubjects!$Q$4:$Q$1000)</f>
        <v>0</v>
      </c>
    </row>
    <row r="116" spans="1:19">
      <c r="A116" s="239">
        <v>112</v>
      </c>
      <c r="B116" s="240" t="s">
        <v>354</v>
      </c>
      <c r="C116" s="240"/>
      <c r="D116" s="241"/>
      <c r="E116" s="241"/>
      <c r="F116" s="241"/>
      <c r="G116" s="241"/>
      <c r="H116" s="241"/>
      <c r="I116" s="241"/>
      <c r="J116" s="260"/>
      <c r="K116" s="241"/>
      <c r="L116" s="241"/>
      <c r="M116" s="241"/>
      <c r="N116" s="258"/>
      <c r="O116" s="240"/>
      <c r="P116" s="240"/>
      <c r="Q116" s="258"/>
      <c r="R116" s="274">
        <f>SUMIF(Physics!$B$4:$B$1000,$C116,Physics!$C$4:$C$1000)+SUMIF(IITPhysics!$B$4:$B$1000,$C116,IITPhysics!$C$4:$C$1000)+SUMIF(Chem!$B$4:$B$1000,$C116,Chem!$C$4:$C$1000)+SUMIF(IITChem!$B$4:$B$1000,$C116,IITChem!$C$4:$C$1000)+SUMIF(Maths!$B$4:$B$1000,$C116,Maths!$C$4:$C$1000)+SUMIF(IITMaths!$B$4:$B$1000,$C116,IITMaths!$C$4:$C$1000)+SUMIF(Bio!$B$4:$B$1000,$C116,Bio!$C$4:$C$1000)+SUMIF(FourthLecture!$B$4:$B$1000,$C116,FourthLecture!$C$4:$C$1000)+SUMIF(OtherSubjects!$B$4:$B$1000,$C116,OtherSubjects!$C$4:$C$1000)</f>
        <v>0</v>
      </c>
      <c r="S116" s="269">
        <f>SUMIF(Physics!$P$4:$P$1000,$C116,Physics!$Q$4:$Q$1000)+SUMIF(IITPhysics!$P$4:$P$1000,$C116,IITPhysics!$Q$4:$Q$1000)+SUMIF(Chem!$P$4:$P$1000,$C116,Chem!$Q$4:$Q$1000)+SUMIF(IITChem!$P$4:$P$1000,$C116,IITChem!$Q$4:$Q$1000)+SUMIF(Maths!$P$4:$P$1000,$C116,Maths!$Q$4:$Q$1000)+SUMIF(IITMaths!$P$4:$P$1000,$C116,IITMaths!$Q$4:$Q$1000)+SUMIF(Bio!$P$4:$P$1000,$C116,Bio!$Q$4:$Q$1000)+SUMIF(FourthLecture!$P$4:$P$1000,$C116,FourthLecture!$Q$4:$Q$1000)+SUMIF(OtherSubjects!$P$4:$P$1000,$C116,OtherSubjects!$Q$4:$Q$1000)</f>
        <v>0</v>
      </c>
    </row>
    <row r="117" spans="1:19">
      <c r="A117" s="239">
        <v>113</v>
      </c>
      <c r="B117" s="240" t="s">
        <v>355</v>
      </c>
      <c r="C117" s="240"/>
      <c r="D117" s="241"/>
      <c r="E117" s="241"/>
      <c r="F117" s="241"/>
      <c r="G117" s="241"/>
      <c r="H117" s="241"/>
      <c r="I117" s="241"/>
      <c r="J117" s="260"/>
      <c r="K117" s="241"/>
      <c r="L117" s="241"/>
      <c r="M117" s="241"/>
      <c r="N117" s="258"/>
      <c r="O117" s="240"/>
      <c r="P117" s="240"/>
      <c r="Q117" s="258"/>
      <c r="R117" s="274">
        <f>SUMIF(Physics!$B$4:$B$1000,$C117,Physics!$C$4:$C$1000)+SUMIF(IITPhysics!$B$4:$B$1000,$C117,IITPhysics!$C$4:$C$1000)+SUMIF(Chem!$B$4:$B$1000,$C117,Chem!$C$4:$C$1000)+SUMIF(IITChem!$B$4:$B$1000,$C117,IITChem!$C$4:$C$1000)+SUMIF(Maths!$B$4:$B$1000,$C117,Maths!$C$4:$C$1000)+SUMIF(IITMaths!$B$4:$B$1000,$C117,IITMaths!$C$4:$C$1000)+SUMIF(Bio!$B$4:$B$1000,$C117,Bio!$C$4:$C$1000)+SUMIF(FourthLecture!$B$4:$B$1000,$C117,FourthLecture!$C$4:$C$1000)+SUMIF(OtherSubjects!$B$4:$B$1000,$C117,OtherSubjects!$C$4:$C$1000)</f>
        <v>0</v>
      </c>
      <c r="S117" s="269">
        <f>SUMIF(Physics!$P$4:$P$1000,$C117,Physics!$Q$4:$Q$1000)+SUMIF(IITPhysics!$P$4:$P$1000,$C117,IITPhysics!$Q$4:$Q$1000)+SUMIF(Chem!$P$4:$P$1000,$C117,Chem!$Q$4:$Q$1000)+SUMIF(IITChem!$P$4:$P$1000,$C117,IITChem!$Q$4:$Q$1000)+SUMIF(Maths!$P$4:$P$1000,$C117,Maths!$Q$4:$Q$1000)+SUMIF(IITMaths!$P$4:$P$1000,$C117,IITMaths!$Q$4:$Q$1000)+SUMIF(Bio!$P$4:$P$1000,$C117,Bio!$Q$4:$Q$1000)+SUMIF(FourthLecture!$P$4:$P$1000,$C117,FourthLecture!$Q$4:$Q$1000)+SUMIF(OtherSubjects!$P$4:$P$1000,$C117,OtherSubjects!$Q$4:$Q$1000)</f>
        <v>0</v>
      </c>
    </row>
    <row r="118" spans="1:19">
      <c r="A118" s="239">
        <v>114</v>
      </c>
      <c r="B118" s="240" t="s">
        <v>356</v>
      </c>
      <c r="C118" s="240"/>
      <c r="D118" s="241"/>
      <c r="E118" s="241"/>
      <c r="F118" s="241"/>
      <c r="G118" s="241"/>
      <c r="H118" s="241"/>
      <c r="I118" s="241"/>
      <c r="J118" s="260"/>
      <c r="K118" s="241"/>
      <c r="L118" s="241"/>
      <c r="M118" s="241"/>
      <c r="N118" s="258"/>
      <c r="O118" s="240"/>
      <c r="P118" s="240"/>
      <c r="Q118" s="258"/>
      <c r="R118" s="274">
        <f>SUMIF(Physics!$B$4:$B$1000,$C118,Physics!$C$4:$C$1000)+SUMIF(IITPhysics!$B$4:$B$1000,$C118,IITPhysics!$C$4:$C$1000)+SUMIF(Chem!$B$4:$B$1000,$C118,Chem!$C$4:$C$1000)+SUMIF(IITChem!$B$4:$B$1000,$C118,IITChem!$C$4:$C$1000)+SUMIF(Maths!$B$4:$B$1000,$C118,Maths!$C$4:$C$1000)+SUMIF(IITMaths!$B$4:$B$1000,$C118,IITMaths!$C$4:$C$1000)+SUMIF(Bio!$B$4:$B$1000,$C118,Bio!$C$4:$C$1000)+SUMIF(FourthLecture!$B$4:$B$1000,$C118,FourthLecture!$C$4:$C$1000)+SUMIF(OtherSubjects!$B$4:$B$1000,$C118,OtherSubjects!$C$4:$C$1000)</f>
        <v>0</v>
      </c>
      <c r="S118" s="269">
        <f>SUMIF(Physics!$P$4:$P$1000,$C118,Physics!$Q$4:$Q$1000)+SUMIF(IITPhysics!$P$4:$P$1000,$C118,IITPhysics!$Q$4:$Q$1000)+SUMIF(Chem!$P$4:$P$1000,$C118,Chem!$Q$4:$Q$1000)+SUMIF(IITChem!$P$4:$P$1000,$C118,IITChem!$Q$4:$Q$1000)+SUMIF(Maths!$P$4:$P$1000,$C118,Maths!$Q$4:$Q$1000)+SUMIF(IITMaths!$P$4:$P$1000,$C118,IITMaths!$Q$4:$Q$1000)+SUMIF(Bio!$P$4:$P$1000,$C118,Bio!$Q$4:$Q$1000)+SUMIF(FourthLecture!$P$4:$P$1000,$C118,FourthLecture!$Q$4:$Q$1000)+SUMIF(OtherSubjects!$P$4:$P$1000,$C118,OtherSubjects!$Q$4:$Q$1000)</f>
        <v>0</v>
      </c>
    </row>
    <row r="119" spans="1:19">
      <c r="A119" s="239">
        <v>115</v>
      </c>
      <c r="B119" s="240" t="s">
        <v>357</v>
      </c>
      <c r="C119" s="240"/>
      <c r="D119" s="241"/>
      <c r="E119" s="241"/>
      <c r="F119" s="241"/>
      <c r="G119" s="241"/>
      <c r="H119" s="241"/>
      <c r="I119" s="241"/>
      <c r="J119" s="260"/>
      <c r="K119" s="241"/>
      <c r="L119" s="241"/>
      <c r="M119" s="241"/>
      <c r="N119" s="258"/>
      <c r="O119" s="240"/>
      <c r="P119" s="240"/>
      <c r="Q119" s="258"/>
      <c r="R119" s="274">
        <f>SUMIF(Physics!$B$4:$B$1000,$C119,Physics!$C$4:$C$1000)+SUMIF(IITPhysics!$B$4:$B$1000,$C119,IITPhysics!$C$4:$C$1000)+SUMIF(Chem!$B$4:$B$1000,$C119,Chem!$C$4:$C$1000)+SUMIF(IITChem!$B$4:$B$1000,$C119,IITChem!$C$4:$C$1000)+SUMIF(Maths!$B$4:$B$1000,$C119,Maths!$C$4:$C$1000)+SUMIF(IITMaths!$B$4:$B$1000,$C119,IITMaths!$C$4:$C$1000)+SUMIF(Bio!$B$4:$B$1000,$C119,Bio!$C$4:$C$1000)+SUMIF(FourthLecture!$B$4:$B$1000,$C119,FourthLecture!$C$4:$C$1000)+SUMIF(OtherSubjects!$B$4:$B$1000,$C119,OtherSubjects!$C$4:$C$1000)</f>
        <v>0</v>
      </c>
      <c r="S119" s="269">
        <f>SUMIF(Physics!$P$4:$P$1000,$C119,Physics!$Q$4:$Q$1000)+SUMIF(IITPhysics!$P$4:$P$1000,$C119,IITPhysics!$Q$4:$Q$1000)+SUMIF(Chem!$P$4:$P$1000,$C119,Chem!$Q$4:$Q$1000)+SUMIF(IITChem!$P$4:$P$1000,$C119,IITChem!$Q$4:$Q$1000)+SUMIF(Maths!$P$4:$P$1000,$C119,Maths!$Q$4:$Q$1000)+SUMIF(IITMaths!$P$4:$P$1000,$C119,IITMaths!$Q$4:$Q$1000)+SUMIF(Bio!$P$4:$P$1000,$C119,Bio!$Q$4:$Q$1000)+SUMIF(FourthLecture!$P$4:$P$1000,$C119,FourthLecture!$Q$4:$Q$1000)+SUMIF(OtherSubjects!$P$4:$P$1000,$C119,OtherSubjects!$Q$4:$Q$1000)</f>
        <v>0</v>
      </c>
    </row>
    <row r="120" spans="1:19">
      <c r="A120" s="239">
        <v>116</v>
      </c>
      <c r="B120" s="240" t="s">
        <v>358</v>
      </c>
      <c r="C120" s="240"/>
      <c r="D120" s="241"/>
      <c r="E120" s="241"/>
      <c r="F120" s="241"/>
      <c r="G120" s="241"/>
      <c r="H120" s="241"/>
      <c r="I120" s="241"/>
      <c r="J120" s="260"/>
      <c r="K120" s="241"/>
      <c r="L120" s="241"/>
      <c r="M120" s="241"/>
      <c r="N120" s="258"/>
      <c r="O120" s="240"/>
      <c r="P120" s="240"/>
      <c r="Q120" s="258"/>
      <c r="R120" s="274">
        <f>SUMIF(Physics!$B$4:$B$1000,$C120,Physics!$C$4:$C$1000)+SUMIF(IITPhysics!$B$4:$B$1000,$C120,IITPhysics!$C$4:$C$1000)+SUMIF(Chem!$B$4:$B$1000,$C120,Chem!$C$4:$C$1000)+SUMIF(IITChem!$B$4:$B$1000,$C120,IITChem!$C$4:$C$1000)+SUMIF(Maths!$B$4:$B$1000,$C120,Maths!$C$4:$C$1000)+SUMIF(IITMaths!$B$4:$B$1000,$C120,IITMaths!$C$4:$C$1000)+SUMIF(Bio!$B$4:$B$1000,$C120,Bio!$C$4:$C$1000)+SUMIF(FourthLecture!$B$4:$B$1000,$C120,FourthLecture!$C$4:$C$1000)+SUMIF(OtherSubjects!$B$4:$B$1000,$C120,OtherSubjects!$C$4:$C$1000)</f>
        <v>0</v>
      </c>
      <c r="S120" s="269">
        <f>SUMIF(Physics!$P$4:$P$1000,$C120,Physics!$Q$4:$Q$1000)+SUMIF(IITPhysics!$P$4:$P$1000,$C120,IITPhysics!$Q$4:$Q$1000)+SUMIF(Chem!$P$4:$P$1000,$C120,Chem!$Q$4:$Q$1000)+SUMIF(IITChem!$P$4:$P$1000,$C120,IITChem!$Q$4:$Q$1000)+SUMIF(Maths!$P$4:$P$1000,$C120,Maths!$Q$4:$Q$1000)+SUMIF(IITMaths!$P$4:$P$1000,$C120,IITMaths!$Q$4:$Q$1000)+SUMIF(Bio!$P$4:$P$1000,$C120,Bio!$Q$4:$Q$1000)+SUMIF(FourthLecture!$P$4:$P$1000,$C120,FourthLecture!$Q$4:$Q$1000)+SUMIF(OtherSubjects!$P$4:$P$1000,$C120,OtherSubjects!$Q$4:$Q$1000)</f>
        <v>0</v>
      </c>
    </row>
    <row r="121" spans="1:19">
      <c r="A121" s="239">
        <v>117</v>
      </c>
      <c r="B121" s="240" t="s">
        <v>359</v>
      </c>
      <c r="C121" s="240"/>
      <c r="D121" s="241"/>
      <c r="E121" s="241"/>
      <c r="F121" s="241"/>
      <c r="G121" s="241"/>
      <c r="H121" s="241"/>
      <c r="I121" s="241"/>
      <c r="J121" s="260"/>
      <c r="K121" s="241"/>
      <c r="L121" s="241"/>
      <c r="M121" s="241"/>
      <c r="N121" s="258"/>
      <c r="O121" s="240"/>
      <c r="P121" s="240"/>
      <c r="Q121" s="258"/>
      <c r="R121" s="274">
        <f>SUMIF(Physics!$B$4:$B$1000,$C121,Physics!$C$4:$C$1000)+SUMIF(IITPhysics!$B$4:$B$1000,$C121,IITPhysics!$C$4:$C$1000)+SUMIF(Chem!$B$4:$B$1000,$C121,Chem!$C$4:$C$1000)+SUMIF(IITChem!$B$4:$B$1000,$C121,IITChem!$C$4:$C$1000)+SUMIF(Maths!$B$4:$B$1000,$C121,Maths!$C$4:$C$1000)+SUMIF(IITMaths!$B$4:$B$1000,$C121,IITMaths!$C$4:$C$1000)+SUMIF(Bio!$B$4:$B$1000,$C121,Bio!$C$4:$C$1000)+SUMIF(FourthLecture!$B$4:$B$1000,$C121,FourthLecture!$C$4:$C$1000)+SUMIF(OtherSubjects!$B$4:$B$1000,$C121,OtherSubjects!$C$4:$C$1000)</f>
        <v>0</v>
      </c>
      <c r="S121" s="269">
        <f>SUMIF(Physics!$P$4:$P$1000,$C121,Physics!$Q$4:$Q$1000)+SUMIF(IITPhysics!$P$4:$P$1000,$C121,IITPhysics!$Q$4:$Q$1000)+SUMIF(Chem!$P$4:$P$1000,$C121,Chem!$Q$4:$Q$1000)+SUMIF(IITChem!$P$4:$P$1000,$C121,IITChem!$Q$4:$Q$1000)+SUMIF(Maths!$P$4:$P$1000,$C121,Maths!$Q$4:$Q$1000)+SUMIF(IITMaths!$P$4:$P$1000,$C121,IITMaths!$Q$4:$Q$1000)+SUMIF(Bio!$P$4:$P$1000,$C121,Bio!$Q$4:$Q$1000)+SUMIF(FourthLecture!$P$4:$P$1000,$C121,FourthLecture!$Q$4:$Q$1000)+SUMIF(OtherSubjects!$P$4:$P$1000,$C121,OtherSubjects!$Q$4:$Q$1000)</f>
        <v>0</v>
      </c>
    </row>
    <row r="122" spans="1:19">
      <c r="A122" s="239">
        <v>118</v>
      </c>
      <c r="B122" s="240" t="s">
        <v>360</v>
      </c>
      <c r="C122" s="240"/>
      <c r="D122" s="241"/>
      <c r="E122" s="241"/>
      <c r="F122" s="241"/>
      <c r="G122" s="241"/>
      <c r="H122" s="241"/>
      <c r="I122" s="241"/>
      <c r="J122" s="260"/>
      <c r="K122" s="241"/>
      <c r="L122" s="241"/>
      <c r="M122" s="241"/>
      <c r="N122" s="258"/>
      <c r="O122" s="240"/>
      <c r="P122" s="240"/>
      <c r="Q122" s="258"/>
      <c r="R122" s="274">
        <f>SUMIF(Physics!$B$4:$B$1000,$C122,Physics!$C$4:$C$1000)+SUMIF(IITPhysics!$B$4:$B$1000,$C122,IITPhysics!$C$4:$C$1000)+SUMIF(Chem!$B$4:$B$1000,$C122,Chem!$C$4:$C$1000)+SUMIF(IITChem!$B$4:$B$1000,$C122,IITChem!$C$4:$C$1000)+SUMIF(Maths!$B$4:$B$1000,$C122,Maths!$C$4:$C$1000)+SUMIF(IITMaths!$B$4:$B$1000,$C122,IITMaths!$C$4:$C$1000)+SUMIF(Bio!$B$4:$B$1000,$C122,Bio!$C$4:$C$1000)+SUMIF(FourthLecture!$B$4:$B$1000,$C122,FourthLecture!$C$4:$C$1000)+SUMIF(OtherSubjects!$B$4:$B$1000,$C122,OtherSubjects!$C$4:$C$1000)</f>
        <v>0</v>
      </c>
      <c r="S122" s="269">
        <f>SUMIF(Physics!$P$4:$P$1000,$C122,Physics!$Q$4:$Q$1000)+SUMIF(IITPhysics!$P$4:$P$1000,$C122,IITPhysics!$Q$4:$Q$1000)+SUMIF(Chem!$P$4:$P$1000,$C122,Chem!$Q$4:$Q$1000)+SUMIF(IITChem!$P$4:$P$1000,$C122,IITChem!$Q$4:$Q$1000)+SUMIF(Maths!$P$4:$P$1000,$C122,Maths!$Q$4:$Q$1000)+SUMIF(IITMaths!$P$4:$P$1000,$C122,IITMaths!$Q$4:$Q$1000)+SUMIF(Bio!$P$4:$P$1000,$C122,Bio!$Q$4:$Q$1000)+SUMIF(FourthLecture!$P$4:$P$1000,$C122,FourthLecture!$Q$4:$Q$1000)+SUMIF(OtherSubjects!$P$4:$P$1000,$C122,OtherSubjects!$Q$4:$Q$1000)</f>
        <v>0</v>
      </c>
    </row>
    <row r="123" spans="1:19">
      <c r="A123" s="239">
        <v>119</v>
      </c>
      <c r="B123" s="240" t="s">
        <v>361</v>
      </c>
      <c r="C123" s="240"/>
      <c r="D123" s="241"/>
      <c r="E123" s="241"/>
      <c r="F123" s="241"/>
      <c r="G123" s="241"/>
      <c r="H123" s="241"/>
      <c r="I123" s="241"/>
      <c r="J123" s="260"/>
      <c r="K123" s="241"/>
      <c r="L123" s="241"/>
      <c r="M123" s="241"/>
      <c r="N123" s="258"/>
      <c r="O123" s="240"/>
      <c r="P123" s="240"/>
      <c r="Q123" s="258"/>
      <c r="R123" s="274">
        <f>SUMIF(Physics!$B$4:$B$1000,$C123,Physics!$C$4:$C$1000)+SUMIF(IITPhysics!$B$4:$B$1000,$C123,IITPhysics!$C$4:$C$1000)+SUMIF(Chem!$B$4:$B$1000,$C123,Chem!$C$4:$C$1000)+SUMIF(IITChem!$B$4:$B$1000,$C123,IITChem!$C$4:$C$1000)+SUMIF(Maths!$B$4:$B$1000,$C123,Maths!$C$4:$C$1000)+SUMIF(IITMaths!$B$4:$B$1000,$C123,IITMaths!$C$4:$C$1000)+SUMIF(Bio!$B$4:$B$1000,$C123,Bio!$C$4:$C$1000)+SUMIF(FourthLecture!$B$4:$B$1000,$C123,FourthLecture!$C$4:$C$1000)+SUMIF(OtherSubjects!$B$4:$B$1000,$C123,OtherSubjects!$C$4:$C$1000)</f>
        <v>0</v>
      </c>
      <c r="S123" s="269">
        <f>SUMIF(Physics!$P$4:$P$1000,$C123,Physics!$Q$4:$Q$1000)+SUMIF(IITPhysics!$P$4:$P$1000,$C123,IITPhysics!$Q$4:$Q$1000)+SUMIF(Chem!$P$4:$P$1000,$C123,Chem!$Q$4:$Q$1000)+SUMIF(IITChem!$P$4:$P$1000,$C123,IITChem!$Q$4:$Q$1000)+SUMIF(Maths!$P$4:$P$1000,$C123,Maths!$Q$4:$Q$1000)+SUMIF(IITMaths!$P$4:$P$1000,$C123,IITMaths!$Q$4:$Q$1000)+SUMIF(Bio!$P$4:$P$1000,$C123,Bio!$Q$4:$Q$1000)+SUMIF(FourthLecture!$P$4:$P$1000,$C123,FourthLecture!$Q$4:$Q$1000)+SUMIF(OtherSubjects!$P$4:$P$1000,$C123,OtherSubjects!$Q$4:$Q$1000)</f>
        <v>0</v>
      </c>
    </row>
    <row r="124" spans="1:19">
      <c r="A124" s="239">
        <v>120</v>
      </c>
      <c r="B124" s="240" t="s">
        <v>362</v>
      </c>
      <c r="C124" s="240"/>
      <c r="D124" s="241"/>
      <c r="E124" s="241"/>
      <c r="F124" s="241"/>
      <c r="G124" s="241"/>
      <c r="H124" s="241"/>
      <c r="I124" s="241"/>
      <c r="J124" s="260"/>
      <c r="K124" s="241"/>
      <c r="L124" s="241"/>
      <c r="M124" s="241"/>
      <c r="N124" s="258"/>
      <c r="O124" s="240"/>
      <c r="P124" s="240"/>
      <c r="Q124" s="258"/>
      <c r="R124" s="274">
        <f>SUMIF(Physics!$B$4:$B$1000,$C124,Physics!$C$4:$C$1000)+SUMIF(IITPhysics!$B$4:$B$1000,$C124,IITPhysics!$C$4:$C$1000)+SUMIF(Chem!$B$4:$B$1000,$C124,Chem!$C$4:$C$1000)+SUMIF(IITChem!$B$4:$B$1000,$C124,IITChem!$C$4:$C$1000)+SUMIF(Maths!$B$4:$B$1000,$C124,Maths!$C$4:$C$1000)+SUMIF(IITMaths!$B$4:$B$1000,$C124,IITMaths!$C$4:$C$1000)+SUMIF(Bio!$B$4:$B$1000,$C124,Bio!$C$4:$C$1000)+SUMIF(FourthLecture!$B$4:$B$1000,$C124,FourthLecture!$C$4:$C$1000)+SUMIF(OtherSubjects!$B$4:$B$1000,$C124,OtherSubjects!$C$4:$C$1000)</f>
        <v>0</v>
      </c>
      <c r="S124" s="269">
        <f>SUMIF(Physics!$P$4:$P$1000,$C124,Physics!$Q$4:$Q$1000)+SUMIF(IITPhysics!$P$4:$P$1000,$C124,IITPhysics!$Q$4:$Q$1000)+SUMIF(Chem!$P$4:$P$1000,$C124,Chem!$Q$4:$Q$1000)+SUMIF(IITChem!$P$4:$P$1000,$C124,IITChem!$Q$4:$Q$1000)+SUMIF(Maths!$P$4:$P$1000,$C124,Maths!$Q$4:$Q$1000)+SUMIF(IITMaths!$P$4:$P$1000,$C124,IITMaths!$Q$4:$Q$1000)+SUMIF(Bio!$P$4:$P$1000,$C124,Bio!$Q$4:$Q$1000)+SUMIF(FourthLecture!$P$4:$P$1000,$C124,FourthLecture!$Q$4:$Q$1000)+SUMIF(OtherSubjects!$P$4:$P$1000,$C124,OtherSubjects!$Q$4:$Q$1000)</f>
        <v>0</v>
      </c>
    </row>
    <row r="125" spans="1:19">
      <c r="A125" s="239">
        <v>121</v>
      </c>
      <c r="B125" s="240" t="s">
        <v>363</v>
      </c>
      <c r="C125" s="240"/>
      <c r="D125" s="241"/>
      <c r="E125" s="241"/>
      <c r="F125" s="241"/>
      <c r="G125" s="241"/>
      <c r="H125" s="241"/>
      <c r="I125" s="241"/>
      <c r="J125" s="260"/>
      <c r="K125" s="241"/>
      <c r="L125" s="241"/>
      <c r="M125" s="241"/>
      <c r="N125" s="258"/>
      <c r="O125" s="240"/>
      <c r="P125" s="240"/>
      <c r="Q125" s="258"/>
      <c r="R125" s="274">
        <f>SUMIF(Physics!$B$4:$B$1000,$C125,Physics!$C$4:$C$1000)+SUMIF(IITPhysics!$B$4:$B$1000,$C125,IITPhysics!$C$4:$C$1000)+SUMIF(Chem!$B$4:$B$1000,$C125,Chem!$C$4:$C$1000)+SUMIF(IITChem!$B$4:$B$1000,$C125,IITChem!$C$4:$C$1000)+SUMIF(Maths!$B$4:$B$1000,$C125,Maths!$C$4:$C$1000)+SUMIF(IITMaths!$B$4:$B$1000,$C125,IITMaths!$C$4:$C$1000)+SUMIF(Bio!$B$4:$B$1000,$C125,Bio!$C$4:$C$1000)+SUMIF(FourthLecture!$B$4:$B$1000,$C125,FourthLecture!$C$4:$C$1000)+SUMIF(OtherSubjects!$B$4:$B$1000,$C125,OtherSubjects!$C$4:$C$1000)</f>
        <v>0</v>
      </c>
      <c r="S125" s="269">
        <f>SUMIF(Physics!$P$4:$P$1000,$C125,Physics!$Q$4:$Q$1000)+SUMIF(IITPhysics!$P$4:$P$1000,$C125,IITPhysics!$Q$4:$Q$1000)+SUMIF(Chem!$P$4:$P$1000,$C125,Chem!$Q$4:$Q$1000)+SUMIF(IITChem!$P$4:$P$1000,$C125,IITChem!$Q$4:$Q$1000)+SUMIF(Maths!$P$4:$P$1000,$C125,Maths!$Q$4:$Q$1000)+SUMIF(IITMaths!$P$4:$P$1000,$C125,IITMaths!$Q$4:$Q$1000)+SUMIF(Bio!$P$4:$P$1000,$C125,Bio!$Q$4:$Q$1000)+SUMIF(FourthLecture!$P$4:$P$1000,$C125,FourthLecture!$Q$4:$Q$1000)+SUMIF(OtherSubjects!$P$4:$P$1000,$C125,OtherSubjects!$Q$4:$Q$1000)</f>
        <v>0</v>
      </c>
    </row>
    <row r="126" spans="1:19">
      <c r="A126" s="239">
        <v>122</v>
      </c>
      <c r="B126" s="240" t="s">
        <v>364</v>
      </c>
      <c r="C126" s="240"/>
      <c r="D126" s="241"/>
      <c r="E126" s="241"/>
      <c r="F126" s="241"/>
      <c r="G126" s="241"/>
      <c r="H126" s="241"/>
      <c r="I126" s="241"/>
      <c r="J126" s="260"/>
      <c r="K126" s="241"/>
      <c r="L126" s="241"/>
      <c r="M126" s="241"/>
      <c r="N126" s="258"/>
      <c r="O126" s="240"/>
      <c r="P126" s="240"/>
      <c r="Q126" s="258"/>
      <c r="R126" s="274">
        <f>SUMIF(Physics!$B$4:$B$1000,$C126,Physics!$C$4:$C$1000)+SUMIF(IITPhysics!$B$4:$B$1000,$C126,IITPhysics!$C$4:$C$1000)+SUMIF(Chem!$B$4:$B$1000,$C126,Chem!$C$4:$C$1000)+SUMIF(IITChem!$B$4:$B$1000,$C126,IITChem!$C$4:$C$1000)+SUMIF(Maths!$B$4:$B$1000,$C126,Maths!$C$4:$C$1000)+SUMIF(IITMaths!$B$4:$B$1000,$C126,IITMaths!$C$4:$C$1000)+SUMIF(Bio!$B$4:$B$1000,$C126,Bio!$C$4:$C$1000)+SUMIF(FourthLecture!$B$4:$B$1000,$C126,FourthLecture!$C$4:$C$1000)+SUMIF(OtherSubjects!$B$4:$B$1000,$C126,OtherSubjects!$C$4:$C$1000)</f>
        <v>0</v>
      </c>
      <c r="S126" s="269">
        <f>SUMIF(Physics!$P$4:$P$1000,$C126,Physics!$Q$4:$Q$1000)+SUMIF(IITPhysics!$P$4:$P$1000,$C126,IITPhysics!$Q$4:$Q$1000)+SUMIF(Chem!$P$4:$P$1000,$C126,Chem!$Q$4:$Q$1000)+SUMIF(IITChem!$P$4:$P$1000,$C126,IITChem!$Q$4:$Q$1000)+SUMIF(Maths!$P$4:$P$1000,$C126,Maths!$Q$4:$Q$1000)+SUMIF(IITMaths!$P$4:$P$1000,$C126,IITMaths!$Q$4:$Q$1000)+SUMIF(Bio!$P$4:$P$1000,$C126,Bio!$Q$4:$Q$1000)+SUMIF(FourthLecture!$P$4:$P$1000,$C126,FourthLecture!$Q$4:$Q$1000)+SUMIF(OtherSubjects!$P$4:$P$1000,$C126,OtherSubjects!$Q$4:$Q$1000)</f>
        <v>0</v>
      </c>
    </row>
    <row r="127" spans="1:19">
      <c r="A127" s="239">
        <v>123</v>
      </c>
      <c r="B127" s="240" t="s">
        <v>365</v>
      </c>
      <c r="C127" s="240"/>
      <c r="D127" s="241"/>
      <c r="E127" s="241"/>
      <c r="F127" s="241"/>
      <c r="G127" s="241"/>
      <c r="H127" s="241"/>
      <c r="I127" s="241"/>
      <c r="J127" s="260"/>
      <c r="K127" s="241"/>
      <c r="L127" s="241"/>
      <c r="M127" s="241"/>
      <c r="N127" s="258"/>
      <c r="O127" s="240"/>
      <c r="P127" s="240"/>
      <c r="Q127" s="258"/>
      <c r="R127" s="274">
        <f>SUMIF(Physics!$B$4:$B$1000,$C127,Physics!$C$4:$C$1000)+SUMIF(IITPhysics!$B$4:$B$1000,$C127,IITPhysics!$C$4:$C$1000)+SUMIF(Chem!$B$4:$B$1000,$C127,Chem!$C$4:$C$1000)+SUMIF(IITChem!$B$4:$B$1000,$C127,IITChem!$C$4:$C$1000)+SUMIF(Maths!$B$4:$B$1000,$C127,Maths!$C$4:$C$1000)+SUMIF(IITMaths!$B$4:$B$1000,$C127,IITMaths!$C$4:$C$1000)+SUMIF(Bio!$B$4:$B$1000,$C127,Bio!$C$4:$C$1000)+SUMIF(FourthLecture!$B$4:$B$1000,$C127,FourthLecture!$C$4:$C$1000)+SUMIF(OtherSubjects!$B$4:$B$1000,$C127,OtherSubjects!$C$4:$C$1000)</f>
        <v>0</v>
      </c>
      <c r="S127" s="269">
        <f>SUMIF(Physics!$P$4:$P$1000,$C127,Physics!$Q$4:$Q$1000)+SUMIF(IITPhysics!$P$4:$P$1000,$C127,IITPhysics!$Q$4:$Q$1000)+SUMIF(Chem!$P$4:$P$1000,$C127,Chem!$Q$4:$Q$1000)+SUMIF(IITChem!$P$4:$P$1000,$C127,IITChem!$Q$4:$Q$1000)+SUMIF(Maths!$P$4:$P$1000,$C127,Maths!$Q$4:$Q$1000)+SUMIF(IITMaths!$P$4:$P$1000,$C127,IITMaths!$Q$4:$Q$1000)+SUMIF(Bio!$P$4:$P$1000,$C127,Bio!$Q$4:$Q$1000)+SUMIF(FourthLecture!$P$4:$P$1000,$C127,FourthLecture!$Q$4:$Q$1000)+SUMIF(OtherSubjects!$P$4:$P$1000,$C127,OtherSubjects!$Q$4:$Q$1000)</f>
        <v>0</v>
      </c>
    </row>
    <row r="128" spans="1:19">
      <c r="A128" s="239">
        <v>124</v>
      </c>
      <c r="B128" s="240" t="s">
        <v>366</v>
      </c>
      <c r="C128" s="240"/>
      <c r="D128" s="241"/>
      <c r="E128" s="241"/>
      <c r="F128" s="241"/>
      <c r="G128" s="241"/>
      <c r="H128" s="241"/>
      <c r="I128" s="241"/>
      <c r="J128" s="260"/>
      <c r="K128" s="241"/>
      <c r="L128" s="241"/>
      <c r="M128" s="241"/>
      <c r="N128" s="258"/>
      <c r="O128" s="240"/>
      <c r="P128" s="240"/>
      <c r="Q128" s="258"/>
      <c r="R128" s="274">
        <f>SUMIF(Physics!$B$4:$B$1000,$C128,Physics!$C$4:$C$1000)+SUMIF(IITPhysics!$B$4:$B$1000,$C128,IITPhysics!$C$4:$C$1000)+SUMIF(Chem!$B$4:$B$1000,$C128,Chem!$C$4:$C$1000)+SUMIF(IITChem!$B$4:$B$1000,$C128,IITChem!$C$4:$C$1000)+SUMIF(Maths!$B$4:$B$1000,$C128,Maths!$C$4:$C$1000)+SUMIF(IITMaths!$B$4:$B$1000,$C128,IITMaths!$C$4:$C$1000)+SUMIF(Bio!$B$4:$B$1000,$C128,Bio!$C$4:$C$1000)+SUMIF(FourthLecture!$B$4:$B$1000,$C128,FourthLecture!$C$4:$C$1000)+SUMIF(OtherSubjects!$B$4:$B$1000,$C128,OtherSubjects!$C$4:$C$1000)</f>
        <v>0</v>
      </c>
      <c r="S128" s="269">
        <f>SUMIF(Physics!$P$4:$P$1000,$C128,Physics!$Q$4:$Q$1000)+SUMIF(IITPhysics!$P$4:$P$1000,$C128,IITPhysics!$Q$4:$Q$1000)+SUMIF(Chem!$P$4:$P$1000,$C128,Chem!$Q$4:$Q$1000)+SUMIF(IITChem!$P$4:$P$1000,$C128,IITChem!$Q$4:$Q$1000)+SUMIF(Maths!$P$4:$P$1000,$C128,Maths!$Q$4:$Q$1000)+SUMIF(IITMaths!$P$4:$P$1000,$C128,IITMaths!$Q$4:$Q$1000)+SUMIF(Bio!$P$4:$P$1000,$C128,Bio!$Q$4:$Q$1000)+SUMIF(FourthLecture!$P$4:$P$1000,$C128,FourthLecture!$Q$4:$Q$1000)+SUMIF(OtherSubjects!$P$4:$P$1000,$C128,OtherSubjects!$Q$4:$Q$1000)</f>
        <v>0</v>
      </c>
    </row>
    <row r="129" spans="1:19">
      <c r="A129" s="239">
        <v>125</v>
      </c>
      <c r="B129" s="240" t="s">
        <v>367</v>
      </c>
      <c r="C129" s="240"/>
      <c r="D129" s="241"/>
      <c r="E129" s="241"/>
      <c r="F129" s="241"/>
      <c r="G129" s="241"/>
      <c r="H129" s="241"/>
      <c r="I129" s="241"/>
      <c r="J129" s="260"/>
      <c r="K129" s="241"/>
      <c r="L129" s="241"/>
      <c r="M129" s="241"/>
      <c r="N129" s="258"/>
      <c r="O129" s="240"/>
      <c r="P129" s="240"/>
      <c r="Q129" s="258"/>
      <c r="R129" s="274">
        <f>SUMIF(Physics!$B$4:$B$1000,$C129,Physics!$C$4:$C$1000)+SUMIF(IITPhysics!$B$4:$B$1000,$C129,IITPhysics!$C$4:$C$1000)+SUMIF(Chem!$B$4:$B$1000,$C129,Chem!$C$4:$C$1000)+SUMIF(IITChem!$B$4:$B$1000,$C129,IITChem!$C$4:$C$1000)+SUMIF(Maths!$B$4:$B$1000,$C129,Maths!$C$4:$C$1000)+SUMIF(IITMaths!$B$4:$B$1000,$C129,IITMaths!$C$4:$C$1000)+SUMIF(Bio!$B$4:$B$1000,$C129,Bio!$C$4:$C$1000)+SUMIF(FourthLecture!$B$4:$B$1000,$C129,FourthLecture!$C$4:$C$1000)+SUMIF(OtherSubjects!$B$4:$B$1000,$C129,OtherSubjects!$C$4:$C$1000)</f>
        <v>0</v>
      </c>
      <c r="S129" s="269">
        <f>SUMIF(Physics!$P$4:$P$1000,$C129,Physics!$Q$4:$Q$1000)+SUMIF(IITPhysics!$P$4:$P$1000,$C129,IITPhysics!$Q$4:$Q$1000)+SUMIF(Chem!$P$4:$P$1000,$C129,Chem!$Q$4:$Q$1000)+SUMIF(IITChem!$P$4:$P$1000,$C129,IITChem!$Q$4:$Q$1000)+SUMIF(Maths!$P$4:$P$1000,$C129,Maths!$Q$4:$Q$1000)+SUMIF(IITMaths!$P$4:$P$1000,$C129,IITMaths!$Q$4:$Q$1000)+SUMIF(Bio!$P$4:$P$1000,$C129,Bio!$Q$4:$Q$1000)+SUMIF(FourthLecture!$P$4:$P$1000,$C129,FourthLecture!$Q$4:$Q$1000)+SUMIF(OtherSubjects!$P$4:$P$1000,$C129,OtherSubjects!$Q$4:$Q$1000)</f>
        <v>0</v>
      </c>
    </row>
    <row r="130" spans="1:19">
      <c r="A130" s="239">
        <v>126</v>
      </c>
      <c r="B130" s="240" t="s">
        <v>368</v>
      </c>
      <c r="C130" s="240"/>
      <c r="D130" s="241"/>
      <c r="E130" s="241"/>
      <c r="F130" s="241"/>
      <c r="G130" s="241"/>
      <c r="H130" s="241"/>
      <c r="I130" s="241"/>
      <c r="J130" s="260"/>
      <c r="K130" s="241"/>
      <c r="L130" s="241"/>
      <c r="M130" s="241"/>
      <c r="N130" s="258"/>
      <c r="O130" s="240"/>
      <c r="P130" s="240"/>
      <c r="Q130" s="258"/>
      <c r="R130" s="274">
        <f>SUMIF(Physics!$B$4:$B$1000,$C130,Physics!$C$4:$C$1000)+SUMIF(IITPhysics!$B$4:$B$1000,$C130,IITPhysics!$C$4:$C$1000)+SUMIF(Chem!$B$4:$B$1000,$C130,Chem!$C$4:$C$1000)+SUMIF(IITChem!$B$4:$B$1000,$C130,IITChem!$C$4:$C$1000)+SUMIF(Maths!$B$4:$B$1000,$C130,Maths!$C$4:$C$1000)+SUMIF(IITMaths!$B$4:$B$1000,$C130,IITMaths!$C$4:$C$1000)+SUMIF(Bio!$B$4:$B$1000,$C130,Bio!$C$4:$C$1000)+SUMIF(FourthLecture!$B$4:$B$1000,$C130,FourthLecture!$C$4:$C$1000)+SUMIF(OtherSubjects!$B$4:$B$1000,$C130,OtherSubjects!$C$4:$C$1000)</f>
        <v>0</v>
      </c>
      <c r="S130" s="269">
        <f>SUMIF(Physics!$P$4:$P$1000,$C130,Physics!$Q$4:$Q$1000)+SUMIF(IITPhysics!$P$4:$P$1000,$C130,IITPhysics!$Q$4:$Q$1000)+SUMIF(Chem!$P$4:$P$1000,$C130,Chem!$Q$4:$Q$1000)+SUMIF(IITChem!$P$4:$P$1000,$C130,IITChem!$Q$4:$Q$1000)+SUMIF(Maths!$P$4:$P$1000,$C130,Maths!$Q$4:$Q$1000)+SUMIF(IITMaths!$P$4:$P$1000,$C130,IITMaths!$Q$4:$Q$1000)+SUMIF(Bio!$P$4:$P$1000,$C130,Bio!$Q$4:$Q$1000)+SUMIF(FourthLecture!$P$4:$P$1000,$C130,FourthLecture!$Q$4:$Q$1000)+SUMIF(OtherSubjects!$P$4:$P$1000,$C130,OtherSubjects!$Q$4:$Q$1000)</f>
        <v>0</v>
      </c>
    </row>
    <row r="131" spans="1:19">
      <c r="A131" s="239">
        <v>127</v>
      </c>
      <c r="B131" s="240" t="s">
        <v>369</v>
      </c>
      <c r="C131" s="240"/>
      <c r="D131" s="241"/>
      <c r="E131" s="241"/>
      <c r="F131" s="241"/>
      <c r="G131" s="241"/>
      <c r="H131" s="241"/>
      <c r="I131" s="241"/>
      <c r="J131" s="260"/>
      <c r="K131" s="241"/>
      <c r="L131" s="241"/>
      <c r="M131" s="241"/>
      <c r="N131" s="258"/>
      <c r="O131" s="240"/>
      <c r="P131" s="240"/>
      <c r="Q131" s="258"/>
      <c r="R131" s="274">
        <f>SUMIF(Physics!$B$4:$B$1000,$C131,Physics!$C$4:$C$1000)+SUMIF(IITPhysics!$B$4:$B$1000,$C131,IITPhysics!$C$4:$C$1000)+SUMIF(Chem!$B$4:$B$1000,$C131,Chem!$C$4:$C$1000)+SUMIF(IITChem!$B$4:$B$1000,$C131,IITChem!$C$4:$C$1000)+SUMIF(Maths!$B$4:$B$1000,$C131,Maths!$C$4:$C$1000)+SUMIF(IITMaths!$B$4:$B$1000,$C131,IITMaths!$C$4:$C$1000)+SUMIF(Bio!$B$4:$B$1000,$C131,Bio!$C$4:$C$1000)+SUMIF(FourthLecture!$B$4:$B$1000,$C131,FourthLecture!$C$4:$C$1000)+SUMIF(OtherSubjects!$B$4:$B$1000,$C131,OtherSubjects!$C$4:$C$1000)</f>
        <v>0</v>
      </c>
      <c r="S131" s="269">
        <f>SUMIF(Physics!$P$4:$P$1000,$C131,Physics!$Q$4:$Q$1000)+SUMIF(IITPhysics!$P$4:$P$1000,$C131,IITPhysics!$Q$4:$Q$1000)+SUMIF(Chem!$P$4:$P$1000,$C131,Chem!$Q$4:$Q$1000)+SUMIF(IITChem!$P$4:$P$1000,$C131,IITChem!$Q$4:$Q$1000)+SUMIF(Maths!$P$4:$P$1000,$C131,Maths!$Q$4:$Q$1000)+SUMIF(IITMaths!$P$4:$P$1000,$C131,IITMaths!$Q$4:$Q$1000)+SUMIF(Bio!$P$4:$P$1000,$C131,Bio!$Q$4:$Q$1000)+SUMIF(FourthLecture!$P$4:$P$1000,$C131,FourthLecture!$Q$4:$Q$1000)+SUMIF(OtherSubjects!$P$4:$P$1000,$C131,OtherSubjects!$Q$4:$Q$1000)</f>
        <v>0</v>
      </c>
    </row>
    <row r="132" spans="1:19">
      <c r="A132" s="239">
        <v>128</v>
      </c>
      <c r="B132" s="240" t="s">
        <v>370</v>
      </c>
      <c r="C132" s="240"/>
      <c r="D132" s="241"/>
      <c r="E132" s="241"/>
      <c r="F132" s="241"/>
      <c r="G132" s="241"/>
      <c r="H132" s="241"/>
      <c r="I132" s="241"/>
      <c r="J132" s="260"/>
      <c r="K132" s="241"/>
      <c r="L132" s="241"/>
      <c r="M132" s="241"/>
      <c r="N132" s="258"/>
      <c r="O132" s="240"/>
      <c r="P132" s="240"/>
      <c r="Q132" s="258"/>
      <c r="R132" s="274">
        <f>SUMIF(Physics!$B$4:$B$1000,$C132,Physics!$C$4:$C$1000)+SUMIF(IITPhysics!$B$4:$B$1000,$C132,IITPhysics!$C$4:$C$1000)+SUMIF(Chem!$B$4:$B$1000,$C132,Chem!$C$4:$C$1000)+SUMIF(IITChem!$B$4:$B$1000,$C132,IITChem!$C$4:$C$1000)+SUMIF(Maths!$B$4:$B$1000,$C132,Maths!$C$4:$C$1000)+SUMIF(IITMaths!$B$4:$B$1000,$C132,IITMaths!$C$4:$C$1000)+SUMIF(Bio!$B$4:$B$1000,$C132,Bio!$C$4:$C$1000)+SUMIF(FourthLecture!$B$4:$B$1000,$C132,FourthLecture!$C$4:$C$1000)+SUMIF(OtherSubjects!$B$4:$B$1000,$C132,OtherSubjects!$C$4:$C$1000)</f>
        <v>0</v>
      </c>
      <c r="S132" s="269">
        <f>SUMIF(Physics!$P$4:$P$1000,$C132,Physics!$Q$4:$Q$1000)+SUMIF(IITPhysics!$P$4:$P$1000,$C132,IITPhysics!$Q$4:$Q$1000)+SUMIF(Chem!$P$4:$P$1000,$C132,Chem!$Q$4:$Q$1000)+SUMIF(IITChem!$P$4:$P$1000,$C132,IITChem!$Q$4:$Q$1000)+SUMIF(Maths!$P$4:$P$1000,$C132,Maths!$Q$4:$Q$1000)+SUMIF(IITMaths!$P$4:$P$1000,$C132,IITMaths!$Q$4:$Q$1000)+SUMIF(Bio!$P$4:$P$1000,$C132,Bio!$Q$4:$Q$1000)+SUMIF(FourthLecture!$P$4:$P$1000,$C132,FourthLecture!$Q$4:$Q$1000)+SUMIF(OtherSubjects!$P$4:$P$1000,$C132,OtherSubjects!$Q$4:$Q$1000)</f>
        <v>0</v>
      </c>
    </row>
    <row r="133" spans="1:19">
      <c r="A133" s="239">
        <v>129</v>
      </c>
      <c r="B133" s="240" t="s">
        <v>371</v>
      </c>
      <c r="C133" s="240"/>
      <c r="D133" s="241"/>
      <c r="E133" s="241"/>
      <c r="F133" s="241"/>
      <c r="G133" s="241"/>
      <c r="H133" s="241"/>
      <c r="I133" s="241"/>
      <c r="J133" s="260"/>
      <c r="K133" s="241"/>
      <c r="L133" s="241"/>
      <c r="M133" s="241"/>
      <c r="N133" s="258"/>
      <c r="O133" s="240"/>
      <c r="P133" s="240"/>
      <c r="Q133" s="258"/>
      <c r="R133" s="274">
        <f>SUMIF(Physics!$B$4:$B$1000,$C133,Physics!$C$4:$C$1000)+SUMIF(IITPhysics!$B$4:$B$1000,$C133,IITPhysics!$C$4:$C$1000)+SUMIF(Chem!$B$4:$B$1000,$C133,Chem!$C$4:$C$1000)+SUMIF(IITChem!$B$4:$B$1000,$C133,IITChem!$C$4:$C$1000)+SUMIF(Maths!$B$4:$B$1000,$C133,Maths!$C$4:$C$1000)+SUMIF(IITMaths!$B$4:$B$1000,$C133,IITMaths!$C$4:$C$1000)+SUMIF(Bio!$B$4:$B$1000,$C133,Bio!$C$4:$C$1000)+SUMIF(FourthLecture!$B$4:$B$1000,$C133,FourthLecture!$C$4:$C$1000)+SUMIF(OtherSubjects!$B$4:$B$1000,$C133,OtherSubjects!$C$4:$C$1000)</f>
        <v>0</v>
      </c>
      <c r="S133" s="269">
        <f>SUMIF(Physics!$P$4:$P$1000,$C133,Physics!$Q$4:$Q$1000)+SUMIF(IITPhysics!$P$4:$P$1000,$C133,IITPhysics!$Q$4:$Q$1000)+SUMIF(Chem!$P$4:$P$1000,$C133,Chem!$Q$4:$Q$1000)+SUMIF(IITChem!$P$4:$P$1000,$C133,IITChem!$Q$4:$Q$1000)+SUMIF(Maths!$P$4:$P$1000,$C133,Maths!$Q$4:$Q$1000)+SUMIF(IITMaths!$P$4:$P$1000,$C133,IITMaths!$Q$4:$Q$1000)+SUMIF(Bio!$P$4:$P$1000,$C133,Bio!$Q$4:$Q$1000)+SUMIF(FourthLecture!$P$4:$P$1000,$C133,FourthLecture!$Q$4:$Q$1000)+SUMIF(OtherSubjects!$P$4:$P$1000,$C133,OtherSubjects!$Q$4:$Q$1000)</f>
        <v>0</v>
      </c>
    </row>
    <row r="134" spans="1:19">
      <c r="A134" s="239">
        <v>130</v>
      </c>
      <c r="B134" s="240" t="s">
        <v>372</v>
      </c>
      <c r="C134" s="240"/>
      <c r="D134" s="241"/>
      <c r="E134" s="241"/>
      <c r="F134" s="241"/>
      <c r="G134" s="241"/>
      <c r="H134" s="241"/>
      <c r="I134" s="241"/>
      <c r="J134" s="260"/>
      <c r="K134" s="241"/>
      <c r="L134" s="241"/>
      <c r="M134" s="241"/>
      <c r="N134" s="258"/>
      <c r="O134" s="240"/>
      <c r="P134" s="240"/>
      <c r="Q134" s="258"/>
      <c r="R134" s="274">
        <f>SUMIF(Physics!$B$4:$B$1000,$C134,Physics!$C$4:$C$1000)+SUMIF(IITPhysics!$B$4:$B$1000,$C134,IITPhysics!$C$4:$C$1000)+SUMIF(Chem!$B$4:$B$1000,$C134,Chem!$C$4:$C$1000)+SUMIF(IITChem!$B$4:$B$1000,$C134,IITChem!$C$4:$C$1000)+SUMIF(Maths!$B$4:$B$1000,$C134,Maths!$C$4:$C$1000)+SUMIF(IITMaths!$B$4:$B$1000,$C134,IITMaths!$C$4:$C$1000)+SUMIF(Bio!$B$4:$B$1000,$C134,Bio!$C$4:$C$1000)+SUMIF(FourthLecture!$B$4:$B$1000,$C134,FourthLecture!$C$4:$C$1000)+SUMIF(OtherSubjects!$B$4:$B$1000,$C134,OtherSubjects!$C$4:$C$1000)</f>
        <v>0</v>
      </c>
      <c r="S134" s="269">
        <f>SUMIF(Physics!$P$4:$P$1000,$C134,Physics!$Q$4:$Q$1000)+SUMIF(IITPhysics!$P$4:$P$1000,$C134,IITPhysics!$Q$4:$Q$1000)+SUMIF(Chem!$P$4:$P$1000,$C134,Chem!$Q$4:$Q$1000)+SUMIF(IITChem!$P$4:$P$1000,$C134,IITChem!$Q$4:$Q$1000)+SUMIF(Maths!$P$4:$P$1000,$C134,Maths!$Q$4:$Q$1000)+SUMIF(IITMaths!$P$4:$P$1000,$C134,IITMaths!$Q$4:$Q$1000)+SUMIF(Bio!$P$4:$P$1000,$C134,Bio!$Q$4:$Q$1000)+SUMIF(FourthLecture!$P$4:$P$1000,$C134,FourthLecture!$Q$4:$Q$1000)+SUMIF(OtherSubjects!$P$4:$P$1000,$C134,OtherSubjects!$Q$4:$Q$1000)</f>
        <v>0</v>
      </c>
    </row>
    <row r="135" spans="1:19">
      <c r="A135" s="239">
        <v>131</v>
      </c>
      <c r="B135" s="240" t="s">
        <v>373</v>
      </c>
      <c r="C135" s="240"/>
      <c r="D135" s="241"/>
      <c r="E135" s="241"/>
      <c r="F135" s="241"/>
      <c r="G135" s="241"/>
      <c r="H135" s="241"/>
      <c r="I135" s="241"/>
      <c r="J135" s="260"/>
      <c r="K135" s="241"/>
      <c r="L135" s="241"/>
      <c r="M135" s="241"/>
      <c r="N135" s="258"/>
      <c r="O135" s="240"/>
      <c r="P135" s="240"/>
      <c r="Q135" s="258"/>
      <c r="R135" s="274">
        <f>SUMIF(Physics!$B$4:$B$1000,$C135,Physics!$C$4:$C$1000)+SUMIF(IITPhysics!$B$4:$B$1000,$C135,IITPhysics!$C$4:$C$1000)+SUMIF(Chem!$B$4:$B$1000,$C135,Chem!$C$4:$C$1000)+SUMIF(IITChem!$B$4:$B$1000,$C135,IITChem!$C$4:$C$1000)+SUMIF(Maths!$B$4:$B$1000,$C135,Maths!$C$4:$C$1000)+SUMIF(IITMaths!$B$4:$B$1000,$C135,IITMaths!$C$4:$C$1000)+SUMIF(Bio!$B$4:$B$1000,$C135,Bio!$C$4:$C$1000)+SUMIF(FourthLecture!$B$4:$B$1000,$C135,FourthLecture!$C$4:$C$1000)+SUMIF(OtherSubjects!$B$4:$B$1000,$C135,OtherSubjects!$C$4:$C$1000)</f>
        <v>0</v>
      </c>
      <c r="S135" s="269">
        <f>SUMIF(Physics!$P$4:$P$1000,$C135,Physics!$Q$4:$Q$1000)+SUMIF(IITPhysics!$P$4:$P$1000,$C135,IITPhysics!$Q$4:$Q$1000)+SUMIF(Chem!$P$4:$P$1000,$C135,Chem!$Q$4:$Q$1000)+SUMIF(IITChem!$P$4:$P$1000,$C135,IITChem!$Q$4:$Q$1000)+SUMIF(Maths!$P$4:$P$1000,$C135,Maths!$Q$4:$Q$1000)+SUMIF(IITMaths!$P$4:$P$1000,$C135,IITMaths!$Q$4:$Q$1000)+SUMIF(Bio!$P$4:$P$1000,$C135,Bio!$Q$4:$Q$1000)+SUMIF(FourthLecture!$P$4:$P$1000,$C135,FourthLecture!$Q$4:$Q$1000)+SUMIF(OtherSubjects!$P$4:$P$1000,$C135,OtherSubjects!$Q$4:$Q$1000)</f>
        <v>0</v>
      </c>
    </row>
    <row r="136" spans="1:19">
      <c r="A136" s="239">
        <v>132</v>
      </c>
      <c r="B136" s="240" t="s">
        <v>374</v>
      </c>
      <c r="C136" s="240"/>
      <c r="D136" s="241"/>
      <c r="E136" s="241"/>
      <c r="F136" s="241"/>
      <c r="G136" s="241"/>
      <c r="H136" s="241"/>
      <c r="I136" s="241"/>
      <c r="J136" s="260"/>
      <c r="K136" s="241"/>
      <c r="L136" s="241"/>
      <c r="M136" s="241"/>
      <c r="N136" s="258"/>
      <c r="O136" s="240"/>
      <c r="P136" s="240"/>
      <c r="Q136" s="258"/>
      <c r="R136" s="274">
        <f>SUMIF(Physics!$B$4:$B$1000,$C136,Physics!$C$4:$C$1000)+SUMIF(IITPhysics!$B$4:$B$1000,$C136,IITPhysics!$C$4:$C$1000)+SUMIF(Chem!$B$4:$B$1000,$C136,Chem!$C$4:$C$1000)+SUMIF(IITChem!$B$4:$B$1000,$C136,IITChem!$C$4:$C$1000)+SUMIF(Maths!$B$4:$B$1000,$C136,Maths!$C$4:$C$1000)+SUMIF(IITMaths!$B$4:$B$1000,$C136,IITMaths!$C$4:$C$1000)+SUMIF(Bio!$B$4:$B$1000,$C136,Bio!$C$4:$C$1000)+SUMIF(FourthLecture!$B$4:$B$1000,$C136,FourthLecture!$C$4:$C$1000)+SUMIF(OtherSubjects!$B$4:$B$1000,$C136,OtherSubjects!$C$4:$C$1000)</f>
        <v>0</v>
      </c>
      <c r="S136" s="269">
        <f>SUMIF(Physics!$P$4:$P$1000,$C136,Physics!$Q$4:$Q$1000)+SUMIF(IITPhysics!$P$4:$P$1000,$C136,IITPhysics!$Q$4:$Q$1000)+SUMIF(Chem!$P$4:$P$1000,$C136,Chem!$Q$4:$Q$1000)+SUMIF(IITChem!$P$4:$P$1000,$C136,IITChem!$Q$4:$Q$1000)+SUMIF(Maths!$P$4:$P$1000,$C136,Maths!$Q$4:$Q$1000)+SUMIF(IITMaths!$P$4:$P$1000,$C136,IITMaths!$Q$4:$Q$1000)+SUMIF(Bio!$P$4:$P$1000,$C136,Bio!$Q$4:$Q$1000)+SUMIF(FourthLecture!$P$4:$P$1000,$C136,FourthLecture!$Q$4:$Q$1000)+SUMIF(OtherSubjects!$P$4:$P$1000,$C136,OtherSubjects!$Q$4:$Q$1000)</f>
        <v>0</v>
      </c>
    </row>
    <row r="137" spans="1:19">
      <c r="A137" s="239">
        <v>133</v>
      </c>
      <c r="B137" s="240" t="s">
        <v>375</v>
      </c>
      <c r="C137" s="240"/>
      <c r="D137" s="241"/>
      <c r="E137" s="241"/>
      <c r="F137" s="241"/>
      <c r="G137" s="241"/>
      <c r="H137" s="241"/>
      <c r="I137" s="241"/>
      <c r="J137" s="260"/>
      <c r="K137" s="241"/>
      <c r="L137" s="241"/>
      <c r="M137" s="241"/>
      <c r="N137" s="258"/>
      <c r="O137" s="240"/>
      <c r="P137" s="240"/>
      <c r="Q137" s="258"/>
      <c r="R137" s="274">
        <f>SUMIF(Physics!$B$4:$B$1000,$C137,Physics!$C$4:$C$1000)+SUMIF(IITPhysics!$B$4:$B$1000,$C137,IITPhysics!$C$4:$C$1000)+SUMIF(Chem!$B$4:$B$1000,$C137,Chem!$C$4:$C$1000)+SUMIF(IITChem!$B$4:$B$1000,$C137,IITChem!$C$4:$C$1000)+SUMIF(Maths!$B$4:$B$1000,$C137,Maths!$C$4:$C$1000)+SUMIF(IITMaths!$B$4:$B$1000,$C137,IITMaths!$C$4:$C$1000)+SUMIF(Bio!$B$4:$B$1000,$C137,Bio!$C$4:$C$1000)+SUMIF(FourthLecture!$B$4:$B$1000,$C137,FourthLecture!$C$4:$C$1000)+SUMIF(OtherSubjects!$B$4:$B$1000,$C137,OtherSubjects!$C$4:$C$1000)</f>
        <v>0</v>
      </c>
      <c r="S137" s="269">
        <f>SUMIF(Physics!$P$4:$P$1000,$C137,Physics!$Q$4:$Q$1000)+SUMIF(IITPhysics!$P$4:$P$1000,$C137,IITPhysics!$Q$4:$Q$1000)+SUMIF(Chem!$P$4:$P$1000,$C137,Chem!$Q$4:$Q$1000)+SUMIF(IITChem!$P$4:$P$1000,$C137,IITChem!$Q$4:$Q$1000)+SUMIF(Maths!$P$4:$P$1000,$C137,Maths!$Q$4:$Q$1000)+SUMIF(IITMaths!$P$4:$P$1000,$C137,IITMaths!$Q$4:$Q$1000)+SUMIF(Bio!$P$4:$P$1000,$C137,Bio!$Q$4:$Q$1000)+SUMIF(FourthLecture!$P$4:$P$1000,$C137,FourthLecture!$Q$4:$Q$1000)+SUMIF(OtherSubjects!$P$4:$P$1000,$C137,OtherSubjects!$Q$4:$Q$1000)</f>
        <v>0</v>
      </c>
    </row>
    <row r="138" spans="1:19">
      <c r="A138" s="239">
        <v>134</v>
      </c>
      <c r="B138" s="240" t="s">
        <v>376</v>
      </c>
      <c r="C138" s="240"/>
      <c r="D138" s="241"/>
      <c r="E138" s="241"/>
      <c r="F138" s="241"/>
      <c r="G138" s="241"/>
      <c r="H138" s="241"/>
      <c r="I138" s="241"/>
      <c r="J138" s="260"/>
      <c r="K138" s="241"/>
      <c r="L138" s="241"/>
      <c r="M138" s="241"/>
      <c r="N138" s="258"/>
      <c r="O138" s="240"/>
      <c r="P138" s="240"/>
      <c r="Q138" s="258"/>
      <c r="R138" s="274">
        <f>SUMIF(Physics!$B$4:$B$1000,$C138,Physics!$C$4:$C$1000)+SUMIF(IITPhysics!$B$4:$B$1000,$C138,IITPhysics!$C$4:$C$1000)+SUMIF(Chem!$B$4:$B$1000,$C138,Chem!$C$4:$C$1000)+SUMIF(IITChem!$B$4:$B$1000,$C138,IITChem!$C$4:$C$1000)+SUMIF(Maths!$B$4:$B$1000,$C138,Maths!$C$4:$C$1000)+SUMIF(IITMaths!$B$4:$B$1000,$C138,IITMaths!$C$4:$C$1000)+SUMIF(Bio!$B$4:$B$1000,$C138,Bio!$C$4:$C$1000)+SUMIF(FourthLecture!$B$4:$B$1000,$C138,FourthLecture!$C$4:$C$1000)+SUMIF(OtherSubjects!$B$4:$B$1000,$C138,OtherSubjects!$C$4:$C$1000)</f>
        <v>0</v>
      </c>
      <c r="S138" s="269">
        <f>SUMIF(Physics!$P$4:$P$1000,$C138,Physics!$Q$4:$Q$1000)+SUMIF(IITPhysics!$P$4:$P$1000,$C138,IITPhysics!$Q$4:$Q$1000)+SUMIF(Chem!$P$4:$P$1000,$C138,Chem!$Q$4:$Q$1000)+SUMIF(IITChem!$P$4:$P$1000,$C138,IITChem!$Q$4:$Q$1000)+SUMIF(Maths!$P$4:$P$1000,$C138,Maths!$Q$4:$Q$1000)+SUMIF(IITMaths!$P$4:$P$1000,$C138,IITMaths!$Q$4:$Q$1000)+SUMIF(Bio!$P$4:$P$1000,$C138,Bio!$Q$4:$Q$1000)+SUMIF(FourthLecture!$P$4:$P$1000,$C138,FourthLecture!$Q$4:$Q$1000)+SUMIF(OtherSubjects!$P$4:$P$1000,$C138,OtherSubjects!$Q$4:$Q$1000)</f>
        <v>0</v>
      </c>
    </row>
    <row r="139" spans="1:19">
      <c r="A139" s="239">
        <v>135</v>
      </c>
      <c r="B139" s="240" t="s">
        <v>377</v>
      </c>
      <c r="C139" s="240"/>
      <c r="D139" s="241"/>
      <c r="E139" s="241"/>
      <c r="F139" s="241"/>
      <c r="G139" s="241"/>
      <c r="H139" s="241"/>
      <c r="I139" s="241"/>
      <c r="J139" s="260"/>
      <c r="K139" s="241"/>
      <c r="L139" s="241"/>
      <c r="M139" s="241"/>
      <c r="N139" s="258"/>
      <c r="O139" s="240"/>
      <c r="P139" s="240"/>
      <c r="Q139" s="258"/>
      <c r="R139" s="274">
        <f>SUMIF(Physics!$B$4:$B$1000,$C139,Physics!$C$4:$C$1000)+SUMIF(IITPhysics!$B$4:$B$1000,$C139,IITPhysics!$C$4:$C$1000)+SUMIF(Chem!$B$4:$B$1000,$C139,Chem!$C$4:$C$1000)+SUMIF(IITChem!$B$4:$B$1000,$C139,IITChem!$C$4:$C$1000)+SUMIF(Maths!$B$4:$B$1000,$C139,Maths!$C$4:$C$1000)+SUMIF(IITMaths!$B$4:$B$1000,$C139,IITMaths!$C$4:$C$1000)+SUMIF(Bio!$B$4:$B$1000,$C139,Bio!$C$4:$C$1000)+SUMIF(FourthLecture!$B$4:$B$1000,$C139,FourthLecture!$C$4:$C$1000)+SUMIF(OtherSubjects!$B$4:$B$1000,$C139,OtherSubjects!$C$4:$C$1000)</f>
        <v>0</v>
      </c>
      <c r="S139" s="269">
        <f>SUMIF(Physics!$P$4:$P$1000,$C139,Physics!$Q$4:$Q$1000)+SUMIF(IITPhysics!$P$4:$P$1000,$C139,IITPhysics!$Q$4:$Q$1000)+SUMIF(Chem!$P$4:$P$1000,$C139,Chem!$Q$4:$Q$1000)+SUMIF(IITChem!$P$4:$P$1000,$C139,IITChem!$Q$4:$Q$1000)+SUMIF(Maths!$P$4:$P$1000,$C139,Maths!$Q$4:$Q$1000)+SUMIF(IITMaths!$P$4:$P$1000,$C139,IITMaths!$Q$4:$Q$1000)+SUMIF(Bio!$P$4:$P$1000,$C139,Bio!$Q$4:$Q$1000)+SUMIF(FourthLecture!$P$4:$P$1000,$C139,FourthLecture!$Q$4:$Q$1000)+SUMIF(OtherSubjects!$P$4:$P$1000,$C139,OtherSubjects!$Q$4:$Q$1000)</f>
        <v>0</v>
      </c>
    </row>
    <row r="140" spans="1:19">
      <c r="A140" s="239">
        <v>136</v>
      </c>
      <c r="B140" s="240" t="s">
        <v>378</v>
      </c>
      <c r="C140" s="240"/>
      <c r="D140" s="241"/>
      <c r="E140" s="241"/>
      <c r="F140" s="241"/>
      <c r="G140" s="241"/>
      <c r="H140" s="241"/>
      <c r="I140" s="241"/>
      <c r="J140" s="260"/>
      <c r="K140" s="241"/>
      <c r="L140" s="241"/>
      <c r="M140" s="241"/>
      <c r="N140" s="258"/>
      <c r="O140" s="240"/>
      <c r="P140" s="240"/>
      <c r="Q140" s="258"/>
      <c r="R140" s="274">
        <f>SUMIF(Physics!$B$4:$B$1000,$C140,Physics!$C$4:$C$1000)+SUMIF(IITPhysics!$B$4:$B$1000,$C140,IITPhysics!$C$4:$C$1000)+SUMIF(Chem!$B$4:$B$1000,$C140,Chem!$C$4:$C$1000)+SUMIF(IITChem!$B$4:$B$1000,$C140,IITChem!$C$4:$C$1000)+SUMIF(Maths!$B$4:$B$1000,$C140,Maths!$C$4:$C$1000)+SUMIF(IITMaths!$B$4:$B$1000,$C140,IITMaths!$C$4:$C$1000)+SUMIF(Bio!$B$4:$B$1000,$C140,Bio!$C$4:$C$1000)+SUMIF(FourthLecture!$B$4:$B$1000,$C140,FourthLecture!$C$4:$C$1000)+SUMIF(OtherSubjects!$B$4:$B$1000,$C140,OtherSubjects!$C$4:$C$1000)</f>
        <v>0</v>
      </c>
      <c r="S140" s="269">
        <f>SUMIF(Physics!$P$4:$P$1000,$C140,Physics!$Q$4:$Q$1000)+SUMIF(IITPhysics!$P$4:$P$1000,$C140,IITPhysics!$Q$4:$Q$1000)+SUMIF(Chem!$P$4:$P$1000,$C140,Chem!$Q$4:$Q$1000)+SUMIF(IITChem!$P$4:$P$1000,$C140,IITChem!$Q$4:$Q$1000)+SUMIF(Maths!$P$4:$P$1000,$C140,Maths!$Q$4:$Q$1000)+SUMIF(IITMaths!$P$4:$P$1000,$C140,IITMaths!$Q$4:$Q$1000)+SUMIF(Bio!$P$4:$P$1000,$C140,Bio!$Q$4:$Q$1000)+SUMIF(FourthLecture!$P$4:$P$1000,$C140,FourthLecture!$Q$4:$Q$1000)+SUMIF(OtherSubjects!$P$4:$P$1000,$C140,OtherSubjects!$Q$4:$Q$1000)</f>
        <v>0</v>
      </c>
    </row>
    <row r="141" spans="1:19">
      <c r="A141" s="239">
        <v>137</v>
      </c>
      <c r="B141" s="240" t="s">
        <v>379</v>
      </c>
      <c r="C141" s="240"/>
      <c r="D141" s="241"/>
      <c r="E141" s="241"/>
      <c r="F141" s="241"/>
      <c r="G141" s="241"/>
      <c r="H141" s="241"/>
      <c r="I141" s="241"/>
      <c r="J141" s="260"/>
      <c r="K141" s="241"/>
      <c r="L141" s="241"/>
      <c r="M141" s="241"/>
      <c r="N141" s="258"/>
      <c r="O141" s="240"/>
      <c r="P141" s="240"/>
      <c r="Q141" s="258"/>
      <c r="R141" s="274">
        <f>SUMIF(Physics!$B$4:$B$1000,$C141,Physics!$C$4:$C$1000)+SUMIF(IITPhysics!$B$4:$B$1000,$C141,IITPhysics!$C$4:$C$1000)+SUMIF(Chem!$B$4:$B$1000,$C141,Chem!$C$4:$C$1000)+SUMIF(IITChem!$B$4:$B$1000,$C141,IITChem!$C$4:$C$1000)+SUMIF(Maths!$B$4:$B$1000,$C141,Maths!$C$4:$C$1000)+SUMIF(IITMaths!$B$4:$B$1000,$C141,IITMaths!$C$4:$C$1000)+SUMIF(Bio!$B$4:$B$1000,$C141,Bio!$C$4:$C$1000)+SUMIF(FourthLecture!$B$4:$B$1000,$C141,FourthLecture!$C$4:$C$1000)+SUMIF(OtherSubjects!$B$4:$B$1000,$C141,OtherSubjects!$C$4:$C$1000)</f>
        <v>0</v>
      </c>
      <c r="S141" s="269">
        <f>SUMIF(Physics!$P$4:$P$1000,$C141,Physics!$Q$4:$Q$1000)+SUMIF(IITPhysics!$P$4:$P$1000,$C141,IITPhysics!$Q$4:$Q$1000)+SUMIF(Chem!$P$4:$P$1000,$C141,Chem!$Q$4:$Q$1000)+SUMIF(IITChem!$P$4:$P$1000,$C141,IITChem!$Q$4:$Q$1000)+SUMIF(Maths!$P$4:$P$1000,$C141,Maths!$Q$4:$Q$1000)+SUMIF(IITMaths!$P$4:$P$1000,$C141,IITMaths!$Q$4:$Q$1000)+SUMIF(Bio!$P$4:$P$1000,$C141,Bio!$Q$4:$Q$1000)+SUMIF(FourthLecture!$P$4:$P$1000,$C141,FourthLecture!$Q$4:$Q$1000)+SUMIF(OtherSubjects!$P$4:$P$1000,$C141,OtherSubjects!$Q$4:$Q$1000)</f>
        <v>0</v>
      </c>
    </row>
    <row r="142" spans="1:19">
      <c r="A142" s="239">
        <v>138</v>
      </c>
      <c r="B142" s="240" t="s">
        <v>380</v>
      </c>
      <c r="C142" s="240"/>
      <c r="D142" s="241"/>
      <c r="E142" s="241"/>
      <c r="F142" s="241"/>
      <c r="G142" s="241"/>
      <c r="H142" s="241"/>
      <c r="I142" s="241"/>
      <c r="J142" s="260"/>
      <c r="K142" s="241"/>
      <c r="L142" s="241"/>
      <c r="M142" s="241"/>
      <c r="N142" s="258"/>
      <c r="O142" s="240"/>
      <c r="P142" s="240"/>
      <c r="Q142" s="258"/>
      <c r="R142" s="274">
        <f>SUMIF(Physics!$B$4:$B$1000,$C142,Physics!$C$4:$C$1000)+SUMIF(IITPhysics!$B$4:$B$1000,$C142,IITPhysics!$C$4:$C$1000)+SUMIF(Chem!$B$4:$B$1000,$C142,Chem!$C$4:$C$1000)+SUMIF(IITChem!$B$4:$B$1000,$C142,IITChem!$C$4:$C$1000)+SUMIF(Maths!$B$4:$B$1000,$C142,Maths!$C$4:$C$1000)+SUMIF(IITMaths!$B$4:$B$1000,$C142,IITMaths!$C$4:$C$1000)+SUMIF(Bio!$B$4:$B$1000,$C142,Bio!$C$4:$C$1000)+SUMIF(FourthLecture!$B$4:$B$1000,$C142,FourthLecture!$C$4:$C$1000)+SUMIF(OtherSubjects!$B$4:$B$1000,$C142,OtherSubjects!$C$4:$C$1000)</f>
        <v>0</v>
      </c>
      <c r="S142" s="269">
        <f>SUMIF(Physics!$P$4:$P$1000,$C142,Physics!$Q$4:$Q$1000)+SUMIF(IITPhysics!$P$4:$P$1000,$C142,IITPhysics!$Q$4:$Q$1000)+SUMIF(Chem!$P$4:$P$1000,$C142,Chem!$Q$4:$Q$1000)+SUMIF(IITChem!$P$4:$P$1000,$C142,IITChem!$Q$4:$Q$1000)+SUMIF(Maths!$P$4:$P$1000,$C142,Maths!$Q$4:$Q$1000)+SUMIF(IITMaths!$P$4:$P$1000,$C142,IITMaths!$Q$4:$Q$1000)+SUMIF(Bio!$P$4:$P$1000,$C142,Bio!$Q$4:$Q$1000)+SUMIF(FourthLecture!$P$4:$P$1000,$C142,FourthLecture!$Q$4:$Q$1000)+SUMIF(OtherSubjects!$P$4:$P$1000,$C142,OtherSubjects!$Q$4:$Q$1000)</f>
        <v>0</v>
      </c>
    </row>
    <row r="143" spans="1:19">
      <c r="A143" s="239">
        <v>139</v>
      </c>
      <c r="B143" s="240" t="s">
        <v>381</v>
      </c>
      <c r="C143" s="240"/>
      <c r="D143" s="241"/>
      <c r="E143" s="241"/>
      <c r="F143" s="241"/>
      <c r="G143" s="241"/>
      <c r="H143" s="241"/>
      <c r="I143" s="241"/>
      <c r="J143" s="260"/>
      <c r="K143" s="241"/>
      <c r="L143" s="241"/>
      <c r="M143" s="241"/>
      <c r="N143" s="258"/>
      <c r="O143" s="240"/>
      <c r="P143" s="240"/>
      <c r="Q143" s="258"/>
      <c r="R143" s="274">
        <f>SUMIF(Physics!$B$4:$B$1000,$C143,Physics!$C$4:$C$1000)+SUMIF(IITPhysics!$B$4:$B$1000,$C143,IITPhysics!$C$4:$C$1000)+SUMIF(Chem!$B$4:$B$1000,$C143,Chem!$C$4:$C$1000)+SUMIF(IITChem!$B$4:$B$1000,$C143,IITChem!$C$4:$C$1000)+SUMIF(Maths!$B$4:$B$1000,$C143,Maths!$C$4:$C$1000)+SUMIF(IITMaths!$B$4:$B$1000,$C143,IITMaths!$C$4:$C$1000)+SUMIF(Bio!$B$4:$B$1000,$C143,Bio!$C$4:$C$1000)+SUMIF(FourthLecture!$B$4:$B$1000,$C143,FourthLecture!$C$4:$C$1000)+SUMIF(OtherSubjects!$B$4:$B$1000,$C143,OtherSubjects!$C$4:$C$1000)</f>
        <v>0</v>
      </c>
      <c r="S143" s="269">
        <f>SUMIF(Physics!$P$4:$P$1000,$C143,Physics!$Q$4:$Q$1000)+SUMIF(IITPhysics!$P$4:$P$1000,$C143,IITPhysics!$Q$4:$Q$1000)+SUMIF(Chem!$P$4:$P$1000,$C143,Chem!$Q$4:$Q$1000)+SUMIF(IITChem!$P$4:$P$1000,$C143,IITChem!$Q$4:$Q$1000)+SUMIF(Maths!$P$4:$P$1000,$C143,Maths!$Q$4:$Q$1000)+SUMIF(IITMaths!$P$4:$P$1000,$C143,IITMaths!$Q$4:$Q$1000)+SUMIF(Bio!$P$4:$P$1000,$C143,Bio!$Q$4:$Q$1000)+SUMIF(FourthLecture!$P$4:$P$1000,$C143,FourthLecture!$Q$4:$Q$1000)+SUMIF(OtherSubjects!$P$4:$P$1000,$C143,OtherSubjects!$Q$4:$Q$1000)</f>
        <v>0</v>
      </c>
    </row>
    <row r="144" spans="1:19">
      <c r="A144" s="239">
        <v>140</v>
      </c>
      <c r="B144" s="240" t="s">
        <v>382</v>
      </c>
      <c r="C144" s="240"/>
      <c r="D144" s="241"/>
      <c r="E144" s="241"/>
      <c r="F144" s="241"/>
      <c r="G144" s="241"/>
      <c r="H144" s="241"/>
      <c r="I144" s="241"/>
      <c r="J144" s="260"/>
      <c r="K144" s="241"/>
      <c r="L144" s="241"/>
      <c r="M144" s="241"/>
      <c r="N144" s="258"/>
      <c r="O144" s="240"/>
      <c r="P144" s="240"/>
      <c r="Q144" s="258"/>
      <c r="R144" s="274">
        <f>SUMIF(Physics!$B$4:$B$1000,$C144,Physics!$C$4:$C$1000)+SUMIF(IITPhysics!$B$4:$B$1000,$C144,IITPhysics!$C$4:$C$1000)+SUMIF(Chem!$B$4:$B$1000,$C144,Chem!$C$4:$C$1000)+SUMIF(IITChem!$B$4:$B$1000,$C144,IITChem!$C$4:$C$1000)+SUMIF(Maths!$B$4:$B$1000,$C144,Maths!$C$4:$C$1000)+SUMIF(IITMaths!$B$4:$B$1000,$C144,IITMaths!$C$4:$C$1000)+SUMIF(Bio!$B$4:$B$1000,$C144,Bio!$C$4:$C$1000)+SUMIF(FourthLecture!$B$4:$B$1000,$C144,FourthLecture!$C$4:$C$1000)+SUMIF(OtherSubjects!$B$4:$B$1000,$C144,OtherSubjects!$C$4:$C$1000)</f>
        <v>0</v>
      </c>
      <c r="S144" s="269">
        <f>SUMIF(Physics!$P$4:$P$1000,$C144,Physics!$Q$4:$Q$1000)+SUMIF(IITPhysics!$P$4:$P$1000,$C144,IITPhysics!$Q$4:$Q$1000)+SUMIF(Chem!$P$4:$P$1000,$C144,Chem!$Q$4:$Q$1000)+SUMIF(IITChem!$P$4:$P$1000,$C144,IITChem!$Q$4:$Q$1000)+SUMIF(Maths!$P$4:$P$1000,$C144,Maths!$Q$4:$Q$1000)+SUMIF(IITMaths!$P$4:$P$1000,$C144,IITMaths!$Q$4:$Q$1000)+SUMIF(Bio!$P$4:$P$1000,$C144,Bio!$Q$4:$Q$1000)+SUMIF(FourthLecture!$P$4:$P$1000,$C144,FourthLecture!$Q$4:$Q$1000)+SUMIF(OtherSubjects!$P$4:$P$1000,$C144,OtherSubjects!$Q$4:$Q$1000)</f>
        <v>0</v>
      </c>
    </row>
    <row r="145" spans="1:19">
      <c r="A145" s="239">
        <v>141</v>
      </c>
      <c r="B145" s="240" t="s">
        <v>383</v>
      </c>
      <c r="C145" s="240"/>
      <c r="D145" s="241"/>
      <c r="E145" s="241"/>
      <c r="F145" s="241"/>
      <c r="G145" s="241"/>
      <c r="H145" s="241"/>
      <c r="I145" s="241"/>
      <c r="J145" s="260"/>
      <c r="K145" s="241"/>
      <c r="L145" s="241"/>
      <c r="M145" s="241"/>
      <c r="N145" s="258"/>
      <c r="O145" s="240"/>
      <c r="P145" s="240"/>
      <c r="Q145" s="258"/>
      <c r="R145" s="274">
        <f>SUMIF(Physics!$B$4:$B$1000,$C145,Physics!$C$4:$C$1000)+SUMIF(IITPhysics!$B$4:$B$1000,$C145,IITPhysics!$C$4:$C$1000)+SUMIF(Chem!$B$4:$B$1000,$C145,Chem!$C$4:$C$1000)+SUMIF(IITChem!$B$4:$B$1000,$C145,IITChem!$C$4:$C$1000)+SUMIF(Maths!$B$4:$B$1000,$C145,Maths!$C$4:$C$1000)+SUMIF(IITMaths!$B$4:$B$1000,$C145,IITMaths!$C$4:$C$1000)+SUMIF(Bio!$B$4:$B$1000,$C145,Bio!$C$4:$C$1000)+SUMIF(FourthLecture!$B$4:$B$1000,$C145,FourthLecture!$C$4:$C$1000)+SUMIF(OtherSubjects!$B$4:$B$1000,$C145,OtherSubjects!$C$4:$C$1000)</f>
        <v>0</v>
      </c>
      <c r="S145" s="269">
        <f>SUMIF(Physics!$P$4:$P$1000,$C145,Physics!$Q$4:$Q$1000)+SUMIF(IITPhysics!$P$4:$P$1000,$C145,IITPhysics!$Q$4:$Q$1000)+SUMIF(Chem!$P$4:$P$1000,$C145,Chem!$Q$4:$Q$1000)+SUMIF(IITChem!$P$4:$P$1000,$C145,IITChem!$Q$4:$Q$1000)+SUMIF(Maths!$P$4:$P$1000,$C145,Maths!$Q$4:$Q$1000)+SUMIF(IITMaths!$P$4:$P$1000,$C145,IITMaths!$Q$4:$Q$1000)+SUMIF(Bio!$P$4:$P$1000,$C145,Bio!$Q$4:$Q$1000)+SUMIF(FourthLecture!$P$4:$P$1000,$C145,FourthLecture!$Q$4:$Q$1000)+SUMIF(OtherSubjects!$P$4:$P$1000,$C145,OtherSubjects!$Q$4:$Q$1000)</f>
        <v>0</v>
      </c>
    </row>
    <row r="146" spans="1:19">
      <c r="A146" s="239">
        <v>142</v>
      </c>
      <c r="B146" s="240" t="s">
        <v>384</v>
      </c>
      <c r="C146" s="240"/>
      <c r="D146" s="241"/>
      <c r="E146" s="241"/>
      <c r="F146" s="241"/>
      <c r="G146" s="241"/>
      <c r="H146" s="241"/>
      <c r="I146" s="241"/>
      <c r="J146" s="260"/>
      <c r="K146" s="241"/>
      <c r="L146" s="241"/>
      <c r="M146" s="241"/>
      <c r="N146" s="258"/>
      <c r="O146" s="240"/>
      <c r="P146" s="240"/>
      <c r="Q146" s="258"/>
      <c r="R146" s="274">
        <f>SUMIF(Physics!$B$4:$B$1000,$C146,Physics!$C$4:$C$1000)+SUMIF(IITPhysics!$B$4:$B$1000,$C146,IITPhysics!$C$4:$C$1000)+SUMIF(Chem!$B$4:$B$1000,$C146,Chem!$C$4:$C$1000)+SUMIF(IITChem!$B$4:$B$1000,$C146,IITChem!$C$4:$C$1000)+SUMIF(Maths!$B$4:$B$1000,$C146,Maths!$C$4:$C$1000)+SUMIF(IITMaths!$B$4:$B$1000,$C146,IITMaths!$C$4:$C$1000)+SUMIF(Bio!$B$4:$B$1000,$C146,Bio!$C$4:$C$1000)+SUMIF(FourthLecture!$B$4:$B$1000,$C146,FourthLecture!$C$4:$C$1000)+SUMIF(OtherSubjects!$B$4:$B$1000,$C146,OtherSubjects!$C$4:$C$1000)</f>
        <v>0</v>
      </c>
      <c r="S146" s="269">
        <f>SUMIF(Physics!$P$4:$P$1000,$C146,Physics!$Q$4:$Q$1000)+SUMIF(IITPhysics!$P$4:$P$1000,$C146,IITPhysics!$Q$4:$Q$1000)+SUMIF(Chem!$P$4:$P$1000,$C146,Chem!$Q$4:$Q$1000)+SUMIF(IITChem!$P$4:$P$1000,$C146,IITChem!$Q$4:$Q$1000)+SUMIF(Maths!$P$4:$P$1000,$C146,Maths!$Q$4:$Q$1000)+SUMIF(IITMaths!$P$4:$P$1000,$C146,IITMaths!$Q$4:$Q$1000)+SUMIF(Bio!$P$4:$P$1000,$C146,Bio!$Q$4:$Q$1000)+SUMIF(FourthLecture!$P$4:$P$1000,$C146,FourthLecture!$Q$4:$Q$1000)+SUMIF(OtherSubjects!$P$4:$P$1000,$C146,OtherSubjects!$Q$4:$Q$1000)</f>
        <v>0</v>
      </c>
    </row>
    <row r="147" spans="1:19">
      <c r="A147" s="239">
        <v>143</v>
      </c>
      <c r="B147" s="240" t="s">
        <v>385</v>
      </c>
      <c r="C147" s="240"/>
      <c r="D147" s="241"/>
      <c r="E147" s="241"/>
      <c r="F147" s="241"/>
      <c r="G147" s="241"/>
      <c r="H147" s="241"/>
      <c r="I147" s="241"/>
      <c r="J147" s="260"/>
      <c r="K147" s="241"/>
      <c r="L147" s="241"/>
      <c r="M147" s="241"/>
      <c r="N147" s="258"/>
      <c r="O147" s="240"/>
      <c r="P147" s="240"/>
      <c r="Q147" s="258"/>
      <c r="R147" s="274">
        <f>SUMIF(Physics!$B$4:$B$1000,$C147,Physics!$C$4:$C$1000)+SUMIF(IITPhysics!$B$4:$B$1000,$C147,IITPhysics!$C$4:$C$1000)+SUMIF(Chem!$B$4:$B$1000,$C147,Chem!$C$4:$C$1000)+SUMIF(IITChem!$B$4:$B$1000,$C147,IITChem!$C$4:$C$1000)+SUMIF(Maths!$B$4:$B$1000,$C147,Maths!$C$4:$C$1000)+SUMIF(IITMaths!$B$4:$B$1000,$C147,IITMaths!$C$4:$C$1000)+SUMIF(Bio!$B$4:$B$1000,$C147,Bio!$C$4:$C$1000)+SUMIF(FourthLecture!$B$4:$B$1000,$C147,FourthLecture!$C$4:$C$1000)+SUMIF(OtherSubjects!$B$4:$B$1000,$C147,OtherSubjects!$C$4:$C$1000)</f>
        <v>0</v>
      </c>
      <c r="S147" s="269">
        <f>SUMIF(Physics!$P$4:$P$1000,$C147,Physics!$Q$4:$Q$1000)+SUMIF(IITPhysics!$P$4:$P$1000,$C147,IITPhysics!$Q$4:$Q$1000)+SUMIF(Chem!$P$4:$P$1000,$C147,Chem!$Q$4:$Q$1000)+SUMIF(IITChem!$P$4:$P$1000,$C147,IITChem!$Q$4:$Q$1000)+SUMIF(Maths!$P$4:$P$1000,$C147,Maths!$Q$4:$Q$1000)+SUMIF(IITMaths!$P$4:$P$1000,$C147,IITMaths!$Q$4:$Q$1000)+SUMIF(Bio!$P$4:$P$1000,$C147,Bio!$Q$4:$Q$1000)+SUMIF(FourthLecture!$P$4:$P$1000,$C147,FourthLecture!$Q$4:$Q$1000)+SUMIF(OtherSubjects!$P$4:$P$1000,$C147,OtherSubjects!$Q$4:$Q$1000)</f>
        <v>0</v>
      </c>
    </row>
    <row r="148" spans="1:19">
      <c r="A148" s="239">
        <v>144</v>
      </c>
      <c r="B148" s="240" t="s">
        <v>386</v>
      </c>
      <c r="C148" s="240"/>
      <c r="D148" s="241"/>
      <c r="E148" s="241"/>
      <c r="F148" s="241"/>
      <c r="G148" s="241"/>
      <c r="H148" s="241"/>
      <c r="I148" s="241"/>
      <c r="J148" s="260"/>
      <c r="K148" s="241"/>
      <c r="L148" s="241"/>
      <c r="M148" s="241"/>
      <c r="N148" s="258"/>
      <c r="O148" s="240"/>
      <c r="P148" s="240"/>
      <c r="Q148" s="258"/>
      <c r="R148" s="274">
        <f>SUMIF(Physics!$B$4:$B$1000,$C148,Physics!$C$4:$C$1000)+SUMIF(IITPhysics!$B$4:$B$1000,$C148,IITPhysics!$C$4:$C$1000)+SUMIF(Chem!$B$4:$B$1000,$C148,Chem!$C$4:$C$1000)+SUMIF(IITChem!$B$4:$B$1000,$C148,IITChem!$C$4:$C$1000)+SUMIF(Maths!$B$4:$B$1000,$C148,Maths!$C$4:$C$1000)+SUMIF(IITMaths!$B$4:$B$1000,$C148,IITMaths!$C$4:$C$1000)+SUMIF(Bio!$B$4:$B$1000,$C148,Bio!$C$4:$C$1000)+SUMIF(FourthLecture!$B$4:$B$1000,$C148,FourthLecture!$C$4:$C$1000)+SUMIF(OtherSubjects!$B$4:$B$1000,$C148,OtherSubjects!$C$4:$C$1000)</f>
        <v>0</v>
      </c>
      <c r="S148" s="269">
        <f>SUMIF(Physics!$P$4:$P$1000,$C148,Physics!$Q$4:$Q$1000)+SUMIF(IITPhysics!$P$4:$P$1000,$C148,IITPhysics!$Q$4:$Q$1000)+SUMIF(Chem!$P$4:$P$1000,$C148,Chem!$Q$4:$Q$1000)+SUMIF(IITChem!$P$4:$P$1000,$C148,IITChem!$Q$4:$Q$1000)+SUMIF(Maths!$P$4:$P$1000,$C148,Maths!$Q$4:$Q$1000)+SUMIF(IITMaths!$P$4:$P$1000,$C148,IITMaths!$Q$4:$Q$1000)+SUMIF(Bio!$P$4:$P$1000,$C148,Bio!$Q$4:$Q$1000)+SUMIF(FourthLecture!$P$4:$P$1000,$C148,FourthLecture!$Q$4:$Q$1000)+SUMIF(OtherSubjects!$P$4:$P$1000,$C148,OtherSubjects!$Q$4:$Q$1000)</f>
        <v>0</v>
      </c>
    </row>
    <row r="149" spans="1:19">
      <c r="A149" s="239">
        <v>145</v>
      </c>
      <c r="B149" s="240" t="s">
        <v>387</v>
      </c>
      <c r="C149" s="240"/>
      <c r="D149" s="241"/>
      <c r="E149" s="241"/>
      <c r="F149" s="241"/>
      <c r="G149" s="241"/>
      <c r="H149" s="241"/>
      <c r="I149" s="241"/>
      <c r="J149" s="260"/>
      <c r="K149" s="241"/>
      <c r="L149" s="241"/>
      <c r="M149" s="241"/>
      <c r="N149" s="258"/>
      <c r="O149" s="240"/>
      <c r="P149" s="240"/>
      <c r="Q149" s="258"/>
      <c r="R149" s="274">
        <f>SUMIF(Physics!$B$4:$B$1000,$C149,Physics!$C$4:$C$1000)+SUMIF(IITPhysics!$B$4:$B$1000,$C149,IITPhysics!$C$4:$C$1000)+SUMIF(Chem!$B$4:$B$1000,$C149,Chem!$C$4:$C$1000)+SUMIF(IITChem!$B$4:$B$1000,$C149,IITChem!$C$4:$C$1000)+SUMIF(Maths!$B$4:$B$1000,$C149,Maths!$C$4:$C$1000)+SUMIF(IITMaths!$B$4:$B$1000,$C149,IITMaths!$C$4:$C$1000)+SUMIF(Bio!$B$4:$B$1000,$C149,Bio!$C$4:$C$1000)+SUMIF(FourthLecture!$B$4:$B$1000,$C149,FourthLecture!$C$4:$C$1000)+SUMIF(OtherSubjects!$B$4:$B$1000,$C149,OtherSubjects!$C$4:$C$1000)</f>
        <v>0</v>
      </c>
      <c r="S149" s="269">
        <f>SUMIF(Physics!$P$4:$P$1000,$C149,Physics!$Q$4:$Q$1000)+SUMIF(IITPhysics!$P$4:$P$1000,$C149,IITPhysics!$Q$4:$Q$1000)+SUMIF(Chem!$P$4:$P$1000,$C149,Chem!$Q$4:$Q$1000)+SUMIF(IITChem!$P$4:$P$1000,$C149,IITChem!$Q$4:$Q$1000)+SUMIF(Maths!$P$4:$P$1000,$C149,Maths!$Q$4:$Q$1000)+SUMIF(IITMaths!$P$4:$P$1000,$C149,IITMaths!$Q$4:$Q$1000)+SUMIF(Bio!$P$4:$P$1000,$C149,Bio!$Q$4:$Q$1000)+SUMIF(FourthLecture!$P$4:$P$1000,$C149,FourthLecture!$Q$4:$Q$1000)+SUMIF(OtherSubjects!$P$4:$P$1000,$C149,OtherSubjects!$Q$4:$Q$1000)</f>
        <v>0</v>
      </c>
    </row>
    <row r="150" spans="1:19">
      <c r="A150" s="239">
        <v>146</v>
      </c>
      <c r="B150" s="240" t="s">
        <v>388</v>
      </c>
      <c r="C150" s="240"/>
      <c r="D150" s="241"/>
      <c r="E150" s="241"/>
      <c r="F150" s="241"/>
      <c r="G150" s="241"/>
      <c r="H150" s="241"/>
      <c r="I150" s="241"/>
      <c r="J150" s="260"/>
      <c r="K150" s="241"/>
      <c r="L150" s="241"/>
      <c r="M150" s="241"/>
      <c r="N150" s="258"/>
      <c r="O150" s="240"/>
      <c r="P150" s="240"/>
      <c r="Q150" s="258"/>
      <c r="R150" s="274">
        <f>SUMIF(Physics!$B$4:$B$1000,$C150,Physics!$C$4:$C$1000)+SUMIF(IITPhysics!$B$4:$B$1000,$C150,IITPhysics!$C$4:$C$1000)+SUMIF(Chem!$B$4:$B$1000,$C150,Chem!$C$4:$C$1000)+SUMIF(IITChem!$B$4:$B$1000,$C150,IITChem!$C$4:$C$1000)+SUMIF(Maths!$B$4:$B$1000,$C150,Maths!$C$4:$C$1000)+SUMIF(IITMaths!$B$4:$B$1000,$C150,IITMaths!$C$4:$C$1000)+SUMIF(Bio!$B$4:$B$1000,$C150,Bio!$C$4:$C$1000)+SUMIF(FourthLecture!$B$4:$B$1000,$C150,FourthLecture!$C$4:$C$1000)+SUMIF(OtherSubjects!$B$4:$B$1000,$C150,OtherSubjects!$C$4:$C$1000)</f>
        <v>0</v>
      </c>
      <c r="S150" s="269">
        <f>SUMIF(Physics!$P$4:$P$1000,$C150,Physics!$Q$4:$Q$1000)+SUMIF(IITPhysics!$P$4:$P$1000,$C150,IITPhysics!$Q$4:$Q$1000)+SUMIF(Chem!$P$4:$P$1000,$C150,Chem!$Q$4:$Q$1000)+SUMIF(IITChem!$P$4:$P$1000,$C150,IITChem!$Q$4:$Q$1000)+SUMIF(Maths!$P$4:$P$1000,$C150,Maths!$Q$4:$Q$1000)+SUMIF(IITMaths!$P$4:$P$1000,$C150,IITMaths!$Q$4:$Q$1000)+SUMIF(Bio!$P$4:$P$1000,$C150,Bio!$Q$4:$Q$1000)+SUMIF(FourthLecture!$P$4:$P$1000,$C150,FourthLecture!$Q$4:$Q$1000)+SUMIF(OtherSubjects!$P$4:$P$1000,$C150,OtherSubjects!$Q$4:$Q$1000)</f>
        <v>0</v>
      </c>
    </row>
    <row r="151" spans="1:19">
      <c r="A151" s="239">
        <v>147</v>
      </c>
      <c r="B151" s="240" t="s">
        <v>389</v>
      </c>
      <c r="C151" s="240"/>
      <c r="D151" s="241"/>
      <c r="E151" s="241"/>
      <c r="F151" s="241"/>
      <c r="G151" s="241"/>
      <c r="H151" s="241"/>
      <c r="I151" s="241"/>
      <c r="J151" s="260"/>
      <c r="K151" s="241"/>
      <c r="L151" s="241"/>
      <c r="M151" s="241"/>
      <c r="N151" s="258"/>
      <c r="O151" s="240"/>
      <c r="P151" s="240"/>
      <c r="Q151" s="258"/>
      <c r="R151" s="274">
        <f>SUMIF(Physics!$B$4:$B$1000,$C151,Physics!$C$4:$C$1000)+SUMIF(IITPhysics!$B$4:$B$1000,$C151,IITPhysics!$C$4:$C$1000)+SUMIF(Chem!$B$4:$B$1000,$C151,Chem!$C$4:$C$1000)+SUMIF(IITChem!$B$4:$B$1000,$C151,IITChem!$C$4:$C$1000)+SUMIF(Maths!$B$4:$B$1000,$C151,Maths!$C$4:$C$1000)+SUMIF(IITMaths!$B$4:$B$1000,$C151,IITMaths!$C$4:$C$1000)+SUMIF(Bio!$B$4:$B$1000,$C151,Bio!$C$4:$C$1000)+SUMIF(FourthLecture!$B$4:$B$1000,$C151,FourthLecture!$C$4:$C$1000)+SUMIF(OtherSubjects!$B$4:$B$1000,$C151,OtherSubjects!$C$4:$C$1000)</f>
        <v>0</v>
      </c>
      <c r="S151" s="269">
        <f>SUMIF(Physics!$P$4:$P$1000,$C151,Physics!$Q$4:$Q$1000)+SUMIF(IITPhysics!$P$4:$P$1000,$C151,IITPhysics!$Q$4:$Q$1000)+SUMIF(Chem!$P$4:$P$1000,$C151,Chem!$Q$4:$Q$1000)+SUMIF(IITChem!$P$4:$P$1000,$C151,IITChem!$Q$4:$Q$1000)+SUMIF(Maths!$P$4:$P$1000,$C151,Maths!$Q$4:$Q$1000)+SUMIF(IITMaths!$P$4:$P$1000,$C151,IITMaths!$Q$4:$Q$1000)+SUMIF(Bio!$P$4:$P$1000,$C151,Bio!$Q$4:$Q$1000)+SUMIF(FourthLecture!$P$4:$P$1000,$C151,FourthLecture!$Q$4:$Q$1000)+SUMIF(OtherSubjects!$P$4:$P$1000,$C151,OtherSubjects!$Q$4:$Q$1000)</f>
        <v>0</v>
      </c>
    </row>
    <row r="152" spans="1:19">
      <c r="A152" s="239">
        <v>148</v>
      </c>
      <c r="B152" s="240" t="s">
        <v>390</v>
      </c>
      <c r="C152" s="240"/>
      <c r="D152" s="241"/>
      <c r="E152" s="241"/>
      <c r="F152" s="241"/>
      <c r="G152" s="241"/>
      <c r="H152" s="241"/>
      <c r="I152" s="241"/>
      <c r="J152" s="260"/>
      <c r="K152" s="241"/>
      <c r="L152" s="241"/>
      <c r="M152" s="241"/>
      <c r="N152" s="258"/>
      <c r="O152" s="240"/>
      <c r="P152" s="240"/>
      <c r="Q152" s="258"/>
      <c r="R152" s="274">
        <f>SUMIF(Physics!$B$4:$B$1000,$C152,Physics!$C$4:$C$1000)+SUMIF(IITPhysics!$B$4:$B$1000,$C152,IITPhysics!$C$4:$C$1000)+SUMIF(Chem!$B$4:$B$1000,$C152,Chem!$C$4:$C$1000)+SUMIF(IITChem!$B$4:$B$1000,$C152,IITChem!$C$4:$C$1000)+SUMIF(Maths!$B$4:$B$1000,$C152,Maths!$C$4:$C$1000)+SUMIF(IITMaths!$B$4:$B$1000,$C152,IITMaths!$C$4:$C$1000)+SUMIF(Bio!$B$4:$B$1000,$C152,Bio!$C$4:$C$1000)+SUMIF(FourthLecture!$B$4:$B$1000,$C152,FourthLecture!$C$4:$C$1000)+SUMIF(OtherSubjects!$B$4:$B$1000,$C152,OtherSubjects!$C$4:$C$1000)</f>
        <v>0</v>
      </c>
      <c r="S152" s="269">
        <f>SUMIF(Physics!$P$4:$P$1000,$C152,Physics!$Q$4:$Q$1000)+SUMIF(IITPhysics!$P$4:$P$1000,$C152,IITPhysics!$Q$4:$Q$1000)+SUMIF(Chem!$P$4:$P$1000,$C152,Chem!$Q$4:$Q$1000)+SUMIF(IITChem!$P$4:$P$1000,$C152,IITChem!$Q$4:$Q$1000)+SUMIF(Maths!$P$4:$P$1000,$C152,Maths!$Q$4:$Q$1000)+SUMIF(IITMaths!$P$4:$P$1000,$C152,IITMaths!$Q$4:$Q$1000)+SUMIF(Bio!$P$4:$P$1000,$C152,Bio!$Q$4:$Q$1000)+SUMIF(FourthLecture!$P$4:$P$1000,$C152,FourthLecture!$Q$4:$Q$1000)+SUMIF(OtherSubjects!$P$4:$P$1000,$C152,OtherSubjects!$Q$4:$Q$1000)</f>
        <v>0</v>
      </c>
    </row>
    <row r="153" spans="1:19">
      <c r="A153" s="239">
        <v>149</v>
      </c>
      <c r="B153" s="240" t="s">
        <v>391</v>
      </c>
      <c r="C153" s="240"/>
      <c r="D153" s="241"/>
      <c r="E153" s="241"/>
      <c r="F153" s="241"/>
      <c r="G153" s="241"/>
      <c r="H153" s="241"/>
      <c r="I153" s="241"/>
      <c r="J153" s="260"/>
      <c r="K153" s="241"/>
      <c r="L153" s="241"/>
      <c r="M153" s="241"/>
      <c r="N153" s="258"/>
      <c r="O153" s="240"/>
      <c r="P153" s="240"/>
      <c r="Q153" s="258"/>
      <c r="R153" s="274">
        <f>SUMIF(Physics!$B$4:$B$1000,$C153,Physics!$C$4:$C$1000)+SUMIF(IITPhysics!$B$4:$B$1000,$C153,IITPhysics!$C$4:$C$1000)+SUMIF(Chem!$B$4:$B$1000,$C153,Chem!$C$4:$C$1000)+SUMIF(IITChem!$B$4:$B$1000,$C153,IITChem!$C$4:$C$1000)+SUMIF(Maths!$B$4:$B$1000,$C153,Maths!$C$4:$C$1000)+SUMIF(IITMaths!$B$4:$B$1000,$C153,IITMaths!$C$4:$C$1000)+SUMIF(Bio!$B$4:$B$1000,$C153,Bio!$C$4:$C$1000)+SUMIF(FourthLecture!$B$4:$B$1000,$C153,FourthLecture!$C$4:$C$1000)+SUMIF(OtherSubjects!$B$4:$B$1000,$C153,OtherSubjects!$C$4:$C$1000)</f>
        <v>0</v>
      </c>
      <c r="S153" s="269">
        <f>SUMIF(Physics!$P$4:$P$1000,$C153,Physics!$Q$4:$Q$1000)+SUMIF(IITPhysics!$P$4:$P$1000,$C153,IITPhysics!$Q$4:$Q$1000)+SUMIF(Chem!$P$4:$P$1000,$C153,Chem!$Q$4:$Q$1000)+SUMIF(IITChem!$P$4:$P$1000,$C153,IITChem!$Q$4:$Q$1000)+SUMIF(Maths!$P$4:$P$1000,$C153,Maths!$Q$4:$Q$1000)+SUMIF(IITMaths!$P$4:$P$1000,$C153,IITMaths!$Q$4:$Q$1000)+SUMIF(Bio!$P$4:$P$1000,$C153,Bio!$Q$4:$Q$1000)+SUMIF(FourthLecture!$P$4:$P$1000,$C153,FourthLecture!$Q$4:$Q$1000)+SUMIF(OtherSubjects!$P$4:$P$1000,$C153,OtherSubjects!$Q$4:$Q$1000)</f>
        <v>0</v>
      </c>
    </row>
    <row r="154" spans="1:19">
      <c r="A154" s="239">
        <v>150</v>
      </c>
      <c r="B154" s="240" t="s">
        <v>392</v>
      </c>
      <c r="C154" s="240"/>
      <c r="D154" s="241"/>
      <c r="E154" s="241"/>
      <c r="F154" s="241"/>
      <c r="G154" s="241"/>
      <c r="H154" s="241"/>
      <c r="I154" s="241"/>
      <c r="J154" s="260"/>
      <c r="K154" s="241"/>
      <c r="L154" s="241"/>
      <c r="M154" s="241"/>
      <c r="N154" s="258"/>
      <c r="O154" s="240"/>
      <c r="P154" s="240"/>
      <c r="Q154" s="258"/>
      <c r="R154" s="274">
        <f>SUMIF(Physics!$B$4:$B$1000,$C154,Physics!$C$4:$C$1000)+SUMIF(IITPhysics!$B$4:$B$1000,$C154,IITPhysics!$C$4:$C$1000)+SUMIF(Chem!$B$4:$B$1000,$C154,Chem!$C$4:$C$1000)+SUMIF(IITChem!$B$4:$B$1000,$C154,IITChem!$C$4:$C$1000)+SUMIF(Maths!$B$4:$B$1000,$C154,Maths!$C$4:$C$1000)+SUMIF(IITMaths!$B$4:$B$1000,$C154,IITMaths!$C$4:$C$1000)+SUMIF(Bio!$B$4:$B$1000,$C154,Bio!$C$4:$C$1000)+SUMIF(FourthLecture!$B$4:$B$1000,$C154,FourthLecture!$C$4:$C$1000)+SUMIF(OtherSubjects!$B$4:$B$1000,$C154,OtherSubjects!$C$4:$C$1000)</f>
        <v>0</v>
      </c>
      <c r="S154" s="269">
        <f>SUMIF(Physics!$P$4:$P$1000,$C154,Physics!$Q$4:$Q$1000)+SUMIF(IITPhysics!$P$4:$P$1000,$C154,IITPhysics!$Q$4:$Q$1000)+SUMIF(Chem!$P$4:$P$1000,$C154,Chem!$Q$4:$Q$1000)+SUMIF(IITChem!$P$4:$P$1000,$C154,IITChem!$Q$4:$Q$1000)+SUMIF(Maths!$P$4:$P$1000,$C154,Maths!$Q$4:$Q$1000)+SUMIF(IITMaths!$P$4:$P$1000,$C154,IITMaths!$Q$4:$Q$1000)+SUMIF(Bio!$P$4:$P$1000,$C154,Bio!$Q$4:$Q$1000)+SUMIF(FourthLecture!$P$4:$P$1000,$C154,FourthLecture!$Q$4:$Q$1000)+SUMIF(OtherSubjects!$P$4:$P$1000,$C154,OtherSubjects!$Q$4:$Q$1000)</f>
        <v>0</v>
      </c>
    </row>
    <row r="155" spans="1:19">
      <c r="A155" s="239">
        <v>151</v>
      </c>
      <c r="B155" s="240" t="s">
        <v>393</v>
      </c>
      <c r="C155" s="240"/>
      <c r="D155" s="241"/>
      <c r="E155" s="241"/>
      <c r="F155" s="241"/>
      <c r="G155" s="241"/>
      <c r="H155" s="241"/>
      <c r="I155" s="241"/>
      <c r="J155" s="260"/>
      <c r="K155" s="241"/>
      <c r="L155" s="241"/>
      <c r="M155" s="241"/>
      <c r="N155" s="258"/>
      <c r="O155" s="240"/>
      <c r="P155" s="240"/>
      <c r="Q155" s="258"/>
      <c r="R155" s="274">
        <f>SUMIF(Physics!$B$4:$B$1000,$C155,Physics!$C$4:$C$1000)+SUMIF(IITPhysics!$B$4:$B$1000,$C155,IITPhysics!$C$4:$C$1000)+SUMIF(Chem!$B$4:$B$1000,$C155,Chem!$C$4:$C$1000)+SUMIF(IITChem!$B$4:$B$1000,$C155,IITChem!$C$4:$C$1000)+SUMIF(Maths!$B$4:$B$1000,$C155,Maths!$C$4:$C$1000)+SUMIF(IITMaths!$B$4:$B$1000,$C155,IITMaths!$C$4:$C$1000)+SUMIF(Bio!$B$4:$B$1000,$C155,Bio!$C$4:$C$1000)+SUMIF(FourthLecture!$B$4:$B$1000,$C155,FourthLecture!$C$4:$C$1000)+SUMIF(OtherSubjects!$B$4:$B$1000,$C155,OtherSubjects!$C$4:$C$1000)</f>
        <v>0</v>
      </c>
      <c r="S155" s="269">
        <f>SUMIF(Physics!$P$4:$P$1000,$C155,Physics!$Q$4:$Q$1000)+SUMIF(IITPhysics!$P$4:$P$1000,$C155,IITPhysics!$Q$4:$Q$1000)+SUMIF(Chem!$P$4:$P$1000,$C155,Chem!$Q$4:$Q$1000)+SUMIF(IITChem!$P$4:$P$1000,$C155,IITChem!$Q$4:$Q$1000)+SUMIF(Maths!$P$4:$P$1000,$C155,Maths!$Q$4:$Q$1000)+SUMIF(IITMaths!$P$4:$P$1000,$C155,IITMaths!$Q$4:$Q$1000)+SUMIF(Bio!$P$4:$P$1000,$C155,Bio!$Q$4:$Q$1000)+SUMIF(FourthLecture!$P$4:$P$1000,$C155,FourthLecture!$Q$4:$Q$1000)+SUMIF(OtherSubjects!$P$4:$P$1000,$C155,OtherSubjects!$Q$4:$Q$1000)</f>
        <v>0</v>
      </c>
    </row>
    <row r="156" spans="1:19">
      <c r="A156" s="239">
        <v>152</v>
      </c>
      <c r="B156" s="240" t="s">
        <v>394</v>
      </c>
      <c r="C156" s="240"/>
      <c r="D156" s="241"/>
      <c r="E156" s="241"/>
      <c r="F156" s="241"/>
      <c r="G156" s="241"/>
      <c r="H156" s="241"/>
      <c r="I156" s="241"/>
      <c r="J156" s="260"/>
      <c r="K156" s="241"/>
      <c r="L156" s="241"/>
      <c r="M156" s="241"/>
      <c r="N156" s="258"/>
      <c r="O156" s="240"/>
      <c r="P156" s="240"/>
      <c r="Q156" s="258"/>
      <c r="R156" s="274">
        <f>SUMIF(Physics!$B$4:$B$1000,$C156,Physics!$C$4:$C$1000)+SUMIF(IITPhysics!$B$4:$B$1000,$C156,IITPhysics!$C$4:$C$1000)+SUMIF(Chem!$B$4:$B$1000,$C156,Chem!$C$4:$C$1000)+SUMIF(IITChem!$B$4:$B$1000,$C156,IITChem!$C$4:$C$1000)+SUMIF(Maths!$B$4:$B$1000,$C156,Maths!$C$4:$C$1000)+SUMIF(IITMaths!$B$4:$B$1000,$C156,IITMaths!$C$4:$C$1000)+SUMIF(Bio!$B$4:$B$1000,$C156,Bio!$C$4:$C$1000)+SUMIF(FourthLecture!$B$4:$B$1000,$C156,FourthLecture!$C$4:$C$1000)+SUMIF(OtherSubjects!$B$4:$B$1000,$C156,OtherSubjects!$C$4:$C$1000)</f>
        <v>0</v>
      </c>
      <c r="S156" s="269">
        <f>SUMIF(Physics!$P$4:$P$1000,$C156,Physics!$Q$4:$Q$1000)+SUMIF(IITPhysics!$P$4:$P$1000,$C156,IITPhysics!$Q$4:$Q$1000)+SUMIF(Chem!$P$4:$P$1000,$C156,Chem!$Q$4:$Q$1000)+SUMIF(IITChem!$P$4:$P$1000,$C156,IITChem!$Q$4:$Q$1000)+SUMIF(Maths!$P$4:$P$1000,$C156,Maths!$Q$4:$Q$1000)+SUMIF(IITMaths!$P$4:$P$1000,$C156,IITMaths!$Q$4:$Q$1000)+SUMIF(Bio!$P$4:$P$1000,$C156,Bio!$Q$4:$Q$1000)+SUMIF(FourthLecture!$P$4:$P$1000,$C156,FourthLecture!$Q$4:$Q$1000)+SUMIF(OtherSubjects!$P$4:$P$1000,$C156,OtherSubjects!$Q$4:$Q$1000)</f>
        <v>0</v>
      </c>
    </row>
    <row r="157" spans="1:19">
      <c r="A157" s="239">
        <v>153</v>
      </c>
      <c r="B157" s="240" t="s">
        <v>395</v>
      </c>
      <c r="C157" s="240"/>
      <c r="D157" s="241"/>
      <c r="E157" s="241"/>
      <c r="F157" s="241"/>
      <c r="G157" s="241"/>
      <c r="H157" s="241"/>
      <c r="I157" s="241"/>
      <c r="J157" s="260"/>
      <c r="K157" s="241"/>
      <c r="L157" s="241"/>
      <c r="M157" s="241"/>
      <c r="N157" s="258"/>
      <c r="O157" s="240"/>
      <c r="P157" s="240"/>
      <c r="Q157" s="258"/>
      <c r="R157" s="274">
        <f>SUMIF(Physics!$B$4:$B$1000,$C157,Physics!$C$4:$C$1000)+SUMIF(IITPhysics!$B$4:$B$1000,$C157,IITPhysics!$C$4:$C$1000)+SUMIF(Chem!$B$4:$B$1000,$C157,Chem!$C$4:$C$1000)+SUMIF(IITChem!$B$4:$B$1000,$C157,IITChem!$C$4:$C$1000)+SUMIF(Maths!$B$4:$B$1000,$C157,Maths!$C$4:$C$1000)+SUMIF(IITMaths!$B$4:$B$1000,$C157,IITMaths!$C$4:$C$1000)+SUMIF(Bio!$B$4:$B$1000,$C157,Bio!$C$4:$C$1000)+SUMIF(FourthLecture!$B$4:$B$1000,$C157,FourthLecture!$C$4:$C$1000)+SUMIF(OtherSubjects!$B$4:$B$1000,$C157,OtherSubjects!$C$4:$C$1000)</f>
        <v>0</v>
      </c>
      <c r="S157" s="269">
        <f>SUMIF(Physics!$P$4:$P$1000,$C157,Physics!$Q$4:$Q$1000)+SUMIF(IITPhysics!$P$4:$P$1000,$C157,IITPhysics!$Q$4:$Q$1000)+SUMIF(Chem!$P$4:$P$1000,$C157,Chem!$Q$4:$Q$1000)+SUMIF(IITChem!$P$4:$P$1000,$C157,IITChem!$Q$4:$Q$1000)+SUMIF(Maths!$P$4:$P$1000,$C157,Maths!$Q$4:$Q$1000)+SUMIF(IITMaths!$P$4:$P$1000,$C157,IITMaths!$Q$4:$Q$1000)+SUMIF(Bio!$P$4:$P$1000,$C157,Bio!$Q$4:$Q$1000)+SUMIF(FourthLecture!$P$4:$P$1000,$C157,FourthLecture!$Q$4:$Q$1000)+SUMIF(OtherSubjects!$P$4:$P$1000,$C157,OtherSubjects!$Q$4:$Q$1000)</f>
        <v>0</v>
      </c>
    </row>
    <row r="158" spans="1:19">
      <c r="A158" s="239">
        <v>154</v>
      </c>
      <c r="B158" s="240" t="s">
        <v>396</v>
      </c>
      <c r="C158" s="240"/>
      <c r="D158" s="241"/>
      <c r="E158" s="241"/>
      <c r="F158" s="241"/>
      <c r="G158" s="241"/>
      <c r="H158" s="241"/>
      <c r="I158" s="241"/>
      <c r="J158" s="260"/>
      <c r="K158" s="241"/>
      <c r="L158" s="241"/>
      <c r="M158" s="241"/>
      <c r="N158" s="258"/>
      <c r="O158" s="240"/>
      <c r="P158" s="240"/>
      <c r="Q158" s="258"/>
      <c r="R158" s="274">
        <f>SUMIF(Physics!$B$4:$B$1000,$C158,Physics!$C$4:$C$1000)+SUMIF(IITPhysics!$B$4:$B$1000,$C158,IITPhysics!$C$4:$C$1000)+SUMIF(Chem!$B$4:$B$1000,$C158,Chem!$C$4:$C$1000)+SUMIF(IITChem!$B$4:$B$1000,$C158,IITChem!$C$4:$C$1000)+SUMIF(Maths!$B$4:$B$1000,$C158,Maths!$C$4:$C$1000)+SUMIF(IITMaths!$B$4:$B$1000,$C158,IITMaths!$C$4:$C$1000)+SUMIF(Bio!$B$4:$B$1000,$C158,Bio!$C$4:$C$1000)+SUMIF(FourthLecture!$B$4:$B$1000,$C158,FourthLecture!$C$4:$C$1000)+SUMIF(OtherSubjects!$B$4:$B$1000,$C158,OtherSubjects!$C$4:$C$1000)</f>
        <v>0</v>
      </c>
      <c r="S158" s="269">
        <f>SUMIF(Physics!$P$4:$P$1000,$C158,Physics!$Q$4:$Q$1000)+SUMIF(IITPhysics!$P$4:$P$1000,$C158,IITPhysics!$Q$4:$Q$1000)+SUMIF(Chem!$P$4:$P$1000,$C158,Chem!$Q$4:$Q$1000)+SUMIF(IITChem!$P$4:$P$1000,$C158,IITChem!$Q$4:$Q$1000)+SUMIF(Maths!$P$4:$P$1000,$C158,Maths!$Q$4:$Q$1000)+SUMIF(IITMaths!$P$4:$P$1000,$C158,IITMaths!$Q$4:$Q$1000)+SUMIF(Bio!$P$4:$P$1000,$C158,Bio!$Q$4:$Q$1000)+SUMIF(FourthLecture!$P$4:$P$1000,$C158,FourthLecture!$Q$4:$Q$1000)+SUMIF(OtherSubjects!$P$4:$P$1000,$C158,OtherSubjects!$Q$4:$Q$1000)</f>
        <v>0</v>
      </c>
    </row>
    <row r="159" spans="1:19">
      <c r="A159" s="239">
        <v>155</v>
      </c>
      <c r="B159" s="240" t="s">
        <v>397</v>
      </c>
      <c r="C159" s="240"/>
      <c r="D159" s="241"/>
      <c r="E159" s="241"/>
      <c r="F159" s="241"/>
      <c r="G159" s="241"/>
      <c r="H159" s="241"/>
      <c r="I159" s="241"/>
      <c r="J159" s="260"/>
      <c r="K159" s="241"/>
      <c r="L159" s="241"/>
      <c r="M159" s="241"/>
      <c r="N159" s="258"/>
      <c r="O159" s="240"/>
      <c r="P159" s="240"/>
      <c r="Q159" s="258"/>
      <c r="R159" s="274">
        <f>SUMIF(Physics!$B$4:$B$1000,$C159,Physics!$C$4:$C$1000)+SUMIF(IITPhysics!$B$4:$B$1000,$C159,IITPhysics!$C$4:$C$1000)+SUMIF(Chem!$B$4:$B$1000,$C159,Chem!$C$4:$C$1000)+SUMIF(IITChem!$B$4:$B$1000,$C159,IITChem!$C$4:$C$1000)+SUMIF(Maths!$B$4:$B$1000,$C159,Maths!$C$4:$C$1000)+SUMIF(IITMaths!$B$4:$B$1000,$C159,IITMaths!$C$4:$C$1000)+SUMIF(Bio!$B$4:$B$1000,$C159,Bio!$C$4:$C$1000)+SUMIF(FourthLecture!$B$4:$B$1000,$C159,FourthLecture!$C$4:$C$1000)+SUMIF(OtherSubjects!$B$4:$B$1000,$C159,OtherSubjects!$C$4:$C$1000)</f>
        <v>0</v>
      </c>
      <c r="S159" s="269">
        <f>SUMIF(Physics!$P$4:$P$1000,$C159,Physics!$Q$4:$Q$1000)+SUMIF(IITPhysics!$P$4:$P$1000,$C159,IITPhysics!$Q$4:$Q$1000)+SUMIF(Chem!$P$4:$P$1000,$C159,Chem!$Q$4:$Q$1000)+SUMIF(IITChem!$P$4:$P$1000,$C159,IITChem!$Q$4:$Q$1000)+SUMIF(Maths!$P$4:$P$1000,$C159,Maths!$Q$4:$Q$1000)+SUMIF(IITMaths!$P$4:$P$1000,$C159,IITMaths!$Q$4:$Q$1000)+SUMIF(Bio!$P$4:$P$1000,$C159,Bio!$Q$4:$Q$1000)+SUMIF(FourthLecture!$P$4:$P$1000,$C159,FourthLecture!$Q$4:$Q$1000)+SUMIF(OtherSubjects!$P$4:$P$1000,$C159,OtherSubjects!$Q$4:$Q$1000)</f>
        <v>0</v>
      </c>
    </row>
    <row r="160" spans="1:19">
      <c r="A160" s="239">
        <v>156</v>
      </c>
      <c r="B160" s="240" t="s">
        <v>398</v>
      </c>
      <c r="C160" s="240"/>
      <c r="D160" s="241"/>
      <c r="E160" s="241"/>
      <c r="F160" s="241"/>
      <c r="G160" s="241"/>
      <c r="H160" s="241"/>
      <c r="I160" s="241"/>
      <c r="J160" s="260"/>
      <c r="K160" s="241"/>
      <c r="L160" s="241"/>
      <c r="M160" s="241"/>
      <c r="N160" s="258"/>
      <c r="O160" s="240"/>
      <c r="P160" s="240"/>
      <c r="Q160" s="258"/>
      <c r="R160" s="274">
        <f>SUMIF(Physics!$B$4:$B$1000,$C160,Physics!$C$4:$C$1000)+SUMIF(IITPhysics!$B$4:$B$1000,$C160,IITPhysics!$C$4:$C$1000)+SUMIF(Chem!$B$4:$B$1000,$C160,Chem!$C$4:$C$1000)+SUMIF(IITChem!$B$4:$B$1000,$C160,IITChem!$C$4:$C$1000)+SUMIF(Maths!$B$4:$B$1000,$C160,Maths!$C$4:$C$1000)+SUMIF(IITMaths!$B$4:$B$1000,$C160,IITMaths!$C$4:$C$1000)+SUMIF(Bio!$B$4:$B$1000,$C160,Bio!$C$4:$C$1000)+SUMIF(FourthLecture!$B$4:$B$1000,$C160,FourthLecture!$C$4:$C$1000)+SUMIF(OtherSubjects!$B$4:$B$1000,$C160,OtherSubjects!$C$4:$C$1000)</f>
        <v>0</v>
      </c>
      <c r="S160" s="269">
        <f>SUMIF(Physics!$P$4:$P$1000,$C160,Physics!$Q$4:$Q$1000)+SUMIF(IITPhysics!$P$4:$P$1000,$C160,IITPhysics!$Q$4:$Q$1000)+SUMIF(Chem!$P$4:$P$1000,$C160,Chem!$Q$4:$Q$1000)+SUMIF(IITChem!$P$4:$P$1000,$C160,IITChem!$Q$4:$Q$1000)+SUMIF(Maths!$P$4:$P$1000,$C160,Maths!$Q$4:$Q$1000)+SUMIF(IITMaths!$P$4:$P$1000,$C160,IITMaths!$Q$4:$Q$1000)+SUMIF(Bio!$P$4:$P$1000,$C160,Bio!$Q$4:$Q$1000)+SUMIF(FourthLecture!$P$4:$P$1000,$C160,FourthLecture!$Q$4:$Q$1000)+SUMIF(OtherSubjects!$P$4:$P$1000,$C160,OtherSubjects!$Q$4:$Q$1000)</f>
        <v>0</v>
      </c>
    </row>
    <row r="161" spans="1:19">
      <c r="A161" s="239">
        <v>157</v>
      </c>
      <c r="B161" s="240" t="s">
        <v>399</v>
      </c>
      <c r="C161" s="240"/>
      <c r="D161" s="241"/>
      <c r="E161" s="241"/>
      <c r="F161" s="241"/>
      <c r="G161" s="241"/>
      <c r="H161" s="241"/>
      <c r="I161" s="241"/>
      <c r="J161" s="260"/>
      <c r="K161" s="241"/>
      <c r="L161" s="241"/>
      <c r="M161" s="241"/>
      <c r="N161" s="258"/>
      <c r="O161" s="240"/>
      <c r="P161" s="240"/>
      <c r="Q161" s="258"/>
      <c r="R161" s="274">
        <f>SUMIF(Physics!$B$4:$B$1000,$C161,Physics!$C$4:$C$1000)+SUMIF(IITPhysics!$B$4:$B$1000,$C161,IITPhysics!$C$4:$C$1000)+SUMIF(Chem!$B$4:$B$1000,$C161,Chem!$C$4:$C$1000)+SUMIF(IITChem!$B$4:$B$1000,$C161,IITChem!$C$4:$C$1000)+SUMIF(Maths!$B$4:$B$1000,$C161,Maths!$C$4:$C$1000)+SUMIF(IITMaths!$B$4:$B$1000,$C161,IITMaths!$C$4:$C$1000)+SUMIF(Bio!$B$4:$B$1000,$C161,Bio!$C$4:$C$1000)+SUMIF(FourthLecture!$B$4:$B$1000,$C161,FourthLecture!$C$4:$C$1000)+SUMIF(OtherSubjects!$B$4:$B$1000,$C161,OtherSubjects!$C$4:$C$1000)</f>
        <v>0</v>
      </c>
      <c r="S161" s="269">
        <f>SUMIF(Physics!$P$4:$P$1000,$C161,Physics!$Q$4:$Q$1000)+SUMIF(IITPhysics!$P$4:$P$1000,$C161,IITPhysics!$Q$4:$Q$1000)+SUMIF(Chem!$P$4:$P$1000,$C161,Chem!$Q$4:$Q$1000)+SUMIF(IITChem!$P$4:$P$1000,$C161,IITChem!$Q$4:$Q$1000)+SUMIF(Maths!$P$4:$P$1000,$C161,Maths!$Q$4:$Q$1000)+SUMIF(IITMaths!$P$4:$P$1000,$C161,IITMaths!$Q$4:$Q$1000)+SUMIF(Bio!$P$4:$P$1000,$C161,Bio!$Q$4:$Q$1000)+SUMIF(FourthLecture!$P$4:$P$1000,$C161,FourthLecture!$Q$4:$Q$1000)+SUMIF(OtherSubjects!$P$4:$P$1000,$C161,OtherSubjects!$Q$4:$Q$1000)</f>
        <v>0</v>
      </c>
    </row>
    <row r="162" spans="1:19">
      <c r="A162" s="239">
        <v>158</v>
      </c>
      <c r="B162" s="240" t="s">
        <v>400</v>
      </c>
      <c r="C162" s="240"/>
      <c r="D162" s="241"/>
      <c r="E162" s="241"/>
      <c r="F162" s="241"/>
      <c r="G162" s="241"/>
      <c r="H162" s="241"/>
      <c r="I162" s="241"/>
      <c r="J162" s="260"/>
      <c r="K162" s="241"/>
      <c r="L162" s="241"/>
      <c r="M162" s="241"/>
      <c r="N162" s="258"/>
      <c r="O162" s="240"/>
      <c r="P162" s="240"/>
      <c r="Q162" s="258"/>
      <c r="R162" s="274">
        <f>SUMIF(Physics!$B$4:$B$1000,$C162,Physics!$C$4:$C$1000)+SUMIF(IITPhysics!$B$4:$B$1000,$C162,IITPhysics!$C$4:$C$1000)+SUMIF(Chem!$B$4:$B$1000,$C162,Chem!$C$4:$C$1000)+SUMIF(IITChem!$B$4:$B$1000,$C162,IITChem!$C$4:$C$1000)+SUMIF(Maths!$B$4:$B$1000,$C162,Maths!$C$4:$C$1000)+SUMIF(IITMaths!$B$4:$B$1000,$C162,IITMaths!$C$4:$C$1000)+SUMIF(Bio!$B$4:$B$1000,$C162,Bio!$C$4:$C$1000)+SUMIF(FourthLecture!$B$4:$B$1000,$C162,FourthLecture!$C$4:$C$1000)+SUMIF(OtherSubjects!$B$4:$B$1000,$C162,OtherSubjects!$C$4:$C$1000)</f>
        <v>0</v>
      </c>
      <c r="S162" s="269">
        <f>SUMIF(Physics!$P$4:$P$1000,$C162,Physics!$Q$4:$Q$1000)+SUMIF(IITPhysics!$P$4:$P$1000,$C162,IITPhysics!$Q$4:$Q$1000)+SUMIF(Chem!$P$4:$P$1000,$C162,Chem!$Q$4:$Q$1000)+SUMIF(IITChem!$P$4:$P$1000,$C162,IITChem!$Q$4:$Q$1000)+SUMIF(Maths!$P$4:$P$1000,$C162,Maths!$Q$4:$Q$1000)+SUMIF(IITMaths!$P$4:$P$1000,$C162,IITMaths!$Q$4:$Q$1000)+SUMIF(Bio!$P$4:$P$1000,$C162,Bio!$Q$4:$Q$1000)+SUMIF(FourthLecture!$P$4:$P$1000,$C162,FourthLecture!$Q$4:$Q$1000)+SUMIF(OtherSubjects!$P$4:$P$1000,$C162,OtherSubjects!$Q$4:$Q$1000)</f>
        <v>0</v>
      </c>
    </row>
    <row r="163" spans="1:19">
      <c r="A163" s="239">
        <v>159</v>
      </c>
      <c r="B163" s="240" t="s">
        <v>401</v>
      </c>
      <c r="C163" s="240"/>
      <c r="D163" s="241"/>
      <c r="E163" s="241"/>
      <c r="F163" s="241"/>
      <c r="G163" s="241"/>
      <c r="H163" s="241"/>
      <c r="I163" s="241"/>
      <c r="J163" s="260"/>
      <c r="K163" s="241"/>
      <c r="L163" s="241"/>
      <c r="M163" s="241"/>
      <c r="N163" s="258"/>
      <c r="O163" s="240"/>
      <c r="P163" s="240"/>
      <c r="Q163" s="258"/>
      <c r="R163" s="274">
        <f>SUMIF(Physics!$B$4:$B$1000,$C163,Physics!$C$4:$C$1000)+SUMIF(IITPhysics!$B$4:$B$1000,$C163,IITPhysics!$C$4:$C$1000)+SUMIF(Chem!$B$4:$B$1000,$C163,Chem!$C$4:$C$1000)+SUMIF(IITChem!$B$4:$B$1000,$C163,IITChem!$C$4:$C$1000)+SUMIF(Maths!$B$4:$B$1000,$C163,Maths!$C$4:$C$1000)+SUMIF(IITMaths!$B$4:$B$1000,$C163,IITMaths!$C$4:$C$1000)+SUMIF(Bio!$B$4:$B$1000,$C163,Bio!$C$4:$C$1000)+SUMIF(FourthLecture!$B$4:$B$1000,$C163,FourthLecture!$C$4:$C$1000)+SUMIF(OtherSubjects!$B$4:$B$1000,$C163,OtherSubjects!$C$4:$C$1000)</f>
        <v>0</v>
      </c>
      <c r="S163" s="269">
        <f>SUMIF(Physics!$P$4:$P$1000,$C163,Physics!$Q$4:$Q$1000)+SUMIF(IITPhysics!$P$4:$P$1000,$C163,IITPhysics!$Q$4:$Q$1000)+SUMIF(Chem!$P$4:$P$1000,$C163,Chem!$Q$4:$Q$1000)+SUMIF(IITChem!$P$4:$P$1000,$C163,IITChem!$Q$4:$Q$1000)+SUMIF(Maths!$P$4:$P$1000,$C163,Maths!$Q$4:$Q$1000)+SUMIF(IITMaths!$P$4:$P$1000,$C163,IITMaths!$Q$4:$Q$1000)+SUMIF(Bio!$P$4:$P$1000,$C163,Bio!$Q$4:$Q$1000)+SUMIF(FourthLecture!$P$4:$P$1000,$C163,FourthLecture!$Q$4:$Q$1000)+SUMIF(OtherSubjects!$P$4:$P$1000,$C163,OtherSubjects!$Q$4:$Q$1000)</f>
        <v>0</v>
      </c>
    </row>
    <row r="164" spans="1:19">
      <c r="A164" s="239">
        <v>160</v>
      </c>
      <c r="B164" s="240" t="s">
        <v>402</v>
      </c>
      <c r="C164" s="240"/>
      <c r="D164" s="241"/>
      <c r="E164" s="241"/>
      <c r="F164" s="241"/>
      <c r="G164" s="241"/>
      <c r="H164" s="241"/>
      <c r="I164" s="241"/>
      <c r="J164" s="260"/>
      <c r="K164" s="241"/>
      <c r="L164" s="241"/>
      <c r="M164" s="241"/>
      <c r="N164" s="258"/>
      <c r="O164" s="240"/>
      <c r="P164" s="240"/>
      <c r="Q164" s="258"/>
      <c r="R164" s="274">
        <f>SUMIF(Physics!$B$4:$B$1000,$C164,Physics!$C$4:$C$1000)+SUMIF(IITPhysics!$B$4:$B$1000,$C164,IITPhysics!$C$4:$C$1000)+SUMIF(Chem!$B$4:$B$1000,$C164,Chem!$C$4:$C$1000)+SUMIF(IITChem!$B$4:$B$1000,$C164,IITChem!$C$4:$C$1000)+SUMIF(Maths!$B$4:$B$1000,$C164,Maths!$C$4:$C$1000)+SUMIF(IITMaths!$B$4:$B$1000,$C164,IITMaths!$C$4:$C$1000)+SUMIF(Bio!$B$4:$B$1000,$C164,Bio!$C$4:$C$1000)+SUMIF(FourthLecture!$B$4:$B$1000,$C164,FourthLecture!$C$4:$C$1000)+SUMIF(OtherSubjects!$B$4:$B$1000,$C164,OtherSubjects!$C$4:$C$1000)</f>
        <v>0</v>
      </c>
      <c r="S164" s="269">
        <f>SUMIF(Physics!$P$4:$P$1000,$C164,Physics!$Q$4:$Q$1000)+SUMIF(IITPhysics!$P$4:$P$1000,$C164,IITPhysics!$Q$4:$Q$1000)+SUMIF(Chem!$P$4:$P$1000,$C164,Chem!$Q$4:$Q$1000)+SUMIF(IITChem!$P$4:$P$1000,$C164,IITChem!$Q$4:$Q$1000)+SUMIF(Maths!$P$4:$P$1000,$C164,Maths!$Q$4:$Q$1000)+SUMIF(IITMaths!$P$4:$P$1000,$C164,IITMaths!$Q$4:$Q$1000)+SUMIF(Bio!$P$4:$P$1000,$C164,Bio!$Q$4:$Q$1000)+SUMIF(FourthLecture!$P$4:$P$1000,$C164,FourthLecture!$Q$4:$Q$1000)+SUMIF(OtherSubjects!$P$4:$P$1000,$C164,OtherSubjects!$Q$4:$Q$1000)</f>
        <v>0</v>
      </c>
    </row>
    <row r="165" spans="1:19">
      <c r="A165" s="239">
        <v>161</v>
      </c>
      <c r="B165" s="240" t="s">
        <v>403</v>
      </c>
      <c r="C165" s="240"/>
      <c r="D165" s="241"/>
      <c r="E165" s="241"/>
      <c r="F165" s="241"/>
      <c r="G165" s="241"/>
      <c r="H165" s="241"/>
      <c r="I165" s="241"/>
      <c r="J165" s="260"/>
      <c r="K165" s="241"/>
      <c r="L165" s="241"/>
      <c r="M165" s="241"/>
      <c r="N165" s="258"/>
      <c r="O165" s="240"/>
      <c r="P165" s="240"/>
      <c r="Q165" s="258"/>
      <c r="R165" s="274">
        <f>SUMIF(Physics!$B$4:$B$1000,$C165,Physics!$C$4:$C$1000)+SUMIF(IITPhysics!$B$4:$B$1000,$C165,IITPhysics!$C$4:$C$1000)+SUMIF(Chem!$B$4:$B$1000,$C165,Chem!$C$4:$C$1000)+SUMIF(IITChem!$B$4:$B$1000,$C165,IITChem!$C$4:$C$1000)+SUMIF(Maths!$B$4:$B$1000,$C165,Maths!$C$4:$C$1000)+SUMIF(IITMaths!$B$4:$B$1000,$C165,IITMaths!$C$4:$C$1000)+SUMIF(Bio!$B$4:$B$1000,$C165,Bio!$C$4:$C$1000)+SUMIF(FourthLecture!$B$4:$B$1000,$C165,FourthLecture!$C$4:$C$1000)+SUMIF(OtherSubjects!$B$4:$B$1000,$C165,OtherSubjects!$C$4:$C$1000)</f>
        <v>0</v>
      </c>
      <c r="S165" s="269">
        <f>SUMIF(Physics!$P$4:$P$1000,$C165,Physics!$Q$4:$Q$1000)+SUMIF(IITPhysics!$P$4:$P$1000,$C165,IITPhysics!$Q$4:$Q$1000)+SUMIF(Chem!$P$4:$P$1000,$C165,Chem!$Q$4:$Q$1000)+SUMIF(IITChem!$P$4:$P$1000,$C165,IITChem!$Q$4:$Q$1000)+SUMIF(Maths!$P$4:$P$1000,$C165,Maths!$Q$4:$Q$1000)+SUMIF(IITMaths!$P$4:$P$1000,$C165,IITMaths!$Q$4:$Q$1000)+SUMIF(Bio!$P$4:$P$1000,$C165,Bio!$Q$4:$Q$1000)+SUMIF(FourthLecture!$P$4:$P$1000,$C165,FourthLecture!$Q$4:$Q$1000)+SUMIF(OtherSubjects!$P$4:$P$1000,$C165,OtherSubjects!$Q$4:$Q$1000)</f>
        <v>0</v>
      </c>
    </row>
    <row r="166" spans="1:19">
      <c r="A166" s="239">
        <v>162</v>
      </c>
      <c r="B166" s="240" t="s">
        <v>404</v>
      </c>
      <c r="C166" s="240"/>
      <c r="D166" s="241"/>
      <c r="E166" s="241"/>
      <c r="F166" s="241"/>
      <c r="G166" s="241"/>
      <c r="H166" s="241"/>
      <c r="I166" s="241"/>
      <c r="J166" s="260"/>
      <c r="K166" s="241"/>
      <c r="L166" s="241"/>
      <c r="M166" s="241"/>
      <c r="N166" s="258"/>
      <c r="O166" s="240"/>
      <c r="P166" s="240"/>
      <c r="Q166" s="258"/>
      <c r="R166" s="274">
        <f>SUMIF(Physics!$B$4:$B$1000,$C166,Physics!$C$4:$C$1000)+SUMIF(IITPhysics!$B$4:$B$1000,$C166,IITPhysics!$C$4:$C$1000)+SUMIF(Chem!$B$4:$B$1000,$C166,Chem!$C$4:$C$1000)+SUMIF(IITChem!$B$4:$B$1000,$C166,IITChem!$C$4:$C$1000)+SUMIF(Maths!$B$4:$B$1000,$C166,Maths!$C$4:$C$1000)+SUMIF(IITMaths!$B$4:$B$1000,$C166,IITMaths!$C$4:$C$1000)+SUMIF(Bio!$B$4:$B$1000,$C166,Bio!$C$4:$C$1000)+SUMIF(FourthLecture!$B$4:$B$1000,$C166,FourthLecture!$C$4:$C$1000)+SUMIF(OtherSubjects!$B$4:$B$1000,$C166,OtherSubjects!$C$4:$C$1000)</f>
        <v>0</v>
      </c>
      <c r="S166" s="269">
        <f>SUMIF(Physics!$P$4:$P$1000,$C166,Physics!$Q$4:$Q$1000)+SUMIF(IITPhysics!$P$4:$P$1000,$C166,IITPhysics!$Q$4:$Q$1000)+SUMIF(Chem!$P$4:$P$1000,$C166,Chem!$Q$4:$Q$1000)+SUMIF(IITChem!$P$4:$P$1000,$C166,IITChem!$Q$4:$Q$1000)+SUMIF(Maths!$P$4:$P$1000,$C166,Maths!$Q$4:$Q$1000)+SUMIF(IITMaths!$P$4:$P$1000,$C166,IITMaths!$Q$4:$Q$1000)+SUMIF(Bio!$P$4:$P$1000,$C166,Bio!$Q$4:$Q$1000)+SUMIF(FourthLecture!$P$4:$P$1000,$C166,FourthLecture!$Q$4:$Q$1000)+SUMIF(OtherSubjects!$P$4:$P$1000,$C166,OtherSubjects!$Q$4:$Q$1000)</f>
        <v>0</v>
      </c>
    </row>
    <row r="167" spans="1:19">
      <c r="A167" s="239">
        <v>163</v>
      </c>
      <c r="B167" s="240" t="s">
        <v>405</v>
      </c>
      <c r="C167" s="240"/>
      <c r="D167" s="241"/>
      <c r="E167" s="241"/>
      <c r="F167" s="241"/>
      <c r="G167" s="241"/>
      <c r="H167" s="241"/>
      <c r="I167" s="241"/>
      <c r="J167" s="260"/>
      <c r="K167" s="241"/>
      <c r="L167" s="241"/>
      <c r="M167" s="241"/>
      <c r="N167" s="258"/>
      <c r="O167" s="240"/>
      <c r="P167" s="240"/>
      <c r="Q167" s="258"/>
      <c r="R167" s="274">
        <f>SUMIF(Physics!$B$4:$B$1000,$C167,Physics!$C$4:$C$1000)+SUMIF(IITPhysics!$B$4:$B$1000,$C167,IITPhysics!$C$4:$C$1000)+SUMIF(Chem!$B$4:$B$1000,$C167,Chem!$C$4:$C$1000)+SUMIF(IITChem!$B$4:$B$1000,$C167,IITChem!$C$4:$C$1000)+SUMIF(Maths!$B$4:$B$1000,$C167,Maths!$C$4:$C$1000)+SUMIF(IITMaths!$B$4:$B$1000,$C167,IITMaths!$C$4:$C$1000)+SUMIF(Bio!$B$4:$B$1000,$C167,Bio!$C$4:$C$1000)+SUMIF(FourthLecture!$B$4:$B$1000,$C167,FourthLecture!$C$4:$C$1000)+SUMIF(OtherSubjects!$B$4:$B$1000,$C167,OtherSubjects!$C$4:$C$1000)</f>
        <v>0</v>
      </c>
      <c r="S167" s="269">
        <f>SUMIF(Physics!$P$4:$P$1000,$C167,Physics!$Q$4:$Q$1000)+SUMIF(IITPhysics!$P$4:$P$1000,$C167,IITPhysics!$Q$4:$Q$1000)+SUMIF(Chem!$P$4:$P$1000,$C167,Chem!$Q$4:$Q$1000)+SUMIF(IITChem!$P$4:$P$1000,$C167,IITChem!$Q$4:$Q$1000)+SUMIF(Maths!$P$4:$P$1000,$C167,Maths!$Q$4:$Q$1000)+SUMIF(IITMaths!$P$4:$P$1000,$C167,IITMaths!$Q$4:$Q$1000)+SUMIF(Bio!$P$4:$P$1000,$C167,Bio!$Q$4:$Q$1000)+SUMIF(FourthLecture!$P$4:$P$1000,$C167,FourthLecture!$Q$4:$Q$1000)+SUMIF(OtherSubjects!$P$4:$P$1000,$C167,OtherSubjects!$Q$4:$Q$1000)</f>
        <v>0</v>
      </c>
    </row>
    <row r="168" spans="1:19">
      <c r="A168" s="239">
        <v>164</v>
      </c>
      <c r="B168" s="240" t="s">
        <v>406</v>
      </c>
      <c r="C168" s="240"/>
      <c r="D168" s="241"/>
      <c r="E168" s="241"/>
      <c r="F168" s="241"/>
      <c r="G168" s="241"/>
      <c r="H168" s="241"/>
      <c r="I168" s="241"/>
      <c r="J168" s="260"/>
      <c r="K168" s="241"/>
      <c r="L168" s="241"/>
      <c r="M168" s="241"/>
      <c r="N168" s="258"/>
      <c r="O168" s="240"/>
      <c r="P168" s="240"/>
      <c r="Q168" s="258"/>
      <c r="R168" s="274">
        <f>SUMIF(Physics!$B$4:$B$1000,$C168,Physics!$C$4:$C$1000)+SUMIF(IITPhysics!$B$4:$B$1000,$C168,IITPhysics!$C$4:$C$1000)+SUMIF(Chem!$B$4:$B$1000,$C168,Chem!$C$4:$C$1000)+SUMIF(IITChem!$B$4:$B$1000,$C168,IITChem!$C$4:$C$1000)+SUMIF(Maths!$B$4:$B$1000,$C168,Maths!$C$4:$C$1000)+SUMIF(IITMaths!$B$4:$B$1000,$C168,IITMaths!$C$4:$C$1000)+SUMIF(Bio!$B$4:$B$1000,$C168,Bio!$C$4:$C$1000)+SUMIF(FourthLecture!$B$4:$B$1000,$C168,FourthLecture!$C$4:$C$1000)+SUMIF(OtherSubjects!$B$4:$B$1000,$C168,OtherSubjects!$C$4:$C$1000)</f>
        <v>0</v>
      </c>
      <c r="S168" s="269">
        <f>SUMIF(Physics!$P$4:$P$1000,$C168,Physics!$Q$4:$Q$1000)+SUMIF(IITPhysics!$P$4:$P$1000,$C168,IITPhysics!$Q$4:$Q$1000)+SUMIF(Chem!$P$4:$P$1000,$C168,Chem!$Q$4:$Q$1000)+SUMIF(IITChem!$P$4:$P$1000,$C168,IITChem!$Q$4:$Q$1000)+SUMIF(Maths!$P$4:$P$1000,$C168,Maths!$Q$4:$Q$1000)+SUMIF(IITMaths!$P$4:$P$1000,$C168,IITMaths!$Q$4:$Q$1000)+SUMIF(Bio!$P$4:$P$1000,$C168,Bio!$Q$4:$Q$1000)+SUMIF(FourthLecture!$P$4:$P$1000,$C168,FourthLecture!$Q$4:$Q$1000)+SUMIF(OtherSubjects!$P$4:$P$1000,$C168,OtherSubjects!$Q$4:$Q$1000)</f>
        <v>0</v>
      </c>
    </row>
    <row r="169" spans="1:19">
      <c r="A169" s="239">
        <v>165</v>
      </c>
      <c r="B169" s="240" t="s">
        <v>407</v>
      </c>
      <c r="C169" s="240"/>
      <c r="D169" s="241"/>
      <c r="E169" s="241"/>
      <c r="F169" s="241"/>
      <c r="G169" s="241"/>
      <c r="H169" s="241"/>
      <c r="I169" s="241"/>
      <c r="J169" s="260"/>
      <c r="K169" s="241"/>
      <c r="L169" s="241"/>
      <c r="M169" s="241"/>
      <c r="N169" s="258"/>
      <c r="O169" s="240"/>
      <c r="P169" s="240"/>
      <c r="Q169" s="258"/>
      <c r="R169" s="274">
        <f>SUMIF(Physics!$B$4:$B$1000,$C169,Physics!$C$4:$C$1000)+SUMIF(IITPhysics!$B$4:$B$1000,$C169,IITPhysics!$C$4:$C$1000)+SUMIF(Chem!$B$4:$B$1000,$C169,Chem!$C$4:$C$1000)+SUMIF(IITChem!$B$4:$B$1000,$C169,IITChem!$C$4:$C$1000)+SUMIF(Maths!$B$4:$B$1000,$C169,Maths!$C$4:$C$1000)+SUMIF(IITMaths!$B$4:$B$1000,$C169,IITMaths!$C$4:$C$1000)+SUMIF(Bio!$B$4:$B$1000,$C169,Bio!$C$4:$C$1000)+SUMIF(FourthLecture!$B$4:$B$1000,$C169,FourthLecture!$C$4:$C$1000)+SUMIF(OtherSubjects!$B$4:$B$1000,$C169,OtherSubjects!$C$4:$C$1000)</f>
        <v>0</v>
      </c>
      <c r="S169" s="269">
        <f>SUMIF(Physics!$P$4:$P$1000,$C169,Physics!$Q$4:$Q$1000)+SUMIF(IITPhysics!$P$4:$P$1000,$C169,IITPhysics!$Q$4:$Q$1000)+SUMIF(Chem!$P$4:$P$1000,$C169,Chem!$Q$4:$Q$1000)+SUMIF(IITChem!$P$4:$P$1000,$C169,IITChem!$Q$4:$Q$1000)+SUMIF(Maths!$P$4:$P$1000,$C169,Maths!$Q$4:$Q$1000)+SUMIF(IITMaths!$P$4:$P$1000,$C169,IITMaths!$Q$4:$Q$1000)+SUMIF(Bio!$P$4:$P$1000,$C169,Bio!$Q$4:$Q$1000)+SUMIF(FourthLecture!$P$4:$P$1000,$C169,FourthLecture!$Q$4:$Q$1000)+SUMIF(OtherSubjects!$P$4:$P$1000,$C169,OtherSubjects!$Q$4:$Q$1000)</f>
        <v>0</v>
      </c>
    </row>
    <row r="170" spans="1:19">
      <c r="A170" s="239">
        <v>166</v>
      </c>
      <c r="B170" s="240" t="s">
        <v>408</v>
      </c>
      <c r="C170" s="240"/>
      <c r="D170" s="241"/>
      <c r="E170" s="241"/>
      <c r="F170" s="241"/>
      <c r="G170" s="241"/>
      <c r="H170" s="241"/>
      <c r="I170" s="241"/>
      <c r="J170" s="260"/>
      <c r="K170" s="241"/>
      <c r="L170" s="241"/>
      <c r="M170" s="241"/>
      <c r="N170" s="258"/>
      <c r="O170" s="240"/>
      <c r="P170" s="240"/>
      <c r="Q170" s="258"/>
      <c r="R170" s="274">
        <f>SUMIF(Physics!$B$4:$B$1000,$C170,Physics!$C$4:$C$1000)+SUMIF(IITPhysics!$B$4:$B$1000,$C170,IITPhysics!$C$4:$C$1000)+SUMIF(Chem!$B$4:$B$1000,$C170,Chem!$C$4:$C$1000)+SUMIF(IITChem!$B$4:$B$1000,$C170,IITChem!$C$4:$C$1000)+SUMIF(Maths!$B$4:$B$1000,$C170,Maths!$C$4:$C$1000)+SUMIF(IITMaths!$B$4:$B$1000,$C170,IITMaths!$C$4:$C$1000)+SUMIF(Bio!$B$4:$B$1000,$C170,Bio!$C$4:$C$1000)+SUMIF(FourthLecture!$B$4:$B$1000,$C170,FourthLecture!$C$4:$C$1000)+SUMIF(OtherSubjects!$B$4:$B$1000,$C170,OtherSubjects!$C$4:$C$1000)</f>
        <v>0</v>
      </c>
      <c r="S170" s="269">
        <f>SUMIF(Physics!$P$4:$P$1000,$C170,Physics!$Q$4:$Q$1000)+SUMIF(IITPhysics!$P$4:$P$1000,$C170,IITPhysics!$Q$4:$Q$1000)+SUMIF(Chem!$P$4:$P$1000,$C170,Chem!$Q$4:$Q$1000)+SUMIF(IITChem!$P$4:$P$1000,$C170,IITChem!$Q$4:$Q$1000)+SUMIF(Maths!$P$4:$P$1000,$C170,Maths!$Q$4:$Q$1000)+SUMIF(IITMaths!$P$4:$P$1000,$C170,IITMaths!$Q$4:$Q$1000)+SUMIF(Bio!$P$4:$P$1000,$C170,Bio!$Q$4:$Q$1000)+SUMIF(FourthLecture!$P$4:$P$1000,$C170,FourthLecture!$Q$4:$Q$1000)+SUMIF(OtherSubjects!$P$4:$P$1000,$C170,OtherSubjects!$Q$4:$Q$1000)</f>
        <v>0</v>
      </c>
    </row>
    <row r="171" spans="1:19">
      <c r="A171" s="239">
        <v>167</v>
      </c>
      <c r="B171" s="240" t="s">
        <v>409</v>
      </c>
      <c r="C171" s="240"/>
      <c r="D171" s="241"/>
      <c r="E171" s="241"/>
      <c r="F171" s="241"/>
      <c r="G171" s="241"/>
      <c r="H171" s="241"/>
      <c r="I171" s="241"/>
      <c r="J171" s="260"/>
      <c r="K171" s="241"/>
      <c r="L171" s="241"/>
      <c r="M171" s="241"/>
      <c r="N171" s="258"/>
      <c r="O171" s="240"/>
      <c r="P171" s="240"/>
      <c r="Q171" s="258"/>
      <c r="R171" s="274">
        <f>SUMIF(Physics!$B$4:$B$1000,$C171,Physics!$C$4:$C$1000)+SUMIF(IITPhysics!$B$4:$B$1000,$C171,IITPhysics!$C$4:$C$1000)+SUMIF(Chem!$B$4:$B$1000,$C171,Chem!$C$4:$C$1000)+SUMIF(IITChem!$B$4:$B$1000,$C171,IITChem!$C$4:$C$1000)+SUMIF(Maths!$B$4:$B$1000,$C171,Maths!$C$4:$C$1000)+SUMIF(IITMaths!$B$4:$B$1000,$C171,IITMaths!$C$4:$C$1000)+SUMIF(Bio!$B$4:$B$1000,$C171,Bio!$C$4:$C$1000)+SUMIF(FourthLecture!$B$4:$B$1000,$C171,FourthLecture!$C$4:$C$1000)+SUMIF(OtherSubjects!$B$4:$B$1000,$C171,OtherSubjects!$C$4:$C$1000)</f>
        <v>0</v>
      </c>
      <c r="S171" s="269">
        <f>SUMIF(Physics!$P$4:$P$1000,$C171,Physics!$Q$4:$Q$1000)+SUMIF(IITPhysics!$P$4:$P$1000,$C171,IITPhysics!$Q$4:$Q$1000)+SUMIF(Chem!$P$4:$P$1000,$C171,Chem!$Q$4:$Q$1000)+SUMIF(IITChem!$P$4:$P$1000,$C171,IITChem!$Q$4:$Q$1000)+SUMIF(Maths!$P$4:$P$1000,$C171,Maths!$Q$4:$Q$1000)+SUMIF(IITMaths!$P$4:$P$1000,$C171,IITMaths!$Q$4:$Q$1000)+SUMIF(Bio!$P$4:$P$1000,$C171,Bio!$Q$4:$Q$1000)+SUMIF(FourthLecture!$P$4:$P$1000,$C171,FourthLecture!$Q$4:$Q$1000)+SUMIF(OtherSubjects!$P$4:$P$1000,$C171,OtherSubjects!$Q$4:$Q$1000)</f>
        <v>0</v>
      </c>
    </row>
    <row r="172" spans="1:19">
      <c r="A172" s="239">
        <v>168</v>
      </c>
      <c r="B172" s="240" t="s">
        <v>410</v>
      </c>
      <c r="C172" s="240"/>
      <c r="D172" s="241"/>
      <c r="E172" s="241"/>
      <c r="F172" s="241"/>
      <c r="G172" s="241"/>
      <c r="H172" s="241"/>
      <c r="I172" s="241"/>
      <c r="J172" s="260"/>
      <c r="K172" s="241"/>
      <c r="L172" s="241"/>
      <c r="M172" s="241"/>
      <c r="N172" s="258"/>
      <c r="O172" s="240"/>
      <c r="P172" s="240"/>
      <c r="Q172" s="258"/>
      <c r="R172" s="274">
        <f>SUMIF(Physics!$B$4:$B$1000,$C172,Physics!$C$4:$C$1000)+SUMIF(IITPhysics!$B$4:$B$1000,$C172,IITPhysics!$C$4:$C$1000)+SUMIF(Chem!$B$4:$B$1000,$C172,Chem!$C$4:$C$1000)+SUMIF(IITChem!$B$4:$B$1000,$C172,IITChem!$C$4:$C$1000)+SUMIF(Maths!$B$4:$B$1000,$C172,Maths!$C$4:$C$1000)+SUMIF(IITMaths!$B$4:$B$1000,$C172,IITMaths!$C$4:$C$1000)+SUMIF(Bio!$B$4:$B$1000,$C172,Bio!$C$4:$C$1000)+SUMIF(FourthLecture!$B$4:$B$1000,$C172,FourthLecture!$C$4:$C$1000)+SUMIF(OtherSubjects!$B$4:$B$1000,$C172,OtherSubjects!$C$4:$C$1000)</f>
        <v>0</v>
      </c>
      <c r="S172" s="269">
        <f>SUMIF(Physics!$P$4:$P$1000,$C172,Physics!$Q$4:$Q$1000)+SUMIF(IITPhysics!$P$4:$P$1000,$C172,IITPhysics!$Q$4:$Q$1000)+SUMIF(Chem!$P$4:$P$1000,$C172,Chem!$Q$4:$Q$1000)+SUMIF(IITChem!$P$4:$P$1000,$C172,IITChem!$Q$4:$Q$1000)+SUMIF(Maths!$P$4:$P$1000,$C172,Maths!$Q$4:$Q$1000)+SUMIF(IITMaths!$P$4:$P$1000,$C172,IITMaths!$Q$4:$Q$1000)+SUMIF(Bio!$P$4:$P$1000,$C172,Bio!$Q$4:$Q$1000)+SUMIF(FourthLecture!$P$4:$P$1000,$C172,FourthLecture!$Q$4:$Q$1000)+SUMIF(OtherSubjects!$P$4:$P$1000,$C172,OtherSubjects!$Q$4:$Q$1000)</f>
        <v>0</v>
      </c>
    </row>
    <row r="173" spans="1:19">
      <c r="A173" s="239">
        <v>169</v>
      </c>
      <c r="B173" s="240" t="s">
        <v>411</v>
      </c>
      <c r="C173" s="240"/>
      <c r="D173" s="241"/>
      <c r="E173" s="241"/>
      <c r="F173" s="241"/>
      <c r="G173" s="241"/>
      <c r="H173" s="241"/>
      <c r="I173" s="241"/>
      <c r="J173" s="260"/>
      <c r="K173" s="241"/>
      <c r="L173" s="241"/>
      <c r="M173" s="241"/>
      <c r="N173" s="258"/>
      <c r="O173" s="240"/>
      <c r="P173" s="240"/>
      <c r="Q173" s="258"/>
      <c r="R173" s="274">
        <f>SUMIF(Physics!$B$4:$B$1000,$C173,Physics!$C$4:$C$1000)+SUMIF(IITPhysics!$B$4:$B$1000,$C173,IITPhysics!$C$4:$C$1000)+SUMIF(Chem!$B$4:$B$1000,$C173,Chem!$C$4:$C$1000)+SUMIF(IITChem!$B$4:$B$1000,$C173,IITChem!$C$4:$C$1000)+SUMIF(Maths!$B$4:$B$1000,$C173,Maths!$C$4:$C$1000)+SUMIF(IITMaths!$B$4:$B$1000,$C173,IITMaths!$C$4:$C$1000)+SUMIF(Bio!$B$4:$B$1000,$C173,Bio!$C$4:$C$1000)+SUMIF(FourthLecture!$B$4:$B$1000,$C173,FourthLecture!$C$4:$C$1000)+SUMIF(OtherSubjects!$B$4:$B$1000,$C173,OtherSubjects!$C$4:$C$1000)</f>
        <v>0</v>
      </c>
      <c r="S173" s="269">
        <f>SUMIF(Physics!$P$4:$P$1000,$C173,Physics!$Q$4:$Q$1000)+SUMIF(IITPhysics!$P$4:$P$1000,$C173,IITPhysics!$Q$4:$Q$1000)+SUMIF(Chem!$P$4:$P$1000,$C173,Chem!$Q$4:$Q$1000)+SUMIF(IITChem!$P$4:$P$1000,$C173,IITChem!$Q$4:$Q$1000)+SUMIF(Maths!$P$4:$P$1000,$C173,Maths!$Q$4:$Q$1000)+SUMIF(IITMaths!$P$4:$P$1000,$C173,IITMaths!$Q$4:$Q$1000)+SUMIF(Bio!$P$4:$P$1000,$C173,Bio!$Q$4:$Q$1000)+SUMIF(FourthLecture!$P$4:$P$1000,$C173,FourthLecture!$Q$4:$Q$1000)+SUMIF(OtherSubjects!$P$4:$P$1000,$C173,OtherSubjects!$Q$4:$Q$1000)</f>
        <v>0</v>
      </c>
    </row>
    <row r="174" spans="1:19">
      <c r="A174" s="239">
        <v>170</v>
      </c>
      <c r="B174" s="240" t="s">
        <v>412</v>
      </c>
      <c r="C174" s="240"/>
      <c r="D174" s="241"/>
      <c r="E174" s="241"/>
      <c r="F174" s="241"/>
      <c r="G174" s="241"/>
      <c r="H174" s="241"/>
      <c r="I174" s="241"/>
      <c r="J174" s="260"/>
      <c r="K174" s="241"/>
      <c r="L174" s="241"/>
      <c r="M174" s="241"/>
      <c r="N174" s="258"/>
      <c r="O174" s="240"/>
      <c r="P174" s="240"/>
      <c r="Q174" s="258"/>
      <c r="R174" s="274">
        <f>SUMIF(Physics!$B$4:$B$1000,$C174,Physics!$C$4:$C$1000)+SUMIF(IITPhysics!$B$4:$B$1000,$C174,IITPhysics!$C$4:$C$1000)+SUMIF(Chem!$B$4:$B$1000,$C174,Chem!$C$4:$C$1000)+SUMIF(IITChem!$B$4:$B$1000,$C174,IITChem!$C$4:$C$1000)+SUMIF(Maths!$B$4:$B$1000,$C174,Maths!$C$4:$C$1000)+SUMIF(IITMaths!$B$4:$B$1000,$C174,IITMaths!$C$4:$C$1000)+SUMIF(Bio!$B$4:$B$1000,$C174,Bio!$C$4:$C$1000)+SUMIF(FourthLecture!$B$4:$B$1000,$C174,FourthLecture!$C$4:$C$1000)+SUMIF(OtherSubjects!$B$4:$B$1000,$C174,OtherSubjects!$C$4:$C$1000)</f>
        <v>0</v>
      </c>
      <c r="S174" s="269">
        <f>SUMIF(Physics!$P$4:$P$1000,$C174,Physics!$Q$4:$Q$1000)+SUMIF(IITPhysics!$P$4:$P$1000,$C174,IITPhysics!$Q$4:$Q$1000)+SUMIF(Chem!$P$4:$P$1000,$C174,Chem!$Q$4:$Q$1000)+SUMIF(IITChem!$P$4:$P$1000,$C174,IITChem!$Q$4:$Q$1000)+SUMIF(Maths!$P$4:$P$1000,$C174,Maths!$Q$4:$Q$1000)+SUMIF(IITMaths!$P$4:$P$1000,$C174,IITMaths!$Q$4:$Q$1000)+SUMIF(Bio!$P$4:$P$1000,$C174,Bio!$Q$4:$Q$1000)+SUMIF(FourthLecture!$P$4:$P$1000,$C174,FourthLecture!$Q$4:$Q$1000)+SUMIF(OtherSubjects!$P$4:$P$1000,$C174,OtherSubjects!$Q$4:$Q$1000)</f>
        <v>0</v>
      </c>
    </row>
    <row r="175" spans="1:19">
      <c r="A175" s="239">
        <v>171</v>
      </c>
      <c r="B175" s="240" t="s">
        <v>413</v>
      </c>
      <c r="C175" s="240"/>
      <c r="D175" s="241"/>
      <c r="E175" s="241"/>
      <c r="F175" s="241"/>
      <c r="G175" s="241"/>
      <c r="H175" s="241"/>
      <c r="I175" s="241"/>
      <c r="J175" s="260"/>
      <c r="K175" s="241"/>
      <c r="L175" s="241"/>
      <c r="M175" s="241"/>
      <c r="N175" s="258"/>
      <c r="O175" s="240"/>
      <c r="P175" s="240"/>
      <c r="Q175" s="258"/>
      <c r="R175" s="274">
        <f>SUMIF(Physics!$B$4:$B$1000,$C175,Physics!$C$4:$C$1000)+SUMIF(IITPhysics!$B$4:$B$1000,$C175,IITPhysics!$C$4:$C$1000)+SUMIF(Chem!$B$4:$B$1000,$C175,Chem!$C$4:$C$1000)+SUMIF(IITChem!$B$4:$B$1000,$C175,IITChem!$C$4:$C$1000)+SUMIF(Maths!$B$4:$B$1000,$C175,Maths!$C$4:$C$1000)+SUMIF(IITMaths!$B$4:$B$1000,$C175,IITMaths!$C$4:$C$1000)+SUMIF(Bio!$B$4:$B$1000,$C175,Bio!$C$4:$C$1000)+SUMIF(FourthLecture!$B$4:$B$1000,$C175,FourthLecture!$C$4:$C$1000)+SUMIF(OtherSubjects!$B$4:$B$1000,$C175,OtherSubjects!$C$4:$C$1000)</f>
        <v>0</v>
      </c>
      <c r="S175" s="269">
        <f>SUMIF(Physics!$P$4:$P$1000,$C175,Physics!$Q$4:$Q$1000)+SUMIF(IITPhysics!$P$4:$P$1000,$C175,IITPhysics!$Q$4:$Q$1000)+SUMIF(Chem!$P$4:$P$1000,$C175,Chem!$Q$4:$Q$1000)+SUMIF(IITChem!$P$4:$P$1000,$C175,IITChem!$Q$4:$Q$1000)+SUMIF(Maths!$P$4:$P$1000,$C175,Maths!$Q$4:$Q$1000)+SUMIF(IITMaths!$P$4:$P$1000,$C175,IITMaths!$Q$4:$Q$1000)+SUMIF(Bio!$P$4:$P$1000,$C175,Bio!$Q$4:$Q$1000)+SUMIF(FourthLecture!$P$4:$P$1000,$C175,FourthLecture!$Q$4:$Q$1000)+SUMIF(OtherSubjects!$P$4:$P$1000,$C175,OtherSubjects!$Q$4:$Q$1000)</f>
        <v>0</v>
      </c>
    </row>
    <row r="176" spans="1:19">
      <c r="A176" s="239">
        <v>172</v>
      </c>
      <c r="B176" s="240" t="s">
        <v>414</v>
      </c>
      <c r="C176" s="240"/>
      <c r="D176" s="241"/>
      <c r="E176" s="241"/>
      <c r="F176" s="241"/>
      <c r="G176" s="241"/>
      <c r="H176" s="241"/>
      <c r="I176" s="241"/>
      <c r="J176" s="260"/>
      <c r="K176" s="241"/>
      <c r="L176" s="241"/>
      <c r="M176" s="241"/>
      <c r="N176" s="258"/>
      <c r="O176" s="240"/>
      <c r="P176" s="240"/>
      <c r="Q176" s="258"/>
      <c r="R176" s="274">
        <f>SUMIF(Physics!$B$4:$B$1000,$C176,Physics!$C$4:$C$1000)+SUMIF(IITPhysics!$B$4:$B$1000,$C176,IITPhysics!$C$4:$C$1000)+SUMIF(Chem!$B$4:$B$1000,$C176,Chem!$C$4:$C$1000)+SUMIF(IITChem!$B$4:$B$1000,$C176,IITChem!$C$4:$C$1000)+SUMIF(Maths!$B$4:$B$1000,$C176,Maths!$C$4:$C$1000)+SUMIF(IITMaths!$B$4:$B$1000,$C176,IITMaths!$C$4:$C$1000)+SUMIF(Bio!$B$4:$B$1000,$C176,Bio!$C$4:$C$1000)+SUMIF(FourthLecture!$B$4:$B$1000,$C176,FourthLecture!$C$4:$C$1000)+SUMIF(OtherSubjects!$B$4:$B$1000,$C176,OtherSubjects!$C$4:$C$1000)</f>
        <v>0</v>
      </c>
      <c r="S176" s="269">
        <f>SUMIF(Physics!$P$4:$P$1000,$C176,Physics!$Q$4:$Q$1000)+SUMIF(IITPhysics!$P$4:$P$1000,$C176,IITPhysics!$Q$4:$Q$1000)+SUMIF(Chem!$P$4:$P$1000,$C176,Chem!$Q$4:$Q$1000)+SUMIF(IITChem!$P$4:$P$1000,$C176,IITChem!$Q$4:$Q$1000)+SUMIF(Maths!$P$4:$P$1000,$C176,Maths!$Q$4:$Q$1000)+SUMIF(IITMaths!$P$4:$P$1000,$C176,IITMaths!$Q$4:$Q$1000)+SUMIF(Bio!$P$4:$P$1000,$C176,Bio!$Q$4:$Q$1000)+SUMIF(FourthLecture!$P$4:$P$1000,$C176,FourthLecture!$Q$4:$Q$1000)+SUMIF(OtherSubjects!$P$4:$P$1000,$C176,OtherSubjects!$Q$4:$Q$1000)</f>
        <v>0</v>
      </c>
    </row>
    <row r="177" spans="1:19">
      <c r="A177" s="239">
        <v>173</v>
      </c>
      <c r="B177" s="240" t="s">
        <v>415</v>
      </c>
      <c r="C177" s="240"/>
      <c r="D177" s="241"/>
      <c r="E177" s="241"/>
      <c r="F177" s="241"/>
      <c r="G177" s="241"/>
      <c r="H177" s="241"/>
      <c r="I177" s="241"/>
      <c r="J177" s="260"/>
      <c r="K177" s="241"/>
      <c r="L177" s="241"/>
      <c r="M177" s="241"/>
      <c r="N177" s="258"/>
      <c r="O177" s="240"/>
      <c r="P177" s="240"/>
      <c r="Q177" s="258"/>
      <c r="R177" s="274">
        <f>SUMIF(Physics!$B$4:$B$1000,$C177,Physics!$C$4:$C$1000)+SUMIF(IITPhysics!$B$4:$B$1000,$C177,IITPhysics!$C$4:$C$1000)+SUMIF(Chem!$B$4:$B$1000,$C177,Chem!$C$4:$C$1000)+SUMIF(IITChem!$B$4:$B$1000,$C177,IITChem!$C$4:$C$1000)+SUMIF(Maths!$B$4:$B$1000,$C177,Maths!$C$4:$C$1000)+SUMIF(IITMaths!$B$4:$B$1000,$C177,IITMaths!$C$4:$C$1000)+SUMIF(Bio!$B$4:$B$1000,$C177,Bio!$C$4:$C$1000)+SUMIF(FourthLecture!$B$4:$B$1000,$C177,FourthLecture!$C$4:$C$1000)+SUMIF(OtherSubjects!$B$4:$B$1000,$C177,OtherSubjects!$C$4:$C$1000)</f>
        <v>0</v>
      </c>
      <c r="S177" s="269">
        <f>SUMIF(Physics!$P$4:$P$1000,$C177,Physics!$Q$4:$Q$1000)+SUMIF(IITPhysics!$P$4:$P$1000,$C177,IITPhysics!$Q$4:$Q$1000)+SUMIF(Chem!$P$4:$P$1000,$C177,Chem!$Q$4:$Q$1000)+SUMIF(IITChem!$P$4:$P$1000,$C177,IITChem!$Q$4:$Q$1000)+SUMIF(Maths!$P$4:$P$1000,$C177,Maths!$Q$4:$Q$1000)+SUMIF(IITMaths!$P$4:$P$1000,$C177,IITMaths!$Q$4:$Q$1000)+SUMIF(Bio!$P$4:$P$1000,$C177,Bio!$Q$4:$Q$1000)+SUMIF(FourthLecture!$P$4:$P$1000,$C177,FourthLecture!$Q$4:$Q$1000)+SUMIF(OtherSubjects!$P$4:$P$1000,$C177,OtherSubjects!$Q$4:$Q$1000)</f>
        <v>0</v>
      </c>
    </row>
    <row r="178" spans="1:19">
      <c r="A178" s="239">
        <v>174</v>
      </c>
      <c r="B178" s="240" t="s">
        <v>416</v>
      </c>
      <c r="C178" s="240"/>
      <c r="D178" s="241"/>
      <c r="E178" s="241"/>
      <c r="F178" s="241"/>
      <c r="G178" s="241"/>
      <c r="H178" s="241"/>
      <c r="I178" s="241"/>
      <c r="J178" s="260"/>
      <c r="K178" s="241"/>
      <c r="L178" s="241"/>
      <c r="M178" s="241"/>
      <c r="N178" s="258"/>
      <c r="O178" s="240"/>
      <c r="P178" s="240"/>
      <c r="Q178" s="258"/>
      <c r="R178" s="274">
        <f>SUMIF(Physics!$B$4:$B$1000,$C178,Physics!$C$4:$C$1000)+SUMIF(IITPhysics!$B$4:$B$1000,$C178,IITPhysics!$C$4:$C$1000)+SUMIF(Chem!$B$4:$B$1000,$C178,Chem!$C$4:$C$1000)+SUMIF(IITChem!$B$4:$B$1000,$C178,IITChem!$C$4:$C$1000)+SUMIF(Maths!$B$4:$B$1000,$C178,Maths!$C$4:$C$1000)+SUMIF(IITMaths!$B$4:$B$1000,$C178,IITMaths!$C$4:$C$1000)+SUMIF(Bio!$B$4:$B$1000,$C178,Bio!$C$4:$C$1000)+SUMIF(FourthLecture!$B$4:$B$1000,$C178,FourthLecture!$C$4:$C$1000)+SUMIF(OtherSubjects!$B$4:$B$1000,$C178,OtherSubjects!$C$4:$C$1000)</f>
        <v>0</v>
      </c>
      <c r="S178" s="269">
        <f>SUMIF(Physics!$P$4:$P$1000,$C178,Physics!$Q$4:$Q$1000)+SUMIF(IITPhysics!$P$4:$P$1000,$C178,IITPhysics!$Q$4:$Q$1000)+SUMIF(Chem!$P$4:$P$1000,$C178,Chem!$Q$4:$Q$1000)+SUMIF(IITChem!$P$4:$P$1000,$C178,IITChem!$Q$4:$Q$1000)+SUMIF(Maths!$P$4:$P$1000,$C178,Maths!$Q$4:$Q$1000)+SUMIF(IITMaths!$P$4:$P$1000,$C178,IITMaths!$Q$4:$Q$1000)+SUMIF(Bio!$P$4:$P$1000,$C178,Bio!$Q$4:$Q$1000)+SUMIF(FourthLecture!$P$4:$P$1000,$C178,FourthLecture!$Q$4:$Q$1000)+SUMIF(OtherSubjects!$P$4:$P$1000,$C178,OtherSubjects!$Q$4:$Q$1000)</f>
        <v>0</v>
      </c>
    </row>
    <row r="179" spans="1:19">
      <c r="A179" s="239">
        <v>175</v>
      </c>
      <c r="B179" s="240" t="s">
        <v>417</v>
      </c>
      <c r="C179" s="240"/>
      <c r="D179" s="241"/>
      <c r="E179" s="241"/>
      <c r="F179" s="241"/>
      <c r="G179" s="241"/>
      <c r="H179" s="241"/>
      <c r="I179" s="241"/>
      <c r="J179" s="260"/>
      <c r="K179" s="241"/>
      <c r="L179" s="241"/>
      <c r="M179" s="241"/>
      <c r="N179" s="258"/>
      <c r="O179" s="240"/>
      <c r="P179" s="240"/>
      <c r="Q179" s="258"/>
      <c r="R179" s="274">
        <f>SUMIF(Physics!$B$4:$B$1000,$C179,Physics!$C$4:$C$1000)+SUMIF(IITPhysics!$B$4:$B$1000,$C179,IITPhysics!$C$4:$C$1000)+SUMIF(Chem!$B$4:$B$1000,$C179,Chem!$C$4:$C$1000)+SUMIF(IITChem!$B$4:$B$1000,$C179,IITChem!$C$4:$C$1000)+SUMIF(Maths!$B$4:$B$1000,$C179,Maths!$C$4:$C$1000)+SUMIF(IITMaths!$B$4:$B$1000,$C179,IITMaths!$C$4:$C$1000)+SUMIF(Bio!$B$4:$B$1000,$C179,Bio!$C$4:$C$1000)+SUMIF(FourthLecture!$B$4:$B$1000,$C179,FourthLecture!$C$4:$C$1000)+SUMIF(OtherSubjects!$B$4:$B$1000,$C179,OtherSubjects!$C$4:$C$1000)</f>
        <v>0</v>
      </c>
      <c r="S179" s="269">
        <f>SUMIF(Physics!$P$4:$P$1000,$C179,Physics!$Q$4:$Q$1000)+SUMIF(IITPhysics!$P$4:$P$1000,$C179,IITPhysics!$Q$4:$Q$1000)+SUMIF(Chem!$P$4:$P$1000,$C179,Chem!$Q$4:$Q$1000)+SUMIF(IITChem!$P$4:$P$1000,$C179,IITChem!$Q$4:$Q$1000)+SUMIF(Maths!$P$4:$P$1000,$C179,Maths!$Q$4:$Q$1000)+SUMIF(IITMaths!$P$4:$P$1000,$C179,IITMaths!$Q$4:$Q$1000)+SUMIF(Bio!$P$4:$P$1000,$C179,Bio!$Q$4:$Q$1000)+SUMIF(FourthLecture!$P$4:$P$1000,$C179,FourthLecture!$Q$4:$Q$1000)+SUMIF(OtherSubjects!$P$4:$P$1000,$C179,OtherSubjects!$Q$4:$Q$1000)</f>
        <v>0</v>
      </c>
    </row>
    <row r="180" spans="1:19">
      <c r="A180" s="239">
        <v>176</v>
      </c>
      <c r="B180" s="240" t="s">
        <v>418</v>
      </c>
      <c r="C180" s="240"/>
      <c r="D180" s="241"/>
      <c r="E180" s="241"/>
      <c r="F180" s="241"/>
      <c r="G180" s="241"/>
      <c r="H180" s="241"/>
      <c r="I180" s="241"/>
      <c r="J180" s="260"/>
      <c r="K180" s="241"/>
      <c r="L180" s="241"/>
      <c r="M180" s="241"/>
      <c r="N180" s="258"/>
      <c r="O180" s="240"/>
      <c r="P180" s="240"/>
      <c r="Q180" s="258"/>
      <c r="R180" s="274">
        <f>SUMIF(Physics!$B$4:$B$1000,$C180,Physics!$C$4:$C$1000)+SUMIF(IITPhysics!$B$4:$B$1000,$C180,IITPhysics!$C$4:$C$1000)+SUMIF(Chem!$B$4:$B$1000,$C180,Chem!$C$4:$C$1000)+SUMIF(IITChem!$B$4:$B$1000,$C180,IITChem!$C$4:$C$1000)+SUMIF(Maths!$B$4:$B$1000,$C180,Maths!$C$4:$C$1000)+SUMIF(IITMaths!$B$4:$B$1000,$C180,IITMaths!$C$4:$C$1000)+SUMIF(Bio!$B$4:$B$1000,$C180,Bio!$C$4:$C$1000)+SUMIF(FourthLecture!$B$4:$B$1000,$C180,FourthLecture!$C$4:$C$1000)+SUMIF(OtherSubjects!$B$4:$B$1000,$C180,OtherSubjects!$C$4:$C$1000)</f>
        <v>0</v>
      </c>
      <c r="S180" s="269">
        <f>SUMIF(Physics!$P$4:$P$1000,$C180,Physics!$Q$4:$Q$1000)+SUMIF(IITPhysics!$P$4:$P$1000,$C180,IITPhysics!$Q$4:$Q$1000)+SUMIF(Chem!$P$4:$P$1000,$C180,Chem!$Q$4:$Q$1000)+SUMIF(IITChem!$P$4:$P$1000,$C180,IITChem!$Q$4:$Q$1000)+SUMIF(Maths!$P$4:$P$1000,$C180,Maths!$Q$4:$Q$1000)+SUMIF(IITMaths!$P$4:$P$1000,$C180,IITMaths!$Q$4:$Q$1000)+SUMIF(Bio!$P$4:$P$1000,$C180,Bio!$Q$4:$Q$1000)+SUMIF(FourthLecture!$P$4:$P$1000,$C180,FourthLecture!$Q$4:$Q$1000)+SUMIF(OtherSubjects!$P$4:$P$1000,$C180,OtherSubjects!$Q$4:$Q$1000)</f>
        <v>0</v>
      </c>
    </row>
    <row r="181" spans="1:19">
      <c r="A181" s="239">
        <v>177</v>
      </c>
      <c r="B181" s="240" t="s">
        <v>419</v>
      </c>
      <c r="C181" s="240"/>
      <c r="D181" s="241"/>
      <c r="E181" s="241"/>
      <c r="F181" s="241"/>
      <c r="G181" s="241"/>
      <c r="H181" s="241"/>
      <c r="I181" s="241"/>
      <c r="J181" s="260"/>
      <c r="K181" s="241"/>
      <c r="L181" s="241"/>
      <c r="M181" s="241"/>
      <c r="N181" s="258"/>
      <c r="O181" s="240"/>
      <c r="P181" s="240"/>
      <c r="Q181" s="258"/>
      <c r="R181" s="274">
        <f>SUMIF(Physics!$B$4:$B$1000,$C181,Physics!$C$4:$C$1000)+SUMIF(IITPhysics!$B$4:$B$1000,$C181,IITPhysics!$C$4:$C$1000)+SUMIF(Chem!$B$4:$B$1000,$C181,Chem!$C$4:$C$1000)+SUMIF(IITChem!$B$4:$B$1000,$C181,IITChem!$C$4:$C$1000)+SUMIF(Maths!$B$4:$B$1000,$C181,Maths!$C$4:$C$1000)+SUMIF(IITMaths!$B$4:$B$1000,$C181,IITMaths!$C$4:$C$1000)+SUMIF(Bio!$B$4:$B$1000,$C181,Bio!$C$4:$C$1000)+SUMIF(FourthLecture!$B$4:$B$1000,$C181,FourthLecture!$C$4:$C$1000)+SUMIF(OtherSubjects!$B$4:$B$1000,$C181,OtherSubjects!$C$4:$C$1000)</f>
        <v>0</v>
      </c>
      <c r="S181" s="269">
        <f>SUMIF(Physics!$P$4:$P$1000,$C181,Physics!$Q$4:$Q$1000)+SUMIF(IITPhysics!$P$4:$P$1000,$C181,IITPhysics!$Q$4:$Q$1000)+SUMIF(Chem!$P$4:$P$1000,$C181,Chem!$Q$4:$Q$1000)+SUMIF(IITChem!$P$4:$P$1000,$C181,IITChem!$Q$4:$Q$1000)+SUMIF(Maths!$P$4:$P$1000,$C181,Maths!$Q$4:$Q$1000)+SUMIF(IITMaths!$P$4:$P$1000,$C181,IITMaths!$Q$4:$Q$1000)+SUMIF(Bio!$P$4:$P$1000,$C181,Bio!$Q$4:$Q$1000)+SUMIF(FourthLecture!$P$4:$P$1000,$C181,FourthLecture!$Q$4:$Q$1000)+SUMIF(OtherSubjects!$P$4:$P$1000,$C181,OtherSubjects!$Q$4:$Q$1000)</f>
        <v>0</v>
      </c>
    </row>
    <row r="182" spans="1:19">
      <c r="A182" s="239">
        <v>178</v>
      </c>
      <c r="B182" s="240" t="s">
        <v>420</v>
      </c>
      <c r="C182" s="240"/>
      <c r="D182" s="241"/>
      <c r="E182" s="241"/>
      <c r="F182" s="241"/>
      <c r="G182" s="241"/>
      <c r="H182" s="241"/>
      <c r="I182" s="241"/>
      <c r="J182" s="260"/>
      <c r="K182" s="241"/>
      <c r="L182" s="241"/>
      <c r="M182" s="241"/>
      <c r="N182" s="258"/>
      <c r="O182" s="240"/>
      <c r="P182" s="240"/>
      <c r="Q182" s="258"/>
      <c r="R182" s="274">
        <f>SUMIF(Physics!$B$4:$B$1000,$C182,Physics!$C$4:$C$1000)+SUMIF(IITPhysics!$B$4:$B$1000,$C182,IITPhysics!$C$4:$C$1000)+SUMIF(Chem!$B$4:$B$1000,$C182,Chem!$C$4:$C$1000)+SUMIF(IITChem!$B$4:$B$1000,$C182,IITChem!$C$4:$C$1000)+SUMIF(Maths!$B$4:$B$1000,$C182,Maths!$C$4:$C$1000)+SUMIF(IITMaths!$B$4:$B$1000,$C182,IITMaths!$C$4:$C$1000)+SUMIF(Bio!$B$4:$B$1000,$C182,Bio!$C$4:$C$1000)+SUMIF(FourthLecture!$B$4:$B$1000,$C182,FourthLecture!$C$4:$C$1000)+SUMIF(OtherSubjects!$B$4:$B$1000,$C182,OtherSubjects!$C$4:$C$1000)</f>
        <v>0</v>
      </c>
      <c r="S182" s="269">
        <f>SUMIF(Physics!$P$4:$P$1000,$C182,Physics!$Q$4:$Q$1000)+SUMIF(IITPhysics!$P$4:$P$1000,$C182,IITPhysics!$Q$4:$Q$1000)+SUMIF(Chem!$P$4:$P$1000,$C182,Chem!$Q$4:$Q$1000)+SUMIF(IITChem!$P$4:$P$1000,$C182,IITChem!$Q$4:$Q$1000)+SUMIF(Maths!$P$4:$P$1000,$C182,Maths!$Q$4:$Q$1000)+SUMIF(IITMaths!$P$4:$P$1000,$C182,IITMaths!$Q$4:$Q$1000)+SUMIF(Bio!$P$4:$P$1000,$C182,Bio!$Q$4:$Q$1000)+SUMIF(FourthLecture!$P$4:$P$1000,$C182,FourthLecture!$Q$4:$Q$1000)+SUMIF(OtherSubjects!$P$4:$P$1000,$C182,OtherSubjects!$Q$4:$Q$1000)</f>
        <v>0</v>
      </c>
    </row>
    <row r="183" spans="1:19">
      <c r="A183" s="239">
        <v>179</v>
      </c>
      <c r="B183" s="240" t="s">
        <v>421</v>
      </c>
      <c r="C183" s="240"/>
      <c r="D183" s="241"/>
      <c r="E183" s="241"/>
      <c r="F183" s="241"/>
      <c r="G183" s="241"/>
      <c r="H183" s="241"/>
      <c r="I183" s="241"/>
      <c r="J183" s="260"/>
      <c r="K183" s="241"/>
      <c r="L183" s="241"/>
      <c r="M183" s="241"/>
      <c r="N183" s="258"/>
      <c r="O183" s="240"/>
      <c r="P183" s="240"/>
      <c r="Q183" s="258"/>
      <c r="R183" s="274">
        <f>SUMIF(Physics!$B$4:$B$1000,$C183,Physics!$C$4:$C$1000)+SUMIF(IITPhysics!$B$4:$B$1000,$C183,IITPhysics!$C$4:$C$1000)+SUMIF(Chem!$B$4:$B$1000,$C183,Chem!$C$4:$C$1000)+SUMIF(IITChem!$B$4:$B$1000,$C183,IITChem!$C$4:$C$1000)+SUMIF(Maths!$B$4:$B$1000,$C183,Maths!$C$4:$C$1000)+SUMIF(IITMaths!$B$4:$B$1000,$C183,IITMaths!$C$4:$C$1000)+SUMIF(Bio!$B$4:$B$1000,$C183,Bio!$C$4:$C$1000)+SUMIF(FourthLecture!$B$4:$B$1000,$C183,FourthLecture!$C$4:$C$1000)+SUMIF(OtherSubjects!$B$4:$B$1000,$C183,OtherSubjects!$C$4:$C$1000)</f>
        <v>0</v>
      </c>
      <c r="S183" s="269">
        <f>SUMIF(Physics!$P$4:$P$1000,$C183,Physics!$Q$4:$Q$1000)+SUMIF(IITPhysics!$P$4:$P$1000,$C183,IITPhysics!$Q$4:$Q$1000)+SUMIF(Chem!$P$4:$P$1000,$C183,Chem!$Q$4:$Q$1000)+SUMIF(IITChem!$P$4:$P$1000,$C183,IITChem!$Q$4:$Q$1000)+SUMIF(Maths!$P$4:$P$1000,$C183,Maths!$Q$4:$Q$1000)+SUMIF(IITMaths!$P$4:$P$1000,$C183,IITMaths!$Q$4:$Q$1000)+SUMIF(Bio!$P$4:$P$1000,$C183,Bio!$Q$4:$Q$1000)+SUMIF(FourthLecture!$P$4:$P$1000,$C183,FourthLecture!$Q$4:$Q$1000)+SUMIF(OtherSubjects!$P$4:$P$1000,$C183,OtherSubjects!$Q$4:$Q$1000)</f>
        <v>0</v>
      </c>
    </row>
    <row r="184" spans="1:19">
      <c r="A184" s="239">
        <v>180</v>
      </c>
      <c r="B184" s="240" t="s">
        <v>422</v>
      </c>
      <c r="C184" s="240"/>
      <c r="D184" s="241"/>
      <c r="E184" s="241"/>
      <c r="F184" s="241"/>
      <c r="G184" s="241"/>
      <c r="H184" s="241"/>
      <c r="I184" s="241"/>
      <c r="J184" s="260"/>
      <c r="K184" s="241"/>
      <c r="L184" s="241"/>
      <c r="M184" s="241"/>
      <c r="N184" s="258"/>
      <c r="O184" s="240"/>
      <c r="P184" s="240"/>
      <c r="Q184" s="258"/>
      <c r="R184" s="274">
        <f>SUMIF(Physics!$B$4:$B$1000,$C184,Physics!$C$4:$C$1000)+SUMIF(IITPhysics!$B$4:$B$1000,$C184,IITPhysics!$C$4:$C$1000)+SUMIF(Chem!$B$4:$B$1000,$C184,Chem!$C$4:$C$1000)+SUMIF(IITChem!$B$4:$B$1000,$C184,IITChem!$C$4:$C$1000)+SUMIF(Maths!$B$4:$B$1000,$C184,Maths!$C$4:$C$1000)+SUMIF(IITMaths!$B$4:$B$1000,$C184,IITMaths!$C$4:$C$1000)+SUMIF(Bio!$B$4:$B$1000,$C184,Bio!$C$4:$C$1000)+SUMIF(FourthLecture!$B$4:$B$1000,$C184,FourthLecture!$C$4:$C$1000)+SUMIF(OtherSubjects!$B$4:$B$1000,$C184,OtherSubjects!$C$4:$C$1000)</f>
        <v>0</v>
      </c>
      <c r="S184" s="269">
        <f>SUMIF(Physics!$P$4:$P$1000,$C184,Physics!$Q$4:$Q$1000)+SUMIF(IITPhysics!$P$4:$P$1000,$C184,IITPhysics!$Q$4:$Q$1000)+SUMIF(Chem!$P$4:$P$1000,$C184,Chem!$Q$4:$Q$1000)+SUMIF(IITChem!$P$4:$P$1000,$C184,IITChem!$Q$4:$Q$1000)+SUMIF(Maths!$P$4:$P$1000,$C184,Maths!$Q$4:$Q$1000)+SUMIF(IITMaths!$P$4:$P$1000,$C184,IITMaths!$Q$4:$Q$1000)+SUMIF(Bio!$P$4:$P$1000,$C184,Bio!$Q$4:$Q$1000)+SUMIF(FourthLecture!$P$4:$P$1000,$C184,FourthLecture!$Q$4:$Q$1000)+SUMIF(OtherSubjects!$P$4:$P$1000,$C184,OtherSubjects!$Q$4:$Q$1000)</f>
        <v>0</v>
      </c>
    </row>
    <row r="185" spans="1:19">
      <c r="A185" s="239">
        <v>181</v>
      </c>
      <c r="B185" s="240" t="s">
        <v>423</v>
      </c>
      <c r="C185" s="240"/>
      <c r="D185" s="241"/>
      <c r="E185" s="241"/>
      <c r="F185" s="241"/>
      <c r="G185" s="241"/>
      <c r="H185" s="241"/>
      <c r="I185" s="241"/>
      <c r="J185" s="260"/>
      <c r="K185" s="241"/>
      <c r="L185" s="241"/>
      <c r="M185" s="241"/>
      <c r="N185" s="258"/>
      <c r="O185" s="240"/>
      <c r="P185" s="240"/>
      <c r="Q185" s="258"/>
      <c r="R185" s="274">
        <f>SUMIF(Physics!$B$4:$B$1000,$C185,Physics!$C$4:$C$1000)+SUMIF(IITPhysics!$B$4:$B$1000,$C185,IITPhysics!$C$4:$C$1000)+SUMIF(Chem!$B$4:$B$1000,$C185,Chem!$C$4:$C$1000)+SUMIF(IITChem!$B$4:$B$1000,$C185,IITChem!$C$4:$C$1000)+SUMIF(Maths!$B$4:$B$1000,$C185,Maths!$C$4:$C$1000)+SUMIF(IITMaths!$B$4:$B$1000,$C185,IITMaths!$C$4:$C$1000)+SUMIF(Bio!$B$4:$B$1000,$C185,Bio!$C$4:$C$1000)+SUMIF(FourthLecture!$B$4:$B$1000,$C185,FourthLecture!$C$4:$C$1000)+SUMIF(OtherSubjects!$B$4:$B$1000,$C185,OtherSubjects!$C$4:$C$1000)</f>
        <v>0</v>
      </c>
      <c r="S185" s="269">
        <f>SUMIF(Physics!$P$4:$P$1000,$C185,Physics!$Q$4:$Q$1000)+SUMIF(IITPhysics!$P$4:$P$1000,$C185,IITPhysics!$Q$4:$Q$1000)+SUMIF(Chem!$P$4:$P$1000,$C185,Chem!$Q$4:$Q$1000)+SUMIF(IITChem!$P$4:$P$1000,$C185,IITChem!$Q$4:$Q$1000)+SUMIF(Maths!$P$4:$P$1000,$C185,Maths!$Q$4:$Q$1000)+SUMIF(IITMaths!$P$4:$P$1000,$C185,IITMaths!$Q$4:$Q$1000)+SUMIF(Bio!$P$4:$P$1000,$C185,Bio!$Q$4:$Q$1000)+SUMIF(FourthLecture!$P$4:$P$1000,$C185,FourthLecture!$Q$4:$Q$1000)+SUMIF(OtherSubjects!$P$4:$P$1000,$C185,OtherSubjects!$Q$4:$Q$1000)</f>
        <v>0</v>
      </c>
    </row>
    <row r="186" spans="1:19">
      <c r="A186" s="239">
        <v>182</v>
      </c>
      <c r="B186" s="240" t="s">
        <v>424</v>
      </c>
      <c r="C186" s="240"/>
      <c r="D186" s="241"/>
      <c r="E186" s="241"/>
      <c r="F186" s="241"/>
      <c r="G186" s="241"/>
      <c r="H186" s="241"/>
      <c r="I186" s="241"/>
      <c r="J186" s="260"/>
      <c r="K186" s="241"/>
      <c r="L186" s="241"/>
      <c r="M186" s="241"/>
      <c r="N186" s="258"/>
      <c r="O186" s="240"/>
      <c r="P186" s="240"/>
      <c r="Q186" s="258"/>
      <c r="R186" s="274">
        <f>SUMIF(Physics!$B$4:$B$1000,$C186,Physics!$C$4:$C$1000)+SUMIF(IITPhysics!$B$4:$B$1000,$C186,IITPhysics!$C$4:$C$1000)+SUMIF(Chem!$B$4:$B$1000,$C186,Chem!$C$4:$C$1000)+SUMIF(IITChem!$B$4:$B$1000,$C186,IITChem!$C$4:$C$1000)+SUMIF(Maths!$B$4:$B$1000,$C186,Maths!$C$4:$C$1000)+SUMIF(IITMaths!$B$4:$B$1000,$C186,IITMaths!$C$4:$C$1000)+SUMIF(Bio!$B$4:$B$1000,$C186,Bio!$C$4:$C$1000)+SUMIF(FourthLecture!$B$4:$B$1000,$C186,FourthLecture!$C$4:$C$1000)+SUMIF(OtherSubjects!$B$4:$B$1000,$C186,OtherSubjects!$C$4:$C$1000)</f>
        <v>0</v>
      </c>
      <c r="S186" s="269">
        <f>SUMIF(Physics!$P$4:$P$1000,$C186,Physics!$Q$4:$Q$1000)+SUMIF(IITPhysics!$P$4:$P$1000,$C186,IITPhysics!$Q$4:$Q$1000)+SUMIF(Chem!$P$4:$P$1000,$C186,Chem!$Q$4:$Q$1000)+SUMIF(IITChem!$P$4:$P$1000,$C186,IITChem!$Q$4:$Q$1000)+SUMIF(Maths!$P$4:$P$1000,$C186,Maths!$Q$4:$Q$1000)+SUMIF(IITMaths!$P$4:$P$1000,$C186,IITMaths!$Q$4:$Q$1000)+SUMIF(Bio!$P$4:$P$1000,$C186,Bio!$Q$4:$Q$1000)+SUMIF(FourthLecture!$P$4:$P$1000,$C186,FourthLecture!$Q$4:$Q$1000)+SUMIF(OtherSubjects!$P$4:$P$1000,$C186,OtherSubjects!$Q$4:$Q$1000)</f>
        <v>0</v>
      </c>
    </row>
    <row r="187" spans="1:19">
      <c r="A187" s="239">
        <v>183</v>
      </c>
      <c r="B187" s="240" t="s">
        <v>425</v>
      </c>
      <c r="C187" s="240"/>
      <c r="D187" s="241"/>
      <c r="E187" s="241"/>
      <c r="F187" s="241"/>
      <c r="G187" s="241"/>
      <c r="H187" s="241"/>
      <c r="I187" s="241"/>
      <c r="J187" s="260"/>
      <c r="K187" s="241"/>
      <c r="L187" s="241"/>
      <c r="M187" s="241"/>
      <c r="N187" s="258"/>
      <c r="O187" s="240"/>
      <c r="P187" s="240"/>
      <c r="Q187" s="258"/>
      <c r="R187" s="274">
        <f>SUMIF(Physics!$B$4:$B$1000,$C187,Physics!$C$4:$C$1000)+SUMIF(IITPhysics!$B$4:$B$1000,$C187,IITPhysics!$C$4:$C$1000)+SUMIF(Chem!$B$4:$B$1000,$C187,Chem!$C$4:$C$1000)+SUMIF(IITChem!$B$4:$B$1000,$C187,IITChem!$C$4:$C$1000)+SUMIF(Maths!$B$4:$B$1000,$C187,Maths!$C$4:$C$1000)+SUMIF(IITMaths!$B$4:$B$1000,$C187,IITMaths!$C$4:$C$1000)+SUMIF(Bio!$B$4:$B$1000,$C187,Bio!$C$4:$C$1000)+SUMIF(FourthLecture!$B$4:$B$1000,$C187,FourthLecture!$C$4:$C$1000)+SUMIF(OtherSubjects!$B$4:$B$1000,$C187,OtherSubjects!$C$4:$C$1000)</f>
        <v>0</v>
      </c>
      <c r="S187" s="269">
        <f>SUMIF(Physics!$P$4:$P$1000,$C187,Physics!$Q$4:$Q$1000)+SUMIF(IITPhysics!$P$4:$P$1000,$C187,IITPhysics!$Q$4:$Q$1000)+SUMIF(Chem!$P$4:$P$1000,$C187,Chem!$Q$4:$Q$1000)+SUMIF(IITChem!$P$4:$P$1000,$C187,IITChem!$Q$4:$Q$1000)+SUMIF(Maths!$P$4:$P$1000,$C187,Maths!$Q$4:$Q$1000)+SUMIF(IITMaths!$P$4:$P$1000,$C187,IITMaths!$Q$4:$Q$1000)+SUMIF(Bio!$P$4:$P$1000,$C187,Bio!$Q$4:$Q$1000)+SUMIF(FourthLecture!$P$4:$P$1000,$C187,FourthLecture!$Q$4:$Q$1000)+SUMIF(OtherSubjects!$P$4:$P$1000,$C187,OtherSubjects!$Q$4:$Q$1000)</f>
        <v>0</v>
      </c>
    </row>
    <row r="188" spans="1:19">
      <c r="A188" s="239">
        <v>184</v>
      </c>
      <c r="B188" s="240" t="s">
        <v>426</v>
      </c>
      <c r="C188" s="240"/>
      <c r="D188" s="241"/>
      <c r="E188" s="241"/>
      <c r="F188" s="241"/>
      <c r="G188" s="241"/>
      <c r="H188" s="241"/>
      <c r="I188" s="241"/>
      <c r="J188" s="260"/>
      <c r="K188" s="241"/>
      <c r="L188" s="241"/>
      <c r="M188" s="241"/>
      <c r="N188" s="258"/>
      <c r="O188" s="240"/>
      <c r="P188" s="240"/>
      <c r="Q188" s="258"/>
      <c r="R188" s="274">
        <f>SUMIF(Physics!$B$4:$B$1000,$C188,Physics!$C$4:$C$1000)+SUMIF(IITPhysics!$B$4:$B$1000,$C188,IITPhysics!$C$4:$C$1000)+SUMIF(Chem!$B$4:$B$1000,$C188,Chem!$C$4:$C$1000)+SUMIF(IITChem!$B$4:$B$1000,$C188,IITChem!$C$4:$C$1000)+SUMIF(Maths!$B$4:$B$1000,$C188,Maths!$C$4:$C$1000)+SUMIF(IITMaths!$B$4:$B$1000,$C188,IITMaths!$C$4:$C$1000)+SUMIF(Bio!$B$4:$B$1000,$C188,Bio!$C$4:$C$1000)+SUMIF(FourthLecture!$B$4:$B$1000,$C188,FourthLecture!$C$4:$C$1000)+SUMIF(OtherSubjects!$B$4:$B$1000,$C188,OtherSubjects!$C$4:$C$1000)</f>
        <v>0</v>
      </c>
      <c r="S188" s="269">
        <f>SUMIF(Physics!$P$4:$P$1000,$C188,Physics!$Q$4:$Q$1000)+SUMIF(IITPhysics!$P$4:$P$1000,$C188,IITPhysics!$Q$4:$Q$1000)+SUMIF(Chem!$P$4:$P$1000,$C188,Chem!$Q$4:$Q$1000)+SUMIF(IITChem!$P$4:$P$1000,$C188,IITChem!$Q$4:$Q$1000)+SUMIF(Maths!$P$4:$P$1000,$C188,Maths!$Q$4:$Q$1000)+SUMIF(IITMaths!$P$4:$P$1000,$C188,IITMaths!$Q$4:$Q$1000)+SUMIF(Bio!$P$4:$P$1000,$C188,Bio!$Q$4:$Q$1000)+SUMIF(FourthLecture!$P$4:$P$1000,$C188,FourthLecture!$Q$4:$Q$1000)+SUMIF(OtherSubjects!$P$4:$P$1000,$C188,OtherSubjects!$Q$4:$Q$1000)</f>
        <v>0</v>
      </c>
    </row>
    <row r="189" spans="1:19">
      <c r="A189" s="239">
        <v>185</v>
      </c>
      <c r="B189" s="240" t="s">
        <v>427</v>
      </c>
      <c r="C189" s="240"/>
      <c r="D189" s="241"/>
      <c r="E189" s="241"/>
      <c r="F189" s="241"/>
      <c r="G189" s="241"/>
      <c r="H189" s="241"/>
      <c r="I189" s="241"/>
      <c r="J189" s="260"/>
      <c r="K189" s="241"/>
      <c r="L189" s="241"/>
      <c r="M189" s="241"/>
      <c r="N189" s="258"/>
      <c r="O189" s="240"/>
      <c r="P189" s="240"/>
      <c r="Q189" s="258"/>
      <c r="R189" s="274">
        <f>SUMIF(Physics!$B$4:$B$1000,$C189,Physics!$C$4:$C$1000)+SUMIF(IITPhysics!$B$4:$B$1000,$C189,IITPhysics!$C$4:$C$1000)+SUMIF(Chem!$B$4:$B$1000,$C189,Chem!$C$4:$C$1000)+SUMIF(IITChem!$B$4:$B$1000,$C189,IITChem!$C$4:$C$1000)+SUMIF(Maths!$B$4:$B$1000,$C189,Maths!$C$4:$C$1000)+SUMIF(IITMaths!$B$4:$B$1000,$C189,IITMaths!$C$4:$C$1000)+SUMIF(Bio!$B$4:$B$1000,$C189,Bio!$C$4:$C$1000)+SUMIF(FourthLecture!$B$4:$B$1000,$C189,FourthLecture!$C$4:$C$1000)+SUMIF(OtherSubjects!$B$4:$B$1000,$C189,OtherSubjects!$C$4:$C$1000)</f>
        <v>0</v>
      </c>
      <c r="S189" s="269">
        <f>SUMIF(Physics!$P$4:$P$1000,$C189,Physics!$Q$4:$Q$1000)+SUMIF(IITPhysics!$P$4:$P$1000,$C189,IITPhysics!$Q$4:$Q$1000)+SUMIF(Chem!$P$4:$P$1000,$C189,Chem!$Q$4:$Q$1000)+SUMIF(IITChem!$P$4:$P$1000,$C189,IITChem!$Q$4:$Q$1000)+SUMIF(Maths!$P$4:$P$1000,$C189,Maths!$Q$4:$Q$1000)+SUMIF(IITMaths!$P$4:$P$1000,$C189,IITMaths!$Q$4:$Q$1000)+SUMIF(Bio!$P$4:$P$1000,$C189,Bio!$Q$4:$Q$1000)+SUMIF(FourthLecture!$P$4:$P$1000,$C189,FourthLecture!$Q$4:$Q$1000)+SUMIF(OtherSubjects!$P$4:$P$1000,$C189,OtherSubjects!$Q$4:$Q$1000)</f>
        <v>0</v>
      </c>
    </row>
    <row r="190" spans="1:19">
      <c r="A190" s="239">
        <v>186</v>
      </c>
      <c r="B190" s="240" t="s">
        <v>428</v>
      </c>
      <c r="C190" s="240"/>
      <c r="D190" s="241"/>
      <c r="E190" s="241"/>
      <c r="F190" s="241"/>
      <c r="G190" s="241"/>
      <c r="H190" s="241"/>
      <c r="I190" s="241"/>
      <c r="J190" s="260"/>
      <c r="K190" s="241"/>
      <c r="L190" s="241"/>
      <c r="M190" s="241"/>
      <c r="N190" s="258"/>
      <c r="O190" s="240"/>
      <c r="P190" s="240"/>
      <c r="Q190" s="258"/>
      <c r="R190" s="274">
        <f>SUMIF(Physics!$B$4:$B$1000,$C190,Physics!$C$4:$C$1000)+SUMIF(IITPhysics!$B$4:$B$1000,$C190,IITPhysics!$C$4:$C$1000)+SUMIF(Chem!$B$4:$B$1000,$C190,Chem!$C$4:$C$1000)+SUMIF(IITChem!$B$4:$B$1000,$C190,IITChem!$C$4:$C$1000)+SUMIF(Maths!$B$4:$B$1000,$C190,Maths!$C$4:$C$1000)+SUMIF(IITMaths!$B$4:$B$1000,$C190,IITMaths!$C$4:$C$1000)+SUMIF(Bio!$B$4:$B$1000,$C190,Bio!$C$4:$C$1000)+SUMIF(FourthLecture!$B$4:$B$1000,$C190,FourthLecture!$C$4:$C$1000)+SUMIF(OtherSubjects!$B$4:$B$1000,$C190,OtherSubjects!$C$4:$C$1000)</f>
        <v>0</v>
      </c>
      <c r="S190" s="269">
        <f>SUMIF(Physics!$P$4:$P$1000,$C190,Physics!$Q$4:$Q$1000)+SUMIF(IITPhysics!$P$4:$P$1000,$C190,IITPhysics!$Q$4:$Q$1000)+SUMIF(Chem!$P$4:$P$1000,$C190,Chem!$Q$4:$Q$1000)+SUMIF(IITChem!$P$4:$P$1000,$C190,IITChem!$Q$4:$Q$1000)+SUMIF(Maths!$P$4:$P$1000,$C190,Maths!$Q$4:$Q$1000)+SUMIF(IITMaths!$P$4:$P$1000,$C190,IITMaths!$Q$4:$Q$1000)+SUMIF(Bio!$P$4:$P$1000,$C190,Bio!$Q$4:$Q$1000)+SUMIF(FourthLecture!$P$4:$P$1000,$C190,FourthLecture!$Q$4:$Q$1000)+SUMIF(OtherSubjects!$P$4:$P$1000,$C190,OtherSubjects!$Q$4:$Q$1000)</f>
        <v>0</v>
      </c>
    </row>
    <row r="191" spans="1:19">
      <c r="A191" s="239">
        <v>187</v>
      </c>
      <c r="B191" s="240" t="s">
        <v>429</v>
      </c>
      <c r="C191" s="240"/>
      <c r="D191" s="241"/>
      <c r="E191" s="241"/>
      <c r="F191" s="241"/>
      <c r="G191" s="241"/>
      <c r="H191" s="241"/>
      <c r="I191" s="241"/>
      <c r="J191" s="260"/>
      <c r="K191" s="241"/>
      <c r="L191" s="241"/>
      <c r="M191" s="241"/>
      <c r="N191" s="258"/>
      <c r="O191" s="240"/>
      <c r="P191" s="240"/>
      <c r="Q191" s="258"/>
      <c r="R191" s="274">
        <f>SUMIF(Physics!$B$4:$B$1000,$C191,Physics!$C$4:$C$1000)+SUMIF(IITPhysics!$B$4:$B$1000,$C191,IITPhysics!$C$4:$C$1000)+SUMIF(Chem!$B$4:$B$1000,$C191,Chem!$C$4:$C$1000)+SUMIF(IITChem!$B$4:$B$1000,$C191,IITChem!$C$4:$C$1000)+SUMIF(Maths!$B$4:$B$1000,$C191,Maths!$C$4:$C$1000)+SUMIF(IITMaths!$B$4:$B$1000,$C191,IITMaths!$C$4:$C$1000)+SUMIF(Bio!$B$4:$B$1000,$C191,Bio!$C$4:$C$1000)+SUMIF(FourthLecture!$B$4:$B$1000,$C191,FourthLecture!$C$4:$C$1000)+SUMIF(OtherSubjects!$B$4:$B$1000,$C191,OtherSubjects!$C$4:$C$1000)</f>
        <v>0</v>
      </c>
      <c r="S191" s="269">
        <f>SUMIF(Physics!$P$4:$P$1000,$C191,Physics!$Q$4:$Q$1000)+SUMIF(IITPhysics!$P$4:$P$1000,$C191,IITPhysics!$Q$4:$Q$1000)+SUMIF(Chem!$P$4:$P$1000,$C191,Chem!$Q$4:$Q$1000)+SUMIF(IITChem!$P$4:$P$1000,$C191,IITChem!$Q$4:$Q$1000)+SUMIF(Maths!$P$4:$P$1000,$C191,Maths!$Q$4:$Q$1000)+SUMIF(IITMaths!$P$4:$P$1000,$C191,IITMaths!$Q$4:$Q$1000)+SUMIF(Bio!$P$4:$P$1000,$C191,Bio!$Q$4:$Q$1000)+SUMIF(FourthLecture!$P$4:$P$1000,$C191,FourthLecture!$Q$4:$Q$1000)+SUMIF(OtherSubjects!$P$4:$P$1000,$C191,OtherSubjects!$Q$4:$Q$1000)</f>
        <v>0</v>
      </c>
    </row>
    <row r="192" spans="1:19">
      <c r="A192" s="239">
        <v>188</v>
      </c>
      <c r="B192" s="240" t="s">
        <v>430</v>
      </c>
      <c r="C192" s="240"/>
      <c r="D192" s="241"/>
      <c r="E192" s="241"/>
      <c r="F192" s="241"/>
      <c r="G192" s="241"/>
      <c r="H192" s="241"/>
      <c r="I192" s="241"/>
      <c r="J192" s="260"/>
      <c r="K192" s="241"/>
      <c r="L192" s="241"/>
      <c r="M192" s="241"/>
      <c r="N192" s="258"/>
      <c r="O192" s="240"/>
      <c r="P192" s="240"/>
      <c r="Q192" s="258"/>
      <c r="R192" s="274">
        <f>SUMIF(Physics!$B$4:$B$1000,$C192,Physics!$C$4:$C$1000)+SUMIF(IITPhysics!$B$4:$B$1000,$C192,IITPhysics!$C$4:$C$1000)+SUMIF(Chem!$B$4:$B$1000,$C192,Chem!$C$4:$C$1000)+SUMIF(IITChem!$B$4:$B$1000,$C192,IITChem!$C$4:$C$1000)+SUMIF(Maths!$B$4:$B$1000,$C192,Maths!$C$4:$C$1000)+SUMIF(IITMaths!$B$4:$B$1000,$C192,IITMaths!$C$4:$C$1000)+SUMIF(Bio!$B$4:$B$1000,$C192,Bio!$C$4:$C$1000)+SUMIF(FourthLecture!$B$4:$B$1000,$C192,FourthLecture!$C$4:$C$1000)+SUMIF(OtherSubjects!$B$4:$B$1000,$C192,OtherSubjects!$C$4:$C$1000)</f>
        <v>0</v>
      </c>
      <c r="S192" s="269">
        <f>SUMIF(Physics!$P$4:$P$1000,$C192,Physics!$Q$4:$Q$1000)+SUMIF(IITPhysics!$P$4:$P$1000,$C192,IITPhysics!$Q$4:$Q$1000)+SUMIF(Chem!$P$4:$P$1000,$C192,Chem!$Q$4:$Q$1000)+SUMIF(IITChem!$P$4:$P$1000,$C192,IITChem!$Q$4:$Q$1000)+SUMIF(Maths!$P$4:$P$1000,$C192,Maths!$Q$4:$Q$1000)+SUMIF(IITMaths!$P$4:$P$1000,$C192,IITMaths!$Q$4:$Q$1000)+SUMIF(Bio!$P$4:$P$1000,$C192,Bio!$Q$4:$Q$1000)+SUMIF(FourthLecture!$P$4:$P$1000,$C192,FourthLecture!$Q$4:$Q$1000)+SUMIF(OtherSubjects!$P$4:$P$1000,$C192,OtherSubjects!$Q$4:$Q$1000)</f>
        <v>0</v>
      </c>
    </row>
    <row r="193" spans="1:19">
      <c r="A193" s="239">
        <v>189</v>
      </c>
      <c r="B193" s="240" t="s">
        <v>431</v>
      </c>
      <c r="C193" s="240"/>
      <c r="D193" s="241"/>
      <c r="E193" s="241"/>
      <c r="F193" s="241"/>
      <c r="G193" s="241"/>
      <c r="H193" s="241"/>
      <c r="I193" s="241"/>
      <c r="J193" s="260"/>
      <c r="K193" s="241"/>
      <c r="L193" s="241"/>
      <c r="M193" s="241"/>
      <c r="N193" s="258"/>
      <c r="O193" s="240"/>
      <c r="P193" s="240"/>
      <c r="Q193" s="258"/>
      <c r="R193" s="274">
        <f>SUMIF(Physics!$B$4:$B$1000,$C193,Physics!$C$4:$C$1000)+SUMIF(IITPhysics!$B$4:$B$1000,$C193,IITPhysics!$C$4:$C$1000)+SUMIF(Chem!$B$4:$B$1000,$C193,Chem!$C$4:$C$1000)+SUMIF(IITChem!$B$4:$B$1000,$C193,IITChem!$C$4:$C$1000)+SUMIF(Maths!$B$4:$B$1000,$C193,Maths!$C$4:$C$1000)+SUMIF(IITMaths!$B$4:$B$1000,$C193,IITMaths!$C$4:$C$1000)+SUMIF(Bio!$B$4:$B$1000,$C193,Bio!$C$4:$C$1000)+SUMIF(FourthLecture!$B$4:$B$1000,$C193,FourthLecture!$C$4:$C$1000)+SUMIF(OtherSubjects!$B$4:$B$1000,$C193,OtherSubjects!$C$4:$C$1000)</f>
        <v>0</v>
      </c>
      <c r="S193" s="269">
        <f>SUMIF(Physics!$P$4:$P$1000,$C193,Physics!$Q$4:$Q$1000)+SUMIF(IITPhysics!$P$4:$P$1000,$C193,IITPhysics!$Q$4:$Q$1000)+SUMIF(Chem!$P$4:$P$1000,$C193,Chem!$Q$4:$Q$1000)+SUMIF(IITChem!$P$4:$P$1000,$C193,IITChem!$Q$4:$Q$1000)+SUMIF(Maths!$P$4:$P$1000,$C193,Maths!$Q$4:$Q$1000)+SUMIF(IITMaths!$P$4:$P$1000,$C193,IITMaths!$Q$4:$Q$1000)+SUMIF(Bio!$P$4:$P$1000,$C193,Bio!$Q$4:$Q$1000)+SUMIF(FourthLecture!$P$4:$P$1000,$C193,FourthLecture!$Q$4:$Q$1000)+SUMIF(OtherSubjects!$P$4:$P$1000,$C193,OtherSubjects!$Q$4:$Q$1000)</f>
        <v>0</v>
      </c>
    </row>
    <row r="194" spans="1:19">
      <c r="A194" s="239">
        <v>190</v>
      </c>
      <c r="B194" s="240" t="s">
        <v>432</v>
      </c>
      <c r="C194" s="240"/>
      <c r="D194" s="241"/>
      <c r="E194" s="241"/>
      <c r="F194" s="241"/>
      <c r="G194" s="241"/>
      <c r="H194" s="241"/>
      <c r="I194" s="241"/>
      <c r="J194" s="260"/>
      <c r="K194" s="241"/>
      <c r="L194" s="241"/>
      <c r="M194" s="241"/>
      <c r="N194" s="258"/>
      <c r="O194" s="240"/>
      <c r="P194" s="240"/>
      <c r="Q194" s="258"/>
      <c r="R194" s="274">
        <f>SUMIF(Physics!$B$4:$B$1000,$C194,Physics!$C$4:$C$1000)+SUMIF(IITPhysics!$B$4:$B$1000,$C194,IITPhysics!$C$4:$C$1000)+SUMIF(Chem!$B$4:$B$1000,$C194,Chem!$C$4:$C$1000)+SUMIF(IITChem!$B$4:$B$1000,$C194,IITChem!$C$4:$C$1000)+SUMIF(Maths!$B$4:$B$1000,$C194,Maths!$C$4:$C$1000)+SUMIF(IITMaths!$B$4:$B$1000,$C194,IITMaths!$C$4:$C$1000)+SUMIF(Bio!$B$4:$B$1000,$C194,Bio!$C$4:$C$1000)+SUMIF(FourthLecture!$B$4:$B$1000,$C194,FourthLecture!$C$4:$C$1000)+SUMIF(OtherSubjects!$B$4:$B$1000,$C194,OtherSubjects!$C$4:$C$1000)</f>
        <v>0</v>
      </c>
      <c r="S194" s="269">
        <f>SUMIF(Physics!$P$4:$P$1000,$C194,Physics!$Q$4:$Q$1000)+SUMIF(IITPhysics!$P$4:$P$1000,$C194,IITPhysics!$Q$4:$Q$1000)+SUMIF(Chem!$P$4:$P$1000,$C194,Chem!$Q$4:$Q$1000)+SUMIF(IITChem!$P$4:$P$1000,$C194,IITChem!$Q$4:$Q$1000)+SUMIF(Maths!$P$4:$P$1000,$C194,Maths!$Q$4:$Q$1000)+SUMIF(IITMaths!$P$4:$P$1000,$C194,IITMaths!$Q$4:$Q$1000)+SUMIF(Bio!$P$4:$P$1000,$C194,Bio!$Q$4:$Q$1000)+SUMIF(FourthLecture!$P$4:$P$1000,$C194,FourthLecture!$Q$4:$Q$1000)+SUMIF(OtherSubjects!$P$4:$P$1000,$C194,OtherSubjects!$Q$4:$Q$1000)</f>
        <v>0</v>
      </c>
    </row>
    <row r="195" spans="1:19">
      <c r="A195" s="239">
        <v>191</v>
      </c>
      <c r="B195" s="240" t="s">
        <v>433</v>
      </c>
      <c r="C195" s="240"/>
      <c r="D195" s="241"/>
      <c r="E195" s="241"/>
      <c r="F195" s="241"/>
      <c r="G195" s="241"/>
      <c r="H195" s="241"/>
      <c r="I195" s="241"/>
      <c r="J195" s="260"/>
      <c r="K195" s="241"/>
      <c r="L195" s="241"/>
      <c r="M195" s="241"/>
      <c r="N195" s="258"/>
      <c r="O195" s="240"/>
      <c r="P195" s="240"/>
      <c r="Q195" s="258"/>
      <c r="R195" s="274">
        <f>SUMIF(Physics!$B$4:$B$1000,$C195,Physics!$C$4:$C$1000)+SUMIF(IITPhysics!$B$4:$B$1000,$C195,IITPhysics!$C$4:$C$1000)+SUMIF(Chem!$B$4:$B$1000,$C195,Chem!$C$4:$C$1000)+SUMIF(IITChem!$B$4:$B$1000,$C195,IITChem!$C$4:$C$1000)+SUMIF(Maths!$B$4:$B$1000,$C195,Maths!$C$4:$C$1000)+SUMIF(IITMaths!$B$4:$B$1000,$C195,IITMaths!$C$4:$C$1000)+SUMIF(Bio!$B$4:$B$1000,$C195,Bio!$C$4:$C$1000)+SUMIF(FourthLecture!$B$4:$B$1000,$C195,FourthLecture!$C$4:$C$1000)+SUMIF(OtherSubjects!$B$4:$B$1000,$C195,OtherSubjects!$C$4:$C$1000)</f>
        <v>0</v>
      </c>
      <c r="S195" s="269">
        <f>SUMIF(Physics!$P$4:$P$1000,$C195,Physics!$Q$4:$Q$1000)+SUMIF(IITPhysics!$P$4:$P$1000,$C195,IITPhysics!$Q$4:$Q$1000)+SUMIF(Chem!$P$4:$P$1000,$C195,Chem!$Q$4:$Q$1000)+SUMIF(IITChem!$P$4:$P$1000,$C195,IITChem!$Q$4:$Q$1000)+SUMIF(Maths!$P$4:$P$1000,$C195,Maths!$Q$4:$Q$1000)+SUMIF(IITMaths!$P$4:$P$1000,$C195,IITMaths!$Q$4:$Q$1000)+SUMIF(Bio!$P$4:$P$1000,$C195,Bio!$Q$4:$Q$1000)+SUMIF(FourthLecture!$P$4:$P$1000,$C195,FourthLecture!$Q$4:$Q$1000)+SUMIF(OtherSubjects!$P$4:$P$1000,$C195,OtherSubjects!$Q$4:$Q$1000)</f>
        <v>0</v>
      </c>
    </row>
    <row r="196" spans="1:19">
      <c r="A196" s="239">
        <v>192</v>
      </c>
      <c r="B196" s="240" t="s">
        <v>434</v>
      </c>
      <c r="C196" s="240"/>
      <c r="D196" s="241"/>
      <c r="E196" s="241"/>
      <c r="F196" s="241"/>
      <c r="G196" s="241"/>
      <c r="H196" s="241"/>
      <c r="I196" s="241"/>
      <c r="J196" s="260"/>
      <c r="K196" s="241"/>
      <c r="L196" s="241"/>
      <c r="M196" s="241"/>
      <c r="N196" s="258"/>
      <c r="O196" s="240"/>
      <c r="P196" s="240"/>
      <c r="Q196" s="258"/>
      <c r="R196" s="274">
        <f>SUMIF(Physics!$B$4:$B$1000,$C196,Physics!$C$4:$C$1000)+SUMIF(IITPhysics!$B$4:$B$1000,$C196,IITPhysics!$C$4:$C$1000)+SUMIF(Chem!$B$4:$B$1000,$C196,Chem!$C$4:$C$1000)+SUMIF(IITChem!$B$4:$B$1000,$C196,IITChem!$C$4:$C$1000)+SUMIF(Maths!$B$4:$B$1000,$C196,Maths!$C$4:$C$1000)+SUMIF(IITMaths!$B$4:$B$1000,$C196,IITMaths!$C$4:$C$1000)+SUMIF(Bio!$B$4:$B$1000,$C196,Bio!$C$4:$C$1000)+SUMIF(FourthLecture!$B$4:$B$1000,$C196,FourthLecture!$C$4:$C$1000)+SUMIF(OtherSubjects!$B$4:$B$1000,$C196,OtherSubjects!$C$4:$C$1000)</f>
        <v>0</v>
      </c>
      <c r="S196" s="269">
        <f>SUMIF(Physics!$P$4:$P$1000,$C196,Physics!$Q$4:$Q$1000)+SUMIF(IITPhysics!$P$4:$P$1000,$C196,IITPhysics!$Q$4:$Q$1000)+SUMIF(Chem!$P$4:$P$1000,$C196,Chem!$Q$4:$Q$1000)+SUMIF(IITChem!$P$4:$P$1000,$C196,IITChem!$Q$4:$Q$1000)+SUMIF(Maths!$P$4:$P$1000,$C196,Maths!$Q$4:$Q$1000)+SUMIF(IITMaths!$P$4:$P$1000,$C196,IITMaths!$Q$4:$Q$1000)+SUMIF(Bio!$P$4:$P$1000,$C196,Bio!$Q$4:$Q$1000)+SUMIF(FourthLecture!$P$4:$P$1000,$C196,FourthLecture!$Q$4:$Q$1000)+SUMIF(OtherSubjects!$P$4:$P$1000,$C196,OtherSubjects!$Q$4:$Q$1000)</f>
        <v>0</v>
      </c>
    </row>
    <row r="197" spans="1:19">
      <c r="A197" s="239">
        <v>193</v>
      </c>
      <c r="B197" s="240" t="s">
        <v>435</v>
      </c>
      <c r="C197" s="240"/>
      <c r="D197" s="241"/>
      <c r="E197" s="241"/>
      <c r="F197" s="241"/>
      <c r="G197" s="241"/>
      <c r="H197" s="241"/>
      <c r="I197" s="241"/>
      <c r="J197" s="260"/>
      <c r="K197" s="241"/>
      <c r="L197" s="241"/>
      <c r="M197" s="241"/>
      <c r="N197" s="258"/>
      <c r="O197" s="240"/>
      <c r="P197" s="240"/>
      <c r="Q197" s="258"/>
      <c r="R197" s="274">
        <f>SUMIF(Physics!$B$4:$B$1000,$C197,Physics!$C$4:$C$1000)+SUMIF(IITPhysics!$B$4:$B$1000,$C197,IITPhysics!$C$4:$C$1000)+SUMIF(Chem!$B$4:$B$1000,$C197,Chem!$C$4:$C$1000)+SUMIF(IITChem!$B$4:$B$1000,$C197,IITChem!$C$4:$C$1000)+SUMIF(Maths!$B$4:$B$1000,$C197,Maths!$C$4:$C$1000)+SUMIF(IITMaths!$B$4:$B$1000,$C197,IITMaths!$C$4:$C$1000)+SUMIF(Bio!$B$4:$B$1000,$C197,Bio!$C$4:$C$1000)+SUMIF(FourthLecture!$B$4:$B$1000,$C197,FourthLecture!$C$4:$C$1000)+SUMIF(OtherSubjects!$B$4:$B$1000,$C197,OtherSubjects!$C$4:$C$1000)</f>
        <v>0</v>
      </c>
      <c r="S197" s="269">
        <f>SUMIF(Physics!$P$4:$P$1000,$C197,Physics!$Q$4:$Q$1000)+SUMIF(IITPhysics!$P$4:$P$1000,$C197,IITPhysics!$Q$4:$Q$1000)+SUMIF(Chem!$P$4:$P$1000,$C197,Chem!$Q$4:$Q$1000)+SUMIF(IITChem!$P$4:$P$1000,$C197,IITChem!$Q$4:$Q$1000)+SUMIF(Maths!$P$4:$P$1000,$C197,Maths!$Q$4:$Q$1000)+SUMIF(IITMaths!$P$4:$P$1000,$C197,IITMaths!$Q$4:$Q$1000)+SUMIF(Bio!$P$4:$P$1000,$C197,Bio!$Q$4:$Q$1000)+SUMIF(FourthLecture!$P$4:$P$1000,$C197,FourthLecture!$Q$4:$Q$1000)+SUMIF(OtherSubjects!$P$4:$P$1000,$C197,OtherSubjects!$Q$4:$Q$1000)</f>
        <v>0</v>
      </c>
    </row>
    <row r="198" spans="1:19">
      <c r="A198" s="239">
        <v>194</v>
      </c>
      <c r="B198" s="240" t="s">
        <v>436</v>
      </c>
      <c r="C198" s="240"/>
      <c r="D198" s="241"/>
      <c r="E198" s="241"/>
      <c r="F198" s="241"/>
      <c r="G198" s="241"/>
      <c r="H198" s="241"/>
      <c r="I198" s="241"/>
      <c r="J198" s="260"/>
      <c r="K198" s="241"/>
      <c r="L198" s="241"/>
      <c r="M198" s="241"/>
      <c r="N198" s="258"/>
      <c r="O198" s="240"/>
      <c r="P198" s="240"/>
      <c r="Q198" s="258"/>
      <c r="R198" s="274">
        <f>SUMIF(Physics!$B$4:$B$1000,$C198,Physics!$C$4:$C$1000)+SUMIF(IITPhysics!$B$4:$B$1000,$C198,IITPhysics!$C$4:$C$1000)+SUMIF(Chem!$B$4:$B$1000,$C198,Chem!$C$4:$C$1000)+SUMIF(IITChem!$B$4:$B$1000,$C198,IITChem!$C$4:$C$1000)+SUMIF(Maths!$B$4:$B$1000,$C198,Maths!$C$4:$C$1000)+SUMIF(IITMaths!$B$4:$B$1000,$C198,IITMaths!$C$4:$C$1000)+SUMIF(Bio!$B$4:$B$1000,$C198,Bio!$C$4:$C$1000)+SUMIF(FourthLecture!$B$4:$B$1000,$C198,FourthLecture!$C$4:$C$1000)+SUMIF(OtherSubjects!$B$4:$B$1000,$C198,OtherSubjects!$C$4:$C$1000)</f>
        <v>0</v>
      </c>
      <c r="S198" s="269">
        <f>SUMIF(Physics!$P$4:$P$1000,$C198,Physics!$Q$4:$Q$1000)+SUMIF(IITPhysics!$P$4:$P$1000,$C198,IITPhysics!$Q$4:$Q$1000)+SUMIF(Chem!$P$4:$P$1000,$C198,Chem!$Q$4:$Q$1000)+SUMIF(IITChem!$P$4:$P$1000,$C198,IITChem!$Q$4:$Q$1000)+SUMIF(Maths!$P$4:$P$1000,$C198,Maths!$Q$4:$Q$1000)+SUMIF(IITMaths!$P$4:$P$1000,$C198,IITMaths!$Q$4:$Q$1000)+SUMIF(Bio!$P$4:$P$1000,$C198,Bio!$Q$4:$Q$1000)+SUMIF(FourthLecture!$P$4:$P$1000,$C198,FourthLecture!$Q$4:$Q$1000)+SUMIF(OtherSubjects!$P$4:$P$1000,$C198,OtherSubjects!$Q$4:$Q$1000)</f>
        <v>0</v>
      </c>
    </row>
    <row r="199" spans="1:19">
      <c r="A199" s="239">
        <v>195</v>
      </c>
      <c r="B199" s="240" t="s">
        <v>437</v>
      </c>
      <c r="C199" s="240"/>
      <c r="D199" s="241"/>
      <c r="E199" s="241"/>
      <c r="F199" s="241"/>
      <c r="G199" s="241"/>
      <c r="H199" s="241"/>
      <c r="I199" s="241"/>
      <c r="J199" s="260"/>
      <c r="K199" s="241"/>
      <c r="L199" s="241"/>
      <c r="M199" s="241"/>
      <c r="N199" s="258"/>
      <c r="O199" s="240"/>
      <c r="P199" s="240"/>
      <c r="Q199" s="258"/>
      <c r="R199" s="274">
        <f>SUMIF(Physics!$B$4:$B$1000,$C199,Physics!$C$4:$C$1000)+SUMIF(IITPhysics!$B$4:$B$1000,$C199,IITPhysics!$C$4:$C$1000)+SUMIF(Chem!$B$4:$B$1000,$C199,Chem!$C$4:$C$1000)+SUMIF(IITChem!$B$4:$B$1000,$C199,IITChem!$C$4:$C$1000)+SUMIF(Maths!$B$4:$B$1000,$C199,Maths!$C$4:$C$1000)+SUMIF(IITMaths!$B$4:$B$1000,$C199,IITMaths!$C$4:$C$1000)+SUMIF(Bio!$B$4:$B$1000,$C199,Bio!$C$4:$C$1000)+SUMIF(FourthLecture!$B$4:$B$1000,$C199,FourthLecture!$C$4:$C$1000)+SUMIF(OtherSubjects!$B$4:$B$1000,$C199,OtherSubjects!$C$4:$C$1000)</f>
        <v>0</v>
      </c>
      <c r="S199" s="269">
        <f>SUMIF(Physics!$P$4:$P$1000,$C199,Physics!$Q$4:$Q$1000)+SUMIF(IITPhysics!$P$4:$P$1000,$C199,IITPhysics!$Q$4:$Q$1000)+SUMIF(Chem!$P$4:$P$1000,$C199,Chem!$Q$4:$Q$1000)+SUMIF(IITChem!$P$4:$P$1000,$C199,IITChem!$Q$4:$Q$1000)+SUMIF(Maths!$P$4:$P$1000,$C199,Maths!$Q$4:$Q$1000)+SUMIF(IITMaths!$P$4:$P$1000,$C199,IITMaths!$Q$4:$Q$1000)+SUMIF(Bio!$P$4:$P$1000,$C199,Bio!$Q$4:$Q$1000)+SUMIF(FourthLecture!$P$4:$P$1000,$C199,FourthLecture!$Q$4:$Q$1000)+SUMIF(OtherSubjects!$P$4:$P$1000,$C199,OtherSubjects!$Q$4:$Q$1000)</f>
        <v>0</v>
      </c>
    </row>
    <row r="200" spans="1:19">
      <c r="A200" s="239">
        <v>196</v>
      </c>
      <c r="B200" s="240" t="s">
        <v>438</v>
      </c>
      <c r="C200" s="240"/>
      <c r="D200" s="241"/>
      <c r="E200" s="241"/>
      <c r="F200" s="241"/>
      <c r="G200" s="241"/>
      <c r="H200" s="241"/>
      <c r="I200" s="241"/>
      <c r="J200" s="260"/>
      <c r="K200" s="241"/>
      <c r="L200" s="241"/>
      <c r="M200" s="241"/>
      <c r="N200" s="258"/>
      <c r="O200" s="240"/>
      <c r="P200" s="240"/>
      <c r="Q200" s="258"/>
      <c r="R200" s="274">
        <f>SUMIF(Physics!$B$4:$B$1000,$C200,Physics!$C$4:$C$1000)+SUMIF(IITPhysics!$B$4:$B$1000,$C200,IITPhysics!$C$4:$C$1000)+SUMIF(Chem!$B$4:$B$1000,$C200,Chem!$C$4:$C$1000)+SUMIF(IITChem!$B$4:$B$1000,$C200,IITChem!$C$4:$C$1000)+SUMIF(Maths!$B$4:$B$1000,$C200,Maths!$C$4:$C$1000)+SUMIF(IITMaths!$B$4:$B$1000,$C200,IITMaths!$C$4:$C$1000)+SUMIF(Bio!$B$4:$B$1000,$C200,Bio!$C$4:$C$1000)+SUMIF(FourthLecture!$B$4:$B$1000,$C200,FourthLecture!$C$4:$C$1000)+SUMIF(OtherSubjects!$B$4:$B$1000,$C200,OtherSubjects!$C$4:$C$1000)</f>
        <v>0</v>
      </c>
      <c r="S200" s="269">
        <f>SUMIF(Physics!$P$4:$P$1000,$C200,Physics!$Q$4:$Q$1000)+SUMIF(IITPhysics!$P$4:$P$1000,$C200,IITPhysics!$Q$4:$Q$1000)+SUMIF(Chem!$P$4:$P$1000,$C200,Chem!$Q$4:$Q$1000)+SUMIF(IITChem!$P$4:$P$1000,$C200,IITChem!$Q$4:$Q$1000)+SUMIF(Maths!$P$4:$P$1000,$C200,Maths!$Q$4:$Q$1000)+SUMIF(IITMaths!$P$4:$P$1000,$C200,IITMaths!$Q$4:$Q$1000)+SUMIF(Bio!$P$4:$P$1000,$C200,Bio!$Q$4:$Q$1000)+SUMIF(FourthLecture!$P$4:$P$1000,$C200,FourthLecture!$Q$4:$Q$1000)+SUMIF(OtherSubjects!$P$4:$P$1000,$C200,OtherSubjects!$Q$4:$Q$1000)</f>
        <v>0</v>
      </c>
    </row>
    <row r="201" spans="1:19">
      <c r="A201" s="239">
        <v>197</v>
      </c>
      <c r="B201" s="240" t="s">
        <v>439</v>
      </c>
      <c r="C201" s="240"/>
      <c r="D201" s="241"/>
      <c r="E201" s="241"/>
      <c r="F201" s="241"/>
      <c r="G201" s="241"/>
      <c r="H201" s="241"/>
      <c r="I201" s="241"/>
      <c r="J201" s="260"/>
      <c r="K201" s="241"/>
      <c r="L201" s="241"/>
      <c r="M201" s="241"/>
      <c r="N201" s="258"/>
      <c r="O201" s="240"/>
      <c r="P201" s="240"/>
      <c r="Q201" s="258"/>
      <c r="R201" s="274">
        <f>SUMIF(Physics!$B$4:$B$1000,$C201,Physics!$C$4:$C$1000)+SUMIF(IITPhysics!$B$4:$B$1000,$C201,IITPhysics!$C$4:$C$1000)+SUMIF(Chem!$B$4:$B$1000,$C201,Chem!$C$4:$C$1000)+SUMIF(IITChem!$B$4:$B$1000,$C201,IITChem!$C$4:$C$1000)+SUMIF(Maths!$B$4:$B$1000,$C201,Maths!$C$4:$C$1000)+SUMIF(IITMaths!$B$4:$B$1000,$C201,IITMaths!$C$4:$C$1000)+SUMIF(Bio!$B$4:$B$1000,$C201,Bio!$C$4:$C$1000)+SUMIF(FourthLecture!$B$4:$B$1000,$C201,FourthLecture!$C$4:$C$1000)+SUMIF(OtherSubjects!$B$4:$B$1000,$C201,OtherSubjects!$C$4:$C$1000)</f>
        <v>0</v>
      </c>
      <c r="S201" s="269">
        <f>SUMIF(Physics!$P$4:$P$1000,$C201,Physics!$Q$4:$Q$1000)+SUMIF(IITPhysics!$P$4:$P$1000,$C201,IITPhysics!$Q$4:$Q$1000)+SUMIF(Chem!$P$4:$P$1000,$C201,Chem!$Q$4:$Q$1000)+SUMIF(IITChem!$P$4:$P$1000,$C201,IITChem!$Q$4:$Q$1000)+SUMIF(Maths!$P$4:$P$1000,$C201,Maths!$Q$4:$Q$1000)+SUMIF(IITMaths!$P$4:$P$1000,$C201,IITMaths!$Q$4:$Q$1000)+SUMIF(Bio!$P$4:$P$1000,$C201,Bio!$Q$4:$Q$1000)+SUMIF(FourthLecture!$P$4:$P$1000,$C201,FourthLecture!$Q$4:$Q$1000)+SUMIF(OtherSubjects!$P$4:$P$1000,$C201,OtherSubjects!$Q$4:$Q$1000)</f>
        <v>0</v>
      </c>
    </row>
    <row r="202" spans="1:19">
      <c r="A202" s="239">
        <v>198</v>
      </c>
      <c r="B202" s="240" t="s">
        <v>440</v>
      </c>
      <c r="C202" s="240"/>
      <c r="D202" s="241"/>
      <c r="E202" s="241"/>
      <c r="F202" s="241"/>
      <c r="G202" s="241"/>
      <c r="H202" s="241"/>
      <c r="I202" s="241"/>
      <c r="J202" s="260"/>
      <c r="K202" s="241"/>
      <c r="L202" s="241"/>
      <c r="M202" s="241"/>
      <c r="N202" s="258"/>
      <c r="O202" s="240"/>
      <c r="P202" s="240"/>
      <c r="Q202" s="258"/>
      <c r="R202" s="274">
        <f>SUMIF(Physics!$B$4:$B$1000,$C202,Physics!$C$4:$C$1000)+SUMIF(IITPhysics!$B$4:$B$1000,$C202,IITPhysics!$C$4:$C$1000)+SUMIF(Chem!$B$4:$B$1000,$C202,Chem!$C$4:$C$1000)+SUMIF(IITChem!$B$4:$B$1000,$C202,IITChem!$C$4:$C$1000)+SUMIF(Maths!$B$4:$B$1000,$C202,Maths!$C$4:$C$1000)+SUMIF(IITMaths!$B$4:$B$1000,$C202,IITMaths!$C$4:$C$1000)+SUMIF(Bio!$B$4:$B$1000,$C202,Bio!$C$4:$C$1000)+SUMIF(FourthLecture!$B$4:$B$1000,$C202,FourthLecture!$C$4:$C$1000)+SUMIF(OtherSubjects!$B$4:$B$1000,$C202,OtherSubjects!$C$4:$C$1000)</f>
        <v>0</v>
      </c>
      <c r="S202" s="269">
        <f>SUMIF(Physics!$P$4:$P$1000,$C202,Physics!$Q$4:$Q$1000)+SUMIF(IITPhysics!$P$4:$P$1000,$C202,IITPhysics!$Q$4:$Q$1000)+SUMIF(Chem!$P$4:$P$1000,$C202,Chem!$Q$4:$Q$1000)+SUMIF(IITChem!$P$4:$P$1000,$C202,IITChem!$Q$4:$Q$1000)+SUMIF(Maths!$P$4:$P$1000,$C202,Maths!$Q$4:$Q$1000)+SUMIF(IITMaths!$P$4:$P$1000,$C202,IITMaths!$Q$4:$Q$1000)+SUMIF(Bio!$P$4:$P$1000,$C202,Bio!$Q$4:$Q$1000)+SUMIF(FourthLecture!$P$4:$P$1000,$C202,FourthLecture!$Q$4:$Q$1000)+SUMIF(OtherSubjects!$P$4:$P$1000,$C202,OtherSubjects!$Q$4:$Q$1000)</f>
        <v>0</v>
      </c>
    </row>
    <row r="203" spans="1:19">
      <c r="A203" s="239">
        <v>199</v>
      </c>
      <c r="B203" s="240" t="s">
        <v>441</v>
      </c>
      <c r="C203" s="240"/>
      <c r="D203" s="241"/>
      <c r="E203" s="241"/>
      <c r="F203" s="241"/>
      <c r="G203" s="241"/>
      <c r="H203" s="241"/>
      <c r="I203" s="241"/>
      <c r="J203" s="260"/>
      <c r="K203" s="241"/>
      <c r="L203" s="241"/>
      <c r="M203" s="241"/>
      <c r="N203" s="258"/>
      <c r="O203" s="240"/>
      <c r="P203" s="240"/>
      <c r="Q203" s="258"/>
      <c r="R203" s="274">
        <f>SUMIF(Physics!$B$4:$B$1000,$C203,Physics!$C$4:$C$1000)+SUMIF(IITPhysics!$B$4:$B$1000,$C203,IITPhysics!$C$4:$C$1000)+SUMIF(Chem!$B$4:$B$1000,$C203,Chem!$C$4:$C$1000)+SUMIF(IITChem!$B$4:$B$1000,$C203,IITChem!$C$4:$C$1000)+SUMIF(Maths!$B$4:$B$1000,$C203,Maths!$C$4:$C$1000)+SUMIF(IITMaths!$B$4:$B$1000,$C203,IITMaths!$C$4:$C$1000)+SUMIF(Bio!$B$4:$B$1000,$C203,Bio!$C$4:$C$1000)+SUMIF(FourthLecture!$B$4:$B$1000,$C203,FourthLecture!$C$4:$C$1000)+SUMIF(OtherSubjects!$B$4:$B$1000,$C203,OtherSubjects!$C$4:$C$1000)</f>
        <v>0</v>
      </c>
      <c r="S203" s="269">
        <f>SUMIF(Physics!$P$4:$P$1000,$C203,Physics!$Q$4:$Q$1000)+SUMIF(IITPhysics!$P$4:$P$1000,$C203,IITPhysics!$Q$4:$Q$1000)+SUMIF(Chem!$P$4:$P$1000,$C203,Chem!$Q$4:$Q$1000)+SUMIF(IITChem!$P$4:$P$1000,$C203,IITChem!$Q$4:$Q$1000)+SUMIF(Maths!$P$4:$P$1000,$C203,Maths!$Q$4:$Q$1000)+SUMIF(IITMaths!$P$4:$P$1000,$C203,IITMaths!$Q$4:$Q$1000)+SUMIF(Bio!$P$4:$P$1000,$C203,Bio!$Q$4:$Q$1000)+SUMIF(FourthLecture!$P$4:$P$1000,$C203,FourthLecture!$Q$4:$Q$1000)+SUMIF(OtherSubjects!$P$4:$P$1000,$C203,OtherSubjects!$Q$4:$Q$1000)</f>
        <v>0</v>
      </c>
    </row>
    <row r="204" spans="1:19">
      <c r="A204" s="239">
        <v>200</v>
      </c>
      <c r="B204" s="240" t="s">
        <v>442</v>
      </c>
      <c r="C204" s="240"/>
      <c r="D204" s="241"/>
      <c r="E204" s="241"/>
      <c r="F204" s="241"/>
      <c r="G204" s="241"/>
      <c r="H204" s="241"/>
      <c r="I204" s="241"/>
      <c r="J204" s="260"/>
      <c r="K204" s="241"/>
      <c r="L204" s="241"/>
      <c r="M204" s="241"/>
      <c r="N204" s="258"/>
      <c r="O204" s="240"/>
      <c r="P204" s="240"/>
      <c r="Q204" s="258"/>
      <c r="R204" s="274">
        <f>SUMIF(Physics!$B$4:$B$1000,$C204,Physics!$C$4:$C$1000)+SUMIF(IITPhysics!$B$4:$B$1000,$C204,IITPhysics!$C$4:$C$1000)+SUMIF(Chem!$B$4:$B$1000,$C204,Chem!$C$4:$C$1000)+SUMIF(IITChem!$B$4:$B$1000,$C204,IITChem!$C$4:$C$1000)+SUMIF(Maths!$B$4:$B$1000,$C204,Maths!$C$4:$C$1000)+SUMIF(IITMaths!$B$4:$B$1000,$C204,IITMaths!$C$4:$C$1000)+SUMIF(Bio!$B$4:$B$1000,$C204,Bio!$C$4:$C$1000)+SUMIF(FourthLecture!$B$4:$B$1000,$C204,FourthLecture!$C$4:$C$1000)+SUMIF(OtherSubjects!$B$4:$B$1000,$C204,OtherSubjects!$C$4:$C$1000)</f>
        <v>0</v>
      </c>
      <c r="S204" s="269">
        <f>SUMIF(Physics!$P$4:$P$1000,$C204,Physics!$Q$4:$Q$1000)+SUMIF(IITPhysics!$P$4:$P$1000,$C204,IITPhysics!$Q$4:$Q$1000)+SUMIF(Chem!$P$4:$P$1000,$C204,Chem!$Q$4:$Q$1000)+SUMIF(IITChem!$P$4:$P$1000,$C204,IITChem!$Q$4:$Q$1000)+SUMIF(Maths!$P$4:$P$1000,$C204,Maths!$Q$4:$Q$1000)+SUMIF(IITMaths!$P$4:$P$1000,$C204,IITMaths!$Q$4:$Q$1000)+SUMIF(Bio!$P$4:$P$1000,$C204,Bio!$Q$4:$Q$1000)+SUMIF(FourthLecture!$P$4:$P$1000,$C204,FourthLecture!$Q$4:$Q$1000)+SUMIF(OtherSubjects!$P$4:$P$1000,$C204,OtherSubjects!$Q$4:$Q$1000)</f>
        <v>0</v>
      </c>
    </row>
    <row r="205" spans="1:19">
      <c r="A205" s="239">
        <v>201</v>
      </c>
      <c r="B205" s="240" t="s">
        <v>443</v>
      </c>
      <c r="C205" s="240"/>
      <c r="D205" s="241"/>
      <c r="E205" s="241"/>
      <c r="F205" s="241"/>
      <c r="G205" s="241"/>
      <c r="H205" s="241"/>
      <c r="I205" s="241"/>
      <c r="J205" s="260"/>
      <c r="K205" s="241"/>
      <c r="L205" s="241"/>
      <c r="M205" s="241"/>
      <c r="N205" s="258"/>
      <c r="O205" s="240"/>
      <c r="P205" s="240"/>
      <c r="Q205" s="258"/>
      <c r="R205" s="274">
        <f>SUMIF(Physics!$B$4:$B$1000,$C205,Physics!$C$4:$C$1000)+SUMIF(IITPhysics!$B$4:$B$1000,$C205,IITPhysics!$C$4:$C$1000)+SUMIF(Chem!$B$4:$B$1000,$C205,Chem!$C$4:$C$1000)+SUMIF(IITChem!$B$4:$B$1000,$C205,IITChem!$C$4:$C$1000)+SUMIF(Maths!$B$4:$B$1000,$C205,Maths!$C$4:$C$1000)+SUMIF(IITMaths!$B$4:$B$1000,$C205,IITMaths!$C$4:$C$1000)+SUMIF(Bio!$B$4:$B$1000,$C205,Bio!$C$4:$C$1000)+SUMIF(FourthLecture!$B$4:$B$1000,$C205,FourthLecture!$C$4:$C$1000)+SUMIF(OtherSubjects!$B$4:$B$1000,$C205,OtherSubjects!$C$4:$C$1000)</f>
        <v>0</v>
      </c>
      <c r="S205" s="269">
        <f>SUMIF(Physics!$P$4:$P$1000,$C205,Physics!$Q$4:$Q$1000)+SUMIF(IITPhysics!$P$4:$P$1000,$C205,IITPhysics!$Q$4:$Q$1000)+SUMIF(Chem!$P$4:$P$1000,$C205,Chem!$Q$4:$Q$1000)+SUMIF(IITChem!$P$4:$P$1000,$C205,IITChem!$Q$4:$Q$1000)+SUMIF(Maths!$P$4:$P$1000,$C205,Maths!$Q$4:$Q$1000)+SUMIF(IITMaths!$P$4:$P$1000,$C205,IITMaths!$Q$4:$Q$1000)+SUMIF(Bio!$P$4:$P$1000,$C205,Bio!$Q$4:$Q$1000)+SUMIF(FourthLecture!$P$4:$P$1000,$C205,FourthLecture!$Q$4:$Q$1000)+SUMIF(OtherSubjects!$P$4:$P$1000,$C205,OtherSubjects!$Q$4:$Q$1000)</f>
        <v>0</v>
      </c>
    </row>
    <row r="206" spans="1:19">
      <c r="A206" s="239">
        <v>202</v>
      </c>
      <c r="B206" s="240" t="s">
        <v>444</v>
      </c>
      <c r="C206" s="240"/>
      <c r="D206" s="241"/>
      <c r="E206" s="241"/>
      <c r="F206" s="241"/>
      <c r="G206" s="241"/>
      <c r="H206" s="241"/>
      <c r="I206" s="241"/>
      <c r="J206" s="260"/>
      <c r="K206" s="241"/>
      <c r="L206" s="241"/>
      <c r="M206" s="241"/>
      <c r="N206" s="258"/>
      <c r="O206" s="240"/>
      <c r="P206" s="240"/>
      <c r="Q206" s="258"/>
      <c r="R206" s="274">
        <f>SUMIF(Physics!$B$4:$B$1000,$C206,Physics!$C$4:$C$1000)+SUMIF(IITPhysics!$B$4:$B$1000,$C206,IITPhysics!$C$4:$C$1000)+SUMIF(Chem!$B$4:$B$1000,$C206,Chem!$C$4:$C$1000)+SUMIF(IITChem!$B$4:$B$1000,$C206,IITChem!$C$4:$C$1000)+SUMIF(Maths!$B$4:$B$1000,$C206,Maths!$C$4:$C$1000)+SUMIF(IITMaths!$B$4:$B$1000,$C206,IITMaths!$C$4:$C$1000)+SUMIF(Bio!$B$4:$B$1000,$C206,Bio!$C$4:$C$1000)+SUMIF(FourthLecture!$B$4:$B$1000,$C206,FourthLecture!$C$4:$C$1000)+SUMIF(OtherSubjects!$B$4:$B$1000,$C206,OtherSubjects!$C$4:$C$1000)</f>
        <v>0</v>
      </c>
      <c r="S206" s="269">
        <f>SUMIF(Physics!$P$4:$P$1000,$C206,Physics!$Q$4:$Q$1000)+SUMIF(IITPhysics!$P$4:$P$1000,$C206,IITPhysics!$Q$4:$Q$1000)+SUMIF(Chem!$P$4:$P$1000,$C206,Chem!$Q$4:$Q$1000)+SUMIF(IITChem!$P$4:$P$1000,$C206,IITChem!$Q$4:$Q$1000)+SUMIF(Maths!$P$4:$P$1000,$C206,Maths!$Q$4:$Q$1000)+SUMIF(IITMaths!$P$4:$P$1000,$C206,IITMaths!$Q$4:$Q$1000)+SUMIF(Bio!$P$4:$P$1000,$C206,Bio!$Q$4:$Q$1000)+SUMIF(FourthLecture!$P$4:$P$1000,$C206,FourthLecture!$Q$4:$Q$1000)+SUMIF(OtherSubjects!$P$4:$P$1000,$C206,OtherSubjects!$Q$4:$Q$1000)</f>
        <v>0</v>
      </c>
    </row>
    <row r="207" spans="1:19">
      <c r="A207" s="239">
        <v>203</v>
      </c>
      <c r="B207" s="240" t="s">
        <v>445</v>
      </c>
      <c r="C207" s="240"/>
      <c r="D207" s="241"/>
      <c r="E207" s="241"/>
      <c r="F207" s="241"/>
      <c r="G207" s="241"/>
      <c r="H207" s="241"/>
      <c r="I207" s="241"/>
      <c r="J207" s="260"/>
      <c r="K207" s="241"/>
      <c r="L207" s="241"/>
      <c r="M207" s="241"/>
      <c r="N207" s="258"/>
      <c r="O207" s="240"/>
      <c r="P207" s="240"/>
      <c r="Q207" s="258"/>
      <c r="R207" s="274">
        <f>SUMIF(Physics!$B$4:$B$1000,$C207,Physics!$C$4:$C$1000)+SUMIF(IITPhysics!$B$4:$B$1000,$C207,IITPhysics!$C$4:$C$1000)+SUMIF(Chem!$B$4:$B$1000,$C207,Chem!$C$4:$C$1000)+SUMIF(IITChem!$B$4:$B$1000,$C207,IITChem!$C$4:$C$1000)+SUMIF(Maths!$B$4:$B$1000,$C207,Maths!$C$4:$C$1000)+SUMIF(IITMaths!$B$4:$B$1000,$C207,IITMaths!$C$4:$C$1000)+SUMIF(Bio!$B$4:$B$1000,$C207,Bio!$C$4:$C$1000)+SUMIF(FourthLecture!$B$4:$B$1000,$C207,FourthLecture!$C$4:$C$1000)+SUMIF(OtherSubjects!$B$4:$B$1000,$C207,OtherSubjects!$C$4:$C$1000)</f>
        <v>0</v>
      </c>
      <c r="S207" s="269">
        <f>SUMIF(Physics!$P$4:$P$1000,$C207,Physics!$Q$4:$Q$1000)+SUMIF(IITPhysics!$P$4:$P$1000,$C207,IITPhysics!$Q$4:$Q$1000)+SUMIF(Chem!$P$4:$P$1000,$C207,Chem!$Q$4:$Q$1000)+SUMIF(IITChem!$P$4:$P$1000,$C207,IITChem!$Q$4:$Q$1000)+SUMIF(Maths!$P$4:$P$1000,$C207,Maths!$Q$4:$Q$1000)+SUMIF(IITMaths!$P$4:$P$1000,$C207,IITMaths!$Q$4:$Q$1000)+SUMIF(Bio!$P$4:$P$1000,$C207,Bio!$Q$4:$Q$1000)+SUMIF(FourthLecture!$P$4:$P$1000,$C207,FourthLecture!$Q$4:$Q$1000)+SUMIF(OtherSubjects!$P$4:$P$1000,$C207,OtherSubjects!$Q$4:$Q$1000)</f>
        <v>0</v>
      </c>
    </row>
    <row r="208" spans="1:19">
      <c r="A208" s="239">
        <v>204</v>
      </c>
      <c r="B208" s="240" t="s">
        <v>446</v>
      </c>
      <c r="C208" s="240"/>
      <c r="D208" s="241"/>
      <c r="E208" s="241"/>
      <c r="F208" s="241"/>
      <c r="G208" s="241"/>
      <c r="H208" s="241"/>
      <c r="I208" s="241"/>
      <c r="J208" s="260"/>
      <c r="K208" s="241"/>
      <c r="L208" s="241"/>
      <c r="M208" s="241"/>
      <c r="N208" s="258"/>
      <c r="O208" s="240"/>
      <c r="P208" s="240"/>
      <c r="Q208" s="258"/>
      <c r="R208" s="274">
        <f>SUMIF(Physics!$B$4:$B$1000,$C208,Physics!$C$4:$C$1000)+SUMIF(IITPhysics!$B$4:$B$1000,$C208,IITPhysics!$C$4:$C$1000)+SUMIF(Chem!$B$4:$B$1000,$C208,Chem!$C$4:$C$1000)+SUMIF(IITChem!$B$4:$B$1000,$C208,IITChem!$C$4:$C$1000)+SUMIF(Maths!$B$4:$B$1000,$C208,Maths!$C$4:$C$1000)+SUMIF(IITMaths!$B$4:$B$1000,$C208,IITMaths!$C$4:$C$1000)+SUMIF(Bio!$B$4:$B$1000,$C208,Bio!$C$4:$C$1000)+SUMIF(FourthLecture!$B$4:$B$1000,$C208,FourthLecture!$C$4:$C$1000)+SUMIF(OtherSubjects!$B$4:$B$1000,$C208,OtherSubjects!$C$4:$C$1000)</f>
        <v>0</v>
      </c>
      <c r="S208" s="269">
        <f>SUMIF(Physics!$P$4:$P$1000,$C208,Physics!$Q$4:$Q$1000)+SUMIF(IITPhysics!$P$4:$P$1000,$C208,IITPhysics!$Q$4:$Q$1000)+SUMIF(Chem!$P$4:$P$1000,$C208,Chem!$Q$4:$Q$1000)+SUMIF(IITChem!$P$4:$P$1000,$C208,IITChem!$Q$4:$Q$1000)+SUMIF(Maths!$P$4:$P$1000,$C208,Maths!$Q$4:$Q$1000)+SUMIF(IITMaths!$P$4:$P$1000,$C208,IITMaths!$Q$4:$Q$1000)+SUMIF(Bio!$P$4:$P$1000,$C208,Bio!$Q$4:$Q$1000)+SUMIF(FourthLecture!$P$4:$P$1000,$C208,FourthLecture!$Q$4:$Q$1000)+SUMIF(OtherSubjects!$P$4:$P$1000,$C208,OtherSubjects!$Q$4:$Q$1000)</f>
        <v>0</v>
      </c>
    </row>
    <row r="209" spans="1:19">
      <c r="A209" s="239">
        <v>205</v>
      </c>
      <c r="B209" s="240" t="s">
        <v>447</v>
      </c>
      <c r="C209" s="240"/>
      <c r="D209" s="241"/>
      <c r="E209" s="241"/>
      <c r="F209" s="241"/>
      <c r="G209" s="241"/>
      <c r="H209" s="241"/>
      <c r="I209" s="241"/>
      <c r="J209" s="260"/>
      <c r="K209" s="241"/>
      <c r="L209" s="241"/>
      <c r="M209" s="241"/>
      <c r="N209" s="258"/>
      <c r="O209" s="240"/>
      <c r="P209" s="240"/>
      <c r="Q209" s="258"/>
      <c r="R209" s="274">
        <f>SUMIF(Physics!$B$4:$B$1000,$C209,Physics!$C$4:$C$1000)+SUMIF(IITPhysics!$B$4:$B$1000,$C209,IITPhysics!$C$4:$C$1000)+SUMIF(Chem!$B$4:$B$1000,$C209,Chem!$C$4:$C$1000)+SUMIF(IITChem!$B$4:$B$1000,$C209,IITChem!$C$4:$C$1000)+SUMIF(Maths!$B$4:$B$1000,$C209,Maths!$C$4:$C$1000)+SUMIF(IITMaths!$B$4:$B$1000,$C209,IITMaths!$C$4:$C$1000)+SUMIF(Bio!$B$4:$B$1000,$C209,Bio!$C$4:$C$1000)+SUMIF(FourthLecture!$B$4:$B$1000,$C209,FourthLecture!$C$4:$C$1000)+SUMIF(OtherSubjects!$B$4:$B$1000,$C209,OtherSubjects!$C$4:$C$1000)</f>
        <v>0</v>
      </c>
      <c r="S209" s="269">
        <f>SUMIF(Physics!$P$4:$P$1000,$C209,Physics!$Q$4:$Q$1000)+SUMIF(IITPhysics!$P$4:$P$1000,$C209,IITPhysics!$Q$4:$Q$1000)+SUMIF(Chem!$P$4:$P$1000,$C209,Chem!$Q$4:$Q$1000)+SUMIF(IITChem!$P$4:$P$1000,$C209,IITChem!$Q$4:$Q$1000)+SUMIF(Maths!$P$4:$P$1000,$C209,Maths!$Q$4:$Q$1000)+SUMIF(IITMaths!$P$4:$P$1000,$C209,IITMaths!$Q$4:$Q$1000)+SUMIF(Bio!$P$4:$P$1000,$C209,Bio!$Q$4:$Q$1000)+SUMIF(FourthLecture!$P$4:$P$1000,$C209,FourthLecture!$Q$4:$Q$1000)+SUMIF(OtherSubjects!$P$4:$P$1000,$C209,OtherSubjects!$Q$4:$Q$1000)</f>
        <v>0</v>
      </c>
    </row>
    <row r="210" spans="1:19">
      <c r="A210" s="239">
        <v>206</v>
      </c>
      <c r="B210" s="240" t="s">
        <v>448</v>
      </c>
      <c r="C210" s="240"/>
      <c r="D210" s="241"/>
      <c r="E210" s="241"/>
      <c r="F210" s="241"/>
      <c r="G210" s="241"/>
      <c r="H210" s="241"/>
      <c r="I210" s="241"/>
      <c r="J210" s="260"/>
      <c r="K210" s="241"/>
      <c r="L210" s="241"/>
      <c r="M210" s="241"/>
      <c r="N210" s="258"/>
      <c r="O210" s="240"/>
      <c r="P210" s="240"/>
      <c r="Q210" s="258"/>
      <c r="R210" s="274">
        <f>SUMIF(Physics!$B$4:$B$1000,$C210,Physics!$C$4:$C$1000)+SUMIF(IITPhysics!$B$4:$B$1000,$C210,IITPhysics!$C$4:$C$1000)+SUMIF(Chem!$B$4:$B$1000,$C210,Chem!$C$4:$C$1000)+SUMIF(IITChem!$B$4:$B$1000,$C210,IITChem!$C$4:$C$1000)+SUMIF(Maths!$B$4:$B$1000,$C210,Maths!$C$4:$C$1000)+SUMIF(IITMaths!$B$4:$B$1000,$C210,IITMaths!$C$4:$C$1000)+SUMIF(Bio!$B$4:$B$1000,$C210,Bio!$C$4:$C$1000)+SUMIF(FourthLecture!$B$4:$B$1000,$C210,FourthLecture!$C$4:$C$1000)+SUMIF(OtherSubjects!$B$4:$B$1000,$C210,OtherSubjects!$C$4:$C$1000)</f>
        <v>0</v>
      </c>
      <c r="S210" s="269">
        <f>SUMIF(Physics!$P$4:$P$1000,$C210,Physics!$Q$4:$Q$1000)+SUMIF(IITPhysics!$P$4:$P$1000,$C210,IITPhysics!$Q$4:$Q$1000)+SUMIF(Chem!$P$4:$P$1000,$C210,Chem!$Q$4:$Q$1000)+SUMIF(IITChem!$P$4:$P$1000,$C210,IITChem!$Q$4:$Q$1000)+SUMIF(Maths!$P$4:$P$1000,$C210,Maths!$Q$4:$Q$1000)+SUMIF(IITMaths!$P$4:$P$1000,$C210,IITMaths!$Q$4:$Q$1000)+SUMIF(Bio!$P$4:$P$1000,$C210,Bio!$Q$4:$Q$1000)+SUMIF(FourthLecture!$P$4:$P$1000,$C210,FourthLecture!$Q$4:$Q$1000)+SUMIF(OtherSubjects!$P$4:$P$1000,$C210,OtherSubjects!$Q$4:$Q$1000)</f>
        <v>0</v>
      </c>
    </row>
    <row r="211" spans="1:19">
      <c r="A211" s="239">
        <v>207</v>
      </c>
      <c r="B211" s="240" t="s">
        <v>449</v>
      </c>
      <c r="C211" s="240"/>
      <c r="D211" s="241"/>
      <c r="E211" s="241"/>
      <c r="F211" s="241"/>
      <c r="G211" s="241"/>
      <c r="H211" s="241"/>
      <c r="I211" s="241"/>
      <c r="J211" s="260"/>
      <c r="K211" s="241"/>
      <c r="L211" s="241"/>
      <c r="M211" s="241"/>
      <c r="N211" s="258"/>
      <c r="O211" s="240"/>
      <c r="P211" s="240"/>
      <c r="Q211" s="258"/>
      <c r="R211" s="274">
        <f>SUMIF(Physics!$B$4:$B$1000,$C211,Physics!$C$4:$C$1000)+SUMIF(IITPhysics!$B$4:$B$1000,$C211,IITPhysics!$C$4:$C$1000)+SUMIF(Chem!$B$4:$B$1000,$C211,Chem!$C$4:$C$1000)+SUMIF(IITChem!$B$4:$B$1000,$C211,IITChem!$C$4:$C$1000)+SUMIF(Maths!$B$4:$B$1000,$C211,Maths!$C$4:$C$1000)+SUMIF(IITMaths!$B$4:$B$1000,$C211,IITMaths!$C$4:$C$1000)+SUMIF(Bio!$B$4:$B$1000,$C211,Bio!$C$4:$C$1000)+SUMIF(FourthLecture!$B$4:$B$1000,$C211,FourthLecture!$C$4:$C$1000)+SUMIF(OtherSubjects!$B$4:$B$1000,$C211,OtherSubjects!$C$4:$C$1000)</f>
        <v>0</v>
      </c>
      <c r="S211" s="269">
        <f>SUMIF(Physics!$P$4:$P$1000,$C211,Physics!$Q$4:$Q$1000)+SUMIF(IITPhysics!$P$4:$P$1000,$C211,IITPhysics!$Q$4:$Q$1000)+SUMIF(Chem!$P$4:$P$1000,$C211,Chem!$Q$4:$Q$1000)+SUMIF(IITChem!$P$4:$P$1000,$C211,IITChem!$Q$4:$Q$1000)+SUMIF(Maths!$P$4:$P$1000,$C211,Maths!$Q$4:$Q$1000)+SUMIF(IITMaths!$P$4:$P$1000,$C211,IITMaths!$Q$4:$Q$1000)+SUMIF(Bio!$P$4:$P$1000,$C211,Bio!$Q$4:$Q$1000)+SUMIF(FourthLecture!$P$4:$P$1000,$C211,FourthLecture!$Q$4:$Q$1000)+SUMIF(OtherSubjects!$P$4:$P$1000,$C211,OtherSubjects!$Q$4:$Q$1000)</f>
        <v>0</v>
      </c>
    </row>
    <row r="212" spans="1:19">
      <c r="A212" s="239">
        <v>208</v>
      </c>
      <c r="B212" s="240" t="s">
        <v>450</v>
      </c>
      <c r="C212" s="240"/>
      <c r="D212" s="241"/>
      <c r="E212" s="241"/>
      <c r="F212" s="241"/>
      <c r="G212" s="241"/>
      <c r="H212" s="241"/>
      <c r="I212" s="241"/>
      <c r="J212" s="260"/>
      <c r="K212" s="241"/>
      <c r="L212" s="241"/>
      <c r="M212" s="241"/>
      <c r="N212" s="258"/>
      <c r="O212" s="240"/>
      <c r="P212" s="240"/>
      <c r="Q212" s="258"/>
      <c r="R212" s="274">
        <f>SUMIF(Physics!$B$4:$B$1000,$C212,Physics!$C$4:$C$1000)+SUMIF(IITPhysics!$B$4:$B$1000,$C212,IITPhysics!$C$4:$C$1000)+SUMIF(Chem!$B$4:$B$1000,$C212,Chem!$C$4:$C$1000)+SUMIF(IITChem!$B$4:$B$1000,$C212,IITChem!$C$4:$C$1000)+SUMIF(Maths!$B$4:$B$1000,$C212,Maths!$C$4:$C$1000)+SUMIF(IITMaths!$B$4:$B$1000,$C212,IITMaths!$C$4:$C$1000)+SUMIF(Bio!$B$4:$B$1000,$C212,Bio!$C$4:$C$1000)+SUMIF(FourthLecture!$B$4:$B$1000,$C212,FourthLecture!$C$4:$C$1000)+SUMIF(OtherSubjects!$B$4:$B$1000,$C212,OtherSubjects!$C$4:$C$1000)</f>
        <v>0</v>
      </c>
      <c r="S212" s="269">
        <f>SUMIF(Physics!$P$4:$P$1000,$C212,Physics!$Q$4:$Q$1000)+SUMIF(IITPhysics!$P$4:$P$1000,$C212,IITPhysics!$Q$4:$Q$1000)+SUMIF(Chem!$P$4:$P$1000,$C212,Chem!$Q$4:$Q$1000)+SUMIF(IITChem!$P$4:$P$1000,$C212,IITChem!$Q$4:$Q$1000)+SUMIF(Maths!$P$4:$P$1000,$C212,Maths!$Q$4:$Q$1000)+SUMIF(IITMaths!$P$4:$P$1000,$C212,IITMaths!$Q$4:$Q$1000)+SUMIF(Bio!$P$4:$P$1000,$C212,Bio!$Q$4:$Q$1000)+SUMIF(FourthLecture!$P$4:$P$1000,$C212,FourthLecture!$Q$4:$Q$1000)+SUMIF(OtherSubjects!$P$4:$P$1000,$C212,OtherSubjects!$Q$4:$Q$1000)</f>
        <v>0</v>
      </c>
    </row>
    <row r="213" spans="1:19">
      <c r="A213" s="239">
        <v>209</v>
      </c>
      <c r="B213" s="240" t="s">
        <v>451</v>
      </c>
      <c r="C213" s="240"/>
      <c r="D213" s="241"/>
      <c r="E213" s="241"/>
      <c r="F213" s="241"/>
      <c r="G213" s="241"/>
      <c r="H213" s="241"/>
      <c r="I213" s="241"/>
      <c r="J213" s="260"/>
      <c r="K213" s="241"/>
      <c r="L213" s="241"/>
      <c r="M213" s="241"/>
      <c r="N213" s="258"/>
      <c r="O213" s="240"/>
      <c r="P213" s="240"/>
      <c r="Q213" s="258"/>
      <c r="R213" s="274">
        <f>SUMIF(Physics!$B$4:$B$1000,$C213,Physics!$C$4:$C$1000)+SUMIF(IITPhysics!$B$4:$B$1000,$C213,IITPhysics!$C$4:$C$1000)+SUMIF(Chem!$B$4:$B$1000,$C213,Chem!$C$4:$C$1000)+SUMIF(IITChem!$B$4:$B$1000,$C213,IITChem!$C$4:$C$1000)+SUMIF(Maths!$B$4:$B$1000,$C213,Maths!$C$4:$C$1000)+SUMIF(IITMaths!$B$4:$B$1000,$C213,IITMaths!$C$4:$C$1000)+SUMIF(Bio!$B$4:$B$1000,$C213,Bio!$C$4:$C$1000)+SUMIF(FourthLecture!$B$4:$B$1000,$C213,FourthLecture!$C$4:$C$1000)+SUMIF(OtherSubjects!$B$4:$B$1000,$C213,OtherSubjects!$C$4:$C$1000)</f>
        <v>0</v>
      </c>
      <c r="S213" s="269">
        <f>SUMIF(Physics!$P$4:$P$1000,$C213,Physics!$Q$4:$Q$1000)+SUMIF(IITPhysics!$P$4:$P$1000,$C213,IITPhysics!$Q$4:$Q$1000)+SUMIF(Chem!$P$4:$P$1000,$C213,Chem!$Q$4:$Q$1000)+SUMIF(IITChem!$P$4:$P$1000,$C213,IITChem!$Q$4:$Q$1000)+SUMIF(Maths!$P$4:$P$1000,$C213,Maths!$Q$4:$Q$1000)+SUMIF(IITMaths!$P$4:$P$1000,$C213,IITMaths!$Q$4:$Q$1000)+SUMIF(Bio!$P$4:$P$1000,$C213,Bio!$Q$4:$Q$1000)+SUMIF(FourthLecture!$P$4:$P$1000,$C213,FourthLecture!$Q$4:$Q$1000)+SUMIF(OtherSubjects!$P$4:$P$1000,$C213,OtherSubjects!$Q$4:$Q$1000)</f>
        <v>0</v>
      </c>
    </row>
    <row r="214" spans="1:19">
      <c r="A214" s="239">
        <v>210</v>
      </c>
      <c r="B214" s="240" t="s">
        <v>452</v>
      </c>
      <c r="C214" s="240"/>
      <c r="D214" s="241"/>
      <c r="E214" s="241"/>
      <c r="F214" s="241"/>
      <c r="G214" s="241"/>
      <c r="H214" s="241"/>
      <c r="I214" s="241"/>
      <c r="J214" s="260"/>
      <c r="K214" s="241"/>
      <c r="L214" s="241"/>
      <c r="M214" s="241"/>
      <c r="N214" s="258"/>
      <c r="O214" s="240"/>
      <c r="P214" s="240"/>
      <c r="Q214" s="258"/>
      <c r="R214" s="274">
        <f>SUMIF(Physics!$B$4:$B$1000,$C214,Physics!$C$4:$C$1000)+SUMIF(IITPhysics!$B$4:$B$1000,$C214,IITPhysics!$C$4:$C$1000)+SUMIF(Chem!$B$4:$B$1000,$C214,Chem!$C$4:$C$1000)+SUMIF(IITChem!$B$4:$B$1000,$C214,IITChem!$C$4:$C$1000)+SUMIF(Maths!$B$4:$B$1000,$C214,Maths!$C$4:$C$1000)+SUMIF(IITMaths!$B$4:$B$1000,$C214,IITMaths!$C$4:$C$1000)+SUMIF(Bio!$B$4:$B$1000,$C214,Bio!$C$4:$C$1000)+SUMIF(FourthLecture!$B$4:$B$1000,$C214,FourthLecture!$C$4:$C$1000)+SUMIF(OtherSubjects!$B$4:$B$1000,$C214,OtherSubjects!$C$4:$C$1000)</f>
        <v>0</v>
      </c>
      <c r="S214" s="269">
        <f>SUMIF(Physics!$P$4:$P$1000,$C214,Physics!$Q$4:$Q$1000)+SUMIF(IITPhysics!$P$4:$P$1000,$C214,IITPhysics!$Q$4:$Q$1000)+SUMIF(Chem!$P$4:$P$1000,$C214,Chem!$Q$4:$Q$1000)+SUMIF(IITChem!$P$4:$P$1000,$C214,IITChem!$Q$4:$Q$1000)+SUMIF(Maths!$P$4:$P$1000,$C214,Maths!$Q$4:$Q$1000)+SUMIF(IITMaths!$P$4:$P$1000,$C214,IITMaths!$Q$4:$Q$1000)+SUMIF(Bio!$P$4:$P$1000,$C214,Bio!$Q$4:$Q$1000)+SUMIF(FourthLecture!$P$4:$P$1000,$C214,FourthLecture!$Q$4:$Q$1000)+SUMIF(OtherSubjects!$P$4:$P$1000,$C214,OtherSubjects!$Q$4:$Q$1000)</f>
        <v>0</v>
      </c>
    </row>
    <row r="215" spans="1:19">
      <c r="A215" s="239">
        <v>211</v>
      </c>
      <c r="B215" s="240" t="s">
        <v>453</v>
      </c>
      <c r="C215" s="240"/>
      <c r="D215" s="241"/>
      <c r="E215" s="241"/>
      <c r="F215" s="241"/>
      <c r="G215" s="241"/>
      <c r="H215" s="241"/>
      <c r="I215" s="241"/>
      <c r="J215" s="260"/>
      <c r="K215" s="241"/>
      <c r="L215" s="241"/>
      <c r="M215" s="241"/>
      <c r="N215" s="258"/>
      <c r="O215" s="240"/>
      <c r="P215" s="240"/>
      <c r="Q215" s="258"/>
      <c r="R215" s="274">
        <f>SUMIF(Physics!$B$4:$B$1000,$C215,Physics!$C$4:$C$1000)+SUMIF(IITPhysics!$B$4:$B$1000,$C215,IITPhysics!$C$4:$C$1000)+SUMIF(Chem!$B$4:$B$1000,$C215,Chem!$C$4:$C$1000)+SUMIF(IITChem!$B$4:$B$1000,$C215,IITChem!$C$4:$C$1000)+SUMIF(Maths!$B$4:$B$1000,$C215,Maths!$C$4:$C$1000)+SUMIF(IITMaths!$B$4:$B$1000,$C215,IITMaths!$C$4:$C$1000)+SUMIF(Bio!$B$4:$B$1000,$C215,Bio!$C$4:$C$1000)+SUMIF(FourthLecture!$B$4:$B$1000,$C215,FourthLecture!$C$4:$C$1000)+SUMIF(OtherSubjects!$B$4:$B$1000,$C215,OtherSubjects!$C$4:$C$1000)</f>
        <v>0</v>
      </c>
      <c r="S215" s="269">
        <f>SUMIF(Physics!$P$4:$P$1000,$C215,Physics!$Q$4:$Q$1000)+SUMIF(IITPhysics!$P$4:$P$1000,$C215,IITPhysics!$Q$4:$Q$1000)+SUMIF(Chem!$P$4:$P$1000,$C215,Chem!$Q$4:$Q$1000)+SUMIF(IITChem!$P$4:$P$1000,$C215,IITChem!$Q$4:$Q$1000)+SUMIF(Maths!$P$4:$P$1000,$C215,Maths!$Q$4:$Q$1000)+SUMIF(IITMaths!$P$4:$P$1000,$C215,IITMaths!$Q$4:$Q$1000)+SUMIF(Bio!$P$4:$P$1000,$C215,Bio!$Q$4:$Q$1000)+SUMIF(FourthLecture!$P$4:$P$1000,$C215,FourthLecture!$Q$4:$Q$1000)+SUMIF(OtherSubjects!$P$4:$P$1000,$C215,OtherSubjects!$Q$4:$Q$1000)</f>
        <v>0</v>
      </c>
    </row>
    <row r="216" spans="1:19">
      <c r="A216" s="239">
        <v>212</v>
      </c>
      <c r="B216" s="240" t="s">
        <v>454</v>
      </c>
      <c r="C216" s="240"/>
      <c r="D216" s="241"/>
      <c r="E216" s="241"/>
      <c r="F216" s="241"/>
      <c r="G216" s="241"/>
      <c r="H216" s="241"/>
      <c r="I216" s="241"/>
      <c r="J216" s="260"/>
      <c r="K216" s="241"/>
      <c r="L216" s="241"/>
      <c r="M216" s="241"/>
      <c r="N216" s="258"/>
      <c r="O216" s="240"/>
      <c r="P216" s="240"/>
      <c r="Q216" s="258"/>
      <c r="R216" s="274">
        <f>SUMIF(Physics!$B$4:$B$1000,$C216,Physics!$C$4:$C$1000)+SUMIF(IITPhysics!$B$4:$B$1000,$C216,IITPhysics!$C$4:$C$1000)+SUMIF(Chem!$B$4:$B$1000,$C216,Chem!$C$4:$C$1000)+SUMIF(IITChem!$B$4:$B$1000,$C216,IITChem!$C$4:$C$1000)+SUMIF(Maths!$B$4:$B$1000,$C216,Maths!$C$4:$C$1000)+SUMIF(IITMaths!$B$4:$B$1000,$C216,IITMaths!$C$4:$C$1000)+SUMIF(Bio!$B$4:$B$1000,$C216,Bio!$C$4:$C$1000)+SUMIF(FourthLecture!$B$4:$B$1000,$C216,FourthLecture!$C$4:$C$1000)+SUMIF(OtherSubjects!$B$4:$B$1000,$C216,OtherSubjects!$C$4:$C$1000)</f>
        <v>0</v>
      </c>
      <c r="S216" s="269">
        <f>SUMIF(Physics!$P$4:$P$1000,$C216,Physics!$Q$4:$Q$1000)+SUMIF(IITPhysics!$P$4:$P$1000,$C216,IITPhysics!$Q$4:$Q$1000)+SUMIF(Chem!$P$4:$P$1000,$C216,Chem!$Q$4:$Q$1000)+SUMIF(IITChem!$P$4:$P$1000,$C216,IITChem!$Q$4:$Q$1000)+SUMIF(Maths!$P$4:$P$1000,$C216,Maths!$Q$4:$Q$1000)+SUMIF(IITMaths!$P$4:$P$1000,$C216,IITMaths!$Q$4:$Q$1000)+SUMIF(Bio!$P$4:$P$1000,$C216,Bio!$Q$4:$Q$1000)+SUMIF(FourthLecture!$P$4:$P$1000,$C216,FourthLecture!$Q$4:$Q$1000)+SUMIF(OtherSubjects!$P$4:$P$1000,$C216,OtherSubjects!$Q$4:$Q$1000)</f>
        <v>0</v>
      </c>
    </row>
    <row r="217" spans="1:19">
      <c r="A217" s="239">
        <v>213</v>
      </c>
      <c r="B217" s="240" t="s">
        <v>455</v>
      </c>
      <c r="C217" s="240"/>
      <c r="D217" s="241"/>
      <c r="E217" s="241"/>
      <c r="F217" s="241"/>
      <c r="G217" s="241"/>
      <c r="H217" s="241"/>
      <c r="I217" s="241"/>
      <c r="J217" s="260"/>
      <c r="K217" s="241"/>
      <c r="L217" s="241"/>
      <c r="M217" s="241"/>
      <c r="N217" s="258"/>
      <c r="O217" s="240"/>
      <c r="P217" s="240"/>
      <c r="Q217" s="258"/>
      <c r="R217" s="274">
        <f>SUMIF(Physics!$B$4:$B$1000,$C217,Physics!$C$4:$C$1000)+SUMIF(IITPhysics!$B$4:$B$1000,$C217,IITPhysics!$C$4:$C$1000)+SUMIF(Chem!$B$4:$B$1000,$C217,Chem!$C$4:$C$1000)+SUMIF(IITChem!$B$4:$B$1000,$C217,IITChem!$C$4:$C$1000)+SUMIF(Maths!$B$4:$B$1000,$C217,Maths!$C$4:$C$1000)+SUMIF(IITMaths!$B$4:$B$1000,$C217,IITMaths!$C$4:$C$1000)+SUMIF(Bio!$B$4:$B$1000,$C217,Bio!$C$4:$C$1000)+SUMIF(FourthLecture!$B$4:$B$1000,$C217,FourthLecture!$C$4:$C$1000)+SUMIF(OtherSubjects!$B$4:$B$1000,$C217,OtherSubjects!$C$4:$C$1000)</f>
        <v>0</v>
      </c>
      <c r="S217" s="269">
        <f>SUMIF(Physics!$P$4:$P$1000,$C217,Physics!$Q$4:$Q$1000)+SUMIF(IITPhysics!$P$4:$P$1000,$C217,IITPhysics!$Q$4:$Q$1000)+SUMIF(Chem!$P$4:$P$1000,$C217,Chem!$Q$4:$Q$1000)+SUMIF(IITChem!$P$4:$P$1000,$C217,IITChem!$Q$4:$Q$1000)+SUMIF(Maths!$P$4:$P$1000,$C217,Maths!$Q$4:$Q$1000)+SUMIF(IITMaths!$P$4:$P$1000,$C217,IITMaths!$Q$4:$Q$1000)+SUMIF(Bio!$P$4:$P$1000,$C217,Bio!$Q$4:$Q$1000)+SUMIF(FourthLecture!$P$4:$P$1000,$C217,FourthLecture!$Q$4:$Q$1000)+SUMIF(OtherSubjects!$P$4:$P$1000,$C217,OtherSubjects!$Q$4:$Q$1000)</f>
        <v>0</v>
      </c>
    </row>
    <row r="218" spans="1:19">
      <c r="A218" s="239">
        <v>214</v>
      </c>
      <c r="B218" s="240" t="s">
        <v>456</v>
      </c>
      <c r="C218" s="240"/>
      <c r="D218" s="241"/>
      <c r="E218" s="241"/>
      <c r="F218" s="241"/>
      <c r="G218" s="241"/>
      <c r="H218" s="241"/>
      <c r="I218" s="241"/>
      <c r="J218" s="260"/>
      <c r="K218" s="241"/>
      <c r="L218" s="241"/>
      <c r="M218" s="241"/>
      <c r="N218" s="258"/>
      <c r="O218" s="240"/>
      <c r="P218" s="240"/>
      <c r="Q218" s="258"/>
      <c r="R218" s="274">
        <f>SUMIF(Physics!$B$4:$B$1000,$C218,Physics!$C$4:$C$1000)+SUMIF(IITPhysics!$B$4:$B$1000,$C218,IITPhysics!$C$4:$C$1000)+SUMIF(Chem!$B$4:$B$1000,$C218,Chem!$C$4:$C$1000)+SUMIF(IITChem!$B$4:$B$1000,$C218,IITChem!$C$4:$C$1000)+SUMIF(Maths!$B$4:$B$1000,$C218,Maths!$C$4:$C$1000)+SUMIF(IITMaths!$B$4:$B$1000,$C218,IITMaths!$C$4:$C$1000)+SUMIF(Bio!$B$4:$B$1000,$C218,Bio!$C$4:$C$1000)+SUMIF(FourthLecture!$B$4:$B$1000,$C218,FourthLecture!$C$4:$C$1000)+SUMIF(OtherSubjects!$B$4:$B$1000,$C218,OtherSubjects!$C$4:$C$1000)</f>
        <v>0</v>
      </c>
      <c r="S218" s="269">
        <f>SUMIF(Physics!$P$4:$P$1000,$C218,Physics!$Q$4:$Q$1000)+SUMIF(IITPhysics!$P$4:$P$1000,$C218,IITPhysics!$Q$4:$Q$1000)+SUMIF(Chem!$P$4:$P$1000,$C218,Chem!$Q$4:$Q$1000)+SUMIF(IITChem!$P$4:$P$1000,$C218,IITChem!$Q$4:$Q$1000)+SUMIF(Maths!$P$4:$P$1000,$C218,Maths!$Q$4:$Q$1000)+SUMIF(IITMaths!$P$4:$P$1000,$C218,IITMaths!$Q$4:$Q$1000)+SUMIF(Bio!$P$4:$P$1000,$C218,Bio!$Q$4:$Q$1000)+SUMIF(FourthLecture!$P$4:$P$1000,$C218,FourthLecture!$Q$4:$Q$1000)+SUMIF(OtherSubjects!$P$4:$P$1000,$C218,OtherSubjects!$Q$4:$Q$1000)</f>
        <v>0</v>
      </c>
    </row>
    <row r="219" spans="1:19">
      <c r="A219" s="239">
        <v>215</v>
      </c>
      <c r="B219" s="240" t="s">
        <v>457</v>
      </c>
      <c r="C219" s="240"/>
      <c r="D219" s="241"/>
      <c r="E219" s="241"/>
      <c r="F219" s="241"/>
      <c r="G219" s="241"/>
      <c r="H219" s="241"/>
      <c r="I219" s="241"/>
      <c r="J219" s="260"/>
      <c r="K219" s="241"/>
      <c r="L219" s="241"/>
      <c r="M219" s="241"/>
      <c r="N219" s="258"/>
      <c r="O219" s="240"/>
      <c r="P219" s="240"/>
      <c r="Q219" s="258"/>
      <c r="R219" s="274">
        <f>SUMIF(Physics!$B$4:$B$1000,$C219,Physics!$C$4:$C$1000)+SUMIF(IITPhysics!$B$4:$B$1000,$C219,IITPhysics!$C$4:$C$1000)+SUMIF(Chem!$B$4:$B$1000,$C219,Chem!$C$4:$C$1000)+SUMIF(IITChem!$B$4:$B$1000,$C219,IITChem!$C$4:$C$1000)+SUMIF(Maths!$B$4:$B$1000,$C219,Maths!$C$4:$C$1000)+SUMIF(IITMaths!$B$4:$B$1000,$C219,IITMaths!$C$4:$C$1000)+SUMIF(Bio!$B$4:$B$1000,$C219,Bio!$C$4:$C$1000)+SUMIF(FourthLecture!$B$4:$B$1000,$C219,FourthLecture!$C$4:$C$1000)+SUMIF(OtherSubjects!$B$4:$B$1000,$C219,OtherSubjects!$C$4:$C$1000)</f>
        <v>0</v>
      </c>
      <c r="S219" s="269">
        <f>SUMIF(Physics!$P$4:$P$1000,$C219,Physics!$Q$4:$Q$1000)+SUMIF(IITPhysics!$P$4:$P$1000,$C219,IITPhysics!$Q$4:$Q$1000)+SUMIF(Chem!$P$4:$P$1000,$C219,Chem!$Q$4:$Q$1000)+SUMIF(IITChem!$P$4:$P$1000,$C219,IITChem!$Q$4:$Q$1000)+SUMIF(Maths!$P$4:$P$1000,$C219,Maths!$Q$4:$Q$1000)+SUMIF(IITMaths!$P$4:$P$1000,$C219,IITMaths!$Q$4:$Q$1000)+SUMIF(Bio!$P$4:$P$1000,$C219,Bio!$Q$4:$Q$1000)+SUMIF(FourthLecture!$P$4:$P$1000,$C219,FourthLecture!$Q$4:$Q$1000)+SUMIF(OtherSubjects!$P$4:$P$1000,$C219,OtherSubjects!$Q$4:$Q$1000)</f>
        <v>0</v>
      </c>
    </row>
    <row r="220" spans="1:19">
      <c r="A220" s="239">
        <v>216</v>
      </c>
      <c r="B220" s="240" t="s">
        <v>458</v>
      </c>
      <c r="C220" s="240"/>
      <c r="D220" s="241"/>
      <c r="E220" s="241"/>
      <c r="F220" s="241"/>
      <c r="G220" s="241"/>
      <c r="H220" s="241"/>
      <c r="I220" s="241"/>
      <c r="J220" s="260"/>
      <c r="K220" s="241"/>
      <c r="L220" s="241"/>
      <c r="M220" s="241"/>
      <c r="N220" s="258"/>
      <c r="O220" s="240"/>
      <c r="P220" s="240"/>
      <c r="Q220" s="258"/>
      <c r="R220" s="274">
        <f>SUMIF(Physics!$B$4:$B$1000,$C220,Physics!$C$4:$C$1000)+SUMIF(IITPhysics!$B$4:$B$1000,$C220,IITPhysics!$C$4:$C$1000)+SUMIF(Chem!$B$4:$B$1000,$C220,Chem!$C$4:$C$1000)+SUMIF(IITChem!$B$4:$B$1000,$C220,IITChem!$C$4:$C$1000)+SUMIF(Maths!$B$4:$B$1000,$C220,Maths!$C$4:$C$1000)+SUMIF(IITMaths!$B$4:$B$1000,$C220,IITMaths!$C$4:$C$1000)+SUMIF(Bio!$B$4:$B$1000,$C220,Bio!$C$4:$C$1000)+SUMIF(FourthLecture!$B$4:$B$1000,$C220,FourthLecture!$C$4:$C$1000)+SUMIF(OtherSubjects!$B$4:$B$1000,$C220,OtherSubjects!$C$4:$C$1000)</f>
        <v>0</v>
      </c>
      <c r="S220" s="269">
        <f>SUMIF(Physics!$P$4:$P$1000,$C220,Physics!$Q$4:$Q$1000)+SUMIF(IITPhysics!$P$4:$P$1000,$C220,IITPhysics!$Q$4:$Q$1000)+SUMIF(Chem!$P$4:$P$1000,$C220,Chem!$Q$4:$Q$1000)+SUMIF(IITChem!$P$4:$P$1000,$C220,IITChem!$Q$4:$Q$1000)+SUMIF(Maths!$P$4:$P$1000,$C220,Maths!$Q$4:$Q$1000)+SUMIF(IITMaths!$P$4:$P$1000,$C220,IITMaths!$Q$4:$Q$1000)+SUMIF(Bio!$P$4:$P$1000,$C220,Bio!$Q$4:$Q$1000)+SUMIF(FourthLecture!$P$4:$P$1000,$C220,FourthLecture!$Q$4:$Q$1000)+SUMIF(OtherSubjects!$P$4:$P$1000,$C220,OtherSubjects!$Q$4:$Q$1000)</f>
        <v>0</v>
      </c>
    </row>
    <row r="221" spans="1:19">
      <c r="A221" s="239">
        <v>217</v>
      </c>
      <c r="B221" s="240" t="s">
        <v>459</v>
      </c>
      <c r="C221" s="240"/>
      <c r="D221" s="241"/>
      <c r="E221" s="241"/>
      <c r="F221" s="241"/>
      <c r="G221" s="241"/>
      <c r="H221" s="241"/>
      <c r="I221" s="241"/>
      <c r="J221" s="260"/>
      <c r="K221" s="241"/>
      <c r="L221" s="241"/>
      <c r="M221" s="241"/>
      <c r="N221" s="258"/>
      <c r="O221" s="240"/>
      <c r="P221" s="240"/>
      <c r="Q221" s="258"/>
      <c r="R221" s="274">
        <f>SUMIF(Physics!$B$4:$B$1000,$C221,Physics!$C$4:$C$1000)+SUMIF(IITPhysics!$B$4:$B$1000,$C221,IITPhysics!$C$4:$C$1000)+SUMIF(Chem!$B$4:$B$1000,$C221,Chem!$C$4:$C$1000)+SUMIF(IITChem!$B$4:$B$1000,$C221,IITChem!$C$4:$C$1000)+SUMIF(Maths!$B$4:$B$1000,$C221,Maths!$C$4:$C$1000)+SUMIF(IITMaths!$B$4:$B$1000,$C221,IITMaths!$C$4:$C$1000)+SUMIF(Bio!$B$4:$B$1000,$C221,Bio!$C$4:$C$1000)+SUMIF(FourthLecture!$B$4:$B$1000,$C221,FourthLecture!$C$4:$C$1000)+SUMIF(OtherSubjects!$B$4:$B$1000,$C221,OtherSubjects!$C$4:$C$1000)</f>
        <v>0</v>
      </c>
      <c r="S221" s="269">
        <f>SUMIF(Physics!$P$4:$P$1000,$C221,Physics!$Q$4:$Q$1000)+SUMIF(IITPhysics!$P$4:$P$1000,$C221,IITPhysics!$Q$4:$Q$1000)+SUMIF(Chem!$P$4:$P$1000,$C221,Chem!$Q$4:$Q$1000)+SUMIF(IITChem!$P$4:$P$1000,$C221,IITChem!$Q$4:$Q$1000)+SUMIF(Maths!$P$4:$P$1000,$C221,Maths!$Q$4:$Q$1000)+SUMIF(IITMaths!$P$4:$P$1000,$C221,IITMaths!$Q$4:$Q$1000)+SUMIF(Bio!$P$4:$P$1000,$C221,Bio!$Q$4:$Q$1000)+SUMIF(FourthLecture!$P$4:$P$1000,$C221,FourthLecture!$Q$4:$Q$1000)+SUMIF(OtherSubjects!$P$4:$P$1000,$C221,OtherSubjects!$Q$4:$Q$1000)</f>
        <v>0</v>
      </c>
    </row>
    <row r="222" spans="1:19">
      <c r="A222" s="239">
        <v>218</v>
      </c>
      <c r="B222" s="240" t="s">
        <v>460</v>
      </c>
      <c r="C222" s="240"/>
      <c r="D222" s="241"/>
      <c r="E222" s="241"/>
      <c r="F222" s="241"/>
      <c r="G222" s="241"/>
      <c r="H222" s="241"/>
      <c r="I222" s="241"/>
      <c r="J222" s="260"/>
      <c r="K222" s="241"/>
      <c r="L222" s="241"/>
      <c r="M222" s="241"/>
      <c r="N222" s="258"/>
      <c r="O222" s="240"/>
      <c r="P222" s="240"/>
      <c r="Q222" s="258"/>
      <c r="R222" s="274">
        <f>SUMIF(Physics!$B$4:$B$1000,$C222,Physics!$C$4:$C$1000)+SUMIF(IITPhysics!$B$4:$B$1000,$C222,IITPhysics!$C$4:$C$1000)+SUMIF(Chem!$B$4:$B$1000,$C222,Chem!$C$4:$C$1000)+SUMIF(IITChem!$B$4:$B$1000,$C222,IITChem!$C$4:$C$1000)+SUMIF(Maths!$B$4:$B$1000,$C222,Maths!$C$4:$C$1000)+SUMIF(IITMaths!$B$4:$B$1000,$C222,IITMaths!$C$4:$C$1000)+SUMIF(Bio!$B$4:$B$1000,$C222,Bio!$C$4:$C$1000)+SUMIF(FourthLecture!$B$4:$B$1000,$C222,FourthLecture!$C$4:$C$1000)+SUMIF(OtherSubjects!$B$4:$B$1000,$C222,OtherSubjects!$C$4:$C$1000)</f>
        <v>0</v>
      </c>
      <c r="S222" s="269">
        <f>SUMIF(Physics!$P$4:$P$1000,$C222,Physics!$Q$4:$Q$1000)+SUMIF(IITPhysics!$P$4:$P$1000,$C222,IITPhysics!$Q$4:$Q$1000)+SUMIF(Chem!$P$4:$P$1000,$C222,Chem!$Q$4:$Q$1000)+SUMIF(IITChem!$P$4:$P$1000,$C222,IITChem!$Q$4:$Q$1000)+SUMIF(Maths!$P$4:$P$1000,$C222,Maths!$Q$4:$Q$1000)+SUMIF(IITMaths!$P$4:$P$1000,$C222,IITMaths!$Q$4:$Q$1000)+SUMIF(Bio!$P$4:$P$1000,$C222,Bio!$Q$4:$Q$1000)+SUMIF(FourthLecture!$P$4:$P$1000,$C222,FourthLecture!$Q$4:$Q$1000)+SUMIF(OtherSubjects!$P$4:$P$1000,$C222,OtherSubjects!$Q$4:$Q$1000)</f>
        <v>0</v>
      </c>
    </row>
    <row r="223" spans="1:19">
      <c r="A223" s="239">
        <v>219</v>
      </c>
      <c r="B223" s="240" t="s">
        <v>461</v>
      </c>
      <c r="C223" s="240"/>
      <c r="D223" s="241"/>
      <c r="E223" s="241"/>
      <c r="F223" s="241"/>
      <c r="G223" s="241"/>
      <c r="H223" s="241"/>
      <c r="I223" s="241"/>
      <c r="J223" s="260"/>
      <c r="K223" s="241"/>
      <c r="L223" s="241"/>
      <c r="M223" s="241"/>
      <c r="N223" s="258"/>
      <c r="O223" s="240"/>
      <c r="P223" s="240"/>
      <c r="Q223" s="258"/>
      <c r="R223" s="274">
        <f>SUMIF(Physics!$B$4:$B$1000,$C223,Physics!$C$4:$C$1000)+SUMIF(IITPhysics!$B$4:$B$1000,$C223,IITPhysics!$C$4:$C$1000)+SUMIF(Chem!$B$4:$B$1000,$C223,Chem!$C$4:$C$1000)+SUMIF(IITChem!$B$4:$B$1000,$C223,IITChem!$C$4:$C$1000)+SUMIF(Maths!$B$4:$B$1000,$C223,Maths!$C$4:$C$1000)+SUMIF(IITMaths!$B$4:$B$1000,$C223,IITMaths!$C$4:$C$1000)+SUMIF(Bio!$B$4:$B$1000,$C223,Bio!$C$4:$C$1000)+SUMIF(FourthLecture!$B$4:$B$1000,$C223,FourthLecture!$C$4:$C$1000)+SUMIF(OtherSubjects!$B$4:$B$1000,$C223,OtherSubjects!$C$4:$C$1000)</f>
        <v>0</v>
      </c>
      <c r="S223" s="269">
        <f>SUMIF(Physics!$P$4:$P$1000,$C223,Physics!$Q$4:$Q$1000)+SUMIF(IITPhysics!$P$4:$P$1000,$C223,IITPhysics!$Q$4:$Q$1000)+SUMIF(Chem!$P$4:$P$1000,$C223,Chem!$Q$4:$Q$1000)+SUMIF(IITChem!$P$4:$P$1000,$C223,IITChem!$Q$4:$Q$1000)+SUMIF(Maths!$P$4:$P$1000,$C223,Maths!$Q$4:$Q$1000)+SUMIF(IITMaths!$P$4:$P$1000,$C223,IITMaths!$Q$4:$Q$1000)+SUMIF(Bio!$P$4:$P$1000,$C223,Bio!$Q$4:$Q$1000)+SUMIF(FourthLecture!$P$4:$P$1000,$C223,FourthLecture!$Q$4:$Q$1000)+SUMIF(OtherSubjects!$P$4:$P$1000,$C223,OtherSubjects!$Q$4:$Q$1000)</f>
        <v>0</v>
      </c>
    </row>
    <row r="224" spans="1:19">
      <c r="A224" s="239">
        <v>220</v>
      </c>
      <c r="B224" s="240" t="s">
        <v>462</v>
      </c>
      <c r="C224" s="240"/>
      <c r="D224" s="241"/>
      <c r="E224" s="241"/>
      <c r="F224" s="241"/>
      <c r="G224" s="241"/>
      <c r="H224" s="241"/>
      <c r="I224" s="241"/>
      <c r="J224" s="260"/>
      <c r="K224" s="241"/>
      <c r="L224" s="241"/>
      <c r="M224" s="241"/>
      <c r="N224" s="258"/>
      <c r="O224" s="240"/>
      <c r="P224" s="240"/>
      <c r="Q224" s="258"/>
      <c r="R224" s="274">
        <f>SUMIF(Physics!$B$4:$B$1000,$C224,Physics!$C$4:$C$1000)+SUMIF(IITPhysics!$B$4:$B$1000,$C224,IITPhysics!$C$4:$C$1000)+SUMIF(Chem!$B$4:$B$1000,$C224,Chem!$C$4:$C$1000)+SUMIF(IITChem!$B$4:$B$1000,$C224,IITChem!$C$4:$C$1000)+SUMIF(Maths!$B$4:$B$1000,$C224,Maths!$C$4:$C$1000)+SUMIF(IITMaths!$B$4:$B$1000,$C224,IITMaths!$C$4:$C$1000)+SUMIF(Bio!$B$4:$B$1000,$C224,Bio!$C$4:$C$1000)+SUMIF(FourthLecture!$B$4:$B$1000,$C224,FourthLecture!$C$4:$C$1000)+SUMIF(OtherSubjects!$B$4:$B$1000,$C224,OtherSubjects!$C$4:$C$1000)</f>
        <v>0</v>
      </c>
      <c r="S224" s="269">
        <f>SUMIF(Physics!$P$4:$P$1000,$C224,Physics!$Q$4:$Q$1000)+SUMIF(IITPhysics!$P$4:$P$1000,$C224,IITPhysics!$Q$4:$Q$1000)+SUMIF(Chem!$P$4:$P$1000,$C224,Chem!$Q$4:$Q$1000)+SUMIF(IITChem!$P$4:$P$1000,$C224,IITChem!$Q$4:$Q$1000)+SUMIF(Maths!$P$4:$P$1000,$C224,Maths!$Q$4:$Q$1000)+SUMIF(IITMaths!$P$4:$P$1000,$C224,IITMaths!$Q$4:$Q$1000)+SUMIF(Bio!$P$4:$P$1000,$C224,Bio!$Q$4:$Q$1000)+SUMIF(FourthLecture!$P$4:$P$1000,$C224,FourthLecture!$Q$4:$Q$1000)+SUMIF(OtherSubjects!$P$4:$P$1000,$C224,OtherSubjects!$Q$4:$Q$1000)</f>
        <v>0</v>
      </c>
    </row>
    <row r="225" spans="1:19">
      <c r="A225" s="239">
        <v>221</v>
      </c>
      <c r="B225" s="240" t="s">
        <v>463</v>
      </c>
      <c r="C225" s="240"/>
      <c r="D225" s="241"/>
      <c r="E225" s="241"/>
      <c r="F225" s="241"/>
      <c r="G225" s="241"/>
      <c r="H225" s="241"/>
      <c r="I225" s="241"/>
      <c r="J225" s="260"/>
      <c r="K225" s="241"/>
      <c r="L225" s="241"/>
      <c r="M225" s="241"/>
      <c r="N225" s="258"/>
      <c r="O225" s="240"/>
      <c r="P225" s="240"/>
      <c r="Q225" s="258"/>
      <c r="R225" s="274">
        <f>SUMIF(Physics!$B$4:$B$1000,$C225,Physics!$C$4:$C$1000)+SUMIF(IITPhysics!$B$4:$B$1000,$C225,IITPhysics!$C$4:$C$1000)+SUMIF(Chem!$B$4:$B$1000,$C225,Chem!$C$4:$C$1000)+SUMIF(IITChem!$B$4:$B$1000,$C225,IITChem!$C$4:$C$1000)+SUMIF(Maths!$B$4:$B$1000,$C225,Maths!$C$4:$C$1000)+SUMIF(IITMaths!$B$4:$B$1000,$C225,IITMaths!$C$4:$C$1000)+SUMIF(Bio!$B$4:$B$1000,$C225,Bio!$C$4:$C$1000)+SUMIF(FourthLecture!$B$4:$B$1000,$C225,FourthLecture!$C$4:$C$1000)+SUMIF(OtherSubjects!$B$4:$B$1000,$C225,OtherSubjects!$C$4:$C$1000)</f>
        <v>0</v>
      </c>
      <c r="S225" s="269">
        <f>SUMIF(Physics!$P$4:$P$1000,$C225,Physics!$Q$4:$Q$1000)+SUMIF(IITPhysics!$P$4:$P$1000,$C225,IITPhysics!$Q$4:$Q$1000)+SUMIF(Chem!$P$4:$P$1000,$C225,Chem!$Q$4:$Q$1000)+SUMIF(IITChem!$P$4:$P$1000,$C225,IITChem!$Q$4:$Q$1000)+SUMIF(Maths!$P$4:$P$1000,$C225,Maths!$Q$4:$Q$1000)+SUMIF(IITMaths!$P$4:$P$1000,$C225,IITMaths!$Q$4:$Q$1000)+SUMIF(Bio!$P$4:$P$1000,$C225,Bio!$Q$4:$Q$1000)+SUMIF(FourthLecture!$P$4:$P$1000,$C225,FourthLecture!$Q$4:$Q$1000)+SUMIF(OtherSubjects!$P$4:$P$1000,$C225,OtherSubjects!$Q$4:$Q$1000)</f>
        <v>0</v>
      </c>
    </row>
    <row r="226" spans="1:19">
      <c r="A226" s="239">
        <v>222</v>
      </c>
      <c r="B226" s="240" t="s">
        <v>464</v>
      </c>
      <c r="C226" s="240"/>
      <c r="D226" s="241"/>
      <c r="E226" s="241"/>
      <c r="F226" s="241"/>
      <c r="G226" s="241"/>
      <c r="H226" s="241"/>
      <c r="I226" s="241"/>
      <c r="J226" s="260"/>
      <c r="K226" s="241"/>
      <c r="L226" s="241"/>
      <c r="M226" s="241"/>
      <c r="N226" s="258"/>
      <c r="O226" s="240"/>
      <c r="P226" s="240"/>
      <c r="Q226" s="258"/>
      <c r="R226" s="274">
        <f>SUMIF(Physics!$B$4:$B$1000,$C226,Physics!$C$4:$C$1000)+SUMIF(IITPhysics!$B$4:$B$1000,$C226,IITPhysics!$C$4:$C$1000)+SUMIF(Chem!$B$4:$B$1000,$C226,Chem!$C$4:$C$1000)+SUMIF(IITChem!$B$4:$B$1000,$C226,IITChem!$C$4:$C$1000)+SUMIF(Maths!$B$4:$B$1000,$C226,Maths!$C$4:$C$1000)+SUMIF(IITMaths!$B$4:$B$1000,$C226,IITMaths!$C$4:$C$1000)+SUMIF(Bio!$B$4:$B$1000,$C226,Bio!$C$4:$C$1000)+SUMIF(FourthLecture!$B$4:$B$1000,$C226,FourthLecture!$C$4:$C$1000)+SUMIF(OtherSubjects!$B$4:$B$1000,$C226,OtherSubjects!$C$4:$C$1000)</f>
        <v>0</v>
      </c>
      <c r="S226" s="269">
        <f>SUMIF(Physics!$P$4:$P$1000,$C226,Physics!$Q$4:$Q$1000)+SUMIF(IITPhysics!$P$4:$P$1000,$C226,IITPhysics!$Q$4:$Q$1000)+SUMIF(Chem!$P$4:$P$1000,$C226,Chem!$Q$4:$Q$1000)+SUMIF(IITChem!$P$4:$P$1000,$C226,IITChem!$Q$4:$Q$1000)+SUMIF(Maths!$P$4:$P$1000,$C226,Maths!$Q$4:$Q$1000)+SUMIF(IITMaths!$P$4:$P$1000,$C226,IITMaths!$Q$4:$Q$1000)+SUMIF(Bio!$P$4:$P$1000,$C226,Bio!$Q$4:$Q$1000)+SUMIF(FourthLecture!$P$4:$P$1000,$C226,FourthLecture!$Q$4:$Q$1000)+SUMIF(OtherSubjects!$P$4:$P$1000,$C226,OtherSubjects!$Q$4:$Q$1000)</f>
        <v>0</v>
      </c>
    </row>
    <row r="227" spans="1:19">
      <c r="A227" s="239">
        <v>223</v>
      </c>
      <c r="B227" s="240" t="s">
        <v>465</v>
      </c>
      <c r="C227" s="240"/>
      <c r="D227" s="241"/>
      <c r="E227" s="241"/>
      <c r="F227" s="241"/>
      <c r="G227" s="241"/>
      <c r="H227" s="241"/>
      <c r="I227" s="241"/>
      <c r="J227" s="260"/>
      <c r="K227" s="241"/>
      <c r="L227" s="241"/>
      <c r="M227" s="241"/>
      <c r="N227" s="258"/>
      <c r="O227" s="240"/>
      <c r="P227" s="240"/>
      <c r="Q227" s="258"/>
      <c r="R227" s="274">
        <f>SUMIF(Physics!$B$4:$B$1000,$C227,Physics!$C$4:$C$1000)+SUMIF(IITPhysics!$B$4:$B$1000,$C227,IITPhysics!$C$4:$C$1000)+SUMIF(Chem!$B$4:$B$1000,$C227,Chem!$C$4:$C$1000)+SUMIF(IITChem!$B$4:$B$1000,$C227,IITChem!$C$4:$C$1000)+SUMIF(Maths!$B$4:$B$1000,$C227,Maths!$C$4:$C$1000)+SUMIF(IITMaths!$B$4:$B$1000,$C227,IITMaths!$C$4:$C$1000)+SUMIF(Bio!$B$4:$B$1000,$C227,Bio!$C$4:$C$1000)+SUMIF(FourthLecture!$B$4:$B$1000,$C227,FourthLecture!$C$4:$C$1000)+SUMIF(OtherSubjects!$B$4:$B$1000,$C227,OtherSubjects!$C$4:$C$1000)</f>
        <v>0</v>
      </c>
      <c r="S227" s="269">
        <f>SUMIF(Physics!$P$4:$P$1000,$C227,Physics!$Q$4:$Q$1000)+SUMIF(IITPhysics!$P$4:$P$1000,$C227,IITPhysics!$Q$4:$Q$1000)+SUMIF(Chem!$P$4:$P$1000,$C227,Chem!$Q$4:$Q$1000)+SUMIF(IITChem!$P$4:$P$1000,$C227,IITChem!$Q$4:$Q$1000)+SUMIF(Maths!$P$4:$P$1000,$C227,Maths!$Q$4:$Q$1000)+SUMIF(IITMaths!$P$4:$P$1000,$C227,IITMaths!$Q$4:$Q$1000)+SUMIF(Bio!$P$4:$P$1000,$C227,Bio!$Q$4:$Q$1000)+SUMIF(FourthLecture!$P$4:$P$1000,$C227,FourthLecture!$Q$4:$Q$1000)+SUMIF(OtherSubjects!$P$4:$P$1000,$C227,OtherSubjects!$Q$4:$Q$1000)</f>
        <v>0</v>
      </c>
    </row>
    <row r="228" spans="1:19">
      <c r="A228" s="239">
        <v>224</v>
      </c>
      <c r="B228" s="240" t="s">
        <v>466</v>
      </c>
      <c r="C228" s="240"/>
      <c r="D228" s="241"/>
      <c r="E228" s="241"/>
      <c r="F228" s="241"/>
      <c r="G228" s="241"/>
      <c r="H228" s="241"/>
      <c r="I228" s="241"/>
      <c r="J228" s="260"/>
      <c r="K228" s="241"/>
      <c r="L228" s="241"/>
      <c r="M228" s="241"/>
      <c r="N228" s="258"/>
      <c r="O228" s="240"/>
      <c r="P228" s="240"/>
      <c r="Q228" s="258"/>
      <c r="R228" s="274">
        <f>SUMIF(Physics!$B$4:$B$1000,$C228,Physics!$C$4:$C$1000)+SUMIF(IITPhysics!$B$4:$B$1000,$C228,IITPhysics!$C$4:$C$1000)+SUMIF(Chem!$B$4:$B$1000,$C228,Chem!$C$4:$C$1000)+SUMIF(IITChem!$B$4:$B$1000,$C228,IITChem!$C$4:$C$1000)+SUMIF(Maths!$B$4:$B$1000,$C228,Maths!$C$4:$C$1000)+SUMIF(IITMaths!$B$4:$B$1000,$C228,IITMaths!$C$4:$C$1000)+SUMIF(Bio!$B$4:$B$1000,$C228,Bio!$C$4:$C$1000)+SUMIF(FourthLecture!$B$4:$B$1000,$C228,FourthLecture!$C$4:$C$1000)+SUMIF(OtherSubjects!$B$4:$B$1000,$C228,OtherSubjects!$C$4:$C$1000)</f>
        <v>0</v>
      </c>
      <c r="S228" s="269">
        <f>SUMIF(Physics!$P$4:$P$1000,$C228,Physics!$Q$4:$Q$1000)+SUMIF(IITPhysics!$P$4:$P$1000,$C228,IITPhysics!$Q$4:$Q$1000)+SUMIF(Chem!$P$4:$P$1000,$C228,Chem!$Q$4:$Q$1000)+SUMIF(IITChem!$P$4:$P$1000,$C228,IITChem!$Q$4:$Q$1000)+SUMIF(Maths!$P$4:$P$1000,$C228,Maths!$Q$4:$Q$1000)+SUMIF(IITMaths!$P$4:$P$1000,$C228,IITMaths!$Q$4:$Q$1000)+SUMIF(Bio!$P$4:$P$1000,$C228,Bio!$Q$4:$Q$1000)+SUMIF(FourthLecture!$P$4:$P$1000,$C228,FourthLecture!$Q$4:$Q$1000)+SUMIF(OtherSubjects!$P$4:$P$1000,$C228,OtherSubjects!$Q$4:$Q$1000)</f>
        <v>0</v>
      </c>
    </row>
    <row r="229" spans="1:19">
      <c r="A229" s="239">
        <v>225</v>
      </c>
      <c r="B229" s="240" t="s">
        <v>467</v>
      </c>
      <c r="C229" s="240"/>
      <c r="D229" s="241"/>
      <c r="E229" s="241"/>
      <c r="F229" s="241"/>
      <c r="G229" s="241"/>
      <c r="H229" s="241"/>
      <c r="I229" s="241"/>
      <c r="J229" s="260"/>
      <c r="K229" s="241"/>
      <c r="L229" s="241"/>
      <c r="M229" s="241"/>
      <c r="N229" s="258"/>
      <c r="O229" s="240"/>
      <c r="P229" s="240"/>
      <c r="Q229" s="258"/>
      <c r="R229" s="274">
        <f>SUMIF(Physics!$B$4:$B$1000,$C229,Physics!$C$4:$C$1000)+SUMIF(IITPhysics!$B$4:$B$1000,$C229,IITPhysics!$C$4:$C$1000)+SUMIF(Chem!$B$4:$B$1000,$C229,Chem!$C$4:$C$1000)+SUMIF(IITChem!$B$4:$B$1000,$C229,IITChem!$C$4:$C$1000)+SUMIF(Maths!$B$4:$B$1000,$C229,Maths!$C$4:$C$1000)+SUMIF(IITMaths!$B$4:$B$1000,$C229,IITMaths!$C$4:$C$1000)+SUMIF(Bio!$B$4:$B$1000,$C229,Bio!$C$4:$C$1000)+SUMIF(FourthLecture!$B$4:$B$1000,$C229,FourthLecture!$C$4:$C$1000)+SUMIF(OtherSubjects!$B$4:$B$1000,$C229,OtherSubjects!$C$4:$C$1000)</f>
        <v>0</v>
      </c>
      <c r="S229" s="269">
        <f>SUMIF(Physics!$P$4:$P$1000,$C229,Physics!$Q$4:$Q$1000)+SUMIF(IITPhysics!$P$4:$P$1000,$C229,IITPhysics!$Q$4:$Q$1000)+SUMIF(Chem!$P$4:$P$1000,$C229,Chem!$Q$4:$Q$1000)+SUMIF(IITChem!$P$4:$P$1000,$C229,IITChem!$Q$4:$Q$1000)+SUMIF(Maths!$P$4:$P$1000,$C229,Maths!$Q$4:$Q$1000)+SUMIF(IITMaths!$P$4:$P$1000,$C229,IITMaths!$Q$4:$Q$1000)+SUMIF(Bio!$P$4:$P$1000,$C229,Bio!$Q$4:$Q$1000)+SUMIF(FourthLecture!$P$4:$P$1000,$C229,FourthLecture!$Q$4:$Q$1000)+SUMIF(OtherSubjects!$P$4:$P$1000,$C229,OtherSubjects!$Q$4:$Q$1000)</f>
        <v>0</v>
      </c>
    </row>
    <row r="230" spans="1:19">
      <c r="A230" s="239">
        <v>226</v>
      </c>
      <c r="B230" s="240" t="s">
        <v>468</v>
      </c>
      <c r="C230" s="240"/>
      <c r="D230" s="241"/>
      <c r="E230" s="241"/>
      <c r="F230" s="241"/>
      <c r="G230" s="241"/>
      <c r="H230" s="241"/>
      <c r="I230" s="241"/>
      <c r="J230" s="260"/>
      <c r="K230" s="241"/>
      <c r="L230" s="241"/>
      <c r="M230" s="241"/>
      <c r="N230" s="258"/>
      <c r="O230" s="240"/>
      <c r="P230" s="240"/>
      <c r="Q230" s="258"/>
      <c r="R230" s="274">
        <f>SUMIF(Physics!$B$4:$B$1000,$C230,Physics!$C$4:$C$1000)+SUMIF(IITPhysics!$B$4:$B$1000,$C230,IITPhysics!$C$4:$C$1000)+SUMIF(Chem!$B$4:$B$1000,$C230,Chem!$C$4:$C$1000)+SUMIF(IITChem!$B$4:$B$1000,$C230,IITChem!$C$4:$C$1000)+SUMIF(Maths!$B$4:$B$1000,$C230,Maths!$C$4:$C$1000)+SUMIF(IITMaths!$B$4:$B$1000,$C230,IITMaths!$C$4:$C$1000)+SUMIF(Bio!$B$4:$B$1000,$C230,Bio!$C$4:$C$1000)+SUMIF(FourthLecture!$B$4:$B$1000,$C230,FourthLecture!$C$4:$C$1000)+SUMIF(OtherSubjects!$B$4:$B$1000,$C230,OtherSubjects!$C$4:$C$1000)</f>
        <v>0</v>
      </c>
      <c r="S230" s="269">
        <f>SUMIF(Physics!$P$4:$P$1000,$C230,Physics!$Q$4:$Q$1000)+SUMIF(IITPhysics!$P$4:$P$1000,$C230,IITPhysics!$Q$4:$Q$1000)+SUMIF(Chem!$P$4:$P$1000,$C230,Chem!$Q$4:$Q$1000)+SUMIF(IITChem!$P$4:$P$1000,$C230,IITChem!$Q$4:$Q$1000)+SUMIF(Maths!$P$4:$P$1000,$C230,Maths!$Q$4:$Q$1000)+SUMIF(IITMaths!$P$4:$P$1000,$C230,IITMaths!$Q$4:$Q$1000)+SUMIF(Bio!$P$4:$P$1000,$C230,Bio!$Q$4:$Q$1000)+SUMIF(FourthLecture!$P$4:$P$1000,$C230,FourthLecture!$Q$4:$Q$1000)+SUMIF(OtherSubjects!$P$4:$P$1000,$C230,OtherSubjects!$Q$4:$Q$1000)</f>
        <v>0</v>
      </c>
    </row>
    <row r="231" spans="1:19">
      <c r="A231" s="239">
        <v>227</v>
      </c>
      <c r="B231" s="240" t="s">
        <v>469</v>
      </c>
      <c r="C231" s="240"/>
      <c r="D231" s="241"/>
      <c r="E231" s="241"/>
      <c r="F231" s="241"/>
      <c r="G231" s="241"/>
      <c r="H231" s="241"/>
      <c r="I231" s="241"/>
      <c r="J231" s="260"/>
      <c r="K231" s="241"/>
      <c r="L231" s="241"/>
      <c r="M231" s="241"/>
      <c r="N231" s="258"/>
      <c r="O231" s="240"/>
      <c r="P231" s="240"/>
      <c r="Q231" s="258"/>
      <c r="R231" s="274">
        <f>SUMIF(Physics!$B$4:$B$1000,$C231,Physics!$C$4:$C$1000)+SUMIF(IITPhysics!$B$4:$B$1000,$C231,IITPhysics!$C$4:$C$1000)+SUMIF(Chem!$B$4:$B$1000,$C231,Chem!$C$4:$C$1000)+SUMIF(IITChem!$B$4:$B$1000,$C231,IITChem!$C$4:$C$1000)+SUMIF(Maths!$B$4:$B$1000,$C231,Maths!$C$4:$C$1000)+SUMIF(IITMaths!$B$4:$B$1000,$C231,IITMaths!$C$4:$C$1000)+SUMIF(Bio!$B$4:$B$1000,$C231,Bio!$C$4:$C$1000)+SUMIF(FourthLecture!$B$4:$B$1000,$C231,FourthLecture!$C$4:$C$1000)+SUMIF(OtherSubjects!$B$4:$B$1000,$C231,OtherSubjects!$C$4:$C$1000)</f>
        <v>0</v>
      </c>
      <c r="S231" s="269">
        <f>SUMIF(Physics!$P$4:$P$1000,$C231,Physics!$Q$4:$Q$1000)+SUMIF(IITPhysics!$P$4:$P$1000,$C231,IITPhysics!$Q$4:$Q$1000)+SUMIF(Chem!$P$4:$P$1000,$C231,Chem!$Q$4:$Q$1000)+SUMIF(IITChem!$P$4:$P$1000,$C231,IITChem!$Q$4:$Q$1000)+SUMIF(Maths!$P$4:$P$1000,$C231,Maths!$Q$4:$Q$1000)+SUMIF(IITMaths!$P$4:$P$1000,$C231,IITMaths!$Q$4:$Q$1000)+SUMIF(Bio!$P$4:$P$1000,$C231,Bio!$Q$4:$Q$1000)+SUMIF(FourthLecture!$P$4:$P$1000,$C231,FourthLecture!$Q$4:$Q$1000)+SUMIF(OtherSubjects!$P$4:$P$1000,$C231,OtherSubjects!$Q$4:$Q$1000)</f>
        <v>0</v>
      </c>
    </row>
    <row r="232" spans="1:19">
      <c r="A232" s="239">
        <v>228</v>
      </c>
      <c r="B232" s="240" t="s">
        <v>470</v>
      </c>
      <c r="C232" s="240"/>
      <c r="D232" s="241"/>
      <c r="E232" s="241"/>
      <c r="F232" s="241"/>
      <c r="G232" s="241"/>
      <c r="H232" s="241"/>
      <c r="I232" s="241"/>
      <c r="J232" s="260"/>
      <c r="K232" s="241"/>
      <c r="L232" s="241"/>
      <c r="M232" s="241"/>
      <c r="N232" s="258"/>
      <c r="O232" s="240"/>
      <c r="P232" s="240"/>
      <c r="Q232" s="258"/>
      <c r="R232" s="274">
        <f>SUMIF(Physics!$B$4:$B$1000,$C232,Physics!$C$4:$C$1000)+SUMIF(IITPhysics!$B$4:$B$1000,$C232,IITPhysics!$C$4:$C$1000)+SUMIF(Chem!$B$4:$B$1000,$C232,Chem!$C$4:$C$1000)+SUMIF(IITChem!$B$4:$B$1000,$C232,IITChem!$C$4:$C$1000)+SUMIF(Maths!$B$4:$B$1000,$C232,Maths!$C$4:$C$1000)+SUMIF(IITMaths!$B$4:$B$1000,$C232,IITMaths!$C$4:$C$1000)+SUMIF(Bio!$B$4:$B$1000,$C232,Bio!$C$4:$C$1000)+SUMIF(FourthLecture!$B$4:$B$1000,$C232,FourthLecture!$C$4:$C$1000)+SUMIF(OtherSubjects!$B$4:$B$1000,$C232,OtherSubjects!$C$4:$C$1000)</f>
        <v>0</v>
      </c>
      <c r="S232" s="269">
        <f>SUMIF(Physics!$P$4:$P$1000,$C232,Physics!$Q$4:$Q$1000)+SUMIF(IITPhysics!$P$4:$P$1000,$C232,IITPhysics!$Q$4:$Q$1000)+SUMIF(Chem!$P$4:$P$1000,$C232,Chem!$Q$4:$Q$1000)+SUMIF(IITChem!$P$4:$P$1000,$C232,IITChem!$Q$4:$Q$1000)+SUMIF(Maths!$P$4:$P$1000,$C232,Maths!$Q$4:$Q$1000)+SUMIF(IITMaths!$P$4:$P$1000,$C232,IITMaths!$Q$4:$Q$1000)+SUMIF(Bio!$P$4:$P$1000,$C232,Bio!$Q$4:$Q$1000)+SUMIF(FourthLecture!$P$4:$P$1000,$C232,FourthLecture!$Q$4:$Q$1000)+SUMIF(OtherSubjects!$P$4:$P$1000,$C232,OtherSubjects!$Q$4:$Q$1000)</f>
        <v>0</v>
      </c>
    </row>
    <row r="233" spans="1:19">
      <c r="A233" s="239">
        <v>229</v>
      </c>
      <c r="B233" s="240" t="s">
        <v>471</v>
      </c>
      <c r="C233" s="240"/>
      <c r="D233" s="241"/>
      <c r="E233" s="241"/>
      <c r="F233" s="241"/>
      <c r="G233" s="241"/>
      <c r="H233" s="241"/>
      <c r="I233" s="241"/>
      <c r="J233" s="260"/>
      <c r="K233" s="241"/>
      <c r="L233" s="241"/>
      <c r="M233" s="241"/>
      <c r="N233" s="258"/>
      <c r="O233" s="240"/>
      <c r="P233" s="240"/>
      <c r="Q233" s="258"/>
      <c r="R233" s="274">
        <f>SUMIF(Physics!$B$4:$B$1000,$C233,Physics!$C$4:$C$1000)+SUMIF(IITPhysics!$B$4:$B$1000,$C233,IITPhysics!$C$4:$C$1000)+SUMIF(Chem!$B$4:$B$1000,$C233,Chem!$C$4:$C$1000)+SUMIF(IITChem!$B$4:$B$1000,$C233,IITChem!$C$4:$C$1000)+SUMIF(Maths!$B$4:$B$1000,$C233,Maths!$C$4:$C$1000)+SUMIF(IITMaths!$B$4:$B$1000,$C233,IITMaths!$C$4:$C$1000)+SUMIF(Bio!$B$4:$B$1000,$C233,Bio!$C$4:$C$1000)+SUMIF(FourthLecture!$B$4:$B$1000,$C233,FourthLecture!$C$4:$C$1000)+SUMIF(OtherSubjects!$B$4:$B$1000,$C233,OtherSubjects!$C$4:$C$1000)</f>
        <v>0</v>
      </c>
      <c r="S233" s="269">
        <f>SUMIF(Physics!$P$4:$P$1000,$C233,Physics!$Q$4:$Q$1000)+SUMIF(IITPhysics!$P$4:$P$1000,$C233,IITPhysics!$Q$4:$Q$1000)+SUMIF(Chem!$P$4:$P$1000,$C233,Chem!$Q$4:$Q$1000)+SUMIF(IITChem!$P$4:$P$1000,$C233,IITChem!$Q$4:$Q$1000)+SUMIF(Maths!$P$4:$P$1000,$C233,Maths!$Q$4:$Q$1000)+SUMIF(IITMaths!$P$4:$P$1000,$C233,IITMaths!$Q$4:$Q$1000)+SUMIF(Bio!$P$4:$P$1000,$C233,Bio!$Q$4:$Q$1000)+SUMIF(FourthLecture!$P$4:$P$1000,$C233,FourthLecture!$Q$4:$Q$1000)+SUMIF(OtherSubjects!$P$4:$P$1000,$C233,OtherSubjects!$Q$4:$Q$1000)</f>
        <v>0</v>
      </c>
    </row>
    <row r="234" spans="1:19">
      <c r="A234" s="239">
        <v>230</v>
      </c>
      <c r="B234" s="240" t="s">
        <v>472</v>
      </c>
      <c r="C234" s="240"/>
      <c r="D234" s="241"/>
      <c r="E234" s="241"/>
      <c r="F234" s="241"/>
      <c r="G234" s="241"/>
      <c r="H234" s="241"/>
      <c r="I234" s="241"/>
      <c r="J234" s="260"/>
      <c r="K234" s="241"/>
      <c r="L234" s="241"/>
      <c r="M234" s="241"/>
      <c r="N234" s="258"/>
      <c r="O234" s="240"/>
      <c r="P234" s="240"/>
      <c r="Q234" s="258"/>
      <c r="R234" s="274">
        <f>SUMIF(Physics!$B$4:$B$1000,$C234,Physics!$C$4:$C$1000)+SUMIF(IITPhysics!$B$4:$B$1000,$C234,IITPhysics!$C$4:$C$1000)+SUMIF(Chem!$B$4:$B$1000,$C234,Chem!$C$4:$C$1000)+SUMIF(IITChem!$B$4:$B$1000,$C234,IITChem!$C$4:$C$1000)+SUMIF(Maths!$B$4:$B$1000,$C234,Maths!$C$4:$C$1000)+SUMIF(IITMaths!$B$4:$B$1000,$C234,IITMaths!$C$4:$C$1000)+SUMIF(Bio!$B$4:$B$1000,$C234,Bio!$C$4:$C$1000)+SUMIF(FourthLecture!$B$4:$B$1000,$C234,FourthLecture!$C$4:$C$1000)+SUMIF(OtherSubjects!$B$4:$B$1000,$C234,OtherSubjects!$C$4:$C$1000)</f>
        <v>0</v>
      </c>
      <c r="S234" s="269">
        <f>SUMIF(Physics!$P$4:$P$1000,$C234,Physics!$Q$4:$Q$1000)+SUMIF(IITPhysics!$P$4:$P$1000,$C234,IITPhysics!$Q$4:$Q$1000)+SUMIF(Chem!$P$4:$P$1000,$C234,Chem!$Q$4:$Q$1000)+SUMIF(IITChem!$P$4:$P$1000,$C234,IITChem!$Q$4:$Q$1000)+SUMIF(Maths!$P$4:$P$1000,$C234,Maths!$Q$4:$Q$1000)+SUMIF(IITMaths!$P$4:$P$1000,$C234,IITMaths!$Q$4:$Q$1000)+SUMIF(Bio!$P$4:$P$1000,$C234,Bio!$Q$4:$Q$1000)+SUMIF(FourthLecture!$P$4:$P$1000,$C234,FourthLecture!$Q$4:$Q$1000)+SUMIF(OtherSubjects!$P$4:$P$1000,$C234,OtherSubjects!$Q$4:$Q$1000)</f>
        <v>0</v>
      </c>
    </row>
    <row r="235" spans="1:19">
      <c r="A235" s="239">
        <v>231</v>
      </c>
      <c r="B235" s="240" t="s">
        <v>473</v>
      </c>
      <c r="C235" s="240"/>
      <c r="D235" s="241"/>
      <c r="E235" s="241"/>
      <c r="F235" s="241"/>
      <c r="G235" s="241"/>
      <c r="H235" s="241"/>
      <c r="I235" s="241"/>
      <c r="J235" s="260"/>
      <c r="K235" s="241"/>
      <c r="L235" s="241"/>
      <c r="M235" s="241"/>
      <c r="N235" s="258"/>
      <c r="O235" s="240"/>
      <c r="P235" s="240"/>
      <c r="Q235" s="258"/>
      <c r="R235" s="274">
        <f>SUMIF(Physics!$B$4:$B$1000,$C235,Physics!$C$4:$C$1000)+SUMIF(IITPhysics!$B$4:$B$1000,$C235,IITPhysics!$C$4:$C$1000)+SUMIF(Chem!$B$4:$B$1000,$C235,Chem!$C$4:$C$1000)+SUMIF(IITChem!$B$4:$B$1000,$C235,IITChem!$C$4:$C$1000)+SUMIF(Maths!$B$4:$B$1000,$C235,Maths!$C$4:$C$1000)+SUMIF(IITMaths!$B$4:$B$1000,$C235,IITMaths!$C$4:$C$1000)+SUMIF(Bio!$B$4:$B$1000,$C235,Bio!$C$4:$C$1000)+SUMIF(FourthLecture!$B$4:$B$1000,$C235,FourthLecture!$C$4:$C$1000)+SUMIF(OtherSubjects!$B$4:$B$1000,$C235,OtherSubjects!$C$4:$C$1000)</f>
        <v>0</v>
      </c>
      <c r="S235" s="269">
        <f>SUMIF(Physics!$P$4:$P$1000,$C235,Physics!$Q$4:$Q$1000)+SUMIF(IITPhysics!$P$4:$P$1000,$C235,IITPhysics!$Q$4:$Q$1000)+SUMIF(Chem!$P$4:$P$1000,$C235,Chem!$Q$4:$Q$1000)+SUMIF(IITChem!$P$4:$P$1000,$C235,IITChem!$Q$4:$Q$1000)+SUMIF(Maths!$P$4:$P$1000,$C235,Maths!$Q$4:$Q$1000)+SUMIF(IITMaths!$P$4:$P$1000,$C235,IITMaths!$Q$4:$Q$1000)+SUMIF(Bio!$P$4:$P$1000,$C235,Bio!$Q$4:$Q$1000)+SUMIF(FourthLecture!$P$4:$P$1000,$C235,FourthLecture!$Q$4:$Q$1000)+SUMIF(OtherSubjects!$P$4:$P$1000,$C235,OtherSubjects!$Q$4:$Q$1000)</f>
        <v>0</v>
      </c>
    </row>
    <row r="236" spans="1:19">
      <c r="A236" s="239">
        <v>232</v>
      </c>
      <c r="B236" s="240" t="s">
        <v>474</v>
      </c>
      <c r="C236" s="240"/>
      <c r="D236" s="241"/>
      <c r="E236" s="241"/>
      <c r="F236" s="241"/>
      <c r="G236" s="241"/>
      <c r="H236" s="241"/>
      <c r="I236" s="241"/>
      <c r="J236" s="260"/>
      <c r="K236" s="241"/>
      <c r="L236" s="241"/>
      <c r="M236" s="241"/>
      <c r="N236" s="258"/>
      <c r="O236" s="240"/>
      <c r="P236" s="240"/>
      <c r="Q236" s="258"/>
      <c r="R236" s="274">
        <f>SUMIF(Physics!$B$4:$B$1000,$C236,Physics!$C$4:$C$1000)+SUMIF(IITPhysics!$B$4:$B$1000,$C236,IITPhysics!$C$4:$C$1000)+SUMIF(Chem!$B$4:$B$1000,$C236,Chem!$C$4:$C$1000)+SUMIF(IITChem!$B$4:$B$1000,$C236,IITChem!$C$4:$C$1000)+SUMIF(Maths!$B$4:$B$1000,$C236,Maths!$C$4:$C$1000)+SUMIF(IITMaths!$B$4:$B$1000,$C236,IITMaths!$C$4:$C$1000)+SUMIF(Bio!$B$4:$B$1000,$C236,Bio!$C$4:$C$1000)+SUMIF(FourthLecture!$B$4:$B$1000,$C236,FourthLecture!$C$4:$C$1000)+SUMIF(OtherSubjects!$B$4:$B$1000,$C236,OtherSubjects!$C$4:$C$1000)</f>
        <v>0</v>
      </c>
      <c r="S236" s="269">
        <f>SUMIF(Physics!$P$4:$P$1000,$C236,Physics!$Q$4:$Q$1000)+SUMIF(IITPhysics!$P$4:$P$1000,$C236,IITPhysics!$Q$4:$Q$1000)+SUMIF(Chem!$P$4:$P$1000,$C236,Chem!$Q$4:$Q$1000)+SUMIF(IITChem!$P$4:$P$1000,$C236,IITChem!$Q$4:$Q$1000)+SUMIF(Maths!$P$4:$P$1000,$C236,Maths!$Q$4:$Q$1000)+SUMIF(IITMaths!$P$4:$P$1000,$C236,IITMaths!$Q$4:$Q$1000)+SUMIF(Bio!$P$4:$P$1000,$C236,Bio!$Q$4:$Q$1000)+SUMIF(FourthLecture!$P$4:$P$1000,$C236,FourthLecture!$Q$4:$Q$1000)+SUMIF(OtherSubjects!$P$4:$P$1000,$C236,OtherSubjects!$Q$4:$Q$1000)</f>
        <v>0</v>
      </c>
    </row>
    <row r="237" spans="1:19">
      <c r="A237" s="239">
        <v>233</v>
      </c>
      <c r="B237" s="240" t="s">
        <v>475</v>
      </c>
      <c r="C237" s="240"/>
      <c r="D237" s="241"/>
      <c r="E237" s="241"/>
      <c r="F237" s="241"/>
      <c r="G237" s="241"/>
      <c r="H237" s="241"/>
      <c r="I237" s="241"/>
      <c r="J237" s="260"/>
      <c r="K237" s="241"/>
      <c r="L237" s="241"/>
      <c r="M237" s="241"/>
      <c r="N237" s="258"/>
      <c r="O237" s="240"/>
      <c r="P237" s="240"/>
      <c r="Q237" s="258"/>
      <c r="R237" s="274">
        <f>SUMIF(Physics!$B$4:$B$1000,$C237,Physics!$C$4:$C$1000)+SUMIF(IITPhysics!$B$4:$B$1000,$C237,IITPhysics!$C$4:$C$1000)+SUMIF(Chem!$B$4:$B$1000,$C237,Chem!$C$4:$C$1000)+SUMIF(IITChem!$B$4:$B$1000,$C237,IITChem!$C$4:$C$1000)+SUMIF(Maths!$B$4:$B$1000,$C237,Maths!$C$4:$C$1000)+SUMIF(IITMaths!$B$4:$B$1000,$C237,IITMaths!$C$4:$C$1000)+SUMIF(Bio!$B$4:$B$1000,$C237,Bio!$C$4:$C$1000)+SUMIF(FourthLecture!$B$4:$B$1000,$C237,FourthLecture!$C$4:$C$1000)+SUMIF(OtherSubjects!$B$4:$B$1000,$C237,OtherSubjects!$C$4:$C$1000)</f>
        <v>0</v>
      </c>
      <c r="S237" s="269">
        <f>SUMIF(Physics!$P$4:$P$1000,$C237,Physics!$Q$4:$Q$1000)+SUMIF(IITPhysics!$P$4:$P$1000,$C237,IITPhysics!$Q$4:$Q$1000)+SUMIF(Chem!$P$4:$P$1000,$C237,Chem!$Q$4:$Q$1000)+SUMIF(IITChem!$P$4:$P$1000,$C237,IITChem!$Q$4:$Q$1000)+SUMIF(Maths!$P$4:$P$1000,$C237,Maths!$Q$4:$Q$1000)+SUMIF(IITMaths!$P$4:$P$1000,$C237,IITMaths!$Q$4:$Q$1000)+SUMIF(Bio!$P$4:$P$1000,$C237,Bio!$Q$4:$Q$1000)+SUMIF(FourthLecture!$P$4:$P$1000,$C237,FourthLecture!$Q$4:$Q$1000)+SUMIF(OtherSubjects!$P$4:$P$1000,$C237,OtherSubjects!$Q$4:$Q$1000)</f>
        <v>0</v>
      </c>
    </row>
    <row r="238" spans="1:19">
      <c r="A238" s="239">
        <v>234</v>
      </c>
      <c r="B238" s="240" t="s">
        <v>476</v>
      </c>
      <c r="C238" s="240"/>
      <c r="D238" s="241"/>
      <c r="E238" s="241"/>
      <c r="F238" s="241"/>
      <c r="G238" s="241"/>
      <c r="H238" s="241"/>
      <c r="I238" s="241"/>
      <c r="J238" s="260"/>
      <c r="K238" s="241"/>
      <c r="L238" s="241"/>
      <c r="M238" s="241"/>
      <c r="N238" s="258"/>
      <c r="O238" s="240"/>
      <c r="P238" s="240"/>
      <c r="Q238" s="258"/>
      <c r="R238" s="274">
        <f>SUMIF(Physics!$B$4:$B$1000,$C238,Physics!$C$4:$C$1000)+SUMIF(IITPhysics!$B$4:$B$1000,$C238,IITPhysics!$C$4:$C$1000)+SUMIF(Chem!$B$4:$B$1000,$C238,Chem!$C$4:$C$1000)+SUMIF(IITChem!$B$4:$B$1000,$C238,IITChem!$C$4:$C$1000)+SUMIF(Maths!$B$4:$B$1000,$C238,Maths!$C$4:$C$1000)+SUMIF(IITMaths!$B$4:$B$1000,$C238,IITMaths!$C$4:$C$1000)+SUMIF(Bio!$B$4:$B$1000,$C238,Bio!$C$4:$C$1000)+SUMIF(FourthLecture!$B$4:$B$1000,$C238,FourthLecture!$C$4:$C$1000)+SUMIF(OtherSubjects!$B$4:$B$1000,$C238,OtherSubjects!$C$4:$C$1000)</f>
        <v>0</v>
      </c>
      <c r="S238" s="269">
        <f>SUMIF(Physics!$P$4:$P$1000,$C238,Physics!$Q$4:$Q$1000)+SUMIF(IITPhysics!$P$4:$P$1000,$C238,IITPhysics!$Q$4:$Q$1000)+SUMIF(Chem!$P$4:$P$1000,$C238,Chem!$Q$4:$Q$1000)+SUMIF(IITChem!$P$4:$P$1000,$C238,IITChem!$Q$4:$Q$1000)+SUMIF(Maths!$P$4:$P$1000,$C238,Maths!$Q$4:$Q$1000)+SUMIF(IITMaths!$P$4:$P$1000,$C238,IITMaths!$Q$4:$Q$1000)+SUMIF(Bio!$P$4:$P$1000,$C238,Bio!$Q$4:$Q$1000)+SUMIF(FourthLecture!$P$4:$P$1000,$C238,FourthLecture!$Q$4:$Q$1000)+SUMIF(OtherSubjects!$P$4:$P$1000,$C238,OtherSubjects!$Q$4:$Q$1000)</f>
        <v>0</v>
      </c>
    </row>
    <row r="239" spans="1:19">
      <c r="A239" s="239">
        <v>235</v>
      </c>
      <c r="B239" s="240" t="s">
        <v>477</v>
      </c>
      <c r="C239" s="240"/>
      <c r="D239" s="241"/>
      <c r="E239" s="241"/>
      <c r="F239" s="241"/>
      <c r="G239" s="241"/>
      <c r="H239" s="241"/>
      <c r="I239" s="241"/>
      <c r="J239" s="260"/>
      <c r="K239" s="241"/>
      <c r="L239" s="241"/>
      <c r="M239" s="241"/>
      <c r="N239" s="258"/>
      <c r="O239" s="240"/>
      <c r="P239" s="240"/>
      <c r="Q239" s="258"/>
      <c r="R239" s="274">
        <f>SUMIF(Physics!$B$4:$B$1000,$C239,Physics!$C$4:$C$1000)+SUMIF(IITPhysics!$B$4:$B$1000,$C239,IITPhysics!$C$4:$C$1000)+SUMIF(Chem!$B$4:$B$1000,$C239,Chem!$C$4:$C$1000)+SUMIF(IITChem!$B$4:$B$1000,$C239,IITChem!$C$4:$C$1000)+SUMIF(Maths!$B$4:$B$1000,$C239,Maths!$C$4:$C$1000)+SUMIF(IITMaths!$B$4:$B$1000,$C239,IITMaths!$C$4:$C$1000)+SUMIF(Bio!$B$4:$B$1000,$C239,Bio!$C$4:$C$1000)+SUMIF(FourthLecture!$B$4:$B$1000,$C239,FourthLecture!$C$4:$C$1000)+SUMIF(OtherSubjects!$B$4:$B$1000,$C239,OtherSubjects!$C$4:$C$1000)</f>
        <v>0</v>
      </c>
      <c r="S239" s="269">
        <f>SUMIF(Physics!$P$4:$P$1000,$C239,Physics!$Q$4:$Q$1000)+SUMIF(IITPhysics!$P$4:$P$1000,$C239,IITPhysics!$Q$4:$Q$1000)+SUMIF(Chem!$P$4:$P$1000,$C239,Chem!$Q$4:$Q$1000)+SUMIF(IITChem!$P$4:$P$1000,$C239,IITChem!$Q$4:$Q$1000)+SUMIF(Maths!$P$4:$P$1000,$C239,Maths!$Q$4:$Q$1000)+SUMIF(IITMaths!$P$4:$P$1000,$C239,IITMaths!$Q$4:$Q$1000)+SUMIF(Bio!$P$4:$P$1000,$C239,Bio!$Q$4:$Q$1000)+SUMIF(FourthLecture!$P$4:$P$1000,$C239,FourthLecture!$Q$4:$Q$1000)+SUMIF(OtherSubjects!$P$4:$P$1000,$C239,OtherSubjects!$Q$4:$Q$1000)</f>
        <v>0</v>
      </c>
    </row>
    <row r="240" spans="1:19">
      <c r="A240" s="239">
        <v>236</v>
      </c>
      <c r="B240" s="240" t="s">
        <v>478</v>
      </c>
      <c r="C240" s="240"/>
      <c r="D240" s="241"/>
      <c r="E240" s="241"/>
      <c r="F240" s="241"/>
      <c r="G240" s="241"/>
      <c r="H240" s="241"/>
      <c r="I240" s="241"/>
      <c r="J240" s="260"/>
      <c r="K240" s="241"/>
      <c r="L240" s="241"/>
      <c r="M240" s="241"/>
      <c r="N240" s="258"/>
      <c r="O240" s="240"/>
      <c r="P240" s="240"/>
      <c r="Q240" s="258"/>
      <c r="R240" s="274">
        <f>SUMIF(Physics!$B$4:$B$1000,$C240,Physics!$C$4:$C$1000)+SUMIF(IITPhysics!$B$4:$B$1000,$C240,IITPhysics!$C$4:$C$1000)+SUMIF(Chem!$B$4:$B$1000,$C240,Chem!$C$4:$C$1000)+SUMIF(IITChem!$B$4:$B$1000,$C240,IITChem!$C$4:$C$1000)+SUMIF(Maths!$B$4:$B$1000,$C240,Maths!$C$4:$C$1000)+SUMIF(IITMaths!$B$4:$B$1000,$C240,IITMaths!$C$4:$C$1000)+SUMIF(Bio!$B$4:$B$1000,$C240,Bio!$C$4:$C$1000)+SUMIF(FourthLecture!$B$4:$B$1000,$C240,FourthLecture!$C$4:$C$1000)+SUMIF(OtherSubjects!$B$4:$B$1000,$C240,OtherSubjects!$C$4:$C$1000)</f>
        <v>0</v>
      </c>
      <c r="S240" s="269">
        <f>SUMIF(Physics!$P$4:$P$1000,$C240,Physics!$Q$4:$Q$1000)+SUMIF(IITPhysics!$P$4:$P$1000,$C240,IITPhysics!$Q$4:$Q$1000)+SUMIF(Chem!$P$4:$P$1000,$C240,Chem!$Q$4:$Q$1000)+SUMIF(IITChem!$P$4:$P$1000,$C240,IITChem!$Q$4:$Q$1000)+SUMIF(Maths!$P$4:$P$1000,$C240,Maths!$Q$4:$Q$1000)+SUMIF(IITMaths!$P$4:$P$1000,$C240,IITMaths!$Q$4:$Q$1000)+SUMIF(Bio!$P$4:$P$1000,$C240,Bio!$Q$4:$Q$1000)+SUMIF(FourthLecture!$P$4:$P$1000,$C240,FourthLecture!$Q$4:$Q$1000)+SUMIF(OtherSubjects!$P$4:$P$1000,$C240,OtherSubjects!$Q$4:$Q$1000)</f>
        <v>0</v>
      </c>
    </row>
    <row r="241" spans="1:19">
      <c r="A241" s="239">
        <v>237</v>
      </c>
      <c r="B241" s="240" t="s">
        <v>479</v>
      </c>
      <c r="C241" s="240"/>
      <c r="D241" s="241"/>
      <c r="E241" s="241"/>
      <c r="F241" s="241"/>
      <c r="G241" s="241"/>
      <c r="H241" s="241"/>
      <c r="I241" s="241"/>
      <c r="J241" s="260"/>
      <c r="K241" s="241"/>
      <c r="L241" s="241"/>
      <c r="M241" s="241"/>
      <c r="N241" s="258"/>
      <c r="O241" s="240"/>
      <c r="P241" s="240"/>
      <c r="Q241" s="258"/>
      <c r="R241" s="274">
        <f>SUMIF(Physics!$B$4:$B$1000,$C241,Physics!$C$4:$C$1000)+SUMIF(IITPhysics!$B$4:$B$1000,$C241,IITPhysics!$C$4:$C$1000)+SUMIF(Chem!$B$4:$B$1000,$C241,Chem!$C$4:$C$1000)+SUMIF(IITChem!$B$4:$B$1000,$C241,IITChem!$C$4:$C$1000)+SUMIF(Maths!$B$4:$B$1000,$C241,Maths!$C$4:$C$1000)+SUMIF(IITMaths!$B$4:$B$1000,$C241,IITMaths!$C$4:$C$1000)+SUMIF(Bio!$B$4:$B$1000,$C241,Bio!$C$4:$C$1000)+SUMIF(FourthLecture!$B$4:$B$1000,$C241,FourthLecture!$C$4:$C$1000)+SUMIF(OtherSubjects!$B$4:$B$1000,$C241,OtherSubjects!$C$4:$C$1000)</f>
        <v>0</v>
      </c>
      <c r="S241" s="269">
        <f>SUMIF(Physics!$P$4:$P$1000,$C241,Physics!$Q$4:$Q$1000)+SUMIF(IITPhysics!$P$4:$P$1000,$C241,IITPhysics!$Q$4:$Q$1000)+SUMIF(Chem!$P$4:$P$1000,$C241,Chem!$Q$4:$Q$1000)+SUMIF(IITChem!$P$4:$P$1000,$C241,IITChem!$Q$4:$Q$1000)+SUMIF(Maths!$P$4:$P$1000,$C241,Maths!$Q$4:$Q$1000)+SUMIF(IITMaths!$P$4:$P$1000,$C241,IITMaths!$Q$4:$Q$1000)+SUMIF(Bio!$P$4:$P$1000,$C241,Bio!$Q$4:$Q$1000)+SUMIF(FourthLecture!$P$4:$P$1000,$C241,FourthLecture!$Q$4:$Q$1000)+SUMIF(OtherSubjects!$P$4:$P$1000,$C241,OtherSubjects!$Q$4:$Q$1000)</f>
        <v>0</v>
      </c>
    </row>
    <row r="242" spans="1:19">
      <c r="A242" s="239">
        <v>238</v>
      </c>
      <c r="B242" s="240" t="s">
        <v>480</v>
      </c>
      <c r="C242" s="240"/>
      <c r="D242" s="241"/>
      <c r="E242" s="241"/>
      <c r="F242" s="241"/>
      <c r="G242" s="241"/>
      <c r="H242" s="241"/>
      <c r="I242" s="241"/>
      <c r="J242" s="260"/>
      <c r="K242" s="241"/>
      <c r="L242" s="241"/>
      <c r="M242" s="241"/>
      <c r="N242" s="258"/>
      <c r="O242" s="240"/>
      <c r="P242" s="240"/>
      <c r="Q242" s="258"/>
      <c r="R242" s="274">
        <f>SUMIF(Physics!$B$4:$B$1000,$C242,Physics!$C$4:$C$1000)+SUMIF(IITPhysics!$B$4:$B$1000,$C242,IITPhysics!$C$4:$C$1000)+SUMIF(Chem!$B$4:$B$1000,$C242,Chem!$C$4:$C$1000)+SUMIF(IITChem!$B$4:$B$1000,$C242,IITChem!$C$4:$C$1000)+SUMIF(Maths!$B$4:$B$1000,$C242,Maths!$C$4:$C$1000)+SUMIF(IITMaths!$B$4:$B$1000,$C242,IITMaths!$C$4:$C$1000)+SUMIF(Bio!$B$4:$B$1000,$C242,Bio!$C$4:$C$1000)+SUMIF(FourthLecture!$B$4:$B$1000,$C242,FourthLecture!$C$4:$C$1000)+SUMIF(OtherSubjects!$B$4:$B$1000,$C242,OtherSubjects!$C$4:$C$1000)</f>
        <v>0</v>
      </c>
      <c r="S242" s="269">
        <f>SUMIF(Physics!$P$4:$P$1000,$C242,Physics!$Q$4:$Q$1000)+SUMIF(IITPhysics!$P$4:$P$1000,$C242,IITPhysics!$Q$4:$Q$1000)+SUMIF(Chem!$P$4:$P$1000,$C242,Chem!$Q$4:$Q$1000)+SUMIF(IITChem!$P$4:$P$1000,$C242,IITChem!$Q$4:$Q$1000)+SUMIF(Maths!$P$4:$P$1000,$C242,Maths!$Q$4:$Q$1000)+SUMIF(IITMaths!$P$4:$P$1000,$C242,IITMaths!$Q$4:$Q$1000)+SUMIF(Bio!$P$4:$P$1000,$C242,Bio!$Q$4:$Q$1000)+SUMIF(FourthLecture!$P$4:$P$1000,$C242,FourthLecture!$Q$4:$Q$1000)+SUMIF(OtherSubjects!$P$4:$P$1000,$C242,OtherSubjects!$Q$4:$Q$1000)</f>
        <v>0</v>
      </c>
    </row>
    <row r="243" spans="1:19">
      <c r="A243" s="239">
        <v>239</v>
      </c>
      <c r="B243" s="240" t="s">
        <v>481</v>
      </c>
      <c r="C243" s="240"/>
      <c r="D243" s="241"/>
      <c r="E243" s="241"/>
      <c r="F243" s="241"/>
      <c r="G243" s="241"/>
      <c r="H243" s="241"/>
      <c r="I243" s="241"/>
      <c r="J243" s="260"/>
      <c r="K243" s="241"/>
      <c r="L243" s="241"/>
      <c r="M243" s="241"/>
      <c r="N243" s="258"/>
      <c r="O243" s="240"/>
      <c r="P243" s="240"/>
      <c r="Q243" s="258"/>
      <c r="R243" s="274">
        <f>SUMIF(Physics!$B$4:$B$1000,$C243,Physics!$C$4:$C$1000)+SUMIF(IITPhysics!$B$4:$B$1000,$C243,IITPhysics!$C$4:$C$1000)+SUMIF(Chem!$B$4:$B$1000,$C243,Chem!$C$4:$C$1000)+SUMIF(IITChem!$B$4:$B$1000,$C243,IITChem!$C$4:$C$1000)+SUMIF(Maths!$B$4:$B$1000,$C243,Maths!$C$4:$C$1000)+SUMIF(IITMaths!$B$4:$B$1000,$C243,IITMaths!$C$4:$C$1000)+SUMIF(Bio!$B$4:$B$1000,$C243,Bio!$C$4:$C$1000)+SUMIF(FourthLecture!$B$4:$B$1000,$C243,FourthLecture!$C$4:$C$1000)+SUMIF(OtherSubjects!$B$4:$B$1000,$C243,OtherSubjects!$C$4:$C$1000)</f>
        <v>0</v>
      </c>
      <c r="S243" s="269">
        <f>SUMIF(Physics!$P$4:$P$1000,$C243,Physics!$Q$4:$Q$1000)+SUMIF(IITPhysics!$P$4:$P$1000,$C243,IITPhysics!$Q$4:$Q$1000)+SUMIF(Chem!$P$4:$P$1000,$C243,Chem!$Q$4:$Q$1000)+SUMIF(IITChem!$P$4:$P$1000,$C243,IITChem!$Q$4:$Q$1000)+SUMIF(Maths!$P$4:$P$1000,$C243,Maths!$Q$4:$Q$1000)+SUMIF(IITMaths!$P$4:$P$1000,$C243,IITMaths!$Q$4:$Q$1000)+SUMIF(Bio!$P$4:$P$1000,$C243,Bio!$Q$4:$Q$1000)+SUMIF(FourthLecture!$P$4:$P$1000,$C243,FourthLecture!$Q$4:$Q$1000)+SUMIF(OtherSubjects!$P$4:$P$1000,$C243,OtherSubjects!$Q$4:$Q$1000)</f>
        <v>0</v>
      </c>
    </row>
    <row r="244" spans="1:19">
      <c r="A244" s="239">
        <v>240</v>
      </c>
      <c r="B244" s="240" t="s">
        <v>482</v>
      </c>
      <c r="C244" s="240"/>
      <c r="D244" s="241"/>
      <c r="E244" s="241"/>
      <c r="F244" s="241"/>
      <c r="G244" s="241"/>
      <c r="H244" s="241"/>
      <c r="I244" s="241"/>
      <c r="J244" s="260"/>
      <c r="K244" s="241"/>
      <c r="L244" s="241"/>
      <c r="M244" s="241"/>
      <c r="N244" s="258"/>
      <c r="O244" s="240"/>
      <c r="P244" s="240"/>
      <c r="Q244" s="258"/>
      <c r="R244" s="274">
        <f>SUMIF(Physics!$B$4:$B$1000,$C244,Physics!$C$4:$C$1000)+SUMIF(IITPhysics!$B$4:$B$1000,$C244,IITPhysics!$C$4:$C$1000)+SUMIF(Chem!$B$4:$B$1000,$C244,Chem!$C$4:$C$1000)+SUMIF(IITChem!$B$4:$B$1000,$C244,IITChem!$C$4:$C$1000)+SUMIF(Maths!$B$4:$B$1000,$C244,Maths!$C$4:$C$1000)+SUMIF(IITMaths!$B$4:$B$1000,$C244,IITMaths!$C$4:$C$1000)+SUMIF(Bio!$B$4:$B$1000,$C244,Bio!$C$4:$C$1000)+SUMIF(FourthLecture!$B$4:$B$1000,$C244,FourthLecture!$C$4:$C$1000)+SUMIF(OtherSubjects!$B$4:$B$1000,$C244,OtherSubjects!$C$4:$C$1000)</f>
        <v>0</v>
      </c>
      <c r="S244" s="269">
        <f>SUMIF(Physics!$P$4:$P$1000,$C244,Physics!$Q$4:$Q$1000)+SUMIF(IITPhysics!$P$4:$P$1000,$C244,IITPhysics!$Q$4:$Q$1000)+SUMIF(Chem!$P$4:$P$1000,$C244,Chem!$Q$4:$Q$1000)+SUMIF(IITChem!$P$4:$P$1000,$C244,IITChem!$Q$4:$Q$1000)+SUMIF(Maths!$P$4:$P$1000,$C244,Maths!$Q$4:$Q$1000)+SUMIF(IITMaths!$P$4:$P$1000,$C244,IITMaths!$Q$4:$Q$1000)+SUMIF(Bio!$P$4:$P$1000,$C244,Bio!$Q$4:$Q$1000)+SUMIF(FourthLecture!$P$4:$P$1000,$C244,FourthLecture!$Q$4:$Q$1000)+SUMIF(OtherSubjects!$P$4:$P$1000,$C244,OtherSubjects!$Q$4:$Q$1000)</f>
        <v>0</v>
      </c>
    </row>
    <row r="245" spans="1:19">
      <c r="A245" s="239">
        <v>241</v>
      </c>
      <c r="B245" s="240" t="s">
        <v>483</v>
      </c>
      <c r="C245" s="240"/>
      <c r="D245" s="241"/>
      <c r="E245" s="241"/>
      <c r="F245" s="241"/>
      <c r="G245" s="241"/>
      <c r="H245" s="241"/>
      <c r="I245" s="241"/>
      <c r="J245" s="260"/>
      <c r="K245" s="241"/>
      <c r="L245" s="241"/>
      <c r="M245" s="241"/>
      <c r="N245" s="258"/>
      <c r="O245" s="240"/>
      <c r="P245" s="240"/>
      <c r="Q245" s="258"/>
      <c r="R245" s="274">
        <f>SUMIF(Physics!$B$4:$B$1000,$C245,Physics!$C$4:$C$1000)+SUMIF(IITPhysics!$B$4:$B$1000,$C245,IITPhysics!$C$4:$C$1000)+SUMIF(Chem!$B$4:$B$1000,$C245,Chem!$C$4:$C$1000)+SUMIF(IITChem!$B$4:$B$1000,$C245,IITChem!$C$4:$C$1000)+SUMIF(Maths!$B$4:$B$1000,$C245,Maths!$C$4:$C$1000)+SUMIF(IITMaths!$B$4:$B$1000,$C245,IITMaths!$C$4:$C$1000)+SUMIF(Bio!$B$4:$B$1000,$C245,Bio!$C$4:$C$1000)+SUMIF(FourthLecture!$B$4:$B$1000,$C245,FourthLecture!$C$4:$C$1000)+SUMIF(OtherSubjects!$B$4:$B$1000,$C245,OtherSubjects!$C$4:$C$1000)</f>
        <v>0</v>
      </c>
      <c r="S245" s="269">
        <f>SUMIF(Physics!$P$4:$P$1000,$C245,Physics!$Q$4:$Q$1000)+SUMIF(IITPhysics!$P$4:$P$1000,$C245,IITPhysics!$Q$4:$Q$1000)+SUMIF(Chem!$P$4:$P$1000,$C245,Chem!$Q$4:$Q$1000)+SUMIF(IITChem!$P$4:$P$1000,$C245,IITChem!$Q$4:$Q$1000)+SUMIF(Maths!$P$4:$P$1000,$C245,Maths!$Q$4:$Q$1000)+SUMIF(IITMaths!$P$4:$P$1000,$C245,IITMaths!$Q$4:$Q$1000)+SUMIF(Bio!$P$4:$P$1000,$C245,Bio!$Q$4:$Q$1000)+SUMIF(FourthLecture!$P$4:$P$1000,$C245,FourthLecture!$Q$4:$Q$1000)+SUMIF(OtherSubjects!$P$4:$P$1000,$C245,OtherSubjects!$Q$4:$Q$1000)</f>
        <v>0</v>
      </c>
    </row>
    <row r="246" spans="1:19">
      <c r="A246" s="239">
        <v>242</v>
      </c>
      <c r="B246" s="240" t="s">
        <v>484</v>
      </c>
      <c r="C246" s="240"/>
      <c r="D246" s="241"/>
      <c r="E246" s="241"/>
      <c r="F246" s="241"/>
      <c r="G246" s="241"/>
      <c r="H246" s="241"/>
      <c r="I246" s="241"/>
      <c r="J246" s="260"/>
      <c r="K246" s="241"/>
      <c r="L246" s="241"/>
      <c r="M246" s="241"/>
      <c r="N246" s="258"/>
      <c r="O246" s="240"/>
      <c r="P246" s="240"/>
      <c r="Q246" s="258"/>
      <c r="R246" s="274">
        <f>SUMIF(Physics!$B$4:$B$1000,$C246,Physics!$C$4:$C$1000)+SUMIF(IITPhysics!$B$4:$B$1000,$C246,IITPhysics!$C$4:$C$1000)+SUMIF(Chem!$B$4:$B$1000,$C246,Chem!$C$4:$C$1000)+SUMIF(IITChem!$B$4:$B$1000,$C246,IITChem!$C$4:$C$1000)+SUMIF(Maths!$B$4:$B$1000,$C246,Maths!$C$4:$C$1000)+SUMIF(IITMaths!$B$4:$B$1000,$C246,IITMaths!$C$4:$C$1000)+SUMIF(Bio!$B$4:$B$1000,$C246,Bio!$C$4:$C$1000)+SUMIF(FourthLecture!$B$4:$B$1000,$C246,FourthLecture!$C$4:$C$1000)+SUMIF(OtherSubjects!$B$4:$B$1000,$C246,OtherSubjects!$C$4:$C$1000)</f>
        <v>0</v>
      </c>
      <c r="S246" s="269">
        <f>SUMIF(Physics!$P$4:$P$1000,$C246,Physics!$Q$4:$Q$1000)+SUMIF(IITPhysics!$P$4:$P$1000,$C246,IITPhysics!$Q$4:$Q$1000)+SUMIF(Chem!$P$4:$P$1000,$C246,Chem!$Q$4:$Q$1000)+SUMIF(IITChem!$P$4:$P$1000,$C246,IITChem!$Q$4:$Q$1000)+SUMIF(Maths!$P$4:$P$1000,$C246,Maths!$Q$4:$Q$1000)+SUMIF(IITMaths!$P$4:$P$1000,$C246,IITMaths!$Q$4:$Q$1000)+SUMIF(Bio!$P$4:$P$1000,$C246,Bio!$Q$4:$Q$1000)+SUMIF(FourthLecture!$P$4:$P$1000,$C246,FourthLecture!$Q$4:$Q$1000)+SUMIF(OtherSubjects!$P$4:$P$1000,$C246,OtherSubjects!$Q$4:$Q$1000)</f>
        <v>0</v>
      </c>
    </row>
    <row r="247" spans="1:19">
      <c r="A247" s="239">
        <v>243</v>
      </c>
      <c r="B247" s="240" t="s">
        <v>485</v>
      </c>
      <c r="C247" s="240"/>
      <c r="D247" s="241"/>
      <c r="E247" s="241"/>
      <c r="F247" s="241"/>
      <c r="G247" s="241"/>
      <c r="H247" s="241"/>
      <c r="I247" s="241"/>
      <c r="J247" s="260"/>
      <c r="K247" s="241"/>
      <c r="L247" s="241"/>
      <c r="M247" s="241"/>
      <c r="N247" s="258"/>
      <c r="O247" s="240"/>
      <c r="P247" s="240"/>
      <c r="Q247" s="258"/>
      <c r="R247" s="274">
        <f>SUMIF(Physics!$B$4:$B$1000,$C247,Physics!$C$4:$C$1000)+SUMIF(IITPhysics!$B$4:$B$1000,$C247,IITPhysics!$C$4:$C$1000)+SUMIF(Chem!$B$4:$B$1000,$C247,Chem!$C$4:$C$1000)+SUMIF(IITChem!$B$4:$B$1000,$C247,IITChem!$C$4:$C$1000)+SUMIF(Maths!$B$4:$B$1000,$C247,Maths!$C$4:$C$1000)+SUMIF(IITMaths!$B$4:$B$1000,$C247,IITMaths!$C$4:$C$1000)+SUMIF(Bio!$B$4:$B$1000,$C247,Bio!$C$4:$C$1000)+SUMIF(FourthLecture!$B$4:$B$1000,$C247,FourthLecture!$C$4:$C$1000)+SUMIF(OtherSubjects!$B$4:$B$1000,$C247,OtherSubjects!$C$4:$C$1000)</f>
        <v>0</v>
      </c>
      <c r="S247" s="269">
        <f>SUMIF(Physics!$P$4:$P$1000,$C247,Physics!$Q$4:$Q$1000)+SUMIF(IITPhysics!$P$4:$P$1000,$C247,IITPhysics!$Q$4:$Q$1000)+SUMIF(Chem!$P$4:$P$1000,$C247,Chem!$Q$4:$Q$1000)+SUMIF(IITChem!$P$4:$P$1000,$C247,IITChem!$Q$4:$Q$1000)+SUMIF(Maths!$P$4:$P$1000,$C247,Maths!$Q$4:$Q$1000)+SUMIF(IITMaths!$P$4:$P$1000,$C247,IITMaths!$Q$4:$Q$1000)+SUMIF(Bio!$P$4:$P$1000,$C247,Bio!$Q$4:$Q$1000)+SUMIF(FourthLecture!$P$4:$P$1000,$C247,FourthLecture!$Q$4:$Q$1000)+SUMIF(OtherSubjects!$P$4:$P$1000,$C247,OtherSubjects!$Q$4:$Q$1000)</f>
        <v>0</v>
      </c>
    </row>
    <row r="248" spans="1:19">
      <c r="A248" s="239">
        <v>244</v>
      </c>
      <c r="B248" s="240" t="s">
        <v>486</v>
      </c>
      <c r="C248" s="240"/>
      <c r="D248" s="241"/>
      <c r="E248" s="241"/>
      <c r="F248" s="241"/>
      <c r="G248" s="241"/>
      <c r="H248" s="241"/>
      <c r="I248" s="241"/>
      <c r="J248" s="260"/>
      <c r="K248" s="241"/>
      <c r="L248" s="241"/>
      <c r="M248" s="241"/>
      <c r="N248" s="258"/>
      <c r="O248" s="240"/>
      <c r="P248" s="240"/>
      <c r="Q248" s="258"/>
      <c r="R248" s="274">
        <f>SUMIF(Physics!$B$4:$B$1000,$C248,Physics!$C$4:$C$1000)+SUMIF(IITPhysics!$B$4:$B$1000,$C248,IITPhysics!$C$4:$C$1000)+SUMIF(Chem!$B$4:$B$1000,$C248,Chem!$C$4:$C$1000)+SUMIF(IITChem!$B$4:$B$1000,$C248,IITChem!$C$4:$C$1000)+SUMIF(Maths!$B$4:$B$1000,$C248,Maths!$C$4:$C$1000)+SUMIF(IITMaths!$B$4:$B$1000,$C248,IITMaths!$C$4:$C$1000)+SUMIF(Bio!$B$4:$B$1000,$C248,Bio!$C$4:$C$1000)+SUMIF(FourthLecture!$B$4:$B$1000,$C248,FourthLecture!$C$4:$C$1000)+SUMIF(OtherSubjects!$B$4:$B$1000,$C248,OtherSubjects!$C$4:$C$1000)</f>
        <v>0</v>
      </c>
      <c r="S248" s="269">
        <f>SUMIF(Physics!$P$4:$P$1000,$C248,Physics!$Q$4:$Q$1000)+SUMIF(IITPhysics!$P$4:$P$1000,$C248,IITPhysics!$Q$4:$Q$1000)+SUMIF(Chem!$P$4:$P$1000,$C248,Chem!$Q$4:$Q$1000)+SUMIF(IITChem!$P$4:$P$1000,$C248,IITChem!$Q$4:$Q$1000)+SUMIF(Maths!$P$4:$P$1000,$C248,Maths!$Q$4:$Q$1000)+SUMIF(IITMaths!$P$4:$P$1000,$C248,IITMaths!$Q$4:$Q$1000)+SUMIF(Bio!$P$4:$P$1000,$C248,Bio!$Q$4:$Q$1000)+SUMIF(FourthLecture!$P$4:$P$1000,$C248,FourthLecture!$Q$4:$Q$1000)+SUMIF(OtherSubjects!$P$4:$P$1000,$C248,OtherSubjects!$Q$4:$Q$1000)</f>
        <v>0</v>
      </c>
    </row>
    <row r="249" spans="1:19">
      <c r="A249" s="239">
        <v>245</v>
      </c>
      <c r="B249" s="240" t="s">
        <v>487</v>
      </c>
      <c r="C249" s="240"/>
      <c r="D249" s="241"/>
      <c r="E249" s="241"/>
      <c r="F249" s="241"/>
      <c r="G249" s="241"/>
      <c r="H249" s="241"/>
      <c r="I249" s="241"/>
      <c r="J249" s="260"/>
      <c r="K249" s="241"/>
      <c r="L249" s="241"/>
      <c r="M249" s="241"/>
      <c r="N249" s="258"/>
      <c r="O249" s="240"/>
      <c r="P249" s="240"/>
      <c r="Q249" s="258"/>
      <c r="R249" s="274">
        <f>SUMIF(Physics!$B$4:$B$1000,$C249,Physics!$C$4:$C$1000)+SUMIF(IITPhysics!$B$4:$B$1000,$C249,IITPhysics!$C$4:$C$1000)+SUMIF(Chem!$B$4:$B$1000,$C249,Chem!$C$4:$C$1000)+SUMIF(IITChem!$B$4:$B$1000,$C249,IITChem!$C$4:$C$1000)+SUMIF(Maths!$B$4:$B$1000,$C249,Maths!$C$4:$C$1000)+SUMIF(IITMaths!$B$4:$B$1000,$C249,IITMaths!$C$4:$C$1000)+SUMIF(Bio!$B$4:$B$1000,$C249,Bio!$C$4:$C$1000)+SUMIF(FourthLecture!$B$4:$B$1000,$C249,FourthLecture!$C$4:$C$1000)+SUMIF(OtherSubjects!$B$4:$B$1000,$C249,OtherSubjects!$C$4:$C$1000)</f>
        <v>0</v>
      </c>
      <c r="S249" s="269">
        <f>SUMIF(Physics!$P$4:$P$1000,$C249,Physics!$Q$4:$Q$1000)+SUMIF(IITPhysics!$P$4:$P$1000,$C249,IITPhysics!$Q$4:$Q$1000)+SUMIF(Chem!$P$4:$P$1000,$C249,Chem!$Q$4:$Q$1000)+SUMIF(IITChem!$P$4:$P$1000,$C249,IITChem!$Q$4:$Q$1000)+SUMIF(Maths!$P$4:$P$1000,$C249,Maths!$Q$4:$Q$1000)+SUMIF(IITMaths!$P$4:$P$1000,$C249,IITMaths!$Q$4:$Q$1000)+SUMIF(Bio!$P$4:$P$1000,$C249,Bio!$Q$4:$Q$1000)+SUMIF(FourthLecture!$P$4:$P$1000,$C249,FourthLecture!$Q$4:$Q$1000)+SUMIF(OtherSubjects!$P$4:$P$1000,$C249,OtherSubjects!$Q$4:$Q$1000)</f>
        <v>0</v>
      </c>
    </row>
    <row r="250" spans="1:19">
      <c r="A250" s="239">
        <v>246</v>
      </c>
      <c r="B250" s="240" t="s">
        <v>488</v>
      </c>
      <c r="C250" s="240"/>
      <c r="D250" s="241"/>
      <c r="E250" s="241"/>
      <c r="F250" s="241"/>
      <c r="G250" s="241"/>
      <c r="H250" s="241"/>
      <c r="I250" s="241"/>
      <c r="J250" s="260"/>
      <c r="K250" s="241"/>
      <c r="L250" s="241"/>
      <c r="M250" s="241"/>
      <c r="N250" s="258"/>
      <c r="O250" s="240"/>
      <c r="P250" s="240"/>
      <c r="Q250" s="258"/>
      <c r="R250" s="274">
        <f>SUMIF(Physics!$B$4:$B$1000,$C250,Physics!$C$4:$C$1000)+SUMIF(IITPhysics!$B$4:$B$1000,$C250,IITPhysics!$C$4:$C$1000)+SUMIF(Chem!$B$4:$B$1000,$C250,Chem!$C$4:$C$1000)+SUMIF(IITChem!$B$4:$B$1000,$C250,IITChem!$C$4:$C$1000)+SUMIF(Maths!$B$4:$B$1000,$C250,Maths!$C$4:$C$1000)+SUMIF(IITMaths!$B$4:$B$1000,$C250,IITMaths!$C$4:$C$1000)+SUMIF(Bio!$B$4:$B$1000,$C250,Bio!$C$4:$C$1000)+SUMIF(FourthLecture!$B$4:$B$1000,$C250,FourthLecture!$C$4:$C$1000)+SUMIF(OtherSubjects!$B$4:$B$1000,$C250,OtherSubjects!$C$4:$C$1000)</f>
        <v>0</v>
      </c>
      <c r="S250" s="269">
        <f>SUMIF(Physics!$P$4:$P$1000,$C250,Physics!$Q$4:$Q$1000)+SUMIF(IITPhysics!$P$4:$P$1000,$C250,IITPhysics!$Q$4:$Q$1000)+SUMIF(Chem!$P$4:$P$1000,$C250,Chem!$Q$4:$Q$1000)+SUMIF(IITChem!$P$4:$P$1000,$C250,IITChem!$Q$4:$Q$1000)+SUMIF(Maths!$P$4:$P$1000,$C250,Maths!$Q$4:$Q$1000)+SUMIF(IITMaths!$P$4:$P$1000,$C250,IITMaths!$Q$4:$Q$1000)+SUMIF(Bio!$P$4:$P$1000,$C250,Bio!$Q$4:$Q$1000)+SUMIF(FourthLecture!$P$4:$P$1000,$C250,FourthLecture!$Q$4:$Q$1000)+SUMIF(OtherSubjects!$P$4:$P$1000,$C250,OtherSubjects!$Q$4:$Q$1000)</f>
        <v>0</v>
      </c>
    </row>
    <row r="251" spans="1:19">
      <c r="A251" s="239">
        <v>247</v>
      </c>
      <c r="B251" s="240" t="s">
        <v>489</v>
      </c>
      <c r="C251" s="240"/>
      <c r="D251" s="241"/>
      <c r="E251" s="241"/>
      <c r="F251" s="241"/>
      <c r="G251" s="241"/>
      <c r="H251" s="241"/>
      <c r="I251" s="241"/>
      <c r="J251" s="260"/>
      <c r="K251" s="241"/>
      <c r="L251" s="241"/>
      <c r="M251" s="241"/>
      <c r="N251" s="258"/>
      <c r="O251" s="240"/>
      <c r="P251" s="240"/>
      <c r="Q251" s="258"/>
      <c r="R251" s="274">
        <f>SUMIF(Physics!$B$4:$B$1000,$C251,Physics!$C$4:$C$1000)+SUMIF(IITPhysics!$B$4:$B$1000,$C251,IITPhysics!$C$4:$C$1000)+SUMIF(Chem!$B$4:$B$1000,$C251,Chem!$C$4:$C$1000)+SUMIF(IITChem!$B$4:$B$1000,$C251,IITChem!$C$4:$C$1000)+SUMIF(Maths!$B$4:$B$1000,$C251,Maths!$C$4:$C$1000)+SUMIF(IITMaths!$B$4:$B$1000,$C251,IITMaths!$C$4:$C$1000)+SUMIF(Bio!$B$4:$B$1000,$C251,Bio!$C$4:$C$1000)+SUMIF(FourthLecture!$B$4:$B$1000,$C251,FourthLecture!$C$4:$C$1000)+SUMIF(OtherSubjects!$B$4:$B$1000,$C251,OtherSubjects!$C$4:$C$1000)</f>
        <v>0</v>
      </c>
      <c r="S251" s="269">
        <f>SUMIF(Physics!$P$4:$P$1000,$C251,Physics!$Q$4:$Q$1000)+SUMIF(IITPhysics!$P$4:$P$1000,$C251,IITPhysics!$Q$4:$Q$1000)+SUMIF(Chem!$P$4:$P$1000,$C251,Chem!$Q$4:$Q$1000)+SUMIF(IITChem!$P$4:$P$1000,$C251,IITChem!$Q$4:$Q$1000)+SUMIF(Maths!$P$4:$P$1000,$C251,Maths!$Q$4:$Q$1000)+SUMIF(IITMaths!$P$4:$P$1000,$C251,IITMaths!$Q$4:$Q$1000)+SUMIF(Bio!$P$4:$P$1000,$C251,Bio!$Q$4:$Q$1000)+SUMIF(FourthLecture!$P$4:$P$1000,$C251,FourthLecture!$Q$4:$Q$1000)+SUMIF(OtherSubjects!$P$4:$P$1000,$C251,OtherSubjects!$Q$4:$Q$1000)</f>
        <v>0</v>
      </c>
    </row>
    <row r="252" spans="1:19">
      <c r="A252" s="239">
        <v>248</v>
      </c>
      <c r="B252" s="240" t="s">
        <v>490</v>
      </c>
      <c r="C252" s="240"/>
      <c r="D252" s="241"/>
      <c r="E252" s="241"/>
      <c r="F252" s="241"/>
      <c r="G252" s="241"/>
      <c r="H252" s="241"/>
      <c r="I252" s="241"/>
      <c r="J252" s="260"/>
      <c r="K252" s="241"/>
      <c r="L252" s="241"/>
      <c r="M252" s="241"/>
      <c r="N252" s="258"/>
      <c r="O252" s="240"/>
      <c r="P252" s="240"/>
      <c r="Q252" s="258"/>
      <c r="R252" s="274">
        <f>SUMIF(Physics!$B$4:$B$1000,$C252,Physics!$C$4:$C$1000)+SUMIF(IITPhysics!$B$4:$B$1000,$C252,IITPhysics!$C$4:$C$1000)+SUMIF(Chem!$B$4:$B$1000,$C252,Chem!$C$4:$C$1000)+SUMIF(IITChem!$B$4:$B$1000,$C252,IITChem!$C$4:$C$1000)+SUMIF(Maths!$B$4:$B$1000,$C252,Maths!$C$4:$C$1000)+SUMIF(IITMaths!$B$4:$B$1000,$C252,IITMaths!$C$4:$C$1000)+SUMIF(Bio!$B$4:$B$1000,$C252,Bio!$C$4:$C$1000)+SUMIF(FourthLecture!$B$4:$B$1000,$C252,FourthLecture!$C$4:$C$1000)+SUMIF(OtherSubjects!$B$4:$B$1000,$C252,OtherSubjects!$C$4:$C$1000)</f>
        <v>0</v>
      </c>
      <c r="S252" s="269">
        <f>SUMIF(Physics!$P$4:$P$1000,$C252,Physics!$Q$4:$Q$1000)+SUMIF(IITPhysics!$P$4:$P$1000,$C252,IITPhysics!$Q$4:$Q$1000)+SUMIF(Chem!$P$4:$P$1000,$C252,Chem!$Q$4:$Q$1000)+SUMIF(IITChem!$P$4:$P$1000,$C252,IITChem!$Q$4:$Q$1000)+SUMIF(Maths!$P$4:$P$1000,$C252,Maths!$Q$4:$Q$1000)+SUMIF(IITMaths!$P$4:$P$1000,$C252,IITMaths!$Q$4:$Q$1000)+SUMIF(Bio!$P$4:$P$1000,$C252,Bio!$Q$4:$Q$1000)+SUMIF(FourthLecture!$P$4:$P$1000,$C252,FourthLecture!$Q$4:$Q$1000)+SUMIF(OtherSubjects!$P$4:$P$1000,$C252,OtherSubjects!$Q$4:$Q$1000)</f>
        <v>0</v>
      </c>
    </row>
    <row r="253" spans="1:19">
      <c r="A253" s="239">
        <v>249</v>
      </c>
      <c r="B253" s="240" t="s">
        <v>491</v>
      </c>
      <c r="C253" s="240"/>
      <c r="D253" s="241"/>
      <c r="E253" s="241"/>
      <c r="F253" s="241"/>
      <c r="G253" s="241"/>
      <c r="H253" s="241"/>
      <c r="I253" s="241"/>
      <c r="J253" s="260"/>
      <c r="K253" s="241"/>
      <c r="L253" s="241"/>
      <c r="M253" s="241"/>
      <c r="N253" s="258"/>
      <c r="O253" s="240"/>
      <c r="P253" s="240"/>
      <c r="Q253" s="258"/>
      <c r="R253" s="274">
        <f>SUMIF(Physics!$B$4:$B$1000,$C253,Physics!$C$4:$C$1000)+SUMIF(IITPhysics!$B$4:$B$1000,$C253,IITPhysics!$C$4:$C$1000)+SUMIF(Chem!$B$4:$B$1000,$C253,Chem!$C$4:$C$1000)+SUMIF(IITChem!$B$4:$B$1000,$C253,IITChem!$C$4:$C$1000)+SUMIF(Maths!$B$4:$B$1000,$C253,Maths!$C$4:$C$1000)+SUMIF(IITMaths!$B$4:$B$1000,$C253,IITMaths!$C$4:$C$1000)+SUMIF(Bio!$B$4:$B$1000,$C253,Bio!$C$4:$C$1000)+SUMIF(FourthLecture!$B$4:$B$1000,$C253,FourthLecture!$C$4:$C$1000)+SUMIF(OtherSubjects!$B$4:$B$1000,$C253,OtherSubjects!$C$4:$C$1000)</f>
        <v>0</v>
      </c>
      <c r="S253" s="269">
        <f>SUMIF(Physics!$P$4:$P$1000,$C253,Physics!$Q$4:$Q$1000)+SUMIF(IITPhysics!$P$4:$P$1000,$C253,IITPhysics!$Q$4:$Q$1000)+SUMIF(Chem!$P$4:$P$1000,$C253,Chem!$Q$4:$Q$1000)+SUMIF(IITChem!$P$4:$P$1000,$C253,IITChem!$Q$4:$Q$1000)+SUMIF(Maths!$P$4:$P$1000,$C253,Maths!$Q$4:$Q$1000)+SUMIF(IITMaths!$P$4:$P$1000,$C253,IITMaths!$Q$4:$Q$1000)+SUMIF(Bio!$P$4:$P$1000,$C253,Bio!$Q$4:$Q$1000)+SUMIF(FourthLecture!$P$4:$P$1000,$C253,FourthLecture!$Q$4:$Q$1000)+SUMIF(OtherSubjects!$P$4:$P$1000,$C253,OtherSubjects!$Q$4:$Q$1000)</f>
        <v>0</v>
      </c>
    </row>
    <row r="254" spans="1:19">
      <c r="A254" s="239">
        <v>250</v>
      </c>
      <c r="B254" s="240" t="s">
        <v>492</v>
      </c>
      <c r="C254" s="240"/>
      <c r="D254" s="241"/>
      <c r="E254" s="241"/>
      <c r="F254" s="241"/>
      <c r="G254" s="241"/>
      <c r="H254" s="241"/>
      <c r="I254" s="241"/>
      <c r="J254" s="260"/>
      <c r="K254" s="241"/>
      <c r="L254" s="241"/>
      <c r="M254" s="241"/>
      <c r="N254" s="258"/>
      <c r="O254" s="240"/>
      <c r="P254" s="240"/>
      <c r="Q254" s="258"/>
      <c r="R254" s="274">
        <f>SUMIF(Physics!$B$4:$B$1000,$C254,Physics!$C$4:$C$1000)+SUMIF(IITPhysics!$B$4:$B$1000,$C254,IITPhysics!$C$4:$C$1000)+SUMIF(Chem!$B$4:$B$1000,$C254,Chem!$C$4:$C$1000)+SUMIF(IITChem!$B$4:$B$1000,$C254,IITChem!$C$4:$C$1000)+SUMIF(Maths!$B$4:$B$1000,$C254,Maths!$C$4:$C$1000)+SUMIF(IITMaths!$B$4:$B$1000,$C254,IITMaths!$C$4:$C$1000)+SUMIF(Bio!$B$4:$B$1000,$C254,Bio!$C$4:$C$1000)+SUMIF(FourthLecture!$B$4:$B$1000,$C254,FourthLecture!$C$4:$C$1000)+SUMIF(OtherSubjects!$B$4:$B$1000,$C254,OtherSubjects!$C$4:$C$1000)</f>
        <v>0</v>
      </c>
      <c r="S254" s="269">
        <f>SUMIF(Physics!$P$4:$P$1000,$C254,Physics!$Q$4:$Q$1000)+SUMIF(IITPhysics!$P$4:$P$1000,$C254,IITPhysics!$Q$4:$Q$1000)+SUMIF(Chem!$P$4:$P$1000,$C254,Chem!$Q$4:$Q$1000)+SUMIF(IITChem!$P$4:$P$1000,$C254,IITChem!$Q$4:$Q$1000)+SUMIF(Maths!$P$4:$P$1000,$C254,Maths!$Q$4:$Q$1000)+SUMIF(IITMaths!$P$4:$P$1000,$C254,IITMaths!$Q$4:$Q$1000)+SUMIF(Bio!$P$4:$P$1000,$C254,Bio!$Q$4:$Q$1000)+SUMIF(FourthLecture!$P$4:$P$1000,$C254,FourthLecture!$Q$4:$Q$1000)+SUMIF(OtherSubjects!$P$4:$P$1000,$C254,OtherSubjects!$Q$4:$Q$1000)</f>
        <v>0</v>
      </c>
    </row>
    <row r="255" spans="1:19">
      <c r="A255" s="239">
        <v>251</v>
      </c>
      <c r="B255" s="240" t="s">
        <v>493</v>
      </c>
      <c r="C255" s="240"/>
      <c r="D255" s="241"/>
      <c r="E255" s="241"/>
      <c r="F255" s="241"/>
      <c r="G255" s="241"/>
      <c r="H255" s="241"/>
      <c r="I255" s="241"/>
      <c r="J255" s="260"/>
      <c r="K255" s="241"/>
      <c r="L255" s="241"/>
      <c r="M255" s="241"/>
      <c r="N255" s="258"/>
      <c r="O255" s="240"/>
      <c r="P255" s="240"/>
      <c r="Q255" s="258"/>
      <c r="R255" s="274">
        <f>SUMIF(Physics!$B$4:$B$1000,$C255,Physics!$C$4:$C$1000)+SUMIF(IITPhysics!$B$4:$B$1000,$C255,IITPhysics!$C$4:$C$1000)+SUMIF(Chem!$B$4:$B$1000,$C255,Chem!$C$4:$C$1000)+SUMIF(IITChem!$B$4:$B$1000,$C255,IITChem!$C$4:$C$1000)+SUMIF(Maths!$B$4:$B$1000,$C255,Maths!$C$4:$C$1000)+SUMIF(IITMaths!$B$4:$B$1000,$C255,IITMaths!$C$4:$C$1000)+SUMIF(Bio!$B$4:$B$1000,$C255,Bio!$C$4:$C$1000)+SUMIF(FourthLecture!$B$4:$B$1000,$C255,FourthLecture!$C$4:$C$1000)+SUMIF(OtherSubjects!$B$4:$B$1000,$C255,OtherSubjects!$C$4:$C$1000)</f>
        <v>0</v>
      </c>
      <c r="S255" s="269">
        <f>SUMIF(Physics!$P$4:$P$1000,$C255,Physics!$Q$4:$Q$1000)+SUMIF(IITPhysics!$P$4:$P$1000,$C255,IITPhysics!$Q$4:$Q$1000)+SUMIF(Chem!$P$4:$P$1000,$C255,Chem!$Q$4:$Q$1000)+SUMIF(IITChem!$P$4:$P$1000,$C255,IITChem!$Q$4:$Q$1000)+SUMIF(Maths!$P$4:$P$1000,$C255,Maths!$Q$4:$Q$1000)+SUMIF(IITMaths!$P$4:$P$1000,$C255,IITMaths!$Q$4:$Q$1000)+SUMIF(Bio!$P$4:$P$1000,$C255,Bio!$Q$4:$Q$1000)+SUMIF(FourthLecture!$P$4:$P$1000,$C255,FourthLecture!$Q$4:$Q$1000)+SUMIF(OtherSubjects!$P$4:$P$1000,$C255,OtherSubjects!$Q$4:$Q$1000)</f>
        <v>0</v>
      </c>
    </row>
    <row r="256" spans="1:19">
      <c r="A256" s="239">
        <v>252</v>
      </c>
      <c r="B256" s="240" t="s">
        <v>494</v>
      </c>
      <c r="C256" s="240"/>
      <c r="D256" s="241"/>
      <c r="E256" s="241"/>
      <c r="F256" s="241"/>
      <c r="G256" s="241"/>
      <c r="H256" s="241"/>
      <c r="I256" s="241"/>
      <c r="J256" s="260"/>
      <c r="K256" s="241"/>
      <c r="L256" s="241"/>
      <c r="M256" s="241"/>
      <c r="N256" s="258"/>
      <c r="O256" s="240"/>
      <c r="P256" s="240"/>
      <c r="Q256" s="258"/>
      <c r="R256" s="274">
        <f>SUMIF(Physics!$B$4:$B$1000,$C256,Physics!$C$4:$C$1000)+SUMIF(IITPhysics!$B$4:$B$1000,$C256,IITPhysics!$C$4:$C$1000)+SUMIF(Chem!$B$4:$B$1000,$C256,Chem!$C$4:$C$1000)+SUMIF(IITChem!$B$4:$B$1000,$C256,IITChem!$C$4:$C$1000)+SUMIF(Maths!$B$4:$B$1000,$C256,Maths!$C$4:$C$1000)+SUMIF(IITMaths!$B$4:$B$1000,$C256,IITMaths!$C$4:$C$1000)+SUMIF(Bio!$B$4:$B$1000,$C256,Bio!$C$4:$C$1000)+SUMIF(FourthLecture!$B$4:$B$1000,$C256,FourthLecture!$C$4:$C$1000)+SUMIF(OtherSubjects!$B$4:$B$1000,$C256,OtherSubjects!$C$4:$C$1000)</f>
        <v>0</v>
      </c>
      <c r="S256" s="269">
        <f>SUMIF(Physics!$P$4:$P$1000,$C256,Physics!$Q$4:$Q$1000)+SUMIF(IITPhysics!$P$4:$P$1000,$C256,IITPhysics!$Q$4:$Q$1000)+SUMIF(Chem!$P$4:$P$1000,$C256,Chem!$Q$4:$Q$1000)+SUMIF(IITChem!$P$4:$P$1000,$C256,IITChem!$Q$4:$Q$1000)+SUMIF(Maths!$P$4:$P$1000,$C256,Maths!$Q$4:$Q$1000)+SUMIF(IITMaths!$P$4:$P$1000,$C256,IITMaths!$Q$4:$Q$1000)+SUMIF(Bio!$P$4:$P$1000,$C256,Bio!$Q$4:$Q$1000)+SUMIF(FourthLecture!$P$4:$P$1000,$C256,FourthLecture!$Q$4:$Q$1000)+SUMIF(OtherSubjects!$P$4:$P$1000,$C256,OtherSubjects!$Q$4:$Q$1000)</f>
        <v>0</v>
      </c>
    </row>
    <row r="257" spans="1:19">
      <c r="A257" s="239">
        <v>253</v>
      </c>
      <c r="B257" s="240" t="s">
        <v>495</v>
      </c>
      <c r="C257" s="240"/>
      <c r="D257" s="241"/>
      <c r="E257" s="241"/>
      <c r="F257" s="241"/>
      <c r="G257" s="241"/>
      <c r="H257" s="241"/>
      <c r="I257" s="241"/>
      <c r="J257" s="260"/>
      <c r="K257" s="241"/>
      <c r="L257" s="241"/>
      <c r="M257" s="241"/>
      <c r="N257" s="258"/>
      <c r="O257" s="240"/>
      <c r="P257" s="240"/>
      <c r="Q257" s="258"/>
      <c r="R257" s="274">
        <f>SUMIF(Physics!$B$4:$B$1000,$C257,Physics!$C$4:$C$1000)+SUMIF(IITPhysics!$B$4:$B$1000,$C257,IITPhysics!$C$4:$C$1000)+SUMIF(Chem!$B$4:$B$1000,$C257,Chem!$C$4:$C$1000)+SUMIF(IITChem!$B$4:$B$1000,$C257,IITChem!$C$4:$C$1000)+SUMIF(Maths!$B$4:$B$1000,$C257,Maths!$C$4:$C$1000)+SUMIF(IITMaths!$B$4:$B$1000,$C257,IITMaths!$C$4:$C$1000)+SUMIF(Bio!$B$4:$B$1000,$C257,Bio!$C$4:$C$1000)+SUMIF(FourthLecture!$B$4:$B$1000,$C257,FourthLecture!$C$4:$C$1000)+SUMIF(OtherSubjects!$B$4:$B$1000,$C257,OtherSubjects!$C$4:$C$1000)</f>
        <v>0</v>
      </c>
      <c r="S257" s="269">
        <f>SUMIF(Physics!$P$4:$P$1000,$C257,Physics!$Q$4:$Q$1000)+SUMIF(IITPhysics!$P$4:$P$1000,$C257,IITPhysics!$Q$4:$Q$1000)+SUMIF(Chem!$P$4:$P$1000,$C257,Chem!$Q$4:$Q$1000)+SUMIF(IITChem!$P$4:$P$1000,$C257,IITChem!$Q$4:$Q$1000)+SUMIF(Maths!$P$4:$P$1000,$C257,Maths!$Q$4:$Q$1000)+SUMIF(IITMaths!$P$4:$P$1000,$C257,IITMaths!$Q$4:$Q$1000)+SUMIF(Bio!$P$4:$P$1000,$C257,Bio!$Q$4:$Q$1000)+SUMIF(FourthLecture!$P$4:$P$1000,$C257,FourthLecture!$Q$4:$Q$1000)+SUMIF(OtherSubjects!$P$4:$P$1000,$C257,OtherSubjects!$Q$4:$Q$1000)</f>
        <v>0</v>
      </c>
    </row>
    <row r="258" spans="1:19">
      <c r="A258" s="239">
        <v>254</v>
      </c>
      <c r="B258" s="240" t="s">
        <v>496</v>
      </c>
      <c r="C258" s="240"/>
      <c r="D258" s="241"/>
      <c r="E258" s="241"/>
      <c r="F258" s="241"/>
      <c r="G258" s="241"/>
      <c r="H258" s="241"/>
      <c r="I258" s="241"/>
      <c r="J258" s="260"/>
      <c r="K258" s="241"/>
      <c r="L258" s="241"/>
      <c r="M258" s="241"/>
      <c r="N258" s="258"/>
      <c r="O258" s="240"/>
      <c r="P258" s="240"/>
      <c r="Q258" s="258"/>
      <c r="R258" s="274">
        <f>SUMIF(Physics!$B$4:$B$1000,$C258,Physics!$C$4:$C$1000)+SUMIF(IITPhysics!$B$4:$B$1000,$C258,IITPhysics!$C$4:$C$1000)+SUMIF(Chem!$B$4:$B$1000,$C258,Chem!$C$4:$C$1000)+SUMIF(IITChem!$B$4:$B$1000,$C258,IITChem!$C$4:$C$1000)+SUMIF(Maths!$B$4:$B$1000,$C258,Maths!$C$4:$C$1000)+SUMIF(IITMaths!$B$4:$B$1000,$C258,IITMaths!$C$4:$C$1000)+SUMIF(Bio!$B$4:$B$1000,$C258,Bio!$C$4:$C$1000)+SUMIF(FourthLecture!$B$4:$B$1000,$C258,FourthLecture!$C$4:$C$1000)+SUMIF(OtherSubjects!$B$4:$B$1000,$C258,OtherSubjects!$C$4:$C$1000)</f>
        <v>0</v>
      </c>
      <c r="S258" s="269">
        <f>SUMIF(Physics!$P$4:$P$1000,$C258,Physics!$Q$4:$Q$1000)+SUMIF(IITPhysics!$P$4:$P$1000,$C258,IITPhysics!$Q$4:$Q$1000)+SUMIF(Chem!$P$4:$P$1000,$C258,Chem!$Q$4:$Q$1000)+SUMIF(IITChem!$P$4:$P$1000,$C258,IITChem!$Q$4:$Q$1000)+SUMIF(Maths!$P$4:$P$1000,$C258,Maths!$Q$4:$Q$1000)+SUMIF(IITMaths!$P$4:$P$1000,$C258,IITMaths!$Q$4:$Q$1000)+SUMIF(Bio!$P$4:$P$1000,$C258,Bio!$Q$4:$Q$1000)+SUMIF(FourthLecture!$P$4:$P$1000,$C258,FourthLecture!$Q$4:$Q$1000)+SUMIF(OtherSubjects!$P$4:$P$1000,$C258,OtherSubjects!$Q$4:$Q$1000)</f>
        <v>0</v>
      </c>
    </row>
    <row r="259" spans="1:19">
      <c r="A259" s="239">
        <v>255</v>
      </c>
      <c r="B259" s="240" t="s">
        <v>497</v>
      </c>
      <c r="C259" s="240"/>
      <c r="D259" s="241"/>
      <c r="E259" s="241"/>
      <c r="F259" s="241"/>
      <c r="G259" s="241"/>
      <c r="H259" s="241"/>
      <c r="I259" s="241"/>
      <c r="J259" s="260"/>
      <c r="K259" s="241"/>
      <c r="L259" s="241"/>
      <c r="M259" s="241"/>
      <c r="N259" s="258"/>
      <c r="O259" s="240"/>
      <c r="P259" s="240"/>
      <c r="Q259" s="258"/>
      <c r="R259" s="274">
        <f>SUMIF(Physics!$B$4:$B$1000,$C259,Physics!$C$4:$C$1000)+SUMIF(IITPhysics!$B$4:$B$1000,$C259,IITPhysics!$C$4:$C$1000)+SUMIF(Chem!$B$4:$B$1000,$C259,Chem!$C$4:$C$1000)+SUMIF(IITChem!$B$4:$B$1000,$C259,IITChem!$C$4:$C$1000)+SUMIF(Maths!$B$4:$B$1000,$C259,Maths!$C$4:$C$1000)+SUMIF(IITMaths!$B$4:$B$1000,$C259,IITMaths!$C$4:$C$1000)+SUMIF(Bio!$B$4:$B$1000,$C259,Bio!$C$4:$C$1000)+SUMIF(FourthLecture!$B$4:$B$1000,$C259,FourthLecture!$C$4:$C$1000)+SUMIF(OtherSubjects!$B$4:$B$1000,$C259,OtherSubjects!$C$4:$C$1000)</f>
        <v>0</v>
      </c>
      <c r="S259" s="269">
        <f>SUMIF(Physics!$P$4:$P$1000,$C259,Physics!$Q$4:$Q$1000)+SUMIF(IITPhysics!$P$4:$P$1000,$C259,IITPhysics!$Q$4:$Q$1000)+SUMIF(Chem!$P$4:$P$1000,$C259,Chem!$Q$4:$Q$1000)+SUMIF(IITChem!$P$4:$P$1000,$C259,IITChem!$Q$4:$Q$1000)+SUMIF(Maths!$P$4:$P$1000,$C259,Maths!$Q$4:$Q$1000)+SUMIF(IITMaths!$P$4:$P$1000,$C259,IITMaths!$Q$4:$Q$1000)+SUMIF(Bio!$P$4:$P$1000,$C259,Bio!$Q$4:$Q$1000)+SUMIF(FourthLecture!$P$4:$P$1000,$C259,FourthLecture!$Q$4:$Q$1000)+SUMIF(OtherSubjects!$P$4:$P$1000,$C259,OtherSubjects!$Q$4:$Q$1000)</f>
        <v>0</v>
      </c>
    </row>
    <row r="260" spans="1:19">
      <c r="A260" s="239">
        <v>256</v>
      </c>
      <c r="B260" s="240" t="s">
        <v>498</v>
      </c>
      <c r="C260" s="240"/>
      <c r="D260" s="241"/>
      <c r="E260" s="241"/>
      <c r="F260" s="241"/>
      <c r="G260" s="241"/>
      <c r="H260" s="241"/>
      <c r="I260" s="241"/>
      <c r="J260" s="260"/>
      <c r="K260" s="241"/>
      <c r="L260" s="241"/>
      <c r="M260" s="241"/>
      <c r="N260" s="258"/>
      <c r="O260" s="240"/>
      <c r="P260" s="240"/>
      <c r="Q260" s="258"/>
      <c r="R260" s="274">
        <f>SUMIF(Physics!$B$4:$B$1000,$C260,Physics!$C$4:$C$1000)+SUMIF(IITPhysics!$B$4:$B$1000,$C260,IITPhysics!$C$4:$C$1000)+SUMIF(Chem!$B$4:$B$1000,$C260,Chem!$C$4:$C$1000)+SUMIF(IITChem!$B$4:$B$1000,$C260,IITChem!$C$4:$C$1000)+SUMIF(Maths!$B$4:$B$1000,$C260,Maths!$C$4:$C$1000)+SUMIF(IITMaths!$B$4:$B$1000,$C260,IITMaths!$C$4:$C$1000)+SUMIF(Bio!$B$4:$B$1000,$C260,Bio!$C$4:$C$1000)+SUMIF(FourthLecture!$B$4:$B$1000,$C260,FourthLecture!$C$4:$C$1000)+SUMIF(OtherSubjects!$B$4:$B$1000,$C260,OtherSubjects!$C$4:$C$1000)</f>
        <v>0</v>
      </c>
      <c r="S260" s="269">
        <f>SUMIF(Physics!$P$4:$P$1000,$C260,Physics!$Q$4:$Q$1000)+SUMIF(IITPhysics!$P$4:$P$1000,$C260,IITPhysics!$Q$4:$Q$1000)+SUMIF(Chem!$P$4:$P$1000,$C260,Chem!$Q$4:$Q$1000)+SUMIF(IITChem!$P$4:$P$1000,$C260,IITChem!$Q$4:$Q$1000)+SUMIF(Maths!$P$4:$P$1000,$C260,Maths!$Q$4:$Q$1000)+SUMIF(IITMaths!$P$4:$P$1000,$C260,IITMaths!$Q$4:$Q$1000)+SUMIF(Bio!$P$4:$P$1000,$C260,Bio!$Q$4:$Q$1000)+SUMIF(FourthLecture!$P$4:$P$1000,$C260,FourthLecture!$Q$4:$Q$1000)+SUMIF(OtherSubjects!$P$4:$P$1000,$C260,OtherSubjects!$Q$4:$Q$1000)</f>
        <v>0</v>
      </c>
    </row>
    <row r="261" spans="1:19">
      <c r="A261" s="239">
        <v>257</v>
      </c>
      <c r="B261" s="240" t="s">
        <v>499</v>
      </c>
      <c r="C261" s="240"/>
      <c r="D261" s="241"/>
      <c r="E261" s="241"/>
      <c r="F261" s="241"/>
      <c r="G261" s="241"/>
      <c r="H261" s="241"/>
      <c r="I261" s="241"/>
      <c r="J261" s="260"/>
      <c r="K261" s="241"/>
      <c r="L261" s="241"/>
      <c r="M261" s="241"/>
      <c r="N261" s="258"/>
      <c r="O261" s="240"/>
      <c r="P261" s="240"/>
      <c r="Q261" s="258"/>
      <c r="R261" s="274">
        <f>SUMIF(Physics!$B$4:$B$1000,$C261,Physics!$C$4:$C$1000)+SUMIF(IITPhysics!$B$4:$B$1000,$C261,IITPhysics!$C$4:$C$1000)+SUMIF(Chem!$B$4:$B$1000,$C261,Chem!$C$4:$C$1000)+SUMIF(IITChem!$B$4:$B$1000,$C261,IITChem!$C$4:$C$1000)+SUMIF(Maths!$B$4:$B$1000,$C261,Maths!$C$4:$C$1000)+SUMIF(IITMaths!$B$4:$B$1000,$C261,IITMaths!$C$4:$C$1000)+SUMIF(Bio!$B$4:$B$1000,$C261,Bio!$C$4:$C$1000)+SUMIF(FourthLecture!$B$4:$B$1000,$C261,FourthLecture!$C$4:$C$1000)+SUMIF(OtherSubjects!$B$4:$B$1000,$C261,OtherSubjects!$C$4:$C$1000)</f>
        <v>0</v>
      </c>
      <c r="S261" s="269">
        <f>SUMIF(Physics!$P$4:$P$1000,$C261,Physics!$Q$4:$Q$1000)+SUMIF(IITPhysics!$P$4:$P$1000,$C261,IITPhysics!$Q$4:$Q$1000)+SUMIF(Chem!$P$4:$P$1000,$C261,Chem!$Q$4:$Q$1000)+SUMIF(IITChem!$P$4:$P$1000,$C261,IITChem!$Q$4:$Q$1000)+SUMIF(Maths!$P$4:$P$1000,$C261,Maths!$Q$4:$Q$1000)+SUMIF(IITMaths!$P$4:$P$1000,$C261,IITMaths!$Q$4:$Q$1000)+SUMIF(Bio!$P$4:$P$1000,$C261,Bio!$Q$4:$Q$1000)+SUMIF(FourthLecture!$P$4:$P$1000,$C261,FourthLecture!$Q$4:$Q$1000)+SUMIF(OtherSubjects!$P$4:$P$1000,$C261,OtherSubjects!$Q$4:$Q$1000)</f>
        <v>0</v>
      </c>
    </row>
    <row r="262" spans="1:19">
      <c r="A262" s="239">
        <v>258</v>
      </c>
      <c r="B262" s="240" t="s">
        <v>500</v>
      </c>
      <c r="C262" s="240"/>
      <c r="D262" s="241"/>
      <c r="E262" s="241"/>
      <c r="F262" s="241"/>
      <c r="G262" s="241"/>
      <c r="H262" s="241"/>
      <c r="I262" s="241"/>
      <c r="J262" s="260"/>
      <c r="K262" s="241"/>
      <c r="L262" s="241"/>
      <c r="M262" s="241"/>
      <c r="N262" s="258"/>
      <c r="O262" s="240"/>
      <c r="P262" s="240"/>
      <c r="Q262" s="258"/>
      <c r="R262" s="274">
        <f>SUMIF(Physics!$B$4:$B$1000,$C262,Physics!$C$4:$C$1000)+SUMIF(IITPhysics!$B$4:$B$1000,$C262,IITPhysics!$C$4:$C$1000)+SUMIF(Chem!$B$4:$B$1000,$C262,Chem!$C$4:$C$1000)+SUMIF(IITChem!$B$4:$B$1000,$C262,IITChem!$C$4:$C$1000)+SUMIF(Maths!$B$4:$B$1000,$C262,Maths!$C$4:$C$1000)+SUMIF(IITMaths!$B$4:$B$1000,$C262,IITMaths!$C$4:$C$1000)+SUMIF(Bio!$B$4:$B$1000,$C262,Bio!$C$4:$C$1000)+SUMIF(FourthLecture!$B$4:$B$1000,$C262,FourthLecture!$C$4:$C$1000)+SUMIF(OtherSubjects!$B$4:$B$1000,$C262,OtherSubjects!$C$4:$C$1000)</f>
        <v>0</v>
      </c>
      <c r="S262" s="269">
        <f>SUMIF(Physics!$P$4:$P$1000,$C262,Physics!$Q$4:$Q$1000)+SUMIF(IITPhysics!$P$4:$P$1000,$C262,IITPhysics!$Q$4:$Q$1000)+SUMIF(Chem!$P$4:$P$1000,$C262,Chem!$Q$4:$Q$1000)+SUMIF(IITChem!$P$4:$P$1000,$C262,IITChem!$Q$4:$Q$1000)+SUMIF(Maths!$P$4:$P$1000,$C262,Maths!$Q$4:$Q$1000)+SUMIF(IITMaths!$P$4:$P$1000,$C262,IITMaths!$Q$4:$Q$1000)+SUMIF(Bio!$P$4:$P$1000,$C262,Bio!$Q$4:$Q$1000)+SUMIF(FourthLecture!$P$4:$P$1000,$C262,FourthLecture!$Q$4:$Q$1000)+SUMIF(OtherSubjects!$P$4:$P$1000,$C262,OtherSubjects!$Q$4:$Q$1000)</f>
        <v>0</v>
      </c>
    </row>
    <row r="263" spans="1:19">
      <c r="A263" s="239">
        <v>259</v>
      </c>
      <c r="B263" s="240" t="s">
        <v>501</v>
      </c>
      <c r="C263" s="240"/>
      <c r="D263" s="241"/>
      <c r="E263" s="241"/>
      <c r="F263" s="241"/>
      <c r="G263" s="241"/>
      <c r="H263" s="241"/>
      <c r="I263" s="241"/>
      <c r="J263" s="260"/>
      <c r="K263" s="241"/>
      <c r="L263" s="241"/>
      <c r="M263" s="241"/>
      <c r="N263" s="258"/>
      <c r="O263" s="240"/>
      <c r="P263" s="240"/>
      <c r="Q263" s="258"/>
      <c r="R263" s="274">
        <f>SUMIF(Physics!$B$4:$B$1000,$C263,Physics!$C$4:$C$1000)+SUMIF(IITPhysics!$B$4:$B$1000,$C263,IITPhysics!$C$4:$C$1000)+SUMIF(Chem!$B$4:$B$1000,$C263,Chem!$C$4:$C$1000)+SUMIF(IITChem!$B$4:$B$1000,$C263,IITChem!$C$4:$C$1000)+SUMIF(Maths!$B$4:$B$1000,$C263,Maths!$C$4:$C$1000)+SUMIF(IITMaths!$B$4:$B$1000,$C263,IITMaths!$C$4:$C$1000)+SUMIF(Bio!$B$4:$B$1000,$C263,Bio!$C$4:$C$1000)+SUMIF(FourthLecture!$B$4:$B$1000,$C263,FourthLecture!$C$4:$C$1000)+SUMIF(OtherSubjects!$B$4:$B$1000,$C263,OtherSubjects!$C$4:$C$1000)</f>
        <v>0</v>
      </c>
      <c r="S263" s="269">
        <f>SUMIF(Physics!$P$4:$P$1000,$C263,Physics!$Q$4:$Q$1000)+SUMIF(IITPhysics!$P$4:$P$1000,$C263,IITPhysics!$Q$4:$Q$1000)+SUMIF(Chem!$P$4:$P$1000,$C263,Chem!$Q$4:$Q$1000)+SUMIF(IITChem!$P$4:$P$1000,$C263,IITChem!$Q$4:$Q$1000)+SUMIF(Maths!$P$4:$P$1000,$C263,Maths!$Q$4:$Q$1000)+SUMIF(IITMaths!$P$4:$P$1000,$C263,IITMaths!$Q$4:$Q$1000)+SUMIF(Bio!$P$4:$P$1000,$C263,Bio!$Q$4:$Q$1000)+SUMIF(FourthLecture!$P$4:$P$1000,$C263,FourthLecture!$Q$4:$Q$1000)+SUMIF(OtherSubjects!$P$4:$P$1000,$C263,OtherSubjects!$Q$4:$Q$1000)</f>
        <v>0</v>
      </c>
    </row>
    <row r="264" spans="1:19">
      <c r="A264" s="239">
        <v>260</v>
      </c>
      <c r="B264" s="240" t="s">
        <v>502</v>
      </c>
      <c r="C264" s="240"/>
      <c r="D264" s="241"/>
      <c r="E264" s="241"/>
      <c r="F264" s="241"/>
      <c r="G264" s="241"/>
      <c r="H264" s="241"/>
      <c r="I264" s="241"/>
      <c r="J264" s="260"/>
      <c r="K264" s="241"/>
      <c r="L264" s="241"/>
      <c r="M264" s="241"/>
      <c r="N264" s="258"/>
      <c r="O264" s="240"/>
      <c r="P264" s="240"/>
      <c r="Q264" s="258"/>
      <c r="R264" s="274">
        <f>SUMIF(Physics!$B$4:$B$1000,$C264,Physics!$C$4:$C$1000)+SUMIF(IITPhysics!$B$4:$B$1000,$C264,IITPhysics!$C$4:$C$1000)+SUMIF(Chem!$B$4:$B$1000,$C264,Chem!$C$4:$C$1000)+SUMIF(IITChem!$B$4:$B$1000,$C264,IITChem!$C$4:$C$1000)+SUMIF(Maths!$B$4:$B$1000,$C264,Maths!$C$4:$C$1000)+SUMIF(IITMaths!$B$4:$B$1000,$C264,IITMaths!$C$4:$C$1000)+SUMIF(Bio!$B$4:$B$1000,$C264,Bio!$C$4:$C$1000)+SUMIF(FourthLecture!$B$4:$B$1000,$C264,FourthLecture!$C$4:$C$1000)+SUMIF(OtherSubjects!$B$4:$B$1000,$C264,OtherSubjects!$C$4:$C$1000)</f>
        <v>0</v>
      </c>
      <c r="S264" s="269">
        <f>SUMIF(Physics!$P$4:$P$1000,$C264,Physics!$Q$4:$Q$1000)+SUMIF(IITPhysics!$P$4:$P$1000,$C264,IITPhysics!$Q$4:$Q$1000)+SUMIF(Chem!$P$4:$P$1000,$C264,Chem!$Q$4:$Q$1000)+SUMIF(IITChem!$P$4:$P$1000,$C264,IITChem!$Q$4:$Q$1000)+SUMIF(Maths!$P$4:$P$1000,$C264,Maths!$Q$4:$Q$1000)+SUMIF(IITMaths!$P$4:$P$1000,$C264,IITMaths!$Q$4:$Q$1000)+SUMIF(Bio!$P$4:$P$1000,$C264,Bio!$Q$4:$Q$1000)+SUMIF(FourthLecture!$P$4:$P$1000,$C264,FourthLecture!$Q$4:$Q$1000)+SUMIF(OtherSubjects!$P$4:$P$1000,$C264,OtherSubjects!$Q$4:$Q$1000)</f>
        <v>0</v>
      </c>
    </row>
    <row r="265" spans="1:19">
      <c r="A265" s="239">
        <v>261</v>
      </c>
      <c r="B265" s="240" t="s">
        <v>503</v>
      </c>
      <c r="C265" s="240"/>
      <c r="D265" s="241"/>
      <c r="E265" s="241"/>
      <c r="F265" s="241"/>
      <c r="G265" s="241"/>
      <c r="H265" s="241"/>
      <c r="I265" s="241"/>
      <c r="J265" s="260"/>
      <c r="K265" s="241"/>
      <c r="L265" s="241"/>
      <c r="M265" s="241"/>
      <c r="N265" s="258"/>
      <c r="O265" s="240"/>
      <c r="P265" s="240"/>
      <c r="Q265" s="258"/>
      <c r="R265" s="274">
        <f>SUMIF(Physics!$B$4:$B$1000,$C265,Physics!$C$4:$C$1000)+SUMIF(IITPhysics!$B$4:$B$1000,$C265,IITPhysics!$C$4:$C$1000)+SUMIF(Chem!$B$4:$B$1000,$C265,Chem!$C$4:$C$1000)+SUMIF(IITChem!$B$4:$B$1000,$C265,IITChem!$C$4:$C$1000)+SUMIF(Maths!$B$4:$B$1000,$C265,Maths!$C$4:$C$1000)+SUMIF(IITMaths!$B$4:$B$1000,$C265,IITMaths!$C$4:$C$1000)+SUMIF(Bio!$B$4:$B$1000,$C265,Bio!$C$4:$C$1000)+SUMIF(FourthLecture!$B$4:$B$1000,$C265,FourthLecture!$C$4:$C$1000)+SUMIF(OtherSubjects!$B$4:$B$1000,$C265,OtherSubjects!$C$4:$C$1000)</f>
        <v>0</v>
      </c>
      <c r="S265" s="269">
        <f>SUMIF(Physics!$P$4:$P$1000,$C265,Physics!$Q$4:$Q$1000)+SUMIF(IITPhysics!$P$4:$P$1000,$C265,IITPhysics!$Q$4:$Q$1000)+SUMIF(Chem!$P$4:$P$1000,$C265,Chem!$Q$4:$Q$1000)+SUMIF(IITChem!$P$4:$P$1000,$C265,IITChem!$Q$4:$Q$1000)+SUMIF(Maths!$P$4:$P$1000,$C265,Maths!$Q$4:$Q$1000)+SUMIF(IITMaths!$P$4:$P$1000,$C265,IITMaths!$Q$4:$Q$1000)+SUMIF(Bio!$P$4:$P$1000,$C265,Bio!$Q$4:$Q$1000)+SUMIF(FourthLecture!$P$4:$P$1000,$C265,FourthLecture!$Q$4:$Q$1000)+SUMIF(OtherSubjects!$P$4:$P$1000,$C265,OtherSubjects!$Q$4:$Q$1000)</f>
        <v>0</v>
      </c>
    </row>
    <row r="266" spans="1:19">
      <c r="A266" s="239">
        <v>262</v>
      </c>
      <c r="B266" s="240" t="s">
        <v>504</v>
      </c>
      <c r="C266" s="240"/>
      <c r="D266" s="241"/>
      <c r="E266" s="241"/>
      <c r="F266" s="241"/>
      <c r="G266" s="241"/>
      <c r="H266" s="241"/>
      <c r="I266" s="241"/>
      <c r="J266" s="260"/>
      <c r="K266" s="241"/>
      <c r="L266" s="241"/>
      <c r="M266" s="241"/>
      <c r="N266" s="258"/>
      <c r="O266" s="240"/>
      <c r="P266" s="240"/>
      <c r="Q266" s="258"/>
      <c r="R266" s="274">
        <f>SUMIF(Physics!$B$4:$B$1000,$C266,Physics!$C$4:$C$1000)+SUMIF(IITPhysics!$B$4:$B$1000,$C266,IITPhysics!$C$4:$C$1000)+SUMIF(Chem!$B$4:$B$1000,$C266,Chem!$C$4:$C$1000)+SUMIF(IITChem!$B$4:$B$1000,$C266,IITChem!$C$4:$C$1000)+SUMIF(Maths!$B$4:$B$1000,$C266,Maths!$C$4:$C$1000)+SUMIF(IITMaths!$B$4:$B$1000,$C266,IITMaths!$C$4:$C$1000)+SUMIF(Bio!$B$4:$B$1000,$C266,Bio!$C$4:$C$1000)+SUMIF(FourthLecture!$B$4:$B$1000,$C266,FourthLecture!$C$4:$C$1000)+SUMIF(OtherSubjects!$B$4:$B$1000,$C266,OtherSubjects!$C$4:$C$1000)</f>
        <v>0</v>
      </c>
      <c r="S266" s="269">
        <f>SUMIF(Physics!$P$4:$P$1000,$C266,Physics!$Q$4:$Q$1000)+SUMIF(IITPhysics!$P$4:$P$1000,$C266,IITPhysics!$Q$4:$Q$1000)+SUMIF(Chem!$P$4:$P$1000,$C266,Chem!$Q$4:$Q$1000)+SUMIF(IITChem!$P$4:$P$1000,$C266,IITChem!$Q$4:$Q$1000)+SUMIF(Maths!$P$4:$P$1000,$C266,Maths!$Q$4:$Q$1000)+SUMIF(IITMaths!$P$4:$P$1000,$C266,IITMaths!$Q$4:$Q$1000)+SUMIF(Bio!$P$4:$P$1000,$C266,Bio!$Q$4:$Q$1000)+SUMIF(FourthLecture!$P$4:$P$1000,$C266,FourthLecture!$Q$4:$Q$1000)+SUMIF(OtherSubjects!$P$4:$P$1000,$C266,OtherSubjects!$Q$4:$Q$1000)</f>
        <v>0</v>
      </c>
    </row>
    <row r="267" spans="1:19">
      <c r="A267" s="239">
        <v>263</v>
      </c>
      <c r="B267" s="240" t="s">
        <v>505</v>
      </c>
      <c r="C267" s="240"/>
      <c r="D267" s="241"/>
      <c r="E267" s="241"/>
      <c r="F267" s="241"/>
      <c r="G267" s="241"/>
      <c r="H267" s="241"/>
      <c r="I267" s="241"/>
      <c r="J267" s="260"/>
      <c r="K267" s="241"/>
      <c r="L267" s="241"/>
      <c r="M267" s="241"/>
      <c r="N267" s="258"/>
      <c r="O267" s="240"/>
      <c r="P267" s="240"/>
      <c r="Q267" s="258"/>
      <c r="R267" s="274">
        <f>SUMIF(Physics!$B$4:$B$1000,$C267,Physics!$C$4:$C$1000)+SUMIF(IITPhysics!$B$4:$B$1000,$C267,IITPhysics!$C$4:$C$1000)+SUMIF(Chem!$B$4:$B$1000,$C267,Chem!$C$4:$C$1000)+SUMIF(IITChem!$B$4:$B$1000,$C267,IITChem!$C$4:$C$1000)+SUMIF(Maths!$B$4:$B$1000,$C267,Maths!$C$4:$C$1000)+SUMIF(IITMaths!$B$4:$B$1000,$C267,IITMaths!$C$4:$C$1000)+SUMIF(Bio!$B$4:$B$1000,$C267,Bio!$C$4:$C$1000)+SUMIF(FourthLecture!$B$4:$B$1000,$C267,FourthLecture!$C$4:$C$1000)+SUMIF(OtherSubjects!$B$4:$B$1000,$C267,OtherSubjects!$C$4:$C$1000)</f>
        <v>0</v>
      </c>
      <c r="S267" s="269">
        <f>SUMIF(Physics!$P$4:$P$1000,$C267,Physics!$Q$4:$Q$1000)+SUMIF(IITPhysics!$P$4:$P$1000,$C267,IITPhysics!$Q$4:$Q$1000)+SUMIF(Chem!$P$4:$P$1000,$C267,Chem!$Q$4:$Q$1000)+SUMIF(IITChem!$P$4:$P$1000,$C267,IITChem!$Q$4:$Q$1000)+SUMIF(Maths!$P$4:$P$1000,$C267,Maths!$Q$4:$Q$1000)+SUMIF(IITMaths!$P$4:$P$1000,$C267,IITMaths!$Q$4:$Q$1000)+SUMIF(Bio!$P$4:$P$1000,$C267,Bio!$Q$4:$Q$1000)+SUMIF(FourthLecture!$P$4:$P$1000,$C267,FourthLecture!$Q$4:$Q$1000)+SUMIF(OtherSubjects!$P$4:$P$1000,$C267,OtherSubjects!$Q$4:$Q$1000)</f>
        <v>0</v>
      </c>
    </row>
    <row r="268" spans="1:19">
      <c r="A268" s="239">
        <v>264</v>
      </c>
      <c r="B268" s="240" t="s">
        <v>506</v>
      </c>
      <c r="C268" s="240"/>
      <c r="D268" s="241"/>
      <c r="E268" s="241"/>
      <c r="F268" s="241"/>
      <c r="G268" s="241"/>
      <c r="H268" s="241"/>
      <c r="I268" s="241"/>
      <c r="J268" s="260"/>
      <c r="K268" s="241"/>
      <c r="L268" s="241"/>
      <c r="M268" s="241"/>
      <c r="N268" s="258"/>
      <c r="O268" s="240"/>
      <c r="P268" s="240"/>
      <c r="Q268" s="258"/>
      <c r="R268" s="274">
        <f>SUMIF(Physics!$B$4:$B$1000,$C268,Physics!$C$4:$C$1000)+SUMIF(IITPhysics!$B$4:$B$1000,$C268,IITPhysics!$C$4:$C$1000)+SUMIF(Chem!$B$4:$B$1000,$C268,Chem!$C$4:$C$1000)+SUMIF(IITChem!$B$4:$B$1000,$C268,IITChem!$C$4:$C$1000)+SUMIF(Maths!$B$4:$B$1000,$C268,Maths!$C$4:$C$1000)+SUMIF(IITMaths!$B$4:$B$1000,$C268,IITMaths!$C$4:$C$1000)+SUMIF(Bio!$B$4:$B$1000,$C268,Bio!$C$4:$C$1000)+SUMIF(FourthLecture!$B$4:$B$1000,$C268,FourthLecture!$C$4:$C$1000)+SUMIF(OtherSubjects!$B$4:$B$1000,$C268,OtherSubjects!$C$4:$C$1000)</f>
        <v>0</v>
      </c>
      <c r="S268" s="269">
        <f>SUMIF(Physics!$P$4:$P$1000,$C268,Physics!$Q$4:$Q$1000)+SUMIF(IITPhysics!$P$4:$P$1000,$C268,IITPhysics!$Q$4:$Q$1000)+SUMIF(Chem!$P$4:$P$1000,$C268,Chem!$Q$4:$Q$1000)+SUMIF(IITChem!$P$4:$P$1000,$C268,IITChem!$Q$4:$Q$1000)+SUMIF(Maths!$P$4:$P$1000,$C268,Maths!$Q$4:$Q$1000)+SUMIF(IITMaths!$P$4:$P$1000,$C268,IITMaths!$Q$4:$Q$1000)+SUMIF(Bio!$P$4:$P$1000,$C268,Bio!$Q$4:$Q$1000)+SUMIF(FourthLecture!$P$4:$P$1000,$C268,FourthLecture!$Q$4:$Q$1000)+SUMIF(OtherSubjects!$P$4:$P$1000,$C268,OtherSubjects!$Q$4:$Q$1000)</f>
        <v>0</v>
      </c>
    </row>
    <row r="269" spans="1:19">
      <c r="A269" s="239">
        <v>265</v>
      </c>
      <c r="B269" s="240" t="s">
        <v>507</v>
      </c>
      <c r="C269" s="240"/>
      <c r="D269" s="241"/>
      <c r="E269" s="241"/>
      <c r="F269" s="241"/>
      <c r="G269" s="241"/>
      <c r="H269" s="241"/>
      <c r="I269" s="241"/>
      <c r="J269" s="260"/>
      <c r="K269" s="241"/>
      <c r="L269" s="241"/>
      <c r="M269" s="241"/>
      <c r="N269" s="258"/>
      <c r="O269" s="240"/>
      <c r="P269" s="240"/>
      <c r="Q269" s="258"/>
      <c r="R269" s="274">
        <f>SUMIF(Physics!$B$4:$B$1000,$C269,Physics!$C$4:$C$1000)+SUMIF(IITPhysics!$B$4:$B$1000,$C269,IITPhysics!$C$4:$C$1000)+SUMIF(Chem!$B$4:$B$1000,$C269,Chem!$C$4:$C$1000)+SUMIF(IITChem!$B$4:$B$1000,$C269,IITChem!$C$4:$C$1000)+SUMIF(Maths!$B$4:$B$1000,$C269,Maths!$C$4:$C$1000)+SUMIF(IITMaths!$B$4:$B$1000,$C269,IITMaths!$C$4:$C$1000)+SUMIF(Bio!$B$4:$B$1000,$C269,Bio!$C$4:$C$1000)+SUMIF(FourthLecture!$B$4:$B$1000,$C269,FourthLecture!$C$4:$C$1000)+SUMIF(OtherSubjects!$B$4:$B$1000,$C269,OtherSubjects!$C$4:$C$1000)</f>
        <v>0</v>
      </c>
      <c r="S269" s="269">
        <f>SUMIF(Physics!$P$4:$P$1000,$C269,Physics!$Q$4:$Q$1000)+SUMIF(IITPhysics!$P$4:$P$1000,$C269,IITPhysics!$Q$4:$Q$1000)+SUMIF(Chem!$P$4:$P$1000,$C269,Chem!$Q$4:$Q$1000)+SUMIF(IITChem!$P$4:$P$1000,$C269,IITChem!$Q$4:$Q$1000)+SUMIF(Maths!$P$4:$P$1000,$C269,Maths!$Q$4:$Q$1000)+SUMIF(IITMaths!$P$4:$P$1000,$C269,IITMaths!$Q$4:$Q$1000)+SUMIF(Bio!$P$4:$P$1000,$C269,Bio!$Q$4:$Q$1000)+SUMIF(FourthLecture!$P$4:$P$1000,$C269,FourthLecture!$Q$4:$Q$1000)+SUMIF(OtherSubjects!$P$4:$P$1000,$C269,OtherSubjects!$Q$4:$Q$1000)</f>
        <v>0</v>
      </c>
    </row>
    <row r="270" spans="1:19">
      <c r="A270" s="239">
        <v>266</v>
      </c>
      <c r="B270" s="240" t="s">
        <v>508</v>
      </c>
      <c r="C270" s="240"/>
      <c r="D270" s="241"/>
      <c r="E270" s="241"/>
      <c r="F270" s="241"/>
      <c r="G270" s="241"/>
      <c r="H270" s="241"/>
      <c r="I270" s="241"/>
      <c r="J270" s="260"/>
      <c r="K270" s="241"/>
      <c r="L270" s="241"/>
      <c r="M270" s="241"/>
      <c r="N270" s="258"/>
      <c r="O270" s="240"/>
      <c r="P270" s="240"/>
      <c r="Q270" s="258"/>
      <c r="R270" s="274">
        <f>SUMIF(Physics!$B$4:$B$1000,$C270,Physics!$C$4:$C$1000)+SUMIF(IITPhysics!$B$4:$B$1000,$C270,IITPhysics!$C$4:$C$1000)+SUMIF(Chem!$B$4:$B$1000,$C270,Chem!$C$4:$C$1000)+SUMIF(IITChem!$B$4:$B$1000,$C270,IITChem!$C$4:$C$1000)+SUMIF(Maths!$B$4:$B$1000,$C270,Maths!$C$4:$C$1000)+SUMIF(IITMaths!$B$4:$B$1000,$C270,IITMaths!$C$4:$C$1000)+SUMIF(Bio!$B$4:$B$1000,$C270,Bio!$C$4:$C$1000)+SUMIF(FourthLecture!$B$4:$B$1000,$C270,FourthLecture!$C$4:$C$1000)+SUMIF(OtherSubjects!$B$4:$B$1000,$C270,OtherSubjects!$C$4:$C$1000)</f>
        <v>0</v>
      </c>
      <c r="S270" s="269">
        <f>SUMIF(Physics!$P$4:$P$1000,$C270,Physics!$Q$4:$Q$1000)+SUMIF(IITPhysics!$P$4:$P$1000,$C270,IITPhysics!$Q$4:$Q$1000)+SUMIF(Chem!$P$4:$P$1000,$C270,Chem!$Q$4:$Q$1000)+SUMIF(IITChem!$P$4:$P$1000,$C270,IITChem!$Q$4:$Q$1000)+SUMIF(Maths!$P$4:$P$1000,$C270,Maths!$Q$4:$Q$1000)+SUMIF(IITMaths!$P$4:$P$1000,$C270,IITMaths!$Q$4:$Q$1000)+SUMIF(Bio!$P$4:$P$1000,$C270,Bio!$Q$4:$Q$1000)+SUMIF(FourthLecture!$P$4:$P$1000,$C270,FourthLecture!$Q$4:$Q$1000)+SUMIF(OtherSubjects!$P$4:$P$1000,$C270,OtherSubjects!$Q$4:$Q$1000)</f>
        <v>0</v>
      </c>
    </row>
    <row r="271" spans="1:19">
      <c r="A271" s="239">
        <v>267</v>
      </c>
      <c r="B271" s="240" t="s">
        <v>509</v>
      </c>
      <c r="C271" s="240"/>
      <c r="D271" s="241"/>
      <c r="E271" s="241"/>
      <c r="F271" s="241"/>
      <c r="G271" s="241"/>
      <c r="H271" s="241"/>
      <c r="I271" s="241"/>
      <c r="J271" s="260"/>
      <c r="K271" s="241"/>
      <c r="L271" s="241"/>
      <c r="M271" s="241"/>
      <c r="N271" s="258"/>
      <c r="O271" s="240"/>
      <c r="P271" s="240"/>
      <c r="Q271" s="258"/>
      <c r="R271" s="274">
        <f>SUMIF(Physics!$B$4:$B$1000,$C271,Physics!$C$4:$C$1000)+SUMIF(IITPhysics!$B$4:$B$1000,$C271,IITPhysics!$C$4:$C$1000)+SUMIF(Chem!$B$4:$B$1000,$C271,Chem!$C$4:$C$1000)+SUMIF(IITChem!$B$4:$B$1000,$C271,IITChem!$C$4:$C$1000)+SUMIF(Maths!$B$4:$B$1000,$C271,Maths!$C$4:$C$1000)+SUMIF(IITMaths!$B$4:$B$1000,$C271,IITMaths!$C$4:$C$1000)+SUMIF(Bio!$B$4:$B$1000,$C271,Bio!$C$4:$C$1000)+SUMIF(FourthLecture!$B$4:$B$1000,$C271,FourthLecture!$C$4:$C$1000)+SUMIF(OtherSubjects!$B$4:$B$1000,$C271,OtherSubjects!$C$4:$C$1000)</f>
        <v>0</v>
      </c>
      <c r="S271" s="269">
        <f>SUMIF(Physics!$P$4:$P$1000,$C271,Physics!$Q$4:$Q$1000)+SUMIF(IITPhysics!$P$4:$P$1000,$C271,IITPhysics!$Q$4:$Q$1000)+SUMIF(Chem!$P$4:$P$1000,$C271,Chem!$Q$4:$Q$1000)+SUMIF(IITChem!$P$4:$P$1000,$C271,IITChem!$Q$4:$Q$1000)+SUMIF(Maths!$P$4:$P$1000,$C271,Maths!$Q$4:$Q$1000)+SUMIF(IITMaths!$P$4:$P$1000,$C271,IITMaths!$Q$4:$Q$1000)+SUMIF(Bio!$P$4:$P$1000,$C271,Bio!$Q$4:$Q$1000)+SUMIF(FourthLecture!$P$4:$P$1000,$C271,FourthLecture!$Q$4:$Q$1000)+SUMIF(OtherSubjects!$P$4:$P$1000,$C271,OtherSubjects!$Q$4:$Q$1000)</f>
        <v>0</v>
      </c>
    </row>
    <row r="272" spans="1:19">
      <c r="A272" s="239">
        <v>268</v>
      </c>
      <c r="B272" s="240" t="s">
        <v>510</v>
      </c>
      <c r="C272" s="240"/>
      <c r="D272" s="241"/>
      <c r="E272" s="241"/>
      <c r="F272" s="241"/>
      <c r="G272" s="241"/>
      <c r="H272" s="241"/>
      <c r="I272" s="241"/>
      <c r="J272" s="260"/>
      <c r="K272" s="241"/>
      <c r="L272" s="241"/>
      <c r="M272" s="241"/>
      <c r="N272" s="258"/>
      <c r="O272" s="240"/>
      <c r="P272" s="240"/>
      <c r="Q272" s="258"/>
      <c r="R272" s="274">
        <f>SUMIF(Physics!$B$4:$B$1000,$C272,Physics!$C$4:$C$1000)+SUMIF(IITPhysics!$B$4:$B$1000,$C272,IITPhysics!$C$4:$C$1000)+SUMIF(Chem!$B$4:$B$1000,$C272,Chem!$C$4:$C$1000)+SUMIF(IITChem!$B$4:$B$1000,$C272,IITChem!$C$4:$C$1000)+SUMIF(Maths!$B$4:$B$1000,$C272,Maths!$C$4:$C$1000)+SUMIF(IITMaths!$B$4:$B$1000,$C272,IITMaths!$C$4:$C$1000)+SUMIF(Bio!$B$4:$B$1000,$C272,Bio!$C$4:$C$1000)+SUMIF(FourthLecture!$B$4:$B$1000,$C272,FourthLecture!$C$4:$C$1000)+SUMIF(OtherSubjects!$B$4:$B$1000,$C272,OtherSubjects!$C$4:$C$1000)</f>
        <v>0</v>
      </c>
      <c r="S272" s="269">
        <f>SUMIF(Physics!$P$4:$P$1000,$C272,Physics!$Q$4:$Q$1000)+SUMIF(IITPhysics!$P$4:$P$1000,$C272,IITPhysics!$Q$4:$Q$1000)+SUMIF(Chem!$P$4:$P$1000,$C272,Chem!$Q$4:$Q$1000)+SUMIF(IITChem!$P$4:$P$1000,$C272,IITChem!$Q$4:$Q$1000)+SUMIF(Maths!$P$4:$P$1000,$C272,Maths!$Q$4:$Q$1000)+SUMIF(IITMaths!$P$4:$P$1000,$C272,IITMaths!$Q$4:$Q$1000)+SUMIF(Bio!$P$4:$P$1000,$C272,Bio!$Q$4:$Q$1000)+SUMIF(FourthLecture!$P$4:$P$1000,$C272,FourthLecture!$Q$4:$Q$1000)+SUMIF(OtherSubjects!$P$4:$P$1000,$C272,OtherSubjects!$Q$4:$Q$1000)</f>
        <v>0</v>
      </c>
    </row>
    <row r="273" spans="1:19">
      <c r="A273" s="239">
        <v>269</v>
      </c>
      <c r="B273" s="240" t="s">
        <v>511</v>
      </c>
      <c r="C273" s="240"/>
      <c r="D273" s="241"/>
      <c r="E273" s="241"/>
      <c r="F273" s="241"/>
      <c r="G273" s="241"/>
      <c r="H273" s="241"/>
      <c r="I273" s="241"/>
      <c r="J273" s="260"/>
      <c r="K273" s="241"/>
      <c r="L273" s="241"/>
      <c r="M273" s="241"/>
      <c r="N273" s="258"/>
      <c r="O273" s="240"/>
      <c r="P273" s="240"/>
      <c r="Q273" s="258"/>
      <c r="R273" s="274">
        <f>SUMIF(Physics!$B$4:$B$1000,$C273,Physics!$C$4:$C$1000)+SUMIF(IITPhysics!$B$4:$B$1000,$C273,IITPhysics!$C$4:$C$1000)+SUMIF(Chem!$B$4:$B$1000,$C273,Chem!$C$4:$C$1000)+SUMIF(IITChem!$B$4:$B$1000,$C273,IITChem!$C$4:$C$1000)+SUMIF(Maths!$B$4:$B$1000,$C273,Maths!$C$4:$C$1000)+SUMIF(IITMaths!$B$4:$B$1000,$C273,IITMaths!$C$4:$C$1000)+SUMIF(Bio!$B$4:$B$1000,$C273,Bio!$C$4:$C$1000)+SUMIF(FourthLecture!$B$4:$B$1000,$C273,FourthLecture!$C$4:$C$1000)+SUMIF(OtherSubjects!$B$4:$B$1000,$C273,OtherSubjects!$C$4:$C$1000)</f>
        <v>0</v>
      </c>
      <c r="S273" s="269">
        <f>SUMIF(Physics!$P$4:$P$1000,$C273,Physics!$Q$4:$Q$1000)+SUMIF(IITPhysics!$P$4:$P$1000,$C273,IITPhysics!$Q$4:$Q$1000)+SUMIF(Chem!$P$4:$P$1000,$C273,Chem!$Q$4:$Q$1000)+SUMIF(IITChem!$P$4:$P$1000,$C273,IITChem!$Q$4:$Q$1000)+SUMIF(Maths!$P$4:$P$1000,$C273,Maths!$Q$4:$Q$1000)+SUMIF(IITMaths!$P$4:$P$1000,$C273,IITMaths!$Q$4:$Q$1000)+SUMIF(Bio!$P$4:$P$1000,$C273,Bio!$Q$4:$Q$1000)+SUMIF(FourthLecture!$P$4:$P$1000,$C273,FourthLecture!$Q$4:$Q$1000)+SUMIF(OtherSubjects!$P$4:$P$1000,$C273,OtherSubjects!$Q$4:$Q$1000)</f>
        <v>0</v>
      </c>
    </row>
    <row r="274" spans="1:19">
      <c r="A274" s="239">
        <v>270</v>
      </c>
      <c r="B274" s="240" t="s">
        <v>512</v>
      </c>
      <c r="C274" s="240"/>
      <c r="D274" s="241"/>
      <c r="E274" s="241"/>
      <c r="F274" s="241"/>
      <c r="G274" s="241"/>
      <c r="H274" s="241"/>
      <c r="I274" s="241"/>
      <c r="J274" s="260"/>
      <c r="K274" s="241"/>
      <c r="L274" s="241"/>
      <c r="M274" s="241"/>
      <c r="N274" s="258"/>
      <c r="O274" s="240"/>
      <c r="P274" s="240"/>
      <c r="Q274" s="258"/>
      <c r="R274" s="274">
        <f>SUMIF(Physics!$B$4:$B$1000,$C274,Physics!$C$4:$C$1000)+SUMIF(IITPhysics!$B$4:$B$1000,$C274,IITPhysics!$C$4:$C$1000)+SUMIF(Chem!$B$4:$B$1000,$C274,Chem!$C$4:$C$1000)+SUMIF(IITChem!$B$4:$B$1000,$C274,IITChem!$C$4:$C$1000)+SUMIF(Maths!$B$4:$B$1000,$C274,Maths!$C$4:$C$1000)+SUMIF(IITMaths!$B$4:$B$1000,$C274,IITMaths!$C$4:$C$1000)+SUMIF(Bio!$B$4:$B$1000,$C274,Bio!$C$4:$C$1000)+SUMIF(FourthLecture!$B$4:$B$1000,$C274,FourthLecture!$C$4:$C$1000)+SUMIF(OtherSubjects!$B$4:$B$1000,$C274,OtherSubjects!$C$4:$C$1000)</f>
        <v>0</v>
      </c>
      <c r="S274" s="269">
        <f>SUMIF(Physics!$P$4:$P$1000,$C274,Physics!$Q$4:$Q$1000)+SUMIF(IITPhysics!$P$4:$P$1000,$C274,IITPhysics!$Q$4:$Q$1000)+SUMIF(Chem!$P$4:$P$1000,$C274,Chem!$Q$4:$Q$1000)+SUMIF(IITChem!$P$4:$P$1000,$C274,IITChem!$Q$4:$Q$1000)+SUMIF(Maths!$P$4:$P$1000,$C274,Maths!$Q$4:$Q$1000)+SUMIF(IITMaths!$P$4:$P$1000,$C274,IITMaths!$Q$4:$Q$1000)+SUMIF(Bio!$P$4:$P$1000,$C274,Bio!$Q$4:$Q$1000)+SUMIF(FourthLecture!$P$4:$P$1000,$C274,FourthLecture!$Q$4:$Q$1000)+SUMIF(OtherSubjects!$P$4:$P$1000,$C274,OtherSubjects!$Q$4:$Q$1000)</f>
        <v>0</v>
      </c>
    </row>
    <row r="275" spans="1:19">
      <c r="A275" s="239">
        <v>271</v>
      </c>
      <c r="B275" s="240" t="s">
        <v>513</v>
      </c>
      <c r="C275" s="240"/>
      <c r="D275" s="241"/>
      <c r="E275" s="241"/>
      <c r="F275" s="241"/>
      <c r="G275" s="241"/>
      <c r="H275" s="241"/>
      <c r="I275" s="241"/>
      <c r="J275" s="260"/>
      <c r="K275" s="241"/>
      <c r="L275" s="241"/>
      <c r="M275" s="241"/>
      <c r="N275" s="258"/>
      <c r="O275" s="240"/>
      <c r="P275" s="240"/>
      <c r="Q275" s="258"/>
      <c r="R275" s="274">
        <f>SUMIF(Physics!$B$4:$B$1000,$C275,Physics!$C$4:$C$1000)+SUMIF(IITPhysics!$B$4:$B$1000,$C275,IITPhysics!$C$4:$C$1000)+SUMIF(Chem!$B$4:$B$1000,$C275,Chem!$C$4:$C$1000)+SUMIF(IITChem!$B$4:$B$1000,$C275,IITChem!$C$4:$C$1000)+SUMIF(Maths!$B$4:$B$1000,$C275,Maths!$C$4:$C$1000)+SUMIF(IITMaths!$B$4:$B$1000,$C275,IITMaths!$C$4:$C$1000)+SUMIF(Bio!$B$4:$B$1000,$C275,Bio!$C$4:$C$1000)+SUMIF(FourthLecture!$B$4:$B$1000,$C275,FourthLecture!$C$4:$C$1000)+SUMIF(OtherSubjects!$B$4:$B$1000,$C275,OtherSubjects!$C$4:$C$1000)</f>
        <v>0</v>
      </c>
      <c r="S275" s="269">
        <f>SUMIF(Physics!$P$4:$P$1000,$C275,Physics!$Q$4:$Q$1000)+SUMIF(IITPhysics!$P$4:$P$1000,$C275,IITPhysics!$Q$4:$Q$1000)+SUMIF(Chem!$P$4:$P$1000,$C275,Chem!$Q$4:$Q$1000)+SUMIF(IITChem!$P$4:$P$1000,$C275,IITChem!$Q$4:$Q$1000)+SUMIF(Maths!$P$4:$P$1000,$C275,Maths!$Q$4:$Q$1000)+SUMIF(IITMaths!$P$4:$P$1000,$C275,IITMaths!$Q$4:$Q$1000)+SUMIF(Bio!$P$4:$P$1000,$C275,Bio!$Q$4:$Q$1000)+SUMIF(FourthLecture!$P$4:$P$1000,$C275,FourthLecture!$Q$4:$Q$1000)+SUMIF(OtherSubjects!$P$4:$P$1000,$C275,OtherSubjects!$Q$4:$Q$1000)</f>
        <v>0</v>
      </c>
    </row>
    <row r="276" spans="1:19">
      <c r="A276" s="239">
        <v>272</v>
      </c>
      <c r="B276" s="240" t="s">
        <v>514</v>
      </c>
      <c r="C276" s="240"/>
      <c r="D276" s="241"/>
      <c r="E276" s="241"/>
      <c r="F276" s="241"/>
      <c r="G276" s="241"/>
      <c r="H276" s="241"/>
      <c r="I276" s="241"/>
      <c r="J276" s="260"/>
      <c r="K276" s="241"/>
      <c r="L276" s="241"/>
      <c r="M276" s="241"/>
      <c r="N276" s="258"/>
      <c r="O276" s="240"/>
      <c r="P276" s="240"/>
      <c r="Q276" s="258"/>
      <c r="R276" s="274">
        <f>SUMIF(Physics!$B$4:$B$1000,$C276,Physics!$C$4:$C$1000)+SUMIF(IITPhysics!$B$4:$B$1000,$C276,IITPhysics!$C$4:$C$1000)+SUMIF(Chem!$B$4:$B$1000,$C276,Chem!$C$4:$C$1000)+SUMIF(IITChem!$B$4:$B$1000,$C276,IITChem!$C$4:$C$1000)+SUMIF(Maths!$B$4:$B$1000,$C276,Maths!$C$4:$C$1000)+SUMIF(IITMaths!$B$4:$B$1000,$C276,IITMaths!$C$4:$C$1000)+SUMIF(Bio!$B$4:$B$1000,$C276,Bio!$C$4:$C$1000)+SUMIF(FourthLecture!$B$4:$B$1000,$C276,FourthLecture!$C$4:$C$1000)+SUMIF(OtherSubjects!$B$4:$B$1000,$C276,OtherSubjects!$C$4:$C$1000)</f>
        <v>0</v>
      </c>
      <c r="S276" s="269">
        <f>SUMIF(Physics!$P$4:$P$1000,$C276,Physics!$Q$4:$Q$1000)+SUMIF(IITPhysics!$P$4:$P$1000,$C276,IITPhysics!$Q$4:$Q$1000)+SUMIF(Chem!$P$4:$P$1000,$C276,Chem!$Q$4:$Q$1000)+SUMIF(IITChem!$P$4:$P$1000,$C276,IITChem!$Q$4:$Q$1000)+SUMIF(Maths!$P$4:$P$1000,$C276,Maths!$Q$4:$Q$1000)+SUMIF(IITMaths!$P$4:$P$1000,$C276,IITMaths!$Q$4:$Q$1000)+SUMIF(Bio!$P$4:$P$1000,$C276,Bio!$Q$4:$Q$1000)+SUMIF(FourthLecture!$P$4:$P$1000,$C276,FourthLecture!$Q$4:$Q$1000)+SUMIF(OtherSubjects!$P$4:$P$1000,$C276,OtherSubjects!$Q$4:$Q$1000)</f>
        <v>0</v>
      </c>
    </row>
    <row r="277" spans="1:19">
      <c r="A277" s="239">
        <v>273</v>
      </c>
      <c r="B277" s="240" t="s">
        <v>515</v>
      </c>
      <c r="C277" s="240"/>
      <c r="D277" s="241"/>
      <c r="E277" s="241"/>
      <c r="F277" s="241"/>
      <c r="G277" s="241"/>
      <c r="H277" s="241"/>
      <c r="I277" s="241"/>
      <c r="J277" s="260"/>
      <c r="K277" s="241"/>
      <c r="L277" s="241"/>
      <c r="M277" s="241"/>
      <c r="N277" s="258"/>
      <c r="O277" s="240"/>
      <c r="P277" s="240"/>
      <c r="Q277" s="258"/>
      <c r="R277" s="274">
        <f>SUMIF(Physics!$B$4:$B$1000,$C277,Physics!$C$4:$C$1000)+SUMIF(IITPhysics!$B$4:$B$1000,$C277,IITPhysics!$C$4:$C$1000)+SUMIF(Chem!$B$4:$B$1000,$C277,Chem!$C$4:$C$1000)+SUMIF(IITChem!$B$4:$B$1000,$C277,IITChem!$C$4:$C$1000)+SUMIF(Maths!$B$4:$B$1000,$C277,Maths!$C$4:$C$1000)+SUMIF(IITMaths!$B$4:$B$1000,$C277,IITMaths!$C$4:$C$1000)+SUMIF(Bio!$B$4:$B$1000,$C277,Bio!$C$4:$C$1000)+SUMIF(FourthLecture!$B$4:$B$1000,$C277,FourthLecture!$C$4:$C$1000)+SUMIF(OtherSubjects!$B$4:$B$1000,$C277,OtherSubjects!$C$4:$C$1000)</f>
        <v>0</v>
      </c>
      <c r="S277" s="269">
        <f>SUMIF(Physics!$P$4:$P$1000,$C277,Physics!$Q$4:$Q$1000)+SUMIF(IITPhysics!$P$4:$P$1000,$C277,IITPhysics!$Q$4:$Q$1000)+SUMIF(Chem!$P$4:$P$1000,$C277,Chem!$Q$4:$Q$1000)+SUMIF(IITChem!$P$4:$P$1000,$C277,IITChem!$Q$4:$Q$1000)+SUMIF(Maths!$P$4:$P$1000,$C277,Maths!$Q$4:$Q$1000)+SUMIF(IITMaths!$P$4:$P$1000,$C277,IITMaths!$Q$4:$Q$1000)+SUMIF(Bio!$P$4:$P$1000,$C277,Bio!$Q$4:$Q$1000)+SUMIF(FourthLecture!$P$4:$P$1000,$C277,FourthLecture!$Q$4:$Q$1000)+SUMIF(OtherSubjects!$P$4:$P$1000,$C277,OtherSubjects!$Q$4:$Q$1000)</f>
        <v>0</v>
      </c>
    </row>
    <row r="278" spans="1:19">
      <c r="A278" s="239">
        <v>274</v>
      </c>
      <c r="B278" s="240" t="s">
        <v>516</v>
      </c>
      <c r="C278" s="240"/>
      <c r="D278" s="241"/>
      <c r="E278" s="241"/>
      <c r="F278" s="241"/>
      <c r="G278" s="241"/>
      <c r="H278" s="241"/>
      <c r="I278" s="241"/>
      <c r="J278" s="260"/>
      <c r="K278" s="241"/>
      <c r="L278" s="241"/>
      <c r="M278" s="241"/>
      <c r="N278" s="258"/>
      <c r="O278" s="240"/>
      <c r="P278" s="240"/>
      <c r="Q278" s="258"/>
      <c r="R278" s="274">
        <f>SUMIF(Physics!$B$4:$B$1000,$C278,Physics!$C$4:$C$1000)+SUMIF(IITPhysics!$B$4:$B$1000,$C278,IITPhysics!$C$4:$C$1000)+SUMIF(Chem!$B$4:$B$1000,$C278,Chem!$C$4:$C$1000)+SUMIF(IITChem!$B$4:$B$1000,$C278,IITChem!$C$4:$C$1000)+SUMIF(Maths!$B$4:$B$1000,$C278,Maths!$C$4:$C$1000)+SUMIF(IITMaths!$B$4:$B$1000,$C278,IITMaths!$C$4:$C$1000)+SUMIF(Bio!$B$4:$B$1000,$C278,Bio!$C$4:$C$1000)+SUMIF(FourthLecture!$B$4:$B$1000,$C278,FourthLecture!$C$4:$C$1000)+SUMIF(OtherSubjects!$B$4:$B$1000,$C278,OtherSubjects!$C$4:$C$1000)</f>
        <v>0</v>
      </c>
      <c r="S278" s="269">
        <f>SUMIF(Physics!$P$4:$P$1000,$C278,Physics!$Q$4:$Q$1000)+SUMIF(IITPhysics!$P$4:$P$1000,$C278,IITPhysics!$Q$4:$Q$1000)+SUMIF(Chem!$P$4:$P$1000,$C278,Chem!$Q$4:$Q$1000)+SUMIF(IITChem!$P$4:$P$1000,$C278,IITChem!$Q$4:$Q$1000)+SUMIF(Maths!$P$4:$P$1000,$C278,Maths!$Q$4:$Q$1000)+SUMIF(IITMaths!$P$4:$P$1000,$C278,IITMaths!$Q$4:$Q$1000)+SUMIF(Bio!$P$4:$P$1000,$C278,Bio!$Q$4:$Q$1000)+SUMIF(FourthLecture!$P$4:$P$1000,$C278,FourthLecture!$Q$4:$Q$1000)+SUMIF(OtherSubjects!$P$4:$P$1000,$C278,OtherSubjects!$Q$4:$Q$1000)</f>
        <v>0</v>
      </c>
    </row>
    <row r="279" spans="1:19">
      <c r="A279" s="239">
        <v>275</v>
      </c>
      <c r="B279" s="240" t="s">
        <v>517</v>
      </c>
      <c r="C279" s="240"/>
      <c r="D279" s="241"/>
      <c r="E279" s="241"/>
      <c r="F279" s="241"/>
      <c r="G279" s="241"/>
      <c r="H279" s="241"/>
      <c r="I279" s="241"/>
      <c r="J279" s="260"/>
      <c r="K279" s="241"/>
      <c r="L279" s="241"/>
      <c r="M279" s="241"/>
      <c r="N279" s="258"/>
      <c r="O279" s="240"/>
      <c r="P279" s="240"/>
      <c r="Q279" s="258"/>
      <c r="R279" s="274">
        <f>SUMIF(Physics!$B$4:$B$1000,$C279,Physics!$C$4:$C$1000)+SUMIF(IITPhysics!$B$4:$B$1000,$C279,IITPhysics!$C$4:$C$1000)+SUMIF(Chem!$B$4:$B$1000,$C279,Chem!$C$4:$C$1000)+SUMIF(IITChem!$B$4:$B$1000,$C279,IITChem!$C$4:$C$1000)+SUMIF(Maths!$B$4:$B$1000,$C279,Maths!$C$4:$C$1000)+SUMIF(IITMaths!$B$4:$B$1000,$C279,IITMaths!$C$4:$C$1000)+SUMIF(Bio!$B$4:$B$1000,$C279,Bio!$C$4:$C$1000)+SUMIF(FourthLecture!$B$4:$B$1000,$C279,FourthLecture!$C$4:$C$1000)+SUMIF(OtherSubjects!$B$4:$B$1000,$C279,OtherSubjects!$C$4:$C$1000)</f>
        <v>0</v>
      </c>
      <c r="S279" s="269">
        <f>SUMIF(Physics!$P$4:$P$1000,$C279,Physics!$Q$4:$Q$1000)+SUMIF(IITPhysics!$P$4:$P$1000,$C279,IITPhysics!$Q$4:$Q$1000)+SUMIF(Chem!$P$4:$P$1000,$C279,Chem!$Q$4:$Q$1000)+SUMIF(IITChem!$P$4:$P$1000,$C279,IITChem!$Q$4:$Q$1000)+SUMIF(Maths!$P$4:$P$1000,$C279,Maths!$Q$4:$Q$1000)+SUMIF(IITMaths!$P$4:$P$1000,$C279,IITMaths!$Q$4:$Q$1000)+SUMIF(Bio!$P$4:$P$1000,$C279,Bio!$Q$4:$Q$1000)+SUMIF(FourthLecture!$P$4:$P$1000,$C279,FourthLecture!$Q$4:$Q$1000)+SUMIF(OtherSubjects!$P$4:$P$1000,$C279,OtherSubjects!$Q$4:$Q$1000)</f>
        <v>0</v>
      </c>
    </row>
    <row r="280" spans="1:19">
      <c r="A280" s="239">
        <v>276</v>
      </c>
      <c r="B280" s="240" t="s">
        <v>518</v>
      </c>
      <c r="C280" s="240"/>
      <c r="D280" s="241"/>
      <c r="E280" s="241"/>
      <c r="F280" s="241"/>
      <c r="G280" s="241"/>
      <c r="H280" s="241"/>
      <c r="I280" s="241"/>
      <c r="J280" s="260"/>
      <c r="K280" s="241"/>
      <c r="L280" s="241"/>
      <c r="M280" s="241"/>
      <c r="N280" s="258"/>
      <c r="O280" s="240"/>
      <c r="P280" s="240"/>
      <c r="Q280" s="258"/>
      <c r="R280" s="274">
        <f>SUMIF(Physics!$B$4:$B$1000,$C280,Physics!$C$4:$C$1000)+SUMIF(IITPhysics!$B$4:$B$1000,$C280,IITPhysics!$C$4:$C$1000)+SUMIF(Chem!$B$4:$B$1000,$C280,Chem!$C$4:$C$1000)+SUMIF(IITChem!$B$4:$B$1000,$C280,IITChem!$C$4:$C$1000)+SUMIF(Maths!$B$4:$B$1000,$C280,Maths!$C$4:$C$1000)+SUMIF(IITMaths!$B$4:$B$1000,$C280,IITMaths!$C$4:$C$1000)+SUMIF(Bio!$B$4:$B$1000,$C280,Bio!$C$4:$C$1000)+SUMIF(FourthLecture!$B$4:$B$1000,$C280,FourthLecture!$C$4:$C$1000)+SUMIF(OtherSubjects!$B$4:$B$1000,$C280,OtherSubjects!$C$4:$C$1000)</f>
        <v>0</v>
      </c>
      <c r="S280" s="269">
        <f>SUMIF(Physics!$P$4:$P$1000,$C280,Physics!$Q$4:$Q$1000)+SUMIF(IITPhysics!$P$4:$P$1000,$C280,IITPhysics!$Q$4:$Q$1000)+SUMIF(Chem!$P$4:$P$1000,$C280,Chem!$Q$4:$Q$1000)+SUMIF(IITChem!$P$4:$P$1000,$C280,IITChem!$Q$4:$Q$1000)+SUMIF(Maths!$P$4:$P$1000,$C280,Maths!$Q$4:$Q$1000)+SUMIF(IITMaths!$P$4:$P$1000,$C280,IITMaths!$Q$4:$Q$1000)+SUMIF(Bio!$P$4:$P$1000,$C280,Bio!$Q$4:$Q$1000)+SUMIF(FourthLecture!$P$4:$P$1000,$C280,FourthLecture!$Q$4:$Q$1000)+SUMIF(OtherSubjects!$P$4:$P$1000,$C280,OtherSubjects!$Q$4:$Q$1000)</f>
        <v>0</v>
      </c>
    </row>
    <row r="281" spans="1:19">
      <c r="A281" s="239">
        <v>277</v>
      </c>
      <c r="B281" s="240" t="s">
        <v>519</v>
      </c>
      <c r="C281" s="240"/>
      <c r="D281" s="241"/>
      <c r="E281" s="241"/>
      <c r="F281" s="241"/>
      <c r="G281" s="241"/>
      <c r="H281" s="241"/>
      <c r="I281" s="241"/>
      <c r="J281" s="260"/>
      <c r="K281" s="241"/>
      <c r="L281" s="241"/>
      <c r="M281" s="241"/>
      <c r="N281" s="258"/>
      <c r="O281" s="240"/>
      <c r="P281" s="240"/>
      <c r="Q281" s="258"/>
      <c r="R281" s="274">
        <f>SUMIF(Physics!$B$4:$B$1000,$C281,Physics!$C$4:$C$1000)+SUMIF(IITPhysics!$B$4:$B$1000,$C281,IITPhysics!$C$4:$C$1000)+SUMIF(Chem!$B$4:$B$1000,$C281,Chem!$C$4:$C$1000)+SUMIF(IITChem!$B$4:$B$1000,$C281,IITChem!$C$4:$C$1000)+SUMIF(Maths!$B$4:$B$1000,$C281,Maths!$C$4:$C$1000)+SUMIF(IITMaths!$B$4:$B$1000,$C281,IITMaths!$C$4:$C$1000)+SUMIF(Bio!$B$4:$B$1000,$C281,Bio!$C$4:$C$1000)+SUMIF(FourthLecture!$B$4:$B$1000,$C281,FourthLecture!$C$4:$C$1000)+SUMIF(OtherSubjects!$B$4:$B$1000,$C281,OtherSubjects!$C$4:$C$1000)</f>
        <v>0</v>
      </c>
      <c r="S281" s="269">
        <f>SUMIF(Physics!$P$4:$P$1000,$C281,Physics!$Q$4:$Q$1000)+SUMIF(IITPhysics!$P$4:$P$1000,$C281,IITPhysics!$Q$4:$Q$1000)+SUMIF(Chem!$P$4:$P$1000,$C281,Chem!$Q$4:$Q$1000)+SUMIF(IITChem!$P$4:$P$1000,$C281,IITChem!$Q$4:$Q$1000)+SUMIF(Maths!$P$4:$P$1000,$C281,Maths!$Q$4:$Q$1000)+SUMIF(IITMaths!$P$4:$P$1000,$C281,IITMaths!$Q$4:$Q$1000)+SUMIF(Bio!$P$4:$P$1000,$C281,Bio!$Q$4:$Q$1000)+SUMIF(FourthLecture!$P$4:$P$1000,$C281,FourthLecture!$Q$4:$Q$1000)+SUMIF(OtherSubjects!$P$4:$P$1000,$C281,OtherSubjects!$Q$4:$Q$1000)</f>
        <v>0</v>
      </c>
    </row>
    <row r="282" spans="1:19">
      <c r="A282" s="239">
        <v>278</v>
      </c>
      <c r="B282" s="240" t="s">
        <v>520</v>
      </c>
      <c r="C282" s="240"/>
      <c r="D282" s="241"/>
      <c r="E282" s="241"/>
      <c r="F282" s="241"/>
      <c r="G282" s="241"/>
      <c r="H282" s="241"/>
      <c r="I282" s="241"/>
      <c r="J282" s="260"/>
      <c r="K282" s="241"/>
      <c r="L282" s="241"/>
      <c r="M282" s="241"/>
      <c r="N282" s="258"/>
      <c r="O282" s="240"/>
      <c r="P282" s="240"/>
      <c r="Q282" s="258"/>
      <c r="R282" s="274">
        <f>SUMIF(Physics!$B$4:$B$1000,$C282,Physics!$C$4:$C$1000)+SUMIF(IITPhysics!$B$4:$B$1000,$C282,IITPhysics!$C$4:$C$1000)+SUMIF(Chem!$B$4:$B$1000,$C282,Chem!$C$4:$C$1000)+SUMIF(IITChem!$B$4:$B$1000,$C282,IITChem!$C$4:$C$1000)+SUMIF(Maths!$B$4:$B$1000,$C282,Maths!$C$4:$C$1000)+SUMIF(IITMaths!$B$4:$B$1000,$C282,IITMaths!$C$4:$C$1000)+SUMIF(Bio!$B$4:$B$1000,$C282,Bio!$C$4:$C$1000)+SUMIF(FourthLecture!$B$4:$B$1000,$C282,FourthLecture!$C$4:$C$1000)+SUMIF(OtherSubjects!$B$4:$B$1000,$C282,OtherSubjects!$C$4:$C$1000)</f>
        <v>0</v>
      </c>
      <c r="S282" s="269">
        <f>SUMIF(Physics!$P$4:$P$1000,$C282,Physics!$Q$4:$Q$1000)+SUMIF(IITPhysics!$P$4:$P$1000,$C282,IITPhysics!$Q$4:$Q$1000)+SUMIF(Chem!$P$4:$P$1000,$C282,Chem!$Q$4:$Q$1000)+SUMIF(IITChem!$P$4:$P$1000,$C282,IITChem!$Q$4:$Q$1000)+SUMIF(Maths!$P$4:$P$1000,$C282,Maths!$Q$4:$Q$1000)+SUMIF(IITMaths!$P$4:$P$1000,$C282,IITMaths!$Q$4:$Q$1000)+SUMIF(Bio!$P$4:$P$1000,$C282,Bio!$Q$4:$Q$1000)+SUMIF(FourthLecture!$P$4:$P$1000,$C282,FourthLecture!$Q$4:$Q$1000)+SUMIF(OtherSubjects!$P$4:$P$1000,$C282,OtherSubjects!$Q$4:$Q$1000)</f>
        <v>0</v>
      </c>
    </row>
    <row r="283" spans="1:19">
      <c r="A283" s="239">
        <v>279</v>
      </c>
      <c r="B283" s="240" t="s">
        <v>521</v>
      </c>
      <c r="C283" s="240"/>
      <c r="D283" s="241"/>
      <c r="E283" s="241"/>
      <c r="F283" s="241"/>
      <c r="G283" s="241"/>
      <c r="H283" s="241"/>
      <c r="I283" s="241"/>
      <c r="J283" s="260"/>
      <c r="K283" s="241"/>
      <c r="L283" s="241"/>
      <c r="M283" s="241"/>
      <c r="N283" s="258"/>
      <c r="O283" s="240"/>
      <c r="P283" s="240"/>
      <c r="Q283" s="258"/>
      <c r="R283" s="274">
        <f>SUMIF(Physics!$B$4:$B$1000,$C283,Physics!$C$4:$C$1000)+SUMIF(IITPhysics!$B$4:$B$1000,$C283,IITPhysics!$C$4:$C$1000)+SUMIF(Chem!$B$4:$B$1000,$C283,Chem!$C$4:$C$1000)+SUMIF(IITChem!$B$4:$B$1000,$C283,IITChem!$C$4:$C$1000)+SUMIF(Maths!$B$4:$B$1000,$C283,Maths!$C$4:$C$1000)+SUMIF(IITMaths!$B$4:$B$1000,$C283,IITMaths!$C$4:$C$1000)+SUMIF(Bio!$B$4:$B$1000,$C283,Bio!$C$4:$C$1000)+SUMIF(FourthLecture!$B$4:$B$1000,$C283,FourthLecture!$C$4:$C$1000)+SUMIF(OtherSubjects!$B$4:$B$1000,$C283,OtherSubjects!$C$4:$C$1000)</f>
        <v>0</v>
      </c>
      <c r="S283" s="269">
        <f>SUMIF(Physics!$P$4:$P$1000,$C283,Physics!$Q$4:$Q$1000)+SUMIF(IITPhysics!$P$4:$P$1000,$C283,IITPhysics!$Q$4:$Q$1000)+SUMIF(Chem!$P$4:$P$1000,$C283,Chem!$Q$4:$Q$1000)+SUMIF(IITChem!$P$4:$P$1000,$C283,IITChem!$Q$4:$Q$1000)+SUMIF(Maths!$P$4:$P$1000,$C283,Maths!$Q$4:$Q$1000)+SUMIF(IITMaths!$P$4:$P$1000,$C283,IITMaths!$Q$4:$Q$1000)+SUMIF(Bio!$P$4:$P$1000,$C283,Bio!$Q$4:$Q$1000)+SUMIF(FourthLecture!$P$4:$P$1000,$C283,FourthLecture!$Q$4:$Q$1000)+SUMIF(OtherSubjects!$P$4:$P$1000,$C283,OtherSubjects!$Q$4:$Q$1000)</f>
        <v>0</v>
      </c>
    </row>
    <row r="284" spans="1:19">
      <c r="A284" s="239">
        <v>280</v>
      </c>
      <c r="B284" s="240" t="s">
        <v>522</v>
      </c>
      <c r="C284" s="240"/>
      <c r="D284" s="241"/>
      <c r="E284" s="241"/>
      <c r="F284" s="241"/>
      <c r="G284" s="241"/>
      <c r="H284" s="241"/>
      <c r="I284" s="241"/>
      <c r="J284" s="260"/>
      <c r="K284" s="241"/>
      <c r="L284" s="241"/>
      <c r="M284" s="241"/>
      <c r="N284" s="258"/>
      <c r="O284" s="240"/>
      <c r="P284" s="240"/>
      <c r="Q284" s="258"/>
      <c r="R284" s="274">
        <f>SUMIF(Physics!$B$4:$B$1000,$C284,Physics!$C$4:$C$1000)+SUMIF(IITPhysics!$B$4:$B$1000,$C284,IITPhysics!$C$4:$C$1000)+SUMIF(Chem!$B$4:$B$1000,$C284,Chem!$C$4:$C$1000)+SUMIF(IITChem!$B$4:$B$1000,$C284,IITChem!$C$4:$C$1000)+SUMIF(Maths!$B$4:$B$1000,$C284,Maths!$C$4:$C$1000)+SUMIF(IITMaths!$B$4:$B$1000,$C284,IITMaths!$C$4:$C$1000)+SUMIF(Bio!$B$4:$B$1000,$C284,Bio!$C$4:$C$1000)+SUMIF(FourthLecture!$B$4:$B$1000,$C284,FourthLecture!$C$4:$C$1000)+SUMIF(OtherSubjects!$B$4:$B$1000,$C284,OtherSubjects!$C$4:$C$1000)</f>
        <v>0</v>
      </c>
      <c r="S284" s="269">
        <f>SUMIF(Physics!$P$4:$P$1000,$C284,Physics!$Q$4:$Q$1000)+SUMIF(IITPhysics!$P$4:$P$1000,$C284,IITPhysics!$Q$4:$Q$1000)+SUMIF(Chem!$P$4:$P$1000,$C284,Chem!$Q$4:$Q$1000)+SUMIF(IITChem!$P$4:$P$1000,$C284,IITChem!$Q$4:$Q$1000)+SUMIF(Maths!$P$4:$P$1000,$C284,Maths!$Q$4:$Q$1000)+SUMIF(IITMaths!$P$4:$P$1000,$C284,IITMaths!$Q$4:$Q$1000)+SUMIF(Bio!$P$4:$P$1000,$C284,Bio!$Q$4:$Q$1000)+SUMIF(FourthLecture!$P$4:$P$1000,$C284,FourthLecture!$Q$4:$Q$1000)+SUMIF(OtherSubjects!$P$4:$P$1000,$C284,OtherSubjects!$Q$4:$Q$1000)</f>
        <v>0</v>
      </c>
    </row>
    <row r="285" spans="1:19">
      <c r="A285" s="239">
        <v>281</v>
      </c>
      <c r="B285" s="240" t="s">
        <v>523</v>
      </c>
      <c r="C285" s="240"/>
      <c r="D285" s="241"/>
      <c r="E285" s="241"/>
      <c r="F285" s="241"/>
      <c r="G285" s="241"/>
      <c r="H285" s="241"/>
      <c r="I285" s="241"/>
      <c r="J285" s="260"/>
      <c r="K285" s="241"/>
      <c r="L285" s="241"/>
      <c r="M285" s="241"/>
      <c r="N285" s="258"/>
      <c r="O285" s="240"/>
      <c r="P285" s="240"/>
      <c r="Q285" s="258"/>
      <c r="R285" s="274">
        <f>SUMIF(Physics!$B$4:$B$1000,$C285,Physics!$C$4:$C$1000)+SUMIF(IITPhysics!$B$4:$B$1000,$C285,IITPhysics!$C$4:$C$1000)+SUMIF(Chem!$B$4:$B$1000,$C285,Chem!$C$4:$C$1000)+SUMIF(IITChem!$B$4:$B$1000,$C285,IITChem!$C$4:$C$1000)+SUMIF(Maths!$B$4:$B$1000,$C285,Maths!$C$4:$C$1000)+SUMIF(IITMaths!$B$4:$B$1000,$C285,IITMaths!$C$4:$C$1000)+SUMIF(Bio!$B$4:$B$1000,$C285,Bio!$C$4:$C$1000)+SUMIF(FourthLecture!$B$4:$B$1000,$C285,FourthLecture!$C$4:$C$1000)+SUMIF(OtherSubjects!$B$4:$B$1000,$C285,OtherSubjects!$C$4:$C$1000)</f>
        <v>0</v>
      </c>
      <c r="S285" s="269">
        <f>SUMIF(Physics!$P$4:$P$1000,$C285,Physics!$Q$4:$Q$1000)+SUMIF(IITPhysics!$P$4:$P$1000,$C285,IITPhysics!$Q$4:$Q$1000)+SUMIF(Chem!$P$4:$P$1000,$C285,Chem!$Q$4:$Q$1000)+SUMIF(IITChem!$P$4:$P$1000,$C285,IITChem!$Q$4:$Q$1000)+SUMIF(Maths!$P$4:$P$1000,$C285,Maths!$Q$4:$Q$1000)+SUMIF(IITMaths!$P$4:$P$1000,$C285,IITMaths!$Q$4:$Q$1000)+SUMIF(Bio!$P$4:$P$1000,$C285,Bio!$Q$4:$Q$1000)+SUMIF(FourthLecture!$P$4:$P$1000,$C285,FourthLecture!$Q$4:$Q$1000)+SUMIF(OtherSubjects!$P$4:$P$1000,$C285,OtherSubjects!$Q$4:$Q$1000)</f>
        <v>0</v>
      </c>
    </row>
    <row r="286" spans="1:19">
      <c r="A286" s="239">
        <v>282</v>
      </c>
      <c r="B286" s="240" t="s">
        <v>524</v>
      </c>
      <c r="C286" s="240"/>
      <c r="D286" s="241"/>
      <c r="E286" s="241"/>
      <c r="F286" s="241"/>
      <c r="G286" s="241"/>
      <c r="H286" s="241"/>
      <c r="I286" s="241"/>
      <c r="J286" s="260"/>
      <c r="K286" s="241"/>
      <c r="L286" s="241"/>
      <c r="M286" s="241"/>
      <c r="N286" s="258"/>
      <c r="O286" s="240"/>
      <c r="P286" s="240"/>
      <c r="Q286" s="258"/>
      <c r="R286" s="274">
        <f>SUMIF(Physics!$B$4:$B$1000,$C286,Physics!$C$4:$C$1000)+SUMIF(IITPhysics!$B$4:$B$1000,$C286,IITPhysics!$C$4:$C$1000)+SUMIF(Chem!$B$4:$B$1000,$C286,Chem!$C$4:$C$1000)+SUMIF(IITChem!$B$4:$B$1000,$C286,IITChem!$C$4:$C$1000)+SUMIF(Maths!$B$4:$B$1000,$C286,Maths!$C$4:$C$1000)+SUMIF(IITMaths!$B$4:$B$1000,$C286,IITMaths!$C$4:$C$1000)+SUMIF(Bio!$B$4:$B$1000,$C286,Bio!$C$4:$C$1000)+SUMIF(FourthLecture!$B$4:$B$1000,$C286,FourthLecture!$C$4:$C$1000)+SUMIF(OtherSubjects!$B$4:$B$1000,$C286,OtherSubjects!$C$4:$C$1000)</f>
        <v>0</v>
      </c>
      <c r="S286" s="269">
        <f>SUMIF(Physics!$P$4:$P$1000,$C286,Physics!$Q$4:$Q$1000)+SUMIF(IITPhysics!$P$4:$P$1000,$C286,IITPhysics!$Q$4:$Q$1000)+SUMIF(Chem!$P$4:$P$1000,$C286,Chem!$Q$4:$Q$1000)+SUMIF(IITChem!$P$4:$P$1000,$C286,IITChem!$Q$4:$Q$1000)+SUMIF(Maths!$P$4:$P$1000,$C286,Maths!$Q$4:$Q$1000)+SUMIF(IITMaths!$P$4:$P$1000,$C286,IITMaths!$Q$4:$Q$1000)+SUMIF(Bio!$P$4:$P$1000,$C286,Bio!$Q$4:$Q$1000)+SUMIF(FourthLecture!$P$4:$P$1000,$C286,FourthLecture!$Q$4:$Q$1000)+SUMIF(OtherSubjects!$P$4:$P$1000,$C286,OtherSubjects!$Q$4:$Q$1000)</f>
        <v>0</v>
      </c>
    </row>
    <row r="287" spans="1:19">
      <c r="A287" s="239">
        <v>283</v>
      </c>
      <c r="B287" s="240" t="s">
        <v>525</v>
      </c>
      <c r="C287" s="240"/>
      <c r="D287" s="241"/>
      <c r="E287" s="241"/>
      <c r="F287" s="241"/>
      <c r="G287" s="241"/>
      <c r="H287" s="241"/>
      <c r="I287" s="241"/>
      <c r="J287" s="260"/>
      <c r="K287" s="241"/>
      <c r="L287" s="241"/>
      <c r="M287" s="241"/>
      <c r="N287" s="258"/>
      <c r="O287" s="240"/>
      <c r="P287" s="240"/>
      <c r="Q287" s="258"/>
      <c r="R287" s="274">
        <f>SUMIF(Physics!$B$4:$B$1000,$C287,Physics!$C$4:$C$1000)+SUMIF(IITPhysics!$B$4:$B$1000,$C287,IITPhysics!$C$4:$C$1000)+SUMIF(Chem!$B$4:$B$1000,$C287,Chem!$C$4:$C$1000)+SUMIF(IITChem!$B$4:$B$1000,$C287,IITChem!$C$4:$C$1000)+SUMIF(Maths!$B$4:$B$1000,$C287,Maths!$C$4:$C$1000)+SUMIF(IITMaths!$B$4:$B$1000,$C287,IITMaths!$C$4:$C$1000)+SUMIF(Bio!$B$4:$B$1000,$C287,Bio!$C$4:$C$1000)+SUMIF(FourthLecture!$B$4:$B$1000,$C287,FourthLecture!$C$4:$C$1000)+SUMIF(OtherSubjects!$B$4:$B$1000,$C287,OtherSubjects!$C$4:$C$1000)</f>
        <v>0</v>
      </c>
      <c r="S287" s="269">
        <f>SUMIF(Physics!$P$4:$P$1000,$C287,Physics!$Q$4:$Q$1000)+SUMIF(IITPhysics!$P$4:$P$1000,$C287,IITPhysics!$Q$4:$Q$1000)+SUMIF(Chem!$P$4:$P$1000,$C287,Chem!$Q$4:$Q$1000)+SUMIF(IITChem!$P$4:$P$1000,$C287,IITChem!$Q$4:$Q$1000)+SUMIF(Maths!$P$4:$P$1000,$C287,Maths!$Q$4:$Q$1000)+SUMIF(IITMaths!$P$4:$P$1000,$C287,IITMaths!$Q$4:$Q$1000)+SUMIF(Bio!$P$4:$P$1000,$C287,Bio!$Q$4:$Q$1000)+SUMIF(FourthLecture!$P$4:$P$1000,$C287,FourthLecture!$Q$4:$Q$1000)+SUMIF(OtherSubjects!$P$4:$P$1000,$C287,OtherSubjects!$Q$4:$Q$1000)</f>
        <v>0</v>
      </c>
    </row>
    <row r="288" spans="1:19">
      <c r="A288" s="239">
        <v>284</v>
      </c>
      <c r="B288" s="240" t="s">
        <v>526</v>
      </c>
      <c r="C288" s="240"/>
      <c r="D288" s="241"/>
      <c r="E288" s="241"/>
      <c r="F288" s="241"/>
      <c r="G288" s="241"/>
      <c r="H288" s="241"/>
      <c r="I288" s="241"/>
      <c r="J288" s="260"/>
      <c r="K288" s="241"/>
      <c r="L288" s="241"/>
      <c r="M288" s="241"/>
      <c r="N288" s="258"/>
      <c r="O288" s="240"/>
      <c r="P288" s="240"/>
      <c r="Q288" s="258"/>
      <c r="R288" s="274">
        <f>SUMIF(Physics!$B$4:$B$1000,$C288,Physics!$C$4:$C$1000)+SUMIF(IITPhysics!$B$4:$B$1000,$C288,IITPhysics!$C$4:$C$1000)+SUMIF(Chem!$B$4:$B$1000,$C288,Chem!$C$4:$C$1000)+SUMIF(IITChem!$B$4:$B$1000,$C288,IITChem!$C$4:$C$1000)+SUMIF(Maths!$B$4:$B$1000,$C288,Maths!$C$4:$C$1000)+SUMIF(IITMaths!$B$4:$B$1000,$C288,IITMaths!$C$4:$C$1000)+SUMIF(Bio!$B$4:$B$1000,$C288,Bio!$C$4:$C$1000)+SUMIF(FourthLecture!$B$4:$B$1000,$C288,FourthLecture!$C$4:$C$1000)+SUMIF(OtherSubjects!$B$4:$B$1000,$C288,OtherSubjects!$C$4:$C$1000)</f>
        <v>0</v>
      </c>
      <c r="S288" s="269">
        <f>SUMIF(Physics!$P$4:$P$1000,$C288,Physics!$Q$4:$Q$1000)+SUMIF(IITPhysics!$P$4:$P$1000,$C288,IITPhysics!$Q$4:$Q$1000)+SUMIF(Chem!$P$4:$P$1000,$C288,Chem!$Q$4:$Q$1000)+SUMIF(IITChem!$P$4:$P$1000,$C288,IITChem!$Q$4:$Q$1000)+SUMIF(Maths!$P$4:$P$1000,$C288,Maths!$Q$4:$Q$1000)+SUMIF(IITMaths!$P$4:$P$1000,$C288,IITMaths!$Q$4:$Q$1000)+SUMIF(Bio!$P$4:$P$1000,$C288,Bio!$Q$4:$Q$1000)+SUMIF(FourthLecture!$P$4:$P$1000,$C288,FourthLecture!$Q$4:$Q$1000)+SUMIF(OtherSubjects!$P$4:$P$1000,$C288,OtherSubjects!$Q$4:$Q$1000)</f>
        <v>0</v>
      </c>
    </row>
    <row r="289" spans="1:19">
      <c r="A289" s="239">
        <v>285</v>
      </c>
      <c r="B289" s="240" t="s">
        <v>527</v>
      </c>
      <c r="C289" s="240"/>
      <c r="D289" s="241"/>
      <c r="E289" s="241"/>
      <c r="F289" s="241"/>
      <c r="G289" s="241"/>
      <c r="H289" s="241"/>
      <c r="I289" s="241"/>
      <c r="J289" s="260"/>
      <c r="K289" s="241"/>
      <c r="L289" s="241"/>
      <c r="M289" s="241"/>
      <c r="N289" s="258"/>
      <c r="O289" s="240"/>
      <c r="P289" s="240"/>
      <c r="Q289" s="258"/>
      <c r="R289" s="274">
        <f>SUMIF(Physics!$B$4:$B$1000,$C289,Physics!$C$4:$C$1000)+SUMIF(IITPhysics!$B$4:$B$1000,$C289,IITPhysics!$C$4:$C$1000)+SUMIF(Chem!$B$4:$B$1000,$C289,Chem!$C$4:$C$1000)+SUMIF(IITChem!$B$4:$B$1000,$C289,IITChem!$C$4:$C$1000)+SUMIF(Maths!$B$4:$B$1000,$C289,Maths!$C$4:$C$1000)+SUMIF(IITMaths!$B$4:$B$1000,$C289,IITMaths!$C$4:$C$1000)+SUMIF(Bio!$B$4:$B$1000,$C289,Bio!$C$4:$C$1000)+SUMIF(FourthLecture!$B$4:$B$1000,$C289,FourthLecture!$C$4:$C$1000)+SUMIF(OtherSubjects!$B$4:$B$1000,$C289,OtherSubjects!$C$4:$C$1000)</f>
        <v>0</v>
      </c>
      <c r="S289" s="269">
        <f>SUMIF(Physics!$P$4:$P$1000,$C289,Physics!$Q$4:$Q$1000)+SUMIF(IITPhysics!$P$4:$P$1000,$C289,IITPhysics!$Q$4:$Q$1000)+SUMIF(Chem!$P$4:$P$1000,$C289,Chem!$Q$4:$Q$1000)+SUMIF(IITChem!$P$4:$P$1000,$C289,IITChem!$Q$4:$Q$1000)+SUMIF(Maths!$P$4:$P$1000,$C289,Maths!$Q$4:$Q$1000)+SUMIF(IITMaths!$P$4:$P$1000,$C289,IITMaths!$Q$4:$Q$1000)+SUMIF(Bio!$P$4:$P$1000,$C289,Bio!$Q$4:$Q$1000)+SUMIF(FourthLecture!$P$4:$P$1000,$C289,FourthLecture!$Q$4:$Q$1000)+SUMIF(OtherSubjects!$P$4:$P$1000,$C289,OtherSubjects!$Q$4:$Q$1000)</f>
        <v>0</v>
      </c>
    </row>
    <row r="290" spans="1:19">
      <c r="A290" s="239">
        <v>286</v>
      </c>
      <c r="B290" s="240" t="s">
        <v>528</v>
      </c>
      <c r="C290" s="240"/>
      <c r="D290" s="241"/>
      <c r="E290" s="241"/>
      <c r="F290" s="241"/>
      <c r="G290" s="241"/>
      <c r="H290" s="241"/>
      <c r="I290" s="241"/>
      <c r="J290" s="260"/>
      <c r="K290" s="241"/>
      <c r="L290" s="241"/>
      <c r="M290" s="241"/>
      <c r="N290" s="258"/>
      <c r="O290" s="240"/>
      <c r="P290" s="240"/>
      <c r="Q290" s="258"/>
      <c r="R290" s="274">
        <f>SUMIF(Physics!$B$4:$B$1000,$C290,Physics!$C$4:$C$1000)+SUMIF(IITPhysics!$B$4:$B$1000,$C290,IITPhysics!$C$4:$C$1000)+SUMIF(Chem!$B$4:$B$1000,$C290,Chem!$C$4:$C$1000)+SUMIF(IITChem!$B$4:$B$1000,$C290,IITChem!$C$4:$C$1000)+SUMIF(Maths!$B$4:$B$1000,$C290,Maths!$C$4:$C$1000)+SUMIF(IITMaths!$B$4:$B$1000,$C290,IITMaths!$C$4:$C$1000)+SUMIF(Bio!$B$4:$B$1000,$C290,Bio!$C$4:$C$1000)+SUMIF(FourthLecture!$B$4:$B$1000,$C290,FourthLecture!$C$4:$C$1000)+SUMIF(OtherSubjects!$B$4:$B$1000,$C290,OtherSubjects!$C$4:$C$1000)</f>
        <v>0</v>
      </c>
      <c r="S290" s="269">
        <f>SUMIF(Physics!$P$4:$P$1000,$C290,Physics!$Q$4:$Q$1000)+SUMIF(IITPhysics!$P$4:$P$1000,$C290,IITPhysics!$Q$4:$Q$1000)+SUMIF(Chem!$P$4:$P$1000,$C290,Chem!$Q$4:$Q$1000)+SUMIF(IITChem!$P$4:$P$1000,$C290,IITChem!$Q$4:$Q$1000)+SUMIF(Maths!$P$4:$P$1000,$C290,Maths!$Q$4:$Q$1000)+SUMIF(IITMaths!$P$4:$P$1000,$C290,IITMaths!$Q$4:$Q$1000)+SUMIF(Bio!$P$4:$P$1000,$C290,Bio!$Q$4:$Q$1000)+SUMIF(FourthLecture!$P$4:$P$1000,$C290,FourthLecture!$Q$4:$Q$1000)+SUMIF(OtherSubjects!$P$4:$P$1000,$C290,OtherSubjects!$Q$4:$Q$1000)</f>
        <v>0</v>
      </c>
    </row>
    <row r="291" spans="1:19">
      <c r="A291" s="239">
        <v>287</v>
      </c>
      <c r="B291" s="240" t="s">
        <v>529</v>
      </c>
      <c r="C291" s="240"/>
      <c r="D291" s="241"/>
      <c r="E291" s="241"/>
      <c r="F291" s="241"/>
      <c r="G291" s="241"/>
      <c r="H291" s="241"/>
      <c r="I291" s="241"/>
      <c r="J291" s="260"/>
      <c r="K291" s="241"/>
      <c r="L291" s="241"/>
      <c r="M291" s="241"/>
      <c r="N291" s="258"/>
      <c r="O291" s="240"/>
      <c r="P291" s="240"/>
      <c r="Q291" s="258"/>
      <c r="R291" s="274">
        <f>SUMIF(Physics!$B$4:$B$1000,$C291,Physics!$C$4:$C$1000)+SUMIF(IITPhysics!$B$4:$B$1000,$C291,IITPhysics!$C$4:$C$1000)+SUMIF(Chem!$B$4:$B$1000,$C291,Chem!$C$4:$C$1000)+SUMIF(IITChem!$B$4:$B$1000,$C291,IITChem!$C$4:$C$1000)+SUMIF(Maths!$B$4:$B$1000,$C291,Maths!$C$4:$C$1000)+SUMIF(IITMaths!$B$4:$B$1000,$C291,IITMaths!$C$4:$C$1000)+SUMIF(Bio!$B$4:$B$1000,$C291,Bio!$C$4:$C$1000)+SUMIF(FourthLecture!$B$4:$B$1000,$C291,FourthLecture!$C$4:$C$1000)+SUMIF(OtherSubjects!$B$4:$B$1000,$C291,OtherSubjects!$C$4:$C$1000)</f>
        <v>0</v>
      </c>
      <c r="S291" s="269">
        <f>SUMIF(Physics!$P$4:$P$1000,$C291,Physics!$Q$4:$Q$1000)+SUMIF(IITPhysics!$P$4:$P$1000,$C291,IITPhysics!$Q$4:$Q$1000)+SUMIF(Chem!$P$4:$P$1000,$C291,Chem!$Q$4:$Q$1000)+SUMIF(IITChem!$P$4:$P$1000,$C291,IITChem!$Q$4:$Q$1000)+SUMIF(Maths!$P$4:$P$1000,$C291,Maths!$Q$4:$Q$1000)+SUMIF(IITMaths!$P$4:$P$1000,$C291,IITMaths!$Q$4:$Q$1000)+SUMIF(Bio!$P$4:$P$1000,$C291,Bio!$Q$4:$Q$1000)+SUMIF(FourthLecture!$P$4:$P$1000,$C291,FourthLecture!$Q$4:$Q$1000)+SUMIF(OtherSubjects!$P$4:$P$1000,$C291,OtherSubjects!$Q$4:$Q$1000)</f>
        <v>0</v>
      </c>
    </row>
    <row r="292" spans="1:19">
      <c r="A292" s="239">
        <v>288</v>
      </c>
      <c r="B292" s="240" t="s">
        <v>530</v>
      </c>
      <c r="C292" s="240"/>
      <c r="D292" s="241"/>
      <c r="E292" s="241"/>
      <c r="F292" s="241"/>
      <c r="G292" s="241"/>
      <c r="H292" s="241"/>
      <c r="I292" s="241"/>
      <c r="J292" s="260"/>
      <c r="K292" s="241"/>
      <c r="L292" s="241"/>
      <c r="M292" s="241"/>
      <c r="N292" s="258"/>
      <c r="O292" s="240"/>
      <c r="P292" s="240"/>
      <c r="Q292" s="258"/>
      <c r="R292" s="274">
        <f>SUMIF(Physics!$B$4:$B$1000,$C292,Physics!$C$4:$C$1000)+SUMIF(IITPhysics!$B$4:$B$1000,$C292,IITPhysics!$C$4:$C$1000)+SUMIF(Chem!$B$4:$B$1000,$C292,Chem!$C$4:$C$1000)+SUMIF(IITChem!$B$4:$B$1000,$C292,IITChem!$C$4:$C$1000)+SUMIF(Maths!$B$4:$B$1000,$C292,Maths!$C$4:$C$1000)+SUMIF(IITMaths!$B$4:$B$1000,$C292,IITMaths!$C$4:$C$1000)+SUMIF(Bio!$B$4:$B$1000,$C292,Bio!$C$4:$C$1000)+SUMIF(FourthLecture!$B$4:$B$1000,$C292,FourthLecture!$C$4:$C$1000)+SUMIF(OtherSubjects!$B$4:$B$1000,$C292,OtherSubjects!$C$4:$C$1000)</f>
        <v>0</v>
      </c>
      <c r="S292" s="269">
        <f>SUMIF(Physics!$P$4:$P$1000,$C292,Physics!$Q$4:$Q$1000)+SUMIF(IITPhysics!$P$4:$P$1000,$C292,IITPhysics!$Q$4:$Q$1000)+SUMIF(Chem!$P$4:$P$1000,$C292,Chem!$Q$4:$Q$1000)+SUMIF(IITChem!$P$4:$P$1000,$C292,IITChem!$Q$4:$Q$1000)+SUMIF(Maths!$P$4:$P$1000,$C292,Maths!$Q$4:$Q$1000)+SUMIF(IITMaths!$P$4:$P$1000,$C292,IITMaths!$Q$4:$Q$1000)+SUMIF(Bio!$P$4:$P$1000,$C292,Bio!$Q$4:$Q$1000)+SUMIF(FourthLecture!$P$4:$P$1000,$C292,FourthLecture!$Q$4:$Q$1000)+SUMIF(OtherSubjects!$P$4:$P$1000,$C292,OtherSubjects!$Q$4:$Q$1000)</f>
        <v>0</v>
      </c>
    </row>
    <row r="293" spans="1:19">
      <c r="A293" s="239">
        <v>289</v>
      </c>
      <c r="B293" s="240" t="s">
        <v>531</v>
      </c>
      <c r="C293" s="240"/>
      <c r="D293" s="241"/>
      <c r="E293" s="241"/>
      <c r="F293" s="241"/>
      <c r="G293" s="241"/>
      <c r="H293" s="241"/>
      <c r="I293" s="241"/>
      <c r="J293" s="260"/>
      <c r="K293" s="241"/>
      <c r="L293" s="241"/>
      <c r="M293" s="241"/>
      <c r="N293" s="258"/>
      <c r="O293" s="240"/>
      <c r="P293" s="240"/>
      <c r="Q293" s="258"/>
      <c r="R293" s="274">
        <f>SUMIF(Physics!$B$4:$B$1000,$C293,Physics!$C$4:$C$1000)+SUMIF(IITPhysics!$B$4:$B$1000,$C293,IITPhysics!$C$4:$C$1000)+SUMIF(Chem!$B$4:$B$1000,$C293,Chem!$C$4:$C$1000)+SUMIF(IITChem!$B$4:$B$1000,$C293,IITChem!$C$4:$C$1000)+SUMIF(Maths!$B$4:$B$1000,$C293,Maths!$C$4:$C$1000)+SUMIF(IITMaths!$B$4:$B$1000,$C293,IITMaths!$C$4:$C$1000)+SUMIF(Bio!$B$4:$B$1000,$C293,Bio!$C$4:$C$1000)+SUMIF(FourthLecture!$B$4:$B$1000,$C293,FourthLecture!$C$4:$C$1000)+SUMIF(OtherSubjects!$B$4:$B$1000,$C293,OtherSubjects!$C$4:$C$1000)</f>
        <v>0</v>
      </c>
      <c r="S293" s="269">
        <f>SUMIF(Physics!$P$4:$P$1000,$C293,Physics!$Q$4:$Q$1000)+SUMIF(IITPhysics!$P$4:$P$1000,$C293,IITPhysics!$Q$4:$Q$1000)+SUMIF(Chem!$P$4:$P$1000,$C293,Chem!$Q$4:$Q$1000)+SUMIF(IITChem!$P$4:$P$1000,$C293,IITChem!$Q$4:$Q$1000)+SUMIF(Maths!$P$4:$P$1000,$C293,Maths!$Q$4:$Q$1000)+SUMIF(IITMaths!$P$4:$P$1000,$C293,IITMaths!$Q$4:$Q$1000)+SUMIF(Bio!$P$4:$P$1000,$C293,Bio!$Q$4:$Q$1000)+SUMIF(FourthLecture!$P$4:$P$1000,$C293,FourthLecture!$Q$4:$Q$1000)+SUMIF(OtherSubjects!$P$4:$P$1000,$C293,OtherSubjects!$Q$4:$Q$1000)</f>
        <v>0</v>
      </c>
    </row>
    <row r="294" spans="1:19">
      <c r="A294" s="239">
        <v>290</v>
      </c>
      <c r="B294" s="240" t="s">
        <v>532</v>
      </c>
      <c r="C294" s="240"/>
      <c r="D294" s="241"/>
      <c r="E294" s="241"/>
      <c r="F294" s="241"/>
      <c r="G294" s="241"/>
      <c r="H294" s="241"/>
      <c r="I294" s="241"/>
      <c r="J294" s="260"/>
      <c r="K294" s="241"/>
      <c r="L294" s="241"/>
      <c r="M294" s="241"/>
      <c r="N294" s="258"/>
      <c r="O294" s="240"/>
      <c r="P294" s="240"/>
      <c r="Q294" s="258"/>
      <c r="R294" s="274">
        <f>SUMIF(Physics!$B$4:$B$1000,$C294,Physics!$C$4:$C$1000)+SUMIF(IITPhysics!$B$4:$B$1000,$C294,IITPhysics!$C$4:$C$1000)+SUMIF(Chem!$B$4:$B$1000,$C294,Chem!$C$4:$C$1000)+SUMIF(IITChem!$B$4:$B$1000,$C294,IITChem!$C$4:$C$1000)+SUMIF(Maths!$B$4:$B$1000,$C294,Maths!$C$4:$C$1000)+SUMIF(IITMaths!$B$4:$B$1000,$C294,IITMaths!$C$4:$C$1000)+SUMIF(Bio!$B$4:$B$1000,$C294,Bio!$C$4:$C$1000)+SUMIF(FourthLecture!$B$4:$B$1000,$C294,FourthLecture!$C$4:$C$1000)+SUMIF(OtherSubjects!$B$4:$B$1000,$C294,OtherSubjects!$C$4:$C$1000)</f>
        <v>0</v>
      </c>
      <c r="S294" s="269">
        <f>SUMIF(Physics!$P$4:$P$1000,$C294,Physics!$Q$4:$Q$1000)+SUMIF(IITPhysics!$P$4:$P$1000,$C294,IITPhysics!$Q$4:$Q$1000)+SUMIF(Chem!$P$4:$P$1000,$C294,Chem!$Q$4:$Q$1000)+SUMIF(IITChem!$P$4:$P$1000,$C294,IITChem!$Q$4:$Q$1000)+SUMIF(Maths!$P$4:$P$1000,$C294,Maths!$Q$4:$Q$1000)+SUMIF(IITMaths!$P$4:$P$1000,$C294,IITMaths!$Q$4:$Q$1000)+SUMIF(Bio!$P$4:$P$1000,$C294,Bio!$Q$4:$Q$1000)+SUMIF(FourthLecture!$P$4:$P$1000,$C294,FourthLecture!$Q$4:$Q$1000)+SUMIF(OtherSubjects!$P$4:$P$1000,$C294,OtherSubjects!$Q$4:$Q$1000)</f>
        <v>0</v>
      </c>
    </row>
    <row r="295" spans="1:19">
      <c r="A295" s="239">
        <v>291</v>
      </c>
      <c r="B295" s="240" t="s">
        <v>533</v>
      </c>
      <c r="C295" s="240"/>
      <c r="D295" s="241"/>
      <c r="E295" s="241"/>
      <c r="F295" s="241"/>
      <c r="G295" s="241"/>
      <c r="H295" s="241"/>
      <c r="I295" s="241"/>
      <c r="J295" s="260"/>
      <c r="K295" s="241"/>
      <c r="L295" s="241"/>
      <c r="M295" s="241"/>
      <c r="N295" s="258"/>
      <c r="O295" s="240"/>
      <c r="P295" s="240"/>
      <c r="Q295" s="258"/>
      <c r="R295" s="274">
        <f>SUMIF(Physics!$B$4:$B$1000,$C295,Physics!$C$4:$C$1000)+SUMIF(IITPhysics!$B$4:$B$1000,$C295,IITPhysics!$C$4:$C$1000)+SUMIF(Chem!$B$4:$B$1000,$C295,Chem!$C$4:$C$1000)+SUMIF(IITChem!$B$4:$B$1000,$C295,IITChem!$C$4:$C$1000)+SUMIF(Maths!$B$4:$B$1000,$C295,Maths!$C$4:$C$1000)+SUMIF(IITMaths!$B$4:$B$1000,$C295,IITMaths!$C$4:$C$1000)+SUMIF(Bio!$B$4:$B$1000,$C295,Bio!$C$4:$C$1000)+SUMIF(FourthLecture!$B$4:$B$1000,$C295,FourthLecture!$C$4:$C$1000)+SUMIF(OtherSubjects!$B$4:$B$1000,$C295,OtherSubjects!$C$4:$C$1000)</f>
        <v>0</v>
      </c>
      <c r="S295" s="269">
        <f>SUMIF(Physics!$P$4:$P$1000,$C295,Physics!$Q$4:$Q$1000)+SUMIF(IITPhysics!$P$4:$P$1000,$C295,IITPhysics!$Q$4:$Q$1000)+SUMIF(Chem!$P$4:$P$1000,$C295,Chem!$Q$4:$Q$1000)+SUMIF(IITChem!$P$4:$P$1000,$C295,IITChem!$Q$4:$Q$1000)+SUMIF(Maths!$P$4:$P$1000,$C295,Maths!$Q$4:$Q$1000)+SUMIF(IITMaths!$P$4:$P$1000,$C295,IITMaths!$Q$4:$Q$1000)+SUMIF(Bio!$P$4:$P$1000,$C295,Bio!$Q$4:$Q$1000)+SUMIF(FourthLecture!$P$4:$P$1000,$C295,FourthLecture!$Q$4:$Q$1000)+SUMIF(OtherSubjects!$P$4:$P$1000,$C295,OtherSubjects!$Q$4:$Q$1000)</f>
        <v>0</v>
      </c>
    </row>
    <row r="296" spans="1:19">
      <c r="A296" s="239">
        <v>292</v>
      </c>
      <c r="B296" s="240" t="s">
        <v>534</v>
      </c>
      <c r="C296" s="240"/>
      <c r="D296" s="241"/>
      <c r="E296" s="241"/>
      <c r="F296" s="241"/>
      <c r="G296" s="241"/>
      <c r="H296" s="241"/>
      <c r="I296" s="241"/>
      <c r="J296" s="260"/>
      <c r="K296" s="241"/>
      <c r="L296" s="241"/>
      <c r="M296" s="241"/>
      <c r="N296" s="258"/>
      <c r="O296" s="240"/>
      <c r="P296" s="240"/>
      <c r="Q296" s="258"/>
      <c r="R296" s="274">
        <f>SUMIF(Physics!$B$4:$B$1000,$C296,Physics!$C$4:$C$1000)+SUMIF(IITPhysics!$B$4:$B$1000,$C296,IITPhysics!$C$4:$C$1000)+SUMIF(Chem!$B$4:$B$1000,$C296,Chem!$C$4:$C$1000)+SUMIF(IITChem!$B$4:$B$1000,$C296,IITChem!$C$4:$C$1000)+SUMIF(Maths!$B$4:$B$1000,$C296,Maths!$C$4:$C$1000)+SUMIF(IITMaths!$B$4:$B$1000,$C296,IITMaths!$C$4:$C$1000)+SUMIF(Bio!$B$4:$B$1000,$C296,Bio!$C$4:$C$1000)+SUMIF(FourthLecture!$B$4:$B$1000,$C296,FourthLecture!$C$4:$C$1000)+SUMIF(OtherSubjects!$B$4:$B$1000,$C296,OtherSubjects!$C$4:$C$1000)</f>
        <v>0</v>
      </c>
      <c r="S296" s="269">
        <f>SUMIF(Physics!$P$4:$P$1000,$C296,Physics!$Q$4:$Q$1000)+SUMIF(IITPhysics!$P$4:$P$1000,$C296,IITPhysics!$Q$4:$Q$1000)+SUMIF(Chem!$P$4:$P$1000,$C296,Chem!$Q$4:$Q$1000)+SUMIF(IITChem!$P$4:$P$1000,$C296,IITChem!$Q$4:$Q$1000)+SUMIF(Maths!$P$4:$P$1000,$C296,Maths!$Q$4:$Q$1000)+SUMIF(IITMaths!$P$4:$P$1000,$C296,IITMaths!$Q$4:$Q$1000)+SUMIF(Bio!$P$4:$P$1000,$C296,Bio!$Q$4:$Q$1000)+SUMIF(FourthLecture!$P$4:$P$1000,$C296,FourthLecture!$Q$4:$Q$1000)+SUMIF(OtherSubjects!$P$4:$P$1000,$C296,OtherSubjects!$Q$4:$Q$1000)</f>
        <v>0</v>
      </c>
    </row>
    <row r="297" spans="1:19">
      <c r="A297" s="239">
        <v>293</v>
      </c>
      <c r="B297" s="240" t="s">
        <v>535</v>
      </c>
      <c r="C297" s="240"/>
      <c r="D297" s="241"/>
      <c r="E297" s="241"/>
      <c r="F297" s="241"/>
      <c r="G297" s="241"/>
      <c r="H297" s="241"/>
      <c r="I297" s="241"/>
      <c r="J297" s="260"/>
      <c r="K297" s="241"/>
      <c r="L297" s="241"/>
      <c r="M297" s="241"/>
      <c r="N297" s="258"/>
      <c r="O297" s="240"/>
      <c r="P297" s="240"/>
      <c r="Q297" s="258"/>
      <c r="R297" s="274">
        <f>SUMIF(Physics!$B$4:$B$1000,$C297,Physics!$C$4:$C$1000)+SUMIF(IITPhysics!$B$4:$B$1000,$C297,IITPhysics!$C$4:$C$1000)+SUMIF(Chem!$B$4:$B$1000,$C297,Chem!$C$4:$C$1000)+SUMIF(IITChem!$B$4:$B$1000,$C297,IITChem!$C$4:$C$1000)+SUMIF(Maths!$B$4:$B$1000,$C297,Maths!$C$4:$C$1000)+SUMIF(IITMaths!$B$4:$B$1000,$C297,IITMaths!$C$4:$C$1000)+SUMIF(Bio!$B$4:$B$1000,$C297,Bio!$C$4:$C$1000)+SUMIF(FourthLecture!$B$4:$B$1000,$C297,FourthLecture!$C$4:$C$1000)+SUMIF(OtherSubjects!$B$4:$B$1000,$C297,OtherSubjects!$C$4:$C$1000)</f>
        <v>0</v>
      </c>
      <c r="S297" s="269">
        <f>SUMIF(Physics!$P$4:$P$1000,$C297,Physics!$Q$4:$Q$1000)+SUMIF(IITPhysics!$P$4:$P$1000,$C297,IITPhysics!$Q$4:$Q$1000)+SUMIF(Chem!$P$4:$P$1000,$C297,Chem!$Q$4:$Q$1000)+SUMIF(IITChem!$P$4:$P$1000,$C297,IITChem!$Q$4:$Q$1000)+SUMIF(Maths!$P$4:$P$1000,$C297,Maths!$Q$4:$Q$1000)+SUMIF(IITMaths!$P$4:$P$1000,$C297,IITMaths!$Q$4:$Q$1000)+SUMIF(Bio!$P$4:$P$1000,$C297,Bio!$Q$4:$Q$1000)+SUMIF(FourthLecture!$P$4:$P$1000,$C297,FourthLecture!$Q$4:$Q$1000)+SUMIF(OtherSubjects!$P$4:$P$1000,$C297,OtherSubjects!$Q$4:$Q$1000)</f>
        <v>0</v>
      </c>
    </row>
    <row r="298" spans="1:19">
      <c r="A298" s="239">
        <v>294</v>
      </c>
      <c r="B298" s="240" t="s">
        <v>536</v>
      </c>
      <c r="C298" s="240"/>
      <c r="D298" s="241"/>
      <c r="E298" s="241"/>
      <c r="F298" s="241"/>
      <c r="G298" s="241"/>
      <c r="H298" s="241"/>
      <c r="I298" s="241"/>
      <c r="J298" s="260"/>
      <c r="K298" s="241"/>
      <c r="L298" s="241"/>
      <c r="M298" s="241"/>
      <c r="N298" s="258"/>
      <c r="O298" s="240"/>
      <c r="P298" s="240"/>
      <c r="Q298" s="258"/>
      <c r="R298" s="274">
        <f>SUMIF(Physics!$B$4:$B$1000,$C298,Physics!$C$4:$C$1000)+SUMIF(IITPhysics!$B$4:$B$1000,$C298,IITPhysics!$C$4:$C$1000)+SUMIF(Chem!$B$4:$B$1000,$C298,Chem!$C$4:$C$1000)+SUMIF(IITChem!$B$4:$B$1000,$C298,IITChem!$C$4:$C$1000)+SUMIF(Maths!$B$4:$B$1000,$C298,Maths!$C$4:$C$1000)+SUMIF(IITMaths!$B$4:$B$1000,$C298,IITMaths!$C$4:$C$1000)+SUMIF(Bio!$B$4:$B$1000,$C298,Bio!$C$4:$C$1000)+SUMIF(FourthLecture!$B$4:$B$1000,$C298,FourthLecture!$C$4:$C$1000)+SUMIF(OtherSubjects!$B$4:$B$1000,$C298,OtherSubjects!$C$4:$C$1000)</f>
        <v>0</v>
      </c>
      <c r="S298" s="269">
        <f>SUMIF(Physics!$P$4:$P$1000,$C298,Physics!$Q$4:$Q$1000)+SUMIF(IITPhysics!$P$4:$P$1000,$C298,IITPhysics!$Q$4:$Q$1000)+SUMIF(Chem!$P$4:$P$1000,$C298,Chem!$Q$4:$Q$1000)+SUMIF(IITChem!$P$4:$P$1000,$C298,IITChem!$Q$4:$Q$1000)+SUMIF(Maths!$P$4:$P$1000,$C298,Maths!$Q$4:$Q$1000)+SUMIF(IITMaths!$P$4:$P$1000,$C298,IITMaths!$Q$4:$Q$1000)+SUMIF(Bio!$P$4:$P$1000,$C298,Bio!$Q$4:$Q$1000)+SUMIF(FourthLecture!$P$4:$P$1000,$C298,FourthLecture!$Q$4:$Q$1000)+SUMIF(OtherSubjects!$P$4:$P$1000,$C298,OtherSubjects!$Q$4:$Q$1000)</f>
        <v>0</v>
      </c>
    </row>
    <row r="299" spans="1:19">
      <c r="A299" s="239">
        <v>295</v>
      </c>
      <c r="B299" s="240" t="s">
        <v>537</v>
      </c>
      <c r="C299" s="240"/>
      <c r="D299" s="241"/>
      <c r="E299" s="241"/>
      <c r="F299" s="241"/>
      <c r="G299" s="241"/>
      <c r="H299" s="241"/>
      <c r="I299" s="241"/>
      <c r="J299" s="260"/>
      <c r="K299" s="241"/>
      <c r="L299" s="241"/>
      <c r="M299" s="241"/>
      <c r="N299" s="258"/>
      <c r="O299" s="240"/>
      <c r="P299" s="240"/>
      <c r="Q299" s="258"/>
      <c r="R299" s="274">
        <f>SUMIF(Physics!$B$4:$B$1000,$C299,Physics!$C$4:$C$1000)+SUMIF(IITPhysics!$B$4:$B$1000,$C299,IITPhysics!$C$4:$C$1000)+SUMIF(Chem!$B$4:$B$1000,$C299,Chem!$C$4:$C$1000)+SUMIF(IITChem!$B$4:$B$1000,$C299,IITChem!$C$4:$C$1000)+SUMIF(Maths!$B$4:$B$1000,$C299,Maths!$C$4:$C$1000)+SUMIF(IITMaths!$B$4:$B$1000,$C299,IITMaths!$C$4:$C$1000)+SUMIF(Bio!$B$4:$B$1000,$C299,Bio!$C$4:$C$1000)+SUMIF(FourthLecture!$B$4:$B$1000,$C299,FourthLecture!$C$4:$C$1000)+SUMIF(OtherSubjects!$B$4:$B$1000,$C299,OtherSubjects!$C$4:$C$1000)</f>
        <v>0</v>
      </c>
      <c r="S299" s="269">
        <f>SUMIF(Physics!$P$4:$P$1000,$C299,Physics!$Q$4:$Q$1000)+SUMIF(IITPhysics!$P$4:$P$1000,$C299,IITPhysics!$Q$4:$Q$1000)+SUMIF(Chem!$P$4:$P$1000,$C299,Chem!$Q$4:$Q$1000)+SUMIF(IITChem!$P$4:$P$1000,$C299,IITChem!$Q$4:$Q$1000)+SUMIF(Maths!$P$4:$P$1000,$C299,Maths!$Q$4:$Q$1000)+SUMIF(IITMaths!$P$4:$P$1000,$C299,IITMaths!$Q$4:$Q$1000)+SUMIF(Bio!$P$4:$P$1000,$C299,Bio!$Q$4:$Q$1000)+SUMIF(FourthLecture!$P$4:$P$1000,$C299,FourthLecture!$Q$4:$Q$1000)+SUMIF(OtherSubjects!$P$4:$P$1000,$C299,OtherSubjects!$Q$4:$Q$1000)</f>
        <v>0</v>
      </c>
    </row>
    <row r="300" spans="1:19">
      <c r="A300" s="239">
        <v>296</v>
      </c>
      <c r="B300" s="240" t="s">
        <v>538</v>
      </c>
      <c r="C300" s="240"/>
      <c r="D300" s="241"/>
      <c r="E300" s="241"/>
      <c r="F300" s="241"/>
      <c r="G300" s="241"/>
      <c r="H300" s="241"/>
      <c r="I300" s="241"/>
      <c r="J300" s="260"/>
      <c r="K300" s="241"/>
      <c r="L300" s="241"/>
      <c r="M300" s="241"/>
      <c r="N300" s="258"/>
      <c r="O300" s="240"/>
      <c r="P300" s="240"/>
      <c r="Q300" s="258"/>
      <c r="R300" s="274">
        <f>SUMIF(Physics!$B$4:$B$1000,$C300,Physics!$C$4:$C$1000)+SUMIF(IITPhysics!$B$4:$B$1000,$C300,IITPhysics!$C$4:$C$1000)+SUMIF(Chem!$B$4:$B$1000,$C300,Chem!$C$4:$C$1000)+SUMIF(IITChem!$B$4:$B$1000,$C300,IITChem!$C$4:$C$1000)+SUMIF(Maths!$B$4:$B$1000,$C300,Maths!$C$4:$C$1000)+SUMIF(IITMaths!$B$4:$B$1000,$C300,IITMaths!$C$4:$C$1000)+SUMIF(Bio!$B$4:$B$1000,$C300,Bio!$C$4:$C$1000)+SUMIF(FourthLecture!$B$4:$B$1000,$C300,FourthLecture!$C$4:$C$1000)+SUMIF(OtherSubjects!$B$4:$B$1000,$C300,OtherSubjects!$C$4:$C$1000)</f>
        <v>0</v>
      </c>
      <c r="S300" s="269">
        <f>SUMIF(Physics!$P$4:$P$1000,$C300,Physics!$Q$4:$Q$1000)+SUMIF(IITPhysics!$P$4:$P$1000,$C300,IITPhysics!$Q$4:$Q$1000)+SUMIF(Chem!$P$4:$P$1000,$C300,Chem!$Q$4:$Q$1000)+SUMIF(IITChem!$P$4:$P$1000,$C300,IITChem!$Q$4:$Q$1000)+SUMIF(Maths!$P$4:$P$1000,$C300,Maths!$Q$4:$Q$1000)+SUMIF(IITMaths!$P$4:$P$1000,$C300,IITMaths!$Q$4:$Q$1000)+SUMIF(Bio!$P$4:$P$1000,$C300,Bio!$Q$4:$Q$1000)+SUMIF(FourthLecture!$P$4:$P$1000,$C300,FourthLecture!$Q$4:$Q$1000)+SUMIF(OtherSubjects!$P$4:$P$1000,$C300,OtherSubjects!$Q$4:$Q$1000)</f>
        <v>0</v>
      </c>
    </row>
    <row r="301" spans="1:19">
      <c r="A301" s="239">
        <v>297</v>
      </c>
      <c r="B301" s="240" t="s">
        <v>539</v>
      </c>
      <c r="C301" s="240"/>
      <c r="D301" s="241"/>
      <c r="E301" s="241"/>
      <c r="F301" s="241"/>
      <c r="G301" s="241"/>
      <c r="H301" s="241"/>
      <c r="I301" s="241"/>
      <c r="J301" s="260"/>
      <c r="K301" s="241"/>
      <c r="L301" s="241"/>
      <c r="M301" s="241"/>
      <c r="N301" s="258"/>
      <c r="O301" s="240"/>
      <c r="P301" s="240"/>
      <c r="Q301" s="258"/>
      <c r="R301" s="274">
        <f>SUMIF(Physics!$B$4:$B$1000,$C301,Physics!$C$4:$C$1000)+SUMIF(IITPhysics!$B$4:$B$1000,$C301,IITPhysics!$C$4:$C$1000)+SUMIF(Chem!$B$4:$B$1000,$C301,Chem!$C$4:$C$1000)+SUMIF(IITChem!$B$4:$B$1000,$C301,IITChem!$C$4:$C$1000)+SUMIF(Maths!$B$4:$B$1000,$C301,Maths!$C$4:$C$1000)+SUMIF(IITMaths!$B$4:$B$1000,$C301,IITMaths!$C$4:$C$1000)+SUMIF(Bio!$B$4:$B$1000,$C301,Bio!$C$4:$C$1000)+SUMIF(FourthLecture!$B$4:$B$1000,$C301,FourthLecture!$C$4:$C$1000)+SUMIF(OtherSubjects!$B$4:$B$1000,$C301,OtherSubjects!$C$4:$C$1000)</f>
        <v>0</v>
      </c>
      <c r="S301" s="269">
        <f>SUMIF(Physics!$P$4:$P$1000,$C301,Physics!$Q$4:$Q$1000)+SUMIF(IITPhysics!$P$4:$P$1000,$C301,IITPhysics!$Q$4:$Q$1000)+SUMIF(Chem!$P$4:$P$1000,$C301,Chem!$Q$4:$Q$1000)+SUMIF(IITChem!$P$4:$P$1000,$C301,IITChem!$Q$4:$Q$1000)+SUMIF(Maths!$P$4:$P$1000,$C301,Maths!$Q$4:$Q$1000)+SUMIF(IITMaths!$P$4:$P$1000,$C301,IITMaths!$Q$4:$Q$1000)+SUMIF(Bio!$P$4:$P$1000,$C301,Bio!$Q$4:$Q$1000)+SUMIF(FourthLecture!$P$4:$P$1000,$C301,FourthLecture!$Q$4:$Q$1000)+SUMIF(OtherSubjects!$P$4:$P$1000,$C301,OtherSubjects!$Q$4:$Q$1000)</f>
        <v>0</v>
      </c>
    </row>
    <row r="302" spans="1:19">
      <c r="A302" s="239">
        <v>298</v>
      </c>
      <c r="B302" s="240" t="s">
        <v>540</v>
      </c>
      <c r="C302" s="240"/>
      <c r="D302" s="241"/>
      <c r="E302" s="241"/>
      <c r="F302" s="241"/>
      <c r="G302" s="241"/>
      <c r="H302" s="241"/>
      <c r="I302" s="241"/>
      <c r="J302" s="260"/>
      <c r="K302" s="241"/>
      <c r="L302" s="241"/>
      <c r="M302" s="241"/>
      <c r="N302" s="258"/>
      <c r="O302" s="240"/>
      <c r="P302" s="240"/>
      <c r="Q302" s="258"/>
      <c r="R302" s="274">
        <f>SUMIF(Physics!$B$4:$B$1000,$C302,Physics!$C$4:$C$1000)+SUMIF(IITPhysics!$B$4:$B$1000,$C302,IITPhysics!$C$4:$C$1000)+SUMIF(Chem!$B$4:$B$1000,$C302,Chem!$C$4:$C$1000)+SUMIF(IITChem!$B$4:$B$1000,$C302,IITChem!$C$4:$C$1000)+SUMIF(Maths!$B$4:$B$1000,$C302,Maths!$C$4:$C$1000)+SUMIF(IITMaths!$B$4:$B$1000,$C302,IITMaths!$C$4:$C$1000)+SUMIF(Bio!$B$4:$B$1000,$C302,Bio!$C$4:$C$1000)+SUMIF(FourthLecture!$B$4:$B$1000,$C302,FourthLecture!$C$4:$C$1000)+SUMIF(OtherSubjects!$B$4:$B$1000,$C302,OtherSubjects!$C$4:$C$1000)</f>
        <v>0</v>
      </c>
      <c r="S302" s="269">
        <f>SUMIF(Physics!$P$4:$P$1000,$C302,Physics!$Q$4:$Q$1000)+SUMIF(IITPhysics!$P$4:$P$1000,$C302,IITPhysics!$Q$4:$Q$1000)+SUMIF(Chem!$P$4:$P$1000,$C302,Chem!$Q$4:$Q$1000)+SUMIF(IITChem!$P$4:$P$1000,$C302,IITChem!$Q$4:$Q$1000)+SUMIF(Maths!$P$4:$P$1000,$C302,Maths!$Q$4:$Q$1000)+SUMIF(IITMaths!$P$4:$P$1000,$C302,IITMaths!$Q$4:$Q$1000)+SUMIF(Bio!$P$4:$P$1000,$C302,Bio!$Q$4:$Q$1000)+SUMIF(FourthLecture!$P$4:$P$1000,$C302,FourthLecture!$Q$4:$Q$1000)+SUMIF(OtherSubjects!$P$4:$P$1000,$C302,OtherSubjects!$Q$4:$Q$1000)</f>
        <v>0</v>
      </c>
    </row>
    <row r="303" spans="1:19">
      <c r="A303" s="239">
        <v>299</v>
      </c>
      <c r="B303" s="240" t="s">
        <v>541</v>
      </c>
      <c r="C303" s="240"/>
      <c r="D303" s="241"/>
      <c r="E303" s="241"/>
      <c r="F303" s="241"/>
      <c r="G303" s="241"/>
      <c r="H303" s="241"/>
      <c r="I303" s="241"/>
      <c r="J303" s="260"/>
      <c r="K303" s="241"/>
      <c r="L303" s="241"/>
      <c r="M303" s="241"/>
      <c r="N303" s="258"/>
      <c r="O303" s="240"/>
      <c r="P303" s="240"/>
      <c r="Q303" s="258"/>
      <c r="R303" s="274">
        <f>SUMIF(Physics!$B$4:$B$1000,$C303,Physics!$C$4:$C$1000)+SUMIF(IITPhysics!$B$4:$B$1000,$C303,IITPhysics!$C$4:$C$1000)+SUMIF(Chem!$B$4:$B$1000,$C303,Chem!$C$4:$C$1000)+SUMIF(IITChem!$B$4:$B$1000,$C303,IITChem!$C$4:$C$1000)+SUMIF(Maths!$B$4:$B$1000,$C303,Maths!$C$4:$C$1000)+SUMIF(IITMaths!$B$4:$B$1000,$C303,IITMaths!$C$4:$C$1000)+SUMIF(Bio!$B$4:$B$1000,$C303,Bio!$C$4:$C$1000)+SUMIF(FourthLecture!$B$4:$B$1000,$C303,FourthLecture!$C$4:$C$1000)+SUMIF(OtherSubjects!$B$4:$B$1000,$C303,OtherSubjects!$C$4:$C$1000)</f>
        <v>0</v>
      </c>
      <c r="S303" s="269">
        <f>SUMIF(Physics!$P$4:$P$1000,$C303,Physics!$Q$4:$Q$1000)+SUMIF(IITPhysics!$P$4:$P$1000,$C303,IITPhysics!$Q$4:$Q$1000)+SUMIF(Chem!$P$4:$P$1000,$C303,Chem!$Q$4:$Q$1000)+SUMIF(IITChem!$P$4:$P$1000,$C303,IITChem!$Q$4:$Q$1000)+SUMIF(Maths!$P$4:$P$1000,$C303,Maths!$Q$4:$Q$1000)+SUMIF(IITMaths!$P$4:$P$1000,$C303,IITMaths!$Q$4:$Q$1000)+SUMIF(Bio!$P$4:$P$1000,$C303,Bio!$Q$4:$Q$1000)+SUMIF(FourthLecture!$P$4:$P$1000,$C303,FourthLecture!$Q$4:$Q$1000)+SUMIF(OtherSubjects!$P$4:$P$1000,$C303,OtherSubjects!$Q$4:$Q$1000)</f>
        <v>0</v>
      </c>
    </row>
    <row r="304" spans="1:19">
      <c r="A304" s="239">
        <v>300</v>
      </c>
      <c r="B304" s="240" t="s">
        <v>542</v>
      </c>
      <c r="C304" s="240"/>
      <c r="D304" s="241"/>
      <c r="E304" s="241"/>
      <c r="F304" s="241"/>
      <c r="G304" s="241"/>
      <c r="H304" s="241"/>
      <c r="I304" s="241"/>
      <c r="J304" s="260"/>
      <c r="K304" s="241"/>
      <c r="L304" s="241"/>
      <c r="M304" s="241"/>
      <c r="N304" s="258"/>
      <c r="O304" s="240"/>
      <c r="P304" s="240"/>
      <c r="Q304" s="258"/>
      <c r="R304" s="274">
        <f>SUMIF(Physics!$B$4:$B$1000,$C304,Physics!$C$4:$C$1000)+SUMIF(IITPhysics!$B$4:$B$1000,$C304,IITPhysics!$C$4:$C$1000)+SUMIF(Chem!$B$4:$B$1000,$C304,Chem!$C$4:$C$1000)+SUMIF(IITChem!$B$4:$B$1000,$C304,IITChem!$C$4:$C$1000)+SUMIF(Maths!$B$4:$B$1000,$C304,Maths!$C$4:$C$1000)+SUMIF(IITMaths!$B$4:$B$1000,$C304,IITMaths!$C$4:$C$1000)+SUMIF(Bio!$B$4:$B$1000,$C304,Bio!$C$4:$C$1000)+SUMIF(FourthLecture!$B$4:$B$1000,$C304,FourthLecture!$C$4:$C$1000)+SUMIF(OtherSubjects!$B$4:$B$1000,$C304,OtherSubjects!$C$4:$C$1000)</f>
        <v>0</v>
      </c>
      <c r="S304" s="269">
        <f>SUMIF(Physics!$P$4:$P$1000,$C304,Physics!$Q$4:$Q$1000)+SUMIF(IITPhysics!$P$4:$P$1000,$C304,IITPhysics!$Q$4:$Q$1000)+SUMIF(Chem!$P$4:$P$1000,$C304,Chem!$Q$4:$Q$1000)+SUMIF(IITChem!$P$4:$P$1000,$C304,IITChem!$Q$4:$Q$1000)+SUMIF(Maths!$P$4:$P$1000,$C304,Maths!$Q$4:$Q$1000)+SUMIF(IITMaths!$P$4:$P$1000,$C304,IITMaths!$Q$4:$Q$1000)+SUMIF(Bio!$P$4:$P$1000,$C304,Bio!$Q$4:$Q$1000)+SUMIF(FourthLecture!$P$4:$P$1000,$C304,FourthLecture!$Q$4:$Q$1000)+SUMIF(OtherSubjects!$P$4:$P$1000,$C304,OtherSubjects!$Q$4:$Q$1000)</f>
        <v>0</v>
      </c>
    </row>
    <row r="305" spans="1:19">
      <c r="A305" s="239">
        <v>301</v>
      </c>
      <c r="B305" s="240" t="s">
        <v>543</v>
      </c>
      <c r="C305" s="240"/>
      <c r="D305" s="241"/>
      <c r="E305" s="241"/>
      <c r="F305" s="241"/>
      <c r="G305" s="241"/>
      <c r="H305" s="241"/>
      <c r="I305" s="241"/>
      <c r="J305" s="260"/>
      <c r="K305" s="241"/>
      <c r="L305" s="241"/>
      <c r="M305" s="241"/>
      <c r="N305" s="258"/>
      <c r="O305" s="240"/>
      <c r="P305" s="240"/>
      <c r="Q305" s="258"/>
      <c r="R305" s="274">
        <f>SUMIF(Physics!$B$4:$B$1000,$C305,Physics!$C$4:$C$1000)+SUMIF(IITPhysics!$B$4:$B$1000,$C305,IITPhysics!$C$4:$C$1000)+SUMIF(Chem!$B$4:$B$1000,$C305,Chem!$C$4:$C$1000)+SUMIF(IITChem!$B$4:$B$1000,$C305,IITChem!$C$4:$C$1000)+SUMIF(Maths!$B$4:$B$1000,$C305,Maths!$C$4:$C$1000)+SUMIF(IITMaths!$B$4:$B$1000,$C305,IITMaths!$C$4:$C$1000)+SUMIF(Bio!$B$4:$B$1000,$C305,Bio!$C$4:$C$1000)+SUMIF(FourthLecture!$B$4:$B$1000,$C305,FourthLecture!$C$4:$C$1000)+SUMIF(OtherSubjects!$B$4:$B$1000,$C305,OtherSubjects!$C$4:$C$1000)</f>
        <v>0</v>
      </c>
      <c r="S305" s="269">
        <f>SUMIF(Physics!$P$4:$P$1000,$C305,Physics!$Q$4:$Q$1000)+SUMIF(IITPhysics!$P$4:$P$1000,$C305,IITPhysics!$Q$4:$Q$1000)+SUMIF(Chem!$P$4:$P$1000,$C305,Chem!$Q$4:$Q$1000)+SUMIF(IITChem!$P$4:$P$1000,$C305,IITChem!$Q$4:$Q$1000)+SUMIF(Maths!$P$4:$P$1000,$C305,Maths!$Q$4:$Q$1000)+SUMIF(IITMaths!$P$4:$P$1000,$C305,IITMaths!$Q$4:$Q$1000)+SUMIF(Bio!$P$4:$P$1000,$C305,Bio!$Q$4:$Q$1000)+SUMIF(FourthLecture!$P$4:$P$1000,$C305,FourthLecture!$Q$4:$Q$1000)+SUMIF(OtherSubjects!$P$4:$P$1000,$C305,OtherSubjects!$Q$4:$Q$1000)</f>
        <v>0</v>
      </c>
    </row>
    <row r="306" spans="1:19">
      <c r="A306" s="239">
        <v>302</v>
      </c>
      <c r="B306" s="240" t="s">
        <v>544</v>
      </c>
      <c r="C306" s="240"/>
      <c r="D306" s="241"/>
      <c r="E306" s="241"/>
      <c r="F306" s="241"/>
      <c r="G306" s="241"/>
      <c r="H306" s="241"/>
      <c r="I306" s="241"/>
      <c r="J306" s="260"/>
      <c r="K306" s="241"/>
      <c r="L306" s="241"/>
      <c r="M306" s="241"/>
      <c r="N306" s="258"/>
      <c r="O306" s="240"/>
      <c r="P306" s="240"/>
      <c r="Q306" s="258"/>
      <c r="R306" s="274">
        <f>SUMIF(Physics!$B$4:$B$1000,$C306,Physics!$C$4:$C$1000)+SUMIF(IITPhysics!$B$4:$B$1000,$C306,IITPhysics!$C$4:$C$1000)+SUMIF(Chem!$B$4:$B$1000,$C306,Chem!$C$4:$C$1000)+SUMIF(IITChem!$B$4:$B$1000,$C306,IITChem!$C$4:$C$1000)+SUMIF(Maths!$B$4:$B$1000,$C306,Maths!$C$4:$C$1000)+SUMIF(IITMaths!$B$4:$B$1000,$C306,IITMaths!$C$4:$C$1000)+SUMIF(Bio!$B$4:$B$1000,$C306,Bio!$C$4:$C$1000)+SUMIF(FourthLecture!$B$4:$B$1000,$C306,FourthLecture!$C$4:$C$1000)+SUMIF(OtherSubjects!$B$4:$B$1000,$C306,OtherSubjects!$C$4:$C$1000)</f>
        <v>0</v>
      </c>
      <c r="S306" s="269">
        <f>SUMIF(Physics!$P$4:$P$1000,$C306,Physics!$Q$4:$Q$1000)+SUMIF(IITPhysics!$P$4:$P$1000,$C306,IITPhysics!$Q$4:$Q$1000)+SUMIF(Chem!$P$4:$P$1000,$C306,Chem!$Q$4:$Q$1000)+SUMIF(IITChem!$P$4:$P$1000,$C306,IITChem!$Q$4:$Q$1000)+SUMIF(Maths!$P$4:$P$1000,$C306,Maths!$Q$4:$Q$1000)+SUMIF(IITMaths!$P$4:$P$1000,$C306,IITMaths!$Q$4:$Q$1000)+SUMIF(Bio!$P$4:$P$1000,$C306,Bio!$Q$4:$Q$1000)+SUMIF(FourthLecture!$P$4:$P$1000,$C306,FourthLecture!$Q$4:$Q$1000)+SUMIF(OtherSubjects!$P$4:$P$1000,$C306,OtherSubjects!$Q$4:$Q$1000)</f>
        <v>0</v>
      </c>
    </row>
    <row r="307" spans="1:19">
      <c r="A307" s="239">
        <v>303</v>
      </c>
      <c r="B307" s="240" t="s">
        <v>545</v>
      </c>
      <c r="C307" s="240"/>
      <c r="D307" s="241"/>
      <c r="E307" s="241"/>
      <c r="F307" s="241"/>
      <c r="G307" s="241"/>
      <c r="H307" s="241"/>
      <c r="I307" s="241"/>
      <c r="J307" s="260"/>
      <c r="K307" s="241"/>
      <c r="L307" s="241"/>
      <c r="M307" s="241"/>
      <c r="N307" s="258"/>
      <c r="O307" s="240"/>
      <c r="P307" s="240"/>
      <c r="Q307" s="258"/>
      <c r="R307" s="274">
        <f>SUMIF(Physics!$B$4:$B$1000,$C307,Physics!$C$4:$C$1000)+SUMIF(IITPhysics!$B$4:$B$1000,$C307,IITPhysics!$C$4:$C$1000)+SUMIF(Chem!$B$4:$B$1000,$C307,Chem!$C$4:$C$1000)+SUMIF(IITChem!$B$4:$B$1000,$C307,IITChem!$C$4:$C$1000)+SUMIF(Maths!$B$4:$B$1000,$C307,Maths!$C$4:$C$1000)+SUMIF(IITMaths!$B$4:$B$1000,$C307,IITMaths!$C$4:$C$1000)+SUMIF(Bio!$B$4:$B$1000,$C307,Bio!$C$4:$C$1000)+SUMIF(FourthLecture!$B$4:$B$1000,$C307,FourthLecture!$C$4:$C$1000)+SUMIF(OtherSubjects!$B$4:$B$1000,$C307,OtherSubjects!$C$4:$C$1000)</f>
        <v>0</v>
      </c>
      <c r="S307" s="269">
        <f>SUMIF(Physics!$P$4:$P$1000,$C307,Physics!$Q$4:$Q$1000)+SUMIF(IITPhysics!$P$4:$P$1000,$C307,IITPhysics!$Q$4:$Q$1000)+SUMIF(Chem!$P$4:$P$1000,$C307,Chem!$Q$4:$Q$1000)+SUMIF(IITChem!$P$4:$P$1000,$C307,IITChem!$Q$4:$Q$1000)+SUMIF(Maths!$P$4:$P$1000,$C307,Maths!$Q$4:$Q$1000)+SUMIF(IITMaths!$P$4:$P$1000,$C307,IITMaths!$Q$4:$Q$1000)+SUMIF(Bio!$P$4:$P$1000,$C307,Bio!$Q$4:$Q$1000)+SUMIF(FourthLecture!$P$4:$P$1000,$C307,FourthLecture!$Q$4:$Q$1000)+SUMIF(OtherSubjects!$P$4:$P$1000,$C307,OtherSubjects!$Q$4:$Q$1000)</f>
        <v>0</v>
      </c>
    </row>
    <row r="308" spans="1:19">
      <c r="A308" s="239">
        <v>304</v>
      </c>
      <c r="B308" s="240" t="s">
        <v>546</v>
      </c>
      <c r="C308" s="240"/>
      <c r="D308" s="241"/>
      <c r="E308" s="241"/>
      <c r="F308" s="241"/>
      <c r="G308" s="241"/>
      <c r="H308" s="241"/>
      <c r="I308" s="241"/>
      <c r="J308" s="260"/>
      <c r="K308" s="241"/>
      <c r="L308" s="241"/>
      <c r="M308" s="241"/>
      <c r="N308" s="258"/>
      <c r="O308" s="240"/>
      <c r="P308" s="240"/>
      <c r="Q308" s="258"/>
      <c r="R308" s="274">
        <f>SUMIF(Physics!$B$4:$B$1000,$C308,Physics!$C$4:$C$1000)+SUMIF(IITPhysics!$B$4:$B$1000,$C308,IITPhysics!$C$4:$C$1000)+SUMIF(Chem!$B$4:$B$1000,$C308,Chem!$C$4:$C$1000)+SUMIF(IITChem!$B$4:$B$1000,$C308,IITChem!$C$4:$C$1000)+SUMIF(Maths!$B$4:$B$1000,$C308,Maths!$C$4:$C$1000)+SUMIF(IITMaths!$B$4:$B$1000,$C308,IITMaths!$C$4:$C$1000)+SUMIF(Bio!$B$4:$B$1000,$C308,Bio!$C$4:$C$1000)+SUMIF(FourthLecture!$B$4:$B$1000,$C308,FourthLecture!$C$4:$C$1000)+SUMIF(OtherSubjects!$B$4:$B$1000,$C308,OtherSubjects!$C$4:$C$1000)</f>
        <v>0</v>
      </c>
      <c r="S308" s="269">
        <f>SUMIF(Physics!$P$4:$P$1000,$C308,Physics!$Q$4:$Q$1000)+SUMIF(IITPhysics!$P$4:$P$1000,$C308,IITPhysics!$Q$4:$Q$1000)+SUMIF(Chem!$P$4:$P$1000,$C308,Chem!$Q$4:$Q$1000)+SUMIF(IITChem!$P$4:$P$1000,$C308,IITChem!$Q$4:$Q$1000)+SUMIF(Maths!$P$4:$P$1000,$C308,Maths!$Q$4:$Q$1000)+SUMIF(IITMaths!$P$4:$P$1000,$C308,IITMaths!$Q$4:$Q$1000)+SUMIF(Bio!$P$4:$P$1000,$C308,Bio!$Q$4:$Q$1000)+SUMIF(FourthLecture!$P$4:$P$1000,$C308,FourthLecture!$Q$4:$Q$1000)+SUMIF(OtherSubjects!$P$4:$P$1000,$C308,OtherSubjects!$Q$4:$Q$1000)</f>
        <v>0</v>
      </c>
    </row>
    <row r="309" spans="1:19">
      <c r="A309" s="239">
        <v>305</v>
      </c>
      <c r="B309" s="240" t="s">
        <v>547</v>
      </c>
      <c r="C309" s="240"/>
      <c r="D309" s="241"/>
      <c r="E309" s="241"/>
      <c r="F309" s="241"/>
      <c r="G309" s="241"/>
      <c r="H309" s="241"/>
      <c r="I309" s="241"/>
      <c r="J309" s="260"/>
      <c r="K309" s="241"/>
      <c r="L309" s="241"/>
      <c r="M309" s="241"/>
      <c r="N309" s="258"/>
      <c r="O309" s="240"/>
      <c r="P309" s="240"/>
      <c r="Q309" s="258"/>
      <c r="R309" s="274">
        <f>SUMIF(Physics!$B$4:$B$1000,$C309,Physics!$C$4:$C$1000)+SUMIF(IITPhysics!$B$4:$B$1000,$C309,IITPhysics!$C$4:$C$1000)+SUMIF(Chem!$B$4:$B$1000,$C309,Chem!$C$4:$C$1000)+SUMIF(IITChem!$B$4:$B$1000,$C309,IITChem!$C$4:$C$1000)+SUMIF(Maths!$B$4:$B$1000,$C309,Maths!$C$4:$C$1000)+SUMIF(IITMaths!$B$4:$B$1000,$C309,IITMaths!$C$4:$C$1000)+SUMIF(Bio!$B$4:$B$1000,$C309,Bio!$C$4:$C$1000)+SUMIF(FourthLecture!$B$4:$B$1000,$C309,FourthLecture!$C$4:$C$1000)+SUMIF(OtherSubjects!$B$4:$B$1000,$C309,OtherSubjects!$C$4:$C$1000)</f>
        <v>0</v>
      </c>
      <c r="S309" s="269">
        <f>SUMIF(Physics!$P$4:$P$1000,$C309,Physics!$Q$4:$Q$1000)+SUMIF(IITPhysics!$P$4:$P$1000,$C309,IITPhysics!$Q$4:$Q$1000)+SUMIF(Chem!$P$4:$P$1000,$C309,Chem!$Q$4:$Q$1000)+SUMIF(IITChem!$P$4:$P$1000,$C309,IITChem!$Q$4:$Q$1000)+SUMIF(Maths!$P$4:$P$1000,$C309,Maths!$Q$4:$Q$1000)+SUMIF(IITMaths!$P$4:$P$1000,$C309,IITMaths!$Q$4:$Q$1000)+SUMIF(Bio!$P$4:$P$1000,$C309,Bio!$Q$4:$Q$1000)+SUMIF(FourthLecture!$P$4:$P$1000,$C309,FourthLecture!$Q$4:$Q$1000)+SUMIF(OtherSubjects!$P$4:$P$1000,$C309,OtherSubjects!$Q$4:$Q$1000)</f>
        <v>0</v>
      </c>
    </row>
    <row r="310" spans="1:19">
      <c r="A310" s="239">
        <v>306</v>
      </c>
      <c r="B310" s="240" t="s">
        <v>548</v>
      </c>
      <c r="C310" s="240"/>
      <c r="D310" s="241"/>
      <c r="E310" s="241"/>
      <c r="F310" s="241"/>
      <c r="G310" s="241"/>
      <c r="H310" s="241"/>
      <c r="I310" s="241"/>
      <c r="J310" s="260"/>
      <c r="K310" s="241"/>
      <c r="L310" s="241"/>
      <c r="M310" s="241"/>
      <c r="N310" s="258"/>
      <c r="O310" s="240"/>
      <c r="P310" s="240"/>
      <c r="Q310" s="258"/>
      <c r="R310" s="274">
        <f>SUMIF(Physics!$B$4:$B$1000,$C310,Physics!$C$4:$C$1000)+SUMIF(IITPhysics!$B$4:$B$1000,$C310,IITPhysics!$C$4:$C$1000)+SUMIF(Chem!$B$4:$B$1000,$C310,Chem!$C$4:$C$1000)+SUMIF(IITChem!$B$4:$B$1000,$C310,IITChem!$C$4:$C$1000)+SUMIF(Maths!$B$4:$B$1000,$C310,Maths!$C$4:$C$1000)+SUMIF(IITMaths!$B$4:$B$1000,$C310,IITMaths!$C$4:$C$1000)+SUMIF(Bio!$B$4:$B$1000,$C310,Bio!$C$4:$C$1000)+SUMIF(FourthLecture!$B$4:$B$1000,$C310,FourthLecture!$C$4:$C$1000)+SUMIF(OtherSubjects!$B$4:$B$1000,$C310,OtherSubjects!$C$4:$C$1000)</f>
        <v>0</v>
      </c>
      <c r="S310" s="269">
        <f>SUMIF(Physics!$P$4:$P$1000,$C310,Physics!$Q$4:$Q$1000)+SUMIF(IITPhysics!$P$4:$P$1000,$C310,IITPhysics!$Q$4:$Q$1000)+SUMIF(Chem!$P$4:$P$1000,$C310,Chem!$Q$4:$Q$1000)+SUMIF(IITChem!$P$4:$P$1000,$C310,IITChem!$Q$4:$Q$1000)+SUMIF(Maths!$P$4:$P$1000,$C310,Maths!$Q$4:$Q$1000)+SUMIF(IITMaths!$P$4:$P$1000,$C310,IITMaths!$Q$4:$Q$1000)+SUMIF(Bio!$P$4:$P$1000,$C310,Bio!$Q$4:$Q$1000)+SUMIF(FourthLecture!$P$4:$P$1000,$C310,FourthLecture!$Q$4:$Q$1000)+SUMIF(OtherSubjects!$P$4:$P$1000,$C310,OtherSubjects!$Q$4:$Q$1000)</f>
        <v>0</v>
      </c>
    </row>
    <row r="311" spans="1:19">
      <c r="A311" s="239">
        <v>307</v>
      </c>
      <c r="B311" s="240" t="s">
        <v>549</v>
      </c>
      <c r="C311" s="240"/>
      <c r="D311" s="241"/>
      <c r="E311" s="241"/>
      <c r="F311" s="241"/>
      <c r="G311" s="241"/>
      <c r="H311" s="241"/>
      <c r="I311" s="241"/>
      <c r="J311" s="260"/>
      <c r="K311" s="241"/>
      <c r="L311" s="241"/>
      <c r="M311" s="241"/>
      <c r="N311" s="258"/>
      <c r="O311" s="240"/>
      <c r="P311" s="240"/>
      <c r="Q311" s="258"/>
      <c r="R311" s="274">
        <f>SUMIF(Physics!$B$4:$B$1000,$C311,Physics!$C$4:$C$1000)+SUMIF(IITPhysics!$B$4:$B$1000,$C311,IITPhysics!$C$4:$C$1000)+SUMIF(Chem!$B$4:$B$1000,$C311,Chem!$C$4:$C$1000)+SUMIF(IITChem!$B$4:$B$1000,$C311,IITChem!$C$4:$C$1000)+SUMIF(Maths!$B$4:$B$1000,$C311,Maths!$C$4:$C$1000)+SUMIF(IITMaths!$B$4:$B$1000,$C311,IITMaths!$C$4:$C$1000)+SUMIF(Bio!$B$4:$B$1000,$C311,Bio!$C$4:$C$1000)+SUMIF(FourthLecture!$B$4:$B$1000,$C311,FourthLecture!$C$4:$C$1000)+SUMIF(OtherSubjects!$B$4:$B$1000,$C311,OtherSubjects!$C$4:$C$1000)</f>
        <v>0</v>
      </c>
      <c r="S311" s="269">
        <f>SUMIF(Physics!$P$4:$P$1000,$C311,Physics!$Q$4:$Q$1000)+SUMIF(IITPhysics!$P$4:$P$1000,$C311,IITPhysics!$Q$4:$Q$1000)+SUMIF(Chem!$P$4:$P$1000,$C311,Chem!$Q$4:$Q$1000)+SUMIF(IITChem!$P$4:$P$1000,$C311,IITChem!$Q$4:$Q$1000)+SUMIF(Maths!$P$4:$P$1000,$C311,Maths!$Q$4:$Q$1000)+SUMIF(IITMaths!$P$4:$P$1000,$C311,IITMaths!$Q$4:$Q$1000)+SUMIF(Bio!$P$4:$P$1000,$C311,Bio!$Q$4:$Q$1000)+SUMIF(FourthLecture!$P$4:$P$1000,$C311,FourthLecture!$Q$4:$Q$1000)+SUMIF(OtherSubjects!$P$4:$P$1000,$C311,OtherSubjects!$Q$4:$Q$1000)</f>
        <v>0</v>
      </c>
    </row>
    <row r="312" spans="1:19">
      <c r="A312" s="239">
        <v>308</v>
      </c>
      <c r="B312" s="240" t="s">
        <v>550</v>
      </c>
      <c r="C312" s="240"/>
      <c r="D312" s="241"/>
      <c r="E312" s="241"/>
      <c r="F312" s="241"/>
      <c r="G312" s="241"/>
      <c r="H312" s="241"/>
      <c r="I312" s="241"/>
      <c r="J312" s="260"/>
      <c r="K312" s="241"/>
      <c r="L312" s="241"/>
      <c r="M312" s="241"/>
      <c r="N312" s="258"/>
      <c r="O312" s="240"/>
      <c r="P312" s="240"/>
      <c r="Q312" s="258"/>
      <c r="R312" s="274">
        <f>SUMIF(Physics!$B$4:$B$1000,$C312,Physics!$C$4:$C$1000)+SUMIF(IITPhysics!$B$4:$B$1000,$C312,IITPhysics!$C$4:$C$1000)+SUMIF(Chem!$B$4:$B$1000,$C312,Chem!$C$4:$C$1000)+SUMIF(IITChem!$B$4:$B$1000,$C312,IITChem!$C$4:$C$1000)+SUMIF(Maths!$B$4:$B$1000,$C312,Maths!$C$4:$C$1000)+SUMIF(IITMaths!$B$4:$B$1000,$C312,IITMaths!$C$4:$C$1000)+SUMIF(Bio!$B$4:$B$1000,$C312,Bio!$C$4:$C$1000)+SUMIF(FourthLecture!$B$4:$B$1000,$C312,FourthLecture!$C$4:$C$1000)+SUMIF(OtherSubjects!$B$4:$B$1000,$C312,OtherSubjects!$C$4:$C$1000)</f>
        <v>0</v>
      </c>
      <c r="S312" s="269">
        <f>SUMIF(Physics!$P$4:$P$1000,$C312,Physics!$Q$4:$Q$1000)+SUMIF(IITPhysics!$P$4:$P$1000,$C312,IITPhysics!$Q$4:$Q$1000)+SUMIF(Chem!$P$4:$P$1000,$C312,Chem!$Q$4:$Q$1000)+SUMIF(IITChem!$P$4:$P$1000,$C312,IITChem!$Q$4:$Q$1000)+SUMIF(Maths!$P$4:$P$1000,$C312,Maths!$Q$4:$Q$1000)+SUMIF(IITMaths!$P$4:$P$1000,$C312,IITMaths!$Q$4:$Q$1000)+SUMIF(Bio!$P$4:$P$1000,$C312,Bio!$Q$4:$Q$1000)+SUMIF(FourthLecture!$P$4:$P$1000,$C312,FourthLecture!$Q$4:$Q$1000)+SUMIF(OtherSubjects!$P$4:$P$1000,$C312,OtherSubjects!$Q$4:$Q$1000)</f>
        <v>0</v>
      </c>
    </row>
    <row r="313" spans="1:19">
      <c r="A313" s="239">
        <v>309</v>
      </c>
      <c r="B313" s="240" t="s">
        <v>551</v>
      </c>
      <c r="C313" s="240"/>
      <c r="D313" s="241"/>
      <c r="E313" s="241"/>
      <c r="F313" s="241"/>
      <c r="G313" s="241"/>
      <c r="H313" s="241"/>
      <c r="I313" s="241"/>
      <c r="J313" s="260"/>
      <c r="K313" s="241"/>
      <c r="L313" s="241"/>
      <c r="M313" s="241"/>
      <c r="N313" s="258"/>
      <c r="O313" s="240"/>
      <c r="P313" s="240"/>
      <c r="Q313" s="258"/>
      <c r="R313" s="274">
        <f>SUMIF(Physics!$B$4:$B$1000,$C313,Physics!$C$4:$C$1000)+SUMIF(IITPhysics!$B$4:$B$1000,$C313,IITPhysics!$C$4:$C$1000)+SUMIF(Chem!$B$4:$B$1000,$C313,Chem!$C$4:$C$1000)+SUMIF(IITChem!$B$4:$B$1000,$C313,IITChem!$C$4:$C$1000)+SUMIF(Maths!$B$4:$B$1000,$C313,Maths!$C$4:$C$1000)+SUMIF(IITMaths!$B$4:$B$1000,$C313,IITMaths!$C$4:$C$1000)+SUMIF(Bio!$B$4:$B$1000,$C313,Bio!$C$4:$C$1000)+SUMIF(FourthLecture!$B$4:$B$1000,$C313,FourthLecture!$C$4:$C$1000)+SUMIF(OtherSubjects!$B$4:$B$1000,$C313,OtherSubjects!$C$4:$C$1000)</f>
        <v>0</v>
      </c>
      <c r="S313" s="269">
        <f>SUMIF(Physics!$P$4:$P$1000,$C313,Physics!$Q$4:$Q$1000)+SUMIF(IITPhysics!$P$4:$P$1000,$C313,IITPhysics!$Q$4:$Q$1000)+SUMIF(Chem!$P$4:$P$1000,$C313,Chem!$Q$4:$Q$1000)+SUMIF(IITChem!$P$4:$P$1000,$C313,IITChem!$Q$4:$Q$1000)+SUMIF(Maths!$P$4:$P$1000,$C313,Maths!$Q$4:$Q$1000)+SUMIF(IITMaths!$P$4:$P$1000,$C313,IITMaths!$Q$4:$Q$1000)+SUMIF(Bio!$P$4:$P$1000,$C313,Bio!$Q$4:$Q$1000)+SUMIF(FourthLecture!$P$4:$P$1000,$C313,FourthLecture!$Q$4:$Q$1000)+SUMIF(OtherSubjects!$P$4:$P$1000,$C313,OtherSubjects!$Q$4:$Q$1000)</f>
        <v>0</v>
      </c>
    </row>
    <row r="314" spans="1:19">
      <c r="A314" s="239">
        <v>310</v>
      </c>
      <c r="B314" s="240" t="s">
        <v>552</v>
      </c>
      <c r="C314" s="240"/>
      <c r="D314" s="241"/>
      <c r="E314" s="241"/>
      <c r="F314" s="241"/>
      <c r="G314" s="241"/>
      <c r="H314" s="241"/>
      <c r="I314" s="241"/>
      <c r="J314" s="260"/>
      <c r="K314" s="241"/>
      <c r="L314" s="241"/>
      <c r="M314" s="241"/>
      <c r="N314" s="258"/>
      <c r="O314" s="240"/>
      <c r="P314" s="240"/>
      <c r="Q314" s="258"/>
      <c r="R314" s="274">
        <f>SUMIF(Physics!$B$4:$B$1000,$C314,Physics!$C$4:$C$1000)+SUMIF(IITPhysics!$B$4:$B$1000,$C314,IITPhysics!$C$4:$C$1000)+SUMIF(Chem!$B$4:$B$1000,$C314,Chem!$C$4:$C$1000)+SUMIF(IITChem!$B$4:$B$1000,$C314,IITChem!$C$4:$C$1000)+SUMIF(Maths!$B$4:$B$1000,$C314,Maths!$C$4:$C$1000)+SUMIF(IITMaths!$B$4:$B$1000,$C314,IITMaths!$C$4:$C$1000)+SUMIF(Bio!$B$4:$B$1000,$C314,Bio!$C$4:$C$1000)+SUMIF(FourthLecture!$B$4:$B$1000,$C314,FourthLecture!$C$4:$C$1000)+SUMIF(OtherSubjects!$B$4:$B$1000,$C314,OtherSubjects!$C$4:$C$1000)</f>
        <v>0</v>
      </c>
      <c r="S314" s="269">
        <f>SUMIF(Physics!$P$4:$P$1000,$C314,Physics!$Q$4:$Q$1000)+SUMIF(IITPhysics!$P$4:$P$1000,$C314,IITPhysics!$Q$4:$Q$1000)+SUMIF(Chem!$P$4:$P$1000,$C314,Chem!$Q$4:$Q$1000)+SUMIF(IITChem!$P$4:$P$1000,$C314,IITChem!$Q$4:$Q$1000)+SUMIF(Maths!$P$4:$P$1000,$C314,Maths!$Q$4:$Q$1000)+SUMIF(IITMaths!$P$4:$P$1000,$C314,IITMaths!$Q$4:$Q$1000)+SUMIF(Bio!$P$4:$P$1000,$C314,Bio!$Q$4:$Q$1000)+SUMIF(FourthLecture!$P$4:$P$1000,$C314,FourthLecture!$Q$4:$Q$1000)+SUMIF(OtherSubjects!$P$4:$P$1000,$C314,OtherSubjects!$Q$4:$Q$1000)</f>
        <v>0</v>
      </c>
    </row>
    <row r="315" spans="1:19">
      <c r="A315" s="239">
        <v>311</v>
      </c>
      <c r="B315" s="240" t="s">
        <v>553</v>
      </c>
      <c r="C315" s="240"/>
      <c r="D315" s="241"/>
      <c r="E315" s="241"/>
      <c r="F315" s="241"/>
      <c r="G315" s="241"/>
      <c r="H315" s="241"/>
      <c r="I315" s="241"/>
      <c r="J315" s="260"/>
      <c r="K315" s="241"/>
      <c r="L315" s="241"/>
      <c r="M315" s="241"/>
      <c r="N315" s="258"/>
      <c r="O315" s="240"/>
      <c r="P315" s="240"/>
      <c r="Q315" s="258"/>
      <c r="R315" s="274">
        <f>SUMIF(Physics!$B$4:$B$1000,$C315,Physics!$C$4:$C$1000)+SUMIF(IITPhysics!$B$4:$B$1000,$C315,IITPhysics!$C$4:$C$1000)+SUMIF(Chem!$B$4:$B$1000,$C315,Chem!$C$4:$C$1000)+SUMIF(IITChem!$B$4:$B$1000,$C315,IITChem!$C$4:$C$1000)+SUMIF(Maths!$B$4:$B$1000,$C315,Maths!$C$4:$C$1000)+SUMIF(IITMaths!$B$4:$B$1000,$C315,IITMaths!$C$4:$C$1000)+SUMIF(Bio!$B$4:$B$1000,$C315,Bio!$C$4:$C$1000)+SUMIF(FourthLecture!$B$4:$B$1000,$C315,FourthLecture!$C$4:$C$1000)+SUMIF(OtherSubjects!$B$4:$B$1000,$C315,OtherSubjects!$C$4:$C$1000)</f>
        <v>0</v>
      </c>
      <c r="S315" s="269">
        <f>SUMIF(Physics!$P$4:$P$1000,$C315,Physics!$Q$4:$Q$1000)+SUMIF(IITPhysics!$P$4:$P$1000,$C315,IITPhysics!$Q$4:$Q$1000)+SUMIF(Chem!$P$4:$P$1000,$C315,Chem!$Q$4:$Q$1000)+SUMIF(IITChem!$P$4:$P$1000,$C315,IITChem!$Q$4:$Q$1000)+SUMIF(Maths!$P$4:$P$1000,$C315,Maths!$Q$4:$Q$1000)+SUMIF(IITMaths!$P$4:$P$1000,$C315,IITMaths!$Q$4:$Q$1000)+SUMIF(Bio!$P$4:$P$1000,$C315,Bio!$Q$4:$Q$1000)+SUMIF(FourthLecture!$P$4:$P$1000,$C315,FourthLecture!$Q$4:$Q$1000)+SUMIF(OtherSubjects!$P$4:$P$1000,$C315,OtherSubjects!$Q$4:$Q$1000)</f>
        <v>0</v>
      </c>
    </row>
    <row r="316" spans="1:19">
      <c r="A316" s="239">
        <v>312</v>
      </c>
      <c r="B316" s="240" t="s">
        <v>554</v>
      </c>
      <c r="C316" s="240"/>
      <c r="D316" s="241"/>
      <c r="E316" s="241"/>
      <c r="F316" s="241"/>
      <c r="G316" s="241"/>
      <c r="H316" s="241"/>
      <c r="I316" s="241"/>
      <c r="J316" s="260"/>
      <c r="K316" s="241"/>
      <c r="L316" s="241"/>
      <c r="M316" s="241"/>
      <c r="N316" s="258"/>
      <c r="O316" s="240"/>
      <c r="P316" s="240"/>
      <c r="Q316" s="258"/>
      <c r="R316" s="274">
        <f>SUMIF(Physics!$B$4:$B$1000,$C316,Physics!$C$4:$C$1000)+SUMIF(IITPhysics!$B$4:$B$1000,$C316,IITPhysics!$C$4:$C$1000)+SUMIF(Chem!$B$4:$B$1000,$C316,Chem!$C$4:$C$1000)+SUMIF(IITChem!$B$4:$B$1000,$C316,IITChem!$C$4:$C$1000)+SUMIF(Maths!$B$4:$B$1000,$C316,Maths!$C$4:$C$1000)+SUMIF(IITMaths!$B$4:$B$1000,$C316,IITMaths!$C$4:$C$1000)+SUMIF(Bio!$B$4:$B$1000,$C316,Bio!$C$4:$C$1000)+SUMIF(FourthLecture!$B$4:$B$1000,$C316,FourthLecture!$C$4:$C$1000)+SUMIF(OtherSubjects!$B$4:$B$1000,$C316,OtherSubjects!$C$4:$C$1000)</f>
        <v>0</v>
      </c>
      <c r="S316" s="269">
        <f>SUMIF(Physics!$P$4:$P$1000,$C316,Physics!$Q$4:$Q$1000)+SUMIF(IITPhysics!$P$4:$P$1000,$C316,IITPhysics!$Q$4:$Q$1000)+SUMIF(Chem!$P$4:$P$1000,$C316,Chem!$Q$4:$Q$1000)+SUMIF(IITChem!$P$4:$P$1000,$C316,IITChem!$Q$4:$Q$1000)+SUMIF(Maths!$P$4:$P$1000,$C316,Maths!$Q$4:$Q$1000)+SUMIF(IITMaths!$P$4:$P$1000,$C316,IITMaths!$Q$4:$Q$1000)+SUMIF(Bio!$P$4:$P$1000,$C316,Bio!$Q$4:$Q$1000)+SUMIF(FourthLecture!$P$4:$P$1000,$C316,FourthLecture!$Q$4:$Q$1000)+SUMIF(OtherSubjects!$P$4:$P$1000,$C316,OtherSubjects!$Q$4:$Q$1000)</f>
        <v>0</v>
      </c>
    </row>
    <row r="317" spans="1:19">
      <c r="A317" s="239">
        <v>313</v>
      </c>
      <c r="B317" s="240" t="s">
        <v>555</v>
      </c>
      <c r="C317" s="240"/>
      <c r="D317" s="241"/>
      <c r="E317" s="241"/>
      <c r="F317" s="241"/>
      <c r="G317" s="241"/>
      <c r="H317" s="241"/>
      <c r="I317" s="241"/>
      <c r="J317" s="260"/>
      <c r="K317" s="241"/>
      <c r="L317" s="241"/>
      <c r="M317" s="241"/>
      <c r="N317" s="258"/>
      <c r="O317" s="240"/>
      <c r="P317" s="240"/>
      <c r="Q317" s="258"/>
      <c r="R317" s="274">
        <f>SUMIF(Physics!$B$4:$B$1000,$C317,Physics!$C$4:$C$1000)+SUMIF(IITPhysics!$B$4:$B$1000,$C317,IITPhysics!$C$4:$C$1000)+SUMIF(Chem!$B$4:$B$1000,$C317,Chem!$C$4:$C$1000)+SUMIF(IITChem!$B$4:$B$1000,$C317,IITChem!$C$4:$C$1000)+SUMIF(Maths!$B$4:$B$1000,$C317,Maths!$C$4:$C$1000)+SUMIF(IITMaths!$B$4:$B$1000,$C317,IITMaths!$C$4:$C$1000)+SUMIF(Bio!$B$4:$B$1000,$C317,Bio!$C$4:$C$1000)+SUMIF(FourthLecture!$B$4:$B$1000,$C317,FourthLecture!$C$4:$C$1000)+SUMIF(OtherSubjects!$B$4:$B$1000,$C317,OtherSubjects!$C$4:$C$1000)</f>
        <v>0</v>
      </c>
      <c r="S317" s="269">
        <f>SUMIF(Physics!$P$4:$P$1000,$C317,Physics!$Q$4:$Q$1000)+SUMIF(IITPhysics!$P$4:$P$1000,$C317,IITPhysics!$Q$4:$Q$1000)+SUMIF(Chem!$P$4:$P$1000,$C317,Chem!$Q$4:$Q$1000)+SUMIF(IITChem!$P$4:$P$1000,$C317,IITChem!$Q$4:$Q$1000)+SUMIF(Maths!$P$4:$P$1000,$C317,Maths!$Q$4:$Q$1000)+SUMIF(IITMaths!$P$4:$P$1000,$C317,IITMaths!$Q$4:$Q$1000)+SUMIF(Bio!$P$4:$P$1000,$C317,Bio!$Q$4:$Q$1000)+SUMIF(FourthLecture!$P$4:$P$1000,$C317,FourthLecture!$Q$4:$Q$1000)+SUMIF(OtherSubjects!$P$4:$P$1000,$C317,OtherSubjects!$Q$4:$Q$1000)</f>
        <v>0</v>
      </c>
    </row>
    <row r="318" spans="1:19">
      <c r="A318" s="239">
        <v>314</v>
      </c>
      <c r="B318" s="240" t="s">
        <v>556</v>
      </c>
      <c r="C318" s="240"/>
      <c r="D318" s="241"/>
      <c r="E318" s="241"/>
      <c r="F318" s="241"/>
      <c r="G318" s="241"/>
      <c r="H318" s="241"/>
      <c r="I318" s="241"/>
      <c r="J318" s="260"/>
      <c r="K318" s="241"/>
      <c r="L318" s="241"/>
      <c r="M318" s="241"/>
      <c r="N318" s="258"/>
      <c r="O318" s="240"/>
      <c r="P318" s="240"/>
      <c r="Q318" s="258"/>
      <c r="R318" s="274">
        <f>SUMIF(Physics!$B$4:$B$1000,$C318,Physics!$C$4:$C$1000)+SUMIF(IITPhysics!$B$4:$B$1000,$C318,IITPhysics!$C$4:$C$1000)+SUMIF(Chem!$B$4:$B$1000,$C318,Chem!$C$4:$C$1000)+SUMIF(IITChem!$B$4:$B$1000,$C318,IITChem!$C$4:$C$1000)+SUMIF(Maths!$B$4:$B$1000,$C318,Maths!$C$4:$C$1000)+SUMIF(IITMaths!$B$4:$B$1000,$C318,IITMaths!$C$4:$C$1000)+SUMIF(Bio!$B$4:$B$1000,$C318,Bio!$C$4:$C$1000)+SUMIF(FourthLecture!$B$4:$B$1000,$C318,FourthLecture!$C$4:$C$1000)+SUMIF(OtherSubjects!$B$4:$B$1000,$C318,OtherSubjects!$C$4:$C$1000)</f>
        <v>0</v>
      </c>
      <c r="S318" s="269">
        <f>SUMIF(Physics!$P$4:$P$1000,$C318,Physics!$Q$4:$Q$1000)+SUMIF(IITPhysics!$P$4:$P$1000,$C318,IITPhysics!$Q$4:$Q$1000)+SUMIF(Chem!$P$4:$P$1000,$C318,Chem!$Q$4:$Q$1000)+SUMIF(IITChem!$P$4:$P$1000,$C318,IITChem!$Q$4:$Q$1000)+SUMIF(Maths!$P$4:$P$1000,$C318,Maths!$Q$4:$Q$1000)+SUMIF(IITMaths!$P$4:$P$1000,$C318,IITMaths!$Q$4:$Q$1000)+SUMIF(Bio!$P$4:$P$1000,$C318,Bio!$Q$4:$Q$1000)+SUMIF(FourthLecture!$P$4:$P$1000,$C318,FourthLecture!$Q$4:$Q$1000)+SUMIF(OtherSubjects!$P$4:$P$1000,$C318,OtherSubjects!$Q$4:$Q$1000)</f>
        <v>0</v>
      </c>
    </row>
    <row r="319" spans="1:19">
      <c r="A319" s="239">
        <v>315</v>
      </c>
      <c r="B319" s="240" t="s">
        <v>557</v>
      </c>
      <c r="C319" s="240"/>
      <c r="D319" s="241"/>
      <c r="E319" s="241"/>
      <c r="F319" s="241"/>
      <c r="G319" s="241"/>
      <c r="H319" s="241"/>
      <c r="I319" s="241"/>
      <c r="J319" s="260"/>
      <c r="K319" s="241"/>
      <c r="L319" s="241"/>
      <c r="M319" s="241"/>
      <c r="N319" s="258"/>
      <c r="O319" s="240"/>
      <c r="P319" s="240"/>
      <c r="Q319" s="258"/>
      <c r="R319" s="274">
        <f>SUMIF(Physics!$B$4:$B$1000,$C319,Physics!$C$4:$C$1000)+SUMIF(IITPhysics!$B$4:$B$1000,$C319,IITPhysics!$C$4:$C$1000)+SUMIF(Chem!$B$4:$B$1000,$C319,Chem!$C$4:$C$1000)+SUMIF(IITChem!$B$4:$B$1000,$C319,IITChem!$C$4:$C$1000)+SUMIF(Maths!$B$4:$B$1000,$C319,Maths!$C$4:$C$1000)+SUMIF(IITMaths!$B$4:$B$1000,$C319,IITMaths!$C$4:$C$1000)+SUMIF(Bio!$B$4:$B$1000,$C319,Bio!$C$4:$C$1000)+SUMIF(FourthLecture!$B$4:$B$1000,$C319,FourthLecture!$C$4:$C$1000)+SUMIF(OtherSubjects!$B$4:$B$1000,$C319,OtherSubjects!$C$4:$C$1000)</f>
        <v>0</v>
      </c>
      <c r="S319" s="269">
        <f>SUMIF(Physics!$P$4:$P$1000,$C319,Physics!$Q$4:$Q$1000)+SUMIF(IITPhysics!$P$4:$P$1000,$C319,IITPhysics!$Q$4:$Q$1000)+SUMIF(Chem!$P$4:$P$1000,$C319,Chem!$Q$4:$Q$1000)+SUMIF(IITChem!$P$4:$P$1000,$C319,IITChem!$Q$4:$Q$1000)+SUMIF(Maths!$P$4:$P$1000,$C319,Maths!$Q$4:$Q$1000)+SUMIF(IITMaths!$P$4:$P$1000,$C319,IITMaths!$Q$4:$Q$1000)+SUMIF(Bio!$P$4:$P$1000,$C319,Bio!$Q$4:$Q$1000)+SUMIF(FourthLecture!$P$4:$P$1000,$C319,FourthLecture!$Q$4:$Q$1000)+SUMIF(OtherSubjects!$P$4:$P$1000,$C319,OtherSubjects!$Q$4:$Q$1000)</f>
        <v>0</v>
      </c>
    </row>
    <row r="320" spans="1:19">
      <c r="A320" s="239">
        <v>316</v>
      </c>
      <c r="B320" s="240" t="s">
        <v>558</v>
      </c>
      <c r="C320" s="240"/>
      <c r="D320" s="241"/>
      <c r="E320" s="241"/>
      <c r="F320" s="241"/>
      <c r="G320" s="241"/>
      <c r="H320" s="241"/>
      <c r="I320" s="241"/>
      <c r="J320" s="260"/>
      <c r="K320" s="241"/>
      <c r="L320" s="241"/>
      <c r="M320" s="241"/>
      <c r="N320" s="258"/>
      <c r="O320" s="240"/>
      <c r="P320" s="240"/>
      <c r="Q320" s="258"/>
      <c r="R320" s="274">
        <f>SUMIF(Physics!$B$4:$B$1000,$C320,Physics!$C$4:$C$1000)+SUMIF(IITPhysics!$B$4:$B$1000,$C320,IITPhysics!$C$4:$C$1000)+SUMIF(Chem!$B$4:$B$1000,$C320,Chem!$C$4:$C$1000)+SUMIF(IITChem!$B$4:$B$1000,$C320,IITChem!$C$4:$C$1000)+SUMIF(Maths!$B$4:$B$1000,$C320,Maths!$C$4:$C$1000)+SUMIF(IITMaths!$B$4:$B$1000,$C320,IITMaths!$C$4:$C$1000)+SUMIF(Bio!$B$4:$B$1000,$C320,Bio!$C$4:$C$1000)+SUMIF(FourthLecture!$B$4:$B$1000,$C320,FourthLecture!$C$4:$C$1000)+SUMIF(OtherSubjects!$B$4:$B$1000,$C320,OtherSubjects!$C$4:$C$1000)</f>
        <v>0</v>
      </c>
      <c r="S320" s="269">
        <f>SUMIF(Physics!$P$4:$P$1000,$C320,Physics!$Q$4:$Q$1000)+SUMIF(IITPhysics!$P$4:$P$1000,$C320,IITPhysics!$Q$4:$Q$1000)+SUMIF(Chem!$P$4:$P$1000,$C320,Chem!$Q$4:$Q$1000)+SUMIF(IITChem!$P$4:$P$1000,$C320,IITChem!$Q$4:$Q$1000)+SUMIF(Maths!$P$4:$P$1000,$C320,Maths!$Q$4:$Q$1000)+SUMIF(IITMaths!$P$4:$P$1000,$C320,IITMaths!$Q$4:$Q$1000)+SUMIF(Bio!$P$4:$P$1000,$C320,Bio!$Q$4:$Q$1000)+SUMIF(FourthLecture!$P$4:$P$1000,$C320,FourthLecture!$Q$4:$Q$1000)+SUMIF(OtherSubjects!$P$4:$P$1000,$C320,OtherSubjects!$Q$4:$Q$1000)</f>
        <v>0</v>
      </c>
    </row>
    <row r="321" spans="1:19">
      <c r="A321" s="239">
        <v>317</v>
      </c>
      <c r="B321" s="240" t="s">
        <v>559</v>
      </c>
      <c r="C321" s="240"/>
      <c r="D321" s="241"/>
      <c r="E321" s="241"/>
      <c r="F321" s="241"/>
      <c r="G321" s="241"/>
      <c r="H321" s="241"/>
      <c r="I321" s="241"/>
      <c r="J321" s="260"/>
      <c r="K321" s="241"/>
      <c r="L321" s="241"/>
      <c r="M321" s="241"/>
      <c r="N321" s="258"/>
      <c r="O321" s="240"/>
      <c r="P321" s="240"/>
      <c r="Q321" s="258"/>
      <c r="R321" s="274">
        <f>SUMIF(Physics!$B$4:$B$1000,$C321,Physics!$C$4:$C$1000)+SUMIF(IITPhysics!$B$4:$B$1000,$C321,IITPhysics!$C$4:$C$1000)+SUMIF(Chem!$B$4:$B$1000,$C321,Chem!$C$4:$C$1000)+SUMIF(IITChem!$B$4:$B$1000,$C321,IITChem!$C$4:$C$1000)+SUMIF(Maths!$B$4:$B$1000,$C321,Maths!$C$4:$C$1000)+SUMIF(IITMaths!$B$4:$B$1000,$C321,IITMaths!$C$4:$C$1000)+SUMIF(Bio!$B$4:$B$1000,$C321,Bio!$C$4:$C$1000)+SUMIF(FourthLecture!$B$4:$B$1000,$C321,FourthLecture!$C$4:$C$1000)+SUMIF(OtherSubjects!$B$4:$B$1000,$C321,OtherSubjects!$C$4:$C$1000)</f>
        <v>0</v>
      </c>
      <c r="S321" s="269">
        <f>SUMIF(Physics!$P$4:$P$1000,$C321,Physics!$Q$4:$Q$1000)+SUMIF(IITPhysics!$P$4:$P$1000,$C321,IITPhysics!$Q$4:$Q$1000)+SUMIF(Chem!$P$4:$P$1000,$C321,Chem!$Q$4:$Q$1000)+SUMIF(IITChem!$P$4:$P$1000,$C321,IITChem!$Q$4:$Q$1000)+SUMIF(Maths!$P$4:$P$1000,$C321,Maths!$Q$4:$Q$1000)+SUMIF(IITMaths!$P$4:$P$1000,$C321,IITMaths!$Q$4:$Q$1000)+SUMIF(Bio!$P$4:$P$1000,$C321,Bio!$Q$4:$Q$1000)+SUMIF(FourthLecture!$P$4:$P$1000,$C321,FourthLecture!$Q$4:$Q$1000)+SUMIF(OtherSubjects!$P$4:$P$1000,$C321,OtherSubjects!$Q$4:$Q$1000)</f>
        <v>0</v>
      </c>
    </row>
    <row r="322" spans="1:19">
      <c r="A322" s="239">
        <v>318</v>
      </c>
      <c r="B322" s="240" t="s">
        <v>560</v>
      </c>
      <c r="C322" s="240"/>
      <c r="D322" s="241"/>
      <c r="E322" s="241"/>
      <c r="F322" s="241"/>
      <c r="G322" s="241"/>
      <c r="H322" s="241"/>
      <c r="I322" s="241"/>
      <c r="J322" s="260"/>
      <c r="K322" s="241"/>
      <c r="L322" s="241"/>
      <c r="M322" s="241"/>
      <c r="N322" s="258"/>
      <c r="O322" s="240"/>
      <c r="P322" s="240"/>
      <c r="Q322" s="258"/>
      <c r="R322" s="274">
        <f>SUMIF(Physics!$B$4:$B$1000,$C322,Physics!$C$4:$C$1000)+SUMIF(IITPhysics!$B$4:$B$1000,$C322,IITPhysics!$C$4:$C$1000)+SUMIF(Chem!$B$4:$B$1000,$C322,Chem!$C$4:$C$1000)+SUMIF(IITChem!$B$4:$B$1000,$C322,IITChem!$C$4:$C$1000)+SUMIF(Maths!$B$4:$B$1000,$C322,Maths!$C$4:$C$1000)+SUMIF(IITMaths!$B$4:$B$1000,$C322,IITMaths!$C$4:$C$1000)+SUMIF(Bio!$B$4:$B$1000,$C322,Bio!$C$4:$C$1000)+SUMIF(FourthLecture!$B$4:$B$1000,$C322,FourthLecture!$C$4:$C$1000)+SUMIF(OtherSubjects!$B$4:$B$1000,$C322,OtherSubjects!$C$4:$C$1000)</f>
        <v>0</v>
      </c>
      <c r="S322" s="269">
        <f>SUMIF(Physics!$P$4:$P$1000,$C322,Physics!$Q$4:$Q$1000)+SUMIF(IITPhysics!$P$4:$P$1000,$C322,IITPhysics!$Q$4:$Q$1000)+SUMIF(Chem!$P$4:$P$1000,$C322,Chem!$Q$4:$Q$1000)+SUMIF(IITChem!$P$4:$P$1000,$C322,IITChem!$Q$4:$Q$1000)+SUMIF(Maths!$P$4:$P$1000,$C322,Maths!$Q$4:$Q$1000)+SUMIF(IITMaths!$P$4:$P$1000,$C322,IITMaths!$Q$4:$Q$1000)+SUMIF(Bio!$P$4:$P$1000,$C322,Bio!$Q$4:$Q$1000)+SUMIF(FourthLecture!$P$4:$P$1000,$C322,FourthLecture!$Q$4:$Q$1000)+SUMIF(OtherSubjects!$P$4:$P$1000,$C322,OtherSubjects!$Q$4:$Q$1000)</f>
        <v>0</v>
      </c>
    </row>
    <row r="323" spans="1:19">
      <c r="A323" s="239">
        <v>319</v>
      </c>
      <c r="B323" s="240" t="s">
        <v>561</v>
      </c>
      <c r="C323" s="240"/>
      <c r="D323" s="241"/>
      <c r="E323" s="241"/>
      <c r="F323" s="241"/>
      <c r="G323" s="241"/>
      <c r="H323" s="241"/>
      <c r="I323" s="241"/>
      <c r="J323" s="260"/>
      <c r="K323" s="241"/>
      <c r="L323" s="241"/>
      <c r="M323" s="241"/>
      <c r="N323" s="258"/>
      <c r="O323" s="240"/>
      <c r="P323" s="240"/>
      <c r="Q323" s="258"/>
      <c r="R323" s="274">
        <f>SUMIF(Physics!$B$4:$B$1000,$C323,Physics!$C$4:$C$1000)+SUMIF(IITPhysics!$B$4:$B$1000,$C323,IITPhysics!$C$4:$C$1000)+SUMIF(Chem!$B$4:$B$1000,$C323,Chem!$C$4:$C$1000)+SUMIF(IITChem!$B$4:$B$1000,$C323,IITChem!$C$4:$C$1000)+SUMIF(Maths!$B$4:$B$1000,$C323,Maths!$C$4:$C$1000)+SUMIF(IITMaths!$B$4:$B$1000,$C323,IITMaths!$C$4:$C$1000)+SUMIF(Bio!$B$4:$B$1000,$C323,Bio!$C$4:$C$1000)+SUMIF(FourthLecture!$B$4:$B$1000,$C323,FourthLecture!$C$4:$C$1000)+SUMIF(OtherSubjects!$B$4:$B$1000,$C323,OtherSubjects!$C$4:$C$1000)</f>
        <v>0</v>
      </c>
      <c r="S323" s="269">
        <f>SUMIF(Physics!$P$4:$P$1000,$C323,Physics!$Q$4:$Q$1000)+SUMIF(IITPhysics!$P$4:$P$1000,$C323,IITPhysics!$Q$4:$Q$1000)+SUMIF(Chem!$P$4:$P$1000,$C323,Chem!$Q$4:$Q$1000)+SUMIF(IITChem!$P$4:$P$1000,$C323,IITChem!$Q$4:$Q$1000)+SUMIF(Maths!$P$4:$P$1000,$C323,Maths!$Q$4:$Q$1000)+SUMIF(IITMaths!$P$4:$P$1000,$C323,IITMaths!$Q$4:$Q$1000)+SUMIF(Bio!$P$4:$P$1000,$C323,Bio!$Q$4:$Q$1000)+SUMIF(FourthLecture!$P$4:$P$1000,$C323,FourthLecture!$Q$4:$Q$1000)+SUMIF(OtherSubjects!$P$4:$P$1000,$C323,OtherSubjects!$Q$4:$Q$1000)</f>
        <v>0</v>
      </c>
    </row>
    <row r="324" spans="1:19">
      <c r="A324" s="239">
        <v>320</v>
      </c>
      <c r="B324" s="240" t="s">
        <v>562</v>
      </c>
      <c r="C324" s="240"/>
      <c r="D324" s="241"/>
      <c r="E324" s="241"/>
      <c r="F324" s="241"/>
      <c r="G324" s="241"/>
      <c r="H324" s="241"/>
      <c r="I324" s="241"/>
      <c r="J324" s="260"/>
      <c r="K324" s="241"/>
      <c r="L324" s="241"/>
      <c r="M324" s="241"/>
      <c r="N324" s="258"/>
      <c r="O324" s="240"/>
      <c r="P324" s="240"/>
      <c r="Q324" s="258"/>
      <c r="R324" s="274">
        <f>SUMIF(Physics!$B$4:$B$1000,$C324,Physics!$C$4:$C$1000)+SUMIF(IITPhysics!$B$4:$B$1000,$C324,IITPhysics!$C$4:$C$1000)+SUMIF(Chem!$B$4:$B$1000,$C324,Chem!$C$4:$C$1000)+SUMIF(IITChem!$B$4:$B$1000,$C324,IITChem!$C$4:$C$1000)+SUMIF(Maths!$B$4:$B$1000,$C324,Maths!$C$4:$C$1000)+SUMIF(IITMaths!$B$4:$B$1000,$C324,IITMaths!$C$4:$C$1000)+SUMIF(Bio!$B$4:$B$1000,$C324,Bio!$C$4:$C$1000)+SUMIF(FourthLecture!$B$4:$B$1000,$C324,FourthLecture!$C$4:$C$1000)+SUMIF(OtherSubjects!$B$4:$B$1000,$C324,OtherSubjects!$C$4:$C$1000)</f>
        <v>0</v>
      </c>
      <c r="S324" s="269">
        <f>SUMIF(Physics!$P$4:$P$1000,$C324,Physics!$Q$4:$Q$1000)+SUMIF(IITPhysics!$P$4:$P$1000,$C324,IITPhysics!$Q$4:$Q$1000)+SUMIF(Chem!$P$4:$P$1000,$C324,Chem!$Q$4:$Q$1000)+SUMIF(IITChem!$P$4:$P$1000,$C324,IITChem!$Q$4:$Q$1000)+SUMIF(Maths!$P$4:$P$1000,$C324,Maths!$Q$4:$Q$1000)+SUMIF(IITMaths!$P$4:$P$1000,$C324,IITMaths!$Q$4:$Q$1000)+SUMIF(Bio!$P$4:$P$1000,$C324,Bio!$Q$4:$Q$1000)+SUMIF(FourthLecture!$P$4:$P$1000,$C324,FourthLecture!$Q$4:$Q$1000)+SUMIF(OtherSubjects!$P$4:$P$1000,$C324,OtherSubjects!$Q$4:$Q$1000)</f>
        <v>0</v>
      </c>
    </row>
    <row r="325" spans="1:19">
      <c r="A325" s="239">
        <v>321</v>
      </c>
      <c r="B325" s="240" t="s">
        <v>563</v>
      </c>
      <c r="C325" s="240"/>
      <c r="D325" s="241"/>
      <c r="E325" s="241"/>
      <c r="F325" s="241"/>
      <c r="G325" s="241"/>
      <c r="H325" s="241"/>
      <c r="I325" s="241"/>
      <c r="J325" s="260"/>
      <c r="K325" s="241"/>
      <c r="L325" s="241"/>
      <c r="M325" s="241"/>
      <c r="N325" s="258"/>
      <c r="O325" s="240"/>
      <c r="P325" s="240"/>
      <c r="Q325" s="258"/>
      <c r="R325" s="274">
        <f>SUMIF(Physics!$B$4:$B$1000,$C325,Physics!$C$4:$C$1000)+SUMIF(IITPhysics!$B$4:$B$1000,$C325,IITPhysics!$C$4:$C$1000)+SUMIF(Chem!$B$4:$B$1000,$C325,Chem!$C$4:$C$1000)+SUMIF(IITChem!$B$4:$B$1000,$C325,IITChem!$C$4:$C$1000)+SUMIF(Maths!$B$4:$B$1000,$C325,Maths!$C$4:$C$1000)+SUMIF(IITMaths!$B$4:$B$1000,$C325,IITMaths!$C$4:$C$1000)+SUMIF(Bio!$B$4:$B$1000,$C325,Bio!$C$4:$C$1000)+SUMIF(FourthLecture!$B$4:$B$1000,$C325,FourthLecture!$C$4:$C$1000)+SUMIF(OtherSubjects!$B$4:$B$1000,$C325,OtherSubjects!$C$4:$C$1000)</f>
        <v>0</v>
      </c>
      <c r="S325" s="269">
        <f>SUMIF(Physics!$P$4:$P$1000,$C325,Physics!$Q$4:$Q$1000)+SUMIF(IITPhysics!$P$4:$P$1000,$C325,IITPhysics!$Q$4:$Q$1000)+SUMIF(Chem!$P$4:$P$1000,$C325,Chem!$Q$4:$Q$1000)+SUMIF(IITChem!$P$4:$P$1000,$C325,IITChem!$Q$4:$Q$1000)+SUMIF(Maths!$P$4:$P$1000,$C325,Maths!$Q$4:$Q$1000)+SUMIF(IITMaths!$P$4:$P$1000,$C325,IITMaths!$Q$4:$Q$1000)+SUMIF(Bio!$P$4:$P$1000,$C325,Bio!$Q$4:$Q$1000)+SUMIF(FourthLecture!$P$4:$P$1000,$C325,FourthLecture!$Q$4:$Q$1000)+SUMIF(OtherSubjects!$P$4:$P$1000,$C325,OtherSubjects!$Q$4:$Q$1000)</f>
        <v>0</v>
      </c>
    </row>
    <row r="326" spans="1:19">
      <c r="A326" s="239">
        <v>322</v>
      </c>
      <c r="B326" s="240" t="s">
        <v>564</v>
      </c>
      <c r="C326" s="240"/>
      <c r="D326" s="241"/>
      <c r="E326" s="241"/>
      <c r="F326" s="241"/>
      <c r="G326" s="241"/>
      <c r="H326" s="241"/>
      <c r="I326" s="241"/>
      <c r="J326" s="260"/>
      <c r="K326" s="241"/>
      <c r="L326" s="241"/>
      <c r="M326" s="241"/>
      <c r="N326" s="258"/>
      <c r="O326" s="240"/>
      <c r="P326" s="240"/>
      <c r="Q326" s="258"/>
      <c r="R326" s="274">
        <f>SUMIF(Physics!$B$4:$B$1000,$C326,Physics!$C$4:$C$1000)+SUMIF(IITPhysics!$B$4:$B$1000,$C326,IITPhysics!$C$4:$C$1000)+SUMIF(Chem!$B$4:$B$1000,$C326,Chem!$C$4:$C$1000)+SUMIF(IITChem!$B$4:$B$1000,$C326,IITChem!$C$4:$C$1000)+SUMIF(Maths!$B$4:$B$1000,$C326,Maths!$C$4:$C$1000)+SUMIF(IITMaths!$B$4:$B$1000,$C326,IITMaths!$C$4:$C$1000)+SUMIF(Bio!$B$4:$B$1000,$C326,Bio!$C$4:$C$1000)+SUMIF(FourthLecture!$B$4:$B$1000,$C326,FourthLecture!$C$4:$C$1000)+SUMIF(OtherSubjects!$B$4:$B$1000,$C326,OtherSubjects!$C$4:$C$1000)</f>
        <v>0</v>
      </c>
      <c r="S326" s="269">
        <f>SUMIF(Physics!$P$4:$P$1000,$C326,Physics!$Q$4:$Q$1000)+SUMIF(IITPhysics!$P$4:$P$1000,$C326,IITPhysics!$Q$4:$Q$1000)+SUMIF(Chem!$P$4:$P$1000,$C326,Chem!$Q$4:$Q$1000)+SUMIF(IITChem!$P$4:$P$1000,$C326,IITChem!$Q$4:$Q$1000)+SUMIF(Maths!$P$4:$P$1000,$C326,Maths!$Q$4:$Q$1000)+SUMIF(IITMaths!$P$4:$P$1000,$C326,IITMaths!$Q$4:$Q$1000)+SUMIF(Bio!$P$4:$P$1000,$C326,Bio!$Q$4:$Q$1000)+SUMIF(FourthLecture!$P$4:$P$1000,$C326,FourthLecture!$Q$4:$Q$1000)+SUMIF(OtherSubjects!$P$4:$P$1000,$C326,OtherSubjects!$Q$4:$Q$1000)</f>
        <v>0</v>
      </c>
    </row>
    <row r="327" spans="1:19">
      <c r="A327" s="239">
        <v>323</v>
      </c>
      <c r="B327" s="240" t="s">
        <v>565</v>
      </c>
      <c r="C327" s="240"/>
      <c r="D327" s="241"/>
      <c r="E327" s="241"/>
      <c r="F327" s="241"/>
      <c r="G327" s="241"/>
      <c r="H327" s="241"/>
      <c r="I327" s="241"/>
      <c r="J327" s="260"/>
      <c r="K327" s="241"/>
      <c r="L327" s="241"/>
      <c r="M327" s="241"/>
      <c r="N327" s="258"/>
      <c r="O327" s="240"/>
      <c r="P327" s="240"/>
      <c r="Q327" s="258"/>
      <c r="R327" s="274">
        <f>SUMIF(Physics!$B$4:$B$1000,$C327,Physics!$C$4:$C$1000)+SUMIF(IITPhysics!$B$4:$B$1000,$C327,IITPhysics!$C$4:$C$1000)+SUMIF(Chem!$B$4:$B$1000,$C327,Chem!$C$4:$C$1000)+SUMIF(IITChem!$B$4:$B$1000,$C327,IITChem!$C$4:$C$1000)+SUMIF(Maths!$B$4:$B$1000,$C327,Maths!$C$4:$C$1000)+SUMIF(IITMaths!$B$4:$B$1000,$C327,IITMaths!$C$4:$C$1000)+SUMIF(Bio!$B$4:$B$1000,$C327,Bio!$C$4:$C$1000)+SUMIF(FourthLecture!$B$4:$B$1000,$C327,FourthLecture!$C$4:$C$1000)+SUMIF(OtherSubjects!$B$4:$B$1000,$C327,OtherSubjects!$C$4:$C$1000)</f>
        <v>0</v>
      </c>
      <c r="S327" s="269">
        <f>SUMIF(Physics!$P$4:$P$1000,$C327,Physics!$Q$4:$Q$1000)+SUMIF(IITPhysics!$P$4:$P$1000,$C327,IITPhysics!$Q$4:$Q$1000)+SUMIF(Chem!$P$4:$P$1000,$C327,Chem!$Q$4:$Q$1000)+SUMIF(IITChem!$P$4:$P$1000,$C327,IITChem!$Q$4:$Q$1000)+SUMIF(Maths!$P$4:$P$1000,$C327,Maths!$Q$4:$Q$1000)+SUMIF(IITMaths!$P$4:$P$1000,$C327,IITMaths!$Q$4:$Q$1000)+SUMIF(Bio!$P$4:$P$1000,$C327,Bio!$Q$4:$Q$1000)+SUMIF(FourthLecture!$P$4:$P$1000,$C327,FourthLecture!$Q$4:$Q$1000)+SUMIF(OtherSubjects!$P$4:$P$1000,$C327,OtherSubjects!$Q$4:$Q$1000)</f>
        <v>0</v>
      </c>
    </row>
    <row r="328" spans="1:19">
      <c r="A328" s="239">
        <v>324</v>
      </c>
      <c r="B328" s="240" t="s">
        <v>566</v>
      </c>
      <c r="C328" s="240"/>
      <c r="D328" s="241"/>
      <c r="E328" s="241"/>
      <c r="F328" s="241"/>
      <c r="G328" s="241"/>
      <c r="H328" s="241"/>
      <c r="I328" s="241"/>
      <c r="J328" s="260"/>
      <c r="K328" s="241"/>
      <c r="L328" s="241"/>
      <c r="M328" s="241"/>
      <c r="N328" s="258"/>
      <c r="O328" s="240"/>
      <c r="P328" s="240"/>
      <c r="Q328" s="258"/>
      <c r="R328" s="274">
        <f>SUMIF(Physics!$B$4:$B$1000,$C328,Physics!$C$4:$C$1000)+SUMIF(IITPhysics!$B$4:$B$1000,$C328,IITPhysics!$C$4:$C$1000)+SUMIF(Chem!$B$4:$B$1000,$C328,Chem!$C$4:$C$1000)+SUMIF(IITChem!$B$4:$B$1000,$C328,IITChem!$C$4:$C$1000)+SUMIF(Maths!$B$4:$B$1000,$C328,Maths!$C$4:$C$1000)+SUMIF(IITMaths!$B$4:$B$1000,$C328,IITMaths!$C$4:$C$1000)+SUMIF(Bio!$B$4:$B$1000,$C328,Bio!$C$4:$C$1000)+SUMIF(FourthLecture!$B$4:$B$1000,$C328,FourthLecture!$C$4:$C$1000)+SUMIF(OtherSubjects!$B$4:$B$1000,$C328,OtherSubjects!$C$4:$C$1000)</f>
        <v>0</v>
      </c>
      <c r="S328" s="269">
        <f>SUMIF(Physics!$P$4:$P$1000,$C328,Physics!$Q$4:$Q$1000)+SUMIF(IITPhysics!$P$4:$P$1000,$C328,IITPhysics!$Q$4:$Q$1000)+SUMIF(Chem!$P$4:$P$1000,$C328,Chem!$Q$4:$Q$1000)+SUMIF(IITChem!$P$4:$P$1000,$C328,IITChem!$Q$4:$Q$1000)+SUMIF(Maths!$P$4:$P$1000,$C328,Maths!$Q$4:$Q$1000)+SUMIF(IITMaths!$P$4:$P$1000,$C328,IITMaths!$Q$4:$Q$1000)+SUMIF(Bio!$P$4:$P$1000,$C328,Bio!$Q$4:$Q$1000)+SUMIF(FourthLecture!$P$4:$P$1000,$C328,FourthLecture!$Q$4:$Q$1000)+SUMIF(OtherSubjects!$P$4:$P$1000,$C328,OtherSubjects!$Q$4:$Q$1000)</f>
        <v>0</v>
      </c>
    </row>
    <row r="329" spans="1:19">
      <c r="A329" s="239">
        <v>325</v>
      </c>
      <c r="B329" s="240" t="s">
        <v>567</v>
      </c>
      <c r="C329" s="240"/>
      <c r="D329" s="241"/>
      <c r="E329" s="241"/>
      <c r="F329" s="241"/>
      <c r="G329" s="241"/>
      <c r="H329" s="241"/>
      <c r="I329" s="241"/>
      <c r="J329" s="260"/>
      <c r="K329" s="241"/>
      <c r="L329" s="241"/>
      <c r="M329" s="241"/>
      <c r="N329" s="258"/>
      <c r="O329" s="240"/>
      <c r="P329" s="240"/>
      <c r="Q329" s="258"/>
      <c r="R329" s="274">
        <f>SUMIF(Physics!$B$4:$B$1000,$C329,Physics!$C$4:$C$1000)+SUMIF(IITPhysics!$B$4:$B$1000,$C329,IITPhysics!$C$4:$C$1000)+SUMIF(Chem!$B$4:$B$1000,$C329,Chem!$C$4:$C$1000)+SUMIF(IITChem!$B$4:$B$1000,$C329,IITChem!$C$4:$C$1000)+SUMIF(Maths!$B$4:$B$1000,$C329,Maths!$C$4:$C$1000)+SUMIF(IITMaths!$B$4:$B$1000,$C329,IITMaths!$C$4:$C$1000)+SUMIF(Bio!$B$4:$B$1000,$C329,Bio!$C$4:$C$1000)+SUMIF(FourthLecture!$B$4:$B$1000,$C329,FourthLecture!$C$4:$C$1000)+SUMIF(OtherSubjects!$B$4:$B$1000,$C329,OtherSubjects!$C$4:$C$1000)</f>
        <v>0</v>
      </c>
      <c r="S329" s="269">
        <f>SUMIF(Physics!$P$4:$P$1000,$C329,Physics!$Q$4:$Q$1000)+SUMIF(IITPhysics!$P$4:$P$1000,$C329,IITPhysics!$Q$4:$Q$1000)+SUMIF(Chem!$P$4:$P$1000,$C329,Chem!$Q$4:$Q$1000)+SUMIF(IITChem!$P$4:$P$1000,$C329,IITChem!$Q$4:$Q$1000)+SUMIF(Maths!$P$4:$P$1000,$C329,Maths!$Q$4:$Q$1000)+SUMIF(IITMaths!$P$4:$P$1000,$C329,IITMaths!$Q$4:$Q$1000)+SUMIF(Bio!$P$4:$P$1000,$C329,Bio!$Q$4:$Q$1000)+SUMIF(FourthLecture!$P$4:$P$1000,$C329,FourthLecture!$Q$4:$Q$1000)+SUMIF(OtherSubjects!$P$4:$P$1000,$C329,OtherSubjects!$Q$4:$Q$1000)</f>
        <v>0</v>
      </c>
    </row>
    <row r="330" spans="1:19">
      <c r="A330" s="239">
        <v>326</v>
      </c>
      <c r="B330" s="240" t="s">
        <v>568</v>
      </c>
      <c r="C330" s="240"/>
      <c r="D330" s="241"/>
      <c r="E330" s="241"/>
      <c r="F330" s="241"/>
      <c r="G330" s="241"/>
      <c r="H330" s="241"/>
      <c r="I330" s="241"/>
      <c r="J330" s="260"/>
      <c r="K330" s="241"/>
      <c r="L330" s="241"/>
      <c r="M330" s="241"/>
      <c r="N330" s="258"/>
      <c r="O330" s="240"/>
      <c r="P330" s="240"/>
      <c r="Q330" s="258"/>
      <c r="R330" s="274">
        <f>SUMIF(Physics!$B$4:$B$1000,$C330,Physics!$C$4:$C$1000)+SUMIF(IITPhysics!$B$4:$B$1000,$C330,IITPhysics!$C$4:$C$1000)+SUMIF(Chem!$B$4:$B$1000,$C330,Chem!$C$4:$C$1000)+SUMIF(IITChem!$B$4:$B$1000,$C330,IITChem!$C$4:$C$1000)+SUMIF(Maths!$B$4:$B$1000,$C330,Maths!$C$4:$C$1000)+SUMIF(IITMaths!$B$4:$B$1000,$C330,IITMaths!$C$4:$C$1000)+SUMIF(Bio!$B$4:$B$1000,$C330,Bio!$C$4:$C$1000)+SUMIF(FourthLecture!$B$4:$B$1000,$C330,FourthLecture!$C$4:$C$1000)+SUMIF(OtherSubjects!$B$4:$B$1000,$C330,OtherSubjects!$C$4:$C$1000)</f>
        <v>0</v>
      </c>
      <c r="S330" s="269">
        <f>SUMIF(Physics!$P$4:$P$1000,$C330,Physics!$Q$4:$Q$1000)+SUMIF(IITPhysics!$P$4:$P$1000,$C330,IITPhysics!$Q$4:$Q$1000)+SUMIF(Chem!$P$4:$P$1000,$C330,Chem!$Q$4:$Q$1000)+SUMIF(IITChem!$P$4:$P$1000,$C330,IITChem!$Q$4:$Q$1000)+SUMIF(Maths!$P$4:$P$1000,$C330,Maths!$Q$4:$Q$1000)+SUMIF(IITMaths!$P$4:$P$1000,$C330,IITMaths!$Q$4:$Q$1000)+SUMIF(Bio!$P$4:$P$1000,$C330,Bio!$Q$4:$Q$1000)+SUMIF(FourthLecture!$P$4:$P$1000,$C330,FourthLecture!$Q$4:$Q$1000)+SUMIF(OtherSubjects!$P$4:$P$1000,$C330,OtherSubjects!$Q$4:$Q$1000)</f>
        <v>0</v>
      </c>
    </row>
    <row r="331" spans="1:19">
      <c r="A331" s="239">
        <v>327</v>
      </c>
      <c r="B331" s="240" t="s">
        <v>569</v>
      </c>
      <c r="C331" s="240"/>
      <c r="D331" s="241"/>
      <c r="E331" s="241"/>
      <c r="F331" s="241"/>
      <c r="G331" s="241"/>
      <c r="H331" s="241"/>
      <c r="I331" s="241"/>
      <c r="J331" s="260"/>
      <c r="K331" s="241"/>
      <c r="L331" s="241"/>
      <c r="M331" s="241"/>
      <c r="N331" s="258"/>
      <c r="O331" s="240"/>
      <c r="P331" s="240"/>
      <c r="Q331" s="258"/>
      <c r="R331" s="274">
        <f>SUMIF(Physics!$B$4:$B$1000,$C331,Physics!$C$4:$C$1000)+SUMIF(IITPhysics!$B$4:$B$1000,$C331,IITPhysics!$C$4:$C$1000)+SUMIF(Chem!$B$4:$B$1000,$C331,Chem!$C$4:$C$1000)+SUMIF(IITChem!$B$4:$B$1000,$C331,IITChem!$C$4:$C$1000)+SUMIF(Maths!$B$4:$B$1000,$C331,Maths!$C$4:$C$1000)+SUMIF(IITMaths!$B$4:$B$1000,$C331,IITMaths!$C$4:$C$1000)+SUMIF(Bio!$B$4:$B$1000,$C331,Bio!$C$4:$C$1000)+SUMIF(FourthLecture!$B$4:$B$1000,$C331,FourthLecture!$C$4:$C$1000)+SUMIF(OtherSubjects!$B$4:$B$1000,$C331,OtherSubjects!$C$4:$C$1000)</f>
        <v>0</v>
      </c>
      <c r="S331" s="269">
        <f>SUMIF(Physics!$P$4:$P$1000,$C331,Physics!$Q$4:$Q$1000)+SUMIF(IITPhysics!$P$4:$P$1000,$C331,IITPhysics!$Q$4:$Q$1000)+SUMIF(Chem!$P$4:$P$1000,$C331,Chem!$Q$4:$Q$1000)+SUMIF(IITChem!$P$4:$P$1000,$C331,IITChem!$Q$4:$Q$1000)+SUMIF(Maths!$P$4:$P$1000,$C331,Maths!$Q$4:$Q$1000)+SUMIF(IITMaths!$P$4:$P$1000,$C331,IITMaths!$Q$4:$Q$1000)+SUMIF(Bio!$P$4:$P$1000,$C331,Bio!$Q$4:$Q$1000)+SUMIF(FourthLecture!$P$4:$P$1000,$C331,FourthLecture!$Q$4:$Q$1000)+SUMIF(OtherSubjects!$P$4:$P$1000,$C331,OtherSubjects!$Q$4:$Q$1000)</f>
        <v>0</v>
      </c>
    </row>
    <row r="332" spans="1:19">
      <c r="A332" s="239">
        <v>328</v>
      </c>
      <c r="B332" s="240" t="s">
        <v>570</v>
      </c>
      <c r="C332" s="240"/>
      <c r="D332" s="241"/>
      <c r="E332" s="241"/>
      <c r="F332" s="241"/>
      <c r="G332" s="241"/>
      <c r="H332" s="241"/>
      <c r="I332" s="241"/>
      <c r="J332" s="260"/>
      <c r="K332" s="241"/>
      <c r="L332" s="241"/>
      <c r="M332" s="241"/>
      <c r="N332" s="258"/>
      <c r="O332" s="240"/>
      <c r="P332" s="240"/>
      <c r="Q332" s="258"/>
      <c r="R332" s="274">
        <f>SUMIF(Physics!$B$4:$B$1000,$C332,Physics!$C$4:$C$1000)+SUMIF(IITPhysics!$B$4:$B$1000,$C332,IITPhysics!$C$4:$C$1000)+SUMIF(Chem!$B$4:$B$1000,$C332,Chem!$C$4:$C$1000)+SUMIF(IITChem!$B$4:$B$1000,$C332,IITChem!$C$4:$C$1000)+SUMIF(Maths!$B$4:$B$1000,$C332,Maths!$C$4:$C$1000)+SUMIF(IITMaths!$B$4:$B$1000,$C332,IITMaths!$C$4:$C$1000)+SUMIF(Bio!$B$4:$B$1000,$C332,Bio!$C$4:$C$1000)+SUMIF(FourthLecture!$B$4:$B$1000,$C332,FourthLecture!$C$4:$C$1000)+SUMIF(OtherSubjects!$B$4:$B$1000,$C332,OtherSubjects!$C$4:$C$1000)</f>
        <v>0</v>
      </c>
      <c r="S332" s="269">
        <f>SUMIF(Physics!$P$4:$P$1000,$C332,Physics!$Q$4:$Q$1000)+SUMIF(IITPhysics!$P$4:$P$1000,$C332,IITPhysics!$Q$4:$Q$1000)+SUMIF(Chem!$P$4:$P$1000,$C332,Chem!$Q$4:$Q$1000)+SUMIF(IITChem!$P$4:$P$1000,$C332,IITChem!$Q$4:$Q$1000)+SUMIF(Maths!$P$4:$P$1000,$C332,Maths!$Q$4:$Q$1000)+SUMIF(IITMaths!$P$4:$P$1000,$C332,IITMaths!$Q$4:$Q$1000)+SUMIF(Bio!$P$4:$P$1000,$C332,Bio!$Q$4:$Q$1000)+SUMIF(FourthLecture!$P$4:$P$1000,$C332,FourthLecture!$Q$4:$Q$1000)+SUMIF(OtherSubjects!$P$4:$P$1000,$C332,OtherSubjects!$Q$4:$Q$1000)</f>
        <v>0</v>
      </c>
    </row>
    <row r="333" spans="1:19">
      <c r="A333" s="239">
        <v>329</v>
      </c>
      <c r="B333" s="240" t="s">
        <v>571</v>
      </c>
      <c r="C333" s="240"/>
      <c r="D333" s="241"/>
      <c r="E333" s="241"/>
      <c r="F333" s="241"/>
      <c r="G333" s="241"/>
      <c r="H333" s="241"/>
      <c r="I333" s="241"/>
      <c r="J333" s="260"/>
      <c r="K333" s="241"/>
      <c r="L333" s="241"/>
      <c r="M333" s="241"/>
      <c r="N333" s="258"/>
      <c r="O333" s="240"/>
      <c r="P333" s="240"/>
      <c r="Q333" s="258"/>
      <c r="R333" s="274">
        <f>SUMIF(Physics!$B$4:$B$1000,$C333,Physics!$C$4:$C$1000)+SUMIF(IITPhysics!$B$4:$B$1000,$C333,IITPhysics!$C$4:$C$1000)+SUMIF(Chem!$B$4:$B$1000,$C333,Chem!$C$4:$C$1000)+SUMIF(IITChem!$B$4:$B$1000,$C333,IITChem!$C$4:$C$1000)+SUMIF(Maths!$B$4:$B$1000,$C333,Maths!$C$4:$C$1000)+SUMIF(IITMaths!$B$4:$B$1000,$C333,IITMaths!$C$4:$C$1000)+SUMIF(Bio!$B$4:$B$1000,$C333,Bio!$C$4:$C$1000)+SUMIF(FourthLecture!$B$4:$B$1000,$C333,FourthLecture!$C$4:$C$1000)+SUMIF(OtherSubjects!$B$4:$B$1000,$C333,OtherSubjects!$C$4:$C$1000)</f>
        <v>0</v>
      </c>
      <c r="S333" s="269">
        <f>SUMIF(Physics!$P$4:$P$1000,$C333,Physics!$Q$4:$Q$1000)+SUMIF(IITPhysics!$P$4:$P$1000,$C333,IITPhysics!$Q$4:$Q$1000)+SUMIF(Chem!$P$4:$P$1000,$C333,Chem!$Q$4:$Q$1000)+SUMIF(IITChem!$P$4:$P$1000,$C333,IITChem!$Q$4:$Q$1000)+SUMIF(Maths!$P$4:$P$1000,$C333,Maths!$Q$4:$Q$1000)+SUMIF(IITMaths!$P$4:$P$1000,$C333,IITMaths!$Q$4:$Q$1000)+SUMIF(Bio!$P$4:$P$1000,$C333,Bio!$Q$4:$Q$1000)+SUMIF(FourthLecture!$P$4:$P$1000,$C333,FourthLecture!$Q$4:$Q$1000)+SUMIF(OtherSubjects!$P$4:$P$1000,$C333,OtherSubjects!$Q$4:$Q$1000)</f>
        <v>0</v>
      </c>
    </row>
    <row r="334" spans="1:19">
      <c r="A334" s="239">
        <v>330</v>
      </c>
      <c r="B334" s="240" t="s">
        <v>572</v>
      </c>
      <c r="C334" s="240"/>
      <c r="D334" s="241"/>
      <c r="E334" s="241"/>
      <c r="F334" s="241"/>
      <c r="G334" s="241"/>
      <c r="H334" s="241"/>
      <c r="I334" s="241"/>
      <c r="J334" s="260"/>
      <c r="K334" s="241"/>
      <c r="L334" s="241"/>
      <c r="M334" s="241"/>
      <c r="N334" s="258"/>
      <c r="O334" s="240"/>
      <c r="P334" s="240"/>
      <c r="Q334" s="258"/>
      <c r="R334" s="274">
        <f>SUMIF(Physics!$B$4:$B$1000,$C334,Physics!$C$4:$C$1000)+SUMIF(IITPhysics!$B$4:$B$1000,$C334,IITPhysics!$C$4:$C$1000)+SUMIF(Chem!$B$4:$B$1000,$C334,Chem!$C$4:$C$1000)+SUMIF(IITChem!$B$4:$B$1000,$C334,IITChem!$C$4:$C$1000)+SUMIF(Maths!$B$4:$B$1000,$C334,Maths!$C$4:$C$1000)+SUMIF(IITMaths!$B$4:$B$1000,$C334,IITMaths!$C$4:$C$1000)+SUMIF(Bio!$B$4:$B$1000,$C334,Bio!$C$4:$C$1000)+SUMIF(FourthLecture!$B$4:$B$1000,$C334,FourthLecture!$C$4:$C$1000)+SUMIF(OtherSubjects!$B$4:$B$1000,$C334,OtherSubjects!$C$4:$C$1000)</f>
        <v>0</v>
      </c>
      <c r="S334" s="269">
        <f>SUMIF(Physics!$P$4:$P$1000,$C334,Physics!$Q$4:$Q$1000)+SUMIF(IITPhysics!$P$4:$P$1000,$C334,IITPhysics!$Q$4:$Q$1000)+SUMIF(Chem!$P$4:$P$1000,$C334,Chem!$Q$4:$Q$1000)+SUMIF(IITChem!$P$4:$P$1000,$C334,IITChem!$Q$4:$Q$1000)+SUMIF(Maths!$P$4:$P$1000,$C334,Maths!$Q$4:$Q$1000)+SUMIF(IITMaths!$P$4:$P$1000,$C334,IITMaths!$Q$4:$Q$1000)+SUMIF(Bio!$P$4:$P$1000,$C334,Bio!$Q$4:$Q$1000)+SUMIF(FourthLecture!$P$4:$P$1000,$C334,FourthLecture!$Q$4:$Q$1000)+SUMIF(OtherSubjects!$P$4:$P$1000,$C334,OtherSubjects!$Q$4:$Q$1000)</f>
        <v>0</v>
      </c>
    </row>
    <row r="335" spans="1:19">
      <c r="A335" s="239">
        <v>331</v>
      </c>
      <c r="B335" s="240" t="s">
        <v>573</v>
      </c>
      <c r="C335" s="240"/>
      <c r="D335" s="241"/>
      <c r="E335" s="241"/>
      <c r="F335" s="241"/>
      <c r="G335" s="241"/>
      <c r="H335" s="241"/>
      <c r="I335" s="241"/>
      <c r="J335" s="260"/>
      <c r="K335" s="241"/>
      <c r="L335" s="241"/>
      <c r="M335" s="241"/>
      <c r="N335" s="258"/>
      <c r="O335" s="240"/>
      <c r="P335" s="240"/>
      <c r="Q335" s="258"/>
      <c r="R335" s="274">
        <f>SUMIF(Physics!$B$4:$B$1000,$C335,Physics!$C$4:$C$1000)+SUMIF(IITPhysics!$B$4:$B$1000,$C335,IITPhysics!$C$4:$C$1000)+SUMIF(Chem!$B$4:$B$1000,$C335,Chem!$C$4:$C$1000)+SUMIF(IITChem!$B$4:$B$1000,$C335,IITChem!$C$4:$C$1000)+SUMIF(Maths!$B$4:$B$1000,$C335,Maths!$C$4:$C$1000)+SUMIF(IITMaths!$B$4:$B$1000,$C335,IITMaths!$C$4:$C$1000)+SUMIF(Bio!$B$4:$B$1000,$C335,Bio!$C$4:$C$1000)+SUMIF(FourthLecture!$B$4:$B$1000,$C335,FourthLecture!$C$4:$C$1000)+SUMIF(OtherSubjects!$B$4:$B$1000,$C335,OtherSubjects!$C$4:$C$1000)</f>
        <v>0</v>
      </c>
      <c r="S335" s="269">
        <f>SUMIF(Physics!$P$4:$P$1000,$C335,Physics!$Q$4:$Q$1000)+SUMIF(IITPhysics!$P$4:$P$1000,$C335,IITPhysics!$Q$4:$Q$1000)+SUMIF(Chem!$P$4:$P$1000,$C335,Chem!$Q$4:$Q$1000)+SUMIF(IITChem!$P$4:$P$1000,$C335,IITChem!$Q$4:$Q$1000)+SUMIF(Maths!$P$4:$P$1000,$C335,Maths!$Q$4:$Q$1000)+SUMIF(IITMaths!$P$4:$P$1000,$C335,IITMaths!$Q$4:$Q$1000)+SUMIF(Bio!$P$4:$P$1000,$C335,Bio!$Q$4:$Q$1000)+SUMIF(FourthLecture!$P$4:$P$1000,$C335,FourthLecture!$Q$4:$Q$1000)+SUMIF(OtherSubjects!$P$4:$P$1000,$C335,OtherSubjects!$Q$4:$Q$1000)</f>
        <v>0</v>
      </c>
    </row>
    <row r="336" spans="1:19">
      <c r="A336" s="239">
        <v>332</v>
      </c>
      <c r="B336" s="240" t="s">
        <v>574</v>
      </c>
      <c r="C336" s="240"/>
      <c r="D336" s="241"/>
      <c r="E336" s="241"/>
      <c r="F336" s="241"/>
      <c r="G336" s="241"/>
      <c r="H336" s="241"/>
      <c r="I336" s="241"/>
      <c r="J336" s="260"/>
      <c r="K336" s="241"/>
      <c r="L336" s="241"/>
      <c r="M336" s="241"/>
      <c r="N336" s="258"/>
      <c r="O336" s="240"/>
      <c r="P336" s="240"/>
      <c r="Q336" s="258"/>
      <c r="R336" s="274">
        <f>SUMIF(Physics!$B$4:$B$1000,$C336,Physics!$C$4:$C$1000)+SUMIF(IITPhysics!$B$4:$B$1000,$C336,IITPhysics!$C$4:$C$1000)+SUMIF(Chem!$B$4:$B$1000,$C336,Chem!$C$4:$C$1000)+SUMIF(IITChem!$B$4:$B$1000,$C336,IITChem!$C$4:$C$1000)+SUMIF(Maths!$B$4:$B$1000,$C336,Maths!$C$4:$C$1000)+SUMIF(IITMaths!$B$4:$B$1000,$C336,IITMaths!$C$4:$C$1000)+SUMIF(Bio!$B$4:$B$1000,$C336,Bio!$C$4:$C$1000)+SUMIF(FourthLecture!$B$4:$B$1000,$C336,FourthLecture!$C$4:$C$1000)+SUMIF(OtherSubjects!$B$4:$B$1000,$C336,OtherSubjects!$C$4:$C$1000)</f>
        <v>0</v>
      </c>
      <c r="S336" s="269">
        <f>SUMIF(Physics!$P$4:$P$1000,$C336,Physics!$Q$4:$Q$1000)+SUMIF(IITPhysics!$P$4:$P$1000,$C336,IITPhysics!$Q$4:$Q$1000)+SUMIF(Chem!$P$4:$P$1000,$C336,Chem!$Q$4:$Q$1000)+SUMIF(IITChem!$P$4:$P$1000,$C336,IITChem!$Q$4:$Q$1000)+SUMIF(Maths!$P$4:$P$1000,$C336,Maths!$Q$4:$Q$1000)+SUMIF(IITMaths!$P$4:$P$1000,$C336,IITMaths!$Q$4:$Q$1000)+SUMIF(Bio!$P$4:$P$1000,$C336,Bio!$Q$4:$Q$1000)+SUMIF(FourthLecture!$P$4:$P$1000,$C336,FourthLecture!$Q$4:$Q$1000)+SUMIF(OtherSubjects!$P$4:$P$1000,$C336,OtherSubjects!$Q$4:$Q$1000)</f>
        <v>0</v>
      </c>
    </row>
    <row r="337" spans="1:19">
      <c r="A337" s="239">
        <v>333</v>
      </c>
      <c r="B337" s="240" t="s">
        <v>575</v>
      </c>
      <c r="C337" s="240"/>
      <c r="D337" s="241"/>
      <c r="E337" s="241"/>
      <c r="F337" s="241"/>
      <c r="G337" s="241"/>
      <c r="H337" s="241"/>
      <c r="I337" s="241"/>
      <c r="J337" s="260"/>
      <c r="K337" s="241"/>
      <c r="L337" s="241"/>
      <c r="M337" s="241"/>
      <c r="N337" s="258"/>
      <c r="O337" s="240"/>
      <c r="P337" s="240"/>
      <c r="Q337" s="258"/>
      <c r="R337" s="274">
        <f>SUMIF(Physics!$B$4:$B$1000,$C337,Physics!$C$4:$C$1000)+SUMIF(IITPhysics!$B$4:$B$1000,$C337,IITPhysics!$C$4:$C$1000)+SUMIF(Chem!$B$4:$B$1000,$C337,Chem!$C$4:$C$1000)+SUMIF(IITChem!$B$4:$B$1000,$C337,IITChem!$C$4:$C$1000)+SUMIF(Maths!$B$4:$B$1000,$C337,Maths!$C$4:$C$1000)+SUMIF(IITMaths!$B$4:$B$1000,$C337,IITMaths!$C$4:$C$1000)+SUMIF(Bio!$B$4:$B$1000,$C337,Bio!$C$4:$C$1000)+SUMIF(FourthLecture!$B$4:$B$1000,$C337,FourthLecture!$C$4:$C$1000)+SUMIF(OtherSubjects!$B$4:$B$1000,$C337,OtherSubjects!$C$4:$C$1000)</f>
        <v>0</v>
      </c>
      <c r="S337" s="269">
        <f>SUMIF(Physics!$P$4:$P$1000,$C337,Physics!$Q$4:$Q$1000)+SUMIF(IITPhysics!$P$4:$P$1000,$C337,IITPhysics!$Q$4:$Q$1000)+SUMIF(Chem!$P$4:$P$1000,$C337,Chem!$Q$4:$Q$1000)+SUMIF(IITChem!$P$4:$P$1000,$C337,IITChem!$Q$4:$Q$1000)+SUMIF(Maths!$P$4:$P$1000,$C337,Maths!$Q$4:$Q$1000)+SUMIF(IITMaths!$P$4:$P$1000,$C337,IITMaths!$Q$4:$Q$1000)+SUMIF(Bio!$P$4:$P$1000,$C337,Bio!$Q$4:$Q$1000)+SUMIF(FourthLecture!$P$4:$P$1000,$C337,FourthLecture!$Q$4:$Q$1000)+SUMIF(OtherSubjects!$P$4:$P$1000,$C337,OtherSubjects!$Q$4:$Q$1000)</f>
        <v>0</v>
      </c>
    </row>
    <row r="338" spans="1:19">
      <c r="A338" s="239">
        <v>334</v>
      </c>
      <c r="B338" s="240" t="s">
        <v>576</v>
      </c>
      <c r="C338" s="240"/>
      <c r="D338" s="241"/>
      <c r="E338" s="241"/>
      <c r="F338" s="241"/>
      <c r="G338" s="241"/>
      <c r="H338" s="241"/>
      <c r="I338" s="241"/>
      <c r="J338" s="260"/>
      <c r="K338" s="241"/>
      <c r="L338" s="241"/>
      <c r="M338" s="241"/>
      <c r="N338" s="258"/>
      <c r="O338" s="240"/>
      <c r="P338" s="240"/>
      <c r="Q338" s="258"/>
      <c r="R338" s="274">
        <f>SUMIF(Physics!$B$4:$B$1000,$C338,Physics!$C$4:$C$1000)+SUMIF(IITPhysics!$B$4:$B$1000,$C338,IITPhysics!$C$4:$C$1000)+SUMIF(Chem!$B$4:$B$1000,$C338,Chem!$C$4:$C$1000)+SUMIF(IITChem!$B$4:$B$1000,$C338,IITChem!$C$4:$C$1000)+SUMIF(Maths!$B$4:$B$1000,$C338,Maths!$C$4:$C$1000)+SUMIF(IITMaths!$B$4:$B$1000,$C338,IITMaths!$C$4:$C$1000)+SUMIF(Bio!$B$4:$B$1000,$C338,Bio!$C$4:$C$1000)+SUMIF(FourthLecture!$B$4:$B$1000,$C338,FourthLecture!$C$4:$C$1000)+SUMIF(OtherSubjects!$B$4:$B$1000,$C338,OtherSubjects!$C$4:$C$1000)</f>
        <v>0</v>
      </c>
      <c r="S338" s="269">
        <f>SUMIF(Physics!$P$4:$P$1000,$C338,Physics!$Q$4:$Q$1000)+SUMIF(IITPhysics!$P$4:$P$1000,$C338,IITPhysics!$Q$4:$Q$1000)+SUMIF(Chem!$P$4:$P$1000,$C338,Chem!$Q$4:$Q$1000)+SUMIF(IITChem!$P$4:$P$1000,$C338,IITChem!$Q$4:$Q$1000)+SUMIF(Maths!$P$4:$P$1000,$C338,Maths!$Q$4:$Q$1000)+SUMIF(IITMaths!$P$4:$P$1000,$C338,IITMaths!$Q$4:$Q$1000)+SUMIF(Bio!$P$4:$P$1000,$C338,Bio!$Q$4:$Q$1000)+SUMIF(FourthLecture!$P$4:$P$1000,$C338,FourthLecture!$Q$4:$Q$1000)+SUMIF(OtherSubjects!$P$4:$P$1000,$C338,OtherSubjects!$Q$4:$Q$1000)</f>
        <v>0</v>
      </c>
    </row>
    <row r="339" spans="1:19">
      <c r="A339" s="239">
        <v>335</v>
      </c>
      <c r="B339" s="240" t="s">
        <v>577</v>
      </c>
      <c r="C339" s="240"/>
      <c r="D339" s="241"/>
      <c r="E339" s="241"/>
      <c r="F339" s="241"/>
      <c r="G339" s="241"/>
      <c r="H339" s="241"/>
      <c r="I339" s="241"/>
      <c r="J339" s="260"/>
      <c r="K339" s="241"/>
      <c r="L339" s="241"/>
      <c r="M339" s="241"/>
      <c r="N339" s="258"/>
      <c r="O339" s="240"/>
      <c r="P339" s="240"/>
      <c r="Q339" s="258"/>
      <c r="R339" s="274">
        <f>SUMIF(Physics!$B$4:$B$1000,$C339,Physics!$C$4:$C$1000)+SUMIF(IITPhysics!$B$4:$B$1000,$C339,IITPhysics!$C$4:$C$1000)+SUMIF(Chem!$B$4:$B$1000,$C339,Chem!$C$4:$C$1000)+SUMIF(IITChem!$B$4:$B$1000,$C339,IITChem!$C$4:$C$1000)+SUMIF(Maths!$B$4:$B$1000,$C339,Maths!$C$4:$C$1000)+SUMIF(IITMaths!$B$4:$B$1000,$C339,IITMaths!$C$4:$C$1000)+SUMIF(Bio!$B$4:$B$1000,$C339,Bio!$C$4:$C$1000)+SUMIF(FourthLecture!$B$4:$B$1000,$C339,FourthLecture!$C$4:$C$1000)+SUMIF(OtherSubjects!$B$4:$B$1000,$C339,OtherSubjects!$C$4:$C$1000)</f>
        <v>0</v>
      </c>
      <c r="S339" s="269">
        <f>SUMIF(Physics!$P$4:$P$1000,$C339,Physics!$Q$4:$Q$1000)+SUMIF(IITPhysics!$P$4:$P$1000,$C339,IITPhysics!$Q$4:$Q$1000)+SUMIF(Chem!$P$4:$P$1000,$C339,Chem!$Q$4:$Q$1000)+SUMIF(IITChem!$P$4:$P$1000,$C339,IITChem!$Q$4:$Q$1000)+SUMIF(Maths!$P$4:$P$1000,$C339,Maths!$Q$4:$Q$1000)+SUMIF(IITMaths!$P$4:$P$1000,$C339,IITMaths!$Q$4:$Q$1000)+SUMIF(Bio!$P$4:$P$1000,$C339,Bio!$Q$4:$Q$1000)+SUMIF(FourthLecture!$P$4:$P$1000,$C339,FourthLecture!$Q$4:$Q$1000)+SUMIF(OtherSubjects!$P$4:$P$1000,$C339,OtherSubjects!$Q$4:$Q$1000)</f>
        <v>0</v>
      </c>
    </row>
    <row r="340" spans="1:19">
      <c r="A340" s="239">
        <v>336</v>
      </c>
      <c r="B340" s="240" t="s">
        <v>578</v>
      </c>
      <c r="C340" s="240"/>
      <c r="D340" s="241"/>
      <c r="E340" s="241"/>
      <c r="F340" s="241"/>
      <c r="G340" s="241"/>
      <c r="H340" s="241"/>
      <c r="I340" s="241"/>
      <c r="J340" s="260"/>
      <c r="K340" s="241"/>
      <c r="L340" s="241"/>
      <c r="M340" s="241"/>
      <c r="N340" s="258"/>
      <c r="O340" s="240"/>
      <c r="P340" s="240"/>
      <c r="Q340" s="258"/>
      <c r="R340" s="274">
        <f>SUMIF(Physics!$B$4:$B$1000,$C340,Physics!$C$4:$C$1000)+SUMIF(IITPhysics!$B$4:$B$1000,$C340,IITPhysics!$C$4:$C$1000)+SUMIF(Chem!$B$4:$B$1000,$C340,Chem!$C$4:$C$1000)+SUMIF(IITChem!$B$4:$B$1000,$C340,IITChem!$C$4:$C$1000)+SUMIF(Maths!$B$4:$B$1000,$C340,Maths!$C$4:$C$1000)+SUMIF(IITMaths!$B$4:$B$1000,$C340,IITMaths!$C$4:$C$1000)+SUMIF(Bio!$B$4:$B$1000,$C340,Bio!$C$4:$C$1000)+SUMIF(FourthLecture!$B$4:$B$1000,$C340,FourthLecture!$C$4:$C$1000)+SUMIF(OtherSubjects!$B$4:$B$1000,$C340,OtherSubjects!$C$4:$C$1000)</f>
        <v>0</v>
      </c>
      <c r="S340" s="269">
        <f>SUMIF(Physics!$P$4:$P$1000,$C340,Physics!$Q$4:$Q$1000)+SUMIF(IITPhysics!$P$4:$P$1000,$C340,IITPhysics!$Q$4:$Q$1000)+SUMIF(Chem!$P$4:$P$1000,$C340,Chem!$Q$4:$Q$1000)+SUMIF(IITChem!$P$4:$P$1000,$C340,IITChem!$Q$4:$Q$1000)+SUMIF(Maths!$P$4:$P$1000,$C340,Maths!$Q$4:$Q$1000)+SUMIF(IITMaths!$P$4:$P$1000,$C340,IITMaths!$Q$4:$Q$1000)+SUMIF(Bio!$P$4:$P$1000,$C340,Bio!$Q$4:$Q$1000)+SUMIF(FourthLecture!$P$4:$P$1000,$C340,FourthLecture!$Q$4:$Q$1000)+SUMIF(OtherSubjects!$P$4:$P$1000,$C340,OtherSubjects!$Q$4:$Q$1000)</f>
        <v>0</v>
      </c>
    </row>
    <row r="341" spans="1:19">
      <c r="A341" s="239">
        <v>337</v>
      </c>
      <c r="B341" s="240" t="s">
        <v>579</v>
      </c>
      <c r="C341" s="240"/>
      <c r="D341" s="241"/>
      <c r="E341" s="241"/>
      <c r="F341" s="241"/>
      <c r="G341" s="241"/>
      <c r="H341" s="241"/>
      <c r="I341" s="241"/>
      <c r="J341" s="260"/>
      <c r="K341" s="241"/>
      <c r="L341" s="241"/>
      <c r="M341" s="241"/>
      <c r="N341" s="258"/>
      <c r="O341" s="240"/>
      <c r="P341" s="240"/>
      <c r="Q341" s="258"/>
      <c r="R341" s="274">
        <f>SUMIF(Physics!$B$4:$B$1000,$C341,Physics!$C$4:$C$1000)+SUMIF(IITPhysics!$B$4:$B$1000,$C341,IITPhysics!$C$4:$C$1000)+SUMIF(Chem!$B$4:$B$1000,$C341,Chem!$C$4:$C$1000)+SUMIF(IITChem!$B$4:$B$1000,$C341,IITChem!$C$4:$C$1000)+SUMIF(Maths!$B$4:$B$1000,$C341,Maths!$C$4:$C$1000)+SUMIF(IITMaths!$B$4:$B$1000,$C341,IITMaths!$C$4:$C$1000)+SUMIF(Bio!$B$4:$B$1000,$C341,Bio!$C$4:$C$1000)+SUMIF(FourthLecture!$B$4:$B$1000,$C341,FourthLecture!$C$4:$C$1000)+SUMIF(OtherSubjects!$B$4:$B$1000,$C341,OtherSubjects!$C$4:$C$1000)</f>
        <v>0</v>
      </c>
      <c r="S341" s="269">
        <f>SUMIF(Physics!$P$4:$P$1000,$C341,Physics!$Q$4:$Q$1000)+SUMIF(IITPhysics!$P$4:$P$1000,$C341,IITPhysics!$Q$4:$Q$1000)+SUMIF(Chem!$P$4:$P$1000,$C341,Chem!$Q$4:$Q$1000)+SUMIF(IITChem!$P$4:$P$1000,$C341,IITChem!$Q$4:$Q$1000)+SUMIF(Maths!$P$4:$P$1000,$C341,Maths!$Q$4:$Q$1000)+SUMIF(IITMaths!$P$4:$P$1000,$C341,IITMaths!$Q$4:$Q$1000)+SUMIF(Bio!$P$4:$P$1000,$C341,Bio!$Q$4:$Q$1000)+SUMIF(FourthLecture!$P$4:$P$1000,$C341,FourthLecture!$Q$4:$Q$1000)+SUMIF(OtherSubjects!$P$4:$P$1000,$C341,OtherSubjects!$Q$4:$Q$1000)</f>
        <v>0</v>
      </c>
    </row>
    <row r="342" spans="1:19">
      <c r="A342" s="239">
        <v>338</v>
      </c>
      <c r="B342" s="240" t="s">
        <v>580</v>
      </c>
      <c r="C342" s="240"/>
      <c r="D342" s="241"/>
      <c r="E342" s="241"/>
      <c r="F342" s="241"/>
      <c r="G342" s="241"/>
      <c r="H342" s="241"/>
      <c r="I342" s="241"/>
      <c r="J342" s="260"/>
      <c r="K342" s="241"/>
      <c r="L342" s="241"/>
      <c r="M342" s="241"/>
      <c r="N342" s="258"/>
      <c r="O342" s="240"/>
      <c r="P342" s="240"/>
      <c r="Q342" s="258"/>
      <c r="R342" s="274">
        <f>SUMIF(Physics!$B$4:$B$1000,$C342,Physics!$C$4:$C$1000)+SUMIF(IITPhysics!$B$4:$B$1000,$C342,IITPhysics!$C$4:$C$1000)+SUMIF(Chem!$B$4:$B$1000,$C342,Chem!$C$4:$C$1000)+SUMIF(IITChem!$B$4:$B$1000,$C342,IITChem!$C$4:$C$1000)+SUMIF(Maths!$B$4:$B$1000,$C342,Maths!$C$4:$C$1000)+SUMIF(IITMaths!$B$4:$B$1000,$C342,IITMaths!$C$4:$C$1000)+SUMIF(Bio!$B$4:$B$1000,$C342,Bio!$C$4:$C$1000)+SUMIF(FourthLecture!$B$4:$B$1000,$C342,FourthLecture!$C$4:$C$1000)+SUMIF(OtherSubjects!$B$4:$B$1000,$C342,OtherSubjects!$C$4:$C$1000)</f>
        <v>0</v>
      </c>
      <c r="S342" s="269">
        <f>SUMIF(Physics!$P$4:$P$1000,$C342,Physics!$Q$4:$Q$1000)+SUMIF(IITPhysics!$P$4:$P$1000,$C342,IITPhysics!$Q$4:$Q$1000)+SUMIF(Chem!$P$4:$P$1000,$C342,Chem!$Q$4:$Q$1000)+SUMIF(IITChem!$P$4:$P$1000,$C342,IITChem!$Q$4:$Q$1000)+SUMIF(Maths!$P$4:$P$1000,$C342,Maths!$Q$4:$Q$1000)+SUMIF(IITMaths!$P$4:$P$1000,$C342,IITMaths!$Q$4:$Q$1000)+SUMIF(Bio!$P$4:$P$1000,$C342,Bio!$Q$4:$Q$1000)+SUMIF(FourthLecture!$P$4:$P$1000,$C342,FourthLecture!$Q$4:$Q$1000)+SUMIF(OtherSubjects!$P$4:$P$1000,$C342,OtherSubjects!$Q$4:$Q$1000)</f>
        <v>0</v>
      </c>
    </row>
    <row r="343" spans="1:19">
      <c r="A343" s="239">
        <v>339</v>
      </c>
      <c r="B343" s="240" t="s">
        <v>581</v>
      </c>
      <c r="C343" s="240"/>
      <c r="D343" s="241"/>
      <c r="E343" s="241"/>
      <c r="F343" s="241"/>
      <c r="G343" s="241"/>
      <c r="H343" s="241"/>
      <c r="I343" s="241"/>
      <c r="J343" s="260"/>
      <c r="K343" s="241"/>
      <c r="L343" s="241"/>
      <c r="M343" s="241"/>
      <c r="N343" s="258"/>
      <c r="O343" s="240"/>
      <c r="P343" s="240"/>
      <c r="Q343" s="258"/>
      <c r="R343" s="274">
        <f>SUMIF(Physics!$B$4:$B$1000,$C343,Physics!$C$4:$C$1000)+SUMIF(IITPhysics!$B$4:$B$1000,$C343,IITPhysics!$C$4:$C$1000)+SUMIF(Chem!$B$4:$B$1000,$C343,Chem!$C$4:$C$1000)+SUMIF(IITChem!$B$4:$B$1000,$C343,IITChem!$C$4:$C$1000)+SUMIF(Maths!$B$4:$B$1000,$C343,Maths!$C$4:$C$1000)+SUMIF(IITMaths!$B$4:$B$1000,$C343,IITMaths!$C$4:$C$1000)+SUMIF(Bio!$B$4:$B$1000,$C343,Bio!$C$4:$C$1000)+SUMIF(FourthLecture!$B$4:$B$1000,$C343,FourthLecture!$C$4:$C$1000)+SUMIF(OtherSubjects!$B$4:$B$1000,$C343,OtherSubjects!$C$4:$C$1000)</f>
        <v>0</v>
      </c>
      <c r="S343" s="269">
        <f>SUMIF(Physics!$P$4:$P$1000,$C343,Physics!$Q$4:$Q$1000)+SUMIF(IITPhysics!$P$4:$P$1000,$C343,IITPhysics!$Q$4:$Q$1000)+SUMIF(Chem!$P$4:$P$1000,$C343,Chem!$Q$4:$Q$1000)+SUMIF(IITChem!$P$4:$P$1000,$C343,IITChem!$Q$4:$Q$1000)+SUMIF(Maths!$P$4:$P$1000,$C343,Maths!$Q$4:$Q$1000)+SUMIF(IITMaths!$P$4:$P$1000,$C343,IITMaths!$Q$4:$Q$1000)+SUMIF(Bio!$P$4:$P$1000,$C343,Bio!$Q$4:$Q$1000)+SUMIF(FourthLecture!$P$4:$P$1000,$C343,FourthLecture!$Q$4:$Q$1000)+SUMIF(OtherSubjects!$P$4:$P$1000,$C343,OtherSubjects!$Q$4:$Q$1000)</f>
        <v>0</v>
      </c>
    </row>
    <row r="344" spans="1:19">
      <c r="A344" s="239">
        <v>340</v>
      </c>
      <c r="B344" s="240" t="s">
        <v>582</v>
      </c>
      <c r="C344" s="240"/>
      <c r="D344" s="241"/>
      <c r="E344" s="241"/>
      <c r="F344" s="241"/>
      <c r="G344" s="241"/>
      <c r="H344" s="241"/>
      <c r="I344" s="241"/>
      <c r="J344" s="260"/>
      <c r="K344" s="241"/>
      <c r="L344" s="241"/>
      <c r="M344" s="241"/>
      <c r="N344" s="258"/>
      <c r="O344" s="240"/>
      <c r="P344" s="240"/>
      <c r="Q344" s="258"/>
      <c r="R344" s="274">
        <f>SUMIF(Physics!$B$4:$B$1000,$C344,Physics!$C$4:$C$1000)+SUMIF(IITPhysics!$B$4:$B$1000,$C344,IITPhysics!$C$4:$C$1000)+SUMIF(Chem!$B$4:$B$1000,$C344,Chem!$C$4:$C$1000)+SUMIF(IITChem!$B$4:$B$1000,$C344,IITChem!$C$4:$C$1000)+SUMIF(Maths!$B$4:$B$1000,$C344,Maths!$C$4:$C$1000)+SUMIF(IITMaths!$B$4:$B$1000,$C344,IITMaths!$C$4:$C$1000)+SUMIF(Bio!$B$4:$B$1000,$C344,Bio!$C$4:$C$1000)+SUMIF(FourthLecture!$B$4:$B$1000,$C344,FourthLecture!$C$4:$C$1000)+SUMIF(OtherSubjects!$B$4:$B$1000,$C344,OtherSubjects!$C$4:$C$1000)</f>
        <v>0</v>
      </c>
      <c r="S344" s="269">
        <f>SUMIF(Physics!$P$4:$P$1000,$C344,Physics!$Q$4:$Q$1000)+SUMIF(IITPhysics!$P$4:$P$1000,$C344,IITPhysics!$Q$4:$Q$1000)+SUMIF(Chem!$P$4:$P$1000,$C344,Chem!$Q$4:$Q$1000)+SUMIF(IITChem!$P$4:$P$1000,$C344,IITChem!$Q$4:$Q$1000)+SUMIF(Maths!$P$4:$P$1000,$C344,Maths!$Q$4:$Q$1000)+SUMIF(IITMaths!$P$4:$P$1000,$C344,IITMaths!$Q$4:$Q$1000)+SUMIF(Bio!$P$4:$P$1000,$C344,Bio!$Q$4:$Q$1000)+SUMIF(FourthLecture!$P$4:$P$1000,$C344,FourthLecture!$Q$4:$Q$1000)+SUMIF(OtherSubjects!$P$4:$P$1000,$C344,OtherSubjects!$Q$4:$Q$1000)</f>
        <v>0</v>
      </c>
    </row>
    <row r="345" spans="1:19">
      <c r="A345" s="239">
        <v>341</v>
      </c>
      <c r="B345" s="240" t="s">
        <v>583</v>
      </c>
      <c r="C345" s="240"/>
      <c r="D345" s="241"/>
      <c r="E345" s="241"/>
      <c r="F345" s="241"/>
      <c r="G345" s="241"/>
      <c r="H345" s="241"/>
      <c r="I345" s="241"/>
      <c r="J345" s="260"/>
      <c r="K345" s="241"/>
      <c r="L345" s="241"/>
      <c r="M345" s="241"/>
      <c r="N345" s="258"/>
      <c r="O345" s="240"/>
      <c r="P345" s="240"/>
      <c r="Q345" s="258"/>
      <c r="R345" s="274">
        <f>SUMIF(Physics!$B$4:$B$1000,$C345,Physics!$C$4:$C$1000)+SUMIF(IITPhysics!$B$4:$B$1000,$C345,IITPhysics!$C$4:$C$1000)+SUMIF(Chem!$B$4:$B$1000,$C345,Chem!$C$4:$C$1000)+SUMIF(IITChem!$B$4:$B$1000,$C345,IITChem!$C$4:$C$1000)+SUMIF(Maths!$B$4:$B$1000,$C345,Maths!$C$4:$C$1000)+SUMIF(IITMaths!$B$4:$B$1000,$C345,IITMaths!$C$4:$C$1000)+SUMIF(Bio!$B$4:$B$1000,$C345,Bio!$C$4:$C$1000)+SUMIF(FourthLecture!$B$4:$B$1000,$C345,FourthLecture!$C$4:$C$1000)+SUMIF(OtherSubjects!$B$4:$B$1000,$C345,OtherSubjects!$C$4:$C$1000)</f>
        <v>0</v>
      </c>
      <c r="S345" s="269">
        <f>SUMIF(Physics!$P$4:$P$1000,$C345,Physics!$Q$4:$Q$1000)+SUMIF(IITPhysics!$P$4:$P$1000,$C345,IITPhysics!$Q$4:$Q$1000)+SUMIF(Chem!$P$4:$P$1000,$C345,Chem!$Q$4:$Q$1000)+SUMIF(IITChem!$P$4:$P$1000,$C345,IITChem!$Q$4:$Q$1000)+SUMIF(Maths!$P$4:$P$1000,$C345,Maths!$Q$4:$Q$1000)+SUMIF(IITMaths!$P$4:$P$1000,$C345,IITMaths!$Q$4:$Q$1000)+SUMIF(Bio!$P$4:$P$1000,$C345,Bio!$Q$4:$Q$1000)+SUMIF(FourthLecture!$P$4:$P$1000,$C345,FourthLecture!$Q$4:$Q$1000)+SUMIF(OtherSubjects!$P$4:$P$1000,$C345,OtherSubjects!$Q$4:$Q$1000)</f>
        <v>0</v>
      </c>
    </row>
    <row r="346" spans="1:19">
      <c r="A346" s="239">
        <v>342</v>
      </c>
      <c r="B346" s="240" t="s">
        <v>584</v>
      </c>
      <c r="C346" s="240"/>
      <c r="D346" s="241"/>
      <c r="E346" s="241"/>
      <c r="F346" s="241"/>
      <c r="G346" s="241"/>
      <c r="H346" s="241"/>
      <c r="I346" s="241"/>
      <c r="J346" s="260"/>
      <c r="K346" s="241"/>
      <c r="L346" s="241"/>
      <c r="M346" s="241"/>
      <c r="N346" s="258"/>
      <c r="O346" s="240"/>
      <c r="P346" s="240"/>
      <c r="Q346" s="258"/>
      <c r="R346" s="274">
        <f>SUMIF(Physics!$B$4:$B$1000,$C346,Physics!$C$4:$C$1000)+SUMIF(IITPhysics!$B$4:$B$1000,$C346,IITPhysics!$C$4:$C$1000)+SUMIF(Chem!$B$4:$B$1000,$C346,Chem!$C$4:$C$1000)+SUMIF(IITChem!$B$4:$B$1000,$C346,IITChem!$C$4:$C$1000)+SUMIF(Maths!$B$4:$B$1000,$C346,Maths!$C$4:$C$1000)+SUMIF(IITMaths!$B$4:$B$1000,$C346,IITMaths!$C$4:$C$1000)+SUMIF(Bio!$B$4:$B$1000,$C346,Bio!$C$4:$C$1000)+SUMIF(FourthLecture!$B$4:$B$1000,$C346,FourthLecture!$C$4:$C$1000)+SUMIF(OtherSubjects!$B$4:$B$1000,$C346,OtherSubjects!$C$4:$C$1000)</f>
        <v>0</v>
      </c>
      <c r="S346" s="269">
        <f>SUMIF(Physics!$P$4:$P$1000,$C346,Physics!$Q$4:$Q$1000)+SUMIF(IITPhysics!$P$4:$P$1000,$C346,IITPhysics!$Q$4:$Q$1000)+SUMIF(Chem!$P$4:$P$1000,$C346,Chem!$Q$4:$Q$1000)+SUMIF(IITChem!$P$4:$P$1000,$C346,IITChem!$Q$4:$Q$1000)+SUMIF(Maths!$P$4:$P$1000,$C346,Maths!$Q$4:$Q$1000)+SUMIF(IITMaths!$P$4:$P$1000,$C346,IITMaths!$Q$4:$Q$1000)+SUMIF(Bio!$P$4:$P$1000,$C346,Bio!$Q$4:$Q$1000)+SUMIF(FourthLecture!$P$4:$P$1000,$C346,FourthLecture!$Q$4:$Q$1000)+SUMIF(OtherSubjects!$P$4:$P$1000,$C346,OtherSubjects!$Q$4:$Q$1000)</f>
        <v>0</v>
      </c>
    </row>
    <row r="347" spans="1:19">
      <c r="A347" s="239">
        <v>343</v>
      </c>
      <c r="B347" s="240" t="s">
        <v>585</v>
      </c>
      <c r="C347" s="240"/>
      <c r="D347" s="241"/>
      <c r="E347" s="241"/>
      <c r="F347" s="241"/>
      <c r="G347" s="241"/>
      <c r="H347" s="241"/>
      <c r="I347" s="241"/>
      <c r="J347" s="260"/>
      <c r="K347" s="241"/>
      <c r="L347" s="241"/>
      <c r="M347" s="241"/>
      <c r="N347" s="258"/>
      <c r="O347" s="240"/>
      <c r="P347" s="240"/>
      <c r="Q347" s="258"/>
      <c r="R347" s="274">
        <f>SUMIF(Physics!$B$4:$B$1000,$C347,Physics!$C$4:$C$1000)+SUMIF(IITPhysics!$B$4:$B$1000,$C347,IITPhysics!$C$4:$C$1000)+SUMIF(Chem!$B$4:$B$1000,$C347,Chem!$C$4:$C$1000)+SUMIF(IITChem!$B$4:$B$1000,$C347,IITChem!$C$4:$C$1000)+SUMIF(Maths!$B$4:$B$1000,$C347,Maths!$C$4:$C$1000)+SUMIF(IITMaths!$B$4:$B$1000,$C347,IITMaths!$C$4:$C$1000)+SUMIF(Bio!$B$4:$B$1000,$C347,Bio!$C$4:$C$1000)+SUMIF(FourthLecture!$B$4:$B$1000,$C347,FourthLecture!$C$4:$C$1000)+SUMIF(OtherSubjects!$B$4:$B$1000,$C347,OtherSubjects!$C$4:$C$1000)</f>
        <v>0</v>
      </c>
      <c r="S347" s="269">
        <f>SUMIF(Physics!$P$4:$P$1000,$C347,Physics!$Q$4:$Q$1000)+SUMIF(IITPhysics!$P$4:$P$1000,$C347,IITPhysics!$Q$4:$Q$1000)+SUMIF(Chem!$P$4:$P$1000,$C347,Chem!$Q$4:$Q$1000)+SUMIF(IITChem!$P$4:$P$1000,$C347,IITChem!$Q$4:$Q$1000)+SUMIF(Maths!$P$4:$P$1000,$C347,Maths!$Q$4:$Q$1000)+SUMIF(IITMaths!$P$4:$P$1000,$C347,IITMaths!$Q$4:$Q$1000)+SUMIF(Bio!$P$4:$P$1000,$C347,Bio!$Q$4:$Q$1000)+SUMIF(FourthLecture!$P$4:$P$1000,$C347,FourthLecture!$Q$4:$Q$1000)+SUMIF(OtherSubjects!$P$4:$P$1000,$C347,OtherSubjects!$Q$4:$Q$1000)</f>
        <v>0</v>
      </c>
    </row>
    <row r="348" spans="1:19">
      <c r="A348" s="239">
        <v>344</v>
      </c>
      <c r="B348" s="240" t="s">
        <v>586</v>
      </c>
      <c r="C348" s="240"/>
      <c r="D348" s="241"/>
      <c r="E348" s="241"/>
      <c r="F348" s="241"/>
      <c r="G348" s="241"/>
      <c r="H348" s="241"/>
      <c r="I348" s="241"/>
      <c r="J348" s="260"/>
      <c r="K348" s="241"/>
      <c r="L348" s="241"/>
      <c r="M348" s="241"/>
      <c r="N348" s="258"/>
      <c r="O348" s="240"/>
      <c r="P348" s="240"/>
      <c r="Q348" s="258"/>
      <c r="R348" s="274">
        <f>SUMIF(Physics!$B$4:$B$1000,$C348,Physics!$C$4:$C$1000)+SUMIF(IITPhysics!$B$4:$B$1000,$C348,IITPhysics!$C$4:$C$1000)+SUMIF(Chem!$B$4:$B$1000,$C348,Chem!$C$4:$C$1000)+SUMIF(IITChem!$B$4:$B$1000,$C348,IITChem!$C$4:$C$1000)+SUMIF(Maths!$B$4:$B$1000,$C348,Maths!$C$4:$C$1000)+SUMIF(IITMaths!$B$4:$B$1000,$C348,IITMaths!$C$4:$C$1000)+SUMIF(Bio!$B$4:$B$1000,$C348,Bio!$C$4:$C$1000)+SUMIF(FourthLecture!$B$4:$B$1000,$C348,FourthLecture!$C$4:$C$1000)+SUMIF(OtherSubjects!$B$4:$B$1000,$C348,OtherSubjects!$C$4:$C$1000)</f>
        <v>0</v>
      </c>
      <c r="S348" s="269">
        <f>SUMIF(Physics!$P$4:$P$1000,$C348,Physics!$Q$4:$Q$1000)+SUMIF(IITPhysics!$P$4:$P$1000,$C348,IITPhysics!$Q$4:$Q$1000)+SUMIF(Chem!$P$4:$P$1000,$C348,Chem!$Q$4:$Q$1000)+SUMIF(IITChem!$P$4:$P$1000,$C348,IITChem!$Q$4:$Q$1000)+SUMIF(Maths!$P$4:$P$1000,$C348,Maths!$Q$4:$Q$1000)+SUMIF(IITMaths!$P$4:$P$1000,$C348,IITMaths!$Q$4:$Q$1000)+SUMIF(Bio!$P$4:$P$1000,$C348,Bio!$Q$4:$Q$1000)+SUMIF(FourthLecture!$P$4:$P$1000,$C348,FourthLecture!$Q$4:$Q$1000)+SUMIF(OtherSubjects!$P$4:$P$1000,$C348,OtherSubjects!$Q$4:$Q$1000)</f>
        <v>0</v>
      </c>
    </row>
    <row r="349" spans="1:19">
      <c r="A349" s="239">
        <v>345</v>
      </c>
      <c r="B349" s="240" t="s">
        <v>587</v>
      </c>
      <c r="C349" s="240"/>
      <c r="D349" s="241"/>
      <c r="E349" s="241"/>
      <c r="F349" s="241"/>
      <c r="G349" s="241"/>
      <c r="H349" s="241"/>
      <c r="I349" s="241"/>
      <c r="J349" s="260"/>
      <c r="K349" s="241"/>
      <c r="L349" s="241"/>
      <c r="M349" s="241"/>
      <c r="N349" s="258"/>
      <c r="O349" s="240"/>
      <c r="P349" s="240"/>
      <c r="Q349" s="258"/>
      <c r="R349" s="274">
        <f>SUMIF(Physics!$B$4:$B$1000,$C349,Physics!$C$4:$C$1000)+SUMIF(IITPhysics!$B$4:$B$1000,$C349,IITPhysics!$C$4:$C$1000)+SUMIF(Chem!$B$4:$B$1000,$C349,Chem!$C$4:$C$1000)+SUMIF(IITChem!$B$4:$B$1000,$C349,IITChem!$C$4:$C$1000)+SUMIF(Maths!$B$4:$B$1000,$C349,Maths!$C$4:$C$1000)+SUMIF(IITMaths!$B$4:$B$1000,$C349,IITMaths!$C$4:$C$1000)+SUMIF(Bio!$B$4:$B$1000,$C349,Bio!$C$4:$C$1000)+SUMIF(FourthLecture!$B$4:$B$1000,$C349,FourthLecture!$C$4:$C$1000)+SUMIF(OtherSubjects!$B$4:$B$1000,$C349,OtherSubjects!$C$4:$C$1000)</f>
        <v>0</v>
      </c>
      <c r="S349" s="269">
        <f>SUMIF(Physics!$P$4:$P$1000,$C349,Physics!$Q$4:$Q$1000)+SUMIF(IITPhysics!$P$4:$P$1000,$C349,IITPhysics!$Q$4:$Q$1000)+SUMIF(Chem!$P$4:$P$1000,$C349,Chem!$Q$4:$Q$1000)+SUMIF(IITChem!$P$4:$P$1000,$C349,IITChem!$Q$4:$Q$1000)+SUMIF(Maths!$P$4:$P$1000,$C349,Maths!$Q$4:$Q$1000)+SUMIF(IITMaths!$P$4:$P$1000,$C349,IITMaths!$Q$4:$Q$1000)+SUMIF(Bio!$P$4:$P$1000,$C349,Bio!$Q$4:$Q$1000)+SUMIF(FourthLecture!$P$4:$P$1000,$C349,FourthLecture!$Q$4:$Q$1000)+SUMIF(OtherSubjects!$P$4:$P$1000,$C349,OtherSubjects!$Q$4:$Q$1000)</f>
        <v>0</v>
      </c>
    </row>
    <row r="350" spans="1:19">
      <c r="A350" s="239">
        <v>346</v>
      </c>
      <c r="B350" s="240" t="s">
        <v>588</v>
      </c>
      <c r="C350" s="240"/>
      <c r="D350" s="241"/>
      <c r="E350" s="241"/>
      <c r="F350" s="241"/>
      <c r="G350" s="241"/>
      <c r="H350" s="241"/>
      <c r="I350" s="241"/>
      <c r="J350" s="260"/>
      <c r="K350" s="241"/>
      <c r="L350" s="241"/>
      <c r="M350" s="241"/>
      <c r="N350" s="258"/>
      <c r="O350" s="240"/>
      <c r="P350" s="240"/>
      <c r="Q350" s="258"/>
      <c r="R350" s="274">
        <f>SUMIF(Physics!$B$4:$B$1000,$C350,Physics!$C$4:$C$1000)+SUMIF(IITPhysics!$B$4:$B$1000,$C350,IITPhysics!$C$4:$C$1000)+SUMIF(Chem!$B$4:$B$1000,$C350,Chem!$C$4:$C$1000)+SUMIF(IITChem!$B$4:$B$1000,$C350,IITChem!$C$4:$C$1000)+SUMIF(Maths!$B$4:$B$1000,$C350,Maths!$C$4:$C$1000)+SUMIF(IITMaths!$B$4:$B$1000,$C350,IITMaths!$C$4:$C$1000)+SUMIF(Bio!$B$4:$B$1000,$C350,Bio!$C$4:$C$1000)+SUMIF(FourthLecture!$B$4:$B$1000,$C350,FourthLecture!$C$4:$C$1000)+SUMIF(OtherSubjects!$B$4:$B$1000,$C350,OtherSubjects!$C$4:$C$1000)</f>
        <v>0</v>
      </c>
      <c r="S350" s="269">
        <f>SUMIF(Physics!$P$4:$P$1000,$C350,Physics!$Q$4:$Q$1000)+SUMIF(IITPhysics!$P$4:$P$1000,$C350,IITPhysics!$Q$4:$Q$1000)+SUMIF(Chem!$P$4:$P$1000,$C350,Chem!$Q$4:$Q$1000)+SUMIF(IITChem!$P$4:$P$1000,$C350,IITChem!$Q$4:$Q$1000)+SUMIF(Maths!$P$4:$P$1000,$C350,Maths!$Q$4:$Q$1000)+SUMIF(IITMaths!$P$4:$P$1000,$C350,IITMaths!$Q$4:$Q$1000)+SUMIF(Bio!$P$4:$P$1000,$C350,Bio!$Q$4:$Q$1000)+SUMIF(FourthLecture!$P$4:$P$1000,$C350,FourthLecture!$Q$4:$Q$1000)+SUMIF(OtherSubjects!$P$4:$P$1000,$C350,OtherSubjects!$Q$4:$Q$1000)</f>
        <v>0</v>
      </c>
    </row>
    <row r="351" spans="1:19">
      <c r="A351" s="239">
        <v>347</v>
      </c>
      <c r="B351" s="240" t="s">
        <v>589</v>
      </c>
      <c r="C351" s="240"/>
      <c r="D351" s="241"/>
      <c r="E351" s="241"/>
      <c r="F351" s="241"/>
      <c r="G351" s="241"/>
      <c r="H351" s="241"/>
      <c r="I351" s="241"/>
      <c r="J351" s="260"/>
      <c r="K351" s="241"/>
      <c r="L351" s="241"/>
      <c r="M351" s="241"/>
      <c r="N351" s="258"/>
      <c r="O351" s="240"/>
      <c r="P351" s="240"/>
      <c r="Q351" s="258"/>
      <c r="R351" s="274">
        <f>SUMIF(Physics!$B$4:$B$1000,$C351,Physics!$C$4:$C$1000)+SUMIF(IITPhysics!$B$4:$B$1000,$C351,IITPhysics!$C$4:$C$1000)+SUMIF(Chem!$B$4:$B$1000,$C351,Chem!$C$4:$C$1000)+SUMIF(IITChem!$B$4:$B$1000,$C351,IITChem!$C$4:$C$1000)+SUMIF(Maths!$B$4:$B$1000,$C351,Maths!$C$4:$C$1000)+SUMIF(IITMaths!$B$4:$B$1000,$C351,IITMaths!$C$4:$C$1000)+SUMIF(Bio!$B$4:$B$1000,$C351,Bio!$C$4:$C$1000)+SUMIF(FourthLecture!$B$4:$B$1000,$C351,FourthLecture!$C$4:$C$1000)+SUMIF(OtherSubjects!$B$4:$B$1000,$C351,OtherSubjects!$C$4:$C$1000)</f>
        <v>0</v>
      </c>
      <c r="S351" s="269">
        <f>SUMIF(Physics!$P$4:$P$1000,$C351,Physics!$Q$4:$Q$1000)+SUMIF(IITPhysics!$P$4:$P$1000,$C351,IITPhysics!$Q$4:$Q$1000)+SUMIF(Chem!$P$4:$P$1000,$C351,Chem!$Q$4:$Q$1000)+SUMIF(IITChem!$P$4:$P$1000,$C351,IITChem!$Q$4:$Q$1000)+SUMIF(Maths!$P$4:$P$1000,$C351,Maths!$Q$4:$Q$1000)+SUMIF(IITMaths!$P$4:$P$1000,$C351,IITMaths!$Q$4:$Q$1000)+SUMIF(Bio!$P$4:$P$1000,$C351,Bio!$Q$4:$Q$1000)+SUMIF(FourthLecture!$P$4:$P$1000,$C351,FourthLecture!$Q$4:$Q$1000)+SUMIF(OtherSubjects!$P$4:$P$1000,$C351,OtherSubjects!$Q$4:$Q$1000)</f>
        <v>0</v>
      </c>
    </row>
    <row r="352" spans="1:19">
      <c r="A352" s="239">
        <v>348</v>
      </c>
      <c r="B352" s="240" t="s">
        <v>590</v>
      </c>
      <c r="C352" s="240"/>
      <c r="D352" s="241"/>
      <c r="E352" s="241"/>
      <c r="F352" s="241"/>
      <c r="G352" s="241"/>
      <c r="H352" s="241"/>
      <c r="I352" s="241"/>
      <c r="J352" s="260"/>
      <c r="K352" s="241"/>
      <c r="L352" s="241"/>
      <c r="M352" s="241"/>
      <c r="N352" s="258"/>
      <c r="O352" s="240"/>
      <c r="P352" s="240"/>
      <c r="Q352" s="258"/>
      <c r="R352" s="274">
        <f>SUMIF(Physics!$B$4:$B$1000,$C352,Physics!$C$4:$C$1000)+SUMIF(IITPhysics!$B$4:$B$1000,$C352,IITPhysics!$C$4:$C$1000)+SUMIF(Chem!$B$4:$B$1000,$C352,Chem!$C$4:$C$1000)+SUMIF(IITChem!$B$4:$B$1000,$C352,IITChem!$C$4:$C$1000)+SUMIF(Maths!$B$4:$B$1000,$C352,Maths!$C$4:$C$1000)+SUMIF(IITMaths!$B$4:$B$1000,$C352,IITMaths!$C$4:$C$1000)+SUMIF(Bio!$B$4:$B$1000,$C352,Bio!$C$4:$C$1000)+SUMIF(FourthLecture!$B$4:$B$1000,$C352,FourthLecture!$C$4:$C$1000)+SUMIF(OtherSubjects!$B$4:$B$1000,$C352,OtherSubjects!$C$4:$C$1000)</f>
        <v>0</v>
      </c>
      <c r="S352" s="269">
        <f>SUMIF(Physics!$P$4:$P$1000,$C352,Physics!$Q$4:$Q$1000)+SUMIF(IITPhysics!$P$4:$P$1000,$C352,IITPhysics!$Q$4:$Q$1000)+SUMIF(Chem!$P$4:$P$1000,$C352,Chem!$Q$4:$Q$1000)+SUMIF(IITChem!$P$4:$P$1000,$C352,IITChem!$Q$4:$Q$1000)+SUMIF(Maths!$P$4:$P$1000,$C352,Maths!$Q$4:$Q$1000)+SUMIF(IITMaths!$P$4:$P$1000,$C352,IITMaths!$Q$4:$Q$1000)+SUMIF(Bio!$P$4:$P$1000,$C352,Bio!$Q$4:$Q$1000)+SUMIF(FourthLecture!$P$4:$P$1000,$C352,FourthLecture!$Q$4:$Q$1000)+SUMIF(OtherSubjects!$P$4:$P$1000,$C352,OtherSubjects!$Q$4:$Q$1000)</f>
        <v>0</v>
      </c>
    </row>
    <row r="353" spans="1:19">
      <c r="A353" s="239">
        <v>349</v>
      </c>
      <c r="B353" s="240" t="s">
        <v>591</v>
      </c>
      <c r="C353" s="240"/>
      <c r="D353" s="241"/>
      <c r="E353" s="241"/>
      <c r="F353" s="241"/>
      <c r="G353" s="241"/>
      <c r="H353" s="241"/>
      <c r="I353" s="241"/>
      <c r="J353" s="260"/>
      <c r="K353" s="241"/>
      <c r="L353" s="241"/>
      <c r="M353" s="241"/>
      <c r="N353" s="258"/>
      <c r="O353" s="240"/>
      <c r="P353" s="240"/>
      <c r="Q353" s="258"/>
      <c r="R353" s="274">
        <f>SUMIF(Physics!$B$4:$B$1000,$C353,Physics!$C$4:$C$1000)+SUMIF(IITPhysics!$B$4:$B$1000,$C353,IITPhysics!$C$4:$C$1000)+SUMIF(Chem!$B$4:$B$1000,$C353,Chem!$C$4:$C$1000)+SUMIF(IITChem!$B$4:$B$1000,$C353,IITChem!$C$4:$C$1000)+SUMIF(Maths!$B$4:$B$1000,$C353,Maths!$C$4:$C$1000)+SUMIF(IITMaths!$B$4:$B$1000,$C353,IITMaths!$C$4:$C$1000)+SUMIF(Bio!$B$4:$B$1000,$C353,Bio!$C$4:$C$1000)+SUMIF(FourthLecture!$B$4:$B$1000,$C353,FourthLecture!$C$4:$C$1000)+SUMIF(OtherSubjects!$B$4:$B$1000,$C353,OtherSubjects!$C$4:$C$1000)</f>
        <v>0</v>
      </c>
      <c r="S353" s="269">
        <f>SUMIF(Physics!$P$4:$P$1000,$C353,Physics!$Q$4:$Q$1000)+SUMIF(IITPhysics!$P$4:$P$1000,$C353,IITPhysics!$Q$4:$Q$1000)+SUMIF(Chem!$P$4:$P$1000,$C353,Chem!$Q$4:$Q$1000)+SUMIF(IITChem!$P$4:$P$1000,$C353,IITChem!$Q$4:$Q$1000)+SUMIF(Maths!$P$4:$P$1000,$C353,Maths!$Q$4:$Q$1000)+SUMIF(IITMaths!$P$4:$P$1000,$C353,IITMaths!$Q$4:$Q$1000)+SUMIF(Bio!$P$4:$P$1000,$C353,Bio!$Q$4:$Q$1000)+SUMIF(FourthLecture!$P$4:$P$1000,$C353,FourthLecture!$Q$4:$Q$1000)+SUMIF(OtherSubjects!$P$4:$P$1000,$C353,OtherSubjects!$Q$4:$Q$1000)</f>
        <v>0</v>
      </c>
    </row>
    <row r="354" spans="1:19">
      <c r="A354" s="239">
        <v>350</v>
      </c>
      <c r="B354" s="240" t="s">
        <v>592</v>
      </c>
      <c r="C354" s="240"/>
      <c r="D354" s="241"/>
      <c r="E354" s="241"/>
      <c r="F354" s="241"/>
      <c r="G354" s="241"/>
      <c r="H354" s="241"/>
      <c r="I354" s="241"/>
      <c r="J354" s="260"/>
      <c r="K354" s="241"/>
      <c r="L354" s="241"/>
      <c r="M354" s="241"/>
      <c r="N354" s="258"/>
      <c r="O354" s="240"/>
      <c r="P354" s="240"/>
      <c r="Q354" s="258"/>
      <c r="R354" s="274">
        <f>SUMIF(Physics!$B$4:$B$1000,$C354,Physics!$C$4:$C$1000)+SUMIF(IITPhysics!$B$4:$B$1000,$C354,IITPhysics!$C$4:$C$1000)+SUMIF(Chem!$B$4:$B$1000,$C354,Chem!$C$4:$C$1000)+SUMIF(IITChem!$B$4:$B$1000,$C354,IITChem!$C$4:$C$1000)+SUMIF(Maths!$B$4:$B$1000,$C354,Maths!$C$4:$C$1000)+SUMIF(IITMaths!$B$4:$B$1000,$C354,IITMaths!$C$4:$C$1000)+SUMIF(Bio!$B$4:$B$1000,$C354,Bio!$C$4:$C$1000)+SUMIF(FourthLecture!$B$4:$B$1000,$C354,FourthLecture!$C$4:$C$1000)+SUMIF(OtherSubjects!$B$4:$B$1000,$C354,OtherSubjects!$C$4:$C$1000)</f>
        <v>0</v>
      </c>
      <c r="S354" s="269">
        <f>SUMIF(Physics!$P$4:$P$1000,$C354,Physics!$Q$4:$Q$1000)+SUMIF(IITPhysics!$P$4:$P$1000,$C354,IITPhysics!$Q$4:$Q$1000)+SUMIF(Chem!$P$4:$P$1000,$C354,Chem!$Q$4:$Q$1000)+SUMIF(IITChem!$P$4:$P$1000,$C354,IITChem!$Q$4:$Q$1000)+SUMIF(Maths!$P$4:$P$1000,$C354,Maths!$Q$4:$Q$1000)+SUMIF(IITMaths!$P$4:$P$1000,$C354,IITMaths!$Q$4:$Q$1000)+SUMIF(Bio!$P$4:$P$1000,$C354,Bio!$Q$4:$Q$1000)+SUMIF(FourthLecture!$P$4:$P$1000,$C354,FourthLecture!$Q$4:$Q$1000)+SUMIF(OtherSubjects!$P$4:$P$1000,$C354,OtherSubjects!$Q$4:$Q$1000)</f>
        <v>0</v>
      </c>
    </row>
    <row r="355" spans="1:19">
      <c r="A355" s="239">
        <v>351</v>
      </c>
      <c r="B355" s="240" t="s">
        <v>593</v>
      </c>
      <c r="C355" s="240"/>
      <c r="D355" s="241"/>
      <c r="E355" s="241"/>
      <c r="F355" s="241"/>
      <c r="G355" s="241"/>
      <c r="H355" s="241"/>
      <c r="I355" s="241"/>
      <c r="J355" s="260"/>
      <c r="K355" s="241"/>
      <c r="L355" s="241"/>
      <c r="M355" s="241"/>
      <c r="N355" s="258"/>
      <c r="O355" s="240"/>
      <c r="P355" s="240"/>
      <c r="Q355" s="258"/>
      <c r="R355" s="274">
        <f>SUMIF(Physics!$B$4:$B$1000,$C355,Physics!$C$4:$C$1000)+SUMIF(IITPhysics!$B$4:$B$1000,$C355,IITPhysics!$C$4:$C$1000)+SUMIF(Chem!$B$4:$B$1000,$C355,Chem!$C$4:$C$1000)+SUMIF(IITChem!$B$4:$B$1000,$C355,IITChem!$C$4:$C$1000)+SUMIF(Maths!$B$4:$B$1000,$C355,Maths!$C$4:$C$1000)+SUMIF(IITMaths!$B$4:$B$1000,$C355,IITMaths!$C$4:$C$1000)+SUMIF(Bio!$B$4:$B$1000,$C355,Bio!$C$4:$C$1000)+SUMIF(FourthLecture!$B$4:$B$1000,$C355,FourthLecture!$C$4:$C$1000)+SUMIF(OtherSubjects!$B$4:$B$1000,$C355,OtherSubjects!$C$4:$C$1000)</f>
        <v>0</v>
      </c>
      <c r="S355" s="269">
        <f>SUMIF(Physics!$P$4:$P$1000,$C355,Physics!$Q$4:$Q$1000)+SUMIF(IITPhysics!$P$4:$P$1000,$C355,IITPhysics!$Q$4:$Q$1000)+SUMIF(Chem!$P$4:$P$1000,$C355,Chem!$Q$4:$Q$1000)+SUMIF(IITChem!$P$4:$P$1000,$C355,IITChem!$Q$4:$Q$1000)+SUMIF(Maths!$P$4:$P$1000,$C355,Maths!$Q$4:$Q$1000)+SUMIF(IITMaths!$P$4:$P$1000,$C355,IITMaths!$Q$4:$Q$1000)+SUMIF(Bio!$P$4:$P$1000,$C355,Bio!$Q$4:$Q$1000)+SUMIF(FourthLecture!$P$4:$P$1000,$C355,FourthLecture!$Q$4:$Q$1000)+SUMIF(OtherSubjects!$P$4:$P$1000,$C355,OtherSubjects!$Q$4:$Q$1000)</f>
        <v>0</v>
      </c>
    </row>
    <row r="356" spans="1:19">
      <c r="A356" s="239">
        <v>352</v>
      </c>
      <c r="B356" s="240" t="s">
        <v>594</v>
      </c>
      <c r="C356" s="240"/>
      <c r="D356" s="241"/>
      <c r="E356" s="241"/>
      <c r="F356" s="241"/>
      <c r="G356" s="241"/>
      <c r="H356" s="241"/>
      <c r="I356" s="241"/>
      <c r="J356" s="260"/>
      <c r="K356" s="241"/>
      <c r="L356" s="241"/>
      <c r="M356" s="241"/>
      <c r="N356" s="258"/>
      <c r="O356" s="240"/>
      <c r="P356" s="240"/>
      <c r="Q356" s="258"/>
      <c r="R356" s="274">
        <f>SUMIF(Physics!$B$4:$B$1000,$C356,Physics!$C$4:$C$1000)+SUMIF(IITPhysics!$B$4:$B$1000,$C356,IITPhysics!$C$4:$C$1000)+SUMIF(Chem!$B$4:$B$1000,$C356,Chem!$C$4:$C$1000)+SUMIF(IITChem!$B$4:$B$1000,$C356,IITChem!$C$4:$C$1000)+SUMIF(Maths!$B$4:$B$1000,$C356,Maths!$C$4:$C$1000)+SUMIF(IITMaths!$B$4:$B$1000,$C356,IITMaths!$C$4:$C$1000)+SUMIF(Bio!$B$4:$B$1000,$C356,Bio!$C$4:$C$1000)+SUMIF(FourthLecture!$B$4:$B$1000,$C356,FourthLecture!$C$4:$C$1000)+SUMIF(OtherSubjects!$B$4:$B$1000,$C356,OtherSubjects!$C$4:$C$1000)</f>
        <v>0</v>
      </c>
      <c r="S356" s="269">
        <f>SUMIF(Physics!$P$4:$P$1000,$C356,Physics!$Q$4:$Q$1000)+SUMIF(IITPhysics!$P$4:$P$1000,$C356,IITPhysics!$Q$4:$Q$1000)+SUMIF(Chem!$P$4:$P$1000,$C356,Chem!$Q$4:$Q$1000)+SUMIF(IITChem!$P$4:$P$1000,$C356,IITChem!$Q$4:$Q$1000)+SUMIF(Maths!$P$4:$P$1000,$C356,Maths!$Q$4:$Q$1000)+SUMIF(IITMaths!$P$4:$P$1000,$C356,IITMaths!$Q$4:$Q$1000)+SUMIF(Bio!$P$4:$P$1000,$C356,Bio!$Q$4:$Q$1000)+SUMIF(FourthLecture!$P$4:$P$1000,$C356,FourthLecture!$Q$4:$Q$1000)+SUMIF(OtherSubjects!$P$4:$P$1000,$C356,OtherSubjects!$Q$4:$Q$1000)</f>
        <v>0</v>
      </c>
    </row>
    <row r="357" spans="1:19">
      <c r="A357" s="239">
        <v>353</v>
      </c>
      <c r="B357" s="240" t="s">
        <v>595</v>
      </c>
      <c r="C357" s="240"/>
      <c r="D357" s="241"/>
      <c r="E357" s="241"/>
      <c r="F357" s="241"/>
      <c r="G357" s="241"/>
      <c r="H357" s="241"/>
      <c r="I357" s="241"/>
      <c r="J357" s="260"/>
      <c r="K357" s="241"/>
      <c r="L357" s="241"/>
      <c r="M357" s="241"/>
      <c r="N357" s="258"/>
      <c r="O357" s="240"/>
      <c r="P357" s="240"/>
      <c r="Q357" s="258"/>
      <c r="R357" s="274">
        <f>SUMIF(Physics!$B$4:$B$1000,$C357,Physics!$C$4:$C$1000)+SUMIF(IITPhysics!$B$4:$B$1000,$C357,IITPhysics!$C$4:$C$1000)+SUMIF(Chem!$B$4:$B$1000,$C357,Chem!$C$4:$C$1000)+SUMIF(IITChem!$B$4:$B$1000,$C357,IITChem!$C$4:$C$1000)+SUMIF(Maths!$B$4:$B$1000,$C357,Maths!$C$4:$C$1000)+SUMIF(IITMaths!$B$4:$B$1000,$C357,IITMaths!$C$4:$C$1000)+SUMIF(Bio!$B$4:$B$1000,$C357,Bio!$C$4:$C$1000)+SUMIF(FourthLecture!$B$4:$B$1000,$C357,FourthLecture!$C$4:$C$1000)+SUMIF(OtherSubjects!$B$4:$B$1000,$C357,OtherSubjects!$C$4:$C$1000)</f>
        <v>0</v>
      </c>
      <c r="S357" s="269">
        <f>SUMIF(Physics!$P$4:$P$1000,$C357,Physics!$Q$4:$Q$1000)+SUMIF(IITPhysics!$P$4:$P$1000,$C357,IITPhysics!$Q$4:$Q$1000)+SUMIF(Chem!$P$4:$P$1000,$C357,Chem!$Q$4:$Q$1000)+SUMIF(IITChem!$P$4:$P$1000,$C357,IITChem!$Q$4:$Q$1000)+SUMIF(Maths!$P$4:$P$1000,$C357,Maths!$Q$4:$Q$1000)+SUMIF(IITMaths!$P$4:$P$1000,$C357,IITMaths!$Q$4:$Q$1000)+SUMIF(Bio!$P$4:$P$1000,$C357,Bio!$Q$4:$Q$1000)+SUMIF(FourthLecture!$P$4:$P$1000,$C357,FourthLecture!$Q$4:$Q$1000)+SUMIF(OtherSubjects!$P$4:$P$1000,$C357,OtherSubjects!$Q$4:$Q$1000)</f>
        <v>0</v>
      </c>
    </row>
    <row r="358" spans="1:19">
      <c r="A358" s="239">
        <v>354</v>
      </c>
      <c r="B358" s="240" t="s">
        <v>596</v>
      </c>
      <c r="C358" s="240"/>
      <c r="D358" s="241"/>
      <c r="E358" s="241"/>
      <c r="F358" s="241"/>
      <c r="G358" s="241"/>
      <c r="H358" s="241"/>
      <c r="I358" s="241"/>
      <c r="J358" s="260"/>
      <c r="K358" s="241"/>
      <c r="L358" s="241"/>
      <c r="M358" s="241"/>
      <c r="N358" s="258"/>
      <c r="O358" s="240"/>
      <c r="P358" s="240"/>
      <c r="Q358" s="258"/>
      <c r="R358" s="274">
        <f>SUMIF(Physics!$B$4:$B$1000,$C358,Physics!$C$4:$C$1000)+SUMIF(IITPhysics!$B$4:$B$1000,$C358,IITPhysics!$C$4:$C$1000)+SUMIF(Chem!$B$4:$B$1000,$C358,Chem!$C$4:$C$1000)+SUMIF(IITChem!$B$4:$B$1000,$C358,IITChem!$C$4:$C$1000)+SUMIF(Maths!$B$4:$B$1000,$C358,Maths!$C$4:$C$1000)+SUMIF(IITMaths!$B$4:$B$1000,$C358,IITMaths!$C$4:$C$1000)+SUMIF(Bio!$B$4:$B$1000,$C358,Bio!$C$4:$C$1000)+SUMIF(FourthLecture!$B$4:$B$1000,$C358,FourthLecture!$C$4:$C$1000)+SUMIF(OtherSubjects!$B$4:$B$1000,$C358,OtherSubjects!$C$4:$C$1000)</f>
        <v>0</v>
      </c>
      <c r="S358" s="269">
        <f>SUMIF(Physics!$P$4:$P$1000,$C358,Physics!$Q$4:$Q$1000)+SUMIF(IITPhysics!$P$4:$P$1000,$C358,IITPhysics!$Q$4:$Q$1000)+SUMIF(Chem!$P$4:$P$1000,$C358,Chem!$Q$4:$Q$1000)+SUMIF(IITChem!$P$4:$P$1000,$C358,IITChem!$Q$4:$Q$1000)+SUMIF(Maths!$P$4:$P$1000,$C358,Maths!$Q$4:$Q$1000)+SUMIF(IITMaths!$P$4:$P$1000,$C358,IITMaths!$Q$4:$Q$1000)+SUMIF(Bio!$P$4:$P$1000,$C358,Bio!$Q$4:$Q$1000)+SUMIF(FourthLecture!$P$4:$P$1000,$C358,FourthLecture!$Q$4:$Q$1000)+SUMIF(OtherSubjects!$P$4:$P$1000,$C358,OtherSubjects!$Q$4:$Q$1000)</f>
        <v>0</v>
      </c>
    </row>
    <row r="359" spans="1:19">
      <c r="A359" s="239">
        <v>355</v>
      </c>
      <c r="B359" s="240" t="s">
        <v>597</v>
      </c>
      <c r="C359" s="240"/>
      <c r="D359" s="241"/>
      <c r="E359" s="241"/>
      <c r="F359" s="241"/>
      <c r="G359" s="241"/>
      <c r="H359" s="241"/>
      <c r="I359" s="241"/>
      <c r="J359" s="260"/>
      <c r="K359" s="241"/>
      <c r="L359" s="241"/>
      <c r="M359" s="241"/>
      <c r="N359" s="258"/>
      <c r="O359" s="240"/>
      <c r="P359" s="240"/>
      <c r="Q359" s="258"/>
      <c r="R359" s="274">
        <f>SUMIF(Physics!$B$4:$B$1000,$C359,Physics!$C$4:$C$1000)+SUMIF(IITPhysics!$B$4:$B$1000,$C359,IITPhysics!$C$4:$C$1000)+SUMIF(Chem!$B$4:$B$1000,$C359,Chem!$C$4:$C$1000)+SUMIF(IITChem!$B$4:$B$1000,$C359,IITChem!$C$4:$C$1000)+SUMIF(Maths!$B$4:$B$1000,$C359,Maths!$C$4:$C$1000)+SUMIF(IITMaths!$B$4:$B$1000,$C359,IITMaths!$C$4:$C$1000)+SUMIF(Bio!$B$4:$B$1000,$C359,Bio!$C$4:$C$1000)+SUMIF(FourthLecture!$B$4:$B$1000,$C359,FourthLecture!$C$4:$C$1000)+SUMIF(OtherSubjects!$B$4:$B$1000,$C359,OtherSubjects!$C$4:$C$1000)</f>
        <v>0</v>
      </c>
      <c r="S359" s="269">
        <f>SUMIF(Physics!$P$4:$P$1000,$C359,Physics!$Q$4:$Q$1000)+SUMIF(IITPhysics!$P$4:$P$1000,$C359,IITPhysics!$Q$4:$Q$1000)+SUMIF(Chem!$P$4:$P$1000,$C359,Chem!$Q$4:$Q$1000)+SUMIF(IITChem!$P$4:$P$1000,$C359,IITChem!$Q$4:$Q$1000)+SUMIF(Maths!$P$4:$P$1000,$C359,Maths!$Q$4:$Q$1000)+SUMIF(IITMaths!$P$4:$P$1000,$C359,IITMaths!$Q$4:$Q$1000)+SUMIF(Bio!$P$4:$P$1000,$C359,Bio!$Q$4:$Q$1000)+SUMIF(FourthLecture!$P$4:$P$1000,$C359,FourthLecture!$Q$4:$Q$1000)+SUMIF(OtherSubjects!$P$4:$P$1000,$C359,OtherSubjects!$Q$4:$Q$1000)</f>
        <v>0</v>
      </c>
    </row>
    <row r="360" spans="1:19">
      <c r="A360" s="239">
        <v>356</v>
      </c>
      <c r="B360" s="240" t="s">
        <v>598</v>
      </c>
      <c r="C360" s="240"/>
      <c r="D360" s="241"/>
      <c r="E360" s="241"/>
      <c r="F360" s="241"/>
      <c r="G360" s="241"/>
      <c r="H360" s="241"/>
      <c r="I360" s="241"/>
      <c r="J360" s="260"/>
      <c r="K360" s="241"/>
      <c r="L360" s="241"/>
      <c r="M360" s="241"/>
      <c r="N360" s="258"/>
      <c r="O360" s="240"/>
      <c r="P360" s="240"/>
      <c r="Q360" s="258"/>
      <c r="R360" s="274">
        <f>SUMIF(Physics!$B$4:$B$1000,$C360,Physics!$C$4:$C$1000)+SUMIF(IITPhysics!$B$4:$B$1000,$C360,IITPhysics!$C$4:$C$1000)+SUMIF(Chem!$B$4:$B$1000,$C360,Chem!$C$4:$C$1000)+SUMIF(IITChem!$B$4:$B$1000,$C360,IITChem!$C$4:$C$1000)+SUMIF(Maths!$B$4:$B$1000,$C360,Maths!$C$4:$C$1000)+SUMIF(IITMaths!$B$4:$B$1000,$C360,IITMaths!$C$4:$C$1000)+SUMIF(Bio!$B$4:$B$1000,$C360,Bio!$C$4:$C$1000)+SUMIF(FourthLecture!$B$4:$B$1000,$C360,FourthLecture!$C$4:$C$1000)+SUMIF(OtherSubjects!$B$4:$B$1000,$C360,OtherSubjects!$C$4:$C$1000)</f>
        <v>0</v>
      </c>
      <c r="S360" s="269">
        <f>SUMIF(Physics!$P$4:$P$1000,$C360,Physics!$Q$4:$Q$1000)+SUMIF(IITPhysics!$P$4:$P$1000,$C360,IITPhysics!$Q$4:$Q$1000)+SUMIF(Chem!$P$4:$P$1000,$C360,Chem!$Q$4:$Q$1000)+SUMIF(IITChem!$P$4:$P$1000,$C360,IITChem!$Q$4:$Q$1000)+SUMIF(Maths!$P$4:$P$1000,$C360,Maths!$Q$4:$Q$1000)+SUMIF(IITMaths!$P$4:$P$1000,$C360,IITMaths!$Q$4:$Q$1000)+SUMIF(Bio!$P$4:$P$1000,$C360,Bio!$Q$4:$Q$1000)+SUMIF(FourthLecture!$P$4:$P$1000,$C360,FourthLecture!$Q$4:$Q$1000)+SUMIF(OtherSubjects!$P$4:$P$1000,$C360,OtherSubjects!$Q$4:$Q$1000)</f>
        <v>0</v>
      </c>
    </row>
    <row r="361" spans="1:19">
      <c r="A361" s="239">
        <v>357</v>
      </c>
      <c r="B361" s="240" t="s">
        <v>599</v>
      </c>
      <c r="C361" s="240"/>
      <c r="D361" s="241"/>
      <c r="E361" s="241"/>
      <c r="F361" s="241"/>
      <c r="G361" s="241"/>
      <c r="H361" s="241"/>
      <c r="I361" s="241"/>
      <c r="J361" s="260"/>
      <c r="K361" s="241"/>
      <c r="L361" s="241"/>
      <c r="M361" s="241"/>
      <c r="N361" s="258"/>
      <c r="O361" s="240"/>
      <c r="P361" s="240"/>
      <c r="Q361" s="258"/>
      <c r="R361" s="274">
        <f>SUMIF(Physics!$B$4:$B$1000,$C361,Physics!$C$4:$C$1000)+SUMIF(IITPhysics!$B$4:$B$1000,$C361,IITPhysics!$C$4:$C$1000)+SUMIF(Chem!$B$4:$B$1000,$C361,Chem!$C$4:$C$1000)+SUMIF(IITChem!$B$4:$B$1000,$C361,IITChem!$C$4:$C$1000)+SUMIF(Maths!$B$4:$B$1000,$C361,Maths!$C$4:$C$1000)+SUMIF(IITMaths!$B$4:$B$1000,$C361,IITMaths!$C$4:$C$1000)+SUMIF(Bio!$B$4:$B$1000,$C361,Bio!$C$4:$C$1000)+SUMIF(FourthLecture!$B$4:$B$1000,$C361,FourthLecture!$C$4:$C$1000)+SUMIF(OtherSubjects!$B$4:$B$1000,$C361,OtherSubjects!$C$4:$C$1000)</f>
        <v>0</v>
      </c>
      <c r="S361" s="269">
        <f>SUMIF(Physics!$P$4:$P$1000,$C361,Physics!$Q$4:$Q$1000)+SUMIF(IITPhysics!$P$4:$P$1000,$C361,IITPhysics!$Q$4:$Q$1000)+SUMIF(Chem!$P$4:$P$1000,$C361,Chem!$Q$4:$Q$1000)+SUMIF(IITChem!$P$4:$P$1000,$C361,IITChem!$Q$4:$Q$1000)+SUMIF(Maths!$P$4:$P$1000,$C361,Maths!$Q$4:$Q$1000)+SUMIF(IITMaths!$P$4:$P$1000,$C361,IITMaths!$Q$4:$Q$1000)+SUMIF(Bio!$P$4:$P$1000,$C361,Bio!$Q$4:$Q$1000)+SUMIF(FourthLecture!$P$4:$P$1000,$C361,FourthLecture!$Q$4:$Q$1000)+SUMIF(OtherSubjects!$P$4:$P$1000,$C361,OtherSubjects!$Q$4:$Q$1000)</f>
        <v>0</v>
      </c>
    </row>
    <row r="362" spans="1:19">
      <c r="A362" s="239">
        <v>358</v>
      </c>
      <c r="B362" s="240" t="s">
        <v>600</v>
      </c>
      <c r="C362" s="240"/>
      <c r="D362" s="241"/>
      <c r="E362" s="241"/>
      <c r="F362" s="241"/>
      <c r="G362" s="241"/>
      <c r="H362" s="241"/>
      <c r="I362" s="241"/>
      <c r="J362" s="260"/>
      <c r="K362" s="241"/>
      <c r="L362" s="241"/>
      <c r="M362" s="241"/>
      <c r="N362" s="258"/>
      <c r="O362" s="240"/>
      <c r="P362" s="240"/>
      <c r="Q362" s="258"/>
      <c r="R362" s="274">
        <f>SUMIF(Physics!$B$4:$B$1000,$C362,Physics!$C$4:$C$1000)+SUMIF(IITPhysics!$B$4:$B$1000,$C362,IITPhysics!$C$4:$C$1000)+SUMIF(Chem!$B$4:$B$1000,$C362,Chem!$C$4:$C$1000)+SUMIF(IITChem!$B$4:$B$1000,$C362,IITChem!$C$4:$C$1000)+SUMIF(Maths!$B$4:$B$1000,$C362,Maths!$C$4:$C$1000)+SUMIF(IITMaths!$B$4:$B$1000,$C362,IITMaths!$C$4:$C$1000)+SUMIF(Bio!$B$4:$B$1000,$C362,Bio!$C$4:$C$1000)+SUMIF(FourthLecture!$B$4:$B$1000,$C362,FourthLecture!$C$4:$C$1000)+SUMIF(OtherSubjects!$B$4:$B$1000,$C362,OtherSubjects!$C$4:$C$1000)</f>
        <v>0</v>
      </c>
      <c r="S362" s="269">
        <f>SUMIF(Physics!$P$4:$P$1000,$C362,Physics!$Q$4:$Q$1000)+SUMIF(IITPhysics!$P$4:$P$1000,$C362,IITPhysics!$Q$4:$Q$1000)+SUMIF(Chem!$P$4:$P$1000,$C362,Chem!$Q$4:$Q$1000)+SUMIF(IITChem!$P$4:$P$1000,$C362,IITChem!$Q$4:$Q$1000)+SUMIF(Maths!$P$4:$P$1000,$C362,Maths!$Q$4:$Q$1000)+SUMIF(IITMaths!$P$4:$P$1000,$C362,IITMaths!$Q$4:$Q$1000)+SUMIF(Bio!$P$4:$P$1000,$C362,Bio!$Q$4:$Q$1000)+SUMIF(FourthLecture!$P$4:$P$1000,$C362,FourthLecture!$Q$4:$Q$1000)+SUMIF(OtherSubjects!$P$4:$P$1000,$C362,OtherSubjects!$Q$4:$Q$1000)</f>
        <v>0</v>
      </c>
    </row>
    <row r="363" spans="1:19">
      <c r="A363" s="239">
        <v>359</v>
      </c>
      <c r="B363" s="240" t="s">
        <v>601</v>
      </c>
      <c r="C363" s="240"/>
      <c r="D363" s="241"/>
      <c r="E363" s="241"/>
      <c r="F363" s="241"/>
      <c r="G363" s="241"/>
      <c r="H363" s="241"/>
      <c r="I363" s="241"/>
      <c r="J363" s="260"/>
      <c r="K363" s="241"/>
      <c r="L363" s="241"/>
      <c r="M363" s="241"/>
      <c r="N363" s="258"/>
      <c r="O363" s="240"/>
      <c r="P363" s="240"/>
      <c r="Q363" s="258"/>
      <c r="R363" s="274">
        <f>SUMIF(Physics!$B$4:$B$1000,$C363,Physics!$C$4:$C$1000)+SUMIF(IITPhysics!$B$4:$B$1000,$C363,IITPhysics!$C$4:$C$1000)+SUMIF(Chem!$B$4:$B$1000,$C363,Chem!$C$4:$C$1000)+SUMIF(IITChem!$B$4:$B$1000,$C363,IITChem!$C$4:$C$1000)+SUMIF(Maths!$B$4:$B$1000,$C363,Maths!$C$4:$C$1000)+SUMIF(IITMaths!$B$4:$B$1000,$C363,IITMaths!$C$4:$C$1000)+SUMIF(Bio!$B$4:$B$1000,$C363,Bio!$C$4:$C$1000)+SUMIF(FourthLecture!$B$4:$B$1000,$C363,FourthLecture!$C$4:$C$1000)+SUMIF(OtherSubjects!$B$4:$B$1000,$C363,OtherSubjects!$C$4:$C$1000)</f>
        <v>0</v>
      </c>
      <c r="S363" s="269">
        <f>SUMIF(Physics!$P$4:$P$1000,$C363,Physics!$Q$4:$Q$1000)+SUMIF(IITPhysics!$P$4:$P$1000,$C363,IITPhysics!$Q$4:$Q$1000)+SUMIF(Chem!$P$4:$P$1000,$C363,Chem!$Q$4:$Q$1000)+SUMIF(IITChem!$P$4:$P$1000,$C363,IITChem!$Q$4:$Q$1000)+SUMIF(Maths!$P$4:$P$1000,$C363,Maths!$Q$4:$Q$1000)+SUMIF(IITMaths!$P$4:$P$1000,$C363,IITMaths!$Q$4:$Q$1000)+SUMIF(Bio!$P$4:$P$1000,$C363,Bio!$Q$4:$Q$1000)+SUMIF(FourthLecture!$P$4:$P$1000,$C363,FourthLecture!$Q$4:$Q$1000)+SUMIF(OtherSubjects!$P$4:$P$1000,$C363,OtherSubjects!$Q$4:$Q$1000)</f>
        <v>0</v>
      </c>
    </row>
    <row r="364" spans="1:19">
      <c r="A364" s="239">
        <v>360</v>
      </c>
      <c r="B364" s="240" t="s">
        <v>602</v>
      </c>
      <c r="C364" s="240"/>
      <c r="D364" s="241"/>
      <c r="E364" s="241"/>
      <c r="F364" s="241"/>
      <c r="G364" s="241"/>
      <c r="H364" s="241"/>
      <c r="I364" s="241"/>
      <c r="J364" s="260"/>
      <c r="K364" s="241"/>
      <c r="L364" s="241"/>
      <c r="M364" s="241"/>
      <c r="N364" s="258"/>
      <c r="O364" s="240"/>
      <c r="P364" s="240"/>
      <c r="Q364" s="258"/>
      <c r="R364" s="274">
        <f>SUMIF(Physics!$B$4:$B$1000,$C364,Physics!$C$4:$C$1000)+SUMIF(IITPhysics!$B$4:$B$1000,$C364,IITPhysics!$C$4:$C$1000)+SUMIF(Chem!$B$4:$B$1000,$C364,Chem!$C$4:$C$1000)+SUMIF(IITChem!$B$4:$B$1000,$C364,IITChem!$C$4:$C$1000)+SUMIF(Maths!$B$4:$B$1000,$C364,Maths!$C$4:$C$1000)+SUMIF(IITMaths!$B$4:$B$1000,$C364,IITMaths!$C$4:$C$1000)+SUMIF(Bio!$B$4:$B$1000,$C364,Bio!$C$4:$C$1000)+SUMIF(FourthLecture!$B$4:$B$1000,$C364,FourthLecture!$C$4:$C$1000)+SUMIF(OtherSubjects!$B$4:$B$1000,$C364,OtherSubjects!$C$4:$C$1000)</f>
        <v>0</v>
      </c>
      <c r="S364" s="269">
        <f>SUMIF(Physics!$P$4:$P$1000,$C364,Physics!$Q$4:$Q$1000)+SUMIF(IITPhysics!$P$4:$P$1000,$C364,IITPhysics!$Q$4:$Q$1000)+SUMIF(Chem!$P$4:$P$1000,$C364,Chem!$Q$4:$Q$1000)+SUMIF(IITChem!$P$4:$P$1000,$C364,IITChem!$Q$4:$Q$1000)+SUMIF(Maths!$P$4:$P$1000,$C364,Maths!$Q$4:$Q$1000)+SUMIF(IITMaths!$P$4:$P$1000,$C364,IITMaths!$Q$4:$Q$1000)+SUMIF(Bio!$P$4:$P$1000,$C364,Bio!$Q$4:$Q$1000)+SUMIF(FourthLecture!$P$4:$P$1000,$C364,FourthLecture!$Q$4:$Q$1000)+SUMIF(OtherSubjects!$P$4:$P$1000,$C364,OtherSubjects!$Q$4:$Q$1000)</f>
        <v>0</v>
      </c>
    </row>
    <row r="365" spans="1:19">
      <c r="A365" s="239">
        <v>361</v>
      </c>
      <c r="B365" s="240" t="s">
        <v>603</v>
      </c>
      <c r="C365" s="240"/>
      <c r="D365" s="241"/>
      <c r="E365" s="241"/>
      <c r="F365" s="241"/>
      <c r="G365" s="241"/>
      <c r="H365" s="241"/>
      <c r="I365" s="241"/>
      <c r="J365" s="260"/>
      <c r="K365" s="241"/>
      <c r="L365" s="241"/>
      <c r="M365" s="241"/>
      <c r="N365" s="258"/>
      <c r="O365" s="240"/>
      <c r="P365" s="240"/>
      <c r="Q365" s="258"/>
      <c r="R365" s="274">
        <f>SUMIF(Physics!$B$4:$B$1000,$C365,Physics!$C$4:$C$1000)+SUMIF(IITPhysics!$B$4:$B$1000,$C365,IITPhysics!$C$4:$C$1000)+SUMIF(Chem!$B$4:$B$1000,$C365,Chem!$C$4:$C$1000)+SUMIF(IITChem!$B$4:$B$1000,$C365,IITChem!$C$4:$C$1000)+SUMIF(Maths!$B$4:$B$1000,$C365,Maths!$C$4:$C$1000)+SUMIF(IITMaths!$B$4:$B$1000,$C365,IITMaths!$C$4:$C$1000)+SUMIF(Bio!$B$4:$B$1000,$C365,Bio!$C$4:$C$1000)+SUMIF(FourthLecture!$B$4:$B$1000,$C365,FourthLecture!$C$4:$C$1000)+SUMIF(OtherSubjects!$B$4:$B$1000,$C365,OtherSubjects!$C$4:$C$1000)</f>
        <v>0</v>
      </c>
      <c r="S365" s="269">
        <f>SUMIF(Physics!$P$4:$P$1000,$C365,Physics!$Q$4:$Q$1000)+SUMIF(IITPhysics!$P$4:$P$1000,$C365,IITPhysics!$Q$4:$Q$1000)+SUMIF(Chem!$P$4:$P$1000,$C365,Chem!$Q$4:$Q$1000)+SUMIF(IITChem!$P$4:$P$1000,$C365,IITChem!$Q$4:$Q$1000)+SUMIF(Maths!$P$4:$P$1000,$C365,Maths!$Q$4:$Q$1000)+SUMIF(IITMaths!$P$4:$P$1000,$C365,IITMaths!$Q$4:$Q$1000)+SUMIF(Bio!$P$4:$P$1000,$C365,Bio!$Q$4:$Q$1000)+SUMIF(FourthLecture!$P$4:$P$1000,$C365,FourthLecture!$Q$4:$Q$1000)+SUMIF(OtherSubjects!$P$4:$P$1000,$C365,OtherSubjects!$Q$4:$Q$1000)</f>
        <v>0</v>
      </c>
    </row>
    <row r="366" spans="1:19">
      <c r="A366" s="239">
        <v>362</v>
      </c>
      <c r="B366" s="240" t="s">
        <v>604</v>
      </c>
      <c r="C366" s="240"/>
      <c r="D366" s="241"/>
      <c r="E366" s="241"/>
      <c r="F366" s="241"/>
      <c r="G366" s="241"/>
      <c r="H366" s="241"/>
      <c r="I366" s="241"/>
      <c r="J366" s="260"/>
      <c r="K366" s="241"/>
      <c r="L366" s="241"/>
      <c r="M366" s="241"/>
      <c r="N366" s="258"/>
      <c r="O366" s="240"/>
      <c r="P366" s="240"/>
      <c r="Q366" s="258"/>
      <c r="R366" s="274">
        <f>SUMIF(Physics!$B$4:$B$1000,$C366,Physics!$C$4:$C$1000)+SUMIF(IITPhysics!$B$4:$B$1000,$C366,IITPhysics!$C$4:$C$1000)+SUMIF(Chem!$B$4:$B$1000,$C366,Chem!$C$4:$C$1000)+SUMIF(IITChem!$B$4:$B$1000,$C366,IITChem!$C$4:$C$1000)+SUMIF(Maths!$B$4:$B$1000,$C366,Maths!$C$4:$C$1000)+SUMIF(IITMaths!$B$4:$B$1000,$C366,IITMaths!$C$4:$C$1000)+SUMIF(Bio!$B$4:$B$1000,$C366,Bio!$C$4:$C$1000)+SUMIF(FourthLecture!$B$4:$B$1000,$C366,FourthLecture!$C$4:$C$1000)+SUMIF(OtherSubjects!$B$4:$B$1000,$C366,OtherSubjects!$C$4:$C$1000)</f>
        <v>0</v>
      </c>
      <c r="S366" s="269">
        <f>SUMIF(Physics!$P$4:$P$1000,$C366,Physics!$Q$4:$Q$1000)+SUMIF(IITPhysics!$P$4:$P$1000,$C366,IITPhysics!$Q$4:$Q$1000)+SUMIF(Chem!$P$4:$P$1000,$C366,Chem!$Q$4:$Q$1000)+SUMIF(IITChem!$P$4:$P$1000,$C366,IITChem!$Q$4:$Q$1000)+SUMIF(Maths!$P$4:$P$1000,$C366,Maths!$Q$4:$Q$1000)+SUMIF(IITMaths!$P$4:$P$1000,$C366,IITMaths!$Q$4:$Q$1000)+SUMIF(Bio!$P$4:$P$1000,$C366,Bio!$Q$4:$Q$1000)+SUMIF(FourthLecture!$P$4:$P$1000,$C366,FourthLecture!$Q$4:$Q$1000)+SUMIF(OtherSubjects!$P$4:$P$1000,$C366,OtherSubjects!$Q$4:$Q$1000)</f>
        <v>0</v>
      </c>
    </row>
    <row r="367" spans="1:19">
      <c r="A367" s="239">
        <v>363</v>
      </c>
      <c r="B367" s="240" t="s">
        <v>605</v>
      </c>
      <c r="C367" s="240"/>
      <c r="D367" s="241"/>
      <c r="E367" s="241"/>
      <c r="F367" s="241"/>
      <c r="G367" s="241"/>
      <c r="H367" s="241"/>
      <c r="I367" s="241"/>
      <c r="J367" s="260"/>
      <c r="K367" s="241"/>
      <c r="L367" s="241"/>
      <c r="M367" s="241"/>
      <c r="N367" s="258"/>
      <c r="O367" s="240"/>
      <c r="P367" s="240"/>
      <c r="Q367" s="258"/>
      <c r="R367" s="274">
        <f>SUMIF(Physics!$B$4:$B$1000,$C367,Physics!$C$4:$C$1000)+SUMIF(IITPhysics!$B$4:$B$1000,$C367,IITPhysics!$C$4:$C$1000)+SUMIF(Chem!$B$4:$B$1000,$C367,Chem!$C$4:$C$1000)+SUMIF(IITChem!$B$4:$B$1000,$C367,IITChem!$C$4:$C$1000)+SUMIF(Maths!$B$4:$B$1000,$C367,Maths!$C$4:$C$1000)+SUMIF(IITMaths!$B$4:$B$1000,$C367,IITMaths!$C$4:$C$1000)+SUMIF(Bio!$B$4:$B$1000,$C367,Bio!$C$4:$C$1000)+SUMIF(FourthLecture!$B$4:$B$1000,$C367,FourthLecture!$C$4:$C$1000)+SUMIF(OtherSubjects!$B$4:$B$1000,$C367,OtherSubjects!$C$4:$C$1000)</f>
        <v>0</v>
      </c>
      <c r="S367" s="269">
        <f>SUMIF(Physics!$P$4:$P$1000,$C367,Physics!$Q$4:$Q$1000)+SUMIF(IITPhysics!$P$4:$P$1000,$C367,IITPhysics!$Q$4:$Q$1000)+SUMIF(Chem!$P$4:$P$1000,$C367,Chem!$Q$4:$Q$1000)+SUMIF(IITChem!$P$4:$P$1000,$C367,IITChem!$Q$4:$Q$1000)+SUMIF(Maths!$P$4:$P$1000,$C367,Maths!$Q$4:$Q$1000)+SUMIF(IITMaths!$P$4:$P$1000,$C367,IITMaths!$Q$4:$Q$1000)+SUMIF(Bio!$P$4:$P$1000,$C367,Bio!$Q$4:$Q$1000)+SUMIF(FourthLecture!$P$4:$P$1000,$C367,FourthLecture!$Q$4:$Q$1000)+SUMIF(OtherSubjects!$P$4:$P$1000,$C367,OtherSubjects!$Q$4:$Q$1000)</f>
        <v>0</v>
      </c>
    </row>
    <row r="368" spans="1:19">
      <c r="A368" s="239">
        <v>364</v>
      </c>
      <c r="B368" s="240" t="s">
        <v>606</v>
      </c>
      <c r="C368" s="240"/>
      <c r="D368" s="241"/>
      <c r="E368" s="241"/>
      <c r="F368" s="241"/>
      <c r="G368" s="241"/>
      <c r="H368" s="241"/>
      <c r="I368" s="241"/>
      <c r="J368" s="260"/>
      <c r="K368" s="241"/>
      <c r="L368" s="241"/>
      <c r="M368" s="241"/>
      <c r="N368" s="258"/>
      <c r="O368" s="240"/>
      <c r="P368" s="240"/>
      <c r="Q368" s="258"/>
      <c r="R368" s="274">
        <f>SUMIF(Physics!$B$4:$B$1000,$C368,Physics!$C$4:$C$1000)+SUMIF(IITPhysics!$B$4:$B$1000,$C368,IITPhysics!$C$4:$C$1000)+SUMIF(Chem!$B$4:$B$1000,$C368,Chem!$C$4:$C$1000)+SUMIF(IITChem!$B$4:$B$1000,$C368,IITChem!$C$4:$C$1000)+SUMIF(Maths!$B$4:$B$1000,$C368,Maths!$C$4:$C$1000)+SUMIF(IITMaths!$B$4:$B$1000,$C368,IITMaths!$C$4:$C$1000)+SUMIF(Bio!$B$4:$B$1000,$C368,Bio!$C$4:$C$1000)+SUMIF(FourthLecture!$B$4:$B$1000,$C368,FourthLecture!$C$4:$C$1000)+SUMIF(OtherSubjects!$B$4:$B$1000,$C368,OtherSubjects!$C$4:$C$1000)</f>
        <v>0</v>
      </c>
      <c r="S368" s="269">
        <f>SUMIF(Physics!$P$4:$P$1000,$C368,Physics!$Q$4:$Q$1000)+SUMIF(IITPhysics!$P$4:$P$1000,$C368,IITPhysics!$Q$4:$Q$1000)+SUMIF(Chem!$P$4:$P$1000,$C368,Chem!$Q$4:$Q$1000)+SUMIF(IITChem!$P$4:$P$1000,$C368,IITChem!$Q$4:$Q$1000)+SUMIF(Maths!$P$4:$P$1000,$C368,Maths!$Q$4:$Q$1000)+SUMIF(IITMaths!$P$4:$P$1000,$C368,IITMaths!$Q$4:$Q$1000)+SUMIF(Bio!$P$4:$P$1000,$C368,Bio!$Q$4:$Q$1000)+SUMIF(FourthLecture!$P$4:$P$1000,$C368,FourthLecture!$Q$4:$Q$1000)+SUMIF(OtherSubjects!$P$4:$P$1000,$C368,OtherSubjects!$Q$4:$Q$1000)</f>
        <v>0</v>
      </c>
    </row>
    <row r="369" spans="1:19">
      <c r="A369" s="239">
        <v>365</v>
      </c>
      <c r="B369" s="240" t="s">
        <v>607</v>
      </c>
      <c r="C369" s="240"/>
      <c r="D369" s="241"/>
      <c r="E369" s="241"/>
      <c r="F369" s="241"/>
      <c r="G369" s="241"/>
      <c r="H369" s="241"/>
      <c r="I369" s="241"/>
      <c r="J369" s="260"/>
      <c r="K369" s="241"/>
      <c r="L369" s="241"/>
      <c r="M369" s="241"/>
      <c r="N369" s="258"/>
      <c r="O369" s="240"/>
      <c r="P369" s="240"/>
      <c r="Q369" s="258"/>
      <c r="R369" s="274">
        <f>SUMIF(Physics!$B$4:$B$1000,$C369,Physics!$C$4:$C$1000)+SUMIF(IITPhysics!$B$4:$B$1000,$C369,IITPhysics!$C$4:$C$1000)+SUMIF(Chem!$B$4:$B$1000,$C369,Chem!$C$4:$C$1000)+SUMIF(IITChem!$B$4:$B$1000,$C369,IITChem!$C$4:$C$1000)+SUMIF(Maths!$B$4:$B$1000,$C369,Maths!$C$4:$C$1000)+SUMIF(IITMaths!$B$4:$B$1000,$C369,IITMaths!$C$4:$C$1000)+SUMIF(Bio!$B$4:$B$1000,$C369,Bio!$C$4:$C$1000)+SUMIF(FourthLecture!$B$4:$B$1000,$C369,FourthLecture!$C$4:$C$1000)+SUMIF(OtherSubjects!$B$4:$B$1000,$C369,OtherSubjects!$C$4:$C$1000)</f>
        <v>0</v>
      </c>
      <c r="S369" s="269">
        <f>SUMIF(Physics!$P$4:$P$1000,$C369,Physics!$Q$4:$Q$1000)+SUMIF(IITPhysics!$P$4:$P$1000,$C369,IITPhysics!$Q$4:$Q$1000)+SUMIF(Chem!$P$4:$P$1000,$C369,Chem!$Q$4:$Q$1000)+SUMIF(IITChem!$P$4:$P$1000,$C369,IITChem!$Q$4:$Q$1000)+SUMIF(Maths!$P$4:$P$1000,$C369,Maths!$Q$4:$Q$1000)+SUMIF(IITMaths!$P$4:$P$1000,$C369,IITMaths!$Q$4:$Q$1000)+SUMIF(Bio!$P$4:$P$1000,$C369,Bio!$Q$4:$Q$1000)+SUMIF(FourthLecture!$P$4:$P$1000,$C369,FourthLecture!$Q$4:$Q$1000)+SUMIF(OtherSubjects!$P$4:$P$1000,$C369,OtherSubjects!$Q$4:$Q$1000)</f>
        <v>0</v>
      </c>
    </row>
    <row r="370" spans="1:19">
      <c r="A370" s="239">
        <v>366</v>
      </c>
      <c r="B370" s="240" t="s">
        <v>608</v>
      </c>
      <c r="C370" s="240"/>
      <c r="D370" s="241"/>
      <c r="E370" s="241"/>
      <c r="F370" s="241"/>
      <c r="G370" s="241"/>
      <c r="H370" s="241"/>
      <c r="I370" s="241"/>
      <c r="J370" s="260"/>
      <c r="K370" s="241"/>
      <c r="L370" s="241"/>
      <c r="M370" s="241"/>
      <c r="N370" s="258"/>
      <c r="O370" s="240"/>
      <c r="P370" s="240"/>
      <c r="Q370" s="258"/>
      <c r="R370" s="274">
        <f>SUMIF(Physics!$B$4:$B$1000,$C370,Physics!$C$4:$C$1000)+SUMIF(IITPhysics!$B$4:$B$1000,$C370,IITPhysics!$C$4:$C$1000)+SUMIF(Chem!$B$4:$B$1000,$C370,Chem!$C$4:$C$1000)+SUMIF(IITChem!$B$4:$B$1000,$C370,IITChem!$C$4:$C$1000)+SUMIF(Maths!$B$4:$B$1000,$C370,Maths!$C$4:$C$1000)+SUMIF(IITMaths!$B$4:$B$1000,$C370,IITMaths!$C$4:$C$1000)+SUMIF(Bio!$B$4:$B$1000,$C370,Bio!$C$4:$C$1000)+SUMIF(FourthLecture!$B$4:$B$1000,$C370,FourthLecture!$C$4:$C$1000)+SUMIF(OtherSubjects!$B$4:$B$1000,$C370,OtherSubjects!$C$4:$C$1000)</f>
        <v>0</v>
      </c>
      <c r="S370" s="269">
        <f>SUMIF(Physics!$P$4:$P$1000,$C370,Physics!$Q$4:$Q$1000)+SUMIF(IITPhysics!$P$4:$P$1000,$C370,IITPhysics!$Q$4:$Q$1000)+SUMIF(Chem!$P$4:$P$1000,$C370,Chem!$Q$4:$Q$1000)+SUMIF(IITChem!$P$4:$P$1000,$C370,IITChem!$Q$4:$Q$1000)+SUMIF(Maths!$P$4:$P$1000,$C370,Maths!$Q$4:$Q$1000)+SUMIF(IITMaths!$P$4:$P$1000,$C370,IITMaths!$Q$4:$Q$1000)+SUMIF(Bio!$P$4:$P$1000,$C370,Bio!$Q$4:$Q$1000)+SUMIF(FourthLecture!$P$4:$P$1000,$C370,FourthLecture!$Q$4:$Q$1000)+SUMIF(OtherSubjects!$P$4:$P$1000,$C370,OtherSubjects!$Q$4:$Q$1000)</f>
        <v>0</v>
      </c>
    </row>
    <row r="371" spans="1:19">
      <c r="A371" s="239">
        <v>367</v>
      </c>
      <c r="B371" s="240" t="s">
        <v>609</v>
      </c>
      <c r="C371" s="240"/>
      <c r="D371" s="241"/>
      <c r="E371" s="241"/>
      <c r="F371" s="241"/>
      <c r="G371" s="241"/>
      <c r="H371" s="241"/>
      <c r="I371" s="241"/>
      <c r="J371" s="260"/>
      <c r="K371" s="241"/>
      <c r="L371" s="241"/>
      <c r="M371" s="241"/>
      <c r="N371" s="258"/>
      <c r="O371" s="240"/>
      <c r="P371" s="240"/>
      <c r="Q371" s="258"/>
      <c r="R371" s="274">
        <f>SUMIF(Physics!$B$4:$B$1000,$C371,Physics!$C$4:$C$1000)+SUMIF(IITPhysics!$B$4:$B$1000,$C371,IITPhysics!$C$4:$C$1000)+SUMIF(Chem!$B$4:$B$1000,$C371,Chem!$C$4:$C$1000)+SUMIF(IITChem!$B$4:$B$1000,$C371,IITChem!$C$4:$C$1000)+SUMIF(Maths!$B$4:$B$1000,$C371,Maths!$C$4:$C$1000)+SUMIF(IITMaths!$B$4:$B$1000,$C371,IITMaths!$C$4:$C$1000)+SUMIF(Bio!$B$4:$B$1000,$C371,Bio!$C$4:$C$1000)+SUMIF(FourthLecture!$B$4:$B$1000,$C371,FourthLecture!$C$4:$C$1000)+SUMIF(OtherSubjects!$B$4:$B$1000,$C371,OtherSubjects!$C$4:$C$1000)</f>
        <v>0</v>
      </c>
      <c r="S371" s="269">
        <f>SUMIF(Physics!$P$4:$P$1000,$C371,Physics!$Q$4:$Q$1000)+SUMIF(IITPhysics!$P$4:$P$1000,$C371,IITPhysics!$Q$4:$Q$1000)+SUMIF(Chem!$P$4:$P$1000,$C371,Chem!$Q$4:$Q$1000)+SUMIF(IITChem!$P$4:$P$1000,$C371,IITChem!$Q$4:$Q$1000)+SUMIF(Maths!$P$4:$P$1000,$C371,Maths!$Q$4:$Q$1000)+SUMIF(IITMaths!$P$4:$P$1000,$C371,IITMaths!$Q$4:$Q$1000)+SUMIF(Bio!$P$4:$P$1000,$C371,Bio!$Q$4:$Q$1000)+SUMIF(FourthLecture!$P$4:$P$1000,$C371,FourthLecture!$Q$4:$Q$1000)+SUMIF(OtherSubjects!$P$4:$P$1000,$C371,OtherSubjects!$Q$4:$Q$1000)</f>
        <v>0</v>
      </c>
    </row>
    <row r="372" spans="1:19">
      <c r="A372" s="239">
        <v>368</v>
      </c>
      <c r="B372" s="240" t="s">
        <v>610</v>
      </c>
      <c r="C372" s="240"/>
      <c r="D372" s="241"/>
      <c r="E372" s="241"/>
      <c r="F372" s="241"/>
      <c r="G372" s="241"/>
      <c r="H372" s="241"/>
      <c r="I372" s="241"/>
      <c r="J372" s="260"/>
      <c r="K372" s="241"/>
      <c r="L372" s="241"/>
      <c r="M372" s="241"/>
      <c r="N372" s="258"/>
      <c r="O372" s="240"/>
      <c r="P372" s="240"/>
      <c r="Q372" s="258"/>
      <c r="R372" s="274">
        <f>SUMIF(Physics!$B$4:$B$1000,$C372,Physics!$C$4:$C$1000)+SUMIF(IITPhysics!$B$4:$B$1000,$C372,IITPhysics!$C$4:$C$1000)+SUMIF(Chem!$B$4:$B$1000,$C372,Chem!$C$4:$C$1000)+SUMIF(IITChem!$B$4:$B$1000,$C372,IITChem!$C$4:$C$1000)+SUMIF(Maths!$B$4:$B$1000,$C372,Maths!$C$4:$C$1000)+SUMIF(IITMaths!$B$4:$B$1000,$C372,IITMaths!$C$4:$C$1000)+SUMIF(Bio!$B$4:$B$1000,$C372,Bio!$C$4:$C$1000)+SUMIF(FourthLecture!$B$4:$B$1000,$C372,FourthLecture!$C$4:$C$1000)+SUMIF(OtherSubjects!$B$4:$B$1000,$C372,OtherSubjects!$C$4:$C$1000)</f>
        <v>0</v>
      </c>
      <c r="S372" s="269">
        <f>SUMIF(Physics!$P$4:$P$1000,$C372,Physics!$Q$4:$Q$1000)+SUMIF(IITPhysics!$P$4:$P$1000,$C372,IITPhysics!$Q$4:$Q$1000)+SUMIF(Chem!$P$4:$P$1000,$C372,Chem!$Q$4:$Q$1000)+SUMIF(IITChem!$P$4:$P$1000,$C372,IITChem!$Q$4:$Q$1000)+SUMIF(Maths!$P$4:$P$1000,$C372,Maths!$Q$4:$Q$1000)+SUMIF(IITMaths!$P$4:$P$1000,$C372,IITMaths!$Q$4:$Q$1000)+SUMIF(Bio!$P$4:$P$1000,$C372,Bio!$Q$4:$Q$1000)+SUMIF(FourthLecture!$P$4:$P$1000,$C372,FourthLecture!$Q$4:$Q$1000)+SUMIF(OtherSubjects!$P$4:$P$1000,$C372,OtherSubjects!$Q$4:$Q$1000)</f>
        <v>0</v>
      </c>
    </row>
    <row r="373" spans="1:19">
      <c r="A373" s="239">
        <v>369</v>
      </c>
      <c r="B373" s="240" t="s">
        <v>611</v>
      </c>
      <c r="C373" s="240"/>
      <c r="D373" s="241"/>
      <c r="E373" s="241"/>
      <c r="F373" s="241"/>
      <c r="G373" s="241"/>
      <c r="H373" s="241"/>
      <c r="I373" s="241"/>
      <c r="J373" s="260"/>
      <c r="K373" s="241"/>
      <c r="L373" s="241"/>
      <c r="M373" s="241"/>
      <c r="N373" s="258"/>
      <c r="O373" s="240"/>
      <c r="P373" s="240"/>
      <c r="Q373" s="258"/>
      <c r="R373" s="274">
        <f>SUMIF(Physics!$B$4:$B$1000,$C373,Physics!$C$4:$C$1000)+SUMIF(IITPhysics!$B$4:$B$1000,$C373,IITPhysics!$C$4:$C$1000)+SUMIF(Chem!$B$4:$B$1000,$C373,Chem!$C$4:$C$1000)+SUMIF(IITChem!$B$4:$B$1000,$C373,IITChem!$C$4:$C$1000)+SUMIF(Maths!$B$4:$B$1000,$C373,Maths!$C$4:$C$1000)+SUMIF(IITMaths!$B$4:$B$1000,$C373,IITMaths!$C$4:$C$1000)+SUMIF(Bio!$B$4:$B$1000,$C373,Bio!$C$4:$C$1000)+SUMIF(FourthLecture!$B$4:$B$1000,$C373,FourthLecture!$C$4:$C$1000)+SUMIF(OtherSubjects!$B$4:$B$1000,$C373,OtherSubjects!$C$4:$C$1000)</f>
        <v>0</v>
      </c>
      <c r="S373" s="269">
        <f>SUMIF(Physics!$P$4:$P$1000,$C373,Physics!$Q$4:$Q$1000)+SUMIF(IITPhysics!$P$4:$P$1000,$C373,IITPhysics!$Q$4:$Q$1000)+SUMIF(Chem!$P$4:$P$1000,$C373,Chem!$Q$4:$Q$1000)+SUMIF(IITChem!$P$4:$P$1000,$C373,IITChem!$Q$4:$Q$1000)+SUMIF(Maths!$P$4:$P$1000,$C373,Maths!$Q$4:$Q$1000)+SUMIF(IITMaths!$P$4:$P$1000,$C373,IITMaths!$Q$4:$Q$1000)+SUMIF(Bio!$P$4:$P$1000,$C373,Bio!$Q$4:$Q$1000)+SUMIF(FourthLecture!$P$4:$P$1000,$C373,FourthLecture!$Q$4:$Q$1000)+SUMIF(OtherSubjects!$P$4:$P$1000,$C373,OtherSubjects!$Q$4:$Q$1000)</f>
        <v>0</v>
      </c>
    </row>
    <row r="374" spans="1:19">
      <c r="A374" s="239">
        <v>370</v>
      </c>
      <c r="B374" s="240" t="s">
        <v>612</v>
      </c>
      <c r="C374" s="240"/>
      <c r="D374" s="241"/>
      <c r="E374" s="241"/>
      <c r="F374" s="241"/>
      <c r="G374" s="241"/>
      <c r="H374" s="241"/>
      <c r="I374" s="241"/>
      <c r="J374" s="260"/>
      <c r="K374" s="241"/>
      <c r="L374" s="241"/>
      <c r="M374" s="241"/>
      <c r="N374" s="258"/>
      <c r="O374" s="240"/>
      <c r="P374" s="240"/>
      <c r="Q374" s="258"/>
      <c r="R374" s="274">
        <f>SUMIF(Physics!$B$4:$B$1000,$C374,Physics!$C$4:$C$1000)+SUMIF(IITPhysics!$B$4:$B$1000,$C374,IITPhysics!$C$4:$C$1000)+SUMIF(Chem!$B$4:$B$1000,$C374,Chem!$C$4:$C$1000)+SUMIF(IITChem!$B$4:$B$1000,$C374,IITChem!$C$4:$C$1000)+SUMIF(Maths!$B$4:$B$1000,$C374,Maths!$C$4:$C$1000)+SUMIF(IITMaths!$B$4:$B$1000,$C374,IITMaths!$C$4:$C$1000)+SUMIF(Bio!$B$4:$B$1000,$C374,Bio!$C$4:$C$1000)+SUMIF(FourthLecture!$B$4:$B$1000,$C374,FourthLecture!$C$4:$C$1000)+SUMIF(OtherSubjects!$B$4:$B$1000,$C374,OtherSubjects!$C$4:$C$1000)</f>
        <v>0</v>
      </c>
      <c r="S374" s="269">
        <f>SUMIF(Physics!$P$4:$P$1000,$C374,Physics!$Q$4:$Q$1000)+SUMIF(IITPhysics!$P$4:$P$1000,$C374,IITPhysics!$Q$4:$Q$1000)+SUMIF(Chem!$P$4:$P$1000,$C374,Chem!$Q$4:$Q$1000)+SUMIF(IITChem!$P$4:$P$1000,$C374,IITChem!$Q$4:$Q$1000)+SUMIF(Maths!$P$4:$P$1000,$C374,Maths!$Q$4:$Q$1000)+SUMIF(IITMaths!$P$4:$P$1000,$C374,IITMaths!$Q$4:$Q$1000)+SUMIF(Bio!$P$4:$P$1000,$C374,Bio!$Q$4:$Q$1000)+SUMIF(FourthLecture!$P$4:$P$1000,$C374,FourthLecture!$Q$4:$Q$1000)+SUMIF(OtherSubjects!$P$4:$P$1000,$C374,OtherSubjects!$Q$4:$Q$1000)</f>
        <v>0</v>
      </c>
    </row>
    <row r="375" spans="1:19">
      <c r="A375" s="239">
        <v>371</v>
      </c>
      <c r="B375" s="240" t="s">
        <v>613</v>
      </c>
      <c r="C375" s="240"/>
      <c r="D375" s="241"/>
      <c r="E375" s="241"/>
      <c r="F375" s="241"/>
      <c r="G375" s="241"/>
      <c r="H375" s="241"/>
      <c r="I375" s="241"/>
      <c r="J375" s="260"/>
      <c r="K375" s="241"/>
      <c r="L375" s="241"/>
      <c r="M375" s="241"/>
      <c r="N375" s="258"/>
      <c r="O375" s="240"/>
      <c r="P375" s="240"/>
      <c r="Q375" s="258"/>
      <c r="R375" s="274">
        <f>SUMIF(Physics!$B$4:$B$1000,$C375,Physics!$C$4:$C$1000)+SUMIF(IITPhysics!$B$4:$B$1000,$C375,IITPhysics!$C$4:$C$1000)+SUMIF(Chem!$B$4:$B$1000,$C375,Chem!$C$4:$C$1000)+SUMIF(IITChem!$B$4:$B$1000,$C375,IITChem!$C$4:$C$1000)+SUMIF(Maths!$B$4:$B$1000,$C375,Maths!$C$4:$C$1000)+SUMIF(IITMaths!$B$4:$B$1000,$C375,IITMaths!$C$4:$C$1000)+SUMIF(Bio!$B$4:$B$1000,$C375,Bio!$C$4:$C$1000)+SUMIF(FourthLecture!$B$4:$B$1000,$C375,FourthLecture!$C$4:$C$1000)+SUMIF(OtherSubjects!$B$4:$B$1000,$C375,OtherSubjects!$C$4:$C$1000)</f>
        <v>0</v>
      </c>
      <c r="S375" s="269">
        <f>SUMIF(Physics!$P$4:$P$1000,$C375,Physics!$Q$4:$Q$1000)+SUMIF(IITPhysics!$P$4:$P$1000,$C375,IITPhysics!$Q$4:$Q$1000)+SUMIF(Chem!$P$4:$P$1000,$C375,Chem!$Q$4:$Q$1000)+SUMIF(IITChem!$P$4:$P$1000,$C375,IITChem!$Q$4:$Q$1000)+SUMIF(Maths!$P$4:$P$1000,$C375,Maths!$Q$4:$Q$1000)+SUMIF(IITMaths!$P$4:$P$1000,$C375,IITMaths!$Q$4:$Q$1000)+SUMIF(Bio!$P$4:$P$1000,$C375,Bio!$Q$4:$Q$1000)+SUMIF(FourthLecture!$P$4:$P$1000,$C375,FourthLecture!$Q$4:$Q$1000)+SUMIF(OtherSubjects!$P$4:$P$1000,$C375,OtherSubjects!$Q$4:$Q$1000)</f>
        <v>0</v>
      </c>
    </row>
    <row r="376" spans="1:19">
      <c r="A376" s="239">
        <v>372</v>
      </c>
      <c r="B376" s="240" t="s">
        <v>614</v>
      </c>
      <c r="C376" s="240"/>
      <c r="D376" s="241"/>
      <c r="E376" s="241"/>
      <c r="F376" s="241"/>
      <c r="G376" s="241"/>
      <c r="H376" s="241"/>
      <c r="I376" s="241"/>
      <c r="J376" s="260"/>
      <c r="K376" s="241"/>
      <c r="L376" s="241"/>
      <c r="M376" s="241"/>
      <c r="N376" s="258"/>
      <c r="O376" s="240"/>
      <c r="P376" s="240"/>
      <c r="Q376" s="258"/>
      <c r="R376" s="274">
        <f>SUMIF(Physics!$B$4:$B$1000,$C376,Physics!$C$4:$C$1000)+SUMIF(IITPhysics!$B$4:$B$1000,$C376,IITPhysics!$C$4:$C$1000)+SUMIF(Chem!$B$4:$B$1000,$C376,Chem!$C$4:$C$1000)+SUMIF(IITChem!$B$4:$B$1000,$C376,IITChem!$C$4:$C$1000)+SUMIF(Maths!$B$4:$B$1000,$C376,Maths!$C$4:$C$1000)+SUMIF(IITMaths!$B$4:$B$1000,$C376,IITMaths!$C$4:$C$1000)+SUMIF(Bio!$B$4:$B$1000,$C376,Bio!$C$4:$C$1000)+SUMIF(FourthLecture!$B$4:$B$1000,$C376,FourthLecture!$C$4:$C$1000)+SUMIF(OtherSubjects!$B$4:$B$1000,$C376,OtherSubjects!$C$4:$C$1000)</f>
        <v>0</v>
      </c>
      <c r="S376" s="269">
        <f>SUMIF(Physics!$P$4:$P$1000,$C376,Physics!$Q$4:$Q$1000)+SUMIF(IITPhysics!$P$4:$P$1000,$C376,IITPhysics!$Q$4:$Q$1000)+SUMIF(Chem!$P$4:$P$1000,$C376,Chem!$Q$4:$Q$1000)+SUMIF(IITChem!$P$4:$P$1000,$C376,IITChem!$Q$4:$Q$1000)+SUMIF(Maths!$P$4:$P$1000,$C376,Maths!$Q$4:$Q$1000)+SUMIF(IITMaths!$P$4:$P$1000,$C376,IITMaths!$Q$4:$Q$1000)+SUMIF(Bio!$P$4:$P$1000,$C376,Bio!$Q$4:$Q$1000)+SUMIF(FourthLecture!$P$4:$P$1000,$C376,FourthLecture!$Q$4:$Q$1000)+SUMIF(OtherSubjects!$P$4:$P$1000,$C376,OtherSubjects!$Q$4:$Q$1000)</f>
        <v>0</v>
      </c>
    </row>
    <row r="377" spans="1:19">
      <c r="A377" s="239">
        <v>373</v>
      </c>
      <c r="B377" s="240" t="s">
        <v>615</v>
      </c>
      <c r="C377" s="240"/>
      <c r="D377" s="241"/>
      <c r="E377" s="241"/>
      <c r="F377" s="241"/>
      <c r="G377" s="241"/>
      <c r="H377" s="241"/>
      <c r="I377" s="241"/>
      <c r="J377" s="260"/>
      <c r="K377" s="241"/>
      <c r="L377" s="241"/>
      <c r="M377" s="241"/>
      <c r="N377" s="258"/>
      <c r="O377" s="240"/>
      <c r="P377" s="240"/>
      <c r="Q377" s="258"/>
      <c r="R377" s="274">
        <f>SUMIF(Physics!$B$4:$B$1000,$C377,Physics!$C$4:$C$1000)+SUMIF(IITPhysics!$B$4:$B$1000,$C377,IITPhysics!$C$4:$C$1000)+SUMIF(Chem!$B$4:$B$1000,$C377,Chem!$C$4:$C$1000)+SUMIF(IITChem!$B$4:$B$1000,$C377,IITChem!$C$4:$C$1000)+SUMIF(Maths!$B$4:$B$1000,$C377,Maths!$C$4:$C$1000)+SUMIF(IITMaths!$B$4:$B$1000,$C377,IITMaths!$C$4:$C$1000)+SUMIF(Bio!$B$4:$B$1000,$C377,Bio!$C$4:$C$1000)+SUMIF(FourthLecture!$B$4:$B$1000,$C377,FourthLecture!$C$4:$C$1000)+SUMIF(OtherSubjects!$B$4:$B$1000,$C377,OtherSubjects!$C$4:$C$1000)</f>
        <v>0</v>
      </c>
      <c r="S377" s="269">
        <f>SUMIF(Physics!$P$4:$P$1000,$C377,Physics!$Q$4:$Q$1000)+SUMIF(IITPhysics!$P$4:$P$1000,$C377,IITPhysics!$Q$4:$Q$1000)+SUMIF(Chem!$P$4:$P$1000,$C377,Chem!$Q$4:$Q$1000)+SUMIF(IITChem!$P$4:$P$1000,$C377,IITChem!$Q$4:$Q$1000)+SUMIF(Maths!$P$4:$P$1000,$C377,Maths!$Q$4:$Q$1000)+SUMIF(IITMaths!$P$4:$P$1000,$C377,IITMaths!$Q$4:$Q$1000)+SUMIF(Bio!$P$4:$P$1000,$C377,Bio!$Q$4:$Q$1000)+SUMIF(FourthLecture!$P$4:$P$1000,$C377,FourthLecture!$Q$4:$Q$1000)+SUMIF(OtherSubjects!$P$4:$P$1000,$C377,OtherSubjects!$Q$4:$Q$1000)</f>
        <v>0</v>
      </c>
    </row>
    <row r="378" spans="1:19">
      <c r="A378" s="239">
        <v>374</v>
      </c>
      <c r="B378" s="240" t="s">
        <v>616</v>
      </c>
      <c r="C378" s="240"/>
      <c r="D378" s="241"/>
      <c r="E378" s="241"/>
      <c r="F378" s="241"/>
      <c r="G378" s="241"/>
      <c r="H378" s="241"/>
      <c r="I378" s="241"/>
      <c r="J378" s="260"/>
      <c r="K378" s="241"/>
      <c r="L378" s="241"/>
      <c r="M378" s="241"/>
      <c r="N378" s="258"/>
      <c r="O378" s="240"/>
      <c r="P378" s="240"/>
      <c r="Q378" s="258"/>
      <c r="R378" s="274">
        <f>SUMIF(Physics!$B$4:$B$1000,$C378,Physics!$C$4:$C$1000)+SUMIF(IITPhysics!$B$4:$B$1000,$C378,IITPhysics!$C$4:$C$1000)+SUMIF(Chem!$B$4:$B$1000,$C378,Chem!$C$4:$C$1000)+SUMIF(IITChem!$B$4:$B$1000,$C378,IITChem!$C$4:$C$1000)+SUMIF(Maths!$B$4:$B$1000,$C378,Maths!$C$4:$C$1000)+SUMIF(IITMaths!$B$4:$B$1000,$C378,IITMaths!$C$4:$C$1000)+SUMIF(Bio!$B$4:$B$1000,$C378,Bio!$C$4:$C$1000)+SUMIF(FourthLecture!$B$4:$B$1000,$C378,FourthLecture!$C$4:$C$1000)+SUMIF(OtherSubjects!$B$4:$B$1000,$C378,OtherSubjects!$C$4:$C$1000)</f>
        <v>0</v>
      </c>
      <c r="S378" s="269">
        <f>SUMIF(Physics!$P$4:$P$1000,$C378,Physics!$Q$4:$Q$1000)+SUMIF(IITPhysics!$P$4:$P$1000,$C378,IITPhysics!$Q$4:$Q$1000)+SUMIF(Chem!$P$4:$P$1000,$C378,Chem!$Q$4:$Q$1000)+SUMIF(IITChem!$P$4:$P$1000,$C378,IITChem!$Q$4:$Q$1000)+SUMIF(Maths!$P$4:$P$1000,$C378,Maths!$Q$4:$Q$1000)+SUMIF(IITMaths!$P$4:$P$1000,$C378,IITMaths!$Q$4:$Q$1000)+SUMIF(Bio!$P$4:$P$1000,$C378,Bio!$Q$4:$Q$1000)+SUMIF(FourthLecture!$P$4:$P$1000,$C378,FourthLecture!$Q$4:$Q$1000)+SUMIF(OtherSubjects!$P$4:$P$1000,$C378,OtherSubjects!$Q$4:$Q$1000)</f>
        <v>0</v>
      </c>
    </row>
    <row r="379" spans="1:19">
      <c r="A379" s="239">
        <v>375</v>
      </c>
      <c r="B379" s="240" t="s">
        <v>617</v>
      </c>
      <c r="C379" s="240"/>
      <c r="D379" s="241"/>
      <c r="E379" s="241"/>
      <c r="F379" s="241"/>
      <c r="G379" s="241"/>
      <c r="H379" s="241"/>
      <c r="I379" s="241"/>
      <c r="J379" s="260"/>
      <c r="K379" s="241"/>
      <c r="L379" s="241"/>
      <c r="M379" s="241"/>
      <c r="N379" s="258"/>
      <c r="O379" s="240"/>
      <c r="P379" s="240"/>
      <c r="Q379" s="258"/>
      <c r="R379" s="274">
        <f>SUMIF(Physics!$B$4:$B$1000,$C379,Physics!$C$4:$C$1000)+SUMIF(IITPhysics!$B$4:$B$1000,$C379,IITPhysics!$C$4:$C$1000)+SUMIF(Chem!$B$4:$B$1000,$C379,Chem!$C$4:$C$1000)+SUMIF(IITChem!$B$4:$B$1000,$C379,IITChem!$C$4:$C$1000)+SUMIF(Maths!$B$4:$B$1000,$C379,Maths!$C$4:$C$1000)+SUMIF(IITMaths!$B$4:$B$1000,$C379,IITMaths!$C$4:$C$1000)+SUMIF(Bio!$B$4:$B$1000,$C379,Bio!$C$4:$C$1000)+SUMIF(FourthLecture!$B$4:$B$1000,$C379,FourthLecture!$C$4:$C$1000)+SUMIF(OtherSubjects!$B$4:$B$1000,$C379,OtherSubjects!$C$4:$C$1000)</f>
        <v>0</v>
      </c>
      <c r="S379" s="269">
        <f>SUMIF(Physics!$P$4:$P$1000,$C379,Physics!$Q$4:$Q$1000)+SUMIF(IITPhysics!$P$4:$P$1000,$C379,IITPhysics!$Q$4:$Q$1000)+SUMIF(Chem!$P$4:$P$1000,$C379,Chem!$Q$4:$Q$1000)+SUMIF(IITChem!$P$4:$P$1000,$C379,IITChem!$Q$4:$Q$1000)+SUMIF(Maths!$P$4:$P$1000,$C379,Maths!$Q$4:$Q$1000)+SUMIF(IITMaths!$P$4:$P$1000,$C379,IITMaths!$Q$4:$Q$1000)+SUMIF(Bio!$P$4:$P$1000,$C379,Bio!$Q$4:$Q$1000)+SUMIF(FourthLecture!$P$4:$P$1000,$C379,FourthLecture!$Q$4:$Q$1000)+SUMIF(OtherSubjects!$P$4:$P$1000,$C379,OtherSubjects!$Q$4:$Q$1000)</f>
        <v>0</v>
      </c>
    </row>
    <row r="380" spans="1:19">
      <c r="A380" s="239">
        <v>376</v>
      </c>
      <c r="B380" s="240" t="s">
        <v>618</v>
      </c>
      <c r="C380" s="240"/>
      <c r="D380" s="241"/>
      <c r="E380" s="241"/>
      <c r="F380" s="241"/>
      <c r="G380" s="241"/>
      <c r="H380" s="241"/>
      <c r="I380" s="241"/>
      <c r="J380" s="260"/>
      <c r="K380" s="241"/>
      <c r="L380" s="241"/>
      <c r="M380" s="241"/>
      <c r="N380" s="258"/>
      <c r="O380" s="240"/>
      <c r="P380" s="240"/>
      <c r="Q380" s="258"/>
      <c r="R380" s="274">
        <f>SUMIF(Physics!$B$4:$B$1000,$C380,Physics!$C$4:$C$1000)+SUMIF(IITPhysics!$B$4:$B$1000,$C380,IITPhysics!$C$4:$C$1000)+SUMIF(Chem!$B$4:$B$1000,$C380,Chem!$C$4:$C$1000)+SUMIF(IITChem!$B$4:$B$1000,$C380,IITChem!$C$4:$C$1000)+SUMIF(Maths!$B$4:$B$1000,$C380,Maths!$C$4:$C$1000)+SUMIF(IITMaths!$B$4:$B$1000,$C380,IITMaths!$C$4:$C$1000)+SUMIF(Bio!$B$4:$B$1000,$C380,Bio!$C$4:$C$1000)+SUMIF(FourthLecture!$B$4:$B$1000,$C380,FourthLecture!$C$4:$C$1000)+SUMIF(OtherSubjects!$B$4:$B$1000,$C380,OtherSubjects!$C$4:$C$1000)</f>
        <v>0</v>
      </c>
      <c r="S380" s="269">
        <f>SUMIF(Physics!$P$4:$P$1000,$C380,Physics!$Q$4:$Q$1000)+SUMIF(IITPhysics!$P$4:$P$1000,$C380,IITPhysics!$Q$4:$Q$1000)+SUMIF(Chem!$P$4:$P$1000,$C380,Chem!$Q$4:$Q$1000)+SUMIF(IITChem!$P$4:$P$1000,$C380,IITChem!$Q$4:$Q$1000)+SUMIF(Maths!$P$4:$P$1000,$C380,Maths!$Q$4:$Q$1000)+SUMIF(IITMaths!$P$4:$P$1000,$C380,IITMaths!$Q$4:$Q$1000)+SUMIF(Bio!$P$4:$P$1000,$C380,Bio!$Q$4:$Q$1000)+SUMIF(FourthLecture!$P$4:$P$1000,$C380,FourthLecture!$Q$4:$Q$1000)+SUMIF(OtherSubjects!$P$4:$P$1000,$C380,OtherSubjects!$Q$4:$Q$1000)</f>
        <v>0</v>
      </c>
    </row>
    <row r="381" spans="1:19">
      <c r="A381" s="239">
        <v>377</v>
      </c>
      <c r="B381" s="240" t="s">
        <v>619</v>
      </c>
      <c r="C381" s="240"/>
      <c r="D381" s="241"/>
      <c r="E381" s="241"/>
      <c r="F381" s="241"/>
      <c r="G381" s="241"/>
      <c r="H381" s="241"/>
      <c r="I381" s="241"/>
      <c r="J381" s="260"/>
      <c r="K381" s="241"/>
      <c r="L381" s="241"/>
      <c r="M381" s="241"/>
      <c r="N381" s="258"/>
      <c r="O381" s="240"/>
      <c r="P381" s="240"/>
      <c r="Q381" s="258"/>
      <c r="R381" s="274">
        <f>SUMIF(Physics!$B$4:$B$1000,$C381,Physics!$C$4:$C$1000)+SUMIF(IITPhysics!$B$4:$B$1000,$C381,IITPhysics!$C$4:$C$1000)+SUMIF(Chem!$B$4:$B$1000,$C381,Chem!$C$4:$C$1000)+SUMIF(IITChem!$B$4:$B$1000,$C381,IITChem!$C$4:$C$1000)+SUMIF(Maths!$B$4:$B$1000,$C381,Maths!$C$4:$C$1000)+SUMIF(IITMaths!$B$4:$B$1000,$C381,IITMaths!$C$4:$C$1000)+SUMIF(Bio!$B$4:$B$1000,$C381,Bio!$C$4:$C$1000)+SUMIF(FourthLecture!$B$4:$B$1000,$C381,FourthLecture!$C$4:$C$1000)+SUMIF(OtherSubjects!$B$4:$B$1000,$C381,OtherSubjects!$C$4:$C$1000)</f>
        <v>0</v>
      </c>
      <c r="S381" s="269">
        <f>SUMIF(Physics!$P$4:$P$1000,$C381,Physics!$Q$4:$Q$1000)+SUMIF(IITPhysics!$P$4:$P$1000,$C381,IITPhysics!$Q$4:$Q$1000)+SUMIF(Chem!$P$4:$P$1000,$C381,Chem!$Q$4:$Q$1000)+SUMIF(IITChem!$P$4:$P$1000,$C381,IITChem!$Q$4:$Q$1000)+SUMIF(Maths!$P$4:$P$1000,$C381,Maths!$Q$4:$Q$1000)+SUMIF(IITMaths!$P$4:$P$1000,$C381,IITMaths!$Q$4:$Q$1000)+SUMIF(Bio!$P$4:$P$1000,$C381,Bio!$Q$4:$Q$1000)+SUMIF(FourthLecture!$P$4:$P$1000,$C381,FourthLecture!$Q$4:$Q$1000)+SUMIF(OtherSubjects!$P$4:$P$1000,$C381,OtherSubjects!$Q$4:$Q$1000)</f>
        <v>0</v>
      </c>
    </row>
    <row r="382" spans="1:19">
      <c r="A382" s="239">
        <v>378</v>
      </c>
      <c r="B382" s="240" t="s">
        <v>620</v>
      </c>
      <c r="C382" s="240"/>
      <c r="D382" s="241"/>
      <c r="E382" s="241"/>
      <c r="F382" s="241"/>
      <c r="G382" s="241"/>
      <c r="H382" s="241"/>
      <c r="I382" s="241"/>
      <c r="J382" s="260"/>
      <c r="K382" s="241"/>
      <c r="L382" s="241"/>
      <c r="M382" s="241"/>
      <c r="N382" s="258"/>
      <c r="O382" s="240"/>
      <c r="P382" s="240"/>
      <c r="Q382" s="258"/>
      <c r="R382" s="274">
        <f>SUMIF(Physics!$B$4:$B$1000,$C382,Physics!$C$4:$C$1000)+SUMIF(IITPhysics!$B$4:$B$1000,$C382,IITPhysics!$C$4:$C$1000)+SUMIF(Chem!$B$4:$B$1000,$C382,Chem!$C$4:$C$1000)+SUMIF(IITChem!$B$4:$B$1000,$C382,IITChem!$C$4:$C$1000)+SUMIF(Maths!$B$4:$B$1000,$C382,Maths!$C$4:$C$1000)+SUMIF(IITMaths!$B$4:$B$1000,$C382,IITMaths!$C$4:$C$1000)+SUMIF(Bio!$B$4:$B$1000,$C382,Bio!$C$4:$C$1000)+SUMIF(FourthLecture!$B$4:$B$1000,$C382,FourthLecture!$C$4:$C$1000)+SUMIF(OtherSubjects!$B$4:$B$1000,$C382,OtherSubjects!$C$4:$C$1000)</f>
        <v>0</v>
      </c>
      <c r="S382" s="269">
        <f>SUMIF(Physics!$P$4:$P$1000,$C382,Physics!$Q$4:$Q$1000)+SUMIF(IITPhysics!$P$4:$P$1000,$C382,IITPhysics!$Q$4:$Q$1000)+SUMIF(Chem!$P$4:$P$1000,$C382,Chem!$Q$4:$Q$1000)+SUMIF(IITChem!$P$4:$P$1000,$C382,IITChem!$Q$4:$Q$1000)+SUMIF(Maths!$P$4:$P$1000,$C382,Maths!$Q$4:$Q$1000)+SUMIF(IITMaths!$P$4:$P$1000,$C382,IITMaths!$Q$4:$Q$1000)+SUMIF(Bio!$P$4:$P$1000,$C382,Bio!$Q$4:$Q$1000)+SUMIF(FourthLecture!$P$4:$P$1000,$C382,FourthLecture!$Q$4:$Q$1000)+SUMIF(OtherSubjects!$P$4:$P$1000,$C382,OtherSubjects!$Q$4:$Q$1000)</f>
        <v>0</v>
      </c>
    </row>
    <row r="383" spans="1:19">
      <c r="A383" s="239">
        <v>379</v>
      </c>
      <c r="B383" s="240" t="s">
        <v>621</v>
      </c>
      <c r="C383" s="240"/>
      <c r="D383" s="241"/>
      <c r="E383" s="241"/>
      <c r="F383" s="241"/>
      <c r="G383" s="241"/>
      <c r="H383" s="241"/>
      <c r="I383" s="241"/>
      <c r="J383" s="260"/>
      <c r="K383" s="241"/>
      <c r="L383" s="241"/>
      <c r="M383" s="241"/>
      <c r="N383" s="258"/>
      <c r="O383" s="240"/>
      <c r="P383" s="240"/>
      <c r="Q383" s="258"/>
      <c r="R383" s="274">
        <f>SUMIF(Physics!$B$4:$B$1000,$C383,Physics!$C$4:$C$1000)+SUMIF(IITPhysics!$B$4:$B$1000,$C383,IITPhysics!$C$4:$C$1000)+SUMIF(Chem!$B$4:$B$1000,$C383,Chem!$C$4:$C$1000)+SUMIF(IITChem!$B$4:$B$1000,$C383,IITChem!$C$4:$C$1000)+SUMIF(Maths!$B$4:$B$1000,$C383,Maths!$C$4:$C$1000)+SUMIF(IITMaths!$B$4:$B$1000,$C383,IITMaths!$C$4:$C$1000)+SUMIF(Bio!$B$4:$B$1000,$C383,Bio!$C$4:$C$1000)+SUMIF(FourthLecture!$B$4:$B$1000,$C383,FourthLecture!$C$4:$C$1000)+SUMIF(OtherSubjects!$B$4:$B$1000,$C383,OtherSubjects!$C$4:$C$1000)</f>
        <v>0</v>
      </c>
      <c r="S383" s="269">
        <f>SUMIF(Physics!$P$4:$P$1000,$C383,Physics!$Q$4:$Q$1000)+SUMIF(IITPhysics!$P$4:$P$1000,$C383,IITPhysics!$Q$4:$Q$1000)+SUMIF(Chem!$P$4:$P$1000,$C383,Chem!$Q$4:$Q$1000)+SUMIF(IITChem!$P$4:$P$1000,$C383,IITChem!$Q$4:$Q$1000)+SUMIF(Maths!$P$4:$P$1000,$C383,Maths!$Q$4:$Q$1000)+SUMIF(IITMaths!$P$4:$P$1000,$C383,IITMaths!$Q$4:$Q$1000)+SUMIF(Bio!$P$4:$P$1000,$C383,Bio!$Q$4:$Q$1000)+SUMIF(FourthLecture!$P$4:$P$1000,$C383,FourthLecture!$Q$4:$Q$1000)+SUMIF(OtherSubjects!$P$4:$P$1000,$C383,OtherSubjects!$Q$4:$Q$1000)</f>
        <v>0</v>
      </c>
    </row>
    <row r="384" spans="1:19">
      <c r="A384" s="239">
        <v>380</v>
      </c>
      <c r="B384" s="240" t="s">
        <v>622</v>
      </c>
      <c r="C384" s="240"/>
      <c r="D384" s="241"/>
      <c r="E384" s="241"/>
      <c r="F384" s="241"/>
      <c r="G384" s="241"/>
      <c r="H384" s="241"/>
      <c r="I384" s="241"/>
      <c r="J384" s="260"/>
      <c r="K384" s="241"/>
      <c r="L384" s="241"/>
      <c r="M384" s="241"/>
      <c r="N384" s="258"/>
      <c r="O384" s="240"/>
      <c r="P384" s="240"/>
      <c r="Q384" s="258"/>
      <c r="R384" s="274">
        <f>SUMIF(Physics!$B$4:$B$1000,$C384,Physics!$C$4:$C$1000)+SUMIF(IITPhysics!$B$4:$B$1000,$C384,IITPhysics!$C$4:$C$1000)+SUMIF(Chem!$B$4:$B$1000,$C384,Chem!$C$4:$C$1000)+SUMIF(IITChem!$B$4:$B$1000,$C384,IITChem!$C$4:$C$1000)+SUMIF(Maths!$B$4:$B$1000,$C384,Maths!$C$4:$C$1000)+SUMIF(IITMaths!$B$4:$B$1000,$C384,IITMaths!$C$4:$C$1000)+SUMIF(Bio!$B$4:$B$1000,$C384,Bio!$C$4:$C$1000)+SUMIF(FourthLecture!$B$4:$B$1000,$C384,FourthLecture!$C$4:$C$1000)+SUMIF(OtherSubjects!$B$4:$B$1000,$C384,OtherSubjects!$C$4:$C$1000)</f>
        <v>0</v>
      </c>
      <c r="S384" s="269">
        <f>SUMIF(Physics!$P$4:$P$1000,$C384,Physics!$Q$4:$Q$1000)+SUMIF(IITPhysics!$P$4:$P$1000,$C384,IITPhysics!$Q$4:$Q$1000)+SUMIF(Chem!$P$4:$P$1000,$C384,Chem!$Q$4:$Q$1000)+SUMIF(IITChem!$P$4:$P$1000,$C384,IITChem!$Q$4:$Q$1000)+SUMIF(Maths!$P$4:$P$1000,$C384,Maths!$Q$4:$Q$1000)+SUMIF(IITMaths!$P$4:$P$1000,$C384,IITMaths!$Q$4:$Q$1000)+SUMIF(Bio!$P$4:$P$1000,$C384,Bio!$Q$4:$Q$1000)+SUMIF(FourthLecture!$P$4:$P$1000,$C384,FourthLecture!$Q$4:$Q$1000)+SUMIF(OtherSubjects!$P$4:$P$1000,$C384,OtherSubjects!$Q$4:$Q$1000)</f>
        <v>0</v>
      </c>
    </row>
    <row r="385" spans="1:19">
      <c r="A385" s="239">
        <v>381</v>
      </c>
      <c r="B385" s="240" t="s">
        <v>623</v>
      </c>
      <c r="C385" s="240"/>
      <c r="D385" s="241"/>
      <c r="E385" s="241"/>
      <c r="F385" s="241"/>
      <c r="G385" s="241"/>
      <c r="H385" s="241"/>
      <c r="I385" s="241"/>
      <c r="J385" s="260"/>
      <c r="K385" s="241"/>
      <c r="L385" s="241"/>
      <c r="M385" s="241"/>
      <c r="N385" s="258"/>
      <c r="O385" s="240"/>
      <c r="P385" s="240"/>
      <c r="Q385" s="258"/>
      <c r="R385" s="274">
        <f>SUMIF(Physics!$B$4:$B$1000,$C385,Physics!$C$4:$C$1000)+SUMIF(IITPhysics!$B$4:$B$1000,$C385,IITPhysics!$C$4:$C$1000)+SUMIF(Chem!$B$4:$B$1000,$C385,Chem!$C$4:$C$1000)+SUMIF(IITChem!$B$4:$B$1000,$C385,IITChem!$C$4:$C$1000)+SUMIF(Maths!$B$4:$B$1000,$C385,Maths!$C$4:$C$1000)+SUMIF(IITMaths!$B$4:$B$1000,$C385,IITMaths!$C$4:$C$1000)+SUMIF(Bio!$B$4:$B$1000,$C385,Bio!$C$4:$C$1000)+SUMIF(FourthLecture!$B$4:$B$1000,$C385,FourthLecture!$C$4:$C$1000)+SUMIF(OtherSubjects!$B$4:$B$1000,$C385,OtherSubjects!$C$4:$C$1000)</f>
        <v>0</v>
      </c>
      <c r="S385" s="269">
        <f>SUMIF(Physics!$P$4:$P$1000,$C385,Physics!$Q$4:$Q$1000)+SUMIF(IITPhysics!$P$4:$P$1000,$C385,IITPhysics!$Q$4:$Q$1000)+SUMIF(Chem!$P$4:$P$1000,$C385,Chem!$Q$4:$Q$1000)+SUMIF(IITChem!$P$4:$P$1000,$C385,IITChem!$Q$4:$Q$1000)+SUMIF(Maths!$P$4:$P$1000,$C385,Maths!$Q$4:$Q$1000)+SUMIF(IITMaths!$P$4:$P$1000,$C385,IITMaths!$Q$4:$Q$1000)+SUMIF(Bio!$P$4:$P$1000,$C385,Bio!$Q$4:$Q$1000)+SUMIF(FourthLecture!$P$4:$P$1000,$C385,FourthLecture!$Q$4:$Q$1000)+SUMIF(OtherSubjects!$P$4:$P$1000,$C385,OtherSubjects!$Q$4:$Q$1000)</f>
        <v>0</v>
      </c>
    </row>
    <row r="386" spans="1:19">
      <c r="A386" s="239">
        <v>382</v>
      </c>
      <c r="B386" s="240" t="s">
        <v>624</v>
      </c>
      <c r="C386" s="240"/>
      <c r="D386" s="241"/>
      <c r="E386" s="241"/>
      <c r="F386" s="241"/>
      <c r="G386" s="241"/>
      <c r="H386" s="241"/>
      <c r="I386" s="241"/>
      <c r="J386" s="260"/>
      <c r="K386" s="241"/>
      <c r="L386" s="241"/>
      <c r="M386" s="241"/>
      <c r="N386" s="258"/>
      <c r="O386" s="240"/>
      <c r="P386" s="240"/>
      <c r="Q386" s="258"/>
      <c r="R386" s="274">
        <f>SUMIF(Physics!$B$4:$B$1000,$C386,Physics!$C$4:$C$1000)+SUMIF(IITPhysics!$B$4:$B$1000,$C386,IITPhysics!$C$4:$C$1000)+SUMIF(Chem!$B$4:$B$1000,$C386,Chem!$C$4:$C$1000)+SUMIF(IITChem!$B$4:$B$1000,$C386,IITChem!$C$4:$C$1000)+SUMIF(Maths!$B$4:$B$1000,$C386,Maths!$C$4:$C$1000)+SUMIF(IITMaths!$B$4:$B$1000,$C386,IITMaths!$C$4:$C$1000)+SUMIF(Bio!$B$4:$B$1000,$C386,Bio!$C$4:$C$1000)+SUMIF(FourthLecture!$B$4:$B$1000,$C386,FourthLecture!$C$4:$C$1000)+SUMIF(OtherSubjects!$B$4:$B$1000,$C386,OtherSubjects!$C$4:$C$1000)</f>
        <v>0</v>
      </c>
      <c r="S386" s="269">
        <f>SUMIF(Physics!$P$4:$P$1000,$C386,Physics!$Q$4:$Q$1000)+SUMIF(IITPhysics!$P$4:$P$1000,$C386,IITPhysics!$Q$4:$Q$1000)+SUMIF(Chem!$P$4:$P$1000,$C386,Chem!$Q$4:$Q$1000)+SUMIF(IITChem!$P$4:$P$1000,$C386,IITChem!$Q$4:$Q$1000)+SUMIF(Maths!$P$4:$P$1000,$C386,Maths!$Q$4:$Q$1000)+SUMIF(IITMaths!$P$4:$P$1000,$C386,IITMaths!$Q$4:$Q$1000)+SUMIF(Bio!$P$4:$P$1000,$C386,Bio!$Q$4:$Q$1000)+SUMIF(FourthLecture!$P$4:$P$1000,$C386,FourthLecture!$Q$4:$Q$1000)+SUMIF(OtherSubjects!$P$4:$P$1000,$C386,OtherSubjects!$Q$4:$Q$1000)</f>
        <v>0</v>
      </c>
    </row>
    <row r="387" spans="1:19">
      <c r="A387" s="239">
        <v>383</v>
      </c>
      <c r="B387" s="240" t="s">
        <v>625</v>
      </c>
      <c r="C387" s="240"/>
      <c r="D387" s="241"/>
      <c r="E387" s="241"/>
      <c r="F387" s="241"/>
      <c r="G387" s="241"/>
      <c r="H387" s="241"/>
      <c r="I387" s="241"/>
      <c r="J387" s="260"/>
      <c r="K387" s="241"/>
      <c r="L387" s="241"/>
      <c r="M387" s="241"/>
      <c r="N387" s="258"/>
      <c r="O387" s="240"/>
      <c r="P387" s="240"/>
      <c r="Q387" s="258"/>
      <c r="R387" s="274">
        <f>SUMIF(Physics!$B$4:$B$1000,$C387,Physics!$C$4:$C$1000)+SUMIF(IITPhysics!$B$4:$B$1000,$C387,IITPhysics!$C$4:$C$1000)+SUMIF(Chem!$B$4:$B$1000,$C387,Chem!$C$4:$C$1000)+SUMIF(IITChem!$B$4:$B$1000,$C387,IITChem!$C$4:$C$1000)+SUMIF(Maths!$B$4:$B$1000,$C387,Maths!$C$4:$C$1000)+SUMIF(IITMaths!$B$4:$B$1000,$C387,IITMaths!$C$4:$C$1000)+SUMIF(Bio!$B$4:$B$1000,$C387,Bio!$C$4:$C$1000)+SUMIF(FourthLecture!$B$4:$B$1000,$C387,FourthLecture!$C$4:$C$1000)+SUMIF(OtherSubjects!$B$4:$B$1000,$C387,OtherSubjects!$C$4:$C$1000)</f>
        <v>0</v>
      </c>
      <c r="S387" s="269">
        <f>SUMIF(Physics!$P$4:$P$1000,$C387,Physics!$Q$4:$Q$1000)+SUMIF(IITPhysics!$P$4:$P$1000,$C387,IITPhysics!$Q$4:$Q$1000)+SUMIF(Chem!$P$4:$P$1000,$C387,Chem!$Q$4:$Q$1000)+SUMIF(IITChem!$P$4:$P$1000,$C387,IITChem!$Q$4:$Q$1000)+SUMIF(Maths!$P$4:$P$1000,$C387,Maths!$Q$4:$Q$1000)+SUMIF(IITMaths!$P$4:$P$1000,$C387,IITMaths!$Q$4:$Q$1000)+SUMIF(Bio!$P$4:$P$1000,$C387,Bio!$Q$4:$Q$1000)+SUMIF(FourthLecture!$P$4:$P$1000,$C387,FourthLecture!$Q$4:$Q$1000)+SUMIF(OtherSubjects!$P$4:$P$1000,$C387,OtherSubjects!$Q$4:$Q$1000)</f>
        <v>0</v>
      </c>
    </row>
    <row r="388" spans="1:19">
      <c r="A388" s="239">
        <v>384</v>
      </c>
      <c r="B388" s="240" t="s">
        <v>626</v>
      </c>
      <c r="C388" s="240"/>
      <c r="D388" s="241"/>
      <c r="E388" s="241"/>
      <c r="F388" s="241"/>
      <c r="G388" s="241"/>
      <c r="H388" s="241"/>
      <c r="I388" s="241"/>
      <c r="J388" s="260"/>
      <c r="K388" s="241"/>
      <c r="L388" s="241"/>
      <c r="M388" s="241"/>
      <c r="N388" s="258"/>
      <c r="O388" s="240"/>
      <c r="P388" s="240"/>
      <c r="Q388" s="258"/>
      <c r="R388" s="274">
        <f>SUMIF(Physics!$B$4:$B$1000,$C388,Physics!$C$4:$C$1000)+SUMIF(IITPhysics!$B$4:$B$1000,$C388,IITPhysics!$C$4:$C$1000)+SUMIF(Chem!$B$4:$B$1000,$C388,Chem!$C$4:$C$1000)+SUMIF(IITChem!$B$4:$B$1000,$C388,IITChem!$C$4:$C$1000)+SUMIF(Maths!$B$4:$B$1000,$C388,Maths!$C$4:$C$1000)+SUMIF(IITMaths!$B$4:$B$1000,$C388,IITMaths!$C$4:$C$1000)+SUMIF(Bio!$B$4:$B$1000,$C388,Bio!$C$4:$C$1000)+SUMIF(FourthLecture!$B$4:$B$1000,$C388,FourthLecture!$C$4:$C$1000)+SUMIF(OtherSubjects!$B$4:$B$1000,$C388,OtherSubjects!$C$4:$C$1000)</f>
        <v>0</v>
      </c>
      <c r="S388" s="269">
        <f>SUMIF(Physics!$P$4:$P$1000,$C388,Physics!$Q$4:$Q$1000)+SUMIF(IITPhysics!$P$4:$P$1000,$C388,IITPhysics!$Q$4:$Q$1000)+SUMIF(Chem!$P$4:$P$1000,$C388,Chem!$Q$4:$Q$1000)+SUMIF(IITChem!$P$4:$P$1000,$C388,IITChem!$Q$4:$Q$1000)+SUMIF(Maths!$P$4:$P$1000,$C388,Maths!$Q$4:$Q$1000)+SUMIF(IITMaths!$P$4:$P$1000,$C388,IITMaths!$Q$4:$Q$1000)+SUMIF(Bio!$P$4:$P$1000,$C388,Bio!$Q$4:$Q$1000)+SUMIF(FourthLecture!$P$4:$P$1000,$C388,FourthLecture!$Q$4:$Q$1000)+SUMIF(OtherSubjects!$P$4:$P$1000,$C388,OtherSubjects!$Q$4:$Q$1000)</f>
        <v>0</v>
      </c>
    </row>
    <row r="389" spans="1:19">
      <c r="A389" s="239">
        <v>385</v>
      </c>
      <c r="B389" s="240" t="s">
        <v>627</v>
      </c>
      <c r="C389" s="240"/>
      <c r="D389" s="241"/>
      <c r="E389" s="241"/>
      <c r="F389" s="241"/>
      <c r="G389" s="241"/>
      <c r="H389" s="241"/>
      <c r="I389" s="241"/>
      <c r="J389" s="260"/>
      <c r="K389" s="241"/>
      <c r="L389" s="241"/>
      <c r="M389" s="241"/>
      <c r="N389" s="258"/>
      <c r="O389" s="240"/>
      <c r="P389" s="240"/>
      <c r="Q389" s="258"/>
      <c r="R389" s="274">
        <f>SUMIF(Physics!$B$4:$B$1000,$C389,Physics!$C$4:$C$1000)+SUMIF(IITPhysics!$B$4:$B$1000,$C389,IITPhysics!$C$4:$C$1000)+SUMIF(Chem!$B$4:$B$1000,$C389,Chem!$C$4:$C$1000)+SUMIF(IITChem!$B$4:$B$1000,$C389,IITChem!$C$4:$C$1000)+SUMIF(Maths!$B$4:$B$1000,$C389,Maths!$C$4:$C$1000)+SUMIF(IITMaths!$B$4:$B$1000,$C389,IITMaths!$C$4:$C$1000)+SUMIF(Bio!$B$4:$B$1000,$C389,Bio!$C$4:$C$1000)+SUMIF(FourthLecture!$B$4:$B$1000,$C389,FourthLecture!$C$4:$C$1000)+SUMIF(OtherSubjects!$B$4:$B$1000,$C389,OtherSubjects!$C$4:$C$1000)</f>
        <v>0</v>
      </c>
      <c r="S389" s="269">
        <f>SUMIF(Physics!$P$4:$P$1000,$C389,Physics!$Q$4:$Q$1000)+SUMIF(IITPhysics!$P$4:$P$1000,$C389,IITPhysics!$Q$4:$Q$1000)+SUMIF(Chem!$P$4:$P$1000,$C389,Chem!$Q$4:$Q$1000)+SUMIF(IITChem!$P$4:$P$1000,$C389,IITChem!$Q$4:$Q$1000)+SUMIF(Maths!$P$4:$P$1000,$C389,Maths!$Q$4:$Q$1000)+SUMIF(IITMaths!$P$4:$P$1000,$C389,IITMaths!$Q$4:$Q$1000)+SUMIF(Bio!$P$4:$P$1000,$C389,Bio!$Q$4:$Q$1000)+SUMIF(FourthLecture!$P$4:$P$1000,$C389,FourthLecture!$Q$4:$Q$1000)+SUMIF(OtherSubjects!$P$4:$P$1000,$C389,OtherSubjects!$Q$4:$Q$1000)</f>
        <v>0</v>
      </c>
    </row>
    <row r="390" spans="1:19">
      <c r="A390" s="239">
        <v>386</v>
      </c>
      <c r="B390" s="240" t="s">
        <v>628</v>
      </c>
      <c r="C390" s="240"/>
      <c r="D390" s="241"/>
      <c r="E390" s="241"/>
      <c r="F390" s="241"/>
      <c r="G390" s="241"/>
      <c r="H390" s="241"/>
      <c r="I390" s="241"/>
      <c r="J390" s="260"/>
      <c r="K390" s="241"/>
      <c r="L390" s="241"/>
      <c r="M390" s="241"/>
      <c r="N390" s="258"/>
      <c r="O390" s="240"/>
      <c r="P390" s="240"/>
      <c r="Q390" s="258"/>
      <c r="R390" s="274">
        <f>SUMIF(Physics!$B$4:$B$1000,$C390,Physics!$C$4:$C$1000)+SUMIF(IITPhysics!$B$4:$B$1000,$C390,IITPhysics!$C$4:$C$1000)+SUMIF(Chem!$B$4:$B$1000,$C390,Chem!$C$4:$C$1000)+SUMIF(IITChem!$B$4:$B$1000,$C390,IITChem!$C$4:$C$1000)+SUMIF(Maths!$B$4:$B$1000,$C390,Maths!$C$4:$C$1000)+SUMIF(IITMaths!$B$4:$B$1000,$C390,IITMaths!$C$4:$C$1000)+SUMIF(Bio!$B$4:$B$1000,$C390,Bio!$C$4:$C$1000)+SUMIF(FourthLecture!$B$4:$B$1000,$C390,FourthLecture!$C$4:$C$1000)+SUMIF(OtherSubjects!$B$4:$B$1000,$C390,OtherSubjects!$C$4:$C$1000)</f>
        <v>0</v>
      </c>
      <c r="S390" s="269">
        <f>SUMIF(Physics!$P$4:$P$1000,$C390,Physics!$Q$4:$Q$1000)+SUMIF(IITPhysics!$P$4:$P$1000,$C390,IITPhysics!$Q$4:$Q$1000)+SUMIF(Chem!$P$4:$P$1000,$C390,Chem!$Q$4:$Q$1000)+SUMIF(IITChem!$P$4:$P$1000,$C390,IITChem!$Q$4:$Q$1000)+SUMIF(Maths!$P$4:$P$1000,$C390,Maths!$Q$4:$Q$1000)+SUMIF(IITMaths!$P$4:$P$1000,$C390,IITMaths!$Q$4:$Q$1000)+SUMIF(Bio!$P$4:$P$1000,$C390,Bio!$Q$4:$Q$1000)+SUMIF(FourthLecture!$P$4:$P$1000,$C390,FourthLecture!$Q$4:$Q$1000)+SUMIF(OtherSubjects!$P$4:$P$1000,$C390,OtherSubjects!$Q$4:$Q$1000)</f>
        <v>0</v>
      </c>
    </row>
    <row r="391" spans="1:19">
      <c r="A391" s="239">
        <v>387</v>
      </c>
      <c r="B391" s="240" t="s">
        <v>629</v>
      </c>
      <c r="C391" s="240"/>
      <c r="D391" s="241"/>
      <c r="E391" s="241"/>
      <c r="F391" s="241"/>
      <c r="G391" s="241"/>
      <c r="H391" s="241"/>
      <c r="I391" s="241"/>
      <c r="J391" s="260"/>
      <c r="K391" s="241"/>
      <c r="L391" s="241"/>
      <c r="M391" s="241"/>
      <c r="N391" s="258"/>
      <c r="O391" s="240"/>
      <c r="P391" s="240"/>
      <c r="Q391" s="258"/>
      <c r="R391" s="274">
        <f>SUMIF(Physics!$B$4:$B$1000,$C391,Physics!$C$4:$C$1000)+SUMIF(IITPhysics!$B$4:$B$1000,$C391,IITPhysics!$C$4:$C$1000)+SUMIF(Chem!$B$4:$B$1000,$C391,Chem!$C$4:$C$1000)+SUMIF(IITChem!$B$4:$B$1000,$C391,IITChem!$C$4:$C$1000)+SUMIF(Maths!$B$4:$B$1000,$C391,Maths!$C$4:$C$1000)+SUMIF(IITMaths!$B$4:$B$1000,$C391,IITMaths!$C$4:$C$1000)+SUMIF(Bio!$B$4:$B$1000,$C391,Bio!$C$4:$C$1000)+SUMIF(FourthLecture!$B$4:$B$1000,$C391,FourthLecture!$C$4:$C$1000)+SUMIF(OtherSubjects!$B$4:$B$1000,$C391,OtherSubjects!$C$4:$C$1000)</f>
        <v>0</v>
      </c>
      <c r="S391" s="269">
        <f>SUMIF(Physics!$P$4:$P$1000,$C391,Physics!$Q$4:$Q$1000)+SUMIF(IITPhysics!$P$4:$P$1000,$C391,IITPhysics!$Q$4:$Q$1000)+SUMIF(Chem!$P$4:$P$1000,$C391,Chem!$Q$4:$Q$1000)+SUMIF(IITChem!$P$4:$P$1000,$C391,IITChem!$Q$4:$Q$1000)+SUMIF(Maths!$P$4:$P$1000,$C391,Maths!$Q$4:$Q$1000)+SUMIF(IITMaths!$P$4:$P$1000,$C391,IITMaths!$Q$4:$Q$1000)+SUMIF(Bio!$P$4:$P$1000,$C391,Bio!$Q$4:$Q$1000)+SUMIF(FourthLecture!$P$4:$P$1000,$C391,FourthLecture!$Q$4:$Q$1000)+SUMIF(OtherSubjects!$P$4:$P$1000,$C391,OtherSubjects!$Q$4:$Q$1000)</f>
        <v>0</v>
      </c>
    </row>
    <row r="392" spans="1:19">
      <c r="A392" s="239">
        <v>388</v>
      </c>
      <c r="B392" s="240" t="s">
        <v>630</v>
      </c>
      <c r="C392" s="240"/>
      <c r="D392" s="241"/>
      <c r="E392" s="241"/>
      <c r="F392" s="241"/>
      <c r="G392" s="241"/>
      <c r="H392" s="241"/>
      <c r="I392" s="241"/>
      <c r="J392" s="260"/>
      <c r="K392" s="241"/>
      <c r="L392" s="241"/>
      <c r="M392" s="241"/>
      <c r="N392" s="258"/>
      <c r="O392" s="240"/>
      <c r="P392" s="240"/>
      <c r="Q392" s="258"/>
      <c r="R392" s="274">
        <f>SUMIF(Physics!$B$4:$B$1000,$C392,Physics!$C$4:$C$1000)+SUMIF(IITPhysics!$B$4:$B$1000,$C392,IITPhysics!$C$4:$C$1000)+SUMIF(Chem!$B$4:$B$1000,$C392,Chem!$C$4:$C$1000)+SUMIF(IITChem!$B$4:$B$1000,$C392,IITChem!$C$4:$C$1000)+SUMIF(Maths!$B$4:$B$1000,$C392,Maths!$C$4:$C$1000)+SUMIF(IITMaths!$B$4:$B$1000,$C392,IITMaths!$C$4:$C$1000)+SUMIF(Bio!$B$4:$B$1000,$C392,Bio!$C$4:$C$1000)+SUMIF(FourthLecture!$B$4:$B$1000,$C392,FourthLecture!$C$4:$C$1000)+SUMIF(OtherSubjects!$B$4:$B$1000,$C392,OtherSubjects!$C$4:$C$1000)</f>
        <v>0</v>
      </c>
      <c r="S392" s="269">
        <f>SUMIF(Physics!$P$4:$P$1000,$C392,Physics!$Q$4:$Q$1000)+SUMIF(IITPhysics!$P$4:$P$1000,$C392,IITPhysics!$Q$4:$Q$1000)+SUMIF(Chem!$P$4:$P$1000,$C392,Chem!$Q$4:$Q$1000)+SUMIF(IITChem!$P$4:$P$1000,$C392,IITChem!$Q$4:$Q$1000)+SUMIF(Maths!$P$4:$P$1000,$C392,Maths!$Q$4:$Q$1000)+SUMIF(IITMaths!$P$4:$P$1000,$C392,IITMaths!$Q$4:$Q$1000)+SUMIF(Bio!$P$4:$P$1000,$C392,Bio!$Q$4:$Q$1000)+SUMIF(FourthLecture!$P$4:$P$1000,$C392,FourthLecture!$Q$4:$Q$1000)+SUMIF(OtherSubjects!$P$4:$P$1000,$C392,OtherSubjects!$Q$4:$Q$1000)</f>
        <v>0</v>
      </c>
    </row>
    <row r="393" spans="1:19">
      <c r="A393" s="239">
        <v>389</v>
      </c>
      <c r="B393" s="240" t="s">
        <v>631</v>
      </c>
      <c r="C393" s="240"/>
      <c r="D393" s="241"/>
      <c r="E393" s="241"/>
      <c r="F393" s="241"/>
      <c r="G393" s="241"/>
      <c r="H393" s="241"/>
      <c r="I393" s="241"/>
      <c r="J393" s="260"/>
      <c r="K393" s="241"/>
      <c r="L393" s="241"/>
      <c r="M393" s="241"/>
      <c r="N393" s="258"/>
      <c r="O393" s="240"/>
      <c r="P393" s="240"/>
      <c r="Q393" s="258"/>
      <c r="R393" s="274">
        <f>SUMIF(Physics!$B$4:$B$1000,$C393,Physics!$C$4:$C$1000)+SUMIF(IITPhysics!$B$4:$B$1000,$C393,IITPhysics!$C$4:$C$1000)+SUMIF(Chem!$B$4:$B$1000,$C393,Chem!$C$4:$C$1000)+SUMIF(IITChem!$B$4:$B$1000,$C393,IITChem!$C$4:$C$1000)+SUMIF(Maths!$B$4:$B$1000,$C393,Maths!$C$4:$C$1000)+SUMIF(IITMaths!$B$4:$B$1000,$C393,IITMaths!$C$4:$C$1000)+SUMIF(Bio!$B$4:$B$1000,$C393,Bio!$C$4:$C$1000)+SUMIF(FourthLecture!$B$4:$B$1000,$C393,FourthLecture!$C$4:$C$1000)+SUMIF(OtherSubjects!$B$4:$B$1000,$C393,OtherSubjects!$C$4:$C$1000)</f>
        <v>0</v>
      </c>
      <c r="S393" s="269">
        <f>SUMIF(Physics!$P$4:$P$1000,$C393,Physics!$Q$4:$Q$1000)+SUMIF(IITPhysics!$P$4:$P$1000,$C393,IITPhysics!$Q$4:$Q$1000)+SUMIF(Chem!$P$4:$P$1000,$C393,Chem!$Q$4:$Q$1000)+SUMIF(IITChem!$P$4:$P$1000,$C393,IITChem!$Q$4:$Q$1000)+SUMIF(Maths!$P$4:$P$1000,$C393,Maths!$Q$4:$Q$1000)+SUMIF(IITMaths!$P$4:$P$1000,$C393,IITMaths!$Q$4:$Q$1000)+SUMIF(Bio!$P$4:$P$1000,$C393,Bio!$Q$4:$Q$1000)+SUMIF(FourthLecture!$P$4:$P$1000,$C393,FourthLecture!$Q$4:$Q$1000)+SUMIF(OtherSubjects!$P$4:$P$1000,$C393,OtherSubjects!$Q$4:$Q$1000)</f>
        <v>0</v>
      </c>
    </row>
    <row r="394" spans="1:19">
      <c r="A394" s="239">
        <v>390</v>
      </c>
      <c r="B394" s="240" t="s">
        <v>632</v>
      </c>
      <c r="C394" s="240"/>
      <c r="D394" s="241"/>
      <c r="E394" s="241"/>
      <c r="F394" s="241"/>
      <c r="G394" s="241"/>
      <c r="H394" s="241"/>
      <c r="I394" s="241"/>
      <c r="J394" s="260"/>
      <c r="K394" s="241"/>
      <c r="L394" s="241"/>
      <c r="M394" s="241"/>
      <c r="N394" s="258"/>
      <c r="O394" s="240"/>
      <c r="P394" s="240"/>
      <c r="Q394" s="258"/>
      <c r="R394" s="274">
        <f>SUMIF(Physics!$B$4:$B$1000,$C394,Physics!$C$4:$C$1000)+SUMIF(IITPhysics!$B$4:$B$1000,$C394,IITPhysics!$C$4:$C$1000)+SUMIF(Chem!$B$4:$B$1000,$C394,Chem!$C$4:$C$1000)+SUMIF(IITChem!$B$4:$B$1000,$C394,IITChem!$C$4:$C$1000)+SUMIF(Maths!$B$4:$B$1000,$C394,Maths!$C$4:$C$1000)+SUMIF(IITMaths!$B$4:$B$1000,$C394,IITMaths!$C$4:$C$1000)+SUMIF(Bio!$B$4:$B$1000,$C394,Bio!$C$4:$C$1000)+SUMIF(FourthLecture!$B$4:$B$1000,$C394,FourthLecture!$C$4:$C$1000)+SUMIF(OtherSubjects!$B$4:$B$1000,$C394,OtherSubjects!$C$4:$C$1000)</f>
        <v>0</v>
      </c>
      <c r="S394" s="269">
        <f>SUMIF(Physics!$P$4:$P$1000,$C394,Physics!$Q$4:$Q$1000)+SUMIF(IITPhysics!$P$4:$P$1000,$C394,IITPhysics!$Q$4:$Q$1000)+SUMIF(Chem!$P$4:$P$1000,$C394,Chem!$Q$4:$Q$1000)+SUMIF(IITChem!$P$4:$P$1000,$C394,IITChem!$Q$4:$Q$1000)+SUMIF(Maths!$P$4:$P$1000,$C394,Maths!$Q$4:$Q$1000)+SUMIF(IITMaths!$P$4:$P$1000,$C394,IITMaths!$Q$4:$Q$1000)+SUMIF(Bio!$P$4:$P$1000,$C394,Bio!$Q$4:$Q$1000)+SUMIF(FourthLecture!$P$4:$P$1000,$C394,FourthLecture!$Q$4:$Q$1000)+SUMIF(OtherSubjects!$P$4:$P$1000,$C394,OtherSubjects!$Q$4:$Q$1000)</f>
        <v>0</v>
      </c>
    </row>
    <row r="395" spans="1:19">
      <c r="A395" s="239">
        <v>391</v>
      </c>
      <c r="B395" s="240" t="s">
        <v>633</v>
      </c>
      <c r="C395" s="240"/>
      <c r="D395" s="241"/>
      <c r="E395" s="241"/>
      <c r="F395" s="241"/>
      <c r="G395" s="241"/>
      <c r="H395" s="241"/>
      <c r="I395" s="241"/>
      <c r="J395" s="260"/>
      <c r="K395" s="241"/>
      <c r="L395" s="241"/>
      <c r="M395" s="241"/>
      <c r="N395" s="258"/>
      <c r="O395" s="240"/>
      <c r="P395" s="240"/>
      <c r="Q395" s="258"/>
      <c r="R395" s="274">
        <f>SUMIF(Physics!$B$4:$B$1000,$C395,Physics!$C$4:$C$1000)+SUMIF(IITPhysics!$B$4:$B$1000,$C395,IITPhysics!$C$4:$C$1000)+SUMIF(Chem!$B$4:$B$1000,$C395,Chem!$C$4:$C$1000)+SUMIF(IITChem!$B$4:$B$1000,$C395,IITChem!$C$4:$C$1000)+SUMIF(Maths!$B$4:$B$1000,$C395,Maths!$C$4:$C$1000)+SUMIF(IITMaths!$B$4:$B$1000,$C395,IITMaths!$C$4:$C$1000)+SUMIF(Bio!$B$4:$B$1000,$C395,Bio!$C$4:$C$1000)+SUMIF(FourthLecture!$B$4:$B$1000,$C395,FourthLecture!$C$4:$C$1000)+SUMIF(OtherSubjects!$B$4:$B$1000,$C395,OtherSubjects!$C$4:$C$1000)</f>
        <v>0</v>
      </c>
      <c r="S395" s="269">
        <f>SUMIF(Physics!$P$4:$P$1000,$C395,Physics!$Q$4:$Q$1000)+SUMIF(IITPhysics!$P$4:$P$1000,$C395,IITPhysics!$Q$4:$Q$1000)+SUMIF(Chem!$P$4:$P$1000,$C395,Chem!$Q$4:$Q$1000)+SUMIF(IITChem!$P$4:$P$1000,$C395,IITChem!$Q$4:$Q$1000)+SUMIF(Maths!$P$4:$P$1000,$C395,Maths!$Q$4:$Q$1000)+SUMIF(IITMaths!$P$4:$P$1000,$C395,IITMaths!$Q$4:$Q$1000)+SUMIF(Bio!$P$4:$P$1000,$C395,Bio!$Q$4:$Q$1000)+SUMIF(FourthLecture!$P$4:$P$1000,$C395,FourthLecture!$Q$4:$Q$1000)+SUMIF(OtherSubjects!$P$4:$P$1000,$C395,OtherSubjects!$Q$4:$Q$1000)</f>
        <v>0</v>
      </c>
    </row>
    <row r="396" spans="1:19">
      <c r="A396" s="239">
        <v>392</v>
      </c>
      <c r="B396" s="240" t="s">
        <v>634</v>
      </c>
      <c r="C396" s="240"/>
      <c r="D396" s="241"/>
      <c r="E396" s="241"/>
      <c r="F396" s="241"/>
      <c r="G396" s="241"/>
      <c r="H396" s="241"/>
      <c r="I396" s="241"/>
      <c r="J396" s="260"/>
      <c r="K396" s="241"/>
      <c r="L396" s="241"/>
      <c r="M396" s="241"/>
      <c r="N396" s="258"/>
      <c r="O396" s="240"/>
      <c r="P396" s="240"/>
      <c r="Q396" s="258"/>
      <c r="R396" s="274">
        <f>SUMIF(Physics!$B$4:$B$1000,$C396,Physics!$C$4:$C$1000)+SUMIF(IITPhysics!$B$4:$B$1000,$C396,IITPhysics!$C$4:$C$1000)+SUMIF(Chem!$B$4:$B$1000,$C396,Chem!$C$4:$C$1000)+SUMIF(IITChem!$B$4:$B$1000,$C396,IITChem!$C$4:$C$1000)+SUMIF(Maths!$B$4:$B$1000,$C396,Maths!$C$4:$C$1000)+SUMIF(IITMaths!$B$4:$B$1000,$C396,IITMaths!$C$4:$C$1000)+SUMIF(Bio!$B$4:$B$1000,$C396,Bio!$C$4:$C$1000)+SUMIF(FourthLecture!$B$4:$B$1000,$C396,FourthLecture!$C$4:$C$1000)+SUMIF(OtherSubjects!$B$4:$B$1000,$C396,OtherSubjects!$C$4:$C$1000)</f>
        <v>0</v>
      </c>
      <c r="S396" s="269">
        <f>SUMIF(Physics!$P$4:$P$1000,$C396,Physics!$Q$4:$Q$1000)+SUMIF(IITPhysics!$P$4:$P$1000,$C396,IITPhysics!$Q$4:$Q$1000)+SUMIF(Chem!$P$4:$P$1000,$C396,Chem!$Q$4:$Q$1000)+SUMIF(IITChem!$P$4:$P$1000,$C396,IITChem!$Q$4:$Q$1000)+SUMIF(Maths!$P$4:$P$1000,$C396,Maths!$Q$4:$Q$1000)+SUMIF(IITMaths!$P$4:$P$1000,$C396,IITMaths!$Q$4:$Q$1000)+SUMIF(Bio!$P$4:$P$1000,$C396,Bio!$Q$4:$Q$1000)+SUMIF(FourthLecture!$P$4:$P$1000,$C396,FourthLecture!$Q$4:$Q$1000)+SUMIF(OtherSubjects!$P$4:$P$1000,$C396,OtherSubjects!$Q$4:$Q$1000)</f>
        <v>0</v>
      </c>
    </row>
    <row r="397" spans="1:19">
      <c r="A397" s="239">
        <v>393</v>
      </c>
      <c r="B397" s="240" t="s">
        <v>635</v>
      </c>
      <c r="C397" s="240"/>
      <c r="D397" s="241"/>
      <c r="E397" s="241"/>
      <c r="F397" s="241"/>
      <c r="G397" s="241"/>
      <c r="H397" s="241"/>
      <c r="I397" s="241"/>
      <c r="J397" s="260"/>
      <c r="K397" s="241"/>
      <c r="L397" s="241"/>
      <c r="M397" s="241"/>
      <c r="N397" s="258"/>
      <c r="O397" s="240"/>
      <c r="P397" s="240"/>
      <c r="Q397" s="258"/>
      <c r="R397" s="274">
        <f>SUMIF(Physics!$B$4:$B$1000,$C397,Physics!$C$4:$C$1000)+SUMIF(IITPhysics!$B$4:$B$1000,$C397,IITPhysics!$C$4:$C$1000)+SUMIF(Chem!$B$4:$B$1000,$C397,Chem!$C$4:$C$1000)+SUMIF(IITChem!$B$4:$B$1000,$C397,IITChem!$C$4:$C$1000)+SUMIF(Maths!$B$4:$B$1000,$C397,Maths!$C$4:$C$1000)+SUMIF(IITMaths!$B$4:$B$1000,$C397,IITMaths!$C$4:$C$1000)+SUMIF(Bio!$B$4:$B$1000,$C397,Bio!$C$4:$C$1000)+SUMIF(FourthLecture!$B$4:$B$1000,$C397,FourthLecture!$C$4:$C$1000)+SUMIF(OtherSubjects!$B$4:$B$1000,$C397,OtherSubjects!$C$4:$C$1000)</f>
        <v>0</v>
      </c>
      <c r="S397" s="269">
        <f>SUMIF(Physics!$P$4:$P$1000,$C397,Physics!$Q$4:$Q$1000)+SUMIF(IITPhysics!$P$4:$P$1000,$C397,IITPhysics!$Q$4:$Q$1000)+SUMIF(Chem!$P$4:$P$1000,$C397,Chem!$Q$4:$Q$1000)+SUMIF(IITChem!$P$4:$P$1000,$C397,IITChem!$Q$4:$Q$1000)+SUMIF(Maths!$P$4:$P$1000,$C397,Maths!$Q$4:$Q$1000)+SUMIF(IITMaths!$P$4:$P$1000,$C397,IITMaths!$Q$4:$Q$1000)+SUMIF(Bio!$P$4:$P$1000,$C397,Bio!$Q$4:$Q$1000)+SUMIF(FourthLecture!$P$4:$P$1000,$C397,FourthLecture!$Q$4:$Q$1000)+SUMIF(OtherSubjects!$P$4:$P$1000,$C397,OtherSubjects!$Q$4:$Q$1000)</f>
        <v>0</v>
      </c>
    </row>
    <row r="398" spans="1:19">
      <c r="A398" s="239">
        <v>394</v>
      </c>
      <c r="B398" s="240" t="s">
        <v>636</v>
      </c>
      <c r="C398" s="240"/>
      <c r="D398" s="241"/>
      <c r="E398" s="241"/>
      <c r="F398" s="241"/>
      <c r="G398" s="241"/>
      <c r="H398" s="241"/>
      <c r="I398" s="241"/>
      <c r="J398" s="260"/>
      <c r="K398" s="241"/>
      <c r="L398" s="241"/>
      <c r="M398" s="241"/>
      <c r="N398" s="258"/>
      <c r="O398" s="240"/>
      <c r="P398" s="240"/>
      <c r="Q398" s="258"/>
      <c r="R398" s="274">
        <f>SUMIF(Physics!$B$4:$B$1000,$C398,Physics!$C$4:$C$1000)+SUMIF(IITPhysics!$B$4:$B$1000,$C398,IITPhysics!$C$4:$C$1000)+SUMIF(Chem!$B$4:$B$1000,$C398,Chem!$C$4:$C$1000)+SUMIF(IITChem!$B$4:$B$1000,$C398,IITChem!$C$4:$C$1000)+SUMIF(Maths!$B$4:$B$1000,$C398,Maths!$C$4:$C$1000)+SUMIF(IITMaths!$B$4:$B$1000,$C398,IITMaths!$C$4:$C$1000)+SUMIF(Bio!$B$4:$B$1000,$C398,Bio!$C$4:$C$1000)+SUMIF(FourthLecture!$B$4:$B$1000,$C398,FourthLecture!$C$4:$C$1000)+SUMIF(OtherSubjects!$B$4:$B$1000,$C398,OtherSubjects!$C$4:$C$1000)</f>
        <v>0</v>
      </c>
      <c r="S398" s="269">
        <f>SUMIF(Physics!$P$4:$P$1000,$C398,Physics!$Q$4:$Q$1000)+SUMIF(IITPhysics!$P$4:$P$1000,$C398,IITPhysics!$Q$4:$Q$1000)+SUMIF(Chem!$P$4:$P$1000,$C398,Chem!$Q$4:$Q$1000)+SUMIF(IITChem!$P$4:$P$1000,$C398,IITChem!$Q$4:$Q$1000)+SUMIF(Maths!$P$4:$P$1000,$C398,Maths!$Q$4:$Q$1000)+SUMIF(IITMaths!$P$4:$P$1000,$C398,IITMaths!$Q$4:$Q$1000)+SUMIF(Bio!$P$4:$P$1000,$C398,Bio!$Q$4:$Q$1000)+SUMIF(FourthLecture!$P$4:$P$1000,$C398,FourthLecture!$Q$4:$Q$1000)+SUMIF(OtherSubjects!$P$4:$P$1000,$C398,OtherSubjects!$Q$4:$Q$1000)</f>
        <v>0</v>
      </c>
    </row>
    <row r="399" spans="1:19">
      <c r="A399" s="239">
        <v>395</v>
      </c>
      <c r="B399" s="240" t="s">
        <v>637</v>
      </c>
      <c r="C399" s="240"/>
      <c r="D399" s="241"/>
      <c r="E399" s="241"/>
      <c r="F399" s="241"/>
      <c r="G399" s="241"/>
      <c r="H399" s="241"/>
      <c r="I399" s="241"/>
      <c r="J399" s="260"/>
      <c r="K399" s="241"/>
      <c r="L399" s="241"/>
      <c r="M399" s="241"/>
      <c r="N399" s="258"/>
      <c r="O399" s="240"/>
      <c r="P399" s="240"/>
      <c r="Q399" s="258"/>
      <c r="R399" s="274">
        <f>SUMIF(Physics!$B$4:$B$1000,$C399,Physics!$C$4:$C$1000)+SUMIF(IITPhysics!$B$4:$B$1000,$C399,IITPhysics!$C$4:$C$1000)+SUMIF(Chem!$B$4:$B$1000,$C399,Chem!$C$4:$C$1000)+SUMIF(IITChem!$B$4:$B$1000,$C399,IITChem!$C$4:$C$1000)+SUMIF(Maths!$B$4:$B$1000,$C399,Maths!$C$4:$C$1000)+SUMIF(IITMaths!$B$4:$B$1000,$C399,IITMaths!$C$4:$C$1000)+SUMIF(Bio!$B$4:$B$1000,$C399,Bio!$C$4:$C$1000)+SUMIF(FourthLecture!$B$4:$B$1000,$C399,FourthLecture!$C$4:$C$1000)+SUMIF(OtherSubjects!$B$4:$B$1000,$C399,OtherSubjects!$C$4:$C$1000)</f>
        <v>0</v>
      </c>
      <c r="S399" s="269">
        <f>SUMIF(Physics!$P$4:$P$1000,$C399,Physics!$Q$4:$Q$1000)+SUMIF(IITPhysics!$P$4:$P$1000,$C399,IITPhysics!$Q$4:$Q$1000)+SUMIF(Chem!$P$4:$P$1000,$C399,Chem!$Q$4:$Q$1000)+SUMIF(IITChem!$P$4:$P$1000,$C399,IITChem!$Q$4:$Q$1000)+SUMIF(Maths!$P$4:$P$1000,$C399,Maths!$Q$4:$Q$1000)+SUMIF(IITMaths!$P$4:$P$1000,$C399,IITMaths!$Q$4:$Q$1000)+SUMIF(Bio!$P$4:$P$1000,$C399,Bio!$Q$4:$Q$1000)+SUMIF(FourthLecture!$P$4:$P$1000,$C399,FourthLecture!$Q$4:$Q$1000)+SUMIF(OtherSubjects!$P$4:$P$1000,$C399,OtherSubjects!$Q$4:$Q$1000)</f>
        <v>0</v>
      </c>
    </row>
    <row r="400" spans="1:19">
      <c r="A400" s="239">
        <v>396</v>
      </c>
      <c r="B400" s="240" t="s">
        <v>638</v>
      </c>
      <c r="C400" s="240"/>
      <c r="D400" s="241"/>
      <c r="E400" s="241"/>
      <c r="F400" s="241"/>
      <c r="G400" s="241"/>
      <c r="H400" s="241"/>
      <c r="I400" s="241"/>
      <c r="J400" s="260"/>
      <c r="K400" s="241"/>
      <c r="L400" s="241"/>
      <c r="M400" s="241"/>
      <c r="N400" s="258"/>
      <c r="O400" s="240"/>
      <c r="P400" s="240"/>
      <c r="Q400" s="258"/>
      <c r="R400" s="274">
        <f>SUMIF(Physics!$B$4:$B$1000,$C400,Physics!$C$4:$C$1000)+SUMIF(IITPhysics!$B$4:$B$1000,$C400,IITPhysics!$C$4:$C$1000)+SUMIF(Chem!$B$4:$B$1000,$C400,Chem!$C$4:$C$1000)+SUMIF(IITChem!$B$4:$B$1000,$C400,IITChem!$C$4:$C$1000)+SUMIF(Maths!$B$4:$B$1000,$C400,Maths!$C$4:$C$1000)+SUMIF(IITMaths!$B$4:$B$1000,$C400,IITMaths!$C$4:$C$1000)+SUMIF(Bio!$B$4:$B$1000,$C400,Bio!$C$4:$C$1000)+SUMIF(FourthLecture!$B$4:$B$1000,$C400,FourthLecture!$C$4:$C$1000)+SUMIF(OtherSubjects!$B$4:$B$1000,$C400,OtherSubjects!$C$4:$C$1000)</f>
        <v>0</v>
      </c>
      <c r="S400" s="269">
        <f>SUMIF(Physics!$P$4:$P$1000,$C400,Physics!$Q$4:$Q$1000)+SUMIF(IITPhysics!$P$4:$P$1000,$C400,IITPhysics!$Q$4:$Q$1000)+SUMIF(Chem!$P$4:$P$1000,$C400,Chem!$Q$4:$Q$1000)+SUMIF(IITChem!$P$4:$P$1000,$C400,IITChem!$Q$4:$Q$1000)+SUMIF(Maths!$P$4:$P$1000,$C400,Maths!$Q$4:$Q$1000)+SUMIF(IITMaths!$P$4:$P$1000,$C400,IITMaths!$Q$4:$Q$1000)+SUMIF(Bio!$P$4:$P$1000,$C400,Bio!$Q$4:$Q$1000)+SUMIF(FourthLecture!$P$4:$P$1000,$C400,FourthLecture!$Q$4:$Q$1000)+SUMIF(OtherSubjects!$P$4:$P$1000,$C400,OtherSubjects!$Q$4:$Q$1000)</f>
        <v>0</v>
      </c>
    </row>
    <row r="401" spans="1:19">
      <c r="A401" s="239">
        <v>397</v>
      </c>
      <c r="B401" s="240" t="s">
        <v>639</v>
      </c>
      <c r="C401" s="240"/>
      <c r="D401" s="241"/>
      <c r="E401" s="241"/>
      <c r="F401" s="241"/>
      <c r="G401" s="241"/>
      <c r="H401" s="241"/>
      <c r="I401" s="241"/>
      <c r="J401" s="260"/>
      <c r="K401" s="241"/>
      <c r="L401" s="241"/>
      <c r="M401" s="241"/>
      <c r="N401" s="258"/>
      <c r="O401" s="240"/>
      <c r="P401" s="240"/>
      <c r="Q401" s="258"/>
      <c r="R401" s="274">
        <f>SUMIF(Physics!$B$4:$B$1000,$C401,Physics!$C$4:$C$1000)+SUMIF(IITPhysics!$B$4:$B$1000,$C401,IITPhysics!$C$4:$C$1000)+SUMIF(Chem!$B$4:$B$1000,$C401,Chem!$C$4:$C$1000)+SUMIF(IITChem!$B$4:$B$1000,$C401,IITChem!$C$4:$C$1000)+SUMIF(Maths!$B$4:$B$1000,$C401,Maths!$C$4:$C$1000)+SUMIF(IITMaths!$B$4:$B$1000,$C401,IITMaths!$C$4:$C$1000)+SUMIF(Bio!$B$4:$B$1000,$C401,Bio!$C$4:$C$1000)+SUMIF(FourthLecture!$B$4:$B$1000,$C401,FourthLecture!$C$4:$C$1000)+SUMIF(OtherSubjects!$B$4:$B$1000,$C401,OtherSubjects!$C$4:$C$1000)</f>
        <v>0</v>
      </c>
      <c r="S401" s="269">
        <f>SUMIF(Physics!$P$4:$P$1000,$C401,Physics!$Q$4:$Q$1000)+SUMIF(IITPhysics!$P$4:$P$1000,$C401,IITPhysics!$Q$4:$Q$1000)+SUMIF(Chem!$P$4:$P$1000,$C401,Chem!$Q$4:$Q$1000)+SUMIF(IITChem!$P$4:$P$1000,$C401,IITChem!$Q$4:$Q$1000)+SUMIF(Maths!$P$4:$P$1000,$C401,Maths!$Q$4:$Q$1000)+SUMIF(IITMaths!$P$4:$P$1000,$C401,IITMaths!$Q$4:$Q$1000)+SUMIF(Bio!$P$4:$P$1000,$C401,Bio!$Q$4:$Q$1000)+SUMIF(FourthLecture!$P$4:$P$1000,$C401,FourthLecture!$Q$4:$Q$1000)+SUMIF(OtherSubjects!$P$4:$P$1000,$C401,OtherSubjects!$Q$4:$Q$1000)</f>
        <v>0</v>
      </c>
    </row>
    <row r="402" spans="1:19">
      <c r="A402" s="239">
        <v>398</v>
      </c>
      <c r="B402" s="240" t="s">
        <v>640</v>
      </c>
      <c r="C402" s="240"/>
      <c r="D402" s="241"/>
      <c r="E402" s="241"/>
      <c r="F402" s="241"/>
      <c r="G402" s="241"/>
      <c r="H402" s="241"/>
      <c r="I402" s="241"/>
      <c r="J402" s="260"/>
      <c r="K402" s="241"/>
      <c r="L402" s="241"/>
      <c r="M402" s="241"/>
      <c r="N402" s="258"/>
      <c r="O402" s="240"/>
      <c r="P402" s="240"/>
      <c r="Q402" s="258"/>
      <c r="R402" s="274">
        <f>SUMIF(Physics!$B$4:$B$1000,$C402,Physics!$C$4:$C$1000)+SUMIF(IITPhysics!$B$4:$B$1000,$C402,IITPhysics!$C$4:$C$1000)+SUMIF(Chem!$B$4:$B$1000,$C402,Chem!$C$4:$C$1000)+SUMIF(IITChem!$B$4:$B$1000,$C402,IITChem!$C$4:$C$1000)+SUMIF(Maths!$B$4:$B$1000,$C402,Maths!$C$4:$C$1000)+SUMIF(IITMaths!$B$4:$B$1000,$C402,IITMaths!$C$4:$C$1000)+SUMIF(Bio!$B$4:$B$1000,$C402,Bio!$C$4:$C$1000)+SUMIF(FourthLecture!$B$4:$B$1000,$C402,FourthLecture!$C$4:$C$1000)+SUMIF(OtherSubjects!$B$4:$B$1000,$C402,OtherSubjects!$C$4:$C$1000)</f>
        <v>0</v>
      </c>
      <c r="S402" s="269">
        <f>SUMIF(Physics!$P$4:$P$1000,$C402,Physics!$Q$4:$Q$1000)+SUMIF(IITPhysics!$P$4:$P$1000,$C402,IITPhysics!$Q$4:$Q$1000)+SUMIF(Chem!$P$4:$P$1000,$C402,Chem!$Q$4:$Q$1000)+SUMIF(IITChem!$P$4:$P$1000,$C402,IITChem!$Q$4:$Q$1000)+SUMIF(Maths!$P$4:$P$1000,$C402,Maths!$Q$4:$Q$1000)+SUMIF(IITMaths!$P$4:$P$1000,$C402,IITMaths!$Q$4:$Q$1000)+SUMIF(Bio!$P$4:$P$1000,$C402,Bio!$Q$4:$Q$1000)+SUMIF(FourthLecture!$P$4:$P$1000,$C402,FourthLecture!$Q$4:$Q$1000)+SUMIF(OtherSubjects!$P$4:$P$1000,$C402,OtherSubjects!$Q$4:$Q$1000)</f>
        <v>0</v>
      </c>
    </row>
    <row r="403" spans="1:19">
      <c r="A403" s="239">
        <v>399</v>
      </c>
      <c r="B403" s="240" t="s">
        <v>641</v>
      </c>
      <c r="C403" s="240"/>
      <c r="D403" s="241"/>
      <c r="E403" s="241"/>
      <c r="F403" s="241"/>
      <c r="G403" s="241"/>
      <c r="H403" s="241"/>
      <c r="I403" s="241"/>
      <c r="J403" s="260"/>
      <c r="K403" s="241"/>
      <c r="L403" s="241"/>
      <c r="M403" s="241"/>
      <c r="N403" s="258"/>
      <c r="O403" s="240"/>
      <c r="P403" s="240"/>
      <c r="Q403" s="258"/>
      <c r="R403" s="274">
        <f>SUMIF(Physics!$B$4:$B$1000,$C403,Physics!$C$4:$C$1000)+SUMIF(IITPhysics!$B$4:$B$1000,$C403,IITPhysics!$C$4:$C$1000)+SUMIF(Chem!$B$4:$B$1000,$C403,Chem!$C$4:$C$1000)+SUMIF(IITChem!$B$4:$B$1000,$C403,IITChem!$C$4:$C$1000)+SUMIF(Maths!$B$4:$B$1000,$C403,Maths!$C$4:$C$1000)+SUMIF(IITMaths!$B$4:$B$1000,$C403,IITMaths!$C$4:$C$1000)+SUMIF(Bio!$B$4:$B$1000,$C403,Bio!$C$4:$C$1000)+SUMIF(FourthLecture!$B$4:$B$1000,$C403,FourthLecture!$C$4:$C$1000)+SUMIF(OtherSubjects!$B$4:$B$1000,$C403,OtherSubjects!$C$4:$C$1000)</f>
        <v>0</v>
      </c>
      <c r="S403" s="269">
        <f>SUMIF(Physics!$P$4:$P$1000,$C403,Physics!$Q$4:$Q$1000)+SUMIF(IITPhysics!$P$4:$P$1000,$C403,IITPhysics!$Q$4:$Q$1000)+SUMIF(Chem!$P$4:$P$1000,$C403,Chem!$Q$4:$Q$1000)+SUMIF(IITChem!$P$4:$P$1000,$C403,IITChem!$Q$4:$Q$1000)+SUMIF(Maths!$P$4:$P$1000,$C403,Maths!$Q$4:$Q$1000)+SUMIF(IITMaths!$P$4:$P$1000,$C403,IITMaths!$Q$4:$Q$1000)+SUMIF(Bio!$P$4:$P$1000,$C403,Bio!$Q$4:$Q$1000)+SUMIF(FourthLecture!$P$4:$P$1000,$C403,FourthLecture!$Q$4:$Q$1000)+SUMIF(OtherSubjects!$P$4:$P$1000,$C403,OtherSubjects!$Q$4:$Q$1000)</f>
        <v>0</v>
      </c>
    </row>
    <row r="404" spans="1:19">
      <c r="A404" s="239">
        <v>400</v>
      </c>
      <c r="B404" s="240" t="s">
        <v>642</v>
      </c>
      <c r="C404" s="240"/>
      <c r="D404" s="241"/>
      <c r="E404" s="241"/>
      <c r="F404" s="241"/>
      <c r="G404" s="241"/>
      <c r="H404" s="241"/>
      <c r="I404" s="241"/>
      <c r="J404" s="260"/>
      <c r="K404" s="241"/>
      <c r="L404" s="241"/>
      <c r="M404" s="241"/>
      <c r="N404" s="258"/>
      <c r="O404" s="240"/>
      <c r="P404" s="240"/>
      <c r="Q404" s="258"/>
      <c r="R404" s="274">
        <f>SUMIF(Physics!$B$4:$B$1000,$C404,Physics!$C$4:$C$1000)+SUMIF(IITPhysics!$B$4:$B$1000,$C404,IITPhysics!$C$4:$C$1000)+SUMIF(Chem!$B$4:$B$1000,$C404,Chem!$C$4:$C$1000)+SUMIF(IITChem!$B$4:$B$1000,$C404,IITChem!$C$4:$C$1000)+SUMIF(Maths!$B$4:$B$1000,$C404,Maths!$C$4:$C$1000)+SUMIF(IITMaths!$B$4:$B$1000,$C404,IITMaths!$C$4:$C$1000)+SUMIF(Bio!$B$4:$B$1000,$C404,Bio!$C$4:$C$1000)+SUMIF(FourthLecture!$B$4:$B$1000,$C404,FourthLecture!$C$4:$C$1000)+SUMIF(OtherSubjects!$B$4:$B$1000,$C404,OtherSubjects!$C$4:$C$1000)</f>
        <v>0</v>
      </c>
      <c r="S404" s="269">
        <f>SUMIF(Physics!$P$4:$P$1000,$C404,Physics!$Q$4:$Q$1000)+SUMIF(IITPhysics!$P$4:$P$1000,$C404,IITPhysics!$Q$4:$Q$1000)+SUMIF(Chem!$P$4:$P$1000,$C404,Chem!$Q$4:$Q$1000)+SUMIF(IITChem!$P$4:$P$1000,$C404,IITChem!$Q$4:$Q$1000)+SUMIF(Maths!$P$4:$P$1000,$C404,Maths!$Q$4:$Q$1000)+SUMIF(IITMaths!$P$4:$P$1000,$C404,IITMaths!$Q$4:$Q$1000)+SUMIF(Bio!$P$4:$P$1000,$C404,Bio!$Q$4:$Q$1000)+SUMIF(FourthLecture!$P$4:$P$1000,$C404,FourthLecture!$Q$4:$Q$1000)+SUMIF(OtherSubjects!$P$4:$P$1000,$C404,OtherSubjects!$Q$4:$Q$1000)</f>
        <v>0</v>
      </c>
    </row>
    <row r="405" spans="1:19">
      <c r="A405" s="239">
        <v>401</v>
      </c>
      <c r="B405" s="240" t="s">
        <v>643</v>
      </c>
      <c r="C405" s="240"/>
      <c r="D405" s="241"/>
      <c r="E405" s="241"/>
      <c r="F405" s="241"/>
      <c r="G405" s="241"/>
      <c r="H405" s="241"/>
      <c r="I405" s="241"/>
      <c r="J405" s="260"/>
      <c r="K405" s="241"/>
      <c r="L405" s="241"/>
      <c r="M405" s="241"/>
      <c r="N405" s="258"/>
      <c r="O405" s="240"/>
      <c r="P405" s="240"/>
      <c r="Q405" s="258"/>
      <c r="R405" s="274">
        <f>SUMIF(Physics!$B$4:$B$1000,$C405,Physics!$C$4:$C$1000)+SUMIF(IITPhysics!$B$4:$B$1000,$C405,IITPhysics!$C$4:$C$1000)+SUMIF(Chem!$B$4:$B$1000,$C405,Chem!$C$4:$C$1000)+SUMIF(IITChem!$B$4:$B$1000,$C405,IITChem!$C$4:$C$1000)+SUMIF(Maths!$B$4:$B$1000,$C405,Maths!$C$4:$C$1000)+SUMIF(IITMaths!$B$4:$B$1000,$C405,IITMaths!$C$4:$C$1000)+SUMIF(Bio!$B$4:$B$1000,$C405,Bio!$C$4:$C$1000)+SUMIF(FourthLecture!$B$4:$B$1000,$C405,FourthLecture!$C$4:$C$1000)+SUMIF(OtherSubjects!$B$4:$B$1000,$C405,OtherSubjects!$C$4:$C$1000)</f>
        <v>0</v>
      </c>
      <c r="S405" s="269">
        <f>SUMIF(Physics!$P$4:$P$1000,$C405,Physics!$Q$4:$Q$1000)+SUMIF(IITPhysics!$P$4:$P$1000,$C405,IITPhysics!$Q$4:$Q$1000)+SUMIF(Chem!$P$4:$P$1000,$C405,Chem!$Q$4:$Q$1000)+SUMIF(IITChem!$P$4:$P$1000,$C405,IITChem!$Q$4:$Q$1000)+SUMIF(Maths!$P$4:$P$1000,$C405,Maths!$Q$4:$Q$1000)+SUMIF(IITMaths!$P$4:$P$1000,$C405,IITMaths!$Q$4:$Q$1000)+SUMIF(Bio!$P$4:$P$1000,$C405,Bio!$Q$4:$Q$1000)+SUMIF(FourthLecture!$P$4:$P$1000,$C405,FourthLecture!$Q$4:$Q$1000)+SUMIF(OtherSubjects!$P$4:$P$1000,$C405,OtherSubjects!$Q$4:$Q$1000)</f>
        <v>0</v>
      </c>
    </row>
    <row r="406" spans="1:19">
      <c r="A406" s="239">
        <v>402</v>
      </c>
      <c r="B406" s="240" t="s">
        <v>644</v>
      </c>
      <c r="C406" s="240"/>
      <c r="D406" s="241"/>
      <c r="E406" s="241"/>
      <c r="F406" s="241"/>
      <c r="G406" s="241"/>
      <c r="H406" s="241"/>
      <c r="I406" s="241"/>
      <c r="J406" s="260"/>
      <c r="K406" s="241"/>
      <c r="L406" s="241"/>
      <c r="M406" s="241"/>
      <c r="N406" s="258"/>
      <c r="O406" s="240"/>
      <c r="P406" s="240"/>
      <c r="Q406" s="258"/>
      <c r="R406" s="274">
        <f>SUMIF(Physics!$B$4:$B$1000,$C406,Physics!$C$4:$C$1000)+SUMIF(IITPhysics!$B$4:$B$1000,$C406,IITPhysics!$C$4:$C$1000)+SUMIF(Chem!$B$4:$B$1000,$C406,Chem!$C$4:$C$1000)+SUMIF(IITChem!$B$4:$B$1000,$C406,IITChem!$C$4:$C$1000)+SUMIF(Maths!$B$4:$B$1000,$C406,Maths!$C$4:$C$1000)+SUMIF(IITMaths!$B$4:$B$1000,$C406,IITMaths!$C$4:$C$1000)+SUMIF(Bio!$B$4:$B$1000,$C406,Bio!$C$4:$C$1000)+SUMIF(FourthLecture!$B$4:$B$1000,$C406,FourthLecture!$C$4:$C$1000)+SUMIF(OtherSubjects!$B$4:$B$1000,$C406,OtherSubjects!$C$4:$C$1000)</f>
        <v>0</v>
      </c>
      <c r="S406" s="269">
        <f>SUMIF(Physics!$P$4:$P$1000,$C406,Physics!$Q$4:$Q$1000)+SUMIF(IITPhysics!$P$4:$P$1000,$C406,IITPhysics!$Q$4:$Q$1000)+SUMIF(Chem!$P$4:$P$1000,$C406,Chem!$Q$4:$Q$1000)+SUMIF(IITChem!$P$4:$P$1000,$C406,IITChem!$Q$4:$Q$1000)+SUMIF(Maths!$P$4:$P$1000,$C406,Maths!$Q$4:$Q$1000)+SUMIF(IITMaths!$P$4:$P$1000,$C406,IITMaths!$Q$4:$Q$1000)+SUMIF(Bio!$P$4:$P$1000,$C406,Bio!$Q$4:$Q$1000)+SUMIF(FourthLecture!$P$4:$P$1000,$C406,FourthLecture!$Q$4:$Q$1000)+SUMIF(OtherSubjects!$P$4:$P$1000,$C406,OtherSubjects!$Q$4:$Q$1000)</f>
        <v>0</v>
      </c>
    </row>
    <row r="407" spans="1:19">
      <c r="A407" s="239">
        <v>403</v>
      </c>
      <c r="B407" s="240" t="s">
        <v>645</v>
      </c>
      <c r="C407" s="240"/>
      <c r="D407" s="241"/>
      <c r="E407" s="241"/>
      <c r="F407" s="241"/>
      <c r="G407" s="241"/>
      <c r="H407" s="241"/>
      <c r="I407" s="241"/>
      <c r="J407" s="260"/>
      <c r="K407" s="241"/>
      <c r="L407" s="241"/>
      <c r="M407" s="241"/>
      <c r="N407" s="258"/>
      <c r="O407" s="240"/>
      <c r="P407" s="240"/>
      <c r="Q407" s="258"/>
      <c r="R407" s="274">
        <f>SUMIF(Physics!$B$4:$B$1000,$C407,Physics!$C$4:$C$1000)+SUMIF(IITPhysics!$B$4:$B$1000,$C407,IITPhysics!$C$4:$C$1000)+SUMIF(Chem!$B$4:$B$1000,$C407,Chem!$C$4:$C$1000)+SUMIF(IITChem!$B$4:$B$1000,$C407,IITChem!$C$4:$C$1000)+SUMIF(Maths!$B$4:$B$1000,$C407,Maths!$C$4:$C$1000)+SUMIF(IITMaths!$B$4:$B$1000,$C407,IITMaths!$C$4:$C$1000)+SUMIF(Bio!$B$4:$B$1000,$C407,Bio!$C$4:$C$1000)+SUMIF(FourthLecture!$B$4:$B$1000,$C407,FourthLecture!$C$4:$C$1000)+SUMIF(OtherSubjects!$B$4:$B$1000,$C407,OtherSubjects!$C$4:$C$1000)</f>
        <v>0</v>
      </c>
      <c r="S407" s="269">
        <f>SUMIF(Physics!$P$4:$P$1000,$C407,Physics!$Q$4:$Q$1000)+SUMIF(IITPhysics!$P$4:$P$1000,$C407,IITPhysics!$Q$4:$Q$1000)+SUMIF(Chem!$P$4:$P$1000,$C407,Chem!$Q$4:$Q$1000)+SUMIF(IITChem!$P$4:$P$1000,$C407,IITChem!$Q$4:$Q$1000)+SUMIF(Maths!$P$4:$P$1000,$C407,Maths!$Q$4:$Q$1000)+SUMIF(IITMaths!$P$4:$P$1000,$C407,IITMaths!$Q$4:$Q$1000)+SUMIF(Bio!$P$4:$P$1000,$C407,Bio!$Q$4:$Q$1000)+SUMIF(FourthLecture!$P$4:$P$1000,$C407,FourthLecture!$Q$4:$Q$1000)+SUMIF(OtherSubjects!$P$4:$P$1000,$C407,OtherSubjects!$Q$4:$Q$1000)</f>
        <v>0</v>
      </c>
    </row>
    <row r="408" spans="1:19">
      <c r="A408" s="239">
        <v>404</v>
      </c>
      <c r="B408" s="240" t="s">
        <v>646</v>
      </c>
      <c r="C408" s="240"/>
      <c r="D408" s="241"/>
      <c r="E408" s="241"/>
      <c r="F408" s="241"/>
      <c r="G408" s="241"/>
      <c r="H408" s="241"/>
      <c r="I408" s="241"/>
      <c r="J408" s="260"/>
      <c r="K408" s="241"/>
      <c r="L408" s="241"/>
      <c r="M408" s="241"/>
      <c r="N408" s="258"/>
      <c r="O408" s="240"/>
      <c r="P408" s="240"/>
      <c r="Q408" s="258"/>
      <c r="R408" s="274">
        <f>SUMIF(Physics!$B$4:$B$1000,$C408,Physics!$C$4:$C$1000)+SUMIF(IITPhysics!$B$4:$B$1000,$C408,IITPhysics!$C$4:$C$1000)+SUMIF(Chem!$B$4:$B$1000,$C408,Chem!$C$4:$C$1000)+SUMIF(IITChem!$B$4:$B$1000,$C408,IITChem!$C$4:$C$1000)+SUMIF(Maths!$B$4:$B$1000,$C408,Maths!$C$4:$C$1000)+SUMIF(IITMaths!$B$4:$B$1000,$C408,IITMaths!$C$4:$C$1000)+SUMIF(Bio!$B$4:$B$1000,$C408,Bio!$C$4:$C$1000)+SUMIF(FourthLecture!$B$4:$B$1000,$C408,FourthLecture!$C$4:$C$1000)+SUMIF(OtherSubjects!$B$4:$B$1000,$C408,OtherSubjects!$C$4:$C$1000)</f>
        <v>0</v>
      </c>
      <c r="S408" s="269">
        <f>SUMIF(Physics!$P$4:$P$1000,$C408,Physics!$Q$4:$Q$1000)+SUMIF(IITPhysics!$P$4:$P$1000,$C408,IITPhysics!$Q$4:$Q$1000)+SUMIF(Chem!$P$4:$P$1000,$C408,Chem!$Q$4:$Q$1000)+SUMIF(IITChem!$P$4:$P$1000,$C408,IITChem!$Q$4:$Q$1000)+SUMIF(Maths!$P$4:$P$1000,$C408,Maths!$Q$4:$Q$1000)+SUMIF(IITMaths!$P$4:$P$1000,$C408,IITMaths!$Q$4:$Q$1000)+SUMIF(Bio!$P$4:$P$1000,$C408,Bio!$Q$4:$Q$1000)+SUMIF(FourthLecture!$P$4:$P$1000,$C408,FourthLecture!$Q$4:$Q$1000)+SUMIF(OtherSubjects!$P$4:$P$1000,$C408,OtherSubjects!$Q$4:$Q$1000)</f>
        <v>0</v>
      </c>
    </row>
    <row r="409" spans="1:19">
      <c r="A409" s="239">
        <v>405</v>
      </c>
      <c r="B409" s="240" t="s">
        <v>647</v>
      </c>
      <c r="C409" s="240"/>
      <c r="D409" s="241"/>
      <c r="E409" s="241"/>
      <c r="F409" s="241"/>
      <c r="G409" s="241"/>
      <c r="H409" s="241"/>
      <c r="I409" s="241"/>
      <c r="J409" s="260"/>
      <c r="K409" s="241"/>
      <c r="L409" s="241"/>
      <c r="M409" s="241"/>
      <c r="N409" s="258"/>
      <c r="O409" s="240"/>
      <c r="P409" s="240"/>
      <c r="Q409" s="258"/>
      <c r="R409" s="274">
        <f>SUMIF(Physics!$B$4:$B$1000,$C409,Physics!$C$4:$C$1000)+SUMIF(IITPhysics!$B$4:$B$1000,$C409,IITPhysics!$C$4:$C$1000)+SUMIF(Chem!$B$4:$B$1000,$C409,Chem!$C$4:$C$1000)+SUMIF(IITChem!$B$4:$B$1000,$C409,IITChem!$C$4:$C$1000)+SUMIF(Maths!$B$4:$B$1000,$C409,Maths!$C$4:$C$1000)+SUMIF(IITMaths!$B$4:$B$1000,$C409,IITMaths!$C$4:$C$1000)+SUMIF(Bio!$B$4:$B$1000,$C409,Bio!$C$4:$C$1000)+SUMIF(FourthLecture!$B$4:$B$1000,$C409,FourthLecture!$C$4:$C$1000)+SUMIF(OtherSubjects!$B$4:$B$1000,$C409,OtherSubjects!$C$4:$C$1000)</f>
        <v>0</v>
      </c>
      <c r="S409" s="269">
        <f>SUMIF(Physics!$P$4:$P$1000,$C409,Physics!$Q$4:$Q$1000)+SUMIF(IITPhysics!$P$4:$P$1000,$C409,IITPhysics!$Q$4:$Q$1000)+SUMIF(Chem!$P$4:$P$1000,$C409,Chem!$Q$4:$Q$1000)+SUMIF(IITChem!$P$4:$P$1000,$C409,IITChem!$Q$4:$Q$1000)+SUMIF(Maths!$P$4:$P$1000,$C409,Maths!$Q$4:$Q$1000)+SUMIF(IITMaths!$P$4:$P$1000,$C409,IITMaths!$Q$4:$Q$1000)+SUMIF(Bio!$P$4:$P$1000,$C409,Bio!$Q$4:$Q$1000)+SUMIF(FourthLecture!$P$4:$P$1000,$C409,FourthLecture!$Q$4:$Q$1000)+SUMIF(OtherSubjects!$P$4:$P$1000,$C409,OtherSubjects!$Q$4:$Q$1000)</f>
        <v>0</v>
      </c>
    </row>
    <row r="410" spans="1:19">
      <c r="A410" s="239">
        <v>406</v>
      </c>
      <c r="B410" s="240" t="s">
        <v>648</v>
      </c>
      <c r="C410" s="240"/>
      <c r="D410" s="241"/>
      <c r="E410" s="241"/>
      <c r="F410" s="241"/>
      <c r="G410" s="241"/>
      <c r="H410" s="241"/>
      <c r="I410" s="241"/>
      <c r="J410" s="260"/>
      <c r="K410" s="241"/>
      <c r="L410" s="241"/>
      <c r="M410" s="241"/>
      <c r="N410" s="258"/>
      <c r="O410" s="240"/>
      <c r="P410" s="240"/>
      <c r="Q410" s="258"/>
      <c r="R410" s="274">
        <f>SUMIF(Physics!$B$4:$B$1000,$C410,Physics!$C$4:$C$1000)+SUMIF(IITPhysics!$B$4:$B$1000,$C410,IITPhysics!$C$4:$C$1000)+SUMIF(Chem!$B$4:$B$1000,$C410,Chem!$C$4:$C$1000)+SUMIF(IITChem!$B$4:$B$1000,$C410,IITChem!$C$4:$C$1000)+SUMIF(Maths!$B$4:$B$1000,$C410,Maths!$C$4:$C$1000)+SUMIF(IITMaths!$B$4:$B$1000,$C410,IITMaths!$C$4:$C$1000)+SUMIF(Bio!$B$4:$B$1000,$C410,Bio!$C$4:$C$1000)+SUMIF(FourthLecture!$B$4:$B$1000,$C410,FourthLecture!$C$4:$C$1000)+SUMIF(OtherSubjects!$B$4:$B$1000,$C410,OtherSubjects!$C$4:$C$1000)</f>
        <v>0</v>
      </c>
      <c r="S410" s="269">
        <f>SUMIF(Physics!$P$4:$P$1000,$C410,Physics!$Q$4:$Q$1000)+SUMIF(IITPhysics!$P$4:$P$1000,$C410,IITPhysics!$Q$4:$Q$1000)+SUMIF(Chem!$P$4:$P$1000,$C410,Chem!$Q$4:$Q$1000)+SUMIF(IITChem!$P$4:$P$1000,$C410,IITChem!$Q$4:$Q$1000)+SUMIF(Maths!$P$4:$P$1000,$C410,Maths!$Q$4:$Q$1000)+SUMIF(IITMaths!$P$4:$P$1000,$C410,IITMaths!$Q$4:$Q$1000)+SUMIF(Bio!$P$4:$P$1000,$C410,Bio!$Q$4:$Q$1000)+SUMIF(FourthLecture!$P$4:$P$1000,$C410,FourthLecture!$Q$4:$Q$1000)+SUMIF(OtherSubjects!$P$4:$P$1000,$C410,OtherSubjects!$Q$4:$Q$1000)</f>
        <v>0</v>
      </c>
    </row>
    <row r="411" spans="1:19">
      <c r="A411" s="239">
        <v>407</v>
      </c>
      <c r="B411" s="240" t="s">
        <v>649</v>
      </c>
      <c r="C411" s="240"/>
      <c r="D411" s="241"/>
      <c r="E411" s="241"/>
      <c r="F411" s="241"/>
      <c r="G411" s="241"/>
      <c r="H411" s="241"/>
      <c r="I411" s="241"/>
      <c r="J411" s="260"/>
      <c r="K411" s="241"/>
      <c r="L411" s="241"/>
      <c r="M411" s="241"/>
      <c r="N411" s="258"/>
      <c r="O411" s="240"/>
      <c r="P411" s="240"/>
      <c r="Q411" s="258"/>
      <c r="R411" s="274">
        <f>SUMIF(Physics!$B$4:$B$1000,$C411,Physics!$C$4:$C$1000)+SUMIF(IITPhysics!$B$4:$B$1000,$C411,IITPhysics!$C$4:$C$1000)+SUMIF(Chem!$B$4:$B$1000,$C411,Chem!$C$4:$C$1000)+SUMIF(IITChem!$B$4:$B$1000,$C411,IITChem!$C$4:$C$1000)+SUMIF(Maths!$B$4:$B$1000,$C411,Maths!$C$4:$C$1000)+SUMIF(IITMaths!$B$4:$B$1000,$C411,IITMaths!$C$4:$C$1000)+SUMIF(Bio!$B$4:$B$1000,$C411,Bio!$C$4:$C$1000)+SUMIF(FourthLecture!$B$4:$B$1000,$C411,FourthLecture!$C$4:$C$1000)+SUMIF(OtherSubjects!$B$4:$B$1000,$C411,OtherSubjects!$C$4:$C$1000)</f>
        <v>0</v>
      </c>
      <c r="S411" s="269">
        <f>SUMIF(Physics!$P$4:$P$1000,$C411,Physics!$Q$4:$Q$1000)+SUMIF(IITPhysics!$P$4:$P$1000,$C411,IITPhysics!$Q$4:$Q$1000)+SUMIF(Chem!$P$4:$P$1000,$C411,Chem!$Q$4:$Q$1000)+SUMIF(IITChem!$P$4:$P$1000,$C411,IITChem!$Q$4:$Q$1000)+SUMIF(Maths!$P$4:$P$1000,$C411,Maths!$Q$4:$Q$1000)+SUMIF(IITMaths!$P$4:$P$1000,$C411,IITMaths!$Q$4:$Q$1000)+SUMIF(Bio!$P$4:$P$1000,$C411,Bio!$Q$4:$Q$1000)+SUMIF(FourthLecture!$P$4:$P$1000,$C411,FourthLecture!$Q$4:$Q$1000)+SUMIF(OtherSubjects!$P$4:$P$1000,$C411,OtherSubjects!$Q$4:$Q$1000)</f>
        <v>0</v>
      </c>
    </row>
    <row r="412" spans="1:19">
      <c r="A412" s="239">
        <v>408</v>
      </c>
      <c r="B412" s="240" t="s">
        <v>650</v>
      </c>
      <c r="C412" s="240"/>
      <c r="D412" s="241"/>
      <c r="E412" s="241"/>
      <c r="F412" s="241"/>
      <c r="G412" s="241"/>
      <c r="H412" s="241"/>
      <c r="I412" s="241"/>
      <c r="J412" s="260"/>
      <c r="K412" s="241"/>
      <c r="L412" s="241"/>
      <c r="M412" s="241"/>
      <c r="N412" s="258"/>
      <c r="O412" s="240"/>
      <c r="P412" s="240"/>
      <c r="Q412" s="258"/>
      <c r="R412" s="274">
        <f>SUMIF(Physics!$B$4:$B$1000,$C412,Physics!$C$4:$C$1000)+SUMIF(IITPhysics!$B$4:$B$1000,$C412,IITPhysics!$C$4:$C$1000)+SUMIF(Chem!$B$4:$B$1000,$C412,Chem!$C$4:$C$1000)+SUMIF(IITChem!$B$4:$B$1000,$C412,IITChem!$C$4:$C$1000)+SUMIF(Maths!$B$4:$B$1000,$C412,Maths!$C$4:$C$1000)+SUMIF(IITMaths!$B$4:$B$1000,$C412,IITMaths!$C$4:$C$1000)+SUMIF(Bio!$B$4:$B$1000,$C412,Bio!$C$4:$C$1000)+SUMIF(FourthLecture!$B$4:$B$1000,$C412,FourthLecture!$C$4:$C$1000)+SUMIF(OtherSubjects!$B$4:$B$1000,$C412,OtherSubjects!$C$4:$C$1000)</f>
        <v>0</v>
      </c>
      <c r="S412" s="269">
        <f>SUMIF(Physics!$P$4:$P$1000,$C412,Physics!$Q$4:$Q$1000)+SUMIF(IITPhysics!$P$4:$P$1000,$C412,IITPhysics!$Q$4:$Q$1000)+SUMIF(Chem!$P$4:$P$1000,$C412,Chem!$Q$4:$Q$1000)+SUMIF(IITChem!$P$4:$P$1000,$C412,IITChem!$Q$4:$Q$1000)+SUMIF(Maths!$P$4:$P$1000,$C412,Maths!$Q$4:$Q$1000)+SUMIF(IITMaths!$P$4:$P$1000,$C412,IITMaths!$Q$4:$Q$1000)+SUMIF(Bio!$P$4:$P$1000,$C412,Bio!$Q$4:$Q$1000)+SUMIF(FourthLecture!$P$4:$P$1000,$C412,FourthLecture!$Q$4:$Q$1000)+SUMIF(OtherSubjects!$P$4:$P$1000,$C412,OtherSubjects!$Q$4:$Q$1000)</f>
        <v>0</v>
      </c>
    </row>
    <row r="413" spans="1:19">
      <c r="A413" s="239">
        <v>409</v>
      </c>
      <c r="B413" s="240" t="s">
        <v>651</v>
      </c>
      <c r="C413" s="240"/>
      <c r="D413" s="241"/>
      <c r="E413" s="241"/>
      <c r="F413" s="241"/>
      <c r="G413" s="241"/>
      <c r="H413" s="241"/>
      <c r="I413" s="241"/>
      <c r="J413" s="260"/>
      <c r="K413" s="241"/>
      <c r="L413" s="241"/>
      <c r="M413" s="241"/>
      <c r="N413" s="258"/>
      <c r="O413" s="240"/>
      <c r="P413" s="240"/>
      <c r="Q413" s="258"/>
      <c r="R413" s="274">
        <f>SUMIF(Physics!$B$4:$B$1000,$C413,Physics!$C$4:$C$1000)+SUMIF(IITPhysics!$B$4:$B$1000,$C413,IITPhysics!$C$4:$C$1000)+SUMIF(Chem!$B$4:$B$1000,$C413,Chem!$C$4:$C$1000)+SUMIF(IITChem!$B$4:$B$1000,$C413,IITChem!$C$4:$C$1000)+SUMIF(Maths!$B$4:$B$1000,$C413,Maths!$C$4:$C$1000)+SUMIF(IITMaths!$B$4:$B$1000,$C413,IITMaths!$C$4:$C$1000)+SUMIF(Bio!$B$4:$B$1000,$C413,Bio!$C$4:$C$1000)+SUMIF(FourthLecture!$B$4:$B$1000,$C413,FourthLecture!$C$4:$C$1000)+SUMIF(OtherSubjects!$B$4:$B$1000,$C413,OtherSubjects!$C$4:$C$1000)</f>
        <v>0</v>
      </c>
      <c r="S413" s="269">
        <f>SUMIF(Physics!$P$4:$P$1000,$C413,Physics!$Q$4:$Q$1000)+SUMIF(IITPhysics!$P$4:$P$1000,$C413,IITPhysics!$Q$4:$Q$1000)+SUMIF(Chem!$P$4:$P$1000,$C413,Chem!$Q$4:$Q$1000)+SUMIF(IITChem!$P$4:$P$1000,$C413,IITChem!$Q$4:$Q$1000)+SUMIF(Maths!$P$4:$P$1000,$C413,Maths!$Q$4:$Q$1000)+SUMIF(IITMaths!$P$4:$P$1000,$C413,IITMaths!$Q$4:$Q$1000)+SUMIF(Bio!$P$4:$P$1000,$C413,Bio!$Q$4:$Q$1000)+SUMIF(FourthLecture!$P$4:$P$1000,$C413,FourthLecture!$Q$4:$Q$1000)+SUMIF(OtherSubjects!$P$4:$P$1000,$C413,OtherSubjects!$Q$4:$Q$1000)</f>
        <v>0</v>
      </c>
    </row>
    <row r="414" spans="1:19">
      <c r="A414" s="239">
        <v>410</v>
      </c>
      <c r="B414" s="240" t="s">
        <v>652</v>
      </c>
      <c r="C414" s="240"/>
      <c r="D414" s="241"/>
      <c r="E414" s="241"/>
      <c r="F414" s="241"/>
      <c r="G414" s="241"/>
      <c r="H414" s="241"/>
      <c r="I414" s="241"/>
      <c r="J414" s="260"/>
      <c r="K414" s="241"/>
      <c r="L414" s="241"/>
      <c r="M414" s="241"/>
      <c r="N414" s="258"/>
      <c r="O414" s="240"/>
      <c r="P414" s="240"/>
      <c r="Q414" s="258"/>
      <c r="R414" s="274">
        <f>SUMIF(Physics!$B$4:$B$1000,$C414,Physics!$C$4:$C$1000)+SUMIF(IITPhysics!$B$4:$B$1000,$C414,IITPhysics!$C$4:$C$1000)+SUMIF(Chem!$B$4:$B$1000,$C414,Chem!$C$4:$C$1000)+SUMIF(IITChem!$B$4:$B$1000,$C414,IITChem!$C$4:$C$1000)+SUMIF(Maths!$B$4:$B$1000,$C414,Maths!$C$4:$C$1000)+SUMIF(IITMaths!$B$4:$B$1000,$C414,IITMaths!$C$4:$C$1000)+SUMIF(Bio!$B$4:$B$1000,$C414,Bio!$C$4:$C$1000)+SUMIF(FourthLecture!$B$4:$B$1000,$C414,FourthLecture!$C$4:$C$1000)+SUMIF(OtherSubjects!$B$4:$B$1000,$C414,OtherSubjects!$C$4:$C$1000)</f>
        <v>0</v>
      </c>
      <c r="S414" s="269">
        <f>SUMIF(Physics!$P$4:$P$1000,$C414,Physics!$Q$4:$Q$1000)+SUMIF(IITPhysics!$P$4:$P$1000,$C414,IITPhysics!$Q$4:$Q$1000)+SUMIF(Chem!$P$4:$P$1000,$C414,Chem!$Q$4:$Q$1000)+SUMIF(IITChem!$P$4:$P$1000,$C414,IITChem!$Q$4:$Q$1000)+SUMIF(Maths!$P$4:$P$1000,$C414,Maths!$Q$4:$Q$1000)+SUMIF(IITMaths!$P$4:$P$1000,$C414,IITMaths!$Q$4:$Q$1000)+SUMIF(Bio!$P$4:$P$1000,$C414,Bio!$Q$4:$Q$1000)+SUMIF(FourthLecture!$P$4:$P$1000,$C414,FourthLecture!$Q$4:$Q$1000)+SUMIF(OtherSubjects!$P$4:$P$1000,$C414,OtherSubjects!$Q$4:$Q$1000)</f>
        <v>0</v>
      </c>
    </row>
    <row r="415" spans="1:19">
      <c r="A415" s="239">
        <v>411</v>
      </c>
      <c r="B415" s="240" t="s">
        <v>653</v>
      </c>
      <c r="C415" s="240"/>
      <c r="D415" s="241"/>
      <c r="E415" s="241"/>
      <c r="F415" s="241"/>
      <c r="G415" s="241"/>
      <c r="H415" s="241"/>
      <c r="I415" s="241"/>
      <c r="J415" s="260"/>
      <c r="K415" s="241"/>
      <c r="L415" s="241"/>
      <c r="M415" s="241"/>
      <c r="N415" s="258"/>
      <c r="O415" s="240"/>
      <c r="P415" s="240"/>
      <c r="Q415" s="258"/>
      <c r="R415" s="274">
        <f>SUMIF(Physics!$B$4:$B$1000,$C415,Physics!$C$4:$C$1000)+SUMIF(IITPhysics!$B$4:$B$1000,$C415,IITPhysics!$C$4:$C$1000)+SUMIF(Chem!$B$4:$B$1000,$C415,Chem!$C$4:$C$1000)+SUMIF(IITChem!$B$4:$B$1000,$C415,IITChem!$C$4:$C$1000)+SUMIF(Maths!$B$4:$B$1000,$C415,Maths!$C$4:$C$1000)+SUMIF(IITMaths!$B$4:$B$1000,$C415,IITMaths!$C$4:$C$1000)+SUMIF(Bio!$B$4:$B$1000,$C415,Bio!$C$4:$C$1000)+SUMIF(FourthLecture!$B$4:$B$1000,$C415,FourthLecture!$C$4:$C$1000)+SUMIF(OtherSubjects!$B$4:$B$1000,$C415,OtherSubjects!$C$4:$C$1000)</f>
        <v>0</v>
      </c>
      <c r="S415" s="269">
        <f>SUMIF(Physics!$P$4:$P$1000,$C415,Physics!$Q$4:$Q$1000)+SUMIF(IITPhysics!$P$4:$P$1000,$C415,IITPhysics!$Q$4:$Q$1000)+SUMIF(Chem!$P$4:$P$1000,$C415,Chem!$Q$4:$Q$1000)+SUMIF(IITChem!$P$4:$P$1000,$C415,IITChem!$Q$4:$Q$1000)+SUMIF(Maths!$P$4:$P$1000,$C415,Maths!$Q$4:$Q$1000)+SUMIF(IITMaths!$P$4:$P$1000,$C415,IITMaths!$Q$4:$Q$1000)+SUMIF(Bio!$P$4:$P$1000,$C415,Bio!$Q$4:$Q$1000)+SUMIF(FourthLecture!$P$4:$P$1000,$C415,FourthLecture!$Q$4:$Q$1000)+SUMIF(OtherSubjects!$P$4:$P$1000,$C415,OtherSubjects!$Q$4:$Q$1000)</f>
        <v>0</v>
      </c>
    </row>
    <row r="416" spans="1:19">
      <c r="A416" s="239">
        <v>412</v>
      </c>
      <c r="B416" s="240" t="s">
        <v>654</v>
      </c>
      <c r="C416" s="240"/>
      <c r="D416" s="241"/>
      <c r="E416" s="241"/>
      <c r="F416" s="241"/>
      <c r="G416" s="241"/>
      <c r="H416" s="241"/>
      <c r="I416" s="241"/>
      <c r="J416" s="260"/>
      <c r="K416" s="241"/>
      <c r="L416" s="241"/>
      <c r="M416" s="241"/>
      <c r="N416" s="258"/>
      <c r="O416" s="240"/>
      <c r="P416" s="240"/>
      <c r="Q416" s="258"/>
      <c r="R416" s="274">
        <f>SUMIF(Physics!$B$4:$B$1000,$C416,Physics!$C$4:$C$1000)+SUMIF(IITPhysics!$B$4:$B$1000,$C416,IITPhysics!$C$4:$C$1000)+SUMIF(Chem!$B$4:$B$1000,$C416,Chem!$C$4:$C$1000)+SUMIF(IITChem!$B$4:$B$1000,$C416,IITChem!$C$4:$C$1000)+SUMIF(Maths!$B$4:$B$1000,$C416,Maths!$C$4:$C$1000)+SUMIF(IITMaths!$B$4:$B$1000,$C416,IITMaths!$C$4:$C$1000)+SUMIF(Bio!$B$4:$B$1000,$C416,Bio!$C$4:$C$1000)+SUMIF(FourthLecture!$B$4:$B$1000,$C416,FourthLecture!$C$4:$C$1000)+SUMIF(OtherSubjects!$B$4:$B$1000,$C416,OtherSubjects!$C$4:$C$1000)</f>
        <v>0</v>
      </c>
      <c r="S416" s="269">
        <f>SUMIF(Physics!$P$4:$P$1000,$C416,Physics!$Q$4:$Q$1000)+SUMIF(IITPhysics!$P$4:$P$1000,$C416,IITPhysics!$Q$4:$Q$1000)+SUMIF(Chem!$P$4:$P$1000,$C416,Chem!$Q$4:$Q$1000)+SUMIF(IITChem!$P$4:$P$1000,$C416,IITChem!$Q$4:$Q$1000)+SUMIF(Maths!$P$4:$P$1000,$C416,Maths!$Q$4:$Q$1000)+SUMIF(IITMaths!$P$4:$P$1000,$C416,IITMaths!$Q$4:$Q$1000)+SUMIF(Bio!$P$4:$P$1000,$C416,Bio!$Q$4:$Q$1000)+SUMIF(FourthLecture!$P$4:$P$1000,$C416,FourthLecture!$Q$4:$Q$1000)+SUMIF(OtherSubjects!$P$4:$P$1000,$C416,OtherSubjects!$Q$4:$Q$1000)</f>
        <v>0</v>
      </c>
    </row>
    <row r="417" spans="1:19">
      <c r="A417" s="239">
        <v>413</v>
      </c>
      <c r="B417" s="240" t="s">
        <v>655</v>
      </c>
      <c r="C417" s="240"/>
      <c r="D417" s="241"/>
      <c r="E417" s="241"/>
      <c r="F417" s="241"/>
      <c r="G417" s="241"/>
      <c r="H417" s="241"/>
      <c r="I417" s="241"/>
      <c r="J417" s="260"/>
      <c r="K417" s="241"/>
      <c r="L417" s="241"/>
      <c r="M417" s="241"/>
      <c r="N417" s="258"/>
      <c r="O417" s="240"/>
      <c r="P417" s="240"/>
      <c r="Q417" s="258"/>
      <c r="R417" s="274">
        <f>SUMIF(Physics!$B$4:$B$1000,$C417,Physics!$C$4:$C$1000)+SUMIF(IITPhysics!$B$4:$B$1000,$C417,IITPhysics!$C$4:$C$1000)+SUMIF(Chem!$B$4:$B$1000,$C417,Chem!$C$4:$C$1000)+SUMIF(IITChem!$B$4:$B$1000,$C417,IITChem!$C$4:$C$1000)+SUMIF(Maths!$B$4:$B$1000,$C417,Maths!$C$4:$C$1000)+SUMIF(IITMaths!$B$4:$B$1000,$C417,IITMaths!$C$4:$C$1000)+SUMIF(Bio!$B$4:$B$1000,$C417,Bio!$C$4:$C$1000)+SUMIF(FourthLecture!$B$4:$B$1000,$C417,FourthLecture!$C$4:$C$1000)+SUMIF(OtherSubjects!$B$4:$B$1000,$C417,OtherSubjects!$C$4:$C$1000)</f>
        <v>0</v>
      </c>
      <c r="S417" s="269">
        <f>SUMIF(Physics!$P$4:$P$1000,$C417,Physics!$Q$4:$Q$1000)+SUMIF(IITPhysics!$P$4:$P$1000,$C417,IITPhysics!$Q$4:$Q$1000)+SUMIF(Chem!$P$4:$P$1000,$C417,Chem!$Q$4:$Q$1000)+SUMIF(IITChem!$P$4:$P$1000,$C417,IITChem!$Q$4:$Q$1000)+SUMIF(Maths!$P$4:$P$1000,$C417,Maths!$Q$4:$Q$1000)+SUMIF(IITMaths!$P$4:$P$1000,$C417,IITMaths!$Q$4:$Q$1000)+SUMIF(Bio!$P$4:$P$1000,$C417,Bio!$Q$4:$Q$1000)+SUMIF(FourthLecture!$P$4:$P$1000,$C417,FourthLecture!$Q$4:$Q$1000)+SUMIF(OtherSubjects!$P$4:$P$1000,$C417,OtherSubjects!$Q$4:$Q$1000)</f>
        <v>0</v>
      </c>
    </row>
    <row r="418" spans="1:19">
      <c r="A418" s="239">
        <v>414</v>
      </c>
      <c r="B418" s="240" t="s">
        <v>656</v>
      </c>
      <c r="C418" s="240"/>
      <c r="D418" s="241"/>
      <c r="E418" s="241"/>
      <c r="F418" s="241"/>
      <c r="G418" s="241"/>
      <c r="H418" s="241"/>
      <c r="I418" s="241"/>
      <c r="J418" s="260"/>
      <c r="K418" s="241"/>
      <c r="L418" s="241"/>
      <c r="M418" s="241"/>
      <c r="N418" s="258"/>
      <c r="O418" s="240"/>
      <c r="P418" s="240"/>
      <c r="Q418" s="258"/>
      <c r="R418" s="274">
        <f>SUMIF(Physics!$B$4:$B$1000,$C418,Physics!$C$4:$C$1000)+SUMIF(IITPhysics!$B$4:$B$1000,$C418,IITPhysics!$C$4:$C$1000)+SUMIF(Chem!$B$4:$B$1000,$C418,Chem!$C$4:$C$1000)+SUMIF(IITChem!$B$4:$B$1000,$C418,IITChem!$C$4:$C$1000)+SUMIF(Maths!$B$4:$B$1000,$C418,Maths!$C$4:$C$1000)+SUMIF(IITMaths!$B$4:$B$1000,$C418,IITMaths!$C$4:$C$1000)+SUMIF(Bio!$B$4:$B$1000,$C418,Bio!$C$4:$C$1000)+SUMIF(FourthLecture!$B$4:$B$1000,$C418,FourthLecture!$C$4:$C$1000)+SUMIF(OtherSubjects!$B$4:$B$1000,$C418,OtherSubjects!$C$4:$C$1000)</f>
        <v>0</v>
      </c>
      <c r="S418" s="269">
        <f>SUMIF(Physics!$P$4:$P$1000,$C418,Physics!$Q$4:$Q$1000)+SUMIF(IITPhysics!$P$4:$P$1000,$C418,IITPhysics!$Q$4:$Q$1000)+SUMIF(Chem!$P$4:$P$1000,$C418,Chem!$Q$4:$Q$1000)+SUMIF(IITChem!$P$4:$P$1000,$C418,IITChem!$Q$4:$Q$1000)+SUMIF(Maths!$P$4:$P$1000,$C418,Maths!$Q$4:$Q$1000)+SUMIF(IITMaths!$P$4:$P$1000,$C418,IITMaths!$Q$4:$Q$1000)+SUMIF(Bio!$P$4:$P$1000,$C418,Bio!$Q$4:$Q$1000)+SUMIF(FourthLecture!$P$4:$P$1000,$C418,FourthLecture!$Q$4:$Q$1000)+SUMIF(OtherSubjects!$P$4:$P$1000,$C418,OtherSubjects!$Q$4:$Q$1000)</f>
        <v>0</v>
      </c>
    </row>
    <row r="419" spans="1:19">
      <c r="A419" s="239">
        <v>415</v>
      </c>
      <c r="B419" s="240" t="s">
        <v>657</v>
      </c>
      <c r="C419" s="240"/>
      <c r="D419" s="241"/>
      <c r="E419" s="241"/>
      <c r="F419" s="241"/>
      <c r="G419" s="241"/>
      <c r="H419" s="241"/>
      <c r="I419" s="241"/>
      <c r="J419" s="260"/>
      <c r="K419" s="241"/>
      <c r="L419" s="241"/>
      <c r="M419" s="241"/>
      <c r="N419" s="258"/>
      <c r="O419" s="240"/>
      <c r="P419" s="240"/>
      <c r="Q419" s="258"/>
      <c r="R419" s="274">
        <f>SUMIF(Physics!$B$4:$B$1000,$C419,Physics!$C$4:$C$1000)+SUMIF(IITPhysics!$B$4:$B$1000,$C419,IITPhysics!$C$4:$C$1000)+SUMIF(Chem!$B$4:$B$1000,$C419,Chem!$C$4:$C$1000)+SUMIF(IITChem!$B$4:$B$1000,$C419,IITChem!$C$4:$C$1000)+SUMIF(Maths!$B$4:$B$1000,$C419,Maths!$C$4:$C$1000)+SUMIF(IITMaths!$B$4:$B$1000,$C419,IITMaths!$C$4:$C$1000)+SUMIF(Bio!$B$4:$B$1000,$C419,Bio!$C$4:$C$1000)+SUMIF(FourthLecture!$B$4:$B$1000,$C419,FourthLecture!$C$4:$C$1000)+SUMIF(OtherSubjects!$B$4:$B$1000,$C419,OtherSubjects!$C$4:$C$1000)</f>
        <v>0</v>
      </c>
      <c r="S419" s="269">
        <f>SUMIF(Physics!$P$4:$P$1000,$C419,Physics!$Q$4:$Q$1000)+SUMIF(IITPhysics!$P$4:$P$1000,$C419,IITPhysics!$Q$4:$Q$1000)+SUMIF(Chem!$P$4:$P$1000,$C419,Chem!$Q$4:$Q$1000)+SUMIF(IITChem!$P$4:$P$1000,$C419,IITChem!$Q$4:$Q$1000)+SUMIF(Maths!$P$4:$P$1000,$C419,Maths!$Q$4:$Q$1000)+SUMIF(IITMaths!$P$4:$P$1000,$C419,IITMaths!$Q$4:$Q$1000)+SUMIF(Bio!$P$4:$P$1000,$C419,Bio!$Q$4:$Q$1000)+SUMIF(FourthLecture!$P$4:$P$1000,$C419,FourthLecture!$Q$4:$Q$1000)+SUMIF(OtherSubjects!$P$4:$P$1000,$C419,OtherSubjects!$Q$4:$Q$1000)</f>
        <v>0</v>
      </c>
    </row>
    <row r="420" spans="1:19">
      <c r="A420" s="239">
        <v>416</v>
      </c>
      <c r="B420" s="240" t="s">
        <v>658</v>
      </c>
      <c r="C420" s="240"/>
      <c r="D420" s="241"/>
      <c r="E420" s="241"/>
      <c r="F420" s="241"/>
      <c r="G420" s="241"/>
      <c r="H420" s="241"/>
      <c r="I420" s="241"/>
      <c r="J420" s="260"/>
      <c r="K420" s="241"/>
      <c r="L420" s="241"/>
      <c r="M420" s="241"/>
      <c r="N420" s="258"/>
      <c r="O420" s="240"/>
      <c r="P420" s="240"/>
      <c r="Q420" s="258"/>
      <c r="R420" s="274">
        <f>SUMIF(Physics!$B$4:$B$1000,$C420,Physics!$C$4:$C$1000)+SUMIF(IITPhysics!$B$4:$B$1000,$C420,IITPhysics!$C$4:$C$1000)+SUMIF(Chem!$B$4:$B$1000,$C420,Chem!$C$4:$C$1000)+SUMIF(IITChem!$B$4:$B$1000,$C420,IITChem!$C$4:$C$1000)+SUMIF(Maths!$B$4:$B$1000,$C420,Maths!$C$4:$C$1000)+SUMIF(IITMaths!$B$4:$B$1000,$C420,IITMaths!$C$4:$C$1000)+SUMIF(Bio!$B$4:$B$1000,$C420,Bio!$C$4:$C$1000)+SUMIF(FourthLecture!$B$4:$B$1000,$C420,FourthLecture!$C$4:$C$1000)+SUMIF(OtherSubjects!$B$4:$B$1000,$C420,OtherSubjects!$C$4:$C$1000)</f>
        <v>0</v>
      </c>
      <c r="S420" s="269">
        <f>SUMIF(Physics!$P$4:$P$1000,$C420,Physics!$Q$4:$Q$1000)+SUMIF(IITPhysics!$P$4:$P$1000,$C420,IITPhysics!$Q$4:$Q$1000)+SUMIF(Chem!$P$4:$P$1000,$C420,Chem!$Q$4:$Q$1000)+SUMIF(IITChem!$P$4:$P$1000,$C420,IITChem!$Q$4:$Q$1000)+SUMIF(Maths!$P$4:$P$1000,$C420,Maths!$Q$4:$Q$1000)+SUMIF(IITMaths!$P$4:$P$1000,$C420,IITMaths!$Q$4:$Q$1000)+SUMIF(Bio!$P$4:$P$1000,$C420,Bio!$Q$4:$Q$1000)+SUMIF(FourthLecture!$P$4:$P$1000,$C420,FourthLecture!$Q$4:$Q$1000)+SUMIF(OtherSubjects!$P$4:$P$1000,$C420,OtherSubjects!$Q$4:$Q$1000)</f>
        <v>0</v>
      </c>
    </row>
    <row r="421" spans="1:19">
      <c r="A421" s="239">
        <v>417</v>
      </c>
      <c r="B421" s="240" t="s">
        <v>659</v>
      </c>
      <c r="C421" s="240"/>
      <c r="D421" s="241"/>
      <c r="E421" s="241"/>
      <c r="F421" s="241"/>
      <c r="G421" s="241"/>
      <c r="H421" s="241"/>
      <c r="I421" s="241"/>
      <c r="J421" s="260"/>
      <c r="K421" s="241"/>
      <c r="L421" s="241"/>
      <c r="M421" s="241"/>
      <c r="N421" s="258"/>
      <c r="O421" s="240"/>
      <c r="P421" s="240"/>
      <c r="Q421" s="258"/>
      <c r="R421" s="274">
        <f>SUMIF(Physics!$B$4:$B$1000,$C421,Physics!$C$4:$C$1000)+SUMIF(IITPhysics!$B$4:$B$1000,$C421,IITPhysics!$C$4:$C$1000)+SUMIF(Chem!$B$4:$B$1000,$C421,Chem!$C$4:$C$1000)+SUMIF(IITChem!$B$4:$B$1000,$C421,IITChem!$C$4:$C$1000)+SUMIF(Maths!$B$4:$B$1000,$C421,Maths!$C$4:$C$1000)+SUMIF(IITMaths!$B$4:$B$1000,$C421,IITMaths!$C$4:$C$1000)+SUMIF(Bio!$B$4:$B$1000,$C421,Bio!$C$4:$C$1000)+SUMIF(FourthLecture!$B$4:$B$1000,$C421,FourthLecture!$C$4:$C$1000)+SUMIF(OtherSubjects!$B$4:$B$1000,$C421,OtherSubjects!$C$4:$C$1000)</f>
        <v>0</v>
      </c>
      <c r="S421" s="269">
        <f>SUMIF(Physics!$P$4:$P$1000,$C421,Physics!$Q$4:$Q$1000)+SUMIF(IITPhysics!$P$4:$P$1000,$C421,IITPhysics!$Q$4:$Q$1000)+SUMIF(Chem!$P$4:$P$1000,$C421,Chem!$Q$4:$Q$1000)+SUMIF(IITChem!$P$4:$P$1000,$C421,IITChem!$Q$4:$Q$1000)+SUMIF(Maths!$P$4:$P$1000,$C421,Maths!$Q$4:$Q$1000)+SUMIF(IITMaths!$P$4:$P$1000,$C421,IITMaths!$Q$4:$Q$1000)+SUMIF(Bio!$P$4:$P$1000,$C421,Bio!$Q$4:$Q$1000)+SUMIF(FourthLecture!$P$4:$P$1000,$C421,FourthLecture!$Q$4:$Q$1000)+SUMIF(OtherSubjects!$P$4:$P$1000,$C421,OtherSubjects!$Q$4:$Q$1000)</f>
        <v>0</v>
      </c>
    </row>
    <row r="422" spans="1:19">
      <c r="A422" s="239">
        <v>418</v>
      </c>
      <c r="B422" s="240" t="s">
        <v>660</v>
      </c>
      <c r="C422" s="240"/>
      <c r="D422" s="241"/>
      <c r="E422" s="241"/>
      <c r="F422" s="241"/>
      <c r="G422" s="241"/>
      <c r="H422" s="241"/>
      <c r="I422" s="241"/>
      <c r="J422" s="260"/>
      <c r="K422" s="241"/>
      <c r="L422" s="241"/>
      <c r="M422" s="241"/>
      <c r="N422" s="258"/>
      <c r="O422" s="240"/>
      <c r="P422" s="240"/>
      <c r="Q422" s="258"/>
      <c r="R422" s="274">
        <f>SUMIF(Physics!$B$4:$B$1000,$C422,Physics!$C$4:$C$1000)+SUMIF(IITPhysics!$B$4:$B$1000,$C422,IITPhysics!$C$4:$C$1000)+SUMIF(Chem!$B$4:$B$1000,$C422,Chem!$C$4:$C$1000)+SUMIF(IITChem!$B$4:$B$1000,$C422,IITChem!$C$4:$C$1000)+SUMIF(Maths!$B$4:$B$1000,$C422,Maths!$C$4:$C$1000)+SUMIF(IITMaths!$B$4:$B$1000,$C422,IITMaths!$C$4:$C$1000)+SUMIF(Bio!$B$4:$B$1000,$C422,Bio!$C$4:$C$1000)+SUMIF(FourthLecture!$B$4:$B$1000,$C422,FourthLecture!$C$4:$C$1000)+SUMIF(OtherSubjects!$B$4:$B$1000,$C422,OtherSubjects!$C$4:$C$1000)</f>
        <v>0</v>
      </c>
      <c r="S422" s="269">
        <f>SUMIF(Physics!$P$4:$P$1000,$C422,Physics!$Q$4:$Q$1000)+SUMIF(IITPhysics!$P$4:$P$1000,$C422,IITPhysics!$Q$4:$Q$1000)+SUMIF(Chem!$P$4:$P$1000,$C422,Chem!$Q$4:$Q$1000)+SUMIF(IITChem!$P$4:$P$1000,$C422,IITChem!$Q$4:$Q$1000)+SUMIF(Maths!$P$4:$P$1000,$C422,Maths!$Q$4:$Q$1000)+SUMIF(IITMaths!$P$4:$P$1000,$C422,IITMaths!$Q$4:$Q$1000)+SUMIF(Bio!$P$4:$P$1000,$C422,Bio!$Q$4:$Q$1000)+SUMIF(FourthLecture!$P$4:$P$1000,$C422,FourthLecture!$Q$4:$Q$1000)+SUMIF(OtherSubjects!$P$4:$P$1000,$C422,OtherSubjects!$Q$4:$Q$1000)</f>
        <v>0</v>
      </c>
    </row>
    <row r="423" spans="1:19">
      <c r="A423" s="239">
        <v>419</v>
      </c>
      <c r="B423" s="240" t="s">
        <v>661</v>
      </c>
      <c r="C423" s="240"/>
      <c r="D423" s="241"/>
      <c r="E423" s="241"/>
      <c r="F423" s="241"/>
      <c r="G423" s="241"/>
      <c r="H423" s="241"/>
      <c r="I423" s="241"/>
      <c r="J423" s="260"/>
      <c r="K423" s="241"/>
      <c r="L423" s="241"/>
      <c r="M423" s="241"/>
      <c r="N423" s="258"/>
      <c r="O423" s="240"/>
      <c r="P423" s="240"/>
      <c r="Q423" s="258"/>
      <c r="R423" s="274">
        <f>SUMIF(Physics!$B$4:$B$1000,$C423,Physics!$C$4:$C$1000)+SUMIF(IITPhysics!$B$4:$B$1000,$C423,IITPhysics!$C$4:$C$1000)+SUMIF(Chem!$B$4:$B$1000,$C423,Chem!$C$4:$C$1000)+SUMIF(IITChem!$B$4:$B$1000,$C423,IITChem!$C$4:$C$1000)+SUMIF(Maths!$B$4:$B$1000,$C423,Maths!$C$4:$C$1000)+SUMIF(IITMaths!$B$4:$B$1000,$C423,IITMaths!$C$4:$C$1000)+SUMIF(Bio!$B$4:$B$1000,$C423,Bio!$C$4:$C$1000)+SUMIF(FourthLecture!$B$4:$B$1000,$C423,FourthLecture!$C$4:$C$1000)+SUMIF(OtherSubjects!$B$4:$B$1000,$C423,OtherSubjects!$C$4:$C$1000)</f>
        <v>0</v>
      </c>
      <c r="S423" s="269">
        <f>SUMIF(Physics!$P$4:$P$1000,$C423,Physics!$Q$4:$Q$1000)+SUMIF(IITPhysics!$P$4:$P$1000,$C423,IITPhysics!$Q$4:$Q$1000)+SUMIF(Chem!$P$4:$P$1000,$C423,Chem!$Q$4:$Q$1000)+SUMIF(IITChem!$P$4:$P$1000,$C423,IITChem!$Q$4:$Q$1000)+SUMIF(Maths!$P$4:$P$1000,$C423,Maths!$Q$4:$Q$1000)+SUMIF(IITMaths!$P$4:$P$1000,$C423,IITMaths!$Q$4:$Q$1000)+SUMIF(Bio!$P$4:$P$1000,$C423,Bio!$Q$4:$Q$1000)+SUMIF(FourthLecture!$P$4:$P$1000,$C423,FourthLecture!$Q$4:$Q$1000)+SUMIF(OtherSubjects!$P$4:$P$1000,$C423,OtherSubjects!$Q$4:$Q$1000)</f>
        <v>0</v>
      </c>
    </row>
    <row r="424" spans="1:19">
      <c r="A424" s="239">
        <v>420</v>
      </c>
      <c r="B424" s="240" t="s">
        <v>662</v>
      </c>
      <c r="C424" s="240"/>
      <c r="D424" s="241"/>
      <c r="E424" s="241"/>
      <c r="F424" s="241"/>
      <c r="G424" s="241"/>
      <c r="H424" s="241"/>
      <c r="I424" s="241"/>
      <c r="J424" s="260"/>
      <c r="K424" s="241"/>
      <c r="L424" s="241"/>
      <c r="M424" s="241"/>
      <c r="N424" s="258"/>
      <c r="O424" s="240"/>
      <c r="P424" s="240"/>
      <c r="Q424" s="258"/>
      <c r="R424" s="274">
        <f>SUMIF(Physics!$B$4:$B$1000,$C424,Physics!$C$4:$C$1000)+SUMIF(IITPhysics!$B$4:$B$1000,$C424,IITPhysics!$C$4:$C$1000)+SUMIF(Chem!$B$4:$B$1000,$C424,Chem!$C$4:$C$1000)+SUMIF(IITChem!$B$4:$B$1000,$C424,IITChem!$C$4:$C$1000)+SUMIF(Maths!$B$4:$B$1000,$C424,Maths!$C$4:$C$1000)+SUMIF(IITMaths!$B$4:$B$1000,$C424,IITMaths!$C$4:$C$1000)+SUMIF(Bio!$B$4:$B$1000,$C424,Bio!$C$4:$C$1000)+SUMIF(FourthLecture!$B$4:$B$1000,$C424,FourthLecture!$C$4:$C$1000)+SUMIF(OtherSubjects!$B$4:$B$1000,$C424,OtherSubjects!$C$4:$C$1000)</f>
        <v>0</v>
      </c>
      <c r="S424" s="269">
        <f>SUMIF(Physics!$P$4:$P$1000,$C424,Physics!$Q$4:$Q$1000)+SUMIF(IITPhysics!$P$4:$P$1000,$C424,IITPhysics!$Q$4:$Q$1000)+SUMIF(Chem!$P$4:$P$1000,$C424,Chem!$Q$4:$Q$1000)+SUMIF(IITChem!$P$4:$P$1000,$C424,IITChem!$Q$4:$Q$1000)+SUMIF(Maths!$P$4:$P$1000,$C424,Maths!$Q$4:$Q$1000)+SUMIF(IITMaths!$P$4:$P$1000,$C424,IITMaths!$Q$4:$Q$1000)+SUMIF(Bio!$P$4:$P$1000,$C424,Bio!$Q$4:$Q$1000)+SUMIF(FourthLecture!$P$4:$P$1000,$C424,FourthLecture!$Q$4:$Q$1000)+SUMIF(OtherSubjects!$P$4:$P$1000,$C424,OtherSubjects!$Q$4:$Q$1000)</f>
        <v>0</v>
      </c>
    </row>
    <row r="425" spans="1:19">
      <c r="A425" s="239">
        <v>421</v>
      </c>
      <c r="B425" s="240" t="s">
        <v>663</v>
      </c>
      <c r="C425" s="240"/>
      <c r="D425" s="241"/>
      <c r="E425" s="241"/>
      <c r="F425" s="241"/>
      <c r="G425" s="241"/>
      <c r="H425" s="241"/>
      <c r="I425" s="241"/>
      <c r="J425" s="260"/>
      <c r="K425" s="241"/>
      <c r="L425" s="241"/>
      <c r="M425" s="241"/>
      <c r="N425" s="258"/>
      <c r="O425" s="240"/>
      <c r="P425" s="240"/>
      <c r="Q425" s="258"/>
      <c r="R425" s="274">
        <f>SUMIF(Physics!$B$4:$B$1000,$C425,Physics!$C$4:$C$1000)+SUMIF(IITPhysics!$B$4:$B$1000,$C425,IITPhysics!$C$4:$C$1000)+SUMIF(Chem!$B$4:$B$1000,$C425,Chem!$C$4:$C$1000)+SUMIF(IITChem!$B$4:$B$1000,$C425,IITChem!$C$4:$C$1000)+SUMIF(Maths!$B$4:$B$1000,$C425,Maths!$C$4:$C$1000)+SUMIF(IITMaths!$B$4:$B$1000,$C425,IITMaths!$C$4:$C$1000)+SUMIF(Bio!$B$4:$B$1000,$C425,Bio!$C$4:$C$1000)+SUMIF(FourthLecture!$B$4:$B$1000,$C425,FourthLecture!$C$4:$C$1000)+SUMIF(OtherSubjects!$B$4:$B$1000,$C425,OtherSubjects!$C$4:$C$1000)</f>
        <v>0</v>
      </c>
      <c r="S425" s="269">
        <f>SUMIF(Physics!$P$4:$P$1000,$C425,Physics!$Q$4:$Q$1000)+SUMIF(IITPhysics!$P$4:$P$1000,$C425,IITPhysics!$Q$4:$Q$1000)+SUMIF(Chem!$P$4:$P$1000,$C425,Chem!$Q$4:$Q$1000)+SUMIF(IITChem!$P$4:$P$1000,$C425,IITChem!$Q$4:$Q$1000)+SUMIF(Maths!$P$4:$P$1000,$C425,Maths!$Q$4:$Q$1000)+SUMIF(IITMaths!$P$4:$P$1000,$C425,IITMaths!$Q$4:$Q$1000)+SUMIF(Bio!$P$4:$P$1000,$C425,Bio!$Q$4:$Q$1000)+SUMIF(FourthLecture!$P$4:$P$1000,$C425,FourthLecture!$Q$4:$Q$1000)+SUMIF(OtherSubjects!$P$4:$P$1000,$C425,OtherSubjects!$Q$4:$Q$1000)</f>
        <v>0</v>
      </c>
    </row>
    <row r="426" spans="1:19">
      <c r="A426" s="239">
        <v>422</v>
      </c>
      <c r="B426" s="240" t="s">
        <v>664</v>
      </c>
      <c r="C426" s="240"/>
      <c r="D426" s="241"/>
      <c r="E426" s="241"/>
      <c r="F426" s="241"/>
      <c r="G426" s="241"/>
      <c r="H426" s="241"/>
      <c r="I426" s="241"/>
      <c r="J426" s="260"/>
      <c r="K426" s="241"/>
      <c r="L426" s="241"/>
      <c r="M426" s="241"/>
      <c r="N426" s="258"/>
      <c r="O426" s="240"/>
      <c r="P426" s="240"/>
      <c r="Q426" s="258"/>
      <c r="R426" s="274">
        <f>SUMIF(Physics!$B$4:$B$1000,$C426,Physics!$C$4:$C$1000)+SUMIF(IITPhysics!$B$4:$B$1000,$C426,IITPhysics!$C$4:$C$1000)+SUMIF(Chem!$B$4:$B$1000,$C426,Chem!$C$4:$C$1000)+SUMIF(IITChem!$B$4:$B$1000,$C426,IITChem!$C$4:$C$1000)+SUMIF(Maths!$B$4:$B$1000,$C426,Maths!$C$4:$C$1000)+SUMIF(IITMaths!$B$4:$B$1000,$C426,IITMaths!$C$4:$C$1000)+SUMIF(Bio!$B$4:$B$1000,$C426,Bio!$C$4:$C$1000)+SUMIF(FourthLecture!$B$4:$B$1000,$C426,FourthLecture!$C$4:$C$1000)+SUMIF(OtherSubjects!$B$4:$B$1000,$C426,OtherSubjects!$C$4:$C$1000)</f>
        <v>0</v>
      </c>
      <c r="S426" s="269">
        <f>SUMIF(Physics!$P$4:$P$1000,$C426,Physics!$Q$4:$Q$1000)+SUMIF(IITPhysics!$P$4:$P$1000,$C426,IITPhysics!$Q$4:$Q$1000)+SUMIF(Chem!$P$4:$P$1000,$C426,Chem!$Q$4:$Q$1000)+SUMIF(IITChem!$P$4:$P$1000,$C426,IITChem!$Q$4:$Q$1000)+SUMIF(Maths!$P$4:$P$1000,$C426,Maths!$Q$4:$Q$1000)+SUMIF(IITMaths!$P$4:$P$1000,$C426,IITMaths!$Q$4:$Q$1000)+SUMIF(Bio!$P$4:$P$1000,$C426,Bio!$Q$4:$Q$1000)+SUMIF(FourthLecture!$P$4:$P$1000,$C426,FourthLecture!$Q$4:$Q$1000)+SUMIF(OtherSubjects!$P$4:$P$1000,$C426,OtherSubjects!$Q$4:$Q$1000)</f>
        <v>0</v>
      </c>
    </row>
    <row r="427" spans="1:19">
      <c r="A427" s="239">
        <v>423</v>
      </c>
      <c r="B427" s="240" t="s">
        <v>665</v>
      </c>
      <c r="C427" s="240"/>
      <c r="D427" s="241"/>
      <c r="E427" s="241"/>
      <c r="F427" s="241"/>
      <c r="G427" s="241"/>
      <c r="H427" s="241"/>
      <c r="I427" s="241"/>
      <c r="J427" s="260"/>
      <c r="K427" s="241"/>
      <c r="L427" s="241"/>
      <c r="M427" s="241"/>
      <c r="N427" s="258"/>
      <c r="O427" s="240"/>
      <c r="P427" s="240"/>
      <c r="Q427" s="258"/>
      <c r="R427" s="274">
        <f>SUMIF(Physics!$B$4:$B$1000,$C427,Physics!$C$4:$C$1000)+SUMIF(IITPhysics!$B$4:$B$1000,$C427,IITPhysics!$C$4:$C$1000)+SUMIF(Chem!$B$4:$B$1000,$C427,Chem!$C$4:$C$1000)+SUMIF(IITChem!$B$4:$B$1000,$C427,IITChem!$C$4:$C$1000)+SUMIF(Maths!$B$4:$B$1000,$C427,Maths!$C$4:$C$1000)+SUMIF(IITMaths!$B$4:$B$1000,$C427,IITMaths!$C$4:$C$1000)+SUMIF(Bio!$B$4:$B$1000,$C427,Bio!$C$4:$C$1000)+SUMIF(FourthLecture!$B$4:$B$1000,$C427,FourthLecture!$C$4:$C$1000)+SUMIF(OtherSubjects!$B$4:$B$1000,$C427,OtherSubjects!$C$4:$C$1000)</f>
        <v>0</v>
      </c>
      <c r="S427" s="269">
        <f>SUMIF(Physics!$P$4:$P$1000,$C427,Physics!$Q$4:$Q$1000)+SUMIF(IITPhysics!$P$4:$P$1000,$C427,IITPhysics!$Q$4:$Q$1000)+SUMIF(Chem!$P$4:$P$1000,$C427,Chem!$Q$4:$Q$1000)+SUMIF(IITChem!$P$4:$P$1000,$C427,IITChem!$Q$4:$Q$1000)+SUMIF(Maths!$P$4:$P$1000,$C427,Maths!$Q$4:$Q$1000)+SUMIF(IITMaths!$P$4:$P$1000,$C427,IITMaths!$Q$4:$Q$1000)+SUMIF(Bio!$P$4:$P$1000,$C427,Bio!$Q$4:$Q$1000)+SUMIF(FourthLecture!$P$4:$P$1000,$C427,FourthLecture!$Q$4:$Q$1000)+SUMIF(OtherSubjects!$P$4:$P$1000,$C427,OtherSubjects!$Q$4:$Q$1000)</f>
        <v>0</v>
      </c>
    </row>
    <row r="428" spans="1:19">
      <c r="A428" s="239">
        <v>424</v>
      </c>
      <c r="B428" s="240" t="s">
        <v>666</v>
      </c>
      <c r="C428" s="240"/>
      <c r="D428" s="241"/>
      <c r="E428" s="241"/>
      <c r="F428" s="241"/>
      <c r="G428" s="241"/>
      <c r="H428" s="241"/>
      <c r="I428" s="241"/>
      <c r="J428" s="260"/>
      <c r="K428" s="241"/>
      <c r="L428" s="241"/>
      <c r="M428" s="241"/>
      <c r="N428" s="258"/>
      <c r="O428" s="240"/>
      <c r="P428" s="240"/>
      <c r="Q428" s="258"/>
      <c r="R428" s="274">
        <f>SUMIF(Physics!$B$4:$B$1000,$C428,Physics!$C$4:$C$1000)+SUMIF(IITPhysics!$B$4:$B$1000,$C428,IITPhysics!$C$4:$C$1000)+SUMIF(Chem!$B$4:$B$1000,$C428,Chem!$C$4:$C$1000)+SUMIF(IITChem!$B$4:$B$1000,$C428,IITChem!$C$4:$C$1000)+SUMIF(Maths!$B$4:$B$1000,$C428,Maths!$C$4:$C$1000)+SUMIF(IITMaths!$B$4:$B$1000,$C428,IITMaths!$C$4:$C$1000)+SUMIF(Bio!$B$4:$B$1000,$C428,Bio!$C$4:$C$1000)+SUMIF(FourthLecture!$B$4:$B$1000,$C428,FourthLecture!$C$4:$C$1000)+SUMIF(OtherSubjects!$B$4:$B$1000,$C428,OtherSubjects!$C$4:$C$1000)</f>
        <v>0</v>
      </c>
      <c r="S428" s="269">
        <f>SUMIF(Physics!$P$4:$P$1000,$C428,Physics!$Q$4:$Q$1000)+SUMIF(IITPhysics!$P$4:$P$1000,$C428,IITPhysics!$Q$4:$Q$1000)+SUMIF(Chem!$P$4:$P$1000,$C428,Chem!$Q$4:$Q$1000)+SUMIF(IITChem!$P$4:$P$1000,$C428,IITChem!$Q$4:$Q$1000)+SUMIF(Maths!$P$4:$P$1000,$C428,Maths!$Q$4:$Q$1000)+SUMIF(IITMaths!$P$4:$P$1000,$C428,IITMaths!$Q$4:$Q$1000)+SUMIF(Bio!$P$4:$P$1000,$C428,Bio!$Q$4:$Q$1000)+SUMIF(FourthLecture!$P$4:$P$1000,$C428,FourthLecture!$Q$4:$Q$1000)+SUMIF(OtherSubjects!$P$4:$P$1000,$C428,OtherSubjects!$Q$4:$Q$1000)</f>
        <v>0</v>
      </c>
    </row>
    <row r="429" spans="1:19">
      <c r="A429" s="239">
        <v>425</v>
      </c>
      <c r="B429" s="240" t="s">
        <v>667</v>
      </c>
      <c r="C429" s="240"/>
      <c r="D429" s="241"/>
      <c r="E429" s="241"/>
      <c r="F429" s="241"/>
      <c r="G429" s="241"/>
      <c r="H429" s="241"/>
      <c r="I429" s="241"/>
      <c r="J429" s="260"/>
      <c r="K429" s="241"/>
      <c r="L429" s="241"/>
      <c r="M429" s="241"/>
      <c r="N429" s="258"/>
      <c r="O429" s="240"/>
      <c r="P429" s="240"/>
      <c r="Q429" s="258"/>
      <c r="R429" s="274">
        <f>SUMIF(Physics!$B$4:$B$1000,$C429,Physics!$C$4:$C$1000)+SUMIF(IITPhysics!$B$4:$B$1000,$C429,IITPhysics!$C$4:$C$1000)+SUMIF(Chem!$B$4:$B$1000,$C429,Chem!$C$4:$C$1000)+SUMIF(IITChem!$B$4:$B$1000,$C429,IITChem!$C$4:$C$1000)+SUMIF(Maths!$B$4:$B$1000,$C429,Maths!$C$4:$C$1000)+SUMIF(IITMaths!$B$4:$B$1000,$C429,IITMaths!$C$4:$C$1000)+SUMIF(Bio!$B$4:$B$1000,$C429,Bio!$C$4:$C$1000)+SUMIF(FourthLecture!$B$4:$B$1000,$C429,FourthLecture!$C$4:$C$1000)+SUMIF(OtherSubjects!$B$4:$B$1000,$C429,OtherSubjects!$C$4:$C$1000)</f>
        <v>0</v>
      </c>
      <c r="S429" s="269">
        <f>SUMIF(Physics!$P$4:$P$1000,$C429,Physics!$Q$4:$Q$1000)+SUMIF(IITPhysics!$P$4:$P$1000,$C429,IITPhysics!$Q$4:$Q$1000)+SUMIF(Chem!$P$4:$P$1000,$C429,Chem!$Q$4:$Q$1000)+SUMIF(IITChem!$P$4:$P$1000,$C429,IITChem!$Q$4:$Q$1000)+SUMIF(Maths!$P$4:$P$1000,$C429,Maths!$Q$4:$Q$1000)+SUMIF(IITMaths!$P$4:$P$1000,$C429,IITMaths!$Q$4:$Q$1000)+SUMIF(Bio!$P$4:$P$1000,$C429,Bio!$Q$4:$Q$1000)+SUMIF(FourthLecture!$P$4:$P$1000,$C429,FourthLecture!$Q$4:$Q$1000)+SUMIF(OtherSubjects!$P$4:$P$1000,$C429,OtherSubjects!$Q$4:$Q$1000)</f>
        <v>0</v>
      </c>
    </row>
    <row r="430" spans="1:19">
      <c r="A430" s="239">
        <v>426</v>
      </c>
      <c r="B430" s="240" t="s">
        <v>668</v>
      </c>
      <c r="C430" s="240"/>
      <c r="D430" s="241"/>
      <c r="E430" s="241"/>
      <c r="F430" s="241"/>
      <c r="G430" s="241"/>
      <c r="H430" s="241"/>
      <c r="I430" s="241"/>
      <c r="J430" s="260"/>
      <c r="K430" s="241"/>
      <c r="L430" s="241"/>
      <c r="M430" s="241"/>
      <c r="N430" s="258"/>
      <c r="O430" s="240"/>
      <c r="P430" s="240"/>
      <c r="Q430" s="258"/>
      <c r="R430" s="274">
        <f>SUMIF(Physics!$B$4:$B$1000,$C430,Physics!$C$4:$C$1000)+SUMIF(IITPhysics!$B$4:$B$1000,$C430,IITPhysics!$C$4:$C$1000)+SUMIF(Chem!$B$4:$B$1000,$C430,Chem!$C$4:$C$1000)+SUMIF(IITChem!$B$4:$B$1000,$C430,IITChem!$C$4:$C$1000)+SUMIF(Maths!$B$4:$B$1000,$C430,Maths!$C$4:$C$1000)+SUMIF(IITMaths!$B$4:$B$1000,$C430,IITMaths!$C$4:$C$1000)+SUMIF(Bio!$B$4:$B$1000,$C430,Bio!$C$4:$C$1000)+SUMIF(FourthLecture!$B$4:$B$1000,$C430,FourthLecture!$C$4:$C$1000)+SUMIF(OtherSubjects!$B$4:$B$1000,$C430,OtherSubjects!$C$4:$C$1000)</f>
        <v>0</v>
      </c>
      <c r="S430" s="269">
        <f>SUMIF(Physics!$P$4:$P$1000,$C430,Physics!$Q$4:$Q$1000)+SUMIF(IITPhysics!$P$4:$P$1000,$C430,IITPhysics!$Q$4:$Q$1000)+SUMIF(Chem!$P$4:$P$1000,$C430,Chem!$Q$4:$Q$1000)+SUMIF(IITChem!$P$4:$P$1000,$C430,IITChem!$Q$4:$Q$1000)+SUMIF(Maths!$P$4:$P$1000,$C430,Maths!$Q$4:$Q$1000)+SUMIF(IITMaths!$P$4:$P$1000,$C430,IITMaths!$Q$4:$Q$1000)+SUMIF(Bio!$P$4:$P$1000,$C430,Bio!$Q$4:$Q$1000)+SUMIF(FourthLecture!$P$4:$P$1000,$C430,FourthLecture!$Q$4:$Q$1000)+SUMIF(OtherSubjects!$P$4:$P$1000,$C430,OtherSubjects!$Q$4:$Q$1000)</f>
        <v>0</v>
      </c>
    </row>
    <row r="431" spans="1:19">
      <c r="A431" s="239">
        <v>427</v>
      </c>
      <c r="B431" s="240" t="s">
        <v>669</v>
      </c>
      <c r="C431" s="240"/>
      <c r="D431" s="241"/>
      <c r="E431" s="241"/>
      <c r="F431" s="241"/>
      <c r="G431" s="241"/>
      <c r="H431" s="241"/>
      <c r="I431" s="241"/>
      <c r="J431" s="260"/>
      <c r="K431" s="241"/>
      <c r="L431" s="241"/>
      <c r="M431" s="241"/>
      <c r="N431" s="258"/>
      <c r="O431" s="240"/>
      <c r="P431" s="240"/>
      <c r="Q431" s="258"/>
      <c r="R431" s="274">
        <f>SUMIF(Physics!$B$4:$B$1000,$C431,Physics!$C$4:$C$1000)+SUMIF(IITPhysics!$B$4:$B$1000,$C431,IITPhysics!$C$4:$C$1000)+SUMIF(Chem!$B$4:$B$1000,$C431,Chem!$C$4:$C$1000)+SUMIF(IITChem!$B$4:$B$1000,$C431,IITChem!$C$4:$C$1000)+SUMIF(Maths!$B$4:$B$1000,$C431,Maths!$C$4:$C$1000)+SUMIF(IITMaths!$B$4:$B$1000,$C431,IITMaths!$C$4:$C$1000)+SUMIF(Bio!$B$4:$B$1000,$C431,Bio!$C$4:$C$1000)+SUMIF(FourthLecture!$B$4:$B$1000,$C431,FourthLecture!$C$4:$C$1000)+SUMIF(OtherSubjects!$B$4:$B$1000,$C431,OtherSubjects!$C$4:$C$1000)</f>
        <v>0</v>
      </c>
      <c r="S431" s="269">
        <f>SUMIF(Physics!$P$4:$P$1000,$C431,Physics!$Q$4:$Q$1000)+SUMIF(IITPhysics!$P$4:$P$1000,$C431,IITPhysics!$Q$4:$Q$1000)+SUMIF(Chem!$P$4:$P$1000,$C431,Chem!$Q$4:$Q$1000)+SUMIF(IITChem!$P$4:$P$1000,$C431,IITChem!$Q$4:$Q$1000)+SUMIF(Maths!$P$4:$P$1000,$C431,Maths!$Q$4:$Q$1000)+SUMIF(IITMaths!$P$4:$P$1000,$C431,IITMaths!$Q$4:$Q$1000)+SUMIF(Bio!$P$4:$P$1000,$C431,Bio!$Q$4:$Q$1000)+SUMIF(FourthLecture!$P$4:$P$1000,$C431,FourthLecture!$Q$4:$Q$1000)+SUMIF(OtherSubjects!$P$4:$P$1000,$C431,OtherSubjects!$Q$4:$Q$1000)</f>
        <v>0</v>
      </c>
    </row>
    <row r="432" spans="1:19">
      <c r="A432" s="239">
        <v>428</v>
      </c>
      <c r="B432" s="240" t="s">
        <v>670</v>
      </c>
      <c r="C432" s="240"/>
      <c r="D432" s="241"/>
      <c r="E432" s="241"/>
      <c r="F432" s="241"/>
      <c r="G432" s="241"/>
      <c r="H432" s="241"/>
      <c r="I432" s="241"/>
      <c r="J432" s="260"/>
      <c r="K432" s="241"/>
      <c r="L432" s="241"/>
      <c r="M432" s="241"/>
      <c r="N432" s="258"/>
      <c r="O432" s="240"/>
      <c r="P432" s="240"/>
      <c r="Q432" s="258"/>
      <c r="R432" s="274">
        <f>SUMIF(Physics!$B$4:$B$1000,$C432,Physics!$C$4:$C$1000)+SUMIF(IITPhysics!$B$4:$B$1000,$C432,IITPhysics!$C$4:$C$1000)+SUMIF(Chem!$B$4:$B$1000,$C432,Chem!$C$4:$C$1000)+SUMIF(IITChem!$B$4:$B$1000,$C432,IITChem!$C$4:$C$1000)+SUMIF(Maths!$B$4:$B$1000,$C432,Maths!$C$4:$C$1000)+SUMIF(IITMaths!$B$4:$B$1000,$C432,IITMaths!$C$4:$C$1000)+SUMIF(Bio!$B$4:$B$1000,$C432,Bio!$C$4:$C$1000)+SUMIF(FourthLecture!$B$4:$B$1000,$C432,FourthLecture!$C$4:$C$1000)+SUMIF(OtherSubjects!$B$4:$B$1000,$C432,OtherSubjects!$C$4:$C$1000)</f>
        <v>0</v>
      </c>
      <c r="S432" s="269">
        <f>SUMIF(Physics!$P$4:$P$1000,$C432,Physics!$Q$4:$Q$1000)+SUMIF(IITPhysics!$P$4:$P$1000,$C432,IITPhysics!$Q$4:$Q$1000)+SUMIF(Chem!$P$4:$P$1000,$C432,Chem!$Q$4:$Q$1000)+SUMIF(IITChem!$P$4:$P$1000,$C432,IITChem!$Q$4:$Q$1000)+SUMIF(Maths!$P$4:$P$1000,$C432,Maths!$Q$4:$Q$1000)+SUMIF(IITMaths!$P$4:$P$1000,$C432,IITMaths!$Q$4:$Q$1000)+SUMIF(Bio!$P$4:$P$1000,$C432,Bio!$Q$4:$Q$1000)+SUMIF(FourthLecture!$P$4:$P$1000,$C432,FourthLecture!$Q$4:$Q$1000)+SUMIF(OtherSubjects!$P$4:$P$1000,$C432,OtherSubjects!$Q$4:$Q$1000)</f>
        <v>0</v>
      </c>
    </row>
    <row r="433" spans="1:19">
      <c r="A433" s="239">
        <v>429</v>
      </c>
      <c r="B433" s="240" t="s">
        <v>671</v>
      </c>
      <c r="C433" s="240"/>
      <c r="D433" s="241"/>
      <c r="E433" s="241"/>
      <c r="F433" s="241"/>
      <c r="G433" s="241"/>
      <c r="H433" s="241"/>
      <c r="I433" s="241"/>
      <c r="J433" s="260"/>
      <c r="K433" s="241"/>
      <c r="L433" s="241"/>
      <c r="M433" s="241"/>
      <c r="N433" s="258"/>
      <c r="O433" s="240"/>
      <c r="P433" s="240"/>
      <c r="Q433" s="258"/>
      <c r="R433" s="274">
        <f>SUMIF(Physics!$B$4:$B$1000,$C433,Physics!$C$4:$C$1000)+SUMIF(IITPhysics!$B$4:$B$1000,$C433,IITPhysics!$C$4:$C$1000)+SUMIF(Chem!$B$4:$B$1000,$C433,Chem!$C$4:$C$1000)+SUMIF(IITChem!$B$4:$B$1000,$C433,IITChem!$C$4:$C$1000)+SUMIF(Maths!$B$4:$B$1000,$C433,Maths!$C$4:$C$1000)+SUMIF(IITMaths!$B$4:$B$1000,$C433,IITMaths!$C$4:$C$1000)+SUMIF(Bio!$B$4:$B$1000,$C433,Bio!$C$4:$C$1000)+SUMIF(FourthLecture!$B$4:$B$1000,$C433,FourthLecture!$C$4:$C$1000)+SUMIF(OtherSubjects!$B$4:$B$1000,$C433,OtherSubjects!$C$4:$C$1000)</f>
        <v>0</v>
      </c>
      <c r="S433" s="269">
        <f>SUMIF(Physics!$P$4:$P$1000,$C433,Physics!$Q$4:$Q$1000)+SUMIF(IITPhysics!$P$4:$P$1000,$C433,IITPhysics!$Q$4:$Q$1000)+SUMIF(Chem!$P$4:$P$1000,$C433,Chem!$Q$4:$Q$1000)+SUMIF(IITChem!$P$4:$P$1000,$C433,IITChem!$Q$4:$Q$1000)+SUMIF(Maths!$P$4:$P$1000,$C433,Maths!$Q$4:$Q$1000)+SUMIF(IITMaths!$P$4:$P$1000,$C433,IITMaths!$Q$4:$Q$1000)+SUMIF(Bio!$P$4:$P$1000,$C433,Bio!$Q$4:$Q$1000)+SUMIF(FourthLecture!$P$4:$P$1000,$C433,FourthLecture!$Q$4:$Q$1000)+SUMIF(OtherSubjects!$P$4:$P$1000,$C433,OtherSubjects!$Q$4:$Q$1000)</f>
        <v>0</v>
      </c>
    </row>
    <row r="434" spans="1:19">
      <c r="A434" s="239">
        <v>430</v>
      </c>
      <c r="B434" s="240" t="s">
        <v>672</v>
      </c>
      <c r="C434" s="240"/>
      <c r="D434" s="241"/>
      <c r="E434" s="241"/>
      <c r="F434" s="241"/>
      <c r="G434" s="241"/>
      <c r="H434" s="241"/>
      <c r="I434" s="241"/>
      <c r="J434" s="260"/>
      <c r="K434" s="241"/>
      <c r="L434" s="241"/>
      <c r="M434" s="241"/>
      <c r="N434" s="258"/>
      <c r="O434" s="240"/>
      <c r="P434" s="240"/>
      <c r="Q434" s="258"/>
      <c r="R434" s="274">
        <f>SUMIF(Physics!$B$4:$B$1000,$C434,Physics!$C$4:$C$1000)+SUMIF(IITPhysics!$B$4:$B$1000,$C434,IITPhysics!$C$4:$C$1000)+SUMIF(Chem!$B$4:$B$1000,$C434,Chem!$C$4:$C$1000)+SUMIF(IITChem!$B$4:$B$1000,$C434,IITChem!$C$4:$C$1000)+SUMIF(Maths!$B$4:$B$1000,$C434,Maths!$C$4:$C$1000)+SUMIF(IITMaths!$B$4:$B$1000,$C434,IITMaths!$C$4:$C$1000)+SUMIF(Bio!$B$4:$B$1000,$C434,Bio!$C$4:$C$1000)+SUMIF(FourthLecture!$B$4:$B$1000,$C434,FourthLecture!$C$4:$C$1000)+SUMIF(OtherSubjects!$B$4:$B$1000,$C434,OtherSubjects!$C$4:$C$1000)</f>
        <v>0</v>
      </c>
      <c r="S434" s="269">
        <f>SUMIF(Physics!$P$4:$P$1000,$C434,Physics!$Q$4:$Q$1000)+SUMIF(IITPhysics!$P$4:$P$1000,$C434,IITPhysics!$Q$4:$Q$1000)+SUMIF(Chem!$P$4:$P$1000,$C434,Chem!$Q$4:$Q$1000)+SUMIF(IITChem!$P$4:$P$1000,$C434,IITChem!$Q$4:$Q$1000)+SUMIF(Maths!$P$4:$P$1000,$C434,Maths!$Q$4:$Q$1000)+SUMIF(IITMaths!$P$4:$P$1000,$C434,IITMaths!$Q$4:$Q$1000)+SUMIF(Bio!$P$4:$P$1000,$C434,Bio!$Q$4:$Q$1000)+SUMIF(FourthLecture!$P$4:$P$1000,$C434,FourthLecture!$Q$4:$Q$1000)+SUMIF(OtherSubjects!$P$4:$P$1000,$C434,OtherSubjects!$Q$4:$Q$1000)</f>
        <v>0</v>
      </c>
    </row>
    <row r="435" spans="1:19">
      <c r="A435" s="239">
        <v>431</v>
      </c>
      <c r="B435" s="240" t="s">
        <v>673</v>
      </c>
      <c r="C435" s="240"/>
      <c r="D435" s="241"/>
      <c r="E435" s="241"/>
      <c r="F435" s="241"/>
      <c r="G435" s="241"/>
      <c r="H435" s="241"/>
      <c r="I435" s="241"/>
      <c r="J435" s="260"/>
      <c r="K435" s="241"/>
      <c r="L435" s="241"/>
      <c r="M435" s="241"/>
      <c r="N435" s="258"/>
      <c r="O435" s="240"/>
      <c r="P435" s="240"/>
      <c r="Q435" s="258"/>
      <c r="R435" s="274">
        <f>SUMIF(Physics!$B$4:$B$1000,$C435,Physics!$C$4:$C$1000)+SUMIF(IITPhysics!$B$4:$B$1000,$C435,IITPhysics!$C$4:$C$1000)+SUMIF(Chem!$B$4:$B$1000,$C435,Chem!$C$4:$C$1000)+SUMIF(IITChem!$B$4:$B$1000,$C435,IITChem!$C$4:$C$1000)+SUMIF(Maths!$B$4:$B$1000,$C435,Maths!$C$4:$C$1000)+SUMIF(IITMaths!$B$4:$B$1000,$C435,IITMaths!$C$4:$C$1000)+SUMIF(Bio!$B$4:$B$1000,$C435,Bio!$C$4:$C$1000)+SUMIF(FourthLecture!$B$4:$B$1000,$C435,FourthLecture!$C$4:$C$1000)+SUMIF(OtherSubjects!$B$4:$B$1000,$C435,OtherSubjects!$C$4:$C$1000)</f>
        <v>0</v>
      </c>
      <c r="S435" s="269">
        <f>SUMIF(Physics!$P$4:$P$1000,$C435,Physics!$Q$4:$Q$1000)+SUMIF(IITPhysics!$P$4:$P$1000,$C435,IITPhysics!$Q$4:$Q$1000)+SUMIF(Chem!$P$4:$P$1000,$C435,Chem!$Q$4:$Q$1000)+SUMIF(IITChem!$P$4:$P$1000,$C435,IITChem!$Q$4:$Q$1000)+SUMIF(Maths!$P$4:$P$1000,$C435,Maths!$Q$4:$Q$1000)+SUMIF(IITMaths!$P$4:$P$1000,$C435,IITMaths!$Q$4:$Q$1000)+SUMIF(Bio!$P$4:$P$1000,$C435,Bio!$Q$4:$Q$1000)+SUMIF(FourthLecture!$P$4:$P$1000,$C435,FourthLecture!$Q$4:$Q$1000)+SUMIF(OtherSubjects!$P$4:$P$1000,$C435,OtherSubjects!$Q$4:$Q$1000)</f>
        <v>0</v>
      </c>
    </row>
    <row r="436" spans="1:19">
      <c r="A436" s="239">
        <v>432</v>
      </c>
      <c r="B436" s="240" t="s">
        <v>674</v>
      </c>
      <c r="C436" s="240"/>
      <c r="D436" s="241"/>
      <c r="E436" s="241"/>
      <c r="F436" s="241"/>
      <c r="G436" s="241"/>
      <c r="H436" s="241"/>
      <c r="I436" s="241"/>
      <c r="J436" s="260"/>
      <c r="K436" s="241"/>
      <c r="L436" s="241"/>
      <c r="M436" s="241"/>
      <c r="N436" s="258"/>
      <c r="O436" s="240"/>
      <c r="P436" s="240"/>
      <c r="Q436" s="258"/>
      <c r="R436" s="274">
        <f>SUMIF(Physics!$B$4:$B$1000,$C436,Physics!$C$4:$C$1000)+SUMIF(IITPhysics!$B$4:$B$1000,$C436,IITPhysics!$C$4:$C$1000)+SUMIF(Chem!$B$4:$B$1000,$C436,Chem!$C$4:$C$1000)+SUMIF(IITChem!$B$4:$B$1000,$C436,IITChem!$C$4:$C$1000)+SUMIF(Maths!$B$4:$B$1000,$C436,Maths!$C$4:$C$1000)+SUMIF(IITMaths!$B$4:$B$1000,$C436,IITMaths!$C$4:$C$1000)+SUMIF(Bio!$B$4:$B$1000,$C436,Bio!$C$4:$C$1000)+SUMIF(FourthLecture!$B$4:$B$1000,$C436,FourthLecture!$C$4:$C$1000)+SUMIF(OtherSubjects!$B$4:$B$1000,$C436,OtherSubjects!$C$4:$C$1000)</f>
        <v>0</v>
      </c>
      <c r="S436" s="269">
        <f>SUMIF(Physics!$P$4:$P$1000,$C436,Physics!$Q$4:$Q$1000)+SUMIF(IITPhysics!$P$4:$P$1000,$C436,IITPhysics!$Q$4:$Q$1000)+SUMIF(Chem!$P$4:$P$1000,$C436,Chem!$Q$4:$Q$1000)+SUMIF(IITChem!$P$4:$P$1000,$C436,IITChem!$Q$4:$Q$1000)+SUMIF(Maths!$P$4:$P$1000,$C436,Maths!$Q$4:$Q$1000)+SUMIF(IITMaths!$P$4:$P$1000,$C436,IITMaths!$Q$4:$Q$1000)+SUMIF(Bio!$P$4:$P$1000,$C436,Bio!$Q$4:$Q$1000)+SUMIF(FourthLecture!$P$4:$P$1000,$C436,FourthLecture!$Q$4:$Q$1000)+SUMIF(OtherSubjects!$P$4:$P$1000,$C436,OtherSubjects!$Q$4:$Q$1000)</f>
        <v>0</v>
      </c>
    </row>
    <row r="437" spans="1:19">
      <c r="A437" s="239">
        <v>433</v>
      </c>
      <c r="B437" s="240" t="s">
        <v>675</v>
      </c>
      <c r="C437" s="240"/>
      <c r="D437" s="241"/>
      <c r="E437" s="241"/>
      <c r="F437" s="241"/>
      <c r="G437" s="241"/>
      <c r="H437" s="241"/>
      <c r="I437" s="241"/>
      <c r="J437" s="260"/>
      <c r="K437" s="241"/>
      <c r="L437" s="241"/>
      <c r="M437" s="241"/>
      <c r="N437" s="258"/>
      <c r="O437" s="240"/>
      <c r="P437" s="240"/>
      <c r="Q437" s="258"/>
      <c r="R437" s="274">
        <f>SUMIF(Physics!$B$4:$B$1000,$C437,Physics!$C$4:$C$1000)+SUMIF(IITPhysics!$B$4:$B$1000,$C437,IITPhysics!$C$4:$C$1000)+SUMIF(Chem!$B$4:$B$1000,$C437,Chem!$C$4:$C$1000)+SUMIF(IITChem!$B$4:$B$1000,$C437,IITChem!$C$4:$C$1000)+SUMIF(Maths!$B$4:$B$1000,$C437,Maths!$C$4:$C$1000)+SUMIF(IITMaths!$B$4:$B$1000,$C437,IITMaths!$C$4:$C$1000)+SUMIF(Bio!$B$4:$B$1000,$C437,Bio!$C$4:$C$1000)+SUMIF(FourthLecture!$B$4:$B$1000,$C437,FourthLecture!$C$4:$C$1000)+SUMIF(OtherSubjects!$B$4:$B$1000,$C437,OtherSubjects!$C$4:$C$1000)</f>
        <v>0</v>
      </c>
      <c r="S437" s="269">
        <f>SUMIF(Physics!$P$4:$P$1000,$C437,Physics!$Q$4:$Q$1000)+SUMIF(IITPhysics!$P$4:$P$1000,$C437,IITPhysics!$Q$4:$Q$1000)+SUMIF(Chem!$P$4:$P$1000,$C437,Chem!$Q$4:$Q$1000)+SUMIF(IITChem!$P$4:$P$1000,$C437,IITChem!$Q$4:$Q$1000)+SUMIF(Maths!$P$4:$P$1000,$C437,Maths!$Q$4:$Q$1000)+SUMIF(IITMaths!$P$4:$P$1000,$C437,IITMaths!$Q$4:$Q$1000)+SUMIF(Bio!$P$4:$P$1000,$C437,Bio!$Q$4:$Q$1000)+SUMIF(FourthLecture!$P$4:$P$1000,$C437,FourthLecture!$Q$4:$Q$1000)+SUMIF(OtherSubjects!$P$4:$P$1000,$C437,OtherSubjects!$Q$4:$Q$1000)</f>
        <v>0</v>
      </c>
    </row>
    <row r="438" spans="1:19">
      <c r="A438" s="239">
        <v>434</v>
      </c>
      <c r="B438" s="240" t="s">
        <v>676</v>
      </c>
      <c r="C438" s="240"/>
      <c r="D438" s="241"/>
      <c r="E438" s="241"/>
      <c r="F438" s="241"/>
      <c r="G438" s="241"/>
      <c r="H438" s="241"/>
      <c r="I438" s="241"/>
      <c r="J438" s="260"/>
      <c r="K438" s="241"/>
      <c r="L438" s="241"/>
      <c r="M438" s="241"/>
      <c r="N438" s="258"/>
      <c r="O438" s="240"/>
      <c r="P438" s="240"/>
      <c r="Q438" s="258"/>
      <c r="R438" s="274">
        <f>SUMIF(Physics!$B$4:$B$1000,$C438,Physics!$C$4:$C$1000)+SUMIF(IITPhysics!$B$4:$B$1000,$C438,IITPhysics!$C$4:$C$1000)+SUMIF(Chem!$B$4:$B$1000,$C438,Chem!$C$4:$C$1000)+SUMIF(IITChem!$B$4:$B$1000,$C438,IITChem!$C$4:$C$1000)+SUMIF(Maths!$B$4:$B$1000,$C438,Maths!$C$4:$C$1000)+SUMIF(IITMaths!$B$4:$B$1000,$C438,IITMaths!$C$4:$C$1000)+SUMIF(Bio!$B$4:$B$1000,$C438,Bio!$C$4:$C$1000)+SUMIF(FourthLecture!$B$4:$B$1000,$C438,FourthLecture!$C$4:$C$1000)+SUMIF(OtherSubjects!$B$4:$B$1000,$C438,OtherSubjects!$C$4:$C$1000)</f>
        <v>0</v>
      </c>
      <c r="S438" s="269">
        <f>SUMIF(Physics!$P$4:$P$1000,$C438,Physics!$Q$4:$Q$1000)+SUMIF(IITPhysics!$P$4:$P$1000,$C438,IITPhysics!$Q$4:$Q$1000)+SUMIF(Chem!$P$4:$P$1000,$C438,Chem!$Q$4:$Q$1000)+SUMIF(IITChem!$P$4:$P$1000,$C438,IITChem!$Q$4:$Q$1000)+SUMIF(Maths!$P$4:$P$1000,$C438,Maths!$Q$4:$Q$1000)+SUMIF(IITMaths!$P$4:$P$1000,$C438,IITMaths!$Q$4:$Q$1000)+SUMIF(Bio!$P$4:$P$1000,$C438,Bio!$Q$4:$Q$1000)+SUMIF(FourthLecture!$P$4:$P$1000,$C438,FourthLecture!$Q$4:$Q$1000)+SUMIF(OtherSubjects!$P$4:$P$1000,$C438,OtherSubjects!$Q$4:$Q$1000)</f>
        <v>0</v>
      </c>
    </row>
    <row r="439" spans="1:19">
      <c r="A439" s="239">
        <v>435</v>
      </c>
      <c r="B439" s="240" t="s">
        <v>677</v>
      </c>
      <c r="C439" s="240"/>
      <c r="D439" s="241"/>
      <c r="E439" s="241"/>
      <c r="F439" s="241"/>
      <c r="G439" s="241"/>
      <c r="H439" s="241"/>
      <c r="I439" s="241"/>
      <c r="J439" s="260"/>
      <c r="K439" s="241"/>
      <c r="L439" s="241"/>
      <c r="M439" s="241"/>
      <c r="N439" s="258"/>
      <c r="O439" s="240"/>
      <c r="P439" s="240"/>
      <c r="Q439" s="258"/>
      <c r="R439" s="274">
        <f>SUMIF(Physics!$B$4:$B$1000,$C439,Physics!$C$4:$C$1000)+SUMIF(IITPhysics!$B$4:$B$1000,$C439,IITPhysics!$C$4:$C$1000)+SUMIF(Chem!$B$4:$B$1000,$C439,Chem!$C$4:$C$1000)+SUMIF(IITChem!$B$4:$B$1000,$C439,IITChem!$C$4:$C$1000)+SUMIF(Maths!$B$4:$B$1000,$C439,Maths!$C$4:$C$1000)+SUMIF(IITMaths!$B$4:$B$1000,$C439,IITMaths!$C$4:$C$1000)+SUMIF(Bio!$B$4:$B$1000,$C439,Bio!$C$4:$C$1000)+SUMIF(FourthLecture!$B$4:$B$1000,$C439,FourthLecture!$C$4:$C$1000)+SUMIF(OtherSubjects!$B$4:$B$1000,$C439,OtherSubjects!$C$4:$C$1000)</f>
        <v>0</v>
      </c>
      <c r="S439" s="269">
        <f>SUMIF(Physics!$P$4:$P$1000,$C439,Physics!$Q$4:$Q$1000)+SUMIF(IITPhysics!$P$4:$P$1000,$C439,IITPhysics!$Q$4:$Q$1000)+SUMIF(Chem!$P$4:$P$1000,$C439,Chem!$Q$4:$Q$1000)+SUMIF(IITChem!$P$4:$P$1000,$C439,IITChem!$Q$4:$Q$1000)+SUMIF(Maths!$P$4:$P$1000,$C439,Maths!$Q$4:$Q$1000)+SUMIF(IITMaths!$P$4:$P$1000,$C439,IITMaths!$Q$4:$Q$1000)+SUMIF(Bio!$P$4:$P$1000,$C439,Bio!$Q$4:$Q$1000)+SUMIF(FourthLecture!$P$4:$P$1000,$C439,FourthLecture!$Q$4:$Q$1000)+SUMIF(OtherSubjects!$P$4:$P$1000,$C439,OtherSubjects!$Q$4:$Q$1000)</f>
        <v>0</v>
      </c>
    </row>
    <row r="440" spans="1:19">
      <c r="A440" s="239">
        <v>436</v>
      </c>
      <c r="B440" s="240" t="s">
        <v>678</v>
      </c>
      <c r="C440" s="240"/>
      <c r="D440" s="241"/>
      <c r="E440" s="241"/>
      <c r="F440" s="241"/>
      <c r="G440" s="241"/>
      <c r="H440" s="241"/>
      <c r="I440" s="241"/>
      <c r="J440" s="260"/>
      <c r="K440" s="241"/>
      <c r="L440" s="241"/>
      <c r="M440" s="241"/>
      <c r="N440" s="258"/>
      <c r="O440" s="240"/>
      <c r="P440" s="240"/>
      <c r="Q440" s="258"/>
      <c r="R440" s="274">
        <f>SUMIF(Physics!$B$4:$B$1000,$C440,Physics!$C$4:$C$1000)+SUMIF(IITPhysics!$B$4:$B$1000,$C440,IITPhysics!$C$4:$C$1000)+SUMIF(Chem!$B$4:$B$1000,$C440,Chem!$C$4:$C$1000)+SUMIF(IITChem!$B$4:$B$1000,$C440,IITChem!$C$4:$C$1000)+SUMIF(Maths!$B$4:$B$1000,$C440,Maths!$C$4:$C$1000)+SUMIF(IITMaths!$B$4:$B$1000,$C440,IITMaths!$C$4:$C$1000)+SUMIF(Bio!$B$4:$B$1000,$C440,Bio!$C$4:$C$1000)+SUMIF(FourthLecture!$B$4:$B$1000,$C440,FourthLecture!$C$4:$C$1000)+SUMIF(OtherSubjects!$B$4:$B$1000,$C440,OtherSubjects!$C$4:$C$1000)</f>
        <v>0</v>
      </c>
      <c r="S440" s="269">
        <f>SUMIF(Physics!$P$4:$P$1000,$C440,Physics!$Q$4:$Q$1000)+SUMIF(IITPhysics!$P$4:$P$1000,$C440,IITPhysics!$Q$4:$Q$1000)+SUMIF(Chem!$P$4:$P$1000,$C440,Chem!$Q$4:$Q$1000)+SUMIF(IITChem!$P$4:$P$1000,$C440,IITChem!$Q$4:$Q$1000)+SUMIF(Maths!$P$4:$P$1000,$C440,Maths!$Q$4:$Q$1000)+SUMIF(IITMaths!$P$4:$P$1000,$C440,IITMaths!$Q$4:$Q$1000)+SUMIF(Bio!$P$4:$P$1000,$C440,Bio!$Q$4:$Q$1000)+SUMIF(FourthLecture!$P$4:$P$1000,$C440,FourthLecture!$Q$4:$Q$1000)+SUMIF(OtherSubjects!$P$4:$P$1000,$C440,OtherSubjects!$Q$4:$Q$1000)</f>
        <v>0</v>
      </c>
    </row>
    <row r="441" spans="1:19">
      <c r="A441" s="239">
        <v>437</v>
      </c>
      <c r="B441" s="240" t="s">
        <v>679</v>
      </c>
      <c r="C441" s="240"/>
      <c r="D441" s="241"/>
      <c r="E441" s="241"/>
      <c r="F441" s="241"/>
      <c r="G441" s="241"/>
      <c r="H441" s="241"/>
      <c r="I441" s="241"/>
      <c r="J441" s="260"/>
      <c r="K441" s="241"/>
      <c r="L441" s="241"/>
      <c r="M441" s="241"/>
      <c r="N441" s="258"/>
      <c r="O441" s="240"/>
      <c r="P441" s="240"/>
      <c r="Q441" s="258"/>
      <c r="R441" s="274">
        <f>SUMIF(Physics!$B$4:$B$1000,$C441,Physics!$C$4:$C$1000)+SUMIF(IITPhysics!$B$4:$B$1000,$C441,IITPhysics!$C$4:$C$1000)+SUMIF(Chem!$B$4:$B$1000,$C441,Chem!$C$4:$C$1000)+SUMIF(IITChem!$B$4:$B$1000,$C441,IITChem!$C$4:$C$1000)+SUMIF(Maths!$B$4:$B$1000,$C441,Maths!$C$4:$C$1000)+SUMIF(IITMaths!$B$4:$B$1000,$C441,IITMaths!$C$4:$C$1000)+SUMIF(Bio!$B$4:$B$1000,$C441,Bio!$C$4:$C$1000)+SUMIF(FourthLecture!$B$4:$B$1000,$C441,FourthLecture!$C$4:$C$1000)+SUMIF(OtherSubjects!$B$4:$B$1000,$C441,OtherSubjects!$C$4:$C$1000)</f>
        <v>0</v>
      </c>
      <c r="S441" s="269">
        <f>SUMIF(Physics!$P$4:$P$1000,$C441,Physics!$Q$4:$Q$1000)+SUMIF(IITPhysics!$P$4:$P$1000,$C441,IITPhysics!$Q$4:$Q$1000)+SUMIF(Chem!$P$4:$P$1000,$C441,Chem!$Q$4:$Q$1000)+SUMIF(IITChem!$P$4:$P$1000,$C441,IITChem!$Q$4:$Q$1000)+SUMIF(Maths!$P$4:$P$1000,$C441,Maths!$Q$4:$Q$1000)+SUMIF(IITMaths!$P$4:$P$1000,$C441,IITMaths!$Q$4:$Q$1000)+SUMIF(Bio!$P$4:$P$1000,$C441,Bio!$Q$4:$Q$1000)+SUMIF(FourthLecture!$P$4:$P$1000,$C441,FourthLecture!$Q$4:$Q$1000)+SUMIF(OtherSubjects!$P$4:$P$1000,$C441,OtherSubjects!$Q$4:$Q$1000)</f>
        <v>0</v>
      </c>
    </row>
    <row r="442" spans="1:19">
      <c r="A442" s="239">
        <v>438</v>
      </c>
      <c r="B442" s="240" t="s">
        <v>680</v>
      </c>
      <c r="C442" s="240"/>
      <c r="D442" s="241"/>
      <c r="E442" s="241"/>
      <c r="F442" s="241"/>
      <c r="G442" s="241"/>
      <c r="H442" s="241"/>
      <c r="I442" s="241"/>
      <c r="J442" s="260"/>
      <c r="K442" s="241"/>
      <c r="L442" s="241"/>
      <c r="M442" s="241"/>
      <c r="N442" s="258"/>
      <c r="O442" s="240"/>
      <c r="P442" s="240"/>
      <c r="Q442" s="258"/>
      <c r="R442" s="274">
        <f>SUMIF(Physics!$B$4:$B$1000,$C442,Physics!$C$4:$C$1000)+SUMIF(IITPhysics!$B$4:$B$1000,$C442,IITPhysics!$C$4:$C$1000)+SUMIF(Chem!$B$4:$B$1000,$C442,Chem!$C$4:$C$1000)+SUMIF(IITChem!$B$4:$B$1000,$C442,IITChem!$C$4:$C$1000)+SUMIF(Maths!$B$4:$B$1000,$C442,Maths!$C$4:$C$1000)+SUMIF(IITMaths!$B$4:$B$1000,$C442,IITMaths!$C$4:$C$1000)+SUMIF(Bio!$B$4:$B$1000,$C442,Bio!$C$4:$C$1000)+SUMIF(FourthLecture!$B$4:$B$1000,$C442,FourthLecture!$C$4:$C$1000)+SUMIF(OtherSubjects!$B$4:$B$1000,$C442,OtherSubjects!$C$4:$C$1000)</f>
        <v>0</v>
      </c>
      <c r="S442" s="269">
        <f>SUMIF(Physics!$P$4:$P$1000,$C442,Physics!$Q$4:$Q$1000)+SUMIF(IITPhysics!$P$4:$P$1000,$C442,IITPhysics!$Q$4:$Q$1000)+SUMIF(Chem!$P$4:$P$1000,$C442,Chem!$Q$4:$Q$1000)+SUMIF(IITChem!$P$4:$P$1000,$C442,IITChem!$Q$4:$Q$1000)+SUMIF(Maths!$P$4:$P$1000,$C442,Maths!$Q$4:$Q$1000)+SUMIF(IITMaths!$P$4:$P$1000,$C442,IITMaths!$Q$4:$Q$1000)+SUMIF(Bio!$P$4:$P$1000,$C442,Bio!$Q$4:$Q$1000)+SUMIF(FourthLecture!$P$4:$P$1000,$C442,FourthLecture!$Q$4:$Q$1000)+SUMIF(OtherSubjects!$P$4:$P$1000,$C442,OtherSubjects!$Q$4:$Q$1000)</f>
        <v>0</v>
      </c>
    </row>
    <row r="443" spans="1:19">
      <c r="A443" s="239">
        <v>439</v>
      </c>
      <c r="B443" s="240" t="s">
        <v>681</v>
      </c>
      <c r="C443" s="240"/>
      <c r="D443" s="241"/>
      <c r="E443" s="241"/>
      <c r="F443" s="241"/>
      <c r="G443" s="241"/>
      <c r="H443" s="241"/>
      <c r="I443" s="241"/>
      <c r="J443" s="260"/>
      <c r="K443" s="241"/>
      <c r="L443" s="241"/>
      <c r="M443" s="241"/>
      <c r="N443" s="258"/>
      <c r="O443" s="240"/>
      <c r="P443" s="240"/>
      <c r="Q443" s="258"/>
      <c r="R443" s="274">
        <f>SUMIF(Physics!$B$4:$B$1000,$C443,Physics!$C$4:$C$1000)+SUMIF(IITPhysics!$B$4:$B$1000,$C443,IITPhysics!$C$4:$C$1000)+SUMIF(Chem!$B$4:$B$1000,$C443,Chem!$C$4:$C$1000)+SUMIF(IITChem!$B$4:$B$1000,$C443,IITChem!$C$4:$C$1000)+SUMIF(Maths!$B$4:$B$1000,$C443,Maths!$C$4:$C$1000)+SUMIF(IITMaths!$B$4:$B$1000,$C443,IITMaths!$C$4:$C$1000)+SUMIF(Bio!$B$4:$B$1000,$C443,Bio!$C$4:$C$1000)+SUMIF(FourthLecture!$B$4:$B$1000,$C443,FourthLecture!$C$4:$C$1000)+SUMIF(OtherSubjects!$B$4:$B$1000,$C443,OtherSubjects!$C$4:$C$1000)</f>
        <v>0</v>
      </c>
      <c r="S443" s="269">
        <f>SUMIF(Physics!$P$4:$P$1000,$C443,Physics!$Q$4:$Q$1000)+SUMIF(IITPhysics!$P$4:$P$1000,$C443,IITPhysics!$Q$4:$Q$1000)+SUMIF(Chem!$P$4:$P$1000,$C443,Chem!$Q$4:$Q$1000)+SUMIF(IITChem!$P$4:$P$1000,$C443,IITChem!$Q$4:$Q$1000)+SUMIF(Maths!$P$4:$P$1000,$C443,Maths!$Q$4:$Q$1000)+SUMIF(IITMaths!$P$4:$P$1000,$C443,IITMaths!$Q$4:$Q$1000)+SUMIF(Bio!$P$4:$P$1000,$C443,Bio!$Q$4:$Q$1000)+SUMIF(FourthLecture!$P$4:$P$1000,$C443,FourthLecture!$Q$4:$Q$1000)+SUMIF(OtherSubjects!$P$4:$P$1000,$C443,OtherSubjects!$Q$4:$Q$1000)</f>
        <v>0</v>
      </c>
    </row>
    <row r="444" spans="1:19">
      <c r="A444" s="239">
        <v>440</v>
      </c>
      <c r="B444" s="240" t="s">
        <v>682</v>
      </c>
      <c r="C444" s="240"/>
      <c r="D444" s="241"/>
      <c r="E444" s="241"/>
      <c r="F444" s="241"/>
      <c r="G444" s="241"/>
      <c r="H444" s="241"/>
      <c r="I444" s="241"/>
      <c r="J444" s="260"/>
      <c r="K444" s="241"/>
      <c r="L444" s="241"/>
      <c r="M444" s="241"/>
      <c r="N444" s="258"/>
      <c r="O444" s="240"/>
      <c r="P444" s="240"/>
      <c r="Q444" s="258"/>
      <c r="R444" s="274">
        <f>SUMIF(Physics!$B$4:$B$1000,$C444,Physics!$C$4:$C$1000)+SUMIF(IITPhysics!$B$4:$B$1000,$C444,IITPhysics!$C$4:$C$1000)+SUMIF(Chem!$B$4:$B$1000,$C444,Chem!$C$4:$C$1000)+SUMIF(IITChem!$B$4:$B$1000,$C444,IITChem!$C$4:$C$1000)+SUMIF(Maths!$B$4:$B$1000,$C444,Maths!$C$4:$C$1000)+SUMIF(IITMaths!$B$4:$B$1000,$C444,IITMaths!$C$4:$C$1000)+SUMIF(Bio!$B$4:$B$1000,$C444,Bio!$C$4:$C$1000)+SUMIF(FourthLecture!$B$4:$B$1000,$C444,FourthLecture!$C$4:$C$1000)+SUMIF(OtherSubjects!$B$4:$B$1000,$C444,OtherSubjects!$C$4:$C$1000)</f>
        <v>0</v>
      </c>
      <c r="S444" s="269">
        <f>SUMIF(Physics!$P$4:$P$1000,$C444,Physics!$Q$4:$Q$1000)+SUMIF(IITPhysics!$P$4:$P$1000,$C444,IITPhysics!$Q$4:$Q$1000)+SUMIF(Chem!$P$4:$P$1000,$C444,Chem!$Q$4:$Q$1000)+SUMIF(IITChem!$P$4:$P$1000,$C444,IITChem!$Q$4:$Q$1000)+SUMIF(Maths!$P$4:$P$1000,$C444,Maths!$Q$4:$Q$1000)+SUMIF(IITMaths!$P$4:$P$1000,$C444,IITMaths!$Q$4:$Q$1000)+SUMIF(Bio!$P$4:$P$1000,$C444,Bio!$Q$4:$Q$1000)+SUMIF(FourthLecture!$P$4:$P$1000,$C444,FourthLecture!$Q$4:$Q$1000)+SUMIF(OtherSubjects!$P$4:$P$1000,$C444,OtherSubjects!$Q$4:$Q$1000)</f>
        <v>0</v>
      </c>
    </row>
    <row r="445" spans="1:19">
      <c r="A445" s="239">
        <v>441</v>
      </c>
      <c r="B445" s="240" t="s">
        <v>683</v>
      </c>
      <c r="C445" s="240"/>
      <c r="D445" s="241"/>
      <c r="E445" s="241"/>
      <c r="F445" s="241"/>
      <c r="G445" s="241"/>
      <c r="H445" s="241"/>
      <c r="I445" s="241"/>
      <c r="J445" s="260"/>
      <c r="K445" s="241"/>
      <c r="L445" s="241"/>
      <c r="M445" s="241"/>
      <c r="N445" s="258"/>
      <c r="O445" s="240"/>
      <c r="P445" s="240"/>
      <c r="Q445" s="258"/>
      <c r="R445" s="274">
        <f>SUMIF(Physics!$B$4:$B$1000,$C445,Physics!$C$4:$C$1000)+SUMIF(IITPhysics!$B$4:$B$1000,$C445,IITPhysics!$C$4:$C$1000)+SUMIF(Chem!$B$4:$B$1000,$C445,Chem!$C$4:$C$1000)+SUMIF(IITChem!$B$4:$B$1000,$C445,IITChem!$C$4:$C$1000)+SUMIF(Maths!$B$4:$B$1000,$C445,Maths!$C$4:$C$1000)+SUMIF(IITMaths!$B$4:$B$1000,$C445,IITMaths!$C$4:$C$1000)+SUMIF(Bio!$B$4:$B$1000,$C445,Bio!$C$4:$C$1000)+SUMIF(FourthLecture!$B$4:$B$1000,$C445,FourthLecture!$C$4:$C$1000)+SUMIF(OtherSubjects!$B$4:$B$1000,$C445,OtherSubjects!$C$4:$C$1000)</f>
        <v>0</v>
      </c>
      <c r="S445" s="269">
        <f>SUMIF(Physics!$P$4:$P$1000,$C445,Physics!$Q$4:$Q$1000)+SUMIF(IITPhysics!$P$4:$P$1000,$C445,IITPhysics!$Q$4:$Q$1000)+SUMIF(Chem!$P$4:$P$1000,$C445,Chem!$Q$4:$Q$1000)+SUMIF(IITChem!$P$4:$P$1000,$C445,IITChem!$Q$4:$Q$1000)+SUMIF(Maths!$P$4:$P$1000,$C445,Maths!$Q$4:$Q$1000)+SUMIF(IITMaths!$P$4:$P$1000,$C445,IITMaths!$Q$4:$Q$1000)+SUMIF(Bio!$P$4:$P$1000,$C445,Bio!$Q$4:$Q$1000)+SUMIF(FourthLecture!$P$4:$P$1000,$C445,FourthLecture!$Q$4:$Q$1000)+SUMIF(OtherSubjects!$P$4:$P$1000,$C445,OtherSubjects!$Q$4:$Q$1000)</f>
        <v>0</v>
      </c>
    </row>
    <row r="446" spans="1:19">
      <c r="A446" s="239">
        <v>442</v>
      </c>
      <c r="B446" s="240" t="s">
        <v>684</v>
      </c>
      <c r="C446" s="240"/>
      <c r="D446" s="241"/>
      <c r="E446" s="241"/>
      <c r="F446" s="241"/>
      <c r="G446" s="241"/>
      <c r="H446" s="241"/>
      <c r="I446" s="241"/>
      <c r="J446" s="260"/>
      <c r="K446" s="241"/>
      <c r="L446" s="241"/>
      <c r="M446" s="241"/>
      <c r="N446" s="258"/>
      <c r="O446" s="240"/>
      <c r="P446" s="240"/>
      <c r="Q446" s="258"/>
      <c r="R446" s="274">
        <f>SUMIF(Physics!$B$4:$B$1000,$C446,Physics!$C$4:$C$1000)+SUMIF(IITPhysics!$B$4:$B$1000,$C446,IITPhysics!$C$4:$C$1000)+SUMIF(Chem!$B$4:$B$1000,$C446,Chem!$C$4:$C$1000)+SUMIF(IITChem!$B$4:$B$1000,$C446,IITChem!$C$4:$C$1000)+SUMIF(Maths!$B$4:$B$1000,$C446,Maths!$C$4:$C$1000)+SUMIF(IITMaths!$B$4:$B$1000,$C446,IITMaths!$C$4:$C$1000)+SUMIF(Bio!$B$4:$B$1000,$C446,Bio!$C$4:$C$1000)+SUMIF(FourthLecture!$B$4:$B$1000,$C446,FourthLecture!$C$4:$C$1000)+SUMIF(OtherSubjects!$B$4:$B$1000,$C446,OtherSubjects!$C$4:$C$1000)</f>
        <v>0</v>
      </c>
      <c r="S446" s="269">
        <f>SUMIF(Physics!$P$4:$P$1000,$C446,Physics!$Q$4:$Q$1000)+SUMIF(IITPhysics!$P$4:$P$1000,$C446,IITPhysics!$Q$4:$Q$1000)+SUMIF(Chem!$P$4:$P$1000,$C446,Chem!$Q$4:$Q$1000)+SUMIF(IITChem!$P$4:$P$1000,$C446,IITChem!$Q$4:$Q$1000)+SUMIF(Maths!$P$4:$P$1000,$C446,Maths!$Q$4:$Q$1000)+SUMIF(IITMaths!$P$4:$P$1000,$C446,IITMaths!$Q$4:$Q$1000)+SUMIF(Bio!$P$4:$P$1000,$C446,Bio!$Q$4:$Q$1000)+SUMIF(FourthLecture!$P$4:$P$1000,$C446,FourthLecture!$Q$4:$Q$1000)+SUMIF(OtherSubjects!$P$4:$P$1000,$C446,OtherSubjects!$Q$4:$Q$1000)</f>
        <v>0</v>
      </c>
    </row>
    <row r="447" spans="1:19">
      <c r="A447" s="239">
        <v>443</v>
      </c>
      <c r="B447" s="240" t="s">
        <v>685</v>
      </c>
      <c r="C447" s="240"/>
      <c r="D447" s="241"/>
      <c r="E447" s="241"/>
      <c r="F447" s="241"/>
      <c r="G447" s="241"/>
      <c r="H447" s="241"/>
      <c r="I447" s="241"/>
      <c r="J447" s="260"/>
      <c r="K447" s="241"/>
      <c r="L447" s="241"/>
      <c r="M447" s="241"/>
      <c r="N447" s="258"/>
      <c r="O447" s="240"/>
      <c r="P447" s="240"/>
      <c r="Q447" s="258"/>
      <c r="R447" s="274">
        <f>SUMIF(Physics!$B$4:$B$1000,$C447,Physics!$C$4:$C$1000)+SUMIF(IITPhysics!$B$4:$B$1000,$C447,IITPhysics!$C$4:$C$1000)+SUMIF(Chem!$B$4:$B$1000,$C447,Chem!$C$4:$C$1000)+SUMIF(IITChem!$B$4:$B$1000,$C447,IITChem!$C$4:$C$1000)+SUMIF(Maths!$B$4:$B$1000,$C447,Maths!$C$4:$C$1000)+SUMIF(IITMaths!$B$4:$B$1000,$C447,IITMaths!$C$4:$C$1000)+SUMIF(Bio!$B$4:$B$1000,$C447,Bio!$C$4:$C$1000)+SUMIF(FourthLecture!$B$4:$B$1000,$C447,FourthLecture!$C$4:$C$1000)+SUMIF(OtherSubjects!$B$4:$B$1000,$C447,OtherSubjects!$C$4:$C$1000)</f>
        <v>0</v>
      </c>
      <c r="S447" s="269">
        <f>SUMIF(Physics!$P$4:$P$1000,$C447,Physics!$Q$4:$Q$1000)+SUMIF(IITPhysics!$P$4:$P$1000,$C447,IITPhysics!$Q$4:$Q$1000)+SUMIF(Chem!$P$4:$P$1000,$C447,Chem!$Q$4:$Q$1000)+SUMIF(IITChem!$P$4:$P$1000,$C447,IITChem!$Q$4:$Q$1000)+SUMIF(Maths!$P$4:$P$1000,$C447,Maths!$Q$4:$Q$1000)+SUMIF(IITMaths!$P$4:$P$1000,$C447,IITMaths!$Q$4:$Q$1000)+SUMIF(Bio!$P$4:$P$1000,$C447,Bio!$Q$4:$Q$1000)+SUMIF(FourthLecture!$P$4:$P$1000,$C447,FourthLecture!$Q$4:$Q$1000)+SUMIF(OtherSubjects!$P$4:$P$1000,$C447,OtherSubjects!$Q$4:$Q$1000)</f>
        <v>0</v>
      </c>
    </row>
    <row r="448" spans="1:19">
      <c r="A448" s="239">
        <v>444</v>
      </c>
      <c r="B448" s="240" t="s">
        <v>686</v>
      </c>
      <c r="C448" s="240"/>
      <c r="D448" s="241"/>
      <c r="E448" s="241"/>
      <c r="F448" s="241"/>
      <c r="G448" s="241"/>
      <c r="H448" s="241"/>
      <c r="I448" s="241"/>
      <c r="J448" s="260"/>
      <c r="K448" s="241"/>
      <c r="L448" s="241"/>
      <c r="M448" s="241"/>
      <c r="N448" s="258"/>
      <c r="O448" s="240"/>
      <c r="P448" s="240"/>
      <c r="Q448" s="258"/>
      <c r="R448" s="274">
        <f>SUMIF(Physics!$B$4:$B$1000,$C448,Physics!$C$4:$C$1000)+SUMIF(IITPhysics!$B$4:$B$1000,$C448,IITPhysics!$C$4:$C$1000)+SUMIF(Chem!$B$4:$B$1000,$C448,Chem!$C$4:$C$1000)+SUMIF(IITChem!$B$4:$B$1000,$C448,IITChem!$C$4:$C$1000)+SUMIF(Maths!$B$4:$B$1000,$C448,Maths!$C$4:$C$1000)+SUMIF(IITMaths!$B$4:$B$1000,$C448,IITMaths!$C$4:$C$1000)+SUMIF(Bio!$B$4:$B$1000,$C448,Bio!$C$4:$C$1000)+SUMIF(FourthLecture!$B$4:$B$1000,$C448,FourthLecture!$C$4:$C$1000)+SUMIF(OtherSubjects!$B$4:$B$1000,$C448,OtherSubjects!$C$4:$C$1000)</f>
        <v>0</v>
      </c>
      <c r="S448" s="269">
        <f>SUMIF(Physics!$P$4:$P$1000,$C448,Physics!$Q$4:$Q$1000)+SUMIF(IITPhysics!$P$4:$P$1000,$C448,IITPhysics!$Q$4:$Q$1000)+SUMIF(Chem!$P$4:$P$1000,$C448,Chem!$Q$4:$Q$1000)+SUMIF(IITChem!$P$4:$P$1000,$C448,IITChem!$Q$4:$Q$1000)+SUMIF(Maths!$P$4:$P$1000,$C448,Maths!$Q$4:$Q$1000)+SUMIF(IITMaths!$P$4:$P$1000,$C448,IITMaths!$Q$4:$Q$1000)+SUMIF(Bio!$P$4:$P$1000,$C448,Bio!$Q$4:$Q$1000)+SUMIF(FourthLecture!$P$4:$P$1000,$C448,FourthLecture!$Q$4:$Q$1000)+SUMIF(OtherSubjects!$P$4:$P$1000,$C448,OtherSubjects!$Q$4:$Q$1000)</f>
        <v>0</v>
      </c>
    </row>
    <row r="449" spans="1:19">
      <c r="A449" s="239">
        <v>445</v>
      </c>
      <c r="B449" s="240" t="s">
        <v>687</v>
      </c>
      <c r="C449" s="240"/>
      <c r="D449" s="241"/>
      <c r="E449" s="241"/>
      <c r="F449" s="241"/>
      <c r="G449" s="241"/>
      <c r="H449" s="241"/>
      <c r="I449" s="241"/>
      <c r="J449" s="260"/>
      <c r="K449" s="241"/>
      <c r="L449" s="241"/>
      <c r="M449" s="241"/>
      <c r="N449" s="258"/>
      <c r="O449" s="240"/>
      <c r="P449" s="240"/>
      <c r="Q449" s="258"/>
      <c r="R449" s="274">
        <f>SUMIF(Physics!$B$4:$B$1000,$C449,Physics!$C$4:$C$1000)+SUMIF(IITPhysics!$B$4:$B$1000,$C449,IITPhysics!$C$4:$C$1000)+SUMIF(Chem!$B$4:$B$1000,$C449,Chem!$C$4:$C$1000)+SUMIF(IITChem!$B$4:$B$1000,$C449,IITChem!$C$4:$C$1000)+SUMIF(Maths!$B$4:$B$1000,$C449,Maths!$C$4:$C$1000)+SUMIF(IITMaths!$B$4:$B$1000,$C449,IITMaths!$C$4:$C$1000)+SUMIF(Bio!$B$4:$B$1000,$C449,Bio!$C$4:$C$1000)+SUMIF(FourthLecture!$B$4:$B$1000,$C449,FourthLecture!$C$4:$C$1000)+SUMIF(OtherSubjects!$B$4:$B$1000,$C449,OtherSubjects!$C$4:$C$1000)</f>
        <v>0</v>
      </c>
      <c r="S449" s="269">
        <f>SUMIF(Physics!$P$4:$P$1000,$C449,Physics!$Q$4:$Q$1000)+SUMIF(IITPhysics!$P$4:$P$1000,$C449,IITPhysics!$Q$4:$Q$1000)+SUMIF(Chem!$P$4:$P$1000,$C449,Chem!$Q$4:$Q$1000)+SUMIF(IITChem!$P$4:$P$1000,$C449,IITChem!$Q$4:$Q$1000)+SUMIF(Maths!$P$4:$P$1000,$C449,Maths!$Q$4:$Q$1000)+SUMIF(IITMaths!$P$4:$P$1000,$C449,IITMaths!$Q$4:$Q$1000)+SUMIF(Bio!$P$4:$P$1000,$C449,Bio!$Q$4:$Q$1000)+SUMIF(FourthLecture!$P$4:$P$1000,$C449,FourthLecture!$Q$4:$Q$1000)+SUMIF(OtherSubjects!$P$4:$P$1000,$C449,OtherSubjects!$Q$4:$Q$1000)</f>
        <v>0</v>
      </c>
    </row>
    <row r="450" spans="1:19">
      <c r="A450" s="239">
        <v>446</v>
      </c>
      <c r="B450" s="240" t="s">
        <v>688</v>
      </c>
      <c r="C450" s="240"/>
      <c r="D450" s="241"/>
      <c r="E450" s="241"/>
      <c r="F450" s="241"/>
      <c r="G450" s="241"/>
      <c r="H450" s="241"/>
      <c r="I450" s="241"/>
      <c r="J450" s="260"/>
      <c r="K450" s="241"/>
      <c r="L450" s="241"/>
      <c r="M450" s="241"/>
      <c r="N450" s="258"/>
      <c r="O450" s="240"/>
      <c r="P450" s="240"/>
      <c r="Q450" s="258"/>
      <c r="R450" s="274">
        <f>SUMIF(Physics!$B$4:$B$1000,$C450,Physics!$C$4:$C$1000)+SUMIF(IITPhysics!$B$4:$B$1000,$C450,IITPhysics!$C$4:$C$1000)+SUMIF(Chem!$B$4:$B$1000,$C450,Chem!$C$4:$C$1000)+SUMIF(IITChem!$B$4:$B$1000,$C450,IITChem!$C$4:$C$1000)+SUMIF(Maths!$B$4:$B$1000,$C450,Maths!$C$4:$C$1000)+SUMIF(IITMaths!$B$4:$B$1000,$C450,IITMaths!$C$4:$C$1000)+SUMIF(Bio!$B$4:$B$1000,$C450,Bio!$C$4:$C$1000)+SUMIF(FourthLecture!$B$4:$B$1000,$C450,FourthLecture!$C$4:$C$1000)+SUMIF(OtherSubjects!$B$4:$B$1000,$C450,OtherSubjects!$C$4:$C$1000)</f>
        <v>0</v>
      </c>
      <c r="S450" s="269">
        <f>SUMIF(Physics!$P$4:$P$1000,$C450,Physics!$Q$4:$Q$1000)+SUMIF(IITPhysics!$P$4:$P$1000,$C450,IITPhysics!$Q$4:$Q$1000)+SUMIF(Chem!$P$4:$P$1000,$C450,Chem!$Q$4:$Q$1000)+SUMIF(IITChem!$P$4:$P$1000,$C450,IITChem!$Q$4:$Q$1000)+SUMIF(Maths!$P$4:$P$1000,$C450,Maths!$Q$4:$Q$1000)+SUMIF(IITMaths!$P$4:$P$1000,$C450,IITMaths!$Q$4:$Q$1000)+SUMIF(Bio!$P$4:$P$1000,$C450,Bio!$Q$4:$Q$1000)+SUMIF(FourthLecture!$P$4:$P$1000,$C450,FourthLecture!$Q$4:$Q$1000)+SUMIF(OtherSubjects!$P$4:$P$1000,$C450,OtherSubjects!$Q$4:$Q$1000)</f>
        <v>0</v>
      </c>
    </row>
    <row r="451" spans="1:19">
      <c r="A451" s="239">
        <v>447</v>
      </c>
      <c r="B451" s="240" t="s">
        <v>689</v>
      </c>
      <c r="C451" s="240"/>
      <c r="D451" s="241"/>
      <c r="E451" s="241"/>
      <c r="F451" s="241"/>
      <c r="G451" s="241"/>
      <c r="H451" s="241"/>
      <c r="I451" s="241"/>
      <c r="J451" s="260"/>
      <c r="K451" s="241"/>
      <c r="L451" s="241"/>
      <c r="M451" s="241"/>
      <c r="N451" s="258"/>
      <c r="O451" s="240"/>
      <c r="P451" s="240"/>
      <c r="Q451" s="258"/>
      <c r="R451" s="274">
        <f>SUMIF(Physics!$B$4:$B$1000,$C451,Physics!$C$4:$C$1000)+SUMIF(IITPhysics!$B$4:$B$1000,$C451,IITPhysics!$C$4:$C$1000)+SUMIF(Chem!$B$4:$B$1000,$C451,Chem!$C$4:$C$1000)+SUMIF(IITChem!$B$4:$B$1000,$C451,IITChem!$C$4:$C$1000)+SUMIF(Maths!$B$4:$B$1000,$C451,Maths!$C$4:$C$1000)+SUMIF(IITMaths!$B$4:$B$1000,$C451,IITMaths!$C$4:$C$1000)+SUMIF(Bio!$B$4:$B$1000,$C451,Bio!$C$4:$C$1000)+SUMIF(FourthLecture!$B$4:$B$1000,$C451,FourthLecture!$C$4:$C$1000)+SUMIF(OtherSubjects!$B$4:$B$1000,$C451,OtherSubjects!$C$4:$C$1000)</f>
        <v>0</v>
      </c>
      <c r="S451" s="269">
        <f>SUMIF(Physics!$P$4:$P$1000,$C451,Physics!$Q$4:$Q$1000)+SUMIF(IITPhysics!$P$4:$P$1000,$C451,IITPhysics!$Q$4:$Q$1000)+SUMIF(Chem!$P$4:$P$1000,$C451,Chem!$Q$4:$Q$1000)+SUMIF(IITChem!$P$4:$P$1000,$C451,IITChem!$Q$4:$Q$1000)+SUMIF(Maths!$P$4:$P$1000,$C451,Maths!$Q$4:$Q$1000)+SUMIF(IITMaths!$P$4:$P$1000,$C451,IITMaths!$Q$4:$Q$1000)+SUMIF(Bio!$P$4:$P$1000,$C451,Bio!$Q$4:$Q$1000)+SUMIF(FourthLecture!$P$4:$P$1000,$C451,FourthLecture!$Q$4:$Q$1000)+SUMIF(OtherSubjects!$P$4:$P$1000,$C451,OtherSubjects!$Q$4:$Q$1000)</f>
        <v>0</v>
      </c>
    </row>
    <row r="452" spans="1:19">
      <c r="A452" s="239">
        <v>448</v>
      </c>
      <c r="B452" s="240" t="s">
        <v>690</v>
      </c>
      <c r="C452" s="240"/>
      <c r="D452" s="241"/>
      <c r="E452" s="241"/>
      <c r="F452" s="241"/>
      <c r="G452" s="241"/>
      <c r="H452" s="241"/>
      <c r="I452" s="241"/>
      <c r="J452" s="260"/>
      <c r="K452" s="241"/>
      <c r="L452" s="241"/>
      <c r="M452" s="241"/>
      <c r="N452" s="258"/>
      <c r="O452" s="240"/>
      <c r="P452" s="240"/>
      <c r="Q452" s="258"/>
      <c r="R452" s="274">
        <f>SUMIF(Physics!$B$4:$B$1000,$C452,Physics!$C$4:$C$1000)+SUMIF(IITPhysics!$B$4:$B$1000,$C452,IITPhysics!$C$4:$C$1000)+SUMIF(Chem!$B$4:$B$1000,$C452,Chem!$C$4:$C$1000)+SUMIF(IITChem!$B$4:$B$1000,$C452,IITChem!$C$4:$C$1000)+SUMIF(Maths!$B$4:$B$1000,$C452,Maths!$C$4:$C$1000)+SUMIF(IITMaths!$B$4:$B$1000,$C452,IITMaths!$C$4:$C$1000)+SUMIF(Bio!$B$4:$B$1000,$C452,Bio!$C$4:$C$1000)+SUMIF(FourthLecture!$B$4:$B$1000,$C452,FourthLecture!$C$4:$C$1000)+SUMIF(OtherSubjects!$B$4:$B$1000,$C452,OtherSubjects!$C$4:$C$1000)</f>
        <v>0</v>
      </c>
      <c r="S452" s="269">
        <f>SUMIF(Physics!$P$4:$P$1000,$C452,Physics!$Q$4:$Q$1000)+SUMIF(IITPhysics!$P$4:$P$1000,$C452,IITPhysics!$Q$4:$Q$1000)+SUMIF(Chem!$P$4:$P$1000,$C452,Chem!$Q$4:$Q$1000)+SUMIF(IITChem!$P$4:$P$1000,$C452,IITChem!$Q$4:$Q$1000)+SUMIF(Maths!$P$4:$P$1000,$C452,Maths!$Q$4:$Q$1000)+SUMIF(IITMaths!$P$4:$P$1000,$C452,IITMaths!$Q$4:$Q$1000)+SUMIF(Bio!$P$4:$P$1000,$C452,Bio!$Q$4:$Q$1000)+SUMIF(FourthLecture!$P$4:$P$1000,$C452,FourthLecture!$Q$4:$Q$1000)+SUMIF(OtherSubjects!$P$4:$P$1000,$C452,OtherSubjects!$Q$4:$Q$1000)</f>
        <v>0</v>
      </c>
    </row>
    <row r="453" spans="1:19">
      <c r="A453" s="239">
        <v>449</v>
      </c>
      <c r="B453" s="240" t="s">
        <v>691</v>
      </c>
      <c r="C453" s="240"/>
      <c r="D453" s="241"/>
      <c r="E453" s="241"/>
      <c r="F453" s="241"/>
      <c r="G453" s="241"/>
      <c r="H453" s="241"/>
      <c r="I453" s="241"/>
      <c r="J453" s="260"/>
      <c r="K453" s="241"/>
      <c r="L453" s="241"/>
      <c r="M453" s="241"/>
      <c r="N453" s="258"/>
      <c r="O453" s="240"/>
      <c r="P453" s="240"/>
      <c r="Q453" s="258"/>
      <c r="R453" s="274">
        <f>SUMIF(Physics!$B$4:$B$1000,$C453,Physics!$C$4:$C$1000)+SUMIF(IITPhysics!$B$4:$B$1000,$C453,IITPhysics!$C$4:$C$1000)+SUMIF(Chem!$B$4:$B$1000,$C453,Chem!$C$4:$C$1000)+SUMIF(IITChem!$B$4:$B$1000,$C453,IITChem!$C$4:$C$1000)+SUMIF(Maths!$B$4:$B$1000,$C453,Maths!$C$4:$C$1000)+SUMIF(IITMaths!$B$4:$B$1000,$C453,IITMaths!$C$4:$C$1000)+SUMIF(Bio!$B$4:$B$1000,$C453,Bio!$C$4:$C$1000)+SUMIF(FourthLecture!$B$4:$B$1000,$C453,FourthLecture!$C$4:$C$1000)+SUMIF(OtherSubjects!$B$4:$B$1000,$C453,OtherSubjects!$C$4:$C$1000)</f>
        <v>0</v>
      </c>
      <c r="S453" s="269">
        <f>SUMIF(Physics!$P$4:$P$1000,$C453,Physics!$Q$4:$Q$1000)+SUMIF(IITPhysics!$P$4:$P$1000,$C453,IITPhysics!$Q$4:$Q$1000)+SUMIF(Chem!$P$4:$P$1000,$C453,Chem!$Q$4:$Q$1000)+SUMIF(IITChem!$P$4:$P$1000,$C453,IITChem!$Q$4:$Q$1000)+SUMIF(Maths!$P$4:$P$1000,$C453,Maths!$Q$4:$Q$1000)+SUMIF(IITMaths!$P$4:$P$1000,$C453,IITMaths!$Q$4:$Q$1000)+SUMIF(Bio!$P$4:$P$1000,$C453,Bio!$Q$4:$Q$1000)+SUMIF(FourthLecture!$P$4:$P$1000,$C453,FourthLecture!$Q$4:$Q$1000)+SUMIF(OtherSubjects!$P$4:$P$1000,$C453,OtherSubjects!$Q$4:$Q$1000)</f>
        <v>0</v>
      </c>
    </row>
    <row r="454" spans="1:19">
      <c r="A454" s="239">
        <v>450</v>
      </c>
      <c r="B454" s="240" t="s">
        <v>692</v>
      </c>
      <c r="C454" s="240"/>
      <c r="D454" s="241"/>
      <c r="E454" s="241"/>
      <c r="F454" s="241"/>
      <c r="G454" s="241"/>
      <c r="H454" s="241"/>
      <c r="I454" s="241"/>
      <c r="J454" s="260"/>
      <c r="K454" s="241"/>
      <c r="L454" s="241"/>
      <c r="M454" s="241"/>
      <c r="N454" s="258"/>
      <c r="O454" s="240"/>
      <c r="P454" s="240"/>
      <c r="Q454" s="258"/>
      <c r="R454" s="274">
        <f>SUMIF(Physics!$B$4:$B$1000,$C454,Physics!$C$4:$C$1000)+SUMIF(IITPhysics!$B$4:$B$1000,$C454,IITPhysics!$C$4:$C$1000)+SUMIF(Chem!$B$4:$B$1000,$C454,Chem!$C$4:$C$1000)+SUMIF(IITChem!$B$4:$B$1000,$C454,IITChem!$C$4:$C$1000)+SUMIF(Maths!$B$4:$B$1000,$C454,Maths!$C$4:$C$1000)+SUMIF(IITMaths!$B$4:$B$1000,$C454,IITMaths!$C$4:$C$1000)+SUMIF(Bio!$B$4:$B$1000,$C454,Bio!$C$4:$C$1000)+SUMIF(FourthLecture!$B$4:$B$1000,$C454,FourthLecture!$C$4:$C$1000)+SUMIF(OtherSubjects!$B$4:$B$1000,$C454,OtherSubjects!$C$4:$C$1000)</f>
        <v>0</v>
      </c>
      <c r="S454" s="269">
        <f>SUMIF(Physics!$P$4:$P$1000,$C454,Physics!$Q$4:$Q$1000)+SUMIF(IITPhysics!$P$4:$P$1000,$C454,IITPhysics!$Q$4:$Q$1000)+SUMIF(Chem!$P$4:$P$1000,$C454,Chem!$Q$4:$Q$1000)+SUMIF(IITChem!$P$4:$P$1000,$C454,IITChem!$Q$4:$Q$1000)+SUMIF(Maths!$P$4:$P$1000,$C454,Maths!$Q$4:$Q$1000)+SUMIF(IITMaths!$P$4:$P$1000,$C454,IITMaths!$Q$4:$Q$1000)+SUMIF(Bio!$P$4:$P$1000,$C454,Bio!$Q$4:$Q$1000)+SUMIF(FourthLecture!$P$4:$P$1000,$C454,FourthLecture!$Q$4:$Q$1000)+SUMIF(OtherSubjects!$P$4:$P$1000,$C454,OtherSubjects!$Q$4:$Q$1000)</f>
        <v>0</v>
      </c>
    </row>
    <row r="455" spans="1:19">
      <c r="A455" s="239">
        <v>451</v>
      </c>
      <c r="B455" s="240" t="s">
        <v>693</v>
      </c>
      <c r="C455" s="240"/>
      <c r="D455" s="241"/>
      <c r="E455" s="241"/>
      <c r="F455" s="241"/>
      <c r="G455" s="241"/>
      <c r="H455" s="241"/>
      <c r="I455" s="241"/>
      <c r="J455" s="260"/>
      <c r="K455" s="241"/>
      <c r="L455" s="241"/>
      <c r="M455" s="241"/>
      <c r="N455" s="258"/>
      <c r="O455" s="240"/>
      <c r="P455" s="240"/>
      <c r="Q455" s="258"/>
      <c r="R455" s="274">
        <f>SUMIF(Physics!$B$4:$B$1000,$C455,Physics!$C$4:$C$1000)+SUMIF(IITPhysics!$B$4:$B$1000,$C455,IITPhysics!$C$4:$C$1000)+SUMIF(Chem!$B$4:$B$1000,$C455,Chem!$C$4:$C$1000)+SUMIF(IITChem!$B$4:$B$1000,$C455,IITChem!$C$4:$C$1000)+SUMIF(Maths!$B$4:$B$1000,$C455,Maths!$C$4:$C$1000)+SUMIF(IITMaths!$B$4:$B$1000,$C455,IITMaths!$C$4:$C$1000)+SUMIF(Bio!$B$4:$B$1000,$C455,Bio!$C$4:$C$1000)+SUMIF(FourthLecture!$B$4:$B$1000,$C455,FourthLecture!$C$4:$C$1000)+SUMIF(OtherSubjects!$B$4:$B$1000,$C455,OtherSubjects!$C$4:$C$1000)</f>
        <v>0</v>
      </c>
      <c r="S455" s="269">
        <f>SUMIF(Physics!$P$4:$P$1000,$C455,Physics!$Q$4:$Q$1000)+SUMIF(IITPhysics!$P$4:$P$1000,$C455,IITPhysics!$Q$4:$Q$1000)+SUMIF(Chem!$P$4:$P$1000,$C455,Chem!$Q$4:$Q$1000)+SUMIF(IITChem!$P$4:$P$1000,$C455,IITChem!$Q$4:$Q$1000)+SUMIF(Maths!$P$4:$P$1000,$C455,Maths!$Q$4:$Q$1000)+SUMIF(IITMaths!$P$4:$P$1000,$C455,IITMaths!$Q$4:$Q$1000)+SUMIF(Bio!$P$4:$P$1000,$C455,Bio!$Q$4:$Q$1000)+SUMIF(FourthLecture!$P$4:$P$1000,$C455,FourthLecture!$Q$4:$Q$1000)+SUMIF(OtherSubjects!$P$4:$P$1000,$C455,OtherSubjects!$Q$4:$Q$1000)</f>
        <v>0</v>
      </c>
    </row>
    <row r="456" spans="1:19">
      <c r="A456" s="239">
        <v>452</v>
      </c>
      <c r="B456" s="240" t="s">
        <v>694</v>
      </c>
      <c r="C456" s="240"/>
      <c r="D456" s="241"/>
      <c r="E456" s="241"/>
      <c r="F456" s="241"/>
      <c r="G456" s="241"/>
      <c r="H456" s="241"/>
      <c r="I456" s="241"/>
      <c r="J456" s="260"/>
      <c r="K456" s="241"/>
      <c r="L456" s="241"/>
      <c r="M456" s="241"/>
      <c r="N456" s="258"/>
      <c r="O456" s="240"/>
      <c r="P456" s="240"/>
      <c r="Q456" s="258"/>
      <c r="R456" s="274">
        <f>SUMIF(Physics!$B$4:$B$1000,$C456,Physics!$C$4:$C$1000)+SUMIF(IITPhysics!$B$4:$B$1000,$C456,IITPhysics!$C$4:$C$1000)+SUMIF(Chem!$B$4:$B$1000,$C456,Chem!$C$4:$C$1000)+SUMIF(IITChem!$B$4:$B$1000,$C456,IITChem!$C$4:$C$1000)+SUMIF(Maths!$B$4:$B$1000,$C456,Maths!$C$4:$C$1000)+SUMIF(IITMaths!$B$4:$B$1000,$C456,IITMaths!$C$4:$C$1000)+SUMIF(Bio!$B$4:$B$1000,$C456,Bio!$C$4:$C$1000)+SUMIF(FourthLecture!$B$4:$B$1000,$C456,FourthLecture!$C$4:$C$1000)+SUMIF(OtherSubjects!$B$4:$B$1000,$C456,OtherSubjects!$C$4:$C$1000)</f>
        <v>0</v>
      </c>
      <c r="S456" s="269">
        <f>SUMIF(Physics!$P$4:$P$1000,$C456,Physics!$Q$4:$Q$1000)+SUMIF(IITPhysics!$P$4:$P$1000,$C456,IITPhysics!$Q$4:$Q$1000)+SUMIF(Chem!$P$4:$P$1000,$C456,Chem!$Q$4:$Q$1000)+SUMIF(IITChem!$P$4:$P$1000,$C456,IITChem!$Q$4:$Q$1000)+SUMIF(Maths!$P$4:$P$1000,$C456,Maths!$Q$4:$Q$1000)+SUMIF(IITMaths!$P$4:$P$1000,$C456,IITMaths!$Q$4:$Q$1000)+SUMIF(Bio!$P$4:$P$1000,$C456,Bio!$Q$4:$Q$1000)+SUMIF(FourthLecture!$P$4:$P$1000,$C456,FourthLecture!$Q$4:$Q$1000)+SUMIF(OtherSubjects!$P$4:$P$1000,$C456,OtherSubjects!$Q$4:$Q$1000)</f>
        <v>0</v>
      </c>
    </row>
    <row r="457" spans="1:19">
      <c r="A457" s="239">
        <v>453</v>
      </c>
      <c r="B457" s="240" t="s">
        <v>695</v>
      </c>
      <c r="C457" s="240"/>
      <c r="D457" s="241"/>
      <c r="E457" s="241"/>
      <c r="F457" s="241"/>
      <c r="G457" s="241"/>
      <c r="H457" s="241"/>
      <c r="I457" s="241"/>
      <c r="J457" s="260"/>
      <c r="K457" s="241"/>
      <c r="L457" s="241"/>
      <c r="M457" s="241"/>
      <c r="N457" s="258"/>
      <c r="O457" s="240"/>
      <c r="P457" s="240"/>
      <c r="Q457" s="258"/>
      <c r="R457" s="274">
        <f>SUMIF(Physics!$B$4:$B$1000,$C457,Physics!$C$4:$C$1000)+SUMIF(IITPhysics!$B$4:$B$1000,$C457,IITPhysics!$C$4:$C$1000)+SUMIF(Chem!$B$4:$B$1000,$C457,Chem!$C$4:$C$1000)+SUMIF(IITChem!$B$4:$B$1000,$C457,IITChem!$C$4:$C$1000)+SUMIF(Maths!$B$4:$B$1000,$C457,Maths!$C$4:$C$1000)+SUMIF(IITMaths!$B$4:$B$1000,$C457,IITMaths!$C$4:$C$1000)+SUMIF(Bio!$B$4:$B$1000,$C457,Bio!$C$4:$C$1000)+SUMIF(FourthLecture!$B$4:$B$1000,$C457,FourthLecture!$C$4:$C$1000)+SUMIF(OtherSubjects!$B$4:$B$1000,$C457,OtherSubjects!$C$4:$C$1000)</f>
        <v>0</v>
      </c>
      <c r="S457" s="269">
        <f>SUMIF(Physics!$P$4:$P$1000,$C457,Physics!$Q$4:$Q$1000)+SUMIF(IITPhysics!$P$4:$P$1000,$C457,IITPhysics!$Q$4:$Q$1000)+SUMIF(Chem!$P$4:$P$1000,$C457,Chem!$Q$4:$Q$1000)+SUMIF(IITChem!$P$4:$P$1000,$C457,IITChem!$Q$4:$Q$1000)+SUMIF(Maths!$P$4:$P$1000,$C457,Maths!$Q$4:$Q$1000)+SUMIF(IITMaths!$P$4:$P$1000,$C457,IITMaths!$Q$4:$Q$1000)+SUMIF(Bio!$P$4:$P$1000,$C457,Bio!$Q$4:$Q$1000)+SUMIF(FourthLecture!$P$4:$P$1000,$C457,FourthLecture!$Q$4:$Q$1000)+SUMIF(OtherSubjects!$P$4:$P$1000,$C457,OtherSubjects!$Q$4:$Q$1000)</f>
        <v>0</v>
      </c>
    </row>
    <row r="458" spans="1:19">
      <c r="A458" s="239">
        <v>454</v>
      </c>
      <c r="B458" s="240" t="s">
        <v>696</v>
      </c>
      <c r="C458" s="240"/>
      <c r="D458" s="241"/>
      <c r="E458" s="241"/>
      <c r="F458" s="241"/>
      <c r="G458" s="241"/>
      <c r="H458" s="241"/>
      <c r="I458" s="241"/>
      <c r="J458" s="260"/>
      <c r="K458" s="241"/>
      <c r="L458" s="241"/>
      <c r="M458" s="241"/>
      <c r="N458" s="258"/>
      <c r="O458" s="240"/>
      <c r="P458" s="240"/>
      <c r="Q458" s="258"/>
      <c r="R458" s="274">
        <f>SUMIF(Physics!$B$4:$B$1000,$C458,Physics!$C$4:$C$1000)+SUMIF(IITPhysics!$B$4:$B$1000,$C458,IITPhysics!$C$4:$C$1000)+SUMIF(Chem!$B$4:$B$1000,$C458,Chem!$C$4:$C$1000)+SUMIF(IITChem!$B$4:$B$1000,$C458,IITChem!$C$4:$C$1000)+SUMIF(Maths!$B$4:$B$1000,$C458,Maths!$C$4:$C$1000)+SUMIF(IITMaths!$B$4:$B$1000,$C458,IITMaths!$C$4:$C$1000)+SUMIF(Bio!$B$4:$B$1000,$C458,Bio!$C$4:$C$1000)+SUMIF(FourthLecture!$B$4:$B$1000,$C458,FourthLecture!$C$4:$C$1000)+SUMIF(OtherSubjects!$B$4:$B$1000,$C458,OtherSubjects!$C$4:$C$1000)</f>
        <v>0</v>
      </c>
      <c r="S458" s="269">
        <f>SUMIF(Physics!$P$4:$P$1000,$C458,Physics!$Q$4:$Q$1000)+SUMIF(IITPhysics!$P$4:$P$1000,$C458,IITPhysics!$Q$4:$Q$1000)+SUMIF(Chem!$P$4:$P$1000,$C458,Chem!$Q$4:$Q$1000)+SUMIF(IITChem!$P$4:$P$1000,$C458,IITChem!$Q$4:$Q$1000)+SUMIF(Maths!$P$4:$P$1000,$C458,Maths!$Q$4:$Q$1000)+SUMIF(IITMaths!$P$4:$P$1000,$C458,IITMaths!$Q$4:$Q$1000)+SUMIF(Bio!$P$4:$P$1000,$C458,Bio!$Q$4:$Q$1000)+SUMIF(FourthLecture!$P$4:$P$1000,$C458,FourthLecture!$Q$4:$Q$1000)+SUMIF(OtherSubjects!$P$4:$P$1000,$C458,OtherSubjects!$Q$4:$Q$1000)</f>
        <v>0</v>
      </c>
    </row>
    <row r="459" spans="1:19">
      <c r="A459" s="239">
        <v>455</v>
      </c>
      <c r="B459" s="240" t="s">
        <v>697</v>
      </c>
      <c r="C459" s="240"/>
      <c r="D459" s="241"/>
      <c r="E459" s="241"/>
      <c r="F459" s="241"/>
      <c r="G459" s="241"/>
      <c r="H459" s="241"/>
      <c r="I459" s="241"/>
      <c r="J459" s="260"/>
      <c r="K459" s="241"/>
      <c r="L459" s="241"/>
      <c r="M459" s="241"/>
      <c r="N459" s="258"/>
      <c r="O459" s="240"/>
      <c r="P459" s="240"/>
      <c r="Q459" s="258"/>
      <c r="R459" s="274">
        <f>SUMIF(Physics!$B$4:$B$1000,$C459,Physics!$C$4:$C$1000)+SUMIF(IITPhysics!$B$4:$B$1000,$C459,IITPhysics!$C$4:$C$1000)+SUMIF(Chem!$B$4:$B$1000,$C459,Chem!$C$4:$C$1000)+SUMIF(IITChem!$B$4:$B$1000,$C459,IITChem!$C$4:$C$1000)+SUMIF(Maths!$B$4:$B$1000,$C459,Maths!$C$4:$C$1000)+SUMIF(IITMaths!$B$4:$B$1000,$C459,IITMaths!$C$4:$C$1000)+SUMIF(Bio!$B$4:$B$1000,$C459,Bio!$C$4:$C$1000)+SUMIF(FourthLecture!$B$4:$B$1000,$C459,FourthLecture!$C$4:$C$1000)+SUMIF(OtherSubjects!$B$4:$B$1000,$C459,OtherSubjects!$C$4:$C$1000)</f>
        <v>0</v>
      </c>
      <c r="S459" s="269">
        <f>SUMIF(Physics!$P$4:$P$1000,$C459,Physics!$Q$4:$Q$1000)+SUMIF(IITPhysics!$P$4:$P$1000,$C459,IITPhysics!$Q$4:$Q$1000)+SUMIF(Chem!$P$4:$P$1000,$C459,Chem!$Q$4:$Q$1000)+SUMIF(IITChem!$P$4:$P$1000,$C459,IITChem!$Q$4:$Q$1000)+SUMIF(Maths!$P$4:$P$1000,$C459,Maths!$Q$4:$Q$1000)+SUMIF(IITMaths!$P$4:$P$1000,$C459,IITMaths!$Q$4:$Q$1000)+SUMIF(Bio!$P$4:$P$1000,$C459,Bio!$Q$4:$Q$1000)+SUMIF(FourthLecture!$P$4:$P$1000,$C459,FourthLecture!$Q$4:$Q$1000)+SUMIF(OtherSubjects!$P$4:$P$1000,$C459,OtherSubjects!$Q$4:$Q$1000)</f>
        <v>0</v>
      </c>
    </row>
    <row r="460" spans="1:19">
      <c r="A460" s="239">
        <v>456</v>
      </c>
      <c r="B460" s="240" t="s">
        <v>698</v>
      </c>
      <c r="C460" s="240"/>
      <c r="D460" s="241"/>
      <c r="E460" s="241"/>
      <c r="F460" s="241"/>
      <c r="G460" s="241"/>
      <c r="H460" s="241"/>
      <c r="I460" s="241"/>
      <c r="J460" s="260"/>
      <c r="K460" s="241"/>
      <c r="L460" s="241"/>
      <c r="M460" s="241"/>
      <c r="N460" s="258"/>
      <c r="O460" s="240"/>
      <c r="P460" s="240"/>
      <c r="Q460" s="258"/>
      <c r="R460" s="274">
        <f>SUMIF(Physics!$B$4:$B$1000,$C460,Physics!$C$4:$C$1000)+SUMIF(IITPhysics!$B$4:$B$1000,$C460,IITPhysics!$C$4:$C$1000)+SUMIF(Chem!$B$4:$B$1000,$C460,Chem!$C$4:$C$1000)+SUMIF(IITChem!$B$4:$B$1000,$C460,IITChem!$C$4:$C$1000)+SUMIF(Maths!$B$4:$B$1000,$C460,Maths!$C$4:$C$1000)+SUMIF(IITMaths!$B$4:$B$1000,$C460,IITMaths!$C$4:$C$1000)+SUMIF(Bio!$B$4:$B$1000,$C460,Bio!$C$4:$C$1000)+SUMIF(FourthLecture!$B$4:$B$1000,$C460,FourthLecture!$C$4:$C$1000)+SUMIF(OtherSubjects!$B$4:$B$1000,$C460,OtherSubjects!$C$4:$C$1000)</f>
        <v>0</v>
      </c>
      <c r="S460" s="269">
        <f>SUMIF(Physics!$P$4:$P$1000,$C460,Physics!$Q$4:$Q$1000)+SUMIF(IITPhysics!$P$4:$P$1000,$C460,IITPhysics!$Q$4:$Q$1000)+SUMIF(Chem!$P$4:$P$1000,$C460,Chem!$Q$4:$Q$1000)+SUMIF(IITChem!$P$4:$P$1000,$C460,IITChem!$Q$4:$Q$1000)+SUMIF(Maths!$P$4:$P$1000,$C460,Maths!$Q$4:$Q$1000)+SUMIF(IITMaths!$P$4:$P$1000,$C460,IITMaths!$Q$4:$Q$1000)+SUMIF(Bio!$P$4:$P$1000,$C460,Bio!$Q$4:$Q$1000)+SUMIF(FourthLecture!$P$4:$P$1000,$C460,FourthLecture!$Q$4:$Q$1000)+SUMIF(OtherSubjects!$P$4:$P$1000,$C460,OtherSubjects!$Q$4:$Q$1000)</f>
        <v>0</v>
      </c>
    </row>
    <row r="461" spans="1:19">
      <c r="A461" s="239">
        <v>457</v>
      </c>
      <c r="B461" s="240" t="s">
        <v>699</v>
      </c>
      <c r="C461" s="240"/>
      <c r="D461" s="241"/>
      <c r="E461" s="241"/>
      <c r="F461" s="241"/>
      <c r="G461" s="241"/>
      <c r="H461" s="241"/>
      <c r="I461" s="241"/>
      <c r="J461" s="260"/>
      <c r="K461" s="241"/>
      <c r="L461" s="241"/>
      <c r="M461" s="241"/>
      <c r="N461" s="258"/>
      <c r="O461" s="240"/>
      <c r="P461" s="240"/>
      <c r="Q461" s="258"/>
      <c r="R461" s="274">
        <f>SUMIF(Physics!$B$4:$B$1000,$C461,Physics!$C$4:$C$1000)+SUMIF(IITPhysics!$B$4:$B$1000,$C461,IITPhysics!$C$4:$C$1000)+SUMIF(Chem!$B$4:$B$1000,$C461,Chem!$C$4:$C$1000)+SUMIF(IITChem!$B$4:$B$1000,$C461,IITChem!$C$4:$C$1000)+SUMIF(Maths!$B$4:$B$1000,$C461,Maths!$C$4:$C$1000)+SUMIF(IITMaths!$B$4:$B$1000,$C461,IITMaths!$C$4:$C$1000)+SUMIF(Bio!$B$4:$B$1000,$C461,Bio!$C$4:$C$1000)+SUMIF(FourthLecture!$B$4:$B$1000,$C461,FourthLecture!$C$4:$C$1000)+SUMIF(OtherSubjects!$B$4:$B$1000,$C461,OtherSubjects!$C$4:$C$1000)</f>
        <v>0</v>
      </c>
      <c r="S461" s="269">
        <f>SUMIF(Physics!$P$4:$P$1000,$C461,Physics!$Q$4:$Q$1000)+SUMIF(IITPhysics!$P$4:$P$1000,$C461,IITPhysics!$Q$4:$Q$1000)+SUMIF(Chem!$P$4:$P$1000,$C461,Chem!$Q$4:$Q$1000)+SUMIF(IITChem!$P$4:$P$1000,$C461,IITChem!$Q$4:$Q$1000)+SUMIF(Maths!$P$4:$P$1000,$C461,Maths!$Q$4:$Q$1000)+SUMIF(IITMaths!$P$4:$P$1000,$C461,IITMaths!$Q$4:$Q$1000)+SUMIF(Bio!$P$4:$P$1000,$C461,Bio!$Q$4:$Q$1000)+SUMIF(FourthLecture!$P$4:$P$1000,$C461,FourthLecture!$Q$4:$Q$1000)+SUMIF(OtherSubjects!$P$4:$P$1000,$C461,OtherSubjects!$Q$4:$Q$1000)</f>
        <v>0</v>
      </c>
    </row>
    <row r="462" spans="1:19">
      <c r="A462" s="239">
        <v>458</v>
      </c>
      <c r="B462" s="240" t="s">
        <v>700</v>
      </c>
      <c r="C462" s="240"/>
      <c r="D462" s="241"/>
      <c r="E462" s="241"/>
      <c r="F462" s="241"/>
      <c r="G462" s="241"/>
      <c r="H462" s="241"/>
      <c r="I462" s="241"/>
      <c r="J462" s="260"/>
      <c r="K462" s="241"/>
      <c r="L462" s="241"/>
      <c r="M462" s="241"/>
      <c r="N462" s="258"/>
      <c r="O462" s="240"/>
      <c r="P462" s="240"/>
      <c r="Q462" s="258"/>
      <c r="R462" s="274">
        <f>SUMIF(Physics!$B$4:$B$1000,$C462,Physics!$C$4:$C$1000)+SUMIF(IITPhysics!$B$4:$B$1000,$C462,IITPhysics!$C$4:$C$1000)+SUMIF(Chem!$B$4:$B$1000,$C462,Chem!$C$4:$C$1000)+SUMIF(IITChem!$B$4:$B$1000,$C462,IITChem!$C$4:$C$1000)+SUMIF(Maths!$B$4:$B$1000,$C462,Maths!$C$4:$C$1000)+SUMIF(IITMaths!$B$4:$B$1000,$C462,IITMaths!$C$4:$C$1000)+SUMIF(Bio!$B$4:$B$1000,$C462,Bio!$C$4:$C$1000)+SUMIF(FourthLecture!$B$4:$B$1000,$C462,FourthLecture!$C$4:$C$1000)+SUMIF(OtherSubjects!$B$4:$B$1000,$C462,OtherSubjects!$C$4:$C$1000)</f>
        <v>0</v>
      </c>
      <c r="S462" s="269">
        <f>SUMIF(Physics!$P$4:$P$1000,$C462,Physics!$Q$4:$Q$1000)+SUMIF(IITPhysics!$P$4:$P$1000,$C462,IITPhysics!$Q$4:$Q$1000)+SUMIF(Chem!$P$4:$P$1000,$C462,Chem!$Q$4:$Q$1000)+SUMIF(IITChem!$P$4:$P$1000,$C462,IITChem!$Q$4:$Q$1000)+SUMIF(Maths!$P$4:$P$1000,$C462,Maths!$Q$4:$Q$1000)+SUMIF(IITMaths!$P$4:$P$1000,$C462,IITMaths!$Q$4:$Q$1000)+SUMIF(Bio!$P$4:$P$1000,$C462,Bio!$Q$4:$Q$1000)+SUMIF(FourthLecture!$P$4:$P$1000,$C462,FourthLecture!$Q$4:$Q$1000)+SUMIF(OtherSubjects!$P$4:$P$1000,$C462,OtherSubjects!$Q$4:$Q$1000)</f>
        <v>0</v>
      </c>
    </row>
    <row r="463" spans="1:19">
      <c r="A463" s="239">
        <v>459</v>
      </c>
      <c r="B463" s="240" t="s">
        <v>701</v>
      </c>
      <c r="C463" s="240"/>
      <c r="D463" s="241"/>
      <c r="E463" s="241"/>
      <c r="F463" s="241"/>
      <c r="G463" s="241"/>
      <c r="H463" s="241"/>
      <c r="I463" s="241"/>
      <c r="J463" s="260"/>
      <c r="K463" s="241"/>
      <c r="L463" s="241"/>
      <c r="M463" s="241"/>
      <c r="N463" s="258"/>
      <c r="O463" s="240"/>
      <c r="P463" s="240"/>
      <c r="Q463" s="258"/>
      <c r="R463" s="274">
        <f>SUMIF(Physics!$B$4:$B$1000,$C463,Physics!$C$4:$C$1000)+SUMIF(IITPhysics!$B$4:$B$1000,$C463,IITPhysics!$C$4:$C$1000)+SUMIF(Chem!$B$4:$B$1000,$C463,Chem!$C$4:$C$1000)+SUMIF(IITChem!$B$4:$B$1000,$C463,IITChem!$C$4:$C$1000)+SUMIF(Maths!$B$4:$B$1000,$C463,Maths!$C$4:$C$1000)+SUMIF(IITMaths!$B$4:$B$1000,$C463,IITMaths!$C$4:$C$1000)+SUMIF(Bio!$B$4:$B$1000,$C463,Bio!$C$4:$C$1000)+SUMIF(FourthLecture!$B$4:$B$1000,$C463,FourthLecture!$C$4:$C$1000)+SUMIF(OtherSubjects!$B$4:$B$1000,$C463,OtherSubjects!$C$4:$C$1000)</f>
        <v>0</v>
      </c>
      <c r="S463" s="269">
        <f>SUMIF(Physics!$P$4:$P$1000,$C463,Physics!$Q$4:$Q$1000)+SUMIF(IITPhysics!$P$4:$P$1000,$C463,IITPhysics!$Q$4:$Q$1000)+SUMIF(Chem!$P$4:$P$1000,$C463,Chem!$Q$4:$Q$1000)+SUMIF(IITChem!$P$4:$P$1000,$C463,IITChem!$Q$4:$Q$1000)+SUMIF(Maths!$P$4:$P$1000,$C463,Maths!$Q$4:$Q$1000)+SUMIF(IITMaths!$P$4:$P$1000,$C463,IITMaths!$Q$4:$Q$1000)+SUMIF(Bio!$P$4:$P$1000,$C463,Bio!$Q$4:$Q$1000)+SUMIF(FourthLecture!$P$4:$P$1000,$C463,FourthLecture!$Q$4:$Q$1000)+SUMIF(OtherSubjects!$P$4:$P$1000,$C463,OtherSubjects!$Q$4:$Q$1000)</f>
        <v>0</v>
      </c>
    </row>
    <row r="464" spans="1:19">
      <c r="A464" s="239">
        <v>460</v>
      </c>
      <c r="B464" s="240" t="s">
        <v>702</v>
      </c>
      <c r="C464" s="240"/>
      <c r="D464" s="241"/>
      <c r="E464" s="241"/>
      <c r="F464" s="241"/>
      <c r="G464" s="241"/>
      <c r="H464" s="241"/>
      <c r="I464" s="241"/>
      <c r="J464" s="260"/>
      <c r="K464" s="241"/>
      <c r="L464" s="241"/>
      <c r="M464" s="241"/>
      <c r="N464" s="258"/>
      <c r="O464" s="240"/>
      <c r="P464" s="240"/>
      <c r="Q464" s="258"/>
      <c r="R464" s="274">
        <f>SUMIF(Physics!$B$4:$B$1000,$C464,Physics!$C$4:$C$1000)+SUMIF(IITPhysics!$B$4:$B$1000,$C464,IITPhysics!$C$4:$C$1000)+SUMIF(Chem!$B$4:$B$1000,$C464,Chem!$C$4:$C$1000)+SUMIF(IITChem!$B$4:$B$1000,$C464,IITChem!$C$4:$C$1000)+SUMIF(Maths!$B$4:$B$1000,$C464,Maths!$C$4:$C$1000)+SUMIF(IITMaths!$B$4:$B$1000,$C464,IITMaths!$C$4:$C$1000)+SUMIF(Bio!$B$4:$B$1000,$C464,Bio!$C$4:$C$1000)+SUMIF(FourthLecture!$B$4:$B$1000,$C464,FourthLecture!$C$4:$C$1000)+SUMIF(OtherSubjects!$B$4:$B$1000,$C464,OtherSubjects!$C$4:$C$1000)</f>
        <v>0</v>
      </c>
      <c r="S464" s="269">
        <f>SUMIF(Physics!$P$4:$P$1000,$C464,Physics!$Q$4:$Q$1000)+SUMIF(IITPhysics!$P$4:$P$1000,$C464,IITPhysics!$Q$4:$Q$1000)+SUMIF(Chem!$P$4:$P$1000,$C464,Chem!$Q$4:$Q$1000)+SUMIF(IITChem!$P$4:$P$1000,$C464,IITChem!$Q$4:$Q$1000)+SUMIF(Maths!$P$4:$P$1000,$C464,Maths!$Q$4:$Q$1000)+SUMIF(IITMaths!$P$4:$P$1000,$C464,IITMaths!$Q$4:$Q$1000)+SUMIF(Bio!$P$4:$P$1000,$C464,Bio!$Q$4:$Q$1000)+SUMIF(FourthLecture!$P$4:$P$1000,$C464,FourthLecture!$Q$4:$Q$1000)+SUMIF(OtherSubjects!$P$4:$P$1000,$C464,OtherSubjects!$Q$4:$Q$1000)</f>
        <v>0</v>
      </c>
    </row>
    <row r="465" spans="1:19">
      <c r="A465" s="239">
        <v>461</v>
      </c>
      <c r="B465" s="240" t="s">
        <v>703</v>
      </c>
      <c r="C465" s="240"/>
      <c r="D465" s="241"/>
      <c r="E465" s="241"/>
      <c r="F465" s="241"/>
      <c r="G465" s="241"/>
      <c r="H465" s="241"/>
      <c r="I465" s="241"/>
      <c r="J465" s="260"/>
      <c r="K465" s="241"/>
      <c r="L465" s="241"/>
      <c r="M465" s="241"/>
      <c r="N465" s="258"/>
      <c r="O465" s="240"/>
      <c r="P465" s="240"/>
      <c r="Q465" s="258"/>
      <c r="R465" s="274">
        <f>SUMIF(Physics!$B$4:$B$1000,$C465,Physics!$C$4:$C$1000)+SUMIF(IITPhysics!$B$4:$B$1000,$C465,IITPhysics!$C$4:$C$1000)+SUMIF(Chem!$B$4:$B$1000,$C465,Chem!$C$4:$C$1000)+SUMIF(IITChem!$B$4:$B$1000,$C465,IITChem!$C$4:$C$1000)+SUMIF(Maths!$B$4:$B$1000,$C465,Maths!$C$4:$C$1000)+SUMIF(IITMaths!$B$4:$B$1000,$C465,IITMaths!$C$4:$C$1000)+SUMIF(Bio!$B$4:$B$1000,$C465,Bio!$C$4:$C$1000)+SUMIF(FourthLecture!$B$4:$B$1000,$C465,FourthLecture!$C$4:$C$1000)+SUMIF(OtherSubjects!$B$4:$B$1000,$C465,OtherSubjects!$C$4:$C$1000)</f>
        <v>0</v>
      </c>
      <c r="S465" s="269">
        <f>SUMIF(Physics!$P$4:$P$1000,$C465,Physics!$Q$4:$Q$1000)+SUMIF(IITPhysics!$P$4:$P$1000,$C465,IITPhysics!$Q$4:$Q$1000)+SUMIF(Chem!$P$4:$P$1000,$C465,Chem!$Q$4:$Q$1000)+SUMIF(IITChem!$P$4:$P$1000,$C465,IITChem!$Q$4:$Q$1000)+SUMIF(Maths!$P$4:$P$1000,$C465,Maths!$Q$4:$Q$1000)+SUMIF(IITMaths!$P$4:$P$1000,$C465,IITMaths!$Q$4:$Q$1000)+SUMIF(Bio!$P$4:$P$1000,$C465,Bio!$Q$4:$Q$1000)+SUMIF(FourthLecture!$P$4:$P$1000,$C465,FourthLecture!$Q$4:$Q$1000)+SUMIF(OtherSubjects!$P$4:$P$1000,$C465,OtherSubjects!$Q$4:$Q$1000)</f>
        <v>0</v>
      </c>
    </row>
    <row r="466" spans="1:19">
      <c r="A466" s="239">
        <v>462</v>
      </c>
      <c r="B466" s="240" t="s">
        <v>704</v>
      </c>
      <c r="C466" s="240"/>
      <c r="D466" s="241"/>
      <c r="E466" s="241"/>
      <c r="F466" s="241"/>
      <c r="G466" s="241"/>
      <c r="H466" s="241"/>
      <c r="I466" s="241"/>
      <c r="J466" s="260"/>
      <c r="K466" s="241"/>
      <c r="L466" s="241"/>
      <c r="M466" s="241"/>
      <c r="N466" s="258"/>
      <c r="O466" s="240"/>
      <c r="P466" s="240"/>
      <c r="Q466" s="258"/>
      <c r="R466" s="274">
        <f>SUMIF(Physics!$B$4:$B$1000,$C466,Physics!$C$4:$C$1000)+SUMIF(IITPhysics!$B$4:$B$1000,$C466,IITPhysics!$C$4:$C$1000)+SUMIF(Chem!$B$4:$B$1000,$C466,Chem!$C$4:$C$1000)+SUMIF(IITChem!$B$4:$B$1000,$C466,IITChem!$C$4:$C$1000)+SUMIF(Maths!$B$4:$B$1000,$C466,Maths!$C$4:$C$1000)+SUMIF(IITMaths!$B$4:$B$1000,$C466,IITMaths!$C$4:$C$1000)+SUMIF(Bio!$B$4:$B$1000,$C466,Bio!$C$4:$C$1000)+SUMIF(FourthLecture!$B$4:$B$1000,$C466,FourthLecture!$C$4:$C$1000)+SUMIF(OtherSubjects!$B$4:$B$1000,$C466,OtherSubjects!$C$4:$C$1000)</f>
        <v>0</v>
      </c>
      <c r="S466" s="269">
        <f>SUMIF(Physics!$P$4:$P$1000,$C466,Physics!$Q$4:$Q$1000)+SUMIF(IITPhysics!$P$4:$P$1000,$C466,IITPhysics!$Q$4:$Q$1000)+SUMIF(Chem!$P$4:$P$1000,$C466,Chem!$Q$4:$Q$1000)+SUMIF(IITChem!$P$4:$P$1000,$C466,IITChem!$Q$4:$Q$1000)+SUMIF(Maths!$P$4:$P$1000,$C466,Maths!$Q$4:$Q$1000)+SUMIF(IITMaths!$P$4:$P$1000,$C466,IITMaths!$Q$4:$Q$1000)+SUMIF(Bio!$P$4:$P$1000,$C466,Bio!$Q$4:$Q$1000)+SUMIF(FourthLecture!$P$4:$P$1000,$C466,FourthLecture!$Q$4:$Q$1000)+SUMIF(OtherSubjects!$P$4:$P$1000,$C466,OtherSubjects!$Q$4:$Q$1000)</f>
        <v>0</v>
      </c>
    </row>
    <row r="467" spans="1:19">
      <c r="A467" s="239">
        <v>463</v>
      </c>
      <c r="B467" s="240" t="s">
        <v>705</v>
      </c>
      <c r="C467" s="240"/>
      <c r="D467" s="241"/>
      <c r="E467" s="241"/>
      <c r="F467" s="241"/>
      <c r="G467" s="241"/>
      <c r="H467" s="241"/>
      <c r="I467" s="241"/>
      <c r="J467" s="260"/>
      <c r="K467" s="241"/>
      <c r="L467" s="241"/>
      <c r="M467" s="241"/>
      <c r="N467" s="258"/>
      <c r="O467" s="240"/>
      <c r="P467" s="240"/>
      <c r="Q467" s="258"/>
      <c r="R467" s="274">
        <f>SUMIF(Physics!$B$4:$B$1000,$C467,Physics!$C$4:$C$1000)+SUMIF(IITPhysics!$B$4:$B$1000,$C467,IITPhysics!$C$4:$C$1000)+SUMIF(Chem!$B$4:$B$1000,$C467,Chem!$C$4:$C$1000)+SUMIF(IITChem!$B$4:$B$1000,$C467,IITChem!$C$4:$C$1000)+SUMIF(Maths!$B$4:$B$1000,$C467,Maths!$C$4:$C$1000)+SUMIF(IITMaths!$B$4:$B$1000,$C467,IITMaths!$C$4:$C$1000)+SUMIF(Bio!$B$4:$B$1000,$C467,Bio!$C$4:$C$1000)+SUMIF(FourthLecture!$B$4:$B$1000,$C467,FourthLecture!$C$4:$C$1000)+SUMIF(OtherSubjects!$B$4:$B$1000,$C467,OtherSubjects!$C$4:$C$1000)</f>
        <v>0</v>
      </c>
      <c r="S467" s="269">
        <f>SUMIF(Physics!$P$4:$P$1000,$C467,Physics!$Q$4:$Q$1000)+SUMIF(IITPhysics!$P$4:$P$1000,$C467,IITPhysics!$Q$4:$Q$1000)+SUMIF(Chem!$P$4:$P$1000,$C467,Chem!$Q$4:$Q$1000)+SUMIF(IITChem!$P$4:$P$1000,$C467,IITChem!$Q$4:$Q$1000)+SUMIF(Maths!$P$4:$P$1000,$C467,Maths!$Q$4:$Q$1000)+SUMIF(IITMaths!$P$4:$P$1000,$C467,IITMaths!$Q$4:$Q$1000)+SUMIF(Bio!$P$4:$P$1000,$C467,Bio!$Q$4:$Q$1000)+SUMIF(FourthLecture!$P$4:$P$1000,$C467,FourthLecture!$Q$4:$Q$1000)+SUMIF(OtherSubjects!$P$4:$P$1000,$C467,OtherSubjects!$Q$4:$Q$1000)</f>
        <v>0</v>
      </c>
    </row>
    <row r="468" spans="1:19">
      <c r="A468" s="239">
        <v>464</v>
      </c>
      <c r="B468" s="240" t="s">
        <v>706</v>
      </c>
      <c r="C468" s="240"/>
      <c r="D468" s="241"/>
      <c r="E468" s="241"/>
      <c r="F468" s="241"/>
      <c r="G468" s="241"/>
      <c r="H468" s="241"/>
      <c r="I468" s="241"/>
      <c r="J468" s="260"/>
      <c r="K468" s="241"/>
      <c r="L468" s="241"/>
      <c r="M468" s="241"/>
      <c r="N468" s="258"/>
      <c r="O468" s="240"/>
      <c r="P468" s="240"/>
      <c r="Q468" s="258"/>
      <c r="R468" s="274">
        <f>SUMIF(Physics!$B$4:$B$1000,$C468,Physics!$C$4:$C$1000)+SUMIF(IITPhysics!$B$4:$B$1000,$C468,IITPhysics!$C$4:$C$1000)+SUMIF(Chem!$B$4:$B$1000,$C468,Chem!$C$4:$C$1000)+SUMIF(IITChem!$B$4:$B$1000,$C468,IITChem!$C$4:$C$1000)+SUMIF(Maths!$B$4:$B$1000,$C468,Maths!$C$4:$C$1000)+SUMIF(IITMaths!$B$4:$B$1000,$C468,IITMaths!$C$4:$C$1000)+SUMIF(Bio!$B$4:$B$1000,$C468,Bio!$C$4:$C$1000)+SUMIF(FourthLecture!$B$4:$B$1000,$C468,FourthLecture!$C$4:$C$1000)+SUMIF(OtherSubjects!$B$4:$B$1000,$C468,OtherSubjects!$C$4:$C$1000)</f>
        <v>0</v>
      </c>
      <c r="S468" s="269">
        <f>SUMIF(Physics!$P$4:$P$1000,$C468,Physics!$Q$4:$Q$1000)+SUMIF(IITPhysics!$P$4:$P$1000,$C468,IITPhysics!$Q$4:$Q$1000)+SUMIF(Chem!$P$4:$P$1000,$C468,Chem!$Q$4:$Q$1000)+SUMIF(IITChem!$P$4:$P$1000,$C468,IITChem!$Q$4:$Q$1000)+SUMIF(Maths!$P$4:$P$1000,$C468,Maths!$Q$4:$Q$1000)+SUMIF(IITMaths!$P$4:$P$1000,$C468,IITMaths!$Q$4:$Q$1000)+SUMIF(Bio!$P$4:$P$1000,$C468,Bio!$Q$4:$Q$1000)+SUMIF(FourthLecture!$P$4:$P$1000,$C468,FourthLecture!$Q$4:$Q$1000)+SUMIF(OtherSubjects!$P$4:$P$1000,$C468,OtherSubjects!$Q$4:$Q$1000)</f>
        <v>0</v>
      </c>
    </row>
    <row r="469" spans="1:19">
      <c r="A469" s="239">
        <v>465</v>
      </c>
      <c r="B469" s="240" t="s">
        <v>707</v>
      </c>
      <c r="C469" s="240"/>
      <c r="D469" s="241"/>
      <c r="E469" s="241"/>
      <c r="F469" s="241"/>
      <c r="G469" s="241"/>
      <c r="H469" s="241"/>
      <c r="I469" s="241"/>
      <c r="J469" s="260"/>
      <c r="K469" s="241"/>
      <c r="L469" s="241"/>
      <c r="M469" s="241"/>
      <c r="N469" s="258"/>
      <c r="O469" s="240"/>
      <c r="P469" s="240"/>
      <c r="Q469" s="258"/>
      <c r="R469" s="274">
        <f>SUMIF(Physics!$B$4:$B$1000,$C469,Physics!$C$4:$C$1000)+SUMIF(IITPhysics!$B$4:$B$1000,$C469,IITPhysics!$C$4:$C$1000)+SUMIF(Chem!$B$4:$B$1000,$C469,Chem!$C$4:$C$1000)+SUMIF(IITChem!$B$4:$B$1000,$C469,IITChem!$C$4:$C$1000)+SUMIF(Maths!$B$4:$B$1000,$C469,Maths!$C$4:$C$1000)+SUMIF(IITMaths!$B$4:$B$1000,$C469,IITMaths!$C$4:$C$1000)+SUMIF(Bio!$B$4:$B$1000,$C469,Bio!$C$4:$C$1000)+SUMIF(FourthLecture!$B$4:$B$1000,$C469,FourthLecture!$C$4:$C$1000)+SUMIF(OtherSubjects!$B$4:$B$1000,$C469,OtherSubjects!$C$4:$C$1000)</f>
        <v>0</v>
      </c>
      <c r="S469" s="269">
        <f>SUMIF(Physics!$P$4:$P$1000,$C469,Physics!$Q$4:$Q$1000)+SUMIF(IITPhysics!$P$4:$P$1000,$C469,IITPhysics!$Q$4:$Q$1000)+SUMIF(Chem!$P$4:$P$1000,$C469,Chem!$Q$4:$Q$1000)+SUMIF(IITChem!$P$4:$P$1000,$C469,IITChem!$Q$4:$Q$1000)+SUMIF(Maths!$P$4:$P$1000,$C469,Maths!$Q$4:$Q$1000)+SUMIF(IITMaths!$P$4:$P$1000,$C469,IITMaths!$Q$4:$Q$1000)+SUMIF(Bio!$P$4:$P$1000,$C469,Bio!$Q$4:$Q$1000)+SUMIF(FourthLecture!$P$4:$P$1000,$C469,FourthLecture!$Q$4:$Q$1000)+SUMIF(OtherSubjects!$P$4:$P$1000,$C469,OtherSubjects!$Q$4:$Q$1000)</f>
        <v>0</v>
      </c>
    </row>
    <row r="470" spans="1:19">
      <c r="A470" s="239">
        <v>466</v>
      </c>
      <c r="B470" s="240" t="s">
        <v>708</v>
      </c>
      <c r="C470" s="240"/>
      <c r="D470" s="241"/>
      <c r="E470" s="241"/>
      <c r="F470" s="241"/>
      <c r="G470" s="241"/>
      <c r="H470" s="241"/>
      <c r="I470" s="241"/>
      <c r="J470" s="260"/>
      <c r="K470" s="241"/>
      <c r="L470" s="241"/>
      <c r="M470" s="241"/>
      <c r="N470" s="258"/>
      <c r="O470" s="240"/>
      <c r="P470" s="240"/>
      <c r="Q470" s="258"/>
      <c r="R470" s="274">
        <f>SUMIF(Physics!$B$4:$B$1000,$C470,Physics!$C$4:$C$1000)+SUMIF(IITPhysics!$B$4:$B$1000,$C470,IITPhysics!$C$4:$C$1000)+SUMIF(Chem!$B$4:$B$1000,$C470,Chem!$C$4:$C$1000)+SUMIF(IITChem!$B$4:$B$1000,$C470,IITChem!$C$4:$C$1000)+SUMIF(Maths!$B$4:$B$1000,$C470,Maths!$C$4:$C$1000)+SUMIF(IITMaths!$B$4:$B$1000,$C470,IITMaths!$C$4:$C$1000)+SUMIF(Bio!$B$4:$B$1000,$C470,Bio!$C$4:$C$1000)+SUMIF(FourthLecture!$B$4:$B$1000,$C470,FourthLecture!$C$4:$C$1000)+SUMIF(OtherSubjects!$B$4:$B$1000,$C470,OtherSubjects!$C$4:$C$1000)</f>
        <v>0</v>
      </c>
      <c r="S470" s="269">
        <f>SUMIF(Physics!$P$4:$P$1000,$C470,Physics!$Q$4:$Q$1000)+SUMIF(IITPhysics!$P$4:$P$1000,$C470,IITPhysics!$Q$4:$Q$1000)+SUMIF(Chem!$P$4:$P$1000,$C470,Chem!$Q$4:$Q$1000)+SUMIF(IITChem!$P$4:$P$1000,$C470,IITChem!$Q$4:$Q$1000)+SUMIF(Maths!$P$4:$P$1000,$C470,Maths!$Q$4:$Q$1000)+SUMIF(IITMaths!$P$4:$P$1000,$C470,IITMaths!$Q$4:$Q$1000)+SUMIF(Bio!$P$4:$P$1000,$C470,Bio!$Q$4:$Q$1000)+SUMIF(FourthLecture!$P$4:$P$1000,$C470,FourthLecture!$Q$4:$Q$1000)+SUMIF(OtherSubjects!$P$4:$P$1000,$C470,OtherSubjects!$Q$4:$Q$1000)</f>
        <v>0</v>
      </c>
    </row>
    <row r="471" spans="1:19">
      <c r="A471" s="239">
        <v>467</v>
      </c>
      <c r="B471" s="240" t="s">
        <v>709</v>
      </c>
      <c r="C471" s="240"/>
      <c r="D471" s="241"/>
      <c r="E471" s="241"/>
      <c r="F471" s="241"/>
      <c r="G471" s="241"/>
      <c r="H471" s="241"/>
      <c r="I471" s="241"/>
      <c r="J471" s="260"/>
      <c r="K471" s="241"/>
      <c r="L471" s="241"/>
      <c r="M471" s="241"/>
      <c r="N471" s="258"/>
      <c r="O471" s="240"/>
      <c r="P471" s="240"/>
      <c r="Q471" s="258"/>
      <c r="R471" s="274">
        <f>SUMIF(Physics!$B$4:$B$1000,$C471,Physics!$C$4:$C$1000)+SUMIF(IITPhysics!$B$4:$B$1000,$C471,IITPhysics!$C$4:$C$1000)+SUMIF(Chem!$B$4:$B$1000,$C471,Chem!$C$4:$C$1000)+SUMIF(IITChem!$B$4:$B$1000,$C471,IITChem!$C$4:$C$1000)+SUMIF(Maths!$B$4:$B$1000,$C471,Maths!$C$4:$C$1000)+SUMIF(IITMaths!$B$4:$B$1000,$C471,IITMaths!$C$4:$C$1000)+SUMIF(Bio!$B$4:$B$1000,$C471,Bio!$C$4:$C$1000)+SUMIF(FourthLecture!$B$4:$B$1000,$C471,FourthLecture!$C$4:$C$1000)+SUMIF(OtherSubjects!$B$4:$B$1000,$C471,OtherSubjects!$C$4:$C$1000)</f>
        <v>0</v>
      </c>
      <c r="S471" s="269">
        <f>SUMIF(Physics!$P$4:$P$1000,$C471,Physics!$Q$4:$Q$1000)+SUMIF(IITPhysics!$P$4:$P$1000,$C471,IITPhysics!$Q$4:$Q$1000)+SUMIF(Chem!$P$4:$P$1000,$C471,Chem!$Q$4:$Q$1000)+SUMIF(IITChem!$P$4:$P$1000,$C471,IITChem!$Q$4:$Q$1000)+SUMIF(Maths!$P$4:$P$1000,$C471,Maths!$Q$4:$Q$1000)+SUMIF(IITMaths!$P$4:$P$1000,$C471,IITMaths!$Q$4:$Q$1000)+SUMIF(Bio!$P$4:$P$1000,$C471,Bio!$Q$4:$Q$1000)+SUMIF(FourthLecture!$P$4:$P$1000,$C471,FourthLecture!$Q$4:$Q$1000)+SUMIF(OtherSubjects!$P$4:$P$1000,$C471,OtherSubjects!$Q$4:$Q$1000)</f>
        <v>0</v>
      </c>
    </row>
    <row r="472" spans="1:19">
      <c r="A472" s="239">
        <v>468</v>
      </c>
      <c r="B472" s="240" t="s">
        <v>710</v>
      </c>
      <c r="C472" s="240"/>
      <c r="D472" s="241"/>
      <c r="E472" s="241"/>
      <c r="F472" s="241"/>
      <c r="G472" s="241"/>
      <c r="H472" s="241"/>
      <c r="I472" s="241"/>
      <c r="J472" s="260"/>
      <c r="K472" s="241"/>
      <c r="L472" s="241"/>
      <c r="M472" s="241"/>
      <c r="N472" s="258"/>
      <c r="O472" s="240"/>
      <c r="P472" s="240"/>
      <c r="Q472" s="258"/>
      <c r="R472" s="274">
        <f>SUMIF(Physics!$B$4:$B$1000,$C472,Physics!$C$4:$C$1000)+SUMIF(IITPhysics!$B$4:$B$1000,$C472,IITPhysics!$C$4:$C$1000)+SUMIF(Chem!$B$4:$B$1000,$C472,Chem!$C$4:$C$1000)+SUMIF(IITChem!$B$4:$B$1000,$C472,IITChem!$C$4:$C$1000)+SUMIF(Maths!$B$4:$B$1000,$C472,Maths!$C$4:$C$1000)+SUMIF(IITMaths!$B$4:$B$1000,$C472,IITMaths!$C$4:$C$1000)+SUMIF(Bio!$B$4:$B$1000,$C472,Bio!$C$4:$C$1000)+SUMIF(FourthLecture!$B$4:$B$1000,$C472,FourthLecture!$C$4:$C$1000)+SUMIF(OtherSubjects!$B$4:$B$1000,$C472,OtherSubjects!$C$4:$C$1000)</f>
        <v>0</v>
      </c>
      <c r="S472" s="269">
        <f>SUMIF(Physics!$P$4:$P$1000,$C472,Physics!$Q$4:$Q$1000)+SUMIF(IITPhysics!$P$4:$P$1000,$C472,IITPhysics!$Q$4:$Q$1000)+SUMIF(Chem!$P$4:$P$1000,$C472,Chem!$Q$4:$Q$1000)+SUMIF(IITChem!$P$4:$P$1000,$C472,IITChem!$Q$4:$Q$1000)+SUMIF(Maths!$P$4:$P$1000,$C472,Maths!$Q$4:$Q$1000)+SUMIF(IITMaths!$P$4:$P$1000,$C472,IITMaths!$Q$4:$Q$1000)+SUMIF(Bio!$P$4:$P$1000,$C472,Bio!$Q$4:$Q$1000)+SUMIF(FourthLecture!$P$4:$P$1000,$C472,FourthLecture!$Q$4:$Q$1000)+SUMIF(OtherSubjects!$P$4:$P$1000,$C472,OtherSubjects!$Q$4:$Q$1000)</f>
        <v>0</v>
      </c>
    </row>
    <row r="473" spans="1:19">
      <c r="A473" s="239">
        <v>469</v>
      </c>
      <c r="B473" s="240" t="s">
        <v>711</v>
      </c>
      <c r="C473" s="240"/>
      <c r="D473" s="241"/>
      <c r="E473" s="241"/>
      <c r="F473" s="241"/>
      <c r="G473" s="241"/>
      <c r="H473" s="241"/>
      <c r="I473" s="241"/>
      <c r="J473" s="260"/>
      <c r="K473" s="241"/>
      <c r="L473" s="241"/>
      <c r="M473" s="241"/>
      <c r="N473" s="258"/>
      <c r="O473" s="240"/>
      <c r="P473" s="240"/>
      <c r="Q473" s="258"/>
      <c r="R473" s="274">
        <f>SUMIF(Physics!$B$4:$B$1000,$C473,Physics!$C$4:$C$1000)+SUMIF(IITPhysics!$B$4:$B$1000,$C473,IITPhysics!$C$4:$C$1000)+SUMIF(Chem!$B$4:$B$1000,$C473,Chem!$C$4:$C$1000)+SUMIF(IITChem!$B$4:$B$1000,$C473,IITChem!$C$4:$C$1000)+SUMIF(Maths!$B$4:$B$1000,$C473,Maths!$C$4:$C$1000)+SUMIF(IITMaths!$B$4:$B$1000,$C473,IITMaths!$C$4:$C$1000)+SUMIF(Bio!$B$4:$B$1000,$C473,Bio!$C$4:$C$1000)+SUMIF(FourthLecture!$B$4:$B$1000,$C473,FourthLecture!$C$4:$C$1000)+SUMIF(OtherSubjects!$B$4:$B$1000,$C473,OtherSubjects!$C$4:$C$1000)</f>
        <v>0</v>
      </c>
      <c r="S473" s="269">
        <f>SUMIF(Physics!$P$4:$P$1000,$C473,Physics!$Q$4:$Q$1000)+SUMIF(IITPhysics!$P$4:$P$1000,$C473,IITPhysics!$Q$4:$Q$1000)+SUMIF(Chem!$P$4:$P$1000,$C473,Chem!$Q$4:$Q$1000)+SUMIF(IITChem!$P$4:$P$1000,$C473,IITChem!$Q$4:$Q$1000)+SUMIF(Maths!$P$4:$P$1000,$C473,Maths!$Q$4:$Q$1000)+SUMIF(IITMaths!$P$4:$P$1000,$C473,IITMaths!$Q$4:$Q$1000)+SUMIF(Bio!$P$4:$P$1000,$C473,Bio!$Q$4:$Q$1000)+SUMIF(FourthLecture!$P$4:$P$1000,$C473,FourthLecture!$Q$4:$Q$1000)+SUMIF(OtherSubjects!$P$4:$P$1000,$C473,OtherSubjects!$Q$4:$Q$1000)</f>
        <v>0</v>
      </c>
    </row>
    <row r="474" spans="1:19">
      <c r="A474" s="239">
        <v>470</v>
      </c>
      <c r="B474" s="240" t="s">
        <v>712</v>
      </c>
      <c r="C474" s="240"/>
      <c r="D474" s="241"/>
      <c r="E474" s="241"/>
      <c r="F474" s="241"/>
      <c r="G474" s="241"/>
      <c r="H474" s="241"/>
      <c r="I474" s="241"/>
      <c r="J474" s="260"/>
      <c r="K474" s="241"/>
      <c r="L474" s="241"/>
      <c r="M474" s="241"/>
      <c r="N474" s="258"/>
      <c r="O474" s="240"/>
      <c r="P474" s="240"/>
      <c r="Q474" s="258"/>
      <c r="R474" s="274">
        <f>SUMIF(Physics!$B$4:$B$1000,$C474,Physics!$C$4:$C$1000)+SUMIF(IITPhysics!$B$4:$B$1000,$C474,IITPhysics!$C$4:$C$1000)+SUMIF(Chem!$B$4:$B$1000,$C474,Chem!$C$4:$C$1000)+SUMIF(IITChem!$B$4:$B$1000,$C474,IITChem!$C$4:$C$1000)+SUMIF(Maths!$B$4:$B$1000,$C474,Maths!$C$4:$C$1000)+SUMIF(IITMaths!$B$4:$B$1000,$C474,IITMaths!$C$4:$C$1000)+SUMIF(Bio!$B$4:$B$1000,$C474,Bio!$C$4:$C$1000)+SUMIF(FourthLecture!$B$4:$B$1000,$C474,FourthLecture!$C$4:$C$1000)+SUMIF(OtherSubjects!$B$4:$B$1000,$C474,OtherSubjects!$C$4:$C$1000)</f>
        <v>0</v>
      </c>
      <c r="S474" s="269">
        <f>SUMIF(Physics!$P$4:$P$1000,$C474,Physics!$Q$4:$Q$1000)+SUMIF(IITPhysics!$P$4:$P$1000,$C474,IITPhysics!$Q$4:$Q$1000)+SUMIF(Chem!$P$4:$P$1000,$C474,Chem!$Q$4:$Q$1000)+SUMIF(IITChem!$P$4:$P$1000,$C474,IITChem!$Q$4:$Q$1000)+SUMIF(Maths!$P$4:$P$1000,$C474,Maths!$Q$4:$Q$1000)+SUMIF(IITMaths!$P$4:$P$1000,$C474,IITMaths!$Q$4:$Q$1000)+SUMIF(Bio!$P$4:$P$1000,$C474,Bio!$Q$4:$Q$1000)+SUMIF(FourthLecture!$P$4:$P$1000,$C474,FourthLecture!$Q$4:$Q$1000)+SUMIF(OtherSubjects!$P$4:$P$1000,$C474,OtherSubjects!$Q$4:$Q$1000)</f>
        <v>0</v>
      </c>
    </row>
    <row r="475" spans="1:19">
      <c r="A475" s="239">
        <v>471</v>
      </c>
      <c r="B475" s="240" t="s">
        <v>713</v>
      </c>
      <c r="C475" s="240"/>
      <c r="D475" s="241"/>
      <c r="E475" s="241"/>
      <c r="F475" s="241"/>
      <c r="G475" s="241"/>
      <c r="H475" s="241"/>
      <c r="I475" s="241"/>
      <c r="J475" s="260"/>
      <c r="K475" s="241"/>
      <c r="L475" s="241"/>
      <c r="M475" s="241"/>
      <c r="N475" s="258"/>
      <c r="O475" s="240"/>
      <c r="P475" s="240"/>
      <c r="Q475" s="258"/>
      <c r="R475" s="274">
        <f>SUMIF(Physics!$B$4:$B$1000,$C475,Physics!$C$4:$C$1000)+SUMIF(IITPhysics!$B$4:$B$1000,$C475,IITPhysics!$C$4:$C$1000)+SUMIF(Chem!$B$4:$B$1000,$C475,Chem!$C$4:$C$1000)+SUMIF(IITChem!$B$4:$B$1000,$C475,IITChem!$C$4:$C$1000)+SUMIF(Maths!$B$4:$B$1000,$C475,Maths!$C$4:$C$1000)+SUMIF(IITMaths!$B$4:$B$1000,$C475,IITMaths!$C$4:$C$1000)+SUMIF(Bio!$B$4:$B$1000,$C475,Bio!$C$4:$C$1000)+SUMIF(FourthLecture!$B$4:$B$1000,$C475,FourthLecture!$C$4:$C$1000)+SUMIF(OtherSubjects!$B$4:$B$1000,$C475,OtherSubjects!$C$4:$C$1000)</f>
        <v>0</v>
      </c>
      <c r="S475" s="269">
        <f>SUMIF(Physics!$P$4:$P$1000,$C475,Physics!$Q$4:$Q$1000)+SUMIF(IITPhysics!$P$4:$P$1000,$C475,IITPhysics!$Q$4:$Q$1000)+SUMIF(Chem!$P$4:$P$1000,$C475,Chem!$Q$4:$Q$1000)+SUMIF(IITChem!$P$4:$P$1000,$C475,IITChem!$Q$4:$Q$1000)+SUMIF(Maths!$P$4:$P$1000,$C475,Maths!$Q$4:$Q$1000)+SUMIF(IITMaths!$P$4:$P$1000,$C475,IITMaths!$Q$4:$Q$1000)+SUMIF(Bio!$P$4:$P$1000,$C475,Bio!$Q$4:$Q$1000)+SUMIF(FourthLecture!$P$4:$P$1000,$C475,FourthLecture!$Q$4:$Q$1000)+SUMIF(OtherSubjects!$P$4:$P$1000,$C475,OtherSubjects!$Q$4:$Q$1000)</f>
        <v>0</v>
      </c>
    </row>
    <row r="476" spans="1:19">
      <c r="A476" s="239">
        <v>472</v>
      </c>
      <c r="B476" s="240" t="s">
        <v>714</v>
      </c>
      <c r="C476" s="240"/>
      <c r="D476" s="241"/>
      <c r="E476" s="241"/>
      <c r="F476" s="241"/>
      <c r="G476" s="241"/>
      <c r="H476" s="241"/>
      <c r="I476" s="241"/>
      <c r="J476" s="260"/>
      <c r="K476" s="241"/>
      <c r="L476" s="241"/>
      <c r="M476" s="241"/>
      <c r="N476" s="258"/>
      <c r="O476" s="240"/>
      <c r="P476" s="240"/>
      <c r="Q476" s="258"/>
      <c r="R476" s="274">
        <f>SUMIF(Physics!$B$4:$B$1000,$C476,Physics!$C$4:$C$1000)+SUMIF(IITPhysics!$B$4:$B$1000,$C476,IITPhysics!$C$4:$C$1000)+SUMIF(Chem!$B$4:$B$1000,$C476,Chem!$C$4:$C$1000)+SUMIF(IITChem!$B$4:$B$1000,$C476,IITChem!$C$4:$C$1000)+SUMIF(Maths!$B$4:$B$1000,$C476,Maths!$C$4:$C$1000)+SUMIF(IITMaths!$B$4:$B$1000,$C476,IITMaths!$C$4:$C$1000)+SUMIF(Bio!$B$4:$B$1000,$C476,Bio!$C$4:$C$1000)+SUMIF(FourthLecture!$B$4:$B$1000,$C476,FourthLecture!$C$4:$C$1000)+SUMIF(OtherSubjects!$B$4:$B$1000,$C476,OtherSubjects!$C$4:$C$1000)</f>
        <v>0</v>
      </c>
      <c r="S476" s="269">
        <f>SUMIF(Physics!$P$4:$P$1000,$C476,Physics!$Q$4:$Q$1000)+SUMIF(IITPhysics!$P$4:$P$1000,$C476,IITPhysics!$Q$4:$Q$1000)+SUMIF(Chem!$P$4:$P$1000,$C476,Chem!$Q$4:$Q$1000)+SUMIF(IITChem!$P$4:$P$1000,$C476,IITChem!$Q$4:$Q$1000)+SUMIF(Maths!$P$4:$P$1000,$C476,Maths!$Q$4:$Q$1000)+SUMIF(IITMaths!$P$4:$P$1000,$C476,IITMaths!$Q$4:$Q$1000)+SUMIF(Bio!$P$4:$P$1000,$C476,Bio!$Q$4:$Q$1000)+SUMIF(FourthLecture!$P$4:$P$1000,$C476,FourthLecture!$Q$4:$Q$1000)+SUMIF(OtherSubjects!$P$4:$P$1000,$C476,OtherSubjects!$Q$4:$Q$1000)</f>
        <v>0</v>
      </c>
    </row>
    <row r="477" spans="1:19">
      <c r="A477" s="239">
        <v>473</v>
      </c>
      <c r="B477" s="240" t="s">
        <v>715</v>
      </c>
      <c r="C477" s="240"/>
      <c r="D477" s="241"/>
      <c r="E477" s="241"/>
      <c r="F477" s="241"/>
      <c r="G477" s="241"/>
      <c r="H477" s="241"/>
      <c r="I477" s="241"/>
      <c r="J477" s="260"/>
      <c r="K477" s="241"/>
      <c r="L477" s="241"/>
      <c r="M477" s="241"/>
      <c r="N477" s="258"/>
      <c r="O477" s="240"/>
      <c r="P477" s="240"/>
      <c r="Q477" s="258"/>
      <c r="R477" s="274">
        <f>SUMIF(Physics!$B$4:$B$1000,$C477,Physics!$C$4:$C$1000)+SUMIF(IITPhysics!$B$4:$B$1000,$C477,IITPhysics!$C$4:$C$1000)+SUMIF(Chem!$B$4:$B$1000,$C477,Chem!$C$4:$C$1000)+SUMIF(IITChem!$B$4:$B$1000,$C477,IITChem!$C$4:$C$1000)+SUMIF(Maths!$B$4:$B$1000,$C477,Maths!$C$4:$C$1000)+SUMIF(IITMaths!$B$4:$B$1000,$C477,IITMaths!$C$4:$C$1000)+SUMIF(Bio!$B$4:$B$1000,$C477,Bio!$C$4:$C$1000)+SUMIF(FourthLecture!$B$4:$B$1000,$C477,FourthLecture!$C$4:$C$1000)+SUMIF(OtherSubjects!$B$4:$B$1000,$C477,OtherSubjects!$C$4:$C$1000)</f>
        <v>0</v>
      </c>
      <c r="S477" s="269">
        <f>SUMIF(Physics!$P$4:$P$1000,$C477,Physics!$Q$4:$Q$1000)+SUMIF(IITPhysics!$P$4:$P$1000,$C477,IITPhysics!$Q$4:$Q$1000)+SUMIF(Chem!$P$4:$P$1000,$C477,Chem!$Q$4:$Q$1000)+SUMIF(IITChem!$P$4:$P$1000,$C477,IITChem!$Q$4:$Q$1000)+SUMIF(Maths!$P$4:$P$1000,$C477,Maths!$Q$4:$Q$1000)+SUMIF(IITMaths!$P$4:$P$1000,$C477,IITMaths!$Q$4:$Q$1000)+SUMIF(Bio!$P$4:$P$1000,$C477,Bio!$Q$4:$Q$1000)+SUMIF(FourthLecture!$P$4:$P$1000,$C477,FourthLecture!$Q$4:$Q$1000)+SUMIF(OtherSubjects!$P$4:$P$1000,$C477,OtherSubjects!$Q$4:$Q$1000)</f>
        <v>0</v>
      </c>
    </row>
    <row r="478" spans="1:19">
      <c r="A478" s="239">
        <v>474</v>
      </c>
      <c r="B478" s="240" t="s">
        <v>716</v>
      </c>
      <c r="C478" s="240"/>
      <c r="D478" s="241"/>
      <c r="E478" s="241"/>
      <c r="F478" s="241"/>
      <c r="G478" s="241"/>
      <c r="H478" s="241"/>
      <c r="I478" s="241"/>
      <c r="J478" s="260"/>
      <c r="K478" s="241"/>
      <c r="L478" s="241"/>
      <c r="M478" s="241"/>
      <c r="N478" s="258"/>
      <c r="O478" s="240"/>
      <c r="P478" s="240"/>
      <c r="Q478" s="258"/>
      <c r="R478" s="274">
        <f>SUMIF(Physics!$B$4:$B$1000,$C478,Physics!$C$4:$C$1000)+SUMIF(IITPhysics!$B$4:$B$1000,$C478,IITPhysics!$C$4:$C$1000)+SUMIF(Chem!$B$4:$B$1000,$C478,Chem!$C$4:$C$1000)+SUMIF(IITChem!$B$4:$B$1000,$C478,IITChem!$C$4:$C$1000)+SUMIF(Maths!$B$4:$B$1000,$C478,Maths!$C$4:$C$1000)+SUMIF(IITMaths!$B$4:$B$1000,$C478,IITMaths!$C$4:$C$1000)+SUMIF(Bio!$B$4:$B$1000,$C478,Bio!$C$4:$C$1000)+SUMIF(FourthLecture!$B$4:$B$1000,$C478,FourthLecture!$C$4:$C$1000)+SUMIF(OtherSubjects!$B$4:$B$1000,$C478,OtherSubjects!$C$4:$C$1000)</f>
        <v>0</v>
      </c>
      <c r="S478" s="269">
        <f>SUMIF(Physics!$P$4:$P$1000,$C478,Physics!$Q$4:$Q$1000)+SUMIF(IITPhysics!$P$4:$P$1000,$C478,IITPhysics!$Q$4:$Q$1000)+SUMIF(Chem!$P$4:$P$1000,$C478,Chem!$Q$4:$Q$1000)+SUMIF(IITChem!$P$4:$P$1000,$C478,IITChem!$Q$4:$Q$1000)+SUMIF(Maths!$P$4:$P$1000,$C478,Maths!$Q$4:$Q$1000)+SUMIF(IITMaths!$P$4:$P$1000,$C478,IITMaths!$Q$4:$Q$1000)+SUMIF(Bio!$P$4:$P$1000,$C478,Bio!$Q$4:$Q$1000)+SUMIF(FourthLecture!$P$4:$P$1000,$C478,FourthLecture!$Q$4:$Q$1000)+SUMIF(OtherSubjects!$P$4:$P$1000,$C478,OtherSubjects!$Q$4:$Q$1000)</f>
        <v>0</v>
      </c>
    </row>
    <row r="479" spans="1:19">
      <c r="A479" s="239">
        <v>475</v>
      </c>
      <c r="B479" s="240" t="s">
        <v>717</v>
      </c>
      <c r="C479" s="240"/>
      <c r="D479" s="241"/>
      <c r="E479" s="241"/>
      <c r="F479" s="241"/>
      <c r="G479" s="241"/>
      <c r="H479" s="241"/>
      <c r="I479" s="241"/>
      <c r="J479" s="260"/>
      <c r="K479" s="241"/>
      <c r="L479" s="241"/>
      <c r="M479" s="241"/>
      <c r="N479" s="258"/>
      <c r="O479" s="240"/>
      <c r="P479" s="240"/>
      <c r="Q479" s="258"/>
      <c r="R479" s="274">
        <f>SUMIF(Physics!$B$4:$B$1000,$C479,Physics!$C$4:$C$1000)+SUMIF(IITPhysics!$B$4:$B$1000,$C479,IITPhysics!$C$4:$C$1000)+SUMIF(Chem!$B$4:$B$1000,$C479,Chem!$C$4:$C$1000)+SUMIF(IITChem!$B$4:$B$1000,$C479,IITChem!$C$4:$C$1000)+SUMIF(Maths!$B$4:$B$1000,$C479,Maths!$C$4:$C$1000)+SUMIF(IITMaths!$B$4:$B$1000,$C479,IITMaths!$C$4:$C$1000)+SUMIF(Bio!$B$4:$B$1000,$C479,Bio!$C$4:$C$1000)+SUMIF(FourthLecture!$B$4:$B$1000,$C479,FourthLecture!$C$4:$C$1000)+SUMIF(OtherSubjects!$B$4:$B$1000,$C479,OtherSubjects!$C$4:$C$1000)</f>
        <v>0</v>
      </c>
      <c r="S479" s="269">
        <f>SUMIF(Physics!$P$4:$P$1000,$C479,Physics!$Q$4:$Q$1000)+SUMIF(IITPhysics!$P$4:$P$1000,$C479,IITPhysics!$Q$4:$Q$1000)+SUMIF(Chem!$P$4:$P$1000,$C479,Chem!$Q$4:$Q$1000)+SUMIF(IITChem!$P$4:$P$1000,$C479,IITChem!$Q$4:$Q$1000)+SUMIF(Maths!$P$4:$P$1000,$C479,Maths!$Q$4:$Q$1000)+SUMIF(IITMaths!$P$4:$P$1000,$C479,IITMaths!$Q$4:$Q$1000)+SUMIF(Bio!$P$4:$P$1000,$C479,Bio!$Q$4:$Q$1000)+SUMIF(FourthLecture!$P$4:$P$1000,$C479,FourthLecture!$Q$4:$Q$1000)+SUMIF(OtherSubjects!$P$4:$P$1000,$C479,OtherSubjects!$Q$4:$Q$1000)</f>
        <v>0</v>
      </c>
    </row>
    <row r="480" spans="1:19">
      <c r="A480" s="239">
        <v>476</v>
      </c>
      <c r="B480" s="240" t="s">
        <v>718</v>
      </c>
      <c r="C480" s="240"/>
      <c r="D480" s="241"/>
      <c r="E480" s="241"/>
      <c r="F480" s="241"/>
      <c r="G480" s="241"/>
      <c r="H480" s="241"/>
      <c r="I480" s="241"/>
      <c r="J480" s="260"/>
      <c r="K480" s="241"/>
      <c r="L480" s="241"/>
      <c r="M480" s="241"/>
      <c r="N480" s="258"/>
      <c r="O480" s="240"/>
      <c r="P480" s="240"/>
      <c r="Q480" s="258"/>
      <c r="R480" s="274">
        <f>SUMIF(Physics!$B$4:$B$1000,$C480,Physics!$C$4:$C$1000)+SUMIF(IITPhysics!$B$4:$B$1000,$C480,IITPhysics!$C$4:$C$1000)+SUMIF(Chem!$B$4:$B$1000,$C480,Chem!$C$4:$C$1000)+SUMIF(IITChem!$B$4:$B$1000,$C480,IITChem!$C$4:$C$1000)+SUMIF(Maths!$B$4:$B$1000,$C480,Maths!$C$4:$C$1000)+SUMIF(IITMaths!$B$4:$B$1000,$C480,IITMaths!$C$4:$C$1000)+SUMIF(Bio!$B$4:$B$1000,$C480,Bio!$C$4:$C$1000)+SUMIF(FourthLecture!$B$4:$B$1000,$C480,FourthLecture!$C$4:$C$1000)+SUMIF(OtherSubjects!$B$4:$B$1000,$C480,OtherSubjects!$C$4:$C$1000)</f>
        <v>0</v>
      </c>
      <c r="S480" s="269">
        <f>SUMIF(Physics!$P$4:$P$1000,$C480,Physics!$Q$4:$Q$1000)+SUMIF(IITPhysics!$P$4:$P$1000,$C480,IITPhysics!$Q$4:$Q$1000)+SUMIF(Chem!$P$4:$P$1000,$C480,Chem!$Q$4:$Q$1000)+SUMIF(IITChem!$P$4:$P$1000,$C480,IITChem!$Q$4:$Q$1000)+SUMIF(Maths!$P$4:$P$1000,$C480,Maths!$Q$4:$Q$1000)+SUMIF(IITMaths!$P$4:$P$1000,$C480,IITMaths!$Q$4:$Q$1000)+SUMIF(Bio!$P$4:$P$1000,$C480,Bio!$Q$4:$Q$1000)+SUMIF(FourthLecture!$P$4:$P$1000,$C480,FourthLecture!$Q$4:$Q$1000)+SUMIF(OtherSubjects!$P$4:$P$1000,$C480,OtherSubjects!$Q$4:$Q$1000)</f>
        <v>0</v>
      </c>
    </row>
    <row r="481" spans="1:19">
      <c r="A481" s="239">
        <v>477</v>
      </c>
      <c r="B481" s="240" t="s">
        <v>719</v>
      </c>
      <c r="C481" s="240"/>
      <c r="D481" s="241"/>
      <c r="E481" s="241"/>
      <c r="F481" s="241"/>
      <c r="G481" s="241"/>
      <c r="H481" s="241"/>
      <c r="I481" s="241"/>
      <c r="J481" s="260"/>
      <c r="K481" s="241"/>
      <c r="L481" s="241"/>
      <c r="M481" s="241"/>
      <c r="N481" s="258"/>
      <c r="O481" s="240"/>
      <c r="P481" s="240"/>
      <c r="Q481" s="258"/>
      <c r="R481" s="274">
        <f>SUMIF(Physics!$B$4:$B$1000,$C481,Physics!$C$4:$C$1000)+SUMIF(IITPhysics!$B$4:$B$1000,$C481,IITPhysics!$C$4:$C$1000)+SUMIF(Chem!$B$4:$B$1000,$C481,Chem!$C$4:$C$1000)+SUMIF(IITChem!$B$4:$B$1000,$C481,IITChem!$C$4:$C$1000)+SUMIF(Maths!$B$4:$B$1000,$C481,Maths!$C$4:$C$1000)+SUMIF(IITMaths!$B$4:$B$1000,$C481,IITMaths!$C$4:$C$1000)+SUMIF(Bio!$B$4:$B$1000,$C481,Bio!$C$4:$C$1000)+SUMIF(FourthLecture!$B$4:$B$1000,$C481,FourthLecture!$C$4:$C$1000)+SUMIF(OtherSubjects!$B$4:$B$1000,$C481,OtherSubjects!$C$4:$C$1000)</f>
        <v>0</v>
      </c>
      <c r="S481" s="269">
        <f>SUMIF(Physics!$P$4:$P$1000,$C481,Physics!$Q$4:$Q$1000)+SUMIF(IITPhysics!$P$4:$P$1000,$C481,IITPhysics!$Q$4:$Q$1000)+SUMIF(Chem!$P$4:$P$1000,$C481,Chem!$Q$4:$Q$1000)+SUMIF(IITChem!$P$4:$P$1000,$C481,IITChem!$Q$4:$Q$1000)+SUMIF(Maths!$P$4:$P$1000,$C481,Maths!$Q$4:$Q$1000)+SUMIF(IITMaths!$P$4:$P$1000,$C481,IITMaths!$Q$4:$Q$1000)+SUMIF(Bio!$P$4:$P$1000,$C481,Bio!$Q$4:$Q$1000)+SUMIF(FourthLecture!$P$4:$P$1000,$C481,FourthLecture!$Q$4:$Q$1000)+SUMIF(OtherSubjects!$P$4:$P$1000,$C481,OtherSubjects!$Q$4:$Q$1000)</f>
        <v>0</v>
      </c>
    </row>
    <row r="482" spans="1:19">
      <c r="A482" s="239">
        <v>478</v>
      </c>
      <c r="B482" s="240" t="s">
        <v>720</v>
      </c>
      <c r="C482" s="240"/>
      <c r="D482" s="241"/>
      <c r="E482" s="241"/>
      <c r="F482" s="241"/>
      <c r="G482" s="241"/>
      <c r="H482" s="241"/>
      <c r="I482" s="241"/>
      <c r="J482" s="260"/>
      <c r="K482" s="241"/>
      <c r="L482" s="241"/>
      <c r="M482" s="241"/>
      <c r="N482" s="258"/>
      <c r="O482" s="240"/>
      <c r="P482" s="240"/>
      <c r="Q482" s="258"/>
      <c r="R482" s="274">
        <f>SUMIF(Physics!$B$4:$B$1000,$C482,Physics!$C$4:$C$1000)+SUMIF(IITPhysics!$B$4:$B$1000,$C482,IITPhysics!$C$4:$C$1000)+SUMIF(Chem!$B$4:$B$1000,$C482,Chem!$C$4:$C$1000)+SUMIF(IITChem!$B$4:$B$1000,$C482,IITChem!$C$4:$C$1000)+SUMIF(Maths!$B$4:$B$1000,$C482,Maths!$C$4:$C$1000)+SUMIF(IITMaths!$B$4:$B$1000,$C482,IITMaths!$C$4:$C$1000)+SUMIF(Bio!$B$4:$B$1000,$C482,Bio!$C$4:$C$1000)+SUMIF(FourthLecture!$B$4:$B$1000,$C482,FourthLecture!$C$4:$C$1000)+SUMIF(OtherSubjects!$B$4:$B$1000,$C482,OtherSubjects!$C$4:$C$1000)</f>
        <v>0</v>
      </c>
      <c r="S482" s="269">
        <f>SUMIF(Physics!$P$4:$P$1000,$C482,Physics!$Q$4:$Q$1000)+SUMIF(IITPhysics!$P$4:$P$1000,$C482,IITPhysics!$Q$4:$Q$1000)+SUMIF(Chem!$P$4:$P$1000,$C482,Chem!$Q$4:$Q$1000)+SUMIF(IITChem!$P$4:$P$1000,$C482,IITChem!$Q$4:$Q$1000)+SUMIF(Maths!$P$4:$P$1000,$C482,Maths!$Q$4:$Q$1000)+SUMIF(IITMaths!$P$4:$P$1000,$C482,IITMaths!$Q$4:$Q$1000)+SUMIF(Bio!$P$4:$P$1000,$C482,Bio!$Q$4:$Q$1000)+SUMIF(FourthLecture!$P$4:$P$1000,$C482,FourthLecture!$Q$4:$Q$1000)+SUMIF(OtherSubjects!$P$4:$P$1000,$C482,OtherSubjects!$Q$4:$Q$1000)</f>
        <v>0</v>
      </c>
    </row>
    <row r="483" spans="1:19">
      <c r="A483" s="239">
        <v>479</v>
      </c>
      <c r="B483" s="240" t="s">
        <v>721</v>
      </c>
      <c r="C483" s="240"/>
      <c r="D483" s="241"/>
      <c r="E483" s="241"/>
      <c r="F483" s="241"/>
      <c r="G483" s="241"/>
      <c r="H483" s="241"/>
      <c r="I483" s="241"/>
      <c r="J483" s="260"/>
      <c r="K483" s="241"/>
      <c r="L483" s="241"/>
      <c r="M483" s="241"/>
      <c r="N483" s="258"/>
      <c r="O483" s="240"/>
      <c r="P483" s="240"/>
      <c r="Q483" s="258"/>
      <c r="R483" s="274">
        <f>SUMIF(Physics!$B$4:$B$1000,$C483,Physics!$C$4:$C$1000)+SUMIF(IITPhysics!$B$4:$B$1000,$C483,IITPhysics!$C$4:$C$1000)+SUMIF(Chem!$B$4:$B$1000,$C483,Chem!$C$4:$C$1000)+SUMIF(IITChem!$B$4:$B$1000,$C483,IITChem!$C$4:$C$1000)+SUMIF(Maths!$B$4:$B$1000,$C483,Maths!$C$4:$C$1000)+SUMIF(IITMaths!$B$4:$B$1000,$C483,IITMaths!$C$4:$C$1000)+SUMIF(Bio!$B$4:$B$1000,$C483,Bio!$C$4:$C$1000)+SUMIF(FourthLecture!$B$4:$B$1000,$C483,FourthLecture!$C$4:$C$1000)+SUMIF(OtherSubjects!$B$4:$B$1000,$C483,OtherSubjects!$C$4:$C$1000)</f>
        <v>0</v>
      </c>
      <c r="S483" s="269">
        <f>SUMIF(Physics!$P$4:$P$1000,$C483,Physics!$Q$4:$Q$1000)+SUMIF(IITPhysics!$P$4:$P$1000,$C483,IITPhysics!$Q$4:$Q$1000)+SUMIF(Chem!$P$4:$P$1000,$C483,Chem!$Q$4:$Q$1000)+SUMIF(IITChem!$P$4:$P$1000,$C483,IITChem!$Q$4:$Q$1000)+SUMIF(Maths!$P$4:$P$1000,$C483,Maths!$Q$4:$Q$1000)+SUMIF(IITMaths!$P$4:$P$1000,$C483,IITMaths!$Q$4:$Q$1000)+SUMIF(Bio!$P$4:$P$1000,$C483,Bio!$Q$4:$Q$1000)+SUMIF(FourthLecture!$P$4:$P$1000,$C483,FourthLecture!$Q$4:$Q$1000)+SUMIF(OtherSubjects!$P$4:$P$1000,$C483,OtherSubjects!$Q$4:$Q$1000)</f>
        <v>0</v>
      </c>
    </row>
    <row r="484" spans="1:19">
      <c r="A484" s="239">
        <v>480</v>
      </c>
      <c r="B484" s="240" t="s">
        <v>722</v>
      </c>
      <c r="C484" s="240"/>
      <c r="D484" s="241"/>
      <c r="E484" s="241"/>
      <c r="F484" s="241"/>
      <c r="G484" s="241"/>
      <c r="H484" s="241"/>
      <c r="I484" s="241"/>
      <c r="J484" s="260"/>
      <c r="K484" s="241"/>
      <c r="L484" s="241"/>
      <c r="M484" s="241"/>
      <c r="N484" s="258"/>
      <c r="O484" s="240"/>
      <c r="P484" s="240"/>
      <c r="Q484" s="258"/>
      <c r="R484" s="274">
        <f>SUMIF(Physics!$B$4:$B$1000,$C484,Physics!$C$4:$C$1000)+SUMIF(IITPhysics!$B$4:$B$1000,$C484,IITPhysics!$C$4:$C$1000)+SUMIF(Chem!$B$4:$B$1000,$C484,Chem!$C$4:$C$1000)+SUMIF(IITChem!$B$4:$B$1000,$C484,IITChem!$C$4:$C$1000)+SUMIF(Maths!$B$4:$B$1000,$C484,Maths!$C$4:$C$1000)+SUMIF(IITMaths!$B$4:$B$1000,$C484,IITMaths!$C$4:$C$1000)+SUMIF(Bio!$B$4:$B$1000,$C484,Bio!$C$4:$C$1000)+SUMIF(FourthLecture!$B$4:$B$1000,$C484,FourthLecture!$C$4:$C$1000)+SUMIF(OtherSubjects!$B$4:$B$1000,$C484,OtherSubjects!$C$4:$C$1000)</f>
        <v>0</v>
      </c>
      <c r="S484" s="269">
        <f>SUMIF(Physics!$P$4:$P$1000,$C484,Physics!$Q$4:$Q$1000)+SUMIF(IITPhysics!$P$4:$P$1000,$C484,IITPhysics!$Q$4:$Q$1000)+SUMIF(Chem!$P$4:$P$1000,$C484,Chem!$Q$4:$Q$1000)+SUMIF(IITChem!$P$4:$P$1000,$C484,IITChem!$Q$4:$Q$1000)+SUMIF(Maths!$P$4:$P$1000,$C484,Maths!$Q$4:$Q$1000)+SUMIF(IITMaths!$P$4:$P$1000,$C484,IITMaths!$Q$4:$Q$1000)+SUMIF(Bio!$P$4:$P$1000,$C484,Bio!$Q$4:$Q$1000)+SUMIF(FourthLecture!$P$4:$P$1000,$C484,FourthLecture!$Q$4:$Q$1000)+SUMIF(OtherSubjects!$P$4:$P$1000,$C484,OtherSubjects!$Q$4:$Q$1000)</f>
        <v>0</v>
      </c>
    </row>
    <row r="485" spans="1:19">
      <c r="A485" s="239">
        <v>481</v>
      </c>
      <c r="B485" s="240" t="s">
        <v>723</v>
      </c>
      <c r="C485" s="240"/>
      <c r="D485" s="241"/>
      <c r="E485" s="241"/>
      <c r="F485" s="241"/>
      <c r="G485" s="241"/>
      <c r="H485" s="241"/>
      <c r="I485" s="241"/>
      <c r="J485" s="260"/>
      <c r="K485" s="241"/>
      <c r="L485" s="241"/>
      <c r="M485" s="241"/>
      <c r="N485" s="258"/>
      <c r="O485" s="240"/>
      <c r="P485" s="240"/>
      <c r="Q485" s="258"/>
      <c r="R485" s="274">
        <f>SUMIF(Physics!$B$4:$B$1000,$C485,Physics!$C$4:$C$1000)+SUMIF(IITPhysics!$B$4:$B$1000,$C485,IITPhysics!$C$4:$C$1000)+SUMIF(Chem!$B$4:$B$1000,$C485,Chem!$C$4:$C$1000)+SUMIF(IITChem!$B$4:$B$1000,$C485,IITChem!$C$4:$C$1000)+SUMIF(Maths!$B$4:$B$1000,$C485,Maths!$C$4:$C$1000)+SUMIF(IITMaths!$B$4:$B$1000,$C485,IITMaths!$C$4:$C$1000)+SUMIF(Bio!$B$4:$B$1000,$C485,Bio!$C$4:$C$1000)+SUMIF(FourthLecture!$B$4:$B$1000,$C485,FourthLecture!$C$4:$C$1000)+SUMIF(OtherSubjects!$B$4:$B$1000,$C485,OtherSubjects!$C$4:$C$1000)</f>
        <v>0</v>
      </c>
      <c r="S485" s="269">
        <f>SUMIF(Physics!$P$4:$P$1000,$C485,Physics!$Q$4:$Q$1000)+SUMIF(IITPhysics!$P$4:$P$1000,$C485,IITPhysics!$Q$4:$Q$1000)+SUMIF(Chem!$P$4:$P$1000,$C485,Chem!$Q$4:$Q$1000)+SUMIF(IITChem!$P$4:$P$1000,$C485,IITChem!$Q$4:$Q$1000)+SUMIF(Maths!$P$4:$P$1000,$C485,Maths!$Q$4:$Q$1000)+SUMIF(IITMaths!$P$4:$P$1000,$C485,IITMaths!$Q$4:$Q$1000)+SUMIF(Bio!$P$4:$P$1000,$C485,Bio!$Q$4:$Q$1000)+SUMIF(FourthLecture!$P$4:$P$1000,$C485,FourthLecture!$Q$4:$Q$1000)+SUMIF(OtherSubjects!$P$4:$P$1000,$C485,OtherSubjects!$Q$4:$Q$1000)</f>
        <v>0</v>
      </c>
    </row>
    <row r="486" spans="1:19">
      <c r="A486" s="239">
        <v>482</v>
      </c>
      <c r="B486" s="240" t="s">
        <v>724</v>
      </c>
      <c r="C486" s="240"/>
      <c r="D486" s="241"/>
      <c r="E486" s="241"/>
      <c r="F486" s="241"/>
      <c r="G486" s="241"/>
      <c r="H486" s="241"/>
      <c r="I486" s="241"/>
      <c r="J486" s="260"/>
      <c r="K486" s="241"/>
      <c r="L486" s="241"/>
      <c r="M486" s="241"/>
      <c r="N486" s="258"/>
      <c r="O486" s="240"/>
      <c r="P486" s="240"/>
      <c r="Q486" s="258"/>
      <c r="R486" s="274">
        <f>SUMIF(Physics!$B$4:$B$1000,$C486,Physics!$C$4:$C$1000)+SUMIF(IITPhysics!$B$4:$B$1000,$C486,IITPhysics!$C$4:$C$1000)+SUMIF(Chem!$B$4:$B$1000,$C486,Chem!$C$4:$C$1000)+SUMIF(IITChem!$B$4:$B$1000,$C486,IITChem!$C$4:$C$1000)+SUMIF(Maths!$B$4:$B$1000,$C486,Maths!$C$4:$C$1000)+SUMIF(IITMaths!$B$4:$B$1000,$C486,IITMaths!$C$4:$C$1000)+SUMIF(Bio!$B$4:$B$1000,$C486,Bio!$C$4:$C$1000)+SUMIF(FourthLecture!$B$4:$B$1000,$C486,FourthLecture!$C$4:$C$1000)+SUMIF(OtherSubjects!$B$4:$B$1000,$C486,OtherSubjects!$C$4:$C$1000)</f>
        <v>0</v>
      </c>
      <c r="S486" s="269">
        <f>SUMIF(Physics!$P$4:$P$1000,$C486,Physics!$Q$4:$Q$1000)+SUMIF(IITPhysics!$P$4:$P$1000,$C486,IITPhysics!$Q$4:$Q$1000)+SUMIF(Chem!$P$4:$P$1000,$C486,Chem!$Q$4:$Q$1000)+SUMIF(IITChem!$P$4:$P$1000,$C486,IITChem!$Q$4:$Q$1000)+SUMIF(Maths!$P$4:$P$1000,$C486,Maths!$Q$4:$Q$1000)+SUMIF(IITMaths!$P$4:$P$1000,$C486,IITMaths!$Q$4:$Q$1000)+SUMIF(Bio!$P$4:$P$1000,$C486,Bio!$Q$4:$Q$1000)+SUMIF(FourthLecture!$P$4:$P$1000,$C486,FourthLecture!$Q$4:$Q$1000)+SUMIF(OtherSubjects!$P$4:$P$1000,$C486,OtherSubjects!$Q$4:$Q$1000)</f>
        <v>0</v>
      </c>
    </row>
    <row r="487" spans="1:19">
      <c r="A487" s="239">
        <v>483</v>
      </c>
      <c r="B487" s="240" t="s">
        <v>725</v>
      </c>
      <c r="C487" s="240"/>
      <c r="D487" s="241"/>
      <c r="E487" s="241"/>
      <c r="F487" s="241"/>
      <c r="G487" s="241"/>
      <c r="H487" s="241"/>
      <c r="I487" s="241"/>
      <c r="J487" s="260"/>
      <c r="K487" s="241"/>
      <c r="L487" s="241"/>
      <c r="M487" s="241"/>
      <c r="N487" s="258"/>
      <c r="O487" s="240"/>
      <c r="P487" s="240"/>
      <c r="Q487" s="258"/>
      <c r="R487" s="274">
        <f>SUMIF(Physics!$B$4:$B$1000,$C487,Physics!$C$4:$C$1000)+SUMIF(IITPhysics!$B$4:$B$1000,$C487,IITPhysics!$C$4:$C$1000)+SUMIF(Chem!$B$4:$B$1000,$C487,Chem!$C$4:$C$1000)+SUMIF(IITChem!$B$4:$B$1000,$C487,IITChem!$C$4:$C$1000)+SUMIF(Maths!$B$4:$B$1000,$C487,Maths!$C$4:$C$1000)+SUMIF(IITMaths!$B$4:$B$1000,$C487,IITMaths!$C$4:$C$1000)+SUMIF(Bio!$B$4:$B$1000,$C487,Bio!$C$4:$C$1000)+SUMIF(FourthLecture!$B$4:$B$1000,$C487,FourthLecture!$C$4:$C$1000)+SUMIF(OtherSubjects!$B$4:$B$1000,$C487,OtherSubjects!$C$4:$C$1000)</f>
        <v>0</v>
      </c>
      <c r="S487" s="269">
        <f>SUMIF(Physics!$P$4:$P$1000,$C487,Physics!$Q$4:$Q$1000)+SUMIF(IITPhysics!$P$4:$P$1000,$C487,IITPhysics!$Q$4:$Q$1000)+SUMIF(Chem!$P$4:$P$1000,$C487,Chem!$Q$4:$Q$1000)+SUMIF(IITChem!$P$4:$P$1000,$C487,IITChem!$Q$4:$Q$1000)+SUMIF(Maths!$P$4:$P$1000,$C487,Maths!$Q$4:$Q$1000)+SUMIF(IITMaths!$P$4:$P$1000,$C487,IITMaths!$Q$4:$Q$1000)+SUMIF(Bio!$P$4:$P$1000,$C487,Bio!$Q$4:$Q$1000)+SUMIF(FourthLecture!$P$4:$P$1000,$C487,FourthLecture!$Q$4:$Q$1000)+SUMIF(OtherSubjects!$P$4:$P$1000,$C487,OtherSubjects!$Q$4:$Q$1000)</f>
        <v>0</v>
      </c>
    </row>
    <row r="488" spans="1:19">
      <c r="A488" s="239">
        <v>484</v>
      </c>
      <c r="B488" s="240" t="s">
        <v>726</v>
      </c>
      <c r="C488" s="240"/>
      <c r="D488" s="241"/>
      <c r="E488" s="241"/>
      <c r="F488" s="241"/>
      <c r="G488" s="241"/>
      <c r="H488" s="241"/>
      <c r="I488" s="241"/>
      <c r="J488" s="260"/>
      <c r="K488" s="241"/>
      <c r="L488" s="241"/>
      <c r="M488" s="241"/>
      <c r="N488" s="258"/>
      <c r="O488" s="240"/>
      <c r="P488" s="240"/>
      <c r="Q488" s="258"/>
      <c r="R488" s="274">
        <f>SUMIF(Physics!$B$4:$B$1000,$C488,Physics!$C$4:$C$1000)+SUMIF(IITPhysics!$B$4:$B$1000,$C488,IITPhysics!$C$4:$C$1000)+SUMIF(Chem!$B$4:$B$1000,$C488,Chem!$C$4:$C$1000)+SUMIF(IITChem!$B$4:$B$1000,$C488,IITChem!$C$4:$C$1000)+SUMIF(Maths!$B$4:$B$1000,$C488,Maths!$C$4:$C$1000)+SUMIF(IITMaths!$B$4:$B$1000,$C488,IITMaths!$C$4:$C$1000)+SUMIF(Bio!$B$4:$B$1000,$C488,Bio!$C$4:$C$1000)+SUMIF(FourthLecture!$B$4:$B$1000,$C488,FourthLecture!$C$4:$C$1000)+SUMIF(OtherSubjects!$B$4:$B$1000,$C488,OtherSubjects!$C$4:$C$1000)</f>
        <v>0</v>
      </c>
      <c r="S488" s="269">
        <f>SUMIF(Physics!$P$4:$P$1000,$C488,Physics!$Q$4:$Q$1000)+SUMIF(IITPhysics!$P$4:$P$1000,$C488,IITPhysics!$Q$4:$Q$1000)+SUMIF(Chem!$P$4:$P$1000,$C488,Chem!$Q$4:$Q$1000)+SUMIF(IITChem!$P$4:$P$1000,$C488,IITChem!$Q$4:$Q$1000)+SUMIF(Maths!$P$4:$P$1000,$C488,Maths!$Q$4:$Q$1000)+SUMIF(IITMaths!$P$4:$P$1000,$C488,IITMaths!$Q$4:$Q$1000)+SUMIF(Bio!$P$4:$P$1000,$C488,Bio!$Q$4:$Q$1000)+SUMIF(FourthLecture!$P$4:$P$1000,$C488,FourthLecture!$Q$4:$Q$1000)+SUMIF(OtherSubjects!$P$4:$P$1000,$C488,OtherSubjects!$Q$4:$Q$1000)</f>
        <v>0</v>
      </c>
    </row>
    <row r="489" spans="1:19">
      <c r="A489" s="239">
        <v>485</v>
      </c>
      <c r="B489" s="240" t="s">
        <v>727</v>
      </c>
      <c r="C489" s="240"/>
      <c r="D489" s="241"/>
      <c r="E489" s="241"/>
      <c r="F489" s="241"/>
      <c r="G489" s="241"/>
      <c r="H489" s="241"/>
      <c r="I489" s="241"/>
      <c r="J489" s="260"/>
      <c r="K489" s="241"/>
      <c r="L489" s="241"/>
      <c r="M489" s="241"/>
      <c r="N489" s="258"/>
      <c r="O489" s="240"/>
      <c r="P489" s="240"/>
      <c r="Q489" s="258"/>
      <c r="R489" s="274">
        <f>SUMIF(Physics!$B$4:$B$1000,$C489,Physics!$C$4:$C$1000)+SUMIF(IITPhysics!$B$4:$B$1000,$C489,IITPhysics!$C$4:$C$1000)+SUMIF(Chem!$B$4:$B$1000,$C489,Chem!$C$4:$C$1000)+SUMIF(IITChem!$B$4:$B$1000,$C489,IITChem!$C$4:$C$1000)+SUMIF(Maths!$B$4:$B$1000,$C489,Maths!$C$4:$C$1000)+SUMIF(IITMaths!$B$4:$B$1000,$C489,IITMaths!$C$4:$C$1000)+SUMIF(Bio!$B$4:$B$1000,$C489,Bio!$C$4:$C$1000)+SUMIF(FourthLecture!$B$4:$B$1000,$C489,FourthLecture!$C$4:$C$1000)+SUMIF(OtherSubjects!$B$4:$B$1000,$C489,OtherSubjects!$C$4:$C$1000)</f>
        <v>0</v>
      </c>
      <c r="S489" s="269">
        <f>SUMIF(Physics!$P$4:$P$1000,$C489,Physics!$Q$4:$Q$1000)+SUMIF(IITPhysics!$P$4:$P$1000,$C489,IITPhysics!$Q$4:$Q$1000)+SUMIF(Chem!$P$4:$P$1000,$C489,Chem!$Q$4:$Q$1000)+SUMIF(IITChem!$P$4:$P$1000,$C489,IITChem!$Q$4:$Q$1000)+SUMIF(Maths!$P$4:$P$1000,$C489,Maths!$Q$4:$Q$1000)+SUMIF(IITMaths!$P$4:$P$1000,$C489,IITMaths!$Q$4:$Q$1000)+SUMIF(Bio!$P$4:$P$1000,$C489,Bio!$Q$4:$Q$1000)+SUMIF(FourthLecture!$P$4:$P$1000,$C489,FourthLecture!$Q$4:$Q$1000)+SUMIF(OtherSubjects!$P$4:$P$1000,$C489,OtherSubjects!$Q$4:$Q$1000)</f>
        <v>0</v>
      </c>
    </row>
    <row r="490" spans="1:19">
      <c r="A490" s="239">
        <v>486</v>
      </c>
      <c r="B490" s="240" t="s">
        <v>728</v>
      </c>
      <c r="C490" s="240"/>
      <c r="D490" s="241"/>
      <c r="E490" s="241"/>
      <c r="F490" s="241"/>
      <c r="G490" s="241"/>
      <c r="H490" s="241"/>
      <c r="I490" s="241"/>
      <c r="J490" s="260"/>
      <c r="K490" s="241"/>
      <c r="L490" s="241"/>
      <c r="M490" s="241"/>
      <c r="N490" s="258"/>
      <c r="O490" s="240"/>
      <c r="P490" s="240"/>
      <c r="Q490" s="258"/>
      <c r="R490" s="274">
        <f>SUMIF(Physics!$B$4:$B$1000,$C490,Physics!$C$4:$C$1000)+SUMIF(IITPhysics!$B$4:$B$1000,$C490,IITPhysics!$C$4:$C$1000)+SUMIF(Chem!$B$4:$B$1000,$C490,Chem!$C$4:$C$1000)+SUMIF(IITChem!$B$4:$B$1000,$C490,IITChem!$C$4:$C$1000)+SUMIF(Maths!$B$4:$B$1000,$C490,Maths!$C$4:$C$1000)+SUMIF(IITMaths!$B$4:$B$1000,$C490,IITMaths!$C$4:$C$1000)+SUMIF(Bio!$B$4:$B$1000,$C490,Bio!$C$4:$C$1000)+SUMIF(FourthLecture!$B$4:$B$1000,$C490,FourthLecture!$C$4:$C$1000)+SUMIF(OtherSubjects!$B$4:$B$1000,$C490,OtherSubjects!$C$4:$C$1000)</f>
        <v>0</v>
      </c>
      <c r="S490" s="269">
        <f>SUMIF(Physics!$P$4:$P$1000,$C490,Physics!$Q$4:$Q$1000)+SUMIF(IITPhysics!$P$4:$P$1000,$C490,IITPhysics!$Q$4:$Q$1000)+SUMIF(Chem!$P$4:$P$1000,$C490,Chem!$Q$4:$Q$1000)+SUMIF(IITChem!$P$4:$P$1000,$C490,IITChem!$Q$4:$Q$1000)+SUMIF(Maths!$P$4:$P$1000,$C490,Maths!$Q$4:$Q$1000)+SUMIF(IITMaths!$P$4:$P$1000,$C490,IITMaths!$Q$4:$Q$1000)+SUMIF(Bio!$P$4:$P$1000,$C490,Bio!$Q$4:$Q$1000)+SUMIF(FourthLecture!$P$4:$P$1000,$C490,FourthLecture!$Q$4:$Q$1000)+SUMIF(OtherSubjects!$P$4:$P$1000,$C490,OtherSubjects!$Q$4:$Q$1000)</f>
        <v>0</v>
      </c>
    </row>
    <row r="491" spans="1:19">
      <c r="A491" s="239">
        <v>487</v>
      </c>
      <c r="B491" s="240" t="s">
        <v>729</v>
      </c>
      <c r="C491" s="240"/>
      <c r="D491" s="241"/>
      <c r="E491" s="241"/>
      <c r="F491" s="241"/>
      <c r="G491" s="241"/>
      <c r="H491" s="241"/>
      <c r="I491" s="241"/>
      <c r="J491" s="260"/>
      <c r="K491" s="241"/>
      <c r="L491" s="241"/>
      <c r="M491" s="241"/>
      <c r="N491" s="258"/>
      <c r="O491" s="240"/>
      <c r="P491" s="240"/>
      <c r="Q491" s="258"/>
      <c r="R491" s="274">
        <f>SUMIF(Physics!$B$4:$B$1000,$C491,Physics!$C$4:$C$1000)+SUMIF(IITPhysics!$B$4:$B$1000,$C491,IITPhysics!$C$4:$C$1000)+SUMIF(Chem!$B$4:$B$1000,$C491,Chem!$C$4:$C$1000)+SUMIF(IITChem!$B$4:$B$1000,$C491,IITChem!$C$4:$C$1000)+SUMIF(Maths!$B$4:$B$1000,$C491,Maths!$C$4:$C$1000)+SUMIF(IITMaths!$B$4:$B$1000,$C491,IITMaths!$C$4:$C$1000)+SUMIF(Bio!$B$4:$B$1000,$C491,Bio!$C$4:$C$1000)+SUMIF(FourthLecture!$B$4:$B$1000,$C491,FourthLecture!$C$4:$C$1000)+SUMIF(OtherSubjects!$B$4:$B$1000,$C491,OtherSubjects!$C$4:$C$1000)</f>
        <v>0</v>
      </c>
      <c r="S491" s="269">
        <f>SUMIF(Physics!$P$4:$P$1000,$C491,Physics!$Q$4:$Q$1000)+SUMIF(IITPhysics!$P$4:$P$1000,$C491,IITPhysics!$Q$4:$Q$1000)+SUMIF(Chem!$P$4:$P$1000,$C491,Chem!$Q$4:$Q$1000)+SUMIF(IITChem!$P$4:$P$1000,$C491,IITChem!$Q$4:$Q$1000)+SUMIF(Maths!$P$4:$P$1000,$C491,Maths!$Q$4:$Q$1000)+SUMIF(IITMaths!$P$4:$P$1000,$C491,IITMaths!$Q$4:$Q$1000)+SUMIF(Bio!$P$4:$P$1000,$C491,Bio!$Q$4:$Q$1000)+SUMIF(FourthLecture!$P$4:$P$1000,$C491,FourthLecture!$Q$4:$Q$1000)+SUMIF(OtherSubjects!$P$4:$P$1000,$C491,OtherSubjects!$Q$4:$Q$1000)</f>
        <v>0</v>
      </c>
    </row>
    <row r="492" spans="1:19">
      <c r="A492" s="239">
        <v>488</v>
      </c>
      <c r="B492" s="240" t="s">
        <v>730</v>
      </c>
      <c r="C492" s="240"/>
      <c r="D492" s="241"/>
      <c r="E492" s="241"/>
      <c r="F492" s="241"/>
      <c r="G492" s="241"/>
      <c r="H492" s="241"/>
      <c r="I492" s="241"/>
      <c r="J492" s="260"/>
      <c r="K492" s="241"/>
      <c r="L492" s="241"/>
      <c r="M492" s="241"/>
      <c r="N492" s="258"/>
      <c r="O492" s="240"/>
      <c r="P492" s="240"/>
      <c r="Q492" s="258"/>
      <c r="R492" s="274">
        <f>SUMIF(Physics!$B$4:$B$1000,$C492,Physics!$C$4:$C$1000)+SUMIF(IITPhysics!$B$4:$B$1000,$C492,IITPhysics!$C$4:$C$1000)+SUMIF(Chem!$B$4:$B$1000,$C492,Chem!$C$4:$C$1000)+SUMIF(IITChem!$B$4:$B$1000,$C492,IITChem!$C$4:$C$1000)+SUMIF(Maths!$B$4:$B$1000,$C492,Maths!$C$4:$C$1000)+SUMIF(IITMaths!$B$4:$B$1000,$C492,IITMaths!$C$4:$C$1000)+SUMIF(Bio!$B$4:$B$1000,$C492,Bio!$C$4:$C$1000)+SUMIF(FourthLecture!$B$4:$B$1000,$C492,FourthLecture!$C$4:$C$1000)+SUMIF(OtherSubjects!$B$4:$B$1000,$C492,OtherSubjects!$C$4:$C$1000)</f>
        <v>0</v>
      </c>
      <c r="S492" s="269">
        <f>SUMIF(Physics!$P$4:$P$1000,$C492,Physics!$Q$4:$Q$1000)+SUMIF(IITPhysics!$P$4:$P$1000,$C492,IITPhysics!$Q$4:$Q$1000)+SUMIF(Chem!$P$4:$P$1000,$C492,Chem!$Q$4:$Q$1000)+SUMIF(IITChem!$P$4:$P$1000,$C492,IITChem!$Q$4:$Q$1000)+SUMIF(Maths!$P$4:$P$1000,$C492,Maths!$Q$4:$Q$1000)+SUMIF(IITMaths!$P$4:$P$1000,$C492,IITMaths!$Q$4:$Q$1000)+SUMIF(Bio!$P$4:$P$1000,$C492,Bio!$Q$4:$Q$1000)+SUMIF(FourthLecture!$P$4:$P$1000,$C492,FourthLecture!$Q$4:$Q$1000)+SUMIF(OtherSubjects!$P$4:$P$1000,$C492,OtherSubjects!$Q$4:$Q$1000)</f>
        <v>0</v>
      </c>
    </row>
    <row r="493" spans="1:19">
      <c r="A493" s="239">
        <v>489</v>
      </c>
      <c r="B493" s="240" t="s">
        <v>731</v>
      </c>
      <c r="C493" s="240"/>
      <c r="D493" s="241"/>
      <c r="E493" s="241"/>
      <c r="F493" s="241"/>
      <c r="G493" s="241"/>
      <c r="H493" s="241"/>
      <c r="I493" s="241"/>
      <c r="J493" s="260"/>
      <c r="K493" s="241"/>
      <c r="L493" s="241"/>
      <c r="M493" s="241"/>
      <c r="N493" s="258"/>
      <c r="O493" s="240"/>
      <c r="P493" s="240"/>
      <c r="Q493" s="258"/>
      <c r="R493" s="274">
        <f>SUMIF(Physics!$B$4:$B$1000,$C493,Physics!$C$4:$C$1000)+SUMIF(IITPhysics!$B$4:$B$1000,$C493,IITPhysics!$C$4:$C$1000)+SUMIF(Chem!$B$4:$B$1000,$C493,Chem!$C$4:$C$1000)+SUMIF(IITChem!$B$4:$B$1000,$C493,IITChem!$C$4:$C$1000)+SUMIF(Maths!$B$4:$B$1000,$C493,Maths!$C$4:$C$1000)+SUMIF(IITMaths!$B$4:$B$1000,$C493,IITMaths!$C$4:$C$1000)+SUMIF(Bio!$B$4:$B$1000,$C493,Bio!$C$4:$C$1000)+SUMIF(FourthLecture!$B$4:$B$1000,$C493,FourthLecture!$C$4:$C$1000)+SUMIF(OtherSubjects!$B$4:$B$1000,$C493,OtherSubjects!$C$4:$C$1000)</f>
        <v>0</v>
      </c>
      <c r="S493" s="269">
        <f>SUMIF(Physics!$P$4:$P$1000,$C493,Physics!$Q$4:$Q$1000)+SUMIF(IITPhysics!$P$4:$P$1000,$C493,IITPhysics!$Q$4:$Q$1000)+SUMIF(Chem!$P$4:$P$1000,$C493,Chem!$Q$4:$Q$1000)+SUMIF(IITChem!$P$4:$P$1000,$C493,IITChem!$Q$4:$Q$1000)+SUMIF(Maths!$P$4:$P$1000,$C493,Maths!$Q$4:$Q$1000)+SUMIF(IITMaths!$P$4:$P$1000,$C493,IITMaths!$Q$4:$Q$1000)+SUMIF(Bio!$P$4:$P$1000,$C493,Bio!$Q$4:$Q$1000)+SUMIF(FourthLecture!$P$4:$P$1000,$C493,FourthLecture!$Q$4:$Q$1000)+SUMIF(OtherSubjects!$P$4:$P$1000,$C493,OtherSubjects!$Q$4:$Q$1000)</f>
        <v>0</v>
      </c>
    </row>
    <row r="494" spans="1:19">
      <c r="A494" s="239">
        <v>490</v>
      </c>
      <c r="B494" s="240" t="s">
        <v>732</v>
      </c>
      <c r="C494" s="240"/>
      <c r="D494" s="241"/>
      <c r="E494" s="241"/>
      <c r="F494" s="241"/>
      <c r="G494" s="241"/>
      <c r="H494" s="241"/>
      <c r="I494" s="241"/>
      <c r="J494" s="260"/>
      <c r="K494" s="241"/>
      <c r="L494" s="241"/>
      <c r="M494" s="241"/>
      <c r="N494" s="258"/>
      <c r="O494" s="240"/>
      <c r="P494" s="240"/>
      <c r="Q494" s="258"/>
      <c r="R494" s="274">
        <f>SUMIF(Physics!$B$4:$B$1000,$C494,Physics!$C$4:$C$1000)+SUMIF(IITPhysics!$B$4:$B$1000,$C494,IITPhysics!$C$4:$C$1000)+SUMIF(Chem!$B$4:$B$1000,$C494,Chem!$C$4:$C$1000)+SUMIF(IITChem!$B$4:$B$1000,$C494,IITChem!$C$4:$C$1000)+SUMIF(Maths!$B$4:$B$1000,$C494,Maths!$C$4:$C$1000)+SUMIF(IITMaths!$B$4:$B$1000,$C494,IITMaths!$C$4:$C$1000)+SUMIF(Bio!$B$4:$B$1000,$C494,Bio!$C$4:$C$1000)+SUMIF(FourthLecture!$B$4:$B$1000,$C494,FourthLecture!$C$4:$C$1000)+SUMIF(OtherSubjects!$B$4:$B$1000,$C494,OtherSubjects!$C$4:$C$1000)</f>
        <v>0</v>
      </c>
      <c r="S494" s="269">
        <f>SUMIF(Physics!$P$4:$P$1000,$C494,Physics!$Q$4:$Q$1000)+SUMIF(IITPhysics!$P$4:$P$1000,$C494,IITPhysics!$Q$4:$Q$1000)+SUMIF(Chem!$P$4:$P$1000,$C494,Chem!$Q$4:$Q$1000)+SUMIF(IITChem!$P$4:$P$1000,$C494,IITChem!$Q$4:$Q$1000)+SUMIF(Maths!$P$4:$P$1000,$C494,Maths!$Q$4:$Q$1000)+SUMIF(IITMaths!$P$4:$P$1000,$C494,IITMaths!$Q$4:$Q$1000)+SUMIF(Bio!$P$4:$P$1000,$C494,Bio!$Q$4:$Q$1000)+SUMIF(FourthLecture!$P$4:$P$1000,$C494,FourthLecture!$Q$4:$Q$1000)+SUMIF(OtherSubjects!$P$4:$P$1000,$C494,OtherSubjects!$Q$4:$Q$1000)</f>
        <v>0</v>
      </c>
    </row>
    <row r="495" spans="1:19">
      <c r="A495" s="239">
        <v>491</v>
      </c>
      <c r="B495" s="240" t="s">
        <v>733</v>
      </c>
      <c r="C495" s="240"/>
      <c r="D495" s="241"/>
      <c r="E495" s="241"/>
      <c r="F495" s="241"/>
      <c r="G495" s="241"/>
      <c r="H495" s="241"/>
      <c r="I495" s="241"/>
      <c r="J495" s="260"/>
      <c r="K495" s="241"/>
      <c r="L495" s="241"/>
      <c r="M495" s="241"/>
      <c r="N495" s="258"/>
      <c r="O495" s="240"/>
      <c r="P495" s="240"/>
      <c r="Q495" s="258"/>
      <c r="R495" s="274">
        <f>SUMIF(Physics!$B$4:$B$1000,$C495,Physics!$C$4:$C$1000)+SUMIF(IITPhysics!$B$4:$B$1000,$C495,IITPhysics!$C$4:$C$1000)+SUMIF(Chem!$B$4:$B$1000,$C495,Chem!$C$4:$C$1000)+SUMIF(IITChem!$B$4:$B$1000,$C495,IITChem!$C$4:$C$1000)+SUMIF(Maths!$B$4:$B$1000,$C495,Maths!$C$4:$C$1000)+SUMIF(IITMaths!$B$4:$B$1000,$C495,IITMaths!$C$4:$C$1000)+SUMIF(Bio!$B$4:$B$1000,$C495,Bio!$C$4:$C$1000)+SUMIF(FourthLecture!$B$4:$B$1000,$C495,FourthLecture!$C$4:$C$1000)+SUMIF(OtherSubjects!$B$4:$B$1000,$C495,OtherSubjects!$C$4:$C$1000)</f>
        <v>0</v>
      </c>
      <c r="S495" s="269">
        <f>SUMIF(Physics!$P$4:$P$1000,$C495,Physics!$Q$4:$Q$1000)+SUMIF(IITPhysics!$P$4:$P$1000,$C495,IITPhysics!$Q$4:$Q$1000)+SUMIF(Chem!$P$4:$P$1000,$C495,Chem!$Q$4:$Q$1000)+SUMIF(IITChem!$P$4:$P$1000,$C495,IITChem!$Q$4:$Q$1000)+SUMIF(Maths!$P$4:$P$1000,$C495,Maths!$Q$4:$Q$1000)+SUMIF(IITMaths!$P$4:$P$1000,$C495,IITMaths!$Q$4:$Q$1000)+SUMIF(Bio!$P$4:$P$1000,$C495,Bio!$Q$4:$Q$1000)+SUMIF(FourthLecture!$P$4:$P$1000,$C495,FourthLecture!$Q$4:$Q$1000)+SUMIF(OtherSubjects!$P$4:$P$1000,$C495,OtherSubjects!$Q$4:$Q$1000)</f>
        <v>0</v>
      </c>
    </row>
    <row r="496" spans="1:19">
      <c r="A496" s="239">
        <v>492</v>
      </c>
      <c r="B496" s="240" t="s">
        <v>734</v>
      </c>
      <c r="C496" s="240"/>
      <c r="D496" s="241"/>
      <c r="E496" s="241"/>
      <c r="F496" s="241"/>
      <c r="G496" s="241"/>
      <c r="H496" s="241"/>
      <c r="I496" s="241"/>
      <c r="J496" s="260"/>
      <c r="K496" s="241"/>
      <c r="L496" s="241"/>
      <c r="M496" s="241"/>
      <c r="N496" s="258"/>
      <c r="O496" s="240"/>
      <c r="P496" s="240"/>
      <c r="Q496" s="258"/>
      <c r="R496" s="274">
        <f>SUMIF(Physics!$B$4:$B$1000,$C496,Physics!$C$4:$C$1000)+SUMIF(IITPhysics!$B$4:$B$1000,$C496,IITPhysics!$C$4:$C$1000)+SUMIF(Chem!$B$4:$B$1000,$C496,Chem!$C$4:$C$1000)+SUMIF(IITChem!$B$4:$B$1000,$C496,IITChem!$C$4:$C$1000)+SUMIF(Maths!$B$4:$B$1000,$C496,Maths!$C$4:$C$1000)+SUMIF(IITMaths!$B$4:$B$1000,$C496,IITMaths!$C$4:$C$1000)+SUMIF(Bio!$B$4:$B$1000,$C496,Bio!$C$4:$C$1000)+SUMIF(FourthLecture!$B$4:$B$1000,$C496,FourthLecture!$C$4:$C$1000)+SUMIF(OtherSubjects!$B$4:$B$1000,$C496,OtherSubjects!$C$4:$C$1000)</f>
        <v>0</v>
      </c>
      <c r="S496" s="269">
        <f>SUMIF(Physics!$P$4:$P$1000,$C496,Physics!$Q$4:$Q$1000)+SUMIF(IITPhysics!$P$4:$P$1000,$C496,IITPhysics!$Q$4:$Q$1000)+SUMIF(Chem!$P$4:$P$1000,$C496,Chem!$Q$4:$Q$1000)+SUMIF(IITChem!$P$4:$P$1000,$C496,IITChem!$Q$4:$Q$1000)+SUMIF(Maths!$P$4:$P$1000,$C496,Maths!$Q$4:$Q$1000)+SUMIF(IITMaths!$P$4:$P$1000,$C496,IITMaths!$Q$4:$Q$1000)+SUMIF(Bio!$P$4:$P$1000,$C496,Bio!$Q$4:$Q$1000)+SUMIF(FourthLecture!$P$4:$P$1000,$C496,FourthLecture!$Q$4:$Q$1000)+SUMIF(OtherSubjects!$P$4:$P$1000,$C496,OtherSubjects!$Q$4:$Q$1000)</f>
        <v>0</v>
      </c>
    </row>
    <row r="497" spans="1:19">
      <c r="A497" s="239">
        <v>493</v>
      </c>
      <c r="B497" s="240" t="s">
        <v>735</v>
      </c>
      <c r="C497" s="240"/>
      <c r="D497" s="241"/>
      <c r="E497" s="241"/>
      <c r="F497" s="241"/>
      <c r="G497" s="241"/>
      <c r="H497" s="241"/>
      <c r="I497" s="241"/>
      <c r="J497" s="260"/>
      <c r="K497" s="241"/>
      <c r="L497" s="241"/>
      <c r="M497" s="241"/>
      <c r="N497" s="258"/>
      <c r="O497" s="240"/>
      <c r="P497" s="240"/>
      <c r="Q497" s="258"/>
      <c r="R497" s="274">
        <f>SUMIF(Physics!$B$4:$B$1000,$C497,Physics!$C$4:$C$1000)+SUMIF(IITPhysics!$B$4:$B$1000,$C497,IITPhysics!$C$4:$C$1000)+SUMIF(Chem!$B$4:$B$1000,$C497,Chem!$C$4:$C$1000)+SUMIF(IITChem!$B$4:$B$1000,$C497,IITChem!$C$4:$C$1000)+SUMIF(Maths!$B$4:$B$1000,$C497,Maths!$C$4:$C$1000)+SUMIF(IITMaths!$B$4:$B$1000,$C497,IITMaths!$C$4:$C$1000)+SUMIF(Bio!$B$4:$B$1000,$C497,Bio!$C$4:$C$1000)+SUMIF(FourthLecture!$B$4:$B$1000,$C497,FourthLecture!$C$4:$C$1000)+SUMIF(OtherSubjects!$B$4:$B$1000,$C497,OtherSubjects!$C$4:$C$1000)</f>
        <v>0</v>
      </c>
      <c r="S497" s="269">
        <f>SUMIF(Physics!$P$4:$P$1000,$C497,Physics!$Q$4:$Q$1000)+SUMIF(IITPhysics!$P$4:$P$1000,$C497,IITPhysics!$Q$4:$Q$1000)+SUMIF(Chem!$P$4:$P$1000,$C497,Chem!$Q$4:$Q$1000)+SUMIF(IITChem!$P$4:$P$1000,$C497,IITChem!$Q$4:$Q$1000)+SUMIF(Maths!$P$4:$P$1000,$C497,Maths!$Q$4:$Q$1000)+SUMIF(IITMaths!$P$4:$P$1000,$C497,IITMaths!$Q$4:$Q$1000)+SUMIF(Bio!$P$4:$P$1000,$C497,Bio!$Q$4:$Q$1000)+SUMIF(FourthLecture!$P$4:$P$1000,$C497,FourthLecture!$Q$4:$Q$1000)+SUMIF(OtherSubjects!$P$4:$P$1000,$C497,OtherSubjects!$Q$4:$Q$1000)</f>
        <v>0</v>
      </c>
    </row>
    <row r="498" spans="1:19">
      <c r="A498" s="239">
        <v>494</v>
      </c>
      <c r="B498" s="240" t="s">
        <v>736</v>
      </c>
      <c r="C498" s="240"/>
      <c r="D498" s="241"/>
      <c r="E498" s="241"/>
      <c r="F498" s="241"/>
      <c r="G498" s="241"/>
      <c r="H498" s="241"/>
      <c r="I498" s="241"/>
      <c r="J498" s="260"/>
      <c r="K498" s="241"/>
      <c r="L498" s="241"/>
      <c r="M498" s="241"/>
      <c r="N498" s="258"/>
      <c r="O498" s="240"/>
      <c r="P498" s="240"/>
      <c r="Q498" s="258"/>
      <c r="R498" s="274">
        <f>SUMIF(Physics!$B$4:$B$1000,$C498,Physics!$C$4:$C$1000)+SUMIF(IITPhysics!$B$4:$B$1000,$C498,IITPhysics!$C$4:$C$1000)+SUMIF(Chem!$B$4:$B$1000,$C498,Chem!$C$4:$C$1000)+SUMIF(IITChem!$B$4:$B$1000,$C498,IITChem!$C$4:$C$1000)+SUMIF(Maths!$B$4:$B$1000,$C498,Maths!$C$4:$C$1000)+SUMIF(IITMaths!$B$4:$B$1000,$C498,IITMaths!$C$4:$C$1000)+SUMIF(Bio!$B$4:$B$1000,$C498,Bio!$C$4:$C$1000)+SUMIF(FourthLecture!$B$4:$B$1000,$C498,FourthLecture!$C$4:$C$1000)+SUMIF(OtherSubjects!$B$4:$B$1000,$C498,OtherSubjects!$C$4:$C$1000)</f>
        <v>0</v>
      </c>
      <c r="S498" s="269">
        <f>SUMIF(Physics!$P$4:$P$1000,$C498,Physics!$Q$4:$Q$1000)+SUMIF(IITPhysics!$P$4:$P$1000,$C498,IITPhysics!$Q$4:$Q$1000)+SUMIF(Chem!$P$4:$P$1000,$C498,Chem!$Q$4:$Q$1000)+SUMIF(IITChem!$P$4:$P$1000,$C498,IITChem!$Q$4:$Q$1000)+SUMIF(Maths!$P$4:$P$1000,$C498,Maths!$Q$4:$Q$1000)+SUMIF(IITMaths!$P$4:$P$1000,$C498,IITMaths!$Q$4:$Q$1000)+SUMIF(Bio!$P$4:$P$1000,$C498,Bio!$Q$4:$Q$1000)+SUMIF(FourthLecture!$P$4:$P$1000,$C498,FourthLecture!$Q$4:$Q$1000)+SUMIF(OtherSubjects!$P$4:$P$1000,$C498,OtherSubjects!$Q$4:$Q$1000)</f>
        <v>0</v>
      </c>
    </row>
    <row r="499" spans="1:19">
      <c r="A499" s="239">
        <v>495</v>
      </c>
      <c r="B499" s="240" t="s">
        <v>737</v>
      </c>
      <c r="C499" s="240"/>
      <c r="D499" s="241"/>
      <c r="E499" s="241"/>
      <c r="F499" s="241"/>
      <c r="G499" s="241"/>
      <c r="H499" s="241"/>
      <c r="I499" s="241"/>
      <c r="J499" s="260"/>
      <c r="K499" s="241"/>
      <c r="L499" s="241"/>
      <c r="M499" s="241"/>
      <c r="N499" s="258"/>
      <c r="O499" s="240"/>
      <c r="P499" s="240"/>
      <c r="Q499" s="258"/>
      <c r="R499" s="274">
        <f>SUMIF(Physics!$B$4:$B$1000,$C499,Physics!$C$4:$C$1000)+SUMIF(IITPhysics!$B$4:$B$1000,$C499,IITPhysics!$C$4:$C$1000)+SUMIF(Chem!$B$4:$B$1000,$C499,Chem!$C$4:$C$1000)+SUMIF(IITChem!$B$4:$B$1000,$C499,IITChem!$C$4:$C$1000)+SUMIF(Maths!$B$4:$B$1000,$C499,Maths!$C$4:$C$1000)+SUMIF(IITMaths!$B$4:$B$1000,$C499,IITMaths!$C$4:$C$1000)+SUMIF(Bio!$B$4:$B$1000,$C499,Bio!$C$4:$C$1000)+SUMIF(FourthLecture!$B$4:$B$1000,$C499,FourthLecture!$C$4:$C$1000)+SUMIF(OtherSubjects!$B$4:$B$1000,$C499,OtherSubjects!$C$4:$C$1000)</f>
        <v>0</v>
      </c>
      <c r="S499" s="269">
        <f>SUMIF(Physics!$P$4:$P$1000,$C499,Physics!$Q$4:$Q$1000)+SUMIF(IITPhysics!$P$4:$P$1000,$C499,IITPhysics!$Q$4:$Q$1000)+SUMIF(Chem!$P$4:$P$1000,$C499,Chem!$Q$4:$Q$1000)+SUMIF(IITChem!$P$4:$P$1000,$C499,IITChem!$Q$4:$Q$1000)+SUMIF(Maths!$P$4:$P$1000,$C499,Maths!$Q$4:$Q$1000)+SUMIF(IITMaths!$P$4:$P$1000,$C499,IITMaths!$Q$4:$Q$1000)+SUMIF(Bio!$P$4:$P$1000,$C499,Bio!$Q$4:$Q$1000)+SUMIF(FourthLecture!$P$4:$P$1000,$C499,FourthLecture!$Q$4:$Q$1000)+SUMIF(OtherSubjects!$P$4:$P$1000,$C499,OtherSubjects!$Q$4:$Q$1000)</f>
        <v>0</v>
      </c>
    </row>
    <row r="500" spans="1:19">
      <c r="A500" s="239">
        <v>496</v>
      </c>
      <c r="B500" s="240" t="s">
        <v>738</v>
      </c>
      <c r="C500" s="240"/>
      <c r="D500" s="241"/>
      <c r="E500" s="241"/>
      <c r="F500" s="241"/>
      <c r="G500" s="241"/>
      <c r="H500" s="241"/>
      <c r="I500" s="241"/>
      <c r="J500" s="260"/>
      <c r="K500" s="241"/>
      <c r="L500" s="241"/>
      <c r="M500" s="241"/>
      <c r="N500" s="258"/>
      <c r="O500" s="240"/>
      <c r="P500" s="240"/>
      <c r="Q500" s="258"/>
      <c r="R500" s="274">
        <f>SUMIF(Physics!$B$4:$B$1000,$C500,Physics!$C$4:$C$1000)+SUMIF(IITPhysics!$B$4:$B$1000,$C500,IITPhysics!$C$4:$C$1000)+SUMIF(Chem!$B$4:$B$1000,$C500,Chem!$C$4:$C$1000)+SUMIF(IITChem!$B$4:$B$1000,$C500,IITChem!$C$4:$C$1000)+SUMIF(Maths!$B$4:$B$1000,$C500,Maths!$C$4:$C$1000)+SUMIF(IITMaths!$B$4:$B$1000,$C500,IITMaths!$C$4:$C$1000)+SUMIF(Bio!$B$4:$B$1000,$C500,Bio!$C$4:$C$1000)+SUMIF(FourthLecture!$B$4:$B$1000,$C500,FourthLecture!$C$4:$C$1000)+SUMIF(OtherSubjects!$B$4:$B$1000,$C500,OtherSubjects!$C$4:$C$1000)</f>
        <v>0</v>
      </c>
      <c r="S500" s="269">
        <f>SUMIF(Physics!$P$4:$P$1000,$C500,Physics!$Q$4:$Q$1000)+SUMIF(IITPhysics!$P$4:$P$1000,$C500,IITPhysics!$Q$4:$Q$1000)+SUMIF(Chem!$P$4:$P$1000,$C500,Chem!$Q$4:$Q$1000)+SUMIF(IITChem!$P$4:$P$1000,$C500,IITChem!$Q$4:$Q$1000)+SUMIF(Maths!$P$4:$P$1000,$C500,Maths!$Q$4:$Q$1000)+SUMIF(IITMaths!$P$4:$P$1000,$C500,IITMaths!$Q$4:$Q$1000)+SUMIF(Bio!$P$4:$P$1000,$C500,Bio!$Q$4:$Q$1000)+SUMIF(FourthLecture!$P$4:$P$1000,$C500,FourthLecture!$Q$4:$Q$1000)+SUMIF(OtherSubjects!$P$4:$P$1000,$C500,OtherSubjects!$Q$4:$Q$1000)</f>
        <v>0</v>
      </c>
    </row>
    <row r="501" spans="1:19">
      <c r="A501" s="239">
        <v>497</v>
      </c>
      <c r="B501" s="240" t="s">
        <v>739</v>
      </c>
      <c r="C501" s="240"/>
      <c r="D501" s="241"/>
      <c r="E501" s="241"/>
      <c r="F501" s="241"/>
      <c r="G501" s="241"/>
      <c r="H501" s="241"/>
      <c r="I501" s="241"/>
      <c r="J501" s="260"/>
      <c r="K501" s="241"/>
      <c r="L501" s="241"/>
      <c r="M501" s="241"/>
      <c r="N501" s="258"/>
      <c r="O501" s="240"/>
      <c r="P501" s="240"/>
      <c r="Q501" s="258"/>
      <c r="R501" s="274">
        <f>SUMIF(Physics!$B$4:$B$1000,$C501,Physics!$C$4:$C$1000)+SUMIF(IITPhysics!$B$4:$B$1000,$C501,IITPhysics!$C$4:$C$1000)+SUMIF(Chem!$B$4:$B$1000,$C501,Chem!$C$4:$C$1000)+SUMIF(IITChem!$B$4:$B$1000,$C501,IITChem!$C$4:$C$1000)+SUMIF(Maths!$B$4:$B$1000,$C501,Maths!$C$4:$C$1000)+SUMIF(IITMaths!$B$4:$B$1000,$C501,IITMaths!$C$4:$C$1000)+SUMIF(Bio!$B$4:$B$1000,$C501,Bio!$C$4:$C$1000)+SUMIF(FourthLecture!$B$4:$B$1000,$C501,FourthLecture!$C$4:$C$1000)+SUMIF(OtherSubjects!$B$4:$B$1000,$C501,OtherSubjects!$C$4:$C$1000)</f>
        <v>0</v>
      </c>
      <c r="S501" s="269">
        <f>SUMIF(Physics!$P$4:$P$1000,$C501,Physics!$Q$4:$Q$1000)+SUMIF(IITPhysics!$P$4:$P$1000,$C501,IITPhysics!$Q$4:$Q$1000)+SUMIF(Chem!$P$4:$P$1000,$C501,Chem!$Q$4:$Q$1000)+SUMIF(IITChem!$P$4:$P$1000,$C501,IITChem!$Q$4:$Q$1000)+SUMIF(Maths!$P$4:$P$1000,$C501,Maths!$Q$4:$Q$1000)+SUMIF(IITMaths!$P$4:$P$1000,$C501,IITMaths!$Q$4:$Q$1000)+SUMIF(Bio!$P$4:$P$1000,$C501,Bio!$Q$4:$Q$1000)+SUMIF(FourthLecture!$P$4:$P$1000,$C501,FourthLecture!$Q$4:$Q$1000)+SUMIF(OtherSubjects!$P$4:$P$1000,$C501,OtherSubjects!$Q$4:$Q$1000)</f>
        <v>0</v>
      </c>
    </row>
    <row r="502" spans="1:19">
      <c r="A502" s="239">
        <v>498</v>
      </c>
      <c r="B502" s="240" t="s">
        <v>740</v>
      </c>
      <c r="C502" s="240"/>
      <c r="D502" s="241"/>
      <c r="E502" s="241"/>
      <c r="F502" s="241"/>
      <c r="G502" s="241"/>
      <c r="H502" s="241"/>
      <c r="I502" s="241"/>
      <c r="J502" s="260"/>
      <c r="K502" s="241"/>
      <c r="L502" s="241"/>
      <c r="M502" s="241"/>
      <c r="N502" s="258"/>
      <c r="O502" s="240"/>
      <c r="P502" s="240"/>
      <c r="Q502" s="258"/>
      <c r="R502" s="274">
        <f>SUMIF(Physics!$B$4:$B$1000,$C502,Physics!$C$4:$C$1000)+SUMIF(IITPhysics!$B$4:$B$1000,$C502,IITPhysics!$C$4:$C$1000)+SUMIF(Chem!$B$4:$B$1000,$C502,Chem!$C$4:$C$1000)+SUMIF(IITChem!$B$4:$B$1000,$C502,IITChem!$C$4:$C$1000)+SUMIF(Maths!$B$4:$B$1000,$C502,Maths!$C$4:$C$1000)+SUMIF(IITMaths!$B$4:$B$1000,$C502,IITMaths!$C$4:$C$1000)+SUMIF(Bio!$B$4:$B$1000,$C502,Bio!$C$4:$C$1000)+SUMIF(FourthLecture!$B$4:$B$1000,$C502,FourthLecture!$C$4:$C$1000)+SUMIF(OtherSubjects!$B$4:$B$1000,$C502,OtherSubjects!$C$4:$C$1000)</f>
        <v>0</v>
      </c>
      <c r="S502" s="269">
        <f>SUMIF(Physics!$P$4:$P$1000,$C502,Physics!$Q$4:$Q$1000)+SUMIF(IITPhysics!$P$4:$P$1000,$C502,IITPhysics!$Q$4:$Q$1000)+SUMIF(Chem!$P$4:$P$1000,$C502,Chem!$Q$4:$Q$1000)+SUMIF(IITChem!$P$4:$P$1000,$C502,IITChem!$Q$4:$Q$1000)+SUMIF(Maths!$P$4:$P$1000,$C502,Maths!$Q$4:$Q$1000)+SUMIF(IITMaths!$P$4:$P$1000,$C502,IITMaths!$Q$4:$Q$1000)+SUMIF(Bio!$P$4:$P$1000,$C502,Bio!$Q$4:$Q$1000)+SUMIF(FourthLecture!$P$4:$P$1000,$C502,FourthLecture!$Q$4:$Q$1000)+SUMIF(OtherSubjects!$P$4:$P$1000,$C502,OtherSubjects!$Q$4:$Q$1000)</f>
        <v>0</v>
      </c>
    </row>
    <row r="503" spans="1:19">
      <c r="A503" s="239">
        <v>499</v>
      </c>
      <c r="B503" s="240" t="s">
        <v>741</v>
      </c>
      <c r="C503" s="240"/>
      <c r="D503" s="241"/>
      <c r="E503" s="241"/>
      <c r="F503" s="241"/>
      <c r="G503" s="241"/>
      <c r="H503" s="241"/>
      <c r="I503" s="241"/>
      <c r="J503" s="260"/>
      <c r="K503" s="241"/>
      <c r="L503" s="241"/>
      <c r="M503" s="241"/>
      <c r="N503" s="258"/>
      <c r="O503" s="240"/>
      <c r="P503" s="240"/>
      <c r="Q503" s="258"/>
      <c r="R503" s="274">
        <f>SUMIF(Physics!$B$4:$B$1000,$C503,Physics!$C$4:$C$1000)+SUMIF(IITPhysics!$B$4:$B$1000,$C503,IITPhysics!$C$4:$C$1000)+SUMIF(Chem!$B$4:$B$1000,$C503,Chem!$C$4:$C$1000)+SUMIF(IITChem!$B$4:$B$1000,$C503,IITChem!$C$4:$C$1000)+SUMIF(Maths!$B$4:$B$1000,$C503,Maths!$C$4:$C$1000)+SUMIF(IITMaths!$B$4:$B$1000,$C503,IITMaths!$C$4:$C$1000)+SUMIF(Bio!$B$4:$B$1000,$C503,Bio!$C$4:$C$1000)+SUMIF(FourthLecture!$B$4:$B$1000,$C503,FourthLecture!$C$4:$C$1000)+SUMIF(OtherSubjects!$B$4:$B$1000,$C503,OtherSubjects!$C$4:$C$1000)</f>
        <v>0</v>
      </c>
      <c r="S503" s="269">
        <f>SUMIF(Physics!$P$4:$P$1000,$C503,Physics!$Q$4:$Q$1000)+SUMIF(IITPhysics!$P$4:$P$1000,$C503,IITPhysics!$Q$4:$Q$1000)+SUMIF(Chem!$P$4:$P$1000,$C503,Chem!$Q$4:$Q$1000)+SUMIF(IITChem!$P$4:$P$1000,$C503,IITChem!$Q$4:$Q$1000)+SUMIF(Maths!$P$4:$P$1000,$C503,Maths!$Q$4:$Q$1000)+SUMIF(IITMaths!$P$4:$P$1000,$C503,IITMaths!$Q$4:$Q$1000)+SUMIF(Bio!$P$4:$P$1000,$C503,Bio!$Q$4:$Q$1000)+SUMIF(FourthLecture!$P$4:$P$1000,$C503,FourthLecture!$Q$4:$Q$1000)+SUMIF(OtherSubjects!$P$4:$P$1000,$C503,OtherSubjects!$Q$4:$Q$1000)</f>
        <v>0</v>
      </c>
    </row>
    <row r="504" spans="1:19">
      <c r="A504" s="239">
        <v>500</v>
      </c>
      <c r="B504" s="240" t="s">
        <v>742</v>
      </c>
      <c r="C504" s="240"/>
      <c r="D504" s="241"/>
      <c r="E504" s="241"/>
      <c r="F504" s="241"/>
      <c r="G504" s="241"/>
      <c r="H504" s="241"/>
      <c r="I504" s="241"/>
      <c r="J504" s="260"/>
      <c r="K504" s="241"/>
      <c r="L504" s="241"/>
      <c r="M504" s="241"/>
      <c r="N504" s="258"/>
      <c r="O504" s="240"/>
      <c r="P504" s="240"/>
      <c r="Q504" s="258"/>
      <c r="R504" s="274">
        <f>SUMIF(Physics!$B$4:$B$1000,$C504,Physics!$C$4:$C$1000)+SUMIF(IITPhysics!$B$4:$B$1000,$C504,IITPhysics!$C$4:$C$1000)+SUMIF(Chem!$B$4:$B$1000,$C504,Chem!$C$4:$C$1000)+SUMIF(IITChem!$B$4:$B$1000,$C504,IITChem!$C$4:$C$1000)+SUMIF(Maths!$B$4:$B$1000,$C504,Maths!$C$4:$C$1000)+SUMIF(IITMaths!$B$4:$B$1000,$C504,IITMaths!$C$4:$C$1000)+SUMIF(Bio!$B$4:$B$1000,$C504,Bio!$C$4:$C$1000)+SUMIF(FourthLecture!$B$4:$B$1000,$C504,FourthLecture!$C$4:$C$1000)+SUMIF(OtherSubjects!$B$4:$B$1000,$C504,OtherSubjects!$C$4:$C$1000)</f>
        <v>0</v>
      </c>
      <c r="S504" s="269">
        <f>SUMIF(Physics!$P$4:$P$1000,$C504,Physics!$Q$4:$Q$1000)+SUMIF(IITPhysics!$P$4:$P$1000,$C504,IITPhysics!$Q$4:$Q$1000)+SUMIF(Chem!$P$4:$P$1000,$C504,Chem!$Q$4:$Q$1000)+SUMIF(IITChem!$P$4:$P$1000,$C504,IITChem!$Q$4:$Q$1000)+SUMIF(Maths!$P$4:$P$1000,$C504,Maths!$Q$4:$Q$1000)+SUMIF(IITMaths!$P$4:$P$1000,$C504,IITMaths!$Q$4:$Q$1000)+SUMIF(Bio!$P$4:$P$1000,$C504,Bio!$Q$4:$Q$1000)+SUMIF(FourthLecture!$P$4:$P$1000,$C504,FourthLecture!$Q$4:$Q$1000)+SUMIF(OtherSubjects!$P$4:$P$1000,$C504,OtherSubjects!$Q$4:$Q$1000)</f>
        <v>0</v>
      </c>
    </row>
    <row r="505" spans="1:19">
      <c r="A505" s="239">
        <v>501</v>
      </c>
      <c r="B505" s="240" t="s">
        <v>743</v>
      </c>
      <c r="C505" s="240"/>
      <c r="D505" s="241"/>
      <c r="E505" s="241"/>
      <c r="F505" s="241"/>
      <c r="G505" s="241"/>
      <c r="H505" s="241"/>
      <c r="I505" s="241"/>
      <c r="J505" s="260"/>
      <c r="K505" s="241"/>
      <c r="L505" s="241"/>
      <c r="M505" s="241"/>
      <c r="N505" s="258"/>
      <c r="O505" s="240"/>
      <c r="P505" s="240"/>
      <c r="Q505" s="258"/>
      <c r="R505" s="274">
        <f>SUMIF(Physics!$B$4:$B$1000,$C505,Physics!$C$4:$C$1000)+SUMIF(IITPhysics!$B$4:$B$1000,$C505,IITPhysics!$C$4:$C$1000)+SUMIF(Chem!$B$4:$B$1000,$C505,Chem!$C$4:$C$1000)+SUMIF(IITChem!$B$4:$B$1000,$C505,IITChem!$C$4:$C$1000)+SUMIF(Maths!$B$4:$B$1000,$C505,Maths!$C$4:$C$1000)+SUMIF(IITMaths!$B$4:$B$1000,$C505,IITMaths!$C$4:$C$1000)+SUMIF(Bio!$B$4:$B$1000,$C505,Bio!$C$4:$C$1000)+SUMIF(FourthLecture!$B$4:$B$1000,$C505,FourthLecture!$C$4:$C$1000)+SUMIF(OtherSubjects!$B$4:$B$1000,$C505,OtherSubjects!$C$4:$C$1000)</f>
        <v>0</v>
      </c>
      <c r="S505" s="269">
        <f>SUMIF(Physics!$P$4:$P$1000,$C505,Physics!$Q$4:$Q$1000)+SUMIF(IITPhysics!$P$4:$P$1000,$C505,IITPhysics!$Q$4:$Q$1000)+SUMIF(Chem!$P$4:$P$1000,$C505,Chem!$Q$4:$Q$1000)+SUMIF(IITChem!$P$4:$P$1000,$C505,IITChem!$Q$4:$Q$1000)+SUMIF(Maths!$P$4:$P$1000,$C505,Maths!$Q$4:$Q$1000)+SUMIF(IITMaths!$P$4:$P$1000,$C505,IITMaths!$Q$4:$Q$1000)+SUMIF(Bio!$P$4:$P$1000,$C505,Bio!$Q$4:$Q$1000)+SUMIF(FourthLecture!$P$4:$P$1000,$C505,FourthLecture!$Q$4:$Q$1000)+SUMIF(OtherSubjects!$P$4:$P$1000,$C505,OtherSubjects!$Q$4:$Q$1000)</f>
        <v>0</v>
      </c>
    </row>
    <row r="506" spans="1:19">
      <c r="A506" s="239">
        <v>502</v>
      </c>
      <c r="B506" s="240" t="s">
        <v>744</v>
      </c>
      <c r="C506" s="240"/>
      <c r="D506" s="241"/>
      <c r="E506" s="241"/>
      <c r="F506" s="241"/>
      <c r="G506" s="241"/>
      <c r="H506" s="241"/>
      <c r="I506" s="241"/>
      <c r="J506" s="260"/>
      <c r="K506" s="241"/>
      <c r="L506" s="241"/>
      <c r="M506" s="241"/>
      <c r="N506" s="258"/>
      <c r="O506" s="240"/>
      <c r="P506" s="240"/>
      <c r="Q506" s="258"/>
      <c r="R506" s="274">
        <f>SUMIF(Physics!$B$4:$B$1000,$C506,Physics!$C$4:$C$1000)+SUMIF(IITPhysics!$B$4:$B$1000,$C506,IITPhysics!$C$4:$C$1000)+SUMIF(Chem!$B$4:$B$1000,$C506,Chem!$C$4:$C$1000)+SUMIF(IITChem!$B$4:$B$1000,$C506,IITChem!$C$4:$C$1000)+SUMIF(Maths!$B$4:$B$1000,$C506,Maths!$C$4:$C$1000)+SUMIF(IITMaths!$B$4:$B$1000,$C506,IITMaths!$C$4:$C$1000)+SUMIF(Bio!$B$4:$B$1000,$C506,Bio!$C$4:$C$1000)+SUMIF(FourthLecture!$B$4:$B$1000,$C506,FourthLecture!$C$4:$C$1000)+SUMIF(OtherSubjects!$B$4:$B$1000,$C506,OtherSubjects!$C$4:$C$1000)</f>
        <v>0</v>
      </c>
      <c r="S506" s="269">
        <f>SUMIF(Physics!$P$4:$P$1000,$C506,Physics!$Q$4:$Q$1000)+SUMIF(IITPhysics!$P$4:$P$1000,$C506,IITPhysics!$Q$4:$Q$1000)+SUMIF(Chem!$P$4:$P$1000,$C506,Chem!$Q$4:$Q$1000)+SUMIF(IITChem!$P$4:$P$1000,$C506,IITChem!$Q$4:$Q$1000)+SUMIF(Maths!$P$4:$P$1000,$C506,Maths!$Q$4:$Q$1000)+SUMIF(IITMaths!$P$4:$P$1000,$C506,IITMaths!$Q$4:$Q$1000)+SUMIF(Bio!$P$4:$P$1000,$C506,Bio!$Q$4:$Q$1000)+SUMIF(FourthLecture!$P$4:$P$1000,$C506,FourthLecture!$Q$4:$Q$1000)+SUMIF(OtherSubjects!$P$4:$P$1000,$C506,OtherSubjects!$Q$4:$Q$1000)</f>
        <v>0</v>
      </c>
    </row>
    <row r="507" spans="1:19">
      <c r="A507" s="239">
        <v>503</v>
      </c>
      <c r="B507" s="240" t="s">
        <v>745</v>
      </c>
      <c r="C507" s="240"/>
      <c r="D507" s="241"/>
      <c r="E507" s="241"/>
      <c r="F507" s="241"/>
      <c r="G507" s="241"/>
      <c r="H507" s="241"/>
      <c r="I507" s="241"/>
      <c r="J507" s="260"/>
      <c r="K507" s="241"/>
      <c r="L507" s="241"/>
      <c r="M507" s="241"/>
      <c r="N507" s="258"/>
      <c r="O507" s="240"/>
      <c r="P507" s="240"/>
      <c r="Q507" s="258"/>
      <c r="R507" s="274">
        <f>SUMIF(Physics!$B$4:$B$1000,$C507,Physics!$C$4:$C$1000)+SUMIF(IITPhysics!$B$4:$B$1000,$C507,IITPhysics!$C$4:$C$1000)+SUMIF(Chem!$B$4:$B$1000,$C507,Chem!$C$4:$C$1000)+SUMIF(IITChem!$B$4:$B$1000,$C507,IITChem!$C$4:$C$1000)+SUMIF(Maths!$B$4:$B$1000,$C507,Maths!$C$4:$C$1000)+SUMIF(IITMaths!$B$4:$B$1000,$C507,IITMaths!$C$4:$C$1000)+SUMIF(Bio!$B$4:$B$1000,$C507,Bio!$C$4:$C$1000)+SUMIF(FourthLecture!$B$4:$B$1000,$C507,FourthLecture!$C$4:$C$1000)+SUMIF(OtherSubjects!$B$4:$B$1000,$C507,OtherSubjects!$C$4:$C$1000)</f>
        <v>0</v>
      </c>
      <c r="S507" s="269">
        <f>SUMIF(Physics!$P$4:$P$1000,$C507,Physics!$Q$4:$Q$1000)+SUMIF(IITPhysics!$P$4:$P$1000,$C507,IITPhysics!$Q$4:$Q$1000)+SUMIF(Chem!$P$4:$P$1000,$C507,Chem!$Q$4:$Q$1000)+SUMIF(IITChem!$P$4:$P$1000,$C507,IITChem!$Q$4:$Q$1000)+SUMIF(Maths!$P$4:$P$1000,$C507,Maths!$Q$4:$Q$1000)+SUMIF(IITMaths!$P$4:$P$1000,$C507,IITMaths!$Q$4:$Q$1000)+SUMIF(Bio!$P$4:$P$1000,$C507,Bio!$Q$4:$Q$1000)+SUMIF(FourthLecture!$P$4:$P$1000,$C507,FourthLecture!$Q$4:$Q$1000)+SUMIF(OtherSubjects!$P$4:$P$1000,$C507,OtherSubjects!$Q$4:$Q$1000)</f>
        <v>0</v>
      </c>
    </row>
    <row r="508" spans="1:19">
      <c r="A508" s="239">
        <v>504</v>
      </c>
      <c r="B508" s="240" t="s">
        <v>746</v>
      </c>
      <c r="C508" s="240"/>
      <c r="D508" s="241"/>
      <c r="E508" s="241"/>
      <c r="F508" s="241"/>
      <c r="G508" s="241"/>
      <c r="H508" s="241"/>
      <c r="I508" s="241"/>
      <c r="J508" s="260"/>
      <c r="K508" s="241"/>
      <c r="L508" s="241"/>
      <c r="M508" s="241"/>
      <c r="N508" s="258"/>
      <c r="O508" s="240"/>
      <c r="P508" s="240"/>
      <c r="Q508" s="258"/>
      <c r="R508" s="274">
        <f>SUMIF(Physics!$B$4:$B$1000,$C508,Physics!$C$4:$C$1000)+SUMIF(IITPhysics!$B$4:$B$1000,$C508,IITPhysics!$C$4:$C$1000)+SUMIF(Chem!$B$4:$B$1000,$C508,Chem!$C$4:$C$1000)+SUMIF(IITChem!$B$4:$B$1000,$C508,IITChem!$C$4:$C$1000)+SUMIF(Maths!$B$4:$B$1000,$C508,Maths!$C$4:$C$1000)+SUMIF(IITMaths!$B$4:$B$1000,$C508,IITMaths!$C$4:$C$1000)+SUMIF(Bio!$B$4:$B$1000,$C508,Bio!$C$4:$C$1000)+SUMIF(FourthLecture!$B$4:$B$1000,$C508,FourthLecture!$C$4:$C$1000)+SUMIF(OtherSubjects!$B$4:$B$1000,$C508,OtherSubjects!$C$4:$C$1000)</f>
        <v>0</v>
      </c>
      <c r="S508" s="269">
        <f>SUMIF(Physics!$P$4:$P$1000,$C508,Physics!$Q$4:$Q$1000)+SUMIF(IITPhysics!$P$4:$P$1000,$C508,IITPhysics!$Q$4:$Q$1000)+SUMIF(Chem!$P$4:$P$1000,$C508,Chem!$Q$4:$Q$1000)+SUMIF(IITChem!$P$4:$P$1000,$C508,IITChem!$Q$4:$Q$1000)+SUMIF(Maths!$P$4:$P$1000,$C508,Maths!$Q$4:$Q$1000)+SUMIF(IITMaths!$P$4:$P$1000,$C508,IITMaths!$Q$4:$Q$1000)+SUMIF(Bio!$P$4:$P$1000,$C508,Bio!$Q$4:$Q$1000)+SUMIF(FourthLecture!$P$4:$P$1000,$C508,FourthLecture!$Q$4:$Q$1000)+SUMIF(OtherSubjects!$P$4:$P$1000,$C508,OtherSubjects!$Q$4:$Q$1000)</f>
        <v>0</v>
      </c>
    </row>
    <row r="509" spans="1:19">
      <c r="A509" s="239">
        <v>505</v>
      </c>
      <c r="B509" s="240" t="s">
        <v>747</v>
      </c>
      <c r="C509" s="240"/>
      <c r="D509" s="241"/>
      <c r="E509" s="241"/>
      <c r="F509" s="241"/>
      <c r="G509" s="241"/>
      <c r="H509" s="241"/>
      <c r="I509" s="241"/>
      <c r="J509" s="260"/>
      <c r="K509" s="241"/>
      <c r="L509" s="241"/>
      <c r="M509" s="241"/>
      <c r="N509" s="258"/>
      <c r="O509" s="240"/>
      <c r="P509" s="240"/>
      <c r="Q509" s="258"/>
      <c r="R509" s="274">
        <f>SUMIF(Physics!$B$4:$B$1000,$C509,Physics!$C$4:$C$1000)+SUMIF(IITPhysics!$B$4:$B$1000,$C509,IITPhysics!$C$4:$C$1000)+SUMIF(Chem!$B$4:$B$1000,$C509,Chem!$C$4:$C$1000)+SUMIF(IITChem!$B$4:$B$1000,$C509,IITChem!$C$4:$C$1000)+SUMIF(Maths!$B$4:$B$1000,$C509,Maths!$C$4:$C$1000)+SUMIF(IITMaths!$B$4:$B$1000,$C509,IITMaths!$C$4:$C$1000)+SUMIF(Bio!$B$4:$B$1000,$C509,Bio!$C$4:$C$1000)+SUMIF(FourthLecture!$B$4:$B$1000,$C509,FourthLecture!$C$4:$C$1000)+SUMIF(OtherSubjects!$B$4:$B$1000,$C509,OtherSubjects!$C$4:$C$1000)</f>
        <v>0</v>
      </c>
      <c r="S509" s="269">
        <f>SUMIF(Physics!$P$4:$P$1000,$C509,Physics!$Q$4:$Q$1000)+SUMIF(IITPhysics!$P$4:$P$1000,$C509,IITPhysics!$Q$4:$Q$1000)+SUMIF(Chem!$P$4:$P$1000,$C509,Chem!$Q$4:$Q$1000)+SUMIF(IITChem!$P$4:$P$1000,$C509,IITChem!$Q$4:$Q$1000)+SUMIF(Maths!$P$4:$P$1000,$C509,Maths!$Q$4:$Q$1000)+SUMIF(IITMaths!$P$4:$P$1000,$C509,IITMaths!$Q$4:$Q$1000)+SUMIF(Bio!$P$4:$P$1000,$C509,Bio!$Q$4:$Q$1000)+SUMIF(FourthLecture!$P$4:$P$1000,$C509,FourthLecture!$Q$4:$Q$1000)+SUMIF(OtherSubjects!$P$4:$P$1000,$C509,OtherSubjects!$Q$4:$Q$1000)</f>
        <v>0</v>
      </c>
    </row>
    <row r="510" spans="1:19">
      <c r="A510" s="239">
        <v>506</v>
      </c>
      <c r="B510" s="240" t="s">
        <v>748</v>
      </c>
      <c r="C510" s="240"/>
      <c r="D510" s="241"/>
      <c r="E510" s="241"/>
      <c r="F510" s="241"/>
      <c r="G510" s="241"/>
      <c r="H510" s="241"/>
      <c r="I510" s="241"/>
      <c r="J510" s="260"/>
      <c r="K510" s="241"/>
      <c r="L510" s="241"/>
      <c r="M510" s="241"/>
      <c r="N510" s="258"/>
      <c r="O510" s="240"/>
      <c r="P510" s="240"/>
      <c r="Q510" s="258"/>
      <c r="R510" s="274">
        <f>SUMIF(Physics!$B$4:$B$1000,$C510,Physics!$C$4:$C$1000)+SUMIF(IITPhysics!$B$4:$B$1000,$C510,IITPhysics!$C$4:$C$1000)+SUMIF(Chem!$B$4:$B$1000,$C510,Chem!$C$4:$C$1000)+SUMIF(IITChem!$B$4:$B$1000,$C510,IITChem!$C$4:$C$1000)+SUMIF(Maths!$B$4:$B$1000,$C510,Maths!$C$4:$C$1000)+SUMIF(IITMaths!$B$4:$B$1000,$C510,IITMaths!$C$4:$C$1000)+SUMIF(Bio!$B$4:$B$1000,$C510,Bio!$C$4:$C$1000)+SUMIF(FourthLecture!$B$4:$B$1000,$C510,FourthLecture!$C$4:$C$1000)+SUMIF(OtherSubjects!$B$4:$B$1000,$C510,OtherSubjects!$C$4:$C$1000)</f>
        <v>0</v>
      </c>
      <c r="S510" s="269">
        <f>SUMIF(Physics!$P$4:$P$1000,$C510,Physics!$Q$4:$Q$1000)+SUMIF(IITPhysics!$P$4:$P$1000,$C510,IITPhysics!$Q$4:$Q$1000)+SUMIF(Chem!$P$4:$P$1000,$C510,Chem!$Q$4:$Q$1000)+SUMIF(IITChem!$P$4:$P$1000,$C510,IITChem!$Q$4:$Q$1000)+SUMIF(Maths!$P$4:$P$1000,$C510,Maths!$Q$4:$Q$1000)+SUMIF(IITMaths!$P$4:$P$1000,$C510,IITMaths!$Q$4:$Q$1000)+SUMIF(Bio!$P$4:$P$1000,$C510,Bio!$Q$4:$Q$1000)+SUMIF(FourthLecture!$P$4:$P$1000,$C510,FourthLecture!$Q$4:$Q$1000)+SUMIF(OtherSubjects!$P$4:$P$1000,$C510,OtherSubjects!$Q$4:$Q$1000)</f>
        <v>0</v>
      </c>
    </row>
    <row r="511" spans="1:19">
      <c r="A511" s="239">
        <v>507</v>
      </c>
      <c r="B511" s="240" t="s">
        <v>749</v>
      </c>
      <c r="C511" s="240"/>
      <c r="D511" s="241"/>
      <c r="E511" s="241"/>
      <c r="F511" s="241"/>
      <c r="G511" s="241"/>
      <c r="H511" s="241"/>
      <c r="I511" s="241"/>
      <c r="J511" s="260"/>
      <c r="K511" s="241"/>
      <c r="L511" s="241"/>
      <c r="M511" s="241"/>
      <c r="N511" s="258"/>
      <c r="O511" s="240"/>
      <c r="P511" s="240"/>
      <c r="Q511" s="258"/>
      <c r="R511" s="274">
        <f>SUMIF(Physics!$B$4:$B$1000,$C511,Physics!$C$4:$C$1000)+SUMIF(IITPhysics!$B$4:$B$1000,$C511,IITPhysics!$C$4:$C$1000)+SUMIF(Chem!$B$4:$B$1000,$C511,Chem!$C$4:$C$1000)+SUMIF(IITChem!$B$4:$B$1000,$C511,IITChem!$C$4:$C$1000)+SUMIF(Maths!$B$4:$B$1000,$C511,Maths!$C$4:$C$1000)+SUMIF(IITMaths!$B$4:$B$1000,$C511,IITMaths!$C$4:$C$1000)+SUMIF(Bio!$B$4:$B$1000,$C511,Bio!$C$4:$C$1000)+SUMIF(FourthLecture!$B$4:$B$1000,$C511,FourthLecture!$C$4:$C$1000)+SUMIF(OtherSubjects!$B$4:$B$1000,$C511,OtherSubjects!$C$4:$C$1000)</f>
        <v>0</v>
      </c>
      <c r="S511" s="269">
        <f>SUMIF(Physics!$P$4:$P$1000,$C511,Physics!$Q$4:$Q$1000)+SUMIF(IITPhysics!$P$4:$P$1000,$C511,IITPhysics!$Q$4:$Q$1000)+SUMIF(Chem!$P$4:$P$1000,$C511,Chem!$Q$4:$Q$1000)+SUMIF(IITChem!$P$4:$P$1000,$C511,IITChem!$Q$4:$Q$1000)+SUMIF(Maths!$P$4:$P$1000,$C511,Maths!$Q$4:$Q$1000)+SUMIF(IITMaths!$P$4:$P$1000,$C511,IITMaths!$Q$4:$Q$1000)+SUMIF(Bio!$P$4:$P$1000,$C511,Bio!$Q$4:$Q$1000)+SUMIF(FourthLecture!$P$4:$P$1000,$C511,FourthLecture!$Q$4:$Q$1000)+SUMIF(OtherSubjects!$P$4:$P$1000,$C511,OtherSubjects!$Q$4:$Q$1000)</f>
        <v>0</v>
      </c>
    </row>
    <row r="512" spans="1:19">
      <c r="A512" s="239">
        <v>508</v>
      </c>
      <c r="B512" s="240" t="s">
        <v>750</v>
      </c>
      <c r="C512" s="240"/>
      <c r="D512" s="241"/>
      <c r="E512" s="241"/>
      <c r="F512" s="241"/>
      <c r="G512" s="241"/>
      <c r="H512" s="241"/>
      <c r="I512" s="241"/>
      <c r="J512" s="260"/>
      <c r="K512" s="241"/>
      <c r="L512" s="241"/>
      <c r="M512" s="241"/>
      <c r="N512" s="258"/>
      <c r="O512" s="240"/>
      <c r="P512" s="240"/>
      <c r="Q512" s="258"/>
      <c r="R512" s="274">
        <f>SUMIF(Physics!$B$4:$B$1000,$C512,Physics!$C$4:$C$1000)+SUMIF(IITPhysics!$B$4:$B$1000,$C512,IITPhysics!$C$4:$C$1000)+SUMIF(Chem!$B$4:$B$1000,$C512,Chem!$C$4:$C$1000)+SUMIF(IITChem!$B$4:$B$1000,$C512,IITChem!$C$4:$C$1000)+SUMIF(Maths!$B$4:$B$1000,$C512,Maths!$C$4:$C$1000)+SUMIF(IITMaths!$B$4:$B$1000,$C512,IITMaths!$C$4:$C$1000)+SUMIF(Bio!$B$4:$B$1000,$C512,Bio!$C$4:$C$1000)+SUMIF(FourthLecture!$B$4:$B$1000,$C512,FourthLecture!$C$4:$C$1000)+SUMIF(OtherSubjects!$B$4:$B$1000,$C512,OtherSubjects!$C$4:$C$1000)</f>
        <v>0</v>
      </c>
      <c r="S512" s="269">
        <f>SUMIF(Physics!$P$4:$P$1000,$C512,Physics!$Q$4:$Q$1000)+SUMIF(IITPhysics!$P$4:$P$1000,$C512,IITPhysics!$Q$4:$Q$1000)+SUMIF(Chem!$P$4:$P$1000,$C512,Chem!$Q$4:$Q$1000)+SUMIF(IITChem!$P$4:$P$1000,$C512,IITChem!$Q$4:$Q$1000)+SUMIF(Maths!$P$4:$P$1000,$C512,Maths!$Q$4:$Q$1000)+SUMIF(IITMaths!$P$4:$P$1000,$C512,IITMaths!$Q$4:$Q$1000)+SUMIF(Bio!$P$4:$P$1000,$C512,Bio!$Q$4:$Q$1000)+SUMIF(FourthLecture!$P$4:$P$1000,$C512,FourthLecture!$Q$4:$Q$1000)+SUMIF(OtherSubjects!$P$4:$P$1000,$C512,OtherSubjects!$Q$4:$Q$1000)</f>
        <v>0</v>
      </c>
    </row>
    <row r="513" spans="1:19">
      <c r="A513" s="239">
        <v>509</v>
      </c>
      <c r="B513" s="240" t="s">
        <v>751</v>
      </c>
      <c r="C513" s="240"/>
      <c r="D513" s="241"/>
      <c r="E513" s="241"/>
      <c r="F513" s="241"/>
      <c r="G513" s="241"/>
      <c r="H513" s="241"/>
      <c r="I513" s="241"/>
      <c r="J513" s="260"/>
      <c r="K513" s="241"/>
      <c r="L513" s="241"/>
      <c r="M513" s="241"/>
      <c r="N513" s="258"/>
      <c r="O513" s="240"/>
      <c r="P513" s="240"/>
      <c r="Q513" s="258"/>
      <c r="R513" s="274">
        <f>SUMIF(Physics!$B$4:$B$1000,$C513,Physics!$C$4:$C$1000)+SUMIF(IITPhysics!$B$4:$B$1000,$C513,IITPhysics!$C$4:$C$1000)+SUMIF(Chem!$B$4:$B$1000,$C513,Chem!$C$4:$C$1000)+SUMIF(IITChem!$B$4:$B$1000,$C513,IITChem!$C$4:$C$1000)+SUMIF(Maths!$B$4:$B$1000,$C513,Maths!$C$4:$C$1000)+SUMIF(IITMaths!$B$4:$B$1000,$C513,IITMaths!$C$4:$C$1000)+SUMIF(Bio!$B$4:$B$1000,$C513,Bio!$C$4:$C$1000)+SUMIF(FourthLecture!$B$4:$B$1000,$C513,FourthLecture!$C$4:$C$1000)+SUMIF(OtherSubjects!$B$4:$B$1000,$C513,OtherSubjects!$C$4:$C$1000)</f>
        <v>0</v>
      </c>
      <c r="S513" s="269">
        <f>SUMIF(Physics!$P$4:$P$1000,$C513,Physics!$Q$4:$Q$1000)+SUMIF(IITPhysics!$P$4:$P$1000,$C513,IITPhysics!$Q$4:$Q$1000)+SUMIF(Chem!$P$4:$P$1000,$C513,Chem!$Q$4:$Q$1000)+SUMIF(IITChem!$P$4:$P$1000,$C513,IITChem!$Q$4:$Q$1000)+SUMIF(Maths!$P$4:$P$1000,$C513,Maths!$Q$4:$Q$1000)+SUMIF(IITMaths!$P$4:$P$1000,$C513,IITMaths!$Q$4:$Q$1000)+SUMIF(Bio!$P$4:$P$1000,$C513,Bio!$Q$4:$Q$1000)+SUMIF(FourthLecture!$P$4:$P$1000,$C513,FourthLecture!$Q$4:$Q$1000)+SUMIF(OtherSubjects!$P$4:$P$1000,$C513,OtherSubjects!$Q$4:$Q$1000)</f>
        <v>0</v>
      </c>
    </row>
    <row r="514" spans="1:19">
      <c r="A514" s="239">
        <v>510</v>
      </c>
      <c r="B514" s="240" t="s">
        <v>752</v>
      </c>
      <c r="C514" s="240"/>
      <c r="D514" s="241"/>
      <c r="E514" s="241"/>
      <c r="F514" s="241"/>
      <c r="G514" s="241"/>
      <c r="H514" s="241"/>
      <c r="I514" s="241"/>
      <c r="J514" s="260"/>
      <c r="K514" s="241"/>
      <c r="L514" s="241"/>
      <c r="M514" s="241"/>
      <c r="N514" s="258"/>
      <c r="O514" s="240"/>
      <c r="P514" s="240"/>
      <c r="Q514" s="258"/>
      <c r="R514" s="274">
        <f>SUMIF(Physics!$B$4:$B$1000,$C514,Physics!$C$4:$C$1000)+SUMIF(IITPhysics!$B$4:$B$1000,$C514,IITPhysics!$C$4:$C$1000)+SUMIF(Chem!$B$4:$B$1000,$C514,Chem!$C$4:$C$1000)+SUMIF(IITChem!$B$4:$B$1000,$C514,IITChem!$C$4:$C$1000)+SUMIF(Maths!$B$4:$B$1000,$C514,Maths!$C$4:$C$1000)+SUMIF(IITMaths!$B$4:$B$1000,$C514,IITMaths!$C$4:$C$1000)+SUMIF(Bio!$B$4:$B$1000,$C514,Bio!$C$4:$C$1000)+SUMIF(FourthLecture!$B$4:$B$1000,$C514,FourthLecture!$C$4:$C$1000)+SUMIF(OtherSubjects!$B$4:$B$1000,$C514,OtherSubjects!$C$4:$C$1000)</f>
        <v>0</v>
      </c>
      <c r="S514" s="269">
        <f>SUMIF(Physics!$P$4:$P$1000,$C514,Physics!$Q$4:$Q$1000)+SUMIF(IITPhysics!$P$4:$P$1000,$C514,IITPhysics!$Q$4:$Q$1000)+SUMIF(Chem!$P$4:$P$1000,$C514,Chem!$Q$4:$Q$1000)+SUMIF(IITChem!$P$4:$P$1000,$C514,IITChem!$Q$4:$Q$1000)+SUMIF(Maths!$P$4:$P$1000,$C514,Maths!$Q$4:$Q$1000)+SUMIF(IITMaths!$P$4:$P$1000,$C514,IITMaths!$Q$4:$Q$1000)+SUMIF(Bio!$P$4:$P$1000,$C514,Bio!$Q$4:$Q$1000)+SUMIF(FourthLecture!$P$4:$P$1000,$C514,FourthLecture!$Q$4:$Q$1000)+SUMIF(OtherSubjects!$P$4:$P$1000,$C514,OtherSubjects!$Q$4:$Q$1000)</f>
        <v>0</v>
      </c>
    </row>
    <row r="515" spans="1:19">
      <c r="A515" s="239">
        <v>511</v>
      </c>
      <c r="B515" s="240" t="s">
        <v>753</v>
      </c>
      <c r="C515" s="240"/>
      <c r="D515" s="241"/>
      <c r="E515" s="241"/>
      <c r="F515" s="241"/>
      <c r="G515" s="241"/>
      <c r="H515" s="241"/>
      <c r="I515" s="241"/>
      <c r="J515" s="260"/>
      <c r="K515" s="241"/>
      <c r="L515" s="241"/>
      <c r="M515" s="241"/>
      <c r="N515" s="258"/>
      <c r="O515" s="240"/>
      <c r="P515" s="240"/>
      <c r="Q515" s="258"/>
      <c r="R515" s="274">
        <f>SUMIF(Physics!$B$4:$B$1000,$C515,Physics!$C$4:$C$1000)+SUMIF(IITPhysics!$B$4:$B$1000,$C515,IITPhysics!$C$4:$C$1000)+SUMIF(Chem!$B$4:$B$1000,$C515,Chem!$C$4:$C$1000)+SUMIF(IITChem!$B$4:$B$1000,$C515,IITChem!$C$4:$C$1000)+SUMIF(Maths!$B$4:$B$1000,$C515,Maths!$C$4:$C$1000)+SUMIF(IITMaths!$B$4:$B$1000,$C515,IITMaths!$C$4:$C$1000)+SUMIF(Bio!$B$4:$B$1000,$C515,Bio!$C$4:$C$1000)+SUMIF(FourthLecture!$B$4:$B$1000,$C515,FourthLecture!$C$4:$C$1000)+SUMIF(OtherSubjects!$B$4:$B$1000,$C515,OtherSubjects!$C$4:$C$1000)</f>
        <v>0</v>
      </c>
      <c r="S515" s="269">
        <f>SUMIF(Physics!$P$4:$P$1000,$C515,Physics!$Q$4:$Q$1000)+SUMIF(IITPhysics!$P$4:$P$1000,$C515,IITPhysics!$Q$4:$Q$1000)+SUMIF(Chem!$P$4:$P$1000,$C515,Chem!$Q$4:$Q$1000)+SUMIF(IITChem!$P$4:$P$1000,$C515,IITChem!$Q$4:$Q$1000)+SUMIF(Maths!$P$4:$P$1000,$C515,Maths!$Q$4:$Q$1000)+SUMIF(IITMaths!$P$4:$P$1000,$C515,IITMaths!$Q$4:$Q$1000)+SUMIF(Bio!$P$4:$P$1000,$C515,Bio!$Q$4:$Q$1000)+SUMIF(FourthLecture!$P$4:$P$1000,$C515,FourthLecture!$Q$4:$Q$1000)+SUMIF(OtherSubjects!$P$4:$P$1000,$C515,OtherSubjects!$Q$4:$Q$1000)</f>
        <v>0</v>
      </c>
    </row>
    <row r="516" spans="1:19">
      <c r="A516" s="239">
        <v>512</v>
      </c>
      <c r="B516" s="240" t="s">
        <v>754</v>
      </c>
      <c r="C516" s="240"/>
      <c r="D516" s="241"/>
      <c r="E516" s="241"/>
      <c r="F516" s="241"/>
      <c r="G516" s="241"/>
      <c r="H516" s="241"/>
      <c r="I516" s="241"/>
      <c r="J516" s="260"/>
      <c r="K516" s="241"/>
      <c r="L516" s="241"/>
      <c r="M516" s="241"/>
      <c r="N516" s="258"/>
      <c r="O516" s="240"/>
      <c r="P516" s="240"/>
      <c r="Q516" s="258"/>
      <c r="R516" s="274">
        <f>SUMIF(Physics!$B$4:$B$1000,$C516,Physics!$C$4:$C$1000)+SUMIF(IITPhysics!$B$4:$B$1000,$C516,IITPhysics!$C$4:$C$1000)+SUMIF(Chem!$B$4:$B$1000,$C516,Chem!$C$4:$C$1000)+SUMIF(IITChem!$B$4:$B$1000,$C516,IITChem!$C$4:$C$1000)+SUMIF(Maths!$B$4:$B$1000,$C516,Maths!$C$4:$C$1000)+SUMIF(IITMaths!$B$4:$B$1000,$C516,IITMaths!$C$4:$C$1000)+SUMIF(Bio!$B$4:$B$1000,$C516,Bio!$C$4:$C$1000)+SUMIF(FourthLecture!$B$4:$B$1000,$C516,FourthLecture!$C$4:$C$1000)+SUMIF(OtherSubjects!$B$4:$B$1000,$C516,OtherSubjects!$C$4:$C$1000)</f>
        <v>0</v>
      </c>
      <c r="S516" s="269">
        <f>SUMIF(Physics!$P$4:$P$1000,$C516,Physics!$Q$4:$Q$1000)+SUMIF(IITPhysics!$P$4:$P$1000,$C516,IITPhysics!$Q$4:$Q$1000)+SUMIF(Chem!$P$4:$P$1000,$C516,Chem!$Q$4:$Q$1000)+SUMIF(IITChem!$P$4:$P$1000,$C516,IITChem!$Q$4:$Q$1000)+SUMIF(Maths!$P$4:$P$1000,$C516,Maths!$Q$4:$Q$1000)+SUMIF(IITMaths!$P$4:$P$1000,$C516,IITMaths!$Q$4:$Q$1000)+SUMIF(Bio!$P$4:$P$1000,$C516,Bio!$Q$4:$Q$1000)+SUMIF(FourthLecture!$P$4:$P$1000,$C516,FourthLecture!$Q$4:$Q$1000)+SUMIF(OtherSubjects!$P$4:$P$1000,$C516,OtherSubjects!$Q$4:$Q$1000)</f>
        <v>0</v>
      </c>
    </row>
    <row r="517" spans="1:19">
      <c r="A517" s="239">
        <v>513</v>
      </c>
      <c r="B517" s="240" t="s">
        <v>755</v>
      </c>
      <c r="C517" s="240"/>
      <c r="D517" s="241"/>
      <c r="E517" s="241"/>
      <c r="F517" s="241"/>
      <c r="G517" s="241"/>
      <c r="H517" s="241"/>
      <c r="I517" s="241"/>
      <c r="J517" s="260"/>
      <c r="K517" s="241"/>
      <c r="L517" s="241"/>
      <c r="M517" s="241"/>
      <c r="N517" s="258"/>
      <c r="O517" s="240"/>
      <c r="P517" s="240"/>
      <c r="Q517" s="258"/>
      <c r="R517" s="274">
        <f>SUMIF(Physics!$B$4:$B$1000,$C517,Physics!$C$4:$C$1000)+SUMIF(IITPhysics!$B$4:$B$1000,$C517,IITPhysics!$C$4:$C$1000)+SUMIF(Chem!$B$4:$B$1000,$C517,Chem!$C$4:$C$1000)+SUMIF(IITChem!$B$4:$B$1000,$C517,IITChem!$C$4:$C$1000)+SUMIF(Maths!$B$4:$B$1000,$C517,Maths!$C$4:$C$1000)+SUMIF(IITMaths!$B$4:$B$1000,$C517,IITMaths!$C$4:$C$1000)+SUMIF(Bio!$B$4:$B$1000,$C517,Bio!$C$4:$C$1000)+SUMIF(FourthLecture!$B$4:$B$1000,$C517,FourthLecture!$C$4:$C$1000)+SUMIF(OtherSubjects!$B$4:$B$1000,$C517,OtherSubjects!$C$4:$C$1000)</f>
        <v>0</v>
      </c>
      <c r="S517" s="269">
        <f>SUMIF(Physics!$P$4:$P$1000,$C517,Physics!$Q$4:$Q$1000)+SUMIF(IITPhysics!$P$4:$P$1000,$C517,IITPhysics!$Q$4:$Q$1000)+SUMIF(Chem!$P$4:$P$1000,$C517,Chem!$Q$4:$Q$1000)+SUMIF(IITChem!$P$4:$P$1000,$C517,IITChem!$Q$4:$Q$1000)+SUMIF(Maths!$P$4:$P$1000,$C517,Maths!$Q$4:$Q$1000)+SUMIF(IITMaths!$P$4:$P$1000,$C517,IITMaths!$Q$4:$Q$1000)+SUMIF(Bio!$P$4:$P$1000,$C517,Bio!$Q$4:$Q$1000)+SUMIF(FourthLecture!$P$4:$P$1000,$C517,FourthLecture!$Q$4:$Q$1000)+SUMIF(OtherSubjects!$P$4:$P$1000,$C517,OtherSubjects!$Q$4:$Q$1000)</f>
        <v>0</v>
      </c>
    </row>
    <row r="518" spans="1:19">
      <c r="A518" s="239">
        <v>514</v>
      </c>
      <c r="B518" s="240" t="s">
        <v>756</v>
      </c>
      <c r="C518" s="240"/>
      <c r="D518" s="241"/>
      <c r="E518" s="241"/>
      <c r="F518" s="241"/>
      <c r="G518" s="241"/>
      <c r="H518" s="241"/>
      <c r="I518" s="241"/>
      <c r="J518" s="260"/>
      <c r="K518" s="241"/>
      <c r="L518" s="241"/>
      <c r="M518" s="241"/>
      <c r="N518" s="258"/>
      <c r="O518" s="240"/>
      <c r="P518" s="240"/>
      <c r="Q518" s="258"/>
      <c r="R518" s="274">
        <f>SUMIF(Physics!$B$4:$B$1000,$C518,Physics!$C$4:$C$1000)+SUMIF(IITPhysics!$B$4:$B$1000,$C518,IITPhysics!$C$4:$C$1000)+SUMIF(Chem!$B$4:$B$1000,$C518,Chem!$C$4:$C$1000)+SUMIF(IITChem!$B$4:$B$1000,$C518,IITChem!$C$4:$C$1000)+SUMIF(Maths!$B$4:$B$1000,$C518,Maths!$C$4:$C$1000)+SUMIF(IITMaths!$B$4:$B$1000,$C518,IITMaths!$C$4:$C$1000)+SUMIF(Bio!$B$4:$B$1000,$C518,Bio!$C$4:$C$1000)+SUMIF(FourthLecture!$B$4:$B$1000,$C518,FourthLecture!$C$4:$C$1000)+SUMIF(OtherSubjects!$B$4:$B$1000,$C518,OtherSubjects!$C$4:$C$1000)</f>
        <v>0</v>
      </c>
      <c r="S518" s="269">
        <f>SUMIF(Physics!$P$4:$P$1000,$C518,Physics!$Q$4:$Q$1000)+SUMIF(IITPhysics!$P$4:$P$1000,$C518,IITPhysics!$Q$4:$Q$1000)+SUMIF(Chem!$P$4:$P$1000,$C518,Chem!$Q$4:$Q$1000)+SUMIF(IITChem!$P$4:$P$1000,$C518,IITChem!$Q$4:$Q$1000)+SUMIF(Maths!$P$4:$P$1000,$C518,Maths!$Q$4:$Q$1000)+SUMIF(IITMaths!$P$4:$P$1000,$C518,IITMaths!$Q$4:$Q$1000)+SUMIF(Bio!$P$4:$P$1000,$C518,Bio!$Q$4:$Q$1000)+SUMIF(FourthLecture!$P$4:$P$1000,$C518,FourthLecture!$Q$4:$Q$1000)+SUMIF(OtherSubjects!$P$4:$P$1000,$C518,OtherSubjects!$Q$4:$Q$1000)</f>
        <v>0</v>
      </c>
    </row>
    <row r="519" spans="1:19">
      <c r="A519" s="239">
        <v>515</v>
      </c>
      <c r="B519" s="240" t="s">
        <v>757</v>
      </c>
      <c r="C519" s="240"/>
      <c r="D519" s="241"/>
      <c r="E519" s="241"/>
      <c r="F519" s="241"/>
      <c r="G519" s="241"/>
      <c r="H519" s="241"/>
      <c r="I519" s="241"/>
      <c r="J519" s="260"/>
      <c r="K519" s="241"/>
      <c r="L519" s="241"/>
      <c r="M519" s="241"/>
      <c r="N519" s="258"/>
      <c r="O519" s="240"/>
      <c r="P519" s="240"/>
      <c r="Q519" s="258"/>
      <c r="R519" s="274">
        <f>SUMIF(Physics!$B$4:$B$1000,$C519,Physics!$C$4:$C$1000)+SUMIF(IITPhysics!$B$4:$B$1000,$C519,IITPhysics!$C$4:$C$1000)+SUMIF(Chem!$B$4:$B$1000,$C519,Chem!$C$4:$C$1000)+SUMIF(IITChem!$B$4:$B$1000,$C519,IITChem!$C$4:$C$1000)+SUMIF(Maths!$B$4:$B$1000,$C519,Maths!$C$4:$C$1000)+SUMIF(IITMaths!$B$4:$B$1000,$C519,IITMaths!$C$4:$C$1000)+SUMIF(Bio!$B$4:$B$1000,$C519,Bio!$C$4:$C$1000)+SUMIF(FourthLecture!$B$4:$B$1000,$C519,FourthLecture!$C$4:$C$1000)+SUMIF(OtherSubjects!$B$4:$B$1000,$C519,OtherSubjects!$C$4:$C$1000)</f>
        <v>0</v>
      </c>
      <c r="S519" s="269">
        <f>SUMIF(Physics!$P$4:$P$1000,$C519,Physics!$Q$4:$Q$1000)+SUMIF(IITPhysics!$P$4:$P$1000,$C519,IITPhysics!$Q$4:$Q$1000)+SUMIF(Chem!$P$4:$P$1000,$C519,Chem!$Q$4:$Q$1000)+SUMIF(IITChem!$P$4:$P$1000,$C519,IITChem!$Q$4:$Q$1000)+SUMIF(Maths!$P$4:$P$1000,$C519,Maths!$Q$4:$Q$1000)+SUMIF(IITMaths!$P$4:$P$1000,$C519,IITMaths!$Q$4:$Q$1000)+SUMIF(Bio!$P$4:$P$1000,$C519,Bio!$Q$4:$Q$1000)+SUMIF(FourthLecture!$P$4:$P$1000,$C519,FourthLecture!$Q$4:$Q$1000)+SUMIF(OtherSubjects!$P$4:$P$1000,$C519,OtherSubjects!$Q$4:$Q$1000)</f>
        <v>0</v>
      </c>
    </row>
    <row r="520" spans="1:19">
      <c r="A520" s="239">
        <v>516</v>
      </c>
      <c r="B520" s="240" t="s">
        <v>758</v>
      </c>
      <c r="C520" s="240"/>
      <c r="D520" s="241"/>
      <c r="E520" s="241"/>
      <c r="F520" s="241"/>
      <c r="G520" s="241"/>
      <c r="H520" s="241"/>
      <c r="I520" s="241"/>
      <c r="J520" s="260"/>
      <c r="K520" s="241"/>
      <c r="L520" s="241"/>
      <c r="M520" s="241"/>
      <c r="N520" s="258"/>
      <c r="O520" s="240"/>
      <c r="P520" s="240"/>
      <c r="Q520" s="258"/>
      <c r="R520" s="274">
        <f>SUMIF(Physics!$B$4:$B$1000,$C520,Physics!$C$4:$C$1000)+SUMIF(IITPhysics!$B$4:$B$1000,$C520,IITPhysics!$C$4:$C$1000)+SUMIF(Chem!$B$4:$B$1000,$C520,Chem!$C$4:$C$1000)+SUMIF(IITChem!$B$4:$B$1000,$C520,IITChem!$C$4:$C$1000)+SUMIF(Maths!$B$4:$B$1000,$C520,Maths!$C$4:$C$1000)+SUMIF(IITMaths!$B$4:$B$1000,$C520,IITMaths!$C$4:$C$1000)+SUMIF(Bio!$B$4:$B$1000,$C520,Bio!$C$4:$C$1000)+SUMIF(FourthLecture!$B$4:$B$1000,$C520,FourthLecture!$C$4:$C$1000)+SUMIF(OtherSubjects!$B$4:$B$1000,$C520,OtherSubjects!$C$4:$C$1000)</f>
        <v>0</v>
      </c>
      <c r="S520" s="269">
        <f>SUMIF(Physics!$P$4:$P$1000,$C520,Physics!$Q$4:$Q$1000)+SUMIF(IITPhysics!$P$4:$P$1000,$C520,IITPhysics!$Q$4:$Q$1000)+SUMIF(Chem!$P$4:$P$1000,$C520,Chem!$Q$4:$Q$1000)+SUMIF(IITChem!$P$4:$P$1000,$C520,IITChem!$Q$4:$Q$1000)+SUMIF(Maths!$P$4:$P$1000,$C520,Maths!$Q$4:$Q$1000)+SUMIF(IITMaths!$P$4:$P$1000,$C520,IITMaths!$Q$4:$Q$1000)+SUMIF(Bio!$P$4:$P$1000,$C520,Bio!$Q$4:$Q$1000)+SUMIF(FourthLecture!$P$4:$P$1000,$C520,FourthLecture!$Q$4:$Q$1000)+SUMIF(OtherSubjects!$P$4:$P$1000,$C520,OtherSubjects!$Q$4:$Q$1000)</f>
        <v>0</v>
      </c>
    </row>
    <row r="521" spans="1:19">
      <c r="A521" s="239">
        <v>517</v>
      </c>
      <c r="B521" s="240" t="s">
        <v>759</v>
      </c>
      <c r="C521" s="240"/>
      <c r="D521" s="241"/>
      <c r="E521" s="241"/>
      <c r="F521" s="241"/>
      <c r="G521" s="241"/>
      <c r="H521" s="241"/>
      <c r="I521" s="241"/>
      <c r="J521" s="260"/>
      <c r="K521" s="241"/>
      <c r="L521" s="241"/>
      <c r="M521" s="241"/>
      <c r="N521" s="258"/>
      <c r="O521" s="240"/>
      <c r="P521" s="240"/>
      <c r="Q521" s="258"/>
      <c r="R521" s="274">
        <f>SUMIF(Physics!$B$4:$B$1000,$C521,Physics!$C$4:$C$1000)+SUMIF(IITPhysics!$B$4:$B$1000,$C521,IITPhysics!$C$4:$C$1000)+SUMIF(Chem!$B$4:$B$1000,$C521,Chem!$C$4:$C$1000)+SUMIF(IITChem!$B$4:$B$1000,$C521,IITChem!$C$4:$C$1000)+SUMIF(Maths!$B$4:$B$1000,$C521,Maths!$C$4:$C$1000)+SUMIF(IITMaths!$B$4:$B$1000,$C521,IITMaths!$C$4:$C$1000)+SUMIF(Bio!$B$4:$B$1000,$C521,Bio!$C$4:$C$1000)+SUMIF(FourthLecture!$B$4:$B$1000,$C521,FourthLecture!$C$4:$C$1000)+SUMIF(OtherSubjects!$B$4:$B$1000,$C521,OtherSubjects!$C$4:$C$1000)</f>
        <v>0</v>
      </c>
      <c r="S521" s="269">
        <f>SUMIF(Physics!$P$4:$P$1000,$C521,Physics!$Q$4:$Q$1000)+SUMIF(IITPhysics!$P$4:$P$1000,$C521,IITPhysics!$Q$4:$Q$1000)+SUMIF(Chem!$P$4:$P$1000,$C521,Chem!$Q$4:$Q$1000)+SUMIF(IITChem!$P$4:$P$1000,$C521,IITChem!$Q$4:$Q$1000)+SUMIF(Maths!$P$4:$P$1000,$C521,Maths!$Q$4:$Q$1000)+SUMIF(IITMaths!$P$4:$P$1000,$C521,IITMaths!$Q$4:$Q$1000)+SUMIF(Bio!$P$4:$P$1000,$C521,Bio!$Q$4:$Q$1000)+SUMIF(FourthLecture!$P$4:$P$1000,$C521,FourthLecture!$Q$4:$Q$1000)+SUMIF(OtherSubjects!$P$4:$P$1000,$C521,OtherSubjects!$Q$4:$Q$1000)</f>
        <v>0</v>
      </c>
    </row>
    <row r="522" spans="1:19">
      <c r="A522" s="239">
        <v>518</v>
      </c>
      <c r="B522" s="240" t="s">
        <v>760</v>
      </c>
      <c r="C522" s="240"/>
      <c r="D522" s="241"/>
      <c r="E522" s="241"/>
      <c r="F522" s="241"/>
      <c r="G522" s="241"/>
      <c r="H522" s="241"/>
      <c r="I522" s="241"/>
      <c r="J522" s="260"/>
      <c r="K522" s="241"/>
      <c r="L522" s="241"/>
      <c r="M522" s="241"/>
      <c r="N522" s="258"/>
      <c r="O522" s="240"/>
      <c r="P522" s="240"/>
      <c r="Q522" s="258"/>
      <c r="R522" s="274">
        <f>SUMIF(Physics!$B$4:$B$1000,$C522,Physics!$C$4:$C$1000)+SUMIF(IITPhysics!$B$4:$B$1000,$C522,IITPhysics!$C$4:$C$1000)+SUMIF(Chem!$B$4:$B$1000,$C522,Chem!$C$4:$C$1000)+SUMIF(IITChem!$B$4:$B$1000,$C522,IITChem!$C$4:$C$1000)+SUMIF(Maths!$B$4:$B$1000,$C522,Maths!$C$4:$C$1000)+SUMIF(IITMaths!$B$4:$B$1000,$C522,IITMaths!$C$4:$C$1000)+SUMIF(Bio!$B$4:$B$1000,$C522,Bio!$C$4:$C$1000)+SUMIF(FourthLecture!$B$4:$B$1000,$C522,FourthLecture!$C$4:$C$1000)+SUMIF(OtherSubjects!$B$4:$B$1000,$C522,OtherSubjects!$C$4:$C$1000)</f>
        <v>0</v>
      </c>
      <c r="S522" s="269">
        <f>SUMIF(Physics!$P$4:$P$1000,$C522,Physics!$Q$4:$Q$1000)+SUMIF(IITPhysics!$P$4:$P$1000,$C522,IITPhysics!$Q$4:$Q$1000)+SUMIF(Chem!$P$4:$P$1000,$C522,Chem!$Q$4:$Q$1000)+SUMIF(IITChem!$P$4:$P$1000,$C522,IITChem!$Q$4:$Q$1000)+SUMIF(Maths!$P$4:$P$1000,$C522,Maths!$Q$4:$Q$1000)+SUMIF(IITMaths!$P$4:$P$1000,$C522,IITMaths!$Q$4:$Q$1000)+SUMIF(Bio!$P$4:$P$1000,$C522,Bio!$Q$4:$Q$1000)+SUMIF(FourthLecture!$P$4:$P$1000,$C522,FourthLecture!$Q$4:$Q$1000)+SUMIF(OtherSubjects!$P$4:$P$1000,$C522,OtherSubjects!$Q$4:$Q$1000)</f>
        <v>0</v>
      </c>
    </row>
    <row r="523" spans="1:19">
      <c r="A523" s="239">
        <v>519</v>
      </c>
      <c r="B523" s="240" t="s">
        <v>761</v>
      </c>
      <c r="C523" s="240"/>
      <c r="D523" s="241"/>
      <c r="E523" s="241"/>
      <c r="F523" s="241"/>
      <c r="G523" s="241"/>
      <c r="H523" s="241"/>
      <c r="I523" s="241"/>
      <c r="J523" s="260"/>
      <c r="K523" s="241"/>
      <c r="L523" s="241"/>
      <c r="M523" s="241"/>
      <c r="N523" s="258"/>
      <c r="O523" s="240"/>
      <c r="P523" s="240"/>
      <c r="Q523" s="258"/>
      <c r="R523" s="274">
        <f>SUMIF(Physics!$B$4:$B$1000,$C523,Physics!$C$4:$C$1000)+SUMIF(IITPhysics!$B$4:$B$1000,$C523,IITPhysics!$C$4:$C$1000)+SUMIF(Chem!$B$4:$B$1000,$C523,Chem!$C$4:$C$1000)+SUMIF(IITChem!$B$4:$B$1000,$C523,IITChem!$C$4:$C$1000)+SUMIF(Maths!$B$4:$B$1000,$C523,Maths!$C$4:$C$1000)+SUMIF(IITMaths!$B$4:$B$1000,$C523,IITMaths!$C$4:$C$1000)+SUMIF(Bio!$B$4:$B$1000,$C523,Bio!$C$4:$C$1000)+SUMIF(FourthLecture!$B$4:$B$1000,$C523,FourthLecture!$C$4:$C$1000)+SUMIF(OtherSubjects!$B$4:$B$1000,$C523,OtherSubjects!$C$4:$C$1000)</f>
        <v>0</v>
      </c>
      <c r="S523" s="269">
        <f>SUMIF(Physics!$P$4:$P$1000,$C523,Physics!$Q$4:$Q$1000)+SUMIF(IITPhysics!$P$4:$P$1000,$C523,IITPhysics!$Q$4:$Q$1000)+SUMIF(Chem!$P$4:$P$1000,$C523,Chem!$Q$4:$Q$1000)+SUMIF(IITChem!$P$4:$P$1000,$C523,IITChem!$Q$4:$Q$1000)+SUMIF(Maths!$P$4:$P$1000,$C523,Maths!$Q$4:$Q$1000)+SUMIF(IITMaths!$P$4:$P$1000,$C523,IITMaths!$Q$4:$Q$1000)+SUMIF(Bio!$P$4:$P$1000,$C523,Bio!$Q$4:$Q$1000)+SUMIF(FourthLecture!$P$4:$P$1000,$C523,FourthLecture!$Q$4:$Q$1000)+SUMIF(OtherSubjects!$P$4:$P$1000,$C523,OtherSubjects!$Q$4:$Q$1000)</f>
        <v>0</v>
      </c>
    </row>
    <row r="524" spans="1:19">
      <c r="A524" s="239">
        <v>520</v>
      </c>
      <c r="B524" s="240" t="s">
        <v>762</v>
      </c>
      <c r="C524" s="240"/>
      <c r="D524" s="241"/>
      <c r="E524" s="241"/>
      <c r="F524" s="241"/>
      <c r="G524" s="241"/>
      <c r="H524" s="241"/>
      <c r="I524" s="241"/>
      <c r="J524" s="260"/>
      <c r="K524" s="241"/>
      <c r="L524" s="241"/>
      <c r="M524" s="241"/>
      <c r="N524" s="258"/>
      <c r="O524" s="240"/>
      <c r="P524" s="240"/>
      <c r="Q524" s="258"/>
      <c r="R524" s="274">
        <f>SUMIF(Physics!$B$4:$B$1000,$C524,Physics!$C$4:$C$1000)+SUMIF(IITPhysics!$B$4:$B$1000,$C524,IITPhysics!$C$4:$C$1000)+SUMIF(Chem!$B$4:$B$1000,$C524,Chem!$C$4:$C$1000)+SUMIF(IITChem!$B$4:$B$1000,$C524,IITChem!$C$4:$C$1000)+SUMIF(Maths!$B$4:$B$1000,$C524,Maths!$C$4:$C$1000)+SUMIF(IITMaths!$B$4:$B$1000,$C524,IITMaths!$C$4:$C$1000)+SUMIF(Bio!$B$4:$B$1000,$C524,Bio!$C$4:$C$1000)+SUMIF(FourthLecture!$B$4:$B$1000,$C524,FourthLecture!$C$4:$C$1000)+SUMIF(OtherSubjects!$B$4:$B$1000,$C524,OtherSubjects!$C$4:$C$1000)</f>
        <v>0</v>
      </c>
      <c r="S524" s="269">
        <f>SUMIF(Physics!$P$4:$P$1000,$C524,Physics!$Q$4:$Q$1000)+SUMIF(IITPhysics!$P$4:$P$1000,$C524,IITPhysics!$Q$4:$Q$1000)+SUMIF(Chem!$P$4:$P$1000,$C524,Chem!$Q$4:$Q$1000)+SUMIF(IITChem!$P$4:$P$1000,$C524,IITChem!$Q$4:$Q$1000)+SUMIF(Maths!$P$4:$P$1000,$C524,Maths!$Q$4:$Q$1000)+SUMIF(IITMaths!$P$4:$P$1000,$C524,IITMaths!$Q$4:$Q$1000)+SUMIF(Bio!$P$4:$P$1000,$C524,Bio!$Q$4:$Q$1000)+SUMIF(FourthLecture!$P$4:$P$1000,$C524,FourthLecture!$Q$4:$Q$1000)+SUMIF(OtherSubjects!$P$4:$P$1000,$C524,OtherSubjects!$Q$4:$Q$1000)</f>
        <v>0</v>
      </c>
    </row>
    <row r="525" spans="1:19">
      <c r="A525" s="239">
        <v>521</v>
      </c>
      <c r="B525" s="240" t="s">
        <v>763</v>
      </c>
      <c r="C525" s="240"/>
      <c r="D525" s="241"/>
      <c r="E525" s="241"/>
      <c r="F525" s="241"/>
      <c r="G525" s="241"/>
      <c r="H525" s="241"/>
      <c r="I525" s="241"/>
      <c r="J525" s="260"/>
      <c r="K525" s="241"/>
      <c r="L525" s="241"/>
      <c r="M525" s="241"/>
      <c r="N525" s="258"/>
      <c r="O525" s="240"/>
      <c r="P525" s="240"/>
      <c r="Q525" s="258"/>
      <c r="R525" s="274">
        <f>SUMIF(Physics!$B$4:$B$1000,$C525,Physics!$C$4:$C$1000)+SUMIF(IITPhysics!$B$4:$B$1000,$C525,IITPhysics!$C$4:$C$1000)+SUMIF(Chem!$B$4:$B$1000,$C525,Chem!$C$4:$C$1000)+SUMIF(IITChem!$B$4:$B$1000,$C525,IITChem!$C$4:$C$1000)+SUMIF(Maths!$B$4:$B$1000,$C525,Maths!$C$4:$C$1000)+SUMIF(IITMaths!$B$4:$B$1000,$C525,IITMaths!$C$4:$C$1000)+SUMIF(Bio!$B$4:$B$1000,$C525,Bio!$C$4:$C$1000)+SUMIF(FourthLecture!$B$4:$B$1000,$C525,FourthLecture!$C$4:$C$1000)+SUMIF(OtherSubjects!$B$4:$B$1000,$C525,OtherSubjects!$C$4:$C$1000)</f>
        <v>0</v>
      </c>
      <c r="S525" s="269">
        <f>SUMIF(Physics!$P$4:$P$1000,$C525,Physics!$Q$4:$Q$1000)+SUMIF(IITPhysics!$P$4:$P$1000,$C525,IITPhysics!$Q$4:$Q$1000)+SUMIF(Chem!$P$4:$P$1000,$C525,Chem!$Q$4:$Q$1000)+SUMIF(IITChem!$P$4:$P$1000,$C525,IITChem!$Q$4:$Q$1000)+SUMIF(Maths!$P$4:$P$1000,$C525,Maths!$Q$4:$Q$1000)+SUMIF(IITMaths!$P$4:$P$1000,$C525,IITMaths!$Q$4:$Q$1000)+SUMIF(Bio!$P$4:$P$1000,$C525,Bio!$Q$4:$Q$1000)+SUMIF(FourthLecture!$P$4:$P$1000,$C525,FourthLecture!$Q$4:$Q$1000)+SUMIF(OtherSubjects!$P$4:$P$1000,$C525,OtherSubjects!$Q$4:$Q$1000)</f>
        <v>0</v>
      </c>
    </row>
    <row r="526" spans="1:19">
      <c r="A526" s="239">
        <v>522</v>
      </c>
      <c r="B526" s="240" t="s">
        <v>764</v>
      </c>
      <c r="C526" s="240"/>
      <c r="D526" s="241"/>
      <c r="E526" s="241"/>
      <c r="F526" s="241"/>
      <c r="G526" s="241"/>
      <c r="H526" s="241"/>
      <c r="I526" s="241"/>
      <c r="J526" s="260"/>
      <c r="K526" s="241"/>
      <c r="L526" s="241"/>
      <c r="M526" s="241"/>
      <c r="N526" s="258"/>
      <c r="O526" s="240"/>
      <c r="P526" s="240"/>
      <c r="Q526" s="258"/>
      <c r="R526" s="274">
        <f>SUMIF(Physics!$B$4:$B$1000,$C526,Physics!$C$4:$C$1000)+SUMIF(IITPhysics!$B$4:$B$1000,$C526,IITPhysics!$C$4:$C$1000)+SUMIF(Chem!$B$4:$B$1000,$C526,Chem!$C$4:$C$1000)+SUMIF(IITChem!$B$4:$B$1000,$C526,IITChem!$C$4:$C$1000)+SUMIF(Maths!$B$4:$B$1000,$C526,Maths!$C$4:$C$1000)+SUMIF(IITMaths!$B$4:$B$1000,$C526,IITMaths!$C$4:$C$1000)+SUMIF(Bio!$B$4:$B$1000,$C526,Bio!$C$4:$C$1000)+SUMIF(FourthLecture!$B$4:$B$1000,$C526,FourthLecture!$C$4:$C$1000)+SUMIF(OtherSubjects!$B$4:$B$1000,$C526,OtherSubjects!$C$4:$C$1000)</f>
        <v>0</v>
      </c>
      <c r="S526" s="269">
        <f>SUMIF(Physics!$P$4:$P$1000,$C526,Physics!$Q$4:$Q$1000)+SUMIF(IITPhysics!$P$4:$P$1000,$C526,IITPhysics!$Q$4:$Q$1000)+SUMIF(Chem!$P$4:$P$1000,$C526,Chem!$Q$4:$Q$1000)+SUMIF(IITChem!$P$4:$P$1000,$C526,IITChem!$Q$4:$Q$1000)+SUMIF(Maths!$P$4:$P$1000,$C526,Maths!$Q$4:$Q$1000)+SUMIF(IITMaths!$P$4:$P$1000,$C526,IITMaths!$Q$4:$Q$1000)+SUMIF(Bio!$P$4:$P$1000,$C526,Bio!$Q$4:$Q$1000)+SUMIF(FourthLecture!$P$4:$P$1000,$C526,FourthLecture!$Q$4:$Q$1000)+SUMIF(OtherSubjects!$P$4:$P$1000,$C526,OtherSubjects!$Q$4:$Q$1000)</f>
        <v>0</v>
      </c>
    </row>
    <row r="527" spans="1:19">
      <c r="A527" s="239">
        <v>523</v>
      </c>
      <c r="B527" s="240" t="s">
        <v>765</v>
      </c>
      <c r="C527" s="240"/>
      <c r="D527" s="241"/>
      <c r="E527" s="241"/>
      <c r="F527" s="241"/>
      <c r="G527" s="241"/>
      <c r="H527" s="241"/>
      <c r="I527" s="241"/>
      <c r="J527" s="260"/>
      <c r="K527" s="241"/>
      <c r="L527" s="241"/>
      <c r="M527" s="241"/>
      <c r="N527" s="258"/>
      <c r="O527" s="240"/>
      <c r="P527" s="240"/>
      <c r="Q527" s="258"/>
      <c r="R527" s="274">
        <f>SUMIF(Physics!$B$4:$B$1000,$C527,Physics!$C$4:$C$1000)+SUMIF(IITPhysics!$B$4:$B$1000,$C527,IITPhysics!$C$4:$C$1000)+SUMIF(Chem!$B$4:$B$1000,$C527,Chem!$C$4:$C$1000)+SUMIF(IITChem!$B$4:$B$1000,$C527,IITChem!$C$4:$C$1000)+SUMIF(Maths!$B$4:$B$1000,$C527,Maths!$C$4:$C$1000)+SUMIF(IITMaths!$B$4:$B$1000,$C527,IITMaths!$C$4:$C$1000)+SUMIF(Bio!$B$4:$B$1000,$C527,Bio!$C$4:$C$1000)+SUMIF(FourthLecture!$B$4:$B$1000,$C527,FourthLecture!$C$4:$C$1000)+SUMIF(OtherSubjects!$B$4:$B$1000,$C527,OtherSubjects!$C$4:$C$1000)</f>
        <v>0</v>
      </c>
      <c r="S527" s="269">
        <f>SUMIF(Physics!$P$4:$P$1000,$C527,Physics!$Q$4:$Q$1000)+SUMIF(IITPhysics!$P$4:$P$1000,$C527,IITPhysics!$Q$4:$Q$1000)+SUMIF(Chem!$P$4:$P$1000,$C527,Chem!$Q$4:$Q$1000)+SUMIF(IITChem!$P$4:$P$1000,$C527,IITChem!$Q$4:$Q$1000)+SUMIF(Maths!$P$4:$P$1000,$C527,Maths!$Q$4:$Q$1000)+SUMIF(IITMaths!$P$4:$P$1000,$C527,IITMaths!$Q$4:$Q$1000)+SUMIF(Bio!$P$4:$P$1000,$C527,Bio!$Q$4:$Q$1000)+SUMIF(FourthLecture!$P$4:$P$1000,$C527,FourthLecture!$Q$4:$Q$1000)+SUMIF(OtherSubjects!$P$4:$P$1000,$C527,OtherSubjects!$Q$4:$Q$1000)</f>
        <v>0</v>
      </c>
    </row>
    <row r="528" spans="1:19">
      <c r="A528" s="239">
        <v>524</v>
      </c>
      <c r="B528" s="240" t="s">
        <v>766</v>
      </c>
      <c r="C528" s="240"/>
      <c r="D528" s="241"/>
      <c r="E528" s="241"/>
      <c r="F528" s="241"/>
      <c r="G528" s="241"/>
      <c r="H528" s="241"/>
      <c r="I528" s="241"/>
      <c r="J528" s="260"/>
      <c r="K528" s="241"/>
      <c r="L528" s="241"/>
      <c r="M528" s="241"/>
      <c r="N528" s="258"/>
      <c r="O528" s="240"/>
      <c r="P528" s="240"/>
      <c r="Q528" s="258"/>
      <c r="R528" s="274">
        <f>SUMIF(Physics!$B$4:$B$1000,$C528,Physics!$C$4:$C$1000)+SUMIF(IITPhysics!$B$4:$B$1000,$C528,IITPhysics!$C$4:$C$1000)+SUMIF(Chem!$B$4:$B$1000,$C528,Chem!$C$4:$C$1000)+SUMIF(IITChem!$B$4:$B$1000,$C528,IITChem!$C$4:$C$1000)+SUMIF(Maths!$B$4:$B$1000,$C528,Maths!$C$4:$C$1000)+SUMIF(IITMaths!$B$4:$B$1000,$C528,IITMaths!$C$4:$C$1000)+SUMIF(Bio!$B$4:$B$1000,$C528,Bio!$C$4:$C$1000)+SUMIF(FourthLecture!$B$4:$B$1000,$C528,FourthLecture!$C$4:$C$1000)+SUMIF(OtherSubjects!$B$4:$B$1000,$C528,OtherSubjects!$C$4:$C$1000)</f>
        <v>0</v>
      </c>
      <c r="S528" s="269">
        <f>SUMIF(Physics!$P$4:$P$1000,$C528,Physics!$Q$4:$Q$1000)+SUMIF(IITPhysics!$P$4:$P$1000,$C528,IITPhysics!$Q$4:$Q$1000)+SUMIF(Chem!$P$4:$P$1000,$C528,Chem!$Q$4:$Q$1000)+SUMIF(IITChem!$P$4:$P$1000,$C528,IITChem!$Q$4:$Q$1000)+SUMIF(Maths!$P$4:$P$1000,$C528,Maths!$Q$4:$Q$1000)+SUMIF(IITMaths!$P$4:$P$1000,$C528,IITMaths!$Q$4:$Q$1000)+SUMIF(Bio!$P$4:$P$1000,$C528,Bio!$Q$4:$Q$1000)+SUMIF(FourthLecture!$P$4:$P$1000,$C528,FourthLecture!$Q$4:$Q$1000)+SUMIF(OtherSubjects!$P$4:$P$1000,$C528,OtherSubjects!$Q$4:$Q$1000)</f>
        <v>0</v>
      </c>
    </row>
    <row r="529" spans="1:19">
      <c r="A529" s="239">
        <v>525</v>
      </c>
      <c r="B529" s="240" t="s">
        <v>767</v>
      </c>
      <c r="C529" s="240"/>
      <c r="D529" s="241"/>
      <c r="E529" s="241"/>
      <c r="F529" s="241"/>
      <c r="G529" s="241"/>
      <c r="H529" s="241"/>
      <c r="I529" s="241"/>
      <c r="J529" s="260"/>
      <c r="K529" s="241"/>
      <c r="L529" s="241"/>
      <c r="M529" s="241"/>
      <c r="N529" s="258"/>
      <c r="O529" s="240"/>
      <c r="P529" s="240"/>
      <c r="Q529" s="258"/>
      <c r="R529" s="274">
        <f>SUMIF(Physics!$B$4:$B$1000,$C529,Physics!$C$4:$C$1000)+SUMIF(IITPhysics!$B$4:$B$1000,$C529,IITPhysics!$C$4:$C$1000)+SUMIF(Chem!$B$4:$B$1000,$C529,Chem!$C$4:$C$1000)+SUMIF(IITChem!$B$4:$B$1000,$C529,IITChem!$C$4:$C$1000)+SUMIF(Maths!$B$4:$B$1000,$C529,Maths!$C$4:$C$1000)+SUMIF(IITMaths!$B$4:$B$1000,$C529,IITMaths!$C$4:$C$1000)+SUMIF(Bio!$B$4:$B$1000,$C529,Bio!$C$4:$C$1000)+SUMIF(FourthLecture!$B$4:$B$1000,$C529,FourthLecture!$C$4:$C$1000)+SUMIF(OtherSubjects!$B$4:$B$1000,$C529,OtherSubjects!$C$4:$C$1000)</f>
        <v>0</v>
      </c>
      <c r="S529" s="269">
        <f>SUMIF(Physics!$P$4:$P$1000,$C529,Physics!$Q$4:$Q$1000)+SUMIF(IITPhysics!$P$4:$P$1000,$C529,IITPhysics!$Q$4:$Q$1000)+SUMIF(Chem!$P$4:$P$1000,$C529,Chem!$Q$4:$Q$1000)+SUMIF(IITChem!$P$4:$P$1000,$C529,IITChem!$Q$4:$Q$1000)+SUMIF(Maths!$P$4:$P$1000,$C529,Maths!$Q$4:$Q$1000)+SUMIF(IITMaths!$P$4:$P$1000,$C529,IITMaths!$Q$4:$Q$1000)+SUMIF(Bio!$P$4:$P$1000,$C529,Bio!$Q$4:$Q$1000)+SUMIF(FourthLecture!$P$4:$P$1000,$C529,FourthLecture!$Q$4:$Q$1000)+SUMIF(OtherSubjects!$P$4:$P$1000,$C529,OtherSubjects!$Q$4:$Q$1000)</f>
        <v>0</v>
      </c>
    </row>
    <row r="530" spans="1:19">
      <c r="A530" s="239">
        <v>526</v>
      </c>
      <c r="B530" s="240" t="s">
        <v>768</v>
      </c>
      <c r="C530" s="240"/>
      <c r="D530" s="241"/>
      <c r="E530" s="241"/>
      <c r="F530" s="241"/>
      <c r="G530" s="241"/>
      <c r="H530" s="241"/>
      <c r="I530" s="241"/>
      <c r="J530" s="260"/>
      <c r="K530" s="241"/>
      <c r="L530" s="241"/>
      <c r="M530" s="241"/>
      <c r="N530" s="258"/>
      <c r="O530" s="240"/>
      <c r="P530" s="240"/>
      <c r="Q530" s="258"/>
      <c r="R530" s="274">
        <f>SUMIF(Physics!$B$4:$B$1000,$C530,Physics!$C$4:$C$1000)+SUMIF(IITPhysics!$B$4:$B$1000,$C530,IITPhysics!$C$4:$C$1000)+SUMIF(Chem!$B$4:$B$1000,$C530,Chem!$C$4:$C$1000)+SUMIF(IITChem!$B$4:$B$1000,$C530,IITChem!$C$4:$C$1000)+SUMIF(Maths!$B$4:$B$1000,$C530,Maths!$C$4:$C$1000)+SUMIF(IITMaths!$B$4:$B$1000,$C530,IITMaths!$C$4:$C$1000)+SUMIF(Bio!$B$4:$B$1000,$C530,Bio!$C$4:$C$1000)+SUMIF(FourthLecture!$B$4:$B$1000,$C530,FourthLecture!$C$4:$C$1000)+SUMIF(OtherSubjects!$B$4:$B$1000,$C530,OtherSubjects!$C$4:$C$1000)</f>
        <v>0</v>
      </c>
      <c r="S530" s="269">
        <f>SUMIF(Physics!$P$4:$P$1000,$C530,Physics!$Q$4:$Q$1000)+SUMIF(IITPhysics!$P$4:$P$1000,$C530,IITPhysics!$Q$4:$Q$1000)+SUMIF(Chem!$P$4:$P$1000,$C530,Chem!$Q$4:$Q$1000)+SUMIF(IITChem!$P$4:$P$1000,$C530,IITChem!$Q$4:$Q$1000)+SUMIF(Maths!$P$4:$P$1000,$C530,Maths!$Q$4:$Q$1000)+SUMIF(IITMaths!$P$4:$P$1000,$C530,IITMaths!$Q$4:$Q$1000)+SUMIF(Bio!$P$4:$P$1000,$C530,Bio!$Q$4:$Q$1000)+SUMIF(FourthLecture!$P$4:$P$1000,$C530,FourthLecture!$Q$4:$Q$1000)+SUMIF(OtherSubjects!$P$4:$P$1000,$C530,OtherSubjects!$Q$4:$Q$1000)</f>
        <v>0</v>
      </c>
    </row>
    <row r="531" spans="1:19">
      <c r="A531" s="239">
        <v>527</v>
      </c>
      <c r="B531" s="240" t="s">
        <v>769</v>
      </c>
      <c r="C531" s="240"/>
      <c r="D531" s="241"/>
      <c r="E531" s="241"/>
      <c r="F531" s="241"/>
      <c r="G531" s="241"/>
      <c r="H531" s="241"/>
      <c r="I531" s="241"/>
      <c r="J531" s="260"/>
      <c r="K531" s="241"/>
      <c r="L531" s="241"/>
      <c r="M531" s="241"/>
      <c r="N531" s="258"/>
      <c r="O531" s="240"/>
      <c r="P531" s="240"/>
      <c r="Q531" s="258"/>
      <c r="R531" s="274">
        <f>SUMIF(Physics!$B$4:$B$1000,$C531,Physics!$C$4:$C$1000)+SUMIF(IITPhysics!$B$4:$B$1000,$C531,IITPhysics!$C$4:$C$1000)+SUMIF(Chem!$B$4:$B$1000,$C531,Chem!$C$4:$C$1000)+SUMIF(IITChem!$B$4:$B$1000,$C531,IITChem!$C$4:$C$1000)+SUMIF(Maths!$B$4:$B$1000,$C531,Maths!$C$4:$C$1000)+SUMIF(IITMaths!$B$4:$B$1000,$C531,IITMaths!$C$4:$C$1000)+SUMIF(Bio!$B$4:$B$1000,$C531,Bio!$C$4:$C$1000)+SUMIF(FourthLecture!$B$4:$B$1000,$C531,FourthLecture!$C$4:$C$1000)+SUMIF(OtherSubjects!$B$4:$B$1000,$C531,OtherSubjects!$C$4:$C$1000)</f>
        <v>0</v>
      </c>
      <c r="S531" s="269">
        <f>SUMIF(Physics!$P$4:$P$1000,$C531,Physics!$Q$4:$Q$1000)+SUMIF(IITPhysics!$P$4:$P$1000,$C531,IITPhysics!$Q$4:$Q$1000)+SUMIF(Chem!$P$4:$P$1000,$C531,Chem!$Q$4:$Q$1000)+SUMIF(IITChem!$P$4:$P$1000,$C531,IITChem!$Q$4:$Q$1000)+SUMIF(Maths!$P$4:$P$1000,$C531,Maths!$Q$4:$Q$1000)+SUMIF(IITMaths!$P$4:$P$1000,$C531,IITMaths!$Q$4:$Q$1000)+SUMIF(Bio!$P$4:$P$1000,$C531,Bio!$Q$4:$Q$1000)+SUMIF(FourthLecture!$P$4:$P$1000,$C531,FourthLecture!$Q$4:$Q$1000)+SUMIF(OtherSubjects!$P$4:$P$1000,$C531,OtherSubjects!$Q$4:$Q$1000)</f>
        <v>0</v>
      </c>
    </row>
    <row r="532" spans="1:19">
      <c r="A532" s="239">
        <v>528</v>
      </c>
      <c r="B532" s="240" t="s">
        <v>770</v>
      </c>
      <c r="C532" s="240"/>
      <c r="D532" s="241"/>
      <c r="E532" s="241"/>
      <c r="F532" s="241"/>
      <c r="G532" s="241"/>
      <c r="H532" s="241"/>
      <c r="I532" s="241"/>
      <c r="J532" s="260"/>
      <c r="K532" s="241"/>
      <c r="L532" s="241"/>
      <c r="M532" s="241"/>
      <c r="N532" s="258"/>
      <c r="O532" s="240"/>
      <c r="P532" s="240"/>
      <c r="Q532" s="258"/>
      <c r="R532" s="274">
        <f>SUMIF(Physics!$B$4:$B$1000,$C532,Physics!$C$4:$C$1000)+SUMIF(IITPhysics!$B$4:$B$1000,$C532,IITPhysics!$C$4:$C$1000)+SUMIF(Chem!$B$4:$B$1000,$C532,Chem!$C$4:$C$1000)+SUMIF(IITChem!$B$4:$B$1000,$C532,IITChem!$C$4:$C$1000)+SUMIF(Maths!$B$4:$B$1000,$C532,Maths!$C$4:$C$1000)+SUMIF(IITMaths!$B$4:$B$1000,$C532,IITMaths!$C$4:$C$1000)+SUMIF(Bio!$B$4:$B$1000,$C532,Bio!$C$4:$C$1000)+SUMIF(FourthLecture!$B$4:$B$1000,$C532,FourthLecture!$C$4:$C$1000)+SUMIF(OtherSubjects!$B$4:$B$1000,$C532,OtherSubjects!$C$4:$C$1000)</f>
        <v>0</v>
      </c>
      <c r="S532" s="269">
        <f>SUMIF(Physics!$P$4:$P$1000,$C532,Physics!$Q$4:$Q$1000)+SUMIF(IITPhysics!$P$4:$P$1000,$C532,IITPhysics!$Q$4:$Q$1000)+SUMIF(Chem!$P$4:$P$1000,$C532,Chem!$Q$4:$Q$1000)+SUMIF(IITChem!$P$4:$P$1000,$C532,IITChem!$Q$4:$Q$1000)+SUMIF(Maths!$P$4:$P$1000,$C532,Maths!$Q$4:$Q$1000)+SUMIF(IITMaths!$P$4:$P$1000,$C532,IITMaths!$Q$4:$Q$1000)+SUMIF(Bio!$P$4:$P$1000,$C532,Bio!$Q$4:$Q$1000)+SUMIF(FourthLecture!$P$4:$P$1000,$C532,FourthLecture!$Q$4:$Q$1000)+SUMIF(OtherSubjects!$P$4:$P$1000,$C532,OtherSubjects!$Q$4:$Q$1000)</f>
        <v>0</v>
      </c>
    </row>
    <row r="533" spans="1:19">
      <c r="A533" s="239">
        <v>529</v>
      </c>
      <c r="B533" s="240" t="s">
        <v>771</v>
      </c>
      <c r="C533" s="240"/>
      <c r="D533" s="241"/>
      <c r="E533" s="241"/>
      <c r="F533" s="241"/>
      <c r="G533" s="241"/>
      <c r="H533" s="241"/>
      <c r="I533" s="241"/>
      <c r="J533" s="260"/>
      <c r="K533" s="241"/>
      <c r="L533" s="241"/>
      <c r="M533" s="241"/>
      <c r="N533" s="258"/>
      <c r="O533" s="240"/>
      <c r="P533" s="240"/>
      <c r="Q533" s="258"/>
      <c r="R533" s="274">
        <f>SUMIF(Physics!$B$4:$B$1000,$C533,Physics!$C$4:$C$1000)+SUMIF(IITPhysics!$B$4:$B$1000,$C533,IITPhysics!$C$4:$C$1000)+SUMIF(Chem!$B$4:$B$1000,$C533,Chem!$C$4:$C$1000)+SUMIF(IITChem!$B$4:$B$1000,$C533,IITChem!$C$4:$C$1000)+SUMIF(Maths!$B$4:$B$1000,$C533,Maths!$C$4:$C$1000)+SUMIF(IITMaths!$B$4:$B$1000,$C533,IITMaths!$C$4:$C$1000)+SUMIF(Bio!$B$4:$B$1000,$C533,Bio!$C$4:$C$1000)+SUMIF(FourthLecture!$B$4:$B$1000,$C533,FourthLecture!$C$4:$C$1000)+SUMIF(OtherSubjects!$B$4:$B$1000,$C533,OtherSubjects!$C$4:$C$1000)</f>
        <v>0</v>
      </c>
      <c r="S533" s="269">
        <f>SUMIF(Physics!$P$4:$P$1000,$C533,Physics!$Q$4:$Q$1000)+SUMIF(IITPhysics!$P$4:$P$1000,$C533,IITPhysics!$Q$4:$Q$1000)+SUMIF(Chem!$P$4:$P$1000,$C533,Chem!$Q$4:$Q$1000)+SUMIF(IITChem!$P$4:$P$1000,$C533,IITChem!$Q$4:$Q$1000)+SUMIF(Maths!$P$4:$P$1000,$C533,Maths!$Q$4:$Q$1000)+SUMIF(IITMaths!$P$4:$P$1000,$C533,IITMaths!$Q$4:$Q$1000)+SUMIF(Bio!$P$4:$P$1000,$C533,Bio!$Q$4:$Q$1000)+SUMIF(FourthLecture!$P$4:$P$1000,$C533,FourthLecture!$Q$4:$Q$1000)+SUMIF(OtherSubjects!$P$4:$P$1000,$C533,OtherSubjects!$Q$4:$Q$1000)</f>
        <v>0</v>
      </c>
    </row>
    <row r="534" spans="1:19">
      <c r="A534" s="239">
        <v>530</v>
      </c>
      <c r="B534" s="240" t="s">
        <v>772</v>
      </c>
      <c r="C534" s="240"/>
      <c r="D534" s="241"/>
      <c r="E534" s="241"/>
      <c r="F534" s="241"/>
      <c r="G534" s="241"/>
      <c r="H534" s="241"/>
      <c r="I534" s="241"/>
      <c r="J534" s="260"/>
      <c r="K534" s="241"/>
      <c r="L534" s="241"/>
      <c r="M534" s="241"/>
      <c r="N534" s="258"/>
      <c r="O534" s="240"/>
      <c r="P534" s="240"/>
      <c r="Q534" s="258"/>
      <c r="R534" s="274">
        <f>SUMIF(Physics!$B$4:$B$1000,$C534,Physics!$C$4:$C$1000)+SUMIF(IITPhysics!$B$4:$B$1000,$C534,IITPhysics!$C$4:$C$1000)+SUMIF(Chem!$B$4:$B$1000,$C534,Chem!$C$4:$C$1000)+SUMIF(IITChem!$B$4:$B$1000,$C534,IITChem!$C$4:$C$1000)+SUMIF(Maths!$B$4:$B$1000,$C534,Maths!$C$4:$C$1000)+SUMIF(IITMaths!$B$4:$B$1000,$C534,IITMaths!$C$4:$C$1000)+SUMIF(Bio!$B$4:$B$1000,$C534,Bio!$C$4:$C$1000)+SUMIF(FourthLecture!$B$4:$B$1000,$C534,FourthLecture!$C$4:$C$1000)+SUMIF(OtherSubjects!$B$4:$B$1000,$C534,OtherSubjects!$C$4:$C$1000)</f>
        <v>0</v>
      </c>
      <c r="S534" s="269">
        <f>SUMIF(Physics!$P$4:$P$1000,$C534,Physics!$Q$4:$Q$1000)+SUMIF(IITPhysics!$P$4:$P$1000,$C534,IITPhysics!$Q$4:$Q$1000)+SUMIF(Chem!$P$4:$P$1000,$C534,Chem!$Q$4:$Q$1000)+SUMIF(IITChem!$P$4:$P$1000,$C534,IITChem!$Q$4:$Q$1000)+SUMIF(Maths!$P$4:$P$1000,$C534,Maths!$Q$4:$Q$1000)+SUMIF(IITMaths!$P$4:$P$1000,$C534,IITMaths!$Q$4:$Q$1000)+SUMIF(Bio!$P$4:$P$1000,$C534,Bio!$Q$4:$Q$1000)+SUMIF(FourthLecture!$P$4:$P$1000,$C534,FourthLecture!$Q$4:$Q$1000)+SUMIF(OtherSubjects!$P$4:$P$1000,$C534,OtherSubjects!$Q$4:$Q$1000)</f>
        <v>0</v>
      </c>
    </row>
    <row r="535" spans="1:19">
      <c r="A535" s="239">
        <v>531</v>
      </c>
      <c r="B535" s="240" t="s">
        <v>773</v>
      </c>
      <c r="C535" s="240"/>
      <c r="D535" s="241"/>
      <c r="E535" s="241"/>
      <c r="F535" s="241"/>
      <c r="G535" s="241"/>
      <c r="H535" s="241"/>
      <c r="I535" s="241"/>
      <c r="J535" s="260"/>
      <c r="K535" s="241"/>
      <c r="L535" s="241"/>
      <c r="M535" s="241"/>
      <c r="N535" s="258"/>
      <c r="O535" s="240"/>
      <c r="P535" s="240"/>
      <c r="Q535" s="258"/>
      <c r="R535" s="274">
        <f>SUMIF(Physics!$B$4:$B$1000,$C535,Physics!$C$4:$C$1000)+SUMIF(IITPhysics!$B$4:$B$1000,$C535,IITPhysics!$C$4:$C$1000)+SUMIF(Chem!$B$4:$B$1000,$C535,Chem!$C$4:$C$1000)+SUMIF(IITChem!$B$4:$B$1000,$C535,IITChem!$C$4:$C$1000)+SUMIF(Maths!$B$4:$B$1000,$C535,Maths!$C$4:$C$1000)+SUMIF(IITMaths!$B$4:$B$1000,$C535,IITMaths!$C$4:$C$1000)+SUMIF(Bio!$B$4:$B$1000,$C535,Bio!$C$4:$C$1000)+SUMIF(FourthLecture!$B$4:$B$1000,$C535,FourthLecture!$C$4:$C$1000)+SUMIF(OtherSubjects!$B$4:$B$1000,$C535,OtherSubjects!$C$4:$C$1000)</f>
        <v>0</v>
      </c>
      <c r="S535" s="269">
        <f>SUMIF(Physics!$P$4:$P$1000,$C535,Physics!$Q$4:$Q$1000)+SUMIF(IITPhysics!$P$4:$P$1000,$C535,IITPhysics!$Q$4:$Q$1000)+SUMIF(Chem!$P$4:$P$1000,$C535,Chem!$Q$4:$Q$1000)+SUMIF(IITChem!$P$4:$P$1000,$C535,IITChem!$Q$4:$Q$1000)+SUMIF(Maths!$P$4:$P$1000,$C535,Maths!$Q$4:$Q$1000)+SUMIF(IITMaths!$P$4:$P$1000,$C535,IITMaths!$Q$4:$Q$1000)+SUMIF(Bio!$P$4:$P$1000,$C535,Bio!$Q$4:$Q$1000)+SUMIF(FourthLecture!$P$4:$P$1000,$C535,FourthLecture!$Q$4:$Q$1000)+SUMIF(OtherSubjects!$P$4:$P$1000,$C535,OtherSubjects!$Q$4:$Q$1000)</f>
        <v>0</v>
      </c>
    </row>
    <row r="536" spans="1:19">
      <c r="A536" s="239">
        <v>532</v>
      </c>
      <c r="B536" s="240" t="s">
        <v>774</v>
      </c>
      <c r="C536" s="240"/>
      <c r="D536" s="241"/>
      <c r="E536" s="241"/>
      <c r="F536" s="241"/>
      <c r="G536" s="241"/>
      <c r="H536" s="241"/>
      <c r="I536" s="241"/>
      <c r="J536" s="260"/>
      <c r="K536" s="241"/>
      <c r="L536" s="241"/>
      <c r="M536" s="241"/>
      <c r="N536" s="258"/>
      <c r="O536" s="240"/>
      <c r="P536" s="240"/>
      <c r="Q536" s="258"/>
      <c r="R536" s="274">
        <f>SUMIF(Physics!$B$4:$B$1000,$C536,Physics!$C$4:$C$1000)+SUMIF(IITPhysics!$B$4:$B$1000,$C536,IITPhysics!$C$4:$C$1000)+SUMIF(Chem!$B$4:$B$1000,$C536,Chem!$C$4:$C$1000)+SUMIF(IITChem!$B$4:$B$1000,$C536,IITChem!$C$4:$C$1000)+SUMIF(Maths!$B$4:$B$1000,$C536,Maths!$C$4:$C$1000)+SUMIF(IITMaths!$B$4:$B$1000,$C536,IITMaths!$C$4:$C$1000)+SUMIF(Bio!$B$4:$B$1000,$C536,Bio!$C$4:$C$1000)+SUMIF(FourthLecture!$B$4:$B$1000,$C536,FourthLecture!$C$4:$C$1000)+SUMIF(OtherSubjects!$B$4:$B$1000,$C536,OtherSubjects!$C$4:$C$1000)</f>
        <v>0</v>
      </c>
      <c r="S536" s="269">
        <f>SUMIF(Physics!$P$4:$P$1000,$C536,Physics!$Q$4:$Q$1000)+SUMIF(IITPhysics!$P$4:$P$1000,$C536,IITPhysics!$Q$4:$Q$1000)+SUMIF(Chem!$P$4:$P$1000,$C536,Chem!$Q$4:$Q$1000)+SUMIF(IITChem!$P$4:$P$1000,$C536,IITChem!$Q$4:$Q$1000)+SUMIF(Maths!$P$4:$P$1000,$C536,Maths!$Q$4:$Q$1000)+SUMIF(IITMaths!$P$4:$P$1000,$C536,IITMaths!$Q$4:$Q$1000)+SUMIF(Bio!$P$4:$P$1000,$C536,Bio!$Q$4:$Q$1000)+SUMIF(FourthLecture!$P$4:$P$1000,$C536,FourthLecture!$Q$4:$Q$1000)+SUMIF(OtherSubjects!$P$4:$P$1000,$C536,OtherSubjects!$Q$4:$Q$1000)</f>
        <v>0</v>
      </c>
    </row>
    <row r="537" spans="1:19">
      <c r="A537" s="239">
        <v>533</v>
      </c>
      <c r="B537" s="240" t="s">
        <v>775</v>
      </c>
      <c r="C537" s="240"/>
      <c r="D537" s="241"/>
      <c r="E537" s="241"/>
      <c r="F537" s="241"/>
      <c r="G537" s="241"/>
      <c r="H537" s="241"/>
      <c r="I537" s="241"/>
      <c r="J537" s="260"/>
      <c r="K537" s="241"/>
      <c r="L537" s="241"/>
      <c r="M537" s="241"/>
      <c r="N537" s="258"/>
      <c r="O537" s="240"/>
      <c r="P537" s="240"/>
      <c r="Q537" s="258"/>
      <c r="R537" s="274">
        <f>SUMIF(Physics!$B$4:$B$1000,$C537,Physics!$C$4:$C$1000)+SUMIF(IITPhysics!$B$4:$B$1000,$C537,IITPhysics!$C$4:$C$1000)+SUMIF(Chem!$B$4:$B$1000,$C537,Chem!$C$4:$C$1000)+SUMIF(IITChem!$B$4:$B$1000,$C537,IITChem!$C$4:$C$1000)+SUMIF(Maths!$B$4:$B$1000,$C537,Maths!$C$4:$C$1000)+SUMIF(IITMaths!$B$4:$B$1000,$C537,IITMaths!$C$4:$C$1000)+SUMIF(Bio!$B$4:$B$1000,$C537,Bio!$C$4:$C$1000)+SUMIF(FourthLecture!$B$4:$B$1000,$C537,FourthLecture!$C$4:$C$1000)+SUMIF(OtherSubjects!$B$4:$B$1000,$C537,OtherSubjects!$C$4:$C$1000)</f>
        <v>0</v>
      </c>
      <c r="S537" s="269">
        <f>SUMIF(Physics!$P$4:$P$1000,$C537,Physics!$Q$4:$Q$1000)+SUMIF(IITPhysics!$P$4:$P$1000,$C537,IITPhysics!$Q$4:$Q$1000)+SUMIF(Chem!$P$4:$P$1000,$C537,Chem!$Q$4:$Q$1000)+SUMIF(IITChem!$P$4:$P$1000,$C537,IITChem!$Q$4:$Q$1000)+SUMIF(Maths!$P$4:$P$1000,$C537,Maths!$Q$4:$Q$1000)+SUMIF(IITMaths!$P$4:$P$1000,$C537,IITMaths!$Q$4:$Q$1000)+SUMIF(Bio!$P$4:$P$1000,$C537,Bio!$Q$4:$Q$1000)+SUMIF(FourthLecture!$P$4:$P$1000,$C537,FourthLecture!$Q$4:$Q$1000)+SUMIF(OtherSubjects!$P$4:$P$1000,$C537,OtherSubjects!$Q$4:$Q$1000)</f>
        <v>0</v>
      </c>
    </row>
    <row r="538" spans="1:19">
      <c r="A538" s="239">
        <v>534</v>
      </c>
      <c r="B538" s="240" t="s">
        <v>776</v>
      </c>
      <c r="C538" s="240"/>
      <c r="D538" s="241"/>
      <c r="E538" s="241"/>
      <c r="F538" s="241"/>
      <c r="G538" s="241"/>
      <c r="H538" s="241"/>
      <c r="I538" s="241"/>
      <c r="J538" s="260"/>
      <c r="K538" s="241"/>
      <c r="L538" s="241"/>
      <c r="M538" s="241"/>
      <c r="N538" s="258"/>
      <c r="O538" s="240"/>
      <c r="P538" s="240"/>
      <c r="Q538" s="258"/>
      <c r="R538" s="274">
        <f>SUMIF(Physics!$B$4:$B$1000,$C538,Physics!$C$4:$C$1000)+SUMIF(IITPhysics!$B$4:$B$1000,$C538,IITPhysics!$C$4:$C$1000)+SUMIF(Chem!$B$4:$B$1000,$C538,Chem!$C$4:$C$1000)+SUMIF(IITChem!$B$4:$B$1000,$C538,IITChem!$C$4:$C$1000)+SUMIF(Maths!$B$4:$B$1000,$C538,Maths!$C$4:$C$1000)+SUMIF(IITMaths!$B$4:$B$1000,$C538,IITMaths!$C$4:$C$1000)+SUMIF(Bio!$B$4:$B$1000,$C538,Bio!$C$4:$C$1000)+SUMIF(FourthLecture!$B$4:$B$1000,$C538,FourthLecture!$C$4:$C$1000)+SUMIF(OtherSubjects!$B$4:$B$1000,$C538,OtherSubjects!$C$4:$C$1000)</f>
        <v>0</v>
      </c>
      <c r="S538" s="269">
        <f>SUMIF(Physics!$P$4:$P$1000,$C538,Physics!$Q$4:$Q$1000)+SUMIF(IITPhysics!$P$4:$P$1000,$C538,IITPhysics!$Q$4:$Q$1000)+SUMIF(Chem!$P$4:$P$1000,$C538,Chem!$Q$4:$Q$1000)+SUMIF(IITChem!$P$4:$P$1000,$C538,IITChem!$Q$4:$Q$1000)+SUMIF(Maths!$P$4:$P$1000,$C538,Maths!$Q$4:$Q$1000)+SUMIF(IITMaths!$P$4:$P$1000,$C538,IITMaths!$Q$4:$Q$1000)+SUMIF(Bio!$P$4:$P$1000,$C538,Bio!$Q$4:$Q$1000)+SUMIF(FourthLecture!$P$4:$P$1000,$C538,FourthLecture!$Q$4:$Q$1000)+SUMIF(OtherSubjects!$P$4:$P$1000,$C538,OtherSubjects!$Q$4:$Q$1000)</f>
        <v>0</v>
      </c>
    </row>
    <row r="539" spans="1:19">
      <c r="A539" s="239">
        <v>535</v>
      </c>
      <c r="B539" s="240" t="s">
        <v>777</v>
      </c>
      <c r="C539" s="240"/>
      <c r="D539" s="241"/>
      <c r="E539" s="241"/>
      <c r="F539" s="241"/>
      <c r="G539" s="241"/>
      <c r="H539" s="241"/>
      <c r="I539" s="241"/>
      <c r="J539" s="260"/>
      <c r="K539" s="241"/>
      <c r="L539" s="241"/>
      <c r="M539" s="241"/>
      <c r="N539" s="258"/>
      <c r="O539" s="240"/>
      <c r="P539" s="240"/>
      <c r="Q539" s="258"/>
      <c r="R539" s="274">
        <f>SUMIF(Physics!$B$4:$B$1000,$C539,Physics!$C$4:$C$1000)+SUMIF(IITPhysics!$B$4:$B$1000,$C539,IITPhysics!$C$4:$C$1000)+SUMIF(Chem!$B$4:$B$1000,$C539,Chem!$C$4:$C$1000)+SUMIF(IITChem!$B$4:$B$1000,$C539,IITChem!$C$4:$C$1000)+SUMIF(Maths!$B$4:$B$1000,$C539,Maths!$C$4:$C$1000)+SUMIF(IITMaths!$B$4:$B$1000,$C539,IITMaths!$C$4:$C$1000)+SUMIF(Bio!$B$4:$B$1000,$C539,Bio!$C$4:$C$1000)+SUMIF(FourthLecture!$B$4:$B$1000,$C539,FourthLecture!$C$4:$C$1000)+SUMIF(OtherSubjects!$B$4:$B$1000,$C539,OtherSubjects!$C$4:$C$1000)</f>
        <v>0</v>
      </c>
      <c r="S539" s="269">
        <f>SUMIF(Physics!$P$4:$P$1000,$C539,Physics!$Q$4:$Q$1000)+SUMIF(IITPhysics!$P$4:$P$1000,$C539,IITPhysics!$Q$4:$Q$1000)+SUMIF(Chem!$P$4:$P$1000,$C539,Chem!$Q$4:$Q$1000)+SUMIF(IITChem!$P$4:$P$1000,$C539,IITChem!$Q$4:$Q$1000)+SUMIF(Maths!$P$4:$P$1000,$C539,Maths!$Q$4:$Q$1000)+SUMIF(IITMaths!$P$4:$P$1000,$C539,IITMaths!$Q$4:$Q$1000)+SUMIF(Bio!$P$4:$P$1000,$C539,Bio!$Q$4:$Q$1000)+SUMIF(FourthLecture!$P$4:$P$1000,$C539,FourthLecture!$Q$4:$Q$1000)+SUMIF(OtherSubjects!$P$4:$P$1000,$C539,OtherSubjects!$Q$4:$Q$1000)</f>
        <v>0</v>
      </c>
    </row>
    <row r="540" spans="1:19">
      <c r="A540" s="239">
        <v>536</v>
      </c>
      <c r="B540" s="240" t="s">
        <v>778</v>
      </c>
      <c r="C540" s="240"/>
      <c r="D540" s="241"/>
      <c r="E540" s="241"/>
      <c r="F540" s="241"/>
      <c r="G540" s="241"/>
      <c r="H540" s="241"/>
      <c r="I540" s="241"/>
      <c r="J540" s="260"/>
      <c r="K540" s="241"/>
      <c r="L540" s="241"/>
      <c r="M540" s="241"/>
      <c r="N540" s="258"/>
      <c r="O540" s="240"/>
      <c r="P540" s="240"/>
      <c r="Q540" s="258"/>
      <c r="R540" s="274">
        <f>SUMIF(Physics!$B$4:$B$1000,$C540,Physics!$C$4:$C$1000)+SUMIF(IITPhysics!$B$4:$B$1000,$C540,IITPhysics!$C$4:$C$1000)+SUMIF(Chem!$B$4:$B$1000,$C540,Chem!$C$4:$C$1000)+SUMIF(IITChem!$B$4:$B$1000,$C540,IITChem!$C$4:$C$1000)+SUMIF(Maths!$B$4:$B$1000,$C540,Maths!$C$4:$C$1000)+SUMIF(IITMaths!$B$4:$B$1000,$C540,IITMaths!$C$4:$C$1000)+SUMIF(Bio!$B$4:$B$1000,$C540,Bio!$C$4:$C$1000)+SUMIF(FourthLecture!$B$4:$B$1000,$C540,FourthLecture!$C$4:$C$1000)+SUMIF(OtherSubjects!$B$4:$B$1000,$C540,OtherSubjects!$C$4:$C$1000)</f>
        <v>0</v>
      </c>
      <c r="S540" s="269">
        <f>SUMIF(Physics!$P$4:$P$1000,$C540,Physics!$Q$4:$Q$1000)+SUMIF(IITPhysics!$P$4:$P$1000,$C540,IITPhysics!$Q$4:$Q$1000)+SUMIF(Chem!$P$4:$P$1000,$C540,Chem!$Q$4:$Q$1000)+SUMIF(IITChem!$P$4:$P$1000,$C540,IITChem!$Q$4:$Q$1000)+SUMIF(Maths!$P$4:$P$1000,$C540,Maths!$Q$4:$Q$1000)+SUMIF(IITMaths!$P$4:$P$1000,$C540,IITMaths!$Q$4:$Q$1000)+SUMIF(Bio!$P$4:$P$1000,$C540,Bio!$Q$4:$Q$1000)+SUMIF(FourthLecture!$P$4:$P$1000,$C540,FourthLecture!$Q$4:$Q$1000)+SUMIF(OtherSubjects!$P$4:$P$1000,$C540,OtherSubjects!$Q$4:$Q$1000)</f>
        <v>0</v>
      </c>
    </row>
    <row r="541" spans="1:19">
      <c r="A541" s="239">
        <v>537</v>
      </c>
      <c r="B541" s="240" t="s">
        <v>779</v>
      </c>
      <c r="C541" s="240"/>
      <c r="D541" s="241"/>
      <c r="E541" s="241"/>
      <c r="F541" s="241"/>
      <c r="G541" s="241"/>
      <c r="H541" s="241"/>
      <c r="I541" s="241"/>
      <c r="J541" s="260"/>
      <c r="K541" s="241"/>
      <c r="L541" s="241"/>
      <c r="M541" s="241"/>
      <c r="N541" s="258"/>
      <c r="O541" s="240"/>
      <c r="P541" s="240"/>
      <c r="Q541" s="258"/>
      <c r="R541" s="274">
        <f>SUMIF(Physics!$B$4:$B$1000,$C541,Physics!$C$4:$C$1000)+SUMIF(IITPhysics!$B$4:$B$1000,$C541,IITPhysics!$C$4:$C$1000)+SUMIF(Chem!$B$4:$B$1000,$C541,Chem!$C$4:$C$1000)+SUMIF(IITChem!$B$4:$B$1000,$C541,IITChem!$C$4:$C$1000)+SUMIF(Maths!$B$4:$B$1000,$C541,Maths!$C$4:$C$1000)+SUMIF(IITMaths!$B$4:$B$1000,$C541,IITMaths!$C$4:$C$1000)+SUMIF(Bio!$B$4:$B$1000,$C541,Bio!$C$4:$C$1000)+SUMIF(FourthLecture!$B$4:$B$1000,$C541,FourthLecture!$C$4:$C$1000)+SUMIF(OtherSubjects!$B$4:$B$1000,$C541,OtherSubjects!$C$4:$C$1000)</f>
        <v>0</v>
      </c>
      <c r="S541" s="269">
        <f>SUMIF(Physics!$P$4:$P$1000,$C541,Physics!$Q$4:$Q$1000)+SUMIF(IITPhysics!$P$4:$P$1000,$C541,IITPhysics!$Q$4:$Q$1000)+SUMIF(Chem!$P$4:$P$1000,$C541,Chem!$Q$4:$Q$1000)+SUMIF(IITChem!$P$4:$P$1000,$C541,IITChem!$Q$4:$Q$1000)+SUMIF(Maths!$P$4:$P$1000,$C541,Maths!$Q$4:$Q$1000)+SUMIF(IITMaths!$P$4:$P$1000,$C541,IITMaths!$Q$4:$Q$1000)+SUMIF(Bio!$P$4:$P$1000,$C541,Bio!$Q$4:$Q$1000)+SUMIF(FourthLecture!$P$4:$P$1000,$C541,FourthLecture!$Q$4:$Q$1000)+SUMIF(OtherSubjects!$P$4:$P$1000,$C541,OtherSubjects!$Q$4:$Q$1000)</f>
        <v>0</v>
      </c>
    </row>
    <row r="542" spans="1:19">
      <c r="A542" s="239">
        <v>538</v>
      </c>
      <c r="B542" s="240" t="s">
        <v>780</v>
      </c>
      <c r="C542" s="240"/>
      <c r="D542" s="241"/>
      <c r="E542" s="241"/>
      <c r="F542" s="241"/>
      <c r="G542" s="241"/>
      <c r="H542" s="241"/>
      <c r="I542" s="241"/>
      <c r="J542" s="260"/>
      <c r="K542" s="241"/>
      <c r="L542" s="241"/>
      <c r="M542" s="241"/>
      <c r="N542" s="258"/>
      <c r="O542" s="240"/>
      <c r="P542" s="240"/>
      <c r="Q542" s="258"/>
      <c r="R542" s="274">
        <f>SUMIF(Physics!$B$4:$B$1000,$C542,Physics!$C$4:$C$1000)+SUMIF(IITPhysics!$B$4:$B$1000,$C542,IITPhysics!$C$4:$C$1000)+SUMIF(Chem!$B$4:$B$1000,$C542,Chem!$C$4:$C$1000)+SUMIF(IITChem!$B$4:$B$1000,$C542,IITChem!$C$4:$C$1000)+SUMIF(Maths!$B$4:$B$1000,$C542,Maths!$C$4:$C$1000)+SUMIF(IITMaths!$B$4:$B$1000,$C542,IITMaths!$C$4:$C$1000)+SUMIF(Bio!$B$4:$B$1000,$C542,Bio!$C$4:$C$1000)+SUMIF(FourthLecture!$B$4:$B$1000,$C542,FourthLecture!$C$4:$C$1000)+SUMIF(OtherSubjects!$B$4:$B$1000,$C542,OtherSubjects!$C$4:$C$1000)</f>
        <v>0</v>
      </c>
      <c r="S542" s="269">
        <f>SUMIF(Physics!$P$4:$P$1000,$C542,Physics!$Q$4:$Q$1000)+SUMIF(IITPhysics!$P$4:$P$1000,$C542,IITPhysics!$Q$4:$Q$1000)+SUMIF(Chem!$P$4:$P$1000,$C542,Chem!$Q$4:$Q$1000)+SUMIF(IITChem!$P$4:$P$1000,$C542,IITChem!$Q$4:$Q$1000)+SUMIF(Maths!$P$4:$P$1000,$C542,Maths!$Q$4:$Q$1000)+SUMIF(IITMaths!$P$4:$P$1000,$C542,IITMaths!$Q$4:$Q$1000)+SUMIF(Bio!$P$4:$P$1000,$C542,Bio!$Q$4:$Q$1000)+SUMIF(FourthLecture!$P$4:$P$1000,$C542,FourthLecture!$Q$4:$Q$1000)+SUMIF(OtherSubjects!$P$4:$P$1000,$C542,OtherSubjects!$Q$4:$Q$1000)</f>
        <v>0</v>
      </c>
    </row>
    <row r="543" spans="1:19">
      <c r="A543" s="239">
        <v>539</v>
      </c>
      <c r="B543" s="240" t="s">
        <v>781</v>
      </c>
      <c r="C543" s="240"/>
      <c r="D543" s="241"/>
      <c r="E543" s="241"/>
      <c r="F543" s="241"/>
      <c r="G543" s="241"/>
      <c r="H543" s="241"/>
      <c r="I543" s="241"/>
      <c r="J543" s="260"/>
      <c r="K543" s="241"/>
      <c r="L543" s="241"/>
      <c r="M543" s="241"/>
      <c r="N543" s="258"/>
      <c r="O543" s="240"/>
      <c r="P543" s="240"/>
      <c r="Q543" s="258"/>
      <c r="R543" s="274">
        <f>SUMIF(Physics!$B$4:$B$1000,$C543,Physics!$C$4:$C$1000)+SUMIF(IITPhysics!$B$4:$B$1000,$C543,IITPhysics!$C$4:$C$1000)+SUMIF(Chem!$B$4:$B$1000,$C543,Chem!$C$4:$C$1000)+SUMIF(IITChem!$B$4:$B$1000,$C543,IITChem!$C$4:$C$1000)+SUMIF(Maths!$B$4:$B$1000,$C543,Maths!$C$4:$C$1000)+SUMIF(IITMaths!$B$4:$B$1000,$C543,IITMaths!$C$4:$C$1000)+SUMIF(Bio!$B$4:$B$1000,$C543,Bio!$C$4:$C$1000)+SUMIF(FourthLecture!$B$4:$B$1000,$C543,FourthLecture!$C$4:$C$1000)+SUMIF(OtherSubjects!$B$4:$B$1000,$C543,OtherSubjects!$C$4:$C$1000)</f>
        <v>0</v>
      </c>
      <c r="S543" s="269">
        <f>SUMIF(Physics!$P$4:$P$1000,$C543,Physics!$Q$4:$Q$1000)+SUMIF(IITPhysics!$P$4:$P$1000,$C543,IITPhysics!$Q$4:$Q$1000)+SUMIF(Chem!$P$4:$P$1000,$C543,Chem!$Q$4:$Q$1000)+SUMIF(IITChem!$P$4:$P$1000,$C543,IITChem!$Q$4:$Q$1000)+SUMIF(Maths!$P$4:$P$1000,$C543,Maths!$Q$4:$Q$1000)+SUMIF(IITMaths!$P$4:$P$1000,$C543,IITMaths!$Q$4:$Q$1000)+SUMIF(Bio!$P$4:$P$1000,$C543,Bio!$Q$4:$Q$1000)+SUMIF(FourthLecture!$P$4:$P$1000,$C543,FourthLecture!$Q$4:$Q$1000)+SUMIF(OtherSubjects!$P$4:$P$1000,$C543,OtherSubjects!$Q$4:$Q$1000)</f>
        <v>0</v>
      </c>
    </row>
    <row r="544" spans="1:19">
      <c r="A544" s="239">
        <v>540</v>
      </c>
      <c r="B544" s="240" t="s">
        <v>782</v>
      </c>
      <c r="C544" s="240"/>
      <c r="D544" s="241"/>
      <c r="E544" s="241"/>
      <c r="F544" s="241"/>
      <c r="G544" s="241"/>
      <c r="H544" s="241"/>
      <c r="I544" s="241"/>
      <c r="J544" s="260"/>
      <c r="K544" s="241"/>
      <c r="L544" s="241"/>
      <c r="M544" s="241"/>
      <c r="N544" s="258"/>
      <c r="O544" s="240"/>
      <c r="P544" s="240"/>
      <c r="Q544" s="258"/>
      <c r="R544" s="274">
        <f>SUMIF(Physics!$B$4:$B$1000,$C544,Physics!$C$4:$C$1000)+SUMIF(IITPhysics!$B$4:$B$1000,$C544,IITPhysics!$C$4:$C$1000)+SUMIF(Chem!$B$4:$B$1000,$C544,Chem!$C$4:$C$1000)+SUMIF(IITChem!$B$4:$B$1000,$C544,IITChem!$C$4:$C$1000)+SUMIF(Maths!$B$4:$B$1000,$C544,Maths!$C$4:$C$1000)+SUMIF(IITMaths!$B$4:$B$1000,$C544,IITMaths!$C$4:$C$1000)+SUMIF(Bio!$B$4:$B$1000,$C544,Bio!$C$4:$C$1000)+SUMIF(FourthLecture!$B$4:$B$1000,$C544,FourthLecture!$C$4:$C$1000)+SUMIF(OtherSubjects!$B$4:$B$1000,$C544,OtherSubjects!$C$4:$C$1000)</f>
        <v>0</v>
      </c>
      <c r="S544" s="269">
        <f>SUMIF(Physics!$P$4:$P$1000,$C544,Physics!$Q$4:$Q$1000)+SUMIF(IITPhysics!$P$4:$P$1000,$C544,IITPhysics!$Q$4:$Q$1000)+SUMIF(Chem!$P$4:$P$1000,$C544,Chem!$Q$4:$Q$1000)+SUMIF(IITChem!$P$4:$P$1000,$C544,IITChem!$Q$4:$Q$1000)+SUMIF(Maths!$P$4:$P$1000,$C544,Maths!$Q$4:$Q$1000)+SUMIF(IITMaths!$P$4:$P$1000,$C544,IITMaths!$Q$4:$Q$1000)+SUMIF(Bio!$P$4:$P$1000,$C544,Bio!$Q$4:$Q$1000)+SUMIF(FourthLecture!$P$4:$P$1000,$C544,FourthLecture!$Q$4:$Q$1000)+SUMIF(OtherSubjects!$P$4:$P$1000,$C544,OtherSubjects!$Q$4:$Q$1000)</f>
        <v>0</v>
      </c>
    </row>
    <row r="545" spans="1:19">
      <c r="A545" s="239">
        <v>541</v>
      </c>
      <c r="B545" s="240" t="s">
        <v>783</v>
      </c>
      <c r="C545" s="240"/>
      <c r="D545" s="241"/>
      <c r="E545" s="241"/>
      <c r="F545" s="241"/>
      <c r="G545" s="241"/>
      <c r="H545" s="241"/>
      <c r="I545" s="241"/>
      <c r="J545" s="260"/>
      <c r="K545" s="241"/>
      <c r="L545" s="241"/>
      <c r="M545" s="241"/>
      <c r="N545" s="258"/>
      <c r="O545" s="240"/>
      <c r="P545" s="240"/>
      <c r="Q545" s="258"/>
      <c r="R545" s="274">
        <f>SUMIF(Physics!$B$4:$B$1000,$C545,Physics!$C$4:$C$1000)+SUMIF(IITPhysics!$B$4:$B$1000,$C545,IITPhysics!$C$4:$C$1000)+SUMIF(Chem!$B$4:$B$1000,$C545,Chem!$C$4:$C$1000)+SUMIF(IITChem!$B$4:$B$1000,$C545,IITChem!$C$4:$C$1000)+SUMIF(Maths!$B$4:$B$1000,$C545,Maths!$C$4:$C$1000)+SUMIF(IITMaths!$B$4:$B$1000,$C545,IITMaths!$C$4:$C$1000)+SUMIF(Bio!$B$4:$B$1000,$C545,Bio!$C$4:$C$1000)+SUMIF(FourthLecture!$B$4:$B$1000,$C545,FourthLecture!$C$4:$C$1000)+SUMIF(OtherSubjects!$B$4:$B$1000,$C545,OtherSubjects!$C$4:$C$1000)</f>
        <v>0</v>
      </c>
      <c r="S545" s="269">
        <f>SUMIF(Physics!$P$4:$P$1000,$C545,Physics!$Q$4:$Q$1000)+SUMIF(IITPhysics!$P$4:$P$1000,$C545,IITPhysics!$Q$4:$Q$1000)+SUMIF(Chem!$P$4:$P$1000,$C545,Chem!$Q$4:$Q$1000)+SUMIF(IITChem!$P$4:$P$1000,$C545,IITChem!$Q$4:$Q$1000)+SUMIF(Maths!$P$4:$P$1000,$C545,Maths!$Q$4:$Q$1000)+SUMIF(IITMaths!$P$4:$P$1000,$C545,IITMaths!$Q$4:$Q$1000)+SUMIF(Bio!$P$4:$P$1000,$C545,Bio!$Q$4:$Q$1000)+SUMIF(FourthLecture!$P$4:$P$1000,$C545,FourthLecture!$Q$4:$Q$1000)+SUMIF(OtherSubjects!$P$4:$P$1000,$C545,OtherSubjects!$Q$4:$Q$1000)</f>
        <v>0</v>
      </c>
    </row>
    <row r="546" spans="1:19">
      <c r="A546" s="239">
        <v>542</v>
      </c>
      <c r="B546" s="240" t="s">
        <v>784</v>
      </c>
      <c r="C546" s="240"/>
      <c r="D546" s="241"/>
      <c r="E546" s="241"/>
      <c r="F546" s="241"/>
      <c r="G546" s="241"/>
      <c r="H546" s="241"/>
      <c r="I546" s="241"/>
      <c r="J546" s="260"/>
      <c r="K546" s="241"/>
      <c r="L546" s="241"/>
      <c r="M546" s="241"/>
      <c r="N546" s="258"/>
      <c r="O546" s="240"/>
      <c r="P546" s="240"/>
      <c r="Q546" s="258"/>
      <c r="R546" s="274">
        <f>SUMIF(Physics!$B$4:$B$1000,$C546,Physics!$C$4:$C$1000)+SUMIF(IITPhysics!$B$4:$B$1000,$C546,IITPhysics!$C$4:$C$1000)+SUMIF(Chem!$B$4:$B$1000,$C546,Chem!$C$4:$C$1000)+SUMIF(IITChem!$B$4:$B$1000,$C546,IITChem!$C$4:$C$1000)+SUMIF(Maths!$B$4:$B$1000,$C546,Maths!$C$4:$C$1000)+SUMIF(IITMaths!$B$4:$B$1000,$C546,IITMaths!$C$4:$C$1000)+SUMIF(Bio!$B$4:$B$1000,$C546,Bio!$C$4:$C$1000)+SUMIF(FourthLecture!$B$4:$B$1000,$C546,FourthLecture!$C$4:$C$1000)+SUMIF(OtherSubjects!$B$4:$B$1000,$C546,OtherSubjects!$C$4:$C$1000)</f>
        <v>0</v>
      </c>
      <c r="S546" s="269">
        <f>SUMIF(Physics!$P$4:$P$1000,$C546,Physics!$Q$4:$Q$1000)+SUMIF(IITPhysics!$P$4:$P$1000,$C546,IITPhysics!$Q$4:$Q$1000)+SUMIF(Chem!$P$4:$P$1000,$C546,Chem!$Q$4:$Q$1000)+SUMIF(IITChem!$P$4:$P$1000,$C546,IITChem!$Q$4:$Q$1000)+SUMIF(Maths!$P$4:$P$1000,$C546,Maths!$Q$4:$Q$1000)+SUMIF(IITMaths!$P$4:$P$1000,$C546,IITMaths!$Q$4:$Q$1000)+SUMIF(Bio!$P$4:$P$1000,$C546,Bio!$Q$4:$Q$1000)+SUMIF(FourthLecture!$P$4:$P$1000,$C546,FourthLecture!$Q$4:$Q$1000)+SUMIF(OtherSubjects!$P$4:$P$1000,$C546,OtherSubjects!$Q$4:$Q$1000)</f>
        <v>0</v>
      </c>
    </row>
    <row r="547" spans="1:19">
      <c r="A547" s="239">
        <v>543</v>
      </c>
      <c r="B547" s="240" t="s">
        <v>785</v>
      </c>
      <c r="C547" s="240"/>
      <c r="D547" s="241"/>
      <c r="E547" s="241"/>
      <c r="F547" s="241"/>
      <c r="G547" s="241"/>
      <c r="H547" s="241"/>
      <c r="I547" s="241"/>
      <c r="J547" s="260"/>
      <c r="K547" s="241"/>
      <c r="L547" s="241"/>
      <c r="M547" s="241"/>
      <c r="N547" s="258"/>
      <c r="O547" s="240"/>
      <c r="P547" s="240"/>
      <c r="Q547" s="258"/>
      <c r="R547" s="274">
        <f>SUMIF(Physics!$B$4:$B$1000,$C547,Physics!$C$4:$C$1000)+SUMIF(IITPhysics!$B$4:$B$1000,$C547,IITPhysics!$C$4:$C$1000)+SUMIF(Chem!$B$4:$B$1000,$C547,Chem!$C$4:$C$1000)+SUMIF(IITChem!$B$4:$B$1000,$C547,IITChem!$C$4:$C$1000)+SUMIF(Maths!$B$4:$B$1000,$C547,Maths!$C$4:$C$1000)+SUMIF(IITMaths!$B$4:$B$1000,$C547,IITMaths!$C$4:$C$1000)+SUMIF(Bio!$B$4:$B$1000,$C547,Bio!$C$4:$C$1000)+SUMIF(FourthLecture!$B$4:$B$1000,$C547,FourthLecture!$C$4:$C$1000)+SUMIF(OtherSubjects!$B$4:$B$1000,$C547,OtherSubjects!$C$4:$C$1000)</f>
        <v>0</v>
      </c>
      <c r="S547" s="269">
        <f>SUMIF(Physics!$P$4:$P$1000,$C547,Physics!$Q$4:$Q$1000)+SUMIF(IITPhysics!$P$4:$P$1000,$C547,IITPhysics!$Q$4:$Q$1000)+SUMIF(Chem!$P$4:$P$1000,$C547,Chem!$Q$4:$Q$1000)+SUMIF(IITChem!$P$4:$P$1000,$C547,IITChem!$Q$4:$Q$1000)+SUMIF(Maths!$P$4:$P$1000,$C547,Maths!$Q$4:$Q$1000)+SUMIF(IITMaths!$P$4:$P$1000,$C547,IITMaths!$Q$4:$Q$1000)+SUMIF(Bio!$P$4:$P$1000,$C547,Bio!$Q$4:$Q$1000)+SUMIF(FourthLecture!$P$4:$P$1000,$C547,FourthLecture!$Q$4:$Q$1000)+SUMIF(OtherSubjects!$P$4:$P$1000,$C547,OtherSubjects!$Q$4:$Q$1000)</f>
        <v>0</v>
      </c>
    </row>
    <row r="548" spans="1:19">
      <c r="A548" s="239">
        <v>544</v>
      </c>
      <c r="B548" s="240" t="s">
        <v>786</v>
      </c>
      <c r="C548" s="240"/>
      <c r="D548" s="241"/>
      <c r="E548" s="241"/>
      <c r="F548" s="241"/>
      <c r="G548" s="241"/>
      <c r="H548" s="241"/>
      <c r="I548" s="241"/>
      <c r="J548" s="260"/>
      <c r="K548" s="241"/>
      <c r="L548" s="241"/>
      <c r="M548" s="241"/>
      <c r="N548" s="258"/>
      <c r="O548" s="240"/>
      <c r="P548" s="240"/>
      <c r="Q548" s="258"/>
      <c r="R548" s="274">
        <f>SUMIF(Physics!$B$4:$B$1000,$C548,Physics!$C$4:$C$1000)+SUMIF(IITPhysics!$B$4:$B$1000,$C548,IITPhysics!$C$4:$C$1000)+SUMIF(Chem!$B$4:$B$1000,$C548,Chem!$C$4:$C$1000)+SUMIF(IITChem!$B$4:$B$1000,$C548,IITChem!$C$4:$C$1000)+SUMIF(Maths!$B$4:$B$1000,$C548,Maths!$C$4:$C$1000)+SUMIF(IITMaths!$B$4:$B$1000,$C548,IITMaths!$C$4:$C$1000)+SUMIF(Bio!$B$4:$B$1000,$C548,Bio!$C$4:$C$1000)+SUMIF(FourthLecture!$B$4:$B$1000,$C548,FourthLecture!$C$4:$C$1000)+SUMIF(OtherSubjects!$B$4:$B$1000,$C548,OtherSubjects!$C$4:$C$1000)</f>
        <v>0</v>
      </c>
      <c r="S548" s="269">
        <f>SUMIF(Physics!$P$4:$P$1000,$C548,Physics!$Q$4:$Q$1000)+SUMIF(IITPhysics!$P$4:$P$1000,$C548,IITPhysics!$Q$4:$Q$1000)+SUMIF(Chem!$P$4:$P$1000,$C548,Chem!$Q$4:$Q$1000)+SUMIF(IITChem!$P$4:$P$1000,$C548,IITChem!$Q$4:$Q$1000)+SUMIF(Maths!$P$4:$P$1000,$C548,Maths!$Q$4:$Q$1000)+SUMIF(IITMaths!$P$4:$P$1000,$C548,IITMaths!$Q$4:$Q$1000)+SUMIF(Bio!$P$4:$P$1000,$C548,Bio!$Q$4:$Q$1000)+SUMIF(FourthLecture!$P$4:$P$1000,$C548,FourthLecture!$Q$4:$Q$1000)+SUMIF(OtherSubjects!$P$4:$P$1000,$C548,OtherSubjects!$Q$4:$Q$1000)</f>
        <v>0</v>
      </c>
    </row>
    <row r="549" spans="1:19">
      <c r="A549" s="239">
        <v>545</v>
      </c>
      <c r="B549" s="240" t="s">
        <v>787</v>
      </c>
      <c r="C549" s="240"/>
      <c r="D549" s="241"/>
      <c r="E549" s="241"/>
      <c r="F549" s="241"/>
      <c r="G549" s="241"/>
      <c r="H549" s="241"/>
      <c r="I549" s="241"/>
      <c r="J549" s="260"/>
      <c r="K549" s="241"/>
      <c r="L549" s="241"/>
      <c r="M549" s="241"/>
      <c r="N549" s="258"/>
      <c r="O549" s="240"/>
      <c r="P549" s="240"/>
      <c r="Q549" s="258"/>
      <c r="R549" s="274">
        <f>SUMIF(Physics!$B$4:$B$1000,$C549,Physics!$C$4:$C$1000)+SUMIF(IITPhysics!$B$4:$B$1000,$C549,IITPhysics!$C$4:$C$1000)+SUMIF(Chem!$B$4:$B$1000,$C549,Chem!$C$4:$C$1000)+SUMIF(IITChem!$B$4:$B$1000,$C549,IITChem!$C$4:$C$1000)+SUMIF(Maths!$B$4:$B$1000,$C549,Maths!$C$4:$C$1000)+SUMIF(IITMaths!$B$4:$B$1000,$C549,IITMaths!$C$4:$C$1000)+SUMIF(Bio!$B$4:$B$1000,$C549,Bio!$C$4:$C$1000)+SUMIF(FourthLecture!$B$4:$B$1000,$C549,FourthLecture!$C$4:$C$1000)+SUMIF(OtherSubjects!$B$4:$B$1000,$C549,OtherSubjects!$C$4:$C$1000)</f>
        <v>0</v>
      </c>
      <c r="S549" s="269">
        <f>SUMIF(Physics!$P$4:$P$1000,$C549,Physics!$Q$4:$Q$1000)+SUMIF(IITPhysics!$P$4:$P$1000,$C549,IITPhysics!$Q$4:$Q$1000)+SUMIF(Chem!$P$4:$P$1000,$C549,Chem!$Q$4:$Q$1000)+SUMIF(IITChem!$P$4:$P$1000,$C549,IITChem!$Q$4:$Q$1000)+SUMIF(Maths!$P$4:$P$1000,$C549,Maths!$Q$4:$Q$1000)+SUMIF(IITMaths!$P$4:$P$1000,$C549,IITMaths!$Q$4:$Q$1000)+SUMIF(Bio!$P$4:$P$1000,$C549,Bio!$Q$4:$Q$1000)+SUMIF(FourthLecture!$P$4:$P$1000,$C549,FourthLecture!$Q$4:$Q$1000)+SUMIF(OtherSubjects!$P$4:$P$1000,$C549,OtherSubjects!$Q$4:$Q$1000)</f>
        <v>0</v>
      </c>
    </row>
    <row r="550" spans="1:19">
      <c r="A550" s="239">
        <v>546</v>
      </c>
      <c r="B550" s="240" t="s">
        <v>788</v>
      </c>
      <c r="C550" s="240"/>
      <c r="D550" s="241"/>
      <c r="E550" s="241"/>
      <c r="F550" s="241"/>
      <c r="G550" s="241"/>
      <c r="H550" s="241"/>
      <c r="I550" s="241"/>
      <c r="J550" s="260"/>
      <c r="K550" s="241"/>
      <c r="L550" s="241"/>
      <c r="M550" s="241"/>
      <c r="N550" s="258"/>
      <c r="O550" s="240"/>
      <c r="P550" s="240"/>
      <c r="Q550" s="258"/>
      <c r="R550" s="274">
        <f>SUMIF(Physics!$B$4:$B$1000,$C550,Physics!$C$4:$C$1000)+SUMIF(IITPhysics!$B$4:$B$1000,$C550,IITPhysics!$C$4:$C$1000)+SUMIF(Chem!$B$4:$B$1000,$C550,Chem!$C$4:$C$1000)+SUMIF(IITChem!$B$4:$B$1000,$C550,IITChem!$C$4:$C$1000)+SUMIF(Maths!$B$4:$B$1000,$C550,Maths!$C$4:$C$1000)+SUMIF(IITMaths!$B$4:$B$1000,$C550,IITMaths!$C$4:$C$1000)+SUMIF(Bio!$B$4:$B$1000,$C550,Bio!$C$4:$C$1000)+SUMIF(FourthLecture!$B$4:$B$1000,$C550,FourthLecture!$C$4:$C$1000)+SUMIF(OtherSubjects!$B$4:$B$1000,$C550,OtherSubjects!$C$4:$C$1000)</f>
        <v>0</v>
      </c>
      <c r="S550" s="269">
        <f>SUMIF(Physics!$P$4:$P$1000,$C550,Physics!$Q$4:$Q$1000)+SUMIF(IITPhysics!$P$4:$P$1000,$C550,IITPhysics!$Q$4:$Q$1000)+SUMIF(Chem!$P$4:$P$1000,$C550,Chem!$Q$4:$Q$1000)+SUMIF(IITChem!$P$4:$P$1000,$C550,IITChem!$Q$4:$Q$1000)+SUMIF(Maths!$P$4:$P$1000,$C550,Maths!$Q$4:$Q$1000)+SUMIF(IITMaths!$P$4:$P$1000,$C550,IITMaths!$Q$4:$Q$1000)+SUMIF(Bio!$P$4:$P$1000,$C550,Bio!$Q$4:$Q$1000)+SUMIF(FourthLecture!$P$4:$P$1000,$C550,FourthLecture!$Q$4:$Q$1000)+SUMIF(OtherSubjects!$P$4:$P$1000,$C550,OtherSubjects!$Q$4:$Q$1000)</f>
        <v>0</v>
      </c>
    </row>
    <row r="551" spans="1:19">
      <c r="A551" s="239">
        <v>547</v>
      </c>
      <c r="B551" s="240" t="s">
        <v>789</v>
      </c>
      <c r="C551" s="240"/>
      <c r="D551" s="241"/>
      <c r="E551" s="241"/>
      <c r="F551" s="241"/>
      <c r="G551" s="241"/>
      <c r="H551" s="241"/>
      <c r="I551" s="241"/>
      <c r="J551" s="260"/>
      <c r="K551" s="241"/>
      <c r="L551" s="241"/>
      <c r="M551" s="241"/>
      <c r="N551" s="258"/>
      <c r="O551" s="240"/>
      <c r="P551" s="240"/>
      <c r="Q551" s="258"/>
      <c r="R551" s="274">
        <f>SUMIF(Physics!$B$4:$B$1000,$C551,Physics!$C$4:$C$1000)+SUMIF(IITPhysics!$B$4:$B$1000,$C551,IITPhysics!$C$4:$C$1000)+SUMIF(Chem!$B$4:$B$1000,$C551,Chem!$C$4:$C$1000)+SUMIF(IITChem!$B$4:$B$1000,$C551,IITChem!$C$4:$C$1000)+SUMIF(Maths!$B$4:$B$1000,$C551,Maths!$C$4:$C$1000)+SUMIF(IITMaths!$B$4:$B$1000,$C551,IITMaths!$C$4:$C$1000)+SUMIF(Bio!$B$4:$B$1000,$C551,Bio!$C$4:$C$1000)+SUMIF(FourthLecture!$B$4:$B$1000,$C551,FourthLecture!$C$4:$C$1000)+SUMIF(OtherSubjects!$B$4:$B$1000,$C551,OtherSubjects!$C$4:$C$1000)</f>
        <v>0</v>
      </c>
      <c r="S551" s="269">
        <f>SUMIF(Physics!$P$4:$P$1000,$C551,Physics!$Q$4:$Q$1000)+SUMIF(IITPhysics!$P$4:$P$1000,$C551,IITPhysics!$Q$4:$Q$1000)+SUMIF(Chem!$P$4:$P$1000,$C551,Chem!$Q$4:$Q$1000)+SUMIF(IITChem!$P$4:$P$1000,$C551,IITChem!$Q$4:$Q$1000)+SUMIF(Maths!$P$4:$P$1000,$C551,Maths!$Q$4:$Q$1000)+SUMIF(IITMaths!$P$4:$P$1000,$C551,IITMaths!$Q$4:$Q$1000)+SUMIF(Bio!$P$4:$P$1000,$C551,Bio!$Q$4:$Q$1000)+SUMIF(FourthLecture!$P$4:$P$1000,$C551,FourthLecture!$Q$4:$Q$1000)+SUMIF(OtherSubjects!$P$4:$P$1000,$C551,OtherSubjects!$Q$4:$Q$1000)</f>
        <v>0</v>
      </c>
    </row>
    <row r="552" spans="1:19">
      <c r="A552" s="239">
        <v>548</v>
      </c>
      <c r="B552" s="240" t="s">
        <v>790</v>
      </c>
      <c r="C552" s="240"/>
      <c r="D552" s="241"/>
      <c r="E552" s="241"/>
      <c r="F552" s="241"/>
      <c r="G552" s="241"/>
      <c r="H552" s="241"/>
      <c r="I552" s="241"/>
      <c r="J552" s="260"/>
      <c r="K552" s="241"/>
      <c r="L552" s="241"/>
      <c r="M552" s="241"/>
      <c r="N552" s="258"/>
      <c r="O552" s="240"/>
      <c r="P552" s="240"/>
      <c r="Q552" s="258"/>
      <c r="R552" s="274">
        <f>SUMIF(Physics!$B$4:$B$1000,$C552,Physics!$C$4:$C$1000)+SUMIF(IITPhysics!$B$4:$B$1000,$C552,IITPhysics!$C$4:$C$1000)+SUMIF(Chem!$B$4:$B$1000,$C552,Chem!$C$4:$C$1000)+SUMIF(IITChem!$B$4:$B$1000,$C552,IITChem!$C$4:$C$1000)+SUMIF(Maths!$B$4:$B$1000,$C552,Maths!$C$4:$C$1000)+SUMIF(IITMaths!$B$4:$B$1000,$C552,IITMaths!$C$4:$C$1000)+SUMIF(Bio!$B$4:$B$1000,$C552,Bio!$C$4:$C$1000)+SUMIF(FourthLecture!$B$4:$B$1000,$C552,FourthLecture!$C$4:$C$1000)+SUMIF(OtherSubjects!$B$4:$B$1000,$C552,OtherSubjects!$C$4:$C$1000)</f>
        <v>0</v>
      </c>
      <c r="S552" s="269">
        <f>SUMIF(Physics!$P$4:$P$1000,$C552,Physics!$Q$4:$Q$1000)+SUMIF(IITPhysics!$P$4:$P$1000,$C552,IITPhysics!$Q$4:$Q$1000)+SUMIF(Chem!$P$4:$P$1000,$C552,Chem!$Q$4:$Q$1000)+SUMIF(IITChem!$P$4:$P$1000,$C552,IITChem!$Q$4:$Q$1000)+SUMIF(Maths!$P$4:$P$1000,$C552,Maths!$Q$4:$Q$1000)+SUMIF(IITMaths!$P$4:$P$1000,$C552,IITMaths!$Q$4:$Q$1000)+SUMIF(Bio!$P$4:$P$1000,$C552,Bio!$Q$4:$Q$1000)+SUMIF(FourthLecture!$P$4:$P$1000,$C552,FourthLecture!$Q$4:$Q$1000)+SUMIF(OtherSubjects!$P$4:$P$1000,$C552,OtherSubjects!$Q$4:$Q$1000)</f>
        <v>0</v>
      </c>
    </row>
    <row r="553" spans="1:19">
      <c r="A553" s="239">
        <v>549</v>
      </c>
      <c r="B553" s="240" t="s">
        <v>791</v>
      </c>
      <c r="C553" s="240"/>
      <c r="D553" s="241"/>
      <c r="E553" s="241"/>
      <c r="F553" s="241"/>
      <c r="G553" s="241"/>
      <c r="H553" s="241"/>
      <c r="I553" s="241"/>
      <c r="J553" s="260"/>
      <c r="K553" s="241"/>
      <c r="L553" s="241"/>
      <c r="M553" s="241"/>
      <c r="N553" s="258"/>
      <c r="O553" s="240"/>
      <c r="P553" s="240"/>
      <c r="Q553" s="258"/>
      <c r="R553" s="274">
        <f>SUMIF(Physics!$B$4:$B$1000,$C553,Physics!$C$4:$C$1000)+SUMIF(IITPhysics!$B$4:$B$1000,$C553,IITPhysics!$C$4:$C$1000)+SUMIF(Chem!$B$4:$B$1000,$C553,Chem!$C$4:$C$1000)+SUMIF(IITChem!$B$4:$B$1000,$C553,IITChem!$C$4:$C$1000)+SUMIF(Maths!$B$4:$B$1000,$C553,Maths!$C$4:$C$1000)+SUMIF(IITMaths!$B$4:$B$1000,$C553,IITMaths!$C$4:$C$1000)+SUMIF(Bio!$B$4:$B$1000,$C553,Bio!$C$4:$C$1000)+SUMIF(FourthLecture!$B$4:$B$1000,$C553,FourthLecture!$C$4:$C$1000)+SUMIF(OtherSubjects!$B$4:$B$1000,$C553,OtherSubjects!$C$4:$C$1000)</f>
        <v>0</v>
      </c>
      <c r="S553" s="269">
        <f>SUMIF(Physics!$P$4:$P$1000,$C553,Physics!$Q$4:$Q$1000)+SUMIF(IITPhysics!$P$4:$P$1000,$C553,IITPhysics!$Q$4:$Q$1000)+SUMIF(Chem!$P$4:$P$1000,$C553,Chem!$Q$4:$Q$1000)+SUMIF(IITChem!$P$4:$P$1000,$C553,IITChem!$Q$4:$Q$1000)+SUMIF(Maths!$P$4:$P$1000,$C553,Maths!$Q$4:$Q$1000)+SUMIF(IITMaths!$P$4:$P$1000,$C553,IITMaths!$Q$4:$Q$1000)+SUMIF(Bio!$P$4:$P$1000,$C553,Bio!$Q$4:$Q$1000)+SUMIF(FourthLecture!$P$4:$P$1000,$C553,FourthLecture!$Q$4:$Q$1000)+SUMIF(OtherSubjects!$P$4:$P$1000,$C553,OtherSubjects!$Q$4:$Q$1000)</f>
        <v>0</v>
      </c>
    </row>
    <row r="554" spans="1:19">
      <c r="A554" s="239">
        <v>550</v>
      </c>
      <c r="B554" s="240" t="s">
        <v>792</v>
      </c>
      <c r="C554" s="240"/>
      <c r="D554" s="241"/>
      <c r="E554" s="241"/>
      <c r="F554" s="241"/>
      <c r="G554" s="241"/>
      <c r="H554" s="241"/>
      <c r="I554" s="241"/>
      <c r="J554" s="260"/>
      <c r="K554" s="241"/>
      <c r="L554" s="241"/>
      <c r="M554" s="241"/>
      <c r="N554" s="258"/>
      <c r="O554" s="240"/>
      <c r="P554" s="240"/>
      <c r="Q554" s="258"/>
      <c r="R554" s="274">
        <f>SUMIF(Physics!$B$4:$B$1000,$C554,Physics!$C$4:$C$1000)+SUMIF(IITPhysics!$B$4:$B$1000,$C554,IITPhysics!$C$4:$C$1000)+SUMIF(Chem!$B$4:$B$1000,$C554,Chem!$C$4:$C$1000)+SUMIF(IITChem!$B$4:$B$1000,$C554,IITChem!$C$4:$C$1000)+SUMIF(Maths!$B$4:$B$1000,$C554,Maths!$C$4:$C$1000)+SUMIF(IITMaths!$B$4:$B$1000,$C554,IITMaths!$C$4:$C$1000)+SUMIF(Bio!$B$4:$B$1000,$C554,Bio!$C$4:$C$1000)+SUMIF(FourthLecture!$B$4:$B$1000,$C554,FourthLecture!$C$4:$C$1000)+SUMIF(OtherSubjects!$B$4:$B$1000,$C554,OtherSubjects!$C$4:$C$1000)</f>
        <v>0</v>
      </c>
      <c r="S554" s="269">
        <f>SUMIF(Physics!$P$4:$P$1000,$C554,Physics!$Q$4:$Q$1000)+SUMIF(IITPhysics!$P$4:$P$1000,$C554,IITPhysics!$Q$4:$Q$1000)+SUMIF(Chem!$P$4:$P$1000,$C554,Chem!$Q$4:$Q$1000)+SUMIF(IITChem!$P$4:$P$1000,$C554,IITChem!$Q$4:$Q$1000)+SUMIF(Maths!$P$4:$P$1000,$C554,Maths!$Q$4:$Q$1000)+SUMIF(IITMaths!$P$4:$P$1000,$C554,IITMaths!$Q$4:$Q$1000)+SUMIF(Bio!$P$4:$P$1000,$C554,Bio!$Q$4:$Q$1000)+SUMIF(FourthLecture!$P$4:$P$1000,$C554,FourthLecture!$Q$4:$Q$1000)+SUMIF(OtherSubjects!$P$4:$P$1000,$C554,OtherSubjects!$Q$4:$Q$1000)</f>
        <v>0</v>
      </c>
    </row>
    <row r="555" spans="1:19">
      <c r="A555" s="239">
        <v>551</v>
      </c>
      <c r="B555" s="240" t="s">
        <v>793</v>
      </c>
      <c r="C555" s="240"/>
      <c r="D555" s="241"/>
      <c r="E555" s="241"/>
      <c r="F555" s="241"/>
      <c r="G555" s="241"/>
      <c r="H555" s="241"/>
      <c r="I555" s="241"/>
      <c r="J555" s="260"/>
      <c r="K555" s="241"/>
      <c r="L555" s="241"/>
      <c r="M555" s="241"/>
      <c r="N555" s="258"/>
      <c r="O555" s="240"/>
      <c r="P555" s="240"/>
      <c r="Q555" s="258"/>
      <c r="R555" s="274">
        <f>SUMIF(Physics!$B$4:$B$1000,$C555,Physics!$C$4:$C$1000)+SUMIF(IITPhysics!$B$4:$B$1000,$C555,IITPhysics!$C$4:$C$1000)+SUMIF(Chem!$B$4:$B$1000,$C555,Chem!$C$4:$C$1000)+SUMIF(IITChem!$B$4:$B$1000,$C555,IITChem!$C$4:$C$1000)+SUMIF(Maths!$B$4:$B$1000,$C555,Maths!$C$4:$C$1000)+SUMIF(IITMaths!$B$4:$B$1000,$C555,IITMaths!$C$4:$C$1000)+SUMIF(Bio!$B$4:$B$1000,$C555,Bio!$C$4:$C$1000)+SUMIF(FourthLecture!$B$4:$B$1000,$C555,FourthLecture!$C$4:$C$1000)+SUMIF(OtherSubjects!$B$4:$B$1000,$C555,OtherSubjects!$C$4:$C$1000)</f>
        <v>0</v>
      </c>
      <c r="S555" s="269">
        <f>SUMIF(Physics!$P$4:$P$1000,$C555,Physics!$Q$4:$Q$1000)+SUMIF(IITPhysics!$P$4:$P$1000,$C555,IITPhysics!$Q$4:$Q$1000)+SUMIF(Chem!$P$4:$P$1000,$C555,Chem!$Q$4:$Q$1000)+SUMIF(IITChem!$P$4:$P$1000,$C555,IITChem!$Q$4:$Q$1000)+SUMIF(Maths!$P$4:$P$1000,$C555,Maths!$Q$4:$Q$1000)+SUMIF(IITMaths!$P$4:$P$1000,$C555,IITMaths!$Q$4:$Q$1000)+SUMIF(Bio!$P$4:$P$1000,$C555,Bio!$Q$4:$Q$1000)+SUMIF(FourthLecture!$P$4:$P$1000,$C555,FourthLecture!$Q$4:$Q$1000)+SUMIF(OtherSubjects!$P$4:$P$1000,$C555,OtherSubjects!$Q$4:$Q$1000)</f>
        <v>0</v>
      </c>
    </row>
    <row r="556" spans="1:19">
      <c r="A556" s="239">
        <v>552</v>
      </c>
      <c r="B556" s="240" t="s">
        <v>794</v>
      </c>
      <c r="C556" s="240"/>
      <c r="D556" s="241"/>
      <c r="E556" s="241"/>
      <c r="F556" s="241"/>
      <c r="G556" s="241"/>
      <c r="H556" s="241"/>
      <c r="I556" s="241"/>
      <c r="J556" s="260"/>
      <c r="K556" s="241"/>
      <c r="L556" s="241"/>
      <c r="M556" s="241"/>
      <c r="N556" s="258"/>
      <c r="O556" s="240"/>
      <c r="P556" s="240"/>
      <c r="Q556" s="258"/>
      <c r="R556" s="274">
        <f>SUMIF(Physics!$B$4:$B$1000,$C556,Physics!$C$4:$C$1000)+SUMIF(IITPhysics!$B$4:$B$1000,$C556,IITPhysics!$C$4:$C$1000)+SUMIF(Chem!$B$4:$B$1000,$C556,Chem!$C$4:$C$1000)+SUMIF(IITChem!$B$4:$B$1000,$C556,IITChem!$C$4:$C$1000)+SUMIF(Maths!$B$4:$B$1000,$C556,Maths!$C$4:$C$1000)+SUMIF(IITMaths!$B$4:$B$1000,$C556,IITMaths!$C$4:$C$1000)+SUMIF(Bio!$B$4:$B$1000,$C556,Bio!$C$4:$C$1000)+SUMIF(FourthLecture!$B$4:$B$1000,$C556,FourthLecture!$C$4:$C$1000)+SUMIF(OtherSubjects!$B$4:$B$1000,$C556,OtherSubjects!$C$4:$C$1000)</f>
        <v>0</v>
      </c>
      <c r="S556" s="269">
        <f>SUMIF(Physics!$P$4:$P$1000,$C556,Physics!$Q$4:$Q$1000)+SUMIF(IITPhysics!$P$4:$P$1000,$C556,IITPhysics!$Q$4:$Q$1000)+SUMIF(Chem!$P$4:$P$1000,$C556,Chem!$Q$4:$Q$1000)+SUMIF(IITChem!$P$4:$P$1000,$C556,IITChem!$Q$4:$Q$1000)+SUMIF(Maths!$P$4:$P$1000,$C556,Maths!$Q$4:$Q$1000)+SUMIF(IITMaths!$P$4:$P$1000,$C556,IITMaths!$Q$4:$Q$1000)+SUMIF(Bio!$P$4:$P$1000,$C556,Bio!$Q$4:$Q$1000)+SUMIF(FourthLecture!$P$4:$P$1000,$C556,FourthLecture!$Q$4:$Q$1000)+SUMIF(OtherSubjects!$P$4:$P$1000,$C556,OtherSubjects!$Q$4:$Q$1000)</f>
        <v>0</v>
      </c>
    </row>
    <row r="557" spans="1:19">
      <c r="A557" s="239">
        <v>553</v>
      </c>
      <c r="B557" s="240" t="s">
        <v>795</v>
      </c>
      <c r="C557" s="240"/>
      <c r="D557" s="241"/>
      <c r="E557" s="241"/>
      <c r="F557" s="241"/>
      <c r="G557" s="241"/>
      <c r="H557" s="241"/>
      <c r="I557" s="241"/>
      <c r="J557" s="260"/>
      <c r="K557" s="241"/>
      <c r="L557" s="241"/>
      <c r="M557" s="241"/>
      <c r="N557" s="258"/>
      <c r="O557" s="240"/>
      <c r="P557" s="240"/>
      <c r="Q557" s="258"/>
      <c r="R557" s="274">
        <f>SUMIF(Physics!$B$4:$B$1000,$C557,Physics!$C$4:$C$1000)+SUMIF(IITPhysics!$B$4:$B$1000,$C557,IITPhysics!$C$4:$C$1000)+SUMIF(Chem!$B$4:$B$1000,$C557,Chem!$C$4:$C$1000)+SUMIF(IITChem!$B$4:$B$1000,$C557,IITChem!$C$4:$C$1000)+SUMIF(Maths!$B$4:$B$1000,$C557,Maths!$C$4:$C$1000)+SUMIF(IITMaths!$B$4:$B$1000,$C557,IITMaths!$C$4:$C$1000)+SUMIF(Bio!$B$4:$B$1000,$C557,Bio!$C$4:$C$1000)+SUMIF(FourthLecture!$B$4:$B$1000,$C557,FourthLecture!$C$4:$C$1000)+SUMIF(OtherSubjects!$B$4:$B$1000,$C557,OtherSubjects!$C$4:$C$1000)</f>
        <v>0</v>
      </c>
      <c r="S557" s="269">
        <f>SUMIF(Physics!$P$4:$P$1000,$C557,Physics!$Q$4:$Q$1000)+SUMIF(IITPhysics!$P$4:$P$1000,$C557,IITPhysics!$Q$4:$Q$1000)+SUMIF(Chem!$P$4:$P$1000,$C557,Chem!$Q$4:$Q$1000)+SUMIF(IITChem!$P$4:$P$1000,$C557,IITChem!$Q$4:$Q$1000)+SUMIF(Maths!$P$4:$P$1000,$C557,Maths!$Q$4:$Q$1000)+SUMIF(IITMaths!$P$4:$P$1000,$C557,IITMaths!$Q$4:$Q$1000)+SUMIF(Bio!$P$4:$P$1000,$C557,Bio!$Q$4:$Q$1000)+SUMIF(FourthLecture!$P$4:$P$1000,$C557,FourthLecture!$Q$4:$Q$1000)+SUMIF(OtherSubjects!$P$4:$P$1000,$C557,OtherSubjects!$Q$4:$Q$1000)</f>
        <v>0</v>
      </c>
    </row>
    <row r="558" spans="1:19">
      <c r="A558" s="239">
        <v>554</v>
      </c>
      <c r="B558" s="240" t="s">
        <v>796</v>
      </c>
      <c r="C558" s="240"/>
      <c r="D558" s="241"/>
      <c r="E558" s="241"/>
      <c r="F558" s="241"/>
      <c r="G558" s="241"/>
      <c r="H558" s="241"/>
      <c r="I558" s="241"/>
      <c r="J558" s="260"/>
      <c r="K558" s="241"/>
      <c r="L558" s="241"/>
      <c r="M558" s="241"/>
      <c r="N558" s="258"/>
      <c r="O558" s="240"/>
      <c r="P558" s="240"/>
      <c r="Q558" s="258"/>
      <c r="R558" s="274">
        <f>SUMIF(Physics!$B$4:$B$1000,$C558,Physics!$C$4:$C$1000)+SUMIF(IITPhysics!$B$4:$B$1000,$C558,IITPhysics!$C$4:$C$1000)+SUMIF(Chem!$B$4:$B$1000,$C558,Chem!$C$4:$C$1000)+SUMIF(IITChem!$B$4:$B$1000,$C558,IITChem!$C$4:$C$1000)+SUMIF(Maths!$B$4:$B$1000,$C558,Maths!$C$4:$C$1000)+SUMIF(IITMaths!$B$4:$B$1000,$C558,IITMaths!$C$4:$C$1000)+SUMIF(Bio!$B$4:$B$1000,$C558,Bio!$C$4:$C$1000)+SUMIF(FourthLecture!$B$4:$B$1000,$C558,FourthLecture!$C$4:$C$1000)+SUMIF(OtherSubjects!$B$4:$B$1000,$C558,OtherSubjects!$C$4:$C$1000)</f>
        <v>0</v>
      </c>
      <c r="S558" s="269">
        <f>SUMIF(Physics!$P$4:$P$1000,$C558,Physics!$Q$4:$Q$1000)+SUMIF(IITPhysics!$P$4:$P$1000,$C558,IITPhysics!$Q$4:$Q$1000)+SUMIF(Chem!$P$4:$P$1000,$C558,Chem!$Q$4:$Q$1000)+SUMIF(IITChem!$P$4:$P$1000,$C558,IITChem!$Q$4:$Q$1000)+SUMIF(Maths!$P$4:$P$1000,$C558,Maths!$Q$4:$Q$1000)+SUMIF(IITMaths!$P$4:$P$1000,$C558,IITMaths!$Q$4:$Q$1000)+SUMIF(Bio!$P$4:$P$1000,$C558,Bio!$Q$4:$Q$1000)+SUMIF(FourthLecture!$P$4:$P$1000,$C558,FourthLecture!$Q$4:$Q$1000)+SUMIF(OtherSubjects!$P$4:$P$1000,$C558,OtherSubjects!$Q$4:$Q$1000)</f>
        <v>0</v>
      </c>
    </row>
    <row r="559" spans="1:19">
      <c r="A559" s="239">
        <v>555</v>
      </c>
      <c r="B559" s="240" t="s">
        <v>797</v>
      </c>
      <c r="C559" s="240"/>
      <c r="D559" s="241"/>
      <c r="E559" s="241"/>
      <c r="F559" s="241"/>
      <c r="G559" s="241"/>
      <c r="H559" s="241"/>
      <c r="I559" s="241"/>
      <c r="J559" s="260"/>
      <c r="K559" s="241"/>
      <c r="L559" s="241"/>
      <c r="M559" s="241"/>
      <c r="N559" s="258"/>
      <c r="O559" s="240"/>
      <c r="P559" s="240"/>
      <c r="Q559" s="258"/>
      <c r="R559" s="274">
        <f>SUMIF(Physics!$B$4:$B$1000,$C559,Physics!$C$4:$C$1000)+SUMIF(IITPhysics!$B$4:$B$1000,$C559,IITPhysics!$C$4:$C$1000)+SUMIF(Chem!$B$4:$B$1000,$C559,Chem!$C$4:$C$1000)+SUMIF(IITChem!$B$4:$B$1000,$C559,IITChem!$C$4:$C$1000)+SUMIF(Maths!$B$4:$B$1000,$C559,Maths!$C$4:$C$1000)+SUMIF(IITMaths!$B$4:$B$1000,$C559,IITMaths!$C$4:$C$1000)+SUMIF(Bio!$B$4:$B$1000,$C559,Bio!$C$4:$C$1000)+SUMIF(FourthLecture!$B$4:$B$1000,$C559,FourthLecture!$C$4:$C$1000)+SUMIF(OtherSubjects!$B$4:$B$1000,$C559,OtherSubjects!$C$4:$C$1000)</f>
        <v>0</v>
      </c>
      <c r="S559" s="269">
        <f>SUMIF(Physics!$P$4:$P$1000,$C559,Physics!$Q$4:$Q$1000)+SUMIF(IITPhysics!$P$4:$P$1000,$C559,IITPhysics!$Q$4:$Q$1000)+SUMIF(Chem!$P$4:$P$1000,$C559,Chem!$Q$4:$Q$1000)+SUMIF(IITChem!$P$4:$P$1000,$C559,IITChem!$Q$4:$Q$1000)+SUMIF(Maths!$P$4:$P$1000,$C559,Maths!$Q$4:$Q$1000)+SUMIF(IITMaths!$P$4:$P$1000,$C559,IITMaths!$Q$4:$Q$1000)+SUMIF(Bio!$P$4:$P$1000,$C559,Bio!$Q$4:$Q$1000)+SUMIF(FourthLecture!$P$4:$P$1000,$C559,FourthLecture!$Q$4:$Q$1000)+SUMIF(OtherSubjects!$P$4:$P$1000,$C559,OtherSubjects!$Q$4:$Q$1000)</f>
        <v>0</v>
      </c>
    </row>
    <row r="560" spans="1:19">
      <c r="A560" s="239">
        <v>556</v>
      </c>
      <c r="B560" s="240" t="s">
        <v>798</v>
      </c>
      <c r="C560" s="240"/>
      <c r="D560" s="241"/>
      <c r="E560" s="241"/>
      <c r="F560" s="241"/>
      <c r="G560" s="241"/>
      <c r="H560" s="241"/>
      <c r="I560" s="241"/>
      <c r="J560" s="260"/>
      <c r="K560" s="241"/>
      <c r="L560" s="241"/>
      <c r="M560" s="241"/>
      <c r="N560" s="258"/>
      <c r="O560" s="240"/>
      <c r="P560" s="240"/>
      <c r="Q560" s="258"/>
      <c r="R560" s="274">
        <f>SUMIF(Physics!$B$4:$B$1000,$C560,Physics!$C$4:$C$1000)+SUMIF(IITPhysics!$B$4:$B$1000,$C560,IITPhysics!$C$4:$C$1000)+SUMIF(Chem!$B$4:$B$1000,$C560,Chem!$C$4:$C$1000)+SUMIF(IITChem!$B$4:$B$1000,$C560,IITChem!$C$4:$C$1000)+SUMIF(Maths!$B$4:$B$1000,$C560,Maths!$C$4:$C$1000)+SUMIF(IITMaths!$B$4:$B$1000,$C560,IITMaths!$C$4:$C$1000)+SUMIF(Bio!$B$4:$B$1000,$C560,Bio!$C$4:$C$1000)+SUMIF(FourthLecture!$B$4:$B$1000,$C560,FourthLecture!$C$4:$C$1000)+SUMIF(OtherSubjects!$B$4:$B$1000,$C560,OtherSubjects!$C$4:$C$1000)</f>
        <v>0</v>
      </c>
      <c r="S560" s="269">
        <f>SUMIF(Physics!$P$4:$P$1000,$C560,Physics!$Q$4:$Q$1000)+SUMIF(IITPhysics!$P$4:$P$1000,$C560,IITPhysics!$Q$4:$Q$1000)+SUMIF(Chem!$P$4:$P$1000,$C560,Chem!$Q$4:$Q$1000)+SUMIF(IITChem!$P$4:$P$1000,$C560,IITChem!$Q$4:$Q$1000)+SUMIF(Maths!$P$4:$P$1000,$C560,Maths!$Q$4:$Q$1000)+SUMIF(IITMaths!$P$4:$P$1000,$C560,IITMaths!$Q$4:$Q$1000)+SUMIF(Bio!$P$4:$P$1000,$C560,Bio!$Q$4:$Q$1000)+SUMIF(FourthLecture!$P$4:$P$1000,$C560,FourthLecture!$Q$4:$Q$1000)+SUMIF(OtherSubjects!$P$4:$P$1000,$C560,OtherSubjects!$Q$4:$Q$1000)</f>
        <v>0</v>
      </c>
    </row>
    <row r="561" spans="1:19">
      <c r="A561" s="239">
        <v>557</v>
      </c>
      <c r="B561" s="240" t="s">
        <v>799</v>
      </c>
      <c r="C561" s="240"/>
      <c r="D561" s="241"/>
      <c r="E561" s="241"/>
      <c r="F561" s="241"/>
      <c r="G561" s="241"/>
      <c r="H561" s="241"/>
      <c r="I561" s="241"/>
      <c r="J561" s="260"/>
      <c r="K561" s="241"/>
      <c r="L561" s="241"/>
      <c r="M561" s="241"/>
      <c r="N561" s="258"/>
      <c r="O561" s="240"/>
      <c r="P561" s="240"/>
      <c r="Q561" s="258"/>
      <c r="R561" s="274">
        <f>SUMIF(Physics!$B$4:$B$1000,$C561,Physics!$C$4:$C$1000)+SUMIF(IITPhysics!$B$4:$B$1000,$C561,IITPhysics!$C$4:$C$1000)+SUMIF(Chem!$B$4:$B$1000,$C561,Chem!$C$4:$C$1000)+SUMIF(IITChem!$B$4:$B$1000,$C561,IITChem!$C$4:$C$1000)+SUMIF(Maths!$B$4:$B$1000,$C561,Maths!$C$4:$C$1000)+SUMIF(IITMaths!$B$4:$B$1000,$C561,IITMaths!$C$4:$C$1000)+SUMIF(Bio!$B$4:$B$1000,$C561,Bio!$C$4:$C$1000)+SUMIF(FourthLecture!$B$4:$B$1000,$C561,FourthLecture!$C$4:$C$1000)+SUMIF(OtherSubjects!$B$4:$B$1000,$C561,OtherSubjects!$C$4:$C$1000)</f>
        <v>0</v>
      </c>
      <c r="S561" s="269">
        <f>SUMIF(Physics!$P$4:$P$1000,$C561,Physics!$Q$4:$Q$1000)+SUMIF(IITPhysics!$P$4:$P$1000,$C561,IITPhysics!$Q$4:$Q$1000)+SUMIF(Chem!$P$4:$P$1000,$C561,Chem!$Q$4:$Q$1000)+SUMIF(IITChem!$P$4:$P$1000,$C561,IITChem!$Q$4:$Q$1000)+SUMIF(Maths!$P$4:$P$1000,$C561,Maths!$Q$4:$Q$1000)+SUMIF(IITMaths!$P$4:$P$1000,$C561,IITMaths!$Q$4:$Q$1000)+SUMIF(Bio!$P$4:$P$1000,$C561,Bio!$Q$4:$Q$1000)+SUMIF(FourthLecture!$P$4:$P$1000,$C561,FourthLecture!$Q$4:$Q$1000)+SUMIF(OtherSubjects!$P$4:$P$1000,$C561,OtherSubjects!$Q$4:$Q$1000)</f>
        <v>0</v>
      </c>
    </row>
    <row r="562" spans="1:19">
      <c r="A562" s="239">
        <v>558</v>
      </c>
      <c r="B562" s="240" t="s">
        <v>800</v>
      </c>
      <c r="C562" s="240"/>
      <c r="D562" s="241"/>
      <c r="E562" s="241"/>
      <c r="F562" s="241"/>
      <c r="G562" s="241"/>
      <c r="H562" s="241"/>
      <c r="I562" s="241"/>
      <c r="J562" s="260"/>
      <c r="K562" s="241"/>
      <c r="L562" s="241"/>
      <c r="M562" s="241"/>
      <c r="N562" s="258"/>
      <c r="O562" s="240"/>
      <c r="P562" s="240"/>
      <c r="Q562" s="258"/>
      <c r="R562" s="274">
        <f>SUMIF(Physics!$B$4:$B$1000,$C562,Physics!$C$4:$C$1000)+SUMIF(IITPhysics!$B$4:$B$1000,$C562,IITPhysics!$C$4:$C$1000)+SUMIF(Chem!$B$4:$B$1000,$C562,Chem!$C$4:$C$1000)+SUMIF(IITChem!$B$4:$B$1000,$C562,IITChem!$C$4:$C$1000)+SUMIF(Maths!$B$4:$B$1000,$C562,Maths!$C$4:$C$1000)+SUMIF(IITMaths!$B$4:$B$1000,$C562,IITMaths!$C$4:$C$1000)+SUMIF(Bio!$B$4:$B$1000,$C562,Bio!$C$4:$C$1000)+SUMIF(FourthLecture!$B$4:$B$1000,$C562,FourthLecture!$C$4:$C$1000)+SUMIF(OtherSubjects!$B$4:$B$1000,$C562,OtherSubjects!$C$4:$C$1000)</f>
        <v>0</v>
      </c>
      <c r="S562" s="269">
        <f>SUMIF(Physics!$P$4:$P$1000,$C562,Physics!$Q$4:$Q$1000)+SUMIF(IITPhysics!$P$4:$P$1000,$C562,IITPhysics!$Q$4:$Q$1000)+SUMIF(Chem!$P$4:$P$1000,$C562,Chem!$Q$4:$Q$1000)+SUMIF(IITChem!$P$4:$P$1000,$C562,IITChem!$Q$4:$Q$1000)+SUMIF(Maths!$P$4:$P$1000,$C562,Maths!$Q$4:$Q$1000)+SUMIF(IITMaths!$P$4:$P$1000,$C562,IITMaths!$Q$4:$Q$1000)+SUMIF(Bio!$P$4:$P$1000,$C562,Bio!$Q$4:$Q$1000)+SUMIF(FourthLecture!$P$4:$P$1000,$C562,FourthLecture!$Q$4:$Q$1000)+SUMIF(OtherSubjects!$P$4:$P$1000,$C562,OtherSubjects!$Q$4:$Q$1000)</f>
        <v>0</v>
      </c>
    </row>
    <row r="563" spans="1:19">
      <c r="A563" s="239">
        <v>559</v>
      </c>
      <c r="B563" s="240" t="s">
        <v>801</v>
      </c>
      <c r="C563" s="240"/>
      <c r="D563" s="241"/>
      <c r="E563" s="241"/>
      <c r="F563" s="241"/>
      <c r="G563" s="241"/>
      <c r="H563" s="241"/>
      <c r="I563" s="241"/>
      <c r="J563" s="260"/>
      <c r="K563" s="241"/>
      <c r="L563" s="241"/>
      <c r="M563" s="241"/>
      <c r="N563" s="258"/>
      <c r="O563" s="240"/>
      <c r="P563" s="240"/>
      <c r="Q563" s="258"/>
      <c r="R563" s="274">
        <f>SUMIF(Physics!$B$4:$B$1000,$C563,Physics!$C$4:$C$1000)+SUMIF(IITPhysics!$B$4:$B$1000,$C563,IITPhysics!$C$4:$C$1000)+SUMIF(Chem!$B$4:$B$1000,$C563,Chem!$C$4:$C$1000)+SUMIF(IITChem!$B$4:$B$1000,$C563,IITChem!$C$4:$C$1000)+SUMIF(Maths!$B$4:$B$1000,$C563,Maths!$C$4:$C$1000)+SUMIF(IITMaths!$B$4:$B$1000,$C563,IITMaths!$C$4:$C$1000)+SUMIF(Bio!$B$4:$B$1000,$C563,Bio!$C$4:$C$1000)+SUMIF(FourthLecture!$B$4:$B$1000,$C563,FourthLecture!$C$4:$C$1000)+SUMIF(OtherSubjects!$B$4:$B$1000,$C563,OtherSubjects!$C$4:$C$1000)</f>
        <v>0</v>
      </c>
      <c r="S563" s="269">
        <f>SUMIF(Physics!$P$4:$P$1000,$C563,Physics!$Q$4:$Q$1000)+SUMIF(IITPhysics!$P$4:$P$1000,$C563,IITPhysics!$Q$4:$Q$1000)+SUMIF(Chem!$P$4:$P$1000,$C563,Chem!$Q$4:$Q$1000)+SUMIF(IITChem!$P$4:$P$1000,$C563,IITChem!$Q$4:$Q$1000)+SUMIF(Maths!$P$4:$P$1000,$C563,Maths!$Q$4:$Q$1000)+SUMIF(IITMaths!$P$4:$P$1000,$C563,IITMaths!$Q$4:$Q$1000)+SUMIF(Bio!$P$4:$P$1000,$C563,Bio!$Q$4:$Q$1000)+SUMIF(FourthLecture!$P$4:$P$1000,$C563,FourthLecture!$Q$4:$Q$1000)+SUMIF(OtherSubjects!$P$4:$P$1000,$C563,OtherSubjects!$Q$4:$Q$1000)</f>
        <v>0</v>
      </c>
    </row>
    <row r="564" spans="1:19">
      <c r="A564" s="239">
        <v>560</v>
      </c>
      <c r="B564" s="240" t="s">
        <v>802</v>
      </c>
      <c r="C564" s="240"/>
      <c r="D564" s="241"/>
      <c r="E564" s="241"/>
      <c r="F564" s="241"/>
      <c r="G564" s="241"/>
      <c r="H564" s="241"/>
      <c r="I564" s="241"/>
      <c r="J564" s="260"/>
      <c r="K564" s="241"/>
      <c r="L564" s="241"/>
      <c r="M564" s="241"/>
      <c r="N564" s="258"/>
      <c r="O564" s="240"/>
      <c r="P564" s="240"/>
      <c r="Q564" s="258"/>
      <c r="R564" s="274">
        <f>SUMIF(Physics!$B$4:$B$1000,$C564,Physics!$C$4:$C$1000)+SUMIF(IITPhysics!$B$4:$B$1000,$C564,IITPhysics!$C$4:$C$1000)+SUMIF(Chem!$B$4:$B$1000,$C564,Chem!$C$4:$C$1000)+SUMIF(IITChem!$B$4:$B$1000,$C564,IITChem!$C$4:$C$1000)+SUMIF(Maths!$B$4:$B$1000,$C564,Maths!$C$4:$C$1000)+SUMIF(IITMaths!$B$4:$B$1000,$C564,IITMaths!$C$4:$C$1000)+SUMIF(Bio!$B$4:$B$1000,$C564,Bio!$C$4:$C$1000)+SUMIF(FourthLecture!$B$4:$B$1000,$C564,FourthLecture!$C$4:$C$1000)+SUMIF(OtherSubjects!$B$4:$B$1000,$C564,OtherSubjects!$C$4:$C$1000)</f>
        <v>0</v>
      </c>
      <c r="S564" s="269">
        <f>SUMIF(Physics!$P$4:$P$1000,$C564,Physics!$Q$4:$Q$1000)+SUMIF(IITPhysics!$P$4:$P$1000,$C564,IITPhysics!$Q$4:$Q$1000)+SUMIF(Chem!$P$4:$P$1000,$C564,Chem!$Q$4:$Q$1000)+SUMIF(IITChem!$P$4:$P$1000,$C564,IITChem!$Q$4:$Q$1000)+SUMIF(Maths!$P$4:$P$1000,$C564,Maths!$Q$4:$Q$1000)+SUMIF(IITMaths!$P$4:$P$1000,$C564,IITMaths!$Q$4:$Q$1000)+SUMIF(Bio!$P$4:$P$1000,$C564,Bio!$Q$4:$Q$1000)+SUMIF(FourthLecture!$P$4:$P$1000,$C564,FourthLecture!$Q$4:$Q$1000)+SUMIF(OtherSubjects!$P$4:$P$1000,$C564,OtherSubjects!$Q$4:$Q$1000)</f>
        <v>0</v>
      </c>
    </row>
    <row r="565" spans="1:19">
      <c r="A565" s="239">
        <v>561</v>
      </c>
      <c r="B565" s="240" t="s">
        <v>803</v>
      </c>
      <c r="C565" s="240"/>
      <c r="D565" s="241"/>
      <c r="E565" s="241"/>
      <c r="F565" s="241"/>
      <c r="G565" s="241"/>
      <c r="H565" s="241"/>
      <c r="I565" s="241"/>
      <c r="J565" s="260"/>
      <c r="K565" s="241"/>
      <c r="L565" s="241"/>
      <c r="M565" s="241"/>
      <c r="N565" s="258"/>
      <c r="O565" s="240"/>
      <c r="P565" s="240"/>
      <c r="Q565" s="258"/>
      <c r="R565" s="274">
        <f>SUMIF(Physics!$B$4:$B$1000,$C565,Physics!$C$4:$C$1000)+SUMIF(IITPhysics!$B$4:$B$1000,$C565,IITPhysics!$C$4:$C$1000)+SUMIF(Chem!$B$4:$B$1000,$C565,Chem!$C$4:$C$1000)+SUMIF(IITChem!$B$4:$B$1000,$C565,IITChem!$C$4:$C$1000)+SUMIF(Maths!$B$4:$B$1000,$C565,Maths!$C$4:$C$1000)+SUMIF(IITMaths!$B$4:$B$1000,$C565,IITMaths!$C$4:$C$1000)+SUMIF(Bio!$B$4:$B$1000,$C565,Bio!$C$4:$C$1000)+SUMIF(FourthLecture!$B$4:$B$1000,$C565,FourthLecture!$C$4:$C$1000)+SUMIF(OtherSubjects!$B$4:$B$1000,$C565,OtherSubjects!$C$4:$C$1000)</f>
        <v>0</v>
      </c>
      <c r="S565" s="269">
        <f>SUMIF(Physics!$P$4:$P$1000,$C565,Physics!$Q$4:$Q$1000)+SUMIF(IITPhysics!$P$4:$P$1000,$C565,IITPhysics!$Q$4:$Q$1000)+SUMIF(Chem!$P$4:$P$1000,$C565,Chem!$Q$4:$Q$1000)+SUMIF(IITChem!$P$4:$P$1000,$C565,IITChem!$Q$4:$Q$1000)+SUMIF(Maths!$P$4:$P$1000,$C565,Maths!$Q$4:$Q$1000)+SUMIF(IITMaths!$P$4:$P$1000,$C565,IITMaths!$Q$4:$Q$1000)+SUMIF(Bio!$P$4:$P$1000,$C565,Bio!$Q$4:$Q$1000)+SUMIF(FourthLecture!$P$4:$P$1000,$C565,FourthLecture!$Q$4:$Q$1000)+SUMIF(OtherSubjects!$P$4:$P$1000,$C565,OtherSubjects!$Q$4:$Q$1000)</f>
        <v>0</v>
      </c>
    </row>
    <row r="566" spans="1:19">
      <c r="A566" s="239">
        <v>562</v>
      </c>
      <c r="B566" s="240" t="s">
        <v>804</v>
      </c>
      <c r="C566" s="240"/>
      <c r="D566" s="241"/>
      <c r="E566" s="241"/>
      <c r="F566" s="241"/>
      <c r="G566" s="241"/>
      <c r="H566" s="241"/>
      <c r="I566" s="241"/>
      <c r="J566" s="260"/>
      <c r="K566" s="241"/>
      <c r="L566" s="241"/>
      <c r="M566" s="241"/>
      <c r="N566" s="258"/>
      <c r="O566" s="240"/>
      <c r="P566" s="240"/>
      <c r="Q566" s="258"/>
      <c r="R566" s="274">
        <f>SUMIF(Physics!$B$4:$B$1000,$C566,Physics!$C$4:$C$1000)+SUMIF(IITPhysics!$B$4:$B$1000,$C566,IITPhysics!$C$4:$C$1000)+SUMIF(Chem!$B$4:$B$1000,$C566,Chem!$C$4:$C$1000)+SUMIF(IITChem!$B$4:$B$1000,$C566,IITChem!$C$4:$C$1000)+SUMIF(Maths!$B$4:$B$1000,$C566,Maths!$C$4:$C$1000)+SUMIF(IITMaths!$B$4:$B$1000,$C566,IITMaths!$C$4:$C$1000)+SUMIF(Bio!$B$4:$B$1000,$C566,Bio!$C$4:$C$1000)+SUMIF(FourthLecture!$B$4:$B$1000,$C566,FourthLecture!$C$4:$C$1000)+SUMIF(OtherSubjects!$B$4:$B$1000,$C566,OtherSubjects!$C$4:$C$1000)</f>
        <v>0</v>
      </c>
      <c r="S566" s="269">
        <f>SUMIF(Physics!$P$4:$P$1000,$C566,Physics!$Q$4:$Q$1000)+SUMIF(IITPhysics!$P$4:$P$1000,$C566,IITPhysics!$Q$4:$Q$1000)+SUMIF(Chem!$P$4:$P$1000,$C566,Chem!$Q$4:$Q$1000)+SUMIF(IITChem!$P$4:$P$1000,$C566,IITChem!$Q$4:$Q$1000)+SUMIF(Maths!$P$4:$P$1000,$C566,Maths!$Q$4:$Q$1000)+SUMIF(IITMaths!$P$4:$P$1000,$C566,IITMaths!$Q$4:$Q$1000)+SUMIF(Bio!$P$4:$P$1000,$C566,Bio!$Q$4:$Q$1000)+SUMIF(FourthLecture!$P$4:$P$1000,$C566,FourthLecture!$Q$4:$Q$1000)+SUMIF(OtherSubjects!$P$4:$P$1000,$C566,OtherSubjects!$Q$4:$Q$1000)</f>
        <v>0</v>
      </c>
    </row>
    <row r="567" spans="1:19">
      <c r="A567" s="239">
        <v>563</v>
      </c>
      <c r="B567" s="240" t="s">
        <v>805</v>
      </c>
      <c r="C567" s="240"/>
      <c r="D567" s="241"/>
      <c r="E567" s="241"/>
      <c r="F567" s="241"/>
      <c r="G567" s="241"/>
      <c r="H567" s="241"/>
      <c r="I567" s="241"/>
      <c r="J567" s="260"/>
      <c r="K567" s="241"/>
      <c r="L567" s="241"/>
      <c r="M567" s="241"/>
      <c r="N567" s="258"/>
      <c r="O567" s="240"/>
      <c r="P567" s="240"/>
      <c r="Q567" s="258"/>
      <c r="R567" s="274">
        <f>SUMIF(Physics!$B$4:$B$1000,$C567,Physics!$C$4:$C$1000)+SUMIF(IITPhysics!$B$4:$B$1000,$C567,IITPhysics!$C$4:$C$1000)+SUMIF(Chem!$B$4:$B$1000,$C567,Chem!$C$4:$C$1000)+SUMIF(IITChem!$B$4:$B$1000,$C567,IITChem!$C$4:$C$1000)+SUMIF(Maths!$B$4:$B$1000,$C567,Maths!$C$4:$C$1000)+SUMIF(IITMaths!$B$4:$B$1000,$C567,IITMaths!$C$4:$C$1000)+SUMIF(Bio!$B$4:$B$1000,$C567,Bio!$C$4:$C$1000)+SUMIF(FourthLecture!$B$4:$B$1000,$C567,FourthLecture!$C$4:$C$1000)+SUMIF(OtherSubjects!$B$4:$B$1000,$C567,OtherSubjects!$C$4:$C$1000)</f>
        <v>0</v>
      </c>
      <c r="S567" s="269">
        <f>SUMIF(Physics!$P$4:$P$1000,$C567,Physics!$Q$4:$Q$1000)+SUMIF(IITPhysics!$P$4:$P$1000,$C567,IITPhysics!$Q$4:$Q$1000)+SUMIF(Chem!$P$4:$P$1000,$C567,Chem!$Q$4:$Q$1000)+SUMIF(IITChem!$P$4:$P$1000,$C567,IITChem!$Q$4:$Q$1000)+SUMIF(Maths!$P$4:$P$1000,$C567,Maths!$Q$4:$Q$1000)+SUMIF(IITMaths!$P$4:$P$1000,$C567,IITMaths!$Q$4:$Q$1000)+SUMIF(Bio!$P$4:$P$1000,$C567,Bio!$Q$4:$Q$1000)+SUMIF(FourthLecture!$P$4:$P$1000,$C567,FourthLecture!$Q$4:$Q$1000)+SUMIF(OtherSubjects!$P$4:$P$1000,$C567,OtherSubjects!$Q$4:$Q$1000)</f>
        <v>0</v>
      </c>
    </row>
    <row r="568" spans="1:19">
      <c r="A568" s="239">
        <v>564</v>
      </c>
      <c r="B568" s="240" t="s">
        <v>806</v>
      </c>
      <c r="C568" s="240"/>
      <c r="D568" s="241"/>
      <c r="E568" s="241"/>
      <c r="F568" s="241"/>
      <c r="G568" s="241"/>
      <c r="H568" s="241"/>
      <c r="I568" s="241"/>
      <c r="J568" s="260"/>
      <c r="K568" s="241"/>
      <c r="L568" s="241"/>
      <c r="M568" s="241"/>
      <c r="N568" s="258"/>
      <c r="O568" s="240"/>
      <c r="P568" s="240"/>
      <c r="Q568" s="258"/>
      <c r="R568" s="274">
        <f>SUMIF(Physics!$B$4:$B$1000,$C568,Physics!$C$4:$C$1000)+SUMIF(IITPhysics!$B$4:$B$1000,$C568,IITPhysics!$C$4:$C$1000)+SUMIF(Chem!$B$4:$B$1000,$C568,Chem!$C$4:$C$1000)+SUMIF(IITChem!$B$4:$B$1000,$C568,IITChem!$C$4:$C$1000)+SUMIF(Maths!$B$4:$B$1000,$C568,Maths!$C$4:$C$1000)+SUMIF(IITMaths!$B$4:$B$1000,$C568,IITMaths!$C$4:$C$1000)+SUMIF(Bio!$B$4:$B$1000,$C568,Bio!$C$4:$C$1000)+SUMIF(FourthLecture!$B$4:$B$1000,$C568,FourthLecture!$C$4:$C$1000)+SUMIF(OtherSubjects!$B$4:$B$1000,$C568,OtherSubjects!$C$4:$C$1000)</f>
        <v>0</v>
      </c>
      <c r="S568" s="269">
        <f>SUMIF(Physics!$P$4:$P$1000,$C568,Physics!$Q$4:$Q$1000)+SUMIF(IITPhysics!$P$4:$P$1000,$C568,IITPhysics!$Q$4:$Q$1000)+SUMIF(Chem!$P$4:$P$1000,$C568,Chem!$Q$4:$Q$1000)+SUMIF(IITChem!$P$4:$P$1000,$C568,IITChem!$Q$4:$Q$1000)+SUMIF(Maths!$P$4:$P$1000,$C568,Maths!$Q$4:$Q$1000)+SUMIF(IITMaths!$P$4:$P$1000,$C568,IITMaths!$Q$4:$Q$1000)+SUMIF(Bio!$P$4:$P$1000,$C568,Bio!$Q$4:$Q$1000)+SUMIF(FourthLecture!$P$4:$P$1000,$C568,FourthLecture!$Q$4:$Q$1000)+SUMIF(OtherSubjects!$P$4:$P$1000,$C568,OtherSubjects!$Q$4:$Q$1000)</f>
        <v>0</v>
      </c>
    </row>
    <row r="569" spans="1:19">
      <c r="A569" s="239">
        <v>565</v>
      </c>
      <c r="B569" s="240" t="s">
        <v>807</v>
      </c>
      <c r="C569" s="240"/>
      <c r="D569" s="241"/>
      <c r="E569" s="241"/>
      <c r="F569" s="241"/>
      <c r="G569" s="241"/>
      <c r="H569" s="241"/>
      <c r="I569" s="241"/>
      <c r="J569" s="260"/>
      <c r="K569" s="241"/>
      <c r="L569" s="241"/>
      <c r="M569" s="241"/>
      <c r="N569" s="258"/>
      <c r="O569" s="240"/>
      <c r="P569" s="240"/>
      <c r="Q569" s="258"/>
      <c r="R569" s="274">
        <f>SUMIF(Physics!$B$4:$B$1000,$C569,Physics!$C$4:$C$1000)+SUMIF(IITPhysics!$B$4:$B$1000,$C569,IITPhysics!$C$4:$C$1000)+SUMIF(Chem!$B$4:$B$1000,$C569,Chem!$C$4:$C$1000)+SUMIF(IITChem!$B$4:$B$1000,$C569,IITChem!$C$4:$C$1000)+SUMIF(Maths!$B$4:$B$1000,$C569,Maths!$C$4:$C$1000)+SUMIF(IITMaths!$B$4:$B$1000,$C569,IITMaths!$C$4:$C$1000)+SUMIF(Bio!$B$4:$B$1000,$C569,Bio!$C$4:$C$1000)+SUMIF(FourthLecture!$B$4:$B$1000,$C569,FourthLecture!$C$4:$C$1000)+SUMIF(OtherSubjects!$B$4:$B$1000,$C569,OtherSubjects!$C$4:$C$1000)</f>
        <v>0</v>
      </c>
      <c r="S569" s="269">
        <f>SUMIF(Physics!$P$4:$P$1000,$C569,Physics!$Q$4:$Q$1000)+SUMIF(IITPhysics!$P$4:$P$1000,$C569,IITPhysics!$Q$4:$Q$1000)+SUMIF(Chem!$P$4:$P$1000,$C569,Chem!$Q$4:$Q$1000)+SUMIF(IITChem!$P$4:$P$1000,$C569,IITChem!$Q$4:$Q$1000)+SUMIF(Maths!$P$4:$P$1000,$C569,Maths!$Q$4:$Q$1000)+SUMIF(IITMaths!$P$4:$P$1000,$C569,IITMaths!$Q$4:$Q$1000)+SUMIF(Bio!$P$4:$P$1000,$C569,Bio!$Q$4:$Q$1000)+SUMIF(FourthLecture!$P$4:$P$1000,$C569,FourthLecture!$Q$4:$Q$1000)+SUMIF(OtherSubjects!$P$4:$P$1000,$C569,OtherSubjects!$Q$4:$Q$1000)</f>
        <v>0</v>
      </c>
    </row>
    <row r="570" spans="1:19">
      <c r="A570" s="239">
        <v>566</v>
      </c>
      <c r="B570" s="240" t="s">
        <v>808</v>
      </c>
      <c r="C570" s="240"/>
      <c r="D570" s="241"/>
      <c r="E570" s="241"/>
      <c r="F570" s="241"/>
      <c r="G570" s="241"/>
      <c r="H570" s="241"/>
      <c r="I570" s="241"/>
      <c r="J570" s="260"/>
      <c r="K570" s="241"/>
      <c r="L570" s="241"/>
      <c r="M570" s="241"/>
      <c r="N570" s="258"/>
      <c r="O570" s="240"/>
      <c r="P570" s="240"/>
      <c r="Q570" s="258"/>
      <c r="R570" s="274">
        <f>SUMIF(Physics!$B$4:$B$1000,$C570,Physics!$C$4:$C$1000)+SUMIF(IITPhysics!$B$4:$B$1000,$C570,IITPhysics!$C$4:$C$1000)+SUMIF(Chem!$B$4:$B$1000,$C570,Chem!$C$4:$C$1000)+SUMIF(IITChem!$B$4:$B$1000,$C570,IITChem!$C$4:$C$1000)+SUMIF(Maths!$B$4:$B$1000,$C570,Maths!$C$4:$C$1000)+SUMIF(IITMaths!$B$4:$B$1000,$C570,IITMaths!$C$4:$C$1000)+SUMIF(Bio!$B$4:$B$1000,$C570,Bio!$C$4:$C$1000)+SUMIF(FourthLecture!$B$4:$B$1000,$C570,FourthLecture!$C$4:$C$1000)+SUMIF(OtherSubjects!$B$4:$B$1000,$C570,OtherSubjects!$C$4:$C$1000)</f>
        <v>0</v>
      </c>
      <c r="S570" s="269">
        <f>SUMIF(Physics!$P$4:$P$1000,$C570,Physics!$Q$4:$Q$1000)+SUMIF(IITPhysics!$P$4:$P$1000,$C570,IITPhysics!$Q$4:$Q$1000)+SUMIF(Chem!$P$4:$P$1000,$C570,Chem!$Q$4:$Q$1000)+SUMIF(IITChem!$P$4:$P$1000,$C570,IITChem!$Q$4:$Q$1000)+SUMIF(Maths!$P$4:$P$1000,$C570,Maths!$Q$4:$Q$1000)+SUMIF(IITMaths!$P$4:$P$1000,$C570,IITMaths!$Q$4:$Q$1000)+SUMIF(Bio!$P$4:$P$1000,$C570,Bio!$Q$4:$Q$1000)+SUMIF(FourthLecture!$P$4:$P$1000,$C570,FourthLecture!$Q$4:$Q$1000)+SUMIF(OtherSubjects!$P$4:$P$1000,$C570,OtherSubjects!$Q$4:$Q$1000)</f>
        <v>0</v>
      </c>
    </row>
    <row r="571" spans="1:19">
      <c r="A571" s="239">
        <v>567</v>
      </c>
      <c r="B571" s="240" t="s">
        <v>809</v>
      </c>
      <c r="C571" s="240"/>
      <c r="D571" s="241"/>
      <c r="E571" s="241"/>
      <c r="F571" s="241"/>
      <c r="G571" s="241"/>
      <c r="H571" s="241"/>
      <c r="I571" s="241"/>
      <c r="J571" s="260"/>
      <c r="K571" s="241"/>
      <c r="L571" s="241"/>
      <c r="M571" s="241"/>
      <c r="N571" s="258"/>
      <c r="O571" s="240"/>
      <c r="P571" s="240"/>
      <c r="Q571" s="258"/>
      <c r="R571" s="274">
        <f>SUMIF(Physics!$B$4:$B$1000,$C571,Physics!$C$4:$C$1000)+SUMIF(IITPhysics!$B$4:$B$1000,$C571,IITPhysics!$C$4:$C$1000)+SUMIF(Chem!$B$4:$B$1000,$C571,Chem!$C$4:$C$1000)+SUMIF(IITChem!$B$4:$B$1000,$C571,IITChem!$C$4:$C$1000)+SUMIF(Maths!$B$4:$B$1000,$C571,Maths!$C$4:$C$1000)+SUMIF(IITMaths!$B$4:$B$1000,$C571,IITMaths!$C$4:$C$1000)+SUMIF(Bio!$B$4:$B$1000,$C571,Bio!$C$4:$C$1000)+SUMIF(FourthLecture!$B$4:$B$1000,$C571,FourthLecture!$C$4:$C$1000)+SUMIF(OtherSubjects!$B$4:$B$1000,$C571,OtherSubjects!$C$4:$C$1000)</f>
        <v>0</v>
      </c>
      <c r="S571" s="269">
        <f>SUMIF(Physics!$P$4:$P$1000,$C571,Physics!$Q$4:$Q$1000)+SUMIF(IITPhysics!$P$4:$P$1000,$C571,IITPhysics!$Q$4:$Q$1000)+SUMIF(Chem!$P$4:$P$1000,$C571,Chem!$Q$4:$Q$1000)+SUMIF(IITChem!$P$4:$P$1000,$C571,IITChem!$Q$4:$Q$1000)+SUMIF(Maths!$P$4:$P$1000,$C571,Maths!$Q$4:$Q$1000)+SUMIF(IITMaths!$P$4:$P$1000,$C571,IITMaths!$Q$4:$Q$1000)+SUMIF(Bio!$P$4:$P$1000,$C571,Bio!$Q$4:$Q$1000)+SUMIF(FourthLecture!$P$4:$P$1000,$C571,FourthLecture!$Q$4:$Q$1000)+SUMIF(OtherSubjects!$P$4:$P$1000,$C571,OtherSubjects!$Q$4:$Q$1000)</f>
        <v>0</v>
      </c>
    </row>
    <row r="572" spans="1:19">
      <c r="A572" s="239">
        <v>568</v>
      </c>
      <c r="B572" s="240" t="s">
        <v>810</v>
      </c>
      <c r="C572" s="240"/>
      <c r="D572" s="241"/>
      <c r="E572" s="241"/>
      <c r="F572" s="241"/>
      <c r="G572" s="241"/>
      <c r="H572" s="241"/>
      <c r="I572" s="241"/>
      <c r="J572" s="260"/>
      <c r="K572" s="241"/>
      <c r="L572" s="241"/>
      <c r="M572" s="241"/>
      <c r="N572" s="258"/>
      <c r="O572" s="240"/>
      <c r="P572" s="240"/>
      <c r="Q572" s="258"/>
      <c r="R572" s="274">
        <f>SUMIF(Physics!$B$4:$B$1000,$C572,Physics!$C$4:$C$1000)+SUMIF(IITPhysics!$B$4:$B$1000,$C572,IITPhysics!$C$4:$C$1000)+SUMIF(Chem!$B$4:$B$1000,$C572,Chem!$C$4:$C$1000)+SUMIF(IITChem!$B$4:$B$1000,$C572,IITChem!$C$4:$C$1000)+SUMIF(Maths!$B$4:$B$1000,$C572,Maths!$C$4:$C$1000)+SUMIF(IITMaths!$B$4:$B$1000,$C572,IITMaths!$C$4:$C$1000)+SUMIF(Bio!$B$4:$B$1000,$C572,Bio!$C$4:$C$1000)+SUMIF(FourthLecture!$B$4:$B$1000,$C572,FourthLecture!$C$4:$C$1000)+SUMIF(OtherSubjects!$B$4:$B$1000,$C572,OtherSubjects!$C$4:$C$1000)</f>
        <v>0</v>
      </c>
      <c r="S572" s="269">
        <f>SUMIF(Physics!$P$4:$P$1000,$C572,Physics!$Q$4:$Q$1000)+SUMIF(IITPhysics!$P$4:$P$1000,$C572,IITPhysics!$Q$4:$Q$1000)+SUMIF(Chem!$P$4:$P$1000,$C572,Chem!$Q$4:$Q$1000)+SUMIF(IITChem!$P$4:$P$1000,$C572,IITChem!$Q$4:$Q$1000)+SUMIF(Maths!$P$4:$P$1000,$C572,Maths!$Q$4:$Q$1000)+SUMIF(IITMaths!$P$4:$P$1000,$C572,IITMaths!$Q$4:$Q$1000)+SUMIF(Bio!$P$4:$P$1000,$C572,Bio!$Q$4:$Q$1000)+SUMIF(FourthLecture!$P$4:$P$1000,$C572,FourthLecture!$Q$4:$Q$1000)+SUMIF(OtherSubjects!$P$4:$P$1000,$C572,OtherSubjects!$Q$4:$Q$1000)</f>
        <v>0</v>
      </c>
    </row>
    <row r="573" spans="1:19">
      <c r="A573" s="239">
        <v>569</v>
      </c>
      <c r="B573" s="240" t="s">
        <v>811</v>
      </c>
      <c r="C573" s="240"/>
      <c r="D573" s="241"/>
      <c r="E573" s="241"/>
      <c r="F573" s="241"/>
      <c r="G573" s="241"/>
      <c r="H573" s="241"/>
      <c r="I573" s="241"/>
      <c r="J573" s="260"/>
      <c r="K573" s="241"/>
      <c r="L573" s="241"/>
      <c r="M573" s="241"/>
      <c r="N573" s="258"/>
      <c r="O573" s="240"/>
      <c r="P573" s="240"/>
      <c r="Q573" s="258"/>
      <c r="R573" s="274">
        <f>SUMIF(Physics!$B$4:$B$1000,$C573,Physics!$C$4:$C$1000)+SUMIF(IITPhysics!$B$4:$B$1000,$C573,IITPhysics!$C$4:$C$1000)+SUMIF(Chem!$B$4:$B$1000,$C573,Chem!$C$4:$C$1000)+SUMIF(IITChem!$B$4:$B$1000,$C573,IITChem!$C$4:$C$1000)+SUMIF(Maths!$B$4:$B$1000,$C573,Maths!$C$4:$C$1000)+SUMIF(IITMaths!$B$4:$B$1000,$C573,IITMaths!$C$4:$C$1000)+SUMIF(Bio!$B$4:$B$1000,$C573,Bio!$C$4:$C$1000)+SUMIF(FourthLecture!$B$4:$B$1000,$C573,FourthLecture!$C$4:$C$1000)+SUMIF(OtherSubjects!$B$4:$B$1000,$C573,OtherSubjects!$C$4:$C$1000)</f>
        <v>0</v>
      </c>
      <c r="S573" s="269">
        <f>SUMIF(Physics!$P$4:$P$1000,$C573,Physics!$Q$4:$Q$1000)+SUMIF(IITPhysics!$P$4:$P$1000,$C573,IITPhysics!$Q$4:$Q$1000)+SUMIF(Chem!$P$4:$P$1000,$C573,Chem!$Q$4:$Q$1000)+SUMIF(IITChem!$P$4:$P$1000,$C573,IITChem!$Q$4:$Q$1000)+SUMIF(Maths!$P$4:$P$1000,$C573,Maths!$Q$4:$Q$1000)+SUMIF(IITMaths!$P$4:$P$1000,$C573,IITMaths!$Q$4:$Q$1000)+SUMIF(Bio!$P$4:$P$1000,$C573,Bio!$Q$4:$Q$1000)+SUMIF(FourthLecture!$P$4:$P$1000,$C573,FourthLecture!$Q$4:$Q$1000)+SUMIF(OtherSubjects!$P$4:$P$1000,$C573,OtherSubjects!$Q$4:$Q$1000)</f>
        <v>0</v>
      </c>
    </row>
    <row r="574" spans="1:19">
      <c r="A574" s="239">
        <v>570</v>
      </c>
      <c r="B574" s="240" t="s">
        <v>812</v>
      </c>
      <c r="C574" s="240"/>
      <c r="D574" s="241"/>
      <c r="E574" s="241"/>
      <c r="F574" s="241"/>
      <c r="G574" s="241"/>
      <c r="H574" s="241"/>
      <c r="I574" s="241"/>
      <c r="J574" s="260"/>
      <c r="K574" s="241"/>
      <c r="L574" s="241"/>
      <c r="M574" s="241"/>
      <c r="N574" s="258"/>
      <c r="O574" s="240"/>
      <c r="P574" s="240"/>
      <c r="Q574" s="258"/>
      <c r="R574" s="274">
        <f>SUMIF(Physics!$B$4:$B$1000,$C574,Physics!$C$4:$C$1000)+SUMIF(IITPhysics!$B$4:$B$1000,$C574,IITPhysics!$C$4:$C$1000)+SUMIF(Chem!$B$4:$B$1000,$C574,Chem!$C$4:$C$1000)+SUMIF(IITChem!$B$4:$B$1000,$C574,IITChem!$C$4:$C$1000)+SUMIF(Maths!$B$4:$B$1000,$C574,Maths!$C$4:$C$1000)+SUMIF(IITMaths!$B$4:$B$1000,$C574,IITMaths!$C$4:$C$1000)+SUMIF(Bio!$B$4:$B$1000,$C574,Bio!$C$4:$C$1000)+SUMIF(FourthLecture!$B$4:$B$1000,$C574,FourthLecture!$C$4:$C$1000)+SUMIF(OtherSubjects!$B$4:$B$1000,$C574,OtherSubjects!$C$4:$C$1000)</f>
        <v>0</v>
      </c>
      <c r="S574" s="269">
        <f>SUMIF(Physics!$P$4:$P$1000,$C574,Physics!$Q$4:$Q$1000)+SUMIF(IITPhysics!$P$4:$P$1000,$C574,IITPhysics!$Q$4:$Q$1000)+SUMIF(Chem!$P$4:$P$1000,$C574,Chem!$Q$4:$Q$1000)+SUMIF(IITChem!$P$4:$P$1000,$C574,IITChem!$Q$4:$Q$1000)+SUMIF(Maths!$P$4:$P$1000,$C574,Maths!$Q$4:$Q$1000)+SUMIF(IITMaths!$P$4:$P$1000,$C574,IITMaths!$Q$4:$Q$1000)+SUMIF(Bio!$P$4:$P$1000,$C574,Bio!$Q$4:$Q$1000)+SUMIF(FourthLecture!$P$4:$P$1000,$C574,FourthLecture!$Q$4:$Q$1000)+SUMIF(OtherSubjects!$P$4:$P$1000,$C574,OtherSubjects!$Q$4:$Q$1000)</f>
        <v>0</v>
      </c>
    </row>
    <row r="575" spans="1:19">
      <c r="A575" s="239">
        <v>571</v>
      </c>
      <c r="B575" s="240" t="s">
        <v>813</v>
      </c>
      <c r="C575" s="240"/>
      <c r="D575" s="241"/>
      <c r="E575" s="241"/>
      <c r="F575" s="241"/>
      <c r="G575" s="241"/>
      <c r="H575" s="241"/>
      <c r="I575" s="241"/>
      <c r="J575" s="260"/>
      <c r="K575" s="241"/>
      <c r="L575" s="241"/>
      <c r="M575" s="241"/>
      <c r="N575" s="258"/>
      <c r="O575" s="240"/>
      <c r="P575" s="240"/>
      <c r="Q575" s="258"/>
      <c r="R575" s="274">
        <f>SUMIF(Physics!$B$4:$B$1000,$C575,Physics!$C$4:$C$1000)+SUMIF(IITPhysics!$B$4:$B$1000,$C575,IITPhysics!$C$4:$C$1000)+SUMIF(Chem!$B$4:$B$1000,$C575,Chem!$C$4:$C$1000)+SUMIF(IITChem!$B$4:$B$1000,$C575,IITChem!$C$4:$C$1000)+SUMIF(Maths!$B$4:$B$1000,$C575,Maths!$C$4:$C$1000)+SUMIF(IITMaths!$B$4:$B$1000,$C575,IITMaths!$C$4:$C$1000)+SUMIF(Bio!$B$4:$B$1000,$C575,Bio!$C$4:$C$1000)+SUMIF(FourthLecture!$B$4:$B$1000,$C575,FourthLecture!$C$4:$C$1000)+SUMIF(OtherSubjects!$B$4:$B$1000,$C575,OtherSubjects!$C$4:$C$1000)</f>
        <v>0</v>
      </c>
      <c r="S575" s="269">
        <f>SUMIF(Physics!$P$4:$P$1000,$C575,Physics!$Q$4:$Q$1000)+SUMIF(IITPhysics!$P$4:$P$1000,$C575,IITPhysics!$Q$4:$Q$1000)+SUMIF(Chem!$P$4:$P$1000,$C575,Chem!$Q$4:$Q$1000)+SUMIF(IITChem!$P$4:$P$1000,$C575,IITChem!$Q$4:$Q$1000)+SUMIF(Maths!$P$4:$P$1000,$C575,Maths!$Q$4:$Q$1000)+SUMIF(IITMaths!$P$4:$P$1000,$C575,IITMaths!$Q$4:$Q$1000)+SUMIF(Bio!$P$4:$P$1000,$C575,Bio!$Q$4:$Q$1000)+SUMIF(FourthLecture!$P$4:$P$1000,$C575,FourthLecture!$Q$4:$Q$1000)+SUMIF(OtherSubjects!$P$4:$P$1000,$C575,OtherSubjects!$Q$4:$Q$1000)</f>
        <v>0</v>
      </c>
    </row>
    <row r="576" spans="1:19">
      <c r="A576" s="239">
        <v>572</v>
      </c>
      <c r="B576" s="240" t="s">
        <v>814</v>
      </c>
      <c r="C576" s="240"/>
      <c r="D576" s="241"/>
      <c r="E576" s="241"/>
      <c r="F576" s="241"/>
      <c r="G576" s="241"/>
      <c r="H576" s="241"/>
      <c r="I576" s="241"/>
      <c r="J576" s="260"/>
      <c r="K576" s="241"/>
      <c r="L576" s="241"/>
      <c r="M576" s="241"/>
      <c r="N576" s="258"/>
      <c r="O576" s="240"/>
      <c r="P576" s="240"/>
      <c r="Q576" s="258"/>
      <c r="R576" s="274">
        <f>SUMIF(Physics!$B$4:$B$1000,$C576,Physics!$C$4:$C$1000)+SUMIF(IITPhysics!$B$4:$B$1000,$C576,IITPhysics!$C$4:$C$1000)+SUMIF(Chem!$B$4:$B$1000,$C576,Chem!$C$4:$C$1000)+SUMIF(IITChem!$B$4:$B$1000,$C576,IITChem!$C$4:$C$1000)+SUMIF(Maths!$B$4:$B$1000,$C576,Maths!$C$4:$C$1000)+SUMIF(IITMaths!$B$4:$B$1000,$C576,IITMaths!$C$4:$C$1000)+SUMIF(Bio!$B$4:$B$1000,$C576,Bio!$C$4:$C$1000)+SUMIF(FourthLecture!$B$4:$B$1000,$C576,FourthLecture!$C$4:$C$1000)+SUMIF(OtherSubjects!$B$4:$B$1000,$C576,OtherSubjects!$C$4:$C$1000)</f>
        <v>0</v>
      </c>
      <c r="S576" s="269">
        <f>SUMIF(Physics!$P$4:$P$1000,$C576,Physics!$Q$4:$Q$1000)+SUMIF(IITPhysics!$P$4:$P$1000,$C576,IITPhysics!$Q$4:$Q$1000)+SUMIF(Chem!$P$4:$P$1000,$C576,Chem!$Q$4:$Q$1000)+SUMIF(IITChem!$P$4:$P$1000,$C576,IITChem!$Q$4:$Q$1000)+SUMIF(Maths!$P$4:$P$1000,$C576,Maths!$Q$4:$Q$1000)+SUMIF(IITMaths!$P$4:$P$1000,$C576,IITMaths!$Q$4:$Q$1000)+SUMIF(Bio!$P$4:$P$1000,$C576,Bio!$Q$4:$Q$1000)+SUMIF(FourthLecture!$P$4:$P$1000,$C576,FourthLecture!$Q$4:$Q$1000)+SUMIF(OtherSubjects!$P$4:$P$1000,$C576,OtherSubjects!$Q$4:$Q$1000)</f>
        <v>0</v>
      </c>
    </row>
    <row r="577" spans="1:19">
      <c r="A577" s="239">
        <v>573</v>
      </c>
      <c r="B577" s="240" t="s">
        <v>815</v>
      </c>
      <c r="C577" s="240"/>
      <c r="D577" s="241"/>
      <c r="E577" s="241"/>
      <c r="F577" s="241"/>
      <c r="G577" s="241"/>
      <c r="H577" s="241"/>
      <c r="I577" s="241"/>
      <c r="J577" s="260"/>
      <c r="K577" s="241"/>
      <c r="L577" s="241"/>
      <c r="M577" s="241"/>
      <c r="N577" s="258"/>
      <c r="O577" s="240"/>
      <c r="P577" s="240"/>
      <c r="Q577" s="258"/>
      <c r="R577" s="274">
        <f>SUMIF(Physics!$B$4:$B$1000,$C577,Physics!$C$4:$C$1000)+SUMIF(IITPhysics!$B$4:$B$1000,$C577,IITPhysics!$C$4:$C$1000)+SUMIF(Chem!$B$4:$B$1000,$C577,Chem!$C$4:$C$1000)+SUMIF(IITChem!$B$4:$B$1000,$C577,IITChem!$C$4:$C$1000)+SUMIF(Maths!$B$4:$B$1000,$C577,Maths!$C$4:$C$1000)+SUMIF(IITMaths!$B$4:$B$1000,$C577,IITMaths!$C$4:$C$1000)+SUMIF(Bio!$B$4:$B$1000,$C577,Bio!$C$4:$C$1000)+SUMIF(FourthLecture!$B$4:$B$1000,$C577,FourthLecture!$C$4:$C$1000)+SUMIF(OtherSubjects!$B$4:$B$1000,$C577,OtherSubjects!$C$4:$C$1000)</f>
        <v>0</v>
      </c>
      <c r="S577" s="269">
        <f>SUMIF(Physics!$P$4:$P$1000,$C577,Physics!$Q$4:$Q$1000)+SUMIF(IITPhysics!$P$4:$P$1000,$C577,IITPhysics!$Q$4:$Q$1000)+SUMIF(Chem!$P$4:$P$1000,$C577,Chem!$Q$4:$Q$1000)+SUMIF(IITChem!$P$4:$P$1000,$C577,IITChem!$Q$4:$Q$1000)+SUMIF(Maths!$P$4:$P$1000,$C577,Maths!$Q$4:$Q$1000)+SUMIF(IITMaths!$P$4:$P$1000,$C577,IITMaths!$Q$4:$Q$1000)+SUMIF(Bio!$P$4:$P$1000,$C577,Bio!$Q$4:$Q$1000)+SUMIF(FourthLecture!$P$4:$P$1000,$C577,FourthLecture!$Q$4:$Q$1000)+SUMIF(OtherSubjects!$P$4:$P$1000,$C577,OtherSubjects!$Q$4:$Q$1000)</f>
        <v>0</v>
      </c>
    </row>
    <row r="578" spans="1:19">
      <c r="A578" s="239">
        <v>574</v>
      </c>
      <c r="B578" s="240" t="s">
        <v>816</v>
      </c>
      <c r="C578" s="240"/>
      <c r="D578" s="241"/>
      <c r="E578" s="241"/>
      <c r="F578" s="241"/>
      <c r="G578" s="241"/>
      <c r="H578" s="241"/>
      <c r="I578" s="241"/>
      <c r="J578" s="260"/>
      <c r="K578" s="241"/>
      <c r="L578" s="241"/>
      <c r="M578" s="241"/>
      <c r="N578" s="258"/>
      <c r="O578" s="240"/>
      <c r="P578" s="240"/>
      <c r="Q578" s="258"/>
      <c r="R578" s="274">
        <f>SUMIF(Physics!$B$4:$B$1000,$C578,Physics!$C$4:$C$1000)+SUMIF(IITPhysics!$B$4:$B$1000,$C578,IITPhysics!$C$4:$C$1000)+SUMIF(Chem!$B$4:$B$1000,$C578,Chem!$C$4:$C$1000)+SUMIF(IITChem!$B$4:$B$1000,$C578,IITChem!$C$4:$C$1000)+SUMIF(Maths!$B$4:$B$1000,$C578,Maths!$C$4:$C$1000)+SUMIF(IITMaths!$B$4:$B$1000,$C578,IITMaths!$C$4:$C$1000)+SUMIF(Bio!$B$4:$B$1000,$C578,Bio!$C$4:$C$1000)+SUMIF(FourthLecture!$B$4:$B$1000,$C578,FourthLecture!$C$4:$C$1000)+SUMIF(OtherSubjects!$B$4:$B$1000,$C578,OtherSubjects!$C$4:$C$1000)</f>
        <v>0</v>
      </c>
      <c r="S578" s="269">
        <f>SUMIF(Physics!$P$4:$P$1000,$C578,Physics!$Q$4:$Q$1000)+SUMIF(IITPhysics!$P$4:$P$1000,$C578,IITPhysics!$Q$4:$Q$1000)+SUMIF(Chem!$P$4:$P$1000,$C578,Chem!$Q$4:$Q$1000)+SUMIF(IITChem!$P$4:$P$1000,$C578,IITChem!$Q$4:$Q$1000)+SUMIF(Maths!$P$4:$P$1000,$C578,Maths!$Q$4:$Q$1000)+SUMIF(IITMaths!$P$4:$P$1000,$C578,IITMaths!$Q$4:$Q$1000)+SUMIF(Bio!$P$4:$P$1000,$C578,Bio!$Q$4:$Q$1000)+SUMIF(FourthLecture!$P$4:$P$1000,$C578,FourthLecture!$Q$4:$Q$1000)+SUMIF(OtherSubjects!$P$4:$P$1000,$C578,OtherSubjects!$Q$4:$Q$1000)</f>
        <v>0</v>
      </c>
    </row>
    <row r="579" spans="1:19">
      <c r="A579" s="239">
        <v>575</v>
      </c>
      <c r="B579" s="240" t="s">
        <v>817</v>
      </c>
      <c r="C579" s="240"/>
      <c r="D579" s="241"/>
      <c r="E579" s="241"/>
      <c r="F579" s="241"/>
      <c r="G579" s="241"/>
      <c r="H579" s="241"/>
      <c r="I579" s="241"/>
      <c r="J579" s="260"/>
      <c r="K579" s="241"/>
      <c r="L579" s="241"/>
      <c r="M579" s="241"/>
      <c r="N579" s="258"/>
      <c r="O579" s="240"/>
      <c r="P579" s="240"/>
      <c r="Q579" s="258"/>
      <c r="R579" s="274">
        <f>SUMIF(Physics!$B$4:$B$1000,$C579,Physics!$C$4:$C$1000)+SUMIF(IITPhysics!$B$4:$B$1000,$C579,IITPhysics!$C$4:$C$1000)+SUMIF(Chem!$B$4:$B$1000,$C579,Chem!$C$4:$C$1000)+SUMIF(IITChem!$B$4:$B$1000,$C579,IITChem!$C$4:$C$1000)+SUMIF(Maths!$B$4:$B$1000,$C579,Maths!$C$4:$C$1000)+SUMIF(IITMaths!$B$4:$B$1000,$C579,IITMaths!$C$4:$C$1000)+SUMIF(Bio!$B$4:$B$1000,$C579,Bio!$C$4:$C$1000)+SUMIF(FourthLecture!$B$4:$B$1000,$C579,FourthLecture!$C$4:$C$1000)+SUMIF(OtherSubjects!$B$4:$B$1000,$C579,OtherSubjects!$C$4:$C$1000)</f>
        <v>0</v>
      </c>
      <c r="S579" s="269">
        <f>SUMIF(Physics!$P$4:$P$1000,$C579,Physics!$Q$4:$Q$1000)+SUMIF(IITPhysics!$P$4:$P$1000,$C579,IITPhysics!$Q$4:$Q$1000)+SUMIF(Chem!$P$4:$P$1000,$C579,Chem!$Q$4:$Q$1000)+SUMIF(IITChem!$P$4:$P$1000,$C579,IITChem!$Q$4:$Q$1000)+SUMIF(Maths!$P$4:$P$1000,$C579,Maths!$Q$4:$Q$1000)+SUMIF(IITMaths!$P$4:$P$1000,$C579,IITMaths!$Q$4:$Q$1000)+SUMIF(Bio!$P$4:$P$1000,$C579,Bio!$Q$4:$Q$1000)+SUMIF(FourthLecture!$P$4:$P$1000,$C579,FourthLecture!$Q$4:$Q$1000)+SUMIF(OtherSubjects!$P$4:$P$1000,$C579,OtherSubjects!$Q$4:$Q$1000)</f>
        <v>0</v>
      </c>
    </row>
    <row r="580" spans="1:19">
      <c r="A580" s="239">
        <v>576</v>
      </c>
      <c r="B580" s="240" t="s">
        <v>818</v>
      </c>
      <c r="C580" s="240"/>
      <c r="D580" s="241"/>
      <c r="E580" s="241"/>
      <c r="F580" s="241"/>
      <c r="G580" s="241"/>
      <c r="H580" s="241"/>
      <c r="I580" s="241"/>
      <c r="J580" s="260"/>
      <c r="K580" s="241"/>
      <c r="L580" s="241"/>
      <c r="M580" s="241"/>
      <c r="N580" s="258"/>
      <c r="O580" s="240"/>
      <c r="P580" s="240"/>
      <c r="Q580" s="258"/>
      <c r="R580" s="274">
        <f>SUMIF(Physics!$B$4:$B$1000,$C580,Physics!$C$4:$C$1000)+SUMIF(IITPhysics!$B$4:$B$1000,$C580,IITPhysics!$C$4:$C$1000)+SUMIF(Chem!$B$4:$B$1000,$C580,Chem!$C$4:$C$1000)+SUMIF(IITChem!$B$4:$B$1000,$C580,IITChem!$C$4:$C$1000)+SUMIF(Maths!$B$4:$B$1000,$C580,Maths!$C$4:$C$1000)+SUMIF(IITMaths!$B$4:$B$1000,$C580,IITMaths!$C$4:$C$1000)+SUMIF(Bio!$B$4:$B$1000,$C580,Bio!$C$4:$C$1000)+SUMIF(FourthLecture!$B$4:$B$1000,$C580,FourthLecture!$C$4:$C$1000)+SUMIF(OtherSubjects!$B$4:$B$1000,$C580,OtherSubjects!$C$4:$C$1000)</f>
        <v>0</v>
      </c>
      <c r="S580" s="269">
        <f>SUMIF(Physics!$P$4:$P$1000,$C580,Physics!$Q$4:$Q$1000)+SUMIF(IITPhysics!$P$4:$P$1000,$C580,IITPhysics!$Q$4:$Q$1000)+SUMIF(Chem!$P$4:$P$1000,$C580,Chem!$Q$4:$Q$1000)+SUMIF(IITChem!$P$4:$P$1000,$C580,IITChem!$Q$4:$Q$1000)+SUMIF(Maths!$P$4:$P$1000,$C580,Maths!$Q$4:$Q$1000)+SUMIF(IITMaths!$P$4:$P$1000,$C580,IITMaths!$Q$4:$Q$1000)+SUMIF(Bio!$P$4:$P$1000,$C580,Bio!$Q$4:$Q$1000)+SUMIF(FourthLecture!$P$4:$P$1000,$C580,FourthLecture!$Q$4:$Q$1000)+SUMIF(OtherSubjects!$P$4:$P$1000,$C580,OtherSubjects!$Q$4:$Q$1000)</f>
        <v>0</v>
      </c>
    </row>
    <row r="581" spans="1:19">
      <c r="A581" s="239">
        <v>577</v>
      </c>
      <c r="B581" s="240" t="s">
        <v>819</v>
      </c>
      <c r="C581" s="240"/>
      <c r="D581" s="241"/>
      <c r="E581" s="241"/>
      <c r="F581" s="241"/>
      <c r="G581" s="241"/>
      <c r="H581" s="241"/>
      <c r="I581" s="241"/>
      <c r="J581" s="260"/>
      <c r="K581" s="241"/>
      <c r="L581" s="241"/>
      <c r="M581" s="241"/>
      <c r="N581" s="258"/>
      <c r="O581" s="240"/>
      <c r="P581" s="240"/>
      <c r="Q581" s="258"/>
      <c r="R581" s="274">
        <f>SUMIF(Physics!$B$4:$B$1000,$C581,Physics!$C$4:$C$1000)+SUMIF(IITPhysics!$B$4:$B$1000,$C581,IITPhysics!$C$4:$C$1000)+SUMIF(Chem!$B$4:$B$1000,$C581,Chem!$C$4:$C$1000)+SUMIF(IITChem!$B$4:$B$1000,$C581,IITChem!$C$4:$C$1000)+SUMIF(Maths!$B$4:$B$1000,$C581,Maths!$C$4:$C$1000)+SUMIF(IITMaths!$B$4:$B$1000,$C581,IITMaths!$C$4:$C$1000)+SUMIF(Bio!$B$4:$B$1000,$C581,Bio!$C$4:$C$1000)+SUMIF(FourthLecture!$B$4:$B$1000,$C581,FourthLecture!$C$4:$C$1000)+SUMIF(OtherSubjects!$B$4:$B$1000,$C581,OtherSubjects!$C$4:$C$1000)</f>
        <v>0</v>
      </c>
      <c r="S581" s="269">
        <f>SUMIF(Physics!$P$4:$P$1000,$C581,Physics!$Q$4:$Q$1000)+SUMIF(IITPhysics!$P$4:$P$1000,$C581,IITPhysics!$Q$4:$Q$1000)+SUMIF(Chem!$P$4:$P$1000,$C581,Chem!$Q$4:$Q$1000)+SUMIF(IITChem!$P$4:$P$1000,$C581,IITChem!$Q$4:$Q$1000)+SUMIF(Maths!$P$4:$P$1000,$C581,Maths!$Q$4:$Q$1000)+SUMIF(IITMaths!$P$4:$P$1000,$C581,IITMaths!$Q$4:$Q$1000)+SUMIF(Bio!$P$4:$P$1000,$C581,Bio!$Q$4:$Q$1000)+SUMIF(FourthLecture!$P$4:$P$1000,$C581,FourthLecture!$Q$4:$Q$1000)+SUMIF(OtherSubjects!$P$4:$P$1000,$C581,OtherSubjects!$Q$4:$Q$1000)</f>
        <v>0</v>
      </c>
    </row>
    <row r="582" spans="1:19">
      <c r="A582" s="239">
        <v>578</v>
      </c>
      <c r="B582" s="240" t="s">
        <v>820</v>
      </c>
      <c r="C582" s="240"/>
      <c r="D582" s="241"/>
      <c r="E582" s="241"/>
      <c r="F582" s="241"/>
      <c r="G582" s="241"/>
      <c r="H582" s="241"/>
      <c r="I582" s="241"/>
      <c r="J582" s="260"/>
      <c r="K582" s="241"/>
      <c r="L582" s="241"/>
      <c r="M582" s="241"/>
      <c r="N582" s="258"/>
      <c r="O582" s="240"/>
      <c r="P582" s="240"/>
      <c r="Q582" s="258"/>
      <c r="R582" s="274">
        <f>SUMIF(Physics!$B$4:$B$1000,$C582,Physics!$C$4:$C$1000)+SUMIF(IITPhysics!$B$4:$B$1000,$C582,IITPhysics!$C$4:$C$1000)+SUMIF(Chem!$B$4:$B$1000,$C582,Chem!$C$4:$C$1000)+SUMIF(IITChem!$B$4:$B$1000,$C582,IITChem!$C$4:$C$1000)+SUMIF(Maths!$B$4:$B$1000,$C582,Maths!$C$4:$C$1000)+SUMIF(IITMaths!$B$4:$B$1000,$C582,IITMaths!$C$4:$C$1000)+SUMIF(Bio!$B$4:$B$1000,$C582,Bio!$C$4:$C$1000)+SUMIF(FourthLecture!$B$4:$B$1000,$C582,FourthLecture!$C$4:$C$1000)+SUMIF(OtherSubjects!$B$4:$B$1000,$C582,OtherSubjects!$C$4:$C$1000)</f>
        <v>0</v>
      </c>
      <c r="S582" s="269">
        <f>SUMIF(Physics!$P$4:$P$1000,$C582,Physics!$Q$4:$Q$1000)+SUMIF(IITPhysics!$P$4:$P$1000,$C582,IITPhysics!$Q$4:$Q$1000)+SUMIF(Chem!$P$4:$P$1000,$C582,Chem!$Q$4:$Q$1000)+SUMIF(IITChem!$P$4:$P$1000,$C582,IITChem!$Q$4:$Q$1000)+SUMIF(Maths!$P$4:$P$1000,$C582,Maths!$Q$4:$Q$1000)+SUMIF(IITMaths!$P$4:$P$1000,$C582,IITMaths!$Q$4:$Q$1000)+SUMIF(Bio!$P$4:$P$1000,$C582,Bio!$Q$4:$Q$1000)+SUMIF(FourthLecture!$P$4:$P$1000,$C582,FourthLecture!$Q$4:$Q$1000)+SUMIF(OtherSubjects!$P$4:$P$1000,$C582,OtherSubjects!$Q$4:$Q$1000)</f>
        <v>0</v>
      </c>
    </row>
    <row r="583" spans="1:19">
      <c r="A583" s="239">
        <v>579</v>
      </c>
      <c r="B583" s="240" t="s">
        <v>821</v>
      </c>
      <c r="C583" s="240"/>
      <c r="D583" s="241"/>
      <c r="E583" s="241"/>
      <c r="F583" s="241"/>
      <c r="G583" s="241"/>
      <c r="H583" s="241"/>
      <c r="I583" s="241"/>
      <c r="J583" s="260"/>
      <c r="K583" s="241"/>
      <c r="L583" s="241"/>
      <c r="M583" s="241"/>
      <c r="N583" s="258"/>
      <c r="O583" s="240"/>
      <c r="P583" s="240"/>
      <c r="Q583" s="258"/>
      <c r="R583" s="274">
        <f>SUMIF(Physics!$B$4:$B$1000,$C583,Physics!$C$4:$C$1000)+SUMIF(IITPhysics!$B$4:$B$1000,$C583,IITPhysics!$C$4:$C$1000)+SUMIF(Chem!$B$4:$B$1000,$C583,Chem!$C$4:$C$1000)+SUMIF(IITChem!$B$4:$B$1000,$C583,IITChem!$C$4:$C$1000)+SUMIF(Maths!$B$4:$B$1000,$C583,Maths!$C$4:$C$1000)+SUMIF(IITMaths!$B$4:$B$1000,$C583,IITMaths!$C$4:$C$1000)+SUMIF(Bio!$B$4:$B$1000,$C583,Bio!$C$4:$C$1000)+SUMIF(FourthLecture!$B$4:$B$1000,$C583,FourthLecture!$C$4:$C$1000)+SUMIF(OtherSubjects!$B$4:$B$1000,$C583,OtherSubjects!$C$4:$C$1000)</f>
        <v>0</v>
      </c>
      <c r="S583" s="269">
        <f>SUMIF(Physics!$P$4:$P$1000,$C583,Physics!$Q$4:$Q$1000)+SUMIF(IITPhysics!$P$4:$P$1000,$C583,IITPhysics!$Q$4:$Q$1000)+SUMIF(Chem!$P$4:$P$1000,$C583,Chem!$Q$4:$Q$1000)+SUMIF(IITChem!$P$4:$P$1000,$C583,IITChem!$Q$4:$Q$1000)+SUMIF(Maths!$P$4:$P$1000,$C583,Maths!$Q$4:$Q$1000)+SUMIF(IITMaths!$P$4:$P$1000,$C583,IITMaths!$Q$4:$Q$1000)+SUMIF(Bio!$P$4:$P$1000,$C583,Bio!$Q$4:$Q$1000)+SUMIF(FourthLecture!$P$4:$P$1000,$C583,FourthLecture!$Q$4:$Q$1000)+SUMIF(OtherSubjects!$P$4:$P$1000,$C583,OtherSubjects!$Q$4:$Q$1000)</f>
        <v>0</v>
      </c>
    </row>
    <row r="584" spans="1:19">
      <c r="A584" s="239">
        <v>580</v>
      </c>
      <c r="B584" s="240" t="s">
        <v>822</v>
      </c>
      <c r="C584" s="240"/>
      <c r="D584" s="241"/>
      <c r="E584" s="241"/>
      <c r="F584" s="241"/>
      <c r="G584" s="241"/>
      <c r="H584" s="241"/>
      <c r="I584" s="241"/>
      <c r="J584" s="260"/>
      <c r="K584" s="241"/>
      <c r="L584" s="241"/>
      <c r="M584" s="241"/>
      <c r="N584" s="258"/>
      <c r="O584" s="240"/>
      <c r="P584" s="240"/>
      <c r="Q584" s="258"/>
      <c r="R584" s="274">
        <f>SUMIF(Physics!$B$4:$B$1000,$C584,Physics!$C$4:$C$1000)+SUMIF(IITPhysics!$B$4:$B$1000,$C584,IITPhysics!$C$4:$C$1000)+SUMIF(Chem!$B$4:$B$1000,$C584,Chem!$C$4:$C$1000)+SUMIF(IITChem!$B$4:$B$1000,$C584,IITChem!$C$4:$C$1000)+SUMIF(Maths!$B$4:$B$1000,$C584,Maths!$C$4:$C$1000)+SUMIF(IITMaths!$B$4:$B$1000,$C584,IITMaths!$C$4:$C$1000)+SUMIF(Bio!$B$4:$B$1000,$C584,Bio!$C$4:$C$1000)+SUMIF(FourthLecture!$B$4:$B$1000,$C584,FourthLecture!$C$4:$C$1000)+SUMIF(OtherSubjects!$B$4:$B$1000,$C584,OtherSubjects!$C$4:$C$1000)</f>
        <v>0</v>
      </c>
      <c r="S584" s="269">
        <f>SUMIF(Physics!$P$4:$P$1000,$C584,Physics!$Q$4:$Q$1000)+SUMIF(IITPhysics!$P$4:$P$1000,$C584,IITPhysics!$Q$4:$Q$1000)+SUMIF(Chem!$P$4:$P$1000,$C584,Chem!$Q$4:$Q$1000)+SUMIF(IITChem!$P$4:$P$1000,$C584,IITChem!$Q$4:$Q$1000)+SUMIF(Maths!$P$4:$P$1000,$C584,Maths!$Q$4:$Q$1000)+SUMIF(IITMaths!$P$4:$P$1000,$C584,IITMaths!$Q$4:$Q$1000)+SUMIF(Bio!$P$4:$P$1000,$C584,Bio!$Q$4:$Q$1000)+SUMIF(FourthLecture!$P$4:$P$1000,$C584,FourthLecture!$Q$4:$Q$1000)+SUMIF(OtherSubjects!$P$4:$P$1000,$C584,OtherSubjects!$Q$4:$Q$1000)</f>
        <v>0</v>
      </c>
    </row>
    <row r="585" spans="1:19">
      <c r="A585" s="239">
        <v>581</v>
      </c>
      <c r="B585" s="240" t="s">
        <v>823</v>
      </c>
      <c r="C585" s="240"/>
      <c r="D585" s="241"/>
      <c r="E585" s="241"/>
      <c r="F585" s="241"/>
      <c r="G585" s="241"/>
      <c r="H585" s="241"/>
      <c r="I585" s="241"/>
      <c r="J585" s="260"/>
      <c r="K585" s="241"/>
      <c r="L585" s="241"/>
      <c r="M585" s="241"/>
      <c r="N585" s="258"/>
      <c r="O585" s="240"/>
      <c r="P585" s="240"/>
      <c r="Q585" s="258"/>
      <c r="R585" s="274">
        <f>SUMIF(Physics!$B$4:$B$1000,$C585,Physics!$C$4:$C$1000)+SUMIF(IITPhysics!$B$4:$B$1000,$C585,IITPhysics!$C$4:$C$1000)+SUMIF(Chem!$B$4:$B$1000,$C585,Chem!$C$4:$C$1000)+SUMIF(IITChem!$B$4:$B$1000,$C585,IITChem!$C$4:$C$1000)+SUMIF(Maths!$B$4:$B$1000,$C585,Maths!$C$4:$C$1000)+SUMIF(IITMaths!$B$4:$B$1000,$C585,IITMaths!$C$4:$C$1000)+SUMIF(Bio!$B$4:$B$1000,$C585,Bio!$C$4:$C$1000)+SUMIF(FourthLecture!$B$4:$B$1000,$C585,FourthLecture!$C$4:$C$1000)+SUMIF(OtherSubjects!$B$4:$B$1000,$C585,OtherSubjects!$C$4:$C$1000)</f>
        <v>0</v>
      </c>
      <c r="S585" s="269">
        <f>SUMIF(Physics!$P$4:$P$1000,$C585,Physics!$Q$4:$Q$1000)+SUMIF(IITPhysics!$P$4:$P$1000,$C585,IITPhysics!$Q$4:$Q$1000)+SUMIF(Chem!$P$4:$P$1000,$C585,Chem!$Q$4:$Q$1000)+SUMIF(IITChem!$P$4:$P$1000,$C585,IITChem!$Q$4:$Q$1000)+SUMIF(Maths!$P$4:$P$1000,$C585,Maths!$Q$4:$Q$1000)+SUMIF(IITMaths!$P$4:$P$1000,$C585,IITMaths!$Q$4:$Q$1000)+SUMIF(Bio!$P$4:$P$1000,$C585,Bio!$Q$4:$Q$1000)+SUMIF(FourthLecture!$P$4:$P$1000,$C585,FourthLecture!$Q$4:$Q$1000)+SUMIF(OtherSubjects!$P$4:$P$1000,$C585,OtherSubjects!$Q$4:$Q$1000)</f>
        <v>0</v>
      </c>
    </row>
    <row r="586" spans="1:19">
      <c r="A586" s="239">
        <v>582</v>
      </c>
      <c r="B586" s="240" t="s">
        <v>824</v>
      </c>
      <c r="C586" s="240"/>
      <c r="D586" s="241"/>
      <c r="E586" s="241"/>
      <c r="F586" s="241"/>
      <c r="G586" s="241"/>
      <c r="H586" s="241"/>
      <c r="I586" s="241"/>
      <c r="J586" s="260"/>
      <c r="K586" s="241"/>
      <c r="L586" s="241"/>
      <c r="M586" s="241"/>
      <c r="N586" s="258"/>
      <c r="O586" s="240"/>
      <c r="P586" s="240"/>
      <c r="Q586" s="258"/>
      <c r="R586" s="274">
        <f>SUMIF(Physics!$B$4:$B$1000,$C586,Physics!$C$4:$C$1000)+SUMIF(IITPhysics!$B$4:$B$1000,$C586,IITPhysics!$C$4:$C$1000)+SUMIF(Chem!$B$4:$B$1000,$C586,Chem!$C$4:$C$1000)+SUMIF(IITChem!$B$4:$B$1000,$C586,IITChem!$C$4:$C$1000)+SUMIF(Maths!$B$4:$B$1000,$C586,Maths!$C$4:$C$1000)+SUMIF(IITMaths!$B$4:$B$1000,$C586,IITMaths!$C$4:$C$1000)+SUMIF(Bio!$B$4:$B$1000,$C586,Bio!$C$4:$C$1000)+SUMIF(FourthLecture!$B$4:$B$1000,$C586,FourthLecture!$C$4:$C$1000)+SUMIF(OtherSubjects!$B$4:$B$1000,$C586,OtherSubjects!$C$4:$C$1000)</f>
        <v>0</v>
      </c>
      <c r="S586" s="269">
        <f>SUMIF(Physics!$P$4:$P$1000,$C586,Physics!$Q$4:$Q$1000)+SUMIF(IITPhysics!$P$4:$P$1000,$C586,IITPhysics!$Q$4:$Q$1000)+SUMIF(Chem!$P$4:$P$1000,$C586,Chem!$Q$4:$Q$1000)+SUMIF(IITChem!$P$4:$P$1000,$C586,IITChem!$Q$4:$Q$1000)+SUMIF(Maths!$P$4:$P$1000,$C586,Maths!$Q$4:$Q$1000)+SUMIF(IITMaths!$P$4:$P$1000,$C586,IITMaths!$Q$4:$Q$1000)+SUMIF(Bio!$P$4:$P$1000,$C586,Bio!$Q$4:$Q$1000)+SUMIF(FourthLecture!$P$4:$P$1000,$C586,FourthLecture!$Q$4:$Q$1000)+SUMIF(OtherSubjects!$P$4:$P$1000,$C586,OtherSubjects!$Q$4:$Q$1000)</f>
        <v>0</v>
      </c>
    </row>
    <row r="587" spans="1:19">
      <c r="A587" s="239">
        <v>583</v>
      </c>
      <c r="B587" s="240" t="s">
        <v>825</v>
      </c>
      <c r="C587" s="240"/>
      <c r="D587" s="241"/>
      <c r="E587" s="241"/>
      <c r="F587" s="241"/>
      <c r="G587" s="241"/>
      <c r="H587" s="241"/>
      <c r="I587" s="241"/>
      <c r="J587" s="260"/>
      <c r="K587" s="241"/>
      <c r="L587" s="241"/>
      <c r="M587" s="241"/>
      <c r="N587" s="258"/>
      <c r="O587" s="240"/>
      <c r="P587" s="240"/>
      <c r="Q587" s="258"/>
      <c r="R587" s="274">
        <f>SUMIF(Physics!$B$4:$B$1000,$C587,Physics!$C$4:$C$1000)+SUMIF(IITPhysics!$B$4:$B$1000,$C587,IITPhysics!$C$4:$C$1000)+SUMIF(Chem!$B$4:$B$1000,$C587,Chem!$C$4:$C$1000)+SUMIF(IITChem!$B$4:$B$1000,$C587,IITChem!$C$4:$C$1000)+SUMIF(Maths!$B$4:$B$1000,$C587,Maths!$C$4:$C$1000)+SUMIF(IITMaths!$B$4:$B$1000,$C587,IITMaths!$C$4:$C$1000)+SUMIF(Bio!$B$4:$B$1000,$C587,Bio!$C$4:$C$1000)+SUMIF(FourthLecture!$B$4:$B$1000,$C587,FourthLecture!$C$4:$C$1000)+SUMIF(OtherSubjects!$B$4:$B$1000,$C587,OtherSubjects!$C$4:$C$1000)</f>
        <v>0</v>
      </c>
      <c r="S587" s="269">
        <f>SUMIF(Physics!$P$4:$P$1000,$C587,Physics!$Q$4:$Q$1000)+SUMIF(IITPhysics!$P$4:$P$1000,$C587,IITPhysics!$Q$4:$Q$1000)+SUMIF(Chem!$P$4:$P$1000,$C587,Chem!$Q$4:$Q$1000)+SUMIF(IITChem!$P$4:$P$1000,$C587,IITChem!$Q$4:$Q$1000)+SUMIF(Maths!$P$4:$P$1000,$C587,Maths!$Q$4:$Q$1000)+SUMIF(IITMaths!$P$4:$P$1000,$C587,IITMaths!$Q$4:$Q$1000)+SUMIF(Bio!$P$4:$P$1000,$C587,Bio!$Q$4:$Q$1000)+SUMIF(FourthLecture!$P$4:$P$1000,$C587,FourthLecture!$Q$4:$Q$1000)+SUMIF(OtherSubjects!$P$4:$P$1000,$C587,OtherSubjects!$Q$4:$Q$1000)</f>
        <v>0</v>
      </c>
    </row>
    <row r="588" spans="1:19">
      <c r="A588" s="239">
        <v>584</v>
      </c>
      <c r="B588" s="240" t="s">
        <v>826</v>
      </c>
      <c r="C588" s="240"/>
      <c r="D588" s="241"/>
      <c r="E588" s="241"/>
      <c r="F588" s="241"/>
      <c r="G588" s="241"/>
      <c r="H588" s="241"/>
      <c r="I588" s="241"/>
      <c r="J588" s="260"/>
      <c r="K588" s="241"/>
      <c r="L588" s="241"/>
      <c r="M588" s="241"/>
      <c r="N588" s="258"/>
      <c r="O588" s="240"/>
      <c r="P588" s="240"/>
      <c r="Q588" s="258"/>
      <c r="R588" s="274">
        <f>SUMIF(Physics!$B$4:$B$1000,$C588,Physics!$C$4:$C$1000)+SUMIF(IITPhysics!$B$4:$B$1000,$C588,IITPhysics!$C$4:$C$1000)+SUMIF(Chem!$B$4:$B$1000,$C588,Chem!$C$4:$C$1000)+SUMIF(IITChem!$B$4:$B$1000,$C588,IITChem!$C$4:$C$1000)+SUMIF(Maths!$B$4:$B$1000,$C588,Maths!$C$4:$C$1000)+SUMIF(IITMaths!$B$4:$B$1000,$C588,IITMaths!$C$4:$C$1000)+SUMIF(Bio!$B$4:$B$1000,$C588,Bio!$C$4:$C$1000)+SUMIF(FourthLecture!$B$4:$B$1000,$C588,FourthLecture!$C$4:$C$1000)+SUMIF(OtherSubjects!$B$4:$B$1000,$C588,OtherSubjects!$C$4:$C$1000)</f>
        <v>0</v>
      </c>
      <c r="S588" s="269">
        <f>SUMIF(Physics!$P$4:$P$1000,$C588,Physics!$Q$4:$Q$1000)+SUMIF(IITPhysics!$P$4:$P$1000,$C588,IITPhysics!$Q$4:$Q$1000)+SUMIF(Chem!$P$4:$P$1000,$C588,Chem!$Q$4:$Q$1000)+SUMIF(IITChem!$P$4:$P$1000,$C588,IITChem!$Q$4:$Q$1000)+SUMIF(Maths!$P$4:$P$1000,$C588,Maths!$Q$4:$Q$1000)+SUMIF(IITMaths!$P$4:$P$1000,$C588,IITMaths!$Q$4:$Q$1000)+SUMIF(Bio!$P$4:$P$1000,$C588,Bio!$Q$4:$Q$1000)+SUMIF(FourthLecture!$P$4:$P$1000,$C588,FourthLecture!$Q$4:$Q$1000)+SUMIF(OtherSubjects!$P$4:$P$1000,$C588,OtherSubjects!$Q$4:$Q$1000)</f>
        <v>0</v>
      </c>
    </row>
    <row r="589" spans="1:19">
      <c r="A589" s="239">
        <v>585</v>
      </c>
      <c r="B589" s="240" t="s">
        <v>827</v>
      </c>
      <c r="C589" s="240"/>
      <c r="D589" s="241"/>
      <c r="E589" s="241"/>
      <c r="F589" s="241"/>
      <c r="G589" s="241"/>
      <c r="H589" s="241"/>
      <c r="I589" s="241"/>
      <c r="J589" s="260"/>
      <c r="K589" s="241"/>
      <c r="L589" s="241"/>
      <c r="M589" s="241"/>
      <c r="N589" s="258"/>
      <c r="O589" s="240"/>
      <c r="P589" s="240"/>
      <c r="Q589" s="258"/>
      <c r="R589" s="274">
        <f>SUMIF(Physics!$B$4:$B$1000,$C589,Physics!$C$4:$C$1000)+SUMIF(IITPhysics!$B$4:$B$1000,$C589,IITPhysics!$C$4:$C$1000)+SUMIF(Chem!$B$4:$B$1000,$C589,Chem!$C$4:$C$1000)+SUMIF(IITChem!$B$4:$B$1000,$C589,IITChem!$C$4:$C$1000)+SUMIF(Maths!$B$4:$B$1000,$C589,Maths!$C$4:$C$1000)+SUMIF(IITMaths!$B$4:$B$1000,$C589,IITMaths!$C$4:$C$1000)+SUMIF(Bio!$B$4:$B$1000,$C589,Bio!$C$4:$C$1000)+SUMIF(FourthLecture!$B$4:$B$1000,$C589,FourthLecture!$C$4:$C$1000)+SUMIF(OtherSubjects!$B$4:$B$1000,$C589,OtherSubjects!$C$4:$C$1000)</f>
        <v>0</v>
      </c>
      <c r="S589" s="269">
        <f>SUMIF(Physics!$P$4:$P$1000,$C589,Physics!$Q$4:$Q$1000)+SUMIF(IITPhysics!$P$4:$P$1000,$C589,IITPhysics!$Q$4:$Q$1000)+SUMIF(Chem!$P$4:$P$1000,$C589,Chem!$Q$4:$Q$1000)+SUMIF(IITChem!$P$4:$P$1000,$C589,IITChem!$Q$4:$Q$1000)+SUMIF(Maths!$P$4:$P$1000,$C589,Maths!$Q$4:$Q$1000)+SUMIF(IITMaths!$P$4:$P$1000,$C589,IITMaths!$Q$4:$Q$1000)+SUMIF(Bio!$P$4:$P$1000,$C589,Bio!$Q$4:$Q$1000)+SUMIF(FourthLecture!$P$4:$P$1000,$C589,FourthLecture!$Q$4:$Q$1000)+SUMIF(OtherSubjects!$P$4:$P$1000,$C589,OtherSubjects!$Q$4:$Q$1000)</f>
        <v>0</v>
      </c>
    </row>
    <row r="590" spans="1:19">
      <c r="A590" s="239">
        <v>586</v>
      </c>
      <c r="B590" s="240" t="s">
        <v>828</v>
      </c>
      <c r="C590" s="240"/>
      <c r="D590" s="241"/>
      <c r="E590" s="241"/>
      <c r="F590" s="241"/>
      <c r="G590" s="241"/>
      <c r="H590" s="241"/>
      <c r="I590" s="241"/>
      <c r="J590" s="260"/>
      <c r="K590" s="241"/>
      <c r="L590" s="241"/>
      <c r="M590" s="241"/>
      <c r="N590" s="258"/>
      <c r="O590" s="240"/>
      <c r="P590" s="240"/>
      <c r="Q590" s="258"/>
      <c r="R590" s="274">
        <f>SUMIF(Physics!$B$4:$B$1000,$C590,Physics!$C$4:$C$1000)+SUMIF(IITPhysics!$B$4:$B$1000,$C590,IITPhysics!$C$4:$C$1000)+SUMIF(Chem!$B$4:$B$1000,$C590,Chem!$C$4:$C$1000)+SUMIF(IITChem!$B$4:$B$1000,$C590,IITChem!$C$4:$C$1000)+SUMIF(Maths!$B$4:$B$1000,$C590,Maths!$C$4:$C$1000)+SUMIF(IITMaths!$B$4:$B$1000,$C590,IITMaths!$C$4:$C$1000)+SUMIF(Bio!$B$4:$B$1000,$C590,Bio!$C$4:$C$1000)+SUMIF(FourthLecture!$B$4:$B$1000,$C590,FourthLecture!$C$4:$C$1000)+SUMIF(OtherSubjects!$B$4:$B$1000,$C590,OtherSubjects!$C$4:$C$1000)</f>
        <v>0</v>
      </c>
      <c r="S590" s="269">
        <f>SUMIF(Physics!$P$4:$P$1000,$C590,Physics!$Q$4:$Q$1000)+SUMIF(IITPhysics!$P$4:$P$1000,$C590,IITPhysics!$Q$4:$Q$1000)+SUMIF(Chem!$P$4:$P$1000,$C590,Chem!$Q$4:$Q$1000)+SUMIF(IITChem!$P$4:$P$1000,$C590,IITChem!$Q$4:$Q$1000)+SUMIF(Maths!$P$4:$P$1000,$C590,Maths!$Q$4:$Q$1000)+SUMIF(IITMaths!$P$4:$P$1000,$C590,IITMaths!$Q$4:$Q$1000)+SUMIF(Bio!$P$4:$P$1000,$C590,Bio!$Q$4:$Q$1000)+SUMIF(FourthLecture!$P$4:$P$1000,$C590,FourthLecture!$Q$4:$Q$1000)+SUMIF(OtherSubjects!$P$4:$P$1000,$C590,OtherSubjects!$Q$4:$Q$1000)</f>
        <v>0</v>
      </c>
    </row>
    <row r="591" spans="1:19">
      <c r="A591" s="239">
        <v>587</v>
      </c>
      <c r="B591" s="240" t="s">
        <v>829</v>
      </c>
      <c r="C591" s="240"/>
      <c r="D591" s="241"/>
      <c r="E591" s="241"/>
      <c r="F591" s="241"/>
      <c r="G591" s="241"/>
      <c r="H591" s="241"/>
      <c r="I591" s="241"/>
      <c r="J591" s="260"/>
      <c r="K591" s="241"/>
      <c r="L591" s="241"/>
      <c r="M591" s="241"/>
      <c r="N591" s="258"/>
      <c r="O591" s="240"/>
      <c r="P591" s="240"/>
      <c r="Q591" s="258"/>
      <c r="R591" s="274">
        <f>SUMIF(Physics!$B$4:$B$1000,$C591,Physics!$C$4:$C$1000)+SUMIF(IITPhysics!$B$4:$B$1000,$C591,IITPhysics!$C$4:$C$1000)+SUMIF(Chem!$B$4:$B$1000,$C591,Chem!$C$4:$C$1000)+SUMIF(IITChem!$B$4:$B$1000,$C591,IITChem!$C$4:$C$1000)+SUMIF(Maths!$B$4:$B$1000,$C591,Maths!$C$4:$C$1000)+SUMIF(IITMaths!$B$4:$B$1000,$C591,IITMaths!$C$4:$C$1000)+SUMIF(Bio!$B$4:$B$1000,$C591,Bio!$C$4:$C$1000)+SUMIF(FourthLecture!$B$4:$B$1000,$C591,FourthLecture!$C$4:$C$1000)+SUMIF(OtherSubjects!$B$4:$B$1000,$C591,OtherSubjects!$C$4:$C$1000)</f>
        <v>0</v>
      </c>
      <c r="S591" s="269">
        <f>SUMIF(Physics!$P$4:$P$1000,$C591,Physics!$Q$4:$Q$1000)+SUMIF(IITPhysics!$P$4:$P$1000,$C591,IITPhysics!$Q$4:$Q$1000)+SUMIF(Chem!$P$4:$P$1000,$C591,Chem!$Q$4:$Q$1000)+SUMIF(IITChem!$P$4:$P$1000,$C591,IITChem!$Q$4:$Q$1000)+SUMIF(Maths!$P$4:$P$1000,$C591,Maths!$Q$4:$Q$1000)+SUMIF(IITMaths!$P$4:$P$1000,$C591,IITMaths!$Q$4:$Q$1000)+SUMIF(Bio!$P$4:$P$1000,$C591,Bio!$Q$4:$Q$1000)+SUMIF(FourthLecture!$P$4:$P$1000,$C591,FourthLecture!$Q$4:$Q$1000)+SUMIF(OtherSubjects!$P$4:$P$1000,$C591,OtherSubjects!$Q$4:$Q$1000)</f>
        <v>0</v>
      </c>
    </row>
    <row r="592" spans="1:19">
      <c r="A592" s="239">
        <v>588</v>
      </c>
      <c r="B592" s="240" t="s">
        <v>830</v>
      </c>
      <c r="C592" s="240"/>
      <c r="D592" s="241"/>
      <c r="E592" s="241"/>
      <c r="F592" s="241"/>
      <c r="G592" s="241"/>
      <c r="H592" s="241"/>
      <c r="I592" s="241"/>
      <c r="J592" s="260"/>
      <c r="K592" s="241"/>
      <c r="L592" s="241"/>
      <c r="M592" s="241"/>
      <c r="N592" s="258"/>
      <c r="O592" s="240"/>
      <c r="P592" s="240"/>
      <c r="Q592" s="258"/>
      <c r="R592" s="274">
        <f>SUMIF(Physics!$B$4:$B$1000,$C592,Physics!$C$4:$C$1000)+SUMIF(IITPhysics!$B$4:$B$1000,$C592,IITPhysics!$C$4:$C$1000)+SUMIF(Chem!$B$4:$B$1000,$C592,Chem!$C$4:$C$1000)+SUMIF(IITChem!$B$4:$B$1000,$C592,IITChem!$C$4:$C$1000)+SUMIF(Maths!$B$4:$B$1000,$C592,Maths!$C$4:$C$1000)+SUMIF(IITMaths!$B$4:$B$1000,$C592,IITMaths!$C$4:$C$1000)+SUMIF(Bio!$B$4:$B$1000,$C592,Bio!$C$4:$C$1000)+SUMIF(FourthLecture!$B$4:$B$1000,$C592,FourthLecture!$C$4:$C$1000)+SUMIF(OtherSubjects!$B$4:$B$1000,$C592,OtherSubjects!$C$4:$C$1000)</f>
        <v>0</v>
      </c>
      <c r="S592" s="269">
        <f>SUMIF(Physics!$P$4:$P$1000,$C592,Physics!$Q$4:$Q$1000)+SUMIF(IITPhysics!$P$4:$P$1000,$C592,IITPhysics!$Q$4:$Q$1000)+SUMIF(Chem!$P$4:$P$1000,$C592,Chem!$Q$4:$Q$1000)+SUMIF(IITChem!$P$4:$P$1000,$C592,IITChem!$Q$4:$Q$1000)+SUMIF(Maths!$P$4:$P$1000,$C592,Maths!$Q$4:$Q$1000)+SUMIF(IITMaths!$P$4:$P$1000,$C592,IITMaths!$Q$4:$Q$1000)+SUMIF(Bio!$P$4:$P$1000,$C592,Bio!$Q$4:$Q$1000)+SUMIF(FourthLecture!$P$4:$P$1000,$C592,FourthLecture!$Q$4:$Q$1000)+SUMIF(OtherSubjects!$P$4:$P$1000,$C592,OtherSubjects!$Q$4:$Q$1000)</f>
        <v>0</v>
      </c>
    </row>
    <row r="593" spans="1:19">
      <c r="A593" s="239">
        <v>589</v>
      </c>
      <c r="B593" s="240" t="s">
        <v>831</v>
      </c>
      <c r="C593" s="240"/>
      <c r="D593" s="241"/>
      <c r="E593" s="241"/>
      <c r="F593" s="241"/>
      <c r="G593" s="241"/>
      <c r="H593" s="241"/>
      <c r="I593" s="241"/>
      <c r="J593" s="260"/>
      <c r="K593" s="241"/>
      <c r="L593" s="241"/>
      <c r="M593" s="241"/>
      <c r="N593" s="258"/>
      <c r="O593" s="240"/>
      <c r="P593" s="240"/>
      <c r="Q593" s="258"/>
      <c r="R593" s="274">
        <f>SUMIF(Physics!$B$4:$B$1000,$C593,Physics!$C$4:$C$1000)+SUMIF(IITPhysics!$B$4:$B$1000,$C593,IITPhysics!$C$4:$C$1000)+SUMIF(Chem!$B$4:$B$1000,$C593,Chem!$C$4:$C$1000)+SUMIF(IITChem!$B$4:$B$1000,$C593,IITChem!$C$4:$C$1000)+SUMIF(Maths!$B$4:$B$1000,$C593,Maths!$C$4:$C$1000)+SUMIF(IITMaths!$B$4:$B$1000,$C593,IITMaths!$C$4:$C$1000)+SUMIF(Bio!$B$4:$B$1000,$C593,Bio!$C$4:$C$1000)+SUMIF(FourthLecture!$B$4:$B$1000,$C593,FourthLecture!$C$4:$C$1000)+SUMIF(OtherSubjects!$B$4:$B$1000,$C593,OtherSubjects!$C$4:$C$1000)</f>
        <v>0</v>
      </c>
      <c r="S593" s="269">
        <f>SUMIF(Physics!$P$4:$P$1000,$C593,Physics!$Q$4:$Q$1000)+SUMIF(IITPhysics!$P$4:$P$1000,$C593,IITPhysics!$Q$4:$Q$1000)+SUMIF(Chem!$P$4:$P$1000,$C593,Chem!$Q$4:$Q$1000)+SUMIF(IITChem!$P$4:$P$1000,$C593,IITChem!$Q$4:$Q$1000)+SUMIF(Maths!$P$4:$P$1000,$C593,Maths!$Q$4:$Q$1000)+SUMIF(IITMaths!$P$4:$P$1000,$C593,IITMaths!$Q$4:$Q$1000)+SUMIF(Bio!$P$4:$P$1000,$C593,Bio!$Q$4:$Q$1000)+SUMIF(FourthLecture!$P$4:$P$1000,$C593,FourthLecture!$Q$4:$Q$1000)+SUMIF(OtherSubjects!$P$4:$P$1000,$C593,OtherSubjects!$Q$4:$Q$1000)</f>
        <v>0</v>
      </c>
    </row>
    <row r="594" spans="1:19">
      <c r="A594" s="239">
        <v>590</v>
      </c>
      <c r="B594" s="240" t="s">
        <v>832</v>
      </c>
      <c r="C594" s="240"/>
      <c r="D594" s="241"/>
      <c r="E594" s="241"/>
      <c r="F594" s="241"/>
      <c r="G594" s="241"/>
      <c r="H594" s="241"/>
      <c r="I594" s="241"/>
      <c r="J594" s="260"/>
      <c r="K594" s="241"/>
      <c r="L594" s="241"/>
      <c r="M594" s="241"/>
      <c r="N594" s="258"/>
      <c r="O594" s="240"/>
      <c r="P594" s="240"/>
      <c r="Q594" s="258"/>
      <c r="R594" s="274">
        <f>SUMIF(Physics!$B$4:$B$1000,$C594,Physics!$C$4:$C$1000)+SUMIF(IITPhysics!$B$4:$B$1000,$C594,IITPhysics!$C$4:$C$1000)+SUMIF(Chem!$B$4:$B$1000,$C594,Chem!$C$4:$C$1000)+SUMIF(IITChem!$B$4:$B$1000,$C594,IITChem!$C$4:$C$1000)+SUMIF(Maths!$B$4:$B$1000,$C594,Maths!$C$4:$C$1000)+SUMIF(IITMaths!$B$4:$B$1000,$C594,IITMaths!$C$4:$C$1000)+SUMIF(Bio!$B$4:$B$1000,$C594,Bio!$C$4:$C$1000)+SUMIF(FourthLecture!$B$4:$B$1000,$C594,FourthLecture!$C$4:$C$1000)+SUMIF(OtherSubjects!$B$4:$B$1000,$C594,OtherSubjects!$C$4:$C$1000)</f>
        <v>0</v>
      </c>
      <c r="S594" s="269">
        <f>SUMIF(Physics!$P$4:$P$1000,$C594,Physics!$Q$4:$Q$1000)+SUMIF(IITPhysics!$P$4:$P$1000,$C594,IITPhysics!$Q$4:$Q$1000)+SUMIF(Chem!$P$4:$P$1000,$C594,Chem!$Q$4:$Q$1000)+SUMIF(IITChem!$P$4:$P$1000,$C594,IITChem!$Q$4:$Q$1000)+SUMIF(Maths!$P$4:$P$1000,$C594,Maths!$Q$4:$Q$1000)+SUMIF(IITMaths!$P$4:$P$1000,$C594,IITMaths!$Q$4:$Q$1000)+SUMIF(Bio!$P$4:$P$1000,$C594,Bio!$Q$4:$Q$1000)+SUMIF(FourthLecture!$P$4:$P$1000,$C594,FourthLecture!$Q$4:$Q$1000)+SUMIF(OtherSubjects!$P$4:$P$1000,$C594,OtherSubjects!$Q$4:$Q$1000)</f>
        <v>0</v>
      </c>
    </row>
    <row r="595" spans="1:19">
      <c r="A595" s="239">
        <v>591</v>
      </c>
      <c r="B595" s="240" t="s">
        <v>833</v>
      </c>
      <c r="C595" s="240"/>
      <c r="D595" s="241"/>
      <c r="E595" s="241"/>
      <c r="F595" s="241"/>
      <c r="G595" s="241"/>
      <c r="H595" s="241"/>
      <c r="I595" s="241"/>
      <c r="J595" s="260"/>
      <c r="K595" s="241"/>
      <c r="L595" s="241"/>
      <c r="M595" s="241"/>
      <c r="N595" s="258"/>
      <c r="O595" s="240"/>
      <c r="P595" s="240"/>
      <c r="Q595" s="258"/>
      <c r="R595" s="274">
        <f>SUMIF(Physics!$B$4:$B$1000,$C595,Physics!$C$4:$C$1000)+SUMIF(IITPhysics!$B$4:$B$1000,$C595,IITPhysics!$C$4:$C$1000)+SUMIF(Chem!$B$4:$B$1000,$C595,Chem!$C$4:$C$1000)+SUMIF(IITChem!$B$4:$B$1000,$C595,IITChem!$C$4:$C$1000)+SUMIF(Maths!$B$4:$B$1000,$C595,Maths!$C$4:$C$1000)+SUMIF(IITMaths!$B$4:$B$1000,$C595,IITMaths!$C$4:$C$1000)+SUMIF(Bio!$B$4:$B$1000,$C595,Bio!$C$4:$C$1000)+SUMIF(FourthLecture!$B$4:$B$1000,$C595,FourthLecture!$C$4:$C$1000)+SUMIF(OtherSubjects!$B$4:$B$1000,$C595,OtherSubjects!$C$4:$C$1000)</f>
        <v>0</v>
      </c>
      <c r="S595" s="269">
        <f>SUMIF(Physics!$P$4:$P$1000,$C595,Physics!$Q$4:$Q$1000)+SUMIF(IITPhysics!$P$4:$P$1000,$C595,IITPhysics!$Q$4:$Q$1000)+SUMIF(Chem!$P$4:$P$1000,$C595,Chem!$Q$4:$Q$1000)+SUMIF(IITChem!$P$4:$P$1000,$C595,IITChem!$Q$4:$Q$1000)+SUMIF(Maths!$P$4:$P$1000,$C595,Maths!$Q$4:$Q$1000)+SUMIF(IITMaths!$P$4:$P$1000,$C595,IITMaths!$Q$4:$Q$1000)+SUMIF(Bio!$P$4:$P$1000,$C595,Bio!$Q$4:$Q$1000)+SUMIF(FourthLecture!$P$4:$P$1000,$C595,FourthLecture!$Q$4:$Q$1000)+SUMIF(OtherSubjects!$P$4:$P$1000,$C595,OtherSubjects!$Q$4:$Q$1000)</f>
        <v>0</v>
      </c>
    </row>
    <row r="596" spans="1:19">
      <c r="A596" s="239">
        <v>592</v>
      </c>
      <c r="B596" s="240" t="s">
        <v>834</v>
      </c>
      <c r="C596" s="240"/>
      <c r="D596" s="241"/>
      <c r="E596" s="241"/>
      <c r="F596" s="241"/>
      <c r="G596" s="241"/>
      <c r="H596" s="241"/>
      <c r="I596" s="241"/>
      <c r="J596" s="260"/>
      <c r="K596" s="241"/>
      <c r="L596" s="241"/>
      <c r="M596" s="241"/>
      <c r="N596" s="258"/>
      <c r="O596" s="240"/>
      <c r="P596" s="240"/>
      <c r="Q596" s="258"/>
      <c r="R596" s="274">
        <f>SUMIF(Physics!$B$4:$B$1000,$C596,Physics!$C$4:$C$1000)+SUMIF(IITPhysics!$B$4:$B$1000,$C596,IITPhysics!$C$4:$C$1000)+SUMIF(Chem!$B$4:$B$1000,$C596,Chem!$C$4:$C$1000)+SUMIF(IITChem!$B$4:$B$1000,$C596,IITChem!$C$4:$C$1000)+SUMIF(Maths!$B$4:$B$1000,$C596,Maths!$C$4:$C$1000)+SUMIF(IITMaths!$B$4:$B$1000,$C596,IITMaths!$C$4:$C$1000)+SUMIF(Bio!$B$4:$B$1000,$C596,Bio!$C$4:$C$1000)+SUMIF(FourthLecture!$B$4:$B$1000,$C596,FourthLecture!$C$4:$C$1000)+SUMIF(OtherSubjects!$B$4:$B$1000,$C596,OtherSubjects!$C$4:$C$1000)</f>
        <v>0</v>
      </c>
      <c r="S596" s="269">
        <f>SUMIF(Physics!$P$4:$P$1000,$C596,Physics!$Q$4:$Q$1000)+SUMIF(IITPhysics!$P$4:$P$1000,$C596,IITPhysics!$Q$4:$Q$1000)+SUMIF(Chem!$P$4:$P$1000,$C596,Chem!$Q$4:$Q$1000)+SUMIF(IITChem!$P$4:$P$1000,$C596,IITChem!$Q$4:$Q$1000)+SUMIF(Maths!$P$4:$P$1000,$C596,Maths!$Q$4:$Q$1000)+SUMIF(IITMaths!$P$4:$P$1000,$C596,IITMaths!$Q$4:$Q$1000)+SUMIF(Bio!$P$4:$P$1000,$C596,Bio!$Q$4:$Q$1000)+SUMIF(FourthLecture!$P$4:$P$1000,$C596,FourthLecture!$Q$4:$Q$1000)+SUMIF(OtherSubjects!$P$4:$P$1000,$C596,OtherSubjects!$Q$4:$Q$1000)</f>
        <v>0</v>
      </c>
    </row>
    <row r="597" spans="1:19">
      <c r="A597" s="239">
        <v>593</v>
      </c>
      <c r="B597" s="240" t="s">
        <v>835</v>
      </c>
      <c r="C597" s="240"/>
      <c r="D597" s="241"/>
      <c r="E597" s="241"/>
      <c r="F597" s="241"/>
      <c r="G597" s="241"/>
      <c r="H597" s="241"/>
      <c r="I597" s="241"/>
      <c r="J597" s="260"/>
      <c r="K597" s="241"/>
      <c r="L597" s="241"/>
      <c r="M597" s="241"/>
      <c r="N597" s="258"/>
      <c r="O597" s="240"/>
      <c r="P597" s="240"/>
      <c r="Q597" s="258"/>
      <c r="R597" s="274">
        <f>SUMIF(Physics!$B$4:$B$1000,$C597,Physics!$C$4:$C$1000)+SUMIF(IITPhysics!$B$4:$B$1000,$C597,IITPhysics!$C$4:$C$1000)+SUMIF(Chem!$B$4:$B$1000,$C597,Chem!$C$4:$C$1000)+SUMIF(IITChem!$B$4:$B$1000,$C597,IITChem!$C$4:$C$1000)+SUMIF(Maths!$B$4:$B$1000,$C597,Maths!$C$4:$C$1000)+SUMIF(IITMaths!$B$4:$B$1000,$C597,IITMaths!$C$4:$C$1000)+SUMIF(Bio!$B$4:$B$1000,$C597,Bio!$C$4:$C$1000)+SUMIF(FourthLecture!$B$4:$B$1000,$C597,FourthLecture!$C$4:$C$1000)+SUMIF(OtherSubjects!$B$4:$B$1000,$C597,OtherSubjects!$C$4:$C$1000)</f>
        <v>0</v>
      </c>
      <c r="S597" s="269">
        <f>SUMIF(Physics!$P$4:$P$1000,$C597,Physics!$Q$4:$Q$1000)+SUMIF(IITPhysics!$P$4:$P$1000,$C597,IITPhysics!$Q$4:$Q$1000)+SUMIF(Chem!$P$4:$P$1000,$C597,Chem!$Q$4:$Q$1000)+SUMIF(IITChem!$P$4:$P$1000,$C597,IITChem!$Q$4:$Q$1000)+SUMIF(Maths!$P$4:$P$1000,$C597,Maths!$Q$4:$Q$1000)+SUMIF(IITMaths!$P$4:$P$1000,$C597,IITMaths!$Q$4:$Q$1000)+SUMIF(Bio!$P$4:$P$1000,$C597,Bio!$Q$4:$Q$1000)+SUMIF(FourthLecture!$P$4:$P$1000,$C597,FourthLecture!$Q$4:$Q$1000)+SUMIF(OtherSubjects!$P$4:$P$1000,$C597,OtherSubjects!$Q$4:$Q$1000)</f>
        <v>0</v>
      </c>
    </row>
    <row r="598" spans="1:19">
      <c r="A598" s="239">
        <v>594</v>
      </c>
      <c r="B598" s="240" t="s">
        <v>836</v>
      </c>
      <c r="C598" s="240"/>
      <c r="D598" s="241"/>
      <c r="E598" s="241"/>
      <c r="F598" s="241"/>
      <c r="G598" s="241"/>
      <c r="H598" s="241"/>
      <c r="I598" s="241"/>
      <c r="J598" s="260"/>
      <c r="K598" s="241"/>
      <c r="L598" s="241"/>
      <c r="M598" s="241"/>
      <c r="N598" s="258"/>
      <c r="O598" s="240"/>
      <c r="P598" s="240"/>
      <c r="Q598" s="258"/>
      <c r="R598" s="274">
        <f>SUMIF(Physics!$B$4:$B$1000,$C598,Physics!$C$4:$C$1000)+SUMIF(IITPhysics!$B$4:$B$1000,$C598,IITPhysics!$C$4:$C$1000)+SUMIF(Chem!$B$4:$B$1000,$C598,Chem!$C$4:$C$1000)+SUMIF(IITChem!$B$4:$B$1000,$C598,IITChem!$C$4:$C$1000)+SUMIF(Maths!$B$4:$B$1000,$C598,Maths!$C$4:$C$1000)+SUMIF(IITMaths!$B$4:$B$1000,$C598,IITMaths!$C$4:$C$1000)+SUMIF(Bio!$B$4:$B$1000,$C598,Bio!$C$4:$C$1000)+SUMIF(FourthLecture!$B$4:$B$1000,$C598,FourthLecture!$C$4:$C$1000)+SUMIF(OtherSubjects!$B$4:$B$1000,$C598,OtherSubjects!$C$4:$C$1000)</f>
        <v>0</v>
      </c>
      <c r="S598" s="269">
        <f>SUMIF(Physics!$P$4:$P$1000,$C598,Physics!$Q$4:$Q$1000)+SUMIF(IITPhysics!$P$4:$P$1000,$C598,IITPhysics!$Q$4:$Q$1000)+SUMIF(Chem!$P$4:$P$1000,$C598,Chem!$Q$4:$Q$1000)+SUMIF(IITChem!$P$4:$P$1000,$C598,IITChem!$Q$4:$Q$1000)+SUMIF(Maths!$P$4:$P$1000,$C598,Maths!$Q$4:$Q$1000)+SUMIF(IITMaths!$P$4:$P$1000,$C598,IITMaths!$Q$4:$Q$1000)+SUMIF(Bio!$P$4:$P$1000,$C598,Bio!$Q$4:$Q$1000)+SUMIF(FourthLecture!$P$4:$P$1000,$C598,FourthLecture!$Q$4:$Q$1000)+SUMIF(OtherSubjects!$P$4:$P$1000,$C598,OtherSubjects!$Q$4:$Q$1000)</f>
        <v>0</v>
      </c>
    </row>
    <row r="599" spans="1:19">
      <c r="A599" s="239">
        <v>595</v>
      </c>
      <c r="B599" s="240" t="s">
        <v>837</v>
      </c>
      <c r="C599" s="240"/>
      <c r="D599" s="241"/>
      <c r="E599" s="241"/>
      <c r="F599" s="241"/>
      <c r="G599" s="241"/>
      <c r="H599" s="241"/>
      <c r="I599" s="241"/>
      <c r="J599" s="260"/>
      <c r="K599" s="241"/>
      <c r="L599" s="241"/>
      <c r="M599" s="241"/>
      <c r="N599" s="258"/>
      <c r="O599" s="240"/>
      <c r="P599" s="240"/>
      <c r="Q599" s="258"/>
      <c r="R599" s="274">
        <f>SUMIF(Physics!$B$4:$B$1000,$C599,Physics!$C$4:$C$1000)+SUMIF(IITPhysics!$B$4:$B$1000,$C599,IITPhysics!$C$4:$C$1000)+SUMIF(Chem!$B$4:$B$1000,$C599,Chem!$C$4:$C$1000)+SUMIF(IITChem!$B$4:$B$1000,$C599,IITChem!$C$4:$C$1000)+SUMIF(Maths!$B$4:$B$1000,$C599,Maths!$C$4:$C$1000)+SUMIF(IITMaths!$B$4:$B$1000,$C599,IITMaths!$C$4:$C$1000)+SUMIF(Bio!$B$4:$B$1000,$C599,Bio!$C$4:$C$1000)+SUMIF(FourthLecture!$B$4:$B$1000,$C599,FourthLecture!$C$4:$C$1000)+SUMIF(OtherSubjects!$B$4:$B$1000,$C599,OtherSubjects!$C$4:$C$1000)</f>
        <v>0</v>
      </c>
      <c r="S599" s="269">
        <f>SUMIF(Physics!$P$4:$P$1000,$C599,Physics!$Q$4:$Q$1000)+SUMIF(IITPhysics!$P$4:$P$1000,$C599,IITPhysics!$Q$4:$Q$1000)+SUMIF(Chem!$P$4:$P$1000,$C599,Chem!$Q$4:$Q$1000)+SUMIF(IITChem!$P$4:$P$1000,$C599,IITChem!$Q$4:$Q$1000)+SUMIF(Maths!$P$4:$P$1000,$C599,Maths!$Q$4:$Q$1000)+SUMIF(IITMaths!$P$4:$P$1000,$C599,IITMaths!$Q$4:$Q$1000)+SUMIF(Bio!$P$4:$P$1000,$C599,Bio!$Q$4:$Q$1000)+SUMIF(FourthLecture!$P$4:$P$1000,$C599,FourthLecture!$Q$4:$Q$1000)+SUMIF(OtherSubjects!$P$4:$P$1000,$C599,OtherSubjects!$Q$4:$Q$1000)</f>
        <v>0</v>
      </c>
    </row>
    <row r="600" spans="1:19">
      <c r="A600" s="239">
        <v>596</v>
      </c>
      <c r="B600" s="240" t="s">
        <v>838</v>
      </c>
      <c r="C600" s="240"/>
      <c r="D600" s="241"/>
      <c r="E600" s="241"/>
      <c r="F600" s="241"/>
      <c r="G600" s="241"/>
      <c r="H600" s="241"/>
      <c r="I600" s="241"/>
      <c r="J600" s="260"/>
      <c r="K600" s="241"/>
      <c r="L600" s="241"/>
      <c r="M600" s="241"/>
      <c r="N600" s="258"/>
      <c r="O600" s="240"/>
      <c r="P600" s="240"/>
      <c r="Q600" s="258"/>
      <c r="R600" s="274">
        <f>SUMIF(Physics!$B$4:$B$1000,$C600,Physics!$C$4:$C$1000)+SUMIF(IITPhysics!$B$4:$B$1000,$C600,IITPhysics!$C$4:$C$1000)+SUMIF(Chem!$B$4:$B$1000,$C600,Chem!$C$4:$C$1000)+SUMIF(IITChem!$B$4:$B$1000,$C600,IITChem!$C$4:$C$1000)+SUMIF(Maths!$B$4:$B$1000,$C600,Maths!$C$4:$C$1000)+SUMIF(IITMaths!$B$4:$B$1000,$C600,IITMaths!$C$4:$C$1000)+SUMIF(Bio!$B$4:$B$1000,$C600,Bio!$C$4:$C$1000)+SUMIF(FourthLecture!$B$4:$B$1000,$C600,FourthLecture!$C$4:$C$1000)+SUMIF(OtherSubjects!$B$4:$B$1000,$C600,OtherSubjects!$C$4:$C$1000)</f>
        <v>0</v>
      </c>
      <c r="S600" s="269">
        <f>SUMIF(Physics!$P$4:$P$1000,$C600,Physics!$Q$4:$Q$1000)+SUMIF(IITPhysics!$P$4:$P$1000,$C600,IITPhysics!$Q$4:$Q$1000)+SUMIF(Chem!$P$4:$P$1000,$C600,Chem!$Q$4:$Q$1000)+SUMIF(IITChem!$P$4:$P$1000,$C600,IITChem!$Q$4:$Q$1000)+SUMIF(Maths!$P$4:$P$1000,$C600,Maths!$Q$4:$Q$1000)+SUMIF(IITMaths!$P$4:$P$1000,$C600,IITMaths!$Q$4:$Q$1000)+SUMIF(Bio!$P$4:$P$1000,$C600,Bio!$Q$4:$Q$1000)+SUMIF(FourthLecture!$P$4:$P$1000,$C600,FourthLecture!$Q$4:$Q$1000)+SUMIF(OtherSubjects!$P$4:$P$1000,$C600,OtherSubjects!$Q$4:$Q$1000)</f>
        <v>0</v>
      </c>
    </row>
    <row r="601" spans="1:19">
      <c r="A601" s="239">
        <v>597</v>
      </c>
      <c r="B601" s="240" t="s">
        <v>839</v>
      </c>
      <c r="C601" s="240"/>
      <c r="D601" s="241"/>
      <c r="E601" s="241"/>
      <c r="F601" s="241"/>
      <c r="G601" s="241"/>
      <c r="H601" s="241"/>
      <c r="I601" s="241"/>
      <c r="J601" s="260"/>
      <c r="K601" s="241"/>
      <c r="L601" s="241"/>
      <c r="M601" s="241"/>
      <c r="N601" s="258"/>
      <c r="O601" s="240"/>
      <c r="P601" s="240"/>
      <c r="Q601" s="258"/>
      <c r="R601" s="274">
        <f>SUMIF(Physics!$B$4:$B$1000,$C601,Physics!$C$4:$C$1000)+SUMIF(IITPhysics!$B$4:$B$1000,$C601,IITPhysics!$C$4:$C$1000)+SUMIF(Chem!$B$4:$B$1000,$C601,Chem!$C$4:$C$1000)+SUMIF(IITChem!$B$4:$B$1000,$C601,IITChem!$C$4:$C$1000)+SUMIF(Maths!$B$4:$B$1000,$C601,Maths!$C$4:$C$1000)+SUMIF(IITMaths!$B$4:$B$1000,$C601,IITMaths!$C$4:$C$1000)+SUMIF(Bio!$B$4:$B$1000,$C601,Bio!$C$4:$C$1000)+SUMIF(FourthLecture!$B$4:$B$1000,$C601,FourthLecture!$C$4:$C$1000)+SUMIF(OtherSubjects!$B$4:$B$1000,$C601,OtherSubjects!$C$4:$C$1000)</f>
        <v>0</v>
      </c>
      <c r="S601" s="269">
        <f>SUMIF(Physics!$P$4:$P$1000,$C601,Physics!$Q$4:$Q$1000)+SUMIF(IITPhysics!$P$4:$P$1000,$C601,IITPhysics!$Q$4:$Q$1000)+SUMIF(Chem!$P$4:$P$1000,$C601,Chem!$Q$4:$Q$1000)+SUMIF(IITChem!$P$4:$P$1000,$C601,IITChem!$Q$4:$Q$1000)+SUMIF(Maths!$P$4:$P$1000,$C601,Maths!$Q$4:$Q$1000)+SUMIF(IITMaths!$P$4:$P$1000,$C601,IITMaths!$Q$4:$Q$1000)+SUMIF(Bio!$P$4:$P$1000,$C601,Bio!$Q$4:$Q$1000)+SUMIF(FourthLecture!$P$4:$P$1000,$C601,FourthLecture!$Q$4:$Q$1000)+SUMIF(OtherSubjects!$P$4:$P$1000,$C601,OtherSubjects!$Q$4:$Q$1000)</f>
        <v>0</v>
      </c>
    </row>
    <row r="602" spans="1:19">
      <c r="A602" s="239">
        <v>598</v>
      </c>
      <c r="B602" s="240" t="s">
        <v>840</v>
      </c>
      <c r="C602" s="240"/>
      <c r="D602" s="241"/>
      <c r="E602" s="241"/>
      <c r="F602" s="241"/>
      <c r="G602" s="241"/>
      <c r="H602" s="241"/>
      <c r="I602" s="241"/>
      <c r="J602" s="260"/>
      <c r="K602" s="241"/>
      <c r="L602" s="241"/>
      <c r="M602" s="241"/>
      <c r="N602" s="258"/>
      <c r="O602" s="240"/>
      <c r="P602" s="240"/>
      <c r="Q602" s="258"/>
      <c r="R602" s="274">
        <f>SUMIF(Physics!$B$4:$B$1000,$C602,Physics!$C$4:$C$1000)+SUMIF(IITPhysics!$B$4:$B$1000,$C602,IITPhysics!$C$4:$C$1000)+SUMIF(Chem!$B$4:$B$1000,$C602,Chem!$C$4:$C$1000)+SUMIF(IITChem!$B$4:$B$1000,$C602,IITChem!$C$4:$C$1000)+SUMIF(Maths!$B$4:$B$1000,$C602,Maths!$C$4:$C$1000)+SUMIF(IITMaths!$B$4:$B$1000,$C602,IITMaths!$C$4:$C$1000)+SUMIF(Bio!$B$4:$B$1000,$C602,Bio!$C$4:$C$1000)+SUMIF(FourthLecture!$B$4:$B$1000,$C602,FourthLecture!$C$4:$C$1000)+SUMIF(OtherSubjects!$B$4:$B$1000,$C602,OtherSubjects!$C$4:$C$1000)</f>
        <v>0</v>
      </c>
      <c r="S602" s="269">
        <f>SUMIF(Physics!$P$4:$P$1000,$C602,Physics!$Q$4:$Q$1000)+SUMIF(IITPhysics!$P$4:$P$1000,$C602,IITPhysics!$Q$4:$Q$1000)+SUMIF(Chem!$P$4:$P$1000,$C602,Chem!$Q$4:$Q$1000)+SUMIF(IITChem!$P$4:$P$1000,$C602,IITChem!$Q$4:$Q$1000)+SUMIF(Maths!$P$4:$P$1000,$C602,Maths!$Q$4:$Q$1000)+SUMIF(IITMaths!$P$4:$P$1000,$C602,IITMaths!$Q$4:$Q$1000)+SUMIF(Bio!$P$4:$P$1000,$C602,Bio!$Q$4:$Q$1000)+SUMIF(FourthLecture!$P$4:$P$1000,$C602,FourthLecture!$Q$4:$Q$1000)+SUMIF(OtherSubjects!$P$4:$P$1000,$C602,OtherSubjects!$Q$4:$Q$1000)</f>
        <v>0</v>
      </c>
    </row>
    <row r="603" spans="1:19">
      <c r="A603" s="239">
        <v>599</v>
      </c>
      <c r="B603" s="240" t="s">
        <v>841</v>
      </c>
      <c r="C603" s="240"/>
      <c r="D603" s="241"/>
      <c r="E603" s="241"/>
      <c r="F603" s="241"/>
      <c r="G603" s="241"/>
      <c r="H603" s="241"/>
      <c r="I603" s="241"/>
      <c r="J603" s="260"/>
      <c r="K603" s="241"/>
      <c r="L603" s="241"/>
      <c r="M603" s="241"/>
      <c r="N603" s="258"/>
      <c r="O603" s="240"/>
      <c r="P603" s="240"/>
      <c r="Q603" s="258"/>
      <c r="R603" s="274">
        <f>SUMIF(Physics!$B$4:$B$1000,$C603,Physics!$C$4:$C$1000)+SUMIF(IITPhysics!$B$4:$B$1000,$C603,IITPhysics!$C$4:$C$1000)+SUMIF(Chem!$B$4:$B$1000,$C603,Chem!$C$4:$C$1000)+SUMIF(IITChem!$B$4:$B$1000,$C603,IITChem!$C$4:$C$1000)+SUMIF(Maths!$B$4:$B$1000,$C603,Maths!$C$4:$C$1000)+SUMIF(IITMaths!$B$4:$B$1000,$C603,IITMaths!$C$4:$C$1000)+SUMIF(Bio!$B$4:$B$1000,$C603,Bio!$C$4:$C$1000)+SUMIF(FourthLecture!$B$4:$B$1000,$C603,FourthLecture!$C$4:$C$1000)+SUMIF(OtherSubjects!$B$4:$B$1000,$C603,OtherSubjects!$C$4:$C$1000)</f>
        <v>0</v>
      </c>
      <c r="S603" s="269">
        <f>SUMIF(Physics!$P$4:$P$1000,$C603,Physics!$Q$4:$Q$1000)+SUMIF(IITPhysics!$P$4:$P$1000,$C603,IITPhysics!$Q$4:$Q$1000)+SUMIF(Chem!$P$4:$P$1000,$C603,Chem!$Q$4:$Q$1000)+SUMIF(IITChem!$P$4:$P$1000,$C603,IITChem!$Q$4:$Q$1000)+SUMIF(Maths!$P$4:$P$1000,$C603,Maths!$Q$4:$Q$1000)+SUMIF(IITMaths!$P$4:$P$1000,$C603,IITMaths!$Q$4:$Q$1000)+SUMIF(Bio!$P$4:$P$1000,$C603,Bio!$Q$4:$Q$1000)+SUMIF(FourthLecture!$P$4:$P$1000,$C603,FourthLecture!$Q$4:$Q$1000)+SUMIF(OtherSubjects!$P$4:$P$1000,$C603,OtherSubjects!$Q$4:$Q$1000)</f>
        <v>0</v>
      </c>
    </row>
    <row r="604" spans="1:19">
      <c r="A604" s="239">
        <v>600</v>
      </c>
      <c r="B604" s="240" t="s">
        <v>842</v>
      </c>
      <c r="C604" s="240"/>
      <c r="D604" s="241"/>
      <c r="E604" s="241"/>
      <c r="F604" s="241"/>
      <c r="G604" s="241"/>
      <c r="H604" s="241"/>
      <c r="I604" s="241"/>
      <c r="J604" s="260"/>
      <c r="K604" s="241"/>
      <c r="L604" s="241"/>
      <c r="M604" s="241"/>
      <c r="N604" s="258"/>
      <c r="O604" s="240"/>
      <c r="P604" s="240"/>
      <c r="Q604" s="258"/>
      <c r="R604" s="274">
        <f>SUMIF(Physics!$B$4:$B$1000,$C604,Physics!$C$4:$C$1000)+SUMIF(IITPhysics!$B$4:$B$1000,$C604,IITPhysics!$C$4:$C$1000)+SUMIF(Chem!$B$4:$B$1000,$C604,Chem!$C$4:$C$1000)+SUMIF(IITChem!$B$4:$B$1000,$C604,IITChem!$C$4:$C$1000)+SUMIF(Maths!$B$4:$B$1000,$C604,Maths!$C$4:$C$1000)+SUMIF(IITMaths!$B$4:$B$1000,$C604,IITMaths!$C$4:$C$1000)+SUMIF(Bio!$B$4:$B$1000,$C604,Bio!$C$4:$C$1000)+SUMIF(FourthLecture!$B$4:$B$1000,$C604,FourthLecture!$C$4:$C$1000)+SUMIF(OtherSubjects!$B$4:$B$1000,$C604,OtherSubjects!$C$4:$C$1000)</f>
        <v>0</v>
      </c>
      <c r="S604" s="269">
        <f>SUMIF(Physics!$P$4:$P$1000,$C604,Physics!$Q$4:$Q$1000)+SUMIF(IITPhysics!$P$4:$P$1000,$C604,IITPhysics!$Q$4:$Q$1000)+SUMIF(Chem!$P$4:$P$1000,$C604,Chem!$Q$4:$Q$1000)+SUMIF(IITChem!$P$4:$P$1000,$C604,IITChem!$Q$4:$Q$1000)+SUMIF(Maths!$P$4:$P$1000,$C604,Maths!$Q$4:$Q$1000)+SUMIF(IITMaths!$P$4:$P$1000,$C604,IITMaths!$Q$4:$Q$1000)+SUMIF(Bio!$P$4:$P$1000,$C604,Bio!$Q$4:$Q$1000)+SUMIF(FourthLecture!$P$4:$P$1000,$C604,FourthLecture!$Q$4:$Q$1000)+SUMIF(OtherSubjects!$P$4:$P$1000,$C604,OtherSubjects!$Q$4:$Q$1000)</f>
        <v>0</v>
      </c>
    </row>
    <row r="605" spans="1:19">
      <c r="A605" s="239">
        <v>601</v>
      </c>
      <c r="B605" s="240" t="s">
        <v>843</v>
      </c>
      <c r="C605" s="240"/>
      <c r="D605" s="241"/>
      <c r="E605" s="241"/>
      <c r="F605" s="241"/>
      <c r="G605" s="241"/>
      <c r="H605" s="241"/>
      <c r="I605" s="241"/>
      <c r="J605" s="260"/>
      <c r="K605" s="241"/>
      <c r="L605" s="241"/>
      <c r="M605" s="241"/>
      <c r="N605" s="258"/>
      <c r="O605" s="240"/>
      <c r="P605" s="240"/>
      <c r="Q605" s="258"/>
      <c r="R605" s="274">
        <f>SUMIF(Physics!$B$4:$B$1000,$C605,Physics!$C$4:$C$1000)+SUMIF(IITPhysics!$B$4:$B$1000,$C605,IITPhysics!$C$4:$C$1000)+SUMIF(Chem!$B$4:$B$1000,$C605,Chem!$C$4:$C$1000)+SUMIF(IITChem!$B$4:$B$1000,$C605,IITChem!$C$4:$C$1000)+SUMIF(Maths!$B$4:$B$1000,$C605,Maths!$C$4:$C$1000)+SUMIF(IITMaths!$B$4:$B$1000,$C605,IITMaths!$C$4:$C$1000)+SUMIF(Bio!$B$4:$B$1000,$C605,Bio!$C$4:$C$1000)+SUMIF(FourthLecture!$B$4:$B$1000,$C605,FourthLecture!$C$4:$C$1000)+SUMIF(OtherSubjects!$B$4:$B$1000,$C605,OtherSubjects!$C$4:$C$1000)</f>
        <v>0</v>
      </c>
      <c r="S605" s="269">
        <f>SUMIF(Physics!$P$4:$P$1000,$C605,Physics!$Q$4:$Q$1000)+SUMIF(IITPhysics!$P$4:$P$1000,$C605,IITPhysics!$Q$4:$Q$1000)+SUMIF(Chem!$P$4:$P$1000,$C605,Chem!$Q$4:$Q$1000)+SUMIF(IITChem!$P$4:$P$1000,$C605,IITChem!$Q$4:$Q$1000)+SUMIF(Maths!$P$4:$P$1000,$C605,Maths!$Q$4:$Q$1000)+SUMIF(IITMaths!$P$4:$P$1000,$C605,IITMaths!$Q$4:$Q$1000)+SUMIF(Bio!$P$4:$P$1000,$C605,Bio!$Q$4:$Q$1000)+SUMIF(FourthLecture!$P$4:$P$1000,$C605,FourthLecture!$Q$4:$Q$1000)+SUMIF(OtherSubjects!$P$4:$P$1000,$C605,OtherSubjects!$Q$4:$Q$1000)</f>
        <v>0</v>
      </c>
    </row>
    <row r="606" spans="1:19">
      <c r="A606" s="239">
        <v>602</v>
      </c>
      <c r="B606" s="240" t="s">
        <v>844</v>
      </c>
      <c r="C606" s="240"/>
      <c r="D606" s="241"/>
      <c r="E606" s="241"/>
      <c r="F606" s="241"/>
      <c r="G606" s="241"/>
      <c r="H606" s="241"/>
      <c r="I606" s="241"/>
      <c r="J606" s="260"/>
      <c r="K606" s="241"/>
      <c r="L606" s="241"/>
      <c r="M606" s="241"/>
      <c r="N606" s="258"/>
      <c r="O606" s="240"/>
      <c r="P606" s="240"/>
      <c r="Q606" s="258"/>
      <c r="R606" s="274">
        <f>SUMIF(Physics!$B$4:$B$1000,$C606,Physics!$C$4:$C$1000)+SUMIF(IITPhysics!$B$4:$B$1000,$C606,IITPhysics!$C$4:$C$1000)+SUMIF(Chem!$B$4:$B$1000,$C606,Chem!$C$4:$C$1000)+SUMIF(IITChem!$B$4:$B$1000,$C606,IITChem!$C$4:$C$1000)+SUMIF(Maths!$B$4:$B$1000,$C606,Maths!$C$4:$C$1000)+SUMIF(IITMaths!$B$4:$B$1000,$C606,IITMaths!$C$4:$C$1000)+SUMIF(Bio!$B$4:$B$1000,$C606,Bio!$C$4:$C$1000)+SUMIF(FourthLecture!$B$4:$B$1000,$C606,FourthLecture!$C$4:$C$1000)+SUMIF(OtherSubjects!$B$4:$B$1000,$C606,OtherSubjects!$C$4:$C$1000)</f>
        <v>0</v>
      </c>
      <c r="S606" s="269">
        <f>SUMIF(Physics!$P$4:$P$1000,$C606,Physics!$Q$4:$Q$1000)+SUMIF(IITPhysics!$P$4:$P$1000,$C606,IITPhysics!$Q$4:$Q$1000)+SUMIF(Chem!$P$4:$P$1000,$C606,Chem!$Q$4:$Q$1000)+SUMIF(IITChem!$P$4:$P$1000,$C606,IITChem!$Q$4:$Q$1000)+SUMIF(Maths!$P$4:$P$1000,$C606,Maths!$Q$4:$Q$1000)+SUMIF(IITMaths!$P$4:$P$1000,$C606,IITMaths!$Q$4:$Q$1000)+SUMIF(Bio!$P$4:$P$1000,$C606,Bio!$Q$4:$Q$1000)+SUMIF(FourthLecture!$P$4:$P$1000,$C606,FourthLecture!$Q$4:$Q$1000)+SUMIF(OtherSubjects!$P$4:$P$1000,$C606,OtherSubjects!$Q$4:$Q$1000)</f>
        <v>0</v>
      </c>
    </row>
    <row r="607" spans="1:19">
      <c r="A607" s="239">
        <v>603</v>
      </c>
      <c r="B607" s="240" t="s">
        <v>845</v>
      </c>
      <c r="C607" s="240"/>
      <c r="D607" s="241"/>
      <c r="E607" s="241"/>
      <c r="F607" s="241"/>
      <c r="G607" s="241"/>
      <c r="H607" s="241"/>
      <c r="I607" s="241"/>
      <c r="J607" s="260"/>
      <c r="K607" s="241"/>
      <c r="L607" s="241"/>
      <c r="M607" s="241"/>
      <c r="N607" s="258"/>
      <c r="O607" s="240"/>
      <c r="P607" s="240"/>
      <c r="Q607" s="258"/>
      <c r="R607" s="274">
        <f>SUMIF(Physics!$B$4:$B$1000,$C607,Physics!$C$4:$C$1000)+SUMIF(IITPhysics!$B$4:$B$1000,$C607,IITPhysics!$C$4:$C$1000)+SUMIF(Chem!$B$4:$B$1000,$C607,Chem!$C$4:$C$1000)+SUMIF(IITChem!$B$4:$B$1000,$C607,IITChem!$C$4:$C$1000)+SUMIF(Maths!$B$4:$B$1000,$C607,Maths!$C$4:$C$1000)+SUMIF(IITMaths!$B$4:$B$1000,$C607,IITMaths!$C$4:$C$1000)+SUMIF(Bio!$B$4:$B$1000,$C607,Bio!$C$4:$C$1000)+SUMIF(FourthLecture!$B$4:$B$1000,$C607,FourthLecture!$C$4:$C$1000)+SUMIF(OtherSubjects!$B$4:$B$1000,$C607,OtherSubjects!$C$4:$C$1000)</f>
        <v>0</v>
      </c>
      <c r="S607" s="269">
        <f>SUMIF(Physics!$P$4:$P$1000,$C607,Physics!$Q$4:$Q$1000)+SUMIF(IITPhysics!$P$4:$P$1000,$C607,IITPhysics!$Q$4:$Q$1000)+SUMIF(Chem!$P$4:$P$1000,$C607,Chem!$Q$4:$Q$1000)+SUMIF(IITChem!$P$4:$P$1000,$C607,IITChem!$Q$4:$Q$1000)+SUMIF(Maths!$P$4:$P$1000,$C607,Maths!$Q$4:$Q$1000)+SUMIF(IITMaths!$P$4:$P$1000,$C607,IITMaths!$Q$4:$Q$1000)+SUMIF(Bio!$P$4:$P$1000,$C607,Bio!$Q$4:$Q$1000)+SUMIF(FourthLecture!$P$4:$P$1000,$C607,FourthLecture!$Q$4:$Q$1000)+SUMIF(OtherSubjects!$P$4:$P$1000,$C607,OtherSubjects!$Q$4:$Q$1000)</f>
        <v>0</v>
      </c>
    </row>
    <row r="608" spans="1:19">
      <c r="A608" s="239">
        <v>604</v>
      </c>
      <c r="B608" s="240" t="s">
        <v>846</v>
      </c>
      <c r="C608" s="240"/>
      <c r="D608" s="241"/>
      <c r="E608" s="241"/>
      <c r="F608" s="241"/>
      <c r="G608" s="241"/>
      <c r="H608" s="241"/>
      <c r="I608" s="241"/>
      <c r="J608" s="260"/>
      <c r="K608" s="241"/>
      <c r="L608" s="241"/>
      <c r="M608" s="241"/>
      <c r="N608" s="258"/>
      <c r="O608" s="240"/>
      <c r="P608" s="240"/>
      <c r="Q608" s="258"/>
      <c r="R608" s="274">
        <f>SUMIF(Physics!$B$4:$B$1000,$C608,Physics!$C$4:$C$1000)+SUMIF(IITPhysics!$B$4:$B$1000,$C608,IITPhysics!$C$4:$C$1000)+SUMIF(Chem!$B$4:$B$1000,$C608,Chem!$C$4:$C$1000)+SUMIF(IITChem!$B$4:$B$1000,$C608,IITChem!$C$4:$C$1000)+SUMIF(Maths!$B$4:$B$1000,$C608,Maths!$C$4:$C$1000)+SUMIF(IITMaths!$B$4:$B$1000,$C608,IITMaths!$C$4:$C$1000)+SUMIF(Bio!$B$4:$B$1000,$C608,Bio!$C$4:$C$1000)+SUMIF(FourthLecture!$B$4:$B$1000,$C608,FourthLecture!$C$4:$C$1000)+SUMIF(OtherSubjects!$B$4:$B$1000,$C608,OtherSubjects!$C$4:$C$1000)</f>
        <v>0</v>
      </c>
      <c r="S608" s="269">
        <f>SUMIF(Physics!$P$4:$P$1000,$C608,Physics!$Q$4:$Q$1000)+SUMIF(IITPhysics!$P$4:$P$1000,$C608,IITPhysics!$Q$4:$Q$1000)+SUMIF(Chem!$P$4:$P$1000,$C608,Chem!$Q$4:$Q$1000)+SUMIF(IITChem!$P$4:$P$1000,$C608,IITChem!$Q$4:$Q$1000)+SUMIF(Maths!$P$4:$P$1000,$C608,Maths!$Q$4:$Q$1000)+SUMIF(IITMaths!$P$4:$P$1000,$C608,IITMaths!$Q$4:$Q$1000)+SUMIF(Bio!$P$4:$P$1000,$C608,Bio!$Q$4:$Q$1000)+SUMIF(FourthLecture!$P$4:$P$1000,$C608,FourthLecture!$Q$4:$Q$1000)+SUMIF(OtherSubjects!$P$4:$P$1000,$C608,OtherSubjects!$Q$4:$Q$1000)</f>
        <v>0</v>
      </c>
    </row>
    <row r="609" spans="1:19">
      <c r="A609" s="239">
        <v>605</v>
      </c>
      <c r="B609" s="240" t="s">
        <v>847</v>
      </c>
      <c r="C609" s="240"/>
      <c r="D609" s="241"/>
      <c r="E609" s="241"/>
      <c r="F609" s="241"/>
      <c r="G609" s="241"/>
      <c r="H609" s="241"/>
      <c r="I609" s="241"/>
      <c r="J609" s="260"/>
      <c r="K609" s="241"/>
      <c r="L609" s="241"/>
      <c r="M609" s="241"/>
      <c r="N609" s="258"/>
      <c r="O609" s="240"/>
      <c r="P609" s="240"/>
      <c r="Q609" s="258"/>
      <c r="R609" s="274">
        <f>SUMIF(Physics!$B$4:$B$1000,$C609,Physics!$C$4:$C$1000)+SUMIF(IITPhysics!$B$4:$B$1000,$C609,IITPhysics!$C$4:$C$1000)+SUMIF(Chem!$B$4:$B$1000,$C609,Chem!$C$4:$C$1000)+SUMIF(IITChem!$B$4:$B$1000,$C609,IITChem!$C$4:$C$1000)+SUMIF(Maths!$B$4:$B$1000,$C609,Maths!$C$4:$C$1000)+SUMIF(IITMaths!$B$4:$B$1000,$C609,IITMaths!$C$4:$C$1000)+SUMIF(Bio!$B$4:$B$1000,$C609,Bio!$C$4:$C$1000)+SUMIF(FourthLecture!$B$4:$B$1000,$C609,FourthLecture!$C$4:$C$1000)+SUMIF(OtherSubjects!$B$4:$B$1000,$C609,OtherSubjects!$C$4:$C$1000)</f>
        <v>0</v>
      </c>
      <c r="S609" s="269">
        <f>SUMIF(Physics!$P$4:$P$1000,$C609,Physics!$Q$4:$Q$1000)+SUMIF(IITPhysics!$P$4:$P$1000,$C609,IITPhysics!$Q$4:$Q$1000)+SUMIF(Chem!$P$4:$P$1000,$C609,Chem!$Q$4:$Q$1000)+SUMIF(IITChem!$P$4:$P$1000,$C609,IITChem!$Q$4:$Q$1000)+SUMIF(Maths!$P$4:$P$1000,$C609,Maths!$Q$4:$Q$1000)+SUMIF(IITMaths!$P$4:$P$1000,$C609,IITMaths!$Q$4:$Q$1000)+SUMIF(Bio!$P$4:$P$1000,$C609,Bio!$Q$4:$Q$1000)+SUMIF(FourthLecture!$P$4:$P$1000,$C609,FourthLecture!$Q$4:$Q$1000)+SUMIF(OtherSubjects!$P$4:$P$1000,$C609,OtherSubjects!$Q$4:$Q$1000)</f>
        <v>0</v>
      </c>
    </row>
    <row r="610" spans="1:19">
      <c r="A610" s="239">
        <v>606</v>
      </c>
      <c r="B610" s="240" t="s">
        <v>848</v>
      </c>
      <c r="C610" s="240"/>
      <c r="D610" s="241"/>
      <c r="E610" s="241"/>
      <c r="F610" s="241"/>
      <c r="G610" s="241"/>
      <c r="H610" s="241"/>
      <c r="I610" s="241"/>
      <c r="J610" s="260"/>
      <c r="K610" s="241"/>
      <c r="L610" s="241"/>
      <c r="M610" s="241"/>
      <c r="N610" s="258"/>
      <c r="O610" s="240"/>
      <c r="P610" s="240"/>
      <c r="Q610" s="258"/>
      <c r="R610" s="274">
        <f>SUMIF(Physics!$B$4:$B$1000,$C610,Physics!$C$4:$C$1000)+SUMIF(IITPhysics!$B$4:$B$1000,$C610,IITPhysics!$C$4:$C$1000)+SUMIF(Chem!$B$4:$B$1000,$C610,Chem!$C$4:$C$1000)+SUMIF(IITChem!$B$4:$B$1000,$C610,IITChem!$C$4:$C$1000)+SUMIF(Maths!$B$4:$B$1000,$C610,Maths!$C$4:$C$1000)+SUMIF(IITMaths!$B$4:$B$1000,$C610,IITMaths!$C$4:$C$1000)+SUMIF(Bio!$B$4:$B$1000,$C610,Bio!$C$4:$C$1000)+SUMIF(FourthLecture!$B$4:$B$1000,$C610,FourthLecture!$C$4:$C$1000)+SUMIF(OtherSubjects!$B$4:$B$1000,$C610,OtherSubjects!$C$4:$C$1000)</f>
        <v>0</v>
      </c>
      <c r="S610" s="269">
        <f>SUMIF(Physics!$P$4:$P$1000,$C610,Physics!$Q$4:$Q$1000)+SUMIF(IITPhysics!$P$4:$P$1000,$C610,IITPhysics!$Q$4:$Q$1000)+SUMIF(Chem!$P$4:$P$1000,$C610,Chem!$Q$4:$Q$1000)+SUMIF(IITChem!$P$4:$P$1000,$C610,IITChem!$Q$4:$Q$1000)+SUMIF(Maths!$P$4:$P$1000,$C610,Maths!$Q$4:$Q$1000)+SUMIF(IITMaths!$P$4:$P$1000,$C610,IITMaths!$Q$4:$Q$1000)+SUMIF(Bio!$P$4:$P$1000,$C610,Bio!$Q$4:$Q$1000)+SUMIF(FourthLecture!$P$4:$P$1000,$C610,FourthLecture!$Q$4:$Q$1000)+SUMIF(OtherSubjects!$P$4:$P$1000,$C610,OtherSubjects!$Q$4:$Q$1000)</f>
        <v>0</v>
      </c>
    </row>
    <row r="611" spans="1:19">
      <c r="A611" s="239">
        <v>607</v>
      </c>
      <c r="B611" s="240" t="s">
        <v>849</v>
      </c>
      <c r="C611" s="240"/>
      <c r="D611" s="241"/>
      <c r="E611" s="241"/>
      <c r="F611" s="241"/>
      <c r="G611" s="241"/>
      <c r="H611" s="241"/>
      <c r="I611" s="241"/>
      <c r="J611" s="260"/>
      <c r="K611" s="241"/>
      <c r="L611" s="241"/>
      <c r="M611" s="241"/>
      <c r="N611" s="258"/>
      <c r="O611" s="240"/>
      <c r="P611" s="240"/>
      <c r="Q611" s="258"/>
      <c r="R611" s="274">
        <f>SUMIF(Physics!$B$4:$B$1000,$C611,Physics!$C$4:$C$1000)+SUMIF(IITPhysics!$B$4:$B$1000,$C611,IITPhysics!$C$4:$C$1000)+SUMIF(Chem!$B$4:$B$1000,$C611,Chem!$C$4:$C$1000)+SUMIF(IITChem!$B$4:$B$1000,$C611,IITChem!$C$4:$C$1000)+SUMIF(Maths!$B$4:$B$1000,$C611,Maths!$C$4:$C$1000)+SUMIF(IITMaths!$B$4:$B$1000,$C611,IITMaths!$C$4:$C$1000)+SUMIF(Bio!$B$4:$B$1000,$C611,Bio!$C$4:$C$1000)+SUMIF(FourthLecture!$B$4:$B$1000,$C611,FourthLecture!$C$4:$C$1000)+SUMIF(OtherSubjects!$B$4:$B$1000,$C611,OtherSubjects!$C$4:$C$1000)</f>
        <v>0</v>
      </c>
      <c r="S611" s="269">
        <f>SUMIF(Physics!$P$4:$P$1000,$C611,Physics!$Q$4:$Q$1000)+SUMIF(IITPhysics!$P$4:$P$1000,$C611,IITPhysics!$Q$4:$Q$1000)+SUMIF(Chem!$P$4:$P$1000,$C611,Chem!$Q$4:$Q$1000)+SUMIF(IITChem!$P$4:$P$1000,$C611,IITChem!$Q$4:$Q$1000)+SUMIF(Maths!$P$4:$P$1000,$C611,Maths!$Q$4:$Q$1000)+SUMIF(IITMaths!$P$4:$P$1000,$C611,IITMaths!$Q$4:$Q$1000)+SUMIF(Bio!$P$4:$P$1000,$C611,Bio!$Q$4:$Q$1000)+SUMIF(FourthLecture!$P$4:$P$1000,$C611,FourthLecture!$Q$4:$Q$1000)+SUMIF(OtherSubjects!$P$4:$P$1000,$C611,OtherSubjects!$Q$4:$Q$1000)</f>
        <v>0</v>
      </c>
    </row>
    <row r="612" spans="1:19">
      <c r="A612" s="239">
        <v>608</v>
      </c>
      <c r="B612" s="240" t="s">
        <v>850</v>
      </c>
      <c r="C612" s="240"/>
      <c r="D612" s="241"/>
      <c r="E612" s="241"/>
      <c r="F612" s="241"/>
      <c r="G612" s="241"/>
      <c r="H612" s="241"/>
      <c r="I612" s="241"/>
      <c r="J612" s="260"/>
      <c r="K612" s="241"/>
      <c r="L612" s="241"/>
      <c r="M612" s="241"/>
      <c r="N612" s="258"/>
      <c r="O612" s="240"/>
      <c r="P612" s="240"/>
      <c r="Q612" s="258"/>
      <c r="R612" s="274">
        <f>SUMIF(Physics!$B$4:$B$1000,$C612,Physics!$C$4:$C$1000)+SUMIF(IITPhysics!$B$4:$B$1000,$C612,IITPhysics!$C$4:$C$1000)+SUMIF(Chem!$B$4:$B$1000,$C612,Chem!$C$4:$C$1000)+SUMIF(IITChem!$B$4:$B$1000,$C612,IITChem!$C$4:$C$1000)+SUMIF(Maths!$B$4:$B$1000,$C612,Maths!$C$4:$C$1000)+SUMIF(IITMaths!$B$4:$B$1000,$C612,IITMaths!$C$4:$C$1000)+SUMIF(Bio!$B$4:$B$1000,$C612,Bio!$C$4:$C$1000)+SUMIF(FourthLecture!$B$4:$B$1000,$C612,FourthLecture!$C$4:$C$1000)+SUMIF(OtherSubjects!$B$4:$B$1000,$C612,OtherSubjects!$C$4:$C$1000)</f>
        <v>0</v>
      </c>
      <c r="S612" s="269">
        <f>SUMIF(Physics!$P$4:$P$1000,$C612,Physics!$Q$4:$Q$1000)+SUMIF(IITPhysics!$P$4:$P$1000,$C612,IITPhysics!$Q$4:$Q$1000)+SUMIF(Chem!$P$4:$P$1000,$C612,Chem!$Q$4:$Q$1000)+SUMIF(IITChem!$P$4:$P$1000,$C612,IITChem!$Q$4:$Q$1000)+SUMIF(Maths!$P$4:$P$1000,$C612,Maths!$Q$4:$Q$1000)+SUMIF(IITMaths!$P$4:$P$1000,$C612,IITMaths!$Q$4:$Q$1000)+SUMIF(Bio!$P$4:$P$1000,$C612,Bio!$Q$4:$Q$1000)+SUMIF(FourthLecture!$P$4:$P$1000,$C612,FourthLecture!$Q$4:$Q$1000)+SUMIF(OtherSubjects!$P$4:$P$1000,$C612,OtherSubjects!$Q$4:$Q$1000)</f>
        <v>0</v>
      </c>
    </row>
    <row r="613" spans="1:19">
      <c r="A613" s="239">
        <v>609</v>
      </c>
      <c r="B613" s="240" t="s">
        <v>851</v>
      </c>
      <c r="C613" s="240"/>
      <c r="D613" s="241"/>
      <c r="E613" s="241"/>
      <c r="F613" s="241"/>
      <c r="G613" s="241"/>
      <c r="H613" s="241"/>
      <c r="I613" s="241"/>
      <c r="J613" s="260"/>
      <c r="K613" s="241"/>
      <c r="L613" s="241"/>
      <c r="M613" s="241"/>
      <c r="N613" s="258"/>
      <c r="O613" s="240"/>
      <c r="P613" s="240"/>
      <c r="Q613" s="258"/>
      <c r="R613" s="274">
        <f>SUMIF(Physics!$B$4:$B$1000,$C613,Physics!$C$4:$C$1000)+SUMIF(IITPhysics!$B$4:$B$1000,$C613,IITPhysics!$C$4:$C$1000)+SUMIF(Chem!$B$4:$B$1000,$C613,Chem!$C$4:$C$1000)+SUMIF(IITChem!$B$4:$B$1000,$C613,IITChem!$C$4:$C$1000)+SUMIF(Maths!$B$4:$B$1000,$C613,Maths!$C$4:$C$1000)+SUMIF(IITMaths!$B$4:$B$1000,$C613,IITMaths!$C$4:$C$1000)+SUMIF(Bio!$B$4:$B$1000,$C613,Bio!$C$4:$C$1000)+SUMIF(FourthLecture!$B$4:$B$1000,$C613,FourthLecture!$C$4:$C$1000)+SUMIF(OtherSubjects!$B$4:$B$1000,$C613,OtherSubjects!$C$4:$C$1000)</f>
        <v>0</v>
      </c>
      <c r="S613" s="269">
        <f>SUMIF(Physics!$P$4:$P$1000,$C613,Physics!$Q$4:$Q$1000)+SUMIF(IITPhysics!$P$4:$P$1000,$C613,IITPhysics!$Q$4:$Q$1000)+SUMIF(Chem!$P$4:$P$1000,$C613,Chem!$Q$4:$Q$1000)+SUMIF(IITChem!$P$4:$P$1000,$C613,IITChem!$Q$4:$Q$1000)+SUMIF(Maths!$P$4:$P$1000,$C613,Maths!$Q$4:$Q$1000)+SUMIF(IITMaths!$P$4:$P$1000,$C613,IITMaths!$Q$4:$Q$1000)+SUMIF(Bio!$P$4:$P$1000,$C613,Bio!$Q$4:$Q$1000)+SUMIF(FourthLecture!$P$4:$P$1000,$C613,FourthLecture!$Q$4:$Q$1000)+SUMIF(OtherSubjects!$P$4:$P$1000,$C613,OtherSubjects!$Q$4:$Q$1000)</f>
        <v>0</v>
      </c>
    </row>
    <row r="614" spans="1:19">
      <c r="A614" s="239">
        <v>610</v>
      </c>
      <c r="B614" s="240" t="s">
        <v>852</v>
      </c>
      <c r="C614" s="240"/>
      <c r="D614" s="241"/>
      <c r="E614" s="241"/>
      <c r="F614" s="241"/>
      <c r="G614" s="241"/>
      <c r="H614" s="241"/>
      <c r="I614" s="241"/>
      <c r="J614" s="260"/>
      <c r="K614" s="241"/>
      <c r="L614" s="241"/>
      <c r="M614" s="241"/>
      <c r="N614" s="258"/>
      <c r="O614" s="240"/>
      <c r="P614" s="240"/>
      <c r="Q614" s="258"/>
      <c r="R614" s="274">
        <f>SUMIF(Physics!$B$4:$B$1000,$C614,Physics!$C$4:$C$1000)+SUMIF(IITPhysics!$B$4:$B$1000,$C614,IITPhysics!$C$4:$C$1000)+SUMIF(Chem!$B$4:$B$1000,$C614,Chem!$C$4:$C$1000)+SUMIF(IITChem!$B$4:$B$1000,$C614,IITChem!$C$4:$C$1000)+SUMIF(Maths!$B$4:$B$1000,$C614,Maths!$C$4:$C$1000)+SUMIF(IITMaths!$B$4:$B$1000,$C614,IITMaths!$C$4:$C$1000)+SUMIF(Bio!$B$4:$B$1000,$C614,Bio!$C$4:$C$1000)+SUMIF(FourthLecture!$B$4:$B$1000,$C614,FourthLecture!$C$4:$C$1000)+SUMIF(OtherSubjects!$B$4:$B$1000,$C614,OtherSubjects!$C$4:$C$1000)</f>
        <v>0</v>
      </c>
      <c r="S614" s="269">
        <f>SUMIF(Physics!$P$4:$P$1000,$C614,Physics!$Q$4:$Q$1000)+SUMIF(IITPhysics!$P$4:$P$1000,$C614,IITPhysics!$Q$4:$Q$1000)+SUMIF(Chem!$P$4:$P$1000,$C614,Chem!$Q$4:$Q$1000)+SUMIF(IITChem!$P$4:$P$1000,$C614,IITChem!$Q$4:$Q$1000)+SUMIF(Maths!$P$4:$P$1000,$C614,Maths!$Q$4:$Q$1000)+SUMIF(IITMaths!$P$4:$P$1000,$C614,IITMaths!$Q$4:$Q$1000)+SUMIF(Bio!$P$4:$P$1000,$C614,Bio!$Q$4:$Q$1000)+SUMIF(FourthLecture!$P$4:$P$1000,$C614,FourthLecture!$Q$4:$Q$1000)+SUMIF(OtherSubjects!$P$4:$P$1000,$C614,OtherSubjects!$Q$4:$Q$1000)</f>
        <v>0</v>
      </c>
    </row>
    <row r="615" spans="1:19">
      <c r="A615" s="239">
        <v>611</v>
      </c>
      <c r="B615" s="240" t="s">
        <v>853</v>
      </c>
      <c r="C615" s="240"/>
      <c r="D615" s="241"/>
      <c r="E615" s="241"/>
      <c r="F615" s="241"/>
      <c r="G615" s="241"/>
      <c r="H615" s="241"/>
      <c r="I615" s="241"/>
      <c r="J615" s="260"/>
      <c r="K615" s="241"/>
      <c r="L615" s="241"/>
      <c r="M615" s="241"/>
      <c r="N615" s="258"/>
      <c r="O615" s="240"/>
      <c r="P615" s="240"/>
      <c r="Q615" s="258"/>
      <c r="R615" s="274">
        <f>SUMIF(Physics!$B$4:$B$1000,$C615,Physics!$C$4:$C$1000)+SUMIF(IITPhysics!$B$4:$B$1000,$C615,IITPhysics!$C$4:$C$1000)+SUMIF(Chem!$B$4:$B$1000,$C615,Chem!$C$4:$C$1000)+SUMIF(IITChem!$B$4:$B$1000,$C615,IITChem!$C$4:$C$1000)+SUMIF(Maths!$B$4:$B$1000,$C615,Maths!$C$4:$C$1000)+SUMIF(IITMaths!$B$4:$B$1000,$C615,IITMaths!$C$4:$C$1000)+SUMIF(Bio!$B$4:$B$1000,$C615,Bio!$C$4:$C$1000)+SUMIF(FourthLecture!$B$4:$B$1000,$C615,FourthLecture!$C$4:$C$1000)+SUMIF(OtherSubjects!$B$4:$B$1000,$C615,OtherSubjects!$C$4:$C$1000)</f>
        <v>0</v>
      </c>
      <c r="S615" s="269">
        <f>SUMIF(Physics!$P$4:$P$1000,$C615,Physics!$Q$4:$Q$1000)+SUMIF(IITPhysics!$P$4:$P$1000,$C615,IITPhysics!$Q$4:$Q$1000)+SUMIF(Chem!$P$4:$P$1000,$C615,Chem!$Q$4:$Q$1000)+SUMIF(IITChem!$P$4:$P$1000,$C615,IITChem!$Q$4:$Q$1000)+SUMIF(Maths!$P$4:$P$1000,$C615,Maths!$Q$4:$Q$1000)+SUMIF(IITMaths!$P$4:$P$1000,$C615,IITMaths!$Q$4:$Q$1000)+SUMIF(Bio!$P$4:$P$1000,$C615,Bio!$Q$4:$Q$1000)+SUMIF(FourthLecture!$P$4:$P$1000,$C615,FourthLecture!$Q$4:$Q$1000)+SUMIF(OtherSubjects!$P$4:$P$1000,$C615,OtherSubjects!$Q$4:$Q$1000)</f>
        <v>0</v>
      </c>
    </row>
    <row r="616" spans="1:19">
      <c r="A616" s="239">
        <v>612</v>
      </c>
      <c r="B616" s="240" t="s">
        <v>854</v>
      </c>
      <c r="C616" s="240"/>
      <c r="D616" s="241"/>
      <c r="E616" s="241"/>
      <c r="F616" s="241"/>
      <c r="G616" s="241"/>
      <c r="H616" s="241"/>
      <c r="I616" s="241"/>
      <c r="J616" s="260"/>
      <c r="K616" s="241"/>
      <c r="L616" s="241"/>
      <c r="M616" s="241"/>
      <c r="N616" s="258"/>
      <c r="O616" s="240"/>
      <c r="P616" s="240"/>
      <c r="Q616" s="258"/>
      <c r="R616" s="274">
        <f>SUMIF(Physics!$B$4:$B$1000,$C616,Physics!$C$4:$C$1000)+SUMIF(IITPhysics!$B$4:$B$1000,$C616,IITPhysics!$C$4:$C$1000)+SUMIF(Chem!$B$4:$B$1000,$C616,Chem!$C$4:$C$1000)+SUMIF(IITChem!$B$4:$B$1000,$C616,IITChem!$C$4:$C$1000)+SUMIF(Maths!$B$4:$B$1000,$C616,Maths!$C$4:$C$1000)+SUMIF(IITMaths!$B$4:$B$1000,$C616,IITMaths!$C$4:$C$1000)+SUMIF(Bio!$B$4:$B$1000,$C616,Bio!$C$4:$C$1000)+SUMIF(FourthLecture!$B$4:$B$1000,$C616,FourthLecture!$C$4:$C$1000)+SUMIF(OtherSubjects!$B$4:$B$1000,$C616,OtherSubjects!$C$4:$C$1000)</f>
        <v>0</v>
      </c>
      <c r="S616" s="269">
        <f>SUMIF(Physics!$P$4:$P$1000,$C616,Physics!$Q$4:$Q$1000)+SUMIF(IITPhysics!$P$4:$P$1000,$C616,IITPhysics!$Q$4:$Q$1000)+SUMIF(Chem!$P$4:$P$1000,$C616,Chem!$Q$4:$Q$1000)+SUMIF(IITChem!$P$4:$P$1000,$C616,IITChem!$Q$4:$Q$1000)+SUMIF(Maths!$P$4:$P$1000,$C616,Maths!$Q$4:$Q$1000)+SUMIF(IITMaths!$P$4:$P$1000,$C616,IITMaths!$Q$4:$Q$1000)+SUMIF(Bio!$P$4:$P$1000,$C616,Bio!$Q$4:$Q$1000)+SUMIF(FourthLecture!$P$4:$P$1000,$C616,FourthLecture!$Q$4:$Q$1000)+SUMIF(OtherSubjects!$P$4:$P$1000,$C616,OtherSubjects!$Q$4:$Q$1000)</f>
        <v>0</v>
      </c>
    </row>
    <row r="617" spans="1:19">
      <c r="A617" s="239">
        <v>613</v>
      </c>
      <c r="B617" s="240" t="s">
        <v>855</v>
      </c>
      <c r="C617" s="240"/>
      <c r="D617" s="241"/>
      <c r="E617" s="241"/>
      <c r="F617" s="241"/>
      <c r="G617" s="241"/>
      <c r="H617" s="241"/>
      <c r="I617" s="241"/>
      <c r="J617" s="260"/>
      <c r="K617" s="241"/>
      <c r="L617" s="241"/>
      <c r="M617" s="241"/>
      <c r="N617" s="258"/>
      <c r="O617" s="240"/>
      <c r="P617" s="240"/>
      <c r="Q617" s="258"/>
      <c r="R617" s="274">
        <f>SUMIF(Physics!$B$4:$B$1000,$C617,Physics!$C$4:$C$1000)+SUMIF(IITPhysics!$B$4:$B$1000,$C617,IITPhysics!$C$4:$C$1000)+SUMIF(Chem!$B$4:$B$1000,$C617,Chem!$C$4:$C$1000)+SUMIF(IITChem!$B$4:$B$1000,$C617,IITChem!$C$4:$C$1000)+SUMIF(Maths!$B$4:$B$1000,$C617,Maths!$C$4:$C$1000)+SUMIF(IITMaths!$B$4:$B$1000,$C617,IITMaths!$C$4:$C$1000)+SUMIF(Bio!$B$4:$B$1000,$C617,Bio!$C$4:$C$1000)+SUMIF(FourthLecture!$B$4:$B$1000,$C617,FourthLecture!$C$4:$C$1000)+SUMIF(OtherSubjects!$B$4:$B$1000,$C617,OtherSubjects!$C$4:$C$1000)</f>
        <v>0</v>
      </c>
      <c r="S617" s="269">
        <f>SUMIF(Physics!$P$4:$P$1000,$C617,Physics!$Q$4:$Q$1000)+SUMIF(IITPhysics!$P$4:$P$1000,$C617,IITPhysics!$Q$4:$Q$1000)+SUMIF(Chem!$P$4:$P$1000,$C617,Chem!$Q$4:$Q$1000)+SUMIF(IITChem!$P$4:$P$1000,$C617,IITChem!$Q$4:$Q$1000)+SUMIF(Maths!$P$4:$P$1000,$C617,Maths!$Q$4:$Q$1000)+SUMIF(IITMaths!$P$4:$P$1000,$C617,IITMaths!$Q$4:$Q$1000)+SUMIF(Bio!$P$4:$P$1000,$C617,Bio!$Q$4:$Q$1000)+SUMIF(FourthLecture!$P$4:$P$1000,$C617,FourthLecture!$Q$4:$Q$1000)+SUMIF(OtherSubjects!$P$4:$P$1000,$C617,OtherSubjects!$Q$4:$Q$1000)</f>
        <v>0</v>
      </c>
    </row>
    <row r="618" spans="1:19">
      <c r="A618" s="239">
        <v>614</v>
      </c>
      <c r="B618" s="240" t="s">
        <v>856</v>
      </c>
      <c r="C618" s="240"/>
      <c r="D618" s="241"/>
      <c r="E618" s="241"/>
      <c r="F618" s="241"/>
      <c r="G618" s="241"/>
      <c r="H618" s="241"/>
      <c r="I618" s="241"/>
      <c r="J618" s="260"/>
      <c r="K618" s="241"/>
      <c r="L618" s="241"/>
      <c r="M618" s="241"/>
      <c r="N618" s="258"/>
      <c r="O618" s="240"/>
      <c r="P618" s="240"/>
      <c r="Q618" s="258"/>
      <c r="R618" s="274">
        <f>SUMIF(Physics!$B$4:$B$1000,$C618,Physics!$C$4:$C$1000)+SUMIF(IITPhysics!$B$4:$B$1000,$C618,IITPhysics!$C$4:$C$1000)+SUMIF(Chem!$B$4:$B$1000,$C618,Chem!$C$4:$C$1000)+SUMIF(IITChem!$B$4:$B$1000,$C618,IITChem!$C$4:$C$1000)+SUMIF(Maths!$B$4:$B$1000,$C618,Maths!$C$4:$C$1000)+SUMIF(IITMaths!$B$4:$B$1000,$C618,IITMaths!$C$4:$C$1000)+SUMIF(Bio!$B$4:$B$1000,$C618,Bio!$C$4:$C$1000)+SUMIF(FourthLecture!$B$4:$B$1000,$C618,FourthLecture!$C$4:$C$1000)+SUMIF(OtherSubjects!$B$4:$B$1000,$C618,OtherSubjects!$C$4:$C$1000)</f>
        <v>0</v>
      </c>
      <c r="S618" s="269">
        <f>SUMIF(Physics!$P$4:$P$1000,$C618,Physics!$Q$4:$Q$1000)+SUMIF(IITPhysics!$P$4:$P$1000,$C618,IITPhysics!$Q$4:$Q$1000)+SUMIF(Chem!$P$4:$P$1000,$C618,Chem!$Q$4:$Q$1000)+SUMIF(IITChem!$P$4:$P$1000,$C618,IITChem!$Q$4:$Q$1000)+SUMIF(Maths!$P$4:$P$1000,$C618,Maths!$Q$4:$Q$1000)+SUMIF(IITMaths!$P$4:$P$1000,$C618,IITMaths!$Q$4:$Q$1000)+SUMIF(Bio!$P$4:$P$1000,$C618,Bio!$Q$4:$Q$1000)+SUMIF(FourthLecture!$P$4:$P$1000,$C618,FourthLecture!$Q$4:$Q$1000)+SUMIF(OtherSubjects!$P$4:$P$1000,$C618,OtherSubjects!$Q$4:$Q$1000)</f>
        <v>0</v>
      </c>
    </row>
    <row r="619" spans="1:19">
      <c r="A619" s="239">
        <v>615</v>
      </c>
      <c r="B619" s="240" t="s">
        <v>857</v>
      </c>
      <c r="C619" s="240"/>
      <c r="D619" s="241"/>
      <c r="E619" s="241"/>
      <c r="F619" s="241"/>
      <c r="G619" s="241"/>
      <c r="H619" s="241"/>
      <c r="I619" s="241"/>
      <c r="J619" s="260"/>
      <c r="K619" s="241"/>
      <c r="L619" s="241"/>
      <c r="M619" s="241"/>
      <c r="N619" s="258"/>
      <c r="O619" s="240"/>
      <c r="P619" s="240"/>
      <c r="Q619" s="258"/>
      <c r="R619" s="274">
        <f>SUMIF(Physics!$B$4:$B$1000,$C619,Physics!$C$4:$C$1000)+SUMIF(IITPhysics!$B$4:$B$1000,$C619,IITPhysics!$C$4:$C$1000)+SUMIF(Chem!$B$4:$B$1000,$C619,Chem!$C$4:$C$1000)+SUMIF(IITChem!$B$4:$B$1000,$C619,IITChem!$C$4:$C$1000)+SUMIF(Maths!$B$4:$B$1000,$C619,Maths!$C$4:$C$1000)+SUMIF(IITMaths!$B$4:$B$1000,$C619,IITMaths!$C$4:$C$1000)+SUMIF(Bio!$B$4:$B$1000,$C619,Bio!$C$4:$C$1000)+SUMIF(FourthLecture!$B$4:$B$1000,$C619,FourthLecture!$C$4:$C$1000)+SUMIF(OtherSubjects!$B$4:$B$1000,$C619,OtherSubjects!$C$4:$C$1000)</f>
        <v>0</v>
      </c>
      <c r="S619" s="269">
        <f>SUMIF(Physics!$P$4:$P$1000,$C619,Physics!$Q$4:$Q$1000)+SUMIF(IITPhysics!$P$4:$P$1000,$C619,IITPhysics!$Q$4:$Q$1000)+SUMIF(Chem!$P$4:$P$1000,$C619,Chem!$Q$4:$Q$1000)+SUMIF(IITChem!$P$4:$P$1000,$C619,IITChem!$Q$4:$Q$1000)+SUMIF(Maths!$P$4:$P$1000,$C619,Maths!$Q$4:$Q$1000)+SUMIF(IITMaths!$P$4:$P$1000,$C619,IITMaths!$Q$4:$Q$1000)+SUMIF(Bio!$P$4:$P$1000,$C619,Bio!$Q$4:$Q$1000)+SUMIF(FourthLecture!$P$4:$P$1000,$C619,FourthLecture!$Q$4:$Q$1000)+SUMIF(OtherSubjects!$P$4:$P$1000,$C619,OtherSubjects!$Q$4:$Q$1000)</f>
        <v>0</v>
      </c>
    </row>
    <row r="620" spans="1:19">
      <c r="A620" s="239">
        <v>616</v>
      </c>
      <c r="B620" s="240" t="s">
        <v>858</v>
      </c>
      <c r="C620" s="240"/>
      <c r="D620" s="241"/>
      <c r="E620" s="241"/>
      <c r="F620" s="241"/>
      <c r="G620" s="241"/>
      <c r="H620" s="241"/>
      <c r="I620" s="241"/>
      <c r="J620" s="260"/>
      <c r="K620" s="241"/>
      <c r="L620" s="241"/>
      <c r="M620" s="241"/>
      <c r="N620" s="258"/>
      <c r="O620" s="240"/>
      <c r="P620" s="240"/>
      <c r="Q620" s="258"/>
      <c r="R620" s="274">
        <f>SUMIF(Physics!$B$4:$B$1000,$C620,Physics!$C$4:$C$1000)+SUMIF(IITPhysics!$B$4:$B$1000,$C620,IITPhysics!$C$4:$C$1000)+SUMIF(Chem!$B$4:$B$1000,$C620,Chem!$C$4:$C$1000)+SUMIF(IITChem!$B$4:$B$1000,$C620,IITChem!$C$4:$C$1000)+SUMIF(Maths!$B$4:$B$1000,$C620,Maths!$C$4:$C$1000)+SUMIF(IITMaths!$B$4:$B$1000,$C620,IITMaths!$C$4:$C$1000)+SUMIF(Bio!$B$4:$B$1000,$C620,Bio!$C$4:$C$1000)+SUMIF(FourthLecture!$B$4:$B$1000,$C620,FourthLecture!$C$4:$C$1000)+SUMIF(OtherSubjects!$B$4:$B$1000,$C620,OtherSubjects!$C$4:$C$1000)</f>
        <v>0</v>
      </c>
      <c r="S620" s="269">
        <f>SUMIF(Physics!$P$4:$P$1000,$C620,Physics!$Q$4:$Q$1000)+SUMIF(IITPhysics!$P$4:$P$1000,$C620,IITPhysics!$Q$4:$Q$1000)+SUMIF(Chem!$P$4:$P$1000,$C620,Chem!$Q$4:$Q$1000)+SUMIF(IITChem!$P$4:$P$1000,$C620,IITChem!$Q$4:$Q$1000)+SUMIF(Maths!$P$4:$P$1000,$C620,Maths!$Q$4:$Q$1000)+SUMIF(IITMaths!$P$4:$P$1000,$C620,IITMaths!$Q$4:$Q$1000)+SUMIF(Bio!$P$4:$P$1000,$C620,Bio!$Q$4:$Q$1000)+SUMIF(FourthLecture!$P$4:$P$1000,$C620,FourthLecture!$Q$4:$Q$1000)+SUMIF(OtherSubjects!$P$4:$P$1000,$C620,OtherSubjects!$Q$4:$Q$1000)</f>
        <v>0</v>
      </c>
    </row>
    <row r="621" spans="1:19">
      <c r="A621" s="239">
        <v>617</v>
      </c>
      <c r="B621" s="240" t="s">
        <v>859</v>
      </c>
      <c r="C621" s="240"/>
      <c r="D621" s="241"/>
      <c r="E621" s="241"/>
      <c r="F621" s="241"/>
      <c r="G621" s="241"/>
      <c r="H621" s="241"/>
      <c r="I621" s="241"/>
      <c r="J621" s="260"/>
      <c r="K621" s="241"/>
      <c r="L621" s="241"/>
      <c r="M621" s="241"/>
      <c r="N621" s="258"/>
      <c r="O621" s="240"/>
      <c r="P621" s="240"/>
      <c r="Q621" s="258"/>
      <c r="R621" s="274">
        <f>SUMIF(Physics!$B$4:$B$1000,$C621,Physics!$C$4:$C$1000)+SUMIF(IITPhysics!$B$4:$B$1000,$C621,IITPhysics!$C$4:$C$1000)+SUMIF(Chem!$B$4:$B$1000,$C621,Chem!$C$4:$C$1000)+SUMIF(IITChem!$B$4:$B$1000,$C621,IITChem!$C$4:$C$1000)+SUMIF(Maths!$B$4:$B$1000,$C621,Maths!$C$4:$C$1000)+SUMIF(IITMaths!$B$4:$B$1000,$C621,IITMaths!$C$4:$C$1000)+SUMIF(Bio!$B$4:$B$1000,$C621,Bio!$C$4:$C$1000)+SUMIF(FourthLecture!$B$4:$B$1000,$C621,FourthLecture!$C$4:$C$1000)+SUMIF(OtherSubjects!$B$4:$B$1000,$C621,OtherSubjects!$C$4:$C$1000)</f>
        <v>0</v>
      </c>
      <c r="S621" s="269">
        <f>SUMIF(Physics!$P$4:$P$1000,$C621,Physics!$Q$4:$Q$1000)+SUMIF(IITPhysics!$P$4:$P$1000,$C621,IITPhysics!$Q$4:$Q$1000)+SUMIF(Chem!$P$4:$P$1000,$C621,Chem!$Q$4:$Q$1000)+SUMIF(IITChem!$P$4:$P$1000,$C621,IITChem!$Q$4:$Q$1000)+SUMIF(Maths!$P$4:$P$1000,$C621,Maths!$Q$4:$Q$1000)+SUMIF(IITMaths!$P$4:$P$1000,$C621,IITMaths!$Q$4:$Q$1000)+SUMIF(Bio!$P$4:$P$1000,$C621,Bio!$Q$4:$Q$1000)+SUMIF(FourthLecture!$P$4:$P$1000,$C621,FourthLecture!$Q$4:$Q$1000)+SUMIF(OtherSubjects!$P$4:$P$1000,$C621,OtherSubjects!$Q$4:$Q$1000)</f>
        <v>0</v>
      </c>
    </row>
    <row r="622" spans="1:19">
      <c r="A622" s="239">
        <v>618</v>
      </c>
      <c r="B622" s="240" t="s">
        <v>860</v>
      </c>
      <c r="C622" s="240"/>
      <c r="D622" s="241"/>
      <c r="E622" s="241"/>
      <c r="F622" s="241"/>
      <c r="G622" s="241"/>
      <c r="H622" s="241"/>
      <c r="I622" s="241"/>
      <c r="J622" s="260"/>
      <c r="K622" s="241"/>
      <c r="L622" s="241"/>
      <c r="M622" s="241"/>
      <c r="N622" s="258"/>
      <c r="O622" s="240"/>
      <c r="P622" s="240"/>
      <c r="Q622" s="258"/>
      <c r="R622" s="274">
        <f>SUMIF(Physics!$B$4:$B$1000,$C622,Physics!$C$4:$C$1000)+SUMIF(IITPhysics!$B$4:$B$1000,$C622,IITPhysics!$C$4:$C$1000)+SUMIF(Chem!$B$4:$B$1000,$C622,Chem!$C$4:$C$1000)+SUMIF(IITChem!$B$4:$B$1000,$C622,IITChem!$C$4:$C$1000)+SUMIF(Maths!$B$4:$B$1000,$C622,Maths!$C$4:$C$1000)+SUMIF(IITMaths!$B$4:$B$1000,$C622,IITMaths!$C$4:$C$1000)+SUMIF(Bio!$B$4:$B$1000,$C622,Bio!$C$4:$C$1000)+SUMIF(FourthLecture!$B$4:$B$1000,$C622,FourthLecture!$C$4:$C$1000)+SUMIF(OtherSubjects!$B$4:$B$1000,$C622,OtherSubjects!$C$4:$C$1000)</f>
        <v>0</v>
      </c>
      <c r="S622" s="269">
        <f>SUMIF(Physics!$P$4:$P$1000,$C622,Physics!$Q$4:$Q$1000)+SUMIF(IITPhysics!$P$4:$P$1000,$C622,IITPhysics!$Q$4:$Q$1000)+SUMIF(Chem!$P$4:$P$1000,$C622,Chem!$Q$4:$Q$1000)+SUMIF(IITChem!$P$4:$P$1000,$C622,IITChem!$Q$4:$Q$1000)+SUMIF(Maths!$P$4:$P$1000,$C622,Maths!$Q$4:$Q$1000)+SUMIF(IITMaths!$P$4:$P$1000,$C622,IITMaths!$Q$4:$Q$1000)+SUMIF(Bio!$P$4:$P$1000,$C622,Bio!$Q$4:$Q$1000)+SUMIF(FourthLecture!$P$4:$P$1000,$C622,FourthLecture!$Q$4:$Q$1000)+SUMIF(OtherSubjects!$P$4:$P$1000,$C622,OtherSubjects!$Q$4:$Q$1000)</f>
        <v>0</v>
      </c>
    </row>
    <row r="623" spans="1:19">
      <c r="A623" s="239">
        <v>619</v>
      </c>
      <c r="B623" s="240" t="s">
        <v>861</v>
      </c>
      <c r="C623" s="240"/>
      <c r="D623" s="241"/>
      <c r="E623" s="241"/>
      <c r="F623" s="241"/>
      <c r="G623" s="241"/>
      <c r="H623" s="241"/>
      <c r="I623" s="241"/>
      <c r="J623" s="260"/>
      <c r="K623" s="241"/>
      <c r="L623" s="241"/>
      <c r="M623" s="241"/>
      <c r="N623" s="258"/>
      <c r="O623" s="240"/>
      <c r="P623" s="240"/>
      <c r="Q623" s="258"/>
      <c r="R623" s="274">
        <f>SUMIF(Physics!$B$4:$B$1000,$C623,Physics!$C$4:$C$1000)+SUMIF(IITPhysics!$B$4:$B$1000,$C623,IITPhysics!$C$4:$C$1000)+SUMIF(Chem!$B$4:$B$1000,$C623,Chem!$C$4:$C$1000)+SUMIF(IITChem!$B$4:$B$1000,$C623,IITChem!$C$4:$C$1000)+SUMIF(Maths!$B$4:$B$1000,$C623,Maths!$C$4:$C$1000)+SUMIF(IITMaths!$B$4:$B$1000,$C623,IITMaths!$C$4:$C$1000)+SUMIF(Bio!$B$4:$B$1000,$C623,Bio!$C$4:$C$1000)+SUMIF(FourthLecture!$B$4:$B$1000,$C623,FourthLecture!$C$4:$C$1000)+SUMIF(OtherSubjects!$B$4:$B$1000,$C623,OtherSubjects!$C$4:$C$1000)</f>
        <v>0</v>
      </c>
      <c r="S623" s="269">
        <f>SUMIF(Physics!$P$4:$P$1000,$C623,Physics!$Q$4:$Q$1000)+SUMIF(IITPhysics!$P$4:$P$1000,$C623,IITPhysics!$Q$4:$Q$1000)+SUMIF(Chem!$P$4:$P$1000,$C623,Chem!$Q$4:$Q$1000)+SUMIF(IITChem!$P$4:$P$1000,$C623,IITChem!$Q$4:$Q$1000)+SUMIF(Maths!$P$4:$P$1000,$C623,Maths!$Q$4:$Q$1000)+SUMIF(IITMaths!$P$4:$P$1000,$C623,IITMaths!$Q$4:$Q$1000)+SUMIF(Bio!$P$4:$P$1000,$C623,Bio!$Q$4:$Q$1000)+SUMIF(FourthLecture!$P$4:$P$1000,$C623,FourthLecture!$Q$4:$Q$1000)+SUMIF(OtherSubjects!$P$4:$P$1000,$C623,OtherSubjects!$Q$4:$Q$1000)</f>
        <v>0</v>
      </c>
    </row>
    <row r="624" spans="1:19">
      <c r="A624" s="239">
        <v>620</v>
      </c>
      <c r="B624" s="240" t="s">
        <v>862</v>
      </c>
      <c r="C624" s="240"/>
      <c r="D624" s="241"/>
      <c r="E624" s="241"/>
      <c r="F624" s="241"/>
      <c r="G624" s="241"/>
      <c r="H624" s="241"/>
      <c r="I624" s="241"/>
      <c r="J624" s="260"/>
      <c r="K624" s="241"/>
      <c r="L624" s="241"/>
      <c r="M624" s="241"/>
      <c r="N624" s="258"/>
      <c r="O624" s="240"/>
      <c r="P624" s="240"/>
      <c r="Q624" s="258"/>
      <c r="R624" s="274">
        <f>SUMIF(Physics!$B$4:$B$1000,$C624,Physics!$C$4:$C$1000)+SUMIF(IITPhysics!$B$4:$B$1000,$C624,IITPhysics!$C$4:$C$1000)+SUMIF(Chem!$B$4:$B$1000,$C624,Chem!$C$4:$C$1000)+SUMIF(IITChem!$B$4:$B$1000,$C624,IITChem!$C$4:$C$1000)+SUMIF(Maths!$B$4:$B$1000,$C624,Maths!$C$4:$C$1000)+SUMIF(IITMaths!$B$4:$B$1000,$C624,IITMaths!$C$4:$C$1000)+SUMIF(Bio!$B$4:$B$1000,$C624,Bio!$C$4:$C$1000)+SUMIF(FourthLecture!$B$4:$B$1000,$C624,FourthLecture!$C$4:$C$1000)+SUMIF(OtherSubjects!$B$4:$B$1000,$C624,OtherSubjects!$C$4:$C$1000)</f>
        <v>0</v>
      </c>
      <c r="S624" s="269">
        <f>SUMIF(Physics!$P$4:$P$1000,$C624,Physics!$Q$4:$Q$1000)+SUMIF(IITPhysics!$P$4:$P$1000,$C624,IITPhysics!$Q$4:$Q$1000)+SUMIF(Chem!$P$4:$P$1000,$C624,Chem!$Q$4:$Q$1000)+SUMIF(IITChem!$P$4:$P$1000,$C624,IITChem!$Q$4:$Q$1000)+SUMIF(Maths!$P$4:$P$1000,$C624,Maths!$Q$4:$Q$1000)+SUMIF(IITMaths!$P$4:$P$1000,$C624,IITMaths!$Q$4:$Q$1000)+SUMIF(Bio!$P$4:$P$1000,$C624,Bio!$Q$4:$Q$1000)+SUMIF(FourthLecture!$P$4:$P$1000,$C624,FourthLecture!$Q$4:$Q$1000)+SUMIF(OtherSubjects!$P$4:$P$1000,$C624,OtherSubjects!$Q$4:$Q$1000)</f>
        <v>0</v>
      </c>
    </row>
    <row r="625" spans="1:19">
      <c r="A625" s="239">
        <v>621</v>
      </c>
      <c r="B625" s="240" t="s">
        <v>863</v>
      </c>
      <c r="C625" s="240"/>
      <c r="D625" s="241"/>
      <c r="E625" s="241"/>
      <c r="F625" s="241"/>
      <c r="G625" s="241"/>
      <c r="H625" s="241"/>
      <c r="I625" s="241"/>
      <c r="J625" s="260"/>
      <c r="K625" s="241"/>
      <c r="L625" s="241"/>
      <c r="M625" s="241"/>
      <c r="N625" s="258"/>
      <c r="O625" s="240"/>
      <c r="P625" s="240"/>
      <c r="Q625" s="258"/>
      <c r="R625" s="274">
        <f>SUMIF(Physics!$B$4:$B$1000,$C625,Physics!$C$4:$C$1000)+SUMIF(IITPhysics!$B$4:$B$1000,$C625,IITPhysics!$C$4:$C$1000)+SUMIF(Chem!$B$4:$B$1000,$C625,Chem!$C$4:$C$1000)+SUMIF(IITChem!$B$4:$B$1000,$C625,IITChem!$C$4:$C$1000)+SUMIF(Maths!$B$4:$B$1000,$C625,Maths!$C$4:$C$1000)+SUMIF(IITMaths!$B$4:$B$1000,$C625,IITMaths!$C$4:$C$1000)+SUMIF(Bio!$B$4:$B$1000,$C625,Bio!$C$4:$C$1000)+SUMIF(FourthLecture!$B$4:$B$1000,$C625,FourthLecture!$C$4:$C$1000)+SUMIF(OtherSubjects!$B$4:$B$1000,$C625,OtherSubjects!$C$4:$C$1000)</f>
        <v>0</v>
      </c>
      <c r="S625" s="269">
        <f>SUMIF(Physics!$P$4:$P$1000,$C625,Physics!$Q$4:$Q$1000)+SUMIF(IITPhysics!$P$4:$P$1000,$C625,IITPhysics!$Q$4:$Q$1000)+SUMIF(Chem!$P$4:$P$1000,$C625,Chem!$Q$4:$Q$1000)+SUMIF(IITChem!$P$4:$P$1000,$C625,IITChem!$Q$4:$Q$1000)+SUMIF(Maths!$P$4:$P$1000,$C625,Maths!$Q$4:$Q$1000)+SUMIF(IITMaths!$P$4:$P$1000,$C625,IITMaths!$Q$4:$Q$1000)+SUMIF(Bio!$P$4:$P$1000,$C625,Bio!$Q$4:$Q$1000)+SUMIF(FourthLecture!$P$4:$P$1000,$C625,FourthLecture!$Q$4:$Q$1000)+SUMIF(OtherSubjects!$P$4:$P$1000,$C625,OtherSubjects!$Q$4:$Q$1000)</f>
        <v>0</v>
      </c>
    </row>
    <row r="626" spans="1:19">
      <c r="A626" s="239">
        <v>622</v>
      </c>
      <c r="B626" s="240" t="s">
        <v>864</v>
      </c>
      <c r="C626" s="240"/>
      <c r="D626" s="241"/>
      <c r="E626" s="241"/>
      <c r="F626" s="241"/>
      <c r="G626" s="241"/>
      <c r="H626" s="241"/>
      <c r="I626" s="241"/>
      <c r="J626" s="260"/>
      <c r="K626" s="241"/>
      <c r="L626" s="241"/>
      <c r="M626" s="241"/>
      <c r="N626" s="258"/>
      <c r="O626" s="240"/>
      <c r="P626" s="240"/>
      <c r="Q626" s="258"/>
      <c r="R626" s="274">
        <f>SUMIF(Physics!$B$4:$B$1000,$C626,Physics!$C$4:$C$1000)+SUMIF(IITPhysics!$B$4:$B$1000,$C626,IITPhysics!$C$4:$C$1000)+SUMIF(Chem!$B$4:$B$1000,$C626,Chem!$C$4:$C$1000)+SUMIF(IITChem!$B$4:$B$1000,$C626,IITChem!$C$4:$C$1000)+SUMIF(Maths!$B$4:$B$1000,$C626,Maths!$C$4:$C$1000)+SUMIF(IITMaths!$B$4:$B$1000,$C626,IITMaths!$C$4:$C$1000)+SUMIF(Bio!$B$4:$B$1000,$C626,Bio!$C$4:$C$1000)+SUMIF(FourthLecture!$B$4:$B$1000,$C626,FourthLecture!$C$4:$C$1000)+SUMIF(OtherSubjects!$B$4:$B$1000,$C626,OtherSubjects!$C$4:$C$1000)</f>
        <v>0</v>
      </c>
      <c r="S626" s="269">
        <f>SUMIF(Physics!$P$4:$P$1000,$C626,Physics!$Q$4:$Q$1000)+SUMIF(IITPhysics!$P$4:$P$1000,$C626,IITPhysics!$Q$4:$Q$1000)+SUMIF(Chem!$P$4:$P$1000,$C626,Chem!$Q$4:$Q$1000)+SUMIF(IITChem!$P$4:$P$1000,$C626,IITChem!$Q$4:$Q$1000)+SUMIF(Maths!$P$4:$P$1000,$C626,Maths!$Q$4:$Q$1000)+SUMIF(IITMaths!$P$4:$P$1000,$C626,IITMaths!$Q$4:$Q$1000)+SUMIF(Bio!$P$4:$P$1000,$C626,Bio!$Q$4:$Q$1000)+SUMIF(FourthLecture!$P$4:$P$1000,$C626,FourthLecture!$Q$4:$Q$1000)+SUMIF(OtherSubjects!$P$4:$P$1000,$C626,OtherSubjects!$Q$4:$Q$1000)</f>
        <v>0</v>
      </c>
    </row>
    <row r="627" spans="1:19">
      <c r="A627" s="239">
        <v>623</v>
      </c>
      <c r="B627" s="240" t="s">
        <v>865</v>
      </c>
      <c r="C627" s="240"/>
      <c r="D627" s="241"/>
      <c r="E627" s="241"/>
      <c r="F627" s="241"/>
      <c r="G627" s="241"/>
      <c r="H627" s="241"/>
      <c r="I627" s="241"/>
      <c r="J627" s="260"/>
      <c r="K627" s="241"/>
      <c r="L627" s="241"/>
      <c r="M627" s="241"/>
      <c r="N627" s="258"/>
      <c r="O627" s="240"/>
      <c r="P627" s="240"/>
      <c r="Q627" s="258"/>
      <c r="R627" s="274">
        <f>SUMIF(Physics!$B$4:$B$1000,$C627,Physics!$C$4:$C$1000)+SUMIF(IITPhysics!$B$4:$B$1000,$C627,IITPhysics!$C$4:$C$1000)+SUMIF(Chem!$B$4:$B$1000,$C627,Chem!$C$4:$C$1000)+SUMIF(IITChem!$B$4:$B$1000,$C627,IITChem!$C$4:$C$1000)+SUMIF(Maths!$B$4:$B$1000,$C627,Maths!$C$4:$C$1000)+SUMIF(IITMaths!$B$4:$B$1000,$C627,IITMaths!$C$4:$C$1000)+SUMIF(Bio!$B$4:$B$1000,$C627,Bio!$C$4:$C$1000)+SUMIF(FourthLecture!$B$4:$B$1000,$C627,FourthLecture!$C$4:$C$1000)+SUMIF(OtherSubjects!$B$4:$B$1000,$C627,OtherSubjects!$C$4:$C$1000)</f>
        <v>0</v>
      </c>
      <c r="S627" s="269">
        <f>SUMIF(Physics!$P$4:$P$1000,$C627,Physics!$Q$4:$Q$1000)+SUMIF(IITPhysics!$P$4:$P$1000,$C627,IITPhysics!$Q$4:$Q$1000)+SUMIF(Chem!$P$4:$P$1000,$C627,Chem!$Q$4:$Q$1000)+SUMIF(IITChem!$P$4:$P$1000,$C627,IITChem!$Q$4:$Q$1000)+SUMIF(Maths!$P$4:$P$1000,$C627,Maths!$Q$4:$Q$1000)+SUMIF(IITMaths!$P$4:$P$1000,$C627,IITMaths!$Q$4:$Q$1000)+SUMIF(Bio!$P$4:$P$1000,$C627,Bio!$Q$4:$Q$1000)+SUMIF(FourthLecture!$P$4:$P$1000,$C627,FourthLecture!$Q$4:$Q$1000)+SUMIF(OtherSubjects!$P$4:$P$1000,$C627,OtherSubjects!$Q$4:$Q$1000)</f>
        <v>0</v>
      </c>
    </row>
    <row r="628" spans="1:19">
      <c r="A628" s="239">
        <v>624</v>
      </c>
      <c r="B628" s="240" t="s">
        <v>866</v>
      </c>
      <c r="C628" s="240"/>
      <c r="D628" s="241"/>
      <c r="E628" s="241"/>
      <c r="F628" s="241"/>
      <c r="G628" s="241"/>
      <c r="H628" s="241"/>
      <c r="I628" s="241"/>
      <c r="J628" s="260"/>
      <c r="K628" s="241"/>
      <c r="L628" s="241"/>
      <c r="M628" s="241"/>
      <c r="N628" s="258"/>
      <c r="O628" s="240"/>
      <c r="P628" s="240"/>
      <c r="Q628" s="258"/>
      <c r="R628" s="274">
        <f>SUMIF(Physics!$B$4:$B$1000,$C628,Physics!$C$4:$C$1000)+SUMIF(IITPhysics!$B$4:$B$1000,$C628,IITPhysics!$C$4:$C$1000)+SUMIF(Chem!$B$4:$B$1000,$C628,Chem!$C$4:$C$1000)+SUMIF(IITChem!$B$4:$B$1000,$C628,IITChem!$C$4:$C$1000)+SUMIF(Maths!$B$4:$B$1000,$C628,Maths!$C$4:$C$1000)+SUMIF(IITMaths!$B$4:$B$1000,$C628,IITMaths!$C$4:$C$1000)+SUMIF(Bio!$B$4:$B$1000,$C628,Bio!$C$4:$C$1000)+SUMIF(FourthLecture!$B$4:$B$1000,$C628,FourthLecture!$C$4:$C$1000)+SUMIF(OtherSubjects!$B$4:$B$1000,$C628,OtherSubjects!$C$4:$C$1000)</f>
        <v>0</v>
      </c>
      <c r="S628" s="269">
        <f>SUMIF(Physics!$P$4:$P$1000,$C628,Physics!$Q$4:$Q$1000)+SUMIF(IITPhysics!$P$4:$P$1000,$C628,IITPhysics!$Q$4:$Q$1000)+SUMIF(Chem!$P$4:$P$1000,$C628,Chem!$Q$4:$Q$1000)+SUMIF(IITChem!$P$4:$P$1000,$C628,IITChem!$Q$4:$Q$1000)+SUMIF(Maths!$P$4:$P$1000,$C628,Maths!$Q$4:$Q$1000)+SUMIF(IITMaths!$P$4:$P$1000,$C628,IITMaths!$Q$4:$Q$1000)+SUMIF(Bio!$P$4:$P$1000,$C628,Bio!$Q$4:$Q$1000)+SUMIF(FourthLecture!$P$4:$P$1000,$C628,FourthLecture!$Q$4:$Q$1000)+SUMIF(OtherSubjects!$P$4:$P$1000,$C628,OtherSubjects!$Q$4:$Q$1000)</f>
        <v>0</v>
      </c>
    </row>
    <row r="629" spans="1:19">
      <c r="A629" s="239">
        <v>625</v>
      </c>
      <c r="B629" s="240" t="s">
        <v>867</v>
      </c>
      <c r="C629" s="240"/>
      <c r="D629" s="241"/>
      <c r="E629" s="241"/>
      <c r="F629" s="241"/>
      <c r="G629" s="241"/>
      <c r="H629" s="241"/>
      <c r="I629" s="241"/>
      <c r="J629" s="260"/>
      <c r="K629" s="241"/>
      <c r="L629" s="241"/>
      <c r="M629" s="241"/>
      <c r="N629" s="258"/>
      <c r="O629" s="240"/>
      <c r="P629" s="240"/>
      <c r="Q629" s="258"/>
      <c r="R629" s="274">
        <f>SUMIF(Physics!$B$4:$B$1000,$C629,Physics!$C$4:$C$1000)+SUMIF(IITPhysics!$B$4:$B$1000,$C629,IITPhysics!$C$4:$C$1000)+SUMIF(Chem!$B$4:$B$1000,$C629,Chem!$C$4:$C$1000)+SUMIF(IITChem!$B$4:$B$1000,$C629,IITChem!$C$4:$C$1000)+SUMIF(Maths!$B$4:$B$1000,$C629,Maths!$C$4:$C$1000)+SUMIF(IITMaths!$B$4:$B$1000,$C629,IITMaths!$C$4:$C$1000)+SUMIF(Bio!$B$4:$B$1000,$C629,Bio!$C$4:$C$1000)+SUMIF(FourthLecture!$B$4:$B$1000,$C629,FourthLecture!$C$4:$C$1000)+SUMIF(OtherSubjects!$B$4:$B$1000,$C629,OtherSubjects!$C$4:$C$1000)</f>
        <v>0</v>
      </c>
      <c r="S629" s="269">
        <f>SUMIF(Physics!$P$4:$P$1000,$C629,Physics!$Q$4:$Q$1000)+SUMIF(IITPhysics!$P$4:$P$1000,$C629,IITPhysics!$Q$4:$Q$1000)+SUMIF(Chem!$P$4:$P$1000,$C629,Chem!$Q$4:$Q$1000)+SUMIF(IITChem!$P$4:$P$1000,$C629,IITChem!$Q$4:$Q$1000)+SUMIF(Maths!$P$4:$P$1000,$C629,Maths!$Q$4:$Q$1000)+SUMIF(IITMaths!$P$4:$P$1000,$C629,IITMaths!$Q$4:$Q$1000)+SUMIF(Bio!$P$4:$P$1000,$C629,Bio!$Q$4:$Q$1000)+SUMIF(FourthLecture!$P$4:$P$1000,$C629,FourthLecture!$Q$4:$Q$1000)+SUMIF(OtherSubjects!$P$4:$P$1000,$C629,OtherSubjects!$Q$4:$Q$1000)</f>
        <v>0</v>
      </c>
    </row>
    <row r="630" spans="1:19">
      <c r="A630" s="239">
        <v>626</v>
      </c>
      <c r="B630" s="240" t="s">
        <v>868</v>
      </c>
      <c r="C630" s="240"/>
      <c r="D630" s="241"/>
      <c r="E630" s="241"/>
      <c r="F630" s="241"/>
      <c r="G630" s="241"/>
      <c r="H630" s="241"/>
      <c r="I630" s="241"/>
      <c r="J630" s="260"/>
      <c r="K630" s="241"/>
      <c r="L630" s="241"/>
      <c r="M630" s="241"/>
      <c r="N630" s="258"/>
      <c r="O630" s="240"/>
      <c r="P630" s="240"/>
      <c r="Q630" s="258"/>
      <c r="R630" s="274">
        <f>SUMIF(Physics!$B$4:$B$1000,$C630,Physics!$C$4:$C$1000)+SUMIF(IITPhysics!$B$4:$B$1000,$C630,IITPhysics!$C$4:$C$1000)+SUMIF(Chem!$B$4:$B$1000,$C630,Chem!$C$4:$C$1000)+SUMIF(IITChem!$B$4:$B$1000,$C630,IITChem!$C$4:$C$1000)+SUMIF(Maths!$B$4:$B$1000,$C630,Maths!$C$4:$C$1000)+SUMIF(IITMaths!$B$4:$B$1000,$C630,IITMaths!$C$4:$C$1000)+SUMIF(Bio!$B$4:$B$1000,$C630,Bio!$C$4:$C$1000)+SUMIF(FourthLecture!$B$4:$B$1000,$C630,FourthLecture!$C$4:$C$1000)+SUMIF(OtherSubjects!$B$4:$B$1000,$C630,OtherSubjects!$C$4:$C$1000)</f>
        <v>0</v>
      </c>
      <c r="S630" s="269">
        <f>SUMIF(Physics!$P$4:$P$1000,$C630,Physics!$Q$4:$Q$1000)+SUMIF(IITPhysics!$P$4:$P$1000,$C630,IITPhysics!$Q$4:$Q$1000)+SUMIF(Chem!$P$4:$P$1000,$C630,Chem!$Q$4:$Q$1000)+SUMIF(IITChem!$P$4:$P$1000,$C630,IITChem!$Q$4:$Q$1000)+SUMIF(Maths!$P$4:$P$1000,$C630,Maths!$Q$4:$Q$1000)+SUMIF(IITMaths!$P$4:$P$1000,$C630,IITMaths!$Q$4:$Q$1000)+SUMIF(Bio!$P$4:$P$1000,$C630,Bio!$Q$4:$Q$1000)+SUMIF(FourthLecture!$P$4:$P$1000,$C630,FourthLecture!$Q$4:$Q$1000)+SUMIF(OtherSubjects!$P$4:$P$1000,$C630,OtherSubjects!$Q$4:$Q$1000)</f>
        <v>0</v>
      </c>
    </row>
    <row r="631" spans="1:19">
      <c r="A631" s="239">
        <v>627</v>
      </c>
      <c r="B631" s="240" t="s">
        <v>869</v>
      </c>
      <c r="C631" s="240"/>
      <c r="D631" s="241"/>
      <c r="E631" s="241"/>
      <c r="F631" s="241"/>
      <c r="G631" s="241"/>
      <c r="H631" s="241"/>
      <c r="I631" s="241"/>
      <c r="J631" s="260"/>
      <c r="K631" s="241"/>
      <c r="L631" s="241"/>
      <c r="M631" s="241"/>
      <c r="N631" s="258"/>
      <c r="O631" s="240"/>
      <c r="P631" s="240"/>
      <c r="Q631" s="258"/>
      <c r="R631" s="274">
        <f>SUMIF(Physics!$B$4:$B$1000,$C631,Physics!$C$4:$C$1000)+SUMIF(IITPhysics!$B$4:$B$1000,$C631,IITPhysics!$C$4:$C$1000)+SUMIF(Chem!$B$4:$B$1000,$C631,Chem!$C$4:$C$1000)+SUMIF(IITChem!$B$4:$B$1000,$C631,IITChem!$C$4:$C$1000)+SUMIF(Maths!$B$4:$B$1000,$C631,Maths!$C$4:$C$1000)+SUMIF(IITMaths!$B$4:$B$1000,$C631,IITMaths!$C$4:$C$1000)+SUMIF(Bio!$B$4:$B$1000,$C631,Bio!$C$4:$C$1000)+SUMIF(FourthLecture!$B$4:$B$1000,$C631,FourthLecture!$C$4:$C$1000)+SUMIF(OtherSubjects!$B$4:$B$1000,$C631,OtherSubjects!$C$4:$C$1000)</f>
        <v>0</v>
      </c>
      <c r="S631" s="269">
        <f>SUMIF(Physics!$P$4:$P$1000,$C631,Physics!$Q$4:$Q$1000)+SUMIF(IITPhysics!$P$4:$P$1000,$C631,IITPhysics!$Q$4:$Q$1000)+SUMIF(Chem!$P$4:$P$1000,$C631,Chem!$Q$4:$Q$1000)+SUMIF(IITChem!$P$4:$P$1000,$C631,IITChem!$Q$4:$Q$1000)+SUMIF(Maths!$P$4:$P$1000,$C631,Maths!$Q$4:$Q$1000)+SUMIF(IITMaths!$P$4:$P$1000,$C631,IITMaths!$Q$4:$Q$1000)+SUMIF(Bio!$P$4:$P$1000,$C631,Bio!$Q$4:$Q$1000)+SUMIF(FourthLecture!$P$4:$P$1000,$C631,FourthLecture!$Q$4:$Q$1000)+SUMIF(OtherSubjects!$P$4:$P$1000,$C631,OtherSubjects!$Q$4:$Q$1000)</f>
        <v>0</v>
      </c>
    </row>
    <row r="632" spans="1:19">
      <c r="A632" s="239">
        <v>628</v>
      </c>
      <c r="B632" s="240" t="s">
        <v>870</v>
      </c>
      <c r="C632" s="240"/>
      <c r="D632" s="241"/>
      <c r="E632" s="241"/>
      <c r="F632" s="241"/>
      <c r="G632" s="241"/>
      <c r="H632" s="241"/>
      <c r="I632" s="241"/>
      <c r="J632" s="260"/>
      <c r="K632" s="241"/>
      <c r="L632" s="241"/>
      <c r="M632" s="241"/>
      <c r="N632" s="258"/>
      <c r="O632" s="240"/>
      <c r="P632" s="240"/>
      <c r="Q632" s="258"/>
      <c r="R632" s="274">
        <f>SUMIF(Physics!$B$4:$B$1000,$C632,Physics!$C$4:$C$1000)+SUMIF(IITPhysics!$B$4:$B$1000,$C632,IITPhysics!$C$4:$C$1000)+SUMIF(Chem!$B$4:$B$1000,$C632,Chem!$C$4:$C$1000)+SUMIF(IITChem!$B$4:$B$1000,$C632,IITChem!$C$4:$C$1000)+SUMIF(Maths!$B$4:$B$1000,$C632,Maths!$C$4:$C$1000)+SUMIF(IITMaths!$B$4:$B$1000,$C632,IITMaths!$C$4:$C$1000)+SUMIF(Bio!$B$4:$B$1000,$C632,Bio!$C$4:$C$1000)+SUMIF(FourthLecture!$B$4:$B$1000,$C632,FourthLecture!$C$4:$C$1000)+SUMIF(OtherSubjects!$B$4:$B$1000,$C632,OtherSubjects!$C$4:$C$1000)</f>
        <v>0</v>
      </c>
      <c r="S632" s="269">
        <f>SUMIF(Physics!$P$4:$P$1000,$C632,Physics!$Q$4:$Q$1000)+SUMIF(IITPhysics!$P$4:$P$1000,$C632,IITPhysics!$Q$4:$Q$1000)+SUMIF(Chem!$P$4:$P$1000,$C632,Chem!$Q$4:$Q$1000)+SUMIF(IITChem!$P$4:$P$1000,$C632,IITChem!$Q$4:$Q$1000)+SUMIF(Maths!$P$4:$P$1000,$C632,Maths!$Q$4:$Q$1000)+SUMIF(IITMaths!$P$4:$P$1000,$C632,IITMaths!$Q$4:$Q$1000)+SUMIF(Bio!$P$4:$P$1000,$C632,Bio!$Q$4:$Q$1000)+SUMIF(FourthLecture!$P$4:$P$1000,$C632,FourthLecture!$Q$4:$Q$1000)+SUMIF(OtherSubjects!$P$4:$P$1000,$C632,OtherSubjects!$Q$4:$Q$1000)</f>
        <v>0</v>
      </c>
    </row>
    <row r="633" spans="1:19">
      <c r="A633" s="239">
        <v>629</v>
      </c>
      <c r="B633" s="240" t="s">
        <v>871</v>
      </c>
      <c r="C633" s="240"/>
      <c r="D633" s="241"/>
      <c r="E633" s="241"/>
      <c r="F633" s="241"/>
      <c r="G633" s="241"/>
      <c r="H633" s="241"/>
      <c r="I633" s="241"/>
      <c r="J633" s="260"/>
      <c r="K633" s="241"/>
      <c r="L633" s="241"/>
      <c r="M633" s="241"/>
      <c r="N633" s="258"/>
      <c r="O633" s="240"/>
      <c r="P633" s="240"/>
      <c r="Q633" s="258"/>
      <c r="R633" s="274">
        <f>SUMIF(Physics!$B$4:$B$1000,$C633,Physics!$C$4:$C$1000)+SUMIF(IITPhysics!$B$4:$B$1000,$C633,IITPhysics!$C$4:$C$1000)+SUMIF(Chem!$B$4:$B$1000,$C633,Chem!$C$4:$C$1000)+SUMIF(IITChem!$B$4:$B$1000,$C633,IITChem!$C$4:$C$1000)+SUMIF(Maths!$B$4:$B$1000,$C633,Maths!$C$4:$C$1000)+SUMIF(IITMaths!$B$4:$B$1000,$C633,IITMaths!$C$4:$C$1000)+SUMIF(Bio!$B$4:$B$1000,$C633,Bio!$C$4:$C$1000)+SUMIF(FourthLecture!$B$4:$B$1000,$C633,FourthLecture!$C$4:$C$1000)+SUMIF(OtherSubjects!$B$4:$B$1000,$C633,OtherSubjects!$C$4:$C$1000)</f>
        <v>0</v>
      </c>
      <c r="S633" s="269">
        <f>SUMIF(Physics!$P$4:$P$1000,$C633,Physics!$Q$4:$Q$1000)+SUMIF(IITPhysics!$P$4:$P$1000,$C633,IITPhysics!$Q$4:$Q$1000)+SUMIF(Chem!$P$4:$P$1000,$C633,Chem!$Q$4:$Q$1000)+SUMIF(IITChem!$P$4:$P$1000,$C633,IITChem!$Q$4:$Q$1000)+SUMIF(Maths!$P$4:$P$1000,$C633,Maths!$Q$4:$Q$1000)+SUMIF(IITMaths!$P$4:$P$1000,$C633,IITMaths!$Q$4:$Q$1000)+SUMIF(Bio!$P$4:$P$1000,$C633,Bio!$Q$4:$Q$1000)+SUMIF(FourthLecture!$P$4:$P$1000,$C633,FourthLecture!$Q$4:$Q$1000)+SUMIF(OtherSubjects!$P$4:$P$1000,$C633,OtherSubjects!$Q$4:$Q$1000)</f>
        <v>0</v>
      </c>
    </row>
    <row r="634" spans="1:19">
      <c r="A634" s="239">
        <v>630</v>
      </c>
      <c r="B634" s="240" t="s">
        <v>872</v>
      </c>
      <c r="C634" s="240"/>
      <c r="D634" s="241"/>
      <c r="E634" s="241"/>
      <c r="F634" s="241"/>
      <c r="G634" s="241"/>
      <c r="H634" s="241"/>
      <c r="I634" s="241"/>
      <c r="J634" s="260"/>
      <c r="K634" s="241"/>
      <c r="L634" s="241"/>
      <c r="M634" s="241"/>
      <c r="N634" s="258"/>
      <c r="O634" s="240"/>
      <c r="P634" s="240"/>
      <c r="Q634" s="258"/>
      <c r="R634" s="274">
        <f>SUMIF(Physics!$B$4:$B$1000,$C634,Physics!$C$4:$C$1000)+SUMIF(IITPhysics!$B$4:$B$1000,$C634,IITPhysics!$C$4:$C$1000)+SUMIF(Chem!$B$4:$B$1000,$C634,Chem!$C$4:$C$1000)+SUMIF(IITChem!$B$4:$B$1000,$C634,IITChem!$C$4:$C$1000)+SUMIF(Maths!$B$4:$B$1000,$C634,Maths!$C$4:$C$1000)+SUMIF(IITMaths!$B$4:$B$1000,$C634,IITMaths!$C$4:$C$1000)+SUMIF(Bio!$B$4:$B$1000,$C634,Bio!$C$4:$C$1000)+SUMIF(FourthLecture!$B$4:$B$1000,$C634,FourthLecture!$C$4:$C$1000)+SUMIF(OtherSubjects!$B$4:$B$1000,$C634,OtherSubjects!$C$4:$C$1000)</f>
        <v>0</v>
      </c>
      <c r="S634" s="269">
        <f>SUMIF(Physics!$P$4:$P$1000,$C634,Physics!$Q$4:$Q$1000)+SUMIF(IITPhysics!$P$4:$P$1000,$C634,IITPhysics!$Q$4:$Q$1000)+SUMIF(Chem!$P$4:$P$1000,$C634,Chem!$Q$4:$Q$1000)+SUMIF(IITChem!$P$4:$P$1000,$C634,IITChem!$Q$4:$Q$1000)+SUMIF(Maths!$P$4:$P$1000,$C634,Maths!$Q$4:$Q$1000)+SUMIF(IITMaths!$P$4:$P$1000,$C634,IITMaths!$Q$4:$Q$1000)+SUMIF(Bio!$P$4:$P$1000,$C634,Bio!$Q$4:$Q$1000)+SUMIF(FourthLecture!$P$4:$P$1000,$C634,FourthLecture!$Q$4:$Q$1000)+SUMIF(OtherSubjects!$P$4:$P$1000,$C634,OtherSubjects!$Q$4:$Q$1000)</f>
        <v>0</v>
      </c>
    </row>
    <row r="635" spans="1:19">
      <c r="A635" s="239">
        <v>631</v>
      </c>
      <c r="B635" s="240" t="s">
        <v>873</v>
      </c>
      <c r="C635" s="240"/>
      <c r="D635" s="241"/>
      <c r="E635" s="241"/>
      <c r="F635" s="241"/>
      <c r="G635" s="241"/>
      <c r="H635" s="241"/>
      <c r="I635" s="241"/>
      <c r="J635" s="260"/>
      <c r="K635" s="241"/>
      <c r="L635" s="241"/>
      <c r="M635" s="241"/>
      <c r="N635" s="258"/>
      <c r="O635" s="240"/>
      <c r="P635" s="240"/>
      <c r="Q635" s="258"/>
      <c r="R635" s="274">
        <f>SUMIF(Physics!$B$4:$B$1000,$C635,Physics!$C$4:$C$1000)+SUMIF(IITPhysics!$B$4:$B$1000,$C635,IITPhysics!$C$4:$C$1000)+SUMIF(Chem!$B$4:$B$1000,$C635,Chem!$C$4:$C$1000)+SUMIF(IITChem!$B$4:$B$1000,$C635,IITChem!$C$4:$C$1000)+SUMIF(Maths!$B$4:$B$1000,$C635,Maths!$C$4:$C$1000)+SUMIF(IITMaths!$B$4:$B$1000,$C635,IITMaths!$C$4:$C$1000)+SUMIF(Bio!$B$4:$B$1000,$C635,Bio!$C$4:$C$1000)+SUMIF(FourthLecture!$B$4:$B$1000,$C635,FourthLecture!$C$4:$C$1000)+SUMIF(OtherSubjects!$B$4:$B$1000,$C635,OtherSubjects!$C$4:$C$1000)</f>
        <v>0</v>
      </c>
      <c r="S635" s="269">
        <f>SUMIF(Physics!$P$4:$P$1000,$C635,Physics!$Q$4:$Q$1000)+SUMIF(IITPhysics!$P$4:$P$1000,$C635,IITPhysics!$Q$4:$Q$1000)+SUMIF(Chem!$P$4:$P$1000,$C635,Chem!$Q$4:$Q$1000)+SUMIF(IITChem!$P$4:$P$1000,$C635,IITChem!$Q$4:$Q$1000)+SUMIF(Maths!$P$4:$P$1000,$C635,Maths!$Q$4:$Q$1000)+SUMIF(IITMaths!$P$4:$P$1000,$C635,IITMaths!$Q$4:$Q$1000)+SUMIF(Bio!$P$4:$P$1000,$C635,Bio!$Q$4:$Q$1000)+SUMIF(FourthLecture!$P$4:$P$1000,$C635,FourthLecture!$Q$4:$Q$1000)+SUMIF(OtherSubjects!$P$4:$P$1000,$C635,OtherSubjects!$Q$4:$Q$1000)</f>
        <v>0</v>
      </c>
    </row>
    <row r="636" spans="1:19">
      <c r="A636" s="239">
        <v>632</v>
      </c>
      <c r="B636" s="240" t="s">
        <v>874</v>
      </c>
      <c r="C636" s="240"/>
      <c r="D636" s="241"/>
      <c r="E636" s="241"/>
      <c r="F636" s="241"/>
      <c r="G636" s="241"/>
      <c r="H636" s="241"/>
      <c r="I636" s="241"/>
      <c r="J636" s="260"/>
      <c r="K636" s="241"/>
      <c r="L636" s="241"/>
      <c r="M636" s="241"/>
      <c r="N636" s="258"/>
      <c r="O636" s="240"/>
      <c r="P636" s="240"/>
      <c r="Q636" s="258"/>
      <c r="R636" s="274">
        <f>SUMIF(Physics!$B$4:$B$1000,$C636,Physics!$C$4:$C$1000)+SUMIF(IITPhysics!$B$4:$B$1000,$C636,IITPhysics!$C$4:$C$1000)+SUMIF(Chem!$B$4:$B$1000,$C636,Chem!$C$4:$C$1000)+SUMIF(IITChem!$B$4:$B$1000,$C636,IITChem!$C$4:$C$1000)+SUMIF(Maths!$B$4:$B$1000,$C636,Maths!$C$4:$C$1000)+SUMIF(IITMaths!$B$4:$B$1000,$C636,IITMaths!$C$4:$C$1000)+SUMIF(Bio!$B$4:$B$1000,$C636,Bio!$C$4:$C$1000)+SUMIF(FourthLecture!$B$4:$B$1000,$C636,FourthLecture!$C$4:$C$1000)+SUMIF(OtherSubjects!$B$4:$B$1000,$C636,OtherSubjects!$C$4:$C$1000)</f>
        <v>0</v>
      </c>
      <c r="S636" s="269">
        <f>SUMIF(Physics!$P$4:$P$1000,$C636,Physics!$Q$4:$Q$1000)+SUMIF(IITPhysics!$P$4:$P$1000,$C636,IITPhysics!$Q$4:$Q$1000)+SUMIF(Chem!$P$4:$P$1000,$C636,Chem!$Q$4:$Q$1000)+SUMIF(IITChem!$P$4:$P$1000,$C636,IITChem!$Q$4:$Q$1000)+SUMIF(Maths!$P$4:$P$1000,$C636,Maths!$Q$4:$Q$1000)+SUMIF(IITMaths!$P$4:$P$1000,$C636,IITMaths!$Q$4:$Q$1000)+SUMIF(Bio!$P$4:$P$1000,$C636,Bio!$Q$4:$Q$1000)+SUMIF(FourthLecture!$P$4:$P$1000,$C636,FourthLecture!$Q$4:$Q$1000)+SUMIF(OtherSubjects!$P$4:$P$1000,$C636,OtherSubjects!$Q$4:$Q$1000)</f>
        <v>0</v>
      </c>
    </row>
    <row r="637" spans="1:19">
      <c r="A637" s="239">
        <v>633</v>
      </c>
      <c r="B637" s="240" t="s">
        <v>875</v>
      </c>
      <c r="C637" s="240"/>
      <c r="D637" s="241"/>
      <c r="E637" s="241"/>
      <c r="F637" s="241"/>
      <c r="G637" s="241"/>
      <c r="H637" s="241"/>
      <c r="I637" s="241"/>
      <c r="J637" s="260"/>
      <c r="K637" s="241"/>
      <c r="L637" s="241"/>
      <c r="M637" s="241"/>
      <c r="N637" s="258"/>
      <c r="O637" s="240"/>
      <c r="P637" s="240"/>
      <c r="Q637" s="258"/>
      <c r="R637" s="274">
        <f>SUMIF(Physics!$B$4:$B$1000,$C637,Physics!$C$4:$C$1000)+SUMIF(IITPhysics!$B$4:$B$1000,$C637,IITPhysics!$C$4:$C$1000)+SUMIF(Chem!$B$4:$B$1000,$C637,Chem!$C$4:$C$1000)+SUMIF(IITChem!$B$4:$B$1000,$C637,IITChem!$C$4:$C$1000)+SUMIF(Maths!$B$4:$B$1000,$C637,Maths!$C$4:$C$1000)+SUMIF(IITMaths!$B$4:$B$1000,$C637,IITMaths!$C$4:$C$1000)+SUMIF(Bio!$B$4:$B$1000,$C637,Bio!$C$4:$C$1000)+SUMIF(FourthLecture!$B$4:$B$1000,$C637,FourthLecture!$C$4:$C$1000)+SUMIF(OtherSubjects!$B$4:$B$1000,$C637,OtherSubjects!$C$4:$C$1000)</f>
        <v>0</v>
      </c>
      <c r="S637" s="269">
        <f>SUMIF(Physics!$P$4:$P$1000,$C637,Physics!$Q$4:$Q$1000)+SUMIF(IITPhysics!$P$4:$P$1000,$C637,IITPhysics!$Q$4:$Q$1000)+SUMIF(Chem!$P$4:$P$1000,$C637,Chem!$Q$4:$Q$1000)+SUMIF(IITChem!$P$4:$P$1000,$C637,IITChem!$Q$4:$Q$1000)+SUMIF(Maths!$P$4:$P$1000,$C637,Maths!$Q$4:$Q$1000)+SUMIF(IITMaths!$P$4:$P$1000,$C637,IITMaths!$Q$4:$Q$1000)+SUMIF(Bio!$P$4:$P$1000,$C637,Bio!$Q$4:$Q$1000)+SUMIF(FourthLecture!$P$4:$P$1000,$C637,FourthLecture!$Q$4:$Q$1000)+SUMIF(OtherSubjects!$P$4:$P$1000,$C637,OtherSubjects!$Q$4:$Q$1000)</f>
        <v>0</v>
      </c>
    </row>
    <row r="638" spans="1:19">
      <c r="A638" s="239">
        <v>634</v>
      </c>
      <c r="B638" s="240" t="s">
        <v>876</v>
      </c>
      <c r="C638" s="240"/>
      <c r="D638" s="241"/>
      <c r="E638" s="241"/>
      <c r="F638" s="241"/>
      <c r="G638" s="241"/>
      <c r="H638" s="241"/>
      <c r="I638" s="241"/>
      <c r="J638" s="260"/>
      <c r="K638" s="241"/>
      <c r="L638" s="241"/>
      <c r="M638" s="241"/>
      <c r="N638" s="258"/>
      <c r="O638" s="240"/>
      <c r="P638" s="240"/>
      <c r="Q638" s="258"/>
      <c r="R638" s="274">
        <f>SUMIF(Physics!$B$4:$B$1000,$C638,Physics!$C$4:$C$1000)+SUMIF(IITPhysics!$B$4:$B$1000,$C638,IITPhysics!$C$4:$C$1000)+SUMIF(Chem!$B$4:$B$1000,$C638,Chem!$C$4:$C$1000)+SUMIF(IITChem!$B$4:$B$1000,$C638,IITChem!$C$4:$C$1000)+SUMIF(Maths!$B$4:$B$1000,$C638,Maths!$C$4:$C$1000)+SUMIF(IITMaths!$B$4:$B$1000,$C638,IITMaths!$C$4:$C$1000)+SUMIF(Bio!$B$4:$B$1000,$C638,Bio!$C$4:$C$1000)+SUMIF(FourthLecture!$B$4:$B$1000,$C638,FourthLecture!$C$4:$C$1000)+SUMIF(OtherSubjects!$B$4:$B$1000,$C638,OtherSubjects!$C$4:$C$1000)</f>
        <v>0</v>
      </c>
      <c r="S638" s="269">
        <f>SUMIF(Physics!$P$4:$P$1000,$C638,Physics!$Q$4:$Q$1000)+SUMIF(IITPhysics!$P$4:$P$1000,$C638,IITPhysics!$Q$4:$Q$1000)+SUMIF(Chem!$P$4:$P$1000,$C638,Chem!$Q$4:$Q$1000)+SUMIF(IITChem!$P$4:$P$1000,$C638,IITChem!$Q$4:$Q$1000)+SUMIF(Maths!$P$4:$P$1000,$C638,Maths!$Q$4:$Q$1000)+SUMIF(IITMaths!$P$4:$P$1000,$C638,IITMaths!$Q$4:$Q$1000)+SUMIF(Bio!$P$4:$P$1000,$C638,Bio!$Q$4:$Q$1000)+SUMIF(FourthLecture!$P$4:$P$1000,$C638,FourthLecture!$Q$4:$Q$1000)+SUMIF(OtherSubjects!$P$4:$P$1000,$C638,OtherSubjects!$Q$4:$Q$1000)</f>
        <v>0</v>
      </c>
    </row>
    <row r="639" spans="1:19">
      <c r="A639" s="239">
        <v>635</v>
      </c>
      <c r="B639" s="240" t="s">
        <v>877</v>
      </c>
      <c r="C639" s="240"/>
      <c r="D639" s="241"/>
      <c r="E639" s="241"/>
      <c r="F639" s="241"/>
      <c r="G639" s="241"/>
      <c r="H639" s="241"/>
      <c r="I639" s="241"/>
      <c r="J639" s="260"/>
      <c r="K639" s="241"/>
      <c r="L639" s="241"/>
      <c r="M639" s="241"/>
      <c r="N639" s="258"/>
      <c r="O639" s="240"/>
      <c r="P639" s="240"/>
      <c r="Q639" s="258"/>
      <c r="R639" s="274">
        <f>SUMIF(Physics!$B$4:$B$1000,$C639,Physics!$C$4:$C$1000)+SUMIF(IITPhysics!$B$4:$B$1000,$C639,IITPhysics!$C$4:$C$1000)+SUMIF(Chem!$B$4:$B$1000,$C639,Chem!$C$4:$C$1000)+SUMIF(IITChem!$B$4:$B$1000,$C639,IITChem!$C$4:$C$1000)+SUMIF(Maths!$B$4:$B$1000,$C639,Maths!$C$4:$C$1000)+SUMIF(IITMaths!$B$4:$B$1000,$C639,IITMaths!$C$4:$C$1000)+SUMIF(Bio!$B$4:$B$1000,$C639,Bio!$C$4:$C$1000)+SUMIF(FourthLecture!$B$4:$B$1000,$C639,FourthLecture!$C$4:$C$1000)+SUMIF(OtherSubjects!$B$4:$B$1000,$C639,OtherSubjects!$C$4:$C$1000)</f>
        <v>0</v>
      </c>
      <c r="S639" s="269">
        <f>SUMIF(Physics!$P$4:$P$1000,$C639,Physics!$Q$4:$Q$1000)+SUMIF(IITPhysics!$P$4:$P$1000,$C639,IITPhysics!$Q$4:$Q$1000)+SUMIF(Chem!$P$4:$P$1000,$C639,Chem!$Q$4:$Q$1000)+SUMIF(IITChem!$P$4:$P$1000,$C639,IITChem!$Q$4:$Q$1000)+SUMIF(Maths!$P$4:$P$1000,$C639,Maths!$Q$4:$Q$1000)+SUMIF(IITMaths!$P$4:$P$1000,$C639,IITMaths!$Q$4:$Q$1000)+SUMIF(Bio!$P$4:$P$1000,$C639,Bio!$Q$4:$Q$1000)+SUMIF(FourthLecture!$P$4:$P$1000,$C639,FourthLecture!$Q$4:$Q$1000)+SUMIF(OtherSubjects!$P$4:$P$1000,$C639,OtherSubjects!$Q$4:$Q$1000)</f>
        <v>0</v>
      </c>
    </row>
    <row r="640" spans="1:19">
      <c r="A640" s="239">
        <v>636</v>
      </c>
      <c r="B640" s="240" t="s">
        <v>878</v>
      </c>
      <c r="C640" s="240"/>
      <c r="D640" s="241"/>
      <c r="E640" s="241"/>
      <c r="F640" s="241"/>
      <c r="G640" s="241"/>
      <c r="H640" s="241"/>
      <c r="I640" s="241"/>
      <c r="J640" s="260"/>
      <c r="K640" s="241"/>
      <c r="L640" s="241"/>
      <c r="M640" s="241"/>
      <c r="N640" s="258"/>
      <c r="O640" s="240"/>
      <c r="P640" s="240"/>
      <c r="Q640" s="258"/>
      <c r="R640" s="274">
        <f>SUMIF(Physics!$B$4:$B$1000,$C640,Physics!$C$4:$C$1000)+SUMIF(IITPhysics!$B$4:$B$1000,$C640,IITPhysics!$C$4:$C$1000)+SUMIF(Chem!$B$4:$B$1000,$C640,Chem!$C$4:$C$1000)+SUMIF(IITChem!$B$4:$B$1000,$C640,IITChem!$C$4:$C$1000)+SUMIF(Maths!$B$4:$B$1000,$C640,Maths!$C$4:$C$1000)+SUMIF(IITMaths!$B$4:$B$1000,$C640,IITMaths!$C$4:$C$1000)+SUMIF(Bio!$B$4:$B$1000,$C640,Bio!$C$4:$C$1000)+SUMIF(FourthLecture!$B$4:$B$1000,$C640,FourthLecture!$C$4:$C$1000)+SUMIF(OtherSubjects!$B$4:$B$1000,$C640,OtherSubjects!$C$4:$C$1000)</f>
        <v>0</v>
      </c>
      <c r="S640" s="269">
        <f>SUMIF(Physics!$P$4:$P$1000,$C640,Physics!$Q$4:$Q$1000)+SUMIF(IITPhysics!$P$4:$P$1000,$C640,IITPhysics!$Q$4:$Q$1000)+SUMIF(Chem!$P$4:$P$1000,$C640,Chem!$Q$4:$Q$1000)+SUMIF(IITChem!$P$4:$P$1000,$C640,IITChem!$Q$4:$Q$1000)+SUMIF(Maths!$P$4:$P$1000,$C640,Maths!$Q$4:$Q$1000)+SUMIF(IITMaths!$P$4:$P$1000,$C640,IITMaths!$Q$4:$Q$1000)+SUMIF(Bio!$P$4:$P$1000,$C640,Bio!$Q$4:$Q$1000)+SUMIF(FourthLecture!$P$4:$P$1000,$C640,FourthLecture!$Q$4:$Q$1000)+SUMIF(OtherSubjects!$P$4:$P$1000,$C640,OtherSubjects!$Q$4:$Q$1000)</f>
        <v>0</v>
      </c>
    </row>
    <row r="641" spans="1:19">
      <c r="A641" s="239">
        <v>637</v>
      </c>
      <c r="B641" s="240" t="s">
        <v>879</v>
      </c>
      <c r="C641" s="240"/>
      <c r="D641" s="241"/>
      <c r="E641" s="241"/>
      <c r="F641" s="241"/>
      <c r="G641" s="241"/>
      <c r="H641" s="241"/>
      <c r="I641" s="241"/>
      <c r="J641" s="260"/>
      <c r="K641" s="241"/>
      <c r="L641" s="241"/>
      <c r="M641" s="241"/>
      <c r="N641" s="258"/>
      <c r="O641" s="240"/>
      <c r="P641" s="240"/>
      <c r="Q641" s="258"/>
      <c r="R641" s="274">
        <f>SUMIF(Physics!$B$4:$B$1000,$C641,Physics!$C$4:$C$1000)+SUMIF(IITPhysics!$B$4:$B$1000,$C641,IITPhysics!$C$4:$C$1000)+SUMIF(Chem!$B$4:$B$1000,$C641,Chem!$C$4:$C$1000)+SUMIF(IITChem!$B$4:$B$1000,$C641,IITChem!$C$4:$C$1000)+SUMIF(Maths!$B$4:$B$1000,$C641,Maths!$C$4:$C$1000)+SUMIF(IITMaths!$B$4:$B$1000,$C641,IITMaths!$C$4:$C$1000)+SUMIF(Bio!$B$4:$B$1000,$C641,Bio!$C$4:$C$1000)+SUMIF(FourthLecture!$B$4:$B$1000,$C641,FourthLecture!$C$4:$C$1000)+SUMIF(OtherSubjects!$B$4:$B$1000,$C641,OtherSubjects!$C$4:$C$1000)</f>
        <v>0</v>
      </c>
      <c r="S641" s="269">
        <f>SUMIF(Physics!$P$4:$P$1000,$C641,Physics!$Q$4:$Q$1000)+SUMIF(IITPhysics!$P$4:$P$1000,$C641,IITPhysics!$Q$4:$Q$1000)+SUMIF(Chem!$P$4:$P$1000,$C641,Chem!$Q$4:$Q$1000)+SUMIF(IITChem!$P$4:$P$1000,$C641,IITChem!$Q$4:$Q$1000)+SUMIF(Maths!$P$4:$P$1000,$C641,Maths!$Q$4:$Q$1000)+SUMIF(IITMaths!$P$4:$P$1000,$C641,IITMaths!$Q$4:$Q$1000)+SUMIF(Bio!$P$4:$P$1000,$C641,Bio!$Q$4:$Q$1000)+SUMIF(FourthLecture!$P$4:$P$1000,$C641,FourthLecture!$Q$4:$Q$1000)+SUMIF(OtherSubjects!$P$4:$P$1000,$C641,OtherSubjects!$Q$4:$Q$1000)</f>
        <v>0</v>
      </c>
    </row>
    <row r="642" spans="1:19">
      <c r="A642" s="239">
        <v>638</v>
      </c>
      <c r="B642" s="240" t="s">
        <v>880</v>
      </c>
      <c r="C642" s="240"/>
      <c r="D642" s="241"/>
      <c r="E642" s="241"/>
      <c r="F642" s="241"/>
      <c r="G642" s="241"/>
      <c r="H642" s="241"/>
      <c r="I642" s="241"/>
      <c r="J642" s="260"/>
      <c r="K642" s="241"/>
      <c r="L642" s="241"/>
      <c r="M642" s="241"/>
      <c r="N642" s="258"/>
      <c r="O642" s="240"/>
      <c r="P642" s="240"/>
      <c r="Q642" s="258"/>
      <c r="R642" s="274">
        <f>SUMIF(Physics!$B$4:$B$1000,$C642,Physics!$C$4:$C$1000)+SUMIF(IITPhysics!$B$4:$B$1000,$C642,IITPhysics!$C$4:$C$1000)+SUMIF(Chem!$B$4:$B$1000,$C642,Chem!$C$4:$C$1000)+SUMIF(IITChem!$B$4:$B$1000,$C642,IITChem!$C$4:$C$1000)+SUMIF(Maths!$B$4:$B$1000,$C642,Maths!$C$4:$C$1000)+SUMIF(IITMaths!$B$4:$B$1000,$C642,IITMaths!$C$4:$C$1000)+SUMIF(Bio!$B$4:$B$1000,$C642,Bio!$C$4:$C$1000)+SUMIF(FourthLecture!$B$4:$B$1000,$C642,FourthLecture!$C$4:$C$1000)+SUMIF(OtherSubjects!$B$4:$B$1000,$C642,OtherSubjects!$C$4:$C$1000)</f>
        <v>0</v>
      </c>
      <c r="S642" s="269">
        <f>SUMIF(Physics!$P$4:$P$1000,$C642,Physics!$Q$4:$Q$1000)+SUMIF(IITPhysics!$P$4:$P$1000,$C642,IITPhysics!$Q$4:$Q$1000)+SUMIF(Chem!$P$4:$P$1000,$C642,Chem!$Q$4:$Q$1000)+SUMIF(IITChem!$P$4:$P$1000,$C642,IITChem!$Q$4:$Q$1000)+SUMIF(Maths!$P$4:$P$1000,$C642,Maths!$Q$4:$Q$1000)+SUMIF(IITMaths!$P$4:$P$1000,$C642,IITMaths!$Q$4:$Q$1000)+SUMIF(Bio!$P$4:$P$1000,$C642,Bio!$Q$4:$Q$1000)+SUMIF(FourthLecture!$P$4:$P$1000,$C642,FourthLecture!$Q$4:$Q$1000)+SUMIF(OtherSubjects!$P$4:$P$1000,$C642,OtherSubjects!$Q$4:$Q$1000)</f>
        <v>0</v>
      </c>
    </row>
    <row r="643" spans="1:19">
      <c r="A643" s="239">
        <v>639</v>
      </c>
      <c r="B643" s="240" t="s">
        <v>881</v>
      </c>
      <c r="C643" s="240"/>
      <c r="D643" s="241"/>
      <c r="E643" s="241"/>
      <c r="F643" s="241"/>
      <c r="G643" s="241"/>
      <c r="H643" s="241"/>
      <c r="I643" s="241"/>
      <c r="J643" s="260"/>
      <c r="K643" s="241"/>
      <c r="L643" s="241"/>
      <c r="M643" s="241"/>
      <c r="N643" s="258"/>
      <c r="O643" s="240"/>
      <c r="P643" s="240"/>
      <c r="Q643" s="258"/>
      <c r="R643" s="274">
        <f>SUMIF(Physics!$B$4:$B$1000,$C643,Physics!$C$4:$C$1000)+SUMIF(IITPhysics!$B$4:$B$1000,$C643,IITPhysics!$C$4:$C$1000)+SUMIF(Chem!$B$4:$B$1000,$C643,Chem!$C$4:$C$1000)+SUMIF(IITChem!$B$4:$B$1000,$C643,IITChem!$C$4:$C$1000)+SUMIF(Maths!$B$4:$B$1000,$C643,Maths!$C$4:$C$1000)+SUMIF(IITMaths!$B$4:$B$1000,$C643,IITMaths!$C$4:$C$1000)+SUMIF(Bio!$B$4:$B$1000,$C643,Bio!$C$4:$C$1000)+SUMIF(FourthLecture!$B$4:$B$1000,$C643,FourthLecture!$C$4:$C$1000)+SUMIF(OtherSubjects!$B$4:$B$1000,$C643,OtherSubjects!$C$4:$C$1000)</f>
        <v>0</v>
      </c>
      <c r="S643" s="269">
        <f>SUMIF(Physics!$P$4:$P$1000,$C643,Physics!$Q$4:$Q$1000)+SUMIF(IITPhysics!$P$4:$P$1000,$C643,IITPhysics!$Q$4:$Q$1000)+SUMIF(Chem!$P$4:$P$1000,$C643,Chem!$Q$4:$Q$1000)+SUMIF(IITChem!$P$4:$P$1000,$C643,IITChem!$Q$4:$Q$1000)+SUMIF(Maths!$P$4:$P$1000,$C643,Maths!$Q$4:$Q$1000)+SUMIF(IITMaths!$P$4:$P$1000,$C643,IITMaths!$Q$4:$Q$1000)+SUMIF(Bio!$P$4:$P$1000,$C643,Bio!$Q$4:$Q$1000)+SUMIF(FourthLecture!$P$4:$P$1000,$C643,FourthLecture!$Q$4:$Q$1000)+SUMIF(OtherSubjects!$P$4:$P$1000,$C643,OtherSubjects!$Q$4:$Q$1000)</f>
        <v>0</v>
      </c>
    </row>
    <row r="644" spans="1:19">
      <c r="A644" s="239">
        <v>640</v>
      </c>
      <c r="B644" s="240" t="s">
        <v>882</v>
      </c>
      <c r="C644" s="240"/>
      <c r="D644" s="241"/>
      <c r="E644" s="241"/>
      <c r="F644" s="241"/>
      <c r="G644" s="241"/>
      <c r="H644" s="241"/>
      <c r="I644" s="241"/>
      <c r="J644" s="260"/>
      <c r="K644" s="241"/>
      <c r="L644" s="241"/>
      <c r="M644" s="241"/>
      <c r="N644" s="258"/>
      <c r="O644" s="240"/>
      <c r="P644" s="240"/>
      <c r="Q644" s="258"/>
      <c r="R644" s="274">
        <f>SUMIF(Physics!$B$4:$B$1000,$C644,Physics!$C$4:$C$1000)+SUMIF(IITPhysics!$B$4:$B$1000,$C644,IITPhysics!$C$4:$C$1000)+SUMIF(Chem!$B$4:$B$1000,$C644,Chem!$C$4:$C$1000)+SUMIF(IITChem!$B$4:$B$1000,$C644,IITChem!$C$4:$C$1000)+SUMIF(Maths!$B$4:$B$1000,$C644,Maths!$C$4:$C$1000)+SUMIF(IITMaths!$B$4:$B$1000,$C644,IITMaths!$C$4:$C$1000)+SUMIF(Bio!$B$4:$B$1000,$C644,Bio!$C$4:$C$1000)+SUMIF(FourthLecture!$B$4:$B$1000,$C644,FourthLecture!$C$4:$C$1000)+SUMIF(OtherSubjects!$B$4:$B$1000,$C644,OtherSubjects!$C$4:$C$1000)</f>
        <v>0</v>
      </c>
      <c r="S644" s="269">
        <f>SUMIF(Physics!$P$4:$P$1000,$C644,Physics!$Q$4:$Q$1000)+SUMIF(IITPhysics!$P$4:$P$1000,$C644,IITPhysics!$Q$4:$Q$1000)+SUMIF(Chem!$P$4:$P$1000,$C644,Chem!$Q$4:$Q$1000)+SUMIF(IITChem!$P$4:$P$1000,$C644,IITChem!$Q$4:$Q$1000)+SUMIF(Maths!$P$4:$P$1000,$C644,Maths!$Q$4:$Q$1000)+SUMIF(IITMaths!$P$4:$P$1000,$C644,IITMaths!$Q$4:$Q$1000)+SUMIF(Bio!$P$4:$P$1000,$C644,Bio!$Q$4:$Q$1000)+SUMIF(FourthLecture!$P$4:$P$1000,$C644,FourthLecture!$Q$4:$Q$1000)+SUMIF(OtherSubjects!$P$4:$P$1000,$C644,OtherSubjects!$Q$4:$Q$1000)</f>
        <v>0</v>
      </c>
    </row>
    <row r="645" spans="1:19">
      <c r="A645" s="239">
        <v>641</v>
      </c>
      <c r="B645" s="240" t="s">
        <v>883</v>
      </c>
      <c r="C645" s="240"/>
      <c r="D645" s="241"/>
      <c r="E645" s="241"/>
      <c r="F645" s="241"/>
      <c r="G645" s="241"/>
      <c r="H645" s="241"/>
      <c r="I645" s="241"/>
      <c r="J645" s="260"/>
      <c r="K645" s="241"/>
      <c r="L645" s="241"/>
      <c r="M645" s="241"/>
      <c r="N645" s="258"/>
      <c r="O645" s="240"/>
      <c r="P645" s="240"/>
      <c r="Q645" s="258"/>
      <c r="R645" s="274">
        <f>SUMIF(Physics!$B$4:$B$1000,$C645,Physics!$C$4:$C$1000)+SUMIF(IITPhysics!$B$4:$B$1000,$C645,IITPhysics!$C$4:$C$1000)+SUMIF(Chem!$B$4:$B$1000,$C645,Chem!$C$4:$C$1000)+SUMIF(IITChem!$B$4:$B$1000,$C645,IITChem!$C$4:$C$1000)+SUMIF(Maths!$B$4:$B$1000,$C645,Maths!$C$4:$C$1000)+SUMIF(IITMaths!$B$4:$B$1000,$C645,IITMaths!$C$4:$C$1000)+SUMIF(Bio!$B$4:$B$1000,$C645,Bio!$C$4:$C$1000)+SUMIF(FourthLecture!$B$4:$B$1000,$C645,FourthLecture!$C$4:$C$1000)+SUMIF(OtherSubjects!$B$4:$B$1000,$C645,OtherSubjects!$C$4:$C$1000)</f>
        <v>0</v>
      </c>
      <c r="S645" s="269">
        <f>SUMIF(Physics!$P$4:$P$1000,$C645,Physics!$Q$4:$Q$1000)+SUMIF(IITPhysics!$P$4:$P$1000,$C645,IITPhysics!$Q$4:$Q$1000)+SUMIF(Chem!$P$4:$P$1000,$C645,Chem!$Q$4:$Q$1000)+SUMIF(IITChem!$P$4:$P$1000,$C645,IITChem!$Q$4:$Q$1000)+SUMIF(Maths!$P$4:$P$1000,$C645,Maths!$Q$4:$Q$1000)+SUMIF(IITMaths!$P$4:$P$1000,$C645,IITMaths!$Q$4:$Q$1000)+SUMIF(Bio!$P$4:$P$1000,$C645,Bio!$Q$4:$Q$1000)+SUMIF(FourthLecture!$P$4:$P$1000,$C645,FourthLecture!$Q$4:$Q$1000)+SUMIF(OtherSubjects!$P$4:$P$1000,$C645,OtherSubjects!$Q$4:$Q$1000)</f>
        <v>0</v>
      </c>
    </row>
    <row r="646" spans="1:19">
      <c r="A646" s="239">
        <v>642</v>
      </c>
      <c r="B646" s="240" t="s">
        <v>884</v>
      </c>
      <c r="C646" s="240"/>
      <c r="D646" s="241"/>
      <c r="E646" s="241"/>
      <c r="F646" s="241"/>
      <c r="G646" s="241"/>
      <c r="H646" s="241"/>
      <c r="I646" s="241"/>
      <c r="J646" s="260"/>
      <c r="K646" s="241"/>
      <c r="L646" s="241"/>
      <c r="M646" s="241"/>
      <c r="N646" s="258"/>
      <c r="O646" s="240"/>
      <c r="P646" s="240"/>
      <c r="Q646" s="258"/>
      <c r="R646" s="274">
        <f>SUMIF(Physics!$B$4:$B$1000,$C646,Physics!$C$4:$C$1000)+SUMIF(IITPhysics!$B$4:$B$1000,$C646,IITPhysics!$C$4:$C$1000)+SUMIF(Chem!$B$4:$B$1000,$C646,Chem!$C$4:$C$1000)+SUMIF(IITChem!$B$4:$B$1000,$C646,IITChem!$C$4:$C$1000)+SUMIF(Maths!$B$4:$B$1000,$C646,Maths!$C$4:$C$1000)+SUMIF(IITMaths!$B$4:$B$1000,$C646,IITMaths!$C$4:$C$1000)+SUMIF(Bio!$B$4:$B$1000,$C646,Bio!$C$4:$C$1000)+SUMIF(FourthLecture!$B$4:$B$1000,$C646,FourthLecture!$C$4:$C$1000)+SUMIF(OtherSubjects!$B$4:$B$1000,$C646,OtherSubjects!$C$4:$C$1000)</f>
        <v>0</v>
      </c>
      <c r="S646" s="269">
        <f>SUMIF(Physics!$P$4:$P$1000,$C646,Physics!$Q$4:$Q$1000)+SUMIF(IITPhysics!$P$4:$P$1000,$C646,IITPhysics!$Q$4:$Q$1000)+SUMIF(Chem!$P$4:$P$1000,$C646,Chem!$Q$4:$Q$1000)+SUMIF(IITChem!$P$4:$P$1000,$C646,IITChem!$Q$4:$Q$1000)+SUMIF(Maths!$P$4:$P$1000,$C646,Maths!$Q$4:$Q$1000)+SUMIF(IITMaths!$P$4:$P$1000,$C646,IITMaths!$Q$4:$Q$1000)+SUMIF(Bio!$P$4:$P$1000,$C646,Bio!$Q$4:$Q$1000)+SUMIF(FourthLecture!$P$4:$P$1000,$C646,FourthLecture!$Q$4:$Q$1000)+SUMIF(OtherSubjects!$P$4:$P$1000,$C646,OtherSubjects!$Q$4:$Q$1000)</f>
        <v>0</v>
      </c>
    </row>
    <row r="647" spans="1:19">
      <c r="A647" s="239">
        <v>643</v>
      </c>
      <c r="B647" s="240" t="s">
        <v>885</v>
      </c>
      <c r="C647" s="240"/>
      <c r="D647" s="241"/>
      <c r="E647" s="241"/>
      <c r="F647" s="241"/>
      <c r="G647" s="241"/>
      <c r="H647" s="241"/>
      <c r="I647" s="241"/>
      <c r="J647" s="260"/>
      <c r="K647" s="241"/>
      <c r="L647" s="241"/>
      <c r="M647" s="241"/>
      <c r="N647" s="258"/>
      <c r="O647" s="240"/>
      <c r="P647" s="240"/>
      <c r="Q647" s="258"/>
      <c r="R647" s="274">
        <f>SUMIF(Physics!$B$4:$B$1000,$C647,Physics!$C$4:$C$1000)+SUMIF(IITPhysics!$B$4:$B$1000,$C647,IITPhysics!$C$4:$C$1000)+SUMIF(Chem!$B$4:$B$1000,$C647,Chem!$C$4:$C$1000)+SUMIF(IITChem!$B$4:$B$1000,$C647,IITChem!$C$4:$C$1000)+SUMIF(Maths!$B$4:$B$1000,$C647,Maths!$C$4:$C$1000)+SUMIF(IITMaths!$B$4:$B$1000,$C647,IITMaths!$C$4:$C$1000)+SUMIF(Bio!$B$4:$B$1000,$C647,Bio!$C$4:$C$1000)+SUMIF(FourthLecture!$B$4:$B$1000,$C647,FourthLecture!$C$4:$C$1000)+SUMIF(OtherSubjects!$B$4:$B$1000,$C647,OtherSubjects!$C$4:$C$1000)</f>
        <v>0</v>
      </c>
      <c r="S647" s="269">
        <f>SUMIF(Physics!$P$4:$P$1000,$C647,Physics!$Q$4:$Q$1000)+SUMIF(IITPhysics!$P$4:$P$1000,$C647,IITPhysics!$Q$4:$Q$1000)+SUMIF(Chem!$P$4:$P$1000,$C647,Chem!$Q$4:$Q$1000)+SUMIF(IITChem!$P$4:$P$1000,$C647,IITChem!$Q$4:$Q$1000)+SUMIF(Maths!$P$4:$P$1000,$C647,Maths!$Q$4:$Q$1000)+SUMIF(IITMaths!$P$4:$P$1000,$C647,IITMaths!$Q$4:$Q$1000)+SUMIF(Bio!$P$4:$P$1000,$C647,Bio!$Q$4:$Q$1000)+SUMIF(FourthLecture!$P$4:$P$1000,$C647,FourthLecture!$Q$4:$Q$1000)+SUMIF(OtherSubjects!$P$4:$P$1000,$C647,OtherSubjects!$Q$4:$Q$1000)</f>
        <v>0</v>
      </c>
    </row>
    <row r="648" spans="1:19">
      <c r="A648" s="239">
        <v>644</v>
      </c>
      <c r="B648" s="240" t="s">
        <v>886</v>
      </c>
      <c r="C648" s="240"/>
      <c r="D648" s="241"/>
      <c r="E648" s="241"/>
      <c r="F648" s="241"/>
      <c r="G648" s="241"/>
      <c r="H648" s="241"/>
      <c r="I648" s="241"/>
      <c r="J648" s="260"/>
      <c r="K648" s="241"/>
      <c r="L648" s="241"/>
      <c r="M648" s="241"/>
      <c r="N648" s="258"/>
      <c r="O648" s="240"/>
      <c r="P648" s="240"/>
      <c r="Q648" s="258"/>
      <c r="R648" s="274">
        <f>SUMIF(Physics!$B$4:$B$1000,$C648,Physics!$C$4:$C$1000)+SUMIF(IITPhysics!$B$4:$B$1000,$C648,IITPhysics!$C$4:$C$1000)+SUMIF(Chem!$B$4:$B$1000,$C648,Chem!$C$4:$C$1000)+SUMIF(IITChem!$B$4:$B$1000,$C648,IITChem!$C$4:$C$1000)+SUMIF(Maths!$B$4:$B$1000,$C648,Maths!$C$4:$C$1000)+SUMIF(IITMaths!$B$4:$B$1000,$C648,IITMaths!$C$4:$C$1000)+SUMIF(Bio!$B$4:$B$1000,$C648,Bio!$C$4:$C$1000)+SUMIF(FourthLecture!$B$4:$B$1000,$C648,FourthLecture!$C$4:$C$1000)+SUMIF(OtherSubjects!$B$4:$B$1000,$C648,OtherSubjects!$C$4:$C$1000)</f>
        <v>0</v>
      </c>
      <c r="S648" s="269">
        <f>SUMIF(Physics!$P$4:$P$1000,$C648,Physics!$Q$4:$Q$1000)+SUMIF(IITPhysics!$P$4:$P$1000,$C648,IITPhysics!$Q$4:$Q$1000)+SUMIF(Chem!$P$4:$P$1000,$C648,Chem!$Q$4:$Q$1000)+SUMIF(IITChem!$P$4:$P$1000,$C648,IITChem!$Q$4:$Q$1000)+SUMIF(Maths!$P$4:$P$1000,$C648,Maths!$Q$4:$Q$1000)+SUMIF(IITMaths!$P$4:$P$1000,$C648,IITMaths!$Q$4:$Q$1000)+SUMIF(Bio!$P$4:$P$1000,$C648,Bio!$Q$4:$Q$1000)+SUMIF(FourthLecture!$P$4:$P$1000,$C648,FourthLecture!$Q$4:$Q$1000)+SUMIF(OtherSubjects!$P$4:$P$1000,$C648,OtherSubjects!$Q$4:$Q$1000)</f>
        <v>0</v>
      </c>
    </row>
    <row r="649" spans="1:19">
      <c r="A649" s="239">
        <v>645</v>
      </c>
      <c r="B649" s="240" t="s">
        <v>887</v>
      </c>
      <c r="C649" s="240"/>
      <c r="D649" s="241"/>
      <c r="E649" s="241"/>
      <c r="F649" s="241"/>
      <c r="G649" s="241"/>
      <c r="H649" s="241"/>
      <c r="I649" s="241"/>
      <c r="J649" s="260"/>
      <c r="K649" s="241"/>
      <c r="L649" s="241"/>
      <c r="M649" s="241"/>
      <c r="N649" s="258"/>
      <c r="O649" s="240"/>
      <c r="P649" s="240"/>
      <c r="Q649" s="258"/>
      <c r="R649" s="274">
        <f>SUMIF(Physics!$B$4:$B$1000,$C649,Physics!$C$4:$C$1000)+SUMIF(IITPhysics!$B$4:$B$1000,$C649,IITPhysics!$C$4:$C$1000)+SUMIF(Chem!$B$4:$B$1000,$C649,Chem!$C$4:$C$1000)+SUMIF(IITChem!$B$4:$B$1000,$C649,IITChem!$C$4:$C$1000)+SUMIF(Maths!$B$4:$B$1000,$C649,Maths!$C$4:$C$1000)+SUMIF(IITMaths!$B$4:$B$1000,$C649,IITMaths!$C$4:$C$1000)+SUMIF(Bio!$B$4:$B$1000,$C649,Bio!$C$4:$C$1000)+SUMIF(FourthLecture!$B$4:$B$1000,$C649,FourthLecture!$C$4:$C$1000)+SUMIF(OtherSubjects!$B$4:$B$1000,$C649,OtherSubjects!$C$4:$C$1000)</f>
        <v>0</v>
      </c>
      <c r="S649" s="269">
        <f>SUMIF(Physics!$P$4:$P$1000,$C649,Physics!$Q$4:$Q$1000)+SUMIF(IITPhysics!$P$4:$P$1000,$C649,IITPhysics!$Q$4:$Q$1000)+SUMIF(Chem!$P$4:$P$1000,$C649,Chem!$Q$4:$Q$1000)+SUMIF(IITChem!$P$4:$P$1000,$C649,IITChem!$Q$4:$Q$1000)+SUMIF(Maths!$P$4:$P$1000,$C649,Maths!$Q$4:$Q$1000)+SUMIF(IITMaths!$P$4:$P$1000,$C649,IITMaths!$Q$4:$Q$1000)+SUMIF(Bio!$P$4:$P$1000,$C649,Bio!$Q$4:$Q$1000)+SUMIF(FourthLecture!$P$4:$P$1000,$C649,FourthLecture!$Q$4:$Q$1000)+SUMIF(OtherSubjects!$P$4:$P$1000,$C649,OtherSubjects!$Q$4:$Q$1000)</f>
        <v>0</v>
      </c>
    </row>
    <row r="650" spans="1:19">
      <c r="A650" s="239">
        <v>646</v>
      </c>
      <c r="B650" s="240" t="s">
        <v>888</v>
      </c>
      <c r="C650" s="240"/>
      <c r="D650" s="241"/>
      <c r="E650" s="241"/>
      <c r="F650" s="241"/>
      <c r="G650" s="241"/>
      <c r="H650" s="241"/>
      <c r="I650" s="241"/>
      <c r="J650" s="260"/>
      <c r="K650" s="241"/>
      <c r="L650" s="241"/>
      <c r="M650" s="241"/>
      <c r="N650" s="258"/>
      <c r="O650" s="240"/>
      <c r="P650" s="240"/>
      <c r="Q650" s="258"/>
      <c r="R650" s="274">
        <f>SUMIF(Physics!$B$4:$B$1000,$C650,Physics!$C$4:$C$1000)+SUMIF(IITPhysics!$B$4:$B$1000,$C650,IITPhysics!$C$4:$C$1000)+SUMIF(Chem!$B$4:$B$1000,$C650,Chem!$C$4:$C$1000)+SUMIF(IITChem!$B$4:$B$1000,$C650,IITChem!$C$4:$C$1000)+SUMIF(Maths!$B$4:$B$1000,$C650,Maths!$C$4:$C$1000)+SUMIF(IITMaths!$B$4:$B$1000,$C650,IITMaths!$C$4:$C$1000)+SUMIF(Bio!$B$4:$B$1000,$C650,Bio!$C$4:$C$1000)+SUMIF(FourthLecture!$B$4:$B$1000,$C650,FourthLecture!$C$4:$C$1000)+SUMIF(OtherSubjects!$B$4:$B$1000,$C650,OtherSubjects!$C$4:$C$1000)</f>
        <v>0</v>
      </c>
      <c r="S650" s="269">
        <f>SUMIF(Physics!$P$4:$P$1000,$C650,Physics!$Q$4:$Q$1000)+SUMIF(IITPhysics!$P$4:$P$1000,$C650,IITPhysics!$Q$4:$Q$1000)+SUMIF(Chem!$P$4:$P$1000,$C650,Chem!$Q$4:$Q$1000)+SUMIF(IITChem!$P$4:$P$1000,$C650,IITChem!$Q$4:$Q$1000)+SUMIF(Maths!$P$4:$P$1000,$C650,Maths!$Q$4:$Q$1000)+SUMIF(IITMaths!$P$4:$P$1000,$C650,IITMaths!$Q$4:$Q$1000)+SUMIF(Bio!$P$4:$P$1000,$C650,Bio!$Q$4:$Q$1000)+SUMIF(FourthLecture!$P$4:$P$1000,$C650,FourthLecture!$Q$4:$Q$1000)+SUMIF(OtherSubjects!$P$4:$P$1000,$C650,OtherSubjects!$Q$4:$Q$1000)</f>
        <v>0</v>
      </c>
    </row>
    <row r="651" spans="1:19">
      <c r="A651" s="239">
        <v>647</v>
      </c>
      <c r="B651" s="240" t="s">
        <v>889</v>
      </c>
      <c r="C651" s="240"/>
      <c r="D651" s="241"/>
      <c r="E651" s="241"/>
      <c r="F651" s="241"/>
      <c r="G651" s="241"/>
      <c r="H651" s="241"/>
      <c r="I651" s="241"/>
      <c r="J651" s="260"/>
      <c r="K651" s="241"/>
      <c r="L651" s="241"/>
      <c r="M651" s="241"/>
      <c r="N651" s="258"/>
      <c r="O651" s="240"/>
      <c r="P651" s="240"/>
      <c r="Q651" s="258"/>
      <c r="R651" s="274">
        <f>SUMIF(Physics!$B$4:$B$1000,$C651,Physics!$C$4:$C$1000)+SUMIF(IITPhysics!$B$4:$B$1000,$C651,IITPhysics!$C$4:$C$1000)+SUMIF(Chem!$B$4:$B$1000,$C651,Chem!$C$4:$C$1000)+SUMIF(IITChem!$B$4:$B$1000,$C651,IITChem!$C$4:$C$1000)+SUMIF(Maths!$B$4:$B$1000,$C651,Maths!$C$4:$C$1000)+SUMIF(IITMaths!$B$4:$B$1000,$C651,IITMaths!$C$4:$C$1000)+SUMIF(Bio!$B$4:$B$1000,$C651,Bio!$C$4:$C$1000)+SUMIF(FourthLecture!$B$4:$B$1000,$C651,FourthLecture!$C$4:$C$1000)+SUMIF(OtherSubjects!$B$4:$B$1000,$C651,OtherSubjects!$C$4:$C$1000)</f>
        <v>0</v>
      </c>
      <c r="S651" s="269">
        <f>SUMIF(Physics!$P$4:$P$1000,$C651,Physics!$Q$4:$Q$1000)+SUMIF(IITPhysics!$P$4:$P$1000,$C651,IITPhysics!$Q$4:$Q$1000)+SUMIF(Chem!$P$4:$P$1000,$C651,Chem!$Q$4:$Q$1000)+SUMIF(IITChem!$P$4:$P$1000,$C651,IITChem!$Q$4:$Q$1000)+SUMIF(Maths!$P$4:$P$1000,$C651,Maths!$Q$4:$Q$1000)+SUMIF(IITMaths!$P$4:$P$1000,$C651,IITMaths!$Q$4:$Q$1000)+SUMIF(Bio!$P$4:$P$1000,$C651,Bio!$Q$4:$Q$1000)+SUMIF(FourthLecture!$P$4:$P$1000,$C651,FourthLecture!$Q$4:$Q$1000)+SUMIF(OtherSubjects!$P$4:$P$1000,$C651,OtherSubjects!$Q$4:$Q$1000)</f>
        <v>0</v>
      </c>
    </row>
    <row r="652" spans="1:19">
      <c r="A652" s="239">
        <v>648</v>
      </c>
      <c r="B652" s="240" t="s">
        <v>890</v>
      </c>
      <c r="C652" s="240"/>
      <c r="D652" s="241"/>
      <c r="E652" s="241"/>
      <c r="F652" s="241"/>
      <c r="G652" s="241"/>
      <c r="H652" s="241"/>
      <c r="I652" s="241"/>
      <c r="J652" s="260"/>
      <c r="K652" s="241"/>
      <c r="L652" s="241"/>
      <c r="M652" s="241"/>
      <c r="N652" s="258"/>
      <c r="O652" s="240"/>
      <c r="P652" s="240"/>
      <c r="Q652" s="258"/>
      <c r="R652" s="274">
        <f>SUMIF(Physics!$B$4:$B$1000,$C652,Physics!$C$4:$C$1000)+SUMIF(IITPhysics!$B$4:$B$1000,$C652,IITPhysics!$C$4:$C$1000)+SUMIF(Chem!$B$4:$B$1000,$C652,Chem!$C$4:$C$1000)+SUMIF(IITChem!$B$4:$B$1000,$C652,IITChem!$C$4:$C$1000)+SUMIF(Maths!$B$4:$B$1000,$C652,Maths!$C$4:$C$1000)+SUMIF(IITMaths!$B$4:$B$1000,$C652,IITMaths!$C$4:$C$1000)+SUMIF(Bio!$B$4:$B$1000,$C652,Bio!$C$4:$C$1000)+SUMIF(FourthLecture!$B$4:$B$1000,$C652,FourthLecture!$C$4:$C$1000)+SUMIF(OtherSubjects!$B$4:$B$1000,$C652,OtherSubjects!$C$4:$C$1000)</f>
        <v>0</v>
      </c>
      <c r="S652" s="269">
        <f>SUMIF(Physics!$P$4:$P$1000,$C652,Physics!$Q$4:$Q$1000)+SUMIF(IITPhysics!$P$4:$P$1000,$C652,IITPhysics!$Q$4:$Q$1000)+SUMIF(Chem!$P$4:$P$1000,$C652,Chem!$Q$4:$Q$1000)+SUMIF(IITChem!$P$4:$P$1000,$C652,IITChem!$Q$4:$Q$1000)+SUMIF(Maths!$P$4:$P$1000,$C652,Maths!$Q$4:$Q$1000)+SUMIF(IITMaths!$P$4:$P$1000,$C652,IITMaths!$Q$4:$Q$1000)+SUMIF(Bio!$P$4:$P$1000,$C652,Bio!$Q$4:$Q$1000)+SUMIF(FourthLecture!$P$4:$P$1000,$C652,FourthLecture!$Q$4:$Q$1000)+SUMIF(OtherSubjects!$P$4:$P$1000,$C652,OtherSubjects!$Q$4:$Q$1000)</f>
        <v>0</v>
      </c>
    </row>
    <row r="653" spans="1:19">
      <c r="A653" s="239">
        <v>649</v>
      </c>
      <c r="B653" s="240" t="s">
        <v>891</v>
      </c>
      <c r="C653" s="240"/>
      <c r="D653" s="241"/>
      <c r="E653" s="241"/>
      <c r="F653" s="241"/>
      <c r="G653" s="241"/>
      <c r="H653" s="241"/>
      <c r="I653" s="241"/>
      <c r="J653" s="260"/>
      <c r="K653" s="241"/>
      <c r="L653" s="241"/>
      <c r="M653" s="241"/>
      <c r="N653" s="258"/>
      <c r="O653" s="240"/>
      <c r="P653" s="240"/>
      <c r="Q653" s="258"/>
      <c r="R653" s="274">
        <f>SUMIF(Physics!$B$4:$B$1000,$C653,Physics!$C$4:$C$1000)+SUMIF(IITPhysics!$B$4:$B$1000,$C653,IITPhysics!$C$4:$C$1000)+SUMIF(Chem!$B$4:$B$1000,$C653,Chem!$C$4:$C$1000)+SUMIF(IITChem!$B$4:$B$1000,$C653,IITChem!$C$4:$C$1000)+SUMIF(Maths!$B$4:$B$1000,$C653,Maths!$C$4:$C$1000)+SUMIF(IITMaths!$B$4:$B$1000,$C653,IITMaths!$C$4:$C$1000)+SUMIF(Bio!$B$4:$B$1000,$C653,Bio!$C$4:$C$1000)+SUMIF(FourthLecture!$B$4:$B$1000,$C653,FourthLecture!$C$4:$C$1000)+SUMIF(OtherSubjects!$B$4:$B$1000,$C653,OtherSubjects!$C$4:$C$1000)</f>
        <v>0</v>
      </c>
      <c r="S653" s="269">
        <f>SUMIF(Physics!$P$4:$P$1000,$C653,Physics!$Q$4:$Q$1000)+SUMIF(IITPhysics!$P$4:$P$1000,$C653,IITPhysics!$Q$4:$Q$1000)+SUMIF(Chem!$P$4:$P$1000,$C653,Chem!$Q$4:$Q$1000)+SUMIF(IITChem!$P$4:$P$1000,$C653,IITChem!$Q$4:$Q$1000)+SUMIF(Maths!$P$4:$P$1000,$C653,Maths!$Q$4:$Q$1000)+SUMIF(IITMaths!$P$4:$P$1000,$C653,IITMaths!$Q$4:$Q$1000)+SUMIF(Bio!$P$4:$P$1000,$C653,Bio!$Q$4:$Q$1000)+SUMIF(FourthLecture!$P$4:$P$1000,$C653,FourthLecture!$Q$4:$Q$1000)+SUMIF(OtherSubjects!$P$4:$P$1000,$C653,OtherSubjects!$Q$4:$Q$1000)</f>
        <v>0</v>
      </c>
    </row>
    <row r="654" spans="1:19">
      <c r="A654" s="239">
        <v>650</v>
      </c>
      <c r="B654" s="240" t="s">
        <v>892</v>
      </c>
      <c r="C654" s="240"/>
      <c r="D654" s="241"/>
      <c r="E654" s="241"/>
      <c r="F654" s="241"/>
      <c r="G654" s="241"/>
      <c r="H654" s="241"/>
      <c r="I654" s="241"/>
      <c r="J654" s="260"/>
      <c r="K654" s="241"/>
      <c r="L654" s="241"/>
      <c r="M654" s="241"/>
      <c r="N654" s="258"/>
      <c r="O654" s="240"/>
      <c r="P654" s="240"/>
      <c r="Q654" s="258"/>
      <c r="R654" s="274">
        <f>SUMIF(Physics!$B$4:$B$1000,$C654,Physics!$C$4:$C$1000)+SUMIF(IITPhysics!$B$4:$B$1000,$C654,IITPhysics!$C$4:$C$1000)+SUMIF(Chem!$B$4:$B$1000,$C654,Chem!$C$4:$C$1000)+SUMIF(IITChem!$B$4:$B$1000,$C654,IITChem!$C$4:$C$1000)+SUMIF(Maths!$B$4:$B$1000,$C654,Maths!$C$4:$C$1000)+SUMIF(IITMaths!$B$4:$B$1000,$C654,IITMaths!$C$4:$C$1000)+SUMIF(Bio!$B$4:$B$1000,$C654,Bio!$C$4:$C$1000)+SUMIF(FourthLecture!$B$4:$B$1000,$C654,FourthLecture!$C$4:$C$1000)+SUMIF(OtherSubjects!$B$4:$B$1000,$C654,OtherSubjects!$C$4:$C$1000)</f>
        <v>0</v>
      </c>
      <c r="S654" s="269">
        <f>SUMIF(Physics!$P$4:$P$1000,$C654,Physics!$Q$4:$Q$1000)+SUMIF(IITPhysics!$P$4:$P$1000,$C654,IITPhysics!$Q$4:$Q$1000)+SUMIF(Chem!$P$4:$P$1000,$C654,Chem!$Q$4:$Q$1000)+SUMIF(IITChem!$P$4:$P$1000,$C654,IITChem!$Q$4:$Q$1000)+SUMIF(Maths!$P$4:$P$1000,$C654,Maths!$Q$4:$Q$1000)+SUMIF(IITMaths!$P$4:$P$1000,$C654,IITMaths!$Q$4:$Q$1000)+SUMIF(Bio!$P$4:$P$1000,$C654,Bio!$Q$4:$Q$1000)+SUMIF(FourthLecture!$P$4:$P$1000,$C654,FourthLecture!$Q$4:$Q$1000)+SUMIF(OtherSubjects!$P$4:$P$1000,$C654,OtherSubjects!$Q$4:$Q$1000)</f>
        <v>0</v>
      </c>
    </row>
    <row r="655" spans="1:19">
      <c r="A655" s="239">
        <v>651</v>
      </c>
      <c r="B655" s="240" t="s">
        <v>893</v>
      </c>
      <c r="C655" s="240"/>
      <c r="D655" s="241"/>
      <c r="E655" s="241"/>
      <c r="F655" s="241"/>
      <c r="G655" s="241"/>
      <c r="H655" s="241"/>
      <c r="I655" s="241"/>
      <c r="J655" s="260"/>
      <c r="K655" s="241"/>
      <c r="L655" s="241"/>
      <c r="M655" s="241"/>
      <c r="N655" s="258"/>
      <c r="O655" s="240"/>
      <c r="P655" s="240"/>
      <c r="Q655" s="258"/>
      <c r="R655" s="274">
        <f>SUMIF(Physics!$B$4:$B$1000,$C655,Physics!$C$4:$C$1000)+SUMIF(IITPhysics!$B$4:$B$1000,$C655,IITPhysics!$C$4:$C$1000)+SUMIF(Chem!$B$4:$B$1000,$C655,Chem!$C$4:$C$1000)+SUMIF(IITChem!$B$4:$B$1000,$C655,IITChem!$C$4:$C$1000)+SUMIF(Maths!$B$4:$B$1000,$C655,Maths!$C$4:$C$1000)+SUMIF(IITMaths!$B$4:$B$1000,$C655,IITMaths!$C$4:$C$1000)+SUMIF(Bio!$B$4:$B$1000,$C655,Bio!$C$4:$C$1000)+SUMIF(FourthLecture!$B$4:$B$1000,$C655,FourthLecture!$C$4:$C$1000)+SUMIF(OtherSubjects!$B$4:$B$1000,$C655,OtherSubjects!$C$4:$C$1000)</f>
        <v>0</v>
      </c>
      <c r="S655" s="269">
        <f>SUMIF(Physics!$P$4:$P$1000,$C655,Physics!$Q$4:$Q$1000)+SUMIF(IITPhysics!$P$4:$P$1000,$C655,IITPhysics!$Q$4:$Q$1000)+SUMIF(Chem!$P$4:$P$1000,$C655,Chem!$Q$4:$Q$1000)+SUMIF(IITChem!$P$4:$P$1000,$C655,IITChem!$Q$4:$Q$1000)+SUMIF(Maths!$P$4:$P$1000,$C655,Maths!$Q$4:$Q$1000)+SUMIF(IITMaths!$P$4:$P$1000,$C655,IITMaths!$Q$4:$Q$1000)+SUMIF(Bio!$P$4:$P$1000,$C655,Bio!$Q$4:$Q$1000)+SUMIF(FourthLecture!$P$4:$P$1000,$C655,FourthLecture!$Q$4:$Q$1000)+SUMIF(OtherSubjects!$P$4:$P$1000,$C655,OtherSubjects!$Q$4:$Q$1000)</f>
        <v>0</v>
      </c>
    </row>
    <row r="656" spans="1:19">
      <c r="A656" s="239">
        <v>652</v>
      </c>
      <c r="B656" s="240" t="s">
        <v>894</v>
      </c>
      <c r="C656" s="240"/>
      <c r="D656" s="241"/>
      <c r="E656" s="241"/>
      <c r="F656" s="241"/>
      <c r="G656" s="241"/>
      <c r="H656" s="241"/>
      <c r="I656" s="241"/>
      <c r="J656" s="260"/>
      <c r="K656" s="241"/>
      <c r="L656" s="241"/>
      <c r="M656" s="241"/>
      <c r="N656" s="258"/>
      <c r="O656" s="240"/>
      <c r="P656" s="240"/>
      <c r="Q656" s="258"/>
      <c r="R656" s="274">
        <f>SUMIF(Physics!$B$4:$B$1000,$C656,Physics!$C$4:$C$1000)+SUMIF(IITPhysics!$B$4:$B$1000,$C656,IITPhysics!$C$4:$C$1000)+SUMIF(Chem!$B$4:$B$1000,$C656,Chem!$C$4:$C$1000)+SUMIF(IITChem!$B$4:$B$1000,$C656,IITChem!$C$4:$C$1000)+SUMIF(Maths!$B$4:$B$1000,$C656,Maths!$C$4:$C$1000)+SUMIF(IITMaths!$B$4:$B$1000,$C656,IITMaths!$C$4:$C$1000)+SUMIF(Bio!$B$4:$B$1000,$C656,Bio!$C$4:$C$1000)+SUMIF(FourthLecture!$B$4:$B$1000,$C656,FourthLecture!$C$4:$C$1000)+SUMIF(OtherSubjects!$B$4:$B$1000,$C656,OtherSubjects!$C$4:$C$1000)</f>
        <v>0</v>
      </c>
      <c r="S656" s="269">
        <f>SUMIF(Physics!$P$4:$P$1000,$C656,Physics!$Q$4:$Q$1000)+SUMIF(IITPhysics!$P$4:$P$1000,$C656,IITPhysics!$Q$4:$Q$1000)+SUMIF(Chem!$P$4:$P$1000,$C656,Chem!$Q$4:$Q$1000)+SUMIF(IITChem!$P$4:$P$1000,$C656,IITChem!$Q$4:$Q$1000)+SUMIF(Maths!$P$4:$P$1000,$C656,Maths!$Q$4:$Q$1000)+SUMIF(IITMaths!$P$4:$P$1000,$C656,IITMaths!$Q$4:$Q$1000)+SUMIF(Bio!$P$4:$P$1000,$C656,Bio!$Q$4:$Q$1000)+SUMIF(FourthLecture!$P$4:$P$1000,$C656,FourthLecture!$Q$4:$Q$1000)+SUMIF(OtherSubjects!$P$4:$P$1000,$C656,OtherSubjects!$Q$4:$Q$1000)</f>
        <v>0</v>
      </c>
    </row>
    <row r="657" spans="1:19">
      <c r="A657" s="239">
        <v>653</v>
      </c>
      <c r="B657" s="240" t="s">
        <v>895</v>
      </c>
      <c r="C657" s="240"/>
      <c r="D657" s="241"/>
      <c r="E657" s="241"/>
      <c r="F657" s="241"/>
      <c r="G657" s="241"/>
      <c r="H657" s="241"/>
      <c r="I657" s="241"/>
      <c r="J657" s="260"/>
      <c r="K657" s="241"/>
      <c r="L657" s="241"/>
      <c r="M657" s="241"/>
      <c r="N657" s="258"/>
      <c r="O657" s="240"/>
      <c r="P657" s="240"/>
      <c r="Q657" s="258"/>
      <c r="R657" s="274">
        <f>SUMIF(Physics!$B$4:$B$1000,$C657,Physics!$C$4:$C$1000)+SUMIF(IITPhysics!$B$4:$B$1000,$C657,IITPhysics!$C$4:$C$1000)+SUMIF(Chem!$B$4:$B$1000,$C657,Chem!$C$4:$C$1000)+SUMIF(IITChem!$B$4:$B$1000,$C657,IITChem!$C$4:$C$1000)+SUMIF(Maths!$B$4:$B$1000,$C657,Maths!$C$4:$C$1000)+SUMIF(IITMaths!$B$4:$B$1000,$C657,IITMaths!$C$4:$C$1000)+SUMIF(Bio!$B$4:$B$1000,$C657,Bio!$C$4:$C$1000)+SUMIF(FourthLecture!$B$4:$B$1000,$C657,FourthLecture!$C$4:$C$1000)+SUMIF(OtherSubjects!$B$4:$B$1000,$C657,OtherSubjects!$C$4:$C$1000)</f>
        <v>0</v>
      </c>
      <c r="S657" s="269">
        <f>SUMIF(Physics!$P$4:$P$1000,$C657,Physics!$Q$4:$Q$1000)+SUMIF(IITPhysics!$P$4:$P$1000,$C657,IITPhysics!$Q$4:$Q$1000)+SUMIF(Chem!$P$4:$P$1000,$C657,Chem!$Q$4:$Q$1000)+SUMIF(IITChem!$P$4:$P$1000,$C657,IITChem!$Q$4:$Q$1000)+SUMIF(Maths!$P$4:$P$1000,$C657,Maths!$Q$4:$Q$1000)+SUMIF(IITMaths!$P$4:$P$1000,$C657,IITMaths!$Q$4:$Q$1000)+SUMIF(Bio!$P$4:$P$1000,$C657,Bio!$Q$4:$Q$1000)+SUMIF(FourthLecture!$P$4:$P$1000,$C657,FourthLecture!$Q$4:$Q$1000)+SUMIF(OtherSubjects!$P$4:$P$1000,$C657,OtherSubjects!$Q$4:$Q$1000)</f>
        <v>0</v>
      </c>
    </row>
    <row r="658" spans="1:19">
      <c r="A658" s="239">
        <v>654</v>
      </c>
      <c r="B658" s="240" t="s">
        <v>896</v>
      </c>
      <c r="C658" s="240"/>
      <c r="D658" s="241"/>
      <c r="E658" s="241"/>
      <c r="F658" s="241"/>
      <c r="G658" s="241"/>
      <c r="H658" s="241"/>
      <c r="I658" s="241"/>
      <c r="J658" s="260"/>
      <c r="K658" s="241"/>
      <c r="L658" s="241"/>
      <c r="M658" s="241"/>
      <c r="N658" s="258"/>
      <c r="O658" s="240"/>
      <c r="P658" s="240"/>
      <c r="Q658" s="258"/>
      <c r="R658" s="274">
        <f>SUMIF(Physics!$B$4:$B$1000,$C658,Physics!$C$4:$C$1000)+SUMIF(IITPhysics!$B$4:$B$1000,$C658,IITPhysics!$C$4:$C$1000)+SUMIF(Chem!$B$4:$B$1000,$C658,Chem!$C$4:$C$1000)+SUMIF(IITChem!$B$4:$B$1000,$C658,IITChem!$C$4:$C$1000)+SUMIF(Maths!$B$4:$B$1000,$C658,Maths!$C$4:$C$1000)+SUMIF(IITMaths!$B$4:$B$1000,$C658,IITMaths!$C$4:$C$1000)+SUMIF(Bio!$B$4:$B$1000,$C658,Bio!$C$4:$C$1000)+SUMIF(FourthLecture!$B$4:$B$1000,$C658,FourthLecture!$C$4:$C$1000)+SUMIF(OtherSubjects!$B$4:$B$1000,$C658,OtherSubjects!$C$4:$C$1000)</f>
        <v>0</v>
      </c>
      <c r="S658" s="269">
        <f>SUMIF(Physics!$P$4:$P$1000,$C658,Physics!$Q$4:$Q$1000)+SUMIF(IITPhysics!$P$4:$P$1000,$C658,IITPhysics!$Q$4:$Q$1000)+SUMIF(Chem!$P$4:$P$1000,$C658,Chem!$Q$4:$Q$1000)+SUMIF(IITChem!$P$4:$P$1000,$C658,IITChem!$Q$4:$Q$1000)+SUMIF(Maths!$P$4:$P$1000,$C658,Maths!$Q$4:$Q$1000)+SUMIF(IITMaths!$P$4:$P$1000,$C658,IITMaths!$Q$4:$Q$1000)+SUMIF(Bio!$P$4:$P$1000,$C658,Bio!$Q$4:$Q$1000)+SUMIF(FourthLecture!$P$4:$P$1000,$C658,FourthLecture!$Q$4:$Q$1000)+SUMIF(OtherSubjects!$P$4:$P$1000,$C658,OtherSubjects!$Q$4:$Q$1000)</f>
        <v>0</v>
      </c>
    </row>
    <row r="659" spans="1:19">
      <c r="A659" s="239">
        <v>655</v>
      </c>
      <c r="B659" s="240" t="s">
        <v>897</v>
      </c>
      <c r="C659" s="240"/>
      <c r="D659" s="241"/>
      <c r="E659" s="241"/>
      <c r="F659" s="241"/>
      <c r="G659" s="241"/>
      <c r="H659" s="241"/>
      <c r="I659" s="241"/>
      <c r="J659" s="260"/>
      <c r="K659" s="241"/>
      <c r="L659" s="241"/>
      <c r="M659" s="241"/>
      <c r="N659" s="258"/>
      <c r="O659" s="240"/>
      <c r="P659" s="240"/>
      <c r="Q659" s="258"/>
      <c r="R659" s="274">
        <f>SUMIF(Physics!$B$4:$B$1000,$C659,Physics!$C$4:$C$1000)+SUMIF(IITPhysics!$B$4:$B$1000,$C659,IITPhysics!$C$4:$C$1000)+SUMIF(Chem!$B$4:$B$1000,$C659,Chem!$C$4:$C$1000)+SUMIF(IITChem!$B$4:$B$1000,$C659,IITChem!$C$4:$C$1000)+SUMIF(Maths!$B$4:$B$1000,$C659,Maths!$C$4:$C$1000)+SUMIF(IITMaths!$B$4:$B$1000,$C659,IITMaths!$C$4:$C$1000)+SUMIF(Bio!$B$4:$B$1000,$C659,Bio!$C$4:$C$1000)+SUMIF(FourthLecture!$B$4:$B$1000,$C659,FourthLecture!$C$4:$C$1000)+SUMIF(OtherSubjects!$B$4:$B$1000,$C659,OtherSubjects!$C$4:$C$1000)</f>
        <v>0</v>
      </c>
      <c r="S659" s="269">
        <f>SUMIF(Physics!$P$4:$P$1000,$C659,Physics!$Q$4:$Q$1000)+SUMIF(IITPhysics!$P$4:$P$1000,$C659,IITPhysics!$Q$4:$Q$1000)+SUMIF(Chem!$P$4:$P$1000,$C659,Chem!$Q$4:$Q$1000)+SUMIF(IITChem!$P$4:$P$1000,$C659,IITChem!$Q$4:$Q$1000)+SUMIF(Maths!$P$4:$P$1000,$C659,Maths!$Q$4:$Q$1000)+SUMIF(IITMaths!$P$4:$P$1000,$C659,IITMaths!$Q$4:$Q$1000)+SUMIF(Bio!$P$4:$P$1000,$C659,Bio!$Q$4:$Q$1000)+SUMIF(FourthLecture!$P$4:$P$1000,$C659,FourthLecture!$Q$4:$Q$1000)+SUMIF(OtherSubjects!$P$4:$P$1000,$C659,OtherSubjects!$Q$4:$Q$1000)</f>
        <v>0</v>
      </c>
    </row>
    <row r="660" spans="1:19">
      <c r="A660" s="239">
        <v>656</v>
      </c>
      <c r="B660" s="240" t="s">
        <v>898</v>
      </c>
      <c r="C660" s="240"/>
      <c r="D660" s="241"/>
      <c r="E660" s="241"/>
      <c r="F660" s="241"/>
      <c r="G660" s="241"/>
      <c r="H660" s="241"/>
      <c r="I660" s="241"/>
      <c r="J660" s="260"/>
      <c r="K660" s="241"/>
      <c r="L660" s="241"/>
      <c r="M660" s="241"/>
      <c r="N660" s="258"/>
      <c r="O660" s="240"/>
      <c r="P660" s="240"/>
      <c r="Q660" s="258"/>
      <c r="R660" s="274">
        <f>SUMIF(Physics!$B$4:$B$1000,$C660,Physics!$C$4:$C$1000)+SUMIF(IITPhysics!$B$4:$B$1000,$C660,IITPhysics!$C$4:$C$1000)+SUMIF(Chem!$B$4:$B$1000,$C660,Chem!$C$4:$C$1000)+SUMIF(IITChem!$B$4:$B$1000,$C660,IITChem!$C$4:$C$1000)+SUMIF(Maths!$B$4:$B$1000,$C660,Maths!$C$4:$C$1000)+SUMIF(IITMaths!$B$4:$B$1000,$C660,IITMaths!$C$4:$C$1000)+SUMIF(Bio!$B$4:$B$1000,$C660,Bio!$C$4:$C$1000)+SUMIF(FourthLecture!$B$4:$B$1000,$C660,FourthLecture!$C$4:$C$1000)+SUMIF(OtherSubjects!$B$4:$B$1000,$C660,OtherSubjects!$C$4:$C$1000)</f>
        <v>0</v>
      </c>
      <c r="S660" s="269">
        <f>SUMIF(Physics!$P$4:$P$1000,$C660,Physics!$Q$4:$Q$1000)+SUMIF(IITPhysics!$P$4:$P$1000,$C660,IITPhysics!$Q$4:$Q$1000)+SUMIF(Chem!$P$4:$P$1000,$C660,Chem!$Q$4:$Q$1000)+SUMIF(IITChem!$P$4:$P$1000,$C660,IITChem!$Q$4:$Q$1000)+SUMIF(Maths!$P$4:$P$1000,$C660,Maths!$Q$4:$Q$1000)+SUMIF(IITMaths!$P$4:$P$1000,$C660,IITMaths!$Q$4:$Q$1000)+SUMIF(Bio!$P$4:$P$1000,$C660,Bio!$Q$4:$Q$1000)+SUMIF(FourthLecture!$P$4:$P$1000,$C660,FourthLecture!$Q$4:$Q$1000)+SUMIF(OtherSubjects!$P$4:$P$1000,$C660,OtherSubjects!$Q$4:$Q$1000)</f>
        <v>0</v>
      </c>
    </row>
    <row r="661" spans="1:19">
      <c r="A661" s="239">
        <v>657</v>
      </c>
      <c r="B661" s="240" t="s">
        <v>899</v>
      </c>
      <c r="C661" s="240"/>
      <c r="D661" s="241"/>
      <c r="E661" s="241"/>
      <c r="F661" s="241"/>
      <c r="G661" s="241"/>
      <c r="H661" s="241"/>
      <c r="I661" s="241"/>
      <c r="J661" s="260"/>
      <c r="K661" s="241"/>
      <c r="L661" s="241"/>
      <c r="M661" s="241"/>
      <c r="N661" s="258"/>
      <c r="O661" s="240"/>
      <c r="P661" s="240"/>
      <c r="Q661" s="258"/>
      <c r="R661" s="274">
        <f>SUMIF(Physics!$B$4:$B$1000,$C661,Physics!$C$4:$C$1000)+SUMIF(IITPhysics!$B$4:$B$1000,$C661,IITPhysics!$C$4:$C$1000)+SUMIF(Chem!$B$4:$B$1000,$C661,Chem!$C$4:$C$1000)+SUMIF(IITChem!$B$4:$B$1000,$C661,IITChem!$C$4:$C$1000)+SUMIF(Maths!$B$4:$B$1000,$C661,Maths!$C$4:$C$1000)+SUMIF(IITMaths!$B$4:$B$1000,$C661,IITMaths!$C$4:$C$1000)+SUMIF(Bio!$B$4:$B$1000,$C661,Bio!$C$4:$C$1000)+SUMIF(FourthLecture!$B$4:$B$1000,$C661,FourthLecture!$C$4:$C$1000)+SUMIF(OtherSubjects!$B$4:$B$1000,$C661,OtherSubjects!$C$4:$C$1000)</f>
        <v>0</v>
      </c>
      <c r="S661" s="269">
        <f>SUMIF(Physics!$P$4:$P$1000,$C661,Physics!$Q$4:$Q$1000)+SUMIF(IITPhysics!$P$4:$P$1000,$C661,IITPhysics!$Q$4:$Q$1000)+SUMIF(Chem!$P$4:$P$1000,$C661,Chem!$Q$4:$Q$1000)+SUMIF(IITChem!$P$4:$P$1000,$C661,IITChem!$Q$4:$Q$1000)+SUMIF(Maths!$P$4:$P$1000,$C661,Maths!$Q$4:$Q$1000)+SUMIF(IITMaths!$P$4:$P$1000,$C661,IITMaths!$Q$4:$Q$1000)+SUMIF(Bio!$P$4:$P$1000,$C661,Bio!$Q$4:$Q$1000)+SUMIF(FourthLecture!$P$4:$P$1000,$C661,FourthLecture!$Q$4:$Q$1000)+SUMIF(OtherSubjects!$P$4:$P$1000,$C661,OtherSubjects!$Q$4:$Q$1000)</f>
        <v>0</v>
      </c>
    </row>
    <row r="662" spans="1:19">
      <c r="A662" s="239">
        <v>658</v>
      </c>
      <c r="B662" s="240" t="s">
        <v>900</v>
      </c>
      <c r="C662" s="240"/>
      <c r="D662" s="241"/>
      <c r="E662" s="241"/>
      <c r="F662" s="241"/>
      <c r="G662" s="241"/>
      <c r="H662" s="241"/>
      <c r="I662" s="241"/>
      <c r="J662" s="260"/>
      <c r="K662" s="241"/>
      <c r="L662" s="241"/>
      <c r="M662" s="241"/>
      <c r="N662" s="258"/>
      <c r="O662" s="240"/>
      <c r="P662" s="240"/>
      <c r="Q662" s="258"/>
      <c r="R662" s="274">
        <f>SUMIF(Physics!$B$4:$B$1000,$C662,Physics!$C$4:$C$1000)+SUMIF(IITPhysics!$B$4:$B$1000,$C662,IITPhysics!$C$4:$C$1000)+SUMIF(Chem!$B$4:$B$1000,$C662,Chem!$C$4:$C$1000)+SUMIF(IITChem!$B$4:$B$1000,$C662,IITChem!$C$4:$C$1000)+SUMIF(Maths!$B$4:$B$1000,$C662,Maths!$C$4:$C$1000)+SUMIF(IITMaths!$B$4:$B$1000,$C662,IITMaths!$C$4:$C$1000)+SUMIF(Bio!$B$4:$B$1000,$C662,Bio!$C$4:$C$1000)+SUMIF(FourthLecture!$B$4:$B$1000,$C662,FourthLecture!$C$4:$C$1000)+SUMIF(OtherSubjects!$B$4:$B$1000,$C662,OtherSubjects!$C$4:$C$1000)</f>
        <v>0</v>
      </c>
      <c r="S662" s="269">
        <f>SUMIF(Physics!$P$4:$P$1000,$C662,Physics!$Q$4:$Q$1000)+SUMIF(IITPhysics!$P$4:$P$1000,$C662,IITPhysics!$Q$4:$Q$1000)+SUMIF(Chem!$P$4:$P$1000,$C662,Chem!$Q$4:$Q$1000)+SUMIF(IITChem!$P$4:$P$1000,$C662,IITChem!$Q$4:$Q$1000)+SUMIF(Maths!$P$4:$P$1000,$C662,Maths!$Q$4:$Q$1000)+SUMIF(IITMaths!$P$4:$P$1000,$C662,IITMaths!$Q$4:$Q$1000)+SUMIF(Bio!$P$4:$P$1000,$C662,Bio!$Q$4:$Q$1000)+SUMIF(FourthLecture!$P$4:$P$1000,$C662,FourthLecture!$Q$4:$Q$1000)+SUMIF(OtherSubjects!$P$4:$P$1000,$C662,OtherSubjects!$Q$4:$Q$1000)</f>
        <v>0</v>
      </c>
    </row>
    <row r="663" spans="1:19">
      <c r="A663" s="239">
        <v>659</v>
      </c>
      <c r="B663" s="240" t="s">
        <v>901</v>
      </c>
      <c r="C663" s="240"/>
      <c r="D663" s="241"/>
      <c r="E663" s="241"/>
      <c r="F663" s="241"/>
      <c r="G663" s="241"/>
      <c r="H663" s="241"/>
      <c r="I663" s="241"/>
      <c r="J663" s="260"/>
      <c r="K663" s="241"/>
      <c r="L663" s="241"/>
      <c r="M663" s="241"/>
      <c r="N663" s="258"/>
      <c r="O663" s="240"/>
      <c r="P663" s="240"/>
      <c r="Q663" s="258"/>
      <c r="R663" s="274">
        <f>SUMIF(Physics!$B$4:$B$1000,$C663,Physics!$C$4:$C$1000)+SUMIF(IITPhysics!$B$4:$B$1000,$C663,IITPhysics!$C$4:$C$1000)+SUMIF(Chem!$B$4:$B$1000,$C663,Chem!$C$4:$C$1000)+SUMIF(IITChem!$B$4:$B$1000,$C663,IITChem!$C$4:$C$1000)+SUMIF(Maths!$B$4:$B$1000,$C663,Maths!$C$4:$C$1000)+SUMIF(IITMaths!$B$4:$B$1000,$C663,IITMaths!$C$4:$C$1000)+SUMIF(Bio!$B$4:$B$1000,$C663,Bio!$C$4:$C$1000)+SUMIF(FourthLecture!$B$4:$B$1000,$C663,FourthLecture!$C$4:$C$1000)+SUMIF(OtherSubjects!$B$4:$B$1000,$C663,OtherSubjects!$C$4:$C$1000)</f>
        <v>0</v>
      </c>
      <c r="S663" s="269">
        <f>SUMIF(Physics!$P$4:$P$1000,$C663,Physics!$Q$4:$Q$1000)+SUMIF(IITPhysics!$P$4:$P$1000,$C663,IITPhysics!$Q$4:$Q$1000)+SUMIF(Chem!$P$4:$P$1000,$C663,Chem!$Q$4:$Q$1000)+SUMIF(IITChem!$P$4:$P$1000,$C663,IITChem!$Q$4:$Q$1000)+SUMIF(Maths!$P$4:$P$1000,$C663,Maths!$Q$4:$Q$1000)+SUMIF(IITMaths!$P$4:$P$1000,$C663,IITMaths!$Q$4:$Q$1000)+SUMIF(Bio!$P$4:$P$1000,$C663,Bio!$Q$4:$Q$1000)+SUMIF(FourthLecture!$P$4:$P$1000,$C663,FourthLecture!$Q$4:$Q$1000)+SUMIF(OtherSubjects!$P$4:$P$1000,$C663,OtherSubjects!$Q$4:$Q$1000)</f>
        <v>0</v>
      </c>
    </row>
    <row r="664" spans="1:19">
      <c r="A664" s="239">
        <v>660</v>
      </c>
      <c r="B664" s="240" t="s">
        <v>902</v>
      </c>
      <c r="C664" s="240"/>
      <c r="D664" s="241"/>
      <c r="E664" s="241"/>
      <c r="F664" s="241"/>
      <c r="G664" s="241"/>
      <c r="H664" s="241"/>
      <c r="I664" s="241"/>
      <c r="J664" s="260"/>
      <c r="K664" s="241"/>
      <c r="L664" s="241"/>
      <c r="M664" s="241"/>
      <c r="N664" s="258"/>
      <c r="O664" s="240"/>
      <c r="P664" s="240"/>
      <c r="Q664" s="258"/>
      <c r="R664" s="274">
        <f>SUMIF(Physics!$B$4:$B$1000,$C664,Physics!$C$4:$C$1000)+SUMIF(IITPhysics!$B$4:$B$1000,$C664,IITPhysics!$C$4:$C$1000)+SUMIF(Chem!$B$4:$B$1000,$C664,Chem!$C$4:$C$1000)+SUMIF(IITChem!$B$4:$B$1000,$C664,IITChem!$C$4:$C$1000)+SUMIF(Maths!$B$4:$B$1000,$C664,Maths!$C$4:$C$1000)+SUMIF(IITMaths!$B$4:$B$1000,$C664,IITMaths!$C$4:$C$1000)+SUMIF(Bio!$B$4:$B$1000,$C664,Bio!$C$4:$C$1000)+SUMIF(FourthLecture!$B$4:$B$1000,$C664,FourthLecture!$C$4:$C$1000)+SUMIF(OtherSubjects!$B$4:$B$1000,$C664,OtherSubjects!$C$4:$C$1000)</f>
        <v>0</v>
      </c>
      <c r="S664" s="269">
        <f>SUMIF(Physics!$P$4:$P$1000,$C664,Physics!$Q$4:$Q$1000)+SUMIF(IITPhysics!$P$4:$P$1000,$C664,IITPhysics!$Q$4:$Q$1000)+SUMIF(Chem!$P$4:$P$1000,$C664,Chem!$Q$4:$Q$1000)+SUMIF(IITChem!$P$4:$P$1000,$C664,IITChem!$Q$4:$Q$1000)+SUMIF(Maths!$P$4:$P$1000,$C664,Maths!$Q$4:$Q$1000)+SUMIF(IITMaths!$P$4:$P$1000,$C664,IITMaths!$Q$4:$Q$1000)+SUMIF(Bio!$P$4:$P$1000,$C664,Bio!$Q$4:$Q$1000)+SUMIF(FourthLecture!$P$4:$P$1000,$C664,FourthLecture!$Q$4:$Q$1000)+SUMIF(OtherSubjects!$P$4:$P$1000,$C664,OtherSubjects!$Q$4:$Q$1000)</f>
        <v>0</v>
      </c>
    </row>
    <row r="665" spans="1:19">
      <c r="A665" s="239">
        <v>661</v>
      </c>
      <c r="B665" s="240" t="s">
        <v>903</v>
      </c>
      <c r="C665" s="240"/>
      <c r="D665" s="241"/>
      <c r="E665" s="241"/>
      <c r="F665" s="241"/>
      <c r="G665" s="241"/>
      <c r="H665" s="241"/>
      <c r="I665" s="241"/>
      <c r="J665" s="260"/>
      <c r="K665" s="241"/>
      <c r="L665" s="241"/>
      <c r="M665" s="241"/>
      <c r="N665" s="258"/>
      <c r="O665" s="240"/>
      <c r="P665" s="240"/>
      <c r="Q665" s="258"/>
      <c r="R665" s="274">
        <f>SUMIF(Physics!$B$4:$B$1000,$C665,Physics!$C$4:$C$1000)+SUMIF(IITPhysics!$B$4:$B$1000,$C665,IITPhysics!$C$4:$C$1000)+SUMIF(Chem!$B$4:$B$1000,$C665,Chem!$C$4:$C$1000)+SUMIF(IITChem!$B$4:$B$1000,$C665,IITChem!$C$4:$C$1000)+SUMIF(Maths!$B$4:$B$1000,$C665,Maths!$C$4:$C$1000)+SUMIF(IITMaths!$B$4:$B$1000,$C665,IITMaths!$C$4:$C$1000)+SUMIF(Bio!$B$4:$B$1000,$C665,Bio!$C$4:$C$1000)+SUMIF(FourthLecture!$B$4:$B$1000,$C665,FourthLecture!$C$4:$C$1000)+SUMIF(OtherSubjects!$B$4:$B$1000,$C665,OtherSubjects!$C$4:$C$1000)</f>
        <v>0</v>
      </c>
      <c r="S665" s="269">
        <f>SUMIF(Physics!$P$4:$P$1000,$C665,Physics!$Q$4:$Q$1000)+SUMIF(IITPhysics!$P$4:$P$1000,$C665,IITPhysics!$Q$4:$Q$1000)+SUMIF(Chem!$P$4:$P$1000,$C665,Chem!$Q$4:$Q$1000)+SUMIF(IITChem!$P$4:$P$1000,$C665,IITChem!$Q$4:$Q$1000)+SUMIF(Maths!$P$4:$P$1000,$C665,Maths!$Q$4:$Q$1000)+SUMIF(IITMaths!$P$4:$P$1000,$C665,IITMaths!$Q$4:$Q$1000)+SUMIF(Bio!$P$4:$P$1000,$C665,Bio!$Q$4:$Q$1000)+SUMIF(FourthLecture!$P$4:$P$1000,$C665,FourthLecture!$Q$4:$Q$1000)+SUMIF(OtherSubjects!$P$4:$P$1000,$C665,OtherSubjects!$Q$4:$Q$1000)</f>
        <v>0</v>
      </c>
    </row>
    <row r="666" spans="1:19">
      <c r="A666" s="239">
        <v>662</v>
      </c>
      <c r="B666" s="240" t="s">
        <v>904</v>
      </c>
      <c r="C666" s="240"/>
      <c r="D666" s="241"/>
      <c r="E666" s="241"/>
      <c r="F666" s="241"/>
      <c r="G666" s="241"/>
      <c r="H666" s="241"/>
      <c r="I666" s="241"/>
      <c r="J666" s="260"/>
      <c r="K666" s="241"/>
      <c r="L666" s="241"/>
      <c r="M666" s="241"/>
      <c r="N666" s="258"/>
      <c r="O666" s="240"/>
      <c r="P666" s="240"/>
      <c r="Q666" s="258"/>
      <c r="R666" s="274">
        <f>SUMIF(Physics!$B$4:$B$1000,$C666,Physics!$C$4:$C$1000)+SUMIF(IITPhysics!$B$4:$B$1000,$C666,IITPhysics!$C$4:$C$1000)+SUMIF(Chem!$B$4:$B$1000,$C666,Chem!$C$4:$C$1000)+SUMIF(IITChem!$B$4:$B$1000,$C666,IITChem!$C$4:$C$1000)+SUMIF(Maths!$B$4:$B$1000,$C666,Maths!$C$4:$C$1000)+SUMIF(IITMaths!$B$4:$B$1000,$C666,IITMaths!$C$4:$C$1000)+SUMIF(Bio!$B$4:$B$1000,$C666,Bio!$C$4:$C$1000)+SUMIF(FourthLecture!$B$4:$B$1000,$C666,FourthLecture!$C$4:$C$1000)+SUMIF(OtherSubjects!$B$4:$B$1000,$C666,OtherSubjects!$C$4:$C$1000)</f>
        <v>0</v>
      </c>
      <c r="S666" s="269">
        <f>SUMIF(Physics!$P$4:$P$1000,$C666,Physics!$Q$4:$Q$1000)+SUMIF(IITPhysics!$P$4:$P$1000,$C666,IITPhysics!$Q$4:$Q$1000)+SUMIF(Chem!$P$4:$P$1000,$C666,Chem!$Q$4:$Q$1000)+SUMIF(IITChem!$P$4:$P$1000,$C666,IITChem!$Q$4:$Q$1000)+SUMIF(Maths!$P$4:$P$1000,$C666,Maths!$Q$4:$Q$1000)+SUMIF(IITMaths!$P$4:$P$1000,$C666,IITMaths!$Q$4:$Q$1000)+SUMIF(Bio!$P$4:$P$1000,$C666,Bio!$Q$4:$Q$1000)+SUMIF(FourthLecture!$P$4:$P$1000,$C666,FourthLecture!$Q$4:$Q$1000)+SUMIF(OtherSubjects!$P$4:$P$1000,$C666,OtherSubjects!$Q$4:$Q$1000)</f>
        <v>0</v>
      </c>
    </row>
    <row r="667" spans="1:19">
      <c r="A667" s="239">
        <v>663</v>
      </c>
      <c r="B667" s="240" t="s">
        <v>905</v>
      </c>
      <c r="C667" s="240"/>
      <c r="D667" s="241"/>
      <c r="E667" s="241"/>
      <c r="F667" s="241"/>
      <c r="G667" s="241"/>
      <c r="H667" s="241"/>
      <c r="I667" s="241"/>
      <c r="J667" s="260"/>
      <c r="K667" s="241"/>
      <c r="L667" s="241"/>
      <c r="M667" s="241"/>
      <c r="N667" s="258"/>
      <c r="O667" s="240"/>
      <c r="P667" s="240"/>
      <c r="Q667" s="258"/>
      <c r="R667" s="274">
        <f>SUMIF(Physics!$B$4:$B$1000,$C667,Physics!$C$4:$C$1000)+SUMIF(IITPhysics!$B$4:$B$1000,$C667,IITPhysics!$C$4:$C$1000)+SUMIF(Chem!$B$4:$B$1000,$C667,Chem!$C$4:$C$1000)+SUMIF(IITChem!$B$4:$B$1000,$C667,IITChem!$C$4:$C$1000)+SUMIF(Maths!$B$4:$B$1000,$C667,Maths!$C$4:$C$1000)+SUMIF(IITMaths!$B$4:$B$1000,$C667,IITMaths!$C$4:$C$1000)+SUMIF(Bio!$B$4:$B$1000,$C667,Bio!$C$4:$C$1000)+SUMIF(FourthLecture!$B$4:$B$1000,$C667,FourthLecture!$C$4:$C$1000)+SUMIF(OtherSubjects!$B$4:$B$1000,$C667,OtherSubjects!$C$4:$C$1000)</f>
        <v>0</v>
      </c>
      <c r="S667" s="269">
        <f>SUMIF(Physics!$P$4:$P$1000,$C667,Physics!$Q$4:$Q$1000)+SUMIF(IITPhysics!$P$4:$P$1000,$C667,IITPhysics!$Q$4:$Q$1000)+SUMIF(Chem!$P$4:$P$1000,$C667,Chem!$Q$4:$Q$1000)+SUMIF(IITChem!$P$4:$P$1000,$C667,IITChem!$Q$4:$Q$1000)+SUMIF(Maths!$P$4:$P$1000,$C667,Maths!$Q$4:$Q$1000)+SUMIF(IITMaths!$P$4:$P$1000,$C667,IITMaths!$Q$4:$Q$1000)+SUMIF(Bio!$P$4:$P$1000,$C667,Bio!$Q$4:$Q$1000)+SUMIF(FourthLecture!$P$4:$P$1000,$C667,FourthLecture!$Q$4:$Q$1000)+SUMIF(OtherSubjects!$P$4:$P$1000,$C667,OtherSubjects!$Q$4:$Q$1000)</f>
        <v>0</v>
      </c>
    </row>
    <row r="668" spans="1:19">
      <c r="A668" s="239">
        <v>664</v>
      </c>
      <c r="B668" s="240" t="s">
        <v>906</v>
      </c>
      <c r="C668" s="240"/>
      <c r="D668" s="241"/>
      <c r="E668" s="241"/>
      <c r="F668" s="241"/>
      <c r="G668" s="241"/>
      <c r="H668" s="241"/>
      <c r="I668" s="241"/>
      <c r="J668" s="260"/>
      <c r="K668" s="241"/>
      <c r="L668" s="241"/>
      <c r="M668" s="241"/>
      <c r="N668" s="258"/>
      <c r="O668" s="240"/>
      <c r="P668" s="240"/>
      <c r="Q668" s="258"/>
      <c r="R668" s="274">
        <f>SUMIF(Physics!$B$4:$B$1000,$C668,Physics!$C$4:$C$1000)+SUMIF(IITPhysics!$B$4:$B$1000,$C668,IITPhysics!$C$4:$C$1000)+SUMIF(Chem!$B$4:$B$1000,$C668,Chem!$C$4:$C$1000)+SUMIF(IITChem!$B$4:$B$1000,$C668,IITChem!$C$4:$C$1000)+SUMIF(Maths!$B$4:$B$1000,$C668,Maths!$C$4:$C$1000)+SUMIF(IITMaths!$B$4:$B$1000,$C668,IITMaths!$C$4:$C$1000)+SUMIF(Bio!$B$4:$B$1000,$C668,Bio!$C$4:$C$1000)+SUMIF(FourthLecture!$B$4:$B$1000,$C668,FourthLecture!$C$4:$C$1000)+SUMIF(OtherSubjects!$B$4:$B$1000,$C668,OtherSubjects!$C$4:$C$1000)</f>
        <v>0</v>
      </c>
      <c r="S668" s="269">
        <f>SUMIF(Physics!$P$4:$P$1000,$C668,Physics!$Q$4:$Q$1000)+SUMIF(IITPhysics!$P$4:$P$1000,$C668,IITPhysics!$Q$4:$Q$1000)+SUMIF(Chem!$P$4:$P$1000,$C668,Chem!$Q$4:$Q$1000)+SUMIF(IITChem!$P$4:$P$1000,$C668,IITChem!$Q$4:$Q$1000)+SUMIF(Maths!$P$4:$P$1000,$C668,Maths!$Q$4:$Q$1000)+SUMIF(IITMaths!$P$4:$P$1000,$C668,IITMaths!$Q$4:$Q$1000)+SUMIF(Bio!$P$4:$P$1000,$C668,Bio!$Q$4:$Q$1000)+SUMIF(FourthLecture!$P$4:$P$1000,$C668,FourthLecture!$Q$4:$Q$1000)+SUMIF(OtherSubjects!$P$4:$P$1000,$C668,OtherSubjects!$Q$4:$Q$1000)</f>
        <v>0</v>
      </c>
    </row>
    <row r="669" spans="1:19">
      <c r="A669" s="239">
        <v>665</v>
      </c>
      <c r="B669" s="240" t="s">
        <v>907</v>
      </c>
      <c r="C669" s="240"/>
      <c r="D669" s="241"/>
      <c r="E669" s="241"/>
      <c r="F669" s="241"/>
      <c r="G669" s="241"/>
      <c r="H669" s="241"/>
      <c r="I669" s="241"/>
      <c r="J669" s="260"/>
      <c r="K669" s="241"/>
      <c r="L669" s="241"/>
      <c r="M669" s="241"/>
      <c r="N669" s="258"/>
      <c r="O669" s="240"/>
      <c r="P669" s="240"/>
      <c r="Q669" s="258"/>
      <c r="R669" s="274">
        <f>SUMIF(Physics!$B$4:$B$1000,$C669,Physics!$C$4:$C$1000)+SUMIF(IITPhysics!$B$4:$B$1000,$C669,IITPhysics!$C$4:$C$1000)+SUMIF(Chem!$B$4:$B$1000,$C669,Chem!$C$4:$C$1000)+SUMIF(IITChem!$B$4:$B$1000,$C669,IITChem!$C$4:$C$1000)+SUMIF(Maths!$B$4:$B$1000,$C669,Maths!$C$4:$C$1000)+SUMIF(IITMaths!$B$4:$B$1000,$C669,IITMaths!$C$4:$C$1000)+SUMIF(Bio!$B$4:$B$1000,$C669,Bio!$C$4:$C$1000)+SUMIF(FourthLecture!$B$4:$B$1000,$C669,FourthLecture!$C$4:$C$1000)+SUMIF(OtherSubjects!$B$4:$B$1000,$C669,OtherSubjects!$C$4:$C$1000)</f>
        <v>0</v>
      </c>
      <c r="S669" s="269">
        <f>SUMIF(Physics!$P$4:$P$1000,$C669,Physics!$Q$4:$Q$1000)+SUMIF(IITPhysics!$P$4:$P$1000,$C669,IITPhysics!$Q$4:$Q$1000)+SUMIF(Chem!$P$4:$P$1000,$C669,Chem!$Q$4:$Q$1000)+SUMIF(IITChem!$P$4:$P$1000,$C669,IITChem!$Q$4:$Q$1000)+SUMIF(Maths!$P$4:$P$1000,$C669,Maths!$Q$4:$Q$1000)+SUMIF(IITMaths!$P$4:$P$1000,$C669,IITMaths!$Q$4:$Q$1000)+SUMIF(Bio!$P$4:$P$1000,$C669,Bio!$Q$4:$Q$1000)+SUMIF(FourthLecture!$P$4:$P$1000,$C669,FourthLecture!$Q$4:$Q$1000)+SUMIF(OtherSubjects!$P$4:$P$1000,$C669,OtherSubjects!$Q$4:$Q$1000)</f>
        <v>0</v>
      </c>
    </row>
    <row r="670" spans="1:19">
      <c r="A670" s="239">
        <v>666</v>
      </c>
      <c r="B670" s="240" t="s">
        <v>908</v>
      </c>
      <c r="C670" s="240"/>
      <c r="D670" s="241"/>
      <c r="E670" s="241"/>
      <c r="F670" s="241"/>
      <c r="G670" s="241"/>
      <c r="H670" s="241"/>
      <c r="I670" s="241"/>
      <c r="J670" s="260"/>
      <c r="K670" s="241"/>
      <c r="L670" s="241"/>
      <c r="M670" s="241"/>
      <c r="N670" s="258"/>
      <c r="O670" s="240"/>
      <c r="P670" s="240"/>
      <c r="Q670" s="258"/>
      <c r="R670" s="274">
        <f>SUMIF(Physics!$B$4:$B$1000,$C670,Physics!$C$4:$C$1000)+SUMIF(IITPhysics!$B$4:$B$1000,$C670,IITPhysics!$C$4:$C$1000)+SUMIF(Chem!$B$4:$B$1000,$C670,Chem!$C$4:$C$1000)+SUMIF(IITChem!$B$4:$B$1000,$C670,IITChem!$C$4:$C$1000)+SUMIF(Maths!$B$4:$B$1000,$C670,Maths!$C$4:$C$1000)+SUMIF(IITMaths!$B$4:$B$1000,$C670,IITMaths!$C$4:$C$1000)+SUMIF(Bio!$B$4:$B$1000,$C670,Bio!$C$4:$C$1000)+SUMIF(FourthLecture!$B$4:$B$1000,$C670,FourthLecture!$C$4:$C$1000)+SUMIF(OtherSubjects!$B$4:$B$1000,$C670,OtherSubjects!$C$4:$C$1000)</f>
        <v>0</v>
      </c>
      <c r="S670" s="269">
        <f>SUMIF(Physics!$P$4:$P$1000,$C670,Physics!$Q$4:$Q$1000)+SUMIF(IITPhysics!$P$4:$P$1000,$C670,IITPhysics!$Q$4:$Q$1000)+SUMIF(Chem!$P$4:$P$1000,$C670,Chem!$Q$4:$Q$1000)+SUMIF(IITChem!$P$4:$P$1000,$C670,IITChem!$Q$4:$Q$1000)+SUMIF(Maths!$P$4:$P$1000,$C670,Maths!$Q$4:$Q$1000)+SUMIF(IITMaths!$P$4:$P$1000,$C670,IITMaths!$Q$4:$Q$1000)+SUMIF(Bio!$P$4:$P$1000,$C670,Bio!$Q$4:$Q$1000)+SUMIF(FourthLecture!$P$4:$P$1000,$C670,FourthLecture!$Q$4:$Q$1000)+SUMIF(OtherSubjects!$P$4:$P$1000,$C670,OtherSubjects!$Q$4:$Q$1000)</f>
        <v>0</v>
      </c>
    </row>
    <row r="671" spans="1:19">
      <c r="A671" s="239">
        <v>667</v>
      </c>
      <c r="B671" s="240" t="s">
        <v>909</v>
      </c>
      <c r="C671" s="240"/>
      <c r="D671" s="241"/>
      <c r="E671" s="241"/>
      <c r="F671" s="241"/>
      <c r="G671" s="241"/>
      <c r="H671" s="241"/>
      <c r="I671" s="241"/>
      <c r="J671" s="260"/>
      <c r="K671" s="241"/>
      <c r="L671" s="241"/>
      <c r="M671" s="241"/>
      <c r="N671" s="258"/>
      <c r="O671" s="240"/>
      <c r="P671" s="240"/>
      <c r="Q671" s="258"/>
      <c r="R671" s="274">
        <f>SUMIF(Physics!$B$4:$B$1000,$C671,Physics!$C$4:$C$1000)+SUMIF(IITPhysics!$B$4:$B$1000,$C671,IITPhysics!$C$4:$C$1000)+SUMIF(Chem!$B$4:$B$1000,$C671,Chem!$C$4:$C$1000)+SUMIF(IITChem!$B$4:$B$1000,$C671,IITChem!$C$4:$C$1000)+SUMIF(Maths!$B$4:$B$1000,$C671,Maths!$C$4:$C$1000)+SUMIF(IITMaths!$B$4:$B$1000,$C671,IITMaths!$C$4:$C$1000)+SUMIF(Bio!$B$4:$B$1000,$C671,Bio!$C$4:$C$1000)+SUMIF(FourthLecture!$B$4:$B$1000,$C671,FourthLecture!$C$4:$C$1000)+SUMIF(OtherSubjects!$B$4:$B$1000,$C671,OtherSubjects!$C$4:$C$1000)</f>
        <v>0</v>
      </c>
      <c r="S671" s="269">
        <f>SUMIF(Physics!$P$4:$P$1000,$C671,Physics!$Q$4:$Q$1000)+SUMIF(IITPhysics!$P$4:$P$1000,$C671,IITPhysics!$Q$4:$Q$1000)+SUMIF(Chem!$P$4:$P$1000,$C671,Chem!$Q$4:$Q$1000)+SUMIF(IITChem!$P$4:$P$1000,$C671,IITChem!$Q$4:$Q$1000)+SUMIF(Maths!$P$4:$P$1000,$C671,Maths!$Q$4:$Q$1000)+SUMIF(IITMaths!$P$4:$P$1000,$C671,IITMaths!$Q$4:$Q$1000)+SUMIF(Bio!$P$4:$P$1000,$C671,Bio!$Q$4:$Q$1000)+SUMIF(FourthLecture!$P$4:$P$1000,$C671,FourthLecture!$Q$4:$Q$1000)+SUMIF(OtherSubjects!$P$4:$P$1000,$C671,OtherSubjects!$Q$4:$Q$1000)</f>
        <v>0</v>
      </c>
    </row>
    <row r="672" spans="1:19">
      <c r="A672" s="239">
        <v>668</v>
      </c>
      <c r="B672" s="240" t="s">
        <v>910</v>
      </c>
      <c r="C672" s="240"/>
      <c r="D672" s="241"/>
      <c r="E672" s="241"/>
      <c r="F672" s="241"/>
      <c r="G672" s="241"/>
      <c r="H672" s="241"/>
      <c r="I672" s="241"/>
      <c r="J672" s="260"/>
      <c r="K672" s="241"/>
      <c r="L672" s="241"/>
      <c r="M672" s="241"/>
      <c r="N672" s="258"/>
      <c r="O672" s="240"/>
      <c r="P672" s="240"/>
      <c r="Q672" s="258"/>
      <c r="R672" s="274">
        <f>SUMIF(Physics!$B$4:$B$1000,$C672,Physics!$C$4:$C$1000)+SUMIF(IITPhysics!$B$4:$B$1000,$C672,IITPhysics!$C$4:$C$1000)+SUMIF(Chem!$B$4:$B$1000,$C672,Chem!$C$4:$C$1000)+SUMIF(IITChem!$B$4:$B$1000,$C672,IITChem!$C$4:$C$1000)+SUMIF(Maths!$B$4:$B$1000,$C672,Maths!$C$4:$C$1000)+SUMIF(IITMaths!$B$4:$B$1000,$C672,IITMaths!$C$4:$C$1000)+SUMIF(Bio!$B$4:$B$1000,$C672,Bio!$C$4:$C$1000)+SUMIF(FourthLecture!$B$4:$B$1000,$C672,FourthLecture!$C$4:$C$1000)+SUMIF(OtherSubjects!$B$4:$B$1000,$C672,OtherSubjects!$C$4:$C$1000)</f>
        <v>0</v>
      </c>
      <c r="S672" s="269">
        <f>SUMIF(Physics!$P$4:$P$1000,$C672,Physics!$Q$4:$Q$1000)+SUMIF(IITPhysics!$P$4:$P$1000,$C672,IITPhysics!$Q$4:$Q$1000)+SUMIF(Chem!$P$4:$P$1000,$C672,Chem!$Q$4:$Q$1000)+SUMIF(IITChem!$P$4:$P$1000,$C672,IITChem!$Q$4:$Q$1000)+SUMIF(Maths!$P$4:$P$1000,$C672,Maths!$Q$4:$Q$1000)+SUMIF(IITMaths!$P$4:$P$1000,$C672,IITMaths!$Q$4:$Q$1000)+SUMIF(Bio!$P$4:$P$1000,$C672,Bio!$Q$4:$Q$1000)+SUMIF(FourthLecture!$P$4:$P$1000,$C672,FourthLecture!$Q$4:$Q$1000)+SUMIF(OtherSubjects!$P$4:$P$1000,$C672,OtherSubjects!$Q$4:$Q$1000)</f>
        <v>0</v>
      </c>
    </row>
    <row r="673" spans="1:19">
      <c r="A673" s="239">
        <v>669</v>
      </c>
      <c r="B673" s="240" t="s">
        <v>911</v>
      </c>
      <c r="C673" s="240"/>
      <c r="D673" s="241"/>
      <c r="E673" s="241"/>
      <c r="F673" s="241"/>
      <c r="G673" s="241"/>
      <c r="H673" s="241"/>
      <c r="I673" s="241"/>
      <c r="J673" s="260"/>
      <c r="K673" s="241"/>
      <c r="L673" s="241"/>
      <c r="M673" s="241"/>
      <c r="N673" s="258"/>
      <c r="O673" s="240"/>
      <c r="P673" s="240"/>
      <c r="Q673" s="258"/>
      <c r="R673" s="274">
        <f>SUMIF(Physics!$B$4:$B$1000,$C673,Physics!$C$4:$C$1000)+SUMIF(IITPhysics!$B$4:$B$1000,$C673,IITPhysics!$C$4:$C$1000)+SUMIF(Chem!$B$4:$B$1000,$C673,Chem!$C$4:$C$1000)+SUMIF(IITChem!$B$4:$B$1000,$C673,IITChem!$C$4:$C$1000)+SUMIF(Maths!$B$4:$B$1000,$C673,Maths!$C$4:$C$1000)+SUMIF(IITMaths!$B$4:$B$1000,$C673,IITMaths!$C$4:$C$1000)+SUMIF(Bio!$B$4:$B$1000,$C673,Bio!$C$4:$C$1000)+SUMIF(FourthLecture!$B$4:$B$1000,$C673,FourthLecture!$C$4:$C$1000)+SUMIF(OtherSubjects!$B$4:$B$1000,$C673,OtherSubjects!$C$4:$C$1000)</f>
        <v>0</v>
      </c>
      <c r="S673" s="269">
        <f>SUMIF(Physics!$P$4:$P$1000,$C673,Physics!$Q$4:$Q$1000)+SUMIF(IITPhysics!$P$4:$P$1000,$C673,IITPhysics!$Q$4:$Q$1000)+SUMIF(Chem!$P$4:$P$1000,$C673,Chem!$Q$4:$Q$1000)+SUMIF(IITChem!$P$4:$P$1000,$C673,IITChem!$Q$4:$Q$1000)+SUMIF(Maths!$P$4:$P$1000,$C673,Maths!$Q$4:$Q$1000)+SUMIF(IITMaths!$P$4:$P$1000,$C673,IITMaths!$Q$4:$Q$1000)+SUMIF(Bio!$P$4:$P$1000,$C673,Bio!$Q$4:$Q$1000)+SUMIF(FourthLecture!$P$4:$P$1000,$C673,FourthLecture!$Q$4:$Q$1000)+SUMIF(OtherSubjects!$P$4:$P$1000,$C673,OtherSubjects!$Q$4:$Q$1000)</f>
        <v>0</v>
      </c>
    </row>
    <row r="674" spans="1:19">
      <c r="A674" s="239">
        <v>670</v>
      </c>
      <c r="B674" s="240" t="s">
        <v>912</v>
      </c>
      <c r="C674" s="240"/>
      <c r="D674" s="241"/>
      <c r="E674" s="241"/>
      <c r="F674" s="241"/>
      <c r="G674" s="241"/>
      <c r="H674" s="241"/>
      <c r="I674" s="241"/>
      <c r="J674" s="260"/>
      <c r="K674" s="241"/>
      <c r="L674" s="241"/>
      <c r="M674" s="241"/>
      <c r="N674" s="258"/>
      <c r="O674" s="240"/>
      <c r="P674" s="240"/>
      <c r="Q674" s="258"/>
      <c r="R674" s="274">
        <f>SUMIF(Physics!$B$4:$B$1000,$C674,Physics!$C$4:$C$1000)+SUMIF(IITPhysics!$B$4:$B$1000,$C674,IITPhysics!$C$4:$C$1000)+SUMIF(Chem!$B$4:$B$1000,$C674,Chem!$C$4:$C$1000)+SUMIF(IITChem!$B$4:$B$1000,$C674,IITChem!$C$4:$C$1000)+SUMIF(Maths!$B$4:$B$1000,$C674,Maths!$C$4:$C$1000)+SUMIF(IITMaths!$B$4:$B$1000,$C674,IITMaths!$C$4:$C$1000)+SUMIF(Bio!$B$4:$B$1000,$C674,Bio!$C$4:$C$1000)+SUMIF(FourthLecture!$B$4:$B$1000,$C674,FourthLecture!$C$4:$C$1000)+SUMIF(OtherSubjects!$B$4:$B$1000,$C674,OtherSubjects!$C$4:$C$1000)</f>
        <v>0</v>
      </c>
      <c r="S674" s="269">
        <f>SUMIF(Physics!$P$4:$P$1000,$C674,Physics!$Q$4:$Q$1000)+SUMIF(IITPhysics!$P$4:$P$1000,$C674,IITPhysics!$Q$4:$Q$1000)+SUMIF(Chem!$P$4:$P$1000,$C674,Chem!$Q$4:$Q$1000)+SUMIF(IITChem!$P$4:$P$1000,$C674,IITChem!$Q$4:$Q$1000)+SUMIF(Maths!$P$4:$P$1000,$C674,Maths!$Q$4:$Q$1000)+SUMIF(IITMaths!$P$4:$P$1000,$C674,IITMaths!$Q$4:$Q$1000)+SUMIF(Bio!$P$4:$P$1000,$C674,Bio!$Q$4:$Q$1000)+SUMIF(FourthLecture!$P$4:$P$1000,$C674,FourthLecture!$Q$4:$Q$1000)+SUMIF(OtherSubjects!$P$4:$P$1000,$C674,OtherSubjects!$Q$4:$Q$1000)</f>
        <v>0</v>
      </c>
    </row>
    <row r="675" spans="1:19">
      <c r="A675" s="239">
        <v>671</v>
      </c>
      <c r="B675" s="240" t="s">
        <v>913</v>
      </c>
      <c r="C675" s="240"/>
      <c r="D675" s="241"/>
      <c r="E675" s="241"/>
      <c r="F675" s="241"/>
      <c r="G675" s="241"/>
      <c r="H675" s="241"/>
      <c r="I675" s="241"/>
      <c r="J675" s="260"/>
      <c r="K675" s="241"/>
      <c r="L675" s="241"/>
      <c r="M675" s="241"/>
      <c r="N675" s="258"/>
      <c r="O675" s="240"/>
      <c r="P675" s="240"/>
      <c r="Q675" s="258"/>
      <c r="R675" s="274">
        <f>SUMIF(Physics!$B$4:$B$1000,$C675,Physics!$C$4:$C$1000)+SUMIF(IITPhysics!$B$4:$B$1000,$C675,IITPhysics!$C$4:$C$1000)+SUMIF(Chem!$B$4:$B$1000,$C675,Chem!$C$4:$C$1000)+SUMIF(IITChem!$B$4:$B$1000,$C675,IITChem!$C$4:$C$1000)+SUMIF(Maths!$B$4:$B$1000,$C675,Maths!$C$4:$C$1000)+SUMIF(IITMaths!$B$4:$B$1000,$C675,IITMaths!$C$4:$C$1000)+SUMIF(Bio!$B$4:$B$1000,$C675,Bio!$C$4:$C$1000)+SUMIF(FourthLecture!$B$4:$B$1000,$C675,FourthLecture!$C$4:$C$1000)+SUMIF(OtherSubjects!$B$4:$B$1000,$C675,OtherSubjects!$C$4:$C$1000)</f>
        <v>0</v>
      </c>
      <c r="S675" s="269">
        <f>SUMIF(Physics!$P$4:$P$1000,$C675,Physics!$Q$4:$Q$1000)+SUMIF(IITPhysics!$P$4:$P$1000,$C675,IITPhysics!$Q$4:$Q$1000)+SUMIF(Chem!$P$4:$P$1000,$C675,Chem!$Q$4:$Q$1000)+SUMIF(IITChem!$P$4:$P$1000,$C675,IITChem!$Q$4:$Q$1000)+SUMIF(Maths!$P$4:$P$1000,$C675,Maths!$Q$4:$Q$1000)+SUMIF(IITMaths!$P$4:$P$1000,$C675,IITMaths!$Q$4:$Q$1000)+SUMIF(Bio!$P$4:$P$1000,$C675,Bio!$Q$4:$Q$1000)+SUMIF(FourthLecture!$P$4:$P$1000,$C675,FourthLecture!$Q$4:$Q$1000)+SUMIF(OtherSubjects!$P$4:$P$1000,$C675,OtherSubjects!$Q$4:$Q$1000)</f>
        <v>0</v>
      </c>
    </row>
    <row r="676" spans="1:19">
      <c r="A676" s="239">
        <v>672</v>
      </c>
      <c r="B676" s="240" t="s">
        <v>914</v>
      </c>
      <c r="C676" s="240"/>
      <c r="D676" s="241"/>
      <c r="E676" s="241"/>
      <c r="F676" s="241"/>
      <c r="G676" s="241"/>
      <c r="H676" s="241"/>
      <c r="I676" s="241"/>
      <c r="J676" s="260"/>
      <c r="K676" s="241"/>
      <c r="L676" s="241"/>
      <c r="M676" s="241"/>
      <c r="N676" s="258"/>
      <c r="O676" s="240"/>
      <c r="P676" s="240"/>
      <c r="Q676" s="258"/>
      <c r="R676" s="274">
        <f>SUMIF(Physics!$B$4:$B$1000,$C676,Physics!$C$4:$C$1000)+SUMIF(IITPhysics!$B$4:$B$1000,$C676,IITPhysics!$C$4:$C$1000)+SUMIF(Chem!$B$4:$B$1000,$C676,Chem!$C$4:$C$1000)+SUMIF(IITChem!$B$4:$B$1000,$C676,IITChem!$C$4:$C$1000)+SUMIF(Maths!$B$4:$B$1000,$C676,Maths!$C$4:$C$1000)+SUMIF(IITMaths!$B$4:$B$1000,$C676,IITMaths!$C$4:$C$1000)+SUMIF(Bio!$B$4:$B$1000,$C676,Bio!$C$4:$C$1000)+SUMIF(FourthLecture!$B$4:$B$1000,$C676,FourthLecture!$C$4:$C$1000)+SUMIF(OtherSubjects!$B$4:$B$1000,$C676,OtherSubjects!$C$4:$C$1000)</f>
        <v>0</v>
      </c>
      <c r="S676" s="269">
        <f>SUMIF(Physics!$P$4:$P$1000,$C676,Physics!$Q$4:$Q$1000)+SUMIF(IITPhysics!$P$4:$P$1000,$C676,IITPhysics!$Q$4:$Q$1000)+SUMIF(Chem!$P$4:$P$1000,$C676,Chem!$Q$4:$Q$1000)+SUMIF(IITChem!$P$4:$P$1000,$C676,IITChem!$Q$4:$Q$1000)+SUMIF(Maths!$P$4:$P$1000,$C676,Maths!$Q$4:$Q$1000)+SUMIF(IITMaths!$P$4:$P$1000,$C676,IITMaths!$Q$4:$Q$1000)+SUMIF(Bio!$P$4:$P$1000,$C676,Bio!$Q$4:$Q$1000)+SUMIF(FourthLecture!$P$4:$P$1000,$C676,FourthLecture!$Q$4:$Q$1000)+SUMIF(OtherSubjects!$P$4:$P$1000,$C676,OtherSubjects!$Q$4:$Q$1000)</f>
        <v>0</v>
      </c>
    </row>
    <row r="677" spans="1:19">
      <c r="A677" s="239">
        <v>673</v>
      </c>
      <c r="B677" s="240" t="s">
        <v>915</v>
      </c>
      <c r="C677" s="240"/>
      <c r="D677" s="241"/>
      <c r="E677" s="241"/>
      <c r="F677" s="241"/>
      <c r="G677" s="241"/>
      <c r="H677" s="241"/>
      <c r="I677" s="241"/>
      <c r="J677" s="260"/>
      <c r="K677" s="241"/>
      <c r="L677" s="241"/>
      <c r="M677" s="241"/>
      <c r="N677" s="258"/>
      <c r="O677" s="240"/>
      <c r="P677" s="240"/>
      <c r="Q677" s="258"/>
      <c r="R677" s="274">
        <f>SUMIF(Physics!$B$4:$B$1000,$C677,Physics!$C$4:$C$1000)+SUMIF(IITPhysics!$B$4:$B$1000,$C677,IITPhysics!$C$4:$C$1000)+SUMIF(Chem!$B$4:$B$1000,$C677,Chem!$C$4:$C$1000)+SUMIF(IITChem!$B$4:$B$1000,$C677,IITChem!$C$4:$C$1000)+SUMIF(Maths!$B$4:$B$1000,$C677,Maths!$C$4:$C$1000)+SUMIF(IITMaths!$B$4:$B$1000,$C677,IITMaths!$C$4:$C$1000)+SUMIF(Bio!$B$4:$B$1000,$C677,Bio!$C$4:$C$1000)+SUMIF(FourthLecture!$B$4:$B$1000,$C677,FourthLecture!$C$4:$C$1000)+SUMIF(OtherSubjects!$B$4:$B$1000,$C677,OtherSubjects!$C$4:$C$1000)</f>
        <v>0</v>
      </c>
      <c r="S677" s="269">
        <f>SUMIF(Physics!$P$4:$P$1000,$C677,Physics!$Q$4:$Q$1000)+SUMIF(IITPhysics!$P$4:$P$1000,$C677,IITPhysics!$Q$4:$Q$1000)+SUMIF(Chem!$P$4:$P$1000,$C677,Chem!$Q$4:$Q$1000)+SUMIF(IITChem!$P$4:$P$1000,$C677,IITChem!$Q$4:$Q$1000)+SUMIF(Maths!$P$4:$P$1000,$C677,Maths!$Q$4:$Q$1000)+SUMIF(IITMaths!$P$4:$P$1000,$C677,IITMaths!$Q$4:$Q$1000)+SUMIF(Bio!$P$4:$P$1000,$C677,Bio!$Q$4:$Q$1000)+SUMIF(FourthLecture!$P$4:$P$1000,$C677,FourthLecture!$Q$4:$Q$1000)+SUMIF(OtherSubjects!$P$4:$P$1000,$C677,OtherSubjects!$Q$4:$Q$1000)</f>
        <v>0</v>
      </c>
    </row>
    <row r="678" spans="1:19">
      <c r="A678" s="239">
        <v>674</v>
      </c>
      <c r="B678" s="240" t="s">
        <v>916</v>
      </c>
      <c r="C678" s="240"/>
      <c r="D678" s="241"/>
      <c r="E678" s="241"/>
      <c r="F678" s="241"/>
      <c r="G678" s="241"/>
      <c r="H678" s="241"/>
      <c r="I678" s="241"/>
      <c r="J678" s="260"/>
      <c r="K678" s="241"/>
      <c r="L678" s="241"/>
      <c r="M678" s="241"/>
      <c r="N678" s="258"/>
      <c r="O678" s="240"/>
      <c r="P678" s="240"/>
      <c r="Q678" s="258"/>
      <c r="R678" s="274">
        <f>SUMIF(Physics!$B$4:$B$1000,$C678,Physics!$C$4:$C$1000)+SUMIF(IITPhysics!$B$4:$B$1000,$C678,IITPhysics!$C$4:$C$1000)+SUMIF(Chem!$B$4:$B$1000,$C678,Chem!$C$4:$C$1000)+SUMIF(IITChem!$B$4:$B$1000,$C678,IITChem!$C$4:$C$1000)+SUMIF(Maths!$B$4:$B$1000,$C678,Maths!$C$4:$C$1000)+SUMIF(IITMaths!$B$4:$B$1000,$C678,IITMaths!$C$4:$C$1000)+SUMIF(Bio!$B$4:$B$1000,$C678,Bio!$C$4:$C$1000)+SUMIF(FourthLecture!$B$4:$B$1000,$C678,FourthLecture!$C$4:$C$1000)+SUMIF(OtherSubjects!$B$4:$B$1000,$C678,OtherSubjects!$C$4:$C$1000)</f>
        <v>0</v>
      </c>
      <c r="S678" s="269">
        <f>SUMIF(Physics!$P$4:$P$1000,$C678,Physics!$Q$4:$Q$1000)+SUMIF(IITPhysics!$P$4:$P$1000,$C678,IITPhysics!$Q$4:$Q$1000)+SUMIF(Chem!$P$4:$P$1000,$C678,Chem!$Q$4:$Q$1000)+SUMIF(IITChem!$P$4:$P$1000,$C678,IITChem!$Q$4:$Q$1000)+SUMIF(Maths!$P$4:$P$1000,$C678,Maths!$Q$4:$Q$1000)+SUMIF(IITMaths!$P$4:$P$1000,$C678,IITMaths!$Q$4:$Q$1000)+SUMIF(Bio!$P$4:$P$1000,$C678,Bio!$Q$4:$Q$1000)+SUMIF(FourthLecture!$P$4:$P$1000,$C678,FourthLecture!$Q$4:$Q$1000)+SUMIF(OtherSubjects!$P$4:$P$1000,$C678,OtherSubjects!$Q$4:$Q$1000)</f>
        <v>0</v>
      </c>
    </row>
    <row r="679" spans="1:19">
      <c r="A679" s="239">
        <v>675</v>
      </c>
      <c r="B679" s="240" t="s">
        <v>917</v>
      </c>
      <c r="C679" s="240"/>
      <c r="D679" s="241"/>
      <c r="E679" s="241"/>
      <c r="F679" s="241"/>
      <c r="G679" s="241"/>
      <c r="H679" s="241"/>
      <c r="I679" s="241"/>
      <c r="J679" s="260"/>
      <c r="K679" s="241"/>
      <c r="L679" s="241"/>
      <c r="M679" s="241"/>
      <c r="N679" s="258"/>
      <c r="O679" s="240"/>
      <c r="P679" s="240"/>
      <c r="Q679" s="258"/>
      <c r="R679" s="274">
        <f>SUMIF(Physics!$B$4:$B$1000,$C679,Physics!$C$4:$C$1000)+SUMIF(IITPhysics!$B$4:$B$1000,$C679,IITPhysics!$C$4:$C$1000)+SUMIF(Chem!$B$4:$B$1000,$C679,Chem!$C$4:$C$1000)+SUMIF(IITChem!$B$4:$B$1000,$C679,IITChem!$C$4:$C$1000)+SUMIF(Maths!$B$4:$B$1000,$C679,Maths!$C$4:$C$1000)+SUMIF(IITMaths!$B$4:$B$1000,$C679,IITMaths!$C$4:$C$1000)+SUMIF(Bio!$B$4:$B$1000,$C679,Bio!$C$4:$C$1000)+SUMIF(FourthLecture!$B$4:$B$1000,$C679,FourthLecture!$C$4:$C$1000)+SUMIF(OtherSubjects!$B$4:$B$1000,$C679,OtherSubjects!$C$4:$C$1000)</f>
        <v>0</v>
      </c>
      <c r="S679" s="269">
        <f>SUMIF(Physics!$P$4:$P$1000,$C679,Physics!$Q$4:$Q$1000)+SUMIF(IITPhysics!$P$4:$P$1000,$C679,IITPhysics!$Q$4:$Q$1000)+SUMIF(Chem!$P$4:$P$1000,$C679,Chem!$Q$4:$Q$1000)+SUMIF(IITChem!$P$4:$P$1000,$C679,IITChem!$Q$4:$Q$1000)+SUMIF(Maths!$P$4:$P$1000,$C679,Maths!$Q$4:$Q$1000)+SUMIF(IITMaths!$P$4:$P$1000,$C679,IITMaths!$Q$4:$Q$1000)+SUMIF(Bio!$P$4:$P$1000,$C679,Bio!$Q$4:$Q$1000)+SUMIF(FourthLecture!$P$4:$P$1000,$C679,FourthLecture!$Q$4:$Q$1000)+SUMIF(OtherSubjects!$P$4:$P$1000,$C679,OtherSubjects!$Q$4:$Q$1000)</f>
        <v>0</v>
      </c>
    </row>
    <row r="680" spans="1:19">
      <c r="A680" s="239">
        <v>676</v>
      </c>
      <c r="B680" s="240" t="s">
        <v>918</v>
      </c>
      <c r="C680" s="240"/>
      <c r="D680" s="241"/>
      <c r="E680" s="241"/>
      <c r="F680" s="241"/>
      <c r="G680" s="241"/>
      <c r="H680" s="241"/>
      <c r="I680" s="241"/>
      <c r="J680" s="260"/>
      <c r="K680" s="241"/>
      <c r="L680" s="241"/>
      <c r="M680" s="241"/>
      <c r="N680" s="258"/>
      <c r="O680" s="240"/>
      <c r="P680" s="240"/>
      <c r="Q680" s="258"/>
      <c r="R680" s="274">
        <f>SUMIF(Physics!$B$4:$B$1000,$C680,Physics!$C$4:$C$1000)+SUMIF(IITPhysics!$B$4:$B$1000,$C680,IITPhysics!$C$4:$C$1000)+SUMIF(Chem!$B$4:$B$1000,$C680,Chem!$C$4:$C$1000)+SUMIF(IITChem!$B$4:$B$1000,$C680,IITChem!$C$4:$C$1000)+SUMIF(Maths!$B$4:$B$1000,$C680,Maths!$C$4:$C$1000)+SUMIF(IITMaths!$B$4:$B$1000,$C680,IITMaths!$C$4:$C$1000)+SUMIF(Bio!$B$4:$B$1000,$C680,Bio!$C$4:$C$1000)+SUMIF(FourthLecture!$B$4:$B$1000,$C680,FourthLecture!$C$4:$C$1000)+SUMIF(OtherSubjects!$B$4:$B$1000,$C680,OtherSubjects!$C$4:$C$1000)</f>
        <v>0</v>
      </c>
      <c r="S680" s="269">
        <f>SUMIF(Physics!$P$4:$P$1000,$C680,Physics!$Q$4:$Q$1000)+SUMIF(IITPhysics!$P$4:$P$1000,$C680,IITPhysics!$Q$4:$Q$1000)+SUMIF(Chem!$P$4:$P$1000,$C680,Chem!$Q$4:$Q$1000)+SUMIF(IITChem!$P$4:$P$1000,$C680,IITChem!$Q$4:$Q$1000)+SUMIF(Maths!$P$4:$P$1000,$C680,Maths!$Q$4:$Q$1000)+SUMIF(IITMaths!$P$4:$P$1000,$C680,IITMaths!$Q$4:$Q$1000)+SUMIF(Bio!$P$4:$P$1000,$C680,Bio!$Q$4:$Q$1000)+SUMIF(FourthLecture!$P$4:$P$1000,$C680,FourthLecture!$Q$4:$Q$1000)+SUMIF(OtherSubjects!$P$4:$P$1000,$C680,OtherSubjects!$Q$4:$Q$1000)</f>
        <v>0</v>
      </c>
    </row>
    <row r="681" spans="1:19">
      <c r="A681" s="239">
        <v>677</v>
      </c>
      <c r="B681" s="240" t="s">
        <v>919</v>
      </c>
      <c r="C681" s="240"/>
      <c r="D681" s="241"/>
      <c r="E681" s="241"/>
      <c r="F681" s="241"/>
      <c r="G681" s="241"/>
      <c r="H681" s="241"/>
      <c r="I681" s="241"/>
      <c r="J681" s="260"/>
      <c r="K681" s="241"/>
      <c r="L681" s="241"/>
      <c r="M681" s="241"/>
      <c r="N681" s="258"/>
      <c r="O681" s="240"/>
      <c r="P681" s="240"/>
      <c r="Q681" s="258"/>
      <c r="R681" s="274">
        <f>SUMIF(Physics!$B$4:$B$1000,$C681,Physics!$C$4:$C$1000)+SUMIF(IITPhysics!$B$4:$B$1000,$C681,IITPhysics!$C$4:$C$1000)+SUMIF(Chem!$B$4:$B$1000,$C681,Chem!$C$4:$C$1000)+SUMIF(IITChem!$B$4:$B$1000,$C681,IITChem!$C$4:$C$1000)+SUMIF(Maths!$B$4:$B$1000,$C681,Maths!$C$4:$C$1000)+SUMIF(IITMaths!$B$4:$B$1000,$C681,IITMaths!$C$4:$C$1000)+SUMIF(Bio!$B$4:$B$1000,$C681,Bio!$C$4:$C$1000)+SUMIF(FourthLecture!$B$4:$B$1000,$C681,FourthLecture!$C$4:$C$1000)+SUMIF(OtherSubjects!$B$4:$B$1000,$C681,OtherSubjects!$C$4:$C$1000)</f>
        <v>0</v>
      </c>
      <c r="S681" s="269">
        <f>SUMIF(Physics!$P$4:$P$1000,$C681,Physics!$Q$4:$Q$1000)+SUMIF(IITPhysics!$P$4:$P$1000,$C681,IITPhysics!$Q$4:$Q$1000)+SUMIF(Chem!$P$4:$P$1000,$C681,Chem!$Q$4:$Q$1000)+SUMIF(IITChem!$P$4:$P$1000,$C681,IITChem!$Q$4:$Q$1000)+SUMIF(Maths!$P$4:$P$1000,$C681,Maths!$Q$4:$Q$1000)+SUMIF(IITMaths!$P$4:$P$1000,$C681,IITMaths!$Q$4:$Q$1000)+SUMIF(Bio!$P$4:$P$1000,$C681,Bio!$Q$4:$Q$1000)+SUMIF(FourthLecture!$P$4:$P$1000,$C681,FourthLecture!$Q$4:$Q$1000)+SUMIF(OtherSubjects!$P$4:$P$1000,$C681,OtherSubjects!$Q$4:$Q$1000)</f>
        <v>0</v>
      </c>
    </row>
    <row r="682" spans="1:19">
      <c r="A682" s="239">
        <v>678</v>
      </c>
      <c r="B682" s="240" t="s">
        <v>920</v>
      </c>
      <c r="C682" s="240"/>
      <c r="D682" s="241"/>
      <c r="E682" s="241"/>
      <c r="F682" s="241"/>
      <c r="G682" s="241"/>
      <c r="H682" s="241"/>
      <c r="I682" s="241"/>
      <c r="J682" s="260"/>
      <c r="K682" s="241"/>
      <c r="L682" s="241"/>
      <c r="M682" s="241"/>
      <c r="N682" s="258"/>
      <c r="O682" s="240"/>
      <c r="P682" s="240"/>
      <c r="Q682" s="258"/>
      <c r="R682" s="274">
        <f>SUMIF(Physics!$B$4:$B$1000,$C682,Physics!$C$4:$C$1000)+SUMIF(IITPhysics!$B$4:$B$1000,$C682,IITPhysics!$C$4:$C$1000)+SUMIF(Chem!$B$4:$B$1000,$C682,Chem!$C$4:$C$1000)+SUMIF(IITChem!$B$4:$B$1000,$C682,IITChem!$C$4:$C$1000)+SUMIF(Maths!$B$4:$B$1000,$C682,Maths!$C$4:$C$1000)+SUMIF(IITMaths!$B$4:$B$1000,$C682,IITMaths!$C$4:$C$1000)+SUMIF(Bio!$B$4:$B$1000,$C682,Bio!$C$4:$C$1000)+SUMIF(FourthLecture!$B$4:$B$1000,$C682,FourthLecture!$C$4:$C$1000)+SUMIF(OtherSubjects!$B$4:$B$1000,$C682,OtherSubjects!$C$4:$C$1000)</f>
        <v>0</v>
      </c>
      <c r="S682" s="269">
        <f>SUMIF(Physics!$P$4:$P$1000,$C682,Physics!$Q$4:$Q$1000)+SUMIF(IITPhysics!$P$4:$P$1000,$C682,IITPhysics!$Q$4:$Q$1000)+SUMIF(Chem!$P$4:$P$1000,$C682,Chem!$Q$4:$Q$1000)+SUMIF(IITChem!$P$4:$P$1000,$C682,IITChem!$Q$4:$Q$1000)+SUMIF(Maths!$P$4:$P$1000,$C682,Maths!$Q$4:$Q$1000)+SUMIF(IITMaths!$P$4:$P$1000,$C682,IITMaths!$Q$4:$Q$1000)+SUMIF(Bio!$P$4:$P$1000,$C682,Bio!$Q$4:$Q$1000)+SUMIF(FourthLecture!$P$4:$P$1000,$C682,FourthLecture!$Q$4:$Q$1000)+SUMIF(OtherSubjects!$P$4:$P$1000,$C682,OtherSubjects!$Q$4:$Q$1000)</f>
        <v>0</v>
      </c>
    </row>
    <row r="683" spans="1:19">
      <c r="A683" s="239">
        <v>679</v>
      </c>
      <c r="B683" s="240" t="s">
        <v>921</v>
      </c>
      <c r="C683" s="240"/>
      <c r="D683" s="241"/>
      <c r="E683" s="241"/>
      <c r="F683" s="241"/>
      <c r="G683" s="241"/>
      <c r="H683" s="241"/>
      <c r="I683" s="241"/>
      <c r="J683" s="260"/>
      <c r="K683" s="241"/>
      <c r="L683" s="241"/>
      <c r="M683" s="241"/>
      <c r="N683" s="258"/>
      <c r="O683" s="240"/>
      <c r="P683" s="240"/>
      <c r="Q683" s="258"/>
      <c r="R683" s="274">
        <f>SUMIF(Physics!$B$4:$B$1000,$C683,Physics!$C$4:$C$1000)+SUMIF(IITPhysics!$B$4:$B$1000,$C683,IITPhysics!$C$4:$C$1000)+SUMIF(Chem!$B$4:$B$1000,$C683,Chem!$C$4:$C$1000)+SUMIF(IITChem!$B$4:$B$1000,$C683,IITChem!$C$4:$C$1000)+SUMIF(Maths!$B$4:$B$1000,$C683,Maths!$C$4:$C$1000)+SUMIF(IITMaths!$B$4:$B$1000,$C683,IITMaths!$C$4:$C$1000)+SUMIF(Bio!$B$4:$B$1000,$C683,Bio!$C$4:$C$1000)+SUMIF(FourthLecture!$B$4:$B$1000,$C683,FourthLecture!$C$4:$C$1000)+SUMIF(OtherSubjects!$B$4:$B$1000,$C683,OtherSubjects!$C$4:$C$1000)</f>
        <v>0</v>
      </c>
      <c r="S683" s="269">
        <f>SUMIF(Physics!$P$4:$P$1000,$C683,Physics!$Q$4:$Q$1000)+SUMIF(IITPhysics!$P$4:$P$1000,$C683,IITPhysics!$Q$4:$Q$1000)+SUMIF(Chem!$P$4:$P$1000,$C683,Chem!$Q$4:$Q$1000)+SUMIF(IITChem!$P$4:$P$1000,$C683,IITChem!$Q$4:$Q$1000)+SUMIF(Maths!$P$4:$P$1000,$C683,Maths!$Q$4:$Q$1000)+SUMIF(IITMaths!$P$4:$P$1000,$C683,IITMaths!$Q$4:$Q$1000)+SUMIF(Bio!$P$4:$P$1000,$C683,Bio!$Q$4:$Q$1000)+SUMIF(FourthLecture!$P$4:$P$1000,$C683,FourthLecture!$Q$4:$Q$1000)+SUMIF(OtherSubjects!$P$4:$P$1000,$C683,OtherSubjects!$Q$4:$Q$1000)</f>
        <v>0</v>
      </c>
    </row>
    <row r="684" spans="1:19">
      <c r="A684" s="239">
        <v>680</v>
      </c>
      <c r="B684" s="240" t="s">
        <v>922</v>
      </c>
      <c r="C684" s="240"/>
      <c r="D684" s="241"/>
      <c r="E684" s="241"/>
      <c r="F684" s="241"/>
      <c r="G684" s="241"/>
      <c r="H684" s="241"/>
      <c r="I684" s="241"/>
      <c r="J684" s="260"/>
      <c r="K684" s="241"/>
      <c r="L684" s="241"/>
      <c r="M684" s="241"/>
      <c r="N684" s="258"/>
      <c r="O684" s="240"/>
      <c r="P684" s="240"/>
      <c r="Q684" s="258"/>
      <c r="R684" s="274">
        <f>SUMIF(Physics!$B$4:$B$1000,$C684,Physics!$C$4:$C$1000)+SUMIF(IITPhysics!$B$4:$B$1000,$C684,IITPhysics!$C$4:$C$1000)+SUMIF(Chem!$B$4:$B$1000,$C684,Chem!$C$4:$C$1000)+SUMIF(IITChem!$B$4:$B$1000,$C684,IITChem!$C$4:$C$1000)+SUMIF(Maths!$B$4:$B$1000,$C684,Maths!$C$4:$C$1000)+SUMIF(IITMaths!$B$4:$B$1000,$C684,IITMaths!$C$4:$C$1000)+SUMIF(Bio!$B$4:$B$1000,$C684,Bio!$C$4:$C$1000)+SUMIF(FourthLecture!$B$4:$B$1000,$C684,FourthLecture!$C$4:$C$1000)+SUMIF(OtherSubjects!$B$4:$B$1000,$C684,OtherSubjects!$C$4:$C$1000)</f>
        <v>0</v>
      </c>
      <c r="S684" s="269">
        <f>SUMIF(Physics!$P$4:$P$1000,$C684,Physics!$Q$4:$Q$1000)+SUMIF(IITPhysics!$P$4:$P$1000,$C684,IITPhysics!$Q$4:$Q$1000)+SUMIF(Chem!$P$4:$P$1000,$C684,Chem!$Q$4:$Q$1000)+SUMIF(IITChem!$P$4:$P$1000,$C684,IITChem!$Q$4:$Q$1000)+SUMIF(Maths!$P$4:$P$1000,$C684,Maths!$Q$4:$Q$1000)+SUMIF(IITMaths!$P$4:$P$1000,$C684,IITMaths!$Q$4:$Q$1000)+SUMIF(Bio!$P$4:$P$1000,$C684,Bio!$Q$4:$Q$1000)+SUMIF(FourthLecture!$P$4:$P$1000,$C684,FourthLecture!$Q$4:$Q$1000)+SUMIF(OtherSubjects!$P$4:$P$1000,$C684,OtherSubjects!$Q$4:$Q$1000)</f>
        <v>0</v>
      </c>
    </row>
    <row r="685" spans="1:19">
      <c r="A685" s="239">
        <v>681</v>
      </c>
      <c r="B685" s="240" t="s">
        <v>923</v>
      </c>
      <c r="C685" s="240"/>
      <c r="D685" s="241"/>
      <c r="E685" s="241"/>
      <c r="F685" s="241"/>
      <c r="G685" s="241"/>
      <c r="H685" s="241"/>
      <c r="I685" s="241"/>
      <c r="J685" s="260"/>
      <c r="K685" s="241"/>
      <c r="L685" s="241"/>
      <c r="M685" s="241"/>
      <c r="N685" s="258"/>
      <c r="O685" s="240"/>
      <c r="P685" s="240"/>
      <c r="Q685" s="258"/>
      <c r="R685" s="274">
        <f>SUMIF(Physics!$B$4:$B$1000,$C685,Physics!$C$4:$C$1000)+SUMIF(IITPhysics!$B$4:$B$1000,$C685,IITPhysics!$C$4:$C$1000)+SUMIF(Chem!$B$4:$B$1000,$C685,Chem!$C$4:$C$1000)+SUMIF(IITChem!$B$4:$B$1000,$C685,IITChem!$C$4:$C$1000)+SUMIF(Maths!$B$4:$B$1000,$C685,Maths!$C$4:$C$1000)+SUMIF(IITMaths!$B$4:$B$1000,$C685,IITMaths!$C$4:$C$1000)+SUMIF(Bio!$B$4:$B$1000,$C685,Bio!$C$4:$C$1000)+SUMIF(FourthLecture!$B$4:$B$1000,$C685,FourthLecture!$C$4:$C$1000)+SUMIF(OtherSubjects!$B$4:$B$1000,$C685,OtherSubjects!$C$4:$C$1000)</f>
        <v>0</v>
      </c>
      <c r="S685" s="269">
        <f>SUMIF(Physics!$P$4:$P$1000,$C685,Physics!$Q$4:$Q$1000)+SUMIF(IITPhysics!$P$4:$P$1000,$C685,IITPhysics!$Q$4:$Q$1000)+SUMIF(Chem!$P$4:$P$1000,$C685,Chem!$Q$4:$Q$1000)+SUMIF(IITChem!$P$4:$P$1000,$C685,IITChem!$Q$4:$Q$1000)+SUMIF(Maths!$P$4:$P$1000,$C685,Maths!$Q$4:$Q$1000)+SUMIF(IITMaths!$P$4:$P$1000,$C685,IITMaths!$Q$4:$Q$1000)+SUMIF(Bio!$P$4:$P$1000,$C685,Bio!$Q$4:$Q$1000)+SUMIF(FourthLecture!$P$4:$P$1000,$C685,FourthLecture!$Q$4:$Q$1000)+SUMIF(OtherSubjects!$P$4:$P$1000,$C685,OtherSubjects!$Q$4:$Q$1000)</f>
        <v>0</v>
      </c>
    </row>
    <row r="686" spans="1:19">
      <c r="A686" s="239">
        <v>682</v>
      </c>
      <c r="B686" s="240" t="s">
        <v>924</v>
      </c>
      <c r="C686" s="240"/>
      <c r="D686" s="241"/>
      <c r="E686" s="241"/>
      <c r="F686" s="241"/>
      <c r="G686" s="241"/>
      <c r="H686" s="241"/>
      <c r="I686" s="241"/>
      <c r="J686" s="260"/>
      <c r="K686" s="241"/>
      <c r="L686" s="241"/>
      <c r="M686" s="241"/>
      <c r="N686" s="258"/>
      <c r="O686" s="240"/>
      <c r="P686" s="240"/>
      <c r="Q686" s="258"/>
      <c r="R686" s="274">
        <f>SUMIF(Physics!$B$4:$B$1000,$C686,Physics!$C$4:$C$1000)+SUMIF(IITPhysics!$B$4:$B$1000,$C686,IITPhysics!$C$4:$C$1000)+SUMIF(Chem!$B$4:$B$1000,$C686,Chem!$C$4:$C$1000)+SUMIF(IITChem!$B$4:$B$1000,$C686,IITChem!$C$4:$C$1000)+SUMIF(Maths!$B$4:$B$1000,$C686,Maths!$C$4:$C$1000)+SUMIF(IITMaths!$B$4:$B$1000,$C686,IITMaths!$C$4:$C$1000)+SUMIF(Bio!$B$4:$B$1000,$C686,Bio!$C$4:$C$1000)+SUMIF(FourthLecture!$B$4:$B$1000,$C686,FourthLecture!$C$4:$C$1000)+SUMIF(OtherSubjects!$B$4:$B$1000,$C686,OtherSubjects!$C$4:$C$1000)</f>
        <v>0</v>
      </c>
      <c r="S686" s="269">
        <f>SUMIF(Physics!$P$4:$P$1000,$C686,Physics!$Q$4:$Q$1000)+SUMIF(IITPhysics!$P$4:$P$1000,$C686,IITPhysics!$Q$4:$Q$1000)+SUMIF(Chem!$P$4:$P$1000,$C686,Chem!$Q$4:$Q$1000)+SUMIF(IITChem!$P$4:$P$1000,$C686,IITChem!$Q$4:$Q$1000)+SUMIF(Maths!$P$4:$P$1000,$C686,Maths!$Q$4:$Q$1000)+SUMIF(IITMaths!$P$4:$P$1000,$C686,IITMaths!$Q$4:$Q$1000)+SUMIF(Bio!$P$4:$P$1000,$C686,Bio!$Q$4:$Q$1000)+SUMIF(FourthLecture!$P$4:$P$1000,$C686,FourthLecture!$Q$4:$Q$1000)+SUMIF(OtherSubjects!$P$4:$P$1000,$C686,OtherSubjects!$Q$4:$Q$1000)</f>
        <v>0</v>
      </c>
    </row>
    <row r="687" spans="1:19">
      <c r="A687" s="239">
        <v>683</v>
      </c>
      <c r="B687" s="240" t="s">
        <v>925</v>
      </c>
      <c r="C687" s="240"/>
      <c r="D687" s="241"/>
      <c r="E687" s="241"/>
      <c r="F687" s="241"/>
      <c r="G687" s="241"/>
      <c r="H687" s="241"/>
      <c r="I687" s="241"/>
      <c r="J687" s="260"/>
      <c r="K687" s="241"/>
      <c r="L687" s="241"/>
      <c r="M687" s="241"/>
      <c r="N687" s="258"/>
      <c r="O687" s="240"/>
      <c r="P687" s="240"/>
      <c r="Q687" s="258"/>
      <c r="R687" s="274">
        <f>SUMIF(Physics!$B$4:$B$1000,$C687,Physics!$C$4:$C$1000)+SUMIF(IITPhysics!$B$4:$B$1000,$C687,IITPhysics!$C$4:$C$1000)+SUMIF(Chem!$B$4:$B$1000,$C687,Chem!$C$4:$C$1000)+SUMIF(IITChem!$B$4:$B$1000,$C687,IITChem!$C$4:$C$1000)+SUMIF(Maths!$B$4:$B$1000,$C687,Maths!$C$4:$C$1000)+SUMIF(IITMaths!$B$4:$B$1000,$C687,IITMaths!$C$4:$C$1000)+SUMIF(Bio!$B$4:$B$1000,$C687,Bio!$C$4:$C$1000)+SUMIF(FourthLecture!$B$4:$B$1000,$C687,FourthLecture!$C$4:$C$1000)+SUMIF(OtherSubjects!$B$4:$B$1000,$C687,OtherSubjects!$C$4:$C$1000)</f>
        <v>0</v>
      </c>
      <c r="S687" s="269">
        <f>SUMIF(Physics!$P$4:$P$1000,$C687,Physics!$Q$4:$Q$1000)+SUMIF(IITPhysics!$P$4:$P$1000,$C687,IITPhysics!$Q$4:$Q$1000)+SUMIF(Chem!$P$4:$P$1000,$C687,Chem!$Q$4:$Q$1000)+SUMIF(IITChem!$P$4:$P$1000,$C687,IITChem!$Q$4:$Q$1000)+SUMIF(Maths!$P$4:$P$1000,$C687,Maths!$Q$4:$Q$1000)+SUMIF(IITMaths!$P$4:$P$1000,$C687,IITMaths!$Q$4:$Q$1000)+SUMIF(Bio!$P$4:$P$1000,$C687,Bio!$Q$4:$Q$1000)+SUMIF(FourthLecture!$P$4:$P$1000,$C687,FourthLecture!$Q$4:$Q$1000)+SUMIF(OtherSubjects!$P$4:$P$1000,$C687,OtherSubjects!$Q$4:$Q$1000)</f>
        <v>0</v>
      </c>
    </row>
    <row r="688" spans="1:19">
      <c r="A688" s="239">
        <v>684</v>
      </c>
      <c r="B688" s="240" t="s">
        <v>926</v>
      </c>
      <c r="C688" s="240"/>
      <c r="D688" s="241"/>
      <c r="E688" s="241"/>
      <c r="F688" s="241"/>
      <c r="G688" s="241"/>
      <c r="H688" s="241"/>
      <c r="I688" s="241"/>
      <c r="J688" s="260"/>
      <c r="K688" s="241"/>
      <c r="L688" s="241"/>
      <c r="M688" s="241"/>
      <c r="N688" s="258"/>
      <c r="O688" s="240"/>
      <c r="P688" s="240"/>
      <c r="Q688" s="258"/>
      <c r="R688" s="274">
        <f>SUMIF(Physics!$B$4:$B$1000,$C688,Physics!$C$4:$C$1000)+SUMIF(IITPhysics!$B$4:$B$1000,$C688,IITPhysics!$C$4:$C$1000)+SUMIF(Chem!$B$4:$B$1000,$C688,Chem!$C$4:$C$1000)+SUMIF(IITChem!$B$4:$B$1000,$C688,IITChem!$C$4:$C$1000)+SUMIF(Maths!$B$4:$B$1000,$C688,Maths!$C$4:$C$1000)+SUMIF(IITMaths!$B$4:$B$1000,$C688,IITMaths!$C$4:$C$1000)+SUMIF(Bio!$B$4:$B$1000,$C688,Bio!$C$4:$C$1000)+SUMIF(FourthLecture!$B$4:$B$1000,$C688,FourthLecture!$C$4:$C$1000)+SUMIF(OtherSubjects!$B$4:$B$1000,$C688,OtherSubjects!$C$4:$C$1000)</f>
        <v>0</v>
      </c>
      <c r="S688" s="269">
        <f>SUMIF(Physics!$P$4:$P$1000,$C688,Physics!$Q$4:$Q$1000)+SUMIF(IITPhysics!$P$4:$P$1000,$C688,IITPhysics!$Q$4:$Q$1000)+SUMIF(Chem!$P$4:$P$1000,$C688,Chem!$Q$4:$Q$1000)+SUMIF(IITChem!$P$4:$P$1000,$C688,IITChem!$Q$4:$Q$1000)+SUMIF(Maths!$P$4:$P$1000,$C688,Maths!$Q$4:$Q$1000)+SUMIF(IITMaths!$P$4:$P$1000,$C688,IITMaths!$Q$4:$Q$1000)+SUMIF(Bio!$P$4:$P$1000,$C688,Bio!$Q$4:$Q$1000)+SUMIF(FourthLecture!$P$4:$P$1000,$C688,FourthLecture!$Q$4:$Q$1000)+SUMIF(OtherSubjects!$P$4:$P$1000,$C688,OtherSubjects!$Q$4:$Q$1000)</f>
        <v>0</v>
      </c>
    </row>
    <row r="689" spans="1:19">
      <c r="A689" s="239">
        <v>685</v>
      </c>
      <c r="B689" s="240" t="s">
        <v>927</v>
      </c>
      <c r="C689" s="240"/>
      <c r="D689" s="241"/>
      <c r="E689" s="241"/>
      <c r="F689" s="241"/>
      <c r="G689" s="241"/>
      <c r="H689" s="241"/>
      <c r="I689" s="241"/>
      <c r="J689" s="260"/>
      <c r="K689" s="241"/>
      <c r="L689" s="241"/>
      <c r="M689" s="241"/>
      <c r="N689" s="258"/>
      <c r="O689" s="240"/>
      <c r="P689" s="240"/>
      <c r="Q689" s="258"/>
      <c r="R689" s="274">
        <f>SUMIF(Physics!$B$4:$B$1000,$C689,Physics!$C$4:$C$1000)+SUMIF(IITPhysics!$B$4:$B$1000,$C689,IITPhysics!$C$4:$C$1000)+SUMIF(Chem!$B$4:$B$1000,$C689,Chem!$C$4:$C$1000)+SUMIF(IITChem!$B$4:$B$1000,$C689,IITChem!$C$4:$C$1000)+SUMIF(Maths!$B$4:$B$1000,$C689,Maths!$C$4:$C$1000)+SUMIF(IITMaths!$B$4:$B$1000,$C689,IITMaths!$C$4:$C$1000)+SUMIF(Bio!$B$4:$B$1000,$C689,Bio!$C$4:$C$1000)+SUMIF(FourthLecture!$B$4:$B$1000,$C689,FourthLecture!$C$4:$C$1000)+SUMIF(OtherSubjects!$B$4:$B$1000,$C689,OtherSubjects!$C$4:$C$1000)</f>
        <v>0</v>
      </c>
      <c r="S689" s="269">
        <f>SUMIF(Physics!$P$4:$P$1000,$C689,Physics!$Q$4:$Q$1000)+SUMIF(IITPhysics!$P$4:$P$1000,$C689,IITPhysics!$Q$4:$Q$1000)+SUMIF(Chem!$P$4:$P$1000,$C689,Chem!$Q$4:$Q$1000)+SUMIF(IITChem!$P$4:$P$1000,$C689,IITChem!$Q$4:$Q$1000)+SUMIF(Maths!$P$4:$P$1000,$C689,Maths!$Q$4:$Q$1000)+SUMIF(IITMaths!$P$4:$P$1000,$C689,IITMaths!$Q$4:$Q$1000)+SUMIF(Bio!$P$4:$P$1000,$C689,Bio!$Q$4:$Q$1000)+SUMIF(FourthLecture!$P$4:$P$1000,$C689,FourthLecture!$Q$4:$Q$1000)+SUMIF(OtherSubjects!$P$4:$P$1000,$C689,OtherSubjects!$Q$4:$Q$1000)</f>
        <v>0</v>
      </c>
    </row>
    <row r="690" spans="1:19">
      <c r="A690" s="239">
        <v>686</v>
      </c>
      <c r="B690" s="240" t="s">
        <v>928</v>
      </c>
      <c r="C690" s="240"/>
      <c r="D690" s="241"/>
      <c r="E690" s="241"/>
      <c r="F690" s="241"/>
      <c r="G690" s="241"/>
      <c r="H690" s="241"/>
      <c r="I690" s="241"/>
      <c r="J690" s="260"/>
      <c r="K690" s="241"/>
      <c r="L690" s="241"/>
      <c r="M690" s="241"/>
      <c r="N690" s="258"/>
      <c r="O690" s="240"/>
      <c r="P690" s="240"/>
      <c r="Q690" s="258"/>
      <c r="R690" s="274">
        <f>SUMIF(Physics!$B$4:$B$1000,$C690,Physics!$C$4:$C$1000)+SUMIF(IITPhysics!$B$4:$B$1000,$C690,IITPhysics!$C$4:$C$1000)+SUMIF(Chem!$B$4:$B$1000,$C690,Chem!$C$4:$C$1000)+SUMIF(IITChem!$B$4:$B$1000,$C690,IITChem!$C$4:$C$1000)+SUMIF(Maths!$B$4:$B$1000,$C690,Maths!$C$4:$C$1000)+SUMIF(IITMaths!$B$4:$B$1000,$C690,IITMaths!$C$4:$C$1000)+SUMIF(Bio!$B$4:$B$1000,$C690,Bio!$C$4:$C$1000)+SUMIF(FourthLecture!$B$4:$B$1000,$C690,FourthLecture!$C$4:$C$1000)+SUMIF(OtherSubjects!$B$4:$B$1000,$C690,OtherSubjects!$C$4:$C$1000)</f>
        <v>0</v>
      </c>
      <c r="S690" s="269">
        <f>SUMIF(Physics!$P$4:$P$1000,$C690,Physics!$Q$4:$Q$1000)+SUMIF(IITPhysics!$P$4:$P$1000,$C690,IITPhysics!$Q$4:$Q$1000)+SUMIF(Chem!$P$4:$P$1000,$C690,Chem!$Q$4:$Q$1000)+SUMIF(IITChem!$P$4:$P$1000,$C690,IITChem!$Q$4:$Q$1000)+SUMIF(Maths!$P$4:$P$1000,$C690,Maths!$Q$4:$Q$1000)+SUMIF(IITMaths!$P$4:$P$1000,$C690,IITMaths!$Q$4:$Q$1000)+SUMIF(Bio!$P$4:$P$1000,$C690,Bio!$Q$4:$Q$1000)+SUMIF(FourthLecture!$P$4:$P$1000,$C690,FourthLecture!$Q$4:$Q$1000)+SUMIF(OtherSubjects!$P$4:$P$1000,$C690,OtherSubjects!$Q$4:$Q$1000)</f>
        <v>0</v>
      </c>
    </row>
    <row r="691" spans="1:19">
      <c r="A691" s="239">
        <v>687</v>
      </c>
      <c r="B691" s="240" t="s">
        <v>929</v>
      </c>
      <c r="C691" s="240"/>
      <c r="D691" s="241"/>
      <c r="E691" s="241"/>
      <c r="F691" s="241"/>
      <c r="G691" s="241"/>
      <c r="H691" s="241"/>
      <c r="I691" s="241"/>
      <c r="J691" s="260"/>
      <c r="K691" s="241"/>
      <c r="L691" s="241"/>
      <c r="M691" s="241"/>
      <c r="N691" s="258"/>
      <c r="O691" s="240"/>
      <c r="P691" s="240"/>
      <c r="Q691" s="258"/>
      <c r="R691" s="274">
        <f>SUMIF(Physics!$B$4:$B$1000,$C691,Physics!$C$4:$C$1000)+SUMIF(IITPhysics!$B$4:$B$1000,$C691,IITPhysics!$C$4:$C$1000)+SUMIF(Chem!$B$4:$B$1000,$C691,Chem!$C$4:$C$1000)+SUMIF(IITChem!$B$4:$B$1000,$C691,IITChem!$C$4:$C$1000)+SUMIF(Maths!$B$4:$B$1000,$C691,Maths!$C$4:$C$1000)+SUMIF(IITMaths!$B$4:$B$1000,$C691,IITMaths!$C$4:$C$1000)+SUMIF(Bio!$B$4:$B$1000,$C691,Bio!$C$4:$C$1000)+SUMIF(FourthLecture!$B$4:$B$1000,$C691,FourthLecture!$C$4:$C$1000)+SUMIF(OtherSubjects!$B$4:$B$1000,$C691,OtherSubjects!$C$4:$C$1000)</f>
        <v>0</v>
      </c>
      <c r="S691" s="269">
        <f>SUMIF(Physics!$P$4:$P$1000,$C691,Physics!$Q$4:$Q$1000)+SUMIF(IITPhysics!$P$4:$P$1000,$C691,IITPhysics!$Q$4:$Q$1000)+SUMIF(Chem!$P$4:$P$1000,$C691,Chem!$Q$4:$Q$1000)+SUMIF(IITChem!$P$4:$P$1000,$C691,IITChem!$Q$4:$Q$1000)+SUMIF(Maths!$P$4:$P$1000,$C691,Maths!$Q$4:$Q$1000)+SUMIF(IITMaths!$P$4:$P$1000,$C691,IITMaths!$Q$4:$Q$1000)+SUMIF(Bio!$P$4:$P$1000,$C691,Bio!$Q$4:$Q$1000)+SUMIF(FourthLecture!$P$4:$P$1000,$C691,FourthLecture!$Q$4:$Q$1000)+SUMIF(OtherSubjects!$P$4:$P$1000,$C691,OtherSubjects!$Q$4:$Q$1000)</f>
        <v>0</v>
      </c>
    </row>
    <row r="692" spans="1:19">
      <c r="A692" s="239">
        <v>688</v>
      </c>
      <c r="B692" s="240" t="s">
        <v>930</v>
      </c>
      <c r="C692" s="240"/>
      <c r="D692" s="241"/>
      <c r="E692" s="241"/>
      <c r="F692" s="241"/>
      <c r="G692" s="241"/>
      <c r="H692" s="241"/>
      <c r="I692" s="241"/>
      <c r="J692" s="260"/>
      <c r="K692" s="241"/>
      <c r="L692" s="241"/>
      <c r="M692" s="241"/>
      <c r="N692" s="258"/>
      <c r="O692" s="240"/>
      <c r="P692" s="240"/>
      <c r="Q692" s="258"/>
      <c r="R692" s="274">
        <f>SUMIF(Physics!$B$4:$B$1000,$C692,Physics!$C$4:$C$1000)+SUMIF(IITPhysics!$B$4:$B$1000,$C692,IITPhysics!$C$4:$C$1000)+SUMIF(Chem!$B$4:$B$1000,$C692,Chem!$C$4:$C$1000)+SUMIF(IITChem!$B$4:$B$1000,$C692,IITChem!$C$4:$C$1000)+SUMIF(Maths!$B$4:$B$1000,$C692,Maths!$C$4:$C$1000)+SUMIF(IITMaths!$B$4:$B$1000,$C692,IITMaths!$C$4:$C$1000)+SUMIF(Bio!$B$4:$B$1000,$C692,Bio!$C$4:$C$1000)+SUMIF(FourthLecture!$B$4:$B$1000,$C692,FourthLecture!$C$4:$C$1000)+SUMIF(OtherSubjects!$B$4:$B$1000,$C692,OtherSubjects!$C$4:$C$1000)</f>
        <v>0</v>
      </c>
      <c r="S692" s="269">
        <f>SUMIF(Physics!$P$4:$P$1000,$C692,Physics!$Q$4:$Q$1000)+SUMIF(IITPhysics!$P$4:$P$1000,$C692,IITPhysics!$Q$4:$Q$1000)+SUMIF(Chem!$P$4:$P$1000,$C692,Chem!$Q$4:$Q$1000)+SUMIF(IITChem!$P$4:$P$1000,$C692,IITChem!$Q$4:$Q$1000)+SUMIF(Maths!$P$4:$P$1000,$C692,Maths!$Q$4:$Q$1000)+SUMIF(IITMaths!$P$4:$P$1000,$C692,IITMaths!$Q$4:$Q$1000)+SUMIF(Bio!$P$4:$P$1000,$C692,Bio!$Q$4:$Q$1000)+SUMIF(FourthLecture!$P$4:$P$1000,$C692,FourthLecture!$Q$4:$Q$1000)+SUMIF(OtherSubjects!$P$4:$P$1000,$C692,OtherSubjects!$Q$4:$Q$1000)</f>
        <v>0</v>
      </c>
    </row>
    <row r="693" spans="1:19">
      <c r="A693" s="239">
        <v>689</v>
      </c>
      <c r="B693" s="240" t="s">
        <v>931</v>
      </c>
      <c r="C693" s="240"/>
      <c r="D693" s="241"/>
      <c r="E693" s="241"/>
      <c r="F693" s="241"/>
      <c r="G693" s="241"/>
      <c r="H693" s="241"/>
      <c r="I693" s="241"/>
      <c r="J693" s="260"/>
      <c r="K693" s="241"/>
      <c r="L693" s="241"/>
      <c r="M693" s="241"/>
      <c r="N693" s="258"/>
      <c r="O693" s="240"/>
      <c r="P693" s="240"/>
      <c r="Q693" s="258"/>
      <c r="R693" s="274">
        <f>SUMIF(Physics!$B$4:$B$1000,$C693,Physics!$C$4:$C$1000)+SUMIF(IITPhysics!$B$4:$B$1000,$C693,IITPhysics!$C$4:$C$1000)+SUMIF(Chem!$B$4:$B$1000,$C693,Chem!$C$4:$C$1000)+SUMIF(IITChem!$B$4:$B$1000,$C693,IITChem!$C$4:$C$1000)+SUMIF(Maths!$B$4:$B$1000,$C693,Maths!$C$4:$C$1000)+SUMIF(IITMaths!$B$4:$B$1000,$C693,IITMaths!$C$4:$C$1000)+SUMIF(Bio!$B$4:$B$1000,$C693,Bio!$C$4:$C$1000)+SUMIF(FourthLecture!$B$4:$B$1000,$C693,FourthLecture!$C$4:$C$1000)+SUMIF(OtherSubjects!$B$4:$B$1000,$C693,OtherSubjects!$C$4:$C$1000)</f>
        <v>0</v>
      </c>
      <c r="S693" s="269">
        <f>SUMIF(Physics!$P$4:$P$1000,$C693,Physics!$Q$4:$Q$1000)+SUMIF(IITPhysics!$P$4:$P$1000,$C693,IITPhysics!$Q$4:$Q$1000)+SUMIF(Chem!$P$4:$P$1000,$C693,Chem!$Q$4:$Q$1000)+SUMIF(IITChem!$P$4:$P$1000,$C693,IITChem!$Q$4:$Q$1000)+SUMIF(Maths!$P$4:$P$1000,$C693,Maths!$Q$4:$Q$1000)+SUMIF(IITMaths!$P$4:$P$1000,$C693,IITMaths!$Q$4:$Q$1000)+SUMIF(Bio!$P$4:$P$1000,$C693,Bio!$Q$4:$Q$1000)+SUMIF(FourthLecture!$P$4:$P$1000,$C693,FourthLecture!$Q$4:$Q$1000)+SUMIF(OtherSubjects!$P$4:$P$1000,$C693,OtherSubjects!$Q$4:$Q$1000)</f>
        <v>0</v>
      </c>
    </row>
    <row r="694" spans="1:19">
      <c r="A694" s="239">
        <v>690</v>
      </c>
      <c r="B694" s="240" t="s">
        <v>932</v>
      </c>
      <c r="C694" s="240"/>
      <c r="D694" s="241"/>
      <c r="E694" s="241"/>
      <c r="F694" s="241"/>
      <c r="G694" s="241"/>
      <c r="H694" s="241"/>
      <c r="I694" s="241"/>
      <c r="J694" s="260"/>
      <c r="K694" s="241"/>
      <c r="L694" s="241"/>
      <c r="M694" s="241"/>
      <c r="N694" s="258"/>
      <c r="O694" s="240"/>
      <c r="P694" s="240"/>
      <c r="Q694" s="258"/>
      <c r="R694" s="274">
        <f>SUMIF(Physics!$B$4:$B$1000,$C694,Physics!$C$4:$C$1000)+SUMIF(IITPhysics!$B$4:$B$1000,$C694,IITPhysics!$C$4:$C$1000)+SUMIF(Chem!$B$4:$B$1000,$C694,Chem!$C$4:$C$1000)+SUMIF(IITChem!$B$4:$B$1000,$C694,IITChem!$C$4:$C$1000)+SUMIF(Maths!$B$4:$B$1000,$C694,Maths!$C$4:$C$1000)+SUMIF(IITMaths!$B$4:$B$1000,$C694,IITMaths!$C$4:$C$1000)+SUMIF(Bio!$B$4:$B$1000,$C694,Bio!$C$4:$C$1000)+SUMIF(FourthLecture!$B$4:$B$1000,$C694,FourthLecture!$C$4:$C$1000)+SUMIF(OtherSubjects!$B$4:$B$1000,$C694,OtherSubjects!$C$4:$C$1000)</f>
        <v>0</v>
      </c>
      <c r="S694" s="269">
        <f>SUMIF(Physics!$P$4:$P$1000,$C694,Physics!$Q$4:$Q$1000)+SUMIF(IITPhysics!$P$4:$P$1000,$C694,IITPhysics!$Q$4:$Q$1000)+SUMIF(Chem!$P$4:$P$1000,$C694,Chem!$Q$4:$Q$1000)+SUMIF(IITChem!$P$4:$P$1000,$C694,IITChem!$Q$4:$Q$1000)+SUMIF(Maths!$P$4:$P$1000,$C694,Maths!$Q$4:$Q$1000)+SUMIF(IITMaths!$P$4:$P$1000,$C694,IITMaths!$Q$4:$Q$1000)+SUMIF(Bio!$P$4:$P$1000,$C694,Bio!$Q$4:$Q$1000)+SUMIF(FourthLecture!$P$4:$P$1000,$C694,FourthLecture!$Q$4:$Q$1000)+SUMIF(OtherSubjects!$P$4:$P$1000,$C694,OtherSubjects!$Q$4:$Q$1000)</f>
        <v>0</v>
      </c>
    </row>
    <row r="695" spans="1:19">
      <c r="A695" s="239">
        <v>691</v>
      </c>
      <c r="B695" s="240" t="s">
        <v>933</v>
      </c>
      <c r="C695" s="240"/>
      <c r="D695" s="241"/>
      <c r="E695" s="241"/>
      <c r="F695" s="241"/>
      <c r="G695" s="241"/>
      <c r="H695" s="241"/>
      <c r="I695" s="241"/>
      <c r="J695" s="260"/>
      <c r="K695" s="241"/>
      <c r="L695" s="241"/>
      <c r="M695" s="241"/>
      <c r="N695" s="258"/>
      <c r="O695" s="240"/>
      <c r="P695" s="240"/>
      <c r="Q695" s="258"/>
      <c r="R695" s="274">
        <f>SUMIF(Physics!$B$4:$B$1000,$C695,Physics!$C$4:$C$1000)+SUMIF(IITPhysics!$B$4:$B$1000,$C695,IITPhysics!$C$4:$C$1000)+SUMIF(Chem!$B$4:$B$1000,$C695,Chem!$C$4:$C$1000)+SUMIF(IITChem!$B$4:$B$1000,$C695,IITChem!$C$4:$C$1000)+SUMIF(Maths!$B$4:$B$1000,$C695,Maths!$C$4:$C$1000)+SUMIF(IITMaths!$B$4:$B$1000,$C695,IITMaths!$C$4:$C$1000)+SUMIF(Bio!$B$4:$B$1000,$C695,Bio!$C$4:$C$1000)+SUMIF(FourthLecture!$B$4:$B$1000,$C695,FourthLecture!$C$4:$C$1000)+SUMIF(OtherSubjects!$B$4:$B$1000,$C695,OtherSubjects!$C$4:$C$1000)</f>
        <v>0</v>
      </c>
      <c r="S695" s="269">
        <f>SUMIF(Physics!$P$4:$P$1000,$C695,Physics!$Q$4:$Q$1000)+SUMIF(IITPhysics!$P$4:$P$1000,$C695,IITPhysics!$Q$4:$Q$1000)+SUMIF(Chem!$P$4:$P$1000,$C695,Chem!$Q$4:$Q$1000)+SUMIF(IITChem!$P$4:$P$1000,$C695,IITChem!$Q$4:$Q$1000)+SUMIF(Maths!$P$4:$P$1000,$C695,Maths!$Q$4:$Q$1000)+SUMIF(IITMaths!$P$4:$P$1000,$C695,IITMaths!$Q$4:$Q$1000)+SUMIF(Bio!$P$4:$P$1000,$C695,Bio!$Q$4:$Q$1000)+SUMIF(FourthLecture!$P$4:$P$1000,$C695,FourthLecture!$Q$4:$Q$1000)+SUMIF(OtherSubjects!$P$4:$P$1000,$C695,OtherSubjects!$Q$4:$Q$1000)</f>
        <v>0</v>
      </c>
    </row>
    <row r="696" spans="1:19">
      <c r="A696" s="239">
        <v>692</v>
      </c>
      <c r="B696" s="240" t="s">
        <v>934</v>
      </c>
      <c r="C696" s="240"/>
      <c r="D696" s="241"/>
      <c r="E696" s="241"/>
      <c r="F696" s="241"/>
      <c r="G696" s="241"/>
      <c r="H696" s="241"/>
      <c r="I696" s="241"/>
      <c r="J696" s="260"/>
      <c r="K696" s="241"/>
      <c r="L696" s="241"/>
      <c r="M696" s="241"/>
      <c r="N696" s="258"/>
      <c r="O696" s="240"/>
      <c r="P696" s="240"/>
      <c r="Q696" s="258"/>
      <c r="R696" s="274">
        <f>SUMIF(Physics!$B$4:$B$1000,$C696,Physics!$C$4:$C$1000)+SUMIF(IITPhysics!$B$4:$B$1000,$C696,IITPhysics!$C$4:$C$1000)+SUMIF(Chem!$B$4:$B$1000,$C696,Chem!$C$4:$C$1000)+SUMIF(IITChem!$B$4:$B$1000,$C696,IITChem!$C$4:$C$1000)+SUMIF(Maths!$B$4:$B$1000,$C696,Maths!$C$4:$C$1000)+SUMIF(IITMaths!$B$4:$B$1000,$C696,IITMaths!$C$4:$C$1000)+SUMIF(Bio!$B$4:$B$1000,$C696,Bio!$C$4:$C$1000)+SUMIF(FourthLecture!$B$4:$B$1000,$C696,FourthLecture!$C$4:$C$1000)+SUMIF(OtherSubjects!$B$4:$B$1000,$C696,OtherSubjects!$C$4:$C$1000)</f>
        <v>0</v>
      </c>
      <c r="S696" s="269">
        <f>SUMIF(Physics!$P$4:$P$1000,$C696,Physics!$Q$4:$Q$1000)+SUMIF(IITPhysics!$P$4:$P$1000,$C696,IITPhysics!$Q$4:$Q$1000)+SUMIF(Chem!$P$4:$P$1000,$C696,Chem!$Q$4:$Q$1000)+SUMIF(IITChem!$P$4:$P$1000,$C696,IITChem!$Q$4:$Q$1000)+SUMIF(Maths!$P$4:$P$1000,$C696,Maths!$Q$4:$Q$1000)+SUMIF(IITMaths!$P$4:$P$1000,$C696,IITMaths!$Q$4:$Q$1000)+SUMIF(Bio!$P$4:$P$1000,$C696,Bio!$Q$4:$Q$1000)+SUMIF(FourthLecture!$P$4:$P$1000,$C696,FourthLecture!$Q$4:$Q$1000)+SUMIF(OtherSubjects!$P$4:$P$1000,$C696,OtherSubjects!$Q$4:$Q$1000)</f>
        <v>0</v>
      </c>
    </row>
    <row r="697" spans="1:19">
      <c r="A697" s="239">
        <v>693</v>
      </c>
      <c r="B697" s="240" t="s">
        <v>935</v>
      </c>
      <c r="C697" s="240"/>
      <c r="D697" s="241"/>
      <c r="E697" s="241"/>
      <c r="F697" s="241"/>
      <c r="G697" s="241"/>
      <c r="H697" s="241"/>
      <c r="I697" s="241"/>
      <c r="J697" s="260"/>
      <c r="K697" s="241"/>
      <c r="L697" s="241"/>
      <c r="M697" s="241"/>
      <c r="N697" s="258"/>
      <c r="O697" s="240"/>
      <c r="P697" s="240"/>
      <c r="Q697" s="258"/>
      <c r="R697" s="274">
        <f>SUMIF(Physics!$B$4:$B$1000,$C697,Physics!$C$4:$C$1000)+SUMIF(IITPhysics!$B$4:$B$1000,$C697,IITPhysics!$C$4:$C$1000)+SUMIF(Chem!$B$4:$B$1000,$C697,Chem!$C$4:$C$1000)+SUMIF(IITChem!$B$4:$B$1000,$C697,IITChem!$C$4:$C$1000)+SUMIF(Maths!$B$4:$B$1000,$C697,Maths!$C$4:$C$1000)+SUMIF(IITMaths!$B$4:$B$1000,$C697,IITMaths!$C$4:$C$1000)+SUMIF(Bio!$B$4:$B$1000,$C697,Bio!$C$4:$C$1000)+SUMIF(FourthLecture!$B$4:$B$1000,$C697,FourthLecture!$C$4:$C$1000)+SUMIF(OtherSubjects!$B$4:$B$1000,$C697,OtherSubjects!$C$4:$C$1000)</f>
        <v>0</v>
      </c>
      <c r="S697" s="269">
        <f>SUMIF(Physics!$P$4:$P$1000,$C697,Physics!$Q$4:$Q$1000)+SUMIF(IITPhysics!$P$4:$P$1000,$C697,IITPhysics!$Q$4:$Q$1000)+SUMIF(Chem!$P$4:$P$1000,$C697,Chem!$Q$4:$Q$1000)+SUMIF(IITChem!$P$4:$P$1000,$C697,IITChem!$Q$4:$Q$1000)+SUMIF(Maths!$P$4:$P$1000,$C697,Maths!$Q$4:$Q$1000)+SUMIF(IITMaths!$P$4:$P$1000,$C697,IITMaths!$Q$4:$Q$1000)+SUMIF(Bio!$P$4:$P$1000,$C697,Bio!$Q$4:$Q$1000)+SUMIF(FourthLecture!$P$4:$P$1000,$C697,FourthLecture!$Q$4:$Q$1000)+SUMIF(OtherSubjects!$P$4:$P$1000,$C697,OtherSubjects!$Q$4:$Q$1000)</f>
        <v>0</v>
      </c>
    </row>
    <row r="698" spans="1:19">
      <c r="A698" s="239">
        <v>694</v>
      </c>
      <c r="B698" s="240" t="s">
        <v>936</v>
      </c>
      <c r="C698" s="240"/>
      <c r="D698" s="241"/>
      <c r="E698" s="241"/>
      <c r="F698" s="241"/>
      <c r="G698" s="241"/>
      <c r="H698" s="241"/>
      <c r="I698" s="241"/>
      <c r="J698" s="260"/>
      <c r="K698" s="241"/>
      <c r="L698" s="241"/>
      <c r="M698" s="241"/>
      <c r="N698" s="258"/>
      <c r="O698" s="240"/>
      <c r="P698" s="240"/>
      <c r="Q698" s="258"/>
      <c r="R698" s="274">
        <f>SUMIF(Physics!$B$4:$B$1000,$C698,Physics!$C$4:$C$1000)+SUMIF(IITPhysics!$B$4:$B$1000,$C698,IITPhysics!$C$4:$C$1000)+SUMIF(Chem!$B$4:$B$1000,$C698,Chem!$C$4:$C$1000)+SUMIF(IITChem!$B$4:$B$1000,$C698,IITChem!$C$4:$C$1000)+SUMIF(Maths!$B$4:$B$1000,$C698,Maths!$C$4:$C$1000)+SUMIF(IITMaths!$B$4:$B$1000,$C698,IITMaths!$C$4:$C$1000)+SUMIF(Bio!$B$4:$B$1000,$C698,Bio!$C$4:$C$1000)+SUMIF(FourthLecture!$B$4:$B$1000,$C698,FourthLecture!$C$4:$C$1000)+SUMIF(OtherSubjects!$B$4:$B$1000,$C698,OtherSubjects!$C$4:$C$1000)</f>
        <v>0</v>
      </c>
      <c r="S698" s="269">
        <f>SUMIF(Physics!$P$4:$P$1000,$C698,Physics!$Q$4:$Q$1000)+SUMIF(IITPhysics!$P$4:$P$1000,$C698,IITPhysics!$Q$4:$Q$1000)+SUMIF(Chem!$P$4:$P$1000,$C698,Chem!$Q$4:$Q$1000)+SUMIF(IITChem!$P$4:$P$1000,$C698,IITChem!$Q$4:$Q$1000)+SUMIF(Maths!$P$4:$P$1000,$C698,Maths!$Q$4:$Q$1000)+SUMIF(IITMaths!$P$4:$P$1000,$C698,IITMaths!$Q$4:$Q$1000)+SUMIF(Bio!$P$4:$P$1000,$C698,Bio!$Q$4:$Q$1000)+SUMIF(FourthLecture!$P$4:$P$1000,$C698,FourthLecture!$Q$4:$Q$1000)+SUMIF(OtherSubjects!$P$4:$P$1000,$C698,OtherSubjects!$Q$4:$Q$1000)</f>
        <v>0</v>
      </c>
    </row>
    <row r="699" spans="1:19">
      <c r="A699" s="239">
        <v>695</v>
      </c>
      <c r="B699" s="240" t="s">
        <v>937</v>
      </c>
      <c r="C699" s="240"/>
      <c r="D699" s="241"/>
      <c r="E699" s="241"/>
      <c r="F699" s="241"/>
      <c r="G699" s="241"/>
      <c r="H699" s="241"/>
      <c r="I699" s="241"/>
      <c r="J699" s="260"/>
      <c r="K699" s="241"/>
      <c r="L699" s="241"/>
      <c r="M699" s="241"/>
      <c r="N699" s="258"/>
      <c r="O699" s="240"/>
      <c r="P699" s="240"/>
      <c r="Q699" s="258"/>
      <c r="R699" s="274">
        <f>SUMIF(Physics!$B$4:$B$1000,$C699,Physics!$C$4:$C$1000)+SUMIF(IITPhysics!$B$4:$B$1000,$C699,IITPhysics!$C$4:$C$1000)+SUMIF(Chem!$B$4:$B$1000,$C699,Chem!$C$4:$C$1000)+SUMIF(IITChem!$B$4:$B$1000,$C699,IITChem!$C$4:$C$1000)+SUMIF(Maths!$B$4:$B$1000,$C699,Maths!$C$4:$C$1000)+SUMIF(IITMaths!$B$4:$B$1000,$C699,IITMaths!$C$4:$C$1000)+SUMIF(Bio!$B$4:$B$1000,$C699,Bio!$C$4:$C$1000)+SUMIF(FourthLecture!$B$4:$B$1000,$C699,FourthLecture!$C$4:$C$1000)+SUMIF(OtherSubjects!$B$4:$B$1000,$C699,OtherSubjects!$C$4:$C$1000)</f>
        <v>0</v>
      </c>
      <c r="S699" s="269">
        <f>SUMIF(Physics!$P$4:$P$1000,$C699,Physics!$Q$4:$Q$1000)+SUMIF(IITPhysics!$P$4:$P$1000,$C699,IITPhysics!$Q$4:$Q$1000)+SUMIF(Chem!$P$4:$P$1000,$C699,Chem!$Q$4:$Q$1000)+SUMIF(IITChem!$P$4:$P$1000,$C699,IITChem!$Q$4:$Q$1000)+SUMIF(Maths!$P$4:$P$1000,$C699,Maths!$Q$4:$Q$1000)+SUMIF(IITMaths!$P$4:$P$1000,$C699,IITMaths!$Q$4:$Q$1000)+SUMIF(Bio!$P$4:$P$1000,$C699,Bio!$Q$4:$Q$1000)+SUMIF(FourthLecture!$P$4:$P$1000,$C699,FourthLecture!$Q$4:$Q$1000)+SUMIF(OtherSubjects!$P$4:$P$1000,$C699,OtherSubjects!$Q$4:$Q$1000)</f>
        <v>0</v>
      </c>
    </row>
    <row r="700" spans="1:19">
      <c r="A700" s="239">
        <v>696</v>
      </c>
      <c r="B700" s="240" t="s">
        <v>938</v>
      </c>
      <c r="C700" s="240"/>
      <c r="D700" s="241"/>
      <c r="E700" s="241"/>
      <c r="F700" s="241"/>
      <c r="G700" s="241"/>
      <c r="H700" s="241"/>
      <c r="I700" s="241"/>
      <c r="J700" s="260"/>
      <c r="K700" s="241"/>
      <c r="L700" s="241"/>
      <c r="M700" s="241"/>
      <c r="N700" s="258"/>
      <c r="O700" s="240"/>
      <c r="P700" s="240"/>
      <c r="Q700" s="258"/>
      <c r="R700" s="274">
        <f>SUMIF(Physics!$B$4:$B$1000,$C700,Physics!$C$4:$C$1000)+SUMIF(IITPhysics!$B$4:$B$1000,$C700,IITPhysics!$C$4:$C$1000)+SUMIF(Chem!$B$4:$B$1000,$C700,Chem!$C$4:$C$1000)+SUMIF(IITChem!$B$4:$B$1000,$C700,IITChem!$C$4:$C$1000)+SUMIF(Maths!$B$4:$B$1000,$C700,Maths!$C$4:$C$1000)+SUMIF(IITMaths!$B$4:$B$1000,$C700,IITMaths!$C$4:$C$1000)+SUMIF(Bio!$B$4:$B$1000,$C700,Bio!$C$4:$C$1000)+SUMIF(FourthLecture!$B$4:$B$1000,$C700,FourthLecture!$C$4:$C$1000)+SUMIF(OtherSubjects!$B$4:$B$1000,$C700,OtherSubjects!$C$4:$C$1000)</f>
        <v>0</v>
      </c>
      <c r="S700" s="269">
        <f>SUMIF(Physics!$P$4:$P$1000,$C700,Physics!$Q$4:$Q$1000)+SUMIF(IITPhysics!$P$4:$P$1000,$C700,IITPhysics!$Q$4:$Q$1000)+SUMIF(Chem!$P$4:$P$1000,$C700,Chem!$Q$4:$Q$1000)+SUMIF(IITChem!$P$4:$P$1000,$C700,IITChem!$Q$4:$Q$1000)+SUMIF(Maths!$P$4:$P$1000,$C700,Maths!$Q$4:$Q$1000)+SUMIF(IITMaths!$P$4:$P$1000,$C700,IITMaths!$Q$4:$Q$1000)+SUMIF(Bio!$P$4:$P$1000,$C700,Bio!$Q$4:$Q$1000)+SUMIF(FourthLecture!$P$4:$P$1000,$C700,FourthLecture!$Q$4:$Q$1000)+SUMIF(OtherSubjects!$P$4:$P$1000,$C700,OtherSubjects!$Q$4:$Q$1000)</f>
        <v>0</v>
      </c>
    </row>
    <row r="701" spans="1:19">
      <c r="A701" s="239">
        <v>697</v>
      </c>
      <c r="B701" s="240" t="s">
        <v>939</v>
      </c>
      <c r="C701" s="240"/>
      <c r="D701" s="241"/>
      <c r="E701" s="241"/>
      <c r="F701" s="241"/>
      <c r="G701" s="241"/>
      <c r="H701" s="241"/>
      <c r="I701" s="241"/>
      <c r="J701" s="260"/>
      <c r="K701" s="241"/>
      <c r="L701" s="241"/>
      <c r="M701" s="241"/>
      <c r="N701" s="258"/>
      <c r="O701" s="240"/>
      <c r="P701" s="240"/>
      <c r="Q701" s="258"/>
      <c r="R701" s="274">
        <f>SUMIF(Physics!$B$4:$B$1000,$C701,Physics!$C$4:$C$1000)+SUMIF(IITPhysics!$B$4:$B$1000,$C701,IITPhysics!$C$4:$C$1000)+SUMIF(Chem!$B$4:$B$1000,$C701,Chem!$C$4:$C$1000)+SUMIF(IITChem!$B$4:$B$1000,$C701,IITChem!$C$4:$C$1000)+SUMIF(Maths!$B$4:$B$1000,$C701,Maths!$C$4:$C$1000)+SUMIF(IITMaths!$B$4:$B$1000,$C701,IITMaths!$C$4:$C$1000)+SUMIF(Bio!$B$4:$B$1000,$C701,Bio!$C$4:$C$1000)+SUMIF(FourthLecture!$B$4:$B$1000,$C701,FourthLecture!$C$4:$C$1000)+SUMIF(OtherSubjects!$B$4:$B$1000,$C701,OtherSubjects!$C$4:$C$1000)</f>
        <v>0</v>
      </c>
      <c r="S701" s="269">
        <f>SUMIF(Physics!$P$4:$P$1000,$C701,Physics!$Q$4:$Q$1000)+SUMIF(IITPhysics!$P$4:$P$1000,$C701,IITPhysics!$Q$4:$Q$1000)+SUMIF(Chem!$P$4:$P$1000,$C701,Chem!$Q$4:$Q$1000)+SUMIF(IITChem!$P$4:$P$1000,$C701,IITChem!$Q$4:$Q$1000)+SUMIF(Maths!$P$4:$P$1000,$C701,Maths!$Q$4:$Q$1000)+SUMIF(IITMaths!$P$4:$P$1000,$C701,IITMaths!$Q$4:$Q$1000)+SUMIF(Bio!$P$4:$P$1000,$C701,Bio!$Q$4:$Q$1000)+SUMIF(FourthLecture!$P$4:$P$1000,$C701,FourthLecture!$Q$4:$Q$1000)+SUMIF(OtherSubjects!$P$4:$P$1000,$C701,OtherSubjects!$Q$4:$Q$1000)</f>
        <v>0</v>
      </c>
    </row>
    <row r="702" spans="1:19">
      <c r="A702" s="239">
        <v>698</v>
      </c>
      <c r="B702" s="240" t="s">
        <v>940</v>
      </c>
      <c r="C702" s="240"/>
      <c r="D702" s="241"/>
      <c r="E702" s="241"/>
      <c r="F702" s="241"/>
      <c r="G702" s="241"/>
      <c r="H702" s="241"/>
      <c r="I702" s="241"/>
      <c r="J702" s="260"/>
      <c r="K702" s="241"/>
      <c r="L702" s="241"/>
      <c r="M702" s="241"/>
      <c r="N702" s="258"/>
      <c r="O702" s="240"/>
      <c r="P702" s="240"/>
      <c r="Q702" s="258"/>
      <c r="R702" s="274">
        <f>SUMIF(Physics!$B$4:$B$1000,$C702,Physics!$C$4:$C$1000)+SUMIF(IITPhysics!$B$4:$B$1000,$C702,IITPhysics!$C$4:$C$1000)+SUMIF(Chem!$B$4:$B$1000,$C702,Chem!$C$4:$C$1000)+SUMIF(IITChem!$B$4:$B$1000,$C702,IITChem!$C$4:$C$1000)+SUMIF(Maths!$B$4:$B$1000,$C702,Maths!$C$4:$C$1000)+SUMIF(IITMaths!$B$4:$B$1000,$C702,IITMaths!$C$4:$C$1000)+SUMIF(Bio!$B$4:$B$1000,$C702,Bio!$C$4:$C$1000)+SUMIF(FourthLecture!$B$4:$B$1000,$C702,FourthLecture!$C$4:$C$1000)+SUMIF(OtherSubjects!$B$4:$B$1000,$C702,OtherSubjects!$C$4:$C$1000)</f>
        <v>0</v>
      </c>
      <c r="S702" s="269">
        <f>SUMIF(Physics!$P$4:$P$1000,$C702,Physics!$Q$4:$Q$1000)+SUMIF(IITPhysics!$P$4:$P$1000,$C702,IITPhysics!$Q$4:$Q$1000)+SUMIF(Chem!$P$4:$P$1000,$C702,Chem!$Q$4:$Q$1000)+SUMIF(IITChem!$P$4:$P$1000,$C702,IITChem!$Q$4:$Q$1000)+SUMIF(Maths!$P$4:$P$1000,$C702,Maths!$Q$4:$Q$1000)+SUMIF(IITMaths!$P$4:$P$1000,$C702,IITMaths!$Q$4:$Q$1000)+SUMIF(Bio!$P$4:$P$1000,$C702,Bio!$Q$4:$Q$1000)+SUMIF(FourthLecture!$P$4:$P$1000,$C702,FourthLecture!$Q$4:$Q$1000)+SUMIF(OtherSubjects!$P$4:$P$1000,$C702,OtherSubjects!$Q$4:$Q$1000)</f>
        <v>0</v>
      </c>
    </row>
    <row r="703" spans="1:19">
      <c r="A703" s="239">
        <v>699</v>
      </c>
      <c r="B703" s="240" t="s">
        <v>941</v>
      </c>
      <c r="C703" s="240"/>
      <c r="D703" s="241"/>
      <c r="E703" s="241"/>
      <c r="F703" s="241"/>
      <c r="G703" s="241"/>
      <c r="H703" s="241"/>
      <c r="I703" s="241"/>
      <c r="J703" s="260"/>
      <c r="K703" s="241"/>
      <c r="L703" s="241"/>
      <c r="M703" s="241"/>
      <c r="N703" s="258"/>
      <c r="O703" s="240"/>
      <c r="P703" s="240"/>
      <c r="Q703" s="258"/>
      <c r="R703" s="274">
        <f>SUMIF(Physics!$B$4:$B$1000,$C703,Physics!$C$4:$C$1000)+SUMIF(IITPhysics!$B$4:$B$1000,$C703,IITPhysics!$C$4:$C$1000)+SUMIF(Chem!$B$4:$B$1000,$C703,Chem!$C$4:$C$1000)+SUMIF(IITChem!$B$4:$B$1000,$C703,IITChem!$C$4:$C$1000)+SUMIF(Maths!$B$4:$B$1000,$C703,Maths!$C$4:$C$1000)+SUMIF(IITMaths!$B$4:$B$1000,$C703,IITMaths!$C$4:$C$1000)+SUMIF(Bio!$B$4:$B$1000,$C703,Bio!$C$4:$C$1000)+SUMIF(FourthLecture!$B$4:$B$1000,$C703,FourthLecture!$C$4:$C$1000)+SUMIF(OtherSubjects!$B$4:$B$1000,$C703,OtherSubjects!$C$4:$C$1000)</f>
        <v>0</v>
      </c>
      <c r="S703" s="269">
        <f>SUMIF(Physics!$P$4:$P$1000,$C703,Physics!$Q$4:$Q$1000)+SUMIF(IITPhysics!$P$4:$P$1000,$C703,IITPhysics!$Q$4:$Q$1000)+SUMIF(Chem!$P$4:$P$1000,$C703,Chem!$Q$4:$Q$1000)+SUMIF(IITChem!$P$4:$P$1000,$C703,IITChem!$Q$4:$Q$1000)+SUMIF(Maths!$P$4:$P$1000,$C703,Maths!$Q$4:$Q$1000)+SUMIF(IITMaths!$P$4:$P$1000,$C703,IITMaths!$Q$4:$Q$1000)+SUMIF(Bio!$P$4:$P$1000,$C703,Bio!$Q$4:$Q$1000)+SUMIF(FourthLecture!$P$4:$P$1000,$C703,FourthLecture!$Q$4:$Q$1000)+SUMIF(OtherSubjects!$P$4:$P$1000,$C703,OtherSubjects!$Q$4:$Q$1000)</f>
        <v>0</v>
      </c>
    </row>
    <row r="704" spans="1:19">
      <c r="A704" s="239">
        <v>700</v>
      </c>
      <c r="B704" s="240" t="s">
        <v>942</v>
      </c>
      <c r="C704" s="240"/>
      <c r="D704" s="241"/>
      <c r="E704" s="241"/>
      <c r="F704" s="241"/>
      <c r="G704" s="241"/>
      <c r="H704" s="241"/>
      <c r="I704" s="241"/>
      <c r="J704" s="260"/>
      <c r="K704" s="241"/>
      <c r="L704" s="241"/>
      <c r="M704" s="241"/>
      <c r="N704" s="258"/>
      <c r="O704" s="240"/>
      <c r="P704" s="240"/>
      <c r="Q704" s="258"/>
      <c r="R704" s="274">
        <f>SUMIF(Physics!$B$4:$B$1000,$C704,Physics!$C$4:$C$1000)+SUMIF(IITPhysics!$B$4:$B$1000,$C704,IITPhysics!$C$4:$C$1000)+SUMIF(Chem!$B$4:$B$1000,$C704,Chem!$C$4:$C$1000)+SUMIF(IITChem!$B$4:$B$1000,$C704,IITChem!$C$4:$C$1000)+SUMIF(Maths!$B$4:$B$1000,$C704,Maths!$C$4:$C$1000)+SUMIF(IITMaths!$B$4:$B$1000,$C704,IITMaths!$C$4:$C$1000)+SUMIF(Bio!$B$4:$B$1000,$C704,Bio!$C$4:$C$1000)+SUMIF(FourthLecture!$B$4:$B$1000,$C704,FourthLecture!$C$4:$C$1000)+SUMIF(OtherSubjects!$B$4:$B$1000,$C704,OtherSubjects!$C$4:$C$1000)</f>
        <v>0</v>
      </c>
      <c r="S704" s="269">
        <f>SUMIF(Physics!$P$4:$P$1000,$C704,Physics!$Q$4:$Q$1000)+SUMIF(IITPhysics!$P$4:$P$1000,$C704,IITPhysics!$Q$4:$Q$1000)+SUMIF(Chem!$P$4:$P$1000,$C704,Chem!$Q$4:$Q$1000)+SUMIF(IITChem!$P$4:$P$1000,$C704,IITChem!$Q$4:$Q$1000)+SUMIF(Maths!$P$4:$P$1000,$C704,Maths!$Q$4:$Q$1000)+SUMIF(IITMaths!$P$4:$P$1000,$C704,IITMaths!$Q$4:$Q$1000)+SUMIF(Bio!$P$4:$P$1000,$C704,Bio!$Q$4:$Q$1000)+SUMIF(FourthLecture!$P$4:$P$1000,$C704,FourthLecture!$Q$4:$Q$1000)+SUMIF(OtherSubjects!$P$4:$P$1000,$C704,OtherSubjects!$Q$4:$Q$1000)</f>
        <v>0</v>
      </c>
    </row>
    <row r="705" spans="1:19">
      <c r="A705" s="239">
        <v>701</v>
      </c>
      <c r="B705" s="240" t="s">
        <v>943</v>
      </c>
      <c r="C705" s="240"/>
      <c r="D705" s="241"/>
      <c r="E705" s="241"/>
      <c r="F705" s="241"/>
      <c r="G705" s="241"/>
      <c r="H705" s="241"/>
      <c r="I705" s="241"/>
      <c r="J705" s="260"/>
      <c r="K705" s="241"/>
      <c r="L705" s="241"/>
      <c r="M705" s="241"/>
      <c r="N705" s="258"/>
      <c r="O705" s="240"/>
      <c r="P705" s="240"/>
      <c r="Q705" s="258"/>
      <c r="R705" s="274">
        <f>SUMIF(Physics!$B$4:$B$1000,$C705,Physics!$C$4:$C$1000)+SUMIF(IITPhysics!$B$4:$B$1000,$C705,IITPhysics!$C$4:$C$1000)+SUMIF(Chem!$B$4:$B$1000,$C705,Chem!$C$4:$C$1000)+SUMIF(IITChem!$B$4:$B$1000,$C705,IITChem!$C$4:$C$1000)+SUMIF(Maths!$B$4:$B$1000,$C705,Maths!$C$4:$C$1000)+SUMIF(IITMaths!$B$4:$B$1000,$C705,IITMaths!$C$4:$C$1000)+SUMIF(Bio!$B$4:$B$1000,$C705,Bio!$C$4:$C$1000)+SUMIF(FourthLecture!$B$4:$B$1000,$C705,FourthLecture!$C$4:$C$1000)+SUMIF(OtherSubjects!$B$4:$B$1000,$C705,OtherSubjects!$C$4:$C$1000)</f>
        <v>0</v>
      </c>
      <c r="S705" s="269">
        <f>SUMIF(Physics!$P$4:$P$1000,$C705,Physics!$Q$4:$Q$1000)+SUMIF(IITPhysics!$P$4:$P$1000,$C705,IITPhysics!$Q$4:$Q$1000)+SUMIF(Chem!$P$4:$P$1000,$C705,Chem!$Q$4:$Q$1000)+SUMIF(IITChem!$P$4:$P$1000,$C705,IITChem!$Q$4:$Q$1000)+SUMIF(Maths!$P$4:$P$1000,$C705,Maths!$Q$4:$Q$1000)+SUMIF(IITMaths!$P$4:$P$1000,$C705,IITMaths!$Q$4:$Q$1000)+SUMIF(Bio!$P$4:$P$1000,$C705,Bio!$Q$4:$Q$1000)+SUMIF(FourthLecture!$P$4:$P$1000,$C705,FourthLecture!$Q$4:$Q$1000)+SUMIF(OtherSubjects!$P$4:$P$1000,$C705,OtherSubjects!$Q$4:$Q$1000)</f>
        <v>0</v>
      </c>
    </row>
    <row r="706" spans="1:19">
      <c r="A706" s="239">
        <v>702</v>
      </c>
      <c r="B706" s="240" t="s">
        <v>944</v>
      </c>
      <c r="C706" s="240"/>
      <c r="D706" s="241"/>
      <c r="E706" s="241"/>
      <c r="F706" s="241"/>
      <c r="G706" s="241"/>
      <c r="H706" s="241"/>
      <c r="I706" s="241"/>
      <c r="J706" s="260"/>
      <c r="K706" s="241"/>
      <c r="L706" s="241"/>
      <c r="M706" s="241"/>
      <c r="N706" s="258"/>
      <c r="O706" s="240"/>
      <c r="P706" s="240"/>
      <c r="Q706" s="258"/>
      <c r="R706" s="274">
        <f>SUMIF(Physics!$B$4:$B$1000,$C706,Physics!$C$4:$C$1000)+SUMIF(IITPhysics!$B$4:$B$1000,$C706,IITPhysics!$C$4:$C$1000)+SUMIF(Chem!$B$4:$B$1000,$C706,Chem!$C$4:$C$1000)+SUMIF(IITChem!$B$4:$B$1000,$C706,IITChem!$C$4:$C$1000)+SUMIF(Maths!$B$4:$B$1000,$C706,Maths!$C$4:$C$1000)+SUMIF(IITMaths!$B$4:$B$1000,$C706,IITMaths!$C$4:$C$1000)+SUMIF(Bio!$B$4:$B$1000,$C706,Bio!$C$4:$C$1000)+SUMIF(FourthLecture!$B$4:$B$1000,$C706,FourthLecture!$C$4:$C$1000)+SUMIF(OtherSubjects!$B$4:$B$1000,$C706,OtherSubjects!$C$4:$C$1000)</f>
        <v>0</v>
      </c>
      <c r="S706" s="269">
        <f>SUMIF(Physics!$P$4:$P$1000,$C706,Physics!$Q$4:$Q$1000)+SUMIF(IITPhysics!$P$4:$P$1000,$C706,IITPhysics!$Q$4:$Q$1000)+SUMIF(Chem!$P$4:$P$1000,$C706,Chem!$Q$4:$Q$1000)+SUMIF(IITChem!$P$4:$P$1000,$C706,IITChem!$Q$4:$Q$1000)+SUMIF(Maths!$P$4:$P$1000,$C706,Maths!$Q$4:$Q$1000)+SUMIF(IITMaths!$P$4:$P$1000,$C706,IITMaths!$Q$4:$Q$1000)+SUMIF(Bio!$P$4:$P$1000,$C706,Bio!$Q$4:$Q$1000)+SUMIF(FourthLecture!$P$4:$P$1000,$C706,FourthLecture!$Q$4:$Q$1000)+SUMIF(OtherSubjects!$P$4:$P$1000,$C706,OtherSubjects!$Q$4:$Q$1000)</f>
        <v>0</v>
      </c>
    </row>
    <row r="707" spans="1:19">
      <c r="A707" s="239">
        <v>703</v>
      </c>
      <c r="B707" s="240" t="s">
        <v>945</v>
      </c>
      <c r="C707" s="240"/>
      <c r="D707" s="241"/>
      <c r="E707" s="241"/>
      <c r="F707" s="241"/>
      <c r="G707" s="241"/>
      <c r="H707" s="241"/>
      <c r="I707" s="241"/>
      <c r="J707" s="260"/>
      <c r="K707" s="241"/>
      <c r="L707" s="241"/>
      <c r="M707" s="241"/>
      <c r="N707" s="258"/>
      <c r="O707" s="240"/>
      <c r="P707" s="240"/>
      <c r="Q707" s="258"/>
      <c r="R707" s="274">
        <f>SUMIF(Physics!$B$4:$B$1000,$C707,Physics!$C$4:$C$1000)+SUMIF(IITPhysics!$B$4:$B$1000,$C707,IITPhysics!$C$4:$C$1000)+SUMIF(Chem!$B$4:$B$1000,$C707,Chem!$C$4:$C$1000)+SUMIF(IITChem!$B$4:$B$1000,$C707,IITChem!$C$4:$C$1000)+SUMIF(Maths!$B$4:$B$1000,$C707,Maths!$C$4:$C$1000)+SUMIF(IITMaths!$B$4:$B$1000,$C707,IITMaths!$C$4:$C$1000)+SUMIF(Bio!$B$4:$B$1000,$C707,Bio!$C$4:$C$1000)+SUMIF(FourthLecture!$B$4:$B$1000,$C707,FourthLecture!$C$4:$C$1000)+SUMIF(OtherSubjects!$B$4:$B$1000,$C707,OtherSubjects!$C$4:$C$1000)</f>
        <v>0</v>
      </c>
      <c r="S707" s="269">
        <f>SUMIF(Physics!$P$4:$P$1000,$C707,Physics!$Q$4:$Q$1000)+SUMIF(IITPhysics!$P$4:$P$1000,$C707,IITPhysics!$Q$4:$Q$1000)+SUMIF(Chem!$P$4:$P$1000,$C707,Chem!$Q$4:$Q$1000)+SUMIF(IITChem!$P$4:$P$1000,$C707,IITChem!$Q$4:$Q$1000)+SUMIF(Maths!$P$4:$P$1000,$C707,Maths!$Q$4:$Q$1000)+SUMIF(IITMaths!$P$4:$P$1000,$C707,IITMaths!$Q$4:$Q$1000)+SUMIF(Bio!$P$4:$P$1000,$C707,Bio!$Q$4:$Q$1000)+SUMIF(FourthLecture!$P$4:$P$1000,$C707,FourthLecture!$Q$4:$Q$1000)+SUMIF(OtherSubjects!$P$4:$P$1000,$C707,OtherSubjects!$Q$4:$Q$1000)</f>
        <v>0</v>
      </c>
    </row>
    <row r="708" spans="1:19">
      <c r="A708" s="239">
        <v>704</v>
      </c>
      <c r="B708" s="240" t="s">
        <v>946</v>
      </c>
      <c r="C708" s="240"/>
      <c r="D708" s="241"/>
      <c r="E708" s="241"/>
      <c r="F708" s="241"/>
      <c r="G708" s="241"/>
      <c r="H708" s="241"/>
      <c r="I708" s="241"/>
      <c r="J708" s="260"/>
      <c r="K708" s="241"/>
      <c r="L708" s="241"/>
      <c r="M708" s="241"/>
      <c r="N708" s="258"/>
      <c r="O708" s="240"/>
      <c r="P708" s="240"/>
      <c r="Q708" s="258"/>
      <c r="R708" s="274">
        <f>SUMIF(Physics!$B$4:$B$1000,$C708,Physics!$C$4:$C$1000)+SUMIF(IITPhysics!$B$4:$B$1000,$C708,IITPhysics!$C$4:$C$1000)+SUMIF(Chem!$B$4:$B$1000,$C708,Chem!$C$4:$C$1000)+SUMIF(IITChem!$B$4:$B$1000,$C708,IITChem!$C$4:$C$1000)+SUMIF(Maths!$B$4:$B$1000,$C708,Maths!$C$4:$C$1000)+SUMIF(IITMaths!$B$4:$B$1000,$C708,IITMaths!$C$4:$C$1000)+SUMIF(Bio!$B$4:$B$1000,$C708,Bio!$C$4:$C$1000)+SUMIF(FourthLecture!$B$4:$B$1000,$C708,FourthLecture!$C$4:$C$1000)+SUMIF(OtherSubjects!$B$4:$B$1000,$C708,OtherSubjects!$C$4:$C$1000)</f>
        <v>0</v>
      </c>
      <c r="S708" s="269">
        <f>SUMIF(Physics!$P$4:$P$1000,$C708,Physics!$Q$4:$Q$1000)+SUMIF(IITPhysics!$P$4:$P$1000,$C708,IITPhysics!$Q$4:$Q$1000)+SUMIF(Chem!$P$4:$P$1000,$C708,Chem!$Q$4:$Q$1000)+SUMIF(IITChem!$P$4:$P$1000,$C708,IITChem!$Q$4:$Q$1000)+SUMIF(Maths!$P$4:$P$1000,$C708,Maths!$Q$4:$Q$1000)+SUMIF(IITMaths!$P$4:$P$1000,$C708,IITMaths!$Q$4:$Q$1000)+SUMIF(Bio!$P$4:$P$1000,$C708,Bio!$Q$4:$Q$1000)+SUMIF(FourthLecture!$P$4:$P$1000,$C708,FourthLecture!$Q$4:$Q$1000)+SUMIF(OtherSubjects!$P$4:$P$1000,$C708,OtherSubjects!$Q$4:$Q$1000)</f>
        <v>0</v>
      </c>
    </row>
    <row r="709" spans="1:19">
      <c r="A709" s="239">
        <v>705</v>
      </c>
      <c r="B709" s="240" t="s">
        <v>947</v>
      </c>
      <c r="C709" s="240"/>
      <c r="D709" s="241"/>
      <c r="E709" s="241"/>
      <c r="F709" s="241"/>
      <c r="G709" s="241"/>
      <c r="H709" s="241"/>
      <c r="I709" s="241"/>
      <c r="J709" s="260"/>
      <c r="K709" s="241"/>
      <c r="L709" s="241"/>
      <c r="M709" s="241"/>
      <c r="N709" s="258"/>
      <c r="O709" s="240"/>
      <c r="P709" s="240"/>
      <c r="Q709" s="258"/>
      <c r="R709" s="274">
        <f>SUMIF(Physics!$B$4:$B$1000,$C709,Physics!$C$4:$C$1000)+SUMIF(IITPhysics!$B$4:$B$1000,$C709,IITPhysics!$C$4:$C$1000)+SUMIF(Chem!$B$4:$B$1000,$C709,Chem!$C$4:$C$1000)+SUMIF(IITChem!$B$4:$B$1000,$C709,IITChem!$C$4:$C$1000)+SUMIF(Maths!$B$4:$B$1000,$C709,Maths!$C$4:$C$1000)+SUMIF(IITMaths!$B$4:$B$1000,$C709,IITMaths!$C$4:$C$1000)+SUMIF(Bio!$B$4:$B$1000,$C709,Bio!$C$4:$C$1000)+SUMIF(FourthLecture!$B$4:$B$1000,$C709,FourthLecture!$C$4:$C$1000)+SUMIF(OtherSubjects!$B$4:$B$1000,$C709,OtherSubjects!$C$4:$C$1000)</f>
        <v>0</v>
      </c>
      <c r="S709" s="269">
        <f>SUMIF(Physics!$P$4:$P$1000,$C709,Physics!$Q$4:$Q$1000)+SUMIF(IITPhysics!$P$4:$P$1000,$C709,IITPhysics!$Q$4:$Q$1000)+SUMIF(Chem!$P$4:$P$1000,$C709,Chem!$Q$4:$Q$1000)+SUMIF(IITChem!$P$4:$P$1000,$C709,IITChem!$Q$4:$Q$1000)+SUMIF(Maths!$P$4:$P$1000,$C709,Maths!$Q$4:$Q$1000)+SUMIF(IITMaths!$P$4:$P$1000,$C709,IITMaths!$Q$4:$Q$1000)+SUMIF(Bio!$P$4:$P$1000,$C709,Bio!$Q$4:$Q$1000)+SUMIF(FourthLecture!$P$4:$P$1000,$C709,FourthLecture!$Q$4:$Q$1000)+SUMIF(OtherSubjects!$P$4:$P$1000,$C709,OtherSubjects!$Q$4:$Q$1000)</f>
        <v>0</v>
      </c>
    </row>
    <row r="710" spans="1:19">
      <c r="A710" s="239">
        <v>706</v>
      </c>
      <c r="B710" s="240" t="s">
        <v>948</v>
      </c>
      <c r="C710" s="240"/>
      <c r="D710" s="241"/>
      <c r="E710" s="241"/>
      <c r="F710" s="241"/>
      <c r="G710" s="241"/>
      <c r="H710" s="241"/>
      <c r="I710" s="241"/>
      <c r="J710" s="260"/>
      <c r="K710" s="241"/>
      <c r="L710" s="241"/>
      <c r="M710" s="241"/>
      <c r="N710" s="258"/>
      <c r="O710" s="240"/>
      <c r="P710" s="240"/>
      <c r="Q710" s="258"/>
      <c r="R710" s="274">
        <f>SUMIF(Physics!$B$4:$B$1000,$C710,Physics!$C$4:$C$1000)+SUMIF(IITPhysics!$B$4:$B$1000,$C710,IITPhysics!$C$4:$C$1000)+SUMIF(Chem!$B$4:$B$1000,$C710,Chem!$C$4:$C$1000)+SUMIF(IITChem!$B$4:$B$1000,$C710,IITChem!$C$4:$C$1000)+SUMIF(Maths!$B$4:$B$1000,$C710,Maths!$C$4:$C$1000)+SUMIF(IITMaths!$B$4:$B$1000,$C710,IITMaths!$C$4:$C$1000)+SUMIF(Bio!$B$4:$B$1000,$C710,Bio!$C$4:$C$1000)+SUMIF(FourthLecture!$B$4:$B$1000,$C710,FourthLecture!$C$4:$C$1000)+SUMIF(OtherSubjects!$B$4:$B$1000,$C710,OtherSubjects!$C$4:$C$1000)</f>
        <v>0</v>
      </c>
      <c r="S710" s="269">
        <f>SUMIF(Physics!$P$4:$P$1000,$C710,Physics!$Q$4:$Q$1000)+SUMIF(IITPhysics!$P$4:$P$1000,$C710,IITPhysics!$Q$4:$Q$1000)+SUMIF(Chem!$P$4:$P$1000,$C710,Chem!$Q$4:$Q$1000)+SUMIF(IITChem!$P$4:$P$1000,$C710,IITChem!$Q$4:$Q$1000)+SUMIF(Maths!$P$4:$P$1000,$C710,Maths!$Q$4:$Q$1000)+SUMIF(IITMaths!$P$4:$P$1000,$C710,IITMaths!$Q$4:$Q$1000)+SUMIF(Bio!$P$4:$P$1000,$C710,Bio!$Q$4:$Q$1000)+SUMIF(FourthLecture!$P$4:$P$1000,$C710,FourthLecture!$Q$4:$Q$1000)+SUMIF(OtherSubjects!$P$4:$P$1000,$C710,OtherSubjects!$Q$4:$Q$1000)</f>
        <v>0</v>
      </c>
    </row>
    <row r="711" spans="1:19">
      <c r="A711" s="239">
        <v>707</v>
      </c>
      <c r="B711" s="240" t="s">
        <v>949</v>
      </c>
      <c r="C711" s="240"/>
      <c r="D711" s="241"/>
      <c r="E711" s="241"/>
      <c r="F711" s="241"/>
      <c r="G711" s="241"/>
      <c r="H711" s="241"/>
      <c r="I711" s="241"/>
      <c r="J711" s="260"/>
      <c r="K711" s="241"/>
      <c r="L711" s="241"/>
      <c r="M711" s="241"/>
      <c r="N711" s="258"/>
      <c r="O711" s="240"/>
      <c r="P711" s="240"/>
      <c r="Q711" s="258"/>
      <c r="R711" s="274">
        <f>SUMIF(Physics!$B$4:$B$1000,$C711,Physics!$C$4:$C$1000)+SUMIF(IITPhysics!$B$4:$B$1000,$C711,IITPhysics!$C$4:$C$1000)+SUMIF(Chem!$B$4:$B$1000,$C711,Chem!$C$4:$C$1000)+SUMIF(IITChem!$B$4:$B$1000,$C711,IITChem!$C$4:$C$1000)+SUMIF(Maths!$B$4:$B$1000,$C711,Maths!$C$4:$C$1000)+SUMIF(IITMaths!$B$4:$B$1000,$C711,IITMaths!$C$4:$C$1000)+SUMIF(Bio!$B$4:$B$1000,$C711,Bio!$C$4:$C$1000)+SUMIF(FourthLecture!$B$4:$B$1000,$C711,FourthLecture!$C$4:$C$1000)+SUMIF(OtherSubjects!$B$4:$B$1000,$C711,OtherSubjects!$C$4:$C$1000)</f>
        <v>0</v>
      </c>
      <c r="S711" s="269">
        <f>SUMIF(Physics!$P$4:$P$1000,$C711,Physics!$Q$4:$Q$1000)+SUMIF(IITPhysics!$P$4:$P$1000,$C711,IITPhysics!$Q$4:$Q$1000)+SUMIF(Chem!$P$4:$P$1000,$C711,Chem!$Q$4:$Q$1000)+SUMIF(IITChem!$P$4:$P$1000,$C711,IITChem!$Q$4:$Q$1000)+SUMIF(Maths!$P$4:$P$1000,$C711,Maths!$Q$4:$Q$1000)+SUMIF(IITMaths!$P$4:$P$1000,$C711,IITMaths!$Q$4:$Q$1000)+SUMIF(Bio!$P$4:$P$1000,$C711,Bio!$Q$4:$Q$1000)+SUMIF(FourthLecture!$P$4:$P$1000,$C711,FourthLecture!$Q$4:$Q$1000)+SUMIF(OtherSubjects!$P$4:$P$1000,$C711,OtherSubjects!$Q$4:$Q$1000)</f>
        <v>0</v>
      </c>
    </row>
    <row r="712" spans="1:19">
      <c r="A712" s="239">
        <v>708</v>
      </c>
      <c r="B712" s="240" t="s">
        <v>950</v>
      </c>
      <c r="C712" s="240"/>
      <c r="D712" s="241"/>
      <c r="E712" s="241"/>
      <c r="F712" s="241"/>
      <c r="G712" s="241"/>
      <c r="H712" s="241"/>
      <c r="I712" s="241"/>
      <c r="J712" s="260"/>
      <c r="K712" s="241"/>
      <c r="L712" s="241"/>
      <c r="M712" s="241"/>
      <c r="N712" s="258"/>
      <c r="O712" s="240"/>
      <c r="P712" s="240"/>
      <c r="Q712" s="258"/>
      <c r="R712" s="274">
        <f>SUMIF(Physics!$B$4:$B$1000,$C712,Physics!$C$4:$C$1000)+SUMIF(IITPhysics!$B$4:$B$1000,$C712,IITPhysics!$C$4:$C$1000)+SUMIF(Chem!$B$4:$B$1000,$C712,Chem!$C$4:$C$1000)+SUMIF(IITChem!$B$4:$B$1000,$C712,IITChem!$C$4:$C$1000)+SUMIF(Maths!$B$4:$B$1000,$C712,Maths!$C$4:$C$1000)+SUMIF(IITMaths!$B$4:$B$1000,$C712,IITMaths!$C$4:$C$1000)+SUMIF(Bio!$B$4:$B$1000,$C712,Bio!$C$4:$C$1000)+SUMIF(FourthLecture!$B$4:$B$1000,$C712,FourthLecture!$C$4:$C$1000)+SUMIF(OtherSubjects!$B$4:$B$1000,$C712,OtherSubjects!$C$4:$C$1000)</f>
        <v>0</v>
      </c>
      <c r="S712" s="269">
        <f>SUMIF(Physics!$P$4:$P$1000,$C712,Physics!$Q$4:$Q$1000)+SUMIF(IITPhysics!$P$4:$P$1000,$C712,IITPhysics!$Q$4:$Q$1000)+SUMIF(Chem!$P$4:$P$1000,$C712,Chem!$Q$4:$Q$1000)+SUMIF(IITChem!$P$4:$P$1000,$C712,IITChem!$Q$4:$Q$1000)+SUMIF(Maths!$P$4:$P$1000,$C712,Maths!$Q$4:$Q$1000)+SUMIF(IITMaths!$P$4:$P$1000,$C712,IITMaths!$Q$4:$Q$1000)+SUMIF(Bio!$P$4:$P$1000,$C712,Bio!$Q$4:$Q$1000)+SUMIF(FourthLecture!$P$4:$P$1000,$C712,FourthLecture!$Q$4:$Q$1000)+SUMIF(OtherSubjects!$P$4:$P$1000,$C712,OtherSubjects!$Q$4:$Q$1000)</f>
        <v>0</v>
      </c>
    </row>
    <row r="713" spans="1:19">
      <c r="A713" s="239">
        <v>709</v>
      </c>
      <c r="B713" s="240" t="s">
        <v>951</v>
      </c>
      <c r="C713" s="240"/>
      <c r="D713" s="241"/>
      <c r="E713" s="241"/>
      <c r="F713" s="241"/>
      <c r="G713" s="241"/>
      <c r="H713" s="241"/>
      <c r="I713" s="241"/>
      <c r="J713" s="260"/>
      <c r="K713" s="241"/>
      <c r="L713" s="241"/>
      <c r="M713" s="241"/>
      <c r="N713" s="258"/>
      <c r="O713" s="240"/>
      <c r="P713" s="240"/>
      <c r="Q713" s="258"/>
      <c r="R713" s="274">
        <f>SUMIF(Physics!$B$4:$B$1000,$C713,Physics!$C$4:$C$1000)+SUMIF(IITPhysics!$B$4:$B$1000,$C713,IITPhysics!$C$4:$C$1000)+SUMIF(Chem!$B$4:$B$1000,$C713,Chem!$C$4:$C$1000)+SUMIF(IITChem!$B$4:$B$1000,$C713,IITChem!$C$4:$C$1000)+SUMIF(Maths!$B$4:$B$1000,$C713,Maths!$C$4:$C$1000)+SUMIF(IITMaths!$B$4:$B$1000,$C713,IITMaths!$C$4:$C$1000)+SUMIF(Bio!$B$4:$B$1000,$C713,Bio!$C$4:$C$1000)+SUMIF(FourthLecture!$B$4:$B$1000,$C713,FourthLecture!$C$4:$C$1000)+SUMIF(OtherSubjects!$B$4:$B$1000,$C713,OtherSubjects!$C$4:$C$1000)</f>
        <v>0</v>
      </c>
      <c r="S713" s="269">
        <f>SUMIF(Physics!$P$4:$P$1000,$C713,Physics!$Q$4:$Q$1000)+SUMIF(IITPhysics!$P$4:$P$1000,$C713,IITPhysics!$Q$4:$Q$1000)+SUMIF(Chem!$P$4:$P$1000,$C713,Chem!$Q$4:$Q$1000)+SUMIF(IITChem!$P$4:$P$1000,$C713,IITChem!$Q$4:$Q$1000)+SUMIF(Maths!$P$4:$P$1000,$C713,Maths!$Q$4:$Q$1000)+SUMIF(IITMaths!$P$4:$P$1000,$C713,IITMaths!$Q$4:$Q$1000)+SUMIF(Bio!$P$4:$P$1000,$C713,Bio!$Q$4:$Q$1000)+SUMIF(FourthLecture!$P$4:$P$1000,$C713,FourthLecture!$Q$4:$Q$1000)+SUMIF(OtherSubjects!$P$4:$P$1000,$C713,OtherSubjects!$Q$4:$Q$1000)</f>
        <v>0</v>
      </c>
    </row>
    <row r="714" spans="1:19">
      <c r="A714" s="239">
        <v>710</v>
      </c>
      <c r="B714" s="240" t="s">
        <v>952</v>
      </c>
      <c r="C714" s="240"/>
      <c r="D714" s="241"/>
      <c r="E714" s="241"/>
      <c r="F714" s="241"/>
      <c r="G714" s="241"/>
      <c r="H714" s="241"/>
      <c r="I714" s="241"/>
      <c r="J714" s="260"/>
      <c r="K714" s="241"/>
      <c r="L714" s="241"/>
      <c r="M714" s="241"/>
      <c r="N714" s="258"/>
      <c r="O714" s="240"/>
      <c r="P714" s="240"/>
      <c r="Q714" s="258"/>
      <c r="R714" s="274">
        <f>SUMIF(Physics!$B$4:$B$1000,$C714,Physics!$C$4:$C$1000)+SUMIF(IITPhysics!$B$4:$B$1000,$C714,IITPhysics!$C$4:$C$1000)+SUMIF(Chem!$B$4:$B$1000,$C714,Chem!$C$4:$C$1000)+SUMIF(IITChem!$B$4:$B$1000,$C714,IITChem!$C$4:$C$1000)+SUMIF(Maths!$B$4:$B$1000,$C714,Maths!$C$4:$C$1000)+SUMIF(IITMaths!$B$4:$B$1000,$C714,IITMaths!$C$4:$C$1000)+SUMIF(Bio!$B$4:$B$1000,$C714,Bio!$C$4:$C$1000)+SUMIF(FourthLecture!$B$4:$B$1000,$C714,FourthLecture!$C$4:$C$1000)+SUMIF(OtherSubjects!$B$4:$B$1000,$C714,OtherSubjects!$C$4:$C$1000)</f>
        <v>0</v>
      </c>
      <c r="S714" s="269">
        <f>SUMIF(Physics!$P$4:$P$1000,$C714,Physics!$Q$4:$Q$1000)+SUMIF(IITPhysics!$P$4:$P$1000,$C714,IITPhysics!$Q$4:$Q$1000)+SUMIF(Chem!$P$4:$P$1000,$C714,Chem!$Q$4:$Q$1000)+SUMIF(IITChem!$P$4:$P$1000,$C714,IITChem!$Q$4:$Q$1000)+SUMIF(Maths!$P$4:$P$1000,$C714,Maths!$Q$4:$Q$1000)+SUMIF(IITMaths!$P$4:$P$1000,$C714,IITMaths!$Q$4:$Q$1000)+SUMIF(Bio!$P$4:$P$1000,$C714,Bio!$Q$4:$Q$1000)+SUMIF(FourthLecture!$P$4:$P$1000,$C714,FourthLecture!$Q$4:$Q$1000)+SUMIF(OtherSubjects!$P$4:$P$1000,$C714,OtherSubjects!$Q$4:$Q$1000)</f>
        <v>0</v>
      </c>
    </row>
    <row r="715" spans="1:19">
      <c r="A715" s="239">
        <v>711</v>
      </c>
      <c r="B715" s="240" t="s">
        <v>953</v>
      </c>
      <c r="C715" s="240"/>
      <c r="D715" s="241"/>
      <c r="E715" s="241"/>
      <c r="F715" s="241"/>
      <c r="G715" s="241"/>
      <c r="H715" s="241"/>
      <c r="I715" s="241"/>
      <c r="J715" s="260"/>
      <c r="K715" s="241"/>
      <c r="L715" s="241"/>
      <c r="M715" s="241"/>
      <c r="N715" s="258"/>
      <c r="O715" s="240"/>
      <c r="P715" s="240"/>
      <c r="Q715" s="258"/>
      <c r="R715" s="274">
        <f>SUMIF(Physics!$B$4:$B$1000,$C715,Physics!$C$4:$C$1000)+SUMIF(IITPhysics!$B$4:$B$1000,$C715,IITPhysics!$C$4:$C$1000)+SUMIF(Chem!$B$4:$B$1000,$C715,Chem!$C$4:$C$1000)+SUMIF(IITChem!$B$4:$B$1000,$C715,IITChem!$C$4:$C$1000)+SUMIF(Maths!$B$4:$B$1000,$C715,Maths!$C$4:$C$1000)+SUMIF(IITMaths!$B$4:$B$1000,$C715,IITMaths!$C$4:$C$1000)+SUMIF(Bio!$B$4:$B$1000,$C715,Bio!$C$4:$C$1000)+SUMIF(FourthLecture!$B$4:$B$1000,$C715,FourthLecture!$C$4:$C$1000)+SUMIF(OtherSubjects!$B$4:$B$1000,$C715,OtherSubjects!$C$4:$C$1000)</f>
        <v>0</v>
      </c>
      <c r="S715" s="269">
        <f>SUMIF(Physics!$P$4:$P$1000,$C715,Physics!$Q$4:$Q$1000)+SUMIF(IITPhysics!$P$4:$P$1000,$C715,IITPhysics!$Q$4:$Q$1000)+SUMIF(Chem!$P$4:$P$1000,$C715,Chem!$Q$4:$Q$1000)+SUMIF(IITChem!$P$4:$P$1000,$C715,IITChem!$Q$4:$Q$1000)+SUMIF(Maths!$P$4:$P$1000,$C715,Maths!$Q$4:$Q$1000)+SUMIF(IITMaths!$P$4:$P$1000,$C715,IITMaths!$Q$4:$Q$1000)+SUMIF(Bio!$P$4:$P$1000,$C715,Bio!$Q$4:$Q$1000)+SUMIF(FourthLecture!$P$4:$P$1000,$C715,FourthLecture!$Q$4:$Q$1000)+SUMIF(OtherSubjects!$P$4:$P$1000,$C715,OtherSubjects!$Q$4:$Q$1000)</f>
        <v>0</v>
      </c>
    </row>
    <row r="716" spans="1:19">
      <c r="A716" s="239">
        <v>712</v>
      </c>
      <c r="B716" s="240" t="s">
        <v>954</v>
      </c>
      <c r="C716" s="240"/>
      <c r="D716" s="241"/>
      <c r="E716" s="241"/>
      <c r="F716" s="241"/>
      <c r="G716" s="241"/>
      <c r="H716" s="241"/>
      <c r="I716" s="241"/>
      <c r="J716" s="260"/>
      <c r="K716" s="241"/>
      <c r="L716" s="241"/>
      <c r="M716" s="241"/>
      <c r="N716" s="258"/>
      <c r="O716" s="240"/>
      <c r="P716" s="240"/>
      <c r="Q716" s="258"/>
      <c r="R716" s="274">
        <f>SUMIF(Physics!$B$4:$B$1000,$C716,Physics!$C$4:$C$1000)+SUMIF(IITPhysics!$B$4:$B$1000,$C716,IITPhysics!$C$4:$C$1000)+SUMIF(Chem!$B$4:$B$1000,$C716,Chem!$C$4:$C$1000)+SUMIF(IITChem!$B$4:$B$1000,$C716,IITChem!$C$4:$C$1000)+SUMIF(Maths!$B$4:$B$1000,$C716,Maths!$C$4:$C$1000)+SUMIF(IITMaths!$B$4:$B$1000,$C716,IITMaths!$C$4:$C$1000)+SUMIF(Bio!$B$4:$B$1000,$C716,Bio!$C$4:$C$1000)+SUMIF(FourthLecture!$B$4:$B$1000,$C716,FourthLecture!$C$4:$C$1000)+SUMIF(OtherSubjects!$B$4:$B$1000,$C716,OtherSubjects!$C$4:$C$1000)</f>
        <v>0</v>
      </c>
      <c r="S716" s="269">
        <f>SUMIF(Physics!$P$4:$P$1000,$C716,Physics!$Q$4:$Q$1000)+SUMIF(IITPhysics!$P$4:$P$1000,$C716,IITPhysics!$Q$4:$Q$1000)+SUMIF(Chem!$P$4:$P$1000,$C716,Chem!$Q$4:$Q$1000)+SUMIF(IITChem!$P$4:$P$1000,$C716,IITChem!$Q$4:$Q$1000)+SUMIF(Maths!$P$4:$P$1000,$C716,Maths!$Q$4:$Q$1000)+SUMIF(IITMaths!$P$4:$P$1000,$C716,IITMaths!$Q$4:$Q$1000)+SUMIF(Bio!$P$4:$P$1000,$C716,Bio!$Q$4:$Q$1000)+SUMIF(FourthLecture!$P$4:$P$1000,$C716,FourthLecture!$Q$4:$Q$1000)+SUMIF(OtherSubjects!$P$4:$P$1000,$C716,OtherSubjects!$Q$4:$Q$1000)</f>
        <v>0</v>
      </c>
    </row>
    <row r="717" spans="1:19">
      <c r="A717" s="239">
        <v>713</v>
      </c>
      <c r="B717" s="240" t="s">
        <v>955</v>
      </c>
      <c r="C717" s="240"/>
      <c r="D717" s="241"/>
      <c r="E717" s="241"/>
      <c r="F717" s="241"/>
      <c r="G717" s="241"/>
      <c r="H717" s="241"/>
      <c r="I717" s="241"/>
      <c r="J717" s="260"/>
      <c r="K717" s="241"/>
      <c r="L717" s="241"/>
      <c r="M717" s="241"/>
      <c r="N717" s="258"/>
      <c r="O717" s="240"/>
      <c r="P717" s="240"/>
      <c r="Q717" s="258"/>
      <c r="R717" s="274">
        <f>SUMIF(Physics!$B$4:$B$1000,$C717,Physics!$C$4:$C$1000)+SUMIF(IITPhysics!$B$4:$B$1000,$C717,IITPhysics!$C$4:$C$1000)+SUMIF(Chem!$B$4:$B$1000,$C717,Chem!$C$4:$C$1000)+SUMIF(IITChem!$B$4:$B$1000,$C717,IITChem!$C$4:$C$1000)+SUMIF(Maths!$B$4:$B$1000,$C717,Maths!$C$4:$C$1000)+SUMIF(IITMaths!$B$4:$B$1000,$C717,IITMaths!$C$4:$C$1000)+SUMIF(Bio!$B$4:$B$1000,$C717,Bio!$C$4:$C$1000)+SUMIF(FourthLecture!$B$4:$B$1000,$C717,FourthLecture!$C$4:$C$1000)+SUMIF(OtherSubjects!$B$4:$B$1000,$C717,OtherSubjects!$C$4:$C$1000)</f>
        <v>0</v>
      </c>
      <c r="S717" s="269">
        <f>SUMIF(Physics!$P$4:$P$1000,$C717,Physics!$Q$4:$Q$1000)+SUMIF(IITPhysics!$P$4:$P$1000,$C717,IITPhysics!$Q$4:$Q$1000)+SUMIF(Chem!$P$4:$P$1000,$C717,Chem!$Q$4:$Q$1000)+SUMIF(IITChem!$P$4:$P$1000,$C717,IITChem!$Q$4:$Q$1000)+SUMIF(Maths!$P$4:$P$1000,$C717,Maths!$Q$4:$Q$1000)+SUMIF(IITMaths!$P$4:$P$1000,$C717,IITMaths!$Q$4:$Q$1000)+SUMIF(Bio!$P$4:$P$1000,$C717,Bio!$Q$4:$Q$1000)+SUMIF(FourthLecture!$P$4:$P$1000,$C717,FourthLecture!$Q$4:$Q$1000)+SUMIF(OtherSubjects!$P$4:$P$1000,$C717,OtherSubjects!$Q$4:$Q$1000)</f>
        <v>0</v>
      </c>
    </row>
    <row r="718" spans="1:19">
      <c r="A718" s="239">
        <v>714</v>
      </c>
      <c r="B718" s="240" t="s">
        <v>956</v>
      </c>
      <c r="C718" s="240"/>
      <c r="D718" s="241"/>
      <c r="E718" s="241"/>
      <c r="F718" s="241"/>
      <c r="G718" s="241"/>
      <c r="H718" s="241"/>
      <c r="I718" s="241"/>
      <c r="J718" s="260"/>
      <c r="K718" s="241"/>
      <c r="L718" s="241"/>
      <c r="M718" s="241"/>
      <c r="N718" s="258"/>
      <c r="O718" s="240"/>
      <c r="P718" s="240"/>
      <c r="Q718" s="258"/>
      <c r="R718" s="274">
        <f>SUMIF(Physics!$B$4:$B$1000,$C718,Physics!$C$4:$C$1000)+SUMIF(IITPhysics!$B$4:$B$1000,$C718,IITPhysics!$C$4:$C$1000)+SUMIF(Chem!$B$4:$B$1000,$C718,Chem!$C$4:$C$1000)+SUMIF(IITChem!$B$4:$B$1000,$C718,IITChem!$C$4:$C$1000)+SUMIF(Maths!$B$4:$B$1000,$C718,Maths!$C$4:$C$1000)+SUMIF(IITMaths!$B$4:$B$1000,$C718,IITMaths!$C$4:$C$1000)+SUMIF(Bio!$B$4:$B$1000,$C718,Bio!$C$4:$C$1000)+SUMIF(FourthLecture!$B$4:$B$1000,$C718,FourthLecture!$C$4:$C$1000)+SUMIF(OtherSubjects!$B$4:$B$1000,$C718,OtherSubjects!$C$4:$C$1000)</f>
        <v>0</v>
      </c>
      <c r="S718" s="269">
        <f>SUMIF(Physics!$P$4:$P$1000,$C718,Physics!$Q$4:$Q$1000)+SUMIF(IITPhysics!$P$4:$P$1000,$C718,IITPhysics!$Q$4:$Q$1000)+SUMIF(Chem!$P$4:$P$1000,$C718,Chem!$Q$4:$Q$1000)+SUMIF(IITChem!$P$4:$P$1000,$C718,IITChem!$Q$4:$Q$1000)+SUMIF(Maths!$P$4:$P$1000,$C718,Maths!$Q$4:$Q$1000)+SUMIF(IITMaths!$P$4:$P$1000,$C718,IITMaths!$Q$4:$Q$1000)+SUMIF(Bio!$P$4:$P$1000,$C718,Bio!$Q$4:$Q$1000)+SUMIF(FourthLecture!$P$4:$P$1000,$C718,FourthLecture!$Q$4:$Q$1000)+SUMIF(OtherSubjects!$P$4:$P$1000,$C718,OtherSubjects!$Q$4:$Q$1000)</f>
        <v>0</v>
      </c>
    </row>
    <row r="719" spans="1:19">
      <c r="A719" s="239">
        <v>715</v>
      </c>
      <c r="B719" s="240" t="s">
        <v>957</v>
      </c>
      <c r="C719" s="240"/>
      <c r="D719" s="241"/>
      <c r="E719" s="241"/>
      <c r="F719" s="241"/>
      <c r="G719" s="241"/>
      <c r="H719" s="241"/>
      <c r="I719" s="241"/>
      <c r="J719" s="260"/>
      <c r="K719" s="241"/>
      <c r="L719" s="241"/>
      <c r="M719" s="241"/>
      <c r="N719" s="258"/>
      <c r="O719" s="240"/>
      <c r="P719" s="240"/>
      <c r="Q719" s="258"/>
      <c r="R719" s="274">
        <f>SUMIF(Physics!$B$4:$B$1000,$C719,Physics!$C$4:$C$1000)+SUMIF(IITPhysics!$B$4:$B$1000,$C719,IITPhysics!$C$4:$C$1000)+SUMIF(Chem!$B$4:$B$1000,$C719,Chem!$C$4:$C$1000)+SUMIF(IITChem!$B$4:$B$1000,$C719,IITChem!$C$4:$C$1000)+SUMIF(Maths!$B$4:$B$1000,$C719,Maths!$C$4:$C$1000)+SUMIF(IITMaths!$B$4:$B$1000,$C719,IITMaths!$C$4:$C$1000)+SUMIF(Bio!$B$4:$B$1000,$C719,Bio!$C$4:$C$1000)+SUMIF(FourthLecture!$B$4:$B$1000,$C719,FourthLecture!$C$4:$C$1000)+SUMIF(OtherSubjects!$B$4:$B$1000,$C719,OtherSubjects!$C$4:$C$1000)</f>
        <v>0</v>
      </c>
      <c r="S719" s="269">
        <f>SUMIF(Physics!$P$4:$P$1000,$C719,Physics!$Q$4:$Q$1000)+SUMIF(IITPhysics!$P$4:$P$1000,$C719,IITPhysics!$Q$4:$Q$1000)+SUMIF(Chem!$P$4:$P$1000,$C719,Chem!$Q$4:$Q$1000)+SUMIF(IITChem!$P$4:$P$1000,$C719,IITChem!$Q$4:$Q$1000)+SUMIF(Maths!$P$4:$P$1000,$C719,Maths!$Q$4:$Q$1000)+SUMIF(IITMaths!$P$4:$P$1000,$C719,IITMaths!$Q$4:$Q$1000)+SUMIF(Bio!$P$4:$P$1000,$C719,Bio!$Q$4:$Q$1000)+SUMIF(FourthLecture!$P$4:$P$1000,$C719,FourthLecture!$Q$4:$Q$1000)+SUMIF(OtherSubjects!$P$4:$P$1000,$C719,OtherSubjects!$Q$4:$Q$1000)</f>
        <v>0</v>
      </c>
    </row>
    <row r="720" spans="1:19">
      <c r="A720" s="239">
        <v>716</v>
      </c>
      <c r="B720" s="240" t="s">
        <v>958</v>
      </c>
      <c r="C720" s="240"/>
      <c r="D720" s="241"/>
      <c r="E720" s="241"/>
      <c r="F720" s="241"/>
      <c r="G720" s="241"/>
      <c r="H720" s="241"/>
      <c r="I720" s="241"/>
      <c r="J720" s="260"/>
      <c r="K720" s="241"/>
      <c r="L720" s="241"/>
      <c r="M720" s="241"/>
      <c r="N720" s="258"/>
      <c r="O720" s="240"/>
      <c r="P720" s="240"/>
      <c r="Q720" s="258"/>
      <c r="R720" s="274">
        <f>SUMIF(Physics!$B$4:$B$1000,$C720,Physics!$C$4:$C$1000)+SUMIF(IITPhysics!$B$4:$B$1000,$C720,IITPhysics!$C$4:$C$1000)+SUMIF(Chem!$B$4:$B$1000,$C720,Chem!$C$4:$C$1000)+SUMIF(IITChem!$B$4:$B$1000,$C720,IITChem!$C$4:$C$1000)+SUMIF(Maths!$B$4:$B$1000,$C720,Maths!$C$4:$C$1000)+SUMIF(IITMaths!$B$4:$B$1000,$C720,IITMaths!$C$4:$C$1000)+SUMIF(Bio!$B$4:$B$1000,$C720,Bio!$C$4:$C$1000)+SUMIF(FourthLecture!$B$4:$B$1000,$C720,FourthLecture!$C$4:$C$1000)+SUMIF(OtherSubjects!$B$4:$B$1000,$C720,OtherSubjects!$C$4:$C$1000)</f>
        <v>0</v>
      </c>
      <c r="S720" s="269">
        <f>SUMIF(Physics!$P$4:$P$1000,$C720,Physics!$Q$4:$Q$1000)+SUMIF(IITPhysics!$P$4:$P$1000,$C720,IITPhysics!$Q$4:$Q$1000)+SUMIF(Chem!$P$4:$P$1000,$C720,Chem!$Q$4:$Q$1000)+SUMIF(IITChem!$P$4:$P$1000,$C720,IITChem!$Q$4:$Q$1000)+SUMIF(Maths!$P$4:$P$1000,$C720,Maths!$Q$4:$Q$1000)+SUMIF(IITMaths!$P$4:$P$1000,$C720,IITMaths!$Q$4:$Q$1000)+SUMIF(Bio!$P$4:$P$1000,$C720,Bio!$Q$4:$Q$1000)+SUMIF(FourthLecture!$P$4:$P$1000,$C720,FourthLecture!$Q$4:$Q$1000)+SUMIF(OtherSubjects!$P$4:$P$1000,$C720,OtherSubjects!$Q$4:$Q$1000)</f>
        <v>0</v>
      </c>
    </row>
    <row r="721" spans="1:19">
      <c r="A721" s="239">
        <v>717</v>
      </c>
      <c r="B721" s="240" t="s">
        <v>959</v>
      </c>
      <c r="C721" s="240"/>
      <c r="D721" s="241"/>
      <c r="E721" s="241"/>
      <c r="F721" s="241"/>
      <c r="G721" s="241"/>
      <c r="H721" s="241"/>
      <c r="I721" s="241"/>
      <c r="J721" s="260"/>
      <c r="K721" s="241"/>
      <c r="L721" s="241"/>
      <c r="M721" s="241"/>
      <c r="N721" s="258"/>
      <c r="O721" s="240"/>
      <c r="P721" s="240"/>
      <c r="Q721" s="258"/>
      <c r="R721" s="274">
        <f>SUMIF(Physics!$B$4:$B$1000,$C721,Physics!$C$4:$C$1000)+SUMIF(IITPhysics!$B$4:$B$1000,$C721,IITPhysics!$C$4:$C$1000)+SUMIF(Chem!$B$4:$B$1000,$C721,Chem!$C$4:$C$1000)+SUMIF(IITChem!$B$4:$B$1000,$C721,IITChem!$C$4:$C$1000)+SUMIF(Maths!$B$4:$B$1000,$C721,Maths!$C$4:$C$1000)+SUMIF(IITMaths!$B$4:$B$1000,$C721,IITMaths!$C$4:$C$1000)+SUMIF(Bio!$B$4:$B$1000,$C721,Bio!$C$4:$C$1000)+SUMIF(FourthLecture!$B$4:$B$1000,$C721,FourthLecture!$C$4:$C$1000)+SUMIF(OtherSubjects!$B$4:$B$1000,$C721,OtherSubjects!$C$4:$C$1000)</f>
        <v>0</v>
      </c>
      <c r="S721" s="269">
        <f>SUMIF(Physics!$P$4:$P$1000,$C721,Physics!$Q$4:$Q$1000)+SUMIF(IITPhysics!$P$4:$P$1000,$C721,IITPhysics!$Q$4:$Q$1000)+SUMIF(Chem!$P$4:$P$1000,$C721,Chem!$Q$4:$Q$1000)+SUMIF(IITChem!$P$4:$P$1000,$C721,IITChem!$Q$4:$Q$1000)+SUMIF(Maths!$P$4:$P$1000,$C721,Maths!$Q$4:$Q$1000)+SUMIF(IITMaths!$P$4:$P$1000,$C721,IITMaths!$Q$4:$Q$1000)+SUMIF(Bio!$P$4:$P$1000,$C721,Bio!$Q$4:$Q$1000)+SUMIF(FourthLecture!$P$4:$P$1000,$C721,FourthLecture!$Q$4:$Q$1000)+SUMIF(OtherSubjects!$P$4:$P$1000,$C721,OtherSubjects!$Q$4:$Q$1000)</f>
        <v>0</v>
      </c>
    </row>
    <row r="722" spans="1:19">
      <c r="A722" s="239">
        <v>718</v>
      </c>
      <c r="B722" s="240" t="s">
        <v>960</v>
      </c>
      <c r="C722" s="240"/>
      <c r="D722" s="241"/>
      <c r="E722" s="241"/>
      <c r="F722" s="241"/>
      <c r="G722" s="241"/>
      <c r="H722" s="241"/>
      <c r="I722" s="241"/>
      <c r="J722" s="260"/>
      <c r="K722" s="241"/>
      <c r="L722" s="241"/>
      <c r="M722" s="241"/>
      <c r="N722" s="258"/>
      <c r="O722" s="240"/>
      <c r="P722" s="240"/>
      <c r="Q722" s="258"/>
      <c r="R722" s="274">
        <f>SUMIF(Physics!$B$4:$B$1000,$C722,Physics!$C$4:$C$1000)+SUMIF(IITPhysics!$B$4:$B$1000,$C722,IITPhysics!$C$4:$C$1000)+SUMIF(Chem!$B$4:$B$1000,$C722,Chem!$C$4:$C$1000)+SUMIF(IITChem!$B$4:$B$1000,$C722,IITChem!$C$4:$C$1000)+SUMIF(Maths!$B$4:$B$1000,$C722,Maths!$C$4:$C$1000)+SUMIF(IITMaths!$B$4:$B$1000,$C722,IITMaths!$C$4:$C$1000)+SUMIF(Bio!$B$4:$B$1000,$C722,Bio!$C$4:$C$1000)+SUMIF(FourthLecture!$B$4:$B$1000,$C722,FourthLecture!$C$4:$C$1000)+SUMIF(OtherSubjects!$B$4:$B$1000,$C722,OtherSubjects!$C$4:$C$1000)</f>
        <v>0</v>
      </c>
      <c r="S722" s="269">
        <f>SUMIF(Physics!$P$4:$P$1000,$C722,Physics!$Q$4:$Q$1000)+SUMIF(IITPhysics!$P$4:$P$1000,$C722,IITPhysics!$Q$4:$Q$1000)+SUMIF(Chem!$P$4:$P$1000,$C722,Chem!$Q$4:$Q$1000)+SUMIF(IITChem!$P$4:$P$1000,$C722,IITChem!$Q$4:$Q$1000)+SUMIF(Maths!$P$4:$P$1000,$C722,Maths!$Q$4:$Q$1000)+SUMIF(IITMaths!$P$4:$P$1000,$C722,IITMaths!$Q$4:$Q$1000)+SUMIF(Bio!$P$4:$P$1000,$C722,Bio!$Q$4:$Q$1000)+SUMIF(FourthLecture!$P$4:$P$1000,$C722,FourthLecture!$Q$4:$Q$1000)+SUMIF(OtherSubjects!$P$4:$P$1000,$C722,OtherSubjects!$Q$4:$Q$1000)</f>
        <v>0</v>
      </c>
    </row>
    <row r="723" spans="1:19">
      <c r="A723" s="239">
        <v>719</v>
      </c>
      <c r="B723" s="240" t="s">
        <v>961</v>
      </c>
      <c r="C723" s="240"/>
      <c r="D723" s="241"/>
      <c r="E723" s="241"/>
      <c r="F723" s="241"/>
      <c r="G723" s="241"/>
      <c r="H723" s="241"/>
      <c r="I723" s="241"/>
      <c r="J723" s="260"/>
      <c r="K723" s="241"/>
      <c r="L723" s="241"/>
      <c r="M723" s="241"/>
      <c r="N723" s="258"/>
      <c r="O723" s="240"/>
      <c r="P723" s="240"/>
      <c r="Q723" s="258"/>
      <c r="R723" s="274">
        <f>SUMIF(Physics!$B$4:$B$1000,$C723,Physics!$C$4:$C$1000)+SUMIF(IITPhysics!$B$4:$B$1000,$C723,IITPhysics!$C$4:$C$1000)+SUMIF(Chem!$B$4:$B$1000,$C723,Chem!$C$4:$C$1000)+SUMIF(IITChem!$B$4:$B$1000,$C723,IITChem!$C$4:$C$1000)+SUMIF(Maths!$B$4:$B$1000,$C723,Maths!$C$4:$C$1000)+SUMIF(IITMaths!$B$4:$B$1000,$C723,IITMaths!$C$4:$C$1000)+SUMIF(Bio!$B$4:$B$1000,$C723,Bio!$C$4:$C$1000)+SUMIF(FourthLecture!$B$4:$B$1000,$C723,FourthLecture!$C$4:$C$1000)+SUMIF(OtherSubjects!$B$4:$B$1000,$C723,OtherSubjects!$C$4:$C$1000)</f>
        <v>0</v>
      </c>
      <c r="S723" s="269">
        <f>SUMIF(Physics!$P$4:$P$1000,$C723,Physics!$Q$4:$Q$1000)+SUMIF(IITPhysics!$P$4:$P$1000,$C723,IITPhysics!$Q$4:$Q$1000)+SUMIF(Chem!$P$4:$P$1000,$C723,Chem!$Q$4:$Q$1000)+SUMIF(IITChem!$P$4:$P$1000,$C723,IITChem!$Q$4:$Q$1000)+SUMIF(Maths!$P$4:$P$1000,$C723,Maths!$Q$4:$Q$1000)+SUMIF(IITMaths!$P$4:$P$1000,$C723,IITMaths!$Q$4:$Q$1000)+SUMIF(Bio!$P$4:$P$1000,$C723,Bio!$Q$4:$Q$1000)+SUMIF(FourthLecture!$P$4:$P$1000,$C723,FourthLecture!$Q$4:$Q$1000)+SUMIF(OtherSubjects!$P$4:$P$1000,$C723,OtherSubjects!$Q$4:$Q$1000)</f>
        <v>0</v>
      </c>
    </row>
    <row r="724" spans="1:19">
      <c r="A724" s="239">
        <v>720</v>
      </c>
      <c r="B724" s="240" t="s">
        <v>962</v>
      </c>
      <c r="C724" s="240"/>
      <c r="D724" s="241"/>
      <c r="E724" s="241"/>
      <c r="F724" s="241"/>
      <c r="G724" s="241"/>
      <c r="H724" s="241"/>
      <c r="I724" s="241"/>
      <c r="J724" s="260"/>
      <c r="K724" s="241"/>
      <c r="L724" s="241"/>
      <c r="M724" s="241"/>
      <c r="N724" s="258"/>
      <c r="O724" s="240"/>
      <c r="P724" s="240"/>
      <c r="Q724" s="258"/>
      <c r="R724" s="274">
        <f>SUMIF(Physics!$B$4:$B$1000,$C724,Physics!$C$4:$C$1000)+SUMIF(IITPhysics!$B$4:$B$1000,$C724,IITPhysics!$C$4:$C$1000)+SUMIF(Chem!$B$4:$B$1000,$C724,Chem!$C$4:$C$1000)+SUMIF(IITChem!$B$4:$B$1000,$C724,IITChem!$C$4:$C$1000)+SUMIF(Maths!$B$4:$B$1000,$C724,Maths!$C$4:$C$1000)+SUMIF(IITMaths!$B$4:$B$1000,$C724,IITMaths!$C$4:$C$1000)+SUMIF(Bio!$B$4:$B$1000,$C724,Bio!$C$4:$C$1000)+SUMIF(FourthLecture!$B$4:$B$1000,$C724,FourthLecture!$C$4:$C$1000)+SUMIF(OtherSubjects!$B$4:$B$1000,$C724,OtherSubjects!$C$4:$C$1000)</f>
        <v>0</v>
      </c>
      <c r="S724" s="269">
        <f>SUMIF(Physics!$P$4:$P$1000,$C724,Physics!$Q$4:$Q$1000)+SUMIF(IITPhysics!$P$4:$P$1000,$C724,IITPhysics!$Q$4:$Q$1000)+SUMIF(Chem!$P$4:$P$1000,$C724,Chem!$Q$4:$Q$1000)+SUMIF(IITChem!$P$4:$P$1000,$C724,IITChem!$Q$4:$Q$1000)+SUMIF(Maths!$P$4:$P$1000,$C724,Maths!$Q$4:$Q$1000)+SUMIF(IITMaths!$P$4:$P$1000,$C724,IITMaths!$Q$4:$Q$1000)+SUMIF(Bio!$P$4:$P$1000,$C724,Bio!$Q$4:$Q$1000)+SUMIF(FourthLecture!$P$4:$P$1000,$C724,FourthLecture!$Q$4:$Q$1000)+SUMIF(OtherSubjects!$P$4:$P$1000,$C724,OtherSubjects!$Q$4:$Q$1000)</f>
        <v>0</v>
      </c>
    </row>
    <row r="725" spans="1:19">
      <c r="A725" s="239">
        <v>721</v>
      </c>
      <c r="B725" s="240" t="s">
        <v>963</v>
      </c>
      <c r="C725" s="240"/>
      <c r="D725" s="241"/>
      <c r="E725" s="241"/>
      <c r="F725" s="241"/>
      <c r="G725" s="241"/>
      <c r="H725" s="241"/>
      <c r="I725" s="241"/>
      <c r="J725" s="260"/>
      <c r="K725" s="241"/>
      <c r="L725" s="241"/>
      <c r="M725" s="241"/>
      <c r="N725" s="258"/>
      <c r="O725" s="240"/>
      <c r="P725" s="240"/>
      <c r="Q725" s="258"/>
      <c r="R725" s="274">
        <f>SUMIF(Physics!$B$4:$B$1000,$C725,Physics!$C$4:$C$1000)+SUMIF(IITPhysics!$B$4:$B$1000,$C725,IITPhysics!$C$4:$C$1000)+SUMIF(Chem!$B$4:$B$1000,$C725,Chem!$C$4:$C$1000)+SUMIF(IITChem!$B$4:$B$1000,$C725,IITChem!$C$4:$C$1000)+SUMIF(Maths!$B$4:$B$1000,$C725,Maths!$C$4:$C$1000)+SUMIF(IITMaths!$B$4:$B$1000,$C725,IITMaths!$C$4:$C$1000)+SUMIF(Bio!$B$4:$B$1000,$C725,Bio!$C$4:$C$1000)+SUMIF(FourthLecture!$B$4:$B$1000,$C725,FourthLecture!$C$4:$C$1000)+SUMIF(OtherSubjects!$B$4:$B$1000,$C725,OtherSubjects!$C$4:$C$1000)</f>
        <v>0</v>
      </c>
      <c r="S725" s="269">
        <f>SUMIF(Physics!$P$4:$P$1000,$C725,Physics!$Q$4:$Q$1000)+SUMIF(IITPhysics!$P$4:$P$1000,$C725,IITPhysics!$Q$4:$Q$1000)+SUMIF(Chem!$P$4:$P$1000,$C725,Chem!$Q$4:$Q$1000)+SUMIF(IITChem!$P$4:$P$1000,$C725,IITChem!$Q$4:$Q$1000)+SUMIF(Maths!$P$4:$P$1000,$C725,Maths!$Q$4:$Q$1000)+SUMIF(IITMaths!$P$4:$P$1000,$C725,IITMaths!$Q$4:$Q$1000)+SUMIF(Bio!$P$4:$P$1000,$C725,Bio!$Q$4:$Q$1000)+SUMIF(FourthLecture!$P$4:$P$1000,$C725,FourthLecture!$Q$4:$Q$1000)+SUMIF(OtherSubjects!$P$4:$P$1000,$C725,OtherSubjects!$Q$4:$Q$1000)</f>
        <v>0</v>
      </c>
    </row>
    <row r="726" spans="1:19">
      <c r="A726" s="239">
        <v>722</v>
      </c>
      <c r="B726" s="240" t="s">
        <v>964</v>
      </c>
      <c r="C726" s="240"/>
      <c r="D726" s="241"/>
      <c r="E726" s="241"/>
      <c r="F726" s="241"/>
      <c r="G726" s="241"/>
      <c r="H726" s="241"/>
      <c r="I726" s="241"/>
      <c r="J726" s="260"/>
      <c r="K726" s="241"/>
      <c r="L726" s="241"/>
      <c r="M726" s="241"/>
      <c r="N726" s="258"/>
      <c r="O726" s="240"/>
      <c r="P726" s="240"/>
      <c r="Q726" s="258"/>
      <c r="R726" s="274">
        <f>SUMIF(Physics!$B$4:$B$1000,$C726,Physics!$C$4:$C$1000)+SUMIF(IITPhysics!$B$4:$B$1000,$C726,IITPhysics!$C$4:$C$1000)+SUMIF(Chem!$B$4:$B$1000,$C726,Chem!$C$4:$C$1000)+SUMIF(IITChem!$B$4:$B$1000,$C726,IITChem!$C$4:$C$1000)+SUMIF(Maths!$B$4:$B$1000,$C726,Maths!$C$4:$C$1000)+SUMIF(IITMaths!$B$4:$B$1000,$C726,IITMaths!$C$4:$C$1000)+SUMIF(Bio!$B$4:$B$1000,$C726,Bio!$C$4:$C$1000)+SUMIF(FourthLecture!$B$4:$B$1000,$C726,FourthLecture!$C$4:$C$1000)+SUMIF(OtherSubjects!$B$4:$B$1000,$C726,OtherSubjects!$C$4:$C$1000)</f>
        <v>0</v>
      </c>
      <c r="S726" s="269">
        <f>SUMIF(Physics!$P$4:$P$1000,$C726,Physics!$Q$4:$Q$1000)+SUMIF(IITPhysics!$P$4:$P$1000,$C726,IITPhysics!$Q$4:$Q$1000)+SUMIF(Chem!$P$4:$P$1000,$C726,Chem!$Q$4:$Q$1000)+SUMIF(IITChem!$P$4:$P$1000,$C726,IITChem!$Q$4:$Q$1000)+SUMIF(Maths!$P$4:$P$1000,$C726,Maths!$Q$4:$Q$1000)+SUMIF(IITMaths!$P$4:$P$1000,$C726,IITMaths!$Q$4:$Q$1000)+SUMIF(Bio!$P$4:$P$1000,$C726,Bio!$Q$4:$Q$1000)+SUMIF(FourthLecture!$P$4:$P$1000,$C726,FourthLecture!$Q$4:$Q$1000)+SUMIF(OtherSubjects!$P$4:$P$1000,$C726,OtherSubjects!$Q$4:$Q$1000)</f>
        <v>0</v>
      </c>
    </row>
    <row r="727" spans="1:19">
      <c r="A727" s="239">
        <v>723</v>
      </c>
      <c r="B727" s="240" t="s">
        <v>965</v>
      </c>
      <c r="C727" s="240"/>
      <c r="D727" s="241"/>
      <c r="E727" s="241"/>
      <c r="F727" s="241"/>
      <c r="G727" s="241"/>
      <c r="H727" s="241"/>
      <c r="I727" s="241"/>
      <c r="J727" s="260"/>
      <c r="K727" s="241"/>
      <c r="L727" s="241"/>
      <c r="M727" s="241"/>
      <c r="N727" s="258"/>
      <c r="O727" s="240"/>
      <c r="P727" s="240"/>
      <c r="Q727" s="258"/>
      <c r="R727" s="274">
        <f>SUMIF(Physics!$B$4:$B$1000,$C727,Physics!$C$4:$C$1000)+SUMIF(IITPhysics!$B$4:$B$1000,$C727,IITPhysics!$C$4:$C$1000)+SUMIF(Chem!$B$4:$B$1000,$C727,Chem!$C$4:$C$1000)+SUMIF(IITChem!$B$4:$B$1000,$C727,IITChem!$C$4:$C$1000)+SUMIF(Maths!$B$4:$B$1000,$C727,Maths!$C$4:$C$1000)+SUMIF(IITMaths!$B$4:$B$1000,$C727,IITMaths!$C$4:$C$1000)+SUMIF(Bio!$B$4:$B$1000,$C727,Bio!$C$4:$C$1000)+SUMIF(FourthLecture!$B$4:$B$1000,$C727,FourthLecture!$C$4:$C$1000)+SUMIF(OtherSubjects!$B$4:$B$1000,$C727,OtherSubjects!$C$4:$C$1000)</f>
        <v>0</v>
      </c>
      <c r="S727" s="269">
        <f>SUMIF(Physics!$P$4:$P$1000,$C727,Physics!$Q$4:$Q$1000)+SUMIF(IITPhysics!$P$4:$P$1000,$C727,IITPhysics!$Q$4:$Q$1000)+SUMIF(Chem!$P$4:$P$1000,$C727,Chem!$Q$4:$Q$1000)+SUMIF(IITChem!$P$4:$P$1000,$C727,IITChem!$Q$4:$Q$1000)+SUMIF(Maths!$P$4:$P$1000,$C727,Maths!$Q$4:$Q$1000)+SUMIF(IITMaths!$P$4:$P$1000,$C727,IITMaths!$Q$4:$Q$1000)+SUMIF(Bio!$P$4:$P$1000,$C727,Bio!$Q$4:$Q$1000)+SUMIF(FourthLecture!$P$4:$P$1000,$C727,FourthLecture!$Q$4:$Q$1000)+SUMIF(OtherSubjects!$P$4:$P$1000,$C727,OtherSubjects!$Q$4:$Q$1000)</f>
        <v>0</v>
      </c>
    </row>
    <row r="728" spans="1:19">
      <c r="A728" s="239">
        <v>724</v>
      </c>
      <c r="B728" s="240" t="s">
        <v>966</v>
      </c>
      <c r="C728" s="240"/>
      <c r="D728" s="241"/>
      <c r="E728" s="241"/>
      <c r="F728" s="241"/>
      <c r="G728" s="241"/>
      <c r="H728" s="241"/>
      <c r="I728" s="241"/>
      <c r="J728" s="260"/>
      <c r="K728" s="241"/>
      <c r="L728" s="241"/>
      <c r="M728" s="241"/>
      <c r="N728" s="258"/>
      <c r="O728" s="240"/>
      <c r="P728" s="240"/>
      <c r="Q728" s="258"/>
      <c r="R728" s="274">
        <f>SUMIF(Physics!$B$4:$B$1000,$C728,Physics!$C$4:$C$1000)+SUMIF(IITPhysics!$B$4:$B$1000,$C728,IITPhysics!$C$4:$C$1000)+SUMIF(Chem!$B$4:$B$1000,$C728,Chem!$C$4:$C$1000)+SUMIF(IITChem!$B$4:$B$1000,$C728,IITChem!$C$4:$C$1000)+SUMIF(Maths!$B$4:$B$1000,$C728,Maths!$C$4:$C$1000)+SUMIF(IITMaths!$B$4:$B$1000,$C728,IITMaths!$C$4:$C$1000)+SUMIF(Bio!$B$4:$B$1000,$C728,Bio!$C$4:$C$1000)+SUMIF(FourthLecture!$B$4:$B$1000,$C728,FourthLecture!$C$4:$C$1000)+SUMIF(OtherSubjects!$B$4:$B$1000,$C728,OtherSubjects!$C$4:$C$1000)</f>
        <v>0</v>
      </c>
      <c r="S728" s="269">
        <f>SUMIF(Physics!$P$4:$P$1000,$C728,Physics!$Q$4:$Q$1000)+SUMIF(IITPhysics!$P$4:$P$1000,$C728,IITPhysics!$Q$4:$Q$1000)+SUMIF(Chem!$P$4:$P$1000,$C728,Chem!$Q$4:$Q$1000)+SUMIF(IITChem!$P$4:$P$1000,$C728,IITChem!$Q$4:$Q$1000)+SUMIF(Maths!$P$4:$P$1000,$C728,Maths!$Q$4:$Q$1000)+SUMIF(IITMaths!$P$4:$P$1000,$C728,IITMaths!$Q$4:$Q$1000)+SUMIF(Bio!$P$4:$P$1000,$C728,Bio!$Q$4:$Q$1000)+SUMIF(FourthLecture!$P$4:$P$1000,$C728,FourthLecture!$Q$4:$Q$1000)+SUMIF(OtherSubjects!$P$4:$P$1000,$C728,OtherSubjects!$Q$4:$Q$1000)</f>
        <v>0</v>
      </c>
    </row>
    <row r="729" spans="1:19">
      <c r="A729" s="239">
        <v>725</v>
      </c>
      <c r="B729" s="240" t="s">
        <v>967</v>
      </c>
      <c r="C729" s="240"/>
      <c r="D729" s="241"/>
      <c r="E729" s="241"/>
      <c r="F729" s="241"/>
      <c r="G729" s="241"/>
      <c r="H729" s="241"/>
      <c r="I729" s="241"/>
      <c r="J729" s="260"/>
      <c r="K729" s="241"/>
      <c r="L729" s="241"/>
      <c r="M729" s="241"/>
      <c r="N729" s="258"/>
      <c r="O729" s="240"/>
      <c r="P729" s="240"/>
      <c r="Q729" s="258"/>
      <c r="R729" s="274">
        <f>SUMIF(Physics!$B$4:$B$1000,$C729,Physics!$C$4:$C$1000)+SUMIF(IITPhysics!$B$4:$B$1000,$C729,IITPhysics!$C$4:$C$1000)+SUMIF(Chem!$B$4:$B$1000,$C729,Chem!$C$4:$C$1000)+SUMIF(IITChem!$B$4:$B$1000,$C729,IITChem!$C$4:$C$1000)+SUMIF(Maths!$B$4:$B$1000,$C729,Maths!$C$4:$C$1000)+SUMIF(IITMaths!$B$4:$B$1000,$C729,IITMaths!$C$4:$C$1000)+SUMIF(Bio!$B$4:$B$1000,$C729,Bio!$C$4:$C$1000)+SUMIF(FourthLecture!$B$4:$B$1000,$C729,FourthLecture!$C$4:$C$1000)+SUMIF(OtherSubjects!$B$4:$B$1000,$C729,OtherSubjects!$C$4:$C$1000)</f>
        <v>0</v>
      </c>
      <c r="S729" s="269">
        <f>SUMIF(Physics!$P$4:$P$1000,$C729,Physics!$Q$4:$Q$1000)+SUMIF(IITPhysics!$P$4:$P$1000,$C729,IITPhysics!$Q$4:$Q$1000)+SUMIF(Chem!$P$4:$P$1000,$C729,Chem!$Q$4:$Q$1000)+SUMIF(IITChem!$P$4:$P$1000,$C729,IITChem!$Q$4:$Q$1000)+SUMIF(Maths!$P$4:$P$1000,$C729,Maths!$Q$4:$Q$1000)+SUMIF(IITMaths!$P$4:$P$1000,$C729,IITMaths!$Q$4:$Q$1000)+SUMIF(Bio!$P$4:$P$1000,$C729,Bio!$Q$4:$Q$1000)+SUMIF(FourthLecture!$P$4:$P$1000,$C729,FourthLecture!$Q$4:$Q$1000)+SUMIF(OtherSubjects!$P$4:$P$1000,$C729,OtherSubjects!$Q$4:$Q$1000)</f>
        <v>0</v>
      </c>
    </row>
    <row r="730" spans="1:19">
      <c r="A730" s="239">
        <v>726</v>
      </c>
      <c r="B730" s="240" t="s">
        <v>968</v>
      </c>
      <c r="C730" s="240"/>
      <c r="D730" s="241"/>
      <c r="E730" s="241"/>
      <c r="F730" s="241"/>
      <c r="G730" s="241"/>
      <c r="H730" s="241"/>
      <c r="I730" s="241"/>
      <c r="J730" s="260"/>
      <c r="K730" s="241"/>
      <c r="L730" s="241"/>
      <c r="M730" s="241"/>
      <c r="N730" s="258"/>
      <c r="O730" s="240"/>
      <c r="P730" s="240"/>
      <c r="Q730" s="258"/>
      <c r="R730" s="274">
        <f>SUMIF(Physics!$B$4:$B$1000,$C730,Physics!$C$4:$C$1000)+SUMIF(IITPhysics!$B$4:$B$1000,$C730,IITPhysics!$C$4:$C$1000)+SUMIF(Chem!$B$4:$B$1000,$C730,Chem!$C$4:$C$1000)+SUMIF(IITChem!$B$4:$B$1000,$C730,IITChem!$C$4:$C$1000)+SUMIF(Maths!$B$4:$B$1000,$C730,Maths!$C$4:$C$1000)+SUMIF(IITMaths!$B$4:$B$1000,$C730,IITMaths!$C$4:$C$1000)+SUMIF(Bio!$B$4:$B$1000,$C730,Bio!$C$4:$C$1000)+SUMIF(FourthLecture!$B$4:$B$1000,$C730,FourthLecture!$C$4:$C$1000)+SUMIF(OtherSubjects!$B$4:$B$1000,$C730,OtherSubjects!$C$4:$C$1000)</f>
        <v>0</v>
      </c>
      <c r="S730" s="269">
        <f>SUMIF(Physics!$P$4:$P$1000,$C730,Physics!$Q$4:$Q$1000)+SUMIF(IITPhysics!$P$4:$P$1000,$C730,IITPhysics!$Q$4:$Q$1000)+SUMIF(Chem!$P$4:$P$1000,$C730,Chem!$Q$4:$Q$1000)+SUMIF(IITChem!$P$4:$P$1000,$C730,IITChem!$Q$4:$Q$1000)+SUMIF(Maths!$P$4:$P$1000,$C730,Maths!$Q$4:$Q$1000)+SUMIF(IITMaths!$P$4:$P$1000,$C730,IITMaths!$Q$4:$Q$1000)+SUMIF(Bio!$P$4:$P$1000,$C730,Bio!$Q$4:$Q$1000)+SUMIF(FourthLecture!$P$4:$P$1000,$C730,FourthLecture!$Q$4:$Q$1000)+SUMIF(OtherSubjects!$P$4:$P$1000,$C730,OtherSubjects!$Q$4:$Q$1000)</f>
        <v>0</v>
      </c>
    </row>
    <row r="731" spans="1:19">
      <c r="A731" s="239">
        <v>727</v>
      </c>
      <c r="B731" s="240" t="s">
        <v>969</v>
      </c>
      <c r="C731" s="240"/>
      <c r="D731" s="241"/>
      <c r="E731" s="241"/>
      <c r="F731" s="241"/>
      <c r="G731" s="241"/>
      <c r="H731" s="241"/>
      <c r="I731" s="241"/>
      <c r="J731" s="260"/>
      <c r="K731" s="241"/>
      <c r="L731" s="241"/>
      <c r="M731" s="241"/>
      <c r="N731" s="258"/>
      <c r="O731" s="240"/>
      <c r="P731" s="240"/>
      <c r="Q731" s="258"/>
      <c r="R731" s="274">
        <f>SUMIF(Physics!$B$4:$B$1000,$C731,Physics!$C$4:$C$1000)+SUMIF(IITPhysics!$B$4:$B$1000,$C731,IITPhysics!$C$4:$C$1000)+SUMIF(Chem!$B$4:$B$1000,$C731,Chem!$C$4:$C$1000)+SUMIF(IITChem!$B$4:$B$1000,$C731,IITChem!$C$4:$C$1000)+SUMIF(Maths!$B$4:$B$1000,$C731,Maths!$C$4:$C$1000)+SUMIF(IITMaths!$B$4:$B$1000,$C731,IITMaths!$C$4:$C$1000)+SUMIF(Bio!$B$4:$B$1000,$C731,Bio!$C$4:$C$1000)+SUMIF(FourthLecture!$B$4:$B$1000,$C731,FourthLecture!$C$4:$C$1000)+SUMIF(OtherSubjects!$B$4:$B$1000,$C731,OtherSubjects!$C$4:$C$1000)</f>
        <v>0</v>
      </c>
      <c r="S731" s="269">
        <f>SUMIF(Physics!$P$4:$P$1000,$C731,Physics!$Q$4:$Q$1000)+SUMIF(IITPhysics!$P$4:$P$1000,$C731,IITPhysics!$Q$4:$Q$1000)+SUMIF(Chem!$P$4:$P$1000,$C731,Chem!$Q$4:$Q$1000)+SUMIF(IITChem!$P$4:$P$1000,$C731,IITChem!$Q$4:$Q$1000)+SUMIF(Maths!$P$4:$P$1000,$C731,Maths!$Q$4:$Q$1000)+SUMIF(IITMaths!$P$4:$P$1000,$C731,IITMaths!$Q$4:$Q$1000)+SUMIF(Bio!$P$4:$P$1000,$C731,Bio!$Q$4:$Q$1000)+SUMIF(FourthLecture!$P$4:$P$1000,$C731,FourthLecture!$Q$4:$Q$1000)+SUMIF(OtherSubjects!$P$4:$P$1000,$C731,OtherSubjects!$Q$4:$Q$1000)</f>
        <v>0</v>
      </c>
    </row>
    <row r="732" spans="1:19">
      <c r="A732" s="239">
        <v>728</v>
      </c>
      <c r="B732" s="240" t="s">
        <v>970</v>
      </c>
      <c r="C732" s="240"/>
      <c r="D732" s="241"/>
      <c r="E732" s="241"/>
      <c r="F732" s="241"/>
      <c r="G732" s="241"/>
      <c r="H732" s="241"/>
      <c r="I732" s="241"/>
      <c r="J732" s="260"/>
      <c r="K732" s="241"/>
      <c r="L732" s="241"/>
      <c r="M732" s="241"/>
      <c r="N732" s="258"/>
      <c r="O732" s="240"/>
      <c r="P732" s="240"/>
      <c r="Q732" s="258"/>
      <c r="R732" s="274">
        <f>SUMIF(Physics!$B$4:$B$1000,$C732,Physics!$C$4:$C$1000)+SUMIF(IITPhysics!$B$4:$B$1000,$C732,IITPhysics!$C$4:$C$1000)+SUMIF(Chem!$B$4:$B$1000,$C732,Chem!$C$4:$C$1000)+SUMIF(IITChem!$B$4:$B$1000,$C732,IITChem!$C$4:$C$1000)+SUMIF(Maths!$B$4:$B$1000,$C732,Maths!$C$4:$C$1000)+SUMIF(IITMaths!$B$4:$B$1000,$C732,IITMaths!$C$4:$C$1000)+SUMIF(Bio!$B$4:$B$1000,$C732,Bio!$C$4:$C$1000)+SUMIF(FourthLecture!$B$4:$B$1000,$C732,FourthLecture!$C$4:$C$1000)+SUMIF(OtherSubjects!$B$4:$B$1000,$C732,OtherSubjects!$C$4:$C$1000)</f>
        <v>0</v>
      </c>
      <c r="S732" s="269">
        <f>SUMIF(Physics!$P$4:$P$1000,$C732,Physics!$Q$4:$Q$1000)+SUMIF(IITPhysics!$P$4:$P$1000,$C732,IITPhysics!$Q$4:$Q$1000)+SUMIF(Chem!$P$4:$P$1000,$C732,Chem!$Q$4:$Q$1000)+SUMIF(IITChem!$P$4:$P$1000,$C732,IITChem!$Q$4:$Q$1000)+SUMIF(Maths!$P$4:$P$1000,$C732,Maths!$Q$4:$Q$1000)+SUMIF(IITMaths!$P$4:$P$1000,$C732,IITMaths!$Q$4:$Q$1000)+SUMIF(Bio!$P$4:$P$1000,$C732,Bio!$Q$4:$Q$1000)+SUMIF(FourthLecture!$P$4:$P$1000,$C732,FourthLecture!$Q$4:$Q$1000)+SUMIF(OtherSubjects!$P$4:$P$1000,$C732,OtherSubjects!$Q$4:$Q$1000)</f>
        <v>0</v>
      </c>
    </row>
    <row r="733" spans="1:19">
      <c r="A733" s="239">
        <v>729</v>
      </c>
      <c r="B733" s="240" t="s">
        <v>971</v>
      </c>
      <c r="C733" s="240"/>
      <c r="D733" s="241"/>
      <c r="E733" s="241"/>
      <c r="F733" s="241"/>
      <c r="G733" s="241"/>
      <c r="H733" s="241"/>
      <c r="I733" s="241"/>
      <c r="J733" s="260"/>
      <c r="K733" s="241"/>
      <c r="L733" s="241"/>
      <c r="M733" s="241"/>
      <c r="N733" s="258"/>
      <c r="O733" s="240"/>
      <c r="P733" s="240"/>
      <c r="Q733" s="258"/>
      <c r="R733" s="274">
        <f>SUMIF(Physics!$B$4:$B$1000,$C733,Physics!$C$4:$C$1000)+SUMIF(IITPhysics!$B$4:$B$1000,$C733,IITPhysics!$C$4:$C$1000)+SUMIF(Chem!$B$4:$B$1000,$C733,Chem!$C$4:$C$1000)+SUMIF(IITChem!$B$4:$B$1000,$C733,IITChem!$C$4:$C$1000)+SUMIF(Maths!$B$4:$B$1000,$C733,Maths!$C$4:$C$1000)+SUMIF(IITMaths!$B$4:$B$1000,$C733,IITMaths!$C$4:$C$1000)+SUMIF(Bio!$B$4:$B$1000,$C733,Bio!$C$4:$C$1000)+SUMIF(FourthLecture!$B$4:$B$1000,$C733,FourthLecture!$C$4:$C$1000)+SUMIF(OtherSubjects!$B$4:$B$1000,$C733,OtherSubjects!$C$4:$C$1000)</f>
        <v>0</v>
      </c>
      <c r="S733" s="269">
        <f>SUMIF(Physics!$P$4:$P$1000,$C733,Physics!$Q$4:$Q$1000)+SUMIF(IITPhysics!$P$4:$P$1000,$C733,IITPhysics!$Q$4:$Q$1000)+SUMIF(Chem!$P$4:$P$1000,$C733,Chem!$Q$4:$Q$1000)+SUMIF(IITChem!$P$4:$P$1000,$C733,IITChem!$Q$4:$Q$1000)+SUMIF(Maths!$P$4:$P$1000,$C733,Maths!$Q$4:$Q$1000)+SUMIF(IITMaths!$P$4:$P$1000,$C733,IITMaths!$Q$4:$Q$1000)+SUMIF(Bio!$P$4:$P$1000,$C733,Bio!$Q$4:$Q$1000)+SUMIF(FourthLecture!$P$4:$P$1000,$C733,FourthLecture!$Q$4:$Q$1000)+SUMIF(OtherSubjects!$P$4:$P$1000,$C733,OtherSubjects!$Q$4:$Q$1000)</f>
        <v>0</v>
      </c>
    </row>
    <row r="734" spans="1:19">
      <c r="A734" s="239">
        <v>730</v>
      </c>
      <c r="B734" s="240" t="s">
        <v>972</v>
      </c>
      <c r="C734" s="240"/>
      <c r="D734" s="241"/>
      <c r="E734" s="241"/>
      <c r="F734" s="241"/>
      <c r="G734" s="241"/>
      <c r="H734" s="241"/>
      <c r="I734" s="241"/>
      <c r="J734" s="260"/>
      <c r="K734" s="241"/>
      <c r="L734" s="241"/>
      <c r="M734" s="241"/>
      <c r="N734" s="258"/>
      <c r="O734" s="240"/>
      <c r="P734" s="240"/>
      <c r="Q734" s="258"/>
      <c r="R734" s="274">
        <f>SUMIF(Physics!$B$4:$B$1000,$C734,Physics!$C$4:$C$1000)+SUMIF(IITPhysics!$B$4:$B$1000,$C734,IITPhysics!$C$4:$C$1000)+SUMIF(Chem!$B$4:$B$1000,$C734,Chem!$C$4:$C$1000)+SUMIF(IITChem!$B$4:$B$1000,$C734,IITChem!$C$4:$C$1000)+SUMIF(Maths!$B$4:$B$1000,$C734,Maths!$C$4:$C$1000)+SUMIF(IITMaths!$B$4:$B$1000,$C734,IITMaths!$C$4:$C$1000)+SUMIF(Bio!$B$4:$B$1000,$C734,Bio!$C$4:$C$1000)+SUMIF(FourthLecture!$B$4:$B$1000,$C734,FourthLecture!$C$4:$C$1000)+SUMIF(OtherSubjects!$B$4:$B$1000,$C734,OtherSubjects!$C$4:$C$1000)</f>
        <v>0</v>
      </c>
      <c r="S734" s="269">
        <f>SUMIF(Physics!$P$4:$P$1000,$C734,Physics!$Q$4:$Q$1000)+SUMIF(IITPhysics!$P$4:$P$1000,$C734,IITPhysics!$Q$4:$Q$1000)+SUMIF(Chem!$P$4:$P$1000,$C734,Chem!$Q$4:$Q$1000)+SUMIF(IITChem!$P$4:$P$1000,$C734,IITChem!$Q$4:$Q$1000)+SUMIF(Maths!$P$4:$P$1000,$C734,Maths!$Q$4:$Q$1000)+SUMIF(IITMaths!$P$4:$P$1000,$C734,IITMaths!$Q$4:$Q$1000)+SUMIF(Bio!$P$4:$P$1000,$C734,Bio!$Q$4:$Q$1000)+SUMIF(FourthLecture!$P$4:$P$1000,$C734,FourthLecture!$Q$4:$Q$1000)+SUMIF(OtherSubjects!$P$4:$P$1000,$C734,OtherSubjects!$Q$4:$Q$1000)</f>
        <v>0</v>
      </c>
    </row>
    <row r="735" spans="1:19">
      <c r="A735" s="239">
        <v>731</v>
      </c>
      <c r="B735" s="240" t="s">
        <v>973</v>
      </c>
      <c r="C735" s="240"/>
      <c r="D735" s="241"/>
      <c r="E735" s="241"/>
      <c r="F735" s="241"/>
      <c r="G735" s="241"/>
      <c r="H735" s="241"/>
      <c r="I735" s="241"/>
      <c r="J735" s="260"/>
      <c r="K735" s="241"/>
      <c r="L735" s="241"/>
      <c r="M735" s="241"/>
      <c r="N735" s="258"/>
      <c r="O735" s="240"/>
      <c r="P735" s="240"/>
      <c r="Q735" s="258"/>
      <c r="R735" s="274">
        <f>SUMIF(Physics!$B$4:$B$1000,$C735,Physics!$C$4:$C$1000)+SUMIF(IITPhysics!$B$4:$B$1000,$C735,IITPhysics!$C$4:$C$1000)+SUMIF(Chem!$B$4:$B$1000,$C735,Chem!$C$4:$C$1000)+SUMIF(IITChem!$B$4:$B$1000,$C735,IITChem!$C$4:$C$1000)+SUMIF(Maths!$B$4:$B$1000,$C735,Maths!$C$4:$C$1000)+SUMIF(IITMaths!$B$4:$B$1000,$C735,IITMaths!$C$4:$C$1000)+SUMIF(Bio!$B$4:$B$1000,$C735,Bio!$C$4:$C$1000)+SUMIF(FourthLecture!$B$4:$B$1000,$C735,FourthLecture!$C$4:$C$1000)+SUMIF(OtherSubjects!$B$4:$B$1000,$C735,OtherSubjects!$C$4:$C$1000)</f>
        <v>0</v>
      </c>
      <c r="S735" s="269">
        <f>SUMIF(Physics!$P$4:$P$1000,$C735,Physics!$Q$4:$Q$1000)+SUMIF(IITPhysics!$P$4:$P$1000,$C735,IITPhysics!$Q$4:$Q$1000)+SUMIF(Chem!$P$4:$P$1000,$C735,Chem!$Q$4:$Q$1000)+SUMIF(IITChem!$P$4:$P$1000,$C735,IITChem!$Q$4:$Q$1000)+SUMIF(Maths!$P$4:$P$1000,$C735,Maths!$Q$4:$Q$1000)+SUMIF(IITMaths!$P$4:$P$1000,$C735,IITMaths!$Q$4:$Q$1000)+SUMIF(Bio!$P$4:$P$1000,$C735,Bio!$Q$4:$Q$1000)+SUMIF(FourthLecture!$P$4:$P$1000,$C735,FourthLecture!$Q$4:$Q$1000)+SUMIF(OtherSubjects!$P$4:$P$1000,$C735,OtherSubjects!$Q$4:$Q$1000)</f>
        <v>0</v>
      </c>
    </row>
    <row r="736" spans="1:19">
      <c r="A736" s="239">
        <v>732</v>
      </c>
      <c r="B736" s="240" t="s">
        <v>974</v>
      </c>
      <c r="C736" s="240"/>
      <c r="D736" s="241"/>
      <c r="E736" s="241"/>
      <c r="F736" s="241"/>
      <c r="G736" s="241"/>
      <c r="H736" s="241"/>
      <c r="I736" s="241"/>
      <c r="J736" s="260"/>
      <c r="K736" s="241"/>
      <c r="L736" s="241"/>
      <c r="M736" s="241"/>
      <c r="N736" s="258"/>
      <c r="O736" s="240"/>
      <c r="P736" s="240"/>
      <c r="Q736" s="258"/>
      <c r="R736" s="274">
        <f>SUMIF(Physics!$B$4:$B$1000,$C736,Physics!$C$4:$C$1000)+SUMIF(IITPhysics!$B$4:$B$1000,$C736,IITPhysics!$C$4:$C$1000)+SUMIF(Chem!$B$4:$B$1000,$C736,Chem!$C$4:$C$1000)+SUMIF(IITChem!$B$4:$B$1000,$C736,IITChem!$C$4:$C$1000)+SUMIF(Maths!$B$4:$B$1000,$C736,Maths!$C$4:$C$1000)+SUMIF(IITMaths!$B$4:$B$1000,$C736,IITMaths!$C$4:$C$1000)+SUMIF(Bio!$B$4:$B$1000,$C736,Bio!$C$4:$C$1000)+SUMIF(FourthLecture!$B$4:$B$1000,$C736,FourthLecture!$C$4:$C$1000)+SUMIF(OtherSubjects!$B$4:$B$1000,$C736,OtherSubjects!$C$4:$C$1000)</f>
        <v>0</v>
      </c>
      <c r="S736" s="269">
        <f>SUMIF(Physics!$P$4:$P$1000,$C736,Physics!$Q$4:$Q$1000)+SUMIF(IITPhysics!$P$4:$P$1000,$C736,IITPhysics!$Q$4:$Q$1000)+SUMIF(Chem!$P$4:$P$1000,$C736,Chem!$Q$4:$Q$1000)+SUMIF(IITChem!$P$4:$P$1000,$C736,IITChem!$Q$4:$Q$1000)+SUMIF(Maths!$P$4:$P$1000,$C736,Maths!$Q$4:$Q$1000)+SUMIF(IITMaths!$P$4:$P$1000,$C736,IITMaths!$Q$4:$Q$1000)+SUMIF(Bio!$P$4:$P$1000,$C736,Bio!$Q$4:$Q$1000)+SUMIF(FourthLecture!$P$4:$P$1000,$C736,FourthLecture!$Q$4:$Q$1000)+SUMIF(OtherSubjects!$P$4:$P$1000,$C736,OtherSubjects!$Q$4:$Q$1000)</f>
        <v>0</v>
      </c>
    </row>
    <row r="737" spans="1:19">
      <c r="A737" s="239">
        <v>733</v>
      </c>
      <c r="B737" s="240" t="s">
        <v>975</v>
      </c>
      <c r="C737" s="240"/>
      <c r="D737" s="241"/>
      <c r="E737" s="241"/>
      <c r="F737" s="241"/>
      <c r="G737" s="241"/>
      <c r="H737" s="241"/>
      <c r="I737" s="241"/>
      <c r="J737" s="260"/>
      <c r="K737" s="241"/>
      <c r="L737" s="241"/>
      <c r="M737" s="241"/>
      <c r="N737" s="258"/>
      <c r="O737" s="240"/>
      <c r="P737" s="240"/>
      <c r="Q737" s="258"/>
      <c r="R737" s="274">
        <f>SUMIF(Physics!$B$4:$B$1000,$C737,Physics!$C$4:$C$1000)+SUMIF(IITPhysics!$B$4:$B$1000,$C737,IITPhysics!$C$4:$C$1000)+SUMIF(Chem!$B$4:$B$1000,$C737,Chem!$C$4:$C$1000)+SUMIF(IITChem!$B$4:$B$1000,$C737,IITChem!$C$4:$C$1000)+SUMIF(Maths!$B$4:$B$1000,$C737,Maths!$C$4:$C$1000)+SUMIF(IITMaths!$B$4:$B$1000,$C737,IITMaths!$C$4:$C$1000)+SUMIF(Bio!$B$4:$B$1000,$C737,Bio!$C$4:$C$1000)+SUMIF(FourthLecture!$B$4:$B$1000,$C737,FourthLecture!$C$4:$C$1000)+SUMIF(OtherSubjects!$B$4:$B$1000,$C737,OtherSubjects!$C$4:$C$1000)</f>
        <v>0</v>
      </c>
      <c r="S737" s="269">
        <f>SUMIF(Physics!$P$4:$P$1000,$C737,Physics!$Q$4:$Q$1000)+SUMIF(IITPhysics!$P$4:$P$1000,$C737,IITPhysics!$Q$4:$Q$1000)+SUMIF(Chem!$P$4:$P$1000,$C737,Chem!$Q$4:$Q$1000)+SUMIF(IITChem!$P$4:$P$1000,$C737,IITChem!$Q$4:$Q$1000)+SUMIF(Maths!$P$4:$P$1000,$C737,Maths!$Q$4:$Q$1000)+SUMIF(IITMaths!$P$4:$P$1000,$C737,IITMaths!$Q$4:$Q$1000)+SUMIF(Bio!$P$4:$P$1000,$C737,Bio!$Q$4:$Q$1000)+SUMIF(FourthLecture!$P$4:$P$1000,$C737,FourthLecture!$Q$4:$Q$1000)+SUMIF(OtherSubjects!$P$4:$P$1000,$C737,OtherSubjects!$Q$4:$Q$1000)</f>
        <v>0</v>
      </c>
    </row>
    <row r="738" spans="1:19">
      <c r="A738" s="239">
        <v>734</v>
      </c>
      <c r="B738" s="240" t="s">
        <v>976</v>
      </c>
      <c r="C738" s="240"/>
      <c r="D738" s="241"/>
      <c r="E738" s="241"/>
      <c r="F738" s="241"/>
      <c r="G738" s="241"/>
      <c r="H738" s="241"/>
      <c r="I738" s="241"/>
      <c r="J738" s="260"/>
      <c r="K738" s="241"/>
      <c r="L738" s="241"/>
      <c r="M738" s="241"/>
      <c r="N738" s="258"/>
      <c r="O738" s="240"/>
      <c r="P738" s="240"/>
      <c r="Q738" s="258"/>
      <c r="R738" s="274">
        <f>SUMIF(Physics!$B$4:$B$1000,$C738,Physics!$C$4:$C$1000)+SUMIF(IITPhysics!$B$4:$B$1000,$C738,IITPhysics!$C$4:$C$1000)+SUMIF(Chem!$B$4:$B$1000,$C738,Chem!$C$4:$C$1000)+SUMIF(IITChem!$B$4:$B$1000,$C738,IITChem!$C$4:$C$1000)+SUMIF(Maths!$B$4:$B$1000,$C738,Maths!$C$4:$C$1000)+SUMIF(IITMaths!$B$4:$B$1000,$C738,IITMaths!$C$4:$C$1000)+SUMIF(Bio!$B$4:$B$1000,$C738,Bio!$C$4:$C$1000)+SUMIF(FourthLecture!$B$4:$B$1000,$C738,FourthLecture!$C$4:$C$1000)+SUMIF(OtherSubjects!$B$4:$B$1000,$C738,OtherSubjects!$C$4:$C$1000)</f>
        <v>0</v>
      </c>
      <c r="S738" s="269">
        <f>SUMIF(Physics!$P$4:$P$1000,$C738,Physics!$Q$4:$Q$1000)+SUMIF(IITPhysics!$P$4:$P$1000,$C738,IITPhysics!$Q$4:$Q$1000)+SUMIF(Chem!$P$4:$P$1000,$C738,Chem!$Q$4:$Q$1000)+SUMIF(IITChem!$P$4:$P$1000,$C738,IITChem!$Q$4:$Q$1000)+SUMIF(Maths!$P$4:$P$1000,$C738,Maths!$Q$4:$Q$1000)+SUMIF(IITMaths!$P$4:$P$1000,$C738,IITMaths!$Q$4:$Q$1000)+SUMIF(Bio!$P$4:$P$1000,$C738,Bio!$Q$4:$Q$1000)+SUMIF(FourthLecture!$P$4:$P$1000,$C738,FourthLecture!$Q$4:$Q$1000)+SUMIF(OtherSubjects!$P$4:$P$1000,$C738,OtherSubjects!$Q$4:$Q$1000)</f>
        <v>0</v>
      </c>
    </row>
    <row r="739" spans="1:19">
      <c r="A739" s="239">
        <v>735</v>
      </c>
      <c r="B739" s="240" t="s">
        <v>977</v>
      </c>
      <c r="C739" s="240"/>
      <c r="D739" s="241"/>
      <c r="E739" s="241"/>
      <c r="F739" s="241"/>
      <c r="G739" s="241"/>
      <c r="H739" s="241"/>
      <c r="I739" s="241"/>
      <c r="J739" s="260"/>
      <c r="K739" s="241"/>
      <c r="L739" s="241"/>
      <c r="M739" s="241"/>
      <c r="N739" s="258"/>
      <c r="O739" s="240"/>
      <c r="P739" s="240"/>
      <c r="Q739" s="258"/>
      <c r="R739" s="274">
        <f>SUMIF(Physics!$B$4:$B$1000,$C739,Physics!$C$4:$C$1000)+SUMIF(IITPhysics!$B$4:$B$1000,$C739,IITPhysics!$C$4:$C$1000)+SUMIF(Chem!$B$4:$B$1000,$C739,Chem!$C$4:$C$1000)+SUMIF(IITChem!$B$4:$B$1000,$C739,IITChem!$C$4:$C$1000)+SUMIF(Maths!$B$4:$B$1000,$C739,Maths!$C$4:$C$1000)+SUMIF(IITMaths!$B$4:$B$1000,$C739,IITMaths!$C$4:$C$1000)+SUMIF(Bio!$B$4:$B$1000,$C739,Bio!$C$4:$C$1000)+SUMIF(FourthLecture!$B$4:$B$1000,$C739,FourthLecture!$C$4:$C$1000)+SUMIF(OtherSubjects!$B$4:$B$1000,$C739,OtherSubjects!$C$4:$C$1000)</f>
        <v>0</v>
      </c>
      <c r="S739" s="269">
        <f>SUMIF(Physics!$P$4:$P$1000,$C739,Physics!$Q$4:$Q$1000)+SUMIF(IITPhysics!$P$4:$P$1000,$C739,IITPhysics!$Q$4:$Q$1000)+SUMIF(Chem!$P$4:$P$1000,$C739,Chem!$Q$4:$Q$1000)+SUMIF(IITChem!$P$4:$P$1000,$C739,IITChem!$Q$4:$Q$1000)+SUMIF(Maths!$P$4:$P$1000,$C739,Maths!$Q$4:$Q$1000)+SUMIF(IITMaths!$P$4:$P$1000,$C739,IITMaths!$Q$4:$Q$1000)+SUMIF(Bio!$P$4:$P$1000,$C739,Bio!$Q$4:$Q$1000)+SUMIF(FourthLecture!$P$4:$P$1000,$C739,FourthLecture!$Q$4:$Q$1000)+SUMIF(OtherSubjects!$P$4:$P$1000,$C739,OtherSubjects!$Q$4:$Q$1000)</f>
        <v>0</v>
      </c>
    </row>
    <row r="740" spans="1:19">
      <c r="A740" s="239">
        <v>736</v>
      </c>
      <c r="B740" s="240" t="s">
        <v>978</v>
      </c>
      <c r="C740" s="240"/>
      <c r="D740" s="241"/>
      <c r="E740" s="241"/>
      <c r="F740" s="241"/>
      <c r="G740" s="241"/>
      <c r="H740" s="241"/>
      <c r="I740" s="241"/>
      <c r="J740" s="260"/>
      <c r="K740" s="241"/>
      <c r="L740" s="241"/>
      <c r="M740" s="241"/>
      <c r="N740" s="258"/>
      <c r="O740" s="240"/>
      <c r="P740" s="240"/>
      <c r="Q740" s="258"/>
      <c r="R740" s="274">
        <f>SUMIF(Physics!$B$4:$B$1000,$C740,Physics!$C$4:$C$1000)+SUMIF(IITPhysics!$B$4:$B$1000,$C740,IITPhysics!$C$4:$C$1000)+SUMIF(Chem!$B$4:$B$1000,$C740,Chem!$C$4:$C$1000)+SUMIF(IITChem!$B$4:$B$1000,$C740,IITChem!$C$4:$C$1000)+SUMIF(Maths!$B$4:$B$1000,$C740,Maths!$C$4:$C$1000)+SUMIF(IITMaths!$B$4:$B$1000,$C740,IITMaths!$C$4:$C$1000)+SUMIF(Bio!$B$4:$B$1000,$C740,Bio!$C$4:$C$1000)+SUMIF(FourthLecture!$B$4:$B$1000,$C740,FourthLecture!$C$4:$C$1000)+SUMIF(OtherSubjects!$B$4:$B$1000,$C740,OtherSubjects!$C$4:$C$1000)</f>
        <v>0</v>
      </c>
      <c r="S740" s="269">
        <f>SUMIF(Physics!$P$4:$P$1000,$C740,Physics!$Q$4:$Q$1000)+SUMIF(IITPhysics!$P$4:$P$1000,$C740,IITPhysics!$Q$4:$Q$1000)+SUMIF(Chem!$P$4:$P$1000,$C740,Chem!$Q$4:$Q$1000)+SUMIF(IITChem!$P$4:$P$1000,$C740,IITChem!$Q$4:$Q$1000)+SUMIF(Maths!$P$4:$P$1000,$C740,Maths!$Q$4:$Q$1000)+SUMIF(IITMaths!$P$4:$P$1000,$C740,IITMaths!$Q$4:$Q$1000)+SUMIF(Bio!$P$4:$P$1000,$C740,Bio!$Q$4:$Q$1000)+SUMIF(FourthLecture!$P$4:$P$1000,$C740,FourthLecture!$Q$4:$Q$1000)+SUMIF(OtherSubjects!$P$4:$P$1000,$C740,OtherSubjects!$Q$4:$Q$1000)</f>
        <v>0</v>
      </c>
    </row>
    <row r="741" spans="1:19">
      <c r="A741" s="239">
        <v>737</v>
      </c>
      <c r="B741" s="240" t="s">
        <v>979</v>
      </c>
      <c r="C741" s="240"/>
      <c r="D741" s="241"/>
      <c r="E741" s="241"/>
      <c r="F741" s="241"/>
      <c r="G741" s="241"/>
      <c r="H741" s="241"/>
      <c r="I741" s="241"/>
      <c r="J741" s="260"/>
      <c r="K741" s="241"/>
      <c r="L741" s="241"/>
      <c r="M741" s="241"/>
      <c r="N741" s="258"/>
      <c r="O741" s="240"/>
      <c r="P741" s="240"/>
      <c r="Q741" s="258"/>
      <c r="R741" s="274">
        <f>SUMIF(Physics!$B$4:$B$1000,$C741,Physics!$C$4:$C$1000)+SUMIF(IITPhysics!$B$4:$B$1000,$C741,IITPhysics!$C$4:$C$1000)+SUMIF(Chem!$B$4:$B$1000,$C741,Chem!$C$4:$C$1000)+SUMIF(IITChem!$B$4:$B$1000,$C741,IITChem!$C$4:$C$1000)+SUMIF(Maths!$B$4:$B$1000,$C741,Maths!$C$4:$C$1000)+SUMIF(IITMaths!$B$4:$B$1000,$C741,IITMaths!$C$4:$C$1000)+SUMIF(Bio!$B$4:$B$1000,$C741,Bio!$C$4:$C$1000)+SUMIF(FourthLecture!$B$4:$B$1000,$C741,FourthLecture!$C$4:$C$1000)+SUMIF(OtherSubjects!$B$4:$B$1000,$C741,OtherSubjects!$C$4:$C$1000)</f>
        <v>0</v>
      </c>
      <c r="S741" s="269">
        <f>SUMIF(Physics!$P$4:$P$1000,$C741,Physics!$Q$4:$Q$1000)+SUMIF(IITPhysics!$P$4:$P$1000,$C741,IITPhysics!$Q$4:$Q$1000)+SUMIF(Chem!$P$4:$P$1000,$C741,Chem!$Q$4:$Q$1000)+SUMIF(IITChem!$P$4:$P$1000,$C741,IITChem!$Q$4:$Q$1000)+SUMIF(Maths!$P$4:$P$1000,$C741,Maths!$Q$4:$Q$1000)+SUMIF(IITMaths!$P$4:$P$1000,$C741,IITMaths!$Q$4:$Q$1000)+SUMIF(Bio!$P$4:$P$1000,$C741,Bio!$Q$4:$Q$1000)+SUMIF(FourthLecture!$P$4:$P$1000,$C741,FourthLecture!$Q$4:$Q$1000)+SUMIF(OtherSubjects!$P$4:$P$1000,$C741,OtherSubjects!$Q$4:$Q$1000)</f>
        <v>0</v>
      </c>
    </row>
    <row r="742" spans="1:19">
      <c r="A742" s="239">
        <v>738</v>
      </c>
      <c r="B742" s="240" t="s">
        <v>980</v>
      </c>
      <c r="C742" s="240"/>
      <c r="D742" s="241"/>
      <c r="E742" s="241"/>
      <c r="F742" s="241"/>
      <c r="G742" s="241"/>
      <c r="H742" s="241"/>
      <c r="I742" s="241"/>
      <c r="J742" s="260"/>
      <c r="K742" s="241"/>
      <c r="L742" s="241"/>
      <c r="M742" s="241"/>
      <c r="N742" s="258"/>
      <c r="O742" s="240"/>
      <c r="P742" s="240"/>
      <c r="Q742" s="258"/>
      <c r="R742" s="274">
        <f>SUMIF(Physics!$B$4:$B$1000,$C742,Physics!$C$4:$C$1000)+SUMIF(IITPhysics!$B$4:$B$1000,$C742,IITPhysics!$C$4:$C$1000)+SUMIF(Chem!$B$4:$B$1000,$C742,Chem!$C$4:$C$1000)+SUMIF(IITChem!$B$4:$B$1000,$C742,IITChem!$C$4:$C$1000)+SUMIF(Maths!$B$4:$B$1000,$C742,Maths!$C$4:$C$1000)+SUMIF(IITMaths!$B$4:$B$1000,$C742,IITMaths!$C$4:$C$1000)+SUMIF(Bio!$B$4:$B$1000,$C742,Bio!$C$4:$C$1000)+SUMIF(FourthLecture!$B$4:$B$1000,$C742,FourthLecture!$C$4:$C$1000)+SUMIF(OtherSubjects!$B$4:$B$1000,$C742,OtherSubjects!$C$4:$C$1000)</f>
        <v>0</v>
      </c>
      <c r="S742" s="269">
        <f>SUMIF(Physics!$P$4:$P$1000,$C742,Physics!$Q$4:$Q$1000)+SUMIF(IITPhysics!$P$4:$P$1000,$C742,IITPhysics!$Q$4:$Q$1000)+SUMIF(Chem!$P$4:$P$1000,$C742,Chem!$Q$4:$Q$1000)+SUMIF(IITChem!$P$4:$P$1000,$C742,IITChem!$Q$4:$Q$1000)+SUMIF(Maths!$P$4:$P$1000,$C742,Maths!$Q$4:$Q$1000)+SUMIF(IITMaths!$P$4:$P$1000,$C742,IITMaths!$Q$4:$Q$1000)+SUMIF(Bio!$P$4:$P$1000,$C742,Bio!$Q$4:$Q$1000)+SUMIF(FourthLecture!$P$4:$P$1000,$C742,FourthLecture!$Q$4:$Q$1000)+SUMIF(OtherSubjects!$P$4:$P$1000,$C742,OtherSubjects!$Q$4:$Q$1000)</f>
        <v>0</v>
      </c>
    </row>
    <row r="743" spans="1:19">
      <c r="A743" s="239">
        <v>739</v>
      </c>
      <c r="B743" s="240" t="s">
        <v>981</v>
      </c>
      <c r="C743" s="240"/>
      <c r="D743" s="241"/>
      <c r="E743" s="241"/>
      <c r="F743" s="241"/>
      <c r="G743" s="241"/>
      <c r="H743" s="241"/>
      <c r="I743" s="241"/>
      <c r="J743" s="260"/>
      <c r="K743" s="241"/>
      <c r="L743" s="241"/>
      <c r="M743" s="241"/>
      <c r="N743" s="258"/>
      <c r="O743" s="240"/>
      <c r="P743" s="240"/>
      <c r="Q743" s="258"/>
      <c r="R743" s="274">
        <f>SUMIF(Physics!$B$4:$B$1000,$C743,Physics!$C$4:$C$1000)+SUMIF(IITPhysics!$B$4:$B$1000,$C743,IITPhysics!$C$4:$C$1000)+SUMIF(Chem!$B$4:$B$1000,$C743,Chem!$C$4:$C$1000)+SUMIF(IITChem!$B$4:$B$1000,$C743,IITChem!$C$4:$C$1000)+SUMIF(Maths!$B$4:$B$1000,$C743,Maths!$C$4:$C$1000)+SUMIF(IITMaths!$B$4:$B$1000,$C743,IITMaths!$C$4:$C$1000)+SUMIF(Bio!$B$4:$B$1000,$C743,Bio!$C$4:$C$1000)+SUMIF(FourthLecture!$B$4:$B$1000,$C743,FourthLecture!$C$4:$C$1000)+SUMIF(OtherSubjects!$B$4:$B$1000,$C743,OtherSubjects!$C$4:$C$1000)</f>
        <v>0</v>
      </c>
      <c r="S743" s="269">
        <f>SUMIF(Physics!$P$4:$P$1000,$C743,Physics!$Q$4:$Q$1000)+SUMIF(IITPhysics!$P$4:$P$1000,$C743,IITPhysics!$Q$4:$Q$1000)+SUMIF(Chem!$P$4:$P$1000,$C743,Chem!$Q$4:$Q$1000)+SUMIF(IITChem!$P$4:$P$1000,$C743,IITChem!$Q$4:$Q$1000)+SUMIF(Maths!$P$4:$P$1000,$C743,Maths!$Q$4:$Q$1000)+SUMIF(IITMaths!$P$4:$P$1000,$C743,IITMaths!$Q$4:$Q$1000)+SUMIF(Bio!$P$4:$P$1000,$C743,Bio!$Q$4:$Q$1000)+SUMIF(FourthLecture!$P$4:$P$1000,$C743,FourthLecture!$Q$4:$Q$1000)+SUMIF(OtherSubjects!$P$4:$P$1000,$C743,OtherSubjects!$Q$4:$Q$1000)</f>
        <v>0</v>
      </c>
    </row>
    <row r="744" spans="1:19">
      <c r="A744" s="239">
        <v>740</v>
      </c>
      <c r="B744" s="240" t="s">
        <v>982</v>
      </c>
      <c r="C744" s="240"/>
      <c r="D744" s="241"/>
      <c r="E744" s="241"/>
      <c r="F744" s="241"/>
      <c r="G744" s="241"/>
      <c r="H744" s="241"/>
      <c r="I744" s="241"/>
      <c r="J744" s="260"/>
      <c r="K744" s="241"/>
      <c r="L744" s="241"/>
      <c r="M744" s="241"/>
      <c r="N744" s="258"/>
      <c r="O744" s="240"/>
      <c r="P744" s="240"/>
      <c r="Q744" s="258"/>
      <c r="R744" s="274">
        <f>SUMIF(Physics!$B$4:$B$1000,$C744,Physics!$C$4:$C$1000)+SUMIF(IITPhysics!$B$4:$B$1000,$C744,IITPhysics!$C$4:$C$1000)+SUMIF(Chem!$B$4:$B$1000,$C744,Chem!$C$4:$C$1000)+SUMIF(IITChem!$B$4:$B$1000,$C744,IITChem!$C$4:$C$1000)+SUMIF(Maths!$B$4:$B$1000,$C744,Maths!$C$4:$C$1000)+SUMIF(IITMaths!$B$4:$B$1000,$C744,IITMaths!$C$4:$C$1000)+SUMIF(Bio!$B$4:$B$1000,$C744,Bio!$C$4:$C$1000)+SUMIF(FourthLecture!$B$4:$B$1000,$C744,FourthLecture!$C$4:$C$1000)+SUMIF(OtherSubjects!$B$4:$B$1000,$C744,OtherSubjects!$C$4:$C$1000)</f>
        <v>0</v>
      </c>
      <c r="S744" s="269">
        <f>SUMIF(Physics!$P$4:$P$1000,$C744,Physics!$Q$4:$Q$1000)+SUMIF(IITPhysics!$P$4:$P$1000,$C744,IITPhysics!$Q$4:$Q$1000)+SUMIF(Chem!$P$4:$P$1000,$C744,Chem!$Q$4:$Q$1000)+SUMIF(IITChem!$P$4:$P$1000,$C744,IITChem!$Q$4:$Q$1000)+SUMIF(Maths!$P$4:$P$1000,$C744,Maths!$Q$4:$Q$1000)+SUMIF(IITMaths!$P$4:$P$1000,$C744,IITMaths!$Q$4:$Q$1000)+SUMIF(Bio!$P$4:$P$1000,$C744,Bio!$Q$4:$Q$1000)+SUMIF(FourthLecture!$P$4:$P$1000,$C744,FourthLecture!$Q$4:$Q$1000)+SUMIF(OtherSubjects!$P$4:$P$1000,$C744,OtherSubjects!$Q$4:$Q$1000)</f>
        <v>0</v>
      </c>
    </row>
    <row r="745" spans="1:19">
      <c r="A745" s="239">
        <v>741</v>
      </c>
      <c r="B745" s="240" t="s">
        <v>983</v>
      </c>
      <c r="C745" s="240"/>
      <c r="D745" s="241"/>
      <c r="E745" s="241"/>
      <c r="F745" s="241"/>
      <c r="G745" s="241"/>
      <c r="H745" s="241"/>
      <c r="I745" s="241"/>
      <c r="J745" s="260"/>
      <c r="K745" s="241"/>
      <c r="L745" s="241"/>
      <c r="M745" s="241"/>
      <c r="N745" s="258"/>
      <c r="O745" s="240"/>
      <c r="P745" s="240"/>
      <c r="Q745" s="258"/>
      <c r="R745" s="274">
        <f>SUMIF(Physics!$B$4:$B$1000,$C745,Physics!$C$4:$C$1000)+SUMIF(IITPhysics!$B$4:$B$1000,$C745,IITPhysics!$C$4:$C$1000)+SUMIF(Chem!$B$4:$B$1000,$C745,Chem!$C$4:$C$1000)+SUMIF(IITChem!$B$4:$B$1000,$C745,IITChem!$C$4:$C$1000)+SUMIF(Maths!$B$4:$B$1000,$C745,Maths!$C$4:$C$1000)+SUMIF(IITMaths!$B$4:$B$1000,$C745,IITMaths!$C$4:$C$1000)+SUMIF(Bio!$B$4:$B$1000,$C745,Bio!$C$4:$C$1000)+SUMIF(FourthLecture!$B$4:$B$1000,$C745,FourthLecture!$C$4:$C$1000)+SUMIF(OtherSubjects!$B$4:$B$1000,$C745,OtherSubjects!$C$4:$C$1000)</f>
        <v>0</v>
      </c>
      <c r="S745" s="269">
        <f>SUMIF(Physics!$P$4:$P$1000,$C745,Physics!$Q$4:$Q$1000)+SUMIF(IITPhysics!$P$4:$P$1000,$C745,IITPhysics!$Q$4:$Q$1000)+SUMIF(Chem!$P$4:$P$1000,$C745,Chem!$Q$4:$Q$1000)+SUMIF(IITChem!$P$4:$P$1000,$C745,IITChem!$Q$4:$Q$1000)+SUMIF(Maths!$P$4:$P$1000,$C745,Maths!$Q$4:$Q$1000)+SUMIF(IITMaths!$P$4:$P$1000,$C745,IITMaths!$Q$4:$Q$1000)+SUMIF(Bio!$P$4:$P$1000,$C745,Bio!$Q$4:$Q$1000)+SUMIF(FourthLecture!$P$4:$P$1000,$C745,FourthLecture!$Q$4:$Q$1000)+SUMIF(OtherSubjects!$P$4:$P$1000,$C745,OtherSubjects!$Q$4:$Q$1000)</f>
        <v>0</v>
      </c>
    </row>
    <row r="746" spans="1:19">
      <c r="A746" s="239">
        <v>742</v>
      </c>
      <c r="B746" s="240" t="s">
        <v>984</v>
      </c>
      <c r="C746" s="240"/>
      <c r="D746" s="241"/>
      <c r="E746" s="241"/>
      <c r="F746" s="241"/>
      <c r="G746" s="241"/>
      <c r="H746" s="241"/>
      <c r="I746" s="241"/>
      <c r="J746" s="260"/>
      <c r="K746" s="241"/>
      <c r="L746" s="241"/>
      <c r="M746" s="241"/>
      <c r="N746" s="258"/>
      <c r="O746" s="240"/>
      <c r="P746" s="240"/>
      <c r="Q746" s="258"/>
      <c r="R746" s="274">
        <f>SUMIF(Physics!$B$4:$B$1000,$C746,Physics!$C$4:$C$1000)+SUMIF(IITPhysics!$B$4:$B$1000,$C746,IITPhysics!$C$4:$C$1000)+SUMIF(Chem!$B$4:$B$1000,$C746,Chem!$C$4:$C$1000)+SUMIF(IITChem!$B$4:$B$1000,$C746,IITChem!$C$4:$C$1000)+SUMIF(Maths!$B$4:$B$1000,$C746,Maths!$C$4:$C$1000)+SUMIF(IITMaths!$B$4:$B$1000,$C746,IITMaths!$C$4:$C$1000)+SUMIF(Bio!$B$4:$B$1000,$C746,Bio!$C$4:$C$1000)+SUMIF(FourthLecture!$B$4:$B$1000,$C746,FourthLecture!$C$4:$C$1000)+SUMIF(OtherSubjects!$B$4:$B$1000,$C746,OtherSubjects!$C$4:$C$1000)</f>
        <v>0</v>
      </c>
      <c r="S746" s="269">
        <f>SUMIF(Physics!$P$4:$P$1000,$C746,Physics!$Q$4:$Q$1000)+SUMIF(IITPhysics!$P$4:$P$1000,$C746,IITPhysics!$Q$4:$Q$1000)+SUMIF(Chem!$P$4:$P$1000,$C746,Chem!$Q$4:$Q$1000)+SUMIF(IITChem!$P$4:$P$1000,$C746,IITChem!$Q$4:$Q$1000)+SUMIF(Maths!$P$4:$P$1000,$C746,Maths!$Q$4:$Q$1000)+SUMIF(IITMaths!$P$4:$P$1000,$C746,IITMaths!$Q$4:$Q$1000)+SUMIF(Bio!$P$4:$P$1000,$C746,Bio!$Q$4:$Q$1000)+SUMIF(FourthLecture!$P$4:$P$1000,$C746,FourthLecture!$Q$4:$Q$1000)+SUMIF(OtherSubjects!$P$4:$P$1000,$C746,OtherSubjects!$Q$4:$Q$1000)</f>
        <v>0</v>
      </c>
    </row>
    <row r="747" spans="1:19">
      <c r="A747" s="239">
        <v>743</v>
      </c>
      <c r="B747" s="240" t="s">
        <v>985</v>
      </c>
      <c r="C747" s="240"/>
      <c r="D747" s="241"/>
      <c r="E747" s="241"/>
      <c r="F747" s="241"/>
      <c r="G747" s="241"/>
      <c r="H747" s="241"/>
      <c r="I747" s="241"/>
      <c r="J747" s="260"/>
      <c r="K747" s="241"/>
      <c r="L747" s="241"/>
      <c r="M747" s="241"/>
      <c r="N747" s="258"/>
      <c r="O747" s="240"/>
      <c r="P747" s="240"/>
      <c r="Q747" s="258"/>
      <c r="R747" s="274">
        <f>SUMIF(Physics!$B$4:$B$1000,$C747,Physics!$C$4:$C$1000)+SUMIF(IITPhysics!$B$4:$B$1000,$C747,IITPhysics!$C$4:$C$1000)+SUMIF(Chem!$B$4:$B$1000,$C747,Chem!$C$4:$C$1000)+SUMIF(IITChem!$B$4:$B$1000,$C747,IITChem!$C$4:$C$1000)+SUMIF(Maths!$B$4:$B$1000,$C747,Maths!$C$4:$C$1000)+SUMIF(IITMaths!$B$4:$B$1000,$C747,IITMaths!$C$4:$C$1000)+SUMIF(Bio!$B$4:$B$1000,$C747,Bio!$C$4:$C$1000)+SUMIF(FourthLecture!$B$4:$B$1000,$C747,FourthLecture!$C$4:$C$1000)+SUMIF(OtherSubjects!$B$4:$B$1000,$C747,OtherSubjects!$C$4:$C$1000)</f>
        <v>0</v>
      </c>
      <c r="S747" s="269">
        <f>SUMIF(Physics!$P$4:$P$1000,$C747,Physics!$Q$4:$Q$1000)+SUMIF(IITPhysics!$P$4:$P$1000,$C747,IITPhysics!$Q$4:$Q$1000)+SUMIF(Chem!$P$4:$P$1000,$C747,Chem!$Q$4:$Q$1000)+SUMIF(IITChem!$P$4:$P$1000,$C747,IITChem!$Q$4:$Q$1000)+SUMIF(Maths!$P$4:$P$1000,$C747,Maths!$Q$4:$Q$1000)+SUMIF(IITMaths!$P$4:$P$1000,$C747,IITMaths!$Q$4:$Q$1000)+SUMIF(Bio!$P$4:$P$1000,$C747,Bio!$Q$4:$Q$1000)+SUMIF(FourthLecture!$P$4:$P$1000,$C747,FourthLecture!$Q$4:$Q$1000)+SUMIF(OtherSubjects!$P$4:$P$1000,$C747,OtherSubjects!$Q$4:$Q$1000)</f>
        <v>0</v>
      </c>
    </row>
    <row r="748" spans="1:19">
      <c r="A748" s="239">
        <v>744</v>
      </c>
      <c r="B748" s="240" t="s">
        <v>986</v>
      </c>
      <c r="C748" s="240"/>
      <c r="D748" s="241"/>
      <c r="E748" s="241"/>
      <c r="F748" s="241"/>
      <c r="G748" s="241"/>
      <c r="H748" s="241"/>
      <c r="I748" s="241"/>
      <c r="J748" s="260"/>
      <c r="K748" s="241"/>
      <c r="L748" s="241"/>
      <c r="M748" s="241"/>
      <c r="N748" s="258"/>
      <c r="O748" s="240"/>
      <c r="P748" s="240"/>
      <c r="Q748" s="258"/>
      <c r="R748" s="274">
        <f>SUMIF(Physics!$B$4:$B$1000,$C748,Physics!$C$4:$C$1000)+SUMIF(IITPhysics!$B$4:$B$1000,$C748,IITPhysics!$C$4:$C$1000)+SUMIF(Chem!$B$4:$B$1000,$C748,Chem!$C$4:$C$1000)+SUMIF(IITChem!$B$4:$B$1000,$C748,IITChem!$C$4:$C$1000)+SUMIF(Maths!$B$4:$B$1000,$C748,Maths!$C$4:$C$1000)+SUMIF(IITMaths!$B$4:$B$1000,$C748,IITMaths!$C$4:$C$1000)+SUMIF(Bio!$B$4:$B$1000,$C748,Bio!$C$4:$C$1000)+SUMIF(FourthLecture!$B$4:$B$1000,$C748,FourthLecture!$C$4:$C$1000)+SUMIF(OtherSubjects!$B$4:$B$1000,$C748,OtherSubjects!$C$4:$C$1000)</f>
        <v>0</v>
      </c>
      <c r="S748" s="269">
        <f>SUMIF(Physics!$P$4:$P$1000,$C748,Physics!$Q$4:$Q$1000)+SUMIF(IITPhysics!$P$4:$P$1000,$C748,IITPhysics!$Q$4:$Q$1000)+SUMIF(Chem!$P$4:$P$1000,$C748,Chem!$Q$4:$Q$1000)+SUMIF(IITChem!$P$4:$P$1000,$C748,IITChem!$Q$4:$Q$1000)+SUMIF(Maths!$P$4:$P$1000,$C748,Maths!$Q$4:$Q$1000)+SUMIF(IITMaths!$P$4:$P$1000,$C748,IITMaths!$Q$4:$Q$1000)+SUMIF(Bio!$P$4:$P$1000,$C748,Bio!$Q$4:$Q$1000)+SUMIF(FourthLecture!$P$4:$P$1000,$C748,FourthLecture!$Q$4:$Q$1000)+SUMIF(OtherSubjects!$P$4:$P$1000,$C748,OtherSubjects!$Q$4:$Q$1000)</f>
        <v>0</v>
      </c>
    </row>
    <row r="749" spans="1:19">
      <c r="A749" s="239">
        <v>745</v>
      </c>
      <c r="B749" s="240" t="s">
        <v>987</v>
      </c>
      <c r="C749" s="240"/>
      <c r="D749" s="241"/>
      <c r="E749" s="241"/>
      <c r="F749" s="241"/>
      <c r="G749" s="241"/>
      <c r="H749" s="241"/>
      <c r="I749" s="241"/>
      <c r="J749" s="260"/>
      <c r="K749" s="241"/>
      <c r="L749" s="241"/>
      <c r="M749" s="241"/>
      <c r="N749" s="258"/>
      <c r="O749" s="240"/>
      <c r="P749" s="240"/>
      <c r="Q749" s="258"/>
      <c r="R749" s="274">
        <f>SUMIF(Physics!$B$4:$B$1000,$C749,Physics!$C$4:$C$1000)+SUMIF(IITPhysics!$B$4:$B$1000,$C749,IITPhysics!$C$4:$C$1000)+SUMIF(Chem!$B$4:$B$1000,$C749,Chem!$C$4:$C$1000)+SUMIF(IITChem!$B$4:$B$1000,$C749,IITChem!$C$4:$C$1000)+SUMIF(Maths!$B$4:$B$1000,$C749,Maths!$C$4:$C$1000)+SUMIF(IITMaths!$B$4:$B$1000,$C749,IITMaths!$C$4:$C$1000)+SUMIF(Bio!$B$4:$B$1000,$C749,Bio!$C$4:$C$1000)+SUMIF(FourthLecture!$B$4:$B$1000,$C749,FourthLecture!$C$4:$C$1000)+SUMIF(OtherSubjects!$B$4:$B$1000,$C749,OtherSubjects!$C$4:$C$1000)</f>
        <v>0</v>
      </c>
      <c r="S749" s="269">
        <f>SUMIF(Physics!$P$4:$P$1000,$C749,Physics!$Q$4:$Q$1000)+SUMIF(IITPhysics!$P$4:$P$1000,$C749,IITPhysics!$Q$4:$Q$1000)+SUMIF(Chem!$P$4:$P$1000,$C749,Chem!$Q$4:$Q$1000)+SUMIF(IITChem!$P$4:$P$1000,$C749,IITChem!$Q$4:$Q$1000)+SUMIF(Maths!$P$4:$P$1000,$C749,Maths!$Q$4:$Q$1000)+SUMIF(IITMaths!$P$4:$P$1000,$C749,IITMaths!$Q$4:$Q$1000)+SUMIF(Bio!$P$4:$P$1000,$C749,Bio!$Q$4:$Q$1000)+SUMIF(FourthLecture!$P$4:$P$1000,$C749,FourthLecture!$Q$4:$Q$1000)+SUMIF(OtherSubjects!$P$4:$P$1000,$C749,OtherSubjects!$Q$4:$Q$1000)</f>
        <v>0</v>
      </c>
    </row>
    <row r="750" spans="1:19">
      <c r="A750" s="239">
        <v>746</v>
      </c>
      <c r="B750" s="240" t="s">
        <v>988</v>
      </c>
      <c r="C750" s="240"/>
      <c r="D750" s="241"/>
      <c r="E750" s="241"/>
      <c r="F750" s="241"/>
      <c r="G750" s="241"/>
      <c r="H750" s="241"/>
      <c r="I750" s="241"/>
      <c r="J750" s="260"/>
      <c r="K750" s="241"/>
      <c r="L750" s="241"/>
      <c r="M750" s="241"/>
      <c r="N750" s="258"/>
      <c r="O750" s="240"/>
      <c r="P750" s="240"/>
      <c r="Q750" s="258"/>
      <c r="R750" s="274">
        <f>SUMIF(Physics!$B$4:$B$1000,$C750,Physics!$C$4:$C$1000)+SUMIF(IITPhysics!$B$4:$B$1000,$C750,IITPhysics!$C$4:$C$1000)+SUMIF(Chem!$B$4:$B$1000,$C750,Chem!$C$4:$C$1000)+SUMIF(IITChem!$B$4:$B$1000,$C750,IITChem!$C$4:$C$1000)+SUMIF(Maths!$B$4:$B$1000,$C750,Maths!$C$4:$C$1000)+SUMIF(IITMaths!$B$4:$B$1000,$C750,IITMaths!$C$4:$C$1000)+SUMIF(Bio!$B$4:$B$1000,$C750,Bio!$C$4:$C$1000)+SUMIF(FourthLecture!$B$4:$B$1000,$C750,FourthLecture!$C$4:$C$1000)+SUMIF(OtherSubjects!$B$4:$B$1000,$C750,OtherSubjects!$C$4:$C$1000)</f>
        <v>0</v>
      </c>
      <c r="S750" s="269">
        <f>SUMIF(Physics!$P$4:$P$1000,$C750,Physics!$Q$4:$Q$1000)+SUMIF(IITPhysics!$P$4:$P$1000,$C750,IITPhysics!$Q$4:$Q$1000)+SUMIF(Chem!$P$4:$P$1000,$C750,Chem!$Q$4:$Q$1000)+SUMIF(IITChem!$P$4:$P$1000,$C750,IITChem!$Q$4:$Q$1000)+SUMIF(Maths!$P$4:$P$1000,$C750,Maths!$Q$4:$Q$1000)+SUMIF(IITMaths!$P$4:$P$1000,$C750,IITMaths!$Q$4:$Q$1000)+SUMIF(Bio!$P$4:$P$1000,$C750,Bio!$Q$4:$Q$1000)+SUMIF(FourthLecture!$P$4:$P$1000,$C750,FourthLecture!$Q$4:$Q$1000)+SUMIF(OtherSubjects!$P$4:$P$1000,$C750,OtherSubjects!$Q$4:$Q$1000)</f>
        <v>0</v>
      </c>
    </row>
    <row r="751" spans="1:19">
      <c r="A751" s="239">
        <v>747</v>
      </c>
      <c r="B751" s="240" t="s">
        <v>989</v>
      </c>
      <c r="C751" s="240"/>
      <c r="D751" s="241"/>
      <c r="E751" s="241"/>
      <c r="F751" s="241"/>
      <c r="G751" s="241"/>
      <c r="H751" s="241"/>
      <c r="I751" s="241"/>
      <c r="J751" s="260"/>
      <c r="K751" s="241"/>
      <c r="L751" s="241"/>
      <c r="M751" s="241"/>
      <c r="N751" s="258"/>
      <c r="O751" s="240"/>
      <c r="P751" s="240"/>
      <c r="Q751" s="258"/>
      <c r="R751" s="274">
        <f>SUMIF(Physics!$B$4:$B$1000,$C751,Physics!$C$4:$C$1000)+SUMIF(IITPhysics!$B$4:$B$1000,$C751,IITPhysics!$C$4:$C$1000)+SUMIF(Chem!$B$4:$B$1000,$C751,Chem!$C$4:$C$1000)+SUMIF(IITChem!$B$4:$B$1000,$C751,IITChem!$C$4:$C$1000)+SUMIF(Maths!$B$4:$B$1000,$C751,Maths!$C$4:$C$1000)+SUMIF(IITMaths!$B$4:$B$1000,$C751,IITMaths!$C$4:$C$1000)+SUMIF(Bio!$B$4:$B$1000,$C751,Bio!$C$4:$C$1000)+SUMIF(FourthLecture!$B$4:$B$1000,$C751,FourthLecture!$C$4:$C$1000)+SUMIF(OtherSubjects!$B$4:$B$1000,$C751,OtherSubjects!$C$4:$C$1000)</f>
        <v>0</v>
      </c>
      <c r="S751" s="269">
        <f>SUMIF(Physics!$P$4:$P$1000,$C751,Physics!$Q$4:$Q$1000)+SUMIF(IITPhysics!$P$4:$P$1000,$C751,IITPhysics!$Q$4:$Q$1000)+SUMIF(Chem!$P$4:$P$1000,$C751,Chem!$Q$4:$Q$1000)+SUMIF(IITChem!$P$4:$P$1000,$C751,IITChem!$Q$4:$Q$1000)+SUMIF(Maths!$P$4:$P$1000,$C751,Maths!$Q$4:$Q$1000)+SUMIF(IITMaths!$P$4:$P$1000,$C751,IITMaths!$Q$4:$Q$1000)+SUMIF(Bio!$P$4:$P$1000,$C751,Bio!$Q$4:$Q$1000)+SUMIF(FourthLecture!$P$4:$P$1000,$C751,FourthLecture!$Q$4:$Q$1000)+SUMIF(OtherSubjects!$P$4:$P$1000,$C751,OtherSubjects!$Q$4:$Q$1000)</f>
        <v>0</v>
      </c>
    </row>
    <row r="752" spans="1:19">
      <c r="A752" s="239">
        <v>748</v>
      </c>
      <c r="B752" s="240" t="s">
        <v>990</v>
      </c>
      <c r="C752" s="240"/>
      <c r="D752" s="241"/>
      <c r="E752" s="241"/>
      <c r="F752" s="241"/>
      <c r="G752" s="241"/>
      <c r="H752" s="241"/>
      <c r="I752" s="241"/>
      <c r="J752" s="260"/>
      <c r="K752" s="241"/>
      <c r="L752" s="241"/>
      <c r="M752" s="241"/>
      <c r="N752" s="258"/>
      <c r="O752" s="240"/>
      <c r="P752" s="240"/>
      <c r="Q752" s="258"/>
      <c r="R752" s="274">
        <f>SUMIF(Physics!$B$4:$B$1000,$C752,Physics!$C$4:$C$1000)+SUMIF(IITPhysics!$B$4:$B$1000,$C752,IITPhysics!$C$4:$C$1000)+SUMIF(Chem!$B$4:$B$1000,$C752,Chem!$C$4:$C$1000)+SUMIF(IITChem!$B$4:$B$1000,$C752,IITChem!$C$4:$C$1000)+SUMIF(Maths!$B$4:$B$1000,$C752,Maths!$C$4:$C$1000)+SUMIF(IITMaths!$B$4:$B$1000,$C752,IITMaths!$C$4:$C$1000)+SUMIF(Bio!$B$4:$B$1000,$C752,Bio!$C$4:$C$1000)+SUMIF(FourthLecture!$B$4:$B$1000,$C752,FourthLecture!$C$4:$C$1000)+SUMIF(OtherSubjects!$B$4:$B$1000,$C752,OtherSubjects!$C$4:$C$1000)</f>
        <v>0</v>
      </c>
      <c r="S752" s="269">
        <f>SUMIF(Physics!$P$4:$P$1000,$C752,Physics!$Q$4:$Q$1000)+SUMIF(IITPhysics!$P$4:$P$1000,$C752,IITPhysics!$Q$4:$Q$1000)+SUMIF(Chem!$P$4:$P$1000,$C752,Chem!$Q$4:$Q$1000)+SUMIF(IITChem!$P$4:$P$1000,$C752,IITChem!$Q$4:$Q$1000)+SUMIF(Maths!$P$4:$P$1000,$C752,Maths!$Q$4:$Q$1000)+SUMIF(IITMaths!$P$4:$P$1000,$C752,IITMaths!$Q$4:$Q$1000)+SUMIF(Bio!$P$4:$P$1000,$C752,Bio!$Q$4:$Q$1000)+SUMIF(FourthLecture!$P$4:$P$1000,$C752,FourthLecture!$Q$4:$Q$1000)+SUMIF(OtherSubjects!$P$4:$P$1000,$C752,OtherSubjects!$Q$4:$Q$1000)</f>
        <v>0</v>
      </c>
    </row>
    <row r="753" spans="1:19">
      <c r="A753" s="239">
        <v>749</v>
      </c>
      <c r="B753" s="240" t="s">
        <v>991</v>
      </c>
      <c r="C753" s="240"/>
      <c r="D753" s="241"/>
      <c r="E753" s="241"/>
      <c r="F753" s="241"/>
      <c r="G753" s="241"/>
      <c r="H753" s="241"/>
      <c r="I753" s="241"/>
      <c r="J753" s="260"/>
      <c r="K753" s="241"/>
      <c r="L753" s="241"/>
      <c r="M753" s="241"/>
      <c r="N753" s="258"/>
      <c r="O753" s="240"/>
      <c r="P753" s="240"/>
      <c r="Q753" s="258"/>
      <c r="R753" s="274">
        <f>SUMIF(Physics!$B$4:$B$1000,$C753,Physics!$C$4:$C$1000)+SUMIF(IITPhysics!$B$4:$B$1000,$C753,IITPhysics!$C$4:$C$1000)+SUMIF(Chem!$B$4:$B$1000,$C753,Chem!$C$4:$C$1000)+SUMIF(IITChem!$B$4:$B$1000,$C753,IITChem!$C$4:$C$1000)+SUMIF(Maths!$B$4:$B$1000,$C753,Maths!$C$4:$C$1000)+SUMIF(IITMaths!$B$4:$B$1000,$C753,IITMaths!$C$4:$C$1000)+SUMIF(Bio!$B$4:$B$1000,$C753,Bio!$C$4:$C$1000)+SUMIF(FourthLecture!$B$4:$B$1000,$C753,FourthLecture!$C$4:$C$1000)+SUMIF(OtherSubjects!$B$4:$B$1000,$C753,OtherSubjects!$C$4:$C$1000)</f>
        <v>0</v>
      </c>
      <c r="S753" s="269">
        <f>SUMIF(Physics!$P$4:$P$1000,$C753,Physics!$Q$4:$Q$1000)+SUMIF(IITPhysics!$P$4:$P$1000,$C753,IITPhysics!$Q$4:$Q$1000)+SUMIF(Chem!$P$4:$P$1000,$C753,Chem!$Q$4:$Q$1000)+SUMIF(IITChem!$P$4:$P$1000,$C753,IITChem!$Q$4:$Q$1000)+SUMIF(Maths!$P$4:$P$1000,$C753,Maths!$Q$4:$Q$1000)+SUMIF(IITMaths!$P$4:$P$1000,$C753,IITMaths!$Q$4:$Q$1000)+SUMIF(Bio!$P$4:$P$1000,$C753,Bio!$Q$4:$Q$1000)+SUMIF(FourthLecture!$P$4:$P$1000,$C753,FourthLecture!$Q$4:$Q$1000)+SUMIF(OtherSubjects!$P$4:$P$1000,$C753,OtherSubjects!$Q$4:$Q$1000)</f>
        <v>0</v>
      </c>
    </row>
    <row r="754" spans="1:19">
      <c r="A754" s="239">
        <v>750</v>
      </c>
      <c r="B754" s="240" t="s">
        <v>992</v>
      </c>
      <c r="C754" s="240"/>
      <c r="D754" s="241"/>
      <c r="E754" s="241"/>
      <c r="F754" s="241"/>
      <c r="G754" s="241"/>
      <c r="H754" s="241"/>
      <c r="I754" s="241"/>
      <c r="J754" s="260"/>
      <c r="K754" s="241"/>
      <c r="L754" s="241"/>
      <c r="M754" s="241"/>
      <c r="N754" s="258"/>
      <c r="O754" s="240"/>
      <c r="P754" s="240"/>
      <c r="Q754" s="258"/>
      <c r="R754" s="274">
        <f>SUMIF(Physics!$B$4:$B$1000,$C754,Physics!$C$4:$C$1000)+SUMIF(IITPhysics!$B$4:$B$1000,$C754,IITPhysics!$C$4:$C$1000)+SUMIF(Chem!$B$4:$B$1000,$C754,Chem!$C$4:$C$1000)+SUMIF(IITChem!$B$4:$B$1000,$C754,IITChem!$C$4:$C$1000)+SUMIF(Maths!$B$4:$B$1000,$C754,Maths!$C$4:$C$1000)+SUMIF(IITMaths!$B$4:$B$1000,$C754,IITMaths!$C$4:$C$1000)+SUMIF(Bio!$B$4:$B$1000,$C754,Bio!$C$4:$C$1000)+SUMIF(FourthLecture!$B$4:$B$1000,$C754,FourthLecture!$C$4:$C$1000)+SUMIF(OtherSubjects!$B$4:$B$1000,$C754,OtherSubjects!$C$4:$C$1000)</f>
        <v>0</v>
      </c>
      <c r="S754" s="269">
        <f>SUMIF(Physics!$P$4:$P$1000,$C754,Physics!$Q$4:$Q$1000)+SUMIF(IITPhysics!$P$4:$P$1000,$C754,IITPhysics!$Q$4:$Q$1000)+SUMIF(Chem!$P$4:$P$1000,$C754,Chem!$Q$4:$Q$1000)+SUMIF(IITChem!$P$4:$P$1000,$C754,IITChem!$Q$4:$Q$1000)+SUMIF(Maths!$P$4:$P$1000,$C754,Maths!$Q$4:$Q$1000)+SUMIF(IITMaths!$P$4:$P$1000,$C754,IITMaths!$Q$4:$Q$1000)+SUMIF(Bio!$P$4:$P$1000,$C754,Bio!$Q$4:$Q$1000)+SUMIF(FourthLecture!$P$4:$P$1000,$C754,FourthLecture!$Q$4:$Q$1000)+SUMIF(OtherSubjects!$P$4:$P$1000,$C754,OtherSubjects!$Q$4:$Q$1000)</f>
        <v>0</v>
      </c>
    </row>
    <row r="755" spans="1:19">
      <c r="A755" s="239">
        <v>751</v>
      </c>
      <c r="B755" s="240" t="s">
        <v>993</v>
      </c>
      <c r="C755" s="240"/>
      <c r="D755" s="241"/>
      <c r="E755" s="241"/>
      <c r="F755" s="241"/>
      <c r="G755" s="241"/>
      <c r="H755" s="241"/>
      <c r="I755" s="241"/>
      <c r="J755" s="260"/>
      <c r="K755" s="241"/>
      <c r="L755" s="241"/>
      <c r="M755" s="241"/>
      <c r="N755" s="258"/>
      <c r="O755" s="240"/>
      <c r="P755" s="240"/>
      <c r="Q755" s="258"/>
      <c r="R755" s="274">
        <f>SUMIF(Physics!$B$4:$B$1000,$C755,Physics!$C$4:$C$1000)+SUMIF(IITPhysics!$B$4:$B$1000,$C755,IITPhysics!$C$4:$C$1000)+SUMIF(Chem!$B$4:$B$1000,$C755,Chem!$C$4:$C$1000)+SUMIF(IITChem!$B$4:$B$1000,$C755,IITChem!$C$4:$C$1000)+SUMIF(Maths!$B$4:$B$1000,$C755,Maths!$C$4:$C$1000)+SUMIF(IITMaths!$B$4:$B$1000,$C755,IITMaths!$C$4:$C$1000)+SUMIF(Bio!$B$4:$B$1000,$C755,Bio!$C$4:$C$1000)+SUMIF(FourthLecture!$B$4:$B$1000,$C755,FourthLecture!$C$4:$C$1000)+SUMIF(OtherSubjects!$B$4:$B$1000,$C755,OtherSubjects!$C$4:$C$1000)</f>
        <v>0</v>
      </c>
      <c r="S755" s="269">
        <f>SUMIF(Physics!$P$4:$P$1000,$C755,Physics!$Q$4:$Q$1000)+SUMIF(IITPhysics!$P$4:$P$1000,$C755,IITPhysics!$Q$4:$Q$1000)+SUMIF(Chem!$P$4:$P$1000,$C755,Chem!$Q$4:$Q$1000)+SUMIF(IITChem!$P$4:$P$1000,$C755,IITChem!$Q$4:$Q$1000)+SUMIF(Maths!$P$4:$P$1000,$C755,Maths!$Q$4:$Q$1000)+SUMIF(IITMaths!$P$4:$P$1000,$C755,IITMaths!$Q$4:$Q$1000)+SUMIF(Bio!$P$4:$P$1000,$C755,Bio!$Q$4:$Q$1000)+SUMIF(FourthLecture!$P$4:$P$1000,$C755,FourthLecture!$Q$4:$Q$1000)+SUMIF(OtherSubjects!$P$4:$P$1000,$C755,OtherSubjects!$Q$4:$Q$1000)</f>
        <v>0</v>
      </c>
    </row>
    <row r="756" spans="1:19">
      <c r="A756" s="239">
        <v>752</v>
      </c>
      <c r="B756" s="240" t="s">
        <v>994</v>
      </c>
      <c r="C756" s="240"/>
      <c r="D756" s="241"/>
      <c r="E756" s="241"/>
      <c r="F756" s="241"/>
      <c r="G756" s="241"/>
      <c r="H756" s="241"/>
      <c r="I756" s="241"/>
      <c r="J756" s="260"/>
      <c r="K756" s="241"/>
      <c r="L756" s="241"/>
      <c r="M756" s="241"/>
      <c r="N756" s="258"/>
      <c r="O756" s="240"/>
      <c r="P756" s="240"/>
      <c r="Q756" s="258"/>
      <c r="R756" s="274">
        <f>SUMIF(Physics!$B$4:$B$1000,$C756,Physics!$C$4:$C$1000)+SUMIF(IITPhysics!$B$4:$B$1000,$C756,IITPhysics!$C$4:$C$1000)+SUMIF(Chem!$B$4:$B$1000,$C756,Chem!$C$4:$C$1000)+SUMIF(IITChem!$B$4:$B$1000,$C756,IITChem!$C$4:$C$1000)+SUMIF(Maths!$B$4:$B$1000,$C756,Maths!$C$4:$C$1000)+SUMIF(IITMaths!$B$4:$B$1000,$C756,IITMaths!$C$4:$C$1000)+SUMIF(Bio!$B$4:$B$1000,$C756,Bio!$C$4:$C$1000)+SUMIF(FourthLecture!$B$4:$B$1000,$C756,FourthLecture!$C$4:$C$1000)+SUMIF(OtherSubjects!$B$4:$B$1000,$C756,OtherSubjects!$C$4:$C$1000)</f>
        <v>0</v>
      </c>
      <c r="S756" s="269">
        <f>SUMIF(Physics!$P$4:$P$1000,$C756,Physics!$Q$4:$Q$1000)+SUMIF(IITPhysics!$P$4:$P$1000,$C756,IITPhysics!$Q$4:$Q$1000)+SUMIF(Chem!$P$4:$P$1000,$C756,Chem!$Q$4:$Q$1000)+SUMIF(IITChem!$P$4:$P$1000,$C756,IITChem!$Q$4:$Q$1000)+SUMIF(Maths!$P$4:$P$1000,$C756,Maths!$Q$4:$Q$1000)+SUMIF(IITMaths!$P$4:$P$1000,$C756,IITMaths!$Q$4:$Q$1000)+SUMIF(Bio!$P$4:$P$1000,$C756,Bio!$Q$4:$Q$1000)+SUMIF(FourthLecture!$P$4:$P$1000,$C756,FourthLecture!$Q$4:$Q$1000)+SUMIF(OtherSubjects!$P$4:$P$1000,$C756,OtherSubjects!$Q$4:$Q$1000)</f>
        <v>0</v>
      </c>
    </row>
    <row r="757" spans="1:19">
      <c r="A757" s="239">
        <v>753</v>
      </c>
      <c r="B757" s="240" t="s">
        <v>995</v>
      </c>
      <c r="C757" s="240"/>
      <c r="D757" s="241"/>
      <c r="E757" s="241"/>
      <c r="F757" s="241"/>
      <c r="G757" s="241"/>
      <c r="H757" s="241"/>
      <c r="I757" s="241"/>
      <c r="J757" s="260"/>
      <c r="K757" s="241"/>
      <c r="L757" s="241"/>
      <c r="M757" s="241"/>
      <c r="N757" s="258"/>
      <c r="O757" s="240"/>
      <c r="P757" s="240"/>
      <c r="Q757" s="258"/>
      <c r="R757" s="274">
        <f>SUMIF(Physics!$B$4:$B$1000,$C757,Physics!$C$4:$C$1000)+SUMIF(IITPhysics!$B$4:$B$1000,$C757,IITPhysics!$C$4:$C$1000)+SUMIF(Chem!$B$4:$B$1000,$C757,Chem!$C$4:$C$1000)+SUMIF(IITChem!$B$4:$B$1000,$C757,IITChem!$C$4:$C$1000)+SUMIF(Maths!$B$4:$B$1000,$C757,Maths!$C$4:$C$1000)+SUMIF(IITMaths!$B$4:$B$1000,$C757,IITMaths!$C$4:$C$1000)+SUMIF(Bio!$B$4:$B$1000,$C757,Bio!$C$4:$C$1000)+SUMIF(FourthLecture!$B$4:$B$1000,$C757,FourthLecture!$C$4:$C$1000)+SUMIF(OtherSubjects!$B$4:$B$1000,$C757,OtherSubjects!$C$4:$C$1000)</f>
        <v>0</v>
      </c>
      <c r="S757" s="269">
        <f>SUMIF(Physics!$P$4:$P$1000,$C757,Physics!$Q$4:$Q$1000)+SUMIF(IITPhysics!$P$4:$P$1000,$C757,IITPhysics!$Q$4:$Q$1000)+SUMIF(Chem!$P$4:$P$1000,$C757,Chem!$Q$4:$Q$1000)+SUMIF(IITChem!$P$4:$P$1000,$C757,IITChem!$Q$4:$Q$1000)+SUMIF(Maths!$P$4:$P$1000,$C757,Maths!$Q$4:$Q$1000)+SUMIF(IITMaths!$P$4:$P$1000,$C757,IITMaths!$Q$4:$Q$1000)+SUMIF(Bio!$P$4:$P$1000,$C757,Bio!$Q$4:$Q$1000)+SUMIF(FourthLecture!$P$4:$P$1000,$C757,FourthLecture!$Q$4:$Q$1000)+SUMIF(OtherSubjects!$P$4:$P$1000,$C757,OtherSubjects!$Q$4:$Q$1000)</f>
        <v>0</v>
      </c>
    </row>
    <row r="758" spans="1:19">
      <c r="A758" s="239">
        <v>754</v>
      </c>
      <c r="B758" s="240" t="s">
        <v>996</v>
      </c>
      <c r="C758" s="240"/>
      <c r="D758" s="241"/>
      <c r="E758" s="241"/>
      <c r="F758" s="241"/>
      <c r="G758" s="241"/>
      <c r="H758" s="241"/>
      <c r="I758" s="241"/>
      <c r="J758" s="260"/>
      <c r="K758" s="241"/>
      <c r="L758" s="241"/>
      <c r="M758" s="241"/>
      <c r="N758" s="258"/>
      <c r="O758" s="240"/>
      <c r="P758" s="240"/>
      <c r="Q758" s="258"/>
      <c r="R758" s="274">
        <f>SUMIF(Physics!$B$4:$B$1000,$C758,Physics!$C$4:$C$1000)+SUMIF(IITPhysics!$B$4:$B$1000,$C758,IITPhysics!$C$4:$C$1000)+SUMIF(Chem!$B$4:$B$1000,$C758,Chem!$C$4:$C$1000)+SUMIF(IITChem!$B$4:$B$1000,$C758,IITChem!$C$4:$C$1000)+SUMIF(Maths!$B$4:$B$1000,$C758,Maths!$C$4:$C$1000)+SUMIF(IITMaths!$B$4:$B$1000,$C758,IITMaths!$C$4:$C$1000)+SUMIF(Bio!$B$4:$B$1000,$C758,Bio!$C$4:$C$1000)+SUMIF(FourthLecture!$B$4:$B$1000,$C758,FourthLecture!$C$4:$C$1000)+SUMIF(OtherSubjects!$B$4:$B$1000,$C758,OtherSubjects!$C$4:$C$1000)</f>
        <v>0</v>
      </c>
      <c r="S758" s="269">
        <f>SUMIF(Physics!$P$4:$P$1000,$C758,Physics!$Q$4:$Q$1000)+SUMIF(IITPhysics!$P$4:$P$1000,$C758,IITPhysics!$Q$4:$Q$1000)+SUMIF(Chem!$P$4:$P$1000,$C758,Chem!$Q$4:$Q$1000)+SUMIF(IITChem!$P$4:$P$1000,$C758,IITChem!$Q$4:$Q$1000)+SUMIF(Maths!$P$4:$P$1000,$C758,Maths!$Q$4:$Q$1000)+SUMIF(IITMaths!$P$4:$P$1000,$C758,IITMaths!$Q$4:$Q$1000)+SUMIF(Bio!$P$4:$P$1000,$C758,Bio!$Q$4:$Q$1000)+SUMIF(FourthLecture!$P$4:$P$1000,$C758,FourthLecture!$Q$4:$Q$1000)+SUMIF(OtherSubjects!$P$4:$P$1000,$C758,OtherSubjects!$Q$4:$Q$1000)</f>
        <v>0</v>
      </c>
    </row>
    <row r="759" spans="1:19">
      <c r="A759" s="239">
        <v>755</v>
      </c>
      <c r="B759" s="240" t="s">
        <v>997</v>
      </c>
      <c r="C759" s="240"/>
      <c r="D759" s="241"/>
      <c r="E759" s="241"/>
      <c r="F759" s="241"/>
      <c r="G759" s="241"/>
      <c r="H759" s="241"/>
      <c r="I759" s="241"/>
      <c r="J759" s="260"/>
      <c r="K759" s="241"/>
      <c r="L759" s="241"/>
      <c r="M759" s="241"/>
      <c r="N759" s="258"/>
      <c r="O759" s="240"/>
      <c r="P759" s="240"/>
      <c r="Q759" s="258"/>
      <c r="R759" s="274">
        <f>SUMIF(Physics!$B$4:$B$1000,$C759,Physics!$C$4:$C$1000)+SUMIF(IITPhysics!$B$4:$B$1000,$C759,IITPhysics!$C$4:$C$1000)+SUMIF(Chem!$B$4:$B$1000,$C759,Chem!$C$4:$C$1000)+SUMIF(IITChem!$B$4:$B$1000,$C759,IITChem!$C$4:$C$1000)+SUMIF(Maths!$B$4:$B$1000,$C759,Maths!$C$4:$C$1000)+SUMIF(IITMaths!$B$4:$B$1000,$C759,IITMaths!$C$4:$C$1000)+SUMIF(Bio!$B$4:$B$1000,$C759,Bio!$C$4:$C$1000)+SUMIF(FourthLecture!$B$4:$B$1000,$C759,FourthLecture!$C$4:$C$1000)+SUMIF(OtherSubjects!$B$4:$B$1000,$C759,OtherSubjects!$C$4:$C$1000)</f>
        <v>0</v>
      </c>
      <c r="S759" s="269">
        <f>SUMIF(Physics!$P$4:$P$1000,$C759,Physics!$Q$4:$Q$1000)+SUMIF(IITPhysics!$P$4:$P$1000,$C759,IITPhysics!$Q$4:$Q$1000)+SUMIF(Chem!$P$4:$P$1000,$C759,Chem!$Q$4:$Q$1000)+SUMIF(IITChem!$P$4:$P$1000,$C759,IITChem!$Q$4:$Q$1000)+SUMIF(Maths!$P$4:$P$1000,$C759,Maths!$Q$4:$Q$1000)+SUMIF(IITMaths!$P$4:$P$1000,$C759,IITMaths!$Q$4:$Q$1000)+SUMIF(Bio!$P$4:$P$1000,$C759,Bio!$Q$4:$Q$1000)+SUMIF(FourthLecture!$P$4:$P$1000,$C759,FourthLecture!$Q$4:$Q$1000)+SUMIF(OtherSubjects!$P$4:$P$1000,$C759,OtherSubjects!$Q$4:$Q$1000)</f>
        <v>0</v>
      </c>
    </row>
    <row r="760" spans="1:19">
      <c r="A760" s="239">
        <v>756</v>
      </c>
      <c r="B760" s="240" t="s">
        <v>998</v>
      </c>
      <c r="C760" s="240"/>
      <c r="D760" s="241"/>
      <c r="E760" s="241"/>
      <c r="F760" s="241"/>
      <c r="G760" s="241"/>
      <c r="H760" s="241"/>
      <c r="I760" s="241"/>
      <c r="J760" s="260"/>
      <c r="K760" s="241"/>
      <c r="L760" s="241"/>
      <c r="M760" s="241"/>
      <c r="N760" s="258"/>
      <c r="O760" s="240"/>
      <c r="P760" s="240"/>
      <c r="Q760" s="258"/>
      <c r="R760" s="274">
        <f>SUMIF(Physics!$B$4:$B$1000,$C760,Physics!$C$4:$C$1000)+SUMIF(IITPhysics!$B$4:$B$1000,$C760,IITPhysics!$C$4:$C$1000)+SUMIF(Chem!$B$4:$B$1000,$C760,Chem!$C$4:$C$1000)+SUMIF(IITChem!$B$4:$B$1000,$C760,IITChem!$C$4:$C$1000)+SUMIF(Maths!$B$4:$B$1000,$C760,Maths!$C$4:$C$1000)+SUMIF(IITMaths!$B$4:$B$1000,$C760,IITMaths!$C$4:$C$1000)+SUMIF(Bio!$B$4:$B$1000,$C760,Bio!$C$4:$C$1000)+SUMIF(FourthLecture!$B$4:$B$1000,$C760,FourthLecture!$C$4:$C$1000)+SUMIF(OtherSubjects!$B$4:$B$1000,$C760,OtherSubjects!$C$4:$C$1000)</f>
        <v>0</v>
      </c>
      <c r="S760" s="269">
        <f>SUMIF(Physics!$P$4:$P$1000,$C760,Physics!$Q$4:$Q$1000)+SUMIF(IITPhysics!$P$4:$P$1000,$C760,IITPhysics!$Q$4:$Q$1000)+SUMIF(Chem!$P$4:$P$1000,$C760,Chem!$Q$4:$Q$1000)+SUMIF(IITChem!$P$4:$P$1000,$C760,IITChem!$Q$4:$Q$1000)+SUMIF(Maths!$P$4:$P$1000,$C760,Maths!$Q$4:$Q$1000)+SUMIF(IITMaths!$P$4:$P$1000,$C760,IITMaths!$Q$4:$Q$1000)+SUMIF(Bio!$P$4:$P$1000,$C760,Bio!$Q$4:$Q$1000)+SUMIF(FourthLecture!$P$4:$P$1000,$C760,FourthLecture!$Q$4:$Q$1000)+SUMIF(OtherSubjects!$P$4:$P$1000,$C760,OtherSubjects!$Q$4:$Q$1000)</f>
        <v>0</v>
      </c>
    </row>
    <row r="761" spans="1:19">
      <c r="A761" s="239">
        <v>757</v>
      </c>
      <c r="B761" s="240" t="s">
        <v>999</v>
      </c>
      <c r="C761" s="240"/>
      <c r="D761" s="241"/>
      <c r="E761" s="241"/>
      <c r="F761" s="241"/>
      <c r="G761" s="241"/>
      <c r="H761" s="241"/>
      <c r="I761" s="241"/>
      <c r="J761" s="260"/>
      <c r="K761" s="241"/>
      <c r="L761" s="241"/>
      <c r="M761" s="241"/>
      <c r="N761" s="258"/>
      <c r="O761" s="240"/>
      <c r="P761" s="240"/>
      <c r="Q761" s="258"/>
      <c r="R761" s="274">
        <f>SUMIF(Physics!$B$4:$B$1000,$C761,Physics!$C$4:$C$1000)+SUMIF(IITPhysics!$B$4:$B$1000,$C761,IITPhysics!$C$4:$C$1000)+SUMIF(Chem!$B$4:$B$1000,$C761,Chem!$C$4:$C$1000)+SUMIF(IITChem!$B$4:$B$1000,$C761,IITChem!$C$4:$C$1000)+SUMIF(Maths!$B$4:$B$1000,$C761,Maths!$C$4:$C$1000)+SUMIF(IITMaths!$B$4:$B$1000,$C761,IITMaths!$C$4:$C$1000)+SUMIF(Bio!$B$4:$B$1000,$C761,Bio!$C$4:$C$1000)+SUMIF(FourthLecture!$B$4:$B$1000,$C761,FourthLecture!$C$4:$C$1000)+SUMIF(OtherSubjects!$B$4:$B$1000,$C761,OtherSubjects!$C$4:$C$1000)</f>
        <v>0</v>
      </c>
      <c r="S761" s="269">
        <f>SUMIF(Physics!$P$4:$P$1000,$C761,Physics!$Q$4:$Q$1000)+SUMIF(IITPhysics!$P$4:$P$1000,$C761,IITPhysics!$Q$4:$Q$1000)+SUMIF(Chem!$P$4:$P$1000,$C761,Chem!$Q$4:$Q$1000)+SUMIF(IITChem!$P$4:$P$1000,$C761,IITChem!$Q$4:$Q$1000)+SUMIF(Maths!$P$4:$P$1000,$C761,Maths!$Q$4:$Q$1000)+SUMIF(IITMaths!$P$4:$P$1000,$C761,IITMaths!$Q$4:$Q$1000)+SUMIF(Bio!$P$4:$P$1000,$C761,Bio!$Q$4:$Q$1000)+SUMIF(FourthLecture!$P$4:$P$1000,$C761,FourthLecture!$Q$4:$Q$1000)+SUMIF(OtherSubjects!$P$4:$P$1000,$C761,OtherSubjects!$Q$4:$Q$1000)</f>
        <v>0</v>
      </c>
    </row>
    <row r="762" spans="1:19">
      <c r="A762" s="239">
        <v>758</v>
      </c>
      <c r="B762" s="240" t="s">
        <v>1000</v>
      </c>
      <c r="C762" s="240"/>
      <c r="D762" s="241"/>
      <c r="E762" s="241"/>
      <c r="F762" s="241"/>
      <c r="G762" s="241"/>
      <c r="H762" s="241"/>
      <c r="I762" s="241"/>
      <c r="J762" s="260"/>
      <c r="K762" s="241"/>
      <c r="L762" s="241"/>
      <c r="M762" s="241"/>
      <c r="N762" s="258"/>
      <c r="O762" s="240"/>
      <c r="P762" s="240"/>
      <c r="Q762" s="258"/>
      <c r="R762" s="274">
        <f>SUMIF(Physics!$B$4:$B$1000,$C762,Physics!$C$4:$C$1000)+SUMIF(IITPhysics!$B$4:$B$1000,$C762,IITPhysics!$C$4:$C$1000)+SUMIF(Chem!$B$4:$B$1000,$C762,Chem!$C$4:$C$1000)+SUMIF(IITChem!$B$4:$B$1000,$C762,IITChem!$C$4:$C$1000)+SUMIF(Maths!$B$4:$B$1000,$C762,Maths!$C$4:$C$1000)+SUMIF(IITMaths!$B$4:$B$1000,$C762,IITMaths!$C$4:$C$1000)+SUMIF(Bio!$B$4:$B$1000,$C762,Bio!$C$4:$C$1000)+SUMIF(FourthLecture!$B$4:$B$1000,$C762,FourthLecture!$C$4:$C$1000)+SUMIF(OtherSubjects!$B$4:$B$1000,$C762,OtherSubjects!$C$4:$C$1000)</f>
        <v>0</v>
      </c>
      <c r="S762" s="269">
        <f>SUMIF(Physics!$P$4:$P$1000,$C762,Physics!$Q$4:$Q$1000)+SUMIF(IITPhysics!$P$4:$P$1000,$C762,IITPhysics!$Q$4:$Q$1000)+SUMIF(Chem!$P$4:$P$1000,$C762,Chem!$Q$4:$Q$1000)+SUMIF(IITChem!$P$4:$P$1000,$C762,IITChem!$Q$4:$Q$1000)+SUMIF(Maths!$P$4:$P$1000,$C762,Maths!$Q$4:$Q$1000)+SUMIF(IITMaths!$P$4:$P$1000,$C762,IITMaths!$Q$4:$Q$1000)+SUMIF(Bio!$P$4:$P$1000,$C762,Bio!$Q$4:$Q$1000)+SUMIF(FourthLecture!$P$4:$P$1000,$C762,FourthLecture!$Q$4:$Q$1000)+SUMIF(OtherSubjects!$P$4:$P$1000,$C762,OtherSubjects!$Q$4:$Q$1000)</f>
        <v>0</v>
      </c>
    </row>
    <row r="763" spans="1:19">
      <c r="A763" s="239">
        <v>759</v>
      </c>
      <c r="B763" s="240" t="s">
        <v>1001</v>
      </c>
      <c r="C763" s="240"/>
      <c r="D763" s="241"/>
      <c r="E763" s="241"/>
      <c r="F763" s="241"/>
      <c r="G763" s="241"/>
      <c r="H763" s="241"/>
      <c r="I763" s="241"/>
      <c r="J763" s="260"/>
      <c r="K763" s="241"/>
      <c r="L763" s="241"/>
      <c r="M763" s="241"/>
      <c r="N763" s="258"/>
      <c r="O763" s="240"/>
      <c r="P763" s="240"/>
      <c r="Q763" s="258"/>
      <c r="R763" s="274">
        <f>SUMIF(Physics!$B$4:$B$1000,$C763,Physics!$C$4:$C$1000)+SUMIF(IITPhysics!$B$4:$B$1000,$C763,IITPhysics!$C$4:$C$1000)+SUMIF(Chem!$B$4:$B$1000,$C763,Chem!$C$4:$C$1000)+SUMIF(IITChem!$B$4:$B$1000,$C763,IITChem!$C$4:$C$1000)+SUMIF(Maths!$B$4:$B$1000,$C763,Maths!$C$4:$C$1000)+SUMIF(IITMaths!$B$4:$B$1000,$C763,IITMaths!$C$4:$C$1000)+SUMIF(Bio!$B$4:$B$1000,$C763,Bio!$C$4:$C$1000)+SUMIF(FourthLecture!$B$4:$B$1000,$C763,FourthLecture!$C$4:$C$1000)+SUMIF(OtherSubjects!$B$4:$B$1000,$C763,OtherSubjects!$C$4:$C$1000)</f>
        <v>0</v>
      </c>
      <c r="S763" s="269">
        <f>SUMIF(Physics!$P$4:$P$1000,$C763,Physics!$Q$4:$Q$1000)+SUMIF(IITPhysics!$P$4:$P$1000,$C763,IITPhysics!$Q$4:$Q$1000)+SUMIF(Chem!$P$4:$P$1000,$C763,Chem!$Q$4:$Q$1000)+SUMIF(IITChem!$P$4:$P$1000,$C763,IITChem!$Q$4:$Q$1000)+SUMIF(Maths!$P$4:$P$1000,$C763,Maths!$Q$4:$Q$1000)+SUMIF(IITMaths!$P$4:$P$1000,$C763,IITMaths!$Q$4:$Q$1000)+SUMIF(Bio!$P$4:$P$1000,$C763,Bio!$Q$4:$Q$1000)+SUMIF(FourthLecture!$P$4:$P$1000,$C763,FourthLecture!$Q$4:$Q$1000)+SUMIF(OtherSubjects!$P$4:$P$1000,$C763,OtherSubjects!$Q$4:$Q$1000)</f>
        <v>0</v>
      </c>
    </row>
    <row r="764" spans="1:19">
      <c r="A764" s="239">
        <v>760</v>
      </c>
      <c r="B764" s="240" t="s">
        <v>1002</v>
      </c>
      <c r="C764" s="240"/>
      <c r="D764" s="241"/>
      <c r="E764" s="241"/>
      <c r="F764" s="241"/>
      <c r="G764" s="241"/>
      <c r="H764" s="241"/>
      <c r="I764" s="241"/>
      <c r="J764" s="260"/>
      <c r="K764" s="241"/>
      <c r="L764" s="241"/>
      <c r="M764" s="241"/>
      <c r="N764" s="258"/>
      <c r="O764" s="240"/>
      <c r="P764" s="240"/>
      <c r="Q764" s="258"/>
      <c r="R764" s="274">
        <f>SUMIF(Physics!$B$4:$B$1000,$C764,Physics!$C$4:$C$1000)+SUMIF(IITPhysics!$B$4:$B$1000,$C764,IITPhysics!$C$4:$C$1000)+SUMIF(Chem!$B$4:$B$1000,$C764,Chem!$C$4:$C$1000)+SUMIF(IITChem!$B$4:$B$1000,$C764,IITChem!$C$4:$C$1000)+SUMIF(Maths!$B$4:$B$1000,$C764,Maths!$C$4:$C$1000)+SUMIF(IITMaths!$B$4:$B$1000,$C764,IITMaths!$C$4:$C$1000)+SUMIF(Bio!$B$4:$B$1000,$C764,Bio!$C$4:$C$1000)+SUMIF(FourthLecture!$B$4:$B$1000,$C764,FourthLecture!$C$4:$C$1000)+SUMIF(OtherSubjects!$B$4:$B$1000,$C764,OtherSubjects!$C$4:$C$1000)</f>
        <v>0</v>
      </c>
      <c r="S764" s="269">
        <f>SUMIF(Physics!$P$4:$P$1000,$C764,Physics!$Q$4:$Q$1000)+SUMIF(IITPhysics!$P$4:$P$1000,$C764,IITPhysics!$Q$4:$Q$1000)+SUMIF(Chem!$P$4:$P$1000,$C764,Chem!$Q$4:$Q$1000)+SUMIF(IITChem!$P$4:$P$1000,$C764,IITChem!$Q$4:$Q$1000)+SUMIF(Maths!$P$4:$P$1000,$C764,Maths!$Q$4:$Q$1000)+SUMIF(IITMaths!$P$4:$P$1000,$C764,IITMaths!$Q$4:$Q$1000)+SUMIF(Bio!$P$4:$P$1000,$C764,Bio!$Q$4:$Q$1000)+SUMIF(FourthLecture!$P$4:$P$1000,$C764,FourthLecture!$Q$4:$Q$1000)+SUMIF(OtherSubjects!$P$4:$P$1000,$C764,OtherSubjects!$Q$4:$Q$1000)</f>
        <v>0</v>
      </c>
    </row>
    <row r="765" spans="1:19">
      <c r="A765" s="239">
        <v>761</v>
      </c>
      <c r="B765" s="240" t="s">
        <v>1003</v>
      </c>
      <c r="C765" s="240"/>
      <c r="D765" s="241"/>
      <c r="E765" s="241"/>
      <c r="F765" s="241"/>
      <c r="G765" s="241"/>
      <c r="H765" s="241"/>
      <c r="I765" s="241"/>
      <c r="J765" s="260"/>
      <c r="K765" s="241"/>
      <c r="L765" s="241"/>
      <c r="M765" s="241"/>
      <c r="N765" s="258"/>
      <c r="O765" s="240"/>
      <c r="P765" s="240"/>
      <c r="Q765" s="258"/>
      <c r="R765" s="274">
        <f>SUMIF(Physics!$B$4:$B$1000,$C765,Physics!$C$4:$C$1000)+SUMIF(IITPhysics!$B$4:$B$1000,$C765,IITPhysics!$C$4:$C$1000)+SUMIF(Chem!$B$4:$B$1000,$C765,Chem!$C$4:$C$1000)+SUMIF(IITChem!$B$4:$B$1000,$C765,IITChem!$C$4:$C$1000)+SUMIF(Maths!$B$4:$B$1000,$C765,Maths!$C$4:$C$1000)+SUMIF(IITMaths!$B$4:$B$1000,$C765,IITMaths!$C$4:$C$1000)+SUMIF(Bio!$B$4:$B$1000,$C765,Bio!$C$4:$C$1000)+SUMIF(FourthLecture!$B$4:$B$1000,$C765,FourthLecture!$C$4:$C$1000)+SUMIF(OtherSubjects!$B$4:$B$1000,$C765,OtherSubjects!$C$4:$C$1000)</f>
        <v>0</v>
      </c>
      <c r="S765" s="269">
        <f>SUMIF(Physics!$P$4:$P$1000,$C765,Physics!$Q$4:$Q$1000)+SUMIF(IITPhysics!$P$4:$P$1000,$C765,IITPhysics!$Q$4:$Q$1000)+SUMIF(Chem!$P$4:$P$1000,$C765,Chem!$Q$4:$Q$1000)+SUMIF(IITChem!$P$4:$P$1000,$C765,IITChem!$Q$4:$Q$1000)+SUMIF(Maths!$P$4:$P$1000,$C765,Maths!$Q$4:$Q$1000)+SUMIF(IITMaths!$P$4:$P$1000,$C765,IITMaths!$Q$4:$Q$1000)+SUMIF(Bio!$P$4:$P$1000,$C765,Bio!$Q$4:$Q$1000)+SUMIF(FourthLecture!$P$4:$P$1000,$C765,FourthLecture!$Q$4:$Q$1000)+SUMIF(OtherSubjects!$P$4:$P$1000,$C765,OtherSubjects!$Q$4:$Q$1000)</f>
        <v>0</v>
      </c>
    </row>
    <row r="766" spans="1:19">
      <c r="A766" s="239">
        <v>762</v>
      </c>
      <c r="B766" s="240" t="s">
        <v>1004</v>
      </c>
      <c r="C766" s="240"/>
      <c r="D766" s="241"/>
      <c r="E766" s="241"/>
      <c r="F766" s="241"/>
      <c r="G766" s="241"/>
      <c r="H766" s="241"/>
      <c r="I766" s="241"/>
      <c r="J766" s="260"/>
      <c r="K766" s="241"/>
      <c r="L766" s="241"/>
      <c r="M766" s="241"/>
      <c r="N766" s="258"/>
      <c r="O766" s="240"/>
      <c r="P766" s="240"/>
      <c r="Q766" s="258"/>
      <c r="R766" s="274">
        <f>SUMIF(Physics!$B$4:$B$1000,$C766,Physics!$C$4:$C$1000)+SUMIF(IITPhysics!$B$4:$B$1000,$C766,IITPhysics!$C$4:$C$1000)+SUMIF(Chem!$B$4:$B$1000,$C766,Chem!$C$4:$C$1000)+SUMIF(IITChem!$B$4:$B$1000,$C766,IITChem!$C$4:$C$1000)+SUMIF(Maths!$B$4:$B$1000,$C766,Maths!$C$4:$C$1000)+SUMIF(IITMaths!$B$4:$B$1000,$C766,IITMaths!$C$4:$C$1000)+SUMIF(Bio!$B$4:$B$1000,$C766,Bio!$C$4:$C$1000)+SUMIF(FourthLecture!$B$4:$B$1000,$C766,FourthLecture!$C$4:$C$1000)+SUMIF(OtherSubjects!$B$4:$B$1000,$C766,OtherSubjects!$C$4:$C$1000)</f>
        <v>0</v>
      </c>
      <c r="S766" s="269">
        <f>SUMIF(Physics!$P$4:$P$1000,$C766,Physics!$Q$4:$Q$1000)+SUMIF(IITPhysics!$P$4:$P$1000,$C766,IITPhysics!$Q$4:$Q$1000)+SUMIF(Chem!$P$4:$P$1000,$C766,Chem!$Q$4:$Q$1000)+SUMIF(IITChem!$P$4:$P$1000,$C766,IITChem!$Q$4:$Q$1000)+SUMIF(Maths!$P$4:$P$1000,$C766,Maths!$Q$4:$Q$1000)+SUMIF(IITMaths!$P$4:$P$1000,$C766,IITMaths!$Q$4:$Q$1000)+SUMIF(Bio!$P$4:$P$1000,$C766,Bio!$Q$4:$Q$1000)+SUMIF(FourthLecture!$P$4:$P$1000,$C766,FourthLecture!$Q$4:$Q$1000)+SUMIF(OtherSubjects!$P$4:$P$1000,$C766,OtherSubjects!$Q$4:$Q$1000)</f>
        <v>0</v>
      </c>
    </row>
    <row r="767" spans="1:19">
      <c r="A767" s="239">
        <v>763</v>
      </c>
      <c r="B767" s="240" t="s">
        <v>1005</v>
      </c>
      <c r="C767" s="240"/>
      <c r="D767" s="241"/>
      <c r="E767" s="241"/>
      <c r="F767" s="241"/>
      <c r="G767" s="241"/>
      <c r="H767" s="241"/>
      <c r="I767" s="241"/>
      <c r="J767" s="260"/>
      <c r="K767" s="241"/>
      <c r="L767" s="241"/>
      <c r="M767" s="241"/>
      <c r="N767" s="258"/>
      <c r="O767" s="240"/>
      <c r="P767" s="240"/>
      <c r="Q767" s="258"/>
      <c r="R767" s="274">
        <f>SUMIF(Physics!$B$4:$B$1000,$C767,Physics!$C$4:$C$1000)+SUMIF(IITPhysics!$B$4:$B$1000,$C767,IITPhysics!$C$4:$C$1000)+SUMIF(Chem!$B$4:$B$1000,$C767,Chem!$C$4:$C$1000)+SUMIF(IITChem!$B$4:$B$1000,$C767,IITChem!$C$4:$C$1000)+SUMIF(Maths!$B$4:$B$1000,$C767,Maths!$C$4:$C$1000)+SUMIF(IITMaths!$B$4:$B$1000,$C767,IITMaths!$C$4:$C$1000)+SUMIF(Bio!$B$4:$B$1000,$C767,Bio!$C$4:$C$1000)+SUMIF(FourthLecture!$B$4:$B$1000,$C767,FourthLecture!$C$4:$C$1000)+SUMIF(OtherSubjects!$B$4:$B$1000,$C767,OtherSubjects!$C$4:$C$1000)</f>
        <v>0</v>
      </c>
      <c r="S767" s="269">
        <f>SUMIF(Physics!$P$4:$P$1000,$C767,Physics!$Q$4:$Q$1000)+SUMIF(IITPhysics!$P$4:$P$1000,$C767,IITPhysics!$Q$4:$Q$1000)+SUMIF(Chem!$P$4:$P$1000,$C767,Chem!$Q$4:$Q$1000)+SUMIF(IITChem!$P$4:$P$1000,$C767,IITChem!$Q$4:$Q$1000)+SUMIF(Maths!$P$4:$P$1000,$C767,Maths!$Q$4:$Q$1000)+SUMIF(IITMaths!$P$4:$P$1000,$C767,IITMaths!$Q$4:$Q$1000)+SUMIF(Bio!$P$4:$P$1000,$C767,Bio!$Q$4:$Q$1000)+SUMIF(FourthLecture!$P$4:$P$1000,$C767,FourthLecture!$Q$4:$Q$1000)+SUMIF(OtherSubjects!$P$4:$P$1000,$C767,OtherSubjects!$Q$4:$Q$1000)</f>
        <v>0</v>
      </c>
    </row>
    <row r="768" spans="1:19">
      <c r="A768" s="239">
        <v>764</v>
      </c>
      <c r="B768" s="240" t="s">
        <v>1006</v>
      </c>
      <c r="C768" s="240"/>
      <c r="D768" s="241"/>
      <c r="E768" s="241"/>
      <c r="F768" s="241"/>
      <c r="G768" s="241"/>
      <c r="H768" s="241"/>
      <c r="I768" s="241"/>
      <c r="J768" s="260"/>
      <c r="K768" s="241"/>
      <c r="L768" s="241"/>
      <c r="M768" s="241"/>
      <c r="N768" s="258"/>
      <c r="O768" s="240"/>
      <c r="P768" s="240"/>
      <c r="Q768" s="258"/>
      <c r="R768" s="274">
        <f>SUMIF(Physics!$B$4:$B$1000,$C768,Physics!$C$4:$C$1000)+SUMIF(IITPhysics!$B$4:$B$1000,$C768,IITPhysics!$C$4:$C$1000)+SUMIF(Chem!$B$4:$B$1000,$C768,Chem!$C$4:$C$1000)+SUMIF(IITChem!$B$4:$B$1000,$C768,IITChem!$C$4:$C$1000)+SUMIF(Maths!$B$4:$B$1000,$C768,Maths!$C$4:$C$1000)+SUMIF(IITMaths!$B$4:$B$1000,$C768,IITMaths!$C$4:$C$1000)+SUMIF(Bio!$B$4:$B$1000,$C768,Bio!$C$4:$C$1000)+SUMIF(FourthLecture!$B$4:$B$1000,$C768,FourthLecture!$C$4:$C$1000)+SUMIF(OtherSubjects!$B$4:$B$1000,$C768,OtherSubjects!$C$4:$C$1000)</f>
        <v>0</v>
      </c>
      <c r="S768" s="269">
        <f>SUMIF(Physics!$P$4:$P$1000,$C768,Physics!$Q$4:$Q$1000)+SUMIF(IITPhysics!$P$4:$P$1000,$C768,IITPhysics!$Q$4:$Q$1000)+SUMIF(Chem!$P$4:$P$1000,$C768,Chem!$Q$4:$Q$1000)+SUMIF(IITChem!$P$4:$P$1000,$C768,IITChem!$Q$4:$Q$1000)+SUMIF(Maths!$P$4:$P$1000,$C768,Maths!$Q$4:$Q$1000)+SUMIF(IITMaths!$P$4:$P$1000,$C768,IITMaths!$Q$4:$Q$1000)+SUMIF(Bio!$P$4:$P$1000,$C768,Bio!$Q$4:$Q$1000)+SUMIF(FourthLecture!$P$4:$P$1000,$C768,FourthLecture!$Q$4:$Q$1000)+SUMIF(OtherSubjects!$P$4:$P$1000,$C768,OtherSubjects!$Q$4:$Q$1000)</f>
        <v>0</v>
      </c>
    </row>
    <row r="769" spans="1:19">
      <c r="A769" s="239">
        <v>765</v>
      </c>
      <c r="B769" s="240" t="s">
        <v>1007</v>
      </c>
      <c r="C769" s="240"/>
      <c r="D769" s="241"/>
      <c r="E769" s="241"/>
      <c r="F769" s="241"/>
      <c r="G769" s="241"/>
      <c r="H769" s="241"/>
      <c r="I769" s="241"/>
      <c r="J769" s="260"/>
      <c r="K769" s="241"/>
      <c r="L769" s="241"/>
      <c r="M769" s="241"/>
      <c r="N769" s="258"/>
      <c r="O769" s="240"/>
      <c r="P769" s="240"/>
      <c r="Q769" s="258"/>
      <c r="R769" s="274">
        <f>SUMIF(Physics!$B$4:$B$1000,$C769,Physics!$C$4:$C$1000)+SUMIF(IITPhysics!$B$4:$B$1000,$C769,IITPhysics!$C$4:$C$1000)+SUMIF(Chem!$B$4:$B$1000,$C769,Chem!$C$4:$C$1000)+SUMIF(IITChem!$B$4:$B$1000,$C769,IITChem!$C$4:$C$1000)+SUMIF(Maths!$B$4:$B$1000,$C769,Maths!$C$4:$C$1000)+SUMIF(IITMaths!$B$4:$B$1000,$C769,IITMaths!$C$4:$C$1000)+SUMIF(Bio!$B$4:$B$1000,$C769,Bio!$C$4:$C$1000)+SUMIF(FourthLecture!$B$4:$B$1000,$C769,FourthLecture!$C$4:$C$1000)+SUMIF(OtherSubjects!$B$4:$B$1000,$C769,OtherSubjects!$C$4:$C$1000)</f>
        <v>0</v>
      </c>
      <c r="S769" s="269">
        <f>SUMIF(Physics!$P$4:$P$1000,$C769,Physics!$Q$4:$Q$1000)+SUMIF(IITPhysics!$P$4:$P$1000,$C769,IITPhysics!$Q$4:$Q$1000)+SUMIF(Chem!$P$4:$P$1000,$C769,Chem!$Q$4:$Q$1000)+SUMIF(IITChem!$P$4:$P$1000,$C769,IITChem!$Q$4:$Q$1000)+SUMIF(Maths!$P$4:$P$1000,$C769,Maths!$Q$4:$Q$1000)+SUMIF(IITMaths!$P$4:$P$1000,$C769,IITMaths!$Q$4:$Q$1000)+SUMIF(Bio!$P$4:$P$1000,$C769,Bio!$Q$4:$Q$1000)+SUMIF(FourthLecture!$P$4:$P$1000,$C769,FourthLecture!$Q$4:$Q$1000)+SUMIF(OtherSubjects!$P$4:$P$1000,$C769,OtherSubjects!$Q$4:$Q$1000)</f>
        <v>0</v>
      </c>
    </row>
    <row r="770" spans="1:19">
      <c r="A770" s="239">
        <v>766</v>
      </c>
      <c r="B770" s="240" t="s">
        <v>1008</v>
      </c>
      <c r="C770" s="240"/>
      <c r="D770" s="241"/>
      <c r="E770" s="241"/>
      <c r="F770" s="241"/>
      <c r="G770" s="241"/>
      <c r="H770" s="241"/>
      <c r="I770" s="241"/>
      <c r="J770" s="260"/>
      <c r="K770" s="241"/>
      <c r="L770" s="241"/>
      <c r="M770" s="241"/>
      <c r="N770" s="258"/>
      <c r="O770" s="240"/>
      <c r="P770" s="240"/>
      <c r="Q770" s="258"/>
      <c r="R770" s="274">
        <f>SUMIF(Physics!$B$4:$B$1000,$C770,Physics!$C$4:$C$1000)+SUMIF(IITPhysics!$B$4:$B$1000,$C770,IITPhysics!$C$4:$C$1000)+SUMIF(Chem!$B$4:$B$1000,$C770,Chem!$C$4:$C$1000)+SUMIF(IITChem!$B$4:$B$1000,$C770,IITChem!$C$4:$C$1000)+SUMIF(Maths!$B$4:$B$1000,$C770,Maths!$C$4:$C$1000)+SUMIF(IITMaths!$B$4:$B$1000,$C770,IITMaths!$C$4:$C$1000)+SUMIF(Bio!$B$4:$B$1000,$C770,Bio!$C$4:$C$1000)+SUMIF(FourthLecture!$B$4:$B$1000,$C770,FourthLecture!$C$4:$C$1000)+SUMIF(OtherSubjects!$B$4:$B$1000,$C770,OtherSubjects!$C$4:$C$1000)</f>
        <v>0</v>
      </c>
      <c r="S770" s="269">
        <f>SUMIF(Physics!$P$4:$P$1000,$C770,Physics!$Q$4:$Q$1000)+SUMIF(IITPhysics!$P$4:$P$1000,$C770,IITPhysics!$Q$4:$Q$1000)+SUMIF(Chem!$P$4:$P$1000,$C770,Chem!$Q$4:$Q$1000)+SUMIF(IITChem!$P$4:$P$1000,$C770,IITChem!$Q$4:$Q$1000)+SUMIF(Maths!$P$4:$P$1000,$C770,Maths!$Q$4:$Q$1000)+SUMIF(IITMaths!$P$4:$P$1000,$C770,IITMaths!$Q$4:$Q$1000)+SUMIF(Bio!$P$4:$P$1000,$C770,Bio!$Q$4:$Q$1000)+SUMIF(FourthLecture!$P$4:$P$1000,$C770,FourthLecture!$Q$4:$Q$1000)+SUMIF(OtherSubjects!$P$4:$P$1000,$C770,OtherSubjects!$Q$4:$Q$1000)</f>
        <v>0</v>
      </c>
    </row>
    <row r="771" spans="1:19">
      <c r="A771" s="239">
        <v>767</v>
      </c>
      <c r="B771" s="240" t="s">
        <v>1009</v>
      </c>
      <c r="C771" s="240"/>
      <c r="D771" s="241"/>
      <c r="E771" s="241"/>
      <c r="F771" s="241"/>
      <c r="G771" s="241"/>
      <c r="H771" s="241"/>
      <c r="I771" s="241"/>
      <c r="J771" s="260"/>
      <c r="K771" s="241"/>
      <c r="L771" s="241"/>
      <c r="M771" s="241"/>
      <c r="N771" s="258"/>
      <c r="O771" s="240"/>
      <c r="P771" s="240"/>
      <c r="Q771" s="258"/>
      <c r="R771" s="274">
        <f>SUMIF(Physics!$B$4:$B$1000,$C771,Physics!$C$4:$C$1000)+SUMIF(IITPhysics!$B$4:$B$1000,$C771,IITPhysics!$C$4:$C$1000)+SUMIF(Chem!$B$4:$B$1000,$C771,Chem!$C$4:$C$1000)+SUMIF(IITChem!$B$4:$B$1000,$C771,IITChem!$C$4:$C$1000)+SUMIF(Maths!$B$4:$B$1000,$C771,Maths!$C$4:$C$1000)+SUMIF(IITMaths!$B$4:$B$1000,$C771,IITMaths!$C$4:$C$1000)+SUMIF(Bio!$B$4:$B$1000,$C771,Bio!$C$4:$C$1000)+SUMIF(FourthLecture!$B$4:$B$1000,$C771,FourthLecture!$C$4:$C$1000)+SUMIF(OtherSubjects!$B$4:$B$1000,$C771,OtherSubjects!$C$4:$C$1000)</f>
        <v>0</v>
      </c>
      <c r="S771" s="269">
        <f>SUMIF(Physics!$P$4:$P$1000,$C771,Physics!$Q$4:$Q$1000)+SUMIF(IITPhysics!$P$4:$P$1000,$C771,IITPhysics!$Q$4:$Q$1000)+SUMIF(Chem!$P$4:$P$1000,$C771,Chem!$Q$4:$Q$1000)+SUMIF(IITChem!$P$4:$P$1000,$C771,IITChem!$Q$4:$Q$1000)+SUMIF(Maths!$P$4:$P$1000,$C771,Maths!$Q$4:$Q$1000)+SUMIF(IITMaths!$P$4:$P$1000,$C771,IITMaths!$Q$4:$Q$1000)+SUMIF(Bio!$P$4:$P$1000,$C771,Bio!$Q$4:$Q$1000)+SUMIF(FourthLecture!$P$4:$P$1000,$C771,FourthLecture!$Q$4:$Q$1000)+SUMIF(OtherSubjects!$P$4:$P$1000,$C771,OtherSubjects!$Q$4:$Q$1000)</f>
        <v>0</v>
      </c>
    </row>
    <row r="772" spans="1:19">
      <c r="A772" s="239">
        <v>768</v>
      </c>
      <c r="B772" s="240" t="s">
        <v>1010</v>
      </c>
      <c r="C772" s="240"/>
      <c r="D772" s="241"/>
      <c r="E772" s="241"/>
      <c r="F772" s="241"/>
      <c r="G772" s="241"/>
      <c r="H772" s="241"/>
      <c r="I772" s="241"/>
      <c r="J772" s="260"/>
      <c r="K772" s="241"/>
      <c r="L772" s="241"/>
      <c r="M772" s="241"/>
      <c r="N772" s="258"/>
      <c r="O772" s="240"/>
      <c r="P772" s="240"/>
      <c r="Q772" s="258"/>
      <c r="R772" s="274">
        <f>SUMIF(Physics!$B$4:$B$1000,$C772,Physics!$C$4:$C$1000)+SUMIF(IITPhysics!$B$4:$B$1000,$C772,IITPhysics!$C$4:$C$1000)+SUMIF(Chem!$B$4:$B$1000,$C772,Chem!$C$4:$C$1000)+SUMIF(IITChem!$B$4:$B$1000,$C772,IITChem!$C$4:$C$1000)+SUMIF(Maths!$B$4:$B$1000,$C772,Maths!$C$4:$C$1000)+SUMIF(IITMaths!$B$4:$B$1000,$C772,IITMaths!$C$4:$C$1000)+SUMIF(Bio!$B$4:$B$1000,$C772,Bio!$C$4:$C$1000)+SUMIF(FourthLecture!$B$4:$B$1000,$C772,FourthLecture!$C$4:$C$1000)+SUMIF(OtherSubjects!$B$4:$B$1000,$C772,OtherSubjects!$C$4:$C$1000)</f>
        <v>0</v>
      </c>
      <c r="S772" s="269">
        <f>SUMIF(Physics!$P$4:$P$1000,$C772,Physics!$Q$4:$Q$1000)+SUMIF(IITPhysics!$P$4:$P$1000,$C772,IITPhysics!$Q$4:$Q$1000)+SUMIF(Chem!$P$4:$P$1000,$C772,Chem!$Q$4:$Q$1000)+SUMIF(IITChem!$P$4:$P$1000,$C772,IITChem!$Q$4:$Q$1000)+SUMIF(Maths!$P$4:$P$1000,$C772,Maths!$Q$4:$Q$1000)+SUMIF(IITMaths!$P$4:$P$1000,$C772,IITMaths!$Q$4:$Q$1000)+SUMIF(Bio!$P$4:$P$1000,$C772,Bio!$Q$4:$Q$1000)+SUMIF(FourthLecture!$P$4:$P$1000,$C772,FourthLecture!$Q$4:$Q$1000)+SUMIF(OtherSubjects!$P$4:$P$1000,$C772,OtherSubjects!$Q$4:$Q$1000)</f>
        <v>0</v>
      </c>
    </row>
    <row r="773" spans="1:19">
      <c r="A773" s="239">
        <v>769</v>
      </c>
      <c r="B773" s="240" t="s">
        <v>1011</v>
      </c>
      <c r="C773" s="240"/>
      <c r="D773" s="241"/>
      <c r="E773" s="241"/>
      <c r="F773" s="241"/>
      <c r="G773" s="241"/>
      <c r="H773" s="241"/>
      <c r="I773" s="241"/>
      <c r="J773" s="260"/>
      <c r="K773" s="241"/>
      <c r="L773" s="241"/>
      <c r="M773" s="241"/>
      <c r="N773" s="258"/>
      <c r="O773" s="240"/>
      <c r="P773" s="240"/>
      <c r="Q773" s="258"/>
      <c r="R773" s="274">
        <f>SUMIF(Physics!$B$4:$B$1000,$C773,Physics!$C$4:$C$1000)+SUMIF(IITPhysics!$B$4:$B$1000,$C773,IITPhysics!$C$4:$C$1000)+SUMIF(Chem!$B$4:$B$1000,$C773,Chem!$C$4:$C$1000)+SUMIF(IITChem!$B$4:$B$1000,$C773,IITChem!$C$4:$C$1000)+SUMIF(Maths!$B$4:$B$1000,$C773,Maths!$C$4:$C$1000)+SUMIF(IITMaths!$B$4:$B$1000,$C773,IITMaths!$C$4:$C$1000)+SUMIF(Bio!$B$4:$B$1000,$C773,Bio!$C$4:$C$1000)+SUMIF(FourthLecture!$B$4:$B$1000,$C773,FourthLecture!$C$4:$C$1000)+SUMIF(OtherSubjects!$B$4:$B$1000,$C773,OtherSubjects!$C$4:$C$1000)</f>
        <v>0</v>
      </c>
      <c r="S773" s="269">
        <f>SUMIF(Physics!$P$4:$P$1000,$C773,Physics!$Q$4:$Q$1000)+SUMIF(IITPhysics!$P$4:$P$1000,$C773,IITPhysics!$Q$4:$Q$1000)+SUMIF(Chem!$P$4:$P$1000,$C773,Chem!$Q$4:$Q$1000)+SUMIF(IITChem!$P$4:$P$1000,$C773,IITChem!$Q$4:$Q$1000)+SUMIF(Maths!$P$4:$P$1000,$C773,Maths!$Q$4:$Q$1000)+SUMIF(IITMaths!$P$4:$P$1000,$C773,IITMaths!$Q$4:$Q$1000)+SUMIF(Bio!$P$4:$P$1000,$C773,Bio!$Q$4:$Q$1000)+SUMIF(FourthLecture!$P$4:$P$1000,$C773,FourthLecture!$Q$4:$Q$1000)+SUMIF(OtherSubjects!$P$4:$P$1000,$C773,OtherSubjects!$Q$4:$Q$1000)</f>
        <v>0</v>
      </c>
    </row>
    <row r="774" spans="1:19">
      <c r="A774" s="239">
        <v>770</v>
      </c>
      <c r="B774" s="240" t="s">
        <v>1012</v>
      </c>
      <c r="C774" s="240"/>
      <c r="D774" s="241"/>
      <c r="E774" s="241"/>
      <c r="F774" s="241"/>
      <c r="G774" s="241"/>
      <c r="H774" s="241"/>
      <c r="I774" s="241"/>
      <c r="J774" s="260"/>
      <c r="K774" s="241"/>
      <c r="L774" s="241"/>
      <c r="M774" s="241"/>
      <c r="N774" s="258"/>
      <c r="O774" s="240"/>
      <c r="P774" s="240"/>
      <c r="Q774" s="258"/>
      <c r="R774" s="274">
        <f>SUMIF(Physics!$B$4:$B$1000,$C774,Physics!$C$4:$C$1000)+SUMIF(IITPhysics!$B$4:$B$1000,$C774,IITPhysics!$C$4:$C$1000)+SUMIF(Chem!$B$4:$B$1000,$C774,Chem!$C$4:$C$1000)+SUMIF(IITChem!$B$4:$B$1000,$C774,IITChem!$C$4:$C$1000)+SUMIF(Maths!$B$4:$B$1000,$C774,Maths!$C$4:$C$1000)+SUMIF(IITMaths!$B$4:$B$1000,$C774,IITMaths!$C$4:$C$1000)+SUMIF(Bio!$B$4:$B$1000,$C774,Bio!$C$4:$C$1000)+SUMIF(FourthLecture!$B$4:$B$1000,$C774,FourthLecture!$C$4:$C$1000)+SUMIF(OtherSubjects!$B$4:$B$1000,$C774,OtherSubjects!$C$4:$C$1000)</f>
        <v>0</v>
      </c>
      <c r="S774" s="269">
        <f>SUMIF(Physics!$P$4:$P$1000,$C774,Physics!$Q$4:$Q$1000)+SUMIF(IITPhysics!$P$4:$P$1000,$C774,IITPhysics!$Q$4:$Q$1000)+SUMIF(Chem!$P$4:$P$1000,$C774,Chem!$Q$4:$Q$1000)+SUMIF(IITChem!$P$4:$P$1000,$C774,IITChem!$Q$4:$Q$1000)+SUMIF(Maths!$P$4:$P$1000,$C774,Maths!$Q$4:$Q$1000)+SUMIF(IITMaths!$P$4:$P$1000,$C774,IITMaths!$Q$4:$Q$1000)+SUMIF(Bio!$P$4:$P$1000,$C774,Bio!$Q$4:$Q$1000)+SUMIF(FourthLecture!$P$4:$P$1000,$C774,FourthLecture!$Q$4:$Q$1000)+SUMIF(OtherSubjects!$P$4:$P$1000,$C774,OtherSubjects!$Q$4:$Q$1000)</f>
        <v>0</v>
      </c>
    </row>
    <row r="775" spans="1:19">
      <c r="A775" s="239">
        <v>771</v>
      </c>
      <c r="B775" s="240" t="s">
        <v>1013</v>
      </c>
      <c r="C775" s="240"/>
      <c r="D775" s="241"/>
      <c r="E775" s="241"/>
      <c r="F775" s="241"/>
      <c r="G775" s="241"/>
      <c r="H775" s="241"/>
      <c r="I775" s="241"/>
      <c r="J775" s="260"/>
      <c r="K775" s="241"/>
      <c r="L775" s="241"/>
      <c r="M775" s="241"/>
      <c r="N775" s="258"/>
      <c r="O775" s="240"/>
      <c r="P775" s="240"/>
      <c r="Q775" s="258"/>
      <c r="R775" s="274">
        <f>SUMIF(Physics!$B$4:$B$1000,$C775,Physics!$C$4:$C$1000)+SUMIF(IITPhysics!$B$4:$B$1000,$C775,IITPhysics!$C$4:$C$1000)+SUMIF(Chem!$B$4:$B$1000,$C775,Chem!$C$4:$C$1000)+SUMIF(IITChem!$B$4:$B$1000,$C775,IITChem!$C$4:$C$1000)+SUMIF(Maths!$B$4:$B$1000,$C775,Maths!$C$4:$C$1000)+SUMIF(IITMaths!$B$4:$B$1000,$C775,IITMaths!$C$4:$C$1000)+SUMIF(Bio!$B$4:$B$1000,$C775,Bio!$C$4:$C$1000)+SUMIF(FourthLecture!$B$4:$B$1000,$C775,FourthLecture!$C$4:$C$1000)+SUMIF(OtherSubjects!$B$4:$B$1000,$C775,OtherSubjects!$C$4:$C$1000)</f>
        <v>0</v>
      </c>
      <c r="S775" s="269">
        <f>SUMIF(Physics!$P$4:$P$1000,$C775,Physics!$Q$4:$Q$1000)+SUMIF(IITPhysics!$P$4:$P$1000,$C775,IITPhysics!$Q$4:$Q$1000)+SUMIF(Chem!$P$4:$P$1000,$C775,Chem!$Q$4:$Q$1000)+SUMIF(IITChem!$P$4:$P$1000,$C775,IITChem!$Q$4:$Q$1000)+SUMIF(Maths!$P$4:$P$1000,$C775,Maths!$Q$4:$Q$1000)+SUMIF(IITMaths!$P$4:$P$1000,$C775,IITMaths!$Q$4:$Q$1000)+SUMIF(Bio!$P$4:$P$1000,$C775,Bio!$Q$4:$Q$1000)+SUMIF(FourthLecture!$P$4:$P$1000,$C775,FourthLecture!$Q$4:$Q$1000)+SUMIF(OtherSubjects!$P$4:$P$1000,$C775,OtherSubjects!$Q$4:$Q$1000)</f>
        <v>0</v>
      </c>
    </row>
    <row r="776" spans="1:19">
      <c r="A776" s="239">
        <v>772</v>
      </c>
      <c r="B776" s="240" t="s">
        <v>1014</v>
      </c>
      <c r="C776" s="240"/>
      <c r="D776" s="241"/>
      <c r="E776" s="241"/>
      <c r="F776" s="241"/>
      <c r="G776" s="241"/>
      <c r="H776" s="241"/>
      <c r="I776" s="241"/>
      <c r="J776" s="260"/>
      <c r="K776" s="241"/>
      <c r="L776" s="241"/>
      <c r="M776" s="241"/>
      <c r="N776" s="258"/>
      <c r="O776" s="240"/>
      <c r="P776" s="240"/>
      <c r="Q776" s="258"/>
      <c r="R776" s="274">
        <f>SUMIF(Physics!$B$4:$B$1000,$C776,Physics!$C$4:$C$1000)+SUMIF(IITPhysics!$B$4:$B$1000,$C776,IITPhysics!$C$4:$C$1000)+SUMIF(Chem!$B$4:$B$1000,$C776,Chem!$C$4:$C$1000)+SUMIF(IITChem!$B$4:$B$1000,$C776,IITChem!$C$4:$C$1000)+SUMIF(Maths!$B$4:$B$1000,$C776,Maths!$C$4:$C$1000)+SUMIF(IITMaths!$B$4:$B$1000,$C776,IITMaths!$C$4:$C$1000)+SUMIF(Bio!$B$4:$B$1000,$C776,Bio!$C$4:$C$1000)+SUMIF(FourthLecture!$B$4:$B$1000,$C776,FourthLecture!$C$4:$C$1000)+SUMIF(OtherSubjects!$B$4:$B$1000,$C776,OtherSubjects!$C$4:$C$1000)</f>
        <v>0</v>
      </c>
      <c r="S776" s="269">
        <f>SUMIF(Physics!$P$4:$P$1000,$C776,Physics!$Q$4:$Q$1000)+SUMIF(IITPhysics!$P$4:$P$1000,$C776,IITPhysics!$Q$4:$Q$1000)+SUMIF(Chem!$P$4:$P$1000,$C776,Chem!$Q$4:$Q$1000)+SUMIF(IITChem!$P$4:$P$1000,$C776,IITChem!$Q$4:$Q$1000)+SUMIF(Maths!$P$4:$P$1000,$C776,Maths!$Q$4:$Q$1000)+SUMIF(IITMaths!$P$4:$P$1000,$C776,IITMaths!$Q$4:$Q$1000)+SUMIF(Bio!$P$4:$P$1000,$C776,Bio!$Q$4:$Q$1000)+SUMIF(FourthLecture!$P$4:$P$1000,$C776,FourthLecture!$Q$4:$Q$1000)+SUMIF(OtherSubjects!$P$4:$P$1000,$C776,OtherSubjects!$Q$4:$Q$1000)</f>
        <v>0</v>
      </c>
    </row>
    <row r="777" spans="1:19">
      <c r="A777" s="239">
        <v>773</v>
      </c>
      <c r="B777" s="240" t="s">
        <v>1015</v>
      </c>
      <c r="C777" s="240"/>
      <c r="D777" s="241"/>
      <c r="E777" s="241"/>
      <c r="F777" s="241"/>
      <c r="G777" s="241"/>
      <c r="H777" s="241"/>
      <c r="I777" s="241"/>
      <c r="J777" s="260"/>
      <c r="K777" s="241"/>
      <c r="L777" s="241"/>
      <c r="M777" s="241"/>
      <c r="N777" s="258"/>
      <c r="O777" s="240"/>
      <c r="P777" s="240"/>
      <c r="Q777" s="258"/>
      <c r="R777" s="274">
        <f>SUMIF(Physics!$B$4:$B$1000,$C777,Physics!$C$4:$C$1000)+SUMIF(IITPhysics!$B$4:$B$1000,$C777,IITPhysics!$C$4:$C$1000)+SUMIF(Chem!$B$4:$B$1000,$C777,Chem!$C$4:$C$1000)+SUMIF(IITChem!$B$4:$B$1000,$C777,IITChem!$C$4:$C$1000)+SUMIF(Maths!$B$4:$B$1000,$C777,Maths!$C$4:$C$1000)+SUMIF(IITMaths!$B$4:$B$1000,$C777,IITMaths!$C$4:$C$1000)+SUMIF(Bio!$B$4:$B$1000,$C777,Bio!$C$4:$C$1000)+SUMIF(FourthLecture!$B$4:$B$1000,$C777,FourthLecture!$C$4:$C$1000)+SUMIF(OtherSubjects!$B$4:$B$1000,$C777,OtherSubjects!$C$4:$C$1000)</f>
        <v>0</v>
      </c>
      <c r="S777" s="269">
        <f>SUMIF(Physics!$P$4:$P$1000,$C777,Physics!$Q$4:$Q$1000)+SUMIF(IITPhysics!$P$4:$P$1000,$C777,IITPhysics!$Q$4:$Q$1000)+SUMIF(Chem!$P$4:$P$1000,$C777,Chem!$Q$4:$Q$1000)+SUMIF(IITChem!$P$4:$P$1000,$C777,IITChem!$Q$4:$Q$1000)+SUMIF(Maths!$P$4:$P$1000,$C777,Maths!$Q$4:$Q$1000)+SUMIF(IITMaths!$P$4:$P$1000,$C777,IITMaths!$Q$4:$Q$1000)+SUMIF(Bio!$P$4:$P$1000,$C777,Bio!$Q$4:$Q$1000)+SUMIF(FourthLecture!$P$4:$P$1000,$C777,FourthLecture!$Q$4:$Q$1000)+SUMIF(OtherSubjects!$P$4:$P$1000,$C777,OtherSubjects!$Q$4:$Q$1000)</f>
        <v>0</v>
      </c>
    </row>
    <row r="778" spans="1:19">
      <c r="A778" s="239">
        <v>774</v>
      </c>
      <c r="B778" s="240" t="s">
        <v>1016</v>
      </c>
      <c r="C778" s="240"/>
      <c r="D778" s="241"/>
      <c r="E778" s="241"/>
      <c r="F778" s="241"/>
      <c r="G778" s="241"/>
      <c r="H778" s="241"/>
      <c r="I778" s="241"/>
      <c r="J778" s="260"/>
      <c r="K778" s="241"/>
      <c r="L778" s="241"/>
      <c r="M778" s="241"/>
      <c r="N778" s="258"/>
      <c r="O778" s="240"/>
      <c r="P778" s="240"/>
      <c r="Q778" s="258"/>
      <c r="R778" s="274">
        <f>SUMIF(Physics!$B$4:$B$1000,$C778,Physics!$C$4:$C$1000)+SUMIF(IITPhysics!$B$4:$B$1000,$C778,IITPhysics!$C$4:$C$1000)+SUMIF(Chem!$B$4:$B$1000,$C778,Chem!$C$4:$C$1000)+SUMIF(IITChem!$B$4:$B$1000,$C778,IITChem!$C$4:$C$1000)+SUMIF(Maths!$B$4:$B$1000,$C778,Maths!$C$4:$C$1000)+SUMIF(IITMaths!$B$4:$B$1000,$C778,IITMaths!$C$4:$C$1000)+SUMIF(Bio!$B$4:$B$1000,$C778,Bio!$C$4:$C$1000)+SUMIF(FourthLecture!$B$4:$B$1000,$C778,FourthLecture!$C$4:$C$1000)+SUMIF(OtherSubjects!$B$4:$B$1000,$C778,OtherSubjects!$C$4:$C$1000)</f>
        <v>0</v>
      </c>
      <c r="S778" s="269">
        <f>SUMIF(Physics!$P$4:$P$1000,$C778,Physics!$Q$4:$Q$1000)+SUMIF(IITPhysics!$P$4:$P$1000,$C778,IITPhysics!$Q$4:$Q$1000)+SUMIF(Chem!$P$4:$P$1000,$C778,Chem!$Q$4:$Q$1000)+SUMIF(IITChem!$P$4:$P$1000,$C778,IITChem!$Q$4:$Q$1000)+SUMIF(Maths!$P$4:$P$1000,$C778,Maths!$Q$4:$Q$1000)+SUMIF(IITMaths!$P$4:$P$1000,$C778,IITMaths!$Q$4:$Q$1000)+SUMIF(Bio!$P$4:$P$1000,$C778,Bio!$Q$4:$Q$1000)+SUMIF(FourthLecture!$P$4:$P$1000,$C778,FourthLecture!$Q$4:$Q$1000)+SUMIF(OtherSubjects!$P$4:$P$1000,$C778,OtherSubjects!$Q$4:$Q$1000)</f>
        <v>0</v>
      </c>
    </row>
    <row r="779" spans="1:19">
      <c r="A779" s="239">
        <v>775</v>
      </c>
      <c r="B779" s="240" t="s">
        <v>1017</v>
      </c>
      <c r="C779" s="240"/>
      <c r="D779" s="241"/>
      <c r="E779" s="241"/>
      <c r="F779" s="241"/>
      <c r="G779" s="241"/>
      <c r="H779" s="241"/>
      <c r="I779" s="241"/>
      <c r="J779" s="260"/>
      <c r="K779" s="241"/>
      <c r="L779" s="241"/>
      <c r="M779" s="241"/>
      <c r="N779" s="258"/>
      <c r="O779" s="240"/>
      <c r="P779" s="240"/>
      <c r="Q779" s="258"/>
      <c r="R779" s="274">
        <f>SUMIF(Physics!$B$4:$B$1000,$C779,Physics!$C$4:$C$1000)+SUMIF(IITPhysics!$B$4:$B$1000,$C779,IITPhysics!$C$4:$C$1000)+SUMIF(Chem!$B$4:$B$1000,$C779,Chem!$C$4:$C$1000)+SUMIF(IITChem!$B$4:$B$1000,$C779,IITChem!$C$4:$C$1000)+SUMIF(Maths!$B$4:$B$1000,$C779,Maths!$C$4:$C$1000)+SUMIF(IITMaths!$B$4:$B$1000,$C779,IITMaths!$C$4:$C$1000)+SUMIF(Bio!$B$4:$B$1000,$C779,Bio!$C$4:$C$1000)+SUMIF(FourthLecture!$B$4:$B$1000,$C779,FourthLecture!$C$4:$C$1000)+SUMIF(OtherSubjects!$B$4:$B$1000,$C779,OtherSubjects!$C$4:$C$1000)</f>
        <v>0</v>
      </c>
      <c r="S779" s="269">
        <f>SUMIF(Physics!$P$4:$P$1000,$C779,Physics!$Q$4:$Q$1000)+SUMIF(IITPhysics!$P$4:$P$1000,$C779,IITPhysics!$Q$4:$Q$1000)+SUMIF(Chem!$P$4:$P$1000,$C779,Chem!$Q$4:$Q$1000)+SUMIF(IITChem!$P$4:$P$1000,$C779,IITChem!$Q$4:$Q$1000)+SUMIF(Maths!$P$4:$P$1000,$C779,Maths!$Q$4:$Q$1000)+SUMIF(IITMaths!$P$4:$P$1000,$C779,IITMaths!$Q$4:$Q$1000)+SUMIF(Bio!$P$4:$P$1000,$C779,Bio!$Q$4:$Q$1000)+SUMIF(FourthLecture!$P$4:$P$1000,$C779,FourthLecture!$Q$4:$Q$1000)+SUMIF(OtherSubjects!$P$4:$P$1000,$C779,OtherSubjects!$Q$4:$Q$1000)</f>
        <v>0</v>
      </c>
    </row>
    <row r="780" spans="1:19">
      <c r="A780" s="239">
        <v>776</v>
      </c>
      <c r="B780" s="240" t="s">
        <v>1018</v>
      </c>
      <c r="C780" s="240"/>
      <c r="D780" s="241"/>
      <c r="E780" s="241"/>
      <c r="F780" s="241"/>
      <c r="G780" s="241"/>
      <c r="H780" s="241"/>
      <c r="I780" s="241"/>
      <c r="J780" s="260"/>
      <c r="K780" s="241"/>
      <c r="L780" s="241"/>
      <c r="M780" s="241"/>
      <c r="N780" s="258"/>
      <c r="O780" s="240"/>
      <c r="P780" s="240"/>
      <c r="Q780" s="258"/>
      <c r="R780" s="274">
        <f>SUMIF(Physics!$B$4:$B$1000,$C780,Physics!$C$4:$C$1000)+SUMIF(IITPhysics!$B$4:$B$1000,$C780,IITPhysics!$C$4:$C$1000)+SUMIF(Chem!$B$4:$B$1000,$C780,Chem!$C$4:$C$1000)+SUMIF(IITChem!$B$4:$B$1000,$C780,IITChem!$C$4:$C$1000)+SUMIF(Maths!$B$4:$B$1000,$C780,Maths!$C$4:$C$1000)+SUMIF(IITMaths!$B$4:$B$1000,$C780,IITMaths!$C$4:$C$1000)+SUMIF(Bio!$B$4:$B$1000,$C780,Bio!$C$4:$C$1000)+SUMIF(FourthLecture!$B$4:$B$1000,$C780,FourthLecture!$C$4:$C$1000)+SUMIF(OtherSubjects!$B$4:$B$1000,$C780,OtherSubjects!$C$4:$C$1000)</f>
        <v>0</v>
      </c>
      <c r="S780" s="269">
        <f>SUMIF(Physics!$P$4:$P$1000,$C780,Physics!$Q$4:$Q$1000)+SUMIF(IITPhysics!$P$4:$P$1000,$C780,IITPhysics!$Q$4:$Q$1000)+SUMIF(Chem!$P$4:$P$1000,$C780,Chem!$Q$4:$Q$1000)+SUMIF(IITChem!$P$4:$P$1000,$C780,IITChem!$Q$4:$Q$1000)+SUMIF(Maths!$P$4:$P$1000,$C780,Maths!$Q$4:$Q$1000)+SUMIF(IITMaths!$P$4:$P$1000,$C780,IITMaths!$Q$4:$Q$1000)+SUMIF(Bio!$P$4:$P$1000,$C780,Bio!$Q$4:$Q$1000)+SUMIF(FourthLecture!$P$4:$P$1000,$C780,FourthLecture!$Q$4:$Q$1000)+SUMIF(OtherSubjects!$P$4:$P$1000,$C780,OtherSubjects!$Q$4:$Q$1000)</f>
        <v>0</v>
      </c>
    </row>
    <row r="781" spans="1:19">
      <c r="A781" s="239">
        <v>777</v>
      </c>
      <c r="B781" s="240" t="s">
        <v>1019</v>
      </c>
      <c r="C781" s="240"/>
      <c r="D781" s="241"/>
      <c r="E781" s="241"/>
      <c r="F781" s="241"/>
      <c r="G781" s="241"/>
      <c r="H781" s="241"/>
      <c r="I781" s="241"/>
      <c r="J781" s="260"/>
      <c r="K781" s="241"/>
      <c r="L781" s="241"/>
      <c r="M781" s="241"/>
      <c r="N781" s="258"/>
      <c r="O781" s="240"/>
      <c r="P781" s="240"/>
      <c r="Q781" s="258"/>
      <c r="R781" s="274">
        <f>SUMIF(Physics!$B$4:$B$1000,$C781,Physics!$C$4:$C$1000)+SUMIF(IITPhysics!$B$4:$B$1000,$C781,IITPhysics!$C$4:$C$1000)+SUMIF(Chem!$B$4:$B$1000,$C781,Chem!$C$4:$C$1000)+SUMIF(IITChem!$B$4:$B$1000,$C781,IITChem!$C$4:$C$1000)+SUMIF(Maths!$B$4:$B$1000,$C781,Maths!$C$4:$C$1000)+SUMIF(IITMaths!$B$4:$B$1000,$C781,IITMaths!$C$4:$C$1000)+SUMIF(Bio!$B$4:$B$1000,$C781,Bio!$C$4:$C$1000)+SUMIF(FourthLecture!$B$4:$B$1000,$C781,FourthLecture!$C$4:$C$1000)+SUMIF(OtherSubjects!$B$4:$B$1000,$C781,OtherSubjects!$C$4:$C$1000)</f>
        <v>0</v>
      </c>
      <c r="S781" s="269">
        <f>SUMIF(Physics!$P$4:$P$1000,$C781,Physics!$Q$4:$Q$1000)+SUMIF(IITPhysics!$P$4:$P$1000,$C781,IITPhysics!$Q$4:$Q$1000)+SUMIF(Chem!$P$4:$P$1000,$C781,Chem!$Q$4:$Q$1000)+SUMIF(IITChem!$P$4:$P$1000,$C781,IITChem!$Q$4:$Q$1000)+SUMIF(Maths!$P$4:$P$1000,$C781,Maths!$Q$4:$Q$1000)+SUMIF(IITMaths!$P$4:$P$1000,$C781,IITMaths!$Q$4:$Q$1000)+SUMIF(Bio!$P$4:$P$1000,$C781,Bio!$Q$4:$Q$1000)+SUMIF(FourthLecture!$P$4:$P$1000,$C781,FourthLecture!$Q$4:$Q$1000)+SUMIF(OtherSubjects!$P$4:$P$1000,$C781,OtherSubjects!$Q$4:$Q$1000)</f>
        <v>0</v>
      </c>
    </row>
    <row r="782" spans="1:19">
      <c r="A782" s="239">
        <v>778</v>
      </c>
      <c r="B782" s="240" t="s">
        <v>1020</v>
      </c>
      <c r="C782" s="240"/>
      <c r="D782" s="241"/>
      <c r="E782" s="241"/>
      <c r="F782" s="241"/>
      <c r="G782" s="241"/>
      <c r="H782" s="241"/>
      <c r="I782" s="241"/>
      <c r="J782" s="260"/>
      <c r="K782" s="241"/>
      <c r="L782" s="241"/>
      <c r="M782" s="241"/>
      <c r="N782" s="258"/>
      <c r="O782" s="240"/>
      <c r="P782" s="240"/>
      <c r="Q782" s="258"/>
      <c r="R782" s="274">
        <f>SUMIF(Physics!$B$4:$B$1000,$C782,Physics!$C$4:$C$1000)+SUMIF(IITPhysics!$B$4:$B$1000,$C782,IITPhysics!$C$4:$C$1000)+SUMIF(Chem!$B$4:$B$1000,$C782,Chem!$C$4:$C$1000)+SUMIF(IITChem!$B$4:$B$1000,$C782,IITChem!$C$4:$C$1000)+SUMIF(Maths!$B$4:$B$1000,$C782,Maths!$C$4:$C$1000)+SUMIF(IITMaths!$B$4:$B$1000,$C782,IITMaths!$C$4:$C$1000)+SUMIF(Bio!$B$4:$B$1000,$C782,Bio!$C$4:$C$1000)+SUMIF(FourthLecture!$B$4:$B$1000,$C782,FourthLecture!$C$4:$C$1000)+SUMIF(OtherSubjects!$B$4:$B$1000,$C782,OtherSubjects!$C$4:$C$1000)</f>
        <v>0</v>
      </c>
      <c r="S782" s="269">
        <f>SUMIF(Physics!$P$4:$P$1000,$C782,Physics!$Q$4:$Q$1000)+SUMIF(IITPhysics!$P$4:$P$1000,$C782,IITPhysics!$Q$4:$Q$1000)+SUMIF(Chem!$P$4:$P$1000,$C782,Chem!$Q$4:$Q$1000)+SUMIF(IITChem!$P$4:$P$1000,$C782,IITChem!$Q$4:$Q$1000)+SUMIF(Maths!$P$4:$P$1000,$C782,Maths!$Q$4:$Q$1000)+SUMIF(IITMaths!$P$4:$P$1000,$C782,IITMaths!$Q$4:$Q$1000)+SUMIF(Bio!$P$4:$P$1000,$C782,Bio!$Q$4:$Q$1000)+SUMIF(FourthLecture!$P$4:$P$1000,$C782,FourthLecture!$Q$4:$Q$1000)+SUMIF(OtherSubjects!$P$4:$P$1000,$C782,OtherSubjects!$Q$4:$Q$1000)</f>
        <v>0</v>
      </c>
    </row>
    <row r="783" spans="1:19">
      <c r="A783" s="239">
        <v>779</v>
      </c>
      <c r="B783" s="240" t="s">
        <v>1021</v>
      </c>
      <c r="C783" s="240"/>
      <c r="D783" s="241"/>
      <c r="E783" s="241"/>
      <c r="F783" s="241"/>
      <c r="G783" s="241"/>
      <c r="H783" s="241"/>
      <c r="I783" s="241"/>
      <c r="J783" s="260"/>
      <c r="K783" s="241"/>
      <c r="L783" s="241"/>
      <c r="M783" s="241"/>
      <c r="N783" s="258"/>
      <c r="O783" s="240"/>
      <c r="P783" s="240"/>
      <c r="Q783" s="258"/>
      <c r="R783" s="274">
        <f>SUMIF(Physics!$B$4:$B$1000,$C783,Physics!$C$4:$C$1000)+SUMIF(IITPhysics!$B$4:$B$1000,$C783,IITPhysics!$C$4:$C$1000)+SUMIF(Chem!$B$4:$B$1000,$C783,Chem!$C$4:$C$1000)+SUMIF(IITChem!$B$4:$B$1000,$C783,IITChem!$C$4:$C$1000)+SUMIF(Maths!$B$4:$B$1000,$C783,Maths!$C$4:$C$1000)+SUMIF(IITMaths!$B$4:$B$1000,$C783,IITMaths!$C$4:$C$1000)+SUMIF(Bio!$B$4:$B$1000,$C783,Bio!$C$4:$C$1000)+SUMIF(FourthLecture!$B$4:$B$1000,$C783,FourthLecture!$C$4:$C$1000)+SUMIF(OtherSubjects!$B$4:$B$1000,$C783,OtherSubjects!$C$4:$C$1000)</f>
        <v>0</v>
      </c>
      <c r="S783" s="269">
        <f>SUMIF(Physics!$P$4:$P$1000,$C783,Physics!$Q$4:$Q$1000)+SUMIF(IITPhysics!$P$4:$P$1000,$C783,IITPhysics!$Q$4:$Q$1000)+SUMIF(Chem!$P$4:$P$1000,$C783,Chem!$Q$4:$Q$1000)+SUMIF(IITChem!$P$4:$P$1000,$C783,IITChem!$Q$4:$Q$1000)+SUMIF(Maths!$P$4:$P$1000,$C783,Maths!$Q$4:$Q$1000)+SUMIF(IITMaths!$P$4:$P$1000,$C783,IITMaths!$Q$4:$Q$1000)+SUMIF(Bio!$P$4:$P$1000,$C783,Bio!$Q$4:$Q$1000)+SUMIF(FourthLecture!$P$4:$P$1000,$C783,FourthLecture!$Q$4:$Q$1000)+SUMIF(OtherSubjects!$P$4:$P$1000,$C783,OtherSubjects!$Q$4:$Q$1000)</f>
        <v>0</v>
      </c>
    </row>
    <row r="784" spans="1:19">
      <c r="A784" s="239">
        <v>780</v>
      </c>
      <c r="B784" s="240" t="s">
        <v>1022</v>
      </c>
      <c r="C784" s="240"/>
      <c r="D784" s="241"/>
      <c r="E784" s="241"/>
      <c r="F784" s="241"/>
      <c r="G784" s="241"/>
      <c r="H784" s="241"/>
      <c r="I784" s="241"/>
      <c r="J784" s="260"/>
      <c r="K784" s="241"/>
      <c r="L784" s="241"/>
      <c r="M784" s="241"/>
      <c r="N784" s="258"/>
      <c r="O784" s="240"/>
      <c r="P784" s="240"/>
      <c r="Q784" s="258"/>
      <c r="R784" s="274">
        <f>SUMIF(Physics!$B$4:$B$1000,$C784,Physics!$C$4:$C$1000)+SUMIF(IITPhysics!$B$4:$B$1000,$C784,IITPhysics!$C$4:$C$1000)+SUMIF(Chem!$B$4:$B$1000,$C784,Chem!$C$4:$C$1000)+SUMIF(IITChem!$B$4:$B$1000,$C784,IITChem!$C$4:$C$1000)+SUMIF(Maths!$B$4:$B$1000,$C784,Maths!$C$4:$C$1000)+SUMIF(IITMaths!$B$4:$B$1000,$C784,IITMaths!$C$4:$C$1000)+SUMIF(Bio!$B$4:$B$1000,$C784,Bio!$C$4:$C$1000)+SUMIF(FourthLecture!$B$4:$B$1000,$C784,FourthLecture!$C$4:$C$1000)+SUMIF(OtherSubjects!$B$4:$B$1000,$C784,OtherSubjects!$C$4:$C$1000)</f>
        <v>0</v>
      </c>
      <c r="S784" s="269">
        <f>SUMIF(Physics!$P$4:$P$1000,$C784,Physics!$Q$4:$Q$1000)+SUMIF(IITPhysics!$P$4:$P$1000,$C784,IITPhysics!$Q$4:$Q$1000)+SUMIF(Chem!$P$4:$P$1000,$C784,Chem!$Q$4:$Q$1000)+SUMIF(IITChem!$P$4:$P$1000,$C784,IITChem!$Q$4:$Q$1000)+SUMIF(Maths!$P$4:$P$1000,$C784,Maths!$Q$4:$Q$1000)+SUMIF(IITMaths!$P$4:$P$1000,$C784,IITMaths!$Q$4:$Q$1000)+SUMIF(Bio!$P$4:$P$1000,$C784,Bio!$Q$4:$Q$1000)+SUMIF(FourthLecture!$P$4:$P$1000,$C784,FourthLecture!$Q$4:$Q$1000)+SUMIF(OtherSubjects!$P$4:$P$1000,$C784,OtherSubjects!$Q$4:$Q$1000)</f>
        <v>0</v>
      </c>
    </row>
    <row r="785" spans="1:19">
      <c r="A785" s="239">
        <v>781</v>
      </c>
      <c r="B785" s="240" t="s">
        <v>1023</v>
      </c>
      <c r="C785" s="240"/>
      <c r="D785" s="241"/>
      <c r="E785" s="241"/>
      <c r="F785" s="241"/>
      <c r="G785" s="241"/>
      <c r="H785" s="241"/>
      <c r="I785" s="241"/>
      <c r="J785" s="260"/>
      <c r="K785" s="241"/>
      <c r="L785" s="241"/>
      <c r="M785" s="241"/>
      <c r="N785" s="258"/>
      <c r="O785" s="240"/>
      <c r="P785" s="240"/>
      <c r="Q785" s="258"/>
      <c r="R785" s="274">
        <f>SUMIF(Physics!$B$4:$B$1000,$C785,Physics!$C$4:$C$1000)+SUMIF(IITPhysics!$B$4:$B$1000,$C785,IITPhysics!$C$4:$C$1000)+SUMIF(Chem!$B$4:$B$1000,$C785,Chem!$C$4:$C$1000)+SUMIF(IITChem!$B$4:$B$1000,$C785,IITChem!$C$4:$C$1000)+SUMIF(Maths!$B$4:$B$1000,$C785,Maths!$C$4:$C$1000)+SUMIF(IITMaths!$B$4:$B$1000,$C785,IITMaths!$C$4:$C$1000)+SUMIF(Bio!$B$4:$B$1000,$C785,Bio!$C$4:$C$1000)+SUMIF(FourthLecture!$B$4:$B$1000,$C785,FourthLecture!$C$4:$C$1000)+SUMIF(OtherSubjects!$B$4:$B$1000,$C785,OtherSubjects!$C$4:$C$1000)</f>
        <v>0</v>
      </c>
      <c r="S785" s="269">
        <f>SUMIF(Physics!$P$4:$P$1000,$C785,Physics!$Q$4:$Q$1000)+SUMIF(IITPhysics!$P$4:$P$1000,$C785,IITPhysics!$Q$4:$Q$1000)+SUMIF(Chem!$P$4:$P$1000,$C785,Chem!$Q$4:$Q$1000)+SUMIF(IITChem!$P$4:$P$1000,$C785,IITChem!$Q$4:$Q$1000)+SUMIF(Maths!$P$4:$P$1000,$C785,Maths!$Q$4:$Q$1000)+SUMIF(IITMaths!$P$4:$P$1000,$C785,IITMaths!$Q$4:$Q$1000)+SUMIF(Bio!$P$4:$P$1000,$C785,Bio!$Q$4:$Q$1000)+SUMIF(FourthLecture!$P$4:$P$1000,$C785,FourthLecture!$Q$4:$Q$1000)+SUMIF(OtherSubjects!$P$4:$P$1000,$C785,OtherSubjects!$Q$4:$Q$1000)</f>
        <v>0</v>
      </c>
    </row>
    <row r="786" spans="1:19">
      <c r="A786" s="239">
        <v>782</v>
      </c>
      <c r="B786" s="240" t="s">
        <v>1024</v>
      </c>
      <c r="C786" s="240"/>
      <c r="D786" s="241"/>
      <c r="E786" s="241"/>
      <c r="F786" s="241"/>
      <c r="G786" s="241"/>
      <c r="H786" s="241"/>
      <c r="I786" s="241"/>
      <c r="J786" s="260"/>
      <c r="K786" s="241"/>
      <c r="L786" s="241"/>
      <c r="M786" s="241"/>
      <c r="N786" s="258"/>
      <c r="O786" s="240"/>
      <c r="P786" s="240"/>
      <c r="Q786" s="258"/>
      <c r="R786" s="274">
        <f>SUMIF(Physics!$B$4:$B$1000,$C786,Physics!$C$4:$C$1000)+SUMIF(IITPhysics!$B$4:$B$1000,$C786,IITPhysics!$C$4:$C$1000)+SUMIF(Chem!$B$4:$B$1000,$C786,Chem!$C$4:$C$1000)+SUMIF(IITChem!$B$4:$B$1000,$C786,IITChem!$C$4:$C$1000)+SUMIF(Maths!$B$4:$B$1000,$C786,Maths!$C$4:$C$1000)+SUMIF(IITMaths!$B$4:$B$1000,$C786,IITMaths!$C$4:$C$1000)+SUMIF(Bio!$B$4:$B$1000,$C786,Bio!$C$4:$C$1000)+SUMIF(FourthLecture!$B$4:$B$1000,$C786,FourthLecture!$C$4:$C$1000)+SUMIF(OtherSubjects!$B$4:$B$1000,$C786,OtherSubjects!$C$4:$C$1000)</f>
        <v>0</v>
      </c>
      <c r="S786" s="269">
        <f>SUMIF(Physics!$P$4:$P$1000,$C786,Physics!$Q$4:$Q$1000)+SUMIF(IITPhysics!$P$4:$P$1000,$C786,IITPhysics!$Q$4:$Q$1000)+SUMIF(Chem!$P$4:$P$1000,$C786,Chem!$Q$4:$Q$1000)+SUMIF(IITChem!$P$4:$P$1000,$C786,IITChem!$Q$4:$Q$1000)+SUMIF(Maths!$P$4:$P$1000,$C786,Maths!$Q$4:$Q$1000)+SUMIF(IITMaths!$P$4:$P$1000,$C786,IITMaths!$Q$4:$Q$1000)+SUMIF(Bio!$P$4:$P$1000,$C786,Bio!$Q$4:$Q$1000)+SUMIF(FourthLecture!$P$4:$P$1000,$C786,FourthLecture!$Q$4:$Q$1000)+SUMIF(OtherSubjects!$P$4:$P$1000,$C786,OtherSubjects!$Q$4:$Q$1000)</f>
        <v>0</v>
      </c>
    </row>
    <row r="787" spans="1:19">
      <c r="A787" s="239">
        <v>783</v>
      </c>
      <c r="B787" s="240" t="s">
        <v>1025</v>
      </c>
      <c r="C787" s="240"/>
      <c r="D787" s="241"/>
      <c r="E787" s="241"/>
      <c r="F787" s="241"/>
      <c r="G787" s="241"/>
      <c r="H787" s="241"/>
      <c r="I787" s="241"/>
      <c r="J787" s="260"/>
      <c r="K787" s="241"/>
      <c r="L787" s="241"/>
      <c r="M787" s="241"/>
      <c r="N787" s="258"/>
      <c r="O787" s="240"/>
      <c r="P787" s="240"/>
      <c r="Q787" s="258"/>
      <c r="R787" s="274">
        <f>SUMIF(Physics!$B$4:$B$1000,$C787,Physics!$C$4:$C$1000)+SUMIF(IITPhysics!$B$4:$B$1000,$C787,IITPhysics!$C$4:$C$1000)+SUMIF(Chem!$B$4:$B$1000,$C787,Chem!$C$4:$C$1000)+SUMIF(IITChem!$B$4:$B$1000,$C787,IITChem!$C$4:$C$1000)+SUMIF(Maths!$B$4:$B$1000,$C787,Maths!$C$4:$C$1000)+SUMIF(IITMaths!$B$4:$B$1000,$C787,IITMaths!$C$4:$C$1000)+SUMIF(Bio!$B$4:$B$1000,$C787,Bio!$C$4:$C$1000)+SUMIF(FourthLecture!$B$4:$B$1000,$C787,FourthLecture!$C$4:$C$1000)+SUMIF(OtherSubjects!$B$4:$B$1000,$C787,OtherSubjects!$C$4:$C$1000)</f>
        <v>0</v>
      </c>
      <c r="S787" s="269">
        <f>SUMIF(Physics!$P$4:$P$1000,$C787,Physics!$Q$4:$Q$1000)+SUMIF(IITPhysics!$P$4:$P$1000,$C787,IITPhysics!$Q$4:$Q$1000)+SUMIF(Chem!$P$4:$P$1000,$C787,Chem!$Q$4:$Q$1000)+SUMIF(IITChem!$P$4:$P$1000,$C787,IITChem!$Q$4:$Q$1000)+SUMIF(Maths!$P$4:$P$1000,$C787,Maths!$Q$4:$Q$1000)+SUMIF(IITMaths!$P$4:$P$1000,$C787,IITMaths!$Q$4:$Q$1000)+SUMIF(Bio!$P$4:$P$1000,$C787,Bio!$Q$4:$Q$1000)+SUMIF(FourthLecture!$P$4:$P$1000,$C787,FourthLecture!$Q$4:$Q$1000)+SUMIF(OtherSubjects!$P$4:$P$1000,$C787,OtherSubjects!$Q$4:$Q$1000)</f>
        <v>0</v>
      </c>
    </row>
    <row r="788" spans="1:19">
      <c r="A788" s="239">
        <v>784</v>
      </c>
      <c r="B788" s="240" t="s">
        <v>1026</v>
      </c>
      <c r="C788" s="240"/>
      <c r="D788" s="241"/>
      <c r="E788" s="241"/>
      <c r="F788" s="241"/>
      <c r="G788" s="241"/>
      <c r="H788" s="241"/>
      <c r="I788" s="241"/>
      <c r="J788" s="260"/>
      <c r="K788" s="241"/>
      <c r="L788" s="241"/>
      <c r="M788" s="241"/>
      <c r="N788" s="258"/>
      <c r="O788" s="240"/>
      <c r="P788" s="240"/>
      <c r="Q788" s="258"/>
      <c r="R788" s="274">
        <f>SUMIF(Physics!$B$4:$B$1000,$C788,Physics!$C$4:$C$1000)+SUMIF(IITPhysics!$B$4:$B$1000,$C788,IITPhysics!$C$4:$C$1000)+SUMIF(Chem!$B$4:$B$1000,$C788,Chem!$C$4:$C$1000)+SUMIF(IITChem!$B$4:$B$1000,$C788,IITChem!$C$4:$C$1000)+SUMIF(Maths!$B$4:$B$1000,$C788,Maths!$C$4:$C$1000)+SUMIF(IITMaths!$B$4:$B$1000,$C788,IITMaths!$C$4:$C$1000)+SUMIF(Bio!$B$4:$B$1000,$C788,Bio!$C$4:$C$1000)+SUMIF(FourthLecture!$B$4:$B$1000,$C788,FourthLecture!$C$4:$C$1000)+SUMIF(OtherSubjects!$B$4:$B$1000,$C788,OtherSubjects!$C$4:$C$1000)</f>
        <v>0</v>
      </c>
      <c r="S788" s="269">
        <f>SUMIF(Physics!$P$4:$P$1000,$C788,Physics!$Q$4:$Q$1000)+SUMIF(IITPhysics!$P$4:$P$1000,$C788,IITPhysics!$Q$4:$Q$1000)+SUMIF(Chem!$P$4:$P$1000,$C788,Chem!$Q$4:$Q$1000)+SUMIF(IITChem!$P$4:$P$1000,$C788,IITChem!$Q$4:$Q$1000)+SUMIF(Maths!$P$4:$P$1000,$C788,Maths!$Q$4:$Q$1000)+SUMIF(IITMaths!$P$4:$P$1000,$C788,IITMaths!$Q$4:$Q$1000)+SUMIF(Bio!$P$4:$P$1000,$C788,Bio!$Q$4:$Q$1000)+SUMIF(FourthLecture!$P$4:$P$1000,$C788,FourthLecture!$Q$4:$Q$1000)+SUMIF(OtherSubjects!$P$4:$P$1000,$C788,OtherSubjects!$Q$4:$Q$1000)</f>
        <v>0</v>
      </c>
    </row>
    <row r="789" spans="1:19">
      <c r="A789" s="239">
        <v>785</v>
      </c>
      <c r="B789" s="240" t="s">
        <v>1027</v>
      </c>
      <c r="C789" s="240"/>
      <c r="D789" s="241"/>
      <c r="E789" s="241"/>
      <c r="F789" s="241"/>
      <c r="G789" s="241"/>
      <c r="H789" s="241"/>
      <c r="I789" s="241"/>
      <c r="J789" s="260"/>
      <c r="K789" s="241"/>
      <c r="L789" s="241"/>
      <c r="M789" s="241"/>
      <c r="N789" s="258"/>
      <c r="O789" s="240"/>
      <c r="P789" s="240"/>
      <c r="Q789" s="258"/>
      <c r="R789" s="274">
        <f>SUMIF(Physics!$B$4:$B$1000,$C789,Physics!$C$4:$C$1000)+SUMIF(IITPhysics!$B$4:$B$1000,$C789,IITPhysics!$C$4:$C$1000)+SUMIF(Chem!$B$4:$B$1000,$C789,Chem!$C$4:$C$1000)+SUMIF(IITChem!$B$4:$B$1000,$C789,IITChem!$C$4:$C$1000)+SUMIF(Maths!$B$4:$B$1000,$C789,Maths!$C$4:$C$1000)+SUMIF(IITMaths!$B$4:$B$1000,$C789,IITMaths!$C$4:$C$1000)+SUMIF(Bio!$B$4:$B$1000,$C789,Bio!$C$4:$C$1000)+SUMIF(FourthLecture!$B$4:$B$1000,$C789,FourthLecture!$C$4:$C$1000)+SUMIF(OtherSubjects!$B$4:$B$1000,$C789,OtherSubjects!$C$4:$C$1000)</f>
        <v>0</v>
      </c>
      <c r="S789" s="269">
        <f>SUMIF(Physics!$P$4:$P$1000,$C789,Physics!$Q$4:$Q$1000)+SUMIF(IITPhysics!$P$4:$P$1000,$C789,IITPhysics!$Q$4:$Q$1000)+SUMIF(Chem!$P$4:$P$1000,$C789,Chem!$Q$4:$Q$1000)+SUMIF(IITChem!$P$4:$P$1000,$C789,IITChem!$Q$4:$Q$1000)+SUMIF(Maths!$P$4:$P$1000,$C789,Maths!$Q$4:$Q$1000)+SUMIF(IITMaths!$P$4:$P$1000,$C789,IITMaths!$Q$4:$Q$1000)+SUMIF(Bio!$P$4:$P$1000,$C789,Bio!$Q$4:$Q$1000)+SUMIF(FourthLecture!$P$4:$P$1000,$C789,FourthLecture!$Q$4:$Q$1000)+SUMIF(OtherSubjects!$P$4:$P$1000,$C789,OtherSubjects!$Q$4:$Q$1000)</f>
        <v>0</v>
      </c>
    </row>
    <row r="790" spans="1:19">
      <c r="A790" s="239">
        <v>786</v>
      </c>
      <c r="B790" s="240" t="s">
        <v>1028</v>
      </c>
      <c r="C790" s="240"/>
      <c r="D790" s="241"/>
      <c r="E790" s="241"/>
      <c r="F790" s="241"/>
      <c r="G790" s="241"/>
      <c r="H790" s="241"/>
      <c r="I790" s="241"/>
      <c r="J790" s="260"/>
      <c r="K790" s="241"/>
      <c r="L790" s="241"/>
      <c r="M790" s="241"/>
      <c r="N790" s="258"/>
      <c r="O790" s="240"/>
      <c r="P790" s="240"/>
      <c r="Q790" s="258"/>
      <c r="R790" s="274">
        <f>SUMIF(Physics!$B$4:$B$1000,$C790,Physics!$C$4:$C$1000)+SUMIF(IITPhysics!$B$4:$B$1000,$C790,IITPhysics!$C$4:$C$1000)+SUMIF(Chem!$B$4:$B$1000,$C790,Chem!$C$4:$C$1000)+SUMIF(IITChem!$B$4:$B$1000,$C790,IITChem!$C$4:$C$1000)+SUMIF(Maths!$B$4:$B$1000,$C790,Maths!$C$4:$C$1000)+SUMIF(IITMaths!$B$4:$B$1000,$C790,IITMaths!$C$4:$C$1000)+SUMIF(Bio!$B$4:$B$1000,$C790,Bio!$C$4:$C$1000)+SUMIF(FourthLecture!$B$4:$B$1000,$C790,FourthLecture!$C$4:$C$1000)+SUMIF(OtherSubjects!$B$4:$B$1000,$C790,OtherSubjects!$C$4:$C$1000)</f>
        <v>0</v>
      </c>
      <c r="S790" s="269">
        <f>SUMIF(Physics!$P$4:$P$1000,$C790,Physics!$Q$4:$Q$1000)+SUMIF(IITPhysics!$P$4:$P$1000,$C790,IITPhysics!$Q$4:$Q$1000)+SUMIF(Chem!$P$4:$P$1000,$C790,Chem!$Q$4:$Q$1000)+SUMIF(IITChem!$P$4:$P$1000,$C790,IITChem!$Q$4:$Q$1000)+SUMIF(Maths!$P$4:$P$1000,$C790,Maths!$Q$4:$Q$1000)+SUMIF(IITMaths!$P$4:$P$1000,$C790,IITMaths!$Q$4:$Q$1000)+SUMIF(Bio!$P$4:$P$1000,$C790,Bio!$Q$4:$Q$1000)+SUMIF(FourthLecture!$P$4:$P$1000,$C790,FourthLecture!$Q$4:$Q$1000)+SUMIF(OtherSubjects!$P$4:$P$1000,$C790,OtherSubjects!$Q$4:$Q$1000)</f>
        <v>0</v>
      </c>
    </row>
    <row r="791" spans="1:19">
      <c r="A791" s="239">
        <v>787</v>
      </c>
      <c r="B791" s="240" t="s">
        <v>1029</v>
      </c>
      <c r="C791" s="240"/>
      <c r="D791" s="241"/>
      <c r="E791" s="241"/>
      <c r="F791" s="241"/>
      <c r="G791" s="241"/>
      <c r="H791" s="241"/>
      <c r="I791" s="241"/>
      <c r="J791" s="260"/>
      <c r="K791" s="241"/>
      <c r="L791" s="241"/>
      <c r="M791" s="241"/>
      <c r="N791" s="258"/>
      <c r="O791" s="240"/>
      <c r="P791" s="240"/>
      <c r="Q791" s="258"/>
      <c r="R791" s="274">
        <f>SUMIF(Physics!$B$4:$B$1000,$C791,Physics!$C$4:$C$1000)+SUMIF(IITPhysics!$B$4:$B$1000,$C791,IITPhysics!$C$4:$C$1000)+SUMIF(Chem!$B$4:$B$1000,$C791,Chem!$C$4:$C$1000)+SUMIF(IITChem!$B$4:$B$1000,$C791,IITChem!$C$4:$C$1000)+SUMIF(Maths!$B$4:$B$1000,$C791,Maths!$C$4:$C$1000)+SUMIF(IITMaths!$B$4:$B$1000,$C791,IITMaths!$C$4:$C$1000)+SUMIF(Bio!$B$4:$B$1000,$C791,Bio!$C$4:$C$1000)+SUMIF(FourthLecture!$B$4:$B$1000,$C791,FourthLecture!$C$4:$C$1000)+SUMIF(OtherSubjects!$B$4:$B$1000,$C791,OtherSubjects!$C$4:$C$1000)</f>
        <v>0</v>
      </c>
      <c r="S791" s="269">
        <f>SUMIF(Physics!$P$4:$P$1000,$C791,Physics!$Q$4:$Q$1000)+SUMIF(IITPhysics!$P$4:$P$1000,$C791,IITPhysics!$Q$4:$Q$1000)+SUMIF(Chem!$P$4:$P$1000,$C791,Chem!$Q$4:$Q$1000)+SUMIF(IITChem!$P$4:$P$1000,$C791,IITChem!$Q$4:$Q$1000)+SUMIF(Maths!$P$4:$P$1000,$C791,Maths!$Q$4:$Q$1000)+SUMIF(IITMaths!$P$4:$P$1000,$C791,IITMaths!$Q$4:$Q$1000)+SUMIF(Bio!$P$4:$P$1000,$C791,Bio!$Q$4:$Q$1000)+SUMIF(FourthLecture!$P$4:$P$1000,$C791,FourthLecture!$Q$4:$Q$1000)+SUMIF(OtherSubjects!$P$4:$P$1000,$C791,OtherSubjects!$Q$4:$Q$1000)</f>
        <v>0</v>
      </c>
    </row>
    <row r="792" spans="1:19">
      <c r="A792" s="239">
        <v>788</v>
      </c>
      <c r="B792" s="240" t="s">
        <v>1030</v>
      </c>
      <c r="C792" s="240"/>
      <c r="D792" s="241"/>
      <c r="E792" s="241"/>
      <c r="F792" s="241"/>
      <c r="G792" s="241"/>
      <c r="H792" s="241"/>
      <c r="I792" s="241"/>
      <c r="J792" s="260"/>
      <c r="K792" s="241"/>
      <c r="L792" s="241"/>
      <c r="M792" s="241"/>
      <c r="N792" s="258"/>
      <c r="O792" s="240"/>
      <c r="P792" s="240"/>
      <c r="Q792" s="258"/>
      <c r="R792" s="274">
        <f>SUMIF(Physics!$B$4:$B$1000,$C792,Physics!$C$4:$C$1000)+SUMIF(IITPhysics!$B$4:$B$1000,$C792,IITPhysics!$C$4:$C$1000)+SUMIF(Chem!$B$4:$B$1000,$C792,Chem!$C$4:$C$1000)+SUMIF(IITChem!$B$4:$B$1000,$C792,IITChem!$C$4:$C$1000)+SUMIF(Maths!$B$4:$B$1000,$C792,Maths!$C$4:$C$1000)+SUMIF(IITMaths!$B$4:$B$1000,$C792,IITMaths!$C$4:$C$1000)+SUMIF(Bio!$B$4:$B$1000,$C792,Bio!$C$4:$C$1000)+SUMIF(FourthLecture!$B$4:$B$1000,$C792,FourthLecture!$C$4:$C$1000)+SUMIF(OtherSubjects!$B$4:$B$1000,$C792,OtherSubjects!$C$4:$C$1000)</f>
        <v>0</v>
      </c>
      <c r="S792" s="269">
        <f>SUMIF(Physics!$P$4:$P$1000,$C792,Physics!$Q$4:$Q$1000)+SUMIF(IITPhysics!$P$4:$P$1000,$C792,IITPhysics!$Q$4:$Q$1000)+SUMIF(Chem!$P$4:$P$1000,$C792,Chem!$Q$4:$Q$1000)+SUMIF(IITChem!$P$4:$P$1000,$C792,IITChem!$Q$4:$Q$1000)+SUMIF(Maths!$P$4:$P$1000,$C792,Maths!$Q$4:$Q$1000)+SUMIF(IITMaths!$P$4:$P$1000,$C792,IITMaths!$Q$4:$Q$1000)+SUMIF(Bio!$P$4:$P$1000,$C792,Bio!$Q$4:$Q$1000)+SUMIF(FourthLecture!$P$4:$P$1000,$C792,FourthLecture!$Q$4:$Q$1000)+SUMIF(OtherSubjects!$P$4:$P$1000,$C792,OtherSubjects!$Q$4:$Q$1000)</f>
        <v>0</v>
      </c>
    </row>
    <row r="793" spans="1:19">
      <c r="A793" s="239">
        <v>789</v>
      </c>
      <c r="B793" s="240" t="s">
        <v>1031</v>
      </c>
      <c r="C793" s="240"/>
      <c r="D793" s="241"/>
      <c r="E793" s="241"/>
      <c r="F793" s="241"/>
      <c r="G793" s="241"/>
      <c r="H793" s="241"/>
      <c r="I793" s="241"/>
      <c r="J793" s="260"/>
      <c r="K793" s="241"/>
      <c r="L793" s="241"/>
      <c r="M793" s="241"/>
      <c r="N793" s="258"/>
      <c r="O793" s="240"/>
      <c r="P793" s="240"/>
      <c r="Q793" s="258"/>
      <c r="R793" s="274">
        <f>SUMIF(Physics!$B$4:$B$1000,$C793,Physics!$C$4:$C$1000)+SUMIF(IITPhysics!$B$4:$B$1000,$C793,IITPhysics!$C$4:$C$1000)+SUMIF(Chem!$B$4:$B$1000,$C793,Chem!$C$4:$C$1000)+SUMIF(IITChem!$B$4:$B$1000,$C793,IITChem!$C$4:$C$1000)+SUMIF(Maths!$B$4:$B$1000,$C793,Maths!$C$4:$C$1000)+SUMIF(IITMaths!$B$4:$B$1000,$C793,IITMaths!$C$4:$C$1000)+SUMIF(Bio!$B$4:$B$1000,$C793,Bio!$C$4:$C$1000)+SUMIF(FourthLecture!$B$4:$B$1000,$C793,FourthLecture!$C$4:$C$1000)+SUMIF(OtherSubjects!$B$4:$B$1000,$C793,OtherSubjects!$C$4:$C$1000)</f>
        <v>0</v>
      </c>
      <c r="S793" s="269">
        <f>SUMIF(Physics!$P$4:$P$1000,$C793,Physics!$Q$4:$Q$1000)+SUMIF(IITPhysics!$P$4:$P$1000,$C793,IITPhysics!$Q$4:$Q$1000)+SUMIF(Chem!$P$4:$P$1000,$C793,Chem!$Q$4:$Q$1000)+SUMIF(IITChem!$P$4:$P$1000,$C793,IITChem!$Q$4:$Q$1000)+SUMIF(Maths!$P$4:$P$1000,$C793,Maths!$Q$4:$Q$1000)+SUMIF(IITMaths!$P$4:$P$1000,$C793,IITMaths!$Q$4:$Q$1000)+SUMIF(Bio!$P$4:$P$1000,$C793,Bio!$Q$4:$Q$1000)+SUMIF(FourthLecture!$P$4:$P$1000,$C793,FourthLecture!$Q$4:$Q$1000)+SUMIF(OtherSubjects!$P$4:$P$1000,$C793,OtherSubjects!$Q$4:$Q$1000)</f>
        <v>0</v>
      </c>
    </row>
    <row r="794" spans="1:19">
      <c r="A794" s="239">
        <v>790</v>
      </c>
      <c r="B794" s="240" t="s">
        <v>1032</v>
      </c>
      <c r="C794" s="240"/>
      <c r="D794" s="241"/>
      <c r="E794" s="241"/>
      <c r="F794" s="241"/>
      <c r="G794" s="241"/>
      <c r="H794" s="241"/>
      <c r="I794" s="241"/>
      <c r="J794" s="260"/>
      <c r="K794" s="241"/>
      <c r="L794" s="241"/>
      <c r="M794" s="241"/>
      <c r="N794" s="258"/>
      <c r="O794" s="240"/>
      <c r="P794" s="240"/>
      <c r="Q794" s="258"/>
      <c r="R794" s="274">
        <f>SUMIF(Physics!$B$4:$B$1000,$C794,Physics!$C$4:$C$1000)+SUMIF(IITPhysics!$B$4:$B$1000,$C794,IITPhysics!$C$4:$C$1000)+SUMIF(Chem!$B$4:$B$1000,$C794,Chem!$C$4:$C$1000)+SUMIF(IITChem!$B$4:$B$1000,$C794,IITChem!$C$4:$C$1000)+SUMIF(Maths!$B$4:$B$1000,$C794,Maths!$C$4:$C$1000)+SUMIF(IITMaths!$B$4:$B$1000,$C794,IITMaths!$C$4:$C$1000)+SUMIF(Bio!$B$4:$B$1000,$C794,Bio!$C$4:$C$1000)+SUMIF(FourthLecture!$B$4:$B$1000,$C794,FourthLecture!$C$4:$C$1000)+SUMIF(OtherSubjects!$B$4:$B$1000,$C794,OtherSubjects!$C$4:$C$1000)</f>
        <v>0</v>
      </c>
      <c r="S794" s="269">
        <f>SUMIF(Physics!$P$4:$P$1000,$C794,Physics!$Q$4:$Q$1000)+SUMIF(IITPhysics!$P$4:$P$1000,$C794,IITPhysics!$Q$4:$Q$1000)+SUMIF(Chem!$P$4:$P$1000,$C794,Chem!$Q$4:$Q$1000)+SUMIF(IITChem!$P$4:$P$1000,$C794,IITChem!$Q$4:$Q$1000)+SUMIF(Maths!$P$4:$P$1000,$C794,Maths!$Q$4:$Q$1000)+SUMIF(IITMaths!$P$4:$P$1000,$C794,IITMaths!$Q$4:$Q$1000)+SUMIF(Bio!$P$4:$P$1000,$C794,Bio!$Q$4:$Q$1000)+SUMIF(FourthLecture!$P$4:$P$1000,$C794,FourthLecture!$Q$4:$Q$1000)+SUMIF(OtherSubjects!$P$4:$P$1000,$C794,OtherSubjects!$Q$4:$Q$1000)</f>
        <v>0</v>
      </c>
    </row>
    <row r="795" spans="1:19">
      <c r="A795" s="239">
        <v>791</v>
      </c>
      <c r="B795" s="240" t="s">
        <v>1033</v>
      </c>
      <c r="C795" s="240"/>
      <c r="D795" s="241"/>
      <c r="E795" s="241"/>
      <c r="F795" s="241"/>
      <c r="G795" s="241"/>
      <c r="H795" s="241"/>
      <c r="I795" s="241"/>
      <c r="J795" s="260"/>
      <c r="K795" s="241"/>
      <c r="L795" s="241"/>
      <c r="M795" s="241"/>
      <c r="N795" s="258"/>
      <c r="O795" s="240"/>
      <c r="P795" s="240"/>
      <c r="Q795" s="258"/>
      <c r="R795" s="274">
        <f>SUMIF(Physics!$B$4:$B$1000,$C795,Physics!$C$4:$C$1000)+SUMIF(IITPhysics!$B$4:$B$1000,$C795,IITPhysics!$C$4:$C$1000)+SUMIF(Chem!$B$4:$B$1000,$C795,Chem!$C$4:$C$1000)+SUMIF(IITChem!$B$4:$B$1000,$C795,IITChem!$C$4:$C$1000)+SUMIF(Maths!$B$4:$B$1000,$C795,Maths!$C$4:$C$1000)+SUMIF(IITMaths!$B$4:$B$1000,$C795,IITMaths!$C$4:$C$1000)+SUMIF(Bio!$B$4:$B$1000,$C795,Bio!$C$4:$C$1000)+SUMIF(FourthLecture!$B$4:$B$1000,$C795,FourthLecture!$C$4:$C$1000)+SUMIF(OtherSubjects!$B$4:$B$1000,$C795,OtherSubjects!$C$4:$C$1000)</f>
        <v>0</v>
      </c>
      <c r="S795" s="269">
        <f>SUMIF(Physics!$P$4:$P$1000,$C795,Physics!$Q$4:$Q$1000)+SUMIF(IITPhysics!$P$4:$P$1000,$C795,IITPhysics!$Q$4:$Q$1000)+SUMIF(Chem!$P$4:$P$1000,$C795,Chem!$Q$4:$Q$1000)+SUMIF(IITChem!$P$4:$P$1000,$C795,IITChem!$Q$4:$Q$1000)+SUMIF(Maths!$P$4:$P$1000,$C795,Maths!$Q$4:$Q$1000)+SUMIF(IITMaths!$P$4:$P$1000,$C795,IITMaths!$Q$4:$Q$1000)+SUMIF(Bio!$P$4:$P$1000,$C795,Bio!$Q$4:$Q$1000)+SUMIF(FourthLecture!$P$4:$P$1000,$C795,FourthLecture!$Q$4:$Q$1000)+SUMIF(OtherSubjects!$P$4:$P$1000,$C795,OtherSubjects!$Q$4:$Q$1000)</f>
        <v>0</v>
      </c>
    </row>
    <row r="796" spans="1:19">
      <c r="A796" s="239">
        <v>792</v>
      </c>
      <c r="B796" s="240" t="s">
        <v>1034</v>
      </c>
      <c r="C796" s="240"/>
      <c r="D796" s="241"/>
      <c r="E796" s="241"/>
      <c r="F796" s="241"/>
      <c r="G796" s="241"/>
      <c r="H796" s="241"/>
      <c r="I796" s="241"/>
      <c r="J796" s="260"/>
      <c r="K796" s="241"/>
      <c r="L796" s="241"/>
      <c r="M796" s="241"/>
      <c r="N796" s="258"/>
      <c r="O796" s="240"/>
      <c r="P796" s="240"/>
      <c r="Q796" s="258"/>
      <c r="R796" s="274">
        <f>SUMIF(Physics!$B$4:$B$1000,$C796,Physics!$C$4:$C$1000)+SUMIF(IITPhysics!$B$4:$B$1000,$C796,IITPhysics!$C$4:$C$1000)+SUMIF(Chem!$B$4:$B$1000,$C796,Chem!$C$4:$C$1000)+SUMIF(IITChem!$B$4:$B$1000,$C796,IITChem!$C$4:$C$1000)+SUMIF(Maths!$B$4:$B$1000,$C796,Maths!$C$4:$C$1000)+SUMIF(IITMaths!$B$4:$B$1000,$C796,IITMaths!$C$4:$C$1000)+SUMIF(Bio!$B$4:$B$1000,$C796,Bio!$C$4:$C$1000)+SUMIF(FourthLecture!$B$4:$B$1000,$C796,FourthLecture!$C$4:$C$1000)+SUMIF(OtherSubjects!$B$4:$B$1000,$C796,OtherSubjects!$C$4:$C$1000)</f>
        <v>0</v>
      </c>
      <c r="S796" s="269">
        <f>SUMIF(Physics!$P$4:$P$1000,$C796,Physics!$Q$4:$Q$1000)+SUMIF(IITPhysics!$P$4:$P$1000,$C796,IITPhysics!$Q$4:$Q$1000)+SUMIF(Chem!$P$4:$P$1000,$C796,Chem!$Q$4:$Q$1000)+SUMIF(IITChem!$P$4:$P$1000,$C796,IITChem!$Q$4:$Q$1000)+SUMIF(Maths!$P$4:$P$1000,$C796,Maths!$Q$4:$Q$1000)+SUMIF(IITMaths!$P$4:$P$1000,$C796,IITMaths!$Q$4:$Q$1000)+SUMIF(Bio!$P$4:$P$1000,$C796,Bio!$Q$4:$Q$1000)+SUMIF(FourthLecture!$P$4:$P$1000,$C796,FourthLecture!$Q$4:$Q$1000)+SUMIF(OtherSubjects!$P$4:$P$1000,$C796,OtherSubjects!$Q$4:$Q$1000)</f>
        <v>0</v>
      </c>
    </row>
    <row r="797" spans="1:19">
      <c r="A797" s="239">
        <v>793</v>
      </c>
      <c r="B797" s="240" t="s">
        <v>1035</v>
      </c>
      <c r="C797" s="240"/>
      <c r="D797" s="241"/>
      <c r="E797" s="241"/>
      <c r="F797" s="241"/>
      <c r="G797" s="241"/>
      <c r="H797" s="241"/>
      <c r="I797" s="241"/>
      <c r="J797" s="260"/>
      <c r="K797" s="241"/>
      <c r="L797" s="241"/>
      <c r="M797" s="241"/>
      <c r="N797" s="258"/>
      <c r="O797" s="240"/>
      <c r="P797" s="240"/>
      <c r="Q797" s="258"/>
      <c r="R797" s="274">
        <f>SUMIF(Physics!$B$4:$B$1000,$C797,Physics!$C$4:$C$1000)+SUMIF(IITPhysics!$B$4:$B$1000,$C797,IITPhysics!$C$4:$C$1000)+SUMIF(Chem!$B$4:$B$1000,$C797,Chem!$C$4:$C$1000)+SUMIF(IITChem!$B$4:$B$1000,$C797,IITChem!$C$4:$C$1000)+SUMIF(Maths!$B$4:$B$1000,$C797,Maths!$C$4:$C$1000)+SUMIF(IITMaths!$B$4:$B$1000,$C797,IITMaths!$C$4:$C$1000)+SUMIF(Bio!$B$4:$B$1000,$C797,Bio!$C$4:$C$1000)+SUMIF(FourthLecture!$B$4:$B$1000,$C797,FourthLecture!$C$4:$C$1000)+SUMIF(OtherSubjects!$B$4:$B$1000,$C797,OtherSubjects!$C$4:$C$1000)</f>
        <v>0</v>
      </c>
      <c r="S797" s="269">
        <f>SUMIF(Physics!$P$4:$P$1000,$C797,Physics!$Q$4:$Q$1000)+SUMIF(IITPhysics!$P$4:$P$1000,$C797,IITPhysics!$Q$4:$Q$1000)+SUMIF(Chem!$P$4:$P$1000,$C797,Chem!$Q$4:$Q$1000)+SUMIF(IITChem!$P$4:$P$1000,$C797,IITChem!$Q$4:$Q$1000)+SUMIF(Maths!$P$4:$P$1000,$C797,Maths!$Q$4:$Q$1000)+SUMIF(IITMaths!$P$4:$P$1000,$C797,IITMaths!$Q$4:$Q$1000)+SUMIF(Bio!$P$4:$P$1000,$C797,Bio!$Q$4:$Q$1000)+SUMIF(FourthLecture!$P$4:$P$1000,$C797,FourthLecture!$Q$4:$Q$1000)+SUMIF(OtherSubjects!$P$4:$P$1000,$C797,OtherSubjects!$Q$4:$Q$1000)</f>
        <v>0</v>
      </c>
    </row>
    <row r="798" spans="1:19">
      <c r="A798" s="239">
        <v>794</v>
      </c>
      <c r="B798" s="240" t="s">
        <v>1036</v>
      </c>
      <c r="C798" s="240"/>
      <c r="D798" s="241"/>
      <c r="E798" s="241"/>
      <c r="F798" s="241"/>
      <c r="G798" s="241"/>
      <c r="H798" s="241"/>
      <c r="I798" s="241"/>
      <c r="J798" s="260"/>
      <c r="K798" s="241"/>
      <c r="L798" s="241"/>
      <c r="M798" s="241"/>
      <c r="N798" s="258"/>
      <c r="O798" s="240"/>
      <c r="P798" s="240"/>
      <c r="Q798" s="258"/>
      <c r="R798" s="274">
        <f>SUMIF(Physics!$B$4:$B$1000,$C798,Physics!$C$4:$C$1000)+SUMIF(IITPhysics!$B$4:$B$1000,$C798,IITPhysics!$C$4:$C$1000)+SUMIF(Chem!$B$4:$B$1000,$C798,Chem!$C$4:$C$1000)+SUMIF(IITChem!$B$4:$B$1000,$C798,IITChem!$C$4:$C$1000)+SUMIF(Maths!$B$4:$B$1000,$C798,Maths!$C$4:$C$1000)+SUMIF(IITMaths!$B$4:$B$1000,$C798,IITMaths!$C$4:$C$1000)+SUMIF(Bio!$B$4:$B$1000,$C798,Bio!$C$4:$C$1000)+SUMIF(FourthLecture!$B$4:$B$1000,$C798,FourthLecture!$C$4:$C$1000)+SUMIF(OtherSubjects!$B$4:$B$1000,$C798,OtherSubjects!$C$4:$C$1000)</f>
        <v>0</v>
      </c>
      <c r="S798" s="269">
        <f>SUMIF(Physics!$P$4:$P$1000,$C798,Physics!$Q$4:$Q$1000)+SUMIF(IITPhysics!$P$4:$P$1000,$C798,IITPhysics!$Q$4:$Q$1000)+SUMIF(Chem!$P$4:$P$1000,$C798,Chem!$Q$4:$Q$1000)+SUMIF(IITChem!$P$4:$P$1000,$C798,IITChem!$Q$4:$Q$1000)+SUMIF(Maths!$P$4:$P$1000,$C798,Maths!$Q$4:$Q$1000)+SUMIF(IITMaths!$P$4:$P$1000,$C798,IITMaths!$Q$4:$Q$1000)+SUMIF(Bio!$P$4:$P$1000,$C798,Bio!$Q$4:$Q$1000)+SUMIF(FourthLecture!$P$4:$P$1000,$C798,FourthLecture!$Q$4:$Q$1000)+SUMIF(OtherSubjects!$P$4:$P$1000,$C798,OtherSubjects!$Q$4:$Q$1000)</f>
        <v>0</v>
      </c>
    </row>
    <row r="799" spans="1:19">
      <c r="A799" s="239">
        <v>795</v>
      </c>
      <c r="B799" s="240" t="s">
        <v>1037</v>
      </c>
      <c r="C799" s="240"/>
      <c r="D799" s="241"/>
      <c r="E799" s="241"/>
      <c r="F799" s="241"/>
      <c r="G799" s="241"/>
      <c r="H799" s="241"/>
      <c r="I799" s="241"/>
      <c r="J799" s="260"/>
      <c r="K799" s="241"/>
      <c r="L799" s="241"/>
      <c r="M799" s="241"/>
      <c r="N799" s="258"/>
      <c r="O799" s="240"/>
      <c r="P799" s="240"/>
      <c r="Q799" s="258"/>
      <c r="R799" s="274">
        <f>SUMIF(Physics!$B$4:$B$1000,$C799,Physics!$C$4:$C$1000)+SUMIF(IITPhysics!$B$4:$B$1000,$C799,IITPhysics!$C$4:$C$1000)+SUMIF(Chem!$B$4:$B$1000,$C799,Chem!$C$4:$C$1000)+SUMIF(IITChem!$B$4:$B$1000,$C799,IITChem!$C$4:$C$1000)+SUMIF(Maths!$B$4:$B$1000,$C799,Maths!$C$4:$C$1000)+SUMIF(IITMaths!$B$4:$B$1000,$C799,IITMaths!$C$4:$C$1000)+SUMIF(Bio!$B$4:$B$1000,$C799,Bio!$C$4:$C$1000)+SUMIF(FourthLecture!$B$4:$B$1000,$C799,FourthLecture!$C$4:$C$1000)+SUMIF(OtherSubjects!$B$4:$B$1000,$C799,OtherSubjects!$C$4:$C$1000)</f>
        <v>0</v>
      </c>
      <c r="S799" s="269">
        <f>SUMIF(Physics!$P$4:$P$1000,$C799,Physics!$Q$4:$Q$1000)+SUMIF(IITPhysics!$P$4:$P$1000,$C799,IITPhysics!$Q$4:$Q$1000)+SUMIF(Chem!$P$4:$P$1000,$C799,Chem!$Q$4:$Q$1000)+SUMIF(IITChem!$P$4:$P$1000,$C799,IITChem!$Q$4:$Q$1000)+SUMIF(Maths!$P$4:$P$1000,$C799,Maths!$Q$4:$Q$1000)+SUMIF(IITMaths!$P$4:$P$1000,$C799,IITMaths!$Q$4:$Q$1000)+SUMIF(Bio!$P$4:$P$1000,$C799,Bio!$Q$4:$Q$1000)+SUMIF(FourthLecture!$P$4:$P$1000,$C799,FourthLecture!$Q$4:$Q$1000)+SUMIF(OtherSubjects!$P$4:$P$1000,$C799,OtherSubjects!$Q$4:$Q$1000)</f>
        <v>0</v>
      </c>
    </row>
    <row r="800" spans="1:19">
      <c r="A800" s="239">
        <v>796</v>
      </c>
      <c r="B800" s="240" t="s">
        <v>1038</v>
      </c>
      <c r="C800" s="240"/>
      <c r="D800" s="241"/>
      <c r="E800" s="241"/>
      <c r="F800" s="241"/>
      <c r="G800" s="241"/>
      <c r="H800" s="241"/>
      <c r="I800" s="241"/>
      <c r="J800" s="260"/>
      <c r="K800" s="241"/>
      <c r="L800" s="241"/>
      <c r="M800" s="241"/>
      <c r="N800" s="258"/>
      <c r="O800" s="240"/>
      <c r="P800" s="240"/>
      <c r="Q800" s="258"/>
      <c r="R800" s="274">
        <f>SUMIF(Physics!$B$4:$B$1000,$C800,Physics!$C$4:$C$1000)+SUMIF(IITPhysics!$B$4:$B$1000,$C800,IITPhysics!$C$4:$C$1000)+SUMIF(Chem!$B$4:$B$1000,$C800,Chem!$C$4:$C$1000)+SUMIF(IITChem!$B$4:$B$1000,$C800,IITChem!$C$4:$C$1000)+SUMIF(Maths!$B$4:$B$1000,$C800,Maths!$C$4:$C$1000)+SUMIF(IITMaths!$B$4:$B$1000,$C800,IITMaths!$C$4:$C$1000)+SUMIF(Bio!$B$4:$B$1000,$C800,Bio!$C$4:$C$1000)+SUMIF(FourthLecture!$B$4:$B$1000,$C800,FourthLecture!$C$4:$C$1000)+SUMIF(OtherSubjects!$B$4:$B$1000,$C800,OtherSubjects!$C$4:$C$1000)</f>
        <v>0</v>
      </c>
      <c r="S800" s="269">
        <f>SUMIF(Physics!$P$4:$P$1000,$C800,Physics!$Q$4:$Q$1000)+SUMIF(IITPhysics!$P$4:$P$1000,$C800,IITPhysics!$Q$4:$Q$1000)+SUMIF(Chem!$P$4:$P$1000,$C800,Chem!$Q$4:$Q$1000)+SUMIF(IITChem!$P$4:$P$1000,$C800,IITChem!$Q$4:$Q$1000)+SUMIF(Maths!$P$4:$P$1000,$C800,Maths!$Q$4:$Q$1000)+SUMIF(IITMaths!$P$4:$P$1000,$C800,IITMaths!$Q$4:$Q$1000)+SUMIF(Bio!$P$4:$P$1000,$C800,Bio!$Q$4:$Q$1000)+SUMIF(FourthLecture!$P$4:$P$1000,$C800,FourthLecture!$Q$4:$Q$1000)+SUMIF(OtherSubjects!$P$4:$P$1000,$C800,OtherSubjects!$Q$4:$Q$1000)</f>
        <v>0</v>
      </c>
    </row>
    <row r="801" spans="1:19">
      <c r="A801" s="239">
        <v>797</v>
      </c>
      <c r="B801" s="240" t="s">
        <v>1039</v>
      </c>
      <c r="C801" s="240"/>
      <c r="D801" s="241"/>
      <c r="E801" s="241"/>
      <c r="F801" s="241"/>
      <c r="G801" s="241"/>
      <c r="H801" s="241"/>
      <c r="I801" s="241"/>
      <c r="J801" s="260"/>
      <c r="K801" s="241"/>
      <c r="L801" s="241"/>
      <c r="M801" s="241"/>
      <c r="N801" s="258"/>
      <c r="O801" s="240"/>
      <c r="P801" s="240"/>
      <c r="Q801" s="258"/>
      <c r="R801" s="274">
        <f>SUMIF(Physics!$B$4:$B$1000,$C801,Physics!$C$4:$C$1000)+SUMIF(IITPhysics!$B$4:$B$1000,$C801,IITPhysics!$C$4:$C$1000)+SUMIF(Chem!$B$4:$B$1000,$C801,Chem!$C$4:$C$1000)+SUMIF(IITChem!$B$4:$B$1000,$C801,IITChem!$C$4:$C$1000)+SUMIF(Maths!$B$4:$B$1000,$C801,Maths!$C$4:$C$1000)+SUMIF(IITMaths!$B$4:$B$1000,$C801,IITMaths!$C$4:$C$1000)+SUMIF(Bio!$B$4:$B$1000,$C801,Bio!$C$4:$C$1000)+SUMIF(FourthLecture!$B$4:$B$1000,$C801,FourthLecture!$C$4:$C$1000)+SUMIF(OtherSubjects!$B$4:$B$1000,$C801,OtherSubjects!$C$4:$C$1000)</f>
        <v>0</v>
      </c>
      <c r="S801" s="269">
        <f>SUMIF(Physics!$P$4:$P$1000,$C801,Physics!$Q$4:$Q$1000)+SUMIF(IITPhysics!$P$4:$P$1000,$C801,IITPhysics!$Q$4:$Q$1000)+SUMIF(Chem!$P$4:$P$1000,$C801,Chem!$Q$4:$Q$1000)+SUMIF(IITChem!$P$4:$P$1000,$C801,IITChem!$Q$4:$Q$1000)+SUMIF(Maths!$P$4:$P$1000,$C801,Maths!$Q$4:$Q$1000)+SUMIF(IITMaths!$P$4:$P$1000,$C801,IITMaths!$Q$4:$Q$1000)+SUMIF(Bio!$P$4:$P$1000,$C801,Bio!$Q$4:$Q$1000)+SUMIF(FourthLecture!$P$4:$P$1000,$C801,FourthLecture!$Q$4:$Q$1000)+SUMIF(OtherSubjects!$P$4:$P$1000,$C801,OtherSubjects!$Q$4:$Q$1000)</f>
        <v>0</v>
      </c>
    </row>
    <row r="802" spans="1:19">
      <c r="A802" s="239">
        <v>798</v>
      </c>
      <c r="B802" s="240" t="s">
        <v>1040</v>
      </c>
      <c r="C802" s="240"/>
      <c r="D802" s="241"/>
      <c r="E802" s="241"/>
      <c r="F802" s="241"/>
      <c r="G802" s="241"/>
      <c r="H802" s="241"/>
      <c r="I802" s="241"/>
      <c r="J802" s="260"/>
      <c r="K802" s="241"/>
      <c r="L802" s="241"/>
      <c r="M802" s="241"/>
      <c r="N802" s="258"/>
      <c r="O802" s="240"/>
      <c r="P802" s="240"/>
      <c r="Q802" s="258"/>
      <c r="R802" s="274">
        <f>SUMIF(Physics!$B$4:$B$1000,$C802,Physics!$C$4:$C$1000)+SUMIF(IITPhysics!$B$4:$B$1000,$C802,IITPhysics!$C$4:$C$1000)+SUMIF(Chem!$B$4:$B$1000,$C802,Chem!$C$4:$C$1000)+SUMIF(IITChem!$B$4:$B$1000,$C802,IITChem!$C$4:$C$1000)+SUMIF(Maths!$B$4:$B$1000,$C802,Maths!$C$4:$C$1000)+SUMIF(IITMaths!$B$4:$B$1000,$C802,IITMaths!$C$4:$C$1000)+SUMIF(Bio!$B$4:$B$1000,$C802,Bio!$C$4:$C$1000)+SUMIF(FourthLecture!$B$4:$B$1000,$C802,FourthLecture!$C$4:$C$1000)+SUMIF(OtherSubjects!$B$4:$B$1000,$C802,OtherSubjects!$C$4:$C$1000)</f>
        <v>0</v>
      </c>
      <c r="S802" s="269">
        <f>SUMIF(Physics!$P$4:$P$1000,$C802,Physics!$Q$4:$Q$1000)+SUMIF(IITPhysics!$P$4:$P$1000,$C802,IITPhysics!$Q$4:$Q$1000)+SUMIF(Chem!$P$4:$P$1000,$C802,Chem!$Q$4:$Q$1000)+SUMIF(IITChem!$P$4:$P$1000,$C802,IITChem!$Q$4:$Q$1000)+SUMIF(Maths!$P$4:$P$1000,$C802,Maths!$Q$4:$Q$1000)+SUMIF(IITMaths!$P$4:$P$1000,$C802,IITMaths!$Q$4:$Q$1000)+SUMIF(Bio!$P$4:$P$1000,$C802,Bio!$Q$4:$Q$1000)+SUMIF(FourthLecture!$P$4:$P$1000,$C802,FourthLecture!$Q$4:$Q$1000)+SUMIF(OtherSubjects!$P$4:$P$1000,$C802,OtherSubjects!$Q$4:$Q$1000)</f>
        <v>0</v>
      </c>
    </row>
    <row r="803" spans="1:19">
      <c r="A803" s="239">
        <v>799</v>
      </c>
      <c r="B803" s="240" t="s">
        <v>1041</v>
      </c>
      <c r="C803" s="240"/>
      <c r="D803" s="241"/>
      <c r="E803" s="241"/>
      <c r="F803" s="241"/>
      <c r="G803" s="241"/>
      <c r="H803" s="241"/>
      <c r="I803" s="241"/>
      <c r="J803" s="260"/>
      <c r="K803" s="241"/>
      <c r="L803" s="241"/>
      <c r="M803" s="241"/>
      <c r="N803" s="258"/>
      <c r="O803" s="240"/>
      <c r="P803" s="240"/>
      <c r="Q803" s="258"/>
      <c r="R803" s="274">
        <f>SUMIF(Physics!$B$4:$B$1000,$C803,Physics!$C$4:$C$1000)+SUMIF(IITPhysics!$B$4:$B$1000,$C803,IITPhysics!$C$4:$C$1000)+SUMIF(Chem!$B$4:$B$1000,$C803,Chem!$C$4:$C$1000)+SUMIF(IITChem!$B$4:$B$1000,$C803,IITChem!$C$4:$C$1000)+SUMIF(Maths!$B$4:$B$1000,$C803,Maths!$C$4:$C$1000)+SUMIF(IITMaths!$B$4:$B$1000,$C803,IITMaths!$C$4:$C$1000)+SUMIF(Bio!$B$4:$B$1000,$C803,Bio!$C$4:$C$1000)+SUMIF(FourthLecture!$B$4:$B$1000,$C803,FourthLecture!$C$4:$C$1000)+SUMIF(OtherSubjects!$B$4:$B$1000,$C803,OtherSubjects!$C$4:$C$1000)</f>
        <v>0</v>
      </c>
      <c r="S803" s="269">
        <f>SUMIF(Physics!$P$4:$P$1000,$C803,Physics!$Q$4:$Q$1000)+SUMIF(IITPhysics!$P$4:$P$1000,$C803,IITPhysics!$Q$4:$Q$1000)+SUMIF(Chem!$P$4:$P$1000,$C803,Chem!$Q$4:$Q$1000)+SUMIF(IITChem!$P$4:$P$1000,$C803,IITChem!$Q$4:$Q$1000)+SUMIF(Maths!$P$4:$P$1000,$C803,Maths!$Q$4:$Q$1000)+SUMIF(IITMaths!$P$4:$P$1000,$C803,IITMaths!$Q$4:$Q$1000)+SUMIF(Bio!$P$4:$P$1000,$C803,Bio!$Q$4:$Q$1000)+SUMIF(FourthLecture!$P$4:$P$1000,$C803,FourthLecture!$Q$4:$Q$1000)+SUMIF(OtherSubjects!$P$4:$P$1000,$C803,OtherSubjects!$Q$4:$Q$1000)</f>
        <v>0</v>
      </c>
    </row>
    <row r="804" spans="1:19">
      <c r="A804" s="239">
        <v>800</v>
      </c>
      <c r="B804" s="240" t="s">
        <v>1042</v>
      </c>
      <c r="C804" s="240"/>
      <c r="D804" s="241"/>
      <c r="E804" s="241"/>
      <c r="F804" s="241"/>
      <c r="G804" s="241"/>
      <c r="H804" s="241"/>
      <c r="I804" s="241"/>
      <c r="J804" s="260"/>
      <c r="K804" s="241"/>
      <c r="L804" s="241"/>
      <c r="M804" s="241"/>
      <c r="N804" s="258"/>
      <c r="O804" s="240"/>
      <c r="P804" s="240"/>
      <c r="Q804" s="258"/>
      <c r="R804" s="274">
        <f>SUMIF(Physics!$B$4:$B$1000,$C804,Physics!$C$4:$C$1000)+SUMIF(IITPhysics!$B$4:$B$1000,$C804,IITPhysics!$C$4:$C$1000)+SUMIF(Chem!$B$4:$B$1000,$C804,Chem!$C$4:$C$1000)+SUMIF(IITChem!$B$4:$B$1000,$C804,IITChem!$C$4:$C$1000)+SUMIF(Maths!$B$4:$B$1000,$C804,Maths!$C$4:$C$1000)+SUMIF(IITMaths!$B$4:$B$1000,$C804,IITMaths!$C$4:$C$1000)+SUMIF(Bio!$B$4:$B$1000,$C804,Bio!$C$4:$C$1000)+SUMIF(FourthLecture!$B$4:$B$1000,$C804,FourthLecture!$C$4:$C$1000)+SUMIF(OtherSubjects!$B$4:$B$1000,$C804,OtherSubjects!$C$4:$C$1000)</f>
        <v>0</v>
      </c>
      <c r="S804" s="269">
        <f>SUMIF(Physics!$P$4:$P$1000,$C804,Physics!$Q$4:$Q$1000)+SUMIF(IITPhysics!$P$4:$P$1000,$C804,IITPhysics!$Q$4:$Q$1000)+SUMIF(Chem!$P$4:$P$1000,$C804,Chem!$Q$4:$Q$1000)+SUMIF(IITChem!$P$4:$P$1000,$C804,IITChem!$Q$4:$Q$1000)+SUMIF(Maths!$P$4:$P$1000,$C804,Maths!$Q$4:$Q$1000)+SUMIF(IITMaths!$P$4:$P$1000,$C804,IITMaths!$Q$4:$Q$1000)+SUMIF(Bio!$P$4:$P$1000,$C804,Bio!$Q$4:$Q$1000)+SUMIF(FourthLecture!$P$4:$P$1000,$C804,FourthLecture!$Q$4:$Q$1000)+SUMIF(OtherSubjects!$P$4:$P$1000,$C804,OtherSubjects!$Q$4:$Q$1000)</f>
        <v>0</v>
      </c>
    </row>
    <row r="805" spans="1:19">
      <c r="A805" s="239">
        <v>801</v>
      </c>
      <c r="B805" s="240" t="s">
        <v>1043</v>
      </c>
      <c r="C805" s="240"/>
      <c r="D805" s="241"/>
      <c r="E805" s="241"/>
      <c r="F805" s="241"/>
      <c r="G805" s="241"/>
      <c r="H805" s="241"/>
      <c r="I805" s="241"/>
      <c r="J805" s="260"/>
      <c r="K805" s="241"/>
      <c r="L805" s="241"/>
      <c r="M805" s="241"/>
      <c r="N805" s="258"/>
      <c r="O805" s="240"/>
      <c r="P805" s="240"/>
      <c r="Q805" s="258"/>
      <c r="R805" s="274">
        <f>SUMIF(Physics!$B$4:$B$1000,$C805,Physics!$C$4:$C$1000)+SUMIF(IITPhysics!$B$4:$B$1000,$C805,IITPhysics!$C$4:$C$1000)+SUMIF(Chem!$B$4:$B$1000,$C805,Chem!$C$4:$C$1000)+SUMIF(IITChem!$B$4:$B$1000,$C805,IITChem!$C$4:$C$1000)+SUMIF(Maths!$B$4:$B$1000,$C805,Maths!$C$4:$C$1000)+SUMIF(IITMaths!$B$4:$B$1000,$C805,IITMaths!$C$4:$C$1000)+SUMIF(Bio!$B$4:$B$1000,$C805,Bio!$C$4:$C$1000)+SUMIF(FourthLecture!$B$4:$B$1000,$C805,FourthLecture!$C$4:$C$1000)+SUMIF(OtherSubjects!$B$4:$B$1000,$C805,OtherSubjects!$C$4:$C$1000)</f>
        <v>0</v>
      </c>
      <c r="S805" s="269">
        <f>SUMIF(Physics!$P$4:$P$1000,$C805,Physics!$Q$4:$Q$1000)+SUMIF(IITPhysics!$P$4:$P$1000,$C805,IITPhysics!$Q$4:$Q$1000)+SUMIF(Chem!$P$4:$P$1000,$C805,Chem!$Q$4:$Q$1000)+SUMIF(IITChem!$P$4:$P$1000,$C805,IITChem!$Q$4:$Q$1000)+SUMIF(Maths!$P$4:$P$1000,$C805,Maths!$Q$4:$Q$1000)+SUMIF(IITMaths!$P$4:$P$1000,$C805,IITMaths!$Q$4:$Q$1000)+SUMIF(Bio!$P$4:$P$1000,$C805,Bio!$Q$4:$Q$1000)+SUMIF(FourthLecture!$P$4:$P$1000,$C805,FourthLecture!$Q$4:$Q$1000)+SUMIF(OtherSubjects!$P$4:$P$1000,$C805,OtherSubjects!$Q$4:$Q$1000)</f>
        <v>0</v>
      </c>
    </row>
    <row r="806" spans="1:19">
      <c r="A806" s="239">
        <v>802</v>
      </c>
      <c r="B806" s="240" t="s">
        <v>1044</v>
      </c>
      <c r="C806" s="240"/>
      <c r="D806" s="241"/>
      <c r="E806" s="241"/>
      <c r="F806" s="241"/>
      <c r="G806" s="241"/>
      <c r="H806" s="241"/>
      <c r="I806" s="241"/>
      <c r="J806" s="260"/>
      <c r="K806" s="241"/>
      <c r="L806" s="241"/>
      <c r="M806" s="241"/>
      <c r="N806" s="258"/>
      <c r="O806" s="240"/>
      <c r="P806" s="240"/>
      <c r="Q806" s="258"/>
      <c r="R806" s="274">
        <f>SUMIF(Physics!$B$4:$B$1000,$C806,Physics!$C$4:$C$1000)+SUMIF(IITPhysics!$B$4:$B$1000,$C806,IITPhysics!$C$4:$C$1000)+SUMIF(Chem!$B$4:$B$1000,$C806,Chem!$C$4:$C$1000)+SUMIF(IITChem!$B$4:$B$1000,$C806,IITChem!$C$4:$C$1000)+SUMIF(Maths!$B$4:$B$1000,$C806,Maths!$C$4:$C$1000)+SUMIF(IITMaths!$B$4:$B$1000,$C806,IITMaths!$C$4:$C$1000)+SUMIF(Bio!$B$4:$B$1000,$C806,Bio!$C$4:$C$1000)+SUMIF(FourthLecture!$B$4:$B$1000,$C806,FourthLecture!$C$4:$C$1000)+SUMIF(OtherSubjects!$B$4:$B$1000,$C806,OtherSubjects!$C$4:$C$1000)</f>
        <v>0</v>
      </c>
      <c r="S806" s="269">
        <f>SUMIF(Physics!$P$4:$P$1000,$C806,Physics!$Q$4:$Q$1000)+SUMIF(IITPhysics!$P$4:$P$1000,$C806,IITPhysics!$Q$4:$Q$1000)+SUMIF(Chem!$P$4:$P$1000,$C806,Chem!$Q$4:$Q$1000)+SUMIF(IITChem!$P$4:$P$1000,$C806,IITChem!$Q$4:$Q$1000)+SUMIF(Maths!$P$4:$P$1000,$C806,Maths!$Q$4:$Q$1000)+SUMIF(IITMaths!$P$4:$P$1000,$C806,IITMaths!$Q$4:$Q$1000)+SUMIF(Bio!$P$4:$P$1000,$C806,Bio!$Q$4:$Q$1000)+SUMIF(FourthLecture!$P$4:$P$1000,$C806,FourthLecture!$Q$4:$Q$1000)+SUMIF(OtherSubjects!$P$4:$P$1000,$C806,OtherSubjects!$Q$4:$Q$1000)</f>
        <v>0</v>
      </c>
    </row>
    <row r="807" spans="1:19">
      <c r="A807" s="239">
        <v>803</v>
      </c>
      <c r="B807" s="240" t="s">
        <v>1045</v>
      </c>
      <c r="C807" s="240"/>
      <c r="D807" s="241"/>
      <c r="E807" s="241"/>
      <c r="F807" s="241"/>
      <c r="G807" s="241"/>
      <c r="H807" s="241"/>
      <c r="I807" s="241"/>
      <c r="J807" s="260"/>
      <c r="K807" s="241"/>
      <c r="L807" s="241"/>
      <c r="M807" s="241"/>
      <c r="N807" s="258"/>
      <c r="O807" s="240"/>
      <c r="P807" s="240"/>
      <c r="Q807" s="258"/>
      <c r="R807" s="274">
        <f>SUMIF(Physics!$B$4:$B$1000,$C807,Physics!$C$4:$C$1000)+SUMIF(IITPhysics!$B$4:$B$1000,$C807,IITPhysics!$C$4:$C$1000)+SUMIF(Chem!$B$4:$B$1000,$C807,Chem!$C$4:$C$1000)+SUMIF(IITChem!$B$4:$B$1000,$C807,IITChem!$C$4:$C$1000)+SUMIF(Maths!$B$4:$B$1000,$C807,Maths!$C$4:$C$1000)+SUMIF(IITMaths!$B$4:$B$1000,$C807,IITMaths!$C$4:$C$1000)+SUMIF(Bio!$B$4:$B$1000,$C807,Bio!$C$4:$C$1000)+SUMIF(FourthLecture!$B$4:$B$1000,$C807,FourthLecture!$C$4:$C$1000)+SUMIF(OtherSubjects!$B$4:$B$1000,$C807,OtherSubjects!$C$4:$C$1000)</f>
        <v>0</v>
      </c>
      <c r="S807" s="269">
        <f>SUMIF(Physics!$P$4:$P$1000,$C807,Physics!$Q$4:$Q$1000)+SUMIF(IITPhysics!$P$4:$P$1000,$C807,IITPhysics!$Q$4:$Q$1000)+SUMIF(Chem!$P$4:$P$1000,$C807,Chem!$Q$4:$Q$1000)+SUMIF(IITChem!$P$4:$P$1000,$C807,IITChem!$Q$4:$Q$1000)+SUMIF(Maths!$P$4:$P$1000,$C807,Maths!$Q$4:$Q$1000)+SUMIF(IITMaths!$P$4:$P$1000,$C807,IITMaths!$Q$4:$Q$1000)+SUMIF(Bio!$P$4:$P$1000,$C807,Bio!$Q$4:$Q$1000)+SUMIF(FourthLecture!$P$4:$P$1000,$C807,FourthLecture!$Q$4:$Q$1000)+SUMIF(OtherSubjects!$P$4:$P$1000,$C807,OtherSubjects!$Q$4:$Q$1000)</f>
        <v>0</v>
      </c>
    </row>
    <row r="808" spans="1:19">
      <c r="A808" s="239">
        <v>804</v>
      </c>
      <c r="B808" s="240" t="s">
        <v>1046</v>
      </c>
      <c r="C808" s="240"/>
      <c r="D808" s="241"/>
      <c r="E808" s="241"/>
      <c r="F808" s="241"/>
      <c r="G808" s="241"/>
      <c r="H808" s="241"/>
      <c r="I808" s="241"/>
      <c r="J808" s="260"/>
      <c r="K808" s="241"/>
      <c r="L808" s="241"/>
      <c r="M808" s="241"/>
      <c r="N808" s="258"/>
      <c r="O808" s="240"/>
      <c r="P808" s="240"/>
      <c r="Q808" s="258"/>
      <c r="R808" s="274">
        <f>SUMIF(Physics!$B$4:$B$1000,$C808,Physics!$C$4:$C$1000)+SUMIF(IITPhysics!$B$4:$B$1000,$C808,IITPhysics!$C$4:$C$1000)+SUMIF(Chem!$B$4:$B$1000,$C808,Chem!$C$4:$C$1000)+SUMIF(IITChem!$B$4:$B$1000,$C808,IITChem!$C$4:$C$1000)+SUMIF(Maths!$B$4:$B$1000,$C808,Maths!$C$4:$C$1000)+SUMIF(IITMaths!$B$4:$B$1000,$C808,IITMaths!$C$4:$C$1000)+SUMIF(Bio!$B$4:$B$1000,$C808,Bio!$C$4:$C$1000)+SUMIF(FourthLecture!$B$4:$B$1000,$C808,FourthLecture!$C$4:$C$1000)+SUMIF(OtherSubjects!$B$4:$B$1000,$C808,OtherSubjects!$C$4:$C$1000)</f>
        <v>0</v>
      </c>
      <c r="S808" s="269">
        <f>SUMIF(Physics!$P$4:$P$1000,$C808,Physics!$Q$4:$Q$1000)+SUMIF(IITPhysics!$P$4:$P$1000,$C808,IITPhysics!$Q$4:$Q$1000)+SUMIF(Chem!$P$4:$P$1000,$C808,Chem!$Q$4:$Q$1000)+SUMIF(IITChem!$P$4:$P$1000,$C808,IITChem!$Q$4:$Q$1000)+SUMIF(Maths!$P$4:$P$1000,$C808,Maths!$Q$4:$Q$1000)+SUMIF(IITMaths!$P$4:$P$1000,$C808,IITMaths!$Q$4:$Q$1000)+SUMIF(Bio!$P$4:$P$1000,$C808,Bio!$Q$4:$Q$1000)+SUMIF(FourthLecture!$P$4:$P$1000,$C808,FourthLecture!$Q$4:$Q$1000)+SUMIF(OtherSubjects!$P$4:$P$1000,$C808,OtherSubjects!$Q$4:$Q$1000)</f>
        <v>0</v>
      </c>
    </row>
    <row r="809" spans="1:19">
      <c r="A809" s="239">
        <v>805</v>
      </c>
      <c r="B809" s="240" t="s">
        <v>1047</v>
      </c>
      <c r="C809" s="240"/>
      <c r="D809" s="241"/>
      <c r="E809" s="241"/>
      <c r="F809" s="241"/>
      <c r="G809" s="241"/>
      <c r="H809" s="241"/>
      <c r="I809" s="241"/>
      <c r="J809" s="260"/>
      <c r="K809" s="241"/>
      <c r="L809" s="241"/>
      <c r="M809" s="241"/>
      <c r="N809" s="258"/>
      <c r="O809" s="240"/>
      <c r="P809" s="240"/>
      <c r="Q809" s="258"/>
      <c r="R809" s="274">
        <f>SUMIF(Physics!$B$4:$B$1000,$C809,Physics!$C$4:$C$1000)+SUMIF(IITPhysics!$B$4:$B$1000,$C809,IITPhysics!$C$4:$C$1000)+SUMIF(Chem!$B$4:$B$1000,$C809,Chem!$C$4:$C$1000)+SUMIF(IITChem!$B$4:$B$1000,$C809,IITChem!$C$4:$C$1000)+SUMIF(Maths!$B$4:$B$1000,$C809,Maths!$C$4:$C$1000)+SUMIF(IITMaths!$B$4:$B$1000,$C809,IITMaths!$C$4:$C$1000)+SUMIF(Bio!$B$4:$B$1000,$C809,Bio!$C$4:$C$1000)+SUMIF(FourthLecture!$B$4:$B$1000,$C809,FourthLecture!$C$4:$C$1000)+SUMIF(OtherSubjects!$B$4:$B$1000,$C809,OtherSubjects!$C$4:$C$1000)</f>
        <v>0</v>
      </c>
      <c r="S809" s="269">
        <f>SUMIF(Physics!$P$4:$P$1000,$C809,Physics!$Q$4:$Q$1000)+SUMIF(IITPhysics!$P$4:$P$1000,$C809,IITPhysics!$Q$4:$Q$1000)+SUMIF(Chem!$P$4:$P$1000,$C809,Chem!$Q$4:$Q$1000)+SUMIF(IITChem!$P$4:$P$1000,$C809,IITChem!$Q$4:$Q$1000)+SUMIF(Maths!$P$4:$P$1000,$C809,Maths!$Q$4:$Q$1000)+SUMIF(IITMaths!$P$4:$P$1000,$C809,IITMaths!$Q$4:$Q$1000)+SUMIF(Bio!$P$4:$P$1000,$C809,Bio!$Q$4:$Q$1000)+SUMIF(FourthLecture!$P$4:$P$1000,$C809,FourthLecture!$Q$4:$Q$1000)+SUMIF(OtherSubjects!$P$4:$P$1000,$C809,OtherSubjects!$Q$4:$Q$1000)</f>
        <v>0</v>
      </c>
    </row>
    <row r="810" spans="1:19">
      <c r="A810" s="239">
        <v>806</v>
      </c>
      <c r="B810" s="240" t="s">
        <v>1048</v>
      </c>
      <c r="C810" s="240"/>
      <c r="D810" s="241"/>
      <c r="E810" s="241"/>
      <c r="F810" s="241"/>
      <c r="G810" s="241"/>
      <c r="H810" s="241"/>
      <c r="I810" s="241"/>
      <c r="J810" s="260"/>
      <c r="K810" s="241"/>
      <c r="L810" s="241"/>
      <c r="M810" s="241"/>
      <c r="N810" s="258"/>
      <c r="O810" s="240"/>
      <c r="P810" s="240"/>
      <c r="Q810" s="258"/>
      <c r="R810" s="274">
        <f>SUMIF(Physics!$B$4:$B$1000,$C810,Physics!$C$4:$C$1000)+SUMIF(IITPhysics!$B$4:$B$1000,$C810,IITPhysics!$C$4:$C$1000)+SUMIF(Chem!$B$4:$B$1000,$C810,Chem!$C$4:$C$1000)+SUMIF(IITChem!$B$4:$B$1000,$C810,IITChem!$C$4:$C$1000)+SUMIF(Maths!$B$4:$B$1000,$C810,Maths!$C$4:$C$1000)+SUMIF(IITMaths!$B$4:$B$1000,$C810,IITMaths!$C$4:$C$1000)+SUMIF(Bio!$B$4:$B$1000,$C810,Bio!$C$4:$C$1000)+SUMIF(FourthLecture!$B$4:$B$1000,$C810,FourthLecture!$C$4:$C$1000)+SUMIF(OtherSubjects!$B$4:$B$1000,$C810,OtherSubjects!$C$4:$C$1000)</f>
        <v>0</v>
      </c>
      <c r="S810" s="269">
        <f>SUMIF(Physics!$P$4:$P$1000,$C810,Physics!$Q$4:$Q$1000)+SUMIF(IITPhysics!$P$4:$P$1000,$C810,IITPhysics!$Q$4:$Q$1000)+SUMIF(Chem!$P$4:$P$1000,$C810,Chem!$Q$4:$Q$1000)+SUMIF(IITChem!$P$4:$P$1000,$C810,IITChem!$Q$4:$Q$1000)+SUMIF(Maths!$P$4:$P$1000,$C810,Maths!$Q$4:$Q$1000)+SUMIF(IITMaths!$P$4:$P$1000,$C810,IITMaths!$Q$4:$Q$1000)+SUMIF(Bio!$P$4:$P$1000,$C810,Bio!$Q$4:$Q$1000)+SUMIF(FourthLecture!$P$4:$P$1000,$C810,FourthLecture!$Q$4:$Q$1000)+SUMIF(OtherSubjects!$P$4:$P$1000,$C810,OtherSubjects!$Q$4:$Q$1000)</f>
        <v>0</v>
      </c>
    </row>
    <row r="811" spans="1:19">
      <c r="A811" s="239">
        <v>807</v>
      </c>
      <c r="B811" s="240" t="s">
        <v>1049</v>
      </c>
      <c r="C811" s="240"/>
      <c r="D811" s="241"/>
      <c r="E811" s="241"/>
      <c r="F811" s="241"/>
      <c r="G811" s="241"/>
      <c r="H811" s="241"/>
      <c r="I811" s="241"/>
      <c r="J811" s="260"/>
      <c r="K811" s="241"/>
      <c r="L811" s="241"/>
      <c r="M811" s="241"/>
      <c r="N811" s="258"/>
      <c r="O811" s="240"/>
      <c r="P811" s="240"/>
      <c r="Q811" s="258"/>
      <c r="R811" s="274">
        <f>SUMIF(Physics!$B$4:$B$1000,$C811,Physics!$C$4:$C$1000)+SUMIF(IITPhysics!$B$4:$B$1000,$C811,IITPhysics!$C$4:$C$1000)+SUMIF(Chem!$B$4:$B$1000,$C811,Chem!$C$4:$C$1000)+SUMIF(IITChem!$B$4:$B$1000,$C811,IITChem!$C$4:$C$1000)+SUMIF(Maths!$B$4:$B$1000,$C811,Maths!$C$4:$C$1000)+SUMIF(IITMaths!$B$4:$B$1000,$C811,IITMaths!$C$4:$C$1000)+SUMIF(Bio!$B$4:$B$1000,$C811,Bio!$C$4:$C$1000)+SUMIF(FourthLecture!$B$4:$B$1000,$C811,FourthLecture!$C$4:$C$1000)+SUMIF(OtherSubjects!$B$4:$B$1000,$C811,OtherSubjects!$C$4:$C$1000)</f>
        <v>0</v>
      </c>
      <c r="S811" s="269">
        <f>SUMIF(Physics!$P$4:$P$1000,$C811,Physics!$Q$4:$Q$1000)+SUMIF(IITPhysics!$P$4:$P$1000,$C811,IITPhysics!$Q$4:$Q$1000)+SUMIF(Chem!$P$4:$P$1000,$C811,Chem!$Q$4:$Q$1000)+SUMIF(IITChem!$P$4:$P$1000,$C811,IITChem!$Q$4:$Q$1000)+SUMIF(Maths!$P$4:$P$1000,$C811,Maths!$Q$4:$Q$1000)+SUMIF(IITMaths!$P$4:$P$1000,$C811,IITMaths!$Q$4:$Q$1000)+SUMIF(Bio!$P$4:$P$1000,$C811,Bio!$Q$4:$Q$1000)+SUMIF(FourthLecture!$P$4:$P$1000,$C811,FourthLecture!$Q$4:$Q$1000)+SUMIF(OtherSubjects!$P$4:$P$1000,$C811,OtherSubjects!$Q$4:$Q$1000)</f>
        <v>0</v>
      </c>
    </row>
    <row r="812" spans="1:19">
      <c r="A812" s="239">
        <v>808</v>
      </c>
      <c r="B812" s="240" t="s">
        <v>1050</v>
      </c>
      <c r="C812" s="240"/>
      <c r="D812" s="241"/>
      <c r="E812" s="241"/>
      <c r="F812" s="241"/>
      <c r="G812" s="241"/>
      <c r="H812" s="241"/>
      <c r="I812" s="241"/>
      <c r="J812" s="260"/>
      <c r="K812" s="241"/>
      <c r="L812" s="241"/>
      <c r="M812" s="241"/>
      <c r="N812" s="258"/>
      <c r="O812" s="240"/>
      <c r="P812" s="240"/>
      <c r="Q812" s="258"/>
      <c r="R812" s="274">
        <f>SUMIF(Physics!$B$4:$B$1000,$C812,Physics!$C$4:$C$1000)+SUMIF(IITPhysics!$B$4:$B$1000,$C812,IITPhysics!$C$4:$C$1000)+SUMIF(Chem!$B$4:$B$1000,$C812,Chem!$C$4:$C$1000)+SUMIF(IITChem!$B$4:$B$1000,$C812,IITChem!$C$4:$C$1000)+SUMIF(Maths!$B$4:$B$1000,$C812,Maths!$C$4:$C$1000)+SUMIF(IITMaths!$B$4:$B$1000,$C812,IITMaths!$C$4:$C$1000)+SUMIF(Bio!$B$4:$B$1000,$C812,Bio!$C$4:$C$1000)+SUMIF(FourthLecture!$B$4:$B$1000,$C812,FourthLecture!$C$4:$C$1000)+SUMIF(OtherSubjects!$B$4:$B$1000,$C812,OtherSubjects!$C$4:$C$1000)</f>
        <v>0</v>
      </c>
      <c r="S812" s="269">
        <f>SUMIF(Physics!$P$4:$P$1000,$C812,Physics!$Q$4:$Q$1000)+SUMIF(IITPhysics!$P$4:$P$1000,$C812,IITPhysics!$Q$4:$Q$1000)+SUMIF(Chem!$P$4:$P$1000,$C812,Chem!$Q$4:$Q$1000)+SUMIF(IITChem!$P$4:$P$1000,$C812,IITChem!$Q$4:$Q$1000)+SUMIF(Maths!$P$4:$P$1000,$C812,Maths!$Q$4:$Q$1000)+SUMIF(IITMaths!$P$4:$P$1000,$C812,IITMaths!$Q$4:$Q$1000)+SUMIF(Bio!$P$4:$P$1000,$C812,Bio!$Q$4:$Q$1000)+SUMIF(FourthLecture!$P$4:$P$1000,$C812,FourthLecture!$Q$4:$Q$1000)+SUMIF(OtherSubjects!$P$4:$P$1000,$C812,OtherSubjects!$Q$4:$Q$1000)</f>
        <v>0</v>
      </c>
    </row>
    <row r="813" spans="1:19">
      <c r="A813" s="239">
        <v>809</v>
      </c>
      <c r="B813" s="240" t="s">
        <v>1051</v>
      </c>
      <c r="C813" s="240"/>
      <c r="D813" s="241"/>
      <c r="E813" s="241"/>
      <c r="F813" s="241"/>
      <c r="G813" s="241"/>
      <c r="H813" s="241"/>
      <c r="I813" s="241"/>
      <c r="J813" s="260"/>
      <c r="K813" s="241"/>
      <c r="L813" s="241"/>
      <c r="M813" s="241"/>
      <c r="N813" s="258"/>
      <c r="O813" s="240"/>
      <c r="P813" s="240"/>
      <c r="Q813" s="258"/>
      <c r="R813" s="274">
        <f>SUMIF(Physics!$B$4:$B$1000,$C813,Physics!$C$4:$C$1000)+SUMIF(IITPhysics!$B$4:$B$1000,$C813,IITPhysics!$C$4:$C$1000)+SUMIF(Chem!$B$4:$B$1000,$C813,Chem!$C$4:$C$1000)+SUMIF(IITChem!$B$4:$B$1000,$C813,IITChem!$C$4:$C$1000)+SUMIF(Maths!$B$4:$B$1000,$C813,Maths!$C$4:$C$1000)+SUMIF(IITMaths!$B$4:$B$1000,$C813,IITMaths!$C$4:$C$1000)+SUMIF(Bio!$B$4:$B$1000,$C813,Bio!$C$4:$C$1000)+SUMIF(FourthLecture!$B$4:$B$1000,$C813,FourthLecture!$C$4:$C$1000)+SUMIF(OtherSubjects!$B$4:$B$1000,$C813,OtherSubjects!$C$4:$C$1000)</f>
        <v>0</v>
      </c>
      <c r="S813" s="269">
        <f>SUMIF(Physics!$P$4:$P$1000,$C813,Physics!$Q$4:$Q$1000)+SUMIF(IITPhysics!$P$4:$P$1000,$C813,IITPhysics!$Q$4:$Q$1000)+SUMIF(Chem!$P$4:$P$1000,$C813,Chem!$Q$4:$Q$1000)+SUMIF(IITChem!$P$4:$P$1000,$C813,IITChem!$Q$4:$Q$1000)+SUMIF(Maths!$P$4:$P$1000,$C813,Maths!$Q$4:$Q$1000)+SUMIF(IITMaths!$P$4:$P$1000,$C813,IITMaths!$Q$4:$Q$1000)+SUMIF(Bio!$P$4:$P$1000,$C813,Bio!$Q$4:$Q$1000)+SUMIF(FourthLecture!$P$4:$P$1000,$C813,FourthLecture!$Q$4:$Q$1000)+SUMIF(OtherSubjects!$P$4:$P$1000,$C813,OtherSubjects!$Q$4:$Q$1000)</f>
        <v>0</v>
      </c>
    </row>
    <row r="814" spans="1:19">
      <c r="A814" s="239">
        <v>810</v>
      </c>
      <c r="B814" s="240" t="s">
        <v>1052</v>
      </c>
      <c r="C814" s="240"/>
      <c r="D814" s="241"/>
      <c r="E814" s="241"/>
      <c r="F814" s="241"/>
      <c r="G814" s="241"/>
      <c r="H814" s="241"/>
      <c r="I814" s="241"/>
      <c r="J814" s="260"/>
      <c r="K814" s="241"/>
      <c r="L814" s="241"/>
      <c r="M814" s="241"/>
      <c r="N814" s="258"/>
      <c r="O814" s="240"/>
      <c r="P814" s="240"/>
      <c r="Q814" s="258"/>
      <c r="R814" s="274">
        <f>SUMIF(Physics!$B$4:$B$1000,$C814,Physics!$C$4:$C$1000)+SUMIF(IITPhysics!$B$4:$B$1000,$C814,IITPhysics!$C$4:$C$1000)+SUMIF(Chem!$B$4:$B$1000,$C814,Chem!$C$4:$C$1000)+SUMIF(IITChem!$B$4:$B$1000,$C814,IITChem!$C$4:$C$1000)+SUMIF(Maths!$B$4:$B$1000,$C814,Maths!$C$4:$C$1000)+SUMIF(IITMaths!$B$4:$B$1000,$C814,IITMaths!$C$4:$C$1000)+SUMIF(Bio!$B$4:$B$1000,$C814,Bio!$C$4:$C$1000)+SUMIF(FourthLecture!$B$4:$B$1000,$C814,FourthLecture!$C$4:$C$1000)+SUMIF(OtherSubjects!$B$4:$B$1000,$C814,OtherSubjects!$C$4:$C$1000)</f>
        <v>0</v>
      </c>
      <c r="S814" s="269">
        <f>SUMIF(Physics!$P$4:$P$1000,$C814,Physics!$Q$4:$Q$1000)+SUMIF(IITPhysics!$P$4:$P$1000,$C814,IITPhysics!$Q$4:$Q$1000)+SUMIF(Chem!$P$4:$P$1000,$C814,Chem!$Q$4:$Q$1000)+SUMIF(IITChem!$P$4:$P$1000,$C814,IITChem!$Q$4:$Q$1000)+SUMIF(Maths!$P$4:$P$1000,$C814,Maths!$Q$4:$Q$1000)+SUMIF(IITMaths!$P$4:$P$1000,$C814,IITMaths!$Q$4:$Q$1000)+SUMIF(Bio!$P$4:$P$1000,$C814,Bio!$Q$4:$Q$1000)+SUMIF(FourthLecture!$P$4:$P$1000,$C814,FourthLecture!$Q$4:$Q$1000)+SUMIF(OtherSubjects!$P$4:$P$1000,$C814,OtherSubjects!$Q$4:$Q$1000)</f>
        <v>0</v>
      </c>
    </row>
    <row r="815" spans="1:19">
      <c r="A815" s="239">
        <v>811</v>
      </c>
      <c r="B815" s="240" t="s">
        <v>1053</v>
      </c>
      <c r="C815" s="240"/>
      <c r="D815" s="241"/>
      <c r="E815" s="241"/>
      <c r="F815" s="241"/>
      <c r="G815" s="241"/>
      <c r="H815" s="241"/>
      <c r="I815" s="241"/>
      <c r="J815" s="260"/>
      <c r="K815" s="241"/>
      <c r="L815" s="241"/>
      <c r="M815" s="241"/>
      <c r="N815" s="258"/>
      <c r="O815" s="240"/>
      <c r="P815" s="240"/>
      <c r="Q815" s="258"/>
      <c r="R815" s="274">
        <f>SUMIF(Physics!$B$4:$B$1000,$C815,Physics!$C$4:$C$1000)+SUMIF(IITPhysics!$B$4:$B$1000,$C815,IITPhysics!$C$4:$C$1000)+SUMIF(Chem!$B$4:$B$1000,$C815,Chem!$C$4:$C$1000)+SUMIF(IITChem!$B$4:$B$1000,$C815,IITChem!$C$4:$C$1000)+SUMIF(Maths!$B$4:$B$1000,$C815,Maths!$C$4:$C$1000)+SUMIF(IITMaths!$B$4:$B$1000,$C815,IITMaths!$C$4:$C$1000)+SUMIF(Bio!$B$4:$B$1000,$C815,Bio!$C$4:$C$1000)+SUMIF(FourthLecture!$B$4:$B$1000,$C815,FourthLecture!$C$4:$C$1000)+SUMIF(OtherSubjects!$B$4:$B$1000,$C815,OtherSubjects!$C$4:$C$1000)</f>
        <v>0</v>
      </c>
      <c r="S815" s="269">
        <f>SUMIF(Physics!$P$4:$P$1000,$C815,Physics!$Q$4:$Q$1000)+SUMIF(IITPhysics!$P$4:$P$1000,$C815,IITPhysics!$Q$4:$Q$1000)+SUMIF(Chem!$P$4:$P$1000,$C815,Chem!$Q$4:$Q$1000)+SUMIF(IITChem!$P$4:$P$1000,$C815,IITChem!$Q$4:$Q$1000)+SUMIF(Maths!$P$4:$P$1000,$C815,Maths!$Q$4:$Q$1000)+SUMIF(IITMaths!$P$4:$P$1000,$C815,IITMaths!$Q$4:$Q$1000)+SUMIF(Bio!$P$4:$P$1000,$C815,Bio!$Q$4:$Q$1000)+SUMIF(FourthLecture!$P$4:$P$1000,$C815,FourthLecture!$Q$4:$Q$1000)+SUMIF(OtherSubjects!$P$4:$P$1000,$C815,OtherSubjects!$Q$4:$Q$1000)</f>
        <v>0</v>
      </c>
    </row>
    <row r="816" spans="1:19">
      <c r="A816" s="239">
        <v>812</v>
      </c>
      <c r="B816" s="240" t="s">
        <v>1054</v>
      </c>
      <c r="C816" s="240"/>
      <c r="D816" s="241"/>
      <c r="E816" s="241"/>
      <c r="F816" s="241"/>
      <c r="G816" s="241"/>
      <c r="H816" s="241"/>
      <c r="I816" s="241"/>
      <c r="J816" s="260"/>
      <c r="K816" s="241"/>
      <c r="L816" s="241"/>
      <c r="M816" s="241"/>
      <c r="N816" s="258"/>
      <c r="O816" s="240"/>
      <c r="P816" s="240"/>
      <c r="Q816" s="258"/>
      <c r="R816" s="274">
        <f>SUMIF(Physics!$B$4:$B$1000,$C816,Physics!$C$4:$C$1000)+SUMIF(IITPhysics!$B$4:$B$1000,$C816,IITPhysics!$C$4:$C$1000)+SUMIF(Chem!$B$4:$B$1000,$C816,Chem!$C$4:$C$1000)+SUMIF(IITChem!$B$4:$B$1000,$C816,IITChem!$C$4:$C$1000)+SUMIF(Maths!$B$4:$B$1000,$C816,Maths!$C$4:$C$1000)+SUMIF(IITMaths!$B$4:$B$1000,$C816,IITMaths!$C$4:$C$1000)+SUMIF(Bio!$B$4:$B$1000,$C816,Bio!$C$4:$C$1000)+SUMIF(FourthLecture!$B$4:$B$1000,$C816,FourthLecture!$C$4:$C$1000)+SUMIF(OtherSubjects!$B$4:$B$1000,$C816,OtherSubjects!$C$4:$C$1000)</f>
        <v>0</v>
      </c>
      <c r="S816" s="269">
        <f>SUMIF(Physics!$P$4:$P$1000,$C816,Physics!$Q$4:$Q$1000)+SUMIF(IITPhysics!$P$4:$P$1000,$C816,IITPhysics!$Q$4:$Q$1000)+SUMIF(Chem!$P$4:$P$1000,$C816,Chem!$Q$4:$Q$1000)+SUMIF(IITChem!$P$4:$P$1000,$C816,IITChem!$Q$4:$Q$1000)+SUMIF(Maths!$P$4:$P$1000,$C816,Maths!$Q$4:$Q$1000)+SUMIF(IITMaths!$P$4:$P$1000,$C816,IITMaths!$Q$4:$Q$1000)+SUMIF(Bio!$P$4:$P$1000,$C816,Bio!$Q$4:$Q$1000)+SUMIF(FourthLecture!$P$4:$P$1000,$C816,FourthLecture!$Q$4:$Q$1000)+SUMIF(OtherSubjects!$P$4:$P$1000,$C816,OtherSubjects!$Q$4:$Q$1000)</f>
        <v>0</v>
      </c>
    </row>
    <row r="817" spans="1:19">
      <c r="A817" s="239">
        <v>813</v>
      </c>
      <c r="B817" s="240" t="s">
        <v>1055</v>
      </c>
      <c r="C817" s="240"/>
      <c r="D817" s="241"/>
      <c r="E817" s="241"/>
      <c r="F817" s="241"/>
      <c r="G817" s="241"/>
      <c r="H817" s="241"/>
      <c r="I817" s="241"/>
      <c r="J817" s="260"/>
      <c r="K817" s="241"/>
      <c r="L817" s="241"/>
      <c r="M817" s="241"/>
      <c r="N817" s="258"/>
      <c r="O817" s="240"/>
      <c r="P817" s="240"/>
      <c r="Q817" s="258"/>
      <c r="R817" s="274">
        <f>SUMIF(Physics!$B$4:$B$1000,$C817,Physics!$C$4:$C$1000)+SUMIF(IITPhysics!$B$4:$B$1000,$C817,IITPhysics!$C$4:$C$1000)+SUMIF(Chem!$B$4:$B$1000,$C817,Chem!$C$4:$C$1000)+SUMIF(IITChem!$B$4:$B$1000,$C817,IITChem!$C$4:$C$1000)+SUMIF(Maths!$B$4:$B$1000,$C817,Maths!$C$4:$C$1000)+SUMIF(IITMaths!$B$4:$B$1000,$C817,IITMaths!$C$4:$C$1000)+SUMIF(Bio!$B$4:$B$1000,$C817,Bio!$C$4:$C$1000)+SUMIF(FourthLecture!$B$4:$B$1000,$C817,FourthLecture!$C$4:$C$1000)+SUMIF(OtherSubjects!$B$4:$B$1000,$C817,OtherSubjects!$C$4:$C$1000)</f>
        <v>0</v>
      </c>
      <c r="S817" s="269">
        <f>SUMIF(Physics!$P$4:$P$1000,$C817,Physics!$Q$4:$Q$1000)+SUMIF(IITPhysics!$P$4:$P$1000,$C817,IITPhysics!$Q$4:$Q$1000)+SUMIF(Chem!$P$4:$P$1000,$C817,Chem!$Q$4:$Q$1000)+SUMIF(IITChem!$P$4:$P$1000,$C817,IITChem!$Q$4:$Q$1000)+SUMIF(Maths!$P$4:$P$1000,$C817,Maths!$Q$4:$Q$1000)+SUMIF(IITMaths!$P$4:$P$1000,$C817,IITMaths!$Q$4:$Q$1000)+SUMIF(Bio!$P$4:$P$1000,$C817,Bio!$Q$4:$Q$1000)+SUMIF(FourthLecture!$P$4:$P$1000,$C817,FourthLecture!$Q$4:$Q$1000)+SUMIF(OtherSubjects!$P$4:$P$1000,$C817,OtherSubjects!$Q$4:$Q$1000)</f>
        <v>0</v>
      </c>
    </row>
    <row r="818" spans="1:19">
      <c r="A818" s="239">
        <v>814</v>
      </c>
      <c r="B818" s="240" t="s">
        <v>1056</v>
      </c>
      <c r="C818" s="240"/>
      <c r="D818" s="241"/>
      <c r="E818" s="241"/>
      <c r="F818" s="241"/>
      <c r="G818" s="241"/>
      <c r="H818" s="241"/>
      <c r="I818" s="241"/>
      <c r="J818" s="260"/>
      <c r="K818" s="241"/>
      <c r="L818" s="241"/>
      <c r="M818" s="241"/>
      <c r="N818" s="258"/>
      <c r="O818" s="240"/>
      <c r="P818" s="240"/>
      <c r="Q818" s="258"/>
      <c r="R818" s="274">
        <f>SUMIF(Physics!$B$4:$B$1000,$C818,Physics!$C$4:$C$1000)+SUMIF(IITPhysics!$B$4:$B$1000,$C818,IITPhysics!$C$4:$C$1000)+SUMIF(Chem!$B$4:$B$1000,$C818,Chem!$C$4:$C$1000)+SUMIF(IITChem!$B$4:$B$1000,$C818,IITChem!$C$4:$C$1000)+SUMIF(Maths!$B$4:$B$1000,$C818,Maths!$C$4:$C$1000)+SUMIF(IITMaths!$B$4:$B$1000,$C818,IITMaths!$C$4:$C$1000)+SUMIF(Bio!$B$4:$B$1000,$C818,Bio!$C$4:$C$1000)+SUMIF(FourthLecture!$B$4:$B$1000,$C818,FourthLecture!$C$4:$C$1000)+SUMIF(OtherSubjects!$B$4:$B$1000,$C818,OtherSubjects!$C$4:$C$1000)</f>
        <v>0</v>
      </c>
      <c r="S818" s="269">
        <f>SUMIF(Physics!$P$4:$P$1000,$C818,Physics!$Q$4:$Q$1000)+SUMIF(IITPhysics!$P$4:$P$1000,$C818,IITPhysics!$Q$4:$Q$1000)+SUMIF(Chem!$P$4:$P$1000,$C818,Chem!$Q$4:$Q$1000)+SUMIF(IITChem!$P$4:$P$1000,$C818,IITChem!$Q$4:$Q$1000)+SUMIF(Maths!$P$4:$P$1000,$C818,Maths!$Q$4:$Q$1000)+SUMIF(IITMaths!$P$4:$P$1000,$C818,IITMaths!$Q$4:$Q$1000)+SUMIF(Bio!$P$4:$P$1000,$C818,Bio!$Q$4:$Q$1000)+SUMIF(FourthLecture!$P$4:$P$1000,$C818,FourthLecture!$Q$4:$Q$1000)+SUMIF(OtherSubjects!$P$4:$P$1000,$C818,OtherSubjects!$Q$4:$Q$1000)</f>
        <v>0</v>
      </c>
    </row>
    <row r="819" spans="1:19">
      <c r="A819" s="239">
        <v>815</v>
      </c>
      <c r="B819" s="240" t="s">
        <v>1057</v>
      </c>
      <c r="C819" s="240"/>
      <c r="D819" s="241"/>
      <c r="E819" s="241"/>
      <c r="F819" s="241"/>
      <c r="G819" s="241"/>
      <c r="H819" s="241"/>
      <c r="I819" s="241"/>
      <c r="J819" s="260"/>
      <c r="K819" s="241"/>
      <c r="L819" s="241"/>
      <c r="M819" s="241"/>
      <c r="N819" s="258"/>
      <c r="O819" s="240"/>
      <c r="P819" s="240"/>
      <c r="Q819" s="258"/>
      <c r="R819" s="274">
        <f>SUMIF(Physics!$B$4:$B$1000,$C819,Physics!$C$4:$C$1000)+SUMIF(IITPhysics!$B$4:$B$1000,$C819,IITPhysics!$C$4:$C$1000)+SUMIF(Chem!$B$4:$B$1000,$C819,Chem!$C$4:$C$1000)+SUMIF(IITChem!$B$4:$B$1000,$C819,IITChem!$C$4:$C$1000)+SUMIF(Maths!$B$4:$B$1000,$C819,Maths!$C$4:$C$1000)+SUMIF(IITMaths!$B$4:$B$1000,$C819,IITMaths!$C$4:$C$1000)+SUMIF(Bio!$B$4:$B$1000,$C819,Bio!$C$4:$C$1000)+SUMIF(FourthLecture!$B$4:$B$1000,$C819,FourthLecture!$C$4:$C$1000)+SUMIF(OtherSubjects!$B$4:$B$1000,$C819,OtherSubjects!$C$4:$C$1000)</f>
        <v>0</v>
      </c>
      <c r="S819" s="269">
        <f>SUMIF(Physics!$P$4:$P$1000,$C819,Physics!$Q$4:$Q$1000)+SUMIF(IITPhysics!$P$4:$P$1000,$C819,IITPhysics!$Q$4:$Q$1000)+SUMIF(Chem!$P$4:$P$1000,$C819,Chem!$Q$4:$Q$1000)+SUMIF(IITChem!$P$4:$P$1000,$C819,IITChem!$Q$4:$Q$1000)+SUMIF(Maths!$P$4:$P$1000,$C819,Maths!$Q$4:$Q$1000)+SUMIF(IITMaths!$P$4:$P$1000,$C819,IITMaths!$Q$4:$Q$1000)+SUMIF(Bio!$P$4:$P$1000,$C819,Bio!$Q$4:$Q$1000)+SUMIF(FourthLecture!$P$4:$P$1000,$C819,FourthLecture!$Q$4:$Q$1000)+SUMIF(OtherSubjects!$P$4:$P$1000,$C819,OtherSubjects!$Q$4:$Q$1000)</f>
        <v>0</v>
      </c>
    </row>
    <row r="820" spans="1:19">
      <c r="A820" s="239">
        <v>816</v>
      </c>
      <c r="B820" s="240" t="s">
        <v>1058</v>
      </c>
      <c r="C820" s="240"/>
      <c r="D820" s="241"/>
      <c r="E820" s="241"/>
      <c r="F820" s="241"/>
      <c r="G820" s="241"/>
      <c r="H820" s="241"/>
      <c r="I820" s="241"/>
      <c r="J820" s="260"/>
      <c r="K820" s="241"/>
      <c r="L820" s="241"/>
      <c r="M820" s="241"/>
      <c r="N820" s="258"/>
      <c r="O820" s="240"/>
      <c r="P820" s="240"/>
      <c r="Q820" s="258"/>
      <c r="R820" s="274">
        <f>SUMIF(Physics!$B$4:$B$1000,$C820,Physics!$C$4:$C$1000)+SUMIF(IITPhysics!$B$4:$B$1000,$C820,IITPhysics!$C$4:$C$1000)+SUMIF(Chem!$B$4:$B$1000,$C820,Chem!$C$4:$C$1000)+SUMIF(IITChem!$B$4:$B$1000,$C820,IITChem!$C$4:$C$1000)+SUMIF(Maths!$B$4:$B$1000,$C820,Maths!$C$4:$C$1000)+SUMIF(IITMaths!$B$4:$B$1000,$C820,IITMaths!$C$4:$C$1000)+SUMIF(Bio!$B$4:$B$1000,$C820,Bio!$C$4:$C$1000)+SUMIF(FourthLecture!$B$4:$B$1000,$C820,FourthLecture!$C$4:$C$1000)+SUMIF(OtherSubjects!$B$4:$B$1000,$C820,OtherSubjects!$C$4:$C$1000)</f>
        <v>0</v>
      </c>
      <c r="S820" s="269">
        <f>SUMIF(Physics!$P$4:$P$1000,$C820,Physics!$Q$4:$Q$1000)+SUMIF(IITPhysics!$P$4:$P$1000,$C820,IITPhysics!$Q$4:$Q$1000)+SUMIF(Chem!$P$4:$P$1000,$C820,Chem!$Q$4:$Q$1000)+SUMIF(IITChem!$P$4:$P$1000,$C820,IITChem!$Q$4:$Q$1000)+SUMIF(Maths!$P$4:$P$1000,$C820,Maths!$Q$4:$Q$1000)+SUMIF(IITMaths!$P$4:$P$1000,$C820,IITMaths!$Q$4:$Q$1000)+SUMIF(Bio!$P$4:$P$1000,$C820,Bio!$Q$4:$Q$1000)+SUMIF(FourthLecture!$P$4:$P$1000,$C820,FourthLecture!$Q$4:$Q$1000)+SUMIF(OtherSubjects!$P$4:$P$1000,$C820,OtherSubjects!$Q$4:$Q$1000)</f>
        <v>0</v>
      </c>
    </row>
    <row r="821" spans="1:19">
      <c r="A821" s="239">
        <v>817</v>
      </c>
      <c r="B821" s="240" t="s">
        <v>1059</v>
      </c>
      <c r="C821" s="240"/>
      <c r="D821" s="241"/>
      <c r="E821" s="241"/>
      <c r="F821" s="241"/>
      <c r="G821" s="241"/>
      <c r="H821" s="241"/>
      <c r="I821" s="241"/>
      <c r="J821" s="260"/>
      <c r="K821" s="241"/>
      <c r="L821" s="241"/>
      <c r="M821" s="241"/>
      <c r="N821" s="258"/>
      <c r="O821" s="240"/>
      <c r="P821" s="240"/>
      <c r="Q821" s="258"/>
      <c r="R821" s="274">
        <f>SUMIF(Physics!$B$4:$B$1000,$C821,Physics!$C$4:$C$1000)+SUMIF(IITPhysics!$B$4:$B$1000,$C821,IITPhysics!$C$4:$C$1000)+SUMIF(Chem!$B$4:$B$1000,$C821,Chem!$C$4:$C$1000)+SUMIF(IITChem!$B$4:$B$1000,$C821,IITChem!$C$4:$C$1000)+SUMIF(Maths!$B$4:$B$1000,$C821,Maths!$C$4:$C$1000)+SUMIF(IITMaths!$B$4:$B$1000,$C821,IITMaths!$C$4:$C$1000)+SUMIF(Bio!$B$4:$B$1000,$C821,Bio!$C$4:$C$1000)+SUMIF(FourthLecture!$B$4:$B$1000,$C821,FourthLecture!$C$4:$C$1000)+SUMIF(OtherSubjects!$B$4:$B$1000,$C821,OtherSubjects!$C$4:$C$1000)</f>
        <v>0</v>
      </c>
      <c r="S821" s="269">
        <f>SUMIF(Physics!$P$4:$P$1000,$C821,Physics!$Q$4:$Q$1000)+SUMIF(IITPhysics!$P$4:$P$1000,$C821,IITPhysics!$Q$4:$Q$1000)+SUMIF(Chem!$P$4:$P$1000,$C821,Chem!$Q$4:$Q$1000)+SUMIF(IITChem!$P$4:$P$1000,$C821,IITChem!$Q$4:$Q$1000)+SUMIF(Maths!$P$4:$P$1000,$C821,Maths!$Q$4:$Q$1000)+SUMIF(IITMaths!$P$4:$P$1000,$C821,IITMaths!$Q$4:$Q$1000)+SUMIF(Bio!$P$4:$P$1000,$C821,Bio!$Q$4:$Q$1000)+SUMIF(FourthLecture!$P$4:$P$1000,$C821,FourthLecture!$Q$4:$Q$1000)+SUMIF(OtherSubjects!$P$4:$P$1000,$C821,OtherSubjects!$Q$4:$Q$1000)</f>
        <v>0</v>
      </c>
    </row>
    <row r="822" spans="1:19">
      <c r="A822" s="239">
        <v>818</v>
      </c>
      <c r="B822" s="240" t="s">
        <v>1060</v>
      </c>
      <c r="C822" s="240"/>
      <c r="D822" s="241"/>
      <c r="E822" s="241"/>
      <c r="F822" s="241"/>
      <c r="G822" s="241"/>
      <c r="H822" s="241"/>
      <c r="I822" s="241"/>
      <c r="J822" s="260"/>
      <c r="K822" s="241"/>
      <c r="L822" s="241"/>
      <c r="M822" s="241"/>
      <c r="N822" s="258"/>
      <c r="O822" s="240"/>
      <c r="P822" s="240"/>
      <c r="Q822" s="258"/>
      <c r="R822" s="274">
        <f>SUMIF(Physics!$B$4:$B$1000,$C822,Physics!$C$4:$C$1000)+SUMIF(IITPhysics!$B$4:$B$1000,$C822,IITPhysics!$C$4:$C$1000)+SUMIF(Chem!$B$4:$B$1000,$C822,Chem!$C$4:$C$1000)+SUMIF(IITChem!$B$4:$B$1000,$C822,IITChem!$C$4:$C$1000)+SUMIF(Maths!$B$4:$B$1000,$C822,Maths!$C$4:$C$1000)+SUMIF(IITMaths!$B$4:$B$1000,$C822,IITMaths!$C$4:$C$1000)+SUMIF(Bio!$B$4:$B$1000,$C822,Bio!$C$4:$C$1000)+SUMIF(FourthLecture!$B$4:$B$1000,$C822,FourthLecture!$C$4:$C$1000)+SUMIF(OtherSubjects!$B$4:$B$1000,$C822,OtherSubjects!$C$4:$C$1000)</f>
        <v>0</v>
      </c>
      <c r="S822" s="269">
        <f>SUMIF(Physics!$P$4:$P$1000,$C822,Physics!$Q$4:$Q$1000)+SUMIF(IITPhysics!$P$4:$P$1000,$C822,IITPhysics!$Q$4:$Q$1000)+SUMIF(Chem!$P$4:$P$1000,$C822,Chem!$Q$4:$Q$1000)+SUMIF(IITChem!$P$4:$P$1000,$C822,IITChem!$Q$4:$Q$1000)+SUMIF(Maths!$P$4:$P$1000,$C822,Maths!$Q$4:$Q$1000)+SUMIF(IITMaths!$P$4:$P$1000,$C822,IITMaths!$Q$4:$Q$1000)+SUMIF(Bio!$P$4:$P$1000,$C822,Bio!$Q$4:$Q$1000)+SUMIF(FourthLecture!$P$4:$P$1000,$C822,FourthLecture!$Q$4:$Q$1000)+SUMIF(OtherSubjects!$P$4:$P$1000,$C822,OtherSubjects!$Q$4:$Q$1000)</f>
        <v>0</v>
      </c>
    </row>
    <row r="823" spans="1:19">
      <c r="A823" s="239">
        <v>819</v>
      </c>
      <c r="B823" s="240" t="s">
        <v>1061</v>
      </c>
      <c r="C823" s="240"/>
      <c r="D823" s="241"/>
      <c r="E823" s="241"/>
      <c r="F823" s="241"/>
      <c r="G823" s="241"/>
      <c r="H823" s="241"/>
      <c r="I823" s="241"/>
      <c r="J823" s="260"/>
      <c r="K823" s="241"/>
      <c r="L823" s="241"/>
      <c r="M823" s="241"/>
      <c r="N823" s="258"/>
      <c r="O823" s="240"/>
      <c r="P823" s="240"/>
      <c r="Q823" s="258"/>
      <c r="R823" s="274">
        <f>SUMIF(Physics!$B$4:$B$1000,$C823,Physics!$C$4:$C$1000)+SUMIF(IITPhysics!$B$4:$B$1000,$C823,IITPhysics!$C$4:$C$1000)+SUMIF(Chem!$B$4:$B$1000,$C823,Chem!$C$4:$C$1000)+SUMIF(IITChem!$B$4:$B$1000,$C823,IITChem!$C$4:$C$1000)+SUMIF(Maths!$B$4:$B$1000,$C823,Maths!$C$4:$C$1000)+SUMIF(IITMaths!$B$4:$B$1000,$C823,IITMaths!$C$4:$C$1000)+SUMIF(Bio!$B$4:$B$1000,$C823,Bio!$C$4:$C$1000)+SUMIF(FourthLecture!$B$4:$B$1000,$C823,FourthLecture!$C$4:$C$1000)+SUMIF(OtherSubjects!$B$4:$B$1000,$C823,OtherSubjects!$C$4:$C$1000)</f>
        <v>0</v>
      </c>
      <c r="S823" s="269">
        <f>SUMIF(Physics!$P$4:$P$1000,$C823,Physics!$Q$4:$Q$1000)+SUMIF(IITPhysics!$P$4:$P$1000,$C823,IITPhysics!$Q$4:$Q$1000)+SUMIF(Chem!$P$4:$P$1000,$C823,Chem!$Q$4:$Q$1000)+SUMIF(IITChem!$P$4:$P$1000,$C823,IITChem!$Q$4:$Q$1000)+SUMIF(Maths!$P$4:$P$1000,$C823,Maths!$Q$4:$Q$1000)+SUMIF(IITMaths!$P$4:$P$1000,$C823,IITMaths!$Q$4:$Q$1000)+SUMIF(Bio!$P$4:$P$1000,$C823,Bio!$Q$4:$Q$1000)+SUMIF(FourthLecture!$P$4:$P$1000,$C823,FourthLecture!$Q$4:$Q$1000)+SUMIF(OtherSubjects!$P$4:$P$1000,$C823,OtherSubjects!$Q$4:$Q$1000)</f>
        <v>0</v>
      </c>
    </row>
    <row r="824" spans="1:19">
      <c r="A824" s="239">
        <v>820</v>
      </c>
      <c r="B824" s="240" t="s">
        <v>1062</v>
      </c>
      <c r="C824" s="240"/>
      <c r="D824" s="241"/>
      <c r="E824" s="241"/>
      <c r="F824" s="241"/>
      <c r="G824" s="241"/>
      <c r="H824" s="241"/>
      <c r="I824" s="241"/>
      <c r="J824" s="260"/>
      <c r="K824" s="241"/>
      <c r="L824" s="241"/>
      <c r="M824" s="241"/>
      <c r="N824" s="258"/>
      <c r="O824" s="240"/>
      <c r="P824" s="240"/>
      <c r="Q824" s="258"/>
      <c r="R824" s="274">
        <f>SUMIF(Physics!$B$4:$B$1000,$C824,Physics!$C$4:$C$1000)+SUMIF(IITPhysics!$B$4:$B$1000,$C824,IITPhysics!$C$4:$C$1000)+SUMIF(Chem!$B$4:$B$1000,$C824,Chem!$C$4:$C$1000)+SUMIF(IITChem!$B$4:$B$1000,$C824,IITChem!$C$4:$C$1000)+SUMIF(Maths!$B$4:$B$1000,$C824,Maths!$C$4:$C$1000)+SUMIF(IITMaths!$B$4:$B$1000,$C824,IITMaths!$C$4:$C$1000)+SUMIF(Bio!$B$4:$B$1000,$C824,Bio!$C$4:$C$1000)+SUMIF(FourthLecture!$B$4:$B$1000,$C824,FourthLecture!$C$4:$C$1000)+SUMIF(OtherSubjects!$B$4:$B$1000,$C824,OtherSubjects!$C$4:$C$1000)</f>
        <v>0</v>
      </c>
      <c r="S824" s="269">
        <f>SUMIF(Physics!$P$4:$P$1000,$C824,Physics!$Q$4:$Q$1000)+SUMIF(IITPhysics!$P$4:$P$1000,$C824,IITPhysics!$Q$4:$Q$1000)+SUMIF(Chem!$P$4:$P$1000,$C824,Chem!$Q$4:$Q$1000)+SUMIF(IITChem!$P$4:$P$1000,$C824,IITChem!$Q$4:$Q$1000)+SUMIF(Maths!$P$4:$P$1000,$C824,Maths!$Q$4:$Q$1000)+SUMIF(IITMaths!$P$4:$P$1000,$C824,IITMaths!$Q$4:$Q$1000)+SUMIF(Bio!$P$4:$P$1000,$C824,Bio!$Q$4:$Q$1000)+SUMIF(FourthLecture!$P$4:$P$1000,$C824,FourthLecture!$Q$4:$Q$1000)+SUMIF(OtherSubjects!$P$4:$P$1000,$C824,OtherSubjects!$Q$4:$Q$1000)</f>
        <v>0</v>
      </c>
    </row>
    <row r="825" spans="1:19">
      <c r="A825" s="239">
        <v>821</v>
      </c>
      <c r="B825" s="240" t="s">
        <v>1063</v>
      </c>
      <c r="C825" s="240"/>
      <c r="D825" s="241"/>
      <c r="E825" s="241"/>
      <c r="F825" s="241"/>
      <c r="G825" s="241"/>
      <c r="H825" s="241"/>
      <c r="I825" s="241"/>
      <c r="J825" s="260"/>
      <c r="K825" s="241"/>
      <c r="L825" s="241"/>
      <c r="M825" s="241"/>
      <c r="N825" s="258"/>
      <c r="O825" s="240"/>
      <c r="P825" s="240"/>
      <c r="Q825" s="258"/>
      <c r="R825" s="274">
        <f>SUMIF(Physics!$B$4:$B$1000,$C825,Physics!$C$4:$C$1000)+SUMIF(IITPhysics!$B$4:$B$1000,$C825,IITPhysics!$C$4:$C$1000)+SUMIF(Chem!$B$4:$B$1000,$C825,Chem!$C$4:$C$1000)+SUMIF(IITChem!$B$4:$B$1000,$C825,IITChem!$C$4:$C$1000)+SUMIF(Maths!$B$4:$B$1000,$C825,Maths!$C$4:$C$1000)+SUMIF(IITMaths!$B$4:$B$1000,$C825,IITMaths!$C$4:$C$1000)+SUMIF(Bio!$B$4:$B$1000,$C825,Bio!$C$4:$C$1000)+SUMIF(FourthLecture!$B$4:$B$1000,$C825,FourthLecture!$C$4:$C$1000)+SUMIF(OtherSubjects!$B$4:$B$1000,$C825,OtherSubjects!$C$4:$C$1000)</f>
        <v>0</v>
      </c>
      <c r="S825" s="269">
        <f>SUMIF(Physics!$P$4:$P$1000,$C825,Physics!$Q$4:$Q$1000)+SUMIF(IITPhysics!$P$4:$P$1000,$C825,IITPhysics!$Q$4:$Q$1000)+SUMIF(Chem!$P$4:$P$1000,$C825,Chem!$Q$4:$Q$1000)+SUMIF(IITChem!$P$4:$P$1000,$C825,IITChem!$Q$4:$Q$1000)+SUMIF(Maths!$P$4:$P$1000,$C825,Maths!$Q$4:$Q$1000)+SUMIF(IITMaths!$P$4:$P$1000,$C825,IITMaths!$Q$4:$Q$1000)+SUMIF(Bio!$P$4:$P$1000,$C825,Bio!$Q$4:$Q$1000)+SUMIF(FourthLecture!$P$4:$P$1000,$C825,FourthLecture!$Q$4:$Q$1000)+SUMIF(OtherSubjects!$P$4:$P$1000,$C825,OtherSubjects!$Q$4:$Q$1000)</f>
        <v>0</v>
      </c>
    </row>
    <row r="826" spans="1:19">
      <c r="A826" s="239">
        <v>822</v>
      </c>
      <c r="B826" s="240" t="s">
        <v>1064</v>
      </c>
      <c r="C826" s="240"/>
      <c r="D826" s="241"/>
      <c r="E826" s="241"/>
      <c r="F826" s="241"/>
      <c r="G826" s="241"/>
      <c r="H826" s="241"/>
      <c r="I826" s="241"/>
      <c r="J826" s="260"/>
      <c r="K826" s="241"/>
      <c r="L826" s="241"/>
      <c r="M826" s="241"/>
      <c r="N826" s="258"/>
      <c r="O826" s="240"/>
      <c r="P826" s="240"/>
      <c r="Q826" s="258"/>
      <c r="R826" s="274">
        <f>SUMIF(Physics!$B$4:$B$1000,$C826,Physics!$C$4:$C$1000)+SUMIF(IITPhysics!$B$4:$B$1000,$C826,IITPhysics!$C$4:$C$1000)+SUMIF(Chem!$B$4:$B$1000,$C826,Chem!$C$4:$C$1000)+SUMIF(IITChem!$B$4:$B$1000,$C826,IITChem!$C$4:$C$1000)+SUMIF(Maths!$B$4:$B$1000,$C826,Maths!$C$4:$C$1000)+SUMIF(IITMaths!$B$4:$B$1000,$C826,IITMaths!$C$4:$C$1000)+SUMIF(Bio!$B$4:$B$1000,$C826,Bio!$C$4:$C$1000)+SUMIF(FourthLecture!$B$4:$B$1000,$C826,FourthLecture!$C$4:$C$1000)+SUMIF(OtherSubjects!$B$4:$B$1000,$C826,OtherSubjects!$C$4:$C$1000)</f>
        <v>0</v>
      </c>
      <c r="S826" s="269">
        <f>SUMIF(Physics!$P$4:$P$1000,$C826,Physics!$Q$4:$Q$1000)+SUMIF(IITPhysics!$P$4:$P$1000,$C826,IITPhysics!$Q$4:$Q$1000)+SUMIF(Chem!$P$4:$P$1000,$C826,Chem!$Q$4:$Q$1000)+SUMIF(IITChem!$P$4:$P$1000,$C826,IITChem!$Q$4:$Q$1000)+SUMIF(Maths!$P$4:$P$1000,$C826,Maths!$Q$4:$Q$1000)+SUMIF(IITMaths!$P$4:$P$1000,$C826,IITMaths!$Q$4:$Q$1000)+SUMIF(Bio!$P$4:$P$1000,$C826,Bio!$Q$4:$Q$1000)+SUMIF(FourthLecture!$P$4:$P$1000,$C826,FourthLecture!$Q$4:$Q$1000)+SUMIF(OtherSubjects!$P$4:$P$1000,$C826,OtherSubjects!$Q$4:$Q$1000)</f>
        <v>0</v>
      </c>
    </row>
    <row r="827" spans="1:19">
      <c r="A827" s="239">
        <v>823</v>
      </c>
      <c r="B827" s="240" t="s">
        <v>1065</v>
      </c>
      <c r="C827" s="240"/>
      <c r="D827" s="241"/>
      <c r="E827" s="241"/>
      <c r="F827" s="241"/>
      <c r="G827" s="241"/>
      <c r="H827" s="241"/>
      <c r="I827" s="241"/>
      <c r="J827" s="260"/>
      <c r="K827" s="241"/>
      <c r="L827" s="241"/>
      <c r="M827" s="241"/>
      <c r="N827" s="258"/>
      <c r="O827" s="240"/>
      <c r="P827" s="240"/>
      <c r="Q827" s="258"/>
      <c r="R827" s="274">
        <f>SUMIF(Physics!$B$4:$B$1000,$C827,Physics!$C$4:$C$1000)+SUMIF(IITPhysics!$B$4:$B$1000,$C827,IITPhysics!$C$4:$C$1000)+SUMIF(Chem!$B$4:$B$1000,$C827,Chem!$C$4:$C$1000)+SUMIF(IITChem!$B$4:$B$1000,$C827,IITChem!$C$4:$C$1000)+SUMIF(Maths!$B$4:$B$1000,$C827,Maths!$C$4:$C$1000)+SUMIF(IITMaths!$B$4:$B$1000,$C827,IITMaths!$C$4:$C$1000)+SUMIF(Bio!$B$4:$B$1000,$C827,Bio!$C$4:$C$1000)+SUMIF(FourthLecture!$B$4:$B$1000,$C827,FourthLecture!$C$4:$C$1000)+SUMIF(OtherSubjects!$B$4:$B$1000,$C827,OtherSubjects!$C$4:$C$1000)</f>
        <v>0</v>
      </c>
      <c r="S827" s="269">
        <f>SUMIF(Physics!$P$4:$P$1000,$C827,Physics!$Q$4:$Q$1000)+SUMIF(IITPhysics!$P$4:$P$1000,$C827,IITPhysics!$Q$4:$Q$1000)+SUMIF(Chem!$P$4:$P$1000,$C827,Chem!$Q$4:$Q$1000)+SUMIF(IITChem!$P$4:$P$1000,$C827,IITChem!$Q$4:$Q$1000)+SUMIF(Maths!$P$4:$P$1000,$C827,Maths!$Q$4:$Q$1000)+SUMIF(IITMaths!$P$4:$P$1000,$C827,IITMaths!$Q$4:$Q$1000)+SUMIF(Bio!$P$4:$P$1000,$C827,Bio!$Q$4:$Q$1000)+SUMIF(FourthLecture!$P$4:$P$1000,$C827,FourthLecture!$Q$4:$Q$1000)+SUMIF(OtherSubjects!$P$4:$P$1000,$C827,OtherSubjects!$Q$4:$Q$1000)</f>
        <v>0</v>
      </c>
    </row>
    <row r="828" spans="1:19">
      <c r="A828" s="239">
        <v>824</v>
      </c>
      <c r="B828" s="240" t="s">
        <v>1066</v>
      </c>
      <c r="C828" s="240"/>
      <c r="D828" s="241"/>
      <c r="E828" s="241"/>
      <c r="F828" s="241"/>
      <c r="G828" s="241"/>
      <c r="H828" s="241"/>
      <c r="I828" s="241"/>
      <c r="J828" s="260"/>
      <c r="K828" s="241"/>
      <c r="L828" s="241"/>
      <c r="M828" s="241"/>
      <c r="N828" s="258"/>
      <c r="O828" s="240"/>
      <c r="P828" s="240"/>
      <c r="Q828" s="258"/>
      <c r="R828" s="274">
        <f>SUMIF(Physics!$B$4:$B$1000,$C828,Physics!$C$4:$C$1000)+SUMIF(IITPhysics!$B$4:$B$1000,$C828,IITPhysics!$C$4:$C$1000)+SUMIF(Chem!$B$4:$B$1000,$C828,Chem!$C$4:$C$1000)+SUMIF(IITChem!$B$4:$B$1000,$C828,IITChem!$C$4:$C$1000)+SUMIF(Maths!$B$4:$B$1000,$C828,Maths!$C$4:$C$1000)+SUMIF(IITMaths!$B$4:$B$1000,$C828,IITMaths!$C$4:$C$1000)+SUMIF(Bio!$B$4:$B$1000,$C828,Bio!$C$4:$C$1000)+SUMIF(FourthLecture!$B$4:$B$1000,$C828,FourthLecture!$C$4:$C$1000)+SUMIF(OtherSubjects!$B$4:$B$1000,$C828,OtherSubjects!$C$4:$C$1000)</f>
        <v>0</v>
      </c>
      <c r="S828" s="269">
        <f>SUMIF(Physics!$P$4:$P$1000,$C828,Physics!$Q$4:$Q$1000)+SUMIF(IITPhysics!$P$4:$P$1000,$C828,IITPhysics!$Q$4:$Q$1000)+SUMIF(Chem!$P$4:$P$1000,$C828,Chem!$Q$4:$Q$1000)+SUMIF(IITChem!$P$4:$P$1000,$C828,IITChem!$Q$4:$Q$1000)+SUMIF(Maths!$P$4:$P$1000,$C828,Maths!$Q$4:$Q$1000)+SUMIF(IITMaths!$P$4:$P$1000,$C828,IITMaths!$Q$4:$Q$1000)+SUMIF(Bio!$P$4:$P$1000,$C828,Bio!$Q$4:$Q$1000)+SUMIF(FourthLecture!$P$4:$P$1000,$C828,FourthLecture!$Q$4:$Q$1000)+SUMIF(OtherSubjects!$P$4:$P$1000,$C828,OtherSubjects!$Q$4:$Q$1000)</f>
        <v>0</v>
      </c>
    </row>
    <row r="829" spans="1:19">
      <c r="A829" s="239">
        <v>825</v>
      </c>
      <c r="B829" s="240" t="s">
        <v>1067</v>
      </c>
      <c r="C829" s="240"/>
      <c r="D829" s="241"/>
      <c r="E829" s="241"/>
      <c r="F829" s="241"/>
      <c r="G829" s="241"/>
      <c r="H829" s="241"/>
      <c r="I829" s="241"/>
      <c r="J829" s="260"/>
      <c r="K829" s="241"/>
      <c r="L829" s="241"/>
      <c r="M829" s="241"/>
      <c r="N829" s="258"/>
      <c r="O829" s="240"/>
      <c r="P829" s="240"/>
      <c r="Q829" s="258"/>
      <c r="R829" s="274">
        <f>SUMIF(Physics!$B$4:$B$1000,$C829,Physics!$C$4:$C$1000)+SUMIF(IITPhysics!$B$4:$B$1000,$C829,IITPhysics!$C$4:$C$1000)+SUMIF(Chem!$B$4:$B$1000,$C829,Chem!$C$4:$C$1000)+SUMIF(IITChem!$B$4:$B$1000,$C829,IITChem!$C$4:$C$1000)+SUMIF(Maths!$B$4:$B$1000,$C829,Maths!$C$4:$C$1000)+SUMIF(IITMaths!$B$4:$B$1000,$C829,IITMaths!$C$4:$C$1000)+SUMIF(Bio!$B$4:$B$1000,$C829,Bio!$C$4:$C$1000)+SUMIF(FourthLecture!$B$4:$B$1000,$C829,FourthLecture!$C$4:$C$1000)+SUMIF(OtherSubjects!$B$4:$B$1000,$C829,OtherSubjects!$C$4:$C$1000)</f>
        <v>0</v>
      </c>
      <c r="S829" s="269">
        <f>SUMIF(Physics!$P$4:$P$1000,$C829,Physics!$Q$4:$Q$1000)+SUMIF(IITPhysics!$P$4:$P$1000,$C829,IITPhysics!$Q$4:$Q$1000)+SUMIF(Chem!$P$4:$P$1000,$C829,Chem!$Q$4:$Q$1000)+SUMIF(IITChem!$P$4:$P$1000,$C829,IITChem!$Q$4:$Q$1000)+SUMIF(Maths!$P$4:$P$1000,$C829,Maths!$Q$4:$Q$1000)+SUMIF(IITMaths!$P$4:$P$1000,$C829,IITMaths!$Q$4:$Q$1000)+SUMIF(Bio!$P$4:$P$1000,$C829,Bio!$Q$4:$Q$1000)+SUMIF(FourthLecture!$P$4:$P$1000,$C829,FourthLecture!$Q$4:$Q$1000)+SUMIF(OtherSubjects!$P$4:$P$1000,$C829,OtherSubjects!$Q$4:$Q$1000)</f>
        <v>0</v>
      </c>
    </row>
    <row r="830" spans="1:19">
      <c r="A830" s="239">
        <v>826</v>
      </c>
      <c r="B830" s="240" t="s">
        <v>1068</v>
      </c>
      <c r="C830" s="240"/>
      <c r="D830" s="241"/>
      <c r="E830" s="241"/>
      <c r="F830" s="241"/>
      <c r="G830" s="241"/>
      <c r="H830" s="241"/>
      <c r="I830" s="241"/>
      <c r="J830" s="260"/>
      <c r="K830" s="241"/>
      <c r="L830" s="241"/>
      <c r="M830" s="241"/>
      <c r="N830" s="258"/>
      <c r="O830" s="240"/>
      <c r="P830" s="240"/>
      <c r="Q830" s="258"/>
      <c r="R830" s="274">
        <f>SUMIF(Physics!$B$4:$B$1000,$C830,Physics!$C$4:$C$1000)+SUMIF(IITPhysics!$B$4:$B$1000,$C830,IITPhysics!$C$4:$C$1000)+SUMIF(Chem!$B$4:$B$1000,$C830,Chem!$C$4:$C$1000)+SUMIF(IITChem!$B$4:$B$1000,$C830,IITChem!$C$4:$C$1000)+SUMIF(Maths!$B$4:$B$1000,$C830,Maths!$C$4:$C$1000)+SUMIF(IITMaths!$B$4:$B$1000,$C830,IITMaths!$C$4:$C$1000)+SUMIF(Bio!$B$4:$B$1000,$C830,Bio!$C$4:$C$1000)+SUMIF(FourthLecture!$B$4:$B$1000,$C830,FourthLecture!$C$4:$C$1000)+SUMIF(OtherSubjects!$B$4:$B$1000,$C830,OtherSubjects!$C$4:$C$1000)</f>
        <v>0</v>
      </c>
      <c r="S830" s="269">
        <f>SUMIF(Physics!$P$4:$P$1000,$C830,Physics!$Q$4:$Q$1000)+SUMIF(IITPhysics!$P$4:$P$1000,$C830,IITPhysics!$Q$4:$Q$1000)+SUMIF(Chem!$P$4:$P$1000,$C830,Chem!$Q$4:$Q$1000)+SUMIF(IITChem!$P$4:$P$1000,$C830,IITChem!$Q$4:$Q$1000)+SUMIF(Maths!$P$4:$P$1000,$C830,Maths!$Q$4:$Q$1000)+SUMIF(IITMaths!$P$4:$P$1000,$C830,IITMaths!$Q$4:$Q$1000)+SUMIF(Bio!$P$4:$P$1000,$C830,Bio!$Q$4:$Q$1000)+SUMIF(FourthLecture!$P$4:$P$1000,$C830,FourthLecture!$Q$4:$Q$1000)+SUMIF(OtherSubjects!$P$4:$P$1000,$C830,OtherSubjects!$Q$4:$Q$1000)</f>
        <v>0</v>
      </c>
    </row>
    <row r="831" spans="1:19">
      <c r="A831" s="239">
        <v>827</v>
      </c>
      <c r="B831" s="240" t="s">
        <v>1069</v>
      </c>
      <c r="C831" s="240"/>
      <c r="D831" s="241"/>
      <c r="E831" s="241"/>
      <c r="F831" s="241"/>
      <c r="G831" s="241"/>
      <c r="H831" s="241"/>
      <c r="I831" s="241"/>
      <c r="J831" s="260"/>
      <c r="K831" s="241"/>
      <c r="L831" s="241"/>
      <c r="M831" s="241"/>
      <c r="N831" s="258"/>
      <c r="O831" s="240"/>
      <c r="P831" s="240"/>
      <c r="Q831" s="258"/>
      <c r="R831" s="274">
        <f>SUMIF(Physics!$B$4:$B$1000,$C831,Physics!$C$4:$C$1000)+SUMIF(IITPhysics!$B$4:$B$1000,$C831,IITPhysics!$C$4:$C$1000)+SUMIF(Chem!$B$4:$B$1000,$C831,Chem!$C$4:$C$1000)+SUMIF(IITChem!$B$4:$B$1000,$C831,IITChem!$C$4:$C$1000)+SUMIF(Maths!$B$4:$B$1000,$C831,Maths!$C$4:$C$1000)+SUMIF(IITMaths!$B$4:$B$1000,$C831,IITMaths!$C$4:$C$1000)+SUMIF(Bio!$B$4:$B$1000,$C831,Bio!$C$4:$C$1000)+SUMIF(FourthLecture!$B$4:$B$1000,$C831,FourthLecture!$C$4:$C$1000)+SUMIF(OtherSubjects!$B$4:$B$1000,$C831,OtherSubjects!$C$4:$C$1000)</f>
        <v>0</v>
      </c>
      <c r="S831" s="269">
        <f>SUMIF(Physics!$P$4:$P$1000,$C831,Physics!$Q$4:$Q$1000)+SUMIF(IITPhysics!$P$4:$P$1000,$C831,IITPhysics!$Q$4:$Q$1000)+SUMIF(Chem!$P$4:$P$1000,$C831,Chem!$Q$4:$Q$1000)+SUMIF(IITChem!$P$4:$P$1000,$C831,IITChem!$Q$4:$Q$1000)+SUMIF(Maths!$P$4:$P$1000,$C831,Maths!$Q$4:$Q$1000)+SUMIF(IITMaths!$P$4:$P$1000,$C831,IITMaths!$Q$4:$Q$1000)+SUMIF(Bio!$P$4:$P$1000,$C831,Bio!$Q$4:$Q$1000)+SUMIF(FourthLecture!$P$4:$P$1000,$C831,FourthLecture!$Q$4:$Q$1000)+SUMIF(OtherSubjects!$P$4:$P$1000,$C831,OtherSubjects!$Q$4:$Q$1000)</f>
        <v>0</v>
      </c>
    </row>
    <row r="832" spans="1:19">
      <c r="A832" s="239">
        <v>828</v>
      </c>
      <c r="B832" s="240" t="s">
        <v>1070</v>
      </c>
      <c r="C832" s="240"/>
      <c r="D832" s="241"/>
      <c r="E832" s="241"/>
      <c r="F832" s="241"/>
      <c r="G832" s="241"/>
      <c r="H832" s="241"/>
      <c r="I832" s="241"/>
      <c r="J832" s="260"/>
      <c r="K832" s="241"/>
      <c r="L832" s="241"/>
      <c r="M832" s="241"/>
      <c r="N832" s="258"/>
      <c r="O832" s="240"/>
      <c r="P832" s="240"/>
      <c r="Q832" s="258"/>
      <c r="R832" s="274">
        <f>SUMIF(Physics!$B$4:$B$1000,$C832,Physics!$C$4:$C$1000)+SUMIF(IITPhysics!$B$4:$B$1000,$C832,IITPhysics!$C$4:$C$1000)+SUMIF(Chem!$B$4:$B$1000,$C832,Chem!$C$4:$C$1000)+SUMIF(IITChem!$B$4:$B$1000,$C832,IITChem!$C$4:$C$1000)+SUMIF(Maths!$B$4:$B$1000,$C832,Maths!$C$4:$C$1000)+SUMIF(IITMaths!$B$4:$B$1000,$C832,IITMaths!$C$4:$C$1000)+SUMIF(Bio!$B$4:$B$1000,$C832,Bio!$C$4:$C$1000)+SUMIF(FourthLecture!$B$4:$B$1000,$C832,FourthLecture!$C$4:$C$1000)+SUMIF(OtherSubjects!$B$4:$B$1000,$C832,OtherSubjects!$C$4:$C$1000)</f>
        <v>0</v>
      </c>
      <c r="S832" s="269">
        <f>SUMIF(Physics!$P$4:$P$1000,$C832,Physics!$Q$4:$Q$1000)+SUMIF(IITPhysics!$P$4:$P$1000,$C832,IITPhysics!$Q$4:$Q$1000)+SUMIF(Chem!$P$4:$P$1000,$C832,Chem!$Q$4:$Q$1000)+SUMIF(IITChem!$P$4:$P$1000,$C832,IITChem!$Q$4:$Q$1000)+SUMIF(Maths!$P$4:$P$1000,$C832,Maths!$Q$4:$Q$1000)+SUMIF(IITMaths!$P$4:$P$1000,$C832,IITMaths!$Q$4:$Q$1000)+SUMIF(Bio!$P$4:$P$1000,$C832,Bio!$Q$4:$Q$1000)+SUMIF(FourthLecture!$P$4:$P$1000,$C832,FourthLecture!$Q$4:$Q$1000)+SUMIF(OtherSubjects!$P$4:$P$1000,$C832,OtherSubjects!$Q$4:$Q$1000)</f>
        <v>0</v>
      </c>
    </row>
    <row r="833" spans="1:19">
      <c r="A833" s="239">
        <v>829</v>
      </c>
      <c r="B833" s="240" t="s">
        <v>1071</v>
      </c>
      <c r="C833" s="240"/>
      <c r="D833" s="241"/>
      <c r="E833" s="241"/>
      <c r="F833" s="241"/>
      <c r="G833" s="241"/>
      <c r="H833" s="241"/>
      <c r="I833" s="241"/>
      <c r="J833" s="260"/>
      <c r="K833" s="241"/>
      <c r="L833" s="241"/>
      <c r="M833" s="241"/>
      <c r="N833" s="258"/>
      <c r="O833" s="240"/>
      <c r="P833" s="240"/>
      <c r="Q833" s="258"/>
      <c r="R833" s="274">
        <f>SUMIF(Physics!$B$4:$B$1000,$C833,Physics!$C$4:$C$1000)+SUMIF(IITPhysics!$B$4:$B$1000,$C833,IITPhysics!$C$4:$C$1000)+SUMIF(Chem!$B$4:$B$1000,$C833,Chem!$C$4:$C$1000)+SUMIF(IITChem!$B$4:$B$1000,$C833,IITChem!$C$4:$C$1000)+SUMIF(Maths!$B$4:$B$1000,$C833,Maths!$C$4:$C$1000)+SUMIF(IITMaths!$B$4:$B$1000,$C833,IITMaths!$C$4:$C$1000)+SUMIF(Bio!$B$4:$B$1000,$C833,Bio!$C$4:$C$1000)+SUMIF(FourthLecture!$B$4:$B$1000,$C833,FourthLecture!$C$4:$C$1000)+SUMIF(OtherSubjects!$B$4:$B$1000,$C833,OtherSubjects!$C$4:$C$1000)</f>
        <v>0</v>
      </c>
      <c r="S833" s="269">
        <f>SUMIF(Physics!$P$4:$P$1000,$C833,Physics!$Q$4:$Q$1000)+SUMIF(IITPhysics!$P$4:$P$1000,$C833,IITPhysics!$Q$4:$Q$1000)+SUMIF(Chem!$P$4:$P$1000,$C833,Chem!$Q$4:$Q$1000)+SUMIF(IITChem!$P$4:$P$1000,$C833,IITChem!$Q$4:$Q$1000)+SUMIF(Maths!$P$4:$P$1000,$C833,Maths!$Q$4:$Q$1000)+SUMIF(IITMaths!$P$4:$P$1000,$C833,IITMaths!$Q$4:$Q$1000)+SUMIF(Bio!$P$4:$P$1000,$C833,Bio!$Q$4:$Q$1000)+SUMIF(FourthLecture!$P$4:$P$1000,$C833,FourthLecture!$Q$4:$Q$1000)+SUMIF(OtherSubjects!$P$4:$P$1000,$C833,OtherSubjects!$Q$4:$Q$1000)</f>
        <v>0</v>
      </c>
    </row>
    <row r="834" spans="1:19">
      <c r="A834" s="239">
        <v>830</v>
      </c>
      <c r="B834" s="240" t="s">
        <v>1072</v>
      </c>
      <c r="C834" s="240"/>
      <c r="D834" s="241"/>
      <c r="E834" s="241"/>
      <c r="F834" s="241"/>
      <c r="G834" s="241"/>
      <c r="H834" s="241"/>
      <c r="I834" s="241"/>
      <c r="J834" s="260"/>
      <c r="K834" s="241"/>
      <c r="L834" s="241"/>
      <c r="M834" s="241"/>
      <c r="N834" s="258"/>
      <c r="O834" s="240"/>
      <c r="P834" s="240"/>
      <c r="Q834" s="258"/>
      <c r="R834" s="274">
        <f>SUMIF(Physics!$B$4:$B$1000,$C834,Physics!$C$4:$C$1000)+SUMIF(IITPhysics!$B$4:$B$1000,$C834,IITPhysics!$C$4:$C$1000)+SUMIF(Chem!$B$4:$B$1000,$C834,Chem!$C$4:$C$1000)+SUMIF(IITChem!$B$4:$B$1000,$C834,IITChem!$C$4:$C$1000)+SUMIF(Maths!$B$4:$B$1000,$C834,Maths!$C$4:$C$1000)+SUMIF(IITMaths!$B$4:$B$1000,$C834,IITMaths!$C$4:$C$1000)+SUMIF(Bio!$B$4:$B$1000,$C834,Bio!$C$4:$C$1000)+SUMIF(FourthLecture!$B$4:$B$1000,$C834,FourthLecture!$C$4:$C$1000)+SUMIF(OtherSubjects!$B$4:$B$1000,$C834,OtherSubjects!$C$4:$C$1000)</f>
        <v>0</v>
      </c>
      <c r="S834" s="269">
        <f>SUMIF(Physics!$P$4:$P$1000,$C834,Physics!$Q$4:$Q$1000)+SUMIF(IITPhysics!$P$4:$P$1000,$C834,IITPhysics!$Q$4:$Q$1000)+SUMIF(Chem!$P$4:$P$1000,$C834,Chem!$Q$4:$Q$1000)+SUMIF(IITChem!$P$4:$P$1000,$C834,IITChem!$Q$4:$Q$1000)+SUMIF(Maths!$P$4:$P$1000,$C834,Maths!$Q$4:$Q$1000)+SUMIF(IITMaths!$P$4:$P$1000,$C834,IITMaths!$Q$4:$Q$1000)+SUMIF(Bio!$P$4:$P$1000,$C834,Bio!$Q$4:$Q$1000)+SUMIF(FourthLecture!$P$4:$P$1000,$C834,FourthLecture!$Q$4:$Q$1000)+SUMIF(OtherSubjects!$P$4:$P$1000,$C834,OtherSubjects!$Q$4:$Q$1000)</f>
        <v>0</v>
      </c>
    </row>
    <row r="835" spans="1:19">
      <c r="A835" s="239">
        <v>831</v>
      </c>
      <c r="B835" s="240" t="s">
        <v>1073</v>
      </c>
      <c r="C835" s="240"/>
      <c r="D835" s="241"/>
      <c r="E835" s="241"/>
      <c r="F835" s="241"/>
      <c r="G835" s="241"/>
      <c r="H835" s="241"/>
      <c r="I835" s="241"/>
      <c r="J835" s="260"/>
      <c r="K835" s="241"/>
      <c r="L835" s="241"/>
      <c r="M835" s="241"/>
      <c r="N835" s="258"/>
      <c r="O835" s="240"/>
      <c r="P835" s="240"/>
      <c r="Q835" s="258"/>
      <c r="R835" s="274">
        <f>SUMIF(Physics!$B$4:$B$1000,$C835,Physics!$C$4:$C$1000)+SUMIF(IITPhysics!$B$4:$B$1000,$C835,IITPhysics!$C$4:$C$1000)+SUMIF(Chem!$B$4:$B$1000,$C835,Chem!$C$4:$C$1000)+SUMIF(IITChem!$B$4:$B$1000,$C835,IITChem!$C$4:$C$1000)+SUMIF(Maths!$B$4:$B$1000,$C835,Maths!$C$4:$C$1000)+SUMIF(IITMaths!$B$4:$B$1000,$C835,IITMaths!$C$4:$C$1000)+SUMIF(Bio!$B$4:$B$1000,$C835,Bio!$C$4:$C$1000)+SUMIF(FourthLecture!$B$4:$B$1000,$C835,FourthLecture!$C$4:$C$1000)+SUMIF(OtherSubjects!$B$4:$B$1000,$C835,OtherSubjects!$C$4:$C$1000)</f>
        <v>0</v>
      </c>
      <c r="S835" s="269">
        <f>SUMIF(Physics!$P$4:$P$1000,$C835,Physics!$Q$4:$Q$1000)+SUMIF(IITPhysics!$P$4:$P$1000,$C835,IITPhysics!$Q$4:$Q$1000)+SUMIF(Chem!$P$4:$P$1000,$C835,Chem!$Q$4:$Q$1000)+SUMIF(IITChem!$P$4:$P$1000,$C835,IITChem!$Q$4:$Q$1000)+SUMIF(Maths!$P$4:$P$1000,$C835,Maths!$Q$4:$Q$1000)+SUMIF(IITMaths!$P$4:$P$1000,$C835,IITMaths!$Q$4:$Q$1000)+SUMIF(Bio!$P$4:$P$1000,$C835,Bio!$Q$4:$Q$1000)+SUMIF(FourthLecture!$P$4:$P$1000,$C835,FourthLecture!$Q$4:$Q$1000)+SUMIF(OtherSubjects!$P$4:$P$1000,$C835,OtherSubjects!$Q$4:$Q$1000)</f>
        <v>0</v>
      </c>
    </row>
    <row r="836" spans="1:19">
      <c r="A836" s="239">
        <v>832</v>
      </c>
      <c r="B836" s="240" t="s">
        <v>1074</v>
      </c>
      <c r="C836" s="240"/>
      <c r="D836" s="241"/>
      <c r="E836" s="241"/>
      <c r="F836" s="241"/>
      <c r="G836" s="241"/>
      <c r="H836" s="241"/>
      <c r="I836" s="241"/>
      <c r="J836" s="260"/>
      <c r="K836" s="241"/>
      <c r="L836" s="241"/>
      <c r="M836" s="241"/>
      <c r="N836" s="258"/>
      <c r="O836" s="240"/>
      <c r="P836" s="240"/>
      <c r="Q836" s="258"/>
      <c r="R836" s="274">
        <f>SUMIF(Physics!$B$4:$B$1000,$C836,Physics!$C$4:$C$1000)+SUMIF(IITPhysics!$B$4:$B$1000,$C836,IITPhysics!$C$4:$C$1000)+SUMIF(Chem!$B$4:$B$1000,$C836,Chem!$C$4:$C$1000)+SUMIF(IITChem!$B$4:$B$1000,$C836,IITChem!$C$4:$C$1000)+SUMIF(Maths!$B$4:$B$1000,$C836,Maths!$C$4:$C$1000)+SUMIF(IITMaths!$B$4:$B$1000,$C836,IITMaths!$C$4:$C$1000)+SUMIF(Bio!$B$4:$B$1000,$C836,Bio!$C$4:$C$1000)+SUMIF(FourthLecture!$B$4:$B$1000,$C836,FourthLecture!$C$4:$C$1000)+SUMIF(OtherSubjects!$B$4:$B$1000,$C836,OtherSubjects!$C$4:$C$1000)</f>
        <v>0</v>
      </c>
      <c r="S836" s="269">
        <f>SUMIF(Physics!$P$4:$P$1000,$C836,Physics!$Q$4:$Q$1000)+SUMIF(IITPhysics!$P$4:$P$1000,$C836,IITPhysics!$Q$4:$Q$1000)+SUMIF(Chem!$P$4:$P$1000,$C836,Chem!$Q$4:$Q$1000)+SUMIF(IITChem!$P$4:$P$1000,$C836,IITChem!$Q$4:$Q$1000)+SUMIF(Maths!$P$4:$P$1000,$C836,Maths!$Q$4:$Q$1000)+SUMIF(IITMaths!$P$4:$P$1000,$C836,IITMaths!$Q$4:$Q$1000)+SUMIF(Bio!$P$4:$P$1000,$C836,Bio!$Q$4:$Q$1000)+SUMIF(FourthLecture!$P$4:$P$1000,$C836,FourthLecture!$Q$4:$Q$1000)+SUMIF(OtherSubjects!$P$4:$P$1000,$C836,OtherSubjects!$Q$4:$Q$1000)</f>
        <v>0</v>
      </c>
    </row>
    <row r="837" spans="1:19">
      <c r="A837" s="239">
        <v>833</v>
      </c>
      <c r="B837" s="240" t="s">
        <v>1075</v>
      </c>
      <c r="C837" s="240"/>
      <c r="D837" s="241"/>
      <c r="E837" s="241"/>
      <c r="F837" s="241"/>
      <c r="G837" s="241"/>
      <c r="H837" s="241"/>
      <c r="I837" s="241"/>
      <c r="J837" s="260"/>
      <c r="K837" s="241"/>
      <c r="L837" s="241"/>
      <c r="M837" s="241"/>
      <c r="N837" s="258"/>
      <c r="O837" s="240"/>
      <c r="P837" s="240"/>
      <c r="Q837" s="258"/>
      <c r="R837" s="274">
        <f>SUMIF(Physics!$B$4:$B$1000,$C837,Physics!$C$4:$C$1000)+SUMIF(IITPhysics!$B$4:$B$1000,$C837,IITPhysics!$C$4:$C$1000)+SUMIF(Chem!$B$4:$B$1000,$C837,Chem!$C$4:$C$1000)+SUMIF(IITChem!$B$4:$B$1000,$C837,IITChem!$C$4:$C$1000)+SUMIF(Maths!$B$4:$B$1000,$C837,Maths!$C$4:$C$1000)+SUMIF(IITMaths!$B$4:$B$1000,$C837,IITMaths!$C$4:$C$1000)+SUMIF(Bio!$B$4:$B$1000,$C837,Bio!$C$4:$C$1000)+SUMIF(FourthLecture!$B$4:$B$1000,$C837,FourthLecture!$C$4:$C$1000)+SUMIF(OtherSubjects!$B$4:$B$1000,$C837,OtherSubjects!$C$4:$C$1000)</f>
        <v>0</v>
      </c>
      <c r="S837" s="269">
        <f>SUMIF(Physics!$P$4:$P$1000,$C837,Physics!$Q$4:$Q$1000)+SUMIF(IITPhysics!$P$4:$P$1000,$C837,IITPhysics!$Q$4:$Q$1000)+SUMIF(Chem!$P$4:$P$1000,$C837,Chem!$Q$4:$Q$1000)+SUMIF(IITChem!$P$4:$P$1000,$C837,IITChem!$Q$4:$Q$1000)+SUMIF(Maths!$P$4:$P$1000,$C837,Maths!$Q$4:$Q$1000)+SUMIF(IITMaths!$P$4:$P$1000,$C837,IITMaths!$Q$4:$Q$1000)+SUMIF(Bio!$P$4:$P$1000,$C837,Bio!$Q$4:$Q$1000)+SUMIF(FourthLecture!$P$4:$P$1000,$C837,FourthLecture!$Q$4:$Q$1000)+SUMIF(OtherSubjects!$P$4:$P$1000,$C837,OtherSubjects!$Q$4:$Q$1000)</f>
        <v>0</v>
      </c>
    </row>
    <row r="838" spans="1:19">
      <c r="A838" s="239">
        <v>834</v>
      </c>
      <c r="B838" s="240" t="s">
        <v>1076</v>
      </c>
      <c r="C838" s="240"/>
      <c r="D838" s="241"/>
      <c r="E838" s="241"/>
      <c r="F838" s="241"/>
      <c r="G838" s="241"/>
      <c r="H838" s="241"/>
      <c r="I838" s="241"/>
      <c r="J838" s="260"/>
      <c r="K838" s="241"/>
      <c r="L838" s="241"/>
      <c r="M838" s="241"/>
      <c r="N838" s="258"/>
      <c r="O838" s="240"/>
      <c r="P838" s="240"/>
      <c r="Q838" s="258"/>
      <c r="R838" s="274">
        <f>SUMIF(Physics!$B$4:$B$1000,$C838,Physics!$C$4:$C$1000)+SUMIF(IITPhysics!$B$4:$B$1000,$C838,IITPhysics!$C$4:$C$1000)+SUMIF(Chem!$B$4:$B$1000,$C838,Chem!$C$4:$C$1000)+SUMIF(IITChem!$B$4:$B$1000,$C838,IITChem!$C$4:$C$1000)+SUMIF(Maths!$B$4:$B$1000,$C838,Maths!$C$4:$C$1000)+SUMIF(IITMaths!$B$4:$B$1000,$C838,IITMaths!$C$4:$C$1000)+SUMIF(Bio!$B$4:$B$1000,$C838,Bio!$C$4:$C$1000)+SUMIF(FourthLecture!$B$4:$B$1000,$C838,FourthLecture!$C$4:$C$1000)+SUMIF(OtherSubjects!$B$4:$B$1000,$C838,OtherSubjects!$C$4:$C$1000)</f>
        <v>0</v>
      </c>
      <c r="S838" s="269">
        <f>SUMIF(Physics!$P$4:$P$1000,$C838,Physics!$Q$4:$Q$1000)+SUMIF(IITPhysics!$P$4:$P$1000,$C838,IITPhysics!$Q$4:$Q$1000)+SUMIF(Chem!$P$4:$P$1000,$C838,Chem!$Q$4:$Q$1000)+SUMIF(IITChem!$P$4:$P$1000,$C838,IITChem!$Q$4:$Q$1000)+SUMIF(Maths!$P$4:$P$1000,$C838,Maths!$Q$4:$Q$1000)+SUMIF(IITMaths!$P$4:$P$1000,$C838,IITMaths!$Q$4:$Q$1000)+SUMIF(Bio!$P$4:$P$1000,$C838,Bio!$Q$4:$Q$1000)+SUMIF(FourthLecture!$P$4:$P$1000,$C838,FourthLecture!$Q$4:$Q$1000)+SUMIF(OtherSubjects!$P$4:$P$1000,$C838,OtherSubjects!$Q$4:$Q$1000)</f>
        <v>0</v>
      </c>
    </row>
    <row r="839" spans="1:19">
      <c r="A839" s="239">
        <v>835</v>
      </c>
      <c r="B839" s="240" t="s">
        <v>1077</v>
      </c>
      <c r="C839" s="240"/>
      <c r="D839" s="241"/>
      <c r="E839" s="241"/>
      <c r="F839" s="241"/>
      <c r="G839" s="241"/>
      <c r="H839" s="241"/>
      <c r="I839" s="241"/>
      <c r="J839" s="260"/>
      <c r="K839" s="241"/>
      <c r="L839" s="241"/>
      <c r="M839" s="241"/>
      <c r="N839" s="258"/>
      <c r="O839" s="240"/>
      <c r="P839" s="240"/>
      <c r="Q839" s="258"/>
      <c r="R839" s="274">
        <f>SUMIF(Physics!$B$4:$B$1000,$C839,Physics!$C$4:$C$1000)+SUMIF(IITPhysics!$B$4:$B$1000,$C839,IITPhysics!$C$4:$C$1000)+SUMIF(Chem!$B$4:$B$1000,$C839,Chem!$C$4:$C$1000)+SUMIF(IITChem!$B$4:$B$1000,$C839,IITChem!$C$4:$C$1000)+SUMIF(Maths!$B$4:$B$1000,$C839,Maths!$C$4:$C$1000)+SUMIF(IITMaths!$B$4:$B$1000,$C839,IITMaths!$C$4:$C$1000)+SUMIF(Bio!$B$4:$B$1000,$C839,Bio!$C$4:$C$1000)+SUMIF(FourthLecture!$B$4:$B$1000,$C839,FourthLecture!$C$4:$C$1000)+SUMIF(OtherSubjects!$B$4:$B$1000,$C839,OtherSubjects!$C$4:$C$1000)</f>
        <v>0</v>
      </c>
      <c r="S839" s="269">
        <f>SUMIF(Physics!$P$4:$P$1000,$C839,Physics!$Q$4:$Q$1000)+SUMIF(IITPhysics!$P$4:$P$1000,$C839,IITPhysics!$Q$4:$Q$1000)+SUMIF(Chem!$P$4:$P$1000,$C839,Chem!$Q$4:$Q$1000)+SUMIF(IITChem!$P$4:$P$1000,$C839,IITChem!$Q$4:$Q$1000)+SUMIF(Maths!$P$4:$P$1000,$C839,Maths!$Q$4:$Q$1000)+SUMIF(IITMaths!$P$4:$P$1000,$C839,IITMaths!$Q$4:$Q$1000)+SUMIF(Bio!$P$4:$P$1000,$C839,Bio!$Q$4:$Q$1000)+SUMIF(FourthLecture!$P$4:$P$1000,$C839,FourthLecture!$Q$4:$Q$1000)+SUMIF(OtherSubjects!$P$4:$P$1000,$C839,OtherSubjects!$Q$4:$Q$1000)</f>
        <v>0</v>
      </c>
    </row>
    <row r="840" spans="1:19">
      <c r="A840" s="239">
        <v>836</v>
      </c>
      <c r="B840" s="240" t="s">
        <v>1078</v>
      </c>
      <c r="C840" s="240"/>
      <c r="D840" s="241"/>
      <c r="E840" s="241"/>
      <c r="F840" s="241"/>
      <c r="G840" s="241"/>
      <c r="H840" s="241"/>
      <c r="I840" s="241"/>
      <c r="J840" s="260"/>
      <c r="K840" s="241"/>
      <c r="L840" s="241"/>
      <c r="M840" s="241"/>
      <c r="N840" s="258"/>
      <c r="O840" s="240"/>
      <c r="P840" s="240"/>
      <c r="Q840" s="258"/>
      <c r="R840" s="274">
        <f>SUMIF(Physics!$B$4:$B$1000,$C840,Physics!$C$4:$C$1000)+SUMIF(IITPhysics!$B$4:$B$1000,$C840,IITPhysics!$C$4:$C$1000)+SUMIF(Chem!$B$4:$B$1000,$C840,Chem!$C$4:$C$1000)+SUMIF(IITChem!$B$4:$B$1000,$C840,IITChem!$C$4:$C$1000)+SUMIF(Maths!$B$4:$B$1000,$C840,Maths!$C$4:$C$1000)+SUMIF(IITMaths!$B$4:$B$1000,$C840,IITMaths!$C$4:$C$1000)+SUMIF(Bio!$B$4:$B$1000,$C840,Bio!$C$4:$C$1000)+SUMIF(FourthLecture!$B$4:$B$1000,$C840,FourthLecture!$C$4:$C$1000)+SUMIF(OtherSubjects!$B$4:$B$1000,$C840,OtherSubjects!$C$4:$C$1000)</f>
        <v>0</v>
      </c>
      <c r="S840" s="269">
        <f>SUMIF(Physics!$P$4:$P$1000,$C840,Physics!$Q$4:$Q$1000)+SUMIF(IITPhysics!$P$4:$P$1000,$C840,IITPhysics!$Q$4:$Q$1000)+SUMIF(Chem!$P$4:$P$1000,$C840,Chem!$Q$4:$Q$1000)+SUMIF(IITChem!$P$4:$P$1000,$C840,IITChem!$Q$4:$Q$1000)+SUMIF(Maths!$P$4:$P$1000,$C840,Maths!$Q$4:$Q$1000)+SUMIF(IITMaths!$P$4:$P$1000,$C840,IITMaths!$Q$4:$Q$1000)+SUMIF(Bio!$P$4:$P$1000,$C840,Bio!$Q$4:$Q$1000)+SUMIF(FourthLecture!$P$4:$P$1000,$C840,FourthLecture!$Q$4:$Q$1000)+SUMIF(OtherSubjects!$P$4:$P$1000,$C840,OtherSubjects!$Q$4:$Q$1000)</f>
        <v>0</v>
      </c>
    </row>
    <row r="841" spans="1:19">
      <c r="A841" s="239">
        <v>837</v>
      </c>
      <c r="B841" s="240" t="s">
        <v>1079</v>
      </c>
      <c r="C841" s="240"/>
      <c r="D841" s="241"/>
      <c r="E841" s="241"/>
      <c r="F841" s="241"/>
      <c r="G841" s="241"/>
      <c r="H841" s="241"/>
      <c r="I841" s="241"/>
      <c r="J841" s="260"/>
      <c r="K841" s="241"/>
      <c r="L841" s="241"/>
      <c r="M841" s="241"/>
      <c r="N841" s="258"/>
      <c r="O841" s="240"/>
      <c r="P841" s="240"/>
      <c r="Q841" s="258"/>
      <c r="R841" s="274">
        <f>SUMIF(Physics!$B$4:$B$1000,$C841,Physics!$C$4:$C$1000)+SUMIF(IITPhysics!$B$4:$B$1000,$C841,IITPhysics!$C$4:$C$1000)+SUMIF(Chem!$B$4:$B$1000,$C841,Chem!$C$4:$C$1000)+SUMIF(IITChem!$B$4:$B$1000,$C841,IITChem!$C$4:$C$1000)+SUMIF(Maths!$B$4:$B$1000,$C841,Maths!$C$4:$C$1000)+SUMIF(IITMaths!$B$4:$B$1000,$C841,IITMaths!$C$4:$C$1000)+SUMIF(Bio!$B$4:$B$1000,$C841,Bio!$C$4:$C$1000)+SUMIF(FourthLecture!$B$4:$B$1000,$C841,FourthLecture!$C$4:$C$1000)+SUMIF(OtherSubjects!$B$4:$B$1000,$C841,OtherSubjects!$C$4:$C$1000)</f>
        <v>0</v>
      </c>
      <c r="S841" s="269">
        <f>SUMIF(Physics!$P$4:$P$1000,$C841,Physics!$Q$4:$Q$1000)+SUMIF(IITPhysics!$P$4:$P$1000,$C841,IITPhysics!$Q$4:$Q$1000)+SUMIF(Chem!$P$4:$P$1000,$C841,Chem!$Q$4:$Q$1000)+SUMIF(IITChem!$P$4:$P$1000,$C841,IITChem!$Q$4:$Q$1000)+SUMIF(Maths!$P$4:$P$1000,$C841,Maths!$Q$4:$Q$1000)+SUMIF(IITMaths!$P$4:$P$1000,$C841,IITMaths!$Q$4:$Q$1000)+SUMIF(Bio!$P$4:$P$1000,$C841,Bio!$Q$4:$Q$1000)+SUMIF(FourthLecture!$P$4:$P$1000,$C841,FourthLecture!$Q$4:$Q$1000)+SUMIF(OtherSubjects!$P$4:$P$1000,$C841,OtherSubjects!$Q$4:$Q$1000)</f>
        <v>0</v>
      </c>
    </row>
    <row r="842" spans="1:19">
      <c r="A842" s="239">
        <v>838</v>
      </c>
      <c r="B842" s="240" t="s">
        <v>1080</v>
      </c>
      <c r="C842" s="240"/>
      <c r="D842" s="241"/>
      <c r="E842" s="241"/>
      <c r="F842" s="241"/>
      <c r="G842" s="241"/>
      <c r="H842" s="241"/>
      <c r="I842" s="241"/>
      <c r="J842" s="260"/>
      <c r="K842" s="241"/>
      <c r="L842" s="241"/>
      <c r="M842" s="241"/>
      <c r="N842" s="258"/>
      <c r="O842" s="240"/>
      <c r="P842" s="240"/>
      <c r="Q842" s="258"/>
      <c r="R842" s="274">
        <f>SUMIF(Physics!$B$4:$B$1000,$C842,Physics!$C$4:$C$1000)+SUMIF(IITPhysics!$B$4:$B$1000,$C842,IITPhysics!$C$4:$C$1000)+SUMIF(Chem!$B$4:$B$1000,$C842,Chem!$C$4:$C$1000)+SUMIF(IITChem!$B$4:$B$1000,$C842,IITChem!$C$4:$C$1000)+SUMIF(Maths!$B$4:$B$1000,$C842,Maths!$C$4:$C$1000)+SUMIF(IITMaths!$B$4:$B$1000,$C842,IITMaths!$C$4:$C$1000)+SUMIF(Bio!$B$4:$B$1000,$C842,Bio!$C$4:$C$1000)+SUMIF(FourthLecture!$B$4:$B$1000,$C842,FourthLecture!$C$4:$C$1000)+SUMIF(OtherSubjects!$B$4:$B$1000,$C842,OtherSubjects!$C$4:$C$1000)</f>
        <v>0</v>
      </c>
      <c r="S842" s="269">
        <f>SUMIF(Physics!$P$4:$P$1000,$C842,Physics!$Q$4:$Q$1000)+SUMIF(IITPhysics!$P$4:$P$1000,$C842,IITPhysics!$Q$4:$Q$1000)+SUMIF(Chem!$P$4:$P$1000,$C842,Chem!$Q$4:$Q$1000)+SUMIF(IITChem!$P$4:$P$1000,$C842,IITChem!$Q$4:$Q$1000)+SUMIF(Maths!$P$4:$P$1000,$C842,Maths!$Q$4:$Q$1000)+SUMIF(IITMaths!$P$4:$P$1000,$C842,IITMaths!$Q$4:$Q$1000)+SUMIF(Bio!$P$4:$P$1000,$C842,Bio!$Q$4:$Q$1000)+SUMIF(FourthLecture!$P$4:$P$1000,$C842,FourthLecture!$Q$4:$Q$1000)+SUMIF(OtherSubjects!$P$4:$P$1000,$C842,OtherSubjects!$Q$4:$Q$1000)</f>
        <v>0</v>
      </c>
    </row>
    <row r="843" spans="1:19">
      <c r="A843" s="239">
        <v>839</v>
      </c>
      <c r="B843" s="240" t="s">
        <v>1081</v>
      </c>
      <c r="C843" s="240"/>
      <c r="D843" s="241"/>
      <c r="E843" s="241"/>
      <c r="F843" s="241"/>
      <c r="G843" s="241"/>
      <c r="H843" s="241"/>
      <c r="I843" s="241"/>
      <c r="J843" s="260"/>
      <c r="K843" s="241"/>
      <c r="L843" s="241"/>
      <c r="M843" s="241"/>
      <c r="N843" s="258"/>
      <c r="O843" s="240"/>
      <c r="P843" s="240"/>
      <c r="Q843" s="258"/>
      <c r="R843" s="274">
        <f>SUMIF(Physics!$B$4:$B$1000,$C843,Physics!$C$4:$C$1000)+SUMIF(IITPhysics!$B$4:$B$1000,$C843,IITPhysics!$C$4:$C$1000)+SUMIF(Chem!$B$4:$B$1000,$C843,Chem!$C$4:$C$1000)+SUMIF(IITChem!$B$4:$B$1000,$C843,IITChem!$C$4:$C$1000)+SUMIF(Maths!$B$4:$B$1000,$C843,Maths!$C$4:$C$1000)+SUMIF(IITMaths!$B$4:$B$1000,$C843,IITMaths!$C$4:$C$1000)+SUMIF(Bio!$B$4:$B$1000,$C843,Bio!$C$4:$C$1000)+SUMIF(FourthLecture!$B$4:$B$1000,$C843,FourthLecture!$C$4:$C$1000)+SUMIF(OtherSubjects!$B$4:$B$1000,$C843,OtherSubjects!$C$4:$C$1000)</f>
        <v>0</v>
      </c>
      <c r="S843" s="269">
        <f>SUMIF(Physics!$P$4:$P$1000,$C843,Physics!$Q$4:$Q$1000)+SUMIF(IITPhysics!$P$4:$P$1000,$C843,IITPhysics!$Q$4:$Q$1000)+SUMIF(Chem!$P$4:$P$1000,$C843,Chem!$Q$4:$Q$1000)+SUMIF(IITChem!$P$4:$P$1000,$C843,IITChem!$Q$4:$Q$1000)+SUMIF(Maths!$P$4:$P$1000,$C843,Maths!$Q$4:$Q$1000)+SUMIF(IITMaths!$P$4:$P$1000,$C843,IITMaths!$Q$4:$Q$1000)+SUMIF(Bio!$P$4:$P$1000,$C843,Bio!$Q$4:$Q$1000)+SUMIF(FourthLecture!$P$4:$P$1000,$C843,FourthLecture!$Q$4:$Q$1000)+SUMIF(OtherSubjects!$P$4:$P$1000,$C843,OtherSubjects!$Q$4:$Q$1000)</f>
        <v>0</v>
      </c>
    </row>
    <row r="844" spans="1:19">
      <c r="A844" s="239">
        <v>840</v>
      </c>
      <c r="B844" s="240" t="s">
        <v>1082</v>
      </c>
      <c r="C844" s="240"/>
      <c r="D844" s="241"/>
      <c r="E844" s="241"/>
      <c r="F844" s="241"/>
      <c r="G844" s="241"/>
      <c r="H844" s="241"/>
      <c r="I844" s="241"/>
      <c r="J844" s="260"/>
      <c r="K844" s="241"/>
      <c r="L844" s="241"/>
      <c r="M844" s="241"/>
      <c r="N844" s="258"/>
      <c r="O844" s="240"/>
      <c r="P844" s="240"/>
      <c r="Q844" s="258"/>
      <c r="R844" s="274">
        <f>SUMIF(Physics!$B$4:$B$1000,$C844,Physics!$C$4:$C$1000)+SUMIF(IITPhysics!$B$4:$B$1000,$C844,IITPhysics!$C$4:$C$1000)+SUMIF(Chem!$B$4:$B$1000,$C844,Chem!$C$4:$C$1000)+SUMIF(IITChem!$B$4:$B$1000,$C844,IITChem!$C$4:$C$1000)+SUMIF(Maths!$B$4:$B$1000,$C844,Maths!$C$4:$C$1000)+SUMIF(IITMaths!$B$4:$B$1000,$C844,IITMaths!$C$4:$C$1000)+SUMIF(Bio!$B$4:$B$1000,$C844,Bio!$C$4:$C$1000)+SUMIF(FourthLecture!$B$4:$B$1000,$C844,FourthLecture!$C$4:$C$1000)+SUMIF(OtherSubjects!$B$4:$B$1000,$C844,OtherSubjects!$C$4:$C$1000)</f>
        <v>0</v>
      </c>
      <c r="S844" s="269">
        <f>SUMIF(Physics!$P$4:$P$1000,$C844,Physics!$Q$4:$Q$1000)+SUMIF(IITPhysics!$P$4:$P$1000,$C844,IITPhysics!$Q$4:$Q$1000)+SUMIF(Chem!$P$4:$P$1000,$C844,Chem!$Q$4:$Q$1000)+SUMIF(IITChem!$P$4:$P$1000,$C844,IITChem!$Q$4:$Q$1000)+SUMIF(Maths!$P$4:$P$1000,$C844,Maths!$Q$4:$Q$1000)+SUMIF(IITMaths!$P$4:$P$1000,$C844,IITMaths!$Q$4:$Q$1000)+SUMIF(Bio!$P$4:$P$1000,$C844,Bio!$Q$4:$Q$1000)+SUMIF(FourthLecture!$P$4:$P$1000,$C844,FourthLecture!$Q$4:$Q$1000)+SUMIF(OtherSubjects!$P$4:$P$1000,$C844,OtherSubjects!$Q$4:$Q$1000)</f>
        <v>0</v>
      </c>
    </row>
    <row r="845" spans="1:19">
      <c r="A845" s="239">
        <v>841</v>
      </c>
      <c r="B845" s="240" t="s">
        <v>1083</v>
      </c>
      <c r="C845" s="240"/>
      <c r="D845" s="241"/>
      <c r="E845" s="241"/>
      <c r="F845" s="241"/>
      <c r="G845" s="241"/>
      <c r="H845" s="241"/>
      <c r="I845" s="241"/>
      <c r="J845" s="260"/>
      <c r="K845" s="241"/>
      <c r="L845" s="241"/>
      <c r="M845" s="241"/>
      <c r="N845" s="258"/>
      <c r="O845" s="240"/>
      <c r="P845" s="240"/>
      <c r="Q845" s="258"/>
      <c r="R845" s="274">
        <f>SUMIF(Physics!$B$4:$B$1000,$C845,Physics!$C$4:$C$1000)+SUMIF(IITPhysics!$B$4:$B$1000,$C845,IITPhysics!$C$4:$C$1000)+SUMIF(Chem!$B$4:$B$1000,$C845,Chem!$C$4:$C$1000)+SUMIF(IITChem!$B$4:$B$1000,$C845,IITChem!$C$4:$C$1000)+SUMIF(Maths!$B$4:$B$1000,$C845,Maths!$C$4:$C$1000)+SUMIF(IITMaths!$B$4:$B$1000,$C845,IITMaths!$C$4:$C$1000)+SUMIF(Bio!$B$4:$B$1000,$C845,Bio!$C$4:$C$1000)+SUMIF(FourthLecture!$B$4:$B$1000,$C845,FourthLecture!$C$4:$C$1000)+SUMIF(OtherSubjects!$B$4:$B$1000,$C845,OtherSubjects!$C$4:$C$1000)</f>
        <v>0</v>
      </c>
      <c r="S845" s="269">
        <f>SUMIF(Physics!$P$4:$P$1000,$C845,Physics!$Q$4:$Q$1000)+SUMIF(IITPhysics!$P$4:$P$1000,$C845,IITPhysics!$Q$4:$Q$1000)+SUMIF(Chem!$P$4:$P$1000,$C845,Chem!$Q$4:$Q$1000)+SUMIF(IITChem!$P$4:$P$1000,$C845,IITChem!$Q$4:$Q$1000)+SUMIF(Maths!$P$4:$P$1000,$C845,Maths!$Q$4:$Q$1000)+SUMIF(IITMaths!$P$4:$P$1000,$C845,IITMaths!$Q$4:$Q$1000)+SUMIF(Bio!$P$4:$P$1000,$C845,Bio!$Q$4:$Q$1000)+SUMIF(FourthLecture!$P$4:$P$1000,$C845,FourthLecture!$Q$4:$Q$1000)+SUMIF(OtherSubjects!$P$4:$P$1000,$C845,OtherSubjects!$Q$4:$Q$1000)</f>
        <v>0</v>
      </c>
    </row>
    <row r="846" spans="1:19">
      <c r="A846" s="239">
        <v>842</v>
      </c>
      <c r="B846" s="240" t="s">
        <v>1084</v>
      </c>
      <c r="C846" s="240"/>
      <c r="D846" s="241"/>
      <c r="E846" s="241"/>
      <c r="F846" s="241"/>
      <c r="G846" s="241"/>
      <c r="H846" s="241"/>
      <c r="I846" s="241"/>
      <c r="J846" s="260"/>
      <c r="K846" s="241"/>
      <c r="L846" s="241"/>
      <c r="M846" s="241"/>
      <c r="N846" s="258"/>
      <c r="O846" s="240"/>
      <c r="P846" s="240"/>
      <c r="Q846" s="258"/>
      <c r="R846" s="274">
        <f>SUMIF(Physics!$B$4:$B$1000,$C846,Physics!$C$4:$C$1000)+SUMIF(IITPhysics!$B$4:$B$1000,$C846,IITPhysics!$C$4:$C$1000)+SUMIF(Chem!$B$4:$B$1000,$C846,Chem!$C$4:$C$1000)+SUMIF(IITChem!$B$4:$B$1000,$C846,IITChem!$C$4:$C$1000)+SUMIF(Maths!$B$4:$B$1000,$C846,Maths!$C$4:$C$1000)+SUMIF(IITMaths!$B$4:$B$1000,$C846,IITMaths!$C$4:$C$1000)+SUMIF(Bio!$B$4:$B$1000,$C846,Bio!$C$4:$C$1000)+SUMIF(FourthLecture!$B$4:$B$1000,$C846,FourthLecture!$C$4:$C$1000)+SUMIF(OtherSubjects!$B$4:$B$1000,$C846,OtherSubjects!$C$4:$C$1000)</f>
        <v>0</v>
      </c>
      <c r="S846" s="269">
        <f>SUMIF(Physics!$P$4:$P$1000,$C846,Physics!$Q$4:$Q$1000)+SUMIF(IITPhysics!$P$4:$P$1000,$C846,IITPhysics!$Q$4:$Q$1000)+SUMIF(Chem!$P$4:$P$1000,$C846,Chem!$Q$4:$Q$1000)+SUMIF(IITChem!$P$4:$P$1000,$C846,IITChem!$Q$4:$Q$1000)+SUMIF(Maths!$P$4:$P$1000,$C846,Maths!$Q$4:$Q$1000)+SUMIF(IITMaths!$P$4:$P$1000,$C846,IITMaths!$Q$4:$Q$1000)+SUMIF(Bio!$P$4:$P$1000,$C846,Bio!$Q$4:$Q$1000)+SUMIF(FourthLecture!$P$4:$P$1000,$C846,FourthLecture!$Q$4:$Q$1000)+SUMIF(OtherSubjects!$P$4:$P$1000,$C846,OtherSubjects!$Q$4:$Q$1000)</f>
        <v>0</v>
      </c>
    </row>
    <row r="847" spans="1:19">
      <c r="A847" s="239">
        <v>843</v>
      </c>
      <c r="B847" s="240" t="s">
        <v>1085</v>
      </c>
      <c r="C847" s="240"/>
      <c r="D847" s="241"/>
      <c r="E847" s="241"/>
      <c r="F847" s="241"/>
      <c r="G847" s="241"/>
      <c r="H847" s="241"/>
      <c r="I847" s="241"/>
      <c r="J847" s="260"/>
      <c r="K847" s="241"/>
      <c r="L847" s="241"/>
      <c r="M847" s="241"/>
      <c r="N847" s="258"/>
      <c r="O847" s="240"/>
      <c r="P847" s="240"/>
      <c r="Q847" s="258"/>
      <c r="R847" s="274">
        <f>SUMIF(Physics!$B$4:$B$1000,$C847,Physics!$C$4:$C$1000)+SUMIF(IITPhysics!$B$4:$B$1000,$C847,IITPhysics!$C$4:$C$1000)+SUMIF(Chem!$B$4:$B$1000,$C847,Chem!$C$4:$C$1000)+SUMIF(IITChem!$B$4:$B$1000,$C847,IITChem!$C$4:$C$1000)+SUMIF(Maths!$B$4:$B$1000,$C847,Maths!$C$4:$C$1000)+SUMIF(IITMaths!$B$4:$B$1000,$C847,IITMaths!$C$4:$C$1000)+SUMIF(Bio!$B$4:$B$1000,$C847,Bio!$C$4:$C$1000)+SUMIF(FourthLecture!$B$4:$B$1000,$C847,FourthLecture!$C$4:$C$1000)+SUMIF(OtherSubjects!$B$4:$B$1000,$C847,OtherSubjects!$C$4:$C$1000)</f>
        <v>0</v>
      </c>
      <c r="S847" s="269">
        <f>SUMIF(Physics!$P$4:$P$1000,$C847,Physics!$Q$4:$Q$1000)+SUMIF(IITPhysics!$P$4:$P$1000,$C847,IITPhysics!$Q$4:$Q$1000)+SUMIF(Chem!$P$4:$P$1000,$C847,Chem!$Q$4:$Q$1000)+SUMIF(IITChem!$P$4:$P$1000,$C847,IITChem!$Q$4:$Q$1000)+SUMIF(Maths!$P$4:$P$1000,$C847,Maths!$Q$4:$Q$1000)+SUMIF(IITMaths!$P$4:$P$1000,$C847,IITMaths!$Q$4:$Q$1000)+SUMIF(Bio!$P$4:$P$1000,$C847,Bio!$Q$4:$Q$1000)+SUMIF(FourthLecture!$P$4:$P$1000,$C847,FourthLecture!$Q$4:$Q$1000)+SUMIF(OtherSubjects!$P$4:$P$1000,$C847,OtherSubjects!$Q$4:$Q$1000)</f>
        <v>0</v>
      </c>
    </row>
    <row r="848" spans="1:19">
      <c r="A848" s="239">
        <v>844</v>
      </c>
      <c r="B848" s="240" t="s">
        <v>1086</v>
      </c>
      <c r="C848" s="240"/>
      <c r="D848" s="241"/>
      <c r="E848" s="241"/>
      <c r="F848" s="241"/>
      <c r="G848" s="241"/>
      <c r="H848" s="241"/>
      <c r="I848" s="241"/>
      <c r="J848" s="260"/>
      <c r="K848" s="241"/>
      <c r="L848" s="241"/>
      <c r="M848" s="241"/>
      <c r="N848" s="258"/>
      <c r="O848" s="240"/>
      <c r="P848" s="240"/>
      <c r="Q848" s="258"/>
      <c r="R848" s="274">
        <f>SUMIF(Physics!$B$4:$B$1000,$C848,Physics!$C$4:$C$1000)+SUMIF(IITPhysics!$B$4:$B$1000,$C848,IITPhysics!$C$4:$C$1000)+SUMIF(Chem!$B$4:$B$1000,$C848,Chem!$C$4:$C$1000)+SUMIF(IITChem!$B$4:$B$1000,$C848,IITChem!$C$4:$C$1000)+SUMIF(Maths!$B$4:$B$1000,$C848,Maths!$C$4:$C$1000)+SUMIF(IITMaths!$B$4:$B$1000,$C848,IITMaths!$C$4:$C$1000)+SUMIF(Bio!$B$4:$B$1000,$C848,Bio!$C$4:$C$1000)+SUMIF(FourthLecture!$B$4:$B$1000,$C848,FourthLecture!$C$4:$C$1000)+SUMIF(OtherSubjects!$B$4:$B$1000,$C848,OtherSubjects!$C$4:$C$1000)</f>
        <v>0</v>
      </c>
      <c r="S848" s="269">
        <f>SUMIF(Physics!$P$4:$P$1000,$C848,Physics!$Q$4:$Q$1000)+SUMIF(IITPhysics!$P$4:$P$1000,$C848,IITPhysics!$Q$4:$Q$1000)+SUMIF(Chem!$P$4:$P$1000,$C848,Chem!$Q$4:$Q$1000)+SUMIF(IITChem!$P$4:$P$1000,$C848,IITChem!$Q$4:$Q$1000)+SUMIF(Maths!$P$4:$P$1000,$C848,Maths!$Q$4:$Q$1000)+SUMIF(IITMaths!$P$4:$P$1000,$C848,IITMaths!$Q$4:$Q$1000)+SUMIF(Bio!$P$4:$P$1000,$C848,Bio!$Q$4:$Q$1000)+SUMIF(FourthLecture!$P$4:$P$1000,$C848,FourthLecture!$Q$4:$Q$1000)+SUMIF(OtherSubjects!$P$4:$P$1000,$C848,OtherSubjects!$Q$4:$Q$1000)</f>
        <v>0</v>
      </c>
    </row>
    <row r="849" spans="1:19">
      <c r="A849" s="239">
        <v>845</v>
      </c>
      <c r="B849" s="240" t="s">
        <v>1087</v>
      </c>
      <c r="C849" s="240"/>
      <c r="D849" s="241"/>
      <c r="E849" s="241"/>
      <c r="F849" s="241"/>
      <c r="G849" s="241"/>
      <c r="H849" s="241"/>
      <c r="I849" s="241"/>
      <c r="J849" s="260"/>
      <c r="K849" s="241"/>
      <c r="L849" s="241"/>
      <c r="M849" s="241"/>
      <c r="N849" s="258"/>
      <c r="O849" s="240"/>
      <c r="P849" s="240"/>
      <c r="Q849" s="258"/>
      <c r="R849" s="274">
        <f>SUMIF(Physics!$B$4:$B$1000,$C849,Physics!$C$4:$C$1000)+SUMIF(IITPhysics!$B$4:$B$1000,$C849,IITPhysics!$C$4:$C$1000)+SUMIF(Chem!$B$4:$B$1000,$C849,Chem!$C$4:$C$1000)+SUMIF(IITChem!$B$4:$B$1000,$C849,IITChem!$C$4:$C$1000)+SUMIF(Maths!$B$4:$B$1000,$C849,Maths!$C$4:$C$1000)+SUMIF(IITMaths!$B$4:$B$1000,$C849,IITMaths!$C$4:$C$1000)+SUMIF(Bio!$B$4:$B$1000,$C849,Bio!$C$4:$C$1000)+SUMIF(FourthLecture!$B$4:$B$1000,$C849,FourthLecture!$C$4:$C$1000)+SUMIF(OtherSubjects!$B$4:$B$1000,$C849,OtherSubjects!$C$4:$C$1000)</f>
        <v>0</v>
      </c>
      <c r="S849" s="269">
        <f>SUMIF(Physics!$P$4:$P$1000,$C849,Physics!$Q$4:$Q$1000)+SUMIF(IITPhysics!$P$4:$P$1000,$C849,IITPhysics!$Q$4:$Q$1000)+SUMIF(Chem!$P$4:$P$1000,$C849,Chem!$Q$4:$Q$1000)+SUMIF(IITChem!$P$4:$P$1000,$C849,IITChem!$Q$4:$Q$1000)+SUMIF(Maths!$P$4:$P$1000,$C849,Maths!$Q$4:$Q$1000)+SUMIF(IITMaths!$P$4:$P$1000,$C849,IITMaths!$Q$4:$Q$1000)+SUMIF(Bio!$P$4:$P$1000,$C849,Bio!$Q$4:$Q$1000)+SUMIF(FourthLecture!$P$4:$P$1000,$C849,FourthLecture!$Q$4:$Q$1000)+SUMIF(OtherSubjects!$P$4:$P$1000,$C849,OtherSubjects!$Q$4:$Q$1000)</f>
        <v>0</v>
      </c>
    </row>
    <row r="850" spans="1:19">
      <c r="A850" s="239">
        <v>846</v>
      </c>
      <c r="B850" s="240" t="s">
        <v>1088</v>
      </c>
      <c r="C850" s="240"/>
      <c r="D850" s="241"/>
      <c r="E850" s="241"/>
      <c r="F850" s="241"/>
      <c r="G850" s="241"/>
      <c r="H850" s="241"/>
      <c r="I850" s="241"/>
      <c r="J850" s="260"/>
      <c r="K850" s="241"/>
      <c r="L850" s="241"/>
      <c r="M850" s="241"/>
      <c r="N850" s="258"/>
      <c r="O850" s="240"/>
      <c r="P850" s="240"/>
      <c r="Q850" s="258"/>
      <c r="R850" s="274">
        <f>SUMIF(Physics!$B$4:$B$1000,$C850,Physics!$C$4:$C$1000)+SUMIF(IITPhysics!$B$4:$B$1000,$C850,IITPhysics!$C$4:$C$1000)+SUMIF(Chem!$B$4:$B$1000,$C850,Chem!$C$4:$C$1000)+SUMIF(IITChem!$B$4:$B$1000,$C850,IITChem!$C$4:$C$1000)+SUMIF(Maths!$B$4:$B$1000,$C850,Maths!$C$4:$C$1000)+SUMIF(IITMaths!$B$4:$B$1000,$C850,IITMaths!$C$4:$C$1000)+SUMIF(Bio!$B$4:$B$1000,$C850,Bio!$C$4:$C$1000)+SUMIF(FourthLecture!$B$4:$B$1000,$C850,FourthLecture!$C$4:$C$1000)+SUMIF(OtherSubjects!$B$4:$B$1000,$C850,OtherSubjects!$C$4:$C$1000)</f>
        <v>0</v>
      </c>
      <c r="S850" s="269">
        <f>SUMIF(Physics!$P$4:$P$1000,$C850,Physics!$Q$4:$Q$1000)+SUMIF(IITPhysics!$P$4:$P$1000,$C850,IITPhysics!$Q$4:$Q$1000)+SUMIF(Chem!$P$4:$P$1000,$C850,Chem!$Q$4:$Q$1000)+SUMIF(IITChem!$P$4:$P$1000,$C850,IITChem!$Q$4:$Q$1000)+SUMIF(Maths!$P$4:$P$1000,$C850,Maths!$Q$4:$Q$1000)+SUMIF(IITMaths!$P$4:$P$1000,$C850,IITMaths!$Q$4:$Q$1000)+SUMIF(Bio!$P$4:$P$1000,$C850,Bio!$Q$4:$Q$1000)+SUMIF(FourthLecture!$P$4:$P$1000,$C850,FourthLecture!$Q$4:$Q$1000)+SUMIF(OtherSubjects!$P$4:$P$1000,$C850,OtherSubjects!$Q$4:$Q$1000)</f>
        <v>0</v>
      </c>
    </row>
    <row r="851" spans="1:19">
      <c r="A851" s="239">
        <v>847</v>
      </c>
      <c r="B851" s="240" t="s">
        <v>1089</v>
      </c>
      <c r="C851" s="240"/>
      <c r="D851" s="241"/>
      <c r="E851" s="241"/>
      <c r="F851" s="241"/>
      <c r="G851" s="241"/>
      <c r="H851" s="241"/>
      <c r="I851" s="241"/>
      <c r="J851" s="260"/>
      <c r="K851" s="241"/>
      <c r="L851" s="241"/>
      <c r="M851" s="241"/>
      <c r="N851" s="258"/>
      <c r="O851" s="240"/>
      <c r="P851" s="240"/>
      <c r="Q851" s="258"/>
      <c r="R851" s="274">
        <f>SUMIF(Physics!$B$4:$B$1000,$C851,Physics!$C$4:$C$1000)+SUMIF(IITPhysics!$B$4:$B$1000,$C851,IITPhysics!$C$4:$C$1000)+SUMIF(Chem!$B$4:$B$1000,$C851,Chem!$C$4:$C$1000)+SUMIF(IITChem!$B$4:$B$1000,$C851,IITChem!$C$4:$C$1000)+SUMIF(Maths!$B$4:$B$1000,$C851,Maths!$C$4:$C$1000)+SUMIF(IITMaths!$B$4:$B$1000,$C851,IITMaths!$C$4:$C$1000)+SUMIF(Bio!$B$4:$B$1000,$C851,Bio!$C$4:$C$1000)+SUMIF(FourthLecture!$B$4:$B$1000,$C851,FourthLecture!$C$4:$C$1000)+SUMIF(OtherSubjects!$B$4:$B$1000,$C851,OtherSubjects!$C$4:$C$1000)</f>
        <v>0</v>
      </c>
      <c r="S851" s="269">
        <f>SUMIF(Physics!$P$4:$P$1000,$C851,Physics!$Q$4:$Q$1000)+SUMIF(IITPhysics!$P$4:$P$1000,$C851,IITPhysics!$Q$4:$Q$1000)+SUMIF(Chem!$P$4:$P$1000,$C851,Chem!$Q$4:$Q$1000)+SUMIF(IITChem!$P$4:$P$1000,$C851,IITChem!$Q$4:$Q$1000)+SUMIF(Maths!$P$4:$P$1000,$C851,Maths!$Q$4:$Q$1000)+SUMIF(IITMaths!$P$4:$P$1000,$C851,IITMaths!$Q$4:$Q$1000)+SUMIF(Bio!$P$4:$P$1000,$C851,Bio!$Q$4:$Q$1000)+SUMIF(FourthLecture!$P$4:$P$1000,$C851,FourthLecture!$Q$4:$Q$1000)+SUMIF(OtherSubjects!$P$4:$P$1000,$C851,OtherSubjects!$Q$4:$Q$1000)</f>
        <v>0</v>
      </c>
    </row>
    <row r="852" spans="1:19">
      <c r="A852" s="239">
        <v>848</v>
      </c>
      <c r="B852" s="240" t="s">
        <v>1090</v>
      </c>
      <c r="C852" s="240"/>
      <c r="D852" s="241"/>
      <c r="E852" s="241"/>
      <c r="F852" s="241"/>
      <c r="G852" s="241"/>
      <c r="H852" s="241"/>
      <c r="I852" s="241"/>
      <c r="J852" s="260"/>
      <c r="K852" s="241"/>
      <c r="L852" s="241"/>
      <c r="M852" s="241"/>
      <c r="N852" s="258"/>
      <c r="O852" s="240"/>
      <c r="P852" s="240"/>
      <c r="Q852" s="258"/>
      <c r="R852" s="274">
        <f>SUMIF(Physics!$B$4:$B$1000,$C852,Physics!$C$4:$C$1000)+SUMIF(IITPhysics!$B$4:$B$1000,$C852,IITPhysics!$C$4:$C$1000)+SUMIF(Chem!$B$4:$B$1000,$C852,Chem!$C$4:$C$1000)+SUMIF(IITChem!$B$4:$B$1000,$C852,IITChem!$C$4:$C$1000)+SUMIF(Maths!$B$4:$B$1000,$C852,Maths!$C$4:$C$1000)+SUMIF(IITMaths!$B$4:$B$1000,$C852,IITMaths!$C$4:$C$1000)+SUMIF(Bio!$B$4:$B$1000,$C852,Bio!$C$4:$C$1000)+SUMIF(FourthLecture!$B$4:$B$1000,$C852,FourthLecture!$C$4:$C$1000)+SUMIF(OtherSubjects!$B$4:$B$1000,$C852,OtherSubjects!$C$4:$C$1000)</f>
        <v>0</v>
      </c>
      <c r="S852" s="269">
        <f>SUMIF(Physics!$P$4:$P$1000,$C852,Physics!$Q$4:$Q$1000)+SUMIF(IITPhysics!$P$4:$P$1000,$C852,IITPhysics!$Q$4:$Q$1000)+SUMIF(Chem!$P$4:$P$1000,$C852,Chem!$Q$4:$Q$1000)+SUMIF(IITChem!$P$4:$P$1000,$C852,IITChem!$Q$4:$Q$1000)+SUMIF(Maths!$P$4:$P$1000,$C852,Maths!$Q$4:$Q$1000)+SUMIF(IITMaths!$P$4:$P$1000,$C852,IITMaths!$Q$4:$Q$1000)+SUMIF(Bio!$P$4:$P$1000,$C852,Bio!$Q$4:$Q$1000)+SUMIF(FourthLecture!$P$4:$P$1000,$C852,FourthLecture!$Q$4:$Q$1000)+SUMIF(OtherSubjects!$P$4:$P$1000,$C852,OtherSubjects!$Q$4:$Q$1000)</f>
        <v>0</v>
      </c>
    </row>
    <row r="853" spans="1:19">
      <c r="A853" s="239">
        <v>849</v>
      </c>
      <c r="B853" s="240" t="s">
        <v>1091</v>
      </c>
      <c r="C853" s="240"/>
      <c r="D853" s="241"/>
      <c r="E853" s="241"/>
      <c r="F853" s="241"/>
      <c r="G853" s="241"/>
      <c r="H853" s="241"/>
      <c r="I853" s="241"/>
      <c r="J853" s="260"/>
      <c r="K853" s="241"/>
      <c r="L853" s="241"/>
      <c r="M853" s="241"/>
      <c r="N853" s="258"/>
      <c r="O853" s="240"/>
      <c r="P853" s="240"/>
      <c r="Q853" s="258"/>
      <c r="R853" s="274">
        <f>SUMIF(Physics!$B$4:$B$1000,$C853,Physics!$C$4:$C$1000)+SUMIF(IITPhysics!$B$4:$B$1000,$C853,IITPhysics!$C$4:$C$1000)+SUMIF(Chem!$B$4:$B$1000,$C853,Chem!$C$4:$C$1000)+SUMIF(IITChem!$B$4:$B$1000,$C853,IITChem!$C$4:$C$1000)+SUMIF(Maths!$B$4:$B$1000,$C853,Maths!$C$4:$C$1000)+SUMIF(IITMaths!$B$4:$B$1000,$C853,IITMaths!$C$4:$C$1000)+SUMIF(Bio!$B$4:$B$1000,$C853,Bio!$C$4:$C$1000)+SUMIF(FourthLecture!$B$4:$B$1000,$C853,FourthLecture!$C$4:$C$1000)+SUMIF(OtherSubjects!$B$4:$B$1000,$C853,OtherSubjects!$C$4:$C$1000)</f>
        <v>0</v>
      </c>
      <c r="S853" s="269">
        <f>SUMIF(Physics!$P$4:$P$1000,$C853,Physics!$Q$4:$Q$1000)+SUMIF(IITPhysics!$P$4:$P$1000,$C853,IITPhysics!$Q$4:$Q$1000)+SUMIF(Chem!$P$4:$P$1000,$C853,Chem!$Q$4:$Q$1000)+SUMIF(IITChem!$P$4:$P$1000,$C853,IITChem!$Q$4:$Q$1000)+SUMIF(Maths!$P$4:$P$1000,$C853,Maths!$Q$4:$Q$1000)+SUMIF(IITMaths!$P$4:$P$1000,$C853,IITMaths!$Q$4:$Q$1000)+SUMIF(Bio!$P$4:$P$1000,$C853,Bio!$Q$4:$Q$1000)+SUMIF(FourthLecture!$P$4:$P$1000,$C853,FourthLecture!$Q$4:$Q$1000)+SUMIF(OtherSubjects!$P$4:$P$1000,$C853,OtherSubjects!$Q$4:$Q$1000)</f>
        <v>0</v>
      </c>
    </row>
    <row r="854" spans="1:19">
      <c r="A854" s="239">
        <v>850</v>
      </c>
      <c r="B854" s="240" t="s">
        <v>1092</v>
      </c>
      <c r="C854" s="240"/>
      <c r="D854" s="241"/>
      <c r="E854" s="241"/>
      <c r="F854" s="241"/>
      <c r="G854" s="241"/>
      <c r="H854" s="241"/>
      <c r="I854" s="241"/>
      <c r="J854" s="260"/>
      <c r="K854" s="241"/>
      <c r="L854" s="241"/>
      <c r="M854" s="241"/>
      <c r="N854" s="258"/>
      <c r="O854" s="240"/>
      <c r="P854" s="240"/>
      <c r="Q854" s="258"/>
      <c r="R854" s="274">
        <f>SUMIF(Physics!$B$4:$B$1000,$C854,Physics!$C$4:$C$1000)+SUMIF(IITPhysics!$B$4:$B$1000,$C854,IITPhysics!$C$4:$C$1000)+SUMIF(Chem!$B$4:$B$1000,$C854,Chem!$C$4:$C$1000)+SUMIF(IITChem!$B$4:$B$1000,$C854,IITChem!$C$4:$C$1000)+SUMIF(Maths!$B$4:$B$1000,$C854,Maths!$C$4:$C$1000)+SUMIF(IITMaths!$B$4:$B$1000,$C854,IITMaths!$C$4:$C$1000)+SUMIF(Bio!$B$4:$B$1000,$C854,Bio!$C$4:$C$1000)+SUMIF(FourthLecture!$B$4:$B$1000,$C854,FourthLecture!$C$4:$C$1000)+SUMIF(OtherSubjects!$B$4:$B$1000,$C854,OtherSubjects!$C$4:$C$1000)</f>
        <v>0</v>
      </c>
      <c r="S854" s="269">
        <f>SUMIF(Physics!$P$4:$P$1000,$C854,Physics!$Q$4:$Q$1000)+SUMIF(IITPhysics!$P$4:$P$1000,$C854,IITPhysics!$Q$4:$Q$1000)+SUMIF(Chem!$P$4:$P$1000,$C854,Chem!$Q$4:$Q$1000)+SUMIF(IITChem!$P$4:$P$1000,$C854,IITChem!$Q$4:$Q$1000)+SUMIF(Maths!$P$4:$P$1000,$C854,Maths!$Q$4:$Q$1000)+SUMIF(IITMaths!$P$4:$P$1000,$C854,IITMaths!$Q$4:$Q$1000)+SUMIF(Bio!$P$4:$P$1000,$C854,Bio!$Q$4:$Q$1000)+SUMIF(FourthLecture!$P$4:$P$1000,$C854,FourthLecture!$Q$4:$Q$1000)+SUMIF(OtherSubjects!$P$4:$P$1000,$C854,OtherSubjects!$Q$4:$Q$1000)</f>
        <v>0</v>
      </c>
    </row>
    <row r="855" spans="1:19">
      <c r="A855" s="239">
        <v>851</v>
      </c>
      <c r="B855" s="240" t="s">
        <v>1093</v>
      </c>
      <c r="C855" s="240"/>
      <c r="D855" s="241"/>
      <c r="E855" s="241"/>
      <c r="F855" s="241"/>
      <c r="G855" s="241"/>
      <c r="H855" s="241"/>
      <c r="I855" s="241"/>
      <c r="J855" s="260"/>
      <c r="K855" s="241"/>
      <c r="L855" s="241"/>
      <c r="M855" s="241"/>
      <c r="N855" s="258"/>
      <c r="O855" s="240"/>
      <c r="P855" s="240"/>
      <c r="Q855" s="258"/>
      <c r="R855" s="274">
        <f>SUMIF(Physics!$B$4:$B$1000,$C855,Physics!$C$4:$C$1000)+SUMIF(IITPhysics!$B$4:$B$1000,$C855,IITPhysics!$C$4:$C$1000)+SUMIF(Chem!$B$4:$B$1000,$C855,Chem!$C$4:$C$1000)+SUMIF(IITChem!$B$4:$B$1000,$C855,IITChem!$C$4:$C$1000)+SUMIF(Maths!$B$4:$B$1000,$C855,Maths!$C$4:$C$1000)+SUMIF(IITMaths!$B$4:$B$1000,$C855,IITMaths!$C$4:$C$1000)+SUMIF(Bio!$B$4:$B$1000,$C855,Bio!$C$4:$C$1000)+SUMIF(FourthLecture!$B$4:$B$1000,$C855,FourthLecture!$C$4:$C$1000)+SUMIF(OtherSubjects!$B$4:$B$1000,$C855,OtherSubjects!$C$4:$C$1000)</f>
        <v>0</v>
      </c>
      <c r="S855" s="269">
        <f>SUMIF(Physics!$P$4:$P$1000,$C855,Physics!$Q$4:$Q$1000)+SUMIF(IITPhysics!$P$4:$P$1000,$C855,IITPhysics!$Q$4:$Q$1000)+SUMIF(Chem!$P$4:$P$1000,$C855,Chem!$Q$4:$Q$1000)+SUMIF(IITChem!$P$4:$P$1000,$C855,IITChem!$Q$4:$Q$1000)+SUMIF(Maths!$P$4:$P$1000,$C855,Maths!$Q$4:$Q$1000)+SUMIF(IITMaths!$P$4:$P$1000,$C855,IITMaths!$Q$4:$Q$1000)+SUMIF(Bio!$P$4:$P$1000,$C855,Bio!$Q$4:$Q$1000)+SUMIF(FourthLecture!$P$4:$P$1000,$C855,FourthLecture!$Q$4:$Q$1000)+SUMIF(OtherSubjects!$P$4:$P$1000,$C855,OtherSubjects!$Q$4:$Q$1000)</f>
        <v>0</v>
      </c>
    </row>
    <row r="856" spans="1:19">
      <c r="A856" s="239">
        <v>852</v>
      </c>
      <c r="B856" s="240" t="s">
        <v>1094</v>
      </c>
      <c r="C856" s="240"/>
      <c r="D856" s="241"/>
      <c r="E856" s="241"/>
      <c r="F856" s="241"/>
      <c r="G856" s="241"/>
      <c r="H856" s="241"/>
      <c r="I856" s="241"/>
      <c r="J856" s="260"/>
      <c r="K856" s="241"/>
      <c r="L856" s="241"/>
      <c r="M856" s="241"/>
      <c r="N856" s="258"/>
      <c r="O856" s="240"/>
      <c r="P856" s="240"/>
      <c r="Q856" s="258"/>
      <c r="R856" s="274">
        <f>SUMIF(Physics!$B$4:$B$1000,$C856,Physics!$C$4:$C$1000)+SUMIF(IITPhysics!$B$4:$B$1000,$C856,IITPhysics!$C$4:$C$1000)+SUMIF(Chem!$B$4:$B$1000,$C856,Chem!$C$4:$C$1000)+SUMIF(IITChem!$B$4:$B$1000,$C856,IITChem!$C$4:$C$1000)+SUMIF(Maths!$B$4:$B$1000,$C856,Maths!$C$4:$C$1000)+SUMIF(IITMaths!$B$4:$B$1000,$C856,IITMaths!$C$4:$C$1000)+SUMIF(Bio!$B$4:$B$1000,$C856,Bio!$C$4:$C$1000)+SUMIF(FourthLecture!$B$4:$B$1000,$C856,FourthLecture!$C$4:$C$1000)+SUMIF(OtherSubjects!$B$4:$B$1000,$C856,OtherSubjects!$C$4:$C$1000)</f>
        <v>0</v>
      </c>
      <c r="S856" s="269">
        <f>SUMIF(Physics!$P$4:$P$1000,$C856,Physics!$Q$4:$Q$1000)+SUMIF(IITPhysics!$P$4:$P$1000,$C856,IITPhysics!$Q$4:$Q$1000)+SUMIF(Chem!$P$4:$P$1000,$C856,Chem!$Q$4:$Q$1000)+SUMIF(IITChem!$P$4:$P$1000,$C856,IITChem!$Q$4:$Q$1000)+SUMIF(Maths!$P$4:$P$1000,$C856,Maths!$Q$4:$Q$1000)+SUMIF(IITMaths!$P$4:$P$1000,$C856,IITMaths!$Q$4:$Q$1000)+SUMIF(Bio!$P$4:$P$1000,$C856,Bio!$Q$4:$Q$1000)+SUMIF(FourthLecture!$P$4:$P$1000,$C856,FourthLecture!$Q$4:$Q$1000)+SUMIF(OtherSubjects!$P$4:$P$1000,$C856,OtherSubjects!$Q$4:$Q$1000)</f>
        <v>0</v>
      </c>
    </row>
    <row r="857" spans="1:19">
      <c r="A857" s="239">
        <v>853</v>
      </c>
      <c r="B857" s="240" t="s">
        <v>1095</v>
      </c>
      <c r="C857" s="240"/>
      <c r="D857" s="241"/>
      <c r="E857" s="241"/>
      <c r="F857" s="241"/>
      <c r="G857" s="241"/>
      <c r="H857" s="241"/>
      <c r="I857" s="241"/>
      <c r="J857" s="260"/>
      <c r="K857" s="241"/>
      <c r="L857" s="241"/>
      <c r="M857" s="241"/>
      <c r="N857" s="258"/>
      <c r="O857" s="240"/>
      <c r="P857" s="240"/>
      <c r="Q857" s="258"/>
      <c r="R857" s="274">
        <f>SUMIF(Physics!$B$4:$B$1000,$C857,Physics!$C$4:$C$1000)+SUMIF(IITPhysics!$B$4:$B$1000,$C857,IITPhysics!$C$4:$C$1000)+SUMIF(Chem!$B$4:$B$1000,$C857,Chem!$C$4:$C$1000)+SUMIF(IITChem!$B$4:$B$1000,$C857,IITChem!$C$4:$C$1000)+SUMIF(Maths!$B$4:$B$1000,$C857,Maths!$C$4:$C$1000)+SUMIF(IITMaths!$B$4:$B$1000,$C857,IITMaths!$C$4:$C$1000)+SUMIF(Bio!$B$4:$B$1000,$C857,Bio!$C$4:$C$1000)+SUMIF(FourthLecture!$B$4:$B$1000,$C857,FourthLecture!$C$4:$C$1000)+SUMIF(OtherSubjects!$B$4:$B$1000,$C857,OtherSubjects!$C$4:$C$1000)</f>
        <v>0</v>
      </c>
      <c r="S857" s="269">
        <f>SUMIF(Physics!$P$4:$P$1000,$C857,Physics!$Q$4:$Q$1000)+SUMIF(IITPhysics!$P$4:$P$1000,$C857,IITPhysics!$Q$4:$Q$1000)+SUMIF(Chem!$P$4:$P$1000,$C857,Chem!$Q$4:$Q$1000)+SUMIF(IITChem!$P$4:$P$1000,$C857,IITChem!$Q$4:$Q$1000)+SUMIF(Maths!$P$4:$P$1000,$C857,Maths!$Q$4:$Q$1000)+SUMIF(IITMaths!$P$4:$P$1000,$C857,IITMaths!$Q$4:$Q$1000)+SUMIF(Bio!$P$4:$P$1000,$C857,Bio!$Q$4:$Q$1000)+SUMIF(FourthLecture!$P$4:$P$1000,$C857,FourthLecture!$Q$4:$Q$1000)+SUMIF(OtherSubjects!$P$4:$P$1000,$C857,OtherSubjects!$Q$4:$Q$1000)</f>
        <v>0</v>
      </c>
    </row>
    <row r="858" spans="1:19">
      <c r="A858" s="239">
        <v>854</v>
      </c>
      <c r="B858" s="240" t="s">
        <v>1096</v>
      </c>
      <c r="C858" s="240"/>
      <c r="D858" s="241"/>
      <c r="E858" s="241"/>
      <c r="F858" s="241"/>
      <c r="G858" s="241"/>
      <c r="H858" s="241"/>
      <c r="I858" s="241"/>
      <c r="J858" s="260"/>
      <c r="K858" s="241"/>
      <c r="L858" s="241"/>
      <c r="M858" s="241"/>
      <c r="N858" s="258"/>
      <c r="O858" s="240"/>
      <c r="P858" s="240"/>
      <c r="Q858" s="258"/>
      <c r="R858" s="274">
        <f>SUMIF(Physics!$B$4:$B$1000,$C858,Physics!$C$4:$C$1000)+SUMIF(IITPhysics!$B$4:$B$1000,$C858,IITPhysics!$C$4:$C$1000)+SUMIF(Chem!$B$4:$B$1000,$C858,Chem!$C$4:$C$1000)+SUMIF(IITChem!$B$4:$B$1000,$C858,IITChem!$C$4:$C$1000)+SUMIF(Maths!$B$4:$B$1000,$C858,Maths!$C$4:$C$1000)+SUMIF(IITMaths!$B$4:$B$1000,$C858,IITMaths!$C$4:$C$1000)+SUMIF(Bio!$B$4:$B$1000,$C858,Bio!$C$4:$C$1000)+SUMIF(FourthLecture!$B$4:$B$1000,$C858,FourthLecture!$C$4:$C$1000)+SUMIF(OtherSubjects!$B$4:$B$1000,$C858,OtherSubjects!$C$4:$C$1000)</f>
        <v>0</v>
      </c>
      <c r="S858" s="269">
        <f>SUMIF(Physics!$P$4:$P$1000,$C858,Physics!$Q$4:$Q$1000)+SUMIF(IITPhysics!$P$4:$P$1000,$C858,IITPhysics!$Q$4:$Q$1000)+SUMIF(Chem!$P$4:$P$1000,$C858,Chem!$Q$4:$Q$1000)+SUMIF(IITChem!$P$4:$P$1000,$C858,IITChem!$Q$4:$Q$1000)+SUMIF(Maths!$P$4:$P$1000,$C858,Maths!$Q$4:$Q$1000)+SUMIF(IITMaths!$P$4:$P$1000,$C858,IITMaths!$Q$4:$Q$1000)+SUMIF(Bio!$P$4:$P$1000,$C858,Bio!$Q$4:$Q$1000)+SUMIF(FourthLecture!$P$4:$P$1000,$C858,FourthLecture!$Q$4:$Q$1000)+SUMIF(OtherSubjects!$P$4:$P$1000,$C858,OtherSubjects!$Q$4:$Q$1000)</f>
        <v>0</v>
      </c>
    </row>
    <row r="859" spans="1:19">
      <c r="A859" s="239">
        <v>855</v>
      </c>
      <c r="B859" s="240" t="s">
        <v>1097</v>
      </c>
      <c r="C859" s="240"/>
      <c r="D859" s="241"/>
      <c r="E859" s="241"/>
      <c r="F859" s="241"/>
      <c r="G859" s="241"/>
      <c r="H859" s="241"/>
      <c r="I859" s="241"/>
      <c r="J859" s="260"/>
      <c r="K859" s="241"/>
      <c r="L859" s="241"/>
      <c r="M859" s="241"/>
      <c r="N859" s="258"/>
      <c r="O859" s="240"/>
      <c r="P859" s="240"/>
      <c r="Q859" s="258"/>
      <c r="R859" s="274">
        <f>SUMIF(Physics!$B$4:$B$1000,$C859,Physics!$C$4:$C$1000)+SUMIF(IITPhysics!$B$4:$B$1000,$C859,IITPhysics!$C$4:$C$1000)+SUMIF(Chem!$B$4:$B$1000,$C859,Chem!$C$4:$C$1000)+SUMIF(IITChem!$B$4:$B$1000,$C859,IITChem!$C$4:$C$1000)+SUMIF(Maths!$B$4:$B$1000,$C859,Maths!$C$4:$C$1000)+SUMIF(IITMaths!$B$4:$B$1000,$C859,IITMaths!$C$4:$C$1000)+SUMIF(Bio!$B$4:$B$1000,$C859,Bio!$C$4:$C$1000)+SUMIF(FourthLecture!$B$4:$B$1000,$C859,FourthLecture!$C$4:$C$1000)+SUMIF(OtherSubjects!$B$4:$B$1000,$C859,OtherSubjects!$C$4:$C$1000)</f>
        <v>0</v>
      </c>
      <c r="S859" s="269">
        <f>SUMIF(Physics!$P$4:$P$1000,$C859,Physics!$Q$4:$Q$1000)+SUMIF(IITPhysics!$P$4:$P$1000,$C859,IITPhysics!$Q$4:$Q$1000)+SUMIF(Chem!$P$4:$P$1000,$C859,Chem!$Q$4:$Q$1000)+SUMIF(IITChem!$P$4:$P$1000,$C859,IITChem!$Q$4:$Q$1000)+SUMIF(Maths!$P$4:$P$1000,$C859,Maths!$Q$4:$Q$1000)+SUMIF(IITMaths!$P$4:$P$1000,$C859,IITMaths!$Q$4:$Q$1000)+SUMIF(Bio!$P$4:$P$1000,$C859,Bio!$Q$4:$Q$1000)+SUMIF(FourthLecture!$P$4:$P$1000,$C859,FourthLecture!$Q$4:$Q$1000)+SUMIF(OtherSubjects!$P$4:$P$1000,$C859,OtherSubjects!$Q$4:$Q$1000)</f>
        <v>0</v>
      </c>
    </row>
    <row r="860" spans="1:19">
      <c r="A860" s="239">
        <v>856</v>
      </c>
      <c r="B860" s="240" t="s">
        <v>1098</v>
      </c>
      <c r="C860" s="240"/>
      <c r="D860" s="241"/>
      <c r="E860" s="241"/>
      <c r="F860" s="241"/>
      <c r="G860" s="241"/>
      <c r="H860" s="241"/>
      <c r="I860" s="241"/>
      <c r="J860" s="260"/>
      <c r="K860" s="241"/>
      <c r="L860" s="241"/>
      <c r="M860" s="241"/>
      <c r="N860" s="258"/>
      <c r="O860" s="240"/>
      <c r="P860" s="240"/>
      <c r="Q860" s="258"/>
      <c r="R860" s="274">
        <f>SUMIF(Physics!$B$4:$B$1000,$C860,Physics!$C$4:$C$1000)+SUMIF(IITPhysics!$B$4:$B$1000,$C860,IITPhysics!$C$4:$C$1000)+SUMIF(Chem!$B$4:$B$1000,$C860,Chem!$C$4:$C$1000)+SUMIF(IITChem!$B$4:$B$1000,$C860,IITChem!$C$4:$C$1000)+SUMIF(Maths!$B$4:$B$1000,$C860,Maths!$C$4:$C$1000)+SUMIF(IITMaths!$B$4:$B$1000,$C860,IITMaths!$C$4:$C$1000)+SUMIF(Bio!$B$4:$B$1000,$C860,Bio!$C$4:$C$1000)+SUMIF(FourthLecture!$B$4:$B$1000,$C860,FourthLecture!$C$4:$C$1000)+SUMIF(OtherSubjects!$B$4:$B$1000,$C860,OtherSubjects!$C$4:$C$1000)</f>
        <v>0</v>
      </c>
      <c r="S860" s="269">
        <f>SUMIF(Physics!$P$4:$P$1000,$C860,Physics!$Q$4:$Q$1000)+SUMIF(IITPhysics!$P$4:$P$1000,$C860,IITPhysics!$Q$4:$Q$1000)+SUMIF(Chem!$P$4:$P$1000,$C860,Chem!$Q$4:$Q$1000)+SUMIF(IITChem!$P$4:$P$1000,$C860,IITChem!$Q$4:$Q$1000)+SUMIF(Maths!$P$4:$P$1000,$C860,Maths!$Q$4:$Q$1000)+SUMIF(IITMaths!$P$4:$P$1000,$C860,IITMaths!$Q$4:$Q$1000)+SUMIF(Bio!$P$4:$P$1000,$C860,Bio!$Q$4:$Q$1000)+SUMIF(FourthLecture!$P$4:$P$1000,$C860,FourthLecture!$Q$4:$Q$1000)+SUMIF(OtherSubjects!$P$4:$P$1000,$C860,OtherSubjects!$Q$4:$Q$1000)</f>
        <v>0</v>
      </c>
    </row>
    <row r="861" spans="1:19">
      <c r="A861" s="239">
        <v>857</v>
      </c>
      <c r="B861" s="240" t="s">
        <v>1099</v>
      </c>
      <c r="C861" s="240"/>
      <c r="D861" s="241"/>
      <c r="E861" s="241"/>
      <c r="F861" s="241"/>
      <c r="G861" s="241"/>
      <c r="H861" s="241"/>
      <c r="I861" s="241"/>
      <c r="J861" s="260"/>
      <c r="K861" s="241"/>
      <c r="L861" s="241"/>
      <c r="M861" s="241"/>
      <c r="N861" s="258"/>
      <c r="O861" s="240"/>
      <c r="P861" s="240"/>
      <c r="Q861" s="258"/>
      <c r="R861" s="274">
        <f>SUMIF(Physics!$B$4:$B$1000,$C861,Physics!$C$4:$C$1000)+SUMIF(IITPhysics!$B$4:$B$1000,$C861,IITPhysics!$C$4:$C$1000)+SUMIF(Chem!$B$4:$B$1000,$C861,Chem!$C$4:$C$1000)+SUMIF(IITChem!$B$4:$B$1000,$C861,IITChem!$C$4:$C$1000)+SUMIF(Maths!$B$4:$B$1000,$C861,Maths!$C$4:$C$1000)+SUMIF(IITMaths!$B$4:$B$1000,$C861,IITMaths!$C$4:$C$1000)+SUMIF(Bio!$B$4:$B$1000,$C861,Bio!$C$4:$C$1000)+SUMIF(FourthLecture!$B$4:$B$1000,$C861,FourthLecture!$C$4:$C$1000)+SUMIF(OtherSubjects!$B$4:$B$1000,$C861,OtherSubjects!$C$4:$C$1000)</f>
        <v>0</v>
      </c>
      <c r="S861" s="269">
        <f>SUMIF(Physics!$P$4:$P$1000,$C861,Physics!$Q$4:$Q$1000)+SUMIF(IITPhysics!$P$4:$P$1000,$C861,IITPhysics!$Q$4:$Q$1000)+SUMIF(Chem!$P$4:$P$1000,$C861,Chem!$Q$4:$Q$1000)+SUMIF(IITChem!$P$4:$P$1000,$C861,IITChem!$Q$4:$Q$1000)+SUMIF(Maths!$P$4:$P$1000,$C861,Maths!$Q$4:$Q$1000)+SUMIF(IITMaths!$P$4:$P$1000,$C861,IITMaths!$Q$4:$Q$1000)+SUMIF(Bio!$P$4:$P$1000,$C861,Bio!$Q$4:$Q$1000)+SUMIF(FourthLecture!$P$4:$P$1000,$C861,FourthLecture!$Q$4:$Q$1000)+SUMIF(OtherSubjects!$P$4:$P$1000,$C861,OtherSubjects!$Q$4:$Q$1000)</f>
        <v>0</v>
      </c>
    </row>
    <row r="862" spans="1:19">
      <c r="A862" s="239">
        <v>858</v>
      </c>
      <c r="B862" s="240" t="s">
        <v>1100</v>
      </c>
      <c r="C862" s="240"/>
      <c r="D862" s="241"/>
      <c r="E862" s="241"/>
      <c r="F862" s="241"/>
      <c r="G862" s="241"/>
      <c r="H862" s="241"/>
      <c r="I862" s="241"/>
      <c r="J862" s="260"/>
      <c r="K862" s="241"/>
      <c r="L862" s="241"/>
      <c r="M862" s="241"/>
      <c r="N862" s="258"/>
      <c r="O862" s="240"/>
      <c r="P862" s="240"/>
      <c r="Q862" s="258"/>
      <c r="R862" s="274">
        <f>SUMIF(Physics!$B$4:$B$1000,$C862,Physics!$C$4:$C$1000)+SUMIF(IITPhysics!$B$4:$B$1000,$C862,IITPhysics!$C$4:$C$1000)+SUMIF(Chem!$B$4:$B$1000,$C862,Chem!$C$4:$C$1000)+SUMIF(IITChem!$B$4:$B$1000,$C862,IITChem!$C$4:$C$1000)+SUMIF(Maths!$B$4:$B$1000,$C862,Maths!$C$4:$C$1000)+SUMIF(IITMaths!$B$4:$B$1000,$C862,IITMaths!$C$4:$C$1000)+SUMIF(Bio!$B$4:$B$1000,$C862,Bio!$C$4:$C$1000)+SUMIF(FourthLecture!$B$4:$B$1000,$C862,FourthLecture!$C$4:$C$1000)+SUMIF(OtherSubjects!$B$4:$B$1000,$C862,OtherSubjects!$C$4:$C$1000)</f>
        <v>0</v>
      </c>
      <c r="S862" s="269">
        <f>SUMIF(Physics!$P$4:$P$1000,$C862,Physics!$Q$4:$Q$1000)+SUMIF(IITPhysics!$P$4:$P$1000,$C862,IITPhysics!$Q$4:$Q$1000)+SUMIF(Chem!$P$4:$P$1000,$C862,Chem!$Q$4:$Q$1000)+SUMIF(IITChem!$P$4:$P$1000,$C862,IITChem!$Q$4:$Q$1000)+SUMIF(Maths!$P$4:$P$1000,$C862,Maths!$Q$4:$Q$1000)+SUMIF(IITMaths!$P$4:$P$1000,$C862,IITMaths!$Q$4:$Q$1000)+SUMIF(Bio!$P$4:$P$1000,$C862,Bio!$Q$4:$Q$1000)+SUMIF(FourthLecture!$P$4:$P$1000,$C862,FourthLecture!$Q$4:$Q$1000)+SUMIF(OtherSubjects!$P$4:$P$1000,$C862,OtherSubjects!$Q$4:$Q$1000)</f>
        <v>0</v>
      </c>
    </row>
    <row r="863" spans="1:19">
      <c r="A863" s="239">
        <v>859</v>
      </c>
      <c r="B863" s="240" t="s">
        <v>1101</v>
      </c>
      <c r="C863" s="240"/>
      <c r="D863" s="241"/>
      <c r="E863" s="241"/>
      <c r="F863" s="241"/>
      <c r="G863" s="241"/>
      <c r="H863" s="241"/>
      <c r="I863" s="241"/>
      <c r="J863" s="260"/>
      <c r="K863" s="241"/>
      <c r="L863" s="241"/>
      <c r="M863" s="241"/>
      <c r="N863" s="258"/>
      <c r="O863" s="240"/>
      <c r="P863" s="240"/>
      <c r="Q863" s="258"/>
      <c r="R863" s="274">
        <f>SUMIF(Physics!$B$4:$B$1000,$C863,Physics!$C$4:$C$1000)+SUMIF(IITPhysics!$B$4:$B$1000,$C863,IITPhysics!$C$4:$C$1000)+SUMIF(Chem!$B$4:$B$1000,$C863,Chem!$C$4:$C$1000)+SUMIF(IITChem!$B$4:$B$1000,$C863,IITChem!$C$4:$C$1000)+SUMIF(Maths!$B$4:$B$1000,$C863,Maths!$C$4:$C$1000)+SUMIF(IITMaths!$B$4:$B$1000,$C863,IITMaths!$C$4:$C$1000)+SUMIF(Bio!$B$4:$B$1000,$C863,Bio!$C$4:$C$1000)+SUMIF(FourthLecture!$B$4:$B$1000,$C863,FourthLecture!$C$4:$C$1000)+SUMIF(OtherSubjects!$B$4:$B$1000,$C863,OtherSubjects!$C$4:$C$1000)</f>
        <v>0</v>
      </c>
      <c r="S863" s="269">
        <f>SUMIF(Physics!$P$4:$P$1000,$C863,Physics!$Q$4:$Q$1000)+SUMIF(IITPhysics!$P$4:$P$1000,$C863,IITPhysics!$Q$4:$Q$1000)+SUMIF(Chem!$P$4:$P$1000,$C863,Chem!$Q$4:$Q$1000)+SUMIF(IITChem!$P$4:$P$1000,$C863,IITChem!$Q$4:$Q$1000)+SUMIF(Maths!$P$4:$P$1000,$C863,Maths!$Q$4:$Q$1000)+SUMIF(IITMaths!$P$4:$P$1000,$C863,IITMaths!$Q$4:$Q$1000)+SUMIF(Bio!$P$4:$P$1000,$C863,Bio!$Q$4:$Q$1000)+SUMIF(FourthLecture!$P$4:$P$1000,$C863,FourthLecture!$Q$4:$Q$1000)+SUMIF(OtherSubjects!$P$4:$P$1000,$C863,OtherSubjects!$Q$4:$Q$1000)</f>
        <v>0</v>
      </c>
    </row>
    <row r="864" spans="1:19">
      <c r="A864" s="239">
        <v>860</v>
      </c>
      <c r="B864" s="240" t="s">
        <v>1102</v>
      </c>
      <c r="C864" s="240"/>
      <c r="D864" s="241"/>
      <c r="E864" s="241"/>
      <c r="F864" s="241"/>
      <c r="G864" s="241"/>
      <c r="H864" s="241"/>
      <c r="I864" s="241"/>
      <c r="J864" s="260"/>
      <c r="K864" s="241"/>
      <c r="L864" s="241"/>
      <c r="M864" s="241"/>
      <c r="N864" s="258"/>
      <c r="O864" s="240"/>
      <c r="P864" s="240"/>
      <c r="Q864" s="258"/>
      <c r="R864" s="274">
        <f>SUMIF(Physics!$B$4:$B$1000,$C864,Physics!$C$4:$C$1000)+SUMIF(IITPhysics!$B$4:$B$1000,$C864,IITPhysics!$C$4:$C$1000)+SUMIF(Chem!$B$4:$B$1000,$C864,Chem!$C$4:$C$1000)+SUMIF(IITChem!$B$4:$B$1000,$C864,IITChem!$C$4:$C$1000)+SUMIF(Maths!$B$4:$B$1000,$C864,Maths!$C$4:$C$1000)+SUMIF(IITMaths!$B$4:$B$1000,$C864,IITMaths!$C$4:$C$1000)+SUMIF(Bio!$B$4:$B$1000,$C864,Bio!$C$4:$C$1000)+SUMIF(FourthLecture!$B$4:$B$1000,$C864,FourthLecture!$C$4:$C$1000)+SUMIF(OtherSubjects!$B$4:$B$1000,$C864,OtherSubjects!$C$4:$C$1000)</f>
        <v>0</v>
      </c>
      <c r="S864" s="269">
        <f>SUMIF(Physics!$P$4:$P$1000,$C864,Physics!$Q$4:$Q$1000)+SUMIF(IITPhysics!$P$4:$P$1000,$C864,IITPhysics!$Q$4:$Q$1000)+SUMIF(Chem!$P$4:$P$1000,$C864,Chem!$Q$4:$Q$1000)+SUMIF(IITChem!$P$4:$P$1000,$C864,IITChem!$Q$4:$Q$1000)+SUMIF(Maths!$P$4:$P$1000,$C864,Maths!$Q$4:$Q$1000)+SUMIF(IITMaths!$P$4:$P$1000,$C864,IITMaths!$Q$4:$Q$1000)+SUMIF(Bio!$P$4:$P$1000,$C864,Bio!$Q$4:$Q$1000)+SUMIF(FourthLecture!$P$4:$P$1000,$C864,FourthLecture!$Q$4:$Q$1000)+SUMIF(OtherSubjects!$P$4:$P$1000,$C864,OtherSubjects!$Q$4:$Q$1000)</f>
        <v>0</v>
      </c>
    </row>
    <row r="865" spans="1:19">
      <c r="A865" s="239">
        <v>861</v>
      </c>
      <c r="B865" s="240" t="s">
        <v>1103</v>
      </c>
      <c r="C865" s="240"/>
      <c r="D865" s="241"/>
      <c r="E865" s="241"/>
      <c r="F865" s="241"/>
      <c r="G865" s="241"/>
      <c r="H865" s="241"/>
      <c r="I865" s="241"/>
      <c r="J865" s="260"/>
      <c r="K865" s="241"/>
      <c r="L865" s="241"/>
      <c r="M865" s="241"/>
      <c r="N865" s="258"/>
      <c r="O865" s="240"/>
      <c r="P865" s="240"/>
      <c r="Q865" s="258"/>
      <c r="R865" s="274">
        <f>SUMIF(Physics!$B$4:$B$1000,$C865,Physics!$C$4:$C$1000)+SUMIF(IITPhysics!$B$4:$B$1000,$C865,IITPhysics!$C$4:$C$1000)+SUMIF(Chem!$B$4:$B$1000,$C865,Chem!$C$4:$C$1000)+SUMIF(IITChem!$B$4:$B$1000,$C865,IITChem!$C$4:$C$1000)+SUMIF(Maths!$B$4:$B$1000,$C865,Maths!$C$4:$C$1000)+SUMIF(IITMaths!$B$4:$B$1000,$C865,IITMaths!$C$4:$C$1000)+SUMIF(Bio!$B$4:$B$1000,$C865,Bio!$C$4:$C$1000)+SUMIF(FourthLecture!$B$4:$B$1000,$C865,FourthLecture!$C$4:$C$1000)+SUMIF(OtherSubjects!$B$4:$B$1000,$C865,OtherSubjects!$C$4:$C$1000)</f>
        <v>0</v>
      </c>
      <c r="S865" s="269">
        <f>SUMIF(Physics!$P$4:$P$1000,$C865,Physics!$Q$4:$Q$1000)+SUMIF(IITPhysics!$P$4:$P$1000,$C865,IITPhysics!$Q$4:$Q$1000)+SUMIF(Chem!$P$4:$P$1000,$C865,Chem!$Q$4:$Q$1000)+SUMIF(IITChem!$P$4:$P$1000,$C865,IITChem!$Q$4:$Q$1000)+SUMIF(Maths!$P$4:$P$1000,$C865,Maths!$Q$4:$Q$1000)+SUMIF(IITMaths!$P$4:$P$1000,$C865,IITMaths!$Q$4:$Q$1000)+SUMIF(Bio!$P$4:$P$1000,$C865,Bio!$Q$4:$Q$1000)+SUMIF(FourthLecture!$P$4:$P$1000,$C865,FourthLecture!$Q$4:$Q$1000)+SUMIF(OtherSubjects!$P$4:$P$1000,$C865,OtherSubjects!$Q$4:$Q$1000)</f>
        <v>0</v>
      </c>
    </row>
    <row r="866" spans="1:19">
      <c r="A866" s="239">
        <v>862</v>
      </c>
      <c r="B866" s="240" t="s">
        <v>1104</v>
      </c>
      <c r="C866" s="240"/>
      <c r="D866" s="241"/>
      <c r="E866" s="241"/>
      <c r="F866" s="241"/>
      <c r="G866" s="241"/>
      <c r="H866" s="241"/>
      <c r="I866" s="241"/>
      <c r="J866" s="260"/>
      <c r="K866" s="241"/>
      <c r="L866" s="241"/>
      <c r="M866" s="241"/>
      <c r="N866" s="258"/>
      <c r="O866" s="240"/>
      <c r="P866" s="240"/>
      <c r="Q866" s="258"/>
      <c r="R866" s="274">
        <f>SUMIF(Physics!$B$4:$B$1000,$C866,Physics!$C$4:$C$1000)+SUMIF(IITPhysics!$B$4:$B$1000,$C866,IITPhysics!$C$4:$C$1000)+SUMIF(Chem!$B$4:$B$1000,$C866,Chem!$C$4:$C$1000)+SUMIF(IITChem!$B$4:$B$1000,$C866,IITChem!$C$4:$C$1000)+SUMIF(Maths!$B$4:$B$1000,$C866,Maths!$C$4:$C$1000)+SUMIF(IITMaths!$B$4:$B$1000,$C866,IITMaths!$C$4:$C$1000)+SUMIF(Bio!$B$4:$B$1000,$C866,Bio!$C$4:$C$1000)+SUMIF(FourthLecture!$B$4:$B$1000,$C866,FourthLecture!$C$4:$C$1000)+SUMIF(OtherSubjects!$B$4:$B$1000,$C866,OtherSubjects!$C$4:$C$1000)</f>
        <v>0</v>
      </c>
      <c r="S866" s="269">
        <f>SUMIF(Physics!$P$4:$P$1000,$C866,Physics!$Q$4:$Q$1000)+SUMIF(IITPhysics!$P$4:$P$1000,$C866,IITPhysics!$Q$4:$Q$1000)+SUMIF(Chem!$P$4:$P$1000,$C866,Chem!$Q$4:$Q$1000)+SUMIF(IITChem!$P$4:$P$1000,$C866,IITChem!$Q$4:$Q$1000)+SUMIF(Maths!$P$4:$P$1000,$C866,Maths!$Q$4:$Q$1000)+SUMIF(IITMaths!$P$4:$P$1000,$C866,IITMaths!$Q$4:$Q$1000)+SUMIF(Bio!$P$4:$P$1000,$C866,Bio!$Q$4:$Q$1000)+SUMIF(FourthLecture!$P$4:$P$1000,$C866,FourthLecture!$Q$4:$Q$1000)+SUMIF(OtherSubjects!$P$4:$P$1000,$C866,OtherSubjects!$Q$4:$Q$1000)</f>
        <v>0</v>
      </c>
    </row>
    <row r="867" spans="1:19">
      <c r="A867" s="239">
        <v>863</v>
      </c>
      <c r="B867" s="240" t="s">
        <v>1105</v>
      </c>
      <c r="C867" s="240"/>
      <c r="D867" s="241"/>
      <c r="E867" s="241"/>
      <c r="F867" s="241"/>
      <c r="G867" s="241"/>
      <c r="H867" s="241"/>
      <c r="I867" s="241"/>
      <c r="J867" s="260"/>
      <c r="K867" s="241"/>
      <c r="L867" s="241"/>
      <c r="M867" s="241"/>
      <c r="N867" s="258"/>
      <c r="O867" s="240"/>
      <c r="P867" s="240"/>
      <c r="Q867" s="258"/>
      <c r="R867" s="274">
        <f>SUMIF(Physics!$B$4:$B$1000,$C867,Physics!$C$4:$C$1000)+SUMIF(IITPhysics!$B$4:$B$1000,$C867,IITPhysics!$C$4:$C$1000)+SUMIF(Chem!$B$4:$B$1000,$C867,Chem!$C$4:$C$1000)+SUMIF(IITChem!$B$4:$B$1000,$C867,IITChem!$C$4:$C$1000)+SUMIF(Maths!$B$4:$B$1000,$C867,Maths!$C$4:$C$1000)+SUMIF(IITMaths!$B$4:$B$1000,$C867,IITMaths!$C$4:$C$1000)+SUMIF(Bio!$B$4:$B$1000,$C867,Bio!$C$4:$C$1000)+SUMIF(FourthLecture!$B$4:$B$1000,$C867,FourthLecture!$C$4:$C$1000)+SUMIF(OtherSubjects!$B$4:$B$1000,$C867,OtherSubjects!$C$4:$C$1000)</f>
        <v>0</v>
      </c>
      <c r="S867" s="269">
        <f>SUMIF(Physics!$P$4:$P$1000,$C867,Physics!$Q$4:$Q$1000)+SUMIF(IITPhysics!$P$4:$P$1000,$C867,IITPhysics!$Q$4:$Q$1000)+SUMIF(Chem!$P$4:$P$1000,$C867,Chem!$Q$4:$Q$1000)+SUMIF(IITChem!$P$4:$P$1000,$C867,IITChem!$Q$4:$Q$1000)+SUMIF(Maths!$P$4:$P$1000,$C867,Maths!$Q$4:$Q$1000)+SUMIF(IITMaths!$P$4:$P$1000,$C867,IITMaths!$Q$4:$Q$1000)+SUMIF(Bio!$P$4:$P$1000,$C867,Bio!$Q$4:$Q$1000)+SUMIF(FourthLecture!$P$4:$P$1000,$C867,FourthLecture!$Q$4:$Q$1000)+SUMIF(OtherSubjects!$P$4:$P$1000,$C867,OtherSubjects!$Q$4:$Q$1000)</f>
        <v>0</v>
      </c>
    </row>
    <row r="868" spans="1:19">
      <c r="A868" s="239">
        <v>864</v>
      </c>
      <c r="B868" s="240" t="s">
        <v>1106</v>
      </c>
      <c r="C868" s="240"/>
      <c r="D868" s="241"/>
      <c r="E868" s="241"/>
      <c r="F868" s="241"/>
      <c r="G868" s="241"/>
      <c r="H868" s="241"/>
      <c r="I868" s="241"/>
      <c r="J868" s="260"/>
      <c r="K868" s="241"/>
      <c r="L868" s="241"/>
      <c r="M868" s="241"/>
      <c r="N868" s="258"/>
      <c r="O868" s="240"/>
      <c r="P868" s="240"/>
      <c r="Q868" s="258"/>
      <c r="R868" s="274">
        <f>SUMIF(Physics!$B$4:$B$1000,$C868,Physics!$C$4:$C$1000)+SUMIF(IITPhysics!$B$4:$B$1000,$C868,IITPhysics!$C$4:$C$1000)+SUMIF(Chem!$B$4:$B$1000,$C868,Chem!$C$4:$C$1000)+SUMIF(IITChem!$B$4:$B$1000,$C868,IITChem!$C$4:$C$1000)+SUMIF(Maths!$B$4:$B$1000,$C868,Maths!$C$4:$C$1000)+SUMIF(IITMaths!$B$4:$B$1000,$C868,IITMaths!$C$4:$C$1000)+SUMIF(Bio!$B$4:$B$1000,$C868,Bio!$C$4:$C$1000)+SUMIF(FourthLecture!$B$4:$B$1000,$C868,FourthLecture!$C$4:$C$1000)+SUMIF(OtherSubjects!$B$4:$B$1000,$C868,OtherSubjects!$C$4:$C$1000)</f>
        <v>0</v>
      </c>
      <c r="S868" s="269">
        <f>SUMIF(Physics!$P$4:$P$1000,$C868,Physics!$Q$4:$Q$1000)+SUMIF(IITPhysics!$P$4:$P$1000,$C868,IITPhysics!$Q$4:$Q$1000)+SUMIF(Chem!$P$4:$P$1000,$C868,Chem!$Q$4:$Q$1000)+SUMIF(IITChem!$P$4:$P$1000,$C868,IITChem!$Q$4:$Q$1000)+SUMIF(Maths!$P$4:$P$1000,$C868,Maths!$Q$4:$Q$1000)+SUMIF(IITMaths!$P$4:$P$1000,$C868,IITMaths!$Q$4:$Q$1000)+SUMIF(Bio!$P$4:$P$1000,$C868,Bio!$Q$4:$Q$1000)+SUMIF(FourthLecture!$P$4:$P$1000,$C868,FourthLecture!$Q$4:$Q$1000)+SUMIF(OtherSubjects!$P$4:$P$1000,$C868,OtherSubjects!$Q$4:$Q$1000)</f>
        <v>0</v>
      </c>
    </row>
    <row r="869" spans="1:19">
      <c r="A869" s="239">
        <v>865</v>
      </c>
      <c r="B869" s="240" t="s">
        <v>1107</v>
      </c>
      <c r="C869" s="240"/>
      <c r="D869" s="241"/>
      <c r="E869" s="241"/>
      <c r="F869" s="241"/>
      <c r="G869" s="241"/>
      <c r="H869" s="241"/>
      <c r="I869" s="241"/>
      <c r="J869" s="260"/>
      <c r="K869" s="241"/>
      <c r="L869" s="241"/>
      <c r="M869" s="241"/>
      <c r="N869" s="258"/>
      <c r="O869" s="240"/>
      <c r="P869" s="240"/>
      <c r="Q869" s="258"/>
      <c r="R869" s="274">
        <f>SUMIF(Physics!$B$4:$B$1000,$C869,Physics!$C$4:$C$1000)+SUMIF(IITPhysics!$B$4:$B$1000,$C869,IITPhysics!$C$4:$C$1000)+SUMIF(Chem!$B$4:$B$1000,$C869,Chem!$C$4:$C$1000)+SUMIF(IITChem!$B$4:$B$1000,$C869,IITChem!$C$4:$C$1000)+SUMIF(Maths!$B$4:$B$1000,$C869,Maths!$C$4:$C$1000)+SUMIF(IITMaths!$B$4:$B$1000,$C869,IITMaths!$C$4:$C$1000)+SUMIF(Bio!$B$4:$B$1000,$C869,Bio!$C$4:$C$1000)+SUMIF(FourthLecture!$B$4:$B$1000,$C869,FourthLecture!$C$4:$C$1000)+SUMIF(OtherSubjects!$B$4:$B$1000,$C869,OtherSubjects!$C$4:$C$1000)</f>
        <v>0</v>
      </c>
      <c r="S869" s="269">
        <f>SUMIF(Physics!$P$4:$P$1000,$C869,Physics!$Q$4:$Q$1000)+SUMIF(IITPhysics!$P$4:$P$1000,$C869,IITPhysics!$Q$4:$Q$1000)+SUMIF(Chem!$P$4:$P$1000,$C869,Chem!$Q$4:$Q$1000)+SUMIF(IITChem!$P$4:$P$1000,$C869,IITChem!$Q$4:$Q$1000)+SUMIF(Maths!$P$4:$P$1000,$C869,Maths!$Q$4:$Q$1000)+SUMIF(IITMaths!$P$4:$P$1000,$C869,IITMaths!$Q$4:$Q$1000)+SUMIF(Bio!$P$4:$P$1000,$C869,Bio!$Q$4:$Q$1000)+SUMIF(FourthLecture!$P$4:$P$1000,$C869,FourthLecture!$Q$4:$Q$1000)+SUMIF(OtherSubjects!$P$4:$P$1000,$C869,OtherSubjects!$Q$4:$Q$1000)</f>
        <v>0</v>
      </c>
    </row>
    <row r="870" spans="1:19">
      <c r="A870" s="239">
        <v>866</v>
      </c>
      <c r="B870" s="240" t="s">
        <v>1108</v>
      </c>
      <c r="C870" s="240"/>
      <c r="D870" s="241"/>
      <c r="E870" s="241"/>
      <c r="F870" s="241"/>
      <c r="G870" s="241"/>
      <c r="H870" s="241"/>
      <c r="I870" s="241"/>
      <c r="J870" s="260"/>
      <c r="K870" s="241"/>
      <c r="L870" s="241"/>
      <c r="M870" s="241"/>
      <c r="N870" s="258"/>
      <c r="O870" s="240"/>
      <c r="P870" s="240"/>
      <c r="Q870" s="258"/>
      <c r="R870" s="274">
        <f>SUMIF(Physics!$B$4:$B$1000,$C870,Physics!$C$4:$C$1000)+SUMIF(IITPhysics!$B$4:$B$1000,$C870,IITPhysics!$C$4:$C$1000)+SUMIF(Chem!$B$4:$B$1000,$C870,Chem!$C$4:$C$1000)+SUMIF(IITChem!$B$4:$B$1000,$C870,IITChem!$C$4:$C$1000)+SUMIF(Maths!$B$4:$B$1000,$C870,Maths!$C$4:$C$1000)+SUMIF(IITMaths!$B$4:$B$1000,$C870,IITMaths!$C$4:$C$1000)+SUMIF(Bio!$B$4:$B$1000,$C870,Bio!$C$4:$C$1000)+SUMIF(FourthLecture!$B$4:$B$1000,$C870,FourthLecture!$C$4:$C$1000)+SUMIF(OtherSubjects!$B$4:$B$1000,$C870,OtherSubjects!$C$4:$C$1000)</f>
        <v>0</v>
      </c>
      <c r="S870" s="269">
        <f>SUMIF(Physics!$P$4:$P$1000,$C870,Physics!$Q$4:$Q$1000)+SUMIF(IITPhysics!$P$4:$P$1000,$C870,IITPhysics!$Q$4:$Q$1000)+SUMIF(Chem!$P$4:$P$1000,$C870,Chem!$Q$4:$Q$1000)+SUMIF(IITChem!$P$4:$P$1000,$C870,IITChem!$Q$4:$Q$1000)+SUMIF(Maths!$P$4:$P$1000,$C870,Maths!$Q$4:$Q$1000)+SUMIF(IITMaths!$P$4:$P$1000,$C870,IITMaths!$Q$4:$Q$1000)+SUMIF(Bio!$P$4:$P$1000,$C870,Bio!$Q$4:$Q$1000)+SUMIF(FourthLecture!$P$4:$P$1000,$C870,FourthLecture!$Q$4:$Q$1000)+SUMIF(OtherSubjects!$P$4:$P$1000,$C870,OtherSubjects!$Q$4:$Q$1000)</f>
        <v>0</v>
      </c>
    </row>
    <row r="871" spans="1:19">
      <c r="A871" s="239">
        <v>867</v>
      </c>
      <c r="B871" s="240" t="s">
        <v>1109</v>
      </c>
      <c r="C871" s="240"/>
      <c r="D871" s="241"/>
      <c r="E871" s="241"/>
      <c r="F871" s="241"/>
      <c r="G871" s="241"/>
      <c r="H871" s="241"/>
      <c r="I871" s="241"/>
      <c r="J871" s="260"/>
      <c r="K871" s="241"/>
      <c r="L871" s="241"/>
      <c r="M871" s="241"/>
      <c r="N871" s="258"/>
      <c r="O871" s="240"/>
      <c r="P871" s="240"/>
      <c r="Q871" s="258"/>
      <c r="R871" s="274">
        <f>SUMIF(Physics!$B$4:$B$1000,$C871,Physics!$C$4:$C$1000)+SUMIF(IITPhysics!$B$4:$B$1000,$C871,IITPhysics!$C$4:$C$1000)+SUMIF(Chem!$B$4:$B$1000,$C871,Chem!$C$4:$C$1000)+SUMIF(IITChem!$B$4:$B$1000,$C871,IITChem!$C$4:$C$1000)+SUMIF(Maths!$B$4:$B$1000,$C871,Maths!$C$4:$C$1000)+SUMIF(IITMaths!$B$4:$B$1000,$C871,IITMaths!$C$4:$C$1000)+SUMIF(Bio!$B$4:$B$1000,$C871,Bio!$C$4:$C$1000)+SUMIF(FourthLecture!$B$4:$B$1000,$C871,FourthLecture!$C$4:$C$1000)+SUMIF(OtherSubjects!$B$4:$B$1000,$C871,OtherSubjects!$C$4:$C$1000)</f>
        <v>0</v>
      </c>
      <c r="S871" s="269">
        <f>SUMIF(Physics!$P$4:$P$1000,$C871,Physics!$Q$4:$Q$1000)+SUMIF(IITPhysics!$P$4:$P$1000,$C871,IITPhysics!$Q$4:$Q$1000)+SUMIF(Chem!$P$4:$P$1000,$C871,Chem!$Q$4:$Q$1000)+SUMIF(IITChem!$P$4:$P$1000,$C871,IITChem!$Q$4:$Q$1000)+SUMIF(Maths!$P$4:$P$1000,$C871,Maths!$Q$4:$Q$1000)+SUMIF(IITMaths!$P$4:$P$1000,$C871,IITMaths!$Q$4:$Q$1000)+SUMIF(Bio!$P$4:$P$1000,$C871,Bio!$Q$4:$Q$1000)+SUMIF(FourthLecture!$P$4:$P$1000,$C871,FourthLecture!$Q$4:$Q$1000)+SUMIF(OtherSubjects!$P$4:$P$1000,$C871,OtherSubjects!$Q$4:$Q$1000)</f>
        <v>0</v>
      </c>
    </row>
    <row r="872" spans="1:19">
      <c r="A872" s="239">
        <v>868</v>
      </c>
      <c r="B872" s="240" t="s">
        <v>1110</v>
      </c>
      <c r="C872" s="240"/>
      <c r="D872" s="241"/>
      <c r="E872" s="241"/>
      <c r="F872" s="241"/>
      <c r="G872" s="241"/>
      <c r="H872" s="241"/>
      <c r="I872" s="241"/>
      <c r="J872" s="260"/>
      <c r="K872" s="241"/>
      <c r="L872" s="241"/>
      <c r="M872" s="241"/>
      <c r="N872" s="258"/>
      <c r="O872" s="240"/>
      <c r="P872" s="240"/>
      <c r="Q872" s="258"/>
      <c r="R872" s="274">
        <f>SUMIF(Physics!$B$4:$B$1000,$C872,Physics!$C$4:$C$1000)+SUMIF(IITPhysics!$B$4:$B$1000,$C872,IITPhysics!$C$4:$C$1000)+SUMIF(Chem!$B$4:$B$1000,$C872,Chem!$C$4:$C$1000)+SUMIF(IITChem!$B$4:$B$1000,$C872,IITChem!$C$4:$C$1000)+SUMIF(Maths!$B$4:$B$1000,$C872,Maths!$C$4:$C$1000)+SUMIF(IITMaths!$B$4:$B$1000,$C872,IITMaths!$C$4:$C$1000)+SUMIF(Bio!$B$4:$B$1000,$C872,Bio!$C$4:$C$1000)+SUMIF(FourthLecture!$B$4:$B$1000,$C872,FourthLecture!$C$4:$C$1000)+SUMIF(OtherSubjects!$B$4:$B$1000,$C872,OtherSubjects!$C$4:$C$1000)</f>
        <v>0</v>
      </c>
      <c r="S872" s="269">
        <f>SUMIF(Physics!$P$4:$P$1000,$C872,Physics!$Q$4:$Q$1000)+SUMIF(IITPhysics!$P$4:$P$1000,$C872,IITPhysics!$Q$4:$Q$1000)+SUMIF(Chem!$P$4:$P$1000,$C872,Chem!$Q$4:$Q$1000)+SUMIF(IITChem!$P$4:$P$1000,$C872,IITChem!$Q$4:$Q$1000)+SUMIF(Maths!$P$4:$P$1000,$C872,Maths!$Q$4:$Q$1000)+SUMIF(IITMaths!$P$4:$P$1000,$C872,IITMaths!$Q$4:$Q$1000)+SUMIF(Bio!$P$4:$P$1000,$C872,Bio!$Q$4:$Q$1000)+SUMIF(FourthLecture!$P$4:$P$1000,$C872,FourthLecture!$Q$4:$Q$1000)+SUMIF(OtherSubjects!$P$4:$P$1000,$C872,OtherSubjects!$Q$4:$Q$1000)</f>
        <v>0</v>
      </c>
    </row>
    <row r="873" spans="1:19">
      <c r="A873" s="239">
        <v>869</v>
      </c>
      <c r="B873" s="240" t="s">
        <v>1111</v>
      </c>
      <c r="C873" s="240"/>
      <c r="D873" s="241"/>
      <c r="E873" s="241"/>
      <c r="F873" s="241"/>
      <c r="G873" s="241"/>
      <c r="H873" s="241"/>
      <c r="I873" s="241"/>
      <c r="J873" s="260"/>
      <c r="K873" s="241"/>
      <c r="L873" s="241"/>
      <c r="M873" s="241"/>
      <c r="N873" s="258"/>
      <c r="O873" s="240"/>
      <c r="P873" s="240"/>
      <c r="Q873" s="258"/>
      <c r="R873" s="274">
        <f>SUMIF(Physics!$B$4:$B$1000,$C873,Physics!$C$4:$C$1000)+SUMIF(IITPhysics!$B$4:$B$1000,$C873,IITPhysics!$C$4:$C$1000)+SUMIF(Chem!$B$4:$B$1000,$C873,Chem!$C$4:$C$1000)+SUMIF(IITChem!$B$4:$B$1000,$C873,IITChem!$C$4:$C$1000)+SUMIF(Maths!$B$4:$B$1000,$C873,Maths!$C$4:$C$1000)+SUMIF(IITMaths!$B$4:$B$1000,$C873,IITMaths!$C$4:$C$1000)+SUMIF(Bio!$B$4:$B$1000,$C873,Bio!$C$4:$C$1000)+SUMIF(FourthLecture!$B$4:$B$1000,$C873,FourthLecture!$C$4:$C$1000)+SUMIF(OtherSubjects!$B$4:$B$1000,$C873,OtherSubjects!$C$4:$C$1000)</f>
        <v>0</v>
      </c>
      <c r="S873" s="269">
        <f>SUMIF(Physics!$P$4:$P$1000,$C873,Physics!$Q$4:$Q$1000)+SUMIF(IITPhysics!$P$4:$P$1000,$C873,IITPhysics!$Q$4:$Q$1000)+SUMIF(Chem!$P$4:$P$1000,$C873,Chem!$Q$4:$Q$1000)+SUMIF(IITChem!$P$4:$P$1000,$C873,IITChem!$Q$4:$Q$1000)+SUMIF(Maths!$P$4:$P$1000,$C873,Maths!$Q$4:$Q$1000)+SUMIF(IITMaths!$P$4:$P$1000,$C873,IITMaths!$Q$4:$Q$1000)+SUMIF(Bio!$P$4:$P$1000,$C873,Bio!$Q$4:$Q$1000)+SUMIF(FourthLecture!$P$4:$P$1000,$C873,FourthLecture!$Q$4:$Q$1000)+SUMIF(OtherSubjects!$P$4:$P$1000,$C873,OtherSubjects!$Q$4:$Q$1000)</f>
        <v>0</v>
      </c>
    </row>
    <row r="874" spans="1:19">
      <c r="A874" s="239">
        <v>870</v>
      </c>
      <c r="B874" s="240" t="s">
        <v>1112</v>
      </c>
      <c r="C874" s="240"/>
      <c r="D874" s="241"/>
      <c r="E874" s="241"/>
      <c r="F874" s="241"/>
      <c r="G874" s="241"/>
      <c r="H874" s="241"/>
      <c r="I874" s="241"/>
      <c r="J874" s="260"/>
      <c r="K874" s="241"/>
      <c r="L874" s="241"/>
      <c r="M874" s="241"/>
      <c r="N874" s="258"/>
      <c r="O874" s="240"/>
      <c r="P874" s="240"/>
      <c r="Q874" s="258"/>
      <c r="R874" s="274">
        <f>SUMIF(Physics!$B$4:$B$1000,$C874,Physics!$C$4:$C$1000)+SUMIF(IITPhysics!$B$4:$B$1000,$C874,IITPhysics!$C$4:$C$1000)+SUMIF(Chem!$B$4:$B$1000,$C874,Chem!$C$4:$C$1000)+SUMIF(IITChem!$B$4:$B$1000,$C874,IITChem!$C$4:$C$1000)+SUMIF(Maths!$B$4:$B$1000,$C874,Maths!$C$4:$C$1000)+SUMIF(IITMaths!$B$4:$B$1000,$C874,IITMaths!$C$4:$C$1000)+SUMIF(Bio!$B$4:$B$1000,$C874,Bio!$C$4:$C$1000)+SUMIF(FourthLecture!$B$4:$B$1000,$C874,FourthLecture!$C$4:$C$1000)+SUMIF(OtherSubjects!$B$4:$B$1000,$C874,OtherSubjects!$C$4:$C$1000)</f>
        <v>0</v>
      </c>
      <c r="S874" s="269">
        <f>SUMIF(Physics!$P$4:$P$1000,$C874,Physics!$Q$4:$Q$1000)+SUMIF(IITPhysics!$P$4:$P$1000,$C874,IITPhysics!$Q$4:$Q$1000)+SUMIF(Chem!$P$4:$P$1000,$C874,Chem!$Q$4:$Q$1000)+SUMIF(IITChem!$P$4:$P$1000,$C874,IITChem!$Q$4:$Q$1000)+SUMIF(Maths!$P$4:$P$1000,$C874,Maths!$Q$4:$Q$1000)+SUMIF(IITMaths!$P$4:$P$1000,$C874,IITMaths!$Q$4:$Q$1000)+SUMIF(Bio!$P$4:$P$1000,$C874,Bio!$Q$4:$Q$1000)+SUMIF(FourthLecture!$P$4:$P$1000,$C874,FourthLecture!$Q$4:$Q$1000)+SUMIF(OtherSubjects!$P$4:$P$1000,$C874,OtherSubjects!$Q$4:$Q$1000)</f>
        <v>0</v>
      </c>
    </row>
    <row r="875" spans="1:19">
      <c r="A875" s="239">
        <v>871</v>
      </c>
      <c r="B875" s="240" t="s">
        <v>1113</v>
      </c>
      <c r="C875" s="240"/>
      <c r="D875" s="241"/>
      <c r="E875" s="241"/>
      <c r="F875" s="241"/>
      <c r="G875" s="241"/>
      <c r="H875" s="241"/>
      <c r="I875" s="241"/>
      <c r="J875" s="260"/>
      <c r="K875" s="241"/>
      <c r="L875" s="241"/>
      <c r="M875" s="241"/>
      <c r="N875" s="258"/>
      <c r="O875" s="240"/>
      <c r="P875" s="240"/>
      <c r="Q875" s="258"/>
      <c r="R875" s="274">
        <f>SUMIF(Physics!$B$4:$B$1000,$C875,Physics!$C$4:$C$1000)+SUMIF(IITPhysics!$B$4:$B$1000,$C875,IITPhysics!$C$4:$C$1000)+SUMIF(Chem!$B$4:$B$1000,$C875,Chem!$C$4:$C$1000)+SUMIF(IITChem!$B$4:$B$1000,$C875,IITChem!$C$4:$C$1000)+SUMIF(Maths!$B$4:$B$1000,$C875,Maths!$C$4:$C$1000)+SUMIF(IITMaths!$B$4:$B$1000,$C875,IITMaths!$C$4:$C$1000)+SUMIF(Bio!$B$4:$B$1000,$C875,Bio!$C$4:$C$1000)+SUMIF(FourthLecture!$B$4:$B$1000,$C875,FourthLecture!$C$4:$C$1000)+SUMIF(OtherSubjects!$B$4:$B$1000,$C875,OtherSubjects!$C$4:$C$1000)</f>
        <v>0</v>
      </c>
      <c r="S875" s="269">
        <f>SUMIF(Physics!$P$4:$P$1000,$C875,Physics!$Q$4:$Q$1000)+SUMIF(IITPhysics!$P$4:$P$1000,$C875,IITPhysics!$Q$4:$Q$1000)+SUMIF(Chem!$P$4:$P$1000,$C875,Chem!$Q$4:$Q$1000)+SUMIF(IITChem!$P$4:$P$1000,$C875,IITChem!$Q$4:$Q$1000)+SUMIF(Maths!$P$4:$P$1000,$C875,Maths!$Q$4:$Q$1000)+SUMIF(IITMaths!$P$4:$P$1000,$C875,IITMaths!$Q$4:$Q$1000)+SUMIF(Bio!$P$4:$P$1000,$C875,Bio!$Q$4:$Q$1000)+SUMIF(FourthLecture!$P$4:$P$1000,$C875,FourthLecture!$Q$4:$Q$1000)+SUMIF(OtherSubjects!$P$4:$P$1000,$C875,OtherSubjects!$Q$4:$Q$1000)</f>
        <v>0</v>
      </c>
    </row>
    <row r="876" spans="1:19">
      <c r="A876" s="239">
        <v>872</v>
      </c>
      <c r="B876" s="240" t="s">
        <v>1114</v>
      </c>
      <c r="C876" s="240"/>
      <c r="D876" s="241"/>
      <c r="E876" s="241"/>
      <c r="F876" s="241"/>
      <c r="G876" s="241"/>
      <c r="H876" s="241"/>
      <c r="I876" s="241"/>
      <c r="J876" s="260"/>
      <c r="K876" s="241"/>
      <c r="L876" s="241"/>
      <c r="M876" s="241"/>
      <c r="N876" s="258"/>
      <c r="O876" s="240"/>
      <c r="P876" s="240"/>
      <c r="Q876" s="258"/>
      <c r="R876" s="274">
        <f>SUMIF(Physics!$B$4:$B$1000,$C876,Physics!$C$4:$C$1000)+SUMIF(IITPhysics!$B$4:$B$1000,$C876,IITPhysics!$C$4:$C$1000)+SUMIF(Chem!$B$4:$B$1000,$C876,Chem!$C$4:$C$1000)+SUMIF(IITChem!$B$4:$B$1000,$C876,IITChem!$C$4:$C$1000)+SUMIF(Maths!$B$4:$B$1000,$C876,Maths!$C$4:$C$1000)+SUMIF(IITMaths!$B$4:$B$1000,$C876,IITMaths!$C$4:$C$1000)+SUMIF(Bio!$B$4:$B$1000,$C876,Bio!$C$4:$C$1000)+SUMIF(FourthLecture!$B$4:$B$1000,$C876,FourthLecture!$C$4:$C$1000)+SUMIF(OtherSubjects!$B$4:$B$1000,$C876,OtherSubjects!$C$4:$C$1000)</f>
        <v>0</v>
      </c>
      <c r="S876" s="269">
        <f>SUMIF(Physics!$P$4:$P$1000,$C876,Physics!$Q$4:$Q$1000)+SUMIF(IITPhysics!$P$4:$P$1000,$C876,IITPhysics!$Q$4:$Q$1000)+SUMIF(Chem!$P$4:$P$1000,$C876,Chem!$Q$4:$Q$1000)+SUMIF(IITChem!$P$4:$P$1000,$C876,IITChem!$Q$4:$Q$1000)+SUMIF(Maths!$P$4:$P$1000,$C876,Maths!$Q$4:$Q$1000)+SUMIF(IITMaths!$P$4:$P$1000,$C876,IITMaths!$Q$4:$Q$1000)+SUMIF(Bio!$P$4:$P$1000,$C876,Bio!$Q$4:$Q$1000)+SUMIF(FourthLecture!$P$4:$P$1000,$C876,FourthLecture!$Q$4:$Q$1000)+SUMIF(OtherSubjects!$P$4:$P$1000,$C876,OtherSubjects!$Q$4:$Q$1000)</f>
        <v>0</v>
      </c>
    </row>
    <row r="877" spans="1:19">
      <c r="A877" s="239">
        <v>873</v>
      </c>
      <c r="B877" s="240" t="s">
        <v>1115</v>
      </c>
      <c r="C877" s="240"/>
      <c r="D877" s="241"/>
      <c r="E877" s="241"/>
      <c r="F877" s="241"/>
      <c r="G877" s="241"/>
      <c r="H877" s="241"/>
      <c r="I877" s="241"/>
      <c r="J877" s="260"/>
      <c r="K877" s="241"/>
      <c r="L877" s="241"/>
      <c r="M877" s="241"/>
      <c r="N877" s="258"/>
      <c r="O877" s="240"/>
      <c r="P877" s="240"/>
      <c r="Q877" s="258"/>
      <c r="R877" s="274">
        <f>SUMIF(Physics!$B$4:$B$1000,$C877,Physics!$C$4:$C$1000)+SUMIF(IITPhysics!$B$4:$B$1000,$C877,IITPhysics!$C$4:$C$1000)+SUMIF(Chem!$B$4:$B$1000,$C877,Chem!$C$4:$C$1000)+SUMIF(IITChem!$B$4:$B$1000,$C877,IITChem!$C$4:$C$1000)+SUMIF(Maths!$B$4:$B$1000,$C877,Maths!$C$4:$C$1000)+SUMIF(IITMaths!$B$4:$B$1000,$C877,IITMaths!$C$4:$C$1000)+SUMIF(Bio!$B$4:$B$1000,$C877,Bio!$C$4:$C$1000)+SUMIF(FourthLecture!$B$4:$B$1000,$C877,FourthLecture!$C$4:$C$1000)+SUMIF(OtherSubjects!$B$4:$B$1000,$C877,OtherSubjects!$C$4:$C$1000)</f>
        <v>0</v>
      </c>
      <c r="S877" s="269">
        <f>SUMIF(Physics!$P$4:$P$1000,$C877,Physics!$Q$4:$Q$1000)+SUMIF(IITPhysics!$P$4:$P$1000,$C877,IITPhysics!$Q$4:$Q$1000)+SUMIF(Chem!$P$4:$P$1000,$C877,Chem!$Q$4:$Q$1000)+SUMIF(IITChem!$P$4:$P$1000,$C877,IITChem!$Q$4:$Q$1000)+SUMIF(Maths!$P$4:$P$1000,$C877,Maths!$Q$4:$Q$1000)+SUMIF(IITMaths!$P$4:$P$1000,$C877,IITMaths!$Q$4:$Q$1000)+SUMIF(Bio!$P$4:$P$1000,$C877,Bio!$Q$4:$Q$1000)+SUMIF(FourthLecture!$P$4:$P$1000,$C877,FourthLecture!$Q$4:$Q$1000)+SUMIF(OtherSubjects!$P$4:$P$1000,$C877,OtherSubjects!$Q$4:$Q$1000)</f>
        <v>0</v>
      </c>
    </row>
    <row r="878" spans="1:19">
      <c r="A878" s="239">
        <v>874</v>
      </c>
      <c r="B878" s="240" t="s">
        <v>1116</v>
      </c>
      <c r="C878" s="240"/>
      <c r="D878" s="241"/>
      <c r="E878" s="241"/>
      <c r="F878" s="241"/>
      <c r="G878" s="241"/>
      <c r="H878" s="241"/>
      <c r="I878" s="241"/>
      <c r="J878" s="260"/>
      <c r="K878" s="241"/>
      <c r="L878" s="241"/>
      <c r="M878" s="241"/>
      <c r="N878" s="258"/>
      <c r="O878" s="240"/>
      <c r="P878" s="240"/>
      <c r="Q878" s="258"/>
      <c r="R878" s="274">
        <f>SUMIF(Physics!$B$4:$B$1000,$C878,Physics!$C$4:$C$1000)+SUMIF(IITPhysics!$B$4:$B$1000,$C878,IITPhysics!$C$4:$C$1000)+SUMIF(Chem!$B$4:$B$1000,$C878,Chem!$C$4:$C$1000)+SUMIF(IITChem!$B$4:$B$1000,$C878,IITChem!$C$4:$C$1000)+SUMIF(Maths!$B$4:$B$1000,$C878,Maths!$C$4:$C$1000)+SUMIF(IITMaths!$B$4:$B$1000,$C878,IITMaths!$C$4:$C$1000)+SUMIF(Bio!$B$4:$B$1000,$C878,Bio!$C$4:$C$1000)+SUMIF(FourthLecture!$B$4:$B$1000,$C878,FourthLecture!$C$4:$C$1000)+SUMIF(OtherSubjects!$B$4:$B$1000,$C878,OtherSubjects!$C$4:$C$1000)</f>
        <v>0</v>
      </c>
      <c r="S878" s="269">
        <f>SUMIF(Physics!$P$4:$P$1000,$C878,Physics!$Q$4:$Q$1000)+SUMIF(IITPhysics!$P$4:$P$1000,$C878,IITPhysics!$Q$4:$Q$1000)+SUMIF(Chem!$P$4:$P$1000,$C878,Chem!$Q$4:$Q$1000)+SUMIF(IITChem!$P$4:$P$1000,$C878,IITChem!$Q$4:$Q$1000)+SUMIF(Maths!$P$4:$P$1000,$C878,Maths!$Q$4:$Q$1000)+SUMIF(IITMaths!$P$4:$P$1000,$C878,IITMaths!$Q$4:$Q$1000)+SUMIF(Bio!$P$4:$P$1000,$C878,Bio!$Q$4:$Q$1000)+SUMIF(FourthLecture!$P$4:$P$1000,$C878,FourthLecture!$Q$4:$Q$1000)+SUMIF(OtherSubjects!$P$4:$P$1000,$C878,OtherSubjects!$Q$4:$Q$1000)</f>
        <v>0</v>
      </c>
    </row>
    <row r="879" spans="1:19">
      <c r="A879" s="239">
        <v>875</v>
      </c>
      <c r="B879" s="240" t="s">
        <v>1117</v>
      </c>
      <c r="C879" s="240"/>
      <c r="D879" s="241"/>
      <c r="E879" s="241"/>
      <c r="F879" s="241"/>
      <c r="G879" s="241"/>
      <c r="H879" s="241"/>
      <c r="I879" s="241"/>
      <c r="J879" s="260"/>
      <c r="K879" s="241"/>
      <c r="L879" s="241"/>
      <c r="M879" s="241"/>
      <c r="N879" s="258"/>
      <c r="O879" s="240"/>
      <c r="P879" s="240"/>
      <c r="Q879" s="258"/>
      <c r="R879" s="274">
        <f>SUMIF(Physics!$B$4:$B$1000,$C879,Physics!$C$4:$C$1000)+SUMIF(IITPhysics!$B$4:$B$1000,$C879,IITPhysics!$C$4:$C$1000)+SUMIF(Chem!$B$4:$B$1000,$C879,Chem!$C$4:$C$1000)+SUMIF(IITChem!$B$4:$B$1000,$C879,IITChem!$C$4:$C$1000)+SUMIF(Maths!$B$4:$B$1000,$C879,Maths!$C$4:$C$1000)+SUMIF(IITMaths!$B$4:$B$1000,$C879,IITMaths!$C$4:$C$1000)+SUMIF(Bio!$B$4:$B$1000,$C879,Bio!$C$4:$C$1000)+SUMIF(FourthLecture!$B$4:$B$1000,$C879,FourthLecture!$C$4:$C$1000)+SUMIF(OtherSubjects!$B$4:$B$1000,$C879,OtherSubjects!$C$4:$C$1000)</f>
        <v>0</v>
      </c>
      <c r="S879" s="269">
        <f>SUMIF(Physics!$P$4:$P$1000,$C879,Physics!$Q$4:$Q$1000)+SUMIF(IITPhysics!$P$4:$P$1000,$C879,IITPhysics!$Q$4:$Q$1000)+SUMIF(Chem!$P$4:$P$1000,$C879,Chem!$Q$4:$Q$1000)+SUMIF(IITChem!$P$4:$P$1000,$C879,IITChem!$Q$4:$Q$1000)+SUMIF(Maths!$P$4:$P$1000,$C879,Maths!$Q$4:$Q$1000)+SUMIF(IITMaths!$P$4:$P$1000,$C879,IITMaths!$Q$4:$Q$1000)+SUMIF(Bio!$P$4:$P$1000,$C879,Bio!$Q$4:$Q$1000)+SUMIF(FourthLecture!$P$4:$P$1000,$C879,FourthLecture!$Q$4:$Q$1000)+SUMIF(OtherSubjects!$P$4:$P$1000,$C879,OtherSubjects!$Q$4:$Q$1000)</f>
        <v>0</v>
      </c>
    </row>
    <row r="880" spans="1:19">
      <c r="A880" s="239">
        <v>876</v>
      </c>
      <c r="B880" s="240" t="s">
        <v>1118</v>
      </c>
      <c r="C880" s="240"/>
      <c r="D880" s="241"/>
      <c r="E880" s="241"/>
      <c r="F880" s="241"/>
      <c r="G880" s="241"/>
      <c r="H880" s="241"/>
      <c r="I880" s="241"/>
      <c r="J880" s="260"/>
      <c r="K880" s="241"/>
      <c r="L880" s="241"/>
      <c r="M880" s="241"/>
      <c r="N880" s="258"/>
      <c r="O880" s="240"/>
      <c r="P880" s="240"/>
      <c r="Q880" s="258"/>
      <c r="R880" s="274">
        <f>SUMIF(Physics!$B$4:$B$1000,$C880,Physics!$C$4:$C$1000)+SUMIF(IITPhysics!$B$4:$B$1000,$C880,IITPhysics!$C$4:$C$1000)+SUMIF(Chem!$B$4:$B$1000,$C880,Chem!$C$4:$C$1000)+SUMIF(IITChem!$B$4:$B$1000,$C880,IITChem!$C$4:$C$1000)+SUMIF(Maths!$B$4:$B$1000,$C880,Maths!$C$4:$C$1000)+SUMIF(IITMaths!$B$4:$B$1000,$C880,IITMaths!$C$4:$C$1000)+SUMIF(Bio!$B$4:$B$1000,$C880,Bio!$C$4:$C$1000)+SUMIF(FourthLecture!$B$4:$B$1000,$C880,FourthLecture!$C$4:$C$1000)+SUMIF(OtherSubjects!$B$4:$B$1000,$C880,OtherSubjects!$C$4:$C$1000)</f>
        <v>0</v>
      </c>
      <c r="S880" s="269">
        <f>SUMIF(Physics!$P$4:$P$1000,$C880,Physics!$Q$4:$Q$1000)+SUMIF(IITPhysics!$P$4:$P$1000,$C880,IITPhysics!$Q$4:$Q$1000)+SUMIF(Chem!$P$4:$P$1000,$C880,Chem!$Q$4:$Q$1000)+SUMIF(IITChem!$P$4:$P$1000,$C880,IITChem!$Q$4:$Q$1000)+SUMIF(Maths!$P$4:$P$1000,$C880,Maths!$Q$4:$Q$1000)+SUMIF(IITMaths!$P$4:$P$1000,$C880,IITMaths!$Q$4:$Q$1000)+SUMIF(Bio!$P$4:$P$1000,$C880,Bio!$Q$4:$Q$1000)+SUMIF(FourthLecture!$P$4:$P$1000,$C880,FourthLecture!$Q$4:$Q$1000)+SUMIF(OtherSubjects!$P$4:$P$1000,$C880,OtherSubjects!$Q$4:$Q$1000)</f>
        <v>0</v>
      </c>
    </row>
    <row r="881" spans="1:19">
      <c r="A881" s="239">
        <v>877</v>
      </c>
      <c r="B881" s="240" t="s">
        <v>1119</v>
      </c>
      <c r="C881" s="240"/>
      <c r="D881" s="241"/>
      <c r="E881" s="241"/>
      <c r="F881" s="241"/>
      <c r="G881" s="241"/>
      <c r="H881" s="241"/>
      <c r="I881" s="241"/>
      <c r="J881" s="260"/>
      <c r="K881" s="241"/>
      <c r="L881" s="241"/>
      <c r="M881" s="241"/>
      <c r="N881" s="258"/>
      <c r="O881" s="240"/>
      <c r="P881" s="240"/>
      <c r="Q881" s="258"/>
      <c r="R881" s="274">
        <f>SUMIF(Physics!$B$4:$B$1000,$C881,Physics!$C$4:$C$1000)+SUMIF(IITPhysics!$B$4:$B$1000,$C881,IITPhysics!$C$4:$C$1000)+SUMIF(Chem!$B$4:$B$1000,$C881,Chem!$C$4:$C$1000)+SUMIF(IITChem!$B$4:$B$1000,$C881,IITChem!$C$4:$C$1000)+SUMIF(Maths!$B$4:$B$1000,$C881,Maths!$C$4:$C$1000)+SUMIF(IITMaths!$B$4:$B$1000,$C881,IITMaths!$C$4:$C$1000)+SUMIF(Bio!$B$4:$B$1000,$C881,Bio!$C$4:$C$1000)+SUMIF(FourthLecture!$B$4:$B$1000,$C881,FourthLecture!$C$4:$C$1000)+SUMIF(OtherSubjects!$B$4:$B$1000,$C881,OtherSubjects!$C$4:$C$1000)</f>
        <v>0</v>
      </c>
      <c r="S881" s="269">
        <f>SUMIF(Physics!$P$4:$P$1000,$C881,Physics!$Q$4:$Q$1000)+SUMIF(IITPhysics!$P$4:$P$1000,$C881,IITPhysics!$Q$4:$Q$1000)+SUMIF(Chem!$P$4:$P$1000,$C881,Chem!$Q$4:$Q$1000)+SUMIF(IITChem!$P$4:$P$1000,$C881,IITChem!$Q$4:$Q$1000)+SUMIF(Maths!$P$4:$P$1000,$C881,Maths!$Q$4:$Q$1000)+SUMIF(IITMaths!$P$4:$P$1000,$C881,IITMaths!$Q$4:$Q$1000)+SUMIF(Bio!$P$4:$P$1000,$C881,Bio!$Q$4:$Q$1000)+SUMIF(FourthLecture!$P$4:$P$1000,$C881,FourthLecture!$Q$4:$Q$1000)+SUMIF(OtherSubjects!$P$4:$P$1000,$C881,OtherSubjects!$Q$4:$Q$1000)</f>
        <v>0</v>
      </c>
    </row>
    <row r="882" spans="1:19">
      <c r="A882" s="239">
        <v>878</v>
      </c>
      <c r="B882" s="240" t="s">
        <v>1120</v>
      </c>
      <c r="C882" s="240"/>
      <c r="D882" s="241"/>
      <c r="E882" s="241"/>
      <c r="F882" s="241"/>
      <c r="G882" s="241"/>
      <c r="H882" s="241"/>
      <c r="I882" s="241"/>
      <c r="J882" s="260"/>
      <c r="K882" s="241"/>
      <c r="L882" s="241"/>
      <c r="M882" s="241"/>
      <c r="N882" s="258"/>
      <c r="O882" s="240"/>
      <c r="P882" s="240"/>
      <c r="Q882" s="258"/>
      <c r="R882" s="274">
        <f>SUMIF(Physics!$B$4:$B$1000,$C882,Physics!$C$4:$C$1000)+SUMIF(IITPhysics!$B$4:$B$1000,$C882,IITPhysics!$C$4:$C$1000)+SUMIF(Chem!$B$4:$B$1000,$C882,Chem!$C$4:$C$1000)+SUMIF(IITChem!$B$4:$B$1000,$C882,IITChem!$C$4:$C$1000)+SUMIF(Maths!$B$4:$B$1000,$C882,Maths!$C$4:$C$1000)+SUMIF(IITMaths!$B$4:$B$1000,$C882,IITMaths!$C$4:$C$1000)+SUMIF(Bio!$B$4:$B$1000,$C882,Bio!$C$4:$C$1000)+SUMIF(FourthLecture!$B$4:$B$1000,$C882,FourthLecture!$C$4:$C$1000)+SUMIF(OtherSubjects!$B$4:$B$1000,$C882,OtherSubjects!$C$4:$C$1000)</f>
        <v>0</v>
      </c>
      <c r="S882" s="269">
        <f>SUMIF(Physics!$P$4:$P$1000,$C882,Physics!$Q$4:$Q$1000)+SUMIF(IITPhysics!$P$4:$P$1000,$C882,IITPhysics!$Q$4:$Q$1000)+SUMIF(Chem!$P$4:$P$1000,$C882,Chem!$Q$4:$Q$1000)+SUMIF(IITChem!$P$4:$P$1000,$C882,IITChem!$Q$4:$Q$1000)+SUMIF(Maths!$P$4:$P$1000,$C882,Maths!$Q$4:$Q$1000)+SUMIF(IITMaths!$P$4:$P$1000,$C882,IITMaths!$Q$4:$Q$1000)+SUMIF(Bio!$P$4:$P$1000,$C882,Bio!$Q$4:$Q$1000)+SUMIF(FourthLecture!$P$4:$P$1000,$C882,FourthLecture!$Q$4:$Q$1000)+SUMIF(OtherSubjects!$P$4:$P$1000,$C882,OtherSubjects!$Q$4:$Q$1000)</f>
        <v>0</v>
      </c>
    </row>
    <row r="883" spans="1:19">
      <c r="A883" s="239">
        <v>879</v>
      </c>
      <c r="B883" s="240" t="s">
        <v>1121</v>
      </c>
      <c r="C883" s="240"/>
      <c r="D883" s="241"/>
      <c r="E883" s="241"/>
      <c r="F883" s="241"/>
      <c r="G883" s="241"/>
      <c r="H883" s="241"/>
      <c r="I883" s="241"/>
      <c r="J883" s="260"/>
      <c r="K883" s="241"/>
      <c r="L883" s="241"/>
      <c r="M883" s="241"/>
      <c r="N883" s="258"/>
      <c r="O883" s="240"/>
      <c r="P883" s="240"/>
      <c r="Q883" s="258"/>
      <c r="R883" s="274">
        <f>SUMIF(Physics!$B$4:$B$1000,$C883,Physics!$C$4:$C$1000)+SUMIF(IITPhysics!$B$4:$B$1000,$C883,IITPhysics!$C$4:$C$1000)+SUMIF(Chem!$B$4:$B$1000,$C883,Chem!$C$4:$C$1000)+SUMIF(IITChem!$B$4:$B$1000,$C883,IITChem!$C$4:$C$1000)+SUMIF(Maths!$B$4:$B$1000,$C883,Maths!$C$4:$C$1000)+SUMIF(IITMaths!$B$4:$B$1000,$C883,IITMaths!$C$4:$C$1000)+SUMIF(Bio!$B$4:$B$1000,$C883,Bio!$C$4:$C$1000)+SUMIF(FourthLecture!$B$4:$B$1000,$C883,FourthLecture!$C$4:$C$1000)+SUMIF(OtherSubjects!$B$4:$B$1000,$C883,OtherSubjects!$C$4:$C$1000)</f>
        <v>0</v>
      </c>
      <c r="S883" s="269">
        <f>SUMIF(Physics!$P$4:$P$1000,$C883,Physics!$Q$4:$Q$1000)+SUMIF(IITPhysics!$P$4:$P$1000,$C883,IITPhysics!$Q$4:$Q$1000)+SUMIF(Chem!$P$4:$P$1000,$C883,Chem!$Q$4:$Q$1000)+SUMIF(IITChem!$P$4:$P$1000,$C883,IITChem!$Q$4:$Q$1000)+SUMIF(Maths!$P$4:$P$1000,$C883,Maths!$Q$4:$Q$1000)+SUMIF(IITMaths!$P$4:$P$1000,$C883,IITMaths!$Q$4:$Q$1000)+SUMIF(Bio!$P$4:$P$1000,$C883,Bio!$Q$4:$Q$1000)+SUMIF(FourthLecture!$P$4:$P$1000,$C883,FourthLecture!$Q$4:$Q$1000)+SUMIF(OtherSubjects!$P$4:$P$1000,$C883,OtherSubjects!$Q$4:$Q$1000)</f>
        <v>0</v>
      </c>
    </row>
    <row r="884" spans="1:19">
      <c r="A884" s="239">
        <v>880</v>
      </c>
      <c r="B884" s="240" t="s">
        <v>1122</v>
      </c>
      <c r="C884" s="240"/>
      <c r="D884" s="241"/>
      <c r="E884" s="241"/>
      <c r="F884" s="241"/>
      <c r="G884" s="241"/>
      <c r="H884" s="241"/>
      <c r="I884" s="241"/>
      <c r="J884" s="260"/>
      <c r="K884" s="241"/>
      <c r="L884" s="241"/>
      <c r="M884" s="241"/>
      <c r="N884" s="258"/>
      <c r="O884" s="240"/>
      <c r="P884" s="240"/>
      <c r="Q884" s="258"/>
      <c r="R884" s="274">
        <f>SUMIF(Physics!$B$4:$B$1000,$C884,Physics!$C$4:$C$1000)+SUMIF(IITPhysics!$B$4:$B$1000,$C884,IITPhysics!$C$4:$C$1000)+SUMIF(Chem!$B$4:$B$1000,$C884,Chem!$C$4:$C$1000)+SUMIF(IITChem!$B$4:$B$1000,$C884,IITChem!$C$4:$C$1000)+SUMIF(Maths!$B$4:$B$1000,$C884,Maths!$C$4:$C$1000)+SUMIF(IITMaths!$B$4:$B$1000,$C884,IITMaths!$C$4:$C$1000)+SUMIF(Bio!$B$4:$B$1000,$C884,Bio!$C$4:$C$1000)+SUMIF(FourthLecture!$B$4:$B$1000,$C884,FourthLecture!$C$4:$C$1000)+SUMIF(OtherSubjects!$B$4:$B$1000,$C884,OtherSubjects!$C$4:$C$1000)</f>
        <v>0</v>
      </c>
      <c r="S884" s="269">
        <f>SUMIF(Physics!$P$4:$P$1000,$C884,Physics!$Q$4:$Q$1000)+SUMIF(IITPhysics!$P$4:$P$1000,$C884,IITPhysics!$Q$4:$Q$1000)+SUMIF(Chem!$P$4:$P$1000,$C884,Chem!$Q$4:$Q$1000)+SUMIF(IITChem!$P$4:$P$1000,$C884,IITChem!$Q$4:$Q$1000)+SUMIF(Maths!$P$4:$P$1000,$C884,Maths!$Q$4:$Q$1000)+SUMIF(IITMaths!$P$4:$P$1000,$C884,IITMaths!$Q$4:$Q$1000)+SUMIF(Bio!$P$4:$P$1000,$C884,Bio!$Q$4:$Q$1000)+SUMIF(FourthLecture!$P$4:$P$1000,$C884,FourthLecture!$Q$4:$Q$1000)+SUMIF(OtherSubjects!$P$4:$P$1000,$C884,OtherSubjects!$Q$4:$Q$1000)</f>
        <v>0</v>
      </c>
    </row>
    <row r="885" spans="1:19">
      <c r="A885" s="239">
        <v>881</v>
      </c>
      <c r="B885" s="240" t="s">
        <v>1123</v>
      </c>
      <c r="C885" s="240"/>
      <c r="D885" s="241"/>
      <c r="E885" s="241"/>
      <c r="F885" s="241"/>
      <c r="G885" s="241"/>
      <c r="H885" s="241"/>
      <c r="I885" s="241"/>
      <c r="J885" s="260"/>
      <c r="K885" s="241"/>
      <c r="L885" s="241"/>
      <c r="M885" s="241"/>
      <c r="N885" s="258"/>
      <c r="O885" s="240"/>
      <c r="P885" s="240"/>
      <c r="Q885" s="258"/>
      <c r="R885" s="274">
        <f>SUMIF(Physics!$B$4:$B$1000,$C885,Physics!$C$4:$C$1000)+SUMIF(IITPhysics!$B$4:$B$1000,$C885,IITPhysics!$C$4:$C$1000)+SUMIF(Chem!$B$4:$B$1000,$C885,Chem!$C$4:$C$1000)+SUMIF(IITChem!$B$4:$B$1000,$C885,IITChem!$C$4:$C$1000)+SUMIF(Maths!$B$4:$B$1000,$C885,Maths!$C$4:$C$1000)+SUMIF(IITMaths!$B$4:$B$1000,$C885,IITMaths!$C$4:$C$1000)+SUMIF(Bio!$B$4:$B$1000,$C885,Bio!$C$4:$C$1000)+SUMIF(FourthLecture!$B$4:$B$1000,$C885,FourthLecture!$C$4:$C$1000)+SUMIF(OtherSubjects!$B$4:$B$1000,$C885,OtherSubjects!$C$4:$C$1000)</f>
        <v>0</v>
      </c>
      <c r="S885" s="269">
        <f>SUMIF(Physics!$P$4:$P$1000,$C885,Physics!$Q$4:$Q$1000)+SUMIF(IITPhysics!$P$4:$P$1000,$C885,IITPhysics!$Q$4:$Q$1000)+SUMIF(Chem!$P$4:$P$1000,$C885,Chem!$Q$4:$Q$1000)+SUMIF(IITChem!$P$4:$P$1000,$C885,IITChem!$Q$4:$Q$1000)+SUMIF(Maths!$P$4:$P$1000,$C885,Maths!$Q$4:$Q$1000)+SUMIF(IITMaths!$P$4:$P$1000,$C885,IITMaths!$Q$4:$Q$1000)+SUMIF(Bio!$P$4:$P$1000,$C885,Bio!$Q$4:$Q$1000)+SUMIF(FourthLecture!$P$4:$P$1000,$C885,FourthLecture!$Q$4:$Q$1000)+SUMIF(OtherSubjects!$P$4:$P$1000,$C885,OtherSubjects!$Q$4:$Q$1000)</f>
        <v>0</v>
      </c>
    </row>
    <row r="886" spans="1:19">
      <c r="A886" s="239">
        <v>882</v>
      </c>
      <c r="B886" s="240" t="s">
        <v>1124</v>
      </c>
      <c r="C886" s="240"/>
      <c r="D886" s="241"/>
      <c r="E886" s="241"/>
      <c r="F886" s="241"/>
      <c r="G886" s="241"/>
      <c r="H886" s="241"/>
      <c r="I886" s="241"/>
      <c r="J886" s="260"/>
      <c r="K886" s="241"/>
      <c r="L886" s="241"/>
      <c r="M886" s="241"/>
      <c r="N886" s="258"/>
      <c r="O886" s="240"/>
      <c r="P886" s="240"/>
      <c r="Q886" s="258"/>
      <c r="R886" s="274">
        <f>SUMIF(Physics!$B$4:$B$1000,$C886,Physics!$C$4:$C$1000)+SUMIF(IITPhysics!$B$4:$B$1000,$C886,IITPhysics!$C$4:$C$1000)+SUMIF(Chem!$B$4:$B$1000,$C886,Chem!$C$4:$C$1000)+SUMIF(IITChem!$B$4:$B$1000,$C886,IITChem!$C$4:$C$1000)+SUMIF(Maths!$B$4:$B$1000,$C886,Maths!$C$4:$C$1000)+SUMIF(IITMaths!$B$4:$B$1000,$C886,IITMaths!$C$4:$C$1000)+SUMIF(Bio!$B$4:$B$1000,$C886,Bio!$C$4:$C$1000)+SUMIF(FourthLecture!$B$4:$B$1000,$C886,FourthLecture!$C$4:$C$1000)+SUMIF(OtherSubjects!$B$4:$B$1000,$C886,OtherSubjects!$C$4:$C$1000)</f>
        <v>0</v>
      </c>
      <c r="S886" s="269">
        <f>SUMIF(Physics!$P$4:$P$1000,$C886,Physics!$Q$4:$Q$1000)+SUMIF(IITPhysics!$P$4:$P$1000,$C886,IITPhysics!$Q$4:$Q$1000)+SUMIF(Chem!$P$4:$P$1000,$C886,Chem!$Q$4:$Q$1000)+SUMIF(IITChem!$P$4:$P$1000,$C886,IITChem!$Q$4:$Q$1000)+SUMIF(Maths!$P$4:$P$1000,$C886,Maths!$Q$4:$Q$1000)+SUMIF(IITMaths!$P$4:$P$1000,$C886,IITMaths!$Q$4:$Q$1000)+SUMIF(Bio!$P$4:$P$1000,$C886,Bio!$Q$4:$Q$1000)+SUMIF(FourthLecture!$P$4:$P$1000,$C886,FourthLecture!$Q$4:$Q$1000)+SUMIF(OtherSubjects!$P$4:$P$1000,$C886,OtherSubjects!$Q$4:$Q$1000)</f>
        <v>0</v>
      </c>
    </row>
    <row r="887" spans="1:19">
      <c r="A887" s="239">
        <v>883</v>
      </c>
      <c r="B887" s="240" t="s">
        <v>1125</v>
      </c>
      <c r="C887" s="240"/>
      <c r="D887" s="241"/>
      <c r="E887" s="241"/>
      <c r="F887" s="241"/>
      <c r="G887" s="241"/>
      <c r="H887" s="241"/>
      <c r="I887" s="241"/>
      <c r="J887" s="260"/>
      <c r="K887" s="241"/>
      <c r="L887" s="241"/>
      <c r="M887" s="241"/>
      <c r="N887" s="258"/>
      <c r="O887" s="240"/>
      <c r="P887" s="240"/>
      <c r="Q887" s="258"/>
      <c r="R887" s="274">
        <f>SUMIF(Physics!$B$4:$B$1000,$C887,Physics!$C$4:$C$1000)+SUMIF(IITPhysics!$B$4:$B$1000,$C887,IITPhysics!$C$4:$C$1000)+SUMIF(Chem!$B$4:$B$1000,$C887,Chem!$C$4:$C$1000)+SUMIF(IITChem!$B$4:$B$1000,$C887,IITChem!$C$4:$C$1000)+SUMIF(Maths!$B$4:$B$1000,$C887,Maths!$C$4:$C$1000)+SUMIF(IITMaths!$B$4:$B$1000,$C887,IITMaths!$C$4:$C$1000)+SUMIF(Bio!$B$4:$B$1000,$C887,Bio!$C$4:$C$1000)+SUMIF(FourthLecture!$B$4:$B$1000,$C887,FourthLecture!$C$4:$C$1000)+SUMIF(OtherSubjects!$B$4:$B$1000,$C887,OtherSubjects!$C$4:$C$1000)</f>
        <v>0</v>
      </c>
      <c r="S887" s="269">
        <f>SUMIF(Physics!$P$4:$P$1000,$C887,Physics!$Q$4:$Q$1000)+SUMIF(IITPhysics!$P$4:$P$1000,$C887,IITPhysics!$Q$4:$Q$1000)+SUMIF(Chem!$P$4:$P$1000,$C887,Chem!$Q$4:$Q$1000)+SUMIF(IITChem!$P$4:$P$1000,$C887,IITChem!$Q$4:$Q$1000)+SUMIF(Maths!$P$4:$P$1000,$C887,Maths!$Q$4:$Q$1000)+SUMIF(IITMaths!$P$4:$P$1000,$C887,IITMaths!$Q$4:$Q$1000)+SUMIF(Bio!$P$4:$P$1000,$C887,Bio!$Q$4:$Q$1000)+SUMIF(FourthLecture!$P$4:$P$1000,$C887,FourthLecture!$Q$4:$Q$1000)+SUMIF(OtherSubjects!$P$4:$P$1000,$C887,OtherSubjects!$Q$4:$Q$1000)</f>
        <v>0</v>
      </c>
    </row>
    <row r="888" spans="1:19">
      <c r="A888" s="239">
        <v>884</v>
      </c>
      <c r="B888" s="240" t="s">
        <v>1126</v>
      </c>
      <c r="C888" s="240"/>
      <c r="D888" s="241"/>
      <c r="E888" s="241"/>
      <c r="F888" s="241"/>
      <c r="G888" s="241"/>
      <c r="H888" s="241"/>
      <c r="I888" s="241"/>
      <c r="J888" s="260"/>
      <c r="K888" s="241"/>
      <c r="L888" s="241"/>
      <c r="M888" s="241"/>
      <c r="N888" s="258"/>
      <c r="O888" s="240"/>
      <c r="P888" s="240"/>
      <c r="Q888" s="258"/>
      <c r="R888" s="274">
        <f>SUMIF(Physics!$B$4:$B$1000,$C888,Physics!$C$4:$C$1000)+SUMIF(IITPhysics!$B$4:$B$1000,$C888,IITPhysics!$C$4:$C$1000)+SUMIF(Chem!$B$4:$B$1000,$C888,Chem!$C$4:$C$1000)+SUMIF(IITChem!$B$4:$B$1000,$C888,IITChem!$C$4:$C$1000)+SUMIF(Maths!$B$4:$B$1000,$C888,Maths!$C$4:$C$1000)+SUMIF(IITMaths!$B$4:$B$1000,$C888,IITMaths!$C$4:$C$1000)+SUMIF(Bio!$B$4:$B$1000,$C888,Bio!$C$4:$C$1000)+SUMIF(FourthLecture!$B$4:$B$1000,$C888,FourthLecture!$C$4:$C$1000)+SUMIF(OtherSubjects!$B$4:$B$1000,$C888,OtherSubjects!$C$4:$C$1000)</f>
        <v>0</v>
      </c>
      <c r="S888" s="269">
        <f>SUMIF(Physics!$P$4:$P$1000,$C888,Physics!$Q$4:$Q$1000)+SUMIF(IITPhysics!$P$4:$P$1000,$C888,IITPhysics!$Q$4:$Q$1000)+SUMIF(Chem!$P$4:$P$1000,$C888,Chem!$Q$4:$Q$1000)+SUMIF(IITChem!$P$4:$P$1000,$C888,IITChem!$Q$4:$Q$1000)+SUMIF(Maths!$P$4:$P$1000,$C888,Maths!$Q$4:$Q$1000)+SUMIF(IITMaths!$P$4:$P$1000,$C888,IITMaths!$Q$4:$Q$1000)+SUMIF(Bio!$P$4:$P$1000,$C888,Bio!$Q$4:$Q$1000)+SUMIF(FourthLecture!$P$4:$P$1000,$C888,FourthLecture!$Q$4:$Q$1000)+SUMIF(OtherSubjects!$P$4:$P$1000,$C888,OtherSubjects!$Q$4:$Q$1000)</f>
        <v>0</v>
      </c>
    </row>
    <row r="889" spans="1:19">
      <c r="A889" s="239">
        <v>885</v>
      </c>
      <c r="B889" s="240" t="s">
        <v>1127</v>
      </c>
      <c r="C889" s="240"/>
      <c r="D889" s="241"/>
      <c r="E889" s="241"/>
      <c r="F889" s="241"/>
      <c r="G889" s="241"/>
      <c r="H889" s="241"/>
      <c r="I889" s="241"/>
      <c r="J889" s="260"/>
      <c r="K889" s="241"/>
      <c r="L889" s="241"/>
      <c r="M889" s="241"/>
      <c r="N889" s="258"/>
      <c r="O889" s="240"/>
      <c r="P889" s="240"/>
      <c r="Q889" s="258"/>
      <c r="R889" s="274">
        <f>SUMIF(Physics!$B$4:$B$1000,$C889,Physics!$C$4:$C$1000)+SUMIF(IITPhysics!$B$4:$B$1000,$C889,IITPhysics!$C$4:$C$1000)+SUMIF(Chem!$B$4:$B$1000,$C889,Chem!$C$4:$C$1000)+SUMIF(IITChem!$B$4:$B$1000,$C889,IITChem!$C$4:$C$1000)+SUMIF(Maths!$B$4:$B$1000,$C889,Maths!$C$4:$C$1000)+SUMIF(IITMaths!$B$4:$B$1000,$C889,IITMaths!$C$4:$C$1000)+SUMIF(Bio!$B$4:$B$1000,$C889,Bio!$C$4:$C$1000)+SUMIF(FourthLecture!$B$4:$B$1000,$C889,FourthLecture!$C$4:$C$1000)+SUMIF(OtherSubjects!$B$4:$B$1000,$C889,OtherSubjects!$C$4:$C$1000)</f>
        <v>0</v>
      </c>
      <c r="S889" s="269">
        <f>SUMIF(Physics!$P$4:$P$1000,$C889,Physics!$Q$4:$Q$1000)+SUMIF(IITPhysics!$P$4:$P$1000,$C889,IITPhysics!$Q$4:$Q$1000)+SUMIF(Chem!$P$4:$P$1000,$C889,Chem!$Q$4:$Q$1000)+SUMIF(IITChem!$P$4:$P$1000,$C889,IITChem!$Q$4:$Q$1000)+SUMIF(Maths!$P$4:$P$1000,$C889,Maths!$Q$4:$Q$1000)+SUMIF(IITMaths!$P$4:$P$1000,$C889,IITMaths!$Q$4:$Q$1000)+SUMIF(Bio!$P$4:$P$1000,$C889,Bio!$Q$4:$Q$1000)+SUMIF(FourthLecture!$P$4:$P$1000,$C889,FourthLecture!$Q$4:$Q$1000)+SUMIF(OtherSubjects!$P$4:$P$1000,$C889,OtherSubjects!$Q$4:$Q$1000)</f>
        <v>0</v>
      </c>
    </row>
    <row r="890" spans="1:19">
      <c r="A890" s="239">
        <v>886</v>
      </c>
      <c r="B890" s="240" t="s">
        <v>1128</v>
      </c>
      <c r="C890" s="240"/>
      <c r="D890" s="241"/>
      <c r="E890" s="241"/>
      <c r="F890" s="241"/>
      <c r="G890" s="241"/>
      <c r="H890" s="241"/>
      <c r="I890" s="241"/>
      <c r="J890" s="260"/>
      <c r="K890" s="241"/>
      <c r="L890" s="241"/>
      <c r="M890" s="241"/>
      <c r="N890" s="258"/>
      <c r="O890" s="240"/>
      <c r="P890" s="240"/>
      <c r="Q890" s="258"/>
      <c r="R890" s="274">
        <f>SUMIF(Physics!$B$4:$B$1000,$C890,Physics!$C$4:$C$1000)+SUMIF(IITPhysics!$B$4:$B$1000,$C890,IITPhysics!$C$4:$C$1000)+SUMIF(Chem!$B$4:$B$1000,$C890,Chem!$C$4:$C$1000)+SUMIF(IITChem!$B$4:$B$1000,$C890,IITChem!$C$4:$C$1000)+SUMIF(Maths!$B$4:$B$1000,$C890,Maths!$C$4:$C$1000)+SUMIF(IITMaths!$B$4:$B$1000,$C890,IITMaths!$C$4:$C$1000)+SUMIF(Bio!$B$4:$B$1000,$C890,Bio!$C$4:$C$1000)+SUMIF(FourthLecture!$B$4:$B$1000,$C890,FourthLecture!$C$4:$C$1000)+SUMIF(OtherSubjects!$B$4:$B$1000,$C890,OtherSubjects!$C$4:$C$1000)</f>
        <v>0</v>
      </c>
      <c r="S890" s="269">
        <f>SUMIF(Physics!$P$4:$P$1000,$C890,Physics!$Q$4:$Q$1000)+SUMIF(IITPhysics!$P$4:$P$1000,$C890,IITPhysics!$Q$4:$Q$1000)+SUMIF(Chem!$P$4:$P$1000,$C890,Chem!$Q$4:$Q$1000)+SUMIF(IITChem!$P$4:$P$1000,$C890,IITChem!$Q$4:$Q$1000)+SUMIF(Maths!$P$4:$P$1000,$C890,Maths!$Q$4:$Q$1000)+SUMIF(IITMaths!$P$4:$P$1000,$C890,IITMaths!$Q$4:$Q$1000)+SUMIF(Bio!$P$4:$P$1000,$C890,Bio!$Q$4:$Q$1000)+SUMIF(FourthLecture!$P$4:$P$1000,$C890,FourthLecture!$Q$4:$Q$1000)+SUMIF(OtherSubjects!$P$4:$P$1000,$C890,OtherSubjects!$Q$4:$Q$1000)</f>
        <v>0</v>
      </c>
    </row>
    <row r="891" spans="1:19">
      <c r="A891" s="239">
        <v>887</v>
      </c>
      <c r="B891" s="240" t="s">
        <v>1129</v>
      </c>
      <c r="C891" s="240"/>
      <c r="D891" s="241"/>
      <c r="E891" s="241"/>
      <c r="F891" s="241"/>
      <c r="G891" s="241"/>
      <c r="H891" s="241"/>
      <c r="I891" s="241"/>
      <c r="J891" s="260"/>
      <c r="K891" s="241"/>
      <c r="L891" s="241"/>
      <c r="M891" s="241"/>
      <c r="N891" s="258"/>
      <c r="O891" s="240"/>
      <c r="P891" s="240"/>
      <c r="Q891" s="258"/>
      <c r="R891" s="274">
        <f>SUMIF(Physics!$B$4:$B$1000,$C891,Physics!$C$4:$C$1000)+SUMIF(IITPhysics!$B$4:$B$1000,$C891,IITPhysics!$C$4:$C$1000)+SUMIF(Chem!$B$4:$B$1000,$C891,Chem!$C$4:$C$1000)+SUMIF(IITChem!$B$4:$B$1000,$C891,IITChem!$C$4:$C$1000)+SUMIF(Maths!$B$4:$B$1000,$C891,Maths!$C$4:$C$1000)+SUMIF(IITMaths!$B$4:$B$1000,$C891,IITMaths!$C$4:$C$1000)+SUMIF(Bio!$B$4:$B$1000,$C891,Bio!$C$4:$C$1000)+SUMIF(FourthLecture!$B$4:$B$1000,$C891,FourthLecture!$C$4:$C$1000)+SUMIF(OtherSubjects!$B$4:$B$1000,$C891,OtherSubjects!$C$4:$C$1000)</f>
        <v>0</v>
      </c>
      <c r="S891" s="269">
        <f>SUMIF(Physics!$P$4:$P$1000,$C891,Physics!$Q$4:$Q$1000)+SUMIF(IITPhysics!$P$4:$P$1000,$C891,IITPhysics!$Q$4:$Q$1000)+SUMIF(Chem!$P$4:$P$1000,$C891,Chem!$Q$4:$Q$1000)+SUMIF(IITChem!$P$4:$P$1000,$C891,IITChem!$Q$4:$Q$1000)+SUMIF(Maths!$P$4:$P$1000,$C891,Maths!$Q$4:$Q$1000)+SUMIF(IITMaths!$P$4:$P$1000,$C891,IITMaths!$Q$4:$Q$1000)+SUMIF(Bio!$P$4:$P$1000,$C891,Bio!$Q$4:$Q$1000)+SUMIF(FourthLecture!$P$4:$P$1000,$C891,FourthLecture!$Q$4:$Q$1000)+SUMIF(OtherSubjects!$P$4:$P$1000,$C891,OtherSubjects!$Q$4:$Q$1000)</f>
        <v>0</v>
      </c>
    </row>
    <row r="892" spans="1:19">
      <c r="A892" s="239">
        <v>888</v>
      </c>
      <c r="B892" s="240" t="s">
        <v>1130</v>
      </c>
      <c r="C892" s="240"/>
      <c r="D892" s="241"/>
      <c r="E892" s="241"/>
      <c r="F892" s="241"/>
      <c r="G892" s="241"/>
      <c r="H892" s="241"/>
      <c r="I892" s="241"/>
      <c r="J892" s="260"/>
      <c r="K892" s="241"/>
      <c r="L892" s="241"/>
      <c r="M892" s="241"/>
      <c r="N892" s="258"/>
      <c r="O892" s="240"/>
      <c r="P892" s="240"/>
      <c r="Q892" s="258"/>
      <c r="R892" s="274">
        <f>SUMIF(Physics!$B$4:$B$1000,$C892,Physics!$C$4:$C$1000)+SUMIF(IITPhysics!$B$4:$B$1000,$C892,IITPhysics!$C$4:$C$1000)+SUMIF(Chem!$B$4:$B$1000,$C892,Chem!$C$4:$C$1000)+SUMIF(IITChem!$B$4:$B$1000,$C892,IITChem!$C$4:$C$1000)+SUMIF(Maths!$B$4:$B$1000,$C892,Maths!$C$4:$C$1000)+SUMIF(IITMaths!$B$4:$B$1000,$C892,IITMaths!$C$4:$C$1000)+SUMIF(Bio!$B$4:$B$1000,$C892,Bio!$C$4:$C$1000)+SUMIF(FourthLecture!$B$4:$B$1000,$C892,FourthLecture!$C$4:$C$1000)+SUMIF(OtherSubjects!$B$4:$B$1000,$C892,OtherSubjects!$C$4:$C$1000)</f>
        <v>0</v>
      </c>
      <c r="S892" s="269">
        <f>SUMIF(Physics!$P$4:$P$1000,$C892,Physics!$Q$4:$Q$1000)+SUMIF(IITPhysics!$P$4:$P$1000,$C892,IITPhysics!$Q$4:$Q$1000)+SUMIF(Chem!$P$4:$P$1000,$C892,Chem!$Q$4:$Q$1000)+SUMIF(IITChem!$P$4:$P$1000,$C892,IITChem!$Q$4:$Q$1000)+SUMIF(Maths!$P$4:$P$1000,$C892,Maths!$Q$4:$Q$1000)+SUMIF(IITMaths!$P$4:$P$1000,$C892,IITMaths!$Q$4:$Q$1000)+SUMIF(Bio!$P$4:$P$1000,$C892,Bio!$Q$4:$Q$1000)+SUMIF(FourthLecture!$P$4:$P$1000,$C892,FourthLecture!$Q$4:$Q$1000)+SUMIF(OtherSubjects!$P$4:$P$1000,$C892,OtherSubjects!$Q$4:$Q$1000)</f>
        <v>0</v>
      </c>
    </row>
    <row r="893" spans="1:19">
      <c r="A893" s="239">
        <v>889</v>
      </c>
      <c r="B893" s="240" t="s">
        <v>1131</v>
      </c>
      <c r="C893" s="240"/>
      <c r="D893" s="241"/>
      <c r="E893" s="241"/>
      <c r="F893" s="241"/>
      <c r="G893" s="241"/>
      <c r="H893" s="241"/>
      <c r="I893" s="241"/>
      <c r="J893" s="260"/>
      <c r="K893" s="241"/>
      <c r="L893" s="241"/>
      <c r="M893" s="241"/>
      <c r="N893" s="258"/>
      <c r="O893" s="240"/>
      <c r="P893" s="240"/>
      <c r="Q893" s="258"/>
      <c r="R893" s="274">
        <f>SUMIF(Physics!$B$4:$B$1000,$C893,Physics!$C$4:$C$1000)+SUMIF(IITPhysics!$B$4:$B$1000,$C893,IITPhysics!$C$4:$C$1000)+SUMIF(Chem!$B$4:$B$1000,$C893,Chem!$C$4:$C$1000)+SUMIF(IITChem!$B$4:$B$1000,$C893,IITChem!$C$4:$C$1000)+SUMIF(Maths!$B$4:$B$1000,$C893,Maths!$C$4:$C$1000)+SUMIF(IITMaths!$B$4:$B$1000,$C893,IITMaths!$C$4:$C$1000)+SUMIF(Bio!$B$4:$B$1000,$C893,Bio!$C$4:$C$1000)+SUMIF(FourthLecture!$B$4:$B$1000,$C893,FourthLecture!$C$4:$C$1000)+SUMIF(OtherSubjects!$B$4:$B$1000,$C893,OtherSubjects!$C$4:$C$1000)</f>
        <v>0</v>
      </c>
      <c r="S893" s="269">
        <f>SUMIF(Physics!$P$4:$P$1000,$C893,Physics!$Q$4:$Q$1000)+SUMIF(IITPhysics!$P$4:$P$1000,$C893,IITPhysics!$Q$4:$Q$1000)+SUMIF(Chem!$P$4:$P$1000,$C893,Chem!$Q$4:$Q$1000)+SUMIF(IITChem!$P$4:$P$1000,$C893,IITChem!$Q$4:$Q$1000)+SUMIF(Maths!$P$4:$P$1000,$C893,Maths!$Q$4:$Q$1000)+SUMIF(IITMaths!$P$4:$P$1000,$C893,IITMaths!$Q$4:$Q$1000)+SUMIF(Bio!$P$4:$P$1000,$C893,Bio!$Q$4:$Q$1000)+SUMIF(FourthLecture!$P$4:$P$1000,$C893,FourthLecture!$Q$4:$Q$1000)+SUMIF(OtherSubjects!$P$4:$P$1000,$C893,OtherSubjects!$Q$4:$Q$1000)</f>
        <v>0</v>
      </c>
    </row>
    <row r="894" spans="1:19">
      <c r="A894" s="239">
        <v>890</v>
      </c>
      <c r="B894" s="240" t="s">
        <v>1132</v>
      </c>
      <c r="C894" s="240"/>
      <c r="D894" s="241"/>
      <c r="E894" s="241"/>
      <c r="F894" s="241"/>
      <c r="G894" s="241"/>
      <c r="H894" s="241"/>
      <c r="I894" s="241"/>
      <c r="J894" s="260"/>
      <c r="K894" s="241"/>
      <c r="L894" s="241"/>
      <c r="M894" s="241"/>
      <c r="N894" s="258"/>
      <c r="O894" s="240"/>
      <c r="P894" s="240"/>
      <c r="Q894" s="258"/>
      <c r="R894" s="274">
        <f>SUMIF(Physics!$B$4:$B$1000,$C894,Physics!$C$4:$C$1000)+SUMIF(IITPhysics!$B$4:$B$1000,$C894,IITPhysics!$C$4:$C$1000)+SUMIF(Chem!$B$4:$B$1000,$C894,Chem!$C$4:$C$1000)+SUMIF(IITChem!$B$4:$B$1000,$C894,IITChem!$C$4:$C$1000)+SUMIF(Maths!$B$4:$B$1000,$C894,Maths!$C$4:$C$1000)+SUMIF(IITMaths!$B$4:$B$1000,$C894,IITMaths!$C$4:$C$1000)+SUMIF(Bio!$B$4:$B$1000,$C894,Bio!$C$4:$C$1000)+SUMIF(FourthLecture!$B$4:$B$1000,$C894,FourthLecture!$C$4:$C$1000)+SUMIF(OtherSubjects!$B$4:$B$1000,$C894,OtherSubjects!$C$4:$C$1000)</f>
        <v>0</v>
      </c>
      <c r="S894" s="269">
        <f>SUMIF(Physics!$P$4:$P$1000,$C894,Physics!$Q$4:$Q$1000)+SUMIF(IITPhysics!$P$4:$P$1000,$C894,IITPhysics!$Q$4:$Q$1000)+SUMIF(Chem!$P$4:$P$1000,$C894,Chem!$Q$4:$Q$1000)+SUMIF(IITChem!$P$4:$P$1000,$C894,IITChem!$Q$4:$Q$1000)+SUMIF(Maths!$P$4:$P$1000,$C894,Maths!$Q$4:$Q$1000)+SUMIF(IITMaths!$P$4:$P$1000,$C894,IITMaths!$Q$4:$Q$1000)+SUMIF(Bio!$P$4:$P$1000,$C894,Bio!$Q$4:$Q$1000)+SUMIF(FourthLecture!$P$4:$P$1000,$C894,FourthLecture!$Q$4:$Q$1000)+SUMIF(OtherSubjects!$P$4:$P$1000,$C894,OtherSubjects!$Q$4:$Q$1000)</f>
        <v>0</v>
      </c>
    </row>
    <row r="895" spans="1:19">
      <c r="A895" s="239">
        <v>891</v>
      </c>
      <c r="B895" s="240" t="s">
        <v>1133</v>
      </c>
      <c r="C895" s="240"/>
      <c r="D895" s="241"/>
      <c r="E895" s="241"/>
      <c r="F895" s="241"/>
      <c r="G895" s="241"/>
      <c r="H895" s="241"/>
      <c r="I895" s="241"/>
      <c r="J895" s="260"/>
      <c r="K895" s="241"/>
      <c r="L895" s="241"/>
      <c r="M895" s="241"/>
      <c r="N895" s="258"/>
      <c r="O895" s="240"/>
      <c r="P895" s="240"/>
      <c r="Q895" s="258"/>
      <c r="R895" s="274">
        <f>SUMIF(Physics!$B$4:$B$1000,$C895,Physics!$C$4:$C$1000)+SUMIF(IITPhysics!$B$4:$B$1000,$C895,IITPhysics!$C$4:$C$1000)+SUMIF(Chem!$B$4:$B$1000,$C895,Chem!$C$4:$C$1000)+SUMIF(IITChem!$B$4:$B$1000,$C895,IITChem!$C$4:$C$1000)+SUMIF(Maths!$B$4:$B$1000,$C895,Maths!$C$4:$C$1000)+SUMIF(IITMaths!$B$4:$B$1000,$C895,IITMaths!$C$4:$C$1000)+SUMIF(Bio!$B$4:$B$1000,$C895,Bio!$C$4:$C$1000)+SUMIF(FourthLecture!$B$4:$B$1000,$C895,FourthLecture!$C$4:$C$1000)+SUMIF(OtherSubjects!$B$4:$B$1000,$C895,OtherSubjects!$C$4:$C$1000)</f>
        <v>0</v>
      </c>
      <c r="S895" s="269">
        <f>SUMIF(Physics!$P$4:$P$1000,$C895,Physics!$Q$4:$Q$1000)+SUMIF(IITPhysics!$P$4:$P$1000,$C895,IITPhysics!$Q$4:$Q$1000)+SUMIF(Chem!$P$4:$P$1000,$C895,Chem!$Q$4:$Q$1000)+SUMIF(IITChem!$P$4:$P$1000,$C895,IITChem!$Q$4:$Q$1000)+SUMIF(Maths!$P$4:$P$1000,$C895,Maths!$Q$4:$Q$1000)+SUMIF(IITMaths!$P$4:$P$1000,$C895,IITMaths!$Q$4:$Q$1000)+SUMIF(Bio!$P$4:$P$1000,$C895,Bio!$Q$4:$Q$1000)+SUMIF(FourthLecture!$P$4:$P$1000,$C895,FourthLecture!$Q$4:$Q$1000)+SUMIF(OtherSubjects!$P$4:$P$1000,$C895,OtherSubjects!$Q$4:$Q$1000)</f>
        <v>0</v>
      </c>
    </row>
    <row r="896" spans="1:19">
      <c r="A896" s="239">
        <v>892</v>
      </c>
      <c r="B896" s="240" t="s">
        <v>1134</v>
      </c>
      <c r="C896" s="240"/>
      <c r="D896" s="241"/>
      <c r="E896" s="241"/>
      <c r="F896" s="241"/>
      <c r="G896" s="241"/>
      <c r="H896" s="241"/>
      <c r="I896" s="241"/>
      <c r="J896" s="260"/>
      <c r="K896" s="241"/>
      <c r="L896" s="241"/>
      <c r="M896" s="241"/>
      <c r="N896" s="258"/>
      <c r="O896" s="240"/>
      <c r="P896" s="240"/>
      <c r="Q896" s="258"/>
      <c r="R896" s="274">
        <f>SUMIF(Physics!$B$4:$B$1000,$C896,Physics!$C$4:$C$1000)+SUMIF(IITPhysics!$B$4:$B$1000,$C896,IITPhysics!$C$4:$C$1000)+SUMIF(Chem!$B$4:$B$1000,$C896,Chem!$C$4:$C$1000)+SUMIF(IITChem!$B$4:$B$1000,$C896,IITChem!$C$4:$C$1000)+SUMIF(Maths!$B$4:$B$1000,$C896,Maths!$C$4:$C$1000)+SUMIF(IITMaths!$B$4:$B$1000,$C896,IITMaths!$C$4:$C$1000)+SUMIF(Bio!$B$4:$B$1000,$C896,Bio!$C$4:$C$1000)+SUMIF(FourthLecture!$B$4:$B$1000,$C896,FourthLecture!$C$4:$C$1000)+SUMIF(OtherSubjects!$B$4:$B$1000,$C896,OtherSubjects!$C$4:$C$1000)</f>
        <v>0</v>
      </c>
      <c r="S896" s="269">
        <f>SUMIF(Physics!$P$4:$P$1000,$C896,Physics!$Q$4:$Q$1000)+SUMIF(IITPhysics!$P$4:$P$1000,$C896,IITPhysics!$Q$4:$Q$1000)+SUMIF(Chem!$P$4:$P$1000,$C896,Chem!$Q$4:$Q$1000)+SUMIF(IITChem!$P$4:$P$1000,$C896,IITChem!$Q$4:$Q$1000)+SUMIF(Maths!$P$4:$P$1000,$C896,Maths!$Q$4:$Q$1000)+SUMIF(IITMaths!$P$4:$P$1000,$C896,IITMaths!$Q$4:$Q$1000)+SUMIF(Bio!$P$4:$P$1000,$C896,Bio!$Q$4:$Q$1000)+SUMIF(FourthLecture!$P$4:$P$1000,$C896,FourthLecture!$Q$4:$Q$1000)+SUMIF(OtherSubjects!$P$4:$P$1000,$C896,OtherSubjects!$Q$4:$Q$1000)</f>
        <v>0</v>
      </c>
    </row>
    <row r="897" spans="1:19">
      <c r="A897" s="239">
        <v>893</v>
      </c>
      <c r="B897" s="240" t="s">
        <v>1135</v>
      </c>
      <c r="C897" s="240"/>
      <c r="D897" s="241"/>
      <c r="E897" s="241"/>
      <c r="F897" s="241"/>
      <c r="G897" s="241"/>
      <c r="H897" s="241"/>
      <c r="I897" s="241"/>
      <c r="J897" s="260"/>
      <c r="K897" s="241"/>
      <c r="L897" s="241"/>
      <c r="M897" s="241"/>
      <c r="N897" s="258"/>
      <c r="O897" s="240"/>
      <c r="P897" s="240"/>
      <c r="Q897" s="258"/>
      <c r="R897" s="274">
        <f>SUMIF(Physics!$B$4:$B$1000,$C897,Physics!$C$4:$C$1000)+SUMIF(IITPhysics!$B$4:$B$1000,$C897,IITPhysics!$C$4:$C$1000)+SUMIF(Chem!$B$4:$B$1000,$C897,Chem!$C$4:$C$1000)+SUMIF(IITChem!$B$4:$B$1000,$C897,IITChem!$C$4:$C$1000)+SUMIF(Maths!$B$4:$B$1000,$C897,Maths!$C$4:$C$1000)+SUMIF(IITMaths!$B$4:$B$1000,$C897,IITMaths!$C$4:$C$1000)+SUMIF(Bio!$B$4:$B$1000,$C897,Bio!$C$4:$C$1000)+SUMIF(FourthLecture!$B$4:$B$1000,$C897,FourthLecture!$C$4:$C$1000)+SUMIF(OtherSubjects!$B$4:$B$1000,$C897,OtherSubjects!$C$4:$C$1000)</f>
        <v>0</v>
      </c>
      <c r="S897" s="269">
        <f>SUMIF(Physics!$P$4:$P$1000,$C897,Physics!$Q$4:$Q$1000)+SUMIF(IITPhysics!$P$4:$P$1000,$C897,IITPhysics!$Q$4:$Q$1000)+SUMIF(Chem!$P$4:$P$1000,$C897,Chem!$Q$4:$Q$1000)+SUMIF(IITChem!$P$4:$P$1000,$C897,IITChem!$Q$4:$Q$1000)+SUMIF(Maths!$P$4:$P$1000,$C897,Maths!$Q$4:$Q$1000)+SUMIF(IITMaths!$P$4:$P$1000,$C897,IITMaths!$Q$4:$Q$1000)+SUMIF(Bio!$P$4:$P$1000,$C897,Bio!$Q$4:$Q$1000)+SUMIF(FourthLecture!$P$4:$P$1000,$C897,FourthLecture!$Q$4:$Q$1000)+SUMIF(OtherSubjects!$P$4:$P$1000,$C897,OtherSubjects!$Q$4:$Q$1000)</f>
        <v>0</v>
      </c>
    </row>
    <row r="898" spans="1:19">
      <c r="A898" s="239">
        <v>894</v>
      </c>
      <c r="B898" s="240" t="s">
        <v>1136</v>
      </c>
      <c r="C898" s="240"/>
      <c r="D898" s="241"/>
      <c r="E898" s="241"/>
      <c r="F898" s="241"/>
      <c r="G898" s="241"/>
      <c r="H898" s="241"/>
      <c r="I898" s="241"/>
      <c r="J898" s="260"/>
      <c r="K898" s="241"/>
      <c r="L898" s="241"/>
      <c r="M898" s="241"/>
      <c r="N898" s="258"/>
      <c r="O898" s="240"/>
      <c r="P898" s="240"/>
      <c r="Q898" s="258"/>
      <c r="R898" s="274">
        <f>SUMIF(Physics!$B$4:$B$1000,$C898,Physics!$C$4:$C$1000)+SUMIF(IITPhysics!$B$4:$B$1000,$C898,IITPhysics!$C$4:$C$1000)+SUMIF(Chem!$B$4:$B$1000,$C898,Chem!$C$4:$C$1000)+SUMIF(IITChem!$B$4:$B$1000,$C898,IITChem!$C$4:$C$1000)+SUMIF(Maths!$B$4:$B$1000,$C898,Maths!$C$4:$C$1000)+SUMIF(IITMaths!$B$4:$B$1000,$C898,IITMaths!$C$4:$C$1000)+SUMIF(Bio!$B$4:$B$1000,$C898,Bio!$C$4:$C$1000)+SUMIF(FourthLecture!$B$4:$B$1000,$C898,FourthLecture!$C$4:$C$1000)+SUMIF(OtherSubjects!$B$4:$B$1000,$C898,OtherSubjects!$C$4:$C$1000)</f>
        <v>0</v>
      </c>
      <c r="S898" s="269">
        <f>SUMIF(Physics!$P$4:$P$1000,$C898,Physics!$Q$4:$Q$1000)+SUMIF(IITPhysics!$P$4:$P$1000,$C898,IITPhysics!$Q$4:$Q$1000)+SUMIF(Chem!$P$4:$P$1000,$C898,Chem!$Q$4:$Q$1000)+SUMIF(IITChem!$P$4:$P$1000,$C898,IITChem!$Q$4:$Q$1000)+SUMIF(Maths!$P$4:$P$1000,$C898,Maths!$Q$4:$Q$1000)+SUMIF(IITMaths!$P$4:$P$1000,$C898,IITMaths!$Q$4:$Q$1000)+SUMIF(Bio!$P$4:$P$1000,$C898,Bio!$Q$4:$Q$1000)+SUMIF(FourthLecture!$P$4:$P$1000,$C898,FourthLecture!$Q$4:$Q$1000)+SUMIF(OtherSubjects!$P$4:$P$1000,$C898,OtherSubjects!$Q$4:$Q$1000)</f>
        <v>0</v>
      </c>
    </row>
    <row r="899" spans="1:19">
      <c r="A899" s="239">
        <v>895</v>
      </c>
      <c r="B899" s="240" t="s">
        <v>1137</v>
      </c>
      <c r="C899" s="240"/>
      <c r="D899" s="241"/>
      <c r="E899" s="241"/>
      <c r="F899" s="241"/>
      <c r="G899" s="241"/>
      <c r="H899" s="241"/>
      <c r="I899" s="241"/>
      <c r="J899" s="260"/>
      <c r="K899" s="241"/>
      <c r="L899" s="241"/>
      <c r="M899" s="241"/>
      <c r="N899" s="258"/>
      <c r="O899" s="240"/>
      <c r="P899" s="240"/>
      <c r="Q899" s="258"/>
      <c r="R899" s="274">
        <f>SUMIF(Physics!$B$4:$B$1000,$C899,Physics!$C$4:$C$1000)+SUMIF(IITPhysics!$B$4:$B$1000,$C899,IITPhysics!$C$4:$C$1000)+SUMIF(Chem!$B$4:$B$1000,$C899,Chem!$C$4:$C$1000)+SUMIF(IITChem!$B$4:$B$1000,$C899,IITChem!$C$4:$C$1000)+SUMIF(Maths!$B$4:$B$1000,$C899,Maths!$C$4:$C$1000)+SUMIF(IITMaths!$B$4:$B$1000,$C899,IITMaths!$C$4:$C$1000)+SUMIF(Bio!$B$4:$B$1000,$C899,Bio!$C$4:$C$1000)+SUMIF(FourthLecture!$B$4:$B$1000,$C899,FourthLecture!$C$4:$C$1000)+SUMIF(OtherSubjects!$B$4:$B$1000,$C899,OtherSubjects!$C$4:$C$1000)</f>
        <v>0</v>
      </c>
      <c r="S899" s="269">
        <f>SUMIF(Physics!$P$4:$P$1000,$C899,Physics!$Q$4:$Q$1000)+SUMIF(IITPhysics!$P$4:$P$1000,$C899,IITPhysics!$Q$4:$Q$1000)+SUMIF(Chem!$P$4:$P$1000,$C899,Chem!$Q$4:$Q$1000)+SUMIF(IITChem!$P$4:$P$1000,$C899,IITChem!$Q$4:$Q$1000)+SUMIF(Maths!$P$4:$P$1000,$C899,Maths!$Q$4:$Q$1000)+SUMIF(IITMaths!$P$4:$P$1000,$C899,IITMaths!$Q$4:$Q$1000)+SUMIF(Bio!$P$4:$P$1000,$C899,Bio!$Q$4:$Q$1000)+SUMIF(FourthLecture!$P$4:$P$1000,$C899,FourthLecture!$Q$4:$Q$1000)+SUMIF(OtherSubjects!$P$4:$P$1000,$C899,OtherSubjects!$Q$4:$Q$1000)</f>
        <v>0</v>
      </c>
    </row>
    <row r="900" spans="1:19">
      <c r="A900" s="239">
        <v>896</v>
      </c>
      <c r="B900" s="240" t="s">
        <v>1138</v>
      </c>
      <c r="C900" s="240"/>
      <c r="D900" s="241"/>
      <c r="E900" s="241"/>
      <c r="F900" s="241"/>
      <c r="G900" s="241"/>
      <c r="H900" s="241"/>
      <c r="I900" s="241"/>
      <c r="J900" s="260"/>
      <c r="K900" s="241"/>
      <c r="L900" s="241"/>
      <c r="M900" s="241"/>
      <c r="N900" s="258"/>
      <c r="O900" s="240"/>
      <c r="P900" s="240"/>
      <c r="Q900" s="258"/>
      <c r="R900" s="274">
        <f>SUMIF(Physics!$B$4:$B$1000,$C900,Physics!$C$4:$C$1000)+SUMIF(IITPhysics!$B$4:$B$1000,$C900,IITPhysics!$C$4:$C$1000)+SUMIF(Chem!$B$4:$B$1000,$C900,Chem!$C$4:$C$1000)+SUMIF(IITChem!$B$4:$B$1000,$C900,IITChem!$C$4:$C$1000)+SUMIF(Maths!$B$4:$B$1000,$C900,Maths!$C$4:$C$1000)+SUMIF(IITMaths!$B$4:$B$1000,$C900,IITMaths!$C$4:$C$1000)+SUMIF(Bio!$B$4:$B$1000,$C900,Bio!$C$4:$C$1000)+SUMIF(FourthLecture!$B$4:$B$1000,$C900,FourthLecture!$C$4:$C$1000)+SUMIF(OtherSubjects!$B$4:$B$1000,$C900,OtherSubjects!$C$4:$C$1000)</f>
        <v>0</v>
      </c>
      <c r="S900" s="269">
        <f>SUMIF(Physics!$P$4:$P$1000,$C900,Physics!$Q$4:$Q$1000)+SUMIF(IITPhysics!$P$4:$P$1000,$C900,IITPhysics!$Q$4:$Q$1000)+SUMIF(Chem!$P$4:$P$1000,$C900,Chem!$Q$4:$Q$1000)+SUMIF(IITChem!$P$4:$P$1000,$C900,IITChem!$Q$4:$Q$1000)+SUMIF(Maths!$P$4:$P$1000,$C900,Maths!$Q$4:$Q$1000)+SUMIF(IITMaths!$P$4:$P$1000,$C900,IITMaths!$Q$4:$Q$1000)+SUMIF(Bio!$P$4:$P$1000,$C900,Bio!$Q$4:$Q$1000)+SUMIF(FourthLecture!$P$4:$P$1000,$C900,FourthLecture!$Q$4:$Q$1000)+SUMIF(OtherSubjects!$P$4:$P$1000,$C900,OtherSubjects!$Q$4:$Q$1000)</f>
        <v>0</v>
      </c>
    </row>
    <row r="901" spans="1:19">
      <c r="A901" s="239">
        <v>897</v>
      </c>
      <c r="B901" s="240" t="s">
        <v>1139</v>
      </c>
      <c r="C901" s="240"/>
      <c r="D901" s="241"/>
      <c r="E901" s="241"/>
      <c r="F901" s="241"/>
      <c r="G901" s="241"/>
      <c r="H901" s="241"/>
      <c r="I901" s="241"/>
      <c r="J901" s="260"/>
      <c r="K901" s="241"/>
      <c r="L901" s="241"/>
      <c r="M901" s="241"/>
      <c r="N901" s="258"/>
      <c r="O901" s="240"/>
      <c r="P901" s="240"/>
      <c r="Q901" s="258"/>
      <c r="R901" s="274">
        <f>SUMIF(Physics!$B$4:$B$1000,$C901,Physics!$C$4:$C$1000)+SUMIF(IITPhysics!$B$4:$B$1000,$C901,IITPhysics!$C$4:$C$1000)+SUMIF(Chem!$B$4:$B$1000,$C901,Chem!$C$4:$C$1000)+SUMIF(IITChem!$B$4:$B$1000,$C901,IITChem!$C$4:$C$1000)+SUMIF(Maths!$B$4:$B$1000,$C901,Maths!$C$4:$C$1000)+SUMIF(IITMaths!$B$4:$B$1000,$C901,IITMaths!$C$4:$C$1000)+SUMIF(Bio!$B$4:$B$1000,$C901,Bio!$C$4:$C$1000)+SUMIF(FourthLecture!$B$4:$B$1000,$C901,FourthLecture!$C$4:$C$1000)+SUMIF(OtherSubjects!$B$4:$B$1000,$C901,OtherSubjects!$C$4:$C$1000)</f>
        <v>0</v>
      </c>
      <c r="S901" s="269">
        <f>SUMIF(Physics!$P$4:$P$1000,$C901,Physics!$Q$4:$Q$1000)+SUMIF(IITPhysics!$P$4:$P$1000,$C901,IITPhysics!$Q$4:$Q$1000)+SUMIF(Chem!$P$4:$P$1000,$C901,Chem!$Q$4:$Q$1000)+SUMIF(IITChem!$P$4:$P$1000,$C901,IITChem!$Q$4:$Q$1000)+SUMIF(Maths!$P$4:$P$1000,$C901,Maths!$Q$4:$Q$1000)+SUMIF(IITMaths!$P$4:$P$1000,$C901,IITMaths!$Q$4:$Q$1000)+SUMIF(Bio!$P$4:$P$1000,$C901,Bio!$Q$4:$Q$1000)+SUMIF(FourthLecture!$P$4:$P$1000,$C901,FourthLecture!$Q$4:$Q$1000)+SUMIF(OtherSubjects!$P$4:$P$1000,$C901,OtherSubjects!$Q$4:$Q$1000)</f>
        <v>0</v>
      </c>
    </row>
    <row r="902" spans="1:19">
      <c r="A902" s="239">
        <v>898</v>
      </c>
      <c r="B902" s="240" t="s">
        <v>1140</v>
      </c>
      <c r="C902" s="240"/>
      <c r="D902" s="241"/>
      <c r="E902" s="241"/>
      <c r="F902" s="241"/>
      <c r="G902" s="241"/>
      <c r="H902" s="241"/>
      <c r="I902" s="241"/>
      <c r="J902" s="260"/>
      <c r="K902" s="241"/>
      <c r="L902" s="241"/>
      <c r="M902" s="241"/>
      <c r="N902" s="258"/>
      <c r="O902" s="240"/>
      <c r="P902" s="240"/>
      <c r="Q902" s="258"/>
      <c r="R902" s="274">
        <f>SUMIF(Physics!$B$4:$B$1000,$C902,Physics!$C$4:$C$1000)+SUMIF(IITPhysics!$B$4:$B$1000,$C902,IITPhysics!$C$4:$C$1000)+SUMIF(Chem!$B$4:$B$1000,$C902,Chem!$C$4:$C$1000)+SUMIF(IITChem!$B$4:$B$1000,$C902,IITChem!$C$4:$C$1000)+SUMIF(Maths!$B$4:$B$1000,$C902,Maths!$C$4:$C$1000)+SUMIF(IITMaths!$B$4:$B$1000,$C902,IITMaths!$C$4:$C$1000)+SUMIF(Bio!$B$4:$B$1000,$C902,Bio!$C$4:$C$1000)+SUMIF(FourthLecture!$B$4:$B$1000,$C902,FourthLecture!$C$4:$C$1000)+SUMIF(OtherSubjects!$B$4:$B$1000,$C902,OtherSubjects!$C$4:$C$1000)</f>
        <v>0</v>
      </c>
      <c r="S902" s="269">
        <f>SUMIF(Physics!$P$4:$P$1000,$C902,Physics!$Q$4:$Q$1000)+SUMIF(IITPhysics!$P$4:$P$1000,$C902,IITPhysics!$Q$4:$Q$1000)+SUMIF(Chem!$P$4:$P$1000,$C902,Chem!$Q$4:$Q$1000)+SUMIF(IITChem!$P$4:$P$1000,$C902,IITChem!$Q$4:$Q$1000)+SUMIF(Maths!$P$4:$P$1000,$C902,Maths!$Q$4:$Q$1000)+SUMIF(IITMaths!$P$4:$P$1000,$C902,IITMaths!$Q$4:$Q$1000)+SUMIF(Bio!$P$4:$P$1000,$C902,Bio!$Q$4:$Q$1000)+SUMIF(FourthLecture!$P$4:$P$1000,$C902,FourthLecture!$Q$4:$Q$1000)+SUMIF(OtherSubjects!$P$4:$P$1000,$C902,OtherSubjects!$Q$4:$Q$1000)</f>
        <v>0</v>
      </c>
    </row>
    <row r="903" spans="1:19">
      <c r="A903" s="239">
        <v>899</v>
      </c>
      <c r="B903" s="240" t="s">
        <v>1141</v>
      </c>
      <c r="C903" s="240"/>
      <c r="D903" s="241"/>
      <c r="E903" s="241"/>
      <c r="F903" s="241"/>
      <c r="G903" s="241"/>
      <c r="H903" s="241"/>
      <c r="I903" s="241"/>
      <c r="J903" s="260"/>
      <c r="K903" s="241"/>
      <c r="L903" s="241"/>
      <c r="M903" s="241"/>
      <c r="N903" s="258"/>
      <c r="O903" s="240"/>
      <c r="P903" s="240"/>
      <c r="Q903" s="258"/>
      <c r="R903" s="274">
        <f>SUMIF(Physics!$B$4:$B$1000,$C903,Physics!$C$4:$C$1000)+SUMIF(IITPhysics!$B$4:$B$1000,$C903,IITPhysics!$C$4:$C$1000)+SUMIF(Chem!$B$4:$B$1000,$C903,Chem!$C$4:$C$1000)+SUMIF(IITChem!$B$4:$B$1000,$C903,IITChem!$C$4:$C$1000)+SUMIF(Maths!$B$4:$B$1000,$C903,Maths!$C$4:$C$1000)+SUMIF(IITMaths!$B$4:$B$1000,$C903,IITMaths!$C$4:$C$1000)+SUMIF(Bio!$B$4:$B$1000,$C903,Bio!$C$4:$C$1000)+SUMIF(FourthLecture!$B$4:$B$1000,$C903,FourthLecture!$C$4:$C$1000)+SUMIF(OtherSubjects!$B$4:$B$1000,$C903,OtherSubjects!$C$4:$C$1000)</f>
        <v>0</v>
      </c>
      <c r="S903" s="269">
        <f>SUMIF(Physics!$P$4:$P$1000,$C903,Physics!$Q$4:$Q$1000)+SUMIF(IITPhysics!$P$4:$P$1000,$C903,IITPhysics!$Q$4:$Q$1000)+SUMIF(Chem!$P$4:$P$1000,$C903,Chem!$Q$4:$Q$1000)+SUMIF(IITChem!$P$4:$P$1000,$C903,IITChem!$Q$4:$Q$1000)+SUMIF(Maths!$P$4:$P$1000,$C903,Maths!$Q$4:$Q$1000)+SUMIF(IITMaths!$P$4:$P$1000,$C903,IITMaths!$Q$4:$Q$1000)+SUMIF(Bio!$P$4:$P$1000,$C903,Bio!$Q$4:$Q$1000)+SUMIF(FourthLecture!$P$4:$P$1000,$C903,FourthLecture!$Q$4:$Q$1000)+SUMIF(OtherSubjects!$P$4:$P$1000,$C903,OtherSubjects!$Q$4:$Q$1000)</f>
        <v>0</v>
      </c>
    </row>
    <row r="904" spans="1:19">
      <c r="A904" s="239">
        <v>900</v>
      </c>
      <c r="B904" s="240" t="s">
        <v>1142</v>
      </c>
      <c r="C904" s="240"/>
      <c r="D904" s="241"/>
      <c r="E904" s="241"/>
      <c r="F904" s="241"/>
      <c r="G904" s="241"/>
      <c r="H904" s="241"/>
      <c r="I904" s="241"/>
      <c r="J904" s="260"/>
      <c r="K904" s="241"/>
      <c r="L904" s="241"/>
      <c r="M904" s="241"/>
      <c r="N904" s="258"/>
      <c r="O904" s="240"/>
      <c r="P904" s="240"/>
      <c r="Q904" s="258"/>
      <c r="R904" s="274">
        <f>SUMIF(Physics!$B$4:$B$1000,$C904,Physics!$C$4:$C$1000)+SUMIF(IITPhysics!$B$4:$B$1000,$C904,IITPhysics!$C$4:$C$1000)+SUMIF(Chem!$B$4:$B$1000,$C904,Chem!$C$4:$C$1000)+SUMIF(IITChem!$B$4:$B$1000,$C904,IITChem!$C$4:$C$1000)+SUMIF(Maths!$B$4:$B$1000,$C904,Maths!$C$4:$C$1000)+SUMIF(IITMaths!$B$4:$B$1000,$C904,IITMaths!$C$4:$C$1000)+SUMIF(Bio!$B$4:$B$1000,$C904,Bio!$C$4:$C$1000)+SUMIF(FourthLecture!$B$4:$B$1000,$C904,FourthLecture!$C$4:$C$1000)+SUMIF(OtherSubjects!$B$4:$B$1000,$C904,OtherSubjects!$C$4:$C$1000)</f>
        <v>0</v>
      </c>
      <c r="S904" s="269">
        <f>SUMIF(Physics!$P$4:$P$1000,$C904,Physics!$Q$4:$Q$1000)+SUMIF(IITPhysics!$P$4:$P$1000,$C904,IITPhysics!$Q$4:$Q$1000)+SUMIF(Chem!$P$4:$P$1000,$C904,Chem!$Q$4:$Q$1000)+SUMIF(IITChem!$P$4:$P$1000,$C904,IITChem!$Q$4:$Q$1000)+SUMIF(Maths!$P$4:$P$1000,$C904,Maths!$Q$4:$Q$1000)+SUMIF(IITMaths!$P$4:$P$1000,$C904,IITMaths!$Q$4:$Q$1000)+SUMIF(Bio!$P$4:$P$1000,$C904,Bio!$Q$4:$Q$1000)+SUMIF(FourthLecture!$P$4:$P$1000,$C904,FourthLecture!$Q$4:$Q$1000)+SUMIF(OtherSubjects!$P$4:$P$1000,$C904,OtherSubjects!$Q$4:$Q$1000)</f>
        <v>0</v>
      </c>
    </row>
    <row r="905" spans="1:19">
      <c r="A905" s="239">
        <v>901</v>
      </c>
      <c r="B905" s="240" t="s">
        <v>1143</v>
      </c>
      <c r="C905" s="240"/>
      <c r="D905" s="241"/>
      <c r="E905" s="241"/>
      <c r="F905" s="241"/>
      <c r="G905" s="241"/>
      <c r="H905" s="241"/>
      <c r="I905" s="241"/>
      <c r="J905" s="260"/>
      <c r="K905" s="241"/>
      <c r="L905" s="241"/>
      <c r="M905" s="241"/>
      <c r="N905" s="258"/>
      <c r="O905" s="240"/>
      <c r="P905" s="240"/>
      <c r="Q905" s="258"/>
      <c r="R905" s="274">
        <f>SUMIF(Physics!$B$4:$B$1000,$C905,Physics!$C$4:$C$1000)+SUMIF(IITPhysics!$B$4:$B$1000,$C905,IITPhysics!$C$4:$C$1000)+SUMIF(Chem!$B$4:$B$1000,$C905,Chem!$C$4:$C$1000)+SUMIF(IITChem!$B$4:$B$1000,$C905,IITChem!$C$4:$C$1000)+SUMIF(Maths!$B$4:$B$1000,$C905,Maths!$C$4:$C$1000)+SUMIF(IITMaths!$B$4:$B$1000,$C905,IITMaths!$C$4:$C$1000)+SUMIF(Bio!$B$4:$B$1000,$C905,Bio!$C$4:$C$1000)+SUMIF(FourthLecture!$B$4:$B$1000,$C905,FourthLecture!$C$4:$C$1000)+SUMIF(OtherSubjects!$B$4:$B$1000,$C905,OtherSubjects!$C$4:$C$1000)</f>
        <v>0</v>
      </c>
      <c r="S905" s="269">
        <f>SUMIF(Physics!$P$4:$P$1000,$C905,Physics!$Q$4:$Q$1000)+SUMIF(IITPhysics!$P$4:$P$1000,$C905,IITPhysics!$Q$4:$Q$1000)+SUMIF(Chem!$P$4:$P$1000,$C905,Chem!$Q$4:$Q$1000)+SUMIF(IITChem!$P$4:$P$1000,$C905,IITChem!$Q$4:$Q$1000)+SUMIF(Maths!$P$4:$P$1000,$C905,Maths!$Q$4:$Q$1000)+SUMIF(IITMaths!$P$4:$P$1000,$C905,IITMaths!$Q$4:$Q$1000)+SUMIF(Bio!$P$4:$P$1000,$C905,Bio!$Q$4:$Q$1000)+SUMIF(FourthLecture!$P$4:$P$1000,$C905,FourthLecture!$Q$4:$Q$1000)+SUMIF(OtherSubjects!$P$4:$P$1000,$C905,OtherSubjects!$Q$4:$Q$1000)</f>
        <v>0</v>
      </c>
    </row>
    <row r="906" spans="1:19">
      <c r="A906" s="239">
        <v>902</v>
      </c>
      <c r="B906" s="240" t="s">
        <v>1144</v>
      </c>
      <c r="C906" s="240"/>
      <c r="D906" s="241"/>
      <c r="E906" s="241"/>
      <c r="F906" s="241"/>
      <c r="G906" s="241"/>
      <c r="H906" s="241"/>
      <c r="I906" s="241"/>
      <c r="J906" s="260"/>
      <c r="K906" s="241"/>
      <c r="L906" s="241"/>
      <c r="M906" s="241"/>
      <c r="N906" s="258"/>
      <c r="O906" s="240"/>
      <c r="P906" s="240"/>
      <c r="Q906" s="258"/>
      <c r="R906" s="274">
        <f>SUMIF(Physics!$B$4:$B$1000,$C906,Physics!$C$4:$C$1000)+SUMIF(IITPhysics!$B$4:$B$1000,$C906,IITPhysics!$C$4:$C$1000)+SUMIF(Chem!$B$4:$B$1000,$C906,Chem!$C$4:$C$1000)+SUMIF(IITChem!$B$4:$B$1000,$C906,IITChem!$C$4:$C$1000)+SUMIF(Maths!$B$4:$B$1000,$C906,Maths!$C$4:$C$1000)+SUMIF(IITMaths!$B$4:$B$1000,$C906,IITMaths!$C$4:$C$1000)+SUMIF(Bio!$B$4:$B$1000,$C906,Bio!$C$4:$C$1000)+SUMIF(FourthLecture!$B$4:$B$1000,$C906,FourthLecture!$C$4:$C$1000)+SUMIF(OtherSubjects!$B$4:$B$1000,$C906,OtherSubjects!$C$4:$C$1000)</f>
        <v>0</v>
      </c>
      <c r="S906" s="269">
        <f>SUMIF(Physics!$P$4:$P$1000,$C906,Physics!$Q$4:$Q$1000)+SUMIF(IITPhysics!$P$4:$P$1000,$C906,IITPhysics!$Q$4:$Q$1000)+SUMIF(Chem!$P$4:$P$1000,$C906,Chem!$Q$4:$Q$1000)+SUMIF(IITChem!$P$4:$P$1000,$C906,IITChem!$Q$4:$Q$1000)+SUMIF(Maths!$P$4:$P$1000,$C906,Maths!$Q$4:$Q$1000)+SUMIF(IITMaths!$P$4:$P$1000,$C906,IITMaths!$Q$4:$Q$1000)+SUMIF(Bio!$P$4:$P$1000,$C906,Bio!$Q$4:$Q$1000)+SUMIF(FourthLecture!$P$4:$P$1000,$C906,FourthLecture!$Q$4:$Q$1000)+SUMIF(OtherSubjects!$P$4:$P$1000,$C906,OtherSubjects!$Q$4:$Q$1000)</f>
        <v>0</v>
      </c>
    </row>
    <row r="907" spans="1:19">
      <c r="A907" s="239">
        <v>903</v>
      </c>
      <c r="B907" s="240" t="s">
        <v>1145</v>
      </c>
      <c r="C907" s="240"/>
      <c r="D907" s="241"/>
      <c r="E907" s="241"/>
      <c r="F907" s="241"/>
      <c r="G907" s="241"/>
      <c r="H907" s="241"/>
      <c r="I907" s="241"/>
      <c r="J907" s="260"/>
      <c r="K907" s="241"/>
      <c r="L907" s="241"/>
      <c r="M907" s="241"/>
      <c r="N907" s="258"/>
      <c r="O907" s="240"/>
      <c r="P907" s="240"/>
      <c r="Q907" s="258"/>
      <c r="R907" s="274">
        <f>SUMIF(Physics!$B$4:$B$1000,$C907,Physics!$C$4:$C$1000)+SUMIF(IITPhysics!$B$4:$B$1000,$C907,IITPhysics!$C$4:$C$1000)+SUMIF(Chem!$B$4:$B$1000,$C907,Chem!$C$4:$C$1000)+SUMIF(IITChem!$B$4:$B$1000,$C907,IITChem!$C$4:$C$1000)+SUMIF(Maths!$B$4:$B$1000,$C907,Maths!$C$4:$C$1000)+SUMIF(IITMaths!$B$4:$B$1000,$C907,IITMaths!$C$4:$C$1000)+SUMIF(Bio!$B$4:$B$1000,$C907,Bio!$C$4:$C$1000)+SUMIF(FourthLecture!$B$4:$B$1000,$C907,FourthLecture!$C$4:$C$1000)+SUMIF(OtherSubjects!$B$4:$B$1000,$C907,OtherSubjects!$C$4:$C$1000)</f>
        <v>0</v>
      </c>
      <c r="S907" s="269">
        <f>SUMIF(Physics!$P$4:$P$1000,$C907,Physics!$Q$4:$Q$1000)+SUMIF(IITPhysics!$P$4:$P$1000,$C907,IITPhysics!$Q$4:$Q$1000)+SUMIF(Chem!$P$4:$P$1000,$C907,Chem!$Q$4:$Q$1000)+SUMIF(IITChem!$P$4:$P$1000,$C907,IITChem!$Q$4:$Q$1000)+SUMIF(Maths!$P$4:$P$1000,$C907,Maths!$Q$4:$Q$1000)+SUMIF(IITMaths!$P$4:$P$1000,$C907,IITMaths!$Q$4:$Q$1000)+SUMIF(Bio!$P$4:$P$1000,$C907,Bio!$Q$4:$Q$1000)+SUMIF(FourthLecture!$P$4:$P$1000,$C907,FourthLecture!$Q$4:$Q$1000)+SUMIF(OtherSubjects!$P$4:$P$1000,$C907,OtherSubjects!$Q$4:$Q$1000)</f>
        <v>0</v>
      </c>
    </row>
    <row r="908" spans="1:19">
      <c r="A908" s="239">
        <v>904</v>
      </c>
      <c r="B908" s="240" t="s">
        <v>1146</v>
      </c>
      <c r="C908" s="240"/>
      <c r="D908" s="241"/>
      <c r="E908" s="241"/>
      <c r="F908" s="241"/>
      <c r="G908" s="241"/>
      <c r="H908" s="241"/>
      <c r="I908" s="241"/>
      <c r="J908" s="260"/>
      <c r="K908" s="241"/>
      <c r="L908" s="241"/>
      <c r="M908" s="241"/>
      <c r="N908" s="258"/>
      <c r="O908" s="240"/>
      <c r="P908" s="240"/>
      <c r="Q908" s="258"/>
      <c r="R908" s="274">
        <f>SUMIF(Physics!$B$4:$B$1000,$C908,Physics!$C$4:$C$1000)+SUMIF(IITPhysics!$B$4:$B$1000,$C908,IITPhysics!$C$4:$C$1000)+SUMIF(Chem!$B$4:$B$1000,$C908,Chem!$C$4:$C$1000)+SUMIF(IITChem!$B$4:$B$1000,$C908,IITChem!$C$4:$C$1000)+SUMIF(Maths!$B$4:$B$1000,$C908,Maths!$C$4:$C$1000)+SUMIF(IITMaths!$B$4:$B$1000,$C908,IITMaths!$C$4:$C$1000)+SUMIF(Bio!$B$4:$B$1000,$C908,Bio!$C$4:$C$1000)+SUMIF(FourthLecture!$B$4:$B$1000,$C908,FourthLecture!$C$4:$C$1000)+SUMIF(OtherSubjects!$B$4:$B$1000,$C908,OtherSubjects!$C$4:$C$1000)</f>
        <v>0</v>
      </c>
      <c r="S908" s="269">
        <f>SUMIF(Physics!$P$4:$P$1000,$C908,Physics!$Q$4:$Q$1000)+SUMIF(IITPhysics!$P$4:$P$1000,$C908,IITPhysics!$Q$4:$Q$1000)+SUMIF(Chem!$P$4:$P$1000,$C908,Chem!$Q$4:$Q$1000)+SUMIF(IITChem!$P$4:$P$1000,$C908,IITChem!$Q$4:$Q$1000)+SUMIF(Maths!$P$4:$P$1000,$C908,Maths!$Q$4:$Q$1000)+SUMIF(IITMaths!$P$4:$P$1000,$C908,IITMaths!$Q$4:$Q$1000)+SUMIF(Bio!$P$4:$P$1000,$C908,Bio!$Q$4:$Q$1000)+SUMIF(FourthLecture!$P$4:$P$1000,$C908,FourthLecture!$Q$4:$Q$1000)+SUMIF(OtherSubjects!$P$4:$P$1000,$C908,OtherSubjects!$Q$4:$Q$1000)</f>
        <v>0</v>
      </c>
    </row>
    <row r="909" spans="1:19">
      <c r="A909" s="239">
        <v>905</v>
      </c>
      <c r="B909" s="240" t="s">
        <v>1147</v>
      </c>
      <c r="C909" s="240"/>
      <c r="D909" s="241"/>
      <c r="E909" s="241"/>
      <c r="F909" s="241"/>
      <c r="G909" s="241"/>
      <c r="H909" s="241"/>
      <c r="I909" s="241"/>
      <c r="J909" s="260"/>
      <c r="K909" s="241"/>
      <c r="L909" s="241"/>
      <c r="M909" s="241"/>
      <c r="N909" s="258"/>
      <c r="O909" s="240"/>
      <c r="P909" s="240"/>
      <c r="Q909" s="258"/>
      <c r="R909" s="274">
        <f>SUMIF(Physics!$B$4:$B$1000,$C909,Physics!$C$4:$C$1000)+SUMIF(IITPhysics!$B$4:$B$1000,$C909,IITPhysics!$C$4:$C$1000)+SUMIF(Chem!$B$4:$B$1000,$C909,Chem!$C$4:$C$1000)+SUMIF(IITChem!$B$4:$B$1000,$C909,IITChem!$C$4:$C$1000)+SUMIF(Maths!$B$4:$B$1000,$C909,Maths!$C$4:$C$1000)+SUMIF(IITMaths!$B$4:$B$1000,$C909,IITMaths!$C$4:$C$1000)+SUMIF(Bio!$B$4:$B$1000,$C909,Bio!$C$4:$C$1000)+SUMIF(FourthLecture!$B$4:$B$1000,$C909,FourthLecture!$C$4:$C$1000)+SUMIF(OtherSubjects!$B$4:$B$1000,$C909,OtherSubjects!$C$4:$C$1000)</f>
        <v>0</v>
      </c>
      <c r="S909" s="269">
        <f>SUMIF(Physics!$P$4:$P$1000,$C909,Physics!$Q$4:$Q$1000)+SUMIF(IITPhysics!$P$4:$P$1000,$C909,IITPhysics!$Q$4:$Q$1000)+SUMIF(Chem!$P$4:$P$1000,$C909,Chem!$Q$4:$Q$1000)+SUMIF(IITChem!$P$4:$P$1000,$C909,IITChem!$Q$4:$Q$1000)+SUMIF(Maths!$P$4:$P$1000,$C909,Maths!$Q$4:$Q$1000)+SUMIF(IITMaths!$P$4:$P$1000,$C909,IITMaths!$Q$4:$Q$1000)+SUMIF(Bio!$P$4:$P$1000,$C909,Bio!$Q$4:$Q$1000)+SUMIF(FourthLecture!$P$4:$P$1000,$C909,FourthLecture!$Q$4:$Q$1000)+SUMIF(OtherSubjects!$P$4:$P$1000,$C909,OtherSubjects!$Q$4:$Q$1000)</f>
        <v>0</v>
      </c>
    </row>
    <row r="910" spans="1:19">
      <c r="A910" s="239">
        <v>906</v>
      </c>
      <c r="B910" s="240" t="s">
        <v>1148</v>
      </c>
      <c r="C910" s="240"/>
      <c r="D910" s="241"/>
      <c r="E910" s="241"/>
      <c r="F910" s="241"/>
      <c r="G910" s="241"/>
      <c r="H910" s="241"/>
      <c r="I910" s="241"/>
      <c r="J910" s="260"/>
      <c r="K910" s="241"/>
      <c r="L910" s="241"/>
      <c r="M910" s="241"/>
      <c r="N910" s="258"/>
      <c r="O910" s="240"/>
      <c r="P910" s="240"/>
      <c r="Q910" s="258"/>
      <c r="R910" s="274">
        <f>SUMIF(Physics!$B$4:$B$1000,$C910,Physics!$C$4:$C$1000)+SUMIF(IITPhysics!$B$4:$B$1000,$C910,IITPhysics!$C$4:$C$1000)+SUMIF(Chem!$B$4:$B$1000,$C910,Chem!$C$4:$C$1000)+SUMIF(IITChem!$B$4:$B$1000,$C910,IITChem!$C$4:$C$1000)+SUMIF(Maths!$B$4:$B$1000,$C910,Maths!$C$4:$C$1000)+SUMIF(IITMaths!$B$4:$B$1000,$C910,IITMaths!$C$4:$C$1000)+SUMIF(Bio!$B$4:$B$1000,$C910,Bio!$C$4:$C$1000)+SUMIF(FourthLecture!$B$4:$B$1000,$C910,FourthLecture!$C$4:$C$1000)+SUMIF(OtherSubjects!$B$4:$B$1000,$C910,OtherSubjects!$C$4:$C$1000)</f>
        <v>0</v>
      </c>
      <c r="S910" s="269">
        <f>SUMIF(Physics!$P$4:$P$1000,$C910,Physics!$Q$4:$Q$1000)+SUMIF(IITPhysics!$P$4:$P$1000,$C910,IITPhysics!$Q$4:$Q$1000)+SUMIF(Chem!$P$4:$P$1000,$C910,Chem!$Q$4:$Q$1000)+SUMIF(IITChem!$P$4:$P$1000,$C910,IITChem!$Q$4:$Q$1000)+SUMIF(Maths!$P$4:$P$1000,$C910,Maths!$Q$4:$Q$1000)+SUMIF(IITMaths!$P$4:$P$1000,$C910,IITMaths!$Q$4:$Q$1000)+SUMIF(Bio!$P$4:$P$1000,$C910,Bio!$Q$4:$Q$1000)+SUMIF(FourthLecture!$P$4:$P$1000,$C910,FourthLecture!$Q$4:$Q$1000)+SUMIF(OtherSubjects!$P$4:$P$1000,$C910,OtherSubjects!$Q$4:$Q$1000)</f>
        <v>0</v>
      </c>
    </row>
    <row r="911" spans="1:19">
      <c r="A911" s="239">
        <v>907</v>
      </c>
      <c r="B911" s="240" t="s">
        <v>1149</v>
      </c>
      <c r="C911" s="240"/>
      <c r="D911" s="241"/>
      <c r="E911" s="241"/>
      <c r="F911" s="241"/>
      <c r="G911" s="241"/>
      <c r="H911" s="241"/>
      <c r="I911" s="241"/>
      <c r="J911" s="260"/>
      <c r="K911" s="241"/>
      <c r="L911" s="241"/>
      <c r="M911" s="241"/>
      <c r="N911" s="258"/>
      <c r="O911" s="240"/>
      <c r="P911" s="240"/>
      <c r="Q911" s="258"/>
      <c r="R911" s="274">
        <f>SUMIF(Physics!$B$4:$B$1000,$C911,Physics!$C$4:$C$1000)+SUMIF(IITPhysics!$B$4:$B$1000,$C911,IITPhysics!$C$4:$C$1000)+SUMIF(Chem!$B$4:$B$1000,$C911,Chem!$C$4:$C$1000)+SUMIF(IITChem!$B$4:$B$1000,$C911,IITChem!$C$4:$C$1000)+SUMIF(Maths!$B$4:$B$1000,$C911,Maths!$C$4:$C$1000)+SUMIF(IITMaths!$B$4:$B$1000,$C911,IITMaths!$C$4:$C$1000)+SUMIF(Bio!$B$4:$B$1000,$C911,Bio!$C$4:$C$1000)+SUMIF(FourthLecture!$B$4:$B$1000,$C911,FourthLecture!$C$4:$C$1000)+SUMIF(OtherSubjects!$B$4:$B$1000,$C911,OtherSubjects!$C$4:$C$1000)</f>
        <v>0</v>
      </c>
      <c r="S911" s="269">
        <f>SUMIF(Physics!$P$4:$P$1000,$C911,Physics!$Q$4:$Q$1000)+SUMIF(IITPhysics!$P$4:$P$1000,$C911,IITPhysics!$Q$4:$Q$1000)+SUMIF(Chem!$P$4:$P$1000,$C911,Chem!$Q$4:$Q$1000)+SUMIF(IITChem!$P$4:$P$1000,$C911,IITChem!$Q$4:$Q$1000)+SUMIF(Maths!$P$4:$P$1000,$C911,Maths!$Q$4:$Q$1000)+SUMIF(IITMaths!$P$4:$P$1000,$C911,IITMaths!$Q$4:$Q$1000)+SUMIF(Bio!$P$4:$P$1000,$C911,Bio!$Q$4:$Q$1000)+SUMIF(FourthLecture!$P$4:$P$1000,$C911,FourthLecture!$Q$4:$Q$1000)+SUMIF(OtherSubjects!$P$4:$P$1000,$C911,OtherSubjects!$Q$4:$Q$1000)</f>
        <v>0</v>
      </c>
    </row>
    <row r="912" spans="1:19">
      <c r="A912" s="239">
        <v>908</v>
      </c>
      <c r="B912" s="240" t="s">
        <v>1150</v>
      </c>
      <c r="C912" s="240"/>
      <c r="D912" s="241"/>
      <c r="E912" s="241"/>
      <c r="F912" s="241"/>
      <c r="G912" s="241"/>
      <c r="H912" s="241"/>
      <c r="I912" s="241"/>
      <c r="J912" s="260"/>
      <c r="K912" s="241"/>
      <c r="L912" s="241"/>
      <c r="M912" s="241"/>
      <c r="N912" s="258"/>
      <c r="O912" s="240"/>
      <c r="P912" s="240"/>
      <c r="Q912" s="258"/>
      <c r="R912" s="274">
        <f>SUMIF(Physics!$B$4:$B$1000,$C912,Physics!$C$4:$C$1000)+SUMIF(IITPhysics!$B$4:$B$1000,$C912,IITPhysics!$C$4:$C$1000)+SUMIF(Chem!$B$4:$B$1000,$C912,Chem!$C$4:$C$1000)+SUMIF(IITChem!$B$4:$B$1000,$C912,IITChem!$C$4:$C$1000)+SUMIF(Maths!$B$4:$B$1000,$C912,Maths!$C$4:$C$1000)+SUMIF(IITMaths!$B$4:$B$1000,$C912,IITMaths!$C$4:$C$1000)+SUMIF(Bio!$B$4:$B$1000,$C912,Bio!$C$4:$C$1000)+SUMIF(FourthLecture!$B$4:$B$1000,$C912,FourthLecture!$C$4:$C$1000)+SUMIF(OtherSubjects!$B$4:$B$1000,$C912,OtherSubjects!$C$4:$C$1000)</f>
        <v>0</v>
      </c>
      <c r="S912" s="269">
        <f>SUMIF(Physics!$P$4:$P$1000,$C912,Physics!$Q$4:$Q$1000)+SUMIF(IITPhysics!$P$4:$P$1000,$C912,IITPhysics!$Q$4:$Q$1000)+SUMIF(Chem!$P$4:$P$1000,$C912,Chem!$Q$4:$Q$1000)+SUMIF(IITChem!$P$4:$P$1000,$C912,IITChem!$Q$4:$Q$1000)+SUMIF(Maths!$P$4:$P$1000,$C912,Maths!$Q$4:$Q$1000)+SUMIF(IITMaths!$P$4:$P$1000,$C912,IITMaths!$Q$4:$Q$1000)+SUMIF(Bio!$P$4:$P$1000,$C912,Bio!$Q$4:$Q$1000)+SUMIF(FourthLecture!$P$4:$P$1000,$C912,FourthLecture!$Q$4:$Q$1000)+SUMIF(OtherSubjects!$P$4:$P$1000,$C912,OtherSubjects!$Q$4:$Q$1000)</f>
        <v>0</v>
      </c>
    </row>
    <row r="913" spans="1:19">
      <c r="A913" s="239">
        <v>909</v>
      </c>
      <c r="B913" s="240" t="s">
        <v>1151</v>
      </c>
      <c r="C913" s="240"/>
      <c r="D913" s="241"/>
      <c r="E913" s="241"/>
      <c r="F913" s="241"/>
      <c r="G913" s="241"/>
      <c r="H913" s="241"/>
      <c r="I913" s="241"/>
      <c r="J913" s="260"/>
      <c r="K913" s="241"/>
      <c r="L913" s="241"/>
      <c r="M913" s="241"/>
      <c r="N913" s="258"/>
      <c r="O913" s="240"/>
      <c r="P913" s="240"/>
      <c r="Q913" s="258"/>
      <c r="R913" s="274">
        <f>SUMIF(Physics!$B$4:$B$1000,$C913,Physics!$C$4:$C$1000)+SUMIF(IITPhysics!$B$4:$B$1000,$C913,IITPhysics!$C$4:$C$1000)+SUMIF(Chem!$B$4:$B$1000,$C913,Chem!$C$4:$C$1000)+SUMIF(IITChem!$B$4:$B$1000,$C913,IITChem!$C$4:$C$1000)+SUMIF(Maths!$B$4:$B$1000,$C913,Maths!$C$4:$C$1000)+SUMIF(IITMaths!$B$4:$B$1000,$C913,IITMaths!$C$4:$C$1000)+SUMIF(Bio!$B$4:$B$1000,$C913,Bio!$C$4:$C$1000)+SUMIF(FourthLecture!$B$4:$B$1000,$C913,FourthLecture!$C$4:$C$1000)+SUMIF(OtherSubjects!$B$4:$B$1000,$C913,OtherSubjects!$C$4:$C$1000)</f>
        <v>0</v>
      </c>
      <c r="S913" s="269">
        <f>SUMIF(Physics!$P$4:$P$1000,$C913,Physics!$Q$4:$Q$1000)+SUMIF(IITPhysics!$P$4:$P$1000,$C913,IITPhysics!$Q$4:$Q$1000)+SUMIF(Chem!$P$4:$P$1000,$C913,Chem!$Q$4:$Q$1000)+SUMIF(IITChem!$P$4:$P$1000,$C913,IITChem!$Q$4:$Q$1000)+SUMIF(Maths!$P$4:$P$1000,$C913,Maths!$Q$4:$Q$1000)+SUMIF(IITMaths!$P$4:$P$1000,$C913,IITMaths!$Q$4:$Q$1000)+SUMIF(Bio!$P$4:$P$1000,$C913,Bio!$Q$4:$Q$1000)+SUMIF(FourthLecture!$P$4:$P$1000,$C913,FourthLecture!$Q$4:$Q$1000)+SUMIF(OtherSubjects!$P$4:$P$1000,$C913,OtherSubjects!$Q$4:$Q$1000)</f>
        <v>0</v>
      </c>
    </row>
    <row r="914" spans="1:19">
      <c r="A914" s="239">
        <v>910</v>
      </c>
      <c r="B914" s="240" t="s">
        <v>1152</v>
      </c>
      <c r="C914" s="240"/>
      <c r="D914" s="241"/>
      <c r="E914" s="241"/>
      <c r="F914" s="241"/>
      <c r="G914" s="241"/>
      <c r="H914" s="241"/>
      <c r="I914" s="241"/>
      <c r="J914" s="260"/>
      <c r="K914" s="241"/>
      <c r="L914" s="241"/>
      <c r="M914" s="241"/>
      <c r="N914" s="258"/>
      <c r="O914" s="240"/>
      <c r="P914" s="240"/>
      <c r="Q914" s="258"/>
      <c r="R914" s="274">
        <f>SUMIF(Physics!$B$4:$B$1000,$C914,Physics!$C$4:$C$1000)+SUMIF(IITPhysics!$B$4:$B$1000,$C914,IITPhysics!$C$4:$C$1000)+SUMIF(Chem!$B$4:$B$1000,$C914,Chem!$C$4:$C$1000)+SUMIF(IITChem!$B$4:$B$1000,$C914,IITChem!$C$4:$C$1000)+SUMIF(Maths!$B$4:$B$1000,$C914,Maths!$C$4:$C$1000)+SUMIF(IITMaths!$B$4:$B$1000,$C914,IITMaths!$C$4:$C$1000)+SUMIF(Bio!$B$4:$B$1000,$C914,Bio!$C$4:$C$1000)+SUMIF(FourthLecture!$B$4:$B$1000,$C914,FourthLecture!$C$4:$C$1000)+SUMIF(OtherSubjects!$B$4:$B$1000,$C914,OtherSubjects!$C$4:$C$1000)</f>
        <v>0</v>
      </c>
      <c r="S914" s="269">
        <f>SUMIF(Physics!$P$4:$P$1000,$C914,Physics!$Q$4:$Q$1000)+SUMIF(IITPhysics!$P$4:$P$1000,$C914,IITPhysics!$Q$4:$Q$1000)+SUMIF(Chem!$P$4:$P$1000,$C914,Chem!$Q$4:$Q$1000)+SUMIF(IITChem!$P$4:$P$1000,$C914,IITChem!$Q$4:$Q$1000)+SUMIF(Maths!$P$4:$P$1000,$C914,Maths!$Q$4:$Q$1000)+SUMIF(IITMaths!$P$4:$P$1000,$C914,IITMaths!$Q$4:$Q$1000)+SUMIF(Bio!$P$4:$P$1000,$C914,Bio!$Q$4:$Q$1000)+SUMIF(FourthLecture!$P$4:$P$1000,$C914,FourthLecture!$Q$4:$Q$1000)+SUMIF(OtherSubjects!$P$4:$P$1000,$C914,OtherSubjects!$Q$4:$Q$1000)</f>
        <v>0</v>
      </c>
    </row>
    <row r="915" spans="1:19">
      <c r="A915" s="239">
        <v>911</v>
      </c>
      <c r="B915" s="240" t="s">
        <v>1153</v>
      </c>
      <c r="C915" s="240"/>
      <c r="D915" s="241"/>
      <c r="E915" s="241"/>
      <c r="F915" s="241"/>
      <c r="G915" s="241"/>
      <c r="H915" s="241"/>
      <c r="I915" s="241"/>
      <c r="J915" s="260"/>
      <c r="K915" s="241"/>
      <c r="L915" s="241"/>
      <c r="M915" s="241"/>
      <c r="N915" s="258"/>
      <c r="O915" s="240"/>
      <c r="P915" s="240"/>
      <c r="Q915" s="258"/>
      <c r="R915" s="274">
        <f>SUMIF(Physics!$B$4:$B$1000,$C915,Physics!$C$4:$C$1000)+SUMIF(IITPhysics!$B$4:$B$1000,$C915,IITPhysics!$C$4:$C$1000)+SUMIF(Chem!$B$4:$B$1000,$C915,Chem!$C$4:$C$1000)+SUMIF(IITChem!$B$4:$B$1000,$C915,IITChem!$C$4:$C$1000)+SUMIF(Maths!$B$4:$B$1000,$C915,Maths!$C$4:$C$1000)+SUMIF(IITMaths!$B$4:$B$1000,$C915,IITMaths!$C$4:$C$1000)+SUMIF(Bio!$B$4:$B$1000,$C915,Bio!$C$4:$C$1000)+SUMIF(FourthLecture!$B$4:$B$1000,$C915,FourthLecture!$C$4:$C$1000)+SUMIF(OtherSubjects!$B$4:$B$1000,$C915,OtherSubjects!$C$4:$C$1000)</f>
        <v>0</v>
      </c>
      <c r="S915" s="269">
        <f>SUMIF(Physics!$P$4:$P$1000,$C915,Physics!$Q$4:$Q$1000)+SUMIF(IITPhysics!$P$4:$P$1000,$C915,IITPhysics!$Q$4:$Q$1000)+SUMIF(Chem!$P$4:$P$1000,$C915,Chem!$Q$4:$Q$1000)+SUMIF(IITChem!$P$4:$P$1000,$C915,IITChem!$Q$4:$Q$1000)+SUMIF(Maths!$P$4:$P$1000,$C915,Maths!$Q$4:$Q$1000)+SUMIF(IITMaths!$P$4:$P$1000,$C915,IITMaths!$Q$4:$Q$1000)+SUMIF(Bio!$P$4:$P$1000,$C915,Bio!$Q$4:$Q$1000)+SUMIF(FourthLecture!$P$4:$P$1000,$C915,FourthLecture!$Q$4:$Q$1000)+SUMIF(OtherSubjects!$P$4:$P$1000,$C915,OtherSubjects!$Q$4:$Q$1000)</f>
        <v>0</v>
      </c>
    </row>
    <row r="916" spans="1:19">
      <c r="A916" s="239">
        <v>912</v>
      </c>
      <c r="B916" s="240" t="s">
        <v>1154</v>
      </c>
      <c r="C916" s="240"/>
      <c r="D916" s="241"/>
      <c r="E916" s="241"/>
      <c r="F916" s="241"/>
      <c r="G916" s="241"/>
      <c r="H916" s="241"/>
      <c r="I916" s="241"/>
      <c r="J916" s="260"/>
      <c r="K916" s="241"/>
      <c r="L916" s="241"/>
      <c r="M916" s="241"/>
      <c r="N916" s="258"/>
      <c r="O916" s="240"/>
      <c r="P916" s="240"/>
      <c r="Q916" s="258"/>
      <c r="R916" s="274">
        <f>SUMIF(Physics!$B$4:$B$1000,$C916,Physics!$C$4:$C$1000)+SUMIF(IITPhysics!$B$4:$B$1000,$C916,IITPhysics!$C$4:$C$1000)+SUMIF(Chem!$B$4:$B$1000,$C916,Chem!$C$4:$C$1000)+SUMIF(IITChem!$B$4:$B$1000,$C916,IITChem!$C$4:$C$1000)+SUMIF(Maths!$B$4:$B$1000,$C916,Maths!$C$4:$C$1000)+SUMIF(IITMaths!$B$4:$B$1000,$C916,IITMaths!$C$4:$C$1000)+SUMIF(Bio!$B$4:$B$1000,$C916,Bio!$C$4:$C$1000)+SUMIF(FourthLecture!$B$4:$B$1000,$C916,FourthLecture!$C$4:$C$1000)+SUMIF(OtherSubjects!$B$4:$B$1000,$C916,OtherSubjects!$C$4:$C$1000)</f>
        <v>0</v>
      </c>
      <c r="S916" s="269">
        <f>SUMIF(Physics!$P$4:$P$1000,$C916,Physics!$Q$4:$Q$1000)+SUMIF(IITPhysics!$P$4:$P$1000,$C916,IITPhysics!$Q$4:$Q$1000)+SUMIF(Chem!$P$4:$P$1000,$C916,Chem!$Q$4:$Q$1000)+SUMIF(IITChem!$P$4:$P$1000,$C916,IITChem!$Q$4:$Q$1000)+SUMIF(Maths!$P$4:$P$1000,$C916,Maths!$Q$4:$Q$1000)+SUMIF(IITMaths!$P$4:$P$1000,$C916,IITMaths!$Q$4:$Q$1000)+SUMIF(Bio!$P$4:$P$1000,$C916,Bio!$Q$4:$Q$1000)+SUMIF(FourthLecture!$P$4:$P$1000,$C916,FourthLecture!$Q$4:$Q$1000)+SUMIF(OtherSubjects!$P$4:$P$1000,$C916,OtherSubjects!$Q$4:$Q$1000)</f>
        <v>0</v>
      </c>
    </row>
    <row r="917" spans="1:19">
      <c r="A917" s="239">
        <v>913</v>
      </c>
      <c r="B917" s="240" t="s">
        <v>1155</v>
      </c>
      <c r="C917" s="240"/>
      <c r="D917" s="241"/>
      <c r="E917" s="241"/>
      <c r="F917" s="241"/>
      <c r="G917" s="241"/>
      <c r="H917" s="241"/>
      <c r="I917" s="241"/>
      <c r="J917" s="260"/>
      <c r="K917" s="241"/>
      <c r="L917" s="241"/>
      <c r="M917" s="241"/>
      <c r="N917" s="258"/>
      <c r="O917" s="240"/>
      <c r="P917" s="240"/>
      <c r="Q917" s="258"/>
      <c r="R917" s="274">
        <f>SUMIF(Physics!$B$4:$B$1000,$C917,Physics!$C$4:$C$1000)+SUMIF(IITPhysics!$B$4:$B$1000,$C917,IITPhysics!$C$4:$C$1000)+SUMIF(Chem!$B$4:$B$1000,$C917,Chem!$C$4:$C$1000)+SUMIF(IITChem!$B$4:$B$1000,$C917,IITChem!$C$4:$C$1000)+SUMIF(Maths!$B$4:$B$1000,$C917,Maths!$C$4:$C$1000)+SUMIF(IITMaths!$B$4:$B$1000,$C917,IITMaths!$C$4:$C$1000)+SUMIF(Bio!$B$4:$B$1000,$C917,Bio!$C$4:$C$1000)+SUMIF(FourthLecture!$B$4:$B$1000,$C917,FourthLecture!$C$4:$C$1000)+SUMIF(OtherSubjects!$B$4:$B$1000,$C917,OtherSubjects!$C$4:$C$1000)</f>
        <v>0</v>
      </c>
      <c r="S917" s="269">
        <f>SUMIF(Physics!$P$4:$P$1000,$C917,Physics!$Q$4:$Q$1000)+SUMIF(IITPhysics!$P$4:$P$1000,$C917,IITPhysics!$Q$4:$Q$1000)+SUMIF(Chem!$P$4:$P$1000,$C917,Chem!$Q$4:$Q$1000)+SUMIF(IITChem!$P$4:$P$1000,$C917,IITChem!$Q$4:$Q$1000)+SUMIF(Maths!$P$4:$P$1000,$C917,Maths!$Q$4:$Q$1000)+SUMIF(IITMaths!$P$4:$P$1000,$C917,IITMaths!$Q$4:$Q$1000)+SUMIF(Bio!$P$4:$P$1000,$C917,Bio!$Q$4:$Q$1000)+SUMIF(FourthLecture!$P$4:$P$1000,$C917,FourthLecture!$Q$4:$Q$1000)+SUMIF(OtherSubjects!$P$4:$P$1000,$C917,OtherSubjects!$Q$4:$Q$1000)</f>
        <v>0</v>
      </c>
    </row>
    <row r="918" spans="1:19">
      <c r="A918" s="239">
        <v>914</v>
      </c>
      <c r="B918" s="240" t="s">
        <v>1156</v>
      </c>
      <c r="C918" s="240"/>
      <c r="D918" s="241"/>
      <c r="E918" s="241"/>
      <c r="F918" s="241"/>
      <c r="G918" s="241"/>
      <c r="H918" s="241"/>
      <c r="I918" s="241"/>
      <c r="J918" s="260"/>
      <c r="K918" s="241"/>
      <c r="L918" s="241"/>
      <c r="M918" s="241"/>
      <c r="N918" s="258"/>
      <c r="O918" s="240"/>
      <c r="P918" s="240"/>
      <c r="Q918" s="258"/>
      <c r="R918" s="274">
        <f>SUMIF(Physics!$B$4:$B$1000,$C918,Physics!$C$4:$C$1000)+SUMIF(IITPhysics!$B$4:$B$1000,$C918,IITPhysics!$C$4:$C$1000)+SUMIF(Chem!$B$4:$B$1000,$C918,Chem!$C$4:$C$1000)+SUMIF(IITChem!$B$4:$B$1000,$C918,IITChem!$C$4:$C$1000)+SUMIF(Maths!$B$4:$B$1000,$C918,Maths!$C$4:$C$1000)+SUMIF(IITMaths!$B$4:$B$1000,$C918,IITMaths!$C$4:$C$1000)+SUMIF(Bio!$B$4:$B$1000,$C918,Bio!$C$4:$C$1000)+SUMIF(FourthLecture!$B$4:$B$1000,$C918,FourthLecture!$C$4:$C$1000)+SUMIF(OtherSubjects!$B$4:$B$1000,$C918,OtherSubjects!$C$4:$C$1000)</f>
        <v>0</v>
      </c>
      <c r="S918" s="269">
        <f>SUMIF(Physics!$P$4:$P$1000,$C918,Physics!$Q$4:$Q$1000)+SUMIF(IITPhysics!$P$4:$P$1000,$C918,IITPhysics!$Q$4:$Q$1000)+SUMIF(Chem!$P$4:$P$1000,$C918,Chem!$Q$4:$Q$1000)+SUMIF(IITChem!$P$4:$P$1000,$C918,IITChem!$Q$4:$Q$1000)+SUMIF(Maths!$P$4:$P$1000,$C918,Maths!$Q$4:$Q$1000)+SUMIF(IITMaths!$P$4:$P$1000,$C918,IITMaths!$Q$4:$Q$1000)+SUMIF(Bio!$P$4:$P$1000,$C918,Bio!$Q$4:$Q$1000)+SUMIF(FourthLecture!$P$4:$P$1000,$C918,FourthLecture!$Q$4:$Q$1000)+SUMIF(OtherSubjects!$P$4:$P$1000,$C918,OtherSubjects!$Q$4:$Q$1000)</f>
        <v>0</v>
      </c>
    </row>
    <row r="919" spans="1:19">
      <c r="A919" s="239">
        <v>915</v>
      </c>
      <c r="B919" s="240" t="s">
        <v>1157</v>
      </c>
      <c r="C919" s="240"/>
      <c r="D919" s="241"/>
      <c r="E919" s="241"/>
      <c r="F919" s="241"/>
      <c r="G919" s="241"/>
      <c r="H919" s="241"/>
      <c r="I919" s="241"/>
      <c r="J919" s="260"/>
      <c r="K919" s="241"/>
      <c r="L919" s="241"/>
      <c r="M919" s="241"/>
      <c r="N919" s="258"/>
      <c r="O919" s="240"/>
      <c r="P919" s="240"/>
      <c r="Q919" s="258"/>
      <c r="R919" s="274">
        <f>SUMIF(Physics!$B$4:$B$1000,$C919,Physics!$C$4:$C$1000)+SUMIF(IITPhysics!$B$4:$B$1000,$C919,IITPhysics!$C$4:$C$1000)+SUMIF(Chem!$B$4:$B$1000,$C919,Chem!$C$4:$C$1000)+SUMIF(IITChem!$B$4:$B$1000,$C919,IITChem!$C$4:$C$1000)+SUMIF(Maths!$B$4:$B$1000,$C919,Maths!$C$4:$C$1000)+SUMIF(IITMaths!$B$4:$B$1000,$C919,IITMaths!$C$4:$C$1000)+SUMIF(Bio!$B$4:$B$1000,$C919,Bio!$C$4:$C$1000)+SUMIF(FourthLecture!$B$4:$B$1000,$C919,FourthLecture!$C$4:$C$1000)+SUMIF(OtherSubjects!$B$4:$B$1000,$C919,OtherSubjects!$C$4:$C$1000)</f>
        <v>0</v>
      </c>
      <c r="S919" s="269">
        <f>SUMIF(Physics!$P$4:$P$1000,$C919,Physics!$Q$4:$Q$1000)+SUMIF(IITPhysics!$P$4:$P$1000,$C919,IITPhysics!$Q$4:$Q$1000)+SUMIF(Chem!$P$4:$P$1000,$C919,Chem!$Q$4:$Q$1000)+SUMIF(IITChem!$P$4:$P$1000,$C919,IITChem!$Q$4:$Q$1000)+SUMIF(Maths!$P$4:$P$1000,$C919,Maths!$Q$4:$Q$1000)+SUMIF(IITMaths!$P$4:$P$1000,$C919,IITMaths!$Q$4:$Q$1000)+SUMIF(Bio!$P$4:$P$1000,$C919,Bio!$Q$4:$Q$1000)+SUMIF(FourthLecture!$P$4:$P$1000,$C919,FourthLecture!$Q$4:$Q$1000)+SUMIF(OtherSubjects!$P$4:$P$1000,$C919,OtherSubjects!$Q$4:$Q$1000)</f>
        <v>0</v>
      </c>
    </row>
    <row r="920" spans="1:19">
      <c r="A920" s="239">
        <v>916</v>
      </c>
      <c r="B920" s="240" t="s">
        <v>1158</v>
      </c>
      <c r="C920" s="240"/>
      <c r="D920" s="241"/>
      <c r="E920" s="241"/>
      <c r="F920" s="241"/>
      <c r="G920" s="241"/>
      <c r="H920" s="241"/>
      <c r="I920" s="241"/>
      <c r="J920" s="260"/>
      <c r="K920" s="241"/>
      <c r="L920" s="241"/>
      <c r="M920" s="241"/>
      <c r="N920" s="258"/>
      <c r="O920" s="240"/>
      <c r="P920" s="240"/>
      <c r="Q920" s="258"/>
      <c r="R920" s="274">
        <f>SUMIF(Physics!$B$4:$B$1000,$C920,Physics!$C$4:$C$1000)+SUMIF(IITPhysics!$B$4:$B$1000,$C920,IITPhysics!$C$4:$C$1000)+SUMIF(Chem!$B$4:$B$1000,$C920,Chem!$C$4:$C$1000)+SUMIF(IITChem!$B$4:$B$1000,$C920,IITChem!$C$4:$C$1000)+SUMIF(Maths!$B$4:$B$1000,$C920,Maths!$C$4:$C$1000)+SUMIF(IITMaths!$B$4:$B$1000,$C920,IITMaths!$C$4:$C$1000)+SUMIF(Bio!$B$4:$B$1000,$C920,Bio!$C$4:$C$1000)+SUMIF(FourthLecture!$B$4:$B$1000,$C920,FourthLecture!$C$4:$C$1000)+SUMIF(OtherSubjects!$B$4:$B$1000,$C920,OtherSubjects!$C$4:$C$1000)</f>
        <v>0</v>
      </c>
      <c r="S920" s="269">
        <f>SUMIF(Physics!$P$4:$P$1000,$C920,Physics!$Q$4:$Q$1000)+SUMIF(IITPhysics!$P$4:$P$1000,$C920,IITPhysics!$Q$4:$Q$1000)+SUMIF(Chem!$P$4:$P$1000,$C920,Chem!$Q$4:$Q$1000)+SUMIF(IITChem!$P$4:$P$1000,$C920,IITChem!$Q$4:$Q$1000)+SUMIF(Maths!$P$4:$P$1000,$C920,Maths!$Q$4:$Q$1000)+SUMIF(IITMaths!$P$4:$P$1000,$C920,IITMaths!$Q$4:$Q$1000)+SUMIF(Bio!$P$4:$P$1000,$C920,Bio!$Q$4:$Q$1000)+SUMIF(FourthLecture!$P$4:$P$1000,$C920,FourthLecture!$Q$4:$Q$1000)+SUMIF(OtherSubjects!$P$4:$P$1000,$C920,OtherSubjects!$Q$4:$Q$1000)</f>
        <v>0</v>
      </c>
    </row>
    <row r="921" spans="1:19">
      <c r="A921" s="239">
        <v>917</v>
      </c>
      <c r="B921" s="240" t="s">
        <v>1159</v>
      </c>
      <c r="C921" s="240"/>
      <c r="D921" s="241"/>
      <c r="E921" s="241"/>
      <c r="F921" s="241"/>
      <c r="G921" s="241"/>
      <c r="H921" s="241"/>
      <c r="I921" s="241"/>
      <c r="J921" s="260"/>
      <c r="K921" s="241"/>
      <c r="L921" s="241"/>
      <c r="M921" s="241"/>
      <c r="N921" s="258"/>
      <c r="O921" s="240"/>
      <c r="P921" s="240"/>
      <c r="Q921" s="258"/>
      <c r="R921" s="274">
        <f>SUMIF(Physics!$B$4:$B$1000,$C921,Physics!$C$4:$C$1000)+SUMIF(IITPhysics!$B$4:$B$1000,$C921,IITPhysics!$C$4:$C$1000)+SUMIF(Chem!$B$4:$B$1000,$C921,Chem!$C$4:$C$1000)+SUMIF(IITChem!$B$4:$B$1000,$C921,IITChem!$C$4:$C$1000)+SUMIF(Maths!$B$4:$B$1000,$C921,Maths!$C$4:$C$1000)+SUMIF(IITMaths!$B$4:$B$1000,$C921,IITMaths!$C$4:$C$1000)+SUMIF(Bio!$B$4:$B$1000,$C921,Bio!$C$4:$C$1000)+SUMIF(FourthLecture!$B$4:$B$1000,$C921,FourthLecture!$C$4:$C$1000)+SUMIF(OtherSubjects!$B$4:$B$1000,$C921,OtherSubjects!$C$4:$C$1000)</f>
        <v>0</v>
      </c>
      <c r="S921" s="269">
        <f>SUMIF(Physics!$P$4:$P$1000,$C921,Physics!$Q$4:$Q$1000)+SUMIF(IITPhysics!$P$4:$P$1000,$C921,IITPhysics!$Q$4:$Q$1000)+SUMIF(Chem!$P$4:$P$1000,$C921,Chem!$Q$4:$Q$1000)+SUMIF(IITChem!$P$4:$P$1000,$C921,IITChem!$Q$4:$Q$1000)+SUMIF(Maths!$P$4:$P$1000,$C921,Maths!$Q$4:$Q$1000)+SUMIF(IITMaths!$P$4:$P$1000,$C921,IITMaths!$Q$4:$Q$1000)+SUMIF(Bio!$P$4:$P$1000,$C921,Bio!$Q$4:$Q$1000)+SUMIF(FourthLecture!$P$4:$P$1000,$C921,FourthLecture!$Q$4:$Q$1000)+SUMIF(OtherSubjects!$P$4:$P$1000,$C921,OtherSubjects!$Q$4:$Q$1000)</f>
        <v>0</v>
      </c>
    </row>
    <row r="922" spans="1:19">
      <c r="A922" s="239">
        <v>918</v>
      </c>
      <c r="B922" s="240" t="s">
        <v>1160</v>
      </c>
      <c r="C922" s="240"/>
      <c r="D922" s="241"/>
      <c r="E922" s="241"/>
      <c r="F922" s="241"/>
      <c r="G922" s="241"/>
      <c r="H922" s="241"/>
      <c r="I922" s="241"/>
      <c r="J922" s="260"/>
      <c r="K922" s="241"/>
      <c r="L922" s="241"/>
      <c r="M922" s="241"/>
      <c r="N922" s="258"/>
      <c r="O922" s="240"/>
      <c r="P922" s="240"/>
      <c r="Q922" s="258"/>
      <c r="R922" s="274">
        <f>SUMIF(Physics!$B$4:$B$1000,$C922,Physics!$C$4:$C$1000)+SUMIF(IITPhysics!$B$4:$B$1000,$C922,IITPhysics!$C$4:$C$1000)+SUMIF(Chem!$B$4:$B$1000,$C922,Chem!$C$4:$C$1000)+SUMIF(IITChem!$B$4:$B$1000,$C922,IITChem!$C$4:$C$1000)+SUMIF(Maths!$B$4:$B$1000,$C922,Maths!$C$4:$C$1000)+SUMIF(IITMaths!$B$4:$B$1000,$C922,IITMaths!$C$4:$C$1000)+SUMIF(Bio!$B$4:$B$1000,$C922,Bio!$C$4:$C$1000)+SUMIF(FourthLecture!$B$4:$B$1000,$C922,FourthLecture!$C$4:$C$1000)+SUMIF(OtherSubjects!$B$4:$B$1000,$C922,OtherSubjects!$C$4:$C$1000)</f>
        <v>0</v>
      </c>
      <c r="S922" s="269">
        <f>SUMIF(Physics!$P$4:$P$1000,$C922,Physics!$Q$4:$Q$1000)+SUMIF(IITPhysics!$P$4:$P$1000,$C922,IITPhysics!$Q$4:$Q$1000)+SUMIF(Chem!$P$4:$P$1000,$C922,Chem!$Q$4:$Q$1000)+SUMIF(IITChem!$P$4:$P$1000,$C922,IITChem!$Q$4:$Q$1000)+SUMIF(Maths!$P$4:$P$1000,$C922,Maths!$Q$4:$Q$1000)+SUMIF(IITMaths!$P$4:$P$1000,$C922,IITMaths!$Q$4:$Q$1000)+SUMIF(Bio!$P$4:$P$1000,$C922,Bio!$Q$4:$Q$1000)+SUMIF(FourthLecture!$P$4:$P$1000,$C922,FourthLecture!$Q$4:$Q$1000)+SUMIF(OtherSubjects!$P$4:$P$1000,$C922,OtherSubjects!$Q$4:$Q$1000)</f>
        <v>0</v>
      </c>
    </row>
    <row r="923" spans="1:19">
      <c r="A923" s="239">
        <v>919</v>
      </c>
      <c r="B923" s="240" t="s">
        <v>1161</v>
      </c>
      <c r="C923" s="240"/>
      <c r="D923" s="241"/>
      <c r="E923" s="241"/>
      <c r="F923" s="241"/>
      <c r="G923" s="241"/>
      <c r="H923" s="241"/>
      <c r="I923" s="241"/>
      <c r="J923" s="260"/>
      <c r="K923" s="241"/>
      <c r="L923" s="241"/>
      <c r="M923" s="241"/>
      <c r="N923" s="258"/>
      <c r="O923" s="240"/>
      <c r="P923" s="240"/>
      <c r="Q923" s="258"/>
      <c r="R923" s="274">
        <f>SUMIF(Physics!$B$4:$B$1000,$C923,Physics!$C$4:$C$1000)+SUMIF(IITPhysics!$B$4:$B$1000,$C923,IITPhysics!$C$4:$C$1000)+SUMIF(Chem!$B$4:$B$1000,$C923,Chem!$C$4:$C$1000)+SUMIF(IITChem!$B$4:$B$1000,$C923,IITChem!$C$4:$C$1000)+SUMIF(Maths!$B$4:$B$1000,$C923,Maths!$C$4:$C$1000)+SUMIF(IITMaths!$B$4:$B$1000,$C923,IITMaths!$C$4:$C$1000)+SUMIF(Bio!$B$4:$B$1000,$C923,Bio!$C$4:$C$1000)+SUMIF(FourthLecture!$B$4:$B$1000,$C923,FourthLecture!$C$4:$C$1000)+SUMIF(OtherSubjects!$B$4:$B$1000,$C923,OtherSubjects!$C$4:$C$1000)</f>
        <v>0</v>
      </c>
      <c r="S923" s="269">
        <f>SUMIF(Physics!$P$4:$P$1000,$C923,Physics!$Q$4:$Q$1000)+SUMIF(IITPhysics!$P$4:$P$1000,$C923,IITPhysics!$Q$4:$Q$1000)+SUMIF(Chem!$P$4:$P$1000,$C923,Chem!$Q$4:$Q$1000)+SUMIF(IITChem!$P$4:$P$1000,$C923,IITChem!$Q$4:$Q$1000)+SUMIF(Maths!$P$4:$P$1000,$C923,Maths!$Q$4:$Q$1000)+SUMIF(IITMaths!$P$4:$P$1000,$C923,IITMaths!$Q$4:$Q$1000)+SUMIF(Bio!$P$4:$P$1000,$C923,Bio!$Q$4:$Q$1000)+SUMIF(FourthLecture!$P$4:$P$1000,$C923,FourthLecture!$Q$4:$Q$1000)+SUMIF(OtherSubjects!$P$4:$P$1000,$C923,OtherSubjects!$Q$4:$Q$1000)</f>
        <v>0</v>
      </c>
    </row>
    <row r="924" spans="1:19">
      <c r="A924" s="239">
        <v>920</v>
      </c>
      <c r="B924" s="240" t="s">
        <v>1162</v>
      </c>
      <c r="C924" s="240"/>
      <c r="D924" s="241"/>
      <c r="E924" s="241"/>
      <c r="F924" s="241"/>
      <c r="G924" s="241"/>
      <c r="H924" s="241"/>
      <c r="I924" s="241"/>
      <c r="J924" s="260"/>
      <c r="K924" s="241"/>
      <c r="L924" s="241"/>
      <c r="M924" s="241"/>
      <c r="N924" s="258"/>
      <c r="O924" s="240"/>
      <c r="P924" s="240"/>
      <c r="Q924" s="258"/>
      <c r="R924" s="274">
        <f>SUMIF(Physics!$B$4:$B$1000,$C924,Physics!$C$4:$C$1000)+SUMIF(IITPhysics!$B$4:$B$1000,$C924,IITPhysics!$C$4:$C$1000)+SUMIF(Chem!$B$4:$B$1000,$C924,Chem!$C$4:$C$1000)+SUMIF(IITChem!$B$4:$B$1000,$C924,IITChem!$C$4:$C$1000)+SUMIF(Maths!$B$4:$B$1000,$C924,Maths!$C$4:$C$1000)+SUMIF(IITMaths!$B$4:$B$1000,$C924,IITMaths!$C$4:$C$1000)+SUMIF(Bio!$B$4:$B$1000,$C924,Bio!$C$4:$C$1000)+SUMIF(FourthLecture!$B$4:$B$1000,$C924,FourthLecture!$C$4:$C$1000)+SUMIF(OtherSubjects!$B$4:$B$1000,$C924,OtherSubjects!$C$4:$C$1000)</f>
        <v>0</v>
      </c>
      <c r="S924" s="269">
        <f>SUMIF(Physics!$P$4:$P$1000,$C924,Physics!$Q$4:$Q$1000)+SUMIF(IITPhysics!$P$4:$P$1000,$C924,IITPhysics!$Q$4:$Q$1000)+SUMIF(Chem!$P$4:$P$1000,$C924,Chem!$Q$4:$Q$1000)+SUMIF(IITChem!$P$4:$P$1000,$C924,IITChem!$Q$4:$Q$1000)+SUMIF(Maths!$P$4:$P$1000,$C924,Maths!$Q$4:$Q$1000)+SUMIF(IITMaths!$P$4:$P$1000,$C924,IITMaths!$Q$4:$Q$1000)+SUMIF(Bio!$P$4:$P$1000,$C924,Bio!$Q$4:$Q$1000)+SUMIF(FourthLecture!$P$4:$P$1000,$C924,FourthLecture!$Q$4:$Q$1000)+SUMIF(OtherSubjects!$P$4:$P$1000,$C924,OtherSubjects!$Q$4:$Q$1000)</f>
        <v>0</v>
      </c>
    </row>
    <row r="925" spans="1:19">
      <c r="A925" s="239">
        <v>921</v>
      </c>
      <c r="B925" s="240" t="s">
        <v>1163</v>
      </c>
      <c r="C925" s="240"/>
      <c r="D925" s="241"/>
      <c r="E925" s="241"/>
      <c r="F925" s="241"/>
      <c r="G925" s="241"/>
      <c r="H925" s="241"/>
      <c r="I925" s="241"/>
      <c r="J925" s="260"/>
      <c r="K925" s="241"/>
      <c r="L925" s="241"/>
      <c r="M925" s="241"/>
      <c r="N925" s="258"/>
      <c r="O925" s="240"/>
      <c r="P925" s="240"/>
      <c r="Q925" s="258"/>
      <c r="R925" s="274">
        <f>SUMIF(Physics!$B$4:$B$1000,$C925,Physics!$C$4:$C$1000)+SUMIF(IITPhysics!$B$4:$B$1000,$C925,IITPhysics!$C$4:$C$1000)+SUMIF(Chem!$B$4:$B$1000,$C925,Chem!$C$4:$C$1000)+SUMIF(IITChem!$B$4:$B$1000,$C925,IITChem!$C$4:$C$1000)+SUMIF(Maths!$B$4:$B$1000,$C925,Maths!$C$4:$C$1000)+SUMIF(IITMaths!$B$4:$B$1000,$C925,IITMaths!$C$4:$C$1000)+SUMIF(Bio!$B$4:$B$1000,$C925,Bio!$C$4:$C$1000)+SUMIF(FourthLecture!$B$4:$B$1000,$C925,FourthLecture!$C$4:$C$1000)+SUMIF(OtherSubjects!$B$4:$B$1000,$C925,OtherSubjects!$C$4:$C$1000)</f>
        <v>0</v>
      </c>
      <c r="S925" s="269">
        <f>SUMIF(Physics!$P$4:$P$1000,$C925,Physics!$Q$4:$Q$1000)+SUMIF(IITPhysics!$P$4:$P$1000,$C925,IITPhysics!$Q$4:$Q$1000)+SUMIF(Chem!$P$4:$P$1000,$C925,Chem!$Q$4:$Q$1000)+SUMIF(IITChem!$P$4:$P$1000,$C925,IITChem!$Q$4:$Q$1000)+SUMIF(Maths!$P$4:$P$1000,$C925,Maths!$Q$4:$Q$1000)+SUMIF(IITMaths!$P$4:$P$1000,$C925,IITMaths!$Q$4:$Q$1000)+SUMIF(Bio!$P$4:$P$1000,$C925,Bio!$Q$4:$Q$1000)+SUMIF(FourthLecture!$P$4:$P$1000,$C925,FourthLecture!$Q$4:$Q$1000)+SUMIF(OtherSubjects!$P$4:$P$1000,$C925,OtherSubjects!$Q$4:$Q$1000)</f>
        <v>0</v>
      </c>
    </row>
    <row r="926" spans="1:19">
      <c r="A926" s="239">
        <v>922</v>
      </c>
      <c r="B926" s="240" t="s">
        <v>1164</v>
      </c>
      <c r="C926" s="240"/>
      <c r="D926" s="241"/>
      <c r="E926" s="241"/>
      <c r="F926" s="241"/>
      <c r="G926" s="241"/>
      <c r="H926" s="241"/>
      <c r="I926" s="241"/>
      <c r="J926" s="260"/>
      <c r="K926" s="241"/>
      <c r="L926" s="241"/>
      <c r="M926" s="241"/>
      <c r="N926" s="258"/>
      <c r="O926" s="240"/>
      <c r="P926" s="240"/>
      <c r="Q926" s="258"/>
      <c r="R926" s="274">
        <f>SUMIF(Physics!$B$4:$B$1000,$C926,Physics!$C$4:$C$1000)+SUMIF(IITPhysics!$B$4:$B$1000,$C926,IITPhysics!$C$4:$C$1000)+SUMIF(Chem!$B$4:$B$1000,$C926,Chem!$C$4:$C$1000)+SUMIF(IITChem!$B$4:$B$1000,$C926,IITChem!$C$4:$C$1000)+SUMIF(Maths!$B$4:$B$1000,$C926,Maths!$C$4:$C$1000)+SUMIF(IITMaths!$B$4:$B$1000,$C926,IITMaths!$C$4:$C$1000)+SUMIF(Bio!$B$4:$B$1000,$C926,Bio!$C$4:$C$1000)+SUMIF(FourthLecture!$B$4:$B$1000,$C926,FourthLecture!$C$4:$C$1000)+SUMIF(OtherSubjects!$B$4:$B$1000,$C926,OtherSubjects!$C$4:$C$1000)</f>
        <v>0</v>
      </c>
      <c r="S926" s="269">
        <f>SUMIF(Physics!$P$4:$P$1000,$C926,Physics!$Q$4:$Q$1000)+SUMIF(IITPhysics!$P$4:$P$1000,$C926,IITPhysics!$Q$4:$Q$1000)+SUMIF(Chem!$P$4:$P$1000,$C926,Chem!$Q$4:$Q$1000)+SUMIF(IITChem!$P$4:$P$1000,$C926,IITChem!$Q$4:$Q$1000)+SUMIF(Maths!$P$4:$P$1000,$C926,Maths!$Q$4:$Q$1000)+SUMIF(IITMaths!$P$4:$P$1000,$C926,IITMaths!$Q$4:$Q$1000)+SUMIF(Bio!$P$4:$P$1000,$C926,Bio!$Q$4:$Q$1000)+SUMIF(FourthLecture!$P$4:$P$1000,$C926,FourthLecture!$Q$4:$Q$1000)+SUMIF(OtherSubjects!$P$4:$P$1000,$C926,OtherSubjects!$Q$4:$Q$1000)</f>
        <v>0</v>
      </c>
    </row>
    <row r="927" spans="1:19">
      <c r="A927" s="239">
        <v>923</v>
      </c>
      <c r="B927" s="240" t="s">
        <v>1165</v>
      </c>
      <c r="C927" s="240"/>
      <c r="D927" s="241"/>
      <c r="E927" s="241"/>
      <c r="F927" s="241"/>
      <c r="G927" s="241"/>
      <c r="H927" s="241"/>
      <c r="I927" s="241"/>
      <c r="J927" s="260"/>
      <c r="K927" s="241"/>
      <c r="L927" s="241"/>
      <c r="M927" s="241"/>
      <c r="N927" s="258"/>
      <c r="O927" s="240"/>
      <c r="P927" s="240"/>
      <c r="Q927" s="258"/>
      <c r="R927" s="274">
        <f>SUMIF(Physics!$B$4:$B$1000,$C927,Physics!$C$4:$C$1000)+SUMIF(IITPhysics!$B$4:$B$1000,$C927,IITPhysics!$C$4:$C$1000)+SUMIF(Chem!$B$4:$B$1000,$C927,Chem!$C$4:$C$1000)+SUMIF(IITChem!$B$4:$B$1000,$C927,IITChem!$C$4:$C$1000)+SUMIF(Maths!$B$4:$B$1000,$C927,Maths!$C$4:$C$1000)+SUMIF(IITMaths!$B$4:$B$1000,$C927,IITMaths!$C$4:$C$1000)+SUMIF(Bio!$B$4:$B$1000,$C927,Bio!$C$4:$C$1000)+SUMIF(FourthLecture!$B$4:$B$1000,$C927,FourthLecture!$C$4:$C$1000)+SUMIF(OtherSubjects!$B$4:$B$1000,$C927,OtherSubjects!$C$4:$C$1000)</f>
        <v>0</v>
      </c>
      <c r="S927" s="269">
        <f>SUMIF(Physics!$P$4:$P$1000,$C927,Physics!$Q$4:$Q$1000)+SUMIF(IITPhysics!$P$4:$P$1000,$C927,IITPhysics!$Q$4:$Q$1000)+SUMIF(Chem!$P$4:$P$1000,$C927,Chem!$Q$4:$Q$1000)+SUMIF(IITChem!$P$4:$P$1000,$C927,IITChem!$Q$4:$Q$1000)+SUMIF(Maths!$P$4:$P$1000,$C927,Maths!$Q$4:$Q$1000)+SUMIF(IITMaths!$P$4:$P$1000,$C927,IITMaths!$Q$4:$Q$1000)+SUMIF(Bio!$P$4:$P$1000,$C927,Bio!$Q$4:$Q$1000)+SUMIF(FourthLecture!$P$4:$P$1000,$C927,FourthLecture!$Q$4:$Q$1000)+SUMIF(OtherSubjects!$P$4:$P$1000,$C927,OtherSubjects!$Q$4:$Q$1000)</f>
        <v>0</v>
      </c>
    </row>
    <row r="928" spans="1:19">
      <c r="A928" s="239">
        <v>924</v>
      </c>
      <c r="B928" s="240" t="s">
        <v>1166</v>
      </c>
      <c r="C928" s="240"/>
      <c r="D928" s="241"/>
      <c r="E928" s="241"/>
      <c r="F928" s="241"/>
      <c r="G928" s="241"/>
      <c r="H928" s="241"/>
      <c r="I928" s="241"/>
      <c r="J928" s="260"/>
      <c r="K928" s="241"/>
      <c r="L928" s="241"/>
      <c r="M928" s="241"/>
      <c r="N928" s="258"/>
      <c r="O928" s="240"/>
      <c r="P928" s="240"/>
      <c r="Q928" s="258"/>
      <c r="R928" s="274">
        <f>SUMIF(Physics!$B$4:$B$1000,$C928,Physics!$C$4:$C$1000)+SUMIF(IITPhysics!$B$4:$B$1000,$C928,IITPhysics!$C$4:$C$1000)+SUMIF(Chem!$B$4:$B$1000,$C928,Chem!$C$4:$C$1000)+SUMIF(IITChem!$B$4:$B$1000,$C928,IITChem!$C$4:$C$1000)+SUMIF(Maths!$B$4:$B$1000,$C928,Maths!$C$4:$C$1000)+SUMIF(IITMaths!$B$4:$B$1000,$C928,IITMaths!$C$4:$C$1000)+SUMIF(Bio!$B$4:$B$1000,$C928,Bio!$C$4:$C$1000)+SUMIF(FourthLecture!$B$4:$B$1000,$C928,FourthLecture!$C$4:$C$1000)+SUMIF(OtherSubjects!$B$4:$B$1000,$C928,OtherSubjects!$C$4:$C$1000)</f>
        <v>0</v>
      </c>
      <c r="S928" s="269">
        <f>SUMIF(Physics!$P$4:$P$1000,$C928,Physics!$Q$4:$Q$1000)+SUMIF(IITPhysics!$P$4:$P$1000,$C928,IITPhysics!$Q$4:$Q$1000)+SUMIF(Chem!$P$4:$P$1000,$C928,Chem!$Q$4:$Q$1000)+SUMIF(IITChem!$P$4:$P$1000,$C928,IITChem!$Q$4:$Q$1000)+SUMIF(Maths!$P$4:$P$1000,$C928,Maths!$Q$4:$Q$1000)+SUMIF(IITMaths!$P$4:$P$1000,$C928,IITMaths!$Q$4:$Q$1000)+SUMIF(Bio!$P$4:$P$1000,$C928,Bio!$Q$4:$Q$1000)+SUMIF(FourthLecture!$P$4:$P$1000,$C928,FourthLecture!$Q$4:$Q$1000)+SUMIF(OtherSubjects!$P$4:$P$1000,$C928,OtherSubjects!$Q$4:$Q$1000)</f>
        <v>0</v>
      </c>
    </row>
    <row r="929" spans="1:19">
      <c r="A929" s="239">
        <v>925</v>
      </c>
      <c r="B929" s="240" t="s">
        <v>1167</v>
      </c>
      <c r="C929" s="240"/>
      <c r="D929" s="241"/>
      <c r="E929" s="241"/>
      <c r="F929" s="241"/>
      <c r="G929" s="241"/>
      <c r="H929" s="241"/>
      <c r="I929" s="241"/>
      <c r="J929" s="260"/>
      <c r="K929" s="241"/>
      <c r="L929" s="241"/>
      <c r="M929" s="241"/>
      <c r="N929" s="258"/>
      <c r="O929" s="240"/>
      <c r="P929" s="240"/>
      <c r="Q929" s="258"/>
      <c r="R929" s="274">
        <f>SUMIF(Physics!$B$4:$B$1000,$C929,Physics!$C$4:$C$1000)+SUMIF(IITPhysics!$B$4:$B$1000,$C929,IITPhysics!$C$4:$C$1000)+SUMIF(Chem!$B$4:$B$1000,$C929,Chem!$C$4:$C$1000)+SUMIF(IITChem!$B$4:$B$1000,$C929,IITChem!$C$4:$C$1000)+SUMIF(Maths!$B$4:$B$1000,$C929,Maths!$C$4:$C$1000)+SUMIF(IITMaths!$B$4:$B$1000,$C929,IITMaths!$C$4:$C$1000)+SUMIF(Bio!$B$4:$B$1000,$C929,Bio!$C$4:$C$1000)+SUMIF(FourthLecture!$B$4:$B$1000,$C929,FourthLecture!$C$4:$C$1000)+SUMIF(OtherSubjects!$B$4:$B$1000,$C929,OtherSubjects!$C$4:$C$1000)</f>
        <v>0</v>
      </c>
      <c r="S929" s="269">
        <f>SUMIF(Physics!$P$4:$P$1000,$C929,Physics!$Q$4:$Q$1000)+SUMIF(IITPhysics!$P$4:$P$1000,$C929,IITPhysics!$Q$4:$Q$1000)+SUMIF(Chem!$P$4:$P$1000,$C929,Chem!$Q$4:$Q$1000)+SUMIF(IITChem!$P$4:$P$1000,$C929,IITChem!$Q$4:$Q$1000)+SUMIF(Maths!$P$4:$P$1000,$C929,Maths!$Q$4:$Q$1000)+SUMIF(IITMaths!$P$4:$P$1000,$C929,IITMaths!$Q$4:$Q$1000)+SUMIF(Bio!$P$4:$P$1000,$C929,Bio!$Q$4:$Q$1000)+SUMIF(FourthLecture!$P$4:$P$1000,$C929,FourthLecture!$Q$4:$Q$1000)+SUMIF(OtherSubjects!$P$4:$P$1000,$C929,OtherSubjects!$Q$4:$Q$1000)</f>
        <v>0</v>
      </c>
    </row>
    <row r="930" spans="1:19">
      <c r="A930" s="239">
        <v>926</v>
      </c>
      <c r="B930" s="240" t="s">
        <v>1168</v>
      </c>
      <c r="C930" s="240"/>
      <c r="D930" s="241"/>
      <c r="E930" s="241"/>
      <c r="F930" s="241"/>
      <c r="G930" s="241"/>
      <c r="H930" s="241"/>
      <c r="I930" s="241"/>
      <c r="J930" s="260"/>
      <c r="K930" s="241"/>
      <c r="L930" s="241"/>
      <c r="M930" s="241"/>
      <c r="N930" s="258"/>
      <c r="O930" s="240"/>
      <c r="P930" s="240"/>
      <c r="Q930" s="258"/>
      <c r="R930" s="274">
        <f>SUMIF(Physics!$B$4:$B$1000,$C930,Physics!$C$4:$C$1000)+SUMIF(IITPhysics!$B$4:$B$1000,$C930,IITPhysics!$C$4:$C$1000)+SUMIF(Chem!$B$4:$B$1000,$C930,Chem!$C$4:$C$1000)+SUMIF(IITChem!$B$4:$B$1000,$C930,IITChem!$C$4:$C$1000)+SUMIF(Maths!$B$4:$B$1000,$C930,Maths!$C$4:$C$1000)+SUMIF(IITMaths!$B$4:$B$1000,$C930,IITMaths!$C$4:$C$1000)+SUMIF(Bio!$B$4:$B$1000,$C930,Bio!$C$4:$C$1000)+SUMIF(FourthLecture!$B$4:$B$1000,$C930,FourthLecture!$C$4:$C$1000)+SUMIF(OtherSubjects!$B$4:$B$1000,$C930,OtherSubjects!$C$4:$C$1000)</f>
        <v>0</v>
      </c>
      <c r="S930" s="269">
        <f>SUMIF(Physics!$P$4:$P$1000,$C930,Physics!$Q$4:$Q$1000)+SUMIF(IITPhysics!$P$4:$P$1000,$C930,IITPhysics!$Q$4:$Q$1000)+SUMIF(Chem!$P$4:$P$1000,$C930,Chem!$Q$4:$Q$1000)+SUMIF(IITChem!$P$4:$P$1000,$C930,IITChem!$Q$4:$Q$1000)+SUMIF(Maths!$P$4:$P$1000,$C930,Maths!$Q$4:$Q$1000)+SUMIF(IITMaths!$P$4:$P$1000,$C930,IITMaths!$Q$4:$Q$1000)+SUMIF(Bio!$P$4:$P$1000,$C930,Bio!$Q$4:$Q$1000)+SUMIF(FourthLecture!$P$4:$P$1000,$C930,FourthLecture!$Q$4:$Q$1000)+SUMIF(OtherSubjects!$P$4:$P$1000,$C930,OtherSubjects!$Q$4:$Q$1000)</f>
        <v>0</v>
      </c>
    </row>
    <row r="931" spans="1:19">
      <c r="A931" s="239">
        <v>927</v>
      </c>
      <c r="B931" s="240" t="s">
        <v>1169</v>
      </c>
      <c r="C931" s="240"/>
      <c r="D931" s="241"/>
      <c r="E931" s="241"/>
      <c r="F931" s="241"/>
      <c r="G931" s="241"/>
      <c r="H931" s="241"/>
      <c r="I931" s="241"/>
      <c r="J931" s="260"/>
      <c r="K931" s="241"/>
      <c r="L931" s="241"/>
      <c r="M931" s="241"/>
      <c r="N931" s="258"/>
      <c r="O931" s="240"/>
      <c r="P931" s="240"/>
      <c r="Q931" s="258"/>
      <c r="R931" s="274">
        <f>SUMIF(Physics!$B$4:$B$1000,$C931,Physics!$C$4:$C$1000)+SUMIF(IITPhysics!$B$4:$B$1000,$C931,IITPhysics!$C$4:$C$1000)+SUMIF(Chem!$B$4:$B$1000,$C931,Chem!$C$4:$C$1000)+SUMIF(IITChem!$B$4:$B$1000,$C931,IITChem!$C$4:$C$1000)+SUMIF(Maths!$B$4:$B$1000,$C931,Maths!$C$4:$C$1000)+SUMIF(IITMaths!$B$4:$B$1000,$C931,IITMaths!$C$4:$C$1000)+SUMIF(Bio!$B$4:$B$1000,$C931,Bio!$C$4:$C$1000)+SUMIF(FourthLecture!$B$4:$B$1000,$C931,FourthLecture!$C$4:$C$1000)+SUMIF(OtherSubjects!$B$4:$B$1000,$C931,OtherSubjects!$C$4:$C$1000)</f>
        <v>0</v>
      </c>
      <c r="S931" s="269">
        <f>SUMIF(Physics!$P$4:$P$1000,$C931,Physics!$Q$4:$Q$1000)+SUMIF(IITPhysics!$P$4:$P$1000,$C931,IITPhysics!$Q$4:$Q$1000)+SUMIF(Chem!$P$4:$P$1000,$C931,Chem!$Q$4:$Q$1000)+SUMIF(IITChem!$P$4:$P$1000,$C931,IITChem!$Q$4:$Q$1000)+SUMIF(Maths!$P$4:$P$1000,$C931,Maths!$Q$4:$Q$1000)+SUMIF(IITMaths!$P$4:$P$1000,$C931,IITMaths!$Q$4:$Q$1000)+SUMIF(Bio!$P$4:$P$1000,$C931,Bio!$Q$4:$Q$1000)+SUMIF(FourthLecture!$P$4:$P$1000,$C931,FourthLecture!$Q$4:$Q$1000)+SUMIF(OtherSubjects!$P$4:$P$1000,$C931,OtherSubjects!$Q$4:$Q$1000)</f>
        <v>0</v>
      </c>
    </row>
    <row r="932" spans="1:19">
      <c r="A932" s="239">
        <v>928</v>
      </c>
      <c r="B932" s="240" t="s">
        <v>1170</v>
      </c>
      <c r="C932" s="240"/>
      <c r="D932" s="241"/>
      <c r="E932" s="241"/>
      <c r="F932" s="241"/>
      <c r="G932" s="241"/>
      <c r="H932" s="241"/>
      <c r="I932" s="241"/>
      <c r="J932" s="260"/>
      <c r="K932" s="241"/>
      <c r="L932" s="241"/>
      <c r="M932" s="241"/>
      <c r="N932" s="258"/>
      <c r="O932" s="240"/>
      <c r="P932" s="240"/>
      <c r="Q932" s="258"/>
      <c r="R932" s="274">
        <f>SUMIF(Physics!$B$4:$B$1000,$C932,Physics!$C$4:$C$1000)+SUMIF(IITPhysics!$B$4:$B$1000,$C932,IITPhysics!$C$4:$C$1000)+SUMIF(Chem!$B$4:$B$1000,$C932,Chem!$C$4:$C$1000)+SUMIF(IITChem!$B$4:$B$1000,$C932,IITChem!$C$4:$C$1000)+SUMIF(Maths!$B$4:$B$1000,$C932,Maths!$C$4:$C$1000)+SUMIF(IITMaths!$B$4:$B$1000,$C932,IITMaths!$C$4:$C$1000)+SUMIF(Bio!$B$4:$B$1000,$C932,Bio!$C$4:$C$1000)+SUMIF(FourthLecture!$B$4:$B$1000,$C932,FourthLecture!$C$4:$C$1000)+SUMIF(OtherSubjects!$B$4:$B$1000,$C932,OtherSubjects!$C$4:$C$1000)</f>
        <v>0</v>
      </c>
      <c r="S932" s="269">
        <f>SUMIF(Physics!$P$4:$P$1000,$C932,Physics!$Q$4:$Q$1000)+SUMIF(IITPhysics!$P$4:$P$1000,$C932,IITPhysics!$Q$4:$Q$1000)+SUMIF(Chem!$P$4:$P$1000,$C932,Chem!$Q$4:$Q$1000)+SUMIF(IITChem!$P$4:$P$1000,$C932,IITChem!$Q$4:$Q$1000)+SUMIF(Maths!$P$4:$P$1000,$C932,Maths!$Q$4:$Q$1000)+SUMIF(IITMaths!$P$4:$P$1000,$C932,IITMaths!$Q$4:$Q$1000)+SUMIF(Bio!$P$4:$P$1000,$C932,Bio!$Q$4:$Q$1000)+SUMIF(FourthLecture!$P$4:$P$1000,$C932,FourthLecture!$Q$4:$Q$1000)+SUMIF(OtherSubjects!$P$4:$P$1000,$C932,OtherSubjects!$Q$4:$Q$1000)</f>
        <v>0</v>
      </c>
    </row>
    <row r="933" spans="1:19">
      <c r="A933" s="239">
        <v>929</v>
      </c>
      <c r="B933" s="240" t="s">
        <v>1171</v>
      </c>
      <c r="C933" s="240"/>
      <c r="D933" s="241"/>
      <c r="E933" s="241"/>
      <c r="F933" s="241"/>
      <c r="G933" s="241"/>
      <c r="H933" s="241"/>
      <c r="I933" s="241"/>
      <c r="J933" s="260"/>
      <c r="K933" s="241"/>
      <c r="L933" s="241"/>
      <c r="M933" s="241"/>
      <c r="N933" s="258"/>
      <c r="O933" s="240"/>
      <c r="P933" s="240"/>
      <c r="Q933" s="258"/>
      <c r="R933" s="274">
        <f>SUMIF(Physics!$B$4:$B$1000,$C933,Physics!$C$4:$C$1000)+SUMIF(IITPhysics!$B$4:$B$1000,$C933,IITPhysics!$C$4:$C$1000)+SUMIF(Chem!$B$4:$B$1000,$C933,Chem!$C$4:$C$1000)+SUMIF(IITChem!$B$4:$B$1000,$C933,IITChem!$C$4:$C$1000)+SUMIF(Maths!$B$4:$B$1000,$C933,Maths!$C$4:$C$1000)+SUMIF(IITMaths!$B$4:$B$1000,$C933,IITMaths!$C$4:$C$1000)+SUMIF(Bio!$B$4:$B$1000,$C933,Bio!$C$4:$C$1000)+SUMIF(FourthLecture!$B$4:$B$1000,$C933,FourthLecture!$C$4:$C$1000)+SUMIF(OtherSubjects!$B$4:$B$1000,$C933,OtherSubjects!$C$4:$C$1000)</f>
        <v>0</v>
      </c>
      <c r="S933" s="269">
        <f>SUMIF(Physics!$P$4:$P$1000,$C933,Physics!$Q$4:$Q$1000)+SUMIF(IITPhysics!$P$4:$P$1000,$C933,IITPhysics!$Q$4:$Q$1000)+SUMIF(Chem!$P$4:$P$1000,$C933,Chem!$Q$4:$Q$1000)+SUMIF(IITChem!$P$4:$P$1000,$C933,IITChem!$Q$4:$Q$1000)+SUMIF(Maths!$P$4:$P$1000,$C933,Maths!$Q$4:$Q$1000)+SUMIF(IITMaths!$P$4:$P$1000,$C933,IITMaths!$Q$4:$Q$1000)+SUMIF(Bio!$P$4:$P$1000,$C933,Bio!$Q$4:$Q$1000)+SUMIF(FourthLecture!$P$4:$P$1000,$C933,FourthLecture!$Q$4:$Q$1000)+SUMIF(OtherSubjects!$P$4:$P$1000,$C933,OtherSubjects!$Q$4:$Q$1000)</f>
        <v>0</v>
      </c>
    </row>
    <row r="934" spans="1:19">
      <c r="A934" s="239">
        <v>930</v>
      </c>
      <c r="B934" s="240" t="s">
        <v>1172</v>
      </c>
      <c r="C934" s="240"/>
      <c r="D934" s="241"/>
      <c r="E934" s="241"/>
      <c r="F934" s="241"/>
      <c r="G934" s="241"/>
      <c r="H934" s="241"/>
      <c r="I934" s="241"/>
      <c r="J934" s="260"/>
      <c r="K934" s="241"/>
      <c r="L934" s="241"/>
      <c r="M934" s="241"/>
      <c r="N934" s="258"/>
      <c r="O934" s="240"/>
      <c r="P934" s="240"/>
      <c r="Q934" s="258"/>
      <c r="R934" s="274">
        <f>SUMIF(Physics!$B$4:$B$1000,$C934,Physics!$C$4:$C$1000)+SUMIF(IITPhysics!$B$4:$B$1000,$C934,IITPhysics!$C$4:$C$1000)+SUMIF(Chem!$B$4:$B$1000,$C934,Chem!$C$4:$C$1000)+SUMIF(IITChem!$B$4:$B$1000,$C934,IITChem!$C$4:$C$1000)+SUMIF(Maths!$B$4:$B$1000,$C934,Maths!$C$4:$C$1000)+SUMIF(IITMaths!$B$4:$B$1000,$C934,IITMaths!$C$4:$C$1000)+SUMIF(Bio!$B$4:$B$1000,$C934,Bio!$C$4:$C$1000)+SUMIF(FourthLecture!$B$4:$B$1000,$C934,FourthLecture!$C$4:$C$1000)+SUMIF(OtherSubjects!$B$4:$B$1000,$C934,OtherSubjects!$C$4:$C$1000)</f>
        <v>0</v>
      </c>
      <c r="S934" s="269">
        <f>SUMIF(Physics!$P$4:$P$1000,$C934,Physics!$Q$4:$Q$1000)+SUMIF(IITPhysics!$P$4:$P$1000,$C934,IITPhysics!$Q$4:$Q$1000)+SUMIF(Chem!$P$4:$P$1000,$C934,Chem!$Q$4:$Q$1000)+SUMIF(IITChem!$P$4:$P$1000,$C934,IITChem!$Q$4:$Q$1000)+SUMIF(Maths!$P$4:$P$1000,$C934,Maths!$Q$4:$Q$1000)+SUMIF(IITMaths!$P$4:$P$1000,$C934,IITMaths!$Q$4:$Q$1000)+SUMIF(Bio!$P$4:$P$1000,$C934,Bio!$Q$4:$Q$1000)+SUMIF(FourthLecture!$P$4:$P$1000,$C934,FourthLecture!$Q$4:$Q$1000)+SUMIF(OtherSubjects!$P$4:$P$1000,$C934,OtherSubjects!$Q$4:$Q$1000)</f>
        <v>0</v>
      </c>
    </row>
    <row r="935" spans="1:19">
      <c r="A935" s="239">
        <v>931</v>
      </c>
      <c r="B935" s="240" t="s">
        <v>1173</v>
      </c>
      <c r="C935" s="240"/>
      <c r="D935" s="241"/>
      <c r="E935" s="241"/>
      <c r="F935" s="241"/>
      <c r="G935" s="241"/>
      <c r="H935" s="241"/>
      <c r="I935" s="241"/>
      <c r="J935" s="260"/>
      <c r="K935" s="241"/>
      <c r="L935" s="241"/>
      <c r="M935" s="241"/>
      <c r="N935" s="258"/>
      <c r="O935" s="240"/>
      <c r="P935" s="240"/>
      <c r="Q935" s="258"/>
      <c r="R935" s="274">
        <f>SUMIF(Physics!$B$4:$B$1000,$C935,Physics!$C$4:$C$1000)+SUMIF(IITPhysics!$B$4:$B$1000,$C935,IITPhysics!$C$4:$C$1000)+SUMIF(Chem!$B$4:$B$1000,$C935,Chem!$C$4:$C$1000)+SUMIF(IITChem!$B$4:$B$1000,$C935,IITChem!$C$4:$C$1000)+SUMIF(Maths!$B$4:$B$1000,$C935,Maths!$C$4:$C$1000)+SUMIF(IITMaths!$B$4:$B$1000,$C935,IITMaths!$C$4:$C$1000)+SUMIF(Bio!$B$4:$B$1000,$C935,Bio!$C$4:$C$1000)+SUMIF(FourthLecture!$B$4:$B$1000,$C935,FourthLecture!$C$4:$C$1000)+SUMIF(OtherSubjects!$B$4:$B$1000,$C935,OtherSubjects!$C$4:$C$1000)</f>
        <v>0</v>
      </c>
      <c r="S935" s="269">
        <f>SUMIF(Physics!$P$4:$P$1000,$C935,Physics!$Q$4:$Q$1000)+SUMIF(IITPhysics!$P$4:$P$1000,$C935,IITPhysics!$Q$4:$Q$1000)+SUMIF(Chem!$P$4:$P$1000,$C935,Chem!$Q$4:$Q$1000)+SUMIF(IITChem!$P$4:$P$1000,$C935,IITChem!$Q$4:$Q$1000)+SUMIF(Maths!$P$4:$P$1000,$C935,Maths!$Q$4:$Q$1000)+SUMIF(IITMaths!$P$4:$P$1000,$C935,IITMaths!$Q$4:$Q$1000)+SUMIF(Bio!$P$4:$P$1000,$C935,Bio!$Q$4:$Q$1000)+SUMIF(FourthLecture!$P$4:$P$1000,$C935,FourthLecture!$Q$4:$Q$1000)+SUMIF(OtherSubjects!$P$4:$P$1000,$C935,OtherSubjects!$Q$4:$Q$1000)</f>
        <v>0</v>
      </c>
    </row>
    <row r="936" spans="1:19">
      <c r="A936" s="239">
        <v>932</v>
      </c>
      <c r="B936" s="240" t="s">
        <v>1174</v>
      </c>
      <c r="C936" s="240"/>
      <c r="D936" s="241"/>
      <c r="E936" s="241"/>
      <c r="F936" s="241"/>
      <c r="G936" s="241"/>
      <c r="H936" s="241"/>
      <c r="I936" s="241"/>
      <c r="J936" s="260"/>
      <c r="K936" s="241"/>
      <c r="L936" s="241"/>
      <c r="M936" s="241"/>
      <c r="N936" s="258"/>
      <c r="O936" s="240"/>
      <c r="P936" s="240"/>
      <c r="Q936" s="258"/>
      <c r="R936" s="274">
        <f>SUMIF(Physics!$B$4:$B$1000,$C936,Physics!$C$4:$C$1000)+SUMIF(IITPhysics!$B$4:$B$1000,$C936,IITPhysics!$C$4:$C$1000)+SUMIF(Chem!$B$4:$B$1000,$C936,Chem!$C$4:$C$1000)+SUMIF(IITChem!$B$4:$B$1000,$C936,IITChem!$C$4:$C$1000)+SUMIF(Maths!$B$4:$B$1000,$C936,Maths!$C$4:$C$1000)+SUMIF(IITMaths!$B$4:$B$1000,$C936,IITMaths!$C$4:$C$1000)+SUMIF(Bio!$B$4:$B$1000,$C936,Bio!$C$4:$C$1000)+SUMIF(FourthLecture!$B$4:$B$1000,$C936,FourthLecture!$C$4:$C$1000)+SUMIF(OtherSubjects!$B$4:$B$1000,$C936,OtherSubjects!$C$4:$C$1000)</f>
        <v>0</v>
      </c>
      <c r="S936" s="269">
        <f>SUMIF(Physics!$P$4:$P$1000,$C936,Physics!$Q$4:$Q$1000)+SUMIF(IITPhysics!$P$4:$P$1000,$C936,IITPhysics!$Q$4:$Q$1000)+SUMIF(Chem!$P$4:$P$1000,$C936,Chem!$Q$4:$Q$1000)+SUMIF(IITChem!$P$4:$P$1000,$C936,IITChem!$Q$4:$Q$1000)+SUMIF(Maths!$P$4:$P$1000,$C936,Maths!$Q$4:$Q$1000)+SUMIF(IITMaths!$P$4:$P$1000,$C936,IITMaths!$Q$4:$Q$1000)+SUMIF(Bio!$P$4:$P$1000,$C936,Bio!$Q$4:$Q$1000)+SUMIF(FourthLecture!$P$4:$P$1000,$C936,FourthLecture!$Q$4:$Q$1000)+SUMIF(OtherSubjects!$P$4:$P$1000,$C936,OtherSubjects!$Q$4:$Q$1000)</f>
        <v>0</v>
      </c>
    </row>
    <row r="937" spans="1:19">
      <c r="A937" s="239">
        <v>933</v>
      </c>
      <c r="B937" s="240" t="s">
        <v>1175</v>
      </c>
      <c r="C937" s="240"/>
      <c r="D937" s="241"/>
      <c r="E937" s="241"/>
      <c r="F937" s="241"/>
      <c r="G937" s="241"/>
      <c r="H937" s="241"/>
      <c r="I937" s="241"/>
      <c r="J937" s="260"/>
      <c r="K937" s="241"/>
      <c r="L937" s="241"/>
      <c r="M937" s="241"/>
      <c r="N937" s="258"/>
      <c r="O937" s="240"/>
      <c r="P937" s="240"/>
      <c r="Q937" s="258"/>
      <c r="R937" s="274">
        <f>SUMIF(Physics!$B$4:$B$1000,$C937,Physics!$C$4:$C$1000)+SUMIF(IITPhysics!$B$4:$B$1000,$C937,IITPhysics!$C$4:$C$1000)+SUMIF(Chem!$B$4:$B$1000,$C937,Chem!$C$4:$C$1000)+SUMIF(IITChem!$B$4:$B$1000,$C937,IITChem!$C$4:$C$1000)+SUMIF(Maths!$B$4:$B$1000,$C937,Maths!$C$4:$C$1000)+SUMIF(IITMaths!$B$4:$B$1000,$C937,IITMaths!$C$4:$C$1000)+SUMIF(Bio!$B$4:$B$1000,$C937,Bio!$C$4:$C$1000)+SUMIF(FourthLecture!$B$4:$B$1000,$C937,FourthLecture!$C$4:$C$1000)+SUMIF(OtherSubjects!$B$4:$B$1000,$C937,OtherSubjects!$C$4:$C$1000)</f>
        <v>0</v>
      </c>
      <c r="S937" s="269">
        <f>SUMIF(Physics!$P$4:$P$1000,$C937,Physics!$Q$4:$Q$1000)+SUMIF(IITPhysics!$P$4:$P$1000,$C937,IITPhysics!$Q$4:$Q$1000)+SUMIF(Chem!$P$4:$P$1000,$C937,Chem!$Q$4:$Q$1000)+SUMIF(IITChem!$P$4:$P$1000,$C937,IITChem!$Q$4:$Q$1000)+SUMIF(Maths!$P$4:$P$1000,$C937,Maths!$Q$4:$Q$1000)+SUMIF(IITMaths!$P$4:$P$1000,$C937,IITMaths!$Q$4:$Q$1000)+SUMIF(Bio!$P$4:$P$1000,$C937,Bio!$Q$4:$Q$1000)+SUMIF(FourthLecture!$P$4:$P$1000,$C937,FourthLecture!$Q$4:$Q$1000)+SUMIF(OtherSubjects!$P$4:$P$1000,$C937,OtherSubjects!$Q$4:$Q$1000)</f>
        <v>0</v>
      </c>
    </row>
    <row r="938" spans="1:19">
      <c r="A938" s="239">
        <v>934</v>
      </c>
      <c r="B938" s="240" t="s">
        <v>1176</v>
      </c>
      <c r="C938" s="240"/>
      <c r="D938" s="241"/>
      <c r="E938" s="241"/>
      <c r="F938" s="241"/>
      <c r="G938" s="241"/>
      <c r="H938" s="241"/>
      <c r="I938" s="241"/>
      <c r="J938" s="260"/>
      <c r="K938" s="241"/>
      <c r="L938" s="241"/>
      <c r="M938" s="241"/>
      <c r="N938" s="258"/>
      <c r="O938" s="240"/>
      <c r="P938" s="240"/>
      <c r="Q938" s="258"/>
      <c r="R938" s="274">
        <f>SUMIF(Physics!$B$4:$B$1000,$C938,Physics!$C$4:$C$1000)+SUMIF(IITPhysics!$B$4:$B$1000,$C938,IITPhysics!$C$4:$C$1000)+SUMIF(Chem!$B$4:$B$1000,$C938,Chem!$C$4:$C$1000)+SUMIF(IITChem!$B$4:$B$1000,$C938,IITChem!$C$4:$C$1000)+SUMIF(Maths!$B$4:$B$1000,$C938,Maths!$C$4:$C$1000)+SUMIF(IITMaths!$B$4:$B$1000,$C938,IITMaths!$C$4:$C$1000)+SUMIF(Bio!$B$4:$B$1000,$C938,Bio!$C$4:$C$1000)+SUMIF(FourthLecture!$B$4:$B$1000,$C938,FourthLecture!$C$4:$C$1000)+SUMIF(OtherSubjects!$B$4:$B$1000,$C938,OtherSubjects!$C$4:$C$1000)</f>
        <v>0</v>
      </c>
      <c r="S938" s="269">
        <f>SUMIF(Physics!$P$4:$P$1000,$C938,Physics!$Q$4:$Q$1000)+SUMIF(IITPhysics!$P$4:$P$1000,$C938,IITPhysics!$Q$4:$Q$1000)+SUMIF(Chem!$P$4:$P$1000,$C938,Chem!$Q$4:$Q$1000)+SUMIF(IITChem!$P$4:$P$1000,$C938,IITChem!$Q$4:$Q$1000)+SUMIF(Maths!$P$4:$P$1000,$C938,Maths!$Q$4:$Q$1000)+SUMIF(IITMaths!$P$4:$P$1000,$C938,IITMaths!$Q$4:$Q$1000)+SUMIF(Bio!$P$4:$P$1000,$C938,Bio!$Q$4:$Q$1000)+SUMIF(FourthLecture!$P$4:$P$1000,$C938,FourthLecture!$Q$4:$Q$1000)+SUMIF(OtherSubjects!$P$4:$P$1000,$C938,OtherSubjects!$Q$4:$Q$1000)</f>
        <v>0</v>
      </c>
    </row>
    <row r="939" spans="1:19">
      <c r="A939" s="239">
        <v>935</v>
      </c>
      <c r="B939" s="240" t="s">
        <v>1177</v>
      </c>
      <c r="C939" s="240"/>
      <c r="D939" s="241"/>
      <c r="E939" s="241"/>
      <c r="F939" s="241"/>
      <c r="G939" s="241"/>
      <c r="H939" s="241"/>
      <c r="I939" s="241"/>
      <c r="J939" s="260"/>
      <c r="K939" s="241"/>
      <c r="L939" s="241"/>
      <c r="M939" s="241"/>
      <c r="N939" s="258"/>
      <c r="O939" s="240"/>
      <c r="P939" s="240"/>
      <c r="Q939" s="258"/>
      <c r="R939" s="274">
        <f>SUMIF(Physics!$B$4:$B$1000,$C939,Physics!$C$4:$C$1000)+SUMIF(IITPhysics!$B$4:$B$1000,$C939,IITPhysics!$C$4:$C$1000)+SUMIF(Chem!$B$4:$B$1000,$C939,Chem!$C$4:$C$1000)+SUMIF(IITChem!$B$4:$B$1000,$C939,IITChem!$C$4:$C$1000)+SUMIF(Maths!$B$4:$B$1000,$C939,Maths!$C$4:$C$1000)+SUMIF(IITMaths!$B$4:$B$1000,$C939,IITMaths!$C$4:$C$1000)+SUMIF(Bio!$B$4:$B$1000,$C939,Bio!$C$4:$C$1000)+SUMIF(FourthLecture!$B$4:$B$1000,$C939,FourthLecture!$C$4:$C$1000)+SUMIF(OtherSubjects!$B$4:$B$1000,$C939,OtherSubjects!$C$4:$C$1000)</f>
        <v>0</v>
      </c>
      <c r="S939" s="269">
        <f>SUMIF(Physics!$P$4:$P$1000,$C939,Physics!$Q$4:$Q$1000)+SUMIF(IITPhysics!$P$4:$P$1000,$C939,IITPhysics!$Q$4:$Q$1000)+SUMIF(Chem!$P$4:$P$1000,$C939,Chem!$Q$4:$Q$1000)+SUMIF(IITChem!$P$4:$P$1000,$C939,IITChem!$Q$4:$Q$1000)+SUMIF(Maths!$P$4:$P$1000,$C939,Maths!$Q$4:$Q$1000)+SUMIF(IITMaths!$P$4:$P$1000,$C939,IITMaths!$Q$4:$Q$1000)+SUMIF(Bio!$P$4:$P$1000,$C939,Bio!$Q$4:$Q$1000)+SUMIF(FourthLecture!$P$4:$P$1000,$C939,FourthLecture!$Q$4:$Q$1000)+SUMIF(OtherSubjects!$P$4:$P$1000,$C939,OtherSubjects!$Q$4:$Q$1000)</f>
        <v>0</v>
      </c>
    </row>
    <row r="940" spans="1:19">
      <c r="A940" s="239">
        <v>936</v>
      </c>
      <c r="B940" s="240" t="s">
        <v>1178</v>
      </c>
      <c r="C940" s="240"/>
      <c r="D940" s="241"/>
      <c r="E940" s="241"/>
      <c r="F940" s="241"/>
      <c r="G940" s="241"/>
      <c r="H940" s="241"/>
      <c r="I940" s="241"/>
      <c r="J940" s="260"/>
      <c r="K940" s="241"/>
      <c r="L940" s="241"/>
      <c r="M940" s="241"/>
      <c r="N940" s="258"/>
      <c r="O940" s="240"/>
      <c r="P940" s="240"/>
      <c r="Q940" s="258"/>
      <c r="R940" s="274">
        <f>SUMIF(Physics!$B$4:$B$1000,$C940,Physics!$C$4:$C$1000)+SUMIF(IITPhysics!$B$4:$B$1000,$C940,IITPhysics!$C$4:$C$1000)+SUMIF(Chem!$B$4:$B$1000,$C940,Chem!$C$4:$C$1000)+SUMIF(IITChem!$B$4:$B$1000,$C940,IITChem!$C$4:$C$1000)+SUMIF(Maths!$B$4:$B$1000,$C940,Maths!$C$4:$C$1000)+SUMIF(IITMaths!$B$4:$B$1000,$C940,IITMaths!$C$4:$C$1000)+SUMIF(Bio!$B$4:$B$1000,$C940,Bio!$C$4:$C$1000)+SUMIF(FourthLecture!$B$4:$B$1000,$C940,FourthLecture!$C$4:$C$1000)+SUMIF(OtherSubjects!$B$4:$B$1000,$C940,OtherSubjects!$C$4:$C$1000)</f>
        <v>0</v>
      </c>
      <c r="S940" s="269">
        <f>SUMIF(Physics!$P$4:$P$1000,$C940,Physics!$Q$4:$Q$1000)+SUMIF(IITPhysics!$P$4:$P$1000,$C940,IITPhysics!$Q$4:$Q$1000)+SUMIF(Chem!$P$4:$P$1000,$C940,Chem!$Q$4:$Q$1000)+SUMIF(IITChem!$P$4:$P$1000,$C940,IITChem!$Q$4:$Q$1000)+SUMIF(Maths!$P$4:$P$1000,$C940,Maths!$Q$4:$Q$1000)+SUMIF(IITMaths!$P$4:$P$1000,$C940,IITMaths!$Q$4:$Q$1000)+SUMIF(Bio!$P$4:$P$1000,$C940,Bio!$Q$4:$Q$1000)+SUMIF(FourthLecture!$P$4:$P$1000,$C940,FourthLecture!$Q$4:$Q$1000)+SUMIF(OtherSubjects!$P$4:$P$1000,$C940,OtherSubjects!$Q$4:$Q$1000)</f>
        <v>0</v>
      </c>
    </row>
    <row r="941" spans="1:19">
      <c r="A941" s="239">
        <v>937</v>
      </c>
      <c r="B941" s="240" t="s">
        <v>1179</v>
      </c>
      <c r="C941" s="240"/>
      <c r="D941" s="241"/>
      <c r="E941" s="241"/>
      <c r="F941" s="241"/>
      <c r="G941" s="241"/>
      <c r="H941" s="241"/>
      <c r="I941" s="241"/>
      <c r="J941" s="260"/>
      <c r="K941" s="241"/>
      <c r="L941" s="241"/>
      <c r="M941" s="241"/>
      <c r="N941" s="258"/>
      <c r="O941" s="240"/>
      <c r="P941" s="240"/>
      <c r="Q941" s="258"/>
      <c r="R941" s="274">
        <f>SUMIF(Physics!$B$4:$B$1000,$C941,Physics!$C$4:$C$1000)+SUMIF(IITPhysics!$B$4:$B$1000,$C941,IITPhysics!$C$4:$C$1000)+SUMIF(Chem!$B$4:$B$1000,$C941,Chem!$C$4:$C$1000)+SUMIF(IITChem!$B$4:$B$1000,$C941,IITChem!$C$4:$C$1000)+SUMIF(Maths!$B$4:$B$1000,$C941,Maths!$C$4:$C$1000)+SUMIF(IITMaths!$B$4:$B$1000,$C941,IITMaths!$C$4:$C$1000)+SUMIF(Bio!$B$4:$B$1000,$C941,Bio!$C$4:$C$1000)+SUMIF(FourthLecture!$B$4:$B$1000,$C941,FourthLecture!$C$4:$C$1000)+SUMIF(OtherSubjects!$B$4:$B$1000,$C941,OtherSubjects!$C$4:$C$1000)</f>
        <v>0</v>
      </c>
      <c r="S941" s="269">
        <f>SUMIF(Physics!$P$4:$P$1000,$C941,Physics!$Q$4:$Q$1000)+SUMIF(IITPhysics!$P$4:$P$1000,$C941,IITPhysics!$Q$4:$Q$1000)+SUMIF(Chem!$P$4:$P$1000,$C941,Chem!$Q$4:$Q$1000)+SUMIF(IITChem!$P$4:$P$1000,$C941,IITChem!$Q$4:$Q$1000)+SUMIF(Maths!$P$4:$P$1000,$C941,Maths!$Q$4:$Q$1000)+SUMIF(IITMaths!$P$4:$P$1000,$C941,IITMaths!$Q$4:$Q$1000)+SUMIF(Bio!$P$4:$P$1000,$C941,Bio!$Q$4:$Q$1000)+SUMIF(FourthLecture!$P$4:$P$1000,$C941,FourthLecture!$Q$4:$Q$1000)+SUMIF(OtherSubjects!$P$4:$P$1000,$C941,OtherSubjects!$Q$4:$Q$1000)</f>
        <v>0</v>
      </c>
    </row>
    <row r="942" spans="1:19">
      <c r="A942" s="239">
        <v>938</v>
      </c>
      <c r="B942" s="240" t="s">
        <v>1180</v>
      </c>
      <c r="C942" s="240"/>
      <c r="D942" s="241"/>
      <c r="E942" s="241"/>
      <c r="F942" s="241"/>
      <c r="G942" s="241"/>
      <c r="H942" s="241"/>
      <c r="I942" s="241"/>
      <c r="J942" s="260"/>
      <c r="K942" s="241"/>
      <c r="L942" s="241"/>
      <c r="M942" s="241"/>
      <c r="N942" s="258"/>
      <c r="O942" s="240"/>
      <c r="P942" s="240"/>
      <c r="Q942" s="258"/>
      <c r="R942" s="274">
        <f>SUMIF(Physics!$B$4:$B$1000,$C942,Physics!$C$4:$C$1000)+SUMIF(IITPhysics!$B$4:$B$1000,$C942,IITPhysics!$C$4:$C$1000)+SUMIF(Chem!$B$4:$B$1000,$C942,Chem!$C$4:$C$1000)+SUMIF(IITChem!$B$4:$B$1000,$C942,IITChem!$C$4:$C$1000)+SUMIF(Maths!$B$4:$B$1000,$C942,Maths!$C$4:$C$1000)+SUMIF(IITMaths!$B$4:$B$1000,$C942,IITMaths!$C$4:$C$1000)+SUMIF(Bio!$B$4:$B$1000,$C942,Bio!$C$4:$C$1000)+SUMIF(FourthLecture!$B$4:$B$1000,$C942,FourthLecture!$C$4:$C$1000)+SUMIF(OtherSubjects!$B$4:$B$1000,$C942,OtherSubjects!$C$4:$C$1000)</f>
        <v>0</v>
      </c>
      <c r="S942" s="269">
        <f>SUMIF(Physics!$P$4:$P$1000,$C942,Physics!$Q$4:$Q$1000)+SUMIF(IITPhysics!$P$4:$P$1000,$C942,IITPhysics!$Q$4:$Q$1000)+SUMIF(Chem!$P$4:$P$1000,$C942,Chem!$Q$4:$Q$1000)+SUMIF(IITChem!$P$4:$P$1000,$C942,IITChem!$Q$4:$Q$1000)+SUMIF(Maths!$P$4:$P$1000,$C942,Maths!$Q$4:$Q$1000)+SUMIF(IITMaths!$P$4:$P$1000,$C942,IITMaths!$Q$4:$Q$1000)+SUMIF(Bio!$P$4:$P$1000,$C942,Bio!$Q$4:$Q$1000)+SUMIF(FourthLecture!$P$4:$P$1000,$C942,FourthLecture!$Q$4:$Q$1000)+SUMIF(OtherSubjects!$P$4:$P$1000,$C942,OtherSubjects!$Q$4:$Q$1000)</f>
        <v>0</v>
      </c>
    </row>
    <row r="943" spans="1:19">
      <c r="A943" s="239">
        <v>939</v>
      </c>
      <c r="B943" s="240" t="s">
        <v>1181</v>
      </c>
      <c r="C943" s="240"/>
      <c r="D943" s="241"/>
      <c r="E943" s="241"/>
      <c r="F943" s="241"/>
      <c r="G943" s="241"/>
      <c r="H943" s="241"/>
      <c r="I943" s="241"/>
      <c r="J943" s="260"/>
      <c r="K943" s="241"/>
      <c r="L943" s="241"/>
      <c r="M943" s="241"/>
      <c r="N943" s="258"/>
      <c r="O943" s="240"/>
      <c r="P943" s="240"/>
      <c r="Q943" s="258"/>
      <c r="R943" s="274">
        <f>SUMIF(Physics!$B$4:$B$1000,$C943,Physics!$C$4:$C$1000)+SUMIF(IITPhysics!$B$4:$B$1000,$C943,IITPhysics!$C$4:$C$1000)+SUMIF(Chem!$B$4:$B$1000,$C943,Chem!$C$4:$C$1000)+SUMIF(IITChem!$B$4:$B$1000,$C943,IITChem!$C$4:$C$1000)+SUMIF(Maths!$B$4:$B$1000,$C943,Maths!$C$4:$C$1000)+SUMIF(IITMaths!$B$4:$B$1000,$C943,IITMaths!$C$4:$C$1000)+SUMIF(Bio!$B$4:$B$1000,$C943,Bio!$C$4:$C$1000)+SUMIF(FourthLecture!$B$4:$B$1000,$C943,FourthLecture!$C$4:$C$1000)+SUMIF(OtherSubjects!$B$4:$B$1000,$C943,OtherSubjects!$C$4:$C$1000)</f>
        <v>0</v>
      </c>
      <c r="S943" s="269">
        <f>SUMIF(Physics!$P$4:$P$1000,$C943,Physics!$Q$4:$Q$1000)+SUMIF(IITPhysics!$P$4:$P$1000,$C943,IITPhysics!$Q$4:$Q$1000)+SUMIF(Chem!$P$4:$P$1000,$C943,Chem!$Q$4:$Q$1000)+SUMIF(IITChem!$P$4:$P$1000,$C943,IITChem!$Q$4:$Q$1000)+SUMIF(Maths!$P$4:$P$1000,$C943,Maths!$Q$4:$Q$1000)+SUMIF(IITMaths!$P$4:$P$1000,$C943,IITMaths!$Q$4:$Q$1000)+SUMIF(Bio!$P$4:$P$1000,$C943,Bio!$Q$4:$Q$1000)+SUMIF(FourthLecture!$P$4:$P$1000,$C943,FourthLecture!$Q$4:$Q$1000)+SUMIF(OtherSubjects!$P$4:$P$1000,$C943,OtherSubjects!$Q$4:$Q$1000)</f>
        <v>0</v>
      </c>
    </row>
    <row r="944" spans="1:19">
      <c r="A944" s="239">
        <v>940</v>
      </c>
      <c r="B944" s="240" t="s">
        <v>1182</v>
      </c>
      <c r="C944" s="240"/>
      <c r="D944" s="241"/>
      <c r="E944" s="241"/>
      <c r="F944" s="241"/>
      <c r="G944" s="241"/>
      <c r="H944" s="241"/>
      <c r="I944" s="241"/>
      <c r="J944" s="260"/>
      <c r="K944" s="241"/>
      <c r="L944" s="241"/>
      <c r="M944" s="241"/>
      <c r="N944" s="258"/>
      <c r="O944" s="240"/>
      <c r="P944" s="240"/>
      <c r="Q944" s="258"/>
      <c r="R944" s="274">
        <f>SUMIF(Physics!$B$4:$B$1000,$C944,Physics!$C$4:$C$1000)+SUMIF(IITPhysics!$B$4:$B$1000,$C944,IITPhysics!$C$4:$C$1000)+SUMIF(Chem!$B$4:$B$1000,$C944,Chem!$C$4:$C$1000)+SUMIF(IITChem!$B$4:$B$1000,$C944,IITChem!$C$4:$C$1000)+SUMIF(Maths!$B$4:$B$1000,$C944,Maths!$C$4:$C$1000)+SUMIF(IITMaths!$B$4:$B$1000,$C944,IITMaths!$C$4:$C$1000)+SUMIF(Bio!$B$4:$B$1000,$C944,Bio!$C$4:$C$1000)+SUMIF(FourthLecture!$B$4:$B$1000,$C944,FourthLecture!$C$4:$C$1000)+SUMIF(OtherSubjects!$B$4:$B$1000,$C944,OtherSubjects!$C$4:$C$1000)</f>
        <v>0</v>
      </c>
      <c r="S944" s="269">
        <f>SUMIF(Physics!$P$4:$P$1000,$C944,Physics!$Q$4:$Q$1000)+SUMIF(IITPhysics!$P$4:$P$1000,$C944,IITPhysics!$Q$4:$Q$1000)+SUMIF(Chem!$P$4:$P$1000,$C944,Chem!$Q$4:$Q$1000)+SUMIF(IITChem!$P$4:$P$1000,$C944,IITChem!$Q$4:$Q$1000)+SUMIF(Maths!$P$4:$P$1000,$C944,Maths!$Q$4:$Q$1000)+SUMIF(IITMaths!$P$4:$P$1000,$C944,IITMaths!$Q$4:$Q$1000)+SUMIF(Bio!$P$4:$P$1000,$C944,Bio!$Q$4:$Q$1000)+SUMIF(FourthLecture!$P$4:$P$1000,$C944,FourthLecture!$Q$4:$Q$1000)+SUMIF(OtherSubjects!$P$4:$P$1000,$C944,OtherSubjects!$Q$4:$Q$1000)</f>
        <v>0</v>
      </c>
    </row>
    <row r="945" spans="1:19">
      <c r="A945" s="239">
        <v>941</v>
      </c>
      <c r="B945" s="240" t="s">
        <v>1183</v>
      </c>
      <c r="C945" s="240"/>
      <c r="D945" s="241"/>
      <c r="E945" s="241"/>
      <c r="F945" s="241"/>
      <c r="G945" s="241"/>
      <c r="H945" s="241"/>
      <c r="I945" s="241"/>
      <c r="J945" s="260"/>
      <c r="K945" s="241"/>
      <c r="L945" s="241"/>
      <c r="M945" s="241"/>
      <c r="N945" s="258"/>
      <c r="O945" s="240"/>
      <c r="P945" s="240"/>
      <c r="Q945" s="258"/>
      <c r="R945" s="274">
        <f>SUMIF(Physics!$B$4:$B$1000,$C945,Physics!$C$4:$C$1000)+SUMIF(IITPhysics!$B$4:$B$1000,$C945,IITPhysics!$C$4:$C$1000)+SUMIF(Chem!$B$4:$B$1000,$C945,Chem!$C$4:$C$1000)+SUMIF(IITChem!$B$4:$B$1000,$C945,IITChem!$C$4:$C$1000)+SUMIF(Maths!$B$4:$B$1000,$C945,Maths!$C$4:$C$1000)+SUMIF(IITMaths!$B$4:$B$1000,$C945,IITMaths!$C$4:$C$1000)+SUMIF(Bio!$B$4:$B$1000,$C945,Bio!$C$4:$C$1000)+SUMIF(FourthLecture!$B$4:$B$1000,$C945,FourthLecture!$C$4:$C$1000)+SUMIF(OtherSubjects!$B$4:$B$1000,$C945,OtherSubjects!$C$4:$C$1000)</f>
        <v>0</v>
      </c>
      <c r="S945" s="269">
        <f>SUMIF(Physics!$P$4:$P$1000,$C945,Physics!$Q$4:$Q$1000)+SUMIF(IITPhysics!$P$4:$P$1000,$C945,IITPhysics!$Q$4:$Q$1000)+SUMIF(Chem!$P$4:$P$1000,$C945,Chem!$Q$4:$Q$1000)+SUMIF(IITChem!$P$4:$P$1000,$C945,IITChem!$Q$4:$Q$1000)+SUMIF(Maths!$P$4:$P$1000,$C945,Maths!$Q$4:$Q$1000)+SUMIF(IITMaths!$P$4:$P$1000,$C945,IITMaths!$Q$4:$Q$1000)+SUMIF(Bio!$P$4:$P$1000,$C945,Bio!$Q$4:$Q$1000)+SUMIF(FourthLecture!$P$4:$P$1000,$C945,FourthLecture!$Q$4:$Q$1000)+SUMIF(OtherSubjects!$P$4:$P$1000,$C945,OtherSubjects!$Q$4:$Q$1000)</f>
        <v>0</v>
      </c>
    </row>
    <row r="946" spans="1:19">
      <c r="A946" s="239">
        <v>942</v>
      </c>
      <c r="B946" s="240" t="s">
        <v>1184</v>
      </c>
      <c r="C946" s="240"/>
      <c r="D946" s="241"/>
      <c r="E946" s="241"/>
      <c r="F946" s="241"/>
      <c r="G946" s="241"/>
      <c r="H946" s="241"/>
      <c r="I946" s="241"/>
      <c r="J946" s="260"/>
      <c r="K946" s="241"/>
      <c r="L946" s="241"/>
      <c r="M946" s="241"/>
      <c r="N946" s="258"/>
      <c r="O946" s="240"/>
      <c r="P946" s="240"/>
      <c r="Q946" s="258"/>
      <c r="R946" s="274">
        <f>SUMIF(Physics!$B$4:$B$1000,$C946,Physics!$C$4:$C$1000)+SUMIF(IITPhysics!$B$4:$B$1000,$C946,IITPhysics!$C$4:$C$1000)+SUMIF(Chem!$B$4:$B$1000,$C946,Chem!$C$4:$C$1000)+SUMIF(IITChem!$B$4:$B$1000,$C946,IITChem!$C$4:$C$1000)+SUMIF(Maths!$B$4:$B$1000,$C946,Maths!$C$4:$C$1000)+SUMIF(IITMaths!$B$4:$B$1000,$C946,IITMaths!$C$4:$C$1000)+SUMIF(Bio!$B$4:$B$1000,$C946,Bio!$C$4:$C$1000)+SUMIF(FourthLecture!$B$4:$B$1000,$C946,FourthLecture!$C$4:$C$1000)+SUMIF(OtherSubjects!$B$4:$B$1000,$C946,OtherSubjects!$C$4:$C$1000)</f>
        <v>0</v>
      </c>
      <c r="S946" s="269">
        <f>SUMIF(Physics!$P$4:$P$1000,$C946,Physics!$Q$4:$Q$1000)+SUMIF(IITPhysics!$P$4:$P$1000,$C946,IITPhysics!$Q$4:$Q$1000)+SUMIF(Chem!$P$4:$P$1000,$C946,Chem!$Q$4:$Q$1000)+SUMIF(IITChem!$P$4:$P$1000,$C946,IITChem!$Q$4:$Q$1000)+SUMIF(Maths!$P$4:$P$1000,$C946,Maths!$Q$4:$Q$1000)+SUMIF(IITMaths!$P$4:$P$1000,$C946,IITMaths!$Q$4:$Q$1000)+SUMIF(Bio!$P$4:$P$1000,$C946,Bio!$Q$4:$Q$1000)+SUMIF(FourthLecture!$P$4:$P$1000,$C946,FourthLecture!$Q$4:$Q$1000)+SUMIF(OtherSubjects!$P$4:$P$1000,$C946,OtherSubjects!$Q$4:$Q$1000)</f>
        <v>0</v>
      </c>
    </row>
    <row r="947" spans="1:19">
      <c r="A947" s="239">
        <v>943</v>
      </c>
      <c r="B947" s="240" t="s">
        <v>1185</v>
      </c>
      <c r="C947" s="240"/>
      <c r="D947" s="241"/>
      <c r="E947" s="241"/>
      <c r="F947" s="241"/>
      <c r="G947" s="241"/>
      <c r="H947" s="241"/>
      <c r="I947" s="241"/>
      <c r="J947" s="260"/>
      <c r="K947" s="241"/>
      <c r="L947" s="241"/>
      <c r="M947" s="241"/>
      <c r="N947" s="258"/>
      <c r="O947" s="240"/>
      <c r="P947" s="240"/>
      <c r="Q947" s="258"/>
      <c r="R947" s="274">
        <f>SUMIF(Physics!$B$4:$B$1000,$C947,Physics!$C$4:$C$1000)+SUMIF(IITPhysics!$B$4:$B$1000,$C947,IITPhysics!$C$4:$C$1000)+SUMIF(Chem!$B$4:$B$1000,$C947,Chem!$C$4:$C$1000)+SUMIF(IITChem!$B$4:$B$1000,$C947,IITChem!$C$4:$C$1000)+SUMIF(Maths!$B$4:$B$1000,$C947,Maths!$C$4:$C$1000)+SUMIF(IITMaths!$B$4:$B$1000,$C947,IITMaths!$C$4:$C$1000)+SUMIF(Bio!$B$4:$B$1000,$C947,Bio!$C$4:$C$1000)+SUMIF(FourthLecture!$B$4:$B$1000,$C947,FourthLecture!$C$4:$C$1000)+SUMIF(OtherSubjects!$B$4:$B$1000,$C947,OtherSubjects!$C$4:$C$1000)</f>
        <v>0</v>
      </c>
      <c r="S947" s="269">
        <f>SUMIF(Physics!$P$4:$P$1000,$C947,Physics!$Q$4:$Q$1000)+SUMIF(IITPhysics!$P$4:$P$1000,$C947,IITPhysics!$Q$4:$Q$1000)+SUMIF(Chem!$P$4:$P$1000,$C947,Chem!$Q$4:$Q$1000)+SUMIF(IITChem!$P$4:$P$1000,$C947,IITChem!$Q$4:$Q$1000)+SUMIF(Maths!$P$4:$P$1000,$C947,Maths!$Q$4:$Q$1000)+SUMIF(IITMaths!$P$4:$P$1000,$C947,IITMaths!$Q$4:$Q$1000)+SUMIF(Bio!$P$4:$P$1000,$C947,Bio!$Q$4:$Q$1000)+SUMIF(FourthLecture!$P$4:$P$1000,$C947,FourthLecture!$Q$4:$Q$1000)+SUMIF(OtherSubjects!$P$4:$P$1000,$C947,OtherSubjects!$Q$4:$Q$1000)</f>
        <v>0</v>
      </c>
    </row>
    <row r="948" spans="1:19">
      <c r="A948" s="239">
        <v>944</v>
      </c>
      <c r="B948" s="240" t="s">
        <v>1186</v>
      </c>
      <c r="C948" s="240"/>
      <c r="D948" s="241"/>
      <c r="E948" s="241"/>
      <c r="F948" s="241"/>
      <c r="G948" s="241"/>
      <c r="H948" s="241"/>
      <c r="I948" s="241"/>
      <c r="J948" s="260"/>
      <c r="K948" s="241"/>
      <c r="L948" s="241"/>
      <c r="M948" s="241"/>
      <c r="N948" s="258"/>
      <c r="O948" s="240"/>
      <c r="P948" s="240"/>
      <c r="Q948" s="258"/>
      <c r="R948" s="274">
        <f>SUMIF(Physics!$B$4:$B$1000,$C948,Physics!$C$4:$C$1000)+SUMIF(IITPhysics!$B$4:$B$1000,$C948,IITPhysics!$C$4:$C$1000)+SUMIF(Chem!$B$4:$B$1000,$C948,Chem!$C$4:$C$1000)+SUMIF(IITChem!$B$4:$B$1000,$C948,IITChem!$C$4:$C$1000)+SUMIF(Maths!$B$4:$B$1000,$C948,Maths!$C$4:$C$1000)+SUMIF(IITMaths!$B$4:$B$1000,$C948,IITMaths!$C$4:$C$1000)+SUMIF(Bio!$B$4:$B$1000,$C948,Bio!$C$4:$C$1000)+SUMIF(FourthLecture!$B$4:$B$1000,$C948,FourthLecture!$C$4:$C$1000)+SUMIF(OtherSubjects!$B$4:$B$1000,$C948,OtherSubjects!$C$4:$C$1000)</f>
        <v>0</v>
      </c>
      <c r="S948" s="269">
        <f>SUMIF(Physics!$P$4:$P$1000,$C948,Physics!$Q$4:$Q$1000)+SUMIF(IITPhysics!$P$4:$P$1000,$C948,IITPhysics!$Q$4:$Q$1000)+SUMIF(Chem!$P$4:$P$1000,$C948,Chem!$Q$4:$Q$1000)+SUMIF(IITChem!$P$4:$P$1000,$C948,IITChem!$Q$4:$Q$1000)+SUMIF(Maths!$P$4:$P$1000,$C948,Maths!$Q$4:$Q$1000)+SUMIF(IITMaths!$P$4:$P$1000,$C948,IITMaths!$Q$4:$Q$1000)+SUMIF(Bio!$P$4:$P$1000,$C948,Bio!$Q$4:$Q$1000)+SUMIF(FourthLecture!$P$4:$P$1000,$C948,FourthLecture!$Q$4:$Q$1000)+SUMIF(OtherSubjects!$P$4:$P$1000,$C948,OtherSubjects!$Q$4:$Q$1000)</f>
        <v>0</v>
      </c>
    </row>
    <row r="949" spans="1:19">
      <c r="A949" s="239">
        <v>945</v>
      </c>
      <c r="B949" s="240" t="s">
        <v>1187</v>
      </c>
      <c r="C949" s="240"/>
      <c r="D949" s="241"/>
      <c r="E949" s="241"/>
      <c r="F949" s="241"/>
      <c r="G949" s="241"/>
      <c r="H949" s="241"/>
      <c r="I949" s="241"/>
      <c r="J949" s="260"/>
      <c r="K949" s="241"/>
      <c r="L949" s="241"/>
      <c r="M949" s="241"/>
      <c r="N949" s="258"/>
      <c r="O949" s="240"/>
      <c r="P949" s="240"/>
      <c r="Q949" s="258"/>
      <c r="R949" s="274">
        <f>SUMIF(Physics!$B$4:$B$1000,$C949,Physics!$C$4:$C$1000)+SUMIF(IITPhysics!$B$4:$B$1000,$C949,IITPhysics!$C$4:$C$1000)+SUMIF(Chem!$B$4:$B$1000,$C949,Chem!$C$4:$C$1000)+SUMIF(IITChem!$B$4:$B$1000,$C949,IITChem!$C$4:$C$1000)+SUMIF(Maths!$B$4:$B$1000,$C949,Maths!$C$4:$C$1000)+SUMIF(IITMaths!$B$4:$B$1000,$C949,IITMaths!$C$4:$C$1000)+SUMIF(Bio!$B$4:$B$1000,$C949,Bio!$C$4:$C$1000)+SUMIF(FourthLecture!$B$4:$B$1000,$C949,FourthLecture!$C$4:$C$1000)+SUMIF(OtherSubjects!$B$4:$B$1000,$C949,OtherSubjects!$C$4:$C$1000)</f>
        <v>0</v>
      </c>
      <c r="S949" s="269">
        <f>SUMIF(Physics!$P$4:$P$1000,$C949,Physics!$Q$4:$Q$1000)+SUMIF(IITPhysics!$P$4:$P$1000,$C949,IITPhysics!$Q$4:$Q$1000)+SUMIF(Chem!$P$4:$P$1000,$C949,Chem!$Q$4:$Q$1000)+SUMIF(IITChem!$P$4:$P$1000,$C949,IITChem!$Q$4:$Q$1000)+SUMIF(Maths!$P$4:$P$1000,$C949,Maths!$Q$4:$Q$1000)+SUMIF(IITMaths!$P$4:$P$1000,$C949,IITMaths!$Q$4:$Q$1000)+SUMIF(Bio!$P$4:$P$1000,$C949,Bio!$Q$4:$Q$1000)+SUMIF(FourthLecture!$P$4:$P$1000,$C949,FourthLecture!$Q$4:$Q$1000)+SUMIF(OtherSubjects!$P$4:$P$1000,$C949,OtherSubjects!$Q$4:$Q$1000)</f>
        <v>0</v>
      </c>
    </row>
    <row r="950" spans="1:19">
      <c r="A950" s="239">
        <v>946</v>
      </c>
      <c r="B950" s="240" t="s">
        <v>1188</v>
      </c>
      <c r="C950" s="240"/>
      <c r="D950" s="241"/>
      <c r="E950" s="241"/>
      <c r="F950" s="241"/>
      <c r="G950" s="241"/>
      <c r="H950" s="241"/>
      <c r="I950" s="241"/>
      <c r="J950" s="260"/>
      <c r="K950" s="241"/>
      <c r="L950" s="241"/>
      <c r="M950" s="241"/>
      <c r="N950" s="258"/>
      <c r="O950" s="240"/>
      <c r="P950" s="240"/>
      <c r="Q950" s="258"/>
      <c r="R950" s="274">
        <f>SUMIF(Physics!$B$4:$B$1000,$C950,Physics!$C$4:$C$1000)+SUMIF(IITPhysics!$B$4:$B$1000,$C950,IITPhysics!$C$4:$C$1000)+SUMIF(Chem!$B$4:$B$1000,$C950,Chem!$C$4:$C$1000)+SUMIF(IITChem!$B$4:$B$1000,$C950,IITChem!$C$4:$C$1000)+SUMIF(Maths!$B$4:$B$1000,$C950,Maths!$C$4:$C$1000)+SUMIF(IITMaths!$B$4:$B$1000,$C950,IITMaths!$C$4:$C$1000)+SUMIF(Bio!$B$4:$B$1000,$C950,Bio!$C$4:$C$1000)+SUMIF(FourthLecture!$B$4:$B$1000,$C950,FourthLecture!$C$4:$C$1000)+SUMIF(OtherSubjects!$B$4:$B$1000,$C950,OtherSubjects!$C$4:$C$1000)</f>
        <v>0</v>
      </c>
      <c r="S950" s="269">
        <f>SUMIF(Physics!$P$4:$P$1000,$C950,Physics!$Q$4:$Q$1000)+SUMIF(IITPhysics!$P$4:$P$1000,$C950,IITPhysics!$Q$4:$Q$1000)+SUMIF(Chem!$P$4:$P$1000,$C950,Chem!$Q$4:$Q$1000)+SUMIF(IITChem!$P$4:$P$1000,$C950,IITChem!$Q$4:$Q$1000)+SUMIF(Maths!$P$4:$P$1000,$C950,Maths!$Q$4:$Q$1000)+SUMIF(IITMaths!$P$4:$P$1000,$C950,IITMaths!$Q$4:$Q$1000)+SUMIF(Bio!$P$4:$P$1000,$C950,Bio!$Q$4:$Q$1000)+SUMIF(FourthLecture!$P$4:$P$1000,$C950,FourthLecture!$Q$4:$Q$1000)+SUMIF(OtherSubjects!$P$4:$P$1000,$C950,OtherSubjects!$Q$4:$Q$1000)</f>
        <v>0</v>
      </c>
    </row>
    <row r="951" spans="1:19">
      <c r="A951" s="239">
        <v>947</v>
      </c>
      <c r="B951" s="240" t="s">
        <v>1189</v>
      </c>
      <c r="C951" s="240"/>
      <c r="D951" s="241"/>
      <c r="E951" s="241"/>
      <c r="F951" s="241"/>
      <c r="G951" s="241"/>
      <c r="H951" s="241"/>
      <c r="I951" s="241"/>
      <c r="J951" s="260"/>
      <c r="K951" s="241"/>
      <c r="L951" s="241"/>
      <c r="M951" s="241"/>
      <c r="N951" s="258"/>
      <c r="O951" s="240"/>
      <c r="P951" s="240"/>
      <c r="Q951" s="258"/>
      <c r="R951" s="274">
        <f>SUMIF(Physics!$B$4:$B$1000,$C951,Physics!$C$4:$C$1000)+SUMIF(IITPhysics!$B$4:$B$1000,$C951,IITPhysics!$C$4:$C$1000)+SUMIF(Chem!$B$4:$B$1000,$C951,Chem!$C$4:$C$1000)+SUMIF(IITChem!$B$4:$B$1000,$C951,IITChem!$C$4:$C$1000)+SUMIF(Maths!$B$4:$B$1000,$C951,Maths!$C$4:$C$1000)+SUMIF(IITMaths!$B$4:$B$1000,$C951,IITMaths!$C$4:$C$1000)+SUMIF(Bio!$B$4:$B$1000,$C951,Bio!$C$4:$C$1000)+SUMIF(FourthLecture!$B$4:$B$1000,$C951,FourthLecture!$C$4:$C$1000)+SUMIF(OtherSubjects!$B$4:$B$1000,$C951,OtherSubjects!$C$4:$C$1000)</f>
        <v>0</v>
      </c>
      <c r="S951" s="269">
        <f>SUMIF(Physics!$P$4:$P$1000,$C951,Physics!$Q$4:$Q$1000)+SUMIF(IITPhysics!$P$4:$P$1000,$C951,IITPhysics!$Q$4:$Q$1000)+SUMIF(Chem!$P$4:$P$1000,$C951,Chem!$Q$4:$Q$1000)+SUMIF(IITChem!$P$4:$P$1000,$C951,IITChem!$Q$4:$Q$1000)+SUMIF(Maths!$P$4:$P$1000,$C951,Maths!$Q$4:$Q$1000)+SUMIF(IITMaths!$P$4:$P$1000,$C951,IITMaths!$Q$4:$Q$1000)+SUMIF(Bio!$P$4:$P$1000,$C951,Bio!$Q$4:$Q$1000)+SUMIF(FourthLecture!$P$4:$P$1000,$C951,FourthLecture!$Q$4:$Q$1000)+SUMIF(OtherSubjects!$P$4:$P$1000,$C951,OtherSubjects!$Q$4:$Q$1000)</f>
        <v>0</v>
      </c>
    </row>
    <row r="952" spans="1:19">
      <c r="A952" s="239">
        <v>948</v>
      </c>
      <c r="B952" s="240" t="s">
        <v>1190</v>
      </c>
      <c r="C952" s="240"/>
      <c r="D952" s="241"/>
      <c r="E952" s="241"/>
      <c r="F952" s="241"/>
      <c r="G952" s="241"/>
      <c r="H952" s="241"/>
      <c r="I952" s="241"/>
      <c r="J952" s="260"/>
      <c r="K952" s="241"/>
      <c r="L952" s="241"/>
      <c r="M952" s="241"/>
      <c r="N952" s="258"/>
      <c r="O952" s="240"/>
      <c r="P952" s="240"/>
      <c r="Q952" s="258"/>
      <c r="R952" s="274">
        <f>SUMIF(Physics!$B$4:$B$1000,$C952,Physics!$C$4:$C$1000)+SUMIF(IITPhysics!$B$4:$B$1000,$C952,IITPhysics!$C$4:$C$1000)+SUMIF(Chem!$B$4:$B$1000,$C952,Chem!$C$4:$C$1000)+SUMIF(IITChem!$B$4:$B$1000,$C952,IITChem!$C$4:$C$1000)+SUMIF(Maths!$B$4:$B$1000,$C952,Maths!$C$4:$C$1000)+SUMIF(IITMaths!$B$4:$B$1000,$C952,IITMaths!$C$4:$C$1000)+SUMIF(Bio!$B$4:$B$1000,$C952,Bio!$C$4:$C$1000)+SUMIF(FourthLecture!$B$4:$B$1000,$C952,FourthLecture!$C$4:$C$1000)+SUMIF(OtherSubjects!$B$4:$B$1000,$C952,OtherSubjects!$C$4:$C$1000)</f>
        <v>0</v>
      </c>
      <c r="S952" s="269">
        <f>SUMIF(Physics!$P$4:$P$1000,$C952,Physics!$Q$4:$Q$1000)+SUMIF(IITPhysics!$P$4:$P$1000,$C952,IITPhysics!$Q$4:$Q$1000)+SUMIF(Chem!$P$4:$P$1000,$C952,Chem!$Q$4:$Q$1000)+SUMIF(IITChem!$P$4:$P$1000,$C952,IITChem!$Q$4:$Q$1000)+SUMIF(Maths!$P$4:$P$1000,$C952,Maths!$Q$4:$Q$1000)+SUMIF(IITMaths!$P$4:$P$1000,$C952,IITMaths!$Q$4:$Q$1000)+SUMIF(Bio!$P$4:$P$1000,$C952,Bio!$Q$4:$Q$1000)+SUMIF(FourthLecture!$P$4:$P$1000,$C952,FourthLecture!$Q$4:$Q$1000)+SUMIF(OtherSubjects!$P$4:$P$1000,$C952,OtherSubjects!$Q$4:$Q$1000)</f>
        <v>0</v>
      </c>
    </row>
    <row r="953" spans="1:19">
      <c r="A953" s="239">
        <v>949</v>
      </c>
      <c r="B953" s="240" t="s">
        <v>1191</v>
      </c>
      <c r="C953" s="240"/>
      <c r="D953" s="241"/>
      <c r="E953" s="241"/>
      <c r="F953" s="241"/>
      <c r="G953" s="241"/>
      <c r="H953" s="241"/>
      <c r="I953" s="241"/>
      <c r="J953" s="260"/>
      <c r="K953" s="241"/>
      <c r="L953" s="241"/>
      <c r="M953" s="241"/>
      <c r="N953" s="258"/>
      <c r="O953" s="240"/>
      <c r="P953" s="240"/>
      <c r="Q953" s="258"/>
      <c r="R953" s="274">
        <f>SUMIF(Physics!$B$4:$B$1000,$C953,Physics!$C$4:$C$1000)+SUMIF(IITPhysics!$B$4:$B$1000,$C953,IITPhysics!$C$4:$C$1000)+SUMIF(Chem!$B$4:$B$1000,$C953,Chem!$C$4:$C$1000)+SUMIF(IITChem!$B$4:$B$1000,$C953,IITChem!$C$4:$C$1000)+SUMIF(Maths!$B$4:$B$1000,$C953,Maths!$C$4:$C$1000)+SUMIF(IITMaths!$B$4:$B$1000,$C953,IITMaths!$C$4:$C$1000)+SUMIF(Bio!$B$4:$B$1000,$C953,Bio!$C$4:$C$1000)+SUMIF(FourthLecture!$B$4:$B$1000,$C953,FourthLecture!$C$4:$C$1000)+SUMIF(OtherSubjects!$B$4:$B$1000,$C953,OtherSubjects!$C$4:$C$1000)</f>
        <v>0</v>
      </c>
      <c r="S953" s="269">
        <f>SUMIF(Physics!$P$4:$P$1000,$C953,Physics!$Q$4:$Q$1000)+SUMIF(IITPhysics!$P$4:$P$1000,$C953,IITPhysics!$Q$4:$Q$1000)+SUMIF(Chem!$P$4:$P$1000,$C953,Chem!$Q$4:$Q$1000)+SUMIF(IITChem!$P$4:$P$1000,$C953,IITChem!$Q$4:$Q$1000)+SUMIF(Maths!$P$4:$P$1000,$C953,Maths!$Q$4:$Q$1000)+SUMIF(IITMaths!$P$4:$P$1000,$C953,IITMaths!$Q$4:$Q$1000)+SUMIF(Bio!$P$4:$P$1000,$C953,Bio!$Q$4:$Q$1000)+SUMIF(FourthLecture!$P$4:$P$1000,$C953,FourthLecture!$Q$4:$Q$1000)+SUMIF(OtherSubjects!$P$4:$P$1000,$C953,OtherSubjects!$Q$4:$Q$1000)</f>
        <v>0</v>
      </c>
    </row>
    <row r="954" spans="1:19">
      <c r="A954" s="239">
        <v>950</v>
      </c>
      <c r="B954" s="240" t="s">
        <v>1192</v>
      </c>
      <c r="C954" s="240"/>
      <c r="D954" s="241"/>
      <c r="E954" s="241"/>
      <c r="F954" s="241"/>
      <c r="G954" s="241"/>
      <c r="H954" s="241"/>
      <c r="I954" s="241"/>
      <c r="J954" s="260"/>
      <c r="K954" s="241"/>
      <c r="L954" s="241"/>
      <c r="M954" s="241"/>
      <c r="N954" s="258"/>
      <c r="O954" s="240"/>
      <c r="P954" s="240"/>
      <c r="Q954" s="258"/>
      <c r="R954" s="274">
        <f>SUMIF(Physics!$B$4:$B$1000,$C954,Physics!$C$4:$C$1000)+SUMIF(IITPhysics!$B$4:$B$1000,$C954,IITPhysics!$C$4:$C$1000)+SUMIF(Chem!$B$4:$B$1000,$C954,Chem!$C$4:$C$1000)+SUMIF(IITChem!$B$4:$B$1000,$C954,IITChem!$C$4:$C$1000)+SUMIF(Maths!$B$4:$B$1000,$C954,Maths!$C$4:$C$1000)+SUMIF(IITMaths!$B$4:$B$1000,$C954,IITMaths!$C$4:$C$1000)+SUMIF(Bio!$B$4:$B$1000,$C954,Bio!$C$4:$C$1000)+SUMIF(FourthLecture!$B$4:$B$1000,$C954,FourthLecture!$C$4:$C$1000)+SUMIF(OtherSubjects!$B$4:$B$1000,$C954,OtherSubjects!$C$4:$C$1000)</f>
        <v>0</v>
      </c>
      <c r="S954" s="269">
        <f>SUMIF(Physics!$P$4:$P$1000,$C954,Physics!$Q$4:$Q$1000)+SUMIF(IITPhysics!$P$4:$P$1000,$C954,IITPhysics!$Q$4:$Q$1000)+SUMIF(Chem!$P$4:$P$1000,$C954,Chem!$Q$4:$Q$1000)+SUMIF(IITChem!$P$4:$P$1000,$C954,IITChem!$Q$4:$Q$1000)+SUMIF(Maths!$P$4:$P$1000,$C954,Maths!$Q$4:$Q$1000)+SUMIF(IITMaths!$P$4:$P$1000,$C954,IITMaths!$Q$4:$Q$1000)+SUMIF(Bio!$P$4:$P$1000,$C954,Bio!$Q$4:$Q$1000)+SUMIF(FourthLecture!$P$4:$P$1000,$C954,FourthLecture!$Q$4:$Q$1000)+SUMIF(OtherSubjects!$P$4:$P$1000,$C954,OtherSubjects!$Q$4:$Q$1000)</f>
        <v>0</v>
      </c>
    </row>
    <row r="955" spans="1:19">
      <c r="A955" s="239">
        <v>951</v>
      </c>
      <c r="B955" s="240" t="s">
        <v>1193</v>
      </c>
      <c r="C955" s="240"/>
      <c r="D955" s="241"/>
      <c r="E955" s="241"/>
      <c r="F955" s="241"/>
      <c r="G955" s="241"/>
      <c r="H955" s="241"/>
      <c r="I955" s="241"/>
      <c r="J955" s="260"/>
      <c r="K955" s="241"/>
      <c r="L955" s="241"/>
      <c r="M955" s="241"/>
      <c r="N955" s="258"/>
      <c r="O955" s="240"/>
      <c r="P955" s="240"/>
      <c r="Q955" s="258"/>
      <c r="R955" s="274">
        <f>SUMIF(Physics!$B$4:$B$1000,$C955,Physics!$C$4:$C$1000)+SUMIF(IITPhysics!$B$4:$B$1000,$C955,IITPhysics!$C$4:$C$1000)+SUMIF(Chem!$B$4:$B$1000,$C955,Chem!$C$4:$C$1000)+SUMIF(IITChem!$B$4:$B$1000,$C955,IITChem!$C$4:$C$1000)+SUMIF(Maths!$B$4:$B$1000,$C955,Maths!$C$4:$C$1000)+SUMIF(IITMaths!$B$4:$B$1000,$C955,IITMaths!$C$4:$C$1000)+SUMIF(Bio!$B$4:$B$1000,$C955,Bio!$C$4:$C$1000)+SUMIF(FourthLecture!$B$4:$B$1000,$C955,FourthLecture!$C$4:$C$1000)+SUMIF(OtherSubjects!$B$4:$B$1000,$C955,OtherSubjects!$C$4:$C$1000)</f>
        <v>0</v>
      </c>
      <c r="S955" s="269">
        <f>SUMIF(Physics!$P$4:$P$1000,$C955,Physics!$Q$4:$Q$1000)+SUMIF(IITPhysics!$P$4:$P$1000,$C955,IITPhysics!$Q$4:$Q$1000)+SUMIF(Chem!$P$4:$P$1000,$C955,Chem!$Q$4:$Q$1000)+SUMIF(IITChem!$P$4:$P$1000,$C955,IITChem!$Q$4:$Q$1000)+SUMIF(Maths!$P$4:$P$1000,$C955,Maths!$Q$4:$Q$1000)+SUMIF(IITMaths!$P$4:$P$1000,$C955,IITMaths!$Q$4:$Q$1000)+SUMIF(Bio!$P$4:$P$1000,$C955,Bio!$Q$4:$Q$1000)+SUMIF(FourthLecture!$P$4:$P$1000,$C955,FourthLecture!$Q$4:$Q$1000)+SUMIF(OtherSubjects!$P$4:$P$1000,$C955,OtherSubjects!$Q$4:$Q$1000)</f>
        <v>0</v>
      </c>
    </row>
    <row r="956" spans="1:19">
      <c r="A956" s="239">
        <v>952</v>
      </c>
      <c r="B956" s="240" t="s">
        <v>1194</v>
      </c>
      <c r="C956" s="240"/>
      <c r="D956" s="241"/>
      <c r="E956" s="241"/>
      <c r="F956" s="241"/>
      <c r="G956" s="241"/>
      <c r="H956" s="241"/>
      <c r="I956" s="241"/>
      <c r="J956" s="260"/>
      <c r="K956" s="241"/>
      <c r="L956" s="241"/>
      <c r="M956" s="241"/>
      <c r="N956" s="258"/>
      <c r="O956" s="240"/>
      <c r="P956" s="240"/>
      <c r="Q956" s="258"/>
      <c r="R956" s="274">
        <f>SUMIF(Physics!$B$4:$B$1000,$C956,Physics!$C$4:$C$1000)+SUMIF(IITPhysics!$B$4:$B$1000,$C956,IITPhysics!$C$4:$C$1000)+SUMIF(Chem!$B$4:$B$1000,$C956,Chem!$C$4:$C$1000)+SUMIF(IITChem!$B$4:$B$1000,$C956,IITChem!$C$4:$C$1000)+SUMIF(Maths!$B$4:$B$1000,$C956,Maths!$C$4:$C$1000)+SUMIF(IITMaths!$B$4:$B$1000,$C956,IITMaths!$C$4:$C$1000)+SUMIF(Bio!$B$4:$B$1000,$C956,Bio!$C$4:$C$1000)+SUMIF(FourthLecture!$B$4:$B$1000,$C956,FourthLecture!$C$4:$C$1000)+SUMIF(OtherSubjects!$B$4:$B$1000,$C956,OtherSubjects!$C$4:$C$1000)</f>
        <v>0</v>
      </c>
      <c r="S956" s="269">
        <f>SUMIF(Physics!$P$4:$P$1000,$C956,Physics!$Q$4:$Q$1000)+SUMIF(IITPhysics!$P$4:$P$1000,$C956,IITPhysics!$Q$4:$Q$1000)+SUMIF(Chem!$P$4:$P$1000,$C956,Chem!$Q$4:$Q$1000)+SUMIF(IITChem!$P$4:$P$1000,$C956,IITChem!$Q$4:$Q$1000)+SUMIF(Maths!$P$4:$P$1000,$C956,Maths!$Q$4:$Q$1000)+SUMIF(IITMaths!$P$4:$P$1000,$C956,IITMaths!$Q$4:$Q$1000)+SUMIF(Bio!$P$4:$P$1000,$C956,Bio!$Q$4:$Q$1000)+SUMIF(FourthLecture!$P$4:$P$1000,$C956,FourthLecture!$Q$4:$Q$1000)+SUMIF(OtherSubjects!$P$4:$P$1000,$C956,OtherSubjects!$Q$4:$Q$1000)</f>
        <v>0</v>
      </c>
    </row>
    <row r="957" spans="1:19">
      <c r="A957" s="239">
        <v>953</v>
      </c>
      <c r="B957" s="240" t="s">
        <v>1195</v>
      </c>
      <c r="C957" s="240"/>
      <c r="D957" s="241"/>
      <c r="E957" s="241"/>
      <c r="F957" s="241"/>
      <c r="G957" s="241"/>
      <c r="H957" s="241"/>
      <c r="I957" s="241"/>
      <c r="J957" s="260"/>
      <c r="K957" s="241"/>
      <c r="L957" s="241"/>
      <c r="M957" s="241"/>
      <c r="N957" s="258"/>
      <c r="O957" s="240"/>
      <c r="P957" s="240"/>
      <c r="Q957" s="258"/>
      <c r="R957" s="274">
        <f>SUMIF(Physics!$B$4:$B$1000,$C957,Physics!$C$4:$C$1000)+SUMIF(IITPhysics!$B$4:$B$1000,$C957,IITPhysics!$C$4:$C$1000)+SUMIF(Chem!$B$4:$B$1000,$C957,Chem!$C$4:$C$1000)+SUMIF(IITChem!$B$4:$B$1000,$C957,IITChem!$C$4:$C$1000)+SUMIF(Maths!$B$4:$B$1000,$C957,Maths!$C$4:$C$1000)+SUMIF(IITMaths!$B$4:$B$1000,$C957,IITMaths!$C$4:$C$1000)+SUMIF(Bio!$B$4:$B$1000,$C957,Bio!$C$4:$C$1000)+SUMIF(FourthLecture!$B$4:$B$1000,$C957,FourthLecture!$C$4:$C$1000)+SUMIF(OtherSubjects!$B$4:$B$1000,$C957,OtherSubjects!$C$4:$C$1000)</f>
        <v>0</v>
      </c>
      <c r="S957" s="269">
        <f>SUMIF(Physics!$P$4:$P$1000,$C957,Physics!$Q$4:$Q$1000)+SUMIF(IITPhysics!$P$4:$P$1000,$C957,IITPhysics!$Q$4:$Q$1000)+SUMIF(Chem!$P$4:$P$1000,$C957,Chem!$Q$4:$Q$1000)+SUMIF(IITChem!$P$4:$P$1000,$C957,IITChem!$Q$4:$Q$1000)+SUMIF(Maths!$P$4:$P$1000,$C957,Maths!$Q$4:$Q$1000)+SUMIF(IITMaths!$P$4:$P$1000,$C957,IITMaths!$Q$4:$Q$1000)+SUMIF(Bio!$P$4:$P$1000,$C957,Bio!$Q$4:$Q$1000)+SUMIF(FourthLecture!$P$4:$P$1000,$C957,FourthLecture!$Q$4:$Q$1000)+SUMIF(OtherSubjects!$P$4:$P$1000,$C957,OtherSubjects!$Q$4:$Q$1000)</f>
        <v>0</v>
      </c>
    </row>
    <row r="958" spans="1:19">
      <c r="A958" s="239">
        <v>954</v>
      </c>
      <c r="B958" s="240" t="s">
        <v>1196</v>
      </c>
      <c r="C958" s="240"/>
      <c r="D958" s="241"/>
      <c r="E958" s="241"/>
      <c r="F958" s="241"/>
      <c r="G958" s="241"/>
      <c r="H958" s="241"/>
      <c r="I958" s="241"/>
      <c r="J958" s="260"/>
      <c r="K958" s="241"/>
      <c r="L958" s="241"/>
      <c r="M958" s="241"/>
      <c r="N958" s="258"/>
      <c r="O958" s="240"/>
      <c r="P958" s="240"/>
      <c r="Q958" s="258"/>
      <c r="R958" s="274">
        <f>SUMIF(Physics!$B$4:$B$1000,$C958,Physics!$C$4:$C$1000)+SUMIF(IITPhysics!$B$4:$B$1000,$C958,IITPhysics!$C$4:$C$1000)+SUMIF(Chem!$B$4:$B$1000,$C958,Chem!$C$4:$C$1000)+SUMIF(IITChem!$B$4:$B$1000,$C958,IITChem!$C$4:$C$1000)+SUMIF(Maths!$B$4:$B$1000,$C958,Maths!$C$4:$C$1000)+SUMIF(IITMaths!$B$4:$B$1000,$C958,IITMaths!$C$4:$C$1000)+SUMIF(Bio!$B$4:$B$1000,$C958,Bio!$C$4:$C$1000)+SUMIF(FourthLecture!$B$4:$B$1000,$C958,FourthLecture!$C$4:$C$1000)+SUMIF(OtherSubjects!$B$4:$B$1000,$C958,OtherSubjects!$C$4:$C$1000)</f>
        <v>0</v>
      </c>
      <c r="S958" s="269">
        <f>SUMIF(Physics!$P$4:$P$1000,$C958,Physics!$Q$4:$Q$1000)+SUMIF(IITPhysics!$P$4:$P$1000,$C958,IITPhysics!$Q$4:$Q$1000)+SUMIF(Chem!$P$4:$P$1000,$C958,Chem!$Q$4:$Q$1000)+SUMIF(IITChem!$P$4:$P$1000,$C958,IITChem!$Q$4:$Q$1000)+SUMIF(Maths!$P$4:$P$1000,$C958,Maths!$Q$4:$Q$1000)+SUMIF(IITMaths!$P$4:$P$1000,$C958,IITMaths!$Q$4:$Q$1000)+SUMIF(Bio!$P$4:$P$1000,$C958,Bio!$Q$4:$Q$1000)+SUMIF(FourthLecture!$P$4:$P$1000,$C958,FourthLecture!$Q$4:$Q$1000)+SUMIF(OtherSubjects!$P$4:$P$1000,$C958,OtherSubjects!$Q$4:$Q$1000)</f>
        <v>0</v>
      </c>
    </row>
    <row r="959" spans="1:19">
      <c r="A959" s="239">
        <v>955</v>
      </c>
      <c r="B959" s="240" t="s">
        <v>1197</v>
      </c>
      <c r="C959" s="240"/>
      <c r="D959" s="241"/>
      <c r="E959" s="241"/>
      <c r="F959" s="241"/>
      <c r="G959" s="241"/>
      <c r="H959" s="241"/>
      <c r="I959" s="241"/>
      <c r="J959" s="260"/>
      <c r="K959" s="241"/>
      <c r="L959" s="241"/>
      <c r="M959" s="241"/>
      <c r="N959" s="258"/>
      <c r="O959" s="240"/>
      <c r="P959" s="240"/>
      <c r="Q959" s="258"/>
      <c r="R959" s="274">
        <f>SUMIF(Physics!$B$4:$B$1000,$C959,Physics!$C$4:$C$1000)+SUMIF(IITPhysics!$B$4:$B$1000,$C959,IITPhysics!$C$4:$C$1000)+SUMIF(Chem!$B$4:$B$1000,$C959,Chem!$C$4:$C$1000)+SUMIF(IITChem!$B$4:$B$1000,$C959,IITChem!$C$4:$C$1000)+SUMIF(Maths!$B$4:$B$1000,$C959,Maths!$C$4:$C$1000)+SUMIF(IITMaths!$B$4:$B$1000,$C959,IITMaths!$C$4:$C$1000)+SUMIF(Bio!$B$4:$B$1000,$C959,Bio!$C$4:$C$1000)+SUMIF(FourthLecture!$B$4:$B$1000,$C959,FourthLecture!$C$4:$C$1000)+SUMIF(OtherSubjects!$B$4:$B$1000,$C959,OtherSubjects!$C$4:$C$1000)</f>
        <v>0</v>
      </c>
      <c r="S959" s="269">
        <f>SUMIF(Physics!$P$4:$P$1000,$C959,Physics!$Q$4:$Q$1000)+SUMIF(IITPhysics!$P$4:$P$1000,$C959,IITPhysics!$Q$4:$Q$1000)+SUMIF(Chem!$P$4:$P$1000,$C959,Chem!$Q$4:$Q$1000)+SUMIF(IITChem!$P$4:$P$1000,$C959,IITChem!$Q$4:$Q$1000)+SUMIF(Maths!$P$4:$P$1000,$C959,Maths!$Q$4:$Q$1000)+SUMIF(IITMaths!$P$4:$P$1000,$C959,IITMaths!$Q$4:$Q$1000)+SUMIF(Bio!$P$4:$P$1000,$C959,Bio!$Q$4:$Q$1000)+SUMIF(FourthLecture!$P$4:$P$1000,$C959,FourthLecture!$Q$4:$Q$1000)+SUMIF(OtherSubjects!$P$4:$P$1000,$C959,OtherSubjects!$Q$4:$Q$1000)</f>
        <v>0</v>
      </c>
    </row>
    <row r="960" spans="1:19">
      <c r="A960" s="239">
        <v>956</v>
      </c>
      <c r="B960" s="240" t="s">
        <v>1198</v>
      </c>
      <c r="C960" s="240"/>
      <c r="D960" s="241"/>
      <c r="E960" s="241"/>
      <c r="F960" s="241"/>
      <c r="G960" s="241"/>
      <c r="H960" s="241"/>
      <c r="I960" s="241"/>
      <c r="J960" s="260"/>
      <c r="K960" s="241"/>
      <c r="L960" s="241"/>
      <c r="M960" s="241"/>
      <c r="N960" s="258"/>
      <c r="O960" s="240"/>
      <c r="P960" s="240"/>
      <c r="Q960" s="258"/>
      <c r="R960" s="274">
        <f>SUMIF(Physics!$B$4:$B$1000,$C960,Physics!$C$4:$C$1000)+SUMIF(IITPhysics!$B$4:$B$1000,$C960,IITPhysics!$C$4:$C$1000)+SUMIF(Chem!$B$4:$B$1000,$C960,Chem!$C$4:$C$1000)+SUMIF(IITChem!$B$4:$B$1000,$C960,IITChem!$C$4:$C$1000)+SUMIF(Maths!$B$4:$B$1000,$C960,Maths!$C$4:$C$1000)+SUMIF(IITMaths!$B$4:$B$1000,$C960,IITMaths!$C$4:$C$1000)+SUMIF(Bio!$B$4:$B$1000,$C960,Bio!$C$4:$C$1000)+SUMIF(FourthLecture!$B$4:$B$1000,$C960,FourthLecture!$C$4:$C$1000)+SUMIF(OtherSubjects!$B$4:$B$1000,$C960,OtherSubjects!$C$4:$C$1000)</f>
        <v>0</v>
      </c>
      <c r="S960" s="269">
        <f>SUMIF(Physics!$P$4:$P$1000,$C960,Physics!$Q$4:$Q$1000)+SUMIF(IITPhysics!$P$4:$P$1000,$C960,IITPhysics!$Q$4:$Q$1000)+SUMIF(Chem!$P$4:$P$1000,$C960,Chem!$Q$4:$Q$1000)+SUMIF(IITChem!$P$4:$P$1000,$C960,IITChem!$Q$4:$Q$1000)+SUMIF(Maths!$P$4:$P$1000,$C960,Maths!$Q$4:$Q$1000)+SUMIF(IITMaths!$P$4:$P$1000,$C960,IITMaths!$Q$4:$Q$1000)+SUMIF(Bio!$P$4:$P$1000,$C960,Bio!$Q$4:$Q$1000)+SUMIF(FourthLecture!$P$4:$P$1000,$C960,FourthLecture!$Q$4:$Q$1000)+SUMIF(OtherSubjects!$P$4:$P$1000,$C960,OtherSubjects!$Q$4:$Q$1000)</f>
        <v>0</v>
      </c>
    </row>
    <row r="961" spans="1:19">
      <c r="A961" s="239">
        <v>957</v>
      </c>
      <c r="B961" s="240" t="s">
        <v>1199</v>
      </c>
      <c r="C961" s="240"/>
      <c r="D961" s="241"/>
      <c r="E961" s="241"/>
      <c r="F961" s="241"/>
      <c r="G961" s="241"/>
      <c r="H961" s="241"/>
      <c r="I961" s="241"/>
      <c r="J961" s="260"/>
      <c r="K961" s="241"/>
      <c r="L961" s="241"/>
      <c r="M961" s="241"/>
      <c r="N961" s="258"/>
      <c r="O961" s="240"/>
      <c r="P961" s="240"/>
      <c r="Q961" s="258"/>
      <c r="R961" s="274">
        <f>SUMIF(Physics!$B$4:$B$1000,$C961,Physics!$C$4:$C$1000)+SUMIF(IITPhysics!$B$4:$B$1000,$C961,IITPhysics!$C$4:$C$1000)+SUMIF(Chem!$B$4:$B$1000,$C961,Chem!$C$4:$C$1000)+SUMIF(IITChem!$B$4:$B$1000,$C961,IITChem!$C$4:$C$1000)+SUMIF(Maths!$B$4:$B$1000,$C961,Maths!$C$4:$C$1000)+SUMIF(IITMaths!$B$4:$B$1000,$C961,IITMaths!$C$4:$C$1000)+SUMIF(Bio!$B$4:$B$1000,$C961,Bio!$C$4:$C$1000)+SUMIF(FourthLecture!$B$4:$B$1000,$C961,FourthLecture!$C$4:$C$1000)+SUMIF(OtherSubjects!$B$4:$B$1000,$C961,OtherSubjects!$C$4:$C$1000)</f>
        <v>0</v>
      </c>
      <c r="S961" s="269">
        <f>SUMIF(Physics!$P$4:$P$1000,$C961,Physics!$Q$4:$Q$1000)+SUMIF(IITPhysics!$P$4:$P$1000,$C961,IITPhysics!$Q$4:$Q$1000)+SUMIF(Chem!$P$4:$P$1000,$C961,Chem!$Q$4:$Q$1000)+SUMIF(IITChem!$P$4:$P$1000,$C961,IITChem!$Q$4:$Q$1000)+SUMIF(Maths!$P$4:$P$1000,$C961,Maths!$Q$4:$Q$1000)+SUMIF(IITMaths!$P$4:$P$1000,$C961,IITMaths!$Q$4:$Q$1000)+SUMIF(Bio!$P$4:$P$1000,$C961,Bio!$Q$4:$Q$1000)+SUMIF(FourthLecture!$P$4:$P$1000,$C961,FourthLecture!$Q$4:$Q$1000)+SUMIF(OtherSubjects!$P$4:$P$1000,$C961,OtherSubjects!$Q$4:$Q$1000)</f>
        <v>0</v>
      </c>
    </row>
    <row r="962" spans="1:19">
      <c r="A962" s="239">
        <v>958</v>
      </c>
      <c r="B962" s="240" t="s">
        <v>1200</v>
      </c>
      <c r="C962" s="240"/>
      <c r="D962" s="241"/>
      <c r="E962" s="241"/>
      <c r="F962" s="241"/>
      <c r="G962" s="241"/>
      <c r="H962" s="241"/>
      <c r="I962" s="241"/>
      <c r="J962" s="260"/>
      <c r="K962" s="241"/>
      <c r="L962" s="241"/>
      <c r="M962" s="241"/>
      <c r="N962" s="258"/>
      <c r="O962" s="240"/>
      <c r="P962" s="240"/>
      <c r="Q962" s="258"/>
      <c r="R962" s="274">
        <f>SUMIF(Physics!$B$4:$B$1000,$C962,Physics!$C$4:$C$1000)+SUMIF(IITPhysics!$B$4:$B$1000,$C962,IITPhysics!$C$4:$C$1000)+SUMIF(Chem!$B$4:$B$1000,$C962,Chem!$C$4:$C$1000)+SUMIF(IITChem!$B$4:$B$1000,$C962,IITChem!$C$4:$C$1000)+SUMIF(Maths!$B$4:$B$1000,$C962,Maths!$C$4:$C$1000)+SUMIF(IITMaths!$B$4:$B$1000,$C962,IITMaths!$C$4:$C$1000)+SUMIF(Bio!$B$4:$B$1000,$C962,Bio!$C$4:$C$1000)+SUMIF(FourthLecture!$B$4:$B$1000,$C962,FourthLecture!$C$4:$C$1000)+SUMIF(OtherSubjects!$B$4:$B$1000,$C962,OtherSubjects!$C$4:$C$1000)</f>
        <v>0</v>
      </c>
      <c r="S962" s="269">
        <f>SUMIF(Physics!$P$4:$P$1000,$C962,Physics!$Q$4:$Q$1000)+SUMIF(IITPhysics!$P$4:$P$1000,$C962,IITPhysics!$Q$4:$Q$1000)+SUMIF(Chem!$P$4:$P$1000,$C962,Chem!$Q$4:$Q$1000)+SUMIF(IITChem!$P$4:$P$1000,$C962,IITChem!$Q$4:$Q$1000)+SUMIF(Maths!$P$4:$P$1000,$C962,Maths!$Q$4:$Q$1000)+SUMIF(IITMaths!$P$4:$P$1000,$C962,IITMaths!$Q$4:$Q$1000)+SUMIF(Bio!$P$4:$P$1000,$C962,Bio!$Q$4:$Q$1000)+SUMIF(FourthLecture!$P$4:$P$1000,$C962,FourthLecture!$Q$4:$Q$1000)+SUMIF(OtherSubjects!$P$4:$P$1000,$C962,OtherSubjects!$Q$4:$Q$1000)</f>
        <v>0</v>
      </c>
    </row>
    <row r="963" spans="1:19">
      <c r="A963" s="239">
        <v>959</v>
      </c>
      <c r="B963" s="240" t="s">
        <v>1201</v>
      </c>
      <c r="C963" s="240"/>
      <c r="D963" s="241"/>
      <c r="E963" s="241"/>
      <c r="F963" s="241"/>
      <c r="G963" s="241"/>
      <c r="H963" s="241"/>
      <c r="I963" s="241"/>
      <c r="J963" s="260"/>
      <c r="K963" s="241"/>
      <c r="L963" s="241"/>
      <c r="M963" s="241"/>
      <c r="N963" s="258"/>
      <c r="O963" s="240"/>
      <c r="P963" s="240"/>
      <c r="Q963" s="258"/>
      <c r="R963" s="274">
        <f>SUMIF(Physics!$B$4:$B$1000,$C963,Physics!$C$4:$C$1000)+SUMIF(IITPhysics!$B$4:$B$1000,$C963,IITPhysics!$C$4:$C$1000)+SUMIF(Chem!$B$4:$B$1000,$C963,Chem!$C$4:$C$1000)+SUMIF(IITChem!$B$4:$B$1000,$C963,IITChem!$C$4:$C$1000)+SUMIF(Maths!$B$4:$B$1000,$C963,Maths!$C$4:$C$1000)+SUMIF(IITMaths!$B$4:$B$1000,$C963,IITMaths!$C$4:$C$1000)+SUMIF(Bio!$B$4:$B$1000,$C963,Bio!$C$4:$C$1000)+SUMIF(FourthLecture!$B$4:$B$1000,$C963,FourthLecture!$C$4:$C$1000)+SUMIF(OtherSubjects!$B$4:$B$1000,$C963,OtherSubjects!$C$4:$C$1000)</f>
        <v>0</v>
      </c>
      <c r="S963" s="269">
        <f>SUMIF(Physics!$P$4:$P$1000,$C963,Physics!$Q$4:$Q$1000)+SUMIF(IITPhysics!$P$4:$P$1000,$C963,IITPhysics!$Q$4:$Q$1000)+SUMIF(Chem!$P$4:$P$1000,$C963,Chem!$Q$4:$Q$1000)+SUMIF(IITChem!$P$4:$P$1000,$C963,IITChem!$Q$4:$Q$1000)+SUMIF(Maths!$P$4:$P$1000,$C963,Maths!$Q$4:$Q$1000)+SUMIF(IITMaths!$P$4:$P$1000,$C963,IITMaths!$Q$4:$Q$1000)+SUMIF(Bio!$P$4:$P$1000,$C963,Bio!$Q$4:$Q$1000)+SUMIF(FourthLecture!$P$4:$P$1000,$C963,FourthLecture!$Q$4:$Q$1000)+SUMIF(OtherSubjects!$P$4:$P$1000,$C963,OtherSubjects!$Q$4:$Q$1000)</f>
        <v>0</v>
      </c>
    </row>
    <row r="964" spans="1:19">
      <c r="A964" s="239">
        <v>960</v>
      </c>
      <c r="B964" s="240" t="s">
        <v>1202</v>
      </c>
      <c r="C964" s="240"/>
      <c r="D964" s="241"/>
      <c r="E964" s="241"/>
      <c r="F964" s="241"/>
      <c r="G964" s="241"/>
      <c r="H964" s="241"/>
      <c r="I964" s="241"/>
      <c r="J964" s="260"/>
      <c r="K964" s="241"/>
      <c r="L964" s="241"/>
      <c r="M964" s="241"/>
      <c r="N964" s="258"/>
      <c r="O964" s="240"/>
      <c r="P964" s="240"/>
      <c r="Q964" s="258"/>
      <c r="R964" s="274">
        <f>SUMIF(Physics!$B$4:$B$1000,$C964,Physics!$C$4:$C$1000)+SUMIF(IITPhysics!$B$4:$B$1000,$C964,IITPhysics!$C$4:$C$1000)+SUMIF(Chem!$B$4:$B$1000,$C964,Chem!$C$4:$C$1000)+SUMIF(IITChem!$B$4:$B$1000,$C964,IITChem!$C$4:$C$1000)+SUMIF(Maths!$B$4:$B$1000,$C964,Maths!$C$4:$C$1000)+SUMIF(IITMaths!$B$4:$B$1000,$C964,IITMaths!$C$4:$C$1000)+SUMIF(Bio!$B$4:$B$1000,$C964,Bio!$C$4:$C$1000)+SUMIF(FourthLecture!$B$4:$B$1000,$C964,FourthLecture!$C$4:$C$1000)+SUMIF(OtherSubjects!$B$4:$B$1000,$C964,OtherSubjects!$C$4:$C$1000)</f>
        <v>0</v>
      </c>
      <c r="S964" s="269">
        <f>SUMIF(Physics!$P$4:$P$1000,$C964,Physics!$Q$4:$Q$1000)+SUMIF(IITPhysics!$P$4:$P$1000,$C964,IITPhysics!$Q$4:$Q$1000)+SUMIF(Chem!$P$4:$P$1000,$C964,Chem!$Q$4:$Q$1000)+SUMIF(IITChem!$P$4:$P$1000,$C964,IITChem!$Q$4:$Q$1000)+SUMIF(Maths!$P$4:$P$1000,$C964,Maths!$Q$4:$Q$1000)+SUMIF(IITMaths!$P$4:$P$1000,$C964,IITMaths!$Q$4:$Q$1000)+SUMIF(Bio!$P$4:$P$1000,$C964,Bio!$Q$4:$Q$1000)+SUMIF(FourthLecture!$P$4:$P$1000,$C964,FourthLecture!$Q$4:$Q$1000)+SUMIF(OtherSubjects!$P$4:$P$1000,$C964,OtherSubjects!$Q$4:$Q$1000)</f>
        <v>0</v>
      </c>
    </row>
    <row r="965" spans="1:19">
      <c r="A965" s="239">
        <v>961</v>
      </c>
      <c r="B965" s="240" t="s">
        <v>1203</v>
      </c>
      <c r="C965" s="240"/>
      <c r="D965" s="241"/>
      <c r="E965" s="241"/>
      <c r="F965" s="241"/>
      <c r="G965" s="241"/>
      <c r="H965" s="241"/>
      <c r="I965" s="241"/>
      <c r="J965" s="260"/>
      <c r="K965" s="241"/>
      <c r="L965" s="241"/>
      <c r="M965" s="241"/>
      <c r="N965" s="258"/>
      <c r="O965" s="240"/>
      <c r="P965" s="240"/>
      <c r="Q965" s="258"/>
      <c r="R965" s="274">
        <f>SUMIF(Physics!$B$4:$B$1000,$C965,Physics!$C$4:$C$1000)+SUMIF(IITPhysics!$B$4:$B$1000,$C965,IITPhysics!$C$4:$C$1000)+SUMIF(Chem!$B$4:$B$1000,$C965,Chem!$C$4:$C$1000)+SUMIF(IITChem!$B$4:$B$1000,$C965,IITChem!$C$4:$C$1000)+SUMIF(Maths!$B$4:$B$1000,$C965,Maths!$C$4:$C$1000)+SUMIF(IITMaths!$B$4:$B$1000,$C965,IITMaths!$C$4:$C$1000)+SUMIF(Bio!$B$4:$B$1000,$C965,Bio!$C$4:$C$1000)+SUMIF(FourthLecture!$B$4:$B$1000,$C965,FourthLecture!$C$4:$C$1000)+SUMIF(OtherSubjects!$B$4:$B$1000,$C965,OtherSubjects!$C$4:$C$1000)</f>
        <v>0</v>
      </c>
      <c r="S965" s="269">
        <f>SUMIF(Physics!$P$4:$P$1000,$C965,Physics!$Q$4:$Q$1000)+SUMIF(IITPhysics!$P$4:$P$1000,$C965,IITPhysics!$Q$4:$Q$1000)+SUMIF(Chem!$P$4:$P$1000,$C965,Chem!$Q$4:$Q$1000)+SUMIF(IITChem!$P$4:$P$1000,$C965,IITChem!$Q$4:$Q$1000)+SUMIF(Maths!$P$4:$P$1000,$C965,Maths!$Q$4:$Q$1000)+SUMIF(IITMaths!$P$4:$P$1000,$C965,IITMaths!$Q$4:$Q$1000)+SUMIF(Bio!$P$4:$P$1000,$C965,Bio!$Q$4:$Q$1000)+SUMIF(FourthLecture!$P$4:$P$1000,$C965,FourthLecture!$Q$4:$Q$1000)+SUMIF(OtherSubjects!$P$4:$P$1000,$C965,OtherSubjects!$Q$4:$Q$1000)</f>
        <v>0</v>
      </c>
    </row>
    <row r="966" spans="1:19">
      <c r="A966" s="239">
        <v>962</v>
      </c>
      <c r="B966" s="240" t="s">
        <v>1204</v>
      </c>
      <c r="C966" s="240"/>
      <c r="D966" s="241"/>
      <c r="E966" s="241"/>
      <c r="F966" s="241"/>
      <c r="G966" s="241"/>
      <c r="H966" s="241"/>
      <c r="I966" s="241"/>
      <c r="J966" s="260"/>
      <c r="K966" s="241"/>
      <c r="L966" s="241"/>
      <c r="M966" s="241"/>
      <c r="N966" s="258"/>
      <c r="O966" s="240"/>
      <c r="P966" s="240"/>
      <c r="Q966" s="258"/>
      <c r="R966" s="274">
        <f>SUMIF(Physics!$B$4:$B$1000,$C966,Physics!$C$4:$C$1000)+SUMIF(IITPhysics!$B$4:$B$1000,$C966,IITPhysics!$C$4:$C$1000)+SUMIF(Chem!$B$4:$B$1000,$C966,Chem!$C$4:$C$1000)+SUMIF(IITChem!$B$4:$B$1000,$C966,IITChem!$C$4:$C$1000)+SUMIF(Maths!$B$4:$B$1000,$C966,Maths!$C$4:$C$1000)+SUMIF(IITMaths!$B$4:$B$1000,$C966,IITMaths!$C$4:$C$1000)+SUMIF(Bio!$B$4:$B$1000,$C966,Bio!$C$4:$C$1000)+SUMIF(FourthLecture!$B$4:$B$1000,$C966,FourthLecture!$C$4:$C$1000)+SUMIF(OtherSubjects!$B$4:$B$1000,$C966,OtherSubjects!$C$4:$C$1000)</f>
        <v>0</v>
      </c>
      <c r="S966" s="269">
        <f>SUMIF(Physics!$P$4:$P$1000,$C966,Physics!$Q$4:$Q$1000)+SUMIF(IITPhysics!$P$4:$P$1000,$C966,IITPhysics!$Q$4:$Q$1000)+SUMIF(Chem!$P$4:$P$1000,$C966,Chem!$Q$4:$Q$1000)+SUMIF(IITChem!$P$4:$P$1000,$C966,IITChem!$Q$4:$Q$1000)+SUMIF(Maths!$P$4:$P$1000,$C966,Maths!$Q$4:$Q$1000)+SUMIF(IITMaths!$P$4:$P$1000,$C966,IITMaths!$Q$4:$Q$1000)+SUMIF(Bio!$P$4:$P$1000,$C966,Bio!$Q$4:$Q$1000)+SUMIF(FourthLecture!$P$4:$P$1000,$C966,FourthLecture!$Q$4:$Q$1000)+SUMIF(OtherSubjects!$P$4:$P$1000,$C966,OtherSubjects!$Q$4:$Q$1000)</f>
        <v>0</v>
      </c>
    </row>
    <row r="967" spans="1:19">
      <c r="A967" s="239">
        <v>963</v>
      </c>
      <c r="B967" s="240" t="s">
        <v>1205</v>
      </c>
      <c r="C967" s="240"/>
      <c r="D967" s="241"/>
      <c r="E967" s="241"/>
      <c r="F967" s="241"/>
      <c r="G967" s="241"/>
      <c r="H967" s="241"/>
      <c r="I967" s="241"/>
      <c r="J967" s="260"/>
      <c r="K967" s="241"/>
      <c r="L967" s="241"/>
      <c r="M967" s="241"/>
      <c r="N967" s="258"/>
      <c r="O967" s="240"/>
      <c r="P967" s="240"/>
      <c r="Q967" s="258"/>
      <c r="R967" s="274">
        <f>SUMIF(Physics!$B$4:$B$1000,$C967,Physics!$C$4:$C$1000)+SUMIF(IITPhysics!$B$4:$B$1000,$C967,IITPhysics!$C$4:$C$1000)+SUMIF(Chem!$B$4:$B$1000,$C967,Chem!$C$4:$C$1000)+SUMIF(IITChem!$B$4:$B$1000,$C967,IITChem!$C$4:$C$1000)+SUMIF(Maths!$B$4:$B$1000,$C967,Maths!$C$4:$C$1000)+SUMIF(IITMaths!$B$4:$B$1000,$C967,IITMaths!$C$4:$C$1000)+SUMIF(Bio!$B$4:$B$1000,$C967,Bio!$C$4:$C$1000)+SUMIF(FourthLecture!$B$4:$B$1000,$C967,FourthLecture!$C$4:$C$1000)+SUMIF(OtherSubjects!$B$4:$B$1000,$C967,OtherSubjects!$C$4:$C$1000)</f>
        <v>0</v>
      </c>
      <c r="S967" s="269">
        <f>SUMIF(Physics!$P$4:$P$1000,$C967,Physics!$Q$4:$Q$1000)+SUMIF(IITPhysics!$P$4:$P$1000,$C967,IITPhysics!$Q$4:$Q$1000)+SUMIF(Chem!$P$4:$P$1000,$C967,Chem!$Q$4:$Q$1000)+SUMIF(IITChem!$P$4:$P$1000,$C967,IITChem!$Q$4:$Q$1000)+SUMIF(Maths!$P$4:$P$1000,$C967,Maths!$Q$4:$Q$1000)+SUMIF(IITMaths!$P$4:$P$1000,$C967,IITMaths!$Q$4:$Q$1000)+SUMIF(Bio!$P$4:$P$1000,$C967,Bio!$Q$4:$Q$1000)+SUMIF(FourthLecture!$P$4:$P$1000,$C967,FourthLecture!$Q$4:$Q$1000)+SUMIF(OtherSubjects!$P$4:$P$1000,$C967,OtherSubjects!$Q$4:$Q$1000)</f>
        <v>0</v>
      </c>
    </row>
    <row r="968" spans="1:19">
      <c r="A968" s="239">
        <v>964</v>
      </c>
      <c r="B968" s="240" t="s">
        <v>1206</v>
      </c>
      <c r="C968" s="240"/>
      <c r="D968" s="241"/>
      <c r="E968" s="241"/>
      <c r="F968" s="241"/>
      <c r="G968" s="241"/>
      <c r="H968" s="241"/>
      <c r="I968" s="241"/>
      <c r="J968" s="260"/>
      <c r="K968" s="241"/>
      <c r="L968" s="241"/>
      <c r="M968" s="241"/>
      <c r="N968" s="258"/>
      <c r="O968" s="240"/>
      <c r="P968" s="240"/>
      <c r="Q968" s="258"/>
      <c r="R968" s="274">
        <f>SUMIF(Physics!$B$4:$B$1000,$C968,Physics!$C$4:$C$1000)+SUMIF(IITPhysics!$B$4:$B$1000,$C968,IITPhysics!$C$4:$C$1000)+SUMIF(Chem!$B$4:$B$1000,$C968,Chem!$C$4:$C$1000)+SUMIF(IITChem!$B$4:$B$1000,$C968,IITChem!$C$4:$C$1000)+SUMIF(Maths!$B$4:$B$1000,$C968,Maths!$C$4:$C$1000)+SUMIF(IITMaths!$B$4:$B$1000,$C968,IITMaths!$C$4:$C$1000)+SUMIF(Bio!$B$4:$B$1000,$C968,Bio!$C$4:$C$1000)+SUMIF(FourthLecture!$B$4:$B$1000,$C968,FourthLecture!$C$4:$C$1000)+SUMIF(OtherSubjects!$B$4:$B$1000,$C968,OtherSubjects!$C$4:$C$1000)</f>
        <v>0</v>
      </c>
      <c r="S968" s="269">
        <f>SUMIF(Physics!$P$4:$P$1000,$C968,Physics!$Q$4:$Q$1000)+SUMIF(IITPhysics!$P$4:$P$1000,$C968,IITPhysics!$Q$4:$Q$1000)+SUMIF(Chem!$P$4:$P$1000,$C968,Chem!$Q$4:$Q$1000)+SUMIF(IITChem!$P$4:$P$1000,$C968,IITChem!$Q$4:$Q$1000)+SUMIF(Maths!$P$4:$P$1000,$C968,Maths!$Q$4:$Q$1000)+SUMIF(IITMaths!$P$4:$P$1000,$C968,IITMaths!$Q$4:$Q$1000)+SUMIF(Bio!$P$4:$P$1000,$C968,Bio!$Q$4:$Q$1000)+SUMIF(FourthLecture!$P$4:$P$1000,$C968,FourthLecture!$Q$4:$Q$1000)+SUMIF(OtherSubjects!$P$4:$P$1000,$C968,OtherSubjects!$Q$4:$Q$1000)</f>
        <v>0</v>
      </c>
    </row>
    <row r="969" spans="1:19">
      <c r="A969" s="239">
        <v>965</v>
      </c>
      <c r="B969" s="240" t="s">
        <v>1207</v>
      </c>
      <c r="C969" s="240"/>
      <c r="D969" s="241"/>
      <c r="E969" s="241"/>
      <c r="F969" s="241"/>
      <c r="G969" s="241"/>
      <c r="H969" s="241"/>
      <c r="I969" s="241"/>
      <c r="J969" s="260"/>
      <c r="K969" s="241"/>
      <c r="L969" s="241"/>
      <c r="M969" s="241"/>
      <c r="N969" s="258"/>
      <c r="O969" s="240"/>
      <c r="P969" s="240"/>
      <c r="Q969" s="258"/>
      <c r="R969" s="274">
        <f>SUMIF(Physics!$B$4:$B$1000,$C969,Physics!$C$4:$C$1000)+SUMIF(IITPhysics!$B$4:$B$1000,$C969,IITPhysics!$C$4:$C$1000)+SUMIF(Chem!$B$4:$B$1000,$C969,Chem!$C$4:$C$1000)+SUMIF(IITChem!$B$4:$B$1000,$C969,IITChem!$C$4:$C$1000)+SUMIF(Maths!$B$4:$B$1000,$C969,Maths!$C$4:$C$1000)+SUMIF(IITMaths!$B$4:$B$1000,$C969,IITMaths!$C$4:$C$1000)+SUMIF(Bio!$B$4:$B$1000,$C969,Bio!$C$4:$C$1000)+SUMIF(FourthLecture!$B$4:$B$1000,$C969,FourthLecture!$C$4:$C$1000)+SUMIF(OtherSubjects!$B$4:$B$1000,$C969,OtherSubjects!$C$4:$C$1000)</f>
        <v>0</v>
      </c>
      <c r="S969" s="269">
        <f>SUMIF(Physics!$P$4:$P$1000,$C969,Physics!$Q$4:$Q$1000)+SUMIF(IITPhysics!$P$4:$P$1000,$C969,IITPhysics!$Q$4:$Q$1000)+SUMIF(Chem!$P$4:$P$1000,$C969,Chem!$Q$4:$Q$1000)+SUMIF(IITChem!$P$4:$P$1000,$C969,IITChem!$Q$4:$Q$1000)+SUMIF(Maths!$P$4:$P$1000,$C969,Maths!$Q$4:$Q$1000)+SUMIF(IITMaths!$P$4:$P$1000,$C969,IITMaths!$Q$4:$Q$1000)+SUMIF(Bio!$P$4:$P$1000,$C969,Bio!$Q$4:$Q$1000)+SUMIF(FourthLecture!$P$4:$P$1000,$C969,FourthLecture!$Q$4:$Q$1000)+SUMIF(OtherSubjects!$P$4:$P$1000,$C969,OtherSubjects!$Q$4:$Q$1000)</f>
        <v>0</v>
      </c>
    </row>
    <row r="970" spans="1:19">
      <c r="A970" s="239">
        <v>966</v>
      </c>
      <c r="B970" s="240" t="s">
        <v>1208</v>
      </c>
      <c r="C970" s="240"/>
      <c r="D970" s="241"/>
      <c r="E970" s="241"/>
      <c r="F970" s="241"/>
      <c r="G970" s="241"/>
      <c r="H970" s="241"/>
      <c r="I970" s="241"/>
      <c r="J970" s="260"/>
      <c r="K970" s="241"/>
      <c r="L970" s="241"/>
      <c r="M970" s="241"/>
      <c r="N970" s="258"/>
      <c r="O970" s="240"/>
      <c r="P970" s="240"/>
      <c r="Q970" s="258"/>
      <c r="R970" s="274">
        <f>SUMIF(Physics!$B$4:$B$1000,$C970,Physics!$C$4:$C$1000)+SUMIF(IITPhysics!$B$4:$B$1000,$C970,IITPhysics!$C$4:$C$1000)+SUMIF(Chem!$B$4:$B$1000,$C970,Chem!$C$4:$C$1000)+SUMIF(IITChem!$B$4:$B$1000,$C970,IITChem!$C$4:$C$1000)+SUMIF(Maths!$B$4:$B$1000,$C970,Maths!$C$4:$C$1000)+SUMIF(IITMaths!$B$4:$B$1000,$C970,IITMaths!$C$4:$C$1000)+SUMIF(Bio!$B$4:$B$1000,$C970,Bio!$C$4:$C$1000)+SUMIF(FourthLecture!$B$4:$B$1000,$C970,FourthLecture!$C$4:$C$1000)+SUMIF(OtherSubjects!$B$4:$B$1000,$C970,OtherSubjects!$C$4:$C$1000)</f>
        <v>0</v>
      </c>
      <c r="S970" s="269">
        <f>SUMIF(Physics!$P$4:$P$1000,$C970,Physics!$Q$4:$Q$1000)+SUMIF(IITPhysics!$P$4:$P$1000,$C970,IITPhysics!$Q$4:$Q$1000)+SUMIF(Chem!$P$4:$P$1000,$C970,Chem!$Q$4:$Q$1000)+SUMIF(IITChem!$P$4:$P$1000,$C970,IITChem!$Q$4:$Q$1000)+SUMIF(Maths!$P$4:$P$1000,$C970,Maths!$Q$4:$Q$1000)+SUMIF(IITMaths!$P$4:$P$1000,$C970,IITMaths!$Q$4:$Q$1000)+SUMIF(Bio!$P$4:$P$1000,$C970,Bio!$Q$4:$Q$1000)+SUMIF(FourthLecture!$P$4:$P$1000,$C970,FourthLecture!$Q$4:$Q$1000)+SUMIF(OtherSubjects!$P$4:$P$1000,$C970,OtherSubjects!$Q$4:$Q$1000)</f>
        <v>0</v>
      </c>
    </row>
    <row r="971" spans="1:19">
      <c r="A971" s="239">
        <v>967</v>
      </c>
      <c r="B971" s="240" t="s">
        <v>1209</v>
      </c>
      <c r="C971" s="240"/>
      <c r="D971" s="241"/>
      <c r="E971" s="241"/>
      <c r="F971" s="241"/>
      <c r="G971" s="241"/>
      <c r="H971" s="241"/>
      <c r="I971" s="241"/>
      <c r="J971" s="260"/>
      <c r="K971" s="241"/>
      <c r="L971" s="241"/>
      <c r="M971" s="241"/>
      <c r="N971" s="258"/>
      <c r="O971" s="240"/>
      <c r="P971" s="240"/>
      <c r="Q971" s="258"/>
      <c r="R971" s="274">
        <f>SUMIF(Physics!$B$4:$B$1000,$C971,Physics!$C$4:$C$1000)+SUMIF(IITPhysics!$B$4:$B$1000,$C971,IITPhysics!$C$4:$C$1000)+SUMIF(Chem!$B$4:$B$1000,$C971,Chem!$C$4:$C$1000)+SUMIF(IITChem!$B$4:$B$1000,$C971,IITChem!$C$4:$C$1000)+SUMIF(Maths!$B$4:$B$1000,$C971,Maths!$C$4:$C$1000)+SUMIF(IITMaths!$B$4:$B$1000,$C971,IITMaths!$C$4:$C$1000)+SUMIF(Bio!$B$4:$B$1000,$C971,Bio!$C$4:$C$1000)+SUMIF(FourthLecture!$B$4:$B$1000,$C971,FourthLecture!$C$4:$C$1000)+SUMIF(OtherSubjects!$B$4:$B$1000,$C971,OtherSubjects!$C$4:$C$1000)</f>
        <v>0</v>
      </c>
      <c r="S971" s="269">
        <f>SUMIF(Physics!$P$4:$P$1000,$C971,Physics!$Q$4:$Q$1000)+SUMIF(IITPhysics!$P$4:$P$1000,$C971,IITPhysics!$Q$4:$Q$1000)+SUMIF(Chem!$P$4:$P$1000,$C971,Chem!$Q$4:$Q$1000)+SUMIF(IITChem!$P$4:$P$1000,$C971,IITChem!$Q$4:$Q$1000)+SUMIF(Maths!$P$4:$P$1000,$C971,Maths!$Q$4:$Q$1000)+SUMIF(IITMaths!$P$4:$P$1000,$C971,IITMaths!$Q$4:$Q$1000)+SUMIF(Bio!$P$4:$P$1000,$C971,Bio!$Q$4:$Q$1000)+SUMIF(FourthLecture!$P$4:$P$1000,$C971,FourthLecture!$Q$4:$Q$1000)+SUMIF(OtherSubjects!$P$4:$P$1000,$C971,OtherSubjects!$Q$4:$Q$1000)</f>
        <v>0</v>
      </c>
    </row>
    <row r="972" spans="1:19">
      <c r="A972" s="239">
        <v>968</v>
      </c>
      <c r="B972" s="240" t="s">
        <v>1210</v>
      </c>
      <c r="C972" s="240"/>
      <c r="D972" s="241"/>
      <c r="E972" s="241"/>
      <c r="F972" s="241"/>
      <c r="G972" s="241"/>
      <c r="H972" s="241"/>
      <c r="I972" s="241"/>
      <c r="J972" s="260"/>
      <c r="K972" s="241"/>
      <c r="L972" s="241"/>
      <c r="M972" s="241"/>
      <c r="N972" s="258"/>
      <c r="O972" s="240"/>
      <c r="P972" s="240"/>
      <c r="Q972" s="258"/>
      <c r="R972" s="274">
        <f>SUMIF(Physics!$B$4:$B$1000,$C972,Physics!$C$4:$C$1000)+SUMIF(IITPhysics!$B$4:$B$1000,$C972,IITPhysics!$C$4:$C$1000)+SUMIF(Chem!$B$4:$B$1000,$C972,Chem!$C$4:$C$1000)+SUMIF(IITChem!$B$4:$B$1000,$C972,IITChem!$C$4:$C$1000)+SUMIF(Maths!$B$4:$B$1000,$C972,Maths!$C$4:$C$1000)+SUMIF(IITMaths!$B$4:$B$1000,$C972,IITMaths!$C$4:$C$1000)+SUMIF(Bio!$B$4:$B$1000,$C972,Bio!$C$4:$C$1000)+SUMIF(FourthLecture!$B$4:$B$1000,$C972,FourthLecture!$C$4:$C$1000)+SUMIF(OtherSubjects!$B$4:$B$1000,$C972,OtherSubjects!$C$4:$C$1000)</f>
        <v>0</v>
      </c>
      <c r="S972" s="269">
        <f>SUMIF(Physics!$P$4:$P$1000,$C972,Physics!$Q$4:$Q$1000)+SUMIF(IITPhysics!$P$4:$P$1000,$C972,IITPhysics!$Q$4:$Q$1000)+SUMIF(Chem!$P$4:$P$1000,$C972,Chem!$Q$4:$Q$1000)+SUMIF(IITChem!$P$4:$P$1000,$C972,IITChem!$Q$4:$Q$1000)+SUMIF(Maths!$P$4:$P$1000,$C972,Maths!$Q$4:$Q$1000)+SUMIF(IITMaths!$P$4:$P$1000,$C972,IITMaths!$Q$4:$Q$1000)+SUMIF(Bio!$P$4:$P$1000,$C972,Bio!$Q$4:$Q$1000)+SUMIF(FourthLecture!$P$4:$P$1000,$C972,FourthLecture!$Q$4:$Q$1000)+SUMIF(OtherSubjects!$P$4:$P$1000,$C972,OtherSubjects!$Q$4:$Q$1000)</f>
        <v>0</v>
      </c>
    </row>
    <row r="973" spans="1:19">
      <c r="A973" s="239">
        <v>969</v>
      </c>
      <c r="B973" s="240" t="s">
        <v>1211</v>
      </c>
      <c r="C973" s="240"/>
      <c r="D973" s="241"/>
      <c r="E973" s="241"/>
      <c r="F973" s="241"/>
      <c r="G973" s="241"/>
      <c r="H973" s="241"/>
      <c r="I973" s="241"/>
      <c r="J973" s="260"/>
      <c r="K973" s="241"/>
      <c r="L973" s="241"/>
      <c r="M973" s="241"/>
      <c r="N973" s="258"/>
      <c r="O973" s="240"/>
      <c r="P973" s="240"/>
      <c r="Q973" s="258"/>
      <c r="R973" s="274">
        <f>SUMIF(Physics!$B$4:$B$1000,$C973,Physics!$C$4:$C$1000)+SUMIF(IITPhysics!$B$4:$B$1000,$C973,IITPhysics!$C$4:$C$1000)+SUMIF(Chem!$B$4:$B$1000,$C973,Chem!$C$4:$C$1000)+SUMIF(IITChem!$B$4:$B$1000,$C973,IITChem!$C$4:$C$1000)+SUMIF(Maths!$B$4:$B$1000,$C973,Maths!$C$4:$C$1000)+SUMIF(IITMaths!$B$4:$B$1000,$C973,IITMaths!$C$4:$C$1000)+SUMIF(Bio!$B$4:$B$1000,$C973,Bio!$C$4:$C$1000)+SUMIF(FourthLecture!$B$4:$B$1000,$C973,FourthLecture!$C$4:$C$1000)+SUMIF(OtherSubjects!$B$4:$B$1000,$C973,OtherSubjects!$C$4:$C$1000)</f>
        <v>0</v>
      </c>
      <c r="S973" s="269">
        <f>SUMIF(Physics!$P$4:$P$1000,$C973,Physics!$Q$4:$Q$1000)+SUMIF(IITPhysics!$P$4:$P$1000,$C973,IITPhysics!$Q$4:$Q$1000)+SUMIF(Chem!$P$4:$P$1000,$C973,Chem!$Q$4:$Q$1000)+SUMIF(IITChem!$P$4:$P$1000,$C973,IITChem!$Q$4:$Q$1000)+SUMIF(Maths!$P$4:$P$1000,$C973,Maths!$Q$4:$Q$1000)+SUMIF(IITMaths!$P$4:$P$1000,$C973,IITMaths!$Q$4:$Q$1000)+SUMIF(Bio!$P$4:$P$1000,$C973,Bio!$Q$4:$Q$1000)+SUMIF(FourthLecture!$P$4:$P$1000,$C973,FourthLecture!$Q$4:$Q$1000)+SUMIF(OtherSubjects!$P$4:$P$1000,$C973,OtherSubjects!$Q$4:$Q$1000)</f>
        <v>0</v>
      </c>
    </row>
    <row r="974" spans="1:19">
      <c r="A974" s="239">
        <v>970</v>
      </c>
      <c r="B974" s="240" t="s">
        <v>1212</v>
      </c>
      <c r="C974" s="240"/>
      <c r="D974" s="241"/>
      <c r="E974" s="241"/>
      <c r="F974" s="241"/>
      <c r="G974" s="241"/>
      <c r="H974" s="241"/>
      <c r="I974" s="241"/>
      <c r="J974" s="260"/>
      <c r="K974" s="241"/>
      <c r="L974" s="241"/>
      <c r="M974" s="241"/>
      <c r="N974" s="258"/>
      <c r="O974" s="240"/>
      <c r="P974" s="240"/>
      <c r="Q974" s="258"/>
      <c r="R974" s="274">
        <f>SUMIF(Physics!$B$4:$B$1000,$C974,Physics!$C$4:$C$1000)+SUMIF(IITPhysics!$B$4:$B$1000,$C974,IITPhysics!$C$4:$C$1000)+SUMIF(Chem!$B$4:$B$1000,$C974,Chem!$C$4:$C$1000)+SUMIF(IITChem!$B$4:$B$1000,$C974,IITChem!$C$4:$C$1000)+SUMIF(Maths!$B$4:$B$1000,$C974,Maths!$C$4:$C$1000)+SUMIF(IITMaths!$B$4:$B$1000,$C974,IITMaths!$C$4:$C$1000)+SUMIF(Bio!$B$4:$B$1000,$C974,Bio!$C$4:$C$1000)+SUMIF(FourthLecture!$B$4:$B$1000,$C974,FourthLecture!$C$4:$C$1000)+SUMIF(OtherSubjects!$B$4:$B$1000,$C974,OtherSubjects!$C$4:$C$1000)</f>
        <v>0</v>
      </c>
      <c r="S974" s="269">
        <f>SUMIF(Physics!$P$4:$P$1000,$C974,Physics!$Q$4:$Q$1000)+SUMIF(IITPhysics!$P$4:$P$1000,$C974,IITPhysics!$Q$4:$Q$1000)+SUMIF(Chem!$P$4:$P$1000,$C974,Chem!$Q$4:$Q$1000)+SUMIF(IITChem!$P$4:$P$1000,$C974,IITChem!$Q$4:$Q$1000)+SUMIF(Maths!$P$4:$P$1000,$C974,Maths!$Q$4:$Q$1000)+SUMIF(IITMaths!$P$4:$P$1000,$C974,IITMaths!$Q$4:$Q$1000)+SUMIF(Bio!$P$4:$P$1000,$C974,Bio!$Q$4:$Q$1000)+SUMIF(FourthLecture!$P$4:$P$1000,$C974,FourthLecture!$Q$4:$Q$1000)+SUMIF(OtherSubjects!$P$4:$P$1000,$C974,OtherSubjects!$Q$4:$Q$1000)</f>
        <v>0</v>
      </c>
    </row>
    <row r="975" spans="1:19">
      <c r="A975" s="239">
        <v>971</v>
      </c>
      <c r="B975" s="240" t="s">
        <v>1213</v>
      </c>
      <c r="C975" s="240"/>
      <c r="D975" s="241"/>
      <c r="E975" s="241"/>
      <c r="F975" s="241"/>
      <c r="G975" s="241"/>
      <c r="H975" s="241"/>
      <c r="I975" s="241"/>
      <c r="J975" s="260"/>
      <c r="K975" s="241"/>
      <c r="L975" s="241"/>
      <c r="M975" s="241"/>
      <c r="N975" s="258"/>
      <c r="O975" s="240"/>
      <c r="P975" s="240"/>
      <c r="Q975" s="258"/>
      <c r="R975" s="274">
        <f>SUMIF(Physics!$B$4:$B$1000,$C975,Physics!$C$4:$C$1000)+SUMIF(IITPhysics!$B$4:$B$1000,$C975,IITPhysics!$C$4:$C$1000)+SUMIF(Chem!$B$4:$B$1000,$C975,Chem!$C$4:$C$1000)+SUMIF(IITChem!$B$4:$B$1000,$C975,IITChem!$C$4:$C$1000)+SUMIF(Maths!$B$4:$B$1000,$C975,Maths!$C$4:$C$1000)+SUMIF(IITMaths!$B$4:$B$1000,$C975,IITMaths!$C$4:$C$1000)+SUMIF(Bio!$B$4:$B$1000,$C975,Bio!$C$4:$C$1000)+SUMIF(FourthLecture!$B$4:$B$1000,$C975,FourthLecture!$C$4:$C$1000)+SUMIF(OtherSubjects!$B$4:$B$1000,$C975,OtherSubjects!$C$4:$C$1000)</f>
        <v>0</v>
      </c>
      <c r="S975" s="269">
        <f>SUMIF(Physics!$P$4:$P$1000,$C975,Physics!$Q$4:$Q$1000)+SUMIF(IITPhysics!$P$4:$P$1000,$C975,IITPhysics!$Q$4:$Q$1000)+SUMIF(Chem!$P$4:$P$1000,$C975,Chem!$Q$4:$Q$1000)+SUMIF(IITChem!$P$4:$P$1000,$C975,IITChem!$Q$4:$Q$1000)+SUMIF(Maths!$P$4:$P$1000,$C975,Maths!$Q$4:$Q$1000)+SUMIF(IITMaths!$P$4:$P$1000,$C975,IITMaths!$Q$4:$Q$1000)+SUMIF(Bio!$P$4:$P$1000,$C975,Bio!$Q$4:$Q$1000)+SUMIF(FourthLecture!$P$4:$P$1000,$C975,FourthLecture!$Q$4:$Q$1000)+SUMIF(OtherSubjects!$P$4:$P$1000,$C975,OtherSubjects!$Q$4:$Q$1000)</f>
        <v>0</v>
      </c>
    </row>
    <row r="976" spans="1:19">
      <c r="A976" s="239">
        <v>972</v>
      </c>
      <c r="B976" s="240" t="s">
        <v>1214</v>
      </c>
      <c r="C976" s="240"/>
      <c r="D976" s="241"/>
      <c r="E976" s="241"/>
      <c r="F976" s="241"/>
      <c r="G976" s="241"/>
      <c r="H976" s="241"/>
      <c r="I976" s="241"/>
      <c r="J976" s="260"/>
      <c r="K976" s="241"/>
      <c r="L976" s="241"/>
      <c r="M976" s="241"/>
      <c r="N976" s="258"/>
      <c r="O976" s="240"/>
      <c r="P976" s="240"/>
      <c r="Q976" s="258"/>
      <c r="R976" s="274">
        <f>SUMIF(Physics!$B$4:$B$1000,$C976,Physics!$C$4:$C$1000)+SUMIF(IITPhysics!$B$4:$B$1000,$C976,IITPhysics!$C$4:$C$1000)+SUMIF(Chem!$B$4:$B$1000,$C976,Chem!$C$4:$C$1000)+SUMIF(IITChem!$B$4:$B$1000,$C976,IITChem!$C$4:$C$1000)+SUMIF(Maths!$B$4:$B$1000,$C976,Maths!$C$4:$C$1000)+SUMIF(IITMaths!$B$4:$B$1000,$C976,IITMaths!$C$4:$C$1000)+SUMIF(Bio!$B$4:$B$1000,$C976,Bio!$C$4:$C$1000)+SUMIF(FourthLecture!$B$4:$B$1000,$C976,FourthLecture!$C$4:$C$1000)+SUMIF(OtherSubjects!$B$4:$B$1000,$C976,OtherSubjects!$C$4:$C$1000)</f>
        <v>0</v>
      </c>
      <c r="S976" s="269">
        <f>SUMIF(Physics!$P$4:$P$1000,$C976,Physics!$Q$4:$Q$1000)+SUMIF(IITPhysics!$P$4:$P$1000,$C976,IITPhysics!$Q$4:$Q$1000)+SUMIF(Chem!$P$4:$P$1000,$C976,Chem!$Q$4:$Q$1000)+SUMIF(IITChem!$P$4:$P$1000,$C976,IITChem!$Q$4:$Q$1000)+SUMIF(Maths!$P$4:$P$1000,$C976,Maths!$Q$4:$Q$1000)+SUMIF(IITMaths!$P$4:$P$1000,$C976,IITMaths!$Q$4:$Q$1000)+SUMIF(Bio!$P$4:$P$1000,$C976,Bio!$Q$4:$Q$1000)+SUMIF(FourthLecture!$P$4:$P$1000,$C976,FourthLecture!$Q$4:$Q$1000)+SUMIF(OtherSubjects!$P$4:$P$1000,$C976,OtherSubjects!$Q$4:$Q$1000)</f>
        <v>0</v>
      </c>
    </row>
    <row r="977" spans="1:19">
      <c r="A977" s="239">
        <v>973</v>
      </c>
      <c r="B977" s="240" t="s">
        <v>1215</v>
      </c>
      <c r="C977" s="240"/>
      <c r="D977" s="241"/>
      <c r="E977" s="241"/>
      <c r="F977" s="241"/>
      <c r="G977" s="241"/>
      <c r="H977" s="241"/>
      <c r="I977" s="241"/>
      <c r="J977" s="260"/>
      <c r="K977" s="241"/>
      <c r="L977" s="241"/>
      <c r="M977" s="241"/>
      <c r="N977" s="258"/>
      <c r="O977" s="240"/>
      <c r="P977" s="240"/>
      <c r="Q977" s="258"/>
      <c r="R977" s="274">
        <f>SUMIF(Physics!$B$4:$B$1000,$C977,Physics!$C$4:$C$1000)+SUMIF(IITPhysics!$B$4:$B$1000,$C977,IITPhysics!$C$4:$C$1000)+SUMIF(Chem!$B$4:$B$1000,$C977,Chem!$C$4:$C$1000)+SUMIF(IITChem!$B$4:$B$1000,$C977,IITChem!$C$4:$C$1000)+SUMIF(Maths!$B$4:$B$1000,$C977,Maths!$C$4:$C$1000)+SUMIF(IITMaths!$B$4:$B$1000,$C977,IITMaths!$C$4:$C$1000)+SUMIF(Bio!$B$4:$B$1000,$C977,Bio!$C$4:$C$1000)+SUMIF(FourthLecture!$B$4:$B$1000,$C977,FourthLecture!$C$4:$C$1000)+SUMIF(OtherSubjects!$B$4:$B$1000,$C977,OtherSubjects!$C$4:$C$1000)</f>
        <v>0</v>
      </c>
      <c r="S977" s="269">
        <f>SUMIF(Physics!$P$4:$P$1000,$C977,Physics!$Q$4:$Q$1000)+SUMIF(IITPhysics!$P$4:$P$1000,$C977,IITPhysics!$Q$4:$Q$1000)+SUMIF(Chem!$P$4:$P$1000,$C977,Chem!$Q$4:$Q$1000)+SUMIF(IITChem!$P$4:$P$1000,$C977,IITChem!$Q$4:$Q$1000)+SUMIF(Maths!$P$4:$P$1000,$C977,Maths!$Q$4:$Q$1000)+SUMIF(IITMaths!$P$4:$P$1000,$C977,IITMaths!$Q$4:$Q$1000)+SUMIF(Bio!$P$4:$P$1000,$C977,Bio!$Q$4:$Q$1000)+SUMIF(FourthLecture!$P$4:$P$1000,$C977,FourthLecture!$Q$4:$Q$1000)+SUMIF(OtherSubjects!$P$4:$P$1000,$C977,OtherSubjects!$Q$4:$Q$1000)</f>
        <v>0</v>
      </c>
    </row>
    <row r="978" spans="1:19">
      <c r="A978" s="239">
        <v>974</v>
      </c>
      <c r="B978" s="240" t="s">
        <v>1216</v>
      </c>
      <c r="C978" s="240"/>
      <c r="D978" s="241"/>
      <c r="E978" s="241"/>
      <c r="F978" s="241"/>
      <c r="G978" s="241"/>
      <c r="H978" s="241"/>
      <c r="I978" s="241"/>
      <c r="J978" s="260"/>
      <c r="K978" s="241"/>
      <c r="L978" s="241"/>
      <c r="M978" s="241"/>
      <c r="N978" s="258"/>
      <c r="O978" s="240"/>
      <c r="P978" s="240"/>
      <c r="Q978" s="258"/>
      <c r="R978" s="274">
        <f>SUMIF(Physics!$B$4:$B$1000,$C978,Physics!$C$4:$C$1000)+SUMIF(IITPhysics!$B$4:$B$1000,$C978,IITPhysics!$C$4:$C$1000)+SUMIF(Chem!$B$4:$B$1000,$C978,Chem!$C$4:$C$1000)+SUMIF(IITChem!$B$4:$B$1000,$C978,IITChem!$C$4:$C$1000)+SUMIF(Maths!$B$4:$B$1000,$C978,Maths!$C$4:$C$1000)+SUMIF(IITMaths!$B$4:$B$1000,$C978,IITMaths!$C$4:$C$1000)+SUMIF(Bio!$B$4:$B$1000,$C978,Bio!$C$4:$C$1000)+SUMIF(FourthLecture!$B$4:$B$1000,$C978,FourthLecture!$C$4:$C$1000)+SUMIF(OtherSubjects!$B$4:$B$1000,$C978,OtherSubjects!$C$4:$C$1000)</f>
        <v>0</v>
      </c>
      <c r="S978" s="269">
        <f>SUMIF(Physics!$P$4:$P$1000,$C978,Physics!$Q$4:$Q$1000)+SUMIF(IITPhysics!$P$4:$P$1000,$C978,IITPhysics!$Q$4:$Q$1000)+SUMIF(Chem!$P$4:$P$1000,$C978,Chem!$Q$4:$Q$1000)+SUMIF(IITChem!$P$4:$P$1000,$C978,IITChem!$Q$4:$Q$1000)+SUMIF(Maths!$P$4:$P$1000,$C978,Maths!$Q$4:$Q$1000)+SUMIF(IITMaths!$P$4:$P$1000,$C978,IITMaths!$Q$4:$Q$1000)+SUMIF(Bio!$P$4:$P$1000,$C978,Bio!$Q$4:$Q$1000)+SUMIF(FourthLecture!$P$4:$P$1000,$C978,FourthLecture!$Q$4:$Q$1000)+SUMIF(OtherSubjects!$P$4:$P$1000,$C978,OtherSubjects!$Q$4:$Q$1000)</f>
        <v>0</v>
      </c>
    </row>
    <row r="979" spans="1:19">
      <c r="A979" s="239">
        <v>975</v>
      </c>
      <c r="B979" s="240" t="s">
        <v>1217</v>
      </c>
      <c r="C979" s="240"/>
      <c r="D979" s="241"/>
      <c r="E979" s="241"/>
      <c r="F979" s="241"/>
      <c r="G979" s="241"/>
      <c r="H979" s="241"/>
      <c r="I979" s="241"/>
      <c r="J979" s="260"/>
      <c r="K979" s="241"/>
      <c r="L979" s="241"/>
      <c r="M979" s="241"/>
      <c r="N979" s="258"/>
      <c r="O979" s="240"/>
      <c r="P979" s="240"/>
      <c r="Q979" s="258"/>
      <c r="R979" s="274">
        <f>SUMIF(Physics!$B$4:$B$1000,$C979,Physics!$C$4:$C$1000)+SUMIF(IITPhysics!$B$4:$B$1000,$C979,IITPhysics!$C$4:$C$1000)+SUMIF(Chem!$B$4:$B$1000,$C979,Chem!$C$4:$C$1000)+SUMIF(IITChem!$B$4:$B$1000,$C979,IITChem!$C$4:$C$1000)+SUMIF(Maths!$B$4:$B$1000,$C979,Maths!$C$4:$C$1000)+SUMIF(IITMaths!$B$4:$B$1000,$C979,IITMaths!$C$4:$C$1000)+SUMIF(Bio!$B$4:$B$1000,$C979,Bio!$C$4:$C$1000)+SUMIF(FourthLecture!$B$4:$B$1000,$C979,FourthLecture!$C$4:$C$1000)+SUMIF(OtherSubjects!$B$4:$B$1000,$C979,OtherSubjects!$C$4:$C$1000)</f>
        <v>0</v>
      </c>
      <c r="S979" s="269">
        <f>SUMIF(Physics!$P$4:$P$1000,$C979,Physics!$Q$4:$Q$1000)+SUMIF(IITPhysics!$P$4:$P$1000,$C979,IITPhysics!$Q$4:$Q$1000)+SUMIF(Chem!$P$4:$P$1000,$C979,Chem!$Q$4:$Q$1000)+SUMIF(IITChem!$P$4:$P$1000,$C979,IITChem!$Q$4:$Q$1000)+SUMIF(Maths!$P$4:$P$1000,$C979,Maths!$Q$4:$Q$1000)+SUMIF(IITMaths!$P$4:$P$1000,$C979,IITMaths!$Q$4:$Q$1000)+SUMIF(Bio!$P$4:$P$1000,$C979,Bio!$Q$4:$Q$1000)+SUMIF(FourthLecture!$P$4:$P$1000,$C979,FourthLecture!$Q$4:$Q$1000)+SUMIF(OtherSubjects!$P$4:$P$1000,$C979,OtherSubjects!$Q$4:$Q$1000)</f>
        <v>0</v>
      </c>
    </row>
    <row r="980" spans="1:19">
      <c r="A980" s="239">
        <v>976</v>
      </c>
      <c r="B980" s="240" t="s">
        <v>1218</v>
      </c>
      <c r="C980" s="240"/>
      <c r="D980" s="241"/>
      <c r="E980" s="241"/>
      <c r="F980" s="241"/>
      <c r="G980" s="241"/>
      <c r="H980" s="241"/>
      <c r="I980" s="241"/>
      <c r="J980" s="260"/>
      <c r="K980" s="241"/>
      <c r="L980" s="241"/>
      <c r="M980" s="241"/>
      <c r="N980" s="258"/>
      <c r="O980" s="240"/>
      <c r="P980" s="240"/>
      <c r="Q980" s="258"/>
      <c r="R980" s="274">
        <f>SUMIF(Physics!$B$4:$B$1000,$C980,Physics!$C$4:$C$1000)+SUMIF(IITPhysics!$B$4:$B$1000,$C980,IITPhysics!$C$4:$C$1000)+SUMIF(Chem!$B$4:$B$1000,$C980,Chem!$C$4:$C$1000)+SUMIF(IITChem!$B$4:$B$1000,$C980,IITChem!$C$4:$C$1000)+SUMIF(Maths!$B$4:$B$1000,$C980,Maths!$C$4:$C$1000)+SUMIF(IITMaths!$B$4:$B$1000,$C980,IITMaths!$C$4:$C$1000)+SUMIF(Bio!$B$4:$B$1000,$C980,Bio!$C$4:$C$1000)+SUMIF(FourthLecture!$B$4:$B$1000,$C980,FourthLecture!$C$4:$C$1000)+SUMIF(OtherSubjects!$B$4:$B$1000,$C980,OtherSubjects!$C$4:$C$1000)</f>
        <v>0</v>
      </c>
      <c r="S980" s="269">
        <f>SUMIF(Physics!$P$4:$P$1000,$C980,Physics!$Q$4:$Q$1000)+SUMIF(IITPhysics!$P$4:$P$1000,$C980,IITPhysics!$Q$4:$Q$1000)+SUMIF(Chem!$P$4:$P$1000,$C980,Chem!$Q$4:$Q$1000)+SUMIF(IITChem!$P$4:$P$1000,$C980,IITChem!$Q$4:$Q$1000)+SUMIF(Maths!$P$4:$P$1000,$C980,Maths!$Q$4:$Q$1000)+SUMIF(IITMaths!$P$4:$P$1000,$C980,IITMaths!$Q$4:$Q$1000)+SUMIF(Bio!$P$4:$P$1000,$C980,Bio!$Q$4:$Q$1000)+SUMIF(FourthLecture!$P$4:$P$1000,$C980,FourthLecture!$Q$4:$Q$1000)+SUMIF(OtherSubjects!$P$4:$P$1000,$C980,OtherSubjects!$Q$4:$Q$1000)</f>
        <v>0</v>
      </c>
    </row>
    <row r="981" spans="1:19">
      <c r="A981" s="239">
        <v>977</v>
      </c>
      <c r="B981" s="240" t="s">
        <v>1219</v>
      </c>
      <c r="C981" s="240"/>
      <c r="D981" s="241"/>
      <c r="E981" s="241"/>
      <c r="F981" s="241"/>
      <c r="G981" s="241"/>
      <c r="H981" s="241"/>
      <c r="I981" s="241"/>
      <c r="J981" s="260"/>
      <c r="K981" s="241"/>
      <c r="L981" s="241"/>
      <c r="M981" s="241"/>
      <c r="N981" s="258"/>
      <c r="O981" s="240"/>
      <c r="P981" s="240"/>
      <c r="Q981" s="258"/>
      <c r="R981" s="274">
        <f>SUMIF(Physics!$B$4:$B$1000,$C981,Physics!$C$4:$C$1000)+SUMIF(IITPhysics!$B$4:$B$1000,$C981,IITPhysics!$C$4:$C$1000)+SUMIF(Chem!$B$4:$B$1000,$C981,Chem!$C$4:$C$1000)+SUMIF(IITChem!$B$4:$B$1000,$C981,IITChem!$C$4:$C$1000)+SUMIF(Maths!$B$4:$B$1000,$C981,Maths!$C$4:$C$1000)+SUMIF(IITMaths!$B$4:$B$1000,$C981,IITMaths!$C$4:$C$1000)+SUMIF(Bio!$B$4:$B$1000,$C981,Bio!$C$4:$C$1000)+SUMIF(FourthLecture!$B$4:$B$1000,$C981,FourthLecture!$C$4:$C$1000)+SUMIF(OtherSubjects!$B$4:$B$1000,$C981,OtherSubjects!$C$4:$C$1000)</f>
        <v>0</v>
      </c>
      <c r="S981" s="269">
        <f>SUMIF(Physics!$P$4:$P$1000,$C981,Physics!$Q$4:$Q$1000)+SUMIF(IITPhysics!$P$4:$P$1000,$C981,IITPhysics!$Q$4:$Q$1000)+SUMIF(Chem!$P$4:$P$1000,$C981,Chem!$Q$4:$Q$1000)+SUMIF(IITChem!$P$4:$P$1000,$C981,IITChem!$Q$4:$Q$1000)+SUMIF(Maths!$P$4:$P$1000,$C981,Maths!$Q$4:$Q$1000)+SUMIF(IITMaths!$P$4:$P$1000,$C981,IITMaths!$Q$4:$Q$1000)+SUMIF(Bio!$P$4:$P$1000,$C981,Bio!$Q$4:$Q$1000)+SUMIF(FourthLecture!$P$4:$P$1000,$C981,FourthLecture!$Q$4:$Q$1000)+SUMIF(OtherSubjects!$P$4:$P$1000,$C981,OtherSubjects!$Q$4:$Q$1000)</f>
        <v>0</v>
      </c>
    </row>
    <row r="982" spans="1:19">
      <c r="A982" s="239">
        <v>978</v>
      </c>
      <c r="B982" s="240" t="s">
        <v>1220</v>
      </c>
      <c r="C982" s="240"/>
      <c r="D982" s="241"/>
      <c r="E982" s="241"/>
      <c r="F982" s="241"/>
      <c r="G982" s="241"/>
      <c r="H982" s="241"/>
      <c r="I982" s="241"/>
      <c r="J982" s="260"/>
      <c r="K982" s="241"/>
      <c r="L982" s="241"/>
      <c r="M982" s="241"/>
      <c r="N982" s="258"/>
      <c r="O982" s="240"/>
      <c r="P982" s="240"/>
      <c r="Q982" s="258"/>
      <c r="R982" s="274">
        <f>SUMIF(Physics!$B$4:$B$1000,$C982,Physics!$C$4:$C$1000)+SUMIF(IITPhysics!$B$4:$B$1000,$C982,IITPhysics!$C$4:$C$1000)+SUMIF(Chem!$B$4:$B$1000,$C982,Chem!$C$4:$C$1000)+SUMIF(IITChem!$B$4:$B$1000,$C982,IITChem!$C$4:$C$1000)+SUMIF(Maths!$B$4:$B$1000,$C982,Maths!$C$4:$C$1000)+SUMIF(IITMaths!$B$4:$B$1000,$C982,IITMaths!$C$4:$C$1000)+SUMIF(Bio!$B$4:$B$1000,$C982,Bio!$C$4:$C$1000)+SUMIF(FourthLecture!$B$4:$B$1000,$C982,FourthLecture!$C$4:$C$1000)+SUMIF(OtherSubjects!$B$4:$B$1000,$C982,OtherSubjects!$C$4:$C$1000)</f>
        <v>0</v>
      </c>
      <c r="S982" s="269">
        <f>SUMIF(Physics!$P$4:$P$1000,$C982,Physics!$Q$4:$Q$1000)+SUMIF(IITPhysics!$P$4:$P$1000,$C982,IITPhysics!$Q$4:$Q$1000)+SUMIF(Chem!$P$4:$P$1000,$C982,Chem!$Q$4:$Q$1000)+SUMIF(IITChem!$P$4:$P$1000,$C982,IITChem!$Q$4:$Q$1000)+SUMIF(Maths!$P$4:$P$1000,$C982,Maths!$Q$4:$Q$1000)+SUMIF(IITMaths!$P$4:$P$1000,$C982,IITMaths!$Q$4:$Q$1000)+SUMIF(Bio!$P$4:$P$1000,$C982,Bio!$Q$4:$Q$1000)+SUMIF(FourthLecture!$P$4:$P$1000,$C982,FourthLecture!$Q$4:$Q$1000)+SUMIF(OtherSubjects!$P$4:$P$1000,$C982,OtherSubjects!$Q$4:$Q$1000)</f>
        <v>0</v>
      </c>
    </row>
    <row r="983" spans="1:19">
      <c r="A983" s="239">
        <v>979</v>
      </c>
      <c r="B983" s="240" t="s">
        <v>1221</v>
      </c>
      <c r="C983" s="240"/>
      <c r="D983" s="241"/>
      <c r="E983" s="241"/>
      <c r="F983" s="241"/>
      <c r="G983" s="241"/>
      <c r="H983" s="241"/>
      <c r="I983" s="241"/>
      <c r="J983" s="260"/>
      <c r="K983" s="241"/>
      <c r="L983" s="241"/>
      <c r="M983" s="241"/>
      <c r="N983" s="258"/>
      <c r="O983" s="240"/>
      <c r="P983" s="240"/>
      <c r="Q983" s="258"/>
      <c r="R983" s="274">
        <f>SUMIF(Physics!$B$4:$B$1000,$C983,Physics!$C$4:$C$1000)+SUMIF(IITPhysics!$B$4:$B$1000,$C983,IITPhysics!$C$4:$C$1000)+SUMIF(Chem!$B$4:$B$1000,$C983,Chem!$C$4:$C$1000)+SUMIF(IITChem!$B$4:$B$1000,$C983,IITChem!$C$4:$C$1000)+SUMIF(Maths!$B$4:$B$1000,$C983,Maths!$C$4:$C$1000)+SUMIF(IITMaths!$B$4:$B$1000,$C983,IITMaths!$C$4:$C$1000)+SUMIF(Bio!$B$4:$B$1000,$C983,Bio!$C$4:$C$1000)+SUMIF(FourthLecture!$B$4:$B$1000,$C983,FourthLecture!$C$4:$C$1000)+SUMIF(OtherSubjects!$B$4:$B$1000,$C983,OtherSubjects!$C$4:$C$1000)</f>
        <v>0</v>
      </c>
      <c r="S983" s="269">
        <f>SUMIF(Physics!$P$4:$P$1000,$C983,Physics!$Q$4:$Q$1000)+SUMIF(IITPhysics!$P$4:$P$1000,$C983,IITPhysics!$Q$4:$Q$1000)+SUMIF(Chem!$P$4:$P$1000,$C983,Chem!$Q$4:$Q$1000)+SUMIF(IITChem!$P$4:$P$1000,$C983,IITChem!$Q$4:$Q$1000)+SUMIF(Maths!$P$4:$P$1000,$C983,Maths!$Q$4:$Q$1000)+SUMIF(IITMaths!$P$4:$P$1000,$C983,IITMaths!$Q$4:$Q$1000)+SUMIF(Bio!$P$4:$P$1000,$C983,Bio!$Q$4:$Q$1000)+SUMIF(FourthLecture!$P$4:$P$1000,$C983,FourthLecture!$Q$4:$Q$1000)+SUMIF(OtherSubjects!$P$4:$P$1000,$C983,OtherSubjects!$Q$4:$Q$1000)</f>
        <v>0</v>
      </c>
    </row>
    <row r="984" spans="1:19">
      <c r="A984" s="239">
        <v>980</v>
      </c>
      <c r="B984" s="240" t="s">
        <v>1222</v>
      </c>
      <c r="C984" s="240"/>
      <c r="D984" s="241"/>
      <c r="E984" s="241"/>
      <c r="F984" s="241"/>
      <c r="G984" s="241"/>
      <c r="H984" s="241"/>
      <c r="I984" s="241"/>
      <c r="J984" s="260"/>
      <c r="K984" s="241"/>
      <c r="L984" s="241"/>
      <c r="M984" s="241"/>
      <c r="N984" s="258"/>
      <c r="O984" s="240"/>
      <c r="P984" s="240"/>
      <c r="Q984" s="258"/>
      <c r="R984" s="274">
        <f>SUMIF(Physics!$B$4:$B$1000,$C984,Physics!$C$4:$C$1000)+SUMIF(IITPhysics!$B$4:$B$1000,$C984,IITPhysics!$C$4:$C$1000)+SUMIF(Chem!$B$4:$B$1000,$C984,Chem!$C$4:$C$1000)+SUMIF(IITChem!$B$4:$B$1000,$C984,IITChem!$C$4:$C$1000)+SUMIF(Maths!$B$4:$B$1000,$C984,Maths!$C$4:$C$1000)+SUMIF(IITMaths!$B$4:$B$1000,$C984,IITMaths!$C$4:$C$1000)+SUMIF(Bio!$B$4:$B$1000,$C984,Bio!$C$4:$C$1000)+SUMIF(FourthLecture!$B$4:$B$1000,$C984,FourthLecture!$C$4:$C$1000)+SUMIF(OtherSubjects!$B$4:$B$1000,$C984,OtherSubjects!$C$4:$C$1000)</f>
        <v>0</v>
      </c>
      <c r="S984" s="269">
        <f>SUMIF(Physics!$P$4:$P$1000,$C984,Physics!$Q$4:$Q$1000)+SUMIF(IITPhysics!$P$4:$P$1000,$C984,IITPhysics!$Q$4:$Q$1000)+SUMIF(Chem!$P$4:$P$1000,$C984,Chem!$Q$4:$Q$1000)+SUMIF(IITChem!$P$4:$P$1000,$C984,IITChem!$Q$4:$Q$1000)+SUMIF(Maths!$P$4:$P$1000,$C984,Maths!$Q$4:$Q$1000)+SUMIF(IITMaths!$P$4:$P$1000,$C984,IITMaths!$Q$4:$Q$1000)+SUMIF(Bio!$P$4:$P$1000,$C984,Bio!$Q$4:$Q$1000)+SUMIF(FourthLecture!$P$4:$P$1000,$C984,FourthLecture!$Q$4:$Q$1000)+SUMIF(OtherSubjects!$P$4:$P$1000,$C984,OtherSubjects!$Q$4:$Q$1000)</f>
        <v>0</v>
      </c>
    </row>
    <row r="985" spans="1:19">
      <c r="A985" s="239">
        <v>981</v>
      </c>
      <c r="B985" s="240" t="s">
        <v>1223</v>
      </c>
      <c r="C985" s="240"/>
      <c r="D985" s="241"/>
      <c r="E985" s="241"/>
      <c r="F985" s="241"/>
      <c r="G985" s="241"/>
      <c r="H985" s="241"/>
      <c r="I985" s="241"/>
      <c r="J985" s="260"/>
      <c r="K985" s="241"/>
      <c r="L985" s="241"/>
      <c r="M985" s="241"/>
      <c r="N985" s="258"/>
      <c r="O985" s="240"/>
      <c r="P985" s="240"/>
      <c r="Q985" s="258"/>
      <c r="R985" s="274">
        <f>SUMIF(Physics!$B$4:$B$1000,$C985,Physics!$C$4:$C$1000)+SUMIF(IITPhysics!$B$4:$B$1000,$C985,IITPhysics!$C$4:$C$1000)+SUMIF(Chem!$B$4:$B$1000,$C985,Chem!$C$4:$C$1000)+SUMIF(IITChem!$B$4:$B$1000,$C985,IITChem!$C$4:$C$1000)+SUMIF(Maths!$B$4:$B$1000,$C985,Maths!$C$4:$C$1000)+SUMIF(IITMaths!$B$4:$B$1000,$C985,IITMaths!$C$4:$C$1000)+SUMIF(Bio!$B$4:$B$1000,$C985,Bio!$C$4:$C$1000)+SUMIF(FourthLecture!$B$4:$B$1000,$C985,FourthLecture!$C$4:$C$1000)+SUMIF(OtherSubjects!$B$4:$B$1000,$C985,OtherSubjects!$C$4:$C$1000)</f>
        <v>0</v>
      </c>
      <c r="S985" s="269">
        <f>SUMIF(Physics!$P$4:$P$1000,$C985,Physics!$Q$4:$Q$1000)+SUMIF(IITPhysics!$P$4:$P$1000,$C985,IITPhysics!$Q$4:$Q$1000)+SUMIF(Chem!$P$4:$P$1000,$C985,Chem!$Q$4:$Q$1000)+SUMIF(IITChem!$P$4:$P$1000,$C985,IITChem!$Q$4:$Q$1000)+SUMIF(Maths!$P$4:$P$1000,$C985,Maths!$Q$4:$Q$1000)+SUMIF(IITMaths!$P$4:$P$1000,$C985,IITMaths!$Q$4:$Q$1000)+SUMIF(Bio!$P$4:$P$1000,$C985,Bio!$Q$4:$Q$1000)+SUMIF(FourthLecture!$P$4:$P$1000,$C985,FourthLecture!$Q$4:$Q$1000)+SUMIF(OtherSubjects!$P$4:$P$1000,$C985,OtherSubjects!$Q$4:$Q$1000)</f>
        <v>0</v>
      </c>
    </row>
    <row r="986" spans="1:19">
      <c r="A986" s="239">
        <v>982</v>
      </c>
      <c r="B986" s="240" t="s">
        <v>1224</v>
      </c>
      <c r="C986" s="240"/>
      <c r="D986" s="241"/>
      <c r="E986" s="241"/>
      <c r="F986" s="241"/>
      <c r="G986" s="241"/>
      <c r="H986" s="241"/>
      <c r="I986" s="241"/>
      <c r="J986" s="260"/>
      <c r="K986" s="241"/>
      <c r="L986" s="241"/>
      <c r="M986" s="241"/>
      <c r="N986" s="258"/>
      <c r="O986" s="240"/>
      <c r="P986" s="240"/>
      <c r="Q986" s="258"/>
      <c r="R986" s="274">
        <f>SUMIF(Physics!$B$4:$B$1000,$C986,Physics!$C$4:$C$1000)+SUMIF(IITPhysics!$B$4:$B$1000,$C986,IITPhysics!$C$4:$C$1000)+SUMIF(Chem!$B$4:$B$1000,$C986,Chem!$C$4:$C$1000)+SUMIF(IITChem!$B$4:$B$1000,$C986,IITChem!$C$4:$C$1000)+SUMIF(Maths!$B$4:$B$1000,$C986,Maths!$C$4:$C$1000)+SUMIF(IITMaths!$B$4:$B$1000,$C986,IITMaths!$C$4:$C$1000)+SUMIF(Bio!$B$4:$B$1000,$C986,Bio!$C$4:$C$1000)+SUMIF(FourthLecture!$B$4:$B$1000,$C986,FourthLecture!$C$4:$C$1000)+SUMIF(OtherSubjects!$B$4:$B$1000,$C986,OtherSubjects!$C$4:$C$1000)</f>
        <v>0</v>
      </c>
      <c r="S986" s="269">
        <f>SUMIF(Physics!$P$4:$P$1000,$C986,Physics!$Q$4:$Q$1000)+SUMIF(IITPhysics!$P$4:$P$1000,$C986,IITPhysics!$Q$4:$Q$1000)+SUMIF(Chem!$P$4:$P$1000,$C986,Chem!$Q$4:$Q$1000)+SUMIF(IITChem!$P$4:$P$1000,$C986,IITChem!$Q$4:$Q$1000)+SUMIF(Maths!$P$4:$P$1000,$C986,Maths!$Q$4:$Q$1000)+SUMIF(IITMaths!$P$4:$P$1000,$C986,IITMaths!$Q$4:$Q$1000)+SUMIF(Bio!$P$4:$P$1000,$C986,Bio!$Q$4:$Q$1000)+SUMIF(FourthLecture!$P$4:$P$1000,$C986,FourthLecture!$Q$4:$Q$1000)+SUMIF(OtherSubjects!$P$4:$P$1000,$C986,OtherSubjects!$Q$4:$Q$1000)</f>
        <v>0</v>
      </c>
    </row>
    <row r="987" spans="1:19">
      <c r="A987" s="239">
        <v>983</v>
      </c>
      <c r="B987" s="240" t="s">
        <v>1225</v>
      </c>
      <c r="C987" s="240"/>
      <c r="D987" s="241"/>
      <c r="E987" s="241"/>
      <c r="F987" s="241"/>
      <c r="G987" s="241"/>
      <c r="H987" s="241"/>
      <c r="I987" s="241"/>
      <c r="J987" s="260"/>
      <c r="K987" s="241"/>
      <c r="L987" s="241"/>
      <c r="M987" s="241"/>
      <c r="N987" s="258"/>
      <c r="O987" s="240"/>
      <c r="P987" s="240"/>
      <c r="Q987" s="258"/>
      <c r="R987" s="274">
        <f>SUMIF(Physics!$B$4:$B$1000,$C987,Physics!$C$4:$C$1000)+SUMIF(IITPhysics!$B$4:$B$1000,$C987,IITPhysics!$C$4:$C$1000)+SUMIF(Chem!$B$4:$B$1000,$C987,Chem!$C$4:$C$1000)+SUMIF(IITChem!$B$4:$B$1000,$C987,IITChem!$C$4:$C$1000)+SUMIF(Maths!$B$4:$B$1000,$C987,Maths!$C$4:$C$1000)+SUMIF(IITMaths!$B$4:$B$1000,$C987,IITMaths!$C$4:$C$1000)+SUMIF(Bio!$B$4:$B$1000,$C987,Bio!$C$4:$C$1000)+SUMIF(FourthLecture!$B$4:$B$1000,$C987,FourthLecture!$C$4:$C$1000)+SUMIF(OtherSubjects!$B$4:$B$1000,$C987,OtherSubjects!$C$4:$C$1000)</f>
        <v>0</v>
      </c>
      <c r="S987" s="269">
        <f>SUMIF(Physics!$P$4:$P$1000,$C987,Physics!$Q$4:$Q$1000)+SUMIF(IITPhysics!$P$4:$P$1000,$C987,IITPhysics!$Q$4:$Q$1000)+SUMIF(Chem!$P$4:$P$1000,$C987,Chem!$Q$4:$Q$1000)+SUMIF(IITChem!$P$4:$P$1000,$C987,IITChem!$Q$4:$Q$1000)+SUMIF(Maths!$P$4:$P$1000,$C987,Maths!$Q$4:$Q$1000)+SUMIF(IITMaths!$P$4:$P$1000,$C987,IITMaths!$Q$4:$Q$1000)+SUMIF(Bio!$P$4:$P$1000,$C987,Bio!$Q$4:$Q$1000)+SUMIF(FourthLecture!$P$4:$P$1000,$C987,FourthLecture!$Q$4:$Q$1000)+SUMIF(OtherSubjects!$P$4:$P$1000,$C987,OtherSubjects!$Q$4:$Q$1000)</f>
        <v>0</v>
      </c>
    </row>
    <row r="988" spans="1:19">
      <c r="A988" s="239">
        <v>984</v>
      </c>
      <c r="B988" s="240" t="s">
        <v>1226</v>
      </c>
      <c r="C988" s="240"/>
      <c r="D988" s="241"/>
      <c r="E988" s="241"/>
      <c r="F988" s="241"/>
      <c r="G988" s="241"/>
      <c r="H988" s="241"/>
      <c r="I988" s="241"/>
      <c r="J988" s="260"/>
      <c r="K988" s="241"/>
      <c r="L988" s="241"/>
      <c r="M988" s="241"/>
      <c r="N988" s="258"/>
      <c r="O988" s="240"/>
      <c r="P988" s="240"/>
      <c r="Q988" s="258"/>
      <c r="R988" s="274">
        <f>SUMIF(Physics!$B$4:$B$1000,$C988,Physics!$C$4:$C$1000)+SUMIF(IITPhysics!$B$4:$B$1000,$C988,IITPhysics!$C$4:$C$1000)+SUMIF(Chem!$B$4:$B$1000,$C988,Chem!$C$4:$C$1000)+SUMIF(IITChem!$B$4:$B$1000,$C988,IITChem!$C$4:$C$1000)+SUMIF(Maths!$B$4:$B$1000,$C988,Maths!$C$4:$C$1000)+SUMIF(IITMaths!$B$4:$B$1000,$C988,IITMaths!$C$4:$C$1000)+SUMIF(Bio!$B$4:$B$1000,$C988,Bio!$C$4:$C$1000)+SUMIF(FourthLecture!$B$4:$B$1000,$C988,FourthLecture!$C$4:$C$1000)+SUMIF(OtherSubjects!$B$4:$B$1000,$C988,OtherSubjects!$C$4:$C$1000)</f>
        <v>0</v>
      </c>
      <c r="S988" s="269">
        <f>SUMIF(Physics!$P$4:$P$1000,$C988,Physics!$Q$4:$Q$1000)+SUMIF(IITPhysics!$P$4:$P$1000,$C988,IITPhysics!$Q$4:$Q$1000)+SUMIF(Chem!$P$4:$P$1000,$C988,Chem!$Q$4:$Q$1000)+SUMIF(IITChem!$P$4:$P$1000,$C988,IITChem!$Q$4:$Q$1000)+SUMIF(Maths!$P$4:$P$1000,$C988,Maths!$Q$4:$Q$1000)+SUMIF(IITMaths!$P$4:$P$1000,$C988,IITMaths!$Q$4:$Q$1000)+SUMIF(Bio!$P$4:$P$1000,$C988,Bio!$Q$4:$Q$1000)+SUMIF(FourthLecture!$P$4:$P$1000,$C988,FourthLecture!$Q$4:$Q$1000)+SUMIF(OtherSubjects!$P$4:$P$1000,$C988,OtherSubjects!$Q$4:$Q$1000)</f>
        <v>0</v>
      </c>
    </row>
    <row r="989" spans="1:19">
      <c r="A989" s="239">
        <v>985</v>
      </c>
      <c r="B989" s="240" t="s">
        <v>1227</v>
      </c>
      <c r="C989" s="240"/>
      <c r="D989" s="241"/>
      <c r="E989" s="241"/>
      <c r="F989" s="241"/>
      <c r="G989" s="241"/>
      <c r="H989" s="241"/>
      <c r="I989" s="241"/>
      <c r="J989" s="260"/>
      <c r="K989" s="241"/>
      <c r="L989" s="241"/>
      <c r="M989" s="241"/>
      <c r="N989" s="258"/>
      <c r="O989" s="240"/>
      <c r="P989" s="240"/>
      <c r="Q989" s="258"/>
      <c r="R989" s="274">
        <f>SUMIF(Physics!$B$4:$B$1000,$C989,Physics!$C$4:$C$1000)+SUMIF(IITPhysics!$B$4:$B$1000,$C989,IITPhysics!$C$4:$C$1000)+SUMIF(Chem!$B$4:$B$1000,$C989,Chem!$C$4:$C$1000)+SUMIF(IITChem!$B$4:$B$1000,$C989,IITChem!$C$4:$C$1000)+SUMIF(Maths!$B$4:$B$1000,$C989,Maths!$C$4:$C$1000)+SUMIF(IITMaths!$B$4:$B$1000,$C989,IITMaths!$C$4:$C$1000)+SUMIF(Bio!$B$4:$B$1000,$C989,Bio!$C$4:$C$1000)+SUMIF(FourthLecture!$B$4:$B$1000,$C989,FourthLecture!$C$4:$C$1000)+SUMIF(OtherSubjects!$B$4:$B$1000,$C989,OtherSubjects!$C$4:$C$1000)</f>
        <v>0</v>
      </c>
      <c r="S989" s="269">
        <f>SUMIF(Physics!$P$4:$P$1000,$C989,Physics!$Q$4:$Q$1000)+SUMIF(IITPhysics!$P$4:$P$1000,$C989,IITPhysics!$Q$4:$Q$1000)+SUMIF(Chem!$P$4:$P$1000,$C989,Chem!$Q$4:$Q$1000)+SUMIF(IITChem!$P$4:$P$1000,$C989,IITChem!$Q$4:$Q$1000)+SUMIF(Maths!$P$4:$P$1000,$C989,Maths!$Q$4:$Q$1000)+SUMIF(IITMaths!$P$4:$P$1000,$C989,IITMaths!$Q$4:$Q$1000)+SUMIF(Bio!$P$4:$P$1000,$C989,Bio!$Q$4:$Q$1000)+SUMIF(FourthLecture!$P$4:$P$1000,$C989,FourthLecture!$Q$4:$Q$1000)+SUMIF(OtherSubjects!$P$4:$P$1000,$C989,OtherSubjects!$Q$4:$Q$1000)</f>
        <v>0</v>
      </c>
    </row>
    <row r="990" spans="1:19">
      <c r="A990" s="239">
        <v>986</v>
      </c>
      <c r="B990" s="240" t="s">
        <v>1228</v>
      </c>
      <c r="C990" s="240"/>
      <c r="D990" s="241"/>
      <c r="E990" s="241"/>
      <c r="F990" s="241"/>
      <c r="G990" s="241"/>
      <c r="H990" s="241"/>
      <c r="I990" s="241"/>
      <c r="J990" s="260"/>
      <c r="K990" s="241"/>
      <c r="L990" s="241"/>
      <c r="M990" s="241"/>
      <c r="N990" s="258"/>
      <c r="O990" s="240"/>
      <c r="P990" s="240"/>
      <c r="Q990" s="258"/>
      <c r="R990" s="274">
        <f>SUMIF(Physics!$B$4:$B$1000,$C990,Physics!$C$4:$C$1000)+SUMIF(IITPhysics!$B$4:$B$1000,$C990,IITPhysics!$C$4:$C$1000)+SUMIF(Chem!$B$4:$B$1000,$C990,Chem!$C$4:$C$1000)+SUMIF(IITChem!$B$4:$B$1000,$C990,IITChem!$C$4:$C$1000)+SUMIF(Maths!$B$4:$B$1000,$C990,Maths!$C$4:$C$1000)+SUMIF(IITMaths!$B$4:$B$1000,$C990,IITMaths!$C$4:$C$1000)+SUMIF(Bio!$B$4:$B$1000,$C990,Bio!$C$4:$C$1000)+SUMIF(FourthLecture!$B$4:$B$1000,$C990,FourthLecture!$C$4:$C$1000)+SUMIF(OtherSubjects!$B$4:$B$1000,$C990,OtherSubjects!$C$4:$C$1000)</f>
        <v>0</v>
      </c>
      <c r="S990" s="269">
        <f>SUMIF(Physics!$P$4:$P$1000,$C990,Physics!$Q$4:$Q$1000)+SUMIF(IITPhysics!$P$4:$P$1000,$C990,IITPhysics!$Q$4:$Q$1000)+SUMIF(Chem!$P$4:$P$1000,$C990,Chem!$Q$4:$Q$1000)+SUMIF(IITChem!$P$4:$P$1000,$C990,IITChem!$Q$4:$Q$1000)+SUMIF(Maths!$P$4:$P$1000,$C990,Maths!$Q$4:$Q$1000)+SUMIF(IITMaths!$P$4:$P$1000,$C990,IITMaths!$Q$4:$Q$1000)+SUMIF(Bio!$P$4:$P$1000,$C990,Bio!$Q$4:$Q$1000)+SUMIF(FourthLecture!$P$4:$P$1000,$C990,FourthLecture!$Q$4:$Q$1000)+SUMIF(OtherSubjects!$P$4:$P$1000,$C990,OtherSubjects!$Q$4:$Q$1000)</f>
        <v>0</v>
      </c>
    </row>
    <row r="991" spans="1:19">
      <c r="A991" s="239">
        <v>987</v>
      </c>
      <c r="B991" s="240" t="s">
        <v>1229</v>
      </c>
      <c r="C991" s="240"/>
      <c r="D991" s="241"/>
      <c r="E991" s="241"/>
      <c r="F991" s="241"/>
      <c r="G991" s="241"/>
      <c r="H991" s="241"/>
      <c r="I991" s="241"/>
      <c r="J991" s="260"/>
      <c r="K991" s="241"/>
      <c r="L991" s="241"/>
      <c r="M991" s="241"/>
      <c r="N991" s="258"/>
      <c r="O991" s="240"/>
      <c r="P991" s="240"/>
      <c r="Q991" s="258"/>
      <c r="R991" s="274">
        <f>SUMIF(Physics!$B$4:$B$1000,$C991,Physics!$C$4:$C$1000)+SUMIF(IITPhysics!$B$4:$B$1000,$C991,IITPhysics!$C$4:$C$1000)+SUMIF(Chem!$B$4:$B$1000,$C991,Chem!$C$4:$C$1000)+SUMIF(IITChem!$B$4:$B$1000,$C991,IITChem!$C$4:$C$1000)+SUMIF(Maths!$B$4:$B$1000,$C991,Maths!$C$4:$C$1000)+SUMIF(IITMaths!$B$4:$B$1000,$C991,IITMaths!$C$4:$C$1000)+SUMIF(Bio!$B$4:$B$1000,$C991,Bio!$C$4:$C$1000)+SUMIF(FourthLecture!$B$4:$B$1000,$C991,FourthLecture!$C$4:$C$1000)+SUMIF(OtherSubjects!$B$4:$B$1000,$C991,OtherSubjects!$C$4:$C$1000)</f>
        <v>0</v>
      </c>
      <c r="S991" s="269">
        <f>SUMIF(Physics!$P$4:$P$1000,$C991,Physics!$Q$4:$Q$1000)+SUMIF(IITPhysics!$P$4:$P$1000,$C991,IITPhysics!$Q$4:$Q$1000)+SUMIF(Chem!$P$4:$P$1000,$C991,Chem!$Q$4:$Q$1000)+SUMIF(IITChem!$P$4:$P$1000,$C991,IITChem!$Q$4:$Q$1000)+SUMIF(Maths!$P$4:$P$1000,$C991,Maths!$Q$4:$Q$1000)+SUMIF(IITMaths!$P$4:$P$1000,$C991,IITMaths!$Q$4:$Q$1000)+SUMIF(Bio!$P$4:$P$1000,$C991,Bio!$Q$4:$Q$1000)+SUMIF(FourthLecture!$P$4:$P$1000,$C991,FourthLecture!$Q$4:$Q$1000)+SUMIF(OtherSubjects!$P$4:$P$1000,$C991,OtherSubjects!$Q$4:$Q$1000)</f>
        <v>0</v>
      </c>
    </row>
    <row r="992" spans="1:19">
      <c r="A992" s="239">
        <v>988</v>
      </c>
      <c r="B992" s="240" t="s">
        <v>1230</v>
      </c>
      <c r="C992" s="240"/>
      <c r="D992" s="241"/>
      <c r="E992" s="241"/>
      <c r="F992" s="241"/>
      <c r="G992" s="241"/>
      <c r="H992" s="241"/>
      <c r="I992" s="241"/>
      <c r="J992" s="260"/>
      <c r="K992" s="241"/>
      <c r="L992" s="241"/>
      <c r="M992" s="241"/>
      <c r="N992" s="258"/>
      <c r="O992" s="240"/>
      <c r="P992" s="240"/>
      <c r="Q992" s="258"/>
      <c r="R992" s="274">
        <f>SUMIF(Physics!$B$4:$B$1000,$C992,Physics!$C$4:$C$1000)+SUMIF(IITPhysics!$B$4:$B$1000,$C992,IITPhysics!$C$4:$C$1000)+SUMIF(Chem!$B$4:$B$1000,$C992,Chem!$C$4:$C$1000)+SUMIF(IITChem!$B$4:$B$1000,$C992,IITChem!$C$4:$C$1000)+SUMIF(Maths!$B$4:$B$1000,$C992,Maths!$C$4:$C$1000)+SUMIF(IITMaths!$B$4:$B$1000,$C992,IITMaths!$C$4:$C$1000)+SUMIF(Bio!$B$4:$B$1000,$C992,Bio!$C$4:$C$1000)+SUMIF(FourthLecture!$B$4:$B$1000,$C992,FourthLecture!$C$4:$C$1000)+SUMIF(OtherSubjects!$B$4:$B$1000,$C992,OtherSubjects!$C$4:$C$1000)</f>
        <v>0</v>
      </c>
      <c r="S992" s="269">
        <f>SUMIF(Physics!$P$4:$P$1000,$C992,Physics!$Q$4:$Q$1000)+SUMIF(IITPhysics!$P$4:$P$1000,$C992,IITPhysics!$Q$4:$Q$1000)+SUMIF(Chem!$P$4:$P$1000,$C992,Chem!$Q$4:$Q$1000)+SUMIF(IITChem!$P$4:$P$1000,$C992,IITChem!$Q$4:$Q$1000)+SUMIF(Maths!$P$4:$P$1000,$C992,Maths!$Q$4:$Q$1000)+SUMIF(IITMaths!$P$4:$P$1000,$C992,IITMaths!$Q$4:$Q$1000)+SUMIF(Bio!$P$4:$P$1000,$C992,Bio!$Q$4:$Q$1000)+SUMIF(FourthLecture!$P$4:$P$1000,$C992,FourthLecture!$Q$4:$Q$1000)+SUMIF(OtherSubjects!$P$4:$P$1000,$C992,OtherSubjects!$Q$4:$Q$1000)</f>
        <v>0</v>
      </c>
    </row>
    <row r="993" spans="1:19">
      <c r="A993" s="239">
        <v>989</v>
      </c>
      <c r="B993" s="240" t="s">
        <v>1231</v>
      </c>
      <c r="C993" s="240"/>
      <c r="D993" s="241"/>
      <c r="E993" s="241"/>
      <c r="F993" s="241"/>
      <c r="G993" s="241"/>
      <c r="H993" s="241"/>
      <c r="I993" s="241"/>
      <c r="J993" s="260"/>
      <c r="K993" s="241"/>
      <c r="L993" s="241"/>
      <c r="M993" s="241"/>
      <c r="N993" s="258"/>
      <c r="O993" s="240"/>
      <c r="P993" s="240"/>
      <c r="Q993" s="258"/>
      <c r="R993" s="274">
        <f>SUMIF(Physics!$B$4:$B$1000,$C993,Physics!$C$4:$C$1000)+SUMIF(IITPhysics!$B$4:$B$1000,$C993,IITPhysics!$C$4:$C$1000)+SUMIF(Chem!$B$4:$B$1000,$C993,Chem!$C$4:$C$1000)+SUMIF(IITChem!$B$4:$B$1000,$C993,IITChem!$C$4:$C$1000)+SUMIF(Maths!$B$4:$B$1000,$C993,Maths!$C$4:$C$1000)+SUMIF(IITMaths!$B$4:$B$1000,$C993,IITMaths!$C$4:$C$1000)+SUMIF(Bio!$B$4:$B$1000,$C993,Bio!$C$4:$C$1000)+SUMIF(FourthLecture!$B$4:$B$1000,$C993,FourthLecture!$C$4:$C$1000)+SUMIF(OtherSubjects!$B$4:$B$1000,$C993,OtherSubjects!$C$4:$C$1000)</f>
        <v>0</v>
      </c>
      <c r="S993" s="269">
        <f>SUMIF(Physics!$P$4:$P$1000,$C993,Physics!$Q$4:$Q$1000)+SUMIF(IITPhysics!$P$4:$P$1000,$C993,IITPhysics!$Q$4:$Q$1000)+SUMIF(Chem!$P$4:$P$1000,$C993,Chem!$Q$4:$Q$1000)+SUMIF(IITChem!$P$4:$P$1000,$C993,IITChem!$Q$4:$Q$1000)+SUMIF(Maths!$P$4:$P$1000,$C993,Maths!$Q$4:$Q$1000)+SUMIF(IITMaths!$P$4:$P$1000,$C993,IITMaths!$Q$4:$Q$1000)+SUMIF(Bio!$P$4:$P$1000,$C993,Bio!$Q$4:$Q$1000)+SUMIF(FourthLecture!$P$4:$P$1000,$C993,FourthLecture!$Q$4:$Q$1000)+SUMIF(OtherSubjects!$P$4:$P$1000,$C993,OtherSubjects!$Q$4:$Q$1000)</f>
        <v>0</v>
      </c>
    </row>
    <row r="994" spans="1:19">
      <c r="A994" s="239">
        <v>990</v>
      </c>
      <c r="B994" s="240" t="s">
        <v>1232</v>
      </c>
      <c r="C994" s="240"/>
      <c r="D994" s="241"/>
      <c r="E994" s="241"/>
      <c r="F994" s="241"/>
      <c r="G994" s="241"/>
      <c r="H994" s="241"/>
      <c r="I994" s="241"/>
      <c r="J994" s="260"/>
      <c r="K994" s="241"/>
      <c r="L994" s="241"/>
      <c r="M994" s="241"/>
      <c r="N994" s="258"/>
      <c r="O994" s="240"/>
      <c r="P994" s="240"/>
      <c r="Q994" s="258"/>
      <c r="R994" s="274">
        <f>SUMIF(Physics!$B$4:$B$1000,$C994,Physics!$C$4:$C$1000)+SUMIF(IITPhysics!$B$4:$B$1000,$C994,IITPhysics!$C$4:$C$1000)+SUMIF(Chem!$B$4:$B$1000,$C994,Chem!$C$4:$C$1000)+SUMIF(IITChem!$B$4:$B$1000,$C994,IITChem!$C$4:$C$1000)+SUMIF(Maths!$B$4:$B$1000,$C994,Maths!$C$4:$C$1000)+SUMIF(IITMaths!$B$4:$B$1000,$C994,IITMaths!$C$4:$C$1000)+SUMIF(Bio!$B$4:$B$1000,$C994,Bio!$C$4:$C$1000)+SUMIF(FourthLecture!$B$4:$B$1000,$C994,FourthLecture!$C$4:$C$1000)+SUMIF(OtherSubjects!$B$4:$B$1000,$C994,OtherSubjects!$C$4:$C$1000)</f>
        <v>0</v>
      </c>
      <c r="S994" s="269">
        <f>SUMIF(Physics!$P$4:$P$1000,$C994,Physics!$Q$4:$Q$1000)+SUMIF(IITPhysics!$P$4:$P$1000,$C994,IITPhysics!$Q$4:$Q$1000)+SUMIF(Chem!$P$4:$P$1000,$C994,Chem!$Q$4:$Q$1000)+SUMIF(IITChem!$P$4:$P$1000,$C994,IITChem!$Q$4:$Q$1000)+SUMIF(Maths!$P$4:$P$1000,$C994,Maths!$Q$4:$Q$1000)+SUMIF(IITMaths!$P$4:$P$1000,$C994,IITMaths!$Q$4:$Q$1000)+SUMIF(Bio!$P$4:$P$1000,$C994,Bio!$Q$4:$Q$1000)+SUMIF(FourthLecture!$P$4:$P$1000,$C994,FourthLecture!$Q$4:$Q$1000)+SUMIF(OtherSubjects!$P$4:$P$1000,$C994,OtherSubjects!$Q$4:$Q$1000)</f>
        <v>0</v>
      </c>
    </row>
    <row r="995" spans="1:19">
      <c r="A995" s="239">
        <v>991</v>
      </c>
      <c r="B995" s="240" t="s">
        <v>1233</v>
      </c>
      <c r="C995" s="240"/>
      <c r="D995" s="241"/>
      <c r="E995" s="241"/>
      <c r="F995" s="241"/>
      <c r="G995" s="241"/>
      <c r="H995" s="241"/>
      <c r="I995" s="241"/>
      <c r="J995" s="260"/>
      <c r="K995" s="241"/>
      <c r="L995" s="241"/>
      <c r="M995" s="241"/>
      <c r="N995" s="258"/>
      <c r="O995" s="240"/>
      <c r="P995" s="240"/>
      <c r="Q995" s="258"/>
      <c r="R995" s="274">
        <f>SUMIF(Physics!$B$4:$B$1000,$C995,Physics!$C$4:$C$1000)+SUMIF(IITPhysics!$B$4:$B$1000,$C995,IITPhysics!$C$4:$C$1000)+SUMIF(Chem!$B$4:$B$1000,$C995,Chem!$C$4:$C$1000)+SUMIF(IITChem!$B$4:$B$1000,$C995,IITChem!$C$4:$C$1000)+SUMIF(Maths!$B$4:$B$1000,$C995,Maths!$C$4:$C$1000)+SUMIF(IITMaths!$B$4:$B$1000,$C995,IITMaths!$C$4:$C$1000)+SUMIF(Bio!$B$4:$B$1000,$C995,Bio!$C$4:$C$1000)+SUMIF(FourthLecture!$B$4:$B$1000,$C995,FourthLecture!$C$4:$C$1000)+SUMIF(OtherSubjects!$B$4:$B$1000,$C995,OtherSubjects!$C$4:$C$1000)</f>
        <v>0</v>
      </c>
      <c r="S995" s="269">
        <f>SUMIF(Physics!$P$4:$P$1000,$C995,Physics!$Q$4:$Q$1000)+SUMIF(IITPhysics!$P$4:$P$1000,$C995,IITPhysics!$Q$4:$Q$1000)+SUMIF(Chem!$P$4:$P$1000,$C995,Chem!$Q$4:$Q$1000)+SUMIF(IITChem!$P$4:$P$1000,$C995,IITChem!$Q$4:$Q$1000)+SUMIF(Maths!$P$4:$P$1000,$C995,Maths!$Q$4:$Q$1000)+SUMIF(IITMaths!$P$4:$P$1000,$C995,IITMaths!$Q$4:$Q$1000)+SUMIF(Bio!$P$4:$P$1000,$C995,Bio!$Q$4:$Q$1000)+SUMIF(FourthLecture!$P$4:$P$1000,$C995,FourthLecture!$Q$4:$Q$1000)+SUMIF(OtherSubjects!$P$4:$P$1000,$C995,OtherSubjects!$Q$4:$Q$1000)</f>
        <v>0</v>
      </c>
    </row>
    <row r="996" spans="1:19">
      <c r="A996" s="239">
        <v>992</v>
      </c>
      <c r="B996" s="240" t="s">
        <v>1234</v>
      </c>
      <c r="C996" s="240"/>
      <c r="D996" s="241"/>
      <c r="E996" s="241"/>
      <c r="F996" s="241"/>
      <c r="G996" s="241"/>
      <c r="H996" s="241"/>
      <c r="I996" s="241"/>
      <c r="J996" s="260"/>
      <c r="K996" s="241"/>
      <c r="L996" s="241"/>
      <c r="M996" s="241"/>
      <c r="N996" s="258"/>
      <c r="O996" s="240"/>
      <c r="P996" s="240"/>
      <c r="Q996" s="258"/>
      <c r="R996" s="274">
        <f>SUMIF(Physics!$B$4:$B$1000,$C996,Physics!$C$4:$C$1000)+SUMIF(IITPhysics!$B$4:$B$1000,$C996,IITPhysics!$C$4:$C$1000)+SUMIF(Chem!$B$4:$B$1000,$C996,Chem!$C$4:$C$1000)+SUMIF(IITChem!$B$4:$B$1000,$C996,IITChem!$C$4:$C$1000)+SUMIF(Maths!$B$4:$B$1000,$C996,Maths!$C$4:$C$1000)+SUMIF(IITMaths!$B$4:$B$1000,$C996,IITMaths!$C$4:$C$1000)+SUMIF(Bio!$B$4:$B$1000,$C996,Bio!$C$4:$C$1000)+SUMIF(FourthLecture!$B$4:$B$1000,$C996,FourthLecture!$C$4:$C$1000)+SUMIF(OtherSubjects!$B$4:$B$1000,$C996,OtherSubjects!$C$4:$C$1000)</f>
        <v>0</v>
      </c>
      <c r="S996" s="269">
        <f>SUMIF(Physics!$P$4:$P$1000,$C996,Physics!$Q$4:$Q$1000)+SUMIF(IITPhysics!$P$4:$P$1000,$C996,IITPhysics!$Q$4:$Q$1000)+SUMIF(Chem!$P$4:$P$1000,$C996,Chem!$Q$4:$Q$1000)+SUMIF(IITChem!$P$4:$P$1000,$C996,IITChem!$Q$4:$Q$1000)+SUMIF(Maths!$P$4:$P$1000,$C996,Maths!$Q$4:$Q$1000)+SUMIF(IITMaths!$P$4:$P$1000,$C996,IITMaths!$Q$4:$Q$1000)+SUMIF(Bio!$P$4:$P$1000,$C996,Bio!$Q$4:$Q$1000)+SUMIF(FourthLecture!$P$4:$P$1000,$C996,FourthLecture!$Q$4:$Q$1000)+SUMIF(OtherSubjects!$P$4:$P$1000,$C996,OtherSubjects!$Q$4:$Q$1000)</f>
        <v>0</v>
      </c>
    </row>
    <row r="997" spans="1:19">
      <c r="A997" s="239">
        <v>993</v>
      </c>
      <c r="B997" s="240" t="s">
        <v>1235</v>
      </c>
      <c r="C997" s="240"/>
      <c r="D997" s="241"/>
      <c r="E997" s="241"/>
      <c r="F997" s="241"/>
      <c r="G997" s="241"/>
      <c r="H997" s="241"/>
      <c r="I997" s="241"/>
      <c r="J997" s="260"/>
      <c r="K997" s="241"/>
      <c r="L997" s="241"/>
      <c r="M997" s="241"/>
      <c r="N997" s="258"/>
      <c r="O997" s="240"/>
      <c r="P997" s="240"/>
      <c r="Q997" s="258"/>
      <c r="R997" s="274">
        <f>SUMIF(Physics!$B$4:$B$1000,$C997,Physics!$C$4:$C$1000)+SUMIF(IITPhysics!$B$4:$B$1000,$C997,IITPhysics!$C$4:$C$1000)+SUMIF(Chem!$B$4:$B$1000,$C997,Chem!$C$4:$C$1000)+SUMIF(IITChem!$B$4:$B$1000,$C997,IITChem!$C$4:$C$1000)+SUMIF(Maths!$B$4:$B$1000,$C997,Maths!$C$4:$C$1000)+SUMIF(IITMaths!$B$4:$B$1000,$C997,IITMaths!$C$4:$C$1000)+SUMIF(Bio!$B$4:$B$1000,$C997,Bio!$C$4:$C$1000)+SUMIF(FourthLecture!$B$4:$B$1000,$C997,FourthLecture!$C$4:$C$1000)+SUMIF(OtherSubjects!$B$4:$B$1000,$C997,OtherSubjects!$C$4:$C$1000)</f>
        <v>0</v>
      </c>
      <c r="S997" s="269">
        <f>SUMIF(Physics!$P$4:$P$1000,$C997,Physics!$Q$4:$Q$1000)+SUMIF(IITPhysics!$P$4:$P$1000,$C997,IITPhysics!$Q$4:$Q$1000)+SUMIF(Chem!$P$4:$P$1000,$C997,Chem!$Q$4:$Q$1000)+SUMIF(IITChem!$P$4:$P$1000,$C997,IITChem!$Q$4:$Q$1000)+SUMIF(Maths!$P$4:$P$1000,$C997,Maths!$Q$4:$Q$1000)+SUMIF(IITMaths!$P$4:$P$1000,$C997,IITMaths!$Q$4:$Q$1000)+SUMIF(Bio!$P$4:$P$1000,$C997,Bio!$Q$4:$Q$1000)+SUMIF(FourthLecture!$P$4:$P$1000,$C997,FourthLecture!$Q$4:$Q$1000)+SUMIF(OtherSubjects!$P$4:$P$1000,$C997,OtherSubjects!$Q$4:$Q$1000)</f>
        <v>0</v>
      </c>
    </row>
    <row r="998" spans="1:19">
      <c r="A998" s="239">
        <v>994</v>
      </c>
      <c r="B998" s="240" t="s">
        <v>1236</v>
      </c>
      <c r="C998" s="240"/>
      <c r="D998" s="241"/>
      <c r="E998" s="241"/>
      <c r="F998" s="241"/>
      <c r="G998" s="241"/>
      <c r="H998" s="241"/>
      <c r="I998" s="241"/>
      <c r="J998" s="260"/>
      <c r="K998" s="241"/>
      <c r="L998" s="241"/>
      <c r="M998" s="241"/>
      <c r="N998" s="258"/>
      <c r="O998" s="240"/>
      <c r="P998" s="240"/>
      <c r="Q998" s="258"/>
      <c r="R998" s="274">
        <f>SUMIF(Physics!$B$4:$B$1000,$C998,Physics!$C$4:$C$1000)+SUMIF(IITPhysics!$B$4:$B$1000,$C998,IITPhysics!$C$4:$C$1000)+SUMIF(Chem!$B$4:$B$1000,$C998,Chem!$C$4:$C$1000)+SUMIF(IITChem!$B$4:$B$1000,$C998,IITChem!$C$4:$C$1000)+SUMIF(Maths!$B$4:$B$1000,$C998,Maths!$C$4:$C$1000)+SUMIF(IITMaths!$B$4:$B$1000,$C998,IITMaths!$C$4:$C$1000)+SUMIF(Bio!$B$4:$B$1000,$C998,Bio!$C$4:$C$1000)+SUMIF(FourthLecture!$B$4:$B$1000,$C998,FourthLecture!$C$4:$C$1000)+SUMIF(OtherSubjects!$B$4:$B$1000,$C998,OtherSubjects!$C$4:$C$1000)</f>
        <v>0</v>
      </c>
      <c r="S998" s="269">
        <f>SUMIF(Physics!$P$4:$P$1000,$C998,Physics!$Q$4:$Q$1000)+SUMIF(IITPhysics!$P$4:$P$1000,$C998,IITPhysics!$Q$4:$Q$1000)+SUMIF(Chem!$P$4:$P$1000,$C998,Chem!$Q$4:$Q$1000)+SUMIF(IITChem!$P$4:$P$1000,$C998,IITChem!$Q$4:$Q$1000)+SUMIF(Maths!$P$4:$P$1000,$C998,Maths!$Q$4:$Q$1000)+SUMIF(IITMaths!$P$4:$P$1000,$C998,IITMaths!$Q$4:$Q$1000)+SUMIF(Bio!$P$4:$P$1000,$C998,Bio!$Q$4:$Q$1000)+SUMIF(FourthLecture!$P$4:$P$1000,$C998,FourthLecture!$Q$4:$Q$1000)+SUMIF(OtherSubjects!$P$4:$P$1000,$C998,OtherSubjects!$Q$4:$Q$1000)</f>
        <v>0</v>
      </c>
    </row>
    <row r="999" spans="1:19">
      <c r="A999" s="239">
        <v>995</v>
      </c>
      <c r="B999" s="240" t="s">
        <v>1237</v>
      </c>
      <c r="C999" s="240"/>
      <c r="D999" s="241"/>
      <c r="E999" s="241"/>
      <c r="F999" s="241"/>
      <c r="G999" s="241"/>
      <c r="H999" s="241"/>
      <c r="I999" s="241"/>
      <c r="J999" s="260"/>
      <c r="K999" s="241"/>
      <c r="L999" s="241"/>
      <c r="M999" s="241"/>
      <c r="N999" s="258"/>
      <c r="O999" s="240"/>
      <c r="P999" s="240"/>
      <c r="Q999" s="258"/>
      <c r="R999" s="274">
        <f>SUMIF(Physics!$B$4:$B$1000,$C999,Physics!$C$4:$C$1000)+SUMIF(IITPhysics!$B$4:$B$1000,$C999,IITPhysics!$C$4:$C$1000)+SUMIF(Chem!$B$4:$B$1000,$C999,Chem!$C$4:$C$1000)+SUMIF(IITChem!$B$4:$B$1000,$C999,IITChem!$C$4:$C$1000)+SUMIF(Maths!$B$4:$B$1000,$C999,Maths!$C$4:$C$1000)+SUMIF(IITMaths!$B$4:$B$1000,$C999,IITMaths!$C$4:$C$1000)+SUMIF(Bio!$B$4:$B$1000,$C999,Bio!$C$4:$C$1000)+SUMIF(FourthLecture!$B$4:$B$1000,$C999,FourthLecture!$C$4:$C$1000)+SUMIF(OtherSubjects!$B$4:$B$1000,$C999,OtherSubjects!$C$4:$C$1000)</f>
        <v>0</v>
      </c>
      <c r="S999" s="269">
        <f>SUMIF(Physics!$P$4:$P$1000,$C999,Physics!$Q$4:$Q$1000)+SUMIF(IITPhysics!$P$4:$P$1000,$C999,IITPhysics!$Q$4:$Q$1000)+SUMIF(Chem!$P$4:$P$1000,$C999,Chem!$Q$4:$Q$1000)+SUMIF(IITChem!$P$4:$P$1000,$C999,IITChem!$Q$4:$Q$1000)+SUMIF(Maths!$P$4:$P$1000,$C999,Maths!$Q$4:$Q$1000)+SUMIF(IITMaths!$P$4:$P$1000,$C999,IITMaths!$Q$4:$Q$1000)+SUMIF(Bio!$P$4:$P$1000,$C999,Bio!$Q$4:$Q$1000)+SUMIF(FourthLecture!$P$4:$P$1000,$C999,FourthLecture!$Q$4:$Q$1000)+SUMIF(OtherSubjects!$P$4:$P$1000,$C999,OtherSubjects!$Q$4:$Q$1000)</f>
        <v>0</v>
      </c>
    </row>
    <row r="1000" ht="12" spans="1:19">
      <c r="A1000" s="277">
        <v>996</v>
      </c>
      <c r="B1000" s="278" t="s">
        <v>1238</v>
      </c>
      <c r="C1000" s="278"/>
      <c r="D1000" s="279"/>
      <c r="E1000" s="279"/>
      <c r="F1000" s="279"/>
      <c r="G1000" s="279"/>
      <c r="H1000" s="279"/>
      <c r="I1000" s="279"/>
      <c r="J1000" s="280"/>
      <c r="K1000" s="279"/>
      <c r="L1000" s="279"/>
      <c r="M1000" s="279"/>
      <c r="N1000" s="281"/>
      <c r="O1000" s="278"/>
      <c r="P1000" s="278"/>
      <c r="Q1000" s="281"/>
      <c r="R1000" s="282">
        <f>SUMIF(Physics!$B$4:$B$1000,$C1000,Physics!$C$4:$C$1000)+SUMIF(IITPhysics!$B$4:$B$1000,$C1000,IITPhysics!$C$4:$C$1000)+SUMIF(Chem!$B$4:$B$1000,$C1000,Chem!$C$4:$C$1000)+SUMIF(IITChem!$B$4:$B$1000,$C1000,IITChem!$C$4:$C$1000)+SUMIF(Maths!$B$4:$B$1000,$C1000,Maths!$C$4:$C$1000)+SUMIF(IITMaths!$B$4:$B$1000,$C1000,IITMaths!$C$4:$C$1000)+SUMIF(Bio!$B$4:$B$1000,$C1000,Bio!$C$4:$C$1000)+SUMIF(FourthLecture!$B$4:$B$1000,$C1000,FourthLecture!$C$4:$C$1000)+SUMIF(OtherSubjects!$B$4:$B$1000,$C1000,OtherSubjects!$C$4:$C$1000)</f>
        <v>0</v>
      </c>
      <c r="S1000" s="283">
        <f>SUMIF(Physics!$P$4:$P$1000,$C1000,Physics!$Q$4:$Q$1000)+SUMIF(IITPhysics!$P$4:$P$1000,$C1000,IITPhysics!$Q$4:$Q$1000)+SUMIF(Chem!$P$4:$P$1000,$C1000,Chem!$Q$4:$Q$1000)+SUMIF(IITChem!$P$4:$P$1000,$C1000,IITChem!$Q$4:$Q$1000)+SUMIF(Maths!$P$4:$P$1000,$C1000,Maths!$Q$4:$Q$1000)+SUMIF(IITMaths!$P$4:$P$1000,$C1000,IITMaths!$Q$4:$Q$1000)+SUMIF(Bio!$P$4:$P$1000,$C1000,Bio!$Q$4:$Q$1000)+SUMIF(FourthLecture!$P$4:$P$1000,$C1000,FourthLecture!$Q$4:$Q$1000)+SUMIF(OtherSubjects!$P$4:$P$1000,$C1000,OtherSubjects!$Q$4:$Q$1000)</f>
        <v>0</v>
      </c>
    </row>
    <row r="1001" spans="2:3">
      <c r="B1001" s="236"/>
      <c r="C1001" s="236"/>
    </row>
    <row r="1002" spans="2:3">
      <c r="B1002" s="240"/>
      <c r="C1002" s="240"/>
    </row>
    <row r="1003" spans="2:3">
      <c r="B1003" s="240"/>
      <c r="C1003" s="240"/>
    </row>
    <row r="1004" spans="2:3">
      <c r="B1004" s="240"/>
      <c r="C1004" s="240"/>
    </row>
    <row r="1005" spans="2:3">
      <c r="B1005" s="240"/>
      <c r="C1005" s="240"/>
    </row>
    <row r="1006" spans="2:3">
      <c r="B1006" s="240"/>
      <c r="C1006" s="240"/>
    </row>
    <row r="1007" spans="2:3">
      <c r="B1007" s="240"/>
      <c r="C1007" s="240"/>
    </row>
    <row r="1008" spans="2:3">
      <c r="B1008" s="240"/>
      <c r="C1008" s="240"/>
    </row>
    <row r="1009" spans="2:3">
      <c r="B1009" s="240"/>
      <c r="C1009" s="240"/>
    </row>
    <row r="1010" spans="2:3">
      <c r="B1010" s="240"/>
      <c r="C1010" s="240"/>
    </row>
    <row r="1011" spans="2:3">
      <c r="B1011" s="240"/>
      <c r="C1011" s="240"/>
    </row>
    <row r="1012" spans="2:3">
      <c r="B1012" s="240"/>
      <c r="C1012" s="240"/>
    </row>
    <row r="1013" spans="2:3">
      <c r="B1013" s="240"/>
      <c r="C1013" s="240"/>
    </row>
    <row r="1014" spans="2:3">
      <c r="B1014" s="240"/>
      <c r="C1014" s="240"/>
    </row>
    <row r="1015" spans="2:3">
      <c r="B1015" s="240"/>
      <c r="C1015" s="240"/>
    </row>
    <row r="1016" spans="2:3">
      <c r="B1016" s="240"/>
      <c r="C1016" s="240"/>
    </row>
    <row r="1017" spans="2:3">
      <c r="B1017" s="240"/>
      <c r="C1017" s="240"/>
    </row>
    <row r="1018" spans="2:3">
      <c r="B1018" s="240"/>
      <c r="C1018" s="240"/>
    </row>
    <row r="1019" spans="2:3">
      <c r="B1019" s="240"/>
      <c r="C1019" s="240"/>
    </row>
    <row r="1020" spans="2:3">
      <c r="B1020" s="240"/>
      <c r="C1020" s="240"/>
    </row>
    <row r="1021" spans="2:3">
      <c r="B1021" s="240"/>
      <c r="C1021" s="240"/>
    </row>
    <row r="1022" spans="2:3">
      <c r="B1022" s="240"/>
      <c r="C1022" s="240"/>
    </row>
    <row r="1023" spans="2:3">
      <c r="B1023" s="240"/>
      <c r="C1023" s="240"/>
    </row>
    <row r="1024" spans="2:3">
      <c r="B1024" s="240"/>
      <c r="C1024" s="240"/>
    </row>
    <row r="1025" spans="2:3">
      <c r="B1025" s="240"/>
      <c r="C1025" s="240"/>
    </row>
    <row r="1026" spans="2:3">
      <c r="B1026" s="240"/>
      <c r="C1026" s="240"/>
    </row>
    <row r="1027" spans="2:3">
      <c r="B1027" s="240"/>
      <c r="C1027" s="240"/>
    </row>
    <row r="1028" spans="2:3">
      <c r="B1028" s="240"/>
      <c r="C1028" s="240"/>
    </row>
    <row r="1029" spans="2:3">
      <c r="B1029" s="240"/>
      <c r="C1029" s="240"/>
    </row>
    <row r="1030" spans="2:3">
      <c r="B1030" s="240"/>
      <c r="C1030" s="240"/>
    </row>
    <row r="1031" spans="2:3">
      <c r="B1031" s="240"/>
      <c r="C1031" s="240"/>
    </row>
    <row r="1032" spans="2:3">
      <c r="B1032" s="240"/>
      <c r="C1032" s="240"/>
    </row>
    <row r="1033" spans="2:3">
      <c r="B1033" s="240"/>
      <c r="C1033" s="240"/>
    </row>
    <row r="1034" spans="2:3">
      <c r="B1034" s="240"/>
      <c r="C1034" s="240"/>
    </row>
    <row r="1035" spans="2:3">
      <c r="B1035" s="240"/>
      <c r="C1035" s="240"/>
    </row>
    <row r="1036" spans="2:3">
      <c r="B1036" s="240"/>
      <c r="C1036" s="240"/>
    </row>
    <row r="1037" spans="2:3">
      <c r="B1037" s="240"/>
      <c r="C1037" s="240"/>
    </row>
    <row r="1038" spans="2:3">
      <c r="B1038" s="240"/>
      <c r="C1038" s="240"/>
    </row>
    <row r="1039" spans="2:3">
      <c r="B1039" s="240"/>
      <c r="C1039" s="240"/>
    </row>
    <row r="1040" spans="2:3">
      <c r="B1040" s="240"/>
      <c r="C1040" s="240"/>
    </row>
    <row r="1041" spans="2:3">
      <c r="B1041" s="240"/>
      <c r="C1041" s="240"/>
    </row>
    <row r="1042" spans="2:3">
      <c r="B1042" s="240"/>
      <c r="C1042" s="240"/>
    </row>
    <row r="1043" spans="2:3">
      <c r="B1043" s="240"/>
      <c r="C1043" s="240"/>
    </row>
    <row r="1044" spans="2:3">
      <c r="B1044" s="240"/>
      <c r="C1044" s="240"/>
    </row>
    <row r="1045" spans="2:3">
      <c r="B1045" s="240"/>
      <c r="C1045" s="240"/>
    </row>
    <row r="1046" spans="2:3">
      <c r="B1046" s="240"/>
      <c r="C1046" s="240"/>
    </row>
    <row r="1047" spans="2:3">
      <c r="B1047" s="240"/>
      <c r="C1047" s="240"/>
    </row>
    <row r="1048" spans="2:3">
      <c r="B1048" s="240"/>
      <c r="C1048" s="240"/>
    </row>
    <row r="1049" spans="2:3">
      <c r="B1049" s="240"/>
      <c r="C1049" s="240"/>
    </row>
    <row r="1050" spans="2:3">
      <c r="B1050" s="240"/>
      <c r="C1050" s="240"/>
    </row>
    <row r="1051" spans="2:3">
      <c r="B1051" s="240"/>
      <c r="C1051" s="240"/>
    </row>
    <row r="1052" spans="2:3">
      <c r="B1052" s="240"/>
      <c r="C1052" s="240"/>
    </row>
    <row r="1053" spans="2:3">
      <c r="B1053" s="240"/>
      <c r="C1053" s="240"/>
    </row>
    <row r="1054" spans="2:3">
      <c r="B1054" s="240"/>
      <c r="C1054" s="240"/>
    </row>
    <row r="1055" spans="2:3">
      <c r="B1055" s="240"/>
      <c r="C1055" s="240"/>
    </row>
    <row r="1056" spans="2:3">
      <c r="B1056" s="240"/>
      <c r="C1056" s="240"/>
    </row>
    <row r="1057" spans="2:3">
      <c r="B1057" s="240"/>
      <c r="C1057" s="240"/>
    </row>
    <row r="1058" spans="2:3">
      <c r="B1058" s="240"/>
      <c r="C1058" s="240"/>
    </row>
    <row r="1059" spans="2:3">
      <c r="B1059" s="240"/>
      <c r="C1059" s="240"/>
    </row>
    <row r="1060" spans="2:3">
      <c r="B1060" s="240"/>
      <c r="C1060" s="240"/>
    </row>
    <row r="1061" spans="2:3">
      <c r="B1061" s="240"/>
      <c r="C1061" s="240"/>
    </row>
    <row r="1062" spans="2:3">
      <c r="B1062" s="240"/>
      <c r="C1062" s="240"/>
    </row>
    <row r="1063" spans="2:3">
      <c r="B1063" s="240"/>
      <c r="C1063" s="240"/>
    </row>
    <row r="1064" spans="2:3">
      <c r="B1064" s="240"/>
      <c r="C1064" s="240"/>
    </row>
    <row r="1065" spans="2:3">
      <c r="B1065" s="240"/>
      <c r="C1065" s="240"/>
    </row>
    <row r="1066" spans="2:3">
      <c r="B1066" s="240"/>
      <c r="C1066" s="240"/>
    </row>
    <row r="1067" spans="2:3">
      <c r="B1067" s="240"/>
      <c r="C1067" s="240"/>
    </row>
    <row r="1068" spans="2:3">
      <c r="B1068" s="240"/>
      <c r="C1068" s="240"/>
    </row>
    <row r="1069" spans="2:3">
      <c r="B1069" s="240"/>
      <c r="C1069" s="240"/>
    </row>
    <row r="1070" spans="2:3">
      <c r="B1070" s="240"/>
      <c r="C1070" s="240"/>
    </row>
    <row r="1071" spans="2:3">
      <c r="B1071" s="240"/>
      <c r="C1071" s="240"/>
    </row>
    <row r="1072" spans="2:3">
      <c r="B1072" s="240"/>
      <c r="C1072" s="240"/>
    </row>
    <row r="1073" spans="2:3">
      <c r="B1073" s="240"/>
      <c r="C1073" s="240"/>
    </row>
    <row r="1074" spans="2:3">
      <c r="B1074" s="240"/>
      <c r="C1074" s="240"/>
    </row>
    <row r="1075" spans="2:3">
      <c r="B1075" s="240"/>
      <c r="C1075" s="240"/>
    </row>
    <row r="1076" spans="2:3">
      <c r="B1076" s="240"/>
      <c r="C1076" s="240"/>
    </row>
    <row r="1077" spans="2:3">
      <c r="B1077" s="240"/>
      <c r="C1077" s="240"/>
    </row>
    <row r="1078" spans="2:3">
      <c r="B1078" s="240"/>
      <c r="C1078" s="240"/>
    </row>
    <row r="1079" spans="2:3">
      <c r="B1079" s="240"/>
      <c r="C1079" s="240"/>
    </row>
    <row r="1080" spans="2:3">
      <c r="B1080" s="240"/>
      <c r="C1080" s="240"/>
    </row>
    <row r="1081" spans="2:3">
      <c r="B1081" s="240"/>
      <c r="C1081" s="240"/>
    </row>
    <row r="1082" spans="2:3">
      <c r="B1082" s="240"/>
      <c r="C1082" s="240"/>
    </row>
    <row r="1083" spans="2:3">
      <c r="B1083" s="240"/>
      <c r="C1083" s="240"/>
    </row>
    <row r="1084" spans="2:3">
      <c r="B1084" s="240"/>
      <c r="C1084" s="240"/>
    </row>
    <row r="1085" spans="2:3">
      <c r="B1085" s="240"/>
      <c r="C1085" s="240"/>
    </row>
    <row r="1086" spans="2:3">
      <c r="B1086" s="240"/>
      <c r="C1086" s="240"/>
    </row>
    <row r="1087" spans="2:3">
      <c r="B1087" s="240"/>
      <c r="C1087" s="240"/>
    </row>
    <row r="1088" spans="2:3">
      <c r="B1088" s="240"/>
      <c r="C1088" s="240"/>
    </row>
    <row r="1089" spans="2:3">
      <c r="B1089" s="240"/>
      <c r="C1089" s="240"/>
    </row>
    <row r="1090" spans="2:3">
      <c r="B1090" s="240"/>
      <c r="C1090" s="240"/>
    </row>
    <row r="1091" spans="2:3">
      <c r="B1091" s="240"/>
      <c r="C1091" s="240"/>
    </row>
    <row r="1092" spans="2:3">
      <c r="B1092" s="240"/>
      <c r="C1092" s="240"/>
    </row>
    <row r="1093" spans="2:3">
      <c r="B1093" s="240"/>
      <c r="C1093" s="240"/>
    </row>
    <row r="1094" spans="2:3">
      <c r="B1094" s="240"/>
      <c r="C1094" s="240"/>
    </row>
    <row r="1095" spans="2:3">
      <c r="B1095" s="240"/>
      <c r="C1095" s="240"/>
    </row>
    <row r="1096" spans="2:3">
      <c r="B1096" s="240"/>
      <c r="C1096" s="240"/>
    </row>
    <row r="1097" spans="2:3">
      <c r="B1097" s="240"/>
      <c r="C1097" s="240"/>
    </row>
    <row r="1098" spans="2:3">
      <c r="B1098" s="240"/>
      <c r="C1098" s="240"/>
    </row>
    <row r="1099" spans="2:3">
      <c r="B1099" s="240"/>
      <c r="C1099" s="240"/>
    </row>
    <row r="1100" spans="2:3">
      <c r="B1100" s="240"/>
      <c r="C1100" s="240"/>
    </row>
    <row r="1101" spans="2:3">
      <c r="B1101" s="240"/>
      <c r="C1101" s="240"/>
    </row>
    <row r="1102" spans="2:3">
      <c r="B1102" s="240"/>
      <c r="C1102" s="240"/>
    </row>
    <row r="1103" spans="2:3">
      <c r="B1103" s="240"/>
      <c r="C1103" s="240"/>
    </row>
    <row r="1104" spans="2:3">
      <c r="B1104" s="240"/>
      <c r="C1104" s="240"/>
    </row>
    <row r="1105" spans="2:3">
      <c r="B1105" s="240"/>
      <c r="C1105" s="240"/>
    </row>
    <row r="1106" spans="2:3">
      <c r="B1106" s="240"/>
      <c r="C1106" s="240"/>
    </row>
    <row r="1107" spans="2:3">
      <c r="B1107" s="240"/>
      <c r="C1107" s="240"/>
    </row>
    <row r="1108" spans="2:3">
      <c r="B1108" s="240"/>
      <c r="C1108" s="240"/>
    </row>
    <row r="1109" spans="2:3">
      <c r="B1109" s="240"/>
      <c r="C1109" s="240"/>
    </row>
    <row r="1110" spans="2:3">
      <c r="B1110" s="240"/>
      <c r="C1110" s="240"/>
    </row>
    <row r="1111" spans="2:3">
      <c r="B1111" s="240"/>
      <c r="C1111" s="240"/>
    </row>
    <row r="1112" spans="2:3">
      <c r="B1112" s="240"/>
      <c r="C1112" s="240"/>
    </row>
    <row r="1113" spans="2:3">
      <c r="B1113" s="240"/>
      <c r="C1113" s="240"/>
    </row>
    <row r="1114" spans="2:3">
      <c r="B1114" s="240"/>
      <c r="C1114" s="240"/>
    </row>
    <row r="1115" spans="2:3">
      <c r="B1115" s="240"/>
      <c r="C1115" s="240"/>
    </row>
    <row r="1116" spans="2:3">
      <c r="B1116" s="240"/>
      <c r="C1116" s="240"/>
    </row>
    <row r="1117" spans="2:3">
      <c r="B1117" s="240"/>
      <c r="C1117" s="240"/>
    </row>
    <row r="1118" spans="2:3">
      <c r="B1118" s="240"/>
      <c r="C1118" s="240"/>
    </row>
    <row r="1119" spans="2:3">
      <c r="B1119" s="240"/>
      <c r="C1119" s="240"/>
    </row>
    <row r="1120" spans="2:3">
      <c r="B1120" s="240"/>
      <c r="C1120" s="240"/>
    </row>
    <row r="1121" spans="2:3">
      <c r="B1121" s="240"/>
      <c r="C1121" s="240"/>
    </row>
    <row r="1122" spans="2:3">
      <c r="B1122" s="240"/>
      <c r="C1122" s="240"/>
    </row>
    <row r="1123" spans="2:3">
      <c r="B1123" s="240"/>
      <c r="C1123" s="240"/>
    </row>
    <row r="1124" spans="2:3">
      <c r="B1124" s="240"/>
      <c r="C1124" s="240"/>
    </row>
    <row r="1125" spans="2:3">
      <c r="B1125" s="240"/>
      <c r="C1125" s="240"/>
    </row>
    <row r="1126" spans="2:3">
      <c r="B1126" s="240"/>
      <c r="C1126" s="240"/>
    </row>
    <row r="1127" spans="2:3">
      <c r="B1127" s="240"/>
      <c r="C1127" s="240"/>
    </row>
    <row r="1128" spans="2:3">
      <c r="B1128" s="240"/>
      <c r="C1128" s="240"/>
    </row>
    <row r="1129" spans="2:3">
      <c r="B1129" s="240"/>
      <c r="C1129" s="240"/>
    </row>
    <row r="1130" spans="2:3">
      <c r="B1130" s="240"/>
      <c r="C1130" s="240"/>
    </row>
    <row r="1131" spans="2:3">
      <c r="B1131" s="240"/>
      <c r="C1131" s="240"/>
    </row>
    <row r="1132" spans="2:3">
      <c r="B1132" s="240"/>
      <c r="C1132" s="240"/>
    </row>
    <row r="1133" spans="2:3">
      <c r="B1133" s="240"/>
      <c r="C1133" s="240"/>
    </row>
    <row r="1134" spans="2:3">
      <c r="B1134" s="240"/>
      <c r="C1134" s="240"/>
    </row>
    <row r="1135" spans="2:3">
      <c r="B1135" s="240"/>
      <c r="C1135" s="240"/>
    </row>
    <row r="1136" spans="2:3">
      <c r="B1136" s="240"/>
      <c r="C1136" s="240"/>
    </row>
    <row r="1137" spans="2:3">
      <c r="B1137" s="240"/>
      <c r="C1137" s="240"/>
    </row>
    <row r="1138" spans="2:3">
      <c r="B1138" s="240"/>
      <c r="C1138" s="240"/>
    </row>
    <row r="1139" spans="2:3">
      <c r="B1139" s="240"/>
      <c r="C1139" s="240"/>
    </row>
    <row r="1140" spans="2:3">
      <c r="B1140" s="240"/>
      <c r="C1140" s="240"/>
    </row>
    <row r="1141" spans="2:3">
      <c r="B1141" s="240"/>
      <c r="C1141" s="240"/>
    </row>
    <row r="1142" spans="2:3">
      <c r="B1142" s="240"/>
      <c r="C1142" s="240"/>
    </row>
    <row r="1143" spans="2:3">
      <c r="B1143" s="240"/>
      <c r="C1143" s="240"/>
    </row>
    <row r="1144" spans="2:3">
      <c r="B1144" s="240"/>
      <c r="C1144" s="240"/>
    </row>
    <row r="1145" spans="2:3">
      <c r="B1145" s="240"/>
      <c r="C1145" s="240"/>
    </row>
    <row r="1146" spans="2:3">
      <c r="B1146" s="240"/>
      <c r="C1146" s="240"/>
    </row>
    <row r="1147" spans="2:3">
      <c r="B1147" s="240"/>
      <c r="C1147" s="240"/>
    </row>
    <row r="1148" spans="2:3">
      <c r="B1148" s="240"/>
      <c r="C1148" s="240"/>
    </row>
    <row r="1149" spans="2:3">
      <c r="B1149" s="240"/>
      <c r="C1149" s="240"/>
    </row>
    <row r="1150" spans="2:3">
      <c r="B1150" s="240"/>
      <c r="C1150" s="240"/>
    </row>
    <row r="1151" spans="2:3">
      <c r="B1151" s="240"/>
      <c r="C1151" s="240"/>
    </row>
    <row r="1152" spans="2:3">
      <c r="B1152" s="240"/>
      <c r="C1152" s="240"/>
    </row>
    <row r="1153" spans="2:3">
      <c r="B1153" s="240"/>
      <c r="C1153" s="240"/>
    </row>
    <row r="1154" spans="2:3">
      <c r="B1154" s="240"/>
      <c r="C1154" s="240"/>
    </row>
    <row r="1155" spans="2:3">
      <c r="B1155" s="240"/>
      <c r="C1155" s="240"/>
    </row>
    <row r="1156" spans="2:3">
      <c r="B1156" s="240"/>
      <c r="C1156" s="240"/>
    </row>
    <row r="1157" spans="2:3">
      <c r="B1157" s="240"/>
      <c r="C1157" s="240"/>
    </row>
    <row r="1158" spans="2:3">
      <c r="B1158" s="240"/>
      <c r="C1158" s="240"/>
    </row>
    <row r="1159" spans="2:3">
      <c r="B1159" s="240"/>
      <c r="C1159" s="240"/>
    </row>
    <row r="1160" spans="2:3">
      <c r="B1160" s="240"/>
      <c r="C1160" s="240"/>
    </row>
    <row r="1161" spans="2:3">
      <c r="B1161" s="240"/>
      <c r="C1161" s="240"/>
    </row>
    <row r="1162" spans="2:3">
      <c r="B1162" s="240"/>
      <c r="C1162" s="240"/>
    </row>
    <row r="1163" spans="2:3">
      <c r="B1163" s="240"/>
      <c r="C1163" s="240"/>
    </row>
    <row r="1164" spans="2:3">
      <c r="B1164" s="240"/>
      <c r="C1164" s="240"/>
    </row>
    <row r="1165" spans="2:3">
      <c r="B1165" s="240"/>
      <c r="C1165" s="240"/>
    </row>
    <row r="1166" spans="2:3">
      <c r="B1166" s="240"/>
      <c r="C1166" s="240"/>
    </row>
    <row r="1167" spans="2:3">
      <c r="B1167" s="240"/>
      <c r="C1167" s="240"/>
    </row>
    <row r="1168" spans="2:3">
      <c r="B1168" s="240"/>
      <c r="C1168" s="240"/>
    </row>
    <row r="1169" spans="2:3">
      <c r="B1169" s="240"/>
      <c r="C1169" s="240"/>
    </row>
    <row r="1170" spans="2:3">
      <c r="B1170" s="240"/>
      <c r="C1170" s="240"/>
    </row>
    <row r="1171" spans="2:3">
      <c r="B1171" s="240"/>
      <c r="C1171" s="240"/>
    </row>
    <row r="1172" spans="2:3">
      <c r="B1172" s="240"/>
      <c r="C1172" s="240"/>
    </row>
    <row r="1173" spans="2:3">
      <c r="B1173" s="240"/>
      <c r="C1173" s="240"/>
    </row>
    <row r="1174" spans="2:3">
      <c r="B1174" s="240"/>
      <c r="C1174" s="240"/>
    </row>
    <row r="1175" spans="2:3">
      <c r="B1175" s="240"/>
      <c r="C1175" s="240"/>
    </row>
    <row r="1176" spans="2:3">
      <c r="B1176" s="240"/>
      <c r="C1176" s="240"/>
    </row>
    <row r="1177" spans="2:3">
      <c r="B1177" s="240"/>
      <c r="C1177" s="240"/>
    </row>
    <row r="1178" spans="2:3">
      <c r="B1178" s="240"/>
      <c r="C1178" s="240"/>
    </row>
    <row r="1179" spans="2:3">
      <c r="B1179" s="240"/>
      <c r="C1179" s="240"/>
    </row>
    <row r="1180" spans="2:3">
      <c r="B1180" s="240"/>
      <c r="C1180" s="240"/>
    </row>
    <row r="1181" spans="2:3">
      <c r="B1181" s="240"/>
      <c r="C1181" s="240"/>
    </row>
    <row r="1182" spans="2:3">
      <c r="B1182" s="240"/>
      <c r="C1182" s="240"/>
    </row>
    <row r="1183" spans="2:3">
      <c r="B1183" s="240"/>
      <c r="C1183" s="240"/>
    </row>
    <row r="1184" spans="2:3">
      <c r="B1184" s="240"/>
      <c r="C1184" s="240"/>
    </row>
    <row r="1185" spans="2:3">
      <c r="B1185" s="240"/>
      <c r="C1185" s="240"/>
    </row>
    <row r="1186" spans="2:3">
      <c r="B1186" s="240"/>
      <c r="C1186" s="240"/>
    </row>
    <row r="1187" spans="2:3">
      <c r="B1187" s="240"/>
      <c r="C1187" s="240"/>
    </row>
    <row r="1188" spans="2:3">
      <c r="B1188" s="240"/>
      <c r="C1188" s="240"/>
    </row>
    <row r="1189" spans="2:3">
      <c r="B1189" s="240"/>
      <c r="C1189" s="240"/>
    </row>
    <row r="1190" spans="2:3">
      <c r="B1190" s="240"/>
      <c r="C1190" s="240"/>
    </row>
    <row r="1191" spans="2:3">
      <c r="B1191" s="240"/>
      <c r="C1191" s="240"/>
    </row>
    <row r="1192" spans="2:3">
      <c r="B1192" s="240"/>
      <c r="C1192" s="240"/>
    </row>
    <row r="1193" spans="2:3">
      <c r="B1193" s="240"/>
      <c r="C1193" s="240"/>
    </row>
    <row r="1194" spans="2:3">
      <c r="B1194" s="240"/>
      <c r="C1194" s="240"/>
    </row>
    <row r="1195" spans="2:3">
      <c r="B1195" s="240"/>
      <c r="C1195" s="240"/>
    </row>
    <row r="1196" spans="2:3">
      <c r="B1196" s="240"/>
      <c r="C1196" s="240"/>
    </row>
    <row r="1197" spans="2:3">
      <c r="B1197" s="240"/>
      <c r="C1197" s="240"/>
    </row>
    <row r="1198" spans="2:3">
      <c r="B1198" s="240"/>
      <c r="C1198" s="240"/>
    </row>
    <row r="1199" spans="2:3">
      <c r="B1199" s="240"/>
      <c r="C1199" s="240"/>
    </row>
    <row r="1200" spans="2:3">
      <c r="B1200" s="240"/>
      <c r="C1200" s="240"/>
    </row>
    <row r="1201" spans="2:3">
      <c r="B1201" s="240"/>
      <c r="C1201" s="240"/>
    </row>
    <row r="1202" spans="2:3">
      <c r="B1202" s="240"/>
      <c r="C1202" s="240"/>
    </row>
    <row r="1203" spans="2:3">
      <c r="B1203" s="240"/>
      <c r="C1203" s="240"/>
    </row>
    <row r="1204" spans="2:3">
      <c r="B1204" s="240"/>
      <c r="C1204" s="240"/>
    </row>
    <row r="1205" spans="2:3">
      <c r="B1205" s="240"/>
      <c r="C1205" s="240"/>
    </row>
    <row r="1206" spans="2:3">
      <c r="B1206" s="240"/>
      <c r="C1206" s="240"/>
    </row>
    <row r="1207" spans="2:3">
      <c r="B1207" s="240"/>
      <c r="C1207" s="240"/>
    </row>
    <row r="1208" spans="2:3">
      <c r="B1208" s="240"/>
      <c r="C1208" s="240"/>
    </row>
    <row r="1209" spans="2:3">
      <c r="B1209" s="240"/>
      <c r="C1209" s="240"/>
    </row>
    <row r="1210" spans="2:3">
      <c r="B1210" s="240"/>
      <c r="C1210" s="240"/>
    </row>
    <row r="1211" spans="2:3">
      <c r="B1211" s="240"/>
      <c r="C1211" s="240"/>
    </row>
    <row r="1212" spans="2:3">
      <c r="B1212" s="240"/>
      <c r="C1212" s="240"/>
    </row>
    <row r="1213" spans="2:3">
      <c r="B1213" s="240"/>
      <c r="C1213" s="240"/>
    </row>
    <row r="1214" spans="2:3">
      <c r="B1214" s="240"/>
      <c r="C1214" s="240"/>
    </row>
    <row r="1215" spans="2:3">
      <c r="B1215" s="240"/>
      <c r="C1215" s="240"/>
    </row>
    <row r="1216" spans="2:3">
      <c r="B1216" s="240"/>
      <c r="C1216" s="240"/>
    </row>
    <row r="1217" spans="2:3">
      <c r="B1217" s="240"/>
      <c r="C1217" s="240"/>
    </row>
    <row r="1218" spans="2:3">
      <c r="B1218" s="240"/>
      <c r="C1218" s="240"/>
    </row>
    <row r="1219" spans="2:3">
      <c r="B1219" s="240"/>
      <c r="C1219" s="240"/>
    </row>
    <row r="1220" spans="2:3">
      <c r="B1220" s="240"/>
      <c r="C1220" s="240"/>
    </row>
    <row r="1221" spans="2:3">
      <c r="B1221" s="240"/>
      <c r="C1221" s="240"/>
    </row>
    <row r="1222" spans="2:3">
      <c r="B1222" s="240"/>
      <c r="C1222" s="240"/>
    </row>
    <row r="1223" spans="2:3">
      <c r="B1223" s="240"/>
      <c r="C1223" s="240"/>
    </row>
    <row r="1224" spans="2:3">
      <c r="B1224" s="240"/>
      <c r="C1224" s="240"/>
    </row>
    <row r="1225" spans="2:3">
      <c r="B1225" s="240"/>
      <c r="C1225" s="240"/>
    </row>
    <row r="1226" spans="2:3">
      <c r="B1226" s="240"/>
      <c r="C1226" s="240"/>
    </row>
    <row r="1227" spans="2:3">
      <c r="B1227" s="240"/>
      <c r="C1227" s="240"/>
    </row>
    <row r="1228" spans="2:3">
      <c r="B1228" s="240"/>
      <c r="C1228" s="240"/>
    </row>
    <row r="1229" spans="2:3">
      <c r="B1229" s="240"/>
      <c r="C1229" s="240"/>
    </row>
    <row r="1230" spans="2:3">
      <c r="B1230" s="240"/>
      <c r="C1230" s="240"/>
    </row>
    <row r="1231" spans="2:3">
      <c r="B1231" s="240"/>
      <c r="C1231" s="240"/>
    </row>
    <row r="1232" spans="2:3">
      <c r="B1232" s="240"/>
      <c r="C1232" s="240"/>
    </row>
    <row r="1233" spans="2:3">
      <c r="B1233" s="240"/>
      <c r="C1233" s="240"/>
    </row>
    <row r="1234" spans="2:3">
      <c r="B1234" s="240"/>
      <c r="C1234" s="240"/>
    </row>
    <row r="1235" spans="2:3">
      <c r="B1235" s="240"/>
      <c r="C1235" s="240"/>
    </row>
    <row r="1236" spans="2:3">
      <c r="B1236" s="240"/>
      <c r="C1236" s="240"/>
    </row>
    <row r="1237" spans="2:3">
      <c r="B1237" s="240"/>
      <c r="C1237" s="240"/>
    </row>
    <row r="1238" spans="2:3">
      <c r="B1238" s="240"/>
      <c r="C1238" s="240"/>
    </row>
    <row r="1239" spans="2:3">
      <c r="B1239" s="240"/>
      <c r="C1239" s="240"/>
    </row>
    <row r="1240" spans="2:3">
      <c r="B1240" s="240"/>
      <c r="C1240" s="240"/>
    </row>
    <row r="1241" spans="2:3">
      <c r="B1241" s="240"/>
      <c r="C1241" s="240"/>
    </row>
    <row r="1242" spans="2:3">
      <c r="B1242" s="240"/>
      <c r="C1242" s="240"/>
    </row>
    <row r="1243" spans="2:3">
      <c r="B1243" s="240"/>
      <c r="C1243" s="240"/>
    </row>
    <row r="1244" spans="2:3">
      <c r="B1244" s="240"/>
      <c r="C1244" s="240"/>
    </row>
    <row r="1245" spans="2:3">
      <c r="B1245" s="240"/>
      <c r="C1245" s="240"/>
    </row>
    <row r="1246" spans="2:3">
      <c r="B1246" s="240"/>
      <c r="C1246" s="240"/>
    </row>
    <row r="1247" spans="2:3">
      <c r="B1247" s="240"/>
      <c r="C1247" s="240"/>
    </row>
    <row r="1248" spans="2:3">
      <c r="B1248" s="240"/>
      <c r="C1248" s="240"/>
    </row>
    <row r="1249" spans="2:3">
      <c r="B1249" s="240"/>
      <c r="C1249" s="240"/>
    </row>
    <row r="1250" spans="2:3">
      <c r="B1250" s="240"/>
      <c r="C1250" s="240"/>
    </row>
    <row r="1251" spans="2:3">
      <c r="B1251" s="240"/>
      <c r="C1251" s="240"/>
    </row>
    <row r="1252" spans="2:3">
      <c r="B1252" s="240"/>
      <c r="C1252" s="240"/>
    </row>
    <row r="1253" spans="2:3">
      <c r="B1253" s="240"/>
      <c r="C1253" s="240"/>
    </row>
    <row r="1254" spans="2:3">
      <c r="B1254" s="240"/>
      <c r="C1254" s="240"/>
    </row>
    <row r="1255" spans="2:3">
      <c r="B1255" s="240"/>
      <c r="C1255" s="240"/>
    </row>
    <row r="1256" spans="2:3">
      <c r="B1256" s="240"/>
      <c r="C1256" s="240"/>
    </row>
    <row r="1257" spans="2:3">
      <c r="B1257" s="240"/>
      <c r="C1257" s="240"/>
    </row>
    <row r="1258" spans="2:3">
      <c r="B1258" s="240"/>
      <c r="C1258" s="240"/>
    </row>
    <row r="1259" spans="2:3">
      <c r="B1259" s="240"/>
      <c r="C1259" s="240"/>
    </row>
    <row r="1260" spans="2:3">
      <c r="B1260" s="240"/>
      <c r="C1260" s="240"/>
    </row>
    <row r="1261" spans="2:3">
      <c r="B1261" s="240"/>
      <c r="C1261" s="240"/>
    </row>
    <row r="1262" spans="2:3">
      <c r="B1262" s="240"/>
      <c r="C1262" s="240"/>
    </row>
    <row r="1263" spans="2:3">
      <c r="B1263" s="240"/>
      <c r="C1263" s="240"/>
    </row>
    <row r="1264" spans="2:3">
      <c r="B1264" s="240"/>
      <c r="C1264" s="240"/>
    </row>
    <row r="1265" spans="2:3">
      <c r="B1265" s="240"/>
      <c r="C1265" s="240"/>
    </row>
    <row r="1266" spans="2:3">
      <c r="B1266" s="240"/>
      <c r="C1266" s="240"/>
    </row>
    <row r="1267" spans="2:3">
      <c r="B1267" s="240"/>
      <c r="C1267" s="240"/>
    </row>
    <row r="1268" spans="2:3">
      <c r="B1268" s="240"/>
      <c r="C1268" s="240"/>
    </row>
    <row r="1269" spans="2:3">
      <c r="B1269" s="240"/>
      <c r="C1269" s="240"/>
    </row>
    <row r="1270" spans="2:3">
      <c r="B1270" s="240"/>
      <c r="C1270" s="240"/>
    </row>
    <row r="1271" spans="2:3">
      <c r="B1271" s="240"/>
      <c r="C1271" s="240"/>
    </row>
    <row r="1272" spans="2:3">
      <c r="B1272" s="240"/>
      <c r="C1272" s="240"/>
    </row>
    <row r="1273" spans="2:3">
      <c r="B1273" s="240"/>
      <c r="C1273" s="240"/>
    </row>
    <row r="1274" spans="2:3">
      <c r="B1274" s="240"/>
      <c r="C1274" s="240"/>
    </row>
    <row r="1275" spans="2:3">
      <c r="B1275" s="240"/>
      <c r="C1275" s="240"/>
    </row>
    <row r="1276" spans="2:3">
      <c r="B1276" s="240"/>
      <c r="C1276" s="240"/>
    </row>
    <row r="1277" spans="2:3">
      <c r="B1277" s="240"/>
      <c r="C1277" s="240"/>
    </row>
    <row r="1278" spans="2:3">
      <c r="B1278" s="240"/>
      <c r="C1278" s="240"/>
    </row>
    <row r="1279" spans="2:3">
      <c r="B1279" s="240"/>
      <c r="C1279" s="240"/>
    </row>
    <row r="1280" spans="2:3">
      <c r="B1280" s="240"/>
      <c r="C1280" s="240"/>
    </row>
    <row r="1281" spans="2:3">
      <c r="B1281" s="240"/>
      <c r="C1281" s="240"/>
    </row>
    <row r="1282" spans="2:3">
      <c r="B1282" s="240"/>
      <c r="C1282" s="240"/>
    </row>
    <row r="1283" spans="2:3">
      <c r="B1283" s="240"/>
      <c r="C1283" s="240"/>
    </row>
    <row r="1284" spans="2:3">
      <c r="B1284" s="240"/>
      <c r="C1284" s="240"/>
    </row>
    <row r="1285" spans="2:3">
      <c r="B1285" s="240"/>
      <c r="C1285" s="240"/>
    </row>
    <row r="1286" spans="2:3">
      <c r="B1286" s="240"/>
      <c r="C1286" s="240"/>
    </row>
    <row r="1287" spans="2:3">
      <c r="B1287" s="240"/>
      <c r="C1287" s="240"/>
    </row>
    <row r="1288" spans="2:3">
      <c r="B1288" s="240"/>
      <c r="C1288" s="240"/>
    </row>
    <row r="1289" spans="2:3">
      <c r="B1289" s="240"/>
      <c r="C1289" s="240"/>
    </row>
    <row r="1290" spans="2:3">
      <c r="B1290" s="240"/>
      <c r="C1290" s="240"/>
    </row>
    <row r="1291" spans="2:3">
      <c r="B1291" s="240"/>
      <c r="C1291" s="240"/>
    </row>
    <row r="1292" spans="2:3">
      <c r="B1292" s="240"/>
      <c r="C1292" s="240"/>
    </row>
    <row r="1293" spans="2:3">
      <c r="B1293" s="240"/>
      <c r="C1293" s="240"/>
    </row>
    <row r="1294" spans="2:3">
      <c r="B1294" s="240"/>
      <c r="C1294" s="240"/>
    </row>
    <row r="1295" spans="2:3">
      <c r="B1295" s="240"/>
      <c r="C1295" s="240"/>
    </row>
    <row r="1296" spans="2:3">
      <c r="B1296" s="240"/>
      <c r="C1296" s="240"/>
    </row>
    <row r="1297" spans="2:3">
      <c r="B1297" s="240"/>
      <c r="C1297" s="240"/>
    </row>
    <row r="1298" spans="2:3">
      <c r="B1298" s="240"/>
      <c r="C1298" s="240"/>
    </row>
    <row r="1299" spans="2:3">
      <c r="B1299" s="240"/>
      <c r="C1299" s="240"/>
    </row>
    <row r="1300" spans="2:3">
      <c r="B1300" s="240"/>
      <c r="C1300" s="240"/>
    </row>
    <row r="1301" spans="2:3">
      <c r="B1301" s="240"/>
      <c r="C1301" s="240"/>
    </row>
    <row r="1302" spans="2:3">
      <c r="B1302" s="240"/>
      <c r="C1302" s="240"/>
    </row>
    <row r="1303" spans="2:3">
      <c r="B1303" s="240"/>
      <c r="C1303" s="240"/>
    </row>
    <row r="1304" spans="2:3">
      <c r="B1304" s="240"/>
      <c r="C1304" s="240"/>
    </row>
    <row r="1305" spans="2:3">
      <c r="B1305" s="240"/>
      <c r="C1305" s="240"/>
    </row>
    <row r="1306" spans="2:3">
      <c r="B1306" s="240"/>
      <c r="C1306" s="240"/>
    </row>
    <row r="1307" spans="2:3">
      <c r="B1307" s="240"/>
      <c r="C1307" s="240"/>
    </row>
    <row r="1308" spans="2:3">
      <c r="B1308" s="240"/>
      <c r="C1308" s="240"/>
    </row>
    <row r="1309" spans="2:3">
      <c r="B1309" s="240"/>
      <c r="C1309" s="240"/>
    </row>
    <row r="1310" spans="2:3">
      <c r="B1310" s="240"/>
      <c r="C1310" s="240"/>
    </row>
    <row r="1311" spans="2:3">
      <c r="B1311" s="240"/>
      <c r="C1311" s="240"/>
    </row>
    <row r="1312" spans="2:3">
      <c r="B1312" s="240"/>
      <c r="C1312" s="240"/>
    </row>
    <row r="1313" spans="2:3">
      <c r="B1313" s="240"/>
      <c r="C1313" s="240"/>
    </row>
    <row r="1314" spans="2:3">
      <c r="B1314" s="240"/>
      <c r="C1314" s="240"/>
    </row>
    <row r="1315" spans="2:3">
      <c r="B1315" s="240"/>
      <c r="C1315" s="240"/>
    </row>
    <row r="1316" spans="2:3">
      <c r="B1316" s="240"/>
      <c r="C1316" s="240"/>
    </row>
    <row r="1317" spans="2:3">
      <c r="B1317" s="240"/>
      <c r="C1317" s="240"/>
    </row>
    <row r="1318" spans="2:3">
      <c r="B1318" s="240"/>
      <c r="C1318" s="240"/>
    </row>
    <row r="1319" spans="2:3">
      <c r="B1319" s="240"/>
      <c r="C1319" s="240"/>
    </row>
    <row r="1320" spans="2:3">
      <c r="B1320" s="240"/>
      <c r="C1320" s="240"/>
    </row>
    <row r="1321" spans="2:3">
      <c r="B1321" s="240"/>
      <c r="C1321" s="240"/>
    </row>
    <row r="1322" spans="2:3">
      <c r="B1322" s="240"/>
      <c r="C1322" s="240"/>
    </row>
    <row r="1323" spans="2:3">
      <c r="B1323" s="240"/>
      <c r="C1323" s="240"/>
    </row>
    <row r="1324" spans="2:3">
      <c r="B1324" s="240"/>
      <c r="C1324" s="240"/>
    </row>
    <row r="1325" spans="2:3">
      <c r="B1325" s="240"/>
      <c r="C1325" s="240"/>
    </row>
    <row r="1326" spans="2:3">
      <c r="B1326" s="240"/>
      <c r="C1326" s="240"/>
    </row>
    <row r="1327" spans="2:3">
      <c r="B1327" s="240"/>
      <c r="C1327" s="240"/>
    </row>
    <row r="1328" spans="2:3">
      <c r="B1328" s="240"/>
      <c r="C1328" s="240"/>
    </row>
    <row r="1329" spans="2:3">
      <c r="B1329" s="240"/>
      <c r="C1329" s="240"/>
    </row>
    <row r="1330" spans="2:3">
      <c r="B1330" s="240"/>
      <c r="C1330" s="240"/>
    </row>
    <row r="1331" spans="2:3">
      <c r="B1331" s="240"/>
      <c r="C1331" s="240"/>
    </row>
    <row r="1332" spans="2:3">
      <c r="B1332" s="240"/>
      <c r="C1332" s="240"/>
    </row>
    <row r="1333" spans="2:3">
      <c r="B1333" s="240"/>
      <c r="C1333" s="240"/>
    </row>
    <row r="1334" spans="2:3">
      <c r="B1334" s="240"/>
      <c r="C1334" s="240"/>
    </row>
    <row r="1335" spans="2:3">
      <c r="B1335" s="240"/>
      <c r="C1335" s="240"/>
    </row>
    <row r="1336" spans="2:3">
      <c r="B1336" s="240"/>
      <c r="C1336" s="240"/>
    </row>
    <row r="1337" spans="2:3">
      <c r="B1337" s="240"/>
      <c r="C1337" s="240"/>
    </row>
    <row r="1338" spans="2:3">
      <c r="B1338" s="240"/>
      <c r="C1338" s="240"/>
    </row>
    <row r="1339" spans="2:3">
      <c r="B1339" s="240"/>
      <c r="C1339" s="240"/>
    </row>
    <row r="1340" spans="2:3">
      <c r="B1340" s="240"/>
      <c r="C1340" s="240"/>
    </row>
    <row r="1341" spans="2:3">
      <c r="B1341" s="240"/>
      <c r="C1341" s="240"/>
    </row>
    <row r="1342" spans="2:3">
      <c r="B1342" s="240"/>
      <c r="C1342" s="240"/>
    </row>
    <row r="1343" spans="2:3">
      <c r="B1343" s="240"/>
      <c r="C1343" s="240"/>
    </row>
    <row r="1344" spans="2:3">
      <c r="B1344" s="240"/>
      <c r="C1344" s="240"/>
    </row>
    <row r="1345" spans="2:3">
      <c r="B1345" s="240"/>
      <c r="C1345" s="240"/>
    </row>
    <row r="1346" spans="2:3">
      <c r="B1346" s="240"/>
      <c r="C1346" s="240"/>
    </row>
    <row r="1347" spans="2:3">
      <c r="B1347" s="240"/>
      <c r="C1347" s="240"/>
    </row>
    <row r="1348" spans="2:3">
      <c r="B1348" s="240"/>
      <c r="C1348" s="240"/>
    </row>
    <row r="1349" spans="2:3">
      <c r="B1349" s="240"/>
      <c r="C1349" s="240"/>
    </row>
    <row r="1350" spans="2:3">
      <c r="B1350" s="240"/>
      <c r="C1350" s="240"/>
    </row>
    <row r="1351" spans="2:3">
      <c r="B1351" s="240"/>
      <c r="C1351" s="240"/>
    </row>
    <row r="1352" spans="2:3">
      <c r="B1352" s="240"/>
      <c r="C1352" s="240"/>
    </row>
    <row r="1353" spans="2:3">
      <c r="B1353" s="240"/>
      <c r="C1353" s="240"/>
    </row>
    <row r="1354" spans="2:3">
      <c r="B1354" s="240"/>
      <c r="C1354" s="240"/>
    </row>
    <row r="1355" spans="2:3">
      <c r="B1355" s="240"/>
      <c r="C1355" s="240"/>
    </row>
    <row r="1356" spans="2:3">
      <c r="B1356" s="240"/>
      <c r="C1356" s="240"/>
    </row>
    <row r="1357" spans="2:3">
      <c r="B1357" s="240"/>
      <c r="C1357" s="240"/>
    </row>
    <row r="1358" spans="2:3">
      <c r="B1358" s="240"/>
      <c r="C1358" s="240"/>
    </row>
    <row r="1359" spans="2:3">
      <c r="B1359" s="240"/>
      <c r="C1359" s="240"/>
    </row>
    <row r="1360" spans="2:3">
      <c r="B1360" s="240"/>
      <c r="C1360" s="240"/>
    </row>
    <row r="1361" spans="2:3">
      <c r="B1361" s="240"/>
      <c r="C1361" s="240"/>
    </row>
    <row r="1362" spans="2:3">
      <c r="B1362" s="240"/>
      <c r="C1362" s="240"/>
    </row>
    <row r="1363" spans="2:3">
      <c r="B1363" s="240"/>
      <c r="C1363" s="240"/>
    </row>
    <row r="1364" spans="2:3">
      <c r="B1364" s="240"/>
      <c r="C1364" s="240"/>
    </row>
    <row r="1365" spans="2:3">
      <c r="B1365" s="240"/>
      <c r="C1365" s="240"/>
    </row>
    <row r="1366" spans="2:3">
      <c r="B1366" s="240"/>
      <c r="C1366" s="240"/>
    </row>
    <row r="1367" spans="2:3">
      <c r="B1367" s="240"/>
      <c r="C1367" s="240"/>
    </row>
    <row r="1368" spans="2:3">
      <c r="B1368" s="240"/>
      <c r="C1368" s="240"/>
    </row>
    <row r="1369" spans="2:3">
      <c r="B1369" s="240"/>
      <c r="C1369" s="240"/>
    </row>
    <row r="1370" spans="2:3">
      <c r="B1370" s="240"/>
      <c r="C1370" s="240"/>
    </row>
    <row r="1371" spans="2:3">
      <c r="B1371" s="240"/>
      <c r="C1371" s="240"/>
    </row>
    <row r="1372" spans="2:3">
      <c r="B1372" s="240"/>
      <c r="C1372" s="240"/>
    </row>
    <row r="1373" spans="2:3">
      <c r="B1373" s="240"/>
      <c r="C1373" s="240"/>
    </row>
    <row r="1374" spans="2:3">
      <c r="B1374" s="240"/>
      <c r="C1374" s="240"/>
    </row>
    <row r="1375" spans="2:3">
      <c r="B1375" s="240"/>
      <c r="C1375" s="240"/>
    </row>
    <row r="1376" spans="2:3">
      <c r="B1376" s="240"/>
      <c r="C1376" s="240"/>
    </row>
    <row r="1377" spans="2:3">
      <c r="B1377" s="240"/>
      <c r="C1377" s="240"/>
    </row>
    <row r="1378" spans="2:3">
      <c r="B1378" s="240"/>
      <c r="C1378" s="240"/>
    </row>
    <row r="1379" spans="2:3">
      <c r="B1379" s="240"/>
      <c r="C1379" s="240"/>
    </row>
    <row r="1380" spans="2:3">
      <c r="B1380" s="240"/>
      <c r="C1380" s="240"/>
    </row>
    <row r="1381" spans="2:3">
      <c r="B1381" s="240"/>
      <c r="C1381" s="240"/>
    </row>
    <row r="1382" spans="2:3">
      <c r="B1382" s="240"/>
      <c r="C1382" s="240"/>
    </row>
    <row r="1383" spans="2:3">
      <c r="B1383" s="240"/>
      <c r="C1383" s="240"/>
    </row>
    <row r="1384" spans="2:3">
      <c r="B1384" s="240"/>
      <c r="C1384" s="240"/>
    </row>
    <row r="1385" spans="2:3">
      <c r="B1385" s="240"/>
      <c r="C1385" s="240"/>
    </row>
    <row r="1386" spans="2:3">
      <c r="B1386" s="240"/>
      <c r="C1386" s="240"/>
    </row>
    <row r="1387" spans="2:3">
      <c r="B1387" s="240"/>
      <c r="C1387" s="240"/>
    </row>
    <row r="1388" spans="2:3">
      <c r="B1388" s="240"/>
      <c r="C1388" s="240"/>
    </row>
    <row r="1389" spans="2:3">
      <c r="B1389" s="240"/>
      <c r="C1389" s="240"/>
    </row>
    <row r="1390" spans="2:3">
      <c r="B1390" s="240"/>
      <c r="C1390" s="240"/>
    </row>
    <row r="1391" spans="2:3">
      <c r="B1391" s="240"/>
      <c r="C1391" s="240"/>
    </row>
    <row r="1392" spans="2:3">
      <c r="B1392" s="240"/>
      <c r="C1392" s="240"/>
    </row>
    <row r="1393" spans="2:3">
      <c r="B1393" s="240"/>
      <c r="C1393" s="240"/>
    </row>
    <row r="1394" spans="2:3">
      <c r="B1394" s="240"/>
      <c r="C1394" s="240"/>
    </row>
    <row r="1395" spans="2:3">
      <c r="B1395" s="240"/>
      <c r="C1395" s="240"/>
    </row>
    <row r="1396" spans="2:3">
      <c r="B1396" s="240"/>
      <c r="C1396" s="240"/>
    </row>
    <row r="1397" spans="2:3">
      <c r="B1397" s="240"/>
      <c r="C1397" s="240"/>
    </row>
    <row r="1398" spans="2:3">
      <c r="B1398" s="240"/>
      <c r="C1398" s="240"/>
    </row>
    <row r="1399" spans="2:3">
      <c r="B1399" s="240"/>
      <c r="C1399" s="240"/>
    </row>
    <row r="1400" spans="2:3">
      <c r="B1400" s="240"/>
      <c r="C1400" s="240"/>
    </row>
    <row r="1401" spans="2:3">
      <c r="B1401" s="240"/>
      <c r="C1401" s="240"/>
    </row>
    <row r="1402" spans="2:3">
      <c r="B1402" s="240"/>
      <c r="C1402" s="240"/>
    </row>
    <row r="1403" spans="2:3">
      <c r="B1403" s="240"/>
      <c r="C1403" s="240"/>
    </row>
    <row r="1404" spans="2:3">
      <c r="B1404" s="240"/>
      <c r="C1404" s="240"/>
    </row>
    <row r="1405" spans="2:3">
      <c r="B1405" s="240"/>
      <c r="C1405" s="240"/>
    </row>
    <row r="1406" spans="2:3">
      <c r="B1406" s="240"/>
      <c r="C1406" s="240"/>
    </row>
    <row r="1407" spans="2:3">
      <c r="B1407" s="240"/>
      <c r="C1407" s="240"/>
    </row>
    <row r="1408" spans="2:3">
      <c r="B1408" s="240"/>
      <c r="C1408" s="240"/>
    </row>
    <row r="1409" spans="2:3">
      <c r="B1409" s="240"/>
      <c r="C1409" s="240"/>
    </row>
    <row r="1410" spans="2:3">
      <c r="B1410" s="240"/>
      <c r="C1410" s="240"/>
    </row>
    <row r="1411" spans="2:3">
      <c r="B1411" s="240"/>
      <c r="C1411" s="240"/>
    </row>
    <row r="1412" spans="2:3">
      <c r="B1412" s="240"/>
      <c r="C1412" s="240"/>
    </row>
    <row r="1413" spans="2:3">
      <c r="B1413" s="240"/>
      <c r="C1413" s="240"/>
    </row>
    <row r="1414" spans="2:3">
      <c r="B1414" s="240"/>
      <c r="C1414" s="240"/>
    </row>
    <row r="1415" spans="2:3">
      <c r="B1415" s="240"/>
      <c r="C1415" s="240"/>
    </row>
    <row r="1416" spans="2:3">
      <c r="B1416" s="240"/>
      <c r="C1416" s="240"/>
    </row>
    <row r="1417" spans="2:3">
      <c r="B1417" s="240"/>
      <c r="C1417" s="240"/>
    </row>
    <row r="1418" spans="2:3">
      <c r="B1418" s="240"/>
      <c r="C1418" s="240"/>
    </row>
    <row r="1419" spans="2:3">
      <c r="B1419" s="240"/>
      <c r="C1419" s="240"/>
    </row>
    <row r="1420" spans="2:3">
      <c r="B1420" s="240"/>
      <c r="C1420" s="240"/>
    </row>
    <row r="1421" spans="2:3">
      <c r="B1421" s="240"/>
      <c r="C1421" s="240"/>
    </row>
    <row r="1422" spans="2:3">
      <c r="B1422" s="240"/>
      <c r="C1422" s="240"/>
    </row>
    <row r="1423" spans="2:3">
      <c r="B1423" s="240"/>
      <c r="C1423" s="240"/>
    </row>
    <row r="1424" spans="2:3">
      <c r="B1424" s="240"/>
      <c r="C1424" s="240"/>
    </row>
    <row r="1425" spans="2:3">
      <c r="B1425" s="240"/>
      <c r="C1425" s="240"/>
    </row>
    <row r="1426" spans="2:3">
      <c r="B1426" s="240"/>
      <c r="C1426" s="240"/>
    </row>
    <row r="1427" spans="2:3">
      <c r="B1427" s="240"/>
      <c r="C1427" s="240"/>
    </row>
    <row r="1428" spans="2:3">
      <c r="B1428" s="240"/>
      <c r="C1428" s="240"/>
    </row>
    <row r="1429" spans="2:3">
      <c r="B1429" s="240"/>
      <c r="C1429" s="240"/>
    </row>
    <row r="1430" spans="2:3">
      <c r="B1430" s="240"/>
      <c r="C1430" s="240"/>
    </row>
    <row r="1431" spans="2:3">
      <c r="B1431" s="240"/>
      <c r="C1431" s="240"/>
    </row>
    <row r="1432" spans="2:3">
      <c r="B1432" s="240"/>
      <c r="C1432" s="240"/>
    </row>
    <row r="1433" spans="2:3">
      <c r="B1433" s="240"/>
      <c r="C1433" s="240"/>
    </row>
    <row r="1434" spans="2:3">
      <c r="B1434" s="240"/>
      <c r="C1434" s="240"/>
    </row>
    <row r="1435" spans="2:3">
      <c r="B1435" s="240"/>
      <c r="C1435" s="240"/>
    </row>
    <row r="1436" spans="2:3">
      <c r="B1436" s="240"/>
      <c r="C1436" s="240"/>
    </row>
    <row r="1437" spans="2:3">
      <c r="B1437" s="240"/>
      <c r="C1437" s="240"/>
    </row>
    <row r="1438" spans="2:3">
      <c r="B1438" s="240"/>
      <c r="C1438" s="240"/>
    </row>
    <row r="1439" spans="2:3">
      <c r="B1439" s="240"/>
      <c r="C1439" s="240"/>
    </row>
    <row r="1440" spans="2:3">
      <c r="B1440" s="240"/>
      <c r="C1440" s="240"/>
    </row>
    <row r="1441" spans="2:3">
      <c r="B1441" s="240"/>
      <c r="C1441" s="240"/>
    </row>
    <row r="1442" spans="2:3">
      <c r="B1442" s="240"/>
      <c r="C1442" s="240"/>
    </row>
    <row r="1443" spans="2:3">
      <c r="B1443" s="240"/>
      <c r="C1443" s="240"/>
    </row>
    <row r="1444" spans="2:3">
      <c r="B1444" s="240"/>
      <c r="C1444" s="240"/>
    </row>
    <row r="1445" spans="2:3">
      <c r="B1445" s="240"/>
      <c r="C1445" s="240"/>
    </row>
    <row r="1446" spans="2:3">
      <c r="B1446" s="240"/>
      <c r="C1446" s="240"/>
    </row>
    <row r="1447" spans="2:3">
      <c r="B1447" s="240"/>
      <c r="C1447" s="240"/>
    </row>
    <row r="1448" spans="2:3">
      <c r="B1448" s="240"/>
      <c r="C1448" s="240"/>
    </row>
    <row r="1449" spans="2:3">
      <c r="B1449" s="240"/>
      <c r="C1449" s="240"/>
    </row>
    <row r="1450" spans="2:3">
      <c r="B1450" s="240"/>
      <c r="C1450" s="240"/>
    </row>
    <row r="1451" spans="2:3">
      <c r="B1451" s="240"/>
      <c r="C1451" s="240"/>
    </row>
    <row r="1452" spans="2:3">
      <c r="B1452" s="240"/>
      <c r="C1452" s="240"/>
    </row>
    <row r="1453" spans="2:3">
      <c r="B1453" s="240"/>
      <c r="C1453" s="240"/>
    </row>
    <row r="1454" spans="2:3">
      <c r="B1454" s="240"/>
      <c r="C1454" s="240"/>
    </row>
    <row r="1455" spans="2:3">
      <c r="B1455" s="240"/>
      <c r="C1455" s="240"/>
    </row>
    <row r="1456" spans="2:3">
      <c r="B1456" s="240"/>
      <c r="C1456" s="240"/>
    </row>
    <row r="1457" spans="2:3">
      <c r="B1457" s="240"/>
      <c r="C1457" s="240"/>
    </row>
    <row r="1458" spans="2:3">
      <c r="B1458" s="240"/>
      <c r="C1458" s="240"/>
    </row>
    <row r="1459" spans="2:3">
      <c r="B1459" s="240"/>
      <c r="C1459" s="240"/>
    </row>
    <row r="1460" spans="2:3">
      <c r="B1460" s="240"/>
      <c r="C1460" s="240"/>
    </row>
    <row r="1461" spans="2:3">
      <c r="B1461" s="240"/>
      <c r="C1461" s="240"/>
    </row>
    <row r="1462" spans="2:3">
      <c r="B1462" s="240"/>
      <c r="C1462" s="240"/>
    </row>
    <row r="1463" spans="2:3">
      <c r="B1463" s="240"/>
      <c r="C1463" s="240"/>
    </row>
    <row r="1464" spans="2:3">
      <c r="B1464" s="240"/>
      <c r="C1464" s="240"/>
    </row>
    <row r="1465" spans="2:3">
      <c r="B1465" s="240"/>
      <c r="C1465" s="240"/>
    </row>
    <row r="1466" spans="2:3">
      <c r="B1466" s="240"/>
      <c r="C1466" s="240"/>
    </row>
    <row r="1467" spans="2:3">
      <c r="B1467" s="240"/>
      <c r="C1467" s="240"/>
    </row>
    <row r="1468" spans="2:3">
      <c r="B1468" s="240"/>
      <c r="C1468" s="240"/>
    </row>
    <row r="1469" spans="2:3">
      <c r="B1469" s="240"/>
      <c r="C1469" s="240"/>
    </row>
    <row r="1470" spans="2:3">
      <c r="B1470" s="240"/>
      <c r="C1470" s="240"/>
    </row>
    <row r="1471" spans="2:3">
      <c r="B1471" s="240"/>
      <c r="C1471" s="240"/>
    </row>
    <row r="1472" spans="2:3">
      <c r="B1472" s="240"/>
      <c r="C1472" s="240"/>
    </row>
    <row r="1473" spans="2:3">
      <c r="B1473" s="240"/>
      <c r="C1473" s="240"/>
    </row>
    <row r="1474" spans="2:3">
      <c r="B1474" s="240"/>
      <c r="C1474" s="240"/>
    </row>
    <row r="1475" spans="2:3">
      <c r="B1475" s="240"/>
      <c r="C1475" s="240"/>
    </row>
    <row r="1476" spans="2:3">
      <c r="B1476" s="240"/>
      <c r="C1476" s="240"/>
    </row>
    <row r="1477" spans="2:3">
      <c r="B1477" s="240"/>
      <c r="C1477" s="240"/>
    </row>
    <row r="1478" spans="2:3">
      <c r="B1478" s="240"/>
      <c r="C1478" s="240"/>
    </row>
    <row r="1479" spans="2:3">
      <c r="B1479" s="240"/>
      <c r="C1479" s="240"/>
    </row>
    <row r="1480" spans="2:3">
      <c r="B1480" s="240"/>
      <c r="C1480" s="240"/>
    </row>
    <row r="1481" spans="2:3">
      <c r="B1481" s="240"/>
      <c r="C1481" s="240"/>
    </row>
    <row r="1482" spans="2:3">
      <c r="B1482" s="240"/>
      <c r="C1482" s="240"/>
    </row>
    <row r="1483" spans="2:3">
      <c r="B1483" s="240"/>
      <c r="C1483" s="240"/>
    </row>
    <row r="1484" spans="2:3">
      <c r="B1484" s="240"/>
      <c r="C1484" s="240"/>
    </row>
    <row r="1485" spans="2:3">
      <c r="B1485" s="240"/>
      <c r="C1485" s="240"/>
    </row>
    <row r="1486" spans="2:3">
      <c r="B1486" s="240"/>
      <c r="C1486" s="240"/>
    </row>
    <row r="1487" spans="2:3">
      <c r="B1487" s="240"/>
      <c r="C1487" s="240"/>
    </row>
    <row r="1488" spans="2:3">
      <c r="B1488" s="240"/>
      <c r="C1488" s="240"/>
    </row>
    <row r="1489" spans="2:3">
      <c r="B1489" s="240"/>
      <c r="C1489" s="240"/>
    </row>
    <row r="1490" spans="2:3">
      <c r="B1490" s="240"/>
      <c r="C1490" s="240"/>
    </row>
    <row r="1491" spans="2:3">
      <c r="B1491" s="240"/>
      <c r="C1491" s="240"/>
    </row>
    <row r="1492" spans="2:3">
      <c r="B1492" s="240"/>
      <c r="C1492" s="240"/>
    </row>
    <row r="1493" spans="2:3">
      <c r="B1493" s="240"/>
      <c r="C1493" s="240"/>
    </row>
    <row r="1494" spans="2:3">
      <c r="B1494" s="240"/>
      <c r="C1494" s="240"/>
    </row>
    <row r="1495" spans="2:3">
      <c r="B1495" s="240"/>
      <c r="C1495" s="240"/>
    </row>
    <row r="1496" spans="2:3">
      <c r="B1496" s="240"/>
      <c r="C1496" s="240"/>
    </row>
    <row r="1497" spans="2:3">
      <c r="B1497" s="240"/>
      <c r="C1497" s="240"/>
    </row>
    <row r="1498" spans="2:3">
      <c r="B1498" s="240"/>
      <c r="C1498" s="240"/>
    </row>
    <row r="1499" spans="2:3">
      <c r="B1499" s="240"/>
      <c r="C1499" s="240"/>
    </row>
    <row r="1500" spans="2:3">
      <c r="B1500" s="240"/>
      <c r="C1500" s="240"/>
    </row>
    <row r="1501" spans="2:3">
      <c r="B1501" s="240"/>
      <c r="C1501" s="240"/>
    </row>
    <row r="1502" spans="2:3">
      <c r="B1502" s="240"/>
      <c r="C1502" s="240"/>
    </row>
    <row r="1503" spans="2:3">
      <c r="B1503" s="240"/>
      <c r="C1503" s="240"/>
    </row>
    <row r="1504" spans="2:3">
      <c r="B1504" s="240"/>
      <c r="C1504" s="240"/>
    </row>
    <row r="1505" spans="2:3">
      <c r="B1505" s="240"/>
      <c r="C1505" s="240"/>
    </row>
    <row r="1506" spans="2:3">
      <c r="B1506" s="240"/>
      <c r="C1506" s="240"/>
    </row>
    <row r="1507" spans="2:3">
      <c r="B1507" s="240"/>
      <c r="C1507" s="240"/>
    </row>
    <row r="1508" spans="2:3">
      <c r="B1508" s="240"/>
      <c r="C1508" s="240"/>
    </row>
    <row r="1509" spans="2:3">
      <c r="B1509" s="240"/>
      <c r="C1509" s="240"/>
    </row>
    <row r="1510" spans="2:3">
      <c r="B1510" s="240"/>
      <c r="C1510" s="240"/>
    </row>
    <row r="1511" spans="2:3">
      <c r="B1511" s="240"/>
      <c r="C1511" s="240"/>
    </row>
    <row r="1512" spans="2:3">
      <c r="B1512" s="240"/>
      <c r="C1512" s="240"/>
    </row>
    <row r="1513" spans="2:3">
      <c r="B1513" s="240"/>
      <c r="C1513" s="240"/>
    </row>
    <row r="1514" spans="2:3">
      <c r="B1514" s="240"/>
      <c r="C1514" s="240"/>
    </row>
    <row r="1515" spans="2:3">
      <c r="B1515" s="240"/>
      <c r="C1515" s="240"/>
    </row>
    <row r="1516" spans="2:3">
      <c r="B1516" s="240"/>
      <c r="C1516" s="240"/>
    </row>
    <row r="1517" spans="2:3">
      <c r="B1517" s="240"/>
      <c r="C1517" s="240"/>
    </row>
    <row r="1518" spans="2:3">
      <c r="B1518" s="240"/>
      <c r="C1518" s="240"/>
    </row>
    <row r="1519" spans="2:3">
      <c r="B1519" s="240"/>
      <c r="C1519" s="240"/>
    </row>
    <row r="1520" spans="2:3">
      <c r="B1520" s="240"/>
      <c r="C1520" s="240"/>
    </row>
    <row r="1521" spans="2:3">
      <c r="B1521" s="240"/>
      <c r="C1521" s="240"/>
    </row>
    <row r="1522" spans="2:3">
      <c r="B1522" s="240"/>
      <c r="C1522" s="240"/>
    </row>
    <row r="1523" spans="2:3">
      <c r="B1523" s="240"/>
      <c r="C1523" s="240"/>
    </row>
    <row r="1524" spans="2:3">
      <c r="B1524" s="240"/>
      <c r="C1524" s="240"/>
    </row>
    <row r="1525" spans="2:3">
      <c r="B1525" s="240"/>
      <c r="C1525" s="240"/>
    </row>
    <row r="1526" spans="2:3">
      <c r="B1526" s="240"/>
      <c r="C1526" s="240"/>
    </row>
    <row r="1527" spans="2:3">
      <c r="B1527" s="240"/>
      <c r="C1527" s="240"/>
    </row>
    <row r="1528" spans="2:3">
      <c r="B1528" s="240"/>
      <c r="C1528" s="240"/>
    </row>
    <row r="1529" spans="2:3">
      <c r="B1529" s="240"/>
      <c r="C1529" s="240"/>
    </row>
    <row r="1530" spans="2:3">
      <c r="B1530" s="240"/>
      <c r="C1530" s="240"/>
    </row>
    <row r="1531" spans="2:3">
      <c r="B1531" s="240"/>
      <c r="C1531" s="240"/>
    </row>
    <row r="1532" spans="2:3">
      <c r="B1532" s="240"/>
      <c r="C1532" s="240"/>
    </row>
    <row r="1533" spans="2:3">
      <c r="B1533" s="240"/>
      <c r="C1533" s="240"/>
    </row>
    <row r="1534" spans="2:3">
      <c r="B1534" s="240"/>
      <c r="C1534" s="240"/>
    </row>
    <row r="1535" spans="2:3">
      <c r="B1535" s="240"/>
      <c r="C1535" s="240"/>
    </row>
    <row r="1536" spans="2:3">
      <c r="B1536" s="240"/>
      <c r="C1536" s="240"/>
    </row>
    <row r="1537" spans="2:3">
      <c r="B1537" s="240"/>
      <c r="C1537" s="240"/>
    </row>
    <row r="1538" spans="2:3">
      <c r="B1538" s="240"/>
      <c r="C1538" s="240"/>
    </row>
    <row r="1539" spans="2:3">
      <c r="B1539" s="240"/>
      <c r="C1539" s="240"/>
    </row>
    <row r="1540" spans="2:3">
      <c r="B1540" s="240"/>
      <c r="C1540" s="240"/>
    </row>
    <row r="1541" spans="2:3">
      <c r="B1541" s="240"/>
      <c r="C1541" s="240"/>
    </row>
    <row r="1542" spans="2:3">
      <c r="B1542" s="240"/>
      <c r="C1542" s="240"/>
    </row>
    <row r="1543" spans="2:3">
      <c r="B1543" s="240"/>
      <c r="C1543" s="240"/>
    </row>
    <row r="1544" spans="2:3">
      <c r="B1544" s="240"/>
      <c r="C1544" s="240"/>
    </row>
    <row r="1545" spans="2:3">
      <c r="B1545" s="240"/>
      <c r="C1545" s="240"/>
    </row>
    <row r="1546" spans="2:3">
      <c r="B1546" s="240"/>
      <c r="C1546" s="240"/>
    </row>
    <row r="1547" spans="2:3">
      <c r="B1547" s="240"/>
      <c r="C1547" s="240"/>
    </row>
    <row r="1548" spans="2:3">
      <c r="B1548" s="240"/>
      <c r="C1548" s="240"/>
    </row>
    <row r="1549" spans="2:3">
      <c r="B1549" s="240"/>
      <c r="C1549" s="240"/>
    </row>
    <row r="1550" spans="2:3">
      <c r="B1550" s="240"/>
      <c r="C1550" s="240"/>
    </row>
    <row r="1551" spans="2:3">
      <c r="B1551" s="240"/>
      <c r="C1551" s="240"/>
    </row>
    <row r="1552" spans="2:3">
      <c r="B1552" s="240"/>
      <c r="C1552" s="240"/>
    </row>
    <row r="1553" spans="2:3">
      <c r="B1553" s="240"/>
      <c r="C1553" s="240"/>
    </row>
    <row r="1554" spans="2:3">
      <c r="B1554" s="240"/>
      <c r="C1554" s="240"/>
    </row>
    <row r="1555" spans="2:3">
      <c r="B1555" s="240"/>
      <c r="C1555" s="240"/>
    </row>
    <row r="1556" spans="2:3">
      <c r="B1556" s="240"/>
      <c r="C1556" s="240"/>
    </row>
    <row r="1557" spans="2:3">
      <c r="B1557" s="240"/>
      <c r="C1557" s="240"/>
    </row>
    <row r="1558" spans="2:3">
      <c r="B1558" s="240"/>
      <c r="C1558" s="240"/>
    </row>
    <row r="1559" spans="2:3">
      <c r="B1559" s="240"/>
      <c r="C1559" s="240"/>
    </row>
    <row r="1560" spans="2:3">
      <c r="B1560" s="240"/>
      <c r="C1560" s="240"/>
    </row>
    <row r="1561" spans="2:3">
      <c r="B1561" s="240"/>
      <c r="C1561" s="240"/>
    </row>
    <row r="1562" spans="2:3">
      <c r="B1562" s="240"/>
      <c r="C1562" s="240"/>
    </row>
    <row r="1563" spans="2:3">
      <c r="B1563" s="240"/>
      <c r="C1563" s="240"/>
    </row>
    <row r="1564" spans="2:3">
      <c r="B1564" s="240"/>
      <c r="C1564" s="240"/>
    </row>
    <row r="1565" spans="2:3">
      <c r="B1565" s="240"/>
      <c r="C1565" s="240"/>
    </row>
    <row r="1566" spans="2:3">
      <c r="B1566" s="240"/>
      <c r="C1566" s="240"/>
    </row>
    <row r="1567" spans="2:3">
      <c r="B1567" s="240"/>
      <c r="C1567" s="240"/>
    </row>
    <row r="1568" spans="2:3">
      <c r="B1568" s="240"/>
      <c r="C1568" s="240"/>
    </row>
    <row r="1569" spans="2:3">
      <c r="B1569" s="240"/>
      <c r="C1569" s="240"/>
    </row>
    <row r="1570" spans="2:3">
      <c r="B1570" s="240"/>
      <c r="C1570" s="240"/>
    </row>
    <row r="1571" spans="2:3">
      <c r="B1571" s="240"/>
      <c r="C1571" s="240"/>
    </row>
    <row r="1572" spans="2:3">
      <c r="B1572" s="240"/>
      <c r="C1572" s="240"/>
    </row>
    <row r="1573" spans="2:3">
      <c r="B1573" s="240"/>
      <c r="C1573" s="240"/>
    </row>
    <row r="1574" spans="2:3">
      <c r="B1574" s="240"/>
      <c r="C1574" s="240"/>
    </row>
    <row r="1575" spans="2:3">
      <c r="B1575" s="240"/>
      <c r="C1575" s="240"/>
    </row>
    <row r="1576" spans="2:3">
      <c r="B1576" s="240"/>
      <c r="C1576" s="240"/>
    </row>
    <row r="1577" spans="2:3">
      <c r="B1577" s="240"/>
      <c r="C1577" s="240"/>
    </row>
    <row r="1578" spans="2:3">
      <c r="B1578" s="240"/>
      <c r="C1578" s="240"/>
    </row>
    <row r="1579" spans="2:3">
      <c r="B1579" s="240"/>
      <c r="C1579" s="240"/>
    </row>
    <row r="1580" spans="2:3">
      <c r="B1580" s="240"/>
      <c r="C1580" s="240"/>
    </row>
    <row r="1581" spans="2:3">
      <c r="B1581" s="240"/>
      <c r="C1581" s="240"/>
    </row>
    <row r="1582" spans="2:3">
      <c r="B1582" s="240"/>
      <c r="C1582" s="240"/>
    </row>
    <row r="1583" spans="2:3">
      <c r="B1583" s="240"/>
      <c r="C1583" s="240"/>
    </row>
    <row r="1584" spans="2:3">
      <c r="B1584" s="240"/>
      <c r="C1584" s="240"/>
    </row>
    <row r="1585" spans="2:3">
      <c r="B1585" s="240"/>
      <c r="C1585" s="240"/>
    </row>
    <row r="1586" spans="2:3">
      <c r="B1586" s="240"/>
      <c r="C1586" s="240"/>
    </row>
    <row r="1587" spans="2:3">
      <c r="B1587" s="240"/>
      <c r="C1587" s="240"/>
    </row>
    <row r="1588" spans="2:3">
      <c r="B1588" s="240"/>
      <c r="C1588" s="240"/>
    </row>
    <row r="1589" spans="2:3">
      <c r="B1589" s="240"/>
      <c r="C1589" s="240"/>
    </row>
    <row r="1590" spans="2:3">
      <c r="B1590" s="240"/>
      <c r="C1590" s="240"/>
    </row>
    <row r="1591" spans="2:2">
      <c r="B1591" s="240"/>
    </row>
    <row r="1592" spans="2:2">
      <c r="B1592" s="240"/>
    </row>
    <row r="1593" spans="2:2">
      <c r="B1593" s="240"/>
    </row>
    <row r="1594" spans="2:2">
      <c r="B1594" s="240"/>
    </row>
    <row r="1595" spans="2:2">
      <c r="B1595" s="240"/>
    </row>
    <row r="1596" spans="2:2">
      <c r="B1596" s="240"/>
    </row>
    <row r="1597" spans="2:2">
      <c r="B1597" s="240"/>
    </row>
    <row r="1598" spans="2:2">
      <c r="B1598" s="240"/>
    </row>
    <row r="1599" spans="2:2">
      <c r="B1599" s="240"/>
    </row>
    <row r="1600" spans="2:2">
      <c r="B1600" s="240"/>
    </row>
    <row r="1601" spans="2:2">
      <c r="B1601" s="240"/>
    </row>
    <row r="1602" spans="2:2">
      <c r="B1602" s="240"/>
    </row>
    <row r="1603" spans="2:2">
      <c r="B1603" s="240"/>
    </row>
    <row r="1604" spans="2:2">
      <c r="B1604" s="240"/>
    </row>
    <row r="1605" spans="2:2">
      <c r="B1605" s="240"/>
    </row>
    <row r="1606" spans="2:2">
      <c r="B1606" s="240"/>
    </row>
    <row r="1607" spans="2:2">
      <c r="B1607" s="240"/>
    </row>
    <row r="1608" spans="2:2">
      <c r="B1608" s="240"/>
    </row>
    <row r="1609" spans="2:2">
      <c r="B1609" s="240"/>
    </row>
    <row r="1610" spans="2:2">
      <c r="B1610" s="240"/>
    </row>
    <row r="1611" spans="2:2">
      <c r="B1611" s="240"/>
    </row>
    <row r="1612" spans="2:2">
      <c r="B1612" s="240"/>
    </row>
    <row r="1613" spans="2:2">
      <c r="B1613" s="240"/>
    </row>
    <row r="1614" spans="2:2">
      <c r="B1614" s="240"/>
    </row>
    <row r="1615" spans="2:2">
      <c r="B1615" s="240"/>
    </row>
    <row r="1616" spans="2:2">
      <c r="B1616" s="240"/>
    </row>
    <row r="1617" spans="2:2">
      <c r="B1617" s="240"/>
    </row>
    <row r="1618" spans="2:2">
      <c r="B1618" s="240"/>
    </row>
    <row r="1619" spans="2:2">
      <c r="B1619" s="240"/>
    </row>
    <row r="1620" spans="2:2">
      <c r="B1620" s="240"/>
    </row>
    <row r="1621" spans="2:2">
      <c r="B1621" s="240"/>
    </row>
    <row r="1622" spans="2:2">
      <c r="B1622" s="240"/>
    </row>
    <row r="1623" spans="2:2">
      <c r="B1623" s="240"/>
    </row>
    <row r="1624" spans="2:2">
      <c r="B1624" s="240"/>
    </row>
    <row r="1625" spans="2:2">
      <c r="B1625" s="240"/>
    </row>
    <row r="1626" spans="2:2">
      <c r="B1626" s="240"/>
    </row>
    <row r="1627" spans="2:2">
      <c r="B1627" s="240"/>
    </row>
    <row r="1628" spans="2:2">
      <c r="B1628" s="240"/>
    </row>
    <row r="1629" spans="2:2">
      <c r="B1629" s="240"/>
    </row>
    <row r="1630" spans="2:2">
      <c r="B1630" s="240"/>
    </row>
    <row r="1631" spans="2:2">
      <c r="B1631" s="240"/>
    </row>
    <row r="1632" spans="2:2">
      <c r="B1632" s="240"/>
    </row>
    <row r="1633" spans="2:2">
      <c r="B1633" s="240"/>
    </row>
    <row r="1634" spans="2:2">
      <c r="B1634" s="240"/>
    </row>
    <row r="1635" spans="2:2">
      <c r="B1635" s="240"/>
    </row>
    <row r="1636" spans="2:2">
      <c r="B1636" s="240"/>
    </row>
    <row r="1637" spans="2:2">
      <c r="B1637" s="240"/>
    </row>
    <row r="1638" spans="2:2">
      <c r="B1638" s="240"/>
    </row>
    <row r="1639" spans="2:2">
      <c r="B1639" s="240"/>
    </row>
    <row r="1640" spans="2:2">
      <c r="B1640" s="240"/>
    </row>
    <row r="1641" spans="2:2">
      <c r="B1641" s="240"/>
    </row>
    <row r="1642" spans="2:2">
      <c r="B1642" s="240"/>
    </row>
    <row r="1643" spans="2:2">
      <c r="B1643" s="240"/>
    </row>
    <row r="1644" spans="2:2">
      <c r="B1644" s="240"/>
    </row>
    <row r="1645" spans="2:2">
      <c r="B1645" s="240"/>
    </row>
    <row r="1646" spans="2:2">
      <c r="B1646" s="240"/>
    </row>
    <row r="1647" spans="2:2">
      <c r="B1647" s="240"/>
    </row>
    <row r="1648" spans="2:2">
      <c r="B1648" s="240"/>
    </row>
    <row r="1649" spans="2:2">
      <c r="B1649" s="240"/>
    </row>
    <row r="1650" spans="2:2">
      <c r="B1650" s="240"/>
    </row>
    <row r="1651" spans="2:2">
      <c r="B1651" s="240"/>
    </row>
    <row r="1652" spans="2:2">
      <c r="B1652" s="240"/>
    </row>
    <row r="1653" spans="2:2">
      <c r="B1653" s="240"/>
    </row>
    <row r="1654" spans="2:2">
      <c r="B1654" s="240"/>
    </row>
    <row r="1655" spans="2:2">
      <c r="B1655" s="240"/>
    </row>
    <row r="1656" spans="2:2">
      <c r="B1656" s="240"/>
    </row>
    <row r="1657" spans="2:2">
      <c r="B1657" s="240"/>
    </row>
    <row r="1658" spans="2:2">
      <c r="B1658" s="240"/>
    </row>
    <row r="1659" spans="2:2">
      <c r="B1659" s="240"/>
    </row>
    <row r="1660" spans="2:2">
      <c r="B1660" s="240"/>
    </row>
    <row r="1661" spans="2:2">
      <c r="B1661" s="240"/>
    </row>
    <row r="1662" spans="2:2">
      <c r="B1662" s="240"/>
    </row>
    <row r="1663" spans="2:2">
      <c r="B1663" s="240"/>
    </row>
    <row r="1664" spans="2:2">
      <c r="B1664" s="240"/>
    </row>
    <row r="1665" spans="2:2">
      <c r="B1665" s="240"/>
    </row>
    <row r="1666" spans="2:2">
      <c r="B1666" s="240"/>
    </row>
    <row r="1667" spans="2:2">
      <c r="B1667" s="240"/>
    </row>
    <row r="1668" spans="2:2">
      <c r="B1668" s="240"/>
    </row>
    <row r="1669" spans="2:2">
      <c r="B1669" s="240"/>
    </row>
    <row r="1670" spans="2:2">
      <c r="B1670" s="240"/>
    </row>
    <row r="1671" spans="2:2">
      <c r="B1671" s="240"/>
    </row>
    <row r="1672" spans="2:2">
      <c r="B1672" s="240"/>
    </row>
    <row r="1673" spans="2:2">
      <c r="B1673" s="240"/>
    </row>
    <row r="1674" spans="2:2">
      <c r="B1674" s="240"/>
    </row>
    <row r="1675" spans="2:2">
      <c r="B1675" s="240"/>
    </row>
    <row r="1676" spans="2:2">
      <c r="B1676" s="240"/>
    </row>
    <row r="1677" spans="2:2">
      <c r="B1677" s="240"/>
    </row>
    <row r="1678" spans="2:2">
      <c r="B1678" s="240"/>
    </row>
    <row r="1679" spans="2:2">
      <c r="B1679" s="240"/>
    </row>
    <row r="1680" spans="2:2">
      <c r="B1680" s="240"/>
    </row>
    <row r="1681" spans="2:2">
      <c r="B1681" s="240"/>
    </row>
    <row r="1682" spans="2:2">
      <c r="B1682" s="240"/>
    </row>
    <row r="1683" spans="2:2">
      <c r="B1683" s="240"/>
    </row>
    <row r="1684" spans="2:2">
      <c r="B1684" s="240"/>
    </row>
    <row r="1685" spans="2:2">
      <c r="B1685" s="240"/>
    </row>
    <row r="1686" spans="2:2">
      <c r="B1686" s="240"/>
    </row>
    <row r="1687" spans="2:2">
      <c r="B1687" s="240"/>
    </row>
    <row r="1688" spans="2:2">
      <c r="B1688" s="240"/>
    </row>
    <row r="1689" spans="2:2">
      <c r="B1689" s="240"/>
    </row>
    <row r="1690" spans="2:2">
      <c r="B1690" s="240"/>
    </row>
    <row r="1691" spans="2:2">
      <c r="B1691" s="240"/>
    </row>
    <row r="1692" spans="2:2">
      <c r="B1692" s="240"/>
    </row>
    <row r="1693" spans="2:2">
      <c r="B1693" s="240"/>
    </row>
    <row r="1694" spans="2:2">
      <c r="B1694" s="240"/>
    </row>
    <row r="1695" spans="2:2">
      <c r="B1695" s="240"/>
    </row>
    <row r="1696" spans="2:2">
      <c r="B1696" s="240"/>
    </row>
    <row r="1697" spans="2:2">
      <c r="B1697" s="240"/>
    </row>
    <row r="1698" spans="2:2">
      <c r="B1698" s="240"/>
    </row>
    <row r="1699" spans="2:2">
      <c r="B1699" s="240"/>
    </row>
    <row r="1700" spans="2:2">
      <c r="B1700" s="240"/>
    </row>
    <row r="1701" spans="2:2">
      <c r="B1701" s="240"/>
    </row>
    <row r="1702" spans="2:2">
      <c r="B1702" s="240"/>
    </row>
    <row r="1703" spans="2:2">
      <c r="B1703" s="240"/>
    </row>
    <row r="1704" spans="2:2">
      <c r="B1704" s="240"/>
    </row>
    <row r="1705" spans="2:2">
      <c r="B1705" s="240"/>
    </row>
    <row r="1706" spans="2:2">
      <c r="B1706" s="240"/>
    </row>
    <row r="1707" spans="2:2">
      <c r="B1707" s="240"/>
    </row>
    <row r="1708" spans="2:2">
      <c r="B1708" s="240"/>
    </row>
    <row r="1709" spans="2:2">
      <c r="B1709" s="240"/>
    </row>
    <row r="1710" spans="2:2">
      <c r="B1710" s="240"/>
    </row>
    <row r="1711" spans="2:2">
      <c r="B1711" s="240"/>
    </row>
    <row r="1712" spans="2:2">
      <c r="B1712" s="240"/>
    </row>
    <row r="1713" spans="2:2">
      <c r="B1713" s="240"/>
    </row>
    <row r="1714" spans="2:2">
      <c r="B1714" s="240"/>
    </row>
    <row r="1715" spans="2:2">
      <c r="B1715" s="240"/>
    </row>
    <row r="1716" spans="2:2">
      <c r="B1716" s="240"/>
    </row>
    <row r="1717" spans="2:2">
      <c r="B1717" s="240"/>
    </row>
    <row r="1718" spans="2:2">
      <c r="B1718" s="240"/>
    </row>
    <row r="1719" spans="2:2">
      <c r="B1719" s="240"/>
    </row>
    <row r="1720" spans="2:2">
      <c r="B1720" s="240"/>
    </row>
    <row r="1721" spans="2:2">
      <c r="B1721" s="240"/>
    </row>
    <row r="1722" spans="2:2">
      <c r="B1722" s="240"/>
    </row>
    <row r="1723" spans="2:2">
      <c r="B1723" s="240"/>
    </row>
    <row r="1724" spans="2:2">
      <c r="B1724" s="240"/>
    </row>
    <row r="1725" spans="2:2">
      <c r="B1725" s="240"/>
    </row>
    <row r="1726" spans="2:2">
      <c r="B1726" s="240"/>
    </row>
    <row r="1727" spans="2:2">
      <c r="B1727" s="240"/>
    </row>
    <row r="1728" spans="2:2">
      <c r="B1728" s="240"/>
    </row>
    <row r="1729" spans="2:2">
      <c r="B1729" s="240"/>
    </row>
    <row r="1730" spans="2:2">
      <c r="B1730" s="240"/>
    </row>
    <row r="1731" spans="2:2">
      <c r="B1731" s="240"/>
    </row>
    <row r="1732" spans="2:2">
      <c r="B1732" s="240"/>
    </row>
    <row r="1733" spans="2:2">
      <c r="B1733" s="240"/>
    </row>
    <row r="1734" spans="2:2">
      <c r="B1734" s="240"/>
    </row>
    <row r="1735" spans="2:2">
      <c r="B1735" s="240"/>
    </row>
    <row r="1736" spans="2:2">
      <c r="B1736" s="240"/>
    </row>
    <row r="1737" spans="2:2">
      <c r="B1737" s="240"/>
    </row>
    <row r="1738" spans="2:2">
      <c r="B1738" s="240"/>
    </row>
    <row r="1739" spans="2:2">
      <c r="B1739" s="240"/>
    </row>
    <row r="1740" spans="2:2">
      <c r="B1740" s="240"/>
    </row>
    <row r="1741" spans="2:2">
      <c r="B1741" s="240"/>
    </row>
    <row r="1742" spans="2:2">
      <c r="B1742" s="240"/>
    </row>
    <row r="1743" spans="2:2">
      <c r="B1743" s="240"/>
    </row>
    <row r="1744" spans="2:2">
      <c r="B1744" s="240"/>
    </row>
    <row r="1745" spans="2:2">
      <c r="B1745" s="240"/>
    </row>
    <row r="1746" spans="2:2">
      <c r="B1746" s="240"/>
    </row>
    <row r="1747" spans="2:2">
      <c r="B1747" s="240"/>
    </row>
    <row r="1748" spans="2:2">
      <c r="B1748" s="240"/>
    </row>
    <row r="1749" spans="2:2">
      <c r="B1749" s="240"/>
    </row>
    <row r="1750" spans="2:2">
      <c r="B1750" s="240"/>
    </row>
    <row r="1751" spans="2:2">
      <c r="B1751" s="240"/>
    </row>
    <row r="1752" spans="2:2">
      <c r="B1752" s="240"/>
    </row>
    <row r="1753" spans="2:2">
      <c r="B1753" s="240"/>
    </row>
    <row r="1754" spans="2:2">
      <c r="B1754" s="240"/>
    </row>
    <row r="1755" spans="2:2">
      <c r="B1755" s="240"/>
    </row>
    <row r="1756" spans="2:2">
      <c r="B1756" s="240"/>
    </row>
    <row r="1757" spans="2:2">
      <c r="B1757" s="240"/>
    </row>
    <row r="1758" spans="2:2">
      <c r="B1758" s="240"/>
    </row>
    <row r="1759" spans="2:2">
      <c r="B1759" s="240"/>
    </row>
    <row r="1760" spans="2:2">
      <c r="B1760" s="240"/>
    </row>
    <row r="1761" spans="2:2">
      <c r="B1761" s="240"/>
    </row>
    <row r="1762" spans="2:2">
      <c r="B1762" s="240"/>
    </row>
    <row r="1763" spans="2:2">
      <c r="B1763" s="240"/>
    </row>
    <row r="1764" spans="2:2">
      <c r="B1764" s="240"/>
    </row>
    <row r="1765" spans="2:2">
      <c r="B1765" s="240"/>
    </row>
    <row r="1766" spans="2:2">
      <c r="B1766" s="240"/>
    </row>
    <row r="1767" spans="2:2">
      <c r="B1767" s="240"/>
    </row>
    <row r="1768" spans="2:2">
      <c r="B1768" s="240"/>
    </row>
    <row r="1769" spans="2:2">
      <c r="B1769" s="240"/>
    </row>
    <row r="1770" spans="2:2">
      <c r="B1770" s="240"/>
    </row>
    <row r="1771" spans="2:2">
      <c r="B1771" s="240"/>
    </row>
    <row r="1772" spans="2:2">
      <c r="B1772" s="240"/>
    </row>
    <row r="1773" spans="2:2">
      <c r="B1773" s="240"/>
    </row>
    <row r="1774" spans="2:2">
      <c r="B1774" s="240"/>
    </row>
    <row r="1775" spans="2:2">
      <c r="B1775" s="240"/>
    </row>
    <row r="1776" spans="2:2">
      <c r="B1776" s="240"/>
    </row>
    <row r="1777" spans="2:2">
      <c r="B1777" s="240"/>
    </row>
    <row r="1778" spans="2:2">
      <c r="B1778" s="240"/>
    </row>
    <row r="1779" spans="2:2">
      <c r="B1779" s="240"/>
    </row>
    <row r="1780" spans="2:2">
      <c r="B1780" s="240"/>
    </row>
    <row r="1781" spans="2:2">
      <c r="B1781" s="240"/>
    </row>
    <row r="1782" spans="2:2">
      <c r="B1782" s="240"/>
    </row>
    <row r="1783" spans="2:2">
      <c r="B1783" s="240"/>
    </row>
    <row r="1784" spans="2:2">
      <c r="B1784" s="240"/>
    </row>
    <row r="1785" spans="2:2">
      <c r="B1785" s="240"/>
    </row>
    <row r="1786" spans="2:2">
      <c r="B1786" s="240"/>
    </row>
    <row r="1787" spans="2:2">
      <c r="B1787" s="240"/>
    </row>
    <row r="1788" spans="2:2">
      <c r="B1788" s="240"/>
    </row>
    <row r="1789" spans="2:2">
      <c r="B1789" s="240"/>
    </row>
    <row r="1790" spans="2:2">
      <c r="B1790" s="240"/>
    </row>
    <row r="1791" spans="2:2">
      <c r="B1791" s="240"/>
    </row>
    <row r="1792" spans="2:2">
      <c r="B1792" s="240"/>
    </row>
    <row r="1793" spans="2:2">
      <c r="B1793" s="240"/>
    </row>
    <row r="1794" spans="2:2">
      <c r="B1794" s="240"/>
    </row>
    <row r="1795" spans="2:2">
      <c r="B1795" s="240"/>
    </row>
    <row r="1796" spans="2:2">
      <c r="B1796" s="240"/>
    </row>
    <row r="1797" spans="2:2">
      <c r="B1797" s="240"/>
    </row>
    <row r="1798" spans="2:2">
      <c r="B1798" s="240"/>
    </row>
    <row r="1799" spans="2:2">
      <c r="B1799" s="240"/>
    </row>
    <row r="1800" spans="2:2">
      <c r="B1800" s="240"/>
    </row>
    <row r="1801" spans="2:2">
      <c r="B1801" s="240"/>
    </row>
    <row r="1802" spans="2:2">
      <c r="B1802" s="240"/>
    </row>
    <row r="1803" spans="2:2">
      <c r="B1803" s="240"/>
    </row>
    <row r="1804" spans="2:2">
      <c r="B1804" s="240"/>
    </row>
    <row r="1805" spans="2:2">
      <c r="B1805" s="240"/>
    </row>
    <row r="1806" spans="2:2">
      <c r="B1806" s="240"/>
    </row>
    <row r="1807" spans="2:2">
      <c r="B1807" s="240"/>
    </row>
    <row r="1808" spans="2:2">
      <c r="B1808" s="240"/>
    </row>
    <row r="1809" spans="2:2">
      <c r="B1809" s="240"/>
    </row>
    <row r="1810" spans="2:2">
      <c r="B1810" s="240"/>
    </row>
    <row r="1811" spans="2:2">
      <c r="B1811" s="240"/>
    </row>
    <row r="1812" spans="2:2">
      <c r="B1812" s="240"/>
    </row>
    <row r="1813" spans="2:2">
      <c r="B1813" s="240"/>
    </row>
    <row r="1814" spans="2:2">
      <c r="B1814" s="240"/>
    </row>
    <row r="1815" spans="2:2">
      <c r="B1815" s="240"/>
    </row>
    <row r="1816" spans="2:2">
      <c r="B1816" s="240"/>
    </row>
    <row r="1817" spans="2:2">
      <c r="B1817" s="240"/>
    </row>
    <row r="1818" spans="2:2">
      <c r="B1818" s="240"/>
    </row>
    <row r="1819" spans="2:2">
      <c r="B1819" s="240"/>
    </row>
    <row r="1820" spans="2:2">
      <c r="B1820" s="240"/>
    </row>
    <row r="1821" spans="2:2">
      <c r="B1821" s="240"/>
    </row>
    <row r="1822" spans="2:2">
      <c r="B1822" s="240"/>
    </row>
    <row r="1823" spans="2:2">
      <c r="B1823" s="240"/>
    </row>
    <row r="1824" spans="2:2">
      <c r="B1824" s="240"/>
    </row>
    <row r="1825" spans="2:2">
      <c r="B1825" s="240"/>
    </row>
    <row r="1826" spans="2:2">
      <c r="B1826" s="240"/>
    </row>
    <row r="1827" spans="2:2">
      <c r="B1827" s="240"/>
    </row>
    <row r="1828" spans="2:2">
      <c r="B1828" s="240"/>
    </row>
    <row r="1829" spans="2:2">
      <c r="B1829" s="240"/>
    </row>
    <row r="1830" spans="2:2">
      <c r="B1830" s="240"/>
    </row>
    <row r="1831" spans="2:2">
      <c r="B1831" s="240"/>
    </row>
    <row r="1832" spans="2:2">
      <c r="B1832" s="240"/>
    </row>
    <row r="1833" spans="2:2">
      <c r="B1833" s="240"/>
    </row>
    <row r="1834" spans="2:2">
      <c r="B1834" s="240"/>
    </row>
    <row r="1835" spans="2:2">
      <c r="B1835" s="240"/>
    </row>
    <row r="1836" spans="2:2">
      <c r="B1836" s="240"/>
    </row>
    <row r="1837" spans="2:2">
      <c r="B1837" s="240"/>
    </row>
    <row r="1838" spans="2:2">
      <c r="B1838" s="240"/>
    </row>
    <row r="1839" spans="2:2">
      <c r="B1839" s="240"/>
    </row>
    <row r="1840" spans="2:2">
      <c r="B1840" s="240"/>
    </row>
    <row r="1841" spans="2:2">
      <c r="B1841" s="240"/>
    </row>
    <row r="1842" spans="2:2">
      <c r="B1842" s="240"/>
    </row>
    <row r="1843" spans="2:2">
      <c r="B1843" s="240"/>
    </row>
    <row r="1844" spans="2:2">
      <c r="B1844" s="240"/>
    </row>
    <row r="1845" spans="2:2">
      <c r="B1845" s="240"/>
    </row>
    <row r="1846" spans="2:2">
      <c r="B1846" s="240"/>
    </row>
    <row r="1847" spans="2:2">
      <c r="B1847" s="240"/>
    </row>
    <row r="1848" spans="2:2">
      <c r="B1848" s="240"/>
    </row>
    <row r="1849" spans="2:2">
      <c r="B1849" s="240"/>
    </row>
    <row r="1850" spans="2:2">
      <c r="B1850" s="240"/>
    </row>
    <row r="1851" spans="2:2">
      <c r="B1851" s="240"/>
    </row>
    <row r="1852" spans="2:2">
      <c r="B1852" s="240"/>
    </row>
    <row r="1853" spans="2:2">
      <c r="B1853" s="240"/>
    </row>
    <row r="1854" spans="2:2">
      <c r="B1854" s="240"/>
    </row>
    <row r="1855" spans="2:2">
      <c r="B1855" s="240"/>
    </row>
    <row r="1856" spans="2:2">
      <c r="B1856" s="240"/>
    </row>
    <row r="1857" spans="2:2">
      <c r="B1857" s="240"/>
    </row>
    <row r="1858" spans="2:2">
      <c r="B1858" s="240"/>
    </row>
    <row r="1859" spans="2:2">
      <c r="B1859" s="240"/>
    </row>
    <row r="1860" spans="2:2">
      <c r="B1860" s="240"/>
    </row>
    <row r="1861" spans="2:2">
      <c r="B1861" s="240"/>
    </row>
    <row r="1862" spans="2:2">
      <c r="B1862" s="240"/>
    </row>
    <row r="1863" spans="2:2">
      <c r="B1863" s="240"/>
    </row>
    <row r="1864" spans="2:2">
      <c r="B1864" s="240"/>
    </row>
    <row r="1865" spans="2:2">
      <c r="B1865" s="240"/>
    </row>
    <row r="1866" spans="2:2">
      <c r="B1866" s="240"/>
    </row>
    <row r="1867" spans="2:2">
      <c r="B1867" s="240"/>
    </row>
    <row r="1868" spans="2:2">
      <c r="B1868" s="240"/>
    </row>
    <row r="1869" spans="2:2">
      <c r="B1869" s="240"/>
    </row>
    <row r="1870" spans="2:2">
      <c r="B1870" s="240"/>
    </row>
    <row r="1871" spans="2:2">
      <c r="B1871" s="240"/>
    </row>
    <row r="1872" spans="2:2">
      <c r="B1872" s="240"/>
    </row>
    <row r="1873" spans="2:2">
      <c r="B1873" s="240"/>
    </row>
    <row r="1874" spans="2:2">
      <c r="B1874" s="240"/>
    </row>
    <row r="1875" spans="2:2">
      <c r="B1875" s="240"/>
    </row>
    <row r="1876" spans="2:2">
      <c r="B1876" s="240"/>
    </row>
    <row r="1877" spans="2:2">
      <c r="B1877" s="240"/>
    </row>
    <row r="1878" spans="2:2">
      <c r="B1878" s="240"/>
    </row>
    <row r="1879" spans="2:2">
      <c r="B1879" s="240"/>
    </row>
    <row r="1880" spans="2:2">
      <c r="B1880" s="240"/>
    </row>
    <row r="1881" spans="2:2">
      <c r="B1881" s="240"/>
    </row>
    <row r="1882" spans="2:2">
      <c r="B1882" s="240"/>
    </row>
    <row r="1883" spans="2:2">
      <c r="B1883" s="240"/>
    </row>
    <row r="1884" spans="2:2">
      <c r="B1884" s="240"/>
    </row>
    <row r="1885" spans="2:2">
      <c r="B1885" s="240"/>
    </row>
    <row r="1886" spans="2:2">
      <c r="B1886" s="240"/>
    </row>
    <row r="1887" spans="2:2">
      <c r="B1887" s="240"/>
    </row>
    <row r="1888" spans="2:2">
      <c r="B1888" s="240"/>
    </row>
    <row r="1889" spans="2:2">
      <c r="B1889" s="240"/>
    </row>
    <row r="1890" spans="2:2">
      <c r="B1890" s="240"/>
    </row>
    <row r="1891" spans="2:2">
      <c r="B1891" s="240"/>
    </row>
    <row r="1892" spans="2:2">
      <c r="B1892" s="240"/>
    </row>
    <row r="1893" spans="2:2">
      <c r="B1893" s="240"/>
    </row>
    <row r="1894" spans="2:2">
      <c r="B1894" s="240"/>
    </row>
    <row r="1895" spans="2:2">
      <c r="B1895" s="240"/>
    </row>
    <row r="1896" spans="2:2">
      <c r="B1896" s="240"/>
    </row>
    <row r="1897" spans="2:2">
      <c r="B1897" s="240"/>
    </row>
    <row r="1898" spans="2:2">
      <c r="B1898" s="240"/>
    </row>
    <row r="1899" spans="2:2">
      <c r="B1899" s="240"/>
    </row>
    <row r="1900" spans="2:2">
      <c r="B1900" s="240"/>
    </row>
    <row r="1901" spans="2:2">
      <c r="B1901" s="240"/>
    </row>
    <row r="1902" spans="2:2">
      <c r="B1902" s="240"/>
    </row>
    <row r="1903" spans="2:2">
      <c r="B1903" s="240"/>
    </row>
    <row r="1904" spans="2:2">
      <c r="B1904" s="240"/>
    </row>
    <row r="1905" spans="2:2">
      <c r="B1905" s="240"/>
    </row>
    <row r="1906" spans="2:2">
      <c r="B1906" s="240"/>
    </row>
    <row r="1907" spans="2:2">
      <c r="B1907" s="240"/>
    </row>
    <row r="1908" spans="2:2">
      <c r="B1908" s="240"/>
    </row>
    <row r="1909" spans="2:2">
      <c r="B1909" s="240"/>
    </row>
    <row r="1910" spans="2:2">
      <c r="B1910" s="240"/>
    </row>
    <row r="1911" spans="2:2">
      <c r="B1911" s="240"/>
    </row>
    <row r="1912" spans="2:2">
      <c r="B1912" s="240"/>
    </row>
    <row r="1913" spans="2:2">
      <c r="B1913" s="240"/>
    </row>
    <row r="1914" spans="2:2">
      <c r="B1914" s="240"/>
    </row>
    <row r="1915" spans="2:2">
      <c r="B1915" s="240"/>
    </row>
    <row r="1916" spans="2:2">
      <c r="B1916" s="240"/>
    </row>
    <row r="1917" spans="2:2">
      <c r="B1917" s="240"/>
    </row>
    <row r="1918" spans="2:2">
      <c r="B1918" s="240"/>
    </row>
    <row r="1919" spans="2:2">
      <c r="B1919" s="240"/>
    </row>
    <row r="1920" spans="2:2">
      <c r="B1920" s="240"/>
    </row>
    <row r="1921" spans="2:2">
      <c r="B1921" s="240"/>
    </row>
    <row r="1922" spans="2:2">
      <c r="B1922" s="240"/>
    </row>
    <row r="1923" spans="2:2">
      <c r="B1923" s="240"/>
    </row>
    <row r="1924" spans="2:2">
      <c r="B1924" s="240"/>
    </row>
    <row r="1925" spans="2:2">
      <c r="B1925" s="240"/>
    </row>
    <row r="1926" spans="2:2">
      <c r="B1926" s="240"/>
    </row>
    <row r="1927" spans="2:2">
      <c r="B1927" s="240"/>
    </row>
    <row r="1928" spans="2:2">
      <c r="B1928" s="240"/>
    </row>
    <row r="1929" spans="2:2">
      <c r="B1929" s="240"/>
    </row>
    <row r="1930" spans="2:2">
      <c r="B1930" s="240"/>
    </row>
    <row r="1931" spans="2:2">
      <c r="B1931" s="240"/>
    </row>
    <row r="1932" spans="2:2">
      <c r="B1932" s="240"/>
    </row>
    <row r="1933" spans="2:2">
      <c r="B1933" s="240"/>
    </row>
    <row r="1934" spans="2:2">
      <c r="B1934" s="240"/>
    </row>
    <row r="1935" spans="2:2">
      <c r="B1935" s="240"/>
    </row>
    <row r="1936" spans="2:2">
      <c r="B1936" s="240"/>
    </row>
    <row r="1937" spans="2:2">
      <c r="B1937" s="240"/>
    </row>
    <row r="1938" spans="2:2">
      <c r="B1938" s="240"/>
    </row>
    <row r="1939" spans="2:2">
      <c r="B1939" s="240"/>
    </row>
    <row r="1940" spans="2:2">
      <c r="B1940" s="240"/>
    </row>
    <row r="1941" spans="2:2">
      <c r="B1941" s="240"/>
    </row>
    <row r="1942" spans="2:2">
      <c r="B1942" s="240"/>
    </row>
    <row r="1943" spans="2:2">
      <c r="B1943" s="240"/>
    </row>
    <row r="1944" spans="2:2">
      <c r="B1944" s="240"/>
    </row>
    <row r="1945" spans="2:2">
      <c r="B1945" s="240"/>
    </row>
    <row r="1946" spans="2:2">
      <c r="B1946" s="240"/>
    </row>
    <row r="1947" spans="2:2">
      <c r="B1947" s="240"/>
    </row>
    <row r="1948" spans="2:2">
      <c r="B1948" s="240"/>
    </row>
    <row r="1949" spans="2:2">
      <c r="B1949" s="240"/>
    </row>
    <row r="1950" spans="2:2">
      <c r="B1950" s="240"/>
    </row>
    <row r="1951" spans="2:2">
      <c r="B1951" s="240"/>
    </row>
    <row r="1952" spans="2:2">
      <c r="B1952" s="240"/>
    </row>
    <row r="1953" spans="2:2">
      <c r="B1953" s="240"/>
    </row>
    <row r="1954" spans="2:2">
      <c r="B1954" s="240"/>
    </row>
    <row r="1955" spans="2:2">
      <c r="B1955" s="240"/>
    </row>
    <row r="1956" spans="2:2">
      <c r="B1956" s="240"/>
    </row>
    <row r="1957" spans="2:2">
      <c r="B1957" s="240"/>
    </row>
    <row r="1958" spans="2:2">
      <c r="B1958" s="240"/>
    </row>
    <row r="1959" spans="2:2">
      <c r="B1959" s="240"/>
    </row>
    <row r="1960" spans="2:2">
      <c r="B1960" s="240"/>
    </row>
    <row r="1961" spans="2:2">
      <c r="B1961" s="240"/>
    </row>
    <row r="1962" spans="2:2">
      <c r="B1962" s="240"/>
    </row>
    <row r="1963" spans="2:2">
      <c r="B1963" s="240"/>
    </row>
    <row r="1964" spans="2:2">
      <c r="B1964" s="240"/>
    </row>
    <row r="1965" spans="2:2">
      <c r="B1965" s="240"/>
    </row>
    <row r="1966" spans="2:2">
      <c r="B1966" s="240"/>
    </row>
    <row r="1967" spans="2:2">
      <c r="B1967" s="240"/>
    </row>
    <row r="1968" spans="2:2">
      <c r="B1968" s="240"/>
    </row>
    <row r="1969" spans="2:2">
      <c r="B1969" s="240"/>
    </row>
    <row r="1970" spans="2:2">
      <c r="B1970" s="240"/>
    </row>
    <row r="1971" spans="2:2">
      <c r="B1971" s="240"/>
    </row>
    <row r="1972" spans="2:2">
      <c r="B1972" s="240"/>
    </row>
    <row r="1973" spans="2:2">
      <c r="B1973" s="240"/>
    </row>
    <row r="1974" spans="2:2">
      <c r="B1974" s="240"/>
    </row>
    <row r="1975" spans="2:2">
      <c r="B1975" s="240"/>
    </row>
    <row r="1976" spans="2:2">
      <c r="B1976" s="240"/>
    </row>
    <row r="1977" spans="2:2">
      <c r="B1977" s="240"/>
    </row>
    <row r="1978" spans="2:2">
      <c r="B1978" s="240"/>
    </row>
    <row r="1979" spans="2:2">
      <c r="B1979" s="240"/>
    </row>
    <row r="1980" spans="2:2">
      <c r="B1980" s="240"/>
    </row>
    <row r="1981" spans="2:2">
      <c r="B1981" s="240"/>
    </row>
    <row r="1982" spans="2:2">
      <c r="B1982" s="240"/>
    </row>
    <row r="1983" spans="2:2">
      <c r="B1983" s="240"/>
    </row>
    <row r="1984" spans="2:2">
      <c r="B1984" s="240"/>
    </row>
    <row r="1985" spans="2:2">
      <c r="B1985" s="240"/>
    </row>
    <row r="1986" spans="2:2">
      <c r="B1986" s="240"/>
    </row>
    <row r="1987" spans="2:2">
      <c r="B1987" s="240"/>
    </row>
    <row r="1988" spans="2:2">
      <c r="B1988" s="240"/>
    </row>
    <row r="1989" spans="2:2">
      <c r="B1989" s="240"/>
    </row>
    <row r="1990" spans="2:2">
      <c r="B1990" s="240"/>
    </row>
    <row r="1991" spans="2:2">
      <c r="B1991" s="240"/>
    </row>
    <row r="1992" spans="2:2">
      <c r="B1992" s="240"/>
    </row>
    <row r="1993" spans="2:2">
      <c r="B1993" s="240"/>
    </row>
    <row r="1994" spans="2:2">
      <c r="B1994" s="240"/>
    </row>
    <row r="1995" spans="2:2">
      <c r="B1995" s="240"/>
    </row>
    <row r="1996" spans="2:2">
      <c r="B1996" s="240"/>
    </row>
    <row r="1997" spans="2:2">
      <c r="B1997" s="240"/>
    </row>
    <row r="1998" spans="2:2">
      <c r="B1998" s="240"/>
    </row>
    <row r="1999" spans="2:2">
      <c r="B1999" s="240"/>
    </row>
    <row r="2000" spans="2:2">
      <c r="B2000" s="240"/>
    </row>
    <row r="2001" spans="2:2">
      <c r="B2001" s="240"/>
    </row>
    <row r="2002" spans="2:2">
      <c r="B2002" s="240"/>
    </row>
    <row r="2003" spans="2:2">
      <c r="B2003" s="240"/>
    </row>
    <row r="2004" spans="2:2">
      <c r="B2004" s="240"/>
    </row>
    <row r="2005" spans="2:2">
      <c r="B2005" s="240"/>
    </row>
    <row r="2006" spans="2:2">
      <c r="B2006" s="240"/>
    </row>
    <row r="2007" spans="2:2">
      <c r="B2007" s="240"/>
    </row>
    <row r="2008" spans="2:2">
      <c r="B2008" s="240"/>
    </row>
    <row r="2009" spans="2:2">
      <c r="B2009" s="240"/>
    </row>
    <row r="2010" spans="2:2">
      <c r="B2010" s="240"/>
    </row>
    <row r="2011" spans="2:2">
      <c r="B2011" s="240"/>
    </row>
    <row r="2012" spans="2:2">
      <c r="B2012" s="240"/>
    </row>
    <row r="2013" spans="2:2">
      <c r="B2013" s="240"/>
    </row>
    <row r="2014" spans="2:2">
      <c r="B2014" s="240"/>
    </row>
    <row r="2015" spans="2:2">
      <c r="B2015" s="240"/>
    </row>
    <row r="2016" spans="2:2">
      <c r="B2016" s="240"/>
    </row>
    <row r="2017" spans="2:2">
      <c r="B2017" s="240"/>
    </row>
    <row r="2018" spans="2:2">
      <c r="B2018" s="240"/>
    </row>
    <row r="2019" spans="2:2">
      <c r="B2019" s="240"/>
    </row>
    <row r="2020" spans="2:2">
      <c r="B2020" s="240"/>
    </row>
    <row r="2021" spans="2:2">
      <c r="B2021" s="240"/>
    </row>
    <row r="2022" spans="2:2">
      <c r="B2022" s="240"/>
    </row>
    <row r="2023" spans="2:2">
      <c r="B2023" s="240"/>
    </row>
    <row r="2024" spans="2:2">
      <c r="B2024" s="240"/>
    </row>
    <row r="2025" spans="2:2">
      <c r="B2025" s="240"/>
    </row>
    <row r="2026" spans="2:2">
      <c r="B2026" s="240"/>
    </row>
    <row r="2027" spans="2:2">
      <c r="B2027" s="240"/>
    </row>
    <row r="2028" spans="2:2">
      <c r="B2028" s="240"/>
    </row>
    <row r="2029" spans="2:2">
      <c r="B2029" s="240"/>
    </row>
    <row r="2030" spans="2:2">
      <c r="B2030" s="240"/>
    </row>
    <row r="2031" spans="2:2">
      <c r="B2031" s="240"/>
    </row>
    <row r="2032" spans="2:2">
      <c r="B2032" s="240"/>
    </row>
    <row r="2033" spans="2:2">
      <c r="B2033" s="240"/>
    </row>
    <row r="2034" spans="2:2">
      <c r="B2034" s="240"/>
    </row>
    <row r="2035" spans="2:2">
      <c r="B2035" s="240"/>
    </row>
    <row r="2036" spans="2:2">
      <c r="B2036" s="240"/>
    </row>
    <row r="2037" spans="2:2">
      <c r="B2037" s="240"/>
    </row>
    <row r="2038" spans="2:2">
      <c r="B2038" s="240"/>
    </row>
    <row r="2039" spans="2:2">
      <c r="B2039" s="240"/>
    </row>
    <row r="2040" spans="2:2">
      <c r="B2040" s="240"/>
    </row>
    <row r="2041" spans="2:2">
      <c r="B2041" s="240"/>
    </row>
    <row r="2042" spans="2:2">
      <c r="B2042" s="240"/>
    </row>
    <row r="2043" spans="2:2">
      <c r="B2043" s="240"/>
    </row>
    <row r="2044" spans="2:2">
      <c r="B2044" s="240"/>
    </row>
    <row r="2045" spans="2:2">
      <c r="B2045" s="240"/>
    </row>
    <row r="2046" spans="2:2">
      <c r="B2046" s="240"/>
    </row>
    <row r="2047" spans="2:2">
      <c r="B2047" s="240"/>
    </row>
    <row r="2048" spans="2:2">
      <c r="B2048" s="240"/>
    </row>
    <row r="2049" spans="2:2">
      <c r="B2049" s="240"/>
    </row>
    <row r="2050" spans="2:2">
      <c r="B2050" s="240"/>
    </row>
    <row r="2051" spans="2:2">
      <c r="B2051" s="240"/>
    </row>
    <row r="2052" spans="2:2">
      <c r="B2052" s="240"/>
    </row>
    <row r="2053" spans="2:2">
      <c r="B2053" s="240"/>
    </row>
    <row r="2054" spans="2:2">
      <c r="B2054" s="240"/>
    </row>
    <row r="2055" spans="2:2">
      <c r="B2055" s="240"/>
    </row>
    <row r="2056" spans="2:2">
      <c r="B2056" s="240"/>
    </row>
    <row r="2057" spans="2:2">
      <c r="B2057" s="240"/>
    </row>
    <row r="2058" spans="2:2">
      <c r="B2058" s="240"/>
    </row>
    <row r="2059" spans="2:2">
      <c r="B2059" s="240"/>
    </row>
    <row r="2060" spans="2:2">
      <c r="B2060" s="240"/>
    </row>
    <row r="2061" spans="2:2">
      <c r="B2061" s="240"/>
    </row>
    <row r="2062" spans="2:2">
      <c r="B2062" s="240"/>
    </row>
    <row r="2063" spans="2:2">
      <c r="B2063" s="240"/>
    </row>
    <row r="2064" spans="2:2">
      <c r="B2064" s="240"/>
    </row>
    <row r="2065" spans="2:2">
      <c r="B2065" s="240"/>
    </row>
    <row r="2066" spans="2:2">
      <c r="B2066" s="240"/>
    </row>
    <row r="2067" spans="2:2">
      <c r="B2067" s="240"/>
    </row>
    <row r="2068" spans="2:2">
      <c r="B2068" s="240"/>
    </row>
    <row r="2069" spans="2:2">
      <c r="B2069" s="240"/>
    </row>
    <row r="2070" spans="2:2">
      <c r="B2070" s="240"/>
    </row>
    <row r="2071" spans="2:2">
      <c r="B2071" s="240"/>
    </row>
    <row r="2072" spans="2:2">
      <c r="B2072" s="240"/>
    </row>
    <row r="2073" spans="2:2">
      <c r="B2073" s="240"/>
    </row>
    <row r="2074" spans="2:2">
      <c r="B2074" s="240"/>
    </row>
    <row r="2075" spans="2:2">
      <c r="B2075" s="240"/>
    </row>
    <row r="2076" spans="2:2">
      <c r="B2076" s="240"/>
    </row>
    <row r="2077" spans="2:2">
      <c r="B2077" s="240"/>
    </row>
    <row r="2078" spans="2:2">
      <c r="B2078" s="240"/>
    </row>
    <row r="2079" spans="2:2">
      <c r="B2079" s="240"/>
    </row>
  </sheetData>
  <mergeCells count="1">
    <mergeCell ref="A1:S1"/>
  </mergeCells>
  <conditionalFormatting sqref="B2">
    <cfRule type="cellIs" dxfId="3" priority="15" operator="equal">
      <formula>"NotPaid"</formula>
    </cfRule>
  </conditionalFormatting>
  <conditionalFormatting sqref="N2:O2">
    <cfRule type="cellIs" dxfId="3" priority="13" operator="equal">
      <formula>"NotPaid"</formula>
    </cfRule>
  </conditionalFormatting>
  <conditionalFormatting sqref="N2">
    <cfRule type="expression" dxfId="0" priority="14" stopIfTrue="1">
      <formula>AND((VLOOKUP(#REF!,AllStudents,6,FALSE)+30)&lt;TODAY(),Q1="NotPaid")</formula>
    </cfRule>
    <cfRule type="cellIs" dxfId="3" priority="7" operator="equal">
      <formula>"NotPaid"</formula>
    </cfRule>
    <cfRule type="expression" dxfId="0" priority="8" stopIfTrue="1">
      <formula>AND((VLOOKUP(#REF!,AllStudents,6,FALSE)+30)&lt;TODAY(),O1="NotPaid")</formula>
    </cfRule>
  </conditionalFormatting>
  <conditionalFormatting sqref="O2">
    <cfRule type="expression" dxfId="0" priority="44093" stopIfTrue="1">
      <formula>AND((VLOOKUP(#REF!,AllStudents,6,FALSE)+30)&lt;TODAY(),S1="NotPaid")</formula>
    </cfRule>
    <cfRule type="expression" dxfId="0" priority="6" stopIfTrue="1">
      <formula>AND((VLOOKUP(#REF!,AllStudents,6,FALSE)+30)&lt;TODAY(),R1="NotPaid")</formula>
    </cfRule>
  </conditionalFormatting>
  <conditionalFormatting sqref="E3">
    <cfRule type="expression" dxfId="0" priority="19" stopIfTrue="1">
      <formula>AND((VLOOKUP(#REF!,AllStudents,6,FALSE)+30)&lt;TODAY(),F4="NotPaid")</formula>
    </cfRule>
  </conditionalFormatting>
  <conditionalFormatting sqref="F3">
    <cfRule type="expression" dxfId="0" priority="18" stopIfTrue="1">
      <formula>AND((VLOOKUP(#REF!,AllStudents,6,FALSE)+30)&lt;TODAY(),G4="NotPaid")</formula>
    </cfRule>
  </conditionalFormatting>
  <conditionalFormatting sqref="C74">
    <cfRule type="expression" dxfId="0" priority="4" stopIfTrue="1">
      <formula>COUNTIF(C:C,C74)&gt;1</formula>
    </cfRule>
  </conditionalFormatting>
  <conditionalFormatting sqref="C81">
    <cfRule type="expression" dxfId="0" priority="1" stopIfTrue="1">
      <formula>COUNTIF(C:C,C81)&gt;1</formula>
    </cfRule>
  </conditionalFormatting>
  <conditionalFormatting sqref="C82">
    <cfRule type="expression" dxfId="0" priority="3" stopIfTrue="1">
      <formula>COUNTIF(C:C,C82)&gt;1</formula>
    </cfRule>
    <cfRule type="expression" dxfId="0" priority="2" stopIfTrue="1">
      <formula>COUNTIF(C:C,C82)&gt;1</formula>
    </cfRule>
  </conditionalFormatting>
  <conditionalFormatting sqref="C2:M2 C3:N3">
    <cfRule type="cellIs" dxfId="3" priority="17" operator="equal">
      <formula>"NotPaid"</formula>
    </cfRule>
  </conditionalFormatting>
  <conditionalFormatting sqref="E2 H2 K2">
    <cfRule type="expression" dxfId="0" priority="5638" stopIfTrue="1">
      <formula>AND((VLOOKUP(#REF!,AllStudents,6,FALSE)+30)&lt;TODAY(),F1="NotPaid")</formula>
    </cfRule>
  </conditionalFormatting>
  <conditionalFormatting sqref="B5:C53 B54:B2079 C54:C73 C83:C1590 C75:C81">
    <cfRule type="expression" dxfId="0" priority="59" stopIfTrue="1">
      <formula>COUNTIF(B:B,B5)&gt;1</formula>
    </cfRule>
  </conditionalFormatting>
  <dataValidations count="8">
    <dataValidation type="list" allowBlank="1" showInputMessage="1" showErrorMessage="1" sqref="O2 O4:O1048576">
      <formula1>$X$5:$X$7</formula1>
    </dataValidation>
    <dataValidation type="list" allowBlank="1" showInputMessage="1" showErrorMessage="1" sqref="O3 P4:P1048576">
      <formula1>$Y$5:$Y$20</formula1>
    </dataValidation>
    <dataValidation showInputMessage="1" showErrorMessage="1" errorTitle="ERROR !!! Unregistered Student" error="Please register the student first !!!" sqref="C28:C31 C34:C36 C46:C47"/>
    <dataValidation type="list" allowBlank="1" showInputMessage="1" showErrorMessage="1" sqref="D4:D1048576">
      <formula1>$V$4:$V$16</formula1>
    </dataValidation>
    <dataValidation type="list" allowBlank="1" showInputMessage="1" showErrorMessage="1" sqref="N4:N1048576">
      <formula1>$W$4:$W$9</formula1>
    </dataValidation>
    <dataValidation type="date" operator="greaterThan" allowBlank="1" showInputMessage="1" showErrorMessage="1" sqref="Q$1:Q$1048576">
      <formula1>43497</formula1>
    </dataValidation>
    <dataValidation allowBlank="1" showInputMessage="1" showErrorMessage="1" sqref="R5:R1000"/>
    <dataValidation type="whole" operator="between" allowBlank="1" showInputMessage="1" showErrorMessage="1" sqref="R1001:R1048576">
      <formula1>0</formula1>
      <formula2>10000</formula2>
    </dataValidation>
  </dataValidations>
  <pageMargins left="0.75" right="0.75" top="1" bottom="1" header="0.5" footer="0.5"/>
  <pageSetup paperSize="1" orientation="portrait"/>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2852"/>
  <sheetViews>
    <sheetView zoomScale="90" zoomScaleNormal="90" workbookViewId="0">
      <pane ySplit="10" topLeftCell="A56" activePane="bottomLeft" state="frozen"/>
      <selection/>
      <selection pane="bottomLeft" activeCell="L69" sqref="L69"/>
    </sheetView>
  </sheetViews>
  <sheetFormatPr defaultColWidth="9" defaultRowHeight="11.25"/>
  <cols>
    <col min="1" max="1" width="3.85714285714286" style="35" customWidth="1"/>
    <col min="2" max="2" width="16.2857142857143" style="36" customWidth="1"/>
    <col min="3" max="3" width="5" style="38" customWidth="1"/>
    <col min="4" max="5" width="7.42857142857143" style="35" customWidth="1"/>
    <col min="6" max="6" width="5.28571428571429" style="35" customWidth="1"/>
    <col min="7" max="8" width="7.42857142857143" style="35" customWidth="1"/>
    <col min="9" max="9" width="5.14285714285714" style="35" customWidth="1"/>
    <col min="10" max="10" width="5" style="35" customWidth="1"/>
    <col min="11" max="12" width="6" style="35" customWidth="1"/>
    <col min="13" max="13" width="7.42857142857143" style="35" customWidth="1"/>
    <col min="14" max="14" width="6" style="35" customWidth="1"/>
    <col min="15" max="15" width="7.42857142857143" style="35" customWidth="1"/>
    <col min="16" max="16" width="16.2857142857143" style="37" customWidth="1"/>
    <col min="17" max="17" width="5.14285714285714" style="38" customWidth="1"/>
    <col min="18" max="28" width="7.42857142857143" style="35" customWidth="1"/>
    <col min="29" max="29" width="7.42857142857143" style="39" customWidth="1"/>
    <col min="30" max="30" width="7.28571428571429" style="40" customWidth="1"/>
    <col min="31" max="31" width="16.1428571428571" style="35" customWidth="1"/>
    <col min="32" max="36" width="5.85714285714286" style="35" customWidth="1"/>
    <col min="37" max="37" width="6.71428571428571" style="35" customWidth="1"/>
    <col min="38" max="42" width="5.85714285714286" style="35" customWidth="1"/>
    <col min="43" max="43" width="7" style="35" customWidth="1"/>
    <col min="44" max="44" width="9.14285714285714" style="35"/>
    <col min="45" max="49" width="7" style="35" customWidth="1"/>
    <col min="50" max="50" width="7.71428571428571" style="35" customWidth="1"/>
    <col min="51" max="56" width="7" style="35" customWidth="1"/>
    <col min="57" max="284" width="9.14285714285714" style="35"/>
    <col min="285" max="285" width="7.14285714285714" style="35" customWidth="1"/>
    <col min="286" max="286" width="9.57142857142857" style="35" customWidth="1"/>
    <col min="287" max="287" width="5.14285714285714" style="35" customWidth="1"/>
    <col min="288" max="292" width="9" style="35" hidden="1" customWidth="1"/>
    <col min="293" max="293" width="4.71428571428571" style="35" customWidth="1"/>
    <col min="294" max="294" width="4.14285714285714" style="35" customWidth="1"/>
    <col min="295" max="295" width="4.42857142857143" style="35" customWidth="1"/>
    <col min="296" max="296" width="4.57142857142857" style="35" customWidth="1"/>
    <col min="297" max="297" width="4.28571428571429" style="35" customWidth="1"/>
    <col min="298" max="298" width="4.57142857142857" style="35" customWidth="1"/>
    <col min="299" max="299" width="4.71428571428571" style="35" customWidth="1"/>
    <col min="300" max="300" width="18.2857142857143" style="35" customWidth="1"/>
    <col min="301" max="301" width="6" style="35" customWidth="1"/>
    <col min="302" max="302" width="5" style="35" customWidth="1"/>
    <col min="303" max="303" width="9" style="35" customWidth="1"/>
    <col min="304" max="304" width="9.85714285714286" style="35" customWidth="1"/>
    <col min="305" max="305" width="9.71428571428571" style="35" customWidth="1"/>
    <col min="306" max="312" width="6" style="35" customWidth="1"/>
    <col min="313" max="540" width="9.14285714285714" style="35"/>
    <col min="541" max="541" width="7.14285714285714" style="35" customWidth="1"/>
    <col min="542" max="542" width="9.57142857142857" style="35" customWidth="1"/>
    <col min="543" max="543" width="5.14285714285714" style="35" customWidth="1"/>
    <col min="544" max="548" width="9" style="35" hidden="1" customWidth="1"/>
    <col min="549" max="549" width="4.71428571428571" style="35" customWidth="1"/>
    <col min="550" max="550" width="4.14285714285714" style="35" customWidth="1"/>
    <col min="551" max="551" width="4.42857142857143" style="35" customWidth="1"/>
    <col min="552" max="552" width="4.57142857142857" style="35" customWidth="1"/>
    <col min="553" max="553" width="4.28571428571429" style="35" customWidth="1"/>
    <col min="554" max="554" width="4.57142857142857" style="35" customWidth="1"/>
    <col min="555" max="555" width="4.71428571428571" style="35" customWidth="1"/>
    <col min="556" max="556" width="18.2857142857143" style="35" customWidth="1"/>
    <col min="557" max="557" width="6" style="35" customWidth="1"/>
    <col min="558" max="558" width="5" style="35" customWidth="1"/>
    <col min="559" max="559" width="9" style="35" customWidth="1"/>
    <col min="560" max="560" width="9.85714285714286" style="35" customWidth="1"/>
    <col min="561" max="561" width="9.71428571428571" style="35" customWidth="1"/>
    <col min="562" max="568" width="6" style="35" customWidth="1"/>
    <col min="569" max="796" width="9.14285714285714" style="35"/>
    <col min="797" max="797" width="7.14285714285714" style="35" customWidth="1"/>
    <col min="798" max="798" width="9.57142857142857" style="35" customWidth="1"/>
    <col min="799" max="799" width="5.14285714285714" style="35" customWidth="1"/>
    <col min="800" max="804" width="9" style="35" hidden="1" customWidth="1"/>
    <col min="805" max="805" width="4.71428571428571" style="35" customWidth="1"/>
    <col min="806" max="806" width="4.14285714285714" style="35" customWidth="1"/>
    <col min="807" max="807" width="4.42857142857143" style="35" customWidth="1"/>
    <col min="808" max="808" width="4.57142857142857" style="35" customWidth="1"/>
    <col min="809" max="809" width="4.28571428571429" style="35" customWidth="1"/>
    <col min="810" max="810" width="4.57142857142857" style="35" customWidth="1"/>
    <col min="811" max="811" width="4.71428571428571" style="35" customWidth="1"/>
    <col min="812" max="812" width="18.2857142857143" style="35" customWidth="1"/>
    <col min="813" max="813" width="6" style="35" customWidth="1"/>
    <col min="814" max="814" width="5" style="35" customWidth="1"/>
    <col min="815" max="815" width="9" style="35" customWidth="1"/>
    <col min="816" max="816" width="9.85714285714286" style="35" customWidth="1"/>
    <col min="817" max="817" width="9.71428571428571" style="35" customWidth="1"/>
    <col min="818" max="824" width="6" style="35" customWidth="1"/>
    <col min="825" max="1052" width="9.14285714285714" style="35"/>
    <col min="1053" max="1053" width="7.14285714285714" style="35" customWidth="1"/>
    <col min="1054" max="1054" width="9.57142857142857" style="35" customWidth="1"/>
    <col min="1055" max="1055" width="5.14285714285714" style="35" customWidth="1"/>
    <col min="1056" max="1060" width="9" style="35" hidden="1" customWidth="1"/>
    <col min="1061" max="1061" width="4.71428571428571" style="35" customWidth="1"/>
    <col min="1062" max="1062" width="4.14285714285714" style="35" customWidth="1"/>
    <col min="1063" max="1063" width="4.42857142857143" style="35" customWidth="1"/>
    <col min="1064" max="1064" width="4.57142857142857" style="35" customWidth="1"/>
    <col min="1065" max="1065" width="4.28571428571429" style="35" customWidth="1"/>
    <col min="1066" max="1066" width="4.57142857142857" style="35" customWidth="1"/>
    <col min="1067" max="1067" width="4.71428571428571" style="35" customWidth="1"/>
    <col min="1068" max="1068" width="18.2857142857143" style="35" customWidth="1"/>
    <col min="1069" max="1069" width="6" style="35" customWidth="1"/>
    <col min="1070" max="1070" width="5" style="35" customWidth="1"/>
    <col min="1071" max="1071" width="9" style="35" customWidth="1"/>
    <col min="1072" max="1072" width="9.85714285714286" style="35" customWidth="1"/>
    <col min="1073" max="1073" width="9.71428571428571" style="35" customWidth="1"/>
    <col min="1074" max="1080" width="6" style="35" customWidth="1"/>
    <col min="1081" max="1308" width="9.14285714285714" style="35"/>
    <col min="1309" max="1309" width="7.14285714285714" style="35" customWidth="1"/>
    <col min="1310" max="1310" width="9.57142857142857" style="35" customWidth="1"/>
    <col min="1311" max="1311" width="5.14285714285714" style="35" customWidth="1"/>
    <col min="1312" max="1316" width="9" style="35" hidden="1" customWidth="1"/>
    <col min="1317" max="1317" width="4.71428571428571" style="35" customWidth="1"/>
    <col min="1318" max="1318" width="4.14285714285714" style="35" customWidth="1"/>
    <col min="1319" max="1319" width="4.42857142857143" style="35" customWidth="1"/>
    <col min="1320" max="1320" width="4.57142857142857" style="35" customWidth="1"/>
    <col min="1321" max="1321" width="4.28571428571429" style="35" customWidth="1"/>
    <col min="1322" max="1322" width="4.57142857142857" style="35" customWidth="1"/>
    <col min="1323" max="1323" width="4.71428571428571" style="35" customWidth="1"/>
    <col min="1324" max="1324" width="18.2857142857143" style="35" customWidth="1"/>
    <col min="1325" max="1325" width="6" style="35" customWidth="1"/>
    <col min="1326" max="1326" width="5" style="35" customWidth="1"/>
    <col min="1327" max="1327" width="9" style="35" customWidth="1"/>
    <col min="1328" max="1328" width="9.85714285714286" style="35" customWidth="1"/>
    <col min="1329" max="1329" width="9.71428571428571" style="35" customWidth="1"/>
    <col min="1330" max="1336" width="6" style="35" customWidth="1"/>
    <col min="1337" max="1564" width="9.14285714285714" style="35"/>
    <col min="1565" max="1565" width="7.14285714285714" style="35" customWidth="1"/>
    <col min="1566" max="1566" width="9.57142857142857" style="35" customWidth="1"/>
    <col min="1567" max="1567" width="5.14285714285714" style="35" customWidth="1"/>
    <col min="1568" max="1572" width="9" style="35" hidden="1" customWidth="1"/>
    <col min="1573" max="1573" width="4.71428571428571" style="35" customWidth="1"/>
    <col min="1574" max="1574" width="4.14285714285714" style="35" customWidth="1"/>
    <col min="1575" max="1575" width="4.42857142857143" style="35" customWidth="1"/>
    <col min="1576" max="1576" width="4.57142857142857" style="35" customWidth="1"/>
    <col min="1577" max="1577" width="4.28571428571429" style="35" customWidth="1"/>
    <col min="1578" max="1578" width="4.57142857142857" style="35" customWidth="1"/>
    <col min="1579" max="1579" width="4.71428571428571" style="35" customWidth="1"/>
    <col min="1580" max="1580" width="18.2857142857143" style="35" customWidth="1"/>
    <col min="1581" max="1581" width="6" style="35" customWidth="1"/>
    <col min="1582" max="1582" width="5" style="35" customWidth="1"/>
    <col min="1583" max="1583" width="9" style="35" customWidth="1"/>
    <col min="1584" max="1584" width="9.85714285714286" style="35" customWidth="1"/>
    <col min="1585" max="1585" width="9.71428571428571" style="35" customWidth="1"/>
    <col min="1586" max="1592" width="6" style="35" customWidth="1"/>
    <col min="1593" max="1820" width="9.14285714285714" style="35"/>
    <col min="1821" max="1821" width="7.14285714285714" style="35" customWidth="1"/>
    <col min="1822" max="1822" width="9.57142857142857" style="35" customWidth="1"/>
    <col min="1823" max="1823" width="5.14285714285714" style="35" customWidth="1"/>
    <col min="1824" max="1828" width="9" style="35" hidden="1" customWidth="1"/>
    <col min="1829" max="1829" width="4.71428571428571" style="35" customWidth="1"/>
    <col min="1830" max="1830" width="4.14285714285714" style="35" customWidth="1"/>
    <col min="1831" max="1831" width="4.42857142857143" style="35" customWidth="1"/>
    <col min="1832" max="1832" width="4.57142857142857" style="35" customWidth="1"/>
    <col min="1833" max="1833" width="4.28571428571429" style="35" customWidth="1"/>
    <col min="1834" max="1834" width="4.57142857142857" style="35" customWidth="1"/>
    <col min="1835" max="1835" width="4.71428571428571" style="35" customWidth="1"/>
    <col min="1836" max="1836" width="18.2857142857143" style="35" customWidth="1"/>
    <col min="1837" max="1837" width="6" style="35" customWidth="1"/>
    <col min="1838" max="1838" width="5" style="35" customWidth="1"/>
    <col min="1839" max="1839" width="9" style="35" customWidth="1"/>
    <col min="1840" max="1840" width="9.85714285714286" style="35" customWidth="1"/>
    <col min="1841" max="1841" width="9.71428571428571" style="35" customWidth="1"/>
    <col min="1842" max="1848" width="6" style="35" customWidth="1"/>
    <col min="1849" max="2076" width="9.14285714285714" style="35"/>
    <col min="2077" max="2077" width="7.14285714285714" style="35" customWidth="1"/>
    <col min="2078" max="2078" width="9.57142857142857" style="35" customWidth="1"/>
    <col min="2079" max="2079" width="5.14285714285714" style="35" customWidth="1"/>
    <col min="2080" max="2084" width="9" style="35" hidden="1" customWidth="1"/>
    <col min="2085" max="2085" width="4.71428571428571" style="35" customWidth="1"/>
    <col min="2086" max="2086" width="4.14285714285714" style="35" customWidth="1"/>
    <col min="2087" max="2087" width="4.42857142857143" style="35" customWidth="1"/>
    <col min="2088" max="2088" width="4.57142857142857" style="35" customWidth="1"/>
    <col min="2089" max="2089" width="4.28571428571429" style="35" customWidth="1"/>
    <col min="2090" max="2090" width="4.57142857142857" style="35" customWidth="1"/>
    <col min="2091" max="2091" width="4.71428571428571" style="35" customWidth="1"/>
    <col min="2092" max="2092" width="18.2857142857143" style="35" customWidth="1"/>
    <col min="2093" max="2093" width="6" style="35" customWidth="1"/>
    <col min="2094" max="2094" width="5" style="35" customWidth="1"/>
    <col min="2095" max="2095" width="9" style="35" customWidth="1"/>
    <col min="2096" max="2096" width="9.85714285714286" style="35" customWidth="1"/>
    <col min="2097" max="2097" width="9.71428571428571" style="35" customWidth="1"/>
    <col min="2098" max="2104" width="6" style="35" customWidth="1"/>
    <col min="2105" max="2332" width="9.14285714285714" style="35"/>
    <col min="2333" max="2333" width="7.14285714285714" style="35" customWidth="1"/>
    <col min="2334" max="2334" width="9.57142857142857" style="35" customWidth="1"/>
    <col min="2335" max="2335" width="5.14285714285714" style="35" customWidth="1"/>
    <col min="2336" max="2340" width="9" style="35" hidden="1" customWidth="1"/>
    <col min="2341" max="2341" width="4.71428571428571" style="35" customWidth="1"/>
    <col min="2342" max="2342" width="4.14285714285714" style="35" customWidth="1"/>
    <col min="2343" max="2343" width="4.42857142857143" style="35" customWidth="1"/>
    <col min="2344" max="2344" width="4.57142857142857" style="35" customWidth="1"/>
    <col min="2345" max="2345" width="4.28571428571429" style="35" customWidth="1"/>
    <col min="2346" max="2346" width="4.57142857142857" style="35" customWidth="1"/>
    <col min="2347" max="2347" width="4.71428571428571" style="35" customWidth="1"/>
    <col min="2348" max="2348" width="18.2857142857143" style="35" customWidth="1"/>
    <col min="2349" max="2349" width="6" style="35" customWidth="1"/>
    <col min="2350" max="2350" width="5" style="35" customWidth="1"/>
    <col min="2351" max="2351" width="9" style="35" customWidth="1"/>
    <col min="2352" max="2352" width="9.85714285714286" style="35" customWidth="1"/>
    <col min="2353" max="2353" width="9.71428571428571" style="35" customWidth="1"/>
    <col min="2354" max="2360" width="6" style="35" customWidth="1"/>
    <col min="2361" max="2588" width="9.14285714285714" style="35"/>
    <col min="2589" max="2589" width="7.14285714285714" style="35" customWidth="1"/>
    <col min="2590" max="2590" width="9.57142857142857" style="35" customWidth="1"/>
    <col min="2591" max="2591" width="5.14285714285714" style="35" customWidth="1"/>
    <col min="2592" max="2596" width="9" style="35" hidden="1" customWidth="1"/>
    <col min="2597" max="2597" width="4.71428571428571" style="35" customWidth="1"/>
    <col min="2598" max="2598" width="4.14285714285714" style="35" customWidth="1"/>
    <col min="2599" max="2599" width="4.42857142857143" style="35" customWidth="1"/>
    <col min="2600" max="2600" width="4.57142857142857" style="35" customWidth="1"/>
    <col min="2601" max="2601" width="4.28571428571429" style="35" customWidth="1"/>
    <col min="2602" max="2602" width="4.57142857142857" style="35" customWidth="1"/>
    <col min="2603" max="2603" width="4.71428571428571" style="35" customWidth="1"/>
    <col min="2604" max="2604" width="18.2857142857143" style="35" customWidth="1"/>
    <col min="2605" max="2605" width="6" style="35" customWidth="1"/>
    <col min="2606" max="2606" width="5" style="35" customWidth="1"/>
    <col min="2607" max="2607" width="9" style="35" customWidth="1"/>
    <col min="2608" max="2608" width="9.85714285714286" style="35" customWidth="1"/>
    <col min="2609" max="2609" width="9.71428571428571" style="35" customWidth="1"/>
    <col min="2610" max="2616" width="6" style="35" customWidth="1"/>
    <col min="2617" max="2844" width="9.14285714285714" style="35"/>
    <col min="2845" max="2845" width="7.14285714285714" style="35" customWidth="1"/>
    <col min="2846" max="2846" width="9.57142857142857" style="35" customWidth="1"/>
    <col min="2847" max="2847" width="5.14285714285714" style="35" customWidth="1"/>
    <col min="2848" max="2852" width="9" style="35" hidden="1" customWidth="1"/>
    <col min="2853" max="2853" width="4.71428571428571" style="35" customWidth="1"/>
    <col min="2854" max="2854" width="4.14285714285714" style="35" customWidth="1"/>
    <col min="2855" max="2855" width="4.42857142857143" style="35" customWidth="1"/>
    <col min="2856" max="2856" width="4.57142857142857" style="35" customWidth="1"/>
    <col min="2857" max="2857" width="4.28571428571429" style="35" customWidth="1"/>
    <col min="2858" max="2858" width="4.57142857142857" style="35" customWidth="1"/>
    <col min="2859" max="2859" width="4.71428571428571" style="35" customWidth="1"/>
    <col min="2860" max="2860" width="18.2857142857143" style="35" customWidth="1"/>
    <col min="2861" max="2861" width="6" style="35" customWidth="1"/>
    <col min="2862" max="2862" width="5" style="35" customWidth="1"/>
    <col min="2863" max="2863" width="9" style="35" customWidth="1"/>
    <col min="2864" max="2864" width="9.85714285714286" style="35" customWidth="1"/>
    <col min="2865" max="2865" width="9.71428571428571" style="35" customWidth="1"/>
    <col min="2866" max="2872" width="6" style="35" customWidth="1"/>
    <col min="2873" max="3100" width="9.14285714285714" style="35"/>
    <col min="3101" max="3101" width="7.14285714285714" style="35" customWidth="1"/>
    <col min="3102" max="3102" width="9.57142857142857" style="35" customWidth="1"/>
    <col min="3103" max="3103" width="5.14285714285714" style="35" customWidth="1"/>
    <col min="3104" max="3108" width="9" style="35" hidden="1" customWidth="1"/>
    <col min="3109" max="3109" width="4.71428571428571" style="35" customWidth="1"/>
    <col min="3110" max="3110" width="4.14285714285714" style="35" customWidth="1"/>
    <col min="3111" max="3111" width="4.42857142857143" style="35" customWidth="1"/>
    <col min="3112" max="3112" width="4.57142857142857" style="35" customWidth="1"/>
    <col min="3113" max="3113" width="4.28571428571429" style="35" customWidth="1"/>
    <col min="3114" max="3114" width="4.57142857142857" style="35" customWidth="1"/>
    <col min="3115" max="3115" width="4.71428571428571" style="35" customWidth="1"/>
    <col min="3116" max="3116" width="18.2857142857143" style="35" customWidth="1"/>
    <col min="3117" max="3117" width="6" style="35" customWidth="1"/>
    <col min="3118" max="3118" width="5" style="35" customWidth="1"/>
    <col min="3119" max="3119" width="9" style="35" customWidth="1"/>
    <col min="3120" max="3120" width="9.85714285714286" style="35" customWidth="1"/>
    <col min="3121" max="3121" width="9.71428571428571" style="35" customWidth="1"/>
    <col min="3122" max="3128" width="6" style="35" customWidth="1"/>
    <col min="3129" max="3356" width="9.14285714285714" style="35"/>
    <col min="3357" max="3357" width="7.14285714285714" style="35" customWidth="1"/>
    <col min="3358" max="3358" width="9.57142857142857" style="35" customWidth="1"/>
    <col min="3359" max="3359" width="5.14285714285714" style="35" customWidth="1"/>
    <col min="3360" max="3364" width="9" style="35" hidden="1" customWidth="1"/>
    <col min="3365" max="3365" width="4.71428571428571" style="35" customWidth="1"/>
    <col min="3366" max="3366" width="4.14285714285714" style="35" customWidth="1"/>
    <col min="3367" max="3367" width="4.42857142857143" style="35" customWidth="1"/>
    <col min="3368" max="3368" width="4.57142857142857" style="35" customWidth="1"/>
    <col min="3369" max="3369" width="4.28571428571429" style="35" customWidth="1"/>
    <col min="3370" max="3370" width="4.57142857142857" style="35" customWidth="1"/>
    <col min="3371" max="3371" width="4.71428571428571" style="35" customWidth="1"/>
    <col min="3372" max="3372" width="18.2857142857143" style="35" customWidth="1"/>
    <col min="3373" max="3373" width="6" style="35" customWidth="1"/>
    <col min="3374" max="3374" width="5" style="35" customWidth="1"/>
    <col min="3375" max="3375" width="9" style="35" customWidth="1"/>
    <col min="3376" max="3376" width="9.85714285714286" style="35" customWidth="1"/>
    <col min="3377" max="3377" width="9.71428571428571" style="35" customWidth="1"/>
    <col min="3378" max="3384" width="6" style="35" customWidth="1"/>
    <col min="3385" max="3612" width="9.14285714285714" style="35"/>
    <col min="3613" max="3613" width="7.14285714285714" style="35" customWidth="1"/>
    <col min="3614" max="3614" width="9.57142857142857" style="35" customWidth="1"/>
    <col min="3615" max="3615" width="5.14285714285714" style="35" customWidth="1"/>
    <col min="3616" max="3620" width="9" style="35" hidden="1" customWidth="1"/>
    <col min="3621" max="3621" width="4.71428571428571" style="35" customWidth="1"/>
    <col min="3622" max="3622" width="4.14285714285714" style="35" customWidth="1"/>
    <col min="3623" max="3623" width="4.42857142857143" style="35" customWidth="1"/>
    <col min="3624" max="3624" width="4.57142857142857" style="35" customWidth="1"/>
    <col min="3625" max="3625" width="4.28571428571429" style="35" customWidth="1"/>
    <col min="3626" max="3626" width="4.57142857142857" style="35" customWidth="1"/>
    <col min="3627" max="3627" width="4.71428571428571" style="35" customWidth="1"/>
    <col min="3628" max="3628" width="18.2857142857143" style="35" customWidth="1"/>
    <col min="3629" max="3629" width="6" style="35" customWidth="1"/>
    <col min="3630" max="3630" width="5" style="35" customWidth="1"/>
    <col min="3631" max="3631" width="9" style="35" customWidth="1"/>
    <col min="3632" max="3632" width="9.85714285714286" style="35" customWidth="1"/>
    <col min="3633" max="3633" width="9.71428571428571" style="35" customWidth="1"/>
    <col min="3634" max="3640" width="6" style="35" customWidth="1"/>
    <col min="3641" max="3868" width="9.14285714285714" style="35"/>
    <col min="3869" max="3869" width="7.14285714285714" style="35" customWidth="1"/>
    <col min="3870" max="3870" width="9.57142857142857" style="35" customWidth="1"/>
    <col min="3871" max="3871" width="5.14285714285714" style="35" customWidth="1"/>
    <col min="3872" max="3876" width="9" style="35" hidden="1" customWidth="1"/>
    <col min="3877" max="3877" width="4.71428571428571" style="35" customWidth="1"/>
    <col min="3878" max="3878" width="4.14285714285714" style="35" customWidth="1"/>
    <col min="3879" max="3879" width="4.42857142857143" style="35" customWidth="1"/>
    <col min="3880" max="3880" width="4.57142857142857" style="35" customWidth="1"/>
    <col min="3881" max="3881" width="4.28571428571429" style="35" customWidth="1"/>
    <col min="3882" max="3882" width="4.57142857142857" style="35" customWidth="1"/>
    <col min="3883" max="3883" width="4.71428571428571" style="35" customWidth="1"/>
    <col min="3884" max="3884" width="18.2857142857143" style="35" customWidth="1"/>
    <col min="3885" max="3885" width="6" style="35" customWidth="1"/>
    <col min="3886" max="3886" width="5" style="35" customWidth="1"/>
    <col min="3887" max="3887" width="9" style="35" customWidth="1"/>
    <col min="3888" max="3888" width="9.85714285714286" style="35" customWidth="1"/>
    <col min="3889" max="3889" width="9.71428571428571" style="35" customWidth="1"/>
    <col min="3890" max="3896" width="6" style="35" customWidth="1"/>
    <col min="3897" max="4124" width="9.14285714285714" style="35"/>
    <col min="4125" max="4125" width="7.14285714285714" style="35" customWidth="1"/>
    <col min="4126" max="4126" width="9.57142857142857" style="35" customWidth="1"/>
    <col min="4127" max="4127" width="5.14285714285714" style="35" customWidth="1"/>
    <col min="4128" max="4132" width="9" style="35" hidden="1" customWidth="1"/>
    <col min="4133" max="4133" width="4.71428571428571" style="35" customWidth="1"/>
    <col min="4134" max="4134" width="4.14285714285714" style="35" customWidth="1"/>
    <col min="4135" max="4135" width="4.42857142857143" style="35" customWidth="1"/>
    <col min="4136" max="4136" width="4.57142857142857" style="35" customWidth="1"/>
    <col min="4137" max="4137" width="4.28571428571429" style="35" customWidth="1"/>
    <col min="4138" max="4138" width="4.57142857142857" style="35" customWidth="1"/>
    <col min="4139" max="4139" width="4.71428571428571" style="35" customWidth="1"/>
    <col min="4140" max="4140" width="18.2857142857143" style="35" customWidth="1"/>
    <col min="4141" max="4141" width="6" style="35" customWidth="1"/>
    <col min="4142" max="4142" width="5" style="35" customWidth="1"/>
    <col min="4143" max="4143" width="9" style="35" customWidth="1"/>
    <col min="4144" max="4144" width="9.85714285714286" style="35" customWidth="1"/>
    <col min="4145" max="4145" width="9.71428571428571" style="35" customWidth="1"/>
    <col min="4146" max="4152" width="6" style="35" customWidth="1"/>
    <col min="4153" max="4380" width="9.14285714285714" style="35"/>
    <col min="4381" max="4381" width="7.14285714285714" style="35" customWidth="1"/>
    <col min="4382" max="4382" width="9.57142857142857" style="35" customWidth="1"/>
    <col min="4383" max="4383" width="5.14285714285714" style="35" customWidth="1"/>
    <col min="4384" max="4388" width="9" style="35" hidden="1" customWidth="1"/>
    <col min="4389" max="4389" width="4.71428571428571" style="35" customWidth="1"/>
    <col min="4390" max="4390" width="4.14285714285714" style="35" customWidth="1"/>
    <col min="4391" max="4391" width="4.42857142857143" style="35" customWidth="1"/>
    <col min="4392" max="4392" width="4.57142857142857" style="35" customWidth="1"/>
    <col min="4393" max="4393" width="4.28571428571429" style="35" customWidth="1"/>
    <col min="4394" max="4394" width="4.57142857142857" style="35" customWidth="1"/>
    <col min="4395" max="4395" width="4.71428571428571" style="35" customWidth="1"/>
    <col min="4396" max="4396" width="18.2857142857143" style="35" customWidth="1"/>
    <col min="4397" max="4397" width="6" style="35" customWidth="1"/>
    <col min="4398" max="4398" width="5" style="35" customWidth="1"/>
    <col min="4399" max="4399" width="9" style="35" customWidth="1"/>
    <col min="4400" max="4400" width="9.85714285714286" style="35" customWidth="1"/>
    <col min="4401" max="4401" width="9.71428571428571" style="35" customWidth="1"/>
    <col min="4402" max="4408" width="6" style="35" customWidth="1"/>
    <col min="4409" max="4636" width="9.14285714285714" style="35"/>
    <col min="4637" max="4637" width="7.14285714285714" style="35" customWidth="1"/>
    <col min="4638" max="4638" width="9.57142857142857" style="35" customWidth="1"/>
    <col min="4639" max="4639" width="5.14285714285714" style="35" customWidth="1"/>
    <col min="4640" max="4644" width="9" style="35" hidden="1" customWidth="1"/>
    <col min="4645" max="4645" width="4.71428571428571" style="35" customWidth="1"/>
    <col min="4646" max="4646" width="4.14285714285714" style="35" customWidth="1"/>
    <col min="4647" max="4647" width="4.42857142857143" style="35" customWidth="1"/>
    <col min="4648" max="4648" width="4.57142857142857" style="35" customWidth="1"/>
    <col min="4649" max="4649" width="4.28571428571429" style="35" customWidth="1"/>
    <col min="4650" max="4650" width="4.57142857142857" style="35" customWidth="1"/>
    <col min="4651" max="4651" width="4.71428571428571" style="35" customWidth="1"/>
    <col min="4652" max="4652" width="18.2857142857143" style="35" customWidth="1"/>
    <col min="4653" max="4653" width="6" style="35" customWidth="1"/>
    <col min="4654" max="4654" width="5" style="35" customWidth="1"/>
    <col min="4655" max="4655" width="9" style="35" customWidth="1"/>
    <col min="4656" max="4656" width="9.85714285714286" style="35" customWidth="1"/>
    <col min="4657" max="4657" width="9.71428571428571" style="35" customWidth="1"/>
    <col min="4658" max="4664" width="6" style="35" customWidth="1"/>
    <col min="4665" max="4892" width="9.14285714285714" style="35"/>
    <col min="4893" max="4893" width="7.14285714285714" style="35" customWidth="1"/>
    <col min="4894" max="4894" width="9.57142857142857" style="35" customWidth="1"/>
    <col min="4895" max="4895" width="5.14285714285714" style="35" customWidth="1"/>
    <col min="4896" max="4900" width="9" style="35" hidden="1" customWidth="1"/>
    <col min="4901" max="4901" width="4.71428571428571" style="35" customWidth="1"/>
    <col min="4902" max="4902" width="4.14285714285714" style="35" customWidth="1"/>
    <col min="4903" max="4903" width="4.42857142857143" style="35" customWidth="1"/>
    <col min="4904" max="4904" width="4.57142857142857" style="35" customWidth="1"/>
    <col min="4905" max="4905" width="4.28571428571429" style="35" customWidth="1"/>
    <col min="4906" max="4906" width="4.57142857142857" style="35" customWidth="1"/>
    <col min="4907" max="4907" width="4.71428571428571" style="35" customWidth="1"/>
    <col min="4908" max="4908" width="18.2857142857143" style="35" customWidth="1"/>
    <col min="4909" max="4909" width="6" style="35" customWidth="1"/>
    <col min="4910" max="4910" width="5" style="35" customWidth="1"/>
    <col min="4911" max="4911" width="9" style="35" customWidth="1"/>
    <col min="4912" max="4912" width="9.85714285714286" style="35" customWidth="1"/>
    <col min="4913" max="4913" width="9.71428571428571" style="35" customWidth="1"/>
    <col min="4914" max="4920" width="6" style="35" customWidth="1"/>
    <col min="4921" max="5148" width="9.14285714285714" style="35"/>
    <col min="5149" max="5149" width="7.14285714285714" style="35" customWidth="1"/>
    <col min="5150" max="5150" width="9.57142857142857" style="35" customWidth="1"/>
    <col min="5151" max="5151" width="5.14285714285714" style="35" customWidth="1"/>
    <col min="5152" max="5156" width="9" style="35" hidden="1" customWidth="1"/>
    <col min="5157" max="5157" width="4.71428571428571" style="35" customWidth="1"/>
    <col min="5158" max="5158" width="4.14285714285714" style="35" customWidth="1"/>
    <col min="5159" max="5159" width="4.42857142857143" style="35" customWidth="1"/>
    <col min="5160" max="5160" width="4.57142857142857" style="35" customWidth="1"/>
    <col min="5161" max="5161" width="4.28571428571429" style="35" customWidth="1"/>
    <col min="5162" max="5162" width="4.57142857142857" style="35" customWidth="1"/>
    <col min="5163" max="5163" width="4.71428571428571" style="35" customWidth="1"/>
    <col min="5164" max="5164" width="18.2857142857143" style="35" customWidth="1"/>
    <col min="5165" max="5165" width="6" style="35" customWidth="1"/>
    <col min="5166" max="5166" width="5" style="35" customWidth="1"/>
    <col min="5167" max="5167" width="9" style="35" customWidth="1"/>
    <col min="5168" max="5168" width="9.85714285714286" style="35" customWidth="1"/>
    <col min="5169" max="5169" width="9.71428571428571" style="35" customWidth="1"/>
    <col min="5170" max="5176" width="6" style="35" customWidth="1"/>
    <col min="5177" max="5404" width="9.14285714285714" style="35"/>
    <col min="5405" max="5405" width="7.14285714285714" style="35" customWidth="1"/>
    <col min="5406" max="5406" width="9.57142857142857" style="35" customWidth="1"/>
    <col min="5407" max="5407" width="5.14285714285714" style="35" customWidth="1"/>
    <col min="5408" max="5412" width="9" style="35" hidden="1" customWidth="1"/>
    <col min="5413" max="5413" width="4.71428571428571" style="35" customWidth="1"/>
    <col min="5414" max="5414" width="4.14285714285714" style="35" customWidth="1"/>
    <col min="5415" max="5415" width="4.42857142857143" style="35" customWidth="1"/>
    <col min="5416" max="5416" width="4.57142857142857" style="35" customWidth="1"/>
    <col min="5417" max="5417" width="4.28571428571429" style="35" customWidth="1"/>
    <col min="5418" max="5418" width="4.57142857142857" style="35" customWidth="1"/>
    <col min="5419" max="5419" width="4.71428571428571" style="35" customWidth="1"/>
    <col min="5420" max="5420" width="18.2857142857143" style="35" customWidth="1"/>
    <col min="5421" max="5421" width="6" style="35" customWidth="1"/>
    <col min="5422" max="5422" width="5" style="35" customWidth="1"/>
    <col min="5423" max="5423" width="9" style="35" customWidth="1"/>
    <col min="5424" max="5424" width="9.85714285714286" style="35" customWidth="1"/>
    <col min="5425" max="5425" width="9.71428571428571" style="35" customWidth="1"/>
    <col min="5426" max="5432" width="6" style="35" customWidth="1"/>
    <col min="5433" max="5660" width="9.14285714285714" style="35"/>
    <col min="5661" max="5661" width="7.14285714285714" style="35" customWidth="1"/>
    <col min="5662" max="5662" width="9.57142857142857" style="35" customWidth="1"/>
    <col min="5663" max="5663" width="5.14285714285714" style="35" customWidth="1"/>
    <col min="5664" max="5668" width="9" style="35" hidden="1" customWidth="1"/>
    <col min="5669" max="5669" width="4.71428571428571" style="35" customWidth="1"/>
    <col min="5670" max="5670" width="4.14285714285714" style="35" customWidth="1"/>
    <col min="5671" max="5671" width="4.42857142857143" style="35" customWidth="1"/>
    <col min="5672" max="5672" width="4.57142857142857" style="35" customWidth="1"/>
    <col min="5673" max="5673" width="4.28571428571429" style="35" customWidth="1"/>
    <col min="5674" max="5674" width="4.57142857142857" style="35" customWidth="1"/>
    <col min="5675" max="5675" width="4.71428571428571" style="35" customWidth="1"/>
    <col min="5676" max="5676" width="18.2857142857143" style="35" customWidth="1"/>
    <col min="5677" max="5677" width="6" style="35" customWidth="1"/>
    <col min="5678" max="5678" width="5" style="35" customWidth="1"/>
    <col min="5679" max="5679" width="9" style="35" customWidth="1"/>
    <col min="5680" max="5680" width="9.85714285714286" style="35" customWidth="1"/>
    <col min="5681" max="5681" width="9.71428571428571" style="35" customWidth="1"/>
    <col min="5682" max="5688" width="6" style="35" customWidth="1"/>
    <col min="5689" max="5916" width="9.14285714285714" style="35"/>
    <col min="5917" max="5917" width="7.14285714285714" style="35" customWidth="1"/>
    <col min="5918" max="5918" width="9.57142857142857" style="35" customWidth="1"/>
    <col min="5919" max="5919" width="5.14285714285714" style="35" customWidth="1"/>
    <col min="5920" max="5924" width="9" style="35" hidden="1" customWidth="1"/>
    <col min="5925" max="5925" width="4.71428571428571" style="35" customWidth="1"/>
    <col min="5926" max="5926" width="4.14285714285714" style="35" customWidth="1"/>
    <col min="5927" max="5927" width="4.42857142857143" style="35" customWidth="1"/>
    <col min="5928" max="5928" width="4.57142857142857" style="35" customWidth="1"/>
    <col min="5929" max="5929" width="4.28571428571429" style="35" customWidth="1"/>
    <col min="5930" max="5930" width="4.57142857142857" style="35" customWidth="1"/>
    <col min="5931" max="5931" width="4.71428571428571" style="35" customWidth="1"/>
    <col min="5932" max="5932" width="18.2857142857143" style="35" customWidth="1"/>
    <col min="5933" max="5933" width="6" style="35" customWidth="1"/>
    <col min="5934" max="5934" width="5" style="35" customWidth="1"/>
    <col min="5935" max="5935" width="9" style="35" customWidth="1"/>
    <col min="5936" max="5936" width="9.85714285714286" style="35" customWidth="1"/>
    <col min="5937" max="5937" width="9.71428571428571" style="35" customWidth="1"/>
    <col min="5938" max="5944" width="6" style="35" customWidth="1"/>
    <col min="5945" max="6172" width="9.14285714285714" style="35"/>
    <col min="6173" max="6173" width="7.14285714285714" style="35" customWidth="1"/>
    <col min="6174" max="6174" width="9.57142857142857" style="35" customWidth="1"/>
    <col min="6175" max="6175" width="5.14285714285714" style="35" customWidth="1"/>
    <col min="6176" max="6180" width="9" style="35" hidden="1" customWidth="1"/>
    <col min="6181" max="6181" width="4.71428571428571" style="35" customWidth="1"/>
    <col min="6182" max="6182" width="4.14285714285714" style="35" customWidth="1"/>
    <col min="6183" max="6183" width="4.42857142857143" style="35" customWidth="1"/>
    <col min="6184" max="6184" width="4.57142857142857" style="35" customWidth="1"/>
    <col min="6185" max="6185" width="4.28571428571429" style="35" customWidth="1"/>
    <col min="6186" max="6186" width="4.57142857142857" style="35" customWidth="1"/>
    <col min="6187" max="6187" width="4.71428571428571" style="35" customWidth="1"/>
    <col min="6188" max="6188" width="18.2857142857143" style="35" customWidth="1"/>
    <col min="6189" max="6189" width="6" style="35" customWidth="1"/>
    <col min="6190" max="6190" width="5" style="35" customWidth="1"/>
    <col min="6191" max="6191" width="9" style="35" customWidth="1"/>
    <col min="6192" max="6192" width="9.85714285714286" style="35" customWidth="1"/>
    <col min="6193" max="6193" width="9.71428571428571" style="35" customWidth="1"/>
    <col min="6194" max="6200" width="6" style="35" customWidth="1"/>
    <col min="6201" max="6428" width="9.14285714285714" style="35"/>
    <col min="6429" max="6429" width="7.14285714285714" style="35" customWidth="1"/>
    <col min="6430" max="6430" width="9.57142857142857" style="35" customWidth="1"/>
    <col min="6431" max="6431" width="5.14285714285714" style="35" customWidth="1"/>
    <col min="6432" max="6436" width="9" style="35" hidden="1" customWidth="1"/>
    <col min="6437" max="6437" width="4.71428571428571" style="35" customWidth="1"/>
    <col min="6438" max="6438" width="4.14285714285714" style="35" customWidth="1"/>
    <col min="6439" max="6439" width="4.42857142857143" style="35" customWidth="1"/>
    <col min="6440" max="6440" width="4.57142857142857" style="35" customWidth="1"/>
    <col min="6441" max="6441" width="4.28571428571429" style="35" customWidth="1"/>
    <col min="6442" max="6442" width="4.57142857142857" style="35" customWidth="1"/>
    <col min="6443" max="6443" width="4.71428571428571" style="35" customWidth="1"/>
    <col min="6444" max="6444" width="18.2857142857143" style="35" customWidth="1"/>
    <col min="6445" max="6445" width="6" style="35" customWidth="1"/>
    <col min="6446" max="6446" width="5" style="35" customWidth="1"/>
    <col min="6447" max="6447" width="9" style="35" customWidth="1"/>
    <col min="6448" max="6448" width="9.85714285714286" style="35" customWidth="1"/>
    <col min="6449" max="6449" width="9.71428571428571" style="35" customWidth="1"/>
    <col min="6450" max="6456" width="6" style="35" customWidth="1"/>
    <col min="6457" max="6684" width="9.14285714285714" style="35"/>
    <col min="6685" max="6685" width="7.14285714285714" style="35" customWidth="1"/>
    <col min="6686" max="6686" width="9.57142857142857" style="35" customWidth="1"/>
    <col min="6687" max="6687" width="5.14285714285714" style="35" customWidth="1"/>
    <col min="6688" max="6692" width="9" style="35" hidden="1" customWidth="1"/>
    <col min="6693" max="6693" width="4.71428571428571" style="35" customWidth="1"/>
    <col min="6694" max="6694" width="4.14285714285714" style="35" customWidth="1"/>
    <col min="6695" max="6695" width="4.42857142857143" style="35" customWidth="1"/>
    <col min="6696" max="6696" width="4.57142857142857" style="35" customWidth="1"/>
    <col min="6697" max="6697" width="4.28571428571429" style="35" customWidth="1"/>
    <col min="6698" max="6698" width="4.57142857142857" style="35" customWidth="1"/>
    <col min="6699" max="6699" width="4.71428571428571" style="35" customWidth="1"/>
    <col min="6700" max="6700" width="18.2857142857143" style="35" customWidth="1"/>
    <col min="6701" max="6701" width="6" style="35" customWidth="1"/>
    <col min="6702" max="6702" width="5" style="35" customWidth="1"/>
    <col min="6703" max="6703" width="9" style="35" customWidth="1"/>
    <col min="6704" max="6704" width="9.85714285714286" style="35" customWidth="1"/>
    <col min="6705" max="6705" width="9.71428571428571" style="35" customWidth="1"/>
    <col min="6706" max="6712" width="6" style="35" customWidth="1"/>
    <col min="6713" max="6940" width="9.14285714285714" style="35"/>
    <col min="6941" max="6941" width="7.14285714285714" style="35" customWidth="1"/>
    <col min="6942" max="6942" width="9.57142857142857" style="35" customWidth="1"/>
    <col min="6943" max="6943" width="5.14285714285714" style="35" customWidth="1"/>
    <col min="6944" max="6948" width="9" style="35" hidden="1" customWidth="1"/>
    <col min="6949" max="6949" width="4.71428571428571" style="35" customWidth="1"/>
    <col min="6950" max="6950" width="4.14285714285714" style="35" customWidth="1"/>
    <col min="6951" max="6951" width="4.42857142857143" style="35" customWidth="1"/>
    <col min="6952" max="6952" width="4.57142857142857" style="35" customWidth="1"/>
    <col min="6953" max="6953" width="4.28571428571429" style="35" customWidth="1"/>
    <col min="6954" max="6954" width="4.57142857142857" style="35" customWidth="1"/>
    <col min="6955" max="6955" width="4.71428571428571" style="35" customWidth="1"/>
    <col min="6956" max="6956" width="18.2857142857143" style="35" customWidth="1"/>
    <col min="6957" max="6957" width="6" style="35" customWidth="1"/>
    <col min="6958" max="6958" width="5" style="35" customWidth="1"/>
    <col min="6959" max="6959" width="9" style="35" customWidth="1"/>
    <col min="6960" max="6960" width="9.85714285714286" style="35" customWidth="1"/>
    <col min="6961" max="6961" width="9.71428571428571" style="35" customWidth="1"/>
    <col min="6962" max="6968" width="6" style="35" customWidth="1"/>
    <col min="6969" max="7196" width="9.14285714285714" style="35"/>
    <col min="7197" max="7197" width="7.14285714285714" style="35" customWidth="1"/>
    <col min="7198" max="7198" width="9.57142857142857" style="35" customWidth="1"/>
    <col min="7199" max="7199" width="5.14285714285714" style="35" customWidth="1"/>
    <col min="7200" max="7204" width="9" style="35" hidden="1" customWidth="1"/>
    <col min="7205" max="7205" width="4.71428571428571" style="35" customWidth="1"/>
    <col min="7206" max="7206" width="4.14285714285714" style="35" customWidth="1"/>
    <col min="7207" max="7207" width="4.42857142857143" style="35" customWidth="1"/>
    <col min="7208" max="7208" width="4.57142857142857" style="35" customWidth="1"/>
    <col min="7209" max="7209" width="4.28571428571429" style="35" customWidth="1"/>
    <col min="7210" max="7210" width="4.57142857142857" style="35" customWidth="1"/>
    <col min="7211" max="7211" width="4.71428571428571" style="35" customWidth="1"/>
    <col min="7212" max="7212" width="18.2857142857143" style="35" customWidth="1"/>
    <col min="7213" max="7213" width="6" style="35" customWidth="1"/>
    <col min="7214" max="7214" width="5" style="35" customWidth="1"/>
    <col min="7215" max="7215" width="9" style="35" customWidth="1"/>
    <col min="7216" max="7216" width="9.85714285714286" style="35" customWidth="1"/>
    <col min="7217" max="7217" width="9.71428571428571" style="35" customWidth="1"/>
    <col min="7218" max="7224" width="6" style="35" customWidth="1"/>
    <col min="7225" max="7452" width="9.14285714285714" style="35"/>
    <col min="7453" max="7453" width="7.14285714285714" style="35" customWidth="1"/>
    <col min="7454" max="7454" width="9.57142857142857" style="35" customWidth="1"/>
    <col min="7455" max="7455" width="5.14285714285714" style="35" customWidth="1"/>
    <col min="7456" max="7460" width="9" style="35" hidden="1" customWidth="1"/>
    <col min="7461" max="7461" width="4.71428571428571" style="35" customWidth="1"/>
    <col min="7462" max="7462" width="4.14285714285714" style="35" customWidth="1"/>
    <col min="7463" max="7463" width="4.42857142857143" style="35" customWidth="1"/>
    <col min="7464" max="7464" width="4.57142857142857" style="35" customWidth="1"/>
    <col min="7465" max="7465" width="4.28571428571429" style="35" customWidth="1"/>
    <col min="7466" max="7466" width="4.57142857142857" style="35" customWidth="1"/>
    <col min="7467" max="7467" width="4.71428571428571" style="35" customWidth="1"/>
    <col min="7468" max="7468" width="18.2857142857143" style="35" customWidth="1"/>
    <col min="7469" max="7469" width="6" style="35" customWidth="1"/>
    <col min="7470" max="7470" width="5" style="35" customWidth="1"/>
    <col min="7471" max="7471" width="9" style="35" customWidth="1"/>
    <col min="7472" max="7472" width="9.85714285714286" style="35" customWidth="1"/>
    <col min="7473" max="7473" width="9.71428571428571" style="35" customWidth="1"/>
    <col min="7474" max="7480" width="6" style="35" customWidth="1"/>
    <col min="7481" max="7708" width="9.14285714285714" style="35"/>
    <col min="7709" max="7709" width="7.14285714285714" style="35" customWidth="1"/>
    <col min="7710" max="7710" width="9.57142857142857" style="35" customWidth="1"/>
    <col min="7711" max="7711" width="5.14285714285714" style="35" customWidth="1"/>
    <col min="7712" max="7716" width="9" style="35" hidden="1" customWidth="1"/>
    <col min="7717" max="7717" width="4.71428571428571" style="35" customWidth="1"/>
    <col min="7718" max="7718" width="4.14285714285714" style="35" customWidth="1"/>
    <col min="7719" max="7719" width="4.42857142857143" style="35" customWidth="1"/>
    <col min="7720" max="7720" width="4.57142857142857" style="35" customWidth="1"/>
    <col min="7721" max="7721" width="4.28571428571429" style="35" customWidth="1"/>
    <col min="7722" max="7722" width="4.57142857142857" style="35" customWidth="1"/>
    <col min="7723" max="7723" width="4.71428571428571" style="35" customWidth="1"/>
    <col min="7724" max="7724" width="18.2857142857143" style="35" customWidth="1"/>
    <col min="7725" max="7725" width="6" style="35" customWidth="1"/>
    <col min="7726" max="7726" width="5" style="35" customWidth="1"/>
    <col min="7727" max="7727" width="9" style="35" customWidth="1"/>
    <col min="7728" max="7728" width="9.85714285714286" style="35" customWidth="1"/>
    <col min="7729" max="7729" width="9.71428571428571" style="35" customWidth="1"/>
    <col min="7730" max="7736" width="6" style="35" customWidth="1"/>
    <col min="7737" max="7964" width="9.14285714285714" style="35"/>
    <col min="7965" max="7965" width="7.14285714285714" style="35" customWidth="1"/>
    <col min="7966" max="7966" width="9.57142857142857" style="35" customWidth="1"/>
    <col min="7967" max="7967" width="5.14285714285714" style="35" customWidth="1"/>
    <col min="7968" max="7972" width="9" style="35" hidden="1" customWidth="1"/>
    <col min="7973" max="7973" width="4.71428571428571" style="35" customWidth="1"/>
    <col min="7974" max="7974" width="4.14285714285714" style="35" customWidth="1"/>
    <col min="7975" max="7975" width="4.42857142857143" style="35" customWidth="1"/>
    <col min="7976" max="7976" width="4.57142857142857" style="35" customWidth="1"/>
    <col min="7977" max="7977" width="4.28571428571429" style="35" customWidth="1"/>
    <col min="7978" max="7978" width="4.57142857142857" style="35" customWidth="1"/>
    <col min="7979" max="7979" width="4.71428571428571" style="35" customWidth="1"/>
    <col min="7980" max="7980" width="18.2857142857143" style="35" customWidth="1"/>
    <col min="7981" max="7981" width="6" style="35" customWidth="1"/>
    <col min="7982" max="7982" width="5" style="35" customWidth="1"/>
    <col min="7983" max="7983" width="9" style="35" customWidth="1"/>
    <col min="7984" max="7984" width="9.85714285714286" style="35" customWidth="1"/>
    <col min="7985" max="7985" width="9.71428571428571" style="35" customWidth="1"/>
    <col min="7986" max="7992" width="6" style="35" customWidth="1"/>
    <col min="7993" max="8220" width="9.14285714285714" style="35"/>
    <col min="8221" max="8221" width="7.14285714285714" style="35" customWidth="1"/>
    <col min="8222" max="8222" width="9.57142857142857" style="35" customWidth="1"/>
    <col min="8223" max="8223" width="5.14285714285714" style="35" customWidth="1"/>
    <col min="8224" max="8228" width="9" style="35" hidden="1" customWidth="1"/>
    <col min="8229" max="8229" width="4.71428571428571" style="35" customWidth="1"/>
    <col min="8230" max="8230" width="4.14285714285714" style="35" customWidth="1"/>
    <col min="8231" max="8231" width="4.42857142857143" style="35" customWidth="1"/>
    <col min="8232" max="8232" width="4.57142857142857" style="35" customWidth="1"/>
    <col min="8233" max="8233" width="4.28571428571429" style="35" customWidth="1"/>
    <col min="8234" max="8234" width="4.57142857142857" style="35" customWidth="1"/>
    <col min="8235" max="8235" width="4.71428571428571" style="35" customWidth="1"/>
    <col min="8236" max="8236" width="18.2857142857143" style="35" customWidth="1"/>
    <col min="8237" max="8237" width="6" style="35" customWidth="1"/>
    <col min="8238" max="8238" width="5" style="35" customWidth="1"/>
    <col min="8239" max="8239" width="9" style="35" customWidth="1"/>
    <col min="8240" max="8240" width="9.85714285714286" style="35" customWidth="1"/>
    <col min="8241" max="8241" width="9.71428571428571" style="35" customWidth="1"/>
    <col min="8242" max="8248" width="6" style="35" customWidth="1"/>
    <col min="8249" max="8476" width="9.14285714285714" style="35"/>
    <col min="8477" max="8477" width="7.14285714285714" style="35" customWidth="1"/>
    <col min="8478" max="8478" width="9.57142857142857" style="35" customWidth="1"/>
    <col min="8479" max="8479" width="5.14285714285714" style="35" customWidth="1"/>
    <col min="8480" max="8484" width="9" style="35" hidden="1" customWidth="1"/>
    <col min="8485" max="8485" width="4.71428571428571" style="35" customWidth="1"/>
    <col min="8486" max="8486" width="4.14285714285714" style="35" customWidth="1"/>
    <col min="8487" max="8487" width="4.42857142857143" style="35" customWidth="1"/>
    <col min="8488" max="8488" width="4.57142857142857" style="35" customWidth="1"/>
    <col min="8489" max="8489" width="4.28571428571429" style="35" customWidth="1"/>
    <col min="8490" max="8490" width="4.57142857142857" style="35" customWidth="1"/>
    <col min="8491" max="8491" width="4.71428571428571" style="35" customWidth="1"/>
    <col min="8492" max="8492" width="18.2857142857143" style="35" customWidth="1"/>
    <col min="8493" max="8493" width="6" style="35" customWidth="1"/>
    <col min="8494" max="8494" width="5" style="35" customWidth="1"/>
    <col min="8495" max="8495" width="9" style="35" customWidth="1"/>
    <col min="8496" max="8496" width="9.85714285714286" style="35" customWidth="1"/>
    <col min="8497" max="8497" width="9.71428571428571" style="35" customWidth="1"/>
    <col min="8498" max="8504" width="6" style="35" customWidth="1"/>
    <col min="8505" max="8732" width="9.14285714285714" style="35"/>
    <col min="8733" max="8733" width="7.14285714285714" style="35" customWidth="1"/>
    <col min="8734" max="8734" width="9.57142857142857" style="35" customWidth="1"/>
    <col min="8735" max="8735" width="5.14285714285714" style="35" customWidth="1"/>
    <col min="8736" max="8740" width="9" style="35" hidden="1" customWidth="1"/>
    <col min="8741" max="8741" width="4.71428571428571" style="35" customWidth="1"/>
    <col min="8742" max="8742" width="4.14285714285714" style="35" customWidth="1"/>
    <col min="8743" max="8743" width="4.42857142857143" style="35" customWidth="1"/>
    <col min="8744" max="8744" width="4.57142857142857" style="35" customWidth="1"/>
    <col min="8745" max="8745" width="4.28571428571429" style="35" customWidth="1"/>
    <col min="8746" max="8746" width="4.57142857142857" style="35" customWidth="1"/>
    <col min="8747" max="8747" width="4.71428571428571" style="35" customWidth="1"/>
    <col min="8748" max="8748" width="18.2857142857143" style="35" customWidth="1"/>
    <col min="8749" max="8749" width="6" style="35" customWidth="1"/>
    <col min="8750" max="8750" width="5" style="35" customWidth="1"/>
    <col min="8751" max="8751" width="9" style="35" customWidth="1"/>
    <col min="8752" max="8752" width="9.85714285714286" style="35" customWidth="1"/>
    <col min="8753" max="8753" width="9.71428571428571" style="35" customWidth="1"/>
    <col min="8754" max="8760" width="6" style="35" customWidth="1"/>
    <col min="8761" max="8988" width="9.14285714285714" style="35"/>
    <col min="8989" max="8989" width="7.14285714285714" style="35" customWidth="1"/>
    <col min="8990" max="8990" width="9.57142857142857" style="35" customWidth="1"/>
    <col min="8991" max="8991" width="5.14285714285714" style="35" customWidth="1"/>
    <col min="8992" max="8996" width="9" style="35" hidden="1" customWidth="1"/>
    <col min="8997" max="8997" width="4.71428571428571" style="35" customWidth="1"/>
    <col min="8998" max="8998" width="4.14285714285714" style="35" customWidth="1"/>
    <col min="8999" max="8999" width="4.42857142857143" style="35" customWidth="1"/>
    <col min="9000" max="9000" width="4.57142857142857" style="35" customWidth="1"/>
    <col min="9001" max="9001" width="4.28571428571429" style="35" customWidth="1"/>
    <col min="9002" max="9002" width="4.57142857142857" style="35" customWidth="1"/>
    <col min="9003" max="9003" width="4.71428571428571" style="35" customWidth="1"/>
    <col min="9004" max="9004" width="18.2857142857143" style="35" customWidth="1"/>
    <col min="9005" max="9005" width="6" style="35" customWidth="1"/>
    <col min="9006" max="9006" width="5" style="35" customWidth="1"/>
    <col min="9007" max="9007" width="9" style="35" customWidth="1"/>
    <col min="9008" max="9008" width="9.85714285714286" style="35" customWidth="1"/>
    <col min="9009" max="9009" width="9.71428571428571" style="35" customWidth="1"/>
    <col min="9010" max="9016" width="6" style="35" customWidth="1"/>
    <col min="9017" max="9244" width="9.14285714285714" style="35"/>
    <col min="9245" max="9245" width="7.14285714285714" style="35" customWidth="1"/>
    <col min="9246" max="9246" width="9.57142857142857" style="35" customWidth="1"/>
    <col min="9247" max="9247" width="5.14285714285714" style="35" customWidth="1"/>
    <col min="9248" max="9252" width="9" style="35" hidden="1" customWidth="1"/>
    <col min="9253" max="9253" width="4.71428571428571" style="35" customWidth="1"/>
    <col min="9254" max="9254" width="4.14285714285714" style="35" customWidth="1"/>
    <col min="9255" max="9255" width="4.42857142857143" style="35" customWidth="1"/>
    <col min="9256" max="9256" width="4.57142857142857" style="35" customWidth="1"/>
    <col min="9257" max="9257" width="4.28571428571429" style="35" customWidth="1"/>
    <col min="9258" max="9258" width="4.57142857142857" style="35" customWidth="1"/>
    <col min="9259" max="9259" width="4.71428571428571" style="35" customWidth="1"/>
    <col min="9260" max="9260" width="18.2857142857143" style="35" customWidth="1"/>
    <col min="9261" max="9261" width="6" style="35" customWidth="1"/>
    <col min="9262" max="9262" width="5" style="35" customWidth="1"/>
    <col min="9263" max="9263" width="9" style="35" customWidth="1"/>
    <col min="9264" max="9264" width="9.85714285714286" style="35" customWidth="1"/>
    <col min="9265" max="9265" width="9.71428571428571" style="35" customWidth="1"/>
    <col min="9266" max="9272" width="6" style="35" customWidth="1"/>
    <col min="9273" max="9500" width="9.14285714285714" style="35"/>
    <col min="9501" max="9501" width="7.14285714285714" style="35" customWidth="1"/>
    <col min="9502" max="9502" width="9.57142857142857" style="35" customWidth="1"/>
    <col min="9503" max="9503" width="5.14285714285714" style="35" customWidth="1"/>
    <col min="9504" max="9508" width="9" style="35" hidden="1" customWidth="1"/>
    <col min="9509" max="9509" width="4.71428571428571" style="35" customWidth="1"/>
    <col min="9510" max="9510" width="4.14285714285714" style="35" customWidth="1"/>
    <col min="9511" max="9511" width="4.42857142857143" style="35" customWidth="1"/>
    <col min="9512" max="9512" width="4.57142857142857" style="35" customWidth="1"/>
    <col min="9513" max="9513" width="4.28571428571429" style="35" customWidth="1"/>
    <col min="9514" max="9514" width="4.57142857142857" style="35" customWidth="1"/>
    <col min="9515" max="9515" width="4.71428571428571" style="35" customWidth="1"/>
    <col min="9516" max="9516" width="18.2857142857143" style="35" customWidth="1"/>
    <col min="9517" max="9517" width="6" style="35" customWidth="1"/>
    <col min="9518" max="9518" width="5" style="35" customWidth="1"/>
    <col min="9519" max="9519" width="9" style="35" customWidth="1"/>
    <col min="9520" max="9520" width="9.85714285714286" style="35" customWidth="1"/>
    <col min="9521" max="9521" width="9.71428571428571" style="35" customWidth="1"/>
    <col min="9522" max="9528" width="6" style="35" customWidth="1"/>
    <col min="9529" max="9756" width="9.14285714285714" style="35"/>
    <col min="9757" max="9757" width="7.14285714285714" style="35" customWidth="1"/>
    <col min="9758" max="9758" width="9.57142857142857" style="35" customWidth="1"/>
    <col min="9759" max="9759" width="5.14285714285714" style="35" customWidth="1"/>
    <col min="9760" max="9764" width="9" style="35" hidden="1" customWidth="1"/>
    <col min="9765" max="9765" width="4.71428571428571" style="35" customWidth="1"/>
    <col min="9766" max="9766" width="4.14285714285714" style="35" customWidth="1"/>
    <col min="9767" max="9767" width="4.42857142857143" style="35" customWidth="1"/>
    <col min="9768" max="9768" width="4.57142857142857" style="35" customWidth="1"/>
    <col min="9769" max="9769" width="4.28571428571429" style="35" customWidth="1"/>
    <col min="9770" max="9770" width="4.57142857142857" style="35" customWidth="1"/>
    <col min="9771" max="9771" width="4.71428571428571" style="35" customWidth="1"/>
    <col min="9772" max="9772" width="18.2857142857143" style="35" customWidth="1"/>
    <col min="9773" max="9773" width="6" style="35" customWidth="1"/>
    <col min="9774" max="9774" width="5" style="35" customWidth="1"/>
    <col min="9775" max="9775" width="9" style="35" customWidth="1"/>
    <col min="9776" max="9776" width="9.85714285714286" style="35" customWidth="1"/>
    <col min="9777" max="9777" width="9.71428571428571" style="35" customWidth="1"/>
    <col min="9778" max="9784" width="6" style="35" customWidth="1"/>
    <col min="9785" max="10012" width="9.14285714285714" style="35"/>
    <col min="10013" max="10013" width="7.14285714285714" style="35" customWidth="1"/>
    <col min="10014" max="10014" width="9.57142857142857" style="35" customWidth="1"/>
    <col min="10015" max="10015" width="5.14285714285714" style="35" customWidth="1"/>
    <col min="10016" max="10020" width="9" style="35" hidden="1" customWidth="1"/>
    <col min="10021" max="10021" width="4.71428571428571" style="35" customWidth="1"/>
    <col min="10022" max="10022" width="4.14285714285714" style="35" customWidth="1"/>
    <col min="10023" max="10023" width="4.42857142857143" style="35" customWidth="1"/>
    <col min="10024" max="10024" width="4.57142857142857" style="35" customWidth="1"/>
    <col min="10025" max="10025" width="4.28571428571429" style="35" customWidth="1"/>
    <col min="10026" max="10026" width="4.57142857142857" style="35" customWidth="1"/>
    <col min="10027" max="10027" width="4.71428571428571" style="35" customWidth="1"/>
    <col min="10028" max="10028" width="18.2857142857143" style="35" customWidth="1"/>
    <col min="10029" max="10029" width="6" style="35" customWidth="1"/>
    <col min="10030" max="10030" width="5" style="35" customWidth="1"/>
    <col min="10031" max="10031" width="9" style="35" customWidth="1"/>
    <col min="10032" max="10032" width="9.85714285714286" style="35" customWidth="1"/>
    <col min="10033" max="10033" width="9.71428571428571" style="35" customWidth="1"/>
    <col min="10034" max="10040" width="6" style="35" customWidth="1"/>
    <col min="10041" max="10268" width="9.14285714285714" style="35"/>
    <col min="10269" max="10269" width="7.14285714285714" style="35" customWidth="1"/>
    <col min="10270" max="10270" width="9.57142857142857" style="35" customWidth="1"/>
    <col min="10271" max="10271" width="5.14285714285714" style="35" customWidth="1"/>
    <col min="10272" max="10276" width="9" style="35" hidden="1" customWidth="1"/>
    <col min="10277" max="10277" width="4.71428571428571" style="35" customWidth="1"/>
    <col min="10278" max="10278" width="4.14285714285714" style="35" customWidth="1"/>
    <col min="10279" max="10279" width="4.42857142857143" style="35" customWidth="1"/>
    <col min="10280" max="10280" width="4.57142857142857" style="35" customWidth="1"/>
    <col min="10281" max="10281" width="4.28571428571429" style="35" customWidth="1"/>
    <col min="10282" max="10282" width="4.57142857142857" style="35" customWidth="1"/>
    <col min="10283" max="10283" width="4.71428571428571" style="35" customWidth="1"/>
    <col min="10284" max="10284" width="18.2857142857143" style="35" customWidth="1"/>
    <col min="10285" max="10285" width="6" style="35" customWidth="1"/>
    <col min="10286" max="10286" width="5" style="35" customWidth="1"/>
    <col min="10287" max="10287" width="9" style="35" customWidth="1"/>
    <col min="10288" max="10288" width="9.85714285714286" style="35" customWidth="1"/>
    <col min="10289" max="10289" width="9.71428571428571" style="35" customWidth="1"/>
    <col min="10290" max="10296" width="6" style="35" customWidth="1"/>
    <col min="10297" max="10524" width="9.14285714285714" style="35"/>
    <col min="10525" max="10525" width="7.14285714285714" style="35" customWidth="1"/>
    <col min="10526" max="10526" width="9.57142857142857" style="35" customWidth="1"/>
    <col min="10527" max="10527" width="5.14285714285714" style="35" customWidth="1"/>
    <col min="10528" max="10532" width="9" style="35" hidden="1" customWidth="1"/>
    <col min="10533" max="10533" width="4.71428571428571" style="35" customWidth="1"/>
    <col min="10534" max="10534" width="4.14285714285714" style="35" customWidth="1"/>
    <col min="10535" max="10535" width="4.42857142857143" style="35" customWidth="1"/>
    <col min="10536" max="10536" width="4.57142857142857" style="35" customWidth="1"/>
    <col min="10537" max="10537" width="4.28571428571429" style="35" customWidth="1"/>
    <col min="10538" max="10538" width="4.57142857142857" style="35" customWidth="1"/>
    <col min="10539" max="10539" width="4.71428571428571" style="35" customWidth="1"/>
    <col min="10540" max="10540" width="18.2857142857143" style="35" customWidth="1"/>
    <col min="10541" max="10541" width="6" style="35" customWidth="1"/>
    <col min="10542" max="10542" width="5" style="35" customWidth="1"/>
    <col min="10543" max="10543" width="9" style="35" customWidth="1"/>
    <col min="10544" max="10544" width="9.85714285714286" style="35" customWidth="1"/>
    <col min="10545" max="10545" width="9.71428571428571" style="35" customWidth="1"/>
    <col min="10546" max="10552" width="6" style="35" customWidth="1"/>
    <col min="10553" max="10780" width="9.14285714285714" style="35"/>
    <col min="10781" max="10781" width="7.14285714285714" style="35" customWidth="1"/>
    <col min="10782" max="10782" width="9.57142857142857" style="35" customWidth="1"/>
    <col min="10783" max="10783" width="5.14285714285714" style="35" customWidth="1"/>
    <col min="10784" max="10788" width="9" style="35" hidden="1" customWidth="1"/>
    <col min="10789" max="10789" width="4.71428571428571" style="35" customWidth="1"/>
    <col min="10790" max="10790" width="4.14285714285714" style="35" customWidth="1"/>
    <col min="10791" max="10791" width="4.42857142857143" style="35" customWidth="1"/>
    <col min="10792" max="10792" width="4.57142857142857" style="35" customWidth="1"/>
    <col min="10793" max="10793" width="4.28571428571429" style="35" customWidth="1"/>
    <col min="10794" max="10794" width="4.57142857142857" style="35" customWidth="1"/>
    <col min="10795" max="10795" width="4.71428571428571" style="35" customWidth="1"/>
    <col min="10796" max="10796" width="18.2857142857143" style="35" customWidth="1"/>
    <col min="10797" max="10797" width="6" style="35" customWidth="1"/>
    <col min="10798" max="10798" width="5" style="35" customWidth="1"/>
    <col min="10799" max="10799" width="9" style="35" customWidth="1"/>
    <col min="10800" max="10800" width="9.85714285714286" style="35" customWidth="1"/>
    <col min="10801" max="10801" width="9.71428571428571" style="35" customWidth="1"/>
    <col min="10802" max="10808" width="6" style="35" customWidth="1"/>
    <col min="10809" max="11036" width="9.14285714285714" style="35"/>
    <col min="11037" max="11037" width="7.14285714285714" style="35" customWidth="1"/>
    <col min="11038" max="11038" width="9.57142857142857" style="35" customWidth="1"/>
    <col min="11039" max="11039" width="5.14285714285714" style="35" customWidth="1"/>
    <col min="11040" max="11044" width="9" style="35" hidden="1" customWidth="1"/>
    <col min="11045" max="11045" width="4.71428571428571" style="35" customWidth="1"/>
    <col min="11046" max="11046" width="4.14285714285714" style="35" customWidth="1"/>
    <col min="11047" max="11047" width="4.42857142857143" style="35" customWidth="1"/>
    <col min="11048" max="11048" width="4.57142857142857" style="35" customWidth="1"/>
    <col min="11049" max="11049" width="4.28571428571429" style="35" customWidth="1"/>
    <col min="11050" max="11050" width="4.57142857142857" style="35" customWidth="1"/>
    <col min="11051" max="11051" width="4.71428571428571" style="35" customWidth="1"/>
    <col min="11052" max="11052" width="18.2857142857143" style="35" customWidth="1"/>
    <col min="11053" max="11053" width="6" style="35" customWidth="1"/>
    <col min="11054" max="11054" width="5" style="35" customWidth="1"/>
    <col min="11055" max="11055" width="9" style="35" customWidth="1"/>
    <col min="11056" max="11056" width="9.85714285714286" style="35" customWidth="1"/>
    <col min="11057" max="11057" width="9.71428571428571" style="35" customWidth="1"/>
    <col min="11058" max="11064" width="6" style="35" customWidth="1"/>
    <col min="11065" max="11292" width="9.14285714285714" style="35"/>
    <col min="11293" max="11293" width="7.14285714285714" style="35" customWidth="1"/>
    <col min="11294" max="11294" width="9.57142857142857" style="35" customWidth="1"/>
    <col min="11295" max="11295" width="5.14285714285714" style="35" customWidth="1"/>
    <col min="11296" max="11300" width="9" style="35" hidden="1" customWidth="1"/>
    <col min="11301" max="11301" width="4.71428571428571" style="35" customWidth="1"/>
    <col min="11302" max="11302" width="4.14285714285714" style="35" customWidth="1"/>
    <col min="11303" max="11303" width="4.42857142857143" style="35" customWidth="1"/>
    <col min="11304" max="11304" width="4.57142857142857" style="35" customWidth="1"/>
    <col min="11305" max="11305" width="4.28571428571429" style="35" customWidth="1"/>
    <col min="11306" max="11306" width="4.57142857142857" style="35" customWidth="1"/>
    <col min="11307" max="11307" width="4.71428571428571" style="35" customWidth="1"/>
    <col min="11308" max="11308" width="18.2857142857143" style="35" customWidth="1"/>
    <col min="11309" max="11309" width="6" style="35" customWidth="1"/>
    <col min="11310" max="11310" width="5" style="35" customWidth="1"/>
    <col min="11311" max="11311" width="9" style="35" customWidth="1"/>
    <col min="11312" max="11312" width="9.85714285714286" style="35" customWidth="1"/>
    <col min="11313" max="11313" width="9.71428571428571" style="35" customWidth="1"/>
    <col min="11314" max="11320" width="6" style="35" customWidth="1"/>
    <col min="11321" max="11548" width="9.14285714285714" style="35"/>
    <col min="11549" max="11549" width="7.14285714285714" style="35" customWidth="1"/>
    <col min="11550" max="11550" width="9.57142857142857" style="35" customWidth="1"/>
    <col min="11551" max="11551" width="5.14285714285714" style="35" customWidth="1"/>
    <col min="11552" max="11556" width="9" style="35" hidden="1" customWidth="1"/>
    <col min="11557" max="11557" width="4.71428571428571" style="35" customWidth="1"/>
    <col min="11558" max="11558" width="4.14285714285714" style="35" customWidth="1"/>
    <col min="11559" max="11559" width="4.42857142857143" style="35" customWidth="1"/>
    <col min="11560" max="11560" width="4.57142857142857" style="35" customWidth="1"/>
    <col min="11561" max="11561" width="4.28571428571429" style="35" customWidth="1"/>
    <col min="11562" max="11562" width="4.57142857142857" style="35" customWidth="1"/>
    <col min="11563" max="11563" width="4.71428571428571" style="35" customWidth="1"/>
    <col min="11564" max="11564" width="18.2857142857143" style="35" customWidth="1"/>
    <col min="11565" max="11565" width="6" style="35" customWidth="1"/>
    <col min="11566" max="11566" width="5" style="35" customWidth="1"/>
    <col min="11567" max="11567" width="9" style="35" customWidth="1"/>
    <col min="11568" max="11568" width="9.85714285714286" style="35" customWidth="1"/>
    <col min="11569" max="11569" width="9.71428571428571" style="35" customWidth="1"/>
    <col min="11570" max="11576" width="6" style="35" customWidth="1"/>
    <col min="11577" max="11804" width="9.14285714285714" style="35"/>
    <col min="11805" max="11805" width="7.14285714285714" style="35" customWidth="1"/>
    <col min="11806" max="11806" width="9.57142857142857" style="35" customWidth="1"/>
    <col min="11807" max="11807" width="5.14285714285714" style="35" customWidth="1"/>
    <col min="11808" max="11812" width="9" style="35" hidden="1" customWidth="1"/>
    <col min="11813" max="11813" width="4.71428571428571" style="35" customWidth="1"/>
    <col min="11814" max="11814" width="4.14285714285714" style="35" customWidth="1"/>
    <col min="11815" max="11815" width="4.42857142857143" style="35" customWidth="1"/>
    <col min="11816" max="11816" width="4.57142857142857" style="35" customWidth="1"/>
    <col min="11817" max="11817" width="4.28571428571429" style="35" customWidth="1"/>
    <col min="11818" max="11818" width="4.57142857142857" style="35" customWidth="1"/>
    <col min="11819" max="11819" width="4.71428571428571" style="35" customWidth="1"/>
    <col min="11820" max="11820" width="18.2857142857143" style="35" customWidth="1"/>
    <col min="11821" max="11821" width="6" style="35" customWidth="1"/>
    <col min="11822" max="11822" width="5" style="35" customWidth="1"/>
    <col min="11823" max="11823" width="9" style="35" customWidth="1"/>
    <col min="11824" max="11824" width="9.85714285714286" style="35" customWidth="1"/>
    <col min="11825" max="11825" width="9.71428571428571" style="35" customWidth="1"/>
    <col min="11826" max="11832" width="6" style="35" customWidth="1"/>
    <col min="11833" max="12060" width="9.14285714285714" style="35"/>
    <col min="12061" max="12061" width="7.14285714285714" style="35" customWidth="1"/>
    <col min="12062" max="12062" width="9.57142857142857" style="35" customWidth="1"/>
    <col min="12063" max="12063" width="5.14285714285714" style="35" customWidth="1"/>
    <col min="12064" max="12068" width="9" style="35" hidden="1" customWidth="1"/>
    <col min="12069" max="12069" width="4.71428571428571" style="35" customWidth="1"/>
    <col min="12070" max="12070" width="4.14285714285714" style="35" customWidth="1"/>
    <col min="12071" max="12071" width="4.42857142857143" style="35" customWidth="1"/>
    <col min="12072" max="12072" width="4.57142857142857" style="35" customWidth="1"/>
    <col min="12073" max="12073" width="4.28571428571429" style="35" customWidth="1"/>
    <col min="12074" max="12074" width="4.57142857142857" style="35" customWidth="1"/>
    <col min="12075" max="12075" width="4.71428571428571" style="35" customWidth="1"/>
    <col min="12076" max="12076" width="18.2857142857143" style="35" customWidth="1"/>
    <col min="12077" max="12077" width="6" style="35" customWidth="1"/>
    <col min="12078" max="12078" width="5" style="35" customWidth="1"/>
    <col min="12079" max="12079" width="9" style="35" customWidth="1"/>
    <col min="12080" max="12080" width="9.85714285714286" style="35" customWidth="1"/>
    <col min="12081" max="12081" width="9.71428571428571" style="35" customWidth="1"/>
    <col min="12082" max="12088" width="6" style="35" customWidth="1"/>
    <col min="12089" max="12316" width="9.14285714285714" style="35"/>
    <col min="12317" max="12317" width="7.14285714285714" style="35" customWidth="1"/>
    <col min="12318" max="12318" width="9.57142857142857" style="35" customWidth="1"/>
    <col min="12319" max="12319" width="5.14285714285714" style="35" customWidth="1"/>
    <col min="12320" max="12324" width="9" style="35" hidden="1" customWidth="1"/>
    <col min="12325" max="12325" width="4.71428571428571" style="35" customWidth="1"/>
    <col min="12326" max="12326" width="4.14285714285714" style="35" customWidth="1"/>
    <col min="12327" max="12327" width="4.42857142857143" style="35" customWidth="1"/>
    <col min="12328" max="12328" width="4.57142857142857" style="35" customWidth="1"/>
    <col min="12329" max="12329" width="4.28571428571429" style="35" customWidth="1"/>
    <col min="12330" max="12330" width="4.57142857142857" style="35" customWidth="1"/>
    <col min="12331" max="12331" width="4.71428571428571" style="35" customWidth="1"/>
    <col min="12332" max="12332" width="18.2857142857143" style="35" customWidth="1"/>
    <col min="12333" max="12333" width="6" style="35" customWidth="1"/>
    <col min="12334" max="12334" width="5" style="35" customWidth="1"/>
    <col min="12335" max="12335" width="9" style="35" customWidth="1"/>
    <col min="12336" max="12336" width="9.85714285714286" style="35" customWidth="1"/>
    <col min="12337" max="12337" width="9.71428571428571" style="35" customWidth="1"/>
    <col min="12338" max="12344" width="6" style="35" customWidth="1"/>
    <col min="12345" max="12572" width="9.14285714285714" style="35"/>
    <col min="12573" max="12573" width="7.14285714285714" style="35" customWidth="1"/>
    <col min="12574" max="12574" width="9.57142857142857" style="35" customWidth="1"/>
    <col min="12575" max="12575" width="5.14285714285714" style="35" customWidth="1"/>
    <col min="12576" max="12580" width="9" style="35" hidden="1" customWidth="1"/>
    <col min="12581" max="12581" width="4.71428571428571" style="35" customWidth="1"/>
    <col min="12582" max="12582" width="4.14285714285714" style="35" customWidth="1"/>
    <col min="12583" max="12583" width="4.42857142857143" style="35" customWidth="1"/>
    <col min="12584" max="12584" width="4.57142857142857" style="35" customWidth="1"/>
    <col min="12585" max="12585" width="4.28571428571429" style="35" customWidth="1"/>
    <col min="12586" max="12586" width="4.57142857142857" style="35" customWidth="1"/>
    <col min="12587" max="12587" width="4.71428571428571" style="35" customWidth="1"/>
    <col min="12588" max="12588" width="18.2857142857143" style="35" customWidth="1"/>
    <col min="12589" max="12589" width="6" style="35" customWidth="1"/>
    <col min="12590" max="12590" width="5" style="35" customWidth="1"/>
    <col min="12591" max="12591" width="9" style="35" customWidth="1"/>
    <col min="12592" max="12592" width="9.85714285714286" style="35" customWidth="1"/>
    <col min="12593" max="12593" width="9.71428571428571" style="35" customWidth="1"/>
    <col min="12594" max="12600" width="6" style="35" customWidth="1"/>
    <col min="12601" max="12828" width="9.14285714285714" style="35"/>
    <col min="12829" max="12829" width="7.14285714285714" style="35" customWidth="1"/>
    <col min="12830" max="12830" width="9.57142857142857" style="35" customWidth="1"/>
    <col min="12831" max="12831" width="5.14285714285714" style="35" customWidth="1"/>
    <col min="12832" max="12836" width="9" style="35" hidden="1" customWidth="1"/>
    <col min="12837" max="12837" width="4.71428571428571" style="35" customWidth="1"/>
    <col min="12838" max="12838" width="4.14285714285714" style="35" customWidth="1"/>
    <col min="12839" max="12839" width="4.42857142857143" style="35" customWidth="1"/>
    <col min="12840" max="12840" width="4.57142857142857" style="35" customWidth="1"/>
    <col min="12841" max="12841" width="4.28571428571429" style="35" customWidth="1"/>
    <col min="12842" max="12842" width="4.57142857142857" style="35" customWidth="1"/>
    <col min="12843" max="12843" width="4.71428571428571" style="35" customWidth="1"/>
    <col min="12844" max="12844" width="18.2857142857143" style="35" customWidth="1"/>
    <col min="12845" max="12845" width="6" style="35" customWidth="1"/>
    <col min="12846" max="12846" width="5" style="35" customWidth="1"/>
    <col min="12847" max="12847" width="9" style="35" customWidth="1"/>
    <col min="12848" max="12848" width="9.85714285714286" style="35" customWidth="1"/>
    <col min="12849" max="12849" width="9.71428571428571" style="35" customWidth="1"/>
    <col min="12850" max="12856" width="6" style="35" customWidth="1"/>
    <col min="12857" max="13084" width="9.14285714285714" style="35"/>
    <col min="13085" max="13085" width="7.14285714285714" style="35" customWidth="1"/>
    <col min="13086" max="13086" width="9.57142857142857" style="35" customWidth="1"/>
    <col min="13087" max="13087" width="5.14285714285714" style="35" customWidth="1"/>
    <col min="13088" max="13092" width="9" style="35" hidden="1" customWidth="1"/>
    <col min="13093" max="13093" width="4.71428571428571" style="35" customWidth="1"/>
    <col min="13094" max="13094" width="4.14285714285714" style="35" customWidth="1"/>
    <col min="13095" max="13095" width="4.42857142857143" style="35" customWidth="1"/>
    <col min="13096" max="13096" width="4.57142857142857" style="35" customWidth="1"/>
    <col min="13097" max="13097" width="4.28571428571429" style="35" customWidth="1"/>
    <col min="13098" max="13098" width="4.57142857142857" style="35" customWidth="1"/>
    <col min="13099" max="13099" width="4.71428571428571" style="35" customWidth="1"/>
    <col min="13100" max="13100" width="18.2857142857143" style="35" customWidth="1"/>
    <col min="13101" max="13101" width="6" style="35" customWidth="1"/>
    <col min="13102" max="13102" width="5" style="35" customWidth="1"/>
    <col min="13103" max="13103" width="9" style="35" customWidth="1"/>
    <col min="13104" max="13104" width="9.85714285714286" style="35" customWidth="1"/>
    <col min="13105" max="13105" width="9.71428571428571" style="35" customWidth="1"/>
    <col min="13106" max="13112" width="6" style="35" customWidth="1"/>
    <col min="13113" max="13340" width="9.14285714285714" style="35"/>
    <col min="13341" max="13341" width="7.14285714285714" style="35" customWidth="1"/>
    <col min="13342" max="13342" width="9.57142857142857" style="35" customWidth="1"/>
    <col min="13343" max="13343" width="5.14285714285714" style="35" customWidth="1"/>
    <col min="13344" max="13348" width="9" style="35" hidden="1" customWidth="1"/>
    <col min="13349" max="13349" width="4.71428571428571" style="35" customWidth="1"/>
    <col min="13350" max="13350" width="4.14285714285714" style="35" customWidth="1"/>
    <col min="13351" max="13351" width="4.42857142857143" style="35" customWidth="1"/>
    <col min="13352" max="13352" width="4.57142857142857" style="35" customWidth="1"/>
    <col min="13353" max="13353" width="4.28571428571429" style="35" customWidth="1"/>
    <col min="13354" max="13354" width="4.57142857142857" style="35" customWidth="1"/>
    <col min="13355" max="13355" width="4.71428571428571" style="35" customWidth="1"/>
    <col min="13356" max="13356" width="18.2857142857143" style="35" customWidth="1"/>
    <col min="13357" max="13357" width="6" style="35" customWidth="1"/>
    <col min="13358" max="13358" width="5" style="35" customWidth="1"/>
    <col min="13359" max="13359" width="9" style="35" customWidth="1"/>
    <col min="13360" max="13360" width="9.85714285714286" style="35" customWidth="1"/>
    <col min="13361" max="13361" width="9.71428571428571" style="35" customWidth="1"/>
    <col min="13362" max="13368" width="6" style="35" customWidth="1"/>
    <col min="13369" max="13596" width="9.14285714285714" style="35"/>
    <col min="13597" max="13597" width="7.14285714285714" style="35" customWidth="1"/>
    <col min="13598" max="13598" width="9.57142857142857" style="35" customWidth="1"/>
    <col min="13599" max="13599" width="5.14285714285714" style="35" customWidth="1"/>
    <col min="13600" max="13604" width="9" style="35" hidden="1" customWidth="1"/>
    <col min="13605" max="13605" width="4.71428571428571" style="35" customWidth="1"/>
    <col min="13606" max="13606" width="4.14285714285714" style="35" customWidth="1"/>
    <col min="13607" max="13607" width="4.42857142857143" style="35" customWidth="1"/>
    <col min="13608" max="13608" width="4.57142857142857" style="35" customWidth="1"/>
    <col min="13609" max="13609" width="4.28571428571429" style="35" customWidth="1"/>
    <col min="13610" max="13610" width="4.57142857142857" style="35" customWidth="1"/>
    <col min="13611" max="13611" width="4.71428571428571" style="35" customWidth="1"/>
    <col min="13612" max="13612" width="18.2857142857143" style="35" customWidth="1"/>
    <col min="13613" max="13613" width="6" style="35" customWidth="1"/>
    <col min="13614" max="13614" width="5" style="35" customWidth="1"/>
    <col min="13615" max="13615" width="9" style="35" customWidth="1"/>
    <col min="13616" max="13616" width="9.85714285714286" style="35" customWidth="1"/>
    <col min="13617" max="13617" width="9.71428571428571" style="35" customWidth="1"/>
    <col min="13618" max="13624" width="6" style="35" customWidth="1"/>
    <col min="13625" max="13852" width="9.14285714285714" style="35"/>
    <col min="13853" max="13853" width="7.14285714285714" style="35" customWidth="1"/>
    <col min="13854" max="13854" width="9.57142857142857" style="35" customWidth="1"/>
    <col min="13855" max="13855" width="5.14285714285714" style="35" customWidth="1"/>
    <col min="13856" max="13860" width="9" style="35" hidden="1" customWidth="1"/>
    <col min="13861" max="13861" width="4.71428571428571" style="35" customWidth="1"/>
    <col min="13862" max="13862" width="4.14285714285714" style="35" customWidth="1"/>
    <col min="13863" max="13863" width="4.42857142857143" style="35" customWidth="1"/>
    <col min="13864" max="13864" width="4.57142857142857" style="35" customWidth="1"/>
    <col min="13865" max="13865" width="4.28571428571429" style="35" customWidth="1"/>
    <col min="13866" max="13866" width="4.57142857142857" style="35" customWidth="1"/>
    <col min="13867" max="13867" width="4.71428571428571" style="35" customWidth="1"/>
    <col min="13868" max="13868" width="18.2857142857143" style="35" customWidth="1"/>
    <col min="13869" max="13869" width="6" style="35" customWidth="1"/>
    <col min="13870" max="13870" width="5" style="35" customWidth="1"/>
    <col min="13871" max="13871" width="9" style="35" customWidth="1"/>
    <col min="13872" max="13872" width="9.85714285714286" style="35" customWidth="1"/>
    <col min="13873" max="13873" width="9.71428571428571" style="35" customWidth="1"/>
    <col min="13874" max="13880" width="6" style="35" customWidth="1"/>
    <col min="13881" max="14108" width="9.14285714285714" style="35"/>
    <col min="14109" max="14109" width="7.14285714285714" style="35" customWidth="1"/>
    <col min="14110" max="14110" width="9.57142857142857" style="35" customWidth="1"/>
    <col min="14111" max="14111" width="5.14285714285714" style="35" customWidth="1"/>
    <col min="14112" max="14116" width="9" style="35" hidden="1" customWidth="1"/>
    <col min="14117" max="14117" width="4.71428571428571" style="35" customWidth="1"/>
    <col min="14118" max="14118" width="4.14285714285714" style="35" customWidth="1"/>
    <col min="14119" max="14119" width="4.42857142857143" style="35" customWidth="1"/>
    <col min="14120" max="14120" width="4.57142857142857" style="35" customWidth="1"/>
    <col min="14121" max="14121" width="4.28571428571429" style="35" customWidth="1"/>
    <col min="14122" max="14122" width="4.57142857142857" style="35" customWidth="1"/>
    <col min="14123" max="14123" width="4.71428571428571" style="35" customWidth="1"/>
    <col min="14124" max="14124" width="18.2857142857143" style="35" customWidth="1"/>
    <col min="14125" max="14125" width="6" style="35" customWidth="1"/>
    <col min="14126" max="14126" width="5" style="35" customWidth="1"/>
    <col min="14127" max="14127" width="9" style="35" customWidth="1"/>
    <col min="14128" max="14128" width="9.85714285714286" style="35" customWidth="1"/>
    <col min="14129" max="14129" width="9.71428571428571" style="35" customWidth="1"/>
    <col min="14130" max="14136" width="6" style="35" customWidth="1"/>
    <col min="14137" max="14364" width="9.14285714285714" style="35"/>
    <col min="14365" max="14365" width="7.14285714285714" style="35" customWidth="1"/>
    <col min="14366" max="14366" width="9.57142857142857" style="35" customWidth="1"/>
    <col min="14367" max="14367" width="5.14285714285714" style="35" customWidth="1"/>
    <col min="14368" max="14372" width="9" style="35" hidden="1" customWidth="1"/>
    <col min="14373" max="14373" width="4.71428571428571" style="35" customWidth="1"/>
    <col min="14374" max="14374" width="4.14285714285714" style="35" customWidth="1"/>
    <col min="14375" max="14375" width="4.42857142857143" style="35" customWidth="1"/>
    <col min="14376" max="14376" width="4.57142857142857" style="35" customWidth="1"/>
    <col min="14377" max="14377" width="4.28571428571429" style="35" customWidth="1"/>
    <col min="14378" max="14378" width="4.57142857142857" style="35" customWidth="1"/>
    <col min="14379" max="14379" width="4.71428571428571" style="35" customWidth="1"/>
    <col min="14380" max="14380" width="18.2857142857143" style="35" customWidth="1"/>
    <col min="14381" max="14381" width="6" style="35" customWidth="1"/>
    <col min="14382" max="14382" width="5" style="35" customWidth="1"/>
    <col min="14383" max="14383" width="9" style="35" customWidth="1"/>
    <col min="14384" max="14384" width="9.85714285714286" style="35" customWidth="1"/>
    <col min="14385" max="14385" width="9.71428571428571" style="35" customWidth="1"/>
    <col min="14386" max="14392" width="6" style="35" customWidth="1"/>
    <col min="14393" max="14620" width="9.14285714285714" style="35"/>
    <col min="14621" max="14621" width="7.14285714285714" style="35" customWidth="1"/>
    <col min="14622" max="14622" width="9.57142857142857" style="35" customWidth="1"/>
    <col min="14623" max="14623" width="5.14285714285714" style="35" customWidth="1"/>
    <col min="14624" max="14628" width="9" style="35" hidden="1" customWidth="1"/>
    <col min="14629" max="14629" width="4.71428571428571" style="35" customWidth="1"/>
    <col min="14630" max="14630" width="4.14285714285714" style="35" customWidth="1"/>
    <col min="14631" max="14631" width="4.42857142857143" style="35" customWidth="1"/>
    <col min="14632" max="14632" width="4.57142857142857" style="35" customWidth="1"/>
    <col min="14633" max="14633" width="4.28571428571429" style="35" customWidth="1"/>
    <col min="14634" max="14634" width="4.57142857142857" style="35" customWidth="1"/>
    <col min="14635" max="14635" width="4.71428571428571" style="35" customWidth="1"/>
    <col min="14636" max="14636" width="18.2857142857143" style="35" customWidth="1"/>
    <col min="14637" max="14637" width="6" style="35" customWidth="1"/>
    <col min="14638" max="14638" width="5" style="35" customWidth="1"/>
    <col min="14639" max="14639" width="9" style="35" customWidth="1"/>
    <col min="14640" max="14640" width="9.85714285714286" style="35" customWidth="1"/>
    <col min="14641" max="14641" width="9.71428571428571" style="35" customWidth="1"/>
    <col min="14642" max="14648" width="6" style="35" customWidth="1"/>
    <col min="14649" max="14876" width="9.14285714285714" style="35"/>
    <col min="14877" max="14877" width="7.14285714285714" style="35" customWidth="1"/>
    <col min="14878" max="14878" width="9.57142857142857" style="35" customWidth="1"/>
    <col min="14879" max="14879" width="5.14285714285714" style="35" customWidth="1"/>
    <col min="14880" max="14884" width="9" style="35" hidden="1" customWidth="1"/>
    <col min="14885" max="14885" width="4.71428571428571" style="35" customWidth="1"/>
    <col min="14886" max="14886" width="4.14285714285714" style="35" customWidth="1"/>
    <col min="14887" max="14887" width="4.42857142857143" style="35" customWidth="1"/>
    <col min="14888" max="14888" width="4.57142857142857" style="35" customWidth="1"/>
    <col min="14889" max="14889" width="4.28571428571429" style="35" customWidth="1"/>
    <col min="14890" max="14890" width="4.57142857142857" style="35" customWidth="1"/>
    <col min="14891" max="14891" width="4.71428571428571" style="35" customWidth="1"/>
    <col min="14892" max="14892" width="18.2857142857143" style="35" customWidth="1"/>
    <col min="14893" max="14893" width="6" style="35" customWidth="1"/>
    <col min="14894" max="14894" width="5" style="35" customWidth="1"/>
    <col min="14895" max="14895" width="9" style="35" customWidth="1"/>
    <col min="14896" max="14896" width="9.85714285714286" style="35" customWidth="1"/>
    <col min="14897" max="14897" width="9.71428571428571" style="35" customWidth="1"/>
    <col min="14898" max="14904" width="6" style="35" customWidth="1"/>
    <col min="14905" max="15132" width="9.14285714285714" style="35"/>
    <col min="15133" max="15133" width="7.14285714285714" style="35" customWidth="1"/>
    <col min="15134" max="15134" width="9.57142857142857" style="35" customWidth="1"/>
    <col min="15135" max="15135" width="5.14285714285714" style="35" customWidth="1"/>
    <col min="15136" max="15140" width="9" style="35" hidden="1" customWidth="1"/>
    <col min="15141" max="15141" width="4.71428571428571" style="35" customWidth="1"/>
    <col min="15142" max="15142" width="4.14285714285714" style="35" customWidth="1"/>
    <col min="15143" max="15143" width="4.42857142857143" style="35" customWidth="1"/>
    <col min="15144" max="15144" width="4.57142857142857" style="35" customWidth="1"/>
    <col min="15145" max="15145" width="4.28571428571429" style="35" customWidth="1"/>
    <col min="15146" max="15146" width="4.57142857142857" style="35" customWidth="1"/>
    <col min="15147" max="15147" width="4.71428571428571" style="35" customWidth="1"/>
    <col min="15148" max="15148" width="18.2857142857143" style="35" customWidth="1"/>
    <col min="15149" max="15149" width="6" style="35" customWidth="1"/>
    <col min="15150" max="15150" width="5" style="35" customWidth="1"/>
    <col min="15151" max="15151" width="9" style="35" customWidth="1"/>
    <col min="15152" max="15152" width="9.85714285714286" style="35" customWidth="1"/>
    <col min="15153" max="15153" width="9.71428571428571" style="35" customWidth="1"/>
    <col min="15154" max="15160" width="6" style="35" customWidth="1"/>
    <col min="15161" max="15388" width="9.14285714285714" style="35"/>
    <col min="15389" max="15389" width="7.14285714285714" style="35" customWidth="1"/>
    <col min="15390" max="15390" width="9.57142857142857" style="35" customWidth="1"/>
    <col min="15391" max="15391" width="5.14285714285714" style="35" customWidth="1"/>
    <col min="15392" max="15396" width="9" style="35" hidden="1" customWidth="1"/>
    <col min="15397" max="15397" width="4.71428571428571" style="35" customWidth="1"/>
    <col min="15398" max="15398" width="4.14285714285714" style="35" customWidth="1"/>
    <col min="15399" max="15399" width="4.42857142857143" style="35" customWidth="1"/>
    <col min="15400" max="15400" width="4.57142857142857" style="35" customWidth="1"/>
    <col min="15401" max="15401" width="4.28571428571429" style="35" customWidth="1"/>
    <col min="15402" max="15402" width="4.57142857142857" style="35" customWidth="1"/>
    <col min="15403" max="15403" width="4.71428571428571" style="35" customWidth="1"/>
    <col min="15404" max="15404" width="18.2857142857143" style="35" customWidth="1"/>
    <col min="15405" max="15405" width="6" style="35" customWidth="1"/>
    <col min="15406" max="15406" width="5" style="35" customWidth="1"/>
    <col min="15407" max="15407" width="9" style="35" customWidth="1"/>
    <col min="15408" max="15408" width="9.85714285714286" style="35" customWidth="1"/>
    <col min="15409" max="15409" width="9.71428571428571" style="35" customWidth="1"/>
    <col min="15410" max="15416" width="6" style="35" customWidth="1"/>
    <col min="15417" max="15644" width="9.14285714285714" style="35"/>
    <col min="15645" max="15645" width="7.14285714285714" style="35" customWidth="1"/>
    <col min="15646" max="15646" width="9.57142857142857" style="35" customWidth="1"/>
    <col min="15647" max="15647" width="5.14285714285714" style="35" customWidth="1"/>
    <col min="15648" max="15652" width="9" style="35" hidden="1" customWidth="1"/>
    <col min="15653" max="15653" width="4.71428571428571" style="35" customWidth="1"/>
    <col min="15654" max="15654" width="4.14285714285714" style="35" customWidth="1"/>
    <col min="15655" max="15655" width="4.42857142857143" style="35" customWidth="1"/>
    <col min="15656" max="15656" width="4.57142857142857" style="35" customWidth="1"/>
    <col min="15657" max="15657" width="4.28571428571429" style="35" customWidth="1"/>
    <col min="15658" max="15658" width="4.57142857142857" style="35" customWidth="1"/>
    <col min="15659" max="15659" width="4.71428571428571" style="35" customWidth="1"/>
    <col min="15660" max="15660" width="18.2857142857143" style="35" customWidth="1"/>
    <col min="15661" max="15661" width="6" style="35" customWidth="1"/>
    <col min="15662" max="15662" width="5" style="35" customWidth="1"/>
    <col min="15663" max="15663" width="9" style="35" customWidth="1"/>
    <col min="15664" max="15664" width="9.85714285714286" style="35" customWidth="1"/>
    <col min="15665" max="15665" width="9.71428571428571" style="35" customWidth="1"/>
    <col min="15666" max="15672" width="6" style="35" customWidth="1"/>
    <col min="15673" max="15900" width="9.14285714285714" style="35"/>
    <col min="15901" max="15901" width="7.14285714285714" style="35" customWidth="1"/>
    <col min="15902" max="15902" width="9.57142857142857" style="35" customWidth="1"/>
    <col min="15903" max="15903" width="5.14285714285714" style="35" customWidth="1"/>
    <col min="15904" max="15908" width="9" style="35" hidden="1" customWidth="1"/>
    <col min="15909" max="15909" width="4.71428571428571" style="35" customWidth="1"/>
    <col min="15910" max="15910" width="4.14285714285714" style="35" customWidth="1"/>
    <col min="15911" max="15911" width="4.42857142857143" style="35" customWidth="1"/>
    <col min="15912" max="15912" width="4.57142857142857" style="35" customWidth="1"/>
    <col min="15913" max="15913" width="4.28571428571429" style="35" customWidth="1"/>
    <col min="15914" max="15914" width="4.57142857142857" style="35" customWidth="1"/>
    <col min="15915" max="15915" width="4.71428571428571" style="35" customWidth="1"/>
    <col min="15916" max="15916" width="18.2857142857143" style="35" customWidth="1"/>
    <col min="15917" max="15917" width="6" style="35" customWidth="1"/>
    <col min="15918" max="15918" width="5" style="35" customWidth="1"/>
    <col min="15919" max="15919" width="9" style="35" customWidth="1"/>
    <col min="15920" max="15920" width="9.85714285714286" style="35" customWidth="1"/>
    <col min="15921" max="15921" width="9.71428571428571" style="35" customWidth="1"/>
    <col min="15922" max="15928" width="6" style="35" customWidth="1"/>
    <col min="15929" max="16156" width="9.14285714285714" style="35"/>
    <col min="16157" max="16157" width="7.14285714285714" style="35" customWidth="1"/>
    <col min="16158" max="16158" width="9.57142857142857" style="35" customWidth="1"/>
    <col min="16159" max="16159" width="5.14285714285714" style="35" customWidth="1"/>
    <col min="16160" max="16164" width="9" style="35" hidden="1" customWidth="1"/>
    <col min="16165" max="16165" width="4.71428571428571" style="35" customWidth="1"/>
    <col min="16166" max="16166" width="4.14285714285714" style="35" customWidth="1"/>
    <col min="16167" max="16167" width="4.42857142857143" style="35" customWidth="1"/>
    <col min="16168" max="16168" width="4.57142857142857" style="35" customWidth="1"/>
    <col min="16169" max="16169" width="4.28571428571429" style="35" customWidth="1"/>
    <col min="16170" max="16170" width="4.57142857142857" style="35" customWidth="1"/>
    <col min="16171" max="16171" width="4.71428571428571" style="35" customWidth="1"/>
    <col min="16172" max="16172" width="18.2857142857143" style="35" customWidth="1"/>
    <col min="16173" max="16173" width="6" style="35" customWidth="1"/>
    <col min="16174" max="16174" width="5" style="35" customWidth="1"/>
    <col min="16175" max="16175" width="9" style="35" customWidth="1"/>
    <col min="16176" max="16176" width="9.85714285714286" style="35" customWidth="1"/>
    <col min="16177" max="16177" width="9.71428571428571" style="35" customWidth="1"/>
    <col min="16178" max="16184" width="6" style="35" customWidth="1"/>
    <col min="16185" max="16384" width="9.14285714285714" style="35"/>
  </cols>
  <sheetData>
    <row r="1" ht="12.75" spans="1:53">
      <c r="A1" s="41"/>
      <c r="B1" s="42"/>
      <c r="C1" s="178"/>
      <c r="D1" s="44" t="s">
        <v>1239</v>
      </c>
      <c r="E1" s="44"/>
      <c r="F1" s="44"/>
      <c r="G1" s="44"/>
      <c r="H1" s="44"/>
      <c r="I1" s="44"/>
      <c r="J1" s="44"/>
      <c r="K1" s="44"/>
      <c r="L1" s="44"/>
      <c r="M1" s="44"/>
      <c r="N1" s="44"/>
      <c r="O1" s="44"/>
      <c r="P1" s="56"/>
      <c r="Q1" s="169"/>
      <c r="R1" s="44" t="s">
        <v>1240</v>
      </c>
      <c r="S1" s="44"/>
      <c r="T1" s="44"/>
      <c r="U1" s="44"/>
      <c r="V1" s="44"/>
      <c r="W1" s="44"/>
      <c r="X1" s="44"/>
      <c r="Y1" s="44"/>
      <c r="Z1" s="44"/>
      <c r="AA1" s="44"/>
      <c r="AB1" s="44"/>
      <c r="AC1" s="44"/>
      <c r="AD1" s="64"/>
      <c r="AH1" s="91" t="s">
        <v>1241</v>
      </c>
      <c r="AI1" s="44"/>
      <c r="AJ1" s="44"/>
      <c r="AK1" s="44"/>
      <c r="AL1" s="44"/>
      <c r="AM1" s="44"/>
      <c r="AN1" s="92"/>
      <c r="AU1" s="91" t="s">
        <v>1241</v>
      </c>
      <c r="AV1" s="44"/>
      <c r="AW1" s="44"/>
      <c r="AX1" s="44"/>
      <c r="AY1" s="44"/>
      <c r="AZ1" s="44"/>
      <c r="BA1" s="92"/>
    </row>
    <row r="2" ht="12" spans="1:56">
      <c r="A2" s="45" t="s">
        <v>126</v>
      </c>
      <c r="B2" s="45" t="s">
        <v>125</v>
      </c>
      <c r="C2" s="62" t="s">
        <v>1242</v>
      </c>
      <c r="D2" s="47" t="s">
        <v>82</v>
      </c>
      <c r="E2" s="47" t="s">
        <v>4</v>
      </c>
      <c r="F2" s="47" t="s">
        <v>5</v>
      </c>
      <c r="G2" s="47" t="s">
        <v>6</v>
      </c>
      <c r="H2" s="47" t="s">
        <v>7</v>
      </c>
      <c r="I2" s="47" t="s">
        <v>8</v>
      </c>
      <c r="J2" s="47" t="s">
        <v>9</v>
      </c>
      <c r="K2" s="47" t="s">
        <v>10</v>
      </c>
      <c r="L2" s="47" t="s">
        <v>11</v>
      </c>
      <c r="M2" s="47" t="s">
        <v>12</v>
      </c>
      <c r="N2" s="47" t="s">
        <v>13</v>
      </c>
      <c r="O2" s="57" t="s">
        <v>14</v>
      </c>
      <c r="P2" s="47" t="s">
        <v>125</v>
      </c>
      <c r="Q2" s="62" t="s">
        <v>1242</v>
      </c>
      <c r="R2" s="47" t="s">
        <v>82</v>
      </c>
      <c r="S2" s="47" t="s">
        <v>4</v>
      </c>
      <c r="T2" s="47" t="s">
        <v>5</v>
      </c>
      <c r="U2" s="47" t="s">
        <v>6</v>
      </c>
      <c r="V2" s="47" t="s">
        <v>7</v>
      </c>
      <c r="W2" s="47" t="s">
        <v>8</v>
      </c>
      <c r="X2" s="47" t="s">
        <v>9</v>
      </c>
      <c r="Y2" s="47" t="s">
        <v>10</v>
      </c>
      <c r="Z2" s="47" t="s">
        <v>11</v>
      </c>
      <c r="AA2" s="47" t="s">
        <v>12</v>
      </c>
      <c r="AB2" s="47" t="s">
        <v>13</v>
      </c>
      <c r="AC2" s="57" t="s">
        <v>14</v>
      </c>
      <c r="AD2" s="64"/>
      <c r="AE2" s="118"/>
      <c r="AF2" s="65" t="s">
        <v>82</v>
      </c>
      <c r="AG2" s="93" t="s">
        <v>4</v>
      </c>
      <c r="AH2" s="93" t="s">
        <v>5</v>
      </c>
      <c r="AI2" s="93" t="s">
        <v>6</v>
      </c>
      <c r="AJ2" s="93" t="s">
        <v>7</v>
      </c>
      <c r="AK2" s="93" t="s">
        <v>8</v>
      </c>
      <c r="AL2" s="93" t="s">
        <v>9</v>
      </c>
      <c r="AM2" s="93" t="s">
        <v>10</v>
      </c>
      <c r="AN2" s="93" t="s">
        <v>11</v>
      </c>
      <c r="AO2" s="93" t="s">
        <v>12</v>
      </c>
      <c r="AP2" s="93" t="s">
        <v>13</v>
      </c>
      <c r="AQ2" s="106" t="s">
        <v>14</v>
      </c>
      <c r="AS2" s="65" t="s">
        <v>82</v>
      </c>
      <c r="AT2" s="93" t="s">
        <v>4</v>
      </c>
      <c r="AU2" s="93" t="s">
        <v>5</v>
      </c>
      <c r="AV2" s="93" t="s">
        <v>6</v>
      </c>
      <c r="AW2" s="93" t="s">
        <v>7</v>
      </c>
      <c r="AX2" s="93" t="s">
        <v>8</v>
      </c>
      <c r="AY2" s="93" t="s">
        <v>9</v>
      </c>
      <c r="AZ2" s="93" t="s">
        <v>10</v>
      </c>
      <c r="BA2" s="93" t="s">
        <v>11</v>
      </c>
      <c r="BB2" s="93" t="s">
        <v>12</v>
      </c>
      <c r="BC2" s="93" t="s">
        <v>13</v>
      </c>
      <c r="BD2" s="106" t="s">
        <v>14</v>
      </c>
    </row>
    <row r="3" ht="12" spans="1:56">
      <c r="A3" s="48"/>
      <c r="B3" s="48" t="s">
        <v>255</v>
      </c>
      <c r="C3" s="63"/>
      <c r="D3" s="50">
        <f>COUNTA(D4:D1000)-COUNTIF(D4:D1000,"N/A")</f>
        <v>9</v>
      </c>
      <c r="E3" s="50">
        <f t="shared" ref="E3:O3" si="0">COUNTA(E4:E1000)-COUNTIF(E4:E1000,"N/A")</f>
        <v>12</v>
      </c>
      <c r="F3" s="50">
        <f t="shared" si="0"/>
        <v>15</v>
      </c>
      <c r="G3" s="50">
        <f t="shared" si="0"/>
        <v>18</v>
      </c>
      <c r="H3" s="50">
        <f t="shared" si="0"/>
        <v>24</v>
      </c>
      <c r="I3" s="50">
        <f t="shared" si="0"/>
        <v>23</v>
      </c>
      <c r="J3" s="50">
        <f t="shared" si="0"/>
        <v>23</v>
      </c>
      <c r="K3" s="50">
        <f t="shared" si="0"/>
        <v>24</v>
      </c>
      <c r="L3" s="50">
        <f t="shared" si="0"/>
        <v>30</v>
      </c>
      <c r="M3" s="50">
        <f t="shared" si="0"/>
        <v>28</v>
      </c>
      <c r="N3" s="50">
        <f t="shared" si="0"/>
        <v>30</v>
      </c>
      <c r="O3" s="58">
        <f t="shared" si="0"/>
        <v>25</v>
      </c>
      <c r="P3" s="48" t="str">
        <f>B3</f>
        <v>Maths</v>
      </c>
      <c r="Q3" s="63"/>
      <c r="R3" s="50">
        <f>COUNTA(R4:R1000)-COUNTIF(R4:R1000,"N/A")</f>
        <v>24</v>
      </c>
      <c r="S3" s="50">
        <f t="shared" ref="S3" si="1">COUNTA(S4:S1000)-COUNTIF(S4:S1000,"N/A")</f>
        <v>25</v>
      </c>
      <c r="T3" s="50">
        <f t="shared" ref="T3" si="2">COUNTA(T4:T1000)-COUNTIF(T4:T1000,"N/A")</f>
        <v>26</v>
      </c>
      <c r="U3" s="50">
        <f t="shared" ref="U3" si="3">COUNTA(U4:U1000)-COUNTIF(U4:U1000,"N/A")</f>
        <v>26</v>
      </c>
      <c r="V3" s="50">
        <f t="shared" ref="V3" si="4">COUNTA(V4:V1000)-COUNTIF(V4:V1000,"N/A")</f>
        <v>31</v>
      </c>
      <c r="W3" s="50">
        <f t="shared" ref="W3" si="5">COUNTA(W4:W1000)-COUNTIF(W4:W1000,"N/A")</f>
        <v>31</v>
      </c>
      <c r="X3" s="50">
        <f t="shared" ref="X3" si="6">COUNTA(X4:X1000)-COUNTIF(X4:X1000,"N/A")</f>
        <v>30</v>
      </c>
      <c r="Y3" s="50">
        <f t="shared" ref="Y3" si="7">COUNTA(Y4:Y1000)-COUNTIF(Y4:Y1000,"N/A")</f>
        <v>24</v>
      </c>
      <c r="Z3" s="50">
        <f t="shared" ref="Z3" si="8">COUNTA(Z4:Z1000)-COUNTIF(Z4:Z1000,"N/A")</f>
        <v>25</v>
      </c>
      <c r="AA3" s="50">
        <f t="shared" ref="AA3" si="9">COUNTA(AA4:AA1000)-COUNTIF(AA4:AA1000,"N/A")</f>
        <v>24</v>
      </c>
      <c r="AB3" s="50">
        <f t="shared" ref="AB3" si="10">COUNTA(AB4:AB1000)-COUNTIF(AB4:AB1000,"N/A")</f>
        <v>25</v>
      </c>
      <c r="AC3" s="58">
        <f t="shared" ref="AC3" si="11">COUNTA(AC4:AC1000)-COUNTIF(AC4:AC1000,"N/A")</f>
        <v>11</v>
      </c>
      <c r="AD3" s="64"/>
      <c r="AE3" s="157" t="s">
        <v>16</v>
      </c>
      <c r="AF3" s="108">
        <f t="shared" ref="AF3:AQ3" si="12">SUM($C$4:$C$221)-SUMIF(D$4:D$221,"=N/A",$C$4:$C$221)</f>
        <v>27000</v>
      </c>
      <c r="AG3" s="94">
        <f t="shared" si="12"/>
        <v>34500</v>
      </c>
      <c r="AH3" s="94">
        <f t="shared" si="12"/>
        <v>43500</v>
      </c>
      <c r="AI3" s="94">
        <f t="shared" si="12"/>
        <v>52500</v>
      </c>
      <c r="AJ3" s="94">
        <f t="shared" si="12"/>
        <v>70500</v>
      </c>
      <c r="AK3" s="94">
        <f t="shared" si="12"/>
        <v>67500</v>
      </c>
      <c r="AL3" s="94">
        <f t="shared" si="12"/>
        <v>67500</v>
      </c>
      <c r="AM3" s="94">
        <f t="shared" si="12"/>
        <v>70500</v>
      </c>
      <c r="AN3" s="94">
        <f t="shared" si="12"/>
        <v>88500</v>
      </c>
      <c r="AO3" s="94">
        <f t="shared" si="12"/>
        <v>82500</v>
      </c>
      <c r="AP3" s="94">
        <f t="shared" si="12"/>
        <v>88500</v>
      </c>
      <c r="AQ3" s="107">
        <f t="shared" si="12"/>
        <v>73500</v>
      </c>
      <c r="AS3" s="67">
        <f t="shared" ref="AS3:BD3" si="13">SUM($Q$4:$Q$200)-SUMIF(R$4:R$2000,"=N/A",$Q$4:$Q$2000)</f>
        <v>110200</v>
      </c>
      <c r="AT3" s="108">
        <f t="shared" si="13"/>
        <v>113200</v>
      </c>
      <c r="AU3" s="108">
        <f t="shared" si="13"/>
        <v>116200</v>
      </c>
      <c r="AV3" s="108">
        <f t="shared" si="13"/>
        <v>116200</v>
      </c>
      <c r="AW3" s="108">
        <f t="shared" si="13"/>
        <v>131200</v>
      </c>
      <c r="AX3" s="108">
        <f t="shared" si="13"/>
        <v>131200</v>
      </c>
      <c r="AY3" s="108">
        <f t="shared" si="13"/>
        <v>128200</v>
      </c>
      <c r="AZ3" s="108">
        <f t="shared" si="13"/>
        <v>110200</v>
      </c>
      <c r="BA3" s="108">
        <f t="shared" si="13"/>
        <v>113200</v>
      </c>
      <c r="BB3" s="108">
        <f t="shared" si="13"/>
        <v>110200</v>
      </c>
      <c r="BC3" s="108">
        <f t="shared" si="13"/>
        <v>113200</v>
      </c>
      <c r="BD3" s="125">
        <f t="shared" si="13"/>
        <v>72000</v>
      </c>
    </row>
    <row r="4" spans="1:56">
      <c r="A4" s="51">
        <v>1</v>
      </c>
      <c r="B4" s="51" t="s">
        <v>147</v>
      </c>
      <c r="C4" s="53">
        <v>3000</v>
      </c>
      <c r="D4" s="52" t="s">
        <v>115</v>
      </c>
      <c r="E4" s="52" t="s">
        <v>98</v>
      </c>
      <c r="F4" s="52" t="s">
        <v>98</v>
      </c>
      <c r="G4" s="52" t="s">
        <v>100</v>
      </c>
      <c r="H4" s="52" t="s">
        <v>98</v>
      </c>
      <c r="I4" s="52" t="s">
        <v>98</v>
      </c>
      <c r="J4" s="52" t="s">
        <v>98</v>
      </c>
      <c r="K4" s="52" t="s">
        <v>98</v>
      </c>
      <c r="L4" s="52" t="s">
        <v>98</v>
      </c>
      <c r="M4" s="52" t="s">
        <v>98</v>
      </c>
      <c r="N4" s="52" t="s">
        <v>98</v>
      </c>
      <c r="O4" s="59" t="s">
        <v>98</v>
      </c>
      <c r="P4" s="52" t="s">
        <v>285</v>
      </c>
      <c r="Q4" s="53">
        <v>3000</v>
      </c>
      <c r="R4" s="52" t="s">
        <v>115</v>
      </c>
      <c r="S4" s="52" t="s">
        <v>98</v>
      </c>
      <c r="T4" s="52" t="s">
        <v>98</v>
      </c>
      <c r="U4" s="52" t="s">
        <v>98</v>
      </c>
      <c r="V4" s="52" t="s">
        <v>98</v>
      </c>
      <c r="W4" s="52" t="s">
        <v>98</v>
      </c>
      <c r="X4" s="52" t="s">
        <v>98</v>
      </c>
      <c r="Y4" s="52" t="s">
        <v>98</v>
      </c>
      <c r="Z4" s="52" t="s">
        <v>98</v>
      </c>
      <c r="AA4" s="52" t="s">
        <v>98</v>
      </c>
      <c r="AB4" s="52" t="s">
        <v>98</v>
      </c>
      <c r="AC4" s="39" t="s">
        <v>98</v>
      </c>
      <c r="AD4" s="55"/>
      <c r="AE4" s="158" t="s">
        <v>83</v>
      </c>
      <c r="AF4" s="199">
        <f t="shared" ref="AF4:AQ4" si="14">SUM($C$4:$C$221)-SUMIF(D$4:D$221,"=N/A",$C$4:$C$221)-SUMIF(D$4:D$221,"=NotPaid",$C$4:$C$221)</f>
        <v>24000</v>
      </c>
      <c r="AG4" s="95">
        <f t="shared" si="14"/>
        <v>31500</v>
      </c>
      <c r="AH4" s="95">
        <f t="shared" si="14"/>
        <v>43500</v>
      </c>
      <c r="AI4" s="95">
        <f t="shared" si="14"/>
        <v>49500</v>
      </c>
      <c r="AJ4" s="95">
        <f t="shared" si="14"/>
        <v>67500</v>
      </c>
      <c r="AK4" s="95">
        <f t="shared" si="14"/>
        <v>67500</v>
      </c>
      <c r="AL4" s="95">
        <f t="shared" si="14"/>
        <v>67500</v>
      </c>
      <c r="AM4" s="95">
        <f t="shared" si="14"/>
        <v>70500</v>
      </c>
      <c r="AN4" s="95">
        <f t="shared" si="14"/>
        <v>88500</v>
      </c>
      <c r="AO4" s="95">
        <f t="shared" si="14"/>
        <v>79500</v>
      </c>
      <c r="AP4" s="95">
        <f t="shared" si="14"/>
        <v>88500</v>
      </c>
      <c r="AQ4" s="109">
        <f t="shared" si="14"/>
        <v>70500</v>
      </c>
      <c r="AS4" s="69">
        <f t="shared" ref="AS4:BD4" si="15">SUM($Q$4:$Q$200)-SUMIF(R$4:R$2000,"=N/A",$Q$4:$Q$2000)-SUMIF(R$4:R$2000,"=NotPaid",$Q$4:$Q$2000)</f>
        <v>107200</v>
      </c>
      <c r="AT4" s="95">
        <f t="shared" si="15"/>
        <v>113200</v>
      </c>
      <c r="AU4" s="95">
        <f t="shared" si="15"/>
        <v>116200</v>
      </c>
      <c r="AV4" s="95">
        <f t="shared" si="15"/>
        <v>116200</v>
      </c>
      <c r="AW4" s="95">
        <f t="shared" si="15"/>
        <v>128200</v>
      </c>
      <c r="AX4" s="95">
        <f t="shared" si="15"/>
        <v>96000</v>
      </c>
      <c r="AY4" s="95">
        <f t="shared" si="15"/>
        <v>42000</v>
      </c>
      <c r="AZ4" s="95">
        <f t="shared" si="15"/>
        <v>39000</v>
      </c>
      <c r="BA4" s="95">
        <f t="shared" si="15"/>
        <v>39000</v>
      </c>
      <c r="BB4" s="95">
        <f t="shared" si="15"/>
        <v>39000</v>
      </c>
      <c r="BC4" s="95">
        <f t="shared" si="15"/>
        <v>39000</v>
      </c>
      <c r="BD4" s="109">
        <f t="shared" si="15"/>
        <v>39000</v>
      </c>
    </row>
    <row r="5" spans="1:56">
      <c r="A5" s="51">
        <f>A4+1</f>
        <v>2</v>
      </c>
      <c r="B5" s="51" t="s">
        <v>156</v>
      </c>
      <c r="C5" s="53">
        <v>3000</v>
      </c>
      <c r="D5" s="52" t="s">
        <v>115</v>
      </c>
      <c r="E5" s="52" t="s">
        <v>115</v>
      </c>
      <c r="F5" s="52" t="s">
        <v>98</v>
      </c>
      <c r="G5" s="52" t="s">
        <v>98</v>
      </c>
      <c r="H5" s="52" t="s">
        <v>98</v>
      </c>
      <c r="I5" s="52" t="s">
        <v>98</v>
      </c>
      <c r="J5" s="52" t="s">
        <v>98</v>
      </c>
      <c r="K5" s="52" t="s">
        <v>98</v>
      </c>
      <c r="L5" s="52" t="s">
        <v>98</v>
      </c>
      <c r="M5" s="52" t="s">
        <v>98</v>
      </c>
      <c r="N5" s="52" t="s">
        <v>98</v>
      </c>
      <c r="O5" s="59" t="s">
        <v>98</v>
      </c>
      <c r="P5" s="52" t="s">
        <v>292</v>
      </c>
      <c r="Q5" s="53">
        <v>3000</v>
      </c>
      <c r="R5" s="52" t="s">
        <v>115</v>
      </c>
      <c r="S5" s="52" t="s">
        <v>115</v>
      </c>
      <c r="T5" s="52" t="s">
        <v>115</v>
      </c>
      <c r="U5" s="52" t="s">
        <v>115</v>
      </c>
      <c r="V5" s="52" t="s">
        <v>115</v>
      </c>
      <c r="W5" s="52" t="s">
        <v>100</v>
      </c>
      <c r="X5" s="52" t="s">
        <v>100</v>
      </c>
      <c r="Y5" s="52" t="s">
        <v>100</v>
      </c>
      <c r="Z5" s="52" t="s">
        <v>100</v>
      </c>
      <c r="AA5" s="52" t="s">
        <v>100</v>
      </c>
      <c r="AB5" s="52" t="s">
        <v>100</v>
      </c>
      <c r="AC5" s="39" t="s">
        <v>98</v>
      </c>
      <c r="AD5" s="55"/>
      <c r="AE5" s="158" t="s">
        <v>84</v>
      </c>
      <c r="AF5" s="200">
        <f>-750-700*2+150-1000+200</f>
        <v>-2800</v>
      </c>
      <c r="AG5" s="85">
        <f>(1500-1350)*2-1225+200+500</f>
        <v>-225</v>
      </c>
      <c r="AH5" s="85">
        <f>200+200+100+500-750</f>
        <v>250</v>
      </c>
      <c r="AI5" s="103">
        <f>1000-900+200+375+100+500-750</f>
        <v>525</v>
      </c>
      <c r="AJ5" s="103">
        <f>-900</f>
        <v>-900</v>
      </c>
      <c r="AK5" s="103"/>
      <c r="AL5" s="96">
        <f>-500-150</f>
        <v>-650</v>
      </c>
      <c r="AM5" s="103">
        <f>-1500/3</f>
        <v>-500</v>
      </c>
      <c r="AN5" s="103">
        <f>-(1350+1350)/2-900+200/2</f>
        <v>-2150</v>
      </c>
      <c r="AO5" s="103">
        <f>-200/2-1300/2-1500/3-900</f>
        <v>-2150</v>
      </c>
      <c r="AP5" s="103">
        <f>-200-200/2-2000/2-200/2-200-1250-1500/2-500-100</f>
        <v>-4200</v>
      </c>
      <c r="AQ5" s="126">
        <f>(-300-100-200)+(600+550-3*625-100-200)</f>
        <v>-1625</v>
      </c>
      <c r="AS5" s="111">
        <f>((-2300+2000/2)+2000-920-750-400-1875-100-450)+(-1475-800-750-850-500)</f>
        <v>-8170</v>
      </c>
      <c r="AT5" s="85">
        <f>(-625-200)+(-850+250)</f>
        <v>-1425</v>
      </c>
      <c r="AU5" s="85">
        <f>(-400-800)</f>
        <v>-1200</v>
      </c>
      <c r="AV5" s="85">
        <f>(-400+200)</f>
        <v>-200</v>
      </c>
      <c r="AW5" s="85">
        <f>(-200+200)</f>
        <v>0</v>
      </c>
      <c r="AX5" s="103">
        <f>(-200+100+200)+(-200-800)</f>
        <v>-900</v>
      </c>
      <c r="AY5" s="96"/>
      <c r="AZ5" s="103"/>
      <c r="BA5" s="103"/>
      <c r="BB5" s="103"/>
      <c r="BC5" s="221"/>
      <c r="BD5" s="131">
        <f>(850)</f>
        <v>850</v>
      </c>
    </row>
    <row r="6" ht="12" spans="1:56">
      <c r="A6" s="51">
        <f t="shared" ref="A6:A69" si="16">A5+1</f>
        <v>3</v>
      </c>
      <c r="B6" s="51" t="s">
        <v>159</v>
      </c>
      <c r="C6" s="53">
        <v>3000</v>
      </c>
      <c r="D6" s="52" t="s">
        <v>115</v>
      </c>
      <c r="E6" s="52" t="s">
        <v>115</v>
      </c>
      <c r="F6" s="52" t="s">
        <v>98</v>
      </c>
      <c r="G6" s="52" t="s">
        <v>98</v>
      </c>
      <c r="H6" s="52" t="s">
        <v>98</v>
      </c>
      <c r="I6" s="52" t="s">
        <v>98</v>
      </c>
      <c r="J6" s="52" t="s">
        <v>98</v>
      </c>
      <c r="K6" s="52" t="s">
        <v>98</v>
      </c>
      <c r="L6" s="52" t="s">
        <v>98</v>
      </c>
      <c r="M6" s="52" t="s">
        <v>98</v>
      </c>
      <c r="N6" s="52" t="s">
        <v>98</v>
      </c>
      <c r="O6" s="59" t="s">
        <v>98</v>
      </c>
      <c r="P6" s="52" t="s">
        <v>307</v>
      </c>
      <c r="Q6" s="53">
        <v>3000</v>
      </c>
      <c r="R6" s="52" t="s">
        <v>98</v>
      </c>
      <c r="S6" s="52" t="s">
        <v>115</v>
      </c>
      <c r="T6" s="52" t="s">
        <v>115</v>
      </c>
      <c r="U6" s="52" t="s">
        <v>98</v>
      </c>
      <c r="V6" s="52" t="s">
        <v>98</v>
      </c>
      <c r="W6" s="52" t="s">
        <v>98</v>
      </c>
      <c r="X6" s="52" t="s">
        <v>98</v>
      </c>
      <c r="Y6" s="52" t="s">
        <v>98</v>
      </c>
      <c r="Z6" s="52" t="s">
        <v>98</v>
      </c>
      <c r="AA6" s="52" t="s">
        <v>98</v>
      </c>
      <c r="AB6" s="52" t="s">
        <v>98</v>
      </c>
      <c r="AC6" s="39" t="s">
        <v>98</v>
      </c>
      <c r="AD6" s="55"/>
      <c r="AE6" s="159" t="s">
        <v>17</v>
      </c>
      <c r="AF6" s="201">
        <f>SUM(AF4:AF5)</f>
        <v>21200</v>
      </c>
      <c r="AG6" s="78">
        <f t="shared" ref="AG6:AQ6" si="17">SUM(AG4:AG5)</f>
        <v>31275</v>
      </c>
      <c r="AH6" s="78">
        <f t="shared" si="17"/>
        <v>43750</v>
      </c>
      <c r="AI6" s="78">
        <f t="shared" si="17"/>
        <v>50025</v>
      </c>
      <c r="AJ6" s="78">
        <f t="shared" si="17"/>
        <v>66600</v>
      </c>
      <c r="AK6" s="78">
        <f t="shared" si="17"/>
        <v>67500</v>
      </c>
      <c r="AL6" s="78">
        <f t="shared" si="17"/>
        <v>66850</v>
      </c>
      <c r="AM6" s="78">
        <f t="shared" si="17"/>
        <v>70000</v>
      </c>
      <c r="AN6" s="78">
        <f t="shared" si="17"/>
        <v>86350</v>
      </c>
      <c r="AO6" s="78">
        <f t="shared" si="17"/>
        <v>77350</v>
      </c>
      <c r="AP6" s="78">
        <f t="shared" si="17"/>
        <v>84300</v>
      </c>
      <c r="AQ6" s="112">
        <f t="shared" si="17"/>
        <v>68875</v>
      </c>
      <c r="AS6" s="72">
        <f>SUM(AS4:AS5)</f>
        <v>99030</v>
      </c>
      <c r="AT6" s="78">
        <f t="shared" ref="AT6:AV6" si="18">SUM(AT4:AT5)</f>
        <v>111775</v>
      </c>
      <c r="AU6" s="78">
        <f t="shared" si="18"/>
        <v>115000</v>
      </c>
      <c r="AV6" s="78">
        <f t="shared" si="18"/>
        <v>116000</v>
      </c>
      <c r="AW6" s="78">
        <f t="shared" ref="AW6:BD6" si="19">SUM(AW4:AW5)</f>
        <v>128200</v>
      </c>
      <c r="AX6" s="78">
        <f t="shared" si="19"/>
        <v>95100</v>
      </c>
      <c r="AY6" s="78">
        <f t="shared" si="19"/>
        <v>42000</v>
      </c>
      <c r="AZ6" s="78">
        <f t="shared" si="19"/>
        <v>39000</v>
      </c>
      <c r="BA6" s="78">
        <f t="shared" si="19"/>
        <v>39000</v>
      </c>
      <c r="BB6" s="78">
        <f t="shared" si="19"/>
        <v>39000</v>
      </c>
      <c r="BC6" s="78">
        <f t="shared" si="19"/>
        <v>39000</v>
      </c>
      <c r="BD6" s="112">
        <f t="shared" si="19"/>
        <v>39850</v>
      </c>
    </row>
    <row r="7" ht="12" spans="1:56">
      <c r="A7" s="51">
        <f t="shared" si="16"/>
        <v>4</v>
      </c>
      <c r="B7" s="208" t="s">
        <v>187</v>
      </c>
      <c r="C7" s="184">
        <v>3000</v>
      </c>
      <c r="D7" s="52" t="s">
        <v>98</v>
      </c>
      <c r="E7" s="52" t="s">
        <v>98</v>
      </c>
      <c r="F7" s="52" t="s">
        <v>115</v>
      </c>
      <c r="G7" s="52" t="s">
        <v>115</v>
      </c>
      <c r="H7" s="52" t="s">
        <v>115</v>
      </c>
      <c r="I7" s="52" t="s">
        <v>115</v>
      </c>
      <c r="J7" s="52" t="s">
        <v>115</v>
      </c>
      <c r="K7" s="52" t="s">
        <v>115</v>
      </c>
      <c r="L7" s="52" t="s">
        <v>115</v>
      </c>
      <c r="M7" s="52" t="s">
        <v>98</v>
      </c>
      <c r="N7" s="52" t="s">
        <v>98</v>
      </c>
      <c r="O7" s="59" t="s">
        <v>98</v>
      </c>
      <c r="P7" s="52" t="s">
        <v>309</v>
      </c>
      <c r="Q7" s="53">
        <v>3000</v>
      </c>
      <c r="R7" s="52" t="s">
        <v>98</v>
      </c>
      <c r="S7" s="52" t="s">
        <v>98</v>
      </c>
      <c r="T7" s="52" t="s">
        <v>98</v>
      </c>
      <c r="U7" s="52" t="s">
        <v>98</v>
      </c>
      <c r="V7" s="52" t="s">
        <v>98</v>
      </c>
      <c r="W7" s="52" t="s">
        <v>98</v>
      </c>
      <c r="X7" s="52" t="s">
        <v>98</v>
      </c>
      <c r="Y7" s="52" t="s">
        <v>98</v>
      </c>
      <c r="Z7" s="52" t="s">
        <v>98</v>
      </c>
      <c r="AA7" s="52" t="s">
        <v>98</v>
      </c>
      <c r="AB7" s="52" t="s">
        <v>98</v>
      </c>
      <c r="AC7" s="39" t="s">
        <v>98</v>
      </c>
      <c r="AD7" s="55"/>
      <c r="AE7" s="220"/>
      <c r="AF7" s="113"/>
      <c r="AG7" s="113"/>
      <c r="AH7" s="114"/>
      <c r="AI7" s="115"/>
      <c r="AJ7" s="115"/>
      <c r="AK7" s="115"/>
      <c r="AL7" s="115"/>
      <c r="AM7" s="115"/>
      <c r="AN7" s="115"/>
      <c r="AO7" s="127"/>
      <c r="AP7" s="127"/>
      <c r="AQ7" s="127"/>
      <c r="AS7" s="113"/>
      <c r="AT7" s="113"/>
      <c r="AU7" s="114"/>
      <c r="AV7" s="115"/>
      <c r="AW7" s="115"/>
      <c r="AX7" s="115"/>
      <c r="AY7" s="115"/>
      <c r="AZ7" s="115"/>
      <c r="BA7" s="115"/>
      <c r="BB7" s="127"/>
      <c r="BC7" s="127"/>
      <c r="BD7" s="127"/>
    </row>
    <row r="8" ht="12" spans="1:53">
      <c r="A8" s="51">
        <f t="shared" si="16"/>
        <v>5</v>
      </c>
      <c r="B8" s="208" t="s">
        <v>189</v>
      </c>
      <c r="C8" s="136">
        <v>3000</v>
      </c>
      <c r="D8" s="52" t="s">
        <v>98</v>
      </c>
      <c r="E8" s="52" t="s">
        <v>98</v>
      </c>
      <c r="F8" s="52" t="s">
        <v>115</v>
      </c>
      <c r="G8" s="52" t="s">
        <v>115</v>
      </c>
      <c r="H8" s="52" t="s">
        <v>115</v>
      </c>
      <c r="I8" s="52" t="s">
        <v>115</v>
      </c>
      <c r="J8" s="52" t="s">
        <v>115</v>
      </c>
      <c r="K8" s="52" t="s">
        <v>115</v>
      </c>
      <c r="L8" s="52" t="s">
        <v>115</v>
      </c>
      <c r="M8" s="52" t="s">
        <v>115</v>
      </c>
      <c r="N8" s="52" t="s">
        <v>115</v>
      </c>
      <c r="O8" s="59" t="s">
        <v>98</v>
      </c>
      <c r="P8" s="52" t="s">
        <v>189</v>
      </c>
      <c r="Q8" s="53">
        <v>3000</v>
      </c>
      <c r="R8" s="52" t="s">
        <v>98</v>
      </c>
      <c r="S8" s="52" t="s">
        <v>98</v>
      </c>
      <c r="T8" s="52" t="s">
        <v>98</v>
      </c>
      <c r="U8" s="52" t="s">
        <v>98</v>
      </c>
      <c r="V8" s="52" t="s">
        <v>98</v>
      </c>
      <c r="W8" s="52" t="s">
        <v>98</v>
      </c>
      <c r="X8" s="52" t="s">
        <v>98</v>
      </c>
      <c r="Y8" s="52" t="s">
        <v>98</v>
      </c>
      <c r="Z8" s="52" t="s">
        <v>98</v>
      </c>
      <c r="AA8" s="52" t="s">
        <v>98</v>
      </c>
      <c r="AB8" s="52" t="s">
        <v>98</v>
      </c>
      <c r="AC8" s="39" t="s">
        <v>98</v>
      </c>
      <c r="AD8" s="55"/>
      <c r="AF8" s="55"/>
      <c r="AH8" s="97" t="s">
        <v>85</v>
      </c>
      <c r="AI8" s="98"/>
      <c r="AJ8" s="98"/>
      <c r="AK8" s="98"/>
      <c r="AL8" s="98"/>
      <c r="AM8" s="98"/>
      <c r="AN8" s="99"/>
      <c r="AS8" s="55"/>
      <c r="AU8" s="97" t="s">
        <v>85</v>
      </c>
      <c r="AV8" s="98"/>
      <c r="AW8" s="98"/>
      <c r="AX8" s="98"/>
      <c r="AY8" s="98"/>
      <c r="AZ8" s="98"/>
      <c r="BA8" s="99"/>
    </row>
    <row r="9" spans="1:56">
      <c r="A9" s="51">
        <f t="shared" si="16"/>
        <v>6</v>
      </c>
      <c r="B9" s="208" t="s">
        <v>210</v>
      </c>
      <c r="C9" s="136">
        <v>3000</v>
      </c>
      <c r="D9" s="52" t="s">
        <v>98</v>
      </c>
      <c r="E9" s="52" t="s">
        <v>98</v>
      </c>
      <c r="F9" s="52" t="s">
        <v>98</v>
      </c>
      <c r="G9" s="52" t="s">
        <v>115</v>
      </c>
      <c r="H9" s="52" t="s">
        <v>115</v>
      </c>
      <c r="I9" s="52" t="s">
        <v>115</v>
      </c>
      <c r="J9" s="52" t="s">
        <v>115</v>
      </c>
      <c r="K9" s="52" t="s">
        <v>115</v>
      </c>
      <c r="L9" s="52" t="s">
        <v>115</v>
      </c>
      <c r="M9" s="52" t="s">
        <v>115</v>
      </c>
      <c r="N9" s="52" t="s">
        <v>115</v>
      </c>
      <c r="O9" s="59" t="s">
        <v>98</v>
      </c>
      <c r="P9" s="52"/>
      <c r="Q9" s="53"/>
      <c r="R9" s="52"/>
      <c r="S9" s="52"/>
      <c r="T9" s="52"/>
      <c r="U9" s="52"/>
      <c r="V9" s="52"/>
      <c r="W9" s="52"/>
      <c r="X9" s="52"/>
      <c r="Y9" s="52"/>
      <c r="Z9" s="52"/>
      <c r="AA9" s="52"/>
      <c r="AB9" s="52"/>
      <c r="AD9" s="55"/>
      <c r="AE9" s="75" t="s">
        <v>1243</v>
      </c>
      <c r="AF9" s="76">
        <f t="shared" ref="AF9:BD9" si="20">IFERROR(AF10/AF6,0)</f>
        <v>0.3</v>
      </c>
      <c r="AG9" s="76">
        <f t="shared" si="20"/>
        <v>0.3</v>
      </c>
      <c r="AH9" s="76">
        <f t="shared" si="20"/>
        <v>0.3</v>
      </c>
      <c r="AI9" s="76">
        <f t="shared" si="20"/>
        <v>0.3</v>
      </c>
      <c r="AJ9" s="76">
        <f t="shared" si="20"/>
        <v>0.3</v>
      </c>
      <c r="AK9" s="76">
        <f t="shared" si="20"/>
        <v>0.3</v>
      </c>
      <c r="AL9" s="76">
        <f t="shared" si="20"/>
        <v>0.3</v>
      </c>
      <c r="AM9" s="76">
        <f t="shared" si="20"/>
        <v>0.3225</v>
      </c>
      <c r="AN9" s="76">
        <f t="shared" si="20"/>
        <v>0.334141018217451</v>
      </c>
      <c r="AO9" s="76">
        <f t="shared" si="20"/>
        <v>0.332437585039395</v>
      </c>
      <c r="AP9" s="76">
        <f t="shared" si="20"/>
        <v>0.329581850533808</v>
      </c>
      <c r="AQ9" s="116">
        <f t="shared" si="20"/>
        <v>0.331578947368421</v>
      </c>
      <c r="AS9" s="117">
        <f t="shared" si="20"/>
        <v>0.630107038271231</v>
      </c>
      <c r="AT9" s="76">
        <f t="shared" si="20"/>
        <v>0.586040594945202</v>
      </c>
      <c r="AU9" s="76">
        <f t="shared" si="20"/>
        <v>0.578130434782609</v>
      </c>
      <c r="AV9" s="76">
        <f t="shared" si="20"/>
        <v>0.581034482758621</v>
      </c>
      <c r="AW9" s="76">
        <f t="shared" si="20"/>
        <v>0.567794461778471</v>
      </c>
      <c r="AX9" s="76">
        <f t="shared" si="20"/>
        <v>0.650262881177708</v>
      </c>
      <c r="AY9" s="76">
        <f t="shared" si="20"/>
        <v>0.957142857142857</v>
      </c>
      <c r="AZ9" s="76">
        <f t="shared" si="20"/>
        <v>1</v>
      </c>
      <c r="BA9" s="76">
        <f t="shared" si="20"/>
        <v>1</v>
      </c>
      <c r="BB9" s="76">
        <f t="shared" si="20"/>
        <v>1</v>
      </c>
      <c r="BC9" s="76">
        <f t="shared" si="20"/>
        <v>1</v>
      </c>
      <c r="BD9" s="116">
        <f t="shared" si="20"/>
        <v>1</v>
      </c>
    </row>
    <row r="10" ht="12" spans="1:56">
      <c r="A10" s="51">
        <f t="shared" si="16"/>
        <v>7</v>
      </c>
      <c r="B10" s="208" t="s">
        <v>254</v>
      </c>
      <c r="C10" s="136">
        <v>3000</v>
      </c>
      <c r="D10" s="52" t="s">
        <v>98</v>
      </c>
      <c r="E10" s="52" t="s">
        <v>98</v>
      </c>
      <c r="F10" s="52" t="s">
        <v>98</v>
      </c>
      <c r="G10" s="52" t="s">
        <v>98</v>
      </c>
      <c r="H10" s="52" t="s">
        <v>98</v>
      </c>
      <c r="I10" s="52" t="s">
        <v>98</v>
      </c>
      <c r="J10" s="52" t="s">
        <v>98</v>
      </c>
      <c r="K10" s="52" t="s">
        <v>98</v>
      </c>
      <c r="L10" s="52" t="s">
        <v>115</v>
      </c>
      <c r="M10" s="52" t="s">
        <v>115</v>
      </c>
      <c r="N10" s="52" t="s">
        <v>115</v>
      </c>
      <c r="O10" s="59" t="s">
        <v>98</v>
      </c>
      <c r="P10" s="52" t="s">
        <v>254</v>
      </c>
      <c r="Q10" s="53">
        <v>3000</v>
      </c>
      <c r="R10" s="52" t="s">
        <v>115</v>
      </c>
      <c r="S10" s="52" t="s">
        <v>115</v>
      </c>
      <c r="T10" s="52" t="s">
        <v>98</v>
      </c>
      <c r="U10" s="52" t="s">
        <v>98</v>
      </c>
      <c r="V10" s="52" t="s">
        <v>98</v>
      </c>
      <c r="W10" s="52" t="s">
        <v>98</v>
      </c>
      <c r="X10" s="52" t="s">
        <v>98</v>
      </c>
      <c r="Y10" s="52" t="s">
        <v>98</v>
      </c>
      <c r="Z10" s="52" t="s">
        <v>98</v>
      </c>
      <c r="AA10" s="52" t="s">
        <v>98</v>
      </c>
      <c r="AB10" s="52" t="s">
        <v>98</v>
      </c>
      <c r="AC10" s="39" t="s">
        <v>98</v>
      </c>
      <c r="AD10" s="55"/>
      <c r="AE10" s="77" t="s">
        <v>1244</v>
      </c>
      <c r="AF10" s="78">
        <f>AF6-(AF18+AF26+AF34+AF42+AF50+AF58+AF66+AF74+AF82+AF90+AF98+AF106+AF114+AF122+AF130+AF138)</f>
        <v>6360</v>
      </c>
      <c r="AG10" s="78">
        <f t="shared" ref="AG10:BD10" si="21">AG6-(AG18+AG26+AG34+AG42+AG50+AG58+AG66+AG74+AG82+AG90+AG98+AG106+AG114+AG122+AG130+AG138)</f>
        <v>9382.5</v>
      </c>
      <c r="AH10" s="78">
        <f t="shared" si="21"/>
        <v>13125</v>
      </c>
      <c r="AI10" s="78">
        <f t="shared" si="21"/>
        <v>15007.5</v>
      </c>
      <c r="AJ10" s="78">
        <f t="shared" si="21"/>
        <v>19980</v>
      </c>
      <c r="AK10" s="78">
        <f t="shared" si="21"/>
        <v>20250</v>
      </c>
      <c r="AL10" s="78">
        <f t="shared" si="21"/>
        <v>20055</v>
      </c>
      <c r="AM10" s="78">
        <f t="shared" si="21"/>
        <v>22575</v>
      </c>
      <c r="AN10" s="78">
        <f t="shared" si="21"/>
        <v>28853.0769230769</v>
      </c>
      <c r="AO10" s="78">
        <f t="shared" si="21"/>
        <v>25714.0472027972</v>
      </c>
      <c r="AP10" s="78">
        <f t="shared" si="21"/>
        <v>27783.75</v>
      </c>
      <c r="AQ10" s="112">
        <f t="shared" si="21"/>
        <v>22837.5</v>
      </c>
      <c r="AS10" s="72">
        <f t="shared" si="21"/>
        <v>62399.5</v>
      </c>
      <c r="AT10" s="78">
        <f t="shared" si="21"/>
        <v>65504.6875</v>
      </c>
      <c r="AU10" s="78">
        <f t="shared" si="21"/>
        <v>66485</v>
      </c>
      <c r="AV10" s="78">
        <f t="shared" si="21"/>
        <v>67400</v>
      </c>
      <c r="AW10" s="78">
        <f t="shared" si="21"/>
        <v>72791.25</v>
      </c>
      <c r="AX10" s="78">
        <f t="shared" si="21"/>
        <v>61840</v>
      </c>
      <c r="AY10" s="78">
        <f t="shared" si="21"/>
        <v>40200</v>
      </c>
      <c r="AZ10" s="78">
        <f t="shared" si="21"/>
        <v>39000</v>
      </c>
      <c r="BA10" s="78">
        <f t="shared" si="21"/>
        <v>39000</v>
      </c>
      <c r="BB10" s="78">
        <f t="shared" si="21"/>
        <v>39000</v>
      </c>
      <c r="BC10" s="78">
        <f t="shared" si="21"/>
        <v>39000</v>
      </c>
      <c r="BD10" s="112">
        <f t="shared" si="21"/>
        <v>39850</v>
      </c>
    </row>
    <row r="11" ht="12" spans="1:30">
      <c r="A11" s="51">
        <f t="shared" si="16"/>
        <v>8</v>
      </c>
      <c r="B11" s="208" t="s">
        <v>199</v>
      </c>
      <c r="C11" s="136">
        <v>3000</v>
      </c>
      <c r="D11" s="52" t="s">
        <v>98</v>
      </c>
      <c r="E11" s="52" t="s">
        <v>98</v>
      </c>
      <c r="F11" s="52" t="s">
        <v>98</v>
      </c>
      <c r="G11" s="52" t="s">
        <v>98</v>
      </c>
      <c r="H11" s="52" t="s">
        <v>100</v>
      </c>
      <c r="I11" s="52" t="s">
        <v>98</v>
      </c>
      <c r="J11" s="52" t="s">
        <v>98</v>
      </c>
      <c r="K11" s="52" t="s">
        <v>98</v>
      </c>
      <c r="L11" s="52" t="s">
        <v>98</v>
      </c>
      <c r="M11" s="52" t="s">
        <v>98</v>
      </c>
      <c r="N11" s="52" t="s">
        <v>98</v>
      </c>
      <c r="O11" s="59" t="s">
        <v>98</v>
      </c>
      <c r="P11" s="52"/>
      <c r="Q11" s="53"/>
      <c r="R11" s="52"/>
      <c r="S11" s="52"/>
      <c r="T11" s="52"/>
      <c r="U11" s="52"/>
      <c r="V11" s="52"/>
      <c r="W11" s="52"/>
      <c r="X11" s="52"/>
      <c r="Y11" s="52"/>
      <c r="Z11" s="52"/>
      <c r="AA11" s="52"/>
      <c r="AB11" s="52"/>
      <c r="AD11" s="55"/>
    </row>
    <row r="12" ht="12" spans="1:56">
      <c r="A12" s="51">
        <f t="shared" si="16"/>
        <v>9</v>
      </c>
      <c r="B12" s="208" t="s">
        <v>263</v>
      </c>
      <c r="C12" s="136">
        <v>3000</v>
      </c>
      <c r="D12" s="52" t="s">
        <v>98</v>
      </c>
      <c r="E12" s="52" t="s">
        <v>98</v>
      </c>
      <c r="F12" s="52" t="s">
        <v>98</v>
      </c>
      <c r="G12" s="52" t="s">
        <v>98</v>
      </c>
      <c r="H12" s="52" t="s">
        <v>98</v>
      </c>
      <c r="I12" s="52" t="s">
        <v>98</v>
      </c>
      <c r="J12" s="52" t="s">
        <v>98</v>
      </c>
      <c r="K12" s="52" t="s">
        <v>98</v>
      </c>
      <c r="L12" s="52" t="s">
        <v>115</v>
      </c>
      <c r="M12" s="52" t="s">
        <v>98</v>
      </c>
      <c r="N12" s="52" t="s">
        <v>98</v>
      </c>
      <c r="O12" s="59" t="s">
        <v>98</v>
      </c>
      <c r="P12" s="52"/>
      <c r="Q12" s="53"/>
      <c r="R12" s="52"/>
      <c r="S12" s="52"/>
      <c r="T12" s="52"/>
      <c r="U12" s="52"/>
      <c r="V12" s="52"/>
      <c r="W12" s="52"/>
      <c r="X12" s="52"/>
      <c r="Y12" s="52"/>
      <c r="Z12" s="52"/>
      <c r="AA12" s="52"/>
      <c r="AB12" s="52"/>
      <c r="AD12" s="55"/>
      <c r="AE12" s="118"/>
      <c r="AF12" s="119"/>
      <c r="AG12" s="119"/>
      <c r="AH12" s="119"/>
      <c r="AI12" s="119"/>
      <c r="AJ12" s="119"/>
      <c r="AK12" s="128" t="s">
        <v>105</v>
      </c>
      <c r="AL12" s="56"/>
      <c r="AM12" s="119"/>
      <c r="AN12" s="119"/>
      <c r="AO12" s="119"/>
      <c r="AP12" s="119"/>
      <c r="AQ12" s="61"/>
      <c r="AS12" s="118"/>
      <c r="AT12" s="119"/>
      <c r="AU12" s="119"/>
      <c r="AV12" s="119"/>
      <c r="AW12" s="119"/>
      <c r="AX12" s="128" t="s">
        <v>105</v>
      </c>
      <c r="AY12" s="56"/>
      <c r="AZ12" s="119"/>
      <c r="BA12" s="119"/>
      <c r="BB12" s="119"/>
      <c r="BC12" s="119"/>
      <c r="BD12" s="61"/>
    </row>
    <row r="13" spans="1:56">
      <c r="A13" s="51">
        <f t="shared" si="16"/>
        <v>10</v>
      </c>
      <c r="B13" s="208" t="s">
        <v>269</v>
      </c>
      <c r="C13" s="136">
        <v>3000</v>
      </c>
      <c r="D13" s="52" t="s">
        <v>98</v>
      </c>
      <c r="E13" s="52" t="s">
        <v>98</v>
      </c>
      <c r="F13" s="52" t="s">
        <v>98</v>
      </c>
      <c r="G13" s="52" t="s">
        <v>98</v>
      </c>
      <c r="H13" s="52" t="s">
        <v>98</v>
      </c>
      <c r="I13" s="52" t="s">
        <v>98</v>
      </c>
      <c r="J13" s="52" t="s">
        <v>98</v>
      </c>
      <c r="K13" s="52" t="s">
        <v>98</v>
      </c>
      <c r="L13" s="52" t="s">
        <v>98</v>
      </c>
      <c r="M13" s="52" t="s">
        <v>115</v>
      </c>
      <c r="N13" s="52" t="s">
        <v>98</v>
      </c>
      <c r="O13" s="59" t="s">
        <v>98</v>
      </c>
      <c r="P13" s="52"/>
      <c r="Q13" s="53"/>
      <c r="R13" s="52"/>
      <c r="S13" s="52"/>
      <c r="T13" s="52"/>
      <c r="U13" s="52"/>
      <c r="V13" s="52"/>
      <c r="W13" s="52"/>
      <c r="X13" s="52"/>
      <c r="Y13" s="52"/>
      <c r="Z13" s="52"/>
      <c r="AA13" s="52"/>
      <c r="AB13" s="52"/>
      <c r="AD13" s="55"/>
      <c r="AE13" s="160" t="s">
        <v>83</v>
      </c>
      <c r="AF13" s="121">
        <f t="shared" ref="AF13:AQ13" si="22">SUMIF(D$4:D$227,$AK12,$C$4:$C$227)</f>
        <v>0</v>
      </c>
      <c r="AG13" s="121">
        <f t="shared" si="22"/>
        <v>0</v>
      </c>
      <c r="AH13" s="121">
        <f t="shared" si="22"/>
        <v>0</v>
      </c>
      <c r="AI13" s="121">
        <f t="shared" si="22"/>
        <v>0</v>
      </c>
      <c r="AJ13" s="121">
        <f t="shared" si="22"/>
        <v>0</v>
      </c>
      <c r="AK13" s="121">
        <f t="shared" si="22"/>
        <v>0</v>
      </c>
      <c r="AL13" s="121">
        <f t="shared" si="22"/>
        <v>0</v>
      </c>
      <c r="AM13" s="121">
        <f t="shared" si="22"/>
        <v>18000</v>
      </c>
      <c r="AN13" s="121">
        <f t="shared" si="22"/>
        <v>21000</v>
      </c>
      <c r="AO13" s="121">
        <f t="shared" si="22"/>
        <v>12000</v>
      </c>
      <c r="AP13" s="121">
        <f t="shared" si="22"/>
        <v>15000</v>
      </c>
      <c r="AQ13" s="129">
        <f t="shared" si="22"/>
        <v>18000</v>
      </c>
      <c r="AS13" s="120">
        <f t="shared" ref="AS13:BD13" si="23">SUMIF(R$4:R$2000,$AX12,$Q$4:$Q$2000)</f>
        <v>27000</v>
      </c>
      <c r="AT13" s="121">
        <f t="shared" si="23"/>
        <v>30000</v>
      </c>
      <c r="AU13" s="121">
        <f t="shared" si="23"/>
        <v>30000</v>
      </c>
      <c r="AV13" s="121">
        <f t="shared" si="23"/>
        <v>24000</v>
      </c>
      <c r="AW13" s="121">
        <f t="shared" si="23"/>
        <v>18000</v>
      </c>
      <c r="AX13" s="121">
        <f t="shared" si="23"/>
        <v>15000</v>
      </c>
      <c r="AY13" s="121">
        <f t="shared" si="23"/>
        <v>0</v>
      </c>
      <c r="AZ13" s="121">
        <f t="shared" si="23"/>
        <v>0</v>
      </c>
      <c r="BA13" s="121">
        <f t="shared" si="23"/>
        <v>0</v>
      </c>
      <c r="BB13" s="121">
        <f t="shared" si="23"/>
        <v>0</v>
      </c>
      <c r="BC13" s="121">
        <f t="shared" si="23"/>
        <v>0</v>
      </c>
      <c r="BD13" s="129">
        <f t="shared" si="23"/>
        <v>0</v>
      </c>
    </row>
    <row r="14" ht="12" spans="1:56">
      <c r="A14" s="51">
        <f t="shared" si="16"/>
        <v>11</v>
      </c>
      <c r="B14" s="141" t="s">
        <v>164</v>
      </c>
      <c r="C14" s="183">
        <v>3000</v>
      </c>
      <c r="D14" s="142" t="s">
        <v>115</v>
      </c>
      <c r="E14" s="142" t="s">
        <v>98</v>
      </c>
      <c r="F14" s="142" t="s">
        <v>98</v>
      </c>
      <c r="G14" s="142" t="s">
        <v>98</v>
      </c>
      <c r="H14" s="142" t="s">
        <v>98</v>
      </c>
      <c r="I14" s="142" t="s">
        <v>98</v>
      </c>
      <c r="J14" s="142" t="s">
        <v>98</v>
      </c>
      <c r="K14" s="142" t="s">
        <v>98</v>
      </c>
      <c r="L14" s="142" t="s">
        <v>98</v>
      </c>
      <c r="M14" s="142" t="s">
        <v>98</v>
      </c>
      <c r="N14" s="142" t="s">
        <v>98</v>
      </c>
      <c r="O14" s="156" t="s">
        <v>98</v>
      </c>
      <c r="P14" s="52"/>
      <c r="Q14" s="53"/>
      <c r="R14" s="52"/>
      <c r="S14" s="52"/>
      <c r="T14" s="52"/>
      <c r="U14" s="52"/>
      <c r="V14" s="52"/>
      <c r="W14" s="52"/>
      <c r="X14" s="52"/>
      <c r="Y14" s="52"/>
      <c r="Z14" s="52"/>
      <c r="AA14" s="52"/>
      <c r="AB14" s="52"/>
      <c r="AD14" s="55"/>
      <c r="AE14" s="81" t="s">
        <v>1243</v>
      </c>
      <c r="AF14" s="90">
        <v>0.7</v>
      </c>
      <c r="AG14" s="90">
        <v>0.7</v>
      </c>
      <c r="AH14" s="90">
        <v>0.7</v>
      </c>
      <c r="AI14" s="90">
        <v>0.7</v>
      </c>
      <c r="AJ14" s="90">
        <v>0.7</v>
      </c>
      <c r="AK14" s="90">
        <v>0.7</v>
      </c>
      <c r="AL14" s="90">
        <v>0.7</v>
      </c>
      <c r="AM14" s="90">
        <v>0.7</v>
      </c>
      <c r="AN14" s="90">
        <v>0.7</v>
      </c>
      <c r="AO14" s="90">
        <v>0.7</v>
      </c>
      <c r="AP14" s="90">
        <v>0.7</v>
      </c>
      <c r="AQ14" s="130">
        <v>0.7</v>
      </c>
      <c r="AS14" s="123">
        <v>0.7</v>
      </c>
      <c r="AT14" s="90">
        <v>0.7</v>
      </c>
      <c r="AU14" s="90">
        <v>0.7</v>
      </c>
      <c r="AV14" s="90">
        <v>0.7</v>
      </c>
      <c r="AW14" s="90">
        <v>0.7</v>
      </c>
      <c r="AX14" s="90">
        <v>0.7</v>
      </c>
      <c r="AY14" s="90">
        <v>0.7</v>
      </c>
      <c r="AZ14" s="90">
        <v>0.7</v>
      </c>
      <c r="BA14" s="90">
        <v>0.7</v>
      </c>
      <c r="BB14" s="90">
        <v>0.7</v>
      </c>
      <c r="BC14" s="90">
        <v>0.7</v>
      </c>
      <c r="BD14" s="130">
        <v>0.7</v>
      </c>
    </row>
    <row r="15" spans="1:56">
      <c r="A15" s="51">
        <f t="shared" si="16"/>
        <v>12</v>
      </c>
      <c r="B15" s="51"/>
      <c r="C15" s="53"/>
      <c r="D15" s="52"/>
      <c r="E15" s="52"/>
      <c r="F15" s="52"/>
      <c r="G15" s="52"/>
      <c r="H15" s="52"/>
      <c r="I15" s="52"/>
      <c r="J15" s="52"/>
      <c r="K15" s="52"/>
      <c r="L15" s="52"/>
      <c r="M15" s="52"/>
      <c r="N15" s="52"/>
      <c r="O15" s="59"/>
      <c r="P15" s="52"/>
      <c r="Q15" s="53"/>
      <c r="R15" s="52"/>
      <c r="S15" s="52"/>
      <c r="T15" s="52"/>
      <c r="U15" s="52"/>
      <c r="V15" s="52"/>
      <c r="W15" s="52"/>
      <c r="X15" s="52"/>
      <c r="Y15" s="52"/>
      <c r="Z15" s="52"/>
      <c r="AA15" s="52"/>
      <c r="AB15" s="52"/>
      <c r="AD15" s="55"/>
      <c r="AE15" s="83" t="s">
        <v>1245</v>
      </c>
      <c r="AF15" s="85">
        <v>4</v>
      </c>
      <c r="AG15" s="85">
        <v>4</v>
      </c>
      <c r="AH15" s="85">
        <v>4</v>
      </c>
      <c r="AI15" s="85">
        <v>4</v>
      </c>
      <c r="AJ15" s="85">
        <v>4</v>
      </c>
      <c r="AK15" s="85">
        <v>4</v>
      </c>
      <c r="AL15" s="85">
        <v>4</v>
      </c>
      <c r="AM15" s="85">
        <v>4</v>
      </c>
      <c r="AN15" s="85">
        <v>4</v>
      </c>
      <c r="AO15" s="85">
        <v>4</v>
      </c>
      <c r="AP15" s="85">
        <v>4</v>
      </c>
      <c r="AQ15" s="131">
        <v>4</v>
      </c>
      <c r="AS15" s="111">
        <v>17</v>
      </c>
      <c r="AT15" s="85">
        <v>17</v>
      </c>
      <c r="AU15" s="85">
        <v>17</v>
      </c>
      <c r="AV15" s="85">
        <v>17</v>
      </c>
      <c r="AW15" s="85">
        <v>17</v>
      </c>
      <c r="AX15" s="85">
        <v>17</v>
      </c>
      <c r="AY15" s="85">
        <v>17</v>
      </c>
      <c r="AZ15" s="85">
        <v>17</v>
      </c>
      <c r="BA15" s="85">
        <v>17</v>
      </c>
      <c r="BB15" s="85">
        <v>17</v>
      </c>
      <c r="BC15" s="85">
        <v>17</v>
      </c>
      <c r="BD15" s="131">
        <v>17</v>
      </c>
    </row>
    <row r="16" ht="12" spans="1:56">
      <c r="A16" s="51">
        <f t="shared" si="16"/>
        <v>13</v>
      </c>
      <c r="B16" s="208"/>
      <c r="C16" s="53"/>
      <c r="D16" s="52"/>
      <c r="E16" s="52"/>
      <c r="F16" s="52"/>
      <c r="G16" s="52"/>
      <c r="H16" s="52"/>
      <c r="I16" s="52"/>
      <c r="J16" s="52"/>
      <c r="K16" s="52"/>
      <c r="L16" s="52"/>
      <c r="M16" s="52"/>
      <c r="N16" s="52"/>
      <c r="O16" s="59"/>
      <c r="P16" s="52"/>
      <c r="Q16" s="53"/>
      <c r="R16" s="52"/>
      <c r="S16" s="52"/>
      <c r="T16" s="52"/>
      <c r="U16" s="52"/>
      <c r="V16" s="52"/>
      <c r="W16" s="52"/>
      <c r="X16" s="52"/>
      <c r="Y16" s="52"/>
      <c r="Z16" s="52"/>
      <c r="AA16" s="52"/>
      <c r="AB16" s="52"/>
      <c r="AD16" s="55"/>
      <c r="AE16" s="83" t="s">
        <v>1246</v>
      </c>
      <c r="AF16" s="85">
        <v>4</v>
      </c>
      <c r="AG16" s="85">
        <v>4</v>
      </c>
      <c r="AH16" s="85">
        <v>4</v>
      </c>
      <c r="AI16" s="85">
        <v>4</v>
      </c>
      <c r="AJ16" s="85">
        <v>4</v>
      </c>
      <c r="AK16" s="85">
        <v>4</v>
      </c>
      <c r="AL16" s="85">
        <v>4</v>
      </c>
      <c r="AM16" s="85">
        <v>3</v>
      </c>
      <c r="AN16" s="85">
        <v>3</v>
      </c>
      <c r="AO16" s="85">
        <v>3</v>
      </c>
      <c r="AP16" s="85">
        <v>3</v>
      </c>
      <c r="AQ16" s="131">
        <v>4</v>
      </c>
      <c r="AS16" s="111">
        <v>17</v>
      </c>
      <c r="AT16" s="85">
        <v>17</v>
      </c>
      <c r="AU16" s="85">
        <v>17</v>
      </c>
      <c r="AV16" s="85">
        <v>17</v>
      </c>
      <c r="AW16" s="85">
        <v>17</v>
      </c>
      <c r="AX16" s="85">
        <v>17</v>
      </c>
      <c r="AY16" s="85">
        <v>17</v>
      </c>
      <c r="AZ16" s="85">
        <v>17</v>
      </c>
      <c r="BA16" s="85">
        <v>17</v>
      </c>
      <c r="BB16" s="85">
        <v>17</v>
      </c>
      <c r="BC16" s="85">
        <v>17</v>
      </c>
      <c r="BD16" s="131">
        <v>17</v>
      </c>
    </row>
    <row r="17" spans="1:56">
      <c r="A17" s="51">
        <f t="shared" si="16"/>
        <v>14</v>
      </c>
      <c r="B17" s="118" t="s">
        <v>170</v>
      </c>
      <c r="C17" s="186">
        <v>1500</v>
      </c>
      <c r="D17" s="119" t="s">
        <v>98</v>
      </c>
      <c r="E17" s="119" t="s">
        <v>115</v>
      </c>
      <c r="F17" s="119" t="s">
        <v>115</v>
      </c>
      <c r="G17" s="119" t="s">
        <v>115</v>
      </c>
      <c r="H17" s="119" t="s">
        <v>115</v>
      </c>
      <c r="I17" s="119" t="s">
        <v>115</v>
      </c>
      <c r="J17" s="119" t="s">
        <v>115</v>
      </c>
      <c r="K17" s="119" t="s">
        <v>115</v>
      </c>
      <c r="L17" s="119" t="s">
        <v>115</v>
      </c>
      <c r="M17" s="119" t="s">
        <v>115</v>
      </c>
      <c r="N17" s="119" t="s">
        <v>115</v>
      </c>
      <c r="O17" s="61" t="s">
        <v>115</v>
      </c>
      <c r="P17" s="52" t="s">
        <v>170</v>
      </c>
      <c r="Q17" s="53">
        <v>2200</v>
      </c>
      <c r="R17" s="52" t="s">
        <v>115</v>
      </c>
      <c r="S17" s="52" t="s">
        <v>115</v>
      </c>
      <c r="T17" s="52" t="s">
        <v>115</v>
      </c>
      <c r="U17" s="52" t="s">
        <v>115</v>
      </c>
      <c r="V17" s="52" t="s">
        <v>115</v>
      </c>
      <c r="W17" s="52" t="s">
        <v>100</v>
      </c>
      <c r="X17" s="52" t="s">
        <v>100</v>
      </c>
      <c r="Y17" s="52" t="s">
        <v>100</v>
      </c>
      <c r="Z17" s="52" t="s">
        <v>100</v>
      </c>
      <c r="AA17" s="52" t="s">
        <v>100</v>
      </c>
      <c r="AB17" s="52" t="s">
        <v>100</v>
      </c>
      <c r="AC17" s="39" t="s">
        <v>98</v>
      </c>
      <c r="AD17" s="55"/>
      <c r="AE17" s="83" t="s">
        <v>1247</v>
      </c>
      <c r="AF17" s="85"/>
      <c r="AG17" s="85"/>
      <c r="AH17" s="85"/>
      <c r="AI17" s="103"/>
      <c r="AJ17" s="103"/>
      <c r="AK17" s="104"/>
      <c r="AL17" s="104"/>
      <c r="AM17" s="103"/>
      <c r="AN17" s="103">
        <f>-AN14*(1350*3/4)/2</f>
        <v>-354.375</v>
      </c>
      <c r="AO17" s="103"/>
      <c r="AP17" s="103">
        <f>-AP14*1500/2</f>
        <v>-525</v>
      </c>
      <c r="AQ17" s="126">
        <f>AQ14*(600+550-750-3*625-100-200)-AQ14*(750+3*625)/4</f>
        <v>-1701.875</v>
      </c>
      <c r="AS17" s="111">
        <f>AS14*(-1475-800-750-850-500)</f>
        <v>-3062.5</v>
      </c>
      <c r="AT17" s="111">
        <f>AT14*(-850+250)*AT16/AT15-AT14*(1900+2000+2000+1750)/16</f>
        <v>-754.6875</v>
      </c>
      <c r="AU17" s="85">
        <f>AU14*(-850)</f>
        <v>-595</v>
      </c>
      <c r="AV17" s="103"/>
      <c r="AW17" s="103">
        <f>AW14*(550)</f>
        <v>385</v>
      </c>
      <c r="AX17" s="104">
        <f>AX14*(-200-800)</f>
        <v>-700</v>
      </c>
      <c r="AY17" s="104"/>
      <c r="AZ17" s="103"/>
      <c r="BA17" s="103"/>
      <c r="BB17" s="103"/>
      <c r="BC17" s="103"/>
      <c r="BD17" s="126"/>
    </row>
    <row r="18" ht="12" spans="1:56">
      <c r="A18" s="51">
        <f t="shared" si="16"/>
        <v>15</v>
      </c>
      <c r="B18" s="208" t="s">
        <v>197</v>
      </c>
      <c r="C18" s="136">
        <v>3000</v>
      </c>
      <c r="D18" s="52" t="s">
        <v>98</v>
      </c>
      <c r="E18" s="52" t="s">
        <v>98</v>
      </c>
      <c r="F18" s="52" t="s">
        <v>98</v>
      </c>
      <c r="G18" s="52" t="s">
        <v>115</v>
      </c>
      <c r="H18" s="52" t="s">
        <v>98</v>
      </c>
      <c r="I18" s="52" t="s">
        <v>98</v>
      </c>
      <c r="J18" s="52" t="s">
        <v>98</v>
      </c>
      <c r="K18" s="52" t="s">
        <v>98</v>
      </c>
      <c r="L18" s="52" t="s">
        <v>98</v>
      </c>
      <c r="M18" s="52" t="s">
        <v>98</v>
      </c>
      <c r="N18" s="52" t="s">
        <v>115</v>
      </c>
      <c r="O18" s="59" t="s">
        <v>98</v>
      </c>
      <c r="P18" s="54" t="s">
        <v>197</v>
      </c>
      <c r="Q18" s="53">
        <v>3000</v>
      </c>
      <c r="R18" s="52" t="s">
        <v>98</v>
      </c>
      <c r="S18" s="52" t="s">
        <v>115</v>
      </c>
      <c r="T18" s="52" t="s">
        <v>115</v>
      </c>
      <c r="U18" s="52" t="s">
        <v>115</v>
      </c>
      <c r="V18" s="52" t="s">
        <v>115</v>
      </c>
      <c r="W18" s="52" t="s">
        <v>100</v>
      </c>
      <c r="X18" s="52" t="s">
        <v>100</v>
      </c>
      <c r="Y18" s="52" t="s">
        <v>98</v>
      </c>
      <c r="Z18" s="52" t="s">
        <v>98</v>
      </c>
      <c r="AA18" s="52" t="s">
        <v>98</v>
      </c>
      <c r="AB18" s="52" t="s">
        <v>100</v>
      </c>
      <c r="AC18" s="39" t="s">
        <v>98</v>
      </c>
      <c r="AD18" s="55"/>
      <c r="AE18" s="77" t="s">
        <v>1248</v>
      </c>
      <c r="AF18" s="78">
        <f t="shared" ref="AF18:AP18" si="24">AF13*AF14*AF16/AF15+AF17</f>
        <v>0</v>
      </c>
      <c r="AG18" s="78">
        <f t="shared" si="24"/>
        <v>0</v>
      </c>
      <c r="AH18" s="78">
        <f t="shared" si="24"/>
        <v>0</v>
      </c>
      <c r="AI18" s="78">
        <f t="shared" si="24"/>
        <v>0</v>
      </c>
      <c r="AJ18" s="78">
        <f t="shared" si="24"/>
        <v>0</v>
      </c>
      <c r="AK18" s="78">
        <f t="shared" si="24"/>
        <v>0</v>
      </c>
      <c r="AL18" s="78">
        <f t="shared" si="24"/>
        <v>0</v>
      </c>
      <c r="AM18" s="78">
        <f t="shared" si="24"/>
        <v>9450</v>
      </c>
      <c r="AN18" s="78">
        <f t="shared" si="24"/>
        <v>10670.625</v>
      </c>
      <c r="AO18" s="78">
        <f t="shared" si="24"/>
        <v>6300</v>
      </c>
      <c r="AP18" s="78">
        <f t="shared" si="24"/>
        <v>7350</v>
      </c>
      <c r="AQ18" s="112">
        <f t="shared" ref="AQ18:BC18" si="25">AQ13*AQ14*AQ16/AQ15+AQ17</f>
        <v>10898.125</v>
      </c>
      <c r="AS18" s="72">
        <f t="shared" si="25"/>
        <v>15837.5</v>
      </c>
      <c r="AT18" s="78">
        <f t="shared" si="25"/>
        <v>20245.3125</v>
      </c>
      <c r="AU18" s="78">
        <f t="shared" si="25"/>
        <v>20405</v>
      </c>
      <c r="AV18" s="78">
        <f t="shared" si="25"/>
        <v>16800</v>
      </c>
      <c r="AW18" s="78">
        <f t="shared" si="25"/>
        <v>12985</v>
      </c>
      <c r="AX18" s="78">
        <f t="shared" si="25"/>
        <v>9800</v>
      </c>
      <c r="AY18" s="78">
        <f t="shared" si="25"/>
        <v>0</v>
      </c>
      <c r="AZ18" s="78">
        <f t="shared" si="25"/>
        <v>0</v>
      </c>
      <c r="BA18" s="78">
        <f t="shared" si="25"/>
        <v>0</v>
      </c>
      <c r="BB18" s="78">
        <f t="shared" si="25"/>
        <v>0</v>
      </c>
      <c r="BC18" s="78">
        <f t="shared" si="25"/>
        <v>0</v>
      </c>
      <c r="BD18" s="112">
        <f t="shared" ref="BD18" si="26">BD13*BD14*BD16/BD15+BD17</f>
        <v>0</v>
      </c>
    </row>
    <row r="19" ht="12" spans="1:56">
      <c r="A19" s="51">
        <f t="shared" si="16"/>
        <v>16</v>
      </c>
      <c r="B19" s="208" t="s">
        <v>267</v>
      </c>
      <c r="C19" s="136">
        <v>3000</v>
      </c>
      <c r="D19" s="52" t="s">
        <v>98</v>
      </c>
      <c r="E19" s="52" t="s">
        <v>98</v>
      </c>
      <c r="F19" s="52" t="s">
        <v>98</v>
      </c>
      <c r="G19" s="52" t="s">
        <v>98</v>
      </c>
      <c r="H19" s="52" t="s">
        <v>98</v>
      </c>
      <c r="I19" s="52" t="s">
        <v>98</v>
      </c>
      <c r="J19" s="52" t="s">
        <v>98</v>
      </c>
      <c r="K19" s="52" t="s">
        <v>98</v>
      </c>
      <c r="L19" s="52" t="s">
        <v>98</v>
      </c>
      <c r="M19" s="52" t="s">
        <v>115</v>
      </c>
      <c r="N19" s="52" t="s">
        <v>115</v>
      </c>
      <c r="O19" s="59" t="s">
        <v>98</v>
      </c>
      <c r="P19" s="54" t="s">
        <v>267</v>
      </c>
      <c r="Q19" s="53">
        <v>3000</v>
      </c>
      <c r="R19" s="52" t="s">
        <v>98</v>
      </c>
      <c r="S19" s="52" t="s">
        <v>98</v>
      </c>
      <c r="T19" s="52" t="s">
        <v>98</v>
      </c>
      <c r="U19" s="52" t="s">
        <v>98</v>
      </c>
      <c r="V19" s="52" t="s">
        <v>98</v>
      </c>
      <c r="W19" s="52" t="s">
        <v>98</v>
      </c>
      <c r="X19" s="52" t="s">
        <v>98</v>
      </c>
      <c r="Y19" s="52" t="s">
        <v>98</v>
      </c>
      <c r="Z19" s="52" t="s">
        <v>98</v>
      </c>
      <c r="AA19" s="52" t="s">
        <v>98</v>
      </c>
      <c r="AB19" s="52" t="s">
        <v>98</v>
      </c>
      <c r="AC19" s="39" t="s">
        <v>98</v>
      </c>
      <c r="AD19" s="55"/>
      <c r="AE19" s="86"/>
      <c r="AF19" s="87"/>
      <c r="AG19" s="87"/>
      <c r="AH19" s="87"/>
      <c r="AI19" s="87"/>
      <c r="AJ19" s="87"/>
      <c r="AK19" s="105"/>
      <c r="AL19" s="87"/>
      <c r="AM19" s="87"/>
      <c r="AN19" s="87"/>
      <c r="AO19" s="87"/>
      <c r="AP19" s="87"/>
      <c r="AQ19" s="87"/>
      <c r="AS19" s="87"/>
      <c r="AT19" s="87"/>
      <c r="AU19" s="87"/>
      <c r="AV19" s="87"/>
      <c r="AW19" s="87"/>
      <c r="AX19" s="105"/>
      <c r="AY19" s="87"/>
      <c r="AZ19" s="87"/>
      <c r="BA19" s="87"/>
      <c r="BB19" s="87"/>
      <c r="BC19" s="87"/>
      <c r="BD19" s="87"/>
    </row>
    <row r="20" ht="12" spans="1:56">
      <c r="A20" s="51">
        <f t="shared" si="16"/>
        <v>17</v>
      </c>
      <c r="B20" s="209" t="s">
        <v>208</v>
      </c>
      <c r="C20" s="185">
        <v>3000</v>
      </c>
      <c r="D20" s="142" t="s">
        <v>98</v>
      </c>
      <c r="E20" s="142" t="s">
        <v>98</v>
      </c>
      <c r="F20" s="142" t="s">
        <v>98</v>
      </c>
      <c r="G20" s="142" t="s">
        <v>98</v>
      </c>
      <c r="H20" s="142" t="s">
        <v>98</v>
      </c>
      <c r="I20" s="142" t="s">
        <v>98</v>
      </c>
      <c r="J20" s="142" t="s">
        <v>98</v>
      </c>
      <c r="K20" s="142" t="s">
        <v>98</v>
      </c>
      <c r="L20" s="142" t="s">
        <v>98</v>
      </c>
      <c r="M20" s="142" t="s">
        <v>98</v>
      </c>
      <c r="N20" s="142" t="s">
        <v>98</v>
      </c>
      <c r="O20" s="156" t="s">
        <v>98</v>
      </c>
      <c r="P20" s="52"/>
      <c r="Q20" s="53">
        <v>3000</v>
      </c>
      <c r="R20" s="52"/>
      <c r="S20" s="52"/>
      <c r="T20" s="52"/>
      <c r="U20" s="52"/>
      <c r="V20" s="52"/>
      <c r="W20" s="52"/>
      <c r="X20" s="52"/>
      <c r="Y20" s="52"/>
      <c r="Z20" s="52"/>
      <c r="AA20" s="52"/>
      <c r="AB20" s="52"/>
      <c r="AD20" s="55"/>
      <c r="AE20" s="41"/>
      <c r="AF20" s="42"/>
      <c r="AG20" s="42"/>
      <c r="AH20" s="42"/>
      <c r="AI20" s="42"/>
      <c r="AJ20" s="42"/>
      <c r="AK20" s="132" t="s">
        <v>103</v>
      </c>
      <c r="AL20" s="101"/>
      <c r="AM20" s="42"/>
      <c r="AN20" s="42"/>
      <c r="AO20" s="42"/>
      <c r="AP20" s="42"/>
      <c r="AQ20" s="133"/>
      <c r="AS20" s="41"/>
      <c r="AT20" s="42"/>
      <c r="AU20" s="42"/>
      <c r="AV20" s="42"/>
      <c r="AW20" s="42"/>
      <c r="AX20" s="132" t="s">
        <v>117</v>
      </c>
      <c r="AY20" s="101"/>
      <c r="AZ20" s="42"/>
      <c r="BA20" s="42"/>
      <c r="BB20" s="42"/>
      <c r="BC20" s="42"/>
      <c r="BD20" s="133"/>
    </row>
    <row r="21" spans="1:56">
      <c r="A21" s="51">
        <f t="shared" si="16"/>
        <v>18</v>
      </c>
      <c r="B21" s="208"/>
      <c r="C21" s="53"/>
      <c r="D21" s="52"/>
      <c r="E21" s="52"/>
      <c r="F21" s="52"/>
      <c r="G21" s="52"/>
      <c r="H21" s="52"/>
      <c r="I21" s="52"/>
      <c r="J21" s="52"/>
      <c r="K21" s="52"/>
      <c r="L21" s="52"/>
      <c r="M21" s="52"/>
      <c r="N21" s="52"/>
      <c r="O21" s="59"/>
      <c r="P21" s="52"/>
      <c r="Q21" s="53">
        <v>3000</v>
      </c>
      <c r="R21" s="52"/>
      <c r="S21" s="52"/>
      <c r="T21" s="52"/>
      <c r="U21" s="52"/>
      <c r="V21" s="52"/>
      <c r="W21" s="52"/>
      <c r="X21" s="52"/>
      <c r="Y21" s="52"/>
      <c r="Z21" s="52"/>
      <c r="AA21" s="52"/>
      <c r="AB21" s="52"/>
      <c r="AD21" s="55"/>
      <c r="AE21" s="88" t="s">
        <v>83</v>
      </c>
      <c r="AF21" s="89">
        <f t="shared" ref="AF21:AQ21" si="27">SUMIF(D$4:D$227,$AK20,$C$4:$C$227)</f>
        <v>0</v>
      </c>
      <c r="AG21" s="89">
        <f t="shared" si="27"/>
        <v>0</v>
      </c>
      <c r="AH21" s="89">
        <f t="shared" si="27"/>
        <v>0</v>
      </c>
      <c r="AI21" s="89">
        <f t="shared" si="27"/>
        <v>0</v>
      </c>
      <c r="AJ21" s="89">
        <f t="shared" si="27"/>
        <v>0</v>
      </c>
      <c r="AK21" s="89">
        <f t="shared" si="27"/>
        <v>0</v>
      </c>
      <c r="AL21" s="89">
        <f t="shared" si="27"/>
        <v>0</v>
      </c>
      <c r="AM21" s="89">
        <f t="shared" si="27"/>
        <v>0</v>
      </c>
      <c r="AN21" s="89">
        <f t="shared" si="27"/>
        <v>0</v>
      </c>
      <c r="AO21" s="89">
        <f t="shared" si="27"/>
        <v>3000</v>
      </c>
      <c r="AP21" s="89">
        <f t="shared" si="27"/>
        <v>0</v>
      </c>
      <c r="AQ21" s="134">
        <f t="shared" si="27"/>
        <v>0</v>
      </c>
      <c r="AS21" s="124">
        <f>SUMIF(R$4:R$2000,$AX20,$Q$4:$Q$2000)</f>
        <v>0</v>
      </c>
      <c r="AT21" s="89">
        <f t="shared" ref="AT21" si="28">SUMIF(S$4:S$2000,$AX20,$Q$4:$Q$2000)</f>
        <v>0</v>
      </c>
      <c r="AU21" s="89">
        <f t="shared" ref="AU21" si="29">SUMIF(T$4:T$2000,$AX20,$Q$4:$Q$2000)</f>
        <v>0</v>
      </c>
      <c r="AV21" s="89">
        <f t="shared" ref="AV21" si="30">SUMIF(U$4:U$2000,$AX20,$Q$4:$Q$2000)</f>
        <v>0</v>
      </c>
      <c r="AW21" s="89">
        <f t="shared" ref="AW21" si="31">SUMIF(V$4:V$2000,$AX20,$Q$4:$Q$2000)</f>
        <v>0</v>
      </c>
      <c r="AX21" s="89">
        <f t="shared" ref="AX21" si="32">SUMIF(W$4:W$2000,$AX20,$Q$4:$Q$2000)</f>
        <v>0</v>
      </c>
      <c r="AY21" s="89">
        <f t="shared" ref="AY21" si="33">SUMIF(X$4:X$2000,$AX20,$Q$4:$Q$2000)</f>
        <v>0</v>
      </c>
      <c r="AZ21" s="89">
        <f t="shared" ref="AZ21" si="34">SUMIF(Y$4:Y$2000,$AX20,$Q$4:$Q$2000)</f>
        <v>0</v>
      </c>
      <c r="BA21" s="89">
        <f t="shared" ref="BA21" si="35">SUMIF(Z$4:Z$2000,$AX20,$Q$4:$Q$2000)</f>
        <v>0</v>
      </c>
      <c r="BB21" s="89">
        <f t="shared" ref="BB21" si="36">SUMIF(AA$4:AA$2000,$AX20,$Q$4:$Q$2000)</f>
        <v>0</v>
      </c>
      <c r="BC21" s="89">
        <f t="shared" ref="BC21" si="37">SUMIF(AB$4:AB$2000,$AX20,$Q$4:$Q$2000)</f>
        <v>0</v>
      </c>
      <c r="BD21" s="134">
        <f t="shared" ref="BD21" si="38">SUMIF(AC$4:AC$2000,$AX20,$Q$4:$Q$2000)</f>
        <v>0</v>
      </c>
    </row>
    <row r="22" ht="12" spans="1:56">
      <c r="A22" s="51">
        <f t="shared" si="16"/>
        <v>19</v>
      </c>
      <c r="B22" s="208"/>
      <c r="C22" s="53"/>
      <c r="D22" s="52"/>
      <c r="E22" s="52"/>
      <c r="F22" s="52"/>
      <c r="G22" s="52"/>
      <c r="H22" s="52"/>
      <c r="I22" s="52"/>
      <c r="J22" s="52"/>
      <c r="K22" s="52"/>
      <c r="L22" s="52"/>
      <c r="M22" s="52"/>
      <c r="N22" s="52"/>
      <c r="O22" s="59"/>
      <c r="P22" s="52"/>
      <c r="Q22" s="53">
        <v>3000</v>
      </c>
      <c r="R22" s="52"/>
      <c r="S22" s="52"/>
      <c r="T22" s="52"/>
      <c r="U22" s="52"/>
      <c r="V22" s="52"/>
      <c r="W22" s="52"/>
      <c r="X22" s="52"/>
      <c r="Y22" s="52"/>
      <c r="Z22" s="52"/>
      <c r="AA22" s="52"/>
      <c r="AB22" s="52"/>
      <c r="AD22" s="55"/>
      <c r="AE22" s="81" t="s">
        <v>1243</v>
      </c>
      <c r="AF22" s="90">
        <v>0.7</v>
      </c>
      <c r="AG22" s="90">
        <v>0.7</v>
      </c>
      <c r="AH22" s="90">
        <v>0.7</v>
      </c>
      <c r="AI22" s="90">
        <v>0.7</v>
      </c>
      <c r="AJ22" s="90">
        <v>0.7</v>
      </c>
      <c r="AK22" s="90">
        <v>0.7</v>
      </c>
      <c r="AL22" s="90">
        <v>0.7</v>
      </c>
      <c r="AM22" s="90">
        <v>0.7</v>
      </c>
      <c r="AN22" s="90">
        <v>0.7</v>
      </c>
      <c r="AO22" s="90">
        <v>0.7</v>
      </c>
      <c r="AP22" s="90">
        <v>0.7</v>
      </c>
      <c r="AQ22" s="130">
        <v>0.7</v>
      </c>
      <c r="AS22" s="123">
        <v>0.65</v>
      </c>
      <c r="AT22" s="90">
        <v>0.65</v>
      </c>
      <c r="AU22" s="90">
        <v>0.65</v>
      </c>
      <c r="AV22" s="90">
        <v>0.65</v>
      </c>
      <c r="AW22" s="90">
        <v>0.65</v>
      </c>
      <c r="AX22" s="90">
        <v>0.65</v>
      </c>
      <c r="AY22" s="90">
        <v>0.65</v>
      </c>
      <c r="AZ22" s="90">
        <v>0.65</v>
      </c>
      <c r="BA22" s="90">
        <v>0.65</v>
      </c>
      <c r="BB22" s="90">
        <v>0.65</v>
      </c>
      <c r="BC22" s="90">
        <v>0.65</v>
      </c>
      <c r="BD22" s="130">
        <v>0.65</v>
      </c>
    </row>
    <row r="23" spans="1:56">
      <c r="A23" s="51">
        <f t="shared" si="16"/>
        <v>20</v>
      </c>
      <c r="B23" s="210" t="s">
        <v>224</v>
      </c>
      <c r="C23" s="211">
        <v>3000</v>
      </c>
      <c r="D23" s="119" t="s">
        <v>98</v>
      </c>
      <c r="E23" s="119" t="s">
        <v>98</v>
      </c>
      <c r="F23" s="119" t="s">
        <v>98</v>
      </c>
      <c r="G23" s="119" t="s">
        <v>98</v>
      </c>
      <c r="H23" s="119" t="s">
        <v>98</v>
      </c>
      <c r="I23" s="119" t="s">
        <v>98</v>
      </c>
      <c r="J23" s="119" t="s">
        <v>98</v>
      </c>
      <c r="K23" s="119" t="s">
        <v>98</v>
      </c>
      <c r="L23" s="119" t="s">
        <v>98</v>
      </c>
      <c r="M23" s="119" t="s">
        <v>98</v>
      </c>
      <c r="N23" s="119" t="s">
        <v>98</v>
      </c>
      <c r="O23" s="61" t="s">
        <v>98</v>
      </c>
      <c r="P23" s="52"/>
      <c r="Q23" s="53">
        <v>3000</v>
      </c>
      <c r="R23" s="52"/>
      <c r="S23" s="52"/>
      <c r="T23" s="52"/>
      <c r="U23" s="52"/>
      <c r="V23" s="52"/>
      <c r="W23" s="52"/>
      <c r="X23" s="52"/>
      <c r="Y23" s="52"/>
      <c r="Z23" s="52"/>
      <c r="AA23" s="52"/>
      <c r="AB23" s="52"/>
      <c r="AD23" s="55"/>
      <c r="AE23" s="83" t="s">
        <v>1245</v>
      </c>
      <c r="AF23" s="85">
        <v>4</v>
      </c>
      <c r="AG23" s="85">
        <v>4</v>
      </c>
      <c r="AH23" s="85">
        <v>4</v>
      </c>
      <c r="AI23" s="85">
        <v>4</v>
      </c>
      <c r="AJ23" s="85">
        <v>4</v>
      </c>
      <c r="AK23" s="85">
        <v>4</v>
      </c>
      <c r="AL23" s="85">
        <v>4</v>
      </c>
      <c r="AM23" s="85">
        <v>16</v>
      </c>
      <c r="AN23" s="85">
        <v>4</v>
      </c>
      <c r="AO23" s="85">
        <v>22</v>
      </c>
      <c r="AP23" s="85">
        <v>4</v>
      </c>
      <c r="AQ23" s="131">
        <v>4</v>
      </c>
      <c r="AS23" s="111">
        <v>17</v>
      </c>
      <c r="AT23" s="85">
        <v>17</v>
      </c>
      <c r="AU23" s="85">
        <v>17</v>
      </c>
      <c r="AV23" s="85">
        <v>17</v>
      </c>
      <c r="AW23" s="85">
        <v>17</v>
      </c>
      <c r="AX23" s="85">
        <v>17</v>
      </c>
      <c r="AY23" s="85">
        <v>17</v>
      </c>
      <c r="AZ23" s="85">
        <v>17</v>
      </c>
      <c r="BA23" s="85">
        <v>17</v>
      </c>
      <c r="BB23" s="85">
        <v>17</v>
      </c>
      <c r="BC23" s="85">
        <v>17</v>
      </c>
      <c r="BD23" s="131">
        <v>17</v>
      </c>
    </row>
    <row r="24" spans="1:56">
      <c r="A24" s="51">
        <f t="shared" si="16"/>
        <v>21</v>
      </c>
      <c r="B24" s="51" t="s">
        <v>168</v>
      </c>
      <c r="C24" s="53">
        <v>3000</v>
      </c>
      <c r="D24" s="52" t="s">
        <v>115</v>
      </c>
      <c r="E24" s="52" t="s">
        <v>98</v>
      </c>
      <c r="F24" s="52" t="s">
        <v>98</v>
      </c>
      <c r="G24" s="52" t="s">
        <v>98</v>
      </c>
      <c r="H24" s="52" t="s">
        <v>98</v>
      </c>
      <c r="I24" s="52" t="s">
        <v>98</v>
      </c>
      <c r="J24" s="52" t="s">
        <v>98</v>
      </c>
      <c r="K24" s="52" t="s">
        <v>98</v>
      </c>
      <c r="L24" s="52" t="s">
        <v>98</v>
      </c>
      <c r="M24" s="52" t="s">
        <v>98</v>
      </c>
      <c r="N24" s="52" t="s">
        <v>98</v>
      </c>
      <c r="O24" s="59" t="s">
        <v>98</v>
      </c>
      <c r="P24" s="52"/>
      <c r="Q24" s="53">
        <v>3000</v>
      </c>
      <c r="R24" s="52"/>
      <c r="S24" s="52"/>
      <c r="T24" s="52"/>
      <c r="U24" s="52"/>
      <c r="V24" s="52"/>
      <c r="W24" s="52"/>
      <c r="X24" s="52"/>
      <c r="Y24" s="52"/>
      <c r="Z24" s="52"/>
      <c r="AA24" s="52"/>
      <c r="AB24" s="52"/>
      <c r="AD24" s="55"/>
      <c r="AE24" s="83" t="s">
        <v>1246</v>
      </c>
      <c r="AF24" s="85">
        <v>4</v>
      </c>
      <c r="AG24" s="85">
        <v>4</v>
      </c>
      <c r="AH24" s="85">
        <v>4</v>
      </c>
      <c r="AI24" s="85">
        <v>4</v>
      </c>
      <c r="AJ24" s="85">
        <v>4</v>
      </c>
      <c r="AK24" s="85">
        <v>4</v>
      </c>
      <c r="AL24" s="85">
        <v>4</v>
      </c>
      <c r="AM24" s="85">
        <v>8</v>
      </c>
      <c r="AN24" s="85">
        <v>4</v>
      </c>
      <c r="AO24" s="85">
        <v>4</v>
      </c>
      <c r="AP24" s="85">
        <v>4</v>
      </c>
      <c r="AQ24" s="131">
        <v>4</v>
      </c>
      <c r="AS24" s="111">
        <v>17</v>
      </c>
      <c r="AT24" s="85">
        <v>17</v>
      </c>
      <c r="AU24" s="85">
        <v>17</v>
      </c>
      <c r="AV24" s="85">
        <v>17</v>
      </c>
      <c r="AW24" s="85">
        <v>17</v>
      </c>
      <c r="AX24" s="85">
        <v>17</v>
      </c>
      <c r="AY24" s="85">
        <v>17</v>
      </c>
      <c r="AZ24" s="85">
        <v>17</v>
      </c>
      <c r="BA24" s="85">
        <v>17</v>
      </c>
      <c r="BB24" s="85">
        <v>17</v>
      </c>
      <c r="BC24" s="85">
        <v>17</v>
      </c>
      <c r="BD24" s="131">
        <v>17</v>
      </c>
    </row>
    <row r="25" spans="1:56">
      <c r="A25" s="51">
        <f t="shared" si="16"/>
        <v>22</v>
      </c>
      <c r="B25" s="208" t="s">
        <v>183</v>
      </c>
      <c r="C25" s="53">
        <v>3000</v>
      </c>
      <c r="D25" s="52" t="s">
        <v>98</v>
      </c>
      <c r="E25" s="52" t="s">
        <v>98</v>
      </c>
      <c r="F25" s="52" t="s">
        <v>115</v>
      </c>
      <c r="G25" s="52" t="s">
        <v>115</v>
      </c>
      <c r="H25" s="52" t="s">
        <v>115</v>
      </c>
      <c r="I25" s="52" t="s">
        <v>115</v>
      </c>
      <c r="J25" s="52" t="s">
        <v>115</v>
      </c>
      <c r="K25" s="52" t="s">
        <v>115</v>
      </c>
      <c r="L25" s="52" t="s">
        <v>115</v>
      </c>
      <c r="M25" s="52" t="s">
        <v>98</v>
      </c>
      <c r="N25" s="52" t="s">
        <v>98</v>
      </c>
      <c r="O25" s="59" t="s">
        <v>98</v>
      </c>
      <c r="P25" s="52"/>
      <c r="Q25" s="53">
        <v>3000</v>
      </c>
      <c r="R25" s="52"/>
      <c r="S25" s="52"/>
      <c r="T25" s="52"/>
      <c r="U25" s="52"/>
      <c r="V25" s="52"/>
      <c r="W25" s="52"/>
      <c r="X25" s="52"/>
      <c r="Y25" s="52"/>
      <c r="Z25" s="52"/>
      <c r="AA25" s="52"/>
      <c r="AB25" s="52"/>
      <c r="AD25" s="55"/>
      <c r="AE25" s="83" t="s">
        <v>1247</v>
      </c>
      <c r="AF25" s="85"/>
      <c r="AG25" s="85"/>
      <c r="AH25" s="85"/>
      <c r="AI25" s="103"/>
      <c r="AJ25" s="103"/>
      <c r="AK25" s="103"/>
      <c r="AL25" s="103"/>
      <c r="AM25" s="103"/>
      <c r="AN25" s="85"/>
      <c r="AO25" s="85"/>
      <c r="AP25" s="85"/>
      <c r="AQ25" s="131"/>
      <c r="AS25" s="111"/>
      <c r="AT25" s="85"/>
      <c r="AU25" s="85"/>
      <c r="AV25" s="103"/>
      <c r="AW25" s="103">
        <f>AW22*(675)</f>
        <v>438.75</v>
      </c>
      <c r="AX25" s="103"/>
      <c r="AY25" s="103"/>
      <c r="AZ25" s="103"/>
      <c r="BA25" s="85"/>
      <c r="BB25" s="85"/>
      <c r="BC25" s="85"/>
      <c r="BD25" s="131"/>
    </row>
    <row r="26" ht="12" spans="1:56">
      <c r="A26" s="51">
        <f t="shared" si="16"/>
        <v>23</v>
      </c>
      <c r="B26" s="208" t="s">
        <v>218</v>
      </c>
      <c r="C26" s="136">
        <v>3000</v>
      </c>
      <c r="D26" s="52" t="s">
        <v>98</v>
      </c>
      <c r="E26" s="52" t="s">
        <v>98</v>
      </c>
      <c r="F26" s="52" t="s">
        <v>98</v>
      </c>
      <c r="G26" s="52" t="s">
        <v>98</v>
      </c>
      <c r="H26" s="52" t="s">
        <v>115</v>
      </c>
      <c r="I26" s="52" t="s">
        <v>115</v>
      </c>
      <c r="J26" s="52" t="s">
        <v>115</v>
      </c>
      <c r="K26" s="52" t="s">
        <v>115</v>
      </c>
      <c r="L26" s="52" t="s">
        <v>115</v>
      </c>
      <c r="M26" s="52" t="s">
        <v>115</v>
      </c>
      <c r="N26" s="52" t="s">
        <v>115</v>
      </c>
      <c r="O26" s="59" t="s">
        <v>98</v>
      </c>
      <c r="P26" s="52"/>
      <c r="Q26" s="53">
        <v>3000</v>
      </c>
      <c r="R26" s="52"/>
      <c r="S26" s="52"/>
      <c r="T26" s="52"/>
      <c r="U26" s="52"/>
      <c r="V26" s="52"/>
      <c r="W26" s="52"/>
      <c r="X26" s="52"/>
      <c r="Y26" s="52"/>
      <c r="Z26" s="52"/>
      <c r="AA26" s="52"/>
      <c r="AB26" s="52"/>
      <c r="AD26" s="55"/>
      <c r="AE26" s="77" t="s">
        <v>1248</v>
      </c>
      <c r="AF26" s="78">
        <f t="shared" ref="AF26:AN26" si="39">AF21*AF22*AF24/AF23+AF25</f>
        <v>0</v>
      </c>
      <c r="AG26" s="78">
        <f t="shared" si="39"/>
        <v>0</v>
      </c>
      <c r="AH26" s="78">
        <f t="shared" si="39"/>
        <v>0</v>
      </c>
      <c r="AI26" s="78">
        <f t="shared" si="39"/>
        <v>0</v>
      </c>
      <c r="AJ26" s="78">
        <f t="shared" si="39"/>
        <v>0</v>
      </c>
      <c r="AK26" s="78">
        <f t="shared" si="39"/>
        <v>0</v>
      </c>
      <c r="AL26" s="78">
        <f t="shared" si="39"/>
        <v>0</v>
      </c>
      <c r="AM26" s="78">
        <f t="shared" si="39"/>
        <v>0</v>
      </c>
      <c r="AN26" s="78">
        <f t="shared" si="39"/>
        <v>0</v>
      </c>
      <c r="AO26" s="78">
        <f t="shared" ref="AO26:BA26" si="40">AO21*AO22*AO24/AO23+AO25</f>
        <v>381.818181818182</v>
      </c>
      <c r="AP26" s="78">
        <f t="shared" si="40"/>
        <v>0</v>
      </c>
      <c r="AQ26" s="112">
        <f t="shared" si="40"/>
        <v>0</v>
      </c>
      <c r="AS26" s="72">
        <f t="shared" si="40"/>
        <v>0</v>
      </c>
      <c r="AT26" s="78">
        <f t="shared" si="40"/>
        <v>0</v>
      </c>
      <c r="AU26" s="78">
        <f t="shared" si="40"/>
        <v>0</v>
      </c>
      <c r="AV26" s="78">
        <f t="shared" si="40"/>
        <v>0</v>
      </c>
      <c r="AW26" s="78">
        <f t="shared" si="40"/>
        <v>438.75</v>
      </c>
      <c r="AX26" s="78">
        <f t="shared" si="40"/>
        <v>0</v>
      </c>
      <c r="AY26" s="78">
        <f t="shared" si="40"/>
        <v>0</v>
      </c>
      <c r="AZ26" s="78">
        <f t="shared" si="40"/>
        <v>0</v>
      </c>
      <c r="BA26" s="78">
        <f t="shared" si="40"/>
        <v>0</v>
      </c>
      <c r="BB26" s="78">
        <f t="shared" ref="BB26:BD26" si="41">BB21*BB22*BB24/BB23+BB25</f>
        <v>0</v>
      </c>
      <c r="BC26" s="78">
        <f t="shared" si="41"/>
        <v>0</v>
      </c>
      <c r="BD26" s="112">
        <f t="shared" si="41"/>
        <v>0</v>
      </c>
    </row>
    <row r="27" ht="12" spans="1:30">
      <c r="A27" s="51">
        <f t="shared" si="16"/>
        <v>24</v>
      </c>
      <c r="B27" s="208" t="s">
        <v>175</v>
      </c>
      <c r="C27" s="53">
        <v>3000</v>
      </c>
      <c r="D27" s="52" t="s">
        <v>98</v>
      </c>
      <c r="E27" s="52" t="s">
        <v>115</v>
      </c>
      <c r="F27" s="52" t="s">
        <v>115</v>
      </c>
      <c r="G27" s="52" t="s">
        <v>115</v>
      </c>
      <c r="H27" s="52" t="s">
        <v>115</v>
      </c>
      <c r="I27" s="52" t="s">
        <v>115</v>
      </c>
      <c r="J27" s="52" t="s">
        <v>115</v>
      </c>
      <c r="K27" s="52" t="s">
        <v>115</v>
      </c>
      <c r="L27" s="52" t="s">
        <v>115</v>
      </c>
      <c r="M27" s="52" t="s">
        <v>115</v>
      </c>
      <c r="N27" s="52" t="s">
        <v>115</v>
      </c>
      <c r="O27" s="59" t="s">
        <v>115</v>
      </c>
      <c r="P27" s="52"/>
      <c r="Q27" s="53">
        <v>3000</v>
      </c>
      <c r="R27" s="52"/>
      <c r="S27" s="52"/>
      <c r="T27" s="52"/>
      <c r="U27" s="52"/>
      <c r="V27" s="52"/>
      <c r="W27" s="52"/>
      <c r="X27" s="52"/>
      <c r="Y27" s="52"/>
      <c r="Z27" s="52"/>
      <c r="AA27" s="52"/>
      <c r="AB27" s="52"/>
      <c r="AD27" s="55"/>
    </row>
    <row r="28" ht="12" spans="1:56">
      <c r="A28" s="51">
        <f t="shared" si="16"/>
        <v>25</v>
      </c>
      <c r="B28" s="208" t="s">
        <v>273</v>
      </c>
      <c r="C28" s="53">
        <v>3000</v>
      </c>
      <c r="D28" s="52" t="s">
        <v>98</v>
      </c>
      <c r="E28" s="52" t="s">
        <v>98</v>
      </c>
      <c r="F28" s="52" t="s">
        <v>98</v>
      </c>
      <c r="G28" s="52" t="s">
        <v>98</v>
      </c>
      <c r="H28" s="52" t="s">
        <v>98</v>
      </c>
      <c r="I28" s="52" t="s">
        <v>98</v>
      </c>
      <c r="J28" s="52" t="s">
        <v>98</v>
      </c>
      <c r="K28" s="52" t="s">
        <v>98</v>
      </c>
      <c r="L28" s="52" t="s">
        <v>98</v>
      </c>
      <c r="M28" s="52" t="s">
        <v>98</v>
      </c>
      <c r="N28" s="52" t="s">
        <v>115</v>
      </c>
      <c r="O28" s="59" t="s">
        <v>115</v>
      </c>
      <c r="P28" s="52" t="s">
        <v>273</v>
      </c>
      <c r="Q28" s="53">
        <v>3000</v>
      </c>
      <c r="R28" s="52" t="s">
        <v>115</v>
      </c>
      <c r="S28" s="52" t="s">
        <v>98</v>
      </c>
      <c r="T28" s="52" t="s">
        <v>98</v>
      </c>
      <c r="U28" s="52" t="s">
        <v>98</v>
      </c>
      <c r="V28" s="52" t="s">
        <v>98</v>
      </c>
      <c r="W28" s="52" t="s">
        <v>98</v>
      </c>
      <c r="X28" s="52" t="s">
        <v>98</v>
      </c>
      <c r="Y28" s="52" t="s">
        <v>98</v>
      </c>
      <c r="Z28" s="52" t="s">
        <v>98</v>
      </c>
      <c r="AA28" s="52" t="s">
        <v>98</v>
      </c>
      <c r="AB28" s="52" t="s">
        <v>98</v>
      </c>
      <c r="AC28" s="39" t="s">
        <v>98</v>
      </c>
      <c r="AD28" s="55"/>
      <c r="AE28" s="41"/>
      <c r="AF28" s="42"/>
      <c r="AG28" s="42"/>
      <c r="AH28" s="42"/>
      <c r="AI28" s="42"/>
      <c r="AJ28" s="42"/>
      <c r="AK28" s="132" t="s">
        <v>108</v>
      </c>
      <c r="AL28" s="101"/>
      <c r="AM28" s="42"/>
      <c r="AN28" s="42"/>
      <c r="AO28" s="42"/>
      <c r="AP28" s="42"/>
      <c r="AQ28" s="133"/>
      <c r="AS28" s="41"/>
      <c r="AT28" s="42"/>
      <c r="AU28" s="42"/>
      <c r="AV28" s="42"/>
      <c r="AW28" s="42"/>
      <c r="AX28" s="132" t="s">
        <v>108</v>
      </c>
      <c r="AY28" s="101"/>
      <c r="AZ28" s="42"/>
      <c r="BA28" s="42"/>
      <c r="BB28" s="42"/>
      <c r="BC28" s="42"/>
      <c r="BD28" s="133"/>
    </row>
    <row r="29" spans="1:56">
      <c r="A29" s="51">
        <f t="shared" si="16"/>
        <v>26</v>
      </c>
      <c r="B29" s="208" t="s">
        <v>227</v>
      </c>
      <c r="C29" s="53">
        <v>3000</v>
      </c>
      <c r="D29" s="52" t="s">
        <v>98</v>
      </c>
      <c r="E29" s="52" t="s">
        <v>98</v>
      </c>
      <c r="F29" s="52" t="s">
        <v>98</v>
      </c>
      <c r="G29" s="52" t="s">
        <v>98</v>
      </c>
      <c r="H29" s="52" t="s">
        <v>98</v>
      </c>
      <c r="I29" s="52" t="s">
        <v>98</v>
      </c>
      <c r="J29" s="52" t="s">
        <v>98</v>
      </c>
      <c r="K29" s="52" t="s">
        <v>98</v>
      </c>
      <c r="L29" s="52" t="s">
        <v>98</v>
      </c>
      <c r="M29" s="52" t="s">
        <v>98</v>
      </c>
      <c r="N29" s="52" t="s">
        <v>115</v>
      </c>
      <c r="O29" s="59" t="s">
        <v>115</v>
      </c>
      <c r="P29" s="52"/>
      <c r="Q29" s="53"/>
      <c r="R29" s="52"/>
      <c r="S29" s="52"/>
      <c r="T29" s="52"/>
      <c r="U29" s="52"/>
      <c r="V29" s="52"/>
      <c r="W29" s="52"/>
      <c r="X29" s="52"/>
      <c r="Y29" s="52"/>
      <c r="Z29" s="52"/>
      <c r="AA29" s="52"/>
      <c r="AB29" s="52"/>
      <c r="AD29" s="55"/>
      <c r="AE29" s="88" t="s">
        <v>83</v>
      </c>
      <c r="AF29" s="89">
        <f t="shared" ref="AF29:AQ29" si="42">SUMIF(D$4:D$227,$AK28,$C$4:$C$227)</f>
        <v>0</v>
      </c>
      <c r="AG29" s="89">
        <f t="shared" si="42"/>
        <v>0</v>
      </c>
      <c r="AH29" s="89">
        <f t="shared" si="42"/>
        <v>0</v>
      </c>
      <c r="AI29" s="89">
        <f t="shared" si="42"/>
        <v>0</v>
      </c>
      <c r="AJ29" s="89">
        <f t="shared" si="42"/>
        <v>0</v>
      </c>
      <c r="AK29" s="89">
        <f t="shared" si="42"/>
        <v>0</v>
      </c>
      <c r="AL29" s="89">
        <f t="shared" si="42"/>
        <v>0</v>
      </c>
      <c r="AM29" s="89">
        <f t="shared" si="42"/>
        <v>9000</v>
      </c>
      <c r="AN29" s="89">
        <f t="shared" si="42"/>
        <v>9000</v>
      </c>
      <c r="AO29" s="89">
        <f t="shared" si="42"/>
        <v>6000</v>
      </c>
      <c r="AP29" s="89">
        <f t="shared" si="42"/>
        <v>9000</v>
      </c>
      <c r="AQ29" s="134">
        <f t="shared" si="42"/>
        <v>12000</v>
      </c>
      <c r="AS29" s="124">
        <f>SUMIF(R$4:R$2000,$AX28,$Q$4:$Q$2000)</f>
        <v>3000</v>
      </c>
      <c r="AT29" s="89">
        <f t="shared" ref="AT29" si="43">SUMIF(S$4:S$2000,$AX28,$Q$4:$Q$2000)</f>
        <v>3000</v>
      </c>
      <c r="AU29" s="89">
        <f t="shared" ref="AU29" si="44">SUMIF(T$4:T$2000,$AX28,$Q$4:$Q$2000)</f>
        <v>3000</v>
      </c>
      <c r="AV29" s="89">
        <f t="shared" ref="AV29" si="45">SUMIF(U$4:U$2000,$AX28,$Q$4:$Q$2000)</f>
        <v>6000</v>
      </c>
      <c r="AW29" s="89">
        <f t="shared" ref="AW29" si="46">SUMIF(V$4:V$2000,$AX28,$Q$4:$Q$2000)</f>
        <v>12000</v>
      </c>
      <c r="AX29" s="89">
        <f t="shared" ref="AX29" si="47">SUMIF(W$4:W$2000,$AX28,$Q$4:$Q$2000)</f>
        <v>12000</v>
      </c>
      <c r="AY29" s="89">
        <f t="shared" ref="AY29" si="48">SUMIF(X$4:X$2000,$AX28,$Q$4:$Q$2000)</f>
        <v>0</v>
      </c>
      <c r="AZ29" s="89">
        <f t="shared" ref="AZ29" si="49">SUMIF(Y$4:Y$2000,$AX28,$Q$4:$Q$2000)</f>
        <v>0</v>
      </c>
      <c r="BA29" s="89">
        <f t="shared" ref="BA29" si="50">SUMIF(Z$4:Z$2000,$AX28,$Q$4:$Q$2000)</f>
        <v>0</v>
      </c>
      <c r="BB29" s="89">
        <f t="shared" ref="BB29" si="51">SUMIF(AA$4:AA$2000,$AX28,$Q$4:$Q$2000)</f>
        <v>0</v>
      </c>
      <c r="BC29" s="89">
        <f t="shared" ref="BC29" si="52">SUMIF(AB$4:AB$2000,$AX28,$Q$4:$Q$2000)</f>
        <v>0</v>
      </c>
      <c r="BD29" s="134">
        <f t="shared" ref="BD29" si="53">SUMIF(AC$4:AC$2000,$AX28,$Q$4:$Q$2000)</f>
        <v>0</v>
      </c>
    </row>
    <row r="30" ht="12" spans="1:56">
      <c r="A30" s="51">
        <f t="shared" si="16"/>
        <v>27</v>
      </c>
      <c r="B30" s="209" t="s">
        <v>179</v>
      </c>
      <c r="C30" s="183">
        <v>3000</v>
      </c>
      <c r="D30" s="142" t="s">
        <v>98</v>
      </c>
      <c r="E30" s="142" t="s">
        <v>115</v>
      </c>
      <c r="F30" s="142" t="s">
        <v>115</v>
      </c>
      <c r="G30" s="142" t="s">
        <v>98</v>
      </c>
      <c r="H30" s="142" t="s">
        <v>98</v>
      </c>
      <c r="I30" s="142" t="s">
        <v>98</v>
      </c>
      <c r="J30" s="142" t="s">
        <v>98</v>
      </c>
      <c r="K30" s="142" t="s">
        <v>98</v>
      </c>
      <c r="L30" s="142" t="s">
        <v>98</v>
      </c>
      <c r="M30" s="142" t="s">
        <v>98</v>
      </c>
      <c r="N30" s="142" t="s">
        <v>98</v>
      </c>
      <c r="O30" s="156" t="s">
        <v>98</v>
      </c>
      <c r="P30" s="52"/>
      <c r="Q30" s="53"/>
      <c r="R30" s="52"/>
      <c r="S30" s="52"/>
      <c r="T30" s="52"/>
      <c r="U30" s="52"/>
      <c r="V30" s="52"/>
      <c r="W30" s="52"/>
      <c r="X30" s="52"/>
      <c r="Y30" s="52"/>
      <c r="Z30" s="52"/>
      <c r="AA30" s="52"/>
      <c r="AB30" s="52"/>
      <c r="AD30" s="55"/>
      <c r="AE30" s="81" t="s">
        <v>1243</v>
      </c>
      <c r="AF30" s="90">
        <v>0.7</v>
      </c>
      <c r="AG30" s="90">
        <v>0.7</v>
      </c>
      <c r="AH30" s="90">
        <v>0.7</v>
      </c>
      <c r="AI30" s="90">
        <v>0.7</v>
      </c>
      <c r="AJ30" s="90">
        <v>0.7</v>
      </c>
      <c r="AK30" s="90">
        <v>0.7</v>
      </c>
      <c r="AL30" s="90">
        <v>0.7</v>
      </c>
      <c r="AM30" s="90">
        <v>0.7</v>
      </c>
      <c r="AN30" s="90">
        <v>0.7</v>
      </c>
      <c r="AO30" s="90">
        <v>0.7</v>
      </c>
      <c r="AP30" s="90">
        <v>0.7</v>
      </c>
      <c r="AQ30" s="130">
        <v>0.6</v>
      </c>
      <c r="AS30" s="123">
        <v>0.6</v>
      </c>
      <c r="AT30" s="90">
        <v>0.6</v>
      </c>
      <c r="AU30" s="90">
        <v>0.6</v>
      </c>
      <c r="AV30" s="90">
        <v>0.6</v>
      </c>
      <c r="AW30" s="90">
        <v>0.6</v>
      </c>
      <c r="AX30" s="90">
        <v>0.6</v>
      </c>
      <c r="AY30" s="90">
        <v>0.6</v>
      </c>
      <c r="AZ30" s="90">
        <v>0.6</v>
      </c>
      <c r="BA30" s="90">
        <v>0.6</v>
      </c>
      <c r="BB30" s="90">
        <v>0.6</v>
      </c>
      <c r="BC30" s="90">
        <v>0.6</v>
      </c>
      <c r="BD30" s="130">
        <v>0.6</v>
      </c>
    </row>
    <row r="31" spans="1:56">
      <c r="A31" s="51">
        <f t="shared" si="16"/>
        <v>28</v>
      </c>
      <c r="B31" s="208"/>
      <c r="C31" s="53"/>
      <c r="D31" s="52"/>
      <c r="E31" s="52"/>
      <c r="F31" s="52"/>
      <c r="G31" s="52"/>
      <c r="H31" s="52"/>
      <c r="I31" s="52"/>
      <c r="J31" s="52"/>
      <c r="K31" s="52"/>
      <c r="L31" s="52"/>
      <c r="M31" s="52"/>
      <c r="N31" s="52"/>
      <c r="O31" s="59"/>
      <c r="P31" s="52"/>
      <c r="Q31" s="53"/>
      <c r="R31" s="52"/>
      <c r="S31" s="52"/>
      <c r="T31" s="52"/>
      <c r="U31" s="52"/>
      <c r="V31" s="52"/>
      <c r="W31" s="52"/>
      <c r="X31" s="52"/>
      <c r="Y31" s="52"/>
      <c r="Z31" s="52"/>
      <c r="AA31" s="52"/>
      <c r="AB31" s="52"/>
      <c r="AD31" s="55"/>
      <c r="AE31" s="83" t="s">
        <v>1245</v>
      </c>
      <c r="AF31" s="84">
        <v>26</v>
      </c>
      <c r="AG31" s="84">
        <v>26</v>
      </c>
      <c r="AH31" s="84">
        <v>26</v>
      </c>
      <c r="AI31" s="84">
        <v>26</v>
      </c>
      <c r="AJ31" s="84">
        <v>26</v>
      </c>
      <c r="AK31" s="84">
        <v>26</v>
      </c>
      <c r="AL31" s="84">
        <v>26</v>
      </c>
      <c r="AM31" s="84">
        <v>24</v>
      </c>
      <c r="AN31" s="102">
        <v>26</v>
      </c>
      <c r="AO31" s="102">
        <v>26</v>
      </c>
      <c r="AP31" s="84">
        <v>27</v>
      </c>
      <c r="AQ31" s="207">
        <v>25</v>
      </c>
      <c r="AS31" s="111">
        <v>20</v>
      </c>
      <c r="AT31" s="85">
        <v>17</v>
      </c>
      <c r="AU31" s="85">
        <v>17</v>
      </c>
      <c r="AV31" s="85">
        <v>17</v>
      </c>
      <c r="AW31" s="85">
        <v>17</v>
      </c>
      <c r="AX31" s="85">
        <v>17</v>
      </c>
      <c r="AY31" s="85">
        <v>17</v>
      </c>
      <c r="AZ31" s="85">
        <v>17</v>
      </c>
      <c r="BA31" s="85">
        <v>17</v>
      </c>
      <c r="BB31" s="85">
        <v>17</v>
      </c>
      <c r="BC31" s="85">
        <v>17</v>
      </c>
      <c r="BD31" s="131">
        <v>17</v>
      </c>
    </row>
    <row r="32" ht="12" spans="1:56">
      <c r="A32" s="51">
        <f t="shared" si="16"/>
        <v>29</v>
      </c>
      <c r="B32" s="208"/>
      <c r="C32" s="53"/>
      <c r="D32" s="52"/>
      <c r="E32" s="52"/>
      <c r="F32" s="52"/>
      <c r="G32" s="52"/>
      <c r="H32" s="52"/>
      <c r="I32" s="52"/>
      <c r="J32" s="52"/>
      <c r="K32" s="52"/>
      <c r="L32" s="52"/>
      <c r="M32" s="52"/>
      <c r="N32" s="52"/>
      <c r="O32" s="59"/>
      <c r="P32" s="52" t="s">
        <v>325</v>
      </c>
      <c r="Q32" s="53">
        <v>3000</v>
      </c>
      <c r="R32" s="52" t="s">
        <v>98</v>
      </c>
      <c r="S32" s="52" t="s">
        <v>98</v>
      </c>
      <c r="T32" s="52" t="s">
        <v>98</v>
      </c>
      <c r="U32" s="52" t="s">
        <v>98</v>
      </c>
      <c r="V32" s="52" t="s">
        <v>115</v>
      </c>
      <c r="W32" s="52" t="s">
        <v>100</v>
      </c>
      <c r="X32" s="52" t="s">
        <v>100</v>
      </c>
      <c r="Y32" s="52" t="s">
        <v>98</v>
      </c>
      <c r="Z32" s="52" t="s">
        <v>98</v>
      </c>
      <c r="AA32" s="52" t="s">
        <v>98</v>
      </c>
      <c r="AB32" s="52" t="s">
        <v>98</v>
      </c>
      <c r="AC32" s="39" t="s">
        <v>98</v>
      </c>
      <c r="AD32" s="55"/>
      <c r="AE32" s="83" t="s">
        <v>1246</v>
      </c>
      <c r="AF32" s="85"/>
      <c r="AG32" s="85"/>
      <c r="AH32" s="85"/>
      <c r="AI32" s="85"/>
      <c r="AJ32" s="85"/>
      <c r="AK32" s="85"/>
      <c r="AL32" s="85"/>
      <c r="AM32" s="85">
        <v>18</v>
      </c>
      <c r="AN32" s="103">
        <v>16</v>
      </c>
      <c r="AO32" s="103">
        <v>23</v>
      </c>
      <c r="AP32" s="85">
        <v>27</v>
      </c>
      <c r="AQ32" s="131">
        <v>25</v>
      </c>
      <c r="AS32" s="111">
        <v>15</v>
      </c>
      <c r="AT32" s="85">
        <v>17</v>
      </c>
      <c r="AU32" s="85">
        <v>17</v>
      </c>
      <c r="AV32" s="85">
        <v>17</v>
      </c>
      <c r="AW32" s="85">
        <v>17</v>
      </c>
      <c r="AX32" s="85">
        <v>17</v>
      </c>
      <c r="AY32" s="85">
        <v>17</v>
      </c>
      <c r="AZ32" s="85">
        <v>17</v>
      </c>
      <c r="BA32" s="85">
        <v>17</v>
      </c>
      <c r="BB32" s="85">
        <v>17</v>
      </c>
      <c r="BC32" s="85">
        <v>17</v>
      </c>
      <c r="BD32" s="131">
        <v>17</v>
      </c>
    </row>
    <row r="33" spans="1:56">
      <c r="A33" s="51">
        <f t="shared" si="16"/>
        <v>30</v>
      </c>
      <c r="B33" s="118" t="s">
        <v>161</v>
      </c>
      <c r="C33" s="187">
        <v>3000</v>
      </c>
      <c r="D33" s="119" t="s">
        <v>115</v>
      </c>
      <c r="E33" s="119" t="s">
        <v>115</v>
      </c>
      <c r="F33" s="119" t="s">
        <v>115</v>
      </c>
      <c r="G33" s="119" t="s">
        <v>115</v>
      </c>
      <c r="H33" s="119" t="s">
        <v>115</v>
      </c>
      <c r="I33" s="119" t="s">
        <v>115</v>
      </c>
      <c r="J33" s="119" t="s">
        <v>115</v>
      </c>
      <c r="K33" s="119" t="s">
        <v>115</v>
      </c>
      <c r="L33" s="119" t="s">
        <v>115</v>
      </c>
      <c r="M33" s="119" t="s">
        <v>115</v>
      </c>
      <c r="N33" s="119" t="s">
        <v>115</v>
      </c>
      <c r="O33" s="61" t="s">
        <v>115</v>
      </c>
      <c r="P33" s="52" t="s">
        <v>161</v>
      </c>
      <c r="Q33" s="53">
        <v>3000</v>
      </c>
      <c r="R33" s="52" t="s">
        <v>115</v>
      </c>
      <c r="S33" s="52" t="s">
        <v>115</v>
      </c>
      <c r="T33" s="52" t="s">
        <v>115</v>
      </c>
      <c r="U33" s="52" t="s">
        <v>115</v>
      </c>
      <c r="V33" s="52" t="s">
        <v>115</v>
      </c>
      <c r="W33" s="52" t="s">
        <v>115</v>
      </c>
      <c r="X33" s="52" t="s">
        <v>100</v>
      </c>
      <c r="Y33" s="52" t="s">
        <v>100</v>
      </c>
      <c r="Z33" s="52" t="s">
        <v>100</v>
      </c>
      <c r="AA33" s="52" t="s">
        <v>100</v>
      </c>
      <c r="AB33" s="52" t="s">
        <v>100</v>
      </c>
      <c r="AC33" s="52" t="s">
        <v>98</v>
      </c>
      <c r="AD33" s="55"/>
      <c r="AE33" s="83" t="s">
        <v>1247</v>
      </c>
      <c r="AF33" s="85"/>
      <c r="AG33" s="85"/>
      <c r="AH33" s="85"/>
      <c r="AI33" s="103"/>
      <c r="AJ33" s="103"/>
      <c r="AK33" s="104"/>
      <c r="AL33" s="103"/>
      <c r="AM33" s="103"/>
      <c r="AN33" s="103"/>
      <c r="AO33" s="104"/>
      <c r="AP33" s="104">
        <f>AP30*(-1500/2)</f>
        <v>-525</v>
      </c>
      <c r="AQ33" s="103">
        <f>-AQ30*1500/2</f>
        <v>-450</v>
      </c>
      <c r="AS33" s="111"/>
      <c r="AT33" s="85"/>
      <c r="AU33" s="85"/>
      <c r="AV33" s="103"/>
      <c r="AW33" s="103"/>
      <c r="AX33" s="104"/>
      <c r="AY33" s="103"/>
      <c r="AZ33" s="103"/>
      <c r="BA33" s="103"/>
      <c r="BB33" s="104"/>
      <c r="BC33" s="104"/>
      <c r="BD33" s="135"/>
    </row>
    <row r="34" ht="12" spans="1:56">
      <c r="A34" s="51">
        <f t="shared" si="16"/>
        <v>31</v>
      </c>
      <c r="B34" s="51" t="s">
        <v>173</v>
      </c>
      <c r="C34" s="184">
        <v>3000</v>
      </c>
      <c r="D34" s="52" t="s">
        <v>98</v>
      </c>
      <c r="E34" s="52" t="s">
        <v>115</v>
      </c>
      <c r="F34" s="52" t="s">
        <v>115</v>
      </c>
      <c r="G34" s="52" t="s">
        <v>115</v>
      </c>
      <c r="H34" s="52" t="s">
        <v>115</v>
      </c>
      <c r="I34" s="52" t="s">
        <v>115</v>
      </c>
      <c r="J34" s="52" t="s">
        <v>115</v>
      </c>
      <c r="K34" s="52" t="s">
        <v>115</v>
      </c>
      <c r="L34" s="52" t="s">
        <v>115</v>
      </c>
      <c r="M34" s="52" t="s">
        <v>98</v>
      </c>
      <c r="N34" s="52" t="s">
        <v>98</v>
      </c>
      <c r="O34" s="59" t="s">
        <v>105</v>
      </c>
      <c r="P34" s="52" t="s">
        <v>173</v>
      </c>
      <c r="Q34" s="53">
        <v>3000</v>
      </c>
      <c r="R34" s="52" t="s">
        <v>105</v>
      </c>
      <c r="S34" s="52" t="s">
        <v>105</v>
      </c>
      <c r="T34" s="52" t="s">
        <v>105</v>
      </c>
      <c r="U34" s="52" t="s">
        <v>105</v>
      </c>
      <c r="V34" s="52" t="s">
        <v>115</v>
      </c>
      <c r="W34" s="52" t="s">
        <v>115</v>
      </c>
      <c r="X34" s="52" t="s">
        <v>100</v>
      </c>
      <c r="Y34" s="52" t="s">
        <v>100</v>
      </c>
      <c r="Z34" s="52" t="s">
        <v>100</v>
      </c>
      <c r="AA34" s="52" t="s">
        <v>98</v>
      </c>
      <c r="AB34" s="52" t="s">
        <v>98</v>
      </c>
      <c r="AC34" s="39" t="s">
        <v>98</v>
      </c>
      <c r="AD34" s="55"/>
      <c r="AE34" s="77" t="s">
        <v>1248</v>
      </c>
      <c r="AF34" s="78">
        <f t="shared" ref="AF34:AO34" si="54">AF29*AF30*AF32/AF31+AF33</f>
        <v>0</v>
      </c>
      <c r="AG34" s="78">
        <f t="shared" si="54"/>
        <v>0</v>
      </c>
      <c r="AH34" s="78">
        <f t="shared" si="54"/>
        <v>0</v>
      </c>
      <c r="AI34" s="78">
        <f t="shared" si="54"/>
        <v>0</v>
      </c>
      <c r="AJ34" s="78">
        <f t="shared" si="54"/>
        <v>0</v>
      </c>
      <c r="AK34" s="78">
        <f t="shared" si="54"/>
        <v>0</v>
      </c>
      <c r="AL34" s="78">
        <f t="shared" si="54"/>
        <v>0</v>
      </c>
      <c r="AM34" s="78">
        <f t="shared" si="54"/>
        <v>4725</v>
      </c>
      <c r="AN34" s="78">
        <f t="shared" si="54"/>
        <v>3876.92307692308</v>
      </c>
      <c r="AO34" s="78">
        <f t="shared" si="54"/>
        <v>3715.38461538462</v>
      </c>
      <c r="AP34" s="78">
        <f t="shared" ref="AP34:BB34" si="55">AP29*AP30*AP32/AP31+AP33</f>
        <v>5775</v>
      </c>
      <c r="AQ34" s="112">
        <f t="shared" si="55"/>
        <v>6750</v>
      </c>
      <c r="AS34" s="72">
        <f t="shared" si="55"/>
        <v>1350</v>
      </c>
      <c r="AT34" s="78">
        <f t="shared" si="55"/>
        <v>1800</v>
      </c>
      <c r="AU34" s="78">
        <f t="shared" si="55"/>
        <v>1800</v>
      </c>
      <c r="AV34" s="78">
        <f t="shared" si="55"/>
        <v>3600</v>
      </c>
      <c r="AW34" s="78">
        <f t="shared" si="55"/>
        <v>7200</v>
      </c>
      <c r="AX34" s="78">
        <f t="shared" si="55"/>
        <v>7200</v>
      </c>
      <c r="AY34" s="78">
        <f t="shared" si="55"/>
        <v>0</v>
      </c>
      <c r="AZ34" s="78">
        <f t="shared" si="55"/>
        <v>0</v>
      </c>
      <c r="BA34" s="78">
        <f t="shared" si="55"/>
        <v>0</v>
      </c>
      <c r="BB34" s="78">
        <f t="shared" si="55"/>
        <v>0</v>
      </c>
      <c r="BC34" s="78">
        <f t="shared" ref="BC34:BD34" si="56">BC29*BC30*BC32/BC31+BC33</f>
        <v>0</v>
      </c>
      <c r="BD34" s="112">
        <f t="shared" si="56"/>
        <v>0</v>
      </c>
    </row>
    <row r="35" ht="12" spans="1:30">
      <c r="A35" s="51">
        <f t="shared" si="16"/>
        <v>32</v>
      </c>
      <c r="B35" s="208" t="s">
        <v>230</v>
      </c>
      <c r="C35" s="136">
        <v>3000</v>
      </c>
      <c r="D35" s="52" t="s">
        <v>98</v>
      </c>
      <c r="E35" s="52" t="s">
        <v>98</v>
      </c>
      <c r="F35" s="52" t="s">
        <v>98</v>
      </c>
      <c r="G35" s="52" t="s">
        <v>98</v>
      </c>
      <c r="H35" s="52" t="s">
        <v>115</v>
      </c>
      <c r="I35" s="52" t="s">
        <v>115</v>
      </c>
      <c r="J35" s="52" t="s">
        <v>115</v>
      </c>
      <c r="K35" s="52" t="s">
        <v>115</v>
      </c>
      <c r="L35" s="52" t="s">
        <v>98</v>
      </c>
      <c r="M35" s="52" t="s">
        <v>115</v>
      </c>
      <c r="N35" s="52" t="s">
        <v>115</v>
      </c>
      <c r="O35" s="59" t="s">
        <v>115</v>
      </c>
      <c r="P35" s="54" t="s">
        <v>230</v>
      </c>
      <c r="Q35" s="53">
        <v>3000</v>
      </c>
      <c r="R35" s="52" t="s">
        <v>115</v>
      </c>
      <c r="S35" s="52" t="s">
        <v>98</v>
      </c>
      <c r="T35" s="52" t="s">
        <v>98</v>
      </c>
      <c r="U35" s="52" t="s">
        <v>98</v>
      </c>
      <c r="V35" s="52" t="s">
        <v>98</v>
      </c>
      <c r="W35" s="52" t="s">
        <v>98</v>
      </c>
      <c r="X35" s="52" t="s">
        <v>98</v>
      </c>
      <c r="Y35" s="52" t="s">
        <v>98</v>
      </c>
      <c r="Z35" s="52" t="s">
        <v>100</v>
      </c>
      <c r="AA35" s="52" t="s">
        <v>100</v>
      </c>
      <c r="AB35" s="52" t="s">
        <v>100</v>
      </c>
      <c r="AC35" s="39" t="s">
        <v>98</v>
      </c>
      <c r="AD35" s="55"/>
    </row>
    <row r="36" ht="12" spans="1:56">
      <c r="A36" s="51">
        <f t="shared" si="16"/>
        <v>33</v>
      </c>
      <c r="B36" s="208" t="s">
        <v>242</v>
      </c>
      <c r="C36" s="136">
        <v>3000</v>
      </c>
      <c r="D36" s="52" t="s">
        <v>98</v>
      </c>
      <c r="E36" s="52" t="s">
        <v>98</v>
      </c>
      <c r="F36" s="52" t="s">
        <v>98</v>
      </c>
      <c r="G36" s="52" t="s">
        <v>98</v>
      </c>
      <c r="H36" s="52" t="s">
        <v>98</v>
      </c>
      <c r="I36" s="52" t="s">
        <v>98</v>
      </c>
      <c r="J36" s="52" t="s">
        <v>98</v>
      </c>
      <c r="K36" s="52" t="s">
        <v>115</v>
      </c>
      <c r="L36" s="52" t="s">
        <v>115</v>
      </c>
      <c r="M36" s="52" t="s">
        <v>115</v>
      </c>
      <c r="N36" s="52" t="s">
        <v>115</v>
      </c>
      <c r="O36" s="59" t="s">
        <v>98</v>
      </c>
      <c r="P36" s="52" t="s">
        <v>294</v>
      </c>
      <c r="Q36" s="53">
        <v>3000</v>
      </c>
      <c r="R36" s="52" t="s">
        <v>105</v>
      </c>
      <c r="S36" s="52" t="s">
        <v>105</v>
      </c>
      <c r="T36" s="52" t="s">
        <v>105</v>
      </c>
      <c r="U36" s="52" t="s">
        <v>105</v>
      </c>
      <c r="V36" s="52" t="s">
        <v>100</v>
      </c>
      <c r="W36" s="52" t="s">
        <v>100</v>
      </c>
      <c r="X36" s="52" t="s">
        <v>100</v>
      </c>
      <c r="Y36" s="52" t="s">
        <v>100</v>
      </c>
      <c r="Z36" s="52" t="s">
        <v>100</v>
      </c>
      <c r="AA36" s="52" t="s">
        <v>100</v>
      </c>
      <c r="AB36" s="52" t="s">
        <v>100</v>
      </c>
      <c r="AC36" s="39" t="s">
        <v>98</v>
      </c>
      <c r="AD36" s="55"/>
      <c r="AE36" s="41"/>
      <c r="AF36" s="42"/>
      <c r="AG36" s="42"/>
      <c r="AH36" s="42"/>
      <c r="AI36" s="42"/>
      <c r="AJ36" s="42"/>
      <c r="AK36" s="100" t="s">
        <v>115</v>
      </c>
      <c r="AL36" s="101"/>
      <c r="AM36" s="42"/>
      <c r="AN36" s="42"/>
      <c r="AO36" s="42"/>
      <c r="AP36" s="42"/>
      <c r="AQ36" s="133"/>
      <c r="AS36" s="41"/>
      <c r="AT36" s="42"/>
      <c r="AU36" s="42"/>
      <c r="AV36" s="42"/>
      <c r="AW36" s="42"/>
      <c r="AX36" s="100" t="s">
        <v>115</v>
      </c>
      <c r="AY36" s="101"/>
      <c r="AZ36" s="42"/>
      <c r="BA36" s="42"/>
      <c r="BB36" s="42"/>
      <c r="BC36" s="42"/>
      <c r="BD36" s="133"/>
    </row>
    <row r="37" spans="1:56">
      <c r="A37" s="51">
        <f t="shared" si="16"/>
        <v>34</v>
      </c>
      <c r="B37" s="208" t="s">
        <v>252</v>
      </c>
      <c r="C37" s="136">
        <v>3000</v>
      </c>
      <c r="D37" s="52" t="s">
        <v>98</v>
      </c>
      <c r="E37" s="52" t="s">
        <v>98</v>
      </c>
      <c r="F37" s="52" t="s">
        <v>98</v>
      </c>
      <c r="G37" s="52" t="s">
        <v>98</v>
      </c>
      <c r="H37" s="52" t="s">
        <v>98</v>
      </c>
      <c r="I37" s="52" t="s">
        <v>98</v>
      </c>
      <c r="J37" s="52" t="s">
        <v>98</v>
      </c>
      <c r="K37" s="52" t="s">
        <v>98</v>
      </c>
      <c r="L37" s="52" t="s">
        <v>115</v>
      </c>
      <c r="M37" s="52" t="s">
        <v>115</v>
      </c>
      <c r="N37" s="52" t="s">
        <v>115</v>
      </c>
      <c r="O37" s="59" t="s">
        <v>115</v>
      </c>
      <c r="P37" s="54" t="s">
        <v>252</v>
      </c>
      <c r="Q37" s="53">
        <v>3000</v>
      </c>
      <c r="R37" s="52" t="s">
        <v>115</v>
      </c>
      <c r="S37" s="52" t="s">
        <v>115</v>
      </c>
      <c r="T37" s="52" t="s">
        <v>115</v>
      </c>
      <c r="U37" s="52" t="s">
        <v>115</v>
      </c>
      <c r="V37" s="52" t="s">
        <v>115</v>
      </c>
      <c r="W37" s="52" t="s">
        <v>100</v>
      </c>
      <c r="X37" s="52" t="s">
        <v>100</v>
      </c>
      <c r="Y37" s="52" t="s">
        <v>100</v>
      </c>
      <c r="Z37" s="52" t="s">
        <v>100</v>
      </c>
      <c r="AA37" s="52" t="s">
        <v>100</v>
      </c>
      <c r="AB37" s="52" t="s">
        <v>100</v>
      </c>
      <c r="AC37" s="39" t="s">
        <v>100</v>
      </c>
      <c r="AD37" s="55"/>
      <c r="AE37" s="79" t="s">
        <v>83</v>
      </c>
      <c r="AF37" s="161">
        <f t="shared" ref="AF37:AQ37" si="57">SUMIF(D$4:D$227,$AK36,$C$4:$C$227)</f>
        <v>24000</v>
      </c>
      <c r="AG37" s="161">
        <f t="shared" si="57"/>
        <v>31500</v>
      </c>
      <c r="AH37" s="161">
        <f t="shared" si="57"/>
        <v>43500</v>
      </c>
      <c r="AI37" s="161">
        <f t="shared" si="57"/>
        <v>49500</v>
      </c>
      <c r="AJ37" s="161">
        <f t="shared" si="57"/>
        <v>67500</v>
      </c>
      <c r="AK37" s="161">
        <f t="shared" si="57"/>
        <v>67500</v>
      </c>
      <c r="AL37" s="161">
        <f t="shared" si="57"/>
        <v>67500</v>
      </c>
      <c r="AM37" s="161">
        <f t="shared" si="57"/>
        <v>43500</v>
      </c>
      <c r="AN37" s="161">
        <f t="shared" si="57"/>
        <v>58500</v>
      </c>
      <c r="AO37" s="161">
        <f t="shared" si="57"/>
        <v>58500</v>
      </c>
      <c r="AP37" s="161">
        <f t="shared" si="57"/>
        <v>64500</v>
      </c>
      <c r="AQ37" s="163">
        <f t="shared" si="57"/>
        <v>40500</v>
      </c>
      <c r="AS37" s="124">
        <f>SUMIF(R$4:R$2000,$AX36,$Q$4:$Q$2000)</f>
        <v>38200</v>
      </c>
      <c r="AT37" s="89">
        <f t="shared" ref="AT37" si="58">SUMIF(S$4:S$2000,$AX36,$Q$4:$Q$2000)</f>
        <v>41200</v>
      </c>
      <c r="AU37" s="89">
        <f t="shared" ref="AU37" si="59">SUMIF(T$4:T$2000,$AX36,$Q$4:$Q$2000)</f>
        <v>44200</v>
      </c>
      <c r="AV37" s="89">
        <f t="shared" ref="AV37" si="60">SUMIF(U$4:U$2000,$AX36,$Q$4:$Q$2000)</f>
        <v>47200</v>
      </c>
      <c r="AW37" s="89">
        <f t="shared" ref="AW37" si="61">SUMIF(V$4:V$2000,$AX36,$Q$4:$Q$2000)</f>
        <v>59200</v>
      </c>
      <c r="AX37" s="89">
        <f t="shared" ref="AX37" si="62">SUMIF(W$4:W$2000,$AX36,$Q$4:$Q$2000)</f>
        <v>27000</v>
      </c>
      <c r="AY37" s="89">
        <f t="shared" ref="AY37" si="63">SUMIF(X$4:X$2000,$AX36,$Q$4:$Q$2000)</f>
        <v>3000</v>
      </c>
      <c r="AZ37" s="89">
        <f t="shared" ref="AZ37" si="64">SUMIF(Y$4:Y$2000,$AX36,$Q$4:$Q$2000)</f>
        <v>0</v>
      </c>
      <c r="BA37" s="89">
        <f t="shared" ref="BA37" si="65">SUMIF(Z$4:Z$2000,$AX36,$Q$4:$Q$2000)</f>
        <v>0</v>
      </c>
      <c r="BB37" s="89">
        <f t="shared" ref="BB37" si="66">SUMIF(AA$4:AA$2000,$AX36,$Q$4:$Q$2000)</f>
        <v>0</v>
      </c>
      <c r="BC37" s="89">
        <f t="shared" ref="BC37" si="67">SUMIF(AB$4:AB$2000,$AX36,$Q$4:$Q$2000)</f>
        <v>0</v>
      </c>
      <c r="BD37" s="134">
        <f t="shared" ref="BD37" si="68">SUMIF(AC$4:AC$2000,$AX36,$Q$4:$Q$2000)</f>
        <v>0</v>
      </c>
    </row>
    <row r="38" spans="1:56">
      <c r="A38" s="51">
        <f t="shared" si="16"/>
        <v>35</v>
      </c>
      <c r="B38" s="208" t="s">
        <v>265</v>
      </c>
      <c r="C38" s="136">
        <v>3000</v>
      </c>
      <c r="D38" s="52" t="s">
        <v>98</v>
      </c>
      <c r="E38" s="52" t="s">
        <v>98</v>
      </c>
      <c r="F38" s="52" t="s">
        <v>98</v>
      </c>
      <c r="G38" s="52" t="s">
        <v>98</v>
      </c>
      <c r="H38" s="52" t="s">
        <v>98</v>
      </c>
      <c r="I38" s="52" t="s">
        <v>98</v>
      </c>
      <c r="J38" s="52" t="s">
        <v>98</v>
      </c>
      <c r="K38" s="52" t="s">
        <v>98</v>
      </c>
      <c r="L38" s="52" t="s">
        <v>115</v>
      </c>
      <c r="M38" s="52" t="s">
        <v>115</v>
      </c>
      <c r="N38" s="52" t="s">
        <v>115</v>
      </c>
      <c r="O38" s="59" t="s">
        <v>105</v>
      </c>
      <c r="P38" s="54" t="s">
        <v>265</v>
      </c>
      <c r="Q38" s="53">
        <v>3000</v>
      </c>
      <c r="R38" s="52" t="s">
        <v>105</v>
      </c>
      <c r="S38" s="52" t="s">
        <v>105</v>
      </c>
      <c r="T38" s="52" t="s">
        <v>105</v>
      </c>
      <c r="U38" s="52" t="s">
        <v>98</v>
      </c>
      <c r="V38" s="52" t="s">
        <v>115</v>
      </c>
      <c r="W38" s="52" t="s">
        <v>100</v>
      </c>
      <c r="X38" s="52" t="s">
        <v>100</v>
      </c>
      <c r="Y38" s="52" t="s">
        <v>100</v>
      </c>
      <c r="Z38" s="52" t="s">
        <v>100</v>
      </c>
      <c r="AA38" s="52" t="s">
        <v>100</v>
      </c>
      <c r="AB38" s="52" t="s">
        <v>100</v>
      </c>
      <c r="AC38" s="39" t="s">
        <v>100</v>
      </c>
      <c r="AD38" s="55"/>
      <c r="AE38" s="81" t="s">
        <v>1243</v>
      </c>
      <c r="AF38" s="90">
        <v>0.7</v>
      </c>
      <c r="AG38" s="90">
        <v>0.7</v>
      </c>
      <c r="AH38" s="90">
        <v>0.7</v>
      </c>
      <c r="AI38" s="90">
        <v>0.7</v>
      </c>
      <c r="AJ38" s="90">
        <v>0.7</v>
      </c>
      <c r="AK38" s="90">
        <v>0.7</v>
      </c>
      <c r="AL38" s="90">
        <v>0.7</v>
      </c>
      <c r="AM38" s="90">
        <v>0.7</v>
      </c>
      <c r="AN38" s="90">
        <v>0.7</v>
      </c>
      <c r="AO38" s="90">
        <v>0.7</v>
      </c>
      <c r="AP38" s="90">
        <v>0.7</v>
      </c>
      <c r="AQ38" s="130">
        <v>0.7</v>
      </c>
      <c r="AS38" s="123">
        <v>0.6</v>
      </c>
      <c r="AT38" s="90">
        <v>0.6</v>
      </c>
      <c r="AU38" s="90">
        <v>0.6</v>
      </c>
      <c r="AV38" s="90">
        <v>0.6</v>
      </c>
      <c r="AW38" s="90">
        <v>0.6</v>
      </c>
      <c r="AX38" s="90">
        <v>0.6</v>
      </c>
      <c r="AY38" s="90">
        <v>0.6</v>
      </c>
      <c r="AZ38" s="90">
        <v>0.6</v>
      </c>
      <c r="BA38" s="90">
        <v>0.6</v>
      </c>
      <c r="BB38" s="90">
        <v>0.6</v>
      </c>
      <c r="BC38" s="90">
        <v>0.6</v>
      </c>
      <c r="BD38" s="130">
        <v>0.6</v>
      </c>
    </row>
    <row r="39" spans="1:56">
      <c r="A39" s="51">
        <f t="shared" si="16"/>
        <v>36</v>
      </c>
      <c r="B39" s="208" t="s">
        <v>246</v>
      </c>
      <c r="C39" s="136">
        <v>3000</v>
      </c>
      <c r="D39" s="52" t="s">
        <v>98</v>
      </c>
      <c r="E39" s="52" t="s">
        <v>98</v>
      </c>
      <c r="F39" s="52" t="s">
        <v>98</v>
      </c>
      <c r="G39" s="52" t="s">
        <v>98</v>
      </c>
      <c r="H39" s="52" t="s">
        <v>98</v>
      </c>
      <c r="I39" s="52" t="s">
        <v>98</v>
      </c>
      <c r="J39" s="52" t="s">
        <v>98</v>
      </c>
      <c r="K39" s="52" t="s">
        <v>115</v>
      </c>
      <c r="L39" s="52" t="s">
        <v>115</v>
      </c>
      <c r="M39" s="52" t="s">
        <v>115</v>
      </c>
      <c r="N39" s="52" t="s">
        <v>115</v>
      </c>
      <c r="O39" s="59" t="s">
        <v>115</v>
      </c>
      <c r="P39" s="54" t="s">
        <v>246</v>
      </c>
      <c r="Q39" s="53">
        <v>3000</v>
      </c>
      <c r="R39" s="52" t="s">
        <v>105</v>
      </c>
      <c r="S39" s="52" t="s">
        <v>105</v>
      </c>
      <c r="T39" s="52" t="s">
        <v>105</v>
      </c>
      <c r="U39" s="52" t="s">
        <v>105</v>
      </c>
      <c r="V39" s="52" t="s">
        <v>105</v>
      </c>
      <c r="W39" s="52" t="s">
        <v>115</v>
      </c>
      <c r="X39" s="52" t="s">
        <v>100</v>
      </c>
      <c r="Y39" s="52" t="s">
        <v>100</v>
      </c>
      <c r="Z39" s="52" t="s">
        <v>100</v>
      </c>
      <c r="AA39" s="52" t="s">
        <v>100</v>
      </c>
      <c r="AB39" s="52" t="s">
        <v>100</v>
      </c>
      <c r="AC39" s="39" t="s">
        <v>100</v>
      </c>
      <c r="AD39" s="55"/>
      <c r="AE39" s="83" t="s">
        <v>1245</v>
      </c>
      <c r="AF39" s="85">
        <v>16</v>
      </c>
      <c r="AG39" s="85">
        <v>16</v>
      </c>
      <c r="AH39" s="85">
        <v>16</v>
      </c>
      <c r="AI39" s="85">
        <v>16</v>
      </c>
      <c r="AJ39" s="85">
        <v>16</v>
      </c>
      <c r="AK39" s="85">
        <v>16</v>
      </c>
      <c r="AL39" s="85">
        <v>16</v>
      </c>
      <c r="AM39" s="85">
        <v>16</v>
      </c>
      <c r="AN39" s="85">
        <v>16</v>
      </c>
      <c r="AO39" s="85">
        <v>16</v>
      </c>
      <c r="AP39" s="85">
        <v>16</v>
      </c>
      <c r="AQ39" s="131">
        <v>16</v>
      </c>
      <c r="AS39" s="111">
        <v>17</v>
      </c>
      <c r="AT39" s="85">
        <v>17</v>
      </c>
      <c r="AU39" s="85">
        <v>17</v>
      </c>
      <c r="AV39" s="85">
        <v>17</v>
      </c>
      <c r="AW39" s="85">
        <v>17</v>
      </c>
      <c r="AX39" s="85">
        <v>17</v>
      </c>
      <c r="AY39" s="85">
        <v>17</v>
      </c>
      <c r="AZ39" s="85">
        <v>17</v>
      </c>
      <c r="BA39" s="85">
        <v>17</v>
      </c>
      <c r="BB39" s="85">
        <v>17</v>
      </c>
      <c r="BC39" s="85">
        <v>17</v>
      </c>
      <c r="BD39" s="131">
        <v>17</v>
      </c>
    </row>
    <row r="40" spans="1:56">
      <c r="A40" s="51">
        <f t="shared" si="16"/>
        <v>37</v>
      </c>
      <c r="B40" s="208" t="s">
        <v>275</v>
      </c>
      <c r="C40" s="136">
        <v>3000</v>
      </c>
      <c r="D40" s="52" t="s">
        <v>98</v>
      </c>
      <c r="E40" s="52" t="s">
        <v>98</v>
      </c>
      <c r="F40" s="52" t="s">
        <v>98</v>
      </c>
      <c r="G40" s="52" t="s">
        <v>98</v>
      </c>
      <c r="H40" s="52" t="s">
        <v>98</v>
      </c>
      <c r="I40" s="52" t="s">
        <v>98</v>
      </c>
      <c r="J40" s="52" t="s">
        <v>98</v>
      </c>
      <c r="K40" s="52" t="s">
        <v>98</v>
      </c>
      <c r="L40" s="52" t="s">
        <v>98</v>
      </c>
      <c r="M40" s="52" t="s">
        <v>98</v>
      </c>
      <c r="N40" s="52" t="s">
        <v>115</v>
      </c>
      <c r="O40" s="59" t="s">
        <v>100</v>
      </c>
      <c r="P40" s="54" t="s">
        <v>275</v>
      </c>
      <c r="Q40" s="53">
        <v>3000</v>
      </c>
      <c r="R40" s="52" t="s">
        <v>100</v>
      </c>
      <c r="S40" s="52" t="s">
        <v>98</v>
      </c>
      <c r="T40" s="52" t="s">
        <v>98</v>
      </c>
      <c r="U40" s="52" t="s">
        <v>98</v>
      </c>
      <c r="V40" s="52" t="s">
        <v>98</v>
      </c>
      <c r="W40" s="52" t="s">
        <v>98</v>
      </c>
      <c r="X40" s="52" t="s">
        <v>98</v>
      </c>
      <c r="Y40" s="52" t="s">
        <v>98</v>
      </c>
      <c r="Z40" s="52" t="s">
        <v>98</v>
      </c>
      <c r="AA40" s="52" t="s">
        <v>98</v>
      </c>
      <c r="AB40" s="52" t="s">
        <v>98</v>
      </c>
      <c r="AC40" s="39" t="s">
        <v>98</v>
      </c>
      <c r="AD40" s="55"/>
      <c r="AE40" s="83" t="s">
        <v>1246</v>
      </c>
      <c r="AF40" s="85">
        <v>16</v>
      </c>
      <c r="AG40" s="85">
        <v>16</v>
      </c>
      <c r="AH40" s="85">
        <v>16</v>
      </c>
      <c r="AI40" s="85">
        <v>16</v>
      </c>
      <c r="AJ40" s="85">
        <v>16</v>
      </c>
      <c r="AK40" s="85">
        <v>16</v>
      </c>
      <c r="AL40" s="85">
        <v>16</v>
      </c>
      <c r="AM40" s="85">
        <v>16</v>
      </c>
      <c r="AN40" s="85">
        <v>16</v>
      </c>
      <c r="AO40" s="85">
        <v>16</v>
      </c>
      <c r="AP40" s="85">
        <v>16</v>
      </c>
      <c r="AQ40" s="131">
        <v>16</v>
      </c>
      <c r="AS40" s="111">
        <v>17</v>
      </c>
      <c r="AT40" s="85">
        <v>17</v>
      </c>
      <c r="AU40" s="85">
        <v>17</v>
      </c>
      <c r="AV40" s="85">
        <v>17</v>
      </c>
      <c r="AW40" s="85">
        <v>17</v>
      </c>
      <c r="AX40" s="85">
        <v>17</v>
      </c>
      <c r="AY40" s="85">
        <v>17</v>
      </c>
      <c r="AZ40" s="85">
        <v>17</v>
      </c>
      <c r="BA40" s="85">
        <v>17</v>
      </c>
      <c r="BB40" s="85">
        <v>17</v>
      </c>
      <c r="BC40" s="85">
        <v>17</v>
      </c>
      <c r="BD40" s="131">
        <v>17</v>
      </c>
    </row>
    <row r="41" ht="12" spans="1:56">
      <c r="A41" s="51">
        <f t="shared" si="16"/>
        <v>38</v>
      </c>
      <c r="B41" s="209" t="s">
        <v>250</v>
      </c>
      <c r="C41" s="185">
        <v>3000</v>
      </c>
      <c r="D41" s="142" t="s">
        <v>98</v>
      </c>
      <c r="E41" s="142" t="s">
        <v>98</v>
      </c>
      <c r="F41" s="142" t="s">
        <v>98</v>
      </c>
      <c r="G41" s="142" t="s">
        <v>98</v>
      </c>
      <c r="H41" s="142" t="s">
        <v>98</v>
      </c>
      <c r="I41" s="142" t="s">
        <v>98</v>
      </c>
      <c r="J41" s="142" t="s">
        <v>98</v>
      </c>
      <c r="K41" s="142" t="s">
        <v>98</v>
      </c>
      <c r="L41" s="142" t="s">
        <v>115</v>
      </c>
      <c r="M41" s="142" t="s">
        <v>115</v>
      </c>
      <c r="N41" s="142" t="s">
        <v>98</v>
      </c>
      <c r="O41" s="156" t="s">
        <v>115</v>
      </c>
      <c r="P41" s="52" t="s">
        <v>250</v>
      </c>
      <c r="Q41" s="53">
        <v>3000</v>
      </c>
      <c r="R41" s="52" t="s">
        <v>98</v>
      </c>
      <c r="S41" s="52" t="s">
        <v>115</v>
      </c>
      <c r="T41" s="52" t="s">
        <v>115</v>
      </c>
      <c r="U41" s="52" t="s">
        <v>115</v>
      </c>
      <c r="V41" s="52" t="s">
        <v>115</v>
      </c>
      <c r="W41" s="52" t="s">
        <v>100</v>
      </c>
      <c r="X41" s="52" t="s">
        <v>100</v>
      </c>
      <c r="Y41" s="52" t="s">
        <v>100</v>
      </c>
      <c r="Z41" s="52" t="s">
        <v>100</v>
      </c>
      <c r="AA41" s="52" t="s">
        <v>98</v>
      </c>
      <c r="AB41" s="52" t="s">
        <v>98</v>
      </c>
      <c r="AC41" s="39" t="s">
        <v>98</v>
      </c>
      <c r="AD41" s="55"/>
      <c r="AE41" s="83" t="s">
        <v>1247</v>
      </c>
      <c r="AF41" s="85">
        <f t="shared" ref="AF41:AL41" si="69">AF38*AF5</f>
        <v>-1960</v>
      </c>
      <c r="AG41" s="85">
        <f t="shared" si="69"/>
        <v>-157.5</v>
      </c>
      <c r="AH41" s="85">
        <f t="shared" si="69"/>
        <v>175</v>
      </c>
      <c r="AI41" s="85">
        <f t="shared" si="69"/>
        <v>367.5</v>
      </c>
      <c r="AJ41" s="85">
        <f t="shared" si="69"/>
        <v>-630</v>
      </c>
      <c r="AK41" s="85">
        <f t="shared" si="69"/>
        <v>0</v>
      </c>
      <c r="AL41" s="85">
        <f t="shared" si="69"/>
        <v>-455</v>
      </c>
      <c r="AM41" s="103">
        <f>AM38*AM13/4-AM38*1500/3</f>
        <v>2800</v>
      </c>
      <c r="AN41" s="103">
        <f>AN38*(AN13-1350/2)/4-AN38*(1350/2+900)-(1500*0.7)/2+AN38*(200/2)</f>
        <v>1999.375</v>
      </c>
      <c r="AO41" s="103">
        <f>AO38*((1500+3*1250)/4-200/2-1300/2+1500*11/22-900)</f>
        <v>288.75</v>
      </c>
      <c r="AP41" s="104">
        <f>AP38*AP5+AP38*(2*1500+3*1250)/4</f>
        <v>-1758.75</v>
      </c>
      <c r="AQ41" s="135">
        <f>AQ38*(-300-100-200)+AQ38*(750+3*625)/4</f>
        <v>39.3749999999999</v>
      </c>
      <c r="AS41" s="111">
        <f>AS38*(-2300+2000/2-920-750-400-1875-100-450)</f>
        <v>-3477</v>
      </c>
      <c r="AT41" s="85">
        <f>AT38*(-625-200)</f>
        <v>-495</v>
      </c>
      <c r="AU41" s="85">
        <f>AU38*(-400+850-800)</f>
        <v>-210</v>
      </c>
      <c r="AV41" s="85">
        <f>AV38*(-400+200)</f>
        <v>-120</v>
      </c>
      <c r="AW41" s="85">
        <f>AW38*(-200+200-550-675)</f>
        <v>-735</v>
      </c>
      <c r="AX41" s="85">
        <f>AX38*(100-200+200)</f>
        <v>60</v>
      </c>
      <c r="AY41" s="85"/>
      <c r="AZ41" s="103"/>
      <c r="BA41" s="103"/>
      <c r="BB41" s="103"/>
      <c r="BC41" s="104"/>
      <c r="BD41" s="135"/>
    </row>
    <row r="42" ht="12" spans="1:56">
      <c r="A42" s="51">
        <f t="shared" si="16"/>
        <v>39</v>
      </c>
      <c r="B42" s="208"/>
      <c r="C42" s="53"/>
      <c r="D42" s="52"/>
      <c r="E42" s="52"/>
      <c r="F42" s="52"/>
      <c r="G42" s="52"/>
      <c r="H42" s="52"/>
      <c r="I42" s="52"/>
      <c r="J42" s="52"/>
      <c r="K42" s="52"/>
      <c r="L42" s="52"/>
      <c r="M42" s="52"/>
      <c r="N42" s="52"/>
      <c r="O42" s="59"/>
      <c r="P42" s="52" t="s">
        <v>319</v>
      </c>
      <c r="Q42" s="53">
        <v>3000</v>
      </c>
      <c r="R42" s="52" t="s">
        <v>98</v>
      </c>
      <c r="S42" s="52" t="s">
        <v>98</v>
      </c>
      <c r="T42" s="52" t="s">
        <v>98</v>
      </c>
      <c r="U42" s="52" t="s">
        <v>115</v>
      </c>
      <c r="V42" s="52" t="s">
        <v>115</v>
      </c>
      <c r="W42" s="52" t="s">
        <v>100</v>
      </c>
      <c r="X42" s="52" t="s">
        <v>100</v>
      </c>
      <c r="Y42" s="52" t="s">
        <v>100</v>
      </c>
      <c r="Z42" s="52" t="s">
        <v>100</v>
      </c>
      <c r="AA42" s="52" t="s">
        <v>98</v>
      </c>
      <c r="AB42" s="52" t="s">
        <v>98</v>
      </c>
      <c r="AC42" s="39" t="s">
        <v>98</v>
      </c>
      <c r="AD42" s="55"/>
      <c r="AE42" s="77" t="s">
        <v>1248</v>
      </c>
      <c r="AF42" s="78">
        <f t="shared" ref="AF42:AN42" si="70">AF37*AF38*AF40/AF39+AF41</f>
        <v>14840</v>
      </c>
      <c r="AG42" s="78">
        <f t="shared" si="70"/>
        <v>21892.5</v>
      </c>
      <c r="AH42" s="78">
        <f t="shared" si="70"/>
        <v>30625</v>
      </c>
      <c r="AI42" s="78">
        <f t="shared" si="70"/>
        <v>35017.5</v>
      </c>
      <c r="AJ42" s="78">
        <f t="shared" si="70"/>
        <v>46620</v>
      </c>
      <c r="AK42" s="78">
        <f t="shared" si="70"/>
        <v>47250</v>
      </c>
      <c r="AL42" s="78">
        <f t="shared" si="70"/>
        <v>46795</v>
      </c>
      <c r="AM42" s="78">
        <f t="shared" si="70"/>
        <v>33250</v>
      </c>
      <c r="AN42" s="78">
        <f t="shared" si="70"/>
        <v>42949.375</v>
      </c>
      <c r="AO42" s="78">
        <f t="shared" ref="AO42:BA42" si="71">AO37*AO38*AO40/AO39+AO41</f>
        <v>41238.75</v>
      </c>
      <c r="AP42" s="78">
        <f t="shared" si="71"/>
        <v>43391.25</v>
      </c>
      <c r="AQ42" s="112">
        <f t="shared" si="71"/>
        <v>28389.375</v>
      </c>
      <c r="AS42" s="72">
        <f t="shared" si="71"/>
        <v>19443</v>
      </c>
      <c r="AT42" s="78">
        <f t="shared" si="71"/>
        <v>24225</v>
      </c>
      <c r="AU42" s="78">
        <f t="shared" si="71"/>
        <v>26310</v>
      </c>
      <c r="AV42" s="78">
        <f t="shared" si="71"/>
        <v>28200</v>
      </c>
      <c r="AW42" s="78">
        <f t="shared" si="71"/>
        <v>34785</v>
      </c>
      <c r="AX42" s="78">
        <f t="shared" si="71"/>
        <v>16260</v>
      </c>
      <c r="AY42" s="78">
        <f t="shared" si="71"/>
        <v>1800</v>
      </c>
      <c r="AZ42" s="78">
        <f t="shared" si="71"/>
        <v>0</v>
      </c>
      <c r="BA42" s="78">
        <f t="shared" si="71"/>
        <v>0</v>
      </c>
      <c r="BB42" s="78">
        <f t="shared" ref="BB42:BD42" si="72">BB37*BB38*BB40/BB39+BB41</f>
        <v>0</v>
      </c>
      <c r="BC42" s="78">
        <f t="shared" si="72"/>
        <v>0</v>
      </c>
      <c r="BD42" s="112">
        <f t="shared" si="72"/>
        <v>0</v>
      </c>
    </row>
    <row r="43" ht="12" spans="1:56">
      <c r="A43" s="51">
        <f t="shared" si="16"/>
        <v>40</v>
      </c>
      <c r="B43" s="208"/>
      <c r="C43" s="136"/>
      <c r="D43" s="52"/>
      <c r="E43" s="52"/>
      <c r="F43" s="52"/>
      <c r="G43" s="52"/>
      <c r="H43" s="52"/>
      <c r="I43" s="52"/>
      <c r="J43" s="52"/>
      <c r="K43" s="52"/>
      <c r="L43" s="52"/>
      <c r="M43" s="52"/>
      <c r="N43" s="52"/>
      <c r="O43" s="59"/>
      <c r="P43" s="52"/>
      <c r="Q43" s="53">
        <v>3000</v>
      </c>
      <c r="R43" s="52"/>
      <c r="S43" s="52"/>
      <c r="T43" s="52"/>
      <c r="U43" s="52"/>
      <c r="V43" s="52"/>
      <c r="W43" s="52"/>
      <c r="X43" s="52"/>
      <c r="Y43" s="52"/>
      <c r="Z43" s="52"/>
      <c r="AA43" s="52"/>
      <c r="AB43" s="52"/>
      <c r="AD43" s="55"/>
      <c r="AE43" s="86"/>
      <c r="AF43" s="87"/>
      <c r="AG43" s="87"/>
      <c r="AH43" s="87"/>
      <c r="AI43" s="87"/>
      <c r="AJ43" s="87"/>
      <c r="AK43" s="105"/>
      <c r="AL43" s="87"/>
      <c r="AM43" s="87"/>
      <c r="AN43" s="87"/>
      <c r="AO43" s="87"/>
      <c r="AP43" s="87"/>
      <c r="AQ43" s="87"/>
      <c r="AS43" s="87"/>
      <c r="AT43" s="87"/>
      <c r="AU43" s="87"/>
      <c r="AV43" s="87"/>
      <c r="AW43" s="87"/>
      <c r="AX43" s="105"/>
      <c r="AY43" s="87"/>
      <c r="AZ43" s="87"/>
      <c r="BA43" s="87"/>
      <c r="BB43" s="87"/>
      <c r="BC43" s="87"/>
      <c r="BD43" s="87"/>
    </row>
    <row r="44" spans="1:30">
      <c r="A44" s="51">
        <f t="shared" si="16"/>
        <v>41</v>
      </c>
      <c r="B44" s="210" t="s">
        <v>222</v>
      </c>
      <c r="C44" s="211">
        <v>3000</v>
      </c>
      <c r="D44" s="119" t="s">
        <v>98</v>
      </c>
      <c r="E44" s="119" t="s">
        <v>98</v>
      </c>
      <c r="F44" s="119" t="s">
        <v>98</v>
      </c>
      <c r="G44" s="119" t="s">
        <v>98</v>
      </c>
      <c r="H44" s="119" t="s">
        <v>115</v>
      </c>
      <c r="I44" s="119" t="s">
        <v>98</v>
      </c>
      <c r="J44" s="119" t="s">
        <v>98</v>
      </c>
      <c r="K44" s="119" t="s">
        <v>98</v>
      </c>
      <c r="L44" s="119" t="s">
        <v>98</v>
      </c>
      <c r="M44" s="119" t="s">
        <v>98</v>
      </c>
      <c r="N44" s="119" t="s">
        <v>98</v>
      </c>
      <c r="O44" s="61" t="s">
        <v>98</v>
      </c>
      <c r="P44" s="52" t="s">
        <v>222</v>
      </c>
      <c r="Q44" s="53">
        <v>3000</v>
      </c>
      <c r="R44" s="52" t="s">
        <v>98</v>
      </c>
      <c r="S44" s="52" t="s">
        <v>105</v>
      </c>
      <c r="T44" s="52" t="s">
        <v>105</v>
      </c>
      <c r="U44" s="52" t="s">
        <v>105</v>
      </c>
      <c r="V44" s="52" t="s">
        <v>105</v>
      </c>
      <c r="W44" s="52" t="s">
        <v>115</v>
      </c>
      <c r="X44" s="52" t="s">
        <v>98</v>
      </c>
      <c r="Y44" s="52" t="s">
        <v>98</v>
      </c>
      <c r="Z44" s="52" t="s">
        <v>98</v>
      </c>
      <c r="AA44" s="52" t="s">
        <v>98</v>
      </c>
      <c r="AB44" s="52" t="s">
        <v>98</v>
      </c>
      <c r="AC44" s="39" t="s">
        <v>98</v>
      </c>
      <c r="AD44" s="55"/>
    </row>
    <row r="45" spans="1:30">
      <c r="A45" s="51">
        <f t="shared" si="16"/>
        <v>42</v>
      </c>
      <c r="B45" s="208" t="s">
        <v>195</v>
      </c>
      <c r="C45" s="136">
        <v>3000</v>
      </c>
      <c r="D45" s="52" t="s">
        <v>98</v>
      </c>
      <c r="E45" s="52" t="s">
        <v>98</v>
      </c>
      <c r="F45" s="52" t="s">
        <v>98</v>
      </c>
      <c r="G45" s="52" t="s">
        <v>115</v>
      </c>
      <c r="H45" s="52" t="s">
        <v>115</v>
      </c>
      <c r="I45" s="52" t="s">
        <v>115</v>
      </c>
      <c r="J45" s="52" t="s">
        <v>115</v>
      </c>
      <c r="K45" s="52" t="s">
        <v>105</v>
      </c>
      <c r="L45" s="52" t="s">
        <v>105</v>
      </c>
      <c r="M45" s="52" t="s">
        <v>105</v>
      </c>
      <c r="N45" s="52" t="s">
        <v>105</v>
      </c>
      <c r="O45" s="59" t="s">
        <v>105</v>
      </c>
      <c r="P45" s="54" t="s">
        <v>195</v>
      </c>
      <c r="Q45" s="53">
        <v>3000</v>
      </c>
      <c r="R45" s="52" t="s">
        <v>105</v>
      </c>
      <c r="S45" s="52" t="s">
        <v>105</v>
      </c>
      <c r="T45" s="52" t="s">
        <v>105</v>
      </c>
      <c r="U45" s="52" t="s">
        <v>105</v>
      </c>
      <c r="V45" s="52" t="s">
        <v>105</v>
      </c>
      <c r="W45" s="52" t="s">
        <v>105</v>
      </c>
      <c r="X45" s="52" t="s">
        <v>100</v>
      </c>
      <c r="Y45" s="52" t="s">
        <v>100</v>
      </c>
      <c r="Z45" s="52" t="s">
        <v>100</v>
      </c>
      <c r="AA45" s="52" t="s">
        <v>100</v>
      </c>
      <c r="AB45" s="52" t="s">
        <v>100</v>
      </c>
      <c r="AC45" s="39" t="s">
        <v>98</v>
      </c>
      <c r="AD45" s="55"/>
    </row>
    <row r="46" spans="1:30">
      <c r="A46" s="51">
        <f t="shared" si="16"/>
        <v>43</v>
      </c>
      <c r="B46" s="208" t="s">
        <v>212</v>
      </c>
      <c r="C46" s="136">
        <v>3000</v>
      </c>
      <c r="D46" s="52" t="s">
        <v>98</v>
      </c>
      <c r="E46" s="52" t="s">
        <v>98</v>
      </c>
      <c r="F46" s="52" t="s">
        <v>98</v>
      </c>
      <c r="G46" s="52" t="s">
        <v>98</v>
      </c>
      <c r="H46" s="52" t="s">
        <v>115</v>
      </c>
      <c r="I46" s="52" t="s">
        <v>115</v>
      </c>
      <c r="J46" s="52" t="s">
        <v>115</v>
      </c>
      <c r="K46" s="52" t="s">
        <v>105</v>
      </c>
      <c r="L46" s="52" t="s">
        <v>105</v>
      </c>
      <c r="M46" s="52" t="s">
        <v>105</v>
      </c>
      <c r="N46" s="52" t="s">
        <v>105</v>
      </c>
      <c r="O46" s="59" t="s">
        <v>105</v>
      </c>
      <c r="P46" s="54" t="s">
        <v>212</v>
      </c>
      <c r="Q46" s="53">
        <v>3000</v>
      </c>
      <c r="R46" s="52" t="s">
        <v>105</v>
      </c>
      <c r="S46" s="52" t="s">
        <v>105</v>
      </c>
      <c r="T46" s="52" t="s">
        <v>105</v>
      </c>
      <c r="U46" s="52" t="s">
        <v>105</v>
      </c>
      <c r="V46" s="52" t="s">
        <v>105</v>
      </c>
      <c r="W46" s="52" t="s">
        <v>105</v>
      </c>
      <c r="X46" s="52" t="s">
        <v>100</v>
      </c>
      <c r="Y46" s="52" t="s">
        <v>100</v>
      </c>
      <c r="Z46" s="52" t="s">
        <v>100</v>
      </c>
      <c r="AA46" s="52" t="s">
        <v>100</v>
      </c>
      <c r="AB46" s="52" t="s">
        <v>100</v>
      </c>
      <c r="AC46" s="39" t="s">
        <v>98</v>
      </c>
      <c r="AD46" s="55"/>
    </row>
    <row r="47" spans="1:30">
      <c r="A47" s="51">
        <f t="shared" si="16"/>
        <v>44</v>
      </c>
      <c r="B47" s="208" t="s">
        <v>214</v>
      </c>
      <c r="C47" s="136">
        <v>3000</v>
      </c>
      <c r="D47" s="52" t="s">
        <v>98</v>
      </c>
      <c r="E47" s="52" t="s">
        <v>98</v>
      </c>
      <c r="F47" s="52" t="s">
        <v>98</v>
      </c>
      <c r="G47" s="52" t="s">
        <v>98</v>
      </c>
      <c r="H47" s="52" t="s">
        <v>115</v>
      </c>
      <c r="I47" s="52" t="s">
        <v>115</v>
      </c>
      <c r="J47" s="52" t="s">
        <v>115</v>
      </c>
      <c r="K47" s="52" t="s">
        <v>105</v>
      </c>
      <c r="L47" s="52" t="s">
        <v>105</v>
      </c>
      <c r="M47" s="52" t="s">
        <v>105</v>
      </c>
      <c r="N47" s="52" t="s">
        <v>105</v>
      </c>
      <c r="O47" s="59" t="s">
        <v>105</v>
      </c>
      <c r="P47" s="54" t="s">
        <v>214</v>
      </c>
      <c r="Q47" s="53">
        <v>3000</v>
      </c>
      <c r="R47" s="52" t="s">
        <v>105</v>
      </c>
      <c r="S47" s="52" t="s">
        <v>105</v>
      </c>
      <c r="T47" s="52" t="s">
        <v>105</v>
      </c>
      <c r="U47" s="52" t="s">
        <v>105</v>
      </c>
      <c r="V47" s="52" t="s">
        <v>105</v>
      </c>
      <c r="W47" s="52" t="s">
        <v>105</v>
      </c>
      <c r="X47" s="52" t="s">
        <v>100</v>
      </c>
      <c r="Y47" s="52" t="s">
        <v>100</v>
      </c>
      <c r="Z47" s="52" t="s">
        <v>100</v>
      </c>
      <c r="AA47" s="52" t="s">
        <v>100</v>
      </c>
      <c r="AB47" s="52" t="s">
        <v>100</v>
      </c>
      <c r="AC47" s="39" t="s">
        <v>98</v>
      </c>
      <c r="AD47" s="55"/>
    </row>
    <row r="48" spans="1:30">
      <c r="A48" s="51">
        <f t="shared" si="16"/>
        <v>45</v>
      </c>
      <c r="B48" s="208" t="s">
        <v>216</v>
      </c>
      <c r="C48" s="136">
        <v>3000</v>
      </c>
      <c r="D48" s="52" t="s">
        <v>98</v>
      </c>
      <c r="E48" s="52" t="s">
        <v>98</v>
      </c>
      <c r="F48" s="52" t="s">
        <v>98</v>
      </c>
      <c r="G48" s="52" t="s">
        <v>98</v>
      </c>
      <c r="H48" s="52" t="s">
        <v>115</v>
      </c>
      <c r="I48" s="52" t="s">
        <v>115</v>
      </c>
      <c r="J48" s="52" t="s">
        <v>115</v>
      </c>
      <c r="K48" s="52" t="s">
        <v>105</v>
      </c>
      <c r="L48" s="52" t="s">
        <v>105</v>
      </c>
      <c r="M48" s="52" t="s">
        <v>105</v>
      </c>
      <c r="N48" s="52" t="s">
        <v>105</v>
      </c>
      <c r="O48" s="59" t="s">
        <v>105</v>
      </c>
      <c r="P48" s="54" t="s">
        <v>216</v>
      </c>
      <c r="Q48" s="53">
        <v>3000</v>
      </c>
      <c r="R48" s="52" t="s">
        <v>105</v>
      </c>
      <c r="S48" s="52" t="s">
        <v>105</v>
      </c>
      <c r="T48" s="52" t="s">
        <v>105</v>
      </c>
      <c r="U48" s="52" t="s">
        <v>105</v>
      </c>
      <c r="V48" s="52" t="s">
        <v>105</v>
      </c>
      <c r="W48" s="52" t="s">
        <v>105</v>
      </c>
      <c r="X48" s="52" t="s">
        <v>100</v>
      </c>
      <c r="Y48" s="52" t="s">
        <v>100</v>
      </c>
      <c r="Z48" s="52" t="s">
        <v>100</v>
      </c>
      <c r="AA48" s="52" t="s">
        <v>100</v>
      </c>
      <c r="AB48" s="52" t="s">
        <v>100</v>
      </c>
      <c r="AC48" s="39" t="s">
        <v>98</v>
      </c>
      <c r="AD48" s="55"/>
    </row>
    <row r="49" spans="1:30">
      <c r="A49" s="51">
        <f t="shared" si="16"/>
        <v>46</v>
      </c>
      <c r="B49" s="208" t="s">
        <v>234</v>
      </c>
      <c r="C49" s="136">
        <v>3000</v>
      </c>
      <c r="D49" s="52" t="s">
        <v>98</v>
      </c>
      <c r="E49" s="52" t="s">
        <v>98</v>
      </c>
      <c r="F49" s="52" t="s">
        <v>98</v>
      </c>
      <c r="G49" s="52" t="s">
        <v>98</v>
      </c>
      <c r="H49" s="52" t="s">
        <v>98</v>
      </c>
      <c r="I49" s="52" t="s">
        <v>115</v>
      </c>
      <c r="J49" s="52" t="s">
        <v>115</v>
      </c>
      <c r="K49" s="52" t="s">
        <v>105</v>
      </c>
      <c r="L49" s="52" t="s">
        <v>105</v>
      </c>
      <c r="M49" s="52" t="s">
        <v>98</v>
      </c>
      <c r="N49" s="52" t="s">
        <v>98</v>
      </c>
      <c r="O49" s="59" t="s">
        <v>98</v>
      </c>
      <c r="P49" s="52" t="s">
        <v>300</v>
      </c>
      <c r="Q49" s="53">
        <v>3000</v>
      </c>
      <c r="R49" s="52" t="s">
        <v>105</v>
      </c>
      <c r="S49" s="52" t="s">
        <v>105</v>
      </c>
      <c r="T49" s="52" t="s">
        <v>105</v>
      </c>
      <c r="U49" s="52" t="s">
        <v>115</v>
      </c>
      <c r="V49" s="52" t="s">
        <v>115</v>
      </c>
      <c r="W49" s="52" t="s">
        <v>115</v>
      </c>
      <c r="X49" s="52" t="s">
        <v>100</v>
      </c>
      <c r="Y49" s="52" t="s">
        <v>100</v>
      </c>
      <c r="Z49" s="52" t="s">
        <v>100</v>
      </c>
      <c r="AA49" s="52" t="s">
        <v>100</v>
      </c>
      <c r="AB49" s="52" t="s">
        <v>100</v>
      </c>
      <c r="AC49" s="39" t="s">
        <v>98</v>
      </c>
      <c r="AD49" s="55"/>
    </row>
    <row r="50" spans="1:44">
      <c r="A50" s="51">
        <f t="shared" si="16"/>
        <v>47</v>
      </c>
      <c r="B50" s="208" t="s">
        <v>236</v>
      </c>
      <c r="C50" s="136">
        <v>3000</v>
      </c>
      <c r="D50" s="52" t="s">
        <v>98</v>
      </c>
      <c r="E50" s="52" t="s">
        <v>98</v>
      </c>
      <c r="F50" s="52" t="s">
        <v>98</v>
      </c>
      <c r="G50" s="52" t="s">
        <v>98</v>
      </c>
      <c r="H50" s="52" t="s">
        <v>98</v>
      </c>
      <c r="I50" s="52" t="s">
        <v>115</v>
      </c>
      <c r="J50" s="52" t="s">
        <v>115</v>
      </c>
      <c r="K50" s="52" t="s">
        <v>105</v>
      </c>
      <c r="L50" s="52" t="s">
        <v>105</v>
      </c>
      <c r="M50" s="52" t="s">
        <v>98</v>
      </c>
      <c r="N50" s="52" t="s">
        <v>98</v>
      </c>
      <c r="O50" s="59" t="s">
        <v>98</v>
      </c>
      <c r="P50" s="52" t="s">
        <v>317</v>
      </c>
      <c r="Q50" s="53">
        <v>3000</v>
      </c>
      <c r="R50" s="52" t="s">
        <v>98</v>
      </c>
      <c r="S50" s="52" t="s">
        <v>98</v>
      </c>
      <c r="T50" s="52" t="s">
        <v>115</v>
      </c>
      <c r="U50" s="52" t="s">
        <v>115</v>
      </c>
      <c r="V50" s="52" t="s">
        <v>115</v>
      </c>
      <c r="W50" s="52" t="s">
        <v>105</v>
      </c>
      <c r="X50" s="52" t="s">
        <v>100</v>
      </c>
      <c r="Y50" s="52" t="s">
        <v>100</v>
      </c>
      <c r="Z50" s="52" t="s">
        <v>100</v>
      </c>
      <c r="AA50" s="52" t="s">
        <v>100</v>
      </c>
      <c r="AB50" s="52" t="s">
        <v>100</v>
      </c>
      <c r="AC50" s="39" t="s">
        <v>100</v>
      </c>
      <c r="AD50" s="55"/>
      <c r="AR50" s="35">
        <f>1625-1550</f>
        <v>75</v>
      </c>
    </row>
    <row r="51" spans="1:30">
      <c r="A51" s="51">
        <f t="shared" si="16"/>
        <v>48</v>
      </c>
      <c r="B51" s="208" t="s">
        <v>277</v>
      </c>
      <c r="C51" s="136">
        <v>3000</v>
      </c>
      <c r="D51" s="52" t="s">
        <v>98</v>
      </c>
      <c r="E51" s="52" t="s">
        <v>98</v>
      </c>
      <c r="F51" s="52" t="s">
        <v>98</v>
      </c>
      <c r="G51" s="52" t="s">
        <v>98</v>
      </c>
      <c r="H51" s="52" t="s">
        <v>98</v>
      </c>
      <c r="I51" s="52" t="s">
        <v>98</v>
      </c>
      <c r="J51" s="52" t="s">
        <v>98</v>
      </c>
      <c r="K51" s="52" t="s">
        <v>98</v>
      </c>
      <c r="L51" s="52" t="s">
        <v>98</v>
      </c>
      <c r="M51" s="52" t="s">
        <v>98</v>
      </c>
      <c r="N51" s="52" t="s">
        <v>105</v>
      </c>
      <c r="O51" s="59" t="s">
        <v>98</v>
      </c>
      <c r="P51" s="54" t="s">
        <v>277</v>
      </c>
      <c r="Q51" s="53">
        <v>3000</v>
      </c>
      <c r="R51" s="52" t="s">
        <v>98</v>
      </c>
      <c r="S51" s="52" t="s">
        <v>98</v>
      </c>
      <c r="T51" s="52" t="s">
        <v>98</v>
      </c>
      <c r="U51" s="52" t="s">
        <v>98</v>
      </c>
      <c r="V51" s="52" t="s">
        <v>98</v>
      </c>
      <c r="W51" s="52" t="s">
        <v>98</v>
      </c>
      <c r="X51" s="52" t="s">
        <v>98</v>
      </c>
      <c r="Y51" s="52" t="s">
        <v>98</v>
      </c>
      <c r="Z51" s="52" t="s">
        <v>98</v>
      </c>
      <c r="AA51" s="52" t="s">
        <v>98</v>
      </c>
      <c r="AB51" s="52" t="s">
        <v>98</v>
      </c>
      <c r="AC51" s="39" t="s">
        <v>98</v>
      </c>
      <c r="AD51" s="55"/>
    </row>
    <row r="52" ht="12" spans="1:30">
      <c r="A52" s="51">
        <f t="shared" si="16"/>
        <v>49</v>
      </c>
      <c r="B52" s="209" t="s">
        <v>259</v>
      </c>
      <c r="C52" s="185">
        <v>3000</v>
      </c>
      <c r="D52" s="142" t="s">
        <v>98</v>
      </c>
      <c r="E52" s="142" t="s">
        <v>98</v>
      </c>
      <c r="F52" s="142" t="s">
        <v>98</v>
      </c>
      <c r="G52" s="142" t="s">
        <v>98</v>
      </c>
      <c r="H52" s="142" t="s">
        <v>98</v>
      </c>
      <c r="I52" s="142" t="s">
        <v>98</v>
      </c>
      <c r="J52" s="142" t="s">
        <v>98</v>
      </c>
      <c r="K52" s="142" t="s">
        <v>98</v>
      </c>
      <c r="L52" s="142" t="s">
        <v>105</v>
      </c>
      <c r="M52" s="142" t="s">
        <v>115</v>
      </c>
      <c r="N52" s="142" t="s">
        <v>115</v>
      </c>
      <c r="O52" s="156" t="s">
        <v>115</v>
      </c>
      <c r="P52" s="54" t="s">
        <v>259</v>
      </c>
      <c r="Q52" s="53">
        <v>3000</v>
      </c>
      <c r="R52" s="52" t="s">
        <v>98</v>
      </c>
      <c r="S52" s="52" t="s">
        <v>98</v>
      </c>
      <c r="T52" s="52" t="s">
        <v>98</v>
      </c>
      <c r="U52" s="52" t="s">
        <v>98</v>
      </c>
      <c r="V52" s="52" t="s">
        <v>98</v>
      </c>
      <c r="W52" s="52" t="s">
        <v>98</v>
      </c>
      <c r="X52" s="52" t="s">
        <v>98</v>
      </c>
      <c r="Y52" s="52" t="s">
        <v>98</v>
      </c>
      <c r="Z52" s="52" t="s">
        <v>98</v>
      </c>
      <c r="AA52" s="52" t="s">
        <v>98</v>
      </c>
      <c r="AB52" s="52" t="s">
        <v>98</v>
      </c>
      <c r="AC52" s="39" t="s">
        <v>98</v>
      </c>
      <c r="AD52" s="55"/>
    </row>
    <row r="53" spans="1:30">
      <c r="A53" s="51">
        <f t="shared" si="16"/>
        <v>50</v>
      </c>
      <c r="B53" s="208"/>
      <c r="C53" s="53"/>
      <c r="D53" s="52"/>
      <c r="E53" s="52"/>
      <c r="F53" s="52"/>
      <c r="G53" s="52"/>
      <c r="H53" s="52"/>
      <c r="I53" s="52"/>
      <c r="J53" s="52"/>
      <c r="K53" s="52"/>
      <c r="L53" s="52"/>
      <c r="M53" s="52"/>
      <c r="N53" s="52"/>
      <c r="O53" s="59"/>
      <c r="P53" s="52" t="s">
        <v>296</v>
      </c>
      <c r="Q53" s="53">
        <v>3000</v>
      </c>
      <c r="R53" s="52" t="s">
        <v>115</v>
      </c>
      <c r="S53" s="52" t="s">
        <v>115</v>
      </c>
      <c r="T53" s="52" t="s">
        <v>115</v>
      </c>
      <c r="U53" s="52" t="s">
        <v>115</v>
      </c>
      <c r="V53" s="52" t="s">
        <v>115</v>
      </c>
      <c r="W53" s="52" t="s">
        <v>100</v>
      </c>
      <c r="X53" s="52" t="s">
        <v>100</v>
      </c>
      <c r="Y53" s="52" t="s">
        <v>100</v>
      </c>
      <c r="Z53" s="52" t="s">
        <v>100</v>
      </c>
      <c r="AA53" s="52" t="s">
        <v>100</v>
      </c>
      <c r="AB53" s="52" t="s">
        <v>100</v>
      </c>
      <c r="AC53" s="39" t="s">
        <v>100</v>
      </c>
      <c r="AD53" s="55"/>
    </row>
    <row r="54" ht="12" spans="1:30">
      <c r="A54" s="51">
        <f t="shared" si="16"/>
        <v>51</v>
      </c>
      <c r="B54" s="208"/>
      <c r="C54" s="53"/>
      <c r="D54" s="52"/>
      <c r="E54" s="52"/>
      <c r="F54" s="52"/>
      <c r="G54" s="52"/>
      <c r="H54" s="52"/>
      <c r="I54" s="52"/>
      <c r="J54" s="52"/>
      <c r="K54" s="52"/>
      <c r="L54" s="52"/>
      <c r="M54" s="52"/>
      <c r="N54" s="52"/>
      <c r="O54" s="59"/>
      <c r="P54" s="52" t="s">
        <v>327</v>
      </c>
      <c r="Q54" s="53">
        <v>3000</v>
      </c>
      <c r="R54" s="52" t="s">
        <v>98</v>
      </c>
      <c r="S54" s="52" t="s">
        <v>98</v>
      </c>
      <c r="T54" s="52" t="s">
        <v>98</v>
      </c>
      <c r="U54" s="52" t="s">
        <v>98</v>
      </c>
      <c r="V54" s="52" t="s">
        <v>115</v>
      </c>
      <c r="W54" s="52" t="s">
        <v>115</v>
      </c>
      <c r="X54" s="52" t="s">
        <v>115</v>
      </c>
      <c r="Y54" s="52" t="s">
        <v>98</v>
      </c>
      <c r="Z54" s="52" t="s">
        <v>98</v>
      </c>
      <c r="AA54" s="52" t="s">
        <v>98</v>
      </c>
      <c r="AB54" s="52" t="s">
        <v>98</v>
      </c>
      <c r="AC54" s="39" t="s">
        <v>98</v>
      </c>
      <c r="AD54" s="55"/>
    </row>
    <row r="55" spans="1:30">
      <c r="A55" s="51">
        <f t="shared" si="16"/>
        <v>52</v>
      </c>
      <c r="B55" s="118" t="s">
        <v>166</v>
      </c>
      <c r="C55" s="186">
        <v>3000</v>
      </c>
      <c r="D55" s="119" t="s">
        <v>115</v>
      </c>
      <c r="E55" s="119" t="s">
        <v>115</v>
      </c>
      <c r="F55" s="119" t="s">
        <v>115</v>
      </c>
      <c r="G55" s="119" t="s">
        <v>98</v>
      </c>
      <c r="H55" s="119" t="s">
        <v>115</v>
      </c>
      <c r="I55" s="119" t="s">
        <v>115</v>
      </c>
      <c r="J55" s="119" t="s">
        <v>115</v>
      </c>
      <c r="K55" s="119" t="s">
        <v>115</v>
      </c>
      <c r="L55" s="119" t="s">
        <v>115</v>
      </c>
      <c r="M55" s="119" t="s">
        <v>115</v>
      </c>
      <c r="N55" s="119" t="s">
        <v>115</v>
      </c>
      <c r="O55" s="61" t="s">
        <v>115</v>
      </c>
      <c r="P55" s="52" t="s">
        <v>166</v>
      </c>
      <c r="Q55" s="53">
        <v>3000</v>
      </c>
      <c r="R55" s="52" t="s">
        <v>115</v>
      </c>
      <c r="S55" s="52" t="s">
        <v>115</v>
      </c>
      <c r="T55" s="52" t="s">
        <v>115</v>
      </c>
      <c r="U55" s="52" t="s">
        <v>115</v>
      </c>
      <c r="V55" s="52" t="s">
        <v>115</v>
      </c>
      <c r="W55" s="52" t="s">
        <v>115</v>
      </c>
      <c r="X55" s="52" t="s">
        <v>100</v>
      </c>
      <c r="Y55" s="52" t="s">
        <v>100</v>
      </c>
      <c r="Z55" s="52" t="s">
        <v>100</v>
      </c>
      <c r="AA55" s="52" t="s">
        <v>100</v>
      </c>
      <c r="AB55" s="52" t="s">
        <v>100</v>
      </c>
      <c r="AC55" s="39" t="s">
        <v>100</v>
      </c>
      <c r="AD55" s="55"/>
    </row>
    <row r="56" spans="1:30">
      <c r="A56" s="51">
        <f t="shared" si="16"/>
        <v>53</v>
      </c>
      <c r="B56" s="51" t="s">
        <v>150</v>
      </c>
      <c r="C56" s="53">
        <v>3000</v>
      </c>
      <c r="D56" s="52" t="s">
        <v>115</v>
      </c>
      <c r="E56" s="52" t="s">
        <v>115</v>
      </c>
      <c r="F56" s="52" t="s">
        <v>115</v>
      </c>
      <c r="G56" s="52" t="s">
        <v>115</v>
      </c>
      <c r="H56" s="52" t="s">
        <v>115</v>
      </c>
      <c r="I56" s="52" t="s">
        <v>115</v>
      </c>
      <c r="J56" s="52" t="s">
        <v>115</v>
      </c>
      <c r="K56" s="52" t="s">
        <v>115</v>
      </c>
      <c r="L56" s="52" t="s">
        <v>115</v>
      </c>
      <c r="M56" s="52" t="s">
        <v>115</v>
      </c>
      <c r="N56" s="52" t="s">
        <v>115</v>
      </c>
      <c r="O56" s="59" t="s">
        <v>115</v>
      </c>
      <c r="P56" s="52" t="s">
        <v>150</v>
      </c>
      <c r="Q56" s="53">
        <v>3000</v>
      </c>
      <c r="R56" s="52" t="s">
        <v>115</v>
      </c>
      <c r="S56" s="52" t="s">
        <v>115</v>
      </c>
      <c r="T56" s="52" t="s">
        <v>115</v>
      </c>
      <c r="U56" s="52" t="s">
        <v>115</v>
      </c>
      <c r="V56" s="52" t="s">
        <v>115</v>
      </c>
      <c r="W56" s="52" t="s">
        <v>115</v>
      </c>
      <c r="X56" s="52" t="s">
        <v>100</v>
      </c>
      <c r="Y56" s="52" t="s">
        <v>100</v>
      </c>
      <c r="Z56" s="52" t="s">
        <v>100</v>
      </c>
      <c r="AA56" s="52" t="s">
        <v>100</v>
      </c>
      <c r="AB56" s="52" t="s">
        <v>100</v>
      </c>
      <c r="AC56" s="39" t="s">
        <v>100</v>
      </c>
      <c r="AD56" s="55"/>
    </row>
    <row r="57" spans="1:30">
      <c r="A57" s="51">
        <f t="shared" si="16"/>
        <v>54</v>
      </c>
      <c r="B57" s="208" t="s">
        <v>181</v>
      </c>
      <c r="C57" s="53">
        <v>3000</v>
      </c>
      <c r="D57" s="52" t="s">
        <v>98</v>
      </c>
      <c r="E57" s="52" t="s">
        <v>115</v>
      </c>
      <c r="F57" s="52" t="s">
        <v>115</v>
      </c>
      <c r="G57" s="52" t="s">
        <v>115</v>
      </c>
      <c r="H57" s="52" t="s">
        <v>115</v>
      </c>
      <c r="I57" s="52" t="s">
        <v>115</v>
      </c>
      <c r="J57" s="52" t="s">
        <v>115</v>
      </c>
      <c r="K57" s="52" t="s">
        <v>115</v>
      </c>
      <c r="L57" s="52" t="s">
        <v>115</v>
      </c>
      <c r="M57" s="52" t="s">
        <v>115</v>
      </c>
      <c r="N57" s="52" t="s">
        <v>115</v>
      </c>
      <c r="O57" s="59" t="s">
        <v>115</v>
      </c>
      <c r="P57" s="54" t="s">
        <v>181</v>
      </c>
      <c r="Q57" s="53">
        <v>3000</v>
      </c>
      <c r="R57" s="52" t="s">
        <v>98</v>
      </c>
      <c r="S57" s="52" t="s">
        <v>98</v>
      </c>
      <c r="T57" s="52" t="s">
        <v>98</v>
      </c>
      <c r="U57" s="52" t="s">
        <v>98</v>
      </c>
      <c r="V57" s="52" t="s">
        <v>115</v>
      </c>
      <c r="W57" s="52" t="s">
        <v>107</v>
      </c>
      <c r="X57" s="52" t="s">
        <v>100</v>
      </c>
      <c r="Y57" s="52" t="s">
        <v>100</v>
      </c>
      <c r="Z57" s="52" t="s">
        <v>100</v>
      </c>
      <c r="AA57" s="52" t="s">
        <v>100</v>
      </c>
      <c r="AB57" s="52" t="s">
        <v>100</v>
      </c>
      <c r="AC57" s="39" t="s">
        <v>98</v>
      </c>
      <c r="AD57" s="55"/>
    </row>
    <row r="58" spans="1:30">
      <c r="A58" s="51">
        <f t="shared" si="16"/>
        <v>55</v>
      </c>
      <c r="B58" s="208" t="s">
        <v>185</v>
      </c>
      <c r="C58" s="53">
        <v>3000</v>
      </c>
      <c r="D58" s="52" t="s">
        <v>98</v>
      </c>
      <c r="E58" s="52" t="s">
        <v>98</v>
      </c>
      <c r="F58" s="52" t="s">
        <v>115</v>
      </c>
      <c r="G58" s="52" t="s">
        <v>115</v>
      </c>
      <c r="H58" s="52" t="s">
        <v>115</v>
      </c>
      <c r="I58" s="52" t="s">
        <v>115</v>
      </c>
      <c r="J58" s="52" t="s">
        <v>115</v>
      </c>
      <c r="K58" s="52" t="s">
        <v>98</v>
      </c>
      <c r="L58" s="52" t="s">
        <v>98</v>
      </c>
      <c r="M58" s="52" t="s">
        <v>98</v>
      </c>
      <c r="N58" s="52" t="s">
        <v>98</v>
      </c>
      <c r="O58" s="59" t="s">
        <v>98</v>
      </c>
      <c r="P58" s="52" t="s">
        <v>298</v>
      </c>
      <c r="Q58" s="53">
        <v>3000</v>
      </c>
      <c r="R58" s="52" t="s">
        <v>115</v>
      </c>
      <c r="S58" s="52" t="s">
        <v>115</v>
      </c>
      <c r="T58" s="52" t="s">
        <v>115</v>
      </c>
      <c r="U58" s="52" t="s">
        <v>115</v>
      </c>
      <c r="V58" s="52" t="s">
        <v>115</v>
      </c>
      <c r="W58" s="52" t="s">
        <v>115</v>
      </c>
      <c r="X58" s="52" t="s">
        <v>100</v>
      </c>
      <c r="Y58" s="52" t="s">
        <v>100</v>
      </c>
      <c r="Z58" s="52" t="s">
        <v>100</v>
      </c>
      <c r="AA58" s="52" t="s">
        <v>100</v>
      </c>
      <c r="AB58" s="52" t="s">
        <v>100</v>
      </c>
      <c r="AC58" s="39" t="s">
        <v>100</v>
      </c>
      <c r="AD58" s="55"/>
    </row>
    <row r="59" spans="1:30">
      <c r="A59" s="51">
        <f t="shared" si="16"/>
        <v>56</v>
      </c>
      <c r="B59" s="208" t="s">
        <v>191</v>
      </c>
      <c r="C59" s="136">
        <v>3000</v>
      </c>
      <c r="D59" s="52" t="s">
        <v>98</v>
      </c>
      <c r="E59" s="52" t="s">
        <v>98</v>
      </c>
      <c r="F59" s="52" t="s">
        <v>115</v>
      </c>
      <c r="G59" s="52" t="s">
        <v>115</v>
      </c>
      <c r="H59" s="52" t="s">
        <v>115</v>
      </c>
      <c r="I59" s="52" t="s">
        <v>98</v>
      </c>
      <c r="J59" s="52" t="s">
        <v>98</v>
      </c>
      <c r="K59" s="52" t="s">
        <v>98</v>
      </c>
      <c r="L59" s="52" t="s">
        <v>98</v>
      </c>
      <c r="M59" s="52" t="s">
        <v>98</v>
      </c>
      <c r="N59" s="52" t="s">
        <v>98</v>
      </c>
      <c r="O59" s="59" t="s">
        <v>98</v>
      </c>
      <c r="P59" s="52" t="s">
        <v>315</v>
      </c>
      <c r="Q59" s="53">
        <v>3000</v>
      </c>
      <c r="R59" s="52" t="s">
        <v>98</v>
      </c>
      <c r="S59" s="52" t="s">
        <v>98</v>
      </c>
      <c r="T59" s="52" t="s">
        <v>115</v>
      </c>
      <c r="U59" s="52" t="s">
        <v>115</v>
      </c>
      <c r="V59" s="52" t="s">
        <v>115</v>
      </c>
      <c r="W59" s="52" t="s">
        <v>100</v>
      </c>
      <c r="X59" s="52" t="s">
        <v>100</v>
      </c>
      <c r="Y59" s="52" t="s">
        <v>98</v>
      </c>
      <c r="Z59" s="52" t="s">
        <v>98</v>
      </c>
      <c r="AA59" s="52" t="s">
        <v>98</v>
      </c>
      <c r="AB59" s="52" t="s">
        <v>98</v>
      </c>
      <c r="AC59" s="39" t="s">
        <v>98</v>
      </c>
      <c r="AD59" s="55"/>
    </row>
    <row r="60" ht="12" spans="1:30">
      <c r="A60" s="51">
        <f t="shared" si="16"/>
        <v>57</v>
      </c>
      <c r="B60" s="209" t="s">
        <v>177</v>
      </c>
      <c r="C60" s="183">
        <v>3000</v>
      </c>
      <c r="D60" s="142" t="s">
        <v>98</v>
      </c>
      <c r="E60" s="142" t="s">
        <v>115</v>
      </c>
      <c r="F60" s="142" t="s">
        <v>115</v>
      </c>
      <c r="G60" s="142" t="s">
        <v>115</v>
      </c>
      <c r="H60" s="142" t="s">
        <v>115</v>
      </c>
      <c r="I60" s="142" t="s">
        <v>98</v>
      </c>
      <c r="J60" s="142" t="s">
        <v>98</v>
      </c>
      <c r="K60" s="142" t="s">
        <v>98</v>
      </c>
      <c r="L60" s="142" t="s">
        <v>98</v>
      </c>
      <c r="M60" s="142" t="s">
        <v>98</v>
      </c>
      <c r="N60" s="142" t="s">
        <v>98</v>
      </c>
      <c r="O60" s="156" t="s">
        <v>98</v>
      </c>
      <c r="P60" s="52" t="s">
        <v>305</v>
      </c>
      <c r="Q60" s="53">
        <v>3000</v>
      </c>
      <c r="R60" s="52" t="s">
        <v>98</v>
      </c>
      <c r="S60" s="52" t="s">
        <v>115</v>
      </c>
      <c r="T60" s="52" t="s">
        <v>115</v>
      </c>
      <c r="U60" s="52" t="s">
        <v>115</v>
      </c>
      <c r="V60" s="52" t="s">
        <v>98</v>
      </c>
      <c r="W60" s="52" t="s">
        <v>98</v>
      </c>
      <c r="X60" s="52" t="s">
        <v>98</v>
      </c>
      <c r="Y60" s="52" t="s">
        <v>98</v>
      </c>
      <c r="Z60" s="52" t="s">
        <v>98</v>
      </c>
      <c r="AA60" s="52" t="s">
        <v>98</v>
      </c>
      <c r="AB60" s="52" t="s">
        <v>98</v>
      </c>
      <c r="AC60" s="39" t="s">
        <v>98</v>
      </c>
      <c r="AD60" s="55"/>
    </row>
    <row r="61" spans="1:30">
      <c r="A61" s="51">
        <f t="shared" si="16"/>
        <v>58</v>
      </c>
      <c r="B61" s="208"/>
      <c r="C61" s="53"/>
      <c r="D61" s="52"/>
      <c r="E61" s="52"/>
      <c r="F61" s="52"/>
      <c r="G61" s="52"/>
      <c r="H61" s="52"/>
      <c r="I61" s="52"/>
      <c r="J61" s="52"/>
      <c r="K61" s="52"/>
      <c r="L61" s="52"/>
      <c r="M61" s="52"/>
      <c r="N61" s="52"/>
      <c r="O61" s="59"/>
      <c r="P61" s="52" t="s">
        <v>311</v>
      </c>
      <c r="Q61" s="53">
        <v>3000</v>
      </c>
      <c r="R61" s="52" t="s">
        <v>98</v>
      </c>
      <c r="S61" s="52" t="s">
        <v>98</v>
      </c>
      <c r="T61" s="52" t="s">
        <v>98</v>
      </c>
      <c r="U61" s="52" t="s">
        <v>98</v>
      </c>
      <c r="V61" s="52" t="s">
        <v>98</v>
      </c>
      <c r="W61" s="52" t="s">
        <v>98</v>
      </c>
      <c r="X61" s="52" t="s">
        <v>98</v>
      </c>
      <c r="Y61" s="52" t="s">
        <v>98</v>
      </c>
      <c r="Z61" s="52" t="s">
        <v>98</v>
      </c>
      <c r="AA61" s="52" t="s">
        <v>98</v>
      </c>
      <c r="AB61" s="52" t="s">
        <v>98</v>
      </c>
      <c r="AC61" s="39" t="s">
        <v>98</v>
      </c>
      <c r="AD61" s="55"/>
    </row>
    <row r="62" ht="12" spans="1:30">
      <c r="A62" s="51">
        <f t="shared" si="16"/>
        <v>59</v>
      </c>
      <c r="B62" s="208"/>
      <c r="C62" s="53"/>
      <c r="D62" s="52"/>
      <c r="E62" s="52"/>
      <c r="F62" s="52"/>
      <c r="G62" s="52"/>
      <c r="H62" s="52"/>
      <c r="I62" s="52"/>
      <c r="J62" s="52"/>
      <c r="K62" s="52"/>
      <c r="L62" s="52"/>
      <c r="M62" s="52"/>
      <c r="N62" s="52"/>
      <c r="O62" s="59"/>
      <c r="P62" s="52" t="s">
        <v>289</v>
      </c>
      <c r="Q62" s="53">
        <v>3000</v>
      </c>
      <c r="R62" s="52" t="s">
        <v>115</v>
      </c>
      <c r="S62" s="52" t="s">
        <v>115</v>
      </c>
      <c r="T62" s="52" t="s">
        <v>115</v>
      </c>
      <c r="U62" s="52" t="s">
        <v>115</v>
      </c>
      <c r="V62" s="52" t="s">
        <v>115</v>
      </c>
      <c r="W62" s="52" t="s">
        <v>100</v>
      </c>
      <c r="X62" s="52" t="s">
        <v>100</v>
      </c>
      <c r="Y62" s="52" t="s">
        <v>100</v>
      </c>
      <c r="Z62" s="52" t="s">
        <v>100</v>
      </c>
      <c r="AA62" s="52" t="s">
        <v>100</v>
      </c>
      <c r="AB62" s="52" t="s">
        <v>100</v>
      </c>
      <c r="AC62" s="39" t="s">
        <v>100</v>
      </c>
      <c r="AD62" s="55"/>
    </row>
    <row r="63" spans="1:30">
      <c r="A63" s="51">
        <f t="shared" si="16"/>
        <v>60</v>
      </c>
      <c r="B63" s="212" t="s">
        <v>261</v>
      </c>
      <c r="C63" s="213">
        <v>3000</v>
      </c>
      <c r="D63" s="214" t="s">
        <v>98</v>
      </c>
      <c r="E63" s="214" t="s">
        <v>98</v>
      </c>
      <c r="F63" s="214" t="s">
        <v>98</v>
      </c>
      <c r="G63" s="214" t="s">
        <v>98</v>
      </c>
      <c r="H63" s="214" t="s">
        <v>98</v>
      </c>
      <c r="I63" s="214" t="s">
        <v>98</v>
      </c>
      <c r="J63" s="214" t="s">
        <v>98</v>
      </c>
      <c r="K63" s="214" t="s">
        <v>98</v>
      </c>
      <c r="L63" s="214" t="s">
        <v>115</v>
      </c>
      <c r="M63" s="214" t="s">
        <v>115</v>
      </c>
      <c r="N63" s="214" t="s">
        <v>115</v>
      </c>
      <c r="O63" s="218" t="s">
        <v>115</v>
      </c>
      <c r="P63" s="54" t="s">
        <v>261</v>
      </c>
      <c r="Q63" s="53">
        <v>3000</v>
      </c>
      <c r="R63" s="52" t="s">
        <v>98</v>
      </c>
      <c r="S63" s="52" t="s">
        <v>98</v>
      </c>
      <c r="T63" s="52" t="s">
        <v>98</v>
      </c>
      <c r="U63" s="52" t="s">
        <v>98</v>
      </c>
      <c r="V63" s="52" t="s">
        <v>98</v>
      </c>
      <c r="W63" s="52" t="s">
        <v>98</v>
      </c>
      <c r="X63" s="52" t="s">
        <v>98</v>
      </c>
      <c r="Y63" s="52" t="s">
        <v>98</v>
      </c>
      <c r="Z63" s="52" t="s">
        <v>98</v>
      </c>
      <c r="AA63" s="52" t="s">
        <v>100</v>
      </c>
      <c r="AB63" s="52" t="s">
        <v>100</v>
      </c>
      <c r="AC63" s="39" t="s">
        <v>98</v>
      </c>
      <c r="AD63" s="55"/>
    </row>
    <row r="64" ht="12" spans="1:30">
      <c r="A64" s="51">
        <f t="shared" si="16"/>
        <v>61</v>
      </c>
      <c r="B64" s="215" t="s">
        <v>271</v>
      </c>
      <c r="C64" s="216">
        <v>3000</v>
      </c>
      <c r="D64" s="217" t="s">
        <v>98</v>
      </c>
      <c r="E64" s="217" t="s">
        <v>98</v>
      </c>
      <c r="F64" s="217" t="s">
        <v>98</v>
      </c>
      <c r="G64" s="217" t="s">
        <v>98</v>
      </c>
      <c r="H64" s="217" t="s">
        <v>98</v>
      </c>
      <c r="I64" s="217" t="s">
        <v>98</v>
      </c>
      <c r="J64" s="217" t="s">
        <v>98</v>
      </c>
      <c r="K64" s="217" t="s">
        <v>98</v>
      </c>
      <c r="L64" s="217" t="s">
        <v>98</v>
      </c>
      <c r="M64" s="217" t="s">
        <v>103</v>
      </c>
      <c r="N64" s="217" t="s">
        <v>98</v>
      </c>
      <c r="O64" s="219" t="s">
        <v>108</v>
      </c>
      <c r="P64" s="54" t="s">
        <v>271</v>
      </c>
      <c r="Q64" s="53">
        <v>3000</v>
      </c>
      <c r="R64" s="52" t="s">
        <v>98</v>
      </c>
      <c r="S64" s="52" t="s">
        <v>98</v>
      </c>
      <c r="T64" s="52" t="s">
        <v>98</v>
      </c>
      <c r="U64" s="52" t="s">
        <v>98</v>
      </c>
      <c r="V64" s="52" t="s">
        <v>98</v>
      </c>
      <c r="W64" s="52" t="s">
        <v>98</v>
      </c>
      <c r="X64" s="52" t="s">
        <v>98</v>
      </c>
      <c r="Y64" s="52" t="s">
        <v>98</v>
      </c>
      <c r="Z64" s="52" t="s">
        <v>98</v>
      </c>
      <c r="AA64" s="52" t="s">
        <v>100</v>
      </c>
      <c r="AB64" s="52" t="s">
        <v>100</v>
      </c>
      <c r="AC64" s="39" t="s">
        <v>100</v>
      </c>
      <c r="AD64" s="55"/>
    </row>
    <row r="65" spans="1:30">
      <c r="A65" s="51">
        <f t="shared" si="16"/>
        <v>62</v>
      </c>
      <c r="B65" s="208"/>
      <c r="C65" s="136"/>
      <c r="D65" s="52"/>
      <c r="E65" s="52"/>
      <c r="F65" s="52"/>
      <c r="G65" s="52"/>
      <c r="H65" s="52"/>
      <c r="I65" s="52"/>
      <c r="J65" s="52"/>
      <c r="K65" s="52"/>
      <c r="L65" s="52"/>
      <c r="M65" s="52"/>
      <c r="N65" s="52"/>
      <c r="O65" s="59"/>
      <c r="P65" s="52" t="s">
        <v>321</v>
      </c>
      <c r="Q65" s="53">
        <v>3000</v>
      </c>
      <c r="R65" s="52" t="s">
        <v>98</v>
      </c>
      <c r="S65" s="52" t="s">
        <v>98</v>
      </c>
      <c r="T65" s="52" t="s">
        <v>98</v>
      </c>
      <c r="U65" s="52" t="s">
        <v>98</v>
      </c>
      <c r="V65" s="52" t="s">
        <v>108</v>
      </c>
      <c r="W65" s="52" t="s">
        <v>108</v>
      </c>
      <c r="X65" s="52" t="s">
        <v>100</v>
      </c>
      <c r="Y65" s="52" t="s">
        <v>98</v>
      </c>
      <c r="Z65" s="52" t="s">
        <v>98</v>
      </c>
      <c r="AA65" s="52" t="s">
        <v>98</v>
      </c>
      <c r="AB65" s="52" t="s">
        <v>98</v>
      </c>
      <c r="AC65" s="39" t="s">
        <v>98</v>
      </c>
      <c r="AD65" s="55"/>
    </row>
    <row r="66" ht="12" spans="1:30">
      <c r="A66" s="51">
        <f t="shared" si="16"/>
        <v>63</v>
      </c>
      <c r="B66" s="208"/>
      <c r="C66" s="53"/>
      <c r="D66" s="52"/>
      <c r="E66" s="52"/>
      <c r="F66" s="52"/>
      <c r="G66" s="52"/>
      <c r="H66" s="52"/>
      <c r="I66" s="52"/>
      <c r="J66" s="52"/>
      <c r="K66" s="52"/>
      <c r="L66" s="52"/>
      <c r="M66" s="52"/>
      <c r="N66" s="52"/>
      <c r="O66" s="59"/>
      <c r="P66" s="52" t="s">
        <v>323</v>
      </c>
      <c r="Q66" s="53">
        <v>3000</v>
      </c>
      <c r="R66" s="52" t="s">
        <v>98</v>
      </c>
      <c r="S66" s="52" t="s">
        <v>98</v>
      </c>
      <c r="T66" s="52" t="s">
        <v>98</v>
      </c>
      <c r="U66" s="52" t="s">
        <v>98</v>
      </c>
      <c r="V66" s="52" t="s">
        <v>108</v>
      </c>
      <c r="W66" s="52" t="s">
        <v>108</v>
      </c>
      <c r="X66" s="52" t="s">
        <v>100</v>
      </c>
      <c r="Y66" s="52" t="s">
        <v>98</v>
      </c>
      <c r="Z66" s="52" t="s">
        <v>98</v>
      </c>
      <c r="AA66" s="52" t="s">
        <v>98</v>
      </c>
      <c r="AB66" s="52" t="s">
        <v>98</v>
      </c>
      <c r="AC66" s="39" t="s">
        <v>98</v>
      </c>
      <c r="AD66" s="55"/>
    </row>
    <row r="67" spans="1:30">
      <c r="A67" s="51">
        <f t="shared" si="16"/>
        <v>64</v>
      </c>
      <c r="B67" s="210" t="s">
        <v>220</v>
      </c>
      <c r="C67" s="211">
        <v>3000</v>
      </c>
      <c r="D67" s="119" t="s">
        <v>98</v>
      </c>
      <c r="E67" s="119" t="s">
        <v>98</v>
      </c>
      <c r="F67" s="119" t="s">
        <v>98</v>
      </c>
      <c r="G67" s="119" t="s">
        <v>98</v>
      </c>
      <c r="H67" s="119" t="s">
        <v>98</v>
      </c>
      <c r="I67" s="119" t="s">
        <v>98</v>
      </c>
      <c r="J67" s="119" t="s">
        <v>98</v>
      </c>
      <c r="K67" s="119" t="s">
        <v>98</v>
      </c>
      <c r="L67" s="119" t="s">
        <v>98</v>
      </c>
      <c r="M67" s="119" t="s">
        <v>98</v>
      </c>
      <c r="N67" s="119" t="s">
        <v>98</v>
      </c>
      <c r="O67" s="61" t="s">
        <v>98</v>
      </c>
      <c r="P67" s="52"/>
      <c r="Q67" s="53">
        <v>3000</v>
      </c>
      <c r="R67" s="52"/>
      <c r="S67" s="52"/>
      <c r="T67" s="52"/>
      <c r="U67" s="52"/>
      <c r="V67" s="52"/>
      <c r="W67" s="52"/>
      <c r="X67" s="52"/>
      <c r="Y67" s="52"/>
      <c r="Z67" s="52"/>
      <c r="AA67" s="52"/>
      <c r="AB67" s="52"/>
      <c r="AD67" s="55"/>
    </row>
    <row r="68" spans="1:30">
      <c r="A68" s="51">
        <f t="shared" si="16"/>
        <v>65</v>
      </c>
      <c r="B68" s="51" t="s">
        <v>153</v>
      </c>
      <c r="C68" s="53">
        <v>3000</v>
      </c>
      <c r="D68" s="52" t="s">
        <v>100</v>
      </c>
      <c r="E68" s="52" t="s">
        <v>100</v>
      </c>
      <c r="F68" s="52" t="s">
        <v>115</v>
      </c>
      <c r="G68" s="52" t="s">
        <v>115</v>
      </c>
      <c r="H68" s="52" t="s">
        <v>115</v>
      </c>
      <c r="I68" s="52" t="s">
        <v>115</v>
      </c>
      <c r="J68" s="52" t="s">
        <v>115</v>
      </c>
      <c r="K68" s="52" t="s">
        <v>108</v>
      </c>
      <c r="L68" s="52" t="s">
        <v>108</v>
      </c>
      <c r="M68" s="52" t="s">
        <v>100</v>
      </c>
      <c r="N68" s="52" t="s">
        <v>108</v>
      </c>
      <c r="O68" s="59" t="s">
        <v>108</v>
      </c>
      <c r="P68" s="52" t="s">
        <v>153</v>
      </c>
      <c r="Q68" s="53">
        <v>3000</v>
      </c>
      <c r="R68" s="52" t="s">
        <v>98</v>
      </c>
      <c r="S68" s="52" t="s">
        <v>98</v>
      </c>
      <c r="T68" s="52" t="s">
        <v>98</v>
      </c>
      <c r="U68" s="52" t="s">
        <v>98</v>
      </c>
      <c r="V68" s="52" t="s">
        <v>98</v>
      </c>
      <c r="W68" s="52" t="s">
        <v>98</v>
      </c>
      <c r="X68" s="52" t="s">
        <v>98</v>
      </c>
      <c r="Y68" s="52" t="s">
        <v>98</v>
      </c>
      <c r="Z68" s="52" t="s">
        <v>98</v>
      </c>
      <c r="AA68" s="52" t="s">
        <v>98</v>
      </c>
      <c r="AB68" s="52" t="s">
        <v>98</v>
      </c>
      <c r="AC68" s="39" t="s">
        <v>98</v>
      </c>
      <c r="AD68" s="55"/>
    </row>
    <row r="69" spans="1:30">
      <c r="A69" s="51">
        <f t="shared" si="16"/>
        <v>66</v>
      </c>
      <c r="B69" s="208" t="s">
        <v>193</v>
      </c>
      <c r="C69" s="136">
        <v>3000</v>
      </c>
      <c r="D69" s="52" t="s">
        <v>98</v>
      </c>
      <c r="E69" s="52" t="s">
        <v>98</v>
      </c>
      <c r="F69" s="52" t="s">
        <v>98</v>
      </c>
      <c r="G69" s="52" t="s">
        <v>115</v>
      </c>
      <c r="H69" s="52" t="s">
        <v>115</v>
      </c>
      <c r="I69" s="52" t="s">
        <v>115</v>
      </c>
      <c r="J69" s="52" t="s">
        <v>115</v>
      </c>
      <c r="K69" s="52" t="s">
        <v>108</v>
      </c>
      <c r="L69" s="52" t="s">
        <v>108</v>
      </c>
      <c r="M69" s="52" t="s">
        <v>108</v>
      </c>
      <c r="N69" s="52" t="s">
        <v>108</v>
      </c>
      <c r="O69" s="59" t="s">
        <v>108</v>
      </c>
      <c r="P69" s="54" t="s">
        <v>193</v>
      </c>
      <c r="Q69" s="53">
        <v>3000</v>
      </c>
      <c r="R69" s="52" t="s">
        <v>108</v>
      </c>
      <c r="S69" s="52" t="s">
        <v>108</v>
      </c>
      <c r="T69" s="52" t="s">
        <v>108</v>
      </c>
      <c r="U69" s="52" t="s">
        <v>108</v>
      </c>
      <c r="V69" s="52" t="s">
        <v>108</v>
      </c>
      <c r="W69" s="52" t="s">
        <v>108</v>
      </c>
      <c r="X69" s="52" t="s">
        <v>100</v>
      </c>
      <c r="Y69" s="52" t="s">
        <v>100</v>
      </c>
      <c r="Z69" s="52" t="s">
        <v>100</v>
      </c>
      <c r="AA69" s="52" t="s">
        <v>100</v>
      </c>
      <c r="AB69" s="52" t="s">
        <v>100</v>
      </c>
      <c r="AC69" s="39" t="s">
        <v>100</v>
      </c>
      <c r="AD69" s="55"/>
    </row>
    <row r="70" ht="12" spans="1:30">
      <c r="A70" s="51">
        <f t="shared" ref="A70:A133" si="73">A69+1</f>
        <v>67</v>
      </c>
      <c r="B70" s="209" t="s">
        <v>232</v>
      </c>
      <c r="C70" s="185">
        <v>3000</v>
      </c>
      <c r="D70" s="142" t="s">
        <v>98</v>
      </c>
      <c r="E70" s="142" t="s">
        <v>98</v>
      </c>
      <c r="F70" s="142" t="s">
        <v>98</v>
      </c>
      <c r="G70" s="142" t="s">
        <v>98</v>
      </c>
      <c r="H70" s="142" t="s">
        <v>98</v>
      </c>
      <c r="I70" s="142" t="s">
        <v>115</v>
      </c>
      <c r="J70" s="142" t="s">
        <v>115</v>
      </c>
      <c r="K70" s="142" t="s">
        <v>108</v>
      </c>
      <c r="L70" s="142" t="s">
        <v>108</v>
      </c>
      <c r="M70" s="142" t="s">
        <v>108</v>
      </c>
      <c r="N70" s="142" t="s">
        <v>108</v>
      </c>
      <c r="O70" s="156" t="s">
        <v>108</v>
      </c>
      <c r="P70" s="54" t="s">
        <v>232</v>
      </c>
      <c r="Q70" s="53">
        <v>3000</v>
      </c>
      <c r="R70" s="52" t="s">
        <v>98</v>
      </c>
      <c r="S70" s="52" t="s">
        <v>98</v>
      </c>
      <c r="T70" s="52" t="s">
        <v>98</v>
      </c>
      <c r="U70" s="52" t="s">
        <v>108</v>
      </c>
      <c r="V70" s="52" t="s">
        <v>108</v>
      </c>
      <c r="W70" s="52" t="s">
        <v>108</v>
      </c>
      <c r="X70" s="52" t="s">
        <v>100</v>
      </c>
      <c r="Y70" s="52" t="s">
        <v>100</v>
      </c>
      <c r="Z70" s="52" t="s">
        <v>100</v>
      </c>
      <c r="AA70" s="52" t="s">
        <v>100</v>
      </c>
      <c r="AB70" s="52" t="s">
        <v>100</v>
      </c>
      <c r="AC70" s="39" t="s">
        <v>98</v>
      </c>
      <c r="AD70" s="55"/>
    </row>
    <row r="71" spans="1:30">
      <c r="A71" s="51">
        <f t="shared" si="73"/>
        <v>68</v>
      </c>
      <c r="B71" s="208"/>
      <c r="C71" s="53"/>
      <c r="D71" s="52"/>
      <c r="E71" s="52"/>
      <c r="F71" s="52"/>
      <c r="G71" s="52"/>
      <c r="H71" s="52"/>
      <c r="I71" s="52"/>
      <c r="J71" s="52"/>
      <c r="K71" s="52"/>
      <c r="L71" s="52"/>
      <c r="M71" s="52"/>
      <c r="N71" s="52"/>
      <c r="O71" s="59"/>
      <c r="P71" s="52"/>
      <c r="Q71" s="53">
        <v>3000</v>
      </c>
      <c r="R71" s="52"/>
      <c r="S71" s="52"/>
      <c r="T71" s="52"/>
      <c r="U71" s="52"/>
      <c r="V71" s="52"/>
      <c r="W71" s="52"/>
      <c r="X71" s="52"/>
      <c r="Y71" s="52"/>
      <c r="Z71" s="52"/>
      <c r="AA71" s="52"/>
      <c r="AB71" s="52"/>
      <c r="AD71" s="55"/>
    </row>
    <row r="72" spans="1:30">
      <c r="A72" s="51">
        <f t="shared" si="73"/>
        <v>69</v>
      </c>
      <c r="B72" s="208"/>
      <c r="C72" s="53"/>
      <c r="D72" s="52"/>
      <c r="E72" s="52"/>
      <c r="F72" s="52"/>
      <c r="G72" s="52"/>
      <c r="H72" s="52"/>
      <c r="I72" s="52"/>
      <c r="J72" s="52"/>
      <c r="K72" s="52"/>
      <c r="L72" s="52"/>
      <c r="M72" s="52"/>
      <c r="N72" s="52"/>
      <c r="O72" s="59"/>
      <c r="P72" s="52"/>
      <c r="Q72" s="53">
        <v>3000</v>
      </c>
      <c r="R72" s="52"/>
      <c r="S72" s="52"/>
      <c r="T72" s="52"/>
      <c r="U72" s="52"/>
      <c r="V72" s="52"/>
      <c r="W72" s="52"/>
      <c r="X72" s="52"/>
      <c r="Y72" s="52"/>
      <c r="Z72" s="52"/>
      <c r="AA72" s="52"/>
      <c r="AB72" s="52"/>
      <c r="AD72" s="55"/>
    </row>
    <row r="73" spans="1:30">
      <c r="A73" s="51">
        <f t="shared" si="73"/>
        <v>70</v>
      </c>
      <c r="B73" s="208"/>
      <c r="C73" s="136"/>
      <c r="D73" s="52"/>
      <c r="E73" s="52"/>
      <c r="F73" s="52"/>
      <c r="G73" s="52"/>
      <c r="H73" s="54"/>
      <c r="I73" s="54"/>
      <c r="J73" s="54"/>
      <c r="K73" s="54"/>
      <c r="L73" s="54"/>
      <c r="M73" s="54"/>
      <c r="N73" s="54"/>
      <c r="O73" s="60"/>
      <c r="P73" s="54"/>
      <c r="Q73" s="53">
        <v>3000</v>
      </c>
      <c r="R73" s="54"/>
      <c r="S73" s="54"/>
      <c r="T73" s="54"/>
      <c r="U73" s="54"/>
      <c r="V73" s="54"/>
      <c r="W73" s="54"/>
      <c r="X73" s="54"/>
      <c r="Y73" s="54"/>
      <c r="Z73" s="54"/>
      <c r="AA73" s="54"/>
      <c r="AB73" s="54"/>
      <c r="AC73" s="137"/>
      <c r="AD73" s="138"/>
    </row>
    <row r="74" spans="1:30">
      <c r="A74" s="51">
        <f t="shared" si="73"/>
        <v>71</v>
      </c>
      <c r="B74" s="208"/>
      <c r="C74" s="136"/>
      <c r="D74" s="52"/>
      <c r="E74" s="52"/>
      <c r="F74" s="52"/>
      <c r="G74" s="52"/>
      <c r="H74" s="54"/>
      <c r="I74" s="54"/>
      <c r="J74" s="54"/>
      <c r="K74" s="54"/>
      <c r="L74" s="54"/>
      <c r="M74" s="54"/>
      <c r="N74" s="54"/>
      <c r="O74" s="60"/>
      <c r="P74" s="54"/>
      <c r="Q74" s="136"/>
      <c r="R74" s="54"/>
      <c r="S74" s="54"/>
      <c r="T74" s="54"/>
      <c r="U74" s="54"/>
      <c r="V74" s="54"/>
      <c r="W74" s="54"/>
      <c r="X74" s="54"/>
      <c r="Y74" s="54"/>
      <c r="Z74" s="54"/>
      <c r="AA74" s="54"/>
      <c r="AB74" s="54"/>
      <c r="AC74" s="137"/>
      <c r="AD74" s="138"/>
    </row>
    <row r="75" spans="1:30">
      <c r="A75" s="51">
        <f t="shared" si="73"/>
        <v>72</v>
      </c>
      <c r="B75" s="208"/>
      <c r="C75" s="53"/>
      <c r="D75" s="52"/>
      <c r="E75" s="52"/>
      <c r="F75" s="52"/>
      <c r="G75" s="52"/>
      <c r="H75" s="52"/>
      <c r="I75" s="52"/>
      <c r="J75" s="52"/>
      <c r="K75" s="52"/>
      <c r="L75" s="52"/>
      <c r="M75" s="52"/>
      <c r="N75" s="52"/>
      <c r="O75" s="59"/>
      <c r="P75" s="52"/>
      <c r="Q75" s="53"/>
      <c r="R75" s="52"/>
      <c r="S75" s="52"/>
      <c r="T75" s="52"/>
      <c r="U75" s="52"/>
      <c r="V75" s="52"/>
      <c r="W75" s="52"/>
      <c r="X75" s="52"/>
      <c r="Y75" s="52"/>
      <c r="Z75" s="52"/>
      <c r="AA75" s="52"/>
      <c r="AB75" s="52"/>
      <c r="AD75" s="55"/>
    </row>
    <row r="76" spans="1:30">
      <c r="A76" s="51">
        <f t="shared" si="73"/>
        <v>73</v>
      </c>
      <c r="B76" s="208"/>
      <c r="C76" s="136"/>
      <c r="D76" s="52"/>
      <c r="E76" s="52"/>
      <c r="F76" s="52"/>
      <c r="G76" s="52"/>
      <c r="H76" s="54"/>
      <c r="I76" s="54"/>
      <c r="J76" s="54"/>
      <c r="K76" s="54"/>
      <c r="L76" s="54"/>
      <c r="M76" s="54"/>
      <c r="N76" s="54"/>
      <c r="O76" s="60"/>
      <c r="P76" s="54"/>
      <c r="Q76" s="136"/>
      <c r="R76" s="54"/>
      <c r="S76" s="54"/>
      <c r="T76" s="54"/>
      <c r="U76" s="54"/>
      <c r="V76" s="54"/>
      <c r="W76" s="54"/>
      <c r="X76" s="54"/>
      <c r="Y76" s="54"/>
      <c r="Z76" s="54"/>
      <c r="AA76" s="54"/>
      <c r="AB76" s="54"/>
      <c r="AC76" s="137"/>
      <c r="AD76" s="138"/>
    </row>
    <row r="77" spans="1:30">
      <c r="A77" s="51">
        <f t="shared" si="73"/>
        <v>74</v>
      </c>
      <c r="B77" s="208"/>
      <c r="C77" s="136"/>
      <c r="D77" s="52"/>
      <c r="E77" s="52"/>
      <c r="F77" s="52"/>
      <c r="G77" s="52"/>
      <c r="H77" s="54"/>
      <c r="I77" s="54"/>
      <c r="J77" s="54"/>
      <c r="K77" s="54"/>
      <c r="L77" s="54"/>
      <c r="M77" s="54"/>
      <c r="N77" s="54"/>
      <c r="O77" s="60"/>
      <c r="P77" s="54"/>
      <c r="Q77" s="136"/>
      <c r="R77" s="54"/>
      <c r="S77" s="54"/>
      <c r="T77" s="54"/>
      <c r="U77" s="54"/>
      <c r="V77" s="54"/>
      <c r="W77" s="54"/>
      <c r="X77" s="54"/>
      <c r="Y77" s="54"/>
      <c r="Z77" s="54"/>
      <c r="AA77" s="54"/>
      <c r="AB77" s="54"/>
      <c r="AC77" s="137"/>
      <c r="AD77" s="138"/>
    </row>
    <row r="78" spans="1:30">
      <c r="A78" s="51">
        <f t="shared" si="73"/>
        <v>75</v>
      </c>
      <c r="B78" s="208"/>
      <c r="C78" s="136"/>
      <c r="D78" s="52"/>
      <c r="E78" s="52"/>
      <c r="F78" s="52"/>
      <c r="G78" s="52"/>
      <c r="H78" s="54"/>
      <c r="I78" s="54"/>
      <c r="J78" s="54"/>
      <c r="K78" s="54"/>
      <c r="L78" s="54"/>
      <c r="M78" s="54"/>
      <c r="N78" s="54"/>
      <c r="O78" s="60"/>
      <c r="P78" s="54"/>
      <c r="Q78" s="136"/>
      <c r="R78" s="54"/>
      <c r="S78" s="54"/>
      <c r="T78" s="54"/>
      <c r="U78" s="54"/>
      <c r="V78" s="54"/>
      <c r="W78" s="54"/>
      <c r="X78" s="54"/>
      <c r="Y78" s="54"/>
      <c r="Z78" s="54"/>
      <c r="AA78" s="54"/>
      <c r="AB78" s="54"/>
      <c r="AC78" s="137"/>
      <c r="AD78" s="138"/>
    </row>
    <row r="79" spans="1:30">
      <c r="A79" s="51">
        <f t="shared" si="73"/>
        <v>76</v>
      </c>
      <c r="B79" s="208"/>
      <c r="C79" s="136"/>
      <c r="D79" s="52"/>
      <c r="E79" s="52"/>
      <c r="F79" s="52"/>
      <c r="G79" s="52"/>
      <c r="H79" s="54"/>
      <c r="I79" s="54"/>
      <c r="J79" s="54"/>
      <c r="K79" s="54"/>
      <c r="L79" s="54"/>
      <c r="M79" s="54"/>
      <c r="N79" s="54"/>
      <c r="O79" s="60"/>
      <c r="P79" s="54"/>
      <c r="Q79" s="136"/>
      <c r="R79" s="54"/>
      <c r="S79" s="54"/>
      <c r="T79" s="54"/>
      <c r="U79" s="54"/>
      <c r="V79" s="54"/>
      <c r="W79" s="54"/>
      <c r="X79" s="54"/>
      <c r="Y79" s="54"/>
      <c r="Z79" s="54"/>
      <c r="AA79" s="54"/>
      <c r="AB79" s="54"/>
      <c r="AC79" s="137"/>
      <c r="AD79" s="138"/>
    </row>
    <row r="80" spans="1:30">
      <c r="A80" s="51">
        <f t="shared" si="73"/>
        <v>77</v>
      </c>
      <c r="B80" s="208"/>
      <c r="C80" s="136"/>
      <c r="D80" s="52"/>
      <c r="E80" s="52"/>
      <c r="F80" s="52"/>
      <c r="G80" s="52"/>
      <c r="H80" s="54"/>
      <c r="I80" s="54"/>
      <c r="J80" s="54"/>
      <c r="K80" s="54"/>
      <c r="L80" s="54"/>
      <c r="M80" s="54"/>
      <c r="N80" s="54"/>
      <c r="O80" s="60"/>
      <c r="P80" s="54"/>
      <c r="Q80" s="136"/>
      <c r="R80" s="54"/>
      <c r="S80" s="54"/>
      <c r="T80" s="54"/>
      <c r="U80" s="54"/>
      <c r="V80" s="54"/>
      <c r="W80" s="54"/>
      <c r="X80" s="54"/>
      <c r="Y80" s="54"/>
      <c r="Z80" s="54"/>
      <c r="AA80" s="54"/>
      <c r="AB80" s="54"/>
      <c r="AC80" s="137"/>
      <c r="AD80" s="138"/>
    </row>
    <row r="81" spans="1:30">
      <c r="A81" s="51">
        <f t="shared" si="73"/>
        <v>78</v>
      </c>
      <c r="B81" s="208"/>
      <c r="C81" s="136"/>
      <c r="D81" s="52"/>
      <c r="E81" s="52"/>
      <c r="F81" s="52"/>
      <c r="G81" s="52"/>
      <c r="H81" s="54"/>
      <c r="I81" s="54"/>
      <c r="J81" s="54"/>
      <c r="K81" s="54"/>
      <c r="L81" s="54"/>
      <c r="M81" s="54"/>
      <c r="N81" s="54"/>
      <c r="O81" s="60"/>
      <c r="P81" s="54"/>
      <c r="Q81" s="136"/>
      <c r="R81" s="54"/>
      <c r="S81" s="54"/>
      <c r="T81" s="54"/>
      <c r="U81" s="54"/>
      <c r="V81" s="54"/>
      <c r="W81" s="54"/>
      <c r="X81" s="54"/>
      <c r="Y81" s="54"/>
      <c r="Z81" s="54"/>
      <c r="AA81" s="54"/>
      <c r="AB81" s="54"/>
      <c r="AC81" s="137"/>
      <c r="AD81" s="138"/>
    </row>
    <row r="82" spans="1:30">
      <c r="A82" s="51">
        <f t="shared" si="73"/>
        <v>79</v>
      </c>
      <c r="B82" s="208"/>
      <c r="C82" s="136"/>
      <c r="D82" s="52"/>
      <c r="E82" s="52"/>
      <c r="F82" s="52"/>
      <c r="G82" s="52"/>
      <c r="H82" s="54"/>
      <c r="I82" s="54"/>
      <c r="J82" s="54"/>
      <c r="K82" s="54"/>
      <c r="L82" s="54"/>
      <c r="M82" s="54"/>
      <c r="N82" s="54"/>
      <c r="O82" s="60"/>
      <c r="P82" s="54"/>
      <c r="Q82" s="136"/>
      <c r="R82" s="54"/>
      <c r="S82" s="54"/>
      <c r="T82" s="54"/>
      <c r="U82" s="54"/>
      <c r="V82" s="54"/>
      <c r="W82" s="54"/>
      <c r="X82" s="54"/>
      <c r="Y82" s="54"/>
      <c r="Z82" s="54"/>
      <c r="AA82" s="54"/>
      <c r="AB82" s="54"/>
      <c r="AC82" s="137"/>
      <c r="AD82" s="138"/>
    </row>
    <row r="83" spans="1:30">
      <c r="A83" s="51">
        <f t="shared" si="73"/>
        <v>80</v>
      </c>
      <c r="B83" s="208"/>
      <c r="C83" s="136"/>
      <c r="D83" s="52"/>
      <c r="E83" s="52"/>
      <c r="F83" s="52"/>
      <c r="G83" s="52"/>
      <c r="H83" s="54"/>
      <c r="I83" s="54"/>
      <c r="J83" s="54"/>
      <c r="K83" s="54"/>
      <c r="L83" s="54"/>
      <c r="M83" s="54"/>
      <c r="N83" s="54"/>
      <c r="O83" s="60"/>
      <c r="P83" s="54"/>
      <c r="Q83" s="136"/>
      <c r="R83" s="54"/>
      <c r="S83" s="54"/>
      <c r="T83" s="54"/>
      <c r="U83" s="54"/>
      <c r="V83" s="54"/>
      <c r="W83" s="54"/>
      <c r="X83" s="54"/>
      <c r="Y83" s="54"/>
      <c r="Z83" s="54"/>
      <c r="AA83" s="54"/>
      <c r="AB83" s="54"/>
      <c r="AC83" s="137"/>
      <c r="AD83" s="138"/>
    </row>
    <row r="84" spans="1:30">
      <c r="A84" s="51">
        <f t="shared" si="73"/>
        <v>81</v>
      </c>
      <c r="B84" s="208"/>
      <c r="C84" s="136"/>
      <c r="D84" s="52"/>
      <c r="E84" s="52"/>
      <c r="F84" s="52"/>
      <c r="G84" s="52"/>
      <c r="H84" s="54"/>
      <c r="I84" s="54"/>
      <c r="J84" s="54"/>
      <c r="K84" s="54"/>
      <c r="L84" s="54"/>
      <c r="M84" s="54"/>
      <c r="N84" s="54"/>
      <c r="O84" s="60"/>
      <c r="P84" s="54"/>
      <c r="Q84" s="136"/>
      <c r="R84" s="54"/>
      <c r="S84" s="54"/>
      <c r="T84" s="54"/>
      <c r="U84" s="54"/>
      <c r="V84" s="54"/>
      <c r="W84" s="54"/>
      <c r="X84" s="54"/>
      <c r="Y84" s="54"/>
      <c r="Z84" s="54"/>
      <c r="AA84" s="54"/>
      <c r="AB84" s="54"/>
      <c r="AC84" s="137"/>
      <c r="AD84" s="138"/>
    </row>
    <row r="85" spans="1:30">
      <c r="A85" s="51">
        <f t="shared" si="73"/>
        <v>82</v>
      </c>
      <c r="B85" s="208"/>
      <c r="C85" s="136"/>
      <c r="D85" s="52"/>
      <c r="E85" s="52"/>
      <c r="F85" s="52"/>
      <c r="G85" s="52"/>
      <c r="H85" s="54"/>
      <c r="I85" s="54"/>
      <c r="J85" s="54"/>
      <c r="K85" s="54"/>
      <c r="L85" s="54"/>
      <c r="M85" s="54"/>
      <c r="N85" s="54"/>
      <c r="O85" s="60"/>
      <c r="P85" s="54"/>
      <c r="Q85" s="136"/>
      <c r="R85" s="54"/>
      <c r="S85" s="54"/>
      <c r="T85" s="54"/>
      <c r="U85" s="54"/>
      <c r="V85" s="54"/>
      <c r="W85" s="54"/>
      <c r="X85" s="54"/>
      <c r="Y85" s="54"/>
      <c r="Z85" s="54"/>
      <c r="AA85" s="54"/>
      <c r="AB85" s="54"/>
      <c r="AC85" s="137"/>
      <c r="AD85" s="138"/>
    </row>
    <row r="86" spans="1:30">
      <c r="A86" s="51">
        <f t="shared" si="73"/>
        <v>83</v>
      </c>
      <c r="B86" s="208"/>
      <c r="C86" s="136"/>
      <c r="D86" s="52"/>
      <c r="E86" s="52"/>
      <c r="F86" s="52"/>
      <c r="G86" s="52"/>
      <c r="H86" s="54"/>
      <c r="I86" s="54"/>
      <c r="J86" s="54"/>
      <c r="K86" s="54"/>
      <c r="L86" s="54"/>
      <c r="M86" s="54"/>
      <c r="N86" s="54"/>
      <c r="O86" s="60"/>
      <c r="P86" s="54"/>
      <c r="Q86" s="136"/>
      <c r="R86" s="54"/>
      <c r="S86" s="54"/>
      <c r="T86" s="54"/>
      <c r="U86" s="54"/>
      <c r="V86" s="54"/>
      <c r="W86" s="54"/>
      <c r="X86" s="54"/>
      <c r="Y86" s="54"/>
      <c r="Z86" s="54"/>
      <c r="AA86" s="54"/>
      <c r="AB86" s="54"/>
      <c r="AC86" s="137"/>
      <c r="AD86" s="138"/>
    </row>
    <row r="87" spans="1:30">
      <c r="A87" s="51">
        <f t="shared" si="73"/>
        <v>84</v>
      </c>
      <c r="B87" s="208"/>
      <c r="C87" s="53"/>
      <c r="D87" s="52"/>
      <c r="E87" s="52"/>
      <c r="F87" s="52"/>
      <c r="G87" s="52"/>
      <c r="H87" s="52"/>
      <c r="I87" s="52"/>
      <c r="J87" s="52"/>
      <c r="K87" s="52"/>
      <c r="L87" s="52"/>
      <c r="M87" s="52"/>
      <c r="N87" s="52"/>
      <c r="O87" s="59"/>
      <c r="P87" s="52"/>
      <c r="Q87" s="53"/>
      <c r="R87" s="52"/>
      <c r="S87" s="52"/>
      <c r="T87" s="52"/>
      <c r="U87" s="52"/>
      <c r="V87" s="52"/>
      <c r="W87" s="52"/>
      <c r="X87" s="52"/>
      <c r="Y87" s="52"/>
      <c r="Z87" s="52"/>
      <c r="AA87" s="52"/>
      <c r="AB87" s="52"/>
      <c r="AD87" s="55"/>
    </row>
    <row r="88" spans="1:30">
      <c r="A88" s="51">
        <f t="shared" si="73"/>
        <v>85</v>
      </c>
      <c r="B88" s="208"/>
      <c r="C88" s="53"/>
      <c r="D88" s="52"/>
      <c r="E88" s="52"/>
      <c r="F88" s="52"/>
      <c r="G88" s="52"/>
      <c r="H88" s="52"/>
      <c r="I88" s="52"/>
      <c r="J88" s="52"/>
      <c r="K88" s="52"/>
      <c r="L88" s="52"/>
      <c r="M88" s="52"/>
      <c r="N88" s="52"/>
      <c r="O88" s="59"/>
      <c r="P88" s="52"/>
      <c r="Q88" s="53"/>
      <c r="R88" s="52"/>
      <c r="S88" s="52"/>
      <c r="T88" s="52"/>
      <c r="U88" s="52"/>
      <c r="V88" s="52"/>
      <c r="W88" s="52"/>
      <c r="X88" s="52"/>
      <c r="Y88" s="52"/>
      <c r="Z88" s="52"/>
      <c r="AA88" s="52"/>
      <c r="AB88" s="52"/>
      <c r="AD88" s="55"/>
    </row>
    <row r="89" spans="1:30">
      <c r="A89" s="51">
        <f t="shared" si="73"/>
        <v>86</v>
      </c>
      <c r="B89" s="208"/>
      <c r="C89" s="53"/>
      <c r="D89" s="52"/>
      <c r="E89" s="52"/>
      <c r="F89" s="52"/>
      <c r="G89" s="52"/>
      <c r="H89" s="52"/>
      <c r="I89" s="52"/>
      <c r="J89" s="52"/>
      <c r="K89" s="52"/>
      <c r="L89" s="52"/>
      <c r="M89" s="52"/>
      <c r="N89" s="52"/>
      <c r="O89" s="59"/>
      <c r="P89" s="52"/>
      <c r="Q89" s="53"/>
      <c r="R89" s="52"/>
      <c r="S89" s="52"/>
      <c r="T89" s="52"/>
      <c r="U89" s="52"/>
      <c r="V89" s="52"/>
      <c r="W89" s="52"/>
      <c r="X89" s="52"/>
      <c r="Y89" s="52"/>
      <c r="Z89" s="52"/>
      <c r="AA89" s="52"/>
      <c r="AB89" s="52"/>
      <c r="AD89" s="55"/>
    </row>
    <row r="90" spans="1:30">
      <c r="A90" s="51">
        <f t="shared" si="73"/>
        <v>87</v>
      </c>
      <c r="B90" s="208"/>
      <c r="C90" s="53"/>
      <c r="D90" s="52"/>
      <c r="E90" s="52"/>
      <c r="F90" s="52"/>
      <c r="G90" s="52"/>
      <c r="H90" s="52"/>
      <c r="I90" s="52"/>
      <c r="J90" s="52"/>
      <c r="K90" s="52"/>
      <c r="L90" s="52"/>
      <c r="M90" s="52"/>
      <c r="N90" s="52"/>
      <c r="O90" s="59"/>
      <c r="P90" s="52"/>
      <c r="Q90" s="53"/>
      <c r="R90" s="52"/>
      <c r="S90" s="52"/>
      <c r="T90" s="52"/>
      <c r="U90" s="52"/>
      <c r="V90" s="52"/>
      <c r="W90" s="52"/>
      <c r="X90" s="52"/>
      <c r="Y90" s="52"/>
      <c r="Z90" s="52"/>
      <c r="AA90" s="52"/>
      <c r="AB90" s="52"/>
      <c r="AD90" s="55"/>
    </row>
    <row r="91" spans="1:30">
      <c r="A91" s="51">
        <f t="shared" si="73"/>
        <v>88</v>
      </c>
      <c r="B91" s="208"/>
      <c r="C91" s="53"/>
      <c r="D91" s="52"/>
      <c r="E91" s="52"/>
      <c r="F91" s="52"/>
      <c r="G91" s="52"/>
      <c r="H91" s="52"/>
      <c r="I91" s="52"/>
      <c r="J91" s="52"/>
      <c r="K91" s="52"/>
      <c r="L91" s="52"/>
      <c r="M91" s="52"/>
      <c r="N91" s="52"/>
      <c r="O91" s="59"/>
      <c r="P91" s="52"/>
      <c r="Q91" s="53"/>
      <c r="R91" s="52"/>
      <c r="S91" s="52"/>
      <c r="T91" s="52"/>
      <c r="U91" s="52"/>
      <c r="V91" s="52"/>
      <c r="W91" s="52"/>
      <c r="X91" s="52"/>
      <c r="Y91" s="52"/>
      <c r="Z91" s="52"/>
      <c r="AA91" s="52"/>
      <c r="AB91" s="52"/>
      <c r="AD91" s="55"/>
    </row>
    <row r="92" spans="1:30">
      <c r="A92" s="51">
        <f t="shared" si="73"/>
        <v>89</v>
      </c>
      <c r="B92" s="208"/>
      <c r="C92" s="53"/>
      <c r="D92" s="52"/>
      <c r="E92" s="52"/>
      <c r="F92" s="52"/>
      <c r="G92" s="52"/>
      <c r="H92" s="52"/>
      <c r="I92" s="52"/>
      <c r="J92" s="52"/>
      <c r="K92" s="52"/>
      <c r="L92" s="52"/>
      <c r="M92" s="52"/>
      <c r="N92" s="52"/>
      <c r="O92" s="59"/>
      <c r="P92" s="52"/>
      <c r="Q92" s="53"/>
      <c r="R92" s="52"/>
      <c r="S92" s="52"/>
      <c r="T92" s="52"/>
      <c r="U92" s="52"/>
      <c r="V92" s="52"/>
      <c r="W92" s="52"/>
      <c r="X92" s="52"/>
      <c r="Y92" s="52"/>
      <c r="Z92" s="52"/>
      <c r="AA92" s="52"/>
      <c r="AB92" s="52"/>
      <c r="AD92" s="55"/>
    </row>
    <row r="93" spans="1:30">
      <c r="A93" s="51">
        <f t="shared" si="73"/>
        <v>90</v>
      </c>
      <c r="B93" s="208"/>
      <c r="C93" s="53"/>
      <c r="D93" s="52"/>
      <c r="E93" s="52"/>
      <c r="F93" s="52"/>
      <c r="G93" s="52"/>
      <c r="H93" s="52"/>
      <c r="I93" s="52"/>
      <c r="J93" s="52"/>
      <c r="K93" s="52"/>
      <c r="L93" s="52"/>
      <c r="M93" s="52"/>
      <c r="N93" s="52"/>
      <c r="O93" s="59"/>
      <c r="P93" s="52"/>
      <c r="Q93" s="53"/>
      <c r="R93" s="52"/>
      <c r="S93" s="52"/>
      <c r="T93" s="52"/>
      <c r="U93" s="52"/>
      <c r="V93" s="52"/>
      <c r="W93" s="52"/>
      <c r="X93" s="52"/>
      <c r="Y93" s="52"/>
      <c r="Z93" s="52"/>
      <c r="AA93" s="52"/>
      <c r="AB93" s="52"/>
      <c r="AD93" s="55"/>
    </row>
    <row r="94" spans="1:30">
      <c r="A94" s="51">
        <f t="shared" si="73"/>
        <v>91</v>
      </c>
      <c r="B94" s="208"/>
      <c r="C94" s="53"/>
      <c r="D94" s="52"/>
      <c r="E94" s="52"/>
      <c r="F94" s="52"/>
      <c r="G94" s="52"/>
      <c r="H94" s="52"/>
      <c r="I94" s="52"/>
      <c r="J94" s="52"/>
      <c r="K94" s="52"/>
      <c r="L94" s="52"/>
      <c r="M94" s="52"/>
      <c r="N94" s="52"/>
      <c r="O94" s="59"/>
      <c r="P94" s="52"/>
      <c r="Q94" s="53"/>
      <c r="R94" s="52"/>
      <c r="S94" s="52"/>
      <c r="T94" s="52"/>
      <c r="U94" s="52"/>
      <c r="V94" s="52"/>
      <c r="W94" s="52"/>
      <c r="X94" s="52"/>
      <c r="Y94" s="52"/>
      <c r="Z94" s="52"/>
      <c r="AA94" s="52"/>
      <c r="AB94" s="52"/>
      <c r="AD94" s="55"/>
    </row>
    <row r="95" spans="1:30">
      <c r="A95" s="51">
        <f t="shared" si="73"/>
        <v>92</v>
      </c>
      <c r="B95" s="208"/>
      <c r="C95" s="53"/>
      <c r="D95" s="52"/>
      <c r="E95" s="52"/>
      <c r="F95" s="52"/>
      <c r="G95" s="52"/>
      <c r="H95" s="52"/>
      <c r="I95" s="52"/>
      <c r="J95" s="52"/>
      <c r="K95" s="52"/>
      <c r="L95" s="52"/>
      <c r="M95" s="52"/>
      <c r="N95" s="52"/>
      <c r="O95" s="59"/>
      <c r="P95" s="52"/>
      <c r="Q95" s="53"/>
      <c r="R95" s="52"/>
      <c r="S95" s="52"/>
      <c r="T95" s="52"/>
      <c r="U95" s="52"/>
      <c r="V95" s="52"/>
      <c r="W95" s="52"/>
      <c r="X95" s="52"/>
      <c r="Y95" s="52"/>
      <c r="Z95" s="52"/>
      <c r="AA95" s="52"/>
      <c r="AB95" s="52"/>
      <c r="AD95" s="55"/>
    </row>
    <row r="96" spans="1:30">
      <c r="A96" s="51">
        <f t="shared" si="73"/>
        <v>93</v>
      </c>
      <c r="B96" s="208"/>
      <c r="C96" s="53"/>
      <c r="D96" s="52"/>
      <c r="E96" s="52"/>
      <c r="F96" s="52"/>
      <c r="G96" s="52"/>
      <c r="H96" s="52"/>
      <c r="I96" s="52"/>
      <c r="J96" s="52"/>
      <c r="K96" s="52"/>
      <c r="L96" s="52"/>
      <c r="M96" s="52"/>
      <c r="N96" s="52"/>
      <c r="O96" s="59"/>
      <c r="P96" s="52"/>
      <c r="Q96" s="53"/>
      <c r="R96" s="52"/>
      <c r="S96" s="52"/>
      <c r="T96" s="52"/>
      <c r="U96" s="52"/>
      <c r="V96" s="52"/>
      <c r="W96" s="52"/>
      <c r="X96" s="52"/>
      <c r="Y96" s="52"/>
      <c r="Z96" s="52"/>
      <c r="AA96" s="52"/>
      <c r="AB96" s="52"/>
      <c r="AD96" s="55"/>
    </row>
    <row r="97" spans="1:30">
      <c r="A97" s="51">
        <f t="shared" si="73"/>
        <v>94</v>
      </c>
      <c r="B97" s="208"/>
      <c r="C97" s="53"/>
      <c r="D97" s="52"/>
      <c r="E97" s="52"/>
      <c r="F97" s="52"/>
      <c r="G97" s="52"/>
      <c r="H97" s="52"/>
      <c r="I97" s="52"/>
      <c r="J97" s="52"/>
      <c r="K97" s="52"/>
      <c r="L97" s="52"/>
      <c r="M97" s="52"/>
      <c r="N97" s="52"/>
      <c r="O97" s="59"/>
      <c r="P97" s="52"/>
      <c r="Q97" s="53"/>
      <c r="R97" s="52"/>
      <c r="S97" s="52"/>
      <c r="T97" s="52"/>
      <c r="U97" s="52"/>
      <c r="V97" s="52"/>
      <c r="W97" s="52"/>
      <c r="X97" s="52"/>
      <c r="Y97" s="52"/>
      <c r="Z97" s="52"/>
      <c r="AA97" s="52"/>
      <c r="AB97" s="52"/>
      <c r="AD97" s="55"/>
    </row>
    <row r="98" spans="1:30">
      <c r="A98" s="51">
        <f t="shared" si="73"/>
        <v>95</v>
      </c>
      <c r="B98" s="208"/>
      <c r="C98" s="53"/>
      <c r="D98" s="52"/>
      <c r="E98" s="52"/>
      <c r="F98" s="52"/>
      <c r="G98" s="52"/>
      <c r="H98" s="52"/>
      <c r="I98" s="52"/>
      <c r="J98" s="52"/>
      <c r="K98" s="52"/>
      <c r="L98" s="52"/>
      <c r="M98" s="52"/>
      <c r="N98" s="52"/>
      <c r="O98" s="59"/>
      <c r="P98" s="52"/>
      <c r="Q98" s="53"/>
      <c r="R98" s="52"/>
      <c r="S98" s="52"/>
      <c r="T98" s="52"/>
      <c r="U98" s="52"/>
      <c r="V98" s="52"/>
      <c r="W98" s="52"/>
      <c r="X98" s="52"/>
      <c r="Y98" s="52"/>
      <c r="Z98" s="52"/>
      <c r="AA98" s="52"/>
      <c r="AB98" s="52"/>
      <c r="AD98" s="55"/>
    </row>
    <row r="99" spans="1:30">
      <c r="A99" s="51">
        <f t="shared" si="73"/>
        <v>96</v>
      </c>
      <c r="B99" s="208"/>
      <c r="C99" s="53"/>
      <c r="D99" s="52"/>
      <c r="E99" s="52"/>
      <c r="F99" s="52"/>
      <c r="G99" s="52"/>
      <c r="H99" s="52"/>
      <c r="I99" s="52"/>
      <c r="J99" s="52"/>
      <c r="K99" s="52"/>
      <c r="L99" s="52"/>
      <c r="M99" s="52"/>
      <c r="N99" s="52"/>
      <c r="O99" s="59"/>
      <c r="P99" s="52"/>
      <c r="Q99" s="53"/>
      <c r="R99" s="52"/>
      <c r="S99" s="52"/>
      <c r="T99" s="52"/>
      <c r="U99" s="52"/>
      <c r="V99" s="52"/>
      <c r="W99" s="52"/>
      <c r="X99" s="52"/>
      <c r="Y99" s="52"/>
      <c r="Z99" s="52"/>
      <c r="AA99" s="52"/>
      <c r="AB99" s="52"/>
      <c r="AD99" s="55"/>
    </row>
    <row r="100" spans="1:30">
      <c r="A100" s="51">
        <f t="shared" si="73"/>
        <v>97</v>
      </c>
      <c r="B100" s="208"/>
      <c r="C100" s="53"/>
      <c r="D100" s="52"/>
      <c r="E100" s="52"/>
      <c r="F100" s="52"/>
      <c r="G100" s="52"/>
      <c r="H100" s="52"/>
      <c r="I100" s="52"/>
      <c r="J100" s="52"/>
      <c r="K100" s="52"/>
      <c r="L100" s="52"/>
      <c r="M100" s="52"/>
      <c r="N100" s="52"/>
      <c r="O100" s="59"/>
      <c r="P100" s="52"/>
      <c r="Q100" s="53"/>
      <c r="R100" s="52"/>
      <c r="S100" s="52"/>
      <c r="T100" s="52"/>
      <c r="U100" s="52"/>
      <c r="V100" s="52"/>
      <c r="W100" s="52"/>
      <c r="X100" s="52"/>
      <c r="Y100" s="52"/>
      <c r="Z100" s="52"/>
      <c r="AA100" s="52"/>
      <c r="AB100" s="52"/>
      <c r="AD100" s="55"/>
    </row>
    <row r="101" spans="1:30">
      <c r="A101" s="51">
        <f t="shared" si="73"/>
        <v>98</v>
      </c>
      <c r="B101" s="208"/>
      <c r="C101" s="53"/>
      <c r="D101" s="52"/>
      <c r="E101" s="52"/>
      <c r="F101" s="52"/>
      <c r="G101" s="52"/>
      <c r="H101" s="52"/>
      <c r="I101" s="52"/>
      <c r="J101" s="52"/>
      <c r="K101" s="52"/>
      <c r="L101" s="52"/>
      <c r="M101" s="52"/>
      <c r="N101" s="52"/>
      <c r="O101" s="59"/>
      <c r="P101" s="52"/>
      <c r="Q101" s="53"/>
      <c r="R101" s="52"/>
      <c r="S101" s="52"/>
      <c r="T101" s="52"/>
      <c r="U101" s="52"/>
      <c r="V101" s="52"/>
      <c r="W101" s="52"/>
      <c r="X101" s="52"/>
      <c r="Y101" s="52"/>
      <c r="Z101" s="52"/>
      <c r="AA101" s="52"/>
      <c r="AB101" s="52"/>
      <c r="AD101" s="55"/>
    </row>
    <row r="102" spans="1:30">
      <c r="A102" s="51">
        <f t="shared" si="73"/>
        <v>99</v>
      </c>
      <c r="B102" s="208"/>
      <c r="C102" s="136"/>
      <c r="D102" s="52"/>
      <c r="E102" s="52"/>
      <c r="F102" s="52"/>
      <c r="G102" s="52"/>
      <c r="H102" s="54"/>
      <c r="I102" s="54"/>
      <c r="J102" s="54"/>
      <c r="K102" s="54"/>
      <c r="L102" s="54"/>
      <c r="M102" s="54"/>
      <c r="N102" s="54"/>
      <c r="O102" s="60"/>
      <c r="P102" s="54"/>
      <c r="Q102" s="136"/>
      <c r="R102" s="54"/>
      <c r="S102" s="54"/>
      <c r="T102" s="54"/>
      <c r="U102" s="54"/>
      <c r="V102" s="54"/>
      <c r="W102" s="54"/>
      <c r="X102" s="54"/>
      <c r="Y102" s="54"/>
      <c r="Z102" s="54"/>
      <c r="AA102" s="54"/>
      <c r="AB102" s="54"/>
      <c r="AC102" s="137"/>
      <c r="AD102" s="138"/>
    </row>
    <row r="103" spans="1:30">
      <c r="A103" s="51">
        <f t="shared" si="73"/>
        <v>100</v>
      </c>
      <c r="B103" s="208"/>
      <c r="C103" s="53"/>
      <c r="D103" s="52"/>
      <c r="E103" s="52"/>
      <c r="F103" s="52"/>
      <c r="G103" s="52"/>
      <c r="H103" s="52"/>
      <c r="I103" s="52"/>
      <c r="J103" s="52"/>
      <c r="K103" s="52"/>
      <c r="L103" s="52"/>
      <c r="M103" s="52"/>
      <c r="N103" s="52"/>
      <c r="O103" s="59"/>
      <c r="P103" s="52"/>
      <c r="Q103" s="53"/>
      <c r="R103" s="52"/>
      <c r="S103" s="52"/>
      <c r="T103" s="52"/>
      <c r="U103" s="52"/>
      <c r="V103" s="52"/>
      <c r="W103" s="52"/>
      <c r="X103" s="52"/>
      <c r="Y103" s="52"/>
      <c r="Z103" s="52"/>
      <c r="AA103" s="52"/>
      <c r="AB103" s="52"/>
      <c r="AD103" s="55"/>
    </row>
    <row r="104" spans="1:30">
      <c r="A104" s="51">
        <f t="shared" si="73"/>
        <v>101</v>
      </c>
      <c r="B104" s="208"/>
      <c r="C104" s="53"/>
      <c r="D104" s="52"/>
      <c r="E104" s="52"/>
      <c r="F104" s="52"/>
      <c r="G104" s="52"/>
      <c r="H104" s="52"/>
      <c r="I104" s="52"/>
      <c r="J104" s="52"/>
      <c r="K104" s="52"/>
      <c r="L104" s="52"/>
      <c r="M104" s="52"/>
      <c r="N104" s="52"/>
      <c r="O104" s="59"/>
      <c r="P104" s="52"/>
      <c r="Q104" s="53"/>
      <c r="R104" s="52"/>
      <c r="S104" s="52"/>
      <c r="T104" s="52"/>
      <c r="U104" s="52"/>
      <c r="V104" s="52"/>
      <c r="W104" s="52"/>
      <c r="X104" s="52"/>
      <c r="Y104" s="52"/>
      <c r="Z104" s="52"/>
      <c r="AA104" s="52"/>
      <c r="AB104" s="52"/>
      <c r="AD104" s="55"/>
    </row>
    <row r="105" spans="1:30">
      <c r="A105" s="51">
        <f t="shared" si="73"/>
        <v>102</v>
      </c>
      <c r="B105" s="208"/>
      <c r="C105" s="53"/>
      <c r="D105" s="52"/>
      <c r="E105" s="52"/>
      <c r="F105" s="52"/>
      <c r="G105" s="52"/>
      <c r="H105" s="52"/>
      <c r="I105" s="52"/>
      <c r="J105" s="52"/>
      <c r="K105" s="52"/>
      <c r="L105" s="52"/>
      <c r="M105" s="52"/>
      <c r="N105" s="52"/>
      <c r="O105" s="59"/>
      <c r="P105" s="52"/>
      <c r="Q105" s="53"/>
      <c r="R105" s="52"/>
      <c r="S105" s="52"/>
      <c r="T105" s="52"/>
      <c r="U105" s="52"/>
      <c r="V105" s="52"/>
      <c r="W105" s="52"/>
      <c r="X105" s="52"/>
      <c r="Y105" s="52"/>
      <c r="Z105" s="52"/>
      <c r="AA105" s="52"/>
      <c r="AB105" s="52"/>
      <c r="AD105" s="55"/>
    </row>
    <row r="106" spans="1:30">
      <c r="A106" s="51">
        <f t="shared" si="73"/>
        <v>103</v>
      </c>
      <c r="B106" s="208"/>
      <c r="C106" s="53"/>
      <c r="D106" s="52"/>
      <c r="E106" s="52"/>
      <c r="F106" s="52"/>
      <c r="G106" s="52"/>
      <c r="H106" s="52"/>
      <c r="I106" s="52"/>
      <c r="J106" s="52"/>
      <c r="K106" s="52"/>
      <c r="L106" s="52"/>
      <c r="M106" s="52"/>
      <c r="N106" s="52"/>
      <c r="O106" s="59"/>
      <c r="P106" s="52"/>
      <c r="Q106" s="53"/>
      <c r="R106" s="52"/>
      <c r="S106" s="52"/>
      <c r="T106" s="52"/>
      <c r="U106" s="52"/>
      <c r="V106" s="52"/>
      <c r="W106" s="52"/>
      <c r="X106" s="52"/>
      <c r="Y106" s="52"/>
      <c r="Z106" s="52"/>
      <c r="AA106" s="52"/>
      <c r="AB106" s="52"/>
      <c r="AD106" s="55"/>
    </row>
    <row r="107" spans="1:30">
      <c r="A107" s="51">
        <f t="shared" si="73"/>
        <v>104</v>
      </c>
      <c r="B107" s="208"/>
      <c r="C107" s="136"/>
      <c r="D107" s="52"/>
      <c r="E107" s="52"/>
      <c r="F107" s="52"/>
      <c r="G107" s="52"/>
      <c r="H107" s="54"/>
      <c r="I107" s="54"/>
      <c r="J107" s="54"/>
      <c r="K107" s="54"/>
      <c r="L107" s="54"/>
      <c r="M107" s="54"/>
      <c r="N107" s="54"/>
      <c r="O107" s="60"/>
      <c r="P107" s="54"/>
      <c r="Q107" s="136"/>
      <c r="R107" s="54"/>
      <c r="S107" s="54"/>
      <c r="T107" s="54"/>
      <c r="U107" s="54"/>
      <c r="V107" s="54"/>
      <c r="W107" s="54"/>
      <c r="X107" s="54"/>
      <c r="Y107" s="54"/>
      <c r="Z107" s="54"/>
      <c r="AA107" s="54"/>
      <c r="AB107" s="54"/>
      <c r="AC107" s="137"/>
      <c r="AD107" s="138"/>
    </row>
    <row r="108" spans="1:30">
      <c r="A108" s="51">
        <f t="shared" si="73"/>
        <v>105</v>
      </c>
      <c r="B108" s="208"/>
      <c r="C108" s="136"/>
      <c r="D108" s="52"/>
      <c r="E108" s="52"/>
      <c r="F108" s="52"/>
      <c r="G108" s="52"/>
      <c r="H108" s="54"/>
      <c r="I108" s="54"/>
      <c r="J108" s="54"/>
      <c r="K108" s="54"/>
      <c r="L108" s="54"/>
      <c r="M108" s="54"/>
      <c r="N108" s="54"/>
      <c r="O108" s="60"/>
      <c r="P108" s="54"/>
      <c r="Q108" s="136"/>
      <c r="R108" s="54"/>
      <c r="S108" s="54"/>
      <c r="T108" s="54"/>
      <c r="U108" s="54"/>
      <c r="V108" s="54"/>
      <c r="W108" s="54"/>
      <c r="X108" s="54"/>
      <c r="Y108" s="54"/>
      <c r="Z108" s="54"/>
      <c r="AA108" s="54"/>
      <c r="AB108" s="54"/>
      <c r="AC108" s="137"/>
      <c r="AD108" s="138"/>
    </row>
    <row r="109" spans="1:30">
      <c r="A109" s="51">
        <f t="shared" si="73"/>
        <v>106</v>
      </c>
      <c r="B109" s="208"/>
      <c r="C109" s="136"/>
      <c r="D109" s="52"/>
      <c r="E109" s="52"/>
      <c r="F109" s="52"/>
      <c r="G109" s="52"/>
      <c r="H109" s="54"/>
      <c r="I109" s="54"/>
      <c r="J109" s="54"/>
      <c r="K109" s="54"/>
      <c r="L109" s="54"/>
      <c r="M109" s="54"/>
      <c r="N109" s="54"/>
      <c r="O109" s="60"/>
      <c r="P109" s="54"/>
      <c r="Q109" s="136"/>
      <c r="R109" s="54"/>
      <c r="S109" s="54"/>
      <c r="T109" s="54"/>
      <c r="U109" s="54"/>
      <c r="V109" s="54"/>
      <c r="W109" s="54"/>
      <c r="X109" s="54"/>
      <c r="Y109" s="54"/>
      <c r="Z109" s="54"/>
      <c r="AA109" s="54"/>
      <c r="AB109" s="54"/>
      <c r="AC109" s="137"/>
      <c r="AD109" s="138"/>
    </row>
    <row r="110" spans="1:30">
      <c r="A110" s="51">
        <f t="shared" si="73"/>
        <v>107</v>
      </c>
      <c r="B110" s="208"/>
      <c r="C110" s="136"/>
      <c r="D110" s="52"/>
      <c r="E110" s="52"/>
      <c r="F110" s="52"/>
      <c r="G110" s="52"/>
      <c r="H110" s="54"/>
      <c r="I110" s="54"/>
      <c r="J110" s="54"/>
      <c r="K110" s="54"/>
      <c r="L110" s="54"/>
      <c r="M110" s="54"/>
      <c r="N110" s="54"/>
      <c r="O110" s="60"/>
      <c r="P110" s="54"/>
      <c r="Q110" s="136"/>
      <c r="R110" s="54"/>
      <c r="S110" s="54"/>
      <c r="T110" s="54"/>
      <c r="U110" s="54"/>
      <c r="V110" s="54"/>
      <c r="W110" s="54"/>
      <c r="X110" s="54"/>
      <c r="Y110" s="54"/>
      <c r="Z110" s="54"/>
      <c r="AA110" s="54"/>
      <c r="AB110" s="54"/>
      <c r="AC110" s="137"/>
      <c r="AD110" s="138"/>
    </row>
    <row r="111" spans="1:30">
      <c r="A111" s="51">
        <f t="shared" si="73"/>
        <v>108</v>
      </c>
      <c r="B111" s="208"/>
      <c r="C111" s="136"/>
      <c r="D111" s="52"/>
      <c r="E111" s="52"/>
      <c r="F111" s="52"/>
      <c r="G111" s="52"/>
      <c r="H111" s="54"/>
      <c r="I111" s="54"/>
      <c r="J111" s="54"/>
      <c r="K111" s="54"/>
      <c r="L111" s="54"/>
      <c r="M111" s="54"/>
      <c r="N111" s="54"/>
      <c r="O111" s="60"/>
      <c r="P111" s="54"/>
      <c r="Q111" s="136"/>
      <c r="R111" s="54"/>
      <c r="S111" s="54"/>
      <c r="T111" s="54"/>
      <c r="U111" s="54"/>
      <c r="V111" s="54"/>
      <c r="W111" s="54"/>
      <c r="X111" s="54"/>
      <c r="Y111" s="54"/>
      <c r="Z111" s="54"/>
      <c r="AA111" s="54"/>
      <c r="AB111" s="54"/>
      <c r="AC111" s="137"/>
      <c r="AD111" s="138"/>
    </row>
    <row r="112" spans="1:30">
      <c r="A112" s="51">
        <f t="shared" si="73"/>
        <v>109</v>
      </c>
      <c r="B112" s="208"/>
      <c r="C112" s="136"/>
      <c r="D112" s="52"/>
      <c r="E112" s="52"/>
      <c r="F112" s="52"/>
      <c r="G112" s="52"/>
      <c r="H112" s="54"/>
      <c r="I112" s="54"/>
      <c r="J112" s="54"/>
      <c r="K112" s="54"/>
      <c r="L112" s="54"/>
      <c r="M112" s="54"/>
      <c r="N112" s="54"/>
      <c r="O112" s="60"/>
      <c r="P112" s="54"/>
      <c r="Q112" s="136"/>
      <c r="R112" s="54"/>
      <c r="S112" s="54"/>
      <c r="T112" s="54"/>
      <c r="U112" s="54"/>
      <c r="V112" s="54"/>
      <c r="W112" s="54"/>
      <c r="X112" s="54"/>
      <c r="Y112" s="54"/>
      <c r="Z112" s="54"/>
      <c r="AA112" s="54"/>
      <c r="AB112" s="54"/>
      <c r="AC112" s="137"/>
      <c r="AD112" s="138"/>
    </row>
    <row r="113" spans="1:30">
      <c r="A113" s="51">
        <f t="shared" si="73"/>
        <v>110</v>
      </c>
      <c r="B113" s="208"/>
      <c r="C113" s="136"/>
      <c r="D113" s="52"/>
      <c r="E113" s="52"/>
      <c r="F113" s="52"/>
      <c r="G113" s="52"/>
      <c r="H113" s="54"/>
      <c r="I113" s="54"/>
      <c r="J113" s="54"/>
      <c r="K113" s="54"/>
      <c r="L113" s="54"/>
      <c r="M113" s="54"/>
      <c r="N113" s="54"/>
      <c r="O113" s="60"/>
      <c r="P113" s="54"/>
      <c r="Q113" s="136"/>
      <c r="R113" s="54"/>
      <c r="S113" s="54"/>
      <c r="T113" s="54"/>
      <c r="U113" s="54"/>
      <c r="V113" s="54"/>
      <c r="W113" s="54"/>
      <c r="X113" s="54"/>
      <c r="Y113" s="54"/>
      <c r="Z113" s="54"/>
      <c r="AA113" s="54"/>
      <c r="AB113" s="54"/>
      <c r="AC113" s="137"/>
      <c r="AD113" s="138"/>
    </row>
    <row r="114" spans="1:30">
      <c r="A114" s="51">
        <f t="shared" si="73"/>
        <v>111</v>
      </c>
      <c r="B114" s="208"/>
      <c r="C114" s="136"/>
      <c r="D114" s="52"/>
      <c r="E114" s="52"/>
      <c r="F114" s="52"/>
      <c r="G114" s="52"/>
      <c r="H114" s="54"/>
      <c r="I114" s="54"/>
      <c r="J114" s="54"/>
      <c r="K114" s="54"/>
      <c r="L114" s="54"/>
      <c r="M114" s="54"/>
      <c r="N114" s="54"/>
      <c r="O114" s="60"/>
      <c r="P114" s="54"/>
      <c r="Q114" s="136"/>
      <c r="R114" s="54"/>
      <c r="S114" s="54"/>
      <c r="T114" s="54"/>
      <c r="U114" s="54"/>
      <c r="V114" s="54"/>
      <c r="W114" s="54"/>
      <c r="X114" s="54"/>
      <c r="Y114" s="54"/>
      <c r="Z114" s="54"/>
      <c r="AA114" s="54"/>
      <c r="AB114" s="54"/>
      <c r="AC114" s="137"/>
      <c r="AD114" s="138"/>
    </row>
    <row r="115" spans="1:30">
      <c r="A115" s="51">
        <f t="shared" si="73"/>
        <v>112</v>
      </c>
      <c r="B115" s="208"/>
      <c r="C115" s="136"/>
      <c r="D115" s="52"/>
      <c r="E115" s="52"/>
      <c r="F115" s="52"/>
      <c r="G115" s="52"/>
      <c r="H115" s="54"/>
      <c r="I115" s="54"/>
      <c r="J115" s="54"/>
      <c r="K115" s="54"/>
      <c r="L115" s="54"/>
      <c r="M115" s="54"/>
      <c r="N115" s="54"/>
      <c r="O115" s="60"/>
      <c r="P115" s="54"/>
      <c r="Q115" s="136"/>
      <c r="R115" s="54"/>
      <c r="S115" s="54"/>
      <c r="T115" s="54"/>
      <c r="U115" s="54"/>
      <c r="V115" s="54"/>
      <c r="W115" s="54"/>
      <c r="X115" s="54"/>
      <c r="Y115" s="54"/>
      <c r="Z115" s="54"/>
      <c r="AA115" s="54"/>
      <c r="AB115" s="54"/>
      <c r="AC115" s="137"/>
      <c r="AD115" s="138"/>
    </row>
    <row r="116" spans="1:30">
      <c r="A116" s="51">
        <f t="shared" si="73"/>
        <v>113</v>
      </c>
      <c r="B116" s="208"/>
      <c r="C116" s="136"/>
      <c r="D116" s="52"/>
      <c r="E116" s="52"/>
      <c r="F116" s="52"/>
      <c r="G116" s="52"/>
      <c r="H116" s="54"/>
      <c r="I116" s="54"/>
      <c r="J116" s="54"/>
      <c r="K116" s="54"/>
      <c r="L116" s="54"/>
      <c r="M116" s="54"/>
      <c r="N116" s="54"/>
      <c r="O116" s="60"/>
      <c r="P116" s="54"/>
      <c r="Q116" s="136"/>
      <c r="R116" s="54"/>
      <c r="S116" s="54"/>
      <c r="T116" s="54"/>
      <c r="U116" s="54"/>
      <c r="V116" s="54"/>
      <c r="W116" s="54"/>
      <c r="X116" s="54"/>
      <c r="Y116" s="54"/>
      <c r="Z116" s="54"/>
      <c r="AA116" s="54"/>
      <c r="AB116" s="54"/>
      <c r="AC116" s="137"/>
      <c r="AD116" s="138"/>
    </row>
    <row r="117" spans="1:30">
      <c r="A117" s="51">
        <f t="shared" si="73"/>
        <v>114</v>
      </c>
      <c r="B117" s="208"/>
      <c r="C117" s="136"/>
      <c r="D117" s="52"/>
      <c r="E117" s="52"/>
      <c r="F117" s="52"/>
      <c r="G117" s="52"/>
      <c r="H117" s="54"/>
      <c r="I117" s="54"/>
      <c r="J117" s="54"/>
      <c r="K117" s="54"/>
      <c r="L117" s="54"/>
      <c r="M117" s="54"/>
      <c r="N117" s="54"/>
      <c r="O117" s="60"/>
      <c r="P117" s="54"/>
      <c r="Q117" s="136"/>
      <c r="R117" s="54"/>
      <c r="S117" s="54"/>
      <c r="T117" s="54"/>
      <c r="U117" s="54"/>
      <c r="V117" s="54"/>
      <c r="W117" s="54"/>
      <c r="X117" s="54"/>
      <c r="Y117" s="54"/>
      <c r="Z117" s="54"/>
      <c r="AA117" s="54"/>
      <c r="AB117" s="54"/>
      <c r="AC117" s="137"/>
      <c r="AD117" s="138"/>
    </row>
    <row r="118" spans="1:30">
      <c r="A118" s="51">
        <f t="shared" si="73"/>
        <v>115</v>
      </c>
      <c r="B118" s="208"/>
      <c r="C118" s="136"/>
      <c r="D118" s="52"/>
      <c r="E118" s="52"/>
      <c r="F118" s="52"/>
      <c r="G118" s="52"/>
      <c r="H118" s="54"/>
      <c r="I118" s="54"/>
      <c r="J118" s="54"/>
      <c r="K118" s="54"/>
      <c r="L118" s="54"/>
      <c r="M118" s="54"/>
      <c r="N118" s="54"/>
      <c r="O118" s="60"/>
      <c r="P118" s="54"/>
      <c r="Q118" s="136"/>
      <c r="R118" s="54"/>
      <c r="S118" s="54"/>
      <c r="T118" s="54"/>
      <c r="U118" s="54"/>
      <c r="V118" s="54"/>
      <c r="W118" s="54"/>
      <c r="X118" s="54"/>
      <c r="Y118" s="54"/>
      <c r="Z118" s="54"/>
      <c r="AA118" s="54"/>
      <c r="AB118" s="54"/>
      <c r="AC118" s="137"/>
      <c r="AD118" s="138"/>
    </row>
    <row r="119" spans="1:30">
      <c r="A119" s="51">
        <f t="shared" si="73"/>
        <v>116</v>
      </c>
      <c r="B119" s="208"/>
      <c r="C119" s="136"/>
      <c r="D119" s="52"/>
      <c r="E119" s="52"/>
      <c r="F119" s="52"/>
      <c r="G119" s="52"/>
      <c r="H119" s="54"/>
      <c r="I119" s="54"/>
      <c r="J119" s="54"/>
      <c r="K119" s="54"/>
      <c r="L119" s="54"/>
      <c r="M119" s="54"/>
      <c r="N119" s="54"/>
      <c r="O119" s="60"/>
      <c r="P119" s="54"/>
      <c r="Q119" s="136"/>
      <c r="R119" s="54"/>
      <c r="S119" s="54"/>
      <c r="T119" s="54"/>
      <c r="U119" s="54"/>
      <c r="V119" s="54"/>
      <c r="W119" s="54"/>
      <c r="X119" s="54"/>
      <c r="Y119" s="54"/>
      <c r="Z119" s="54"/>
      <c r="AA119" s="54"/>
      <c r="AB119" s="54"/>
      <c r="AC119" s="137"/>
      <c r="AD119" s="138"/>
    </row>
    <row r="120" spans="1:30">
      <c r="A120" s="51">
        <f t="shared" si="73"/>
        <v>117</v>
      </c>
      <c r="B120" s="208"/>
      <c r="C120" s="136"/>
      <c r="D120" s="52"/>
      <c r="E120" s="52"/>
      <c r="F120" s="52"/>
      <c r="G120" s="52"/>
      <c r="H120" s="54"/>
      <c r="I120" s="54"/>
      <c r="J120" s="54"/>
      <c r="K120" s="54"/>
      <c r="L120" s="54"/>
      <c r="M120" s="54"/>
      <c r="N120" s="54"/>
      <c r="O120" s="60"/>
      <c r="P120" s="54"/>
      <c r="Q120" s="136"/>
      <c r="R120" s="54"/>
      <c r="S120" s="54"/>
      <c r="T120" s="54"/>
      <c r="U120" s="54"/>
      <c r="V120" s="54"/>
      <c r="W120" s="54"/>
      <c r="X120" s="54"/>
      <c r="Y120" s="54"/>
      <c r="Z120" s="54"/>
      <c r="AA120" s="54"/>
      <c r="AB120" s="54"/>
      <c r="AC120" s="137"/>
      <c r="AD120" s="138"/>
    </row>
    <row r="121" spans="1:30">
      <c r="A121" s="51">
        <f t="shared" si="73"/>
        <v>118</v>
      </c>
      <c r="B121" s="208"/>
      <c r="C121" s="136"/>
      <c r="D121" s="52"/>
      <c r="E121" s="52"/>
      <c r="F121" s="52"/>
      <c r="G121" s="52"/>
      <c r="H121" s="54"/>
      <c r="I121" s="54"/>
      <c r="J121" s="54"/>
      <c r="K121" s="54"/>
      <c r="L121" s="54"/>
      <c r="M121" s="54"/>
      <c r="N121" s="54"/>
      <c r="O121" s="60"/>
      <c r="P121" s="54"/>
      <c r="Q121" s="136"/>
      <c r="R121" s="54"/>
      <c r="S121" s="54"/>
      <c r="T121" s="54"/>
      <c r="U121" s="54"/>
      <c r="V121" s="54"/>
      <c r="W121" s="54"/>
      <c r="X121" s="54"/>
      <c r="Y121" s="54"/>
      <c r="Z121" s="54"/>
      <c r="AA121" s="54"/>
      <c r="AB121" s="54"/>
      <c r="AC121" s="137"/>
      <c r="AD121" s="138"/>
    </row>
    <row r="122" spans="1:30">
      <c r="A122" s="51">
        <f t="shared" si="73"/>
        <v>119</v>
      </c>
      <c r="B122" s="208"/>
      <c r="C122" s="136"/>
      <c r="D122" s="52"/>
      <c r="E122" s="52"/>
      <c r="F122" s="52"/>
      <c r="G122" s="52"/>
      <c r="H122" s="54"/>
      <c r="I122" s="54"/>
      <c r="J122" s="54"/>
      <c r="K122" s="54"/>
      <c r="L122" s="54"/>
      <c r="M122" s="54"/>
      <c r="N122" s="54"/>
      <c r="O122" s="60"/>
      <c r="P122" s="54"/>
      <c r="Q122" s="136"/>
      <c r="R122" s="54"/>
      <c r="S122" s="54"/>
      <c r="T122" s="54"/>
      <c r="U122" s="54"/>
      <c r="V122" s="54"/>
      <c r="W122" s="54"/>
      <c r="X122" s="54"/>
      <c r="Y122" s="54"/>
      <c r="Z122" s="54"/>
      <c r="AA122" s="54"/>
      <c r="AB122" s="54"/>
      <c r="AC122" s="137"/>
      <c r="AD122" s="138"/>
    </row>
    <row r="123" spans="1:30">
      <c r="A123" s="51">
        <f t="shared" si="73"/>
        <v>120</v>
      </c>
      <c r="B123" s="208"/>
      <c r="C123" s="136"/>
      <c r="D123" s="52"/>
      <c r="E123" s="52"/>
      <c r="F123" s="52"/>
      <c r="G123" s="52"/>
      <c r="H123" s="54"/>
      <c r="I123" s="54"/>
      <c r="J123" s="54"/>
      <c r="K123" s="54"/>
      <c r="L123" s="54"/>
      <c r="M123" s="54"/>
      <c r="N123" s="54"/>
      <c r="O123" s="60"/>
      <c r="P123" s="54"/>
      <c r="Q123" s="136"/>
      <c r="R123" s="54"/>
      <c r="S123" s="54"/>
      <c r="T123" s="54"/>
      <c r="U123" s="54"/>
      <c r="V123" s="54"/>
      <c r="W123" s="54"/>
      <c r="X123" s="54"/>
      <c r="Y123" s="54"/>
      <c r="Z123" s="54"/>
      <c r="AA123" s="54"/>
      <c r="AB123" s="54"/>
      <c r="AC123" s="137"/>
      <c r="AD123" s="138"/>
    </row>
    <row r="124" spans="1:30">
      <c r="A124" s="51">
        <f t="shared" si="73"/>
        <v>121</v>
      </c>
      <c r="B124" s="208"/>
      <c r="C124" s="136"/>
      <c r="D124" s="52"/>
      <c r="E124" s="52"/>
      <c r="F124" s="52"/>
      <c r="G124" s="52"/>
      <c r="H124" s="54"/>
      <c r="I124" s="54"/>
      <c r="J124" s="54"/>
      <c r="K124" s="54"/>
      <c r="L124" s="54"/>
      <c r="M124" s="54"/>
      <c r="N124" s="54"/>
      <c r="O124" s="60"/>
      <c r="P124" s="54"/>
      <c r="Q124" s="136"/>
      <c r="R124" s="54"/>
      <c r="S124" s="54"/>
      <c r="T124" s="54"/>
      <c r="U124" s="54"/>
      <c r="V124" s="54"/>
      <c r="W124" s="54"/>
      <c r="X124" s="54"/>
      <c r="Y124" s="54"/>
      <c r="Z124" s="54"/>
      <c r="AA124" s="54"/>
      <c r="AB124" s="54"/>
      <c r="AC124" s="137"/>
      <c r="AD124" s="138"/>
    </row>
    <row r="125" spans="1:30">
      <c r="A125" s="51">
        <f t="shared" si="73"/>
        <v>122</v>
      </c>
      <c r="B125" s="208"/>
      <c r="C125" s="136"/>
      <c r="D125" s="52"/>
      <c r="E125" s="52"/>
      <c r="F125" s="52"/>
      <c r="G125" s="52"/>
      <c r="H125" s="54"/>
      <c r="I125" s="54"/>
      <c r="J125" s="54"/>
      <c r="K125" s="54"/>
      <c r="L125" s="54"/>
      <c r="M125" s="54"/>
      <c r="N125" s="54"/>
      <c r="O125" s="60"/>
      <c r="P125" s="54"/>
      <c r="Q125" s="136"/>
      <c r="R125" s="54"/>
      <c r="S125" s="54"/>
      <c r="T125" s="54"/>
      <c r="U125" s="54"/>
      <c r="V125" s="54"/>
      <c r="W125" s="54"/>
      <c r="X125" s="54"/>
      <c r="Y125" s="54"/>
      <c r="Z125" s="54"/>
      <c r="AA125" s="54"/>
      <c r="AB125" s="54"/>
      <c r="AC125" s="137"/>
      <c r="AD125" s="138"/>
    </row>
    <row r="126" spans="1:30">
      <c r="A126" s="51">
        <f t="shared" si="73"/>
        <v>123</v>
      </c>
      <c r="B126" s="208"/>
      <c r="C126" s="136"/>
      <c r="D126" s="52"/>
      <c r="E126" s="52"/>
      <c r="F126" s="52"/>
      <c r="G126" s="52"/>
      <c r="H126" s="54"/>
      <c r="I126" s="54"/>
      <c r="J126" s="54"/>
      <c r="K126" s="54"/>
      <c r="L126" s="54"/>
      <c r="M126" s="54"/>
      <c r="N126" s="54"/>
      <c r="O126" s="60"/>
      <c r="P126" s="54"/>
      <c r="Q126" s="136"/>
      <c r="R126" s="54"/>
      <c r="S126" s="54"/>
      <c r="T126" s="54"/>
      <c r="U126" s="54"/>
      <c r="V126" s="54"/>
      <c r="W126" s="54"/>
      <c r="X126" s="54"/>
      <c r="Y126" s="54"/>
      <c r="Z126" s="54"/>
      <c r="AA126" s="54"/>
      <c r="AB126" s="54"/>
      <c r="AC126" s="137"/>
      <c r="AD126" s="138"/>
    </row>
    <row r="127" spans="1:30">
      <c r="A127" s="51">
        <f t="shared" si="73"/>
        <v>124</v>
      </c>
      <c r="B127" s="208"/>
      <c r="C127" s="136"/>
      <c r="D127" s="52"/>
      <c r="E127" s="52"/>
      <c r="F127" s="52"/>
      <c r="G127" s="52"/>
      <c r="H127" s="54"/>
      <c r="I127" s="54"/>
      <c r="J127" s="54"/>
      <c r="K127" s="54"/>
      <c r="L127" s="54"/>
      <c r="M127" s="54"/>
      <c r="N127" s="54"/>
      <c r="O127" s="60"/>
      <c r="P127" s="54"/>
      <c r="Q127" s="136"/>
      <c r="R127" s="54"/>
      <c r="S127" s="54"/>
      <c r="T127" s="54"/>
      <c r="U127" s="54"/>
      <c r="V127" s="54"/>
      <c r="W127" s="54"/>
      <c r="X127" s="54"/>
      <c r="Y127" s="54"/>
      <c r="Z127" s="54"/>
      <c r="AA127" s="54"/>
      <c r="AB127" s="54"/>
      <c r="AC127" s="137"/>
      <c r="AD127" s="138"/>
    </row>
    <row r="128" spans="1:30">
      <c r="A128" s="51">
        <f t="shared" si="73"/>
        <v>125</v>
      </c>
      <c r="B128" s="208"/>
      <c r="C128" s="136"/>
      <c r="D128" s="52"/>
      <c r="E128" s="52"/>
      <c r="F128" s="52"/>
      <c r="G128" s="52"/>
      <c r="H128" s="54"/>
      <c r="I128" s="54"/>
      <c r="J128" s="54"/>
      <c r="K128" s="54"/>
      <c r="L128" s="54"/>
      <c r="M128" s="54"/>
      <c r="N128" s="54"/>
      <c r="O128" s="60"/>
      <c r="P128" s="54"/>
      <c r="Q128" s="136"/>
      <c r="R128" s="54"/>
      <c r="S128" s="54"/>
      <c r="T128" s="54"/>
      <c r="U128" s="54"/>
      <c r="V128" s="54"/>
      <c r="W128" s="54"/>
      <c r="X128" s="54"/>
      <c r="Y128" s="54"/>
      <c r="Z128" s="54"/>
      <c r="AA128" s="54"/>
      <c r="AB128" s="54"/>
      <c r="AC128" s="137"/>
      <c r="AD128" s="138"/>
    </row>
    <row r="129" spans="1:30">
      <c r="A129" s="51">
        <f t="shared" si="73"/>
        <v>126</v>
      </c>
      <c r="B129" s="208"/>
      <c r="C129" s="136"/>
      <c r="D129" s="52"/>
      <c r="E129" s="52"/>
      <c r="F129" s="52"/>
      <c r="G129" s="52"/>
      <c r="H129" s="54"/>
      <c r="I129" s="54"/>
      <c r="J129" s="54"/>
      <c r="K129" s="54"/>
      <c r="L129" s="54"/>
      <c r="M129" s="54"/>
      <c r="N129" s="54"/>
      <c r="O129" s="60"/>
      <c r="P129" s="54"/>
      <c r="Q129" s="136"/>
      <c r="R129" s="54"/>
      <c r="S129" s="54"/>
      <c r="T129" s="54"/>
      <c r="U129" s="54"/>
      <c r="V129" s="54"/>
      <c r="W129" s="54"/>
      <c r="X129" s="54"/>
      <c r="Y129" s="54"/>
      <c r="Z129" s="54"/>
      <c r="AA129" s="54"/>
      <c r="AB129" s="54"/>
      <c r="AC129" s="137"/>
      <c r="AD129" s="138"/>
    </row>
    <row r="130" spans="1:30">
      <c r="A130" s="51">
        <f t="shared" si="73"/>
        <v>127</v>
      </c>
      <c r="B130" s="208"/>
      <c r="C130" s="136"/>
      <c r="D130" s="52"/>
      <c r="E130" s="52"/>
      <c r="F130" s="52"/>
      <c r="G130" s="52"/>
      <c r="H130" s="54"/>
      <c r="I130" s="54"/>
      <c r="J130" s="54"/>
      <c r="K130" s="54"/>
      <c r="L130" s="54"/>
      <c r="M130" s="54"/>
      <c r="N130" s="54"/>
      <c r="O130" s="60"/>
      <c r="P130" s="54"/>
      <c r="Q130" s="136"/>
      <c r="R130" s="54"/>
      <c r="S130" s="54"/>
      <c r="T130" s="54"/>
      <c r="U130" s="54"/>
      <c r="V130" s="54"/>
      <c r="W130" s="54"/>
      <c r="X130" s="54"/>
      <c r="Y130" s="54"/>
      <c r="Z130" s="54"/>
      <c r="AA130" s="54"/>
      <c r="AB130" s="54"/>
      <c r="AC130" s="137"/>
      <c r="AD130" s="138"/>
    </row>
    <row r="131" ht="12" spans="1:30">
      <c r="A131" s="51">
        <f t="shared" si="73"/>
        <v>128</v>
      </c>
      <c r="B131" s="208"/>
      <c r="C131" s="136"/>
      <c r="D131" s="52"/>
      <c r="E131" s="52"/>
      <c r="F131" s="52"/>
      <c r="G131" s="52"/>
      <c r="H131" s="54"/>
      <c r="I131" s="54"/>
      <c r="J131" s="54"/>
      <c r="K131" s="54"/>
      <c r="L131" s="54"/>
      <c r="M131" s="54"/>
      <c r="N131" s="54"/>
      <c r="O131" s="60"/>
      <c r="P131" s="139"/>
      <c r="Q131" s="185"/>
      <c r="R131" s="139"/>
      <c r="S131" s="139"/>
      <c r="T131" s="139"/>
      <c r="U131" s="139"/>
      <c r="V131" s="139"/>
      <c r="W131" s="139"/>
      <c r="X131" s="139"/>
      <c r="Y131" s="139"/>
      <c r="Z131" s="139"/>
      <c r="AA131" s="139"/>
      <c r="AB131" s="139"/>
      <c r="AC131" s="140"/>
      <c r="AD131" s="138"/>
    </row>
    <row r="132" spans="1:30">
      <c r="A132" s="51">
        <f t="shared" si="73"/>
        <v>129</v>
      </c>
      <c r="B132" s="208"/>
      <c r="C132" s="136"/>
      <c r="D132" s="52"/>
      <c r="E132" s="52"/>
      <c r="F132" s="52"/>
      <c r="G132" s="52"/>
      <c r="H132" s="54"/>
      <c r="I132" s="54"/>
      <c r="J132" s="54"/>
      <c r="K132" s="54"/>
      <c r="L132" s="54"/>
      <c r="M132" s="54"/>
      <c r="N132" s="54"/>
      <c r="O132" s="60"/>
      <c r="P132" s="54"/>
      <c r="Q132" s="136"/>
      <c r="R132" s="54"/>
      <c r="S132" s="54"/>
      <c r="T132" s="54"/>
      <c r="U132" s="54"/>
      <c r="V132" s="54"/>
      <c r="W132" s="54"/>
      <c r="X132" s="54"/>
      <c r="Y132" s="54"/>
      <c r="Z132" s="54"/>
      <c r="AA132" s="54"/>
      <c r="AB132" s="54"/>
      <c r="AC132" s="137"/>
      <c r="AD132" s="138"/>
    </row>
    <row r="133" spans="1:30">
      <c r="A133" s="51">
        <f t="shared" si="73"/>
        <v>130</v>
      </c>
      <c r="B133" s="208"/>
      <c r="C133" s="136"/>
      <c r="D133" s="52"/>
      <c r="E133" s="52"/>
      <c r="F133" s="52"/>
      <c r="G133" s="52"/>
      <c r="H133" s="54"/>
      <c r="I133" s="54"/>
      <c r="J133" s="54"/>
      <c r="K133" s="54"/>
      <c r="L133" s="54"/>
      <c r="M133" s="54"/>
      <c r="N133" s="54"/>
      <c r="O133" s="60"/>
      <c r="P133" s="54"/>
      <c r="Q133" s="136"/>
      <c r="R133" s="54"/>
      <c r="S133" s="54"/>
      <c r="T133" s="54"/>
      <c r="U133" s="54"/>
      <c r="V133" s="54"/>
      <c r="W133" s="54"/>
      <c r="X133" s="54"/>
      <c r="Y133" s="54"/>
      <c r="Z133" s="54"/>
      <c r="AA133" s="54"/>
      <c r="AB133" s="54"/>
      <c r="AC133" s="137"/>
      <c r="AD133" s="138"/>
    </row>
    <row r="134" spans="1:30">
      <c r="A134" s="51">
        <f t="shared" ref="A134:A197" si="74">A133+1</f>
        <v>131</v>
      </c>
      <c r="B134" s="208"/>
      <c r="C134" s="136"/>
      <c r="D134" s="52"/>
      <c r="E134" s="52"/>
      <c r="F134" s="52"/>
      <c r="G134" s="52"/>
      <c r="H134" s="54"/>
      <c r="I134" s="54"/>
      <c r="J134" s="54"/>
      <c r="K134" s="54"/>
      <c r="L134" s="54"/>
      <c r="M134" s="54"/>
      <c r="N134" s="54"/>
      <c r="O134" s="60"/>
      <c r="P134" s="54"/>
      <c r="Q134" s="136"/>
      <c r="R134" s="54"/>
      <c r="S134" s="54"/>
      <c r="T134" s="54"/>
      <c r="U134" s="54"/>
      <c r="V134" s="54"/>
      <c r="W134" s="54"/>
      <c r="X134" s="54"/>
      <c r="Y134" s="54"/>
      <c r="Z134" s="54"/>
      <c r="AA134" s="54"/>
      <c r="AB134" s="54"/>
      <c r="AC134" s="137"/>
      <c r="AD134" s="138"/>
    </row>
    <row r="135" spans="1:30">
      <c r="A135" s="51">
        <f t="shared" si="74"/>
        <v>132</v>
      </c>
      <c r="B135" s="208"/>
      <c r="C135" s="136"/>
      <c r="D135" s="52"/>
      <c r="E135" s="52"/>
      <c r="F135" s="52"/>
      <c r="G135" s="52"/>
      <c r="H135" s="54"/>
      <c r="I135" s="54"/>
      <c r="J135" s="54"/>
      <c r="K135" s="54"/>
      <c r="L135" s="54"/>
      <c r="M135" s="54"/>
      <c r="N135" s="54"/>
      <c r="O135" s="60"/>
      <c r="P135" s="54"/>
      <c r="Q135" s="136"/>
      <c r="R135" s="54"/>
      <c r="S135" s="54"/>
      <c r="T135" s="54"/>
      <c r="U135" s="54"/>
      <c r="V135" s="54"/>
      <c r="W135" s="54"/>
      <c r="X135" s="54"/>
      <c r="Y135" s="54"/>
      <c r="Z135" s="54"/>
      <c r="AA135" s="54"/>
      <c r="AB135" s="54"/>
      <c r="AC135" s="137"/>
      <c r="AD135" s="138"/>
    </row>
    <row r="136" spans="1:30">
      <c r="A136" s="51">
        <f t="shared" si="74"/>
        <v>133</v>
      </c>
      <c r="B136" s="208"/>
      <c r="C136" s="136"/>
      <c r="D136" s="52"/>
      <c r="E136" s="52"/>
      <c r="F136" s="52"/>
      <c r="G136" s="52"/>
      <c r="H136" s="54"/>
      <c r="I136" s="54"/>
      <c r="J136" s="54"/>
      <c r="K136" s="54"/>
      <c r="L136" s="54"/>
      <c r="M136" s="54"/>
      <c r="N136" s="54"/>
      <c r="O136" s="60"/>
      <c r="P136" s="54"/>
      <c r="Q136" s="136"/>
      <c r="R136" s="54"/>
      <c r="S136" s="54"/>
      <c r="T136" s="54"/>
      <c r="U136" s="54"/>
      <c r="V136" s="54"/>
      <c r="W136" s="54"/>
      <c r="X136" s="54"/>
      <c r="Y136" s="54"/>
      <c r="Z136" s="54"/>
      <c r="AA136" s="54"/>
      <c r="AB136" s="54"/>
      <c r="AC136" s="137"/>
      <c r="AD136" s="138"/>
    </row>
    <row r="137" spans="1:30">
      <c r="A137" s="51">
        <f t="shared" si="74"/>
        <v>134</v>
      </c>
      <c r="B137" s="208"/>
      <c r="C137" s="136"/>
      <c r="D137" s="52"/>
      <c r="E137" s="52"/>
      <c r="F137" s="52"/>
      <c r="G137" s="52"/>
      <c r="H137" s="54"/>
      <c r="I137" s="54"/>
      <c r="J137" s="54"/>
      <c r="K137" s="54"/>
      <c r="L137" s="54"/>
      <c r="M137" s="54"/>
      <c r="N137" s="54"/>
      <c r="O137" s="60"/>
      <c r="P137" s="54"/>
      <c r="Q137" s="136"/>
      <c r="R137" s="54"/>
      <c r="S137" s="54"/>
      <c r="T137" s="54"/>
      <c r="U137" s="54"/>
      <c r="V137" s="54"/>
      <c r="W137" s="54"/>
      <c r="X137" s="54"/>
      <c r="Y137" s="54"/>
      <c r="Z137" s="54"/>
      <c r="AA137" s="54"/>
      <c r="AB137" s="54"/>
      <c r="AC137" s="137"/>
      <c r="AD137" s="138"/>
    </row>
    <row r="138" spans="1:30">
      <c r="A138" s="51">
        <f t="shared" si="74"/>
        <v>135</v>
      </c>
      <c r="B138" s="208"/>
      <c r="C138" s="136"/>
      <c r="D138" s="52"/>
      <c r="E138" s="52"/>
      <c r="F138" s="52"/>
      <c r="G138" s="52"/>
      <c r="H138" s="54"/>
      <c r="I138" s="54"/>
      <c r="J138" s="54"/>
      <c r="K138" s="54"/>
      <c r="L138" s="54"/>
      <c r="M138" s="54"/>
      <c r="N138" s="54"/>
      <c r="O138" s="60"/>
      <c r="P138" s="54"/>
      <c r="Q138" s="136"/>
      <c r="R138" s="54"/>
      <c r="S138" s="54"/>
      <c r="T138" s="54"/>
      <c r="U138" s="54"/>
      <c r="V138" s="54"/>
      <c r="W138" s="54"/>
      <c r="X138" s="54"/>
      <c r="Y138" s="54"/>
      <c r="Z138" s="54"/>
      <c r="AA138" s="54"/>
      <c r="AB138" s="54"/>
      <c r="AC138" s="137"/>
      <c r="AD138" s="138"/>
    </row>
    <row r="139" spans="1:30">
      <c r="A139" s="51">
        <f t="shared" si="74"/>
        <v>136</v>
      </c>
      <c r="B139" s="208"/>
      <c r="C139" s="136"/>
      <c r="D139" s="52"/>
      <c r="E139" s="52"/>
      <c r="F139" s="52"/>
      <c r="G139" s="52"/>
      <c r="H139" s="54"/>
      <c r="I139" s="54"/>
      <c r="J139" s="54"/>
      <c r="K139" s="54"/>
      <c r="L139" s="54"/>
      <c r="M139" s="54"/>
      <c r="N139" s="54"/>
      <c r="O139" s="60"/>
      <c r="P139" s="54"/>
      <c r="Q139" s="136"/>
      <c r="R139" s="54"/>
      <c r="S139" s="54"/>
      <c r="T139" s="54"/>
      <c r="U139" s="54"/>
      <c r="V139" s="54"/>
      <c r="W139" s="54"/>
      <c r="X139" s="54"/>
      <c r="Y139" s="54"/>
      <c r="Z139" s="54"/>
      <c r="AA139" s="54"/>
      <c r="AB139" s="54"/>
      <c r="AC139" s="137"/>
      <c r="AD139" s="138"/>
    </row>
    <row r="140" spans="1:30">
      <c r="A140" s="51">
        <f t="shared" si="74"/>
        <v>137</v>
      </c>
      <c r="B140" s="208"/>
      <c r="C140" s="136"/>
      <c r="D140" s="52"/>
      <c r="E140" s="52"/>
      <c r="F140" s="52"/>
      <c r="G140" s="52"/>
      <c r="H140" s="54"/>
      <c r="I140" s="54"/>
      <c r="J140" s="54"/>
      <c r="K140" s="54"/>
      <c r="L140" s="54"/>
      <c r="M140" s="54"/>
      <c r="N140" s="54"/>
      <c r="O140" s="60"/>
      <c r="P140" s="54"/>
      <c r="Q140" s="136"/>
      <c r="R140" s="54"/>
      <c r="S140" s="54"/>
      <c r="T140" s="54"/>
      <c r="U140" s="54"/>
      <c r="V140" s="54"/>
      <c r="W140" s="54"/>
      <c r="X140" s="54"/>
      <c r="Y140" s="54"/>
      <c r="Z140" s="54"/>
      <c r="AA140" s="54"/>
      <c r="AB140" s="54"/>
      <c r="AC140" s="137"/>
      <c r="AD140" s="138"/>
    </row>
    <row r="141" spans="1:30">
      <c r="A141" s="51">
        <f t="shared" si="74"/>
        <v>138</v>
      </c>
      <c r="B141" s="208"/>
      <c r="C141" s="136"/>
      <c r="D141" s="52"/>
      <c r="E141" s="52"/>
      <c r="F141" s="52"/>
      <c r="G141" s="52"/>
      <c r="H141" s="54"/>
      <c r="I141" s="54"/>
      <c r="J141" s="54"/>
      <c r="K141" s="54"/>
      <c r="L141" s="54"/>
      <c r="M141" s="54"/>
      <c r="N141" s="54"/>
      <c r="O141" s="60"/>
      <c r="P141" s="54"/>
      <c r="Q141" s="136"/>
      <c r="R141" s="54"/>
      <c r="S141" s="54"/>
      <c r="T141" s="54"/>
      <c r="U141" s="54"/>
      <c r="V141" s="54"/>
      <c r="W141" s="54"/>
      <c r="X141" s="54"/>
      <c r="Y141" s="54"/>
      <c r="Z141" s="54"/>
      <c r="AA141" s="54"/>
      <c r="AB141" s="54"/>
      <c r="AC141" s="137"/>
      <c r="AD141" s="138"/>
    </row>
    <row r="142" spans="1:30">
      <c r="A142" s="51">
        <f t="shared" si="74"/>
        <v>139</v>
      </c>
      <c r="B142" s="208"/>
      <c r="C142" s="136"/>
      <c r="D142" s="52"/>
      <c r="E142" s="52"/>
      <c r="F142" s="52"/>
      <c r="G142" s="52"/>
      <c r="H142" s="54"/>
      <c r="I142" s="54"/>
      <c r="J142" s="54"/>
      <c r="K142" s="54"/>
      <c r="L142" s="54"/>
      <c r="M142" s="54"/>
      <c r="N142" s="54"/>
      <c r="O142" s="60"/>
      <c r="P142" s="54"/>
      <c r="Q142" s="136"/>
      <c r="R142" s="54"/>
      <c r="S142" s="54"/>
      <c r="T142" s="54"/>
      <c r="U142" s="54"/>
      <c r="V142" s="54"/>
      <c r="W142" s="54"/>
      <c r="X142" s="54"/>
      <c r="Y142" s="54"/>
      <c r="Z142" s="54"/>
      <c r="AA142" s="54"/>
      <c r="AB142" s="54"/>
      <c r="AC142" s="137"/>
      <c r="AD142" s="138"/>
    </row>
    <row r="143" spans="1:30">
      <c r="A143" s="51">
        <f t="shared" si="74"/>
        <v>140</v>
      </c>
      <c r="B143" s="208"/>
      <c r="C143" s="136"/>
      <c r="D143" s="52"/>
      <c r="E143" s="52"/>
      <c r="F143" s="52"/>
      <c r="G143" s="52"/>
      <c r="H143" s="54"/>
      <c r="I143" s="54"/>
      <c r="J143" s="54"/>
      <c r="K143" s="54"/>
      <c r="L143" s="54"/>
      <c r="M143" s="54"/>
      <c r="N143" s="54"/>
      <c r="O143" s="60"/>
      <c r="P143" s="54"/>
      <c r="Q143" s="136"/>
      <c r="R143" s="54"/>
      <c r="S143" s="54"/>
      <c r="T143" s="54"/>
      <c r="U143" s="54"/>
      <c r="V143" s="54"/>
      <c r="W143" s="54"/>
      <c r="X143" s="54"/>
      <c r="Y143" s="54"/>
      <c r="Z143" s="54"/>
      <c r="AA143" s="54"/>
      <c r="AB143" s="54"/>
      <c r="AC143" s="137"/>
      <c r="AD143" s="138"/>
    </row>
    <row r="144" spans="1:30">
      <c r="A144" s="51">
        <f t="shared" si="74"/>
        <v>141</v>
      </c>
      <c r="B144" s="208"/>
      <c r="C144" s="136"/>
      <c r="D144" s="52"/>
      <c r="E144" s="52"/>
      <c r="F144" s="52"/>
      <c r="G144" s="52"/>
      <c r="H144" s="54"/>
      <c r="I144" s="54"/>
      <c r="J144" s="54"/>
      <c r="K144" s="54"/>
      <c r="L144" s="54"/>
      <c r="M144" s="54"/>
      <c r="N144" s="54"/>
      <c r="O144" s="60"/>
      <c r="P144" s="54"/>
      <c r="Q144" s="136"/>
      <c r="R144" s="54"/>
      <c r="S144" s="54"/>
      <c r="T144" s="54"/>
      <c r="U144" s="54"/>
      <c r="V144" s="54"/>
      <c r="W144" s="54"/>
      <c r="X144" s="54"/>
      <c r="Y144" s="54"/>
      <c r="Z144" s="54"/>
      <c r="AA144" s="54"/>
      <c r="AB144" s="54"/>
      <c r="AC144" s="137"/>
      <c r="AD144" s="138"/>
    </row>
    <row r="145" spans="1:30">
      <c r="A145" s="51">
        <f t="shared" si="74"/>
        <v>142</v>
      </c>
      <c r="B145" s="208"/>
      <c r="C145" s="136"/>
      <c r="D145" s="52"/>
      <c r="E145" s="52"/>
      <c r="F145" s="52"/>
      <c r="G145" s="52"/>
      <c r="H145" s="54"/>
      <c r="I145" s="54"/>
      <c r="J145" s="54"/>
      <c r="K145" s="54"/>
      <c r="L145" s="54"/>
      <c r="M145" s="54"/>
      <c r="N145" s="54"/>
      <c r="O145" s="60"/>
      <c r="P145" s="54"/>
      <c r="Q145" s="136"/>
      <c r="R145" s="54"/>
      <c r="S145" s="54"/>
      <c r="T145" s="54"/>
      <c r="U145" s="54"/>
      <c r="V145" s="54"/>
      <c r="W145" s="54"/>
      <c r="X145" s="54"/>
      <c r="Y145" s="54"/>
      <c r="Z145" s="54"/>
      <c r="AA145" s="54"/>
      <c r="AB145" s="54"/>
      <c r="AC145" s="137"/>
      <c r="AD145" s="138"/>
    </row>
    <row r="146" spans="1:30">
      <c r="A146" s="51">
        <f t="shared" si="74"/>
        <v>143</v>
      </c>
      <c r="B146" s="208"/>
      <c r="C146" s="136"/>
      <c r="D146" s="52"/>
      <c r="E146" s="52"/>
      <c r="F146" s="52"/>
      <c r="G146" s="52"/>
      <c r="H146" s="54"/>
      <c r="I146" s="54"/>
      <c r="J146" s="54"/>
      <c r="K146" s="54"/>
      <c r="L146" s="54"/>
      <c r="M146" s="54"/>
      <c r="N146" s="54"/>
      <c r="O146" s="60"/>
      <c r="P146" s="54"/>
      <c r="Q146" s="136"/>
      <c r="R146" s="54"/>
      <c r="S146" s="54"/>
      <c r="T146" s="54"/>
      <c r="U146" s="54"/>
      <c r="V146" s="54"/>
      <c r="W146" s="54"/>
      <c r="X146" s="54"/>
      <c r="Y146" s="54"/>
      <c r="Z146" s="54"/>
      <c r="AA146" s="54"/>
      <c r="AB146" s="54"/>
      <c r="AC146" s="137"/>
      <c r="AD146" s="138"/>
    </row>
    <row r="147" spans="1:30">
      <c r="A147" s="51">
        <f t="shared" si="74"/>
        <v>144</v>
      </c>
      <c r="B147" s="208"/>
      <c r="C147" s="136"/>
      <c r="D147" s="52"/>
      <c r="E147" s="52"/>
      <c r="F147" s="52"/>
      <c r="G147" s="52"/>
      <c r="H147" s="54"/>
      <c r="I147" s="54"/>
      <c r="J147" s="54"/>
      <c r="K147" s="54"/>
      <c r="L147" s="54"/>
      <c r="M147" s="54"/>
      <c r="N147" s="54"/>
      <c r="O147" s="60"/>
      <c r="P147" s="54"/>
      <c r="Q147" s="136"/>
      <c r="R147" s="54"/>
      <c r="S147" s="54"/>
      <c r="T147" s="54"/>
      <c r="U147" s="54"/>
      <c r="V147" s="54"/>
      <c r="W147" s="54"/>
      <c r="X147" s="54"/>
      <c r="Y147" s="54"/>
      <c r="Z147" s="54"/>
      <c r="AA147" s="54"/>
      <c r="AB147" s="54"/>
      <c r="AC147" s="137"/>
      <c r="AD147" s="138"/>
    </row>
    <row r="148" spans="1:30">
      <c r="A148" s="51">
        <f t="shared" si="74"/>
        <v>145</v>
      </c>
      <c r="B148" s="208"/>
      <c r="C148" s="136"/>
      <c r="D148" s="52"/>
      <c r="E148" s="52"/>
      <c r="F148" s="52"/>
      <c r="G148" s="52"/>
      <c r="H148" s="54"/>
      <c r="I148" s="54"/>
      <c r="J148" s="54"/>
      <c r="K148" s="54"/>
      <c r="L148" s="54"/>
      <c r="M148" s="54"/>
      <c r="N148" s="54"/>
      <c r="O148" s="60"/>
      <c r="P148" s="54"/>
      <c r="Q148" s="136"/>
      <c r="R148" s="54"/>
      <c r="S148" s="54"/>
      <c r="T148" s="54"/>
      <c r="U148" s="54"/>
      <c r="V148" s="54"/>
      <c r="W148" s="54"/>
      <c r="X148" s="54"/>
      <c r="Y148" s="54"/>
      <c r="Z148" s="54"/>
      <c r="AA148" s="54"/>
      <c r="AB148" s="54"/>
      <c r="AC148" s="137"/>
      <c r="AD148" s="138"/>
    </row>
    <row r="149" spans="1:30">
      <c r="A149" s="51">
        <f t="shared" si="74"/>
        <v>146</v>
      </c>
      <c r="B149" s="208"/>
      <c r="C149" s="136"/>
      <c r="D149" s="52"/>
      <c r="E149" s="52"/>
      <c r="F149" s="52"/>
      <c r="G149" s="52"/>
      <c r="H149" s="54"/>
      <c r="I149" s="54"/>
      <c r="J149" s="54"/>
      <c r="K149" s="54"/>
      <c r="L149" s="54"/>
      <c r="M149" s="54"/>
      <c r="N149" s="54"/>
      <c r="O149" s="60"/>
      <c r="P149" s="54"/>
      <c r="Q149" s="136"/>
      <c r="R149" s="54"/>
      <c r="S149" s="54"/>
      <c r="T149" s="54"/>
      <c r="U149" s="54"/>
      <c r="V149" s="54"/>
      <c r="W149" s="54"/>
      <c r="X149" s="54"/>
      <c r="Y149" s="54"/>
      <c r="Z149" s="54"/>
      <c r="AA149" s="54"/>
      <c r="AB149" s="54"/>
      <c r="AC149" s="137"/>
      <c r="AD149" s="138"/>
    </row>
    <row r="150" spans="1:30">
      <c r="A150" s="51">
        <f t="shared" si="74"/>
        <v>147</v>
      </c>
      <c r="B150" s="208"/>
      <c r="C150" s="136"/>
      <c r="D150" s="52"/>
      <c r="E150" s="52"/>
      <c r="F150" s="52"/>
      <c r="G150" s="52"/>
      <c r="H150" s="54"/>
      <c r="I150" s="54"/>
      <c r="J150" s="54"/>
      <c r="K150" s="54"/>
      <c r="L150" s="54"/>
      <c r="M150" s="54"/>
      <c r="N150" s="54"/>
      <c r="O150" s="60"/>
      <c r="P150" s="54"/>
      <c r="Q150" s="136"/>
      <c r="R150" s="54"/>
      <c r="S150" s="54"/>
      <c r="T150" s="54"/>
      <c r="U150" s="54"/>
      <c r="V150" s="54"/>
      <c r="W150" s="54"/>
      <c r="X150" s="54"/>
      <c r="Y150" s="54"/>
      <c r="Z150" s="54"/>
      <c r="AA150" s="54"/>
      <c r="AB150" s="54"/>
      <c r="AC150" s="137"/>
      <c r="AD150" s="138"/>
    </row>
    <row r="151" spans="1:30">
      <c r="A151" s="51">
        <f t="shared" si="74"/>
        <v>148</v>
      </c>
      <c r="B151" s="208"/>
      <c r="C151" s="136"/>
      <c r="D151" s="52"/>
      <c r="E151" s="52"/>
      <c r="F151" s="52"/>
      <c r="G151" s="52"/>
      <c r="H151" s="54"/>
      <c r="I151" s="54"/>
      <c r="J151" s="54"/>
      <c r="K151" s="54"/>
      <c r="L151" s="54"/>
      <c r="M151" s="54"/>
      <c r="N151" s="54"/>
      <c r="O151" s="60"/>
      <c r="P151" s="54"/>
      <c r="Q151" s="136"/>
      <c r="R151" s="54"/>
      <c r="S151" s="54"/>
      <c r="T151" s="54"/>
      <c r="U151" s="54"/>
      <c r="V151" s="54"/>
      <c r="W151" s="54"/>
      <c r="X151" s="54"/>
      <c r="Y151" s="54"/>
      <c r="Z151" s="54"/>
      <c r="AA151" s="54"/>
      <c r="AB151" s="54"/>
      <c r="AC151" s="137"/>
      <c r="AD151" s="138"/>
    </row>
    <row r="152" spans="1:30">
      <c r="A152" s="51">
        <f t="shared" si="74"/>
        <v>149</v>
      </c>
      <c r="B152" s="208"/>
      <c r="C152" s="136"/>
      <c r="D152" s="52"/>
      <c r="E152" s="52"/>
      <c r="F152" s="52"/>
      <c r="G152" s="52"/>
      <c r="H152" s="54"/>
      <c r="I152" s="54"/>
      <c r="J152" s="54"/>
      <c r="K152" s="54"/>
      <c r="L152" s="54"/>
      <c r="M152" s="54"/>
      <c r="N152" s="54"/>
      <c r="O152" s="60"/>
      <c r="P152" s="54"/>
      <c r="Q152" s="136"/>
      <c r="R152" s="54"/>
      <c r="S152" s="54"/>
      <c r="T152" s="54"/>
      <c r="U152" s="54"/>
      <c r="V152" s="54"/>
      <c r="W152" s="54"/>
      <c r="X152" s="54"/>
      <c r="Y152" s="54"/>
      <c r="Z152" s="54"/>
      <c r="AA152" s="54"/>
      <c r="AB152" s="54"/>
      <c r="AC152" s="137"/>
      <c r="AD152" s="138"/>
    </row>
    <row r="153" spans="1:30">
      <c r="A153" s="51">
        <f t="shared" si="74"/>
        <v>150</v>
      </c>
      <c r="B153" s="208"/>
      <c r="C153" s="136"/>
      <c r="D153" s="52"/>
      <c r="E153" s="52"/>
      <c r="F153" s="52"/>
      <c r="G153" s="52"/>
      <c r="H153" s="54"/>
      <c r="I153" s="54"/>
      <c r="J153" s="54"/>
      <c r="K153" s="54"/>
      <c r="L153" s="54"/>
      <c r="M153" s="54"/>
      <c r="N153" s="54"/>
      <c r="O153" s="60"/>
      <c r="P153" s="54"/>
      <c r="Q153" s="136"/>
      <c r="R153" s="54"/>
      <c r="S153" s="54"/>
      <c r="T153" s="54"/>
      <c r="U153" s="54"/>
      <c r="V153" s="54"/>
      <c r="W153" s="54"/>
      <c r="X153" s="54"/>
      <c r="Y153" s="54"/>
      <c r="Z153" s="54"/>
      <c r="AA153" s="54"/>
      <c r="AB153" s="54"/>
      <c r="AC153" s="137"/>
      <c r="AD153" s="138"/>
    </row>
    <row r="154" spans="1:30">
      <c r="A154" s="51">
        <f t="shared" si="74"/>
        <v>151</v>
      </c>
      <c r="B154" s="208"/>
      <c r="C154" s="136"/>
      <c r="D154" s="52"/>
      <c r="E154" s="52"/>
      <c r="F154" s="52"/>
      <c r="G154" s="52"/>
      <c r="H154" s="54"/>
      <c r="I154" s="54"/>
      <c r="J154" s="54"/>
      <c r="K154" s="54"/>
      <c r="L154" s="54"/>
      <c r="M154" s="54"/>
      <c r="N154" s="54"/>
      <c r="O154" s="60"/>
      <c r="P154" s="54"/>
      <c r="Q154" s="136"/>
      <c r="R154" s="54"/>
      <c r="S154" s="54"/>
      <c r="T154" s="54"/>
      <c r="U154" s="54"/>
      <c r="V154" s="54"/>
      <c r="W154" s="54"/>
      <c r="X154" s="54"/>
      <c r="Y154" s="54"/>
      <c r="Z154" s="54"/>
      <c r="AA154" s="54"/>
      <c r="AB154" s="54"/>
      <c r="AC154" s="137"/>
      <c r="AD154" s="138"/>
    </row>
    <row r="155" spans="1:30">
      <c r="A155" s="51">
        <f t="shared" si="74"/>
        <v>152</v>
      </c>
      <c r="B155" s="208"/>
      <c r="C155" s="136"/>
      <c r="D155" s="52"/>
      <c r="E155" s="52"/>
      <c r="F155" s="52"/>
      <c r="G155" s="52"/>
      <c r="H155" s="54"/>
      <c r="I155" s="54"/>
      <c r="J155" s="54"/>
      <c r="K155" s="54"/>
      <c r="L155" s="54"/>
      <c r="M155" s="54"/>
      <c r="N155" s="54"/>
      <c r="O155" s="60"/>
      <c r="P155" s="54"/>
      <c r="Q155" s="136"/>
      <c r="R155" s="54"/>
      <c r="S155" s="54"/>
      <c r="T155" s="54"/>
      <c r="U155" s="54"/>
      <c r="V155" s="54"/>
      <c r="W155" s="54"/>
      <c r="X155" s="54"/>
      <c r="Y155" s="54"/>
      <c r="Z155" s="54"/>
      <c r="AA155" s="54"/>
      <c r="AB155" s="54"/>
      <c r="AC155" s="137"/>
      <c r="AD155" s="138"/>
    </row>
    <row r="156" spans="1:30">
      <c r="A156" s="51">
        <f t="shared" si="74"/>
        <v>153</v>
      </c>
      <c r="B156" s="208"/>
      <c r="C156" s="136"/>
      <c r="D156" s="52"/>
      <c r="E156" s="52"/>
      <c r="F156" s="52"/>
      <c r="G156" s="52"/>
      <c r="H156" s="54"/>
      <c r="I156" s="54"/>
      <c r="J156" s="54"/>
      <c r="K156" s="54"/>
      <c r="L156" s="54"/>
      <c r="M156" s="54"/>
      <c r="N156" s="54"/>
      <c r="O156" s="60"/>
      <c r="P156" s="54"/>
      <c r="Q156" s="136"/>
      <c r="R156" s="54"/>
      <c r="S156" s="54"/>
      <c r="T156" s="54"/>
      <c r="U156" s="54"/>
      <c r="V156" s="54"/>
      <c r="W156" s="54"/>
      <c r="X156" s="54"/>
      <c r="Y156" s="54"/>
      <c r="Z156" s="54"/>
      <c r="AA156" s="54"/>
      <c r="AB156" s="54"/>
      <c r="AC156" s="137"/>
      <c r="AD156" s="138"/>
    </row>
    <row r="157" spans="1:30">
      <c r="A157" s="51">
        <f t="shared" si="74"/>
        <v>154</v>
      </c>
      <c r="B157" s="208"/>
      <c r="C157" s="136"/>
      <c r="D157" s="52"/>
      <c r="E157" s="52"/>
      <c r="F157" s="52"/>
      <c r="G157" s="52"/>
      <c r="H157" s="54"/>
      <c r="I157" s="54"/>
      <c r="J157" s="54"/>
      <c r="K157" s="54"/>
      <c r="L157" s="54"/>
      <c r="M157" s="54"/>
      <c r="N157" s="54"/>
      <c r="O157" s="60"/>
      <c r="P157" s="54"/>
      <c r="Q157" s="136"/>
      <c r="R157" s="54"/>
      <c r="S157" s="54"/>
      <c r="T157" s="54"/>
      <c r="U157" s="54"/>
      <c r="V157" s="54"/>
      <c r="W157" s="54"/>
      <c r="X157" s="54"/>
      <c r="Y157" s="54"/>
      <c r="Z157" s="54"/>
      <c r="AA157" s="54"/>
      <c r="AB157" s="54"/>
      <c r="AC157" s="137"/>
      <c r="AD157" s="138"/>
    </row>
    <row r="158" spans="1:30">
      <c r="A158" s="51">
        <f t="shared" si="74"/>
        <v>155</v>
      </c>
      <c r="B158" s="208"/>
      <c r="C158" s="136"/>
      <c r="D158" s="52"/>
      <c r="E158" s="52"/>
      <c r="F158" s="52"/>
      <c r="G158" s="52"/>
      <c r="H158" s="54"/>
      <c r="I158" s="54"/>
      <c r="J158" s="54"/>
      <c r="K158" s="54"/>
      <c r="L158" s="54"/>
      <c r="M158" s="54"/>
      <c r="N158" s="54"/>
      <c r="O158" s="60"/>
      <c r="P158" s="54"/>
      <c r="Q158" s="136"/>
      <c r="R158" s="54"/>
      <c r="S158" s="54"/>
      <c r="T158" s="54"/>
      <c r="U158" s="54"/>
      <c r="V158" s="54"/>
      <c r="W158" s="54"/>
      <c r="X158" s="54"/>
      <c r="Y158" s="54"/>
      <c r="Z158" s="54"/>
      <c r="AA158" s="54"/>
      <c r="AB158" s="54"/>
      <c r="AC158" s="137"/>
      <c r="AD158" s="138"/>
    </row>
    <row r="159" spans="1:30">
      <c r="A159" s="51">
        <f t="shared" si="74"/>
        <v>156</v>
      </c>
      <c r="B159" s="208"/>
      <c r="C159" s="136"/>
      <c r="D159" s="52"/>
      <c r="E159" s="52"/>
      <c r="F159" s="52"/>
      <c r="G159" s="52"/>
      <c r="H159" s="54"/>
      <c r="I159" s="54"/>
      <c r="J159" s="54"/>
      <c r="K159" s="54"/>
      <c r="L159" s="54"/>
      <c r="M159" s="54"/>
      <c r="N159" s="54"/>
      <c r="O159" s="60"/>
      <c r="P159" s="54"/>
      <c r="Q159" s="136"/>
      <c r="R159" s="54"/>
      <c r="S159" s="54"/>
      <c r="T159" s="54"/>
      <c r="U159" s="54"/>
      <c r="V159" s="54"/>
      <c r="W159" s="54"/>
      <c r="X159" s="54"/>
      <c r="Y159" s="54"/>
      <c r="Z159" s="54"/>
      <c r="AA159" s="54"/>
      <c r="AB159" s="54"/>
      <c r="AC159" s="137"/>
      <c r="AD159" s="138"/>
    </row>
    <row r="160" spans="1:30">
      <c r="A160" s="51">
        <f t="shared" si="74"/>
        <v>157</v>
      </c>
      <c r="B160" s="208"/>
      <c r="C160" s="136"/>
      <c r="D160" s="52"/>
      <c r="E160" s="52"/>
      <c r="F160" s="52"/>
      <c r="G160" s="52"/>
      <c r="H160" s="54"/>
      <c r="I160" s="54"/>
      <c r="J160" s="54"/>
      <c r="K160" s="54"/>
      <c r="L160" s="54"/>
      <c r="M160" s="54"/>
      <c r="N160" s="54"/>
      <c r="O160" s="60"/>
      <c r="P160" s="54"/>
      <c r="Q160" s="136"/>
      <c r="R160" s="54"/>
      <c r="S160" s="54"/>
      <c r="T160" s="54"/>
      <c r="U160" s="54"/>
      <c r="V160" s="54"/>
      <c r="W160" s="54"/>
      <c r="X160" s="54"/>
      <c r="Y160" s="54"/>
      <c r="Z160" s="54"/>
      <c r="AA160" s="54"/>
      <c r="AB160" s="54"/>
      <c r="AC160" s="137"/>
      <c r="AD160" s="138"/>
    </row>
    <row r="161" spans="1:30">
      <c r="A161" s="51">
        <f t="shared" si="74"/>
        <v>158</v>
      </c>
      <c r="B161" s="208"/>
      <c r="C161" s="136"/>
      <c r="D161" s="52"/>
      <c r="E161" s="52"/>
      <c r="F161" s="52"/>
      <c r="G161" s="52"/>
      <c r="H161" s="54"/>
      <c r="I161" s="54"/>
      <c r="J161" s="54"/>
      <c r="K161" s="54"/>
      <c r="L161" s="54"/>
      <c r="M161" s="54"/>
      <c r="N161" s="54"/>
      <c r="O161" s="60"/>
      <c r="P161" s="54"/>
      <c r="Q161" s="136"/>
      <c r="R161" s="54"/>
      <c r="S161" s="54"/>
      <c r="T161" s="54"/>
      <c r="U161" s="54"/>
      <c r="V161" s="54"/>
      <c r="W161" s="54"/>
      <c r="X161" s="54"/>
      <c r="Y161" s="54"/>
      <c r="Z161" s="54"/>
      <c r="AA161" s="54"/>
      <c r="AB161" s="54"/>
      <c r="AC161" s="137"/>
      <c r="AD161" s="138"/>
    </row>
    <row r="162" spans="1:30">
      <c r="A162" s="51">
        <f t="shared" si="74"/>
        <v>159</v>
      </c>
      <c r="B162" s="208"/>
      <c r="C162" s="136"/>
      <c r="D162" s="52"/>
      <c r="E162" s="52"/>
      <c r="F162" s="52"/>
      <c r="G162" s="52"/>
      <c r="H162" s="54"/>
      <c r="I162" s="54"/>
      <c r="J162" s="54"/>
      <c r="K162" s="54"/>
      <c r="L162" s="54"/>
      <c r="M162" s="54"/>
      <c r="N162" s="54"/>
      <c r="O162" s="60"/>
      <c r="P162" s="54"/>
      <c r="Q162" s="136"/>
      <c r="R162" s="54"/>
      <c r="S162" s="54"/>
      <c r="T162" s="54"/>
      <c r="U162" s="54"/>
      <c r="V162" s="54"/>
      <c r="W162" s="54"/>
      <c r="X162" s="54"/>
      <c r="Y162" s="54"/>
      <c r="Z162" s="54"/>
      <c r="AA162" s="54"/>
      <c r="AB162" s="54"/>
      <c r="AC162" s="137"/>
      <c r="AD162" s="138"/>
    </row>
    <row r="163" spans="1:30">
      <c r="A163" s="51">
        <f t="shared" si="74"/>
        <v>160</v>
      </c>
      <c r="B163" s="208"/>
      <c r="C163" s="136"/>
      <c r="D163" s="52"/>
      <c r="E163" s="52"/>
      <c r="F163" s="52"/>
      <c r="G163" s="52"/>
      <c r="H163" s="54"/>
      <c r="I163" s="54"/>
      <c r="J163" s="54"/>
      <c r="K163" s="54"/>
      <c r="L163" s="54"/>
      <c r="M163" s="54"/>
      <c r="N163" s="54"/>
      <c r="O163" s="60"/>
      <c r="P163" s="54"/>
      <c r="Q163" s="136"/>
      <c r="R163" s="54"/>
      <c r="S163" s="54"/>
      <c r="T163" s="54"/>
      <c r="U163" s="54"/>
      <c r="V163" s="54"/>
      <c r="W163" s="54"/>
      <c r="X163" s="54"/>
      <c r="Y163" s="54"/>
      <c r="Z163" s="54"/>
      <c r="AA163" s="54"/>
      <c r="AB163" s="54"/>
      <c r="AC163" s="137"/>
      <c r="AD163" s="138"/>
    </row>
    <row r="164" spans="1:30">
      <c r="A164" s="51">
        <f t="shared" si="74"/>
        <v>161</v>
      </c>
      <c r="B164" s="208"/>
      <c r="C164" s="136"/>
      <c r="D164" s="52"/>
      <c r="E164" s="52"/>
      <c r="F164" s="52"/>
      <c r="G164" s="52"/>
      <c r="H164" s="54"/>
      <c r="I164" s="54"/>
      <c r="J164" s="54"/>
      <c r="K164" s="54"/>
      <c r="L164" s="54"/>
      <c r="M164" s="54"/>
      <c r="N164" s="54"/>
      <c r="O164" s="60"/>
      <c r="P164" s="54"/>
      <c r="Q164" s="136"/>
      <c r="R164" s="54"/>
      <c r="S164" s="54"/>
      <c r="T164" s="54"/>
      <c r="U164" s="54"/>
      <c r="V164" s="54"/>
      <c r="W164" s="54"/>
      <c r="X164" s="54"/>
      <c r="Y164" s="54"/>
      <c r="Z164" s="54"/>
      <c r="AA164" s="54"/>
      <c r="AB164" s="54"/>
      <c r="AC164" s="137"/>
      <c r="AD164" s="138"/>
    </row>
    <row r="165" spans="1:30">
      <c r="A165" s="51">
        <f t="shared" si="74"/>
        <v>162</v>
      </c>
      <c r="B165" s="208"/>
      <c r="C165" s="136"/>
      <c r="D165" s="52"/>
      <c r="E165" s="52"/>
      <c r="F165" s="52"/>
      <c r="G165" s="52"/>
      <c r="H165" s="54"/>
      <c r="I165" s="54"/>
      <c r="J165" s="54"/>
      <c r="K165" s="54"/>
      <c r="L165" s="54"/>
      <c r="M165" s="54"/>
      <c r="N165" s="54"/>
      <c r="O165" s="60"/>
      <c r="P165" s="54"/>
      <c r="Q165" s="136"/>
      <c r="R165" s="54"/>
      <c r="S165" s="54"/>
      <c r="T165" s="54"/>
      <c r="U165" s="54"/>
      <c r="V165" s="54"/>
      <c r="W165" s="54"/>
      <c r="X165" s="54"/>
      <c r="Y165" s="54"/>
      <c r="Z165" s="54"/>
      <c r="AA165" s="54"/>
      <c r="AB165" s="54"/>
      <c r="AC165" s="137"/>
      <c r="AD165" s="138"/>
    </row>
    <row r="166" spans="1:30">
      <c r="A166" s="51">
        <f t="shared" si="74"/>
        <v>163</v>
      </c>
      <c r="B166" s="208"/>
      <c r="C166" s="136"/>
      <c r="D166" s="52"/>
      <c r="E166" s="52"/>
      <c r="F166" s="52"/>
      <c r="G166" s="52"/>
      <c r="H166" s="54"/>
      <c r="I166" s="54"/>
      <c r="J166" s="54"/>
      <c r="K166" s="54"/>
      <c r="L166" s="54"/>
      <c r="M166" s="54"/>
      <c r="N166" s="54"/>
      <c r="O166" s="60"/>
      <c r="P166" s="54"/>
      <c r="Q166" s="136"/>
      <c r="R166" s="54"/>
      <c r="S166" s="54"/>
      <c r="T166" s="54"/>
      <c r="U166" s="54"/>
      <c r="V166" s="54"/>
      <c r="W166" s="54"/>
      <c r="X166" s="54"/>
      <c r="Y166" s="54"/>
      <c r="Z166" s="54"/>
      <c r="AA166" s="54"/>
      <c r="AB166" s="54"/>
      <c r="AC166" s="137"/>
      <c r="AD166" s="138"/>
    </row>
    <row r="167" spans="1:30">
      <c r="A167" s="51">
        <f t="shared" si="74"/>
        <v>164</v>
      </c>
      <c r="B167" s="208"/>
      <c r="C167" s="136"/>
      <c r="D167" s="52"/>
      <c r="E167" s="52"/>
      <c r="F167" s="52"/>
      <c r="G167" s="52"/>
      <c r="H167" s="54"/>
      <c r="I167" s="54"/>
      <c r="J167" s="54"/>
      <c r="K167" s="54"/>
      <c r="L167" s="54"/>
      <c r="M167" s="54"/>
      <c r="N167" s="54"/>
      <c r="O167" s="60"/>
      <c r="P167" s="54"/>
      <c r="Q167" s="136"/>
      <c r="R167" s="54"/>
      <c r="S167" s="54"/>
      <c r="T167" s="54"/>
      <c r="U167" s="54"/>
      <c r="V167" s="54"/>
      <c r="W167" s="54"/>
      <c r="X167" s="54"/>
      <c r="Y167" s="54"/>
      <c r="Z167" s="54"/>
      <c r="AA167" s="54"/>
      <c r="AB167" s="54"/>
      <c r="AC167" s="137"/>
      <c r="AD167" s="138"/>
    </row>
    <row r="168" spans="1:30">
      <c r="A168" s="51">
        <f t="shared" si="74"/>
        <v>165</v>
      </c>
      <c r="B168" s="208"/>
      <c r="C168" s="136"/>
      <c r="D168" s="52"/>
      <c r="E168" s="52"/>
      <c r="F168" s="52"/>
      <c r="G168" s="52"/>
      <c r="H168" s="54"/>
      <c r="I168" s="54"/>
      <c r="J168" s="54"/>
      <c r="K168" s="54"/>
      <c r="L168" s="54"/>
      <c r="M168" s="54"/>
      <c r="N168" s="54"/>
      <c r="O168" s="60"/>
      <c r="P168" s="54"/>
      <c r="Q168" s="136"/>
      <c r="R168" s="54"/>
      <c r="S168" s="54"/>
      <c r="T168" s="54"/>
      <c r="U168" s="54"/>
      <c r="V168" s="54"/>
      <c r="W168" s="54"/>
      <c r="X168" s="54"/>
      <c r="Y168" s="54"/>
      <c r="Z168" s="54"/>
      <c r="AA168" s="54"/>
      <c r="AB168" s="54"/>
      <c r="AC168" s="137"/>
      <c r="AD168" s="138"/>
    </row>
    <row r="169" spans="1:30">
      <c r="A169" s="51">
        <f t="shared" si="74"/>
        <v>166</v>
      </c>
      <c r="B169" s="208"/>
      <c r="C169" s="136"/>
      <c r="D169" s="52"/>
      <c r="E169" s="52"/>
      <c r="F169" s="52"/>
      <c r="G169" s="52"/>
      <c r="H169" s="54"/>
      <c r="I169" s="54"/>
      <c r="J169" s="54"/>
      <c r="K169" s="54"/>
      <c r="L169" s="54"/>
      <c r="M169" s="54"/>
      <c r="N169" s="54"/>
      <c r="O169" s="60"/>
      <c r="P169" s="54"/>
      <c r="Q169" s="136"/>
      <c r="R169" s="54"/>
      <c r="S169" s="54"/>
      <c r="T169" s="54"/>
      <c r="U169" s="54"/>
      <c r="V169" s="54"/>
      <c r="W169" s="54"/>
      <c r="X169" s="54"/>
      <c r="Y169" s="54"/>
      <c r="Z169" s="54"/>
      <c r="AA169" s="54"/>
      <c r="AB169" s="54"/>
      <c r="AC169" s="137"/>
      <c r="AD169" s="138"/>
    </row>
    <row r="170" spans="1:30">
      <c r="A170" s="51">
        <f t="shared" si="74"/>
        <v>167</v>
      </c>
      <c r="B170" s="208"/>
      <c r="C170" s="136"/>
      <c r="D170" s="52"/>
      <c r="E170" s="52"/>
      <c r="F170" s="52"/>
      <c r="G170" s="52"/>
      <c r="H170" s="54"/>
      <c r="I170" s="54"/>
      <c r="J170" s="54"/>
      <c r="K170" s="54"/>
      <c r="L170" s="54"/>
      <c r="M170" s="54"/>
      <c r="N170" s="54"/>
      <c r="O170" s="60"/>
      <c r="P170" s="54"/>
      <c r="Q170" s="136"/>
      <c r="R170" s="54"/>
      <c r="S170" s="54"/>
      <c r="T170" s="54"/>
      <c r="U170" s="54"/>
      <c r="V170" s="54"/>
      <c r="W170" s="54"/>
      <c r="X170" s="54"/>
      <c r="Y170" s="54"/>
      <c r="Z170" s="54"/>
      <c r="AA170" s="54"/>
      <c r="AB170" s="54"/>
      <c r="AC170" s="137"/>
      <c r="AD170" s="138"/>
    </row>
    <row r="171" spans="1:30">
      <c r="A171" s="51">
        <f t="shared" si="74"/>
        <v>168</v>
      </c>
      <c r="B171" s="208"/>
      <c r="C171" s="136"/>
      <c r="D171" s="52"/>
      <c r="E171" s="52"/>
      <c r="F171" s="52"/>
      <c r="G171" s="52"/>
      <c r="H171" s="54"/>
      <c r="I171" s="54"/>
      <c r="J171" s="54"/>
      <c r="K171" s="54"/>
      <c r="L171" s="54"/>
      <c r="M171" s="54"/>
      <c r="N171" s="54"/>
      <c r="O171" s="60"/>
      <c r="P171" s="54"/>
      <c r="Q171" s="136"/>
      <c r="R171" s="54"/>
      <c r="S171" s="54"/>
      <c r="T171" s="54"/>
      <c r="U171" s="54"/>
      <c r="V171" s="54"/>
      <c r="W171" s="54"/>
      <c r="X171" s="54"/>
      <c r="Y171" s="54"/>
      <c r="Z171" s="54"/>
      <c r="AA171" s="54"/>
      <c r="AB171" s="54"/>
      <c r="AC171" s="137"/>
      <c r="AD171" s="138"/>
    </row>
    <row r="172" spans="1:30">
      <c r="A172" s="51">
        <f t="shared" si="74"/>
        <v>169</v>
      </c>
      <c r="B172" s="208"/>
      <c r="C172" s="136"/>
      <c r="D172" s="52"/>
      <c r="E172" s="52"/>
      <c r="F172" s="52"/>
      <c r="G172" s="52"/>
      <c r="H172" s="54"/>
      <c r="I172" s="54"/>
      <c r="J172" s="54"/>
      <c r="K172" s="54"/>
      <c r="L172" s="54"/>
      <c r="M172" s="54"/>
      <c r="N172" s="54"/>
      <c r="O172" s="60"/>
      <c r="P172" s="54"/>
      <c r="Q172" s="136"/>
      <c r="R172" s="54"/>
      <c r="S172" s="54"/>
      <c r="T172" s="54"/>
      <c r="U172" s="54"/>
      <c r="V172" s="54"/>
      <c r="W172" s="54"/>
      <c r="X172" s="54"/>
      <c r="Y172" s="54"/>
      <c r="Z172" s="54"/>
      <c r="AA172" s="54"/>
      <c r="AB172" s="54"/>
      <c r="AC172" s="137"/>
      <c r="AD172" s="138"/>
    </row>
    <row r="173" spans="1:30">
      <c r="A173" s="51">
        <f t="shared" si="74"/>
        <v>170</v>
      </c>
      <c r="B173" s="208"/>
      <c r="C173" s="136"/>
      <c r="D173" s="52"/>
      <c r="E173" s="52"/>
      <c r="F173" s="52"/>
      <c r="G173" s="52"/>
      <c r="H173" s="54"/>
      <c r="I173" s="54"/>
      <c r="J173" s="54"/>
      <c r="K173" s="54"/>
      <c r="L173" s="54"/>
      <c r="M173" s="54"/>
      <c r="N173" s="54"/>
      <c r="O173" s="60"/>
      <c r="P173" s="54"/>
      <c r="Q173" s="136"/>
      <c r="R173" s="54"/>
      <c r="S173" s="54"/>
      <c r="T173" s="54"/>
      <c r="U173" s="54"/>
      <c r="V173" s="54"/>
      <c r="W173" s="54"/>
      <c r="X173" s="54"/>
      <c r="Y173" s="54"/>
      <c r="Z173" s="54"/>
      <c r="AA173" s="54"/>
      <c r="AB173" s="54"/>
      <c r="AC173" s="137"/>
      <c r="AD173" s="138"/>
    </row>
    <row r="174" spans="1:30">
      <c r="A174" s="51">
        <f t="shared" si="74"/>
        <v>171</v>
      </c>
      <c r="B174" s="208"/>
      <c r="C174" s="136"/>
      <c r="D174" s="52"/>
      <c r="E174" s="52"/>
      <c r="F174" s="52"/>
      <c r="G174" s="52"/>
      <c r="H174" s="54"/>
      <c r="I174" s="54"/>
      <c r="J174" s="54"/>
      <c r="K174" s="54"/>
      <c r="L174" s="54"/>
      <c r="M174" s="54"/>
      <c r="N174" s="54"/>
      <c r="O174" s="60"/>
      <c r="P174" s="54"/>
      <c r="Q174" s="136"/>
      <c r="R174" s="54"/>
      <c r="S174" s="54"/>
      <c r="T174" s="54"/>
      <c r="U174" s="54"/>
      <c r="V174" s="54"/>
      <c r="W174" s="54"/>
      <c r="X174" s="54"/>
      <c r="Y174" s="54"/>
      <c r="Z174" s="54"/>
      <c r="AA174" s="54"/>
      <c r="AB174" s="54"/>
      <c r="AC174" s="137"/>
      <c r="AD174" s="138"/>
    </row>
    <row r="175" spans="1:30">
      <c r="A175" s="51">
        <f t="shared" si="74"/>
        <v>172</v>
      </c>
      <c r="B175" s="208"/>
      <c r="C175" s="136"/>
      <c r="D175" s="52"/>
      <c r="E175" s="52"/>
      <c r="F175" s="52"/>
      <c r="G175" s="52"/>
      <c r="H175" s="54"/>
      <c r="I175" s="54"/>
      <c r="J175" s="54"/>
      <c r="K175" s="54"/>
      <c r="L175" s="54"/>
      <c r="M175" s="54"/>
      <c r="N175" s="54"/>
      <c r="O175" s="60"/>
      <c r="P175" s="54"/>
      <c r="Q175" s="136"/>
      <c r="R175" s="54"/>
      <c r="S175" s="54"/>
      <c r="T175" s="54"/>
      <c r="U175" s="54"/>
      <c r="V175" s="54"/>
      <c r="W175" s="54"/>
      <c r="X175" s="54"/>
      <c r="Y175" s="54"/>
      <c r="Z175" s="54"/>
      <c r="AA175" s="54"/>
      <c r="AB175" s="54"/>
      <c r="AC175" s="137"/>
      <c r="AD175" s="138"/>
    </row>
    <row r="176" spans="1:30">
      <c r="A176" s="51">
        <f t="shared" si="74"/>
        <v>173</v>
      </c>
      <c r="B176" s="208"/>
      <c r="C176" s="136"/>
      <c r="D176" s="52"/>
      <c r="E176" s="52"/>
      <c r="F176" s="52"/>
      <c r="G176" s="52"/>
      <c r="H176" s="54"/>
      <c r="I176" s="54"/>
      <c r="J176" s="54"/>
      <c r="K176" s="54"/>
      <c r="L176" s="54"/>
      <c r="M176" s="54"/>
      <c r="N176" s="54"/>
      <c r="O176" s="60"/>
      <c r="P176" s="54"/>
      <c r="Q176" s="136"/>
      <c r="R176" s="54"/>
      <c r="S176" s="54"/>
      <c r="T176" s="54"/>
      <c r="U176" s="54"/>
      <c r="V176" s="54"/>
      <c r="W176" s="54"/>
      <c r="X176" s="54"/>
      <c r="Y176" s="54"/>
      <c r="Z176" s="54"/>
      <c r="AA176" s="54"/>
      <c r="AB176" s="54"/>
      <c r="AC176" s="137"/>
      <c r="AD176" s="138"/>
    </row>
    <row r="177" spans="1:30">
      <c r="A177" s="51">
        <f t="shared" si="74"/>
        <v>174</v>
      </c>
      <c r="B177" s="208"/>
      <c r="C177" s="136"/>
      <c r="D177" s="52"/>
      <c r="E177" s="52"/>
      <c r="F177" s="52"/>
      <c r="G177" s="52"/>
      <c r="H177" s="54"/>
      <c r="I177" s="54"/>
      <c r="J177" s="54"/>
      <c r="K177" s="54"/>
      <c r="L177" s="54"/>
      <c r="M177" s="54"/>
      <c r="N177" s="54"/>
      <c r="O177" s="60"/>
      <c r="P177" s="54"/>
      <c r="Q177" s="136"/>
      <c r="R177" s="54"/>
      <c r="S177" s="54"/>
      <c r="T177" s="54"/>
      <c r="U177" s="54"/>
      <c r="V177" s="54"/>
      <c r="W177" s="54"/>
      <c r="X177" s="54"/>
      <c r="Y177" s="54"/>
      <c r="Z177" s="54"/>
      <c r="AA177" s="54"/>
      <c r="AB177" s="54"/>
      <c r="AC177" s="137"/>
      <c r="AD177" s="138"/>
    </row>
    <row r="178" spans="1:30">
      <c r="A178" s="51">
        <f t="shared" si="74"/>
        <v>175</v>
      </c>
      <c r="B178" s="208"/>
      <c r="C178" s="136"/>
      <c r="D178" s="52"/>
      <c r="E178" s="52"/>
      <c r="F178" s="52"/>
      <c r="G178" s="52"/>
      <c r="H178" s="54"/>
      <c r="I178" s="54"/>
      <c r="J178" s="54"/>
      <c r="K178" s="54"/>
      <c r="L178" s="54"/>
      <c r="M178" s="54"/>
      <c r="N178" s="54"/>
      <c r="O178" s="60"/>
      <c r="P178" s="54"/>
      <c r="Q178" s="136"/>
      <c r="R178" s="54"/>
      <c r="S178" s="54"/>
      <c r="T178" s="54"/>
      <c r="U178" s="54"/>
      <c r="V178" s="54"/>
      <c r="W178" s="54"/>
      <c r="X178" s="54"/>
      <c r="Y178" s="54"/>
      <c r="Z178" s="54"/>
      <c r="AA178" s="54"/>
      <c r="AB178" s="54"/>
      <c r="AC178" s="137"/>
      <c r="AD178" s="138"/>
    </row>
    <row r="179" spans="1:30">
      <c r="A179" s="51">
        <f t="shared" si="74"/>
        <v>176</v>
      </c>
      <c r="B179" s="208"/>
      <c r="C179" s="136"/>
      <c r="D179" s="52"/>
      <c r="E179" s="52"/>
      <c r="F179" s="52"/>
      <c r="G179" s="52"/>
      <c r="H179" s="54"/>
      <c r="I179" s="54"/>
      <c r="J179" s="54"/>
      <c r="K179" s="54"/>
      <c r="L179" s="54"/>
      <c r="M179" s="54"/>
      <c r="N179" s="54"/>
      <c r="O179" s="60"/>
      <c r="P179" s="54"/>
      <c r="Q179" s="136"/>
      <c r="R179" s="54"/>
      <c r="S179" s="54"/>
      <c r="T179" s="54"/>
      <c r="U179" s="54"/>
      <c r="V179" s="54"/>
      <c r="W179" s="54"/>
      <c r="X179" s="54"/>
      <c r="Y179" s="54"/>
      <c r="Z179" s="54"/>
      <c r="AA179" s="54"/>
      <c r="AB179" s="54"/>
      <c r="AC179" s="137"/>
      <c r="AD179" s="138"/>
    </row>
    <row r="180" spans="1:30">
      <c r="A180" s="51">
        <f t="shared" si="74"/>
        <v>177</v>
      </c>
      <c r="B180" s="208"/>
      <c r="C180" s="136"/>
      <c r="D180" s="52"/>
      <c r="E180" s="52"/>
      <c r="F180" s="52"/>
      <c r="G180" s="52"/>
      <c r="H180" s="54"/>
      <c r="I180" s="54"/>
      <c r="J180" s="54"/>
      <c r="K180" s="54"/>
      <c r="L180" s="54"/>
      <c r="M180" s="54"/>
      <c r="N180" s="54"/>
      <c r="O180" s="60"/>
      <c r="P180" s="54"/>
      <c r="Q180" s="136"/>
      <c r="R180" s="54"/>
      <c r="S180" s="54"/>
      <c r="T180" s="54"/>
      <c r="U180" s="54"/>
      <c r="V180" s="54"/>
      <c r="W180" s="54"/>
      <c r="X180" s="54"/>
      <c r="Y180" s="54"/>
      <c r="Z180" s="54"/>
      <c r="AA180" s="54"/>
      <c r="AB180" s="54"/>
      <c r="AC180" s="137"/>
      <c r="AD180" s="138"/>
    </row>
    <row r="181" spans="1:30">
      <c r="A181" s="51">
        <f t="shared" si="74"/>
        <v>178</v>
      </c>
      <c r="B181" s="208"/>
      <c r="C181" s="136"/>
      <c r="D181" s="52"/>
      <c r="E181" s="52"/>
      <c r="F181" s="52"/>
      <c r="G181" s="52"/>
      <c r="H181" s="54"/>
      <c r="I181" s="54"/>
      <c r="J181" s="54"/>
      <c r="K181" s="54"/>
      <c r="L181" s="54"/>
      <c r="M181" s="54"/>
      <c r="N181" s="54"/>
      <c r="O181" s="60"/>
      <c r="P181" s="54"/>
      <c r="Q181" s="136"/>
      <c r="R181" s="54"/>
      <c r="S181" s="54"/>
      <c r="T181" s="54"/>
      <c r="U181" s="54"/>
      <c r="V181" s="54"/>
      <c r="W181" s="54"/>
      <c r="X181" s="54"/>
      <c r="Y181" s="54"/>
      <c r="Z181" s="54"/>
      <c r="AA181" s="54"/>
      <c r="AB181" s="54"/>
      <c r="AC181" s="137"/>
      <c r="AD181" s="138"/>
    </row>
    <row r="182" spans="1:30">
      <c r="A182" s="51">
        <f t="shared" si="74"/>
        <v>179</v>
      </c>
      <c r="B182" s="208"/>
      <c r="C182" s="136"/>
      <c r="D182" s="52"/>
      <c r="E182" s="52"/>
      <c r="F182" s="52"/>
      <c r="G182" s="52"/>
      <c r="H182" s="54"/>
      <c r="I182" s="54"/>
      <c r="J182" s="54"/>
      <c r="K182" s="54"/>
      <c r="L182" s="54"/>
      <c r="M182" s="54"/>
      <c r="N182" s="54"/>
      <c r="O182" s="60"/>
      <c r="P182" s="54"/>
      <c r="Q182" s="136"/>
      <c r="R182" s="54"/>
      <c r="S182" s="54"/>
      <c r="T182" s="54"/>
      <c r="U182" s="54"/>
      <c r="V182" s="54"/>
      <c r="W182" s="54"/>
      <c r="X182" s="54"/>
      <c r="Y182" s="54"/>
      <c r="Z182" s="54"/>
      <c r="AA182" s="54"/>
      <c r="AB182" s="54"/>
      <c r="AC182" s="137"/>
      <c r="AD182" s="138"/>
    </row>
    <row r="183" spans="1:30">
      <c r="A183" s="51">
        <f t="shared" si="74"/>
        <v>180</v>
      </c>
      <c r="B183" s="208"/>
      <c r="C183" s="136"/>
      <c r="D183" s="52"/>
      <c r="E183" s="52"/>
      <c r="F183" s="52"/>
      <c r="G183" s="52"/>
      <c r="H183" s="54"/>
      <c r="I183" s="54"/>
      <c r="J183" s="54"/>
      <c r="K183" s="54"/>
      <c r="L183" s="54"/>
      <c r="M183" s="54"/>
      <c r="N183" s="54"/>
      <c r="O183" s="60"/>
      <c r="P183" s="54"/>
      <c r="Q183" s="136"/>
      <c r="R183" s="54"/>
      <c r="S183" s="54"/>
      <c r="T183" s="54"/>
      <c r="U183" s="54"/>
      <c r="V183" s="54"/>
      <c r="W183" s="54"/>
      <c r="X183" s="54"/>
      <c r="Y183" s="54"/>
      <c r="Z183" s="54"/>
      <c r="AA183" s="54"/>
      <c r="AB183" s="54"/>
      <c r="AC183" s="137"/>
      <c r="AD183" s="138"/>
    </row>
    <row r="184" spans="1:30">
      <c r="A184" s="51">
        <f t="shared" si="74"/>
        <v>181</v>
      </c>
      <c r="B184" s="208"/>
      <c r="C184" s="136"/>
      <c r="D184" s="52"/>
      <c r="E184" s="52"/>
      <c r="F184" s="52"/>
      <c r="G184" s="52"/>
      <c r="H184" s="54"/>
      <c r="I184" s="54"/>
      <c r="J184" s="54"/>
      <c r="K184" s="54"/>
      <c r="L184" s="54"/>
      <c r="M184" s="54"/>
      <c r="N184" s="54"/>
      <c r="O184" s="60"/>
      <c r="P184" s="54"/>
      <c r="Q184" s="136"/>
      <c r="R184" s="54"/>
      <c r="S184" s="54"/>
      <c r="T184" s="54"/>
      <c r="U184" s="54"/>
      <c r="V184" s="54"/>
      <c r="W184" s="54"/>
      <c r="X184" s="54"/>
      <c r="Y184" s="54"/>
      <c r="Z184" s="54"/>
      <c r="AA184" s="54"/>
      <c r="AB184" s="54"/>
      <c r="AC184" s="137"/>
      <c r="AD184" s="138"/>
    </row>
    <row r="185" spans="1:30">
      <c r="A185" s="51">
        <f t="shared" si="74"/>
        <v>182</v>
      </c>
      <c r="B185" s="208"/>
      <c r="C185" s="136"/>
      <c r="D185" s="52"/>
      <c r="E185" s="52"/>
      <c r="F185" s="52"/>
      <c r="G185" s="52"/>
      <c r="H185" s="54"/>
      <c r="I185" s="54"/>
      <c r="J185" s="54"/>
      <c r="K185" s="54"/>
      <c r="L185" s="54"/>
      <c r="M185" s="54"/>
      <c r="N185" s="54"/>
      <c r="O185" s="60"/>
      <c r="P185" s="54"/>
      <c r="Q185" s="136"/>
      <c r="R185" s="54"/>
      <c r="S185" s="54"/>
      <c r="T185" s="54"/>
      <c r="U185" s="54"/>
      <c r="V185" s="54"/>
      <c r="W185" s="54"/>
      <c r="X185" s="54"/>
      <c r="Y185" s="54"/>
      <c r="Z185" s="54"/>
      <c r="AA185" s="54"/>
      <c r="AB185" s="54"/>
      <c r="AC185" s="137"/>
      <c r="AD185" s="138"/>
    </row>
    <row r="186" spans="1:30">
      <c r="A186" s="51">
        <f t="shared" si="74"/>
        <v>183</v>
      </c>
      <c r="B186" s="208"/>
      <c r="C186" s="136"/>
      <c r="D186" s="52"/>
      <c r="E186" s="52"/>
      <c r="F186" s="52"/>
      <c r="G186" s="52"/>
      <c r="H186" s="54"/>
      <c r="I186" s="54"/>
      <c r="J186" s="54"/>
      <c r="K186" s="54"/>
      <c r="L186" s="54"/>
      <c r="M186" s="54"/>
      <c r="N186" s="54"/>
      <c r="O186" s="60"/>
      <c r="P186" s="54"/>
      <c r="Q186" s="136"/>
      <c r="R186" s="54"/>
      <c r="S186" s="54"/>
      <c r="T186" s="54"/>
      <c r="U186" s="54"/>
      <c r="V186" s="54"/>
      <c r="W186" s="54"/>
      <c r="X186" s="54"/>
      <c r="Y186" s="54"/>
      <c r="Z186" s="54"/>
      <c r="AA186" s="54"/>
      <c r="AB186" s="54"/>
      <c r="AC186" s="137"/>
      <c r="AD186" s="138"/>
    </row>
    <row r="187" spans="1:30">
      <c r="A187" s="51">
        <f t="shared" si="74"/>
        <v>184</v>
      </c>
      <c r="B187" s="208"/>
      <c r="C187" s="136"/>
      <c r="D187" s="52"/>
      <c r="E187" s="52"/>
      <c r="F187" s="52"/>
      <c r="G187" s="52"/>
      <c r="H187" s="54"/>
      <c r="I187" s="54"/>
      <c r="J187" s="54"/>
      <c r="K187" s="54"/>
      <c r="L187" s="54"/>
      <c r="M187" s="54"/>
      <c r="N187" s="54"/>
      <c r="O187" s="60"/>
      <c r="P187" s="54"/>
      <c r="Q187" s="136"/>
      <c r="R187" s="54"/>
      <c r="S187" s="54"/>
      <c r="T187" s="54"/>
      <c r="U187" s="54"/>
      <c r="V187" s="54"/>
      <c r="W187" s="54"/>
      <c r="X187" s="54"/>
      <c r="Y187" s="54"/>
      <c r="Z187" s="54"/>
      <c r="AA187" s="54"/>
      <c r="AB187" s="54"/>
      <c r="AC187" s="137"/>
      <c r="AD187" s="138"/>
    </row>
    <row r="188" spans="1:30">
      <c r="A188" s="51">
        <f t="shared" si="74"/>
        <v>185</v>
      </c>
      <c r="B188" s="208"/>
      <c r="C188" s="136"/>
      <c r="D188" s="52"/>
      <c r="E188" s="52"/>
      <c r="F188" s="52"/>
      <c r="G188" s="52"/>
      <c r="H188" s="54"/>
      <c r="I188" s="54"/>
      <c r="J188" s="54"/>
      <c r="K188" s="54"/>
      <c r="L188" s="54"/>
      <c r="M188" s="54"/>
      <c r="N188" s="54"/>
      <c r="O188" s="60"/>
      <c r="P188" s="54"/>
      <c r="Q188" s="136"/>
      <c r="R188" s="54"/>
      <c r="S188" s="54"/>
      <c r="T188" s="54"/>
      <c r="U188" s="54"/>
      <c r="V188" s="54"/>
      <c r="W188" s="54"/>
      <c r="X188" s="54"/>
      <c r="Y188" s="54"/>
      <c r="Z188" s="54"/>
      <c r="AA188" s="54"/>
      <c r="AB188" s="54"/>
      <c r="AC188" s="137"/>
      <c r="AD188" s="138"/>
    </row>
    <row r="189" spans="1:30">
      <c r="A189" s="51">
        <f t="shared" si="74"/>
        <v>186</v>
      </c>
      <c r="B189" s="208"/>
      <c r="C189" s="136"/>
      <c r="D189" s="52"/>
      <c r="E189" s="52"/>
      <c r="F189" s="52"/>
      <c r="G189" s="52"/>
      <c r="H189" s="54"/>
      <c r="I189" s="54"/>
      <c r="J189" s="54"/>
      <c r="K189" s="54"/>
      <c r="L189" s="54"/>
      <c r="M189" s="54"/>
      <c r="N189" s="54"/>
      <c r="O189" s="60"/>
      <c r="P189" s="54"/>
      <c r="Q189" s="136"/>
      <c r="R189" s="54"/>
      <c r="S189" s="54"/>
      <c r="T189" s="54"/>
      <c r="U189" s="54"/>
      <c r="V189" s="54"/>
      <c r="W189" s="54"/>
      <c r="X189" s="54"/>
      <c r="Y189" s="54"/>
      <c r="Z189" s="54"/>
      <c r="AA189" s="54"/>
      <c r="AB189" s="54"/>
      <c r="AC189" s="137"/>
      <c r="AD189" s="138"/>
    </row>
    <row r="190" spans="1:30">
      <c r="A190" s="51">
        <f t="shared" si="74"/>
        <v>187</v>
      </c>
      <c r="B190" s="208"/>
      <c r="C190" s="136"/>
      <c r="D190" s="52"/>
      <c r="E190" s="52"/>
      <c r="F190" s="52"/>
      <c r="G190" s="52"/>
      <c r="H190" s="54"/>
      <c r="I190" s="54"/>
      <c r="J190" s="54"/>
      <c r="K190" s="54"/>
      <c r="L190" s="54"/>
      <c r="M190" s="54"/>
      <c r="N190" s="54"/>
      <c r="O190" s="60"/>
      <c r="P190" s="54"/>
      <c r="Q190" s="136"/>
      <c r="R190" s="54"/>
      <c r="S190" s="54"/>
      <c r="T190" s="54"/>
      <c r="U190" s="54"/>
      <c r="V190" s="54"/>
      <c r="W190" s="54"/>
      <c r="X190" s="54"/>
      <c r="Y190" s="54"/>
      <c r="Z190" s="54"/>
      <c r="AA190" s="54"/>
      <c r="AB190" s="54"/>
      <c r="AC190" s="137"/>
      <c r="AD190" s="138"/>
    </row>
    <row r="191" spans="1:30">
      <c r="A191" s="51">
        <f t="shared" si="74"/>
        <v>188</v>
      </c>
      <c r="B191" s="208"/>
      <c r="C191" s="136"/>
      <c r="D191" s="52"/>
      <c r="E191" s="52"/>
      <c r="F191" s="52"/>
      <c r="G191" s="52"/>
      <c r="H191" s="54"/>
      <c r="I191" s="54"/>
      <c r="J191" s="54"/>
      <c r="K191" s="54"/>
      <c r="L191" s="54"/>
      <c r="M191" s="54"/>
      <c r="N191" s="54"/>
      <c r="O191" s="60"/>
      <c r="P191" s="54"/>
      <c r="Q191" s="136"/>
      <c r="R191" s="54"/>
      <c r="S191" s="54"/>
      <c r="T191" s="54"/>
      <c r="U191" s="54"/>
      <c r="V191" s="54"/>
      <c r="W191" s="54"/>
      <c r="X191" s="54"/>
      <c r="Y191" s="54"/>
      <c r="Z191" s="54"/>
      <c r="AA191" s="54"/>
      <c r="AB191" s="54"/>
      <c r="AC191" s="137"/>
      <c r="AD191" s="138"/>
    </row>
    <row r="192" spans="1:30">
      <c r="A192" s="51">
        <f t="shared" si="74"/>
        <v>189</v>
      </c>
      <c r="B192" s="208"/>
      <c r="C192" s="136"/>
      <c r="D192" s="52"/>
      <c r="E192" s="52"/>
      <c r="F192" s="52"/>
      <c r="G192" s="52"/>
      <c r="H192" s="54"/>
      <c r="I192" s="54"/>
      <c r="J192" s="54"/>
      <c r="K192" s="54"/>
      <c r="L192" s="54"/>
      <c r="M192" s="54"/>
      <c r="N192" s="54"/>
      <c r="O192" s="60"/>
      <c r="P192" s="54"/>
      <c r="Q192" s="136"/>
      <c r="R192" s="54"/>
      <c r="S192" s="54"/>
      <c r="T192" s="54"/>
      <c r="U192" s="54"/>
      <c r="V192" s="54"/>
      <c r="W192" s="54"/>
      <c r="X192" s="54"/>
      <c r="Y192" s="54"/>
      <c r="Z192" s="54"/>
      <c r="AA192" s="54"/>
      <c r="AB192" s="54"/>
      <c r="AC192" s="137"/>
      <c r="AD192" s="138"/>
    </row>
    <row r="193" spans="1:30">
      <c r="A193" s="51">
        <f t="shared" si="74"/>
        <v>190</v>
      </c>
      <c r="B193" s="208"/>
      <c r="C193" s="136"/>
      <c r="D193" s="52"/>
      <c r="E193" s="52"/>
      <c r="F193" s="52"/>
      <c r="G193" s="52"/>
      <c r="H193" s="54"/>
      <c r="I193" s="54"/>
      <c r="J193" s="54"/>
      <c r="K193" s="54"/>
      <c r="L193" s="54"/>
      <c r="M193" s="54"/>
      <c r="N193" s="54"/>
      <c r="O193" s="60"/>
      <c r="P193" s="54"/>
      <c r="Q193" s="136"/>
      <c r="R193" s="54"/>
      <c r="S193" s="54"/>
      <c r="T193" s="54"/>
      <c r="U193" s="54"/>
      <c r="V193" s="54"/>
      <c r="W193" s="54"/>
      <c r="X193" s="54"/>
      <c r="Y193" s="54"/>
      <c r="Z193" s="54"/>
      <c r="AA193" s="54"/>
      <c r="AB193" s="54"/>
      <c r="AC193" s="137"/>
      <c r="AD193" s="138"/>
    </row>
    <row r="194" spans="1:30">
      <c r="A194" s="51">
        <f t="shared" si="74"/>
        <v>191</v>
      </c>
      <c r="B194" s="208"/>
      <c r="C194" s="136"/>
      <c r="D194" s="52"/>
      <c r="E194" s="52"/>
      <c r="F194" s="52"/>
      <c r="G194" s="52"/>
      <c r="H194" s="54"/>
      <c r="I194" s="54"/>
      <c r="J194" s="54"/>
      <c r="K194" s="54"/>
      <c r="L194" s="54"/>
      <c r="M194" s="54"/>
      <c r="N194" s="54"/>
      <c r="O194" s="60"/>
      <c r="P194" s="54"/>
      <c r="Q194" s="136"/>
      <c r="R194" s="54"/>
      <c r="S194" s="54"/>
      <c r="T194" s="54"/>
      <c r="U194" s="54"/>
      <c r="V194" s="54"/>
      <c r="W194" s="54"/>
      <c r="X194" s="54"/>
      <c r="Y194" s="54"/>
      <c r="Z194" s="54"/>
      <c r="AA194" s="54"/>
      <c r="AB194" s="54"/>
      <c r="AC194" s="137"/>
      <c r="AD194" s="138"/>
    </row>
    <row r="195" spans="1:30">
      <c r="A195" s="51">
        <f t="shared" si="74"/>
        <v>192</v>
      </c>
      <c r="B195" s="208"/>
      <c r="C195" s="136"/>
      <c r="D195" s="52"/>
      <c r="E195" s="52"/>
      <c r="F195" s="52"/>
      <c r="G195" s="52"/>
      <c r="H195" s="54"/>
      <c r="I195" s="54"/>
      <c r="J195" s="54"/>
      <c r="K195" s="54"/>
      <c r="L195" s="54"/>
      <c r="M195" s="54"/>
      <c r="N195" s="54"/>
      <c r="O195" s="60"/>
      <c r="P195" s="54"/>
      <c r="Q195" s="136"/>
      <c r="R195" s="54"/>
      <c r="S195" s="54"/>
      <c r="T195" s="54"/>
      <c r="U195" s="54"/>
      <c r="V195" s="54"/>
      <c r="W195" s="54"/>
      <c r="X195" s="54"/>
      <c r="Y195" s="54"/>
      <c r="Z195" s="54"/>
      <c r="AA195" s="54"/>
      <c r="AB195" s="54"/>
      <c r="AC195" s="137"/>
      <c r="AD195" s="138"/>
    </row>
    <row r="196" spans="1:30">
      <c r="A196" s="51">
        <f t="shared" si="74"/>
        <v>193</v>
      </c>
      <c r="B196" s="208"/>
      <c r="C196" s="136"/>
      <c r="D196" s="52"/>
      <c r="E196" s="52"/>
      <c r="F196" s="52"/>
      <c r="G196" s="52"/>
      <c r="H196" s="54"/>
      <c r="I196" s="54"/>
      <c r="J196" s="54"/>
      <c r="K196" s="54"/>
      <c r="L196" s="54"/>
      <c r="M196" s="54"/>
      <c r="N196" s="54"/>
      <c r="O196" s="60"/>
      <c r="P196" s="54"/>
      <c r="Q196" s="136"/>
      <c r="R196" s="54"/>
      <c r="S196" s="54"/>
      <c r="T196" s="54"/>
      <c r="U196" s="54"/>
      <c r="V196" s="54"/>
      <c r="W196" s="54"/>
      <c r="X196" s="54"/>
      <c r="Y196" s="54"/>
      <c r="Z196" s="54"/>
      <c r="AA196" s="54"/>
      <c r="AB196" s="54"/>
      <c r="AC196" s="137"/>
      <c r="AD196" s="138"/>
    </row>
    <row r="197" spans="1:30">
      <c r="A197" s="51">
        <f t="shared" si="74"/>
        <v>194</v>
      </c>
      <c r="B197" s="208"/>
      <c r="C197" s="136"/>
      <c r="D197" s="52"/>
      <c r="E197" s="52"/>
      <c r="F197" s="52"/>
      <c r="G197" s="52"/>
      <c r="H197" s="54"/>
      <c r="I197" s="54"/>
      <c r="J197" s="54"/>
      <c r="K197" s="54"/>
      <c r="L197" s="54"/>
      <c r="M197" s="54"/>
      <c r="N197" s="54"/>
      <c r="O197" s="60"/>
      <c r="P197" s="54"/>
      <c r="Q197" s="136"/>
      <c r="R197" s="54"/>
      <c r="S197" s="54"/>
      <c r="T197" s="54"/>
      <c r="U197" s="54"/>
      <c r="V197" s="54"/>
      <c r="W197" s="54"/>
      <c r="X197" s="54"/>
      <c r="Y197" s="54"/>
      <c r="Z197" s="54"/>
      <c r="AA197" s="54"/>
      <c r="AB197" s="54"/>
      <c r="AC197" s="137"/>
      <c r="AD197" s="138"/>
    </row>
    <row r="198" spans="1:30">
      <c r="A198" s="51">
        <f t="shared" ref="A198:A200" si="75">A197+1</f>
        <v>195</v>
      </c>
      <c r="B198" s="208"/>
      <c r="C198" s="136"/>
      <c r="D198" s="52"/>
      <c r="E198" s="52"/>
      <c r="F198" s="52"/>
      <c r="G198" s="52"/>
      <c r="H198" s="54"/>
      <c r="I198" s="54"/>
      <c r="J198" s="54"/>
      <c r="K198" s="54"/>
      <c r="L198" s="54"/>
      <c r="M198" s="54"/>
      <c r="N198" s="54"/>
      <c r="O198" s="60"/>
      <c r="P198" s="54"/>
      <c r="Q198" s="136"/>
      <c r="R198" s="54"/>
      <c r="S198" s="54"/>
      <c r="T198" s="54"/>
      <c r="U198" s="54"/>
      <c r="V198" s="54"/>
      <c r="W198" s="54"/>
      <c r="X198" s="54"/>
      <c r="Y198" s="54"/>
      <c r="Z198" s="54"/>
      <c r="AA198" s="54"/>
      <c r="AB198" s="54"/>
      <c r="AC198" s="137"/>
      <c r="AD198" s="138"/>
    </row>
    <row r="199" spans="1:30">
      <c r="A199" s="51">
        <f t="shared" si="75"/>
        <v>196</v>
      </c>
      <c r="B199" s="208"/>
      <c r="C199" s="136"/>
      <c r="D199" s="52"/>
      <c r="E199" s="52"/>
      <c r="F199" s="52"/>
      <c r="G199" s="52"/>
      <c r="H199" s="54"/>
      <c r="I199" s="54"/>
      <c r="J199" s="54"/>
      <c r="K199" s="54"/>
      <c r="L199" s="54"/>
      <c r="M199" s="54"/>
      <c r="N199" s="54"/>
      <c r="O199" s="60"/>
      <c r="P199" s="54"/>
      <c r="Q199" s="136"/>
      <c r="R199" s="54"/>
      <c r="S199" s="54"/>
      <c r="T199" s="54"/>
      <c r="U199" s="54"/>
      <c r="V199" s="54"/>
      <c r="W199" s="54"/>
      <c r="X199" s="54"/>
      <c r="Y199" s="54"/>
      <c r="Z199" s="54"/>
      <c r="AA199" s="54"/>
      <c r="AB199" s="54"/>
      <c r="AC199" s="137"/>
      <c r="AD199" s="138"/>
    </row>
    <row r="200" ht="12" spans="1:30">
      <c r="A200" s="141">
        <f t="shared" si="75"/>
        <v>197</v>
      </c>
      <c r="B200" s="208"/>
      <c r="C200" s="136"/>
      <c r="D200" s="52"/>
      <c r="E200" s="52"/>
      <c r="F200" s="52"/>
      <c r="G200" s="52"/>
      <c r="H200" s="54"/>
      <c r="I200" s="54"/>
      <c r="J200" s="54"/>
      <c r="K200" s="54"/>
      <c r="L200" s="54"/>
      <c r="M200" s="54"/>
      <c r="N200" s="54"/>
      <c r="O200" s="60"/>
      <c r="P200" s="54"/>
      <c r="Q200" s="136"/>
      <c r="R200" s="54"/>
      <c r="S200" s="54"/>
      <c r="T200" s="54"/>
      <c r="U200" s="54"/>
      <c r="V200" s="54"/>
      <c r="W200" s="54"/>
      <c r="X200" s="54"/>
      <c r="Y200" s="54"/>
      <c r="Z200" s="54"/>
      <c r="AA200" s="54"/>
      <c r="AB200" s="54"/>
      <c r="AC200" s="137"/>
      <c r="AD200" s="138"/>
    </row>
    <row r="201" spans="1:30">
      <c r="A201" s="51"/>
      <c r="B201" s="208"/>
      <c r="C201" s="136"/>
      <c r="D201" s="52"/>
      <c r="E201" s="52"/>
      <c r="F201" s="52"/>
      <c r="G201" s="52"/>
      <c r="H201" s="54"/>
      <c r="I201" s="54"/>
      <c r="J201" s="54"/>
      <c r="K201" s="54"/>
      <c r="L201" s="54"/>
      <c r="M201" s="54"/>
      <c r="N201" s="54"/>
      <c r="O201" s="60"/>
      <c r="P201" s="54"/>
      <c r="Q201" s="136"/>
      <c r="R201" s="54"/>
      <c r="S201" s="54"/>
      <c r="T201" s="54"/>
      <c r="U201" s="54"/>
      <c r="V201" s="54"/>
      <c r="W201" s="54"/>
      <c r="X201" s="54"/>
      <c r="Y201" s="54"/>
      <c r="Z201" s="54"/>
      <c r="AA201" s="54"/>
      <c r="AB201" s="54"/>
      <c r="AC201" s="137"/>
      <c r="AD201" s="138"/>
    </row>
    <row r="202" spans="1:30">
      <c r="A202" s="51"/>
      <c r="B202" s="208"/>
      <c r="C202" s="136"/>
      <c r="D202" s="52"/>
      <c r="E202" s="52"/>
      <c r="F202" s="52"/>
      <c r="G202" s="52"/>
      <c r="H202" s="54"/>
      <c r="I202" s="54"/>
      <c r="J202" s="54"/>
      <c r="K202" s="54"/>
      <c r="L202" s="54"/>
      <c r="M202" s="54"/>
      <c r="N202" s="54"/>
      <c r="O202" s="60"/>
      <c r="P202" s="54"/>
      <c r="Q202" s="136"/>
      <c r="R202" s="54"/>
      <c r="S202" s="54"/>
      <c r="T202" s="54"/>
      <c r="U202" s="54"/>
      <c r="V202" s="54"/>
      <c r="W202" s="54"/>
      <c r="X202" s="54"/>
      <c r="Y202" s="54"/>
      <c r="Z202" s="54"/>
      <c r="AA202" s="54"/>
      <c r="AB202" s="54"/>
      <c r="AC202" s="137"/>
      <c r="AD202" s="138"/>
    </row>
    <row r="203" spans="1:30">
      <c r="A203" s="51"/>
      <c r="B203" s="208"/>
      <c r="C203" s="136"/>
      <c r="D203" s="52"/>
      <c r="E203" s="52"/>
      <c r="F203" s="52"/>
      <c r="G203" s="52"/>
      <c r="H203" s="54"/>
      <c r="I203" s="54"/>
      <c r="J203" s="54"/>
      <c r="K203" s="54"/>
      <c r="L203" s="54"/>
      <c r="M203" s="54"/>
      <c r="N203" s="54"/>
      <c r="O203" s="60"/>
      <c r="P203" s="54"/>
      <c r="Q203" s="136"/>
      <c r="R203" s="54"/>
      <c r="S203" s="54"/>
      <c r="T203" s="54"/>
      <c r="U203" s="54"/>
      <c r="V203" s="54"/>
      <c r="W203" s="54"/>
      <c r="X203" s="54"/>
      <c r="Y203" s="54"/>
      <c r="Z203" s="54"/>
      <c r="AA203" s="54"/>
      <c r="AB203" s="54"/>
      <c r="AC203" s="137"/>
      <c r="AD203" s="138"/>
    </row>
    <row r="204" spans="1:30">
      <c r="A204" s="51"/>
      <c r="B204" s="208"/>
      <c r="C204" s="136"/>
      <c r="D204" s="52"/>
      <c r="E204" s="52"/>
      <c r="F204" s="52"/>
      <c r="G204" s="52"/>
      <c r="H204" s="54"/>
      <c r="I204" s="54"/>
      <c r="J204" s="54"/>
      <c r="K204" s="54"/>
      <c r="L204" s="54"/>
      <c r="M204" s="54"/>
      <c r="N204" s="54"/>
      <c r="O204" s="60"/>
      <c r="P204" s="54"/>
      <c r="Q204" s="136"/>
      <c r="R204" s="54"/>
      <c r="S204" s="54"/>
      <c r="T204" s="54"/>
      <c r="U204" s="54"/>
      <c r="V204" s="54"/>
      <c r="W204" s="54"/>
      <c r="X204" s="54"/>
      <c r="Y204" s="54"/>
      <c r="Z204" s="54"/>
      <c r="AA204" s="54"/>
      <c r="AB204" s="54"/>
      <c r="AC204" s="137"/>
      <c r="AD204" s="138"/>
    </row>
    <row r="205" spans="1:30">
      <c r="A205" s="51"/>
      <c r="B205" s="208"/>
      <c r="C205" s="136"/>
      <c r="D205" s="52"/>
      <c r="E205" s="52"/>
      <c r="F205" s="52"/>
      <c r="G205" s="52"/>
      <c r="H205" s="54"/>
      <c r="I205" s="54"/>
      <c r="J205" s="54"/>
      <c r="K205" s="54"/>
      <c r="L205" s="54"/>
      <c r="M205" s="54"/>
      <c r="N205" s="54"/>
      <c r="O205" s="60"/>
      <c r="P205" s="54"/>
      <c r="Q205" s="136"/>
      <c r="R205" s="54"/>
      <c r="S205" s="54"/>
      <c r="T205" s="54"/>
      <c r="U205" s="54"/>
      <c r="V205" s="54"/>
      <c r="W205" s="54"/>
      <c r="X205" s="54"/>
      <c r="Y205" s="54"/>
      <c r="Z205" s="54"/>
      <c r="AA205" s="54"/>
      <c r="AB205" s="54"/>
      <c r="AC205" s="137"/>
      <c r="AD205" s="138"/>
    </row>
    <row r="206" spans="1:30">
      <c r="A206" s="51"/>
      <c r="B206" s="208"/>
      <c r="C206" s="136"/>
      <c r="D206" s="52"/>
      <c r="E206" s="52"/>
      <c r="F206" s="52"/>
      <c r="G206" s="52"/>
      <c r="H206" s="54"/>
      <c r="I206" s="54"/>
      <c r="J206" s="54"/>
      <c r="K206" s="54"/>
      <c r="L206" s="54"/>
      <c r="M206" s="54"/>
      <c r="N206" s="54"/>
      <c r="O206" s="60"/>
      <c r="P206" s="54"/>
      <c r="Q206" s="136"/>
      <c r="R206" s="54"/>
      <c r="S206" s="54"/>
      <c r="T206" s="54"/>
      <c r="U206" s="54"/>
      <c r="V206" s="54"/>
      <c r="W206" s="54"/>
      <c r="X206" s="54"/>
      <c r="Y206" s="54"/>
      <c r="Z206" s="54"/>
      <c r="AA206" s="54"/>
      <c r="AB206" s="54"/>
      <c r="AC206" s="137"/>
      <c r="AD206" s="138"/>
    </row>
    <row r="207" spans="1:30">
      <c r="A207" s="51"/>
      <c r="B207" s="208"/>
      <c r="C207" s="136"/>
      <c r="D207" s="52"/>
      <c r="E207" s="52"/>
      <c r="F207" s="52"/>
      <c r="G207" s="52"/>
      <c r="H207" s="54"/>
      <c r="I207" s="54"/>
      <c r="J207" s="54"/>
      <c r="K207" s="54"/>
      <c r="L207" s="54"/>
      <c r="M207" s="54"/>
      <c r="N207" s="54"/>
      <c r="O207" s="60"/>
      <c r="P207" s="54"/>
      <c r="Q207" s="136"/>
      <c r="R207" s="54"/>
      <c r="S207" s="54"/>
      <c r="T207" s="54"/>
      <c r="U207" s="54"/>
      <c r="V207" s="54"/>
      <c r="W207" s="54"/>
      <c r="X207" s="54"/>
      <c r="Y207" s="54"/>
      <c r="Z207" s="54"/>
      <c r="AA207" s="54"/>
      <c r="AB207" s="54"/>
      <c r="AC207" s="137"/>
      <c r="AD207" s="138"/>
    </row>
    <row r="208" spans="1:30">
      <c r="A208" s="51"/>
      <c r="B208" s="208"/>
      <c r="C208" s="136"/>
      <c r="D208" s="52"/>
      <c r="E208" s="52"/>
      <c r="F208" s="52"/>
      <c r="G208" s="52"/>
      <c r="H208" s="54"/>
      <c r="I208" s="54"/>
      <c r="J208" s="54"/>
      <c r="K208" s="54"/>
      <c r="L208" s="54"/>
      <c r="M208" s="54"/>
      <c r="N208" s="54"/>
      <c r="O208" s="60"/>
      <c r="P208" s="54"/>
      <c r="Q208" s="136"/>
      <c r="R208" s="54"/>
      <c r="S208" s="54"/>
      <c r="T208" s="54"/>
      <c r="U208" s="54"/>
      <c r="V208" s="54"/>
      <c r="W208" s="54"/>
      <c r="X208" s="54"/>
      <c r="Y208" s="54"/>
      <c r="Z208" s="54"/>
      <c r="AA208" s="54"/>
      <c r="AB208" s="54"/>
      <c r="AC208" s="137"/>
      <c r="AD208" s="138"/>
    </row>
    <row r="209" spans="1:30">
      <c r="A209" s="51"/>
      <c r="B209" s="208"/>
      <c r="C209" s="136"/>
      <c r="D209" s="52"/>
      <c r="E209" s="52"/>
      <c r="F209" s="52"/>
      <c r="G209" s="52"/>
      <c r="H209" s="54"/>
      <c r="I209" s="54"/>
      <c r="J209" s="54"/>
      <c r="K209" s="54"/>
      <c r="L209" s="54"/>
      <c r="M209" s="54"/>
      <c r="N209" s="54"/>
      <c r="O209" s="60"/>
      <c r="P209" s="54"/>
      <c r="Q209" s="136"/>
      <c r="R209" s="54"/>
      <c r="S209" s="54"/>
      <c r="T209" s="54"/>
      <c r="U209" s="54"/>
      <c r="V209" s="54"/>
      <c r="W209" s="54"/>
      <c r="X209" s="54"/>
      <c r="Y209" s="54"/>
      <c r="Z209" s="54"/>
      <c r="AA209" s="54"/>
      <c r="AB209" s="54"/>
      <c r="AC209" s="137"/>
      <c r="AD209" s="138"/>
    </row>
    <row r="210" spans="1:30">
      <c r="A210" s="51"/>
      <c r="B210" s="208"/>
      <c r="C210" s="136"/>
      <c r="D210" s="52"/>
      <c r="E210" s="52"/>
      <c r="F210" s="52"/>
      <c r="G210" s="52"/>
      <c r="H210" s="54"/>
      <c r="I210" s="54"/>
      <c r="J210" s="54"/>
      <c r="K210" s="54"/>
      <c r="L210" s="54"/>
      <c r="M210" s="54"/>
      <c r="N210" s="54"/>
      <c r="O210" s="60"/>
      <c r="P210" s="54"/>
      <c r="Q210" s="136"/>
      <c r="R210" s="54"/>
      <c r="S210" s="54"/>
      <c r="T210" s="54"/>
      <c r="U210" s="54"/>
      <c r="V210" s="54"/>
      <c r="W210" s="54"/>
      <c r="X210" s="54"/>
      <c r="Y210" s="54"/>
      <c r="Z210" s="54"/>
      <c r="AA210" s="54"/>
      <c r="AB210" s="54"/>
      <c r="AC210" s="137"/>
      <c r="AD210" s="138"/>
    </row>
    <row r="211" ht="12" spans="1:30">
      <c r="A211" s="141"/>
      <c r="B211" s="208"/>
      <c r="C211" s="136"/>
      <c r="D211" s="52"/>
      <c r="E211" s="52"/>
      <c r="F211" s="52"/>
      <c r="G211" s="52"/>
      <c r="H211" s="54"/>
      <c r="I211" s="54"/>
      <c r="J211" s="54"/>
      <c r="K211" s="54"/>
      <c r="L211" s="54"/>
      <c r="M211" s="54"/>
      <c r="N211" s="54"/>
      <c r="O211" s="60"/>
      <c r="P211" s="54"/>
      <c r="Q211" s="136"/>
      <c r="R211" s="54"/>
      <c r="S211" s="54"/>
      <c r="T211" s="54"/>
      <c r="U211" s="54"/>
      <c r="V211" s="54"/>
      <c r="W211" s="54"/>
      <c r="X211" s="54"/>
      <c r="Y211" s="54"/>
      <c r="Z211" s="54"/>
      <c r="AA211" s="54"/>
      <c r="AB211" s="54"/>
      <c r="AC211" s="137"/>
      <c r="AD211" s="138"/>
    </row>
    <row r="212" spans="1:30">
      <c r="A212" s="51"/>
      <c r="B212" s="208"/>
      <c r="C212" s="136"/>
      <c r="D212" s="52"/>
      <c r="E212" s="52"/>
      <c r="F212" s="52"/>
      <c r="G212" s="52"/>
      <c r="H212" s="54"/>
      <c r="I212" s="54"/>
      <c r="J212" s="54"/>
      <c r="K212" s="54"/>
      <c r="L212" s="54"/>
      <c r="M212" s="54"/>
      <c r="N212" s="54"/>
      <c r="O212" s="60"/>
      <c r="P212" s="54"/>
      <c r="Q212" s="136"/>
      <c r="R212" s="54"/>
      <c r="S212" s="54"/>
      <c r="T212" s="54"/>
      <c r="U212" s="54"/>
      <c r="V212" s="54"/>
      <c r="W212" s="54"/>
      <c r="X212" s="54"/>
      <c r="Y212" s="54"/>
      <c r="Z212" s="54"/>
      <c r="AA212" s="54"/>
      <c r="AB212" s="54"/>
      <c r="AC212" s="137"/>
      <c r="AD212" s="138"/>
    </row>
    <row r="213" spans="1:30">
      <c r="A213" s="51"/>
      <c r="B213" s="208"/>
      <c r="C213" s="136"/>
      <c r="D213" s="52"/>
      <c r="E213" s="52"/>
      <c r="F213" s="52"/>
      <c r="G213" s="52"/>
      <c r="H213" s="54"/>
      <c r="I213" s="54"/>
      <c r="J213" s="54"/>
      <c r="K213" s="54"/>
      <c r="L213" s="54"/>
      <c r="M213" s="54"/>
      <c r="N213" s="54"/>
      <c r="O213" s="60"/>
      <c r="P213" s="54"/>
      <c r="Q213" s="136"/>
      <c r="R213" s="54"/>
      <c r="S213" s="54"/>
      <c r="T213" s="54"/>
      <c r="U213" s="54"/>
      <c r="V213" s="54"/>
      <c r="W213" s="54"/>
      <c r="X213" s="54"/>
      <c r="Y213" s="54"/>
      <c r="Z213" s="54"/>
      <c r="AA213" s="54"/>
      <c r="AB213" s="54"/>
      <c r="AC213" s="137"/>
      <c r="AD213" s="138"/>
    </row>
    <row r="214" spans="1:30">
      <c r="A214" s="51"/>
      <c r="B214" s="208"/>
      <c r="C214" s="136"/>
      <c r="D214" s="52"/>
      <c r="E214" s="52"/>
      <c r="F214" s="52"/>
      <c r="G214" s="52"/>
      <c r="H214" s="54"/>
      <c r="I214" s="54"/>
      <c r="J214" s="54"/>
      <c r="K214" s="54"/>
      <c r="L214" s="54"/>
      <c r="M214" s="54"/>
      <c r="N214" s="54"/>
      <c r="O214" s="60"/>
      <c r="P214" s="54"/>
      <c r="Q214" s="136"/>
      <c r="R214" s="54"/>
      <c r="S214" s="54"/>
      <c r="T214" s="54"/>
      <c r="U214" s="54"/>
      <c r="V214" s="54"/>
      <c r="W214" s="54"/>
      <c r="X214" s="54"/>
      <c r="Y214" s="54"/>
      <c r="Z214" s="54"/>
      <c r="AA214" s="54"/>
      <c r="AB214" s="54"/>
      <c r="AC214" s="137"/>
      <c r="AD214" s="138"/>
    </row>
    <row r="215" spans="1:30">
      <c r="A215" s="51"/>
      <c r="B215" s="208"/>
      <c r="C215" s="136"/>
      <c r="D215" s="52"/>
      <c r="E215" s="52"/>
      <c r="F215" s="52"/>
      <c r="G215" s="52"/>
      <c r="H215" s="54"/>
      <c r="I215" s="54"/>
      <c r="J215" s="54"/>
      <c r="K215" s="54"/>
      <c r="L215" s="54"/>
      <c r="M215" s="54"/>
      <c r="N215" s="54"/>
      <c r="O215" s="60"/>
      <c r="P215" s="54"/>
      <c r="Q215" s="136"/>
      <c r="R215" s="54"/>
      <c r="S215" s="54"/>
      <c r="T215" s="54"/>
      <c r="U215" s="54"/>
      <c r="V215" s="54"/>
      <c r="W215" s="54"/>
      <c r="X215" s="54"/>
      <c r="Y215" s="54"/>
      <c r="Z215" s="54"/>
      <c r="AA215" s="54"/>
      <c r="AB215" s="54"/>
      <c r="AC215" s="137"/>
      <c r="AD215" s="138"/>
    </row>
    <row r="216" spans="1:30">
      <c r="A216" s="51"/>
      <c r="B216" s="208"/>
      <c r="C216" s="136"/>
      <c r="D216" s="52"/>
      <c r="E216" s="52"/>
      <c r="F216" s="52"/>
      <c r="G216" s="52"/>
      <c r="H216" s="54"/>
      <c r="I216" s="54"/>
      <c r="J216" s="54"/>
      <c r="K216" s="54"/>
      <c r="L216" s="54"/>
      <c r="M216" s="54"/>
      <c r="N216" s="54"/>
      <c r="O216" s="60"/>
      <c r="P216" s="54"/>
      <c r="Q216" s="136"/>
      <c r="R216" s="54"/>
      <c r="S216" s="54"/>
      <c r="T216" s="54"/>
      <c r="U216" s="54"/>
      <c r="V216" s="54"/>
      <c r="W216" s="54"/>
      <c r="X216" s="54"/>
      <c r="Y216" s="54"/>
      <c r="Z216" s="54"/>
      <c r="AA216" s="54"/>
      <c r="AB216" s="54"/>
      <c r="AC216" s="137"/>
      <c r="AD216" s="138"/>
    </row>
    <row r="217" spans="1:30">
      <c r="A217" s="51"/>
      <c r="B217" s="208"/>
      <c r="C217" s="136"/>
      <c r="D217" s="52"/>
      <c r="E217" s="52"/>
      <c r="F217" s="52"/>
      <c r="G217" s="52"/>
      <c r="H217" s="54"/>
      <c r="I217" s="54"/>
      <c r="J217" s="54"/>
      <c r="K217" s="54"/>
      <c r="L217" s="54"/>
      <c r="M217" s="54"/>
      <c r="N217" s="54"/>
      <c r="O217" s="60"/>
      <c r="P217" s="54"/>
      <c r="Q217" s="136"/>
      <c r="R217" s="54"/>
      <c r="S217" s="54"/>
      <c r="T217" s="54"/>
      <c r="U217" s="54"/>
      <c r="V217" s="54"/>
      <c r="W217" s="54"/>
      <c r="X217" s="54"/>
      <c r="Y217" s="54"/>
      <c r="Z217" s="54"/>
      <c r="AA217" s="54"/>
      <c r="AB217" s="54"/>
      <c r="AC217" s="137"/>
      <c r="AD217" s="138"/>
    </row>
    <row r="218" spans="1:30">
      <c r="A218" s="51"/>
      <c r="B218" s="208"/>
      <c r="C218" s="136"/>
      <c r="D218" s="52"/>
      <c r="E218" s="52"/>
      <c r="F218" s="52"/>
      <c r="G218" s="52"/>
      <c r="H218" s="54"/>
      <c r="I218" s="54"/>
      <c r="J218" s="54"/>
      <c r="K218" s="54"/>
      <c r="L218" s="54"/>
      <c r="M218" s="54"/>
      <c r="N218" s="54"/>
      <c r="O218" s="60"/>
      <c r="P218" s="54"/>
      <c r="Q218" s="136"/>
      <c r="R218" s="54"/>
      <c r="S218" s="54"/>
      <c r="T218" s="54"/>
      <c r="U218" s="54"/>
      <c r="V218" s="54"/>
      <c r="W218" s="54"/>
      <c r="X218" s="54"/>
      <c r="Y218" s="54"/>
      <c r="Z218" s="54"/>
      <c r="AA218" s="54"/>
      <c r="AB218" s="54"/>
      <c r="AC218" s="137"/>
      <c r="AD218" s="138"/>
    </row>
    <row r="219" spans="1:30">
      <c r="A219" s="51"/>
      <c r="B219" s="208"/>
      <c r="C219" s="136"/>
      <c r="D219" s="52"/>
      <c r="E219" s="52"/>
      <c r="F219" s="52"/>
      <c r="G219" s="52"/>
      <c r="H219" s="54"/>
      <c r="I219" s="54"/>
      <c r="J219" s="54"/>
      <c r="K219" s="54"/>
      <c r="L219" s="54"/>
      <c r="M219" s="54"/>
      <c r="N219" s="54"/>
      <c r="O219" s="60"/>
      <c r="P219" s="54"/>
      <c r="Q219" s="136"/>
      <c r="R219" s="54"/>
      <c r="S219" s="54"/>
      <c r="T219" s="54"/>
      <c r="U219" s="54"/>
      <c r="V219" s="54"/>
      <c r="W219" s="54"/>
      <c r="X219" s="54"/>
      <c r="Y219" s="54"/>
      <c r="Z219" s="54"/>
      <c r="AA219" s="54"/>
      <c r="AB219" s="54"/>
      <c r="AC219" s="137"/>
      <c r="AD219" s="138"/>
    </row>
    <row r="220" spans="1:30">
      <c r="A220" s="51"/>
      <c r="B220" s="208"/>
      <c r="C220" s="136"/>
      <c r="D220" s="52"/>
      <c r="E220" s="52"/>
      <c r="F220" s="52"/>
      <c r="G220" s="52"/>
      <c r="H220" s="54"/>
      <c r="I220" s="54"/>
      <c r="J220" s="54"/>
      <c r="K220" s="54"/>
      <c r="L220" s="54"/>
      <c r="M220" s="54"/>
      <c r="N220" s="54"/>
      <c r="O220" s="60"/>
      <c r="P220" s="54"/>
      <c r="Q220" s="136"/>
      <c r="R220" s="54"/>
      <c r="S220" s="54"/>
      <c r="T220" s="54"/>
      <c r="U220" s="54"/>
      <c r="V220" s="54"/>
      <c r="W220" s="54"/>
      <c r="X220" s="54"/>
      <c r="Y220" s="54"/>
      <c r="Z220" s="54"/>
      <c r="AA220" s="54"/>
      <c r="AB220" s="54"/>
      <c r="AC220" s="137"/>
      <c r="AD220" s="138"/>
    </row>
    <row r="221" ht="12" spans="1:30">
      <c r="A221" s="51"/>
      <c r="B221" s="209"/>
      <c r="C221" s="185"/>
      <c r="D221" s="142"/>
      <c r="E221" s="142"/>
      <c r="F221" s="142"/>
      <c r="G221" s="142"/>
      <c r="H221" s="139"/>
      <c r="I221" s="139"/>
      <c r="J221" s="139"/>
      <c r="K221" s="139"/>
      <c r="L221" s="139"/>
      <c r="M221" s="139"/>
      <c r="N221" s="139"/>
      <c r="O221" s="143"/>
      <c r="P221" s="54"/>
      <c r="Q221" s="136"/>
      <c r="R221" s="54"/>
      <c r="S221" s="54"/>
      <c r="T221" s="54"/>
      <c r="U221" s="54"/>
      <c r="V221" s="54"/>
      <c r="W221" s="54"/>
      <c r="X221" s="54"/>
      <c r="Y221" s="54"/>
      <c r="Z221" s="54"/>
      <c r="AA221" s="54"/>
      <c r="AB221" s="54"/>
      <c r="AC221" s="137"/>
      <c r="AD221" s="138"/>
    </row>
    <row r="222" spans="1:30">
      <c r="A222" s="51"/>
      <c r="B222" s="52"/>
      <c r="C222" s="53"/>
      <c r="D222" s="52"/>
      <c r="E222" s="52"/>
      <c r="F222" s="52"/>
      <c r="G222" s="52"/>
      <c r="H222" s="52"/>
      <c r="I222" s="52"/>
      <c r="J222" s="52"/>
      <c r="K222" s="52"/>
      <c r="L222" s="52"/>
      <c r="M222" s="52"/>
      <c r="N222" s="52"/>
      <c r="O222" s="59"/>
      <c r="P222" s="52"/>
      <c r="Q222" s="53"/>
      <c r="R222" s="52"/>
      <c r="S222" s="52"/>
      <c r="T222" s="52"/>
      <c r="U222" s="52"/>
      <c r="V222" s="52"/>
      <c r="W222" s="52"/>
      <c r="X222" s="52"/>
      <c r="Y222" s="52"/>
      <c r="Z222" s="52"/>
      <c r="AA222" s="52"/>
      <c r="AB222" s="52"/>
      <c r="AD222" s="55"/>
    </row>
    <row r="223" spans="1:30">
      <c r="A223" s="51"/>
      <c r="B223" s="52"/>
      <c r="C223" s="53"/>
      <c r="D223" s="52"/>
      <c r="E223" s="52"/>
      <c r="F223" s="52"/>
      <c r="G223" s="52"/>
      <c r="H223" s="52"/>
      <c r="I223" s="52"/>
      <c r="J223" s="52"/>
      <c r="K223" s="52"/>
      <c r="L223" s="52"/>
      <c r="M223" s="52"/>
      <c r="N223" s="52"/>
      <c r="O223" s="59"/>
      <c r="P223" s="52"/>
      <c r="Q223" s="53"/>
      <c r="R223" s="52"/>
      <c r="S223" s="52"/>
      <c r="T223" s="52"/>
      <c r="U223" s="52"/>
      <c r="V223" s="52"/>
      <c r="W223" s="52"/>
      <c r="X223" s="52"/>
      <c r="Y223" s="52"/>
      <c r="Z223" s="52"/>
      <c r="AA223" s="52"/>
      <c r="AB223" s="52"/>
      <c r="AD223" s="55"/>
    </row>
    <row r="224" spans="1:30">
      <c r="A224" s="51"/>
      <c r="B224" s="52"/>
      <c r="C224" s="53"/>
      <c r="D224" s="52"/>
      <c r="E224" s="52"/>
      <c r="F224" s="52"/>
      <c r="G224" s="52"/>
      <c r="H224" s="52"/>
      <c r="I224" s="52"/>
      <c r="J224" s="52"/>
      <c r="K224" s="52"/>
      <c r="L224" s="52"/>
      <c r="M224" s="52"/>
      <c r="N224" s="52"/>
      <c r="O224" s="59"/>
      <c r="P224" s="52"/>
      <c r="Q224" s="53"/>
      <c r="R224" s="52"/>
      <c r="S224" s="52"/>
      <c r="T224" s="52"/>
      <c r="U224" s="52"/>
      <c r="V224" s="52"/>
      <c r="W224" s="52"/>
      <c r="X224" s="52"/>
      <c r="Y224" s="52"/>
      <c r="Z224" s="52"/>
      <c r="AA224" s="52"/>
      <c r="AB224" s="52"/>
      <c r="AD224" s="55"/>
    </row>
    <row r="225" spans="1:30">
      <c r="A225" s="51"/>
      <c r="B225" s="52"/>
      <c r="C225" s="53"/>
      <c r="D225" s="52"/>
      <c r="E225" s="52"/>
      <c r="F225" s="52"/>
      <c r="G225" s="52"/>
      <c r="H225" s="52"/>
      <c r="I225" s="52"/>
      <c r="J225" s="52"/>
      <c r="K225" s="52"/>
      <c r="L225" s="52"/>
      <c r="M225" s="52"/>
      <c r="N225" s="52"/>
      <c r="O225" s="59"/>
      <c r="P225" s="52"/>
      <c r="Q225" s="53"/>
      <c r="R225" s="52"/>
      <c r="S225" s="52"/>
      <c r="T225" s="52"/>
      <c r="U225" s="52"/>
      <c r="V225" s="52"/>
      <c r="W225" s="52"/>
      <c r="X225" s="52"/>
      <c r="Y225" s="52"/>
      <c r="Z225" s="52"/>
      <c r="AA225" s="52"/>
      <c r="AB225" s="52"/>
      <c r="AD225" s="55"/>
    </row>
    <row r="226" spans="1:30">
      <c r="A226" s="51"/>
      <c r="B226" s="52"/>
      <c r="C226" s="53"/>
      <c r="D226" s="52"/>
      <c r="E226" s="52"/>
      <c r="F226" s="52"/>
      <c r="G226" s="52"/>
      <c r="H226" s="52"/>
      <c r="I226" s="52"/>
      <c r="J226" s="52"/>
      <c r="K226" s="52"/>
      <c r="L226" s="52"/>
      <c r="M226" s="52"/>
      <c r="N226" s="52"/>
      <c r="O226" s="59"/>
      <c r="P226" s="52"/>
      <c r="Q226" s="53"/>
      <c r="R226" s="52"/>
      <c r="S226" s="52"/>
      <c r="T226" s="52"/>
      <c r="U226" s="52"/>
      <c r="V226" s="52"/>
      <c r="W226" s="52"/>
      <c r="X226" s="52"/>
      <c r="Y226" s="52"/>
      <c r="Z226" s="52"/>
      <c r="AA226" s="52"/>
      <c r="AB226" s="52"/>
      <c r="AD226" s="55"/>
    </row>
    <row r="227" spans="1:30">
      <c r="A227" s="51"/>
      <c r="B227" s="52"/>
      <c r="C227" s="53"/>
      <c r="D227" s="52"/>
      <c r="E227" s="52"/>
      <c r="F227" s="52"/>
      <c r="G227" s="52"/>
      <c r="H227" s="52"/>
      <c r="I227" s="52"/>
      <c r="J227" s="52"/>
      <c r="K227" s="52"/>
      <c r="L227" s="52"/>
      <c r="M227" s="52"/>
      <c r="N227" s="52"/>
      <c r="O227" s="59"/>
      <c r="P227" s="52"/>
      <c r="Q227" s="53"/>
      <c r="R227" s="52"/>
      <c r="S227" s="52"/>
      <c r="T227" s="52"/>
      <c r="U227" s="52"/>
      <c r="V227" s="52"/>
      <c r="W227" s="52"/>
      <c r="X227" s="52"/>
      <c r="Y227" s="52"/>
      <c r="Z227" s="52"/>
      <c r="AA227" s="52"/>
      <c r="AB227" s="52"/>
      <c r="AD227" s="55"/>
    </row>
    <row r="228" spans="1:30">
      <c r="A228" s="51"/>
      <c r="B228" s="52"/>
      <c r="C228" s="53"/>
      <c r="D228" s="52"/>
      <c r="E228" s="52"/>
      <c r="F228" s="52"/>
      <c r="G228" s="52"/>
      <c r="H228" s="52"/>
      <c r="I228" s="52"/>
      <c r="J228" s="52"/>
      <c r="K228" s="52"/>
      <c r="L228" s="52"/>
      <c r="M228" s="52"/>
      <c r="N228" s="52"/>
      <c r="O228" s="59"/>
      <c r="P228" s="52"/>
      <c r="Q228" s="53"/>
      <c r="R228" s="52"/>
      <c r="S228" s="52"/>
      <c r="T228" s="52"/>
      <c r="U228" s="52"/>
      <c r="V228" s="52"/>
      <c r="W228" s="52"/>
      <c r="X228" s="52"/>
      <c r="Y228" s="52"/>
      <c r="Z228" s="52"/>
      <c r="AA228" s="52"/>
      <c r="AB228" s="52"/>
      <c r="AD228" s="55"/>
    </row>
    <row r="229" spans="1:30">
      <c r="A229" s="51"/>
      <c r="B229" s="52"/>
      <c r="C229" s="53"/>
      <c r="D229" s="52"/>
      <c r="E229" s="52"/>
      <c r="F229" s="52"/>
      <c r="G229" s="52"/>
      <c r="H229" s="52"/>
      <c r="I229" s="52"/>
      <c r="J229" s="52"/>
      <c r="K229" s="52"/>
      <c r="L229" s="52"/>
      <c r="M229" s="52"/>
      <c r="N229" s="52"/>
      <c r="O229" s="59"/>
      <c r="P229" s="52"/>
      <c r="Q229" s="53"/>
      <c r="R229" s="52"/>
      <c r="S229" s="52"/>
      <c r="T229" s="52"/>
      <c r="U229" s="52"/>
      <c r="V229" s="52"/>
      <c r="W229" s="52"/>
      <c r="X229" s="52"/>
      <c r="Y229" s="52"/>
      <c r="Z229" s="52"/>
      <c r="AA229" s="52"/>
      <c r="AB229" s="52"/>
      <c r="AD229" s="55"/>
    </row>
    <row r="230" spans="1:30">
      <c r="A230" s="51"/>
      <c r="B230" s="52"/>
      <c r="C230" s="53"/>
      <c r="D230" s="52"/>
      <c r="E230" s="52"/>
      <c r="F230" s="52"/>
      <c r="G230" s="52"/>
      <c r="H230" s="52"/>
      <c r="I230" s="52"/>
      <c r="J230" s="52"/>
      <c r="K230" s="52"/>
      <c r="L230" s="52"/>
      <c r="M230" s="52"/>
      <c r="N230" s="52"/>
      <c r="O230" s="59"/>
      <c r="P230" s="52"/>
      <c r="Q230" s="53"/>
      <c r="R230" s="52"/>
      <c r="S230" s="52"/>
      <c r="T230" s="52"/>
      <c r="U230" s="52"/>
      <c r="V230" s="52"/>
      <c r="W230" s="52"/>
      <c r="X230" s="52"/>
      <c r="Y230" s="52"/>
      <c r="Z230" s="52"/>
      <c r="AA230" s="52"/>
      <c r="AB230" s="52"/>
      <c r="AD230" s="55"/>
    </row>
    <row r="231" spans="1:30">
      <c r="A231" s="51"/>
      <c r="B231" s="52"/>
      <c r="C231" s="53"/>
      <c r="D231" s="52"/>
      <c r="E231" s="52"/>
      <c r="F231" s="52"/>
      <c r="G231" s="52"/>
      <c r="H231" s="52"/>
      <c r="I231" s="52"/>
      <c r="J231" s="52"/>
      <c r="K231" s="52"/>
      <c r="L231" s="52"/>
      <c r="M231" s="52"/>
      <c r="N231" s="52"/>
      <c r="O231" s="59"/>
      <c r="P231" s="52"/>
      <c r="Q231" s="53"/>
      <c r="R231" s="52"/>
      <c r="S231" s="52"/>
      <c r="T231" s="52"/>
      <c r="U231" s="52"/>
      <c r="V231" s="52"/>
      <c r="W231" s="52"/>
      <c r="X231" s="52"/>
      <c r="Y231" s="52"/>
      <c r="Z231" s="52"/>
      <c r="AA231" s="52"/>
      <c r="AB231" s="52"/>
      <c r="AD231" s="55"/>
    </row>
    <row r="232" spans="1:30">
      <c r="A232" s="51"/>
      <c r="B232" s="52"/>
      <c r="C232" s="53"/>
      <c r="D232" s="52"/>
      <c r="E232" s="52"/>
      <c r="F232" s="52"/>
      <c r="G232" s="52"/>
      <c r="H232" s="52"/>
      <c r="I232" s="52"/>
      <c r="J232" s="52"/>
      <c r="K232" s="52"/>
      <c r="L232" s="52"/>
      <c r="M232" s="52"/>
      <c r="N232" s="52"/>
      <c r="O232" s="59"/>
      <c r="P232" s="52"/>
      <c r="Q232" s="53"/>
      <c r="R232" s="52"/>
      <c r="S232" s="52"/>
      <c r="T232" s="52"/>
      <c r="U232" s="52"/>
      <c r="V232" s="52"/>
      <c r="W232" s="52"/>
      <c r="X232" s="52"/>
      <c r="Y232" s="52"/>
      <c r="Z232" s="52"/>
      <c r="AA232" s="52"/>
      <c r="AB232" s="52"/>
      <c r="AD232" s="55"/>
    </row>
    <row r="233" spans="1:30">
      <c r="A233" s="51"/>
      <c r="B233" s="52"/>
      <c r="C233" s="53"/>
      <c r="D233" s="52"/>
      <c r="E233" s="52"/>
      <c r="F233" s="52"/>
      <c r="G233" s="52"/>
      <c r="H233" s="52"/>
      <c r="I233" s="52"/>
      <c r="J233" s="52"/>
      <c r="K233" s="52"/>
      <c r="L233" s="52"/>
      <c r="M233" s="52"/>
      <c r="N233" s="52"/>
      <c r="O233" s="59"/>
      <c r="P233" s="52"/>
      <c r="Q233" s="53"/>
      <c r="R233" s="52"/>
      <c r="S233" s="52"/>
      <c r="T233" s="52"/>
      <c r="U233" s="52"/>
      <c r="V233" s="52"/>
      <c r="W233" s="52"/>
      <c r="X233" s="52"/>
      <c r="Y233" s="52"/>
      <c r="Z233" s="52"/>
      <c r="AA233" s="52"/>
      <c r="AB233" s="52"/>
      <c r="AD233" s="55"/>
    </row>
    <row r="234" spans="1:30">
      <c r="A234" s="51"/>
      <c r="B234" s="52"/>
      <c r="C234" s="53"/>
      <c r="D234" s="52"/>
      <c r="E234" s="52"/>
      <c r="F234" s="52"/>
      <c r="G234" s="52"/>
      <c r="H234" s="52"/>
      <c r="I234" s="52"/>
      <c r="J234" s="52"/>
      <c r="K234" s="52"/>
      <c r="L234" s="52"/>
      <c r="M234" s="52"/>
      <c r="N234" s="52"/>
      <c r="O234" s="59"/>
      <c r="P234" s="52"/>
      <c r="Q234" s="53"/>
      <c r="R234" s="52"/>
      <c r="S234" s="52"/>
      <c r="T234" s="52"/>
      <c r="U234" s="52"/>
      <c r="V234" s="52"/>
      <c r="W234" s="52"/>
      <c r="X234" s="52"/>
      <c r="Y234" s="52"/>
      <c r="Z234" s="52"/>
      <c r="AA234" s="52"/>
      <c r="AB234" s="52"/>
      <c r="AD234" s="55"/>
    </row>
    <row r="235" spans="1:30">
      <c r="A235" s="51"/>
      <c r="B235" s="52"/>
      <c r="C235" s="53"/>
      <c r="D235" s="52"/>
      <c r="E235" s="52"/>
      <c r="F235" s="52"/>
      <c r="G235" s="52"/>
      <c r="H235" s="52"/>
      <c r="I235" s="52"/>
      <c r="J235" s="52"/>
      <c r="K235" s="52"/>
      <c r="L235" s="52"/>
      <c r="M235" s="52"/>
      <c r="N235" s="52"/>
      <c r="O235" s="59"/>
      <c r="P235" s="52"/>
      <c r="Q235" s="53"/>
      <c r="R235" s="52"/>
      <c r="S235" s="52"/>
      <c r="T235" s="52"/>
      <c r="U235" s="52"/>
      <c r="V235" s="52"/>
      <c r="W235" s="52"/>
      <c r="X235" s="52"/>
      <c r="Y235" s="52"/>
      <c r="Z235" s="52"/>
      <c r="AA235" s="52"/>
      <c r="AB235" s="52"/>
      <c r="AD235" s="55"/>
    </row>
    <row r="236" spans="1:30">
      <c r="A236" s="51"/>
      <c r="B236" s="52"/>
      <c r="C236" s="53"/>
      <c r="D236" s="52"/>
      <c r="E236" s="52"/>
      <c r="F236" s="52"/>
      <c r="G236" s="52"/>
      <c r="H236" s="52"/>
      <c r="I236" s="52"/>
      <c r="J236" s="52"/>
      <c r="K236" s="52"/>
      <c r="L236" s="52"/>
      <c r="M236" s="52"/>
      <c r="N236" s="52"/>
      <c r="O236" s="59"/>
      <c r="P236" s="52"/>
      <c r="Q236" s="53"/>
      <c r="R236" s="52"/>
      <c r="S236" s="52"/>
      <c r="T236" s="52"/>
      <c r="U236" s="52"/>
      <c r="V236" s="52"/>
      <c r="W236" s="52"/>
      <c r="X236" s="52"/>
      <c r="Y236" s="52"/>
      <c r="Z236" s="52"/>
      <c r="AA236" s="52"/>
      <c r="AB236" s="52"/>
      <c r="AD236" s="55"/>
    </row>
    <row r="237" spans="1:30">
      <c r="A237" s="51"/>
      <c r="B237" s="52"/>
      <c r="C237" s="53"/>
      <c r="D237" s="52"/>
      <c r="E237" s="52"/>
      <c r="F237" s="52"/>
      <c r="G237" s="52"/>
      <c r="H237" s="52"/>
      <c r="I237" s="52"/>
      <c r="J237" s="52"/>
      <c r="K237" s="52"/>
      <c r="L237" s="52"/>
      <c r="M237" s="52"/>
      <c r="N237" s="52"/>
      <c r="O237" s="59"/>
      <c r="P237" s="52"/>
      <c r="Q237" s="53"/>
      <c r="R237" s="52"/>
      <c r="S237" s="52"/>
      <c r="T237" s="52"/>
      <c r="U237" s="52"/>
      <c r="V237" s="52"/>
      <c r="W237" s="52"/>
      <c r="X237" s="52"/>
      <c r="Y237" s="52"/>
      <c r="Z237" s="52"/>
      <c r="AA237" s="52"/>
      <c r="AB237" s="52"/>
      <c r="AD237" s="55"/>
    </row>
    <row r="238" spans="1:30">
      <c r="A238" s="51"/>
      <c r="B238" s="52"/>
      <c r="C238" s="53"/>
      <c r="D238" s="52"/>
      <c r="E238" s="52"/>
      <c r="F238" s="52"/>
      <c r="G238" s="52"/>
      <c r="H238" s="52"/>
      <c r="I238" s="52"/>
      <c r="J238" s="52"/>
      <c r="K238" s="52"/>
      <c r="L238" s="52"/>
      <c r="M238" s="52"/>
      <c r="N238" s="52"/>
      <c r="O238" s="59"/>
      <c r="P238" s="52"/>
      <c r="Q238" s="53"/>
      <c r="R238" s="52"/>
      <c r="S238" s="52"/>
      <c r="T238" s="52"/>
      <c r="U238" s="52"/>
      <c r="V238" s="52"/>
      <c r="W238" s="52"/>
      <c r="X238" s="52"/>
      <c r="Y238" s="52"/>
      <c r="Z238" s="52"/>
      <c r="AA238" s="52"/>
      <c r="AB238" s="52"/>
      <c r="AD238" s="55"/>
    </row>
    <row r="239" spans="1:30">
      <c r="A239" s="51"/>
      <c r="B239" s="52"/>
      <c r="C239" s="53"/>
      <c r="D239" s="52"/>
      <c r="E239" s="52"/>
      <c r="F239" s="52"/>
      <c r="G239" s="52"/>
      <c r="H239" s="52"/>
      <c r="I239" s="52"/>
      <c r="J239" s="52"/>
      <c r="K239" s="52"/>
      <c r="L239" s="52"/>
      <c r="M239" s="52"/>
      <c r="N239" s="52"/>
      <c r="O239" s="59"/>
      <c r="P239" s="52"/>
      <c r="Q239" s="53"/>
      <c r="R239" s="52"/>
      <c r="S239" s="52"/>
      <c r="T239" s="52"/>
      <c r="U239" s="52"/>
      <c r="V239" s="52"/>
      <c r="W239" s="52"/>
      <c r="X239" s="52"/>
      <c r="Y239" s="52"/>
      <c r="Z239" s="52"/>
      <c r="AA239" s="52"/>
      <c r="AB239" s="52"/>
      <c r="AD239" s="55"/>
    </row>
    <row r="240" spans="1:30">
      <c r="A240" s="51"/>
      <c r="B240" s="52"/>
      <c r="C240" s="53"/>
      <c r="D240" s="52"/>
      <c r="E240" s="52"/>
      <c r="F240" s="52"/>
      <c r="G240" s="52"/>
      <c r="H240" s="52"/>
      <c r="I240" s="52"/>
      <c r="J240" s="52"/>
      <c r="K240" s="52"/>
      <c r="L240" s="52"/>
      <c r="M240" s="52"/>
      <c r="N240" s="52"/>
      <c r="O240" s="59"/>
      <c r="P240" s="52"/>
      <c r="Q240" s="53"/>
      <c r="R240" s="52"/>
      <c r="S240" s="52"/>
      <c r="T240" s="52"/>
      <c r="U240" s="52"/>
      <c r="V240" s="52"/>
      <c r="W240" s="52"/>
      <c r="X240" s="52"/>
      <c r="Y240" s="52"/>
      <c r="Z240" s="52"/>
      <c r="AA240" s="52"/>
      <c r="AB240" s="52"/>
      <c r="AD240" s="55"/>
    </row>
    <row r="241" spans="1:30">
      <c r="A241" s="51"/>
      <c r="B241" s="52"/>
      <c r="C241" s="53"/>
      <c r="D241" s="52"/>
      <c r="E241" s="52"/>
      <c r="F241" s="52"/>
      <c r="G241" s="52"/>
      <c r="H241" s="52"/>
      <c r="I241" s="52"/>
      <c r="J241" s="52"/>
      <c r="K241" s="52"/>
      <c r="L241" s="52"/>
      <c r="M241" s="52"/>
      <c r="N241" s="52"/>
      <c r="O241" s="59"/>
      <c r="P241" s="52"/>
      <c r="Q241" s="53"/>
      <c r="R241" s="52"/>
      <c r="S241" s="52"/>
      <c r="T241" s="52"/>
      <c r="U241" s="52"/>
      <c r="V241" s="52"/>
      <c r="W241" s="52"/>
      <c r="X241" s="52"/>
      <c r="Y241" s="52"/>
      <c r="Z241" s="52"/>
      <c r="AA241" s="52"/>
      <c r="AB241" s="52"/>
      <c r="AD241" s="55"/>
    </row>
    <row r="242" spans="1:30">
      <c r="A242" s="51"/>
      <c r="B242" s="52"/>
      <c r="C242" s="53"/>
      <c r="D242" s="52"/>
      <c r="E242" s="52"/>
      <c r="F242" s="52"/>
      <c r="G242" s="52"/>
      <c r="H242" s="52"/>
      <c r="I242" s="52"/>
      <c r="J242" s="52"/>
      <c r="K242" s="52"/>
      <c r="L242" s="52"/>
      <c r="M242" s="52"/>
      <c r="N242" s="52"/>
      <c r="O242" s="59"/>
      <c r="P242" s="52"/>
      <c r="Q242" s="53"/>
      <c r="R242" s="52"/>
      <c r="S242" s="52"/>
      <c r="T242" s="52"/>
      <c r="U242" s="52"/>
      <c r="V242" s="52"/>
      <c r="W242" s="52"/>
      <c r="X242" s="52"/>
      <c r="Y242" s="52"/>
      <c r="Z242" s="52"/>
      <c r="AA242" s="52"/>
      <c r="AB242" s="52"/>
      <c r="AD242" s="55"/>
    </row>
    <row r="243" spans="1:30">
      <c r="A243" s="51"/>
      <c r="B243" s="52"/>
      <c r="C243" s="53"/>
      <c r="D243" s="52"/>
      <c r="E243" s="52"/>
      <c r="F243" s="52"/>
      <c r="G243" s="52"/>
      <c r="H243" s="52"/>
      <c r="I243" s="52"/>
      <c r="J243" s="52"/>
      <c r="K243" s="52"/>
      <c r="L243" s="52"/>
      <c r="M243" s="52"/>
      <c r="N243" s="52"/>
      <c r="O243" s="59"/>
      <c r="P243" s="52"/>
      <c r="Q243" s="53"/>
      <c r="R243" s="52"/>
      <c r="S243" s="52"/>
      <c r="T243" s="52"/>
      <c r="U243" s="52"/>
      <c r="V243" s="52"/>
      <c r="W243" s="52"/>
      <c r="X243" s="52"/>
      <c r="Y243" s="52"/>
      <c r="Z243" s="52"/>
      <c r="AA243" s="52"/>
      <c r="AB243" s="52"/>
      <c r="AD243" s="55"/>
    </row>
    <row r="244" spans="1:30">
      <c r="A244" s="51"/>
      <c r="B244" s="52"/>
      <c r="C244" s="53"/>
      <c r="D244" s="52"/>
      <c r="E244" s="52"/>
      <c r="F244" s="52"/>
      <c r="G244" s="52"/>
      <c r="H244" s="52"/>
      <c r="I244" s="52"/>
      <c r="J244" s="52"/>
      <c r="K244" s="52"/>
      <c r="L244" s="52"/>
      <c r="M244" s="52"/>
      <c r="N244" s="52"/>
      <c r="O244" s="59"/>
      <c r="P244" s="52"/>
      <c r="Q244" s="53"/>
      <c r="R244" s="52"/>
      <c r="S244" s="52"/>
      <c r="T244" s="52"/>
      <c r="U244" s="52"/>
      <c r="V244" s="52"/>
      <c r="W244" s="52"/>
      <c r="X244" s="52"/>
      <c r="Y244" s="52"/>
      <c r="Z244" s="52"/>
      <c r="AA244" s="52"/>
      <c r="AB244" s="52"/>
      <c r="AD244" s="55"/>
    </row>
    <row r="245" spans="1:30">
      <c r="A245" s="51"/>
      <c r="B245" s="52"/>
      <c r="C245" s="53"/>
      <c r="D245" s="52"/>
      <c r="E245" s="52"/>
      <c r="F245" s="52"/>
      <c r="G245" s="52"/>
      <c r="H245" s="52"/>
      <c r="I245" s="52"/>
      <c r="J245" s="52"/>
      <c r="K245" s="52"/>
      <c r="L245" s="52"/>
      <c r="M245" s="52"/>
      <c r="N245" s="52"/>
      <c r="O245" s="59"/>
      <c r="P245" s="52"/>
      <c r="Q245" s="53"/>
      <c r="R245" s="52"/>
      <c r="S245" s="52"/>
      <c r="T245" s="52"/>
      <c r="U245" s="52"/>
      <c r="V245" s="52"/>
      <c r="W245" s="52"/>
      <c r="X245" s="52"/>
      <c r="Y245" s="52"/>
      <c r="Z245" s="52"/>
      <c r="AA245" s="52"/>
      <c r="AB245" s="52"/>
      <c r="AD245" s="55"/>
    </row>
    <row r="246" spans="1:30">
      <c r="A246" s="51"/>
      <c r="B246" s="52"/>
      <c r="C246" s="53"/>
      <c r="D246" s="52"/>
      <c r="E246" s="52"/>
      <c r="F246" s="52"/>
      <c r="G246" s="52"/>
      <c r="H246" s="52"/>
      <c r="I246" s="52"/>
      <c r="J246" s="52"/>
      <c r="K246" s="52"/>
      <c r="L246" s="52"/>
      <c r="M246" s="52"/>
      <c r="N246" s="52"/>
      <c r="O246" s="59"/>
      <c r="P246" s="52"/>
      <c r="Q246" s="53"/>
      <c r="R246" s="52"/>
      <c r="S246" s="52"/>
      <c r="T246" s="52"/>
      <c r="U246" s="52"/>
      <c r="V246" s="52"/>
      <c r="W246" s="52"/>
      <c r="X246" s="52"/>
      <c r="Y246" s="52"/>
      <c r="Z246" s="52"/>
      <c r="AA246" s="52"/>
      <c r="AB246" s="52"/>
      <c r="AD246" s="55"/>
    </row>
    <row r="247" spans="1:30">
      <c r="A247" s="51"/>
      <c r="B247" s="52"/>
      <c r="C247" s="53"/>
      <c r="D247" s="52"/>
      <c r="E247" s="52"/>
      <c r="F247" s="52"/>
      <c r="G247" s="52"/>
      <c r="H247" s="52"/>
      <c r="I247" s="52"/>
      <c r="J247" s="52"/>
      <c r="K247" s="52"/>
      <c r="L247" s="52"/>
      <c r="M247" s="52"/>
      <c r="N247" s="52"/>
      <c r="O247" s="59"/>
      <c r="P247" s="52"/>
      <c r="Q247" s="53"/>
      <c r="R247" s="52"/>
      <c r="S247" s="52"/>
      <c r="T247" s="52"/>
      <c r="U247" s="52"/>
      <c r="V247" s="52"/>
      <c r="W247" s="52"/>
      <c r="X247" s="52"/>
      <c r="Y247" s="52"/>
      <c r="Z247" s="52"/>
      <c r="AA247" s="52"/>
      <c r="AB247" s="52"/>
      <c r="AD247" s="55"/>
    </row>
    <row r="248" spans="1:30">
      <c r="A248" s="51"/>
      <c r="B248" s="52"/>
      <c r="C248" s="53"/>
      <c r="D248" s="52"/>
      <c r="E248" s="52"/>
      <c r="F248" s="52"/>
      <c r="G248" s="52"/>
      <c r="H248" s="52"/>
      <c r="I248" s="52"/>
      <c r="J248" s="52"/>
      <c r="K248" s="52"/>
      <c r="L248" s="52"/>
      <c r="M248" s="52"/>
      <c r="N248" s="52"/>
      <c r="O248" s="59"/>
      <c r="P248" s="52"/>
      <c r="Q248" s="53"/>
      <c r="R248" s="52"/>
      <c r="S248" s="52"/>
      <c r="T248" s="52"/>
      <c r="U248" s="52"/>
      <c r="V248" s="52"/>
      <c r="W248" s="52"/>
      <c r="X248" s="52"/>
      <c r="Y248" s="52"/>
      <c r="Z248" s="52"/>
      <c r="AA248" s="52"/>
      <c r="AB248" s="52"/>
      <c r="AD248" s="55"/>
    </row>
    <row r="249" spans="1:30">
      <c r="A249" s="51"/>
      <c r="B249" s="52"/>
      <c r="C249" s="53"/>
      <c r="D249" s="52"/>
      <c r="E249" s="52"/>
      <c r="F249" s="52"/>
      <c r="G249" s="52"/>
      <c r="H249" s="52"/>
      <c r="I249" s="52"/>
      <c r="J249" s="52"/>
      <c r="K249" s="52"/>
      <c r="L249" s="52"/>
      <c r="M249" s="52"/>
      <c r="N249" s="52"/>
      <c r="O249" s="59"/>
      <c r="P249" s="52"/>
      <c r="Q249" s="53"/>
      <c r="R249" s="52"/>
      <c r="S249" s="52"/>
      <c r="T249" s="52"/>
      <c r="U249" s="52"/>
      <c r="V249" s="52"/>
      <c r="W249" s="52"/>
      <c r="X249" s="52"/>
      <c r="Y249" s="52"/>
      <c r="Z249" s="52"/>
      <c r="AA249" s="52"/>
      <c r="AB249" s="52"/>
      <c r="AD249" s="55"/>
    </row>
    <row r="250" spans="1:30">
      <c r="A250" s="51"/>
      <c r="B250" s="52"/>
      <c r="C250" s="53"/>
      <c r="D250" s="52"/>
      <c r="E250" s="52"/>
      <c r="F250" s="52"/>
      <c r="G250" s="52"/>
      <c r="H250" s="52"/>
      <c r="I250" s="52"/>
      <c r="J250" s="52"/>
      <c r="K250" s="52"/>
      <c r="L250" s="52"/>
      <c r="M250" s="52"/>
      <c r="N250" s="52"/>
      <c r="O250" s="59"/>
      <c r="P250" s="52"/>
      <c r="Q250" s="53"/>
      <c r="R250" s="52"/>
      <c r="S250" s="52"/>
      <c r="T250" s="52"/>
      <c r="U250" s="52"/>
      <c r="V250" s="52"/>
      <c r="W250" s="52"/>
      <c r="X250" s="52"/>
      <c r="Y250" s="52"/>
      <c r="Z250" s="52"/>
      <c r="AA250" s="52"/>
      <c r="AB250" s="52"/>
      <c r="AD250" s="55"/>
    </row>
    <row r="251" spans="1:30">
      <c r="A251" s="51"/>
      <c r="B251" s="52"/>
      <c r="C251" s="53"/>
      <c r="D251" s="52"/>
      <c r="E251" s="52"/>
      <c r="F251" s="52"/>
      <c r="G251" s="52"/>
      <c r="H251" s="52"/>
      <c r="I251" s="52"/>
      <c r="J251" s="52"/>
      <c r="K251" s="52"/>
      <c r="L251" s="52"/>
      <c r="M251" s="52"/>
      <c r="N251" s="52"/>
      <c r="O251" s="59"/>
      <c r="P251" s="52"/>
      <c r="Q251" s="53"/>
      <c r="R251" s="52"/>
      <c r="S251" s="52"/>
      <c r="T251" s="52"/>
      <c r="U251" s="52"/>
      <c r="V251" s="52"/>
      <c r="W251" s="52"/>
      <c r="X251" s="52"/>
      <c r="Y251" s="52"/>
      <c r="Z251" s="52"/>
      <c r="AA251" s="52"/>
      <c r="AB251" s="52"/>
      <c r="AD251" s="55"/>
    </row>
    <row r="252" spans="1:30">
      <c r="A252" s="51"/>
      <c r="B252" s="52"/>
      <c r="C252" s="53"/>
      <c r="D252" s="52"/>
      <c r="E252" s="52"/>
      <c r="F252" s="52"/>
      <c r="G252" s="52"/>
      <c r="H252" s="52"/>
      <c r="I252" s="52"/>
      <c r="J252" s="52"/>
      <c r="K252" s="52"/>
      <c r="L252" s="52"/>
      <c r="M252" s="52"/>
      <c r="N252" s="52"/>
      <c r="O252" s="59"/>
      <c r="P252" s="52"/>
      <c r="Q252" s="53"/>
      <c r="R252" s="52"/>
      <c r="S252" s="52"/>
      <c r="T252" s="52"/>
      <c r="U252" s="52"/>
      <c r="V252" s="52"/>
      <c r="W252" s="52"/>
      <c r="X252" s="52"/>
      <c r="Y252" s="52"/>
      <c r="Z252" s="52"/>
      <c r="AA252" s="52"/>
      <c r="AB252" s="52"/>
      <c r="AD252" s="55"/>
    </row>
    <row r="253" spans="1:30">
      <c r="A253" s="51"/>
      <c r="B253" s="52"/>
      <c r="C253" s="53"/>
      <c r="D253" s="52"/>
      <c r="E253" s="52"/>
      <c r="F253" s="52"/>
      <c r="G253" s="52"/>
      <c r="H253" s="52"/>
      <c r="I253" s="52"/>
      <c r="J253" s="52"/>
      <c r="K253" s="52"/>
      <c r="L253" s="52"/>
      <c r="M253" s="52"/>
      <c r="N253" s="52"/>
      <c r="O253" s="59"/>
      <c r="P253" s="52"/>
      <c r="Q253" s="53"/>
      <c r="R253" s="52"/>
      <c r="S253" s="52"/>
      <c r="T253" s="52"/>
      <c r="U253" s="52"/>
      <c r="V253" s="52"/>
      <c r="W253" s="52"/>
      <c r="X253" s="52"/>
      <c r="Y253" s="52"/>
      <c r="Z253" s="52"/>
      <c r="AA253" s="52"/>
      <c r="AB253" s="52"/>
      <c r="AD253" s="55"/>
    </row>
    <row r="254" spans="1:30">
      <c r="A254" s="51"/>
      <c r="B254" s="52"/>
      <c r="C254" s="53"/>
      <c r="D254" s="52"/>
      <c r="E254" s="52"/>
      <c r="F254" s="52"/>
      <c r="G254" s="52"/>
      <c r="H254" s="52"/>
      <c r="I254" s="52"/>
      <c r="J254" s="52"/>
      <c r="K254" s="52"/>
      <c r="L254" s="52"/>
      <c r="M254" s="52"/>
      <c r="N254" s="52"/>
      <c r="O254" s="59"/>
      <c r="P254" s="52"/>
      <c r="Q254" s="53"/>
      <c r="R254" s="52"/>
      <c r="S254" s="52"/>
      <c r="T254" s="52"/>
      <c r="U254" s="52"/>
      <c r="V254" s="52"/>
      <c r="W254" s="52"/>
      <c r="X254" s="52"/>
      <c r="Y254" s="52"/>
      <c r="Z254" s="52"/>
      <c r="AA254" s="52"/>
      <c r="AB254" s="52"/>
      <c r="AD254" s="55"/>
    </row>
    <row r="255" spans="1:30">
      <c r="A255" s="51"/>
      <c r="B255" s="52"/>
      <c r="C255" s="53"/>
      <c r="D255" s="52"/>
      <c r="E255" s="52"/>
      <c r="F255" s="52"/>
      <c r="G255" s="52"/>
      <c r="H255" s="52"/>
      <c r="I255" s="52"/>
      <c r="J255" s="52"/>
      <c r="K255" s="52"/>
      <c r="L255" s="52"/>
      <c r="M255" s="52"/>
      <c r="N255" s="52"/>
      <c r="O255" s="59"/>
      <c r="P255" s="52"/>
      <c r="Q255" s="53"/>
      <c r="R255" s="52"/>
      <c r="S255" s="52"/>
      <c r="T255" s="52"/>
      <c r="U255" s="52"/>
      <c r="V255" s="52"/>
      <c r="W255" s="52"/>
      <c r="X255" s="52"/>
      <c r="Y255" s="52"/>
      <c r="Z255" s="52"/>
      <c r="AA255" s="52"/>
      <c r="AB255" s="52"/>
      <c r="AD255" s="55"/>
    </row>
    <row r="256" spans="1:30">
      <c r="A256" s="51"/>
      <c r="B256" s="52"/>
      <c r="C256" s="53"/>
      <c r="D256" s="52"/>
      <c r="E256" s="52"/>
      <c r="F256" s="52"/>
      <c r="G256" s="52"/>
      <c r="H256" s="52"/>
      <c r="I256" s="52"/>
      <c r="J256" s="52"/>
      <c r="K256" s="52"/>
      <c r="L256" s="52"/>
      <c r="M256" s="52"/>
      <c r="N256" s="52"/>
      <c r="O256" s="59"/>
      <c r="P256" s="52"/>
      <c r="Q256" s="53"/>
      <c r="R256" s="52"/>
      <c r="S256" s="52"/>
      <c r="T256" s="52"/>
      <c r="U256" s="52"/>
      <c r="V256" s="52"/>
      <c r="W256" s="52"/>
      <c r="X256" s="52"/>
      <c r="Y256" s="52"/>
      <c r="Z256" s="52"/>
      <c r="AA256" s="52"/>
      <c r="AB256" s="52"/>
      <c r="AD256" s="55"/>
    </row>
    <row r="257" spans="1:30">
      <c r="A257" s="51"/>
      <c r="B257" s="52"/>
      <c r="C257" s="53"/>
      <c r="D257" s="52"/>
      <c r="E257" s="52"/>
      <c r="F257" s="52"/>
      <c r="G257" s="52"/>
      <c r="H257" s="52"/>
      <c r="I257" s="52"/>
      <c r="J257" s="52"/>
      <c r="K257" s="52"/>
      <c r="L257" s="52"/>
      <c r="M257" s="52"/>
      <c r="N257" s="52"/>
      <c r="O257" s="59"/>
      <c r="P257" s="52"/>
      <c r="Q257" s="53"/>
      <c r="R257" s="52"/>
      <c r="S257" s="52"/>
      <c r="T257" s="52"/>
      <c r="U257" s="52"/>
      <c r="V257" s="52"/>
      <c r="W257" s="52"/>
      <c r="X257" s="52"/>
      <c r="Y257" s="52"/>
      <c r="Z257" s="52"/>
      <c r="AA257" s="52"/>
      <c r="AB257" s="52"/>
      <c r="AD257" s="55"/>
    </row>
    <row r="258" spans="1:30">
      <c r="A258" s="51"/>
      <c r="B258" s="52"/>
      <c r="C258" s="53"/>
      <c r="D258" s="52"/>
      <c r="E258" s="52"/>
      <c r="F258" s="52"/>
      <c r="G258" s="52"/>
      <c r="H258" s="52"/>
      <c r="I258" s="52"/>
      <c r="J258" s="52"/>
      <c r="K258" s="52"/>
      <c r="L258" s="52"/>
      <c r="M258" s="52"/>
      <c r="N258" s="52"/>
      <c r="O258" s="59"/>
      <c r="P258" s="52"/>
      <c r="Q258" s="53"/>
      <c r="R258" s="52"/>
      <c r="S258" s="52"/>
      <c r="T258" s="52"/>
      <c r="U258" s="52"/>
      <c r="V258" s="52"/>
      <c r="W258" s="52"/>
      <c r="X258" s="52"/>
      <c r="Y258" s="52"/>
      <c r="Z258" s="52"/>
      <c r="AA258" s="52"/>
      <c r="AB258" s="52"/>
      <c r="AD258" s="55"/>
    </row>
    <row r="259" spans="1:30">
      <c r="A259" s="51"/>
      <c r="B259" s="52"/>
      <c r="C259" s="53"/>
      <c r="D259" s="52"/>
      <c r="E259" s="52"/>
      <c r="F259" s="52"/>
      <c r="G259" s="52"/>
      <c r="H259" s="52"/>
      <c r="I259" s="52"/>
      <c r="J259" s="52"/>
      <c r="K259" s="52"/>
      <c r="L259" s="52"/>
      <c r="M259" s="52"/>
      <c r="N259" s="52"/>
      <c r="O259" s="59"/>
      <c r="P259" s="52"/>
      <c r="Q259" s="53"/>
      <c r="R259" s="52"/>
      <c r="S259" s="52"/>
      <c r="T259" s="52"/>
      <c r="U259" s="52"/>
      <c r="V259" s="52"/>
      <c r="W259" s="52"/>
      <c r="X259" s="52"/>
      <c r="Y259" s="52"/>
      <c r="Z259" s="52"/>
      <c r="AA259" s="52"/>
      <c r="AB259" s="52"/>
      <c r="AD259" s="55"/>
    </row>
    <row r="260" spans="1:30">
      <c r="A260" s="51"/>
      <c r="B260" s="52"/>
      <c r="C260" s="53"/>
      <c r="D260" s="52"/>
      <c r="E260" s="52"/>
      <c r="F260" s="52"/>
      <c r="G260" s="52"/>
      <c r="H260" s="52"/>
      <c r="I260" s="52"/>
      <c r="J260" s="52"/>
      <c r="K260" s="52"/>
      <c r="L260" s="52"/>
      <c r="M260" s="52"/>
      <c r="N260" s="52"/>
      <c r="O260" s="59"/>
      <c r="P260" s="52"/>
      <c r="Q260" s="53"/>
      <c r="R260" s="52"/>
      <c r="S260" s="52"/>
      <c r="T260" s="52"/>
      <c r="U260" s="52"/>
      <c r="V260" s="52"/>
      <c r="W260" s="52"/>
      <c r="X260" s="52"/>
      <c r="Y260" s="52"/>
      <c r="Z260" s="52"/>
      <c r="AA260" s="52"/>
      <c r="AB260" s="52"/>
      <c r="AD260" s="55"/>
    </row>
    <row r="261" spans="1:30">
      <c r="A261" s="51"/>
      <c r="B261" s="52"/>
      <c r="C261" s="53"/>
      <c r="D261" s="52"/>
      <c r="E261" s="52"/>
      <c r="F261" s="52"/>
      <c r="G261" s="52"/>
      <c r="H261" s="52"/>
      <c r="I261" s="52"/>
      <c r="J261" s="52"/>
      <c r="K261" s="52"/>
      <c r="L261" s="52"/>
      <c r="M261" s="52"/>
      <c r="N261" s="52"/>
      <c r="O261" s="59"/>
      <c r="P261" s="52"/>
      <c r="Q261" s="53"/>
      <c r="R261" s="52"/>
      <c r="S261" s="52"/>
      <c r="T261" s="52"/>
      <c r="U261" s="52"/>
      <c r="V261" s="52"/>
      <c r="W261" s="52"/>
      <c r="X261" s="52"/>
      <c r="Y261" s="52"/>
      <c r="Z261" s="52"/>
      <c r="AA261" s="52"/>
      <c r="AB261" s="52"/>
      <c r="AD261" s="55"/>
    </row>
    <row r="262" spans="1:30">
      <c r="A262" s="51"/>
      <c r="B262" s="52"/>
      <c r="C262" s="53"/>
      <c r="D262" s="52"/>
      <c r="E262" s="52"/>
      <c r="F262" s="52"/>
      <c r="G262" s="52"/>
      <c r="H262" s="52"/>
      <c r="I262" s="52"/>
      <c r="J262" s="52"/>
      <c r="K262" s="52"/>
      <c r="L262" s="52"/>
      <c r="M262" s="52"/>
      <c r="N262" s="52"/>
      <c r="O262" s="59"/>
      <c r="P262" s="52"/>
      <c r="Q262" s="53"/>
      <c r="R262" s="52"/>
      <c r="S262" s="52"/>
      <c r="T262" s="52"/>
      <c r="U262" s="52"/>
      <c r="V262" s="52"/>
      <c r="W262" s="52"/>
      <c r="X262" s="52"/>
      <c r="Y262" s="52"/>
      <c r="Z262" s="52"/>
      <c r="AA262" s="52"/>
      <c r="AB262" s="52"/>
      <c r="AD262" s="55"/>
    </row>
    <row r="263" spans="1:30">
      <c r="A263" s="51"/>
      <c r="B263" s="52"/>
      <c r="C263" s="53"/>
      <c r="D263" s="52"/>
      <c r="E263" s="52"/>
      <c r="F263" s="52"/>
      <c r="G263" s="52"/>
      <c r="H263" s="52"/>
      <c r="I263" s="52"/>
      <c r="J263" s="52"/>
      <c r="K263" s="52"/>
      <c r="L263" s="52"/>
      <c r="M263" s="52"/>
      <c r="N263" s="52"/>
      <c r="O263" s="59"/>
      <c r="P263" s="52"/>
      <c r="Q263" s="53"/>
      <c r="R263" s="52"/>
      <c r="S263" s="52"/>
      <c r="T263" s="52"/>
      <c r="U263" s="52"/>
      <c r="V263" s="52"/>
      <c r="W263" s="52"/>
      <c r="X263" s="52"/>
      <c r="Y263" s="52"/>
      <c r="Z263" s="52"/>
      <c r="AA263" s="52"/>
      <c r="AB263" s="52"/>
      <c r="AD263" s="55"/>
    </row>
    <row r="264" spans="1:30">
      <c r="A264" s="51"/>
      <c r="B264" s="52"/>
      <c r="C264" s="53"/>
      <c r="D264" s="52"/>
      <c r="E264" s="52"/>
      <c r="F264" s="52"/>
      <c r="G264" s="52"/>
      <c r="H264" s="52"/>
      <c r="I264" s="52"/>
      <c r="J264" s="52"/>
      <c r="K264" s="52"/>
      <c r="L264" s="52"/>
      <c r="M264" s="52"/>
      <c r="N264" s="52"/>
      <c r="O264" s="59"/>
      <c r="P264" s="52"/>
      <c r="Q264" s="53"/>
      <c r="R264" s="52"/>
      <c r="S264" s="52"/>
      <c r="T264" s="52"/>
      <c r="U264" s="52"/>
      <c r="V264" s="52"/>
      <c r="W264" s="52"/>
      <c r="X264" s="52"/>
      <c r="Y264" s="52"/>
      <c r="Z264" s="52"/>
      <c r="AA264" s="52"/>
      <c r="AB264" s="52"/>
      <c r="AD264" s="55"/>
    </row>
    <row r="265" spans="1:30">
      <c r="A265" s="51"/>
      <c r="B265" s="52"/>
      <c r="C265" s="53"/>
      <c r="D265" s="52"/>
      <c r="E265" s="52"/>
      <c r="F265" s="52"/>
      <c r="G265" s="52"/>
      <c r="H265" s="52"/>
      <c r="I265" s="52"/>
      <c r="J265" s="52"/>
      <c r="K265" s="52"/>
      <c r="L265" s="52"/>
      <c r="M265" s="52"/>
      <c r="N265" s="52"/>
      <c r="O265" s="59"/>
      <c r="P265" s="52"/>
      <c r="Q265" s="53"/>
      <c r="R265" s="52"/>
      <c r="S265" s="52"/>
      <c r="T265" s="52"/>
      <c r="U265" s="52"/>
      <c r="V265" s="52"/>
      <c r="W265" s="52"/>
      <c r="X265" s="52"/>
      <c r="Y265" s="52"/>
      <c r="Z265" s="52"/>
      <c r="AA265" s="52"/>
      <c r="AB265" s="52"/>
      <c r="AD265" s="55"/>
    </row>
    <row r="266" spans="1:30">
      <c r="A266" s="51"/>
      <c r="B266" s="52"/>
      <c r="C266" s="53"/>
      <c r="D266" s="52"/>
      <c r="E266" s="52"/>
      <c r="F266" s="52"/>
      <c r="G266" s="52"/>
      <c r="H266" s="52"/>
      <c r="I266" s="52"/>
      <c r="J266" s="52"/>
      <c r="K266" s="52"/>
      <c r="L266" s="52"/>
      <c r="M266" s="52"/>
      <c r="N266" s="52"/>
      <c r="O266" s="59"/>
      <c r="P266" s="52"/>
      <c r="Q266" s="53"/>
      <c r="R266" s="52"/>
      <c r="S266" s="52"/>
      <c r="T266" s="52"/>
      <c r="U266" s="52"/>
      <c r="V266" s="52"/>
      <c r="W266" s="52"/>
      <c r="X266" s="52"/>
      <c r="Y266" s="52"/>
      <c r="Z266" s="52"/>
      <c r="AA266" s="52"/>
      <c r="AB266" s="52"/>
      <c r="AD266" s="55"/>
    </row>
    <row r="267" spans="1:30">
      <c r="A267" s="51"/>
      <c r="B267" s="52"/>
      <c r="C267" s="53"/>
      <c r="D267" s="52"/>
      <c r="E267" s="52"/>
      <c r="F267" s="52"/>
      <c r="G267" s="52"/>
      <c r="H267" s="52"/>
      <c r="I267" s="52"/>
      <c r="J267" s="52"/>
      <c r="K267" s="52"/>
      <c r="L267" s="52"/>
      <c r="M267" s="52"/>
      <c r="N267" s="52"/>
      <c r="O267" s="59"/>
      <c r="P267" s="52"/>
      <c r="Q267" s="53"/>
      <c r="R267" s="52"/>
      <c r="S267" s="52"/>
      <c r="T267" s="52"/>
      <c r="U267" s="52"/>
      <c r="V267" s="52"/>
      <c r="W267" s="52"/>
      <c r="X267" s="52"/>
      <c r="Y267" s="52"/>
      <c r="Z267" s="52"/>
      <c r="AA267" s="52"/>
      <c r="AB267" s="52"/>
      <c r="AD267" s="55"/>
    </row>
    <row r="268" spans="1:30">
      <c r="A268" s="51"/>
      <c r="B268" s="52"/>
      <c r="C268" s="53"/>
      <c r="D268" s="52"/>
      <c r="E268" s="52"/>
      <c r="F268" s="52"/>
      <c r="G268" s="52"/>
      <c r="H268" s="52"/>
      <c r="I268" s="52"/>
      <c r="J268" s="52"/>
      <c r="K268" s="52"/>
      <c r="L268" s="52"/>
      <c r="M268" s="52"/>
      <c r="N268" s="52"/>
      <c r="O268" s="59"/>
      <c r="P268" s="52"/>
      <c r="Q268" s="53"/>
      <c r="R268" s="52"/>
      <c r="S268" s="52"/>
      <c r="T268" s="52"/>
      <c r="U268" s="52"/>
      <c r="V268" s="52"/>
      <c r="W268" s="52"/>
      <c r="X268" s="52"/>
      <c r="Y268" s="52"/>
      <c r="Z268" s="52"/>
      <c r="AA268" s="52"/>
      <c r="AB268" s="52"/>
      <c r="AD268" s="55"/>
    </row>
    <row r="269" spans="1:30">
      <c r="A269" s="51"/>
      <c r="B269" s="52"/>
      <c r="C269" s="53"/>
      <c r="D269" s="52"/>
      <c r="E269" s="52"/>
      <c r="F269" s="52"/>
      <c r="G269" s="52"/>
      <c r="H269" s="52"/>
      <c r="I269" s="52"/>
      <c r="J269" s="52"/>
      <c r="K269" s="52"/>
      <c r="L269" s="52"/>
      <c r="M269" s="52"/>
      <c r="N269" s="52"/>
      <c r="O269" s="59"/>
      <c r="P269" s="52"/>
      <c r="Q269" s="53"/>
      <c r="R269" s="52"/>
      <c r="S269" s="52"/>
      <c r="T269" s="52"/>
      <c r="U269" s="52"/>
      <c r="V269" s="52"/>
      <c r="W269" s="52"/>
      <c r="X269" s="52"/>
      <c r="Y269" s="52"/>
      <c r="Z269" s="52"/>
      <c r="AA269" s="52"/>
      <c r="AB269" s="52"/>
      <c r="AD269" s="55"/>
    </row>
    <row r="270" spans="1:30">
      <c r="A270" s="51"/>
      <c r="B270" s="52"/>
      <c r="C270" s="53"/>
      <c r="D270" s="52"/>
      <c r="E270" s="52"/>
      <c r="F270" s="52"/>
      <c r="G270" s="52"/>
      <c r="H270" s="52"/>
      <c r="I270" s="52"/>
      <c r="J270" s="52"/>
      <c r="K270" s="52"/>
      <c r="L270" s="52"/>
      <c r="M270" s="52"/>
      <c r="N270" s="52"/>
      <c r="O270" s="59"/>
      <c r="P270" s="52"/>
      <c r="Q270" s="53"/>
      <c r="R270" s="52"/>
      <c r="S270" s="52"/>
      <c r="T270" s="52"/>
      <c r="U270" s="52"/>
      <c r="V270" s="52"/>
      <c r="W270" s="52"/>
      <c r="X270" s="52"/>
      <c r="Y270" s="52"/>
      <c r="Z270" s="52"/>
      <c r="AA270" s="52"/>
      <c r="AB270" s="52"/>
      <c r="AD270" s="55"/>
    </row>
    <row r="271" spans="1:30">
      <c r="A271" s="51"/>
      <c r="B271" s="52"/>
      <c r="C271" s="53"/>
      <c r="D271" s="52"/>
      <c r="E271" s="52"/>
      <c r="F271" s="52"/>
      <c r="G271" s="52"/>
      <c r="H271" s="52"/>
      <c r="I271" s="52"/>
      <c r="J271" s="52"/>
      <c r="K271" s="52"/>
      <c r="L271" s="52"/>
      <c r="M271" s="52"/>
      <c r="N271" s="52"/>
      <c r="O271" s="59"/>
      <c r="P271" s="52"/>
      <c r="Q271" s="53"/>
      <c r="R271" s="52"/>
      <c r="S271" s="52"/>
      <c r="T271" s="52"/>
      <c r="U271" s="52"/>
      <c r="V271" s="52"/>
      <c r="W271" s="52"/>
      <c r="X271" s="52"/>
      <c r="Y271" s="52"/>
      <c r="Z271" s="52"/>
      <c r="AA271" s="52"/>
      <c r="AB271" s="52"/>
      <c r="AD271" s="55"/>
    </row>
    <row r="272" spans="1:30">
      <c r="A272" s="51"/>
      <c r="B272" s="52"/>
      <c r="C272" s="53"/>
      <c r="D272" s="52"/>
      <c r="E272" s="52"/>
      <c r="F272" s="52"/>
      <c r="G272" s="52"/>
      <c r="H272" s="52"/>
      <c r="I272" s="52"/>
      <c r="J272" s="52"/>
      <c r="K272" s="52"/>
      <c r="L272" s="52"/>
      <c r="M272" s="52"/>
      <c r="N272" s="52"/>
      <c r="O272" s="59"/>
      <c r="P272" s="52"/>
      <c r="Q272" s="53"/>
      <c r="R272" s="52"/>
      <c r="S272" s="52"/>
      <c r="T272" s="52"/>
      <c r="U272" s="52"/>
      <c r="V272" s="52"/>
      <c r="W272" s="52"/>
      <c r="X272" s="52"/>
      <c r="Y272" s="52"/>
      <c r="Z272" s="52"/>
      <c r="AA272" s="52"/>
      <c r="AB272" s="52"/>
      <c r="AD272" s="55"/>
    </row>
    <row r="273" spans="1:30">
      <c r="A273" s="51"/>
      <c r="B273" s="52"/>
      <c r="C273" s="53"/>
      <c r="D273" s="52"/>
      <c r="E273" s="52"/>
      <c r="F273" s="52"/>
      <c r="G273" s="52"/>
      <c r="H273" s="52"/>
      <c r="I273" s="52"/>
      <c r="J273" s="52"/>
      <c r="K273" s="52"/>
      <c r="L273" s="52"/>
      <c r="M273" s="52"/>
      <c r="N273" s="52"/>
      <c r="O273" s="59"/>
      <c r="P273" s="52"/>
      <c r="Q273" s="53"/>
      <c r="R273" s="52"/>
      <c r="S273" s="52"/>
      <c r="T273" s="52"/>
      <c r="U273" s="52"/>
      <c r="V273" s="52"/>
      <c r="W273" s="52"/>
      <c r="X273" s="52"/>
      <c r="Y273" s="52"/>
      <c r="Z273" s="52"/>
      <c r="AA273" s="52"/>
      <c r="AB273" s="52"/>
      <c r="AD273" s="55"/>
    </row>
    <row r="274" spans="1:30">
      <c r="A274" s="51"/>
      <c r="B274" s="52"/>
      <c r="C274" s="53"/>
      <c r="D274" s="52"/>
      <c r="E274" s="52"/>
      <c r="F274" s="52"/>
      <c r="G274" s="52"/>
      <c r="H274" s="52"/>
      <c r="I274" s="52"/>
      <c r="J274" s="52"/>
      <c r="K274" s="52"/>
      <c r="L274" s="52"/>
      <c r="M274" s="52"/>
      <c r="N274" s="52"/>
      <c r="O274" s="59"/>
      <c r="P274" s="52"/>
      <c r="Q274" s="53"/>
      <c r="R274" s="52"/>
      <c r="S274" s="52"/>
      <c r="T274" s="52"/>
      <c r="U274" s="52"/>
      <c r="V274" s="52"/>
      <c r="W274" s="52"/>
      <c r="X274" s="52"/>
      <c r="Y274" s="52"/>
      <c r="Z274" s="52"/>
      <c r="AA274" s="52"/>
      <c r="AB274" s="52"/>
      <c r="AD274" s="55"/>
    </row>
    <row r="275" spans="1:30">
      <c r="A275" s="51"/>
      <c r="B275" s="52"/>
      <c r="C275" s="53"/>
      <c r="D275" s="52"/>
      <c r="E275" s="52"/>
      <c r="F275" s="52"/>
      <c r="G275" s="52"/>
      <c r="H275" s="52"/>
      <c r="I275" s="52"/>
      <c r="J275" s="52"/>
      <c r="K275" s="52"/>
      <c r="L275" s="52"/>
      <c r="M275" s="52"/>
      <c r="N275" s="52"/>
      <c r="O275" s="59"/>
      <c r="P275" s="52"/>
      <c r="Q275" s="53"/>
      <c r="R275" s="52"/>
      <c r="S275" s="52"/>
      <c r="T275" s="52"/>
      <c r="U275" s="52"/>
      <c r="V275" s="52"/>
      <c r="W275" s="52"/>
      <c r="X275" s="52"/>
      <c r="Y275" s="52"/>
      <c r="Z275" s="52"/>
      <c r="AA275" s="52"/>
      <c r="AB275" s="52"/>
      <c r="AD275" s="55"/>
    </row>
    <row r="276" spans="1:30">
      <c r="A276" s="51"/>
      <c r="B276" s="52"/>
      <c r="C276" s="53"/>
      <c r="D276" s="52"/>
      <c r="E276" s="52"/>
      <c r="F276" s="52"/>
      <c r="G276" s="52"/>
      <c r="H276" s="52"/>
      <c r="I276" s="52"/>
      <c r="J276" s="52"/>
      <c r="K276" s="52"/>
      <c r="L276" s="52"/>
      <c r="M276" s="52"/>
      <c r="N276" s="52"/>
      <c r="O276" s="59"/>
      <c r="P276" s="52"/>
      <c r="Q276" s="53"/>
      <c r="R276" s="52"/>
      <c r="S276" s="52"/>
      <c r="T276" s="52"/>
      <c r="U276" s="52"/>
      <c r="V276" s="52"/>
      <c r="W276" s="52"/>
      <c r="X276" s="52"/>
      <c r="Y276" s="52"/>
      <c r="Z276" s="52"/>
      <c r="AA276" s="52"/>
      <c r="AB276" s="52"/>
      <c r="AD276" s="55"/>
    </row>
    <row r="277" spans="1:30">
      <c r="A277" s="51"/>
      <c r="B277" s="52"/>
      <c r="C277" s="53"/>
      <c r="D277" s="52"/>
      <c r="E277" s="52"/>
      <c r="F277" s="52"/>
      <c r="G277" s="52"/>
      <c r="H277" s="52"/>
      <c r="I277" s="52"/>
      <c r="J277" s="52"/>
      <c r="K277" s="52"/>
      <c r="L277" s="52"/>
      <c r="M277" s="52"/>
      <c r="N277" s="52"/>
      <c r="O277" s="59"/>
      <c r="P277" s="52"/>
      <c r="Q277" s="53"/>
      <c r="R277" s="52"/>
      <c r="S277" s="52"/>
      <c r="T277" s="52"/>
      <c r="U277" s="52"/>
      <c r="V277" s="52"/>
      <c r="W277" s="52"/>
      <c r="X277" s="52"/>
      <c r="Y277" s="52"/>
      <c r="Z277" s="52"/>
      <c r="AA277" s="52"/>
      <c r="AB277" s="52"/>
      <c r="AD277" s="55"/>
    </row>
    <row r="278" spans="1:30">
      <c r="A278" s="51"/>
      <c r="B278" s="52"/>
      <c r="C278" s="53"/>
      <c r="D278" s="52"/>
      <c r="E278" s="52"/>
      <c r="F278" s="52"/>
      <c r="G278" s="52"/>
      <c r="H278" s="52"/>
      <c r="I278" s="52"/>
      <c r="J278" s="52"/>
      <c r="K278" s="52"/>
      <c r="L278" s="52"/>
      <c r="M278" s="52"/>
      <c r="N278" s="52"/>
      <c r="O278" s="59"/>
      <c r="P278" s="52"/>
      <c r="Q278" s="53"/>
      <c r="R278" s="52"/>
      <c r="S278" s="52"/>
      <c r="T278" s="52"/>
      <c r="U278" s="52"/>
      <c r="V278" s="52"/>
      <c r="W278" s="52"/>
      <c r="X278" s="52"/>
      <c r="Y278" s="52"/>
      <c r="Z278" s="52"/>
      <c r="AA278" s="52"/>
      <c r="AB278" s="52"/>
      <c r="AD278" s="55"/>
    </row>
    <row r="279" spans="1:30">
      <c r="A279" s="51"/>
      <c r="B279" s="52"/>
      <c r="C279" s="53"/>
      <c r="D279" s="52"/>
      <c r="E279" s="52"/>
      <c r="F279" s="52"/>
      <c r="G279" s="52"/>
      <c r="H279" s="52"/>
      <c r="I279" s="52"/>
      <c r="J279" s="52"/>
      <c r="K279" s="52"/>
      <c r="L279" s="52"/>
      <c r="M279" s="52"/>
      <c r="N279" s="52"/>
      <c r="O279" s="59"/>
      <c r="P279" s="52"/>
      <c r="Q279" s="53"/>
      <c r="R279" s="52"/>
      <c r="S279" s="52"/>
      <c r="T279" s="52"/>
      <c r="U279" s="52"/>
      <c r="V279" s="52"/>
      <c r="W279" s="52"/>
      <c r="X279" s="52"/>
      <c r="Y279" s="52"/>
      <c r="Z279" s="52"/>
      <c r="AA279" s="52"/>
      <c r="AB279" s="52"/>
      <c r="AD279" s="55"/>
    </row>
    <row r="280" spans="1:30">
      <c r="A280" s="51"/>
      <c r="B280" s="52"/>
      <c r="C280" s="53"/>
      <c r="D280" s="52"/>
      <c r="E280" s="52"/>
      <c r="F280" s="52"/>
      <c r="G280" s="52"/>
      <c r="H280" s="52"/>
      <c r="I280" s="52"/>
      <c r="J280" s="52"/>
      <c r="K280" s="52"/>
      <c r="L280" s="52"/>
      <c r="M280" s="52"/>
      <c r="N280" s="52"/>
      <c r="O280" s="59"/>
      <c r="P280" s="52"/>
      <c r="Q280" s="53"/>
      <c r="R280" s="52"/>
      <c r="S280" s="52"/>
      <c r="T280" s="52"/>
      <c r="U280" s="52"/>
      <c r="V280" s="52"/>
      <c r="W280" s="52"/>
      <c r="X280" s="52"/>
      <c r="Y280" s="52"/>
      <c r="Z280" s="52"/>
      <c r="AA280" s="52"/>
      <c r="AB280" s="52"/>
      <c r="AD280" s="55"/>
    </row>
    <row r="281" spans="1:30">
      <c r="A281" s="51"/>
      <c r="B281" s="52"/>
      <c r="C281" s="53"/>
      <c r="D281" s="52"/>
      <c r="E281" s="52"/>
      <c r="F281" s="52"/>
      <c r="G281" s="52"/>
      <c r="H281" s="52"/>
      <c r="I281" s="52"/>
      <c r="J281" s="52"/>
      <c r="K281" s="52"/>
      <c r="L281" s="52"/>
      <c r="M281" s="52"/>
      <c r="N281" s="52"/>
      <c r="O281" s="59"/>
      <c r="P281" s="52"/>
      <c r="Q281" s="53"/>
      <c r="R281" s="52"/>
      <c r="S281" s="52"/>
      <c r="T281" s="52"/>
      <c r="U281" s="52"/>
      <c r="V281" s="52"/>
      <c r="W281" s="52"/>
      <c r="X281" s="52"/>
      <c r="Y281" s="52"/>
      <c r="Z281" s="52"/>
      <c r="AA281" s="52"/>
      <c r="AB281" s="52"/>
      <c r="AD281" s="55"/>
    </row>
    <row r="282" spans="1:30">
      <c r="A282" s="51"/>
      <c r="B282" s="52"/>
      <c r="C282" s="53"/>
      <c r="D282" s="52"/>
      <c r="E282" s="52"/>
      <c r="F282" s="52"/>
      <c r="G282" s="52"/>
      <c r="H282" s="52"/>
      <c r="I282" s="52"/>
      <c r="J282" s="52"/>
      <c r="K282" s="52"/>
      <c r="L282" s="52"/>
      <c r="M282" s="52"/>
      <c r="N282" s="52"/>
      <c r="O282" s="59"/>
      <c r="P282" s="52"/>
      <c r="Q282" s="53"/>
      <c r="R282" s="52"/>
      <c r="S282" s="52"/>
      <c r="T282" s="52"/>
      <c r="U282" s="52"/>
      <c r="V282" s="52"/>
      <c r="W282" s="52"/>
      <c r="X282" s="52"/>
      <c r="Y282" s="52"/>
      <c r="Z282" s="52"/>
      <c r="AA282" s="52"/>
      <c r="AB282" s="52"/>
      <c r="AD282" s="55"/>
    </row>
    <row r="283" spans="1:30">
      <c r="A283" s="51"/>
      <c r="B283" s="52"/>
      <c r="C283" s="53"/>
      <c r="D283" s="52"/>
      <c r="E283" s="52"/>
      <c r="F283" s="52"/>
      <c r="G283" s="52"/>
      <c r="H283" s="52"/>
      <c r="I283" s="52"/>
      <c r="J283" s="52"/>
      <c r="K283" s="52"/>
      <c r="L283" s="52"/>
      <c r="M283" s="52"/>
      <c r="N283" s="52"/>
      <c r="O283" s="59"/>
      <c r="P283" s="52"/>
      <c r="Q283" s="53"/>
      <c r="R283" s="52"/>
      <c r="S283" s="52"/>
      <c r="T283" s="52"/>
      <c r="U283" s="52"/>
      <c r="V283" s="52"/>
      <c r="W283" s="52"/>
      <c r="X283" s="52"/>
      <c r="Y283" s="52"/>
      <c r="Z283" s="52"/>
      <c r="AA283" s="52"/>
      <c r="AB283" s="52"/>
      <c r="AD283" s="55"/>
    </row>
    <row r="284" spans="1:30">
      <c r="A284" s="51"/>
      <c r="B284" s="52"/>
      <c r="C284" s="53"/>
      <c r="D284" s="52"/>
      <c r="E284" s="52"/>
      <c r="F284" s="52"/>
      <c r="G284" s="52"/>
      <c r="H284" s="52"/>
      <c r="I284" s="52"/>
      <c r="J284" s="52"/>
      <c r="K284" s="52"/>
      <c r="L284" s="52"/>
      <c r="M284" s="52"/>
      <c r="N284" s="52"/>
      <c r="O284" s="59"/>
      <c r="P284" s="52"/>
      <c r="Q284" s="53"/>
      <c r="R284" s="52"/>
      <c r="S284" s="52"/>
      <c r="T284" s="52"/>
      <c r="U284" s="52"/>
      <c r="V284" s="52"/>
      <c r="W284" s="52"/>
      <c r="X284" s="52"/>
      <c r="Y284" s="52"/>
      <c r="Z284" s="52"/>
      <c r="AA284" s="52"/>
      <c r="AB284" s="52"/>
      <c r="AD284" s="55"/>
    </row>
    <row r="285" spans="1:30">
      <c r="A285" s="51"/>
      <c r="B285" s="52"/>
      <c r="C285" s="53"/>
      <c r="D285" s="52"/>
      <c r="E285" s="52"/>
      <c r="F285" s="52"/>
      <c r="G285" s="52"/>
      <c r="H285" s="52"/>
      <c r="I285" s="52"/>
      <c r="J285" s="52"/>
      <c r="K285" s="52"/>
      <c r="L285" s="52"/>
      <c r="M285" s="52"/>
      <c r="N285" s="52"/>
      <c r="O285" s="59"/>
      <c r="P285" s="52"/>
      <c r="Q285" s="53"/>
      <c r="R285" s="52"/>
      <c r="S285" s="52"/>
      <c r="T285" s="52"/>
      <c r="U285" s="52"/>
      <c r="V285" s="52"/>
      <c r="W285" s="52"/>
      <c r="X285" s="52"/>
      <c r="Y285" s="52"/>
      <c r="Z285" s="52"/>
      <c r="AA285" s="52"/>
      <c r="AB285" s="52"/>
      <c r="AD285" s="55"/>
    </row>
    <row r="286" spans="1:30">
      <c r="A286" s="51"/>
      <c r="B286" s="52"/>
      <c r="C286" s="53"/>
      <c r="D286" s="52"/>
      <c r="E286" s="52"/>
      <c r="F286" s="52"/>
      <c r="G286" s="52"/>
      <c r="H286" s="52"/>
      <c r="I286" s="52"/>
      <c r="J286" s="52"/>
      <c r="K286" s="52"/>
      <c r="L286" s="52"/>
      <c r="M286" s="52"/>
      <c r="N286" s="52"/>
      <c r="O286" s="59"/>
      <c r="P286" s="52"/>
      <c r="Q286" s="53"/>
      <c r="R286" s="52"/>
      <c r="S286" s="52"/>
      <c r="T286" s="52"/>
      <c r="U286" s="52"/>
      <c r="V286" s="52"/>
      <c r="W286" s="52"/>
      <c r="X286" s="52"/>
      <c r="Y286" s="52"/>
      <c r="Z286" s="52"/>
      <c r="AA286" s="52"/>
      <c r="AB286" s="52"/>
      <c r="AD286" s="55"/>
    </row>
    <row r="287" spans="1:30">
      <c r="A287" s="51"/>
      <c r="B287" s="52"/>
      <c r="C287" s="53"/>
      <c r="D287" s="52"/>
      <c r="E287" s="52"/>
      <c r="F287" s="52"/>
      <c r="G287" s="52"/>
      <c r="H287" s="52"/>
      <c r="I287" s="52"/>
      <c r="J287" s="52"/>
      <c r="K287" s="52"/>
      <c r="L287" s="52"/>
      <c r="M287" s="52"/>
      <c r="N287" s="52"/>
      <c r="O287" s="59"/>
      <c r="P287" s="52"/>
      <c r="Q287" s="53"/>
      <c r="R287" s="52"/>
      <c r="S287" s="52"/>
      <c r="T287" s="52"/>
      <c r="U287" s="52"/>
      <c r="V287" s="52"/>
      <c r="W287" s="52"/>
      <c r="X287" s="52"/>
      <c r="Y287" s="52"/>
      <c r="Z287" s="52"/>
      <c r="AA287" s="52"/>
      <c r="AB287" s="52"/>
      <c r="AD287" s="55"/>
    </row>
    <row r="288" spans="1:30">
      <c r="A288" s="51"/>
      <c r="B288" s="52"/>
      <c r="C288" s="53"/>
      <c r="D288" s="52"/>
      <c r="E288" s="52"/>
      <c r="F288" s="52"/>
      <c r="G288" s="52"/>
      <c r="H288" s="52"/>
      <c r="I288" s="52"/>
      <c r="J288" s="52"/>
      <c r="K288" s="52"/>
      <c r="L288" s="52"/>
      <c r="M288" s="52"/>
      <c r="N288" s="52"/>
      <c r="O288" s="59"/>
      <c r="P288" s="52"/>
      <c r="Q288" s="53"/>
      <c r="R288" s="52"/>
      <c r="S288" s="52"/>
      <c r="T288" s="52"/>
      <c r="U288" s="52"/>
      <c r="V288" s="52"/>
      <c r="W288" s="52"/>
      <c r="X288" s="52"/>
      <c r="Y288" s="52"/>
      <c r="Z288" s="52"/>
      <c r="AA288" s="52"/>
      <c r="AB288" s="52"/>
      <c r="AD288" s="55"/>
    </row>
    <row r="289" spans="1:30">
      <c r="A289" s="51"/>
      <c r="B289" s="52"/>
      <c r="C289" s="53"/>
      <c r="D289" s="52"/>
      <c r="E289" s="52"/>
      <c r="F289" s="52"/>
      <c r="G289" s="52"/>
      <c r="H289" s="52"/>
      <c r="I289" s="52"/>
      <c r="J289" s="52"/>
      <c r="K289" s="52"/>
      <c r="L289" s="52"/>
      <c r="M289" s="52"/>
      <c r="N289" s="52"/>
      <c r="O289" s="59"/>
      <c r="P289" s="52"/>
      <c r="Q289" s="53"/>
      <c r="R289" s="52"/>
      <c r="S289" s="52"/>
      <c r="T289" s="52"/>
      <c r="U289" s="52"/>
      <c r="V289" s="52"/>
      <c r="W289" s="52"/>
      <c r="X289" s="52"/>
      <c r="Y289" s="52"/>
      <c r="Z289" s="52"/>
      <c r="AA289" s="52"/>
      <c r="AB289" s="52"/>
      <c r="AD289" s="55"/>
    </row>
    <row r="290" spans="1:30">
      <c r="A290" s="51"/>
      <c r="B290" s="52"/>
      <c r="C290" s="53"/>
      <c r="D290" s="52"/>
      <c r="E290" s="52"/>
      <c r="F290" s="52"/>
      <c r="G290" s="52"/>
      <c r="H290" s="52"/>
      <c r="I290" s="52"/>
      <c r="J290" s="52"/>
      <c r="K290" s="52"/>
      <c r="L290" s="52"/>
      <c r="M290" s="52"/>
      <c r="N290" s="52"/>
      <c r="O290" s="59"/>
      <c r="P290" s="52"/>
      <c r="Q290" s="53"/>
      <c r="R290" s="52"/>
      <c r="S290" s="52"/>
      <c r="T290" s="52"/>
      <c r="U290" s="52"/>
      <c r="V290" s="52"/>
      <c r="W290" s="52"/>
      <c r="X290" s="52"/>
      <c r="Y290" s="52"/>
      <c r="Z290" s="52"/>
      <c r="AA290" s="52"/>
      <c r="AB290" s="52"/>
      <c r="AD290" s="55"/>
    </row>
    <row r="291" spans="1:30">
      <c r="A291" s="51"/>
      <c r="B291" s="52"/>
      <c r="C291" s="53"/>
      <c r="D291" s="52"/>
      <c r="E291" s="52"/>
      <c r="F291" s="52"/>
      <c r="G291" s="52"/>
      <c r="H291" s="52"/>
      <c r="I291" s="52"/>
      <c r="J291" s="52"/>
      <c r="K291" s="52"/>
      <c r="L291" s="52"/>
      <c r="M291" s="52"/>
      <c r="N291" s="52"/>
      <c r="O291" s="59"/>
      <c r="P291" s="52"/>
      <c r="Q291" s="53"/>
      <c r="R291" s="52"/>
      <c r="S291" s="52"/>
      <c r="T291" s="52"/>
      <c r="U291" s="52"/>
      <c r="V291" s="52"/>
      <c r="W291" s="52"/>
      <c r="X291" s="52"/>
      <c r="Y291" s="52"/>
      <c r="Z291" s="52"/>
      <c r="AA291" s="52"/>
      <c r="AB291" s="52"/>
      <c r="AD291" s="55"/>
    </row>
    <row r="292" spans="1:30">
      <c r="A292" s="51"/>
      <c r="B292" s="52"/>
      <c r="C292" s="53"/>
      <c r="D292" s="52"/>
      <c r="E292" s="52"/>
      <c r="F292" s="52"/>
      <c r="G292" s="52"/>
      <c r="H292" s="52"/>
      <c r="I292" s="52"/>
      <c r="J292" s="52"/>
      <c r="K292" s="52"/>
      <c r="L292" s="52"/>
      <c r="M292" s="52"/>
      <c r="N292" s="52"/>
      <c r="O292" s="59"/>
      <c r="P292" s="52"/>
      <c r="Q292" s="53"/>
      <c r="R292" s="52"/>
      <c r="S292" s="52"/>
      <c r="T292" s="52"/>
      <c r="U292" s="52"/>
      <c r="V292" s="52"/>
      <c r="W292" s="52"/>
      <c r="X292" s="52"/>
      <c r="Y292" s="52"/>
      <c r="Z292" s="52"/>
      <c r="AA292" s="52"/>
      <c r="AB292" s="52"/>
      <c r="AD292" s="55"/>
    </row>
    <row r="293" spans="1:30">
      <c r="A293" s="51"/>
      <c r="B293" s="52"/>
      <c r="C293" s="53"/>
      <c r="D293" s="52"/>
      <c r="E293" s="52"/>
      <c r="F293" s="52"/>
      <c r="G293" s="52"/>
      <c r="H293" s="52"/>
      <c r="I293" s="52"/>
      <c r="J293" s="52"/>
      <c r="K293" s="52"/>
      <c r="L293" s="52"/>
      <c r="M293" s="52"/>
      <c r="N293" s="52"/>
      <c r="O293" s="59"/>
      <c r="P293" s="52"/>
      <c r="Q293" s="53"/>
      <c r="R293" s="52"/>
      <c r="S293" s="52"/>
      <c r="T293" s="52"/>
      <c r="U293" s="52"/>
      <c r="V293" s="52"/>
      <c r="W293" s="52"/>
      <c r="X293" s="52"/>
      <c r="Y293" s="52"/>
      <c r="Z293" s="52"/>
      <c r="AA293" s="52"/>
      <c r="AB293" s="52"/>
      <c r="AD293" s="55"/>
    </row>
    <row r="294" spans="1:30">
      <c r="A294" s="51"/>
      <c r="B294" s="52"/>
      <c r="C294" s="53"/>
      <c r="D294" s="52"/>
      <c r="E294" s="52"/>
      <c r="F294" s="52"/>
      <c r="G294" s="52"/>
      <c r="H294" s="52"/>
      <c r="I294" s="52"/>
      <c r="J294" s="52"/>
      <c r="K294" s="52"/>
      <c r="L294" s="52"/>
      <c r="M294" s="52"/>
      <c r="N294" s="52"/>
      <c r="O294" s="59"/>
      <c r="P294" s="52"/>
      <c r="Q294" s="53"/>
      <c r="R294" s="52"/>
      <c r="S294" s="52"/>
      <c r="T294" s="52"/>
      <c r="U294" s="52"/>
      <c r="V294" s="52"/>
      <c r="W294" s="52"/>
      <c r="X294" s="52"/>
      <c r="Y294" s="52"/>
      <c r="Z294" s="52"/>
      <c r="AA294" s="52"/>
      <c r="AB294" s="52"/>
      <c r="AD294" s="55"/>
    </row>
    <row r="295" spans="1:30">
      <c r="A295" s="51"/>
      <c r="B295" s="52"/>
      <c r="C295" s="53"/>
      <c r="D295" s="52"/>
      <c r="E295" s="52"/>
      <c r="F295" s="52"/>
      <c r="G295" s="52"/>
      <c r="H295" s="52"/>
      <c r="I295" s="52"/>
      <c r="J295" s="52"/>
      <c r="K295" s="52"/>
      <c r="L295" s="52"/>
      <c r="M295" s="52"/>
      <c r="N295" s="52"/>
      <c r="O295" s="59"/>
      <c r="P295" s="52"/>
      <c r="Q295" s="53"/>
      <c r="R295" s="52"/>
      <c r="S295" s="52"/>
      <c r="T295" s="52"/>
      <c r="U295" s="52"/>
      <c r="V295" s="52"/>
      <c r="W295" s="52"/>
      <c r="X295" s="52"/>
      <c r="Y295" s="52"/>
      <c r="Z295" s="52"/>
      <c r="AA295" s="52"/>
      <c r="AB295" s="52"/>
      <c r="AD295" s="55"/>
    </row>
    <row r="296" spans="1:30">
      <c r="A296" s="51"/>
      <c r="B296" s="52"/>
      <c r="C296" s="53"/>
      <c r="D296" s="52"/>
      <c r="E296" s="52"/>
      <c r="F296" s="52"/>
      <c r="G296" s="52"/>
      <c r="H296" s="52"/>
      <c r="I296" s="52"/>
      <c r="J296" s="52"/>
      <c r="K296" s="52"/>
      <c r="L296" s="52"/>
      <c r="M296" s="52"/>
      <c r="N296" s="52"/>
      <c r="O296" s="59"/>
      <c r="P296" s="52"/>
      <c r="Q296" s="53"/>
      <c r="R296" s="52"/>
      <c r="S296" s="52"/>
      <c r="T296" s="52"/>
      <c r="U296" s="52"/>
      <c r="V296" s="52"/>
      <c r="W296" s="52"/>
      <c r="X296" s="52"/>
      <c r="Y296" s="52"/>
      <c r="Z296" s="52"/>
      <c r="AA296" s="52"/>
      <c r="AB296" s="52"/>
      <c r="AD296" s="55"/>
    </row>
    <row r="297" spans="1:30">
      <c r="A297" s="51"/>
      <c r="B297" s="52"/>
      <c r="C297" s="53"/>
      <c r="D297" s="52"/>
      <c r="E297" s="52"/>
      <c r="F297" s="52"/>
      <c r="G297" s="52"/>
      <c r="H297" s="52"/>
      <c r="I297" s="52"/>
      <c r="J297" s="52"/>
      <c r="K297" s="52"/>
      <c r="L297" s="52"/>
      <c r="M297" s="52"/>
      <c r="N297" s="52"/>
      <c r="O297" s="59"/>
      <c r="P297" s="52"/>
      <c r="Q297" s="53"/>
      <c r="R297" s="52"/>
      <c r="S297" s="52"/>
      <c r="T297" s="52"/>
      <c r="U297" s="52"/>
      <c r="V297" s="52"/>
      <c r="W297" s="52"/>
      <c r="X297" s="52"/>
      <c r="Y297" s="52"/>
      <c r="Z297" s="52"/>
      <c r="AA297" s="52"/>
      <c r="AB297" s="52"/>
      <c r="AD297" s="55"/>
    </row>
    <row r="298" spans="1:30">
      <c r="A298" s="51"/>
      <c r="B298" s="52"/>
      <c r="C298" s="53"/>
      <c r="D298" s="52"/>
      <c r="E298" s="52"/>
      <c r="F298" s="52"/>
      <c r="G298" s="52"/>
      <c r="H298" s="52"/>
      <c r="I298" s="52"/>
      <c r="J298" s="52"/>
      <c r="K298" s="52"/>
      <c r="L298" s="52"/>
      <c r="M298" s="52"/>
      <c r="N298" s="52"/>
      <c r="O298" s="59"/>
      <c r="P298" s="52"/>
      <c r="Q298" s="53"/>
      <c r="R298" s="52"/>
      <c r="S298" s="52"/>
      <c r="T298" s="52"/>
      <c r="U298" s="52"/>
      <c r="V298" s="52"/>
      <c r="W298" s="52"/>
      <c r="X298" s="52"/>
      <c r="Y298" s="52"/>
      <c r="Z298" s="52"/>
      <c r="AA298" s="52"/>
      <c r="AB298" s="52"/>
      <c r="AD298" s="55"/>
    </row>
    <row r="299" spans="1:30">
      <c r="A299" s="51"/>
      <c r="B299" s="52"/>
      <c r="C299" s="53"/>
      <c r="D299" s="52"/>
      <c r="E299" s="52"/>
      <c r="F299" s="52"/>
      <c r="G299" s="52"/>
      <c r="H299" s="52"/>
      <c r="I299" s="52"/>
      <c r="J299" s="52"/>
      <c r="K299" s="52"/>
      <c r="L299" s="52"/>
      <c r="M299" s="52"/>
      <c r="N299" s="52"/>
      <c r="O299" s="59"/>
      <c r="P299" s="52"/>
      <c r="Q299" s="53"/>
      <c r="R299" s="52"/>
      <c r="S299" s="52"/>
      <c r="T299" s="52"/>
      <c r="U299" s="52"/>
      <c r="V299" s="52"/>
      <c r="W299" s="52"/>
      <c r="X299" s="52"/>
      <c r="Y299" s="52"/>
      <c r="Z299" s="52"/>
      <c r="AA299" s="52"/>
      <c r="AB299" s="52"/>
      <c r="AD299" s="55"/>
    </row>
    <row r="300" spans="1:30">
      <c r="A300" s="51"/>
      <c r="B300" s="52"/>
      <c r="C300" s="53"/>
      <c r="D300" s="52"/>
      <c r="E300" s="52"/>
      <c r="F300" s="52"/>
      <c r="G300" s="52"/>
      <c r="H300" s="52"/>
      <c r="I300" s="52"/>
      <c r="J300" s="52"/>
      <c r="K300" s="52"/>
      <c r="L300" s="52"/>
      <c r="M300" s="52"/>
      <c r="N300" s="52"/>
      <c r="O300" s="59"/>
      <c r="P300" s="52"/>
      <c r="Q300" s="53"/>
      <c r="R300" s="52"/>
      <c r="S300" s="52"/>
      <c r="T300" s="52"/>
      <c r="U300" s="52"/>
      <c r="V300" s="52"/>
      <c r="W300" s="52"/>
      <c r="X300" s="52"/>
      <c r="Y300" s="52"/>
      <c r="Z300" s="52"/>
      <c r="AA300" s="52"/>
      <c r="AB300" s="52"/>
      <c r="AD300" s="55"/>
    </row>
    <row r="301" spans="1:30">
      <c r="A301" s="51"/>
      <c r="B301" s="52"/>
      <c r="C301" s="53"/>
      <c r="D301" s="52"/>
      <c r="E301" s="52"/>
      <c r="F301" s="52"/>
      <c r="G301" s="52"/>
      <c r="H301" s="52"/>
      <c r="I301" s="52"/>
      <c r="J301" s="52"/>
      <c r="K301" s="52"/>
      <c r="L301" s="52"/>
      <c r="M301" s="52"/>
      <c r="N301" s="52"/>
      <c r="O301" s="59"/>
      <c r="P301" s="52"/>
      <c r="Q301" s="53"/>
      <c r="R301" s="52"/>
      <c r="S301" s="52"/>
      <c r="T301" s="52"/>
      <c r="U301" s="52"/>
      <c r="V301" s="52"/>
      <c r="W301" s="52"/>
      <c r="X301" s="52"/>
      <c r="Y301" s="52"/>
      <c r="Z301" s="52"/>
      <c r="AA301" s="52"/>
      <c r="AB301" s="52"/>
      <c r="AD301" s="55"/>
    </row>
    <row r="302" spans="1:30">
      <c r="A302" s="51"/>
      <c r="B302" s="52"/>
      <c r="C302" s="53"/>
      <c r="D302" s="52"/>
      <c r="E302" s="52"/>
      <c r="F302" s="52"/>
      <c r="G302" s="52"/>
      <c r="H302" s="52"/>
      <c r="I302" s="52"/>
      <c r="J302" s="52"/>
      <c r="K302" s="52"/>
      <c r="L302" s="52"/>
      <c r="M302" s="52"/>
      <c r="N302" s="52"/>
      <c r="O302" s="59"/>
      <c r="P302" s="52"/>
      <c r="Q302" s="53"/>
      <c r="R302" s="52"/>
      <c r="S302" s="52"/>
      <c r="T302" s="52"/>
      <c r="U302" s="52"/>
      <c r="V302" s="52"/>
      <c r="W302" s="52"/>
      <c r="X302" s="52"/>
      <c r="Y302" s="52"/>
      <c r="Z302" s="52"/>
      <c r="AA302" s="52"/>
      <c r="AB302" s="52"/>
      <c r="AD302" s="55"/>
    </row>
    <row r="303" spans="1:30">
      <c r="A303" s="51"/>
      <c r="B303" s="52"/>
      <c r="C303" s="53"/>
      <c r="D303" s="52"/>
      <c r="E303" s="52"/>
      <c r="F303" s="52"/>
      <c r="G303" s="52"/>
      <c r="H303" s="52"/>
      <c r="I303" s="52"/>
      <c r="J303" s="52"/>
      <c r="K303" s="52"/>
      <c r="L303" s="52"/>
      <c r="M303" s="52"/>
      <c r="N303" s="52"/>
      <c r="O303" s="59"/>
      <c r="P303" s="52"/>
      <c r="Q303" s="53"/>
      <c r="R303" s="52"/>
      <c r="S303" s="52"/>
      <c r="T303" s="52"/>
      <c r="U303" s="52"/>
      <c r="V303" s="52"/>
      <c r="W303" s="52"/>
      <c r="X303" s="52"/>
      <c r="Y303" s="52"/>
      <c r="Z303" s="52"/>
      <c r="AA303" s="52"/>
      <c r="AB303" s="52"/>
      <c r="AD303" s="55"/>
    </row>
    <row r="304" spans="1:30">
      <c r="A304" s="51"/>
      <c r="B304" s="52"/>
      <c r="C304" s="53"/>
      <c r="D304" s="52"/>
      <c r="E304" s="52"/>
      <c r="F304" s="52"/>
      <c r="G304" s="52"/>
      <c r="H304" s="52"/>
      <c r="I304" s="52"/>
      <c r="J304" s="52"/>
      <c r="K304" s="52"/>
      <c r="L304" s="52"/>
      <c r="M304" s="52"/>
      <c r="N304" s="52"/>
      <c r="O304" s="59"/>
      <c r="P304" s="52"/>
      <c r="Q304" s="53"/>
      <c r="R304" s="52"/>
      <c r="S304" s="52"/>
      <c r="T304" s="52"/>
      <c r="U304" s="52"/>
      <c r="V304" s="52"/>
      <c r="W304" s="52"/>
      <c r="X304" s="52"/>
      <c r="Y304" s="52"/>
      <c r="Z304" s="52"/>
      <c r="AA304" s="52"/>
      <c r="AB304" s="52"/>
      <c r="AD304" s="55"/>
    </row>
    <row r="305" spans="1:30">
      <c r="A305" s="51"/>
      <c r="B305" s="52"/>
      <c r="C305" s="53"/>
      <c r="D305" s="52"/>
      <c r="E305" s="52"/>
      <c r="F305" s="52"/>
      <c r="G305" s="52"/>
      <c r="H305" s="52"/>
      <c r="I305" s="52"/>
      <c r="J305" s="52"/>
      <c r="K305" s="52"/>
      <c r="L305" s="52"/>
      <c r="M305" s="52"/>
      <c r="N305" s="52"/>
      <c r="O305" s="59"/>
      <c r="P305" s="52"/>
      <c r="Q305" s="53"/>
      <c r="R305" s="52"/>
      <c r="S305" s="52"/>
      <c r="T305" s="52"/>
      <c r="U305" s="52"/>
      <c r="V305" s="52"/>
      <c r="W305" s="52"/>
      <c r="X305" s="52"/>
      <c r="Y305" s="52"/>
      <c r="Z305" s="52"/>
      <c r="AA305" s="52"/>
      <c r="AB305" s="52"/>
      <c r="AD305" s="55"/>
    </row>
    <row r="306" spans="1:30">
      <c r="A306" s="51"/>
      <c r="B306" s="52"/>
      <c r="C306" s="53"/>
      <c r="D306" s="52"/>
      <c r="E306" s="52"/>
      <c r="F306" s="52"/>
      <c r="G306" s="52"/>
      <c r="H306" s="52"/>
      <c r="I306" s="52"/>
      <c r="J306" s="52"/>
      <c r="K306" s="52"/>
      <c r="L306" s="52"/>
      <c r="M306" s="52"/>
      <c r="N306" s="52"/>
      <c r="O306" s="59"/>
      <c r="P306" s="52"/>
      <c r="Q306" s="53"/>
      <c r="R306" s="52"/>
      <c r="S306" s="52"/>
      <c r="T306" s="52"/>
      <c r="U306" s="52"/>
      <c r="V306" s="52"/>
      <c r="W306" s="52"/>
      <c r="X306" s="52"/>
      <c r="Y306" s="52"/>
      <c r="Z306" s="52"/>
      <c r="AA306" s="52"/>
      <c r="AB306" s="52"/>
      <c r="AD306" s="55"/>
    </row>
    <row r="307" spans="1:30">
      <c r="A307" s="51"/>
      <c r="B307" s="52"/>
      <c r="C307" s="53"/>
      <c r="D307" s="52"/>
      <c r="E307" s="52"/>
      <c r="F307" s="52"/>
      <c r="G307" s="52"/>
      <c r="H307" s="52"/>
      <c r="I307" s="52"/>
      <c r="J307" s="52"/>
      <c r="K307" s="52"/>
      <c r="L307" s="52"/>
      <c r="M307" s="52"/>
      <c r="N307" s="52"/>
      <c r="O307" s="59"/>
      <c r="P307" s="52"/>
      <c r="Q307" s="53"/>
      <c r="R307" s="52"/>
      <c r="S307" s="52"/>
      <c r="T307" s="52"/>
      <c r="U307" s="52"/>
      <c r="V307" s="52"/>
      <c r="W307" s="52"/>
      <c r="X307" s="52"/>
      <c r="Y307" s="52"/>
      <c r="Z307" s="52"/>
      <c r="AA307" s="52"/>
      <c r="AB307" s="52"/>
      <c r="AD307" s="55"/>
    </row>
    <row r="308" spans="1:30">
      <c r="A308" s="51"/>
      <c r="B308" s="52"/>
      <c r="C308" s="53"/>
      <c r="D308" s="52"/>
      <c r="E308" s="52"/>
      <c r="F308" s="52"/>
      <c r="G308" s="52"/>
      <c r="H308" s="52"/>
      <c r="I308" s="52"/>
      <c r="J308" s="52"/>
      <c r="K308" s="52"/>
      <c r="L308" s="52"/>
      <c r="M308" s="52"/>
      <c r="N308" s="52"/>
      <c r="O308" s="59"/>
      <c r="P308" s="52"/>
      <c r="Q308" s="53"/>
      <c r="R308" s="52"/>
      <c r="S308" s="52"/>
      <c r="T308" s="52"/>
      <c r="U308" s="52"/>
      <c r="V308" s="52"/>
      <c r="W308" s="52"/>
      <c r="X308" s="52"/>
      <c r="Y308" s="52"/>
      <c r="Z308" s="52"/>
      <c r="AA308" s="52"/>
      <c r="AB308" s="52"/>
      <c r="AD308" s="55"/>
    </row>
    <row r="309" spans="1:30">
      <c r="A309" s="51"/>
      <c r="B309" s="52"/>
      <c r="C309" s="53"/>
      <c r="D309" s="52"/>
      <c r="E309" s="52"/>
      <c r="F309" s="52"/>
      <c r="G309" s="52"/>
      <c r="H309" s="52"/>
      <c r="I309" s="52"/>
      <c r="J309" s="52"/>
      <c r="K309" s="52"/>
      <c r="L309" s="52"/>
      <c r="M309" s="52"/>
      <c r="N309" s="52"/>
      <c r="O309" s="59"/>
      <c r="P309" s="52"/>
      <c r="Q309" s="53"/>
      <c r="R309" s="52"/>
      <c r="S309" s="52"/>
      <c r="T309" s="52"/>
      <c r="U309" s="52"/>
      <c r="V309" s="52"/>
      <c r="W309" s="52"/>
      <c r="X309" s="52"/>
      <c r="Y309" s="52"/>
      <c r="Z309" s="52"/>
      <c r="AA309" s="52"/>
      <c r="AB309" s="52"/>
      <c r="AD309" s="55"/>
    </row>
    <row r="310" spans="1:30">
      <c r="A310" s="51"/>
      <c r="B310" s="52"/>
      <c r="C310" s="53"/>
      <c r="D310" s="52"/>
      <c r="E310" s="52"/>
      <c r="F310" s="52"/>
      <c r="G310" s="52"/>
      <c r="H310" s="52"/>
      <c r="I310" s="52"/>
      <c r="J310" s="52"/>
      <c r="K310" s="52"/>
      <c r="L310" s="52"/>
      <c r="M310" s="52"/>
      <c r="N310" s="52"/>
      <c r="O310" s="59"/>
      <c r="P310" s="52"/>
      <c r="Q310" s="53"/>
      <c r="R310" s="52"/>
      <c r="S310" s="52"/>
      <c r="T310" s="52"/>
      <c r="U310" s="52"/>
      <c r="V310" s="52"/>
      <c r="W310" s="52"/>
      <c r="X310" s="52"/>
      <c r="Y310" s="52"/>
      <c r="Z310" s="52"/>
      <c r="AA310" s="52"/>
      <c r="AB310" s="52"/>
      <c r="AD310" s="55"/>
    </row>
    <row r="311" spans="1:30">
      <c r="A311" s="51"/>
      <c r="B311" s="52"/>
      <c r="C311" s="53"/>
      <c r="D311" s="52"/>
      <c r="E311" s="52"/>
      <c r="F311" s="52"/>
      <c r="G311" s="52"/>
      <c r="H311" s="52"/>
      <c r="I311" s="52"/>
      <c r="J311" s="52"/>
      <c r="K311" s="52"/>
      <c r="L311" s="52"/>
      <c r="M311" s="52"/>
      <c r="N311" s="52"/>
      <c r="O311" s="59"/>
      <c r="P311" s="52"/>
      <c r="Q311" s="53"/>
      <c r="R311" s="52"/>
      <c r="S311" s="52"/>
      <c r="T311" s="52"/>
      <c r="U311" s="52"/>
      <c r="V311" s="52"/>
      <c r="W311" s="52"/>
      <c r="X311" s="52"/>
      <c r="Y311" s="52"/>
      <c r="Z311" s="52"/>
      <c r="AA311" s="52"/>
      <c r="AB311" s="52"/>
      <c r="AD311" s="55"/>
    </row>
    <row r="312" spans="1:30">
      <c r="A312" s="51"/>
      <c r="B312" s="52"/>
      <c r="C312" s="53"/>
      <c r="D312" s="52"/>
      <c r="E312" s="52"/>
      <c r="F312" s="52"/>
      <c r="G312" s="52"/>
      <c r="H312" s="52"/>
      <c r="I312" s="52"/>
      <c r="J312" s="52"/>
      <c r="K312" s="52"/>
      <c r="L312" s="52"/>
      <c r="M312" s="52"/>
      <c r="N312" s="52"/>
      <c r="O312" s="59"/>
      <c r="P312" s="52"/>
      <c r="Q312" s="53"/>
      <c r="R312" s="52"/>
      <c r="S312" s="52"/>
      <c r="T312" s="52"/>
      <c r="U312" s="52"/>
      <c r="V312" s="52"/>
      <c r="W312" s="52"/>
      <c r="X312" s="52"/>
      <c r="Y312" s="52"/>
      <c r="Z312" s="52"/>
      <c r="AA312" s="52"/>
      <c r="AB312" s="52"/>
      <c r="AD312" s="55"/>
    </row>
    <row r="313" spans="1:30">
      <c r="A313" s="51"/>
      <c r="B313" s="52"/>
      <c r="C313" s="53"/>
      <c r="D313" s="52"/>
      <c r="E313" s="52"/>
      <c r="F313" s="52"/>
      <c r="G313" s="52"/>
      <c r="H313" s="52"/>
      <c r="I313" s="52"/>
      <c r="J313" s="52"/>
      <c r="K313" s="52"/>
      <c r="L313" s="52"/>
      <c r="M313" s="52"/>
      <c r="N313" s="52"/>
      <c r="O313" s="59"/>
      <c r="P313" s="52"/>
      <c r="Q313" s="53"/>
      <c r="R313" s="52"/>
      <c r="S313" s="52"/>
      <c r="T313" s="52"/>
      <c r="U313" s="52"/>
      <c r="V313" s="52"/>
      <c r="W313" s="52"/>
      <c r="X313" s="52"/>
      <c r="Y313" s="52"/>
      <c r="Z313" s="52"/>
      <c r="AA313" s="52"/>
      <c r="AB313" s="52"/>
      <c r="AD313" s="55"/>
    </row>
    <row r="314" spans="1:30">
      <c r="A314" s="51"/>
      <c r="B314" s="52"/>
      <c r="C314" s="53"/>
      <c r="D314" s="52"/>
      <c r="E314" s="52"/>
      <c r="F314" s="52"/>
      <c r="G314" s="52"/>
      <c r="H314" s="52"/>
      <c r="I314" s="52"/>
      <c r="J314" s="52"/>
      <c r="K314" s="52"/>
      <c r="L314" s="52"/>
      <c r="M314" s="52"/>
      <c r="N314" s="52"/>
      <c r="O314" s="59"/>
      <c r="P314" s="52"/>
      <c r="Q314" s="53"/>
      <c r="R314" s="52"/>
      <c r="S314" s="52"/>
      <c r="T314" s="52"/>
      <c r="U314" s="52"/>
      <c r="V314" s="52"/>
      <c r="W314" s="52"/>
      <c r="X314" s="52"/>
      <c r="Y314" s="52"/>
      <c r="Z314" s="52"/>
      <c r="AA314" s="52"/>
      <c r="AB314" s="52"/>
      <c r="AD314" s="55"/>
    </row>
    <row r="315" spans="1:30">
      <c r="A315" s="51"/>
      <c r="B315" s="52"/>
      <c r="C315" s="53"/>
      <c r="D315" s="52"/>
      <c r="E315" s="52"/>
      <c r="F315" s="52"/>
      <c r="G315" s="52"/>
      <c r="H315" s="52"/>
      <c r="I315" s="52"/>
      <c r="J315" s="52"/>
      <c r="K315" s="52"/>
      <c r="L315" s="52"/>
      <c r="M315" s="52"/>
      <c r="N315" s="52"/>
      <c r="O315" s="59"/>
      <c r="P315" s="52"/>
      <c r="Q315" s="53"/>
      <c r="R315" s="52"/>
      <c r="S315" s="52"/>
      <c r="T315" s="52"/>
      <c r="U315" s="52"/>
      <c r="V315" s="52"/>
      <c r="W315" s="52"/>
      <c r="X315" s="52"/>
      <c r="Y315" s="52"/>
      <c r="Z315" s="52"/>
      <c r="AA315" s="52"/>
      <c r="AB315" s="52"/>
      <c r="AD315" s="55"/>
    </row>
    <row r="316" spans="1:30">
      <c r="A316" s="51"/>
      <c r="B316" s="52"/>
      <c r="C316" s="53"/>
      <c r="D316" s="52"/>
      <c r="E316" s="52"/>
      <c r="F316" s="52"/>
      <c r="G316" s="52"/>
      <c r="H316" s="52"/>
      <c r="I316" s="52"/>
      <c r="J316" s="52"/>
      <c r="K316" s="52"/>
      <c r="L316" s="52"/>
      <c r="M316" s="52"/>
      <c r="N316" s="52"/>
      <c r="O316" s="59"/>
      <c r="P316" s="52"/>
      <c r="Q316" s="53"/>
      <c r="R316" s="52"/>
      <c r="S316" s="52"/>
      <c r="T316" s="52"/>
      <c r="U316" s="52"/>
      <c r="V316" s="52"/>
      <c r="W316" s="52"/>
      <c r="X316" s="52"/>
      <c r="Y316" s="52"/>
      <c r="Z316" s="52"/>
      <c r="AA316" s="52"/>
      <c r="AB316" s="52"/>
      <c r="AD316" s="55"/>
    </row>
    <row r="317" spans="1:30">
      <c r="A317" s="51"/>
      <c r="B317" s="52"/>
      <c r="C317" s="53"/>
      <c r="D317" s="52"/>
      <c r="E317" s="52"/>
      <c r="F317" s="52"/>
      <c r="G317" s="52"/>
      <c r="H317" s="52"/>
      <c r="I317" s="52"/>
      <c r="J317" s="52"/>
      <c r="K317" s="52"/>
      <c r="L317" s="52"/>
      <c r="M317" s="52"/>
      <c r="N317" s="52"/>
      <c r="O317" s="59"/>
      <c r="P317" s="52"/>
      <c r="Q317" s="53"/>
      <c r="R317" s="52"/>
      <c r="S317" s="52"/>
      <c r="T317" s="52"/>
      <c r="U317" s="52"/>
      <c r="V317" s="52"/>
      <c r="W317" s="52"/>
      <c r="X317" s="52"/>
      <c r="Y317" s="52"/>
      <c r="Z317" s="52"/>
      <c r="AA317" s="52"/>
      <c r="AB317" s="52"/>
      <c r="AD317" s="55"/>
    </row>
    <row r="318" spans="1:30">
      <c r="A318" s="51"/>
      <c r="B318" s="52"/>
      <c r="C318" s="53"/>
      <c r="D318" s="52"/>
      <c r="E318" s="52"/>
      <c r="F318" s="52"/>
      <c r="G318" s="52"/>
      <c r="H318" s="52"/>
      <c r="I318" s="52"/>
      <c r="J318" s="52"/>
      <c r="K318" s="52"/>
      <c r="L318" s="52"/>
      <c r="M318" s="52"/>
      <c r="N318" s="52"/>
      <c r="O318" s="59"/>
      <c r="P318" s="52"/>
      <c r="Q318" s="53"/>
      <c r="R318" s="52"/>
      <c r="S318" s="52"/>
      <c r="T318" s="52"/>
      <c r="U318" s="52"/>
      <c r="V318" s="52"/>
      <c r="W318" s="52"/>
      <c r="X318" s="52"/>
      <c r="Y318" s="52"/>
      <c r="Z318" s="52"/>
      <c r="AA318" s="52"/>
      <c r="AB318" s="52"/>
      <c r="AD318" s="55"/>
    </row>
    <row r="319" spans="1:30">
      <c r="A319" s="51"/>
      <c r="B319" s="52"/>
      <c r="C319" s="53"/>
      <c r="D319" s="52"/>
      <c r="E319" s="52"/>
      <c r="F319" s="52"/>
      <c r="G319" s="52"/>
      <c r="H319" s="52"/>
      <c r="I319" s="52"/>
      <c r="J319" s="52"/>
      <c r="K319" s="52"/>
      <c r="L319" s="52"/>
      <c r="M319" s="52"/>
      <c r="N319" s="52"/>
      <c r="O319" s="59"/>
      <c r="P319" s="52"/>
      <c r="Q319" s="53"/>
      <c r="R319" s="52"/>
      <c r="S319" s="52"/>
      <c r="T319" s="52"/>
      <c r="U319" s="52"/>
      <c r="V319" s="52"/>
      <c r="W319" s="52"/>
      <c r="X319" s="52"/>
      <c r="Y319" s="52"/>
      <c r="Z319" s="52"/>
      <c r="AA319" s="52"/>
      <c r="AB319" s="52"/>
      <c r="AD319" s="55"/>
    </row>
    <row r="320" spans="1:30">
      <c r="A320" s="51"/>
      <c r="B320" s="52"/>
      <c r="C320" s="53"/>
      <c r="D320" s="52"/>
      <c r="E320" s="52"/>
      <c r="F320" s="52"/>
      <c r="G320" s="52"/>
      <c r="H320" s="52"/>
      <c r="I320" s="52"/>
      <c r="J320" s="52"/>
      <c r="K320" s="52"/>
      <c r="L320" s="52"/>
      <c r="M320" s="52"/>
      <c r="N320" s="52"/>
      <c r="O320" s="59"/>
      <c r="P320" s="52"/>
      <c r="Q320" s="53"/>
      <c r="R320" s="52"/>
      <c r="S320" s="52"/>
      <c r="T320" s="52"/>
      <c r="U320" s="52"/>
      <c r="V320" s="52"/>
      <c r="W320" s="52"/>
      <c r="X320" s="52"/>
      <c r="Y320" s="52"/>
      <c r="Z320" s="52"/>
      <c r="AA320" s="52"/>
      <c r="AB320" s="52"/>
      <c r="AD320" s="55"/>
    </row>
    <row r="321" spans="1:30">
      <c r="A321" s="51"/>
      <c r="B321" s="52"/>
      <c r="C321" s="53"/>
      <c r="D321" s="52"/>
      <c r="E321" s="52"/>
      <c r="F321" s="52"/>
      <c r="G321" s="52"/>
      <c r="H321" s="52"/>
      <c r="I321" s="52"/>
      <c r="J321" s="52"/>
      <c r="K321" s="52"/>
      <c r="L321" s="52"/>
      <c r="M321" s="52"/>
      <c r="N321" s="52"/>
      <c r="O321" s="59"/>
      <c r="P321" s="52"/>
      <c r="Q321" s="53"/>
      <c r="R321" s="52"/>
      <c r="S321" s="52"/>
      <c r="T321" s="52"/>
      <c r="U321" s="52"/>
      <c r="V321" s="52"/>
      <c r="W321" s="52"/>
      <c r="X321" s="52"/>
      <c r="Y321" s="52"/>
      <c r="Z321" s="52"/>
      <c r="AA321" s="52"/>
      <c r="AB321" s="52"/>
      <c r="AD321" s="55"/>
    </row>
    <row r="322" spans="1:30">
      <c r="A322" s="51"/>
      <c r="B322" s="52"/>
      <c r="C322" s="53"/>
      <c r="D322" s="52"/>
      <c r="E322" s="52"/>
      <c r="F322" s="52"/>
      <c r="G322" s="52"/>
      <c r="H322" s="52"/>
      <c r="I322" s="52"/>
      <c r="J322" s="52"/>
      <c r="K322" s="52"/>
      <c r="L322" s="52"/>
      <c r="M322" s="52"/>
      <c r="N322" s="52"/>
      <c r="O322" s="59"/>
      <c r="P322" s="52"/>
      <c r="Q322" s="53"/>
      <c r="R322" s="52"/>
      <c r="S322" s="52"/>
      <c r="T322" s="52"/>
      <c r="U322" s="52"/>
      <c r="V322" s="52"/>
      <c r="W322" s="52"/>
      <c r="X322" s="52"/>
      <c r="Y322" s="52"/>
      <c r="Z322" s="52"/>
      <c r="AA322" s="52"/>
      <c r="AB322" s="52"/>
      <c r="AD322" s="55"/>
    </row>
    <row r="323" spans="1:30">
      <c r="A323" s="51"/>
      <c r="B323" s="52"/>
      <c r="C323" s="53"/>
      <c r="D323" s="52"/>
      <c r="E323" s="52"/>
      <c r="F323" s="52"/>
      <c r="G323" s="52"/>
      <c r="H323" s="52"/>
      <c r="I323" s="52"/>
      <c r="J323" s="52"/>
      <c r="K323" s="52"/>
      <c r="L323" s="52"/>
      <c r="M323" s="52"/>
      <c r="N323" s="52"/>
      <c r="O323" s="59"/>
      <c r="P323" s="52"/>
      <c r="Q323" s="53"/>
      <c r="R323" s="52"/>
      <c r="S323" s="52"/>
      <c r="T323" s="52"/>
      <c r="U323" s="52"/>
      <c r="V323" s="52"/>
      <c r="W323" s="52"/>
      <c r="X323" s="52"/>
      <c r="Y323" s="52"/>
      <c r="Z323" s="52"/>
      <c r="AA323" s="52"/>
      <c r="AB323" s="52"/>
      <c r="AD323" s="55"/>
    </row>
    <row r="324" spans="1:30">
      <c r="A324" s="51"/>
      <c r="B324" s="52"/>
      <c r="C324" s="53"/>
      <c r="D324" s="52"/>
      <c r="E324" s="52"/>
      <c r="F324" s="52"/>
      <c r="G324" s="52"/>
      <c r="H324" s="52"/>
      <c r="I324" s="52"/>
      <c r="J324" s="52"/>
      <c r="K324" s="52"/>
      <c r="L324" s="52"/>
      <c r="M324" s="52"/>
      <c r="N324" s="52"/>
      <c r="O324" s="59"/>
      <c r="P324" s="52"/>
      <c r="Q324" s="53"/>
      <c r="R324" s="52"/>
      <c r="S324" s="52"/>
      <c r="T324" s="52"/>
      <c r="U324" s="52"/>
      <c r="V324" s="52"/>
      <c r="W324" s="52"/>
      <c r="X324" s="52"/>
      <c r="Y324" s="52"/>
      <c r="Z324" s="52"/>
      <c r="AA324" s="52"/>
      <c r="AB324" s="52"/>
      <c r="AD324" s="55"/>
    </row>
    <row r="325" spans="1:30">
      <c r="A325" s="51"/>
      <c r="B325" s="52"/>
      <c r="C325" s="53"/>
      <c r="D325" s="52"/>
      <c r="E325" s="52"/>
      <c r="F325" s="52"/>
      <c r="G325" s="52"/>
      <c r="H325" s="52"/>
      <c r="I325" s="52"/>
      <c r="J325" s="52"/>
      <c r="K325" s="52"/>
      <c r="L325" s="52"/>
      <c r="M325" s="52"/>
      <c r="N325" s="52"/>
      <c r="O325" s="59"/>
      <c r="P325" s="52"/>
      <c r="Q325" s="53"/>
      <c r="R325" s="52"/>
      <c r="S325" s="52"/>
      <c r="T325" s="52"/>
      <c r="U325" s="52"/>
      <c r="V325" s="52"/>
      <c r="W325" s="52"/>
      <c r="X325" s="52"/>
      <c r="Y325" s="52"/>
      <c r="Z325" s="52"/>
      <c r="AA325" s="52"/>
      <c r="AB325" s="52"/>
      <c r="AD325" s="55"/>
    </row>
    <row r="326" spans="1:30">
      <c r="A326" s="51"/>
      <c r="B326" s="52"/>
      <c r="C326" s="53"/>
      <c r="D326" s="52"/>
      <c r="E326" s="52"/>
      <c r="F326" s="52"/>
      <c r="G326" s="52"/>
      <c r="H326" s="52"/>
      <c r="I326" s="52"/>
      <c r="J326" s="52"/>
      <c r="K326" s="52"/>
      <c r="L326" s="52"/>
      <c r="M326" s="52"/>
      <c r="N326" s="52"/>
      <c r="O326" s="59"/>
      <c r="P326" s="52"/>
      <c r="Q326" s="53"/>
      <c r="R326" s="52"/>
      <c r="S326" s="52"/>
      <c r="T326" s="52"/>
      <c r="U326" s="52"/>
      <c r="V326" s="52"/>
      <c r="W326" s="52"/>
      <c r="X326" s="52"/>
      <c r="Y326" s="52"/>
      <c r="Z326" s="52"/>
      <c r="AA326" s="52"/>
      <c r="AB326" s="52"/>
      <c r="AD326" s="55"/>
    </row>
    <row r="327" spans="1:30">
      <c r="A327" s="51"/>
      <c r="B327" s="52"/>
      <c r="C327" s="53"/>
      <c r="D327" s="52"/>
      <c r="E327" s="52"/>
      <c r="F327" s="52"/>
      <c r="G327" s="52"/>
      <c r="H327" s="52"/>
      <c r="I327" s="52"/>
      <c r="J327" s="52"/>
      <c r="K327" s="52"/>
      <c r="L327" s="52"/>
      <c r="M327" s="52"/>
      <c r="N327" s="52"/>
      <c r="O327" s="59"/>
      <c r="P327" s="52"/>
      <c r="Q327" s="53"/>
      <c r="R327" s="52"/>
      <c r="S327" s="52"/>
      <c r="T327" s="52"/>
      <c r="U327" s="52"/>
      <c r="V327" s="52"/>
      <c r="W327" s="52"/>
      <c r="X327" s="52"/>
      <c r="Y327" s="52"/>
      <c r="Z327" s="52"/>
      <c r="AA327" s="52"/>
      <c r="AB327" s="52"/>
      <c r="AD327" s="55"/>
    </row>
    <row r="328" spans="1:30">
      <c r="A328" s="51"/>
      <c r="B328" s="52"/>
      <c r="C328" s="53"/>
      <c r="D328" s="52"/>
      <c r="E328" s="52"/>
      <c r="F328" s="52"/>
      <c r="G328" s="52"/>
      <c r="H328" s="52"/>
      <c r="I328" s="52"/>
      <c r="J328" s="52"/>
      <c r="K328" s="52"/>
      <c r="L328" s="52"/>
      <c r="M328" s="52"/>
      <c r="N328" s="52"/>
      <c r="O328" s="59"/>
      <c r="P328" s="52"/>
      <c r="Q328" s="53"/>
      <c r="R328" s="52"/>
      <c r="S328" s="52"/>
      <c r="T328" s="52"/>
      <c r="U328" s="52"/>
      <c r="V328" s="52"/>
      <c r="W328" s="52"/>
      <c r="X328" s="52"/>
      <c r="Y328" s="52"/>
      <c r="Z328" s="52"/>
      <c r="AA328" s="52"/>
      <c r="AB328" s="52"/>
      <c r="AD328" s="55"/>
    </row>
    <row r="329" spans="1:30">
      <c r="A329" s="51"/>
      <c r="B329" s="52"/>
      <c r="C329" s="53"/>
      <c r="D329" s="52"/>
      <c r="E329" s="52"/>
      <c r="F329" s="52"/>
      <c r="G329" s="52"/>
      <c r="H329" s="52"/>
      <c r="I329" s="52"/>
      <c r="J329" s="52"/>
      <c r="K329" s="52"/>
      <c r="L329" s="52"/>
      <c r="M329" s="52"/>
      <c r="N329" s="52"/>
      <c r="O329" s="59"/>
      <c r="P329" s="52"/>
      <c r="Q329" s="53"/>
      <c r="R329" s="52"/>
      <c r="S329" s="52"/>
      <c r="T329" s="52"/>
      <c r="U329" s="52"/>
      <c r="V329" s="52"/>
      <c r="W329" s="52"/>
      <c r="X329" s="52"/>
      <c r="Y329" s="52"/>
      <c r="Z329" s="52"/>
      <c r="AA329" s="52"/>
      <c r="AB329" s="52"/>
      <c r="AD329" s="55"/>
    </row>
    <row r="330" spans="1:30">
      <c r="A330" s="51"/>
      <c r="B330" s="52"/>
      <c r="C330" s="53"/>
      <c r="D330" s="52"/>
      <c r="E330" s="52"/>
      <c r="F330" s="52"/>
      <c r="G330" s="52"/>
      <c r="H330" s="52"/>
      <c r="I330" s="52"/>
      <c r="J330" s="52"/>
      <c r="K330" s="52"/>
      <c r="L330" s="52"/>
      <c r="M330" s="52"/>
      <c r="N330" s="52"/>
      <c r="O330" s="59"/>
      <c r="P330" s="52"/>
      <c r="Q330" s="53"/>
      <c r="R330" s="52"/>
      <c r="S330" s="52"/>
      <c r="T330" s="52"/>
      <c r="U330" s="52"/>
      <c r="V330" s="52"/>
      <c r="W330" s="52"/>
      <c r="X330" s="52"/>
      <c r="Y330" s="52"/>
      <c r="Z330" s="52"/>
      <c r="AA330" s="52"/>
      <c r="AB330" s="52"/>
      <c r="AD330" s="55"/>
    </row>
    <row r="331" spans="1:30">
      <c r="A331" s="51"/>
      <c r="B331" s="52"/>
      <c r="C331" s="53"/>
      <c r="D331" s="52"/>
      <c r="E331" s="52"/>
      <c r="F331" s="52"/>
      <c r="G331" s="52"/>
      <c r="H331" s="52"/>
      <c r="I331" s="52"/>
      <c r="J331" s="52"/>
      <c r="K331" s="52"/>
      <c r="L331" s="52"/>
      <c r="M331" s="52"/>
      <c r="N331" s="52"/>
      <c r="O331" s="59"/>
      <c r="P331" s="52"/>
      <c r="Q331" s="53"/>
      <c r="R331" s="52"/>
      <c r="S331" s="52"/>
      <c r="T331" s="52"/>
      <c r="U331" s="52"/>
      <c r="V331" s="52"/>
      <c r="W331" s="52"/>
      <c r="X331" s="52"/>
      <c r="Y331" s="52"/>
      <c r="Z331" s="52"/>
      <c r="AA331" s="52"/>
      <c r="AB331" s="52"/>
      <c r="AD331" s="55"/>
    </row>
    <row r="332" spans="1:30">
      <c r="A332" s="51"/>
      <c r="B332" s="52"/>
      <c r="C332" s="53"/>
      <c r="D332" s="52"/>
      <c r="E332" s="52"/>
      <c r="F332" s="52"/>
      <c r="G332" s="52"/>
      <c r="H332" s="52"/>
      <c r="I332" s="52"/>
      <c r="J332" s="52"/>
      <c r="K332" s="52"/>
      <c r="L332" s="52"/>
      <c r="M332" s="52"/>
      <c r="N332" s="52"/>
      <c r="O332" s="59"/>
      <c r="P332" s="52"/>
      <c r="Q332" s="53"/>
      <c r="R332" s="52"/>
      <c r="S332" s="52"/>
      <c r="T332" s="52"/>
      <c r="U332" s="52"/>
      <c r="V332" s="52"/>
      <c r="W332" s="52"/>
      <c r="X332" s="52"/>
      <c r="Y332" s="52"/>
      <c r="Z332" s="52"/>
      <c r="AA332" s="52"/>
      <c r="AB332" s="52"/>
      <c r="AD332" s="55"/>
    </row>
    <row r="333" spans="1:30">
      <c r="A333" s="51"/>
      <c r="B333" s="52"/>
      <c r="C333" s="53"/>
      <c r="D333" s="52"/>
      <c r="E333" s="52"/>
      <c r="F333" s="52"/>
      <c r="G333" s="52"/>
      <c r="H333" s="52"/>
      <c r="I333" s="52"/>
      <c r="J333" s="52"/>
      <c r="K333" s="52"/>
      <c r="L333" s="52"/>
      <c r="M333" s="52"/>
      <c r="N333" s="52"/>
      <c r="O333" s="59"/>
      <c r="P333" s="52"/>
      <c r="Q333" s="53"/>
      <c r="R333" s="52"/>
      <c r="S333" s="52"/>
      <c r="T333" s="52"/>
      <c r="U333" s="52"/>
      <c r="V333" s="52"/>
      <c r="W333" s="52"/>
      <c r="X333" s="52"/>
      <c r="Y333" s="52"/>
      <c r="Z333" s="52"/>
      <c r="AA333" s="52"/>
      <c r="AB333" s="52"/>
      <c r="AD333" s="55"/>
    </row>
    <row r="334" spans="1:30">
      <c r="A334" s="51"/>
      <c r="B334" s="52"/>
      <c r="C334" s="53"/>
      <c r="D334" s="52"/>
      <c r="E334" s="52"/>
      <c r="F334" s="52"/>
      <c r="G334" s="52"/>
      <c r="H334" s="52"/>
      <c r="I334" s="52"/>
      <c r="J334" s="52"/>
      <c r="K334" s="52"/>
      <c r="L334" s="52"/>
      <c r="M334" s="52"/>
      <c r="N334" s="52"/>
      <c r="O334" s="59"/>
      <c r="P334" s="52"/>
      <c r="Q334" s="53"/>
      <c r="R334" s="52"/>
      <c r="S334" s="52"/>
      <c r="T334" s="52"/>
      <c r="U334" s="52"/>
      <c r="V334" s="52"/>
      <c r="W334" s="52"/>
      <c r="X334" s="52"/>
      <c r="Y334" s="52"/>
      <c r="Z334" s="52"/>
      <c r="AA334" s="52"/>
      <c r="AB334" s="52"/>
      <c r="AD334" s="55"/>
    </row>
    <row r="335" spans="1:30">
      <c r="A335" s="51"/>
      <c r="B335" s="52"/>
      <c r="C335" s="53"/>
      <c r="D335" s="52"/>
      <c r="E335" s="52"/>
      <c r="F335" s="52"/>
      <c r="G335" s="52"/>
      <c r="H335" s="52"/>
      <c r="I335" s="52"/>
      <c r="J335" s="52"/>
      <c r="K335" s="52"/>
      <c r="L335" s="52"/>
      <c r="M335" s="52"/>
      <c r="N335" s="52"/>
      <c r="O335" s="59"/>
      <c r="P335" s="52"/>
      <c r="Q335" s="53"/>
      <c r="R335" s="52"/>
      <c r="S335" s="52"/>
      <c r="T335" s="52"/>
      <c r="U335" s="52"/>
      <c r="V335" s="52"/>
      <c r="W335" s="52"/>
      <c r="X335" s="52"/>
      <c r="Y335" s="52"/>
      <c r="Z335" s="52"/>
      <c r="AA335" s="52"/>
      <c r="AB335" s="52"/>
      <c r="AD335" s="55"/>
    </row>
    <row r="336" spans="1:30">
      <c r="A336" s="51"/>
      <c r="B336" s="52"/>
      <c r="C336" s="53"/>
      <c r="D336" s="52"/>
      <c r="E336" s="52"/>
      <c r="F336" s="52"/>
      <c r="G336" s="52"/>
      <c r="H336" s="52"/>
      <c r="I336" s="52"/>
      <c r="J336" s="52"/>
      <c r="K336" s="52"/>
      <c r="L336" s="52"/>
      <c r="M336" s="52"/>
      <c r="N336" s="52"/>
      <c r="O336" s="59"/>
      <c r="P336" s="52"/>
      <c r="Q336" s="53"/>
      <c r="R336" s="52"/>
      <c r="S336" s="52"/>
      <c r="T336" s="52"/>
      <c r="U336" s="52"/>
      <c r="V336" s="52"/>
      <c r="W336" s="52"/>
      <c r="X336" s="52"/>
      <c r="Y336" s="52"/>
      <c r="Z336" s="52"/>
      <c r="AA336" s="52"/>
      <c r="AB336" s="52"/>
      <c r="AD336" s="55"/>
    </row>
    <row r="337" spans="1:30">
      <c r="A337" s="51"/>
      <c r="B337" s="52"/>
      <c r="C337" s="53"/>
      <c r="D337" s="52"/>
      <c r="E337" s="52"/>
      <c r="F337" s="52"/>
      <c r="G337" s="52"/>
      <c r="H337" s="52"/>
      <c r="I337" s="52"/>
      <c r="J337" s="52"/>
      <c r="K337" s="52"/>
      <c r="L337" s="52"/>
      <c r="M337" s="52"/>
      <c r="N337" s="52"/>
      <c r="O337" s="59"/>
      <c r="P337" s="52"/>
      <c r="Q337" s="53"/>
      <c r="R337" s="52"/>
      <c r="S337" s="52"/>
      <c r="T337" s="52"/>
      <c r="U337" s="52"/>
      <c r="V337" s="52"/>
      <c r="W337" s="52"/>
      <c r="X337" s="52"/>
      <c r="Y337" s="52"/>
      <c r="Z337" s="52"/>
      <c r="AA337" s="52"/>
      <c r="AB337" s="52"/>
      <c r="AD337" s="55"/>
    </row>
    <row r="338" spans="1:30">
      <c r="A338" s="51"/>
      <c r="B338" s="52"/>
      <c r="C338" s="53"/>
      <c r="D338" s="52"/>
      <c r="E338" s="52"/>
      <c r="F338" s="52"/>
      <c r="G338" s="52"/>
      <c r="H338" s="52"/>
      <c r="I338" s="52"/>
      <c r="J338" s="52"/>
      <c r="K338" s="52"/>
      <c r="L338" s="52"/>
      <c r="M338" s="52"/>
      <c r="N338" s="52"/>
      <c r="O338" s="59"/>
      <c r="P338" s="52"/>
      <c r="Q338" s="53"/>
      <c r="R338" s="52"/>
      <c r="S338" s="52"/>
      <c r="T338" s="52"/>
      <c r="U338" s="52"/>
      <c r="V338" s="52"/>
      <c r="W338" s="52"/>
      <c r="X338" s="52"/>
      <c r="Y338" s="52"/>
      <c r="Z338" s="52"/>
      <c r="AA338" s="52"/>
      <c r="AB338" s="52"/>
      <c r="AD338" s="55"/>
    </row>
    <row r="339" spans="1:30">
      <c r="A339" s="51"/>
      <c r="B339" s="52"/>
      <c r="C339" s="53"/>
      <c r="D339" s="52"/>
      <c r="E339" s="52"/>
      <c r="F339" s="52"/>
      <c r="G339" s="52"/>
      <c r="H339" s="52"/>
      <c r="I339" s="52"/>
      <c r="J339" s="52"/>
      <c r="K339" s="52"/>
      <c r="L339" s="52"/>
      <c r="M339" s="52"/>
      <c r="N339" s="52"/>
      <c r="O339" s="59"/>
      <c r="P339" s="52"/>
      <c r="Q339" s="53"/>
      <c r="R339" s="52"/>
      <c r="S339" s="52"/>
      <c r="T339" s="52"/>
      <c r="U339" s="52"/>
      <c r="V339" s="52"/>
      <c r="W339" s="52"/>
      <c r="X339" s="52"/>
      <c r="Y339" s="52"/>
      <c r="Z339" s="52"/>
      <c r="AA339" s="52"/>
      <c r="AB339" s="52"/>
      <c r="AD339" s="55"/>
    </row>
    <row r="340" spans="1:30">
      <c r="A340" s="51"/>
      <c r="B340" s="52"/>
      <c r="C340" s="53"/>
      <c r="D340" s="52"/>
      <c r="E340" s="52"/>
      <c r="F340" s="52"/>
      <c r="G340" s="52"/>
      <c r="H340" s="52"/>
      <c r="I340" s="52"/>
      <c r="J340" s="52"/>
      <c r="K340" s="52"/>
      <c r="L340" s="52"/>
      <c r="M340" s="52"/>
      <c r="N340" s="52"/>
      <c r="O340" s="59"/>
      <c r="P340" s="52"/>
      <c r="Q340" s="53"/>
      <c r="R340" s="52"/>
      <c r="S340" s="52"/>
      <c r="T340" s="52"/>
      <c r="U340" s="52"/>
      <c r="V340" s="52"/>
      <c r="W340" s="52"/>
      <c r="X340" s="52"/>
      <c r="Y340" s="52"/>
      <c r="Z340" s="52"/>
      <c r="AA340" s="52"/>
      <c r="AB340" s="52"/>
      <c r="AD340" s="55"/>
    </row>
    <row r="341" spans="1:30">
      <c r="A341" s="51"/>
      <c r="B341" s="52"/>
      <c r="C341" s="53"/>
      <c r="D341" s="52"/>
      <c r="E341" s="52"/>
      <c r="F341" s="52"/>
      <c r="G341" s="52"/>
      <c r="H341" s="52"/>
      <c r="I341" s="52"/>
      <c r="J341" s="52"/>
      <c r="K341" s="52"/>
      <c r="L341" s="52"/>
      <c r="M341" s="52"/>
      <c r="N341" s="52"/>
      <c r="O341" s="59"/>
      <c r="P341" s="52"/>
      <c r="Q341" s="53"/>
      <c r="R341" s="52"/>
      <c r="S341" s="52"/>
      <c r="T341" s="52"/>
      <c r="U341" s="52"/>
      <c r="V341" s="52"/>
      <c r="W341" s="52"/>
      <c r="X341" s="52"/>
      <c r="Y341" s="52"/>
      <c r="Z341" s="52"/>
      <c r="AA341" s="52"/>
      <c r="AB341" s="52"/>
      <c r="AD341" s="55"/>
    </row>
    <row r="342" spans="1:30">
      <c r="A342" s="51"/>
      <c r="B342" s="52"/>
      <c r="C342" s="53"/>
      <c r="D342" s="52"/>
      <c r="E342" s="52"/>
      <c r="F342" s="52"/>
      <c r="G342" s="52"/>
      <c r="H342" s="52"/>
      <c r="I342" s="52"/>
      <c r="J342" s="52"/>
      <c r="K342" s="52"/>
      <c r="L342" s="52"/>
      <c r="M342" s="52"/>
      <c r="N342" s="52"/>
      <c r="O342" s="59"/>
      <c r="P342" s="52"/>
      <c r="Q342" s="53"/>
      <c r="R342" s="52"/>
      <c r="S342" s="52"/>
      <c r="T342" s="52"/>
      <c r="U342" s="52"/>
      <c r="V342" s="52"/>
      <c r="W342" s="52"/>
      <c r="X342" s="52"/>
      <c r="Y342" s="52"/>
      <c r="Z342" s="52"/>
      <c r="AA342" s="52"/>
      <c r="AB342" s="52"/>
      <c r="AD342" s="55"/>
    </row>
    <row r="343" spans="1:30">
      <c r="A343" s="51"/>
      <c r="B343" s="52"/>
      <c r="C343" s="53"/>
      <c r="D343" s="52"/>
      <c r="E343" s="52"/>
      <c r="F343" s="52"/>
      <c r="G343" s="52"/>
      <c r="H343" s="52"/>
      <c r="I343" s="52"/>
      <c r="J343" s="52"/>
      <c r="K343" s="52"/>
      <c r="L343" s="52"/>
      <c r="M343" s="52"/>
      <c r="N343" s="52"/>
      <c r="O343" s="59"/>
      <c r="P343" s="52"/>
      <c r="Q343" s="53"/>
      <c r="R343" s="52"/>
      <c r="S343" s="52"/>
      <c r="T343" s="52"/>
      <c r="U343" s="52"/>
      <c r="V343" s="52"/>
      <c r="W343" s="52"/>
      <c r="X343" s="52"/>
      <c r="Y343" s="52"/>
      <c r="Z343" s="52"/>
      <c r="AA343" s="52"/>
      <c r="AB343" s="52"/>
      <c r="AD343" s="55"/>
    </row>
    <row r="344" spans="1:30">
      <c r="A344" s="51"/>
      <c r="B344" s="52"/>
      <c r="C344" s="53"/>
      <c r="D344" s="52"/>
      <c r="E344" s="52"/>
      <c r="F344" s="52"/>
      <c r="G344" s="52"/>
      <c r="H344" s="52"/>
      <c r="I344" s="52"/>
      <c r="J344" s="52"/>
      <c r="K344" s="52"/>
      <c r="L344" s="52"/>
      <c r="M344" s="52"/>
      <c r="N344" s="52"/>
      <c r="O344" s="59"/>
      <c r="P344" s="52"/>
      <c r="Q344" s="53"/>
      <c r="R344" s="52"/>
      <c r="S344" s="52"/>
      <c r="T344" s="52"/>
      <c r="U344" s="52"/>
      <c r="V344" s="52"/>
      <c r="W344" s="52"/>
      <c r="X344" s="52"/>
      <c r="Y344" s="52"/>
      <c r="Z344" s="52"/>
      <c r="AA344" s="52"/>
      <c r="AB344" s="52"/>
      <c r="AD344" s="55"/>
    </row>
    <row r="345" spans="1:30">
      <c r="A345" s="51"/>
      <c r="B345" s="52"/>
      <c r="C345" s="53"/>
      <c r="D345" s="52"/>
      <c r="E345" s="52"/>
      <c r="F345" s="52"/>
      <c r="G345" s="52"/>
      <c r="H345" s="52"/>
      <c r="I345" s="52"/>
      <c r="J345" s="52"/>
      <c r="K345" s="52"/>
      <c r="L345" s="52"/>
      <c r="M345" s="52"/>
      <c r="N345" s="52"/>
      <c r="O345" s="59"/>
      <c r="P345" s="52"/>
      <c r="Q345" s="53"/>
      <c r="R345" s="52"/>
      <c r="S345" s="52"/>
      <c r="T345" s="52"/>
      <c r="U345" s="52"/>
      <c r="V345" s="52"/>
      <c r="W345" s="52"/>
      <c r="X345" s="52"/>
      <c r="Y345" s="52"/>
      <c r="Z345" s="52"/>
      <c r="AA345" s="52"/>
      <c r="AB345" s="52"/>
      <c r="AD345" s="55"/>
    </row>
    <row r="346" spans="1:30">
      <c r="A346" s="51"/>
      <c r="B346" s="52"/>
      <c r="C346" s="53"/>
      <c r="D346" s="52"/>
      <c r="E346" s="52"/>
      <c r="F346" s="52"/>
      <c r="G346" s="52"/>
      <c r="H346" s="52"/>
      <c r="I346" s="52"/>
      <c r="J346" s="52"/>
      <c r="K346" s="52"/>
      <c r="L346" s="52"/>
      <c r="M346" s="52"/>
      <c r="N346" s="52"/>
      <c r="O346" s="59"/>
      <c r="P346" s="52"/>
      <c r="Q346" s="53"/>
      <c r="R346" s="52"/>
      <c r="S346" s="52"/>
      <c r="T346" s="52"/>
      <c r="U346" s="52"/>
      <c r="V346" s="52"/>
      <c r="W346" s="52"/>
      <c r="X346" s="52"/>
      <c r="Y346" s="52"/>
      <c r="Z346" s="52"/>
      <c r="AA346" s="52"/>
      <c r="AB346" s="52"/>
      <c r="AD346" s="55"/>
    </row>
    <row r="347" spans="1:30">
      <c r="A347" s="51"/>
      <c r="B347" s="52"/>
      <c r="C347" s="53"/>
      <c r="D347" s="52"/>
      <c r="E347" s="52"/>
      <c r="F347" s="52"/>
      <c r="G347" s="52"/>
      <c r="H347" s="52"/>
      <c r="I347" s="52"/>
      <c r="J347" s="52"/>
      <c r="K347" s="52"/>
      <c r="L347" s="52"/>
      <c r="M347" s="52"/>
      <c r="N347" s="52"/>
      <c r="O347" s="59"/>
      <c r="P347" s="52"/>
      <c r="Q347" s="53"/>
      <c r="R347" s="52"/>
      <c r="S347" s="52"/>
      <c r="T347" s="52"/>
      <c r="U347" s="52"/>
      <c r="V347" s="52"/>
      <c r="W347" s="52"/>
      <c r="X347" s="52"/>
      <c r="Y347" s="52"/>
      <c r="Z347" s="52"/>
      <c r="AA347" s="52"/>
      <c r="AB347" s="52"/>
      <c r="AD347" s="55"/>
    </row>
    <row r="348" spans="1:30">
      <c r="A348" s="51"/>
      <c r="B348" s="52"/>
      <c r="C348" s="53"/>
      <c r="D348" s="52"/>
      <c r="E348" s="52"/>
      <c r="F348" s="52"/>
      <c r="G348" s="52"/>
      <c r="H348" s="52"/>
      <c r="I348" s="52"/>
      <c r="J348" s="52"/>
      <c r="K348" s="52"/>
      <c r="L348" s="52"/>
      <c r="M348" s="52"/>
      <c r="N348" s="52"/>
      <c r="O348" s="59"/>
      <c r="P348" s="52"/>
      <c r="Q348" s="53"/>
      <c r="R348" s="52"/>
      <c r="S348" s="52"/>
      <c r="T348" s="52"/>
      <c r="U348" s="52"/>
      <c r="V348" s="52"/>
      <c r="W348" s="52"/>
      <c r="X348" s="52"/>
      <c r="Y348" s="52"/>
      <c r="Z348" s="52"/>
      <c r="AA348" s="52"/>
      <c r="AB348" s="52"/>
      <c r="AD348" s="55"/>
    </row>
    <row r="349" spans="1:30">
      <c r="A349" s="51"/>
      <c r="B349" s="52"/>
      <c r="C349" s="53"/>
      <c r="D349" s="52"/>
      <c r="E349" s="52"/>
      <c r="F349" s="52"/>
      <c r="G349" s="52"/>
      <c r="H349" s="52"/>
      <c r="I349" s="52"/>
      <c r="J349" s="52"/>
      <c r="K349" s="52"/>
      <c r="L349" s="52"/>
      <c r="M349" s="52"/>
      <c r="N349" s="52"/>
      <c r="O349" s="59"/>
      <c r="P349" s="52"/>
      <c r="Q349" s="53"/>
      <c r="R349" s="52"/>
      <c r="S349" s="52"/>
      <c r="T349" s="52"/>
      <c r="U349" s="52"/>
      <c r="V349" s="52"/>
      <c r="W349" s="52"/>
      <c r="X349" s="52"/>
      <c r="Y349" s="52"/>
      <c r="Z349" s="52"/>
      <c r="AA349" s="52"/>
      <c r="AB349" s="52"/>
      <c r="AD349" s="55"/>
    </row>
    <row r="350" spans="1:30">
      <c r="A350" s="51"/>
      <c r="B350" s="52"/>
      <c r="C350" s="53"/>
      <c r="D350" s="52"/>
      <c r="E350" s="52"/>
      <c r="F350" s="52"/>
      <c r="G350" s="52"/>
      <c r="H350" s="52"/>
      <c r="I350" s="52"/>
      <c r="J350" s="52"/>
      <c r="K350" s="52"/>
      <c r="L350" s="52"/>
      <c r="M350" s="52"/>
      <c r="N350" s="52"/>
      <c r="O350" s="59"/>
      <c r="P350" s="52"/>
      <c r="Q350" s="53"/>
      <c r="R350" s="52"/>
      <c r="S350" s="52"/>
      <c r="T350" s="52"/>
      <c r="U350" s="52"/>
      <c r="V350" s="52"/>
      <c r="W350" s="52"/>
      <c r="X350" s="52"/>
      <c r="Y350" s="52"/>
      <c r="Z350" s="52"/>
      <c r="AA350" s="52"/>
      <c r="AB350" s="52"/>
      <c r="AD350" s="55"/>
    </row>
    <row r="351" spans="1:30">
      <c r="A351" s="51"/>
      <c r="B351" s="52"/>
      <c r="C351" s="53"/>
      <c r="D351" s="52"/>
      <c r="E351" s="52"/>
      <c r="F351" s="52"/>
      <c r="G351" s="52"/>
      <c r="H351" s="52"/>
      <c r="I351" s="52"/>
      <c r="J351" s="52"/>
      <c r="K351" s="52"/>
      <c r="L351" s="52"/>
      <c r="M351" s="52"/>
      <c r="N351" s="52"/>
      <c r="O351" s="59"/>
      <c r="P351" s="52"/>
      <c r="Q351" s="53"/>
      <c r="R351" s="52"/>
      <c r="S351" s="52"/>
      <c r="T351" s="52"/>
      <c r="U351" s="52"/>
      <c r="V351" s="52"/>
      <c r="W351" s="52"/>
      <c r="X351" s="52"/>
      <c r="Y351" s="52"/>
      <c r="Z351" s="52"/>
      <c r="AA351" s="52"/>
      <c r="AB351" s="52"/>
      <c r="AD351" s="55"/>
    </row>
    <row r="352" spans="1:30">
      <c r="A352" s="51"/>
      <c r="B352" s="52"/>
      <c r="C352" s="53"/>
      <c r="D352" s="52"/>
      <c r="E352" s="52"/>
      <c r="F352" s="52"/>
      <c r="G352" s="52"/>
      <c r="H352" s="52"/>
      <c r="I352" s="52"/>
      <c r="J352" s="52"/>
      <c r="K352" s="52"/>
      <c r="L352" s="52"/>
      <c r="M352" s="52"/>
      <c r="N352" s="52"/>
      <c r="O352" s="59"/>
      <c r="P352" s="52"/>
      <c r="Q352" s="53"/>
      <c r="R352" s="52"/>
      <c r="S352" s="52"/>
      <c r="T352" s="52"/>
      <c r="U352" s="52"/>
      <c r="V352" s="52"/>
      <c r="W352" s="52"/>
      <c r="X352" s="52"/>
      <c r="Y352" s="52"/>
      <c r="Z352" s="52"/>
      <c r="AA352" s="52"/>
      <c r="AB352" s="52"/>
      <c r="AD352" s="55"/>
    </row>
    <row r="353" spans="1:30">
      <c r="A353" s="51"/>
      <c r="B353" s="52"/>
      <c r="C353" s="53"/>
      <c r="D353" s="52"/>
      <c r="E353" s="52"/>
      <c r="F353" s="52"/>
      <c r="G353" s="52"/>
      <c r="H353" s="52"/>
      <c r="I353" s="52"/>
      <c r="J353" s="52"/>
      <c r="K353" s="52"/>
      <c r="L353" s="52"/>
      <c r="M353" s="52"/>
      <c r="N353" s="52"/>
      <c r="O353" s="59"/>
      <c r="P353" s="52"/>
      <c r="Q353" s="53"/>
      <c r="R353" s="52"/>
      <c r="S353" s="52"/>
      <c r="T353" s="52"/>
      <c r="U353" s="52"/>
      <c r="V353" s="52"/>
      <c r="W353" s="52"/>
      <c r="X353" s="52"/>
      <c r="Y353" s="52"/>
      <c r="Z353" s="52"/>
      <c r="AA353" s="52"/>
      <c r="AB353" s="52"/>
      <c r="AD353" s="55"/>
    </row>
    <row r="354" spans="1:30">
      <c r="A354" s="51"/>
      <c r="B354" s="52"/>
      <c r="C354" s="53"/>
      <c r="D354" s="52"/>
      <c r="E354" s="52"/>
      <c r="F354" s="52"/>
      <c r="G354" s="52"/>
      <c r="H354" s="52"/>
      <c r="I354" s="52"/>
      <c r="J354" s="52"/>
      <c r="K354" s="52"/>
      <c r="L354" s="52"/>
      <c r="M354" s="52"/>
      <c r="N354" s="52"/>
      <c r="O354" s="59"/>
      <c r="P354" s="52"/>
      <c r="Q354" s="53"/>
      <c r="R354" s="52"/>
      <c r="S354" s="52"/>
      <c r="T354" s="52"/>
      <c r="U354" s="52"/>
      <c r="V354" s="52"/>
      <c r="W354" s="52"/>
      <c r="X354" s="52"/>
      <c r="Y354" s="52"/>
      <c r="Z354" s="52"/>
      <c r="AA354" s="52"/>
      <c r="AB354" s="52"/>
      <c r="AD354" s="55"/>
    </row>
    <row r="355" spans="1:30">
      <c r="A355" s="51"/>
      <c r="B355" s="52"/>
      <c r="C355" s="53"/>
      <c r="D355" s="52"/>
      <c r="E355" s="52"/>
      <c r="F355" s="52"/>
      <c r="G355" s="52"/>
      <c r="H355" s="52"/>
      <c r="I355" s="52"/>
      <c r="J355" s="52"/>
      <c r="K355" s="52"/>
      <c r="L355" s="52"/>
      <c r="M355" s="52"/>
      <c r="N355" s="52"/>
      <c r="O355" s="59"/>
      <c r="P355" s="52"/>
      <c r="Q355" s="53"/>
      <c r="R355" s="52"/>
      <c r="S355" s="52"/>
      <c r="T355" s="52"/>
      <c r="U355" s="52"/>
      <c r="V355" s="52"/>
      <c r="W355" s="52"/>
      <c r="X355" s="52"/>
      <c r="Y355" s="52"/>
      <c r="Z355" s="52"/>
      <c r="AA355" s="52"/>
      <c r="AB355" s="52"/>
      <c r="AD355" s="55"/>
    </row>
    <row r="356" spans="1:30">
      <c r="A356" s="51"/>
      <c r="B356" s="52"/>
      <c r="C356" s="53"/>
      <c r="D356" s="52"/>
      <c r="E356" s="52"/>
      <c r="F356" s="52"/>
      <c r="G356" s="52"/>
      <c r="H356" s="52"/>
      <c r="I356" s="52"/>
      <c r="J356" s="52"/>
      <c r="K356" s="52"/>
      <c r="L356" s="52"/>
      <c r="M356" s="52"/>
      <c r="N356" s="52"/>
      <c r="O356" s="59"/>
      <c r="P356" s="52"/>
      <c r="Q356" s="53"/>
      <c r="R356" s="52"/>
      <c r="S356" s="52"/>
      <c r="T356" s="52"/>
      <c r="U356" s="52"/>
      <c r="V356" s="52"/>
      <c r="W356" s="52"/>
      <c r="X356" s="52"/>
      <c r="Y356" s="52"/>
      <c r="Z356" s="52"/>
      <c r="AA356" s="52"/>
      <c r="AB356" s="52"/>
      <c r="AD356" s="55"/>
    </row>
    <row r="357" spans="1:30">
      <c r="A357" s="51"/>
      <c r="B357" s="52"/>
      <c r="C357" s="53"/>
      <c r="D357" s="52"/>
      <c r="E357" s="52"/>
      <c r="F357" s="52"/>
      <c r="G357" s="52"/>
      <c r="H357" s="52"/>
      <c r="I357" s="52"/>
      <c r="J357" s="52"/>
      <c r="K357" s="52"/>
      <c r="L357" s="52"/>
      <c r="M357" s="52"/>
      <c r="N357" s="52"/>
      <c r="O357" s="59"/>
      <c r="P357" s="52"/>
      <c r="Q357" s="53"/>
      <c r="R357" s="52"/>
      <c r="S357" s="52"/>
      <c r="T357" s="52"/>
      <c r="U357" s="52"/>
      <c r="V357" s="52"/>
      <c r="W357" s="52"/>
      <c r="X357" s="52"/>
      <c r="Y357" s="52"/>
      <c r="Z357" s="52"/>
      <c r="AA357" s="52"/>
      <c r="AB357" s="52"/>
      <c r="AD357" s="55"/>
    </row>
    <row r="358" spans="1:30">
      <c r="A358" s="51"/>
      <c r="B358" s="52"/>
      <c r="C358" s="53"/>
      <c r="D358" s="52"/>
      <c r="E358" s="52"/>
      <c r="F358" s="52"/>
      <c r="G358" s="52"/>
      <c r="H358" s="52"/>
      <c r="I358" s="52"/>
      <c r="J358" s="52"/>
      <c r="K358" s="52"/>
      <c r="L358" s="52"/>
      <c r="M358" s="52"/>
      <c r="N358" s="52"/>
      <c r="O358" s="59"/>
      <c r="P358" s="52"/>
      <c r="Q358" s="53"/>
      <c r="R358" s="52"/>
      <c r="S358" s="52"/>
      <c r="T358" s="52"/>
      <c r="U358" s="52"/>
      <c r="V358" s="52"/>
      <c r="W358" s="52"/>
      <c r="X358" s="52"/>
      <c r="Y358" s="52"/>
      <c r="Z358" s="52"/>
      <c r="AA358" s="52"/>
      <c r="AB358" s="52"/>
      <c r="AD358" s="55"/>
    </row>
    <row r="359" spans="1:30">
      <c r="A359" s="51"/>
      <c r="B359" s="52"/>
      <c r="C359" s="53"/>
      <c r="D359" s="52"/>
      <c r="E359" s="52"/>
      <c r="F359" s="52"/>
      <c r="G359" s="52"/>
      <c r="H359" s="52"/>
      <c r="I359" s="52"/>
      <c r="J359" s="52"/>
      <c r="K359" s="52"/>
      <c r="L359" s="52"/>
      <c r="M359" s="52"/>
      <c r="N359" s="52"/>
      <c r="O359" s="59"/>
      <c r="P359" s="52"/>
      <c r="Q359" s="53"/>
      <c r="R359" s="52"/>
      <c r="S359" s="52"/>
      <c r="T359" s="52"/>
      <c r="U359" s="52"/>
      <c r="V359" s="52"/>
      <c r="W359" s="52"/>
      <c r="X359" s="52"/>
      <c r="Y359" s="52"/>
      <c r="Z359" s="52"/>
      <c r="AA359" s="52"/>
      <c r="AB359" s="52"/>
      <c r="AD359" s="55"/>
    </row>
    <row r="360" spans="1:30">
      <c r="A360" s="51"/>
      <c r="B360" s="52"/>
      <c r="C360" s="53"/>
      <c r="D360" s="52"/>
      <c r="E360" s="52"/>
      <c r="F360" s="52"/>
      <c r="G360" s="52"/>
      <c r="H360" s="52"/>
      <c r="I360" s="52"/>
      <c r="J360" s="52"/>
      <c r="K360" s="52"/>
      <c r="L360" s="52"/>
      <c r="M360" s="52"/>
      <c r="N360" s="52"/>
      <c r="O360" s="59"/>
      <c r="P360" s="52"/>
      <c r="Q360" s="53"/>
      <c r="R360" s="52"/>
      <c r="S360" s="52"/>
      <c r="T360" s="52"/>
      <c r="U360" s="52"/>
      <c r="V360" s="52"/>
      <c r="W360" s="52"/>
      <c r="X360" s="52"/>
      <c r="Y360" s="52"/>
      <c r="Z360" s="52"/>
      <c r="AA360" s="52"/>
      <c r="AB360" s="52"/>
      <c r="AD360" s="55"/>
    </row>
    <row r="361" spans="1:30">
      <c r="A361" s="51"/>
      <c r="B361" s="52"/>
      <c r="C361" s="53"/>
      <c r="D361" s="52"/>
      <c r="E361" s="52"/>
      <c r="F361" s="52"/>
      <c r="G361" s="52"/>
      <c r="H361" s="52"/>
      <c r="I361" s="52"/>
      <c r="J361" s="52"/>
      <c r="K361" s="52"/>
      <c r="L361" s="52"/>
      <c r="M361" s="52"/>
      <c r="N361" s="52"/>
      <c r="O361" s="59"/>
      <c r="P361" s="52"/>
      <c r="Q361" s="53"/>
      <c r="R361" s="52"/>
      <c r="S361" s="52"/>
      <c r="T361" s="52"/>
      <c r="U361" s="52"/>
      <c r="V361" s="52"/>
      <c r="W361" s="52"/>
      <c r="X361" s="52"/>
      <c r="Y361" s="52"/>
      <c r="Z361" s="52"/>
      <c r="AA361" s="52"/>
      <c r="AB361" s="52"/>
      <c r="AD361" s="55"/>
    </row>
    <row r="362" spans="1:30">
      <c r="A362" s="51"/>
      <c r="B362" s="52"/>
      <c r="C362" s="53"/>
      <c r="D362" s="52"/>
      <c r="E362" s="52"/>
      <c r="F362" s="52"/>
      <c r="G362" s="52"/>
      <c r="H362" s="52"/>
      <c r="I362" s="52"/>
      <c r="J362" s="52"/>
      <c r="K362" s="52"/>
      <c r="L362" s="52"/>
      <c r="M362" s="52"/>
      <c r="N362" s="52"/>
      <c r="O362" s="59"/>
      <c r="P362" s="52"/>
      <c r="Q362" s="53"/>
      <c r="R362" s="52"/>
      <c r="S362" s="52"/>
      <c r="T362" s="52"/>
      <c r="U362" s="52"/>
      <c r="V362" s="52"/>
      <c r="W362" s="52"/>
      <c r="X362" s="52"/>
      <c r="Y362" s="52"/>
      <c r="Z362" s="52"/>
      <c r="AA362" s="52"/>
      <c r="AB362" s="52"/>
      <c r="AD362" s="55"/>
    </row>
    <row r="363" spans="1:30">
      <c r="A363" s="51"/>
      <c r="B363" s="52"/>
      <c r="C363" s="53"/>
      <c r="D363" s="52"/>
      <c r="E363" s="52"/>
      <c r="F363" s="52"/>
      <c r="G363" s="52"/>
      <c r="H363" s="52"/>
      <c r="I363" s="52"/>
      <c r="J363" s="52"/>
      <c r="K363" s="52"/>
      <c r="L363" s="52"/>
      <c r="M363" s="52"/>
      <c r="N363" s="52"/>
      <c r="O363" s="59"/>
      <c r="P363" s="52"/>
      <c r="Q363" s="53"/>
      <c r="R363" s="52"/>
      <c r="S363" s="52"/>
      <c r="T363" s="52"/>
      <c r="U363" s="52"/>
      <c r="V363" s="52"/>
      <c r="W363" s="52"/>
      <c r="X363" s="52"/>
      <c r="Y363" s="52"/>
      <c r="Z363" s="52"/>
      <c r="AA363" s="52"/>
      <c r="AB363" s="52"/>
      <c r="AD363" s="55"/>
    </row>
    <row r="364" spans="1:30">
      <c r="A364" s="51"/>
      <c r="B364" s="52"/>
      <c r="C364" s="53"/>
      <c r="D364" s="52"/>
      <c r="E364" s="52"/>
      <c r="F364" s="52"/>
      <c r="G364" s="52"/>
      <c r="H364" s="52"/>
      <c r="I364" s="52"/>
      <c r="J364" s="52"/>
      <c r="K364" s="52"/>
      <c r="L364" s="52"/>
      <c r="M364" s="52"/>
      <c r="N364" s="52"/>
      <c r="O364" s="59"/>
      <c r="P364" s="52"/>
      <c r="Q364" s="53"/>
      <c r="R364" s="52"/>
      <c r="S364" s="52"/>
      <c r="T364" s="52"/>
      <c r="U364" s="52"/>
      <c r="V364" s="52"/>
      <c r="W364" s="52"/>
      <c r="X364" s="52"/>
      <c r="Y364" s="52"/>
      <c r="Z364" s="52"/>
      <c r="AA364" s="52"/>
      <c r="AB364" s="52"/>
      <c r="AD364" s="55"/>
    </row>
    <row r="365" spans="1:30">
      <c r="A365" s="51"/>
      <c r="B365" s="52"/>
      <c r="C365" s="53"/>
      <c r="D365" s="52"/>
      <c r="E365" s="52"/>
      <c r="F365" s="52"/>
      <c r="G365" s="52"/>
      <c r="H365" s="52"/>
      <c r="I365" s="52"/>
      <c r="J365" s="52"/>
      <c r="K365" s="52"/>
      <c r="L365" s="52"/>
      <c r="M365" s="52"/>
      <c r="N365" s="52"/>
      <c r="O365" s="59"/>
      <c r="P365" s="52"/>
      <c r="Q365" s="53"/>
      <c r="R365" s="52"/>
      <c r="S365" s="52"/>
      <c r="T365" s="52"/>
      <c r="U365" s="52"/>
      <c r="V365" s="52"/>
      <c r="W365" s="52"/>
      <c r="X365" s="52"/>
      <c r="Y365" s="52"/>
      <c r="Z365" s="52"/>
      <c r="AA365" s="52"/>
      <c r="AB365" s="52"/>
      <c r="AD365" s="55"/>
    </row>
    <row r="366" spans="1:30">
      <c r="A366" s="51"/>
      <c r="B366" s="52"/>
      <c r="C366" s="53"/>
      <c r="D366" s="52"/>
      <c r="E366" s="52"/>
      <c r="F366" s="52"/>
      <c r="G366" s="52"/>
      <c r="H366" s="52"/>
      <c r="I366" s="52"/>
      <c r="J366" s="52"/>
      <c r="K366" s="52"/>
      <c r="L366" s="52"/>
      <c r="M366" s="52"/>
      <c r="N366" s="52"/>
      <c r="O366" s="59"/>
      <c r="P366" s="52"/>
      <c r="Q366" s="53"/>
      <c r="R366" s="52"/>
      <c r="S366" s="52"/>
      <c r="T366" s="52"/>
      <c r="U366" s="52"/>
      <c r="V366" s="52"/>
      <c r="W366" s="52"/>
      <c r="X366" s="52"/>
      <c r="Y366" s="52"/>
      <c r="Z366" s="52"/>
      <c r="AA366" s="52"/>
      <c r="AB366" s="52"/>
      <c r="AD366" s="55"/>
    </row>
    <row r="367" spans="1:30">
      <c r="A367" s="51"/>
      <c r="B367" s="52"/>
      <c r="C367" s="53"/>
      <c r="D367" s="52"/>
      <c r="E367" s="52"/>
      <c r="F367" s="52"/>
      <c r="G367" s="52"/>
      <c r="H367" s="52"/>
      <c r="I367" s="52"/>
      <c r="J367" s="52"/>
      <c r="K367" s="52"/>
      <c r="L367" s="52"/>
      <c r="M367" s="52"/>
      <c r="N367" s="52"/>
      <c r="O367" s="59"/>
      <c r="P367" s="52"/>
      <c r="Q367" s="53"/>
      <c r="R367" s="52"/>
      <c r="S367" s="52"/>
      <c r="T367" s="52"/>
      <c r="U367" s="52"/>
      <c r="V367" s="52"/>
      <c r="W367" s="52"/>
      <c r="X367" s="52"/>
      <c r="Y367" s="52"/>
      <c r="Z367" s="52"/>
      <c r="AA367" s="52"/>
      <c r="AB367" s="52"/>
      <c r="AD367" s="55"/>
    </row>
    <row r="368" spans="1:30">
      <c r="A368" s="51"/>
      <c r="B368" s="52"/>
      <c r="C368" s="53"/>
      <c r="D368" s="52"/>
      <c r="E368" s="52"/>
      <c r="F368" s="52"/>
      <c r="G368" s="52"/>
      <c r="H368" s="52"/>
      <c r="I368" s="52"/>
      <c r="J368" s="52"/>
      <c r="K368" s="52"/>
      <c r="L368" s="52"/>
      <c r="M368" s="52"/>
      <c r="N368" s="52"/>
      <c r="O368" s="59"/>
      <c r="P368" s="52"/>
      <c r="Q368" s="53"/>
      <c r="R368" s="52"/>
      <c r="S368" s="52"/>
      <c r="T368" s="52"/>
      <c r="U368" s="52"/>
      <c r="V368" s="52"/>
      <c r="W368" s="52"/>
      <c r="X368" s="52"/>
      <c r="Y368" s="52"/>
      <c r="Z368" s="52"/>
      <c r="AA368" s="52"/>
      <c r="AB368" s="52"/>
      <c r="AD368" s="55"/>
    </row>
    <row r="369" spans="1:30">
      <c r="A369" s="51"/>
      <c r="B369" s="52"/>
      <c r="C369" s="53"/>
      <c r="D369" s="52"/>
      <c r="E369" s="52"/>
      <c r="F369" s="52"/>
      <c r="G369" s="52"/>
      <c r="H369" s="52"/>
      <c r="I369" s="52"/>
      <c r="J369" s="52"/>
      <c r="K369" s="52"/>
      <c r="L369" s="52"/>
      <c r="M369" s="52"/>
      <c r="N369" s="52"/>
      <c r="O369" s="59"/>
      <c r="P369" s="52"/>
      <c r="Q369" s="53"/>
      <c r="R369" s="52"/>
      <c r="S369" s="52"/>
      <c r="T369" s="52"/>
      <c r="U369" s="52"/>
      <c r="V369" s="52"/>
      <c r="W369" s="52"/>
      <c r="X369" s="52"/>
      <c r="Y369" s="52"/>
      <c r="Z369" s="52"/>
      <c r="AA369" s="52"/>
      <c r="AB369" s="52"/>
      <c r="AD369" s="55"/>
    </row>
    <row r="370" spans="1:30">
      <c r="A370" s="51"/>
      <c r="B370" s="52"/>
      <c r="C370" s="53"/>
      <c r="D370" s="52"/>
      <c r="E370" s="52"/>
      <c r="F370" s="52"/>
      <c r="G370" s="52"/>
      <c r="H370" s="52"/>
      <c r="I370" s="52"/>
      <c r="J370" s="52"/>
      <c r="K370" s="52"/>
      <c r="L370" s="52"/>
      <c r="M370" s="52"/>
      <c r="N370" s="52"/>
      <c r="O370" s="59"/>
      <c r="P370" s="52"/>
      <c r="Q370" s="53"/>
      <c r="R370" s="52"/>
      <c r="S370" s="52"/>
      <c r="T370" s="52"/>
      <c r="U370" s="52"/>
      <c r="V370" s="52"/>
      <c r="W370" s="52"/>
      <c r="X370" s="52"/>
      <c r="Y370" s="52"/>
      <c r="Z370" s="52"/>
      <c r="AA370" s="52"/>
      <c r="AB370" s="52"/>
      <c r="AD370" s="55"/>
    </row>
    <row r="371" spans="1:30">
      <c r="A371" s="51"/>
      <c r="B371" s="52"/>
      <c r="C371" s="53"/>
      <c r="D371" s="52"/>
      <c r="E371" s="52"/>
      <c r="F371" s="52"/>
      <c r="G371" s="52"/>
      <c r="H371" s="52"/>
      <c r="I371" s="52"/>
      <c r="J371" s="52"/>
      <c r="K371" s="52"/>
      <c r="L371" s="52"/>
      <c r="M371" s="52"/>
      <c r="N371" s="52"/>
      <c r="O371" s="59"/>
      <c r="P371" s="52"/>
      <c r="Q371" s="53"/>
      <c r="R371" s="52"/>
      <c r="S371" s="52"/>
      <c r="T371" s="52"/>
      <c r="U371" s="52"/>
      <c r="V371" s="52"/>
      <c r="W371" s="52"/>
      <c r="X371" s="52"/>
      <c r="Y371" s="52"/>
      <c r="Z371" s="52"/>
      <c r="AA371" s="52"/>
      <c r="AB371" s="52"/>
      <c r="AD371" s="55"/>
    </row>
    <row r="372" spans="1:30">
      <c r="A372" s="51"/>
      <c r="B372" s="52"/>
      <c r="C372" s="53"/>
      <c r="D372" s="52"/>
      <c r="E372" s="52"/>
      <c r="F372" s="52"/>
      <c r="G372" s="52"/>
      <c r="H372" s="52"/>
      <c r="I372" s="52"/>
      <c r="J372" s="52"/>
      <c r="K372" s="52"/>
      <c r="L372" s="52"/>
      <c r="M372" s="52"/>
      <c r="N372" s="52"/>
      <c r="O372" s="59"/>
      <c r="P372" s="52"/>
      <c r="Q372" s="53"/>
      <c r="R372" s="52"/>
      <c r="S372" s="52"/>
      <c r="T372" s="52"/>
      <c r="U372" s="52"/>
      <c r="V372" s="52"/>
      <c r="W372" s="52"/>
      <c r="X372" s="52"/>
      <c r="Y372" s="52"/>
      <c r="Z372" s="52"/>
      <c r="AA372" s="52"/>
      <c r="AB372" s="52"/>
      <c r="AD372" s="55"/>
    </row>
    <row r="373" spans="1:30">
      <c r="A373" s="51"/>
      <c r="B373" s="52"/>
      <c r="C373" s="53"/>
      <c r="D373" s="52"/>
      <c r="E373" s="52"/>
      <c r="F373" s="52"/>
      <c r="G373" s="52"/>
      <c r="H373" s="52"/>
      <c r="I373" s="52"/>
      <c r="J373" s="52"/>
      <c r="K373" s="52"/>
      <c r="L373" s="52"/>
      <c r="M373" s="52"/>
      <c r="N373" s="52"/>
      <c r="O373" s="59"/>
      <c r="P373" s="52"/>
      <c r="Q373" s="53"/>
      <c r="R373" s="52"/>
      <c r="S373" s="52"/>
      <c r="T373" s="52"/>
      <c r="U373" s="52"/>
      <c r="V373" s="52"/>
      <c r="W373" s="52"/>
      <c r="X373" s="52"/>
      <c r="Y373" s="52"/>
      <c r="Z373" s="52"/>
      <c r="AA373" s="52"/>
      <c r="AB373" s="52"/>
      <c r="AD373" s="55"/>
    </row>
    <row r="374" spans="1:30">
      <c r="A374" s="51"/>
      <c r="B374" s="52"/>
      <c r="C374" s="53"/>
      <c r="D374" s="52"/>
      <c r="E374" s="52"/>
      <c r="F374" s="52"/>
      <c r="G374" s="52"/>
      <c r="H374" s="52"/>
      <c r="I374" s="52"/>
      <c r="J374" s="52"/>
      <c r="K374" s="52"/>
      <c r="L374" s="52"/>
      <c r="M374" s="52"/>
      <c r="N374" s="52"/>
      <c r="O374" s="59"/>
      <c r="P374" s="52"/>
      <c r="Q374" s="53"/>
      <c r="R374" s="52"/>
      <c r="S374" s="52"/>
      <c r="T374" s="52"/>
      <c r="U374" s="52"/>
      <c r="V374" s="52"/>
      <c r="W374" s="52"/>
      <c r="X374" s="52"/>
      <c r="Y374" s="52"/>
      <c r="Z374" s="52"/>
      <c r="AA374" s="52"/>
      <c r="AB374" s="52"/>
      <c r="AD374" s="55"/>
    </row>
    <row r="375" spans="1:30">
      <c r="A375" s="51"/>
      <c r="B375" s="52"/>
      <c r="C375" s="53"/>
      <c r="D375" s="52"/>
      <c r="E375" s="52"/>
      <c r="F375" s="52"/>
      <c r="G375" s="52"/>
      <c r="H375" s="52"/>
      <c r="I375" s="52"/>
      <c r="J375" s="52"/>
      <c r="K375" s="52"/>
      <c r="L375" s="52"/>
      <c r="M375" s="52"/>
      <c r="N375" s="52"/>
      <c r="O375" s="59"/>
      <c r="P375" s="52"/>
      <c r="Q375" s="53"/>
      <c r="R375" s="52"/>
      <c r="S375" s="52"/>
      <c r="T375" s="52"/>
      <c r="U375" s="52"/>
      <c r="V375" s="52"/>
      <c r="W375" s="52"/>
      <c r="X375" s="52"/>
      <c r="Y375" s="52"/>
      <c r="Z375" s="52"/>
      <c r="AA375" s="52"/>
      <c r="AB375" s="52"/>
      <c r="AD375" s="55"/>
    </row>
    <row r="376" spans="1:30">
      <c r="A376" s="51"/>
      <c r="B376" s="52"/>
      <c r="C376" s="53"/>
      <c r="D376" s="52"/>
      <c r="E376" s="52"/>
      <c r="F376" s="52"/>
      <c r="G376" s="52"/>
      <c r="H376" s="52"/>
      <c r="I376" s="52"/>
      <c r="J376" s="52"/>
      <c r="K376" s="52"/>
      <c r="L376" s="52"/>
      <c r="M376" s="52"/>
      <c r="N376" s="52"/>
      <c r="O376" s="59"/>
      <c r="P376" s="52"/>
      <c r="Q376" s="53"/>
      <c r="R376" s="52"/>
      <c r="S376" s="52"/>
      <c r="T376" s="52"/>
      <c r="U376" s="52"/>
      <c r="V376" s="52"/>
      <c r="W376" s="52"/>
      <c r="X376" s="52"/>
      <c r="Y376" s="52"/>
      <c r="Z376" s="52"/>
      <c r="AA376" s="52"/>
      <c r="AB376" s="52"/>
      <c r="AD376" s="55"/>
    </row>
    <row r="377" spans="1:30">
      <c r="A377" s="51"/>
      <c r="B377" s="52"/>
      <c r="C377" s="53"/>
      <c r="D377" s="52"/>
      <c r="E377" s="52"/>
      <c r="F377" s="52"/>
      <c r="G377" s="52"/>
      <c r="H377" s="52"/>
      <c r="I377" s="52"/>
      <c r="J377" s="52"/>
      <c r="K377" s="52"/>
      <c r="L377" s="52"/>
      <c r="M377" s="52"/>
      <c r="N377" s="52"/>
      <c r="O377" s="59"/>
      <c r="P377" s="52"/>
      <c r="Q377" s="53"/>
      <c r="R377" s="52"/>
      <c r="S377" s="52"/>
      <c r="T377" s="52"/>
      <c r="U377" s="52"/>
      <c r="V377" s="52"/>
      <c r="W377" s="52"/>
      <c r="X377" s="52"/>
      <c r="Y377" s="52"/>
      <c r="Z377" s="52"/>
      <c r="AA377" s="52"/>
      <c r="AB377" s="52"/>
      <c r="AD377" s="55"/>
    </row>
    <row r="378" spans="1:30">
      <c r="A378" s="51"/>
      <c r="B378" s="52"/>
      <c r="C378" s="53"/>
      <c r="D378" s="52"/>
      <c r="E378" s="52"/>
      <c r="F378" s="52"/>
      <c r="G378" s="52"/>
      <c r="H378" s="52"/>
      <c r="I378" s="52"/>
      <c r="J378" s="52"/>
      <c r="K378" s="52"/>
      <c r="L378" s="52"/>
      <c r="M378" s="52"/>
      <c r="N378" s="52"/>
      <c r="O378" s="59"/>
      <c r="P378" s="52"/>
      <c r="Q378" s="53"/>
      <c r="R378" s="52"/>
      <c r="S378" s="52"/>
      <c r="T378" s="52"/>
      <c r="U378" s="52"/>
      <c r="V378" s="52"/>
      <c r="W378" s="52"/>
      <c r="X378" s="52"/>
      <c r="Y378" s="52"/>
      <c r="Z378" s="52"/>
      <c r="AA378" s="52"/>
      <c r="AB378" s="52"/>
      <c r="AD378" s="55"/>
    </row>
    <row r="379" spans="1:30">
      <c r="A379" s="51"/>
      <c r="B379" s="52"/>
      <c r="C379" s="53"/>
      <c r="D379" s="52"/>
      <c r="E379" s="52"/>
      <c r="F379" s="52"/>
      <c r="G379" s="52"/>
      <c r="H379" s="52"/>
      <c r="I379" s="52"/>
      <c r="J379" s="52"/>
      <c r="K379" s="52"/>
      <c r="L379" s="52"/>
      <c r="M379" s="52"/>
      <c r="N379" s="52"/>
      <c r="O379" s="59"/>
      <c r="P379" s="52"/>
      <c r="Q379" s="53"/>
      <c r="R379" s="52"/>
      <c r="S379" s="52"/>
      <c r="T379" s="52"/>
      <c r="U379" s="52"/>
      <c r="V379" s="52"/>
      <c r="W379" s="52"/>
      <c r="X379" s="52"/>
      <c r="Y379" s="52"/>
      <c r="Z379" s="52"/>
      <c r="AA379" s="52"/>
      <c r="AB379" s="52"/>
      <c r="AD379" s="55"/>
    </row>
    <row r="380" spans="1:30">
      <c r="A380" s="51"/>
      <c r="B380" s="52"/>
      <c r="C380" s="53"/>
      <c r="D380" s="52"/>
      <c r="E380" s="52"/>
      <c r="F380" s="52"/>
      <c r="G380" s="52"/>
      <c r="H380" s="52"/>
      <c r="I380" s="52"/>
      <c r="J380" s="52"/>
      <c r="K380" s="52"/>
      <c r="L380" s="52"/>
      <c r="M380" s="52"/>
      <c r="N380" s="52"/>
      <c r="O380" s="59"/>
      <c r="P380" s="52"/>
      <c r="Q380" s="53"/>
      <c r="R380" s="52"/>
      <c r="S380" s="52"/>
      <c r="T380" s="52"/>
      <c r="U380" s="52"/>
      <c r="V380" s="52"/>
      <c r="W380" s="52"/>
      <c r="X380" s="52"/>
      <c r="Y380" s="52"/>
      <c r="Z380" s="52"/>
      <c r="AA380" s="52"/>
      <c r="AB380" s="52"/>
      <c r="AD380" s="55"/>
    </row>
    <row r="381" spans="1:30">
      <c r="A381" s="51"/>
      <c r="B381" s="52"/>
      <c r="C381" s="53"/>
      <c r="D381" s="52"/>
      <c r="E381" s="52"/>
      <c r="F381" s="52"/>
      <c r="G381" s="52"/>
      <c r="H381" s="52"/>
      <c r="I381" s="52"/>
      <c r="J381" s="52"/>
      <c r="K381" s="52"/>
      <c r="L381" s="52"/>
      <c r="M381" s="52"/>
      <c r="N381" s="52"/>
      <c r="O381" s="59"/>
      <c r="P381" s="52"/>
      <c r="Q381" s="53"/>
      <c r="R381" s="52"/>
      <c r="S381" s="52"/>
      <c r="T381" s="52"/>
      <c r="U381" s="52"/>
      <c r="V381" s="52"/>
      <c r="W381" s="52"/>
      <c r="X381" s="52"/>
      <c r="Y381" s="52"/>
      <c r="Z381" s="52"/>
      <c r="AA381" s="52"/>
      <c r="AB381" s="52"/>
      <c r="AD381" s="55"/>
    </row>
    <row r="382" spans="1:30">
      <c r="A382" s="51"/>
      <c r="B382" s="52"/>
      <c r="C382" s="53"/>
      <c r="D382" s="52"/>
      <c r="E382" s="52"/>
      <c r="F382" s="52"/>
      <c r="G382" s="52"/>
      <c r="H382" s="52"/>
      <c r="I382" s="52"/>
      <c r="J382" s="52"/>
      <c r="K382" s="52"/>
      <c r="L382" s="52"/>
      <c r="M382" s="52"/>
      <c r="N382" s="52"/>
      <c r="O382" s="59"/>
      <c r="P382" s="52"/>
      <c r="Q382" s="53"/>
      <c r="R382" s="52"/>
      <c r="S382" s="52"/>
      <c r="T382" s="52"/>
      <c r="U382" s="52"/>
      <c r="V382" s="52"/>
      <c r="W382" s="52"/>
      <c r="X382" s="52"/>
      <c r="Y382" s="52"/>
      <c r="Z382" s="52"/>
      <c r="AA382" s="52"/>
      <c r="AB382" s="52"/>
      <c r="AD382" s="55"/>
    </row>
    <row r="383" spans="1:30">
      <c r="A383" s="51"/>
      <c r="B383" s="52"/>
      <c r="C383" s="53"/>
      <c r="D383" s="52"/>
      <c r="E383" s="52"/>
      <c r="F383" s="52"/>
      <c r="G383" s="52"/>
      <c r="H383" s="52"/>
      <c r="I383" s="52"/>
      <c r="J383" s="52"/>
      <c r="K383" s="52"/>
      <c r="L383" s="52"/>
      <c r="M383" s="52"/>
      <c r="N383" s="52"/>
      <c r="O383" s="59"/>
      <c r="P383" s="52"/>
      <c r="Q383" s="53"/>
      <c r="R383" s="52"/>
      <c r="S383" s="52"/>
      <c r="T383" s="52"/>
      <c r="U383" s="52"/>
      <c r="V383" s="52"/>
      <c r="W383" s="52"/>
      <c r="X383" s="52"/>
      <c r="Y383" s="52"/>
      <c r="Z383" s="52"/>
      <c r="AA383" s="52"/>
      <c r="AB383" s="52"/>
      <c r="AD383" s="55"/>
    </row>
    <row r="384" spans="1:30">
      <c r="A384" s="51"/>
      <c r="B384" s="52"/>
      <c r="C384" s="53"/>
      <c r="D384" s="52"/>
      <c r="E384" s="52"/>
      <c r="F384" s="52"/>
      <c r="G384" s="52"/>
      <c r="H384" s="52"/>
      <c r="I384" s="52"/>
      <c r="J384" s="52"/>
      <c r="K384" s="52"/>
      <c r="L384" s="52"/>
      <c r="M384" s="52"/>
      <c r="N384" s="52"/>
      <c r="O384" s="59"/>
      <c r="P384" s="52"/>
      <c r="Q384" s="53"/>
      <c r="R384" s="52"/>
      <c r="S384" s="52"/>
      <c r="T384" s="52"/>
      <c r="U384" s="52"/>
      <c r="V384" s="52"/>
      <c r="W384" s="52"/>
      <c r="X384" s="52"/>
      <c r="Y384" s="52"/>
      <c r="Z384" s="52"/>
      <c r="AA384" s="52"/>
      <c r="AB384" s="52"/>
      <c r="AD384" s="55"/>
    </row>
    <row r="385" spans="1:30">
      <c r="A385" s="51"/>
      <c r="B385" s="52"/>
      <c r="C385" s="53"/>
      <c r="D385" s="52"/>
      <c r="E385" s="52"/>
      <c r="F385" s="52"/>
      <c r="G385" s="52"/>
      <c r="H385" s="52"/>
      <c r="I385" s="52"/>
      <c r="J385" s="52"/>
      <c r="K385" s="52"/>
      <c r="L385" s="52"/>
      <c r="M385" s="52"/>
      <c r="N385" s="52"/>
      <c r="O385" s="59"/>
      <c r="P385" s="52"/>
      <c r="Q385" s="53"/>
      <c r="R385" s="52"/>
      <c r="S385" s="52"/>
      <c r="T385" s="52"/>
      <c r="U385" s="52"/>
      <c r="V385" s="52"/>
      <c r="W385" s="52"/>
      <c r="X385" s="52"/>
      <c r="Y385" s="52"/>
      <c r="Z385" s="52"/>
      <c r="AA385" s="52"/>
      <c r="AB385" s="52"/>
      <c r="AD385" s="55"/>
    </row>
    <row r="386" spans="1:30">
      <c r="A386" s="51"/>
      <c r="B386" s="52"/>
      <c r="C386" s="53"/>
      <c r="D386" s="52"/>
      <c r="E386" s="52"/>
      <c r="F386" s="52"/>
      <c r="G386" s="52"/>
      <c r="H386" s="52"/>
      <c r="I386" s="52"/>
      <c r="J386" s="52"/>
      <c r="K386" s="52"/>
      <c r="L386" s="52"/>
      <c r="M386" s="52"/>
      <c r="N386" s="52"/>
      <c r="O386" s="59"/>
      <c r="P386" s="52"/>
      <c r="Q386" s="53"/>
      <c r="R386" s="52"/>
      <c r="S386" s="52"/>
      <c r="T386" s="52"/>
      <c r="U386" s="52"/>
      <c r="V386" s="52"/>
      <c r="W386" s="52"/>
      <c r="X386" s="52"/>
      <c r="Y386" s="52"/>
      <c r="Z386" s="52"/>
      <c r="AA386" s="52"/>
      <c r="AB386" s="52"/>
      <c r="AD386" s="55"/>
    </row>
    <row r="387" spans="1:30">
      <c r="A387" s="51"/>
      <c r="B387" s="52"/>
      <c r="C387" s="53"/>
      <c r="D387" s="52"/>
      <c r="E387" s="52"/>
      <c r="F387" s="52"/>
      <c r="G387" s="52"/>
      <c r="H387" s="52"/>
      <c r="I387" s="52"/>
      <c r="J387" s="52"/>
      <c r="K387" s="52"/>
      <c r="L387" s="52"/>
      <c r="M387" s="52"/>
      <c r="N387" s="52"/>
      <c r="O387" s="59"/>
      <c r="P387" s="52"/>
      <c r="Q387" s="53"/>
      <c r="R387" s="52"/>
      <c r="S387" s="52"/>
      <c r="T387" s="52"/>
      <c r="U387" s="52"/>
      <c r="V387" s="52"/>
      <c r="W387" s="52"/>
      <c r="X387" s="52"/>
      <c r="Y387" s="52"/>
      <c r="Z387" s="52"/>
      <c r="AA387" s="52"/>
      <c r="AB387" s="52"/>
      <c r="AD387" s="55"/>
    </row>
    <row r="388" spans="1:30">
      <c r="A388" s="51"/>
      <c r="B388" s="52"/>
      <c r="C388" s="53"/>
      <c r="D388" s="52"/>
      <c r="E388" s="52"/>
      <c r="F388" s="52"/>
      <c r="G388" s="52"/>
      <c r="H388" s="52"/>
      <c r="I388" s="52"/>
      <c r="J388" s="52"/>
      <c r="K388" s="52"/>
      <c r="L388" s="52"/>
      <c r="M388" s="52"/>
      <c r="N388" s="52"/>
      <c r="O388" s="59"/>
      <c r="P388" s="52"/>
      <c r="Q388" s="53"/>
      <c r="R388" s="52"/>
      <c r="S388" s="52"/>
      <c r="T388" s="52"/>
      <c r="U388" s="52"/>
      <c r="V388" s="52"/>
      <c r="W388" s="52"/>
      <c r="X388" s="52"/>
      <c r="Y388" s="52"/>
      <c r="Z388" s="52"/>
      <c r="AA388" s="52"/>
      <c r="AB388" s="52"/>
      <c r="AD388" s="55"/>
    </row>
    <row r="389" spans="1:30">
      <c r="A389" s="51"/>
      <c r="B389" s="52"/>
      <c r="C389" s="53"/>
      <c r="D389" s="52"/>
      <c r="E389" s="52"/>
      <c r="F389" s="52"/>
      <c r="G389" s="52"/>
      <c r="H389" s="52"/>
      <c r="I389" s="52"/>
      <c r="J389" s="52"/>
      <c r="K389" s="52"/>
      <c r="L389" s="52"/>
      <c r="M389" s="52"/>
      <c r="N389" s="52"/>
      <c r="O389" s="59"/>
      <c r="P389" s="52"/>
      <c r="Q389" s="53"/>
      <c r="R389" s="52"/>
      <c r="S389" s="52"/>
      <c r="T389" s="52"/>
      <c r="U389" s="52"/>
      <c r="V389" s="52"/>
      <c r="W389" s="52"/>
      <c r="X389" s="52"/>
      <c r="Y389" s="52"/>
      <c r="Z389" s="52"/>
      <c r="AA389" s="52"/>
      <c r="AB389" s="52"/>
      <c r="AD389" s="55"/>
    </row>
    <row r="390" spans="1:30">
      <c r="A390" s="51"/>
      <c r="B390" s="52"/>
      <c r="C390" s="53"/>
      <c r="D390" s="52"/>
      <c r="E390" s="52"/>
      <c r="F390" s="52"/>
      <c r="G390" s="52"/>
      <c r="H390" s="52"/>
      <c r="I390" s="52"/>
      <c r="J390" s="52"/>
      <c r="K390" s="52"/>
      <c r="L390" s="52"/>
      <c r="M390" s="52"/>
      <c r="N390" s="52"/>
      <c r="O390" s="59"/>
      <c r="P390" s="52"/>
      <c r="Q390" s="53"/>
      <c r="R390" s="52"/>
      <c r="S390" s="52"/>
      <c r="T390" s="52"/>
      <c r="U390" s="52"/>
      <c r="V390" s="52"/>
      <c r="W390" s="52"/>
      <c r="X390" s="52"/>
      <c r="Y390" s="52"/>
      <c r="Z390" s="52"/>
      <c r="AA390" s="52"/>
      <c r="AB390" s="52"/>
      <c r="AD390" s="55"/>
    </row>
    <row r="391" spans="1:30">
      <c r="A391" s="51"/>
      <c r="B391" s="52"/>
      <c r="C391" s="53"/>
      <c r="D391" s="52"/>
      <c r="E391" s="52"/>
      <c r="F391" s="52"/>
      <c r="G391" s="52"/>
      <c r="H391" s="52"/>
      <c r="I391" s="52"/>
      <c r="J391" s="52"/>
      <c r="K391" s="52"/>
      <c r="L391" s="52"/>
      <c r="M391" s="52"/>
      <c r="N391" s="52"/>
      <c r="O391" s="59"/>
      <c r="P391" s="52"/>
      <c r="Q391" s="53"/>
      <c r="R391" s="52"/>
      <c r="S391" s="52"/>
      <c r="T391" s="52"/>
      <c r="U391" s="52"/>
      <c r="V391" s="52"/>
      <c r="W391" s="52"/>
      <c r="X391" s="52"/>
      <c r="Y391" s="52"/>
      <c r="Z391" s="52"/>
      <c r="AA391" s="52"/>
      <c r="AB391" s="52"/>
      <c r="AD391" s="55"/>
    </row>
    <row r="392" spans="1:30">
      <c r="A392" s="51"/>
      <c r="B392" s="52"/>
      <c r="C392" s="53"/>
      <c r="D392" s="52"/>
      <c r="E392" s="52"/>
      <c r="F392" s="52"/>
      <c r="G392" s="52"/>
      <c r="H392" s="52"/>
      <c r="I392" s="52"/>
      <c r="J392" s="52"/>
      <c r="K392" s="52"/>
      <c r="L392" s="52"/>
      <c r="M392" s="52"/>
      <c r="N392" s="52"/>
      <c r="O392" s="59"/>
      <c r="P392" s="52"/>
      <c r="Q392" s="53"/>
      <c r="R392" s="52"/>
      <c r="S392" s="52"/>
      <c r="T392" s="52"/>
      <c r="U392" s="52"/>
      <c r="V392" s="52"/>
      <c r="W392" s="52"/>
      <c r="X392" s="52"/>
      <c r="Y392" s="52"/>
      <c r="Z392" s="52"/>
      <c r="AA392" s="52"/>
      <c r="AB392" s="52"/>
      <c r="AD392" s="55"/>
    </row>
    <row r="393" spans="1:30">
      <c r="A393" s="51"/>
      <c r="B393" s="52"/>
      <c r="C393" s="53"/>
      <c r="D393" s="52"/>
      <c r="E393" s="52"/>
      <c r="F393" s="52"/>
      <c r="G393" s="52"/>
      <c r="H393" s="52"/>
      <c r="I393" s="52"/>
      <c r="J393" s="52"/>
      <c r="K393" s="52"/>
      <c r="L393" s="52"/>
      <c r="M393" s="52"/>
      <c r="N393" s="52"/>
      <c r="O393" s="59"/>
      <c r="P393" s="52"/>
      <c r="Q393" s="53"/>
      <c r="R393" s="52"/>
      <c r="S393" s="52"/>
      <c r="T393" s="52"/>
      <c r="U393" s="52"/>
      <c r="V393" s="52"/>
      <c r="W393" s="52"/>
      <c r="X393" s="52"/>
      <c r="Y393" s="52"/>
      <c r="Z393" s="52"/>
      <c r="AA393" s="52"/>
      <c r="AB393" s="52"/>
      <c r="AD393" s="55"/>
    </row>
    <row r="394" spans="1:30">
      <c r="A394" s="51"/>
      <c r="B394" s="52"/>
      <c r="C394" s="53"/>
      <c r="D394" s="52"/>
      <c r="E394" s="52"/>
      <c r="F394" s="52"/>
      <c r="G394" s="52"/>
      <c r="H394" s="52"/>
      <c r="I394" s="52"/>
      <c r="J394" s="52"/>
      <c r="K394" s="52"/>
      <c r="L394" s="52"/>
      <c r="M394" s="52"/>
      <c r="N394" s="52"/>
      <c r="O394" s="59"/>
      <c r="P394" s="52"/>
      <c r="Q394" s="53"/>
      <c r="R394" s="52"/>
      <c r="S394" s="52"/>
      <c r="T394" s="52"/>
      <c r="U394" s="52"/>
      <c r="V394" s="52"/>
      <c r="W394" s="52"/>
      <c r="X394" s="52"/>
      <c r="Y394" s="52"/>
      <c r="Z394" s="52"/>
      <c r="AA394" s="52"/>
      <c r="AB394" s="52"/>
      <c r="AD394" s="55"/>
    </row>
    <row r="395" spans="1:30">
      <c r="A395" s="51"/>
      <c r="B395" s="52"/>
      <c r="C395" s="53"/>
      <c r="D395" s="52"/>
      <c r="E395" s="52"/>
      <c r="F395" s="52"/>
      <c r="G395" s="52"/>
      <c r="H395" s="52"/>
      <c r="I395" s="52"/>
      <c r="J395" s="52"/>
      <c r="K395" s="52"/>
      <c r="L395" s="52"/>
      <c r="M395" s="52"/>
      <c r="N395" s="52"/>
      <c r="O395" s="59"/>
      <c r="P395" s="52"/>
      <c r="Q395" s="53"/>
      <c r="R395" s="52"/>
      <c r="S395" s="52"/>
      <c r="T395" s="52"/>
      <c r="U395" s="52"/>
      <c r="V395" s="52"/>
      <c r="W395" s="52"/>
      <c r="X395" s="52"/>
      <c r="Y395" s="52"/>
      <c r="Z395" s="52"/>
      <c r="AA395" s="52"/>
      <c r="AB395" s="52"/>
      <c r="AD395" s="55"/>
    </row>
    <row r="396" spans="1:30">
      <c r="A396" s="51"/>
      <c r="B396" s="52"/>
      <c r="C396" s="53"/>
      <c r="D396" s="52"/>
      <c r="E396" s="52"/>
      <c r="F396" s="52"/>
      <c r="G396" s="52"/>
      <c r="H396" s="52"/>
      <c r="I396" s="52"/>
      <c r="J396" s="52"/>
      <c r="K396" s="52"/>
      <c r="L396" s="52"/>
      <c r="M396" s="52"/>
      <c r="N396" s="52"/>
      <c r="O396" s="59"/>
      <c r="P396" s="52"/>
      <c r="Q396" s="53"/>
      <c r="R396" s="52"/>
      <c r="S396" s="52"/>
      <c r="T396" s="52"/>
      <c r="U396" s="52"/>
      <c r="V396" s="52"/>
      <c r="W396" s="52"/>
      <c r="X396" s="52"/>
      <c r="Y396" s="52"/>
      <c r="Z396" s="52"/>
      <c r="AA396" s="52"/>
      <c r="AB396" s="52"/>
      <c r="AD396" s="55"/>
    </row>
    <row r="397" spans="1:30">
      <c r="A397" s="51"/>
      <c r="B397" s="52"/>
      <c r="C397" s="53"/>
      <c r="D397" s="52"/>
      <c r="E397" s="52"/>
      <c r="F397" s="52"/>
      <c r="G397" s="52"/>
      <c r="H397" s="52"/>
      <c r="I397" s="52"/>
      <c r="J397" s="52"/>
      <c r="K397" s="52"/>
      <c r="L397" s="52"/>
      <c r="M397" s="52"/>
      <c r="N397" s="52"/>
      <c r="O397" s="59"/>
      <c r="P397" s="52"/>
      <c r="Q397" s="53"/>
      <c r="R397" s="52"/>
      <c r="S397" s="52"/>
      <c r="T397" s="52"/>
      <c r="U397" s="52"/>
      <c r="V397" s="52"/>
      <c r="W397" s="52"/>
      <c r="X397" s="52"/>
      <c r="Y397" s="52"/>
      <c r="Z397" s="52"/>
      <c r="AA397" s="52"/>
      <c r="AB397" s="52"/>
      <c r="AD397" s="55"/>
    </row>
    <row r="398" spans="1:30">
      <c r="A398" s="51"/>
      <c r="B398" s="52"/>
      <c r="C398" s="53"/>
      <c r="D398" s="52"/>
      <c r="E398" s="52"/>
      <c r="F398" s="52"/>
      <c r="G398" s="52"/>
      <c r="H398" s="52"/>
      <c r="I398" s="52"/>
      <c r="J398" s="52"/>
      <c r="K398" s="52"/>
      <c r="L398" s="52"/>
      <c r="M398" s="52"/>
      <c r="N398" s="52"/>
      <c r="O398" s="59"/>
      <c r="P398" s="52"/>
      <c r="Q398" s="53"/>
      <c r="R398" s="52"/>
      <c r="S398" s="52"/>
      <c r="T398" s="52"/>
      <c r="U398" s="52"/>
      <c r="V398" s="52"/>
      <c r="W398" s="52"/>
      <c r="X398" s="52"/>
      <c r="Y398" s="52"/>
      <c r="Z398" s="52"/>
      <c r="AA398" s="52"/>
      <c r="AB398" s="52"/>
      <c r="AD398" s="55"/>
    </row>
    <row r="399" spans="1:30">
      <c r="A399" s="51"/>
      <c r="B399" s="52"/>
      <c r="C399" s="53"/>
      <c r="D399" s="52"/>
      <c r="E399" s="52"/>
      <c r="F399" s="52"/>
      <c r="G399" s="52"/>
      <c r="H399" s="52"/>
      <c r="I399" s="52"/>
      <c r="J399" s="52"/>
      <c r="K399" s="52"/>
      <c r="L399" s="52"/>
      <c r="M399" s="52"/>
      <c r="N399" s="52"/>
      <c r="O399" s="59"/>
      <c r="P399" s="52"/>
      <c r="Q399" s="53"/>
      <c r="R399" s="52"/>
      <c r="S399" s="52"/>
      <c r="T399" s="52"/>
      <c r="U399" s="52"/>
      <c r="V399" s="52"/>
      <c r="W399" s="52"/>
      <c r="X399" s="52"/>
      <c r="Y399" s="52"/>
      <c r="Z399" s="52"/>
      <c r="AA399" s="52"/>
      <c r="AB399" s="52"/>
      <c r="AD399" s="55"/>
    </row>
    <row r="400" spans="1:30">
      <c r="A400" s="51"/>
      <c r="B400" s="52"/>
      <c r="C400" s="53"/>
      <c r="D400" s="52"/>
      <c r="E400" s="52"/>
      <c r="F400" s="52"/>
      <c r="G400" s="52"/>
      <c r="H400" s="52"/>
      <c r="I400" s="52"/>
      <c r="J400" s="52"/>
      <c r="K400" s="52"/>
      <c r="L400" s="52"/>
      <c r="M400" s="52"/>
      <c r="N400" s="52"/>
      <c r="O400" s="59"/>
      <c r="P400" s="52"/>
      <c r="Q400" s="53"/>
      <c r="R400" s="52"/>
      <c r="S400" s="52"/>
      <c r="T400" s="52"/>
      <c r="U400" s="52"/>
      <c r="V400" s="52"/>
      <c r="W400" s="52"/>
      <c r="X400" s="52"/>
      <c r="Y400" s="52"/>
      <c r="Z400" s="52"/>
      <c r="AA400" s="52"/>
      <c r="AB400" s="52"/>
      <c r="AD400" s="55"/>
    </row>
    <row r="401" spans="1:30">
      <c r="A401" s="51"/>
      <c r="B401" s="52"/>
      <c r="C401" s="53"/>
      <c r="D401" s="52"/>
      <c r="E401" s="52"/>
      <c r="F401" s="52"/>
      <c r="G401" s="52"/>
      <c r="H401" s="52"/>
      <c r="I401" s="52"/>
      <c r="J401" s="52"/>
      <c r="K401" s="52"/>
      <c r="L401" s="52"/>
      <c r="M401" s="52"/>
      <c r="N401" s="52"/>
      <c r="O401" s="59"/>
      <c r="P401" s="52"/>
      <c r="Q401" s="53"/>
      <c r="R401" s="52"/>
      <c r="S401" s="52"/>
      <c r="T401" s="52"/>
      <c r="U401" s="52"/>
      <c r="V401" s="52"/>
      <c r="W401" s="52"/>
      <c r="X401" s="52"/>
      <c r="Y401" s="52"/>
      <c r="Z401" s="52"/>
      <c r="AA401" s="52"/>
      <c r="AB401" s="52"/>
      <c r="AD401" s="55"/>
    </row>
    <row r="402" spans="1:30">
      <c r="A402" s="51"/>
      <c r="B402" s="52"/>
      <c r="C402" s="53"/>
      <c r="D402" s="52"/>
      <c r="E402" s="52"/>
      <c r="F402" s="52"/>
      <c r="G402" s="52"/>
      <c r="H402" s="52"/>
      <c r="I402" s="52"/>
      <c r="J402" s="52"/>
      <c r="K402" s="52"/>
      <c r="L402" s="52"/>
      <c r="M402" s="52"/>
      <c r="N402" s="52"/>
      <c r="O402" s="59"/>
      <c r="P402" s="52"/>
      <c r="Q402" s="53"/>
      <c r="R402" s="52"/>
      <c r="S402" s="52"/>
      <c r="T402" s="52"/>
      <c r="U402" s="52"/>
      <c r="V402" s="52"/>
      <c r="W402" s="52"/>
      <c r="X402" s="52"/>
      <c r="Y402" s="52"/>
      <c r="Z402" s="52"/>
      <c r="AA402" s="52"/>
      <c r="AB402" s="52"/>
      <c r="AD402" s="55"/>
    </row>
    <row r="403" spans="1:30">
      <c r="A403" s="51"/>
      <c r="B403" s="52"/>
      <c r="C403" s="53"/>
      <c r="D403" s="52"/>
      <c r="E403" s="52"/>
      <c r="F403" s="52"/>
      <c r="G403" s="52"/>
      <c r="H403" s="52"/>
      <c r="I403" s="52"/>
      <c r="J403" s="52"/>
      <c r="K403" s="52"/>
      <c r="L403" s="52"/>
      <c r="M403" s="52"/>
      <c r="N403" s="52"/>
      <c r="O403" s="59"/>
      <c r="P403" s="52"/>
      <c r="Q403" s="53"/>
      <c r="R403" s="52"/>
      <c r="S403" s="52"/>
      <c r="T403" s="52"/>
      <c r="U403" s="52"/>
      <c r="V403" s="52"/>
      <c r="W403" s="52"/>
      <c r="X403" s="52"/>
      <c r="Y403" s="52"/>
      <c r="Z403" s="52"/>
      <c r="AA403" s="52"/>
      <c r="AB403" s="52"/>
      <c r="AD403" s="55"/>
    </row>
    <row r="404" spans="1:30">
      <c r="A404" s="51"/>
      <c r="B404" s="52"/>
      <c r="C404" s="53"/>
      <c r="D404" s="52"/>
      <c r="E404" s="52"/>
      <c r="F404" s="52"/>
      <c r="G404" s="52"/>
      <c r="H404" s="52"/>
      <c r="I404" s="52"/>
      <c r="J404" s="52"/>
      <c r="K404" s="52"/>
      <c r="L404" s="52"/>
      <c r="M404" s="52"/>
      <c r="N404" s="52"/>
      <c r="O404" s="59"/>
      <c r="P404" s="52"/>
      <c r="Q404" s="53"/>
      <c r="R404" s="52"/>
      <c r="S404" s="52"/>
      <c r="T404" s="52"/>
      <c r="U404" s="52"/>
      <c r="V404" s="52"/>
      <c r="W404" s="52"/>
      <c r="X404" s="52"/>
      <c r="Y404" s="52"/>
      <c r="Z404" s="52"/>
      <c r="AA404" s="52"/>
      <c r="AB404" s="52"/>
      <c r="AD404" s="55"/>
    </row>
    <row r="405" spans="1:30">
      <c r="A405" s="51"/>
      <c r="B405" s="52"/>
      <c r="C405" s="53"/>
      <c r="D405" s="52"/>
      <c r="E405" s="52"/>
      <c r="F405" s="52"/>
      <c r="G405" s="52"/>
      <c r="H405" s="52"/>
      <c r="I405" s="52"/>
      <c r="J405" s="52"/>
      <c r="K405" s="52"/>
      <c r="L405" s="52"/>
      <c r="M405" s="52"/>
      <c r="N405" s="52"/>
      <c r="O405" s="59"/>
      <c r="P405" s="52"/>
      <c r="Q405" s="53"/>
      <c r="R405" s="52"/>
      <c r="S405" s="52"/>
      <c r="T405" s="52"/>
      <c r="U405" s="52"/>
      <c r="V405" s="52"/>
      <c r="W405" s="52"/>
      <c r="X405" s="52"/>
      <c r="Y405" s="52"/>
      <c r="Z405" s="52"/>
      <c r="AA405" s="52"/>
      <c r="AB405" s="52"/>
      <c r="AD405" s="55"/>
    </row>
    <row r="406" spans="1:30">
      <c r="A406" s="51"/>
      <c r="B406" s="52"/>
      <c r="C406" s="53"/>
      <c r="D406" s="52"/>
      <c r="E406" s="52"/>
      <c r="F406" s="52"/>
      <c r="G406" s="52"/>
      <c r="H406" s="52"/>
      <c r="I406" s="52"/>
      <c r="J406" s="52"/>
      <c r="K406" s="52"/>
      <c r="L406" s="52"/>
      <c r="M406" s="52"/>
      <c r="N406" s="52"/>
      <c r="O406" s="59"/>
      <c r="P406" s="52"/>
      <c r="Q406" s="53"/>
      <c r="R406" s="52"/>
      <c r="S406" s="52"/>
      <c r="T406" s="52"/>
      <c r="U406" s="52"/>
      <c r="V406" s="52"/>
      <c r="W406" s="52"/>
      <c r="X406" s="52"/>
      <c r="Y406" s="52"/>
      <c r="Z406" s="52"/>
      <c r="AA406" s="52"/>
      <c r="AB406" s="52"/>
      <c r="AD406" s="55"/>
    </row>
    <row r="407" spans="1:30">
      <c r="A407" s="51"/>
      <c r="B407" s="52"/>
      <c r="C407" s="53"/>
      <c r="D407" s="52"/>
      <c r="E407" s="52"/>
      <c r="F407" s="52"/>
      <c r="G407" s="52"/>
      <c r="H407" s="52"/>
      <c r="I407" s="52"/>
      <c r="J407" s="52"/>
      <c r="K407" s="52"/>
      <c r="L407" s="52"/>
      <c r="M407" s="52"/>
      <c r="N407" s="52"/>
      <c r="O407" s="59"/>
      <c r="P407" s="52"/>
      <c r="Q407" s="53"/>
      <c r="R407" s="52"/>
      <c r="S407" s="52"/>
      <c r="T407" s="52"/>
      <c r="U407" s="52"/>
      <c r="V407" s="52"/>
      <c r="W407" s="52"/>
      <c r="X407" s="52"/>
      <c r="Y407" s="52"/>
      <c r="Z407" s="52"/>
      <c r="AA407" s="52"/>
      <c r="AB407" s="52"/>
      <c r="AD407" s="55"/>
    </row>
    <row r="408" spans="1:30">
      <c r="A408" s="51"/>
      <c r="B408" s="52"/>
      <c r="C408" s="53"/>
      <c r="D408" s="52"/>
      <c r="E408" s="52"/>
      <c r="F408" s="52"/>
      <c r="G408" s="52"/>
      <c r="H408" s="52"/>
      <c r="I408" s="52"/>
      <c r="J408" s="52"/>
      <c r="K408" s="52"/>
      <c r="L408" s="52"/>
      <c r="M408" s="52"/>
      <c r="N408" s="52"/>
      <c r="O408" s="59"/>
      <c r="P408" s="52"/>
      <c r="Q408" s="53"/>
      <c r="R408" s="52"/>
      <c r="S408" s="52"/>
      <c r="T408" s="52"/>
      <c r="U408" s="52"/>
      <c r="V408" s="52"/>
      <c r="W408" s="52"/>
      <c r="X408" s="52"/>
      <c r="Y408" s="52"/>
      <c r="Z408" s="52"/>
      <c r="AA408" s="52"/>
      <c r="AB408" s="52"/>
      <c r="AD408" s="55"/>
    </row>
    <row r="409" spans="1:30">
      <c r="A409" s="51"/>
      <c r="B409" s="52"/>
      <c r="C409" s="53"/>
      <c r="D409" s="52"/>
      <c r="E409" s="52"/>
      <c r="F409" s="52"/>
      <c r="G409" s="52"/>
      <c r="H409" s="52"/>
      <c r="I409" s="52"/>
      <c r="J409" s="52"/>
      <c r="K409" s="52"/>
      <c r="L409" s="52"/>
      <c r="M409" s="52"/>
      <c r="N409" s="52"/>
      <c r="O409" s="59"/>
      <c r="P409" s="52"/>
      <c r="Q409" s="53"/>
      <c r="R409" s="52"/>
      <c r="S409" s="52"/>
      <c r="T409" s="52"/>
      <c r="U409" s="52"/>
      <c r="V409" s="52"/>
      <c r="W409" s="52"/>
      <c r="X409" s="52"/>
      <c r="Y409" s="52"/>
      <c r="Z409" s="52"/>
      <c r="AA409" s="52"/>
      <c r="AB409" s="52"/>
      <c r="AD409" s="55"/>
    </row>
    <row r="410" spans="1:30">
      <c r="A410" s="51"/>
      <c r="B410" s="52"/>
      <c r="C410" s="53"/>
      <c r="D410" s="52"/>
      <c r="E410" s="52"/>
      <c r="F410" s="52"/>
      <c r="G410" s="52"/>
      <c r="H410" s="52"/>
      <c r="I410" s="52"/>
      <c r="J410" s="52"/>
      <c r="K410" s="52"/>
      <c r="L410" s="52"/>
      <c r="M410" s="52"/>
      <c r="N410" s="52"/>
      <c r="O410" s="59"/>
      <c r="P410" s="52"/>
      <c r="Q410" s="53"/>
      <c r="R410" s="52"/>
      <c r="S410" s="52"/>
      <c r="T410" s="52"/>
      <c r="U410" s="52"/>
      <c r="V410" s="52"/>
      <c r="W410" s="52"/>
      <c r="X410" s="52"/>
      <c r="Y410" s="52"/>
      <c r="Z410" s="52"/>
      <c r="AA410" s="52"/>
      <c r="AB410" s="52"/>
      <c r="AD410" s="55"/>
    </row>
    <row r="411" spans="1:30">
      <c r="A411" s="51"/>
      <c r="B411" s="52"/>
      <c r="C411" s="53"/>
      <c r="D411" s="52"/>
      <c r="E411" s="52"/>
      <c r="F411" s="52"/>
      <c r="G411" s="52"/>
      <c r="H411" s="52"/>
      <c r="I411" s="52"/>
      <c r="J411" s="52"/>
      <c r="K411" s="52"/>
      <c r="L411" s="52"/>
      <c r="M411" s="52"/>
      <c r="N411" s="52"/>
      <c r="O411" s="59"/>
      <c r="P411" s="52"/>
      <c r="Q411" s="53"/>
      <c r="R411" s="52"/>
      <c r="S411" s="52"/>
      <c r="T411" s="52"/>
      <c r="U411" s="52"/>
      <c r="V411" s="52"/>
      <c r="W411" s="52"/>
      <c r="X411" s="52"/>
      <c r="Y411" s="52"/>
      <c r="Z411" s="52"/>
      <c r="AA411" s="52"/>
      <c r="AB411" s="52"/>
      <c r="AD411" s="55"/>
    </row>
    <row r="412" spans="1:30">
      <c r="A412" s="51"/>
      <c r="B412" s="52"/>
      <c r="C412" s="53"/>
      <c r="D412" s="52"/>
      <c r="E412" s="52"/>
      <c r="F412" s="52"/>
      <c r="G412" s="52"/>
      <c r="H412" s="52"/>
      <c r="I412" s="52"/>
      <c r="J412" s="52"/>
      <c r="K412" s="52"/>
      <c r="L412" s="52"/>
      <c r="M412" s="52"/>
      <c r="N412" s="52"/>
      <c r="O412" s="59"/>
      <c r="P412" s="52"/>
      <c r="Q412" s="53"/>
      <c r="R412" s="52"/>
      <c r="S412" s="52"/>
      <c r="T412" s="52"/>
      <c r="U412" s="52"/>
      <c r="V412" s="52"/>
      <c r="W412" s="52"/>
      <c r="X412" s="52"/>
      <c r="Y412" s="52"/>
      <c r="Z412" s="52"/>
      <c r="AA412" s="52"/>
      <c r="AB412" s="52"/>
      <c r="AD412" s="55"/>
    </row>
    <row r="413" spans="1:30">
      <c r="A413" s="51"/>
      <c r="B413" s="52"/>
      <c r="C413" s="53"/>
      <c r="D413" s="52"/>
      <c r="E413" s="52"/>
      <c r="F413" s="52"/>
      <c r="G413" s="52"/>
      <c r="H413" s="52"/>
      <c r="I413" s="52"/>
      <c r="J413" s="52"/>
      <c r="K413" s="52"/>
      <c r="L413" s="52"/>
      <c r="M413" s="52"/>
      <c r="N413" s="52"/>
      <c r="O413" s="59"/>
      <c r="P413" s="52"/>
      <c r="Q413" s="53"/>
      <c r="R413" s="52"/>
      <c r="S413" s="52"/>
      <c r="T413" s="52"/>
      <c r="U413" s="52"/>
      <c r="V413" s="52"/>
      <c r="W413" s="52"/>
      <c r="X413" s="52"/>
      <c r="Y413" s="52"/>
      <c r="Z413" s="52"/>
      <c r="AA413" s="52"/>
      <c r="AB413" s="52"/>
      <c r="AD413" s="55"/>
    </row>
    <row r="414" spans="1:30">
      <c r="A414" s="51"/>
      <c r="B414" s="52"/>
      <c r="C414" s="53"/>
      <c r="D414" s="52"/>
      <c r="E414" s="52"/>
      <c r="F414" s="52"/>
      <c r="G414" s="52"/>
      <c r="H414" s="52"/>
      <c r="I414" s="52"/>
      <c r="J414" s="52"/>
      <c r="K414" s="52"/>
      <c r="L414" s="52"/>
      <c r="M414" s="52"/>
      <c r="N414" s="52"/>
      <c r="O414" s="59"/>
      <c r="P414" s="52"/>
      <c r="Q414" s="53"/>
      <c r="R414" s="52"/>
      <c r="S414" s="52"/>
      <c r="T414" s="52"/>
      <c r="U414" s="52"/>
      <c r="V414" s="52"/>
      <c r="W414" s="52"/>
      <c r="X414" s="52"/>
      <c r="Y414" s="52"/>
      <c r="Z414" s="52"/>
      <c r="AA414" s="52"/>
      <c r="AB414" s="52"/>
      <c r="AD414" s="55"/>
    </row>
    <row r="415" spans="1:30">
      <c r="A415" s="51"/>
      <c r="B415" s="52"/>
      <c r="C415" s="53"/>
      <c r="D415" s="52"/>
      <c r="E415" s="52"/>
      <c r="F415" s="52"/>
      <c r="G415" s="52"/>
      <c r="H415" s="52"/>
      <c r="I415" s="52"/>
      <c r="J415" s="52"/>
      <c r="K415" s="52"/>
      <c r="L415" s="52"/>
      <c r="M415" s="52"/>
      <c r="N415" s="52"/>
      <c r="O415" s="59"/>
      <c r="P415" s="52"/>
      <c r="Q415" s="53"/>
      <c r="R415" s="52"/>
      <c r="S415" s="52"/>
      <c r="T415" s="52"/>
      <c r="U415" s="52"/>
      <c r="V415" s="52"/>
      <c r="W415" s="52"/>
      <c r="X415" s="52"/>
      <c r="Y415" s="52"/>
      <c r="Z415" s="52"/>
      <c r="AA415" s="52"/>
      <c r="AB415" s="52"/>
      <c r="AD415" s="55"/>
    </row>
    <row r="416" spans="1:30">
      <c r="A416" s="51"/>
      <c r="B416" s="52"/>
      <c r="C416" s="53"/>
      <c r="D416" s="52"/>
      <c r="E416" s="52"/>
      <c r="F416" s="52"/>
      <c r="G416" s="52"/>
      <c r="H416" s="52"/>
      <c r="I416" s="52"/>
      <c r="J416" s="52"/>
      <c r="K416" s="52"/>
      <c r="L416" s="52"/>
      <c r="M416" s="52"/>
      <c r="N416" s="52"/>
      <c r="O416" s="59"/>
      <c r="P416" s="52"/>
      <c r="Q416" s="53"/>
      <c r="R416" s="52"/>
      <c r="S416" s="52"/>
      <c r="T416" s="52"/>
      <c r="U416" s="52"/>
      <c r="V416" s="52"/>
      <c r="W416" s="52"/>
      <c r="X416" s="52"/>
      <c r="Y416" s="52"/>
      <c r="Z416" s="52"/>
      <c r="AA416" s="52"/>
      <c r="AB416" s="52"/>
      <c r="AD416" s="55"/>
    </row>
    <row r="417" spans="1:30">
      <c r="A417" s="51"/>
      <c r="B417" s="52"/>
      <c r="C417" s="53"/>
      <c r="D417" s="52"/>
      <c r="E417" s="52"/>
      <c r="F417" s="52"/>
      <c r="G417" s="52"/>
      <c r="H417" s="52"/>
      <c r="I417" s="52"/>
      <c r="J417" s="52"/>
      <c r="K417" s="52"/>
      <c r="L417" s="52"/>
      <c r="M417" s="52"/>
      <c r="N417" s="52"/>
      <c r="O417" s="59"/>
      <c r="P417" s="52"/>
      <c r="Q417" s="53"/>
      <c r="R417" s="52"/>
      <c r="S417" s="52"/>
      <c r="T417" s="52"/>
      <c r="U417" s="52"/>
      <c r="V417" s="52"/>
      <c r="W417" s="52"/>
      <c r="X417" s="52"/>
      <c r="Y417" s="52"/>
      <c r="Z417" s="52"/>
      <c r="AA417" s="52"/>
      <c r="AB417" s="52"/>
      <c r="AD417" s="55"/>
    </row>
    <row r="418" spans="1:30">
      <c r="A418" s="51"/>
      <c r="B418" s="52"/>
      <c r="C418" s="53"/>
      <c r="D418" s="52"/>
      <c r="E418" s="52"/>
      <c r="F418" s="52"/>
      <c r="G418" s="52"/>
      <c r="H418" s="52"/>
      <c r="I418" s="52"/>
      <c r="J418" s="52"/>
      <c r="K418" s="52"/>
      <c r="L418" s="52"/>
      <c r="M418" s="52"/>
      <c r="N418" s="52"/>
      <c r="O418" s="59"/>
      <c r="P418" s="52"/>
      <c r="Q418" s="53"/>
      <c r="R418" s="52"/>
      <c r="S418" s="52"/>
      <c r="T418" s="52"/>
      <c r="U418" s="52"/>
      <c r="V418" s="52"/>
      <c r="W418" s="52"/>
      <c r="X418" s="52"/>
      <c r="Y418" s="52"/>
      <c r="Z418" s="52"/>
      <c r="AA418" s="52"/>
      <c r="AB418" s="52"/>
      <c r="AD418" s="55"/>
    </row>
    <row r="419" spans="1:30">
      <c r="A419" s="51"/>
      <c r="B419" s="52"/>
      <c r="C419" s="53"/>
      <c r="D419" s="52"/>
      <c r="E419" s="52"/>
      <c r="F419" s="52"/>
      <c r="G419" s="52"/>
      <c r="H419" s="52"/>
      <c r="I419" s="52"/>
      <c r="J419" s="52"/>
      <c r="K419" s="52"/>
      <c r="L419" s="52"/>
      <c r="M419" s="52"/>
      <c r="N419" s="52"/>
      <c r="O419" s="59"/>
      <c r="P419" s="52"/>
      <c r="Q419" s="53"/>
      <c r="R419" s="52"/>
      <c r="S419" s="52"/>
      <c r="T419" s="52"/>
      <c r="U419" s="52"/>
      <c r="V419" s="52"/>
      <c r="W419" s="52"/>
      <c r="X419" s="52"/>
      <c r="Y419" s="52"/>
      <c r="Z419" s="52"/>
      <c r="AA419" s="52"/>
      <c r="AB419" s="52"/>
      <c r="AD419" s="55"/>
    </row>
    <row r="420" spans="1:30">
      <c r="A420" s="51"/>
      <c r="B420" s="52"/>
      <c r="C420" s="53"/>
      <c r="D420" s="52"/>
      <c r="E420" s="52"/>
      <c r="F420" s="52"/>
      <c r="G420" s="52"/>
      <c r="H420" s="52"/>
      <c r="I420" s="52"/>
      <c r="J420" s="52"/>
      <c r="K420" s="52"/>
      <c r="L420" s="52"/>
      <c r="M420" s="52"/>
      <c r="N420" s="52"/>
      <c r="O420" s="59"/>
      <c r="P420" s="52"/>
      <c r="Q420" s="53"/>
      <c r="R420" s="52"/>
      <c r="S420" s="52"/>
      <c r="T420" s="52"/>
      <c r="U420" s="52"/>
      <c r="V420" s="52"/>
      <c r="W420" s="52"/>
      <c r="X420" s="52"/>
      <c r="Y420" s="52"/>
      <c r="Z420" s="52"/>
      <c r="AA420" s="52"/>
      <c r="AB420" s="52"/>
      <c r="AD420" s="55"/>
    </row>
    <row r="421" spans="1:30">
      <c r="A421" s="51"/>
      <c r="B421" s="52"/>
      <c r="C421" s="53"/>
      <c r="D421" s="52"/>
      <c r="E421" s="52"/>
      <c r="F421" s="52"/>
      <c r="G421" s="52"/>
      <c r="H421" s="52"/>
      <c r="I421" s="52"/>
      <c r="J421" s="52"/>
      <c r="K421" s="52"/>
      <c r="L421" s="52"/>
      <c r="M421" s="52"/>
      <c r="N421" s="52"/>
      <c r="O421" s="59"/>
      <c r="P421" s="52"/>
      <c r="Q421" s="53"/>
      <c r="R421" s="52"/>
      <c r="S421" s="52"/>
      <c r="T421" s="52"/>
      <c r="U421" s="52"/>
      <c r="V421" s="52"/>
      <c r="W421" s="52"/>
      <c r="X421" s="52"/>
      <c r="Y421" s="52"/>
      <c r="Z421" s="52"/>
      <c r="AA421" s="52"/>
      <c r="AB421" s="52"/>
      <c r="AD421" s="55"/>
    </row>
    <row r="422" spans="1:30">
      <c r="A422" s="51"/>
      <c r="B422" s="52"/>
      <c r="C422" s="53"/>
      <c r="D422" s="52"/>
      <c r="E422" s="52"/>
      <c r="F422" s="52"/>
      <c r="G422" s="52"/>
      <c r="H422" s="52"/>
      <c r="I422" s="52"/>
      <c r="J422" s="52"/>
      <c r="K422" s="52"/>
      <c r="L422" s="52"/>
      <c r="M422" s="52"/>
      <c r="N422" s="52"/>
      <c r="O422" s="59"/>
      <c r="P422" s="52"/>
      <c r="Q422" s="53"/>
      <c r="R422" s="52"/>
      <c r="S422" s="52"/>
      <c r="T422" s="52"/>
      <c r="U422" s="52"/>
      <c r="V422" s="52"/>
      <c r="W422" s="52"/>
      <c r="X422" s="52"/>
      <c r="Y422" s="52"/>
      <c r="Z422" s="52"/>
      <c r="AA422" s="52"/>
      <c r="AB422" s="52"/>
      <c r="AD422" s="55"/>
    </row>
    <row r="423" spans="1:30">
      <c r="A423" s="51"/>
      <c r="B423" s="52"/>
      <c r="C423" s="53"/>
      <c r="D423" s="52"/>
      <c r="E423" s="52"/>
      <c r="F423" s="52"/>
      <c r="G423" s="52"/>
      <c r="H423" s="52"/>
      <c r="I423" s="52"/>
      <c r="J423" s="52"/>
      <c r="K423" s="52"/>
      <c r="L423" s="52"/>
      <c r="M423" s="52"/>
      <c r="N423" s="52"/>
      <c r="O423" s="59"/>
      <c r="P423" s="52"/>
      <c r="Q423" s="53"/>
      <c r="R423" s="52"/>
      <c r="S423" s="52"/>
      <c r="T423" s="52"/>
      <c r="U423" s="52"/>
      <c r="V423" s="52"/>
      <c r="W423" s="52"/>
      <c r="X423" s="52"/>
      <c r="Y423" s="52"/>
      <c r="Z423" s="52"/>
      <c r="AA423" s="52"/>
      <c r="AB423" s="52"/>
      <c r="AD423" s="55"/>
    </row>
    <row r="424" spans="1:30">
      <c r="A424" s="51"/>
      <c r="B424" s="52"/>
      <c r="C424" s="53"/>
      <c r="D424" s="52"/>
      <c r="E424" s="52"/>
      <c r="F424" s="52"/>
      <c r="G424" s="52"/>
      <c r="H424" s="52"/>
      <c r="I424" s="52"/>
      <c r="J424" s="52"/>
      <c r="K424" s="52"/>
      <c r="L424" s="52"/>
      <c r="M424" s="52"/>
      <c r="N424" s="52"/>
      <c r="O424" s="59"/>
      <c r="P424" s="52"/>
      <c r="Q424" s="53"/>
      <c r="R424" s="52"/>
      <c r="S424" s="52"/>
      <c r="T424" s="52"/>
      <c r="U424" s="52"/>
      <c r="V424" s="52"/>
      <c r="W424" s="52"/>
      <c r="X424" s="52"/>
      <c r="Y424" s="52"/>
      <c r="Z424" s="52"/>
      <c r="AA424" s="52"/>
      <c r="AB424" s="52"/>
      <c r="AD424" s="55"/>
    </row>
    <row r="425" spans="1:30">
      <c r="A425" s="51"/>
      <c r="B425" s="52"/>
      <c r="C425" s="53"/>
      <c r="D425" s="52"/>
      <c r="E425" s="52"/>
      <c r="F425" s="52"/>
      <c r="G425" s="52"/>
      <c r="H425" s="52"/>
      <c r="I425" s="52"/>
      <c r="J425" s="52"/>
      <c r="K425" s="52"/>
      <c r="L425" s="52"/>
      <c r="M425" s="52"/>
      <c r="N425" s="52"/>
      <c r="O425" s="59"/>
      <c r="P425" s="52"/>
      <c r="Q425" s="53"/>
      <c r="R425" s="52"/>
      <c r="S425" s="52"/>
      <c r="T425" s="52"/>
      <c r="U425" s="52"/>
      <c r="V425" s="52"/>
      <c r="W425" s="52"/>
      <c r="X425" s="52"/>
      <c r="Y425" s="52"/>
      <c r="Z425" s="52"/>
      <c r="AA425" s="52"/>
      <c r="AB425" s="52"/>
      <c r="AD425" s="55"/>
    </row>
    <row r="426" spans="1:30">
      <c r="A426" s="51"/>
      <c r="B426" s="52"/>
      <c r="C426" s="53"/>
      <c r="D426" s="52"/>
      <c r="E426" s="52"/>
      <c r="F426" s="52"/>
      <c r="G426" s="52"/>
      <c r="H426" s="52"/>
      <c r="I426" s="52"/>
      <c r="J426" s="52"/>
      <c r="K426" s="52"/>
      <c r="L426" s="52"/>
      <c r="M426" s="52"/>
      <c r="N426" s="52"/>
      <c r="O426" s="59"/>
      <c r="P426" s="52"/>
      <c r="Q426" s="53"/>
      <c r="R426" s="52"/>
      <c r="S426" s="52"/>
      <c r="T426" s="52"/>
      <c r="U426" s="52"/>
      <c r="V426" s="52"/>
      <c r="W426" s="52"/>
      <c r="X426" s="52"/>
      <c r="Y426" s="52"/>
      <c r="Z426" s="52"/>
      <c r="AA426" s="52"/>
      <c r="AB426" s="52"/>
      <c r="AD426" s="55"/>
    </row>
    <row r="427" spans="1:30">
      <c r="A427" s="51"/>
      <c r="B427" s="52"/>
      <c r="C427" s="53"/>
      <c r="D427" s="52"/>
      <c r="E427" s="52"/>
      <c r="F427" s="52"/>
      <c r="G427" s="52"/>
      <c r="H427" s="52"/>
      <c r="I427" s="52"/>
      <c r="J427" s="52"/>
      <c r="K427" s="52"/>
      <c r="L427" s="52"/>
      <c r="M427" s="52"/>
      <c r="N427" s="52"/>
      <c r="O427" s="59"/>
      <c r="P427" s="52"/>
      <c r="Q427" s="53"/>
      <c r="R427" s="52"/>
      <c r="S427" s="52"/>
      <c r="T427" s="52"/>
      <c r="U427" s="52"/>
      <c r="V427" s="52"/>
      <c r="W427" s="52"/>
      <c r="X427" s="52"/>
      <c r="Y427" s="52"/>
      <c r="Z427" s="52"/>
      <c r="AA427" s="52"/>
      <c r="AB427" s="52"/>
      <c r="AD427" s="55"/>
    </row>
    <row r="428" spans="1:30">
      <c r="A428" s="51"/>
      <c r="B428" s="52"/>
      <c r="C428" s="53"/>
      <c r="D428" s="52"/>
      <c r="E428" s="52"/>
      <c r="F428" s="52"/>
      <c r="G428" s="52"/>
      <c r="H428" s="52"/>
      <c r="I428" s="52"/>
      <c r="J428" s="52"/>
      <c r="K428" s="52"/>
      <c r="L428" s="52"/>
      <c r="M428" s="52"/>
      <c r="N428" s="52"/>
      <c r="O428" s="59"/>
      <c r="P428" s="52"/>
      <c r="Q428" s="53"/>
      <c r="R428" s="52"/>
      <c r="S428" s="52"/>
      <c r="T428" s="52"/>
      <c r="U428" s="52"/>
      <c r="V428" s="52"/>
      <c r="W428" s="52"/>
      <c r="X428" s="52"/>
      <c r="Y428" s="52"/>
      <c r="Z428" s="52"/>
      <c r="AA428" s="52"/>
      <c r="AB428" s="52"/>
      <c r="AD428" s="55"/>
    </row>
    <row r="429" spans="1:30">
      <c r="A429" s="51"/>
      <c r="B429" s="52"/>
      <c r="C429" s="53"/>
      <c r="D429" s="52"/>
      <c r="E429" s="52"/>
      <c r="F429" s="52"/>
      <c r="G429" s="52"/>
      <c r="H429" s="52"/>
      <c r="I429" s="52"/>
      <c r="J429" s="52"/>
      <c r="K429" s="52"/>
      <c r="L429" s="52"/>
      <c r="M429" s="52"/>
      <c r="N429" s="52"/>
      <c r="O429" s="59"/>
      <c r="P429" s="52"/>
      <c r="Q429" s="53"/>
      <c r="R429" s="52"/>
      <c r="S429" s="52"/>
      <c r="T429" s="52"/>
      <c r="U429" s="52"/>
      <c r="V429" s="52"/>
      <c r="W429" s="52"/>
      <c r="X429" s="52"/>
      <c r="Y429" s="52"/>
      <c r="Z429" s="52"/>
      <c r="AA429" s="52"/>
      <c r="AB429" s="52"/>
      <c r="AD429" s="55"/>
    </row>
    <row r="430" spans="1:30">
      <c r="A430" s="51"/>
      <c r="B430" s="52"/>
      <c r="C430" s="53"/>
      <c r="D430" s="52"/>
      <c r="E430" s="52"/>
      <c r="F430" s="52"/>
      <c r="G430" s="52"/>
      <c r="H430" s="52"/>
      <c r="I430" s="52"/>
      <c r="J430" s="52"/>
      <c r="K430" s="52"/>
      <c r="L430" s="52"/>
      <c r="M430" s="52"/>
      <c r="N430" s="52"/>
      <c r="O430" s="59"/>
      <c r="P430" s="52"/>
      <c r="Q430" s="53"/>
      <c r="R430" s="52"/>
      <c r="S430" s="52"/>
      <c r="T430" s="52"/>
      <c r="U430" s="52"/>
      <c r="V430" s="52"/>
      <c r="W430" s="52"/>
      <c r="X430" s="52"/>
      <c r="Y430" s="52"/>
      <c r="Z430" s="52"/>
      <c r="AA430" s="52"/>
      <c r="AB430" s="52"/>
      <c r="AD430" s="55"/>
    </row>
    <row r="431" spans="1:30">
      <c r="A431" s="51"/>
      <c r="B431" s="52"/>
      <c r="C431" s="53"/>
      <c r="D431" s="52"/>
      <c r="E431" s="52"/>
      <c r="F431" s="52"/>
      <c r="G431" s="52"/>
      <c r="H431" s="52"/>
      <c r="I431" s="52"/>
      <c r="J431" s="52"/>
      <c r="K431" s="52"/>
      <c r="L431" s="52"/>
      <c r="M431" s="52"/>
      <c r="N431" s="52"/>
      <c r="O431" s="59"/>
      <c r="P431" s="52"/>
      <c r="Q431" s="53"/>
      <c r="R431" s="52"/>
      <c r="S431" s="52"/>
      <c r="T431" s="52"/>
      <c r="U431" s="52"/>
      <c r="V431" s="52"/>
      <c r="W431" s="52"/>
      <c r="X431" s="52"/>
      <c r="Y431" s="52"/>
      <c r="Z431" s="52"/>
      <c r="AA431" s="52"/>
      <c r="AB431" s="52"/>
      <c r="AD431" s="55"/>
    </row>
    <row r="432" spans="1:30">
      <c r="A432" s="51"/>
      <c r="B432" s="52"/>
      <c r="C432" s="53"/>
      <c r="D432" s="52"/>
      <c r="E432" s="52"/>
      <c r="F432" s="52"/>
      <c r="G432" s="52"/>
      <c r="H432" s="52"/>
      <c r="I432" s="52"/>
      <c r="J432" s="52"/>
      <c r="K432" s="52"/>
      <c r="L432" s="52"/>
      <c r="M432" s="52"/>
      <c r="N432" s="52"/>
      <c r="O432" s="59"/>
      <c r="P432" s="52"/>
      <c r="Q432" s="53"/>
      <c r="R432" s="52"/>
      <c r="S432" s="52"/>
      <c r="T432" s="52"/>
      <c r="U432" s="52"/>
      <c r="V432" s="52"/>
      <c r="W432" s="52"/>
      <c r="X432" s="52"/>
      <c r="Y432" s="52"/>
      <c r="Z432" s="52"/>
      <c r="AA432" s="52"/>
      <c r="AB432" s="52"/>
      <c r="AD432" s="55"/>
    </row>
    <row r="433" spans="1:30">
      <c r="A433" s="51"/>
      <c r="B433" s="52"/>
      <c r="C433" s="53"/>
      <c r="D433" s="52"/>
      <c r="E433" s="52"/>
      <c r="F433" s="52"/>
      <c r="G433" s="52"/>
      <c r="H433" s="52"/>
      <c r="I433" s="52"/>
      <c r="J433" s="52"/>
      <c r="K433" s="52"/>
      <c r="L433" s="52"/>
      <c r="M433" s="52"/>
      <c r="N433" s="52"/>
      <c r="O433" s="59"/>
      <c r="P433" s="52"/>
      <c r="Q433" s="53"/>
      <c r="R433" s="52"/>
      <c r="S433" s="52"/>
      <c r="T433" s="52"/>
      <c r="U433" s="52"/>
      <c r="V433" s="52"/>
      <c r="W433" s="52"/>
      <c r="X433" s="52"/>
      <c r="Y433" s="52"/>
      <c r="Z433" s="52"/>
      <c r="AA433" s="52"/>
      <c r="AB433" s="52"/>
      <c r="AD433" s="55"/>
    </row>
    <row r="434" spans="1:30">
      <c r="A434" s="51"/>
      <c r="B434" s="52"/>
      <c r="C434" s="53"/>
      <c r="D434" s="52"/>
      <c r="E434" s="52"/>
      <c r="F434" s="52"/>
      <c r="G434" s="52"/>
      <c r="H434" s="52"/>
      <c r="I434" s="52"/>
      <c r="J434" s="52"/>
      <c r="K434" s="52"/>
      <c r="L434" s="52"/>
      <c r="M434" s="52"/>
      <c r="N434" s="52"/>
      <c r="O434" s="59"/>
      <c r="P434" s="52"/>
      <c r="Q434" s="53"/>
      <c r="R434" s="52"/>
      <c r="S434" s="52"/>
      <c r="T434" s="52"/>
      <c r="U434" s="52"/>
      <c r="V434" s="52"/>
      <c r="W434" s="52"/>
      <c r="X434" s="52"/>
      <c r="Y434" s="52"/>
      <c r="Z434" s="52"/>
      <c r="AA434" s="52"/>
      <c r="AB434" s="52"/>
      <c r="AD434" s="55"/>
    </row>
    <row r="435" spans="1:30">
      <c r="A435" s="51"/>
      <c r="B435" s="52"/>
      <c r="C435" s="53"/>
      <c r="D435" s="52"/>
      <c r="E435" s="52"/>
      <c r="F435" s="52"/>
      <c r="G435" s="52"/>
      <c r="H435" s="52"/>
      <c r="I435" s="52"/>
      <c r="J435" s="52"/>
      <c r="K435" s="52"/>
      <c r="L435" s="52"/>
      <c r="M435" s="52"/>
      <c r="N435" s="52"/>
      <c r="O435" s="59"/>
      <c r="P435" s="52"/>
      <c r="Q435" s="53"/>
      <c r="R435" s="52"/>
      <c r="S435" s="52"/>
      <c r="T435" s="52"/>
      <c r="U435" s="52"/>
      <c r="V435" s="52"/>
      <c r="W435" s="52"/>
      <c r="X435" s="52"/>
      <c r="Y435" s="52"/>
      <c r="Z435" s="52"/>
      <c r="AA435" s="52"/>
      <c r="AB435" s="52"/>
      <c r="AD435" s="55"/>
    </row>
    <row r="436" spans="1:30">
      <c r="A436" s="51"/>
      <c r="B436" s="52"/>
      <c r="C436" s="53"/>
      <c r="D436" s="52"/>
      <c r="E436" s="52"/>
      <c r="F436" s="52"/>
      <c r="G436" s="52"/>
      <c r="H436" s="52"/>
      <c r="I436" s="52"/>
      <c r="J436" s="52"/>
      <c r="K436" s="52"/>
      <c r="L436" s="52"/>
      <c r="M436" s="52"/>
      <c r="N436" s="52"/>
      <c r="O436" s="59"/>
      <c r="P436" s="52"/>
      <c r="Q436" s="53"/>
      <c r="R436" s="52"/>
      <c r="S436" s="52"/>
      <c r="T436" s="52"/>
      <c r="U436" s="52"/>
      <c r="V436" s="52"/>
      <c r="W436" s="52"/>
      <c r="X436" s="52"/>
      <c r="Y436" s="52"/>
      <c r="Z436" s="52"/>
      <c r="AA436" s="52"/>
      <c r="AB436" s="52"/>
      <c r="AD436" s="55"/>
    </row>
    <row r="437" spans="1:30">
      <c r="A437" s="51"/>
      <c r="B437" s="52"/>
      <c r="C437" s="53"/>
      <c r="D437" s="52"/>
      <c r="E437" s="52"/>
      <c r="F437" s="52"/>
      <c r="G437" s="52"/>
      <c r="H437" s="52"/>
      <c r="I437" s="52"/>
      <c r="J437" s="52"/>
      <c r="K437" s="52"/>
      <c r="L437" s="52"/>
      <c r="M437" s="52"/>
      <c r="N437" s="52"/>
      <c r="O437" s="59"/>
      <c r="P437" s="52"/>
      <c r="Q437" s="53"/>
      <c r="R437" s="52"/>
      <c r="S437" s="52"/>
      <c r="T437" s="52"/>
      <c r="U437" s="52"/>
      <c r="V437" s="52"/>
      <c r="W437" s="52"/>
      <c r="X437" s="52"/>
      <c r="Y437" s="52"/>
      <c r="Z437" s="52"/>
      <c r="AA437" s="52"/>
      <c r="AB437" s="52"/>
      <c r="AD437" s="55"/>
    </row>
    <row r="438" spans="1:30">
      <c r="A438" s="51"/>
      <c r="B438" s="52"/>
      <c r="C438" s="53"/>
      <c r="D438" s="52"/>
      <c r="E438" s="52"/>
      <c r="F438" s="52"/>
      <c r="G438" s="52"/>
      <c r="H438" s="52"/>
      <c r="I438" s="52"/>
      <c r="J438" s="52"/>
      <c r="K438" s="52"/>
      <c r="L438" s="52"/>
      <c r="M438" s="52"/>
      <c r="N438" s="52"/>
      <c r="O438" s="59"/>
      <c r="P438" s="52"/>
      <c r="Q438" s="53"/>
      <c r="R438" s="52"/>
      <c r="S438" s="52"/>
      <c r="T438" s="52"/>
      <c r="U438" s="52"/>
      <c r="V438" s="52"/>
      <c r="W438" s="52"/>
      <c r="X438" s="52"/>
      <c r="Y438" s="52"/>
      <c r="Z438" s="52"/>
      <c r="AA438" s="52"/>
      <c r="AB438" s="52"/>
      <c r="AD438" s="55"/>
    </row>
    <row r="439" spans="1:30">
      <c r="A439" s="51"/>
      <c r="B439" s="52"/>
      <c r="C439" s="53"/>
      <c r="D439" s="52"/>
      <c r="E439" s="52"/>
      <c r="F439" s="52"/>
      <c r="G439" s="52"/>
      <c r="H439" s="52"/>
      <c r="I439" s="52"/>
      <c r="J439" s="52"/>
      <c r="K439" s="52"/>
      <c r="L439" s="52"/>
      <c r="M439" s="52"/>
      <c r="N439" s="52"/>
      <c r="O439" s="59"/>
      <c r="P439" s="52"/>
      <c r="Q439" s="53"/>
      <c r="R439" s="52"/>
      <c r="S439" s="52"/>
      <c r="T439" s="52"/>
      <c r="U439" s="52"/>
      <c r="V439" s="52"/>
      <c r="W439" s="52"/>
      <c r="X439" s="52"/>
      <c r="Y439" s="52"/>
      <c r="Z439" s="52"/>
      <c r="AA439" s="52"/>
      <c r="AB439" s="52"/>
      <c r="AD439" s="55"/>
    </row>
    <row r="440" spans="1:30">
      <c r="A440" s="51"/>
      <c r="B440" s="52"/>
      <c r="C440" s="53"/>
      <c r="D440" s="52"/>
      <c r="E440" s="52"/>
      <c r="F440" s="52"/>
      <c r="G440" s="52"/>
      <c r="H440" s="52"/>
      <c r="I440" s="52"/>
      <c r="J440" s="52"/>
      <c r="K440" s="52"/>
      <c r="L440" s="52"/>
      <c r="M440" s="52"/>
      <c r="N440" s="52"/>
      <c r="O440" s="59"/>
      <c r="P440" s="52"/>
      <c r="Q440" s="53"/>
      <c r="R440" s="52"/>
      <c r="S440" s="52"/>
      <c r="T440" s="52"/>
      <c r="U440" s="52"/>
      <c r="V440" s="52"/>
      <c r="W440" s="52"/>
      <c r="X440" s="52"/>
      <c r="Y440" s="52"/>
      <c r="Z440" s="52"/>
      <c r="AA440" s="52"/>
      <c r="AB440" s="52"/>
      <c r="AD440" s="55"/>
    </row>
    <row r="441" spans="1:30">
      <c r="A441" s="51"/>
      <c r="B441" s="52"/>
      <c r="C441" s="53"/>
      <c r="D441" s="52"/>
      <c r="E441" s="52"/>
      <c r="F441" s="52"/>
      <c r="G441" s="52"/>
      <c r="H441" s="52"/>
      <c r="I441" s="52"/>
      <c r="J441" s="52"/>
      <c r="K441" s="52"/>
      <c r="L441" s="52"/>
      <c r="M441" s="52"/>
      <c r="N441" s="52"/>
      <c r="O441" s="59"/>
      <c r="P441" s="52"/>
      <c r="Q441" s="53"/>
      <c r="R441" s="52"/>
      <c r="S441" s="52"/>
      <c r="T441" s="52"/>
      <c r="U441" s="52"/>
      <c r="V441" s="52"/>
      <c r="W441" s="52"/>
      <c r="X441" s="52"/>
      <c r="Y441" s="52"/>
      <c r="Z441" s="52"/>
      <c r="AA441" s="52"/>
      <c r="AB441" s="52"/>
      <c r="AD441" s="55"/>
    </row>
    <row r="442" spans="1:30">
      <c r="A442" s="51"/>
      <c r="B442" s="52"/>
      <c r="C442" s="53"/>
      <c r="D442" s="52"/>
      <c r="E442" s="52"/>
      <c r="F442" s="52"/>
      <c r="G442" s="52"/>
      <c r="H442" s="52"/>
      <c r="I442" s="52"/>
      <c r="J442" s="52"/>
      <c r="K442" s="52"/>
      <c r="L442" s="52"/>
      <c r="M442" s="52"/>
      <c r="N442" s="52"/>
      <c r="O442" s="59"/>
      <c r="P442" s="52"/>
      <c r="Q442" s="53"/>
      <c r="R442" s="52"/>
      <c r="S442" s="52"/>
      <c r="T442" s="52"/>
      <c r="U442" s="52"/>
      <c r="V442" s="52"/>
      <c r="W442" s="52"/>
      <c r="X442" s="52"/>
      <c r="Y442" s="52"/>
      <c r="Z442" s="52"/>
      <c r="AA442" s="52"/>
      <c r="AB442" s="52"/>
      <c r="AD442" s="55"/>
    </row>
    <row r="443" spans="1:30">
      <c r="A443" s="51"/>
      <c r="B443" s="52"/>
      <c r="C443" s="53"/>
      <c r="D443" s="52"/>
      <c r="E443" s="52"/>
      <c r="F443" s="52"/>
      <c r="G443" s="52"/>
      <c r="H443" s="52"/>
      <c r="I443" s="52"/>
      <c r="J443" s="52"/>
      <c r="K443" s="52"/>
      <c r="L443" s="52"/>
      <c r="M443" s="52"/>
      <c r="N443" s="52"/>
      <c r="O443" s="59"/>
      <c r="P443" s="52"/>
      <c r="Q443" s="53"/>
      <c r="R443" s="52"/>
      <c r="S443" s="52"/>
      <c r="T443" s="52"/>
      <c r="U443" s="52"/>
      <c r="V443" s="52"/>
      <c r="W443" s="52"/>
      <c r="X443" s="52"/>
      <c r="Y443" s="52"/>
      <c r="Z443" s="52"/>
      <c r="AA443" s="52"/>
      <c r="AB443" s="52"/>
      <c r="AD443" s="55"/>
    </row>
    <row r="444" spans="1:30">
      <c r="A444" s="51"/>
      <c r="B444" s="52"/>
      <c r="C444" s="53"/>
      <c r="D444" s="52"/>
      <c r="E444" s="52"/>
      <c r="F444" s="52"/>
      <c r="G444" s="52"/>
      <c r="H444" s="52"/>
      <c r="I444" s="52"/>
      <c r="J444" s="52"/>
      <c r="K444" s="52"/>
      <c r="L444" s="52"/>
      <c r="M444" s="52"/>
      <c r="N444" s="52"/>
      <c r="O444" s="59"/>
      <c r="P444" s="52"/>
      <c r="Q444" s="53"/>
      <c r="R444" s="52"/>
      <c r="S444" s="52"/>
      <c r="T444" s="52"/>
      <c r="U444" s="52"/>
      <c r="V444" s="52"/>
      <c r="W444" s="52"/>
      <c r="X444" s="52"/>
      <c r="Y444" s="52"/>
      <c r="Z444" s="52"/>
      <c r="AA444" s="52"/>
      <c r="AB444" s="52"/>
      <c r="AD444" s="55"/>
    </row>
    <row r="445" spans="1:30">
      <c r="A445" s="51"/>
      <c r="B445" s="52"/>
      <c r="C445" s="53"/>
      <c r="D445" s="52"/>
      <c r="E445" s="52"/>
      <c r="F445" s="52"/>
      <c r="G445" s="52"/>
      <c r="H445" s="52"/>
      <c r="I445" s="52"/>
      <c r="J445" s="52"/>
      <c r="K445" s="52"/>
      <c r="L445" s="52"/>
      <c r="M445" s="52"/>
      <c r="N445" s="52"/>
      <c r="O445" s="59"/>
      <c r="P445" s="52"/>
      <c r="Q445" s="53"/>
      <c r="R445" s="52"/>
      <c r="S445" s="52"/>
      <c r="T445" s="52"/>
      <c r="U445" s="52"/>
      <c r="V445" s="52"/>
      <c r="W445" s="52"/>
      <c r="X445" s="52"/>
      <c r="Y445" s="52"/>
      <c r="Z445" s="52"/>
      <c r="AA445" s="52"/>
      <c r="AB445" s="52"/>
      <c r="AD445" s="55"/>
    </row>
    <row r="446" spans="1:30">
      <c r="A446" s="51"/>
      <c r="B446" s="52"/>
      <c r="C446" s="53"/>
      <c r="D446" s="52"/>
      <c r="E446" s="52"/>
      <c r="F446" s="52"/>
      <c r="G446" s="52"/>
      <c r="H446" s="52"/>
      <c r="I446" s="52"/>
      <c r="J446" s="52"/>
      <c r="K446" s="52"/>
      <c r="L446" s="52"/>
      <c r="M446" s="52"/>
      <c r="N446" s="52"/>
      <c r="O446" s="59"/>
      <c r="P446" s="52"/>
      <c r="Q446" s="53"/>
      <c r="R446" s="52"/>
      <c r="S446" s="52"/>
      <c r="T446" s="52"/>
      <c r="U446" s="52"/>
      <c r="V446" s="52"/>
      <c r="W446" s="52"/>
      <c r="X446" s="52"/>
      <c r="Y446" s="52"/>
      <c r="Z446" s="52"/>
      <c r="AA446" s="52"/>
      <c r="AB446" s="52"/>
      <c r="AD446" s="55"/>
    </row>
    <row r="447" spans="1:30">
      <c r="A447" s="51"/>
      <c r="B447" s="52"/>
      <c r="C447" s="53"/>
      <c r="D447" s="52"/>
      <c r="E447" s="52"/>
      <c r="F447" s="52"/>
      <c r="G447" s="52"/>
      <c r="H447" s="52"/>
      <c r="I447" s="52"/>
      <c r="J447" s="52"/>
      <c r="K447" s="52"/>
      <c r="L447" s="52"/>
      <c r="M447" s="52"/>
      <c r="N447" s="52"/>
      <c r="O447" s="59"/>
      <c r="P447" s="52"/>
      <c r="Q447" s="53"/>
      <c r="R447" s="52"/>
      <c r="S447" s="52"/>
      <c r="T447" s="52"/>
      <c r="U447" s="52"/>
      <c r="V447" s="52"/>
      <c r="W447" s="52"/>
      <c r="X447" s="52"/>
      <c r="Y447" s="52"/>
      <c r="Z447" s="52"/>
      <c r="AA447" s="52"/>
      <c r="AB447" s="52"/>
      <c r="AD447" s="55"/>
    </row>
    <row r="448" spans="1:30">
      <c r="A448" s="51"/>
      <c r="B448" s="52"/>
      <c r="C448" s="53"/>
      <c r="D448" s="52"/>
      <c r="E448" s="52"/>
      <c r="F448" s="52"/>
      <c r="G448" s="52"/>
      <c r="H448" s="52"/>
      <c r="I448" s="52"/>
      <c r="J448" s="52"/>
      <c r="K448" s="52"/>
      <c r="L448" s="52"/>
      <c r="M448" s="52"/>
      <c r="N448" s="52"/>
      <c r="O448" s="59"/>
      <c r="P448" s="52"/>
      <c r="Q448" s="53"/>
      <c r="R448" s="52"/>
      <c r="S448" s="52"/>
      <c r="T448" s="52"/>
      <c r="U448" s="52"/>
      <c r="V448" s="52"/>
      <c r="W448" s="52"/>
      <c r="X448" s="52"/>
      <c r="Y448" s="52"/>
      <c r="Z448" s="52"/>
      <c r="AA448" s="52"/>
      <c r="AB448" s="52"/>
      <c r="AD448" s="55"/>
    </row>
    <row r="449" spans="1:30">
      <c r="A449" s="51"/>
      <c r="B449" s="52"/>
      <c r="C449" s="53"/>
      <c r="D449" s="52"/>
      <c r="E449" s="52"/>
      <c r="F449" s="52"/>
      <c r="G449" s="52"/>
      <c r="H449" s="52"/>
      <c r="I449" s="52"/>
      <c r="J449" s="52"/>
      <c r="K449" s="52"/>
      <c r="L449" s="52"/>
      <c r="M449" s="52"/>
      <c r="N449" s="52"/>
      <c r="O449" s="59"/>
      <c r="P449" s="52"/>
      <c r="Q449" s="53"/>
      <c r="R449" s="52"/>
      <c r="S449" s="52"/>
      <c r="T449" s="52"/>
      <c r="U449" s="52"/>
      <c r="V449" s="52"/>
      <c r="W449" s="52"/>
      <c r="X449" s="52"/>
      <c r="Y449" s="52"/>
      <c r="Z449" s="52"/>
      <c r="AA449" s="52"/>
      <c r="AB449" s="52"/>
      <c r="AD449" s="55"/>
    </row>
    <row r="450" spans="1:30">
      <c r="A450" s="51"/>
      <c r="B450" s="52"/>
      <c r="C450" s="53"/>
      <c r="D450" s="52"/>
      <c r="E450" s="52"/>
      <c r="F450" s="52"/>
      <c r="G450" s="52"/>
      <c r="H450" s="52"/>
      <c r="I450" s="52"/>
      <c r="J450" s="52"/>
      <c r="K450" s="52"/>
      <c r="L450" s="52"/>
      <c r="M450" s="52"/>
      <c r="N450" s="52"/>
      <c r="O450" s="59"/>
      <c r="P450" s="52"/>
      <c r="Q450" s="53"/>
      <c r="R450" s="52"/>
      <c r="S450" s="52"/>
      <c r="T450" s="52"/>
      <c r="U450" s="52"/>
      <c r="V450" s="52"/>
      <c r="W450" s="52"/>
      <c r="X450" s="52"/>
      <c r="Y450" s="52"/>
      <c r="Z450" s="52"/>
      <c r="AA450" s="52"/>
      <c r="AB450" s="52"/>
      <c r="AD450" s="55"/>
    </row>
    <row r="451" spans="1:30">
      <c r="A451" s="51"/>
      <c r="B451" s="52"/>
      <c r="C451" s="53"/>
      <c r="D451" s="52"/>
      <c r="E451" s="52"/>
      <c r="F451" s="52"/>
      <c r="G451" s="52"/>
      <c r="H451" s="52"/>
      <c r="I451" s="52"/>
      <c r="J451" s="52"/>
      <c r="K451" s="52"/>
      <c r="L451" s="52"/>
      <c r="M451" s="52"/>
      <c r="N451" s="52"/>
      <c r="O451" s="59"/>
      <c r="P451" s="52"/>
      <c r="Q451" s="53"/>
      <c r="R451" s="52"/>
      <c r="S451" s="52"/>
      <c r="T451" s="52"/>
      <c r="U451" s="52"/>
      <c r="V451" s="52"/>
      <c r="W451" s="52"/>
      <c r="X451" s="52"/>
      <c r="Y451" s="52"/>
      <c r="Z451" s="52"/>
      <c r="AA451" s="52"/>
      <c r="AB451" s="52"/>
      <c r="AD451" s="55"/>
    </row>
    <row r="452" spans="1:30">
      <c r="A452" s="51"/>
      <c r="B452" s="52"/>
      <c r="C452" s="53"/>
      <c r="D452" s="52"/>
      <c r="E452" s="52"/>
      <c r="F452" s="52"/>
      <c r="G452" s="52"/>
      <c r="H452" s="52"/>
      <c r="I452" s="52"/>
      <c r="J452" s="52"/>
      <c r="K452" s="52"/>
      <c r="L452" s="52"/>
      <c r="M452" s="52"/>
      <c r="N452" s="52"/>
      <c r="O452" s="59"/>
      <c r="P452" s="52"/>
      <c r="Q452" s="53"/>
      <c r="R452" s="52"/>
      <c r="S452" s="52"/>
      <c r="T452" s="52"/>
      <c r="U452" s="52"/>
      <c r="V452" s="52"/>
      <c r="W452" s="52"/>
      <c r="X452" s="52"/>
      <c r="Y452" s="52"/>
      <c r="Z452" s="52"/>
      <c r="AA452" s="52"/>
      <c r="AB452" s="52"/>
      <c r="AD452" s="55"/>
    </row>
    <row r="453" spans="1:30">
      <c r="A453" s="51"/>
      <c r="B453" s="52"/>
      <c r="C453" s="53"/>
      <c r="D453" s="52"/>
      <c r="E453" s="52"/>
      <c r="F453" s="52"/>
      <c r="G453" s="52"/>
      <c r="H453" s="52"/>
      <c r="I453" s="52"/>
      <c r="J453" s="52"/>
      <c r="K453" s="52"/>
      <c r="L453" s="52"/>
      <c r="M453" s="52"/>
      <c r="N453" s="52"/>
      <c r="O453" s="59"/>
      <c r="P453" s="52"/>
      <c r="Q453" s="53"/>
      <c r="R453" s="52"/>
      <c r="S453" s="52"/>
      <c r="T453" s="52"/>
      <c r="U453" s="52"/>
      <c r="V453" s="52"/>
      <c r="W453" s="52"/>
      <c r="X453" s="52"/>
      <c r="Y453" s="52"/>
      <c r="Z453" s="52"/>
      <c r="AA453" s="52"/>
      <c r="AB453" s="52"/>
      <c r="AD453" s="55"/>
    </row>
    <row r="454" spans="1:30">
      <c r="A454" s="51"/>
      <c r="B454" s="52"/>
      <c r="C454" s="53"/>
      <c r="D454" s="52"/>
      <c r="E454" s="52"/>
      <c r="F454" s="52"/>
      <c r="G454" s="52"/>
      <c r="H454" s="52"/>
      <c r="I454" s="52"/>
      <c r="J454" s="52"/>
      <c r="K454" s="52"/>
      <c r="L454" s="52"/>
      <c r="M454" s="52"/>
      <c r="N454" s="52"/>
      <c r="O454" s="59"/>
      <c r="P454" s="52"/>
      <c r="Q454" s="53"/>
      <c r="R454" s="52"/>
      <c r="S454" s="52"/>
      <c r="T454" s="52"/>
      <c r="U454" s="52"/>
      <c r="V454" s="52"/>
      <c r="W454" s="52"/>
      <c r="X454" s="52"/>
      <c r="Y454" s="52"/>
      <c r="Z454" s="52"/>
      <c r="AA454" s="52"/>
      <c r="AB454" s="52"/>
      <c r="AD454" s="55"/>
    </row>
    <row r="455" spans="1:30">
      <c r="A455" s="51"/>
      <c r="B455" s="52"/>
      <c r="C455" s="53"/>
      <c r="D455" s="52"/>
      <c r="E455" s="52"/>
      <c r="F455" s="52"/>
      <c r="G455" s="52"/>
      <c r="H455" s="52"/>
      <c r="I455" s="52"/>
      <c r="J455" s="52"/>
      <c r="K455" s="52"/>
      <c r="L455" s="52"/>
      <c r="M455" s="52"/>
      <c r="N455" s="52"/>
      <c r="O455" s="59"/>
      <c r="P455" s="52"/>
      <c r="Q455" s="53"/>
      <c r="R455" s="52"/>
      <c r="S455" s="52"/>
      <c r="T455" s="52"/>
      <c r="U455" s="52"/>
      <c r="V455" s="52"/>
      <c r="W455" s="52"/>
      <c r="X455" s="52"/>
      <c r="Y455" s="52"/>
      <c r="Z455" s="52"/>
      <c r="AA455" s="52"/>
      <c r="AB455" s="52"/>
      <c r="AD455" s="55"/>
    </row>
    <row r="456" spans="1:30">
      <c r="A456" s="51"/>
      <c r="B456" s="52"/>
      <c r="C456" s="53"/>
      <c r="D456" s="52"/>
      <c r="E456" s="52"/>
      <c r="F456" s="52"/>
      <c r="G456" s="52"/>
      <c r="H456" s="52"/>
      <c r="I456" s="52"/>
      <c r="J456" s="52"/>
      <c r="K456" s="52"/>
      <c r="L456" s="52"/>
      <c r="M456" s="52"/>
      <c r="N456" s="52"/>
      <c r="O456" s="59"/>
      <c r="P456" s="52"/>
      <c r="Q456" s="53"/>
      <c r="R456" s="52"/>
      <c r="S456" s="52"/>
      <c r="T456" s="52"/>
      <c r="U456" s="52"/>
      <c r="V456" s="52"/>
      <c r="W456" s="52"/>
      <c r="X456" s="52"/>
      <c r="Y456" s="52"/>
      <c r="Z456" s="52"/>
      <c r="AA456" s="52"/>
      <c r="AB456" s="52"/>
      <c r="AD456" s="55"/>
    </row>
    <row r="457" spans="1:30">
      <c r="A457" s="51"/>
      <c r="B457" s="52"/>
      <c r="C457" s="53"/>
      <c r="D457" s="52"/>
      <c r="E457" s="52"/>
      <c r="F457" s="52"/>
      <c r="G457" s="52"/>
      <c r="H457" s="52"/>
      <c r="I457" s="52"/>
      <c r="J457" s="52"/>
      <c r="K457" s="52"/>
      <c r="L457" s="52"/>
      <c r="M457" s="52"/>
      <c r="N457" s="52"/>
      <c r="O457" s="59"/>
      <c r="P457" s="52"/>
      <c r="Q457" s="53"/>
      <c r="R457" s="52"/>
      <c r="S457" s="52"/>
      <c r="T457" s="52"/>
      <c r="U457" s="52"/>
      <c r="V457" s="52"/>
      <c r="W457" s="52"/>
      <c r="X457" s="52"/>
      <c r="Y457" s="52"/>
      <c r="Z457" s="52"/>
      <c r="AA457" s="52"/>
      <c r="AB457" s="52"/>
      <c r="AD457" s="55"/>
    </row>
    <row r="458" spans="1:30">
      <c r="A458" s="51"/>
      <c r="B458" s="52"/>
      <c r="C458" s="53"/>
      <c r="D458" s="52"/>
      <c r="E458" s="52"/>
      <c r="F458" s="52"/>
      <c r="G458" s="52"/>
      <c r="H458" s="52"/>
      <c r="I458" s="52"/>
      <c r="J458" s="52"/>
      <c r="K458" s="52"/>
      <c r="L458" s="52"/>
      <c r="M458" s="52"/>
      <c r="N458" s="52"/>
      <c r="O458" s="59"/>
      <c r="P458" s="52"/>
      <c r="Q458" s="53"/>
      <c r="R458" s="52"/>
      <c r="S458" s="52"/>
      <c r="T458" s="52"/>
      <c r="U458" s="52"/>
      <c r="V458" s="52"/>
      <c r="W458" s="52"/>
      <c r="X458" s="52"/>
      <c r="Y458" s="52"/>
      <c r="Z458" s="52"/>
      <c r="AA458" s="52"/>
      <c r="AB458" s="52"/>
      <c r="AD458" s="55"/>
    </row>
    <row r="459" spans="1:30">
      <c r="A459" s="51"/>
      <c r="B459" s="52"/>
      <c r="C459" s="53"/>
      <c r="D459" s="52"/>
      <c r="E459" s="52"/>
      <c r="F459" s="52"/>
      <c r="G459" s="52"/>
      <c r="H459" s="52"/>
      <c r="I459" s="52"/>
      <c r="J459" s="52"/>
      <c r="K459" s="52"/>
      <c r="L459" s="52"/>
      <c r="M459" s="52"/>
      <c r="N459" s="52"/>
      <c r="O459" s="59"/>
      <c r="P459" s="52"/>
      <c r="Q459" s="53"/>
      <c r="R459" s="52"/>
      <c r="S459" s="52"/>
      <c r="T459" s="52"/>
      <c r="U459" s="52"/>
      <c r="V459" s="52"/>
      <c r="W459" s="52"/>
      <c r="X459" s="52"/>
      <c r="Y459" s="52"/>
      <c r="Z459" s="52"/>
      <c r="AA459" s="52"/>
      <c r="AB459" s="52"/>
      <c r="AD459" s="55"/>
    </row>
    <row r="460" spans="1:30">
      <c r="A460" s="51"/>
      <c r="B460" s="52"/>
      <c r="C460" s="53"/>
      <c r="D460" s="52"/>
      <c r="E460" s="52"/>
      <c r="F460" s="52"/>
      <c r="G460" s="52"/>
      <c r="H460" s="52"/>
      <c r="I460" s="52"/>
      <c r="J460" s="52"/>
      <c r="K460" s="52"/>
      <c r="L460" s="52"/>
      <c r="M460" s="52"/>
      <c r="N460" s="52"/>
      <c r="O460" s="59"/>
      <c r="P460" s="52"/>
      <c r="Q460" s="53"/>
      <c r="R460" s="52"/>
      <c r="S460" s="52"/>
      <c r="T460" s="52"/>
      <c r="U460" s="52"/>
      <c r="V460" s="52"/>
      <c r="W460" s="52"/>
      <c r="X460" s="52"/>
      <c r="Y460" s="52"/>
      <c r="Z460" s="52"/>
      <c r="AA460" s="52"/>
      <c r="AB460" s="52"/>
      <c r="AD460" s="55"/>
    </row>
    <row r="461" spans="1:30">
      <c r="A461" s="51"/>
      <c r="B461" s="52"/>
      <c r="C461" s="53"/>
      <c r="D461" s="52"/>
      <c r="E461" s="52"/>
      <c r="F461" s="52"/>
      <c r="G461" s="52"/>
      <c r="H461" s="52"/>
      <c r="I461" s="52"/>
      <c r="J461" s="52"/>
      <c r="K461" s="52"/>
      <c r="L461" s="52"/>
      <c r="M461" s="52"/>
      <c r="N461" s="52"/>
      <c r="O461" s="59"/>
      <c r="P461" s="52"/>
      <c r="Q461" s="53"/>
      <c r="R461" s="52"/>
      <c r="S461" s="52"/>
      <c r="T461" s="52"/>
      <c r="U461" s="52"/>
      <c r="V461" s="52"/>
      <c r="W461" s="52"/>
      <c r="X461" s="52"/>
      <c r="Y461" s="52"/>
      <c r="Z461" s="52"/>
      <c r="AA461" s="52"/>
      <c r="AB461" s="52"/>
      <c r="AD461" s="55"/>
    </row>
    <row r="462" spans="1:30">
      <c r="A462" s="51"/>
      <c r="B462" s="52"/>
      <c r="C462" s="53"/>
      <c r="D462" s="52"/>
      <c r="E462" s="52"/>
      <c r="F462" s="52"/>
      <c r="G462" s="52"/>
      <c r="H462" s="52"/>
      <c r="I462" s="52"/>
      <c r="J462" s="52"/>
      <c r="K462" s="52"/>
      <c r="L462" s="52"/>
      <c r="M462" s="52"/>
      <c r="N462" s="52"/>
      <c r="O462" s="59"/>
      <c r="P462" s="52"/>
      <c r="Q462" s="53"/>
      <c r="R462" s="52"/>
      <c r="S462" s="52"/>
      <c r="T462" s="52"/>
      <c r="U462" s="52"/>
      <c r="V462" s="52"/>
      <c r="W462" s="52"/>
      <c r="X462" s="52"/>
      <c r="Y462" s="52"/>
      <c r="Z462" s="52"/>
      <c r="AA462" s="52"/>
      <c r="AB462" s="52"/>
      <c r="AD462" s="55"/>
    </row>
    <row r="463" spans="1:30">
      <c r="A463" s="51"/>
      <c r="B463" s="52"/>
      <c r="C463" s="53"/>
      <c r="D463" s="52"/>
      <c r="E463" s="52"/>
      <c r="F463" s="52"/>
      <c r="G463" s="52"/>
      <c r="H463" s="52"/>
      <c r="I463" s="52"/>
      <c r="J463" s="52"/>
      <c r="K463" s="52"/>
      <c r="L463" s="52"/>
      <c r="M463" s="52"/>
      <c r="N463" s="52"/>
      <c r="O463" s="59"/>
      <c r="P463" s="52"/>
      <c r="Q463" s="53"/>
      <c r="R463" s="52"/>
      <c r="S463" s="52"/>
      <c r="T463" s="52"/>
      <c r="U463" s="52"/>
      <c r="V463" s="52"/>
      <c r="W463" s="52"/>
      <c r="X463" s="52"/>
      <c r="Y463" s="52"/>
      <c r="Z463" s="52"/>
      <c r="AA463" s="52"/>
      <c r="AB463" s="52"/>
      <c r="AD463" s="55"/>
    </row>
    <row r="464" spans="1:30">
      <c r="A464" s="51"/>
      <c r="B464" s="52"/>
      <c r="C464" s="53"/>
      <c r="D464" s="52"/>
      <c r="E464" s="52"/>
      <c r="F464" s="52"/>
      <c r="G464" s="52"/>
      <c r="H464" s="52"/>
      <c r="I464" s="52"/>
      <c r="J464" s="52"/>
      <c r="K464" s="52"/>
      <c r="L464" s="52"/>
      <c r="M464" s="52"/>
      <c r="N464" s="52"/>
      <c r="O464" s="59"/>
      <c r="P464" s="52"/>
      <c r="Q464" s="53"/>
      <c r="R464" s="52"/>
      <c r="S464" s="52"/>
      <c r="T464" s="52"/>
      <c r="U464" s="52"/>
      <c r="V464" s="52"/>
      <c r="W464" s="52"/>
      <c r="X464" s="52"/>
      <c r="Y464" s="52"/>
      <c r="Z464" s="52"/>
      <c r="AA464" s="52"/>
      <c r="AB464" s="52"/>
      <c r="AD464" s="55"/>
    </row>
    <row r="465" spans="1:30">
      <c r="A465" s="51"/>
      <c r="B465" s="52"/>
      <c r="C465" s="53"/>
      <c r="D465" s="52"/>
      <c r="E465" s="52"/>
      <c r="F465" s="52"/>
      <c r="G465" s="52"/>
      <c r="H465" s="52"/>
      <c r="I465" s="52"/>
      <c r="J465" s="52"/>
      <c r="K465" s="52"/>
      <c r="L465" s="52"/>
      <c r="M465" s="52"/>
      <c r="N465" s="52"/>
      <c r="O465" s="59"/>
      <c r="P465" s="52"/>
      <c r="Q465" s="53"/>
      <c r="R465" s="52"/>
      <c r="S465" s="52"/>
      <c r="T465" s="52"/>
      <c r="U465" s="52"/>
      <c r="V465" s="52"/>
      <c r="W465" s="52"/>
      <c r="X465" s="52"/>
      <c r="Y465" s="52"/>
      <c r="Z465" s="52"/>
      <c r="AA465" s="52"/>
      <c r="AB465" s="52"/>
      <c r="AD465" s="55"/>
    </row>
    <row r="466" spans="1:30">
      <c r="A466" s="51"/>
      <c r="B466" s="52"/>
      <c r="C466" s="53"/>
      <c r="D466" s="52"/>
      <c r="E466" s="52"/>
      <c r="F466" s="52"/>
      <c r="G466" s="52"/>
      <c r="H466" s="52"/>
      <c r="I466" s="52"/>
      <c r="J466" s="52"/>
      <c r="K466" s="52"/>
      <c r="L466" s="52"/>
      <c r="M466" s="52"/>
      <c r="N466" s="52"/>
      <c r="O466" s="59"/>
      <c r="P466" s="52"/>
      <c r="Q466" s="53"/>
      <c r="R466" s="52"/>
      <c r="S466" s="52"/>
      <c r="T466" s="52"/>
      <c r="U466" s="52"/>
      <c r="V466" s="52"/>
      <c r="W466" s="52"/>
      <c r="X466" s="52"/>
      <c r="Y466" s="52"/>
      <c r="Z466" s="52"/>
      <c r="AA466" s="52"/>
      <c r="AB466" s="52"/>
      <c r="AD466" s="55"/>
    </row>
    <row r="467" spans="1:30">
      <c r="A467" s="51"/>
      <c r="B467" s="52"/>
      <c r="C467" s="53"/>
      <c r="D467" s="52"/>
      <c r="E467" s="52"/>
      <c r="F467" s="52"/>
      <c r="G467" s="52"/>
      <c r="H467" s="52"/>
      <c r="I467" s="52"/>
      <c r="J467" s="52"/>
      <c r="K467" s="52"/>
      <c r="L467" s="52"/>
      <c r="M467" s="52"/>
      <c r="N467" s="52"/>
      <c r="O467" s="59"/>
      <c r="P467" s="52"/>
      <c r="Q467" s="53"/>
      <c r="R467" s="52"/>
      <c r="S467" s="52"/>
      <c r="T467" s="52"/>
      <c r="U467" s="52"/>
      <c r="V467" s="52"/>
      <c r="W467" s="52"/>
      <c r="X467" s="52"/>
      <c r="Y467" s="52"/>
      <c r="Z467" s="52"/>
      <c r="AA467" s="52"/>
      <c r="AB467" s="52"/>
      <c r="AD467" s="55"/>
    </row>
    <row r="468" spans="1:30">
      <c r="A468" s="51"/>
      <c r="B468" s="52"/>
      <c r="C468" s="53"/>
      <c r="D468" s="52"/>
      <c r="E468" s="52"/>
      <c r="F468" s="52"/>
      <c r="G468" s="52"/>
      <c r="H468" s="52"/>
      <c r="I468" s="52"/>
      <c r="J468" s="52"/>
      <c r="K468" s="52"/>
      <c r="L468" s="52"/>
      <c r="M468" s="52"/>
      <c r="N468" s="52"/>
      <c r="O468" s="59"/>
      <c r="P468" s="52"/>
      <c r="Q468" s="53"/>
      <c r="R468" s="52"/>
      <c r="S468" s="52"/>
      <c r="T468" s="52"/>
      <c r="U468" s="52"/>
      <c r="V468" s="52"/>
      <c r="W468" s="52"/>
      <c r="X468" s="52"/>
      <c r="Y468" s="52"/>
      <c r="Z468" s="52"/>
      <c r="AA468" s="52"/>
      <c r="AB468" s="52"/>
      <c r="AD468" s="55"/>
    </row>
    <row r="469" spans="1:30">
      <c r="A469" s="51"/>
      <c r="B469" s="52"/>
      <c r="C469" s="53"/>
      <c r="D469" s="52"/>
      <c r="E469" s="52"/>
      <c r="F469" s="52"/>
      <c r="G469" s="52"/>
      <c r="H469" s="52"/>
      <c r="I469" s="52"/>
      <c r="J469" s="52"/>
      <c r="K469" s="52"/>
      <c r="L469" s="52"/>
      <c r="M469" s="52"/>
      <c r="N469" s="52"/>
      <c r="O469" s="59"/>
      <c r="P469" s="52"/>
      <c r="Q469" s="53"/>
      <c r="R469" s="52"/>
      <c r="S469" s="52"/>
      <c r="T469" s="52"/>
      <c r="U469" s="52"/>
      <c r="V469" s="52"/>
      <c r="W469" s="52"/>
      <c r="X469" s="52"/>
      <c r="Y469" s="52"/>
      <c r="Z469" s="52"/>
      <c r="AA469" s="52"/>
      <c r="AB469" s="52"/>
      <c r="AD469" s="55"/>
    </row>
    <row r="470" spans="1:30">
      <c r="A470" s="51"/>
      <c r="B470" s="52"/>
      <c r="C470" s="53"/>
      <c r="D470" s="52"/>
      <c r="E470" s="52"/>
      <c r="F470" s="52"/>
      <c r="G470" s="52"/>
      <c r="H470" s="52"/>
      <c r="I470" s="52"/>
      <c r="J470" s="52"/>
      <c r="K470" s="52"/>
      <c r="L470" s="52"/>
      <c r="M470" s="52"/>
      <c r="N470" s="52"/>
      <c r="O470" s="59"/>
      <c r="P470" s="52"/>
      <c r="Q470" s="53"/>
      <c r="R470" s="52"/>
      <c r="S470" s="52"/>
      <c r="T470" s="52"/>
      <c r="U470" s="52"/>
      <c r="V470" s="52"/>
      <c r="W470" s="52"/>
      <c r="X470" s="52"/>
      <c r="Y470" s="52"/>
      <c r="Z470" s="52"/>
      <c r="AA470" s="52"/>
      <c r="AB470" s="52"/>
      <c r="AD470" s="55"/>
    </row>
    <row r="471" spans="1:30">
      <c r="A471" s="51"/>
      <c r="B471" s="52"/>
      <c r="C471" s="53"/>
      <c r="D471" s="52"/>
      <c r="E471" s="52"/>
      <c r="F471" s="52"/>
      <c r="G471" s="52"/>
      <c r="H471" s="52"/>
      <c r="I471" s="52"/>
      <c r="J471" s="52"/>
      <c r="K471" s="52"/>
      <c r="L471" s="52"/>
      <c r="M471" s="52"/>
      <c r="N471" s="52"/>
      <c r="O471" s="59"/>
      <c r="P471" s="52"/>
      <c r="Q471" s="53"/>
      <c r="R471" s="52"/>
      <c r="S471" s="52"/>
      <c r="T471" s="52"/>
      <c r="U471" s="52"/>
      <c r="V471" s="52"/>
      <c r="W471" s="52"/>
      <c r="X471" s="52"/>
      <c r="Y471" s="52"/>
      <c r="Z471" s="52"/>
      <c r="AA471" s="52"/>
      <c r="AB471" s="52"/>
      <c r="AD471" s="55"/>
    </row>
    <row r="472" spans="1:30">
      <c r="A472" s="51"/>
      <c r="B472" s="52"/>
      <c r="C472" s="53"/>
      <c r="D472" s="52"/>
      <c r="E472" s="52"/>
      <c r="F472" s="52"/>
      <c r="G472" s="52"/>
      <c r="H472" s="52"/>
      <c r="I472" s="52"/>
      <c r="J472" s="52"/>
      <c r="K472" s="52"/>
      <c r="L472" s="52"/>
      <c r="M472" s="52"/>
      <c r="N472" s="52"/>
      <c r="O472" s="59"/>
      <c r="P472" s="52"/>
      <c r="Q472" s="53"/>
      <c r="R472" s="52"/>
      <c r="S472" s="52"/>
      <c r="T472" s="52"/>
      <c r="U472" s="52"/>
      <c r="V472" s="52"/>
      <c r="W472" s="52"/>
      <c r="X472" s="52"/>
      <c r="Y472" s="52"/>
      <c r="Z472" s="52"/>
      <c r="AA472" s="52"/>
      <c r="AB472" s="52"/>
      <c r="AD472" s="55"/>
    </row>
    <row r="473" spans="1:30">
      <c r="A473" s="51"/>
      <c r="B473" s="52"/>
      <c r="C473" s="53"/>
      <c r="D473" s="52"/>
      <c r="E473" s="52"/>
      <c r="F473" s="52"/>
      <c r="G473" s="52"/>
      <c r="H473" s="52"/>
      <c r="I473" s="52"/>
      <c r="J473" s="52"/>
      <c r="K473" s="52"/>
      <c r="L473" s="52"/>
      <c r="M473" s="52"/>
      <c r="N473" s="52"/>
      <c r="O473" s="59"/>
      <c r="P473" s="52"/>
      <c r="Q473" s="53"/>
      <c r="R473" s="52"/>
      <c r="S473" s="52"/>
      <c r="T473" s="52"/>
      <c r="U473" s="52"/>
      <c r="V473" s="52"/>
      <c r="W473" s="52"/>
      <c r="X473" s="52"/>
      <c r="Y473" s="52"/>
      <c r="Z473" s="52"/>
      <c r="AA473" s="52"/>
      <c r="AB473" s="52"/>
      <c r="AD473" s="55"/>
    </row>
    <row r="474" spans="1:30">
      <c r="A474" s="51"/>
      <c r="B474" s="52"/>
      <c r="C474" s="53"/>
      <c r="D474" s="52"/>
      <c r="E474" s="52"/>
      <c r="F474" s="52"/>
      <c r="G474" s="52"/>
      <c r="H474" s="52"/>
      <c r="I474" s="52"/>
      <c r="J474" s="52"/>
      <c r="K474" s="52"/>
      <c r="L474" s="52"/>
      <c r="M474" s="52"/>
      <c r="N474" s="52"/>
      <c r="O474" s="59"/>
      <c r="P474" s="52"/>
      <c r="Q474" s="53"/>
      <c r="R474" s="52"/>
      <c r="S474" s="52"/>
      <c r="T474" s="52"/>
      <c r="U474" s="52"/>
      <c r="V474" s="52"/>
      <c r="W474" s="52"/>
      <c r="X474" s="52"/>
      <c r="Y474" s="52"/>
      <c r="Z474" s="52"/>
      <c r="AA474" s="52"/>
      <c r="AB474" s="52"/>
      <c r="AD474" s="55"/>
    </row>
    <row r="475" spans="1:30">
      <c r="A475" s="51"/>
      <c r="B475" s="52"/>
      <c r="C475" s="53"/>
      <c r="D475" s="52"/>
      <c r="E475" s="52"/>
      <c r="F475" s="52"/>
      <c r="G475" s="52"/>
      <c r="H475" s="52"/>
      <c r="I475" s="52"/>
      <c r="J475" s="52"/>
      <c r="K475" s="52"/>
      <c r="L475" s="52"/>
      <c r="M475" s="52"/>
      <c r="N475" s="52"/>
      <c r="O475" s="59"/>
      <c r="P475" s="52"/>
      <c r="Q475" s="53"/>
      <c r="R475" s="52"/>
      <c r="S475" s="52"/>
      <c r="T475" s="52"/>
      <c r="U475" s="52"/>
      <c r="V475" s="52"/>
      <c r="W475" s="52"/>
      <c r="X475" s="52"/>
      <c r="Y475" s="52"/>
      <c r="Z475" s="52"/>
      <c r="AA475" s="52"/>
      <c r="AB475" s="52"/>
      <c r="AD475" s="55"/>
    </row>
    <row r="476" spans="1:30">
      <c r="A476" s="51"/>
      <c r="B476" s="52"/>
      <c r="C476" s="53"/>
      <c r="D476" s="52"/>
      <c r="E476" s="52"/>
      <c r="F476" s="52"/>
      <c r="G476" s="52"/>
      <c r="H476" s="52"/>
      <c r="I476" s="52"/>
      <c r="J476" s="52"/>
      <c r="K476" s="52"/>
      <c r="L476" s="52"/>
      <c r="M476" s="52"/>
      <c r="N476" s="52"/>
      <c r="O476" s="59"/>
      <c r="P476" s="52"/>
      <c r="Q476" s="53"/>
      <c r="R476" s="52"/>
      <c r="S476" s="52"/>
      <c r="T476" s="52"/>
      <c r="U476" s="52"/>
      <c r="V476" s="52"/>
      <c r="W476" s="52"/>
      <c r="X476" s="52"/>
      <c r="Y476" s="52"/>
      <c r="Z476" s="52"/>
      <c r="AA476" s="52"/>
      <c r="AB476" s="52"/>
      <c r="AD476" s="55"/>
    </row>
    <row r="477" spans="1:30">
      <c r="A477" s="51"/>
      <c r="B477" s="52"/>
      <c r="C477" s="53"/>
      <c r="D477" s="52"/>
      <c r="E477" s="52"/>
      <c r="F477" s="52"/>
      <c r="G477" s="52"/>
      <c r="H477" s="52"/>
      <c r="I477" s="52"/>
      <c r="J477" s="52"/>
      <c r="K477" s="52"/>
      <c r="L477" s="52"/>
      <c r="M477" s="52"/>
      <c r="N477" s="52"/>
      <c r="O477" s="59"/>
      <c r="P477" s="52"/>
      <c r="Q477" s="53"/>
      <c r="R477" s="52"/>
      <c r="S477" s="52"/>
      <c r="T477" s="52"/>
      <c r="U477" s="52"/>
      <c r="V477" s="52"/>
      <c r="W477" s="52"/>
      <c r="X477" s="52"/>
      <c r="Y477" s="52"/>
      <c r="Z477" s="52"/>
      <c r="AA477" s="52"/>
      <c r="AB477" s="52"/>
      <c r="AD477" s="55"/>
    </row>
    <row r="478" spans="1:30">
      <c r="A478" s="51"/>
      <c r="B478" s="52"/>
      <c r="C478" s="53"/>
      <c r="D478" s="52"/>
      <c r="E478" s="52"/>
      <c r="F478" s="52"/>
      <c r="G478" s="52"/>
      <c r="H478" s="52"/>
      <c r="I478" s="52"/>
      <c r="J478" s="52"/>
      <c r="K478" s="52"/>
      <c r="L478" s="52"/>
      <c r="M478" s="52"/>
      <c r="N478" s="52"/>
      <c r="O478" s="59"/>
      <c r="P478" s="52"/>
      <c r="Q478" s="53"/>
      <c r="R478" s="52"/>
      <c r="S478" s="52"/>
      <c r="T478" s="52"/>
      <c r="U478" s="52"/>
      <c r="V478" s="52"/>
      <c r="W478" s="52"/>
      <c r="X478" s="52"/>
      <c r="Y478" s="52"/>
      <c r="Z478" s="52"/>
      <c r="AA478" s="52"/>
      <c r="AB478" s="52"/>
      <c r="AD478" s="55"/>
    </row>
    <row r="479" spans="1:30">
      <c r="A479" s="51"/>
      <c r="B479" s="52"/>
      <c r="C479" s="53"/>
      <c r="D479" s="52"/>
      <c r="E479" s="52"/>
      <c r="F479" s="52"/>
      <c r="G479" s="52"/>
      <c r="H479" s="52"/>
      <c r="I479" s="52"/>
      <c r="J479" s="52"/>
      <c r="K479" s="52"/>
      <c r="L479" s="52"/>
      <c r="M479" s="52"/>
      <c r="N479" s="52"/>
      <c r="O479" s="59"/>
      <c r="P479" s="52"/>
      <c r="Q479" s="53"/>
      <c r="R479" s="52"/>
      <c r="S479" s="52"/>
      <c r="T479" s="52"/>
      <c r="U479" s="52"/>
      <c r="V479" s="52"/>
      <c r="W479" s="52"/>
      <c r="X479" s="52"/>
      <c r="Y479" s="52"/>
      <c r="Z479" s="52"/>
      <c r="AA479" s="52"/>
      <c r="AB479" s="52"/>
      <c r="AD479" s="55"/>
    </row>
    <row r="480" spans="1:30">
      <c r="A480" s="51"/>
      <c r="B480" s="52"/>
      <c r="C480" s="53"/>
      <c r="D480" s="52"/>
      <c r="E480" s="52"/>
      <c r="F480" s="52"/>
      <c r="G480" s="52"/>
      <c r="H480" s="52"/>
      <c r="I480" s="52"/>
      <c r="J480" s="52"/>
      <c r="K480" s="52"/>
      <c r="L480" s="52"/>
      <c r="M480" s="52"/>
      <c r="N480" s="52"/>
      <c r="O480" s="59"/>
      <c r="P480" s="52"/>
      <c r="Q480" s="53"/>
      <c r="R480" s="52"/>
      <c r="S480" s="52"/>
      <c r="T480" s="52"/>
      <c r="U480" s="52"/>
      <c r="V480" s="52"/>
      <c r="W480" s="52"/>
      <c r="X480" s="52"/>
      <c r="Y480" s="52"/>
      <c r="Z480" s="52"/>
      <c r="AA480" s="52"/>
      <c r="AB480" s="52"/>
      <c r="AD480" s="55"/>
    </row>
    <row r="481" spans="1:30">
      <c r="A481" s="51"/>
      <c r="B481" s="52"/>
      <c r="C481" s="53"/>
      <c r="D481" s="52"/>
      <c r="E481" s="52"/>
      <c r="F481" s="52"/>
      <c r="G481" s="52"/>
      <c r="H481" s="52"/>
      <c r="I481" s="52"/>
      <c r="J481" s="52"/>
      <c r="K481" s="52"/>
      <c r="L481" s="52"/>
      <c r="M481" s="52"/>
      <c r="N481" s="52"/>
      <c r="O481" s="59"/>
      <c r="P481" s="52"/>
      <c r="Q481" s="53"/>
      <c r="R481" s="52"/>
      <c r="S481" s="52"/>
      <c r="T481" s="52"/>
      <c r="U481" s="52"/>
      <c r="V481" s="52"/>
      <c r="W481" s="52"/>
      <c r="X481" s="52"/>
      <c r="Y481" s="52"/>
      <c r="Z481" s="52"/>
      <c r="AA481" s="52"/>
      <c r="AB481" s="52"/>
      <c r="AD481" s="55"/>
    </row>
    <row r="482" spans="1:30">
      <c r="A482" s="51"/>
      <c r="B482" s="52"/>
      <c r="C482" s="53"/>
      <c r="D482" s="52"/>
      <c r="E482" s="52"/>
      <c r="F482" s="52"/>
      <c r="G482" s="52"/>
      <c r="H482" s="52"/>
      <c r="I482" s="52"/>
      <c r="J482" s="52"/>
      <c r="K482" s="52"/>
      <c r="L482" s="52"/>
      <c r="M482" s="52"/>
      <c r="N482" s="52"/>
      <c r="O482" s="59"/>
      <c r="P482" s="52"/>
      <c r="Q482" s="53"/>
      <c r="R482" s="52"/>
      <c r="S482" s="52"/>
      <c r="T482" s="52"/>
      <c r="U482" s="52"/>
      <c r="V482" s="52"/>
      <c r="W482" s="52"/>
      <c r="X482" s="52"/>
      <c r="Y482" s="52"/>
      <c r="Z482" s="52"/>
      <c r="AA482" s="52"/>
      <c r="AB482" s="52"/>
      <c r="AD482" s="55"/>
    </row>
    <row r="483" spans="1:30">
      <c r="A483" s="51"/>
      <c r="B483" s="52"/>
      <c r="C483" s="53"/>
      <c r="D483" s="52"/>
      <c r="E483" s="52"/>
      <c r="F483" s="52"/>
      <c r="G483" s="52"/>
      <c r="H483" s="52"/>
      <c r="I483" s="52"/>
      <c r="J483" s="52"/>
      <c r="K483" s="52"/>
      <c r="L483" s="52"/>
      <c r="M483" s="52"/>
      <c r="N483" s="52"/>
      <c r="O483" s="59"/>
      <c r="P483" s="52"/>
      <c r="Q483" s="53"/>
      <c r="R483" s="52"/>
      <c r="S483" s="52"/>
      <c r="T483" s="52"/>
      <c r="U483" s="52"/>
      <c r="V483" s="52"/>
      <c r="W483" s="52"/>
      <c r="X483" s="52"/>
      <c r="Y483" s="52"/>
      <c r="Z483" s="52"/>
      <c r="AA483" s="52"/>
      <c r="AB483" s="52"/>
      <c r="AD483" s="55"/>
    </row>
    <row r="484" spans="1:30">
      <c r="A484" s="51"/>
      <c r="B484" s="52"/>
      <c r="C484" s="53"/>
      <c r="D484" s="52"/>
      <c r="E484" s="52"/>
      <c r="F484" s="52"/>
      <c r="G484" s="52"/>
      <c r="H484" s="52"/>
      <c r="I484" s="52"/>
      <c r="J484" s="52"/>
      <c r="K484" s="52"/>
      <c r="L484" s="52"/>
      <c r="M484" s="52"/>
      <c r="N484" s="52"/>
      <c r="O484" s="59"/>
      <c r="P484" s="52"/>
      <c r="Q484" s="53"/>
      <c r="R484" s="52"/>
      <c r="S484" s="52"/>
      <c r="T484" s="52"/>
      <c r="U484" s="52"/>
      <c r="V484" s="52"/>
      <c r="W484" s="52"/>
      <c r="X484" s="52"/>
      <c r="Y484" s="52"/>
      <c r="Z484" s="52"/>
      <c r="AA484" s="52"/>
      <c r="AB484" s="52"/>
      <c r="AD484" s="55"/>
    </row>
    <row r="485" spans="1:30">
      <c r="A485" s="51"/>
      <c r="B485" s="52"/>
      <c r="C485" s="53"/>
      <c r="D485" s="52"/>
      <c r="E485" s="52"/>
      <c r="F485" s="52"/>
      <c r="G485" s="52"/>
      <c r="H485" s="52"/>
      <c r="I485" s="52"/>
      <c r="J485" s="52"/>
      <c r="K485" s="52"/>
      <c r="L485" s="52"/>
      <c r="M485" s="52"/>
      <c r="N485" s="52"/>
      <c r="O485" s="59"/>
      <c r="P485" s="52"/>
      <c r="Q485" s="53"/>
      <c r="R485" s="52"/>
      <c r="S485" s="52"/>
      <c r="T485" s="52"/>
      <c r="U485" s="52"/>
      <c r="V485" s="52"/>
      <c r="W485" s="52"/>
      <c r="X485" s="52"/>
      <c r="Y485" s="52"/>
      <c r="Z485" s="52"/>
      <c r="AA485" s="52"/>
      <c r="AB485" s="52"/>
      <c r="AD485" s="55"/>
    </row>
    <row r="486" spans="1:30">
      <c r="A486" s="51"/>
      <c r="B486" s="52"/>
      <c r="C486" s="53"/>
      <c r="D486" s="52"/>
      <c r="E486" s="52"/>
      <c r="F486" s="52"/>
      <c r="G486" s="52"/>
      <c r="H486" s="52"/>
      <c r="I486" s="52"/>
      <c r="J486" s="52"/>
      <c r="K486" s="52"/>
      <c r="L486" s="52"/>
      <c r="M486" s="52"/>
      <c r="N486" s="52"/>
      <c r="O486" s="59"/>
      <c r="P486" s="52"/>
      <c r="Q486" s="53"/>
      <c r="R486" s="52"/>
      <c r="S486" s="52"/>
      <c r="T486" s="52"/>
      <c r="U486" s="52"/>
      <c r="V486" s="52"/>
      <c r="W486" s="52"/>
      <c r="X486" s="52"/>
      <c r="Y486" s="52"/>
      <c r="Z486" s="52"/>
      <c r="AA486" s="52"/>
      <c r="AB486" s="52"/>
      <c r="AD486" s="55"/>
    </row>
    <row r="487" spans="1:30">
      <c r="A487" s="51"/>
      <c r="B487" s="52"/>
      <c r="C487" s="53"/>
      <c r="D487" s="52"/>
      <c r="E487" s="52"/>
      <c r="F487" s="52"/>
      <c r="G487" s="52"/>
      <c r="H487" s="52"/>
      <c r="I487" s="52"/>
      <c r="J487" s="52"/>
      <c r="K487" s="52"/>
      <c r="L487" s="52"/>
      <c r="M487" s="52"/>
      <c r="N487" s="52"/>
      <c r="O487" s="59"/>
      <c r="P487" s="52"/>
      <c r="Q487" s="53"/>
      <c r="R487" s="52"/>
      <c r="S487" s="52"/>
      <c r="T487" s="52"/>
      <c r="U487" s="52"/>
      <c r="V487" s="52"/>
      <c r="W487" s="52"/>
      <c r="X487" s="52"/>
      <c r="Y487" s="52"/>
      <c r="Z487" s="52"/>
      <c r="AA487" s="52"/>
      <c r="AB487" s="52"/>
      <c r="AD487" s="55"/>
    </row>
    <row r="488" spans="1:30">
      <c r="A488" s="51"/>
      <c r="B488" s="52"/>
      <c r="C488" s="53"/>
      <c r="D488" s="52"/>
      <c r="E488" s="52"/>
      <c r="F488" s="52"/>
      <c r="G488" s="52"/>
      <c r="H488" s="52"/>
      <c r="I488" s="52"/>
      <c r="J488" s="52"/>
      <c r="K488" s="52"/>
      <c r="L488" s="52"/>
      <c r="M488" s="52"/>
      <c r="N488" s="52"/>
      <c r="O488" s="59"/>
      <c r="P488" s="52"/>
      <c r="Q488" s="53"/>
      <c r="R488" s="52"/>
      <c r="S488" s="52"/>
      <c r="T488" s="52"/>
      <c r="U488" s="52"/>
      <c r="V488" s="52"/>
      <c r="W488" s="52"/>
      <c r="X488" s="52"/>
      <c r="Y488" s="52"/>
      <c r="Z488" s="52"/>
      <c r="AA488" s="52"/>
      <c r="AB488" s="52"/>
      <c r="AD488" s="55"/>
    </row>
    <row r="489" spans="1:30">
      <c r="A489" s="51"/>
      <c r="B489" s="52"/>
      <c r="C489" s="53"/>
      <c r="D489" s="52"/>
      <c r="E489" s="52"/>
      <c r="F489" s="52"/>
      <c r="G489" s="52"/>
      <c r="H489" s="52"/>
      <c r="I489" s="52"/>
      <c r="J489" s="52"/>
      <c r="K489" s="52"/>
      <c r="L489" s="52"/>
      <c r="M489" s="52"/>
      <c r="N489" s="52"/>
      <c r="O489" s="59"/>
      <c r="P489" s="52"/>
      <c r="Q489" s="53"/>
      <c r="R489" s="52"/>
      <c r="S489" s="52"/>
      <c r="T489" s="52"/>
      <c r="U489" s="52"/>
      <c r="V489" s="52"/>
      <c r="W489" s="52"/>
      <c r="X489" s="52"/>
      <c r="Y489" s="52"/>
      <c r="Z489" s="52"/>
      <c r="AA489" s="52"/>
      <c r="AB489" s="52"/>
      <c r="AD489" s="55"/>
    </row>
    <row r="490" spans="1:30">
      <c r="A490" s="51"/>
      <c r="B490" s="52"/>
      <c r="C490" s="53"/>
      <c r="D490" s="52"/>
      <c r="E490" s="52"/>
      <c r="F490" s="52"/>
      <c r="G490" s="52"/>
      <c r="H490" s="52"/>
      <c r="I490" s="52"/>
      <c r="J490" s="52"/>
      <c r="K490" s="52"/>
      <c r="L490" s="52"/>
      <c r="M490" s="52"/>
      <c r="N490" s="52"/>
      <c r="O490" s="59"/>
      <c r="P490" s="52"/>
      <c r="Q490" s="53"/>
      <c r="R490" s="52"/>
      <c r="S490" s="52"/>
      <c r="T490" s="52"/>
      <c r="U490" s="52"/>
      <c r="V490" s="52"/>
      <c r="W490" s="52"/>
      <c r="X490" s="52"/>
      <c r="Y490" s="52"/>
      <c r="Z490" s="52"/>
      <c r="AA490" s="52"/>
      <c r="AB490" s="52"/>
      <c r="AD490" s="55"/>
    </row>
    <row r="491" spans="1:30">
      <c r="A491" s="51"/>
      <c r="B491" s="52"/>
      <c r="C491" s="53"/>
      <c r="D491" s="52"/>
      <c r="E491" s="52"/>
      <c r="F491" s="52"/>
      <c r="G491" s="52"/>
      <c r="H491" s="52"/>
      <c r="I491" s="52"/>
      <c r="J491" s="52"/>
      <c r="K491" s="52"/>
      <c r="L491" s="52"/>
      <c r="M491" s="52"/>
      <c r="N491" s="52"/>
      <c r="O491" s="59"/>
      <c r="P491" s="52"/>
      <c r="Q491" s="53"/>
      <c r="R491" s="52"/>
      <c r="S491" s="52"/>
      <c r="T491" s="52"/>
      <c r="U491" s="52"/>
      <c r="V491" s="52"/>
      <c r="W491" s="52"/>
      <c r="X491" s="52"/>
      <c r="Y491" s="52"/>
      <c r="Z491" s="52"/>
      <c r="AA491" s="52"/>
      <c r="AB491" s="52"/>
      <c r="AD491" s="55"/>
    </row>
    <row r="492" spans="1:30">
      <c r="A492" s="51"/>
      <c r="B492" s="52"/>
      <c r="C492" s="53"/>
      <c r="D492" s="52"/>
      <c r="E492" s="52"/>
      <c r="F492" s="52"/>
      <c r="G492" s="52"/>
      <c r="H492" s="52"/>
      <c r="I492" s="52"/>
      <c r="J492" s="52"/>
      <c r="K492" s="52"/>
      <c r="L492" s="52"/>
      <c r="M492" s="52"/>
      <c r="N492" s="52"/>
      <c r="O492" s="59"/>
      <c r="P492" s="52"/>
      <c r="Q492" s="53"/>
      <c r="R492" s="52"/>
      <c r="S492" s="52"/>
      <c r="T492" s="52"/>
      <c r="U492" s="52"/>
      <c r="V492" s="52"/>
      <c r="W492" s="52"/>
      <c r="X492" s="52"/>
      <c r="Y492" s="52"/>
      <c r="Z492" s="52"/>
      <c r="AA492" s="52"/>
      <c r="AB492" s="52"/>
      <c r="AD492" s="55"/>
    </row>
    <row r="493" spans="1:30">
      <c r="A493" s="51"/>
      <c r="B493" s="52"/>
      <c r="C493" s="53"/>
      <c r="D493" s="52"/>
      <c r="E493" s="52"/>
      <c r="F493" s="52"/>
      <c r="G493" s="52"/>
      <c r="H493" s="52"/>
      <c r="I493" s="52"/>
      <c r="J493" s="52"/>
      <c r="K493" s="52"/>
      <c r="L493" s="52"/>
      <c r="M493" s="52"/>
      <c r="N493" s="52"/>
      <c r="O493" s="59"/>
      <c r="P493" s="52"/>
      <c r="Q493" s="53"/>
      <c r="R493" s="52"/>
      <c r="S493" s="52"/>
      <c r="T493" s="52"/>
      <c r="U493" s="52"/>
      <c r="V493" s="52"/>
      <c r="W493" s="52"/>
      <c r="X493" s="52"/>
      <c r="Y493" s="52"/>
      <c r="Z493" s="52"/>
      <c r="AA493" s="52"/>
      <c r="AB493" s="52"/>
      <c r="AD493" s="55"/>
    </row>
    <row r="494" spans="1:30">
      <c r="A494" s="51"/>
      <c r="B494" s="52"/>
      <c r="C494" s="53"/>
      <c r="D494" s="52"/>
      <c r="E494" s="52"/>
      <c r="F494" s="52"/>
      <c r="G494" s="52"/>
      <c r="H494" s="52"/>
      <c r="I494" s="52"/>
      <c r="J494" s="52"/>
      <c r="K494" s="52"/>
      <c r="L494" s="52"/>
      <c r="M494" s="52"/>
      <c r="N494" s="52"/>
      <c r="O494" s="59"/>
      <c r="P494" s="52"/>
      <c r="Q494" s="53"/>
      <c r="R494" s="52"/>
      <c r="S494" s="52"/>
      <c r="T494" s="52"/>
      <c r="U494" s="52"/>
      <c r="V494" s="52"/>
      <c r="W494" s="52"/>
      <c r="X494" s="52"/>
      <c r="Y494" s="52"/>
      <c r="Z494" s="52"/>
      <c r="AA494" s="52"/>
      <c r="AB494" s="52"/>
      <c r="AD494" s="55"/>
    </row>
    <row r="495" spans="1:30">
      <c r="A495" s="51"/>
      <c r="B495" s="52"/>
      <c r="C495" s="53"/>
      <c r="D495" s="52"/>
      <c r="E495" s="52"/>
      <c r="F495" s="52"/>
      <c r="G495" s="52"/>
      <c r="H495" s="52"/>
      <c r="I495" s="52"/>
      <c r="J495" s="52"/>
      <c r="K495" s="52"/>
      <c r="L495" s="52"/>
      <c r="M495" s="52"/>
      <c r="N495" s="52"/>
      <c r="O495" s="59"/>
      <c r="P495" s="52"/>
      <c r="Q495" s="53"/>
      <c r="R495" s="52"/>
      <c r="S495" s="52"/>
      <c r="T495" s="52"/>
      <c r="U495" s="52"/>
      <c r="V495" s="52"/>
      <c r="W495" s="52"/>
      <c r="X495" s="52"/>
      <c r="Y495" s="52"/>
      <c r="Z495" s="52"/>
      <c r="AA495" s="52"/>
      <c r="AB495" s="52"/>
      <c r="AD495" s="55"/>
    </row>
    <row r="496" spans="1:30">
      <c r="A496" s="51"/>
      <c r="B496" s="52"/>
      <c r="C496" s="53"/>
      <c r="D496" s="52"/>
      <c r="E496" s="52"/>
      <c r="F496" s="52"/>
      <c r="G496" s="52"/>
      <c r="H496" s="52"/>
      <c r="I496" s="52"/>
      <c r="J496" s="52"/>
      <c r="K496" s="52"/>
      <c r="L496" s="52"/>
      <c r="M496" s="52"/>
      <c r="N496" s="52"/>
      <c r="O496" s="59"/>
      <c r="P496" s="52"/>
      <c r="Q496" s="53"/>
      <c r="R496" s="52"/>
      <c r="S496" s="52"/>
      <c r="T496" s="52"/>
      <c r="U496" s="52"/>
      <c r="V496" s="52"/>
      <c r="W496" s="52"/>
      <c r="X496" s="52"/>
      <c r="Y496" s="52"/>
      <c r="Z496" s="52"/>
      <c r="AA496" s="52"/>
      <c r="AB496" s="52"/>
      <c r="AD496" s="55"/>
    </row>
    <row r="497" spans="1:30">
      <c r="A497" s="51"/>
      <c r="B497" s="52"/>
      <c r="C497" s="53"/>
      <c r="D497" s="52"/>
      <c r="E497" s="52"/>
      <c r="F497" s="52"/>
      <c r="G497" s="52"/>
      <c r="H497" s="52"/>
      <c r="I497" s="52"/>
      <c r="J497" s="52"/>
      <c r="K497" s="52"/>
      <c r="L497" s="52"/>
      <c r="M497" s="52"/>
      <c r="N497" s="52"/>
      <c r="O497" s="59"/>
      <c r="P497" s="52"/>
      <c r="Q497" s="53"/>
      <c r="R497" s="52"/>
      <c r="S497" s="52"/>
      <c r="T497" s="52"/>
      <c r="U497" s="52"/>
      <c r="V497" s="52"/>
      <c r="W497" s="52"/>
      <c r="X497" s="52"/>
      <c r="Y497" s="52"/>
      <c r="Z497" s="52"/>
      <c r="AA497" s="52"/>
      <c r="AB497" s="52"/>
      <c r="AD497" s="55"/>
    </row>
    <row r="498" spans="1:30">
      <c r="A498" s="51"/>
      <c r="B498" s="52"/>
      <c r="C498" s="53"/>
      <c r="D498" s="52"/>
      <c r="E498" s="52"/>
      <c r="F498" s="52"/>
      <c r="G498" s="52"/>
      <c r="H498" s="52"/>
      <c r="I498" s="52"/>
      <c r="J498" s="52"/>
      <c r="K498" s="52"/>
      <c r="L498" s="52"/>
      <c r="M498" s="52"/>
      <c r="N498" s="52"/>
      <c r="O498" s="59"/>
      <c r="P498" s="52"/>
      <c r="Q498" s="53"/>
      <c r="R498" s="52"/>
      <c r="S498" s="52"/>
      <c r="T498" s="52"/>
      <c r="U498" s="52"/>
      <c r="V498" s="52"/>
      <c r="W498" s="52"/>
      <c r="X498" s="52"/>
      <c r="Y498" s="52"/>
      <c r="Z498" s="52"/>
      <c r="AA498" s="52"/>
      <c r="AB498" s="52"/>
      <c r="AD498" s="55"/>
    </row>
    <row r="499" spans="1:30">
      <c r="A499" s="51"/>
      <c r="B499" s="52"/>
      <c r="C499" s="53"/>
      <c r="D499" s="52"/>
      <c r="E499" s="52"/>
      <c r="F499" s="52"/>
      <c r="G499" s="52"/>
      <c r="H499" s="52"/>
      <c r="I499" s="52"/>
      <c r="J499" s="52"/>
      <c r="K499" s="52"/>
      <c r="L499" s="52"/>
      <c r="M499" s="52"/>
      <c r="N499" s="52"/>
      <c r="O499" s="59"/>
      <c r="P499" s="52"/>
      <c r="Q499" s="53"/>
      <c r="R499" s="52"/>
      <c r="S499" s="52"/>
      <c r="T499" s="52"/>
      <c r="U499" s="52"/>
      <c r="V499" s="52"/>
      <c r="W499" s="52"/>
      <c r="X499" s="52"/>
      <c r="Y499" s="52"/>
      <c r="Z499" s="52"/>
      <c r="AA499" s="52"/>
      <c r="AB499" s="52"/>
      <c r="AD499" s="55"/>
    </row>
    <row r="500" spans="1:30">
      <c r="A500" s="51"/>
      <c r="B500" s="52"/>
      <c r="C500" s="53"/>
      <c r="D500" s="52"/>
      <c r="E500" s="52"/>
      <c r="F500" s="52"/>
      <c r="G500" s="52"/>
      <c r="H500" s="52"/>
      <c r="I500" s="52"/>
      <c r="J500" s="52"/>
      <c r="K500" s="52"/>
      <c r="L500" s="52"/>
      <c r="M500" s="52"/>
      <c r="N500" s="52"/>
      <c r="O500" s="59"/>
      <c r="P500" s="52"/>
      <c r="Q500" s="53"/>
      <c r="R500" s="52"/>
      <c r="S500" s="52"/>
      <c r="T500" s="52"/>
      <c r="U500" s="52"/>
      <c r="V500" s="52"/>
      <c r="W500" s="52"/>
      <c r="X500" s="52"/>
      <c r="Y500" s="52"/>
      <c r="Z500" s="52"/>
      <c r="AA500" s="52"/>
      <c r="AB500" s="52"/>
      <c r="AD500" s="55"/>
    </row>
    <row r="501" spans="1:30">
      <c r="A501" s="51"/>
      <c r="B501" s="52"/>
      <c r="C501" s="53"/>
      <c r="D501" s="52"/>
      <c r="E501" s="52"/>
      <c r="F501" s="52"/>
      <c r="G501" s="52"/>
      <c r="H501" s="52"/>
      <c r="I501" s="52"/>
      <c r="J501" s="52"/>
      <c r="K501" s="52"/>
      <c r="L501" s="52"/>
      <c r="M501" s="52"/>
      <c r="N501" s="52"/>
      <c r="O501" s="59"/>
      <c r="P501" s="52"/>
      <c r="Q501" s="53"/>
      <c r="R501" s="52"/>
      <c r="S501" s="52"/>
      <c r="T501" s="52"/>
      <c r="U501" s="52"/>
      <c r="V501" s="52"/>
      <c r="W501" s="52"/>
      <c r="X501" s="52"/>
      <c r="Y501" s="52"/>
      <c r="Z501" s="52"/>
      <c r="AA501" s="52"/>
      <c r="AB501" s="52"/>
      <c r="AD501" s="55"/>
    </row>
    <row r="502" spans="1:30">
      <c r="A502" s="51"/>
      <c r="B502" s="52"/>
      <c r="C502" s="53"/>
      <c r="D502" s="52"/>
      <c r="E502" s="52"/>
      <c r="F502" s="52"/>
      <c r="G502" s="52"/>
      <c r="H502" s="52"/>
      <c r="I502" s="52"/>
      <c r="J502" s="52"/>
      <c r="K502" s="52"/>
      <c r="L502" s="52"/>
      <c r="M502" s="52"/>
      <c r="N502" s="52"/>
      <c r="O502" s="59"/>
      <c r="P502" s="52"/>
      <c r="Q502" s="53"/>
      <c r="R502" s="52"/>
      <c r="S502" s="52"/>
      <c r="T502" s="52"/>
      <c r="U502" s="52"/>
      <c r="V502" s="52"/>
      <c r="W502" s="52"/>
      <c r="X502" s="52"/>
      <c r="Y502" s="52"/>
      <c r="Z502" s="52"/>
      <c r="AA502" s="52"/>
      <c r="AB502" s="52"/>
      <c r="AD502" s="55"/>
    </row>
    <row r="503" spans="1:30">
      <c r="A503" s="51"/>
      <c r="B503" s="52"/>
      <c r="C503" s="53"/>
      <c r="D503" s="52"/>
      <c r="E503" s="52"/>
      <c r="F503" s="52"/>
      <c r="G503" s="52"/>
      <c r="H503" s="52"/>
      <c r="I503" s="52"/>
      <c r="J503" s="52"/>
      <c r="K503" s="52"/>
      <c r="L503" s="52"/>
      <c r="M503" s="52"/>
      <c r="N503" s="52"/>
      <c r="O503" s="59"/>
      <c r="P503" s="52"/>
      <c r="Q503" s="53"/>
      <c r="R503" s="52"/>
      <c r="S503" s="52"/>
      <c r="T503" s="52"/>
      <c r="U503" s="52"/>
      <c r="V503" s="52"/>
      <c r="W503" s="52"/>
      <c r="X503" s="52"/>
      <c r="Y503" s="52"/>
      <c r="Z503" s="52"/>
      <c r="AA503" s="52"/>
      <c r="AB503" s="52"/>
      <c r="AD503" s="55"/>
    </row>
    <row r="504" spans="1:30">
      <c r="A504" s="51"/>
      <c r="B504" s="52"/>
      <c r="C504" s="53"/>
      <c r="D504" s="52"/>
      <c r="E504" s="52"/>
      <c r="F504" s="52"/>
      <c r="G504" s="52"/>
      <c r="H504" s="52"/>
      <c r="I504" s="52"/>
      <c r="J504" s="52"/>
      <c r="K504" s="52"/>
      <c r="L504" s="52"/>
      <c r="M504" s="52"/>
      <c r="N504" s="52"/>
      <c r="O504" s="59"/>
      <c r="P504" s="52"/>
      <c r="Q504" s="53"/>
      <c r="R504" s="52"/>
      <c r="S504" s="52"/>
      <c r="T504" s="52"/>
      <c r="U504" s="52"/>
      <c r="V504" s="52"/>
      <c r="W504" s="52"/>
      <c r="X504" s="52"/>
      <c r="Y504" s="52"/>
      <c r="Z504" s="52"/>
      <c r="AA504" s="52"/>
      <c r="AB504" s="52"/>
      <c r="AD504" s="55"/>
    </row>
    <row r="505" spans="1:30">
      <c r="A505" s="51"/>
      <c r="B505" s="52"/>
      <c r="C505" s="53"/>
      <c r="D505" s="52"/>
      <c r="E505" s="52"/>
      <c r="F505" s="52"/>
      <c r="G505" s="52"/>
      <c r="H505" s="52"/>
      <c r="I505" s="52"/>
      <c r="J505" s="52"/>
      <c r="K505" s="52"/>
      <c r="L505" s="52"/>
      <c r="M505" s="52"/>
      <c r="N505" s="52"/>
      <c r="O505" s="59"/>
      <c r="P505" s="52"/>
      <c r="Q505" s="53"/>
      <c r="R505" s="52"/>
      <c r="S505" s="52"/>
      <c r="T505" s="52"/>
      <c r="U505" s="52"/>
      <c r="V505" s="52"/>
      <c r="W505" s="52"/>
      <c r="X505" s="52"/>
      <c r="Y505" s="52"/>
      <c r="Z505" s="52"/>
      <c r="AA505" s="52"/>
      <c r="AB505" s="52"/>
      <c r="AD505" s="55"/>
    </row>
    <row r="506" spans="1:30">
      <c r="A506" s="51"/>
      <c r="B506" s="52"/>
      <c r="C506" s="53"/>
      <c r="D506" s="52"/>
      <c r="E506" s="52"/>
      <c r="F506" s="52"/>
      <c r="G506" s="52"/>
      <c r="H506" s="52"/>
      <c r="I506" s="52"/>
      <c r="J506" s="52"/>
      <c r="K506" s="52"/>
      <c r="L506" s="52"/>
      <c r="M506" s="52"/>
      <c r="N506" s="52"/>
      <c r="O506" s="59"/>
      <c r="P506" s="52"/>
      <c r="Q506" s="53"/>
      <c r="R506" s="52"/>
      <c r="S506" s="52"/>
      <c r="T506" s="52"/>
      <c r="U506" s="52"/>
      <c r="V506" s="52"/>
      <c r="W506" s="52"/>
      <c r="X506" s="52"/>
      <c r="Y506" s="52"/>
      <c r="Z506" s="52"/>
      <c r="AA506" s="52"/>
      <c r="AB506" s="52"/>
      <c r="AD506" s="55"/>
    </row>
    <row r="507" spans="1:30">
      <c r="A507" s="51"/>
      <c r="B507" s="52"/>
      <c r="C507" s="53"/>
      <c r="D507" s="52"/>
      <c r="E507" s="52"/>
      <c r="F507" s="52"/>
      <c r="G507" s="52"/>
      <c r="H507" s="52"/>
      <c r="I507" s="52"/>
      <c r="J507" s="52"/>
      <c r="K507" s="52"/>
      <c r="L507" s="52"/>
      <c r="M507" s="52"/>
      <c r="N507" s="52"/>
      <c r="O507" s="59"/>
      <c r="P507" s="52"/>
      <c r="Q507" s="53"/>
      <c r="R507" s="52"/>
      <c r="S507" s="52"/>
      <c r="T507" s="52"/>
      <c r="U507" s="52"/>
      <c r="V507" s="52"/>
      <c r="W507" s="52"/>
      <c r="X507" s="52"/>
      <c r="Y507" s="52"/>
      <c r="Z507" s="52"/>
      <c r="AA507" s="52"/>
      <c r="AB507" s="52"/>
      <c r="AD507" s="55"/>
    </row>
    <row r="508" spans="1:30">
      <c r="A508" s="51"/>
      <c r="B508" s="52"/>
      <c r="C508" s="53"/>
      <c r="D508" s="52"/>
      <c r="E508" s="52"/>
      <c r="F508" s="52"/>
      <c r="G508" s="52"/>
      <c r="H508" s="52"/>
      <c r="I508" s="52"/>
      <c r="J508" s="52"/>
      <c r="K508" s="52"/>
      <c r="L508" s="52"/>
      <c r="M508" s="52"/>
      <c r="N508" s="52"/>
      <c r="O508" s="59"/>
      <c r="P508" s="52"/>
      <c r="Q508" s="53"/>
      <c r="R508" s="52"/>
      <c r="S508" s="52"/>
      <c r="T508" s="52"/>
      <c r="U508" s="52"/>
      <c r="V508" s="52"/>
      <c r="W508" s="52"/>
      <c r="X508" s="52"/>
      <c r="Y508" s="52"/>
      <c r="Z508" s="52"/>
      <c r="AA508" s="52"/>
      <c r="AB508" s="52"/>
      <c r="AD508" s="55"/>
    </row>
    <row r="509" spans="1:30">
      <c r="A509" s="51"/>
      <c r="B509" s="52"/>
      <c r="C509" s="53"/>
      <c r="D509" s="52"/>
      <c r="E509" s="52"/>
      <c r="F509" s="52"/>
      <c r="G509" s="52"/>
      <c r="H509" s="52"/>
      <c r="I509" s="52"/>
      <c r="J509" s="52"/>
      <c r="K509" s="52"/>
      <c r="L509" s="52"/>
      <c r="M509" s="52"/>
      <c r="N509" s="52"/>
      <c r="O509" s="59"/>
      <c r="P509" s="52"/>
      <c r="Q509" s="53"/>
      <c r="R509" s="52"/>
      <c r="S509" s="52"/>
      <c r="T509" s="52"/>
      <c r="U509" s="52"/>
      <c r="V509" s="52"/>
      <c r="W509" s="52"/>
      <c r="X509" s="52"/>
      <c r="Y509" s="52"/>
      <c r="Z509" s="52"/>
      <c r="AA509" s="52"/>
      <c r="AB509" s="52"/>
      <c r="AD509" s="55"/>
    </row>
    <row r="510" spans="1:30">
      <c r="A510" s="51"/>
      <c r="B510" s="52"/>
      <c r="C510" s="53"/>
      <c r="D510" s="52"/>
      <c r="E510" s="52"/>
      <c r="F510" s="52"/>
      <c r="G510" s="52"/>
      <c r="H510" s="52"/>
      <c r="I510" s="52"/>
      <c r="J510" s="52"/>
      <c r="K510" s="52"/>
      <c r="L510" s="52"/>
      <c r="M510" s="52"/>
      <c r="N510" s="52"/>
      <c r="O510" s="59"/>
      <c r="P510" s="52"/>
      <c r="Q510" s="53"/>
      <c r="R510" s="52"/>
      <c r="S510" s="52"/>
      <c r="T510" s="52"/>
      <c r="U510" s="52"/>
      <c r="V510" s="52"/>
      <c r="W510" s="52"/>
      <c r="X510" s="52"/>
      <c r="Y510" s="52"/>
      <c r="Z510" s="52"/>
      <c r="AA510" s="52"/>
      <c r="AB510" s="52"/>
      <c r="AD510" s="55"/>
    </row>
    <row r="511" spans="1:30">
      <c r="A511" s="51"/>
      <c r="B511" s="52"/>
      <c r="C511" s="53"/>
      <c r="D511" s="52"/>
      <c r="E511" s="52"/>
      <c r="F511" s="52"/>
      <c r="G511" s="52"/>
      <c r="H511" s="52"/>
      <c r="I511" s="52"/>
      <c r="J511" s="52"/>
      <c r="K511" s="52"/>
      <c r="L511" s="52"/>
      <c r="M511" s="52"/>
      <c r="N511" s="52"/>
      <c r="O511" s="59"/>
      <c r="P511" s="52"/>
      <c r="Q511" s="53"/>
      <c r="R511" s="52"/>
      <c r="S511" s="52"/>
      <c r="T511" s="52"/>
      <c r="U511" s="52"/>
      <c r="V511" s="52"/>
      <c r="W511" s="52"/>
      <c r="X511" s="52"/>
      <c r="Y511" s="52"/>
      <c r="Z511" s="52"/>
      <c r="AA511" s="52"/>
      <c r="AB511" s="52"/>
      <c r="AD511" s="55"/>
    </row>
    <row r="512" spans="1:30">
      <c r="A512" s="51"/>
      <c r="B512" s="52"/>
      <c r="C512" s="53"/>
      <c r="D512" s="52"/>
      <c r="E512" s="52"/>
      <c r="F512" s="52"/>
      <c r="G512" s="52"/>
      <c r="H512" s="52"/>
      <c r="I512" s="52"/>
      <c r="J512" s="52"/>
      <c r="K512" s="52"/>
      <c r="L512" s="52"/>
      <c r="M512" s="52"/>
      <c r="N512" s="52"/>
      <c r="O512" s="59"/>
      <c r="P512" s="52"/>
      <c r="Q512" s="53"/>
      <c r="R512" s="52"/>
      <c r="S512" s="52"/>
      <c r="T512" s="52"/>
      <c r="U512" s="52"/>
      <c r="V512" s="52"/>
      <c r="W512" s="52"/>
      <c r="X512" s="52"/>
      <c r="Y512" s="52"/>
      <c r="Z512" s="52"/>
      <c r="AA512" s="52"/>
      <c r="AB512" s="52"/>
      <c r="AD512" s="55"/>
    </row>
    <row r="513" spans="1:30">
      <c r="A513" s="51"/>
      <c r="B513" s="52"/>
      <c r="C513" s="53"/>
      <c r="D513" s="52"/>
      <c r="E513" s="52"/>
      <c r="F513" s="52"/>
      <c r="G513" s="52"/>
      <c r="H513" s="52"/>
      <c r="I513" s="52"/>
      <c r="J513" s="52"/>
      <c r="K513" s="52"/>
      <c r="L513" s="52"/>
      <c r="M513" s="52"/>
      <c r="N513" s="52"/>
      <c r="O513" s="59"/>
      <c r="P513" s="52"/>
      <c r="Q513" s="53"/>
      <c r="R513" s="52"/>
      <c r="S513" s="52"/>
      <c r="T513" s="52"/>
      <c r="U513" s="52"/>
      <c r="V513" s="52"/>
      <c r="W513" s="52"/>
      <c r="X513" s="52"/>
      <c r="Y513" s="52"/>
      <c r="Z513" s="52"/>
      <c r="AA513" s="52"/>
      <c r="AB513" s="52"/>
      <c r="AD513" s="55"/>
    </row>
    <row r="514" spans="1:30">
      <c r="A514" s="51"/>
      <c r="B514" s="52"/>
      <c r="C514" s="53"/>
      <c r="D514" s="52"/>
      <c r="E514" s="52"/>
      <c r="F514" s="52"/>
      <c r="G514" s="52"/>
      <c r="H514" s="52"/>
      <c r="I514" s="52"/>
      <c r="J514" s="52"/>
      <c r="K514" s="52"/>
      <c r="L514" s="52"/>
      <c r="M514" s="52"/>
      <c r="N514" s="52"/>
      <c r="O514" s="59"/>
      <c r="P514" s="52"/>
      <c r="Q514" s="53"/>
      <c r="R514" s="52"/>
      <c r="S514" s="52"/>
      <c r="T514" s="52"/>
      <c r="U514" s="52"/>
      <c r="V514" s="52"/>
      <c r="W514" s="52"/>
      <c r="X514" s="52"/>
      <c r="Y514" s="52"/>
      <c r="Z514" s="52"/>
      <c r="AA514" s="52"/>
      <c r="AB514" s="52"/>
      <c r="AD514" s="55"/>
    </row>
    <row r="515" spans="1:30">
      <c r="A515" s="51"/>
      <c r="B515" s="52"/>
      <c r="C515" s="53"/>
      <c r="D515" s="52"/>
      <c r="E515" s="52"/>
      <c r="F515" s="52"/>
      <c r="G515" s="52"/>
      <c r="H515" s="52"/>
      <c r="I515" s="52"/>
      <c r="J515" s="52"/>
      <c r="K515" s="52"/>
      <c r="L515" s="52"/>
      <c r="M515" s="52"/>
      <c r="N515" s="52"/>
      <c r="O515" s="59"/>
      <c r="P515" s="52"/>
      <c r="Q515" s="53"/>
      <c r="R515" s="52"/>
      <c r="S515" s="52"/>
      <c r="T515" s="52"/>
      <c r="U515" s="52"/>
      <c r="V515" s="52"/>
      <c r="W515" s="52"/>
      <c r="X515" s="52"/>
      <c r="Y515" s="52"/>
      <c r="Z515" s="52"/>
      <c r="AA515" s="52"/>
      <c r="AB515" s="52"/>
      <c r="AD515" s="55"/>
    </row>
    <row r="516" spans="1:30">
      <c r="A516" s="51"/>
      <c r="B516" s="52"/>
      <c r="C516" s="53"/>
      <c r="D516" s="52"/>
      <c r="E516" s="52"/>
      <c r="F516" s="52"/>
      <c r="G516" s="52"/>
      <c r="H516" s="52"/>
      <c r="I516" s="52"/>
      <c r="J516" s="52"/>
      <c r="K516" s="52"/>
      <c r="L516" s="52"/>
      <c r="M516" s="52"/>
      <c r="N516" s="52"/>
      <c r="O516" s="59"/>
      <c r="P516" s="52"/>
      <c r="Q516" s="53"/>
      <c r="R516" s="52"/>
      <c r="S516" s="52"/>
      <c r="T516" s="52"/>
      <c r="U516" s="52"/>
      <c r="V516" s="52"/>
      <c r="W516" s="52"/>
      <c r="X516" s="52"/>
      <c r="Y516" s="52"/>
      <c r="Z516" s="52"/>
      <c r="AA516" s="52"/>
      <c r="AB516" s="52"/>
      <c r="AD516" s="55"/>
    </row>
    <row r="517" spans="1:30">
      <c r="A517" s="51"/>
      <c r="B517" s="52"/>
      <c r="C517" s="53"/>
      <c r="D517" s="52"/>
      <c r="E517" s="52"/>
      <c r="F517" s="52"/>
      <c r="G517" s="52"/>
      <c r="H517" s="52"/>
      <c r="I517" s="52"/>
      <c r="J517" s="52"/>
      <c r="K517" s="52"/>
      <c r="L517" s="52"/>
      <c r="M517" s="52"/>
      <c r="N517" s="52"/>
      <c r="O517" s="59"/>
      <c r="P517" s="52"/>
      <c r="Q517" s="53"/>
      <c r="R517" s="52"/>
      <c r="S517" s="52"/>
      <c r="T517" s="52"/>
      <c r="U517" s="52"/>
      <c r="V517" s="52"/>
      <c r="W517" s="52"/>
      <c r="X517" s="52"/>
      <c r="Y517" s="52"/>
      <c r="Z517" s="52"/>
      <c r="AA517" s="52"/>
      <c r="AB517" s="52"/>
      <c r="AD517" s="55"/>
    </row>
    <row r="518" spans="1:30">
      <c r="A518" s="51"/>
      <c r="B518" s="52"/>
      <c r="C518" s="53"/>
      <c r="D518" s="52"/>
      <c r="E518" s="52"/>
      <c r="F518" s="52"/>
      <c r="G518" s="52"/>
      <c r="H518" s="52"/>
      <c r="I518" s="52"/>
      <c r="J518" s="52"/>
      <c r="K518" s="52"/>
      <c r="L518" s="52"/>
      <c r="M518" s="52"/>
      <c r="N518" s="52"/>
      <c r="O518" s="59"/>
      <c r="P518" s="52"/>
      <c r="Q518" s="53"/>
      <c r="R518" s="52"/>
      <c r="S518" s="52"/>
      <c r="T518" s="52"/>
      <c r="U518" s="52"/>
      <c r="V518" s="52"/>
      <c r="W518" s="52"/>
      <c r="X518" s="52"/>
      <c r="Y518" s="52"/>
      <c r="Z518" s="52"/>
      <c r="AA518" s="52"/>
      <c r="AB518" s="52"/>
      <c r="AD518" s="55"/>
    </row>
    <row r="519" spans="1:30">
      <c r="A519" s="51"/>
      <c r="B519" s="52"/>
      <c r="C519" s="53"/>
      <c r="D519" s="52"/>
      <c r="E519" s="52"/>
      <c r="F519" s="52"/>
      <c r="G519" s="52"/>
      <c r="H519" s="52"/>
      <c r="I519" s="52"/>
      <c r="J519" s="52"/>
      <c r="K519" s="52"/>
      <c r="L519" s="52"/>
      <c r="M519" s="52"/>
      <c r="N519" s="52"/>
      <c r="O519" s="59"/>
      <c r="P519" s="52"/>
      <c r="Q519" s="53"/>
      <c r="R519" s="52"/>
      <c r="S519" s="52"/>
      <c r="T519" s="52"/>
      <c r="U519" s="52"/>
      <c r="V519" s="52"/>
      <c r="W519" s="52"/>
      <c r="X519" s="52"/>
      <c r="Y519" s="52"/>
      <c r="Z519" s="52"/>
      <c r="AA519" s="52"/>
      <c r="AB519" s="52"/>
      <c r="AD519" s="55"/>
    </row>
    <row r="520" spans="1:30">
      <c r="A520" s="51"/>
      <c r="B520" s="52"/>
      <c r="C520" s="53"/>
      <c r="D520" s="52"/>
      <c r="E520" s="52"/>
      <c r="F520" s="52"/>
      <c r="G520" s="52"/>
      <c r="H520" s="52"/>
      <c r="I520" s="52"/>
      <c r="J520" s="52"/>
      <c r="K520" s="52"/>
      <c r="L520" s="52"/>
      <c r="M520" s="52"/>
      <c r="N520" s="52"/>
      <c r="O520" s="59"/>
      <c r="P520" s="52"/>
      <c r="Q520" s="53"/>
      <c r="R520" s="52"/>
      <c r="S520" s="52"/>
      <c r="T520" s="52"/>
      <c r="U520" s="52"/>
      <c r="V520" s="52"/>
      <c r="W520" s="52"/>
      <c r="X520" s="52"/>
      <c r="Y520" s="52"/>
      <c r="Z520" s="52"/>
      <c r="AA520" s="52"/>
      <c r="AB520" s="52"/>
      <c r="AD520" s="55"/>
    </row>
    <row r="521" spans="1:30">
      <c r="A521" s="51"/>
      <c r="B521" s="52"/>
      <c r="C521" s="53"/>
      <c r="D521" s="52"/>
      <c r="E521" s="52"/>
      <c r="F521" s="52"/>
      <c r="G521" s="52"/>
      <c r="H521" s="52"/>
      <c r="I521" s="52"/>
      <c r="J521" s="52"/>
      <c r="K521" s="52"/>
      <c r="L521" s="52"/>
      <c r="M521" s="52"/>
      <c r="N521" s="52"/>
      <c r="O521" s="59"/>
      <c r="P521" s="52"/>
      <c r="Q521" s="53"/>
      <c r="R521" s="52"/>
      <c r="S521" s="52"/>
      <c r="T521" s="52"/>
      <c r="U521" s="52"/>
      <c r="V521" s="52"/>
      <c r="W521" s="52"/>
      <c r="X521" s="52"/>
      <c r="Y521" s="52"/>
      <c r="Z521" s="52"/>
      <c r="AA521" s="52"/>
      <c r="AB521" s="52"/>
      <c r="AD521" s="55"/>
    </row>
    <row r="522" spans="1:30">
      <c r="A522" s="51"/>
      <c r="B522" s="52"/>
      <c r="C522" s="53"/>
      <c r="D522" s="52"/>
      <c r="E522" s="52"/>
      <c r="F522" s="52"/>
      <c r="G522" s="52"/>
      <c r="H522" s="52"/>
      <c r="I522" s="52"/>
      <c r="J522" s="52"/>
      <c r="K522" s="52"/>
      <c r="L522" s="52"/>
      <c r="M522" s="52"/>
      <c r="N522" s="52"/>
      <c r="O522" s="59"/>
      <c r="P522" s="52"/>
      <c r="Q522" s="53"/>
      <c r="R522" s="52"/>
      <c r="S522" s="52"/>
      <c r="T522" s="52"/>
      <c r="U522" s="52"/>
      <c r="V522" s="52"/>
      <c r="W522" s="52"/>
      <c r="X522" s="52"/>
      <c r="Y522" s="52"/>
      <c r="Z522" s="52"/>
      <c r="AA522" s="52"/>
      <c r="AB522" s="52"/>
      <c r="AD522" s="55"/>
    </row>
    <row r="523" spans="1:30">
      <c r="A523" s="51"/>
      <c r="B523" s="52"/>
      <c r="C523" s="53"/>
      <c r="D523" s="52"/>
      <c r="E523" s="52"/>
      <c r="F523" s="52"/>
      <c r="G523" s="52"/>
      <c r="H523" s="52"/>
      <c r="I523" s="52"/>
      <c r="J523" s="52"/>
      <c r="K523" s="52"/>
      <c r="L523" s="52"/>
      <c r="M523" s="52"/>
      <c r="N523" s="52"/>
      <c r="O523" s="59"/>
      <c r="P523" s="52"/>
      <c r="Q523" s="53"/>
      <c r="R523" s="52"/>
      <c r="S523" s="52"/>
      <c r="T523" s="52"/>
      <c r="U523" s="52"/>
      <c r="V523" s="52"/>
      <c r="W523" s="52"/>
      <c r="X523" s="52"/>
      <c r="Y523" s="52"/>
      <c r="Z523" s="52"/>
      <c r="AA523" s="52"/>
      <c r="AB523" s="52"/>
      <c r="AD523" s="55"/>
    </row>
    <row r="524" spans="1:30">
      <c r="A524" s="51"/>
      <c r="B524" s="52"/>
      <c r="C524" s="53"/>
      <c r="D524" s="52"/>
      <c r="E524" s="52"/>
      <c r="F524" s="52"/>
      <c r="G524" s="52"/>
      <c r="H524" s="52"/>
      <c r="I524" s="52"/>
      <c r="J524" s="52"/>
      <c r="K524" s="52"/>
      <c r="L524" s="52"/>
      <c r="M524" s="52"/>
      <c r="N524" s="52"/>
      <c r="O524" s="59"/>
      <c r="P524" s="52"/>
      <c r="Q524" s="53"/>
      <c r="R524" s="52"/>
      <c r="S524" s="52"/>
      <c r="T524" s="52"/>
      <c r="U524" s="52"/>
      <c r="V524" s="52"/>
      <c r="W524" s="52"/>
      <c r="X524" s="52"/>
      <c r="Y524" s="52"/>
      <c r="Z524" s="52"/>
      <c r="AA524" s="52"/>
      <c r="AB524" s="52"/>
      <c r="AD524" s="55"/>
    </row>
    <row r="525" spans="1:30">
      <c r="A525" s="51"/>
      <c r="B525" s="52"/>
      <c r="C525" s="53"/>
      <c r="D525" s="52"/>
      <c r="E525" s="52"/>
      <c r="F525" s="52"/>
      <c r="G525" s="52"/>
      <c r="H525" s="52"/>
      <c r="I525" s="52"/>
      <c r="J525" s="52"/>
      <c r="K525" s="52"/>
      <c r="L525" s="52"/>
      <c r="M525" s="52"/>
      <c r="N525" s="52"/>
      <c r="O525" s="59"/>
      <c r="P525" s="52"/>
      <c r="Q525" s="53"/>
      <c r="R525" s="52"/>
      <c r="S525" s="52"/>
      <c r="T525" s="52"/>
      <c r="U525" s="52"/>
      <c r="V525" s="52"/>
      <c r="W525" s="52"/>
      <c r="X525" s="52"/>
      <c r="Y525" s="52"/>
      <c r="Z525" s="52"/>
      <c r="AA525" s="52"/>
      <c r="AB525" s="52"/>
      <c r="AD525" s="55"/>
    </row>
    <row r="526" spans="1:30">
      <c r="A526" s="51"/>
      <c r="B526" s="52"/>
      <c r="C526" s="53"/>
      <c r="D526" s="52"/>
      <c r="E526" s="52"/>
      <c r="F526" s="52"/>
      <c r="G526" s="52"/>
      <c r="H526" s="52"/>
      <c r="I526" s="52"/>
      <c r="J526" s="52"/>
      <c r="K526" s="52"/>
      <c r="L526" s="52"/>
      <c r="M526" s="52"/>
      <c r="N526" s="52"/>
      <c r="O526" s="59"/>
      <c r="P526" s="52"/>
      <c r="Q526" s="53"/>
      <c r="R526" s="52"/>
      <c r="S526" s="52"/>
      <c r="T526" s="52"/>
      <c r="U526" s="52"/>
      <c r="V526" s="52"/>
      <c r="W526" s="52"/>
      <c r="X526" s="52"/>
      <c r="Y526" s="52"/>
      <c r="Z526" s="52"/>
      <c r="AA526" s="52"/>
      <c r="AB526" s="52"/>
      <c r="AD526" s="55"/>
    </row>
    <row r="527" spans="1:30">
      <c r="A527" s="51"/>
      <c r="B527" s="52"/>
      <c r="C527" s="53"/>
      <c r="D527" s="52"/>
      <c r="E527" s="52"/>
      <c r="F527" s="52"/>
      <c r="G527" s="52"/>
      <c r="H527" s="52"/>
      <c r="I527" s="52"/>
      <c r="J527" s="52"/>
      <c r="K527" s="52"/>
      <c r="L527" s="52"/>
      <c r="M527" s="52"/>
      <c r="N527" s="52"/>
      <c r="O527" s="59"/>
      <c r="P527" s="52"/>
      <c r="Q527" s="53"/>
      <c r="R527" s="52"/>
      <c r="S527" s="52"/>
      <c r="T527" s="52"/>
      <c r="U527" s="52"/>
      <c r="V527" s="52"/>
      <c r="W527" s="52"/>
      <c r="X527" s="52"/>
      <c r="Y527" s="52"/>
      <c r="Z527" s="52"/>
      <c r="AA527" s="52"/>
      <c r="AB527" s="52"/>
      <c r="AD527" s="55"/>
    </row>
    <row r="528" spans="1:30">
      <c r="A528" s="51"/>
      <c r="B528" s="52"/>
      <c r="C528" s="53"/>
      <c r="D528" s="52"/>
      <c r="E528" s="52"/>
      <c r="F528" s="52"/>
      <c r="G528" s="52"/>
      <c r="H528" s="52"/>
      <c r="I528" s="52"/>
      <c r="J528" s="52"/>
      <c r="K528" s="52"/>
      <c r="L528" s="52"/>
      <c r="M528" s="52"/>
      <c r="N528" s="52"/>
      <c r="O528" s="59"/>
      <c r="P528" s="52"/>
      <c r="Q528" s="53"/>
      <c r="R528" s="52"/>
      <c r="S528" s="52"/>
      <c r="T528" s="52"/>
      <c r="U528" s="52"/>
      <c r="V528" s="52"/>
      <c r="W528" s="52"/>
      <c r="X528" s="52"/>
      <c r="Y528" s="52"/>
      <c r="Z528" s="52"/>
      <c r="AA528" s="52"/>
      <c r="AB528" s="52"/>
      <c r="AD528" s="55"/>
    </row>
    <row r="529" spans="1:30">
      <c r="A529" s="51"/>
      <c r="B529" s="52"/>
      <c r="C529" s="53"/>
      <c r="D529" s="52"/>
      <c r="E529" s="52"/>
      <c r="F529" s="52"/>
      <c r="G529" s="52"/>
      <c r="H529" s="52"/>
      <c r="I529" s="52"/>
      <c r="J529" s="52"/>
      <c r="K529" s="52"/>
      <c r="L529" s="52"/>
      <c r="M529" s="52"/>
      <c r="N529" s="52"/>
      <c r="O529" s="59"/>
      <c r="P529" s="52"/>
      <c r="Q529" s="53"/>
      <c r="R529" s="52"/>
      <c r="S529" s="52"/>
      <c r="T529" s="52"/>
      <c r="U529" s="52"/>
      <c r="V529" s="52"/>
      <c r="W529" s="52"/>
      <c r="X529" s="52"/>
      <c r="Y529" s="52"/>
      <c r="Z529" s="52"/>
      <c r="AA529" s="52"/>
      <c r="AB529" s="52"/>
      <c r="AD529" s="55"/>
    </row>
    <row r="530" spans="1:30">
      <c r="A530" s="51"/>
      <c r="B530" s="52"/>
      <c r="C530" s="53"/>
      <c r="D530" s="52"/>
      <c r="E530" s="52"/>
      <c r="F530" s="52"/>
      <c r="G530" s="52"/>
      <c r="H530" s="52"/>
      <c r="I530" s="52"/>
      <c r="J530" s="52"/>
      <c r="K530" s="52"/>
      <c r="L530" s="52"/>
      <c r="M530" s="52"/>
      <c r="N530" s="52"/>
      <c r="O530" s="59"/>
      <c r="P530" s="52"/>
      <c r="Q530" s="53"/>
      <c r="R530" s="52"/>
      <c r="S530" s="52"/>
      <c r="T530" s="52"/>
      <c r="U530" s="52"/>
      <c r="V530" s="52"/>
      <c r="W530" s="52"/>
      <c r="X530" s="52"/>
      <c r="Y530" s="52"/>
      <c r="Z530" s="52"/>
      <c r="AA530" s="52"/>
      <c r="AB530" s="52"/>
      <c r="AD530" s="55"/>
    </row>
    <row r="531" spans="1:30">
      <c r="A531" s="51"/>
      <c r="B531" s="52"/>
      <c r="C531" s="53"/>
      <c r="D531" s="52"/>
      <c r="E531" s="52"/>
      <c r="F531" s="52"/>
      <c r="G531" s="52"/>
      <c r="H531" s="52"/>
      <c r="I531" s="52"/>
      <c r="J531" s="52"/>
      <c r="K531" s="52"/>
      <c r="L531" s="52"/>
      <c r="M531" s="52"/>
      <c r="N531" s="52"/>
      <c r="O531" s="59"/>
      <c r="P531" s="52"/>
      <c r="Q531" s="53"/>
      <c r="R531" s="52"/>
      <c r="S531" s="52"/>
      <c r="T531" s="52"/>
      <c r="U531" s="52"/>
      <c r="V531" s="52"/>
      <c r="W531" s="52"/>
      <c r="X531" s="52"/>
      <c r="Y531" s="52"/>
      <c r="Z531" s="52"/>
      <c r="AA531" s="52"/>
      <c r="AB531" s="52"/>
      <c r="AD531" s="55"/>
    </row>
    <row r="532" spans="1:30">
      <c r="A532" s="51"/>
      <c r="B532" s="52"/>
      <c r="C532" s="53"/>
      <c r="D532" s="52"/>
      <c r="E532" s="52"/>
      <c r="F532" s="52"/>
      <c r="G532" s="52"/>
      <c r="H532" s="52"/>
      <c r="I532" s="52"/>
      <c r="J532" s="52"/>
      <c r="K532" s="52"/>
      <c r="L532" s="52"/>
      <c r="M532" s="52"/>
      <c r="N532" s="52"/>
      <c r="O532" s="59"/>
      <c r="P532" s="52"/>
      <c r="Q532" s="53"/>
      <c r="R532" s="52"/>
      <c r="S532" s="52"/>
      <c r="T532" s="52"/>
      <c r="U532" s="52"/>
      <c r="V532" s="52"/>
      <c r="W532" s="52"/>
      <c r="X532" s="52"/>
      <c r="Y532" s="52"/>
      <c r="Z532" s="52"/>
      <c r="AA532" s="52"/>
      <c r="AB532" s="52"/>
      <c r="AD532" s="55"/>
    </row>
    <row r="533" spans="1:30">
      <c r="A533" s="51"/>
      <c r="B533" s="52"/>
      <c r="C533" s="53"/>
      <c r="D533" s="52"/>
      <c r="E533" s="52"/>
      <c r="F533" s="52"/>
      <c r="G533" s="52"/>
      <c r="H533" s="52"/>
      <c r="I533" s="52"/>
      <c r="J533" s="52"/>
      <c r="K533" s="52"/>
      <c r="L533" s="52"/>
      <c r="M533" s="52"/>
      <c r="N533" s="52"/>
      <c r="O533" s="59"/>
      <c r="P533" s="52"/>
      <c r="Q533" s="53"/>
      <c r="R533" s="52"/>
      <c r="S533" s="52"/>
      <c r="T533" s="52"/>
      <c r="U533" s="52"/>
      <c r="V533" s="52"/>
      <c r="W533" s="52"/>
      <c r="X533" s="52"/>
      <c r="Y533" s="52"/>
      <c r="Z533" s="52"/>
      <c r="AA533" s="52"/>
      <c r="AB533" s="52"/>
      <c r="AD533" s="55"/>
    </row>
    <row r="534" spans="1:30">
      <c r="A534" s="51"/>
      <c r="B534" s="52"/>
      <c r="C534" s="53"/>
      <c r="D534" s="52"/>
      <c r="E534" s="52"/>
      <c r="F534" s="52"/>
      <c r="G534" s="52"/>
      <c r="H534" s="52"/>
      <c r="I534" s="52"/>
      <c r="J534" s="52"/>
      <c r="K534" s="52"/>
      <c r="L534" s="52"/>
      <c r="M534" s="52"/>
      <c r="N534" s="52"/>
      <c r="O534" s="59"/>
      <c r="P534" s="52"/>
      <c r="Q534" s="53"/>
      <c r="R534" s="52"/>
      <c r="S534" s="52"/>
      <c r="T534" s="52"/>
      <c r="U534" s="52"/>
      <c r="V534" s="52"/>
      <c r="W534" s="52"/>
      <c r="X534" s="52"/>
      <c r="Y534" s="52"/>
      <c r="Z534" s="52"/>
      <c r="AA534" s="52"/>
      <c r="AB534" s="52"/>
      <c r="AD534" s="55"/>
    </row>
    <row r="535" spans="1:30">
      <c r="A535" s="51"/>
      <c r="B535" s="52"/>
      <c r="C535" s="53"/>
      <c r="D535" s="52"/>
      <c r="E535" s="52"/>
      <c r="F535" s="52"/>
      <c r="G535" s="52"/>
      <c r="H535" s="52"/>
      <c r="I535" s="52"/>
      <c r="J535" s="52"/>
      <c r="K535" s="52"/>
      <c r="L535" s="52"/>
      <c r="M535" s="52"/>
      <c r="N535" s="52"/>
      <c r="O535" s="59"/>
      <c r="P535" s="52"/>
      <c r="Q535" s="53"/>
      <c r="R535" s="52"/>
      <c r="S535" s="52"/>
      <c r="T535" s="52"/>
      <c r="U535" s="52"/>
      <c r="V535" s="52"/>
      <c r="W535" s="52"/>
      <c r="X535" s="52"/>
      <c r="Y535" s="52"/>
      <c r="Z535" s="52"/>
      <c r="AA535" s="52"/>
      <c r="AB535" s="52"/>
      <c r="AD535" s="55"/>
    </row>
    <row r="536" spans="1:30">
      <c r="A536" s="51"/>
      <c r="B536" s="52"/>
      <c r="C536" s="53"/>
      <c r="D536" s="52"/>
      <c r="E536" s="52"/>
      <c r="F536" s="52"/>
      <c r="G536" s="52"/>
      <c r="H536" s="52"/>
      <c r="I536" s="52"/>
      <c r="J536" s="52"/>
      <c r="K536" s="52"/>
      <c r="L536" s="52"/>
      <c r="M536" s="52"/>
      <c r="N536" s="52"/>
      <c r="O536" s="59"/>
      <c r="P536" s="52"/>
      <c r="Q536" s="53"/>
      <c r="R536" s="52"/>
      <c r="S536" s="52"/>
      <c r="T536" s="52"/>
      <c r="U536" s="52"/>
      <c r="V536" s="52"/>
      <c r="W536" s="52"/>
      <c r="X536" s="52"/>
      <c r="Y536" s="52"/>
      <c r="Z536" s="52"/>
      <c r="AA536" s="52"/>
      <c r="AB536" s="52"/>
      <c r="AD536" s="55"/>
    </row>
    <row r="537" spans="1:30">
      <c r="A537" s="51"/>
      <c r="B537" s="52"/>
      <c r="C537" s="53"/>
      <c r="D537" s="52"/>
      <c r="E537" s="52"/>
      <c r="F537" s="52"/>
      <c r="G537" s="52"/>
      <c r="H537" s="52"/>
      <c r="I537" s="52"/>
      <c r="J537" s="52"/>
      <c r="K537" s="52"/>
      <c r="L537" s="52"/>
      <c r="M537" s="52"/>
      <c r="N537" s="52"/>
      <c r="O537" s="59"/>
      <c r="P537" s="52"/>
      <c r="Q537" s="53"/>
      <c r="R537" s="52"/>
      <c r="S537" s="52"/>
      <c r="T537" s="52"/>
      <c r="U537" s="52"/>
      <c r="V537" s="52"/>
      <c r="W537" s="52"/>
      <c r="X537" s="52"/>
      <c r="Y537" s="52"/>
      <c r="Z537" s="52"/>
      <c r="AA537" s="52"/>
      <c r="AB537" s="52"/>
      <c r="AD537" s="55"/>
    </row>
    <row r="538" spans="1:30">
      <c r="A538" s="51"/>
      <c r="B538" s="52"/>
      <c r="C538" s="53"/>
      <c r="D538" s="52"/>
      <c r="E538" s="52"/>
      <c r="F538" s="52"/>
      <c r="G538" s="52"/>
      <c r="H538" s="52"/>
      <c r="I538" s="52"/>
      <c r="J538" s="52"/>
      <c r="K538" s="52"/>
      <c r="L538" s="52"/>
      <c r="M538" s="52"/>
      <c r="N538" s="52"/>
      <c r="O538" s="59"/>
      <c r="P538" s="52"/>
      <c r="Q538" s="53"/>
      <c r="R538" s="52"/>
      <c r="S538" s="52"/>
      <c r="T538" s="52"/>
      <c r="U538" s="52"/>
      <c r="V538" s="52"/>
      <c r="W538" s="52"/>
      <c r="X538" s="52"/>
      <c r="Y538" s="52"/>
      <c r="Z538" s="52"/>
      <c r="AA538" s="52"/>
      <c r="AB538" s="52"/>
      <c r="AD538" s="55"/>
    </row>
    <row r="539" spans="1:30">
      <c r="A539" s="51"/>
      <c r="B539" s="52"/>
      <c r="C539" s="53"/>
      <c r="D539" s="52"/>
      <c r="E539" s="52"/>
      <c r="F539" s="52"/>
      <c r="G539" s="52"/>
      <c r="H539" s="52"/>
      <c r="I539" s="52"/>
      <c r="J539" s="52"/>
      <c r="K539" s="52"/>
      <c r="L539" s="52"/>
      <c r="M539" s="52"/>
      <c r="N539" s="52"/>
      <c r="O539" s="59"/>
      <c r="P539" s="52"/>
      <c r="Q539" s="53"/>
      <c r="R539" s="52"/>
      <c r="S539" s="52"/>
      <c r="T539" s="52"/>
      <c r="U539" s="52"/>
      <c r="V539" s="52"/>
      <c r="W539" s="52"/>
      <c r="X539" s="52"/>
      <c r="Y539" s="52"/>
      <c r="Z539" s="52"/>
      <c r="AA539" s="52"/>
      <c r="AB539" s="52"/>
      <c r="AD539" s="55"/>
    </row>
    <row r="540" spans="1:30">
      <c r="A540" s="51"/>
      <c r="B540" s="52"/>
      <c r="C540" s="53"/>
      <c r="D540" s="52"/>
      <c r="E540" s="52"/>
      <c r="F540" s="52"/>
      <c r="G540" s="52"/>
      <c r="H540" s="52"/>
      <c r="I540" s="52"/>
      <c r="J540" s="52"/>
      <c r="K540" s="52"/>
      <c r="L540" s="52"/>
      <c r="M540" s="52"/>
      <c r="N540" s="52"/>
      <c r="O540" s="59"/>
      <c r="P540" s="52"/>
      <c r="Q540" s="53"/>
      <c r="R540" s="52"/>
      <c r="S540" s="52"/>
      <c r="T540" s="52"/>
      <c r="U540" s="52"/>
      <c r="V540" s="52"/>
      <c r="W540" s="52"/>
      <c r="X540" s="52"/>
      <c r="Y540" s="52"/>
      <c r="Z540" s="52"/>
      <c r="AA540" s="52"/>
      <c r="AB540" s="52"/>
      <c r="AD540" s="55"/>
    </row>
    <row r="541" spans="1:30">
      <c r="A541" s="51"/>
      <c r="B541" s="52"/>
      <c r="C541" s="53"/>
      <c r="D541" s="52"/>
      <c r="E541" s="52"/>
      <c r="F541" s="52"/>
      <c r="G541" s="52"/>
      <c r="H541" s="52"/>
      <c r="I541" s="52"/>
      <c r="J541" s="52"/>
      <c r="K541" s="52"/>
      <c r="L541" s="52"/>
      <c r="M541" s="52"/>
      <c r="N541" s="52"/>
      <c r="O541" s="59"/>
      <c r="P541" s="52"/>
      <c r="Q541" s="53"/>
      <c r="R541" s="52"/>
      <c r="S541" s="52"/>
      <c r="T541" s="52"/>
      <c r="U541" s="52"/>
      <c r="V541" s="52"/>
      <c r="W541" s="52"/>
      <c r="X541" s="52"/>
      <c r="Y541" s="52"/>
      <c r="Z541" s="52"/>
      <c r="AA541" s="52"/>
      <c r="AB541" s="52"/>
      <c r="AD541" s="55"/>
    </row>
    <row r="542" spans="1:30">
      <c r="A542" s="51"/>
      <c r="B542" s="52"/>
      <c r="C542" s="53"/>
      <c r="D542" s="52"/>
      <c r="E542" s="52"/>
      <c r="F542" s="52"/>
      <c r="G542" s="52"/>
      <c r="H542" s="52"/>
      <c r="I542" s="52"/>
      <c r="J542" s="52"/>
      <c r="K542" s="52"/>
      <c r="L542" s="52"/>
      <c r="M542" s="52"/>
      <c r="N542" s="52"/>
      <c r="O542" s="59"/>
      <c r="P542" s="52"/>
      <c r="Q542" s="53"/>
      <c r="R542" s="52"/>
      <c r="S542" s="52"/>
      <c r="T542" s="52"/>
      <c r="U542" s="52"/>
      <c r="V542" s="52"/>
      <c r="W542" s="52"/>
      <c r="X542" s="52"/>
      <c r="Y542" s="52"/>
      <c r="Z542" s="52"/>
      <c r="AA542" s="52"/>
      <c r="AB542" s="52"/>
      <c r="AD542" s="55"/>
    </row>
    <row r="543" spans="1:30">
      <c r="A543" s="51"/>
      <c r="B543" s="52"/>
      <c r="C543" s="53"/>
      <c r="D543" s="52"/>
      <c r="E543" s="52"/>
      <c r="F543" s="52"/>
      <c r="G543" s="52"/>
      <c r="H543" s="52"/>
      <c r="I543" s="52"/>
      <c r="J543" s="52"/>
      <c r="K543" s="52"/>
      <c r="L543" s="52"/>
      <c r="M543" s="52"/>
      <c r="N543" s="52"/>
      <c r="O543" s="59"/>
      <c r="P543" s="52"/>
      <c r="Q543" s="53"/>
      <c r="R543" s="52"/>
      <c r="S543" s="52"/>
      <c r="T543" s="52"/>
      <c r="U543" s="52"/>
      <c r="V543" s="52"/>
      <c r="W543" s="52"/>
      <c r="X543" s="52"/>
      <c r="Y543" s="52"/>
      <c r="Z543" s="52"/>
      <c r="AA543" s="52"/>
      <c r="AB543" s="52"/>
      <c r="AD543" s="55"/>
    </row>
    <row r="544" spans="1:30">
      <c r="A544" s="51"/>
      <c r="B544" s="52"/>
      <c r="C544" s="53"/>
      <c r="D544" s="52"/>
      <c r="E544" s="52"/>
      <c r="F544" s="52"/>
      <c r="G544" s="52"/>
      <c r="H544" s="52"/>
      <c r="I544" s="52"/>
      <c r="J544" s="52"/>
      <c r="K544" s="52"/>
      <c r="L544" s="52"/>
      <c r="M544" s="52"/>
      <c r="N544" s="52"/>
      <c r="O544" s="59"/>
      <c r="P544" s="52"/>
      <c r="Q544" s="53"/>
      <c r="R544" s="52"/>
      <c r="S544" s="52"/>
      <c r="T544" s="52"/>
      <c r="U544" s="52"/>
      <c r="V544" s="52"/>
      <c r="W544" s="52"/>
      <c r="X544" s="52"/>
      <c r="Y544" s="52"/>
      <c r="Z544" s="52"/>
      <c r="AA544" s="52"/>
      <c r="AB544" s="52"/>
      <c r="AD544" s="55"/>
    </row>
    <row r="545" spans="1:30">
      <c r="A545" s="51"/>
      <c r="B545" s="52"/>
      <c r="C545" s="53"/>
      <c r="D545" s="52"/>
      <c r="E545" s="52"/>
      <c r="F545" s="52"/>
      <c r="G545" s="52"/>
      <c r="H545" s="52"/>
      <c r="I545" s="52"/>
      <c r="J545" s="52"/>
      <c r="K545" s="52"/>
      <c r="L545" s="52"/>
      <c r="M545" s="52"/>
      <c r="N545" s="52"/>
      <c r="O545" s="59"/>
      <c r="P545" s="52"/>
      <c r="Q545" s="53"/>
      <c r="R545" s="52"/>
      <c r="S545" s="52"/>
      <c r="T545" s="52"/>
      <c r="U545" s="52"/>
      <c r="V545" s="52"/>
      <c r="W545" s="52"/>
      <c r="X545" s="52"/>
      <c r="Y545" s="52"/>
      <c r="Z545" s="52"/>
      <c r="AA545" s="52"/>
      <c r="AB545" s="52"/>
      <c r="AD545" s="55"/>
    </row>
    <row r="546" spans="1:30">
      <c r="A546" s="51"/>
      <c r="B546" s="52"/>
      <c r="C546" s="53"/>
      <c r="D546" s="52"/>
      <c r="E546" s="52"/>
      <c r="F546" s="52"/>
      <c r="G546" s="52"/>
      <c r="H546" s="52"/>
      <c r="I546" s="52"/>
      <c r="J546" s="52"/>
      <c r="K546" s="52"/>
      <c r="L546" s="52"/>
      <c r="M546" s="52"/>
      <c r="N546" s="52"/>
      <c r="O546" s="59"/>
      <c r="P546" s="52"/>
      <c r="Q546" s="53"/>
      <c r="R546" s="52"/>
      <c r="S546" s="52"/>
      <c r="T546" s="52"/>
      <c r="U546" s="52"/>
      <c r="V546" s="52"/>
      <c r="W546" s="52"/>
      <c r="X546" s="52"/>
      <c r="Y546" s="52"/>
      <c r="Z546" s="52"/>
      <c r="AA546" s="52"/>
      <c r="AB546" s="52"/>
      <c r="AD546" s="55"/>
    </row>
    <row r="547" spans="1:30">
      <c r="A547" s="51"/>
      <c r="B547" s="52"/>
      <c r="C547" s="53"/>
      <c r="D547" s="52"/>
      <c r="E547" s="52"/>
      <c r="F547" s="52"/>
      <c r="G547" s="52"/>
      <c r="H547" s="52"/>
      <c r="I547" s="52"/>
      <c r="J547" s="52"/>
      <c r="K547" s="52"/>
      <c r="L547" s="52"/>
      <c r="M547" s="52"/>
      <c r="N547" s="52"/>
      <c r="O547" s="59"/>
      <c r="P547" s="52"/>
      <c r="Q547" s="53"/>
      <c r="R547" s="52"/>
      <c r="S547" s="52"/>
      <c r="T547" s="52"/>
      <c r="U547" s="52"/>
      <c r="V547" s="52"/>
      <c r="W547" s="52"/>
      <c r="X547" s="52"/>
      <c r="Y547" s="52"/>
      <c r="Z547" s="52"/>
      <c r="AA547" s="52"/>
      <c r="AB547" s="52"/>
      <c r="AD547" s="55"/>
    </row>
    <row r="548" spans="1:30">
      <c r="A548" s="51"/>
      <c r="B548" s="52"/>
      <c r="C548" s="53"/>
      <c r="D548" s="52"/>
      <c r="E548" s="52"/>
      <c r="F548" s="52"/>
      <c r="G548" s="52"/>
      <c r="H548" s="52"/>
      <c r="I548" s="52"/>
      <c r="J548" s="52"/>
      <c r="K548" s="52"/>
      <c r="L548" s="52"/>
      <c r="M548" s="52"/>
      <c r="N548" s="52"/>
      <c r="O548" s="59"/>
      <c r="P548" s="52"/>
      <c r="Q548" s="53"/>
      <c r="R548" s="52"/>
      <c r="S548" s="52"/>
      <c r="T548" s="52"/>
      <c r="U548" s="52"/>
      <c r="V548" s="52"/>
      <c r="W548" s="52"/>
      <c r="X548" s="52"/>
      <c r="Y548" s="52"/>
      <c r="Z548" s="52"/>
      <c r="AA548" s="52"/>
      <c r="AB548" s="52"/>
      <c r="AD548" s="55"/>
    </row>
    <row r="549" spans="1:30">
      <c r="A549" s="51"/>
      <c r="B549" s="52"/>
      <c r="C549" s="53"/>
      <c r="D549" s="52"/>
      <c r="E549" s="52"/>
      <c r="F549" s="52"/>
      <c r="G549" s="52"/>
      <c r="H549" s="52"/>
      <c r="I549" s="52"/>
      <c r="J549" s="52"/>
      <c r="K549" s="52"/>
      <c r="L549" s="52"/>
      <c r="M549" s="52"/>
      <c r="N549" s="52"/>
      <c r="O549" s="59"/>
      <c r="P549" s="52"/>
      <c r="Q549" s="53"/>
      <c r="R549" s="52"/>
      <c r="S549" s="52"/>
      <c r="T549" s="52"/>
      <c r="U549" s="52"/>
      <c r="V549" s="52"/>
      <c r="W549" s="52"/>
      <c r="X549" s="52"/>
      <c r="Y549" s="52"/>
      <c r="Z549" s="52"/>
      <c r="AA549" s="52"/>
      <c r="AB549" s="52"/>
      <c r="AD549" s="55"/>
    </row>
    <row r="550" spans="1:30">
      <c r="A550" s="51"/>
      <c r="B550" s="52"/>
      <c r="C550" s="53"/>
      <c r="D550" s="52"/>
      <c r="E550" s="52"/>
      <c r="F550" s="52"/>
      <c r="G550" s="52"/>
      <c r="H550" s="52"/>
      <c r="I550" s="52"/>
      <c r="J550" s="52"/>
      <c r="K550" s="52"/>
      <c r="L550" s="52"/>
      <c r="M550" s="52"/>
      <c r="N550" s="52"/>
      <c r="O550" s="59"/>
      <c r="P550" s="52"/>
      <c r="Q550" s="53"/>
      <c r="R550" s="52"/>
      <c r="S550" s="52"/>
      <c r="T550" s="52"/>
      <c r="U550" s="52"/>
      <c r="V550" s="52"/>
      <c r="W550" s="52"/>
      <c r="X550" s="52"/>
      <c r="Y550" s="52"/>
      <c r="Z550" s="52"/>
      <c r="AA550" s="52"/>
      <c r="AB550" s="52"/>
      <c r="AD550" s="55"/>
    </row>
    <row r="551" spans="1:30">
      <c r="A551" s="51"/>
      <c r="B551" s="52"/>
      <c r="C551" s="53"/>
      <c r="D551" s="52"/>
      <c r="E551" s="52"/>
      <c r="F551" s="52"/>
      <c r="G551" s="52"/>
      <c r="H551" s="52"/>
      <c r="I551" s="52"/>
      <c r="J551" s="52"/>
      <c r="K551" s="52"/>
      <c r="L551" s="52"/>
      <c r="M551" s="52"/>
      <c r="N551" s="52"/>
      <c r="O551" s="59"/>
      <c r="P551" s="52"/>
      <c r="Q551" s="53"/>
      <c r="R551" s="52"/>
      <c r="S551" s="52"/>
      <c r="T551" s="52"/>
      <c r="U551" s="52"/>
      <c r="V551" s="52"/>
      <c r="W551" s="52"/>
      <c r="X551" s="52"/>
      <c r="Y551" s="52"/>
      <c r="Z551" s="52"/>
      <c r="AA551" s="52"/>
      <c r="AB551" s="52"/>
      <c r="AD551" s="55"/>
    </row>
    <row r="552" spans="1:30">
      <c r="A552" s="51"/>
      <c r="B552" s="52"/>
      <c r="C552" s="53"/>
      <c r="D552" s="52"/>
      <c r="E552" s="52"/>
      <c r="F552" s="52"/>
      <c r="G552" s="52"/>
      <c r="H552" s="52"/>
      <c r="I552" s="52"/>
      <c r="J552" s="52"/>
      <c r="K552" s="52"/>
      <c r="L552" s="52"/>
      <c r="M552" s="52"/>
      <c r="N552" s="52"/>
      <c r="O552" s="59"/>
      <c r="P552" s="52"/>
      <c r="Q552" s="53"/>
      <c r="R552" s="52"/>
      <c r="S552" s="52"/>
      <c r="T552" s="52"/>
      <c r="U552" s="52"/>
      <c r="V552" s="52"/>
      <c r="W552" s="52"/>
      <c r="X552" s="52"/>
      <c r="Y552" s="52"/>
      <c r="Z552" s="52"/>
      <c r="AA552" s="52"/>
      <c r="AB552" s="52"/>
      <c r="AD552" s="55"/>
    </row>
    <row r="553" spans="1:30">
      <c r="A553" s="51"/>
      <c r="B553" s="52"/>
      <c r="C553" s="53"/>
      <c r="D553" s="52"/>
      <c r="E553" s="52"/>
      <c r="F553" s="52"/>
      <c r="G553" s="52"/>
      <c r="H553" s="52"/>
      <c r="I553" s="52"/>
      <c r="J553" s="52"/>
      <c r="K553" s="52"/>
      <c r="L553" s="52"/>
      <c r="M553" s="52"/>
      <c r="N553" s="52"/>
      <c r="O553" s="59"/>
      <c r="P553" s="52"/>
      <c r="Q553" s="53"/>
      <c r="R553" s="52"/>
      <c r="S553" s="52"/>
      <c r="T553" s="52"/>
      <c r="U553" s="52"/>
      <c r="V553" s="52"/>
      <c r="W553" s="52"/>
      <c r="X553" s="52"/>
      <c r="Y553" s="52"/>
      <c r="Z553" s="52"/>
      <c r="AA553" s="52"/>
      <c r="AB553" s="52"/>
      <c r="AD553" s="55"/>
    </row>
    <row r="554" spans="1:30">
      <c r="A554" s="51"/>
      <c r="B554" s="52"/>
      <c r="C554" s="53"/>
      <c r="D554" s="52"/>
      <c r="E554" s="52"/>
      <c r="F554" s="52"/>
      <c r="G554" s="52"/>
      <c r="H554" s="52"/>
      <c r="I554" s="52"/>
      <c r="J554" s="52"/>
      <c r="K554" s="52"/>
      <c r="L554" s="52"/>
      <c r="M554" s="52"/>
      <c r="N554" s="52"/>
      <c r="O554" s="59"/>
      <c r="P554" s="52"/>
      <c r="Q554" s="53"/>
      <c r="R554" s="52"/>
      <c r="S554" s="52"/>
      <c r="T554" s="52"/>
      <c r="U554" s="52"/>
      <c r="V554" s="52"/>
      <c r="W554" s="52"/>
      <c r="X554" s="52"/>
      <c r="Y554" s="52"/>
      <c r="Z554" s="52"/>
      <c r="AA554" s="52"/>
      <c r="AB554" s="52"/>
      <c r="AD554" s="55"/>
    </row>
    <row r="555" spans="1:30">
      <c r="A555" s="51"/>
      <c r="B555" s="52"/>
      <c r="C555" s="53"/>
      <c r="D555" s="52"/>
      <c r="E555" s="52"/>
      <c r="F555" s="52"/>
      <c r="G555" s="52"/>
      <c r="H555" s="52"/>
      <c r="I555" s="52"/>
      <c r="J555" s="52"/>
      <c r="K555" s="52"/>
      <c r="L555" s="52"/>
      <c r="M555" s="52"/>
      <c r="N555" s="52"/>
      <c r="O555" s="59"/>
      <c r="P555" s="52"/>
      <c r="Q555" s="53"/>
      <c r="R555" s="52"/>
      <c r="S555" s="52"/>
      <c r="T555" s="52"/>
      <c r="U555" s="52"/>
      <c r="V555" s="52"/>
      <c r="W555" s="52"/>
      <c r="X555" s="52"/>
      <c r="Y555" s="52"/>
      <c r="Z555" s="52"/>
      <c r="AA555" s="52"/>
      <c r="AB555" s="52"/>
      <c r="AD555" s="55"/>
    </row>
    <row r="556" spans="1:30">
      <c r="A556" s="51"/>
      <c r="B556" s="52"/>
      <c r="C556" s="53"/>
      <c r="D556" s="52"/>
      <c r="E556" s="52"/>
      <c r="F556" s="52"/>
      <c r="G556" s="52"/>
      <c r="H556" s="52"/>
      <c r="I556" s="52"/>
      <c r="J556" s="52"/>
      <c r="K556" s="52"/>
      <c r="L556" s="52"/>
      <c r="M556" s="52"/>
      <c r="N556" s="52"/>
      <c r="O556" s="59"/>
      <c r="P556" s="52"/>
      <c r="Q556" s="53"/>
      <c r="R556" s="52"/>
      <c r="S556" s="52"/>
      <c r="T556" s="52"/>
      <c r="U556" s="52"/>
      <c r="V556" s="52"/>
      <c r="W556" s="52"/>
      <c r="X556" s="52"/>
      <c r="Y556" s="52"/>
      <c r="Z556" s="52"/>
      <c r="AA556" s="52"/>
      <c r="AB556" s="52"/>
      <c r="AD556" s="55"/>
    </row>
    <row r="557" spans="1:30">
      <c r="A557" s="51"/>
      <c r="B557" s="52"/>
      <c r="C557" s="53"/>
      <c r="D557" s="52"/>
      <c r="E557" s="52"/>
      <c r="F557" s="52"/>
      <c r="G557" s="52"/>
      <c r="H557" s="52"/>
      <c r="I557" s="52"/>
      <c r="J557" s="52"/>
      <c r="K557" s="52"/>
      <c r="L557" s="52"/>
      <c r="M557" s="52"/>
      <c r="N557" s="52"/>
      <c r="O557" s="59"/>
      <c r="P557" s="52"/>
      <c r="Q557" s="53"/>
      <c r="R557" s="52"/>
      <c r="S557" s="52"/>
      <c r="T557" s="52"/>
      <c r="U557" s="52"/>
      <c r="V557" s="52"/>
      <c r="W557" s="52"/>
      <c r="X557" s="52"/>
      <c r="Y557" s="52"/>
      <c r="Z557" s="52"/>
      <c r="AA557" s="52"/>
      <c r="AB557" s="52"/>
      <c r="AD557" s="55"/>
    </row>
    <row r="558" spans="1:30">
      <c r="A558" s="51"/>
      <c r="B558" s="52"/>
      <c r="C558" s="53"/>
      <c r="D558" s="52"/>
      <c r="E558" s="52"/>
      <c r="F558" s="52"/>
      <c r="G558" s="52"/>
      <c r="H558" s="52"/>
      <c r="I558" s="52"/>
      <c r="J558" s="52"/>
      <c r="K558" s="52"/>
      <c r="L558" s="52"/>
      <c r="M558" s="52"/>
      <c r="N558" s="52"/>
      <c r="O558" s="59"/>
      <c r="P558" s="52"/>
      <c r="Q558" s="53"/>
      <c r="R558" s="52"/>
      <c r="S558" s="52"/>
      <c r="T558" s="52"/>
      <c r="U558" s="52"/>
      <c r="V558" s="52"/>
      <c r="W558" s="52"/>
      <c r="X558" s="52"/>
      <c r="Y558" s="52"/>
      <c r="Z558" s="52"/>
      <c r="AA558" s="52"/>
      <c r="AB558" s="52"/>
      <c r="AD558" s="55"/>
    </row>
    <row r="559" spans="1:30">
      <c r="A559" s="51"/>
      <c r="B559" s="52"/>
      <c r="C559" s="53"/>
      <c r="D559" s="52"/>
      <c r="E559" s="52"/>
      <c r="F559" s="52"/>
      <c r="G559" s="52"/>
      <c r="H559" s="52"/>
      <c r="I559" s="52"/>
      <c r="J559" s="52"/>
      <c r="K559" s="52"/>
      <c r="L559" s="52"/>
      <c r="M559" s="52"/>
      <c r="N559" s="52"/>
      <c r="O559" s="59"/>
      <c r="P559" s="52"/>
      <c r="Q559" s="53"/>
      <c r="R559" s="52"/>
      <c r="S559" s="52"/>
      <c r="T559" s="52"/>
      <c r="U559" s="52"/>
      <c r="V559" s="52"/>
      <c r="W559" s="52"/>
      <c r="X559" s="52"/>
      <c r="Y559" s="52"/>
      <c r="Z559" s="52"/>
      <c r="AA559" s="52"/>
      <c r="AB559" s="52"/>
      <c r="AD559" s="55"/>
    </row>
    <row r="560" spans="1:30">
      <c r="A560" s="51"/>
      <c r="B560" s="52"/>
      <c r="C560" s="53"/>
      <c r="D560" s="52"/>
      <c r="E560" s="52"/>
      <c r="F560" s="52"/>
      <c r="G560" s="52"/>
      <c r="H560" s="52"/>
      <c r="I560" s="52"/>
      <c r="J560" s="52"/>
      <c r="K560" s="52"/>
      <c r="L560" s="52"/>
      <c r="M560" s="52"/>
      <c r="N560" s="52"/>
      <c r="O560" s="59"/>
      <c r="P560" s="52"/>
      <c r="Q560" s="53"/>
      <c r="R560" s="52"/>
      <c r="S560" s="52"/>
      <c r="T560" s="52"/>
      <c r="U560" s="52"/>
      <c r="V560" s="52"/>
      <c r="W560" s="52"/>
      <c r="X560" s="52"/>
      <c r="Y560" s="52"/>
      <c r="Z560" s="52"/>
      <c r="AA560" s="52"/>
      <c r="AB560" s="52"/>
      <c r="AD560" s="55"/>
    </row>
    <row r="561" spans="1:30">
      <c r="A561" s="51"/>
      <c r="B561" s="52"/>
      <c r="C561" s="53"/>
      <c r="D561" s="52"/>
      <c r="E561" s="52"/>
      <c r="F561" s="52"/>
      <c r="G561" s="52"/>
      <c r="H561" s="52"/>
      <c r="I561" s="52"/>
      <c r="J561" s="52"/>
      <c r="K561" s="52"/>
      <c r="L561" s="52"/>
      <c r="M561" s="52"/>
      <c r="N561" s="52"/>
      <c r="O561" s="59"/>
      <c r="P561" s="52"/>
      <c r="Q561" s="53"/>
      <c r="R561" s="52"/>
      <c r="S561" s="52"/>
      <c r="T561" s="52"/>
      <c r="U561" s="52"/>
      <c r="V561" s="52"/>
      <c r="W561" s="52"/>
      <c r="X561" s="52"/>
      <c r="Y561" s="52"/>
      <c r="Z561" s="52"/>
      <c r="AA561" s="52"/>
      <c r="AB561" s="52"/>
      <c r="AD561" s="55"/>
    </row>
    <row r="562" spans="1:30">
      <c r="A562" s="51"/>
      <c r="B562" s="52"/>
      <c r="C562" s="53"/>
      <c r="D562" s="52"/>
      <c r="E562" s="52"/>
      <c r="F562" s="52"/>
      <c r="G562" s="52"/>
      <c r="H562" s="52"/>
      <c r="I562" s="52"/>
      <c r="J562" s="52"/>
      <c r="K562" s="52"/>
      <c r="L562" s="52"/>
      <c r="M562" s="52"/>
      <c r="N562" s="52"/>
      <c r="O562" s="59"/>
      <c r="P562" s="52"/>
      <c r="Q562" s="53"/>
      <c r="R562" s="52"/>
      <c r="S562" s="52"/>
      <c r="T562" s="52"/>
      <c r="U562" s="52"/>
      <c r="V562" s="52"/>
      <c r="W562" s="52"/>
      <c r="X562" s="52"/>
      <c r="Y562" s="52"/>
      <c r="Z562" s="52"/>
      <c r="AA562" s="52"/>
      <c r="AB562" s="52"/>
      <c r="AD562" s="55"/>
    </row>
    <row r="563" spans="1:30">
      <c r="A563" s="51"/>
      <c r="B563" s="52"/>
      <c r="C563" s="53"/>
      <c r="D563" s="52"/>
      <c r="E563" s="52"/>
      <c r="F563" s="52"/>
      <c r="G563" s="52"/>
      <c r="H563" s="52"/>
      <c r="I563" s="52"/>
      <c r="J563" s="52"/>
      <c r="K563" s="52"/>
      <c r="L563" s="52"/>
      <c r="M563" s="52"/>
      <c r="N563" s="52"/>
      <c r="O563" s="59"/>
      <c r="P563" s="52"/>
      <c r="Q563" s="53"/>
      <c r="R563" s="52"/>
      <c r="S563" s="52"/>
      <c r="T563" s="52"/>
      <c r="U563" s="52"/>
      <c r="V563" s="52"/>
      <c r="W563" s="52"/>
      <c r="X563" s="52"/>
      <c r="Y563" s="52"/>
      <c r="Z563" s="52"/>
      <c r="AA563" s="52"/>
      <c r="AB563" s="52"/>
      <c r="AD563" s="55"/>
    </row>
    <row r="564" spans="1:30">
      <c r="A564" s="51"/>
      <c r="B564" s="52"/>
      <c r="C564" s="53"/>
      <c r="D564" s="52"/>
      <c r="E564" s="52"/>
      <c r="F564" s="52"/>
      <c r="G564" s="52"/>
      <c r="H564" s="52"/>
      <c r="I564" s="52"/>
      <c r="J564" s="52"/>
      <c r="K564" s="52"/>
      <c r="L564" s="52"/>
      <c r="M564" s="52"/>
      <c r="N564" s="52"/>
      <c r="O564" s="59"/>
      <c r="P564" s="52"/>
      <c r="Q564" s="53"/>
      <c r="R564" s="52"/>
      <c r="S564" s="52"/>
      <c r="T564" s="52"/>
      <c r="U564" s="52"/>
      <c r="V564" s="52"/>
      <c r="W564" s="52"/>
      <c r="X564" s="52"/>
      <c r="Y564" s="52"/>
      <c r="Z564" s="52"/>
      <c r="AA564" s="52"/>
      <c r="AB564" s="52"/>
      <c r="AD564" s="55"/>
    </row>
    <row r="565" spans="1:30">
      <c r="A565" s="51"/>
      <c r="B565" s="52"/>
      <c r="C565" s="53"/>
      <c r="D565" s="52"/>
      <c r="E565" s="52"/>
      <c r="F565" s="52"/>
      <c r="G565" s="52"/>
      <c r="H565" s="52"/>
      <c r="I565" s="52"/>
      <c r="J565" s="52"/>
      <c r="K565" s="52"/>
      <c r="L565" s="52"/>
      <c r="M565" s="52"/>
      <c r="N565" s="52"/>
      <c r="O565" s="59"/>
      <c r="P565" s="52"/>
      <c r="Q565" s="53"/>
      <c r="R565" s="52"/>
      <c r="S565" s="52"/>
      <c r="T565" s="52"/>
      <c r="U565" s="52"/>
      <c r="V565" s="52"/>
      <c r="W565" s="52"/>
      <c r="X565" s="52"/>
      <c r="Y565" s="52"/>
      <c r="Z565" s="52"/>
      <c r="AA565" s="52"/>
      <c r="AB565" s="52"/>
      <c r="AD565" s="55"/>
    </row>
    <row r="566" spans="1:30">
      <c r="A566" s="51"/>
      <c r="B566" s="52"/>
      <c r="C566" s="53"/>
      <c r="D566" s="52"/>
      <c r="E566" s="52"/>
      <c r="F566" s="52"/>
      <c r="G566" s="52"/>
      <c r="H566" s="52"/>
      <c r="I566" s="52"/>
      <c r="J566" s="52"/>
      <c r="K566" s="52"/>
      <c r="L566" s="52"/>
      <c r="M566" s="52"/>
      <c r="N566" s="52"/>
      <c r="O566" s="59"/>
      <c r="P566" s="52"/>
      <c r="Q566" s="53"/>
      <c r="R566" s="52"/>
      <c r="S566" s="52"/>
      <c r="T566" s="52"/>
      <c r="U566" s="52"/>
      <c r="V566" s="52"/>
      <c r="W566" s="52"/>
      <c r="X566" s="52"/>
      <c r="Y566" s="52"/>
      <c r="Z566" s="52"/>
      <c r="AA566" s="52"/>
      <c r="AB566" s="52"/>
      <c r="AD566" s="55"/>
    </row>
    <row r="567" spans="1:30">
      <c r="A567" s="51"/>
      <c r="B567" s="52"/>
      <c r="C567" s="53"/>
      <c r="D567" s="52"/>
      <c r="E567" s="52"/>
      <c r="F567" s="52"/>
      <c r="G567" s="52"/>
      <c r="H567" s="52"/>
      <c r="I567" s="52"/>
      <c r="J567" s="52"/>
      <c r="K567" s="52"/>
      <c r="L567" s="52"/>
      <c r="M567" s="52"/>
      <c r="N567" s="52"/>
      <c r="O567" s="59"/>
      <c r="P567" s="52"/>
      <c r="Q567" s="53"/>
      <c r="R567" s="52"/>
      <c r="S567" s="52"/>
      <c r="T567" s="52"/>
      <c r="U567" s="52"/>
      <c r="V567" s="52"/>
      <c r="W567" s="52"/>
      <c r="X567" s="52"/>
      <c r="Y567" s="52"/>
      <c r="Z567" s="52"/>
      <c r="AA567" s="52"/>
      <c r="AB567" s="52"/>
      <c r="AD567" s="55"/>
    </row>
    <row r="568" spans="1:30">
      <c r="A568" s="51"/>
      <c r="B568" s="52"/>
      <c r="C568" s="53"/>
      <c r="D568" s="52"/>
      <c r="E568" s="52"/>
      <c r="F568" s="52"/>
      <c r="G568" s="52"/>
      <c r="H568" s="52"/>
      <c r="I568" s="52"/>
      <c r="J568" s="52"/>
      <c r="K568" s="52"/>
      <c r="L568" s="52"/>
      <c r="M568" s="52"/>
      <c r="N568" s="52"/>
      <c r="O568" s="59"/>
      <c r="P568" s="52"/>
      <c r="Q568" s="53"/>
      <c r="R568" s="52"/>
      <c r="S568" s="52"/>
      <c r="T568" s="52"/>
      <c r="U568" s="52"/>
      <c r="V568" s="52"/>
      <c r="W568" s="52"/>
      <c r="X568" s="52"/>
      <c r="Y568" s="52"/>
      <c r="Z568" s="52"/>
      <c r="AA568" s="52"/>
      <c r="AB568" s="52"/>
      <c r="AD568" s="55"/>
    </row>
    <row r="569" spans="1:30">
      <c r="A569" s="51"/>
      <c r="B569" s="52"/>
      <c r="C569" s="53"/>
      <c r="D569" s="52"/>
      <c r="E569" s="52"/>
      <c r="F569" s="52"/>
      <c r="G569" s="52"/>
      <c r="H569" s="52"/>
      <c r="I569" s="52"/>
      <c r="J569" s="52"/>
      <c r="K569" s="52"/>
      <c r="L569" s="52"/>
      <c r="M569" s="52"/>
      <c r="N569" s="52"/>
      <c r="O569" s="59"/>
      <c r="P569" s="52"/>
      <c r="Q569" s="53"/>
      <c r="R569" s="52"/>
      <c r="S569" s="52"/>
      <c r="T569" s="52"/>
      <c r="U569" s="52"/>
      <c r="V569" s="52"/>
      <c r="W569" s="52"/>
      <c r="X569" s="52"/>
      <c r="Y569" s="52"/>
      <c r="Z569" s="52"/>
      <c r="AA569" s="52"/>
      <c r="AB569" s="52"/>
      <c r="AD569" s="55"/>
    </row>
    <row r="570" spans="1:30">
      <c r="A570" s="51"/>
      <c r="B570" s="52"/>
      <c r="C570" s="53"/>
      <c r="D570" s="52"/>
      <c r="E570" s="52"/>
      <c r="F570" s="52"/>
      <c r="G570" s="52"/>
      <c r="H570" s="52"/>
      <c r="I570" s="52"/>
      <c r="J570" s="52"/>
      <c r="K570" s="52"/>
      <c r="L570" s="52"/>
      <c r="M570" s="52"/>
      <c r="N570" s="52"/>
      <c r="O570" s="59"/>
      <c r="P570" s="52"/>
      <c r="Q570" s="53"/>
      <c r="R570" s="52"/>
      <c r="S570" s="52"/>
      <c r="T570" s="52"/>
      <c r="U570" s="52"/>
      <c r="V570" s="52"/>
      <c r="W570" s="52"/>
      <c r="X570" s="52"/>
      <c r="Y570" s="52"/>
      <c r="Z570" s="52"/>
      <c r="AA570" s="52"/>
      <c r="AB570" s="52"/>
      <c r="AD570" s="55"/>
    </row>
    <row r="571" spans="1:30">
      <c r="A571" s="51"/>
      <c r="B571" s="52"/>
      <c r="C571" s="53"/>
      <c r="D571" s="52"/>
      <c r="E571" s="52"/>
      <c r="F571" s="52"/>
      <c r="G571" s="52"/>
      <c r="H571" s="52"/>
      <c r="I571" s="52"/>
      <c r="J571" s="52"/>
      <c r="K571" s="52"/>
      <c r="L571" s="52"/>
      <c r="M571" s="52"/>
      <c r="N571" s="52"/>
      <c r="O571" s="59"/>
      <c r="P571" s="52"/>
      <c r="Q571" s="53"/>
      <c r="R571" s="52"/>
      <c r="S571" s="52"/>
      <c r="T571" s="52"/>
      <c r="U571" s="52"/>
      <c r="V571" s="52"/>
      <c r="W571" s="52"/>
      <c r="X571" s="52"/>
      <c r="Y571" s="52"/>
      <c r="Z571" s="52"/>
      <c r="AA571" s="52"/>
      <c r="AB571" s="52"/>
      <c r="AD571" s="55"/>
    </row>
    <row r="572" spans="1:30">
      <c r="A572" s="51"/>
      <c r="B572" s="52"/>
      <c r="C572" s="53"/>
      <c r="D572" s="52"/>
      <c r="E572" s="52"/>
      <c r="F572" s="52"/>
      <c r="G572" s="52"/>
      <c r="H572" s="52"/>
      <c r="I572" s="52"/>
      <c r="J572" s="52"/>
      <c r="K572" s="52"/>
      <c r="L572" s="52"/>
      <c r="M572" s="52"/>
      <c r="N572" s="52"/>
      <c r="O572" s="59"/>
      <c r="P572" s="52"/>
      <c r="Q572" s="53"/>
      <c r="R572" s="52"/>
      <c r="S572" s="52"/>
      <c r="T572" s="52"/>
      <c r="U572" s="52"/>
      <c r="V572" s="52"/>
      <c r="W572" s="52"/>
      <c r="X572" s="52"/>
      <c r="Y572" s="52"/>
      <c r="Z572" s="52"/>
      <c r="AA572" s="52"/>
      <c r="AB572" s="52"/>
      <c r="AD572" s="55"/>
    </row>
    <row r="573" spans="1:30">
      <c r="A573" s="51"/>
      <c r="B573" s="52"/>
      <c r="C573" s="53"/>
      <c r="D573" s="52"/>
      <c r="E573" s="52"/>
      <c r="F573" s="52"/>
      <c r="G573" s="52"/>
      <c r="H573" s="52"/>
      <c r="I573" s="52"/>
      <c r="J573" s="52"/>
      <c r="K573" s="52"/>
      <c r="L573" s="52"/>
      <c r="M573" s="52"/>
      <c r="N573" s="52"/>
      <c r="O573" s="59"/>
      <c r="P573" s="52"/>
      <c r="Q573" s="53"/>
      <c r="R573" s="52"/>
      <c r="S573" s="52"/>
      <c r="T573" s="52"/>
      <c r="U573" s="52"/>
      <c r="V573" s="52"/>
      <c r="W573" s="52"/>
      <c r="X573" s="52"/>
      <c r="Y573" s="52"/>
      <c r="Z573" s="52"/>
      <c r="AA573" s="52"/>
      <c r="AB573" s="52"/>
      <c r="AD573" s="55"/>
    </row>
    <row r="574" spans="1:30">
      <c r="A574" s="51"/>
      <c r="B574" s="52"/>
      <c r="C574" s="53"/>
      <c r="D574" s="52"/>
      <c r="E574" s="52"/>
      <c r="F574" s="52"/>
      <c r="G574" s="52"/>
      <c r="H574" s="52"/>
      <c r="I574" s="52"/>
      <c r="J574" s="52"/>
      <c r="K574" s="52"/>
      <c r="L574" s="52"/>
      <c r="M574" s="52"/>
      <c r="N574" s="52"/>
      <c r="O574" s="59"/>
      <c r="P574" s="52"/>
      <c r="Q574" s="53"/>
      <c r="R574" s="52"/>
      <c r="S574" s="52"/>
      <c r="T574" s="52"/>
      <c r="U574" s="52"/>
      <c r="V574" s="52"/>
      <c r="W574" s="52"/>
      <c r="X574" s="52"/>
      <c r="Y574" s="52"/>
      <c r="Z574" s="52"/>
      <c r="AA574" s="52"/>
      <c r="AB574" s="52"/>
      <c r="AD574" s="55"/>
    </row>
    <row r="575" spans="1:30">
      <c r="A575" s="51"/>
      <c r="B575" s="52"/>
      <c r="C575" s="53"/>
      <c r="D575" s="52"/>
      <c r="E575" s="52"/>
      <c r="F575" s="52"/>
      <c r="G575" s="52"/>
      <c r="H575" s="52"/>
      <c r="I575" s="52"/>
      <c r="J575" s="52"/>
      <c r="K575" s="52"/>
      <c r="L575" s="52"/>
      <c r="M575" s="52"/>
      <c r="N575" s="52"/>
      <c r="O575" s="59"/>
      <c r="P575" s="52"/>
      <c r="Q575" s="53"/>
      <c r="R575" s="52"/>
      <c r="S575" s="52"/>
      <c r="T575" s="52"/>
      <c r="U575" s="52"/>
      <c r="V575" s="52"/>
      <c r="W575" s="52"/>
      <c r="X575" s="52"/>
      <c r="Y575" s="52"/>
      <c r="Z575" s="52"/>
      <c r="AA575" s="52"/>
      <c r="AB575" s="52"/>
      <c r="AD575" s="55"/>
    </row>
    <row r="576" spans="1:30">
      <c r="A576" s="51"/>
      <c r="B576" s="52"/>
      <c r="C576" s="53"/>
      <c r="D576" s="52"/>
      <c r="E576" s="52"/>
      <c r="F576" s="52"/>
      <c r="G576" s="52"/>
      <c r="H576" s="52"/>
      <c r="I576" s="52"/>
      <c r="J576" s="52"/>
      <c r="K576" s="52"/>
      <c r="L576" s="52"/>
      <c r="M576" s="52"/>
      <c r="N576" s="52"/>
      <c r="O576" s="59"/>
      <c r="P576" s="52"/>
      <c r="Q576" s="53"/>
      <c r="R576" s="52"/>
      <c r="S576" s="52"/>
      <c r="T576" s="52"/>
      <c r="U576" s="52"/>
      <c r="V576" s="52"/>
      <c r="W576" s="52"/>
      <c r="X576" s="52"/>
      <c r="Y576" s="52"/>
      <c r="Z576" s="52"/>
      <c r="AA576" s="52"/>
      <c r="AB576" s="52"/>
      <c r="AD576" s="55"/>
    </row>
    <row r="577" spans="1:30">
      <c r="A577" s="51"/>
      <c r="B577" s="52"/>
      <c r="C577" s="53"/>
      <c r="D577" s="52"/>
      <c r="E577" s="52"/>
      <c r="F577" s="52"/>
      <c r="G577" s="52"/>
      <c r="H577" s="52"/>
      <c r="I577" s="52"/>
      <c r="J577" s="52"/>
      <c r="K577" s="52"/>
      <c r="L577" s="52"/>
      <c r="M577" s="52"/>
      <c r="N577" s="52"/>
      <c r="O577" s="59"/>
      <c r="P577" s="52"/>
      <c r="Q577" s="53"/>
      <c r="R577" s="52"/>
      <c r="S577" s="52"/>
      <c r="T577" s="52"/>
      <c r="U577" s="52"/>
      <c r="V577" s="52"/>
      <c r="W577" s="52"/>
      <c r="X577" s="52"/>
      <c r="Y577" s="52"/>
      <c r="Z577" s="52"/>
      <c r="AA577" s="52"/>
      <c r="AB577" s="52"/>
      <c r="AD577" s="55"/>
    </row>
    <row r="578" spans="1:30">
      <c r="A578" s="51"/>
      <c r="B578" s="52"/>
      <c r="C578" s="53"/>
      <c r="D578" s="52"/>
      <c r="E578" s="52"/>
      <c r="F578" s="52"/>
      <c r="G578" s="52"/>
      <c r="H578" s="52"/>
      <c r="I578" s="52"/>
      <c r="J578" s="52"/>
      <c r="K578" s="52"/>
      <c r="L578" s="52"/>
      <c r="M578" s="52"/>
      <c r="N578" s="52"/>
      <c r="O578" s="59"/>
      <c r="P578" s="52"/>
      <c r="Q578" s="53"/>
      <c r="R578" s="52"/>
      <c r="S578" s="52"/>
      <c r="T578" s="52"/>
      <c r="U578" s="52"/>
      <c r="V578" s="52"/>
      <c r="W578" s="52"/>
      <c r="X578" s="52"/>
      <c r="Y578" s="52"/>
      <c r="Z578" s="52"/>
      <c r="AA578" s="52"/>
      <c r="AB578" s="52"/>
      <c r="AD578" s="55"/>
    </row>
    <row r="579" spans="1:30">
      <c r="A579" s="51"/>
      <c r="B579" s="52"/>
      <c r="C579" s="53"/>
      <c r="D579" s="52"/>
      <c r="E579" s="52"/>
      <c r="F579" s="52"/>
      <c r="G579" s="52"/>
      <c r="H579" s="52"/>
      <c r="I579" s="52"/>
      <c r="J579" s="52"/>
      <c r="K579" s="52"/>
      <c r="L579" s="52"/>
      <c r="M579" s="52"/>
      <c r="N579" s="52"/>
      <c r="O579" s="59"/>
      <c r="P579" s="52"/>
      <c r="Q579" s="53"/>
      <c r="R579" s="52"/>
      <c r="S579" s="52"/>
      <c r="T579" s="52"/>
      <c r="U579" s="52"/>
      <c r="V579" s="52"/>
      <c r="W579" s="52"/>
      <c r="X579" s="52"/>
      <c r="Y579" s="52"/>
      <c r="Z579" s="52"/>
      <c r="AA579" s="52"/>
      <c r="AB579" s="52"/>
      <c r="AD579" s="55"/>
    </row>
    <row r="580" spans="1:30">
      <c r="A580" s="51"/>
      <c r="B580" s="52"/>
      <c r="C580" s="53"/>
      <c r="D580" s="52"/>
      <c r="E580" s="52"/>
      <c r="F580" s="52"/>
      <c r="G580" s="52"/>
      <c r="H580" s="52"/>
      <c r="I580" s="52"/>
      <c r="J580" s="52"/>
      <c r="K580" s="52"/>
      <c r="L580" s="52"/>
      <c r="M580" s="52"/>
      <c r="N580" s="52"/>
      <c r="O580" s="59"/>
      <c r="P580" s="52"/>
      <c r="Q580" s="53"/>
      <c r="R580" s="52"/>
      <c r="S580" s="52"/>
      <c r="T580" s="52"/>
      <c r="U580" s="52"/>
      <c r="V580" s="52"/>
      <c r="W580" s="52"/>
      <c r="X580" s="52"/>
      <c r="Y580" s="52"/>
      <c r="Z580" s="52"/>
      <c r="AA580" s="52"/>
      <c r="AB580" s="52"/>
      <c r="AD580" s="55"/>
    </row>
    <row r="581" spans="1:30">
      <c r="A581" s="51"/>
      <c r="B581" s="52"/>
      <c r="C581" s="53"/>
      <c r="D581" s="52"/>
      <c r="E581" s="52"/>
      <c r="F581" s="52"/>
      <c r="G581" s="52"/>
      <c r="H581" s="52"/>
      <c r="I581" s="52"/>
      <c r="J581" s="52"/>
      <c r="K581" s="52"/>
      <c r="L581" s="52"/>
      <c r="M581" s="52"/>
      <c r="N581" s="52"/>
      <c r="O581" s="59"/>
      <c r="P581" s="52"/>
      <c r="Q581" s="53"/>
      <c r="R581" s="52"/>
      <c r="S581" s="52"/>
      <c r="T581" s="52"/>
      <c r="U581" s="52"/>
      <c r="V581" s="52"/>
      <c r="W581" s="52"/>
      <c r="X581" s="52"/>
      <c r="Y581" s="52"/>
      <c r="Z581" s="52"/>
      <c r="AA581" s="52"/>
      <c r="AB581" s="52"/>
      <c r="AD581" s="55"/>
    </row>
    <row r="582" spans="1:30">
      <c r="A582" s="51"/>
      <c r="B582" s="52"/>
      <c r="C582" s="53"/>
      <c r="D582" s="52"/>
      <c r="E582" s="52"/>
      <c r="F582" s="52"/>
      <c r="G582" s="52"/>
      <c r="H582" s="52"/>
      <c r="I582" s="52"/>
      <c r="J582" s="52"/>
      <c r="K582" s="52"/>
      <c r="L582" s="52"/>
      <c r="M582" s="52"/>
      <c r="N582" s="52"/>
      <c r="O582" s="59"/>
      <c r="P582" s="52"/>
      <c r="Q582" s="53"/>
      <c r="R582" s="52"/>
      <c r="S582" s="52"/>
      <c r="T582" s="52"/>
      <c r="U582" s="52"/>
      <c r="V582" s="52"/>
      <c r="W582" s="52"/>
      <c r="X582" s="52"/>
      <c r="Y582" s="52"/>
      <c r="Z582" s="52"/>
      <c r="AA582" s="52"/>
      <c r="AB582" s="52"/>
      <c r="AD582" s="55"/>
    </row>
    <row r="583" spans="1:30">
      <c r="A583" s="51"/>
      <c r="B583" s="52"/>
      <c r="C583" s="53"/>
      <c r="D583" s="52"/>
      <c r="E583" s="52"/>
      <c r="F583" s="52"/>
      <c r="G583" s="52"/>
      <c r="H583" s="52"/>
      <c r="I583" s="52"/>
      <c r="J583" s="52"/>
      <c r="K583" s="52"/>
      <c r="L583" s="52"/>
      <c r="M583" s="52"/>
      <c r="N583" s="52"/>
      <c r="O583" s="59"/>
      <c r="P583" s="52"/>
      <c r="Q583" s="53"/>
      <c r="R583" s="52"/>
      <c r="S583" s="52"/>
      <c r="T583" s="52"/>
      <c r="U583" s="52"/>
      <c r="V583" s="52"/>
      <c r="W583" s="52"/>
      <c r="X583" s="52"/>
      <c r="Y583" s="52"/>
      <c r="Z583" s="52"/>
      <c r="AA583" s="52"/>
      <c r="AB583" s="52"/>
      <c r="AD583" s="55"/>
    </row>
    <row r="584" spans="1:30">
      <c r="A584" s="51"/>
      <c r="B584" s="52"/>
      <c r="C584" s="53"/>
      <c r="D584" s="52"/>
      <c r="E584" s="52"/>
      <c r="F584" s="52"/>
      <c r="G584" s="52"/>
      <c r="H584" s="52"/>
      <c r="I584" s="52"/>
      <c r="J584" s="52"/>
      <c r="K584" s="52"/>
      <c r="L584" s="52"/>
      <c r="M584" s="52"/>
      <c r="N584" s="52"/>
      <c r="O584" s="59"/>
      <c r="P584" s="52"/>
      <c r="Q584" s="53"/>
      <c r="R584" s="52"/>
      <c r="S584" s="52"/>
      <c r="T584" s="52"/>
      <c r="U584" s="52"/>
      <c r="V584" s="52"/>
      <c r="W584" s="52"/>
      <c r="X584" s="52"/>
      <c r="Y584" s="52"/>
      <c r="Z584" s="52"/>
      <c r="AA584" s="52"/>
      <c r="AB584" s="52"/>
      <c r="AD584" s="55"/>
    </row>
    <row r="585" spans="1:30">
      <c r="A585" s="51"/>
      <c r="B585" s="52"/>
      <c r="C585" s="53"/>
      <c r="D585" s="52"/>
      <c r="E585" s="52"/>
      <c r="F585" s="52"/>
      <c r="G585" s="52"/>
      <c r="H585" s="52"/>
      <c r="I585" s="52"/>
      <c r="J585" s="52"/>
      <c r="K585" s="52"/>
      <c r="L585" s="52"/>
      <c r="M585" s="52"/>
      <c r="N585" s="52"/>
      <c r="O585" s="59"/>
      <c r="P585" s="52"/>
      <c r="Q585" s="53"/>
      <c r="R585" s="52"/>
      <c r="S585" s="52"/>
      <c r="T585" s="52"/>
      <c r="U585" s="52"/>
      <c r="V585" s="52"/>
      <c r="W585" s="52"/>
      <c r="X585" s="52"/>
      <c r="Y585" s="52"/>
      <c r="Z585" s="52"/>
      <c r="AA585" s="52"/>
      <c r="AB585" s="52"/>
      <c r="AD585" s="55"/>
    </row>
    <row r="586" spans="1:30">
      <c r="A586" s="51"/>
      <c r="B586" s="52"/>
      <c r="C586" s="53"/>
      <c r="D586" s="52"/>
      <c r="E586" s="52"/>
      <c r="F586" s="52"/>
      <c r="G586" s="52"/>
      <c r="H586" s="52"/>
      <c r="I586" s="52"/>
      <c r="J586" s="52"/>
      <c r="K586" s="52"/>
      <c r="L586" s="52"/>
      <c r="M586" s="52"/>
      <c r="N586" s="52"/>
      <c r="O586" s="59"/>
      <c r="P586" s="52"/>
      <c r="Q586" s="53"/>
      <c r="R586" s="52"/>
      <c r="S586" s="52"/>
      <c r="T586" s="52"/>
      <c r="U586" s="52"/>
      <c r="V586" s="52"/>
      <c r="W586" s="52"/>
      <c r="X586" s="52"/>
      <c r="Y586" s="52"/>
      <c r="Z586" s="52"/>
      <c r="AA586" s="52"/>
      <c r="AB586" s="52"/>
      <c r="AD586" s="55"/>
    </row>
    <row r="587" spans="1:30">
      <c r="A587" s="51"/>
      <c r="B587" s="52"/>
      <c r="C587" s="53"/>
      <c r="D587" s="52"/>
      <c r="E587" s="52"/>
      <c r="F587" s="52"/>
      <c r="G587" s="52"/>
      <c r="H587" s="52"/>
      <c r="I587" s="52"/>
      <c r="J587" s="52"/>
      <c r="K587" s="52"/>
      <c r="L587" s="52"/>
      <c r="M587" s="52"/>
      <c r="N587" s="52"/>
      <c r="O587" s="59"/>
      <c r="P587" s="52"/>
      <c r="Q587" s="53"/>
      <c r="R587" s="52"/>
      <c r="S587" s="52"/>
      <c r="T587" s="52"/>
      <c r="U587" s="52"/>
      <c r="V587" s="52"/>
      <c r="W587" s="52"/>
      <c r="X587" s="52"/>
      <c r="Y587" s="52"/>
      <c r="Z587" s="52"/>
      <c r="AA587" s="52"/>
      <c r="AB587" s="52"/>
      <c r="AD587" s="55"/>
    </row>
    <row r="588" spans="1:30">
      <c r="A588" s="51"/>
      <c r="B588" s="52"/>
      <c r="C588" s="53"/>
      <c r="D588" s="52"/>
      <c r="E588" s="52"/>
      <c r="F588" s="52"/>
      <c r="G588" s="52"/>
      <c r="H588" s="52"/>
      <c r="I588" s="52"/>
      <c r="J588" s="52"/>
      <c r="K588" s="52"/>
      <c r="L588" s="52"/>
      <c r="M588" s="52"/>
      <c r="N588" s="52"/>
      <c r="O588" s="59"/>
      <c r="P588" s="52"/>
      <c r="Q588" s="53"/>
      <c r="R588" s="52"/>
      <c r="S588" s="52"/>
      <c r="T588" s="52"/>
      <c r="U588" s="52"/>
      <c r="V588" s="52"/>
      <c r="W588" s="52"/>
      <c r="X588" s="52"/>
      <c r="Y588" s="52"/>
      <c r="Z588" s="52"/>
      <c r="AA588" s="52"/>
      <c r="AB588" s="52"/>
      <c r="AD588" s="55"/>
    </row>
    <row r="589" spans="1:30">
      <c r="A589" s="51"/>
      <c r="B589" s="52"/>
      <c r="C589" s="53"/>
      <c r="D589" s="52"/>
      <c r="E589" s="52"/>
      <c r="F589" s="52"/>
      <c r="G589" s="52"/>
      <c r="H589" s="52"/>
      <c r="I589" s="52"/>
      <c r="J589" s="52"/>
      <c r="K589" s="52"/>
      <c r="L589" s="52"/>
      <c r="M589" s="52"/>
      <c r="N589" s="52"/>
      <c r="O589" s="59"/>
      <c r="P589" s="52"/>
      <c r="Q589" s="53"/>
      <c r="R589" s="52"/>
      <c r="S589" s="52"/>
      <c r="T589" s="52"/>
      <c r="U589" s="52"/>
      <c r="V589" s="52"/>
      <c r="W589" s="52"/>
      <c r="X589" s="52"/>
      <c r="Y589" s="52"/>
      <c r="Z589" s="52"/>
      <c r="AA589" s="52"/>
      <c r="AB589" s="52"/>
      <c r="AD589" s="55"/>
    </row>
    <row r="590" spans="1:30">
      <c r="A590" s="51"/>
      <c r="B590" s="52"/>
      <c r="C590" s="53"/>
      <c r="D590" s="52"/>
      <c r="E590" s="52"/>
      <c r="F590" s="52"/>
      <c r="G590" s="52"/>
      <c r="H590" s="52"/>
      <c r="I590" s="52"/>
      <c r="J590" s="52"/>
      <c r="K590" s="52"/>
      <c r="L590" s="52"/>
      <c r="M590" s="52"/>
      <c r="N590" s="52"/>
      <c r="O590" s="59"/>
      <c r="P590" s="52"/>
      <c r="Q590" s="53"/>
      <c r="R590" s="52"/>
      <c r="S590" s="52"/>
      <c r="T590" s="52"/>
      <c r="U590" s="52"/>
      <c r="V590" s="52"/>
      <c r="W590" s="52"/>
      <c r="X590" s="52"/>
      <c r="Y590" s="52"/>
      <c r="Z590" s="52"/>
      <c r="AA590" s="52"/>
      <c r="AB590" s="52"/>
      <c r="AD590" s="55"/>
    </row>
    <row r="591" spans="1:30">
      <c r="A591" s="51"/>
      <c r="B591" s="52"/>
      <c r="C591" s="53"/>
      <c r="D591" s="52"/>
      <c r="E591" s="52"/>
      <c r="F591" s="52"/>
      <c r="G591" s="52"/>
      <c r="H591" s="52"/>
      <c r="I591" s="52"/>
      <c r="J591" s="52"/>
      <c r="K591" s="52"/>
      <c r="L591" s="52"/>
      <c r="M591" s="52"/>
      <c r="N591" s="52"/>
      <c r="O591" s="59"/>
      <c r="P591" s="52"/>
      <c r="Q591" s="53"/>
      <c r="R591" s="52"/>
      <c r="S591" s="52"/>
      <c r="T591" s="52"/>
      <c r="U591" s="52"/>
      <c r="V591" s="52"/>
      <c r="W591" s="52"/>
      <c r="X591" s="52"/>
      <c r="Y591" s="52"/>
      <c r="Z591" s="52"/>
      <c r="AA591" s="52"/>
      <c r="AB591" s="52"/>
      <c r="AD591" s="55"/>
    </row>
    <row r="592" spans="1:30">
      <c r="A592" s="51"/>
      <c r="B592" s="52"/>
      <c r="C592" s="53"/>
      <c r="D592" s="52"/>
      <c r="E592" s="52"/>
      <c r="F592" s="52"/>
      <c r="G592" s="52"/>
      <c r="H592" s="52"/>
      <c r="I592" s="52"/>
      <c r="J592" s="52"/>
      <c r="K592" s="52"/>
      <c r="L592" s="52"/>
      <c r="M592" s="52"/>
      <c r="N592" s="52"/>
      <c r="O592" s="59"/>
      <c r="P592" s="52"/>
      <c r="Q592" s="53"/>
      <c r="R592" s="52"/>
      <c r="S592" s="52"/>
      <c r="T592" s="52"/>
      <c r="U592" s="52"/>
      <c r="V592" s="52"/>
      <c r="W592" s="52"/>
      <c r="X592" s="52"/>
      <c r="Y592" s="52"/>
      <c r="Z592" s="52"/>
      <c r="AA592" s="52"/>
      <c r="AB592" s="52"/>
      <c r="AD592" s="55"/>
    </row>
    <row r="593" spans="1:30">
      <c r="A593" s="51"/>
      <c r="B593" s="52"/>
      <c r="C593" s="53"/>
      <c r="D593" s="52"/>
      <c r="E593" s="52"/>
      <c r="F593" s="52"/>
      <c r="G593" s="52"/>
      <c r="H593" s="52"/>
      <c r="I593" s="52"/>
      <c r="J593" s="52"/>
      <c r="K593" s="52"/>
      <c r="L593" s="52"/>
      <c r="M593" s="52"/>
      <c r="N593" s="52"/>
      <c r="O593" s="59"/>
      <c r="P593" s="52"/>
      <c r="Q593" s="53"/>
      <c r="R593" s="52"/>
      <c r="S593" s="52"/>
      <c r="T593" s="52"/>
      <c r="U593" s="52"/>
      <c r="V593" s="52"/>
      <c r="W593" s="52"/>
      <c r="X593" s="52"/>
      <c r="Y593" s="52"/>
      <c r="Z593" s="52"/>
      <c r="AA593" s="52"/>
      <c r="AB593" s="52"/>
      <c r="AD593" s="55"/>
    </row>
    <row r="594" spans="1:30">
      <c r="A594" s="51"/>
      <c r="B594" s="52"/>
      <c r="C594" s="53"/>
      <c r="D594" s="52"/>
      <c r="E594" s="52"/>
      <c r="F594" s="52"/>
      <c r="G594" s="52"/>
      <c r="H594" s="52"/>
      <c r="I594" s="52"/>
      <c r="J594" s="52"/>
      <c r="K594" s="52"/>
      <c r="L594" s="52"/>
      <c r="M594" s="52"/>
      <c r="N594" s="52"/>
      <c r="O594" s="59"/>
      <c r="P594" s="52"/>
      <c r="Q594" s="53"/>
      <c r="R594" s="52"/>
      <c r="S594" s="52"/>
      <c r="T594" s="52"/>
      <c r="U594" s="52"/>
      <c r="V594" s="52"/>
      <c r="W594" s="52"/>
      <c r="X594" s="52"/>
      <c r="Y594" s="52"/>
      <c r="Z594" s="52"/>
      <c r="AA594" s="52"/>
      <c r="AB594" s="52"/>
      <c r="AD594" s="55"/>
    </row>
    <row r="595" spans="1:30">
      <c r="A595" s="51"/>
      <c r="B595" s="52"/>
      <c r="C595" s="53"/>
      <c r="D595" s="52"/>
      <c r="E595" s="52"/>
      <c r="F595" s="52"/>
      <c r="G595" s="52"/>
      <c r="H595" s="52"/>
      <c r="I595" s="52"/>
      <c r="J595" s="52"/>
      <c r="K595" s="52"/>
      <c r="L595" s="52"/>
      <c r="M595" s="52"/>
      <c r="N595" s="52"/>
      <c r="O595" s="59"/>
      <c r="P595" s="52"/>
      <c r="Q595" s="53"/>
      <c r="R595" s="52"/>
      <c r="S595" s="52"/>
      <c r="T595" s="52"/>
      <c r="U595" s="52"/>
      <c r="V595" s="52"/>
      <c r="W595" s="52"/>
      <c r="X595" s="52"/>
      <c r="Y595" s="52"/>
      <c r="Z595" s="52"/>
      <c r="AA595" s="52"/>
      <c r="AB595" s="52"/>
      <c r="AD595" s="55"/>
    </row>
    <row r="596" spans="1:30">
      <c r="A596" s="51"/>
      <c r="B596" s="52"/>
      <c r="C596" s="53"/>
      <c r="D596" s="52"/>
      <c r="E596" s="52"/>
      <c r="F596" s="52"/>
      <c r="G596" s="52"/>
      <c r="H596" s="52"/>
      <c r="I596" s="52"/>
      <c r="J596" s="52"/>
      <c r="K596" s="52"/>
      <c r="L596" s="52"/>
      <c r="M596" s="52"/>
      <c r="N596" s="52"/>
      <c r="O596" s="59"/>
      <c r="P596" s="52"/>
      <c r="Q596" s="53"/>
      <c r="R596" s="52"/>
      <c r="S596" s="52"/>
      <c r="T596" s="52"/>
      <c r="U596" s="52"/>
      <c r="V596" s="52"/>
      <c r="W596" s="52"/>
      <c r="X596" s="52"/>
      <c r="Y596" s="52"/>
      <c r="Z596" s="52"/>
      <c r="AA596" s="52"/>
      <c r="AB596" s="52"/>
      <c r="AD596" s="55"/>
    </row>
    <row r="597" spans="1:30">
      <c r="A597" s="51"/>
      <c r="B597" s="52"/>
      <c r="C597" s="53"/>
      <c r="D597" s="52"/>
      <c r="E597" s="52"/>
      <c r="F597" s="52"/>
      <c r="G597" s="52"/>
      <c r="H597" s="52"/>
      <c r="I597" s="52"/>
      <c r="J597" s="52"/>
      <c r="K597" s="52"/>
      <c r="L597" s="52"/>
      <c r="M597" s="52"/>
      <c r="N597" s="52"/>
      <c r="O597" s="59"/>
      <c r="P597" s="52"/>
      <c r="Q597" s="53"/>
      <c r="R597" s="52"/>
      <c r="S597" s="52"/>
      <c r="T597" s="52"/>
      <c r="U597" s="52"/>
      <c r="V597" s="52"/>
      <c r="W597" s="52"/>
      <c r="X597" s="52"/>
      <c r="Y597" s="52"/>
      <c r="Z597" s="52"/>
      <c r="AA597" s="52"/>
      <c r="AB597" s="52"/>
      <c r="AD597" s="55"/>
    </row>
    <row r="598" spans="1:30">
      <c r="A598" s="51"/>
      <c r="B598" s="52"/>
      <c r="C598" s="53"/>
      <c r="D598" s="52"/>
      <c r="E598" s="52"/>
      <c r="F598" s="52"/>
      <c r="G598" s="52"/>
      <c r="H598" s="52"/>
      <c r="I598" s="52"/>
      <c r="J598" s="52"/>
      <c r="K598" s="52"/>
      <c r="L598" s="52"/>
      <c r="M598" s="52"/>
      <c r="N598" s="52"/>
      <c r="O598" s="59"/>
      <c r="P598" s="52"/>
      <c r="Q598" s="53"/>
      <c r="R598" s="52"/>
      <c r="S598" s="52"/>
      <c r="T598" s="52"/>
      <c r="U598" s="52"/>
      <c r="V598" s="52"/>
      <c r="W598" s="52"/>
      <c r="X598" s="52"/>
      <c r="Y598" s="52"/>
      <c r="Z598" s="52"/>
      <c r="AA598" s="52"/>
      <c r="AB598" s="52"/>
      <c r="AD598" s="55"/>
    </row>
    <row r="599" spans="1:30">
      <c r="A599" s="51"/>
      <c r="B599" s="52"/>
      <c r="C599" s="53"/>
      <c r="D599" s="52"/>
      <c r="E599" s="52"/>
      <c r="F599" s="52"/>
      <c r="G599" s="52"/>
      <c r="H599" s="52"/>
      <c r="I599" s="52"/>
      <c r="J599" s="52"/>
      <c r="K599" s="52"/>
      <c r="L599" s="52"/>
      <c r="M599" s="52"/>
      <c r="N599" s="52"/>
      <c r="O599" s="59"/>
      <c r="P599" s="52"/>
      <c r="Q599" s="53"/>
      <c r="R599" s="52"/>
      <c r="S599" s="52"/>
      <c r="T599" s="52"/>
      <c r="U599" s="52"/>
      <c r="V599" s="52"/>
      <c r="W599" s="52"/>
      <c r="X599" s="52"/>
      <c r="Y599" s="52"/>
      <c r="Z599" s="52"/>
      <c r="AA599" s="52"/>
      <c r="AB599" s="52"/>
      <c r="AD599" s="55"/>
    </row>
    <row r="600" spans="1:30">
      <c r="A600" s="51"/>
      <c r="B600" s="52"/>
      <c r="C600" s="53"/>
      <c r="D600" s="52"/>
      <c r="E600" s="52"/>
      <c r="F600" s="52"/>
      <c r="G600" s="52"/>
      <c r="H600" s="52"/>
      <c r="I600" s="52"/>
      <c r="J600" s="52"/>
      <c r="K600" s="52"/>
      <c r="L600" s="52"/>
      <c r="M600" s="52"/>
      <c r="N600" s="52"/>
      <c r="O600" s="59"/>
      <c r="P600" s="52"/>
      <c r="Q600" s="53"/>
      <c r="R600" s="52"/>
      <c r="S600" s="52"/>
      <c r="T600" s="52"/>
      <c r="U600" s="52"/>
      <c r="V600" s="52"/>
      <c r="W600" s="52"/>
      <c r="X600" s="52"/>
      <c r="Y600" s="52"/>
      <c r="Z600" s="52"/>
      <c r="AA600" s="52"/>
      <c r="AB600" s="52"/>
      <c r="AD600" s="55"/>
    </row>
    <row r="601" spans="1:30">
      <c r="A601" s="51"/>
      <c r="B601" s="52"/>
      <c r="C601" s="53"/>
      <c r="D601" s="52"/>
      <c r="E601" s="52"/>
      <c r="F601" s="52"/>
      <c r="G601" s="52"/>
      <c r="H601" s="52"/>
      <c r="I601" s="52"/>
      <c r="J601" s="52"/>
      <c r="K601" s="52"/>
      <c r="L601" s="52"/>
      <c r="M601" s="52"/>
      <c r="N601" s="52"/>
      <c r="O601" s="59"/>
      <c r="P601" s="52"/>
      <c r="Q601" s="53"/>
      <c r="R601" s="52"/>
      <c r="S601" s="52"/>
      <c r="T601" s="52"/>
      <c r="U601" s="52"/>
      <c r="V601" s="52"/>
      <c r="W601" s="52"/>
      <c r="X601" s="52"/>
      <c r="Y601" s="52"/>
      <c r="Z601" s="52"/>
      <c r="AA601" s="52"/>
      <c r="AB601" s="52"/>
      <c r="AD601" s="55"/>
    </row>
    <row r="602" spans="1:30">
      <c r="A602" s="51"/>
      <c r="B602" s="52"/>
      <c r="C602" s="53"/>
      <c r="D602" s="52"/>
      <c r="E602" s="52"/>
      <c r="F602" s="52"/>
      <c r="G602" s="52"/>
      <c r="H602" s="52"/>
      <c r="I602" s="52"/>
      <c r="J602" s="52"/>
      <c r="K602" s="52"/>
      <c r="L602" s="52"/>
      <c r="M602" s="52"/>
      <c r="N602" s="52"/>
      <c r="O602" s="59"/>
      <c r="P602" s="52"/>
      <c r="Q602" s="53"/>
      <c r="R602" s="52"/>
      <c r="S602" s="52"/>
      <c r="T602" s="52"/>
      <c r="U602" s="52"/>
      <c r="V602" s="52"/>
      <c r="W602" s="52"/>
      <c r="X602" s="52"/>
      <c r="Y602" s="52"/>
      <c r="Z602" s="52"/>
      <c r="AA602" s="52"/>
      <c r="AB602" s="52"/>
      <c r="AD602" s="55"/>
    </row>
    <row r="603" spans="1:30">
      <c r="A603" s="51"/>
      <c r="B603" s="52"/>
      <c r="C603" s="53"/>
      <c r="D603" s="52"/>
      <c r="E603" s="52"/>
      <c r="F603" s="52"/>
      <c r="G603" s="52"/>
      <c r="H603" s="52"/>
      <c r="I603" s="52"/>
      <c r="J603" s="52"/>
      <c r="K603" s="52"/>
      <c r="L603" s="52"/>
      <c r="M603" s="52"/>
      <c r="N603" s="52"/>
      <c r="O603" s="59"/>
      <c r="P603" s="52"/>
      <c r="Q603" s="53"/>
      <c r="R603" s="52"/>
      <c r="S603" s="52"/>
      <c r="T603" s="52"/>
      <c r="U603" s="52"/>
      <c r="V603" s="52"/>
      <c r="W603" s="52"/>
      <c r="X603" s="52"/>
      <c r="Y603" s="52"/>
      <c r="Z603" s="52"/>
      <c r="AA603" s="52"/>
      <c r="AB603" s="52"/>
      <c r="AD603" s="55"/>
    </row>
    <row r="604" spans="1:30">
      <c r="A604" s="51"/>
      <c r="B604" s="52"/>
      <c r="C604" s="53"/>
      <c r="D604" s="52"/>
      <c r="E604" s="52"/>
      <c r="F604" s="52"/>
      <c r="G604" s="52"/>
      <c r="H604" s="52"/>
      <c r="I604" s="52"/>
      <c r="J604" s="52"/>
      <c r="K604" s="52"/>
      <c r="L604" s="52"/>
      <c r="M604" s="52"/>
      <c r="N604" s="52"/>
      <c r="O604" s="59"/>
      <c r="P604" s="52"/>
      <c r="Q604" s="53"/>
      <c r="R604" s="52"/>
      <c r="S604" s="52"/>
      <c r="T604" s="52"/>
      <c r="U604" s="52"/>
      <c r="V604" s="52"/>
      <c r="W604" s="52"/>
      <c r="X604" s="52"/>
      <c r="Y604" s="52"/>
      <c r="Z604" s="52"/>
      <c r="AA604" s="52"/>
      <c r="AB604" s="52"/>
      <c r="AD604" s="55"/>
    </row>
    <row r="605" spans="1:30">
      <c r="A605" s="51"/>
      <c r="B605" s="52"/>
      <c r="C605" s="53"/>
      <c r="D605" s="52"/>
      <c r="E605" s="52"/>
      <c r="F605" s="52"/>
      <c r="G605" s="52"/>
      <c r="H605" s="52"/>
      <c r="I605" s="52"/>
      <c r="J605" s="52"/>
      <c r="K605" s="52"/>
      <c r="L605" s="52"/>
      <c r="M605" s="52"/>
      <c r="N605" s="52"/>
      <c r="O605" s="59"/>
      <c r="P605" s="52"/>
      <c r="Q605" s="53"/>
      <c r="R605" s="52"/>
      <c r="S605" s="52"/>
      <c r="T605" s="52"/>
      <c r="U605" s="52"/>
      <c r="V605" s="52"/>
      <c r="W605" s="52"/>
      <c r="X605" s="52"/>
      <c r="Y605" s="52"/>
      <c r="Z605" s="52"/>
      <c r="AA605" s="52"/>
      <c r="AB605" s="52"/>
      <c r="AD605" s="55"/>
    </row>
    <row r="606" spans="1:30">
      <c r="A606" s="51"/>
      <c r="B606" s="52"/>
      <c r="C606" s="53"/>
      <c r="D606" s="52"/>
      <c r="E606" s="52"/>
      <c r="F606" s="52"/>
      <c r="G606" s="52"/>
      <c r="H606" s="52"/>
      <c r="I606" s="52"/>
      <c r="J606" s="52"/>
      <c r="K606" s="52"/>
      <c r="L606" s="52"/>
      <c r="M606" s="52"/>
      <c r="N606" s="52"/>
      <c r="O606" s="59"/>
      <c r="P606" s="52"/>
      <c r="Q606" s="53"/>
      <c r="R606" s="52"/>
      <c r="S606" s="52"/>
      <c r="T606" s="52"/>
      <c r="U606" s="52"/>
      <c r="V606" s="52"/>
      <c r="W606" s="52"/>
      <c r="X606" s="52"/>
      <c r="Y606" s="52"/>
      <c r="Z606" s="52"/>
      <c r="AA606" s="52"/>
      <c r="AB606" s="52"/>
      <c r="AD606" s="55"/>
    </row>
    <row r="607" spans="1:30">
      <c r="A607" s="51"/>
      <c r="B607" s="52"/>
      <c r="C607" s="53"/>
      <c r="D607" s="52"/>
      <c r="E607" s="52"/>
      <c r="F607" s="52"/>
      <c r="G607" s="52"/>
      <c r="H607" s="52"/>
      <c r="I607" s="52"/>
      <c r="J607" s="52"/>
      <c r="K607" s="52"/>
      <c r="L607" s="52"/>
      <c r="M607" s="52"/>
      <c r="N607" s="52"/>
      <c r="O607" s="59"/>
      <c r="P607" s="52"/>
      <c r="Q607" s="53"/>
      <c r="R607" s="52"/>
      <c r="S607" s="52"/>
      <c r="T607" s="52"/>
      <c r="U607" s="52"/>
      <c r="V607" s="52"/>
      <c r="W607" s="52"/>
      <c r="X607" s="52"/>
      <c r="Y607" s="52"/>
      <c r="Z607" s="52"/>
      <c r="AA607" s="52"/>
      <c r="AB607" s="52"/>
      <c r="AD607" s="55"/>
    </row>
    <row r="608" spans="1:30">
      <c r="A608" s="51"/>
      <c r="B608" s="52"/>
      <c r="C608" s="53"/>
      <c r="D608" s="52"/>
      <c r="E608" s="52"/>
      <c r="F608" s="52"/>
      <c r="G608" s="52"/>
      <c r="H608" s="52"/>
      <c r="I608" s="52"/>
      <c r="J608" s="52"/>
      <c r="K608" s="52"/>
      <c r="L608" s="52"/>
      <c r="M608" s="52"/>
      <c r="N608" s="52"/>
      <c r="O608" s="59"/>
      <c r="P608" s="52"/>
      <c r="Q608" s="53"/>
      <c r="R608" s="52"/>
      <c r="S608" s="52"/>
      <c r="T608" s="52"/>
      <c r="U608" s="52"/>
      <c r="V608" s="52"/>
      <c r="W608" s="52"/>
      <c r="X608" s="52"/>
      <c r="Y608" s="52"/>
      <c r="Z608" s="52"/>
      <c r="AA608" s="52"/>
      <c r="AB608" s="52"/>
      <c r="AD608" s="55"/>
    </row>
    <row r="609" spans="1:30">
      <c r="A609" s="51"/>
      <c r="B609" s="52"/>
      <c r="C609" s="53"/>
      <c r="D609" s="52"/>
      <c r="E609" s="52"/>
      <c r="F609" s="52"/>
      <c r="G609" s="52"/>
      <c r="H609" s="52"/>
      <c r="I609" s="52"/>
      <c r="J609" s="52"/>
      <c r="K609" s="52"/>
      <c r="L609" s="52"/>
      <c r="M609" s="52"/>
      <c r="N609" s="52"/>
      <c r="O609" s="59"/>
      <c r="P609" s="52"/>
      <c r="Q609" s="53"/>
      <c r="R609" s="52"/>
      <c r="S609" s="52"/>
      <c r="T609" s="52"/>
      <c r="U609" s="52"/>
      <c r="V609" s="52"/>
      <c r="W609" s="52"/>
      <c r="X609" s="52"/>
      <c r="Y609" s="52"/>
      <c r="Z609" s="52"/>
      <c r="AA609" s="52"/>
      <c r="AB609" s="52"/>
      <c r="AD609" s="55"/>
    </row>
    <row r="610" spans="1:30">
      <c r="A610" s="51"/>
      <c r="B610" s="52"/>
      <c r="C610" s="53"/>
      <c r="D610" s="52"/>
      <c r="E610" s="52"/>
      <c r="F610" s="52"/>
      <c r="G610" s="52"/>
      <c r="H610" s="52"/>
      <c r="I610" s="52"/>
      <c r="J610" s="52"/>
      <c r="K610" s="52"/>
      <c r="L610" s="52"/>
      <c r="M610" s="52"/>
      <c r="N610" s="52"/>
      <c r="O610" s="59"/>
      <c r="P610" s="52"/>
      <c r="Q610" s="53"/>
      <c r="R610" s="52"/>
      <c r="S610" s="52"/>
      <c r="T610" s="52"/>
      <c r="U610" s="52"/>
      <c r="V610" s="52"/>
      <c r="W610" s="52"/>
      <c r="X610" s="52"/>
      <c r="Y610" s="52"/>
      <c r="Z610" s="52"/>
      <c r="AA610" s="52"/>
      <c r="AB610" s="52"/>
      <c r="AD610" s="55"/>
    </row>
    <row r="611" spans="1:30">
      <c r="A611" s="51"/>
      <c r="B611" s="52"/>
      <c r="C611" s="53"/>
      <c r="D611" s="52"/>
      <c r="E611" s="52"/>
      <c r="F611" s="52"/>
      <c r="G611" s="52"/>
      <c r="H611" s="52"/>
      <c r="I611" s="52"/>
      <c r="J611" s="52"/>
      <c r="K611" s="52"/>
      <c r="L611" s="52"/>
      <c r="M611" s="52"/>
      <c r="N611" s="52"/>
      <c r="O611" s="59"/>
      <c r="P611" s="52"/>
      <c r="Q611" s="53"/>
      <c r="R611" s="52"/>
      <c r="S611" s="52"/>
      <c r="T611" s="52"/>
      <c r="U611" s="52"/>
      <c r="V611" s="52"/>
      <c r="W611" s="52"/>
      <c r="X611" s="52"/>
      <c r="Y611" s="52"/>
      <c r="Z611" s="52"/>
      <c r="AA611" s="52"/>
      <c r="AB611" s="52"/>
      <c r="AD611" s="55"/>
    </row>
    <row r="612" spans="1:30">
      <c r="A612" s="51"/>
      <c r="B612" s="52"/>
      <c r="C612" s="53"/>
      <c r="D612" s="52"/>
      <c r="E612" s="52"/>
      <c r="F612" s="52"/>
      <c r="G612" s="52"/>
      <c r="H612" s="52"/>
      <c r="I612" s="52"/>
      <c r="J612" s="52"/>
      <c r="K612" s="52"/>
      <c r="L612" s="52"/>
      <c r="M612" s="52"/>
      <c r="N612" s="52"/>
      <c r="O612" s="59"/>
      <c r="P612" s="52"/>
      <c r="Q612" s="53"/>
      <c r="R612" s="52"/>
      <c r="S612" s="52"/>
      <c r="T612" s="52"/>
      <c r="U612" s="52"/>
      <c r="V612" s="52"/>
      <c r="W612" s="52"/>
      <c r="X612" s="52"/>
      <c r="Y612" s="52"/>
      <c r="Z612" s="52"/>
      <c r="AA612" s="52"/>
      <c r="AB612" s="52"/>
      <c r="AD612" s="55"/>
    </row>
    <row r="613" spans="1:30">
      <c r="A613" s="51"/>
      <c r="B613" s="52"/>
      <c r="C613" s="53"/>
      <c r="D613" s="52"/>
      <c r="E613" s="52"/>
      <c r="F613" s="52"/>
      <c r="G613" s="52"/>
      <c r="H613" s="52"/>
      <c r="I613" s="52"/>
      <c r="J613" s="52"/>
      <c r="K613" s="52"/>
      <c r="L613" s="52"/>
      <c r="M613" s="52"/>
      <c r="N613" s="52"/>
      <c r="O613" s="59"/>
      <c r="P613" s="52"/>
      <c r="Q613" s="53"/>
      <c r="R613" s="52"/>
      <c r="S613" s="52"/>
      <c r="T613" s="52"/>
      <c r="U613" s="52"/>
      <c r="V613" s="52"/>
      <c r="W613" s="52"/>
      <c r="X613" s="52"/>
      <c r="Y613" s="52"/>
      <c r="Z613" s="52"/>
      <c r="AA613" s="52"/>
      <c r="AB613" s="52"/>
      <c r="AD613" s="55"/>
    </row>
    <row r="614" spans="1:30">
      <c r="A614" s="51"/>
      <c r="B614" s="52"/>
      <c r="C614" s="53"/>
      <c r="D614" s="52"/>
      <c r="E614" s="52"/>
      <c r="F614" s="52"/>
      <c r="G614" s="52"/>
      <c r="H614" s="52"/>
      <c r="I614" s="52"/>
      <c r="J614" s="52"/>
      <c r="K614" s="52"/>
      <c r="L614" s="52"/>
      <c r="M614" s="52"/>
      <c r="N614" s="52"/>
      <c r="O614" s="59"/>
      <c r="P614" s="52"/>
      <c r="Q614" s="53"/>
      <c r="R614" s="52"/>
      <c r="S614" s="52"/>
      <c r="T614" s="52"/>
      <c r="U614" s="52"/>
      <c r="V614" s="52"/>
      <c r="W614" s="52"/>
      <c r="X614" s="52"/>
      <c r="Y614" s="52"/>
      <c r="Z614" s="52"/>
      <c r="AA614" s="52"/>
      <c r="AB614" s="52"/>
      <c r="AD614" s="55"/>
    </row>
    <row r="615" spans="1:30">
      <c r="A615" s="51"/>
      <c r="B615" s="52"/>
      <c r="C615" s="53"/>
      <c r="D615" s="52"/>
      <c r="E615" s="52"/>
      <c r="F615" s="52"/>
      <c r="G615" s="52"/>
      <c r="H615" s="52"/>
      <c r="I615" s="52"/>
      <c r="J615" s="52"/>
      <c r="K615" s="52"/>
      <c r="L615" s="52"/>
      <c r="M615" s="52"/>
      <c r="N615" s="52"/>
      <c r="O615" s="59"/>
      <c r="P615" s="52"/>
      <c r="Q615" s="53"/>
      <c r="R615" s="52"/>
      <c r="S615" s="52"/>
      <c r="T615" s="52"/>
      <c r="U615" s="52"/>
      <c r="V615" s="52"/>
      <c r="W615" s="52"/>
      <c r="X615" s="52"/>
      <c r="Y615" s="52"/>
      <c r="Z615" s="52"/>
      <c r="AA615" s="52"/>
      <c r="AB615" s="52"/>
      <c r="AD615" s="55"/>
    </row>
    <row r="616" spans="1:30">
      <c r="A616" s="51"/>
      <c r="B616" s="52"/>
      <c r="C616" s="53"/>
      <c r="D616" s="52"/>
      <c r="E616" s="52"/>
      <c r="F616" s="52"/>
      <c r="G616" s="52"/>
      <c r="H616" s="52"/>
      <c r="I616" s="52"/>
      <c r="J616" s="52"/>
      <c r="K616" s="52"/>
      <c r="L616" s="52"/>
      <c r="M616" s="52"/>
      <c r="N616" s="52"/>
      <c r="O616" s="59"/>
      <c r="P616" s="52"/>
      <c r="Q616" s="53"/>
      <c r="R616" s="52"/>
      <c r="S616" s="52"/>
      <c r="T616" s="52"/>
      <c r="U616" s="52"/>
      <c r="V616" s="52"/>
      <c r="W616" s="52"/>
      <c r="X616" s="52"/>
      <c r="Y616" s="52"/>
      <c r="Z616" s="52"/>
      <c r="AA616" s="52"/>
      <c r="AB616" s="52"/>
      <c r="AD616" s="55"/>
    </row>
    <row r="617" spans="1:30">
      <c r="A617" s="51"/>
      <c r="B617" s="52"/>
      <c r="C617" s="53"/>
      <c r="D617" s="52"/>
      <c r="E617" s="52"/>
      <c r="F617" s="52"/>
      <c r="G617" s="52"/>
      <c r="H617" s="52"/>
      <c r="I617" s="52"/>
      <c r="J617" s="52"/>
      <c r="K617" s="52"/>
      <c r="L617" s="52"/>
      <c r="M617" s="52"/>
      <c r="N617" s="52"/>
      <c r="O617" s="59"/>
      <c r="P617" s="52"/>
      <c r="Q617" s="53"/>
      <c r="R617" s="52"/>
      <c r="S617" s="52"/>
      <c r="T617" s="52"/>
      <c r="U617" s="52"/>
      <c r="V617" s="52"/>
      <c r="W617" s="52"/>
      <c r="X617" s="52"/>
      <c r="Y617" s="52"/>
      <c r="Z617" s="52"/>
      <c r="AA617" s="52"/>
      <c r="AB617" s="52"/>
      <c r="AD617" s="55"/>
    </row>
    <row r="618" spans="1:30">
      <c r="A618" s="51"/>
      <c r="B618" s="52"/>
      <c r="C618" s="53"/>
      <c r="D618" s="52"/>
      <c r="E618" s="52"/>
      <c r="F618" s="52"/>
      <c r="G618" s="52"/>
      <c r="H618" s="52"/>
      <c r="I618" s="52"/>
      <c r="J618" s="52"/>
      <c r="K618" s="52"/>
      <c r="L618" s="52"/>
      <c r="M618" s="52"/>
      <c r="N618" s="52"/>
      <c r="O618" s="59"/>
      <c r="P618" s="52"/>
      <c r="Q618" s="53"/>
      <c r="R618" s="52"/>
      <c r="S618" s="52"/>
      <c r="T618" s="52"/>
      <c r="U618" s="52"/>
      <c r="V618" s="52"/>
      <c r="W618" s="52"/>
      <c r="X618" s="52"/>
      <c r="Y618" s="52"/>
      <c r="Z618" s="52"/>
      <c r="AA618" s="52"/>
      <c r="AB618" s="52"/>
      <c r="AD618" s="55"/>
    </row>
    <row r="619" spans="1:30">
      <c r="A619" s="51"/>
      <c r="B619" s="52"/>
      <c r="C619" s="53"/>
      <c r="D619" s="52"/>
      <c r="E619" s="52"/>
      <c r="F619" s="52"/>
      <c r="G619" s="52"/>
      <c r="H619" s="52"/>
      <c r="I619" s="52"/>
      <c r="J619" s="52"/>
      <c r="K619" s="52"/>
      <c r="L619" s="52"/>
      <c r="M619" s="52"/>
      <c r="N619" s="52"/>
      <c r="O619" s="59"/>
      <c r="P619" s="52"/>
      <c r="Q619" s="53"/>
      <c r="R619" s="52"/>
      <c r="S619" s="52"/>
      <c r="T619" s="52"/>
      <c r="U619" s="52"/>
      <c r="V619" s="52"/>
      <c r="W619" s="52"/>
      <c r="X619" s="52"/>
      <c r="Y619" s="52"/>
      <c r="Z619" s="52"/>
      <c r="AA619" s="52"/>
      <c r="AB619" s="52"/>
      <c r="AD619" s="55"/>
    </row>
    <row r="620" spans="1:30">
      <c r="A620" s="51"/>
      <c r="B620" s="52"/>
      <c r="C620" s="53"/>
      <c r="D620" s="52"/>
      <c r="E620" s="52"/>
      <c r="F620" s="52"/>
      <c r="G620" s="52"/>
      <c r="H620" s="52"/>
      <c r="I620" s="52"/>
      <c r="J620" s="52"/>
      <c r="K620" s="52"/>
      <c r="L620" s="52"/>
      <c r="M620" s="52"/>
      <c r="N620" s="52"/>
      <c r="O620" s="59"/>
      <c r="P620" s="52"/>
      <c r="Q620" s="53"/>
      <c r="R620" s="52"/>
      <c r="S620" s="52"/>
      <c r="T620" s="52"/>
      <c r="U620" s="52"/>
      <c r="V620" s="52"/>
      <c r="W620" s="52"/>
      <c r="X620" s="52"/>
      <c r="Y620" s="52"/>
      <c r="Z620" s="52"/>
      <c r="AA620" s="52"/>
      <c r="AB620" s="52"/>
      <c r="AD620" s="55"/>
    </row>
    <row r="621" spans="1:30">
      <c r="A621" s="51"/>
      <c r="B621" s="52"/>
      <c r="C621" s="53"/>
      <c r="D621" s="52"/>
      <c r="E621" s="52"/>
      <c r="F621" s="52"/>
      <c r="G621" s="52"/>
      <c r="H621" s="52"/>
      <c r="I621" s="52"/>
      <c r="J621" s="52"/>
      <c r="K621" s="52"/>
      <c r="L621" s="52"/>
      <c r="M621" s="52"/>
      <c r="N621" s="52"/>
      <c r="O621" s="59"/>
      <c r="P621" s="52"/>
      <c r="Q621" s="53"/>
      <c r="R621" s="52"/>
      <c r="S621" s="52"/>
      <c r="T621" s="52"/>
      <c r="U621" s="52"/>
      <c r="V621" s="52"/>
      <c r="W621" s="52"/>
      <c r="X621" s="52"/>
      <c r="Y621" s="52"/>
      <c r="Z621" s="52"/>
      <c r="AA621" s="52"/>
      <c r="AB621" s="52"/>
      <c r="AD621" s="55"/>
    </row>
    <row r="622" spans="1:30">
      <c r="A622" s="51"/>
      <c r="B622" s="52"/>
      <c r="C622" s="53"/>
      <c r="D622" s="52"/>
      <c r="E622" s="52"/>
      <c r="F622" s="52"/>
      <c r="G622" s="52"/>
      <c r="H622" s="52"/>
      <c r="I622" s="52"/>
      <c r="J622" s="52"/>
      <c r="K622" s="52"/>
      <c r="L622" s="52"/>
      <c r="M622" s="52"/>
      <c r="N622" s="52"/>
      <c r="O622" s="59"/>
      <c r="P622" s="52"/>
      <c r="Q622" s="53"/>
      <c r="R622" s="52"/>
      <c r="S622" s="52"/>
      <c r="T622" s="52"/>
      <c r="U622" s="52"/>
      <c r="V622" s="52"/>
      <c r="W622" s="52"/>
      <c r="X622" s="52"/>
      <c r="Y622" s="52"/>
      <c r="Z622" s="52"/>
      <c r="AA622" s="52"/>
      <c r="AB622" s="52"/>
      <c r="AD622" s="55"/>
    </row>
    <row r="623" spans="1:30">
      <c r="A623" s="51"/>
      <c r="B623" s="52"/>
      <c r="C623" s="53"/>
      <c r="D623" s="52"/>
      <c r="E623" s="52"/>
      <c r="F623" s="52"/>
      <c r="G623" s="52"/>
      <c r="H623" s="52"/>
      <c r="I623" s="52"/>
      <c r="J623" s="52"/>
      <c r="K623" s="52"/>
      <c r="L623" s="52"/>
      <c r="M623" s="52"/>
      <c r="N623" s="52"/>
      <c r="O623" s="59"/>
      <c r="P623" s="52"/>
      <c r="Q623" s="53"/>
      <c r="R623" s="52"/>
      <c r="S623" s="52"/>
      <c r="T623" s="52"/>
      <c r="U623" s="52"/>
      <c r="V623" s="52"/>
      <c r="W623" s="52"/>
      <c r="X623" s="52"/>
      <c r="Y623" s="52"/>
      <c r="Z623" s="52"/>
      <c r="AA623" s="52"/>
      <c r="AB623" s="52"/>
      <c r="AD623" s="55"/>
    </row>
    <row r="624" spans="1:30">
      <c r="A624" s="51"/>
      <c r="B624" s="52"/>
      <c r="C624" s="53"/>
      <c r="D624" s="52"/>
      <c r="E624" s="52"/>
      <c r="F624" s="52"/>
      <c r="G624" s="52"/>
      <c r="H624" s="52"/>
      <c r="I624" s="52"/>
      <c r="J624" s="52"/>
      <c r="K624" s="52"/>
      <c r="L624" s="52"/>
      <c r="M624" s="52"/>
      <c r="N624" s="52"/>
      <c r="O624" s="59"/>
      <c r="P624" s="52"/>
      <c r="Q624" s="53"/>
      <c r="R624" s="52"/>
      <c r="S624" s="52"/>
      <c r="T624" s="52"/>
      <c r="U624" s="52"/>
      <c r="V624" s="52"/>
      <c r="W624" s="52"/>
      <c r="X624" s="52"/>
      <c r="Y624" s="52"/>
      <c r="Z624" s="52"/>
      <c r="AA624" s="52"/>
      <c r="AB624" s="52"/>
      <c r="AD624" s="55"/>
    </row>
    <row r="625" spans="1:30">
      <c r="A625" s="51"/>
      <c r="B625" s="52"/>
      <c r="C625" s="53"/>
      <c r="D625" s="52"/>
      <c r="E625" s="52"/>
      <c r="F625" s="52"/>
      <c r="G625" s="52"/>
      <c r="H625" s="52"/>
      <c r="I625" s="52"/>
      <c r="J625" s="52"/>
      <c r="K625" s="52"/>
      <c r="L625" s="52"/>
      <c r="M625" s="52"/>
      <c r="N625" s="52"/>
      <c r="O625" s="59"/>
      <c r="P625" s="52"/>
      <c r="Q625" s="53"/>
      <c r="R625" s="52"/>
      <c r="S625" s="52"/>
      <c r="T625" s="52"/>
      <c r="U625" s="52"/>
      <c r="V625" s="52"/>
      <c r="W625" s="52"/>
      <c r="X625" s="52"/>
      <c r="Y625" s="52"/>
      <c r="Z625" s="52"/>
      <c r="AA625" s="52"/>
      <c r="AB625" s="52"/>
      <c r="AD625" s="55"/>
    </row>
    <row r="626" spans="1:30">
      <c r="A626" s="51"/>
      <c r="B626" s="52"/>
      <c r="C626" s="53"/>
      <c r="D626" s="52"/>
      <c r="E626" s="52"/>
      <c r="F626" s="52"/>
      <c r="G626" s="52"/>
      <c r="H626" s="52"/>
      <c r="I626" s="52"/>
      <c r="J626" s="52"/>
      <c r="K626" s="52"/>
      <c r="L626" s="52"/>
      <c r="M626" s="52"/>
      <c r="N626" s="52"/>
      <c r="O626" s="59"/>
      <c r="P626" s="52"/>
      <c r="Q626" s="53"/>
      <c r="R626" s="52"/>
      <c r="S626" s="52"/>
      <c r="T626" s="52"/>
      <c r="U626" s="52"/>
      <c r="V626" s="52"/>
      <c r="W626" s="52"/>
      <c r="X626" s="52"/>
      <c r="Y626" s="52"/>
      <c r="Z626" s="52"/>
      <c r="AA626" s="52"/>
      <c r="AB626" s="52"/>
      <c r="AD626" s="55"/>
    </row>
    <row r="627" spans="1:30">
      <c r="A627" s="51"/>
      <c r="B627" s="52"/>
      <c r="C627" s="53"/>
      <c r="D627" s="52"/>
      <c r="E627" s="52"/>
      <c r="F627" s="52"/>
      <c r="G627" s="52"/>
      <c r="H627" s="52"/>
      <c r="I627" s="52"/>
      <c r="J627" s="52"/>
      <c r="K627" s="52"/>
      <c r="L627" s="52"/>
      <c r="M627" s="52"/>
      <c r="N627" s="52"/>
      <c r="O627" s="59"/>
      <c r="P627" s="52"/>
      <c r="Q627" s="53"/>
      <c r="R627" s="52"/>
      <c r="S627" s="52"/>
      <c r="T627" s="52"/>
      <c r="U627" s="52"/>
      <c r="V627" s="52"/>
      <c r="W627" s="52"/>
      <c r="X627" s="52"/>
      <c r="Y627" s="52"/>
      <c r="Z627" s="52"/>
      <c r="AA627" s="52"/>
      <c r="AB627" s="52"/>
      <c r="AD627" s="55"/>
    </row>
    <row r="628" spans="1:30">
      <c r="A628" s="51"/>
      <c r="B628" s="52"/>
      <c r="C628" s="53"/>
      <c r="D628" s="52"/>
      <c r="E628" s="52"/>
      <c r="F628" s="52"/>
      <c r="G628" s="52"/>
      <c r="H628" s="52"/>
      <c r="I628" s="52"/>
      <c r="J628" s="52"/>
      <c r="K628" s="52"/>
      <c r="L628" s="52"/>
      <c r="M628" s="52"/>
      <c r="N628" s="52"/>
      <c r="O628" s="59"/>
      <c r="P628" s="52"/>
      <c r="Q628" s="53"/>
      <c r="R628" s="52"/>
      <c r="S628" s="52"/>
      <c r="T628" s="52"/>
      <c r="U628" s="52"/>
      <c r="V628" s="52"/>
      <c r="W628" s="52"/>
      <c r="X628" s="52"/>
      <c r="Y628" s="52"/>
      <c r="Z628" s="52"/>
      <c r="AA628" s="52"/>
      <c r="AB628" s="52"/>
      <c r="AD628" s="55"/>
    </row>
    <row r="629" spans="1:30">
      <c r="A629" s="51"/>
      <c r="B629" s="52"/>
      <c r="C629" s="53"/>
      <c r="D629" s="52"/>
      <c r="E629" s="52"/>
      <c r="F629" s="52"/>
      <c r="G629" s="52"/>
      <c r="H629" s="52"/>
      <c r="I629" s="52"/>
      <c r="J629" s="52"/>
      <c r="K629" s="52"/>
      <c r="L629" s="52"/>
      <c r="M629" s="52"/>
      <c r="N629" s="52"/>
      <c r="O629" s="59"/>
      <c r="P629" s="52"/>
      <c r="Q629" s="53"/>
      <c r="R629" s="52"/>
      <c r="S629" s="52"/>
      <c r="T629" s="52"/>
      <c r="U629" s="52"/>
      <c r="V629" s="52"/>
      <c r="W629" s="52"/>
      <c r="X629" s="52"/>
      <c r="Y629" s="52"/>
      <c r="Z629" s="52"/>
      <c r="AA629" s="52"/>
      <c r="AB629" s="52"/>
      <c r="AD629" s="55"/>
    </row>
    <row r="630" spans="1:30">
      <c r="A630" s="51"/>
      <c r="B630" s="52"/>
      <c r="C630" s="53"/>
      <c r="D630" s="52"/>
      <c r="E630" s="52"/>
      <c r="F630" s="52"/>
      <c r="G630" s="52"/>
      <c r="H630" s="52"/>
      <c r="I630" s="52"/>
      <c r="J630" s="52"/>
      <c r="K630" s="52"/>
      <c r="L630" s="52"/>
      <c r="M630" s="52"/>
      <c r="N630" s="52"/>
      <c r="O630" s="59"/>
      <c r="P630" s="52"/>
      <c r="Q630" s="53"/>
      <c r="R630" s="52"/>
      <c r="S630" s="52"/>
      <c r="T630" s="52"/>
      <c r="U630" s="52"/>
      <c r="V630" s="52"/>
      <c r="W630" s="52"/>
      <c r="X630" s="52"/>
      <c r="Y630" s="52"/>
      <c r="Z630" s="52"/>
      <c r="AA630" s="52"/>
      <c r="AB630" s="52"/>
      <c r="AD630" s="55"/>
    </row>
    <row r="631" spans="1:30">
      <c r="A631" s="51"/>
      <c r="B631" s="52"/>
      <c r="C631" s="53"/>
      <c r="D631" s="52"/>
      <c r="E631" s="52"/>
      <c r="F631" s="52"/>
      <c r="G631" s="52"/>
      <c r="H631" s="52"/>
      <c r="I631" s="52"/>
      <c r="J631" s="52"/>
      <c r="K631" s="52"/>
      <c r="L631" s="52"/>
      <c r="M631" s="52"/>
      <c r="N631" s="52"/>
      <c r="O631" s="59"/>
      <c r="P631" s="52"/>
      <c r="Q631" s="53"/>
      <c r="R631" s="52"/>
      <c r="S631" s="52"/>
      <c r="T631" s="52"/>
      <c r="U631" s="52"/>
      <c r="V631" s="52"/>
      <c r="W631" s="52"/>
      <c r="X631" s="52"/>
      <c r="Y631" s="52"/>
      <c r="Z631" s="52"/>
      <c r="AA631" s="52"/>
      <c r="AB631" s="52"/>
      <c r="AD631" s="55"/>
    </row>
    <row r="632" spans="1:30">
      <c r="A632" s="51"/>
      <c r="B632" s="52"/>
      <c r="C632" s="53"/>
      <c r="D632" s="52"/>
      <c r="E632" s="52"/>
      <c r="F632" s="52"/>
      <c r="G632" s="52"/>
      <c r="H632" s="52"/>
      <c r="I632" s="52"/>
      <c r="J632" s="52"/>
      <c r="K632" s="52"/>
      <c r="L632" s="52"/>
      <c r="M632" s="52"/>
      <c r="N632" s="52"/>
      <c r="O632" s="59"/>
      <c r="P632" s="52"/>
      <c r="Q632" s="53"/>
      <c r="R632" s="52"/>
      <c r="S632" s="52"/>
      <c r="T632" s="52"/>
      <c r="U632" s="52"/>
      <c r="V632" s="52"/>
      <c r="W632" s="52"/>
      <c r="X632" s="52"/>
      <c r="Y632" s="52"/>
      <c r="Z632" s="52"/>
      <c r="AA632" s="52"/>
      <c r="AB632" s="52"/>
      <c r="AD632" s="55"/>
    </row>
    <row r="633" spans="1:30">
      <c r="A633" s="51"/>
      <c r="B633" s="52"/>
      <c r="C633" s="53"/>
      <c r="D633" s="52"/>
      <c r="E633" s="52"/>
      <c r="F633" s="52"/>
      <c r="G633" s="52"/>
      <c r="H633" s="52"/>
      <c r="I633" s="52"/>
      <c r="J633" s="52"/>
      <c r="K633" s="52"/>
      <c r="L633" s="52"/>
      <c r="M633" s="52"/>
      <c r="N633" s="52"/>
      <c r="O633" s="59"/>
      <c r="P633" s="52"/>
      <c r="Q633" s="53"/>
      <c r="R633" s="52"/>
      <c r="S633" s="52"/>
      <c r="T633" s="52"/>
      <c r="U633" s="52"/>
      <c r="V633" s="52"/>
      <c r="W633" s="52"/>
      <c r="X633" s="52"/>
      <c r="Y633" s="52"/>
      <c r="Z633" s="52"/>
      <c r="AA633" s="52"/>
      <c r="AB633" s="52"/>
      <c r="AD633" s="55"/>
    </row>
    <row r="634" spans="1:30">
      <c r="A634" s="51"/>
      <c r="B634" s="52"/>
      <c r="C634" s="53"/>
      <c r="D634" s="52"/>
      <c r="E634" s="52"/>
      <c r="F634" s="52"/>
      <c r="G634" s="52"/>
      <c r="H634" s="52"/>
      <c r="I634" s="52"/>
      <c r="J634" s="52"/>
      <c r="K634" s="52"/>
      <c r="L634" s="52"/>
      <c r="M634" s="52"/>
      <c r="N634" s="52"/>
      <c r="O634" s="59"/>
      <c r="P634" s="52"/>
      <c r="Q634" s="53"/>
      <c r="R634" s="52"/>
      <c r="S634" s="52"/>
      <c r="T634" s="52"/>
      <c r="U634" s="52"/>
      <c r="V634" s="52"/>
      <c r="W634" s="52"/>
      <c r="X634" s="52"/>
      <c r="Y634" s="52"/>
      <c r="Z634" s="52"/>
      <c r="AA634" s="52"/>
      <c r="AB634" s="52"/>
      <c r="AD634" s="55"/>
    </row>
    <row r="635" spans="1:30">
      <c r="A635" s="51"/>
      <c r="B635" s="52"/>
      <c r="C635" s="53"/>
      <c r="D635" s="52"/>
      <c r="E635" s="52"/>
      <c r="F635" s="52"/>
      <c r="G635" s="52"/>
      <c r="H635" s="52"/>
      <c r="I635" s="52"/>
      <c r="J635" s="52"/>
      <c r="K635" s="52"/>
      <c r="L635" s="52"/>
      <c r="M635" s="52"/>
      <c r="N635" s="52"/>
      <c r="O635" s="59"/>
      <c r="P635" s="52"/>
      <c r="Q635" s="53"/>
      <c r="R635" s="52"/>
      <c r="S635" s="52"/>
      <c r="T635" s="52"/>
      <c r="U635" s="52"/>
      <c r="V635" s="52"/>
      <c r="W635" s="52"/>
      <c r="X635" s="52"/>
      <c r="Y635" s="52"/>
      <c r="Z635" s="52"/>
      <c r="AA635" s="52"/>
      <c r="AB635" s="52"/>
      <c r="AD635" s="55"/>
    </row>
    <row r="636" spans="1:30">
      <c r="A636" s="51"/>
      <c r="B636" s="52"/>
      <c r="C636" s="53"/>
      <c r="D636" s="52"/>
      <c r="E636" s="52"/>
      <c r="F636" s="52"/>
      <c r="G636" s="52"/>
      <c r="H636" s="52"/>
      <c r="I636" s="52"/>
      <c r="J636" s="52"/>
      <c r="K636" s="52"/>
      <c r="L636" s="52"/>
      <c r="M636" s="52"/>
      <c r="N636" s="52"/>
      <c r="O636" s="59"/>
      <c r="P636" s="52"/>
      <c r="Q636" s="53"/>
      <c r="R636" s="52"/>
      <c r="S636" s="52"/>
      <c r="T636" s="52"/>
      <c r="U636" s="52"/>
      <c r="V636" s="52"/>
      <c r="W636" s="52"/>
      <c r="X636" s="52"/>
      <c r="Y636" s="52"/>
      <c r="Z636" s="52"/>
      <c r="AA636" s="52"/>
      <c r="AB636" s="52"/>
      <c r="AD636" s="55"/>
    </row>
    <row r="637" spans="1:30">
      <c r="A637" s="51"/>
      <c r="B637" s="52"/>
      <c r="C637" s="53"/>
      <c r="D637" s="52"/>
      <c r="E637" s="52"/>
      <c r="F637" s="52"/>
      <c r="G637" s="52"/>
      <c r="H637" s="52"/>
      <c r="I637" s="52"/>
      <c r="J637" s="52"/>
      <c r="K637" s="52"/>
      <c r="L637" s="52"/>
      <c r="M637" s="52"/>
      <c r="N637" s="52"/>
      <c r="O637" s="59"/>
      <c r="P637" s="52"/>
      <c r="Q637" s="53"/>
      <c r="R637" s="52"/>
      <c r="S637" s="52"/>
      <c r="T637" s="52"/>
      <c r="U637" s="52"/>
      <c r="V637" s="52"/>
      <c r="W637" s="52"/>
      <c r="X637" s="52"/>
      <c r="Y637" s="52"/>
      <c r="Z637" s="52"/>
      <c r="AA637" s="52"/>
      <c r="AB637" s="52"/>
      <c r="AD637" s="55"/>
    </row>
    <row r="638" spans="1:30">
      <c r="A638" s="51"/>
      <c r="B638" s="52"/>
      <c r="C638" s="53"/>
      <c r="D638" s="52"/>
      <c r="E638" s="52"/>
      <c r="F638" s="52"/>
      <c r="G638" s="52"/>
      <c r="H638" s="52"/>
      <c r="I638" s="52"/>
      <c r="J638" s="52"/>
      <c r="K638" s="52"/>
      <c r="L638" s="52"/>
      <c r="M638" s="52"/>
      <c r="N638" s="52"/>
      <c r="O638" s="59"/>
      <c r="P638" s="52"/>
      <c r="Q638" s="53"/>
      <c r="R638" s="52"/>
      <c r="S638" s="52"/>
      <c r="T638" s="52"/>
      <c r="U638" s="52"/>
      <c r="V638" s="52"/>
      <c r="W638" s="52"/>
      <c r="X638" s="52"/>
      <c r="Y638" s="52"/>
      <c r="Z638" s="52"/>
      <c r="AA638" s="52"/>
      <c r="AB638" s="52"/>
      <c r="AD638" s="55"/>
    </row>
    <row r="639" spans="1:30">
      <c r="A639" s="51"/>
      <c r="B639" s="52"/>
      <c r="C639" s="53"/>
      <c r="D639" s="52"/>
      <c r="E639" s="52"/>
      <c r="F639" s="52"/>
      <c r="G639" s="52"/>
      <c r="H639" s="52"/>
      <c r="I639" s="52"/>
      <c r="J639" s="52"/>
      <c r="K639" s="52"/>
      <c r="L639" s="52"/>
      <c r="M639" s="52"/>
      <c r="N639" s="52"/>
      <c r="O639" s="59"/>
      <c r="P639" s="52"/>
      <c r="Q639" s="53"/>
      <c r="R639" s="52"/>
      <c r="S639" s="52"/>
      <c r="T639" s="52"/>
      <c r="U639" s="52"/>
      <c r="V639" s="52"/>
      <c r="W639" s="52"/>
      <c r="X639" s="52"/>
      <c r="Y639" s="52"/>
      <c r="Z639" s="52"/>
      <c r="AA639" s="52"/>
      <c r="AB639" s="52"/>
      <c r="AD639" s="55"/>
    </row>
    <row r="640" spans="1:30">
      <c r="A640" s="51"/>
      <c r="B640" s="52"/>
      <c r="C640" s="53"/>
      <c r="D640" s="52"/>
      <c r="E640" s="52"/>
      <c r="F640" s="52"/>
      <c r="G640" s="52"/>
      <c r="H640" s="52"/>
      <c r="I640" s="52"/>
      <c r="J640" s="52"/>
      <c r="K640" s="52"/>
      <c r="L640" s="52"/>
      <c r="M640" s="52"/>
      <c r="N640" s="52"/>
      <c r="O640" s="59"/>
      <c r="P640" s="52"/>
      <c r="Q640" s="53"/>
      <c r="R640" s="52"/>
      <c r="S640" s="52"/>
      <c r="T640" s="52"/>
      <c r="U640" s="52"/>
      <c r="V640" s="52"/>
      <c r="W640" s="52"/>
      <c r="X640" s="52"/>
      <c r="Y640" s="52"/>
      <c r="Z640" s="52"/>
      <c r="AA640" s="52"/>
      <c r="AB640" s="52"/>
      <c r="AD640" s="55"/>
    </row>
    <row r="641" spans="1:30">
      <c r="A641" s="51"/>
      <c r="B641" s="52"/>
      <c r="C641" s="53"/>
      <c r="D641" s="52"/>
      <c r="E641" s="52"/>
      <c r="F641" s="52"/>
      <c r="G641" s="52"/>
      <c r="H641" s="52"/>
      <c r="I641" s="52"/>
      <c r="J641" s="52"/>
      <c r="K641" s="52"/>
      <c r="L641" s="52"/>
      <c r="M641" s="52"/>
      <c r="N641" s="52"/>
      <c r="O641" s="59"/>
      <c r="P641" s="52"/>
      <c r="Q641" s="53"/>
      <c r="R641" s="52"/>
      <c r="S641" s="52"/>
      <c r="T641" s="52"/>
      <c r="U641" s="52"/>
      <c r="V641" s="52"/>
      <c r="W641" s="52"/>
      <c r="X641" s="52"/>
      <c r="Y641" s="52"/>
      <c r="Z641" s="52"/>
      <c r="AA641" s="52"/>
      <c r="AB641" s="52"/>
      <c r="AD641" s="55"/>
    </row>
    <row r="642" spans="1:30">
      <c r="A642" s="51"/>
      <c r="B642" s="52"/>
      <c r="C642" s="53"/>
      <c r="D642" s="52"/>
      <c r="E642" s="52"/>
      <c r="F642" s="52"/>
      <c r="G642" s="52"/>
      <c r="H642" s="52"/>
      <c r="I642" s="52"/>
      <c r="J642" s="52"/>
      <c r="K642" s="52"/>
      <c r="L642" s="52"/>
      <c r="M642" s="52"/>
      <c r="N642" s="52"/>
      <c r="O642" s="59"/>
      <c r="P642" s="52"/>
      <c r="Q642" s="53"/>
      <c r="R642" s="52"/>
      <c r="S642" s="52"/>
      <c r="T642" s="52"/>
      <c r="U642" s="52"/>
      <c r="V642" s="52"/>
      <c r="W642" s="52"/>
      <c r="X642" s="52"/>
      <c r="Y642" s="52"/>
      <c r="Z642" s="52"/>
      <c r="AA642" s="52"/>
      <c r="AB642" s="52"/>
      <c r="AD642" s="55"/>
    </row>
    <row r="643" spans="1:30">
      <c r="A643" s="51"/>
      <c r="B643" s="52"/>
      <c r="C643" s="53"/>
      <c r="D643" s="52"/>
      <c r="E643" s="52"/>
      <c r="F643" s="52"/>
      <c r="G643" s="52"/>
      <c r="H643" s="52"/>
      <c r="I643" s="52"/>
      <c r="J643" s="52"/>
      <c r="K643" s="52"/>
      <c r="L643" s="52"/>
      <c r="M643" s="52"/>
      <c r="N643" s="52"/>
      <c r="O643" s="59"/>
      <c r="P643" s="52"/>
      <c r="Q643" s="53"/>
      <c r="R643" s="52"/>
      <c r="S643" s="52"/>
      <c r="T643" s="52"/>
      <c r="U643" s="52"/>
      <c r="V643" s="52"/>
      <c r="W643" s="52"/>
      <c r="X643" s="52"/>
      <c r="Y643" s="52"/>
      <c r="Z643" s="52"/>
      <c r="AA643" s="52"/>
      <c r="AB643" s="52"/>
      <c r="AD643" s="55"/>
    </row>
    <row r="644" spans="1:30">
      <c r="A644" s="51"/>
      <c r="B644" s="52"/>
      <c r="C644" s="53"/>
      <c r="D644" s="52"/>
      <c r="E644" s="52"/>
      <c r="F644" s="52"/>
      <c r="G644" s="52"/>
      <c r="H644" s="52"/>
      <c r="I644" s="52"/>
      <c r="J644" s="52"/>
      <c r="K644" s="52"/>
      <c r="L644" s="52"/>
      <c r="M644" s="52"/>
      <c r="N644" s="52"/>
      <c r="O644" s="59"/>
      <c r="P644" s="52"/>
      <c r="Q644" s="53"/>
      <c r="R644" s="52"/>
      <c r="S644" s="52"/>
      <c r="T644" s="52"/>
      <c r="U644" s="52"/>
      <c r="V644" s="52"/>
      <c r="W644" s="52"/>
      <c r="X644" s="52"/>
      <c r="Y644" s="52"/>
      <c r="Z644" s="52"/>
      <c r="AA644" s="52"/>
      <c r="AB644" s="52"/>
      <c r="AD644" s="55"/>
    </row>
    <row r="645" spans="1:30">
      <c r="A645" s="51"/>
      <c r="B645" s="52"/>
      <c r="C645" s="53"/>
      <c r="D645" s="52"/>
      <c r="E645" s="52"/>
      <c r="F645" s="52"/>
      <c r="G645" s="52"/>
      <c r="H645" s="52"/>
      <c r="I645" s="52"/>
      <c r="J645" s="52"/>
      <c r="K645" s="52"/>
      <c r="L645" s="52"/>
      <c r="M645" s="52"/>
      <c r="N645" s="52"/>
      <c r="O645" s="59"/>
      <c r="P645" s="52"/>
      <c r="Q645" s="53"/>
      <c r="R645" s="52"/>
      <c r="S645" s="52"/>
      <c r="T645" s="52"/>
      <c r="U645" s="52"/>
      <c r="V645" s="52"/>
      <c r="W645" s="52"/>
      <c r="X645" s="52"/>
      <c r="Y645" s="52"/>
      <c r="Z645" s="52"/>
      <c r="AA645" s="52"/>
      <c r="AB645" s="52"/>
      <c r="AD645" s="55"/>
    </row>
    <row r="646" spans="1:30">
      <c r="A646" s="51"/>
      <c r="B646" s="52"/>
      <c r="C646" s="53"/>
      <c r="D646" s="52"/>
      <c r="E646" s="52"/>
      <c r="F646" s="52"/>
      <c r="G646" s="52"/>
      <c r="H646" s="52"/>
      <c r="I646" s="52"/>
      <c r="J646" s="52"/>
      <c r="K646" s="52"/>
      <c r="L646" s="52"/>
      <c r="M646" s="52"/>
      <c r="N646" s="52"/>
      <c r="O646" s="59"/>
      <c r="P646" s="52"/>
      <c r="Q646" s="53"/>
      <c r="R646" s="52"/>
      <c r="S646" s="52"/>
      <c r="T646" s="52"/>
      <c r="U646" s="52"/>
      <c r="V646" s="52"/>
      <c r="W646" s="52"/>
      <c r="X646" s="52"/>
      <c r="Y646" s="52"/>
      <c r="Z646" s="52"/>
      <c r="AA646" s="52"/>
      <c r="AB646" s="52"/>
      <c r="AD646" s="55"/>
    </row>
    <row r="647" spans="1:30">
      <c r="A647" s="51"/>
      <c r="B647" s="52"/>
      <c r="C647" s="53"/>
      <c r="D647" s="52"/>
      <c r="E647" s="52"/>
      <c r="F647" s="52"/>
      <c r="G647" s="52"/>
      <c r="H647" s="52"/>
      <c r="I647" s="52"/>
      <c r="J647" s="52"/>
      <c r="K647" s="52"/>
      <c r="L647" s="52"/>
      <c r="M647" s="52"/>
      <c r="N647" s="52"/>
      <c r="O647" s="59"/>
      <c r="P647" s="52"/>
      <c r="Q647" s="53"/>
      <c r="R647" s="52"/>
      <c r="S647" s="52"/>
      <c r="T647" s="52"/>
      <c r="U647" s="52"/>
      <c r="V647" s="52"/>
      <c r="W647" s="52"/>
      <c r="X647" s="52"/>
      <c r="Y647" s="52"/>
      <c r="Z647" s="52"/>
      <c r="AA647" s="52"/>
      <c r="AB647" s="52"/>
      <c r="AD647" s="55"/>
    </row>
    <row r="648" spans="1:30">
      <c r="A648" s="51"/>
      <c r="B648" s="52"/>
      <c r="C648" s="53"/>
      <c r="D648" s="52"/>
      <c r="E648" s="52"/>
      <c r="F648" s="52"/>
      <c r="G648" s="52"/>
      <c r="H648" s="52"/>
      <c r="I648" s="52"/>
      <c r="J648" s="52"/>
      <c r="K648" s="52"/>
      <c r="L648" s="52"/>
      <c r="M648" s="52"/>
      <c r="N648" s="52"/>
      <c r="O648" s="59"/>
      <c r="P648" s="52"/>
      <c r="Q648" s="53"/>
      <c r="R648" s="52"/>
      <c r="S648" s="52"/>
      <c r="T648" s="52"/>
      <c r="U648" s="52"/>
      <c r="V648" s="52"/>
      <c r="W648" s="52"/>
      <c r="X648" s="52"/>
      <c r="Y648" s="52"/>
      <c r="Z648" s="52"/>
      <c r="AA648" s="52"/>
      <c r="AB648" s="52"/>
      <c r="AD648" s="55"/>
    </row>
    <row r="649" spans="1:30">
      <c r="A649" s="51"/>
      <c r="B649" s="52"/>
      <c r="C649" s="53"/>
      <c r="D649" s="52"/>
      <c r="E649" s="52"/>
      <c r="F649" s="52"/>
      <c r="G649" s="52"/>
      <c r="H649" s="52"/>
      <c r="I649" s="52"/>
      <c r="J649" s="52"/>
      <c r="K649" s="52"/>
      <c r="L649" s="52"/>
      <c r="M649" s="52"/>
      <c r="N649" s="52"/>
      <c r="O649" s="59"/>
      <c r="P649" s="52"/>
      <c r="Q649" s="53"/>
      <c r="R649" s="52"/>
      <c r="S649" s="52"/>
      <c r="T649" s="52"/>
      <c r="U649" s="52"/>
      <c r="V649" s="52"/>
      <c r="W649" s="52"/>
      <c r="X649" s="52"/>
      <c r="Y649" s="52"/>
      <c r="Z649" s="52"/>
      <c r="AA649" s="52"/>
      <c r="AB649" s="52"/>
      <c r="AD649" s="55"/>
    </row>
    <row r="650" spans="1:30">
      <c r="A650" s="51"/>
      <c r="B650" s="52"/>
      <c r="C650" s="53"/>
      <c r="D650" s="52"/>
      <c r="E650" s="52"/>
      <c r="F650" s="52"/>
      <c r="G650" s="52"/>
      <c r="H650" s="52"/>
      <c r="I650" s="52"/>
      <c r="J650" s="52"/>
      <c r="K650" s="52"/>
      <c r="L650" s="52"/>
      <c r="M650" s="52"/>
      <c r="N650" s="52"/>
      <c r="O650" s="59"/>
      <c r="P650" s="52"/>
      <c r="Q650" s="53"/>
      <c r="R650" s="52"/>
      <c r="S650" s="52"/>
      <c r="T650" s="52"/>
      <c r="U650" s="52"/>
      <c r="V650" s="52"/>
      <c r="W650" s="52"/>
      <c r="X650" s="52"/>
      <c r="Y650" s="52"/>
      <c r="Z650" s="52"/>
      <c r="AA650" s="52"/>
      <c r="AB650" s="52"/>
      <c r="AD650" s="55"/>
    </row>
    <row r="651" spans="1:30">
      <c r="A651" s="51"/>
      <c r="B651" s="52"/>
      <c r="C651" s="53"/>
      <c r="D651" s="52"/>
      <c r="E651" s="52"/>
      <c r="F651" s="52"/>
      <c r="G651" s="52"/>
      <c r="H651" s="52"/>
      <c r="I651" s="52"/>
      <c r="J651" s="52"/>
      <c r="K651" s="52"/>
      <c r="L651" s="52"/>
      <c r="M651" s="52"/>
      <c r="N651" s="52"/>
      <c r="O651" s="59"/>
      <c r="P651" s="52"/>
      <c r="Q651" s="53"/>
      <c r="R651" s="52"/>
      <c r="S651" s="52"/>
      <c r="T651" s="52"/>
      <c r="U651" s="52"/>
      <c r="V651" s="52"/>
      <c r="W651" s="52"/>
      <c r="X651" s="52"/>
      <c r="Y651" s="52"/>
      <c r="Z651" s="52"/>
      <c r="AA651" s="52"/>
      <c r="AB651" s="52"/>
      <c r="AD651" s="55"/>
    </row>
    <row r="652" spans="1:30">
      <c r="A652" s="51"/>
      <c r="B652" s="52"/>
      <c r="C652" s="53"/>
      <c r="D652" s="52"/>
      <c r="E652" s="52"/>
      <c r="F652" s="52"/>
      <c r="G652" s="52"/>
      <c r="H652" s="52"/>
      <c r="I652" s="52"/>
      <c r="J652" s="52"/>
      <c r="K652" s="52"/>
      <c r="L652" s="52"/>
      <c r="M652" s="52"/>
      <c r="N652" s="52"/>
      <c r="O652" s="59"/>
      <c r="P652" s="52"/>
      <c r="Q652" s="53"/>
      <c r="R652" s="52"/>
      <c r="S652" s="52"/>
      <c r="T652" s="52"/>
      <c r="U652" s="52"/>
      <c r="V652" s="52"/>
      <c r="W652" s="52"/>
      <c r="X652" s="52"/>
      <c r="Y652" s="52"/>
      <c r="Z652" s="52"/>
      <c r="AA652" s="52"/>
      <c r="AB652" s="52"/>
      <c r="AD652" s="55"/>
    </row>
    <row r="653" spans="1:30">
      <c r="A653" s="51"/>
      <c r="B653" s="52"/>
      <c r="C653" s="53"/>
      <c r="D653" s="52"/>
      <c r="E653" s="52"/>
      <c r="F653" s="52"/>
      <c r="G653" s="52"/>
      <c r="H653" s="52"/>
      <c r="I653" s="52"/>
      <c r="J653" s="52"/>
      <c r="K653" s="52"/>
      <c r="L653" s="52"/>
      <c r="M653" s="52"/>
      <c r="N653" s="52"/>
      <c r="O653" s="59"/>
      <c r="P653" s="52"/>
      <c r="Q653" s="53"/>
      <c r="R653" s="52"/>
      <c r="S653" s="52"/>
      <c r="T653" s="52"/>
      <c r="U653" s="52"/>
      <c r="V653" s="52"/>
      <c r="W653" s="52"/>
      <c r="X653" s="52"/>
      <c r="Y653" s="52"/>
      <c r="Z653" s="52"/>
      <c r="AA653" s="52"/>
      <c r="AB653" s="52"/>
      <c r="AD653" s="55"/>
    </row>
    <row r="654" spans="1:30">
      <c r="A654" s="51"/>
      <c r="B654" s="52"/>
      <c r="C654" s="53"/>
      <c r="D654" s="52"/>
      <c r="E654" s="52"/>
      <c r="F654" s="52"/>
      <c r="G654" s="52"/>
      <c r="H654" s="52"/>
      <c r="I654" s="52"/>
      <c r="J654" s="52"/>
      <c r="K654" s="52"/>
      <c r="L654" s="52"/>
      <c r="M654" s="52"/>
      <c r="N654" s="52"/>
      <c r="O654" s="59"/>
      <c r="P654" s="52"/>
      <c r="Q654" s="53"/>
      <c r="R654" s="52"/>
      <c r="S654" s="52"/>
      <c r="T654" s="52"/>
      <c r="U654" s="52"/>
      <c r="V654" s="52"/>
      <c r="W654" s="52"/>
      <c r="X654" s="52"/>
      <c r="Y654" s="52"/>
      <c r="Z654" s="52"/>
      <c r="AA654" s="52"/>
      <c r="AB654" s="52"/>
      <c r="AD654" s="55"/>
    </row>
    <row r="655" spans="1:30">
      <c r="A655" s="51"/>
      <c r="B655" s="52"/>
      <c r="C655" s="53"/>
      <c r="D655" s="52"/>
      <c r="E655" s="52"/>
      <c r="F655" s="52"/>
      <c r="G655" s="52"/>
      <c r="H655" s="52"/>
      <c r="I655" s="52"/>
      <c r="J655" s="52"/>
      <c r="K655" s="52"/>
      <c r="L655" s="52"/>
      <c r="M655" s="52"/>
      <c r="N655" s="52"/>
      <c r="O655" s="59"/>
      <c r="P655" s="52"/>
      <c r="Q655" s="53"/>
      <c r="R655" s="52"/>
      <c r="S655" s="52"/>
      <c r="T655" s="52"/>
      <c r="U655" s="52"/>
      <c r="V655" s="52"/>
      <c r="W655" s="52"/>
      <c r="X655" s="52"/>
      <c r="Y655" s="52"/>
      <c r="Z655" s="52"/>
      <c r="AA655" s="52"/>
      <c r="AB655" s="52"/>
      <c r="AD655" s="55"/>
    </row>
    <row r="656" spans="1:30">
      <c r="A656" s="51"/>
      <c r="B656" s="52"/>
      <c r="C656" s="53"/>
      <c r="D656" s="52"/>
      <c r="E656" s="52"/>
      <c r="F656" s="52"/>
      <c r="G656" s="52"/>
      <c r="H656" s="52"/>
      <c r="I656" s="52"/>
      <c r="J656" s="52"/>
      <c r="K656" s="52"/>
      <c r="L656" s="52"/>
      <c r="M656" s="52"/>
      <c r="N656" s="52"/>
      <c r="O656" s="59"/>
      <c r="P656" s="52"/>
      <c r="Q656" s="53"/>
      <c r="R656" s="52"/>
      <c r="S656" s="52"/>
      <c r="T656" s="52"/>
      <c r="U656" s="52"/>
      <c r="V656" s="52"/>
      <c r="W656" s="52"/>
      <c r="X656" s="52"/>
      <c r="Y656" s="52"/>
      <c r="Z656" s="52"/>
      <c r="AA656" s="52"/>
      <c r="AB656" s="52"/>
      <c r="AD656" s="55"/>
    </row>
    <row r="657" spans="1:30">
      <c r="A657" s="51"/>
      <c r="B657" s="52"/>
      <c r="C657" s="53"/>
      <c r="D657" s="52"/>
      <c r="E657" s="52"/>
      <c r="F657" s="52"/>
      <c r="G657" s="52"/>
      <c r="H657" s="52"/>
      <c r="I657" s="52"/>
      <c r="J657" s="52"/>
      <c r="K657" s="52"/>
      <c r="L657" s="52"/>
      <c r="M657" s="52"/>
      <c r="N657" s="52"/>
      <c r="O657" s="59"/>
      <c r="P657" s="52"/>
      <c r="Q657" s="53"/>
      <c r="R657" s="52"/>
      <c r="S657" s="52"/>
      <c r="T657" s="52"/>
      <c r="U657" s="52"/>
      <c r="V657" s="52"/>
      <c r="W657" s="52"/>
      <c r="X657" s="52"/>
      <c r="Y657" s="52"/>
      <c r="Z657" s="52"/>
      <c r="AA657" s="52"/>
      <c r="AB657" s="52"/>
      <c r="AD657" s="55"/>
    </row>
    <row r="658" spans="1:30">
      <c r="A658" s="51"/>
      <c r="B658" s="52"/>
      <c r="C658" s="53"/>
      <c r="D658" s="52"/>
      <c r="E658" s="52"/>
      <c r="F658" s="52"/>
      <c r="G658" s="52"/>
      <c r="H658" s="52"/>
      <c r="I658" s="52"/>
      <c r="J658" s="52"/>
      <c r="K658" s="52"/>
      <c r="L658" s="52"/>
      <c r="M658" s="52"/>
      <c r="N658" s="52"/>
      <c r="O658" s="59"/>
      <c r="P658" s="52"/>
      <c r="Q658" s="53"/>
      <c r="R658" s="52"/>
      <c r="S658" s="52"/>
      <c r="T658" s="52"/>
      <c r="U658" s="52"/>
      <c r="V658" s="52"/>
      <c r="W658" s="52"/>
      <c r="X658" s="52"/>
      <c r="Y658" s="52"/>
      <c r="Z658" s="52"/>
      <c r="AA658" s="52"/>
      <c r="AB658" s="52"/>
      <c r="AD658" s="55"/>
    </row>
    <row r="659" spans="1:30">
      <c r="A659" s="51"/>
      <c r="B659" s="52"/>
      <c r="C659" s="53"/>
      <c r="D659" s="52"/>
      <c r="E659" s="52"/>
      <c r="F659" s="52"/>
      <c r="G659" s="52"/>
      <c r="H659" s="52"/>
      <c r="I659" s="52"/>
      <c r="J659" s="52"/>
      <c r="K659" s="52"/>
      <c r="L659" s="52"/>
      <c r="M659" s="52"/>
      <c r="N659" s="52"/>
      <c r="O659" s="59"/>
      <c r="P659" s="52"/>
      <c r="Q659" s="53"/>
      <c r="R659" s="52"/>
      <c r="S659" s="52"/>
      <c r="T659" s="52"/>
      <c r="U659" s="52"/>
      <c r="V659" s="52"/>
      <c r="W659" s="52"/>
      <c r="X659" s="52"/>
      <c r="Y659" s="52"/>
      <c r="Z659" s="52"/>
      <c r="AA659" s="52"/>
      <c r="AB659" s="52"/>
      <c r="AD659" s="55"/>
    </row>
    <row r="660" spans="1:30">
      <c r="A660" s="51"/>
      <c r="B660" s="52"/>
      <c r="C660" s="53"/>
      <c r="D660" s="52"/>
      <c r="E660" s="52"/>
      <c r="F660" s="52"/>
      <c r="G660" s="52"/>
      <c r="H660" s="52"/>
      <c r="I660" s="52"/>
      <c r="J660" s="52"/>
      <c r="K660" s="52"/>
      <c r="L660" s="52"/>
      <c r="M660" s="52"/>
      <c r="N660" s="52"/>
      <c r="O660" s="59"/>
      <c r="P660" s="52"/>
      <c r="Q660" s="53"/>
      <c r="R660" s="52"/>
      <c r="S660" s="52"/>
      <c r="T660" s="52"/>
      <c r="U660" s="52"/>
      <c r="V660" s="52"/>
      <c r="W660" s="52"/>
      <c r="X660" s="52"/>
      <c r="Y660" s="52"/>
      <c r="Z660" s="52"/>
      <c r="AA660" s="52"/>
      <c r="AB660" s="52"/>
      <c r="AD660" s="55"/>
    </row>
    <row r="661" spans="1:30">
      <c r="A661" s="51"/>
      <c r="B661" s="52"/>
      <c r="C661" s="53"/>
      <c r="D661" s="52"/>
      <c r="E661" s="52"/>
      <c r="F661" s="52"/>
      <c r="G661" s="52"/>
      <c r="H661" s="52"/>
      <c r="I661" s="52"/>
      <c r="J661" s="52"/>
      <c r="K661" s="52"/>
      <c r="L661" s="52"/>
      <c r="M661" s="52"/>
      <c r="N661" s="52"/>
      <c r="O661" s="59"/>
      <c r="P661" s="52"/>
      <c r="Q661" s="53"/>
      <c r="R661" s="52"/>
      <c r="S661" s="52"/>
      <c r="T661" s="52"/>
      <c r="U661" s="52"/>
      <c r="V661" s="52"/>
      <c r="W661" s="52"/>
      <c r="X661" s="52"/>
      <c r="Y661" s="52"/>
      <c r="Z661" s="52"/>
      <c r="AA661" s="52"/>
      <c r="AB661" s="52"/>
      <c r="AD661" s="55"/>
    </row>
    <row r="662" spans="1:30">
      <c r="A662" s="51"/>
      <c r="B662" s="52"/>
      <c r="C662" s="53"/>
      <c r="D662" s="52"/>
      <c r="E662" s="52"/>
      <c r="F662" s="52"/>
      <c r="G662" s="52"/>
      <c r="H662" s="52"/>
      <c r="I662" s="52"/>
      <c r="J662" s="52"/>
      <c r="K662" s="52"/>
      <c r="L662" s="52"/>
      <c r="M662" s="52"/>
      <c r="N662" s="52"/>
      <c r="O662" s="59"/>
      <c r="P662" s="52"/>
      <c r="Q662" s="53"/>
      <c r="R662" s="52"/>
      <c r="S662" s="52"/>
      <c r="T662" s="52"/>
      <c r="U662" s="52"/>
      <c r="V662" s="52"/>
      <c r="W662" s="52"/>
      <c r="X662" s="52"/>
      <c r="Y662" s="52"/>
      <c r="Z662" s="52"/>
      <c r="AA662" s="52"/>
      <c r="AB662" s="52"/>
      <c r="AD662" s="55"/>
    </row>
    <row r="663" spans="1:30">
      <c r="A663" s="51"/>
      <c r="B663" s="52"/>
      <c r="C663" s="53"/>
      <c r="D663" s="52"/>
      <c r="E663" s="52"/>
      <c r="F663" s="52"/>
      <c r="G663" s="52"/>
      <c r="H663" s="52"/>
      <c r="I663" s="52"/>
      <c r="J663" s="52"/>
      <c r="K663" s="52"/>
      <c r="L663" s="52"/>
      <c r="M663" s="52"/>
      <c r="N663" s="52"/>
      <c r="O663" s="59"/>
      <c r="P663" s="52"/>
      <c r="Q663" s="53"/>
      <c r="R663" s="52"/>
      <c r="S663" s="52"/>
      <c r="T663" s="52"/>
      <c r="U663" s="52"/>
      <c r="V663" s="52"/>
      <c r="W663" s="52"/>
      <c r="X663" s="52"/>
      <c r="Y663" s="52"/>
      <c r="Z663" s="52"/>
      <c r="AA663" s="52"/>
      <c r="AB663" s="52"/>
      <c r="AD663" s="55"/>
    </row>
    <row r="664" spans="1:30">
      <c r="A664" s="51"/>
      <c r="B664" s="52"/>
      <c r="C664" s="53"/>
      <c r="D664" s="52"/>
      <c r="E664" s="52"/>
      <c r="F664" s="52"/>
      <c r="G664" s="52"/>
      <c r="H664" s="52"/>
      <c r="I664" s="52"/>
      <c r="J664" s="52"/>
      <c r="K664" s="52"/>
      <c r="L664" s="52"/>
      <c r="M664" s="52"/>
      <c r="N664" s="52"/>
      <c r="O664" s="59"/>
      <c r="P664" s="52"/>
      <c r="Q664" s="53"/>
      <c r="R664" s="52"/>
      <c r="S664" s="52"/>
      <c r="T664" s="52"/>
      <c r="U664" s="52"/>
      <c r="V664" s="52"/>
      <c r="W664" s="52"/>
      <c r="X664" s="52"/>
      <c r="Y664" s="52"/>
      <c r="Z664" s="52"/>
      <c r="AA664" s="52"/>
      <c r="AB664" s="52"/>
      <c r="AD664" s="55"/>
    </row>
    <row r="665" spans="1:30">
      <c r="A665" s="51"/>
      <c r="B665" s="52"/>
      <c r="C665" s="53"/>
      <c r="D665" s="52"/>
      <c r="E665" s="52"/>
      <c r="F665" s="52"/>
      <c r="G665" s="52"/>
      <c r="H665" s="52"/>
      <c r="I665" s="52"/>
      <c r="J665" s="52"/>
      <c r="K665" s="52"/>
      <c r="L665" s="52"/>
      <c r="M665" s="52"/>
      <c r="N665" s="52"/>
      <c r="O665" s="59"/>
      <c r="P665" s="52"/>
      <c r="Q665" s="53"/>
      <c r="R665" s="52"/>
      <c r="S665" s="52"/>
      <c r="T665" s="52"/>
      <c r="U665" s="52"/>
      <c r="V665" s="52"/>
      <c r="W665" s="52"/>
      <c r="X665" s="52"/>
      <c r="Y665" s="52"/>
      <c r="Z665" s="52"/>
      <c r="AA665" s="52"/>
      <c r="AB665" s="52"/>
      <c r="AD665" s="55"/>
    </row>
    <row r="666" spans="1:30">
      <c r="A666" s="51"/>
      <c r="B666" s="52"/>
      <c r="C666" s="53"/>
      <c r="D666" s="52"/>
      <c r="E666" s="52"/>
      <c r="F666" s="52"/>
      <c r="G666" s="52"/>
      <c r="H666" s="52"/>
      <c r="I666" s="52"/>
      <c r="J666" s="52"/>
      <c r="K666" s="52"/>
      <c r="L666" s="52"/>
      <c r="M666" s="52"/>
      <c r="N666" s="52"/>
      <c r="O666" s="59"/>
      <c r="P666" s="52"/>
      <c r="Q666" s="53"/>
      <c r="R666" s="52"/>
      <c r="S666" s="52"/>
      <c r="T666" s="52"/>
      <c r="U666" s="52"/>
      <c r="V666" s="52"/>
      <c r="W666" s="52"/>
      <c r="X666" s="52"/>
      <c r="Y666" s="52"/>
      <c r="Z666" s="52"/>
      <c r="AA666" s="52"/>
      <c r="AB666" s="52"/>
      <c r="AD666" s="55"/>
    </row>
    <row r="667" spans="1:30">
      <c r="A667" s="51"/>
      <c r="B667" s="52"/>
      <c r="C667" s="53"/>
      <c r="D667" s="52"/>
      <c r="E667" s="52"/>
      <c r="F667" s="52"/>
      <c r="G667" s="52"/>
      <c r="H667" s="52"/>
      <c r="I667" s="52"/>
      <c r="J667" s="52"/>
      <c r="K667" s="52"/>
      <c r="L667" s="52"/>
      <c r="M667" s="52"/>
      <c r="N667" s="52"/>
      <c r="O667" s="59"/>
      <c r="P667" s="52"/>
      <c r="Q667" s="53"/>
      <c r="R667" s="52"/>
      <c r="S667" s="52"/>
      <c r="T667" s="52"/>
      <c r="U667" s="52"/>
      <c r="V667" s="52"/>
      <c r="W667" s="52"/>
      <c r="X667" s="52"/>
      <c r="Y667" s="52"/>
      <c r="Z667" s="52"/>
      <c r="AA667" s="52"/>
      <c r="AB667" s="52"/>
      <c r="AD667" s="55"/>
    </row>
    <row r="668" spans="1:30">
      <c r="A668" s="51"/>
      <c r="B668" s="52"/>
      <c r="C668" s="53"/>
      <c r="D668" s="52"/>
      <c r="E668" s="52"/>
      <c r="F668" s="52"/>
      <c r="G668" s="52"/>
      <c r="H668" s="52"/>
      <c r="I668" s="52"/>
      <c r="J668" s="52"/>
      <c r="K668" s="52"/>
      <c r="L668" s="52"/>
      <c r="M668" s="52"/>
      <c r="N668" s="52"/>
      <c r="O668" s="59"/>
      <c r="P668" s="52"/>
      <c r="Q668" s="53"/>
      <c r="R668" s="52"/>
      <c r="S668" s="52"/>
      <c r="T668" s="52"/>
      <c r="U668" s="52"/>
      <c r="V668" s="52"/>
      <c r="W668" s="52"/>
      <c r="X668" s="52"/>
      <c r="Y668" s="52"/>
      <c r="Z668" s="52"/>
      <c r="AA668" s="52"/>
      <c r="AB668" s="52"/>
      <c r="AD668" s="55"/>
    </row>
    <row r="669" spans="1:30">
      <c r="A669" s="51"/>
      <c r="B669" s="52"/>
      <c r="C669" s="53"/>
      <c r="D669" s="52"/>
      <c r="E669" s="52"/>
      <c r="F669" s="52"/>
      <c r="G669" s="52"/>
      <c r="H669" s="52"/>
      <c r="I669" s="52"/>
      <c r="J669" s="52"/>
      <c r="K669" s="52"/>
      <c r="L669" s="52"/>
      <c r="M669" s="52"/>
      <c r="N669" s="52"/>
      <c r="O669" s="59"/>
      <c r="P669" s="52"/>
      <c r="Q669" s="53"/>
      <c r="R669" s="52"/>
      <c r="S669" s="52"/>
      <c r="T669" s="52"/>
      <c r="U669" s="52"/>
      <c r="V669" s="52"/>
      <c r="W669" s="52"/>
      <c r="X669" s="52"/>
      <c r="Y669" s="52"/>
      <c r="Z669" s="52"/>
      <c r="AA669" s="52"/>
      <c r="AB669" s="52"/>
      <c r="AD669" s="55"/>
    </row>
    <row r="670" spans="1:30">
      <c r="A670" s="51"/>
      <c r="B670" s="52"/>
      <c r="C670" s="53"/>
      <c r="D670" s="52"/>
      <c r="E670" s="52"/>
      <c r="F670" s="52"/>
      <c r="G670" s="52"/>
      <c r="H670" s="52"/>
      <c r="I670" s="52"/>
      <c r="J670" s="52"/>
      <c r="K670" s="52"/>
      <c r="L670" s="52"/>
      <c r="M670" s="52"/>
      <c r="N670" s="52"/>
      <c r="O670" s="59"/>
      <c r="P670" s="52"/>
      <c r="Q670" s="53"/>
      <c r="R670" s="52"/>
      <c r="S670" s="52"/>
      <c r="T670" s="52"/>
      <c r="U670" s="52"/>
      <c r="V670" s="52"/>
      <c r="W670" s="52"/>
      <c r="X670" s="52"/>
      <c r="Y670" s="52"/>
      <c r="Z670" s="52"/>
      <c r="AA670" s="52"/>
      <c r="AB670" s="52"/>
      <c r="AD670" s="55"/>
    </row>
    <row r="671" spans="1:30">
      <c r="A671" s="51"/>
      <c r="B671" s="52"/>
      <c r="C671" s="53"/>
      <c r="D671" s="52"/>
      <c r="E671" s="52"/>
      <c r="F671" s="52"/>
      <c r="G671" s="52"/>
      <c r="H671" s="52"/>
      <c r="I671" s="52"/>
      <c r="J671" s="52"/>
      <c r="K671" s="52"/>
      <c r="L671" s="52"/>
      <c r="M671" s="52"/>
      <c r="N671" s="52"/>
      <c r="O671" s="59"/>
      <c r="P671" s="52"/>
      <c r="Q671" s="53"/>
      <c r="R671" s="52"/>
      <c r="S671" s="52"/>
      <c r="T671" s="52"/>
      <c r="U671" s="52"/>
      <c r="V671" s="52"/>
      <c r="W671" s="52"/>
      <c r="X671" s="52"/>
      <c r="Y671" s="52"/>
      <c r="Z671" s="52"/>
      <c r="AA671" s="52"/>
      <c r="AB671" s="52"/>
      <c r="AD671" s="55"/>
    </row>
    <row r="672" spans="1:30">
      <c r="A672" s="51"/>
      <c r="B672" s="52"/>
      <c r="C672" s="53"/>
      <c r="D672" s="52"/>
      <c r="E672" s="52"/>
      <c r="F672" s="52"/>
      <c r="G672" s="52"/>
      <c r="H672" s="52"/>
      <c r="I672" s="52"/>
      <c r="J672" s="52"/>
      <c r="K672" s="52"/>
      <c r="L672" s="52"/>
      <c r="M672" s="52"/>
      <c r="N672" s="52"/>
      <c r="O672" s="59"/>
      <c r="P672" s="52"/>
      <c r="Q672" s="53"/>
      <c r="R672" s="52"/>
      <c r="S672" s="52"/>
      <c r="T672" s="52"/>
      <c r="U672" s="52"/>
      <c r="V672" s="52"/>
      <c r="W672" s="52"/>
      <c r="X672" s="52"/>
      <c r="Y672" s="52"/>
      <c r="Z672" s="52"/>
      <c r="AA672" s="52"/>
      <c r="AB672" s="52"/>
      <c r="AD672" s="55"/>
    </row>
    <row r="673" spans="1:30">
      <c r="A673" s="51"/>
      <c r="B673" s="52"/>
      <c r="C673" s="53"/>
      <c r="D673" s="52"/>
      <c r="E673" s="52"/>
      <c r="F673" s="52"/>
      <c r="G673" s="52"/>
      <c r="H673" s="52"/>
      <c r="I673" s="52"/>
      <c r="J673" s="52"/>
      <c r="K673" s="52"/>
      <c r="L673" s="52"/>
      <c r="M673" s="52"/>
      <c r="N673" s="52"/>
      <c r="O673" s="59"/>
      <c r="P673" s="52"/>
      <c r="Q673" s="53"/>
      <c r="R673" s="52"/>
      <c r="S673" s="52"/>
      <c r="T673" s="52"/>
      <c r="U673" s="52"/>
      <c r="V673" s="52"/>
      <c r="W673" s="52"/>
      <c r="X673" s="52"/>
      <c r="Y673" s="52"/>
      <c r="Z673" s="52"/>
      <c r="AA673" s="52"/>
      <c r="AB673" s="52"/>
      <c r="AD673" s="55"/>
    </row>
    <row r="674" spans="1:30">
      <c r="A674" s="51"/>
      <c r="B674" s="52"/>
      <c r="C674" s="53"/>
      <c r="D674" s="52"/>
      <c r="E674" s="52"/>
      <c r="F674" s="52"/>
      <c r="G674" s="52"/>
      <c r="H674" s="52"/>
      <c r="I674" s="52"/>
      <c r="J674" s="52"/>
      <c r="K674" s="52"/>
      <c r="L674" s="52"/>
      <c r="M674" s="52"/>
      <c r="N674" s="52"/>
      <c r="O674" s="59"/>
      <c r="P674" s="52"/>
      <c r="Q674" s="53"/>
      <c r="R674" s="52"/>
      <c r="S674" s="52"/>
      <c r="T674" s="52"/>
      <c r="U674" s="52"/>
      <c r="V674" s="52"/>
      <c r="W674" s="52"/>
      <c r="X674" s="52"/>
      <c r="Y674" s="52"/>
      <c r="Z674" s="52"/>
      <c r="AA674" s="52"/>
      <c r="AB674" s="52"/>
      <c r="AD674" s="55"/>
    </row>
    <row r="675" spans="1:30">
      <c r="A675" s="51"/>
      <c r="B675" s="52"/>
      <c r="C675" s="53"/>
      <c r="D675" s="52"/>
      <c r="E675" s="52"/>
      <c r="F675" s="52"/>
      <c r="G675" s="52"/>
      <c r="H675" s="52"/>
      <c r="I675" s="52"/>
      <c r="J675" s="52"/>
      <c r="K675" s="52"/>
      <c r="L675" s="52"/>
      <c r="M675" s="52"/>
      <c r="N675" s="52"/>
      <c r="O675" s="59"/>
      <c r="P675" s="52"/>
      <c r="Q675" s="53"/>
      <c r="R675" s="52"/>
      <c r="S675" s="52"/>
      <c r="T675" s="52"/>
      <c r="U675" s="52"/>
      <c r="V675" s="52"/>
      <c r="W675" s="52"/>
      <c r="X675" s="52"/>
      <c r="Y675" s="52"/>
      <c r="Z675" s="52"/>
      <c r="AA675" s="52"/>
      <c r="AB675" s="52"/>
      <c r="AD675" s="55"/>
    </row>
    <row r="676" spans="1:30">
      <c r="A676" s="51"/>
      <c r="B676" s="52"/>
      <c r="C676" s="53"/>
      <c r="D676" s="52"/>
      <c r="E676" s="52"/>
      <c r="F676" s="52"/>
      <c r="G676" s="52"/>
      <c r="H676" s="52"/>
      <c r="I676" s="52"/>
      <c r="J676" s="52"/>
      <c r="K676" s="52"/>
      <c r="L676" s="52"/>
      <c r="M676" s="52"/>
      <c r="N676" s="52"/>
      <c r="O676" s="59"/>
      <c r="P676" s="52"/>
      <c r="Q676" s="53"/>
      <c r="R676" s="52"/>
      <c r="S676" s="52"/>
      <c r="T676" s="52"/>
      <c r="U676" s="52"/>
      <c r="V676" s="52"/>
      <c r="W676" s="52"/>
      <c r="X676" s="52"/>
      <c r="Y676" s="52"/>
      <c r="Z676" s="52"/>
      <c r="AA676" s="52"/>
      <c r="AB676" s="52"/>
      <c r="AD676" s="55"/>
    </row>
    <row r="677" spans="1:30">
      <c r="A677" s="51"/>
      <c r="B677" s="52"/>
      <c r="C677" s="53"/>
      <c r="D677" s="52"/>
      <c r="E677" s="52"/>
      <c r="F677" s="52"/>
      <c r="G677" s="52"/>
      <c r="H677" s="52"/>
      <c r="I677" s="52"/>
      <c r="J677" s="52"/>
      <c r="K677" s="52"/>
      <c r="L677" s="52"/>
      <c r="M677" s="52"/>
      <c r="N677" s="52"/>
      <c r="O677" s="59"/>
      <c r="P677" s="52"/>
      <c r="Q677" s="53"/>
      <c r="R677" s="52"/>
      <c r="S677" s="52"/>
      <c r="T677" s="52"/>
      <c r="U677" s="52"/>
      <c r="V677" s="52"/>
      <c r="W677" s="52"/>
      <c r="X677" s="52"/>
      <c r="Y677" s="52"/>
      <c r="Z677" s="52"/>
      <c r="AA677" s="52"/>
      <c r="AB677" s="52"/>
      <c r="AD677" s="55"/>
    </row>
    <row r="678" spans="1:30">
      <c r="A678" s="51"/>
      <c r="B678" s="52"/>
      <c r="C678" s="53"/>
      <c r="D678" s="52"/>
      <c r="E678" s="52"/>
      <c r="F678" s="52"/>
      <c r="G678" s="52"/>
      <c r="H678" s="52"/>
      <c r="I678" s="52"/>
      <c r="J678" s="52"/>
      <c r="K678" s="52"/>
      <c r="L678" s="52"/>
      <c r="M678" s="52"/>
      <c r="N678" s="52"/>
      <c r="O678" s="59"/>
      <c r="P678" s="52"/>
      <c r="Q678" s="53"/>
      <c r="R678" s="52"/>
      <c r="S678" s="52"/>
      <c r="T678" s="52"/>
      <c r="U678" s="52"/>
      <c r="V678" s="52"/>
      <c r="W678" s="52"/>
      <c r="X678" s="52"/>
      <c r="Y678" s="52"/>
      <c r="Z678" s="52"/>
      <c r="AA678" s="52"/>
      <c r="AB678" s="52"/>
      <c r="AD678" s="55"/>
    </row>
    <row r="679" spans="1:30">
      <c r="A679" s="51"/>
      <c r="B679" s="52"/>
      <c r="C679" s="53"/>
      <c r="D679" s="52"/>
      <c r="E679" s="52"/>
      <c r="F679" s="52"/>
      <c r="G679" s="52"/>
      <c r="H679" s="52"/>
      <c r="I679" s="52"/>
      <c r="J679" s="52"/>
      <c r="K679" s="52"/>
      <c r="L679" s="52"/>
      <c r="M679" s="52"/>
      <c r="N679" s="52"/>
      <c r="O679" s="59"/>
      <c r="P679" s="52"/>
      <c r="Q679" s="53"/>
      <c r="R679" s="52"/>
      <c r="S679" s="52"/>
      <c r="T679" s="52"/>
      <c r="U679" s="52"/>
      <c r="V679" s="52"/>
      <c r="W679" s="52"/>
      <c r="X679" s="52"/>
      <c r="Y679" s="52"/>
      <c r="Z679" s="52"/>
      <c r="AA679" s="52"/>
      <c r="AB679" s="52"/>
      <c r="AD679" s="55"/>
    </row>
    <row r="680" spans="1:30">
      <c r="A680" s="51"/>
      <c r="B680" s="52"/>
      <c r="C680" s="53"/>
      <c r="D680" s="52"/>
      <c r="E680" s="52"/>
      <c r="F680" s="52"/>
      <c r="G680" s="52"/>
      <c r="H680" s="52"/>
      <c r="I680" s="52"/>
      <c r="J680" s="52"/>
      <c r="K680" s="52"/>
      <c r="L680" s="52"/>
      <c r="M680" s="52"/>
      <c r="N680" s="52"/>
      <c r="O680" s="59"/>
      <c r="P680" s="52"/>
      <c r="Q680" s="53"/>
      <c r="R680" s="52"/>
      <c r="S680" s="52"/>
      <c r="T680" s="52"/>
      <c r="U680" s="52"/>
      <c r="V680" s="52"/>
      <c r="W680" s="52"/>
      <c r="X680" s="52"/>
      <c r="Y680" s="52"/>
      <c r="Z680" s="52"/>
      <c r="AA680" s="52"/>
      <c r="AB680" s="52"/>
      <c r="AD680" s="55"/>
    </row>
    <row r="681" spans="1:30">
      <c r="A681" s="51"/>
      <c r="B681" s="52"/>
      <c r="C681" s="53"/>
      <c r="D681" s="52"/>
      <c r="E681" s="52"/>
      <c r="F681" s="52"/>
      <c r="G681" s="52"/>
      <c r="H681" s="52"/>
      <c r="I681" s="52"/>
      <c r="J681" s="52"/>
      <c r="K681" s="52"/>
      <c r="L681" s="52"/>
      <c r="M681" s="52"/>
      <c r="N681" s="52"/>
      <c r="O681" s="59"/>
      <c r="P681" s="52"/>
      <c r="Q681" s="53"/>
      <c r="R681" s="52"/>
      <c r="S681" s="52"/>
      <c r="T681" s="52"/>
      <c r="U681" s="52"/>
      <c r="V681" s="52"/>
      <c r="W681" s="52"/>
      <c r="X681" s="52"/>
      <c r="Y681" s="52"/>
      <c r="Z681" s="52"/>
      <c r="AA681" s="52"/>
      <c r="AB681" s="52"/>
      <c r="AD681" s="55"/>
    </row>
    <row r="682" spans="1:30">
      <c r="A682" s="51"/>
      <c r="B682" s="52"/>
      <c r="C682" s="53"/>
      <c r="D682" s="52"/>
      <c r="E682" s="52"/>
      <c r="F682" s="52"/>
      <c r="G682" s="52"/>
      <c r="H682" s="52"/>
      <c r="I682" s="52"/>
      <c r="J682" s="52"/>
      <c r="K682" s="52"/>
      <c r="L682" s="52"/>
      <c r="M682" s="52"/>
      <c r="N682" s="52"/>
      <c r="O682" s="59"/>
      <c r="P682" s="52"/>
      <c r="Q682" s="53"/>
      <c r="R682" s="52"/>
      <c r="S682" s="52"/>
      <c r="T682" s="52"/>
      <c r="U682" s="52"/>
      <c r="V682" s="52"/>
      <c r="W682" s="52"/>
      <c r="X682" s="52"/>
      <c r="Y682" s="52"/>
      <c r="Z682" s="52"/>
      <c r="AA682" s="52"/>
      <c r="AB682" s="52"/>
      <c r="AD682" s="55"/>
    </row>
    <row r="683" spans="1:30">
      <c r="A683" s="51"/>
      <c r="B683" s="52"/>
      <c r="C683" s="53"/>
      <c r="D683" s="52"/>
      <c r="E683" s="52"/>
      <c r="F683" s="52"/>
      <c r="G683" s="52"/>
      <c r="H683" s="52"/>
      <c r="I683" s="52"/>
      <c r="J683" s="52"/>
      <c r="K683" s="52"/>
      <c r="L683" s="52"/>
      <c r="M683" s="52"/>
      <c r="N683" s="52"/>
      <c r="O683" s="59"/>
      <c r="P683" s="52"/>
      <c r="Q683" s="53"/>
      <c r="R683" s="52"/>
      <c r="S683" s="52"/>
      <c r="T683" s="52"/>
      <c r="U683" s="52"/>
      <c r="V683" s="52"/>
      <c r="W683" s="52"/>
      <c r="X683" s="52"/>
      <c r="Y683" s="52"/>
      <c r="Z683" s="52"/>
      <c r="AA683" s="52"/>
      <c r="AB683" s="52"/>
      <c r="AD683" s="55"/>
    </row>
    <row r="684" spans="1:30">
      <c r="A684" s="51"/>
      <c r="B684" s="52"/>
      <c r="C684" s="53"/>
      <c r="D684" s="52"/>
      <c r="E684" s="52"/>
      <c r="F684" s="52"/>
      <c r="G684" s="52"/>
      <c r="H684" s="52"/>
      <c r="I684" s="52"/>
      <c r="J684" s="52"/>
      <c r="K684" s="52"/>
      <c r="L684" s="52"/>
      <c r="M684" s="52"/>
      <c r="N684" s="52"/>
      <c r="O684" s="59"/>
      <c r="P684" s="52"/>
      <c r="Q684" s="53"/>
      <c r="R684" s="52"/>
      <c r="S684" s="52"/>
      <c r="T684" s="52"/>
      <c r="U684" s="52"/>
      <c r="V684" s="52"/>
      <c r="W684" s="52"/>
      <c r="X684" s="52"/>
      <c r="Y684" s="52"/>
      <c r="Z684" s="52"/>
      <c r="AA684" s="52"/>
      <c r="AB684" s="52"/>
      <c r="AD684" s="55"/>
    </row>
    <row r="685" spans="1:30">
      <c r="A685" s="51"/>
      <c r="B685" s="52"/>
      <c r="C685" s="53"/>
      <c r="D685" s="52"/>
      <c r="E685" s="52"/>
      <c r="F685" s="52"/>
      <c r="G685" s="52"/>
      <c r="H685" s="52"/>
      <c r="I685" s="52"/>
      <c r="J685" s="52"/>
      <c r="K685" s="52"/>
      <c r="L685" s="52"/>
      <c r="M685" s="52"/>
      <c r="N685" s="52"/>
      <c r="O685" s="59"/>
      <c r="P685" s="52"/>
      <c r="Q685" s="53"/>
      <c r="R685" s="52"/>
      <c r="S685" s="52"/>
      <c r="T685" s="52"/>
      <c r="U685" s="52"/>
      <c r="V685" s="52"/>
      <c r="W685" s="52"/>
      <c r="X685" s="52"/>
      <c r="Y685" s="52"/>
      <c r="Z685" s="52"/>
      <c r="AA685" s="52"/>
      <c r="AB685" s="52"/>
      <c r="AD685" s="55"/>
    </row>
    <row r="686" spans="1:30">
      <c r="A686" s="51"/>
      <c r="B686" s="52"/>
      <c r="C686" s="53"/>
      <c r="D686" s="52"/>
      <c r="E686" s="52"/>
      <c r="F686" s="52"/>
      <c r="G686" s="52"/>
      <c r="H686" s="52"/>
      <c r="I686" s="52"/>
      <c r="J686" s="52"/>
      <c r="K686" s="52"/>
      <c r="L686" s="52"/>
      <c r="M686" s="52"/>
      <c r="N686" s="52"/>
      <c r="O686" s="59"/>
      <c r="P686" s="52"/>
      <c r="Q686" s="53"/>
      <c r="R686" s="52"/>
      <c r="S686" s="52"/>
      <c r="T686" s="52"/>
      <c r="U686" s="52"/>
      <c r="V686" s="52"/>
      <c r="W686" s="52"/>
      <c r="X686" s="52"/>
      <c r="Y686" s="52"/>
      <c r="Z686" s="52"/>
      <c r="AA686" s="52"/>
      <c r="AB686" s="52"/>
      <c r="AD686" s="55"/>
    </row>
    <row r="687" spans="1:30">
      <c r="A687" s="51"/>
      <c r="B687" s="52"/>
      <c r="C687" s="53"/>
      <c r="D687" s="52"/>
      <c r="E687" s="52"/>
      <c r="F687" s="52"/>
      <c r="G687" s="52"/>
      <c r="H687" s="52"/>
      <c r="I687" s="52"/>
      <c r="J687" s="52"/>
      <c r="K687" s="52"/>
      <c r="L687" s="52"/>
      <c r="M687" s="52"/>
      <c r="N687" s="52"/>
      <c r="O687" s="59"/>
      <c r="P687" s="52"/>
      <c r="Q687" s="53"/>
      <c r="R687" s="52"/>
      <c r="S687" s="52"/>
      <c r="T687" s="52"/>
      <c r="U687" s="52"/>
      <c r="V687" s="52"/>
      <c r="W687" s="52"/>
      <c r="X687" s="52"/>
      <c r="Y687" s="52"/>
      <c r="Z687" s="52"/>
      <c r="AA687" s="52"/>
      <c r="AB687" s="52"/>
      <c r="AD687" s="55"/>
    </row>
    <row r="688" spans="1:30">
      <c r="A688" s="51"/>
      <c r="B688" s="52"/>
      <c r="C688" s="53"/>
      <c r="D688" s="52"/>
      <c r="E688" s="52"/>
      <c r="F688" s="52"/>
      <c r="G688" s="52"/>
      <c r="H688" s="52"/>
      <c r="I688" s="52"/>
      <c r="J688" s="52"/>
      <c r="K688" s="52"/>
      <c r="L688" s="52"/>
      <c r="M688" s="52"/>
      <c r="N688" s="52"/>
      <c r="O688" s="59"/>
      <c r="P688" s="52"/>
      <c r="Q688" s="53"/>
      <c r="R688" s="52"/>
      <c r="S688" s="52"/>
      <c r="T688" s="52"/>
      <c r="U688" s="52"/>
      <c r="V688" s="52"/>
      <c r="W688" s="52"/>
      <c r="X688" s="52"/>
      <c r="Y688" s="52"/>
      <c r="Z688" s="52"/>
      <c r="AA688" s="52"/>
      <c r="AB688" s="52"/>
      <c r="AD688" s="55"/>
    </row>
    <row r="689" spans="1:30">
      <c r="A689" s="51"/>
      <c r="B689" s="52"/>
      <c r="C689" s="53"/>
      <c r="D689" s="52"/>
      <c r="E689" s="52"/>
      <c r="F689" s="52"/>
      <c r="G689" s="52"/>
      <c r="H689" s="52"/>
      <c r="I689" s="52"/>
      <c r="J689" s="52"/>
      <c r="K689" s="52"/>
      <c r="L689" s="52"/>
      <c r="M689" s="52"/>
      <c r="N689" s="52"/>
      <c r="O689" s="59"/>
      <c r="P689" s="52"/>
      <c r="Q689" s="53"/>
      <c r="R689" s="52"/>
      <c r="S689" s="52"/>
      <c r="T689" s="52"/>
      <c r="U689" s="52"/>
      <c r="V689" s="52"/>
      <c r="W689" s="52"/>
      <c r="X689" s="52"/>
      <c r="Y689" s="52"/>
      <c r="Z689" s="52"/>
      <c r="AA689" s="52"/>
      <c r="AB689" s="52"/>
      <c r="AD689" s="55"/>
    </row>
    <row r="690" spans="1:30">
      <c r="A690" s="51"/>
      <c r="B690" s="52"/>
      <c r="C690" s="53"/>
      <c r="D690" s="52"/>
      <c r="E690" s="52"/>
      <c r="F690" s="52"/>
      <c r="G690" s="52"/>
      <c r="H690" s="52"/>
      <c r="I690" s="52"/>
      <c r="J690" s="52"/>
      <c r="K690" s="52"/>
      <c r="L690" s="52"/>
      <c r="M690" s="52"/>
      <c r="N690" s="52"/>
      <c r="O690" s="59"/>
      <c r="P690" s="52"/>
      <c r="Q690" s="53"/>
      <c r="R690" s="52"/>
      <c r="S690" s="52"/>
      <c r="T690" s="52"/>
      <c r="U690" s="52"/>
      <c r="V690" s="52"/>
      <c r="W690" s="52"/>
      <c r="X690" s="52"/>
      <c r="Y690" s="52"/>
      <c r="Z690" s="52"/>
      <c r="AA690" s="52"/>
      <c r="AB690" s="52"/>
      <c r="AD690" s="55"/>
    </row>
    <row r="691" spans="1:30">
      <c r="A691" s="51"/>
      <c r="B691" s="52"/>
      <c r="C691" s="53"/>
      <c r="D691" s="52"/>
      <c r="E691" s="52"/>
      <c r="F691" s="52"/>
      <c r="G691" s="52"/>
      <c r="H691" s="52"/>
      <c r="I691" s="52"/>
      <c r="J691" s="52"/>
      <c r="K691" s="52"/>
      <c r="L691" s="52"/>
      <c r="M691" s="52"/>
      <c r="N691" s="52"/>
      <c r="O691" s="59"/>
      <c r="P691" s="52"/>
      <c r="Q691" s="53"/>
      <c r="R691" s="52"/>
      <c r="S691" s="52"/>
      <c r="T691" s="52"/>
      <c r="U691" s="52"/>
      <c r="V691" s="52"/>
      <c r="W691" s="52"/>
      <c r="X691" s="52"/>
      <c r="Y691" s="52"/>
      <c r="Z691" s="52"/>
      <c r="AA691" s="52"/>
      <c r="AB691" s="52"/>
      <c r="AD691" s="55"/>
    </row>
    <row r="692" spans="1:30">
      <c r="A692" s="51"/>
      <c r="B692" s="52"/>
      <c r="C692" s="53"/>
      <c r="D692" s="52"/>
      <c r="E692" s="52"/>
      <c r="F692" s="52"/>
      <c r="G692" s="52"/>
      <c r="H692" s="52"/>
      <c r="I692" s="52"/>
      <c r="J692" s="52"/>
      <c r="K692" s="52"/>
      <c r="L692" s="52"/>
      <c r="M692" s="52"/>
      <c r="N692" s="52"/>
      <c r="O692" s="59"/>
      <c r="P692" s="52"/>
      <c r="Q692" s="53"/>
      <c r="R692" s="52"/>
      <c r="S692" s="52"/>
      <c r="T692" s="52"/>
      <c r="U692" s="52"/>
      <c r="V692" s="52"/>
      <c r="W692" s="52"/>
      <c r="X692" s="52"/>
      <c r="Y692" s="52"/>
      <c r="Z692" s="52"/>
      <c r="AA692" s="52"/>
      <c r="AB692" s="52"/>
      <c r="AD692" s="55"/>
    </row>
    <row r="693" spans="1:30">
      <c r="A693" s="51"/>
      <c r="B693" s="52"/>
      <c r="C693" s="53"/>
      <c r="D693" s="52"/>
      <c r="E693" s="52"/>
      <c r="F693" s="52"/>
      <c r="G693" s="52"/>
      <c r="H693" s="52"/>
      <c r="I693" s="52"/>
      <c r="J693" s="52"/>
      <c r="K693" s="52"/>
      <c r="L693" s="52"/>
      <c r="M693" s="52"/>
      <c r="N693" s="52"/>
      <c r="O693" s="59"/>
      <c r="P693" s="52"/>
      <c r="Q693" s="53"/>
      <c r="R693" s="52"/>
      <c r="S693" s="52"/>
      <c r="T693" s="52"/>
      <c r="U693" s="52"/>
      <c r="V693" s="52"/>
      <c r="W693" s="52"/>
      <c r="X693" s="52"/>
      <c r="Y693" s="52"/>
      <c r="Z693" s="52"/>
      <c r="AA693" s="52"/>
      <c r="AB693" s="52"/>
      <c r="AD693" s="55"/>
    </row>
    <row r="694" spans="1:30">
      <c r="A694" s="51"/>
      <c r="B694" s="52"/>
      <c r="C694" s="53"/>
      <c r="D694" s="52"/>
      <c r="E694" s="52"/>
      <c r="F694" s="52"/>
      <c r="G694" s="52"/>
      <c r="H694" s="52"/>
      <c r="I694" s="52"/>
      <c r="J694" s="52"/>
      <c r="K694" s="52"/>
      <c r="L694" s="52"/>
      <c r="M694" s="52"/>
      <c r="N694" s="52"/>
      <c r="O694" s="59"/>
      <c r="P694" s="52"/>
      <c r="Q694" s="53"/>
      <c r="R694" s="52"/>
      <c r="S694" s="52"/>
      <c r="T694" s="52"/>
      <c r="U694" s="52"/>
      <c r="V694" s="52"/>
      <c r="W694" s="52"/>
      <c r="X694" s="52"/>
      <c r="Y694" s="52"/>
      <c r="Z694" s="52"/>
      <c r="AA694" s="52"/>
      <c r="AB694" s="52"/>
      <c r="AD694" s="55"/>
    </row>
    <row r="695" spans="1:30">
      <c r="A695" s="51"/>
      <c r="B695" s="52"/>
      <c r="C695" s="53"/>
      <c r="D695" s="52"/>
      <c r="E695" s="52"/>
      <c r="F695" s="52"/>
      <c r="G695" s="52"/>
      <c r="H695" s="52"/>
      <c r="I695" s="52"/>
      <c r="J695" s="52"/>
      <c r="K695" s="52"/>
      <c r="L695" s="52"/>
      <c r="M695" s="52"/>
      <c r="N695" s="52"/>
      <c r="O695" s="59"/>
      <c r="P695" s="52"/>
      <c r="Q695" s="53"/>
      <c r="R695" s="52"/>
      <c r="S695" s="52"/>
      <c r="T695" s="52"/>
      <c r="U695" s="52"/>
      <c r="V695" s="52"/>
      <c r="W695" s="52"/>
      <c r="X695" s="52"/>
      <c r="Y695" s="52"/>
      <c r="Z695" s="52"/>
      <c r="AA695" s="52"/>
      <c r="AB695" s="52"/>
      <c r="AD695" s="55"/>
    </row>
    <row r="696" spans="1:30">
      <c r="A696" s="51"/>
      <c r="B696" s="52"/>
      <c r="C696" s="53"/>
      <c r="D696" s="52"/>
      <c r="E696" s="52"/>
      <c r="F696" s="52"/>
      <c r="G696" s="52"/>
      <c r="H696" s="52"/>
      <c r="I696" s="52"/>
      <c r="J696" s="52"/>
      <c r="K696" s="52"/>
      <c r="L696" s="52"/>
      <c r="M696" s="52"/>
      <c r="N696" s="52"/>
      <c r="O696" s="59"/>
      <c r="P696" s="52"/>
      <c r="Q696" s="53"/>
      <c r="R696" s="52"/>
      <c r="S696" s="52"/>
      <c r="T696" s="52"/>
      <c r="U696" s="52"/>
      <c r="V696" s="52"/>
      <c r="W696" s="52"/>
      <c r="X696" s="52"/>
      <c r="Y696" s="52"/>
      <c r="Z696" s="52"/>
      <c r="AA696" s="52"/>
      <c r="AB696" s="52"/>
      <c r="AD696" s="55"/>
    </row>
    <row r="697" spans="1:30">
      <c r="A697" s="51"/>
      <c r="B697" s="52"/>
      <c r="C697" s="53"/>
      <c r="D697" s="52"/>
      <c r="E697" s="52"/>
      <c r="F697" s="52"/>
      <c r="G697" s="52"/>
      <c r="H697" s="52"/>
      <c r="I697" s="52"/>
      <c r="J697" s="52"/>
      <c r="K697" s="52"/>
      <c r="L697" s="52"/>
      <c r="M697" s="52"/>
      <c r="N697" s="52"/>
      <c r="O697" s="59"/>
      <c r="P697" s="52"/>
      <c r="Q697" s="53"/>
      <c r="R697" s="52"/>
      <c r="S697" s="52"/>
      <c r="T697" s="52"/>
      <c r="U697" s="52"/>
      <c r="V697" s="52"/>
      <c r="W697" s="52"/>
      <c r="X697" s="52"/>
      <c r="Y697" s="52"/>
      <c r="Z697" s="52"/>
      <c r="AA697" s="52"/>
      <c r="AB697" s="52"/>
      <c r="AD697" s="55"/>
    </row>
    <row r="698" spans="1:30">
      <c r="A698" s="51"/>
      <c r="B698" s="52"/>
      <c r="C698" s="53"/>
      <c r="D698" s="52"/>
      <c r="E698" s="52"/>
      <c r="F698" s="52"/>
      <c r="G698" s="52"/>
      <c r="H698" s="52"/>
      <c r="I698" s="52"/>
      <c r="J698" s="52"/>
      <c r="K698" s="52"/>
      <c r="L698" s="52"/>
      <c r="M698" s="52"/>
      <c r="N698" s="52"/>
      <c r="O698" s="59"/>
      <c r="P698" s="52"/>
      <c r="Q698" s="53"/>
      <c r="R698" s="52"/>
      <c r="S698" s="52"/>
      <c r="T698" s="52"/>
      <c r="U698" s="52"/>
      <c r="V698" s="52"/>
      <c r="W698" s="52"/>
      <c r="X698" s="52"/>
      <c r="Y698" s="52"/>
      <c r="Z698" s="52"/>
      <c r="AA698" s="52"/>
      <c r="AB698" s="52"/>
      <c r="AD698" s="55"/>
    </row>
    <row r="699" spans="1:30">
      <c r="A699" s="51"/>
      <c r="B699" s="52"/>
      <c r="C699" s="53"/>
      <c r="D699" s="52"/>
      <c r="E699" s="52"/>
      <c r="F699" s="52"/>
      <c r="G699" s="52"/>
      <c r="H699" s="52"/>
      <c r="I699" s="52"/>
      <c r="J699" s="52"/>
      <c r="K699" s="52"/>
      <c r="L699" s="52"/>
      <c r="M699" s="52"/>
      <c r="N699" s="52"/>
      <c r="O699" s="59"/>
      <c r="P699" s="52"/>
      <c r="Q699" s="53"/>
      <c r="R699" s="52"/>
      <c r="S699" s="52"/>
      <c r="T699" s="52"/>
      <c r="U699" s="52"/>
      <c r="V699" s="52"/>
      <c r="W699" s="52"/>
      <c r="X699" s="52"/>
      <c r="Y699" s="52"/>
      <c r="Z699" s="52"/>
      <c r="AA699" s="52"/>
      <c r="AB699" s="52"/>
      <c r="AD699" s="55"/>
    </row>
    <row r="700" spans="1:30">
      <c r="A700" s="51"/>
      <c r="B700" s="52"/>
      <c r="C700" s="53"/>
      <c r="D700" s="52"/>
      <c r="E700" s="52"/>
      <c r="F700" s="52"/>
      <c r="G700" s="52"/>
      <c r="H700" s="52"/>
      <c r="I700" s="52"/>
      <c r="J700" s="52"/>
      <c r="K700" s="52"/>
      <c r="L700" s="52"/>
      <c r="M700" s="52"/>
      <c r="N700" s="52"/>
      <c r="O700" s="59"/>
      <c r="P700" s="52"/>
      <c r="Q700" s="53"/>
      <c r="R700" s="52"/>
      <c r="S700" s="52"/>
      <c r="T700" s="52"/>
      <c r="U700" s="52"/>
      <c r="V700" s="52"/>
      <c r="W700" s="52"/>
      <c r="X700" s="52"/>
      <c r="Y700" s="52"/>
      <c r="Z700" s="52"/>
      <c r="AA700" s="52"/>
      <c r="AB700" s="52"/>
      <c r="AD700" s="55"/>
    </row>
    <row r="701" spans="1:30">
      <c r="A701" s="51"/>
      <c r="B701" s="52"/>
      <c r="C701" s="53"/>
      <c r="D701" s="52"/>
      <c r="E701" s="52"/>
      <c r="F701" s="52"/>
      <c r="G701" s="52"/>
      <c r="H701" s="52"/>
      <c r="I701" s="52"/>
      <c r="J701" s="52"/>
      <c r="K701" s="52"/>
      <c r="L701" s="52"/>
      <c r="M701" s="52"/>
      <c r="N701" s="52"/>
      <c r="O701" s="59"/>
      <c r="P701" s="52"/>
      <c r="Q701" s="53"/>
      <c r="R701" s="52"/>
      <c r="S701" s="52"/>
      <c r="T701" s="52"/>
      <c r="U701" s="52"/>
      <c r="V701" s="52"/>
      <c r="W701" s="52"/>
      <c r="X701" s="52"/>
      <c r="Y701" s="52"/>
      <c r="Z701" s="52"/>
      <c r="AA701" s="52"/>
      <c r="AB701" s="52"/>
      <c r="AD701" s="55"/>
    </row>
    <row r="702" spans="1:30">
      <c r="A702" s="51"/>
      <c r="B702" s="52"/>
      <c r="C702" s="53"/>
      <c r="D702" s="52"/>
      <c r="E702" s="52"/>
      <c r="F702" s="52"/>
      <c r="G702" s="52"/>
      <c r="H702" s="52"/>
      <c r="I702" s="52"/>
      <c r="J702" s="52"/>
      <c r="K702" s="52"/>
      <c r="L702" s="52"/>
      <c r="M702" s="52"/>
      <c r="N702" s="52"/>
      <c r="O702" s="59"/>
      <c r="P702" s="52"/>
      <c r="Q702" s="53"/>
      <c r="R702" s="52"/>
      <c r="S702" s="52"/>
      <c r="T702" s="52"/>
      <c r="U702" s="52"/>
      <c r="V702" s="52"/>
      <c r="W702" s="52"/>
      <c r="X702" s="52"/>
      <c r="Y702" s="52"/>
      <c r="Z702" s="52"/>
      <c r="AA702" s="52"/>
      <c r="AB702" s="52"/>
      <c r="AD702" s="55"/>
    </row>
    <row r="703" spans="1:30">
      <c r="A703" s="51"/>
      <c r="B703" s="52"/>
      <c r="C703" s="53"/>
      <c r="D703" s="52"/>
      <c r="E703" s="52"/>
      <c r="F703" s="52"/>
      <c r="G703" s="52"/>
      <c r="H703" s="52"/>
      <c r="I703" s="52"/>
      <c r="J703" s="52"/>
      <c r="K703" s="52"/>
      <c r="L703" s="52"/>
      <c r="M703" s="52"/>
      <c r="N703" s="52"/>
      <c r="O703" s="59"/>
      <c r="P703" s="52"/>
      <c r="Q703" s="53"/>
      <c r="R703" s="52"/>
      <c r="S703" s="52"/>
      <c r="T703" s="52"/>
      <c r="U703" s="52"/>
      <c r="V703" s="52"/>
      <c r="W703" s="52"/>
      <c r="X703" s="52"/>
      <c r="Y703" s="52"/>
      <c r="Z703" s="52"/>
      <c r="AA703" s="52"/>
      <c r="AB703" s="52"/>
      <c r="AD703" s="55"/>
    </row>
    <row r="704" spans="1:30">
      <c r="A704" s="51"/>
      <c r="B704" s="52"/>
      <c r="C704" s="53"/>
      <c r="D704" s="52"/>
      <c r="E704" s="52"/>
      <c r="F704" s="52"/>
      <c r="G704" s="52"/>
      <c r="H704" s="52"/>
      <c r="I704" s="52"/>
      <c r="J704" s="52"/>
      <c r="K704" s="52"/>
      <c r="L704" s="52"/>
      <c r="M704" s="52"/>
      <c r="N704" s="52"/>
      <c r="O704" s="59"/>
      <c r="P704" s="52"/>
      <c r="Q704" s="53"/>
      <c r="R704" s="52"/>
      <c r="S704" s="52"/>
      <c r="T704" s="52"/>
      <c r="U704" s="52"/>
      <c r="V704" s="52"/>
      <c r="W704" s="52"/>
      <c r="X704" s="52"/>
      <c r="Y704" s="52"/>
      <c r="Z704" s="52"/>
      <c r="AA704" s="52"/>
      <c r="AB704" s="52"/>
      <c r="AD704" s="55"/>
    </row>
    <row r="705" spans="1:30">
      <c r="A705" s="51"/>
      <c r="B705" s="52"/>
      <c r="C705" s="53"/>
      <c r="D705" s="52"/>
      <c r="E705" s="52"/>
      <c r="F705" s="52"/>
      <c r="G705" s="52"/>
      <c r="H705" s="52"/>
      <c r="I705" s="52"/>
      <c r="J705" s="52"/>
      <c r="K705" s="52"/>
      <c r="L705" s="52"/>
      <c r="M705" s="52"/>
      <c r="N705" s="52"/>
      <c r="O705" s="59"/>
      <c r="P705" s="52"/>
      <c r="Q705" s="53"/>
      <c r="R705" s="52"/>
      <c r="S705" s="52"/>
      <c r="T705" s="52"/>
      <c r="U705" s="52"/>
      <c r="V705" s="52"/>
      <c r="W705" s="52"/>
      <c r="X705" s="52"/>
      <c r="Y705" s="52"/>
      <c r="Z705" s="52"/>
      <c r="AA705" s="52"/>
      <c r="AB705" s="52"/>
      <c r="AD705" s="55"/>
    </row>
    <row r="706" spans="1:30">
      <c r="A706" s="51"/>
      <c r="B706" s="52"/>
      <c r="C706" s="53"/>
      <c r="D706" s="52"/>
      <c r="E706" s="52"/>
      <c r="F706" s="52"/>
      <c r="G706" s="52"/>
      <c r="H706" s="52"/>
      <c r="I706" s="52"/>
      <c r="J706" s="52"/>
      <c r="K706" s="52"/>
      <c r="L706" s="52"/>
      <c r="M706" s="52"/>
      <c r="N706" s="52"/>
      <c r="O706" s="59"/>
      <c r="P706" s="52"/>
      <c r="Q706" s="53"/>
      <c r="R706" s="52"/>
      <c r="S706" s="52"/>
      <c r="T706" s="52"/>
      <c r="U706" s="52"/>
      <c r="V706" s="52"/>
      <c r="W706" s="52"/>
      <c r="X706" s="52"/>
      <c r="Y706" s="52"/>
      <c r="Z706" s="52"/>
      <c r="AA706" s="52"/>
      <c r="AB706" s="52"/>
      <c r="AD706" s="55"/>
    </row>
    <row r="707" spans="1:30">
      <c r="A707" s="51"/>
      <c r="B707" s="52"/>
      <c r="C707" s="53"/>
      <c r="D707" s="52"/>
      <c r="E707" s="52"/>
      <c r="F707" s="52"/>
      <c r="G707" s="52"/>
      <c r="H707" s="52"/>
      <c r="I707" s="52"/>
      <c r="J707" s="52"/>
      <c r="K707" s="52"/>
      <c r="L707" s="52"/>
      <c r="M707" s="52"/>
      <c r="N707" s="52"/>
      <c r="O707" s="59"/>
      <c r="P707" s="52"/>
      <c r="Q707" s="53"/>
      <c r="R707" s="52"/>
      <c r="S707" s="52"/>
      <c r="T707" s="52"/>
      <c r="U707" s="52"/>
      <c r="V707" s="52"/>
      <c r="W707" s="52"/>
      <c r="X707" s="52"/>
      <c r="Y707" s="52"/>
      <c r="Z707" s="52"/>
      <c r="AA707" s="52"/>
      <c r="AB707" s="52"/>
      <c r="AD707" s="55"/>
    </row>
    <row r="708" spans="1:30">
      <c r="A708" s="51"/>
      <c r="B708" s="52"/>
      <c r="C708" s="53"/>
      <c r="D708" s="52"/>
      <c r="E708" s="52"/>
      <c r="F708" s="52"/>
      <c r="G708" s="52"/>
      <c r="H708" s="52"/>
      <c r="I708" s="52"/>
      <c r="J708" s="52"/>
      <c r="K708" s="52"/>
      <c r="L708" s="52"/>
      <c r="M708" s="52"/>
      <c r="N708" s="52"/>
      <c r="O708" s="59"/>
      <c r="P708" s="52"/>
      <c r="Q708" s="53"/>
      <c r="R708" s="52"/>
      <c r="S708" s="52"/>
      <c r="T708" s="52"/>
      <c r="U708" s="52"/>
      <c r="V708" s="52"/>
      <c r="W708" s="52"/>
      <c r="X708" s="52"/>
      <c r="Y708" s="52"/>
      <c r="Z708" s="52"/>
      <c r="AA708" s="52"/>
      <c r="AB708" s="52"/>
      <c r="AD708" s="55"/>
    </row>
    <row r="709" spans="1:30">
      <c r="A709" s="51"/>
      <c r="B709" s="52"/>
      <c r="C709" s="53"/>
      <c r="D709" s="52"/>
      <c r="E709" s="52"/>
      <c r="F709" s="52"/>
      <c r="G709" s="52"/>
      <c r="H709" s="52"/>
      <c r="I709" s="52"/>
      <c r="J709" s="52"/>
      <c r="K709" s="52"/>
      <c r="L709" s="52"/>
      <c r="M709" s="52"/>
      <c r="N709" s="52"/>
      <c r="O709" s="59"/>
      <c r="P709" s="52"/>
      <c r="Q709" s="53"/>
      <c r="R709" s="52"/>
      <c r="S709" s="52"/>
      <c r="T709" s="52"/>
      <c r="U709" s="52"/>
      <c r="V709" s="52"/>
      <c r="W709" s="52"/>
      <c r="X709" s="52"/>
      <c r="Y709" s="52"/>
      <c r="Z709" s="52"/>
      <c r="AA709" s="52"/>
      <c r="AB709" s="52"/>
      <c r="AD709" s="55"/>
    </row>
    <row r="710" spans="1:30">
      <c r="A710" s="51"/>
      <c r="B710" s="52"/>
      <c r="C710" s="53"/>
      <c r="D710" s="52"/>
      <c r="E710" s="52"/>
      <c r="F710" s="52"/>
      <c r="G710" s="52"/>
      <c r="H710" s="52"/>
      <c r="I710" s="52"/>
      <c r="J710" s="52"/>
      <c r="K710" s="52"/>
      <c r="L710" s="52"/>
      <c r="M710" s="52"/>
      <c r="N710" s="52"/>
      <c r="O710" s="59"/>
      <c r="P710" s="52"/>
      <c r="Q710" s="53"/>
      <c r="R710" s="52"/>
      <c r="S710" s="52"/>
      <c r="T710" s="52"/>
      <c r="U710" s="52"/>
      <c r="V710" s="52"/>
      <c r="W710" s="52"/>
      <c r="X710" s="52"/>
      <c r="Y710" s="52"/>
      <c r="Z710" s="52"/>
      <c r="AA710" s="52"/>
      <c r="AB710" s="52"/>
      <c r="AD710" s="55"/>
    </row>
    <row r="711" spans="1:30">
      <c r="A711" s="51"/>
      <c r="B711" s="52"/>
      <c r="C711" s="53"/>
      <c r="D711" s="52"/>
      <c r="E711" s="52"/>
      <c r="F711" s="52"/>
      <c r="G711" s="52"/>
      <c r="H711" s="52"/>
      <c r="I711" s="52"/>
      <c r="J711" s="52"/>
      <c r="K711" s="52"/>
      <c r="L711" s="52"/>
      <c r="M711" s="52"/>
      <c r="N711" s="52"/>
      <c r="O711" s="59"/>
      <c r="P711" s="52"/>
      <c r="Q711" s="53"/>
      <c r="R711" s="52"/>
      <c r="S711" s="52"/>
      <c r="T711" s="52"/>
      <c r="U711" s="52"/>
      <c r="V711" s="52"/>
      <c r="W711" s="52"/>
      <c r="X711" s="52"/>
      <c r="Y711" s="52"/>
      <c r="Z711" s="52"/>
      <c r="AA711" s="52"/>
      <c r="AB711" s="52"/>
      <c r="AD711" s="55"/>
    </row>
    <row r="712" spans="1:30">
      <c r="A712" s="51"/>
      <c r="B712" s="52"/>
      <c r="C712" s="53"/>
      <c r="D712" s="52"/>
      <c r="E712" s="52"/>
      <c r="F712" s="52"/>
      <c r="G712" s="52"/>
      <c r="H712" s="52"/>
      <c r="I712" s="52"/>
      <c r="J712" s="52"/>
      <c r="K712" s="52"/>
      <c r="L712" s="52"/>
      <c r="M712" s="52"/>
      <c r="N712" s="52"/>
      <c r="O712" s="59"/>
      <c r="P712" s="52"/>
      <c r="Q712" s="53"/>
      <c r="R712" s="52"/>
      <c r="S712" s="52"/>
      <c r="T712" s="52"/>
      <c r="U712" s="52"/>
      <c r="V712" s="52"/>
      <c r="W712" s="52"/>
      <c r="X712" s="52"/>
      <c r="Y712" s="52"/>
      <c r="Z712" s="52"/>
      <c r="AA712" s="52"/>
      <c r="AB712" s="52"/>
      <c r="AD712" s="55"/>
    </row>
    <row r="713" spans="1:30">
      <c r="A713" s="51"/>
      <c r="B713" s="52"/>
      <c r="C713" s="53"/>
      <c r="D713" s="52"/>
      <c r="E713" s="52"/>
      <c r="F713" s="52"/>
      <c r="G713" s="52"/>
      <c r="H713" s="52"/>
      <c r="I713" s="52"/>
      <c r="J713" s="52"/>
      <c r="K713" s="52"/>
      <c r="L713" s="52"/>
      <c r="M713" s="52"/>
      <c r="N713" s="52"/>
      <c r="O713" s="59"/>
      <c r="P713" s="52"/>
      <c r="Q713" s="53"/>
      <c r="R713" s="52"/>
      <c r="S713" s="52"/>
      <c r="T713" s="52"/>
      <c r="U713" s="52"/>
      <c r="V713" s="52"/>
      <c r="W713" s="52"/>
      <c r="X713" s="52"/>
      <c r="Y713" s="52"/>
      <c r="Z713" s="52"/>
      <c r="AA713" s="52"/>
      <c r="AB713" s="52"/>
      <c r="AD713" s="55"/>
    </row>
    <row r="714" spans="1:30">
      <c r="A714" s="51"/>
      <c r="B714" s="52"/>
      <c r="C714" s="53"/>
      <c r="D714" s="52"/>
      <c r="E714" s="52"/>
      <c r="F714" s="52"/>
      <c r="G714" s="52"/>
      <c r="H714" s="52"/>
      <c r="I714" s="52"/>
      <c r="J714" s="52"/>
      <c r="K714" s="52"/>
      <c r="L714" s="52"/>
      <c r="M714" s="52"/>
      <c r="N714" s="52"/>
      <c r="O714" s="59"/>
      <c r="P714" s="52"/>
      <c r="Q714" s="53"/>
      <c r="R714" s="52"/>
      <c r="S714" s="52"/>
      <c r="T714" s="52"/>
      <c r="U714" s="52"/>
      <c r="V714" s="52"/>
      <c r="W714" s="52"/>
      <c r="X714" s="52"/>
      <c r="Y714" s="52"/>
      <c r="Z714" s="52"/>
      <c r="AA714" s="52"/>
      <c r="AB714" s="52"/>
      <c r="AD714" s="55"/>
    </row>
    <row r="715" spans="1:30">
      <c r="A715" s="51"/>
      <c r="B715" s="52"/>
      <c r="C715" s="53"/>
      <c r="D715" s="52"/>
      <c r="E715" s="52"/>
      <c r="F715" s="52"/>
      <c r="G715" s="52"/>
      <c r="H715" s="52"/>
      <c r="I715" s="52"/>
      <c r="J715" s="52"/>
      <c r="K715" s="52"/>
      <c r="L715" s="52"/>
      <c r="M715" s="52"/>
      <c r="N715" s="52"/>
      <c r="O715" s="59"/>
      <c r="P715" s="52"/>
      <c r="Q715" s="53"/>
      <c r="R715" s="52"/>
      <c r="S715" s="52"/>
      <c r="T715" s="52"/>
      <c r="U715" s="52"/>
      <c r="V715" s="52"/>
      <c r="W715" s="52"/>
      <c r="X715" s="52"/>
      <c r="Y715" s="52"/>
      <c r="Z715" s="52"/>
      <c r="AA715" s="52"/>
      <c r="AB715" s="52"/>
      <c r="AD715" s="55"/>
    </row>
    <row r="716" spans="1:30">
      <c r="A716" s="51"/>
      <c r="B716" s="52"/>
      <c r="C716" s="53"/>
      <c r="D716" s="52"/>
      <c r="E716" s="52"/>
      <c r="F716" s="52"/>
      <c r="G716" s="52"/>
      <c r="H716" s="52"/>
      <c r="I716" s="52"/>
      <c r="J716" s="52"/>
      <c r="K716" s="52"/>
      <c r="L716" s="52"/>
      <c r="M716" s="52"/>
      <c r="N716" s="52"/>
      <c r="O716" s="59"/>
      <c r="P716" s="52"/>
      <c r="Q716" s="53"/>
      <c r="R716" s="52"/>
      <c r="S716" s="52"/>
      <c r="T716" s="52"/>
      <c r="U716" s="52"/>
      <c r="V716" s="52"/>
      <c r="W716" s="52"/>
      <c r="X716" s="52"/>
      <c r="Y716" s="52"/>
      <c r="Z716" s="52"/>
      <c r="AA716" s="52"/>
      <c r="AB716" s="52"/>
      <c r="AD716" s="55"/>
    </row>
    <row r="717" spans="1:30">
      <c r="A717" s="51"/>
      <c r="B717" s="52"/>
      <c r="C717" s="53"/>
      <c r="D717" s="52"/>
      <c r="E717" s="52"/>
      <c r="F717" s="52"/>
      <c r="G717" s="52"/>
      <c r="H717" s="52"/>
      <c r="I717" s="52"/>
      <c r="J717" s="52"/>
      <c r="K717" s="52"/>
      <c r="L717" s="52"/>
      <c r="M717" s="52"/>
      <c r="N717" s="52"/>
      <c r="O717" s="59"/>
      <c r="P717" s="52"/>
      <c r="Q717" s="53"/>
      <c r="R717" s="52"/>
      <c r="S717" s="52"/>
      <c r="T717" s="52"/>
      <c r="U717" s="52"/>
      <c r="V717" s="52"/>
      <c r="W717" s="52"/>
      <c r="X717" s="52"/>
      <c r="Y717" s="52"/>
      <c r="Z717" s="52"/>
      <c r="AA717" s="52"/>
      <c r="AB717" s="52"/>
      <c r="AD717" s="55"/>
    </row>
    <row r="718" spans="1:30">
      <c r="A718" s="51"/>
      <c r="B718" s="52"/>
      <c r="C718" s="53"/>
      <c r="D718" s="52"/>
      <c r="E718" s="52"/>
      <c r="F718" s="52"/>
      <c r="G718" s="52"/>
      <c r="H718" s="52"/>
      <c r="I718" s="52"/>
      <c r="J718" s="52"/>
      <c r="K718" s="52"/>
      <c r="L718" s="52"/>
      <c r="M718" s="52"/>
      <c r="N718" s="52"/>
      <c r="O718" s="59"/>
      <c r="P718" s="52"/>
      <c r="Q718" s="53"/>
      <c r="R718" s="52"/>
      <c r="S718" s="52"/>
      <c r="T718" s="52"/>
      <c r="U718" s="52"/>
      <c r="V718" s="52"/>
      <c r="W718" s="52"/>
      <c r="X718" s="52"/>
      <c r="Y718" s="52"/>
      <c r="Z718" s="52"/>
      <c r="AA718" s="52"/>
      <c r="AB718" s="52"/>
      <c r="AD718" s="55"/>
    </row>
    <row r="719" spans="1:30">
      <c r="A719" s="51"/>
      <c r="B719" s="52"/>
      <c r="C719" s="53"/>
      <c r="D719" s="52"/>
      <c r="E719" s="52"/>
      <c r="F719" s="52"/>
      <c r="G719" s="52"/>
      <c r="H719" s="52"/>
      <c r="I719" s="52"/>
      <c r="J719" s="52"/>
      <c r="K719" s="52"/>
      <c r="L719" s="52"/>
      <c r="M719" s="52"/>
      <c r="N719" s="52"/>
      <c r="O719" s="59"/>
      <c r="P719" s="52"/>
      <c r="Q719" s="53"/>
      <c r="R719" s="52"/>
      <c r="S719" s="52"/>
      <c r="T719" s="52"/>
      <c r="U719" s="52"/>
      <c r="V719" s="52"/>
      <c r="W719" s="52"/>
      <c r="X719" s="52"/>
      <c r="Y719" s="52"/>
      <c r="Z719" s="52"/>
      <c r="AA719" s="52"/>
      <c r="AB719" s="52"/>
      <c r="AD719" s="55"/>
    </row>
    <row r="720" spans="1:30">
      <c r="A720" s="51"/>
      <c r="B720" s="52"/>
      <c r="C720" s="53"/>
      <c r="D720" s="52"/>
      <c r="E720" s="52"/>
      <c r="F720" s="52"/>
      <c r="G720" s="52"/>
      <c r="H720" s="52"/>
      <c r="I720" s="52"/>
      <c r="J720" s="52"/>
      <c r="K720" s="52"/>
      <c r="L720" s="52"/>
      <c r="M720" s="52"/>
      <c r="N720" s="52"/>
      <c r="O720" s="59"/>
      <c r="P720" s="52"/>
      <c r="Q720" s="53"/>
      <c r="R720" s="52"/>
      <c r="S720" s="52"/>
      <c r="T720" s="52"/>
      <c r="U720" s="52"/>
      <c r="V720" s="52"/>
      <c r="W720" s="52"/>
      <c r="X720" s="52"/>
      <c r="Y720" s="52"/>
      <c r="Z720" s="52"/>
      <c r="AA720" s="52"/>
      <c r="AB720" s="52"/>
      <c r="AD720" s="55"/>
    </row>
    <row r="721" spans="1:30">
      <c r="A721" s="51"/>
      <c r="B721" s="52"/>
      <c r="C721" s="53"/>
      <c r="D721" s="52"/>
      <c r="E721" s="52"/>
      <c r="F721" s="52"/>
      <c r="G721" s="52"/>
      <c r="H721" s="52"/>
      <c r="I721" s="52"/>
      <c r="J721" s="52"/>
      <c r="K721" s="52"/>
      <c r="L721" s="52"/>
      <c r="M721" s="52"/>
      <c r="N721" s="52"/>
      <c r="O721" s="59"/>
      <c r="P721" s="52"/>
      <c r="Q721" s="53"/>
      <c r="R721" s="52"/>
      <c r="S721" s="52"/>
      <c r="T721" s="52"/>
      <c r="U721" s="52"/>
      <c r="V721" s="52"/>
      <c r="W721" s="52"/>
      <c r="X721" s="52"/>
      <c r="Y721" s="52"/>
      <c r="Z721" s="52"/>
      <c r="AA721" s="52"/>
      <c r="AB721" s="52"/>
      <c r="AD721" s="55"/>
    </row>
    <row r="722" spans="1:30">
      <c r="A722" s="51"/>
      <c r="B722" s="52"/>
      <c r="C722" s="53"/>
      <c r="D722" s="52"/>
      <c r="E722" s="52"/>
      <c r="F722" s="52"/>
      <c r="G722" s="52"/>
      <c r="H722" s="52"/>
      <c r="I722" s="52"/>
      <c r="J722" s="52"/>
      <c r="K722" s="52"/>
      <c r="L722" s="52"/>
      <c r="M722" s="52"/>
      <c r="N722" s="52"/>
      <c r="O722" s="59"/>
      <c r="P722" s="52"/>
      <c r="Q722" s="53"/>
      <c r="R722" s="52"/>
      <c r="S722" s="52"/>
      <c r="T722" s="52"/>
      <c r="U722" s="52"/>
      <c r="V722" s="52"/>
      <c r="W722" s="52"/>
      <c r="X722" s="52"/>
      <c r="Y722" s="52"/>
      <c r="Z722" s="52"/>
      <c r="AA722" s="52"/>
      <c r="AB722" s="52"/>
      <c r="AD722" s="55"/>
    </row>
    <row r="723" spans="1:30">
      <c r="A723" s="51"/>
      <c r="B723" s="52"/>
      <c r="C723" s="53"/>
      <c r="D723" s="52"/>
      <c r="E723" s="52"/>
      <c r="F723" s="52"/>
      <c r="G723" s="52"/>
      <c r="H723" s="52"/>
      <c r="I723" s="52"/>
      <c r="J723" s="52"/>
      <c r="K723" s="52"/>
      <c r="L723" s="52"/>
      <c r="M723" s="52"/>
      <c r="N723" s="52"/>
      <c r="O723" s="59"/>
      <c r="P723" s="52"/>
      <c r="Q723" s="53"/>
      <c r="R723" s="52"/>
      <c r="S723" s="52"/>
      <c r="T723" s="52"/>
      <c r="U723" s="52"/>
      <c r="V723" s="52"/>
      <c r="W723" s="52"/>
      <c r="X723" s="52"/>
      <c r="Y723" s="52"/>
      <c r="Z723" s="52"/>
      <c r="AA723" s="52"/>
      <c r="AB723" s="52"/>
      <c r="AD723" s="55"/>
    </row>
    <row r="724" spans="1:30">
      <c r="A724" s="51"/>
      <c r="B724" s="52"/>
      <c r="C724" s="53"/>
      <c r="D724" s="52"/>
      <c r="E724" s="52"/>
      <c r="F724" s="52"/>
      <c r="G724" s="52"/>
      <c r="H724" s="52"/>
      <c r="I724" s="52"/>
      <c r="J724" s="52"/>
      <c r="K724" s="52"/>
      <c r="L724" s="52"/>
      <c r="M724" s="52"/>
      <c r="N724" s="52"/>
      <c r="O724" s="59"/>
      <c r="P724" s="52"/>
      <c r="Q724" s="53"/>
      <c r="R724" s="52"/>
      <c r="S724" s="52"/>
      <c r="T724" s="52"/>
      <c r="U724" s="52"/>
      <c r="V724" s="52"/>
      <c r="W724" s="52"/>
      <c r="X724" s="52"/>
      <c r="Y724" s="52"/>
      <c r="Z724" s="52"/>
      <c r="AA724" s="52"/>
      <c r="AB724" s="52"/>
      <c r="AD724" s="55"/>
    </row>
    <row r="725" spans="1:30">
      <c r="A725" s="51"/>
      <c r="B725" s="52"/>
      <c r="C725" s="53"/>
      <c r="D725" s="52"/>
      <c r="E725" s="52"/>
      <c r="F725" s="52"/>
      <c r="G725" s="52"/>
      <c r="H725" s="52"/>
      <c r="I725" s="52"/>
      <c r="J725" s="52"/>
      <c r="K725" s="52"/>
      <c r="L725" s="52"/>
      <c r="M725" s="52"/>
      <c r="N725" s="52"/>
      <c r="O725" s="59"/>
      <c r="P725" s="52"/>
      <c r="Q725" s="53"/>
      <c r="R725" s="52"/>
      <c r="S725" s="52"/>
      <c r="T725" s="52"/>
      <c r="U725" s="52"/>
      <c r="V725" s="52"/>
      <c r="W725" s="52"/>
      <c r="X725" s="52"/>
      <c r="Y725" s="52"/>
      <c r="Z725" s="52"/>
      <c r="AA725" s="52"/>
      <c r="AB725" s="52"/>
      <c r="AD725" s="55"/>
    </row>
    <row r="726" spans="1:30">
      <c r="A726" s="51"/>
      <c r="B726" s="52"/>
      <c r="C726" s="53"/>
      <c r="D726" s="52"/>
      <c r="E726" s="52"/>
      <c r="F726" s="52"/>
      <c r="G726" s="52"/>
      <c r="H726" s="52"/>
      <c r="I726" s="52"/>
      <c r="J726" s="52"/>
      <c r="K726" s="52"/>
      <c r="L726" s="52"/>
      <c r="M726" s="52"/>
      <c r="N726" s="52"/>
      <c r="O726" s="59"/>
      <c r="P726" s="52"/>
      <c r="Q726" s="53"/>
      <c r="R726" s="52"/>
      <c r="S726" s="52"/>
      <c r="T726" s="52"/>
      <c r="U726" s="52"/>
      <c r="V726" s="52"/>
      <c r="W726" s="52"/>
      <c r="X726" s="52"/>
      <c r="Y726" s="52"/>
      <c r="Z726" s="52"/>
      <c r="AA726" s="52"/>
      <c r="AB726" s="52"/>
      <c r="AD726" s="55"/>
    </row>
    <row r="727" spans="1:30">
      <c r="A727" s="51"/>
      <c r="B727" s="52"/>
      <c r="C727" s="53"/>
      <c r="D727" s="52"/>
      <c r="E727" s="52"/>
      <c r="F727" s="52"/>
      <c r="G727" s="52"/>
      <c r="H727" s="52"/>
      <c r="I727" s="52"/>
      <c r="J727" s="52"/>
      <c r="K727" s="52"/>
      <c r="L727" s="52"/>
      <c r="M727" s="52"/>
      <c r="N727" s="52"/>
      <c r="O727" s="59"/>
      <c r="P727" s="52"/>
      <c r="Q727" s="53"/>
      <c r="R727" s="52"/>
      <c r="S727" s="52"/>
      <c r="T727" s="52"/>
      <c r="U727" s="52"/>
      <c r="V727" s="52"/>
      <c r="W727" s="52"/>
      <c r="X727" s="52"/>
      <c r="Y727" s="52"/>
      <c r="Z727" s="52"/>
      <c r="AA727" s="52"/>
      <c r="AB727" s="52"/>
      <c r="AD727" s="55"/>
    </row>
    <row r="728" spans="1:30">
      <c r="A728" s="51"/>
      <c r="B728" s="52"/>
      <c r="C728" s="53"/>
      <c r="D728" s="52"/>
      <c r="E728" s="52"/>
      <c r="F728" s="52"/>
      <c r="G728" s="52"/>
      <c r="H728" s="52"/>
      <c r="I728" s="52"/>
      <c r="J728" s="52"/>
      <c r="K728" s="52"/>
      <c r="L728" s="52"/>
      <c r="M728" s="52"/>
      <c r="N728" s="52"/>
      <c r="O728" s="59"/>
      <c r="P728" s="52"/>
      <c r="Q728" s="53"/>
      <c r="R728" s="52"/>
      <c r="S728" s="52"/>
      <c r="T728" s="52"/>
      <c r="U728" s="52"/>
      <c r="V728" s="52"/>
      <c r="W728" s="52"/>
      <c r="X728" s="52"/>
      <c r="Y728" s="52"/>
      <c r="Z728" s="52"/>
      <c r="AA728" s="52"/>
      <c r="AB728" s="52"/>
      <c r="AD728" s="55"/>
    </row>
    <row r="729" spans="1:30">
      <c r="A729" s="51"/>
      <c r="B729" s="52"/>
      <c r="C729" s="53"/>
      <c r="D729" s="52"/>
      <c r="E729" s="52"/>
      <c r="F729" s="52"/>
      <c r="G729" s="52"/>
      <c r="H729" s="52"/>
      <c r="I729" s="52"/>
      <c r="J729" s="52"/>
      <c r="K729" s="52"/>
      <c r="L729" s="52"/>
      <c r="M729" s="52"/>
      <c r="N729" s="52"/>
      <c r="O729" s="59"/>
      <c r="P729" s="52"/>
      <c r="Q729" s="53"/>
      <c r="R729" s="52"/>
      <c r="S729" s="52"/>
      <c r="T729" s="52"/>
      <c r="U729" s="52"/>
      <c r="V729" s="52"/>
      <c r="W729" s="52"/>
      <c r="X729" s="52"/>
      <c r="Y729" s="52"/>
      <c r="Z729" s="52"/>
      <c r="AA729" s="52"/>
      <c r="AB729" s="52"/>
      <c r="AD729" s="55"/>
    </row>
    <row r="730" spans="1:30">
      <c r="A730" s="51"/>
      <c r="B730" s="52"/>
      <c r="C730" s="53"/>
      <c r="D730" s="52"/>
      <c r="E730" s="52"/>
      <c r="F730" s="52"/>
      <c r="G730" s="52"/>
      <c r="H730" s="52"/>
      <c r="I730" s="52"/>
      <c r="J730" s="52"/>
      <c r="K730" s="52"/>
      <c r="L730" s="52"/>
      <c r="M730" s="52"/>
      <c r="N730" s="52"/>
      <c r="O730" s="59"/>
      <c r="P730" s="52"/>
      <c r="Q730" s="53"/>
      <c r="R730" s="52"/>
      <c r="S730" s="52"/>
      <c r="T730" s="52"/>
      <c r="U730" s="52"/>
      <c r="V730" s="52"/>
      <c r="W730" s="52"/>
      <c r="X730" s="52"/>
      <c r="Y730" s="52"/>
      <c r="Z730" s="52"/>
      <c r="AA730" s="52"/>
      <c r="AB730" s="52"/>
      <c r="AD730" s="55"/>
    </row>
    <row r="731" spans="1:30">
      <c r="A731" s="51"/>
      <c r="B731" s="52"/>
      <c r="C731" s="53"/>
      <c r="D731" s="52"/>
      <c r="E731" s="52"/>
      <c r="F731" s="52"/>
      <c r="G731" s="52"/>
      <c r="H731" s="52"/>
      <c r="I731" s="52"/>
      <c r="J731" s="52"/>
      <c r="K731" s="52"/>
      <c r="L731" s="52"/>
      <c r="M731" s="52"/>
      <c r="N731" s="52"/>
      <c r="O731" s="59"/>
      <c r="P731" s="52"/>
      <c r="Q731" s="53"/>
      <c r="R731" s="52"/>
      <c r="S731" s="52"/>
      <c r="T731" s="52"/>
      <c r="U731" s="52"/>
      <c r="V731" s="52"/>
      <c r="W731" s="52"/>
      <c r="X731" s="52"/>
      <c r="Y731" s="52"/>
      <c r="Z731" s="52"/>
      <c r="AA731" s="52"/>
      <c r="AB731" s="52"/>
      <c r="AD731" s="55"/>
    </row>
    <row r="732" spans="1:30">
      <c r="A732" s="51"/>
      <c r="B732" s="52"/>
      <c r="C732" s="53"/>
      <c r="D732" s="52"/>
      <c r="E732" s="52"/>
      <c r="F732" s="52"/>
      <c r="G732" s="52"/>
      <c r="H732" s="52"/>
      <c r="I732" s="52"/>
      <c r="J732" s="52"/>
      <c r="K732" s="52"/>
      <c r="L732" s="52"/>
      <c r="M732" s="52"/>
      <c r="N732" s="52"/>
      <c r="O732" s="59"/>
      <c r="P732" s="52"/>
      <c r="Q732" s="53"/>
      <c r="R732" s="52"/>
      <c r="S732" s="52"/>
      <c r="T732" s="52"/>
      <c r="U732" s="52"/>
      <c r="V732" s="52"/>
      <c r="W732" s="52"/>
      <c r="X732" s="52"/>
      <c r="Y732" s="52"/>
      <c r="Z732" s="52"/>
      <c r="AA732" s="52"/>
      <c r="AB732" s="52"/>
      <c r="AD732" s="55"/>
    </row>
    <row r="733" spans="1:30">
      <c r="A733" s="51"/>
      <c r="B733" s="52"/>
      <c r="C733" s="53"/>
      <c r="D733" s="52"/>
      <c r="E733" s="52"/>
      <c r="F733" s="52"/>
      <c r="G733" s="52"/>
      <c r="H733" s="52"/>
      <c r="I733" s="52"/>
      <c r="J733" s="52"/>
      <c r="K733" s="52"/>
      <c r="L733" s="52"/>
      <c r="M733" s="52"/>
      <c r="N733" s="52"/>
      <c r="O733" s="59"/>
      <c r="P733" s="52"/>
      <c r="Q733" s="53"/>
      <c r="R733" s="52"/>
      <c r="S733" s="52"/>
      <c r="T733" s="52"/>
      <c r="U733" s="52"/>
      <c r="V733" s="52"/>
      <c r="W733" s="52"/>
      <c r="X733" s="52"/>
      <c r="Y733" s="52"/>
      <c r="Z733" s="52"/>
      <c r="AA733" s="52"/>
      <c r="AB733" s="52"/>
      <c r="AD733" s="55"/>
    </row>
    <row r="734" spans="1:30">
      <c r="A734" s="51"/>
      <c r="B734" s="52"/>
      <c r="C734" s="53"/>
      <c r="D734" s="52"/>
      <c r="E734" s="52"/>
      <c r="F734" s="52"/>
      <c r="G734" s="52"/>
      <c r="H734" s="52"/>
      <c r="I734" s="52"/>
      <c r="J734" s="52"/>
      <c r="K734" s="52"/>
      <c r="L734" s="52"/>
      <c r="M734" s="52"/>
      <c r="N734" s="52"/>
      <c r="O734" s="59"/>
      <c r="P734" s="52"/>
      <c r="Q734" s="53"/>
      <c r="R734" s="52"/>
      <c r="S734" s="52"/>
      <c r="T734" s="52"/>
      <c r="U734" s="52"/>
      <c r="V734" s="52"/>
      <c r="W734" s="52"/>
      <c r="X734" s="52"/>
      <c r="Y734" s="52"/>
      <c r="Z734" s="52"/>
      <c r="AA734" s="52"/>
      <c r="AB734" s="52"/>
      <c r="AD734" s="55"/>
    </row>
    <row r="735" spans="1:30">
      <c r="A735" s="51"/>
      <c r="B735" s="52"/>
      <c r="C735" s="53"/>
      <c r="D735" s="52"/>
      <c r="E735" s="52"/>
      <c r="F735" s="52"/>
      <c r="G735" s="52"/>
      <c r="H735" s="52"/>
      <c r="I735" s="52"/>
      <c r="J735" s="52"/>
      <c r="K735" s="52"/>
      <c r="L735" s="52"/>
      <c r="M735" s="52"/>
      <c r="N735" s="52"/>
      <c r="O735" s="59"/>
      <c r="P735" s="52"/>
      <c r="Q735" s="53"/>
      <c r="R735" s="52"/>
      <c r="S735" s="52"/>
      <c r="T735" s="52"/>
      <c r="U735" s="52"/>
      <c r="V735" s="52"/>
      <c r="W735" s="52"/>
      <c r="X735" s="52"/>
      <c r="Y735" s="52"/>
      <c r="Z735" s="52"/>
      <c r="AA735" s="52"/>
      <c r="AB735" s="52"/>
      <c r="AD735" s="55"/>
    </row>
    <row r="736" spans="1:30">
      <c r="A736" s="51"/>
      <c r="B736" s="52"/>
      <c r="C736" s="53"/>
      <c r="D736" s="52"/>
      <c r="E736" s="52"/>
      <c r="F736" s="52"/>
      <c r="G736" s="52"/>
      <c r="H736" s="52"/>
      <c r="I736" s="52"/>
      <c r="J736" s="52"/>
      <c r="K736" s="52"/>
      <c r="L736" s="52"/>
      <c r="M736" s="52"/>
      <c r="N736" s="52"/>
      <c r="O736" s="59"/>
      <c r="P736" s="52"/>
      <c r="Q736" s="53"/>
      <c r="R736" s="52"/>
      <c r="S736" s="52"/>
      <c r="T736" s="52"/>
      <c r="U736" s="52"/>
      <c r="V736" s="52"/>
      <c r="W736" s="52"/>
      <c r="X736" s="52"/>
      <c r="Y736" s="52"/>
      <c r="Z736" s="52"/>
      <c r="AA736" s="52"/>
      <c r="AB736" s="52"/>
      <c r="AD736" s="55"/>
    </row>
    <row r="737" spans="1:30">
      <c r="A737" s="51"/>
      <c r="B737" s="52"/>
      <c r="C737" s="53"/>
      <c r="D737" s="52"/>
      <c r="E737" s="52"/>
      <c r="F737" s="52"/>
      <c r="G737" s="52"/>
      <c r="H737" s="52"/>
      <c r="I737" s="52"/>
      <c r="J737" s="52"/>
      <c r="K737" s="52"/>
      <c r="L737" s="52"/>
      <c r="M737" s="52"/>
      <c r="N737" s="52"/>
      <c r="O737" s="59"/>
      <c r="P737" s="52"/>
      <c r="Q737" s="53"/>
      <c r="R737" s="52"/>
      <c r="S737" s="52"/>
      <c r="T737" s="52"/>
      <c r="U737" s="52"/>
      <c r="V737" s="52"/>
      <c r="W737" s="52"/>
      <c r="X737" s="52"/>
      <c r="Y737" s="52"/>
      <c r="Z737" s="52"/>
      <c r="AA737" s="52"/>
      <c r="AB737" s="52"/>
      <c r="AD737" s="55"/>
    </row>
    <row r="738" spans="1:30">
      <c r="A738" s="51"/>
      <c r="B738" s="52"/>
      <c r="C738" s="53"/>
      <c r="D738" s="52"/>
      <c r="E738" s="52"/>
      <c r="F738" s="52"/>
      <c r="G738" s="52"/>
      <c r="H738" s="52"/>
      <c r="I738" s="52"/>
      <c r="J738" s="52"/>
      <c r="K738" s="52"/>
      <c r="L738" s="52"/>
      <c r="M738" s="52"/>
      <c r="N738" s="52"/>
      <c r="O738" s="59"/>
      <c r="P738" s="52"/>
      <c r="Q738" s="53"/>
      <c r="R738" s="52"/>
      <c r="S738" s="52"/>
      <c r="T738" s="52"/>
      <c r="U738" s="52"/>
      <c r="V738" s="52"/>
      <c r="W738" s="52"/>
      <c r="X738" s="52"/>
      <c r="Y738" s="52"/>
      <c r="Z738" s="52"/>
      <c r="AA738" s="52"/>
      <c r="AB738" s="52"/>
      <c r="AD738" s="55"/>
    </row>
    <row r="739" spans="1:30">
      <c r="A739" s="51"/>
      <c r="B739" s="52"/>
      <c r="C739" s="53"/>
      <c r="D739" s="52"/>
      <c r="E739" s="52"/>
      <c r="F739" s="52"/>
      <c r="G739" s="52"/>
      <c r="H739" s="52"/>
      <c r="I739" s="52"/>
      <c r="J739" s="52"/>
      <c r="K739" s="52"/>
      <c r="L739" s="52"/>
      <c r="M739" s="52"/>
      <c r="N739" s="52"/>
      <c r="O739" s="59"/>
      <c r="P739" s="52"/>
      <c r="Q739" s="53"/>
      <c r="R739" s="52"/>
      <c r="S739" s="52"/>
      <c r="T739" s="52"/>
      <c r="U739" s="52"/>
      <c r="V739" s="52"/>
      <c r="W739" s="52"/>
      <c r="X739" s="52"/>
      <c r="Y739" s="52"/>
      <c r="Z739" s="52"/>
      <c r="AA739" s="52"/>
      <c r="AB739" s="52"/>
      <c r="AD739" s="55"/>
    </row>
    <row r="740" spans="1:30">
      <c r="A740" s="51"/>
      <c r="B740" s="52"/>
      <c r="C740" s="53"/>
      <c r="D740" s="52"/>
      <c r="E740" s="52"/>
      <c r="F740" s="52"/>
      <c r="G740" s="52"/>
      <c r="H740" s="52"/>
      <c r="I740" s="52"/>
      <c r="J740" s="52"/>
      <c r="K740" s="52"/>
      <c r="L740" s="52"/>
      <c r="M740" s="52"/>
      <c r="N740" s="52"/>
      <c r="O740" s="59"/>
      <c r="P740" s="52"/>
      <c r="Q740" s="53"/>
      <c r="R740" s="52"/>
      <c r="S740" s="52"/>
      <c r="T740" s="52"/>
      <c r="U740" s="52"/>
      <c r="V740" s="52"/>
      <c r="W740" s="52"/>
      <c r="X740" s="52"/>
      <c r="Y740" s="52"/>
      <c r="Z740" s="52"/>
      <c r="AA740" s="52"/>
      <c r="AB740" s="52"/>
      <c r="AD740" s="55"/>
    </row>
    <row r="741" spans="1:30">
      <c r="A741" s="51"/>
      <c r="B741" s="52"/>
      <c r="C741" s="53"/>
      <c r="D741" s="52"/>
      <c r="E741" s="52"/>
      <c r="F741" s="52"/>
      <c r="G741" s="52"/>
      <c r="H741" s="52"/>
      <c r="I741" s="52"/>
      <c r="J741" s="52"/>
      <c r="K741" s="52"/>
      <c r="L741" s="52"/>
      <c r="M741" s="52"/>
      <c r="N741" s="52"/>
      <c r="O741" s="59"/>
      <c r="P741" s="52"/>
      <c r="Q741" s="53"/>
      <c r="R741" s="52"/>
      <c r="S741" s="52"/>
      <c r="T741" s="52"/>
      <c r="U741" s="52"/>
      <c r="V741" s="52"/>
      <c r="W741" s="52"/>
      <c r="X741" s="52"/>
      <c r="Y741" s="52"/>
      <c r="Z741" s="52"/>
      <c r="AA741" s="52"/>
      <c r="AB741" s="52"/>
      <c r="AD741" s="55"/>
    </row>
    <row r="742" spans="1:30">
      <c r="A742" s="51"/>
      <c r="B742" s="52"/>
      <c r="C742" s="53"/>
      <c r="D742" s="52"/>
      <c r="E742" s="52"/>
      <c r="F742" s="52"/>
      <c r="G742" s="52"/>
      <c r="H742" s="52"/>
      <c r="I742" s="52"/>
      <c r="J742" s="52"/>
      <c r="K742" s="52"/>
      <c r="L742" s="52"/>
      <c r="M742" s="52"/>
      <c r="N742" s="52"/>
      <c r="O742" s="59"/>
      <c r="P742" s="52"/>
      <c r="Q742" s="53"/>
      <c r="R742" s="52"/>
      <c r="S742" s="52"/>
      <c r="T742" s="52"/>
      <c r="U742" s="52"/>
      <c r="V742" s="52"/>
      <c r="W742" s="52"/>
      <c r="X742" s="52"/>
      <c r="Y742" s="52"/>
      <c r="Z742" s="52"/>
      <c r="AA742" s="52"/>
      <c r="AB742" s="52"/>
      <c r="AD742" s="55"/>
    </row>
    <row r="743" spans="1:30">
      <c r="A743" s="51"/>
      <c r="B743" s="52"/>
      <c r="C743" s="53"/>
      <c r="D743" s="52"/>
      <c r="E743" s="52"/>
      <c r="F743" s="52"/>
      <c r="G743" s="52"/>
      <c r="H743" s="52"/>
      <c r="I743" s="52"/>
      <c r="J743" s="52"/>
      <c r="K743" s="52"/>
      <c r="L743" s="52"/>
      <c r="M743" s="52"/>
      <c r="N743" s="52"/>
      <c r="O743" s="59"/>
      <c r="P743" s="52"/>
      <c r="Q743" s="53"/>
      <c r="R743" s="52"/>
      <c r="S743" s="52"/>
      <c r="T743" s="52"/>
      <c r="U743" s="52"/>
      <c r="V743" s="52"/>
      <c r="W743" s="52"/>
      <c r="X743" s="52"/>
      <c r="Y743" s="52"/>
      <c r="Z743" s="52"/>
      <c r="AA743" s="52"/>
      <c r="AB743" s="52"/>
      <c r="AD743" s="55"/>
    </row>
    <row r="744" spans="1:30">
      <c r="A744" s="51"/>
      <c r="B744" s="52"/>
      <c r="C744" s="53"/>
      <c r="D744" s="52"/>
      <c r="E744" s="52"/>
      <c r="F744" s="52"/>
      <c r="G744" s="52"/>
      <c r="H744" s="52"/>
      <c r="I744" s="52"/>
      <c r="J744" s="52"/>
      <c r="K744" s="52"/>
      <c r="L744" s="52"/>
      <c r="M744" s="52"/>
      <c r="N744" s="52"/>
      <c r="O744" s="59"/>
      <c r="P744" s="52"/>
      <c r="Q744" s="53"/>
      <c r="R744" s="52"/>
      <c r="S744" s="52"/>
      <c r="T744" s="52"/>
      <c r="U744" s="52"/>
      <c r="V744" s="52"/>
      <c r="W744" s="52"/>
      <c r="X744" s="52"/>
      <c r="Y744" s="52"/>
      <c r="Z744" s="52"/>
      <c r="AA744" s="52"/>
      <c r="AB744" s="52"/>
      <c r="AD744" s="55"/>
    </row>
    <row r="745" spans="1:30">
      <c r="A745" s="51"/>
      <c r="B745" s="52"/>
      <c r="C745" s="53"/>
      <c r="D745" s="52"/>
      <c r="E745" s="52"/>
      <c r="F745" s="52"/>
      <c r="G745" s="52"/>
      <c r="H745" s="52"/>
      <c r="I745" s="52"/>
      <c r="J745" s="52"/>
      <c r="K745" s="52"/>
      <c r="L745" s="52"/>
      <c r="M745" s="52"/>
      <c r="N745" s="52"/>
      <c r="O745" s="59"/>
      <c r="P745" s="52"/>
      <c r="Q745" s="53"/>
      <c r="R745" s="52"/>
      <c r="S745" s="52"/>
      <c r="T745" s="52"/>
      <c r="U745" s="52"/>
      <c r="V745" s="52"/>
      <c r="W745" s="52"/>
      <c r="X745" s="52"/>
      <c r="Y745" s="52"/>
      <c r="Z745" s="52"/>
      <c r="AA745" s="52"/>
      <c r="AB745" s="52"/>
      <c r="AD745" s="55"/>
    </row>
    <row r="746" spans="1:30">
      <c r="A746" s="51"/>
      <c r="B746" s="52"/>
      <c r="C746" s="53"/>
      <c r="D746" s="52"/>
      <c r="E746" s="52"/>
      <c r="F746" s="52"/>
      <c r="G746" s="52"/>
      <c r="H746" s="52"/>
      <c r="I746" s="52"/>
      <c r="J746" s="52"/>
      <c r="K746" s="52"/>
      <c r="L746" s="52"/>
      <c r="M746" s="52"/>
      <c r="N746" s="52"/>
      <c r="O746" s="59"/>
      <c r="P746" s="52"/>
      <c r="Q746" s="53"/>
      <c r="R746" s="52"/>
      <c r="S746" s="52"/>
      <c r="T746" s="52"/>
      <c r="U746" s="52"/>
      <c r="V746" s="52"/>
      <c r="W746" s="52"/>
      <c r="X746" s="52"/>
      <c r="Y746" s="52"/>
      <c r="Z746" s="52"/>
      <c r="AA746" s="52"/>
      <c r="AB746" s="52"/>
      <c r="AD746" s="55"/>
    </row>
    <row r="747" spans="1:30">
      <c r="A747" s="51"/>
      <c r="B747" s="52"/>
      <c r="C747" s="53"/>
      <c r="D747" s="52"/>
      <c r="E747" s="52"/>
      <c r="F747" s="52"/>
      <c r="G747" s="52"/>
      <c r="H747" s="52"/>
      <c r="I747" s="52"/>
      <c r="J747" s="52"/>
      <c r="K747" s="52"/>
      <c r="L747" s="52"/>
      <c r="M747" s="52"/>
      <c r="N747" s="52"/>
      <c r="O747" s="59"/>
      <c r="P747" s="52"/>
      <c r="Q747" s="53"/>
      <c r="R747" s="52"/>
      <c r="S747" s="52"/>
      <c r="T747" s="52"/>
      <c r="U747" s="52"/>
      <c r="V747" s="52"/>
      <c r="W747" s="52"/>
      <c r="X747" s="52"/>
      <c r="Y747" s="52"/>
      <c r="Z747" s="52"/>
      <c r="AA747" s="52"/>
      <c r="AB747" s="52"/>
      <c r="AD747" s="55"/>
    </row>
    <row r="748" spans="1:30">
      <c r="A748" s="51"/>
      <c r="B748" s="52"/>
      <c r="C748" s="53"/>
      <c r="D748" s="52"/>
      <c r="E748" s="52"/>
      <c r="F748" s="52"/>
      <c r="G748" s="52"/>
      <c r="H748" s="52"/>
      <c r="I748" s="52"/>
      <c r="J748" s="52"/>
      <c r="K748" s="52"/>
      <c r="L748" s="52"/>
      <c r="M748" s="52"/>
      <c r="N748" s="52"/>
      <c r="O748" s="59"/>
      <c r="P748" s="52"/>
      <c r="Q748" s="53"/>
      <c r="R748" s="52"/>
      <c r="S748" s="52"/>
      <c r="T748" s="52"/>
      <c r="U748" s="52"/>
      <c r="V748" s="52"/>
      <c r="W748" s="52"/>
      <c r="X748" s="52"/>
      <c r="Y748" s="52"/>
      <c r="Z748" s="52"/>
      <c r="AA748" s="52"/>
      <c r="AB748" s="52"/>
      <c r="AD748" s="55"/>
    </row>
    <row r="749" spans="1:30">
      <c r="A749" s="51"/>
      <c r="B749" s="52"/>
      <c r="C749" s="53"/>
      <c r="D749" s="52"/>
      <c r="E749" s="52"/>
      <c r="F749" s="52"/>
      <c r="G749" s="52"/>
      <c r="H749" s="52"/>
      <c r="I749" s="52"/>
      <c r="J749" s="52"/>
      <c r="K749" s="52"/>
      <c r="L749" s="52"/>
      <c r="M749" s="52"/>
      <c r="N749" s="52"/>
      <c r="O749" s="59"/>
      <c r="P749" s="52"/>
      <c r="Q749" s="53"/>
      <c r="R749" s="52"/>
      <c r="S749" s="52"/>
      <c r="T749" s="52"/>
      <c r="U749" s="52"/>
      <c r="V749" s="52"/>
      <c r="W749" s="52"/>
      <c r="X749" s="52"/>
      <c r="Y749" s="52"/>
      <c r="Z749" s="52"/>
      <c r="AA749" s="52"/>
      <c r="AB749" s="52"/>
      <c r="AD749" s="55"/>
    </row>
    <row r="750" spans="1:30">
      <c r="A750" s="51"/>
      <c r="B750" s="52"/>
      <c r="C750" s="53"/>
      <c r="D750" s="52"/>
      <c r="E750" s="52"/>
      <c r="F750" s="52"/>
      <c r="G750" s="52"/>
      <c r="H750" s="52"/>
      <c r="I750" s="52"/>
      <c r="J750" s="52"/>
      <c r="K750" s="52"/>
      <c r="L750" s="52"/>
      <c r="M750" s="52"/>
      <c r="N750" s="52"/>
      <c r="O750" s="59"/>
      <c r="P750" s="52"/>
      <c r="Q750" s="53"/>
      <c r="R750" s="52"/>
      <c r="S750" s="52"/>
      <c r="T750" s="52"/>
      <c r="U750" s="52"/>
      <c r="V750" s="52"/>
      <c r="W750" s="52"/>
      <c r="X750" s="52"/>
      <c r="Y750" s="52"/>
      <c r="Z750" s="52"/>
      <c r="AA750" s="52"/>
      <c r="AB750" s="52"/>
      <c r="AD750" s="55"/>
    </row>
    <row r="751" spans="1:30">
      <c r="A751" s="51"/>
      <c r="B751" s="52"/>
      <c r="C751" s="53"/>
      <c r="D751" s="52"/>
      <c r="E751" s="52"/>
      <c r="F751" s="52"/>
      <c r="G751" s="52"/>
      <c r="H751" s="52"/>
      <c r="I751" s="52"/>
      <c r="J751" s="52"/>
      <c r="K751" s="52"/>
      <c r="L751" s="52"/>
      <c r="M751" s="52"/>
      <c r="N751" s="52"/>
      <c r="O751" s="59"/>
      <c r="P751" s="52"/>
      <c r="Q751" s="53"/>
      <c r="R751" s="52"/>
      <c r="S751" s="52"/>
      <c r="T751" s="52"/>
      <c r="U751" s="52"/>
      <c r="V751" s="52"/>
      <c r="W751" s="52"/>
      <c r="X751" s="52"/>
      <c r="Y751" s="52"/>
      <c r="Z751" s="52"/>
      <c r="AA751" s="52"/>
      <c r="AB751" s="52"/>
      <c r="AD751" s="55"/>
    </row>
    <row r="752" spans="1:30">
      <c r="A752" s="51"/>
      <c r="B752" s="52"/>
      <c r="C752" s="53"/>
      <c r="D752" s="52"/>
      <c r="E752" s="52"/>
      <c r="F752" s="52"/>
      <c r="G752" s="52"/>
      <c r="H752" s="52"/>
      <c r="I752" s="52"/>
      <c r="J752" s="52"/>
      <c r="K752" s="52"/>
      <c r="L752" s="52"/>
      <c r="M752" s="52"/>
      <c r="N752" s="52"/>
      <c r="O752" s="59"/>
      <c r="P752" s="52"/>
      <c r="Q752" s="53"/>
      <c r="R752" s="52"/>
      <c r="S752" s="52"/>
      <c r="T752" s="52"/>
      <c r="U752" s="52"/>
      <c r="V752" s="52"/>
      <c r="W752" s="52"/>
      <c r="X752" s="52"/>
      <c r="Y752" s="52"/>
      <c r="Z752" s="52"/>
      <c r="AA752" s="52"/>
      <c r="AB752" s="52"/>
      <c r="AD752" s="55"/>
    </row>
    <row r="753" spans="1:30">
      <c r="A753" s="51"/>
      <c r="B753" s="52"/>
      <c r="C753" s="53"/>
      <c r="D753" s="52"/>
      <c r="E753" s="52"/>
      <c r="F753" s="52"/>
      <c r="G753" s="52"/>
      <c r="H753" s="52"/>
      <c r="I753" s="52"/>
      <c r="J753" s="52"/>
      <c r="K753" s="52"/>
      <c r="L753" s="52"/>
      <c r="M753" s="52"/>
      <c r="N753" s="52"/>
      <c r="O753" s="59"/>
      <c r="P753" s="52"/>
      <c r="Q753" s="53"/>
      <c r="R753" s="52"/>
      <c r="S753" s="52"/>
      <c r="T753" s="52"/>
      <c r="U753" s="52"/>
      <c r="V753" s="52"/>
      <c r="W753" s="52"/>
      <c r="X753" s="52"/>
      <c r="Y753" s="52"/>
      <c r="Z753" s="52"/>
      <c r="AA753" s="52"/>
      <c r="AB753" s="52"/>
      <c r="AD753" s="55"/>
    </row>
    <row r="754" spans="1:30">
      <c r="A754" s="51"/>
      <c r="B754" s="52"/>
      <c r="C754" s="53"/>
      <c r="D754" s="52"/>
      <c r="E754" s="52"/>
      <c r="F754" s="52"/>
      <c r="G754" s="52"/>
      <c r="H754" s="52"/>
      <c r="I754" s="52"/>
      <c r="J754" s="52"/>
      <c r="K754" s="52"/>
      <c r="L754" s="52"/>
      <c r="M754" s="52"/>
      <c r="N754" s="52"/>
      <c r="O754" s="59"/>
      <c r="P754" s="52"/>
      <c r="Q754" s="53"/>
      <c r="R754" s="52"/>
      <c r="S754" s="52"/>
      <c r="T754" s="52"/>
      <c r="U754" s="52"/>
      <c r="V754" s="52"/>
      <c r="W754" s="52"/>
      <c r="X754" s="52"/>
      <c r="Y754" s="52"/>
      <c r="Z754" s="52"/>
      <c r="AA754" s="52"/>
      <c r="AB754" s="52"/>
      <c r="AD754" s="55"/>
    </row>
    <row r="755" spans="1:30">
      <c r="A755" s="51"/>
      <c r="B755" s="52"/>
      <c r="C755" s="53"/>
      <c r="D755" s="52"/>
      <c r="E755" s="52"/>
      <c r="F755" s="52"/>
      <c r="G755" s="52"/>
      <c r="H755" s="52"/>
      <c r="I755" s="52"/>
      <c r="J755" s="52"/>
      <c r="K755" s="52"/>
      <c r="L755" s="52"/>
      <c r="M755" s="52"/>
      <c r="N755" s="52"/>
      <c r="O755" s="59"/>
      <c r="P755" s="52"/>
      <c r="Q755" s="53"/>
      <c r="R755" s="52"/>
      <c r="S755" s="52"/>
      <c r="T755" s="52"/>
      <c r="U755" s="52"/>
      <c r="V755" s="52"/>
      <c r="W755" s="52"/>
      <c r="X755" s="52"/>
      <c r="Y755" s="52"/>
      <c r="Z755" s="52"/>
      <c r="AA755" s="52"/>
      <c r="AB755" s="52"/>
      <c r="AD755" s="55"/>
    </row>
    <row r="756" spans="1:30">
      <c r="A756" s="51"/>
      <c r="B756" s="52"/>
      <c r="C756" s="53"/>
      <c r="D756" s="52"/>
      <c r="E756" s="52"/>
      <c r="F756" s="52"/>
      <c r="G756" s="52"/>
      <c r="H756" s="52"/>
      <c r="I756" s="52"/>
      <c r="J756" s="52"/>
      <c r="K756" s="52"/>
      <c r="L756" s="52"/>
      <c r="M756" s="52"/>
      <c r="N756" s="52"/>
      <c r="O756" s="59"/>
      <c r="P756" s="52"/>
      <c r="Q756" s="53"/>
      <c r="R756" s="52"/>
      <c r="S756" s="52"/>
      <c r="T756" s="52"/>
      <c r="U756" s="52"/>
      <c r="V756" s="52"/>
      <c r="W756" s="52"/>
      <c r="X756" s="52"/>
      <c r="Y756" s="52"/>
      <c r="Z756" s="52"/>
      <c r="AA756" s="52"/>
      <c r="AB756" s="52"/>
      <c r="AD756" s="55"/>
    </row>
    <row r="757" spans="1:30">
      <c r="A757" s="51"/>
      <c r="B757" s="52"/>
      <c r="C757" s="53"/>
      <c r="D757" s="52"/>
      <c r="E757" s="52"/>
      <c r="F757" s="52"/>
      <c r="G757" s="52"/>
      <c r="H757" s="52"/>
      <c r="I757" s="52"/>
      <c r="J757" s="52"/>
      <c r="K757" s="52"/>
      <c r="L757" s="52"/>
      <c r="M757" s="52"/>
      <c r="N757" s="52"/>
      <c r="O757" s="59"/>
      <c r="P757" s="52"/>
      <c r="Q757" s="53"/>
      <c r="R757" s="52"/>
      <c r="S757" s="52"/>
      <c r="T757" s="52"/>
      <c r="U757" s="52"/>
      <c r="V757" s="52"/>
      <c r="W757" s="52"/>
      <c r="X757" s="52"/>
      <c r="Y757" s="52"/>
      <c r="Z757" s="52"/>
      <c r="AA757" s="52"/>
      <c r="AB757" s="52"/>
      <c r="AD757" s="55"/>
    </row>
    <row r="758" spans="1:30">
      <c r="A758" s="51"/>
      <c r="B758" s="52"/>
      <c r="C758" s="53"/>
      <c r="D758" s="52"/>
      <c r="E758" s="52"/>
      <c r="F758" s="52"/>
      <c r="G758" s="52"/>
      <c r="H758" s="52"/>
      <c r="I758" s="52"/>
      <c r="J758" s="52"/>
      <c r="K758" s="52"/>
      <c r="L758" s="52"/>
      <c r="M758" s="52"/>
      <c r="N758" s="52"/>
      <c r="O758" s="59"/>
      <c r="P758" s="52"/>
      <c r="Q758" s="53"/>
      <c r="R758" s="52"/>
      <c r="S758" s="52"/>
      <c r="T758" s="52"/>
      <c r="U758" s="52"/>
      <c r="V758" s="52"/>
      <c r="W758" s="52"/>
      <c r="X758" s="52"/>
      <c r="Y758" s="52"/>
      <c r="Z758" s="52"/>
      <c r="AA758" s="52"/>
      <c r="AB758" s="52"/>
      <c r="AD758" s="55"/>
    </row>
    <row r="759" spans="1:30">
      <c r="A759" s="51"/>
      <c r="B759" s="52"/>
      <c r="C759" s="53"/>
      <c r="D759" s="52"/>
      <c r="E759" s="52"/>
      <c r="F759" s="52"/>
      <c r="G759" s="52"/>
      <c r="H759" s="52"/>
      <c r="I759" s="52"/>
      <c r="J759" s="52"/>
      <c r="K759" s="52"/>
      <c r="L759" s="52"/>
      <c r="M759" s="52"/>
      <c r="N759" s="52"/>
      <c r="O759" s="59"/>
      <c r="P759" s="52"/>
      <c r="Q759" s="53"/>
      <c r="R759" s="52"/>
      <c r="S759" s="52"/>
      <c r="T759" s="52"/>
      <c r="U759" s="52"/>
      <c r="V759" s="52"/>
      <c r="W759" s="52"/>
      <c r="X759" s="52"/>
      <c r="Y759" s="52"/>
      <c r="Z759" s="52"/>
      <c r="AA759" s="52"/>
      <c r="AB759" s="52"/>
      <c r="AD759" s="55"/>
    </row>
    <row r="760" spans="1:30">
      <c r="A760" s="51"/>
      <c r="B760" s="52"/>
      <c r="C760" s="53"/>
      <c r="D760" s="52"/>
      <c r="E760" s="52"/>
      <c r="F760" s="52"/>
      <c r="G760" s="52"/>
      <c r="H760" s="52"/>
      <c r="I760" s="52"/>
      <c r="J760" s="52"/>
      <c r="K760" s="52"/>
      <c r="L760" s="52"/>
      <c r="M760" s="52"/>
      <c r="N760" s="52"/>
      <c r="O760" s="59"/>
      <c r="P760" s="52"/>
      <c r="Q760" s="53"/>
      <c r="R760" s="52"/>
      <c r="S760" s="52"/>
      <c r="T760" s="52"/>
      <c r="U760" s="52"/>
      <c r="V760" s="52"/>
      <c r="W760" s="52"/>
      <c r="X760" s="52"/>
      <c r="Y760" s="52"/>
      <c r="Z760" s="52"/>
      <c r="AA760" s="52"/>
      <c r="AB760" s="52"/>
      <c r="AD760" s="55"/>
    </row>
    <row r="761" spans="1:30">
      <c r="A761" s="51"/>
      <c r="B761" s="52"/>
      <c r="C761" s="53"/>
      <c r="D761" s="52"/>
      <c r="E761" s="52"/>
      <c r="F761" s="52"/>
      <c r="G761" s="52"/>
      <c r="H761" s="52"/>
      <c r="I761" s="52"/>
      <c r="J761" s="52"/>
      <c r="K761" s="52"/>
      <c r="L761" s="52"/>
      <c r="M761" s="52"/>
      <c r="N761" s="52"/>
      <c r="O761" s="59"/>
      <c r="P761" s="52"/>
      <c r="Q761" s="53"/>
      <c r="R761" s="52"/>
      <c r="S761" s="52"/>
      <c r="T761" s="52"/>
      <c r="U761" s="52"/>
      <c r="V761" s="52"/>
      <c r="W761" s="52"/>
      <c r="X761" s="52"/>
      <c r="Y761" s="52"/>
      <c r="Z761" s="52"/>
      <c r="AA761" s="52"/>
      <c r="AB761" s="52"/>
      <c r="AD761" s="55"/>
    </row>
    <row r="762" spans="1:30">
      <c r="A762" s="51"/>
      <c r="B762" s="52"/>
      <c r="C762" s="53"/>
      <c r="D762" s="52"/>
      <c r="E762" s="52"/>
      <c r="F762" s="52"/>
      <c r="G762" s="52"/>
      <c r="H762" s="52"/>
      <c r="I762" s="52"/>
      <c r="J762" s="52"/>
      <c r="K762" s="52"/>
      <c r="L762" s="52"/>
      <c r="M762" s="52"/>
      <c r="N762" s="52"/>
      <c r="O762" s="59"/>
      <c r="P762" s="52"/>
      <c r="Q762" s="53"/>
      <c r="R762" s="52"/>
      <c r="S762" s="52"/>
      <c r="T762" s="52"/>
      <c r="U762" s="52"/>
      <c r="V762" s="52"/>
      <c r="W762" s="52"/>
      <c r="X762" s="52"/>
      <c r="Y762" s="52"/>
      <c r="Z762" s="52"/>
      <c r="AA762" s="52"/>
      <c r="AB762" s="52"/>
      <c r="AD762" s="55"/>
    </row>
    <row r="763" spans="1:30">
      <c r="A763" s="51"/>
      <c r="B763" s="52"/>
      <c r="C763" s="53"/>
      <c r="D763" s="52"/>
      <c r="E763" s="52"/>
      <c r="F763" s="52"/>
      <c r="G763" s="52"/>
      <c r="H763" s="52"/>
      <c r="I763" s="52"/>
      <c r="J763" s="52"/>
      <c r="K763" s="52"/>
      <c r="L763" s="52"/>
      <c r="M763" s="52"/>
      <c r="N763" s="52"/>
      <c r="O763" s="59"/>
      <c r="P763" s="52"/>
      <c r="Q763" s="53"/>
      <c r="R763" s="52"/>
      <c r="S763" s="52"/>
      <c r="T763" s="52"/>
      <c r="U763" s="52"/>
      <c r="V763" s="52"/>
      <c r="W763" s="52"/>
      <c r="X763" s="52"/>
      <c r="Y763" s="52"/>
      <c r="Z763" s="52"/>
      <c r="AA763" s="52"/>
      <c r="AB763" s="52"/>
      <c r="AD763" s="55"/>
    </row>
    <row r="764" spans="1:30">
      <c r="A764" s="51"/>
      <c r="B764" s="52"/>
      <c r="C764" s="53"/>
      <c r="D764" s="52"/>
      <c r="E764" s="52"/>
      <c r="F764" s="52"/>
      <c r="G764" s="52"/>
      <c r="H764" s="52"/>
      <c r="I764" s="52"/>
      <c r="J764" s="52"/>
      <c r="K764" s="52"/>
      <c r="L764" s="52"/>
      <c r="M764" s="52"/>
      <c r="N764" s="52"/>
      <c r="O764" s="59"/>
      <c r="P764" s="52"/>
      <c r="Q764" s="53"/>
      <c r="R764" s="52"/>
      <c r="S764" s="52"/>
      <c r="T764" s="52"/>
      <c r="U764" s="52"/>
      <c r="V764" s="52"/>
      <c r="W764" s="52"/>
      <c r="X764" s="52"/>
      <c r="Y764" s="52"/>
      <c r="Z764" s="52"/>
      <c r="AA764" s="52"/>
      <c r="AB764" s="52"/>
      <c r="AD764" s="55"/>
    </row>
    <row r="765" spans="1:30">
      <c r="A765" s="51"/>
      <c r="B765" s="52"/>
      <c r="C765" s="53"/>
      <c r="D765" s="52"/>
      <c r="E765" s="52"/>
      <c r="F765" s="52"/>
      <c r="G765" s="52"/>
      <c r="H765" s="52"/>
      <c r="I765" s="52"/>
      <c r="J765" s="52"/>
      <c r="K765" s="52"/>
      <c r="L765" s="52"/>
      <c r="M765" s="52"/>
      <c r="N765" s="52"/>
      <c r="O765" s="59"/>
      <c r="P765" s="52"/>
      <c r="Q765" s="53"/>
      <c r="R765" s="52"/>
      <c r="S765" s="52"/>
      <c r="T765" s="52"/>
      <c r="U765" s="52"/>
      <c r="V765" s="52"/>
      <c r="W765" s="52"/>
      <c r="X765" s="52"/>
      <c r="Y765" s="52"/>
      <c r="Z765" s="52"/>
      <c r="AA765" s="52"/>
      <c r="AB765" s="52"/>
      <c r="AD765" s="55"/>
    </row>
    <row r="766" spans="1:30">
      <c r="A766" s="51"/>
      <c r="B766" s="52"/>
      <c r="C766" s="53"/>
      <c r="D766" s="52"/>
      <c r="E766" s="52"/>
      <c r="F766" s="52"/>
      <c r="G766" s="52"/>
      <c r="H766" s="52"/>
      <c r="I766" s="52"/>
      <c r="J766" s="52"/>
      <c r="K766" s="52"/>
      <c r="L766" s="52"/>
      <c r="M766" s="52"/>
      <c r="N766" s="52"/>
      <c r="O766" s="59"/>
      <c r="P766" s="52"/>
      <c r="Q766" s="53"/>
      <c r="R766" s="52"/>
      <c r="S766" s="52"/>
      <c r="T766" s="52"/>
      <c r="U766" s="52"/>
      <c r="V766" s="52"/>
      <c r="W766" s="52"/>
      <c r="X766" s="52"/>
      <c r="Y766" s="52"/>
      <c r="Z766" s="52"/>
      <c r="AA766" s="52"/>
      <c r="AB766" s="52"/>
      <c r="AD766" s="55"/>
    </row>
    <row r="767" spans="1:30">
      <c r="A767" s="51"/>
      <c r="B767" s="52"/>
      <c r="C767" s="53"/>
      <c r="D767" s="52"/>
      <c r="E767" s="52"/>
      <c r="F767" s="52"/>
      <c r="G767" s="52"/>
      <c r="H767" s="52"/>
      <c r="I767" s="52"/>
      <c r="J767" s="52"/>
      <c r="K767" s="52"/>
      <c r="L767" s="52"/>
      <c r="M767" s="52"/>
      <c r="N767" s="52"/>
      <c r="O767" s="59"/>
      <c r="P767" s="52"/>
      <c r="Q767" s="53"/>
      <c r="R767" s="52"/>
      <c r="S767" s="52"/>
      <c r="T767" s="52"/>
      <c r="U767" s="52"/>
      <c r="V767" s="52"/>
      <c r="W767" s="52"/>
      <c r="X767" s="52"/>
      <c r="Y767" s="52"/>
      <c r="Z767" s="52"/>
      <c r="AA767" s="52"/>
      <c r="AB767" s="52"/>
      <c r="AD767" s="55"/>
    </row>
    <row r="768" spans="1:30">
      <c r="A768" s="51"/>
      <c r="B768" s="52"/>
      <c r="C768" s="53"/>
      <c r="D768" s="52"/>
      <c r="E768" s="52"/>
      <c r="F768" s="52"/>
      <c r="G768" s="52"/>
      <c r="H768" s="52"/>
      <c r="I768" s="52"/>
      <c r="J768" s="52"/>
      <c r="K768" s="52"/>
      <c r="L768" s="52"/>
      <c r="M768" s="52"/>
      <c r="N768" s="52"/>
      <c r="O768" s="59"/>
      <c r="P768" s="52"/>
      <c r="Q768" s="53"/>
      <c r="R768" s="52"/>
      <c r="S768" s="52"/>
      <c r="T768" s="52"/>
      <c r="U768" s="52"/>
      <c r="V768" s="52"/>
      <c r="W768" s="52"/>
      <c r="X768" s="52"/>
      <c r="Y768" s="52"/>
      <c r="Z768" s="52"/>
      <c r="AA768" s="52"/>
      <c r="AB768" s="52"/>
      <c r="AD768" s="55"/>
    </row>
    <row r="769" spans="1:16">
      <c r="A769" s="51"/>
      <c r="B769" s="52"/>
      <c r="C769" s="53"/>
      <c r="D769" s="52"/>
      <c r="E769" s="52"/>
      <c r="F769" s="52"/>
      <c r="G769" s="52"/>
      <c r="H769" s="52"/>
      <c r="I769" s="52"/>
      <c r="J769" s="52"/>
      <c r="K769" s="52"/>
      <c r="L769" s="52"/>
      <c r="M769" s="52"/>
      <c r="N769" s="52"/>
      <c r="O769" s="59"/>
      <c r="P769" s="52"/>
    </row>
    <row r="770" spans="1:16">
      <c r="A770" s="51"/>
      <c r="B770" s="52"/>
      <c r="C770" s="53"/>
      <c r="D770" s="52"/>
      <c r="E770" s="52"/>
      <c r="F770" s="52"/>
      <c r="G770" s="52"/>
      <c r="H770" s="52"/>
      <c r="I770" s="52"/>
      <c r="J770" s="52"/>
      <c r="K770" s="52"/>
      <c r="L770" s="52"/>
      <c r="M770" s="52"/>
      <c r="N770" s="52"/>
      <c r="O770" s="59"/>
      <c r="P770" s="52"/>
    </row>
    <row r="771" spans="1:16">
      <c r="A771" s="51"/>
      <c r="B771" s="52"/>
      <c r="C771" s="53"/>
      <c r="D771" s="52"/>
      <c r="E771" s="52"/>
      <c r="F771" s="52"/>
      <c r="G771" s="52"/>
      <c r="H771" s="52"/>
      <c r="I771" s="52"/>
      <c r="J771" s="52"/>
      <c r="K771" s="52"/>
      <c r="L771" s="52"/>
      <c r="M771" s="52"/>
      <c r="N771" s="52"/>
      <c r="O771" s="59"/>
      <c r="P771" s="52"/>
    </row>
    <row r="772" spans="1:16">
      <c r="A772" s="51"/>
      <c r="B772" s="52"/>
      <c r="C772" s="53"/>
      <c r="D772" s="52"/>
      <c r="E772" s="52"/>
      <c r="F772" s="52"/>
      <c r="G772" s="52"/>
      <c r="H772" s="52"/>
      <c r="I772" s="52"/>
      <c r="J772" s="52"/>
      <c r="K772" s="52"/>
      <c r="L772" s="52"/>
      <c r="M772" s="52"/>
      <c r="N772" s="52"/>
      <c r="O772" s="59"/>
      <c r="P772" s="52"/>
    </row>
    <row r="773" spans="1:16">
      <c r="A773" s="51"/>
      <c r="B773" s="52"/>
      <c r="C773" s="53"/>
      <c r="D773" s="52"/>
      <c r="E773" s="52"/>
      <c r="F773" s="52"/>
      <c r="G773" s="52"/>
      <c r="H773" s="52"/>
      <c r="I773" s="52"/>
      <c r="J773" s="52"/>
      <c r="K773" s="52"/>
      <c r="L773" s="52"/>
      <c r="M773" s="52"/>
      <c r="N773" s="52"/>
      <c r="O773" s="59"/>
      <c r="P773" s="52"/>
    </row>
    <row r="774" spans="1:16">
      <c r="A774" s="51"/>
      <c r="B774" s="52"/>
      <c r="C774" s="53"/>
      <c r="D774" s="52"/>
      <c r="E774" s="52"/>
      <c r="F774" s="52"/>
      <c r="G774" s="52"/>
      <c r="H774" s="52"/>
      <c r="I774" s="52"/>
      <c r="J774" s="52"/>
      <c r="K774" s="52"/>
      <c r="L774" s="52"/>
      <c r="M774" s="52"/>
      <c r="N774" s="52"/>
      <c r="O774" s="59"/>
      <c r="P774" s="52"/>
    </row>
    <row r="775" spans="1:16">
      <c r="A775" s="51"/>
      <c r="B775" s="52"/>
      <c r="C775" s="53"/>
      <c r="D775" s="52"/>
      <c r="E775" s="52"/>
      <c r="F775" s="52"/>
      <c r="G775" s="52"/>
      <c r="H775" s="52"/>
      <c r="I775" s="52"/>
      <c r="J775" s="52"/>
      <c r="K775" s="52"/>
      <c r="L775" s="52"/>
      <c r="M775" s="52"/>
      <c r="N775" s="52"/>
      <c r="O775" s="59"/>
      <c r="P775" s="52"/>
    </row>
    <row r="776" spans="1:16">
      <c r="A776" s="51"/>
      <c r="B776" s="52"/>
      <c r="C776" s="53"/>
      <c r="D776" s="52"/>
      <c r="E776" s="52"/>
      <c r="F776" s="52"/>
      <c r="G776" s="52"/>
      <c r="H776" s="52"/>
      <c r="I776" s="52"/>
      <c r="J776" s="52"/>
      <c r="K776" s="52"/>
      <c r="L776" s="52"/>
      <c r="M776" s="52"/>
      <c r="N776" s="52"/>
      <c r="O776" s="59"/>
      <c r="P776" s="52"/>
    </row>
    <row r="777" spans="1:16">
      <c r="A777" s="51"/>
      <c r="B777" s="52"/>
      <c r="C777" s="53"/>
      <c r="D777" s="52"/>
      <c r="E777" s="52"/>
      <c r="F777" s="52"/>
      <c r="G777" s="52"/>
      <c r="H777" s="52"/>
      <c r="I777" s="52"/>
      <c r="J777" s="52"/>
      <c r="K777" s="52"/>
      <c r="L777" s="52"/>
      <c r="M777" s="52"/>
      <c r="N777" s="52"/>
      <c r="O777" s="59"/>
      <c r="P777" s="52"/>
    </row>
    <row r="778" spans="1:16">
      <c r="A778" s="51"/>
      <c r="B778" s="52"/>
      <c r="C778" s="53"/>
      <c r="D778" s="52"/>
      <c r="E778" s="52"/>
      <c r="F778" s="52"/>
      <c r="G778" s="52"/>
      <c r="H778" s="52"/>
      <c r="I778" s="52"/>
      <c r="J778" s="52"/>
      <c r="K778" s="52"/>
      <c r="L778" s="52"/>
      <c r="M778" s="52"/>
      <c r="N778" s="52"/>
      <c r="O778" s="59"/>
      <c r="P778" s="52"/>
    </row>
    <row r="779" spans="1:16">
      <c r="A779" s="51"/>
      <c r="B779" s="52"/>
      <c r="C779" s="53"/>
      <c r="D779" s="52"/>
      <c r="E779" s="52"/>
      <c r="F779" s="52"/>
      <c r="G779" s="52"/>
      <c r="H779" s="52"/>
      <c r="I779" s="52"/>
      <c r="J779" s="52"/>
      <c r="K779" s="52"/>
      <c r="L779" s="52"/>
      <c r="M779" s="52"/>
      <c r="N779" s="52"/>
      <c r="O779" s="59"/>
      <c r="P779" s="52"/>
    </row>
    <row r="780" spans="1:16">
      <c r="A780" s="51"/>
      <c r="B780" s="52"/>
      <c r="C780" s="53"/>
      <c r="D780" s="52"/>
      <c r="E780" s="52"/>
      <c r="F780" s="52"/>
      <c r="G780" s="52"/>
      <c r="H780" s="52"/>
      <c r="I780" s="52"/>
      <c r="J780" s="52"/>
      <c r="K780" s="52"/>
      <c r="L780" s="52"/>
      <c r="M780" s="52"/>
      <c r="N780" s="52"/>
      <c r="O780" s="59"/>
      <c r="P780" s="52"/>
    </row>
    <row r="781" spans="1:16">
      <c r="A781" s="51"/>
      <c r="B781" s="52"/>
      <c r="C781" s="53"/>
      <c r="D781" s="52"/>
      <c r="E781" s="52"/>
      <c r="F781" s="52"/>
      <c r="G781" s="52"/>
      <c r="H781" s="52"/>
      <c r="I781" s="52"/>
      <c r="J781" s="52"/>
      <c r="K781" s="52"/>
      <c r="L781" s="52"/>
      <c r="M781" s="52"/>
      <c r="N781" s="52"/>
      <c r="O781" s="59"/>
      <c r="P781" s="52"/>
    </row>
    <row r="782" spans="1:16">
      <c r="A782" s="51"/>
      <c r="B782" s="52"/>
      <c r="C782" s="53"/>
      <c r="D782" s="52"/>
      <c r="E782" s="52"/>
      <c r="F782" s="52"/>
      <c r="G782" s="52"/>
      <c r="H782" s="52"/>
      <c r="I782" s="52"/>
      <c r="J782" s="52"/>
      <c r="K782" s="52"/>
      <c r="L782" s="52"/>
      <c r="M782" s="52"/>
      <c r="N782" s="52"/>
      <c r="O782" s="59"/>
      <c r="P782" s="52"/>
    </row>
    <row r="783" spans="1:16">
      <c r="A783" s="51"/>
      <c r="B783" s="52"/>
      <c r="C783" s="53"/>
      <c r="D783" s="52"/>
      <c r="E783" s="52"/>
      <c r="F783" s="52"/>
      <c r="G783" s="52"/>
      <c r="H783" s="52"/>
      <c r="I783" s="52"/>
      <c r="J783" s="52"/>
      <c r="K783" s="52"/>
      <c r="L783" s="52"/>
      <c r="M783" s="52"/>
      <c r="N783" s="52"/>
      <c r="O783" s="59"/>
      <c r="P783" s="52"/>
    </row>
    <row r="784" spans="1:16">
      <c r="A784" s="51"/>
      <c r="B784" s="52"/>
      <c r="C784" s="53"/>
      <c r="D784" s="52"/>
      <c r="E784" s="52"/>
      <c r="F784" s="52"/>
      <c r="G784" s="52"/>
      <c r="H784" s="52"/>
      <c r="I784" s="52"/>
      <c r="J784" s="52"/>
      <c r="K784" s="52"/>
      <c r="L784" s="52"/>
      <c r="M784" s="52"/>
      <c r="N784" s="52"/>
      <c r="O784" s="59"/>
      <c r="P784" s="52"/>
    </row>
    <row r="785" spans="1:16">
      <c r="A785" s="51"/>
      <c r="B785" s="52"/>
      <c r="C785" s="53"/>
      <c r="D785" s="52"/>
      <c r="E785" s="52"/>
      <c r="F785" s="52"/>
      <c r="G785" s="52"/>
      <c r="H785" s="52"/>
      <c r="I785" s="52"/>
      <c r="J785" s="52"/>
      <c r="K785" s="52"/>
      <c r="L785" s="52"/>
      <c r="M785" s="52"/>
      <c r="N785" s="52"/>
      <c r="O785" s="59"/>
      <c r="P785" s="52"/>
    </row>
    <row r="786" spans="1:16">
      <c r="A786" s="51"/>
      <c r="B786" s="52"/>
      <c r="C786" s="53"/>
      <c r="D786" s="52"/>
      <c r="E786" s="52"/>
      <c r="F786" s="52"/>
      <c r="G786" s="52"/>
      <c r="H786" s="52"/>
      <c r="I786" s="52"/>
      <c r="J786" s="52"/>
      <c r="K786" s="52"/>
      <c r="L786" s="52"/>
      <c r="M786" s="52"/>
      <c r="N786" s="52"/>
      <c r="O786" s="59"/>
      <c r="P786" s="52"/>
    </row>
    <row r="787" spans="1:16">
      <c r="A787" s="51"/>
      <c r="B787" s="52"/>
      <c r="C787" s="53"/>
      <c r="D787" s="52"/>
      <c r="E787" s="52"/>
      <c r="F787" s="52"/>
      <c r="G787" s="52"/>
      <c r="H787" s="52"/>
      <c r="I787" s="52"/>
      <c r="J787" s="52"/>
      <c r="K787" s="52"/>
      <c r="L787" s="52"/>
      <c r="M787" s="52"/>
      <c r="N787" s="52"/>
      <c r="O787" s="59"/>
      <c r="P787" s="52"/>
    </row>
    <row r="788" spans="1:16">
      <c r="A788" s="51"/>
      <c r="B788" s="52"/>
      <c r="C788" s="53"/>
      <c r="D788" s="52"/>
      <c r="E788" s="52"/>
      <c r="F788" s="52"/>
      <c r="G788" s="52"/>
      <c r="H788" s="52"/>
      <c r="I788" s="52"/>
      <c r="J788" s="52"/>
      <c r="K788" s="52"/>
      <c r="L788" s="52"/>
      <c r="M788" s="52"/>
      <c r="N788" s="52"/>
      <c r="O788" s="59"/>
      <c r="P788" s="52"/>
    </row>
    <row r="789" spans="1:16">
      <c r="A789" s="51"/>
      <c r="B789" s="52"/>
      <c r="C789" s="53"/>
      <c r="D789" s="52"/>
      <c r="E789" s="52"/>
      <c r="F789" s="52"/>
      <c r="G789" s="52"/>
      <c r="H789" s="52"/>
      <c r="I789" s="52"/>
      <c r="J789" s="52"/>
      <c r="K789" s="52"/>
      <c r="L789" s="52"/>
      <c r="M789" s="52"/>
      <c r="N789" s="52"/>
      <c r="O789" s="59"/>
      <c r="P789" s="52"/>
    </row>
    <row r="790" spans="1:16">
      <c r="A790" s="51"/>
      <c r="B790" s="52"/>
      <c r="C790" s="53"/>
      <c r="D790" s="52"/>
      <c r="E790" s="52"/>
      <c r="F790" s="52"/>
      <c r="G790" s="52"/>
      <c r="H790" s="52"/>
      <c r="I790" s="52"/>
      <c r="J790" s="52"/>
      <c r="K790" s="52"/>
      <c r="L790" s="52"/>
      <c r="M790" s="52"/>
      <c r="N790" s="52"/>
      <c r="O790" s="59"/>
      <c r="P790" s="52"/>
    </row>
    <row r="791" spans="1:16">
      <c r="A791" s="51"/>
      <c r="B791" s="52"/>
      <c r="C791" s="53"/>
      <c r="D791" s="52"/>
      <c r="E791" s="52"/>
      <c r="F791" s="52"/>
      <c r="G791" s="52"/>
      <c r="H791" s="52"/>
      <c r="I791" s="52"/>
      <c r="J791" s="52"/>
      <c r="K791" s="52"/>
      <c r="L791" s="52"/>
      <c r="M791" s="52"/>
      <c r="N791" s="52"/>
      <c r="O791" s="59"/>
      <c r="P791" s="52"/>
    </row>
    <row r="792" spans="1:16">
      <c r="A792" s="51"/>
      <c r="B792" s="52"/>
      <c r="C792" s="53"/>
      <c r="D792" s="52"/>
      <c r="E792" s="52"/>
      <c r="F792" s="52"/>
      <c r="G792" s="52"/>
      <c r="H792" s="52"/>
      <c r="I792" s="52"/>
      <c r="J792" s="52"/>
      <c r="K792" s="52"/>
      <c r="L792" s="52"/>
      <c r="M792" s="52"/>
      <c r="N792" s="52"/>
      <c r="O792" s="59"/>
      <c r="P792" s="52"/>
    </row>
    <row r="793" spans="1:16">
      <c r="A793" s="51"/>
      <c r="B793" s="52"/>
      <c r="C793" s="53"/>
      <c r="D793" s="52"/>
      <c r="E793" s="52"/>
      <c r="F793" s="52"/>
      <c r="G793" s="52"/>
      <c r="H793" s="52"/>
      <c r="I793" s="52"/>
      <c r="J793" s="52"/>
      <c r="K793" s="52"/>
      <c r="L793" s="52"/>
      <c r="M793" s="52"/>
      <c r="N793" s="52"/>
      <c r="O793" s="59"/>
      <c r="P793" s="52"/>
    </row>
    <row r="794" spans="1:16">
      <c r="A794" s="51"/>
      <c r="B794" s="52"/>
      <c r="C794" s="53"/>
      <c r="D794" s="52"/>
      <c r="E794" s="52"/>
      <c r="F794" s="52"/>
      <c r="G794" s="52"/>
      <c r="H794" s="52"/>
      <c r="I794" s="52"/>
      <c r="J794" s="52"/>
      <c r="K794" s="52"/>
      <c r="L794" s="52"/>
      <c r="M794" s="52"/>
      <c r="N794" s="52"/>
      <c r="O794" s="59"/>
      <c r="P794" s="52"/>
    </row>
    <row r="795" spans="1:16">
      <c r="A795" s="51"/>
      <c r="B795" s="52"/>
      <c r="C795" s="53"/>
      <c r="D795" s="52"/>
      <c r="E795" s="52"/>
      <c r="F795" s="52"/>
      <c r="G795" s="52"/>
      <c r="H795" s="52"/>
      <c r="I795" s="52"/>
      <c r="J795" s="52"/>
      <c r="K795" s="52"/>
      <c r="L795" s="52"/>
      <c r="M795" s="52"/>
      <c r="N795" s="52"/>
      <c r="O795" s="59"/>
      <c r="P795" s="52"/>
    </row>
    <row r="796" spans="1:16">
      <c r="A796" s="51"/>
      <c r="B796" s="52"/>
      <c r="C796" s="53"/>
      <c r="D796" s="52"/>
      <c r="E796" s="52"/>
      <c r="F796" s="52"/>
      <c r="G796" s="52"/>
      <c r="H796" s="52"/>
      <c r="I796" s="52"/>
      <c r="J796" s="52"/>
      <c r="K796" s="52"/>
      <c r="L796" s="52"/>
      <c r="M796" s="52"/>
      <c r="N796" s="52"/>
      <c r="O796" s="59"/>
      <c r="P796" s="52"/>
    </row>
    <row r="797" spans="1:16">
      <c r="A797" s="51"/>
      <c r="B797" s="52"/>
      <c r="C797" s="53"/>
      <c r="D797" s="52"/>
      <c r="E797" s="52"/>
      <c r="F797" s="52"/>
      <c r="G797" s="52"/>
      <c r="H797" s="52"/>
      <c r="I797" s="52"/>
      <c r="J797" s="52"/>
      <c r="K797" s="52"/>
      <c r="L797" s="52"/>
      <c r="M797" s="52"/>
      <c r="N797" s="52"/>
      <c r="O797" s="59"/>
      <c r="P797" s="52"/>
    </row>
    <row r="798" spans="1:16">
      <c r="A798" s="51"/>
      <c r="B798" s="52"/>
      <c r="C798" s="53"/>
      <c r="D798" s="52"/>
      <c r="E798" s="52"/>
      <c r="F798" s="52"/>
      <c r="G798" s="52"/>
      <c r="H798" s="52"/>
      <c r="I798" s="52"/>
      <c r="J798" s="52"/>
      <c r="K798" s="52"/>
      <c r="L798" s="52"/>
      <c r="M798" s="52"/>
      <c r="N798" s="52"/>
      <c r="O798" s="59"/>
      <c r="P798" s="52"/>
    </row>
    <row r="799" spans="1:16">
      <c r="A799" s="51"/>
      <c r="B799" s="52"/>
      <c r="C799" s="53"/>
      <c r="D799" s="52"/>
      <c r="E799" s="52"/>
      <c r="F799" s="52"/>
      <c r="G799" s="52"/>
      <c r="H799" s="52"/>
      <c r="I799" s="52"/>
      <c r="J799" s="52"/>
      <c r="K799" s="52"/>
      <c r="L799" s="52"/>
      <c r="M799" s="52"/>
      <c r="N799" s="52"/>
      <c r="O799" s="59"/>
      <c r="P799" s="52"/>
    </row>
    <row r="800" spans="1:16">
      <c r="A800" s="51"/>
      <c r="B800" s="52"/>
      <c r="C800" s="53"/>
      <c r="D800" s="52"/>
      <c r="E800" s="52"/>
      <c r="F800" s="52"/>
      <c r="G800" s="52"/>
      <c r="H800" s="52"/>
      <c r="I800" s="52"/>
      <c r="J800" s="52"/>
      <c r="K800" s="52"/>
      <c r="L800" s="52"/>
      <c r="M800" s="52"/>
      <c r="N800" s="52"/>
      <c r="O800" s="59"/>
      <c r="P800" s="52"/>
    </row>
    <row r="801" spans="1:16">
      <c r="A801" s="51"/>
      <c r="B801" s="52"/>
      <c r="C801" s="53"/>
      <c r="D801" s="52"/>
      <c r="E801" s="52"/>
      <c r="F801" s="52"/>
      <c r="G801" s="52"/>
      <c r="H801" s="52"/>
      <c r="I801" s="52"/>
      <c r="J801" s="52"/>
      <c r="K801" s="52"/>
      <c r="L801" s="52"/>
      <c r="M801" s="52"/>
      <c r="N801" s="52"/>
      <c r="O801" s="59"/>
      <c r="P801" s="52"/>
    </row>
    <row r="802" spans="1:16">
      <c r="A802" s="51"/>
      <c r="B802" s="52"/>
      <c r="C802" s="53"/>
      <c r="D802" s="52"/>
      <c r="E802" s="52"/>
      <c r="F802" s="52"/>
      <c r="G802" s="52"/>
      <c r="H802" s="52"/>
      <c r="I802" s="52"/>
      <c r="J802" s="52"/>
      <c r="K802" s="52"/>
      <c r="L802" s="52"/>
      <c r="M802" s="52"/>
      <c r="N802" s="52"/>
      <c r="O802" s="59"/>
      <c r="P802" s="52"/>
    </row>
    <row r="803" spans="1:16">
      <c r="A803" s="51"/>
      <c r="B803" s="52"/>
      <c r="C803" s="53"/>
      <c r="D803" s="52"/>
      <c r="E803" s="52"/>
      <c r="F803" s="52"/>
      <c r="G803" s="52"/>
      <c r="H803" s="52"/>
      <c r="I803" s="52"/>
      <c r="J803" s="52"/>
      <c r="K803" s="52"/>
      <c r="L803" s="52"/>
      <c r="M803" s="52"/>
      <c r="N803" s="52"/>
      <c r="O803" s="59"/>
      <c r="P803" s="52"/>
    </row>
    <row r="804" spans="1:16">
      <c r="A804" s="51"/>
      <c r="B804" s="52"/>
      <c r="C804" s="53"/>
      <c r="D804" s="52"/>
      <c r="E804" s="52"/>
      <c r="F804" s="52"/>
      <c r="G804" s="52"/>
      <c r="H804" s="52"/>
      <c r="I804" s="52"/>
      <c r="J804" s="52"/>
      <c r="K804" s="52"/>
      <c r="L804" s="52"/>
      <c r="M804" s="52"/>
      <c r="N804" s="52"/>
      <c r="O804" s="59"/>
      <c r="P804" s="52"/>
    </row>
    <row r="805" spans="1:16">
      <c r="A805" s="51"/>
      <c r="B805" s="52"/>
      <c r="C805" s="53"/>
      <c r="D805" s="52"/>
      <c r="E805" s="52"/>
      <c r="F805" s="52"/>
      <c r="G805" s="52"/>
      <c r="H805" s="52"/>
      <c r="I805" s="52"/>
      <c r="J805" s="52"/>
      <c r="K805" s="52"/>
      <c r="L805" s="52"/>
      <c r="M805" s="52"/>
      <c r="N805" s="52"/>
      <c r="O805" s="59"/>
      <c r="P805" s="52"/>
    </row>
    <row r="806" spans="1:16">
      <c r="A806" s="51"/>
      <c r="B806" s="52"/>
      <c r="C806" s="53"/>
      <c r="D806" s="52"/>
      <c r="E806" s="52"/>
      <c r="F806" s="52"/>
      <c r="G806" s="52"/>
      <c r="H806" s="52"/>
      <c r="I806" s="52"/>
      <c r="J806" s="52"/>
      <c r="K806" s="52"/>
      <c r="L806" s="52"/>
      <c r="M806" s="52"/>
      <c r="N806" s="52"/>
      <c r="O806" s="59"/>
      <c r="P806" s="52"/>
    </row>
    <row r="807" spans="1:16">
      <c r="A807" s="51"/>
      <c r="B807" s="52"/>
      <c r="C807" s="53"/>
      <c r="D807" s="52"/>
      <c r="E807" s="52"/>
      <c r="F807" s="52"/>
      <c r="G807" s="52"/>
      <c r="H807" s="52"/>
      <c r="I807" s="52"/>
      <c r="J807" s="52"/>
      <c r="K807" s="52"/>
      <c r="L807" s="52"/>
      <c r="M807" s="52"/>
      <c r="N807" s="52"/>
      <c r="O807" s="59"/>
      <c r="P807" s="52"/>
    </row>
    <row r="808" spans="1:16">
      <c r="A808" s="51"/>
      <c r="B808" s="52"/>
      <c r="C808" s="53"/>
      <c r="D808" s="52"/>
      <c r="E808" s="52"/>
      <c r="F808" s="52"/>
      <c r="G808" s="52"/>
      <c r="H808" s="52"/>
      <c r="I808" s="52"/>
      <c r="J808" s="52"/>
      <c r="K808" s="52"/>
      <c r="L808" s="52"/>
      <c r="M808" s="52"/>
      <c r="N808" s="52"/>
      <c r="O808" s="59"/>
      <c r="P808" s="52"/>
    </row>
    <row r="809" spans="1:16">
      <c r="A809" s="51"/>
      <c r="B809" s="52"/>
      <c r="C809" s="53"/>
      <c r="D809" s="52"/>
      <c r="E809" s="52"/>
      <c r="F809" s="52"/>
      <c r="G809" s="52"/>
      <c r="H809" s="52"/>
      <c r="I809" s="52"/>
      <c r="J809" s="52"/>
      <c r="K809" s="52"/>
      <c r="L809" s="52"/>
      <c r="M809" s="52"/>
      <c r="N809" s="52"/>
      <c r="O809" s="59"/>
      <c r="P809" s="52"/>
    </row>
    <row r="810" spans="1:16">
      <c r="A810" s="51"/>
      <c r="B810" s="52"/>
      <c r="C810" s="53"/>
      <c r="D810" s="52"/>
      <c r="E810" s="52"/>
      <c r="F810" s="52"/>
      <c r="G810" s="52"/>
      <c r="H810" s="52"/>
      <c r="I810" s="52"/>
      <c r="J810" s="52"/>
      <c r="K810" s="52"/>
      <c r="L810" s="52"/>
      <c r="M810" s="52"/>
      <c r="N810" s="52"/>
      <c r="O810" s="59"/>
      <c r="P810" s="52"/>
    </row>
    <row r="811" spans="1:16">
      <c r="A811" s="51"/>
      <c r="B811" s="52"/>
      <c r="C811" s="53"/>
      <c r="D811" s="52"/>
      <c r="E811" s="52"/>
      <c r="F811" s="52"/>
      <c r="G811" s="52"/>
      <c r="H811" s="52"/>
      <c r="I811" s="52"/>
      <c r="J811" s="52"/>
      <c r="K811" s="52"/>
      <c r="L811" s="52"/>
      <c r="M811" s="52"/>
      <c r="N811" s="52"/>
      <c r="O811" s="59"/>
      <c r="P811" s="52"/>
    </row>
    <row r="812" spans="1:16">
      <c r="A812" s="51"/>
      <c r="B812" s="52"/>
      <c r="C812" s="53"/>
      <c r="D812" s="52"/>
      <c r="E812" s="52"/>
      <c r="F812" s="52"/>
      <c r="G812" s="52"/>
      <c r="H812" s="52"/>
      <c r="I812" s="52"/>
      <c r="J812" s="52"/>
      <c r="K812" s="52"/>
      <c r="L812" s="52"/>
      <c r="M812" s="52"/>
      <c r="N812" s="52"/>
      <c r="O812" s="59"/>
      <c r="P812" s="52"/>
    </row>
    <row r="813" spans="1:16">
      <c r="A813" s="51"/>
      <c r="B813" s="52"/>
      <c r="C813" s="53"/>
      <c r="D813" s="52"/>
      <c r="E813" s="52"/>
      <c r="F813" s="52"/>
      <c r="G813" s="52"/>
      <c r="H813" s="52"/>
      <c r="I813" s="52"/>
      <c r="J813" s="52"/>
      <c r="K813" s="52"/>
      <c r="L813" s="52"/>
      <c r="M813" s="52"/>
      <c r="N813" s="52"/>
      <c r="O813" s="59"/>
      <c r="P813" s="52"/>
    </row>
    <row r="814" spans="1:16">
      <c r="A814" s="51"/>
      <c r="B814" s="52"/>
      <c r="C814" s="53"/>
      <c r="D814" s="52"/>
      <c r="E814" s="52"/>
      <c r="F814" s="52"/>
      <c r="G814" s="52"/>
      <c r="H814" s="52"/>
      <c r="I814" s="52"/>
      <c r="J814" s="52"/>
      <c r="K814" s="52"/>
      <c r="L814" s="52"/>
      <c r="M814" s="52"/>
      <c r="N814" s="52"/>
      <c r="O814" s="59"/>
      <c r="P814" s="52"/>
    </row>
    <row r="815" spans="1:16">
      <c r="A815" s="51"/>
      <c r="B815" s="52"/>
      <c r="C815" s="53"/>
      <c r="D815" s="52"/>
      <c r="E815" s="52"/>
      <c r="F815" s="52"/>
      <c r="G815" s="52"/>
      <c r="H815" s="52"/>
      <c r="I815" s="52"/>
      <c r="J815" s="52"/>
      <c r="K815" s="52"/>
      <c r="L815" s="52"/>
      <c r="M815" s="52"/>
      <c r="N815" s="52"/>
      <c r="O815" s="59"/>
      <c r="P815" s="52"/>
    </row>
    <row r="816" spans="1:16">
      <c r="A816" s="51"/>
      <c r="B816" s="52"/>
      <c r="C816" s="53"/>
      <c r="D816" s="52"/>
      <c r="E816" s="52"/>
      <c r="F816" s="52"/>
      <c r="G816" s="52"/>
      <c r="H816" s="52"/>
      <c r="I816" s="52"/>
      <c r="J816" s="52"/>
      <c r="K816" s="52"/>
      <c r="L816" s="52"/>
      <c r="M816" s="52"/>
      <c r="N816" s="52"/>
      <c r="O816" s="59"/>
      <c r="P816" s="52"/>
    </row>
    <row r="817" spans="1:16">
      <c r="A817" s="51"/>
      <c r="B817" s="52"/>
      <c r="C817" s="53"/>
      <c r="D817" s="52"/>
      <c r="E817" s="52"/>
      <c r="F817" s="52"/>
      <c r="G817" s="52"/>
      <c r="H817" s="52"/>
      <c r="I817" s="52"/>
      <c r="J817" s="52"/>
      <c r="K817" s="52"/>
      <c r="L817" s="52"/>
      <c r="M817" s="52"/>
      <c r="N817" s="52"/>
      <c r="O817" s="59"/>
      <c r="P817" s="52"/>
    </row>
    <row r="818" spans="1:16">
      <c r="A818" s="51"/>
      <c r="B818" s="52"/>
      <c r="C818" s="53"/>
      <c r="D818" s="52"/>
      <c r="E818" s="52"/>
      <c r="F818" s="52"/>
      <c r="G818" s="52"/>
      <c r="H818" s="52"/>
      <c r="I818" s="52"/>
      <c r="J818" s="52"/>
      <c r="K818" s="52"/>
      <c r="L818" s="52"/>
      <c r="M818" s="52"/>
      <c r="N818" s="52"/>
      <c r="O818" s="59"/>
      <c r="P818" s="52"/>
    </row>
    <row r="819" spans="1:16">
      <c r="A819" s="51"/>
      <c r="B819" s="52"/>
      <c r="C819" s="53"/>
      <c r="D819" s="52"/>
      <c r="E819" s="52"/>
      <c r="F819" s="52"/>
      <c r="G819" s="52"/>
      <c r="H819" s="52"/>
      <c r="I819" s="52"/>
      <c r="J819" s="52"/>
      <c r="K819" s="52"/>
      <c r="L819" s="52"/>
      <c r="M819" s="52"/>
      <c r="N819" s="52"/>
      <c r="O819" s="59"/>
      <c r="P819" s="52"/>
    </row>
    <row r="820" spans="1:16">
      <c r="A820" s="51"/>
      <c r="B820" s="52"/>
      <c r="C820" s="53"/>
      <c r="D820" s="52"/>
      <c r="E820" s="52"/>
      <c r="F820" s="52"/>
      <c r="G820" s="52"/>
      <c r="H820" s="52"/>
      <c r="I820" s="52"/>
      <c r="J820" s="52"/>
      <c r="K820" s="52"/>
      <c r="L820" s="52"/>
      <c r="M820" s="52"/>
      <c r="N820" s="52"/>
      <c r="O820" s="59"/>
      <c r="P820" s="52"/>
    </row>
    <row r="821" spans="1:16">
      <c r="A821" s="51"/>
      <c r="B821" s="52"/>
      <c r="C821" s="53"/>
      <c r="D821" s="52"/>
      <c r="E821" s="52"/>
      <c r="F821" s="52"/>
      <c r="G821" s="52"/>
      <c r="H821" s="52"/>
      <c r="I821" s="52"/>
      <c r="J821" s="52"/>
      <c r="K821" s="52"/>
      <c r="L821" s="52"/>
      <c r="M821" s="52"/>
      <c r="N821" s="52"/>
      <c r="O821" s="59"/>
      <c r="P821" s="52"/>
    </row>
    <row r="822" spans="1:16">
      <c r="A822" s="51"/>
      <c r="B822" s="52"/>
      <c r="C822" s="53"/>
      <c r="D822" s="52"/>
      <c r="E822" s="52"/>
      <c r="F822" s="52"/>
      <c r="G822" s="52"/>
      <c r="H822" s="52"/>
      <c r="I822" s="52"/>
      <c r="J822" s="52"/>
      <c r="K822" s="52"/>
      <c r="L822" s="52"/>
      <c r="M822" s="52"/>
      <c r="N822" s="52"/>
      <c r="O822" s="59"/>
      <c r="P822" s="52"/>
    </row>
    <row r="823" spans="1:16">
      <c r="A823" s="51"/>
      <c r="B823" s="52"/>
      <c r="C823" s="53"/>
      <c r="D823" s="52"/>
      <c r="E823" s="52"/>
      <c r="F823" s="52"/>
      <c r="G823" s="52"/>
      <c r="H823" s="52"/>
      <c r="I823" s="52"/>
      <c r="J823" s="52"/>
      <c r="K823" s="52"/>
      <c r="L823" s="52"/>
      <c r="M823" s="52"/>
      <c r="N823" s="52"/>
      <c r="O823" s="59"/>
      <c r="P823" s="52"/>
    </row>
    <row r="824" spans="1:16">
      <c r="A824" s="51"/>
      <c r="B824" s="52"/>
      <c r="C824" s="53"/>
      <c r="D824" s="52"/>
      <c r="E824" s="52"/>
      <c r="F824" s="52"/>
      <c r="G824" s="52"/>
      <c r="H824" s="52"/>
      <c r="I824" s="52"/>
      <c r="J824" s="52"/>
      <c r="K824" s="52"/>
      <c r="L824" s="52"/>
      <c r="M824" s="52"/>
      <c r="N824" s="52"/>
      <c r="O824" s="59"/>
      <c r="P824" s="52"/>
    </row>
    <row r="825" spans="1:16">
      <c r="A825" s="51"/>
      <c r="B825" s="52"/>
      <c r="C825" s="53"/>
      <c r="D825" s="52"/>
      <c r="E825" s="52"/>
      <c r="F825" s="52"/>
      <c r="G825" s="52"/>
      <c r="H825" s="52"/>
      <c r="I825" s="52"/>
      <c r="J825" s="52"/>
      <c r="K825" s="52"/>
      <c r="L825" s="52"/>
      <c r="M825" s="52"/>
      <c r="N825" s="52"/>
      <c r="O825" s="59"/>
      <c r="P825" s="52"/>
    </row>
    <row r="826" spans="1:16">
      <c r="A826" s="51"/>
      <c r="B826" s="52"/>
      <c r="C826" s="53"/>
      <c r="D826" s="52"/>
      <c r="E826" s="52"/>
      <c r="F826" s="52"/>
      <c r="G826" s="52"/>
      <c r="H826" s="52"/>
      <c r="I826" s="52"/>
      <c r="J826" s="52"/>
      <c r="K826" s="52"/>
      <c r="L826" s="52"/>
      <c r="M826" s="52"/>
      <c r="N826" s="52"/>
      <c r="O826" s="59"/>
      <c r="P826" s="52"/>
    </row>
    <row r="827" spans="1:16">
      <c r="A827" s="51"/>
      <c r="B827" s="52"/>
      <c r="C827" s="53"/>
      <c r="D827" s="52"/>
      <c r="E827" s="52"/>
      <c r="F827" s="52"/>
      <c r="G827" s="52"/>
      <c r="H827" s="52"/>
      <c r="I827" s="52"/>
      <c r="J827" s="52"/>
      <c r="K827" s="52"/>
      <c r="L827" s="52"/>
      <c r="M827" s="52"/>
      <c r="N827" s="52"/>
      <c r="O827" s="59"/>
      <c r="P827" s="52"/>
    </row>
    <row r="828" spans="1:16">
      <c r="A828" s="51"/>
      <c r="B828" s="52"/>
      <c r="C828" s="53"/>
      <c r="D828" s="52"/>
      <c r="E828" s="52"/>
      <c r="F828" s="52"/>
      <c r="G828" s="52"/>
      <c r="H828" s="52"/>
      <c r="I828" s="52"/>
      <c r="J828" s="52"/>
      <c r="K828" s="52"/>
      <c r="L828" s="52"/>
      <c r="M828" s="52"/>
      <c r="N828" s="52"/>
      <c r="O828" s="59"/>
      <c r="P828" s="52"/>
    </row>
    <row r="829" spans="1:16">
      <c r="A829" s="51"/>
      <c r="B829" s="52"/>
      <c r="C829" s="53"/>
      <c r="D829" s="52"/>
      <c r="E829" s="52"/>
      <c r="F829" s="52"/>
      <c r="G829" s="52"/>
      <c r="H829" s="52"/>
      <c r="I829" s="52"/>
      <c r="J829" s="52"/>
      <c r="K829" s="52"/>
      <c r="L829" s="52"/>
      <c r="M829" s="52"/>
      <c r="N829" s="52"/>
      <c r="O829" s="59"/>
      <c r="P829" s="52"/>
    </row>
    <row r="830" spans="1:16">
      <c r="A830" s="51"/>
      <c r="B830" s="52"/>
      <c r="C830" s="53"/>
      <c r="D830" s="52"/>
      <c r="E830" s="52"/>
      <c r="F830" s="52"/>
      <c r="G830" s="52"/>
      <c r="H830" s="52"/>
      <c r="I830" s="52"/>
      <c r="J830" s="52"/>
      <c r="K830" s="52"/>
      <c r="L830" s="52"/>
      <c r="M830" s="52"/>
      <c r="N830" s="52"/>
      <c r="O830" s="59"/>
      <c r="P830" s="52"/>
    </row>
    <row r="831" spans="1:16">
      <c r="A831" s="51"/>
      <c r="B831" s="52"/>
      <c r="C831" s="53"/>
      <c r="D831" s="52"/>
      <c r="E831" s="52"/>
      <c r="F831" s="52"/>
      <c r="G831" s="52"/>
      <c r="H831" s="52"/>
      <c r="I831" s="52"/>
      <c r="J831" s="52"/>
      <c r="K831" s="52"/>
      <c r="L831" s="52"/>
      <c r="M831" s="52"/>
      <c r="N831" s="52"/>
      <c r="O831" s="59"/>
      <c r="P831" s="52"/>
    </row>
    <row r="832" spans="1:16">
      <c r="A832" s="51"/>
      <c r="B832" s="52"/>
      <c r="C832" s="53"/>
      <c r="D832" s="52"/>
      <c r="E832" s="52"/>
      <c r="F832" s="52"/>
      <c r="G832" s="52"/>
      <c r="H832" s="52"/>
      <c r="I832" s="52"/>
      <c r="J832" s="52"/>
      <c r="K832" s="52"/>
      <c r="L832" s="52"/>
      <c r="M832" s="52"/>
      <c r="N832" s="52"/>
      <c r="O832" s="59"/>
      <c r="P832" s="52"/>
    </row>
    <row r="833" spans="1:16">
      <c r="A833" s="51"/>
      <c r="B833" s="52"/>
      <c r="C833" s="53"/>
      <c r="D833" s="52"/>
      <c r="E833" s="52"/>
      <c r="F833" s="52"/>
      <c r="G833" s="52"/>
      <c r="H833" s="52"/>
      <c r="I833" s="52"/>
      <c r="J833" s="52"/>
      <c r="K833" s="52"/>
      <c r="L833" s="52"/>
      <c r="M833" s="52"/>
      <c r="N833" s="52"/>
      <c r="O833" s="59"/>
      <c r="P833" s="52"/>
    </row>
    <row r="834" spans="1:16">
      <c r="A834" s="51"/>
      <c r="B834" s="52"/>
      <c r="C834" s="53"/>
      <c r="D834" s="52"/>
      <c r="E834" s="52"/>
      <c r="F834" s="52"/>
      <c r="G834" s="52"/>
      <c r="H834" s="52"/>
      <c r="I834" s="52"/>
      <c r="J834" s="52"/>
      <c r="K834" s="52"/>
      <c r="L834" s="52"/>
      <c r="M834" s="52"/>
      <c r="N834" s="52"/>
      <c r="O834" s="59"/>
      <c r="P834" s="52"/>
    </row>
    <row r="835" spans="1:16">
      <c r="A835" s="51"/>
      <c r="B835" s="52"/>
      <c r="C835" s="53"/>
      <c r="D835" s="52"/>
      <c r="E835" s="52"/>
      <c r="F835" s="52"/>
      <c r="G835" s="52"/>
      <c r="H835" s="52"/>
      <c r="I835" s="52"/>
      <c r="J835" s="52"/>
      <c r="K835" s="52"/>
      <c r="L835" s="52"/>
      <c r="M835" s="52"/>
      <c r="N835" s="52"/>
      <c r="O835" s="59"/>
      <c r="P835" s="52"/>
    </row>
    <row r="836" spans="1:16">
      <c r="A836" s="51"/>
      <c r="B836" s="52"/>
      <c r="C836" s="53"/>
      <c r="D836" s="52"/>
      <c r="E836" s="52"/>
      <c r="F836" s="52"/>
      <c r="G836" s="52"/>
      <c r="H836" s="52"/>
      <c r="I836" s="52"/>
      <c r="J836" s="52"/>
      <c r="K836" s="52"/>
      <c r="L836" s="52"/>
      <c r="M836" s="52"/>
      <c r="N836" s="52"/>
      <c r="O836" s="59"/>
      <c r="P836" s="52"/>
    </row>
    <row r="837" spans="1:16">
      <c r="A837" s="51"/>
      <c r="B837" s="52"/>
      <c r="C837" s="53"/>
      <c r="D837" s="52"/>
      <c r="E837" s="52"/>
      <c r="F837" s="52"/>
      <c r="G837" s="52"/>
      <c r="H837" s="52"/>
      <c r="I837" s="52"/>
      <c r="J837" s="52"/>
      <c r="K837" s="52"/>
      <c r="L837" s="52"/>
      <c r="M837" s="52"/>
      <c r="N837" s="52"/>
      <c r="O837" s="59"/>
      <c r="P837" s="52"/>
    </row>
    <row r="838" spans="1:16">
      <c r="A838" s="51"/>
      <c r="B838" s="52"/>
      <c r="C838" s="53"/>
      <c r="D838" s="52"/>
      <c r="E838" s="52"/>
      <c r="F838" s="52"/>
      <c r="G838" s="52"/>
      <c r="H838" s="52"/>
      <c r="I838" s="52"/>
      <c r="J838" s="52"/>
      <c r="K838" s="52"/>
      <c r="L838" s="52"/>
      <c r="M838" s="52"/>
      <c r="N838" s="52"/>
      <c r="O838" s="59"/>
      <c r="P838" s="52"/>
    </row>
    <row r="839" spans="1:16">
      <c r="A839" s="51"/>
      <c r="B839" s="52"/>
      <c r="C839" s="53"/>
      <c r="D839" s="52"/>
      <c r="E839" s="52"/>
      <c r="F839" s="52"/>
      <c r="G839" s="52"/>
      <c r="H839" s="52"/>
      <c r="I839" s="52"/>
      <c r="J839" s="52"/>
      <c r="K839" s="52"/>
      <c r="L839" s="52"/>
      <c r="M839" s="52"/>
      <c r="N839" s="52"/>
      <c r="O839" s="59"/>
      <c r="P839" s="52"/>
    </row>
    <row r="840" spans="1:16">
      <c r="A840" s="51"/>
      <c r="B840" s="52"/>
      <c r="C840" s="53"/>
      <c r="D840" s="52"/>
      <c r="E840" s="52"/>
      <c r="F840" s="52"/>
      <c r="G840" s="52"/>
      <c r="H840" s="52"/>
      <c r="I840" s="52"/>
      <c r="J840" s="52"/>
      <c r="K840" s="52"/>
      <c r="L840" s="52"/>
      <c r="M840" s="52"/>
      <c r="N840" s="52"/>
      <c r="O840" s="59"/>
      <c r="P840" s="52"/>
    </row>
    <row r="841" spans="1:16">
      <c r="A841" s="51"/>
      <c r="B841" s="52"/>
      <c r="C841" s="53"/>
      <c r="D841" s="52"/>
      <c r="E841" s="52"/>
      <c r="F841" s="52"/>
      <c r="G841" s="52"/>
      <c r="H841" s="52"/>
      <c r="I841" s="52"/>
      <c r="J841" s="52"/>
      <c r="K841" s="52"/>
      <c r="L841" s="52"/>
      <c r="M841" s="52"/>
      <c r="N841" s="52"/>
      <c r="O841" s="59"/>
      <c r="P841" s="52"/>
    </row>
    <row r="842" spans="1:16">
      <c r="A842" s="51"/>
      <c r="B842" s="52"/>
      <c r="C842" s="53"/>
      <c r="D842" s="52"/>
      <c r="E842" s="52"/>
      <c r="F842" s="52"/>
      <c r="G842" s="52"/>
      <c r="H842" s="52"/>
      <c r="I842" s="52"/>
      <c r="J842" s="52"/>
      <c r="K842" s="52"/>
      <c r="L842" s="52"/>
      <c r="M842" s="52"/>
      <c r="N842" s="52"/>
      <c r="O842" s="59"/>
      <c r="P842" s="52"/>
    </row>
    <row r="843" spans="1:16">
      <c r="A843" s="51"/>
      <c r="B843" s="52"/>
      <c r="C843" s="53"/>
      <c r="D843" s="52"/>
      <c r="E843" s="52"/>
      <c r="F843" s="52"/>
      <c r="G843" s="52"/>
      <c r="H843" s="52"/>
      <c r="I843" s="52"/>
      <c r="J843" s="52"/>
      <c r="K843" s="52"/>
      <c r="L843" s="52"/>
      <c r="M843" s="52"/>
      <c r="N843" s="52"/>
      <c r="O843" s="59"/>
      <c r="P843" s="52"/>
    </row>
    <row r="844" spans="1:16">
      <c r="A844" s="51"/>
      <c r="B844" s="52"/>
      <c r="C844" s="53"/>
      <c r="D844" s="52"/>
      <c r="E844" s="52"/>
      <c r="F844" s="52"/>
      <c r="G844" s="52"/>
      <c r="H844" s="52"/>
      <c r="I844" s="52"/>
      <c r="J844" s="52"/>
      <c r="K844" s="52"/>
      <c r="L844" s="52"/>
      <c r="M844" s="52"/>
      <c r="N844" s="52"/>
      <c r="O844" s="59"/>
      <c r="P844" s="52"/>
    </row>
    <row r="845" spans="1:16">
      <c r="A845" s="51"/>
      <c r="B845" s="52"/>
      <c r="C845" s="53"/>
      <c r="D845" s="52"/>
      <c r="E845" s="52"/>
      <c r="F845" s="52"/>
      <c r="G845" s="52"/>
      <c r="H845" s="52"/>
      <c r="I845" s="52"/>
      <c r="J845" s="52"/>
      <c r="K845" s="52"/>
      <c r="L845" s="52"/>
      <c r="M845" s="52"/>
      <c r="N845" s="52"/>
      <c r="O845" s="59"/>
      <c r="P845" s="52"/>
    </row>
    <row r="846" spans="1:16">
      <c r="A846" s="51"/>
      <c r="B846" s="52"/>
      <c r="C846" s="53"/>
      <c r="D846" s="52"/>
      <c r="E846" s="52"/>
      <c r="F846" s="52"/>
      <c r="G846" s="52"/>
      <c r="H846" s="52"/>
      <c r="I846" s="52"/>
      <c r="J846" s="52"/>
      <c r="K846" s="52"/>
      <c r="L846" s="52"/>
      <c r="M846" s="52"/>
      <c r="N846" s="52"/>
      <c r="O846" s="59"/>
      <c r="P846" s="52"/>
    </row>
    <row r="847" spans="1:16">
      <c r="A847" s="51"/>
      <c r="B847" s="52"/>
      <c r="C847" s="53"/>
      <c r="D847" s="52"/>
      <c r="E847" s="52"/>
      <c r="F847" s="52"/>
      <c r="G847" s="52"/>
      <c r="H847" s="52"/>
      <c r="I847" s="52"/>
      <c r="J847" s="52"/>
      <c r="K847" s="52"/>
      <c r="L847" s="52"/>
      <c r="M847" s="52"/>
      <c r="N847" s="52"/>
      <c r="O847" s="59"/>
      <c r="P847" s="52"/>
    </row>
    <row r="848" spans="1:16">
      <c r="A848" s="51"/>
      <c r="B848" s="52"/>
      <c r="C848" s="53"/>
      <c r="D848" s="52"/>
      <c r="E848" s="52"/>
      <c r="F848" s="52"/>
      <c r="G848" s="52"/>
      <c r="H848" s="52"/>
      <c r="I848" s="52"/>
      <c r="J848" s="52"/>
      <c r="K848" s="52"/>
      <c r="L848" s="52"/>
      <c r="M848" s="52"/>
      <c r="N848" s="52"/>
      <c r="O848" s="59"/>
      <c r="P848" s="52"/>
    </row>
    <row r="849" spans="1:16">
      <c r="A849" s="51"/>
      <c r="B849" s="52"/>
      <c r="C849" s="53"/>
      <c r="D849" s="52"/>
      <c r="E849" s="52"/>
      <c r="F849" s="52"/>
      <c r="G849" s="52"/>
      <c r="H849" s="52"/>
      <c r="I849" s="52"/>
      <c r="J849" s="52"/>
      <c r="K849" s="52"/>
      <c r="L849" s="52"/>
      <c r="M849" s="52"/>
      <c r="N849" s="52"/>
      <c r="O849" s="59"/>
      <c r="P849" s="52"/>
    </row>
    <row r="850" spans="1:16">
      <c r="A850" s="51"/>
      <c r="B850" s="52"/>
      <c r="C850" s="53"/>
      <c r="D850" s="52"/>
      <c r="E850" s="52"/>
      <c r="F850" s="52"/>
      <c r="G850" s="52"/>
      <c r="H850" s="52"/>
      <c r="I850" s="52"/>
      <c r="J850" s="52"/>
      <c r="K850" s="52"/>
      <c r="L850" s="52"/>
      <c r="M850" s="52"/>
      <c r="N850" s="52"/>
      <c r="O850" s="59"/>
      <c r="P850" s="52"/>
    </row>
    <row r="851" spans="1:16">
      <c r="A851" s="51"/>
      <c r="B851" s="52"/>
      <c r="C851" s="53"/>
      <c r="D851" s="52"/>
      <c r="E851" s="52"/>
      <c r="F851" s="52"/>
      <c r="G851" s="52"/>
      <c r="H851" s="52"/>
      <c r="I851" s="52"/>
      <c r="J851" s="52"/>
      <c r="K851" s="52"/>
      <c r="L851" s="52"/>
      <c r="M851" s="52"/>
      <c r="N851" s="52"/>
      <c r="O851" s="59"/>
      <c r="P851" s="52"/>
    </row>
    <row r="852" spans="1:16">
      <c r="A852" s="51"/>
      <c r="B852" s="52"/>
      <c r="C852" s="53"/>
      <c r="D852" s="52"/>
      <c r="E852" s="52"/>
      <c r="F852" s="52"/>
      <c r="G852" s="52"/>
      <c r="H852" s="52"/>
      <c r="I852" s="52"/>
      <c r="J852" s="52"/>
      <c r="K852" s="52"/>
      <c r="L852" s="52"/>
      <c r="M852" s="52"/>
      <c r="N852" s="52"/>
      <c r="O852" s="59"/>
      <c r="P852" s="52"/>
    </row>
    <row r="853" spans="1:16">
      <c r="A853" s="51"/>
      <c r="B853" s="52"/>
      <c r="C853" s="53"/>
      <c r="D853" s="52"/>
      <c r="E853" s="52"/>
      <c r="F853" s="52"/>
      <c r="G853" s="52"/>
      <c r="H853" s="52"/>
      <c r="I853" s="52"/>
      <c r="J853" s="52"/>
      <c r="K853" s="52"/>
      <c r="L853" s="52"/>
      <c r="M853" s="52"/>
      <c r="N853" s="52"/>
      <c r="O853" s="59"/>
      <c r="P853" s="52"/>
    </row>
    <row r="854" spans="1:16">
      <c r="A854" s="51"/>
      <c r="B854" s="52"/>
      <c r="C854" s="53"/>
      <c r="D854" s="52"/>
      <c r="E854" s="52"/>
      <c r="F854" s="52"/>
      <c r="G854" s="52"/>
      <c r="H854" s="52"/>
      <c r="I854" s="52"/>
      <c r="J854" s="52"/>
      <c r="K854" s="52"/>
      <c r="L854" s="52"/>
      <c r="M854" s="52"/>
      <c r="N854" s="52"/>
      <c r="O854" s="59"/>
      <c r="P854" s="52"/>
    </row>
    <row r="855" spans="1:16">
      <c r="A855" s="51"/>
      <c r="B855" s="52"/>
      <c r="C855" s="53"/>
      <c r="D855" s="52"/>
      <c r="E855" s="52"/>
      <c r="F855" s="52"/>
      <c r="G855" s="52"/>
      <c r="H855" s="52"/>
      <c r="I855" s="52"/>
      <c r="J855" s="52"/>
      <c r="K855" s="52"/>
      <c r="L855" s="52"/>
      <c r="M855" s="52"/>
      <c r="N855" s="52"/>
      <c r="O855" s="59"/>
      <c r="P855" s="52"/>
    </row>
    <row r="856" spans="1:16">
      <c r="A856" s="51"/>
      <c r="B856" s="52"/>
      <c r="C856" s="53"/>
      <c r="D856" s="52"/>
      <c r="E856" s="52"/>
      <c r="F856" s="52"/>
      <c r="G856" s="52"/>
      <c r="H856" s="52"/>
      <c r="I856" s="52"/>
      <c r="J856" s="52"/>
      <c r="K856" s="52"/>
      <c r="L856" s="52"/>
      <c r="M856" s="52"/>
      <c r="N856" s="52"/>
      <c r="O856" s="59"/>
      <c r="P856" s="52"/>
    </row>
    <row r="857" spans="1:16">
      <c r="A857" s="51"/>
      <c r="B857" s="52"/>
      <c r="C857" s="53"/>
      <c r="D857" s="52"/>
      <c r="E857" s="52"/>
      <c r="F857" s="52"/>
      <c r="G857" s="52"/>
      <c r="H857" s="52"/>
      <c r="I857" s="52"/>
      <c r="J857" s="52"/>
      <c r="K857" s="52"/>
      <c r="L857" s="52"/>
      <c r="M857" s="52"/>
      <c r="N857" s="52"/>
      <c r="O857" s="59"/>
      <c r="P857" s="52"/>
    </row>
    <row r="858" spans="1:16">
      <c r="A858" s="51"/>
      <c r="B858" s="52"/>
      <c r="C858" s="53"/>
      <c r="D858" s="52"/>
      <c r="E858" s="52"/>
      <c r="F858" s="52"/>
      <c r="G858" s="52"/>
      <c r="H858" s="52"/>
      <c r="I858" s="52"/>
      <c r="J858" s="52"/>
      <c r="K858" s="52"/>
      <c r="L858" s="52"/>
      <c r="M858" s="52"/>
      <c r="N858" s="52"/>
      <c r="O858" s="59"/>
      <c r="P858" s="52"/>
    </row>
    <row r="859" spans="1:16">
      <c r="A859" s="51"/>
      <c r="B859" s="52"/>
      <c r="C859" s="53"/>
      <c r="D859" s="52"/>
      <c r="E859" s="52"/>
      <c r="F859" s="52"/>
      <c r="G859" s="52"/>
      <c r="H859" s="52"/>
      <c r="I859" s="52"/>
      <c r="J859" s="52"/>
      <c r="K859" s="52"/>
      <c r="L859" s="52"/>
      <c r="M859" s="52"/>
      <c r="N859" s="52"/>
      <c r="O859" s="59"/>
      <c r="P859" s="52"/>
    </row>
    <row r="860" spans="1:16">
      <c r="A860" s="51"/>
      <c r="B860" s="52"/>
      <c r="C860" s="53"/>
      <c r="D860" s="52"/>
      <c r="E860" s="52"/>
      <c r="F860" s="52"/>
      <c r="G860" s="52"/>
      <c r="H860" s="52"/>
      <c r="I860" s="52"/>
      <c r="J860" s="52"/>
      <c r="K860" s="52"/>
      <c r="L860" s="52"/>
      <c r="M860" s="52"/>
      <c r="N860" s="52"/>
      <c r="O860" s="59"/>
      <c r="P860" s="52"/>
    </row>
    <row r="861" spans="1:16">
      <c r="A861" s="51"/>
      <c r="B861" s="52"/>
      <c r="C861" s="53"/>
      <c r="D861" s="52"/>
      <c r="E861" s="52"/>
      <c r="F861" s="52"/>
      <c r="G861" s="52"/>
      <c r="H861" s="52"/>
      <c r="I861" s="52"/>
      <c r="J861" s="52"/>
      <c r="K861" s="52"/>
      <c r="L861" s="52"/>
      <c r="M861" s="52"/>
      <c r="N861" s="52"/>
      <c r="O861" s="59"/>
      <c r="P861" s="52"/>
    </row>
    <row r="862" spans="1:16">
      <c r="A862" s="51"/>
      <c r="B862" s="52"/>
      <c r="C862" s="53"/>
      <c r="D862" s="52"/>
      <c r="E862" s="52"/>
      <c r="F862" s="52"/>
      <c r="G862" s="52"/>
      <c r="H862" s="52"/>
      <c r="I862" s="52"/>
      <c r="J862" s="52"/>
      <c r="K862" s="52"/>
      <c r="L862" s="52"/>
      <c r="M862" s="52"/>
      <c r="N862" s="52"/>
      <c r="O862" s="59"/>
      <c r="P862" s="52"/>
    </row>
    <row r="863" spans="1:16">
      <c r="A863" s="51"/>
      <c r="B863" s="52"/>
      <c r="C863" s="53"/>
      <c r="D863" s="52"/>
      <c r="E863" s="52"/>
      <c r="F863" s="52"/>
      <c r="G863" s="52"/>
      <c r="H863" s="52"/>
      <c r="I863" s="52"/>
      <c r="J863" s="52"/>
      <c r="K863" s="52"/>
      <c r="L863" s="52"/>
      <c r="M863" s="52"/>
      <c r="N863" s="52"/>
      <c r="O863" s="59"/>
      <c r="P863" s="52"/>
    </row>
    <row r="864" spans="1:16">
      <c r="A864" s="51"/>
      <c r="B864" s="52"/>
      <c r="C864" s="53"/>
      <c r="D864" s="52"/>
      <c r="E864" s="52"/>
      <c r="F864" s="52"/>
      <c r="G864" s="52"/>
      <c r="H864" s="52"/>
      <c r="I864" s="52"/>
      <c r="J864" s="52"/>
      <c r="K864" s="52"/>
      <c r="L864" s="52"/>
      <c r="M864" s="52"/>
      <c r="N864" s="52"/>
      <c r="O864" s="59"/>
      <c r="P864" s="52"/>
    </row>
    <row r="865" spans="1:16">
      <c r="A865" s="51"/>
      <c r="B865" s="52"/>
      <c r="C865" s="53"/>
      <c r="D865" s="52"/>
      <c r="E865" s="52"/>
      <c r="F865" s="52"/>
      <c r="G865" s="52"/>
      <c r="H865" s="52"/>
      <c r="I865" s="52"/>
      <c r="J865" s="52"/>
      <c r="K865" s="52"/>
      <c r="L865" s="52"/>
      <c r="M865" s="52"/>
      <c r="N865" s="52"/>
      <c r="O865" s="59"/>
      <c r="P865" s="52"/>
    </row>
    <row r="866" spans="1:16">
      <c r="A866" s="51"/>
      <c r="B866" s="52"/>
      <c r="C866" s="53"/>
      <c r="D866" s="52"/>
      <c r="E866" s="52"/>
      <c r="F866" s="52"/>
      <c r="G866" s="52"/>
      <c r="H866" s="52"/>
      <c r="I866" s="52"/>
      <c r="J866" s="52"/>
      <c r="K866" s="52"/>
      <c r="L866" s="52"/>
      <c r="M866" s="52"/>
      <c r="N866" s="52"/>
      <c r="O866" s="59"/>
      <c r="P866" s="52"/>
    </row>
    <row r="867" spans="1:16">
      <c r="A867" s="51"/>
      <c r="B867" s="52"/>
      <c r="C867" s="53"/>
      <c r="D867" s="52"/>
      <c r="E867" s="52"/>
      <c r="F867" s="52"/>
      <c r="G867" s="52"/>
      <c r="H867" s="52"/>
      <c r="I867" s="52"/>
      <c r="J867" s="52"/>
      <c r="K867" s="52"/>
      <c r="L867" s="52"/>
      <c r="M867" s="52"/>
      <c r="N867" s="52"/>
      <c r="O867" s="59"/>
      <c r="P867" s="52"/>
    </row>
    <row r="868" spans="1:16">
      <c r="A868" s="51"/>
      <c r="B868" s="52"/>
      <c r="C868" s="53"/>
      <c r="D868" s="52"/>
      <c r="E868" s="52"/>
      <c r="F868" s="52"/>
      <c r="G868" s="52"/>
      <c r="H868" s="52"/>
      <c r="I868" s="52"/>
      <c r="J868" s="52"/>
      <c r="K868" s="52"/>
      <c r="L868" s="52"/>
      <c r="M868" s="52"/>
      <c r="N868" s="52"/>
      <c r="O868" s="59"/>
      <c r="P868" s="52"/>
    </row>
    <row r="869" spans="1:16">
      <c r="A869" s="51"/>
      <c r="B869" s="52"/>
      <c r="C869" s="53"/>
      <c r="D869" s="52"/>
      <c r="E869" s="52"/>
      <c r="F869" s="52"/>
      <c r="G869" s="52"/>
      <c r="H869" s="52"/>
      <c r="I869" s="52"/>
      <c r="J869" s="52"/>
      <c r="K869" s="52"/>
      <c r="L869" s="52"/>
      <c r="M869" s="52"/>
      <c r="N869" s="52"/>
      <c r="O869" s="59"/>
      <c r="P869" s="52"/>
    </row>
    <row r="870" spans="1:16">
      <c r="A870" s="51"/>
      <c r="B870" s="52"/>
      <c r="C870" s="53"/>
      <c r="D870" s="52"/>
      <c r="E870" s="52"/>
      <c r="F870" s="52"/>
      <c r="G870" s="52"/>
      <c r="H870" s="52"/>
      <c r="I870" s="52"/>
      <c r="J870" s="52"/>
      <c r="K870" s="52"/>
      <c r="L870" s="52"/>
      <c r="M870" s="52"/>
      <c r="N870" s="52"/>
      <c r="O870" s="59"/>
      <c r="P870" s="52"/>
    </row>
    <row r="871" spans="1:16">
      <c r="A871" s="51"/>
      <c r="B871" s="52"/>
      <c r="C871" s="53"/>
      <c r="D871" s="52"/>
      <c r="E871" s="52"/>
      <c r="F871" s="52"/>
      <c r="G871" s="52"/>
      <c r="H871" s="52"/>
      <c r="I871" s="52"/>
      <c r="J871" s="52"/>
      <c r="K871" s="52"/>
      <c r="L871" s="52"/>
      <c r="M871" s="52"/>
      <c r="N871" s="52"/>
      <c r="O871" s="59"/>
      <c r="P871" s="52"/>
    </row>
    <row r="872" spans="1:16">
      <c r="A872" s="51"/>
      <c r="B872" s="52"/>
      <c r="C872" s="53"/>
      <c r="D872" s="52"/>
      <c r="E872" s="52"/>
      <c r="F872" s="52"/>
      <c r="G872" s="52"/>
      <c r="H872" s="52"/>
      <c r="I872" s="52"/>
      <c r="J872" s="52"/>
      <c r="K872" s="52"/>
      <c r="L872" s="52"/>
      <c r="M872" s="52"/>
      <c r="N872" s="52"/>
      <c r="O872" s="59"/>
      <c r="P872" s="52"/>
    </row>
    <row r="873" spans="1:16">
      <c r="A873" s="51"/>
      <c r="B873" s="52"/>
      <c r="C873" s="53"/>
      <c r="D873" s="52"/>
      <c r="E873" s="52"/>
      <c r="F873" s="52"/>
      <c r="G873" s="52"/>
      <c r="H873" s="52"/>
      <c r="I873" s="52"/>
      <c r="J873" s="52"/>
      <c r="K873" s="52"/>
      <c r="L873" s="52"/>
      <c r="M873" s="52"/>
      <c r="N873" s="52"/>
      <c r="O873" s="59"/>
      <c r="P873" s="52"/>
    </row>
    <row r="874" spans="1:16">
      <c r="A874" s="51"/>
      <c r="B874" s="52"/>
      <c r="C874" s="53"/>
      <c r="D874" s="52"/>
      <c r="E874" s="52"/>
      <c r="F874" s="52"/>
      <c r="G874" s="52"/>
      <c r="H874" s="52"/>
      <c r="I874" s="52"/>
      <c r="J874" s="52"/>
      <c r="K874" s="52"/>
      <c r="L874" s="52"/>
      <c r="M874" s="52"/>
      <c r="N874" s="52"/>
      <c r="O874" s="59"/>
      <c r="P874" s="52"/>
    </row>
    <row r="875" spans="1:16">
      <c r="A875" s="51"/>
      <c r="B875" s="52"/>
      <c r="C875" s="53"/>
      <c r="D875" s="52"/>
      <c r="E875" s="52"/>
      <c r="F875" s="52"/>
      <c r="G875" s="52"/>
      <c r="H875" s="52"/>
      <c r="I875" s="52"/>
      <c r="J875" s="52"/>
      <c r="K875" s="52"/>
      <c r="L875" s="52"/>
      <c r="M875" s="52"/>
      <c r="N875" s="52"/>
      <c r="O875" s="59"/>
      <c r="P875" s="52"/>
    </row>
    <row r="876" spans="1:16">
      <c r="A876" s="51"/>
      <c r="B876" s="52"/>
      <c r="C876" s="53"/>
      <c r="D876" s="52"/>
      <c r="E876" s="52"/>
      <c r="F876" s="52"/>
      <c r="G876" s="52"/>
      <c r="H876" s="52"/>
      <c r="I876" s="52"/>
      <c r="J876" s="52"/>
      <c r="K876" s="52"/>
      <c r="L876" s="52"/>
      <c r="M876" s="52"/>
      <c r="N876" s="52"/>
      <c r="O876" s="59"/>
      <c r="P876" s="52"/>
    </row>
    <row r="877" spans="1:16">
      <c r="A877" s="51"/>
      <c r="B877" s="52"/>
      <c r="C877" s="53"/>
      <c r="D877" s="52"/>
      <c r="E877" s="52"/>
      <c r="F877" s="52"/>
      <c r="G877" s="52"/>
      <c r="H877" s="52"/>
      <c r="I877" s="52"/>
      <c r="J877" s="52"/>
      <c r="K877" s="52"/>
      <c r="L877" s="52"/>
      <c r="M877" s="52"/>
      <c r="N877" s="52"/>
      <c r="O877" s="59"/>
      <c r="P877" s="52"/>
    </row>
    <row r="878" spans="1:16">
      <c r="A878" s="51"/>
      <c r="B878" s="52"/>
      <c r="C878" s="53"/>
      <c r="D878" s="52"/>
      <c r="E878" s="52"/>
      <c r="F878" s="52"/>
      <c r="G878" s="52"/>
      <c r="H878" s="52"/>
      <c r="I878" s="52"/>
      <c r="J878" s="52"/>
      <c r="K878" s="52"/>
      <c r="L878" s="52"/>
      <c r="M878" s="52"/>
      <c r="N878" s="52"/>
      <c r="O878" s="59"/>
      <c r="P878" s="52"/>
    </row>
    <row r="879" spans="1:16">
      <c r="A879" s="51"/>
      <c r="B879" s="52"/>
      <c r="C879" s="53"/>
      <c r="D879" s="52"/>
      <c r="E879" s="52"/>
      <c r="F879" s="52"/>
      <c r="G879" s="52"/>
      <c r="H879" s="52"/>
      <c r="I879" s="52"/>
      <c r="J879" s="52"/>
      <c r="K879" s="52"/>
      <c r="L879" s="52"/>
      <c r="M879" s="52"/>
      <c r="N879" s="52"/>
      <c r="O879" s="59"/>
      <c r="P879" s="52"/>
    </row>
    <row r="880" spans="1:16">
      <c r="A880" s="51"/>
      <c r="B880" s="52"/>
      <c r="C880" s="53"/>
      <c r="D880" s="52"/>
      <c r="E880" s="52"/>
      <c r="F880" s="52"/>
      <c r="G880" s="52"/>
      <c r="H880" s="52"/>
      <c r="I880" s="52"/>
      <c r="J880" s="52"/>
      <c r="K880" s="52"/>
      <c r="L880" s="52"/>
      <c r="M880" s="52"/>
      <c r="N880" s="52"/>
      <c r="O880" s="59"/>
      <c r="P880" s="52"/>
    </row>
    <row r="881" spans="1:16">
      <c r="A881" s="51"/>
      <c r="B881" s="52"/>
      <c r="C881" s="53"/>
      <c r="D881" s="52"/>
      <c r="E881" s="52"/>
      <c r="F881" s="52"/>
      <c r="G881" s="52"/>
      <c r="H881" s="52"/>
      <c r="I881" s="52"/>
      <c r="J881" s="52"/>
      <c r="K881" s="52"/>
      <c r="L881" s="52"/>
      <c r="M881" s="52"/>
      <c r="N881" s="52"/>
      <c r="O881" s="59"/>
      <c r="P881" s="52"/>
    </row>
    <row r="882" spans="1:16">
      <c r="A882" s="51"/>
      <c r="B882" s="52"/>
      <c r="C882" s="53"/>
      <c r="D882" s="52"/>
      <c r="E882" s="52"/>
      <c r="F882" s="52"/>
      <c r="G882" s="52"/>
      <c r="H882" s="52"/>
      <c r="I882" s="52"/>
      <c r="J882" s="52"/>
      <c r="K882" s="52"/>
      <c r="L882" s="52"/>
      <c r="M882" s="52"/>
      <c r="N882" s="52"/>
      <c r="O882" s="59"/>
      <c r="P882" s="52"/>
    </row>
    <row r="883" spans="1:16">
      <c r="A883" s="51"/>
      <c r="B883" s="52"/>
      <c r="C883" s="53"/>
      <c r="D883" s="52"/>
      <c r="E883" s="52"/>
      <c r="F883" s="52"/>
      <c r="G883" s="52"/>
      <c r="H883" s="52"/>
      <c r="I883" s="52"/>
      <c r="J883" s="52"/>
      <c r="K883" s="52"/>
      <c r="L883" s="52"/>
      <c r="M883" s="52"/>
      <c r="N883" s="52"/>
      <c r="O883" s="59"/>
      <c r="P883" s="52"/>
    </row>
    <row r="884" spans="1:16">
      <c r="A884" s="51"/>
      <c r="B884" s="52"/>
      <c r="C884" s="53"/>
      <c r="D884" s="52"/>
      <c r="E884" s="52"/>
      <c r="F884" s="52"/>
      <c r="G884" s="52"/>
      <c r="H884" s="52"/>
      <c r="I884" s="52"/>
      <c r="J884" s="52"/>
      <c r="K884" s="52"/>
      <c r="L884" s="52"/>
      <c r="M884" s="52"/>
      <c r="N884" s="52"/>
      <c r="O884" s="59"/>
      <c r="P884" s="52"/>
    </row>
    <row r="885" spans="1:16">
      <c r="A885" s="51"/>
      <c r="B885" s="52"/>
      <c r="C885" s="53"/>
      <c r="D885" s="52"/>
      <c r="E885" s="52"/>
      <c r="F885" s="52"/>
      <c r="G885" s="52"/>
      <c r="H885" s="52"/>
      <c r="I885" s="52"/>
      <c r="J885" s="52"/>
      <c r="K885" s="52"/>
      <c r="L885" s="52"/>
      <c r="M885" s="52"/>
      <c r="N885" s="52"/>
      <c r="O885" s="59"/>
      <c r="P885" s="52"/>
    </row>
    <row r="886" spans="1:16">
      <c r="A886" s="51"/>
      <c r="B886" s="52"/>
      <c r="C886" s="53"/>
      <c r="D886" s="52"/>
      <c r="E886" s="52"/>
      <c r="F886" s="52"/>
      <c r="G886" s="52"/>
      <c r="H886" s="52"/>
      <c r="I886" s="52"/>
      <c r="J886" s="52"/>
      <c r="K886" s="52"/>
      <c r="L886" s="52"/>
      <c r="M886" s="52"/>
      <c r="N886" s="52"/>
      <c r="O886" s="59"/>
      <c r="P886" s="52"/>
    </row>
    <row r="887" spans="1:16">
      <c r="A887" s="51"/>
      <c r="B887" s="52"/>
      <c r="C887" s="53"/>
      <c r="D887" s="52"/>
      <c r="E887" s="52"/>
      <c r="F887" s="52"/>
      <c r="G887" s="52"/>
      <c r="H887" s="52"/>
      <c r="I887" s="52"/>
      <c r="J887" s="52"/>
      <c r="K887" s="52"/>
      <c r="L887" s="52"/>
      <c r="M887" s="52"/>
      <c r="N887" s="52"/>
      <c r="O887" s="59"/>
      <c r="P887" s="52"/>
    </row>
    <row r="888" spans="1:16">
      <c r="A888" s="51"/>
      <c r="B888" s="52"/>
      <c r="C888" s="53"/>
      <c r="D888" s="52"/>
      <c r="E888" s="52"/>
      <c r="F888" s="52"/>
      <c r="G888" s="52"/>
      <c r="H888" s="52"/>
      <c r="I888" s="52"/>
      <c r="J888" s="52"/>
      <c r="K888" s="52"/>
      <c r="L888" s="52"/>
      <c r="M888" s="52"/>
      <c r="N888" s="52"/>
      <c r="O888" s="59"/>
      <c r="P888" s="52"/>
    </row>
    <row r="889" spans="1:16">
      <c r="A889" s="51"/>
      <c r="B889" s="52"/>
      <c r="C889" s="53"/>
      <c r="D889" s="52"/>
      <c r="E889" s="52"/>
      <c r="F889" s="52"/>
      <c r="G889" s="52"/>
      <c r="H889" s="52"/>
      <c r="I889" s="52"/>
      <c r="J889" s="52"/>
      <c r="K889" s="52"/>
      <c r="L889" s="52"/>
      <c r="M889" s="52"/>
      <c r="N889" s="52"/>
      <c r="O889" s="59"/>
      <c r="P889" s="52"/>
    </row>
    <row r="890" spans="1:16">
      <c r="A890" s="51"/>
      <c r="B890" s="52"/>
      <c r="C890" s="53"/>
      <c r="D890" s="52"/>
      <c r="E890" s="52"/>
      <c r="F890" s="52"/>
      <c r="G890" s="52"/>
      <c r="H890" s="52"/>
      <c r="I890" s="52"/>
      <c r="J890" s="52"/>
      <c r="K890" s="52"/>
      <c r="L890" s="52"/>
      <c r="M890" s="52"/>
      <c r="N890" s="52"/>
      <c r="O890" s="59"/>
      <c r="P890" s="52"/>
    </row>
    <row r="891" spans="1:16">
      <c r="A891" s="51"/>
      <c r="B891" s="52"/>
      <c r="C891" s="53"/>
      <c r="D891" s="52"/>
      <c r="E891" s="52"/>
      <c r="F891" s="52"/>
      <c r="G891" s="52"/>
      <c r="H891" s="52"/>
      <c r="I891" s="52"/>
      <c r="J891" s="52"/>
      <c r="K891" s="52"/>
      <c r="L891" s="52"/>
      <c r="M891" s="52"/>
      <c r="N891" s="52"/>
      <c r="O891" s="59"/>
      <c r="P891" s="52"/>
    </row>
    <row r="892" spans="1:16">
      <c r="A892" s="51"/>
      <c r="B892" s="52"/>
      <c r="C892" s="53"/>
      <c r="D892" s="52"/>
      <c r="E892" s="52"/>
      <c r="F892" s="52"/>
      <c r="G892" s="52"/>
      <c r="H892" s="52"/>
      <c r="I892" s="52"/>
      <c r="J892" s="52"/>
      <c r="K892" s="52"/>
      <c r="L892" s="52"/>
      <c r="M892" s="52"/>
      <c r="N892" s="52"/>
      <c r="O892" s="59"/>
      <c r="P892" s="52"/>
    </row>
    <row r="893" spans="1:16">
      <c r="A893" s="51"/>
      <c r="B893" s="52"/>
      <c r="C893" s="53"/>
      <c r="D893" s="52"/>
      <c r="E893" s="52"/>
      <c r="F893" s="52"/>
      <c r="G893" s="52"/>
      <c r="H893" s="52"/>
      <c r="I893" s="52"/>
      <c r="J893" s="52"/>
      <c r="K893" s="52"/>
      <c r="L893" s="52"/>
      <c r="M893" s="52"/>
      <c r="N893" s="52"/>
      <c r="O893" s="59"/>
      <c r="P893" s="52"/>
    </row>
    <row r="894" spans="1:16">
      <c r="A894" s="51"/>
      <c r="B894" s="52"/>
      <c r="C894" s="53"/>
      <c r="D894" s="52"/>
      <c r="E894" s="52"/>
      <c r="F894" s="52"/>
      <c r="G894" s="52"/>
      <c r="H894" s="52"/>
      <c r="I894" s="52"/>
      <c r="J894" s="52"/>
      <c r="K894" s="52"/>
      <c r="L894" s="52"/>
      <c r="M894" s="52"/>
      <c r="N894" s="52"/>
      <c r="O894" s="59"/>
      <c r="P894" s="52"/>
    </row>
    <row r="895" spans="1:16">
      <c r="A895" s="51"/>
      <c r="B895" s="52"/>
      <c r="C895" s="53"/>
      <c r="D895" s="52"/>
      <c r="E895" s="52"/>
      <c r="F895" s="52"/>
      <c r="G895" s="52"/>
      <c r="H895" s="52"/>
      <c r="I895" s="52"/>
      <c r="J895" s="52"/>
      <c r="K895" s="52"/>
      <c r="L895" s="52"/>
      <c r="M895" s="52"/>
      <c r="N895" s="52"/>
      <c r="O895" s="59"/>
      <c r="P895" s="52"/>
    </row>
    <row r="896" spans="1:16">
      <c r="A896" s="51"/>
      <c r="B896" s="52"/>
      <c r="C896" s="53"/>
      <c r="D896" s="52"/>
      <c r="E896" s="52"/>
      <c r="F896" s="52"/>
      <c r="G896" s="52"/>
      <c r="H896" s="52"/>
      <c r="I896" s="52"/>
      <c r="J896" s="52"/>
      <c r="K896" s="52"/>
      <c r="L896" s="52"/>
      <c r="M896" s="52"/>
      <c r="N896" s="52"/>
      <c r="O896" s="59"/>
      <c r="P896" s="52"/>
    </row>
    <row r="897" spans="1:16">
      <c r="A897" s="51"/>
      <c r="B897" s="52"/>
      <c r="C897" s="53"/>
      <c r="D897" s="52"/>
      <c r="E897" s="52"/>
      <c r="F897" s="52"/>
      <c r="G897" s="52"/>
      <c r="H897" s="52"/>
      <c r="I897" s="52"/>
      <c r="J897" s="52"/>
      <c r="K897" s="52"/>
      <c r="L897" s="52"/>
      <c r="M897" s="52"/>
      <c r="N897" s="52"/>
      <c r="O897" s="59"/>
      <c r="P897" s="52"/>
    </row>
    <row r="898" spans="1:16">
      <c r="A898" s="51"/>
      <c r="B898" s="52"/>
      <c r="C898" s="53"/>
      <c r="D898" s="52"/>
      <c r="E898" s="52"/>
      <c r="F898" s="52"/>
      <c r="G898" s="52"/>
      <c r="H898" s="52"/>
      <c r="I898" s="52"/>
      <c r="J898" s="52"/>
      <c r="K898" s="52"/>
      <c r="L898" s="52"/>
      <c r="M898" s="52"/>
      <c r="N898" s="52"/>
      <c r="O898" s="59"/>
      <c r="P898" s="52"/>
    </row>
    <row r="899" spans="1:16">
      <c r="A899" s="51"/>
      <c r="B899" s="52"/>
      <c r="C899" s="53"/>
      <c r="D899" s="52"/>
      <c r="E899" s="52"/>
      <c r="F899" s="52"/>
      <c r="G899" s="52"/>
      <c r="H899" s="52"/>
      <c r="I899" s="52"/>
      <c r="J899" s="52"/>
      <c r="K899" s="52"/>
      <c r="L899" s="52"/>
      <c r="M899" s="52"/>
      <c r="N899" s="52"/>
      <c r="O899" s="59"/>
      <c r="P899" s="52"/>
    </row>
    <row r="900" spans="1:16">
      <c r="A900" s="51"/>
      <c r="B900" s="52"/>
      <c r="C900" s="53"/>
      <c r="D900" s="52"/>
      <c r="E900" s="52"/>
      <c r="F900" s="52"/>
      <c r="G900" s="52"/>
      <c r="H900" s="52"/>
      <c r="I900" s="52"/>
      <c r="J900" s="52"/>
      <c r="K900" s="52"/>
      <c r="L900" s="52"/>
      <c r="M900" s="52"/>
      <c r="N900" s="52"/>
      <c r="O900" s="59"/>
      <c r="P900" s="52"/>
    </row>
    <row r="901" spans="1:16">
      <c r="A901" s="51"/>
      <c r="B901" s="52"/>
      <c r="C901" s="53"/>
      <c r="D901" s="52"/>
      <c r="E901" s="52"/>
      <c r="F901" s="52"/>
      <c r="G901" s="52"/>
      <c r="H901" s="52"/>
      <c r="I901" s="52"/>
      <c r="J901" s="52"/>
      <c r="K901" s="52"/>
      <c r="L901" s="52"/>
      <c r="M901" s="52"/>
      <c r="N901" s="52"/>
      <c r="O901" s="59"/>
      <c r="P901" s="52"/>
    </row>
    <row r="902" spans="1:16">
      <c r="A902" s="51"/>
      <c r="B902" s="52"/>
      <c r="C902" s="53"/>
      <c r="D902" s="52"/>
      <c r="E902" s="52"/>
      <c r="F902" s="52"/>
      <c r="G902" s="52"/>
      <c r="H902" s="52"/>
      <c r="I902" s="52"/>
      <c r="J902" s="52"/>
      <c r="K902" s="52"/>
      <c r="L902" s="52"/>
      <c r="M902" s="52"/>
      <c r="N902" s="52"/>
      <c r="O902" s="59"/>
      <c r="P902" s="52"/>
    </row>
    <row r="903" spans="1:16">
      <c r="A903" s="51"/>
      <c r="B903" s="52"/>
      <c r="C903" s="53"/>
      <c r="D903" s="52"/>
      <c r="E903" s="52"/>
      <c r="F903" s="52"/>
      <c r="G903" s="52"/>
      <c r="H903" s="52"/>
      <c r="I903" s="52"/>
      <c r="J903" s="52"/>
      <c r="K903" s="52"/>
      <c r="L903" s="52"/>
      <c r="M903" s="52"/>
      <c r="N903" s="52"/>
      <c r="O903" s="59"/>
      <c r="P903" s="52"/>
    </row>
    <row r="904" spans="1:16">
      <c r="A904" s="51"/>
      <c r="B904" s="52"/>
      <c r="C904" s="53"/>
      <c r="D904" s="52"/>
      <c r="E904" s="52"/>
      <c r="F904" s="52"/>
      <c r="G904" s="52"/>
      <c r="H904" s="52"/>
      <c r="I904" s="52"/>
      <c r="J904" s="52"/>
      <c r="K904" s="52"/>
      <c r="L904" s="52"/>
      <c r="M904" s="52"/>
      <c r="N904" s="52"/>
      <c r="O904" s="59"/>
      <c r="P904" s="52"/>
    </row>
    <row r="905" spans="1:16">
      <c r="A905" s="51"/>
      <c r="B905" s="52"/>
      <c r="C905" s="53"/>
      <c r="D905" s="52"/>
      <c r="E905" s="52"/>
      <c r="F905" s="52"/>
      <c r="G905" s="52"/>
      <c r="H905" s="52"/>
      <c r="I905" s="52"/>
      <c r="J905" s="52"/>
      <c r="K905" s="52"/>
      <c r="L905" s="52"/>
      <c r="M905" s="52"/>
      <c r="N905" s="52"/>
      <c r="O905" s="59"/>
      <c r="P905" s="52"/>
    </row>
    <row r="906" spans="1:16">
      <c r="A906" s="51"/>
      <c r="B906" s="52"/>
      <c r="C906" s="53"/>
      <c r="D906" s="52"/>
      <c r="E906" s="52"/>
      <c r="F906" s="52"/>
      <c r="G906" s="52"/>
      <c r="H906" s="52"/>
      <c r="I906" s="52"/>
      <c r="J906" s="52"/>
      <c r="K906" s="52"/>
      <c r="L906" s="52"/>
      <c r="M906" s="52"/>
      <c r="N906" s="52"/>
      <c r="O906" s="59"/>
      <c r="P906" s="52"/>
    </row>
    <row r="907" spans="1:16">
      <c r="A907" s="51"/>
      <c r="B907" s="52"/>
      <c r="C907" s="53"/>
      <c r="D907" s="52"/>
      <c r="E907" s="52"/>
      <c r="F907" s="52"/>
      <c r="G907" s="52"/>
      <c r="H907" s="52"/>
      <c r="I907" s="52"/>
      <c r="J907" s="52"/>
      <c r="K907" s="52"/>
      <c r="L907" s="52"/>
      <c r="M907" s="52"/>
      <c r="N907" s="52"/>
      <c r="O907" s="59"/>
      <c r="P907" s="52"/>
    </row>
    <row r="908" spans="1:16">
      <c r="A908" s="51"/>
      <c r="B908" s="52"/>
      <c r="C908" s="53"/>
      <c r="D908" s="52"/>
      <c r="E908" s="52"/>
      <c r="F908" s="52"/>
      <c r="G908" s="52"/>
      <c r="H908" s="52"/>
      <c r="I908" s="52"/>
      <c r="J908" s="52"/>
      <c r="K908" s="52"/>
      <c r="L908" s="52"/>
      <c r="M908" s="52"/>
      <c r="N908" s="52"/>
      <c r="O908" s="59"/>
      <c r="P908" s="52"/>
    </row>
    <row r="909" spans="1:16">
      <c r="A909" s="51"/>
      <c r="B909" s="52"/>
      <c r="C909" s="53"/>
      <c r="D909" s="52"/>
      <c r="E909" s="52"/>
      <c r="F909" s="52"/>
      <c r="G909" s="52"/>
      <c r="H909" s="52"/>
      <c r="I909" s="52"/>
      <c r="J909" s="52"/>
      <c r="K909" s="52"/>
      <c r="L909" s="52"/>
      <c r="M909" s="52"/>
      <c r="N909" s="52"/>
      <c r="O909" s="59"/>
      <c r="P909" s="52"/>
    </row>
    <row r="910" spans="1:16">
      <c r="A910" s="51"/>
      <c r="B910" s="52"/>
      <c r="C910" s="53"/>
      <c r="D910" s="52"/>
      <c r="E910" s="52"/>
      <c r="F910" s="52"/>
      <c r="G910" s="52"/>
      <c r="H910" s="52"/>
      <c r="I910" s="52"/>
      <c r="J910" s="52"/>
      <c r="K910" s="52"/>
      <c r="L910" s="52"/>
      <c r="M910" s="52"/>
      <c r="N910" s="52"/>
      <c r="O910" s="59"/>
      <c r="P910" s="52"/>
    </row>
    <row r="911" spans="1:16">
      <c r="A911" s="51"/>
      <c r="B911" s="52"/>
      <c r="C911" s="53"/>
      <c r="D911" s="52"/>
      <c r="E911" s="52"/>
      <c r="F911" s="52"/>
      <c r="G911" s="52"/>
      <c r="H911" s="52"/>
      <c r="I911" s="52"/>
      <c r="J911" s="52"/>
      <c r="K911" s="52"/>
      <c r="L911" s="52"/>
      <c r="M911" s="52"/>
      <c r="N911" s="52"/>
      <c r="O911" s="59"/>
      <c r="P911" s="52"/>
    </row>
    <row r="912" spans="1:16">
      <c r="A912" s="51"/>
      <c r="B912" s="52"/>
      <c r="C912" s="53"/>
      <c r="D912" s="52"/>
      <c r="E912" s="52"/>
      <c r="F912" s="52"/>
      <c r="G912" s="52"/>
      <c r="H912" s="52"/>
      <c r="I912" s="52"/>
      <c r="J912" s="52"/>
      <c r="K912" s="52"/>
      <c r="L912" s="52"/>
      <c r="M912" s="52"/>
      <c r="N912" s="52"/>
      <c r="O912" s="59"/>
      <c r="P912" s="52"/>
    </row>
    <row r="913" spans="1:16">
      <c r="A913" s="51"/>
      <c r="B913" s="52"/>
      <c r="C913" s="53"/>
      <c r="D913" s="52"/>
      <c r="E913" s="52"/>
      <c r="F913" s="52"/>
      <c r="G913" s="52"/>
      <c r="H913" s="52"/>
      <c r="I913" s="52"/>
      <c r="J913" s="52"/>
      <c r="K913" s="52"/>
      <c r="L913" s="52"/>
      <c r="M913" s="52"/>
      <c r="N913" s="52"/>
      <c r="O913" s="59"/>
      <c r="P913" s="52"/>
    </row>
    <row r="914" spans="1:16">
      <c r="A914" s="51"/>
      <c r="B914" s="52"/>
      <c r="C914" s="53"/>
      <c r="D914" s="52"/>
      <c r="E914" s="52"/>
      <c r="F914" s="52"/>
      <c r="G914" s="52"/>
      <c r="H914" s="52"/>
      <c r="I914" s="52"/>
      <c r="J914" s="52"/>
      <c r="K914" s="52"/>
      <c r="L914" s="52"/>
      <c r="M914" s="52"/>
      <c r="N914" s="52"/>
      <c r="O914" s="59"/>
      <c r="P914" s="52"/>
    </row>
    <row r="915" spans="1:16">
      <c r="A915" s="51"/>
      <c r="B915" s="52"/>
      <c r="C915" s="53"/>
      <c r="D915" s="52"/>
      <c r="E915" s="52"/>
      <c r="F915" s="52"/>
      <c r="G915" s="52"/>
      <c r="H915" s="52"/>
      <c r="I915" s="52"/>
      <c r="J915" s="52"/>
      <c r="K915" s="52"/>
      <c r="L915" s="52"/>
      <c r="M915" s="52"/>
      <c r="N915" s="52"/>
      <c r="O915" s="59"/>
      <c r="P915" s="52"/>
    </row>
    <row r="916" spans="1:16">
      <c r="A916" s="51"/>
      <c r="B916" s="52"/>
      <c r="C916" s="53"/>
      <c r="D916" s="52"/>
      <c r="E916" s="52"/>
      <c r="F916" s="52"/>
      <c r="G916" s="52"/>
      <c r="H916" s="52"/>
      <c r="I916" s="52"/>
      <c r="J916" s="52"/>
      <c r="K916" s="52"/>
      <c r="L916" s="52"/>
      <c r="M916" s="52"/>
      <c r="N916" s="52"/>
      <c r="O916" s="59"/>
      <c r="P916" s="52"/>
    </row>
    <row r="917" spans="1:16">
      <c r="A917" s="51"/>
      <c r="B917" s="52"/>
      <c r="C917" s="53"/>
      <c r="D917" s="52"/>
      <c r="E917" s="52"/>
      <c r="F917" s="52"/>
      <c r="G917" s="52"/>
      <c r="H917" s="52"/>
      <c r="I917" s="52"/>
      <c r="J917" s="52"/>
      <c r="K917" s="52"/>
      <c r="L917" s="52"/>
      <c r="M917" s="52"/>
      <c r="N917" s="52"/>
      <c r="O917" s="59"/>
      <c r="P917" s="52"/>
    </row>
    <row r="918" spans="1:16">
      <c r="A918" s="51"/>
      <c r="B918" s="52"/>
      <c r="C918" s="53"/>
      <c r="D918" s="52"/>
      <c r="E918" s="52"/>
      <c r="F918" s="52"/>
      <c r="G918" s="52"/>
      <c r="H918" s="52"/>
      <c r="I918" s="52"/>
      <c r="J918" s="52"/>
      <c r="K918" s="52"/>
      <c r="L918" s="52"/>
      <c r="M918" s="52"/>
      <c r="N918" s="52"/>
      <c r="O918" s="59"/>
      <c r="P918" s="52"/>
    </row>
    <row r="919" spans="1:16">
      <c r="A919" s="51"/>
      <c r="B919" s="52"/>
      <c r="C919" s="53"/>
      <c r="D919" s="52"/>
      <c r="E919" s="52"/>
      <c r="F919" s="52"/>
      <c r="G919" s="52"/>
      <c r="H919" s="52"/>
      <c r="I919" s="52"/>
      <c r="J919" s="52"/>
      <c r="K919" s="52"/>
      <c r="L919" s="52"/>
      <c r="M919" s="52"/>
      <c r="N919" s="52"/>
      <c r="O919" s="59"/>
      <c r="P919" s="52"/>
    </row>
    <row r="920" spans="1:16">
      <c r="A920" s="51"/>
      <c r="B920" s="52"/>
      <c r="C920" s="53"/>
      <c r="D920" s="52"/>
      <c r="E920" s="52"/>
      <c r="F920" s="52"/>
      <c r="G920" s="52"/>
      <c r="H920" s="52"/>
      <c r="I920" s="52"/>
      <c r="J920" s="52"/>
      <c r="K920" s="52"/>
      <c r="L920" s="52"/>
      <c r="M920" s="52"/>
      <c r="N920" s="52"/>
      <c r="O920" s="59"/>
      <c r="P920" s="52"/>
    </row>
    <row r="921" spans="1:16">
      <c r="A921" s="51"/>
      <c r="B921" s="52"/>
      <c r="C921" s="53"/>
      <c r="D921" s="52"/>
      <c r="E921" s="52"/>
      <c r="F921" s="52"/>
      <c r="G921" s="52"/>
      <c r="H921" s="52"/>
      <c r="I921" s="52"/>
      <c r="J921" s="52"/>
      <c r="K921" s="52"/>
      <c r="L921" s="52"/>
      <c r="M921" s="52"/>
      <c r="N921" s="52"/>
      <c r="O921" s="59"/>
      <c r="P921" s="52"/>
    </row>
    <row r="922" spans="1:16">
      <c r="A922" s="51"/>
      <c r="B922" s="52"/>
      <c r="C922" s="53"/>
      <c r="D922" s="52"/>
      <c r="E922" s="52"/>
      <c r="F922" s="52"/>
      <c r="G922" s="52"/>
      <c r="H922" s="52"/>
      <c r="I922" s="52"/>
      <c r="J922" s="52"/>
      <c r="K922" s="52"/>
      <c r="L922" s="52"/>
      <c r="M922" s="52"/>
      <c r="N922" s="52"/>
      <c r="O922" s="59"/>
      <c r="P922" s="52"/>
    </row>
    <row r="923" spans="1:16">
      <c r="A923" s="51"/>
      <c r="B923" s="52"/>
      <c r="C923" s="53"/>
      <c r="D923" s="52"/>
      <c r="E923" s="52"/>
      <c r="F923" s="52"/>
      <c r="G923" s="52"/>
      <c r="H923" s="52"/>
      <c r="I923" s="52"/>
      <c r="J923" s="52"/>
      <c r="K923" s="52"/>
      <c r="L923" s="52"/>
      <c r="M923" s="52"/>
      <c r="N923" s="52"/>
      <c r="O923" s="59"/>
      <c r="P923" s="52"/>
    </row>
    <row r="924" spans="1:16">
      <c r="A924" s="51"/>
      <c r="B924" s="52"/>
      <c r="C924" s="53"/>
      <c r="D924" s="52"/>
      <c r="E924" s="52"/>
      <c r="F924" s="52"/>
      <c r="G924" s="52"/>
      <c r="H924" s="52"/>
      <c r="I924" s="52"/>
      <c r="J924" s="52"/>
      <c r="K924" s="52"/>
      <c r="L924" s="52"/>
      <c r="M924" s="52"/>
      <c r="N924" s="52"/>
      <c r="O924" s="59"/>
      <c r="P924" s="52"/>
    </row>
    <row r="925" spans="1:16">
      <c r="A925" s="51"/>
      <c r="B925" s="52"/>
      <c r="C925" s="53"/>
      <c r="D925" s="52"/>
      <c r="E925" s="52"/>
      <c r="F925" s="52"/>
      <c r="G925" s="52"/>
      <c r="H925" s="52"/>
      <c r="I925" s="52"/>
      <c r="J925" s="52"/>
      <c r="K925" s="52"/>
      <c r="L925" s="52"/>
      <c r="M925" s="52"/>
      <c r="N925" s="52"/>
      <c r="O925" s="59"/>
      <c r="P925" s="52"/>
    </row>
    <row r="926" spans="1:16">
      <c r="A926" s="51"/>
      <c r="B926" s="52"/>
      <c r="C926" s="53"/>
      <c r="D926" s="52"/>
      <c r="E926" s="52"/>
      <c r="F926" s="52"/>
      <c r="G926" s="52"/>
      <c r="H926" s="52"/>
      <c r="I926" s="52"/>
      <c r="J926" s="52"/>
      <c r="K926" s="52"/>
      <c r="L926" s="52"/>
      <c r="M926" s="52"/>
      <c r="N926" s="52"/>
      <c r="O926" s="59"/>
      <c r="P926" s="52"/>
    </row>
    <row r="927" spans="1:16">
      <c r="A927" s="51"/>
      <c r="B927" s="52"/>
      <c r="C927" s="53"/>
      <c r="D927" s="52"/>
      <c r="E927" s="52"/>
      <c r="F927" s="52"/>
      <c r="G927" s="52"/>
      <c r="H927" s="52"/>
      <c r="I927" s="52"/>
      <c r="J927" s="52"/>
      <c r="K927" s="52"/>
      <c r="L927" s="52"/>
      <c r="M927" s="52"/>
      <c r="N927" s="52"/>
      <c r="O927" s="59"/>
      <c r="P927" s="52"/>
    </row>
    <row r="928" spans="1:16">
      <c r="A928" s="51"/>
      <c r="B928" s="52"/>
      <c r="C928" s="53"/>
      <c r="D928" s="52"/>
      <c r="E928" s="52"/>
      <c r="F928" s="52"/>
      <c r="G928" s="52"/>
      <c r="H928" s="52"/>
      <c r="I928" s="52"/>
      <c r="J928" s="52"/>
      <c r="K928" s="52"/>
      <c r="L928" s="52"/>
      <c r="M928" s="52"/>
      <c r="N928" s="52"/>
      <c r="O928" s="59"/>
      <c r="P928" s="52"/>
    </row>
    <row r="929" spans="1:16">
      <c r="A929" s="51"/>
      <c r="B929" s="52"/>
      <c r="C929" s="53"/>
      <c r="D929" s="52"/>
      <c r="E929" s="52"/>
      <c r="F929" s="52"/>
      <c r="G929" s="52"/>
      <c r="H929" s="52"/>
      <c r="I929" s="52"/>
      <c r="J929" s="52"/>
      <c r="K929" s="52"/>
      <c r="L929" s="52"/>
      <c r="M929" s="52"/>
      <c r="N929" s="52"/>
      <c r="O929" s="59"/>
      <c r="P929" s="52"/>
    </row>
    <row r="930" spans="1:16">
      <c r="A930" s="51"/>
      <c r="B930" s="52"/>
      <c r="C930" s="53"/>
      <c r="D930" s="52"/>
      <c r="E930" s="52"/>
      <c r="F930" s="52"/>
      <c r="G930" s="52"/>
      <c r="H930" s="52"/>
      <c r="I930" s="52"/>
      <c r="J930" s="52"/>
      <c r="K930" s="52"/>
      <c r="L930" s="52"/>
      <c r="M930" s="52"/>
      <c r="N930" s="52"/>
      <c r="O930" s="59"/>
      <c r="P930" s="52"/>
    </row>
    <row r="931" spans="1:16">
      <c r="A931" s="51"/>
      <c r="B931" s="52"/>
      <c r="C931" s="53"/>
      <c r="D931" s="52"/>
      <c r="E931" s="52"/>
      <c r="F931" s="52"/>
      <c r="G931" s="52"/>
      <c r="H931" s="52"/>
      <c r="I931" s="52"/>
      <c r="J931" s="52"/>
      <c r="K931" s="52"/>
      <c r="L931" s="52"/>
      <c r="M931" s="52"/>
      <c r="N931" s="52"/>
      <c r="O931" s="59"/>
      <c r="P931" s="52"/>
    </row>
    <row r="932" ht="12" spans="1:16">
      <c r="A932" s="141"/>
      <c r="B932" s="142"/>
      <c r="C932" s="183"/>
      <c r="D932" s="142"/>
      <c r="E932" s="142"/>
      <c r="F932" s="142"/>
      <c r="G932" s="142"/>
      <c r="H932" s="142"/>
      <c r="I932" s="142"/>
      <c r="J932" s="142"/>
      <c r="K932" s="142"/>
      <c r="L932" s="142"/>
      <c r="M932" s="142"/>
      <c r="N932" s="142"/>
      <c r="O932" s="156"/>
      <c r="P932" s="52"/>
    </row>
    <row r="933" spans="2:7">
      <c r="B933" s="35"/>
      <c r="F933" s="52"/>
      <c r="G933" s="52"/>
    </row>
    <row r="934" spans="2:7">
      <c r="B934" s="35"/>
      <c r="F934" s="52"/>
      <c r="G934" s="52"/>
    </row>
    <row r="935" spans="2:7">
      <c r="B935" s="35"/>
      <c r="F935" s="52"/>
      <c r="G935" s="52"/>
    </row>
    <row r="936" spans="2:7">
      <c r="B936" s="35"/>
      <c r="F936" s="52"/>
      <c r="G936" s="52"/>
    </row>
    <row r="937" spans="2:7">
      <c r="B937" s="35"/>
      <c r="F937" s="52"/>
      <c r="G937" s="52"/>
    </row>
    <row r="938" spans="2:7">
      <c r="B938" s="35"/>
      <c r="F938" s="52"/>
      <c r="G938" s="52"/>
    </row>
    <row r="939" spans="2:7">
      <c r="B939" s="35"/>
      <c r="F939" s="52"/>
      <c r="G939" s="52"/>
    </row>
    <row r="940" spans="2:7">
      <c r="B940" s="35"/>
      <c r="F940" s="52"/>
      <c r="G940" s="52"/>
    </row>
    <row r="941" spans="2:7">
      <c r="B941" s="35"/>
      <c r="F941" s="52"/>
      <c r="G941" s="52"/>
    </row>
    <row r="942" spans="2:7">
      <c r="B942" s="35"/>
      <c r="F942" s="52"/>
      <c r="G942" s="52"/>
    </row>
    <row r="943" spans="2:7">
      <c r="B943" s="35"/>
      <c r="F943" s="52"/>
      <c r="G943" s="52"/>
    </row>
    <row r="944" spans="2:7">
      <c r="B944" s="35"/>
      <c r="F944" s="52"/>
      <c r="G944" s="52"/>
    </row>
    <row r="945" s="35" customFormat="1" spans="3:30">
      <c r="C945" s="38"/>
      <c r="F945" s="52"/>
      <c r="G945" s="52"/>
      <c r="P945" s="37"/>
      <c r="Q945" s="38"/>
      <c r="AC945" s="39"/>
      <c r="AD945" s="40"/>
    </row>
    <row r="946" s="35" customFormat="1" spans="3:30">
      <c r="C946" s="38"/>
      <c r="F946" s="52"/>
      <c r="G946" s="52"/>
      <c r="P946" s="37"/>
      <c r="Q946" s="38"/>
      <c r="AC946" s="39"/>
      <c r="AD946" s="40"/>
    </row>
    <row r="947" s="35" customFormat="1" spans="3:30">
      <c r="C947" s="38"/>
      <c r="F947" s="52"/>
      <c r="G947" s="52"/>
      <c r="P947" s="37"/>
      <c r="Q947" s="38"/>
      <c r="AC947" s="39"/>
      <c r="AD947" s="40"/>
    </row>
    <row r="948" s="35" customFormat="1" spans="3:30">
      <c r="C948" s="38"/>
      <c r="F948" s="52"/>
      <c r="G948" s="52"/>
      <c r="P948" s="37"/>
      <c r="Q948" s="38"/>
      <c r="AC948" s="39"/>
      <c r="AD948" s="40"/>
    </row>
    <row r="949" s="35" customFormat="1" spans="3:30">
      <c r="C949" s="38"/>
      <c r="F949" s="52"/>
      <c r="G949" s="52"/>
      <c r="P949" s="37"/>
      <c r="Q949" s="38"/>
      <c r="AC949" s="39"/>
      <c r="AD949" s="40"/>
    </row>
    <row r="950" s="35" customFormat="1" spans="3:30">
      <c r="C950" s="38"/>
      <c r="F950" s="52"/>
      <c r="G950" s="52"/>
      <c r="P950" s="37"/>
      <c r="Q950" s="38"/>
      <c r="AC950" s="39"/>
      <c r="AD950" s="40"/>
    </row>
    <row r="951" s="35" customFormat="1" spans="3:30">
      <c r="C951" s="38"/>
      <c r="F951" s="52"/>
      <c r="G951" s="52"/>
      <c r="P951" s="37"/>
      <c r="Q951" s="38"/>
      <c r="AC951" s="39"/>
      <c r="AD951" s="40"/>
    </row>
    <row r="952" s="35" customFormat="1" spans="3:30">
      <c r="C952" s="38"/>
      <c r="F952" s="52"/>
      <c r="G952" s="52"/>
      <c r="P952" s="37"/>
      <c r="Q952" s="38"/>
      <c r="AC952" s="39"/>
      <c r="AD952" s="40"/>
    </row>
    <row r="953" s="35" customFormat="1" spans="3:30">
      <c r="C953" s="38"/>
      <c r="F953" s="52"/>
      <c r="G953" s="52"/>
      <c r="P953" s="37"/>
      <c r="Q953" s="38"/>
      <c r="AC953" s="39"/>
      <c r="AD953" s="40"/>
    </row>
    <row r="954" s="35" customFormat="1" spans="3:30">
      <c r="C954" s="38"/>
      <c r="F954" s="52"/>
      <c r="G954" s="52"/>
      <c r="P954" s="37"/>
      <c r="Q954" s="38"/>
      <c r="AC954" s="39"/>
      <c r="AD954" s="40"/>
    </row>
    <row r="955" s="35" customFormat="1" spans="3:30">
      <c r="C955" s="38"/>
      <c r="F955" s="52"/>
      <c r="G955" s="52"/>
      <c r="P955" s="37"/>
      <c r="Q955" s="38"/>
      <c r="AC955" s="39"/>
      <c r="AD955" s="40"/>
    </row>
    <row r="956" s="35" customFormat="1" spans="3:30">
      <c r="C956" s="38"/>
      <c r="F956" s="52"/>
      <c r="G956" s="52"/>
      <c r="P956" s="37"/>
      <c r="Q956" s="38"/>
      <c r="AC956" s="39"/>
      <c r="AD956" s="40"/>
    </row>
    <row r="957" s="35" customFormat="1" spans="3:30">
      <c r="C957" s="38"/>
      <c r="F957" s="52"/>
      <c r="G957" s="52"/>
      <c r="P957" s="37"/>
      <c r="Q957" s="38"/>
      <c r="AC957" s="39"/>
      <c r="AD957" s="40"/>
    </row>
    <row r="958" s="35" customFormat="1" spans="3:30">
      <c r="C958" s="38"/>
      <c r="F958" s="52"/>
      <c r="G958" s="52"/>
      <c r="P958" s="37"/>
      <c r="Q958" s="38"/>
      <c r="AC958" s="39"/>
      <c r="AD958" s="40"/>
    </row>
    <row r="959" s="35" customFormat="1" spans="3:30">
      <c r="C959" s="38"/>
      <c r="F959" s="52"/>
      <c r="G959" s="52"/>
      <c r="P959" s="37"/>
      <c r="Q959" s="38"/>
      <c r="AC959" s="39"/>
      <c r="AD959" s="40"/>
    </row>
    <row r="960" s="35" customFormat="1" spans="3:30">
      <c r="C960" s="38"/>
      <c r="F960" s="52"/>
      <c r="G960" s="52"/>
      <c r="P960" s="37"/>
      <c r="Q960" s="38"/>
      <c r="AC960" s="39"/>
      <c r="AD960" s="40"/>
    </row>
    <row r="961" s="35" customFormat="1" spans="3:30">
      <c r="C961" s="38"/>
      <c r="F961" s="52"/>
      <c r="G961" s="52"/>
      <c r="P961" s="37"/>
      <c r="Q961" s="38"/>
      <c r="AC961" s="39"/>
      <c r="AD961" s="40"/>
    </row>
    <row r="962" s="35" customFormat="1" spans="3:30">
      <c r="C962" s="38"/>
      <c r="F962" s="52"/>
      <c r="G962" s="52"/>
      <c r="P962" s="37"/>
      <c r="Q962" s="38"/>
      <c r="AC962" s="39"/>
      <c r="AD962" s="40"/>
    </row>
    <row r="963" s="35" customFormat="1" spans="3:30">
      <c r="C963" s="38"/>
      <c r="F963" s="52"/>
      <c r="G963" s="52"/>
      <c r="P963" s="37"/>
      <c r="Q963" s="38"/>
      <c r="AC963" s="39"/>
      <c r="AD963" s="40"/>
    </row>
    <row r="964" s="35" customFormat="1" spans="3:30">
      <c r="C964" s="38"/>
      <c r="F964" s="52"/>
      <c r="G964" s="52"/>
      <c r="P964" s="37"/>
      <c r="Q964" s="38"/>
      <c r="AC964" s="39"/>
      <c r="AD964" s="40"/>
    </row>
    <row r="965" s="35" customFormat="1" spans="3:30">
      <c r="C965" s="38"/>
      <c r="F965" s="52"/>
      <c r="G965" s="52"/>
      <c r="P965" s="37"/>
      <c r="Q965" s="38"/>
      <c r="AC965" s="39"/>
      <c r="AD965" s="40"/>
    </row>
    <row r="966" s="35" customFormat="1" spans="3:30">
      <c r="C966" s="38"/>
      <c r="F966" s="52"/>
      <c r="G966" s="52"/>
      <c r="P966" s="37"/>
      <c r="Q966" s="38"/>
      <c r="AC966" s="39"/>
      <c r="AD966" s="40"/>
    </row>
    <row r="967" s="35" customFormat="1" spans="3:30">
      <c r="C967" s="38"/>
      <c r="F967" s="52"/>
      <c r="G967" s="52"/>
      <c r="P967" s="37"/>
      <c r="Q967" s="38"/>
      <c r="AC967" s="39"/>
      <c r="AD967" s="40"/>
    </row>
    <row r="968" s="35" customFormat="1" spans="3:30">
      <c r="C968" s="38"/>
      <c r="F968" s="52"/>
      <c r="G968" s="52"/>
      <c r="P968" s="37"/>
      <c r="Q968" s="38"/>
      <c r="AC968" s="39"/>
      <c r="AD968" s="40"/>
    </row>
    <row r="969" s="35" customFormat="1" spans="3:30">
      <c r="C969" s="38"/>
      <c r="F969" s="52"/>
      <c r="G969" s="52"/>
      <c r="P969" s="37"/>
      <c r="Q969" s="38"/>
      <c r="AC969" s="39"/>
      <c r="AD969" s="40"/>
    </row>
    <row r="970" s="35" customFormat="1" spans="3:30">
      <c r="C970" s="38"/>
      <c r="F970" s="52"/>
      <c r="G970" s="52"/>
      <c r="P970" s="37"/>
      <c r="Q970" s="38"/>
      <c r="AC970" s="39"/>
      <c r="AD970" s="40"/>
    </row>
    <row r="971" s="35" customFormat="1" spans="3:30">
      <c r="C971" s="38"/>
      <c r="F971" s="52"/>
      <c r="G971" s="52"/>
      <c r="P971" s="37"/>
      <c r="Q971" s="38"/>
      <c r="AC971" s="39"/>
      <c r="AD971" s="40"/>
    </row>
    <row r="972" s="35" customFormat="1" spans="3:30">
      <c r="C972" s="38"/>
      <c r="F972" s="52"/>
      <c r="G972" s="52"/>
      <c r="P972" s="37"/>
      <c r="Q972" s="38"/>
      <c r="AC972" s="39"/>
      <c r="AD972" s="40"/>
    </row>
    <row r="973" s="35" customFormat="1" spans="3:30">
      <c r="C973" s="38"/>
      <c r="F973" s="52"/>
      <c r="G973" s="52"/>
      <c r="P973" s="37"/>
      <c r="Q973" s="38"/>
      <c r="AC973" s="39"/>
      <c r="AD973" s="40"/>
    </row>
    <row r="974" s="35" customFormat="1" spans="3:30">
      <c r="C974" s="38"/>
      <c r="F974" s="52"/>
      <c r="G974" s="52"/>
      <c r="P974" s="37"/>
      <c r="Q974" s="38"/>
      <c r="AC974" s="39"/>
      <c r="AD974" s="40"/>
    </row>
    <row r="975" s="35" customFormat="1" spans="3:30">
      <c r="C975" s="38"/>
      <c r="F975" s="52"/>
      <c r="G975" s="52"/>
      <c r="P975" s="37"/>
      <c r="Q975" s="38"/>
      <c r="AC975" s="39"/>
      <c r="AD975" s="40"/>
    </row>
    <row r="976" s="35" customFormat="1" spans="3:30">
      <c r="C976" s="38"/>
      <c r="F976" s="52"/>
      <c r="G976" s="52"/>
      <c r="P976" s="37"/>
      <c r="Q976" s="38"/>
      <c r="AC976" s="39"/>
      <c r="AD976" s="40"/>
    </row>
    <row r="977" s="35" customFormat="1" spans="3:30">
      <c r="C977" s="38"/>
      <c r="F977" s="52"/>
      <c r="G977" s="52"/>
      <c r="P977" s="37"/>
      <c r="Q977" s="38"/>
      <c r="AC977" s="39"/>
      <c r="AD977" s="40"/>
    </row>
    <row r="978" s="35" customFormat="1" spans="3:30">
      <c r="C978" s="38"/>
      <c r="F978" s="52"/>
      <c r="G978" s="52"/>
      <c r="P978" s="37"/>
      <c r="Q978" s="38"/>
      <c r="AC978" s="39"/>
      <c r="AD978" s="40"/>
    </row>
    <row r="979" s="35" customFormat="1" spans="3:30">
      <c r="C979" s="38"/>
      <c r="F979" s="52"/>
      <c r="G979" s="52"/>
      <c r="P979" s="37"/>
      <c r="Q979" s="38"/>
      <c r="AC979" s="39"/>
      <c r="AD979" s="40"/>
    </row>
    <row r="980" s="35" customFormat="1" spans="3:30">
      <c r="C980" s="38"/>
      <c r="F980" s="52"/>
      <c r="G980" s="52"/>
      <c r="P980" s="37"/>
      <c r="Q980" s="38"/>
      <c r="AC980" s="39"/>
      <c r="AD980" s="40"/>
    </row>
    <row r="981" s="35" customFormat="1" spans="3:30">
      <c r="C981" s="38"/>
      <c r="F981" s="52"/>
      <c r="G981" s="52"/>
      <c r="P981" s="37"/>
      <c r="Q981" s="38"/>
      <c r="AC981" s="39"/>
      <c r="AD981" s="40"/>
    </row>
    <row r="982" s="35" customFormat="1" spans="3:30">
      <c r="C982" s="38"/>
      <c r="F982" s="52"/>
      <c r="G982" s="52"/>
      <c r="P982" s="37"/>
      <c r="Q982" s="38"/>
      <c r="AC982" s="39"/>
      <c r="AD982" s="40"/>
    </row>
    <row r="983" s="35" customFormat="1" spans="3:30">
      <c r="C983" s="38"/>
      <c r="F983" s="52"/>
      <c r="G983" s="52"/>
      <c r="P983" s="37"/>
      <c r="Q983" s="38"/>
      <c r="AC983" s="39"/>
      <c r="AD983" s="40"/>
    </row>
    <row r="984" s="35" customFormat="1" spans="3:30">
      <c r="C984" s="38"/>
      <c r="F984" s="52"/>
      <c r="G984" s="52"/>
      <c r="P984" s="37"/>
      <c r="Q984" s="38"/>
      <c r="AC984" s="39"/>
      <c r="AD984" s="40"/>
    </row>
    <row r="985" s="35" customFormat="1" spans="3:30">
      <c r="C985" s="38"/>
      <c r="F985" s="52"/>
      <c r="G985" s="52"/>
      <c r="P985" s="37"/>
      <c r="Q985" s="38"/>
      <c r="AC985" s="39"/>
      <c r="AD985" s="40"/>
    </row>
    <row r="986" s="35" customFormat="1" spans="3:30">
      <c r="C986" s="38"/>
      <c r="F986" s="52"/>
      <c r="G986" s="52"/>
      <c r="P986" s="37"/>
      <c r="Q986" s="38"/>
      <c r="AC986" s="39"/>
      <c r="AD986" s="40"/>
    </row>
    <row r="987" s="35" customFormat="1" spans="3:30">
      <c r="C987" s="38"/>
      <c r="F987" s="52"/>
      <c r="G987" s="52"/>
      <c r="P987" s="37"/>
      <c r="Q987" s="38"/>
      <c r="AC987" s="39"/>
      <c r="AD987" s="40"/>
    </row>
    <row r="988" s="35" customFormat="1" spans="3:30">
      <c r="C988" s="38"/>
      <c r="F988" s="52"/>
      <c r="G988" s="52"/>
      <c r="P988" s="37"/>
      <c r="Q988" s="38"/>
      <c r="AC988" s="39"/>
      <c r="AD988" s="40"/>
    </row>
    <row r="989" s="35" customFormat="1" spans="3:30">
      <c r="C989" s="38"/>
      <c r="F989" s="52"/>
      <c r="G989" s="52"/>
      <c r="P989" s="37"/>
      <c r="Q989" s="38"/>
      <c r="AC989" s="39"/>
      <c r="AD989" s="40"/>
    </row>
    <row r="990" s="35" customFormat="1" spans="3:30">
      <c r="C990" s="38"/>
      <c r="F990" s="52"/>
      <c r="G990" s="52"/>
      <c r="P990" s="37"/>
      <c r="Q990" s="38"/>
      <c r="AC990" s="39"/>
      <c r="AD990" s="40"/>
    </row>
    <row r="991" s="35" customFormat="1" spans="3:30">
      <c r="C991" s="38"/>
      <c r="F991" s="52"/>
      <c r="G991" s="52"/>
      <c r="P991" s="37"/>
      <c r="Q991" s="38"/>
      <c r="AC991" s="39"/>
      <c r="AD991" s="40"/>
    </row>
    <row r="992" s="35" customFormat="1" spans="3:30">
      <c r="C992" s="38"/>
      <c r="F992" s="52"/>
      <c r="G992" s="52"/>
      <c r="P992" s="37"/>
      <c r="Q992" s="38"/>
      <c r="AC992" s="39"/>
      <c r="AD992" s="40"/>
    </row>
    <row r="993" s="35" customFormat="1" spans="3:30">
      <c r="C993" s="38"/>
      <c r="F993" s="52"/>
      <c r="G993" s="52"/>
      <c r="P993" s="37"/>
      <c r="Q993" s="38"/>
      <c r="AC993" s="39"/>
      <c r="AD993" s="40"/>
    </row>
    <row r="994" s="35" customFormat="1" spans="3:30">
      <c r="C994" s="38"/>
      <c r="F994" s="52"/>
      <c r="G994" s="52"/>
      <c r="P994" s="37"/>
      <c r="Q994" s="38"/>
      <c r="AC994" s="39"/>
      <c r="AD994" s="40"/>
    </row>
    <row r="995" s="35" customFormat="1" spans="3:30">
      <c r="C995" s="38"/>
      <c r="F995" s="52"/>
      <c r="G995" s="52"/>
      <c r="P995" s="37"/>
      <c r="Q995" s="38"/>
      <c r="AC995" s="39"/>
      <c r="AD995" s="40"/>
    </row>
    <row r="996" s="35" customFormat="1" spans="3:30">
      <c r="C996" s="38"/>
      <c r="F996" s="52"/>
      <c r="G996" s="52"/>
      <c r="P996" s="37"/>
      <c r="Q996" s="38"/>
      <c r="AC996" s="39"/>
      <c r="AD996" s="40"/>
    </row>
    <row r="997" s="35" customFormat="1" spans="3:30">
      <c r="C997" s="38"/>
      <c r="F997" s="52"/>
      <c r="G997" s="52"/>
      <c r="P997" s="37"/>
      <c r="Q997" s="38"/>
      <c r="AC997" s="39"/>
      <c r="AD997" s="40"/>
    </row>
    <row r="998" s="35" customFormat="1" spans="3:30">
      <c r="C998" s="38"/>
      <c r="F998" s="52"/>
      <c r="G998" s="52"/>
      <c r="P998" s="37"/>
      <c r="Q998" s="38"/>
      <c r="AC998" s="39"/>
      <c r="AD998" s="40"/>
    </row>
    <row r="999" s="35" customFormat="1" spans="3:30">
      <c r="C999" s="38"/>
      <c r="F999" s="52"/>
      <c r="G999" s="52"/>
      <c r="P999" s="37"/>
      <c r="Q999" s="38"/>
      <c r="AC999" s="39"/>
      <c r="AD999" s="40"/>
    </row>
    <row r="1000" s="35" customFormat="1" spans="3:30">
      <c r="C1000" s="38"/>
      <c r="F1000" s="52"/>
      <c r="G1000" s="52"/>
      <c r="P1000" s="37"/>
      <c r="Q1000" s="38"/>
      <c r="AC1000" s="39"/>
      <c r="AD1000" s="40"/>
    </row>
    <row r="1001" s="35" customFormat="1" spans="3:30">
      <c r="C1001" s="38"/>
      <c r="F1001" s="52"/>
      <c r="G1001" s="52"/>
      <c r="P1001" s="37"/>
      <c r="Q1001" s="38"/>
      <c r="AC1001" s="39"/>
      <c r="AD1001" s="40"/>
    </row>
    <row r="1002" s="35" customFormat="1" spans="3:30">
      <c r="C1002" s="38"/>
      <c r="F1002" s="52"/>
      <c r="G1002" s="52"/>
      <c r="P1002" s="37"/>
      <c r="Q1002" s="38"/>
      <c r="AC1002" s="39"/>
      <c r="AD1002" s="40"/>
    </row>
    <row r="1003" s="35" customFormat="1" spans="3:30">
      <c r="C1003" s="38"/>
      <c r="F1003" s="52"/>
      <c r="G1003" s="52"/>
      <c r="P1003" s="37"/>
      <c r="Q1003" s="38"/>
      <c r="AC1003" s="39"/>
      <c r="AD1003" s="40"/>
    </row>
    <row r="1004" s="35" customFormat="1" spans="3:30">
      <c r="C1004" s="38"/>
      <c r="F1004" s="52"/>
      <c r="G1004" s="52"/>
      <c r="P1004" s="37"/>
      <c r="Q1004" s="38"/>
      <c r="AC1004" s="39"/>
      <c r="AD1004" s="40"/>
    </row>
    <row r="1005" s="35" customFormat="1" spans="3:30">
      <c r="C1005" s="38"/>
      <c r="F1005" s="52"/>
      <c r="G1005" s="52"/>
      <c r="P1005" s="37"/>
      <c r="Q1005" s="38"/>
      <c r="AC1005" s="39"/>
      <c r="AD1005" s="40"/>
    </row>
    <row r="1006" s="35" customFormat="1" spans="3:30">
      <c r="C1006" s="38"/>
      <c r="F1006" s="52"/>
      <c r="G1006" s="52"/>
      <c r="P1006" s="37"/>
      <c r="Q1006" s="38"/>
      <c r="AC1006" s="39"/>
      <c r="AD1006" s="40"/>
    </row>
    <row r="1007" s="35" customFormat="1" spans="3:30">
      <c r="C1007" s="38"/>
      <c r="F1007" s="52"/>
      <c r="G1007" s="52"/>
      <c r="P1007" s="37"/>
      <c r="Q1007" s="38"/>
      <c r="AC1007" s="39"/>
      <c r="AD1007" s="40"/>
    </row>
    <row r="1008" s="35" customFormat="1" spans="3:30">
      <c r="C1008" s="38"/>
      <c r="F1008" s="52"/>
      <c r="G1008" s="52"/>
      <c r="P1008" s="37"/>
      <c r="Q1008" s="38"/>
      <c r="AC1008" s="39"/>
      <c r="AD1008" s="40"/>
    </row>
    <row r="1009" s="35" customFormat="1" spans="3:30">
      <c r="C1009" s="38"/>
      <c r="F1009" s="52"/>
      <c r="G1009" s="52"/>
      <c r="P1009" s="37"/>
      <c r="Q1009" s="38"/>
      <c r="AC1009" s="39"/>
      <c r="AD1009" s="40"/>
    </row>
    <row r="1010" s="35" customFormat="1" spans="3:30">
      <c r="C1010" s="38"/>
      <c r="F1010" s="52"/>
      <c r="G1010" s="52"/>
      <c r="P1010" s="37"/>
      <c r="Q1010" s="38"/>
      <c r="AC1010" s="39"/>
      <c r="AD1010" s="40"/>
    </row>
    <row r="1011" s="35" customFormat="1" spans="3:30">
      <c r="C1011" s="38"/>
      <c r="F1011" s="52"/>
      <c r="G1011" s="52"/>
      <c r="P1011" s="37"/>
      <c r="Q1011" s="38"/>
      <c r="AC1011" s="39"/>
      <c r="AD1011" s="40"/>
    </row>
    <row r="1012" s="35" customFormat="1" spans="3:30">
      <c r="C1012" s="38"/>
      <c r="F1012" s="52"/>
      <c r="G1012" s="52"/>
      <c r="P1012" s="37"/>
      <c r="Q1012" s="38"/>
      <c r="AC1012" s="39"/>
      <c r="AD1012" s="40"/>
    </row>
    <row r="1013" s="35" customFormat="1" spans="3:30">
      <c r="C1013" s="38"/>
      <c r="F1013" s="52"/>
      <c r="G1013" s="52"/>
      <c r="P1013" s="37"/>
      <c r="Q1013" s="38"/>
      <c r="AC1013" s="39"/>
      <c r="AD1013" s="40"/>
    </row>
    <row r="1014" s="35" customFormat="1" spans="3:30">
      <c r="C1014" s="38"/>
      <c r="F1014" s="52"/>
      <c r="G1014" s="52"/>
      <c r="P1014" s="37"/>
      <c r="Q1014" s="38"/>
      <c r="AC1014" s="39"/>
      <c r="AD1014" s="40"/>
    </row>
    <row r="1015" s="35" customFormat="1" spans="3:30">
      <c r="C1015" s="38"/>
      <c r="F1015" s="52"/>
      <c r="G1015" s="52"/>
      <c r="P1015" s="37"/>
      <c r="Q1015" s="38"/>
      <c r="AC1015" s="39"/>
      <c r="AD1015" s="40"/>
    </row>
    <row r="1016" s="35" customFormat="1" spans="3:30">
      <c r="C1016" s="38"/>
      <c r="F1016" s="52"/>
      <c r="G1016" s="52"/>
      <c r="P1016" s="37"/>
      <c r="Q1016" s="38"/>
      <c r="AC1016" s="39"/>
      <c r="AD1016" s="40"/>
    </row>
    <row r="1017" s="35" customFormat="1" spans="3:30">
      <c r="C1017" s="38"/>
      <c r="F1017" s="52"/>
      <c r="G1017" s="52"/>
      <c r="P1017" s="37"/>
      <c r="Q1017" s="38"/>
      <c r="AC1017" s="39"/>
      <c r="AD1017" s="40"/>
    </row>
    <row r="1018" s="35" customFormat="1" spans="3:30">
      <c r="C1018" s="38"/>
      <c r="F1018" s="52"/>
      <c r="G1018" s="52"/>
      <c r="P1018" s="37"/>
      <c r="Q1018" s="38"/>
      <c r="AC1018" s="39"/>
      <c r="AD1018" s="40"/>
    </row>
    <row r="1019" s="35" customFormat="1" spans="3:30">
      <c r="C1019" s="38"/>
      <c r="F1019" s="52"/>
      <c r="G1019" s="52"/>
      <c r="P1019" s="37"/>
      <c r="Q1019" s="38"/>
      <c r="AC1019" s="39"/>
      <c r="AD1019" s="40"/>
    </row>
    <row r="1020" s="35" customFormat="1" spans="3:30">
      <c r="C1020" s="38"/>
      <c r="F1020" s="52"/>
      <c r="G1020" s="52"/>
      <c r="P1020" s="37"/>
      <c r="Q1020" s="38"/>
      <c r="AC1020" s="39"/>
      <c r="AD1020" s="40"/>
    </row>
    <row r="1021" s="35" customFormat="1" spans="3:30">
      <c r="C1021" s="38"/>
      <c r="F1021" s="52"/>
      <c r="G1021" s="52"/>
      <c r="P1021" s="37"/>
      <c r="Q1021" s="38"/>
      <c r="AC1021" s="39"/>
      <c r="AD1021" s="40"/>
    </row>
    <row r="1022" s="35" customFormat="1" spans="3:30">
      <c r="C1022" s="38"/>
      <c r="F1022" s="52"/>
      <c r="G1022" s="52"/>
      <c r="P1022" s="37"/>
      <c r="Q1022" s="38"/>
      <c r="AC1022" s="39"/>
      <c r="AD1022" s="40"/>
    </row>
    <row r="1023" s="35" customFormat="1" spans="3:30">
      <c r="C1023" s="38"/>
      <c r="F1023" s="52"/>
      <c r="G1023" s="52"/>
      <c r="P1023" s="37"/>
      <c r="Q1023" s="38"/>
      <c r="AC1023" s="39"/>
      <c r="AD1023" s="40"/>
    </row>
    <row r="1024" s="35" customFormat="1" spans="3:30">
      <c r="C1024" s="38"/>
      <c r="F1024" s="52"/>
      <c r="G1024" s="52"/>
      <c r="P1024" s="37"/>
      <c r="Q1024" s="38"/>
      <c r="AC1024" s="39"/>
      <c r="AD1024" s="40"/>
    </row>
    <row r="1025" s="35" customFormat="1" spans="3:30">
      <c r="C1025" s="38"/>
      <c r="F1025" s="52"/>
      <c r="G1025" s="52"/>
      <c r="P1025" s="37"/>
      <c r="Q1025" s="38"/>
      <c r="AC1025" s="39"/>
      <c r="AD1025" s="40"/>
    </row>
    <row r="1026" s="35" customFormat="1" spans="3:30">
      <c r="C1026" s="38"/>
      <c r="F1026" s="52"/>
      <c r="G1026" s="52"/>
      <c r="P1026" s="37"/>
      <c r="Q1026" s="38"/>
      <c r="AC1026" s="39"/>
      <c r="AD1026" s="40"/>
    </row>
    <row r="1027" s="35" customFormat="1" spans="3:30">
      <c r="C1027" s="38"/>
      <c r="F1027" s="52"/>
      <c r="G1027" s="52"/>
      <c r="P1027" s="37"/>
      <c r="Q1027" s="38"/>
      <c r="AC1027" s="39"/>
      <c r="AD1027" s="40"/>
    </row>
    <row r="1028" s="35" customFormat="1" spans="3:30">
      <c r="C1028" s="38"/>
      <c r="F1028" s="52"/>
      <c r="G1028" s="52"/>
      <c r="P1028" s="37"/>
      <c r="Q1028" s="38"/>
      <c r="AC1028" s="39"/>
      <c r="AD1028" s="40"/>
    </row>
    <row r="1029" s="35" customFormat="1" spans="3:30">
      <c r="C1029" s="38"/>
      <c r="F1029" s="52"/>
      <c r="G1029" s="52"/>
      <c r="P1029" s="37"/>
      <c r="Q1029" s="38"/>
      <c r="AC1029" s="39"/>
      <c r="AD1029" s="40"/>
    </row>
    <row r="1030" s="35" customFormat="1" spans="3:30">
      <c r="C1030" s="38"/>
      <c r="F1030" s="52"/>
      <c r="G1030" s="52"/>
      <c r="P1030" s="37"/>
      <c r="Q1030" s="38"/>
      <c r="AC1030" s="39"/>
      <c r="AD1030" s="40"/>
    </row>
    <row r="1031" s="35" customFormat="1" spans="3:30">
      <c r="C1031" s="38"/>
      <c r="F1031" s="52"/>
      <c r="G1031" s="52"/>
      <c r="P1031" s="37"/>
      <c r="Q1031" s="38"/>
      <c r="AC1031" s="39"/>
      <c r="AD1031" s="40"/>
    </row>
    <row r="1032" s="35" customFormat="1" spans="3:30">
      <c r="C1032" s="38"/>
      <c r="F1032" s="52"/>
      <c r="G1032" s="52"/>
      <c r="P1032" s="37"/>
      <c r="Q1032" s="38"/>
      <c r="AC1032" s="39"/>
      <c r="AD1032" s="40"/>
    </row>
    <row r="1033" s="35" customFormat="1" spans="3:30">
      <c r="C1033" s="38"/>
      <c r="F1033" s="52"/>
      <c r="G1033" s="52"/>
      <c r="P1033" s="37"/>
      <c r="Q1033" s="38"/>
      <c r="AC1033" s="39"/>
      <c r="AD1033" s="40"/>
    </row>
    <row r="1034" s="35" customFormat="1" spans="3:30">
      <c r="C1034" s="38"/>
      <c r="F1034" s="52"/>
      <c r="G1034" s="52"/>
      <c r="P1034" s="37"/>
      <c r="Q1034" s="38"/>
      <c r="AC1034" s="39"/>
      <c r="AD1034" s="40"/>
    </row>
    <row r="1035" s="35" customFormat="1" spans="3:30">
      <c r="C1035" s="38"/>
      <c r="F1035" s="52"/>
      <c r="G1035" s="52"/>
      <c r="P1035" s="37"/>
      <c r="Q1035" s="38"/>
      <c r="AC1035" s="39"/>
      <c r="AD1035" s="40"/>
    </row>
    <row r="1036" s="35" customFormat="1" spans="3:30">
      <c r="C1036" s="38"/>
      <c r="F1036" s="52"/>
      <c r="G1036" s="52"/>
      <c r="P1036" s="37"/>
      <c r="Q1036" s="38"/>
      <c r="AC1036" s="39"/>
      <c r="AD1036" s="40"/>
    </row>
    <row r="1037" s="35" customFormat="1" spans="3:30">
      <c r="C1037" s="38"/>
      <c r="F1037" s="52"/>
      <c r="G1037" s="52"/>
      <c r="P1037" s="37"/>
      <c r="Q1037" s="38"/>
      <c r="AC1037" s="39"/>
      <c r="AD1037" s="40"/>
    </row>
    <row r="1038" s="35" customFormat="1" spans="3:30">
      <c r="C1038" s="38"/>
      <c r="F1038" s="52"/>
      <c r="G1038" s="52"/>
      <c r="P1038" s="37"/>
      <c r="Q1038" s="38"/>
      <c r="AC1038" s="39"/>
      <c r="AD1038" s="40"/>
    </row>
    <row r="1039" s="35" customFormat="1" spans="3:30">
      <c r="C1039" s="38"/>
      <c r="F1039" s="52"/>
      <c r="G1039" s="52"/>
      <c r="P1039" s="37"/>
      <c r="Q1039" s="38"/>
      <c r="AC1039" s="39"/>
      <c r="AD1039" s="40"/>
    </row>
    <row r="1040" s="35" customFormat="1" spans="3:30">
      <c r="C1040" s="38"/>
      <c r="F1040" s="52"/>
      <c r="G1040" s="52"/>
      <c r="P1040" s="37"/>
      <c r="Q1040" s="38"/>
      <c r="AC1040" s="39"/>
      <c r="AD1040" s="40"/>
    </row>
    <row r="1041" s="35" customFormat="1" spans="3:30">
      <c r="C1041" s="38"/>
      <c r="F1041" s="52"/>
      <c r="G1041" s="52"/>
      <c r="P1041" s="37"/>
      <c r="Q1041" s="38"/>
      <c r="AC1041" s="39"/>
      <c r="AD1041" s="40"/>
    </row>
    <row r="1042" s="35" customFormat="1" spans="3:30">
      <c r="C1042" s="38"/>
      <c r="F1042" s="52"/>
      <c r="G1042" s="52"/>
      <c r="P1042" s="37"/>
      <c r="Q1042" s="38"/>
      <c r="AC1042" s="39"/>
      <c r="AD1042" s="40"/>
    </row>
    <row r="1043" s="35" customFormat="1" spans="3:30">
      <c r="C1043" s="38"/>
      <c r="F1043" s="52"/>
      <c r="G1043" s="52"/>
      <c r="P1043" s="37"/>
      <c r="Q1043" s="38"/>
      <c r="AC1043" s="39"/>
      <c r="AD1043" s="40"/>
    </row>
    <row r="1044" s="35" customFormat="1" spans="3:30">
      <c r="C1044" s="38"/>
      <c r="F1044" s="52"/>
      <c r="G1044" s="52"/>
      <c r="P1044" s="37"/>
      <c r="Q1044" s="38"/>
      <c r="AC1044" s="39"/>
      <c r="AD1044" s="40"/>
    </row>
    <row r="1045" s="35" customFormat="1" spans="3:30">
      <c r="C1045" s="38"/>
      <c r="F1045" s="52"/>
      <c r="G1045" s="52"/>
      <c r="P1045" s="37"/>
      <c r="Q1045" s="38"/>
      <c r="AC1045" s="39"/>
      <c r="AD1045" s="40"/>
    </row>
    <row r="1046" s="35" customFormat="1" spans="3:30">
      <c r="C1046" s="38"/>
      <c r="F1046" s="52"/>
      <c r="G1046" s="52"/>
      <c r="P1046" s="37"/>
      <c r="Q1046" s="38"/>
      <c r="AC1046" s="39"/>
      <c r="AD1046" s="40"/>
    </row>
    <row r="1047" s="35" customFormat="1" spans="3:30">
      <c r="C1047" s="38"/>
      <c r="F1047" s="52"/>
      <c r="G1047" s="52"/>
      <c r="P1047" s="37"/>
      <c r="Q1047" s="38"/>
      <c r="AC1047" s="39"/>
      <c r="AD1047" s="40"/>
    </row>
    <row r="1048" s="35" customFormat="1" spans="3:30">
      <c r="C1048" s="38"/>
      <c r="F1048" s="52"/>
      <c r="G1048" s="52"/>
      <c r="P1048" s="37"/>
      <c r="Q1048" s="38"/>
      <c r="AC1048" s="39"/>
      <c r="AD1048" s="40"/>
    </row>
    <row r="1049" s="35" customFormat="1" spans="3:30">
      <c r="C1049" s="38"/>
      <c r="F1049" s="52"/>
      <c r="G1049" s="52"/>
      <c r="P1049" s="37"/>
      <c r="Q1049" s="38"/>
      <c r="AC1049" s="39"/>
      <c r="AD1049" s="40"/>
    </row>
    <row r="1050" s="35" customFormat="1" spans="3:30">
      <c r="C1050" s="38"/>
      <c r="F1050" s="52"/>
      <c r="G1050" s="52"/>
      <c r="P1050" s="37"/>
      <c r="Q1050" s="38"/>
      <c r="AC1050" s="39"/>
      <c r="AD1050" s="40"/>
    </row>
    <row r="1051" s="35" customFormat="1" spans="3:30">
      <c r="C1051" s="38"/>
      <c r="F1051" s="52"/>
      <c r="G1051" s="52"/>
      <c r="P1051" s="37"/>
      <c r="Q1051" s="38"/>
      <c r="AC1051" s="39"/>
      <c r="AD1051" s="40"/>
    </row>
    <row r="1052" s="35" customFormat="1" spans="3:30">
      <c r="C1052" s="38"/>
      <c r="F1052" s="52"/>
      <c r="G1052" s="52"/>
      <c r="P1052" s="37"/>
      <c r="Q1052" s="38"/>
      <c r="AC1052" s="39"/>
      <c r="AD1052" s="40"/>
    </row>
    <row r="1053" s="35" customFormat="1" spans="3:30">
      <c r="C1053" s="38"/>
      <c r="F1053" s="52"/>
      <c r="G1053" s="52"/>
      <c r="P1053" s="37"/>
      <c r="Q1053" s="38"/>
      <c r="AC1053" s="39"/>
      <c r="AD1053" s="40"/>
    </row>
    <row r="1054" s="35" customFormat="1" spans="3:30">
      <c r="C1054" s="38"/>
      <c r="F1054" s="52"/>
      <c r="G1054" s="52"/>
      <c r="P1054" s="37"/>
      <c r="Q1054" s="38"/>
      <c r="AC1054" s="39"/>
      <c r="AD1054" s="40"/>
    </row>
    <row r="1055" s="35" customFormat="1" spans="3:30">
      <c r="C1055" s="38"/>
      <c r="F1055" s="52"/>
      <c r="G1055" s="52"/>
      <c r="P1055" s="37"/>
      <c r="Q1055" s="38"/>
      <c r="AC1055" s="39"/>
      <c r="AD1055" s="40"/>
    </row>
    <row r="1056" s="35" customFormat="1" spans="3:30">
      <c r="C1056" s="38"/>
      <c r="F1056" s="52"/>
      <c r="G1056" s="52"/>
      <c r="P1056" s="37"/>
      <c r="Q1056" s="38"/>
      <c r="AC1056" s="39"/>
      <c r="AD1056" s="40"/>
    </row>
    <row r="1057" s="35" customFormat="1" spans="3:30">
      <c r="C1057" s="38"/>
      <c r="F1057" s="52"/>
      <c r="G1057" s="52"/>
      <c r="P1057" s="37"/>
      <c r="Q1057" s="38"/>
      <c r="AC1057" s="39"/>
      <c r="AD1057" s="40"/>
    </row>
    <row r="1058" s="35" customFormat="1" spans="3:30">
      <c r="C1058" s="38"/>
      <c r="F1058" s="52"/>
      <c r="G1058" s="52"/>
      <c r="P1058" s="37"/>
      <c r="Q1058" s="38"/>
      <c r="AC1058" s="39"/>
      <c r="AD1058" s="40"/>
    </row>
    <row r="1059" s="35" customFormat="1" spans="3:30">
      <c r="C1059" s="38"/>
      <c r="F1059" s="52"/>
      <c r="G1059" s="52"/>
      <c r="P1059" s="37"/>
      <c r="Q1059" s="38"/>
      <c r="AC1059" s="39"/>
      <c r="AD1059" s="40"/>
    </row>
    <row r="1060" s="35" customFormat="1" spans="3:30">
      <c r="C1060" s="38"/>
      <c r="F1060" s="52"/>
      <c r="G1060" s="52"/>
      <c r="P1060" s="37"/>
      <c r="Q1060" s="38"/>
      <c r="AC1060" s="39"/>
      <c r="AD1060" s="40"/>
    </row>
    <row r="1061" s="35" customFormat="1" spans="3:30">
      <c r="C1061" s="38"/>
      <c r="F1061" s="52"/>
      <c r="G1061" s="52"/>
      <c r="P1061" s="37"/>
      <c r="Q1061" s="38"/>
      <c r="AC1061" s="39"/>
      <c r="AD1061" s="40"/>
    </row>
    <row r="1062" s="35" customFormat="1" spans="3:30">
      <c r="C1062" s="38"/>
      <c r="F1062" s="52"/>
      <c r="G1062" s="52"/>
      <c r="P1062" s="37"/>
      <c r="Q1062" s="38"/>
      <c r="AC1062" s="39"/>
      <c r="AD1062" s="40"/>
    </row>
    <row r="1063" s="35" customFormat="1" spans="3:30">
      <c r="C1063" s="38"/>
      <c r="F1063" s="52"/>
      <c r="G1063" s="52"/>
      <c r="P1063" s="37"/>
      <c r="Q1063" s="38"/>
      <c r="AC1063" s="39"/>
      <c r="AD1063" s="40"/>
    </row>
    <row r="1064" s="35" customFormat="1" spans="3:30">
      <c r="C1064" s="38"/>
      <c r="F1064" s="52"/>
      <c r="G1064" s="52"/>
      <c r="P1064" s="37"/>
      <c r="Q1064" s="38"/>
      <c r="AC1064" s="39"/>
      <c r="AD1064" s="40"/>
    </row>
    <row r="1065" s="35" customFormat="1" spans="3:30">
      <c r="C1065" s="38"/>
      <c r="F1065" s="52"/>
      <c r="G1065" s="52"/>
      <c r="P1065" s="37"/>
      <c r="Q1065" s="38"/>
      <c r="AC1065" s="39"/>
      <c r="AD1065" s="40"/>
    </row>
    <row r="1066" s="35" customFormat="1" spans="3:30">
      <c r="C1066" s="38"/>
      <c r="F1066" s="52"/>
      <c r="G1066" s="52"/>
      <c r="P1066" s="37"/>
      <c r="Q1066" s="38"/>
      <c r="AC1066" s="39"/>
      <c r="AD1066" s="40"/>
    </row>
    <row r="1067" s="35" customFormat="1" spans="3:30">
      <c r="C1067" s="38"/>
      <c r="F1067" s="52"/>
      <c r="G1067" s="52"/>
      <c r="P1067" s="37"/>
      <c r="Q1067" s="38"/>
      <c r="AC1067" s="39"/>
      <c r="AD1067" s="40"/>
    </row>
    <row r="1068" s="35" customFormat="1" spans="3:30">
      <c r="C1068" s="38"/>
      <c r="F1068" s="52"/>
      <c r="G1068" s="52"/>
      <c r="P1068" s="37"/>
      <c r="Q1068" s="38"/>
      <c r="AC1068" s="39"/>
      <c r="AD1068" s="40"/>
    </row>
    <row r="1069" s="35" customFormat="1" spans="3:30">
      <c r="C1069" s="38"/>
      <c r="F1069" s="52"/>
      <c r="G1069" s="52"/>
      <c r="P1069" s="37"/>
      <c r="Q1069" s="38"/>
      <c r="AC1069" s="39"/>
      <c r="AD1069" s="40"/>
    </row>
    <row r="1070" s="35" customFormat="1" spans="3:30">
      <c r="C1070" s="38"/>
      <c r="F1070" s="52"/>
      <c r="G1070" s="52"/>
      <c r="P1070" s="37"/>
      <c r="Q1070" s="38"/>
      <c r="AC1070" s="39"/>
      <c r="AD1070" s="40"/>
    </row>
    <row r="1071" s="35" customFormat="1" spans="3:30">
      <c r="C1071" s="38"/>
      <c r="F1071" s="52"/>
      <c r="G1071" s="52"/>
      <c r="P1071" s="37"/>
      <c r="Q1071" s="38"/>
      <c r="AC1071" s="39"/>
      <c r="AD1071" s="40"/>
    </row>
    <row r="1072" s="35" customFormat="1" spans="3:30">
      <c r="C1072" s="38"/>
      <c r="F1072" s="52"/>
      <c r="G1072" s="52"/>
      <c r="P1072" s="37"/>
      <c r="Q1072" s="38"/>
      <c r="AC1072" s="39"/>
      <c r="AD1072" s="40"/>
    </row>
    <row r="1073" s="35" customFormat="1" spans="3:30">
      <c r="C1073" s="38"/>
      <c r="F1073" s="52"/>
      <c r="G1073" s="52"/>
      <c r="P1073" s="37"/>
      <c r="Q1073" s="38"/>
      <c r="AC1073" s="39"/>
      <c r="AD1073" s="40"/>
    </row>
    <row r="1074" s="35" customFormat="1" spans="3:30">
      <c r="C1074" s="38"/>
      <c r="F1074" s="52"/>
      <c r="G1074" s="52"/>
      <c r="P1074" s="37"/>
      <c r="Q1074" s="38"/>
      <c r="AC1074" s="39"/>
      <c r="AD1074" s="40"/>
    </row>
    <row r="1075" s="35" customFormat="1" spans="3:30">
      <c r="C1075" s="38"/>
      <c r="F1075" s="52"/>
      <c r="G1075" s="52"/>
      <c r="P1075" s="37"/>
      <c r="Q1075" s="38"/>
      <c r="AC1075" s="39"/>
      <c r="AD1075" s="40"/>
    </row>
    <row r="1076" s="35" customFormat="1" spans="3:30">
      <c r="C1076" s="38"/>
      <c r="F1076" s="52"/>
      <c r="G1076" s="52"/>
      <c r="P1076" s="37"/>
      <c r="Q1076" s="38"/>
      <c r="AC1076" s="39"/>
      <c r="AD1076" s="40"/>
    </row>
    <row r="1077" s="35" customFormat="1" spans="3:30">
      <c r="C1077" s="38"/>
      <c r="F1077" s="52"/>
      <c r="G1077" s="52"/>
      <c r="P1077" s="37"/>
      <c r="Q1077" s="38"/>
      <c r="AC1077" s="39"/>
      <c r="AD1077" s="40"/>
    </row>
    <row r="1078" s="35" customFormat="1" spans="3:30">
      <c r="C1078" s="38"/>
      <c r="F1078" s="52"/>
      <c r="G1078" s="52"/>
      <c r="P1078" s="37"/>
      <c r="Q1078" s="38"/>
      <c r="AC1078" s="39"/>
      <c r="AD1078" s="40"/>
    </row>
    <row r="1079" s="35" customFormat="1" spans="3:30">
      <c r="C1079" s="38"/>
      <c r="F1079" s="52"/>
      <c r="G1079" s="52"/>
      <c r="P1079" s="37"/>
      <c r="Q1079" s="38"/>
      <c r="AC1079" s="39"/>
      <c r="AD1079" s="40"/>
    </row>
    <row r="1080" s="35" customFormat="1" spans="3:30">
      <c r="C1080" s="38"/>
      <c r="F1080" s="52"/>
      <c r="G1080" s="52"/>
      <c r="P1080" s="37"/>
      <c r="Q1080" s="38"/>
      <c r="AC1080" s="39"/>
      <c r="AD1080" s="40"/>
    </row>
    <row r="1081" s="35" customFormat="1" spans="3:30">
      <c r="C1081" s="38"/>
      <c r="F1081" s="52"/>
      <c r="G1081" s="52"/>
      <c r="P1081" s="37"/>
      <c r="Q1081" s="38"/>
      <c r="AC1081" s="39"/>
      <c r="AD1081" s="40"/>
    </row>
    <row r="1082" s="35" customFormat="1" spans="3:30">
      <c r="C1082" s="38"/>
      <c r="F1082" s="52"/>
      <c r="G1082" s="52"/>
      <c r="P1082" s="37"/>
      <c r="Q1082" s="38"/>
      <c r="AC1082" s="39"/>
      <c r="AD1082" s="40"/>
    </row>
    <row r="1083" s="35" customFormat="1" spans="3:30">
      <c r="C1083" s="38"/>
      <c r="F1083" s="52"/>
      <c r="G1083" s="52"/>
      <c r="P1083" s="37"/>
      <c r="Q1083" s="38"/>
      <c r="AC1083" s="39"/>
      <c r="AD1083" s="40"/>
    </row>
    <row r="1084" s="35" customFormat="1" spans="3:30">
      <c r="C1084" s="38"/>
      <c r="F1084" s="52"/>
      <c r="G1084" s="52"/>
      <c r="P1084" s="37"/>
      <c r="Q1084" s="38"/>
      <c r="AC1084" s="39"/>
      <c r="AD1084" s="40"/>
    </row>
    <row r="1085" s="35" customFormat="1" spans="3:30">
      <c r="C1085" s="38"/>
      <c r="F1085" s="52"/>
      <c r="G1085" s="52"/>
      <c r="P1085" s="37"/>
      <c r="Q1085" s="38"/>
      <c r="AC1085" s="39"/>
      <c r="AD1085" s="40"/>
    </row>
    <row r="1086" s="35" customFormat="1" spans="3:30">
      <c r="C1086" s="38"/>
      <c r="F1086" s="52"/>
      <c r="G1086" s="52"/>
      <c r="P1086" s="37"/>
      <c r="Q1086" s="38"/>
      <c r="AC1086" s="39"/>
      <c r="AD1086" s="40"/>
    </row>
    <row r="1087" s="35" customFormat="1" spans="3:30">
      <c r="C1087" s="38"/>
      <c r="F1087" s="52"/>
      <c r="G1087" s="52"/>
      <c r="P1087" s="37"/>
      <c r="Q1087" s="38"/>
      <c r="AC1087" s="39"/>
      <c r="AD1087" s="40"/>
    </row>
    <row r="1088" s="35" customFormat="1" spans="3:30">
      <c r="C1088" s="38"/>
      <c r="F1088" s="52"/>
      <c r="G1088" s="52"/>
      <c r="P1088" s="37"/>
      <c r="Q1088" s="38"/>
      <c r="AC1088" s="39"/>
      <c r="AD1088" s="40"/>
    </row>
    <row r="1089" s="35" customFormat="1" spans="3:30">
      <c r="C1089" s="38"/>
      <c r="F1089" s="52"/>
      <c r="G1089" s="52"/>
      <c r="P1089" s="37"/>
      <c r="Q1089" s="38"/>
      <c r="AC1089" s="39"/>
      <c r="AD1089" s="40"/>
    </row>
    <row r="1090" s="35" customFormat="1" spans="3:30">
      <c r="C1090" s="38"/>
      <c r="F1090" s="52"/>
      <c r="G1090" s="52"/>
      <c r="P1090" s="37"/>
      <c r="Q1090" s="38"/>
      <c r="AC1090" s="39"/>
      <c r="AD1090" s="40"/>
    </row>
    <row r="1091" s="35" customFormat="1" spans="3:30">
      <c r="C1091" s="38"/>
      <c r="F1091" s="52"/>
      <c r="G1091" s="52"/>
      <c r="P1091" s="37"/>
      <c r="Q1091" s="38"/>
      <c r="AC1091" s="39"/>
      <c r="AD1091" s="40"/>
    </row>
    <row r="1092" s="35" customFormat="1" spans="3:30">
      <c r="C1092" s="38"/>
      <c r="F1092" s="52"/>
      <c r="G1092" s="52"/>
      <c r="P1092" s="37"/>
      <c r="Q1092" s="38"/>
      <c r="AC1092" s="39"/>
      <c r="AD1092" s="40"/>
    </row>
    <row r="1093" s="35" customFormat="1" spans="3:30">
      <c r="C1093" s="38"/>
      <c r="F1093" s="52"/>
      <c r="G1093" s="52"/>
      <c r="P1093" s="37"/>
      <c r="Q1093" s="38"/>
      <c r="AC1093" s="39"/>
      <c r="AD1093" s="40"/>
    </row>
    <row r="1094" s="35" customFormat="1" spans="3:30">
      <c r="C1094" s="38"/>
      <c r="F1094" s="52"/>
      <c r="G1094" s="52"/>
      <c r="P1094" s="37"/>
      <c r="Q1094" s="38"/>
      <c r="AC1094" s="39"/>
      <c r="AD1094" s="40"/>
    </row>
    <row r="1095" s="35" customFormat="1" spans="3:30">
      <c r="C1095" s="38"/>
      <c r="F1095" s="52"/>
      <c r="G1095" s="52"/>
      <c r="P1095" s="37"/>
      <c r="Q1095" s="38"/>
      <c r="AC1095" s="39"/>
      <c r="AD1095" s="40"/>
    </row>
    <row r="1096" s="35" customFormat="1" spans="3:30">
      <c r="C1096" s="38"/>
      <c r="F1096" s="52"/>
      <c r="G1096" s="52"/>
      <c r="P1096" s="37"/>
      <c r="Q1096" s="38"/>
      <c r="AC1096" s="39"/>
      <c r="AD1096" s="40"/>
    </row>
    <row r="1097" s="35" customFormat="1" spans="3:30">
      <c r="C1097" s="38"/>
      <c r="F1097" s="52"/>
      <c r="G1097" s="52"/>
      <c r="P1097" s="37"/>
      <c r="Q1097" s="38"/>
      <c r="AC1097" s="39"/>
      <c r="AD1097" s="40"/>
    </row>
    <row r="1098" s="35" customFormat="1" spans="3:30">
      <c r="C1098" s="38"/>
      <c r="F1098" s="52"/>
      <c r="G1098" s="52"/>
      <c r="P1098" s="37"/>
      <c r="Q1098" s="38"/>
      <c r="AC1098" s="39"/>
      <c r="AD1098" s="40"/>
    </row>
    <row r="1099" s="35" customFormat="1" spans="3:30">
      <c r="C1099" s="38"/>
      <c r="F1099" s="52"/>
      <c r="G1099" s="52"/>
      <c r="P1099" s="37"/>
      <c r="Q1099" s="38"/>
      <c r="AC1099" s="39"/>
      <c r="AD1099" s="40"/>
    </row>
    <row r="1100" s="35" customFormat="1" spans="3:30">
      <c r="C1100" s="38"/>
      <c r="F1100" s="52"/>
      <c r="G1100" s="52"/>
      <c r="P1100" s="37"/>
      <c r="Q1100" s="38"/>
      <c r="AC1100" s="39"/>
      <c r="AD1100" s="40"/>
    </row>
    <row r="1101" s="35" customFormat="1" spans="3:30">
      <c r="C1101" s="38"/>
      <c r="F1101" s="52"/>
      <c r="G1101" s="52"/>
      <c r="P1101" s="37"/>
      <c r="Q1101" s="38"/>
      <c r="AC1101" s="39"/>
      <c r="AD1101" s="40"/>
    </row>
    <row r="1102" s="35" customFormat="1" spans="3:30">
      <c r="C1102" s="38"/>
      <c r="F1102" s="52"/>
      <c r="G1102" s="52"/>
      <c r="P1102" s="37"/>
      <c r="Q1102" s="38"/>
      <c r="AC1102" s="39"/>
      <c r="AD1102" s="40"/>
    </row>
    <row r="1103" s="35" customFormat="1" spans="3:30">
      <c r="C1103" s="38"/>
      <c r="F1103" s="52"/>
      <c r="G1103" s="52"/>
      <c r="P1103" s="37"/>
      <c r="Q1103" s="38"/>
      <c r="AC1103" s="39"/>
      <c r="AD1103" s="40"/>
    </row>
    <row r="1104" s="35" customFormat="1" spans="3:30">
      <c r="C1104" s="38"/>
      <c r="F1104" s="52"/>
      <c r="G1104" s="52"/>
      <c r="P1104" s="37"/>
      <c r="Q1104" s="38"/>
      <c r="AC1104" s="39"/>
      <c r="AD1104" s="40"/>
    </row>
    <row r="1105" s="35" customFormat="1" spans="3:30">
      <c r="C1105" s="38"/>
      <c r="F1105" s="52"/>
      <c r="G1105" s="52"/>
      <c r="P1105" s="37"/>
      <c r="Q1105" s="38"/>
      <c r="AC1105" s="39"/>
      <c r="AD1105" s="40"/>
    </row>
    <row r="1106" s="35" customFormat="1" spans="3:30">
      <c r="C1106" s="38"/>
      <c r="F1106" s="52"/>
      <c r="G1106" s="52"/>
      <c r="P1106" s="37"/>
      <c r="Q1106" s="38"/>
      <c r="AC1106" s="39"/>
      <c r="AD1106" s="40"/>
    </row>
    <row r="1107" s="35" customFormat="1" spans="3:30">
      <c r="C1107" s="38"/>
      <c r="F1107" s="52"/>
      <c r="G1107" s="52"/>
      <c r="P1107" s="37"/>
      <c r="Q1107" s="38"/>
      <c r="AC1107" s="39"/>
      <c r="AD1107" s="40"/>
    </row>
    <row r="1108" s="35" customFormat="1" spans="3:30">
      <c r="C1108" s="38"/>
      <c r="F1108" s="52"/>
      <c r="G1108" s="52"/>
      <c r="P1108" s="37"/>
      <c r="Q1108" s="38"/>
      <c r="AC1108" s="39"/>
      <c r="AD1108" s="40"/>
    </row>
    <row r="1109" s="35" customFormat="1" spans="3:30">
      <c r="C1109" s="38"/>
      <c r="F1109" s="52"/>
      <c r="G1109" s="52"/>
      <c r="P1109" s="37"/>
      <c r="Q1109" s="38"/>
      <c r="AC1109" s="39"/>
      <c r="AD1109" s="40"/>
    </row>
    <row r="1110" s="35" customFormat="1" spans="3:30">
      <c r="C1110" s="38"/>
      <c r="F1110" s="52"/>
      <c r="G1110" s="52"/>
      <c r="P1110" s="37"/>
      <c r="Q1110" s="38"/>
      <c r="AC1110" s="39"/>
      <c r="AD1110" s="40"/>
    </row>
    <row r="1111" s="35" customFormat="1" spans="3:30">
      <c r="C1111" s="38"/>
      <c r="F1111" s="52"/>
      <c r="G1111" s="52"/>
      <c r="P1111" s="37"/>
      <c r="Q1111" s="38"/>
      <c r="AC1111" s="39"/>
      <c r="AD1111" s="40"/>
    </row>
    <row r="1112" s="35" customFormat="1" spans="3:30">
      <c r="C1112" s="38"/>
      <c r="F1112" s="52"/>
      <c r="G1112" s="52"/>
      <c r="P1112" s="37"/>
      <c r="Q1112" s="38"/>
      <c r="AC1112" s="39"/>
      <c r="AD1112" s="40"/>
    </row>
    <row r="1113" s="35" customFormat="1" spans="3:30">
      <c r="C1113" s="38"/>
      <c r="F1113" s="52"/>
      <c r="G1113" s="52"/>
      <c r="P1113" s="37"/>
      <c r="Q1113" s="38"/>
      <c r="AC1113" s="39"/>
      <c r="AD1113" s="40"/>
    </row>
    <row r="1114" s="35" customFormat="1" spans="3:30">
      <c r="C1114" s="38"/>
      <c r="F1114" s="52"/>
      <c r="G1114" s="52"/>
      <c r="P1114" s="37"/>
      <c r="Q1114" s="38"/>
      <c r="AC1114" s="39"/>
      <c r="AD1114" s="40"/>
    </row>
    <row r="1115" s="35" customFormat="1" spans="3:30">
      <c r="C1115" s="38"/>
      <c r="F1115" s="52"/>
      <c r="G1115" s="52"/>
      <c r="P1115" s="37"/>
      <c r="Q1115" s="38"/>
      <c r="AC1115" s="39"/>
      <c r="AD1115" s="40"/>
    </row>
    <row r="1116" s="35" customFormat="1" spans="3:30">
      <c r="C1116" s="38"/>
      <c r="F1116" s="52"/>
      <c r="G1116" s="52"/>
      <c r="P1116" s="37"/>
      <c r="Q1116" s="38"/>
      <c r="AC1116" s="39"/>
      <c r="AD1116" s="40"/>
    </row>
    <row r="1117" s="35" customFormat="1" spans="3:30">
      <c r="C1117" s="38"/>
      <c r="F1117" s="52"/>
      <c r="G1117" s="52"/>
      <c r="P1117" s="37"/>
      <c r="Q1117" s="38"/>
      <c r="AC1117" s="39"/>
      <c r="AD1117" s="40"/>
    </row>
    <row r="1118" s="35" customFormat="1" spans="3:30">
      <c r="C1118" s="38"/>
      <c r="F1118" s="52"/>
      <c r="G1118" s="52"/>
      <c r="P1118" s="37"/>
      <c r="Q1118" s="38"/>
      <c r="AC1118" s="39"/>
      <c r="AD1118" s="40"/>
    </row>
    <row r="1119" s="35" customFormat="1" spans="3:30">
      <c r="C1119" s="38"/>
      <c r="F1119" s="52"/>
      <c r="G1119" s="52"/>
      <c r="P1119" s="37"/>
      <c r="Q1119" s="38"/>
      <c r="AC1119" s="39"/>
      <c r="AD1119" s="40"/>
    </row>
    <row r="1120" s="35" customFormat="1" spans="3:30">
      <c r="C1120" s="38"/>
      <c r="F1120" s="52"/>
      <c r="G1120" s="52"/>
      <c r="P1120" s="37"/>
      <c r="Q1120" s="38"/>
      <c r="AC1120" s="39"/>
      <c r="AD1120" s="40"/>
    </row>
    <row r="1121" s="35" customFormat="1" spans="3:30">
      <c r="C1121" s="38"/>
      <c r="F1121" s="52"/>
      <c r="G1121" s="52"/>
      <c r="P1121" s="37"/>
      <c r="Q1121" s="38"/>
      <c r="AC1121" s="39"/>
      <c r="AD1121" s="40"/>
    </row>
    <row r="1122" s="35" customFormat="1" spans="3:30">
      <c r="C1122" s="38"/>
      <c r="F1122" s="52"/>
      <c r="G1122" s="52"/>
      <c r="P1122" s="37"/>
      <c r="Q1122" s="38"/>
      <c r="AC1122" s="39"/>
      <c r="AD1122" s="40"/>
    </row>
    <row r="1123" s="35" customFormat="1" spans="3:30">
      <c r="C1123" s="38"/>
      <c r="F1123" s="52"/>
      <c r="G1123" s="52"/>
      <c r="P1123" s="37"/>
      <c r="Q1123" s="38"/>
      <c r="AC1123" s="39"/>
      <c r="AD1123" s="40"/>
    </row>
    <row r="1124" s="35" customFormat="1" spans="3:30">
      <c r="C1124" s="38"/>
      <c r="F1124" s="52"/>
      <c r="G1124" s="52"/>
      <c r="P1124" s="37"/>
      <c r="Q1124" s="38"/>
      <c r="AC1124" s="39"/>
      <c r="AD1124" s="40"/>
    </row>
    <row r="1125" s="35" customFormat="1" spans="3:30">
      <c r="C1125" s="38"/>
      <c r="F1125" s="52"/>
      <c r="G1125" s="52"/>
      <c r="P1125" s="37"/>
      <c r="Q1125" s="38"/>
      <c r="AC1125" s="39"/>
      <c r="AD1125" s="40"/>
    </row>
    <row r="1126" s="35" customFormat="1" spans="3:30">
      <c r="C1126" s="38"/>
      <c r="F1126" s="52"/>
      <c r="G1126" s="52"/>
      <c r="P1126" s="37"/>
      <c r="Q1126" s="38"/>
      <c r="AC1126" s="39"/>
      <c r="AD1126" s="40"/>
    </row>
    <row r="1127" s="35" customFormat="1" spans="3:30">
      <c r="C1127" s="38"/>
      <c r="F1127" s="52"/>
      <c r="G1127" s="52"/>
      <c r="P1127" s="37"/>
      <c r="Q1127" s="38"/>
      <c r="AC1127" s="39"/>
      <c r="AD1127" s="40"/>
    </row>
    <row r="1128" s="35" customFormat="1" spans="3:30">
      <c r="C1128" s="38"/>
      <c r="F1128" s="52"/>
      <c r="G1128" s="52"/>
      <c r="P1128" s="37"/>
      <c r="Q1128" s="38"/>
      <c r="AC1128" s="39"/>
      <c r="AD1128" s="40"/>
    </row>
    <row r="1129" s="35" customFormat="1" spans="3:30">
      <c r="C1129" s="38"/>
      <c r="F1129" s="52"/>
      <c r="G1129" s="52"/>
      <c r="P1129" s="37"/>
      <c r="Q1129" s="38"/>
      <c r="AC1129" s="39"/>
      <c r="AD1129" s="40"/>
    </row>
    <row r="1130" s="35" customFormat="1" spans="3:30">
      <c r="C1130" s="38"/>
      <c r="F1130" s="52"/>
      <c r="G1130" s="52"/>
      <c r="P1130" s="37"/>
      <c r="Q1130" s="38"/>
      <c r="AC1130" s="39"/>
      <c r="AD1130" s="40"/>
    </row>
    <row r="1131" s="35" customFormat="1" spans="3:30">
      <c r="C1131" s="38"/>
      <c r="F1131" s="52"/>
      <c r="G1131" s="52"/>
      <c r="P1131" s="37"/>
      <c r="Q1131" s="38"/>
      <c r="AC1131" s="39"/>
      <c r="AD1131" s="40"/>
    </row>
    <row r="1132" s="35" customFormat="1" spans="3:30">
      <c r="C1132" s="38"/>
      <c r="F1132" s="52"/>
      <c r="G1132" s="52"/>
      <c r="P1132" s="37"/>
      <c r="Q1132" s="38"/>
      <c r="AC1132" s="39"/>
      <c r="AD1132" s="40"/>
    </row>
    <row r="1133" s="35" customFormat="1" spans="3:30">
      <c r="C1133" s="38"/>
      <c r="F1133" s="52"/>
      <c r="G1133" s="52"/>
      <c r="P1133" s="37"/>
      <c r="Q1133" s="38"/>
      <c r="AC1133" s="39"/>
      <c r="AD1133" s="40"/>
    </row>
    <row r="1134" s="35" customFormat="1" spans="3:30">
      <c r="C1134" s="38"/>
      <c r="F1134" s="52"/>
      <c r="G1134" s="52"/>
      <c r="P1134" s="37"/>
      <c r="Q1134" s="38"/>
      <c r="AC1134" s="39"/>
      <c r="AD1134" s="40"/>
    </row>
    <row r="1135" s="35" customFormat="1" spans="3:30">
      <c r="C1135" s="38"/>
      <c r="F1135" s="52"/>
      <c r="G1135" s="52"/>
      <c r="P1135" s="37"/>
      <c r="Q1135" s="38"/>
      <c r="AC1135" s="39"/>
      <c r="AD1135" s="40"/>
    </row>
    <row r="1136" s="35" customFormat="1" spans="3:30">
      <c r="C1136" s="38"/>
      <c r="F1136" s="52"/>
      <c r="G1136" s="52"/>
      <c r="P1136" s="37"/>
      <c r="Q1136" s="38"/>
      <c r="AC1136" s="39"/>
      <c r="AD1136" s="40"/>
    </row>
    <row r="1137" s="35" customFormat="1" spans="3:30">
      <c r="C1137" s="38"/>
      <c r="F1137" s="52"/>
      <c r="G1137" s="52"/>
      <c r="P1137" s="37"/>
      <c r="Q1137" s="38"/>
      <c r="AC1137" s="39"/>
      <c r="AD1137" s="40"/>
    </row>
    <row r="1138" s="35" customFormat="1" spans="3:30">
      <c r="C1138" s="38"/>
      <c r="F1138" s="52"/>
      <c r="G1138" s="52"/>
      <c r="P1138" s="37"/>
      <c r="Q1138" s="38"/>
      <c r="AC1138" s="39"/>
      <c r="AD1138" s="40"/>
    </row>
    <row r="1139" s="35" customFormat="1" spans="3:30">
      <c r="C1139" s="38"/>
      <c r="F1139" s="52"/>
      <c r="G1139" s="52"/>
      <c r="P1139" s="37"/>
      <c r="Q1139" s="38"/>
      <c r="AC1139" s="39"/>
      <c r="AD1139" s="40"/>
    </row>
    <row r="1140" s="35" customFormat="1" spans="3:30">
      <c r="C1140" s="38"/>
      <c r="F1140" s="52"/>
      <c r="G1140" s="52"/>
      <c r="P1140" s="37"/>
      <c r="Q1140" s="38"/>
      <c r="AC1140" s="39"/>
      <c r="AD1140" s="40"/>
    </row>
    <row r="1141" s="35" customFormat="1" spans="3:30">
      <c r="C1141" s="38"/>
      <c r="F1141" s="52"/>
      <c r="G1141" s="52"/>
      <c r="P1141" s="37"/>
      <c r="Q1141" s="38"/>
      <c r="AC1141" s="39"/>
      <c r="AD1141" s="40"/>
    </row>
    <row r="1142" s="35" customFormat="1" spans="3:30">
      <c r="C1142" s="38"/>
      <c r="F1142" s="52"/>
      <c r="G1142" s="52"/>
      <c r="P1142" s="37"/>
      <c r="Q1142" s="38"/>
      <c r="AC1142" s="39"/>
      <c r="AD1142" s="40"/>
    </row>
    <row r="1143" s="35" customFormat="1" spans="3:30">
      <c r="C1143" s="38"/>
      <c r="F1143" s="52"/>
      <c r="G1143" s="52"/>
      <c r="P1143" s="37"/>
      <c r="Q1143" s="38"/>
      <c r="AC1143" s="39"/>
      <c r="AD1143" s="40"/>
    </row>
    <row r="1144" s="35" customFormat="1" spans="3:30">
      <c r="C1144" s="38"/>
      <c r="F1144" s="52"/>
      <c r="G1144" s="52"/>
      <c r="P1144" s="37"/>
      <c r="Q1144" s="38"/>
      <c r="AC1144" s="39"/>
      <c r="AD1144" s="40"/>
    </row>
    <row r="1145" s="35" customFormat="1" spans="3:30">
      <c r="C1145" s="38"/>
      <c r="F1145" s="52"/>
      <c r="G1145" s="52"/>
      <c r="P1145" s="37"/>
      <c r="Q1145" s="38"/>
      <c r="AC1145" s="39"/>
      <c r="AD1145" s="40"/>
    </row>
    <row r="1146" s="35" customFormat="1" spans="3:30">
      <c r="C1146" s="38"/>
      <c r="F1146" s="52"/>
      <c r="G1146" s="52"/>
      <c r="P1146" s="37"/>
      <c r="Q1146" s="38"/>
      <c r="AC1146" s="39"/>
      <c r="AD1146" s="40"/>
    </row>
    <row r="1147" s="35" customFormat="1" spans="3:30">
      <c r="C1147" s="38"/>
      <c r="F1147" s="52"/>
      <c r="G1147" s="52"/>
      <c r="P1147" s="37"/>
      <c r="Q1147" s="38"/>
      <c r="AC1147" s="39"/>
      <c r="AD1147" s="40"/>
    </row>
    <row r="1148" s="35" customFormat="1" spans="3:30">
      <c r="C1148" s="38"/>
      <c r="F1148" s="52"/>
      <c r="G1148" s="52"/>
      <c r="P1148" s="37"/>
      <c r="Q1148" s="38"/>
      <c r="AC1148" s="39"/>
      <c r="AD1148" s="40"/>
    </row>
    <row r="1149" s="35" customFormat="1" spans="3:30">
      <c r="C1149" s="38"/>
      <c r="F1149" s="52"/>
      <c r="G1149" s="52"/>
      <c r="P1149" s="37"/>
      <c r="Q1149" s="38"/>
      <c r="AC1149" s="39"/>
      <c r="AD1149" s="40"/>
    </row>
    <row r="1150" s="35" customFormat="1" spans="3:30">
      <c r="C1150" s="38"/>
      <c r="F1150" s="52"/>
      <c r="G1150" s="52"/>
      <c r="P1150" s="37"/>
      <c r="Q1150" s="38"/>
      <c r="AC1150" s="39"/>
      <c r="AD1150" s="40"/>
    </row>
    <row r="1151" s="35" customFormat="1" spans="3:30">
      <c r="C1151" s="38"/>
      <c r="F1151" s="52"/>
      <c r="G1151" s="52"/>
      <c r="P1151" s="37"/>
      <c r="Q1151" s="38"/>
      <c r="AC1151" s="39"/>
      <c r="AD1151" s="40"/>
    </row>
    <row r="1152" s="35" customFormat="1" spans="3:30">
      <c r="C1152" s="38"/>
      <c r="F1152" s="52"/>
      <c r="G1152" s="52"/>
      <c r="P1152" s="37"/>
      <c r="Q1152" s="38"/>
      <c r="AC1152" s="39"/>
      <c r="AD1152" s="40"/>
    </row>
    <row r="1153" s="35" customFormat="1" spans="3:30">
      <c r="C1153" s="38"/>
      <c r="F1153" s="52"/>
      <c r="G1153" s="52"/>
      <c r="P1153" s="37"/>
      <c r="Q1153" s="38"/>
      <c r="AC1153" s="39"/>
      <c r="AD1153" s="40"/>
    </row>
    <row r="1154" s="35" customFormat="1" spans="3:30">
      <c r="C1154" s="38"/>
      <c r="F1154" s="52"/>
      <c r="G1154" s="52"/>
      <c r="P1154" s="37"/>
      <c r="Q1154" s="38"/>
      <c r="AC1154" s="39"/>
      <c r="AD1154" s="40"/>
    </row>
    <row r="1155" s="35" customFormat="1" spans="3:30">
      <c r="C1155" s="38"/>
      <c r="F1155" s="52"/>
      <c r="G1155" s="52"/>
      <c r="P1155" s="37"/>
      <c r="Q1155" s="38"/>
      <c r="AC1155" s="39"/>
      <c r="AD1155" s="40"/>
    </row>
    <row r="1156" s="35" customFormat="1" spans="3:30">
      <c r="C1156" s="38"/>
      <c r="F1156" s="52"/>
      <c r="G1156" s="52"/>
      <c r="P1156" s="37"/>
      <c r="Q1156" s="38"/>
      <c r="AC1156" s="39"/>
      <c r="AD1156" s="40"/>
    </row>
    <row r="1157" s="35" customFormat="1" spans="3:30">
      <c r="C1157" s="38"/>
      <c r="F1157" s="52"/>
      <c r="G1157" s="52"/>
      <c r="P1157" s="37"/>
      <c r="Q1157" s="38"/>
      <c r="AC1157" s="39"/>
      <c r="AD1157" s="40"/>
    </row>
    <row r="1158" s="35" customFormat="1" spans="3:30">
      <c r="C1158" s="38"/>
      <c r="F1158" s="52"/>
      <c r="G1158" s="52"/>
      <c r="P1158" s="37"/>
      <c r="Q1158" s="38"/>
      <c r="AC1158" s="39"/>
      <c r="AD1158" s="40"/>
    </row>
    <row r="1159" s="35" customFormat="1" spans="3:30">
      <c r="C1159" s="38"/>
      <c r="F1159" s="52"/>
      <c r="G1159" s="52"/>
      <c r="P1159" s="37"/>
      <c r="Q1159" s="38"/>
      <c r="AC1159" s="39"/>
      <c r="AD1159" s="40"/>
    </row>
    <row r="1160" s="35" customFormat="1" spans="3:30">
      <c r="C1160" s="38"/>
      <c r="F1160" s="52"/>
      <c r="G1160" s="52"/>
      <c r="P1160" s="37"/>
      <c r="Q1160" s="38"/>
      <c r="AC1160" s="39"/>
      <c r="AD1160" s="40"/>
    </row>
    <row r="1161" s="35" customFormat="1" spans="3:30">
      <c r="C1161" s="38"/>
      <c r="F1161" s="52"/>
      <c r="G1161" s="52"/>
      <c r="P1161" s="37"/>
      <c r="Q1161" s="38"/>
      <c r="AC1161" s="39"/>
      <c r="AD1161" s="40"/>
    </row>
    <row r="1162" s="35" customFormat="1" spans="3:30">
      <c r="C1162" s="38"/>
      <c r="F1162" s="52"/>
      <c r="G1162" s="52"/>
      <c r="P1162" s="37"/>
      <c r="Q1162" s="38"/>
      <c r="AC1162" s="39"/>
      <c r="AD1162" s="40"/>
    </row>
    <row r="1163" s="35" customFormat="1" spans="3:30">
      <c r="C1163" s="38"/>
      <c r="F1163" s="52"/>
      <c r="G1163" s="52"/>
      <c r="P1163" s="37"/>
      <c r="Q1163" s="38"/>
      <c r="AC1163" s="39"/>
      <c r="AD1163" s="40"/>
    </row>
    <row r="1164" s="35" customFormat="1" spans="3:30">
      <c r="C1164" s="38"/>
      <c r="F1164" s="52"/>
      <c r="G1164" s="52"/>
      <c r="P1164" s="37"/>
      <c r="Q1164" s="38"/>
      <c r="AC1164" s="39"/>
      <c r="AD1164" s="40"/>
    </row>
    <row r="1165" s="35" customFormat="1" spans="3:30">
      <c r="C1165" s="38"/>
      <c r="F1165" s="52"/>
      <c r="G1165" s="52"/>
      <c r="P1165" s="37"/>
      <c r="Q1165" s="38"/>
      <c r="AC1165" s="39"/>
      <c r="AD1165" s="40"/>
    </row>
    <row r="1166" s="35" customFormat="1" spans="3:30">
      <c r="C1166" s="38"/>
      <c r="F1166" s="52"/>
      <c r="G1166" s="52"/>
      <c r="P1166" s="37"/>
      <c r="Q1166" s="38"/>
      <c r="AC1166" s="39"/>
      <c r="AD1166" s="40"/>
    </row>
    <row r="1167" s="35" customFormat="1" spans="3:30">
      <c r="C1167" s="38"/>
      <c r="F1167" s="52"/>
      <c r="G1167" s="52"/>
      <c r="P1167" s="37"/>
      <c r="Q1167" s="38"/>
      <c r="AC1167" s="39"/>
      <c r="AD1167" s="40"/>
    </row>
    <row r="1168" s="35" customFormat="1" spans="3:30">
      <c r="C1168" s="38"/>
      <c r="F1168" s="52"/>
      <c r="G1168" s="52"/>
      <c r="P1168" s="37"/>
      <c r="Q1168" s="38"/>
      <c r="AC1168" s="39"/>
      <c r="AD1168" s="40"/>
    </row>
    <row r="1169" s="35" customFormat="1" spans="3:30">
      <c r="C1169" s="38"/>
      <c r="F1169" s="52"/>
      <c r="G1169" s="52"/>
      <c r="P1169" s="37"/>
      <c r="Q1169" s="38"/>
      <c r="AC1169" s="39"/>
      <c r="AD1169" s="40"/>
    </row>
    <row r="1170" s="35" customFormat="1" spans="3:30">
      <c r="C1170" s="38"/>
      <c r="F1170" s="52"/>
      <c r="G1170" s="52"/>
      <c r="P1170" s="37"/>
      <c r="Q1170" s="38"/>
      <c r="AC1170" s="39"/>
      <c r="AD1170" s="40"/>
    </row>
    <row r="1171" s="35" customFormat="1" spans="3:30">
      <c r="C1171" s="38"/>
      <c r="F1171" s="52"/>
      <c r="G1171" s="52"/>
      <c r="P1171" s="37"/>
      <c r="Q1171" s="38"/>
      <c r="AC1171" s="39"/>
      <c r="AD1171" s="40"/>
    </row>
    <row r="1172" s="35" customFormat="1" spans="3:30">
      <c r="C1172" s="38"/>
      <c r="F1172" s="52"/>
      <c r="G1172" s="52"/>
      <c r="P1172" s="37"/>
      <c r="Q1172" s="38"/>
      <c r="AC1172" s="39"/>
      <c r="AD1172" s="40"/>
    </row>
    <row r="1173" s="35" customFormat="1" spans="3:30">
      <c r="C1173" s="38"/>
      <c r="F1173" s="52"/>
      <c r="G1173" s="52"/>
      <c r="P1173" s="37"/>
      <c r="Q1173" s="38"/>
      <c r="AC1173" s="39"/>
      <c r="AD1173" s="40"/>
    </row>
    <row r="1174" s="35" customFormat="1" spans="3:30">
      <c r="C1174" s="38"/>
      <c r="F1174" s="52"/>
      <c r="G1174" s="52"/>
      <c r="P1174" s="37"/>
      <c r="Q1174" s="38"/>
      <c r="AC1174" s="39"/>
      <c r="AD1174" s="40"/>
    </row>
    <row r="1175" s="35" customFormat="1" spans="3:30">
      <c r="C1175" s="38"/>
      <c r="F1175" s="52"/>
      <c r="G1175" s="52"/>
      <c r="P1175" s="37"/>
      <c r="Q1175" s="38"/>
      <c r="AC1175" s="39"/>
      <c r="AD1175" s="40"/>
    </row>
    <row r="1176" s="35" customFormat="1" spans="3:30">
      <c r="C1176" s="38"/>
      <c r="F1176" s="52"/>
      <c r="G1176" s="52"/>
      <c r="P1176" s="37"/>
      <c r="Q1176" s="38"/>
      <c r="AC1176" s="39"/>
      <c r="AD1176" s="40"/>
    </row>
    <row r="1177" s="35" customFormat="1" spans="3:30">
      <c r="C1177" s="38"/>
      <c r="F1177" s="52"/>
      <c r="G1177" s="52"/>
      <c r="P1177" s="37"/>
      <c r="Q1177" s="38"/>
      <c r="AC1177" s="39"/>
      <c r="AD1177" s="40"/>
    </row>
    <row r="1178" s="35" customFormat="1" spans="3:30">
      <c r="C1178" s="38"/>
      <c r="F1178" s="52"/>
      <c r="G1178" s="52"/>
      <c r="P1178" s="37"/>
      <c r="Q1178" s="38"/>
      <c r="AC1178" s="39"/>
      <c r="AD1178" s="40"/>
    </row>
    <row r="1179" s="35" customFormat="1" spans="3:30">
      <c r="C1179" s="38"/>
      <c r="F1179" s="52"/>
      <c r="G1179" s="52"/>
      <c r="P1179" s="37"/>
      <c r="Q1179" s="38"/>
      <c r="AC1179" s="39"/>
      <c r="AD1179" s="40"/>
    </row>
    <row r="1180" s="35" customFormat="1" spans="3:30">
      <c r="C1180" s="38"/>
      <c r="F1180" s="52"/>
      <c r="G1180" s="52"/>
      <c r="P1180" s="37"/>
      <c r="Q1180" s="38"/>
      <c r="AC1180" s="39"/>
      <c r="AD1180" s="40"/>
    </row>
    <row r="1181" s="35" customFormat="1" spans="3:30">
      <c r="C1181" s="38"/>
      <c r="F1181" s="52"/>
      <c r="G1181" s="52"/>
      <c r="P1181" s="37"/>
      <c r="Q1181" s="38"/>
      <c r="AC1181" s="39"/>
      <c r="AD1181" s="40"/>
    </row>
    <row r="1182" s="35" customFormat="1" spans="3:30">
      <c r="C1182" s="38"/>
      <c r="F1182" s="52"/>
      <c r="G1182" s="52"/>
      <c r="P1182" s="37"/>
      <c r="Q1182" s="38"/>
      <c r="AC1182" s="39"/>
      <c r="AD1182" s="40"/>
    </row>
    <row r="1183" s="35" customFormat="1" spans="3:30">
      <c r="C1183" s="38"/>
      <c r="F1183" s="52"/>
      <c r="G1183" s="52"/>
      <c r="P1183" s="37"/>
      <c r="Q1183" s="38"/>
      <c r="AC1183" s="39"/>
      <c r="AD1183" s="40"/>
    </row>
    <row r="1184" s="35" customFormat="1" spans="3:30">
      <c r="C1184" s="38"/>
      <c r="F1184" s="52"/>
      <c r="G1184" s="52"/>
      <c r="P1184" s="37"/>
      <c r="Q1184" s="38"/>
      <c r="AC1184" s="39"/>
      <c r="AD1184" s="40"/>
    </row>
    <row r="1185" s="35" customFormat="1" spans="3:30">
      <c r="C1185" s="38"/>
      <c r="F1185" s="52"/>
      <c r="G1185" s="52"/>
      <c r="P1185" s="37"/>
      <c r="Q1185" s="38"/>
      <c r="AC1185" s="39"/>
      <c r="AD1185" s="40"/>
    </row>
    <row r="1186" s="35" customFormat="1" spans="3:30">
      <c r="C1186" s="38"/>
      <c r="F1186" s="52"/>
      <c r="G1186" s="52"/>
      <c r="P1186" s="37"/>
      <c r="Q1186" s="38"/>
      <c r="AC1186" s="39"/>
      <c r="AD1186" s="40"/>
    </row>
    <row r="1187" s="35" customFormat="1" spans="3:30">
      <c r="C1187" s="38"/>
      <c r="F1187" s="52"/>
      <c r="G1187" s="52"/>
      <c r="P1187" s="37"/>
      <c r="Q1187" s="38"/>
      <c r="AC1187" s="39"/>
      <c r="AD1187" s="40"/>
    </row>
    <row r="1188" s="35" customFormat="1" spans="3:30">
      <c r="C1188" s="38"/>
      <c r="F1188" s="52"/>
      <c r="G1188" s="52"/>
      <c r="P1188" s="37"/>
      <c r="Q1188" s="38"/>
      <c r="AC1188" s="39"/>
      <c r="AD1188" s="40"/>
    </row>
    <row r="1189" s="35" customFormat="1" spans="3:30">
      <c r="C1189" s="38"/>
      <c r="F1189" s="52"/>
      <c r="G1189" s="52"/>
      <c r="P1189" s="37"/>
      <c r="Q1189" s="38"/>
      <c r="AC1189" s="39"/>
      <c r="AD1189" s="40"/>
    </row>
    <row r="1190" s="35" customFormat="1" spans="3:30">
      <c r="C1190" s="38"/>
      <c r="F1190" s="52"/>
      <c r="G1190" s="52"/>
      <c r="P1190" s="37"/>
      <c r="Q1190" s="38"/>
      <c r="AC1190" s="39"/>
      <c r="AD1190" s="40"/>
    </row>
    <row r="1191" s="35" customFormat="1" spans="3:30">
      <c r="C1191" s="38"/>
      <c r="F1191" s="52"/>
      <c r="G1191" s="52"/>
      <c r="P1191" s="37"/>
      <c r="Q1191" s="38"/>
      <c r="AC1191" s="39"/>
      <c r="AD1191" s="40"/>
    </row>
    <row r="1192" s="35" customFormat="1" spans="3:30">
      <c r="C1192" s="38"/>
      <c r="F1192" s="52"/>
      <c r="G1192" s="52"/>
      <c r="P1192" s="37"/>
      <c r="Q1192" s="38"/>
      <c r="AC1192" s="39"/>
      <c r="AD1192" s="40"/>
    </row>
    <row r="1193" s="35" customFormat="1" spans="3:30">
      <c r="C1193" s="38"/>
      <c r="F1193" s="52"/>
      <c r="G1193" s="52"/>
      <c r="P1193" s="37"/>
      <c r="Q1193" s="38"/>
      <c r="AC1193" s="39"/>
      <c r="AD1193" s="40"/>
    </row>
    <row r="1194" s="35" customFormat="1" spans="3:30">
      <c r="C1194" s="38"/>
      <c r="F1194" s="52"/>
      <c r="G1194" s="52"/>
      <c r="P1194" s="37"/>
      <c r="Q1194" s="38"/>
      <c r="AC1194" s="39"/>
      <c r="AD1194" s="40"/>
    </row>
    <row r="1195" s="35" customFormat="1" spans="3:30">
      <c r="C1195" s="38"/>
      <c r="F1195" s="52"/>
      <c r="G1195" s="52"/>
      <c r="P1195" s="37"/>
      <c r="Q1195" s="38"/>
      <c r="AC1195" s="39"/>
      <c r="AD1195" s="40"/>
    </row>
    <row r="1196" s="35" customFormat="1" spans="3:30">
      <c r="C1196" s="38"/>
      <c r="F1196" s="52"/>
      <c r="G1196" s="52"/>
      <c r="P1196" s="37"/>
      <c r="Q1196" s="38"/>
      <c r="AC1196" s="39"/>
      <c r="AD1196" s="40"/>
    </row>
    <row r="1197" s="35" customFormat="1" spans="3:30">
      <c r="C1197" s="38"/>
      <c r="F1197" s="52"/>
      <c r="G1197" s="52"/>
      <c r="P1197" s="37"/>
      <c r="Q1197" s="38"/>
      <c r="AC1197" s="39"/>
      <c r="AD1197" s="40"/>
    </row>
    <row r="1198" s="35" customFormat="1" spans="3:30">
      <c r="C1198" s="38"/>
      <c r="F1198" s="52"/>
      <c r="G1198" s="52"/>
      <c r="P1198" s="37"/>
      <c r="Q1198" s="38"/>
      <c r="AC1198" s="39"/>
      <c r="AD1198" s="40"/>
    </row>
    <row r="1199" s="35" customFormat="1" spans="3:30">
      <c r="C1199" s="38"/>
      <c r="F1199" s="52"/>
      <c r="G1199" s="52"/>
      <c r="P1199" s="37"/>
      <c r="Q1199" s="38"/>
      <c r="AC1199" s="39"/>
      <c r="AD1199" s="40"/>
    </row>
    <row r="1200" s="35" customFormat="1" spans="3:30">
      <c r="C1200" s="38"/>
      <c r="F1200" s="52"/>
      <c r="G1200" s="52"/>
      <c r="P1200" s="37"/>
      <c r="Q1200" s="38"/>
      <c r="AC1200" s="39"/>
      <c r="AD1200" s="40"/>
    </row>
    <row r="1201" s="35" customFormat="1" spans="3:30">
      <c r="C1201" s="38"/>
      <c r="F1201" s="52"/>
      <c r="G1201" s="52"/>
      <c r="P1201" s="37"/>
      <c r="Q1201" s="38"/>
      <c r="AC1201" s="39"/>
      <c r="AD1201" s="40"/>
    </row>
    <row r="1202" s="35" customFormat="1" spans="3:30">
      <c r="C1202" s="38"/>
      <c r="F1202" s="52"/>
      <c r="G1202" s="52"/>
      <c r="P1202" s="37"/>
      <c r="Q1202" s="38"/>
      <c r="AC1202" s="39"/>
      <c r="AD1202" s="40"/>
    </row>
    <row r="1203" s="35" customFormat="1" spans="3:30">
      <c r="C1203" s="38"/>
      <c r="F1203" s="52"/>
      <c r="G1203" s="52"/>
      <c r="P1203" s="37"/>
      <c r="Q1203" s="38"/>
      <c r="AC1203" s="39"/>
      <c r="AD1203" s="40"/>
    </row>
    <row r="1204" s="35" customFormat="1" spans="3:30">
      <c r="C1204" s="38"/>
      <c r="F1204" s="52"/>
      <c r="G1204" s="52"/>
      <c r="P1204" s="37"/>
      <c r="Q1204" s="38"/>
      <c r="AC1204" s="39"/>
      <c r="AD1204" s="40"/>
    </row>
    <row r="1205" s="35" customFormat="1" spans="3:30">
      <c r="C1205" s="38"/>
      <c r="F1205" s="52"/>
      <c r="G1205" s="52"/>
      <c r="P1205" s="37"/>
      <c r="Q1205" s="38"/>
      <c r="AC1205" s="39"/>
      <c r="AD1205" s="40"/>
    </row>
    <row r="1206" s="35" customFormat="1" spans="3:30">
      <c r="C1206" s="38"/>
      <c r="F1206" s="52"/>
      <c r="G1206" s="52"/>
      <c r="P1206" s="37"/>
      <c r="Q1206" s="38"/>
      <c r="AC1206" s="39"/>
      <c r="AD1206" s="40"/>
    </row>
    <row r="1207" s="35" customFormat="1" spans="3:30">
      <c r="C1207" s="38"/>
      <c r="F1207" s="52"/>
      <c r="G1207" s="52"/>
      <c r="P1207" s="37"/>
      <c r="Q1207" s="38"/>
      <c r="AC1207" s="39"/>
      <c r="AD1207" s="40"/>
    </row>
    <row r="1208" s="35" customFormat="1" spans="3:30">
      <c r="C1208" s="38"/>
      <c r="F1208" s="52"/>
      <c r="G1208" s="52"/>
      <c r="P1208" s="37"/>
      <c r="Q1208" s="38"/>
      <c r="AC1208" s="39"/>
      <c r="AD1208" s="40"/>
    </row>
    <row r="1209" s="35" customFormat="1" spans="3:30">
      <c r="C1209" s="38"/>
      <c r="F1209" s="52"/>
      <c r="G1209" s="52"/>
      <c r="P1209" s="37"/>
      <c r="Q1209" s="38"/>
      <c r="AC1209" s="39"/>
      <c r="AD1209" s="40"/>
    </row>
    <row r="1210" s="35" customFormat="1" spans="3:30">
      <c r="C1210" s="38"/>
      <c r="F1210" s="52"/>
      <c r="G1210" s="52"/>
      <c r="P1210" s="37"/>
      <c r="Q1210" s="38"/>
      <c r="AC1210" s="39"/>
      <c r="AD1210" s="40"/>
    </row>
    <row r="1211" s="35" customFormat="1" spans="3:30">
      <c r="C1211" s="38"/>
      <c r="F1211" s="52"/>
      <c r="G1211" s="52"/>
      <c r="P1211" s="37"/>
      <c r="Q1211" s="38"/>
      <c r="AC1211" s="39"/>
      <c r="AD1211" s="40"/>
    </row>
    <row r="1212" s="35" customFormat="1" spans="3:30">
      <c r="C1212" s="38"/>
      <c r="F1212" s="52"/>
      <c r="G1212" s="52"/>
      <c r="P1212" s="37"/>
      <c r="Q1212" s="38"/>
      <c r="AC1212" s="39"/>
      <c r="AD1212" s="40"/>
    </row>
    <row r="1213" s="35" customFormat="1" spans="3:30">
      <c r="C1213" s="38"/>
      <c r="F1213" s="52"/>
      <c r="G1213" s="52"/>
      <c r="P1213" s="37"/>
      <c r="Q1213" s="38"/>
      <c r="AC1213" s="39"/>
      <c r="AD1213" s="40"/>
    </row>
    <row r="1214" s="35" customFormat="1" spans="3:30">
      <c r="C1214" s="38"/>
      <c r="F1214" s="52"/>
      <c r="G1214" s="52"/>
      <c r="P1214" s="37"/>
      <c r="Q1214" s="38"/>
      <c r="AC1214" s="39"/>
      <c r="AD1214" s="40"/>
    </row>
    <row r="1215" s="35" customFormat="1" spans="3:30">
      <c r="C1215" s="38"/>
      <c r="F1215" s="52"/>
      <c r="G1215" s="52"/>
      <c r="P1215" s="37"/>
      <c r="Q1215" s="38"/>
      <c r="AC1215" s="39"/>
      <c r="AD1215" s="40"/>
    </row>
    <row r="1216" s="35" customFormat="1" spans="3:30">
      <c r="C1216" s="38"/>
      <c r="F1216" s="52"/>
      <c r="G1216" s="52"/>
      <c r="P1216" s="37"/>
      <c r="Q1216" s="38"/>
      <c r="AC1216" s="39"/>
      <c r="AD1216" s="40"/>
    </row>
    <row r="1217" s="35" customFormat="1" spans="3:30">
      <c r="C1217" s="38"/>
      <c r="F1217" s="52"/>
      <c r="G1217" s="52"/>
      <c r="P1217" s="37"/>
      <c r="Q1217" s="38"/>
      <c r="AC1217" s="39"/>
      <c r="AD1217" s="40"/>
    </row>
    <row r="1218" s="35" customFormat="1" spans="3:30">
      <c r="C1218" s="38"/>
      <c r="F1218" s="52"/>
      <c r="G1218" s="52"/>
      <c r="P1218" s="37"/>
      <c r="Q1218" s="38"/>
      <c r="AC1218" s="39"/>
      <c r="AD1218" s="40"/>
    </row>
    <row r="1219" s="35" customFormat="1" spans="3:30">
      <c r="C1219" s="38"/>
      <c r="F1219" s="52"/>
      <c r="G1219" s="52"/>
      <c r="P1219" s="37"/>
      <c r="Q1219" s="38"/>
      <c r="AC1219" s="39"/>
      <c r="AD1219" s="40"/>
    </row>
    <row r="1220" s="35" customFormat="1" spans="3:30">
      <c r="C1220" s="38"/>
      <c r="F1220" s="52"/>
      <c r="G1220" s="52"/>
      <c r="P1220" s="37"/>
      <c r="Q1220" s="38"/>
      <c r="AC1220" s="39"/>
      <c r="AD1220" s="40"/>
    </row>
    <row r="1221" s="35" customFormat="1" spans="3:30">
      <c r="C1221" s="38"/>
      <c r="F1221" s="52"/>
      <c r="G1221" s="52"/>
      <c r="P1221" s="37"/>
      <c r="Q1221" s="38"/>
      <c r="AC1221" s="39"/>
      <c r="AD1221" s="40"/>
    </row>
    <row r="1222" s="35" customFormat="1" spans="3:30">
      <c r="C1222" s="38"/>
      <c r="F1222" s="52"/>
      <c r="G1222" s="52"/>
      <c r="P1222" s="37"/>
      <c r="Q1222" s="38"/>
      <c r="AC1222" s="39"/>
      <c r="AD1222" s="40"/>
    </row>
    <row r="1223" s="35" customFormat="1" spans="3:30">
      <c r="C1223" s="38"/>
      <c r="F1223" s="52"/>
      <c r="G1223" s="52"/>
      <c r="P1223" s="37"/>
      <c r="Q1223" s="38"/>
      <c r="AC1223" s="39"/>
      <c r="AD1223" s="40"/>
    </row>
    <row r="1224" s="35" customFormat="1" spans="3:30">
      <c r="C1224" s="38"/>
      <c r="F1224" s="52"/>
      <c r="G1224" s="52"/>
      <c r="P1224" s="37"/>
      <c r="Q1224" s="38"/>
      <c r="AC1224" s="39"/>
      <c r="AD1224" s="40"/>
    </row>
    <row r="1225" s="35" customFormat="1" spans="3:30">
      <c r="C1225" s="38"/>
      <c r="F1225" s="52"/>
      <c r="G1225" s="52"/>
      <c r="P1225" s="37"/>
      <c r="Q1225" s="38"/>
      <c r="AC1225" s="39"/>
      <c r="AD1225" s="40"/>
    </row>
    <row r="1226" s="35" customFormat="1" spans="3:30">
      <c r="C1226" s="38"/>
      <c r="F1226" s="52"/>
      <c r="G1226" s="52"/>
      <c r="P1226" s="37"/>
      <c r="Q1226" s="38"/>
      <c r="AC1226" s="39"/>
      <c r="AD1226" s="40"/>
    </row>
    <row r="1227" s="35" customFormat="1" spans="3:30">
      <c r="C1227" s="38"/>
      <c r="F1227" s="52"/>
      <c r="G1227" s="52"/>
      <c r="P1227" s="37"/>
      <c r="Q1227" s="38"/>
      <c r="AC1227" s="39"/>
      <c r="AD1227" s="40"/>
    </row>
    <row r="1228" s="35" customFormat="1" spans="3:30">
      <c r="C1228" s="38"/>
      <c r="F1228" s="52"/>
      <c r="G1228" s="52"/>
      <c r="P1228" s="37"/>
      <c r="Q1228" s="38"/>
      <c r="AC1228" s="39"/>
      <c r="AD1228" s="40"/>
    </row>
    <row r="1229" s="35" customFormat="1" spans="3:30">
      <c r="C1229" s="38"/>
      <c r="F1229" s="52"/>
      <c r="G1229" s="52"/>
      <c r="P1229" s="37"/>
      <c r="Q1229" s="38"/>
      <c r="AC1229" s="39"/>
      <c r="AD1229" s="40"/>
    </row>
    <row r="1230" s="35" customFormat="1" spans="3:30">
      <c r="C1230" s="38"/>
      <c r="F1230" s="52"/>
      <c r="G1230" s="52"/>
      <c r="P1230" s="37"/>
      <c r="Q1230" s="38"/>
      <c r="AC1230" s="39"/>
      <c r="AD1230" s="40"/>
    </row>
    <row r="1231" s="35" customFormat="1" spans="3:30">
      <c r="C1231" s="38"/>
      <c r="F1231" s="52"/>
      <c r="G1231" s="52"/>
      <c r="P1231" s="37"/>
      <c r="Q1231" s="38"/>
      <c r="AC1231" s="39"/>
      <c r="AD1231" s="40"/>
    </row>
    <row r="1232" s="35" customFormat="1" spans="3:30">
      <c r="C1232" s="38"/>
      <c r="F1232" s="52"/>
      <c r="G1232" s="52"/>
      <c r="P1232" s="37"/>
      <c r="Q1232" s="38"/>
      <c r="AC1232" s="39"/>
      <c r="AD1232" s="40"/>
    </row>
    <row r="1233" s="35" customFormat="1" spans="3:30">
      <c r="C1233" s="38"/>
      <c r="F1233" s="52"/>
      <c r="G1233" s="52"/>
      <c r="P1233" s="37"/>
      <c r="Q1233" s="38"/>
      <c r="AC1233" s="39"/>
      <c r="AD1233" s="40"/>
    </row>
    <row r="1234" s="35" customFormat="1" spans="3:30">
      <c r="C1234" s="38"/>
      <c r="F1234" s="52"/>
      <c r="G1234" s="52"/>
      <c r="P1234" s="37"/>
      <c r="Q1234" s="38"/>
      <c r="AC1234" s="39"/>
      <c r="AD1234" s="40"/>
    </row>
    <row r="1235" s="35" customFormat="1" spans="3:30">
      <c r="C1235" s="38"/>
      <c r="F1235" s="52"/>
      <c r="G1235" s="52"/>
      <c r="P1235" s="37"/>
      <c r="Q1235" s="38"/>
      <c r="AC1235" s="39"/>
      <c r="AD1235" s="40"/>
    </row>
    <row r="1236" s="35" customFormat="1" spans="3:30">
      <c r="C1236" s="38"/>
      <c r="F1236" s="52"/>
      <c r="G1236" s="52"/>
      <c r="P1236" s="37"/>
      <c r="Q1236" s="38"/>
      <c r="AC1236" s="39"/>
      <c r="AD1236" s="40"/>
    </row>
    <row r="1237" s="35" customFormat="1" spans="3:30">
      <c r="C1237" s="38"/>
      <c r="F1237" s="52"/>
      <c r="G1237" s="52"/>
      <c r="P1237" s="37"/>
      <c r="Q1237" s="38"/>
      <c r="AC1237" s="39"/>
      <c r="AD1237" s="40"/>
    </row>
    <row r="1238" s="35" customFormat="1" spans="3:30">
      <c r="C1238" s="38"/>
      <c r="F1238" s="52"/>
      <c r="G1238" s="52"/>
      <c r="P1238" s="37"/>
      <c r="Q1238" s="38"/>
      <c r="AC1238" s="39"/>
      <c r="AD1238" s="40"/>
    </row>
    <row r="1239" s="35" customFormat="1" spans="3:30">
      <c r="C1239" s="38"/>
      <c r="F1239" s="52"/>
      <c r="G1239" s="52"/>
      <c r="P1239" s="37"/>
      <c r="Q1239" s="38"/>
      <c r="AC1239" s="39"/>
      <c r="AD1239" s="40"/>
    </row>
    <row r="1240" s="35" customFormat="1" spans="3:30">
      <c r="C1240" s="38"/>
      <c r="F1240" s="52"/>
      <c r="G1240" s="52"/>
      <c r="P1240" s="37"/>
      <c r="Q1240" s="38"/>
      <c r="AC1240" s="39"/>
      <c r="AD1240" s="40"/>
    </row>
    <row r="1241" s="35" customFormat="1" spans="3:30">
      <c r="C1241" s="38"/>
      <c r="F1241" s="52"/>
      <c r="G1241" s="52"/>
      <c r="P1241" s="37"/>
      <c r="Q1241" s="38"/>
      <c r="AC1241" s="39"/>
      <c r="AD1241" s="40"/>
    </row>
    <row r="1242" s="35" customFormat="1" spans="3:30">
      <c r="C1242" s="38"/>
      <c r="F1242" s="52"/>
      <c r="G1242" s="52"/>
      <c r="P1242" s="37"/>
      <c r="Q1242" s="38"/>
      <c r="AC1242" s="39"/>
      <c r="AD1242" s="40"/>
    </row>
    <row r="1243" s="35" customFormat="1" spans="3:30">
      <c r="C1243" s="38"/>
      <c r="F1243" s="52"/>
      <c r="G1243" s="52"/>
      <c r="P1243" s="37"/>
      <c r="Q1243" s="38"/>
      <c r="AC1243" s="39"/>
      <c r="AD1243" s="40"/>
    </row>
    <row r="1244" s="35" customFormat="1" spans="3:30">
      <c r="C1244" s="38"/>
      <c r="F1244" s="52"/>
      <c r="G1244" s="52"/>
      <c r="P1244" s="37"/>
      <c r="Q1244" s="38"/>
      <c r="AC1244" s="39"/>
      <c r="AD1244" s="40"/>
    </row>
    <row r="1245" s="35" customFormat="1" spans="3:30">
      <c r="C1245" s="38"/>
      <c r="F1245" s="52"/>
      <c r="G1245" s="52"/>
      <c r="P1245" s="37"/>
      <c r="Q1245" s="38"/>
      <c r="AC1245" s="39"/>
      <c r="AD1245" s="40"/>
    </row>
    <row r="1246" s="35" customFormat="1" spans="3:30">
      <c r="C1246" s="38"/>
      <c r="F1246" s="52"/>
      <c r="G1246" s="52"/>
      <c r="P1246" s="37"/>
      <c r="Q1246" s="38"/>
      <c r="AC1246" s="39"/>
      <c r="AD1246" s="40"/>
    </row>
    <row r="1247" s="35" customFormat="1" spans="3:30">
      <c r="C1247" s="38"/>
      <c r="F1247" s="52"/>
      <c r="G1247" s="52"/>
      <c r="P1247" s="37"/>
      <c r="Q1247" s="38"/>
      <c r="AC1247" s="39"/>
      <c r="AD1247" s="40"/>
    </row>
    <row r="1248" s="35" customFormat="1" spans="3:30">
      <c r="C1248" s="38"/>
      <c r="F1248" s="52"/>
      <c r="G1248" s="52"/>
      <c r="P1248" s="37"/>
      <c r="Q1248" s="38"/>
      <c r="AC1248" s="39"/>
      <c r="AD1248" s="40"/>
    </row>
    <row r="1249" s="35" customFormat="1" spans="3:30">
      <c r="C1249" s="38"/>
      <c r="F1249" s="52"/>
      <c r="G1249" s="52"/>
      <c r="P1249" s="37"/>
      <c r="Q1249" s="38"/>
      <c r="AC1249" s="39"/>
      <c r="AD1249" s="40"/>
    </row>
    <row r="1250" s="35" customFormat="1" spans="3:30">
      <c r="C1250" s="38"/>
      <c r="F1250" s="52"/>
      <c r="G1250" s="52"/>
      <c r="P1250" s="37"/>
      <c r="Q1250" s="38"/>
      <c r="AC1250" s="39"/>
      <c r="AD1250" s="40"/>
    </row>
    <row r="1251" s="35" customFormat="1" spans="3:30">
      <c r="C1251" s="38"/>
      <c r="F1251" s="52"/>
      <c r="G1251" s="52"/>
      <c r="P1251" s="37"/>
      <c r="Q1251" s="38"/>
      <c r="AC1251" s="39"/>
      <c r="AD1251" s="40"/>
    </row>
    <row r="1252" s="35" customFormat="1" spans="3:30">
      <c r="C1252" s="38"/>
      <c r="F1252" s="52"/>
      <c r="G1252" s="52"/>
      <c r="P1252" s="37"/>
      <c r="Q1252" s="38"/>
      <c r="AC1252" s="39"/>
      <c r="AD1252" s="40"/>
    </row>
    <row r="1253" s="35" customFormat="1" spans="3:30">
      <c r="C1253" s="38"/>
      <c r="F1253" s="52"/>
      <c r="G1253" s="52"/>
      <c r="P1253" s="37"/>
      <c r="Q1253" s="38"/>
      <c r="AC1253" s="39"/>
      <c r="AD1253" s="40"/>
    </row>
    <row r="1254" s="35" customFormat="1" spans="3:30">
      <c r="C1254" s="38"/>
      <c r="F1254" s="52"/>
      <c r="G1254" s="52"/>
      <c r="P1254" s="37"/>
      <c r="Q1254" s="38"/>
      <c r="AC1254" s="39"/>
      <c r="AD1254" s="40"/>
    </row>
    <row r="1255" s="35" customFormat="1" spans="3:30">
      <c r="C1255" s="38"/>
      <c r="F1255" s="52"/>
      <c r="G1255" s="52"/>
      <c r="P1255" s="37"/>
      <c r="Q1255" s="38"/>
      <c r="AC1255" s="39"/>
      <c r="AD1255" s="40"/>
    </row>
    <row r="1256" s="35" customFormat="1" spans="3:30">
      <c r="C1256" s="38"/>
      <c r="F1256" s="52"/>
      <c r="G1256" s="52"/>
      <c r="P1256" s="37"/>
      <c r="Q1256" s="38"/>
      <c r="AC1256" s="39"/>
      <c r="AD1256" s="40"/>
    </row>
    <row r="1257" s="35" customFormat="1" spans="3:30">
      <c r="C1257" s="38"/>
      <c r="F1257" s="52"/>
      <c r="G1257" s="52"/>
      <c r="P1257" s="37"/>
      <c r="Q1257" s="38"/>
      <c r="AC1257" s="39"/>
      <c r="AD1257" s="40"/>
    </row>
    <row r="1258" s="35" customFormat="1" spans="3:30">
      <c r="C1258" s="38"/>
      <c r="F1258" s="52"/>
      <c r="G1258" s="52"/>
      <c r="P1258" s="37"/>
      <c r="Q1258" s="38"/>
      <c r="AC1258" s="39"/>
      <c r="AD1258" s="40"/>
    </row>
    <row r="1259" s="35" customFormat="1" spans="3:30">
      <c r="C1259" s="38"/>
      <c r="F1259" s="52"/>
      <c r="G1259" s="52"/>
      <c r="P1259" s="37"/>
      <c r="Q1259" s="38"/>
      <c r="AC1259" s="39"/>
      <c r="AD1259" s="40"/>
    </row>
    <row r="1260" s="35" customFormat="1" spans="3:30">
      <c r="C1260" s="38"/>
      <c r="F1260" s="52"/>
      <c r="G1260" s="52"/>
      <c r="P1260" s="37"/>
      <c r="Q1260" s="38"/>
      <c r="AC1260" s="39"/>
      <c r="AD1260" s="40"/>
    </row>
    <row r="1261" s="35" customFormat="1" spans="3:30">
      <c r="C1261" s="38"/>
      <c r="F1261" s="52"/>
      <c r="G1261" s="52"/>
      <c r="P1261" s="37"/>
      <c r="Q1261" s="38"/>
      <c r="AC1261" s="39"/>
      <c r="AD1261" s="40"/>
    </row>
    <row r="1262" s="35" customFormat="1" spans="3:30">
      <c r="C1262" s="38"/>
      <c r="F1262" s="52"/>
      <c r="G1262" s="52"/>
      <c r="P1262" s="37"/>
      <c r="Q1262" s="38"/>
      <c r="AC1262" s="39"/>
      <c r="AD1262" s="40"/>
    </row>
    <row r="1263" s="35" customFormat="1" spans="3:30">
      <c r="C1263" s="38"/>
      <c r="F1263" s="52"/>
      <c r="G1263" s="52"/>
      <c r="P1263" s="37"/>
      <c r="Q1263" s="38"/>
      <c r="AC1263" s="39"/>
      <c r="AD1263" s="40"/>
    </row>
    <row r="1264" s="35" customFormat="1" spans="3:30">
      <c r="C1264" s="38"/>
      <c r="F1264" s="52"/>
      <c r="G1264" s="52"/>
      <c r="P1264" s="37"/>
      <c r="Q1264" s="38"/>
      <c r="AC1264" s="39"/>
      <c r="AD1264" s="40"/>
    </row>
    <row r="1265" s="35" customFormat="1" spans="3:30">
      <c r="C1265" s="38"/>
      <c r="F1265" s="52"/>
      <c r="G1265" s="52"/>
      <c r="P1265" s="37"/>
      <c r="Q1265" s="38"/>
      <c r="AC1265" s="39"/>
      <c r="AD1265" s="40"/>
    </row>
    <row r="1266" s="35" customFormat="1" spans="3:30">
      <c r="C1266" s="38"/>
      <c r="F1266" s="52"/>
      <c r="G1266" s="52"/>
      <c r="P1266" s="37"/>
      <c r="Q1266" s="38"/>
      <c r="AC1266" s="39"/>
      <c r="AD1266" s="40"/>
    </row>
    <row r="1267" s="35" customFormat="1" spans="3:30">
      <c r="C1267" s="38"/>
      <c r="F1267" s="52"/>
      <c r="G1267" s="52"/>
      <c r="P1267" s="37"/>
      <c r="Q1267" s="38"/>
      <c r="AC1267" s="39"/>
      <c r="AD1267" s="40"/>
    </row>
    <row r="1268" s="35" customFormat="1" spans="3:30">
      <c r="C1268" s="38"/>
      <c r="F1268" s="52"/>
      <c r="G1268" s="52"/>
      <c r="P1268" s="37"/>
      <c r="Q1268" s="38"/>
      <c r="AC1268" s="39"/>
      <c r="AD1268" s="40"/>
    </row>
    <row r="1269" s="35" customFormat="1" spans="3:30">
      <c r="C1269" s="38"/>
      <c r="F1269" s="52"/>
      <c r="G1269" s="52"/>
      <c r="P1269" s="37"/>
      <c r="Q1269" s="38"/>
      <c r="AC1269" s="39"/>
      <c r="AD1269" s="40"/>
    </row>
    <row r="1270" s="35" customFormat="1" spans="3:30">
      <c r="C1270" s="38"/>
      <c r="F1270" s="52"/>
      <c r="G1270" s="52"/>
      <c r="P1270" s="37"/>
      <c r="Q1270" s="38"/>
      <c r="AC1270" s="39"/>
      <c r="AD1270" s="40"/>
    </row>
    <row r="1271" s="35" customFormat="1" spans="3:30">
      <c r="C1271" s="38"/>
      <c r="F1271" s="52"/>
      <c r="G1271" s="52"/>
      <c r="P1271" s="37"/>
      <c r="Q1271" s="38"/>
      <c r="AC1271" s="39"/>
      <c r="AD1271" s="40"/>
    </row>
    <row r="1272" s="35" customFormat="1" spans="3:30">
      <c r="C1272" s="38"/>
      <c r="F1272" s="52"/>
      <c r="G1272" s="52"/>
      <c r="P1272" s="37"/>
      <c r="Q1272" s="38"/>
      <c r="AC1272" s="39"/>
      <c r="AD1272" s="40"/>
    </row>
    <row r="1273" s="35" customFormat="1" spans="3:30">
      <c r="C1273" s="38"/>
      <c r="F1273" s="52"/>
      <c r="G1273" s="52"/>
      <c r="P1273" s="37"/>
      <c r="Q1273" s="38"/>
      <c r="AC1273" s="39"/>
      <c r="AD1273" s="40"/>
    </row>
    <row r="1274" s="35" customFormat="1" spans="3:30">
      <c r="C1274" s="38"/>
      <c r="F1274" s="52"/>
      <c r="G1274" s="52"/>
      <c r="P1274" s="37"/>
      <c r="Q1274" s="38"/>
      <c r="AC1274" s="39"/>
      <c r="AD1274" s="40"/>
    </row>
    <row r="1275" s="35" customFormat="1" spans="3:30">
      <c r="C1275" s="38"/>
      <c r="F1275" s="52"/>
      <c r="G1275" s="52"/>
      <c r="P1275" s="37"/>
      <c r="Q1275" s="38"/>
      <c r="AC1275" s="39"/>
      <c r="AD1275" s="40"/>
    </row>
    <row r="1276" s="35" customFormat="1" spans="3:30">
      <c r="C1276" s="38"/>
      <c r="F1276" s="52"/>
      <c r="G1276" s="52"/>
      <c r="P1276" s="37"/>
      <c r="Q1276" s="38"/>
      <c r="AC1276" s="39"/>
      <c r="AD1276" s="40"/>
    </row>
    <row r="1277" s="35" customFormat="1" spans="3:30">
      <c r="C1277" s="38"/>
      <c r="F1277" s="52"/>
      <c r="G1277" s="52"/>
      <c r="P1277" s="37"/>
      <c r="Q1277" s="38"/>
      <c r="AC1277" s="39"/>
      <c r="AD1277" s="40"/>
    </row>
    <row r="1278" s="35" customFormat="1" spans="3:30">
      <c r="C1278" s="38"/>
      <c r="F1278" s="52"/>
      <c r="G1278" s="52"/>
      <c r="P1278" s="37"/>
      <c r="Q1278" s="38"/>
      <c r="AC1278" s="39"/>
      <c r="AD1278" s="40"/>
    </row>
    <row r="1279" s="35" customFormat="1" spans="3:30">
      <c r="C1279" s="38"/>
      <c r="F1279" s="52"/>
      <c r="G1279" s="52"/>
      <c r="P1279" s="37"/>
      <c r="Q1279" s="38"/>
      <c r="AC1279" s="39"/>
      <c r="AD1279" s="40"/>
    </row>
    <row r="1280" s="35" customFormat="1" spans="3:30">
      <c r="C1280" s="38"/>
      <c r="F1280" s="52"/>
      <c r="G1280" s="52"/>
      <c r="P1280" s="37"/>
      <c r="Q1280" s="38"/>
      <c r="AC1280" s="39"/>
      <c r="AD1280" s="40"/>
    </row>
    <row r="1281" s="35" customFormat="1" spans="3:30">
      <c r="C1281" s="38"/>
      <c r="F1281" s="52"/>
      <c r="G1281" s="52"/>
      <c r="P1281" s="37"/>
      <c r="Q1281" s="38"/>
      <c r="AC1281" s="39"/>
      <c r="AD1281" s="40"/>
    </row>
    <row r="1282" s="35" customFormat="1" spans="3:30">
      <c r="C1282" s="38"/>
      <c r="F1282" s="52"/>
      <c r="G1282" s="52"/>
      <c r="P1282" s="37"/>
      <c r="Q1282" s="38"/>
      <c r="AC1282" s="39"/>
      <c r="AD1282" s="40"/>
    </row>
    <row r="1283" s="35" customFormat="1" spans="3:30">
      <c r="C1283" s="38"/>
      <c r="F1283" s="52"/>
      <c r="G1283" s="52"/>
      <c r="P1283" s="37"/>
      <c r="Q1283" s="38"/>
      <c r="AC1283" s="39"/>
      <c r="AD1283" s="40"/>
    </row>
    <row r="1284" s="35" customFormat="1" spans="3:30">
      <c r="C1284" s="38"/>
      <c r="F1284" s="52"/>
      <c r="G1284" s="52"/>
      <c r="P1284" s="37"/>
      <c r="Q1284" s="38"/>
      <c r="AC1284" s="39"/>
      <c r="AD1284" s="40"/>
    </row>
    <row r="1285" s="35" customFormat="1" spans="3:30">
      <c r="C1285" s="38"/>
      <c r="F1285" s="52"/>
      <c r="G1285" s="52"/>
      <c r="P1285" s="37"/>
      <c r="Q1285" s="38"/>
      <c r="AC1285" s="39"/>
      <c r="AD1285" s="40"/>
    </row>
    <row r="1286" s="35" customFormat="1" spans="3:30">
      <c r="C1286" s="38"/>
      <c r="F1286" s="52"/>
      <c r="G1286" s="52"/>
      <c r="P1286" s="37"/>
      <c r="Q1286" s="38"/>
      <c r="AC1286" s="39"/>
      <c r="AD1286" s="40"/>
    </row>
    <row r="1287" s="35" customFormat="1" spans="3:30">
      <c r="C1287" s="38"/>
      <c r="F1287" s="52"/>
      <c r="G1287" s="52"/>
      <c r="P1287" s="37"/>
      <c r="Q1287" s="38"/>
      <c r="AC1287" s="39"/>
      <c r="AD1287" s="40"/>
    </row>
    <row r="1288" s="35" customFormat="1" spans="3:30">
      <c r="C1288" s="38"/>
      <c r="F1288" s="52"/>
      <c r="G1288" s="52"/>
      <c r="P1288" s="37"/>
      <c r="Q1288" s="38"/>
      <c r="AC1288" s="39"/>
      <c r="AD1288" s="40"/>
    </row>
    <row r="1289" s="35" customFormat="1" spans="3:30">
      <c r="C1289" s="38"/>
      <c r="F1289" s="52"/>
      <c r="G1289" s="52"/>
      <c r="P1289" s="37"/>
      <c r="Q1289" s="38"/>
      <c r="AC1289" s="39"/>
      <c r="AD1289" s="40"/>
    </row>
    <row r="1290" s="35" customFormat="1" spans="3:30">
      <c r="C1290" s="38"/>
      <c r="F1290" s="52"/>
      <c r="G1290" s="52"/>
      <c r="P1290" s="37"/>
      <c r="Q1290" s="38"/>
      <c r="AC1290" s="39"/>
      <c r="AD1290" s="40"/>
    </row>
    <row r="1291" s="35" customFormat="1" spans="3:30">
      <c r="C1291" s="38"/>
      <c r="F1291" s="52"/>
      <c r="G1291" s="52"/>
      <c r="P1291" s="37"/>
      <c r="Q1291" s="38"/>
      <c r="AC1291" s="39"/>
      <c r="AD1291" s="40"/>
    </row>
    <row r="1292" s="35" customFormat="1" spans="3:30">
      <c r="C1292" s="38"/>
      <c r="F1292" s="52"/>
      <c r="G1292" s="52"/>
      <c r="P1292" s="37"/>
      <c r="Q1292" s="38"/>
      <c r="AC1292" s="39"/>
      <c r="AD1292" s="40"/>
    </row>
    <row r="1293" s="35" customFormat="1" spans="3:30">
      <c r="C1293" s="38"/>
      <c r="F1293" s="52"/>
      <c r="G1293" s="52"/>
      <c r="P1293" s="37"/>
      <c r="Q1293" s="38"/>
      <c r="AC1293" s="39"/>
      <c r="AD1293" s="40"/>
    </row>
    <row r="1294" s="35" customFormat="1" spans="3:30">
      <c r="C1294" s="38"/>
      <c r="F1294" s="52"/>
      <c r="G1294" s="52"/>
      <c r="P1294" s="37"/>
      <c r="Q1294" s="38"/>
      <c r="AC1294" s="39"/>
      <c r="AD1294" s="40"/>
    </row>
    <row r="1295" s="35" customFormat="1" spans="3:30">
      <c r="C1295" s="38"/>
      <c r="F1295" s="52"/>
      <c r="G1295" s="52"/>
      <c r="P1295" s="37"/>
      <c r="Q1295" s="38"/>
      <c r="AC1295" s="39"/>
      <c r="AD1295" s="40"/>
    </row>
    <row r="1296" s="35" customFormat="1" spans="3:30">
      <c r="C1296" s="38"/>
      <c r="F1296" s="52"/>
      <c r="G1296" s="52"/>
      <c r="P1296" s="37"/>
      <c r="Q1296" s="38"/>
      <c r="AC1296" s="39"/>
      <c r="AD1296" s="40"/>
    </row>
    <row r="1297" s="35" customFormat="1" spans="3:30">
      <c r="C1297" s="38"/>
      <c r="F1297" s="52"/>
      <c r="G1297" s="52"/>
      <c r="P1297" s="37"/>
      <c r="Q1297" s="38"/>
      <c r="AC1297" s="39"/>
      <c r="AD1297" s="40"/>
    </row>
    <row r="1298" s="35" customFormat="1" spans="3:30">
      <c r="C1298" s="38"/>
      <c r="F1298" s="52"/>
      <c r="G1298" s="52"/>
      <c r="P1298" s="37"/>
      <c r="Q1298" s="38"/>
      <c r="AC1298" s="39"/>
      <c r="AD1298" s="40"/>
    </row>
    <row r="1299" s="35" customFormat="1" spans="3:30">
      <c r="C1299" s="38"/>
      <c r="F1299" s="52"/>
      <c r="G1299" s="52"/>
      <c r="P1299" s="37"/>
      <c r="Q1299" s="38"/>
      <c r="AC1299" s="39"/>
      <c r="AD1299" s="40"/>
    </row>
    <row r="1300" s="35" customFormat="1" spans="3:30">
      <c r="C1300" s="38"/>
      <c r="F1300" s="52"/>
      <c r="G1300" s="52"/>
      <c r="P1300" s="37"/>
      <c r="Q1300" s="38"/>
      <c r="AC1300" s="39"/>
      <c r="AD1300" s="40"/>
    </row>
    <row r="1301" s="35" customFormat="1" spans="3:30">
      <c r="C1301" s="38"/>
      <c r="F1301" s="52"/>
      <c r="G1301" s="52"/>
      <c r="P1301" s="37"/>
      <c r="Q1301" s="38"/>
      <c r="AC1301" s="39"/>
      <c r="AD1301" s="40"/>
    </row>
    <row r="1302" s="35" customFormat="1" spans="3:30">
      <c r="C1302" s="38"/>
      <c r="F1302" s="52"/>
      <c r="G1302" s="52"/>
      <c r="P1302" s="37"/>
      <c r="Q1302" s="38"/>
      <c r="AC1302" s="39"/>
      <c r="AD1302" s="40"/>
    </row>
    <row r="1303" s="35" customFormat="1" spans="3:30">
      <c r="C1303" s="38"/>
      <c r="F1303" s="52"/>
      <c r="G1303" s="52"/>
      <c r="P1303" s="37"/>
      <c r="Q1303" s="38"/>
      <c r="AC1303" s="39"/>
      <c r="AD1303" s="40"/>
    </row>
    <row r="1304" s="35" customFormat="1" spans="3:30">
      <c r="C1304" s="38"/>
      <c r="F1304" s="52"/>
      <c r="G1304" s="52"/>
      <c r="P1304" s="37"/>
      <c r="Q1304" s="38"/>
      <c r="AC1304" s="39"/>
      <c r="AD1304" s="40"/>
    </row>
    <row r="1305" s="35" customFormat="1" spans="3:30">
      <c r="C1305" s="38"/>
      <c r="F1305" s="52"/>
      <c r="G1305" s="52"/>
      <c r="P1305" s="37"/>
      <c r="Q1305" s="38"/>
      <c r="AC1305" s="39"/>
      <c r="AD1305" s="40"/>
    </row>
    <row r="1306" s="35" customFormat="1" spans="3:30">
      <c r="C1306" s="38"/>
      <c r="F1306" s="52"/>
      <c r="G1306" s="52"/>
      <c r="P1306" s="37"/>
      <c r="Q1306" s="38"/>
      <c r="AC1306" s="39"/>
      <c r="AD1306" s="40"/>
    </row>
    <row r="1307" s="35" customFormat="1" spans="3:30">
      <c r="C1307" s="38"/>
      <c r="F1307" s="52"/>
      <c r="G1307" s="52"/>
      <c r="P1307" s="37"/>
      <c r="Q1307" s="38"/>
      <c r="AC1307" s="39"/>
      <c r="AD1307" s="40"/>
    </row>
    <row r="1308" s="35" customFormat="1" spans="3:30">
      <c r="C1308" s="38"/>
      <c r="F1308" s="52"/>
      <c r="G1308" s="52"/>
      <c r="P1308" s="37"/>
      <c r="Q1308" s="38"/>
      <c r="AC1308" s="39"/>
      <c r="AD1308" s="40"/>
    </row>
    <row r="1309" s="35" customFormat="1" spans="3:30">
      <c r="C1309" s="38"/>
      <c r="F1309" s="52"/>
      <c r="G1309" s="52"/>
      <c r="P1309" s="37"/>
      <c r="Q1309" s="38"/>
      <c r="AC1309" s="39"/>
      <c r="AD1309" s="40"/>
    </row>
    <row r="1310" s="35" customFormat="1" spans="3:30">
      <c r="C1310" s="38"/>
      <c r="F1310" s="52"/>
      <c r="G1310" s="52"/>
      <c r="P1310" s="37"/>
      <c r="Q1310" s="38"/>
      <c r="AC1310" s="39"/>
      <c r="AD1310" s="40"/>
    </row>
    <row r="1311" s="35" customFormat="1" spans="3:30">
      <c r="C1311" s="38"/>
      <c r="F1311" s="52"/>
      <c r="G1311" s="52"/>
      <c r="P1311" s="37"/>
      <c r="Q1311" s="38"/>
      <c r="AC1311" s="39"/>
      <c r="AD1311" s="40"/>
    </row>
    <row r="1312" s="35" customFormat="1" spans="3:30">
      <c r="C1312" s="38"/>
      <c r="F1312" s="52"/>
      <c r="G1312" s="52"/>
      <c r="P1312" s="37"/>
      <c r="Q1312" s="38"/>
      <c r="AC1312" s="39"/>
      <c r="AD1312" s="40"/>
    </row>
    <row r="1313" s="35" customFormat="1" spans="3:30">
      <c r="C1313" s="38"/>
      <c r="F1313" s="52"/>
      <c r="G1313" s="52"/>
      <c r="P1313" s="37"/>
      <c r="Q1313" s="38"/>
      <c r="AC1313" s="39"/>
      <c r="AD1313" s="40"/>
    </row>
    <row r="1314" s="35" customFormat="1" spans="3:30">
      <c r="C1314" s="38"/>
      <c r="F1314" s="52"/>
      <c r="G1314" s="52"/>
      <c r="P1314" s="37"/>
      <c r="Q1314" s="38"/>
      <c r="AC1314" s="39"/>
      <c r="AD1314" s="40"/>
    </row>
    <row r="1315" s="35" customFormat="1" spans="3:30">
      <c r="C1315" s="38"/>
      <c r="F1315" s="52"/>
      <c r="G1315" s="52"/>
      <c r="P1315" s="37"/>
      <c r="Q1315" s="38"/>
      <c r="AC1315" s="39"/>
      <c r="AD1315" s="40"/>
    </row>
    <row r="1316" s="35" customFormat="1" spans="3:30">
      <c r="C1316" s="38"/>
      <c r="F1316" s="52"/>
      <c r="G1316" s="52"/>
      <c r="P1316" s="37"/>
      <c r="Q1316" s="38"/>
      <c r="AC1316" s="39"/>
      <c r="AD1316" s="40"/>
    </row>
    <row r="1317" s="35" customFormat="1" spans="3:30">
      <c r="C1317" s="38"/>
      <c r="F1317" s="52"/>
      <c r="G1317" s="52"/>
      <c r="P1317" s="37"/>
      <c r="Q1317" s="38"/>
      <c r="AC1317" s="39"/>
      <c r="AD1317" s="40"/>
    </row>
    <row r="1318" s="35" customFormat="1" spans="3:30">
      <c r="C1318" s="38"/>
      <c r="F1318" s="52"/>
      <c r="G1318" s="52"/>
      <c r="P1318" s="37"/>
      <c r="Q1318" s="38"/>
      <c r="AC1318" s="39"/>
      <c r="AD1318" s="40"/>
    </row>
    <row r="1319" s="35" customFormat="1" spans="3:30">
      <c r="C1319" s="38"/>
      <c r="F1319" s="52"/>
      <c r="G1319" s="52"/>
      <c r="P1319" s="37"/>
      <c r="Q1319" s="38"/>
      <c r="AC1319" s="39"/>
      <c r="AD1319" s="40"/>
    </row>
    <row r="1320" s="35" customFormat="1" spans="3:30">
      <c r="C1320" s="38"/>
      <c r="F1320" s="52"/>
      <c r="G1320" s="52"/>
      <c r="P1320" s="37"/>
      <c r="Q1320" s="38"/>
      <c r="AC1320" s="39"/>
      <c r="AD1320" s="40"/>
    </row>
    <row r="1321" s="35" customFormat="1" spans="3:30">
      <c r="C1321" s="38"/>
      <c r="F1321" s="52"/>
      <c r="G1321" s="52"/>
      <c r="P1321" s="37"/>
      <c r="Q1321" s="38"/>
      <c r="AC1321" s="39"/>
      <c r="AD1321" s="40"/>
    </row>
    <row r="1322" s="35" customFormat="1" spans="3:30">
      <c r="C1322" s="38"/>
      <c r="F1322" s="52"/>
      <c r="G1322" s="52"/>
      <c r="P1322" s="37"/>
      <c r="Q1322" s="38"/>
      <c r="AC1322" s="39"/>
      <c r="AD1322" s="40"/>
    </row>
    <row r="1323" s="35" customFormat="1" spans="3:30">
      <c r="C1323" s="38"/>
      <c r="F1323" s="52"/>
      <c r="G1323" s="52"/>
      <c r="P1323" s="37"/>
      <c r="Q1323" s="38"/>
      <c r="AC1323" s="39"/>
      <c r="AD1323" s="40"/>
    </row>
    <row r="1324" s="35" customFormat="1" spans="3:30">
      <c r="C1324" s="38"/>
      <c r="F1324" s="52"/>
      <c r="G1324" s="52"/>
      <c r="P1324" s="37"/>
      <c r="Q1324" s="38"/>
      <c r="AC1324" s="39"/>
      <c r="AD1324" s="40"/>
    </row>
    <row r="1325" s="35" customFormat="1" spans="3:30">
      <c r="C1325" s="38"/>
      <c r="F1325" s="52"/>
      <c r="G1325" s="52"/>
      <c r="P1325" s="37"/>
      <c r="Q1325" s="38"/>
      <c r="AC1325" s="39"/>
      <c r="AD1325" s="40"/>
    </row>
    <row r="1326" s="35" customFormat="1" spans="3:30">
      <c r="C1326" s="38"/>
      <c r="F1326" s="52"/>
      <c r="G1326" s="52"/>
      <c r="P1326" s="37"/>
      <c r="Q1326" s="38"/>
      <c r="AC1326" s="39"/>
      <c r="AD1326" s="40"/>
    </row>
    <row r="1327" s="35" customFormat="1" spans="3:30">
      <c r="C1327" s="38"/>
      <c r="F1327" s="52"/>
      <c r="G1327" s="52"/>
      <c r="P1327" s="37"/>
      <c r="Q1327" s="38"/>
      <c r="AC1327" s="39"/>
      <c r="AD1327" s="40"/>
    </row>
    <row r="1328" s="35" customFormat="1" spans="3:30">
      <c r="C1328" s="38"/>
      <c r="F1328" s="52"/>
      <c r="G1328" s="52"/>
      <c r="P1328" s="37"/>
      <c r="Q1328" s="38"/>
      <c r="AC1328" s="39"/>
      <c r="AD1328" s="40"/>
    </row>
    <row r="1329" s="35" customFormat="1" spans="3:30">
      <c r="C1329" s="38"/>
      <c r="F1329" s="52"/>
      <c r="G1329" s="52"/>
      <c r="P1329" s="37"/>
      <c r="Q1329" s="38"/>
      <c r="AC1329" s="39"/>
      <c r="AD1329" s="40"/>
    </row>
    <row r="1330" s="35" customFormat="1" spans="3:30">
      <c r="C1330" s="38"/>
      <c r="F1330" s="52"/>
      <c r="G1330" s="52"/>
      <c r="P1330" s="37"/>
      <c r="Q1330" s="38"/>
      <c r="AC1330" s="39"/>
      <c r="AD1330" s="40"/>
    </row>
    <row r="1331" s="35" customFormat="1" spans="3:30">
      <c r="C1331" s="38"/>
      <c r="F1331" s="52"/>
      <c r="G1331" s="52"/>
      <c r="P1331" s="37"/>
      <c r="Q1331" s="38"/>
      <c r="AC1331" s="39"/>
      <c r="AD1331" s="40"/>
    </row>
    <row r="1332" s="35" customFormat="1" spans="3:30">
      <c r="C1332" s="38"/>
      <c r="F1332" s="52"/>
      <c r="G1332" s="52"/>
      <c r="P1332" s="37"/>
      <c r="Q1332" s="38"/>
      <c r="AC1332" s="39"/>
      <c r="AD1332" s="40"/>
    </row>
    <row r="1333" s="35" customFormat="1" spans="3:30">
      <c r="C1333" s="38"/>
      <c r="F1333" s="52"/>
      <c r="G1333" s="52"/>
      <c r="P1333" s="37"/>
      <c r="Q1333" s="38"/>
      <c r="AC1333" s="39"/>
      <c r="AD1333" s="40"/>
    </row>
    <row r="1334" s="35" customFormat="1" spans="3:30">
      <c r="C1334" s="38"/>
      <c r="F1334" s="52"/>
      <c r="G1334" s="52"/>
      <c r="P1334" s="37"/>
      <c r="Q1334" s="38"/>
      <c r="AC1334" s="39"/>
      <c r="AD1334" s="40"/>
    </row>
    <row r="1335" s="35" customFormat="1" spans="3:30">
      <c r="C1335" s="38"/>
      <c r="F1335" s="52"/>
      <c r="G1335" s="52"/>
      <c r="P1335" s="37"/>
      <c r="Q1335" s="38"/>
      <c r="AC1335" s="39"/>
      <c r="AD1335" s="40"/>
    </row>
    <row r="1336" s="35" customFormat="1" spans="3:30">
      <c r="C1336" s="38"/>
      <c r="F1336" s="52"/>
      <c r="G1336" s="52"/>
      <c r="P1336" s="37"/>
      <c r="Q1336" s="38"/>
      <c r="AC1336" s="39"/>
      <c r="AD1336" s="40"/>
    </row>
    <row r="1337" s="35" customFormat="1" spans="3:30">
      <c r="C1337" s="38"/>
      <c r="F1337" s="52"/>
      <c r="G1337" s="52"/>
      <c r="P1337" s="37"/>
      <c r="Q1337" s="38"/>
      <c r="AC1337" s="39"/>
      <c r="AD1337" s="40"/>
    </row>
    <row r="1338" s="35" customFormat="1" spans="3:30">
      <c r="C1338" s="38"/>
      <c r="F1338" s="52"/>
      <c r="G1338" s="52"/>
      <c r="P1338" s="37"/>
      <c r="Q1338" s="38"/>
      <c r="AC1338" s="39"/>
      <c r="AD1338" s="40"/>
    </row>
    <row r="1339" s="35" customFormat="1" spans="3:30">
      <c r="C1339" s="38"/>
      <c r="F1339" s="52"/>
      <c r="G1339" s="52"/>
      <c r="P1339" s="37"/>
      <c r="Q1339" s="38"/>
      <c r="AC1339" s="39"/>
      <c r="AD1339" s="40"/>
    </row>
    <row r="1340" s="35" customFormat="1" spans="3:30">
      <c r="C1340" s="38"/>
      <c r="F1340" s="52"/>
      <c r="G1340" s="52"/>
      <c r="P1340" s="37"/>
      <c r="Q1340" s="38"/>
      <c r="AC1340" s="39"/>
      <c r="AD1340" s="40"/>
    </row>
    <row r="1341" s="35" customFormat="1" spans="3:30">
      <c r="C1341" s="38"/>
      <c r="F1341" s="52"/>
      <c r="G1341" s="52"/>
      <c r="P1341" s="37"/>
      <c r="Q1341" s="38"/>
      <c r="AC1341" s="39"/>
      <c r="AD1341" s="40"/>
    </row>
    <row r="1342" s="35" customFormat="1" spans="3:30">
      <c r="C1342" s="38"/>
      <c r="F1342" s="52"/>
      <c r="G1342" s="52"/>
      <c r="P1342" s="37"/>
      <c r="Q1342" s="38"/>
      <c r="AC1342" s="39"/>
      <c r="AD1342" s="40"/>
    </row>
    <row r="1343" s="35" customFormat="1" spans="3:30">
      <c r="C1343" s="38"/>
      <c r="F1343" s="52"/>
      <c r="G1343" s="52"/>
      <c r="P1343" s="37"/>
      <c r="Q1343" s="38"/>
      <c r="AC1343" s="39"/>
      <c r="AD1343" s="40"/>
    </row>
    <row r="1344" s="35" customFormat="1" spans="3:30">
      <c r="C1344" s="38"/>
      <c r="F1344" s="52"/>
      <c r="G1344" s="52"/>
      <c r="P1344" s="37"/>
      <c r="Q1344" s="38"/>
      <c r="AC1344" s="39"/>
      <c r="AD1344" s="40"/>
    </row>
    <row r="1345" s="35" customFormat="1" spans="3:30">
      <c r="C1345" s="38"/>
      <c r="F1345" s="52"/>
      <c r="G1345" s="52"/>
      <c r="P1345" s="37"/>
      <c r="Q1345" s="38"/>
      <c r="AC1345" s="39"/>
      <c r="AD1345" s="40"/>
    </row>
    <row r="1346" s="35" customFormat="1" spans="3:30">
      <c r="C1346" s="38"/>
      <c r="F1346" s="52"/>
      <c r="G1346" s="52"/>
      <c r="P1346" s="37"/>
      <c r="Q1346" s="38"/>
      <c r="AC1346" s="39"/>
      <c r="AD1346" s="40"/>
    </row>
    <row r="1347" s="35" customFormat="1" spans="3:30">
      <c r="C1347" s="38"/>
      <c r="F1347" s="52"/>
      <c r="G1347" s="52"/>
      <c r="P1347" s="37"/>
      <c r="Q1347" s="38"/>
      <c r="AC1347" s="39"/>
      <c r="AD1347" s="40"/>
    </row>
    <row r="1348" s="35" customFormat="1" spans="3:30">
      <c r="C1348" s="38"/>
      <c r="F1348" s="52"/>
      <c r="G1348" s="52"/>
      <c r="P1348" s="37"/>
      <c r="Q1348" s="38"/>
      <c r="AC1348" s="39"/>
      <c r="AD1348" s="40"/>
    </row>
    <row r="1349" s="35" customFormat="1" spans="3:30">
      <c r="C1349" s="38"/>
      <c r="F1349" s="52"/>
      <c r="G1349" s="52"/>
      <c r="P1349" s="37"/>
      <c r="Q1349" s="38"/>
      <c r="AC1349" s="39"/>
      <c r="AD1349" s="40"/>
    </row>
    <row r="1350" s="35" customFormat="1" spans="3:30">
      <c r="C1350" s="38"/>
      <c r="F1350" s="52"/>
      <c r="G1350" s="52"/>
      <c r="P1350" s="37"/>
      <c r="Q1350" s="38"/>
      <c r="AC1350" s="39"/>
      <c r="AD1350" s="40"/>
    </row>
    <row r="1351" s="35" customFormat="1" spans="3:30">
      <c r="C1351" s="38"/>
      <c r="F1351" s="52"/>
      <c r="G1351" s="52"/>
      <c r="P1351" s="37"/>
      <c r="Q1351" s="38"/>
      <c r="AC1351" s="39"/>
      <c r="AD1351" s="40"/>
    </row>
    <row r="1352" s="35" customFormat="1" spans="3:30">
      <c r="C1352" s="38"/>
      <c r="F1352" s="52"/>
      <c r="G1352" s="52"/>
      <c r="P1352" s="37"/>
      <c r="Q1352" s="38"/>
      <c r="AC1352" s="39"/>
      <c r="AD1352" s="40"/>
    </row>
    <row r="1353" s="35" customFormat="1" spans="3:30">
      <c r="C1353" s="38"/>
      <c r="F1353" s="52"/>
      <c r="G1353" s="52"/>
      <c r="P1353" s="37"/>
      <c r="Q1353" s="38"/>
      <c r="AC1353" s="39"/>
      <c r="AD1353" s="40"/>
    </row>
    <row r="1354" s="35" customFormat="1" spans="3:30">
      <c r="C1354" s="38"/>
      <c r="F1354" s="52"/>
      <c r="G1354" s="52"/>
      <c r="P1354" s="37"/>
      <c r="Q1354" s="38"/>
      <c r="AC1354" s="39"/>
      <c r="AD1354" s="40"/>
    </row>
    <row r="1355" s="35" customFormat="1" spans="3:30">
      <c r="C1355" s="38"/>
      <c r="F1355" s="52"/>
      <c r="G1355" s="52"/>
      <c r="P1355" s="37"/>
      <c r="Q1355" s="38"/>
      <c r="AC1355" s="39"/>
      <c r="AD1355" s="40"/>
    </row>
    <row r="1356" s="35" customFormat="1" spans="3:30">
      <c r="C1356" s="38"/>
      <c r="F1356" s="52"/>
      <c r="G1356" s="52"/>
      <c r="P1356" s="37"/>
      <c r="Q1356" s="38"/>
      <c r="AC1356" s="39"/>
      <c r="AD1356" s="40"/>
    </row>
    <row r="1357" s="35" customFormat="1" spans="3:30">
      <c r="C1357" s="38"/>
      <c r="F1357" s="52"/>
      <c r="G1357" s="52"/>
      <c r="P1357" s="37"/>
      <c r="Q1357" s="38"/>
      <c r="AC1357" s="39"/>
      <c r="AD1357" s="40"/>
    </row>
    <row r="1358" s="35" customFormat="1" spans="3:30">
      <c r="C1358" s="38"/>
      <c r="F1358" s="52"/>
      <c r="G1358" s="52"/>
      <c r="P1358" s="37"/>
      <c r="Q1358" s="38"/>
      <c r="AC1358" s="39"/>
      <c r="AD1358" s="40"/>
    </row>
    <row r="1359" s="35" customFormat="1" spans="3:30">
      <c r="C1359" s="38"/>
      <c r="F1359" s="52"/>
      <c r="G1359" s="52"/>
      <c r="P1359" s="37"/>
      <c r="Q1359" s="38"/>
      <c r="AC1359" s="39"/>
      <c r="AD1359" s="40"/>
    </row>
    <row r="1360" s="35" customFormat="1" spans="3:30">
      <c r="C1360" s="38"/>
      <c r="F1360" s="52"/>
      <c r="G1360" s="52"/>
      <c r="P1360" s="37"/>
      <c r="Q1360" s="38"/>
      <c r="AC1360" s="39"/>
      <c r="AD1360" s="40"/>
    </row>
    <row r="1361" s="35" customFormat="1" spans="3:30">
      <c r="C1361" s="38"/>
      <c r="F1361" s="52"/>
      <c r="G1361" s="52"/>
      <c r="P1361" s="37"/>
      <c r="Q1361" s="38"/>
      <c r="AC1361" s="39"/>
      <c r="AD1361" s="40"/>
    </row>
    <row r="1362" s="35" customFormat="1" spans="3:30">
      <c r="C1362" s="38"/>
      <c r="F1362" s="52"/>
      <c r="G1362" s="52"/>
      <c r="P1362" s="37"/>
      <c r="Q1362" s="38"/>
      <c r="AC1362" s="39"/>
      <c r="AD1362" s="40"/>
    </row>
    <row r="1363" s="35" customFormat="1" spans="3:30">
      <c r="C1363" s="38"/>
      <c r="F1363" s="52"/>
      <c r="G1363" s="52"/>
      <c r="P1363" s="37"/>
      <c r="Q1363" s="38"/>
      <c r="AC1363" s="39"/>
      <c r="AD1363" s="40"/>
    </row>
    <row r="1364" s="35" customFormat="1" spans="3:30">
      <c r="C1364" s="38"/>
      <c r="F1364" s="52"/>
      <c r="G1364" s="52"/>
      <c r="P1364" s="37"/>
      <c r="Q1364" s="38"/>
      <c r="AC1364" s="39"/>
      <c r="AD1364" s="40"/>
    </row>
    <row r="1365" s="35" customFormat="1" spans="3:30">
      <c r="C1365" s="38"/>
      <c r="F1365" s="52"/>
      <c r="G1365" s="52"/>
      <c r="P1365" s="37"/>
      <c r="Q1365" s="38"/>
      <c r="AC1365" s="39"/>
      <c r="AD1365" s="40"/>
    </row>
    <row r="1366" s="35" customFormat="1" spans="3:30">
      <c r="C1366" s="38"/>
      <c r="F1366" s="52"/>
      <c r="G1366" s="52"/>
      <c r="P1366" s="37"/>
      <c r="Q1366" s="38"/>
      <c r="AC1366" s="39"/>
      <c r="AD1366" s="40"/>
    </row>
    <row r="1367" s="35" customFormat="1" spans="3:30">
      <c r="C1367" s="38"/>
      <c r="F1367" s="52"/>
      <c r="G1367" s="52"/>
      <c r="P1367" s="37"/>
      <c r="Q1367" s="38"/>
      <c r="AC1367" s="39"/>
      <c r="AD1367" s="40"/>
    </row>
    <row r="1368" s="35" customFormat="1" spans="3:30">
      <c r="C1368" s="38"/>
      <c r="F1368" s="52"/>
      <c r="G1368" s="52"/>
      <c r="P1368" s="37"/>
      <c r="Q1368" s="38"/>
      <c r="AC1368" s="39"/>
      <c r="AD1368" s="40"/>
    </row>
    <row r="1369" s="35" customFormat="1" spans="3:30">
      <c r="C1369" s="38"/>
      <c r="F1369" s="52"/>
      <c r="G1369" s="52"/>
      <c r="P1369" s="37"/>
      <c r="Q1369" s="38"/>
      <c r="AC1369" s="39"/>
      <c r="AD1369" s="40"/>
    </row>
    <row r="1370" s="35" customFormat="1" spans="3:30">
      <c r="C1370" s="38"/>
      <c r="F1370" s="52"/>
      <c r="G1370" s="52"/>
      <c r="P1370" s="37"/>
      <c r="Q1370" s="38"/>
      <c r="AC1370" s="39"/>
      <c r="AD1370" s="40"/>
    </row>
    <row r="1371" s="35" customFormat="1" spans="3:30">
      <c r="C1371" s="38"/>
      <c r="F1371" s="52"/>
      <c r="G1371" s="52"/>
      <c r="P1371" s="37"/>
      <c r="Q1371" s="38"/>
      <c r="AC1371" s="39"/>
      <c r="AD1371" s="40"/>
    </row>
    <row r="1372" s="35" customFormat="1" spans="3:30">
      <c r="C1372" s="38"/>
      <c r="F1372" s="52"/>
      <c r="G1372" s="52"/>
      <c r="P1372" s="37"/>
      <c r="Q1372" s="38"/>
      <c r="AC1372" s="39"/>
      <c r="AD1372" s="40"/>
    </row>
    <row r="1373" s="35" customFormat="1" spans="3:30">
      <c r="C1373" s="38"/>
      <c r="F1373" s="52"/>
      <c r="G1373" s="52"/>
      <c r="P1373" s="37"/>
      <c r="Q1373" s="38"/>
      <c r="AC1373" s="39"/>
      <c r="AD1373" s="40"/>
    </row>
    <row r="1374" s="35" customFormat="1" spans="3:30">
      <c r="C1374" s="38"/>
      <c r="F1374" s="52"/>
      <c r="G1374" s="52"/>
      <c r="P1374" s="37"/>
      <c r="Q1374" s="38"/>
      <c r="AC1374" s="39"/>
      <c r="AD1374" s="40"/>
    </row>
    <row r="1375" s="35" customFormat="1" spans="3:30">
      <c r="C1375" s="38"/>
      <c r="F1375" s="52"/>
      <c r="G1375" s="52"/>
      <c r="P1375" s="37"/>
      <c r="Q1375" s="38"/>
      <c r="AC1375" s="39"/>
      <c r="AD1375" s="40"/>
    </row>
    <row r="1376" s="35" customFormat="1" spans="3:30">
      <c r="C1376" s="38"/>
      <c r="F1376" s="52"/>
      <c r="G1376" s="52"/>
      <c r="P1376" s="37"/>
      <c r="Q1376" s="38"/>
      <c r="AC1376" s="39"/>
      <c r="AD1376" s="40"/>
    </row>
    <row r="1377" s="35" customFormat="1" spans="3:30">
      <c r="C1377" s="38"/>
      <c r="F1377" s="52"/>
      <c r="G1377" s="52"/>
      <c r="P1377" s="37"/>
      <c r="Q1377" s="38"/>
      <c r="AC1377" s="39"/>
      <c r="AD1377" s="40"/>
    </row>
    <row r="1378" s="35" customFormat="1" spans="3:30">
      <c r="C1378" s="38"/>
      <c r="F1378" s="52"/>
      <c r="G1378" s="52"/>
      <c r="P1378" s="37"/>
      <c r="Q1378" s="38"/>
      <c r="AC1378" s="39"/>
      <c r="AD1378" s="40"/>
    </row>
    <row r="1379" s="35" customFormat="1" spans="3:30">
      <c r="C1379" s="38"/>
      <c r="F1379" s="52"/>
      <c r="G1379" s="52"/>
      <c r="P1379" s="37"/>
      <c r="Q1379" s="38"/>
      <c r="AC1379" s="39"/>
      <c r="AD1379" s="40"/>
    </row>
    <row r="1380" s="35" customFormat="1" spans="3:30">
      <c r="C1380" s="38"/>
      <c r="F1380" s="52"/>
      <c r="G1380" s="52"/>
      <c r="P1380" s="37"/>
      <c r="Q1380" s="38"/>
      <c r="AC1380" s="39"/>
      <c r="AD1380" s="40"/>
    </row>
    <row r="1381" s="35" customFormat="1" spans="3:30">
      <c r="C1381" s="38"/>
      <c r="F1381" s="52"/>
      <c r="G1381" s="52"/>
      <c r="P1381" s="37"/>
      <c r="Q1381" s="38"/>
      <c r="AC1381" s="39"/>
      <c r="AD1381" s="40"/>
    </row>
    <row r="1382" s="35" customFormat="1" spans="3:30">
      <c r="C1382" s="38"/>
      <c r="F1382" s="52"/>
      <c r="G1382" s="52"/>
      <c r="P1382" s="37"/>
      <c r="Q1382" s="38"/>
      <c r="AC1382" s="39"/>
      <c r="AD1382" s="40"/>
    </row>
    <row r="1383" s="35" customFormat="1" spans="3:30">
      <c r="C1383" s="38"/>
      <c r="F1383" s="52"/>
      <c r="G1383" s="52"/>
      <c r="P1383" s="37"/>
      <c r="Q1383" s="38"/>
      <c r="AC1383" s="39"/>
      <c r="AD1383" s="40"/>
    </row>
    <row r="1384" s="35" customFormat="1" spans="3:30">
      <c r="C1384" s="38"/>
      <c r="F1384" s="52"/>
      <c r="G1384" s="52"/>
      <c r="P1384" s="37"/>
      <c r="Q1384" s="38"/>
      <c r="AC1384" s="39"/>
      <c r="AD1384" s="40"/>
    </row>
    <row r="1385" s="35" customFormat="1" spans="3:30">
      <c r="C1385" s="38"/>
      <c r="F1385" s="52"/>
      <c r="G1385" s="52"/>
      <c r="P1385" s="37"/>
      <c r="Q1385" s="38"/>
      <c r="AC1385" s="39"/>
      <c r="AD1385" s="40"/>
    </row>
    <row r="1386" s="35" customFormat="1" spans="3:30">
      <c r="C1386" s="38"/>
      <c r="F1386" s="52"/>
      <c r="G1386" s="52"/>
      <c r="P1386" s="37"/>
      <c r="Q1386" s="38"/>
      <c r="AC1386" s="39"/>
      <c r="AD1386" s="40"/>
    </row>
    <row r="1387" s="35" customFormat="1" spans="3:30">
      <c r="C1387" s="38"/>
      <c r="F1387" s="52"/>
      <c r="G1387" s="52"/>
      <c r="P1387" s="37"/>
      <c r="Q1387" s="38"/>
      <c r="AC1387" s="39"/>
      <c r="AD1387" s="40"/>
    </row>
    <row r="1388" s="35" customFormat="1" spans="3:30">
      <c r="C1388" s="38"/>
      <c r="F1388" s="52"/>
      <c r="G1388" s="52"/>
      <c r="P1388" s="37"/>
      <c r="Q1388" s="38"/>
      <c r="AC1388" s="39"/>
      <c r="AD1388" s="40"/>
    </row>
    <row r="1389" s="35" customFormat="1" spans="3:30">
      <c r="C1389" s="38"/>
      <c r="F1389" s="52"/>
      <c r="G1389" s="52"/>
      <c r="P1389" s="37"/>
      <c r="Q1389" s="38"/>
      <c r="AC1389" s="39"/>
      <c r="AD1389" s="40"/>
    </row>
    <row r="1390" s="35" customFormat="1" spans="3:30">
      <c r="C1390" s="38"/>
      <c r="F1390" s="52"/>
      <c r="G1390" s="52"/>
      <c r="P1390" s="37"/>
      <c r="Q1390" s="38"/>
      <c r="AC1390" s="39"/>
      <c r="AD1390" s="40"/>
    </row>
    <row r="1391" s="35" customFormat="1" spans="3:30">
      <c r="C1391" s="38"/>
      <c r="F1391" s="52"/>
      <c r="G1391" s="52"/>
      <c r="P1391" s="37"/>
      <c r="Q1391" s="38"/>
      <c r="AC1391" s="39"/>
      <c r="AD1391" s="40"/>
    </row>
    <row r="1392" s="35" customFormat="1" spans="3:30">
      <c r="C1392" s="38"/>
      <c r="F1392" s="52"/>
      <c r="G1392" s="52"/>
      <c r="P1392" s="37"/>
      <c r="Q1392" s="38"/>
      <c r="AC1392" s="39"/>
      <c r="AD1392" s="40"/>
    </row>
    <row r="1393" s="35" customFormat="1" spans="3:30">
      <c r="C1393" s="38"/>
      <c r="F1393" s="52"/>
      <c r="G1393" s="52"/>
      <c r="P1393" s="37"/>
      <c r="Q1393" s="38"/>
      <c r="AC1393" s="39"/>
      <c r="AD1393" s="40"/>
    </row>
    <row r="1394" s="35" customFormat="1" spans="3:30">
      <c r="C1394" s="38"/>
      <c r="F1394" s="52"/>
      <c r="G1394" s="52"/>
      <c r="P1394" s="37"/>
      <c r="Q1394" s="38"/>
      <c r="AC1394" s="39"/>
      <c r="AD1394" s="40"/>
    </row>
    <row r="1395" s="35" customFormat="1" spans="3:30">
      <c r="C1395" s="38"/>
      <c r="F1395" s="52"/>
      <c r="G1395" s="52"/>
      <c r="P1395" s="37"/>
      <c r="Q1395" s="38"/>
      <c r="AC1395" s="39"/>
      <c r="AD1395" s="40"/>
    </row>
    <row r="1396" s="35" customFormat="1" spans="3:30">
      <c r="C1396" s="38"/>
      <c r="F1396" s="52"/>
      <c r="G1396" s="52"/>
      <c r="P1396" s="37"/>
      <c r="Q1396" s="38"/>
      <c r="AC1396" s="39"/>
      <c r="AD1396" s="40"/>
    </row>
    <row r="1397" s="35" customFormat="1" spans="3:30">
      <c r="C1397" s="38"/>
      <c r="F1397" s="52"/>
      <c r="G1397" s="52"/>
      <c r="P1397" s="37"/>
      <c r="Q1397" s="38"/>
      <c r="AC1397" s="39"/>
      <c r="AD1397" s="40"/>
    </row>
    <row r="1398" s="35" customFormat="1" spans="3:30">
      <c r="C1398" s="38"/>
      <c r="F1398" s="52"/>
      <c r="G1398" s="52"/>
      <c r="P1398" s="37"/>
      <c r="Q1398" s="38"/>
      <c r="AC1398" s="39"/>
      <c r="AD1398" s="40"/>
    </row>
    <row r="1399" s="35" customFormat="1" spans="3:30">
      <c r="C1399" s="38"/>
      <c r="F1399" s="52"/>
      <c r="G1399" s="52"/>
      <c r="P1399" s="37"/>
      <c r="Q1399" s="38"/>
      <c r="AC1399" s="39"/>
      <c r="AD1399" s="40"/>
    </row>
    <row r="1400" s="35" customFormat="1" spans="3:30">
      <c r="C1400" s="38"/>
      <c r="F1400" s="52"/>
      <c r="G1400" s="52"/>
      <c r="P1400" s="37"/>
      <c r="Q1400" s="38"/>
      <c r="AC1400" s="39"/>
      <c r="AD1400" s="40"/>
    </row>
    <row r="1401" s="35" customFormat="1" spans="3:30">
      <c r="C1401" s="38"/>
      <c r="F1401" s="52"/>
      <c r="G1401" s="52"/>
      <c r="P1401" s="37"/>
      <c r="Q1401" s="38"/>
      <c r="AC1401" s="39"/>
      <c r="AD1401" s="40"/>
    </row>
    <row r="1402" s="35" customFormat="1" spans="3:30">
      <c r="C1402" s="38"/>
      <c r="F1402" s="52"/>
      <c r="G1402" s="52"/>
      <c r="P1402" s="37"/>
      <c r="Q1402" s="38"/>
      <c r="AC1402" s="39"/>
      <c r="AD1402" s="40"/>
    </row>
    <row r="1403" s="35" customFormat="1" spans="3:30">
      <c r="C1403" s="38"/>
      <c r="F1403" s="52"/>
      <c r="G1403" s="52"/>
      <c r="P1403" s="37"/>
      <c r="Q1403" s="38"/>
      <c r="AC1403" s="39"/>
      <c r="AD1403" s="40"/>
    </row>
    <row r="1404" s="35" customFormat="1" spans="3:30">
      <c r="C1404" s="38"/>
      <c r="F1404" s="52"/>
      <c r="G1404" s="52"/>
      <c r="P1404" s="37"/>
      <c r="Q1404" s="38"/>
      <c r="AC1404" s="39"/>
      <c r="AD1404" s="40"/>
    </row>
    <row r="1405" s="35" customFormat="1" spans="3:30">
      <c r="C1405" s="38"/>
      <c r="F1405" s="52"/>
      <c r="G1405" s="52"/>
      <c r="P1405" s="37"/>
      <c r="Q1405" s="38"/>
      <c r="AC1405" s="39"/>
      <c r="AD1405" s="40"/>
    </row>
    <row r="1406" s="35" customFormat="1" spans="3:30">
      <c r="C1406" s="38"/>
      <c r="F1406" s="52"/>
      <c r="G1406" s="52"/>
      <c r="P1406" s="37"/>
      <c r="Q1406" s="38"/>
      <c r="AC1406" s="39"/>
      <c r="AD1406" s="40"/>
    </row>
    <row r="1407" s="35" customFormat="1" spans="3:30">
      <c r="C1407" s="38"/>
      <c r="F1407" s="52"/>
      <c r="G1407" s="52"/>
      <c r="P1407" s="37"/>
      <c r="Q1407" s="38"/>
      <c r="AC1407" s="39"/>
      <c r="AD1407" s="40"/>
    </row>
    <row r="1408" s="35" customFormat="1" spans="3:30">
      <c r="C1408" s="38"/>
      <c r="F1408" s="52"/>
      <c r="G1408" s="52"/>
      <c r="P1408" s="37"/>
      <c r="Q1408" s="38"/>
      <c r="AC1408" s="39"/>
      <c r="AD1408" s="40"/>
    </row>
    <row r="1409" s="35" customFormat="1" spans="3:30">
      <c r="C1409" s="38"/>
      <c r="F1409" s="52"/>
      <c r="G1409" s="52"/>
      <c r="P1409" s="37"/>
      <c r="Q1409" s="38"/>
      <c r="AC1409" s="39"/>
      <c r="AD1409" s="40"/>
    </row>
    <row r="1410" s="35" customFormat="1" spans="3:30">
      <c r="C1410" s="38"/>
      <c r="F1410" s="52"/>
      <c r="G1410" s="52"/>
      <c r="P1410" s="37"/>
      <c r="Q1410" s="38"/>
      <c r="AC1410" s="39"/>
      <c r="AD1410" s="40"/>
    </row>
    <row r="1411" s="35" customFormat="1" spans="3:30">
      <c r="C1411" s="38"/>
      <c r="F1411" s="52"/>
      <c r="G1411" s="52"/>
      <c r="P1411" s="37"/>
      <c r="Q1411" s="38"/>
      <c r="AC1411" s="39"/>
      <c r="AD1411" s="40"/>
    </row>
    <row r="1412" s="35" customFormat="1" spans="3:30">
      <c r="C1412" s="38"/>
      <c r="F1412" s="52"/>
      <c r="G1412" s="52"/>
      <c r="P1412" s="37"/>
      <c r="Q1412" s="38"/>
      <c r="AC1412" s="39"/>
      <c r="AD1412" s="40"/>
    </row>
    <row r="1413" s="35" customFormat="1" spans="3:30">
      <c r="C1413" s="38"/>
      <c r="F1413" s="52"/>
      <c r="G1413" s="52"/>
      <c r="P1413" s="37"/>
      <c r="Q1413" s="38"/>
      <c r="AC1413" s="39"/>
      <c r="AD1413" s="40"/>
    </row>
    <row r="1414" s="35" customFormat="1" spans="3:30">
      <c r="C1414" s="38"/>
      <c r="F1414" s="52"/>
      <c r="G1414" s="52"/>
      <c r="P1414" s="37"/>
      <c r="Q1414" s="38"/>
      <c r="AC1414" s="39"/>
      <c r="AD1414" s="40"/>
    </row>
    <row r="1415" s="35" customFormat="1" spans="3:30">
      <c r="C1415" s="38"/>
      <c r="F1415" s="52"/>
      <c r="G1415" s="52"/>
      <c r="P1415" s="37"/>
      <c r="Q1415" s="38"/>
      <c r="AC1415" s="39"/>
      <c r="AD1415" s="40"/>
    </row>
    <row r="1416" s="35" customFormat="1" spans="3:30">
      <c r="C1416" s="38"/>
      <c r="F1416" s="52"/>
      <c r="G1416" s="52"/>
      <c r="P1416" s="37"/>
      <c r="Q1416" s="38"/>
      <c r="AC1416" s="39"/>
      <c r="AD1416" s="40"/>
    </row>
    <row r="1417" s="35" customFormat="1" spans="3:30">
      <c r="C1417" s="38"/>
      <c r="F1417" s="52"/>
      <c r="G1417" s="52"/>
      <c r="P1417" s="37"/>
      <c r="Q1417" s="38"/>
      <c r="AC1417" s="39"/>
      <c r="AD1417" s="40"/>
    </row>
    <row r="1418" s="35" customFormat="1" spans="3:30">
      <c r="C1418" s="38"/>
      <c r="F1418" s="52"/>
      <c r="G1418" s="52"/>
      <c r="P1418" s="37"/>
      <c r="Q1418" s="38"/>
      <c r="AC1418" s="39"/>
      <c r="AD1418" s="40"/>
    </row>
    <row r="1419" s="35" customFormat="1" spans="3:30">
      <c r="C1419" s="38"/>
      <c r="F1419" s="52"/>
      <c r="G1419" s="52"/>
      <c r="P1419" s="37"/>
      <c r="Q1419" s="38"/>
      <c r="AC1419" s="39"/>
      <c r="AD1419" s="40"/>
    </row>
    <row r="1420" s="35" customFormat="1" spans="3:30">
      <c r="C1420" s="38"/>
      <c r="F1420" s="52"/>
      <c r="G1420" s="52"/>
      <c r="P1420" s="37"/>
      <c r="Q1420" s="38"/>
      <c r="AC1420" s="39"/>
      <c r="AD1420" s="40"/>
    </row>
    <row r="1421" s="35" customFormat="1" spans="3:30">
      <c r="C1421" s="38"/>
      <c r="F1421" s="52"/>
      <c r="G1421" s="52"/>
      <c r="P1421" s="37"/>
      <c r="Q1421" s="38"/>
      <c r="AC1421" s="39"/>
      <c r="AD1421" s="40"/>
    </row>
    <row r="1422" s="35" customFormat="1" spans="3:30">
      <c r="C1422" s="38"/>
      <c r="F1422" s="52"/>
      <c r="G1422" s="52"/>
      <c r="P1422" s="37"/>
      <c r="Q1422" s="38"/>
      <c r="AC1422" s="39"/>
      <c r="AD1422" s="40"/>
    </row>
    <row r="1423" s="35" customFormat="1" spans="3:30">
      <c r="C1423" s="38"/>
      <c r="F1423" s="52"/>
      <c r="G1423" s="52"/>
      <c r="P1423" s="37"/>
      <c r="Q1423" s="38"/>
      <c r="AC1423" s="39"/>
      <c r="AD1423" s="40"/>
    </row>
    <row r="1424" s="35" customFormat="1" spans="3:30">
      <c r="C1424" s="38"/>
      <c r="F1424" s="52"/>
      <c r="G1424" s="52"/>
      <c r="P1424" s="37"/>
      <c r="Q1424" s="38"/>
      <c r="AC1424" s="39"/>
      <c r="AD1424" s="40"/>
    </row>
    <row r="1425" s="35" customFormat="1" spans="3:30">
      <c r="C1425" s="38"/>
      <c r="F1425" s="52"/>
      <c r="G1425" s="52"/>
      <c r="P1425" s="37"/>
      <c r="Q1425" s="38"/>
      <c r="AC1425" s="39"/>
      <c r="AD1425" s="40"/>
    </row>
    <row r="1426" s="35" customFormat="1" spans="3:30">
      <c r="C1426" s="38"/>
      <c r="F1426" s="52"/>
      <c r="G1426" s="52"/>
      <c r="P1426" s="37"/>
      <c r="Q1426" s="38"/>
      <c r="AC1426" s="39"/>
      <c r="AD1426" s="40"/>
    </row>
    <row r="1427" s="35" customFormat="1" spans="3:30">
      <c r="C1427" s="38"/>
      <c r="F1427" s="52"/>
      <c r="G1427" s="52"/>
      <c r="P1427" s="37"/>
      <c r="Q1427" s="38"/>
      <c r="AC1427" s="39"/>
      <c r="AD1427" s="40"/>
    </row>
    <row r="1428" s="35" customFormat="1" spans="3:30">
      <c r="C1428" s="38"/>
      <c r="F1428" s="52"/>
      <c r="G1428" s="52"/>
      <c r="P1428" s="37"/>
      <c r="Q1428" s="38"/>
      <c r="AC1428" s="39"/>
      <c r="AD1428" s="40"/>
    </row>
    <row r="1429" s="35" customFormat="1" spans="3:30">
      <c r="C1429" s="38"/>
      <c r="F1429" s="52"/>
      <c r="G1429" s="52"/>
      <c r="P1429" s="37"/>
      <c r="Q1429" s="38"/>
      <c r="AC1429" s="39"/>
      <c r="AD1429" s="40"/>
    </row>
    <row r="1430" s="35" customFormat="1" spans="3:30">
      <c r="C1430" s="38"/>
      <c r="F1430" s="52"/>
      <c r="G1430" s="52"/>
      <c r="P1430" s="37"/>
      <c r="Q1430" s="38"/>
      <c r="AC1430" s="39"/>
      <c r="AD1430" s="40"/>
    </row>
    <row r="1431" s="35" customFormat="1" spans="3:30">
      <c r="C1431" s="38"/>
      <c r="F1431" s="52"/>
      <c r="G1431" s="52"/>
      <c r="P1431" s="37"/>
      <c r="Q1431" s="38"/>
      <c r="AC1431" s="39"/>
      <c r="AD1431" s="40"/>
    </row>
    <row r="1432" s="35" customFormat="1" spans="3:30">
      <c r="C1432" s="38"/>
      <c r="F1432" s="52"/>
      <c r="G1432" s="52"/>
      <c r="P1432" s="37"/>
      <c r="Q1432" s="38"/>
      <c r="AC1432" s="39"/>
      <c r="AD1432" s="40"/>
    </row>
    <row r="1433" s="35" customFormat="1" spans="3:30">
      <c r="C1433" s="38"/>
      <c r="F1433" s="52"/>
      <c r="G1433" s="52"/>
      <c r="P1433" s="37"/>
      <c r="Q1433" s="38"/>
      <c r="AC1433" s="39"/>
      <c r="AD1433" s="40"/>
    </row>
    <row r="1434" s="35" customFormat="1" spans="3:30">
      <c r="C1434" s="38"/>
      <c r="F1434" s="52"/>
      <c r="G1434" s="52"/>
      <c r="P1434" s="37"/>
      <c r="Q1434" s="38"/>
      <c r="AC1434" s="39"/>
      <c r="AD1434" s="40"/>
    </row>
    <row r="1435" s="35" customFormat="1" spans="3:30">
      <c r="C1435" s="38"/>
      <c r="F1435" s="52"/>
      <c r="G1435" s="52"/>
      <c r="P1435" s="37"/>
      <c r="Q1435" s="38"/>
      <c r="AC1435" s="39"/>
      <c r="AD1435" s="40"/>
    </row>
    <row r="1436" s="35" customFormat="1" spans="3:30">
      <c r="C1436" s="38"/>
      <c r="F1436" s="52"/>
      <c r="G1436" s="52"/>
      <c r="P1436" s="37"/>
      <c r="Q1436" s="38"/>
      <c r="AC1436" s="39"/>
      <c r="AD1436" s="40"/>
    </row>
    <row r="1437" s="35" customFormat="1" spans="3:30">
      <c r="C1437" s="38"/>
      <c r="F1437" s="52"/>
      <c r="G1437" s="52"/>
      <c r="P1437" s="37"/>
      <c r="Q1437" s="38"/>
      <c r="AC1437" s="39"/>
      <c r="AD1437" s="40"/>
    </row>
    <row r="1438" s="35" customFormat="1" spans="3:30">
      <c r="C1438" s="38"/>
      <c r="F1438" s="52"/>
      <c r="G1438" s="52"/>
      <c r="P1438" s="37"/>
      <c r="Q1438" s="38"/>
      <c r="AC1438" s="39"/>
      <c r="AD1438" s="40"/>
    </row>
    <row r="1439" s="35" customFormat="1" spans="3:30">
      <c r="C1439" s="38"/>
      <c r="F1439" s="52"/>
      <c r="G1439" s="52"/>
      <c r="P1439" s="37"/>
      <c r="Q1439" s="38"/>
      <c r="AC1439" s="39"/>
      <c r="AD1439" s="40"/>
    </row>
    <row r="1440" s="35" customFormat="1" spans="3:30">
      <c r="C1440" s="38"/>
      <c r="F1440" s="52"/>
      <c r="G1440" s="52"/>
      <c r="P1440" s="37"/>
      <c r="Q1440" s="38"/>
      <c r="AC1440" s="39"/>
      <c r="AD1440" s="40"/>
    </row>
    <row r="1441" s="35" customFormat="1" spans="3:30">
      <c r="C1441" s="38"/>
      <c r="F1441" s="52"/>
      <c r="G1441" s="52"/>
      <c r="P1441" s="37"/>
      <c r="Q1441" s="38"/>
      <c r="AC1441" s="39"/>
      <c r="AD1441" s="40"/>
    </row>
    <row r="1442" s="35" customFormat="1" spans="3:30">
      <c r="C1442" s="38"/>
      <c r="F1442" s="52"/>
      <c r="G1442" s="52"/>
      <c r="P1442" s="37"/>
      <c r="Q1442" s="38"/>
      <c r="AC1442" s="39"/>
      <c r="AD1442" s="40"/>
    </row>
    <row r="1443" s="35" customFormat="1" spans="3:30">
      <c r="C1443" s="38"/>
      <c r="F1443" s="52"/>
      <c r="G1443" s="52"/>
      <c r="P1443" s="37"/>
      <c r="Q1443" s="38"/>
      <c r="AC1443" s="39"/>
      <c r="AD1443" s="40"/>
    </row>
    <row r="1444" s="35" customFormat="1" spans="3:30">
      <c r="C1444" s="38"/>
      <c r="F1444" s="52"/>
      <c r="G1444" s="52"/>
      <c r="P1444" s="37"/>
      <c r="Q1444" s="38"/>
      <c r="AC1444" s="39"/>
      <c r="AD1444" s="40"/>
    </row>
    <row r="1445" s="35" customFormat="1" spans="3:30">
      <c r="C1445" s="38"/>
      <c r="F1445" s="52"/>
      <c r="G1445" s="52"/>
      <c r="P1445" s="37"/>
      <c r="Q1445" s="38"/>
      <c r="AC1445" s="39"/>
      <c r="AD1445" s="40"/>
    </row>
    <row r="1446" s="35" customFormat="1" spans="3:30">
      <c r="C1446" s="38"/>
      <c r="F1446" s="52"/>
      <c r="G1446" s="52"/>
      <c r="P1446" s="37"/>
      <c r="Q1446" s="38"/>
      <c r="AC1446" s="39"/>
      <c r="AD1446" s="40"/>
    </row>
    <row r="1447" s="35" customFormat="1" spans="3:30">
      <c r="C1447" s="38"/>
      <c r="F1447" s="52"/>
      <c r="G1447" s="52"/>
      <c r="P1447" s="37"/>
      <c r="Q1447" s="38"/>
      <c r="AC1447" s="39"/>
      <c r="AD1447" s="40"/>
    </row>
    <row r="1448" s="35" customFormat="1" spans="3:30">
      <c r="C1448" s="38"/>
      <c r="F1448" s="52"/>
      <c r="G1448" s="52"/>
      <c r="P1448" s="37"/>
      <c r="Q1448" s="38"/>
      <c r="AC1448" s="39"/>
      <c r="AD1448" s="40"/>
    </row>
    <row r="1449" s="35" customFormat="1" spans="3:30">
      <c r="C1449" s="38"/>
      <c r="F1449" s="52"/>
      <c r="G1449" s="52"/>
      <c r="P1449" s="37"/>
      <c r="Q1449" s="38"/>
      <c r="AC1449" s="39"/>
      <c r="AD1449" s="40"/>
    </row>
    <row r="1450" s="35" customFormat="1" spans="3:30">
      <c r="C1450" s="38"/>
      <c r="F1450" s="52"/>
      <c r="G1450" s="52"/>
      <c r="P1450" s="37"/>
      <c r="Q1450" s="38"/>
      <c r="AC1450" s="39"/>
      <c r="AD1450" s="40"/>
    </row>
    <row r="1451" s="35" customFormat="1" spans="3:30">
      <c r="C1451" s="38"/>
      <c r="F1451" s="52"/>
      <c r="G1451" s="52"/>
      <c r="P1451" s="37"/>
      <c r="Q1451" s="38"/>
      <c r="AC1451" s="39"/>
      <c r="AD1451" s="40"/>
    </row>
    <row r="1452" s="35" customFormat="1" spans="3:30">
      <c r="C1452" s="38"/>
      <c r="F1452" s="52"/>
      <c r="G1452" s="52"/>
      <c r="P1452" s="37"/>
      <c r="Q1452" s="38"/>
      <c r="AC1452" s="39"/>
      <c r="AD1452" s="40"/>
    </row>
    <row r="1453" s="35" customFormat="1" spans="3:30">
      <c r="C1453" s="38"/>
      <c r="F1453" s="52"/>
      <c r="G1453" s="52"/>
      <c r="P1453" s="37"/>
      <c r="Q1453" s="38"/>
      <c r="AC1453" s="39"/>
      <c r="AD1453" s="40"/>
    </row>
    <row r="1454" s="35" customFormat="1" spans="3:30">
      <c r="C1454" s="38"/>
      <c r="F1454" s="52"/>
      <c r="G1454" s="52"/>
      <c r="P1454" s="37"/>
      <c r="Q1454" s="38"/>
      <c r="AC1454" s="39"/>
      <c r="AD1454" s="40"/>
    </row>
    <row r="1455" s="35" customFormat="1" spans="3:30">
      <c r="C1455" s="38"/>
      <c r="F1455" s="52"/>
      <c r="G1455" s="52"/>
      <c r="P1455" s="37"/>
      <c r="Q1455" s="38"/>
      <c r="AC1455" s="39"/>
      <c r="AD1455" s="40"/>
    </row>
    <row r="1456" s="35" customFormat="1" spans="3:30">
      <c r="C1456" s="38"/>
      <c r="F1456" s="52"/>
      <c r="G1456" s="52"/>
      <c r="P1456" s="37"/>
      <c r="Q1456" s="38"/>
      <c r="AC1456" s="39"/>
      <c r="AD1456" s="40"/>
    </row>
    <row r="1457" s="35" customFormat="1" spans="3:30">
      <c r="C1457" s="38"/>
      <c r="F1457" s="52"/>
      <c r="G1457" s="52"/>
      <c r="P1457" s="37"/>
      <c r="Q1457" s="38"/>
      <c r="AC1457" s="39"/>
      <c r="AD1457" s="40"/>
    </row>
    <row r="1458" s="35" customFormat="1" spans="3:30">
      <c r="C1458" s="38"/>
      <c r="F1458" s="52"/>
      <c r="G1458" s="52"/>
      <c r="P1458" s="37"/>
      <c r="Q1458" s="38"/>
      <c r="AC1458" s="39"/>
      <c r="AD1458" s="40"/>
    </row>
    <row r="1459" s="35" customFormat="1" spans="3:30">
      <c r="C1459" s="38"/>
      <c r="F1459" s="52"/>
      <c r="G1459" s="52"/>
      <c r="P1459" s="37"/>
      <c r="Q1459" s="38"/>
      <c r="AC1459" s="39"/>
      <c r="AD1459" s="40"/>
    </row>
    <row r="1460" s="35" customFormat="1" spans="3:30">
      <c r="C1460" s="38"/>
      <c r="F1460" s="52"/>
      <c r="G1460" s="52"/>
      <c r="P1460" s="37"/>
      <c r="Q1460" s="38"/>
      <c r="AC1460" s="39"/>
      <c r="AD1460" s="40"/>
    </row>
    <row r="1461" s="35" customFormat="1" spans="3:30">
      <c r="C1461" s="38"/>
      <c r="F1461" s="52"/>
      <c r="G1461" s="52"/>
      <c r="P1461" s="37"/>
      <c r="Q1461" s="38"/>
      <c r="AC1461" s="39"/>
      <c r="AD1461" s="40"/>
    </row>
    <row r="1462" s="35" customFormat="1" spans="3:30">
      <c r="C1462" s="38"/>
      <c r="F1462" s="52"/>
      <c r="G1462" s="52"/>
      <c r="P1462" s="37"/>
      <c r="Q1462" s="38"/>
      <c r="AC1462" s="39"/>
      <c r="AD1462" s="40"/>
    </row>
    <row r="1463" s="35" customFormat="1" spans="3:30">
      <c r="C1463" s="38"/>
      <c r="F1463" s="52"/>
      <c r="G1463" s="52"/>
      <c r="P1463" s="37"/>
      <c r="Q1463" s="38"/>
      <c r="AC1463" s="39"/>
      <c r="AD1463" s="40"/>
    </row>
    <row r="1464" s="35" customFormat="1" spans="3:30">
      <c r="C1464" s="38"/>
      <c r="F1464" s="52"/>
      <c r="G1464" s="52"/>
      <c r="P1464" s="37"/>
      <c r="Q1464" s="38"/>
      <c r="AC1464" s="39"/>
      <c r="AD1464" s="40"/>
    </row>
    <row r="1465" s="35" customFormat="1" spans="3:30">
      <c r="C1465" s="38"/>
      <c r="F1465" s="52"/>
      <c r="G1465" s="52"/>
      <c r="P1465" s="37"/>
      <c r="Q1465" s="38"/>
      <c r="AC1465" s="39"/>
      <c r="AD1465" s="40"/>
    </row>
    <row r="1466" s="35" customFormat="1" spans="3:30">
      <c r="C1466" s="38"/>
      <c r="F1466" s="52"/>
      <c r="G1466" s="52"/>
      <c r="P1466" s="37"/>
      <c r="Q1466" s="38"/>
      <c r="AC1466" s="39"/>
      <c r="AD1466" s="40"/>
    </row>
    <row r="1467" s="35" customFormat="1" spans="3:30">
      <c r="C1467" s="38"/>
      <c r="F1467" s="52"/>
      <c r="G1467" s="52"/>
      <c r="P1467" s="37"/>
      <c r="Q1467" s="38"/>
      <c r="AC1467" s="39"/>
      <c r="AD1467" s="40"/>
    </row>
    <row r="1468" s="35" customFormat="1" spans="3:30">
      <c r="C1468" s="38"/>
      <c r="F1468" s="52"/>
      <c r="G1468" s="52"/>
      <c r="P1468" s="37"/>
      <c r="Q1468" s="38"/>
      <c r="AC1468" s="39"/>
      <c r="AD1468" s="40"/>
    </row>
    <row r="1469" s="35" customFormat="1" spans="3:30">
      <c r="C1469" s="38"/>
      <c r="F1469" s="52"/>
      <c r="G1469" s="52"/>
      <c r="P1469" s="37"/>
      <c r="Q1469" s="38"/>
      <c r="AC1469" s="39"/>
      <c r="AD1469" s="40"/>
    </row>
    <row r="1470" s="35" customFormat="1" spans="3:30">
      <c r="C1470" s="38"/>
      <c r="F1470" s="52"/>
      <c r="G1470" s="52"/>
      <c r="P1470" s="37"/>
      <c r="Q1470" s="38"/>
      <c r="AC1470" s="39"/>
      <c r="AD1470" s="40"/>
    </row>
    <row r="1471" s="35" customFormat="1" spans="3:30">
      <c r="C1471" s="38"/>
      <c r="F1471" s="52"/>
      <c r="G1471" s="52"/>
      <c r="P1471" s="37"/>
      <c r="Q1471" s="38"/>
      <c r="AC1471" s="39"/>
      <c r="AD1471" s="40"/>
    </row>
    <row r="1472" s="35" customFormat="1" spans="3:30">
      <c r="C1472" s="38"/>
      <c r="F1472" s="52"/>
      <c r="G1472" s="52"/>
      <c r="P1472" s="37"/>
      <c r="Q1472" s="38"/>
      <c r="AC1472" s="39"/>
      <c r="AD1472" s="40"/>
    </row>
    <row r="1473" s="35" customFormat="1" spans="3:30">
      <c r="C1473" s="38"/>
      <c r="F1473" s="52"/>
      <c r="G1473" s="52"/>
      <c r="P1473" s="37"/>
      <c r="Q1473" s="38"/>
      <c r="AC1473" s="39"/>
      <c r="AD1473" s="40"/>
    </row>
    <row r="1474" s="35" customFormat="1" spans="3:30">
      <c r="C1474" s="38"/>
      <c r="F1474" s="52"/>
      <c r="G1474" s="52"/>
      <c r="P1474" s="37"/>
      <c r="Q1474" s="38"/>
      <c r="AC1474" s="39"/>
      <c r="AD1474" s="40"/>
    </row>
    <row r="1475" s="35" customFormat="1" spans="3:30">
      <c r="C1475" s="38"/>
      <c r="F1475" s="52"/>
      <c r="G1475" s="52"/>
      <c r="P1475" s="37"/>
      <c r="Q1475" s="38"/>
      <c r="AC1475" s="39"/>
      <c r="AD1475" s="40"/>
    </row>
    <row r="1476" s="35" customFormat="1" spans="3:30">
      <c r="C1476" s="38"/>
      <c r="F1476" s="52"/>
      <c r="G1476" s="52"/>
      <c r="P1476" s="37"/>
      <c r="Q1476" s="38"/>
      <c r="AC1476" s="39"/>
      <c r="AD1476" s="40"/>
    </row>
    <row r="1477" s="35" customFormat="1" spans="3:30">
      <c r="C1477" s="38"/>
      <c r="F1477" s="52"/>
      <c r="G1477" s="52"/>
      <c r="P1477" s="37"/>
      <c r="Q1477" s="38"/>
      <c r="AC1477" s="39"/>
      <c r="AD1477" s="40"/>
    </row>
    <row r="1478" s="35" customFormat="1" spans="3:30">
      <c r="C1478" s="38"/>
      <c r="F1478" s="52"/>
      <c r="G1478" s="52"/>
      <c r="P1478" s="37"/>
      <c r="Q1478" s="38"/>
      <c r="AC1478" s="39"/>
      <c r="AD1478" s="40"/>
    </row>
    <row r="1479" s="35" customFormat="1" spans="3:30">
      <c r="C1479" s="38"/>
      <c r="F1479" s="52"/>
      <c r="G1479" s="52"/>
      <c r="P1479" s="37"/>
      <c r="Q1479" s="38"/>
      <c r="AC1479" s="39"/>
      <c r="AD1479" s="40"/>
    </row>
    <row r="1480" s="35" customFormat="1" spans="3:30">
      <c r="C1480" s="38"/>
      <c r="F1480" s="52"/>
      <c r="G1480" s="52"/>
      <c r="P1480" s="37"/>
      <c r="Q1480" s="38"/>
      <c r="AC1480" s="39"/>
      <c r="AD1480" s="40"/>
    </row>
    <row r="1481" s="35" customFormat="1" spans="3:30">
      <c r="C1481" s="38"/>
      <c r="F1481" s="52"/>
      <c r="G1481" s="52"/>
      <c r="P1481" s="37"/>
      <c r="Q1481" s="38"/>
      <c r="AC1481" s="39"/>
      <c r="AD1481" s="40"/>
    </row>
    <row r="1482" s="35" customFormat="1" spans="3:30">
      <c r="C1482" s="38"/>
      <c r="F1482" s="52"/>
      <c r="G1482" s="52"/>
      <c r="P1482" s="37"/>
      <c r="Q1482" s="38"/>
      <c r="AC1482" s="39"/>
      <c r="AD1482" s="40"/>
    </row>
    <row r="1483" s="35" customFormat="1" spans="3:30">
      <c r="C1483" s="38"/>
      <c r="F1483" s="52"/>
      <c r="G1483" s="52"/>
      <c r="P1483" s="37"/>
      <c r="Q1483" s="38"/>
      <c r="AC1483" s="39"/>
      <c r="AD1483" s="40"/>
    </row>
    <row r="1484" s="35" customFormat="1" spans="3:30">
      <c r="C1484" s="38"/>
      <c r="F1484" s="52"/>
      <c r="G1484" s="52"/>
      <c r="P1484" s="37"/>
      <c r="Q1484" s="38"/>
      <c r="AC1484" s="39"/>
      <c r="AD1484" s="40"/>
    </row>
    <row r="1485" s="35" customFormat="1" spans="3:30">
      <c r="C1485" s="38"/>
      <c r="F1485" s="52"/>
      <c r="G1485" s="52"/>
      <c r="P1485" s="37"/>
      <c r="Q1485" s="38"/>
      <c r="AC1485" s="39"/>
      <c r="AD1485" s="40"/>
    </row>
    <row r="1486" s="35" customFormat="1" spans="3:30">
      <c r="C1486" s="38"/>
      <c r="F1486" s="52"/>
      <c r="G1486" s="52"/>
      <c r="P1486" s="37"/>
      <c r="Q1486" s="38"/>
      <c r="AC1486" s="39"/>
      <c r="AD1486" s="40"/>
    </row>
    <row r="1487" s="35" customFormat="1" spans="3:30">
      <c r="C1487" s="38"/>
      <c r="F1487" s="52"/>
      <c r="G1487" s="52"/>
      <c r="P1487" s="37"/>
      <c r="Q1487" s="38"/>
      <c r="AC1487" s="39"/>
      <c r="AD1487" s="40"/>
    </row>
    <row r="1488" s="35" customFormat="1" spans="3:30">
      <c r="C1488" s="38"/>
      <c r="F1488" s="52"/>
      <c r="G1488" s="52"/>
      <c r="P1488" s="37"/>
      <c r="Q1488" s="38"/>
      <c r="AC1488" s="39"/>
      <c r="AD1488" s="40"/>
    </row>
    <row r="1489" s="35" customFormat="1" spans="3:30">
      <c r="C1489" s="38"/>
      <c r="F1489" s="52"/>
      <c r="G1489" s="52"/>
      <c r="P1489" s="37"/>
      <c r="Q1489" s="38"/>
      <c r="AC1489" s="39"/>
      <c r="AD1489" s="40"/>
    </row>
    <row r="1490" s="35" customFormat="1" spans="3:30">
      <c r="C1490" s="38"/>
      <c r="F1490" s="52"/>
      <c r="G1490" s="52"/>
      <c r="P1490" s="37"/>
      <c r="Q1490" s="38"/>
      <c r="AC1490" s="39"/>
      <c r="AD1490" s="40"/>
    </row>
    <row r="1491" s="35" customFormat="1" spans="3:30">
      <c r="C1491" s="38"/>
      <c r="F1491" s="52"/>
      <c r="G1491" s="52"/>
      <c r="P1491" s="37"/>
      <c r="Q1491" s="38"/>
      <c r="AC1491" s="39"/>
      <c r="AD1491" s="40"/>
    </row>
    <row r="1492" s="35" customFormat="1" spans="3:30">
      <c r="C1492" s="38"/>
      <c r="F1492" s="52"/>
      <c r="G1492" s="52"/>
      <c r="P1492" s="37"/>
      <c r="Q1492" s="38"/>
      <c r="AC1492" s="39"/>
      <c r="AD1492" s="40"/>
    </row>
    <row r="1493" s="35" customFormat="1" spans="3:30">
      <c r="C1493" s="38"/>
      <c r="F1493" s="52"/>
      <c r="G1493" s="52"/>
      <c r="P1493" s="37"/>
      <c r="Q1493" s="38"/>
      <c r="AC1493" s="39"/>
      <c r="AD1493" s="40"/>
    </row>
    <row r="1494" s="35" customFormat="1" spans="3:30">
      <c r="C1494" s="38"/>
      <c r="F1494" s="52"/>
      <c r="G1494" s="52"/>
      <c r="P1494" s="37"/>
      <c r="Q1494" s="38"/>
      <c r="AC1494" s="39"/>
      <c r="AD1494" s="40"/>
    </row>
    <row r="1495" s="35" customFormat="1" spans="3:30">
      <c r="C1495" s="38"/>
      <c r="F1495" s="52"/>
      <c r="G1495" s="52"/>
      <c r="P1495" s="37"/>
      <c r="Q1495" s="38"/>
      <c r="AC1495" s="39"/>
      <c r="AD1495" s="40"/>
    </row>
    <row r="1496" s="35" customFormat="1" spans="3:30">
      <c r="C1496" s="38"/>
      <c r="F1496" s="52"/>
      <c r="G1496" s="52"/>
      <c r="P1496" s="37"/>
      <c r="Q1496" s="38"/>
      <c r="AC1496" s="39"/>
      <c r="AD1496" s="40"/>
    </row>
    <row r="1497" s="35" customFormat="1" spans="3:30">
      <c r="C1497" s="38"/>
      <c r="F1497" s="52"/>
      <c r="G1497" s="52"/>
      <c r="P1497" s="37"/>
      <c r="Q1497" s="38"/>
      <c r="AC1497" s="39"/>
      <c r="AD1497" s="40"/>
    </row>
    <row r="1498" s="35" customFormat="1" spans="3:30">
      <c r="C1498" s="38"/>
      <c r="F1498" s="52"/>
      <c r="G1498" s="52"/>
      <c r="P1498" s="37"/>
      <c r="Q1498" s="38"/>
      <c r="AC1498" s="39"/>
      <c r="AD1498" s="40"/>
    </row>
    <row r="1499" s="35" customFormat="1" spans="3:30">
      <c r="C1499" s="38"/>
      <c r="F1499" s="52"/>
      <c r="G1499" s="52"/>
      <c r="P1499" s="37"/>
      <c r="Q1499" s="38"/>
      <c r="AC1499" s="39"/>
      <c r="AD1499" s="40"/>
    </row>
    <row r="1500" s="35" customFormat="1" spans="3:30">
      <c r="C1500" s="38"/>
      <c r="F1500" s="52"/>
      <c r="G1500" s="52"/>
      <c r="P1500" s="37"/>
      <c r="Q1500" s="38"/>
      <c r="AC1500" s="39"/>
      <c r="AD1500" s="40"/>
    </row>
    <row r="1501" s="35" customFormat="1" spans="3:30">
      <c r="C1501" s="38"/>
      <c r="F1501" s="52"/>
      <c r="G1501" s="52"/>
      <c r="P1501" s="37"/>
      <c r="Q1501" s="38"/>
      <c r="AC1501" s="39"/>
      <c r="AD1501" s="40"/>
    </row>
    <row r="1502" s="35" customFormat="1" spans="3:30">
      <c r="C1502" s="38"/>
      <c r="F1502" s="52"/>
      <c r="G1502" s="52"/>
      <c r="P1502" s="37"/>
      <c r="Q1502" s="38"/>
      <c r="AC1502" s="39"/>
      <c r="AD1502" s="40"/>
    </row>
    <row r="1503" s="35" customFormat="1" spans="3:30">
      <c r="C1503" s="38"/>
      <c r="F1503" s="52"/>
      <c r="G1503" s="52"/>
      <c r="P1503" s="37"/>
      <c r="Q1503" s="38"/>
      <c r="AC1503" s="39"/>
      <c r="AD1503" s="40"/>
    </row>
    <row r="1504" s="35" customFormat="1" spans="3:30">
      <c r="C1504" s="38"/>
      <c r="F1504" s="52"/>
      <c r="G1504" s="52"/>
      <c r="P1504" s="37"/>
      <c r="Q1504" s="38"/>
      <c r="AC1504" s="39"/>
      <c r="AD1504" s="40"/>
    </row>
    <row r="1505" s="35" customFormat="1" spans="3:30">
      <c r="C1505" s="38"/>
      <c r="F1505" s="52"/>
      <c r="G1505" s="52"/>
      <c r="P1505" s="37"/>
      <c r="Q1505" s="38"/>
      <c r="AC1505" s="39"/>
      <c r="AD1505" s="40"/>
    </row>
    <row r="1506" s="35" customFormat="1" spans="3:30">
      <c r="C1506" s="38"/>
      <c r="F1506" s="52"/>
      <c r="G1506" s="52"/>
      <c r="P1506" s="37"/>
      <c r="Q1506" s="38"/>
      <c r="AC1506" s="39"/>
      <c r="AD1506" s="40"/>
    </row>
    <row r="1507" s="35" customFormat="1" spans="3:30">
      <c r="C1507" s="38"/>
      <c r="F1507" s="52"/>
      <c r="G1507" s="52"/>
      <c r="P1507" s="37"/>
      <c r="Q1507" s="38"/>
      <c r="AC1507" s="39"/>
      <c r="AD1507" s="40"/>
    </row>
    <row r="1508" s="35" customFormat="1" spans="3:30">
      <c r="C1508" s="38"/>
      <c r="F1508" s="52"/>
      <c r="G1508" s="52"/>
      <c r="P1508" s="37"/>
      <c r="Q1508" s="38"/>
      <c r="AC1508" s="39"/>
      <c r="AD1508" s="40"/>
    </row>
    <row r="1509" s="35" customFormat="1" spans="3:30">
      <c r="C1509" s="38"/>
      <c r="F1509" s="52"/>
      <c r="G1509" s="52"/>
      <c r="P1509" s="37"/>
      <c r="Q1509" s="38"/>
      <c r="AC1509" s="39"/>
      <c r="AD1509" s="40"/>
    </row>
    <row r="1510" s="35" customFormat="1" spans="3:30">
      <c r="C1510" s="38"/>
      <c r="F1510" s="52"/>
      <c r="G1510" s="52"/>
      <c r="P1510" s="37"/>
      <c r="Q1510" s="38"/>
      <c r="AC1510" s="39"/>
      <c r="AD1510" s="40"/>
    </row>
    <row r="1511" s="35" customFormat="1" spans="3:30">
      <c r="C1511" s="38"/>
      <c r="F1511" s="52"/>
      <c r="G1511" s="52"/>
      <c r="P1511" s="37"/>
      <c r="Q1511" s="38"/>
      <c r="AC1511" s="39"/>
      <c r="AD1511" s="40"/>
    </row>
    <row r="1512" s="35" customFormat="1" spans="3:30">
      <c r="C1512" s="38"/>
      <c r="F1512" s="52"/>
      <c r="G1512" s="52"/>
      <c r="P1512" s="37"/>
      <c r="Q1512" s="38"/>
      <c r="AC1512" s="39"/>
      <c r="AD1512" s="40"/>
    </row>
    <row r="1513" s="35" customFormat="1" spans="3:30">
      <c r="C1513" s="38"/>
      <c r="F1513" s="52"/>
      <c r="G1513" s="52"/>
      <c r="P1513" s="37"/>
      <c r="Q1513" s="38"/>
      <c r="AC1513" s="39"/>
      <c r="AD1513" s="40"/>
    </row>
    <row r="1514" s="35" customFormat="1" spans="3:30">
      <c r="C1514" s="38"/>
      <c r="F1514" s="52"/>
      <c r="G1514" s="52"/>
      <c r="P1514" s="37"/>
      <c r="Q1514" s="38"/>
      <c r="AC1514" s="39"/>
      <c r="AD1514" s="40"/>
    </row>
    <row r="1515" s="35" customFormat="1" spans="3:30">
      <c r="C1515" s="38"/>
      <c r="F1515" s="52"/>
      <c r="G1515" s="52"/>
      <c r="P1515" s="37"/>
      <c r="Q1515" s="38"/>
      <c r="AC1515" s="39"/>
      <c r="AD1515" s="40"/>
    </row>
    <row r="1516" s="35" customFormat="1" spans="3:30">
      <c r="C1516" s="38"/>
      <c r="F1516" s="52"/>
      <c r="G1516" s="52"/>
      <c r="P1516" s="37"/>
      <c r="Q1516" s="38"/>
      <c r="AC1516" s="39"/>
      <c r="AD1516" s="40"/>
    </row>
    <row r="1517" s="35" customFormat="1" spans="3:30">
      <c r="C1517" s="38"/>
      <c r="F1517" s="52"/>
      <c r="G1517" s="52"/>
      <c r="P1517" s="37"/>
      <c r="Q1517" s="38"/>
      <c r="AC1517" s="39"/>
      <c r="AD1517" s="40"/>
    </row>
    <row r="1518" s="35" customFormat="1" spans="3:30">
      <c r="C1518" s="38"/>
      <c r="F1518" s="52"/>
      <c r="G1518" s="52"/>
      <c r="P1518" s="37"/>
      <c r="Q1518" s="38"/>
      <c r="AC1518" s="39"/>
      <c r="AD1518" s="40"/>
    </row>
    <row r="1519" s="35" customFormat="1" spans="3:30">
      <c r="C1519" s="38"/>
      <c r="F1519" s="52"/>
      <c r="G1519" s="52"/>
      <c r="P1519" s="37"/>
      <c r="Q1519" s="38"/>
      <c r="AC1519" s="39"/>
      <c r="AD1519" s="40"/>
    </row>
    <row r="1520" s="35" customFormat="1" spans="3:30">
      <c r="C1520" s="38"/>
      <c r="F1520" s="52"/>
      <c r="G1520" s="52"/>
      <c r="P1520" s="37"/>
      <c r="Q1520" s="38"/>
      <c r="AC1520" s="39"/>
      <c r="AD1520" s="40"/>
    </row>
    <row r="1521" s="35" customFormat="1" spans="3:30">
      <c r="C1521" s="38"/>
      <c r="F1521" s="52"/>
      <c r="G1521" s="52"/>
      <c r="P1521" s="37"/>
      <c r="Q1521" s="38"/>
      <c r="AC1521" s="39"/>
      <c r="AD1521" s="40"/>
    </row>
    <row r="1522" s="35" customFormat="1" spans="3:30">
      <c r="C1522" s="38"/>
      <c r="F1522" s="52"/>
      <c r="G1522" s="52"/>
      <c r="P1522" s="37"/>
      <c r="Q1522" s="38"/>
      <c r="AC1522" s="39"/>
      <c r="AD1522" s="40"/>
    </row>
    <row r="1523" s="35" customFormat="1" spans="3:30">
      <c r="C1523" s="38"/>
      <c r="F1523" s="52"/>
      <c r="G1523" s="52"/>
      <c r="P1523" s="37"/>
      <c r="Q1523" s="38"/>
      <c r="AC1523" s="39"/>
      <c r="AD1523" s="40"/>
    </row>
    <row r="1524" s="35" customFormat="1" spans="3:30">
      <c r="C1524" s="38"/>
      <c r="F1524" s="52"/>
      <c r="G1524" s="52"/>
      <c r="P1524" s="37"/>
      <c r="Q1524" s="38"/>
      <c r="AC1524" s="39"/>
      <c r="AD1524" s="40"/>
    </row>
    <row r="1525" s="35" customFormat="1" spans="3:30">
      <c r="C1525" s="38"/>
      <c r="F1525" s="52"/>
      <c r="G1525" s="52"/>
      <c r="P1525" s="37"/>
      <c r="Q1525" s="38"/>
      <c r="AC1525" s="39"/>
      <c r="AD1525" s="40"/>
    </row>
    <row r="1526" s="35" customFormat="1" spans="3:30">
      <c r="C1526" s="38"/>
      <c r="F1526" s="52"/>
      <c r="G1526" s="52"/>
      <c r="P1526" s="37"/>
      <c r="Q1526" s="38"/>
      <c r="AC1526" s="39"/>
      <c r="AD1526" s="40"/>
    </row>
    <row r="1527" s="35" customFormat="1" spans="3:30">
      <c r="C1527" s="38"/>
      <c r="F1527" s="52"/>
      <c r="G1527" s="52"/>
      <c r="P1527" s="37"/>
      <c r="Q1527" s="38"/>
      <c r="AC1527" s="39"/>
      <c r="AD1527" s="40"/>
    </row>
    <row r="1528" s="35" customFormat="1" spans="3:30">
      <c r="C1528" s="38"/>
      <c r="F1528" s="52"/>
      <c r="G1528" s="52"/>
      <c r="P1528" s="37"/>
      <c r="Q1528" s="38"/>
      <c r="AC1528" s="39"/>
      <c r="AD1528" s="40"/>
    </row>
    <row r="1529" s="35" customFormat="1" spans="3:30">
      <c r="C1529" s="38"/>
      <c r="F1529" s="52"/>
      <c r="G1529" s="52"/>
      <c r="P1529" s="37"/>
      <c r="Q1529" s="38"/>
      <c r="AC1529" s="39"/>
      <c r="AD1529" s="40"/>
    </row>
    <row r="1530" s="35" customFormat="1" spans="3:30">
      <c r="C1530" s="38"/>
      <c r="F1530" s="52"/>
      <c r="G1530" s="52"/>
      <c r="P1530" s="37"/>
      <c r="Q1530" s="38"/>
      <c r="AC1530" s="39"/>
      <c r="AD1530" s="40"/>
    </row>
    <row r="1531" s="35" customFormat="1" spans="3:30">
      <c r="C1531" s="38"/>
      <c r="F1531" s="52"/>
      <c r="G1531" s="52"/>
      <c r="P1531" s="37"/>
      <c r="Q1531" s="38"/>
      <c r="AC1531" s="39"/>
      <c r="AD1531" s="40"/>
    </row>
    <row r="1532" s="35" customFormat="1" spans="3:30">
      <c r="C1532" s="38"/>
      <c r="F1532" s="52"/>
      <c r="G1532" s="52"/>
      <c r="P1532" s="37"/>
      <c r="Q1532" s="38"/>
      <c r="AC1532" s="39"/>
      <c r="AD1532" s="40"/>
    </row>
    <row r="1533" s="35" customFormat="1" spans="3:30">
      <c r="C1533" s="38"/>
      <c r="F1533" s="52"/>
      <c r="G1533" s="52"/>
      <c r="P1533" s="37"/>
      <c r="Q1533" s="38"/>
      <c r="AC1533" s="39"/>
      <c r="AD1533" s="40"/>
    </row>
    <row r="1534" s="35" customFormat="1" spans="3:30">
      <c r="C1534" s="38"/>
      <c r="F1534" s="52"/>
      <c r="G1534" s="52"/>
      <c r="P1534" s="37"/>
      <c r="Q1534" s="38"/>
      <c r="AC1534" s="39"/>
      <c r="AD1534" s="40"/>
    </row>
    <row r="1535" s="35" customFormat="1" spans="3:30">
      <c r="C1535" s="38"/>
      <c r="F1535" s="52"/>
      <c r="G1535" s="52"/>
      <c r="P1535" s="37"/>
      <c r="Q1535" s="38"/>
      <c r="AC1535" s="39"/>
      <c r="AD1535" s="40"/>
    </row>
    <row r="1536" s="35" customFormat="1" spans="3:30">
      <c r="C1536" s="38"/>
      <c r="F1536" s="52"/>
      <c r="G1536" s="52"/>
      <c r="P1536" s="37"/>
      <c r="Q1536" s="38"/>
      <c r="AC1536" s="39"/>
      <c r="AD1536" s="40"/>
    </row>
    <row r="1537" s="35" customFormat="1" spans="3:30">
      <c r="C1537" s="38"/>
      <c r="F1537" s="52"/>
      <c r="G1537" s="52"/>
      <c r="P1537" s="37"/>
      <c r="Q1537" s="38"/>
      <c r="AC1537" s="39"/>
      <c r="AD1537" s="40"/>
    </row>
    <row r="1538" s="35" customFormat="1" spans="3:30">
      <c r="C1538" s="38"/>
      <c r="F1538" s="52"/>
      <c r="G1538" s="52"/>
      <c r="P1538" s="37"/>
      <c r="Q1538" s="38"/>
      <c r="AC1538" s="39"/>
      <c r="AD1538" s="40"/>
    </row>
    <row r="1539" s="35" customFormat="1" spans="3:30">
      <c r="C1539" s="38"/>
      <c r="F1539" s="52"/>
      <c r="G1539" s="52"/>
      <c r="P1539" s="37"/>
      <c r="Q1539" s="38"/>
      <c r="AC1539" s="39"/>
      <c r="AD1539" s="40"/>
    </row>
    <row r="1540" s="35" customFormat="1" spans="3:30">
      <c r="C1540" s="38"/>
      <c r="F1540" s="52"/>
      <c r="G1540" s="52"/>
      <c r="P1540" s="37"/>
      <c r="Q1540" s="38"/>
      <c r="AC1540" s="39"/>
      <c r="AD1540" s="40"/>
    </row>
    <row r="1541" s="35" customFormat="1" spans="3:30">
      <c r="C1541" s="38"/>
      <c r="F1541" s="52"/>
      <c r="G1541" s="52"/>
      <c r="P1541" s="37"/>
      <c r="Q1541" s="38"/>
      <c r="AC1541" s="39"/>
      <c r="AD1541" s="40"/>
    </row>
    <row r="1542" s="35" customFormat="1" spans="3:30">
      <c r="C1542" s="38"/>
      <c r="F1542" s="52"/>
      <c r="G1542" s="52"/>
      <c r="P1542" s="37"/>
      <c r="Q1542" s="38"/>
      <c r="AC1542" s="39"/>
      <c r="AD1542" s="40"/>
    </row>
    <row r="1543" s="35" customFormat="1" spans="3:30">
      <c r="C1543" s="38"/>
      <c r="F1543" s="52"/>
      <c r="G1543" s="52"/>
      <c r="P1543" s="37"/>
      <c r="Q1543" s="38"/>
      <c r="AC1543" s="39"/>
      <c r="AD1543" s="40"/>
    </row>
    <row r="1544" s="35" customFormat="1" spans="3:30">
      <c r="C1544" s="38"/>
      <c r="F1544" s="52"/>
      <c r="G1544" s="52"/>
      <c r="P1544" s="37"/>
      <c r="Q1544" s="38"/>
      <c r="AC1544" s="39"/>
      <c r="AD1544" s="40"/>
    </row>
    <row r="1545" s="35" customFormat="1" spans="3:30">
      <c r="C1545" s="38"/>
      <c r="F1545" s="52"/>
      <c r="G1545" s="52"/>
      <c r="P1545" s="37"/>
      <c r="Q1545" s="38"/>
      <c r="AC1545" s="39"/>
      <c r="AD1545" s="40"/>
    </row>
    <row r="1546" s="35" customFormat="1" spans="3:30">
      <c r="C1546" s="38"/>
      <c r="F1546" s="52"/>
      <c r="G1546" s="52"/>
      <c r="P1546" s="37"/>
      <c r="Q1546" s="38"/>
      <c r="AC1546" s="39"/>
      <c r="AD1546" s="40"/>
    </row>
    <row r="1547" s="35" customFormat="1" spans="3:30">
      <c r="C1547" s="38"/>
      <c r="F1547" s="52"/>
      <c r="G1547" s="52"/>
      <c r="P1547" s="37"/>
      <c r="Q1547" s="38"/>
      <c r="AC1547" s="39"/>
      <c r="AD1547" s="40"/>
    </row>
    <row r="1548" s="35" customFormat="1" spans="3:30">
      <c r="C1548" s="38"/>
      <c r="F1548" s="52"/>
      <c r="G1548" s="52"/>
      <c r="P1548" s="37"/>
      <c r="Q1548" s="38"/>
      <c r="AC1548" s="39"/>
      <c r="AD1548" s="40"/>
    </row>
    <row r="1549" s="35" customFormat="1" spans="3:30">
      <c r="C1549" s="38"/>
      <c r="F1549" s="52"/>
      <c r="G1549" s="52"/>
      <c r="P1549" s="37"/>
      <c r="Q1549" s="38"/>
      <c r="AC1549" s="39"/>
      <c r="AD1549" s="40"/>
    </row>
    <row r="1550" s="35" customFormat="1" spans="3:30">
      <c r="C1550" s="38"/>
      <c r="F1550" s="52"/>
      <c r="G1550" s="52"/>
      <c r="P1550" s="37"/>
      <c r="Q1550" s="38"/>
      <c r="AC1550" s="39"/>
      <c r="AD1550" s="40"/>
    </row>
    <row r="1551" s="35" customFormat="1" spans="3:30">
      <c r="C1551" s="38"/>
      <c r="F1551" s="52"/>
      <c r="G1551" s="52"/>
      <c r="P1551" s="37"/>
      <c r="Q1551" s="38"/>
      <c r="AC1551" s="39"/>
      <c r="AD1551" s="40"/>
    </row>
    <row r="1552" s="35" customFormat="1" spans="3:30">
      <c r="C1552" s="38"/>
      <c r="F1552" s="52"/>
      <c r="G1552" s="52"/>
      <c r="P1552" s="37"/>
      <c r="Q1552" s="38"/>
      <c r="AC1552" s="39"/>
      <c r="AD1552" s="40"/>
    </row>
    <row r="1553" s="35" customFormat="1" spans="3:30">
      <c r="C1553" s="38"/>
      <c r="F1553" s="52"/>
      <c r="G1553" s="52"/>
      <c r="P1553" s="37"/>
      <c r="Q1553" s="38"/>
      <c r="AC1553" s="39"/>
      <c r="AD1553" s="40"/>
    </row>
    <row r="1554" s="35" customFormat="1" spans="3:30">
      <c r="C1554" s="38"/>
      <c r="F1554" s="52"/>
      <c r="G1554" s="52"/>
      <c r="P1554" s="37"/>
      <c r="Q1554" s="38"/>
      <c r="AC1554" s="39"/>
      <c r="AD1554" s="40"/>
    </row>
    <row r="1555" s="35" customFormat="1" spans="3:30">
      <c r="C1555" s="38"/>
      <c r="F1555" s="52"/>
      <c r="G1555" s="52"/>
      <c r="P1555" s="37"/>
      <c r="Q1555" s="38"/>
      <c r="AC1555" s="39"/>
      <c r="AD1555" s="40"/>
    </row>
    <row r="1556" s="35" customFormat="1" spans="3:30">
      <c r="C1556" s="38"/>
      <c r="F1556" s="52"/>
      <c r="G1556" s="52"/>
      <c r="P1556" s="37"/>
      <c r="Q1556" s="38"/>
      <c r="AC1556" s="39"/>
      <c r="AD1556" s="40"/>
    </row>
    <row r="1557" s="35" customFormat="1" spans="3:30">
      <c r="C1557" s="38"/>
      <c r="F1557" s="52"/>
      <c r="G1557" s="52"/>
      <c r="P1557" s="37"/>
      <c r="Q1557" s="38"/>
      <c r="AC1557" s="39"/>
      <c r="AD1557" s="40"/>
    </row>
    <row r="1558" s="35" customFormat="1" spans="3:30">
      <c r="C1558" s="38"/>
      <c r="F1558" s="52"/>
      <c r="G1558" s="52"/>
      <c r="P1558" s="37"/>
      <c r="Q1558" s="38"/>
      <c r="AC1558" s="39"/>
      <c r="AD1558" s="40"/>
    </row>
    <row r="1559" s="35" customFormat="1" spans="3:30">
      <c r="C1559" s="38"/>
      <c r="F1559" s="52"/>
      <c r="G1559" s="52"/>
      <c r="P1559" s="37"/>
      <c r="Q1559" s="38"/>
      <c r="AC1559" s="39"/>
      <c r="AD1559" s="40"/>
    </row>
    <row r="1560" s="35" customFormat="1" spans="3:30">
      <c r="C1560" s="38"/>
      <c r="F1560" s="52"/>
      <c r="G1560" s="52"/>
      <c r="P1560" s="37"/>
      <c r="Q1560" s="38"/>
      <c r="AC1560" s="39"/>
      <c r="AD1560" s="40"/>
    </row>
    <row r="1561" s="35" customFormat="1" spans="3:30">
      <c r="C1561" s="38"/>
      <c r="F1561" s="52"/>
      <c r="G1561" s="52"/>
      <c r="P1561" s="37"/>
      <c r="Q1561" s="38"/>
      <c r="AC1561" s="39"/>
      <c r="AD1561" s="40"/>
    </row>
    <row r="1562" s="35" customFormat="1" spans="3:30">
      <c r="C1562" s="38"/>
      <c r="F1562" s="52"/>
      <c r="G1562" s="52"/>
      <c r="P1562" s="37"/>
      <c r="Q1562" s="38"/>
      <c r="AC1562" s="39"/>
      <c r="AD1562" s="40"/>
    </row>
    <row r="1563" s="35" customFormat="1" spans="3:30">
      <c r="C1563" s="38"/>
      <c r="F1563" s="52"/>
      <c r="G1563" s="52"/>
      <c r="P1563" s="37"/>
      <c r="Q1563" s="38"/>
      <c r="AC1563" s="39"/>
      <c r="AD1563" s="40"/>
    </row>
    <row r="1564" s="35" customFormat="1" spans="3:30">
      <c r="C1564" s="38"/>
      <c r="F1564" s="52"/>
      <c r="G1564" s="52"/>
      <c r="P1564" s="37"/>
      <c r="Q1564" s="38"/>
      <c r="AC1564" s="39"/>
      <c r="AD1564" s="40"/>
    </row>
    <row r="1565" s="35" customFormat="1" spans="3:30">
      <c r="C1565" s="38"/>
      <c r="F1565" s="52"/>
      <c r="G1565" s="52"/>
      <c r="P1565" s="37"/>
      <c r="Q1565" s="38"/>
      <c r="AC1565" s="39"/>
      <c r="AD1565" s="40"/>
    </row>
    <row r="1566" s="35" customFormat="1" spans="3:30">
      <c r="C1566" s="38"/>
      <c r="F1566" s="52"/>
      <c r="G1566" s="52"/>
      <c r="P1566" s="37"/>
      <c r="Q1566" s="38"/>
      <c r="AC1566" s="39"/>
      <c r="AD1566" s="40"/>
    </row>
    <row r="1567" s="35" customFormat="1" spans="3:30">
      <c r="C1567" s="38"/>
      <c r="F1567" s="52"/>
      <c r="G1567" s="52"/>
      <c r="P1567" s="37"/>
      <c r="Q1567" s="38"/>
      <c r="AC1567" s="39"/>
      <c r="AD1567" s="40"/>
    </row>
    <row r="1568" s="35" customFormat="1" spans="3:30">
      <c r="C1568" s="38"/>
      <c r="F1568" s="52"/>
      <c r="G1568" s="52"/>
      <c r="P1568" s="37"/>
      <c r="Q1568" s="38"/>
      <c r="AC1568" s="39"/>
      <c r="AD1568" s="40"/>
    </row>
    <row r="1569" s="35" customFormat="1" spans="3:30">
      <c r="C1569" s="38"/>
      <c r="F1569" s="52"/>
      <c r="G1569" s="52"/>
      <c r="P1569" s="37"/>
      <c r="Q1569" s="38"/>
      <c r="AC1569" s="39"/>
      <c r="AD1569" s="40"/>
    </row>
    <row r="1570" s="35" customFormat="1" spans="3:30">
      <c r="C1570" s="38"/>
      <c r="F1570" s="52"/>
      <c r="G1570" s="52"/>
      <c r="P1570" s="37"/>
      <c r="Q1570" s="38"/>
      <c r="AC1570" s="39"/>
      <c r="AD1570" s="40"/>
    </row>
    <row r="1571" s="35" customFormat="1" spans="3:30">
      <c r="C1571" s="38"/>
      <c r="F1571" s="52"/>
      <c r="G1571" s="52"/>
      <c r="P1571" s="37"/>
      <c r="Q1571" s="38"/>
      <c r="AC1571" s="39"/>
      <c r="AD1571" s="40"/>
    </row>
    <row r="1572" s="35" customFormat="1" spans="3:30">
      <c r="C1572" s="38"/>
      <c r="F1572" s="52"/>
      <c r="G1572" s="52"/>
      <c r="P1572" s="37"/>
      <c r="Q1572" s="38"/>
      <c r="AC1572" s="39"/>
      <c r="AD1572" s="40"/>
    </row>
    <row r="1573" s="35" customFormat="1" spans="3:30">
      <c r="C1573" s="38"/>
      <c r="F1573" s="52"/>
      <c r="G1573" s="52"/>
      <c r="P1573" s="37"/>
      <c r="Q1573" s="38"/>
      <c r="AC1573" s="39"/>
      <c r="AD1573" s="40"/>
    </row>
    <row r="1574" s="35" customFormat="1" spans="3:30">
      <c r="C1574" s="38"/>
      <c r="F1574" s="52"/>
      <c r="G1574" s="52"/>
      <c r="P1574" s="37"/>
      <c r="Q1574" s="38"/>
      <c r="AC1574" s="39"/>
      <c r="AD1574" s="40"/>
    </row>
    <row r="1575" s="35" customFormat="1" spans="3:30">
      <c r="C1575" s="38"/>
      <c r="F1575" s="52"/>
      <c r="G1575" s="52"/>
      <c r="P1575" s="37"/>
      <c r="Q1575" s="38"/>
      <c r="AC1575" s="39"/>
      <c r="AD1575" s="40"/>
    </row>
    <row r="1576" s="35" customFormat="1" spans="3:30">
      <c r="C1576" s="38"/>
      <c r="F1576" s="52"/>
      <c r="G1576" s="52"/>
      <c r="P1576" s="37"/>
      <c r="Q1576" s="38"/>
      <c r="AC1576" s="39"/>
      <c r="AD1576" s="40"/>
    </row>
    <row r="1577" s="35" customFormat="1" spans="3:30">
      <c r="C1577" s="38"/>
      <c r="F1577" s="52"/>
      <c r="G1577" s="52"/>
      <c r="P1577" s="37"/>
      <c r="Q1577" s="38"/>
      <c r="AC1577" s="39"/>
      <c r="AD1577" s="40"/>
    </row>
    <row r="1578" s="35" customFormat="1" spans="3:30">
      <c r="C1578" s="38"/>
      <c r="F1578" s="52"/>
      <c r="G1578" s="52"/>
      <c r="P1578" s="37"/>
      <c r="Q1578" s="38"/>
      <c r="AC1578" s="39"/>
      <c r="AD1578" s="40"/>
    </row>
    <row r="1579" s="35" customFormat="1" spans="3:30">
      <c r="C1579" s="38"/>
      <c r="F1579" s="52"/>
      <c r="G1579" s="52"/>
      <c r="P1579" s="37"/>
      <c r="Q1579" s="38"/>
      <c r="AC1579" s="39"/>
      <c r="AD1579" s="40"/>
    </row>
    <row r="1580" s="35" customFormat="1" spans="3:30">
      <c r="C1580" s="38"/>
      <c r="F1580" s="52"/>
      <c r="G1580" s="52"/>
      <c r="P1580" s="37"/>
      <c r="Q1580" s="38"/>
      <c r="AC1580" s="39"/>
      <c r="AD1580" s="40"/>
    </row>
    <row r="1581" s="35" customFormat="1" spans="3:30">
      <c r="C1581" s="38"/>
      <c r="F1581" s="52"/>
      <c r="G1581" s="52"/>
      <c r="P1581" s="37"/>
      <c r="Q1581" s="38"/>
      <c r="AC1581" s="39"/>
      <c r="AD1581" s="40"/>
    </row>
    <row r="1582" s="35" customFormat="1" spans="3:30">
      <c r="C1582" s="38"/>
      <c r="F1582" s="52"/>
      <c r="G1582" s="52"/>
      <c r="P1582" s="37"/>
      <c r="Q1582" s="38"/>
      <c r="AC1582" s="39"/>
      <c r="AD1582" s="40"/>
    </row>
    <row r="1583" s="35" customFormat="1" spans="3:30">
      <c r="C1583" s="38"/>
      <c r="F1583" s="52"/>
      <c r="G1583" s="52"/>
      <c r="P1583" s="37"/>
      <c r="Q1583" s="38"/>
      <c r="AC1583" s="39"/>
      <c r="AD1583" s="40"/>
    </row>
    <row r="1584" s="35" customFormat="1" spans="3:30">
      <c r="C1584" s="38"/>
      <c r="F1584" s="52"/>
      <c r="G1584" s="52"/>
      <c r="P1584" s="37"/>
      <c r="Q1584" s="38"/>
      <c r="AC1584" s="39"/>
      <c r="AD1584" s="40"/>
    </row>
    <row r="1585" s="35" customFormat="1" spans="3:30">
      <c r="C1585" s="38"/>
      <c r="F1585" s="52"/>
      <c r="G1585" s="52"/>
      <c r="P1585" s="37"/>
      <c r="Q1585" s="38"/>
      <c r="AC1585" s="39"/>
      <c r="AD1585" s="40"/>
    </row>
    <row r="1586" s="35" customFormat="1" spans="3:30">
      <c r="C1586" s="38"/>
      <c r="F1586" s="52"/>
      <c r="G1586" s="52"/>
      <c r="P1586" s="37"/>
      <c r="Q1586" s="38"/>
      <c r="AC1586" s="39"/>
      <c r="AD1586" s="40"/>
    </row>
    <row r="1587" s="35" customFormat="1" spans="3:30">
      <c r="C1587" s="38"/>
      <c r="F1587" s="52"/>
      <c r="G1587" s="52"/>
      <c r="P1587" s="37"/>
      <c r="Q1587" s="38"/>
      <c r="AC1587" s="39"/>
      <c r="AD1587" s="40"/>
    </row>
    <row r="1588" s="35" customFormat="1" spans="3:30">
      <c r="C1588" s="38"/>
      <c r="F1588" s="52"/>
      <c r="G1588" s="52"/>
      <c r="P1588" s="37"/>
      <c r="Q1588" s="38"/>
      <c r="AC1588" s="39"/>
      <c r="AD1588" s="40"/>
    </row>
    <row r="1589" s="35" customFormat="1" spans="3:30">
      <c r="C1589" s="38"/>
      <c r="F1589" s="52"/>
      <c r="G1589" s="52"/>
      <c r="P1589" s="37"/>
      <c r="Q1589" s="38"/>
      <c r="AC1589" s="39"/>
      <c r="AD1589" s="40"/>
    </row>
    <row r="1590" s="35" customFormat="1" spans="3:30">
      <c r="C1590" s="38"/>
      <c r="F1590" s="52"/>
      <c r="G1590" s="52"/>
      <c r="P1590" s="37"/>
      <c r="Q1590" s="38"/>
      <c r="AC1590" s="39"/>
      <c r="AD1590" s="40"/>
    </row>
    <row r="1591" s="35" customFormat="1" spans="3:30">
      <c r="C1591" s="38"/>
      <c r="F1591" s="52"/>
      <c r="G1591" s="52"/>
      <c r="P1591" s="37"/>
      <c r="Q1591" s="38"/>
      <c r="AC1591" s="39"/>
      <c r="AD1591" s="40"/>
    </row>
    <row r="1592" s="35" customFormat="1" spans="3:30">
      <c r="C1592" s="38"/>
      <c r="F1592" s="52"/>
      <c r="G1592" s="52"/>
      <c r="P1592" s="37"/>
      <c r="Q1592" s="38"/>
      <c r="AC1592" s="39"/>
      <c r="AD1592" s="40"/>
    </row>
    <row r="1593" s="35" customFormat="1" spans="3:30">
      <c r="C1593" s="38"/>
      <c r="F1593" s="52"/>
      <c r="G1593" s="52"/>
      <c r="P1593" s="37"/>
      <c r="Q1593" s="38"/>
      <c r="AC1593" s="39"/>
      <c r="AD1593" s="40"/>
    </row>
    <row r="1594" s="35" customFormat="1" spans="3:30">
      <c r="C1594" s="38"/>
      <c r="F1594" s="52"/>
      <c r="G1594" s="52"/>
      <c r="P1594" s="37"/>
      <c r="Q1594" s="38"/>
      <c r="AC1594" s="39"/>
      <c r="AD1594" s="40"/>
    </row>
    <row r="1595" s="35" customFormat="1" spans="3:30">
      <c r="C1595" s="38"/>
      <c r="F1595" s="52"/>
      <c r="G1595" s="52"/>
      <c r="P1595" s="37"/>
      <c r="Q1595" s="38"/>
      <c r="AC1595" s="39"/>
      <c r="AD1595" s="40"/>
    </row>
    <row r="1596" s="35" customFormat="1" spans="3:30">
      <c r="C1596" s="38"/>
      <c r="F1596" s="52"/>
      <c r="G1596" s="52"/>
      <c r="P1596" s="37"/>
      <c r="Q1596" s="38"/>
      <c r="AC1596" s="39"/>
      <c r="AD1596" s="40"/>
    </row>
    <row r="1597" s="35" customFormat="1" spans="3:30">
      <c r="C1597" s="38"/>
      <c r="F1597" s="52"/>
      <c r="G1597" s="52"/>
      <c r="P1597" s="37"/>
      <c r="Q1597" s="38"/>
      <c r="AC1597" s="39"/>
      <c r="AD1597" s="40"/>
    </row>
    <row r="1598" s="35" customFormat="1" spans="3:30">
      <c r="C1598" s="38"/>
      <c r="F1598" s="52"/>
      <c r="G1598" s="52"/>
      <c r="P1598" s="37"/>
      <c r="Q1598" s="38"/>
      <c r="AC1598" s="39"/>
      <c r="AD1598" s="40"/>
    </row>
    <row r="1599" s="35" customFormat="1" spans="3:30">
      <c r="C1599" s="38"/>
      <c r="F1599" s="52"/>
      <c r="G1599" s="52"/>
      <c r="P1599" s="37"/>
      <c r="Q1599" s="38"/>
      <c r="AC1599" s="39"/>
      <c r="AD1599" s="40"/>
    </row>
    <row r="1600" s="35" customFormat="1" spans="3:30">
      <c r="C1600" s="38"/>
      <c r="F1600" s="52"/>
      <c r="G1600" s="52"/>
      <c r="P1600" s="37"/>
      <c r="Q1600" s="38"/>
      <c r="AC1600" s="39"/>
      <c r="AD1600" s="40"/>
    </row>
    <row r="1601" s="35" customFormat="1" spans="3:30">
      <c r="C1601" s="38"/>
      <c r="F1601" s="52"/>
      <c r="G1601" s="52"/>
      <c r="P1601" s="37"/>
      <c r="Q1601" s="38"/>
      <c r="AC1601" s="39"/>
      <c r="AD1601" s="40"/>
    </row>
    <row r="1602" s="35" customFormat="1" spans="3:30">
      <c r="C1602" s="38"/>
      <c r="F1602" s="52"/>
      <c r="G1602" s="52"/>
      <c r="P1602" s="37"/>
      <c r="Q1602" s="38"/>
      <c r="AC1602" s="39"/>
      <c r="AD1602" s="40"/>
    </row>
    <row r="1603" s="35" customFormat="1" spans="3:30">
      <c r="C1603" s="38"/>
      <c r="F1603" s="52"/>
      <c r="G1603" s="52"/>
      <c r="P1603" s="37"/>
      <c r="Q1603" s="38"/>
      <c r="AC1603" s="39"/>
      <c r="AD1603" s="40"/>
    </row>
    <row r="1604" s="35" customFormat="1" spans="3:30">
      <c r="C1604" s="38"/>
      <c r="F1604" s="52"/>
      <c r="G1604" s="52"/>
      <c r="P1604" s="37"/>
      <c r="Q1604" s="38"/>
      <c r="AC1604" s="39"/>
      <c r="AD1604" s="40"/>
    </row>
    <row r="1605" s="35" customFormat="1" spans="3:30">
      <c r="C1605" s="38"/>
      <c r="F1605" s="52"/>
      <c r="G1605" s="52"/>
      <c r="P1605" s="37"/>
      <c r="Q1605" s="38"/>
      <c r="AC1605" s="39"/>
      <c r="AD1605" s="40"/>
    </row>
    <row r="1606" s="35" customFormat="1" spans="3:30">
      <c r="C1606" s="38"/>
      <c r="F1606" s="52"/>
      <c r="G1606" s="52"/>
      <c r="P1606" s="37"/>
      <c r="Q1606" s="38"/>
      <c r="AC1606" s="39"/>
      <c r="AD1606" s="40"/>
    </row>
    <row r="1607" s="35" customFormat="1" spans="3:30">
      <c r="C1607" s="38"/>
      <c r="F1607" s="52"/>
      <c r="G1607" s="52"/>
      <c r="P1607" s="37"/>
      <c r="Q1607" s="38"/>
      <c r="AC1607" s="39"/>
      <c r="AD1607" s="40"/>
    </row>
    <row r="1608" s="35" customFormat="1" spans="3:30">
      <c r="C1608" s="38"/>
      <c r="F1608" s="52"/>
      <c r="G1608" s="52"/>
      <c r="P1608" s="37"/>
      <c r="Q1608" s="38"/>
      <c r="AC1608" s="39"/>
      <c r="AD1608" s="40"/>
    </row>
    <row r="1609" s="35" customFormat="1" spans="3:30">
      <c r="C1609" s="38"/>
      <c r="F1609" s="52"/>
      <c r="G1609" s="52"/>
      <c r="P1609" s="37"/>
      <c r="Q1609" s="38"/>
      <c r="AC1609" s="39"/>
      <c r="AD1609" s="40"/>
    </row>
    <row r="1610" s="35" customFormat="1" spans="3:30">
      <c r="C1610" s="38"/>
      <c r="F1610" s="52"/>
      <c r="G1610" s="52"/>
      <c r="P1610" s="37"/>
      <c r="Q1610" s="38"/>
      <c r="AC1610" s="39"/>
      <c r="AD1610" s="40"/>
    </row>
    <row r="1611" s="35" customFormat="1" spans="3:30">
      <c r="C1611" s="38"/>
      <c r="F1611" s="52"/>
      <c r="G1611" s="52"/>
      <c r="P1611" s="37"/>
      <c r="Q1611" s="38"/>
      <c r="AC1611" s="39"/>
      <c r="AD1611" s="40"/>
    </row>
    <row r="1612" s="35" customFormat="1" spans="3:30">
      <c r="C1612" s="38"/>
      <c r="F1612" s="52"/>
      <c r="G1612" s="52"/>
      <c r="P1612" s="37"/>
      <c r="Q1612" s="38"/>
      <c r="AC1612" s="39"/>
      <c r="AD1612" s="40"/>
    </row>
    <row r="1613" s="35" customFormat="1" spans="3:30">
      <c r="C1613" s="38"/>
      <c r="F1613" s="52"/>
      <c r="G1613" s="52"/>
      <c r="P1613" s="37"/>
      <c r="Q1613" s="38"/>
      <c r="AC1613" s="39"/>
      <c r="AD1613" s="40"/>
    </row>
    <row r="1614" s="35" customFormat="1" spans="3:30">
      <c r="C1614" s="38"/>
      <c r="F1614" s="52"/>
      <c r="G1614" s="52"/>
      <c r="P1614" s="37"/>
      <c r="Q1614" s="38"/>
      <c r="AC1614" s="39"/>
      <c r="AD1614" s="40"/>
    </row>
    <row r="1615" s="35" customFormat="1" spans="3:30">
      <c r="C1615" s="38"/>
      <c r="F1615" s="52"/>
      <c r="G1615" s="52"/>
      <c r="P1615" s="37"/>
      <c r="Q1615" s="38"/>
      <c r="AC1615" s="39"/>
      <c r="AD1615" s="40"/>
    </row>
    <row r="1616" s="35" customFormat="1" spans="3:30">
      <c r="C1616" s="38"/>
      <c r="F1616" s="52"/>
      <c r="G1616" s="52"/>
      <c r="P1616" s="37"/>
      <c r="Q1616" s="38"/>
      <c r="AC1616" s="39"/>
      <c r="AD1616" s="40"/>
    </row>
    <row r="1617" s="35" customFormat="1" spans="3:30">
      <c r="C1617" s="38"/>
      <c r="F1617" s="52"/>
      <c r="G1617" s="52"/>
      <c r="P1617" s="37"/>
      <c r="Q1617" s="38"/>
      <c r="AC1617" s="39"/>
      <c r="AD1617" s="40"/>
    </row>
    <row r="1618" s="35" customFormat="1" spans="3:30">
      <c r="C1618" s="38"/>
      <c r="F1618" s="52"/>
      <c r="G1618" s="52"/>
      <c r="P1618" s="37"/>
      <c r="Q1618" s="38"/>
      <c r="AC1618" s="39"/>
      <c r="AD1618" s="40"/>
    </row>
    <row r="1619" s="35" customFormat="1" spans="3:30">
      <c r="C1619" s="38"/>
      <c r="F1619" s="52"/>
      <c r="G1619" s="52"/>
      <c r="P1619" s="37"/>
      <c r="Q1619" s="38"/>
      <c r="AC1619" s="39"/>
      <c r="AD1619" s="40"/>
    </row>
    <row r="1620" s="35" customFormat="1" spans="3:30">
      <c r="C1620" s="38"/>
      <c r="F1620" s="52"/>
      <c r="G1620" s="52"/>
      <c r="P1620" s="37"/>
      <c r="Q1620" s="38"/>
      <c r="AC1620" s="39"/>
      <c r="AD1620" s="40"/>
    </row>
    <row r="1621" s="35" customFormat="1" spans="3:30">
      <c r="C1621" s="38"/>
      <c r="F1621" s="52"/>
      <c r="G1621" s="52"/>
      <c r="P1621" s="37"/>
      <c r="Q1621" s="38"/>
      <c r="AC1621" s="39"/>
      <c r="AD1621" s="40"/>
    </row>
    <row r="1622" s="35" customFormat="1" spans="3:30">
      <c r="C1622" s="38"/>
      <c r="F1622" s="52"/>
      <c r="G1622" s="52"/>
      <c r="P1622" s="37"/>
      <c r="Q1622" s="38"/>
      <c r="AC1622" s="39"/>
      <c r="AD1622" s="40"/>
    </row>
    <row r="1623" s="35" customFormat="1" spans="3:30">
      <c r="C1623" s="38"/>
      <c r="F1623" s="52"/>
      <c r="G1623" s="52"/>
      <c r="P1623" s="37"/>
      <c r="Q1623" s="38"/>
      <c r="AC1623" s="39"/>
      <c r="AD1623" s="40"/>
    </row>
    <row r="1624" s="35" customFormat="1" spans="3:30">
      <c r="C1624" s="38"/>
      <c r="F1624" s="52"/>
      <c r="G1624" s="52"/>
      <c r="P1624" s="37"/>
      <c r="Q1624" s="38"/>
      <c r="AC1624" s="39"/>
      <c r="AD1624" s="40"/>
    </row>
    <row r="1625" s="35" customFormat="1" spans="3:30">
      <c r="C1625" s="38"/>
      <c r="F1625" s="52"/>
      <c r="G1625" s="52"/>
      <c r="P1625" s="37"/>
      <c r="Q1625" s="38"/>
      <c r="AC1625" s="39"/>
      <c r="AD1625" s="40"/>
    </row>
    <row r="1626" s="35" customFormat="1" spans="3:30">
      <c r="C1626" s="38"/>
      <c r="F1626" s="52"/>
      <c r="G1626" s="52"/>
      <c r="P1626" s="37"/>
      <c r="Q1626" s="38"/>
      <c r="AC1626" s="39"/>
      <c r="AD1626" s="40"/>
    </row>
    <row r="1627" s="35" customFormat="1" spans="3:30">
      <c r="C1627" s="38"/>
      <c r="F1627" s="52"/>
      <c r="G1627" s="52"/>
      <c r="P1627" s="37"/>
      <c r="Q1627" s="38"/>
      <c r="AC1627" s="39"/>
      <c r="AD1627" s="40"/>
    </row>
    <row r="1628" s="35" customFormat="1" spans="3:30">
      <c r="C1628" s="38"/>
      <c r="F1628" s="52"/>
      <c r="G1628" s="52"/>
      <c r="P1628" s="37"/>
      <c r="Q1628" s="38"/>
      <c r="AC1628" s="39"/>
      <c r="AD1628" s="40"/>
    </row>
    <row r="1629" s="35" customFormat="1" spans="3:30">
      <c r="C1629" s="38"/>
      <c r="F1629" s="52"/>
      <c r="G1629" s="52"/>
      <c r="P1629" s="37"/>
      <c r="Q1629" s="38"/>
      <c r="AC1629" s="39"/>
      <c r="AD1629" s="40"/>
    </row>
    <row r="1630" s="35" customFormat="1" spans="3:30">
      <c r="C1630" s="38"/>
      <c r="F1630" s="52"/>
      <c r="G1630" s="52"/>
      <c r="P1630" s="37"/>
      <c r="Q1630" s="38"/>
      <c r="AC1630" s="39"/>
      <c r="AD1630" s="40"/>
    </row>
    <row r="1631" s="35" customFormat="1" spans="3:30">
      <c r="C1631" s="38"/>
      <c r="F1631" s="52"/>
      <c r="G1631" s="52"/>
      <c r="P1631" s="37"/>
      <c r="Q1631" s="38"/>
      <c r="AC1631" s="39"/>
      <c r="AD1631" s="40"/>
    </row>
    <row r="1632" s="35" customFormat="1" spans="3:30">
      <c r="C1632" s="38"/>
      <c r="F1632" s="52"/>
      <c r="G1632" s="52"/>
      <c r="P1632" s="37"/>
      <c r="Q1632" s="38"/>
      <c r="AC1632" s="39"/>
      <c r="AD1632" s="40"/>
    </row>
    <row r="1633" s="35" customFormat="1" spans="3:30">
      <c r="C1633" s="38"/>
      <c r="F1633" s="52"/>
      <c r="G1633" s="52"/>
      <c r="P1633" s="37"/>
      <c r="Q1633" s="38"/>
      <c r="AC1633" s="39"/>
      <c r="AD1633" s="40"/>
    </row>
    <row r="1634" s="35" customFormat="1" spans="3:30">
      <c r="C1634" s="38"/>
      <c r="F1634" s="52"/>
      <c r="G1634" s="52"/>
      <c r="P1634" s="37"/>
      <c r="Q1634" s="38"/>
      <c r="AC1634" s="39"/>
      <c r="AD1634" s="40"/>
    </row>
    <row r="1635" s="35" customFormat="1" spans="3:30">
      <c r="C1635" s="38"/>
      <c r="F1635" s="52"/>
      <c r="G1635" s="52"/>
      <c r="P1635" s="37"/>
      <c r="Q1635" s="38"/>
      <c r="AC1635" s="39"/>
      <c r="AD1635" s="40"/>
    </row>
    <row r="1636" s="35" customFormat="1" spans="3:30">
      <c r="C1636" s="38"/>
      <c r="F1636" s="52"/>
      <c r="G1636" s="52"/>
      <c r="P1636" s="37"/>
      <c r="Q1636" s="38"/>
      <c r="AC1636" s="39"/>
      <c r="AD1636" s="40"/>
    </row>
    <row r="1637" s="35" customFormat="1" spans="3:30">
      <c r="C1637" s="38"/>
      <c r="F1637" s="52"/>
      <c r="G1637" s="52"/>
      <c r="P1637" s="37"/>
      <c r="Q1637" s="38"/>
      <c r="AC1637" s="39"/>
      <c r="AD1637" s="40"/>
    </row>
    <row r="1638" s="35" customFormat="1" spans="3:30">
      <c r="C1638" s="38"/>
      <c r="F1638" s="52"/>
      <c r="G1638" s="52"/>
      <c r="P1638" s="37"/>
      <c r="Q1638" s="38"/>
      <c r="AC1638" s="39"/>
      <c r="AD1638" s="40"/>
    </row>
    <row r="1639" s="35" customFormat="1" spans="3:30">
      <c r="C1639" s="38"/>
      <c r="F1639" s="52"/>
      <c r="G1639" s="52"/>
      <c r="P1639" s="37"/>
      <c r="Q1639" s="38"/>
      <c r="AC1639" s="39"/>
      <c r="AD1639" s="40"/>
    </row>
    <row r="1640" s="35" customFormat="1" spans="3:30">
      <c r="C1640" s="38"/>
      <c r="F1640" s="52"/>
      <c r="G1640" s="52"/>
      <c r="P1640" s="37"/>
      <c r="Q1640" s="38"/>
      <c r="AC1640" s="39"/>
      <c r="AD1640" s="40"/>
    </row>
    <row r="1641" s="35" customFormat="1" spans="3:30">
      <c r="C1641" s="38"/>
      <c r="F1641" s="52"/>
      <c r="G1641" s="52"/>
      <c r="P1641" s="37"/>
      <c r="Q1641" s="38"/>
      <c r="AC1641" s="39"/>
      <c r="AD1641" s="40"/>
    </row>
    <row r="1642" s="35" customFormat="1" spans="3:30">
      <c r="C1642" s="38"/>
      <c r="F1642" s="52"/>
      <c r="G1642" s="52"/>
      <c r="P1642" s="37"/>
      <c r="Q1642" s="38"/>
      <c r="AC1642" s="39"/>
      <c r="AD1642" s="40"/>
    </row>
    <row r="1643" s="35" customFormat="1" spans="3:30">
      <c r="C1643" s="38"/>
      <c r="F1643" s="52"/>
      <c r="G1643" s="52"/>
      <c r="P1643" s="37"/>
      <c r="Q1643" s="38"/>
      <c r="AC1643" s="39"/>
      <c r="AD1643" s="40"/>
    </row>
    <row r="1644" s="35" customFormat="1" spans="3:30">
      <c r="C1644" s="38"/>
      <c r="F1644" s="52"/>
      <c r="G1644" s="52"/>
      <c r="P1644" s="37"/>
      <c r="Q1644" s="38"/>
      <c r="AC1644" s="39"/>
      <c r="AD1644" s="40"/>
    </row>
    <row r="1645" s="35" customFormat="1" spans="3:30">
      <c r="C1645" s="38"/>
      <c r="F1645" s="52"/>
      <c r="G1645" s="52"/>
      <c r="P1645" s="37"/>
      <c r="Q1645" s="38"/>
      <c r="AC1645" s="39"/>
      <c r="AD1645" s="40"/>
    </row>
    <row r="1646" s="35" customFormat="1" spans="3:30">
      <c r="C1646" s="38"/>
      <c r="F1646" s="52"/>
      <c r="G1646" s="52"/>
      <c r="P1646" s="37"/>
      <c r="Q1646" s="38"/>
      <c r="AC1646" s="39"/>
      <c r="AD1646" s="40"/>
    </row>
    <row r="1647" s="35" customFormat="1" spans="3:30">
      <c r="C1647" s="38"/>
      <c r="F1647" s="52"/>
      <c r="G1647" s="52"/>
      <c r="P1647" s="37"/>
      <c r="Q1647" s="38"/>
      <c r="AC1647" s="39"/>
      <c r="AD1647" s="40"/>
    </row>
    <row r="1648" s="35" customFormat="1" spans="3:30">
      <c r="C1648" s="38"/>
      <c r="F1648" s="52"/>
      <c r="G1648" s="52"/>
      <c r="P1648" s="37"/>
      <c r="Q1648" s="38"/>
      <c r="AC1648" s="39"/>
      <c r="AD1648" s="40"/>
    </row>
    <row r="1649" s="35" customFormat="1" spans="3:30">
      <c r="C1649" s="38"/>
      <c r="F1649" s="52"/>
      <c r="G1649" s="52"/>
      <c r="P1649" s="37"/>
      <c r="Q1649" s="38"/>
      <c r="AC1649" s="39"/>
      <c r="AD1649" s="40"/>
    </row>
    <row r="1650" s="35" customFormat="1" spans="3:30">
      <c r="C1650" s="38"/>
      <c r="F1650" s="52"/>
      <c r="G1650" s="52"/>
      <c r="P1650" s="37"/>
      <c r="Q1650" s="38"/>
      <c r="AC1650" s="39"/>
      <c r="AD1650" s="40"/>
    </row>
    <row r="1651" s="35" customFormat="1" spans="3:30">
      <c r="C1651" s="38"/>
      <c r="F1651" s="52"/>
      <c r="G1651" s="52"/>
      <c r="P1651" s="37"/>
      <c r="Q1651" s="38"/>
      <c r="AC1651" s="39"/>
      <c r="AD1651" s="40"/>
    </row>
    <row r="1652" s="35" customFormat="1" spans="3:30">
      <c r="C1652" s="38"/>
      <c r="F1652" s="52"/>
      <c r="G1652" s="52"/>
      <c r="P1652" s="37"/>
      <c r="Q1652" s="38"/>
      <c r="AC1652" s="39"/>
      <c r="AD1652" s="40"/>
    </row>
    <row r="1653" s="35" customFormat="1" spans="3:30">
      <c r="C1653" s="38"/>
      <c r="F1653" s="52"/>
      <c r="G1653" s="52"/>
      <c r="P1653" s="37"/>
      <c r="Q1653" s="38"/>
      <c r="AC1653" s="39"/>
      <c r="AD1653" s="40"/>
    </row>
    <row r="1654" s="35" customFormat="1" spans="3:30">
      <c r="C1654" s="38"/>
      <c r="F1654" s="52"/>
      <c r="G1654" s="52"/>
      <c r="P1654" s="37"/>
      <c r="Q1654" s="38"/>
      <c r="AC1654" s="39"/>
      <c r="AD1654" s="40"/>
    </row>
    <row r="1655" s="35" customFormat="1" spans="3:30">
      <c r="C1655" s="38"/>
      <c r="F1655" s="52"/>
      <c r="G1655" s="52"/>
      <c r="P1655" s="37"/>
      <c r="Q1655" s="38"/>
      <c r="AC1655" s="39"/>
      <c r="AD1655" s="40"/>
    </row>
    <row r="1656" s="35" customFormat="1" spans="3:30">
      <c r="C1656" s="38"/>
      <c r="F1656" s="52"/>
      <c r="G1656" s="52"/>
      <c r="P1656" s="37"/>
      <c r="Q1656" s="38"/>
      <c r="AC1656" s="39"/>
      <c r="AD1656" s="40"/>
    </row>
    <row r="1657" s="35" customFormat="1" spans="3:30">
      <c r="C1657" s="38"/>
      <c r="F1657" s="52"/>
      <c r="G1657" s="52"/>
      <c r="P1657" s="37"/>
      <c r="Q1657" s="38"/>
      <c r="AC1657" s="39"/>
      <c r="AD1657" s="40"/>
    </row>
    <row r="1658" s="35" customFormat="1" spans="3:30">
      <c r="C1658" s="38"/>
      <c r="F1658" s="52"/>
      <c r="G1658" s="52"/>
      <c r="P1658" s="37"/>
      <c r="Q1658" s="38"/>
      <c r="AC1658" s="39"/>
      <c r="AD1658" s="40"/>
    </row>
    <row r="1659" s="35" customFormat="1" spans="3:30">
      <c r="C1659" s="38"/>
      <c r="F1659" s="52"/>
      <c r="G1659" s="52"/>
      <c r="P1659" s="37"/>
      <c r="Q1659" s="38"/>
      <c r="AC1659" s="39"/>
      <c r="AD1659" s="40"/>
    </row>
    <row r="1660" s="35" customFormat="1" spans="3:30">
      <c r="C1660" s="38"/>
      <c r="F1660" s="52"/>
      <c r="G1660" s="52"/>
      <c r="P1660" s="37"/>
      <c r="Q1660" s="38"/>
      <c r="AC1660" s="39"/>
      <c r="AD1660" s="40"/>
    </row>
    <row r="1661" s="35" customFormat="1" spans="3:30">
      <c r="C1661" s="38"/>
      <c r="F1661" s="52"/>
      <c r="G1661" s="52"/>
      <c r="P1661" s="37"/>
      <c r="Q1661" s="38"/>
      <c r="AC1661" s="39"/>
      <c r="AD1661" s="40"/>
    </row>
    <row r="1662" s="35" customFormat="1" spans="3:30">
      <c r="C1662" s="38"/>
      <c r="F1662" s="52"/>
      <c r="G1662" s="52"/>
      <c r="P1662" s="37"/>
      <c r="Q1662" s="38"/>
      <c r="AC1662" s="39"/>
      <c r="AD1662" s="40"/>
    </row>
    <row r="1663" s="35" customFormat="1" spans="3:30">
      <c r="C1663" s="38"/>
      <c r="F1663" s="52"/>
      <c r="G1663" s="52"/>
      <c r="P1663" s="37"/>
      <c r="Q1663" s="38"/>
      <c r="AC1663" s="39"/>
      <c r="AD1663" s="40"/>
    </row>
    <row r="1664" s="35" customFormat="1" spans="3:30">
      <c r="C1664" s="38"/>
      <c r="F1664" s="52"/>
      <c r="G1664" s="52"/>
      <c r="P1664" s="37"/>
      <c r="Q1664" s="38"/>
      <c r="AC1664" s="39"/>
      <c r="AD1664" s="40"/>
    </row>
    <row r="1665" s="35" customFormat="1" spans="3:30">
      <c r="C1665" s="38"/>
      <c r="F1665" s="52"/>
      <c r="G1665" s="52"/>
      <c r="P1665" s="37"/>
      <c r="Q1665" s="38"/>
      <c r="AC1665" s="39"/>
      <c r="AD1665" s="40"/>
    </row>
    <row r="1666" s="35" customFormat="1" spans="3:30">
      <c r="C1666" s="38"/>
      <c r="F1666" s="52"/>
      <c r="G1666" s="52"/>
      <c r="P1666" s="37"/>
      <c r="Q1666" s="38"/>
      <c r="AC1666" s="39"/>
      <c r="AD1666" s="40"/>
    </row>
    <row r="1667" s="35" customFormat="1" spans="3:30">
      <c r="C1667" s="38"/>
      <c r="F1667" s="52"/>
      <c r="G1667" s="52"/>
      <c r="P1667" s="37"/>
      <c r="Q1667" s="38"/>
      <c r="AC1667" s="39"/>
      <c r="AD1667" s="40"/>
    </row>
    <row r="1668" s="35" customFormat="1" spans="3:30">
      <c r="C1668" s="38"/>
      <c r="F1668" s="52"/>
      <c r="G1668" s="52"/>
      <c r="P1668" s="37"/>
      <c r="Q1668" s="38"/>
      <c r="AC1668" s="39"/>
      <c r="AD1668" s="40"/>
    </row>
    <row r="1669" s="35" customFormat="1" spans="3:30">
      <c r="C1669" s="38"/>
      <c r="F1669" s="52"/>
      <c r="G1669" s="52"/>
      <c r="P1669" s="37"/>
      <c r="Q1669" s="38"/>
      <c r="AC1669" s="39"/>
      <c r="AD1669" s="40"/>
    </row>
    <row r="1670" s="35" customFormat="1" spans="3:30">
      <c r="C1670" s="38"/>
      <c r="F1670" s="52"/>
      <c r="G1670" s="52"/>
      <c r="P1670" s="37"/>
      <c r="Q1670" s="38"/>
      <c r="AC1670" s="39"/>
      <c r="AD1670" s="40"/>
    </row>
    <row r="1671" s="35" customFormat="1" spans="3:30">
      <c r="C1671" s="38"/>
      <c r="F1671" s="52"/>
      <c r="G1671" s="52"/>
      <c r="P1671" s="37"/>
      <c r="Q1671" s="38"/>
      <c r="AC1671" s="39"/>
      <c r="AD1671" s="40"/>
    </row>
    <row r="1672" s="35" customFormat="1" spans="3:30">
      <c r="C1672" s="38"/>
      <c r="F1672" s="52"/>
      <c r="G1672" s="52"/>
      <c r="P1672" s="37"/>
      <c r="Q1672" s="38"/>
      <c r="AC1672" s="39"/>
      <c r="AD1672" s="40"/>
    </row>
    <row r="1673" s="35" customFormat="1" spans="3:30">
      <c r="C1673" s="38"/>
      <c r="F1673" s="52"/>
      <c r="G1673" s="52"/>
      <c r="P1673" s="37"/>
      <c r="Q1673" s="38"/>
      <c r="AC1673" s="39"/>
      <c r="AD1673" s="40"/>
    </row>
    <row r="1674" s="35" customFormat="1" spans="3:30">
      <c r="C1674" s="38"/>
      <c r="F1674" s="52"/>
      <c r="G1674" s="52"/>
      <c r="P1674" s="37"/>
      <c r="Q1674" s="38"/>
      <c r="AC1674" s="39"/>
      <c r="AD1674" s="40"/>
    </row>
    <row r="1675" s="35" customFormat="1" spans="3:30">
      <c r="C1675" s="38"/>
      <c r="F1675" s="52"/>
      <c r="G1675" s="52"/>
      <c r="P1675" s="37"/>
      <c r="Q1675" s="38"/>
      <c r="AC1675" s="39"/>
      <c r="AD1675" s="40"/>
    </row>
    <row r="1676" s="35" customFormat="1" spans="3:30">
      <c r="C1676" s="38"/>
      <c r="F1676" s="52"/>
      <c r="G1676" s="52"/>
      <c r="P1676" s="37"/>
      <c r="Q1676" s="38"/>
      <c r="AC1676" s="39"/>
      <c r="AD1676" s="40"/>
    </row>
    <row r="1677" s="35" customFormat="1" spans="3:30">
      <c r="C1677" s="38"/>
      <c r="F1677" s="52"/>
      <c r="G1677" s="52"/>
      <c r="P1677" s="37"/>
      <c r="Q1677" s="38"/>
      <c r="AC1677" s="39"/>
      <c r="AD1677" s="40"/>
    </row>
    <row r="1678" s="35" customFormat="1" spans="3:30">
      <c r="C1678" s="38"/>
      <c r="F1678" s="52"/>
      <c r="G1678" s="52"/>
      <c r="P1678" s="37"/>
      <c r="Q1678" s="38"/>
      <c r="AC1678" s="39"/>
      <c r="AD1678" s="40"/>
    </row>
    <row r="1679" s="35" customFormat="1" spans="3:30">
      <c r="C1679" s="38"/>
      <c r="F1679" s="52"/>
      <c r="G1679" s="52"/>
      <c r="P1679" s="37"/>
      <c r="Q1679" s="38"/>
      <c r="AC1679" s="39"/>
      <c r="AD1679" s="40"/>
    </row>
    <row r="1680" s="35" customFormat="1" spans="3:30">
      <c r="C1680" s="38"/>
      <c r="F1680" s="52"/>
      <c r="G1680" s="52"/>
      <c r="P1680" s="37"/>
      <c r="Q1680" s="38"/>
      <c r="AC1680" s="39"/>
      <c r="AD1680" s="40"/>
    </row>
    <row r="1681" s="35" customFormat="1" spans="3:30">
      <c r="C1681" s="38"/>
      <c r="F1681" s="52"/>
      <c r="G1681" s="52"/>
      <c r="P1681" s="37"/>
      <c r="Q1681" s="38"/>
      <c r="AC1681" s="39"/>
      <c r="AD1681" s="40"/>
    </row>
    <row r="1682" s="35" customFormat="1" spans="3:30">
      <c r="C1682" s="38"/>
      <c r="F1682" s="52"/>
      <c r="G1682" s="52"/>
      <c r="P1682" s="37"/>
      <c r="Q1682" s="38"/>
      <c r="AC1682" s="39"/>
      <c r="AD1682" s="40"/>
    </row>
    <row r="1683" s="35" customFormat="1" spans="3:30">
      <c r="C1683" s="38"/>
      <c r="F1683" s="52"/>
      <c r="G1683" s="52"/>
      <c r="P1683" s="37"/>
      <c r="Q1683" s="38"/>
      <c r="AC1683" s="39"/>
      <c r="AD1683" s="40"/>
    </row>
    <row r="1684" s="35" customFormat="1" spans="3:30">
      <c r="C1684" s="38"/>
      <c r="F1684" s="52"/>
      <c r="G1684" s="52"/>
      <c r="P1684" s="37"/>
      <c r="Q1684" s="38"/>
      <c r="AC1684" s="39"/>
      <c r="AD1684" s="40"/>
    </row>
    <row r="1685" s="35" customFormat="1" spans="3:30">
      <c r="C1685" s="38"/>
      <c r="F1685" s="52"/>
      <c r="G1685" s="52"/>
      <c r="P1685" s="37"/>
      <c r="Q1685" s="38"/>
      <c r="AC1685" s="39"/>
      <c r="AD1685" s="40"/>
    </row>
    <row r="1686" s="35" customFormat="1" spans="3:30">
      <c r="C1686" s="38"/>
      <c r="F1686" s="52"/>
      <c r="G1686" s="52"/>
      <c r="P1686" s="37"/>
      <c r="Q1686" s="38"/>
      <c r="AC1686" s="39"/>
      <c r="AD1686" s="40"/>
    </row>
    <row r="1687" s="35" customFormat="1" spans="3:30">
      <c r="C1687" s="38"/>
      <c r="F1687" s="52"/>
      <c r="G1687" s="52"/>
      <c r="P1687" s="37"/>
      <c r="Q1687" s="38"/>
      <c r="AC1687" s="39"/>
      <c r="AD1687" s="40"/>
    </row>
    <row r="1688" s="35" customFormat="1" spans="3:30">
      <c r="C1688" s="38"/>
      <c r="F1688" s="52"/>
      <c r="G1688" s="52"/>
      <c r="P1688" s="37"/>
      <c r="Q1688" s="38"/>
      <c r="AC1688" s="39"/>
      <c r="AD1688" s="40"/>
    </row>
    <row r="1689" s="35" customFormat="1" spans="3:30">
      <c r="C1689" s="38"/>
      <c r="F1689" s="52"/>
      <c r="G1689" s="52"/>
      <c r="P1689" s="37"/>
      <c r="Q1689" s="38"/>
      <c r="AC1689" s="39"/>
      <c r="AD1689" s="40"/>
    </row>
    <row r="1690" s="35" customFormat="1" spans="3:30">
      <c r="C1690" s="38"/>
      <c r="F1690" s="52"/>
      <c r="G1690" s="52"/>
      <c r="P1690" s="37"/>
      <c r="Q1690" s="38"/>
      <c r="AC1690" s="39"/>
      <c r="AD1690" s="40"/>
    </row>
    <row r="1691" s="35" customFormat="1" spans="3:30">
      <c r="C1691" s="38"/>
      <c r="F1691" s="52"/>
      <c r="G1691" s="52"/>
      <c r="P1691" s="37"/>
      <c r="Q1691" s="38"/>
      <c r="AC1691" s="39"/>
      <c r="AD1691" s="40"/>
    </row>
    <row r="1692" s="35" customFormat="1" spans="3:30">
      <c r="C1692" s="38"/>
      <c r="F1692" s="52"/>
      <c r="G1692" s="52"/>
      <c r="P1692" s="37"/>
      <c r="Q1692" s="38"/>
      <c r="AC1692" s="39"/>
      <c r="AD1692" s="40"/>
    </row>
    <row r="1693" s="35" customFormat="1" spans="3:30">
      <c r="C1693" s="38"/>
      <c r="F1693" s="52"/>
      <c r="G1693" s="52"/>
      <c r="P1693" s="37"/>
      <c r="Q1693" s="38"/>
      <c r="AC1693" s="39"/>
      <c r="AD1693" s="40"/>
    </row>
    <row r="1694" s="35" customFormat="1" spans="3:30">
      <c r="C1694" s="38"/>
      <c r="F1694" s="52"/>
      <c r="G1694" s="52"/>
      <c r="P1694" s="37"/>
      <c r="Q1694" s="38"/>
      <c r="AC1694" s="39"/>
      <c r="AD1694" s="40"/>
    </row>
    <row r="1695" s="35" customFormat="1" spans="3:30">
      <c r="C1695" s="38"/>
      <c r="F1695" s="52"/>
      <c r="G1695" s="52"/>
      <c r="P1695" s="37"/>
      <c r="Q1695" s="38"/>
      <c r="AC1695" s="39"/>
      <c r="AD1695" s="40"/>
    </row>
    <row r="1696" s="35" customFormat="1" spans="3:30">
      <c r="C1696" s="38"/>
      <c r="F1696" s="52"/>
      <c r="G1696" s="52"/>
      <c r="P1696" s="37"/>
      <c r="Q1696" s="38"/>
      <c r="AC1696" s="39"/>
      <c r="AD1696" s="40"/>
    </row>
    <row r="1697" s="35" customFormat="1" spans="3:30">
      <c r="C1697" s="38"/>
      <c r="F1697" s="52"/>
      <c r="G1697" s="52"/>
      <c r="P1697" s="37"/>
      <c r="Q1697" s="38"/>
      <c r="AC1697" s="39"/>
      <c r="AD1697" s="40"/>
    </row>
    <row r="1698" s="35" customFormat="1" spans="3:30">
      <c r="C1698" s="38"/>
      <c r="F1698" s="52"/>
      <c r="G1698" s="52"/>
      <c r="P1698" s="37"/>
      <c r="Q1698" s="38"/>
      <c r="AC1698" s="39"/>
      <c r="AD1698" s="40"/>
    </row>
    <row r="1699" s="35" customFormat="1" spans="3:30">
      <c r="C1699" s="38"/>
      <c r="F1699" s="52"/>
      <c r="G1699" s="52"/>
      <c r="P1699" s="37"/>
      <c r="Q1699" s="38"/>
      <c r="AC1699" s="39"/>
      <c r="AD1699" s="40"/>
    </row>
    <row r="1700" s="35" customFormat="1" spans="3:30">
      <c r="C1700" s="38"/>
      <c r="F1700" s="52"/>
      <c r="G1700" s="52"/>
      <c r="P1700" s="37"/>
      <c r="Q1700" s="38"/>
      <c r="AC1700" s="39"/>
      <c r="AD1700" s="40"/>
    </row>
    <row r="1701" s="35" customFormat="1" spans="3:30">
      <c r="C1701" s="38"/>
      <c r="F1701" s="52"/>
      <c r="G1701" s="52"/>
      <c r="P1701" s="37"/>
      <c r="Q1701" s="38"/>
      <c r="AC1701" s="39"/>
      <c r="AD1701" s="40"/>
    </row>
    <row r="1702" s="35" customFormat="1" spans="3:30">
      <c r="C1702" s="38"/>
      <c r="F1702" s="52"/>
      <c r="G1702" s="52"/>
      <c r="P1702" s="37"/>
      <c r="Q1702" s="38"/>
      <c r="AC1702" s="39"/>
      <c r="AD1702" s="40"/>
    </row>
    <row r="1703" s="35" customFormat="1" spans="3:30">
      <c r="C1703" s="38"/>
      <c r="F1703" s="52"/>
      <c r="G1703" s="52"/>
      <c r="P1703" s="37"/>
      <c r="Q1703" s="38"/>
      <c r="AC1703" s="39"/>
      <c r="AD1703" s="40"/>
    </row>
    <row r="1704" s="35" customFormat="1" spans="3:30">
      <c r="C1704" s="38"/>
      <c r="F1704" s="52"/>
      <c r="G1704" s="52"/>
      <c r="P1704" s="37"/>
      <c r="Q1704" s="38"/>
      <c r="AC1704" s="39"/>
      <c r="AD1704" s="40"/>
    </row>
    <row r="1705" s="35" customFormat="1" spans="3:30">
      <c r="C1705" s="38"/>
      <c r="F1705" s="52"/>
      <c r="G1705" s="52"/>
      <c r="P1705" s="37"/>
      <c r="Q1705" s="38"/>
      <c r="AC1705" s="39"/>
      <c r="AD1705" s="40"/>
    </row>
    <row r="1706" s="35" customFormat="1" spans="3:30">
      <c r="C1706" s="38"/>
      <c r="F1706" s="52"/>
      <c r="G1706" s="52"/>
      <c r="P1706" s="37"/>
      <c r="Q1706" s="38"/>
      <c r="AC1706" s="39"/>
      <c r="AD1706" s="40"/>
    </row>
    <row r="1707" s="35" customFormat="1" spans="3:30">
      <c r="C1707" s="38"/>
      <c r="F1707" s="52"/>
      <c r="G1707" s="52"/>
      <c r="P1707" s="37"/>
      <c r="Q1707" s="38"/>
      <c r="AC1707" s="39"/>
      <c r="AD1707" s="40"/>
    </row>
    <row r="1708" s="35" customFormat="1" spans="3:30">
      <c r="C1708" s="38"/>
      <c r="F1708" s="52"/>
      <c r="G1708" s="52"/>
      <c r="P1708" s="37"/>
      <c r="Q1708" s="38"/>
      <c r="AC1708" s="39"/>
      <c r="AD1708" s="40"/>
    </row>
    <row r="1709" s="35" customFormat="1" spans="3:30">
      <c r="C1709" s="38"/>
      <c r="F1709" s="52"/>
      <c r="G1709" s="52"/>
      <c r="P1709" s="37"/>
      <c r="Q1709" s="38"/>
      <c r="AC1709" s="39"/>
      <c r="AD1709" s="40"/>
    </row>
    <row r="1710" s="35" customFormat="1" spans="3:30">
      <c r="C1710" s="38"/>
      <c r="F1710" s="52"/>
      <c r="G1710" s="52"/>
      <c r="P1710" s="37"/>
      <c r="Q1710" s="38"/>
      <c r="AC1710" s="39"/>
      <c r="AD1710" s="40"/>
    </row>
    <row r="1711" s="35" customFormat="1" spans="3:30">
      <c r="C1711" s="38"/>
      <c r="F1711" s="52"/>
      <c r="G1711" s="52"/>
      <c r="P1711" s="37"/>
      <c r="Q1711" s="38"/>
      <c r="AC1711" s="39"/>
      <c r="AD1711" s="40"/>
    </row>
    <row r="1712" s="35" customFormat="1" spans="3:30">
      <c r="C1712" s="38"/>
      <c r="F1712" s="52"/>
      <c r="G1712" s="52"/>
      <c r="P1712" s="37"/>
      <c r="Q1712" s="38"/>
      <c r="AC1712" s="39"/>
      <c r="AD1712" s="40"/>
    </row>
    <row r="1713" s="35" customFormat="1" spans="3:30">
      <c r="C1713" s="38"/>
      <c r="F1713" s="52"/>
      <c r="G1713" s="52"/>
      <c r="P1713" s="37"/>
      <c r="Q1713" s="38"/>
      <c r="AC1713" s="39"/>
      <c r="AD1713" s="40"/>
    </row>
    <row r="1714" s="35" customFormat="1" spans="3:30">
      <c r="C1714" s="38"/>
      <c r="F1714" s="52"/>
      <c r="G1714" s="52"/>
      <c r="P1714" s="37"/>
      <c r="Q1714" s="38"/>
      <c r="AC1714" s="39"/>
      <c r="AD1714" s="40"/>
    </row>
    <row r="1715" s="35" customFormat="1" spans="3:30">
      <c r="C1715" s="38"/>
      <c r="F1715" s="52"/>
      <c r="G1715" s="52"/>
      <c r="P1715" s="37"/>
      <c r="Q1715" s="38"/>
      <c r="AC1715" s="39"/>
      <c r="AD1715" s="40"/>
    </row>
    <row r="1716" s="35" customFormat="1" spans="3:30">
      <c r="C1716" s="38"/>
      <c r="F1716" s="52"/>
      <c r="G1716" s="52"/>
      <c r="P1716" s="37"/>
      <c r="Q1716" s="38"/>
      <c r="AC1716" s="39"/>
      <c r="AD1716" s="40"/>
    </row>
    <row r="1717" s="35" customFormat="1" spans="3:30">
      <c r="C1717" s="38"/>
      <c r="F1717" s="52"/>
      <c r="G1717" s="52"/>
      <c r="P1717" s="37"/>
      <c r="Q1717" s="38"/>
      <c r="AC1717" s="39"/>
      <c r="AD1717" s="40"/>
    </row>
    <row r="1718" s="35" customFormat="1" spans="3:30">
      <c r="C1718" s="38"/>
      <c r="F1718" s="52"/>
      <c r="G1718" s="52"/>
      <c r="P1718" s="37"/>
      <c r="Q1718" s="38"/>
      <c r="AC1718" s="39"/>
      <c r="AD1718" s="40"/>
    </row>
    <row r="1719" s="35" customFormat="1" spans="3:30">
      <c r="C1719" s="38"/>
      <c r="F1719" s="52"/>
      <c r="G1719" s="52"/>
      <c r="P1719" s="37"/>
      <c r="Q1719" s="38"/>
      <c r="AC1719" s="39"/>
      <c r="AD1719" s="40"/>
    </row>
    <row r="1720" s="35" customFormat="1" spans="3:30">
      <c r="C1720" s="38"/>
      <c r="F1720" s="52"/>
      <c r="G1720" s="52"/>
      <c r="P1720" s="37"/>
      <c r="Q1720" s="38"/>
      <c r="AC1720" s="39"/>
      <c r="AD1720" s="40"/>
    </row>
    <row r="1721" s="35" customFormat="1" spans="3:30">
      <c r="C1721" s="38"/>
      <c r="F1721" s="52"/>
      <c r="G1721" s="52"/>
      <c r="P1721" s="37"/>
      <c r="Q1721" s="38"/>
      <c r="AC1721" s="39"/>
      <c r="AD1721" s="40"/>
    </row>
    <row r="1722" s="35" customFormat="1" spans="3:30">
      <c r="C1722" s="38"/>
      <c r="F1722" s="52"/>
      <c r="G1722" s="52"/>
      <c r="P1722" s="37"/>
      <c r="Q1722" s="38"/>
      <c r="AC1722" s="39"/>
      <c r="AD1722" s="40"/>
    </row>
    <row r="1723" s="35" customFormat="1" spans="3:30">
      <c r="C1723" s="38"/>
      <c r="F1723" s="52"/>
      <c r="G1723" s="52"/>
      <c r="P1723" s="37"/>
      <c r="Q1723" s="38"/>
      <c r="AC1723" s="39"/>
      <c r="AD1723" s="40"/>
    </row>
    <row r="1724" s="35" customFormat="1" spans="3:30">
      <c r="C1724" s="38"/>
      <c r="F1724" s="52"/>
      <c r="G1724" s="52"/>
      <c r="P1724" s="37"/>
      <c r="Q1724" s="38"/>
      <c r="AC1724" s="39"/>
      <c r="AD1724" s="40"/>
    </row>
    <row r="1725" s="35" customFormat="1" spans="3:30">
      <c r="C1725" s="38"/>
      <c r="F1725" s="52"/>
      <c r="G1725" s="52"/>
      <c r="P1725" s="37"/>
      <c r="Q1725" s="38"/>
      <c r="AC1725" s="39"/>
      <c r="AD1725" s="40"/>
    </row>
    <row r="1726" s="35" customFormat="1" spans="3:30">
      <c r="C1726" s="38"/>
      <c r="F1726" s="52"/>
      <c r="G1726" s="52"/>
      <c r="P1726" s="37"/>
      <c r="Q1726" s="38"/>
      <c r="AC1726" s="39"/>
      <c r="AD1726" s="40"/>
    </row>
    <row r="1727" s="35" customFormat="1" spans="3:30">
      <c r="C1727" s="38"/>
      <c r="F1727" s="52"/>
      <c r="G1727" s="52"/>
      <c r="P1727" s="37"/>
      <c r="Q1727" s="38"/>
      <c r="AC1727" s="39"/>
      <c r="AD1727" s="40"/>
    </row>
    <row r="1728" s="35" customFormat="1" spans="3:30">
      <c r="C1728" s="38"/>
      <c r="F1728" s="52"/>
      <c r="G1728" s="52"/>
      <c r="P1728" s="37"/>
      <c r="Q1728" s="38"/>
      <c r="AC1728" s="39"/>
      <c r="AD1728" s="40"/>
    </row>
    <row r="1729" s="35" customFormat="1" spans="3:30">
      <c r="C1729" s="38"/>
      <c r="F1729" s="52"/>
      <c r="G1729" s="52"/>
      <c r="P1729" s="37"/>
      <c r="Q1729" s="38"/>
      <c r="AC1729" s="39"/>
      <c r="AD1729" s="40"/>
    </row>
    <row r="1730" s="35" customFormat="1" spans="3:30">
      <c r="C1730" s="38"/>
      <c r="F1730" s="52"/>
      <c r="G1730" s="52"/>
      <c r="P1730" s="37"/>
      <c r="Q1730" s="38"/>
      <c r="AC1730" s="39"/>
      <c r="AD1730" s="40"/>
    </row>
    <row r="1731" s="35" customFormat="1" spans="3:30">
      <c r="C1731" s="38"/>
      <c r="F1731" s="52"/>
      <c r="G1731" s="52"/>
      <c r="P1731" s="37"/>
      <c r="Q1731" s="38"/>
      <c r="AC1731" s="39"/>
      <c r="AD1731" s="40"/>
    </row>
    <row r="1732" s="35" customFormat="1" spans="3:30">
      <c r="C1732" s="38"/>
      <c r="F1732" s="52"/>
      <c r="G1732" s="52"/>
      <c r="P1732" s="37"/>
      <c r="Q1732" s="38"/>
      <c r="AC1732" s="39"/>
      <c r="AD1732" s="40"/>
    </row>
    <row r="1733" s="35" customFormat="1" spans="3:30">
      <c r="C1733" s="38"/>
      <c r="F1733" s="52"/>
      <c r="G1733" s="52"/>
      <c r="P1733" s="37"/>
      <c r="Q1733" s="38"/>
      <c r="AC1733" s="39"/>
      <c r="AD1733" s="40"/>
    </row>
    <row r="1734" s="35" customFormat="1" spans="3:30">
      <c r="C1734" s="38"/>
      <c r="F1734" s="52"/>
      <c r="G1734" s="52"/>
      <c r="P1734" s="37"/>
      <c r="Q1734" s="38"/>
      <c r="AC1734" s="39"/>
      <c r="AD1734" s="40"/>
    </row>
    <row r="1735" s="35" customFormat="1" spans="3:30">
      <c r="C1735" s="38"/>
      <c r="F1735" s="52"/>
      <c r="G1735" s="52"/>
      <c r="P1735" s="37"/>
      <c r="Q1735" s="38"/>
      <c r="AC1735" s="39"/>
      <c r="AD1735" s="40"/>
    </row>
    <row r="1736" s="35" customFormat="1" spans="3:30">
      <c r="C1736" s="38"/>
      <c r="F1736" s="52"/>
      <c r="G1736" s="52"/>
      <c r="P1736" s="37"/>
      <c r="Q1736" s="38"/>
      <c r="AC1736" s="39"/>
      <c r="AD1736" s="40"/>
    </row>
    <row r="1737" s="35" customFormat="1" spans="3:30">
      <c r="C1737" s="38"/>
      <c r="F1737" s="52"/>
      <c r="G1737" s="52"/>
      <c r="P1737" s="37"/>
      <c r="Q1737" s="38"/>
      <c r="AC1737" s="39"/>
      <c r="AD1737" s="40"/>
    </row>
    <row r="1738" s="35" customFormat="1" spans="3:30">
      <c r="C1738" s="38"/>
      <c r="F1738" s="52"/>
      <c r="G1738" s="52"/>
      <c r="P1738" s="37"/>
      <c r="Q1738" s="38"/>
      <c r="AC1738" s="39"/>
      <c r="AD1738" s="40"/>
    </row>
    <row r="1739" s="35" customFormat="1" spans="3:30">
      <c r="C1739" s="38"/>
      <c r="F1739" s="52"/>
      <c r="G1739" s="52"/>
      <c r="P1739" s="37"/>
      <c r="Q1739" s="38"/>
      <c r="AC1739" s="39"/>
      <c r="AD1739" s="40"/>
    </row>
    <row r="1740" s="35" customFormat="1" spans="3:30">
      <c r="C1740" s="38"/>
      <c r="F1740" s="52"/>
      <c r="G1740" s="52"/>
      <c r="P1740" s="37"/>
      <c r="Q1740" s="38"/>
      <c r="AC1740" s="39"/>
      <c r="AD1740" s="40"/>
    </row>
    <row r="1741" s="35" customFormat="1" spans="3:30">
      <c r="C1741" s="38"/>
      <c r="F1741" s="52"/>
      <c r="G1741" s="52"/>
      <c r="P1741" s="37"/>
      <c r="Q1741" s="38"/>
      <c r="AC1741" s="39"/>
      <c r="AD1741" s="40"/>
    </row>
    <row r="1742" s="35" customFormat="1" spans="3:30">
      <c r="C1742" s="38"/>
      <c r="F1742" s="52"/>
      <c r="G1742" s="52"/>
      <c r="P1742" s="37"/>
      <c r="Q1742" s="38"/>
      <c r="AC1742" s="39"/>
      <c r="AD1742" s="40"/>
    </row>
    <row r="1743" s="35" customFormat="1" spans="3:30">
      <c r="C1743" s="38"/>
      <c r="F1743" s="52"/>
      <c r="G1743" s="52"/>
      <c r="P1743" s="37"/>
      <c r="Q1743" s="38"/>
      <c r="AC1743" s="39"/>
      <c r="AD1743" s="40"/>
    </row>
    <row r="1744" s="35" customFormat="1" spans="3:30">
      <c r="C1744" s="38"/>
      <c r="F1744" s="52"/>
      <c r="G1744" s="52"/>
      <c r="P1744" s="37"/>
      <c r="Q1744" s="38"/>
      <c r="AC1744" s="39"/>
      <c r="AD1744" s="40"/>
    </row>
    <row r="1745" s="35" customFormat="1" spans="3:30">
      <c r="C1745" s="38"/>
      <c r="F1745" s="52"/>
      <c r="G1745" s="52"/>
      <c r="P1745" s="37"/>
      <c r="Q1745" s="38"/>
      <c r="AC1745" s="39"/>
      <c r="AD1745" s="40"/>
    </row>
    <row r="1746" s="35" customFormat="1" spans="3:30">
      <c r="C1746" s="38"/>
      <c r="F1746" s="52"/>
      <c r="G1746" s="52"/>
      <c r="P1746" s="37"/>
      <c r="Q1746" s="38"/>
      <c r="AC1746" s="39"/>
      <c r="AD1746" s="40"/>
    </row>
    <row r="1747" s="35" customFormat="1" spans="3:30">
      <c r="C1747" s="38"/>
      <c r="F1747" s="52"/>
      <c r="G1747" s="52"/>
      <c r="P1747" s="37"/>
      <c r="Q1747" s="38"/>
      <c r="AC1747" s="39"/>
      <c r="AD1747" s="40"/>
    </row>
    <row r="1748" s="35" customFormat="1" spans="3:30">
      <c r="C1748" s="38"/>
      <c r="F1748" s="52"/>
      <c r="G1748" s="52"/>
      <c r="P1748" s="37"/>
      <c r="Q1748" s="38"/>
      <c r="AC1748" s="39"/>
      <c r="AD1748" s="40"/>
    </row>
    <row r="1749" s="35" customFormat="1" spans="3:30">
      <c r="C1749" s="38"/>
      <c r="F1749" s="52"/>
      <c r="G1749" s="52"/>
      <c r="P1749" s="37"/>
      <c r="Q1749" s="38"/>
      <c r="AC1749" s="39"/>
      <c r="AD1749" s="40"/>
    </row>
    <row r="1750" s="35" customFormat="1" spans="3:30">
      <c r="C1750" s="38"/>
      <c r="F1750" s="52"/>
      <c r="G1750" s="52"/>
      <c r="P1750" s="37"/>
      <c r="Q1750" s="38"/>
      <c r="AC1750" s="39"/>
      <c r="AD1750" s="40"/>
    </row>
    <row r="1751" s="35" customFormat="1" spans="3:30">
      <c r="C1751" s="38"/>
      <c r="F1751" s="52"/>
      <c r="G1751" s="52"/>
      <c r="P1751" s="37"/>
      <c r="Q1751" s="38"/>
      <c r="AC1751" s="39"/>
      <c r="AD1751" s="40"/>
    </row>
    <row r="1752" s="35" customFormat="1" spans="3:30">
      <c r="C1752" s="38"/>
      <c r="F1752" s="52"/>
      <c r="G1752" s="52"/>
      <c r="P1752" s="37"/>
      <c r="Q1752" s="38"/>
      <c r="AC1752" s="39"/>
      <c r="AD1752" s="40"/>
    </row>
    <row r="1753" s="35" customFormat="1" spans="3:30">
      <c r="C1753" s="38"/>
      <c r="F1753" s="52"/>
      <c r="G1753" s="52"/>
      <c r="P1753" s="37"/>
      <c r="Q1753" s="38"/>
      <c r="AC1753" s="39"/>
      <c r="AD1753" s="40"/>
    </row>
    <row r="1754" s="35" customFormat="1" spans="3:30">
      <c r="C1754" s="38"/>
      <c r="F1754" s="52"/>
      <c r="G1754" s="52"/>
      <c r="P1754" s="37"/>
      <c r="Q1754" s="38"/>
      <c r="AC1754" s="39"/>
      <c r="AD1754" s="40"/>
    </row>
    <row r="1755" s="35" customFormat="1" spans="3:30">
      <c r="C1755" s="38"/>
      <c r="F1755" s="52"/>
      <c r="G1755" s="52"/>
      <c r="P1755" s="37"/>
      <c r="Q1755" s="38"/>
      <c r="AC1755" s="39"/>
      <c r="AD1755" s="40"/>
    </row>
    <row r="1756" s="35" customFormat="1" spans="3:30">
      <c r="C1756" s="38"/>
      <c r="F1756" s="52"/>
      <c r="G1756" s="52"/>
      <c r="P1756" s="37"/>
      <c r="Q1756" s="38"/>
      <c r="AC1756" s="39"/>
      <c r="AD1756" s="40"/>
    </row>
    <row r="1757" s="35" customFormat="1" spans="3:30">
      <c r="C1757" s="38"/>
      <c r="F1757" s="52"/>
      <c r="G1757" s="52"/>
      <c r="P1757" s="37"/>
      <c r="Q1757" s="38"/>
      <c r="AC1757" s="39"/>
      <c r="AD1757" s="40"/>
    </row>
    <row r="1758" s="35" customFormat="1" spans="3:30">
      <c r="C1758" s="38"/>
      <c r="F1758" s="52"/>
      <c r="G1758" s="52"/>
      <c r="P1758" s="37"/>
      <c r="Q1758" s="38"/>
      <c r="AC1758" s="39"/>
      <c r="AD1758" s="40"/>
    </row>
    <row r="1759" s="35" customFormat="1" spans="3:30">
      <c r="C1759" s="38"/>
      <c r="F1759" s="52"/>
      <c r="G1759" s="52"/>
      <c r="P1759" s="37"/>
      <c r="Q1759" s="38"/>
      <c r="AC1759" s="39"/>
      <c r="AD1759" s="40"/>
    </row>
    <row r="1760" s="35" customFormat="1" spans="3:30">
      <c r="C1760" s="38"/>
      <c r="F1760" s="52"/>
      <c r="G1760" s="52"/>
      <c r="P1760" s="37"/>
      <c r="Q1760" s="38"/>
      <c r="AC1760" s="39"/>
      <c r="AD1760" s="40"/>
    </row>
    <row r="1761" s="35" customFormat="1" spans="3:30">
      <c r="C1761" s="38"/>
      <c r="F1761" s="52"/>
      <c r="G1761" s="52"/>
      <c r="P1761" s="37"/>
      <c r="Q1761" s="38"/>
      <c r="AC1761" s="39"/>
      <c r="AD1761" s="40"/>
    </row>
    <row r="1762" s="35" customFormat="1" spans="3:30">
      <c r="C1762" s="38"/>
      <c r="F1762" s="52"/>
      <c r="G1762" s="52"/>
      <c r="P1762" s="37"/>
      <c r="Q1762" s="38"/>
      <c r="AC1762" s="39"/>
      <c r="AD1762" s="40"/>
    </row>
    <row r="1763" s="35" customFormat="1" spans="3:30">
      <c r="C1763" s="38"/>
      <c r="F1763" s="52"/>
      <c r="G1763" s="52"/>
      <c r="P1763" s="37"/>
      <c r="Q1763" s="38"/>
      <c r="AC1763" s="39"/>
      <c r="AD1763" s="40"/>
    </row>
    <row r="1764" s="35" customFormat="1" spans="3:30">
      <c r="C1764" s="38"/>
      <c r="F1764" s="52"/>
      <c r="G1764" s="52"/>
      <c r="P1764" s="37"/>
      <c r="Q1764" s="38"/>
      <c r="AC1764" s="39"/>
      <c r="AD1764" s="40"/>
    </row>
    <row r="1765" s="35" customFormat="1" spans="3:30">
      <c r="C1765" s="38"/>
      <c r="F1765" s="52"/>
      <c r="G1765" s="52"/>
      <c r="P1765" s="37"/>
      <c r="Q1765" s="38"/>
      <c r="AC1765" s="39"/>
      <c r="AD1765" s="40"/>
    </row>
    <row r="1766" s="35" customFormat="1" spans="3:30">
      <c r="C1766" s="38"/>
      <c r="F1766" s="52"/>
      <c r="G1766" s="52"/>
      <c r="P1766" s="37"/>
      <c r="Q1766" s="38"/>
      <c r="AC1766" s="39"/>
      <c r="AD1766" s="40"/>
    </row>
    <row r="1767" s="35" customFormat="1" spans="3:30">
      <c r="C1767" s="38"/>
      <c r="F1767" s="52"/>
      <c r="G1767" s="52"/>
      <c r="P1767" s="37"/>
      <c r="Q1767" s="38"/>
      <c r="AC1767" s="39"/>
      <c r="AD1767" s="40"/>
    </row>
    <row r="1768" s="35" customFormat="1" spans="3:30">
      <c r="C1768" s="38"/>
      <c r="F1768" s="52"/>
      <c r="G1768" s="52"/>
      <c r="P1768" s="37"/>
      <c r="Q1768" s="38"/>
      <c r="AC1768" s="39"/>
      <c r="AD1768" s="40"/>
    </row>
    <row r="1769" s="35" customFormat="1" spans="3:30">
      <c r="C1769" s="38"/>
      <c r="F1769" s="52"/>
      <c r="G1769" s="52"/>
      <c r="P1769" s="37"/>
      <c r="Q1769" s="38"/>
      <c r="AC1769" s="39"/>
      <c r="AD1769" s="40"/>
    </row>
    <row r="1770" s="35" customFormat="1" spans="3:30">
      <c r="C1770" s="38"/>
      <c r="F1770" s="52"/>
      <c r="G1770" s="52"/>
      <c r="P1770" s="37"/>
      <c r="Q1770" s="38"/>
      <c r="AC1770" s="39"/>
      <c r="AD1770" s="40"/>
    </row>
    <row r="1771" s="35" customFormat="1" spans="3:30">
      <c r="C1771" s="38"/>
      <c r="F1771" s="52"/>
      <c r="G1771" s="52"/>
      <c r="P1771" s="37"/>
      <c r="Q1771" s="38"/>
      <c r="AC1771" s="39"/>
      <c r="AD1771" s="40"/>
    </row>
    <row r="1772" s="35" customFormat="1" spans="3:30">
      <c r="C1772" s="38"/>
      <c r="F1772" s="52"/>
      <c r="G1772" s="52"/>
      <c r="P1772" s="37"/>
      <c r="Q1772" s="38"/>
      <c r="AC1772" s="39"/>
      <c r="AD1772" s="40"/>
    </row>
    <row r="1773" s="35" customFormat="1" spans="3:30">
      <c r="C1773" s="38"/>
      <c r="F1773" s="52"/>
      <c r="G1773" s="52"/>
      <c r="P1773" s="37"/>
      <c r="Q1773" s="38"/>
      <c r="AC1773" s="39"/>
      <c r="AD1773" s="40"/>
    </row>
    <row r="1774" s="35" customFormat="1" spans="3:30">
      <c r="C1774" s="38"/>
      <c r="F1774" s="52"/>
      <c r="G1774" s="52"/>
      <c r="P1774" s="37"/>
      <c r="Q1774" s="38"/>
      <c r="AC1774" s="39"/>
      <c r="AD1774" s="40"/>
    </row>
    <row r="1775" s="35" customFormat="1" spans="3:30">
      <c r="C1775" s="38"/>
      <c r="F1775" s="52"/>
      <c r="G1775" s="52"/>
      <c r="P1775" s="37"/>
      <c r="Q1775" s="38"/>
      <c r="AC1775" s="39"/>
      <c r="AD1775" s="40"/>
    </row>
    <row r="1776" s="35" customFormat="1" spans="3:30">
      <c r="C1776" s="38"/>
      <c r="F1776" s="52"/>
      <c r="G1776" s="52"/>
      <c r="P1776" s="37"/>
      <c r="Q1776" s="38"/>
      <c r="AC1776" s="39"/>
      <c r="AD1776" s="40"/>
    </row>
    <row r="1777" s="35" customFormat="1" spans="3:30">
      <c r="C1777" s="38"/>
      <c r="F1777" s="52"/>
      <c r="G1777" s="52"/>
      <c r="P1777" s="37"/>
      <c r="Q1777" s="38"/>
      <c r="AC1777" s="39"/>
      <c r="AD1777" s="40"/>
    </row>
    <row r="1778" s="35" customFormat="1" spans="3:30">
      <c r="C1778" s="38"/>
      <c r="F1778" s="52"/>
      <c r="G1778" s="52"/>
      <c r="P1778" s="37"/>
      <c r="Q1778" s="38"/>
      <c r="AC1778" s="39"/>
      <c r="AD1778" s="40"/>
    </row>
    <row r="1779" s="35" customFormat="1" spans="3:30">
      <c r="C1779" s="38"/>
      <c r="F1779" s="52"/>
      <c r="G1779" s="52"/>
      <c r="P1779" s="37"/>
      <c r="Q1779" s="38"/>
      <c r="AC1779" s="39"/>
      <c r="AD1779" s="40"/>
    </row>
    <row r="1780" s="35" customFormat="1" spans="3:30">
      <c r="C1780" s="38"/>
      <c r="F1780" s="52"/>
      <c r="G1780" s="52"/>
      <c r="P1780" s="37"/>
      <c r="Q1780" s="38"/>
      <c r="AC1780" s="39"/>
      <c r="AD1780" s="40"/>
    </row>
    <row r="1781" s="35" customFormat="1" spans="3:30">
      <c r="C1781" s="38"/>
      <c r="F1781" s="52"/>
      <c r="G1781" s="52"/>
      <c r="P1781" s="37"/>
      <c r="Q1781" s="38"/>
      <c r="AC1781" s="39"/>
      <c r="AD1781" s="40"/>
    </row>
    <row r="1782" s="35" customFormat="1" spans="3:30">
      <c r="C1782" s="38"/>
      <c r="F1782" s="52"/>
      <c r="G1782" s="52"/>
      <c r="P1782" s="37"/>
      <c r="Q1782" s="38"/>
      <c r="AC1782" s="39"/>
      <c r="AD1782" s="40"/>
    </row>
    <row r="1783" s="35" customFormat="1" spans="3:30">
      <c r="C1783" s="38"/>
      <c r="F1783" s="52"/>
      <c r="G1783" s="52"/>
      <c r="P1783" s="37"/>
      <c r="Q1783" s="38"/>
      <c r="AC1783" s="39"/>
      <c r="AD1783" s="40"/>
    </row>
    <row r="1784" s="35" customFormat="1" spans="3:30">
      <c r="C1784" s="38"/>
      <c r="F1784" s="52"/>
      <c r="G1784" s="52"/>
      <c r="P1784" s="37"/>
      <c r="Q1784" s="38"/>
      <c r="AC1784" s="39"/>
      <c r="AD1784" s="40"/>
    </row>
    <row r="1785" s="35" customFormat="1" spans="3:30">
      <c r="C1785" s="38"/>
      <c r="F1785" s="52"/>
      <c r="G1785" s="52"/>
      <c r="P1785" s="37"/>
      <c r="Q1785" s="38"/>
      <c r="AC1785" s="39"/>
      <c r="AD1785" s="40"/>
    </row>
    <row r="1786" s="35" customFormat="1" spans="3:30">
      <c r="C1786" s="38"/>
      <c r="F1786" s="52"/>
      <c r="G1786" s="52"/>
      <c r="P1786" s="37"/>
      <c r="Q1786" s="38"/>
      <c r="AC1786" s="39"/>
      <c r="AD1786" s="40"/>
    </row>
    <row r="1787" s="35" customFormat="1" spans="3:30">
      <c r="C1787" s="38"/>
      <c r="F1787" s="52"/>
      <c r="G1787" s="52"/>
      <c r="P1787" s="37"/>
      <c r="Q1787" s="38"/>
      <c r="AC1787" s="39"/>
      <c r="AD1787" s="40"/>
    </row>
    <row r="1788" s="35" customFormat="1" spans="3:30">
      <c r="C1788" s="38"/>
      <c r="F1788" s="52"/>
      <c r="G1788" s="52"/>
      <c r="P1788" s="37"/>
      <c r="Q1788" s="38"/>
      <c r="AC1788" s="39"/>
      <c r="AD1788" s="40"/>
    </row>
    <row r="1789" s="35" customFormat="1" spans="3:30">
      <c r="C1789" s="38"/>
      <c r="F1789" s="52"/>
      <c r="G1789" s="52"/>
      <c r="P1789" s="37"/>
      <c r="Q1789" s="38"/>
      <c r="AC1789" s="39"/>
      <c r="AD1789" s="40"/>
    </row>
    <row r="1790" s="35" customFormat="1" spans="3:30">
      <c r="C1790" s="38"/>
      <c r="F1790" s="52"/>
      <c r="G1790" s="52"/>
      <c r="P1790" s="37"/>
      <c r="Q1790" s="38"/>
      <c r="AC1790" s="39"/>
      <c r="AD1790" s="40"/>
    </row>
    <row r="1791" s="35" customFormat="1" spans="3:30">
      <c r="C1791" s="38"/>
      <c r="F1791" s="52"/>
      <c r="G1791" s="52"/>
      <c r="P1791" s="37"/>
      <c r="Q1791" s="38"/>
      <c r="AC1791" s="39"/>
      <c r="AD1791" s="40"/>
    </row>
    <row r="1792" s="35" customFormat="1" spans="3:30">
      <c r="C1792" s="38"/>
      <c r="F1792" s="52"/>
      <c r="G1792" s="52"/>
      <c r="P1792" s="37"/>
      <c r="Q1792" s="38"/>
      <c r="AC1792" s="39"/>
      <c r="AD1792" s="40"/>
    </row>
    <row r="1793" s="35" customFormat="1" spans="3:30">
      <c r="C1793" s="38"/>
      <c r="F1793" s="52"/>
      <c r="G1793" s="52"/>
      <c r="P1793" s="37"/>
      <c r="Q1793" s="38"/>
      <c r="AC1793" s="39"/>
      <c r="AD1793" s="40"/>
    </row>
    <row r="1794" s="35" customFormat="1" spans="3:30">
      <c r="C1794" s="38"/>
      <c r="F1794" s="52"/>
      <c r="G1794" s="52"/>
      <c r="P1794" s="37"/>
      <c r="Q1794" s="38"/>
      <c r="AC1794" s="39"/>
      <c r="AD1794" s="40"/>
    </row>
    <row r="1795" s="35" customFormat="1" spans="3:30">
      <c r="C1795" s="38"/>
      <c r="F1795" s="52"/>
      <c r="G1795" s="52"/>
      <c r="P1795" s="37"/>
      <c r="Q1795" s="38"/>
      <c r="AC1795" s="39"/>
      <c r="AD1795" s="40"/>
    </row>
    <row r="1796" s="35" customFormat="1" spans="3:30">
      <c r="C1796" s="38"/>
      <c r="F1796" s="52"/>
      <c r="G1796" s="52"/>
      <c r="P1796" s="37"/>
      <c r="Q1796" s="38"/>
      <c r="AC1796" s="39"/>
      <c r="AD1796" s="40"/>
    </row>
    <row r="1797" s="35" customFormat="1" spans="3:30">
      <c r="C1797" s="38"/>
      <c r="F1797" s="52"/>
      <c r="G1797" s="52"/>
      <c r="P1797" s="37"/>
      <c r="Q1797" s="38"/>
      <c r="AC1797" s="39"/>
      <c r="AD1797" s="40"/>
    </row>
    <row r="1798" s="35" customFormat="1" spans="3:30">
      <c r="C1798" s="38"/>
      <c r="F1798" s="52"/>
      <c r="G1798" s="52"/>
      <c r="P1798" s="37"/>
      <c r="Q1798" s="38"/>
      <c r="AC1798" s="39"/>
      <c r="AD1798" s="40"/>
    </row>
    <row r="1799" s="35" customFormat="1" spans="3:30">
      <c r="C1799" s="38"/>
      <c r="F1799" s="52"/>
      <c r="G1799" s="52"/>
      <c r="P1799" s="37"/>
      <c r="Q1799" s="38"/>
      <c r="AC1799" s="39"/>
      <c r="AD1799" s="40"/>
    </row>
    <row r="1800" s="35" customFormat="1" spans="3:30">
      <c r="C1800" s="38"/>
      <c r="F1800" s="52"/>
      <c r="G1800" s="52"/>
      <c r="P1800" s="37"/>
      <c r="Q1800" s="38"/>
      <c r="AC1800" s="39"/>
      <c r="AD1800" s="40"/>
    </row>
    <row r="1801" s="35" customFormat="1" spans="3:30">
      <c r="C1801" s="38"/>
      <c r="F1801" s="52"/>
      <c r="G1801" s="52"/>
      <c r="P1801" s="37"/>
      <c r="Q1801" s="38"/>
      <c r="AC1801" s="39"/>
      <c r="AD1801" s="40"/>
    </row>
    <row r="1802" s="35" customFormat="1" spans="3:30">
      <c r="C1802" s="38"/>
      <c r="F1802" s="52"/>
      <c r="G1802" s="52"/>
      <c r="P1802" s="37"/>
      <c r="Q1802" s="38"/>
      <c r="AC1802" s="39"/>
      <c r="AD1802" s="40"/>
    </row>
    <row r="1803" s="35" customFormat="1" spans="3:30">
      <c r="C1803" s="38"/>
      <c r="F1803" s="52"/>
      <c r="G1803" s="52"/>
      <c r="P1803" s="37"/>
      <c r="Q1803" s="38"/>
      <c r="AC1803" s="39"/>
      <c r="AD1803" s="40"/>
    </row>
    <row r="1804" s="35" customFormat="1" spans="3:30">
      <c r="C1804" s="38"/>
      <c r="F1804" s="52"/>
      <c r="G1804" s="52"/>
      <c r="P1804" s="37"/>
      <c r="Q1804" s="38"/>
      <c r="AC1804" s="39"/>
      <c r="AD1804" s="40"/>
    </row>
    <row r="1805" s="35" customFormat="1" spans="3:30">
      <c r="C1805" s="38"/>
      <c r="F1805" s="52"/>
      <c r="G1805" s="52"/>
      <c r="P1805" s="37"/>
      <c r="Q1805" s="38"/>
      <c r="AC1805" s="39"/>
      <c r="AD1805" s="40"/>
    </row>
    <row r="1806" s="35" customFormat="1" spans="3:30">
      <c r="C1806" s="38"/>
      <c r="F1806" s="52"/>
      <c r="G1806" s="52"/>
      <c r="P1806" s="37"/>
      <c r="Q1806" s="38"/>
      <c r="AC1806" s="39"/>
      <c r="AD1806" s="40"/>
    </row>
    <row r="1807" s="35" customFormat="1" spans="3:30">
      <c r="C1807" s="38"/>
      <c r="F1807" s="52"/>
      <c r="G1807" s="52"/>
      <c r="P1807" s="37"/>
      <c r="Q1807" s="38"/>
      <c r="AC1807" s="39"/>
      <c r="AD1807" s="40"/>
    </row>
    <row r="1808" s="35" customFormat="1" spans="3:30">
      <c r="C1808" s="38"/>
      <c r="F1808" s="52"/>
      <c r="G1808" s="52"/>
      <c r="P1808" s="37"/>
      <c r="Q1808" s="38"/>
      <c r="AC1808" s="39"/>
      <c r="AD1808" s="40"/>
    </row>
    <row r="1809" s="35" customFormat="1" spans="3:30">
      <c r="C1809" s="38"/>
      <c r="F1809" s="52"/>
      <c r="G1809" s="52"/>
      <c r="P1809" s="37"/>
      <c r="Q1809" s="38"/>
      <c r="AC1809" s="39"/>
      <c r="AD1809" s="40"/>
    </row>
    <row r="1810" s="35" customFormat="1" spans="3:30">
      <c r="C1810" s="38"/>
      <c r="F1810" s="52"/>
      <c r="G1810" s="52"/>
      <c r="P1810" s="37"/>
      <c r="Q1810" s="38"/>
      <c r="AC1810" s="39"/>
      <c r="AD1810" s="40"/>
    </row>
    <row r="1811" s="35" customFormat="1" spans="3:30">
      <c r="C1811" s="38"/>
      <c r="F1811" s="52"/>
      <c r="G1811" s="52"/>
      <c r="P1811" s="37"/>
      <c r="Q1811" s="38"/>
      <c r="AC1811" s="39"/>
      <c r="AD1811" s="40"/>
    </row>
    <row r="1812" s="35" customFormat="1" spans="3:30">
      <c r="C1812" s="38"/>
      <c r="F1812" s="52"/>
      <c r="G1812" s="52"/>
      <c r="P1812" s="37"/>
      <c r="Q1812" s="38"/>
      <c r="AC1812" s="39"/>
      <c r="AD1812" s="40"/>
    </row>
    <row r="1813" s="35" customFormat="1" spans="3:30">
      <c r="C1813" s="38"/>
      <c r="F1813" s="52"/>
      <c r="G1813" s="52"/>
      <c r="P1813" s="37"/>
      <c r="Q1813" s="38"/>
      <c r="AC1813" s="39"/>
      <c r="AD1813" s="40"/>
    </row>
    <row r="1814" s="35" customFormat="1" spans="3:30">
      <c r="C1814" s="38"/>
      <c r="F1814" s="52"/>
      <c r="G1814" s="52"/>
      <c r="P1814" s="37"/>
      <c r="Q1814" s="38"/>
      <c r="AC1814" s="39"/>
      <c r="AD1814" s="40"/>
    </row>
    <row r="1815" s="35" customFormat="1" spans="3:30">
      <c r="C1815" s="38"/>
      <c r="F1815" s="52"/>
      <c r="G1815" s="52"/>
      <c r="P1815" s="37"/>
      <c r="Q1815" s="38"/>
      <c r="AC1815" s="39"/>
      <c r="AD1815" s="40"/>
    </row>
    <row r="1816" s="35" customFormat="1" spans="3:30">
      <c r="C1816" s="38"/>
      <c r="F1816" s="52"/>
      <c r="G1816" s="52"/>
      <c r="P1816" s="37"/>
      <c r="Q1816" s="38"/>
      <c r="AC1816" s="39"/>
      <c r="AD1816" s="40"/>
    </row>
    <row r="1817" s="35" customFormat="1" spans="3:30">
      <c r="C1817" s="38"/>
      <c r="F1817" s="52"/>
      <c r="G1817" s="52"/>
      <c r="P1817" s="37"/>
      <c r="Q1817" s="38"/>
      <c r="AC1817" s="39"/>
      <c r="AD1817" s="40"/>
    </row>
    <row r="1818" s="35" customFormat="1" spans="3:30">
      <c r="C1818" s="38"/>
      <c r="F1818" s="52"/>
      <c r="G1818" s="52"/>
      <c r="P1818" s="37"/>
      <c r="Q1818" s="38"/>
      <c r="AC1818" s="39"/>
      <c r="AD1818" s="40"/>
    </row>
    <row r="1819" s="35" customFormat="1" spans="3:30">
      <c r="C1819" s="38"/>
      <c r="F1819" s="52"/>
      <c r="G1819" s="52"/>
      <c r="P1819" s="37"/>
      <c r="Q1819" s="38"/>
      <c r="AC1819" s="39"/>
      <c r="AD1819" s="40"/>
    </row>
    <row r="1820" s="35" customFormat="1" spans="3:30">
      <c r="C1820" s="38"/>
      <c r="F1820" s="52"/>
      <c r="G1820" s="52"/>
      <c r="P1820" s="37"/>
      <c r="Q1820" s="38"/>
      <c r="AC1820" s="39"/>
      <c r="AD1820" s="40"/>
    </row>
    <row r="1821" s="35" customFormat="1" spans="3:30">
      <c r="C1821" s="38"/>
      <c r="F1821" s="52"/>
      <c r="G1821" s="52"/>
      <c r="P1821" s="37"/>
      <c r="Q1821" s="38"/>
      <c r="AC1821" s="39"/>
      <c r="AD1821" s="40"/>
    </row>
    <row r="1822" s="35" customFormat="1" spans="3:30">
      <c r="C1822" s="38"/>
      <c r="F1822" s="52"/>
      <c r="G1822" s="52"/>
      <c r="P1822" s="37"/>
      <c r="Q1822" s="38"/>
      <c r="AC1822" s="39"/>
      <c r="AD1822" s="40"/>
    </row>
    <row r="1823" s="35" customFormat="1" spans="3:30">
      <c r="C1823" s="38"/>
      <c r="F1823" s="52"/>
      <c r="G1823" s="52"/>
      <c r="P1823" s="37"/>
      <c r="Q1823" s="38"/>
      <c r="AC1823" s="39"/>
      <c r="AD1823" s="40"/>
    </row>
    <row r="1824" s="35" customFormat="1" spans="3:30">
      <c r="C1824" s="38"/>
      <c r="F1824" s="52"/>
      <c r="G1824" s="52"/>
      <c r="P1824" s="37"/>
      <c r="Q1824" s="38"/>
      <c r="AC1824" s="39"/>
      <c r="AD1824" s="40"/>
    </row>
    <row r="1825" s="35" customFormat="1" spans="3:30">
      <c r="C1825" s="38"/>
      <c r="F1825" s="52"/>
      <c r="G1825" s="52"/>
      <c r="P1825" s="37"/>
      <c r="Q1825" s="38"/>
      <c r="AC1825" s="39"/>
      <c r="AD1825" s="40"/>
    </row>
    <row r="1826" s="35" customFormat="1" spans="3:30">
      <c r="C1826" s="38"/>
      <c r="F1826" s="52"/>
      <c r="G1826" s="52"/>
      <c r="P1826" s="37"/>
      <c r="Q1826" s="38"/>
      <c r="AC1826" s="39"/>
      <c r="AD1826" s="40"/>
    </row>
    <row r="1827" s="35" customFormat="1" spans="3:30">
      <c r="C1827" s="38"/>
      <c r="F1827" s="52"/>
      <c r="G1827" s="52"/>
      <c r="P1827" s="37"/>
      <c r="Q1827" s="38"/>
      <c r="AC1827" s="39"/>
      <c r="AD1827" s="40"/>
    </row>
    <row r="1828" s="35" customFormat="1" spans="3:30">
      <c r="C1828" s="38"/>
      <c r="F1828" s="52"/>
      <c r="G1828" s="52"/>
      <c r="P1828" s="37"/>
      <c r="Q1828" s="38"/>
      <c r="AC1828" s="39"/>
      <c r="AD1828" s="40"/>
    </row>
    <row r="1829" s="35" customFormat="1" spans="3:30">
      <c r="C1829" s="38"/>
      <c r="F1829" s="52"/>
      <c r="G1829" s="52"/>
      <c r="P1829" s="37"/>
      <c r="Q1829" s="38"/>
      <c r="AC1829" s="39"/>
      <c r="AD1829" s="40"/>
    </row>
    <row r="1830" s="35" customFormat="1" spans="3:30">
      <c r="C1830" s="38"/>
      <c r="F1830" s="52"/>
      <c r="G1830" s="52"/>
      <c r="P1830" s="37"/>
      <c r="Q1830" s="38"/>
      <c r="AC1830" s="39"/>
      <c r="AD1830" s="40"/>
    </row>
    <row r="1831" s="35" customFormat="1" spans="3:30">
      <c r="C1831" s="38"/>
      <c r="F1831" s="52"/>
      <c r="G1831" s="52"/>
      <c r="P1831" s="37"/>
      <c r="Q1831" s="38"/>
      <c r="AC1831" s="39"/>
      <c r="AD1831" s="40"/>
    </row>
    <row r="1832" s="35" customFormat="1" spans="3:30">
      <c r="C1832" s="38"/>
      <c r="F1832" s="52"/>
      <c r="G1832" s="52"/>
      <c r="P1832" s="37"/>
      <c r="Q1832" s="38"/>
      <c r="AC1832" s="39"/>
      <c r="AD1832" s="40"/>
    </row>
    <row r="1833" s="35" customFormat="1" spans="3:30">
      <c r="C1833" s="38"/>
      <c r="F1833" s="52"/>
      <c r="G1833" s="52"/>
      <c r="P1833" s="37"/>
      <c r="Q1833" s="38"/>
      <c r="AC1833" s="39"/>
      <c r="AD1833" s="40"/>
    </row>
    <row r="1834" s="35" customFormat="1" spans="3:30">
      <c r="C1834" s="38"/>
      <c r="F1834" s="52"/>
      <c r="G1834" s="52"/>
      <c r="P1834" s="37"/>
      <c r="Q1834" s="38"/>
      <c r="AC1834" s="39"/>
      <c r="AD1834" s="40"/>
    </row>
    <row r="1835" s="35" customFormat="1" spans="3:30">
      <c r="C1835" s="38"/>
      <c r="F1835" s="52"/>
      <c r="G1835" s="52"/>
      <c r="P1835" s="37"/>
      <c r="Q1835" s="38"/>
      <c r="AC1835" s="39"/>
      <c r="AD1835" s="40"/>
    </row>
    <row r="1836" s="35" customFormat="1" spans="3:30">
      <c r="C1836" s="38"/>
      <c r="F1836" s="52"/>
      <c r="G1836" s="52"/>
      <c r="P1836" s="37"/>
      <c r="Q1836" s="38"/>
      <c r="AC1836" s="39"/>
      <c r="AD1836" s="40"/>
    </row>
    <row r="1837" s="35" customFormat="1" spans="3:30">
      <c r="C1837" s="38"/>
      <c r="F1837" s="52"/>
      <c r="G1837" s="52"/>
      <c r="P1837" s="37"/>
      <c r="Q1837" s="38"/>
      <c r="AC1837" s="39"/>
      <c r="AD1837" s="40"/>
    </row>
    <row r="1838" s="35" customFormat="1" spans="3:30">
      <c r="C1838" s="38"/>
      <c r="F1838" s="52"/>
      <c r="G1838" s="52"/>
      <c r="P1838" s="37"/>
      <c r="Q1838" s="38"/>
      <c r="AC1838" s="39"/>
      <c r="AD1838" s="40"/>
    </row>
    <row r="1839" s="35" customFormat="1" spans="3:30">
      <c r="C1839" s="38"/>
      <c r="F1839" s="52"/>
      <c r="G1839" s="52"/>
      <c r="P1839" s="37"/>
      <c r="Q1839" s="38"/>
      <c r="AC1839" s="39"/>
      <c r="AD1839" s="40"/>
    </row>
    <row r="1840" s="35" customFormat="1" spans="3:30">
      <c r="C1840" s="38"/>
      <c r="F1840" s="52"/>
      <c r="G1840" s="52"/>
      <c r="P1840" s="37"/>
      <c r="Q1840" s="38"/>
      <c r="AC1840" s="39"/>
      <c r="AD1840" s="40"/>
    </row>
    <row r="1841" s="35" customFormat="1" spans="3:30">
      <c r="C1841" s="38"/>
      <c r="F1841" s="52"/>
      <c r="G1841" s="52"/>
      <c r="P1841" s="37"/>
      <c r="Q1841" s="38"/>
      <c r="AC1841" s="39"/>
      <c r="AD1841" s="40"/>
    </row>
    <row r="1842" s="35" customFormat="1" spans="3:30">
      <c r="C1842" s="38"/>
      <c r="F1842" s="52"/>
      <c r="G1842" s="52"/>
      <c r="P1842" s="37"/>
      <c r="Q1842" s="38"/>
      <c r="AC1842" s="39"/>
      <c r="AD1842" s="40"/>
    </row>
    <row r="1843" s="35" customFormat="1" spans="3:30">
      <c r="C1843" s="38"/>
      <c r="F1843" s="52"/>
      <c r="G1843" s="52"/>
      <c r="P1843" s="37"/>
      <c r="Q1843" s="38"/>
      <c r="AC1843" s="39"/>
      <c r="AD1843" s="40"/>
    </row>
    <row r="1844" s="35" customFormat="1" spans="3:30">
      <c r="C1844" s="38"/>
      <c r="F1844" s="52"/>
      <c r="G1844" s="52"/>
      <c r="P1844" s="37"/>
      <c r="Q1844" s="38"/>
      <c r="AC1844" s="39"/>
      <c r="AD1844" s="40"/>
    </row>
    <row r="1845" s="35" customFormat="1" spans="3:30">
      <c r="C1845" s="38"/>
      <c r="F1845" s="52"/>
      <c r="G1845" s="52"/>
      <c r="P1845" s="37"/>
      <c r="Q1845" s="38"/>
      <c r="AC1845" s="39"/>
      <c r="AD1845" s="40"/>
    </row>
    <row r="1846" s="35" customFormat="1" spans="3:30">
      <c r="C1846" s="38"/>
      <c r="F1846" s="52"/>
      <c r="G1846" s="52"/>
      <c r="P1846" s="37"/>
      <c r="Q1846" s="38"/>
      <c r="AC1846" s="39"/>
      <c r="AD1846" s="40"/>
    </row>
    <row r="1847" s="35" customFormat="1" spans="3:30">
      <c r="C1847" s="38"/>
      <c r="F1847" s="52"/>
      <c r="G1847" s="52"/>
      <c r="P1847" s="37"/>
      <c r="Q1847" s="38"/>
      <c r="AC1847" s="39"/>
      <c r="AD1847" s="40"/>
    </row>
    <row r="1848" s="35" customFormat="1" spans="3:30">
      <c r="C1848" s="38"/>
      <c r="F1848" s="52"/>
      <c r="G1848" s="52"/>
      <c r="P1848" s="37"/>
      <c r="Q1848" s="38"/>
      <c r="AC1848" s="39"/>
      <c r="AD1848" s="40"/>
    </row>
    <row r="1849" s="35" customFormat="1" spans="3:30">
      <c r="C1849" s="38"/>
      <c r="F1849" s="52"/>
      <c r="G1849" s="52"/>
      <c r="P1849" s="37"/>
      <c r="Q1849" s="38"/>
      <c r="AC1849" s="39"/>
      <c r="AD1849" s="40"/>
    </row>
    <row r="1850" s="35" customFormat="1" spans="3:30">
      <c r="C1850" s="38"/>
      <c r="F1850" s="52"/>
      <c r="G1850" s="52"/>
      <c r="P1850" s="37"/>
      <c r="Q1850" s="38"/>
      <c r="AC1850" s="39"/>
      <c r="AD1850" s="40"/>
    </row>
    <row r="1851" s="35" customFormat="1" spans="3:30">
      <c r="C1851" s="38"/>
      <c r="F1851" s="52"/>
      <c r="G1851" s="52"/>
      <c r="P1851" s="37"/>
      <c r="Q1851" s="38"/>
      <c r="AC1851" s="39"/>
      <c r="AD1851" s="40"/>
    </row>
    <row r="1852" s="35" customFormat="1" spans="3:30">
      <c r="C1852" s="38"/>
      <c r="F1852" s="52"/>
      <c r="G1852" s="52"/>
      <c r="P1852" s="37"/>
      <c r="Q1852" s="38"/>
      <c r="AC1852" s="39"/>
      <c r="AD1852" s="40"/>
    </row>
    <row r="1853" s="35" customFormat="1" spans="3:30">
      <c r="C1853" s="38"/>
      <c r="F1853" s="52"/>
      <c r="G1853" s="52"/>
      <c r="P1853" s="37"/>
      <c r="Q1853" s="38"/>
      <c r="AC1853" s="39"/>
      <c r="AD1853" s="40"/>
    </row>
    <row r="1854" s="35" customFormat="1" spans="3:30">
      <c r="C1854" s="38"/>
      <c r="F1854" s="52"/>
      <c r="G1854" s="52"/>
      <c r="P1854" s="37"/>
      <c r="Q1854" s="38"/>
      <c r="AC1854" s="39"/>
      <c r="AD1854" s="40"/>
    </row>
    <row r="1855" s="35" customFormat="1" spans="3:30">
      <c r="C1855" s="38"/>
      <c r="F1855" s="52"/>
      <c r="G1855" s="52"/>
      <c r="P1855" s="37"/>
      <c r="Q1855" s="38"/>
      <c r="AC1855" s="39"/>
      <c r="AD1855" s="40"/>
    </row>
    <row r="1856" s="35" customFormat="1" spans="3:30">
      <c r="C1856" s="38"/>
      <c r="F1856" s="52"/>
      <c r="G1856" s="52"/>
      <c r="P1856" s="37"/>
      <c r="Q1856" s="38"/>
      <c r="AC1856" s="39"/>
      <c r="AD1856" s="40"/>
    </row>
    <row r="1857" s="35" customFormat="1" spans="3:30">
      <c r="C1857" s="38"/>
      <c r="F1857" s="52"/>
      <c r="G1857" s="52"/>
      <c r="P1857" s="37"/>
      <c r="Q1857" s="38"/>
      <c r="AC1857" s="39"/>
      <c r="AD1857" s="40"/>
    </row>
    <row r="1858" s="35" customFormat="1" spans="3:30">
      <c r="C1858" s="38"/>
      <c r="F1858" s="52"/>
      <c r="G1858" s="52"/>
      <c r="P1858" s="37"/>
      <c r="Q1858" s="38"/>
      <c r="AC1858" s="39"/>
      <c r="AD1858" s="40"/>
    </row>
    <row r="1859" s="35" customFormat="1" spans="3:30">
      <c r="C1859" s="38"/>
      <c r="F1859" s="52"/>
      <c r="G1859" s="52"/>
      <c r="P1859" s="37"/>
      <c r="Q1859" s="38"/>
      <c r="AC1859" s="39"/>
      <c r="AD1859" s="40"/>
    </row>
    <row r="1860" s="35" customFormat="1" spans="3:30">
      <c r="C1860" s="38"/>
      <c r="F1860" s="52"/>
      <c r="G1860" s="52"/>
      <c r="P1860" s="37"/>
      <c r="Q1860" s="38"/>
      <c r="AC1860" s="39"/>
      <c r="AD1860" s="40"/>
    </row>
    <row r="1861" s="35" customFormat="1" spans="3:30">
      <c r="C1861" s="38"/>
      <c r="F1861" s="52"/>
      <c r="G1861" s="52"/>
      <c r="P1861" s="37"/>
      <c r="Q1861" s="38"/>
      <c r="AC1861" s="39"/>
      <c r="AD1861" s="40"/>
    </row>
    <row r="1862" s="35" customFormat="1" spans="3:30">
      <c r="C1862" s="38"/>
      <c r="F1862" s="52"/>
      <c r="G1862" s="52"/>
      <c r="P1862" s="37"/>
      <c r="Q1862" s="38"/>
      <c r="AC1862" s="39"/>
      <c r="AD1862" s="40"/>
    </row>
    <row r="1863" s="35" customFormat="1" spans="3:30">
      <c r="C1863" s="38"/>
      <c r="F1863" s="52"/>
      <c r="G1863" s="52"/>
      <c r="P1863" s="37"/>
      <c r="Q1863" s="38"/>
      <c r="AC1863" s="39"/>
      <c r="AD1863" s="40"/>
    </row>
    <row r="1864" s="35" customFormat="1" spans="3:30">
      <c r="C1864" s="38"/>
      <c r="F1864" s="52"/>
      <c r="G1864" s="52"/>
      <c r="P1864" s="37"/>
      <c r="Q1864" s="38"/>
      <c r="AC1864" s="39"/>
      <c r="AD1864" s="40"/>
    </row>
    <row r="1865" s="35" customFormat="1" spans="3:30">
      <c r="C1865" s="38"/>
      <c r="F1865" s="52"/>
      <c r="G1865" s="52"/>
      <c r="P1865" s="37"/>
      <c r="Q1865" s="38"/>
      <c r="AC1865" s="39"/>
      <c r="AD1865" s="40"/>
    </row>
    <row r="1866" s="35" customFormat="1" spans="3:30">
      <c r="C1866" s="38"/>
      <c r="F1866" s="52"/>
      <c r="G1866" s="52"/>
      <c r="P1866" s="37"/>
      <c r="Q1866" s="38"/>
      <c r="AC1866" s="39"/>
      <c r="AD1866" s="40"/>
    </row>
    <row r="1867" s="35" customFormat="1" spans="3:30">
      <c r="C1867" s="38"/>
      <c r="F1867" s="52"/>
      <c r="G1867" s="52"/>
      <c r="P1867" s="37"/>
      <c r="Q1867" s="38"/>
      <c r="AC1867" s="39"/>
      <c r="AD1867" s="40"/>
    </row>
    <row r="1868" s="35" customFormat="1" spans="3:30">
      <c r="C1868" s="38"/>
      <c r="F1868" s="52"/>
      <c r="G1868" s="52"/>
      <c r="P1868" s="37"/>
      <c r="Q1868" s="38"/>
      <c r="AC1868" s="39"/>
      <c r="AD1868" s="40"/>
    </row>
    <row r="1869" s="35" customFormat="1" spans="3:30">
      <c r="C1869" s="38"/>
      <c r="F1869" s="52"/>
      <c r="G1869" s="52"/>
      <c r="P1869" s="37"/>
      <c r="Q1869" s="38"/>
      <c r="AC1869" s="39"/>
      <c r="AD1869" s="40"/>
    </row>
    <row r="1870" s="35" customFormat="1" spans="3:30">
      <c r="C1870" s="38"/>
      <c r="F1870" s="52"/>
      <c r="G1870" s="52"/>
      <c r="P1870" s="37"/>
      <c r="Q1870" s="38"/>
      <c r="AC1870" s="39"/>
      <c r="AD1870" s="40"/>
    </row>
    <row r="1871" s="35" customFormat="1" spans="3:30">
      <c r="C1871" s="38"/>
      <c r="F1871" s="52"/>
      <c r="G1871" s="52"/>
      <c r="P1871" s="37"/>
      <c r="Q1871" s="38"/>
      <c r="AC1871" s="39"/>
      <c r="AD1871" s="40"/>
    </row>
    <row r="1872" s="35" customFormat="1" spans="3:30">
      <c r="C1872" s="38"/>
      <c r="F1872" s="52"/>
      <c r="G1872" s="52"/>
      <c r="P1872" s="37"/>
      <c r="Q1872" s="38"/>
      <c r="AC1872" s="39"/>
      <c r="AD1872" s="40"/>
    </row>
    <row r="1873" s="35" customFormat="1" spans="3:30">
      <c r="C1873" s="38"/>
      <c r="F1873" s="52"/>
      <c r="G1873" s="52"/>
      <c r="P1873" s="37"/>
      <c r="Q1873" s="38"/>
      <c r="AC1873" s="39"/>
      <c r="AD1873" s="40"/>
    </row>
    <row r="1874" s="35" customFormat="1" spans="3:30">
      <c r="C1874" s="38"/>
      <c r="F1874" s="52"/>
      <c r="G1874" s="52"/>
      <c r="P1874" s="37"/>
      <c r="Q1874" s="38"/>
      <c r="AC1874" s="39"/>
      <c r="AD1874" s="40"/>
    </row>
    <row r="1875" s="35" customFormat="1" spans="3:30">
      <c r="C1875" s="38"/>
      <c r="F1875" s="52"/>
      <c r="G1875" s="52"/>
      <c r="P1875" s="37"/>
      <c r="Q1875" s="38"/>
      <c r="AC1875" s="39"/>
      <c r="AD1875" s="40"/>
    </row>
    <row r="1876" s="35" customFormat="1" spans="3:30">
      <c r="C1876" s="38"/>
      <c r="F1876" s="52"/>
      <c r="G1876" s="52"/>
      <c r="P1876" s="37"/>
      <c r="Q1876" s="38"/>
      <c r="AC1876" s="39"/>
      <c r="AD1876" s="40"/>
    </row>
    <row r="1877" s="35" customFormat="1" spans="3:30">
      <c r="C1877" s="38"/>
      <c r="F1877" s="52"/>
      <c r="G1877" s="52"/>
      <c r="P1877" s="37"/>
      <c r="Q1877" s="38"/>
      <c r="AC1877" s="39"/>
      <c r="AD1877" s="40"/>
    </row>
    <row r="1878" s="35" customFormat="1" spans="3:30">
      <c r="C1878" s="38"/>
      <c r="F1878" s="52"/>
      <c r="G1878" s="52"/>
      <c r="P1878" s="37"/>
      <c r="Q1878" s="38"/>
      <c r="AC1878" s="39"/>
      <c r="AD1878" s="40"/>
    </row>
    <row r="1879" s="35" customFormat="1" spans="3:30">
      <c r="C1879" s="38"/>
      <c r="F1879" s="52"/>
      <c r="G1879" s="52"/>
      <c r="P1879" s="37"/>
      <c r="Q1879" s="38"/>
      <c r="AC1879" s="39"/>
      <c r="AD1879" s="40"/>
    </row>
    <row r="1880" s="35" customFormat="1" spans="3:30">
      <c r="C1880" s="38"/>
      <c r="F1880" s="52"/>
      <c r="G1880" s="52"/>
      <c r="P1880" s="37"/>
      <c r="Q1880" s="38"/>
      <c r="AC1880" s="39"/>
      <c r="AD1880" s="40"/>
    </row>
    <row r="1881" s="35" customFormat="1" spans="3:30">
      <c r="C1881" s="38"/>
      <c r="F1881" s="52"/>
      <c r="G1881" s="52"/>
      <c r="P1881" s="37"/>
      <c r="Q1881" s="38"/>
      <c r="AC1881" s="39"/>
      <c r="AD1881" s="40"/>
    </row>
    <row r="1882" s="35" customFormat="1" spans="3:30">
      <c r="C1882" s="38"/>
      <c r="F1882" s="52"/>
      <c r="G1882" s="52"/>
      <c r="P1882" s="37"/>
      <c r="Q1882" s="38"/>
      <c r="AC1882" s="39"/>
      <c r="AD1882" s="40"/>
    </row>
    <row r="1883" s="35" customFormat="1" spans="3:30">
      <c r="C1883" s="38"/>
      <c r="F1883" s="52"/>
      <c r="G1883" s="52"/>
      <c r="P1883" s="37"/>
      <c r="Q1883" s="38"/>
      <c r="AC1883" s="39"/>
      <c r="AD1883" s="40"/>
    </row>
    <row r="1884" s="35" customFormat="1" spans="3:30">
      <c r="C1884" s="38"/>
      <c r="F1884" s="52"/>
      <c r="G1884" s="52"/>
      <c r="P1884" s="37"/>
      <c r="Q1884" s="38"/>
      <c r="AC1884" s="39"/>
      <c r="AD1884" s="40"/>
    </row>
    <row r="1885" s="35" customFormat="1" spans="3:30">
      <c r="C1885" s="38"/>
      <c r="F1885" s="52"/>
      <c r="G1885" s="52"/>
      <c r="P1885" s="37"/>
      <c r="Q1885" s="38"/>
      <c r="AC1885" s="39"/>
      <c r="AD1885" s="40"/>
    </row>
    <row r="1886" s="35" customFormat="1" spans="3:30">
      <c r="C1886" s="38"/>
      <c r="F1886" s="52"/>
      <c r="G1886" s="52"/>
      <c r="P1886" s="37"/>
      <c r="Q1886" s="38"/>
      <c r="AC1886" s="39"/>
      <c r="AD1886" s="40"/>
    </row>
    <row r="1887" s="35" customFormat="1" spans="3:30">
      <c r="C1887" s="38"/>
      <c r="F1887" s="52"/>
      <c r="G1887" s="52"/>
      <c r="P1887" s="37"/>
      <c r="Q1887" s="38"/>
      <c r="AC1887" s="39"/>
      <c r="AD1887" s="40"/>
    </row>
    <row r="1888" s="35" customFormat="1" spans="3:30">
      <c r="C1888" s="38"/>
      <c r="F1888" s="52"/>
      <c r="G1888" s="52"/>
      <c r="P1888" s="37"/>
      <c r="Q1888" s="38"/>
      <c r="AC1888" s="39"/>
      <c r="AD1888" s="40"/>
    </row>
    <row r="1889" s="35" customFormat="1" spans="3:30">
      <c r="C1889" s="38"/>
      <c r="F1889" s="52"/>
      <c r="G1889" s="52"/>
      <c r="P1889" s="37"/>
      <c r="Q1889" s="38"/>
      <c r="AC1889" s="39"/>
      <c r="AD1889" s="40"/>
    </row>
    <row r="1890" s="35" customFormat="1" spans="3:30">
      <c r="C1890" s="38"/>
      <c r="F1890" s="52"/>
      <c r="G1890" s="52"/>
      <c r="P1890" s="37"/>
      <c r="Q1890" s="38"/>
      <c r="AC1890" s="39"/>
      <c r="AD1890" s="40"/>
    </row>
    <row r="1891" s="35" customFormat="1" spans="3:30">
      <c r="C1891" s="38"/>
      <c r="F1891" s="52"/>
      <c r="G1891" s="52"/>
      <c r="P1891" s="37"/>
      <c r="Q1891" s="38"/>
      <c r="AC1891" s="39"/>
      <c r="AD1891" s="40"/>
    </row>
    <row r="1892" s="35" customFormat="1" spans="3:30">
      <c r="C1892" s="38"/>
      <c r="F1892" s="52"/>
      <c r="G1892" s="52"/>
      <c r="P1892" s="37"/>
      <c r="Q1892" s="38"/>
      <c r="AC1892" s="39"/>
      <c r="AD1892" s="40"/>
    </row>
    <row r="1893" s="35" customFormat="1" spans="3:30">
      <c r="C1893" s="38"/>
      <c r="F1893" s="52"/>
      <c r="G1893" s="52"/>
      <c r="P1893" s="37"/>
      <c r="Q1893" s="38"/>
      <c r="AC1893" s="39"/>
      <c r="AD1893" s="40"/>
    </row>
    <row r="1894" s="35" customFormat="1" spans="3:30">
      <c r="C1894" s="38"/>
      <c r="F1894" s="52"/>
      <c r="G1894" s="52"/>
      <c r="P1894" s="37"/>
      <c r="Q1894" s="38"/>
      <c r="AC1894" s="39"/>
      <c r="AD1894" s="40"/>
    </row>
    <row r="1895" s="35" customFormat="1" spans="3:30">
      <c r="C1895" s="38"/>
      <c r="F1895" s="52"/>
      <c r="G1895" s="52"/>
      <c r="P1895" s="37"/>
      <c r="Q1895" s="38"/>
      <c r="AC1895" s="39"/>
      <c r="AD1895" s="40"/>
    </row>
    <row r="1896" s="35" customFormat="1" spans="3:30">
      <c r="C1896" s="38"/>
      <c r="F1896" s="52"/>
      <c r="G1896" s="52"/>
      <c r="P1896" s="37"/>
      <c r="Q1896" s="38"/>
      <c r="AC1896" s="39"/>
      <c r="AD1896" s="40"/>
    </row>
    <row r="1897" s="35" customFormat="1" spans="3:30">
      <c r="C1897" s="38"/>
      <c r="F1897" s="52"/>
      <c r="G1897" s="52"/>
      <c r="P1897" s="37"/>
      <c r="Q1897" s="38"/>
      <c r="AC1897" s="39"/>
      <c r="AD1897" s="40"/>
    </row>
    <row r="1898" s="35" customFormat="1" spans="3:30">
      <c r="C1898" s="38"/>
      <c r="F1898" s="52"/>
      <c r="G1898" s="52"/>
      <c r="P1898" s="37"/>
      <c r="Q1898" s="38"/>
      <c r="AC1898" s="39"/>
      <c r="AD1898" s="40"/>
    </row>
    <row r="1899" s="35" customFormat="1" spans="3:30">
      <c r="C1899" s="38"/>
      <c r="F1899" s="52"/>
      <c r="G1899" s="52"/>
      <c r="P1899" s="37"/>
      <c r="Q1899" s="38"/>
      <c r="AC1899" s="39"/>
      <c r="AD1899" s="40"/>
    </row>
    <row r="1900" s="35" customFormat="1" spans="3:30">
      <c r="C1900" s="38"/>
      <c r="F1900" s="52"/>
      <c r="G1900" s="52"/>
      <c r="P1900" s="37"/>
      <c r="Q1900" s="38"/>
      <c r="AC1900" s="39"/>
      <c r="AD1900" s="40"/>
    </row>
    <row r="1901" s="35" customFormat="1" spans="3:30">
      <c r="C1901" s="38"/>
      <c r="F1901" s="52"/>
      <c r="G1901" s="52"/>
      <c r="P1901" s="37"/>
      <c r="Q1901" s="38"/>
      <c r="AC1901" s="39"/>
      <c r="AD1901" s="40"/>
    </row>
    <row r="1902" s="35" customFormat="1" spans="3:30">
      <c r="C1902" s="38"/>
      <c r="F1902" s="52"/>
      <c r="G1902" s="52"/>
      <c r="P1902" s="37"/>
      <c r="Q1902" s="38"/>
      <c r="AC1902" s="39"/>
      <c r="AD1902" s="40"/>
    </row>
    <row r="1903" s="35" customFormat="1" spans="3:30">
      <c r="C1903" s="38"/>
      <c r="F1903" s="52"/>
      <c r="G1903" s="52"/>
      <c r="P1903" s="37"/>
      <c r="Q1903" s="38"/>
      <c r="AC1903" s="39"/>
      <c r="AD1903" s="40"/>
    </row>
    <row r="1904" s="35" customFormat="1" spans="3:30">
      <c r="C1904" s="38"/>
      <c r="F1904" s="52"/>
      <c r="G1904" s="52"/>
      <c r="P1904" s="37"/>
      <c r="Q1904" s="38"/>
      <c r="AC1904" s="39"/>
      <c r="AD1904" s="40"/>
    </row>
    <row r="1905" s="35" customFormat="1" spans="3:30">
      <c r="C1905" s="38"/>
      <c r="F1905" s="52"/>
      <c r="G1905" s="52"/>
      <c r="P1905" s="37"/>
      <c r="Q1905" s="38"/>
      <c r="AC1905" s="39"/>
      <c r="AD1905" s="40"/>
    </row>
    <row r="1906" s="35" customFormat="1" spans="3:30">
      <c r="C1906" s="38"/>
      <c r="F1906" s="52"/>
      <c r="G1906" s="52"/>
      <c r="P1906" s="37"/>
      <c r="Q1906" s="38"/>
      <c r="AC1906" s="39"/>
      <c r="AD1906" s="40"/>
    </row>
    <row r="1907" s="35" customFormat="1" spans="3:30">
      <c r="C1907" s="38"/>
      <c r="F1907" s="52"/>
      <c r="G1907" s="52"/>
      <c r="P1907" s="37"/>
      <c r="Q1907" s="38"/>
      <c r="AC1907" s="39"/>
      <c r="AD1907" s="40"/>
    </row>
    <row r="1908" s="35" customFormat="1" spans="3:30">
      <c r="C1908" s="38"/>
      <c r="F1908" s="52"/>
      <c r="G1908" s="52"/>
      <c r="P1908" s="37"/>
      <c r="Q1908" s="38"/>
      <c r="AC1908" s="39"/>
      <c r="AD1908" s="40"/>
    </row>
    <row r="1909" s="35" customFormat="1" spans="3:30">
      <c r="C1909" s="38"/>
      <c r="F1909" s="52"/>
      <c r="G1909" s="52"/>
      <c r="P1909" s="37"/>
      <c r="Q1909" s="38"/>
      <c r="AC1909" s="39"/>
      <c r="AD1909" s="40"/>
    </row>
    <row r="1910" s="35" customFormat="1" spans="3:30">
      <c r="C1910" s="38"/>
      <c r="F1910" s="52"/>
      <c r="G1910" s="52"/>
      <c r="P1910" s="37"/>
      <c r="Q1910" s="38"/>
      <c r="AC1910" s="39"/>
      <c r="AD1910" s="40"/>
    </row>
    <row r="1911" s="35" customFormat="1" spans="3:30">
      <c r="C1911" s="38"/>
      <c r="F1911" s="52"/>
      <c r="G1911" s="52"/>
      <c r="P1911" s="37"/>
      <c r="Q1911" s="38"/>
      <c r="AC1911" s="39"/>
      <c r="AD1911" s="40"/>
    </row>
    <row r="1912" s="35" customFormat="1" spans="3:30">
      <c r="C1912" s="38"/>
      <c r="F1912" s="52"/>
      <c r="G1912" s="52"/>
      <c r="P1912" s="37"/>
      <c r="Q1912" s="38"/>
      <c r="AC1912" s="39"/>
      <c r="AD1912" s="40"/>
    </row>
    <row r="1913" s="35" customFormat="1" spans="3:30">
      <c r="C1913" s="38"/>
      <c r="F1913" s="52"/>
      <c r="G1913" s="52"/>
      <c r="P1913" s="37"/>
      <c r="Q1913" s="38"/>
      <c r="AC1913" s="39"/>
      <c r="AD1913" s="40"/>
    </row>
    <row r="1914" s="35" customFormat="1" spans="3:30">
      <c r="C1914" s="38"/>
      <c r="F1914" s="52"/>
      <c r="G1914" s="52"/>
      <c r="P1914" s="37"/>
      <c r="Q1914" s="38"/>
      <c r="AC1914" s="39"/>
      <c r="AD1914" s="40"/>
    </row>
    <row r="1915" s="35" customFormat="1" spans="3:30">
      <c r="C1915" s="38"/>
      <c r="F1915" s="52"/>
      <c r="G1915" s="52"/>
      <c r="P1915" s="37"/>
      <c r="Q1915" s="38"/>
      <c r="AC1915" s="39"/>
      <c r="AD1915" s="40"/>
    </row>
    <row r="1916" s="35" customFormat="1" spans="3:30">
      <c r="C1916" s="38"/>
      <c r="F1916" s="52"/>
      <c r="G1916" s="52"/>
      <c r="P1916" s="37"/>
      <c r="Q1916" s="38"/>
      <c r="AC1916" s="39"/>
      <c r="AD1916" s="40"/>
    </row>
    <row r="1917" s="35" customFormat="1" spans="3:30">
      <c r="C1917" s="38"/>
      <c r="F1917" s="52"/>
      <c r="G1917" s="52"/>
      <c r="P1917" s="37"/>
      <c r="Q1917" s="38"/>
      <c r="AC1917" s="39"/>
      <c r="AD1917" s="40"/>
    </row>
    <row r="1918" s="35" customFormat="1" spans="3:30">
      <c r="C1918" s="38"/>
      <c r="F1918" s="52"/>
      <c r="G1918" s="52"/>
      <c r="P1918" s="37"/>
      <c r="Q1918" s="38"/>
      <c r="AC1918" s="39"/>
      <c r="AD1918" s="40"/>
    </row>
    <row r="1919" s="35" customFormat="1" spans="3:30">
      <c r="C1919" s="38"/>
      <c r="F1919" s="52"/>
      <c r="G1919" s="52"/>
      <c r="P1919" s="37"/>
      <c r="Q1919" s="38"/>
      <c r="AC1919" s="39"/>
      <c r="AD1919" s="40"/>
    </row>
    <row r="1920" s="35" customFormat="1" spans="3:30">
      <c r="C1920" s="38"/>
      <c r="F1920" s="52"/>
      <c r="G1920" s="52"/>
      <c r="P1920" s="37"/>
      <c r="Q1920" s="38"/>
      <c r="AC1920" s="39"/>
      <c r="AD1920" s="40"/>
    </row>
    <row r="1921" s="35" customFormat="1" spans="3:30">
      <c r="C1921" s="38"/>
      <c r="F1921" s="52"/>
      <c r="G1921" s="52"/>
      <c r="P1921" s="37"/>
      <c r="Q1921" s="38"/>
      <c r="AC1921" s="39"/>
      <c r="AD1921" s="40"/>
    </row>
    <row r="1922" s="35" customFormat="1" spans="3:30">
      <c r="C1922" s="38"/>
      <c r="F1922" s="52"/>
      <c r="G1922" s="52"/>
      <c r="P1922" s="37"/>
      <c r="Q1922" s="38"/>
      <c r="AC1922" s="39"/>
      <c r="AD1922" s="40"/>
    </row>
    <row r="1923" s="35" customFormat="1" spans="3:30">
      <c r="C1923" s="38"/>
      <c r="F1923" s="52"/>
      <c r="G1923" s="52"/>
      <c r="P1923" s="37"/>
      <c r="Q1923" s="38"/>
      <c r="AC1923" s="39"/>
      <c r="AD1923" s="40"/>
    </row>
    <row r="1924" s="35" customFormat="1" spans="3:30">
      <c r="C1924" s="38"/>
      <c r="F1924" s="52"/>
      <c r="G1924" s="52"/>
      <c r="P1924" s="37"/>
      <c r="Q1924" s="38"/>
      <c r="AC1924" s="39"/>
      <c r="AD1924" s="40"/>
    </row>
    <row r="1925" s="35" customFormat="1" spans="3:30">
      <c r="C1925" s="38"/>
      <c r="F1925" s="52"/>
      <c r="G1925" s="52"/>
      <c r="P1925" s="37"/>
      <c r="Q1925" s="38"/>
      <c r="AC1925" s="39"/>
      <c r="AD1925" s="40"/>
    </row>
    <row r="1926" s="35" customFormat="1" spans="3:30">
      <c r="C1926" s="38"/>
      <c r="F1926" s="52"/>
      <c r="G1926" s="52"/>
      <c r="P1926" s="37"/>
      <c r="Q1926" s="38"/>
      <c r="AC1926" s="39"/>
      <c r="AD1926" s="40"/>
    </row>
    <row r="1927" s="35" customFormat="1" spans="3:30">
      <c r="C1927" s="38"/>
      <c r="F1927" s="52"/>
      <c r="G1927" s="52"/>
      <c r="P1927" s="37"/>
      <c r="Q1927" s="38"/>
      <c r="AC1927" s="39"/>
      <c r="AD1927" s="40"/>
    </row>
    <row r="1928" s="35" customFormat="1" spans="3:30">
      <c r="C1928" s="38"/>
      <c r="F1928" s="52"/>
      <c r="G1928" s="52"/>
      <c r="P1928" s="37"/>
      <c r="Q1928" s="38"/>
      <c r="AC1928" s="39"/>
      <c r="AD1928" s="40"/>
    </row>
    <row r="1929" s="35" customFormat="1" spans="3:30">
      <c r="C1929" s="38"/>
      <c r="F1929" s="52"/>
      <c r="G1929" s="52"/>
      <c r="P1929" s="37"/>
      <c r="Q1929" s="38"/>
      <c r="AC1929" s="39"/>
      <c r="AD1929" s="40"/>
    </row>
    <row r="1930" s="35" customFormat="1" spans="3:30">
      <c r="C1930" s="38"/>
      <c r="F1930" s="52"/>
      <c r="G1930" s="52"/>
      <c r="P1930" s="37"/>
      <c r="Q1930" s="38"/>
      <c r="AC1930" s="39"/>
      <c r="AD1930" s="40"/>
    </row>
    <row r="1931" s="35" customFormat="1" spans="3:30">
      <c r="C1931" s="38"/>
      <c r="F1931" s="52"/>
      <c r="G1931" s="52"/>
      <c r="P1931" s="37"/>
      <c r="Q1931" s="38"/>
      <c r="AC1931" s="39"/>
      <c r="AD1931" s="40"/>
    </row>
    <row r="1932" s="35" customFormat="1" spans="3:30">
      <c r="C1932" s="38"/>
      <c r="F1932" s="52"/>
      <c r="G1932" s="52"/>
      <c r="P1932" s="37"/>
      <c r="Q1932" s="38"/>
      <c r="AC1932" s="39"/>
      <c r="AD1932" s="40"/>
    </row>
    <row r="1933" s="35" customFormat="1" spans="3:30">
      <c r="C1933" s="38"/>
      <c r="F1933" s="52"/>
      <c r="G1933" s="52"/>
      <c r="P1933" s="37"/>
      <c r="Q1933" s="38"/>
      <c r="AC1933" s="39"/>
      <c r="AD1933" s="40"/>
    </row>
    <row r="1934" s="35" customFormat="1" spans="3:30">
      <c r="C1934" s="38"/>
      <c r="F1934" s="52"/>
      <c r="G1934" s="52"/>
      <c r="P1934" s="37"/>
      <c r="Q1934" s="38"/>
      <c r="AC1934" s="39"/>
      <c r="AD1934" s="40"/>
    </row>
    <row r="1935" s="35" customFormat="1" spans="3:30">
      <c r="C1935" s="38"/>
      <c r="F1935" s="52"/>
      <c r="G1935" s="52"/>
      <c r="P1935" s="37"/>
      <c r="Q1935" s="38"/>
      <c r="AC1935" s="39"/>
      <c r="AD1935" s="40"/>
    </row>
    <row r="1936" s="35" customFormat="1" spans="3:30">
      <c r="C1936" s="38"/>
      <c r="F1936" s="52"/>
      <c r="G1936" s="52"/>
      <c r="P1936" s="37"/>
      <c r="Q1936" s="38"/>
      <c r="AC1936" s="39"/>
      <c r="AD1936" s="40"/>
    </row>
    <row r="1937" s="35" customFormat="1" spans="3:30">
      <c r="C1937" s="38"/>
      <c r="F1937" s="52"/>
      <c r="G1937" s="52"/>
      <c r="P1937" s="37"/>
      <c r="Q1937" s="38"/>
      <c r="AC1937" s="39"/>
      <c r="AD1937" s="40"/>
    </row>
    <row r="1938" s="35" customFormat="1" spans="3:30">
      <c r="C1938" s="38"/>
      <c r="F1938" s="52"/>
      <c r="G1938" s="52"/>
      <c r="P1938" s="37"/>
      <c r="Q1938" s="38"/>
      <c r="AC1938" s="39"/>
      <c r="AD1938" s="40"/>
    </row>
    <row r="1939" s="35" customFormat="1" spans="3:30">
      <c r="C1939" s="38"/>
      <c r="F1939" s="52"/>
      <c r="G1939" s="52"/>
      <c r="P1939" s="37"/>
      <c r="Q1939" s="38"/>
      <c r="AC1939" s="39"/>
      <c r="AD1939" s="40"/>
    </row>
    <row r="1940" s="35" customFormat="1" spans="3:30">
      <c r="C1940" s="38"/>
      <c r="F1940" s="52"/>
      <c r="G1940" s="52"/>
      <c r="P1940" s="37"/>
      <c r="Q1940" s="38"/>
      <c r="AC1940" s="39"/>
      <c r="AD1940" s="40"/>
    </row>
    <row r="1941" s="35" customFormat="1" spans="3:30">
      <c r="C1941" s="38"/>
      <c r="F1941" s="52"/>
      <c r="G1941" s="52"/>
      <c r="P1941" s="37"/>
      <c r="Q1941" s="38"/>
      <c r="AC1941" s="39"/>
      <c r="AD1941" s="40"/>
    </row>
    <row r="1942" s="35" customFormat="1" spans="3:30">
      <c r="C1942" s="38"/>
      <c r="F1942" s="52"/>
      <c r="G1942" s="52"/>
      <c r="P1942" s="37"/>
      <c r="Q1942" s="38"/>
      <c r="AC1942" s="39"/>
      <c r="AD1942" s="40"/>
    </row>
    <row r="1943" s="35" customFormat="1" spans="3:30">
      <c r="C1943" s="38"/>
      <c r="F1943" s="52"/>
      <c r="G1943" s="52"/>
      <c r="P1943" s="37"/>
      <c r="Q1943" s="38"/>
      <c r="AC1943" s="39"/>
      <c r="AD1943" s="40"/>
    </row>
    <row r="1944" s="35" customFormat="1" spans="3:30">
      <c r="C1944" s="38"/>
      <c r="F1944" s="52"/>
      <c r="G1944" s="52"/>
      <c r="P1944" s="37"/>
      <c r="Q1944" s="38"/>
      <c r="AC1944" s="39"/>
      <c r="AD1944" s="40"/>
    </row>
    <row r="1945" s="35" customFormat="1" spans="3:30">
      <c r="C1945" s="38"/>
      <c r="F1945" s="52"/>
      <c r="G1945" s="52"/>
      <c r="P1945" s="37"/>
      <c r="Q1945" s="38"/>
      <c r="AC1945" s="39"/>
      <c r="AD1945" s="40"/>
    </row>
    <row r="1946" s="35" customFormat="1" spans="3:30">
      <c r="C1946" s="38"/>
      <c r="F1946" s="52"/>
      <c r="G1946" s="52"/>
      <c r="P1946" s="37"/>
      <c r="Q1946" s="38"/>
      <c r="AC1946" s="39"/>
      <c r="AD1946" s="40"/>
    </row>
    <row r="1947" s="35" customFormat="1" spans="3:30">
      <c r="C1947" s="38"/>
      <c r="F1947" s="52"/>
      <c r="G1947" s="52"/>
      <c r="P1947" s="37"/>
      <c r="Q1947" s="38"/>
      <c r="AC1947" s="39"/>
      <c r="AD1947" s="40"/>
    </row>
    <row r="1948" s="35" customFormat="1" spans="3:30">
      <c r="C1948" s="38"/>
      <c r="F1948" s="52"/>
      <c r="G1948" s="52"/>
      <c r="P1948" s="37"/>
      <c r="Q1948" s="38"/>
      <c r="AC1948" s="39"/>
      <c r="AD1948" s="40"/>
    </row>
    <row r="1949" s="35" customFormat="1" spans="3:30">
      <c r="C1949" s="38"/>
      <c r="F1949" s="52"/>
      <c r="G1949" s="52"/>
      <c r="P1949" s="37"/>
      <c r="Q1949" s="38"/>
      <c r="AC1949" s="39"/>
      <c r="AD1949" s="40"/>
    </row>
    <row r="1950" s="35" customFormat="1" spans="3:30">
      <c r="C1950" s="38"/>
      <c r="F1950" s="52"/>
      <c r="G1950" s="52"/>
      <c r="P1950" s="37"/>
      <c r="Q1950" s="38"/>
      <c r="AC1950" s="39"/>
      <c r="AD1950" s="40"/>
    </row>
    <row r="1951" s="35" customFormat="1" spans="3:30">
      <c r="C1951" s="38"/>
      <c r="F1951" s="52"/>
      <c r="G1951" s="52"/>
      <c r="P1951" s="37"/>
      <c r="Q1951" s="38"/>
      <c r="AC1951" s="39"/>
      <c r="AD1951" s="40"/>
    </row>
    <row r="1952" s="35" customFormat="1" spans="3:30">
      <c r="C1952" s="38"/>
      <c r="F1952" s="52"/>
      <c r="G1952" s="52"/>
      <c r="P1952" s="37"/>
      <c r="Q1952" s="38"/>
      <c r="AC1952" s="39"/>
      <c r="AD1952" s="40"/>
    </row>
    <row r="1953" s="35" customFormat="1" spans="3:30">
      <c r="C1953" s="38"/>
      <c r="F1953" s="52"/>
      <c r="G1953" s="52"/>
      <c r="P1953" s="37"/>
      <c r="Q1953" s="38"/>
      <c r="AC1953" s="39"/>
      <c r="AD1953" s="40"/>
    </row>
    <row r="1954" s="35" customFormat="1" spans="3:30">
      <c r="C1954" s="38"/>
      <c r="F1954" s="52"/>
      <c r="G1954" s="52"/>
      <c r="P1954" s="37"/>
      <c r="Q1954" s="38"/>
      <c r="AC1954" s="39"/>
      <c r="AD1954" s="40"/>
    </row>
    <row r="1955" s="35" customFormat="1" spans="3:30">
      <c r="C1955" s="38"/>
      <c r="F1955" s="52"/>
      <c r="G1955" s="52"/>
      <c r="P1955" s="37"/>
      <c r="Q1955" s="38"/>
      <c r="AC1955" s="39"/>
      <c r="AD1955" s="40"/>
    </row>
    <row r="1956" s="35" customFormat="1" spans="3:30">
      <c r="C1956" s="38"/>
      <c r="F1956" s="52"/>
      <c r="G1956" s="52"/>
      <c r="P1956" s="37"/>
      <c r="Q1956" s="38"/>
      <c r="AC1956" s="39"/>
      <c r="AD1956" s="40"/>
    </row>
    <row r="1957" s="35" customFormat="1" spans="3:30">
      <c r="C1957" s="38"/>
      <c r="F1957" s="52"/>
      <c r="G1957" s="52"/>
      <c r="P1957" s="37"/>
      <c r="Q1957" s="38"/>
      <c r="AC1957" s="39"/>
      <c r="AD1957" s="40"/>
    </row>
    <row r="1958" s="35" customFormat="1" spans="3:30">
      <c r="C1958" s="38"/>
      <c r="F1958" s="52"/>
      <c r="G1958" s="52"/>
      <c r="P1958" s="37"/>
      <c r="Q1958" s="38"/>
      <c r="AC1958" s="39"/>
      <c r="AD1958" s="40"/>
    </row>
    <row r="1959" s="35" customFormat="1" spans="3:30">
      <c r="C1959" s="38"/>
      <c r="F1959" s="52"/>
      <c r="G1959" s="52"/>
      <c r="P1959" s="37"/>
      <c r="Q1959" s="38"/>
      <c r="AC1959" s="39"/>
      <c r="AD1959" s="40"/>
    </row>
    <row r="1960" s="35" customFormat="1" spans="3:30">
      <c r="C1960" s="38"/>
      <c r="F1960" s="52"/>
      <c r="G1960" s="52"/>
      <c r="P1960" s="37"/>
      <c r="Q1960" s="38"/>
      <c r="AC1960" s="39"/>
      <c r="AD1960" s="40"/>
    </row>
    <row r="1961" s="35" customFormat="1" spans="3:30">
      <c r="C1961" s="38"/>
      <c r="F1961" s="52"/>
      <c r="G1961" s="52"/>
      <c r="P1961" s="37"/>
      <c r="Q1961" s="38"/>
      <c r="AC1961" s="39"/>
      <c r="AD1961" s="40"/>
    </row>
    <row r="1962" s="35" customFormat="1" spans="3:30">
      <c r="C1962" s="38"/>
      <c r="F1962" s="52"/>
      <c r="G1962" s="52"/>
      <c r="P1962" s="37"/>
      <c r="Q1962" s="38"/>
      <c r="AC1962" s="39"/>
      <c r="AD1962" s="40"/>
    </row>
    <row r="1963" s="35" customFormat="1" spans="3:30">
      <c r="C1963" s="38"/>
      <c r="F1963" s="52"/>
      <c r="G1963" s="52"/>
      <c r="P1963" s="37"/>
      <c r="Q1963" s="38"/>
      <c r="AC1963" s="39"/>
      <c r="AD1963" s="40"/>
    </row>
    <row r="1964" s="35" customFormat="1" spans="3:30">
      <c r="C1964" s="38"/>
      <c r="F1964" s="52"/>
      <c r="G1964" s="52"/>
      <c r="P1964" s="37"/>
      <c r="Q1964" s="38"/>
      <c r="AC1964" s="39"/>
      <c r="AD1964" s="40"/>
    </row>
    <row r="1965" s="35" customFormat="1" spans="3:30">
      <c r="C1965" s="38"/>
      <c r="F1965" s="52"/>
      <c r="G1965" s="52"/>
      <c r="P1965" s="37"/>
      <c r="Q1965" s="38"/>
      <c r="AC1965" s="39"/>
      <c r="AD1965" s="40"/>
    </row>
    <row r="1966" s="35" customFormat="1" spans="3:30">
      <c r="C1966" s="38"/>
      <c r="F1966" s="52"/>
      <c r="G1966" s="52"/>
      <c r="P1966" s="37"/>
      <c r="Q1966" s="38"/>
      <c r="AC1966" s="39"/>
      <c r="AD1966" s="40"/>
    </row>
    <row r="1967" s="35" customFormat="1" spans="3:30">
      <c r="C1967" s="38"/>
      <c r="F1967" s="52"/>
      <c r="G1967" s="52"/>
      <c r="P1967" s="37"/>
      <c r="Q1967" s="38"/>
      <c r="AC1967" s="39"/>
      <c r="AD1967" s="40"/>
    </row>
    <row r="1968" s="35" customFormat="1" spans="3:30">
      <c r="C1968" s="38"/>
      <c r="F1968" s="52"/>
      <c r="G1968" s="52"/>
      <c r="P1968" s="37"/>
      <c r="Q1968" s="38"/>
      <c r="AC1968" s="39"/>
      <c r="AD1968" s="40"/>
    </row>
    <row r="1969" s="35" customFormat="1" spans="3:30">
      <c r="C1969" s="38"/>
      <c r="F1969" s="52"/>
      <c r="G1969" s="52"/>
      <c r="P1969" s="37"/>
      <c r="Q1969" s="38"/>
      <c r="AC1969" s="39"/>
      <c r="AD1969" s="40"/>
    </row>
    <row r="1970" s="35" customFormat="1" spans="3:30">
      <c r="C1970" s="38"/>
      <c r="F1970" s="52"/>
      <c r="G1970" s="52"/>
      <c r="P1970" s="37"/>
      <c r="Q1970" s="38"/>
      <c r="AC1970" s="39"/>
      <c r="AD1970" s="40"/>
    </row>
    <row r="1971" s="35" customFormat="1" spans="3:30">
      <c r="C1971" s="38"/>
      <c r="F1971" s="52"/>
      <c r="G1971" s="52"/>
      <c r="P1971" s="37"/>
      <c r="Q1971" s="38"/>
      <c r="AC1971" s="39"/>
      <c r="AD1971" s="40"/>
    </row>
    <row r="1972" s="35" customFormat="1" spans="3:30">
      <c r="C1972" s="38"/>
      <c r="F1972" s="52"/>
      <c r="G1972" s="52"/>
      <c r="P1972" s="37"/>
      <c r="Q1972" s="38"/>
      <c r="AC1972" s="39"/>
      <c r="AD1972" s="40"/>
    </row>
    <row r="1973" s="35" customFormat="1" spans="3:30">
      <c r="C1973" s="38"/>
      <c r="F1973" s="52"/>
      <c r="G1973" s="52"/>
      <c r="P1973" s="37"/>
      <c r="Q1973" s="38"/>
      <c r="AC1973" s="39"/>
      <c r="AD1973" s="40"/>
    </row>
    <row r="1974" s="35" customFormat="1" spans="3:30">
      <c r="C1974" s="38"/>
      <c r="F1974" s="52"/>
      <c r="G1974" s="52"/>
      <c r="P1974" s="37"/>
      <c r="Q1974" s="38"/>
      <c r="AC1974" s="39"/>
      <c r="AD1974" s="40"/>
    </row>
    <row r="1975" s="35" customFormat="1" spans="3:30">
      <c r="C1975" s="38"/>
      <c r="F1975" s="52"/>
      <c r="G1975" s="52"/>
      <c r="P1975" s="37"/>
      <c r="Q1975" s="38"/>
      <c r="AC1975" s="39"/>
      <c r="AD1975" s="40"/>
    </row>
    <row r="1976" s="35" customFormat="1" spans="3:30">
      <c r="C1976" s="38"/>
      <c r="F1976" s="52"/>
      <c r="G1976" s="52"/>
      <c r="P1976" s="37"/>
      <c r="Q1976" s="38"/>
      <c r="AC1976" s="39"/>
      <c r="AD1976" s="40"/>
    </row>
    <row r="1977" s="35" customFormat="1" spans="3:30">
      <c r="C1977" s="38"/>
      <c r="F1977" s="52"/>
      <c r="G1977" s="52"/>
      <c r="P1977" s="37"/>
      <c r="Q1977" s="38"/>
      <c r="AC1977" s="39"/>
      <c r="AD1977" s="40"/>
    </row>
    <row r="1978" s="35" customFormat="1" spans="3:30">
      <c r="C1978" s="38"/>
      <c r="F1978" s="52"/>
      <c r="G1978" s="52"/>
      <c r="P1978" s="37"/>
      <c r="Q1978" s="38"/>
      <c r="AC1978" s="39"/>
      <c r="AD1978" s="40"/>
    </row>
    <row r="1979" s="35" customFormat="1" spans="3:30">
      <c r="C1979" s="38"/>
      <c r="F1979" s="52"/>
      <c r="G1979" s="52"/>
      <c r="P1979" s="37"/>
      <c r="Q1979" s="38"/>
      <c r="AC1979" s="39"/>
      <c r="AD1979" s="40"/>
    </row>
    <row r="1980" s="35" customFormat="1" spans="3:30">
      <c r="C1980" s="38"/>
      <c r="F1980" s="52"/>
      <c r="G1980" s="52"/>
      <c r="P1980" s="37"/>
      <c r="Q1980" s="38"/>
      <c r="AC1980" s="39"/>
      <c r="AD1980" s="40"/>
    </row>
    <row r="1981" s="35" customFormat="1" spans="3:30">
      <c r="C1981" s="38"/>
      <c r="F1981" s="52"/>
      <c r="G1981" s="52"/>
      <c r="P1981" s="37"/>
      <c r="Q1981" s="38"/>
      <c r="AC1981" s="39"/>
      <c r="AD1981" s="40"/>
    </row>
    <row r="1982" s="35" customFormat="1" spans="3:30">
      <c r="C1982" s="38"/>
      <c r="F1982" s="52"/>
      <c r="G1982" s="52"/>
      <c r="P1982" s="37"/>
      <c r="Q1982" s="38"/>
      <c r="AC1982" s="39"/>
      <c r="AD1982" s="40"/>
    </row>
    <row r="1983" s="35" customFormat="1" spans="3:30">
      <c r="C1983" s="38"/>
      <c r="F1983" s="52"/>
      <c r="G1983" s="52"/>
      <c r="P1983" s="37"/>
      <c r="Q1983" s="38"/>
      <c r="AC1983" s="39"/>
      <c r="AD1983" s="40"/>
    </row>
    <row r="1984" s="35" customFormat="1" spans="3:30">
      <c r="C1984" s="38"/>
      <c r="F1984" s="52"/>
      <c r="G1984" s="52"/>
      <c r="P1984" s="37"/>
      <c r="Q1984" s="38"/>
      <c r="AC1984" s="39"/>
      <c r="AD1984" s="40"/>
    </row>
    <row r="1985" s="35" customFormat="1" spans="3:30">
      <c r="C1985" s="38"/>
      <c r="F1985" s="52"/>
      <c r="G1985" s="52"/>
      <c r="P1985" s="37"/>
      <c r="Q1985" s="38"/>
      <c r="AC1985" s="39"/>
      <c r="AD1985" s="40"/>
    </row>
    <row r="1986" s="35" customFormat="1" spans="3:30">
      <c r="C1986" s="38"/>
      <c r="F1986" s="52"/>
      <c r="G1986" s="52"/>
      <c r="P1986" s="37"/>
      <c r="Q1986" s="38"/>
      <c r="AC1986" s="39"/>
      <c r="AD1986" s="40"/>
    </row>
    <row r="1987" s="35" customFormat="1" spans="3:30">
      <c r="C1987" s="38"/>
      <c r="F1987" s="52"/>
      <c r="G1987" s="52"/>
      <c r="P1987" s="37"/>
      <c r="Q1987" s="38"/>
      <c r="AC1987" s="39"/>
      <c r="AD1987" s="40"/>
    </row>
    <row r="1988" s="35" customFormat="1" spans="3:30">
      <c r="C1988" s="38"/>
      <c r="F1988" s="52"/>
      <c r="G1988" s="52"/>
      <c r="P1988" s="37"/>
      <c r="Q1988" s="38"/>
      <c r="AC1988" s="39"/>
      <c r="AD1988" s="40"/>
    </row>
    <row r="1989" s="35" customFormat="1" spans="3:30">
      <c r="C1989" s="38"/>
      <c r="F1989" s="52"/>
      <c r="G1989" s="52"/>
      <c r="P1989" s="37"/>
      <c r="Q1989" s="38"/>
      <c r="AC1989" s="39"/>
      <c r="AD1989" s="40"/>
    </row>
    <row r="1990" s="35" customFormat="1" spans="3:30">
      <c r="C1990" s="38"/>
      <c r="F1990" s="52"/>
      <c r="G1990" s="52"/>
      <c r="P1990" s="37"/>
      <c r="Q1990" s="38"/>
      <c r="AC1990" s="39"/>
      <c r="AD1990" s="40"/>
    </row>
    <row r="1991" s="35" customFormat="1" spans="3:30">
      <c r="C1991" s="38"/>
      <c r="F1991" s="52"/>
      <c r="G1991" s="52"/>
      <c r="P1991" s="37"/>
      <c r="Q1991" s="38"/>
      <c r="AC1991" s="39"/>
      <c r="AD1991" s="40"/>
    </row>
    <row r="1992" s="35" customFormat="1" spans="3:30">
      <c r="C1992" s="38"/>
      <c r="F1992" s="52"/>
      <c r="G1992" s="52"/>
      <c r="P1992" s="37"/>
      <c r="Q1992" s="38"/>
      <c r="AC1992" s="39"/>
      <c r="AD1992" s="40"/>
    </row>
    <row r="1993" s="35" customFormat="1" spans="3:30">
      <c r="C1993" s="38"/>
      <c r="F1993" s="52"/>
      <c r="G1993" s="52"/>
      <c r="P1993" s="37"/>
      <c r="Q1993" s="38"/>
      <c r="AC1993" s="39"/>
      <c r="AD1993" s="40"/>
    </row>
    <row r="1994" s="35" customFormat="1" spans="3:30">
      <c r="C1994" s="38"/>
      <c r="F1994" s="52"/>
      <c r="G1994" s="52"/>
      <c r="P1994" s="37"/>
      <c r="Q1994" s="38"/>
      <c r="AC1994" s="39"/>
      <c r="AD1994" s="40"/>
    </row>
    <row r="1995" s="35" customFormat="1" spans="3:30">
      <c r="C1995" s="38"/>
      <c r="F1995" s="52"/>
      <c r="G1995" s="52"/>
      <c r="P1995" s="37"/>
      <c r="Q1995" s="38"/>
      <c r="AC1995" s="39"/>
      <c r="AD1995" s="40"/>
    </row>
    <row r="1996" s="35" customFormat="1" spans="3:30">
      <c r="C1996" s="38"/>
      <c r="F1996" s="52"/>
      <c r="G1996" s="52"/>
      <c r="P1996" s="37"/>
      <c r="Q1996" s="38"/>
      <c r="AC1996" s="39"/>
      <c r="AD1996" s="40"/>
    </row>
    <row r="1997" s="35" customFormat="1" spans="3:30">
      <c r="C1997" s="38"/>
      <c r="F1997" s="52"/>
      <c r="G1997" s="52"/>
      <c r="P1997" s="37"/>
      <c r="Q1997" s="38"/>
      <c r="AC1997" s="39"/>
      <c r="AD1997" s="40"/>
    </row>
    <row r="1998" s="35" customFormat="1" spans="3:30">
      <c r="C1998" s="38"/>
      <c r="F1998" s="52"/>
      <c r="G1998" s="52"/>
      <c r="P1998" s="37"/>
      <c r="Q1998" s="38"/>
      <c r="AC1998" s="39"/>
      <c r="AD1998" s="40"/>
    </row>
    <row r="1999" s="35" customFormat="1" spans="3:30">
      <c r="C1999" s="38"/>
      <c r="F1999" s="52"/>
      <c r="G1999" s="52"/>
      <c r="P1999" s="37"/>
      <c r="Q1999" s="38"/>
      <c r="AC1999" s="39"/>
      <c r="AD1999" s="40"/>
    </row>
    <row r="2000" s="35" customFormat="1" spans="3:30">
      <c r="C2000" s="38"/>
      <c r="F2000" s="52"/>
      <c r="G2000" s="52"/>
      <c r="P2000" s="37"/>
      <c r="Q2000" s="38"/>
      <c r="AC2000" s="39"/>
      <c r="AD2000" s="40"/>
    </row>
    <row r="2001" s="35" customFormat="1" spans="3:30">
      <c r="C2001" s="38"/>
      <c r="F2001" s="52"/>
      <c r="G2001" s="52"/>
      <c r="P2001" s="37"/>
      <c r="Q2001" s="38"/>
      <c r="AC2001" s="39"/>
      <c r="AD2001" s="40"/>
    </row>
    <row r="2002" s="35" customFormat="1" spans="3:30">
      <c r="C2002" s="38"/>
      <c r="F2002" s="52"/>
      <c r="G2002" s="52"/>
      <c r="P2002" s="37"/>
      <c r="Q2002" s="38"/>
      <c r="AC2002" s="39"/>
      <c r="AD2002" s="40"/>
    </row>
    <row r="2003" s="35" customFormat="1" spans="3:30">
      <c r="C2003" s="38"/>
      <c r="F2003" s="52"/>
      <c r="G2003" s="52"/>
      <c r="P2003" s="37"/>
      <c r="Q2003" s="38"/>
      <c r="AC2003" s="39"/>
      <c r="AD2003" s="40"/>
    </row>
    <row r="2004" s="35" customFormat="1" spans="3:30">
      <c r="C2004" s="38"/>
      <c r="F2004" s="52"/>
      <c r="G2004" s="52"/>
      <c r="P2004" s="37"/>
      <c r="Q2004" s="38"/>
      <c r="AC2004" s="39"/>
      <c r="AD2004" s="40"/>
    </row>
    <row r="2005" s="35" customFormat="1" spans="3:30">
      <c r="C2005" s="38"/>
      <c r="F2005" s="52"/>
      <c r="G2005" s="52"/>
      <c r="P2005" s="37"/>
      <c r="Q2005" s="38"/>
      <c r="AC2005" s="39"/>
      <c r="AD2005" s="40"/>
    </row>
    <row r="2006" s="35" customFormat="1" spans="3:30">
      <c r="C2006" s="38"/>
      <c r="F2006" s="52"/>
      <c r="G2006" s="52"/>
      <c r="P2006" s="37"/>
      <c r="Q2006" s="38"/>
      <c r="AC2006" s="39"/>
      <c r="AD2006" s="40"/>
    </row>
    <row r="2007" s="35" customFormat="1" spans="3:30">
      <c r="C2007" s="38"/>
      <c r="F2007" s="52"/>
      <c r="G2007" s="52"/>
      <c r="P2007" s="37"/>
      <c r="Q2007" s="38"/>
      <c r="AC2007" s="39"/>
      <c r="AD2007" s="40"/>
    </row>
    <row r="2008" s="35" customFormat="1" spans="3:30">
      <c r="C2008" s="38"/>
      <c r="F2008" s="52"/>
      <c r="G2008" s="52"/>
      <c r="P2008" s="37"/>
      <c r="Q2008" s="38"/>
      <c r="AC2008" s="39"/>
      <c r="AD2008" s="40"/>
    </row>
    <row r="2009" s="35" customFormat="1" spans="3:30">
      <c r="C2009" s="38"/>
      <c r="F2009" s="52"/>
      <c r="G2009" s="52"/>
      <c r="P2009" s="37"/>
      <c r="Q2009" s="38"/>
      <c r="AC2009" s="39"/>
      <c r="AD2009" s="40"/>
    </row>
    <row r="2010" s="35" customFormat="1" spans="3:30">
      <c r="C2010" s="38"/>
      <c r="F2010" s="52"/>
      <c r="G2010" s="52"/>
      <c r="P2010" s="37"/>
      <c r="Q2010" s="38"/>
      <c r="AC2010" s="39"/>
      <c r="AD2010" s="40"/>
    </row>
    <row r="2011" s="35" customFormat="1" spans="3:30">
      <c r="C2011" s="38"/>
      <c r="F2011" s="52"/>
      <c r="G2011" s="52"/>
      <c r="P2011" s="37"/>
      <c r="Q2011" s="38"/>
      <c r="AC2011" s="39"/>
      <c r="AD2011" s="40"/>
    </row>
    <row r="2012" s="35" customFormat="1" spans="3:30">
      <c r="C2012" s="38"/>
      <c r="F2012" s="52"/>
      <c r="G2012" s="52"/>
      <c r="P2012" s="37"/>
      <c r="Q2012" s="38"/>
      <c r="AC2012" s="39"/>
      <c r="AD2012" s="40"/>
    </row>
    <row r="2013" s="35" customFormat="1" spans="3:30">
      <c r="C2013" s="38"/>
      <c r="F2013" s="52"/>
      <c r="G2013" s="52"/>
      <c r="P2013" s="37"/>
      <c r="Q2013" s="38"/>
      <c r="AC2013" s="39"/>
      <c r="AD2013" s="40"/>
    </row>
    <row r="2014" s="35" customFormat="1" spans="3:30">
      <c r="C2014" s="38"/>
      <c r="F2014" s="52"/>
      <c r="G2014" s="52"/>
      <c r="P2014" s="37"/>
      <c r="Q2014" s="38"/>
      <c r="AC2014" s="39"/>
      <c r="AD2014" s="40"/>
    </row>
    <row r="2015" s="35" customFormat="1" spans="3:30">
      <c r="C2015" s="38"/>
      <c r="F2015" s="52"/>
      <c r="G2015" s="52"/>
      <c r="P2015" s="37"/>
      <c r="Q2015" s="38"/>
      <c r="AC2015" s="39"/>
      <c r="AD2015" s="40"/>
    </row>
    <row r="2016" s="35" customFormat="1" spans="3:30">
      <c r="C2016" s="38"/>
      <c r="F2016" s="52"/>
      <c r="G2016" s="52"/>
      <c r="P2016" s="37"/>
      <c r="Q2016" s="38"/>
      <c r="AC2016" s="39"/>
      <c r="AD2016" s="40"/>
    </row>
    <row r="2017" s="35" customFormat="1" spans="3:30">
      <c r="C2017" s="38"/>
      <c r="F2017" s="52"/>
      <c r="G2017" s="52"/>
      <c r="P2017" s="37"/>
      <c r="Q2017" s="38"/>
      <c r="AC2017" s="39"/>
      <c r="AD2017" s="40"/>
    </row>
    <row r="2018" s="35" customFormat="1" spans="3:30">
      <c r="C2018" s="38"/>
      <c r="F2018" s="52"/>
      <c r="G2018" s="52"/>
      <c r="P2018" s="37"/>
      <c r="Q2018" s="38"/>
      <c r="AC2018" s="39"/>
      <c r="AD2018" s="40"/>
    </row>
    <row r="2019" s="35" customFormat="1" spans="3:30">
      <c r="C2019" s="38"/>
      <c r="F2019" s="52"/>
      <c r="G2019" s="52"/>
      <c r="P2019" s="37"/>
      <c r="Q2019" s="38"/>
      <c r="AC2019" s="39"/>
      <c r="AD2019" s="40"/>
    </row>
    <row r="2020" s="35" customFormat="1" spans="3:30">
      <c r="C2020" s="38"/>
      <c r="F2020" s="52"/>
      <c r="G2020" s="52"/>
      <c r="P2020" s="37"/>
      <c r="Q2020" s="38"/>
      <c r="AC2020" s="39"/>
      <c r="AD2020" s="40"/>
    </row>
    <row r="2021" s="35" customFormat="1" spans="3:30">
      <c r="C2021" s="38"/>
      <c r="F2021" s="52"/>
      <c r="G2021" s="52"/>
      <c r="P2021" s="37"/>
      <c r="Q2021" s="38"/>
      <c r="AC2021" s="39"/>
      <c r="AD2021" s="40"/>
    </row>
    <row r="2022" s="35" customFormat="1" spans="3:30">
      <c r="C2022" s="38"/>
      <c r="F2022" s="52"/>
      <c r="G2022" s="52"/>
      <c r="P2022" s="37"/>
      <c r="Q2022" s="38"/>
      <c r="AC2022" s="39"/>
      <c r="AD2022" s="40"/>
    </row>
    <row r="2023" s="35" customFormat="1" spans="3:30">
      <c r="C2023" s="38"/>
      <c r="F2023" s="52"/>
      <c r="G2023" s="52"/>
      <c r="P2023" s="37"/>
      <c r="Q2023" s="38"/>
      <c r="AC2023" s="39"/>
      <c r="AD2023" s="40"/>
    </row>
    <row r="2024" s="35" customFormat="1" spans="3:30">
      <c r="C2024" s="38"/>
      <c r="F2024" s="52"/>
      <c r="G2024" s="52"/>
      <c r="P2024" s="37"/>
      <c r="Q2024" s="38"/>
      <c r="AC2024" s="39"/>
      <c r="AD2024" s="40"/>
    </row>
    <row r="2025" s="35" customFormat="1" spans="3:30">
      <c r="C2025" s="38"/>
      <c r="F2025" s="52"/>
      <c r="G2025" s="52"/>
      <c r="P2025" s="37"/>
      <c r="Q2025" s="38"/>
      <c r="AC2025" s="39"/>
      <c r="AD2025" s="40"/>
    </row>
    <row r="2026" s="35" customFormat="1" spans="3:30">
      <c r="C2026" s="38"/>
      <c r="F2026" s="52"/>
      <c r="G2026" s="52"/>
      <c r="P2026" s="37"/>
      <c r="Q2026" s="38"/>
      <c r="AC2026" s="39"/>
      <c r="AD2026" s="40"/>
    </row>
    <row r="2027" s="35" customFormat="1" spans="3:30">
      <c r="C2027" s="38"/>
      <c r="F2027" s="52"/>
      <c r="G2027" s="52"/>
      <c r="P2027" s="37"/>
      <c r="Q2027" s="38"/>
      <c r="AC2027" s="39"/>
      <c r="AD2027" s="40"/>
    </row>
    <row r="2028" s="35" customFormat="1" spans="3:30">
      <c r="C2028" s="38"/>
      <c r="F2028" s="52"/>
      <c r="G2028" s="52"/>
      <c r="P2028" s="37"/>
      <c r="Q2028" s="38"/>
      <c r="AC2028" s="39"/>
      <c r="AD2028" s="40"/>
    </row>
    <row r="2029" s="35" customFormat="1" spans="3:30">
      <c r="C2029" s="38"/>
      <c r="F2029" s="52"/>
      <c r="G2029" s="52"/>
      <c r="P2029" s="37"/>
      <c r="Q2029" s="38"/>
      <c r="AC2029" s="39"/>
      <c r="AD2029" s="40"/>
    </row>
    <row r="2030" s="35" customFormat="1" spans="3:30">
      <c r="C2030" s="38"/>
      <c r="F2030" s="52"/>
      <c r="G2030" s="52"/>
      <c r="P2030" s="37"/>
      <c r="Q2030" s="38"/>
      <c r="AC2030" s="39"/>
      <c r="AD2030" s="40"/>
    </row>
    <row r="2031" s="35" customFormat="1" spans="3:30">
      <c r="C2031" s="38"/>
      <c r="F2031" s="52"/>
      <c r="G2031" s="52"/>
      <c r="P2031" s="37"/>
      <c r="Q2031" s="38"/>
      <c r="AC2031" s="39"/>
      <c r="AD2031" s="40"/>
    </row>
    <row r="2032" s="35" customFormat="1" spans="3:30">
      <c r="C2032" s="38"/>
      <c r="F2032" s="52"/>
      <c r="G2032" s="52"/>
      <c r="P2032" s="37"/>
      <c r="Q2032" s="38"/>
      <c r="AC2032" s="39"/>
      <c r="AD2032" s="40"/>
    </row>
    <row r="2033" s="35" customFormat="1" spans="3:30">
      <c r="C2033" s="38"/>
      <c r="F2033" s="52"/>
      <c r="G2033" s="52"/>
      <c r="P2033" s="37"/>
      <c r="Q2033" s="38"/>
      <c r="AC2033" s="39"/>
      <c r="AD2033" s="40"/>
    </row>
    <row r="2034" s="35" customFormat="1" spans="3:30">
      <c r="C2034" s="38"/>
      <c r="F2034" s="52"/>
      <c r="G2034" s="52"/>
      <c r="P2034" s="37"/>
      <c r="Q2034" s="38"/>
      <c r="AC2034" s="39"/>
      <c r="AD2034" s="40"/>
    </row>
    <row r="2035" s="35" customFormat="1" spans="3:30">
      <c r="C2035" s="38"/>
      <c r="F2035" s="52"/>
      <c r="G2035" s="52"/>
      <c r="P2035" s="37"/>
      <c r="Q2035" s="38"/>
      <c r="AC2035" s="39"/>
      <c r="AD2035" s="40"/>
    </row>
    <row r="2036" s="35" customFormat="1" spans="3:30">
      <c r="C2036" s="38"/>
      <c r="F2036" s="52"/>
      <c r="G2036" s="52"/>
      <c r="P2036" s="37"/>
      <c r="Q2036" s="38"/>
      <c r="AC2036" s="39"/>
      <c r="AD2036" s="40"/>
    </row>
    <row r="2037" s="35" customFormat="1" spans="3:30">
      <c r="C2037" s="38"/>
      <c r="F2037" s="52"/>
      <c r="G2037" s="52"/>
      <c r="P2037" s="37"/>
      <c r="Q2037" s="38"/>
      <c r="AC2037" s="39"/>
      <c r="AD2037" s="40"/>
    </row>
    <row r="2038" s="35" customFormat="1" spans="3:30">
      <c r="C2038" s="38"/>
      <c r="F2038" s="52"/>
      <c r="G2038" s="52"/>
      <c r="P2038" s="37"/>
      <c r="Q2038" s="38"/>
      <c r="AC2038" s="39"/>
      <c r="AD2038" s="40"/>
    </row>
    <row r="2039" s="35" customFormat="1" spans="3:30">
      <c r="C2039" s="38"/>
      <c r="F2039" s="52"/>
      <c r="G2039" s="52"/>
      <c r="P2039" s="37"/>
      <c r="Q2039" s="38"/>
      <c r="AC2039" s="39"/>
      <c r="AD2039" s="40"/>
    </row>
    <row r="2040" s="35" customFormat="1" spans="3:30">
      <c r="C2040" s="38"/>
      <c r="F2040" s="52"/>
      <c r="G2040" s="52"/>
      <c r="P2040" s="37"/>
      <c r="Q2040" s="38"/>
      <c r="AC2040" s="39"/>
      <c r="AD2040" s="40"/>
    </row>
    <row r="2041" s="35" customFormat="1" spans="3:30">
      <c r="C2041" s="38"/>
      <c r="F2041" s="52"/>
      <c r="G2041" s="52"/>
      <c r="P2041" s="37"/>
      <c r="Q2041" s="38"/>
      <c r="AC2041" s="39"/>
      <c r="AD2041" s="40"/>
    </row>
    <row r="2042" s="35" customFormat="1" spans="3:30">
      <c r="C2042" s="38"/>
      <c r="F2042" s="52"/>
      <c r="G2042" s="52"/>
      <c r="P2042" s="37"/>
      <c r="Q2042" s="38"/>
      <c r="AC2042" s="39"/>
      <c r="AD2042" s="40"/>
    </row>
    <row r="2043" s="35" customFormat="1" spans="3:30">
      <c r="C2043" s="38"/>
      <c r="F2043" s="52"/>
      <c r="G2043" s="52"/>
      <c r="P2043" s="37"/>
      <c r="Q2043" s="38"/>
      <c r="AC2043" s="39"/>
      <c r="AD2043" s="40"/>
    </row>
    <row r="2044" s="35" customFormat="1" spans="3:30">
      <c r="C2044" s="38"/>
      <c r="F2044" s="52"/>
      <c r="G2044" s="52"/>
      <c r="P2044" s="37"/>
      <c r="Q2044" s="38"/>
      <c r="AC2044" s="39"/>
      <c r="AD2044" s="40"/>
    </row>
    <row r="2045" s="35" customFormat="1" spans="3:30">
      <c r="C2045" s="38"/>
      <c r="F2045" s="52"/>
      <c r="G2045" s="52"/>
      <c r="P2045" s="37"/>
      <c r="Q2045" s="38"/>
      <c r="AC2045" s="39"/>
      <c r="AD2045" s="40"/>
    </row>
    <row r="2046" s="35" customFormat="1" spans="3:30">
      <c r="C2046" s="38"/>
      <c r="F2046" s="52"/>
      <c r="G2046" s="52"/>
      <c r="P2046" s="37"/>
      <c r="Q2046" s="38"/>
      <c r="AC2046" s="39"/>
      <c r="AD2046" s="40"/>
    </row>
    <row r="2047" s="35" customFormat="1" spans="3:30">
      <c r="C2047" s="38"/>
      <c r="F2047" s="52"/>
      <c r="G2047" s="52"/>
      <c r="P2047" s="37"/>
      <c r="Q2047" s="38"/>
      <c r="AC2047" s="39"/>
      <c r="AD2047" s="40"/>
    </row>
    <row r="2048" s="35" customFormat="1" spans="3:30">
      <c r="C2048" s="38"/>
      <c r="F2048" s="52"/>
      <c r="G2048" s="52"/>
      <c r="P2048" s="37"/>
      <c r="Q2048" s="38"/>
      <c r="AC2048" s="39"/>
      <c r="AD2048" s="40"/>
    </row>
    <row r="2049" s="35" customFormat="1" spans="3:30">
      <c r="C2049" s="38"/>
      <c r="F2049" s="52"/>
      <c r="G2049" s="52"/>
      <c r="P2049" s="37"/>
      <c r="Q2049" s="38"/>
      <c r="AC2049" s="39"/>
      <c r="AD2049" s="40"/>
    </row>
    <row r="2050" s="35" customFormat="1" spans="3:30">
      <c r="C2050" s="38"/>
      <c r="F2050" s="52"/>
      <c r="G2050" s="52"/>
      <c r="P2050" s="37"/>
      <c r="Q2050" s="38"/>
      <c r="AC2050" s="39"/>
      <c r="AD2050" s="40"/>
    </row>
    <row r="2051" s="35" customFormat="1" spans="3:30">
      <c r="C2051" s="38"/>
      <c r="F2051" s="52"/>
      <c r="G2051" s="52"/>
      <c r="P2051" s="37"/>
      <c r="Q2051" s="38"/>
      <c r="AC2051" s="39"/>
      <c r="AD2051" s="40"/>
    </row>
    <row r="2052" s="35" customFormat="1" spans="3:30">
      <c r="C2052" s="38"/>
      <c r="F2052" s="52"/>
      <c r="G2052" s="52"/>
      <c r="P2052" s="37"/>
      <c r="Q2052" s="38"/>
      <c r="AC2052" s="39"/>
      <c r="AD2052" s="40"/>
    </row>
    <row r="2053" s="35" customFormat="1" spans="3:30">
      <c r="C2053" s="38"/>
      <c r="F2053" s="52"/>
      <c r="G2053" s="52"/>
      <c r="P2053" s="37"/>
      <c r="Q2053" s="38"/>
      <c r="AC2053" s="39"/>
      <c r="AD2053" s="40"/>
    </row>
    <row r="2054" s="35" customFormat="1" spans="3:30">
      <c r="C2054" s="38"/>
      <c r="F2054" s="52"/>
      <c r="G2054" s="52"/>
      <c r="P2054" s="37"/>
      <c r="Q2054" s="38"/>
      <c r="AC2054" s="39"/>
      <c r="AD2054" s="40"/>
    </row>
    <row r="2055" s="35" customFormat="1" spans="3:30">
      <c r="C2055" s="38"/>
      <c r="F2055" s="52"/>
      <c r="G2055" s="52"/>
      <c r="P2055" s="37"/>
      <c r="Q2055" s="38"/>
      <c r="AC2055" s="39"/>
      <c r="AD2055" s="40"/>
    </row>
    <row r="2056" s="35" customFormat="1" spans="3:30">
      <c r="C2056" s="38"/>
      <c r="F2056" s="52"/>
      <c r="G2056" s="52"/>
      <c r="P2056" s="37"/>
      <c r="Q2056" s="38"/>
      <c r="AC2056" s="39"/>
      <c r="AD2056" s="40"/>
    </row>
    <row r="2057" s="35" customFormat="1" spans="3:30">
      <c r="C2057" s="38"/>
      <c r="F2057" s="52"/>
      <c r="G2057" s="52"/>
      <c r="P2057" s="37"/>
      <c r="Q2057" s="38"/>
      <c r="AC2057" s="39"/>
      <c r="AD2057" s="40"/>
    </row>
    <row r="2058" s="35" customFormat="1" spans="3:30">
      <c r="C2058" s="38"/>
      <c r="F2058" s="52"/>
      <c r="G2058" s="52"/>
      <c r="P2058" s="37"/>
      <c r="Q2058" s="38"/>
      <c r="AC2058" s="39"/>
      <c r="AD2058" s="40"/>
    </row>
    <row r="2059" s="35" customFormat="1" spans="3:30">
      <c r="C2059" s="38"/>
      <c r="F2059" s="52"/>
      <c r="G2059" s="52"/>
      <c r="P2059" s="37"/>
      <c r="Q2059" s="38"/>
      <c r="AC2059" s="39"/>
      <c r="AD2059" s="40"/>
    </row>
    <row r="2060" s="35" customFormat="1" spans="3:30">
      <c r="C2060" s="38"/>
      <c r="F2060" s="52"/>
      <c r="G2060" s="52"/>
      <c r="P2060" s="37"/>
      <c r="Q2060" s="38"/>
      <c r="AC2060" s="39"/>
      <c r="AD2060" s="40"/>
    </row>
    <row r="2061" s="35" customFormat="1" spans="3:30">
      <c r="C2061" s="38"/>
      <c r="F2061" s="52"/>
      <c r="G2061" s="52"/>
      <c r="P2061" s="37"/>
      <c r="Q2061" s="38"/>
      <c r="AC2061" s="39"/>
      <c r="AD2061" s="40"/>
    </row>
    <row r="2062" s="35" customFormat="1" spans="3:30">
      <c r="C2062" s="38"/>
      <c r="F2062" s="52"/>
      <c r="G2062" s="52"/>
      <c r="P2062" s="37"/>
      <c r="Q2062" s="38"/>
      <c r="AC2062" s="39"/>
      <c r="AD2062" s="40"/>
    </row>
    <row r="2063" s="35" customFormat="1" spans="3:30">
      <c r="C2063" s="38"/>
      <c r="F2063" s="52"/>
      <c r="G2063" s="52"/>
      <c r="P2063" s="37"/>
      <c r="Q2063" s="38"/>
      <c r="AC2063" s="39"/>
      <c r="AD2063" s="40"/>
    </row>
    <row r="2064" s="35" customFormat="1" spans="3:30">
      <c r="C2064" s="38"/>
      <c r="F2064" s="52"/>
      <c r="G2064" s="52"/>
      <c r="P2064" s="37"/>
      <c r="Q2064" s="38"/>
      <c r="AC2064" s="39"/>
      <c r="AD2064" s="40"/>
    </row>
    <row r="2065" s="35" customFormat="1" spans="3:30">
      <c r="C2065" s="38"/>
      <c r="F2065" s="52"/>
      <c r="G2065" s="52"/>
      <c r="P2065" s="37"/>
      <c r="Q2065" s="38"/>
      <c r="AC2065" s="39"/>
      <c r="AD2065" s="40"/>
    </row>
    <row r="2066" s="35" customFormat="1" spans="3:30">
      <c r="C2066" s="38"/>
      <c r="F2066" s="52"/>
      <c r="G2066" s="52"/>
      <c r="P2066" s="37"/>
      <c r="Q2066" s="38"/>
      <c r="AC2066" s="39"/>
      <c r="AD2066" s="40"/>
    </row>
    <row r="2067" s="35" customFormat="1" spans="3:30">
      <c r="C2067" s="38"/>
      <c r="F2067" s="52"/>
      <c r="G2067" s="52"/>
      <c r="P2067" s="37"/>
      <c r="Q2067" s="38"/>
      <c r="AC2067" s="39"/>
      <c r="AD2067" s="40"/>
    </row>
    <row r="2068" s="35" customFormat="1" spans="3:30">
      <c r="C2068" s="38"/>
      <c r="F2068" s="52"/>
      <c r="G2068" s="52"/>
      <c r="P2068" s="37"/>
      <c r="Q2068" s="38"/>
      <c r="AC2068" s="39"/>
      <c r="AD2068" s="40"/>
    </row>
    <row r="2069" s="35" customFormat="1" spans="3:30">
      <c r="C2069" s="38"/>
      <c r="F2069" s="52"/>
      <c r="G2069" s="52"/>
      <c r="P2069" s="37"/>
      <c r="Q2069" s="38"/>
      <c r="AC2069" s="39"/>
      <c r="AD2069" s="40"/>
    </row>
    <row r="2070" s="35" customFormat="1" spans="3:30">
      <c r="C2070" s="38"/>
      <c r="F2070" s="52"/>
      <c r="G2070" s="52"/>
      <c r="P2070" s="37"/>
      <c r="Q2070" s="38"/>
      <c r="AC2070" s="39"/>
      <c r="AD2070" s="40"/>
    </row>
    <row r="2071" s="35" customFormat="1" spans="3:30">
      <c r="C2071" s="38"/>
      <c r="F2071" s="52"/>
      <c r="G2071" s="52"/>
      <c r="P2071" s="37"/>
      <c r="Q2071" s="38"/>
      <c r="AC2071" s="39"/>
      <c r="AD2071" s="40"/>
    </row>
    <row r="2072" s="35" customFormat="1" spans="3:30">
      <c r="C2072" s="38"/>
      <c r="F2072" s="52"/>
      <c r="G2072" s="52"/>
      <c r="P2072" s="37"/>
      <c r="Q2072" s="38"/>
      <c r="AC2072" s="39"/>
      <c r="AD2072" s="40"/>
    </row>
    <row r="2073" s="35" customFormat="1" spans="3:30">
      <c r="C2073" s="38"/>
      <c r="F2073" s="52"/>
      <c r="G2073" s="52"/>
      <c r="P2073" s="37"/>
      <c r="Q2073" s="38"/>
      <c r="AC2073" s="39"/>
      <c r="AD2073" s="40"/>
    </row>
    <row r="2074" s="35" customFormat="1" spans="3:30">
      <c r="C2074" s="38"/>
      <c r="F2074" s="52"/>
      <c r="G2074" s="52"/>
      <c r="P2074" s="37"/>
      <c r="Q2074" s="38"/>
      <c r="AC2074" s="39"/>
      <c r="AD2074" s="40"/>
    </row>
    <row r="2075" s="35" customFormat="1" spans="3:30">
      <c r="C2075" s="38"/>
      <c r="F2075" s="52"/>
      <c r="G2075" s="52"/>
      <c r="P2075" s="37"/>
      <c r="Q2075" s="38"/>
      <c r="AC2075" s="39"/>
      <c r="AD2075" s="40"/>
    </row>
    <row r="2076" s="35" customFormat="1" spans="3:30">
      <c r="C2076" s="38"/>
      <c r="F2076" s="52"/>
      <c r="G2076" s="52"/>
      <c r="P2076" s="37"/>
      <c r="Q2076" s="38"/>
      <c r="AC2076" s="39"/>
      <c r="AD2076" s="40"/>
    </row>
    <row r="2077" s="35" customFormat="1" spans="3:30">
      <c r="C2077" s="38"/>
      <c r="F2077" s="52"/>
      <c r="G2077" s="52"/>
      <c r="P2077" s="37"/>
      <c r="Q2077" s="38"/>
      <c r="AC2077" s="39"/>
      <c r="AD2077" s="40"/>
    </row>
    <row r="2078" s="35" customFormat="1" spans="3:30">
      <c r="C2078" s="38"/>
      <c r="F2078" s="52"/>
      <c r="G2078" s="52"/>
      <c r="P2078" s="37"/>
      <c r="Q2078" s="38"/>
      <c r="AC2078" s="39"/>
      <c r="AD2078" s="40"/>
    </row>
    <row r="2079" s="35" customFormat="1" spans="3:30">
      <c r="C2079" s="38"/>
      <c r="F2079" s="52"/>
      <c r="G2079" s="52"/>
      <c r="P2079" s="37"/>
      <c r="Q2079" s="38"/>
      <c r="AC2079" s="39"/>
      <c r="AD2079" s="40"/>
    </row>
    <row r="2080" s="35" customFormat="1" spans="3:30">
      <c r="C2080" s="38"/>
      <c r="F2080" s="52"/>
      <c r="G2080" s="52"/>
      <c r="P2080" s="37"/>
      <c r="Q2080" s="38"/>
      <c r="AC2080" s="39"/>
      <c r="AD2080" s="40"/>
    </row>
    <row r="2081" s="35" customFormat="1" spans="3:30">
      <c r="C2081" s="38"/>
      <c r="F2081" s="52"/>
      <c r="G2081" s="52"/>
      <c r="P2081" s="37"/>
      <c r="Q2081" s="38"/>
      <c r="AC2081" s="39"/>
      <c r="AD2081" s="40"/>
    </row>
    <row r="2082" s="35" customFormat="1" spans="3:30">
      <c r="C2082" s="38"/>
      <c r="F2082" s="52"/>
      <c r="G2082" s="52"/>
      <c r="P2082" s="37"/>
      <c r="Q2082" s="38"/>
      <c r="AC2082" s="39"/>
      <c r="AD2082" s="40"/>
    </row>
    <row r="2083" s="35" customFormat="1" spans="3:30">
      <c r="C2083" s="38"/>
      <c r="F2083" s="52"/>
      <c r="G2083" s="52"/>
      <c r="P2083" s="37"/>
      <c r="Q2083" s="38"/>
      <c r="AC2083" s="39"/>
      <c r="AD2083" s="40"/>
    </row>
    <row r="2084" s="35" customFormat="1" spans="3:30">
      <c r="C2084" s="38"/>
      <c r="F2084" s="52"/>
      <c r="G2084" s="52"/>
      <c r="P2084" s="37"/>
      <c r="Q2084" s="38"/>
      <c r="AC2084" s="39"/>
      <c r="AD2084" s="40"/>
    </row>
    <row r="2085" s="35" customFormat="1" spans="3:30">
      <c r="C2085" s="38"/>
      <c r="F2085" s="52"/>
      <c r="G2085" s="52"/>
      <c r="P2085" s="37"/>
      <c r="Q2085" s="38"/>
      <c r="AC2085" s="39"/>
      <c r="AD2085" s="40"/>
    </row>
    <row r="2086" s="35" customFormat="1" spans="3:30">
      <c r="C2086" s="38"/>
      <c r="F2086" s="52"/>
      <c r="G2086" s="52"/>
      <c r="P2086" s="37"/>
      <c r="Q2086" s="38"/>
      <c r="AC2086" s="39"/>
      <c r="AD2086" s="40"/>
    </row>
    <row r="2087" s="35" customFormat="1" spans="3:30">
      <c r="C2087" s="38"/>
      <c r="F2087" s="52"/>
      <c r="G2087" s="52"/>
      <c r="P2087" s="37"/>
      <c r="Q2087" s="38"/>
      <c r="AC2087" s="39"/>
      <c r="AD2087" s="40"/>
    </row>
    <row r="2088" s="35" customFormat="1" spans="3:30">
      <c r="C2088" s="38"/>
      <c r="F2088" s="52"/>
      <c r="G2088" s="52"/>
      <c r="P2088" s="37"/>
      <c r="Q2088" s="38"/>
      <c r="AC2088" s="39"/>
      <c r="AD2088" s="40"/>
    </row>
    <row r="2089" s="35" customFormat="1" spans="3:30">
      <c r="C2089" s="38"/>
      <c r="F2089" s="52"/>
      <c r="G2089" s="52"/>
      <c r="P2089" s="37"/>
      <c r="Q2089" s="38"/>
      <c r="AC2089" s="39"/>
      <c r="AD2089" s="40"/>
    </row>
    <row r="2090" s="35" customFormat="1" spans="3:30">
      <c r="C2090" s="38"/>
      <c r="F2090" s="52"/>
      <c r="G2090" s="52"/>
      <c r="P2090" s="37"/>
      <c r="Q2090" s="38"/>
      <c r="AC2090" s="39"/>
      <c r="AD2090" s="40"/>
    </row>
    <row r="2091" s="35" customFormat="1" spans="3:30">
      <c r="C2091" s="38"/>
      <c r="F2091" s="52"/>
      <c r="G2091" s="52"/>
      <c r="P2091" s="37"/>
      <c r="Q2091" s="38"/>
      <c r="AC2091" s="39"/>
      <c r="AD2091" s="40"/>
    </row>
    <row r="2092" s="35" customFormat="1" spans="3:30">
      <c r="C2092" s="38"/>
      <c r="F2092" s="52"/>
      <c r="G2092" s="52"/>
      <c r="P2092" s="37"/>
      <c r="Q2092" s="38"/>
      <c r="AC2092" s="39"/>
      <c r="AD2092" s="40"/>
    </row>
    <row r="2093" s="35" customFormat="1" spans="3:30">
      <c r="C2093" s="38"/>
      <c r="F2093" s="52"/>
      <c r="G2093" s="52"/>
      <c r="P2093" s="37"/>
      <c r="Q2093" s="38"/>
      <c r="AC2093" s="39"/>
      <c r="AD2093" s="40"/>
    </row>
    <row r="2094" s="35" customFormat="1" spans="3:30">
      <c r="C2094" s="38"/>
      <c r="F2094" s="52"/>
      <c r="G2094" s="52"/>
      <c r="P2094" s="37"/>
      <c r="Q2094" s="38"/>
      <c r="AC2094" s="39"/>
      <c r="AD2094" s="40"/>
    </row>
    <row r="2095" s="35" customFormat="1" spans="3:30">
      <c r="C2095" s="38"/>
      <c r="F2095" s="52"/>
      <c r="G2095" s="52"/>
      <c r="P2095" s="37"/>
      <c r="Q2095" s="38"/>
      <c r="AC2095" s="39"/>
      <c r="AD2095" s="40"/>
    </row>
    <row r="2096" s="35" customFormat="1" spans="3:30">
      <c r="C2096" s="38"/>
      <c r="F2096" s="52"/>
      <c r="G2096" s="52"/>
      <c r="P2096" s="37"/>
      <c r="Q2096" s="38"/>
      <c r="AC2096" s="39"/>
      <c r="AD2096" s="40"/>
    </row>
    <row r="2097" s="35" customFormat="1" spans="3:30">
      <c r="C2097" s="38"/>
      <c r="F2097" s="52"/>
      <c r="G2097" s="52"/>
      <c r="P2097" s="37"/>
      <c r="Q2097" s="38"/>
      <c r="AC2097" s="39"/>
      <c r="AD2097" s="40"/>
    </row>
    <row r="2098" s="35" customFormat="1" spans="3:30">
      <c r="C2098" s="38"/>
      <c r="F2098" s="52"/>
      <c r="G2098" s="52"/>
      <c r="P2098" s="37"/>
      <c r="Q2098" s="38"/>
      <c r="AC2098" s="39"/>
      <c r="AD2098" s="40"/>
    </row>
    <row r="2099" s="35" customFormat="1" spans="3:30">
      <c r="C2099" s="38"/>
      <c r="F2099" s="52"/>
      <c r="G2099" s="52"/>
      <c r="P2099" s="37"/>
      <c r="Q2099" s="38"/>
      <c r="AC2099" s="39"/>
      <c r="AD2099" s="40"/>
    </row>
    <row r="2100" s="35" customFormat="1" spans="3:30">
      <c r="C2100" s="38"/>
      <c r="F2100" s="52"/>
      <c r="G2100" s="52"/>
      <c r="P2100" s="37"/>
      <c r="Q2100" s="38"/>
      <c r="AC2100" s="39"/>
      <c r="AD2100" s="40"/>
    </row>
    <row r="2101" s="35" customFormat="1" spans="3:30">
      <c r="C2101" s="38"/>
      <c r="F2101" s="52"/>
      <c r="G2101" s="52"/>
      <c r="P2101" s="37"/>
      <c r="Q2101" s="38"/>
      <c r="AC2101" s="39"/>
      <c r="AD2101" s="40"/>
    </row>
    <row r="2102" s="35" customFormat="1" spans="3:30">
      <c r="C2102" s="38"/>
      <c r="F2102" s="52"/>
      <c r="G2102" s="52"/>
      <c r="P2102" s="37"/>
      <c r="Q2102" s="38"/>
      <c r="AC2102" s="39"/>
      <c r="AD2102" s="40"/>
    </row>
    <row r="2103" s="35" customFormat="1" spans="3:30">
      <c r="C2103" s="38"/>
      <c r="F2103" s="52"/>
      <c r="G2103" s="52"/>
      <c r="P2103" s="37"/>
      <c r="Q2103" s="38"/>
      <c r="AC2103" s="39"/>
      <c r="AD2103" s="40"/>
    </row>
    <row r="2104" s="35" customFormat="1" spans="3:30">
      <c r="C2104" s="38"/>
      <c r="F2104" s="52"/>
      <c r="G2104" s="52"/>
      <c r="P2104" s="37"/>
      <c r="Q2104" s="38"/>
      <c r="AC2104" s="39"/>
      <c r="AD2104" s="40"/>
    </row>
    <row r="2105" s="35" customFormat="1" spans="3:30">
      <c r="C2105" s="38"/>
      <c r="F2105" s="52"/>
      <c r="G2105" s="52"/>
      <c r="P2105" s="37"/>
      <c r="Q2105" s="38"/>
      <c r="AC2105" s="39"/>
      <c r="AD2105" s="40"/>
    </row>
    <row r="2106" s="35" customFormat="1" spans="3:30">
      <c r="C2106" s="38"/>
      <c r="F2106" s="52"/>
      <c r="G2106" s="52"/>
      <c r="P2106" s="37"/>
      <c r="Q2106" s="38"/>
      <c r="AC2106" s="39"/>
      <c r="AD2106" s="40"/>
    </row>
    <row r="2107" s="35" customFormat="1" spans="3:30">
      <c r="C2107" s="38"/>
      <c r="F2107" s="52"/>
      <c r="G2107" s="52"/>
      <c r="P2107" s="37"/>
      <c r="Q2107" s="38"/>
      <c r="AC2107" s="39"/>
      <c r="AD2107" s="40"/>
    </row>
    <row r="2108" s="35" customFormat="1" spans="3:30">
      <c r="C2108" s="38"/>
      <c r="F2108" s="52"/>
      <c r="G2108" s="52"/>
      <c r="P2108" s="37"/>
      <c r="Q2108" s="38"/>
      <c r="AC2108" s="39"/>
      <c r="AD2108" s="40"/>
    </row>
    <row r="2109" s="35" customFormat="1" spans="3:30">
      <c r="C2109" s="38"/>
      <c r="F2109" s="52"/>
      <c r="G2109" s="52"/>
      <c r="P2109" s="37"/>
      <c r="Q2109" s="38"/>
      <c r="AC2109" s="39"/>
      <c r="AD2109" s="40"/>
    </row>
    <row r="2110" s="35" customFormat="1" spans="3:30">
      <c r="C2110" s="38"/>
      <c r="F2110" s="52"/>
      <c r="G2110" s="52"/>
      <c r="P2110" s="37"/>
      <c r="Q2110" s="38"/>
      <c r="AC2110" s="39"/>
      <c r="AD2110" s="40"/>
    </row>
    <row r="2111" s="35" customFormat="1" spans="3:30">
      <c r="C2111" s="38"/>
      <c r="F2111" s="52"/>
      <c r="G2111" s="52"/>
      <c r="P2111" s="37"/>
      <c r="Q2111" s="38"/>
      <c r="AC2111" s="39"/>
      <c r="AD2111" s="40"/>
    </row>
    <row r="2112" s="35" customFormat="1" spans="3:30">
      <c r="C2112" s="38"/>
      <c r="F2112" s="52"/>
      <c r="G2112" s="52"/>
      <c r="P2112" s="37"/>
      <c r="Q2112" s="38"/>
      <c r="AC2112" s="39"/>
      <c r="AD2112" s="40"/>
    </row>
    <row r="2113" s="35" customFormat="1" spans="3:30">
      <c r="C2113" s="38"/>
      <c r="F2113" s="52"/>
      <c r="G2113" s="52"/>
      <c r="P2113" s="37"/>
      <c r="Q2113" s="38"/>
      <c r="AC2113" s="39"/>
      <c r="AD2113" s="40"/>
    </row>
    <row r="2114" s="35" customFormat="1" spans="3:30">
      <c r="C2114" s="38"/>
      <c r="F2114" s="52"/>
      <c r="G2114" s="52"/>
      <c r="P2114" s="37"/>
      <c r="Q2114" s="38"/>
      <c r="AC2114" s="39"/>
      <c r="AD2114" s="40"/>
    </row>
    <row r="2115" s="35" customFormat="1" spans="3:30">
      <c r="C2115" s="38"/>
      <c r="F2115" s="52"/>
      <c r="G2115" s="52"/>
      <c r="P2115" s="37"/>
      <c r="Q2115" s="38"/>
      <c r="AC2115" s="39"/>
      <c r="AD2115" s="40"/>
    </row>
    <row r="2116" s="35" customFormat="1" spans="3:30">
      <c r="C2116" s="38"/>
      <c r="F2116" s="52"/>
      <c r="G2116" s="52"/>
      <c r="P2116" s="37"/>
      <c r="Q2116" s="38"/>
      <c r="AC2116" s="39"/>
      <c r="AD2116" s="40"/>
    </row>
    <row r="2117" s="35" customFormat="1" spans="3:30">
      <c r="C2117" s="38"/>
      <c r="F2117" s="52"/>
      <c r="G2117" s="52"/>
      <c r="P2117" s="37"/>
      <c r="Q2117" s="38"/>
      <c r="AC2117" s="39"/>
      <c r="AD2117" s="40"/>
    </row>
    <row r="2118" s="35" customFormat="1" spans="3:30">
      <c r="C2118" s="38"/>
      <c r="F2118" s="52"/>
      <c r="G2118" s="52"/>
      <c r="P2118" s="37"/>
      <c r="Q2118" s="38"/>
      <c r="AC2118" s="39"/>
      <c r="AD2118" s="40"/>
    </row>
    <row r="2119" s="35" customFormat="1" spans="3:30">
      <c r="C2119" s="38"/>
      <c r="F2119" s="52"/>
      <c r="G2119" s="52"/>
      <c r="P2119" s="37"/>
      <c r="Q2119" s="38"/>
      <c r="AC2119" s="39"/>
      <c r="AD2119" s="40"/>
    </row>
    <row r="2120" s="35" customFormat="1" spans="3:30">
      <c r="C2120" s="38"/>
      <c r="F2120" s="52"/>
      <c r="G2120" s="52"/>
      <c r="P2120" s="37"/>
      <c r="Q2120" s="38"/>
      <c r="AC2120" s="39"/>
      <c r="AD2120" s="40"/>
    </row>
    <row r="2121" s="35" customFormat="1" spans="3:30">
      <c r="C2121" s="38"/>
      <c r="F2121" s="52"/>
      <c r="G2121" s="52"/>
      <c r="P2121" s="37"/>
      <c r="Q2121" s="38"/>
      <c r="AC2121" s="39"/>
      <c r="AD2121" s="40"/>
    </row>
    <row r="2122" s="35" customFormat="1" spans="3:30">
      <c r="C2122" s="38"/>
      <c r="F2122" s="52"/>
      <c r="G2122" s="52"/>
      <c r="P2122" s="37"/>
      <c r="Q2122" s="38"/>
      <c r="AC2122" s="39"/>
      <c r="AD2122" s="40"/>
    </row>
    <row r="2123" s="35" customFormat="1" spans="3:30">
      <c r="C2123" s="38"/>
      <c r="F2123" s="52"/>
      <c r="G2123" s="52"/>
      <c r="P2123" s="37"/>
      <c r="Q2123" s="38"/>
      <c r="AC2123" s="39"/>
      <c r="AD2123" s="40"/>
    </row>
    <row r="2124" s="35" customFormat="1" spans="3:30">
      <c r="C2124" s="38"/>
      <c r="F2124" s="52"/>
      <c r="G2124" s="52"/>
      <c r="P2124" s="37"/>
      <c r="Q2124" s="38"/>
      <c r="AC2124" s="39"/>
      <c r="AD2124" s="40"/>
    </row>
    <row r="2125" s="35" customFormat="1" spans="3:30">
      <c r="C2125" s="38"/>
      <c r="F2125" s="52"/>
      <c r="G2125" s="52"/>
      <c r="P2125" s="37"/>
      <c r="Q2125" s="38"/>
      <c r="AC2125" s="39"/>
      <c r="AD2125" s="40"/>
    </row>
    <row r="2126" s="35" customFormat="1" spans="3:30">
      <c r="C2126" s="38"/>
      <c r="F2126" s="52"/>
      <c r="G2126" s="52"/>
      <c r="P2126" s="37"/>
      <c r="Q2126" s="38"/>
      <c r="AC2126" s="39"/>
      <c r="AD2126" s="40"/>
    </row>
    <row r="2127" s="35" customFormat="1" spans="3:30">
      <c r="C2127" s="38"/>
      <c r="F2127" s="52"/>
      <c r="G2127" s="52"/>
      <c r="P2127" s="37"/>
      <c r="Q2127" s="38"/>
      <c r="AC2127" s="39"/>
      <c r="AD2127" s="40"/>
    </row>
    <row r="2128" s="35" customFormat="1" spans="3:30">
      <c r="C2128" s="38"/>
      <c r="F2128" s="52"/>
      <c r="G2128" s="52"/>
      <c r="P2128" s="37"/>
      <c r="Q2128" s="38"/>
      <c r="AC2128" s="39"/>
      <c r="AD2128" s="40"/>
    </row>
    <row r="2129" s="35" customFormat="1" spans="3:30">
      <c r="C2129" s="38"/>
      <c r="F2129" s="52"/>
      <c r="G2129" s="52"/>
      <c r="P2129" s="37"/>
      <c r="Q2129" s="38"/>
      <c r="AC2129" s="39"/>
      <c r="AD2129" s="40"/>
    </row>
    <row r="2130" s="35" customFormat="1" spans="3:30">
      <c r="C2130" s="38"/>
      <c r="F2130" s="52"/>
      <c r="G2130" s="52"/>
      <c r="P2130" s="37"/>
      <c r="Q2130" s="38"/>
      <c r="AC2130" s="39"/>
      <c r="AD2130" s="40"/>
    </row>
    <row r="2131" s="35" customFormat="1" spans="3:30">
      <c r="C2131" s="38"/>
      <c r="F2131" s="52"/>
      <c r="G2131" s="52"/>
      <c r="P2131" s="37"/>
      <c r="Q2131" s="38"/>
      <c r="AC2131" s="39"/>
      <c r="AD2131" s="40"/>
    </row>
    <row r="2132" s="35" customFormat="1" spans="3:30">
      <c r="C2132" s="38"/>
      <c r="F2132" s="52"/>
      <c r="G2132" s="52"/>
      <c r="P2132" s="37"/>
      <c r="Q2132" s="38"/>
      <c r="AC2132" s="39"/>
      <c r="AD2132" s="40"/>
    </row>
    <row r="2133" s="35" customFormat="1" spans="3:30">
      <c r="C2133" s="38"/>
      <c r="F2133" s="52"/>
      <c r="G2133" s="52"/>
      <c r="P2133" s="37"/>
      <c r="Q2133" s="38"/>
      <c r="AC2133" s="39"/>
      <c r="AD2133" s="40"/>
    </row>
    <row r="2134" s="35" customFormat="1" spans="3:30">
      <c r="C2134" s="38"/>
      <c r="F2134" s="52"/>
      <c r="G2134" s="52"/>
      <c r="P2134" s="37"/>
      <c r="Q2134" s="38"/>
      <c r="AC2134" s="39"/>
      <c r="AD2134" s="40"/>
    </row>
    <row r="2135" s="35" customFormat="1" spans="3:30">
      <c r="C2135" s="38"/>
      <c r="F2135" s="52"/>
      <c r="G2135" s="52"/>
      <c r="P2135" s="37"/>
      <c r="Q2135" s="38"/>
      <c r="AC2135" s="39"/>
      <c r="AD2135" s="40"/>
    </row>
    <row r="2136" s="35" customFormat="1" spans="3:30">
      <c r="C2136" s="38"/>
      <c r="F2136" s="52"/>
      <c r="G2136" s="52"/>
      <c r="P2136" s="37"/>
      <c r="Q2136" s="38"/>
      <c r="AC2136" s="39"/>
      <c r="AD2136" s="40"/>
    </row>
    <row r="2137" s="35" customFormat="1" spans="3:30">
      <c r="C2137" s="38"/>
      <c r="F2137" s="52"/>
      <c r="G2137" s="52"/>
      <c r="P2137" s="37"/>
      <c r="Q2137" s="38"/>
      <c r="AC2137" s="39"/>
      <c r="AD2137" s="40"/>
    </row>
    <row r="2138" s="35" customFormat="1" spans="3:30">
      <c r="C2138" s="38"/>
      <c r="F2138" s="52"/>
      <c r="G2138" s="52"/>
      <c r="P2138" s="37"/>
      <c r="Q2138" s="38"/>
      <c r="AC2138" s="39"/>
      <c r="AD2138" s="40"/>
    </row>
    <row r="2139" s="35" customFormat="1" spans="3:30">
      <c r="C2139" s="38"/>
      <c r="F2139" s="52"/>
      <c r="G2139" s="52"/>
      <c r="P2139" s="37"/>
      <c r="Q2139" s="38"/>
      <c r="AC2139" s="39"/>
      <c r="AD2139" s="40"/>
    </row>
    <row r="2140" s="35" customFormat="1" spans="3:30">
      <c r="C2140" s="38"/>
      <c r="F2140" s="52"/>
      <c r="G2140" s="52"/>
      <c r="P2140" s="37"/>
      <c r="Q2140" s="38"/>
      <c r="AC2140" s="39"/>
      <c r="AD2140" s="40"/>
    </row>
    <row r="2141" s="35" customFormat="1" spans="3:30">
      <c r="C2141" s="38"/>
      <c r="F2141" s="52"/>
      <c r="G2141" s="52"/>
      <c r="P2141" s="37"/>
      <c r="Q2141" s="38"/>
      <c r="AC2141" s="39"/>
      <c r="AD2141" s="40"/>
    </row>
    <row r="2142" s="35" customFormat="1" spans="3:30">
      <c r="C2142" s="38"/>
      <c r="F2142" s="52"/>
      <c r="G2142" s="52"/>
      <c r="P2142" s="37"/>
      <c r="Q2142" s="38"/>
      <c r="AC2142" s="39"/>
      <c r="AD2142" s="40"/>
    </row>
    <row r="2143" s="35" customFormat="1" spans="3:30">
      <c r="C2143" s="38"/>
      <c r="F2143" s="52"/>
      <c r="G2143" s="52"/>
      <c r="P2143" s="37"/>
      <c r="Q2143" s="38"/>
      <c r="AC2143" s="39"/>
      <c r="AD2143" s="40"/>
    </row>
    <row r="2144" s="35" customFormat="1" spans="3:30">
      <c r="C2144" s="38"/>
      <c r="F2144" s="52"/>
      <c r="G2144" s="52"/>
      <c r="P2144" s="37"/>
      <c r="Q2144" s="38"/>
      <c r="AC2144" s="39"/>
      <c r="AD2144" s="40"/>
    </row>
    <row r="2145" s="35" customFormat="1" spans="3:30">
      <c r="C2145" s="38"/>
      <c r="F2145" s="52"/>
      <c r="G2145" s="52"/>
      <c r="P2145" s="37"/>
      <c r="Q2145" s="38"/>
      <c r="AC2145" s="39"/>
      <c r="AD2145" s="40"/>
    </row>
    <row r="2146" s="35" customFormat="1" spans="3:30">
      <c r="C2146" s="38"/>
      <c r="F2146" s="52"/>
      <c r="G2146" s="52"/>
      <c r="P2146" s="37"/>
      <c r="Q2146" s="38"/>
      <c r="AC2146" s="39"/>
      <c r="AD2146" s="40"/>
    </row>
    <row r="2147" s="35" customFormat="1" spans="3:30">
      <c r="C2147" s="38"/>
      <c r="F2147" s="52"/>
      <c r="G2147" s="52"/>
      <c r="P2147" s="37"/>
      <c r="Q2147" s="38"/>
      <c r="AC2147" s="39"/>
      <c r="AD2147" s="40"/>
    </row>
    <row r="2148" s="35" customFormat="1" spans="3:30">
      <c r="C2148" s="38"/>
      <c r="F2148" s="52"/>
      <c r="G2148" s="52"/>
      <c r="P2148" s="37"/>
      <c r="Q2148" s="38"/>
      <c r="AC2148" s="39"/>
      <c r="AD2148" s="40"/>
    </row>
    <row r="2149" s="35" customFormat="1" spans="3:30">
      <c r="C2149" s="38"/>
      <c r="F2149" s="52"/>
      <c r="G2149" s="52"/>
      <c r="P2149" s="37"/>
      <c r="Q2149" s="38"/>
      <c r="AC2149" s="39"/>
      <c r="AD2149" s="40"/>
    </row>
    <row r="2150" s="35" customFormat="1" spans="3:30">
      <c r="C2150" s="38"/>
      <c r="F2150" s="52"/>
      <c r="G2150" s="52"/>
      <c r="P2150" s="37"/>
      <c r="Q2150" s="38"/>
      <c r="AC2150" s="39"/>
      <c r="AD2150" s="40"/>
    </row>
    <row r="2151" s="35" customFormat="1" spans="3:30">
      <c r="C2151" s="38"/>
      <c r="F2151" s="52"/>
      <c r="G2151" s="52"/>
      <c r="P2151" s="37"/>
      <c r="Q2151" s="38"/>
      <c r="AC2151" s="39"/>
      <c r="AD2151" s="40"/>
    </row>
    <row r="2152" s="35" customFormat="1" spans="3:30">
      <c r="C2152" s="38"/>
      <c r="F2152" s="52"/>
      <c r="G2152" s="52"/>
      <c r="P2152" s="37"/>
      <c r="Q2152" s="38"/>
      <c r="AC2152" s="39"/>
      <c r="AD2152" s="40"/>
    </row>
    <row r="2153" s="35" customFormat="1" spans="3:30">
      <c r="C2153" s="38"/>
      <c r="F2153" s="52"/>
      <c r="G2153" s="52"/>
      <c r="P2153" s="37"/>
      <c r="Q2153" s="38"/>
      <c r="AC2153" s="39"/>
      <c r="AD2153" s="40"/>
    </row>
    <row r="2154" s="35" customFormat="1" spans="3:30">
      <c r="C2154" s="38"/>
      <c r="F2154" s="52"/>
      <c r="G2154" s="52"/>
      <c r="P2154" s="37"/>
      <c r="Q2154" s="38"/>
      <c r="AC2154" s="39"/>
      <c r="AD2154" s="40"/>
    </row>
    <row r="2155" s="35" customFormat="1" spans="3:30">
      <c r="C2155" s="38"/>
      <c r="F2155" s="52"/>
      <c r="G2155" s="52"/>
      <c r="P2155" s="37"/>
      <c r="Q2155" s="38"/>
      <c r="AC2155" s="39"/>
      <c r="AD2155" s="40"/>
    </row>
    <row r="2156" s="35" customFormat="1" spans="3:30">
      <c r="C2156" s="38"/>
      <c r="F2156" s="52"/>
      <c r="G2156" s="52"/>
      <c r="P2156" s="37"/>
      <c r="Q2156" s="38"/>
      <c r="AC2156" s="39"/>
      <c r="AD2156" s="40"/>
    </row>
    <row r="2157" s="35" customFormat="1" spans="3:30">
      <c r="C2157" s="38"/>
      <c r="F2157" s="52"/>
      <c r="G2157" s="52"/>
      <c r="P2157" s="37"/>
      <c r="Q2157" s="38"/>
      <c r="AC2157" s="39"/>
      <c r="AD2157" s="40"/>
    </row>
    <row r="2158" s="35" customFormat="1" spans="3:30">
      <c r="C2158" s="38"/>
      <c r="F2158" s="52"/>
      <c r="G2158" s="52"/>
      <c r="P2158" s="37"/>
      <c r="Q2158" s="38"/>
      <c r="AC2158" s="39"/>
      <c r="AD2158" s="40"/>
    </row>
    <row r="2159" s="35" customFormat="1" spans="3:30">
      <c r="C2159" s="38"/>
      <c r="F2159" s="52"/>
      <c r="G2159" s="52"/>
      <c r="P2159" s="37"/>
      <c r="Q2159" s="38"/>
      <c r="AC2159" s="39"/>
      <c r="AD2159" s="40"/>
    </row>
    <row r="2160" s="35" customFormat="1" spans="3:30">
      <c r="C2160" s="38"/>
      <c r="F2160" s="52"/>
      <c r="G2160" s="52"/>
      <c r="P2160" s="37"/>
      <c r="Q2160" s="38"/>
      <c r="AC2160" s="39"/>
      <c r="AD2160" s="40"/>
    </row>
    <row r="2161" s="35" customFormat="1" spans="3:30">
      <c r="C2161" s="38"/>
      <c r="F2161" s="52"/>
      <c r="G2161" s="52"/>
      <c r="P2161" s="37"/>
      <c r="Q2161" s="38"/>
      <c r="AC2161" s="39"/>
      <c r="AD2161" s="40"/>
    </row>
    <row r="2162" s="35" customFormat="1" spans="3:30">
      <c r="C2162" s="38"/>
      <c r="F2162" s="52"/>
      <c r="G2162" s="52"/>
      <c r="P2162" s="37"/>
      <c r="Q2162" s="38"/>
      <c r="AC2162" s="39"/>
      <c r="AD2162" s="40"/>
    </row>
    <row r="2163" s="35" customFormat="1" spans="3:30">
      <c r="C2163" s="38"/>
      <c r="F2163" s="52"/>
      <c r="G2163" s="52"/>
      <c r="P2163" s="37"/>
      <c r="Q2163" s="38"/>
      <c r="AC2163" s="39"/>
      <c r="AD2163" s="40"/>
    </row>
    <row r="2164" s="35" customFormat="1" spans="3:30">
      <c r="C2164" s="38"/>
      <c r="F2164" s="52"/>
      <c r="G2164" s="52"/>
      <c r="P2164" s="37"/>
      <c r="Q2164" s="38"/>
      <c r="AC2164" s="39"/>
      <c r="AD2164" s="40"/>
    </row>
    <row r="2165" s="35" customFormat="1" spans="3:30">
      <c r="C2165" s="38"/>
      <c r="F2165" s="52"/>
      <c r="G2165" s="52"/>
      <c r="P2165" s="37"/>
      <c r="Q2165" s="38"/>
      <c r="AC2165" s="39"/>
      <c r="AD2165" s="40"/>
    </row>
    <row r="2166" s="35" customFormat="1" spans="3:30">
      <c r="C2166" s="38"/>
      <c r="F2166" s="52"/>
      <c r="G2166" s="52"/>
      <c r="P2166" s="37"/>
      <c r="Q2166" s="38"/>
      <c r="AC2166" s="39"/>
      <c r="AD2166" s="40"/>
    </row>
    <row r="2167" s="35" customFormat="1" spans="3:30">
      <c r="C2167" s="38"/>
      <c r="F2167" s="52"/>
      <c r="G2167" s="52"/>
      <c r="P2167" s="37"/>
      <c r="Q2167" s="38"/>
      <c r="AC2167" s="39"/>
      <c r="AD2167" s="40"/>
    </row>
    <row r="2168" s="35" customFormat="1" spans="3:30">
      <c r="C2168" s="38"/>
      <c r="F2168" s="52"/>
      <c r="G2168" s="52"/>
      <c r="P2168" s="37"/>
      <c r="Q2168" s="38"/>
      <c r="AC2168" s="39"/>
      <c r="AD2168" s="40"/>
    </row>
    <row r="2169" s="35" customFormat="1" spans="3:30">
      <c r="C2169" s="38"/>
      <c r="F2169" s="52"/>
      <c r="G2169" s="52"/>
      <c r="P2169" s="37"/>
      <c r="Q2169" s="38"/>
      <c r="AC2169" s="39"/>
      <c r="AD2169" s="40"/>
    </row>
    <row r="2170" s="35" customFormat="1" spans="3:30">
      <c r="C2170" s="38"/>
      <c r="F2170" s="52"/>
      <c r="G2170" s="52"/>
      <c r="P2170" s="37"/>
      <c r="Q2170" s="38"/>
      <c r="AC2170" s="39"/>
      <c r="AD2170" s="40"/>
    </row>
    <row r="2171" s="35" customFormat="1" spans="3:30">
      <c r="C2171" s="38"/>
      <c r="F2171" s="52"/>
      <c r="G2171" s="52"/>
      <c r="P2171" s="37"/>
      <c r="Q2171" s="38"/>
      <c r="AC2171" s="39"/>
      <c r="AD2171" s="40"/>
    </row>
    <row r="2172" s="35" customFormat="1" spans="3:30">
      <c r="C2172" s="38"/>
      <c r="F2172" s="52"/>
      <c r="G2172" s="52"/>
      <c r="P2172" s="37"/>
      <c r="Q2172" s="38"/>
      <c r="AC2172" s="39"/>
      <c r="AD2172" s="40"/>
    </row>
    <row r="2173" s="35" customFormat="1" spans="3:30">
      <c r="C2173" s="38"/>
      <c r="F2173" s="52"/>
      <c r="G2173" s="52"/>
      <c r="P2173" s="37"/>
      <c r="Q2173" s="38"/>
      <c r="AC2173" s="39"/>
      <c r="AD2173" s="40"/>
    </row>
    <row r="2174" s="35" customFormat="1" spans="3:30">
      <c r="C2174" s="38"/>
      <c r="F2174" s="52"/>
      <c r="G2174" s="52"/>
      <c r="P2174" s="37"/>
      <c r="Q2174" s="38"/>
      <c r="AC2174" s="39"/>
      <c r="AD2174" s="40"/>
    </row>
    <row r="2175" s="35" customFormat="1" spans="3:30">
      <c r="C2175" s="38"/>
      <c r="F2175" s="52"/>
      <c r="G2175" s="52"/>
      <c r="P2175" s="37"/>
      <c r="Q2175" s="38"/>
      <c r="AC2175" s="39"/>
      <c r="AD2175" s="40"/>
    </row>
    <row r="2176" s="35" customFormat="1" spans="3:30">
      <c r="C2176" s="38"/>
      <c r="F2176" s="52"/>
      <c r="G2176" s="52"/>
      <c r="P2176" s="37"/>
      <c r="Q2176" s="38"/>
      <c r="AC2176" s="39"/>
      <c r="AD2176" s="40"/>
    </row>
    <row r="2177" s="35" customFormat="1" spans="3:30">
      <c r="C2177" s="38"/>
      <c r="F2177" s="52"/>
      <c r="G2177" s="52"/>
      <c r="P2177" s="37"/>
      <c r="Q2177" s="38"/>
      <c r="AC2177" s="39"/>
      <c r="AD2177" s="40"/>
    </row>
    <row r="2178" s="35" customFormat="1" spans="3:30">
      <c r="C2178" s="38"/>
      <c r="F2178" s="52"/>
      <c r="G2178" s="52"/>
      <c r="P2178" s="37"/>
      <c r="Q2178" s="38"/>
      <c r="AC2178" s="39"/>
      <c r="AD2178" s="40"/>
    </row>
    <row r="2179" s="35" customFormat="1" spans="3:30">
      <c r="C2179" s="38"/>
      <c r="F2179" s="52"/>
      <c r="G2179" s="52"/>
      <c r="P2179" s="37"/>
      <c r="Q2179" s="38"/>
      <c r="AC2179" s="39"/>
      <c r="AD2179" s="40"/>
    </row>
    <row r="2180" s="35" customFormat="1" spans="3:30">
      <c r="C2180" s="38"/>
      <c r="F2180" s="52"/>
      <c r="G2180" s="52"/>
      <c r="P2180" s="37"/>
      <c r="Q2180" s="38"/>
      <c r="AC2180" s="39"/>
      <c r="AD2180" s="40"/>
    </row>
    <row r="2181" s="35" customFormat="1" spans="3:30">
      <c r="C2181" s="38"/>
      <c r="F2181" s="52"/>
      <c r="G2181" s="52"/>
      <c r="P2181" s="37"/>
      <c r="Q2181" s="38"/>
      <c r="AC2181" s="39"/>
      <c r="AD2181" s="40"/>
    </row>
    <row r="2182" s="35" customFormat="1" spans="3:30">
      <c r="C2182" s="38"/>
      <c r="F2182" s="52"/>
      <c r="G2182" s="52"/>
      <c r="P2182" s="37"/>
      <c r="Q2182" s="38"/>
      <c r="AC2182" s="39"/>
      <c r="AD2182" s="40"/>
    </row>
    <row r="2183" s="35" customFormat="1" spans="3:30">
      <c r="C2183" s="38"/>
      <c r="F2183" s="52"/>
      <c r="G2183" s="52"/>
      <c r="P2183" s="37"/>
      <c r="Q2183" s="38"/>
      <c r="AC2183" s="39"/>
      <c r="AD2183" s="40"/>
    </row>
    <row r="2184" s="35" customFormat="1" spans="3:30">
      <c r="C2184" s="38"/>
      <c r="F2184" s="52"/>
      <c r="G2184" s="52"/>
      <c r="P2184" s="37"/>
      <c r="Q2184" s="38"/>
      <c r="AC2184" s="39"/>
      <c r="AD2184" s="40"/>
    </row>
    <row r="2185" s="35" customFormat="1" spans="3:30">
      <c r="C2185" s="38"/>
      <c r="F2185" s="52"/>
      <c r="G2185" s="52"/>
      <c r="P2185" s="37"/>
      <c r="Q2185" s="38"/>
      <c r="AC2185" s="39"/>
      <c r="AD2185" s="40"/>
    </row>
    <row r="2186" s="35" customFormat="1" spans="3:30">
      <c r="C2186" s="38"/>
      <c r="F2186" s="52"/>
      <c r="G2186" s="52"/>
      <c r="P2186" s="37"/>
      <c r="Q2186" s="38"/>
      <c r="AC2186" s="39"/>
      <c r="AD2186" s="40"/>
    </row>
    <row r="2187" s="35" customFormat="1" spans="3:30">
      <c r="C2187" s="38"/>
      <c r="F2187" s="52"/>
      <c r="G2187" s="52"/>
      <c r="P2187" s="37"/>
      <c r="Q2187" s="38"/>
      <c r="AC2187" s="39"/>
      <c r="AD2187" s="40"/>
    </row>
    <row r="2188" s="35" customFormat="1" spans="3:30">
      <c r="C2188" s="38"/>
      <c r="F2188" s="52"/>
      <c r="G2188" s="52"/>
      <c r="P2188" s="37"/>
      <c r="Q2188" s="38"/>
      <c r="AC2188" s="39"/>
      <c r="AD2188" s="40"/>
    </row>
    <row r="2189" s="35" customFormat="1" spans="3:30">
      <c r="C2189" s="38"/>
      <c r="F2189" s="52"/>
      <c r="G2189" s="52"/>
      <c r="P2189" s="37"/>
      <c r="Q2189" s="38"/>
      <c r="AC2189" s="39"/>
      <c r="AD2189" s="40"/>
    </row>
    <row r="2190" s="35" customFormat="1" spans="3:30">
      <c r="C2190" s="38"/>
      <c r="F2190" s="52"/>
      <c r="G2190" s="52"/>
      <c r="P2190" s="37"/>
      <c r="Q2190" s="38"/>
      <c r="AC2190" s="39"/>
      <c r="AD2190" s="40"/>
    </row>
    <row r="2191" s="35" customFormat="1" spans="3:30">
      <c r="C2191" s="38"/>
      <c r="F2191" s="52"/>
      <c r="G2191" s="52"/>
      <c r="P2191" s="37"/>
      <c r="Q2191" s="38"/>
      <c r="AC2191" s="39"/>
      <c r="AD2191" s="40"/>
    </row>
    <row r="2192" s="35" customFormat="1" spans="3:30">
      <c r="C2192" s="38"/>
      <c r="F2192" s="52"/>
      <c r="G2192" s="52"/>
      <c r="P2192" s="37"/>
      <c r="Q2192" s="38"/>
      <c r="AC2192" s="39"/>
      <c r="AD2192" s="40"/>
    </row>
    <row r="2193" s="35" customFormat="1" spans="3:30">
      <c r="C2193" s="38"/>
      <c r="F2193" s="52"/>
      <c r="G2193" s="52"/>
      <c r="P2193" s="37"/>
      <c r="Q2193" s="38"/>
      <c r="AC2193" s="39"/>
      <c r="AD2193" s="40"/>
    </row>
    <row r="2194" s="35" customFormat="1" spans="3:30">
      <c r="C2194" s="38"/>
      <c r="F2194" s="52"/>
      <c r="G2194" s="52"/>
      <c r="P2194" s="37"/>
      <c r="Q2194" s="38"/>
      <c r="AC2194" s="39"/>
      <c r="AD2194" s="40"/>
    </row>
    <row r="2195" s="35" customFormat="1" spans="3:30">
      <c r="C2195" s="38"/>
      <c r="F2195" s="52"/>
      <c r="G2195" s="52"/>
      <c r="P2195" s="37"/>
      <c r="Q2195" s="38"/>
      <c r="AC2195" s="39"/>
      <c r="AD2195" s="40"/>
    </row>
    <row r="2196" s="35" customFormat="1" spans="3:30">
      <c r="C2196" s="38"/>
      <c r="F2196" s="52"/>
      <c r="G2196" s="52"/>
      <c r="P2196" s="37"/>
      <c r="Q2196" s="38"/>
      <c r="AC2196" s="39"/>
      <c r="AD2196" s="40"/>
    </row>
    <row r="2197" s="35" customFormat="1" spans="3:30">
      <c r="C2197" s="38"/>
      <c r="F2197" s="52"/>
      <c r="G2197" s="52"/>
      <c r="P2197" s="37"/>
      <c r="Q2197" s="38"/>
      <c r="AC2197" s="39"/>
      <c r="AD2197" s="40"/>
    </row>
    <row r="2198" s="35" customFormat="1" spans="3:30">
      <c r="C2198" s="38"/>
      <c r="F2198" s="52"/>
      <c r="G2198" s="52"/>
      <c r="P2198" s="37"/>
      <c r="Q2198" s="38"/>
      <c r="AC2198" s="39"/>
      <c r="AD2198" s="40"/>
    </row>
    <row r="2199" s="35" customFormat="1" spans="3:30">
      <c r="C2199" s="38"/>
      <c r="F2199" s="52"/>
      <c r="G2199" s="52"/>
      <c r="P2199" s="37"/>
      <c r="Q2199" s="38"/>
      <c r="AC2199" s="39"/>
      <c r="AD2199" s="40"/>
    </row>
    <row r="2200" s="35" customFormat="1" spans="3:30">
      <c r="C2200" s="38"/>
      <c r="F2200" s="52"/>
      <c r="G2200" s="52"/>
      <c r="P2200" s="37"/>
      <c r="Q2200" s="38"/>
      <c r="AC2200" s="39"/>
      <c r="AD2200" s="40"/>
    </row>
    <row r="2201" s="35" customFormat="1" spans="3:30">
      <c r="C2201" s="38"/>
      <c r="F2201" s="52"/>
      <c r="G2201" s="52"/>
      <c r="P2201" s="37"/>
      <c r="Q2201" s="38"/>
      <c r="AC2201" s="39"/>
      <c r="AD2201" s="40"/>
    </row>
    <row r="2202" s="35" customFormat="1" spans="3:30">
      <c r="C2202" s="38"/>
      <c r="F2202" s="52"/>
      <c r="G2202" s="52"/>
      <c r="P2202" s="37"/>
      <c r="Q2202" s="38"/>
      <c r="AC2202" s="39"/>
      <c r="AD2202" s="40"/>
    </row>
    <row r="2203" s="35" customFormat="1" spans="3:30">
      <c r="C2203" s="38"/>
      <c r="F2203" s="52"/>
      <c r="G2203" s="52"/>
      <c r="P2203" s="37"/>
      <c r="Q2203" s="38"/>
      <c r="AC2203" s="39"/>
      <c r="AD2203" s="40"/>
    </row>
    <row r="2204" s="35" customFormat="1" spans="3:30">
      <c r="C2204" s="38"/>
      <c r="F2204" s="52"/>
      <c r="G2204" s="52"/>
      <c r="P2204" s="37"/>
      <c r="Q2204" s="38"/>
      <c r="AC2204" s="39"/>
      <c r="AD2204" s="40"/>
    </row>
    <row r="2205" s="35" customFormat="1" spans="3:30">
      <c r="C2205" s="38"/>
      <c r="F2205" s="52"/>
      <c r="G2205" s="52"/>
      <c r="P2205" s="37"/>
      <c r="Q2205" s="38"/>
      <c r="AC2205" s="39"/>
      <c r="AD2205" s="40"/>
    </row>
    <row r="2206" s="35" customFormat="1" spans="3:30">
      <c r="C2206" s="38"/>
      <c r="F2206" s="52"/>
      <c r="G2206" s="52"/>
      <c r="P2206" s="37"/>
      <c r="Q2206" s="38"/>
      <c r="AC2206" s="39"/>
      <c r="AD2206" s="40"/>
    </row>
    <row r="2207" s="35" customFormat="1" spans="3:30">
      <c r="C2207" s="38"/>
      <c r="F2207" s="52"/>
      <c r="G2207" s="52"/>
      <c r="P2207" s="37"/>
      <c r="Q2207" s="38"/>
      <c r="AC2207" s="39"/>
      <c r="AD2207" s="40"/>
    </row>
    <row r="2208" s="35" customFormat="1" spans="3:30">
      <c r="C2208" s="38"/>
      <c r="F2208" s="52"/>
      <c r="G2208" s="52"/>
      <c r="P2208" s="37"/>
      <c r="Q2208" s="38"/>
      <c r="AC2208" s="39"/>
      <c r="AD2208" s="40"/>
    </row>
    <row r="2209" s="35" customFormat="1" spans="3:30">
      <c r="C2209" s="38"/>
      <c r="F2209" s="52"/>
      <c r="G2209" s="52"/>
      <c r="P2209" s="37"/>
      <c r="Q2209" s="38"/>
      <c r="AC2209" s="39"/>
      <c r="AD2209" s="40"/>
    </row>
    <row r="2210" s="35" customFormat="1" spans="3:30">
      <c r="C2210" s="38"/>
      <c r="F2210" s="52"/>
      <c r="G2210" s="52"/>
      <c r="P2210" s="37"/>
      <c r="Q2210" s="38"/>
      <c r="AC2210" s="39"/>
      <c r="AD2210" s="40"/>
    </row>
    <row r="2211" s="35" customFormat="1" spans="3:30">
      <c r="C2211" s="38"/>
      <c r="F2211" s="52"/>
      <c r="G2211" s="52"/>
      <c r="P2211" s="37"/>
      <c r="Q2211" s="38"/>
      <c r="AC2211" s="39"/>
      <c r="AD2211" s="40"/>
    </row>
    <row r="2212" s="35" customFormat="1" spans="3:30">
      <c r="C2212" s="38"/>
      <c r="F2212" s="52"/>
      <c r="G2212" s="52"/>
      <c r="P2212" s="37"/>
      <c r="Q2212" s="38"/>
      <c r="AC2212" s="39"/>
      <c r="AD2212" s="40"/>
    </row>
    <row r="2213" s="35" customFormat="1" spans="3:30">
      <c r="C2213" s="38"/>
      <c r="F2213" s="52"/>
      <c r="G2213" s="52"/>
      <c r="P2213" s="37"/>
      <c r="Q2213" s="38"/>
      <c r="AC2213" s="39"/>
      <c r="AD2213" s="40"/>
    </row>
    <row r="2214" s="35" customFormat="1" spans="3:30">
      <c r="C2214" s="38"/>
      <c r="F2214" s="52"/>
      <c r="G2214" s="52"/>
      <c r="P2214" s="37"/>
      <c r="Q2214" s="38"/>
      <c r="AC2214" s="39"/>
      <c r="AD2214" s="40"/>
    </row>
    <row r="2215" s="35" customFormat="1" spans="3:30">
      <c r="C2215" s="38"/>
      <c r="F2215" s="52"/>
      <c r="G2215" s="52"/>
      <c r="P2215" s="37"/>
      <c r="Q2215" s="38"/>
      <c r="AC2215" s="39"/>
      <c r="AD2215" s="40"/>
    </row>
    <row r="2216" s="35" customFormat="1" spans="3:30">
      <c r="C2216" s="38"/>
      <c r="F2216" s="52"/>
      <c r="G2216" s="52"/>
      <c r="P2216" s="37"/>
      <c r="Q2216" s="38"/>
      <c r="AC2216" s="39"/>
      <c r="AD2216" s="40"/>
    </row>
    <row r="2217" s="35" customFormat="1" spans="3:30">
      <c r="C2217" s="38"/>
      <c r="F2217" s="52"/>
      <c r="G2217" s="52"/>
      <c r="P2217" s="37"/>
      <c r="Q2217" s="38"/>
      <c r="AC2217" s="39"/>
      <c r="AD2217" s="40"/>
    </row>
    <row r="2218" s="35" customFormat="1" spans="3:30">
      <c r="C2218" s="38"/>
      <c r="F2218" s="52"/>
      <c r="G2218" s="52"/>
      <c r="P2218" s="37"/>
      <c r="Q2218" s="38"/>
      <c r="AC2218" s="39"/>
      <c r="AD2218" s="40"/>
    </row>
    <row r="2219" s="35" customFormat="1" spans="3:30">
      <c r="C2219" s="38"/>
      <c r="F2219" s="52"/>
      <c r="G2219" s="52"/>
      <c r="P2219" s="37"/>
      <c r="Q2219" s="38"/>
      <c r="AC2219" s="39"/>
      <c r="AD2219" s="40"/>
    </row>
    <row r="2220" s="35" customFormat="1" spans="3:30">
      <c r="C2220" s="38"/>
      <c r="F2220" s="52"/>
      <c r="G2220" s="52"/>
      <c r="P2220" s="37"/>
      <c r="Q2220" s="38"/>
      <c r="AC2220" s="39"/>
      <c r="AD2220" s="40"/>
    </row>
    <row r="2221" s="35" customFormat="1" spans="3:30">
      <c r="C2221" s="38"/>
      <c r="F2221" s="52"/>
      <c r="G2221" s="52"/>
      <c r="P2221" s="37"/>
      <c r="Q2221" s="38"/>
      <c r="AC2221" s="39"/>
      <c r="AD2221" s="40"/>
    </row>
    <row r="2222" s="35" customFormat="1" spans="3:30">
      <c r="C2222" s="38"/>
      <c r="F2222" s="52"/>
      <c r="G2222" s="52"/>
      <c r="P2222" s="37"/>
      <c r="Q2222" s="38"/>
      <c r="AC2222" s="39"/>
      <c r="AD2222" s="40"/>
    </row>
    <row r="2223" s="35" customFormat="1" spans="3:30">
      <c r="C2223" s="38"/>
      <c r="F2223" s="52"/>
      <c r="G2223" s="52"/>
      <c r="P2223" s="37"/>
      <c r="Q2223" s="38"/>
      <c r="AC2223" s="39"/>
      <c r="AD2223" s="40"/>
    </row>
    <row r="2224" s="35" customFormat="1" spans="3:30">
      <c r="C2224" s="38"/>
      <c r="F2224" s="52"/>
      <c r="G2224" s="52"/>
      <c r="P2224" s="37"/>
      <c r="Q2224" s="38"/>
      <c r="AC2224" s="39"/>
      <c r="AD2224" s="40"/>
    </row>
    <row r="2225" s="35" customFormat="1" spans="3:30">
      <c r="C2225" s="38"/>
      <c r="F2225" s="52"/>
      <c r="G2225" s="52"/>
      <c r="P2225" s="37"/>
      <c r="Q2225" s="38"/>
      <c r="AC2225" s="39"/>
      <c r="AD2225" s="40"/>
    </row>
    <row r="2226" s="35" customFormat="1" spans="3:30">
      <c r="C2226" s="38"/>
      <c r="F2226" s="52"/>
      <c r="G2226" s="52"/>
      <c r="P2226" s="37"/>
      <c r="Q2226" s="38"/>
      <c r="AC2226" s="39"/>
      <c r="AD2226" s="40"/>
    </row>
    <row r="2227" s="35" customFormat="1" spans="3:30">
      <c r="C2227" s="38"/>
      <c r="F2227" s="52"/>
      <c r="G2227" s="52"/>
      <c r="P2227" s="37"/>
      <c r="Q2227" s="38"/>
      <c r="AC2227" s="39"/>
      <c r="AD2227" s="40"/>
    </row>
    <row r="2228" s="35" customFormat="1" spans="3:30">
      <c r="C2228" s="38"/>
      <c r="F2228" s="52"/>
      <c r="G2228" s="52"/>
      <c r="P2228" s="37"/>
      <c r="Q2228" s="38"/>
      <c r="AC2228" s="39"/>
      <c r="AD2228" s="40"/>
    </row>
    <row r="2229" s="35" customFormat="1" spans="3:30">
      <c r="C2229" s="38"/>
      <c r="F2229" s="52"/>
      <c r="G2229" s="52"/>
      <c r="P2229" s="37"/>
      <c r="Q2229" s="38"/>
      <c r="AC2229" s="39"/>
      <c r="AD2229" s="40"/>
    </row>
    <row r="2230" s="35" customFormat="1" spans="3:30">
      <c r="C2230" s="38"/>
      <c r="F2230" s="52"/>
      <c r="G2230" s="52"/>
      <c r="P2230" s="37"/>
      <c r="Q2230" s="38"/>
      <c r="AC2230" s="39"/>
      <c r="AD2230" s="40"/>
    </row>
    <row r="2231" s="35" customFormat="1" spans="3:30">
      <c r="C2231" s="38"/>
      <c r="F2231" s="52"/>
      <c r="G2231" s="52"/>
      <c r="P2231" s="37"/>
      <c r="Q2231" s="38"/>
      <c r="AC2231" s="39"/>
      <c r="AD2231" s="40"/>
    </row>
    <row r="2232" s="35" customFormat="1" spans="3:30">
      <c r="C2232" s="38"/>
      <c r="F2232" s="52"/>
      <c r="G2232" s="52"/>
      <c r="P2232" s="37"/>
      <c r="Q2232" s="38"/>
      <c r="AC2232" s="39"/>
      <c r="AD2232" s="40"/>
    </row>
    <row r="2233" s="35" customFormat="1" spans="3:30">
      <c r="C2233" s="38"/>
      <c r="F2233" s="52"/>
      <c r="G2233" s="52"/>
      <c r="P2233" s="37"/>
      <c r="Q2233" s="38"/>
      <c r="AC2233" s="39"/>
      <c r="AD2233" s="40"/>
    </row>
    <row r="2234" s="35" customFormat="1" spans="3:30">
      <c r="C2234" s="38"/>
      <c r="F2234" s="52"/>
      <c r="G2234" s="52"/>
      <c r="P2234" s="37"/>
      <c r="Q2234" s="38"/>
      <c r="AC2234" s="39"/>
      <c r="AD2234" s="40"/>
    </row>
    <row r="2235" s="35" customFormat="1" spans="3:30">
      <c r="C2235" s="38"/>
      <c r="F2235" s="52"/>
      <c r="G2235" s="52"/>
      <c r="P2235" s="37"/>
      <c r="Q2235" s="38"/>
      <c r="AC2235" s="39"/>
      <c r="AD2235" s="40"/>
    </row>
    <row r="2236" s="35" customFormat="1" spans="3:30">
      <c r="C2236" s="38"/>
      <c r="F2236" s="52"/>
      <c r="G2236" s="52"/>
      <c r="P2236" s="37"/>
      <c r="Q2236" s="38"/>
      <c r="AC2236" s="39"/>
      <c r="AD2236" s="40"/>
    </row>
    <row r="2237" s="35" customFormat="1" spans="3:30">
      <c r="C2237" s="38"/>
      <c r="F2237" s="52"/>
      <c r="G2237" s="52"/>
      <c r="P2237" s="37"/>
      <c r="Q2237" s="38"/>
      <c r="AC2237" s="39"/>
      <c r="AD2237" s="40"/>
    </row>
    <row r="2238" s="35" customFormat="1" spans="3:30">
      <c r="C2238" s="38"/>
      <c r="F2238" s="52"/>
      <c r="G2238" s="52"/>
      <c r="P2238" s="37"/>
      <c r="Q2238" s="38"/>
      <c r="AC2238" s="39"/>
      <c r="AD2238" s="40"/>
    </row>
    <row r="2239" s="35" customFormat="1" spans="3:30">
      <c r="C2239" s="38"/>
      <c r="F2239" s="52"/>
      <c r="G2239" s="52"/>
      <c r="P2239" s="37"/>
      <c r="Q2239" s="38"/>
      <c r="AC2239" s="39"/>
      <c r="AD2239" s="40"/>
    </row>
    <row r="2240" s="35" customFormat="1" spans="3:30">
      <c r="C2240" s="38"/>
      <c r="F2240" s="52"/>
      <c r="G2240" s="52"/>
      <c r="P2240" s="37"/>
      <c r="Q2240" s="38"/>
      <c r="AC2240" s="39"/>
      <c r="AD2240" s="40"/>
    </row>
    <row r="2241" s="35" customFormat="1" spans="3:30">
      <c r="C2241" s="38"/>
      <c r="F2241" s="52"/>
      <c r="G2241" s="52"/>
      <c r="P2241" s="37"/>
      <c r="Q2241" s="38"/>
      <c r="AC2241" s="39"/>
      <c r="AD2241" s="40"/>
    </row>
    <row r="2242" s="35" customFormat="1" spans="3:30">
      <c r="C2242" s="38"/>
      <c r="F2242" s="52"/>
      <c r="G2242" s="52"/>
      <c r="P2242" s="37"/>
      <c r="Q2242" s="38"/>
      <c r="AC2242" s="39"/>
      <c r="AD2242" s="40"/>
    </row>
    <row r="2243" s="35" customFormat="1" spans="3:30">
      <c r="C2243" s="38"/>
      <c r="F2243" s="52"/>
      <c r="G2243" s="52"/>
      <c r="P2243" s="37"/>
      <c r="Q2243" s="38"/>
      <c r="AC2243" s="39"/>
      <c r="AD2243" s="40"/>
    </row>
    <row r="2244" s="35" customFormat="1" spans="3:30">
      <c r="C2244" s="38"/>
      <c r="F2244" s="52"/>
      <c r="G2244" s="52"/>
      <c r="P2244" s="37"/>
      <c r="Q2244" s="38"/>
      <c r="AC2244" s="39"/>
      <c r="AD2244" s="40"/>
    </row>
    <row r="2245" s="35" customFormat="1" spans="3:30">
      <c r="C2245" s="38"/>
      <c r="F2245" s="52"/>
      <c r="G2245" s="52"/>
      <c r="P2245" s="37"/>
      <c r="Q2245" s="38"/>
      <c r="AC2245" s="39"/>
      <c r="AD2245" s="40"/>
    </row>
    <row r="2246" s="35" customFormat="1" spans="3:30">
      <c r="C2246" s="38"/>
      <c r="F2246" s="52"/>
      <c r="G2246" s="52"/>
      <c r="P2246" s="37"/>
      <c r="Q2246" s="38"/>
      <c r="AC2246" s="39"/>
      <c r="AD2246" s="40"/>
    </row>
    <row r="2247" s="35" customFormat="1" spans="3:30">
      <c r="C2247" s="38"/>
      <c r="F2247" s="52"/>
      <c r="G2247" s="52"/>
      <c r="P2247" s="37"/>
      <c r="Q2247" s="38"/>
      <c r="AC2247" s="39"/>
      <c r="AD2247" s="40"/>
    </row>
    <row r="2248" s="35" customFormat="1" spans="3:30">
      <c r="C2248" s="38"/>
      <c r="F2248" s="52"/>
      <c r="G2248" s="52"/>
      <c r="P2248" s="37"/>
      <c r="Q2248" s="38"/>
      <c r="AC2248" s="39"/>
      <c r="AD2248" s="40"/>
    </row>
    <row r="2249" s="35" customFormat="1" spans="3:30">
      <c r="C2249" s="38"/>
      <c r="F2249" s="52"/>
      <c r="G2249" s="52"/>
      <c r="P2249" s="37"/>
      <c r="Q2249" s="38"/>
      <c r="AC2249" s="39"/>
      <c r="AD2249" s="40"/>
    </row>
    <row r="2250" s="35" customFormat="1" spans="3:30">
      <c r="C2250" s="38"/>
      <c r="F2250" s="52"/>
      <c r="G2250" s="52"/>
      <c r="P2250" s="37"/>
      <c r="Q2250" s="38"/>
      <c r="AC2250" s="39"/>
      <c r="AD2250" s="40"/>
    </row>
    <row r="2251" s="35" customFormat="1" spans="3:30">
      <c r="C2251" s="38"/>
      <c r="F2251" s="52"/>
      <c r="G2251" s="52"/>
      <c r="P2251" s="37"/>
      <c r="Q2251" s="38"/>
      <c r="AC2251" s="39"/>
      <c r="AD2251" s="40"/>
    </row>
    <row r="2252" s="35" customFormat="1" spans="3:30">
      <c r="C2252" s="38"/>
      <c r="F2252" s="52"/>
      <c r="G2252" s="52"/>
      <c r="P2252" s="37"/>
      <c r="Q2252" s="38"/>
      <c r="AC2252" s="39"/>
      <c r="AD2252" s="40"/>
    </row>
    <row r="2253" s="35" customFormat="1" spans="3:30">
      <c r="C2253" s="38"/>
      <c r="F2253" s="52"/>
      <c r="G2253" s="52"/>
      <c r="P2253" s="37"/>
      <c r="Q2253" s="38"/>
      <c r="AC2253" s="39"/>
      <c r="AD2253" s="40"/>
    </row>
    <row r="2254" s="35" customFormat="1" spans="3:30">
      <c r="C2254" s="38"/>
      <c r="F2254" s="52"/>
      <c r="G2254" s="52"/>
      <c r="P2254" s="37"/>
      <c r="Q2254" s="38"/>
      <c r="AC2254" s="39"/>
      <c r="AD2254" s="40"/>
    </row>
    <row r="2255" s="35" customFormat="1" spans="3:30">
      <c r="C2255" s="38"/>
      <c r="F2255" s="52"/>
      <c r="G2255" s="52"/>
      <c r="P2255" s="37"/>
      <c r="Q2255" s="38"/>
      <c r="AC2255" s="39"/>
      <c r="AD2255" s="40"/>
    </row>
    <row r="2256" s="35" customFormat="1" spans="3:30">
      <c r="C2256" s="38"/>
      <c r="F2256" s="52"/>
      <c r="G2256" s="52"/>
      <c r="P2256" s="37"/>
      <c r="Q2256" s="38"/>
      <c r="AC2256" s="39"/>
      <c r="AD2256" s="40"/>
    </row>
    <row r="2257" s="35" customFormat="1" spans="3:30">
      <c r="C2257" s="38"/>
      <c r="F2257" s="52"/>
      <c r="G2257" s="52"/>
      <c r="P2257" s="37"/>
      <c r="Q2257" s="38"/>
      <c r="AC2257" s="39"/>
      <c r="AD2257" s="40"/>
    </row>
    <row r="2258" s="35" customFormat="1" spans="3:30">
      <c r="C2258" s="38"/>
      <c r="F2258" s="52"/>
      <c r="G2258" s="52"/>
      <c r="P2258" s="37"/>
      <c r="Q2258" s="38"/>
      <c r="AC2258" s="39"/>
      <c r="AD2258" s="40"/>
    </row>
    <row r="2259" s="35" customFormat="1" spans="3:30">
      <c r="C2259" s="38"/>
      <c r="F2259" s="52"/>
      <c r="G2259" s="52"/>
      <c r="P2259" s="37"/>
      <c r="Q2259" s="38"/>
      <c r="AC2259" s="39"/>
      <c r="AD2259" s="40"/>
    </row>
    <row r="2260" s="35" customFormat="1" spans="3:30">
      <c r="C2260" s="38"/>
      <c r="F2260" s="52"/>
      <c r="G2260" s="52"/>
      <c r="P2260" s="37"/>
      <c r="Q2260" s="38"/>
      <c r="AC2260" s="39"/>
      <c r="AD2260" s="40"/>
    </row>
    <row r="2261" s="35" customFormat="1" spans="3:30">
      <c r="C2261" s="38"/>
      <c r="F2261" s="52"/>
      <c r="G2261" s="52"/>
      <c r="P2261" s="37"/>
      <c r="Q2261" s="38"/>
      <c r="AC2261" s="39"/>
      <c r="AD2261" s="40"/>
    </row>
    <row r="2262" s="35" customFormat="1" spans="3:30">
      <c r="C2262" s="38"/>
      <c r="F2262" s="52"/>
      <c r="G2262" s="52"/>
      <c r="P2262" s="37"/>
      <c r="Q2262" s="38"/>
      <c r="AC2262" s="39"/>
      <c r="AD2262" s="40"/>
    </row>
    <row r="2263" s="35" customFormat="1" spans="3:30">
      <c r="C2263" s="38"/>
      <c r="F2263" s="52"/>
      <c r="G2263" s="52"/>
      <c r="P2263" s="37"/>
      <c r="Q2263" s="38"/>
      <c r="AC2263" s="39"/>
      <c r="AD2263" s="40"/>
    </row>
    <row r="2264" s="35" customFormat="1" spans="3:30">
      <c r="C2264" s="38"/>
      <c r="F2264" s="52"/>
      <c r="G2264" s="52"/>
      <c r="P2264" s="37"/>
      <c r="Q2264" s="38"/>
      <c r="AC2264" s="39"/>
      <c r="AD2264" s="40"/>
    </row>
    <row r="2265" s="35" customFormat="1" spans="3:30">
      <c r="C2265" s="38"/>
      <c r="F2265" s="52"/>
      <c r="G2265" s="52"/>
      <c r="P2265" s="37"/>
      <c r="Q2265" s="38"/>
      <c r="AC2265" s="39"/>
      <c r="AD2265" s="40"/>
    </row>
    <row r="2266" s="35" customFormat="1" spans="3:30">
      <c r="C2266" s="38"/>
      <c r="F2266" s="52"/>
      <c r="G2266" s="52"/>
      <c r="P2266" s="37"/>
      <c r="Q2266" s="38"/>
      <c r="AC2266" s="39"/>
      <c r="AD2266" s="40"/>
    </row>
    <row r="2267" s="35" customFormat="1" spans="3:30">
      <c r="C2267" s="38"/>
      <c r="F2267" s="52"/>
      <c r="G2267" s="52"/>
      <c r="P2267" s="37"/>
      <c r="Q2267" s="38"/>
      <c r="AC2267" s="39"/>
      <c r="AD2267" s="40"/>
    </row>
    <row r="2268" s="35" customFormat="1" spans="3:30">
      <c r="C2268" s="38"/>
      <c r="F2268" s="52"/>
      <c r="G2268" s="52"/>
      <c r="P2268" s="37"/>
      <c r="Q2268" s="38"/>
      <c r="AC2268" s="39"/>
      <c r="AD2268" s="40"/>
    </row>
    <row r="2269" s="35" customFormat="1" spans="3:30">
      <c r="C2269" s="38"/>
      <c r="F2269" s="52"/>
      <c r="G2269" s="52"/>
      <c r="P2269" s="37"/>
      <c r="Q2269" s="38"/>
      <c r="AC2269" s="39"/>
      <c r="AD2269" s="40"/>
    </row>
    <row r="2270" s="35" customFormat="1" spans="3:30">
      <c r="C2270" s="38"/>
      <c r="F2270" s="52"/>
      <c r="G2270" s="52"/>
      <c r="P2270" s="37"/>
      <c r="Q2270" s="38"/>
      <c r="AC2270" s="39"/>
      <c r="AD2270" s="40"/>
    </row>
    <row r="2271" s="35" customFormat="1" spans="3:30">
      <c r="C2271" s="38"/>
      <c r="F2271" s="52"/>
      <c r="G2271" s="52"/>
      <c r="P2271" s="37"/>
      <c r="Q2271" s="38"/>
      <c r="AC2271" s="39"/>
      <c r="AD2271" s="40"/>
    </row>
    <row r="2272" s="35" customFormat="1" spans="3:30">
      <c r="C2272" s="38"/>
      <c r="F2272" s="52"/>
      <c r="G2272" s="52"/>
      <c r="P2272" s="37"/>
      <c r="Q2272" s="38"/>
      <c r="AC2272" s="39"/>
      <c r="AD2272" s="40"/>
    </row>
    <row r="2273" s="35" customFormat="1" spans="3:30">
      <c r="C2273" s="38"/>
      <c r="F2273" s="52"/>
      <c r="G2273" s="52"/>
      <c r="P2273" s="37"/>
      <c r="Q2273" s="38"/>
      <c r="AC2273" s="39"/>
      <c r="AD2273" s="40"/>
    </row>
    <row r="2274" s="35" customFormat="1" spans="3:30">
      <c r="C2274" s="38"/>
      <c r="F2274" s="52"/>
      <c r="G2274" s="52"/>
      <c r="P2274" s="37"/>
      <c r="Q2274" s="38"/>
      <c r="AC2274" s="39"/>
      <c r="AD2274" s="40"/>
    </row>
    <row r="2275" s="35" customFormat="1" spans="3:30">
      <c r="C2275" s="38"/>
      <c r="F2275" s="52"/>
      <c r="G2275" s="52"/>
      <c r="P2275" s="37"/>
      <c r="Q2275" s="38"/>
      <c r="AC2275" s="39"/>
      <c r="AD2275" s="40"/>
    </row>
    <row r="2276" s="35" customFormat="1" spans="3:30">
      <c r="C2276" s="38"/>
      <c r="F2276" s="52"/>
      <c r="G2276" s="52"/>
      <c r="P2276" s="37"/>
      <c r="Q2276" s="38"/>
      <c r="AC2276" s="39"/>
      <c r="AD2276" s="40"/>
    </row>
    <row r="2277" s="35" customFormat="1" spans="3:30">
      <c r="C2277" s="38"/>
      <c r="F2277" s="52"/>
      <c r="G2277" s="52"/>
      <c r="P2277" s="37"/>
      <c r="Q2277" s="38"/>
      <c r="AC2277" s="39"/>
      <c r="AD2277" s="40"/>
    </row>
    <row r="2278" s="35" customFormat="1" spans="3:30">
      <c r="C2278" s="38"/>
      <c r="F2278" s="52"/>
      <c r="G2278" s="52"/>
      <c r="P2278" s="37"/>
      <c r="Q2278" s="38"/>
      <c r="AC2278" s="39"/>
      <c r="AD2278" s="40"/>
    </row>
    <row r="2279" s="35" customFormat="1" spans="3:30">
      <c r="C2279" s="38"/>
      <c r="F2279" s="52"/>
      <c r="G2279" s="52"/>
      <c r="P2279" s="37"/>
      <c r="Q2279" s="38"/>
      <c r="AC2279" s="39"/>
      <c r="AD2279" s="40"/>
    </row>
    <row r="2280" s="35" customFormat="1" spans="3:30">
      <c r="C2280" s="38"/>
      <c r="F2280" s="52"/>
      <c r="G2280" s="52"/>
      <c r="P2280" s="37"/>
      <c r="Q2280" s="38"/>
      <c r="AC2280" s="39"/>
      <c r="AD2280" s="40"/>
    </row>
    <row r="2281" s="35" customFormat="1" spans="3:30">
      <c r="C2281" s="38"/>
      <c r="F2281" s="52"/>
      <c r="G2281" s="52"/>
      <c r="P2281" s="37"/>
      <c r="Q2281" s="38"/>
      <c r="AC2281" s="39"/>
      <c r="AD2281" s="40"/>
    </row>
    <row r="2282" s="35" customFormat="1" spans="3:30">
      <c r="C2282" s="38"/>
      <c r="F2282" s="52"/>
      <c r="G2282" s="52"/>
      <c r="P2282" s="37"/>
      <c r="Q2282" s="38"/>
      <c r="AC2282" s="39"/>
      <c r="AD2282" s="40"/>
    </row>
    <row r="2283" s="35" customFormat="1" spans="3:30">
      <c r="C2283" s="38"/>
      <c r="F2283" s="52"/>
      <c r="G2283" s="52"/>
      <c r="P2283" s="37"/>
      <c r="Q2283" s="38"/>
      <c r="AC2283" s="39"/>
      <c r="AD2283" s="40"/>
    </row>
    <row r="2284" s="35" customFormat="1" spans="3:30">
      <c r="C2284" s="38"/>
      <c r="F2284" s="52"/>
      <c r="G2284" s="52"/>
      <c r="P2284" s="37"/>
      <c r="Q2284" s="38"/>
      <c r="AC2284" s="39"/>
      <c r="AD2284" s="40"/>
    </row>
    <row r="2285" s="35" customFormat="1" spans="3:30">
      <c r="C2285" s="38"/>
      <c r="F2285" s="52"/>
      <c r="G2285" s="52"/>
      <c r="P2285" s="37"/>
      <c r="Q2285" s="38"/>
      <c r="AC2285" s="39"/>
      <c r="AD2285" s="40"/>
    </row>
    <row r="2286" s="35" customFormat="1" spans="3:30">
      <c r="C2286" s="38"/>
      <c r="F2286" s="52"/>
      <c r="G2286" s="52"/>
      <c r="P2286" s="37"/>
      <c r="Q2286" s="38"/>
      <c r="AC2286" s="39"/>
      <c r="AD2286" s="40"/>
    </row>
    <row r="2287" s="35" customFormat="1" spans="3:30">
      <c r="C2287" s="38"/>
      <c r="F2287" s="52"/>
      <c r="G2287" s="52"/>
      <c r="P2287" s="37"/>
      <c r="Q2287" s="38"/>
      <c r="AC2287" s="39"/>
      <c r="AD2287" s="40"/>
    </row>
    <row r="2288" s="35" customFormat="1" spans="3:30">
      <c r="C2288" s="38"/>
      <c r="F2288" s="52"/>
      <c r="G2288" s="52"/>
      <c r="P2288" s="37"/>
      <c r="Q2288" s="38"/>
      <c r="AC2288" s="39"/>
      <c r="AD2288" s="40"/>
    </row>
    <row r="2289" s="35" customFormat="1" spans="3:30">
      <c r="C2289" s="38"/>
      <c r="F2289" s="52"/>
      <c r="G2289" s="52"/>
      <c r="P2289" s="37"/>
      <c r="Q2289" s="38"/>
      <c r="AC2289" s="39"/>
      <c r="AD2289" s="40"/>
    </row>
    <row r="2290" s="35" customFormat="1" spans="3:30">
      <c r="C2290" s="38"/>
      <c r="F2290" s="52"/>
      <c r="G2290" s="52"/>
      <c r="P2290" s="37"/>
      <c r="Q2290" s="38"/>
      <c r="AC2290" s="39"/>
      <c r="AD2290" s="40"/>
    </row>
    <row r="2291" s="35" customFormat="1" spans="3:30">
      <c r="C2291" s="38"/>
      <c r="F2291" s="52"/>
      <c r="G2291" s="52"/>
      <c r="P2291" s="37"/>
      <c r="Q2291" s="38"/>
      <c r="AC2291" s="39"/>
      <c r="AD2291" s="40"/>
    </row>
    <row r="2292" s="35" customFormat="1" spans="3:30">
      <c r="C2292" s="38"/>
      <c r="F2292" s="52"/>
      <c r="G2292" s="52"/>
      <c r="P2292" s="37"/>
      <c r="Q2292" s="38"/>
      <c r="AC2292" s="39"/>
      <c r="AD2292" s="40"/>
    </row>
    <row r="2293" s="35" customFormat="1" spans="3:30">
      <c r="C2293" s="38"/>
      <c r="F2293" s="52"/>
      <c r="G2293" s="52"/>
      <c r="P2293" s="37"/>
      <c r="Q2293" s="38"/>
      <c r="AC2293" s="39"/>
      <c r="AD2293" s="40"/>
    </row>
    <row r="2294" s="35" customFormat="1" spans="3:30">
      <c r="C2294" s="38"/>
      <c r="F2294" s="52"/>
      <c r="G2294" s="52"/>
      <c r="P2294" s="37"/>
      <c r="Q2294" s="38"/>
      <c r="AC2294" s="39"/>
      <c r="AD2294" s="40"/>
    </row>
    <row r="2295" s="35" customFormat="1" spans="3:30">
      <c r="C2295" s="38"/>
      <c r="F2295" s="52"/>
      <c r="G2295" s="52"/>
      <c r="P2295" s="37"/>
      <c r="Q2295" s="38"/>
      <c r="AC2295" s="39"/>
      <c r="AD2295" s="40"/>
    </row>
    <row r="2296" s="35" customFormat="1" spans="3:30">
      <c r="C2296" s="38"/>
      <c r="F2296" s="52"/>
      <c r="G2296" s="52"/>
      <c r="P2296" s="37"/>
      <c r="Q2296" s="38"/>
      <c r="AC2296" s="39"/>
      <c r="AD2296" s="40"/>
    </row>
    <row r="2297" s="35" customFormat="1" spans="3:30">
      <c r="C2297" s="38"/>
      <c r="F2297" s="52"/>
      <c r="G2297" s="52"/>
      <c r="P2297" s="37"/>
      <c r="Q2297" s="38"/>
      <c r="AC2297" s="39"/>
      <c r="AD2297" s="40"/>
    </row>
    <row r="2298" s="35" customFormat="1" spans="3:30">
      <c r="C2298" s="38"/>
      <c r="F2298" s="52"/>
      <c r="G2298" s="52"/>
      <c r="P2298" s="37"/>
      <c r="Q2298" s="38"/>
      <c r="AC2298" s="39"/>
      <c r="AD2298" s="40"/>
    </row>
    <row r="2299" s="35" customFormat="1" spans="3:30">
      <c r="C2299" s="38"/>
      <c r="F2299" s="52"/>
      <c r="G2299" s="52"/>
      <c r="P2299" s="37"/>
      <c r="Q2299" s="38"/>
      <c r="AC2299" s="39"/>
      <c r="AD2299" s="40"/>
    </row>
    <row r="2300" s="35" customFormat="1" spans="3:30">
      <c r="C2300" s="38"/>
      <c r="F2300" s="52"/>
      <c r="G2300" s="52"/>
      <c r="P2300" s="37"/>
      <c r="Q2300" s="38"/>
      <c r="AC2300" s="39"/>
      <c r="AD2300" s="40"/>
    </row>
    <row r="2301" s="35" customFormat="1" spans="3:30">
      <c r="C2301" s="38"/>
      <c r="F2301" s="52"/>
      <c r="G2301" s="52"/>
      <c r="P2301" s="37"/>
      <c r="Q2301" s="38"/>
      <c r="AC2301" s="39"/>
      <c r="AD2301" s="40"/>
    </row>
    <row r="2302" s="35" customFormat="1" spans="3:30">
      <c r="C2302" s="38"/>
      <c r="F2302" s="52"/>
      <c r="G2302" s="52"/>
      <c r="P2302" s="37"/>
      <c r="Q2302" s="38"/>
      <c r="AC2302" s="39"/>
      <c r="AD2302" s="40"/>
    </row>
    <row r="2303" s="35" customFormat="1" spans="3:30">
      <c r="C2303" s="38"/>
      <c r="F2303" s="52"/>
      <c r="G2303" s="52"/>
      <c r="P2303" s="37"/>
      <c r="Q2303" s="38"/>
      <c r="AC2303" s="39"/>
      <c r="AD2303" s="40"/>
    </row>
    <row r="2304" s="35" customFormat="1" spans="3:30">
      <c r="C2304" s="38"/>
      <c r="F2304" s="52"/>
      <c r="G2304" s="52"/>
      <c r="P2304" s="37"/>
      <c r="Q2304" s="38"/>
      <c r="AC2304" s="39"/>
      <c r="AD2304" s="40"/>
    </row>
    <row r="2305" s="35" customFormat="1" spans="3:30">
      <c r="C2305" s="38"/>
      <c r="F2305" s="52"/>
      <c r="G2305" s="52"/>
      <c r="P2305" s="37"/>
      <c r="Q2305" s="38"/>
      <c r="AC2305" s="39"/>
      <c r="AD2305" s="40"/>
    </row>
    <row r="2306" s="35" customFormat="1" spans="3:30">
      <c r="C2306" s="38"/>
      <c r="F2306" s="52"/>
      <c r="G2306" s="52"/>
      <c r="P2306" s="37"/>
      <c r="Q2306" s="38"/>
      <c r="AC2306" s="39"/>
      <c r="AD2306" s="40"/>
    </row>
    <row r="2307" s="35" customFormat="1" spans="3:30">
      <c r="C2307" s="38"/>
      <c r="F2307" s="52"/>
      <c r="G2307" s="52"/>
      <c r="P2307" s="37"/>
      <c r="Q2307" s="38"/>
      <c r="AC2307" s="39"/>
      <c r="AD2307" s="40"/>
    </row>
    <row r="2308" s="35" customFormat="1" spans="3:30">
      <c r="C2308" s="38"/>
      <c r="F2308" s="52"/>
      <c r="G2308" s="52"/>
      <c r="P2308" s="37"/>
      <c r="Q2308" s="38"/>
      <c r="AC2308" s="39"/>
      <c r="AD2308" s="40"/>
    </row>
    <row r="2309" s="35" customFormat="1" spans="3:30">
      <c r="C2309" s="38"/>
      <c r="F2309" s="52"/>
      <c r="G2309" s="52"/>
      <c r="P2309" s="37"/>
      <c r="Q2309" s="38"/>
      <c r="AC2309" s="39"/>
      <c r="AD2309" s="40"/>
    </row>
    <row r="2310" s="35" customFormat="1" spans="3:30">
      <c r="C2310" s="38"/>
      <c r="F2310" s="52"/>
      <c r="G2310" s="52"/>
      <c r="P2310" s="37"/>
      <c r="Q2310" s="38"/>
      <c r="AC2310" s="39"/>
      <c r="AD2310" s="40"/>
    </row>
    <row r="2311" s="35" customFormat="1" spans="3:30">
      <c r="C2311" s="38"/>
      <c r="F2311" s="52"/>
      <c r="G2311" s="52"/>
      <c r="P2311" s="37"/>
      <c r="Q2311" s="38"/>
      <c r="AC2311" s="39"/>
      <c r="AD2311" s="40"/>
    </row>
    <row r="2312" s="35" customFormat="1" spans="3:30">
      <c r="C2312" s="38"/>
      <c r="F2312" s="52"/>
      <c r="G2312" s="52"/>
      <c r="P2312" s="37"/>
      <c r="Q2312" s="38"/>
      <c r="AC2312" s="39"/>
      <c r="AD2312" s="40"/>
    </row>
    <row r="2313" s="35" customFormat="1" spans="3:30">
      <c r="C2313" s="38"/>
      <c r="F2313" s="52"/>
      <c r="G2313" s="52"/>
      <c r="P2313" s="37"/>
      <c r="Q2313" s="38"/>
      <c r="AC2313" s="39"/>
      <c r="AD2313" s="40"/>
    </row>
    <row r="2314" s="35" customFormat="1" spans="3:30">
      <c r="C2314" s="38"/>
      <c r="F2314" s="52"/>
      <c r="G2314" s="52"/>
      <c r="P2314" s="37"/>
      <c r="Q2314" s="38"/>
      <c r="AC2314" s="39"/>
      <c r="AD2314" s="40"/>
    </row>
    <row r="2315" s="35" customFormat="1" spans="3:30">
      <c r="C2315" s="38"/>
      <c r="F2315" s="52"/>
      <c r="G2315" s="52"/>
      <c r="P2315" s="37"/>
      <c r="Q2315" s="38"/>
      <c r="AC2315" s="39"/>
      <c r="AD2315" s="40"/>
    </row>
    <row r="2316" s="35" customFormat="1" spans="3:30">
      <c r="C2316" s="38"/>
      <c r="F2316" s="52"/>
      <c r="G2316" s="52"/>
      <c r="P2316" s="37"/>
      <c r="Q2316" s="38"/>
      <c r="AC2316" s="39"/>
      <c r="AD2316" s="40"/>
    </row>
    <row r="2317" s="35" customFormat="1" spans="3:30">
      <c r="C2317" s="38"/>
      <c r="F2317" s="52"/>
      <c r="G2317" s="52"/>
      <c r="P2317" s="37"/>
      <c r="Q2317" s="38"/>
      <c r="AC2317" s="39"/>
      <c r="AD2317" s="40"/>
    </row>
    <row r="2318" s="35" customFormat="1" spans="3:30">
      <c r="C2318" s="38"/>
      <c r="F2318" s="52"/>
      <c r="G2318" s="52"/>
      <c r="P2318" s="37"/>
      <c r="Q2318" s="38"/>
      <c r="AC2318" s="39"/>
      <c r="AD2318" s="40"/>
    </row>
    <row r="2319" s="35" customFormat="1" spans="3:30">
      <c r="C2319" s="38"/>
      <c r="F2319" s="52"/>
      <c r="G2319" s="52"/>
      <c r="P2319" s="37"/>
      <c r="Q2319" s="38"/>
      <c r="AC2319" s="39"/>
      <c r="AD2319" s="40"/>
    </row>
    <row r="2320" s="35" customFormat="1" spans="3:30">
      <c r="C2320" s="38"/>
      <c r="F2320" s="52"/>
      <c r="G2320" s="52"/>
      <c r="P2320" s="37"/>
      <c r="Q2320" s="38"/>
      <c r="AC2320" s="39"/>
      <c r="AD2320" s="40"/>
    </row>
    <row r="2321" s="35" customFormat="1" spans="3:30">
      <c r="C2321" s="38"/>
      <c r="F2321" s="52"/>
      <c r="G2321" s="52"/>
      <c r="P2321" s="37"/>
      <c r="Q2321" s="38"/>
      <c r="AC2321" s="39"/>
      <c r="AD2321" s="40"/>
    </row>
    <row r="2322" s="35" customFormat="1" spans="3:30">
      <c r="C2322" s="38"/>
      <c r="F2322" s="52"/>
      <c r="G2322" s="52"/>
      <c r="P2322" s="37"/>
      <c r="Q2322" s="38"/>
      <c r="AC2322" s="39"/>
      <c r="AD2322" s="40"/>
    </row>
    <row r="2323" s="35" customFormat="1" spans="3:30">
      <c r="C2323" s="38"/>
      <c r="F2323" s="52"/>
      <c r="G2323" s="52"/>
      <c r="P2323" s="37"/>
      <c r="Q2323" s="38"/>
      <c r="AC2323" s="39"/>
      <c r="AD2323" s="40"/>
    </row>
    <row r="2324" s="35" customFormat="1" spans="3:30">
      <c r="C2324" s="38"/>
      <c r="F2324" s="52"/>
      <c r="G2324" s="52"/>
      <c r="P2324" s="37"/>
      <c r="Q2324" s="38"/>
      <c r="AC2324" s="39"/>
      <c r="AD2324" s="40"/>
    </row>
    <row r="2325" s="35" customFormat="1" spans="3:30">
      <c r="C2325" s="38"/>
      <c r="F2325" s="52"/>
      <c r="G2325" s="52"/>
      <c r="P2325" s="37"/>
      <c r="Q2325" s="38"/>
      <c r="AC2325" s="39"/>
      <c r="AD2325" s="40"/>
    </row>
    <row r="2326" s="35" customFormat="1" spans="3:30">
      <c r="C2326" s="38"/>
      <c r="F2326" s="52"/>
      <c r="G2326" s="52"/>
      <c r="P2326" s="37"/>
      <c r="Q2326" s="38"/>
      <c r="AC2326" s="39"/>
      <c r="AD2326" s="40"/>
    </row>
    <row r="2327" s="35" customFormat="1" spans="3:30">
      <c r="C2327" s="38"/>
      <c r="F2327" s="52"/>
      <c r="G2327" s="52"/>
      <c r="P2327" s="37"/>
      <c r="Q2327" s="38"/>
      <c r="AC2327" s="39"/>
      <c r="AD2327" s="40"/>
    </row>
    <row r="2328" s="35" customFormat="1" spans="3:30">
      <c r="C2328" s="38"/>
      <c r="F2328" s="52"/>
      <c r="G2328" s="52"/>
      <c r="P2328" s="37"/>
      <c r="Q2328" s="38"/>
      <c r="AC2328" s="39"/>
      <c r="AD2328" s="40"/>
    </row>
    <row r="2329" s="35" customFormat="1" spans="3:30">
      <c r="C2329" s="38"/>
      <c r="F2329" s="52"/>
      <c r="G2329" s="52"/>
      <c r="P2329" s="37"/>
      <c r="Q2329" s="38"/>
      <c r="AC2329" s="39"/>
      <c r="AD2329" s="40"/>
    </row>
    <row r="2330" s="35" customFormat="1" spans="3:30">
      <c r="C2330" s="38"/>
      <c r="F2330" s="52"/>
      <c r="G2330" s="52"/>
      <c r="P2330" s="37"/>
      <c r="Q2330" s="38"/>
      <c r="AC2330" s="39"/>
      <c r="AD2330" s="40"/>
    </row>
    <row r="2331" s="35" customFormat="1" spans="3:30">
      <c r="C2331" s="38"/>
      <c r="F2331" s="52"/>
      <c r="G2331" s="52"/>
      <c r="P2331" s="37"/>
      <c r="Q2331" s="38"/>
      <c r="AC2331" s="39"/>
      <c r="AD2331" s="40"/>
    </row>
    <row r="2332" s="35" customFormat="1" spans="3:30">
      <c r="C2332" s="38"/>
      <c r="F2332" s="52"/>
      <c r="G2332" s="52"/>
      <c r="P2332" s="37"/>
      <c r="Q2332" s="38"/>
      <c r="AC2332" s="39"/>
      <c r="AD2332" s="40"/>
    </row>
    <row r="2333" s="35" customFormat="1" spans="3:30">
      <c r="C2333" s="38"/>
      <c r="F2333" s="52"/>
      <c r="G2333" s="52"/>
      <c r="P2333" s="37"/>
      <c r="Q2333" s="38"/>
      <c r="AC2333" s="39"/>
      <c r="AD2333" s="40"/>
    </row>
    <row r="2334" s="35" customFormat="1" spans="3:30">
      <c r="C2334" s="38"/>
      <c r="F2334" s="52"/>
      <c r="G2334" s="52"/>
      <c r="P2334" s="37"/>
      <c r="Q2334" s="38"/>
      <c r="AC2334" s="39"/>
      <c r="AD2334" s="40"/>
    </row>
    <row r="2335" s="35" customFormat="1" spans="3:30">
      <c r="C2335" s="38"/>
      <c r="F2335" s="52"/>
      <c r="G2335" s="52"/>
      <c r="P2335" s="37"/>
      <c r="Q2335" s="38"/>
      <c r="AC2335" s="39"/>
      <c r="AD2335" s="40"/>
    </row>
    <row r="2336" s="35" customFormat="1" spans="3:30">
      <c r="C2336" s="38"/>
      <c r="F2336" s="52"/>
      <c r="G2336" s="52"/>
      <c r="P2336" s="37"/>
      <c r="Q2336" s="38"/>
      <c r="AC2336" s="39"/>
      <c r="AD2336" s="40"/>
    </row>
    <row r="2337" s="35" customFormat="1" spans="3:30">
      <c r="C2337" s="38"/>
      <c r="F2337" s="52"/>
      <c r="G2337" s="52"/>
      <c r="P2337" s="37"/>
      <c r="Q2337" s="38"/>
      <c r="AC2337" s="39"/>
      <c r="AD2337" s="40"/>
    </row>
    <row r="2338" s="35" customFormat="1" spans="3:30">
      <c r="C2338" s="38"/>
      <c r="F2338" s="52"/>
      <c r="G2338" s="52"/>
      <c r="P2338" s="37"/>
      <c r="Q2338" s="38"/>
      <c r="AC2338" s="39"/>
      <c r="AD2338" s="40"/>
    </row>
    <row r="2339" s="35" customFormat="1" spans="3:30">
      <c r="C2339" s="38"/>
      <c r="F2339" s="52"/>
      <c r="G2339" s="52"/>
      <c r="P2339" s="37"/>
      <c r="Q2339" s="38"/>
      <c r="AC2339" s="39"/>
      <c r="AD2339" s="40"/>
    </row>
    <row r="2340" s="35" customFormat="1" spans="3:30">
      <c r="C2340" s="38"/>
      <c r="F2340" s="52"/>
      <c r="G2340" s="52"/>
      <c r="P2340" s="37"/>
      <c r="Q2340" s="38"/>
      <c r="AC2340" s="39"/>
      <c r="AD2340" s="40"/>
    </row>
    <row r="2341" s="35" customFormat="1" spans="3:30">
      <c r="C2341" s="38"/>
      <c r="F2341" s="52"/>
      <c r="G2341" s="52"/>
      <c r="P2341" s="37"/>
      <c r="Q2341" s="38"/>
      <c r="AC2341" s="39"/>
      <c r="AD2341" s="40"/>
    </row>
    <row r="2342" s="35" customFormat="1" spans="3:30">
      <c r="C2342" s="38"/>
      <c r="F2342" s="52"/>
      <c r="G2342" s="52"/>
      <c r="P2342" s="37"/>
      <c r="Q2342" s="38"/>
      <c r="AC2342" s="39"/>
      <c r="AD2342" s="40"/>
    </row>
    <row r="2343" s="35" customFormat="1" spans="3:30">
      <c r="C2343" s="38"/>
      <c r="F2343" s="52"/>
      <c r="G2343" s="52"/>
      <c r="P2343" s="37"/>
      <c r="Q2343" s="38"/>
      <c r="AC2343" s="39"/>
      <c r="AD2343" s="40"/>
    </row>
    <row r="2344" s="35" customFormat="1" spans="3:30">
      <c r="C2344" s="38"/>
      <c r="F2344" s="52"/>
      <c r="G2344" s="52"/>
      <c r="P2344" s="37"/>
      <c r="Q2344" s="38"/>
      <c r="AC2344" s="39"/>
      <c r="AD2344" s="40"/>
    </row>
    <row r="2345" s="35" customFormat="1" spans="3:30">
      <c r="C2345" s="38"/>
      <c r="F2345" s="52"/>
      <c r="G2345" s="52"/>
      <c r="P2345" s="37"/>
      <c r="Q2345" s="38"/>
      <c r="AC2345" s="39"/>
      <c r="AD2345" s="40"/>
    </row>
    <row r="2346" s="35" customFormat="1" spans="3:30">
      <c r="C2346" s="38"/>
      <c r="F2346" s="52"/>
      <c r="G2346" s="52"/>
      <c r="P2346" s="37"/>
      <c r="Q2346" s="38"/>
      <c r="AC2346" s="39"/>
      <c r="AD2346" s="40"/>
    </row>
    <row r="2347" s="35" customFormat="1" spans="3:30">
      <c r="C2347" s="38"/>
      <c r="F2347" s="52"/>
      <c r="G2347" s="52"/>
      <c r="P2347" s="37"/>
      <c r="Q2347" s="38"/>
      <c r="AC2347" s="39"/>
      <c r="AD2347" s="40"/>
    </row>
    <row r="2348" s="35" customFormat="1" spans="3:30">
      <c r="C2348" s="38"/>
      <c r="F2348" s="52"/>
      <c r="G2348" s="52"/>
      <c r="P2348" s="37"/>
      <c r="Q2348" s="38"/>
      <c r="AC2348" s="39"/>
      <c r="AD2348" s="40"/>
    </row>
    <row r="2349" s="35" customFormat="1" spans="3:30">
      <c r="C2349" s="38"/>
      <c r="F2349" s="52"/>
      <c r="G2349" s="52"/>
      <c r="P2349" s="37"/>
      <c r="Q2349" s="38"/>
      <c r="AC2349" s="39"/>
      <c r="AD2349" s="40"/>
    </row>
    <row r="2350" s="35" customFormat="1" spans="3:30">
      <c r="C2350" s="38"/>
      <c r="F2350" s="52"/>
      <c r="G2350" s="52"/>
      <c r="P2350" s="37"/>
      <c r="Q2350" s="38"/>
      <c r="AC2350" s="39"/>
      <c r="AD2350" s="40"/>
    </row>
    <row r="2351" s="35" customFormat="1" spans="3:30">
      <c r="C2351" s="38"/>
      <c r="F2351" s="52"/>
      <c r="G2351" s="52"/>
      <c r="P2351" s="37"/>
      <c r="Q2351" s="38"/>
      <c r="AC2351" s="39"/>
      <c r="AD2351" s="40"/>
    </row>
    <row r="2352" s="35" customFormat="1" spans="3:30">
      <c r="C2352" s="38"/>
      <c r="F2352" s="52"/>
      <c r="G2352" s="52"/>
      <c r="P2352" s="37"/>
      <c r="Q2352" s="38"/>
      <c r="AC2352" s="39"/>
      <c r="AD2352" s="40"/>
    </row>
    <row r="2353" s="35" customFormat="1" spans="3:30">
      <c r="C2353" s="38"/>
      <c r="F2353" s="52"/>
      <c r="G2353" s="52"/>
      <c r="P2353" s="37"/>
      <c r="Q2353" s="38"/>
      <c r="AC2353" s="39"/>
      <c r="AD2353" s="40"/>
    </row>
    <row r="2354" s="35" customFormat="1" spans="3:30">
      <c r="C2354" s="38"/>
      <c r="F2354" s="52"/>
      <c r="G2354" s="52"/>
      <c r="P2354" s="37"/>
      <c r="Q2354" s="38"/>
      <c r="AC2354" s="39"/>
      <c r="AD2354" s="40"/>
    </row>
    <row r="2355" s="35" customFormat="1" spans="3:30">
      <c r="C2355" s="38"/>
      <c r="F2355" s="52"/>
      <c r="G2355" s="52"/>
      <c r="P2355" s="37"/>
      <c r="Q2355" s="38"/>
      <c r="AC2355" s="39"/>
      <c r="AD2355" s="40"/>
    </row>
    <row r="2356" s="35" customFormat="1" spans="3:30">
      <c r="C2356" s="38"/>
      <c r="F2356" s="52"/>
      <c r="G2356" s="52"/>
      <c r="P2356" s="37"/>
      <c r="Q2356" s="38"/>
      <c r="AC2356" s="39"/>
      <c r="AD2356" s="40"/>
    </row>
    <row r="2357" s="35" customFormat="1" spans="3:30">
      <c r="C2357" s="38"/>
      <c r="F2357" s="52"/>
      <c r="G2357" s="52"/>
      <c r="P2357" s="37"/>
      <c r="Q2357" s="38"/>
      <c r="AC2357" s="39"/>
      <c r="AD2357" s="40"/>
    </row>
    <row r="2358" s="35" customFormat="1" spans="3:30">
      <c r="C2358" s="38"/>
      <c r="F2358" s="52"/>
      <c r="G2358" s="52"/>
      <c r="P2358" s="37"/>
      <c r="Q2358" s="38"/>
      <c r="AC2358" s="39"/>
      <c r="AD2358" s="40"/>
    </row>
    <row r="2359" s="35" customFormat="1" spans="3:30">
      <c r="C2359" s="38"/>
      <c r="F2359" s="52"/>
      <c r="G2359" s="52"/>
      <c r="P2359" s="37"/>
      <c r="Q2359" s="38"/>
      <c r="AC2359" s="39"/>
      <c r="AD2359" s="40"/>
    </row>
    <row r="2360" s="35" customFormat="1" spans="3:30">
      <c r="C2360" s="38"/>
      <c r="F2360" s="52"/>
      <c r="G2360" s="52"/>
      <c r="P2360" s="37"/>
      <c r="Q2360" s="38"/>
      <c r="AC2360" s="39"/>
      <c r="AD2360" s="40"/>
    </row>
    <row r="2361" s="35" customFormat="1" spans="3:30">
      <c r="C2361" s="38"/>
      <c r="F2361" s="52"/>
      <c r="G2361" s="52"/>
      <c r="P2361" s="37"/>
      <c r="Q2361" s="38"/>
      <c r="AC2361" s="39"/>
      <c r="AD2361" s="40"/>
    </row>
    <row r="2362" s="35" customFormat="1" spans="3:30">
      <c r="C2362" s="38"/>
      <c r="F2362" s="52"/>
      <c r="G2362" s="52"/>
      <c r="P2362" s="37"/>
      <c r="Q2362" s="38"/>
      <c r="AC2362" s="39"/>
      <c r="AD2362" s="40"/>
    </row>
    <row r="2363" s="35" customFormat="1" spans="3:30">
      <c r="C2363" s="38"/>
      <c r="F2363" s="52"/>
      <c r="G2363" s="52"/>
      <c r="P2363" s="37"/>
      <c r="Q2363" s="38"/>
      <c r="AC2363" s="39"/>
      <c r="AD2363" s="40"/>
    </row>
    <row r="2364" s="35" customFormat="1" spans="3:30">
      <c r="C2364" s="38"/>
      <c r="F2364" s="52"/>
      <c r="G2364" s="52"/>
      <c r="P2364" s="37"/>
      <c r="Q2364" s="38"/>
      <c r="AC2364" s="39"/>
      <c r="AD2364" s="40"/>
    </row>
    <row r="2365" s="35" customFormat="1" spans="3:30">
      <c r="C2365" s="38"/>
      <c r="F2365" s="52"/>
      <c r="G2365" s="52"/>
      <c r="P2365" s="37"/>
      <c r="Q2365" s="38"/>
      <c r="AC2365" s="39"/>
      <c r="AD2365" s="40"/>
    </row>
    <row r="2366" s="35" customFormat="1" spans="3:30">
      <c r="C2366" s="38"/>
      <c r="F2366" s="52"/>
      <c r="G2366" s="52"/>
      <c r="P2366" s="37"/>
      <c r="Q2366" s="38"/>
      <c r="AC2366" s="39"/>
      <c r="AD2366" s="40"/>
    </row>
    <row r="2367" s="35" customFormat="1" spans="3:30">
      <c r="C2367" s="38"/>
      <c r="F2367" s="52"/>
      <c r="G2367" s="52"/>
      <c r="P2367" s="37"/>
      <c r="Q2367" s="38"/>
      <c r="AC2367" s="39"/>
      <c r="AD2367" s="40"/>
    </row>
    <row r="2368" s="35" customFormat="1" spans="3:30">
      <c r="C2368" s="38"/>
      <c r="F2368" s="52"/>
      <c r="G2368" s="52"/>
      <c r="P2368" s="37"/>
      <c r="Q2368" s="38"/>
      <c r="AC2368" s="39"/>
      <c r="AD2368" s="40"/>
    </row>
    <row r="2369" s="35" customFormat="1" spans="3:30">
      <c r="C2369" s="38"/>
      <c r="F2369" s="52"/>
      <c r="G2369" s="52"/>
      <c r="P2369" s="37"/>
      <c r="Q2369" s="38"/>
      <c r="AC2369" s="39"/>
      <c r="AD2369" s="40"/>
    </row>
    <row r="2370" s="35" customFormat="1" spans="3:30">
      <c r="C2370" s="38"/>
      <c r="F2370" s="52"/>
      <c r="G2370" s="52"/>
      <c r="P2370" s="37"/>
      <c r="Q2370" s="38"/>
      <c r="AC2370" s="39"/>
      <c r="AD2370" s="40"/>
    </row>
    <row r="2371" s="35" customFormat="1" spans="3:30">
      <c r="C2371" s="38"/>
      <c r="F2371" s="52"/>
      <c r="G2371" s="52"/>
      <c r="P2371" s="37"/>
      <c r="Q2371" s="38"/>
      <c r="AC2371" s="39"/>
      <c r="AD2371" s="40"/>
    </row>
    <row r="2372" s="35" customFormat="1" spans="3:30">
      <c r="C2372" s="38"/>
      <c r="F2372" s="52"/>
      <c r="G2372" s="52"/>
      <c r="P2372" s="37"/>
      <c r="Q2372" s="38"/>
      <c r="AC2372" s="39"/>
      <c r="AD2372" s="40"/>
    </row>
    <row r="2373" s="35" customFormat="1" spans="3:30">
      <c r="C2373" s="38"/>
      <c r="F2373" s="52"/>
      <c r="G2373" s="52"/>
      <c r="P2373" s="37"/>
      <c r="Q2373" s="38"/>
      <c r="AC2373" s="39"/>
      <c r="AD2373" s="40"/>
    </row>
    <row r="2374" s="35" customFormat="1" spans="3:30">
      <c r="C2374" s="38"/>
      <c r="F2374" s="52"/>
      <c r="G2374" s="52"/>
      <c r="P2374" s="37"/>
      <c r="Q2374" s="38"/>
      <c r="AC2374" s="39"/>
      <c r="AD2374" s="40"/>
    </row>
    <row r="2375" s="35" customFormat="1" spans="3:30">
      <c r="C2375" s="38"/>
      <c r="F2375" s="52"/>
      <c r="G2375" s="52"/>
      <c r="P2375" s="37"/>
      <c r="Q2375" s="38"/>
      <c r="AC2375" s="39"/>
      <c r="AD2375" s="40"/>
    </row>
    <row r="2376" s="35" customFormat="1" spans="3:30">
      <c r="C2376" s="38"/>
      <c r="F2376" s="52"/>
      <c r="G2376" s="52"/>
      <c r="P2376" s="37"/>
      <c r="Q2376" s="38"/>
      <c r="AC2376" s="39"/>
      <c r="AD2376" s="40"/>
    </row>
    <row r="2377" s="35" customFormat="1" spans="3:30">
      <c r="C2377" s="38"/>
      <c r="F2377" s="52"/>
      <c r="G2377" s="52"/>
      <c r="P2377" s="37"/>
      <c r="Q2377" s="38"/>
      <c r="AC2377" s="39"/>
      <c r="AD2377" s="40"/>
    </row>
    <row r="2378" s="35" customFormat="1" spans="3:30">
      <c r="C2378" s="38"/>
      <c r="F2378" s="52"/>
      <c r="G2378" s="52"/>
      <c r="P2378" s="37"/>
      <c r="Q2378" s="38"/>
      <c r="AC2378" s="39"/>
      <c r="AD2378" s="40"/>
    </row>
    <row r="2379" s="35" customFormat="1" spans="3:30">
      <c r="C2379" s="38"/>
      <c r="F2379" s="52"/>
      <c r="G2379" s="52"/>
      <c r="P2379" s="37"/>
      <c r="Q2379" s="38"/>
      <c r="AC2379" s="39"/>
      <c r="AD2379" s="40"/>
    </row>
    <row r="2380" s="35" customFormat="1" spans="3:30">
      <c r="C2380" s="38"/>
      <c r="F2380" s="52"/>
      <c r="G2380" s="52"/>
      <c r="P2380" s="37"/>
      <c r="Q2380" s="38"/>
      <c r="AC2380" s="39"/>
      <c r="AD2380" s="40"/>
    </row>
    <row r="2381" s="35" customFormat="1" spans="3:30">
      <c r="C2381" s="38"/>
      <c r="F2381" s="52"/>
      <c r="G2381" s="52"/>
      <c r="P2381" s="37"/>
      <c r="Q2381" s="38"/>
      <c r="AC2381" s="39"/>
      <c r="AD2381" s="40"/>
    </row>
    <row r="2382" s="35" customFormat="1" spans="3:30">
      <c r="C2382" s="38"/>
      <c r="F2382" s="52"/>
      <c r="G2382" s="52"/>
      <c r="P2382" s="37"/>
      <c r="Q2382" s="38"/>
      <c r="AC2382" s="39"/>
      <c r="AD2382" s="40"/>
    </row>
    <row r="2383" s="35" customFormat="1" spans="3:30">
      <c r="C2383" s="38"/>
      <c r="F2383" s="52"/>
      <c r="G2383" s="52"/>
      <c r="P2383" s="37"/>
      <c r="Q2383" s="38"/>
      <c r="AC2383" s="39"/>
      <c r="AD2383" s="40"/>
    </row>
    <row r="2384" s="35" customFormat="1" spans="3:30">
      <c r="C2384" s="38"/>
      <c r="F2384" s="52"/>
      <c r="G2384" s="52"/>
      <c r="P2384" s="37"/>
      <c r="Q2384" s="38"/>
      <c r="AC2384" s="39"/>
      <c r="AD2384" s="40"/>
    </row>
    <row r="2385" s="35" customFormat="1" spans="3:30">
      <c r="C2385" s="38"/>
      <c r="F2385" s="52"/>
      <c r="G2385" s="52"/>
      <c r="P2385" s="37"/>
      <c r="Q2385" s="38"/>
      <c r="AC2385" s="39"/>
      <c r="AD2385" s="40"/>
    </row>
    <row r="2386" s="35" customFormat="1" spans="3:30">
      <c r="C2386" s="38"/>
      <c r="F2386" s="52"/>
      <c r="G2386" s="52"/>
      <c r="P2386" s="37"/>
      <c r="Q2386" s="38"/>
      <c r="AC2386" s="39"/>
      <c r="AD2386" s="40"/>
    </row>
    <row r="2387" s="35" customFormat="1" spans="3:30">
      <c r="C2387" s="38"/>
      <c r="F2387" s="52"/>
      <c r="G2387" s="52"/>
      <c r="P2387" s="37"/>
      <c r="Q2387" s="38"/>
      <c r="AC2387" s="39"/>
      <c r="AD2387" s="40"/>
    </row>
    <row r="2388" s="35" customFormat="1" spans="3:30">
      <c r="C2388" s="38"/>
      <c r="F2388" s="52"/>
      <c r="G2388" s="52"/>
      <c r="P2388" s="37"/>
      <c r="Q2388" s="38"/>
      <c r="AC2388" s="39"/>
      <c r="AD2388" s="40"/>
    </row>
    <row r="2389" s="35" customFormat="1" spans="3:30">
      <c r="C2389" s="38"/>
      <c r="F2389" s="52"/>
      <c r="G2389" s="52"/>
      <c r="P2389" s="37"/>
      <c r="Q2389" s="38"/>
      <c r="AC2389" s="39"/>
      <c r="AD2389" s="40"/>
    </row>
    <row r="2390" s="35" customFormat="1" spans="3:30">
      <c r="C2390" s="38"/>
      <c r="F2390" s="52"/>
      <c r="G2390" s="52"/>
      <c r="P2390" s="37"/>
      <c r="Q2390" s="38"/>
      <c r="AC2390" s="39"/>
      <c r="AD2390" s="40"/>
    </row>
    <row r="2391" s="35" customFormat="1" spans="3:30">
      <c r="C2391" s="38"/>
      <c r="F2391" s="52"/>
      <c r="G2391" s="52"/>
      <c r="P2391" s="37"/>
      <c r="Q2391" s="38"/>
      <c r="AC2391" s="39"/>
      <c r="AD2391" s="40"/>
    </row>
    <row r="2392" s="35" customFormat="1" spans="3:30">
      <c r="C2392" s="38"/>
      <c r="F2392" s="52"/>
      <c r="G2392" s="52"/>
      <c r="P2392" s="37"/>
      <c r="Q2392" s="38"/>
      <c r="AC2392" s="39"/>
      <c r="AD2392" s="40"/>
    </row>
    <row r="2393" s="35" customFormat="1" spans="3:30">
      <c r="C2393" s="38"/>
      <c r="F2393" s="52"/>
      <c r="G2393" s="52"/>
      <c r="P2393" s="37"/>
      <c r="Q2393" s="38"/>
      <c r="AC2393" s="39"/>
      <c r="AD2393" s="40"/>
    </row>
    <row r="2394" s="35" customFormat="1" spans="3:30">
      <c r="C2394" s="38"/>
      <c r="F2394" s="52"/>
      <c r="G2394" s="52"/>
      <c r="P2394" s="37"/>
      <c r="Q2394" s="38"/>
      <c r="AC2394" s="39"/>
      <c r="AD2394" s="40"/>
    </row>
    <row r="2395" s="35" customFormat="1" spans="3:30">
      <c r="C2395" s="38"/>
      <c r="F2395" s="52"/>
      <c r="G2395" s="52"/>
      <c r="P2395" s="37"/>
      <c r="Q2395" s="38"/>
      <c r="AC2395" s="39"/>
      <c r="AD2395" s="40"/>
    </row>
    <row r="2396" s="35" customFormat="1" spans="3:30">
      <c r="C2396" s="38"/>
      <c r="F2396" s="52"/>
      <c r="G2396" s="52"/>
      <c r="P2396" s="37"/>
      <c r="Q2396" s="38"/>
      <c r="AC2396" s="39"/>
      <c r="AD2396" s="40"/>
    </row>
    <row r="2397" s="35" customFormat="1" spans="3:30">
      <c r="C2397" s="38"/>
      <c r="F2397" s="52"/>
      <c r="G2397" s="52"/>
      <c r="P2397" s="37"/>
      <c r="Q2397" s="38"/>
      <c r="AC2397" s="39"/>
      <c r="AD2397" s="40"/>
    </row>
    <row r="2398" s="35" customFormat="1" spans="3:30">
      <c r="C2398" s="38"/>
      <c r="F2398" s="52"/>
      <c r="G2398" s="52"/>
      <c r="P2398" s="37"/>
      <c r="Q2398" s="38"/>
      <c r="AC2398" s="39"/>
      <c r="AD2398" s="40"/>
    </row>
    <row r="2399" s="35" customFormat="1" spans="3:30">
      <c r="C2399" s="38"/>
      <c r="F2399" s="52"/>
      <c r="G2399" s="52"/>
      <c r="P2399" s="37"/>
      <c r="Q2399" s="38"/>
      <c r="AC2399" s="39"/>
      <c r="AD2399" s="40"/>
    </row>
    <row r="2400" s="35" customFormat="1" spans="3:30">
      <c r="C2400" s="38"/>
      <c r="F2400" s="52"/>
      <c r="G2400" s="52"/>
      <c r="P2400" s="37"/>
      <c r="Q2400" s="38"/>
      <c r="AC2400" s="39"/>
      <c r="AD2400" s="40"/>
    </row>
    <row r="2401" s="35" customFormat="1" spans="3:30">
      <c r="C2401" s="38"/>
      <c r="F2401" s="52"/>
      <c r="G2401" s="52"/>
      <c r="P2401" s="37"/>
      <c r="Q2401" s="38"/>
      <c r="AC2401" s="39"/>
      <c r="AD2401" s="40"/>
    </row>
    <row r="2402" s="35" customFormat="1" spans="3:30">
      <c r="C2402" s="38"/>
      <c r="F2402" s="52"/>
      <c r="G2402" s="52"/>
      <c r="P2402" s="37"/>
      <c r="Q2402" s="38"/>
      <c r="AC2402" s="39"/>
      <c r="AD2402" s="40"/>
    </row>
    <row r="2403" s="35" customFormat="1" spans="3:30">
      <c r="C2403" s="38"/>
      <c r="F2403" s="52"/>
      <c r="G2403" s="52"/>
      <c r="P2403" s="37"/>
      <c r="Q2403" s="38"/>
      <c r="AC2403" s="39"/>
      <c r="AD2403" s="40"/>
    </row>
    <row r="2404" s="35" customFormat="1" spans="3:30">
      <c r="C2404" s="38"/>
      <c r="F2404" s="52"/>
      <c r="G2404" s="52"/>
      <c r="P2404" s="37"/>
      <c r="Q2404" s="38"/>
      <c r="AC2404" s="39"/>
      <c r="AD2404" s="40"/>
    </row>
    <row r="2405" s="35" customFormat="1" spans="3:30">
      <c r="C2405" s="38"/>
      <c r="F2405" s="52"/>
      <c r="G2405" s="52"/>
      <c r="P2405" s="37"/>
      <c r="Q2405" s="38"/>
      <c r="AC2405" s="39"/>
      <c r="AD2405" s="40"/>
    </row>
    <row r="2406" s="35" customFormat="1" spans="3:30">
      <c r="C2406" s="38"/>
      <c r="F2406" s="52"/>
      <c r="G2406" s="52"/>
      <c r="P2406" s="37"/>
      <c r="Q2406" s="38"/>
      <c r="AC2406" s="39"/>
      <c r="AD2406" s="40"/>
    </row>
    <row r="2407" s="35" customFormat="1" spans="3:30">
      <c r="C2407" s="38"/>
      <c r="F2407" s="52"/>
      <c r="G2407" s="52"/>
      <c r="P2407" s="37"/>
      <c r="Q2407" s="38"/>
      <c r="AC2407" s="39"/>
      <c r="AD2407" s="40"/>
    </row>
    <row r="2408" s="35" customFormat="1" spans="3:30">
      <c r="C2408" s="38"/>
      <c r="F2408" s="52"/>
      <c r="G2408" s="52"/>
      <c r="P2408" s="37"/>
      <c r="Q2408" s="38"/>
      <c r="AC2408" s="39"/>
      <c r="AD2408" s="40"/>
    </row>
    <row r="2409" s="35" customFormat="1" spans="3:30">
      <c r="C2409" s="38"/>
      <c r="F2409" s="52"/>
      <c r="G2409" s="52"/>
      <c r="P2409" s="37"/>
      <c r="Q2409" s="38"/>
      <c r="AC2409" s="39"/>
      <c r="AD2409" s="40"/>
    </row>
    <row r="2410" s="35" customFormat="1" spans="3:30">
      <c r="C2410" s="38"/>
      <c r="F2410" s="52"/>
      <c r="G2410" s="52"/>
      <c r="P2410" s="37"/>
      <c r="Q2410" s="38"/>
      <c r="AC2410" s="39"/>
      <c r="AD2410" s="40"/>
    </row>
    <row r="2411" s="35" customFormat="1" spans="3:30">
      <c r="C2411" s="38"/>
      <c r="F2411" s="52"/>
      <c r="G2411" s="52"/>
      <c r="P2411" s="37"/>
      <c r="Q2411" s="38"/>
      <c r="AC2411" s="39"/>
      <c r="AD2411" s="40"/>
    </row>
    <row r="2412" s="35" customFormat="1" spans="3:30">
      <c r="C2412" s="38"/>
      <c r="F2412" s="52"/>
      <c r="G2412" s="52"/>
      <c r="P2412" s="37"/>
      <c r="Q2412" s="38"/>
      <c r="AC2412" s="39"/>
      <c r="AD2412" s="40"/>
    </row>
    <row r="2413" s="35" customFormat="1" spans="3:30">
      <c r="C2413" s="38"/>
      <c r="F2413" s="52"/>
      <c r="G2413" s="52"/>
      <c r="P2413" s="37"/>
      <c r="Q2413" s="38"/>
      <c r="AC2413" s="39"/>
      <c r="AD2413" s="40"/>
    </row>
    <row r="2414" s="35" customFormat="1" spans="3:30">
      <c r="C2414" s="38"/>
      <c r="F2414" s="52"/>
      <c r="G2414" s="52"/>
      <c r="P2414" s="37"/>
      <c r="Q2414" s="38"/>
      <c r="AC2414" s="39"/>
      <c r="AD2414" s="40"/>
    </row>
    <row r="2415" s="35" customFormat="1" spans="3:30">
      <c r="C2415" s="38"/>
      <c r="F2415" s="52"/>
      <c r="G2415" s="52"/>
      <c r="P2415" s="37"/>
      <c r="Q2415" s="38"/>
      <c r="AC2415" s="39"/>
      <c r="AD2415" s="40"/>
    </row>
    <row r="2416" s="35" customFormat="1" spans="3:30">
      <c r="C2416" s="38"/>
      <c r="F2416" s="52"/>
      <c r="G2416" s="52"/>
      <c r="P2416" s="37"/>
      <c r="Q2416" s="38"/>
      <c r="AC2416" s="39"/>
      <c r="AD2416" s="40"/>
    </row>
    <row r="2417" s="35" customFormat="1" spans="3:30">
      <c r="C2417" s="38"/>
      <c r="F2417" s="52"/>
      <c r="G2417" s="52"/>
      <c r="P2417" s="37"/>
      <c r="Q2417" s="38"/>
      <c r="AC2417" s="39"/>
      <c r="AD2417" s="40"/>
    </row>
    <row r="2418" s="35" customFormat="1" spans="3:30">
      <c r="C2418" s="38"/>
      <c r="F2418" s="52"/>
      <c r="G2418" s="52"/>
      <c r="P2418" s="37"/>
      <c r="Q2418" s="38"/>
      <c r="AC2418" s="39"/>
      <c r="AD2418" s="40"/>
    </row>
    <row r="2419" s="35" customFormat="1" spans="3:30">
      <c r="C2419" s="38"/>
      <c r="F2419" s="52"/>
      <c r="G2419" s="52"/>
      <c r="P2419" s="37"/>
      <c r="Q2419" s="38"/>
      <c r="AC2419" s="39"/>
      <c r="AD2419" s="40"/>
    </row>
    <row r="2420" s="35" customFormat="1" spans="3:30">
      <c r="C2420" s="38"/>
      <c r="F2420" s="52"/>
      <c r="G2420" s="52"/>
      <c r="P2420" s="37"/>
      <c r="Q2420" s="38"/>
      <c r="AC2420" s="39"/>
      <c r="AD2420" s="40"/>
    </row>
    <row r="2421" s="35" customFormat="1" spans="3:30">
      <c r="C2421" s="38"/>
      <c r="F2421" s="52"/>
      <c r="G2421" s="52"/>
      <c r="P2421" s="37"/>
      <c r="Q2421" s="38"/>
      <c r="AC2421" s="39"/>
      <c r="AD2421" s="40"/>
    </row>
    <row r="2422" s="35" customFormat="1" spans="3:30">
      <c r="C2422" s="38"/>
      <c r="F2422" s="52"/>
      <c r="G2422" s="52"/>
      <c r="P2422" s="37"/>
      <c r="Q2422" s="38"/>
      <c r="AC2422" s="39"/>
      <c r="AD2422" s="40"/>
    </row>
    <row r="2423" s="35" customFormat="1" spans="3:30">
      <c r="C2423" s="38"/>
      <c r="F2423" s="52"/>
      <c r="G2423" s="52"/>
      <c r="P2423" s="37"/>
      <c r="Q2423" s="38"/>
      <c r="AC2423" s="39"/>
      <c r="AD2423" s="40"/>
    </row>
    <row r="2424" s="35" customFormat="1" spans="3:30">
      <c r="C2424" s="38"/>
      <c r="F2424" s="52"/>
      <c r="G2424" s="52"/>
      <c r="P2424" s="37"/>
      <c r="Q2424" s="38"/>
      <c r="AC2424" s="39"/>
      <c r="AD2424" s="40"/>
    </row>
    <row r="2425" s="35" customFormat="1" spans="3:30">
      <c r="C2425" s="38"/>
      <c r="F2425" s="52"/>
      <c r="G2425" s="52"/>
      <c r="P2425" s="37"/>
      <c r="Q2425" s="38"/>
      <c r="AC2425" s="39"/>
      <c r="AD2425" s="40"/>
    </row>
    <row r="2426" s="35" customFormat="1" spans="3:30">
      <c r="C2426" s="38"/>
      <c r="F2426" s="52"/>
      <c r="G2426" s="52"/>
      <c r="P2426" s="37"/>
      <c r="Q2426" s="38"/>
      <c r="AC2426" s="39"/>
      <c r="AD2426" s="40"/>
    </row>
    <row r="2427" s="35" customFormat="1" spans="3:30">
      <c r="C2427" s="38"/>
      <c r="F2427" s="52"/>
      <c r="G2427" s="52"/>
      <c r="P2427" s="37"/>
      <c r="Q2427" s="38"/>
      <c r="AC2427" s="39"/>
      <c r="AD2427" s="40"/>
    </row>
    <row r="2428" s="35" customFormat="1" spans="3:30">
      <c r="C2428" s="38"/>
      <c r="F2428" s="52"/>
      <c r="G2428" s="52"/>
      <c r="P2428" s="37"/>
      <c r="Q2428" s="38"/>
      <c r="AC2428" s="39"/>
      <c r="AD2428" s="40"/>
    </row>
    <row r="2429" s="35" customFormat="1" spans="3:30">
      <c r="C2429" s="38"/>
      <c r="F2429" s="52"/>
      <c r="G2429" s="52"/>
      <c r="P2429" s="37"/>
      <c r="Q2429" s="38"/>
      <c r="AC2429" s="39"/>
      <c r="AD2429" s="40"/>
    </row>
    <row r="2430" s="35" customFormat="1" spans="3:30">
      <c r="C2430" s="38"/>
      <c r="F2430" s="52"/>
      <c r="G2430" s="52"/>
      <c r="P2430" s="37"/>
      <c r="Q2430" s="38"/>
      <c r="AC2430" s="39"/>
      <c r="AD2430" s="40"/>
    </row>
    <row r="2431" s="35" customFormat="1" spans="3:30">
      <c r="C2431" s="38"/>
      <c r="F2431" s="52"/>
      <c r="G2431" s="52"/>
      <c r="P2431" s="37"/>
      <c r="Q2431" s="38"/>
      <c r="AC2431" s="39"/>
      <c r="AD2431" s="40"/>
    </row>
    <row r="2432" s="35" customFormat="1" spans="3:30">
      <c r="C2432" s="38"/>
      <c r="F2432" s="52"/>
      <c r="G2432" s="52"/>
      <c r="P2432" s="37"/>
      <c r="Q2432" s="38"/>
      <c r="AC2432" s="39"/>
      <c r="AD2432" s="40"/>
    </row>
    <row r="2433" s="35" customFormat="1" spans="3:30">
      <c r="C2433" s="38"/>
      <c r="F2433" s="52"/>
      <c r="G2433" s="52"/>
      <c r="P2433" s="37"/>
      <c r="Q2433" s="38"/>
      <c r="AC2433" s="39"/>
      <c r="AD2433" s="40"/>
    </row>
    <row r="2434" s="35" customFormat="1" spans="3:30">
      <c r="C2434" s="38"/>
      <c r="F2434" s="52"/>
      <c r="G2434" s="52"/>
      <c r="P2434" s="37"/>
      <c r="Q2434" s="38"/>
      <c r="AC2434" s="39"/>
      <c r="AD2434" s="40"/>
    </row>
    <row r="2435" s="35" customFormat="1" spans="3:30">
      <c r="C2435" s="38"/>
      <c r="F2435" s="52"/>
      <c r="G2435" s="52"/>
      <c r="P2435" s="37"/>
      <c r="Q2435" s="38"/>
      <c r="AC2435" s="39"/>
      <c r="AD2435" s="40"/>
    </row>
    <row r="2436" s="35" customFormat="1" spans="3:30">
      <c r="C2436" s="38"/>
      <c r="F2436" s="52"/>
      <c r="G2436" s="52"/>
      <c r="P2436" s="37"/>
      <c r="Q2436" s="38"/>
      <c r="AC2436" s="39"/>
      <c r="AD2436" s="40"/>
    </row>
    <row r="2437" s="35" customFormat="1" spans="3:30">
      <c r="C2437" s="38"/>
      <c r="F2437" s="52"/>
      <c r="G2437" s="52"/>
      <c r="P2437" s="37"/>
      <c r="Q2437" s="38"/>
      <c r="AC2437" s="39"/>
      <c r="AD2437" s="40"/>
    </row>
    <row r="2438" s="35" customFormat="1" spans="3:30">
      <c r="C2438" s="38"/>
      <c r="F2438" s="52"/>
      <c r="G2438" s="52"/>
      <c r="P2438" s="37"/>
      <c r="Q2438" s="38"/>
      <c r="AC2438" s="39"/>
      <c r="AD2438" s="40"/>
    </row>
    <row r="2439" s="35" customFormat="1" spans="3:30">
      <c r="C2439" s="38"/>
      <c r="F2439" s="52"/>
      <c r="G2439" s="52"/>
      <c r="P2439" s="37"/>
      <c r="Q2439" s="38"/>
      <c r="AC2439" s="39"/>
      <c r="AD2439" s="40"/>
    </row>
    <row r="2440" s="35" customFormat="1" spans="3:30">
      <c r="C2440" s="38"/>
      <c r="F2440" s="52"/>
      <c r="G2440" s="52"/>
      <c r="P2440" s="37"/>
      <c r="Q2440" s="38"/>
      <c r="AC2440" s="39"/>
      <c r="AD2440" s="40"/>
    </row>
    <row r="2441" s="35" customFormat="1" spans="3:30">
      <c r="C2441" s="38"/>
      <c r="F2441" s="52"/>
      <c r="G2441" s="52"/>
      <c r="P2441" s="37"/>
      <c r="Q2441" s="38"/>
      <c r="AC2441" s="39"/>
      <c r="AD2441" s="40"/>
    </row>
    <row r="2442" s="35" customFormat="1" spans="3:30">
      <c r="C2442" s="38"/>
      <c r="F2442" s="52"/>
      <c r="G2442" s="52"/>
      <c r="P2442" s="37"/>
      <c r="Q2442" s="38"/>
      <c r="AC2442" s="39"/>
      <c r="AD2442" s="40"/>
    </row>
    <row r="2443" s="35" customFormat="1" spans="3:30">
      <c r="C2443" s="38"/>
      <c r="F2443" s="52"/>
      <c r="G2443" s="52"/>
      <c r="P2443" s="37"/>
      <c r="Q2443" s="38"/>
      <c r="AC2443" s="39"/>
      <c r="AD2443" s="40"/>
    </row>
    <row r="2444" s="35" customFormat="1" spans="3:30">
      <c r="C2444" s="38"/>
      <c r="F2444" s="52"/>
      <c r="G2444" s="52"/>
      <c r="P2444" s="37"/>
      <c r="Q2444" s="38"/>
      <c r="AC2444" s="39"/>
      <c r="AD2444" s="40"/>
    </row>
    <row r="2445" s="35" customFormat="1" spans="3:30">
      <c r="C2445" s="38"/>
      <c r="F2445" s="52"/>
      <c r="G2445" s="52"/>
      <c r="P2445" s="37"/>
      <c r="Q2445" s="38"/>
      <c r="AC2445" s="39"/>
      <c r="AD2445" s="40"/>
    </row>
    <row r="2446" s="35" customFormat="1" spans="3:30">
      <c r="C2446" s="38"/>
      <c r="F2446" s="52"/>
      <c r="G2446" s="52"/>
      <c r="P2446" s="37"/>
      <c r="Q2446" s="38"/>
      <c r="AC2446" s="39"/>
      <c r="AD2446" s="40"/>
    </row>
    <row r="2447" s="35" customFormat="1" spans="3:30">
      <c r="C2447" s="38"/>
      <c r="F2447" s="52"/>
      <c r="G2447" s="52"/>
      <c r="P2447" s="37"/>
      <c r="Q2447" s="38"/>
      <c r="AC2447" s="39"/>
      <c r="AD2447" s="40"/>
    </row>
    <row r="2448" s="35" customFormat="1" spans="3:30">
      <c r="C2448" s="38"/>
      <c r="F2448" s="52"/>
      <c r="G2448" s="52"/>
      <c r="P2448" s="37"/>
      <c r="Q2448" s="38"/>
      <c r="AC2448" s="39"/>
      <c r="AD2448" s="40"/>
    </row>
    <row r="2449" s="35" customFormat="1" spans="3:30">
      <c r="C2449" s="38"/>
      <c r="F2449" s="52"/>
      <c r="G2449" s="52"/>
      <c r="P2449" s="37"/>
      <c r="Q2449" s="38"/>
      <c r="AC2449" s="39"/>
      <c r="AD2449" s="40"/>
    </row>
    <row r="2450" s="35" customFormat="1" spans="3:30">
      <c r="C2450" s="38"/>
      <c r="F2450" s="52"/>
      <c r="G2450" s="52"/>
      <c r="P2450" s="37"/>
      <c r="Q2450" s="38"/>
      <c r="AC2450" s="39"/>
      <c r="AD2450" s="40"/>
    </row>
    <row r="2451" s="35" customFormat="1" spans="3:30">
      <c r="C2451" s="38"/>
      <c r="F2451" s="52"/>
      <c r="G2451" s="52"/>
      <c r="P2451" s="37"/>
      <c r="Q2451" s="38"/>
      <c r="AC2451" s="39"/>
      <c r="AD2451" s="40"/>
    </row>
    <row r="2452" s="35" customFormat="1" spans="3:30">
      <c r="C2452" s="38"/>
      <c r="F2452" s="52"/>
      <c r="G2452" s="52"/>
      <c r="P2452" s="37"/>
      <c r="Q2452" s="38"/>
      <c r="AC2452" s="39"/>
      <c r="AD2452" s="40"/>
    </row>
    <row r="2453" s="35" customFormat="1" spans="3:30">
      <c r="C2453" s="38"/>
      <c r="F2453" s="52"/>
      <c r="G2453" s="52"/>
      <c r="P2453" s="37"/>
      <c r="Q2453" s="38"/>
      <c r="AC2453" s="39"/>
      <c r="AD2453" s="40"/>
    </row>
    <row r="2454" s="35" customFormat="1" spans="3:30">
      <c r="C2454" s="38"/>
      <c r="F2454" s="52"/>
      <c r="G2454" s="52"/>
      <c r="P2454" s="37"/>
      <c r="Q2454" s="38"/>
      <c r="AC2454" s="39"/>
      <c r="AD2454" s="40"/>
    </row>
    <row r="2455" s="35" customFormat="1" spans="3:30">
      <c r="C2455" s="38"/>
      <c r="F2455" s="52"/>
      <c r="G2455" s="52"/>
      <c r="P2455" s="37"/>
      <c r="Q2455" s="38"/>
      <c r="AC2455" s="39"/>
      <c r="AD2455" s="40"/>
    </row>
    <row r="2456" s="35" customFormat="1" spans="3:30">
      <c r="C2456" s="38"/>
      <c r="F2456" s="52"/>
      <c r="G2456" s="52"/>
      <c r="P2456" s="37"/>
      <c r="Q2456" s="38"/>
      <c r="AC2456" s="39"/>
      <c r="AD2456" s="40"/>
    </row>
    <row r="2457" s="35" customFormat="1" spans="3:30">
      <c r="C2457" s="38"/>
      <c r="F2457" s="52"/>
      <c r="G2457" s="52"/>
      <c r="P2457" s="37"/>
      <c r="Q2457" s="38"/>
      <c r="AC2457" s="39"/>
      <c r="AD2457" s="40"/>
    </row>
    <row r="2458" s="35" customFormat="1" spans="3:30">
      <c r="C2458" s="38"/>
      <c r="F2458" s="52"/>
      <c r="G2458" s="52"/>
      <c r="P2458" s="37"/>
      <c r="Q2458" s="38"/>
      <c r="AC2458" s="39"/>
      <c r="AD2458" s="40"/>
    </row>
    <row r="2459" s="35" customFormat="1" spans="3:30">
      <c r="C2459" s="38"/>
      <c r="F2459" s="52"/>
      <c r="G2459" s="52"/>
      <c r="P2459" s="37"/>
      <c r="Q2459" s="38"/>
      <c r="AC2459" s="39"/>
      <c r="AD2459" s="40"/>
    </row>
    <row r="2460" s="35" customFormat="1" spans="3:30">
      <c r="C2460" s="38"/>
      <c r="F2460" s="52"/>
      <c r="G2460" s="52"/>
      <c r="P2460" s="37"/>
      <c r="Q2460" s="38"/>
      <c r="AC2460" s="39"/>
      <c r="AD2460" s="40"/>
    </row>
    <row r="2461" s="35" customFormat="1" spans="3:30">
      <c r="C2461" s="38"/>
      <c r="F2461" s="52"/>
      <c r="G2461" s="52"/>
      <c r="P2461" s="37"/>
      <c r="Q2461" s="38"/>
      <c r="AC2461" s="39"/>
      <c r="AD2461" s="40"/>
    </row>
    <row r="2462" s="35" customFormat="1" spans="3:30">
      <c r="C2462" s="38"/>
      <c r="F2462" s="52"/>
      <c r="G2462" s="52"/>
      <c r="P2462" s="37"/>
      <c r="Q2462" s="38"/>
      <c r="AC2462" s="39"/>
      <c r="AD2462" s="40"/>
    </row>
    <row r="2463" s="35" customFormat="1" spans="3:30">
      <c r="C2463" s="38"/>
      <c r="F2463" s="52"/>
      <c r="G2463" s="52"/>
      <c r="P2463" s="37"/>
      <c r="Q2463" s="38"/>
      <c r="AC2463" s="39"/>
      <c r="AD2463" s="40"/>
    </row>
    <row r="2464" s="35" customFormat="1" spans="3:30">
      <c r="C2464" s="38"/>
      <c r="F2464" s="52"/>
      <c r="G2464" s="52"/>
      <c r="P2464" s="37"/>
      <c r="Q2464" s="38"/>
      <c r="AC2464" s="39"/>
      <c r="AD2464" s="40"/>
    </row>
    <row r="2465" s="35" customFormat="1" spans="3:30">
      <c r="C2465" s="38"/>
      <c r="F2465" s="52"/>
      <c r="G2465" s="52"/>
      <c r="P2465" s="37"/>
      <c r="Q2465" s="38"/>
      <c r="AC2465" s="39"/>
      <c r="AD2465" s="40"/>
    </row>
    <row r="2466" s="35" customFormat="1" spans="3:30">
      <c r="C2466" s="38"/>
      <c r="F2466" s="52"/>
      <c r="G2466" s="52"/>
      <c r="P2466" s="37"/>
      <c r="Q2466" s="38"/>
      <c r="AC2466" s="39"/>
      <c r="AD2466" s="40"/>
    </row>
    <row r="2467" s="35" customFormat="1" spans="3:30">
      <c r="C2467" s="38"/>
      <c r="F2467" s="52"/>
      <c r="G2467" s="52"/>
      <c r="P2467" s="37"/>
      <c r="Q2467" s="38"/>
      <c r="AC2467" s="39"/>
      <c r="AD2467" s="40"/>
    </row>
    <row r="2468" s="35" customFormat="1" spans="3:30">
      <c r="C2468" s="38"/>
      <c r="F2468" s="52"/>
      <c r="G2468" s="52"/>
      <c r="P2468" s="37"/>
      <c r="Q2468" s="38"/>
      <c r="AC2468" s="39"/>
      <c r="AD2468" s="40"/>
    </row>
    <row r="2469" s="35" customFormat="1" spans="3:30">
      <c r="C2469" s="38"/>
      <c r="F2469" s="52"/>
      <c r="G2469" s="52"/>
      <c r="P2469" s="37"/>
      <c r="Q2469" s="38"/>
      <c r="AC2469" s="39"/>
      <c r="AD2469" s="40"/>
    </row>
    <row r="2470" s="35" customFormat="1" spans="3:30">
      <c r="C2470" s="38"/>
      <c r="F2470" s="52"/>
      <c r="G2470" s="52"/>
      <c r="P2470" s="37"/>
      <c r="Q2470" s="38"/>
      <c r="AC2470" s="39"/>
      <c r="AD2470" s="40"/>
    </row>
    <row r="2471" s="35" customFormat="1" spans="3:30">
      <c r="C2471" s="38"/>
      <c r="F2471" s="52"/>
      <c r="G2471" s="52"/>
      <c r="P2471" s="37"/>
      <c r="Q2471" s="38"/>
      <c r="AC2471" s="39"/>
      <c r="AD2471" s="40"/>
    </row>
    <row r="2472" s="35" customFormat="1" spans="3:30">
      <c r="C2472" s="38"/>
      <c r="F2472" s="52"/>
      <c r="G2472" s="52"/>
      <c r="P2472" s="37"/>
      <c r="Q2472" s="38"/>
      <c r="AC2472" s="39"/>
      <c r="AD2472" s="40"/>
    </row>
    <row r="2473" s="35" customFormat="1" spans="3:30">
      <c r="C2473" s="38"/>
      <c r="F2473" s="52"/>
      <c r="G2473" s="52"/>
      <c r="P2473" s="37"/>
      <c r="Q2473" s="38"/>
      <c r="AC2473" s="39"/>
      <c r="AD2473" s="40"/>
    </row>
    <row r="2474" s="35" customFormat="1" spans="3:30">
      <c r="C2474" s="38"/>
      <c r="F2474" s="52"/>
      <c r="G2474" s="52"/>
      <c r="P2474" s="37"/>
      <c r="Q2474" s="38"/>
      <c r="AC2474" s="39"/>
      <c r="AD2474" s="40"/>
    </row>
    <row r="2475" s="35" customFormat="1" spans="3:30">
      <c r="C2475" s="38"/>
      <c r="F2475" s="52"/>
      <c r="G2475" s="52"/>
      <c r="P2475" s="37"/>
      <c r="Q2475" s="38"/>
      <c r="AC2475" s="39"/>
      <c r="AD2475" s="40"/>
    </row>
    <row r="2476" s="35" customFormat="1" spans="3:30">
      <c r="C2476" s="38"/>
      <c r="F2476" s="52"/>
      <c r="G2476" s="52"/>
      <c r="P2476" s="37"/>
      <c r="Q2476" s="38"/>
      <c r="AC2476" s="39"/>
      <c r="AD2476" s="40"/>
    </row>
    <row r="2477" s="35" customFormat="1" spans="3:30">
      <c r="C2477" s="38"/>
      <c r="F2477" s="52"/>
      <c r="G2477" s="52"/>
      <c r="P2477" s="37"/>
      <c r="Q2477" s="38"/>
      <c r="AC2477" s="39"/>
      <c r="AD2477" s="40"/>
    </row>
    <row r="2478" s="35" customFormat="1" spans="3:30">
      <c r="C2478" s="38"/>
      <c r="F2478" s="52"/>
      <c r="G2478" s="52"/>
      <c r="P2478" s="37"/>
      <c r="Q2478" s="38"/>
      <c r="AC2478" s="39"/>
      <c r="AD2478" s="40"/>
    </row>
    <row r="2479" s="35" customFormat="1" spans="3:30">
      <c r="C2479" s="38"/>
      <c r="F2479" s="52"/>
      <c r="G2479" s="52"/>
      <c r="P2479" s="37"/>
      <c r="Q2479" s="38"/>
      <c r="AC2479" s="39"/>
      <c r="AD2479" s="40"/>
    </row>
    <row r="2480" s="35" customFormat="1" spans="3:30">
      <c r="C2480" s="38"/>
      <c r="F2480" s="52"/>
      <c r="G2480" s="52"/>
      <c r="P2480" s="37"/>
      <c r="Q2480" s="38"/>
      <c r="AC2480" s="39"/>
      <c r="AD2480" s="40"/>
    </row>
    <row r="2481" s="35" customFormat="1" spans="3:30">
      <c r="C2481" s="38"/>
      <c r="F2481" s="52"/>
      <c r="G2481" s="52"/>
      <c r="P2481" s="37"/>
      <c r="Q2481" s="38"/>
      <c r="AC2481" s="39"/>
      <c r="AD2481" s="40"/>
    </row>
    <row r="2482" s="35" customFormat="1" spans="3:30">
      <c r="C2482" s="38"/>
      <c r="F2482" s="52"/>
      <c r="G2482" s="52"/>
      <c r="P2482" s="37"/>
      <c r="Q2482" s="38"/>
      <c r="AC2482" s="39"/>
      <c r="AD2482" s="40"/>
    </row>
    <row r="2483" s="35" customFormat="1" spans="3:30">
      <c r="C2483" s="38"/>
      <c r="F2483" s="52"/>
      <c r="G2483" s="52"/>
      <c r="P2483" s="37"/>
      <c r="Q2483" s="38"/>
      <c r="AC2483" s="39"/>
      <c r="AD2483" s="40"/>
    </row>
    <row r="2484" s="35" customFormat="1" spans="3:30">
      <c r="C2484" s="38"/>
      <c r="F2484" s="52"/>
      <c r="G2484" s="52"/>
      <c r="P2484" s="37"/>
      <c r="Q2484" s="38"/>
      <c r="AC2484" s="39"/>
      <c r="AD2484" s="40"/>
    </row>
    <row r="2485" s="35" customFormat="1" spans="3:30">
      <c r="C2485" s="38"/>
      <c r="F2485" s="52"/>
      <c r="G2485" s="52"/>
      <c r="P2485" s="37"/>
      <c r="Q2485" s="38"/>
      <c r="AC2485" s="39"/>
      <c r="AD2485" s="40"/>
    </row>
    <row r="2486" s="35" customFormat="1" spans="3:30">
      <c r="C2486" s="38"/>
      <c r="F2486" s="52"/>
      <c r="G2486" s="52"/>
      <c r="P2486" s="37"/>
      <c r="Q2486" s="38"/>
      <c r="AC2486" s="39"/>
      <c r="AD2486" s="40"/>
    </row>
    <row r="2487" s="35" customFormat="1" spans="3:30">
      <c r="C2487" s="38"/>
      <c r="F2487" s="52"/>
      <c r="G2487" s="52"/>
      <c r="P2487" s="37"/>
      <c r="Q2487" s="38"/>
      <c r="AC2487" s="39"/>
      <c r="AD2487" s="40"/>
    </row>
    <row r="2488" s="35" customFormat="1" spans="3:30">
      <c r="C2488" s="38"/>
      <c r="F2488" s="52"/>
      <c r="G2488" s="52"/>
      <c r="P2488" s="37"/>
      <c r="Q2488" s="38"/>
      <c r="AC2488" s="39"/>
      <c r="AD2488" s="40"/>
    </row>
    <row r="2489" s="35" customFormat="1" spans="3:30">
      <c r="C2489" s="38"/>
      <c r="F2489" s="52"/>
      <c r="G2489" s="52"/>
      <c r="P2489" s="37"/>
      <c r="Q2489" s="38"/>
      <c r="AC2489" s="39"/>
      <c r="AD2489" s="40"/>
    </row>
    <row r="2490" s="35" customFormat="1" spans="3:30">
      <c r="C2490" s="38"/>
      <c r="F2490" s="52"/>
      <c r="G2490" s="52"/>
      <c r="P2490" s="37"/>
      <c r="Q2490" s="38"/>
      <c r="AC2490" s="39"/>
      <c r="AD2490" s="40"/>
    </row>
    <row r="2491" s="35" customFormat="1" spans="3:30">
      <c r="C2491" s="38"/>
      <c r="F2491" s="52"/>
      <c r="G2491" s="52"/>
      <c r="P2491" s="37"/>
      <c r="Q2491" s="38"/>
      <c r="AC2491" s="39"/>
      <c r="AD2491" s="40"/>
    </row>
    <row r="2492" s="35" customFormat="1" spans="3:30">
      <c r="C2492" s="38"/>
      <c r="F2492" s="52"/>
      <c r="G2492" s="52"/>
      <c r="P2492" s="37"/>
      <c r="Q2492" s="38"/>
      <c r="AC2492" s="39"/>
      <c r="AD2492" s="40"/>
    </row>
    <row r="2493" s="35" customFormat="1" spans="3:30">
      <c r="C2493" s="38"/>
      <c r="F2493" s="52"/>
      <c r="G2493" s="52"/>
      <c r="P2493" s="37"/>
      <c r="Q2493" s="38"/>
      <c r="AC2493" s="39"/>
      <c r="AD2493" s="40"/>
    </row>
    <row r="2494" s="35" customFormat="1" spans="3:30">
      <c r="C2494" s="38"/>
      <c r="F2494" s="52"/>
      <c r="G2494" s="52"/>
      <c r="P2494" s="37"/>
      <c r="Q2494" s="38"/>
      <c r="AC2494" s="39"/>
      <c r="AD2494" s="40"/>
    </row>
    <row r="2495" s="35" customFormat="1" spans="3:30">
      <c r="C2495" s="38"/>
      <c r="F2495" s="52"/>
      <c r="G2495" s="52"/>
      <c r="P2495" s="37"/>
      <c r="Q2495" s="38"/>
      <c r="AC2495" s="39"/>
      <c r="AD2495" s="40"/>
    </row>
    <row r="2496" s="35" customFormat="1" spans="3:30">
      <c r="C2496" s="38"/>
      <c r="F2496" s="52"/>
      <c r="G2496" s="52"/>
      <c r="P2496" s="37"/>
      <c r="Q2496" s="38"/>
      <c r="AC2496" s="39"/>
      <c r="AD2496" s="40"/>
    </row>
    <row r="2497" s="35" customFormat="1" spans="3:30">
      <c r="C2497" s="38"/>
      <c r="F2497" s="52"/>
      <c r="G2497" s="52"/>
      <c r="P2497" s="37"/>
      <c r="Q2497" s="38"/>
      <c r="AC2497" s="39"/>
      <c r="AD2497" s="40"/>
    </row>
    <row r="2498" s="35" customFormat="1" spans="3:30">
      <c r="C2498" s="38"/>
      <c r="F2498" s="52"/>
      <c r="G2498" s="52"/>
      <c r="P2498" s="37"/>
      <c r="Q2498" s="38"/>
      <c r="AC2498" s="39"/>
      <c r="AD2498" s="40"/>
    </row>
    <row r="2499" s="35" customFormat="1" spans="3:30">
      <c r="C2499" s="38"/>
      <c r="F2499" s="52"/>
      <c r="G2499" s="52"/>
      <c r="P2499" s="37"/>
      <c r="Q2499" s="38"/>
      <c r="AC2499" s="39"/>
      <c r="AD2499" s="40"/>
    </row>
    <row r="2500" s="35" customFormat="1" spans="3:30">
      <c r="C2500" s="38"/>
      <c r="F2500" s="52"/>
      <c r="G2500" s="52"/>
      <c r="P2500" s="37"/>
      <c r="Q2500" s="38"/>
      <c r="AC2500" s="39"/>
      <c r="AD2500" s="40"/>
    </row>
    <row r="2501" s="35" customFormat="1" spans="3:30">
      <c r="C2501" s="38"/>
      <c r="F2501" s="52"/>
      <c r="G2501" s="52"/>
      <c r="P2501" s="37"/>
      <c r="Q2501" s="38"/>
      <c r="AC2501" s="39"/>
      <c r="AD2501" s="40"/>
    </row>
    <row r="2502" s="35" customFormat="1" spans="3:30">
      <c r="C2502" s="38"/>
      <c r="F2502" s="52"/>
      <c r="G2502" s="52"/>
      <c r="P2502" s="37"/>
      <c r="Q2502" s="38"/>
      <c r="AC2502" s="39"/>
      <c r="AD2502" s="40"/>
    </row>
    <row r="2503" s="35" customFormat="1" spans="3:30">
      <c r="C2503" s="38"/>
      <c r="F2503" s="52"/>
      <c r="G2503" s="52"/>
      <c r="P2503" s="37"/>
      <c r="Q2503" s="38"/>
      <c r="AC2503" s="39"/>
      <c r="AD2503" s="40"/>
    </row>
    <row r="2504" s="35" customFormat="1" spans="3:30">
      <c r="C2504" s="38"/>
      <c r="F2504" s="52"/>
      <c r="G2504" s="52"/>
      <c r="P2504" s="37"/>
      <c r="Q2504" s="38"/>
      <c r="AC2504" s="39"/>
      <c r="AD2504" s="40"/>
    </row>
    <row r="2505" s="35" customFormat="1" spans="3:30">
      <c r="C2505" s="38"/>
      <c r="F2505" s="52"/>
      <c r="G2505" s="52"/>
      <c r="P2505" s="37"/>
      <c r="Q2505" s="38"/>
      <c r="AC2505" s="39"/>
      <c r="AD2505" s="40"/>
    </row>
    <row r="2506" s="35" customFormat="1" spans="3:30">
      <c r="C2506" s="38"/>
      <c r="F2506" s="52"/>
      <c r="G2506" s="52"/>
      <c r="P2506" s="37"/>
      <c r="Q2506" s="38"/>
      <c r="AC2506" s="39"/>
      <c r="AD2506" s="40"/>
    </row>
    <row r="2507" s="35" customFormat="1" spans="3:30">
      <c r="C2507" s="38"/>
      <c r="F2507" s="52"/>
      <c r="G2507" s="52"/>
      <c r="P2507" s="37"/>
      <c r="Q2507" s="38"/>
      <c r="AC2507" s="39"/>
      <c r="AD2507" s="40"/>
    </row>
    <row r="2508" s="35" customFormat="1" spans="3:30">
      <c r="C2508" s="38"/>
      <c r="F2508" s="52"/>
      <c r="G2508" s="52"/>
      <c r="P2508" s="37"/>
      <c r="Q2508" s="38"/>
      <c r="AC2508" s="39"/>
      <c r="AD2508" s="40"/>
    </row>
    <row r="2509" s="35" customFormat="1" spans="3:30">
      <c r="C2509" s="38"/>
      <c r="F2509" s="52"/>
      <c r="G2509" s="52"/>
      <c r="P2509" s="37"/>
      <c r="Q2509" s="38"/>
      <c r="AC2509" s="39"/>
      <c r="AD2509" s="40"/>
    </row>
    <row r="2510" s="35" customFormat="1" spans="3:30">
      <c r="C2510" s="38"/>
      <c r="F2510" s="52"/>
      <c r="G2510" s="52"/>
      <c r="P2510" s="37"/>
      <c r="Q2510" s="38"/>
      <c r="AC2510" s="39"/>
      <c r="AD2510" s="40"/>
    </row>
    <row r="2511" s="35" customFormat="1" spans="3:30">
      <c r="C2511" s="38"/>
      <c r="F2511" s="52"/>
      <c r="G2511" s="52"/>
      <c r="P2511" s="37"/>
      <c r="Q2511" s="38"/>
      <c r="AC2511" s="39"/>
      <c r="AD2511" s="40"/>
    </row>
    <row r="2512" s="35" customFormat="1" spans="3:30">
      <c r="C2512" s="38"/>
      <c r="F2512" s="52"/>
      <c r="G2512" s="52"/>
      <c r="P2512" s="37"/>
      <c r="Q2512" s="38"/>
      <c r="AC2512" s="39"/>
      <c r="AD2512" s="40"/>
    </row>
    <row r="2513" s="35" customFormat="1" spans="3:30">
      <c r="C2513" s="38"/>
      <c r="F2513" s="52"/>
      <c r="G2513" s="52"/>
      <c r="P2513" s="37"/>
      <c r="Q2513" s="38"/>
      <c r="AC2513" s="39"/>
      <c r="AD2513" s="40"/>
    </row>
    <row r="2514" s="35" customFormat="1" spans="3:30">
      <c r="C2514" s="38"/>
      <c r="F2514" s="52"/>
      <c r="G2514" s="52"/>
      <c r="P2514" s="37"/>
      <c r="Q2514" s="38"/>
      <c r="AC2514" s="39"/>
      <c r="AD2514" s="40"/>
    </row>
    <row r="2515" s="35" customFormat="1" spans="3:30">
      <c r="C2515" s="38"/>
      <c r="F2515" s="52"/>
      <c r="G2515" s="52"/>
      <c r="P2515" s="37"/>
      <c r="Q2515" s="38"/>
      <c r="AC2515" s="39"/>
      <c r="AD2515" s="40"/>
    </row>
    <row r="2516" s="35" customFormat="1" spans="3:30">
      <c r="C2516" s="38"/>
      <c r="F2516" s="52"/>
      <c r="G2516" s="52"/>
      <c r="P2516" s="37"/>
      <c r="Q2516" s="38"/>
      <c r="AC2516" s="39"/>
      <c r="AD2516" s="40"/>
    </row>
    <row r="2517" s="35" customFormat="1" spans="3:30">
      <c r="C2517" s="38"/>
      <c r="F2517" s="52"/>
      <c r="G2517" s="52"/>
      <c r="P2517" s="37"/>
      <c r="Q2517" s="38"/>
      <c r="AC2517" s="39"/>
      <c r="AD2517" s="40"/>
    </row>
    <row r="2518" s="35" customFormat="1" spans="3:30">
      <c r="C2518" s="38"/>
      <c r="F2518" s="52"/>
      <c r="G2518" s="52"/>
      <c r="P2518" s="37"/>
      <c r="Q2518" s="38"/>
      <c r="AC2518" s="39"/>
      <c r="AD2518" s="40"/>
    </row>
    <row r="2519" s="35" customFormat="1" spans="3:30">
      <c r="C2519" s="38"/>
      <c r="F2519" s="52"/>
      <c r="G2519" s="52"/>
      <c r="P2519" s="37"/>
      <c r="Q2519" s="38"/>
      <c r="AC2519" s="39"/>
      <c r="AD2519" s="40"/>
    </row>
    <row r="2520" s="35" customFormat="1" spans="3:30">
      <c r="C2520" s="38"/>
      <c r="F2520" s="52"/>
      <c r="G2520" s="52"/>
      <c r="P2520" s="37"/>
      <c r="Q2520" s="38"/>
      <c r="AC2520" s="39"/>
      <c r="AD2520" s="40"/>
    </row>
    <row r="2521" s="35" customFormat="1" spans="3:30">
      <c r="C2521" s="38"/>
      <c r="F2521" s="52"/>
      <c r="G2521" s="52"/>
      <c r="P2521" s="37"/>
      <c r="Q2521" s="38"/>
      <c r="AC2521" s="39"/>
      <c r="AD2521" s="40"/>
    </row>
    <row r="2522" s="35" customFormat="1" spans="3:30">
      <c r="C2522" s="38"/>
      <c r="F2522" s="52"/>
      <c r="G2522" s="52"/>
      <c r="P2522" s="37"/>
      <c r="Q2522" s="38"/>
      <c r="AC2522" s="39"/>
      <c r="AD2522" s="40"/>
    </row>
    <row r="2523" s="35" customFormat="1" spans="3:30">
      <c r="C2523" s="38"/>
      <c r="F2523" s="52"/>
      <c r="G2523" s="52"/>
      <c r="P2523" s="37"/>
      <c r="Q2523" s="38"/>
      <c r="AC2523" s="39"/>
      <c r="AD2523" s="40"/>
    </row>
    <row r="2524" s="35" customFormat="1" spans="3:30">
      <c r="C2524" s="38"/>
      <c r="F2524" s="52"/>
      <c r="G2524" s="52"/>
      <c r="P2524" s="37"/>
      <c r="Q2524" s="38"/>
      <c r="AC2524" s="39"/>
      <c r="AD2524" s="40"/>
    </row>
    <row r="2525" s="35" customFormat="1" spans="3:30">
      <c r="C2525" s="38"/>
      <c r="F2525" s="52"/>
      <c r="G2525" s="52"/>
      <c r="P2525" s="37"/>
      <c r="Q2525" s="38"/>
      <c r="AC2525" s="39"/>
      <c r="AD2525" s="40"/>
    </row>
    <row r="2526" s="35" customFormat="1" spans="3:30">
      <c r="C2526" s="38"/>
      <c r="F2526" s="52"/>
      <c r="G2526" s="52"/>
      <c r="P2526" s="37"/>
      <c r="Q2526" s="38"/>
      <c r="AC2526" s="39"/>
      <c r="AD2526" s="40"/>
    </row>
    <row r="2527" s="35" customFormat="1" spans="3:30">
      <c r="C2527" s="38"/>
      <c r="F2527" s="52"/>
      <c r="G2527" s="52"/>
      <c r="P2527" s="37"/>
      <c r="Q2527" s="38"/>
      <c r="AC2527" s="39"/>
      <c r="AD2527" s="40"/>
    </row>
    <row r="2528" s="35" customFormat="1" spans="3:30">
      <c r="C2528" s="38"/>
      <c r="F2528" s="52"/>
      <c r="G2528" s="52"/>
      <c r="P2528" s="37"/>
      <c r="Q2528" s="38"/>
      <c r="AC2528" s="39"/>
      <c r="AD2528" s="40"/>
    </row>
    <row r="2529" s="35" customFormat="1" spans="3:30">
      <c r="C2529" s="38"/>
      <c r="F2529" s="52"/>
      <c r="G2529" s="52"/>
      <c r="P2529" s="37"/>
      <c r="Q2529" s="38"/>
      <c r="AC2529" s="39"/>
      <c r="AD2529" s="40"/>
    </row>
    <row r="2530" s="35" customFormat="1" spans="3:30">
      <c r="C2530" s="38"/>
      <c r="F2530" s="52"/>
      <c r="G2530" s="52"/>
      <c r="P2530" s="37"/>
      <c r="Q2530" s="38"/>
      <c r="AC2530" s="39"/>
      <c r="AD2530" s="40"/>
    </row>
    <row r="2531" s="35" customFormat="1" spans="3:30">
      <c r="C2531" s="38"/>
      <c r="F2531" s="52"/>
      <c r="G2531" s="52"/>
      <c r="P2531" s="37"/>
      <c r="Q2531" s="38"/>
      <c r="AC2531" s="39"/>
      <c r="AD2531" s="40"/>
    </row>
    <row r="2532" s="35" customFormat="1" spans="3:30">
      <c r="C2532" s="38"/>
      <c r="F2532" s="52"/>
      <c r="G2532" s="52"/>
      <c r="P2532" s="37"/>
      <c r="Q2532" s="38"/>
      <c r="AC2532" s="39"/>
      <c r="AD2532" s="40"/>
    </row>
    <row r="2533" s="35" customFormat="1" spans="3:30">
      <c r="C2533" s="38"/>
      <c r="F2533" s="52"/>
      <c r="G2533" s="52"/>
      <c r="P2533" s="37"/>
      <c r="Q2533" s="38"/>
      <c r="AC2533" s="39"/>
      <c r="AD2533" s="40"/>
    </row>
    <row r="2534" s="35" customFormat="1" spans="3:30">
      <c r="C2534" s="38"/>
      <c r="F2534" s="52"/>
      <c r="G2534" s="52"/>
      <c r="P2534" s="37"/>
      <c r="Q2534" s="38"/>
      <c r="AC2534" s="39"/>
      <c r="AD2534" s="40"/>
    </row>
    <row r="2535" s="35" customFormat="1" spans="3:30">
      <c r="C2535" s="38"/>
      <c r="F2535" s="52"/>
      <c r="G2535" s="52"/>
      <c r="P2535" s="37"/>
      <c r="Q2535" s="38"/>
      <c r="AC2535" s="39"/>
      <c r="AD2535" s="40"/>
    </row>
    <row r="2536" s="35" customFormat="1" spans="3:30">
      <c r="C2536" s="38"/>
      <c r="F2536" s="52"/>
      <c r="G2536" s="52"/>
      <c r="P2536" s="37"/>
      <c r="Q2536" s="38"/>
      <c r="AC2536" s="39"/>
      <c r="AD2536" s="40"/>
    </row>
    <row r="2537" s="35" customFormat="1" spans="3:30">
      <c r="C2537" s="38"/>
      <c r="F2537" s="52"/>
      <c r="G2537" s="52"/>
      <c r="P2537" s="37"/>
      <c r="Q2537" s="38"/>
      <c r="AC2537" s="39"/>
      <c r="AD2537" s="40"/>
    </row>
    <row r="2538" s="35" customFormat="1" spans="3:30">
      <c r="C2538" s="38"/>
      <c r="F2538" s="52"/>
      <c r="G2538" s="52"/>
      <c r="P2538" s="37"/>
      <c r="Q2538" s="38"/>
      <c r="AC2538" s="39"/>
      <c r="AD2538" s="40"/>
    </row>
    <row r="2539" s="35" customFormat="1" spans="3:30">
      <c r="C2539" s="38"/>
      <c r="F2539" s="52"/>
      <c r="G2539" s="52"/>
      <c r="P2539" s="37"/>
      <c r="Q2539" s="38"/>
      <c r="AC2539" s="39"/>
      <c r="AD2539" s="40"/>
    </row>
    <row r="2540" s="35" customFormat="1" spans="3:30">
      <c r="C2540" s="38"/>
      <c r="F2540" s="52"/>
      <c r="G2540" s="52"/>
      <c r="P2540" s="37"/>
      <c r="Q2540" s="38"/>
      <c r="AC2540" s="39"/>
      <c r="AD2540" s="40"/>
    </row>
    <row r="2541" s="35" customFormat="1" spans="3:30">
      <c r="C2541" s="38"/>
      <c r="F2541" s="52"/>
      <c r="G2541" s="52"/>
      <c r="P2541" s="37"/>
      <c r="Q2541" s="38"/>
      <c r="AC2541" s="39"/>
      <c r="AD2541" s="40"/>
    </row>
    <row r="2542" s="35" customFormat="1" spans="3:30">
      <c r="C2542" s="38"/>
      <c r="F2542" s="52"/>
      <c r="G2542" s="52"/>
      <c r="P2542" s="37"/>
      <c r="Q2542" s="38"/>
      <c r="AC2542" s="39"/>
      <c r="AD2542" s="40"/>
    </row>
    <row r="2543" s="35" customFormat="1" spans="3:30">
      <c r="C2543" s="38"/>
      <c r="F2543" s="52"/>
      <c r="G2543" s="52"/>
      <c r="P2543" s="37"/>
      <c r="Q2543" s="38"/>
      <c r="AC2543" s="39"/>
      <c r="AD2543" s="40"/>
    </row>
    <row r="2544" s="35" customFormat="1" spans="3:30">
      <c r="C2544" s="38"/>
      <c r="F2544" s="52"/>
      <c r="G2544" s="52"/>
      <c r="P2544" s="37"/>
      <c r="Q2544" s="38"/>
      <c r="AC2544" s="39"/>
      <c r="AD2544" s="40"/>
    </row>
    <row r="2545" s="35" customFormat="1" spans="3:30">
      <c r="C2545" s="38"/>
      <c r="F2545" s="52"/>
      <c r="G2545" s="52"/>
      <c r="P2545" s="37"/>
      <c r="Q2545" s="38"/>
      <c r="AC2545" s="39"/>
      <c r="AD2545" s="40"/>
    </row>
    <row r="2546" s="35" customFormat="1" spans="3:30">
      <c r="C2546" s="38"/>
      <c r="F2546" s="52"/>
      <c r="G2546" s="52"/>
      <c r="P2546" s="37"/>
      <c r="Q2546" s="38"/>
      <c r="AC2546" s="39"/>
      <c r="AD2546" s="40"/>
    </row>
    <row r="2547" s="35" customFormat="1" spans="3:30">
      <c r="C2547" s="38"/>
      <c r="F2547" s="52"/>
      <c r="G2547" s="52"/>
      <c r="P2547" s="37"/>
      <c r="Q2547" s="38"/>
      <c r="AC2547" s="39"/>
      <c r="AD2547" s="40"/>
    </row>
    <row r="2548" s="35" customFormat="1" spans="3:30">
      <c r="C2548" s="38"/>
      <c r="F2548" s="52"/>
      <c r="G2548" s="52"/>
      <c r="P2548" s="37"/>
      <c r="Q2548" s="38"/>
      <c r="AC2548" s="39"/>
      <c r="AD2548" s="40"/>
    </row>
    <row r="2549" s="35" customFormat="1" spans="3:30">
      <c r="C2549" s="38"/>
      <c r="F2549" s="52"/>
      <c r="G2549" s="52"/>
      <c r="P2549" s="37"/>
      <c r="Q2549" s="38"/>
      <c r="AC2549" s="39"/>
      <c r="AD2549" s="40"/>
    </row>
    <row r="2550" s="35" customFormat="1" spans="3:30">
      <c r="C2550" s="38"/>
      <c r="F2550" s="52"/>
      <c r="G2550" s="52"/>
      <c r="P2550" s="37"/>
      <c r="Q2550" s="38"/>
      <c r="AC2550" s="39"/>
      <c r="AD2550" s="40"/>
    </row>
    <row r="2551" s="35" customFormat="1" spans="3:30">
      <c r="C2551" s="38"/>
      <c r="F2551" s="52"/>
      <c r="G2551" s="52"/>
      <c r="P2551" s="37"/>
      <c r="Q2551" s="38"/>
      <c r="AC2551" s="39"/>
      <c r="AD2551" s="40"/>
    </row>
    <row r="2552" s="35" customFormat="1" spans="3:30">
      <c r="C2552" s="38"/>
      <c r="F2552" s="52"/>
      <c r="G2552" s="52"/>
      <c r="P2552" s="37"/>
      <c r="Q2552" s="38"/>
      <c r="AC2552" s="39"/>
      <c r="AD2552" s="40"/>
    </row>
    <row r="2553" s="35" customFormat="1" spans="3:30">
      <c r="C2553" s="38"/>
      <c r="F2553" s="52"/>
      <c r="G2553" s="52"/>
      <c r="P2553" s="37"/>
      <c r="Q2553" s="38"/>
      <c r="AC2553" s="39"/>
      <c r="AD2553" s="40"/>
    </row>
    <row r="2554" s="35" customFormat="1" spans="3:30">
      <c r="C2554" s="38"/>
      <c r="F2554" s="52"/>
      <c r="G2554" s="52"/>
      <c r="P2554" s="37"/>
      <c r="Q2554" s="38"/>
      <c r="AC2554" s="39"/>
      <c r="AD2554" s="40"/>
    </row>
    <row r="2555" s="35" customFormat="1" spans="3:30">
      <c r="C2555" s="38"/>
      <c r="F2555" s="52"/>
      <c r="G2555" s="52"/>
      <c r="P2555" s="37"/>
      <c r="Q2555" s="38"/>
      <c r="AC2555" s="39"/>
      <c r="AD2555" s="40"/>
    </row>
    <row r="2556" s="35" customFormat="1" spans="3:30">
      <c r="C2556" s="38"/>
      <c r="F2556" s="52"/>
      <c r="G2556" s="52"/>
      <c r="P2556" s="37"/>
      <c r="Q2556" s="38"/>
      <c r="AC2556" s="39"/>
      <c r="AD2556" s="40"/>
    </row>
    <row r="2557" s="35" customFormat="1" spans="3:30">
      <c r="C2557" s="38"/>
      <c r="F2557" s="52"/>
      <c r="G2557" s="52"/>
      <c r="P2557" s="37"/>
      <c r="Q2557" s="38"/>
      <c r="AC2557" s="39"/>
      <c r="AD2557" s="40"/>
    </row>
    <row r="2558" s="35" customFormat="1" spans="3:30">
      <c r="C2558" s="38"/>
      <c r="F2558" s="52"/>
      <c r="G2558" s="52"/>
      <c r="P2558" s="37"/>
      <c r="Q2558" s="38"/>
      <c r="AC2558" s="39"/>
      <c r="AD2558" s="40"/>
    </row>
    <row r="2559" s="35" customFormat="1" spans="3:30">
      <c r="C2559" s="38"/>
      <c r="F2559" s="52"/>
      <c r="G2559" s="52"/>
      <c r="P2559" s="37"/>
      <c r="Q2559" s="38"/>
      <c r="AC2559" s="39"/>
      <c r="AD2559" s="40"/>
    </row>
    <row r="2560" s="35" customFormat="1" spans="3:30">
      <c r="C2560" s="38"/>
      <c r="F2560" s="52"/>
      <c r="G2560" s="52"/>
      <c r="P2560" s="37"/>
      <c r="Q2560" s="38"/>
      <c r="AC2560" s="39"/>
      <c r="AD2560" s="40"/>
    </row>
    <row r="2561" s="35" customFormat="1" spans="3:30">
      <c r="C2561" s="38"/>
      <c r="F2561" s="52"/>
      <c r="G2561" s="52"/>
      <c r="P2561" s="37"/>
      <c r="Q2561" s="38"/>
      <c r="AC2561" s="39"/>
      <c r="AD2561" s="40"/>
    </row>
    <row r="2562" s="35" customFormat="1" spans="3:30">
      <c r="C2562" s="38"/>
      <c r="F2562" s="52"/>
      <c r="G2562" s="52"/>
      <c r="P2562" s="37"/>
      <c r="Q2562" s="38"/>
      <c r="AC2562" s="39"/>
      <c r="AD2562" s="40"/>
    </row>
    <row r="2563" s="35" customFormat="1" spans="3:30">
      <c r="C2563" s="38"/>
      <c r="F2563" s="52"/>
      <c r="G2563" s="52"/>
      <c r="P2563" s="37"/>
      <c r="Q2563" s="38"/>
      <c r="AC2563" s="39"/>
      <c r="AD2563" s="40"/>
    </row>
    <row r="2564" s="35" customFormat="1" spans="3:30">
      <c r="C2564" s="38"/>
      <c r="F2564" s="52"/>
      <c r="G2564" s="52"/>
      <c r="P2564" s="37"/>
      <c r="Q2564" s="38"/>
      <c r="AC2564" s="39"/>
      <c r="AD2564" s="40"/>
    </row>
    <row r="2565" s="35" customFormat="1" spans="3:30">
      <c r="C2565" s="38"/>
      <c r="F2565" s="52"/>
      <c r="G2565" s="52"/>
      <c r="P2565" s="37"/>
      <c r="Q2565" s="38"/>
      <c r="AC2565" s="39"/>
      <c r="AD2565" s="40"/>
    </row>
    <row r="2566" s="35" customFormat="1" spans="3:30">
      <c r="C2566" s="38"/>
      <c r="F2566" s="52"/>
      <c r="G2566" s="52"/>
      <c r="P2566" s="37"/>
      <c r="Q2566" s="38"/>
      <c r="AC2566" s="39"/>
      <c r="AD2566" s="40"/>
    </row>
    <row r="2567" s="35" customFormat="1" spans="3:30">
      <c r="C2567" s="38"/>
      <c r="F2567" s="52"/>
      <c r="G2567" s="52"/>
      <c r="P2567" s="37"/>
      <c r="Q2567" s="38"/>
      <c r="AC2567" s="39"/>
      <c r="AD2567" s="40"/>
    </row>
    <row r="2568" s="35" customFormat="1" spans="3:30">
      <c r="C2568" s="38"/>
      <c r="F2568" s="52"/>
      <c r="G2568" s="52"/>
      <c r="P2568" s="37"/>
      <c r="Q2568" s="38"/>
      <c r="AC2568" s="39"/>
      <c r="AD2568" s="40"/>
    </row>
    <row r="2569" s="35" customFormat="1" spans="3:30">
      <c r="C2569" s="38"/>
      <c r="F2569" s="52"/>
      <c r="G2569" s="52"/>
      <c r="P2569" s="37"/>
      <c r="Q2569" s="38"/>
      <c r="AC2569" s="39"/>
      <c r="AD2569" s="40"/>
    </row>
    <row r="2570" s="35" customFormat="1" spans="3:30">
      <c r="C2570" s="38"/>
      <c r="F2570" s="52"/>
      <c r="G2570" s="52"/>
      <c r="P2570" s="37"/>
      <c r="Q2570" s="38"/>
      <c r="AC2570" s="39"/>
      <c r="AD2570" s="40"/>
    </row>
    <row r="2571" s="35" customFormat="1" spans="3:30">
      <c r="C2571" s="38"/>
      <c r="F2571" s="52"/>
      <c r="G2571" s="52"/>
      <c r="P2571" s="37"/>
      <c r="Q2571" s="38"/>
      <c r="AC2571" s="39"/>
      <c r="AD2571" s="40"/>
    </row>
    <row r="2572" s="35" customFormat="1" spans="3:30">
      <c r="C2572" s="38"/>
      <c r="F2572" s="52"/>
      <c r="G2572" s="52"/>
      <c r="P2572" s="37"/>
      <c r="Q2572" s="38"/>
      <c r="AC2572" s="39"/>
      <c r="AD2572" s="40"/>
    </row>
    <row r="2573" s="35" customFormat="1" spans="3:30">
      <c r="C2573" s="38"/>
      <c r="F2573" s="52"/>
      <c r="G2573" s="52"/>
      <c r="P2573" s="37"/>
      <c r="Q2573" s="38"/>
      <c r="AC2573" s="39"/>
      <c r="AD2573" s="40"/>
    </row>
    <row r="2574" s="35" customFormat="1" spans="3:30">
      <c r="C2574" s="38"/>
      <c r="F2574" s="52"/>
      <c r="G2574" s="52"/>
      <c r="P2574" s="37"/>
      <c r="Q2574" s="38"/>
      <c r="AC2574" s="39"/>
      <c r="AD2574" s="40"/>
    </row>
    <row r="2575" s="35" customFormat="1" spans="3:30">
      <c r="C2575" s="38"/>
      <c r="F2575" s="52"/>
      <c r="G2575" s="52"/>
      <c r="P2575" s="37"/>
      <c r="Q2575" s="38"/>
      <c r="AC2575" s="39"/>
      <c r="AD2575" s="40"/>
    </row>
    <row r="2576" s="35" customFormat="1" spans="3:30">
      <c r="C2576" s="38"/>
      <c r="F2576" s="52"/>
      <c r="G2576" s="52"/>
      <c r="P2576" s="37"/>
      <c r="Q2576" s="38"/>
      <c r="AC2576" s="39"/>
      <c r="AD2576" s="40"/>
    </row>
    <row r="2577" s="35" customFormat="1" spans="3:30">
      <c r="C2577" s="38"/>
      <c r="F2577" s="52"/>
      <c r="G2577" s="52"/>
      <c r="P2577" s="37"/>
      <c r="Q2577" s="38"/>
      <c r="AC2577" s="39"/>
      <c r="AD2577" s="40"/>
    </row>
    <row r="2578" s="35" customFormat="1" spans="3:30">
      <c r="C2578" s="38"/>
      <c r="F2578" s="52"/>
      <c r="G2578" s="52"/>
      <c r="P2578" s="37"/>
      <c r="Q2578" s="38"/>
      <c r="AC2578" s="39"/>
      <c r="AD2578" s="40"/>
    </row>
    <row r="2579" s="35" customFormat="1" spans="3:30">
      <c r="C2579" s="38"/>
      <c r="F2579" s="52"/>
      <c r="G2579" s="52"/>
      <c r="P2579" s="37"/>
      <c r="Q2579" s="38"/>
      <c r="AC2579" s="39"/>
      <c r="AD2579" s="40"/>
    </row>
    <row r="2580" s="35" customFormat="1" spans="3:30">
      <c r="C2580" s="38"/>
      <c r="F2580" s="52"/>
      <c r="G2580" s="52"/>
      <c r="P2580" s="37"/>
      <c r="Q2580" s="38"/>
      <c r="AC2580" s="39"/>
      <c r="AD2580" s="40"/>
    </row>
    <row r="2581" s="35" customFormat="1" spans="3:30">
      <c r="C2581" s="38"/>
      <c r="F2581" s="52"/>
      <c r="G2581" s="52"/>
      <c r="P2581" s="37"/>
      <c r="Q2581" s="38"/>
      <c r="AC2581" s="39"/>
      <c r="AD2581" s="40"/>
    </row>
    <row r="2582" s="35" customFormat="1" spans="3:30">
      <c r="C2582" s="38"/>
      <c r="F2582" s="52"/>
      <c r="G2582" s="52"/>
      <c r="P2582" s="37"/>
      <c r="Q2582" s="38"/>
      <c r="AC2582" s="39"/>
      <c r="AD2582" s="40"/>
    </row>
    <row r="2583" s="35" customFormat="1" spans="3:30">
      <c r="C2583" s="38"/>
      <c r="F2583" s="52"/>
      <c r="G2583" s="52"/>
      <c r="P2583" s="37"/>
      <c r="Q2583" s="38"/>
      <c r="AC2583" s="39"/>
      <c r="AD2583" s="40"/>
    </row>
    <row r="2584" s="35" customFormat="1" spans="3:30">
      <c r="C2584" s="38"/>
      <c r="F2584" s="52"/>
      <c r="G2584" s="52"/>
      <c r="P2584" s="37"/>
      <c r="Q2584" s="38"/>
      <c r="AC2584" s="39"/>
      <c r="AD2584" s="40"/>
    </row>
    <row r="2585" s="35" customFormat="1" spans="3:30">
      <c r="C2585" s="38"/>
      <c r="F2585" s="52"/>
      <c r="G2585" s="52"/>
      <c r="P2585" s="37"/>
      <c r="Q2585" s="38"/>
      <c r="AC2585" s="39"/>
      <c r="AD2585" s="40"/>
    </row>
    <row r="2586" s="35" customFormat="1" spans="3:30">
      <c r="C2586" s="38"/>
      <c r="F2586" s="52"/>
      <c r="G2586" s="52"/>
      <c r="P2586" s="37"/>
      <c r="Q2586" s="38"/>
      <c r="AC2586" s="39"/>
      <c r="AD2586" s="40"/>
    </row>
    <row r="2587" s="35" customFormat="1" spans="3:30">
      <c r="C2587" s="38"/>
      <c r="F2587" s="52"/>
      <c r="G2587" s="52"/>
      <c r="P2587" s="37"/>
      <c r="Q2587" s="38"/>
      <c r="AC2587" s="39"/>
      <c r="AD2587" s="40"/>
    </row>
    <row r="2588" s="35" customFormat="1" spans="3:30">
      <c r="C2588" s="38"/>
      <c r="F2588" s="52"/>
      <c r="G2588" s="52"/>
      <c r="P2588" s="37"/>
      <c r="Q2588" s="38"/>
      <c r="AC2588" s="39"/>
      <c r="AD2588" s="40"/>
    </row>
    <row r="2589" s="35" customFormat="1" spans="3:30">
      <c r="C2589" s="38"/>
      <c r="F2589" s="52"/>
      <c r="G2589" s="52"/>
      <c r="P2589" s="37"/>
      <c r="Q2589" s="38"/>
      <c r="AC2589" s="39"/>
      <c r="AD2589" s="40"/>
    </row>
    <row r="2590" s="35" customFormat="1" spans="3:30">
      <c r="C2590" s="38"/>
      <c r="F2590" s="52"/>
      <c r="G2590" s="52"/>
      <c r="P2590" s="37"/>
      <c r="Q2590" s="38"/>
      <c r="AC2590" s="39"/>
      <c r="AD2590" s="40"/>
    </row>
    <row r="2591" s="35" customFormat="1" spans="3:30">
      <c r="C2591" s="38"/>
      <c r="F2591" s="52"/>
      <c r="G2591" s="52"/>
      <c r="P2591" s="37"/>
      <c r="Q2591" s="38"/>
      <c r="AC2591" s="39"/>
      <c r="AD2591" s="40"/>
    </row>
    <row r="2592" s="35" customFormat="1" spans="3:30">
      <c r="C2592" s="38"/>
      <c r="F2592" s="52"/>
      <c r="G2592" s="52"/>
      <c r="P2592" s="37"/>
      <c r="Q2592" s="38"/>
      <c r="AC2592" s="39"/>
      <c r="AD2592" s="40"/>
    </row>
    <row r="2593" s="35" customFormat="1" spans="3:30">
      <c r="C2593" s="38"/>
      <c r="F2593" s="52"/>
      <c r="G2593" s="52"/>
      <c r="P2593" s="37"/>
      <c r="Q2593" s="38"/>
      <c r="AC2593" s="39"/>
      <c r="AD2593" s="40"/>
    </row>
    <row r="2594" s="35" customFormat="1" spans="3:30">
      <c r="C2594" s="38"/>
      <c r="F2594" s="52"/>
      <c r="G2594" s="52"/>
      <c r="P2594" s="37"/>
      <c r="Q2594" s="38"/>
      <c r="AC2594" s="39"/>
      <c r="AD2594" s="40"/>
    </row>
    <row r="2595" s="35" customFormat="1" spans="3:30">
      <c r="C2595" s="38"/>
      <c r="F2595" s="52"/>
      <c r="G2595" s="52"/>
      <c r="P2595" s="37"/>
      <c r="Q2595" s="38"/>
      <c r="AC2595" s="39"/>
      <c r="AD2595" s="40"/>
    </row>
    <row r="2596" s="35" customFormat="1" spans="3:30">
      <c r="C2596" s="38"/>
      <c r="F2596" s="52"/>
      <c r="G2596" s="52"/>
      <c r="P2596" s="37"/>
      <c r="Q2596" s="38"/>
      <c r="AC2596" s="39"/>
      <c r="AD2596" s="40"/>
    </row>
    <row r="2597" s="35" customFormat="1" spans="3:30">
      <c r="C2597" s="38"/>
      <c r="F2597" s="52"/>
      <c r="G2597" s="52"/>
      <c r="P2597" s="37"/>
      <c r="Q2597" s="38"/>
      <c r="AC2597" s="39"/>
      <c r="AD2597" s="40"/>
    </row>
    <row r="2598" s="35" customFormat="1" spans="3:30">
      <c r="C2598" s="38"/>
      <c r="F2598" s="52"/>
      <c r="G2598" s="52"/>
      <c r="P2598" s="37"/>
      <c r="Q2598" s="38"/>
      <c r="AC2598" s="39"/>
      <c r="AD2598" s="40"/>
    </row>
    <row r="2599" s="35" customFormat="1" spans="3:30">
      <c r="C2599" s="38"/>
      <c r="F2599" s="52"/>
      <c r="G2599" s="52"/>
      <c r="P2599" s="37"/>
      <c r="Q2599" s="38"/>
      <c r="AC2599" s="39"/>
      <c r="AD2599" s="40"/>
    </row>
    <row r="2600" s="35" customFormat="1" spans="3:30">
      <c r="C2600" s="38"/>
      <c r="F2600" s="52"/>
      <c r="G2600" s="52"/>
      <c r="P2600" s="37"/>
      <c r="Q2600" s="38"/>
      <c r="AC2600" s="39"/>
      <c r="AD2600" s="40"/>
    </row>
    <row r="2601" s="35" customFormat="1" spans="3:30">
      <c r="C2601" s="38"/>
      <c r="F2601" s="52"/>
      <c r="G2601" s="52"/>
      <c r="P2601" s="37"/>
      <c r="Q2601" s="38"/>
      <c r="AC2601" s="39"/>
      <c r="AD2601" s="40"/>
    </row>
    <row r="2602" s="35" customFormat="1" spans="3:30">
      <c r="C2602" s="38"/>
      <c r="F2602" s="52"/>
      <c r="G2602" s="52"/>
      <c r="P2602" s="37"/>
      <c r="Q2602" s="38"/>
      <c r="AC2602" s="39"/>
      <c r="AD2602" s="40"/>
    </row>
    <row r="2603" s="35" customFormat="1" spans="3:30">
      <c r="C2603" s="38"/>
      <c r="F2603" s="52"/>
      <c r="G2603" s="52"/>
      <c r="P2603" s="37"/>
      <c r="Q2603" s="38"/>
      <c r="AC2603" s="39"/>
      <c r="AD2603" s="40"/>
    </row>
    <row r="2604" s="35" customFormat="1" spans="3:30">
      <c r="C2604" s="38"/>
      <c r="F2604" s="52"/>
      <c r="G2604" s="52"/>
      <c r="P2604" s="37"/>
      <c r="Q2604" s="38"/>
      <c r="AC2604" s="39"/>
      <c r="AD2604" s="40"/>
    </row>
    <row r="2605" s="35" customFormat="1" spans="3:30">
      <c r="C2605" s="38"/>
      <c r="F2605" s="52"/>
      <c r="G2605" s="52"/>
      <c r="P2605" s="37"/>
      <c r="Q2605" s="38"/>
      <c r="AC2605" s="39"/>
      <c r="AD2605" s="40"/>
    </row>
    <row r="2606" s="35" customFormat="1" spans="3:30">
      <c r="C2606" s="38"/>
      <c r="F2606" s="52"/>
      <c r="G2606" s="52"/>
      <c r="P2606" s="37"/>
      <c r="Q2606" s="38"/>
      <c r="AC2606" s="39"/>
      <c r="AD2606" s="40"/>
    </row>
    <row r="2607" s="35" customFormat="1" spans="3:30">
      <c r="C2607" s="38"/>
      <c r="F2607" s="52"/>
      <c r="G2607" s="52"/>
      <c r="P2607" s="37"/>
      <c r="Q2607" s="38"/>
      <c r="AC2607" s="39"/>
      <c r="AD2607" s="40"/>
    </row>
    <row r="2608" s="35" customFormat="1" spans="3:30">
      <c r="C2608" s="38"/>
      <c r="F2608" s="52"/>
      <c r="G2608" s="52"/>
      <c r="P2608" s="37"/>
      <c r="Q2608" s="38"/>
      <c r="AC2608" s="39"/>
      <c r="AD2608" s="40"/>
    </row>
    <row r="2609" s="35" customFormat="1" spans="3:30">
      <c r="C2609" s="38"/>
      <c r="F2609" s="52"/>
      <c r="G2609" s="52"/>
      <c r="P2609" s="37"/>
      <c r="Q2609" s="38"/>
      <c r="AC2609" s="39"/>
      <c r="AD2609" s="40"/>
    </row>
    <row r="2610" s="35" customFormat="1" spans="3:30">
      <c r="C2610" s="38"/>
      <c r="F2610" s="52"/>
      <c r="G2610" s="52"/>
      <c r="P2610" s="37"/>
      <c r="Q2610" s="38"/>
      <c r="AC2610" s="39"/>
      <c r="AD2610" s="40"/>
    </row>
    <row r="2611" s="35" customFormat="1" spans="3:30">
      <c r="C2611" s="38"/>
      <c r="F2611" s="52"/>
      <c r="G2611" s="52"/>
      <c r="P2611" s="37"/>
      <c r="Q2611" s="38"/>
      <c r="AC2611" s="39"/>
      <c r="AD2611" s="40"/>
    </row>
    <row r="2612" s="35" customFormat="1" spans="3:30">
      <c r="C2612" s="38"/>
      <c r="F2612" s="52"/>
      <c r="G2612" s="52"/>
      <c r="P2612" s="37"/>
      <c r="Q2612" s="38"/>
      <c r="AC2612" s="39"/>
      <c r="AD2612" s="40"/>
    </row>
    <row r="2613" s="35" customFormat="1" spans="3:30">
      <c r="C2613" s="38"/>
      <c r="F2613" s="52"/>
      <c r="G2613" s="52"/>
      <c r="P2613" s="37"/>
      <c r="Q2613" s="38"/>
      <c r="AC2613" s="39"/>
      <c r="AD2613" s="40"/>
    </row>
    <row r="2614" s="35" customFormat="1" spans="3:30">
      <c r="C2614" s="38"/>
      <c r="F2614" s="52"/>
      <c r="G2614" s="52"/>
      <c r="P2614" s="37"/>
      <c r="Q2614" s="38"/>
      <c r="AC2614" s="39"/>
      <c r="AD2614" s="40"/>
    </row>
    <row r="2615" s="35" customFormat="1" spans="3:30">
      <c r="C2615" s="38"/>
      <c r="F2615" s="52"/>
      <c r="G2615" s="52"/>
      <c r="P2615" s="37"/>
      <c r="Q2615" s="38"/>
      <c r="AC2615" s="39"/>
      <c r="AD2615" s="40"/>
    </row>
    <row r="2616" s="35" customFormat="1" spans="3:30">
      <c r="C2616" s="38"/>
      <c r="F2616" s="52"/>
      <c r="G2616" s="52"/>
      <c r="P2616" s="37"/>
      <c r="Q2616" s="38"/>
      <c r="AC2616" s="39"/>
      <c r="AD2616" s="40"/>
    </row>
    <row r="2617" s="35" customFormat="1" spans="3:30">
      <c r="C2617" s="38"/>
      <c r="F2617" s="52"/>
      <c r="G2617" s="52"/>
      <c r="P2617" s="37"/>
      <c r="Q2617" s="38"/>
      <c r="AC2617" s="39"/>
      <c r="AD2617" s="40"/>
    </row>
    <row r="2618" s="35" customFormat="1" spans="3:30">
      <c r="C2618" s="38"/>
      <c r="F2618" s="52"/>
      <c r="G2618" s="52"/>
      <c r="P2618" s="37"/>
      <c r="Q2618" s="38"/>
      <c r="AC2618" s="39"/>
      <c r="AD2618" s="40"/>
    </row>
    <row r="2619" s="35" customFormat="1" spans="3:30">
      <c r="C2619" s="38"/>
      <c r="F2619" s="52"/>
      <c r="G2619" s="52"/>
      <c r="P2619" s="37"/>
      <c r="Q2619" s="38"/>
      <c r="AC2619" s="39"/>
      <c r="AD2619" s="40"/>
    </row>
    <row r="2620" s="35" customFormat="1" spans="3:30">
      <c r="C2620" s="38"/>
      <c r="F2620" s="52"/>
      <c r="G2620" s="52"/>
      <c r="P2620" s="37"/>
      <c r="Q2620" s="38"/>
      <c r="AC2620" s="39"/>
      <c r="AD2620" s="40"/>
    </row>
    <row r="2621" s="35" customFormat="1" spans="3:30">
      <c r="C2621" s="38"/>
      <c r="F2621" s="52"/>
      <c r="G2621" s="52"/>
      <c r="P2621" s="37"/>
      <c r="Q2621" s="38"/>
      <c r="AC2621" s="39"/>
      <c r="AD2621" s="40"/>
    </row>
    <row r="2622" s="35" customFormat="1" spans="3:30">
      <c r="C2622" s="38"/>
      <c r="F2622" s="52"/>
      <c r="G2622" s="52"/>
      <c r="P2622" s="37"/>
      <c r="Q2622" s="38"/>
      <c r="AC2622" s="39"/>
      <c r="AD2622" s="40"/>
    </row>
    <row r="2623" s="35" customFormat="1" spans="3:30">
      <c r="C2623" s="38"/>
      <c r="F2623" s="52"/>
      <c r="G2623" s="52"/>
      <c r="P2623" s="37"/>
      <c r="Q2623" s="38"/>
      <c r="AC2623" s="39"/>
      <c r="AD2623" s="40"/>
    </row>
    <row r="2624" s="35" customFormat="1" spans="3:30">
      <c r="C2624" s="38"/>
      <c r="F2624" s="52"/>
      <c r="G2624" s="52"/>
      <c r="P2624" s="37"/>
      <c r="Q2624" s="38"/>
      <c r="AC2624" s="39"/>
      <c r="AD2624" s="40"/>
    </row>
    <row r="2625" s="35" customFormat="1" spans="3:30">
      <c r="C2625" s="38"/>
      <c r="F2625" s="52"/>
      <c r="G2625" s="52"/>
      <c r="P2625" s="37"/>
      <c r="Q2625" s="38"/>
      <c r="AC2625" s="39"/>
      <c r="AD2625" s="40"/>
    </row>
    <row r="2626" s="35" customFormat="1" spans="3:30">
      <c r="C2626" s="38"/>
      <c r="F2626" s="52"/>
      <c r="G2626" s="52"/>
      <c r="P2626" s="37"/>
      <c r="Q2626" s="38"/>
      <c r="AC2626" s="39"/>
      <c r="AD2626" s="40"/>
    </row>
    <row r="2627" s="35" customFormat="1" spans="3:30">
      <c r="C2627" s="38"/>
      <c r="F2627" s="52"/>
      <c r="G2627" s="52"/>
      <c r="P2627" s="37"/>
      <c r="Q2627" s="38"/>
      <c r="AC2627" s="39"/>
      <c r="AD2627" s="40"/>
    </row>
    <row r="2628" s="35" customFormat="1" spans="3:30">
      <c r="C2628" s="38"/>
      <c r="F2628" s="52"/>
      <c r="G2628" s="52"/>
      <c r="P2628" s="37"/>
      <c r="Q2628" s="38"/>
      <c r="AC2628" s="39"/>
      <c r="AD2628" s="40"/>
    </row>
    <row r="2629" s="35" customFormat="1" spans="3:30">
      <c r="C2629" s="38"/>
      <c r="F2629" s="52"/>
      <c r="G2629" s="52"/>
      <c r="P2629" s="37"/>
      <c r="Q2629" s="38"/>
      <c r="AC2629" s="39"/>
      <c r="AD2629" s="40"/>
    </row>
    <row r="2630" s="35" customFormat="1" spans="3:30">
      <c r="C2630" s="38"/>
      <c r="F2630" s="52"/>
      <c r="G2630" s="52"/>
      <c r="P2630" s="37"/>
      <c r="Q2630" s="38"/>
      <c r="AC2630" s="39"/>
      <c r="AD2630" s="40"/>
    </row>
    <row r="2631" s="35" customFormat="1" spans="3:30">
      <c r="C2631" s="38"/>
      <c r="F2631" s="52"/>
      <c r="G2631" s="52"/>
      <c r="P2631" s="37"/>
      <c r="Q2631" s="38"/>
      <c r="AC2631" s="39"/>
      <c r="AD2631" s="40"/>
    </row>
    <row r="2632" s="35" customFormat="1" spans="3:30">
      <c r="C2632" s="38"/>
      <c r="F2632" s="52"/>
      <c r="G2632" s="52"/>
      <c r="P2632" s="37"/>
      <c r="Q2632" s="38"/>
      <c r="AC2632" s="39"/>
      <c r="AD2632" s="40"/>
    </row>
    <row r="2633" s="35" customFormat="1" spans="3:30">
      <c r="C2633" s="38"/>
      <c r="F2633" s="52"/>
      <c r="G2633" s="52"/>
      <c r="P2633" s="37"/>
      <c r="Q2633" s="38"/>
      <c r="AC2633" s="39"/>
      <c r="AD2633" s="40"/>
    </row>
    <row r="2634" s="35" customFormat="1" spans="3:30">
      <c r="C2634" s="38"/>
      <c r="F2634" s="52"/>
      <c r="G2634" s="52"/>
      <c r="P2634" s="37"/>
      <c r="Q2634" s="38"/>
      <c r="AC2634" s="39"/>
      <c r="AD2634" s="40"/>
    </row>
    <row r="2635" s="35" customFormat="1" spans="3:30">
      <c r="C2635" s="38"/>
      <c r="F2635" s="52"/>
      <c r="G2635" s="52"/>
      <c r="P2635" s="37"/>
      <c r="Q2635" s="38"/>
      <c r="AC2635" s="39"/>
      <c r="AD2635" s="40"/>
    </row>
    <row r="2636" s="35" customFormat="1" spans="3:30">
      <c r="C2636" s="38"/>
      <c r="F2636" s="52"/>
      <c r="G2636" s="52"/>
      <c r="P2636" s="37"/>
      <c r="Q2636" s="38"/>
      <c r="AC2636" s="39"/>
      <c r="AD2636" s="40"/>
    </row>
    <row r="2637" s="35" customFormat="1" spans="3:30">
      <c r="C2637" s="38"/>
      <c r="F2637" s="52"/>
      <c r="G2637" s="52"/>
      <c r="P2637" s="37"/>
      <c r="Q2637" s="38"/>
      <c r="AC2637" s="39"/>
      <c r="AD2637" s="40"/>
    </row>
    <row r="2638" s="35" customFormat="1" spans="3:30">
      <c r="C2638" s="38"/>
      <c r="F2638" s="52"/>
      <c r="G2638" s="52"/>
      <c r="P2638" s="37"/>
      <c r="Q2638" s="38"/>
      <c r="AC2638" s="39"/>
      <c r="AD2638" s="40"/>
    </row>
    <row r="2639" s="35" customFormat="1" spans="3:30">
      <c r="C2639" s="38"/>
      <c r="F2639" s="52"/>
      <c r="G2639" s="52"/>
      <c r="P2639" s="37"/>
      <c r="Q2639" s="38"/>
      <c r="AC2639" s="39"/>
      <c r="AD2639" s="40"/>
    </row>
    <row r="2640" s="35" customFormat="1" spans="3:30">
      <c r="C2640" s="38"/>
      <c r="F2640" s="52"/>
      <c r="G2640" s="52"/>
      <c r="P2640" s="37"/>
      <c r="Q2640" s="38"/>
      <c r="AC2640" s="39"/>
      <c r="AD2640" s="40"/>
    </row>
    <row r="2641" s="35" customFormat="1" spans="3:30">
      <c r="C2641" s="38"/>
      <c r="F2641" s="52"/>
      <c r="G2641" s="52"/>
      <c r="P2641" s="37"/>
      <c r="Q2641" s="38"/>
      <c r="AC2641" s="39"/>
      <c r="AD2641" s="40"/>
    </row>
    <row r="2642" s="35" customFormat="1" spans="3:30">
      <c r="C2642" s="38"/>
      <c r="F2642" s="52"/>
      <c r="G2642" s="52"/>
      <c r="P2642" s="37"/>
      <c r="Q2642" s="38"/>
      <c r="AC2642" s="39"/>
      <c r="AD2642" s="40"/>
    </row>
    <row r="2643" s="35" customFormat="1" spans="3:30">
      <c r="C2643" s="38"/>
      <c r="F2643" s="52"/>
      <c r="G2643" s="52"/>
      <c r="P2643" s="37"/>
      <c r="Q2643" s="38"/>
      <c r="AC2643" s="39"/>
      <c r="AD2643" s="40"/>
    </row>
    <row r="2644" s="35" customFormat="1" spans="3:30">
      <c r="C2644" s="38"/>
      <c r="F2644" s="52"/>
      <c r="G2644" s="52"/>
      <c r="P2644" s="37"/>
      <c r="Q2644" s="38"/>
      <c r="AC2644" s="39"/>
      <c r="AD2644" s="40"/>
    </row>
    <row r="2645" s="35" customFormat="1" spans="3:30">
      <c r="C2645" s="38"/>
      <c r="F2645" s="52"/>
      <c r="G2645" s="52"/>
      <c r="P2645" s="37"/>
      <c r="Q2645" s="38"/>
      <c r="AC2645" s="39"/>
      <c r="AD2645" s="40"/>
    </row>
    <row r="2646" s="35" customFormat="1" spans="3:30">
      <c r="C2646" s="38"/>
      <c r="F2646" s="52"/>
      <c r="G2646" s="52"/>
      <c r="P2646" s="37"/>
      <c r="Q2646" s="38"/>
      <c r="AC2646" s="39"/>
      <c r="AD2646" s="40"/>
    </row>
    <row r="2647" s="35" customFormat="1" spans="3:30">
      <c r="C2647" s="38"/>
      <c r="F2647" s="52"/>
      <c r="G2647" s="52"/>
      <c r="P2647" s="37"/>
      <c r="Q2647" s="38"/>
      <c r="AC2647" s="39"/>
      <c r="AD2647" s="40"/>
    </row>
    <row r="2648" s="35" customFormat="1" spans="3:30">
      <c r="C2648" s="38"/>
      <c r="F2648" s="52"/>
      <c r="G2648" s="52"/>
      <c r="P2648" s="37"/>
      <c r="Q2648" s="38"/>
      <c r="AC2648" s="39"/>
      <c r="AD2648" s="40"/>
    </row>
    <row r="2649" s="35" customFormat="1" spans="3:30">
      <c r="C2649" s="38"/>
      <c r="F2649" s="52"/>
      <c r="G2649" s="52"/>
      <c r="P2649" s="37"/>
      <c r="Q2649" s="38"/>
      <c r="AC2649" s="39"/>
      <c r="AD2649" s="40"/>
    </row>
    <row r="2650" s="35" customFormat="1" spans="3:30">
      <c r="C2650" s="38"/>
      <c r="F2650" s="52"/>
      <c r="G2650" s="52"/>
      <c r="P2650" s="37"/>
      <c r="Q2650" s="38"/>
      <c r="AC2650" s="39"/>
      <c r="AD2650" s="40"/>
    </row>
    <row r="2651" s="35" customFormat="1" spans="3:30">
      <c r="C2651" s="38"/>
      <c r="F2651" s="52"/>
      <c r="G2651" s="52"/>
      <c r="P2651" s="37"/>
      <c r="Q2651" s="38"/>
      <c r="AC2651" s="39"/>
      <c r="AD2651" s="40"/>
    </row>
    <row r="2652" s="35" customFormat="1" spans="3:30">
      <c r="C2652" s="38"/>
      <c r="F2652" s="52"/>
      <c r="G2652" s="52"/>
      <c r="P2652" s="37"/>
      <c r="Q2652" s="38"/>
      <c r="AC2652" s="39"/>
      <c r="AD2652" s="40"/>
    </row>
    <row r="2653" s="35" customFormat="1" spans="3:30">
      <c r="C2653" s="38"/>
      <c r="F2653" s="52"/>
      <c r="G2653" s="52"/>
      <c r="P2653" s="37"/>
      <c r="Q2653" s="38"/>
      <c r="AC2653" s="39"/>
      <c r="AD2653" s="40"/>
    </row>
    <row r="2654" s="35" customFormat="1" spans="3:30">
      <c r="C2654" s="38"/>
      <c r="F2654" s="52"/>
      <c r="G2654" s="52"/>
      <c r="P2654" s="37"/>
      <c r="Q2654" s="38"/>
      <c r="AC2654" s="39"/>
      <c r="AD2654" s="40"/>
    </row>
    <row r="2655" s="35" customFormat="1" spans="3:30">
      <c r="C2655" s="38"/>
      <c r="F2655" s="52"/>
      <c r="G2655" s="52"/>
      <c r="P2655" s="37"/>
      <c r="Q2655" s="38"/>
      <c r="AC2655" s="39"/>
      <c r="AD2655" s="40"/>
    </row>
    <row r="2656" s="35" customFormat="1" spans="3:30">
      <c r="C2656" s="38"/>
      <c r="F2656" s="52"/>
      <c r="G2656" s="52"/>
      <c r="P2656" s="37"/>
      <c r="Q2656" s="38"/>
      <c r="AC2656" s="39"/>
      <c r="AD2656" s="40"/>
    </row>
    <row r="2657" s="35" customFormat="1" spans="3:30">
      <c r="C2657" s="38"/>
      <c r="F2657" s="52"/>
      <c r="G2657" s="52"/>
      <c r="P2657" s="37"/>
      <c r="Q2657" s="38"/>
      <c r="AC2657" s="39"/>
      <c r="AD2657" s="40"/>
    </row>
    <row r="2658" s="35" customFormat="1" spans="3:30">
      <c r="C2658" s="38"/>
      <c r="F2658" s="52"/>
      <c r="G2658" s="52"/>
      <c r="P2658" s="37"/>
      <c r="Q2658" s="38"/>
      <c r="AC2658" s="39"/>
      <c r="AD2658" s="40"/>
    </row>
    <row r="2659" s="35" customFormat="1" spans="3:30">
      <c r="C2659" s="38"/>
      <c r="F2659" s="52"/>
      <c r="G2659" s="52"/>
      <c r="P2659" s="37"/>
      <c r="Q2659" s="38"/>
      <c r="AC2659" s="39"/>
      <c r="AD2659" s="40"/>
    </row>
    <row r="2660" s="35" customFormat="1" spans="3:30">
      <c r="C2660" s="38"/>
      <c r="F2660" s="52"/>
      <c r="G2660" s="52"/>
      <c r="P2660" s="37"/>
      <c r="Q2660" s="38"/>
      <c r="AC2660" s="39"/>
      <c r="AD2660" s="40"/>
    </row>
    <row r="2661" s="35" customFormat="1" spans="3:30">
      <c r="C2661" s="38"/>
      <c r="F2661" s="52"/>
      <c r="G2661" s="52"/>
      <c r="P2661" s="37"/>
      <c r="Q2661" s="38"/>
      <c r="AC2661" s="39"/>
      <c r="AD2661" s="40"/>
    </row>
    <row r="2662" s="35" customFormat="1" spans="3:30">
      <c r="C2662" s="38"/>
      <c r="F2662" s="52"/>
      <c r="G2662" s="52"/>
      <c r="P2662" s="37"/>
      <c r="Q2662" s="38"/>
      <c r="AC2662" s="39"/>
      <c r="AD2662" s="40"/>
    </row>
    <row r="2663" s="35" customFormat="1" spans="3:30">
      <c r="C2663" s="38"/>
      <c r="F2663" s="52"/>
      <c r="G2663" s="52"/>
      <c r="P2663" s="37"/>
      <c r="Q2663" s="38"/>
      <c r="AC2663" s="39"/>
      <c r="AD2663" s="40"/>
    </row>
    <row r="2664" s="35" customFormat="1" spans="3:30">
      <c r="C2664" s="38"/>
      <c r="F2664" s="52"/>
      <c r="G2664" s="52"/>
      <c r="P2664" s="37"/>
      <c r="Q2664" s="38"/>
      <c r="AC2664" s="39"/>
      <c r="AD2664" s="40"/>
    </row>
    <row r="2665" s="35" customFormat="1" spans="3:30">
      <c r="C2665" s="38"/>
      <c r="F2665" s="52"/>
      <c r="G2665" s="52"/>
      <c r="P2665" s="37"/>
      <c r="Q2665" s="38"/>
      <c r="AC2665" s="39"/>
      <c r="AD2665" s="40"/>
    </row>
    <row r="2666" s="35" customFormat="1" spans="3:30">
      <c r="C2666" s="38"/>
      <c r="F2666" s="52"/>
      <c r="G2666" s="52"/>
      <c r="P2666" s="37"/>
      <c r="Q2666" s="38"/>
      <c r="AC2666" s="39"/>
      <c r="AD2666" s="40"/>
    </row>
    <row r="2667" s="35" customFormat="1" spans="3:30">
      <c r="C2667" s="38"/>
      <c r="F2667" s="52"/>
      <c r="G2667" s="52"/>
      <c r="P2667" s="37"/>
      <c r="Q2667" s="38"/>
      <c r="AC2667" s="39"/>
      <c r="AD2667" s="40"/>
    </row>
    <row r="2668" s="35" customFormat="1" spans="3:30">
      <c r="C2668" s="38"/>
      <c r="F2668" s="52"/>
      <c r="G2668" s="52"/>
      <c r="P2668" s="37"/>
      <c r="Q2668" s="38"/>
      <c r="AC2668" s="39"/>
      <c r="AD2668" s="40"/>
    </row>
    <row r="2669" s="35" customFormat="1" spans="3:30">
      <c r="C2669" s="38"/>
      <c r="F2669" s="52"/>
      <c r="G2669" s="52"/>
      <c r="P2669" s="37"/>
      <c r="Q2669" s="38"/>
      <c r="AC2669" s="39"/>
      <c r="AD2669" s="40"/>
    </row>
    <row r="2670" s="35" customFormat="1" spans="3:30">
      <c r="C2670" s="38"/>
      <c r="F2670" s="52"/>
      <c r="G2670" s="52"/>
      <c r="P2670" s="37"/>
      <c r="Q2670" s="38"/>
      <c r="AC2670" s="39"/>
      <c r="AD2670" s="40"/>
    </row>
    <row r="2671" s="35" customFormat="1" spans="3:30">
      <c r="C2671" s="38"/>
      <c r="F2671" s="52"/>
      <c r="G2671" s="52"/>
      <c r="P2671" s="37"/>
      <c r="Q2671" s="38"/>
      <c r="AC2671" s="39"/>
      <c r="AD2671" s="40"/>
    </row>
    <row r="2672" s="35" customFormat="1" spans="3:30">
      <c r="C2672" s="38"/>
      <c r="F2672" s="52"/>
      <c r="G2672" s="52"/>
      <c r="P2672" s="37"/>
      <c r="Q2672" s="38"/>
      <c r="AC2672" s="39"/>
      <c r="AD2672" s="40"/>
    </row>
    <row r="2673" s="35" customFormat="1" spans="3:30">
      <c r="C2673" s="38"/>
      <c r="F2673" s="52"/>
      <c r="G2673" s="52"/>
      <c r="P2673" s="37"/>
      <c r="Q2673" s="38"/>
      <c r="AC2673" s="39"/>
      <c r="AD2673" s="40"/>
    </row>
    <row r="2674" s="35" customFormat="1" spans="3:30">
      <c r="C2674" s="38"/>
      <c r="F2674" s="52"/>
      <c r="G2674" s="52"/>
      <c r="P2674" s="37"/>
      <c r="Q2674" s="38"/>
      <c r="AC2674" s="39"/>
      <c r="AD2674" s="40"/>
    </row>
    <row r="2675" s="35" customFormat="1" spans="3:30">
      <c r="C2675" s="38"/>
      <c r="F2675" s="52"/>
      <c r="G2675" s="52"/>
      <c r="P2675" s="37"/>
      <c r="Q2675" s="38"/>
      <c r="AC2675" s="39"/>
      <c r="AD2675" s="40"/>
    </row>
    <row r="2676" s="35" customFormat="1" spans="3:30">
      <c r="C2676" s="38"/>
      <c r="F2676" s="52"/>
      <c r="G2676" s="52"/>
      <c r="P2676" s="37"/>
      <c r="Q2676" s="38"/>
      <c r="AC2676" s="39"/>
      <c r="AD2676" s="40"/>
    </row>
    <row r="2677" s="35" customFormat="1" spans="3:30">
      <c r="C2677" s="38"/>
      <c r="F2677" s="52"/>
      <c r="G2677" s="52"/>
      <c r="P2677" s="37"/>
      <c r="Q2677" s="38"/>
      <c r="AC2677" s="39"/>
      <c r="AD2677" s="40"/>
    </row>
    <row r="2678" s="35" customFormat="1" spans="3:30">
      <c r="C2678" s="38"/>
      <c r="F2678" s="52"/>
      <c r="G2678" s="52"/>
      <c r="P2678" s="37"/>
      <c r="Q2678" s="38"/>
      <c r="AC2678" s="39"/>
      <c r="AD2678" s="40"/>
    </row>
    <row r="2679" s="35" customFormat="1" spans="3:30">
      <c r="C2679" s="38"/>
      <c r="F2679" s="52"/>
      <c r="G2679" s="52"/>
      <c r="P2679" s="37"/>
      <c r="Q2679" s="38"/>
      <c r="AC2679" s="39"/>
      <c r="AD2679" s="40"/>
    </row>
    <row r="2680" s="35" customFormat="1" spans="3:30">
      <c r="C2680" s="38"/>
      <c r="F2680" s="52"/>
      <c r="G2680" s="52"/>
      <c r="P2680" s="37"/>
      <c r="Q2680" s="38"/>
      <c r="AC2680" s="39"/>
      <c r="AD2680" s="40"/>
    </row>
    <row r="2681" s="35" customFormat="1" spans="3:30">
      <c r="C2681" s="38"/>
      <c r="F2681" s="52"/>
      <c r="G2681" s="52"/>
      <c r="P2681" s="37"/>
      <c r="Q2681" s="38"/>
      <c r="AC2681" s="39"/>
      <c r="AD2681" s="40"/>
    </row>
    <row r="2682" s="35" customFormat="1" spans="3:30">
      <c r="C2682" s="38"/>
      <c r="F2682" s="52"/>
      <c r="G2682" s="52"/>
      <c r="P2682" s="37"/>
      <c r="Q2682" s="38"/>
      <c r="AC2682" s="39"/>
      <c r="AD2682" s="40"/>
    </row>
    <row r="2683" s="35" customFormat="1" spans="3:30">
      <c r="C2683" s="38"/>
      <c r="F2683" s="52"/>
      <c r="G2683" s="52"/>
      <c r="P2683" s="37"/>
      <c r="Q2683" s="38"/>
      <c r="AC2683" s="39"/>
      <c r="AD2683" s="40"/>
    </row>
    <row r="2684" s="35" customFormat="1" spans="3:30">
      <c r="C2684" s="38"/>
      <c r="F2684" s="52"/>
      <c r="G2684" s="52"/>
      <c r="P2684" s="37"/>
      <c r="Q2684" s="38"/>
      <c r="AC2684" s="39"/>
      <c r="AD2684" s="40"/>
    </row>
    <row r="2685" s="35" customFormat="1" spans="3:30">
      <c r="C2685" s="38"/>
      <c r="F2685" s="52"/>
      <c r="G2685" s="52"/>
      <c r="P2685" s="37"/>
      <c r="Q2685" s="38"/>
      <c r="AC2685" s="39"/>
      <c r="AD2685" s="40"/>
    </row>
    <row r="2686" s="35" customFormat="1" spans="3:30">
      <c r="C2686" s="38"/>
      <c r="F2686" s="52"/>
      <c r="G2686" s="52"/>
      <c r="P2686" s="37"/>
      <c r="Q2686" s="38"/>
      <c r="AC2686" s="39"/>
      <c r="AD2686" s="40"/>
    </row>
    <row r="2687" s="35" customFormat="1" spans="3:30">
      <c r="C2687" s="38"/>
      <c r="F2687" s="52"/>
      <c r="G2687" s="52"/>
      <c r="P2687" s="37"/>
      <c r="Q2687" s="38"/>
      <c r="AC2687" s="39"/>
      <c r="AD2687" s="40"/>
    </row>
    <row r="2688" s="35" customFormat="1" spans="3:30">
      <c r="C2688" s="38"/>
      <c r="F2688" s="52"/>
      <c r="G2688" s="52"/>
      <c r="P2688" s="37"/>
      <c r="Q2688" s="38"/>
      <c r="AC2688" s="39"/>
      <c r="AD2688" s="40"/>
    </row>
    <row r="2689" s="35" customFormat="1" spans="3:30">
      <c r="C2689" s="38"/>
      <c r="F2689" s="52"/>
      <c r="G2689" s="52"/>
      <c r="P2689" s="37"/>
      <c r="Q2689" s="38"/>
      <c r="AC2689" s="39"/>
      <c r="AD2689" s="40"/>
    </row>
    <row r="2690" s="35" customFormat="1" spans="3:30">
      <c r="C2690" s="38"/>
      <c r="F2690" s="52"/>
      <c r="G2690" s="52"/>
      <c r="P2690" s="37"/>
      <c r="Q2690" s="38"/>
      <c r="AC2690" s="39"/>
      <c r="AD2690" s="40"/>
    </row>
    <row r="2691" s="35" customFormat="1" spans="3:30">
      <c r="C2691" s="38"/>
      <c r="F2691" s="52"/>
      <c r="G2691" s="52"/>
      <c r="P2691" s="37"/>
      <c r="Q2691" s="38"/>
      <c r="AC2691" s="39"/>
      <c r="AD2691" s="40"/>
    </row>
    <row r="2692" s="35" customFormat="1" spans="3:30">
      <c r="C2692" s="38"/>
      <c r="F2692" s="52"/>
      <c r="G2692" s="52"/>
      <c r="P2692" s="37"/>
      <c r="Q2692" s="38"/>
      <c r="AC2692" s="39"/>
      <c r="AD2692" s="40"/>
    </row>
    <row r="2693" s="35" customFormat="1" spans="3:30">
      <c r="C2693" s="38"/>
      <c r="F2693" s="52"/>
      <c r="G2693" s="52"/>
      <c r="P2693" s="37"/>
      <c r="Q2693" s="38"/>
      <c r="AC2693" s="39"/>
      <c r="AD2693" s="40"/>
    </row>
    <row r="2694" s="35" customFormat="1" spans="3:30">
      <c r="C2694" s="38"/>
      <c r="F2694" s="52"/>
      <c r="G2694" s="52"/>
      <c r="P2694" s="37"/>
      <c r="Q2694" s="38"/>
      <c r="AC2694" s="39"/>
      <c r="AD2694" s="40"/>
    </row>
    <row r="2695" s="35" customFormat="1" spans="3:30">
      <c r="C2695" s="38"/>
      <c r="F2695" s="52"/>
      <c r="G2695" s="52"/>
      <c r="P2695" s="37"/>
      <c r="Q2695" s="38"/>
      <c r="AC2695" s="39"/>
      <c r="AD2695" s="40"/>
    </row>
    <row r="2696" s="35" customFormat="1" spans="3:30">
      <c r="C2696" s="38"/>
      <c r="F2696" s="52"/>
      <c r="G2696" s="52"/>
      <c r="P2696" s="37"/>
      <c r="Q2696" s="38"/>
      <c r="AC2696" s="39"/>
      <c r="AD2696" s="40"/>
    </row>
    <row r="2697" s="35" customFormat="1" spans="3:30">
      <c r="C2697" s="38"/>
      <c r="F2697" s="52"/>
      <c r="G2697" s="52"/>
      <c r="P2697" s="37"/>
      <c r="Q2697" s="38"/>
      <c r="AC2697" s="39"/>
      <c r="AD2697" s="40"/>
    </row>
    <row r="2698" s="35" customFormat="1" spans="3:30">
      <c r="C2698" s="38"/>
      <c r="F2698" s="52"/>
      <c r="G2698" s="52"/>
      <c r="P2698" s="37"/>
      <c r="Q2698" s="38"/>
      <c r="AC2698" s="39"/>
      <c r="AD2698" s="40"/>
    </row>
    <row r="2699" s="35" customFormat="1" spans="3:30">
      <c r="C2699" s="38"/>
      <c r="F2699" s="52"/>
      <c r="G2699" s="52"/>
      <c r="P2699" s="37"/>
      <c r="Q2699" s="38"/>
      <c r="AC2699" s="39"/>
      <c r="AD2699" s="40"/>
    </row>
    <row r="2700" s="35" customFormat="1" spans="3:30">
      <c r="C2700" s="38"/>
      <c r="F2700" s="52"/>
      <c r="G2700" s="52"/>
      <c r="P2700" s="37"/>
      <c r="Q2700" s="38"/>
      <c r="AC2700" s="39"/>
      <c r="AD2700" s="40"/>
    </row>
    <row r="2701" s="35" customFormat="1" spans="3:30">
      <c r="C2701" s="38"/>
      <c r="F2701" s="52"/>
      <c r="G2701" s="52"/>
      <c r="P2701" s="37"/>
      <c r="Q2701" s="38"/>
      <c r="AC2701" s="39"/>
      <c r="AD2701" s="40"/>
    </row>
    <row r="2702" s="35" customFormat="1" spans="3:30">
      <c r="C2702" s="38"/>
      <c r="F2702" s="52"/>
      <c r="G2702" s="52"/>
      <c r="P2702" s="37"/>
      <c r="Q2702" s="38"/>
      <c r="AC2702" s="39"/>
      <c r="AD2702" s="40"/>
    </row>
    <row r="2703" s="35" customFormat="1" spans="3:30">
      <c r="C2703" s="38"/>
      <c r="F2703" s="52"/>
      <c r="G2703" s="52"/>
      <c r="P2703" s="37"/>
      <c r="Q2703" s="38"/>
      <c r="AC2703" s="39"/>
      <c r="AD2703" s="40"/>
    </row>
    <row r="2704" s="35" customFormat="1" spans="3:30">
      <c r="C2704" s="38"/>
      <c r="F2704" s="52"/>
      <c r="G2704" s="52"/>
      <c r="P2704" s="37"/>
      <c r="Q2704" s="38"/>
      <c r="AC2704" s="39"/>
      <c r="AD2704" s="40"/>
    </row>
    <row r="2705" s="35" customFormat="1" spans="3:30">
      <c r="C2705" s="38"/>
      <c r="F2705" s="52"/>
      <c r="G2705" s="52"/>
      <c r="P2705" s="37"/>
      <c r="Q2705" s="38"/>
      <c r="AC2705" s="39"/>
      <c r="AD2705" s="40"/>
    </row>
    <row r="2706" s="35" customFormat="1" spans="3:30">
      <c r="C2706" s="38"/>
      <c r="F2706" s="52"/>
      <c r="G2706" s="52"/>
      <c r="P2706" s="37"/>
      <c r="Q2706" s="38"/>
      <c r="AC2706" s="39"/>
      <c r="AD2706" s="40"/>
    </row>
    <row r="2707" s="35" customFormat="1" spans="3:30">
      <c r="C2707" s="38"/>
      <c r="F2707" s="52"/>
      <c r="G2707" s="52"/>
      <c r="P2707" s="37"/>
      <c r="Q2707" s="38"/>
      <c r="AC2707" s="39"/>
      <c r="AD2707" s="40"/>
    </row>
    <row r="2708" s="35" customFormat="1" spans="3:30">
      <c r="C2708" s="38"/>
      <c r="F2708" s="52"/>
      <c r="G2708" s="52"/>
      <c r="P2708" s="37"/>
      <c r="Q2708" s="38"/>
      <c r="AC2708" s="39"/>
      <c r="AD2708" s="40"/>
    </row>
    <row r="2709" s="35" customFormat="1" spans="3:30">
      <c r="C2709" s="38"/>
      <c r="F2709" s="52"/>
      <c r="G2709" s="52"/>
      <c r="P2709" s="37"/>
      <c r="Q2709" s="38"/>
      <c r="AC2709" s="39"/>
      <c r="AD2709" s="40"/>
    </row>
    <row r="2710" s="35" customFormat="1" spans="3:30">
      <c r="C2710" s="38"/>
      <c r="F2710" s="52"/>
      <c r="G2710" s="52"/>
      <c r="P2710" s="37"/>
      <c r="Q2710" s="38"/>
      <c r="AC2710" s="39"/>
      <c r="AD2710" s="40"/>
    </row>
    <row r="2711" s="35" customFormat="1" spans="3:30">
      <c r="C2711" s="38"/>
      <c r="F2711" s="52"/>
      <c r="G2711" s="52"/>
      <c r="P2711" s="37"/>
      <c r="Q2711" s="38"/>
      <c r="AC2711" s="39"/>
      <c r="AD2711" s="40"/>
    </row>
    <row r="2712" s="35" customFormat="1" spans="3:30">
      <c r="C2712" s="38"/>
      <c r="F2712" s="52"/>
      <c r="G2712" s="52"/>
      <c r="P2712" s="37"/>
      <c r="Q2712" s="38"/>
      <c r="AC2712" s="39"/>
      <c r="AD2712" s="40"/>
    </row>
    <row r="2713" s="35" customFormat="1" spans="3:30">
      <c r="C2713" s="38"/>
      <c r="F2713" s="52"/>
      <c r="G2713" s="52"/>
      <c r="P2713" s="37"/>
      <c r="Q2713" s="38"/>
      <c r="AC2713" s="39"/>
      <c r="AD2713" s="40"/>
    </row>
    <row r="2714" s="35" customFormat="1" spans="3:30">
      <c r="C2714" s="38"/>
      <c r="F2714" s="52"/>
      <c r="G2714" s="52"/>
      <c r="P2714" s="37"/>
      <c r="Q2714" s="38"/>
      <c r="AC2714" s="39"/>
      <c r="AD2714" s="40"/>
    </row>
    <row r="2715" s="35" customFormat="1" spans="3:30">
      <c r="C2715" s="38"/>
      <c r="F2715" s="52"/>
      <c r="G2715" s="52"/>
      <c r="P2715" s="37"/>
      <c r="Q2715" s="38"/>
      <c r="AC2715" s="39"/>
      <c r="AD2715" s="40"/>
    </row>
    <row r="2716" s="35" customFormat="1" spans="3:30">
      <c r="C2716" s="38"/>
      <c r="F2716" s="52"/>
      <c r="G2716" s="52"/>
      <c r="P2716" s="37"/>
      <c r="Q2716" s="38"/>
      <c r="AC2716" s="39"/>
      <c r="AD2716" s="40"/>
    </row>
    <row r="2717" s="35" customFormat="1" spans="3:30">
      <c r="C2717" s="38"/>
      <c r="F2717" s="52"/>
      <c r="G2717" s="52"/>
      <c r="P2717" s="37"/>
      <c r="Q2717" s="38"/>
      <c r="AC2717" s="39"/>
      <c r="AD2717" s="40"/>
    </row>
    <row r="2718" s="35" customFormat="1" spans="3:30">
      <c r="C2718" s="38"/>
      <c r="F2718" s="52"/>
      <c r="G2718" s="52"/>
      <c r="P2718" s="37"/>
      <c r="Q2718" s="38"/>
      <c r="AC2718" s="39"/>
      <c r="AD2718" s="40"/>
    </row>
    <row r="2719" s="35" customFormat="1" spans="3:30">
      <c r="C2719" s="38"/>
      <c r="F2719" s="52"/>
      <c r="G2719" s="52"/>
      <c r="P2719" s="37"/>
      <c r="Q2719" s="38"/>
      <c r="AC2719" s="39"/>
      <c r="AD2719" s="40"/>
    </row>
    <row r="2720" s="35" customFormat="1" spans="3:30">
      <c r="C2720" s="38"/>
      <c r="F2720" s="52"/>
      <c r="G2720" s="52"/>
      <c r="P2720" s="37"/>
      <c r="Q2720" s="38"/>
      <c r="AC2720" s="39"/>
      <c r="AD2720" s="40"/>
    </row>
    <row r="2721" s="35" customFormat="1" spans="3:30">
      <c r="C2721" s="38"/>
      <c r="F2721" s="52"/>
      <c r="G2721" s="52"/>
      <c r="P2721" s="37"/>
      <c r="Q2721" s="38"/>
      <c r="AC2721" s="39"/>
      <c r="AD2721" s="40"/>
    </row>
    <row r="2722" s="35" customFormat="1" spans="3:30">
      <c r="C2722" s="38"/>
      <c r="F2722" s="52"/>
      <c r="G2722" s="52"/>
      <c r="P2722" s="37"/>
      <c r="Q2722" s="38"/>
      <c r="AC2722" s="39"/>
      <c r="AD2722" s="40"/>
    </row>
    <row r="2723" s="35" customFormat="1" spans="3:30">
      <c r="C2723" s="38"/>
      <c r="F2723" s="52"/>
      <c r="G2723" s="52"/>
      <c r="P2723" s="37"/>
      <c r="Q2723" s="38"/>
      <c r="AC2723" s="39"/>
      <c r="AD2723" s="40"/>
    </row>
    <row r="2724" s="35" customFormat="1" spans="3:30">
      <c r="C2724" s="38"/>
      <c r="F2724" s="52"/>
      <c r="G2724" s="52"/>
      <c r="P2724" s="37"/>
      <c r="Q2724" s="38"/>
      <c r="AC2724" s="39"/>
      <c r="AD2724" s="40"/>
    </row>
    <row r="2725" s="35" customFormat="1" spans="3:30">
      <c r="C2725" s="38"/>
      <c r="F2725" s="52"/>
      <c r="G2725" s="52"/>
      <c r="P2725" s="37"/>
      <c r="Q2725" s="38"/>
      <c r="AC2725" s="39"/>
      <c r="AD2725" s="40"/>
    </row>
    <row r="2726" s="35" customFormat="1" spans="3:30">
      <c r="C2726" s="38"/>
      <c r="F2726" s="52"/>
      <c r="G2726" s="52"/>
      <c r="P2726" s="37"/>
      <c r="Q2726" s="38"/>
      <c r="AC2726" s="39"/>
      <c r="AD2726" s="40"/>
    </row>
    <row r="2727" s="35" customFormat="1" spans="3:30">
      <c r="C2727" s="38"/>
      <c r="F2727" s="52"/>
      <c r="G2727" s="52"/>
      <c r="P2727" s="37"/>
      <c r="Q2727" s="38"/>
      <c r="AC2727" s="39"/>
      <c r="AD2727" s="40"/>
    </row>
    <row r="2728" s="35" customFormat="1" spans="3:30">
      <c r="C2728" s="38"/>
      <c r="F2728" s="52"/>
      <c r="G2728" s="52"/>
      <c r="P2728" s="37"/>
      <c r="Q2728" s="38"/>
      <c r="AC2728" s="39"/>
      <c r="AD2728" s="40"/>
    </row>
    <row r="2729" s="35" customFormat="1" spans="3:30">
      <c r="C2729" s="38"/>
      <c r="F2729" s="52"/>
      <c r="G2729" s="52"/>
      <c r="P2729" s="37"/>
      <c r="Q2729" s="38"/>
      <c r="AC2729" s="39"/>
      <c r="AD2729" s="40"/>
    </row>
    <row r="2730" s="35" customFormat="1" spans="3:30">
      <c r="C2730" s="38"/>
      <c r="F2730" s="52"/>
      <c r="G2730" s="52"/>
      <c r="P2730" s="37"/>
      <c r="Q2730" s="38"/>
      <c r="AC2730" s="39"/>
      <c r="AD2730" s="40"/>
    </row>
    <row r="2731" s="35" customFormat="1" spans="3:30">
      <c r="C2731" s="38"/>
      <c r="F2731" s="52"/>
      <c r="G2731" s="52"/>
      <c r="P2731" s="37"/>
      <c r="Q2731" s="38"/>
      <c r="AC2731" s="39"/>
      <c r="AD2731" s="40"/>
    </row>
    <row r="2732" s="35" customFormat="1" spans="3:30">
      <c r="C2732" s="38"/>
      <c r="F2732" s="52"/>
      <c r="G2732" s="52"/>
      <c r="P2732" s="37"/>
      <c r="Q2732" s="38"/>
      <c r="AC2732" s="39"/>
      <c r="AD2732" s="40"/>
    </row>
    <row r="2733" s="35" customFormat="1" spans="3:30">
      <c r="C2733" s="38"/>
      <c r="F2733" s="52"/>
      <c r="G2733" s="52"/>
      <c r="P2733" s="37"/>
      <c r="Q2733" s="38"/>
      <c r="AC2733" s="39"/>
      <c r="AD2733" s="40"/>
    </row>
    <row r="2734" s="35" customFormat="1" spans="3:30">
      <c r="C2734" s="38"/>
      <c r="F2734" s="52"/>
      <c r="G2734" s="52"/>
      <c r="P2734" s="37"/>
      <c r="Q2734" s="38"/>
      <c r="AC2734" s="39"/>
      <c r="AD2734" s="40"/>
    </row>
    <row r="2735" s="35" customFormat="1" spans="3:30">
      <c r="C2735" s="38"/>
      <c r="F2735" s="52"/>
      <c r="G2735" s="52"/>
      <c r="P2735" s="37"/>
      <c r="Q2735" s="38"/>
      <c r="AC2735" s="39"/>
      <c r="AD2735" s="40"/>
    </row>
    <row r="2736" s="35" customFormat="1" spans="3:30">
      <c r="C2736" s="38"/>
      <c r="F2736" s="52"/>
      <c r="G2736" s="52"/>
      <c r="P2736" s="37"/>
      <c r="Q2736" s="38"/>
      <c r="AC2736" s="39"/>
      <c r="AD2736" s="40"/>
    </row>
    <row r="2737" s="35" customFormat="1" spans="3:30">
      <c r="C2737" s="38"/>
      <c r="F2737" s="52"/>
      <c r="G2737" s="52"/>
      <c r="P2737" s="37"/>
      <c r="Q2737" s="38"/>
      <c r="AC2737" s="39"/>
      <c r="AD2737" s="40"/>
    </row>
    <row r="2738" s="35" customFormat="1" spans="3:30">
      <c r="C2738" s="38"/>
      <c r="F2738" s="52"/>
      <c r="G2738" s="52"/>
      <c r="P2738" s="37"/>
      <c r="Q2738" s="38"/>
      <c r="AC2738" s="39"/>
      <c r="AD2738" s="40"/>
    </row>
    <row r="2739" s="35" customFormat="1" spans="3:30">
      <c r="C2739" s="38"/>
      <c r="F2739" s="52"/>
      <c r="G2739" s="52"/>
      <c r="P2739" s="37"/>
      <c r="Q2739" s="38"/>
      <c r="AC2739" s="39"/>
      <c r="AD2739" s="40"/>
    </row>
    <row r="2740" s="35" customFormat="1" spans="3:30">
      <c r="C2740" s="38"/>
      <c r="F2740" s="52"/>
      <c r="G2740" s="52"/>
      <c r="P2740" s="37"/>
      <c r="Q2740" s="38"/>
      <c r="AC2740" s="39"/>
      <c r="AD2740" s="40"/>
    </row>
    <row r="2741" s="35" customFormat="1" spans="3:30">
      <c r="C2741" s="38"/>
      <c r="F2741" s="52"/>
      <c r="G2741" s="52"/>
      <c r="P2741" s="37"/>
      <c r="Q2741" s="38"/>
      <c r="AC2741" s="39"/>
      <c r="AD2741" s="40"/>
    </row>
    <row r="2742" s="35" customFormat="1" spans="3:30">
      <c r="C2742" s="38"/>
      <c r="F2742" s="52"/>
      <c r="G2742" s="52"/>
      <c r="P2742" s="37"/>
      <c r="Q2742" s="38"/>
      <c r="AC2742" s="39"/>
      <c r="AD2742" s="40"/>
    </row>
    <row r="2743" s="35" customFormat="1" spans="3:30">
      <c r="C2743" s="38"/>
      <c r="F2743" s="52"/>
      <c r="G2743" s="52"/>
      <c r="P2743" s="37"/>
      <c r="Q2743" s="38"/>
      <c r="AC2743" s="39"/>
      <c r="AD2743" s="40"/>
    </row>
    <row r="2744" s="35" customFormat="1" spans="3:30">
      <c r="C2744" s="38"/>
      <c r="F2744" s="52"/>
      <c r="G2744" s="52"/>
      <c r="P2744" s="37"/>
      <c r="Q2744" s="38"/>
      <c r="AC2744" s="39"/>
      <c r="AD2744" s="40"/>
    </row>
    <row r="2745" s="35" customFormat="1" spans="3:30">
      <c r="C2745" s="38"/>
      <c r="F2745" s="52"/>
      <c r="G2745" s="52"/>
      <c r="P2745" s="37"/>
      <c r="Q2745" s="38"/>
      <c r="AC2745" s="39"/>
      <c r="AD2745" s="40"/>
    </row>
    <row r="2746" s="35" customFormat="1" spans="3:30">
      <c r="C2746" s="38"/>
      <c r="F2746" s="52"/>
      <c r="G2746" s="52"/>
      <c r="P2746" s="37"/>
      <c r="Q2746" s="38"/>
      <c r="AC2746" s="39"/>
      <c r="AD2746" s="40"/>
    </row>
    <row r="2747" s="35" customFormat="1" spans="3:30">
      <c r="C2747" s="38"/>
      <c r="F2747" s="52"/>
      <c r="G2747" s="52"/>
      <c r="P2747" s="37"/>
      <c r="Q2747" s="38"/>
      <c r="AC2747" s="39"/>
      <c r="AD2747" s="40"/>
    </row>
    <row r="2748" s="35" customFormat="1" spans="3:30">
      <c r="C2748" s="38"/>
      <c r="F2748" s="52"/>
      <c r="G2748" s="52"/>
      <c r="P2748" s="37"/>
      <c r="Q2748" s="38"/>
      <c r="AC2748" s="39"/>
      <c r="AD2748" s="40"/>
    </row>
    <row r="2749" s="35" customFormat="1" spans="3:30">
      <c r="C2749" s="38"/>
      <c r="F2749" s="52"/>
      <c r="G2749" s="52"/>
      <c r="P2749" s="37"/>
      <c r="Q2749" s="38"/>
      <c r="AC2749" s="39"/>
      <c r="AD2749" s="40"/>
    </row>
    <row r="2750" s="35" customFormat="1" spans="3:30">
      <c r="C2750" s="38"/>
      <c r="F2750" s="52"/>
      <c r="G2750" s="52"/>
      <c r="P2750" s="37"/>
      <c r="Q2750" s="38"/>
      <c r="AC2750" s="39"/>
      <c r="AD2750" s="40"/>
    </row>
    <row r="2751" s="35" customFormat="1" spans="3:30">
      <c r="C2751" s="38"/>
      <c r="F2751" s="52"/>
      <c r="G2751" s="52"/>
      <c r="P2751" s="37"/>
      <c r="Q2751" s="38"/>
      <c r="AC2751" s="39"/>
      <c r="AD2751" s="40"/>
    </row>
    <row r="2752" s="35" customFormat="1" spans="3:30">
      <c r="C2752" s="38"/>
      <c r="F2752" s="52"/>
      <c r="G2752" s="52"/>
      <c r="P2752" s="37"/>
      <c r="Q2752" s="38"/>
      <c r="AC2752" s="39"/>
      <c r="AD2752" s="40"/>
    </row>
    <row r="2753" s="35" customFormat="1" spans="3:30">
      <c r="C2753" s="38"/>
      <c r="F2753" s="52"/>
      <c r="G2753" s="52"/>
      <c r="P2753" s="37"/>
      <c r="Q2753" s="38"/>
      <c r="AC2753" s="39"/>
      <c r="AD2753" s="40"/>
    </row>
    <row r="2754" s="35" customFormat="1" spans="3:30">
      <c r="C2754" s="38"/>
      <c r="F2754" s="52"/>
      <c r="G2754" s="52"/>
      <c r="P2754" s="37"/>
      <c r="Q2754" s="38"/>
      <c r="AC2754" s="39"/>
      <c r="AD2754" s="40"/>
    </row>
    <row r="2755" s="35" customFormat="1" spans="3:30">
      <c r="C2755" s="38"/>
      <c r="F2755" s="52"/>
      <c r="G2755" s="52"/>
      <c r="P2755" s="37"/>
      <c r="Q2755" s="38"/>
      <c r="AC2755" s="39"/>
      <c r="AD2755" s="40"/>
    </row>
    <row r="2756" s="35" customFormat="1" spans="3:30">
      <c r="C2756" s="38"/>
      <c r="F2756" s="52"/>
      <c r="G2756" s="52"/>
      <c r="P2756" s="37"/>
      <c r="Q2756" s="38"/>
      <c r="AC2756" s="39"/>
      <c r="AD2756" s="40"/>
    </row>
    <row r="2757" s="35" customFormat="1" spans="3:30">
      <c r="C2757" s="38"/>
      <c r="F2757" s="52"/>
      <c r="G2757" s="52"/>
      <c r="P2757" s="37"/>
      <c r="Q2757" s="38"/>
      <c r="AC2757" s="39"/>
      <c r="AD2757" s="40"/>
    </row>
    <row r="2758" s="35" customFormat="1" spans="3:30">
      <c r="C2758" s="38"/>
      <c r="F2758" s="52"/>
      <c r="G2758" s="52"/>
      <c r="P2758" s="37"/>
      <c r="Q2758" s="38"/>
      <c r="AC2758" s="39"/>
      <c r="AD2758" s="40"/>
    </row>
    <row r="2759" s="35" customFormat="1" spans="3:30">
      <c r="C2759" s="38"/>
      <c r="F2759" s="52"/>
      <c r="G2759" s="52"/>
      <c r="P2759" s="37"/>
      <c r="Q2759" s="38"/>
      <c r="AC2759" s="39"/>
      <c r="AD2759" s="40"/>
    </row>
    <row r="2760" s="35" customFormat="1" spans="3:30">
      <c r="C2760" s="38"/>
      <c r="F2760" s="52"/>
      <c r="G2760" s="52"/>
      <c r="P2760" s="37"/>
      <c r="Q2760" s="38"/>
      <c r="AC2760" s="39"/>
      <c r="AD2760" s="40"/>
    </row>
    <row r="2761" s="35" customFormat="1" spans="3:30">
      <c r="C2761" s="38"/>
      <c r="F2761" s="52"/>
      <c r="G2761" s="52"/>
      <c r="P2761" s="37"/>
      <c r="Q2761" s="38"/>
      <c r="AC2761" s="39"/>
      <c r="AD2761" s="40"/>
    </row>
    <row r="2762" s="35" customFormat="1" spans="3:30">
      <c r="C2762" s="38"/>
      <c r="F2762" s="52"/>
      <c r="G2762" s="52"/>
      <c r="P2762" s="37"/>
      <c r="Q2762" s="38"/>
      <c r="AC2762" s="39"/>
      <c r="AD2762" s="40"/>
    </row>
    <row r="2763" s="35" customFormat="1" spans="3:30">
      <c r="C2763" s="38"/>
      <c r="F2763" s="52"/>
      <c r="G2763" s="52"/>
      <c r="P2763" s="37"/>
      <c r="Q2763" s="38"/>
      <c r="AC2763" s="39"/>
      <c r="AD2763" s="40"/>
    </row>
    <row r="2764" s="35" customFormat="1" spans="3:30">
      <c r="C2764" s="38"/>
      <c r="F2764" s="52"/>
      <c r="G2764" s="52"/>
      <c r="P2764" s="37"/>
      <c r="Q2764" s="38"/>
      <c r="AC2764" s="39"/>
      <c r="AD2764" s="40"/>
    </row>
    <row r="2765" s="35" customFormat="1" spans="3:30">
      <c r="C2765" s="38"/>
      <c r="F2765" s="52"/>
      <c r="G2765" s="52"/>
      <c r="P2765" s="37"/>
      <c r="Q2765" s="38"/>
      <c r="AC2765" s="39"/>
      <c r="AD2765" s="40"/>
    </row>
    <row r="2766" s="35" customFormat="1" spans="3:30">
      <c r="C2766" s="38"/>
      <c r="F2766" s="52"/>
      <c r="G2766" s="52"/>
      <c r="P2766" s="37"/>
      <c r="Q2766" s="38"/>
      <c r="AC2766" s="39"/>
      <c r="AD2766" s="40"/>
    </row>
    <row r="2767" s="35" customFormat="1" spans="3:30">
      <c r="C2767" s="38"/>
      <c r="F2767" s="52"/>
      <c r="G2767" s="52"/>
      <c r="P2767" s="37"/>
      <c r="Q2767" s="38"/>
      <c r="AC2767" s="39"/>
      <c r="AD2767" s="40"/>
    </row>
    <row r="2768" s="35" customFormat="1" spans="3:30">
      <c r="C2768" s="38"/>
      <c r="F2768" s="52"/>
      <c r="G2768" s="52"/>
      <c r="P2768" s="37"/>
      <c r="Q2768" s="38"/>
      <c r="AC2768" s="39"/>
      <c r="AD2768" s="40"/>
    </row>
    <row r="2769" s="35" customFormat="1" spans="3:30">
      <c r="C2769" s="38"/>
      <c r="F2769" s="52"/>
      <c r="G2769" s="52"/>
      <c r="P2769" s="37"/>
      <c r="Q2769" s="38"/>
      <c r="AC2769" s="39"/>
      <c r="AD2769" s="40"/>
    </row>
    <row r="2770" s="35" customFormat="1" spans="3:30">
      <c r="C2770" s="38"/>
      <c r="F2770" s="52"/>
      <c r="G2770" s="52"/>
      <c r="P2770" s="37"/>
      <c r="Q2770" s="38"/>
      <c r="AC2770" s="39"/>
      <c r="AD2770" s="40"/>
    </row>
    <row r="2771" s="35" customFormat="1" spans="3:30">
      <c r="C2771" s="38"/>
      <c r="F2771" s="52"/>
      <c r="G2771" s="52"/>
      <c r="P2771" s="37"/>
      <c r="Q2771" s="38"/>
      <c r="AC2771" s="39"/>
      <c r="AD2771" s="40"/>
    </row>
    <row r="2772" s="35" customFormat="1" spans="3:30">
      <c r="C2772" s="38"/>
      <c r="F2772" s="52"/>
      <c r="G2772" s="52"/>
      <c r="P2772" s="37"/>
      <c r="Q2772" s="38"/>
      <c r="AC2772" s="39"/>
      <c r="AD2772" s="40"/>
    </row>
    <row r="2773" s="35" customFormat="1" spans="3:30">
      <c r="C2773" s="38"/>
      <c r="F2773" s="52"/>
      <c r="G2773" s="52"/>
      <c r="P2773" s="37"/>
      <c r="Q2773" s="38"/>
      <c r="AC2773" s="39"/>
      <c r="AD2773" s="40"/>
    </row>
    <row r="2774" s="35" customFormat="1" spans="3:30">
      <c r="C2774" s="38"/>
      <c r="F2774" s="52"/>
      <c r="G2774" s="52"/>
      <c r="P2774" s="37"/>
      <c r="Q2774" s="38"/>
      <c r="AC2774" s="39"/>
      <c r="AD2774" s="40"/>
    </row>
    <row r="2775" s="35" customFormat="1" spans="3:30">
      <c r="C2775" s="38"/>
      <c r="F2775" s="52"/>
      <c r="G2775" s="52"/>
      <c r="P2775" s="37"/>
      <c r="Q2775" s="38"/>
      <c r="AC2775" s="39"/>
      <c r="AD2775" s="40"/>
    </row>
    <row r="2776" s="35" customFormat="1" spans="3:30">
      <c r="C2776" s="38"/>
      <c r="F2776" s="52"/>
      <c r="G2776" s="52"/>
      <c r="P2776" s="37"/>
      <c r="Q2776" s="38"/>
      <c r="AC2776" s="39"/>
      <c r="AD2776" s="40"/>
    </row>
    <row r="2777" s="35" customFormat="1" spans="3:30">
      <c r="C2777" s="38"/>
      <c r="F2777" s="52"/>
      <c r="G2777" s="52"/>
      <c r="P2777" s="37"/>
      <c r="Q2777" s="38"/>
      <c r="AC2777" s="39"/>
      <c r="AD2777" s="40"/>
    </row>
    <row r="2778" s="35" customFormat="1" spans="3:30">
      <c r="C2778" s="38"/>
      <c r="F2778" s="52"/>
      <c r="G2778" s="52"/>
      <c r="P2778" s="37"/>
      <c r="Q2778" s="38"/>
      <c r="AC2778" s="39"/>
      <c r="AD2778" s="40"/>
    </row>
    <row r="2779" s="35" customFormat="1" spans="3:30">
      <c r="C2779" s="38"/>
      <c r="F2779" s="52"/>
      <c r="G2779" s="52"/>
      <c r="P2779" s="37"/>
      <c r="Q2779" s="38"/>
      <c r="AC2779" s="39"/>
      <c r="AD2779" s="40"/>
    </row>
    <row r="2780" s="35" customFormat="1" spans="3:30">
      <c r="C2780" s="38"/>
      <c r="F2780" s="52"/>
      <c r="G2780" s="52"/>
      <c r="P2780" s="37"/>
      <c r="Q2780" s="38"/>
      <c r="AC2780" s="39"/>
      <c r="AD2780" s="40"/>
    </row>
    <row r="2781" s="35" customFormat="1" spans="3:30">
      <c r="C2781" s="38"/>
      <c r="F2781" s="52"/>
      <c r="G2781" s="52"/>
      <c r="P2781" s="37"/>
      <c r="Q2781" s="38"/>
      <c r="AC2781" s="39"/>
      <c r="AD2781" s="40"/>
    </row>
    <row r="2782" s="35" customFormat="1" spans="3:30">
      <c r="C2782" s="38"/>
      <c r="F2782" s="52"/>
      <c r="G2782" s="52"/>
      <c r="P2782" s="37"/>
      <c r="Q2782" s="38"/>
      <c r="AC2782" s="39"/>
      <c r="AD2782" s="40"/>
    </row>
    <row r="2783" s="35" customFormat="1" spans="3:30">
      <c r="C2783" s="38"/>
      <c r="F2783" s="52"/>
      <c r="G2783" s="52"/>
      <c r="P2783" s="37"/>
      <c r="Q2783" s="38"/>
      <c r="AC2783" s="39"/>
      <c r="AD2783" s="40"/>
    </row>
    <row r="2784" s="35" customFormat="1" spans="3:30">
      <c r="C2784" s="38"/>
      <c r="F2784" s="52"/>
      <c r="G2784" s="52"/>
      <c r="P2784" s="37"/>
      <c r="Q2784" s="38"/>
      <c r="AC2784" s="39"/>
      <c r="AD2784" s="40"/>
    </row>
    <row r="2785" s="35" customFormat="1" spans="3:30">
      <c r="C2785" s="38"/>
      <c r="F2785" s="52"/>
      <c r="G2785" s="52"/>
      <c r="P2785" s="37"/>
      <c r="Q2785" s="38"/>
      <c r="AC2785" s="39"/>
      <c r="AD2785" s="40"/>
    </row>
    <row r="2786" s="35" customFormat="1" spans="3:30">
      <c r="C2786" s="38"/>
      <c r="F2786" s="52"/>
      <c r="G2786" s="52"/>
      <c r="P2786" s="37"/>
      <c r="Q2786" s="38"/>
      <c r="AC2786" s="39"/>
      <c r="AD2786" s="40"/>
    </row>
    <row r="2787" s="35" customFormat="1" spans="3:30">
      <c r="C2787" s="38"/>
      <c r="F2787" s="52"/>
      <c r="G2787" s="52"/>
      <c r="P2787" s="37"/>
      <c r="Q2787" s="38"/>
      <c r="AC2787" s="39"/>
      <c r="AD2787" s="40"/>
    </row>
    <row r="2788" s="35" customFormat="1" spans="3:30">
      <c r="C2788" s="38"/>
      <c r="F2788" s="52"/>
      <c r="G2788" s="52"/>
      <c r="P2788" s="37"/>
      <c r="Q2788" s="38"/>
      <c r="AC2788" s="39"/>
      <c r="AD2788" s="40"/>
    </row>
    <row r="2789" s="35" customFormat="1" spans="3:30">
      <c r="C2789" s="38"/>
      <c r="F2789" s="52"/>
      <c r="G2789" s="52"/>
      <c r="P2789" s="37"/>
      <c r="Q2789" s="38"/>
      <c r="AC2789" s="39"/>
      <c r="AD2789" s="40"/>
    </row>
    <row r="2790" s="35" customFormat="1" spans="3:30">
      <c r="C2790" s="38"/>
      <c r="F2790" s="52"/>
      <c r="G2790" s="52"/>
      <c r="P2790" s="37"/>
      <c r="Q2790" s="38"/>
      <c r="AC2790" s="39"/>
      <c r="AD2790" s="40"/>
    </row>
    <row r="2791" s="35" customFormat="1" spans="3:30">
      <c r="C2791" s="38"/>
      <c r="F2791" s="52"/>
      <c r="G2791" s="52"/>
      <c r="P2791" s="37"/>
      <c r="Q2791" s="38"/>
      <c r="AC2791" s="39"/>
      <c r="AD2791" s="40"/>
    </row>
    <row r="2792" s="35" customFormat="1" spans="3:30">
      <c r="C2792" s="38"/>
      <c r="F2792" s="52"/>
      <c r="G2792" s="52"/>
      <c r="P2792" s="37"/>
      <c r="Q2792" s="38"/>
      <c r="AC2792" s="39"/>
      <c r="AD2792" s="40"/>
    </row>
    <row r="2793" s="35" customFormat="1" spans="3:30">
      <c r="C2793" s="38"/>
      <c r="F2793" s="52"/>
      <c r="G2793" s="52"/>
      <c r="P2793" s="37"/>
      <c r="Q2793" s="38"/>
      <c r="AC2793" s="39"/>
      <c r="AD2793" s="40"/>
    </row>
    <row r="2794" s="35" customFormat="1" spans="3:30">
      <c r="C2794" s="38"/>
      <c r="F2794" s="52"/>
      <c r="G2794" s="52"/>
      <c r="P2794" s="37"/>
      <c r="Q2794" s="38"/>
      <c r="AC2794" s="39"/>
      <c r="AD2794" s="40"/>
    </row>
    <row r="2795" s="35" customFormat="1" spans="3:30">
      <c r="C2795" s="38"/>
      <c r="F2795" s="52"/>
      <c r="G2795" s="52"/>
      <c r="P2795" s="37"/>
      <c r="Q2795" s="38"/>
      <c r="AC2795" s="39"/>
      <c r="AD2795" s="40"/>
    </row>
    <row r="2796" s="35" customFormat="1" spans="3:30">
      <c r="C2796" s="38"/>
      <c r="F2796" s="52"/>
      <c r="G2796" s="52"/>
      <c r="P2796" s="37"/>
      <c r="Q2796" s="38"/>
      <c r="AC2796" s="39"/>
      <c r="AD2796" s="40"/>
    </row>
    <row r="2797" s="35" customFormat="1" spans="3:30">
      <c r="C2797" s="38"/>
      <c r="F2797" s="52"/>
      <c r="G2797" s="52"/>
      <c r="P2797" s="37"/>
      <c r="Q2797" s="38"/>
      <c r="AC2797" s="39"/>
      <c r="AD2797" s="40"/>
    </row>
    <row r="2798" s="35" customFormat="1" spans="3:30">
      <c r="C2798" s="38"/>
      <c r="F2798" s="52"/>
      <c r="G2798" s="52"/>
      <c r="P2798" s="37"/>
      <c r="Q2798" s="38"/>
      <c r="AC2798" s="39"/>
      <c r="AD2798" s="40"/>
    </row>
    <row r="2799" s="35" customFormat="1" spans="3:30">
      <c r="C2799" s="38"/>
      <c r="F2799" s="52"/>
      <c r="G2799" s="52"/>
      <c r="P2799" s="37"/>
      <c r="Q2799" s="38"/>
      <c r="AC2799" s="39"/>
      <c r="AD2799" s="40"/>
    </row>
    <row r="2800" s="35" customFormat="1" spans="3:30">
      <c r="C2800" s="38"/>
      <c r="F2800" s="52"/>
      <c r="G2800" s="52"/>
      <c r="P2800" s="37"/>
      <c r="Q2800" s="38"/>
      <c r="AC2800" s="39"/>
      <c r="AD2800" s="40"/>
    </row>
    <row r="2801" s="35" customFormat="1" spans="3:30">
      <c r="C2801" s="38"/>
      <c r="F2801" s="52"/>
      <c r="G2801" s="52"/>
      <c r="P2801" s="37"/>
      <c r="Q2801" s="38"/>
      <c r="AC2801" s="39"/>
      <c r="AD2801" s="40"/>
    </row>
    <row r="2802" s="35" customFormat="1" spans="3:30">
      <c r="C2802" s="38"/>
      <c r="F2802" s="52"/>
      <c r="G2802" s="52"/>
      <c r="P2802" s="37"/>
      <c r="Q2802" s="38"/>
      <c r="AC2802" s="39"/>
      <c r="AD2802" s="40"/>
    </row>
    <row r="2803" s="35" customFormat="1" spans="3:30">
      <c r="C2803" s="38"/>
      <c r="F2803" s="52"/>
      <c r="G2803" s="52"/>
      <c r="P2803" s="37"/>
      <c r="Q2803" s="38"/>
      <c r="AC2803" s="39"/>
      <c r="AD2803" s="40"/>
    </row>
    <row r="2804" s="35" customFormat="1" spans="3:30">
      <c r="C2804" s="38"/>
      <c r="F2804" s="52"/>
      <c r="G2804" s="52"/>
      <c r="P2804" s="37"/>
      <c r="Q2804" s="38"/>
      <c r="AC2804" s="39"/>
      <c r="AD2804" s="40"/>
    </row>
    <row r="2805" s="35" customFormat="1" spans="3:30">
      <c r="C2805" s="38"/>
      <c r="F2805" s="52"/>
      <c r="G2805" s="52"/>
      <c r="P2805" s="37"/>
      <c r="Q2805" s="38"/>
      <c r="AC2805" s="39"/>
      <c r="AD2805" s="40"/>
    </row>
    <row r="2806" s="35" customFormat="1" spans="3:30">
      <c r="C2806" s="38"/>
      <c r="F2806" s="52"/>
      <c r="G2806" s="52"/>
      <c r="P2806" s="37"/>
      <c r="Q2806" s="38"/>
      <c r="AC2806" s="39"/>
      <c r="AD2806" s="40"/>
    </row>
    <row r="2807" s="35" customFormat="1" spans="3:30">
      <c r="C2807" s="38"/>
      <c r="F2807" s="52"/>
      <c r="G2807" s="52"/>
      <c r="P2807" s="37"/>
      <c r="Q2807" s="38"/>
      <c r="AC2807" s="39"/>
      <c r="AD2807" s="40"/>
    </row>
    <row r="2808" s="35" customFormat="1" spans="3:30">
      <c r="C2808" s="38"/>
      <c r="F2808" s="52"/>
      <c r="G2808" s="52"/>
      <c r="P2808" s="37"/>
      <c r="Q2808" s="38"/>
      <c r="AC2808" s="39"/>
      <c r="AD2808" s="40"/>
    </row>
    <row r="2809" s="35" customFormat="1" spans="3:30">
      <c r="C2809" s="38"/>
      <c r="F2809" s="52"/>
      <c r="G2809" s="52"/>
      <c r="P2809" s="37"/>
      <c r="Q2809" s="38"/>
      <c r="AC2809" s="39"/>
      <c r="AD2809" s="40"/>
    </row>
    <row r="2810" s="35" customFormat="1" spans="3:30">
      <c r="C2810" s="38"/>
      <c r="F2810" s="52"/>
      <c r="G2810" s="52"/>
      <c r="P2810" s="37"/>
      <c r="Q2810" s="38"/>
      <c r="AC2810" s="39"/>
      <c r="AD2810" s="40"/>
    </row>
    <row r="2811" s="35" customFormat="1" spans="3:30">
      <c r="C2811" s="38"/>
      <c r="F2811" s="52"/>
      <c r="G2811" s="52"/>
      <c r="P2811" s="37"/>
      <c r="Q2811" s="38"/>
      <c r="AC2811" s="39"/>
      <c r="AD2811" s="40"/>
    </row>
    <row r="2812" s="35" customFormat="1" spans="3:30">
      <c r="C2812" s="38"/>
      <c r="F2812" s="52"/>
      <c r="G2812" s="52"/>
      <c r="P2812" s="37"/>
      <c r="Q2812" s="38"/>
      <c r="AC2812" s="39"/>
      <c r="AD2812" s="40"/>
    </row>
    <row r="2813" s="35" customFormat="1" spans="3:30">
      <c r="C2813" s="38"/>
      <c r="F2813" s="52"/>
      <c r="G2813" s="52"/>
      <c r="P2813" s="37"/>
      <c r="Q2813" s="38"/>
      <c r="AC2813" s="39"/>
      <c r="AD2813" s="40"/>
    </row>
    <row r="2814" s="35" customFormat="1" spans="3:30">
      <c r="C2814" s="38"/>
      <c r="F2814" s="52"/>
      <c r="G2814" s="52"/>
      <c r="P2814" s="37"/>
      <c r="Q2814" s="38"/>
      <c r="AC2814" s="39"/>
      <c r="AD2814" s="40"/>
    </row>
    <row r="2815" s="35" customFormat="1" spans="3:30">
      <c r="C2815" s="38"/>
      <c r="F2815" s="52"/>
      <c r="G2815" s="52"/>
      <c r="P2815" s="37"/>
      <c r="Q2815" s="38"/>
      <c r="AC2815" s="39"/>
      <c r="AD2815" s="40"/>
    </row>
    <row r="2816" s="35" customFormat="1" spans="3:30">
      <c r="C2816" s="38"/>
      <c r="F2816" s="52"/>
      <c r="G2816" s="52"/>
      <c r="P2816" s="37"/>
      <c r="Q2816" s="38"/>
      <c r="AC2816" s="39"/>
      <c r="AD2816" s="40"/>
    </row>
    <row r="2817" s="35" customFormat="1" spans="3:30">
      <c r="C2817" s="38"/>
      <c r="F2817" s="52"/>
      <c r="G2817" s="52"/>
      <c r="P2817" s="37"/>
      <c r="Q2817" s="38"/>
      <c r="AC2817" s="39"/>
      <c r="AD2817" s="40"/>
    </row>
    <row r="2818" s="35" customFormat="1" spans="3:30">
      <c r="C2818" s="38"/>
      <c r="F2818" s="52"/>
      <c r="G2818" s="52"/>
      <c r="P2818" s="37"/>
      <c r="Q2818" s="38"/>
      <c r="AC2818" s="39"/>
      <c r="AD2818" s="40"/>
    </row>
    <row r="2819" s="35" customFormat="1" spans="3:30">
      <c r="C2819" s="38"/>
      <c r="F2819" s="52"/>
      <c r="G2819" s="52"/>
      <c r="P2819" s="37"/>
      <c r="Q2819" s="38"/>
      <c r="AC2819" s="39"/>
      <c r="AD2819" s="40"/>
    </row>
    <row r="2820" s="35" customFormat="1" spans="3:30">
      <c r="C2820" s="38"/>
      <c r="F2820" s="52"/>
      <c r="G2820" s="52"/>
      <c r="P2820" s="37"/>
      <c r="Q2820" s="38"/>
      <c r="AC2820" s="39"/>
      <c r="AD2820" s="40"/>
    </row>
    <row r="2821" s="35" customFormat="1" spans="3:30">
      <c r="C2821" s="38"/>
      <c r="F2821" s="52"/>
      <c r="G2821" s="52"/>
      <c r="P2821" s="37"/>
      <c r="Q2821" s="38"/>
      <c r="AC2821" s="39"/>
      <c r="AD2821" s="40"/>
    </row>
    <row r="2822" s="35" customFormat="1" spans="3:30">
      <c r="C2822" s="38"/>
      <c r="F2822" s="52"/>
      <c r="G2822" s="52"/>
      <c r="P2822" s="37"/>
      <c r="Q2822" s="38"/>
      <c r="AC2822" s="39"/>
      <c r="AD2822" s="40"/>
    </row>
    <row r="2823" s="35" customFormat="1" spans="3:30">
      <c r="C2823" s="38"/>
      <c r="F2823" s="52"/>
      <c r="G2823" s="52"/>
      <c r="P2823" s="37"/>
      <c r="Q2823" s="38"/>
      <c r="AC2823" s="39"/>
      <c r="AD2823" s="40"/>
    </row>
    <row r="2824" s="35" customFormat="1" spans="3:30">
      <c r="C2824" s="38"/>
      <c r="F2824" s="52"/>
      <c r="G2824" s="52"/>
      <c r="P2824" s="37"/>
      <c r="Q2824" s="38"/>
      <c r="AC2824" s="39"/>
      <c r="AD2824" s="40"/>
    </row>
    <row r="2825" s="35" customFormat="1" spans="3:30">
      <c r="C2825" s="38"/>
      <c r="F2825" s="52"/>
      <c r="G2825" s="52"/>
      <c r="P2825" s="37"/>
      <c r="Q2825" s="38"/>
      <c r="AC2825" s="39"/>
      <c r="AD2825" s="40"/>
    </row>
    <row r="2826" s="35" customFormat="1" spans="3:30">
      <c r="C2826" s="38"/>
      <c r="F2826" s="52"/>
      <c r="G2826" s="52"/>
      <c r="P2826" s="37"/>
      <c r="Q2826" s="38"/>
      <c r="AC2826" s="39"/>
      <c r="AD2826" s="40"/>
    </row>
    <row r="2827" s="35" customFormat="1" spans="3:30">
      <c r="C2827" s="38"/>
      <c r="F2827" s="52"/>
      <c r="G2827" s="52"/>
      <c r="P2827" s="37"/>
      <c r="Q2827" s="38"/>
      <c r="AC2827" s="39"/>
      <c r="AD2827" s="40"/>
    </row>
    <row r="2828" s="35" customFormat="1" spans="3:30">
      <c r="C2828" s="38"/>
      <c r="F2828" s="52"/>
      <c r="G2828" s="52"/>
      <c r="P2828" s="37"/>
      <c r="Q2828" s="38"/>
      <c r="AC2828" s="39"/>
      <c r="AD2828" s="40"/>
    </row>
    <row r="2829" s="35" customFormat="1" spans="3:30">
      <c r="C2829" s="38"/>
      <c r="F2829" s="52"/>
      <c r="G2829" s="52"/>
      <c r="P2829" s="37"/>
      <c r="Q2829" s="38"/>
      <c r="AC2829" s="39"/>
      <c r="AD2829" s="40"/>
    </row>
    <row r="2830" s="35" customFormat="1" spans="3:30">
      <c r="C2830" s="38"/>
      <c r="F2830" s="52"/>
      <c r="G2830" s="52"/>
      <c r="P2830" s="37"/>
      <c r="Q2830" s="38"/>
      <c r="AC2830" s="39"/>
      <c r="AD2830" s="40"/>
    </row>
    <row r="2831" s="35" customFormat="1" spans="3:30">
      <c r="C2831" s="38"/>
      <c r="F2831" s="52"/>
      <c r="G2831" s="52"/>
      <c r="P2831" s="37"/>
      <c r="Q2831" s="38"/>
      <c r="AC2831" s="39"/>
      <c r="AD2831" s="40"/>
    </row>
    <row r="2832" s="35" customFormat="1" spans="3:30">
      <c r="C2832" s="38"/>
      <c r="F2832" s="52"/>
      <c r="G2832" s="52"/>
      <c r="P2832" s="37"/>
      <c r="Q2832" s="38"/>
      <c r="AC2832" s="39"/>
      <c r="AD2832" s="40"/>
    </row>
    <row r="2833" s="35" customFormat="1" spans="3:30">
      <c r="C2833" s="38"/>
      <c r="F2833" s="52"/>
      <c r="G2833" s="52"/>
      <c r="P2833" s="37"/>
      <c r="Q2833" s="38"/>
      <c r="AC2833" s="39"/>
      <c r="AD2833" s="40"/>
    </row>
    <row r="2834" s="35" customFormat="1" spans="3:30">
      <c r="C2834" s="38"/>
      <c r="F2834" s="52"/>
      <c r="G2834" s="52"/>
      <c r="P2834" s="37"/>
      <c r="Q2834" s="38"/>
      <c r="AC2834" s="39"/>
      <c r="AD2834" s="40"/>
    </row>
    <row r="2835" s="35" customFormat="1" spans="3:30">
      <c r="C2835" s="38"/>
      <c r="F2835" s="52"/>
      <c r="G2835" s="52"/>
      <c r="P2835" s="37"/>
      <c r="Q2835" s="38"/>
      <c r="AC2835" s="39"/>
      <c r="AD2835" s="40"/>
    </row>
    <row r="2836" s="35" customFormat="1" spans="3:30">
      <c r="C2836" s="38"/>
      <c r="F2836" s="52"/>
      <c r="G2836" s="52"/>
      <c r="P2836" s="37"/>
      <c r="Q2836" s="38"/>
      <c r="AC2836" s="39"/>
      <c r="AD2836" s="40"/>
    </row>
    <row r="2837" s="35" customFormat="1" spans="3:30">
      <c r="C2837" s="38"/>
      <c r="F2837" s="52"/>
      <c r="G2837" s="52"/>
      <c r="P2837" s="37"/>
      <c r="Q2837" s="38"/>
      <c r="AC2837" s="39"/>
      <c r="AD2837" s="40"/>
    </row>
    <row r="2838" s="35" customFormat="1" spans="3:30">
      <c r="C2838" s="38"/>
      <c r="F2838" s="52"/>
      <c r="G2838" s="52"/>
      <c r="P2838" s="37"/>
      <c r="Q2838" s="38"/>
      <c r="AC2838" s="39"/>
      <c r="AD2838" s="40"/>
    </row>
    <row r="2839" s="35" customFormat="1" spans="3:30">
      <c r="C2839" s="38"/>
      <c r="F2839" s="52"/>
      <c r="G2839" s="52"/>
      <c r="P2839" s="37"/>
      <c r="Q2839" s="38"/>
      <c r="AC2839" s="39"/>
      <c r="AD2839" s="40"/>
    </row>
    <row r="2840" s="35" customFormat="1" spans="3:30">
      <c r="C2840" s="38"/>
      <c r="F2840" s="52"/>
      <c r="G2840" s="52"/>
      <c r="P2840" s="37"/>
      <c r="Q2840" s="38"/>
      <c r="AC2840" s="39"/>
      <c r="AD2840" s="40"/>
    </row>
    <row r="2841" s="35" customFormat="1" spans="3:30">
      <c r="C2841" s="38"/>
      <c r="F2841" s="52"/>
      <c r="G2841" s="52"/>
      <c r="P2841" s="37"/>
      <c r="Q2841" s="38"/>
      <c r="AC2841" s="39"/>
      <c r="AD2841" s="40"/>
    </row>
    <row r="2842" s="35" customFormat="1" spans="3:30">
      <c r="C2842" s="38"/>
      <c r="F2842" s="52"/>
      <c r="G2842" s="52"/>
      <c r="P2842" s="37"/>
      <c r="Q2842" s="38"/>
      <c r="AC2842" s="39"/>
      <c r="AD2842" s="40"/>
    </row>
    <row r="2843" s="35" customFormat="1" spans="3:30">
      <c r="C2843" s="38"/>
      <c r="F2843" s="52"/>
      <c r="G2843" s="52"/>
      <c r="P2843" s="37"/>
      <c r="Q2843" s="38"/>
      <c r="AC2843" s="39"/>
      <c r="AD2843" s="40"/>
    </row>
    <row r="2844" s="35" customFormat="1" spans="3:30">
      <c r="C2844" s="38"/>
      <c r="F2844" s="52"/>
      <c r="G2844" s="52"/>
      <c r="P2844" s="37"/>
      <c r="Q2844" s="38"/>
      <c r="AC2844" s="39"/>
      <c r="AD2844" s="40"/>
    </row>
    <row r="2845" s="35" customFormat="1" spans="3:30">
      <c r="C2845" s="38"/>
      <c r="F2845" s="52"/>
      <c r="G2845" s="52"/>
      <c r="P2845" s="37"/>
      <c r="Q2845" s="38"/>
      <c r="AC2845" s="39"/>
      <c r="AD2845" s="40"/>
    </row>
    <row r="2846" s="35" customFormat="1" spans="3:30">
      <c r="C2846" s="38"/>
      <c r="F2846" s="52"/>
      <c r="G2846" s="52"/>
      <c r="P2846" s="37"/>
      <c r="Q2846" s="38"/>
      <c r="AC2846" s="39"/>
      <c r="AD2846" s="40"/>
    </row>
    <row r="2847" s="35" customFormat="1" spans="3:30">
      <c r="C2847" s="38"/>
      <c r="F2847" s="52"/>
      <c r="G2847" s="52"/>
      <c r="P2847" s="37"/>
      <c r="Q2847" s="38"/>
      <c r="AC2847" s="39"/>
      <c r="AD2847" s="40"/>
    </row>
    <row r="2848" s="35" customFormat="1" spans="3:30">
      <c r="C2848" s="38"/>
      <c r="F2848" s="52"/>
      <c r="G2848" s="52"/>
      <c r="P2848" s="37"/>
      <c r="Q2848" s="38"/>
      <c r="AC2848" s="39"/>
      <c r="AD2848" s="40"/>
    </row>
    <row r="2849" s="35" customFormat="1" spans="3:30">
      <c r="C2849" s="38"/>
      <c r="F2849" s="52"/>
      <c r="G2849" s="52"/>
      <c r="P2849" s="37"/>
      <c r="Q2849" s="38"/>
      <c r="AC2849" s="39"/>
      <c r="AD2849" s="40"/>
    </row>
    <row r="2850" s="35" customFormat="1" spans="3:30">
      <c r="C2850" s="38"/>
      <c r="F2850" s="52"/>
      <c r="G2850" s="52"/>
      <c r="P2850" s="37"/>
      <c r="Q2850" s="38"/>
      <c r="AC2850" s="39"/>
      <c r="AD2850" s="40"/>
    </row>
    <row r="2851" s="35" customFormat="1" spans="3:30">
      <c r="C2851" s="38"/>
      <c r="F2851" s="52"/>
      <c r="G2851" s="52"/>
      <c r="P2851" s="37"/>
      <c r="Q2851" s="38"/>
      <c r="AC2851" s="39"/>
      <c r="AD2851" s="40"/>
    </row>
    <row r="2852" s="35" customFormat="1" spans="3:30">
      <c r="C2852" s="38"/>
      <c r="F2852" s="52"/>
      <c r="G2852" s="52"/>
      <c r="P2852" s="37"/>
      <c r="Q2852" s="38"/>
      <c r="AC2852" s="39"/>
      <c r="AD2852" s="40"/>
    </row>
  </sheetData>
  <mergeCells count="6">
    <mergeCell ref="D1:O1"/>
    <mergeCell ref="R1:AC1"/>
    <mergeCell ref="AH1:AN1"/>
    <mergeCell ref="AU1:BA1"/>
    <mergeCell ref="AH8:AN8"/>
    <mergeCell ref="AU8:BA8"/>
  </mergeCells>
  <conditionalFormatting sqref="P1">
    <cfRule type="expression" dxfId="0" priority="703" stopIfTrue="1">
      <formula>COUNTIF(P:P,P1)&gt;1</formula>
    </cfRule>
  </conditionalFormatting>
  <conditionalFormatting sqref="R1:AC1">
    <cfRule type="cellIs" dxfId="3" priority="702" operator="equal">
      <formula>"NotPaid"</formula>
    </cfRule>
  </conditionalFormatting>
  <conditionalFormatting sqref="AJ1">
    <cfRule type="expression" dxfId="0" priority="36957" stopIfTrue="1">
      <formula>AND((VLOOKUP(AF5,AllStudents,6,FALSE)+30)&lt;TODAY(),AJ2="NotPaid")</formula>
    </cfRule>
  </conditionalFormatting>
  <conditionalFormatting sqref="AW1">
    <cfRule type="expression" dxfId="0" priority="673" stopIfTrue="1">
      <formula>AND((VLOOKUP(AS5,AllStudents,6,FALSE)+30)&lt;TODAY(),AW2="NotPaid")</formula>
    </cfRule>
  </conditionalFormatting>
  <conditionalFormatting sqref="F2">
    <cfRule type="expression" dxfId="0" priority="13522" stopIfTrue="1">
      <formula>AND((VLOOKUP(#REF!,AllStudents,6,FALSE)+30)&lt;TODAY(),F4="NotPaid")</formula>
    </cfRule>
  </conditionalFormatting>
  <conditionalFormatting sqref="G2">
    <cfRule type="expression" dxfId="0" priority="13521" stopIfTrue="1">
      <formula>AND((VLOOKUP(#REF!,AllStudents,6,FALSE)+30)&lt;TODAY(),G4="NotPaid")</formula>
    </cfRule>
  </conditionalFormatting>
  <conditionalFormatting sqref="R2:AC2">
    <cfRule type="cellIs" dxfId="3" priority="704" operator="equal">
      <formula>"NotPaid"</formula>
    </cfRule>
  </conditionalFormatting>
  <conditionalFormatting sqref="T2">
    <cfRule type="expression" dxfId="0" priority="706" stopIfTrue="1">
      <formula>AND((VLOOKUP(#REF!,AllStudents,6,FALSE)+30)&lt;TODAY(),T4="NotPaid")</formula>
    </cfRule>
  </conditionalFormatting>
  <conditionalFormatting sqref="U2">
    <cfRule type="expression" dxfId="0" priority="705" stopIfTrue="1">
      <formula>AND((VLOOKUP(#REF!,AllStudents,6,FALSE)+30)&lt;TODAY(),U4="NotPaid")</formula>
    </cfRule>
  </conditionalFormatting>
  <conditionalFormatting sqref="AH2">
    <cfRule type="expression" dxfId="0" priority="13533" stopIfTrue="1">
      <formula>AND((VLOOKUP(#REF!,AllStudents,6,FALSE)+30)&lt;TODAY(),AH4="NotPaid")</formula>
    </cfRule>
  </conditionalFormatting>
  <conditionalFormatting sqref="AI2">
    <cfRule type="expression" dxfId="0" priority="13525" stopIfTrue="1">
      <formula>AND((VLOOKUP(#REF!,AllStudents,6,FALSE)+30)&lt;TODAY(),AI4="NotPaid")</formula>
    </cfRule>
  </conditionalFormatting>
  <conditionalFormatting sqref="AU2">
    <cfRule type="expression" dxfId="0" priority="665" stopIfTrue="1">
      <formula>AND((VLOOKUP(#REF!,AllStudents,6,FALSE)+30)&lt;TODAY(),AU4="NotPaid")</formula>
    </cfRule>
  </conditionalFormatting>
  <conditionalFormatting sqref="AV2">
    <cfRule type="expression" dxfId="0" priority="664" stopIfTrue="1">
      <formula>AND((VLOOKUP(#REF!,AllStudents,6,FALSE)+30)&lt;TODAY(),AV4="NotPaid")</formula>
    </cfRule>
  </conditionalFormatting>
  <conditionalFormatting sqref="F3">
    <cfRule type="expression" dxfId="0" priority="24417" stopIfTrue="1">
      <formula>AND((VLOOKUP(#REF!,AllStudents,6,FALSE)+30)&lt;TODAY(),F56="NotPaid")</formula>
    </cfRule>
  </conditionalFormatting>
  <conditionalFormatting sqref="G3">
    <cfRule type="expression" dxfId="0" priority="24418" stopIfTrue="1">
      <formula>AND((VLOOKUP(#REF!,AllStudents,6,FALSE)+30)&lt;TODAY(),G56="NotPaid")</formula>
    </cfRule>
  </conditionalFormatting>
  <conditionalFormatting sqref="R3:AC3">
    <cfRule type="cellIs" dxfId="3" priority="576" operator="equal">
      <formula>"NotPaid"</formula>
    </cfRule>
  </conditionalFormatting>
  <conditionalFormatting sqref="T3">
    <cfRule type="expression" dxfId="0" priority="577" stopIfTrue="1">
      <formula>AND((VLOOKUP(#REF!,AllStudents,6,FALSE)+30)&lt;TODAY(),T56="NotPaid")</formula>
    </cfRule>
  </conditionalFormatting>
  <conditionalFormatting sqref="U3">
    <cfRule type="expression" dxfId="0" priority="578" stopIfTrue="1">
      <formula>AND((VLOOKUP(#REF!,AllStudents,6,FALSE)+30)&lt;TODAY(),U56="NotPaid")</formula>
    </cfRule>
  </conditionalFormatting>
  <conditionalFormatting sqref="AE3">
    <cfRule type="expression" dxfId="5" priority="13511" stopIfTrue="1">
      <formula>AE3="NotPaid"</formula>
    </cfRule>
  </conditionalFormatting>
  <conditionalFormatting sqref="AL5">
    <cfRule type="expression" dxfId="5" priority="13263" stopIfTrue="1">
      <formula>AL5="not paid"</formula>
    </cfRule>
  </conditionalFormatting>
  <conditionalFormatting sqref="AM5">
    <cfRule type="expression" dxfId="5" priority="11004" stopIfTrue="1">
      <formula>AM5="not paid"</formula>
    </cfRule>
  </conditionalFormatting>
  <conditionalFormatting sqref="AN5:AQ5">
    <cfRule type="expression" dxfId="5" priority="11003" stopIfTrue="1">
      <formula>AN5="not paid"</formula>
    </cfRule>
  </conditionalFormatting>
  <conditionalFormatting sqref="AS5">
    <cfRule type="expression" dxfId="5" priority="581" stopIfTrue="1">
      <formula>AS5="NotPaid"</formula>
    </cfRule>
  </conditionalFormatting>
  <conditionalFormatting sqref="AY5">
    <cfRule type="expression" dxfId="5" priority="663" stopIfTrue="1">
      <formula>AY5="not paid"</formula>
    </cfRule>
  </conditionalFormatting>
  <conditionalFormatting sqref="AZ5">
    <cfRule type="expression" dxfId="5" priority="661" stopIfTrue="1">
      <formula>AZ5="not paid"</formula>
    </cfRule>
  </conditionalFormatting>
  <conditionalFormatting sqref="BA5:BC5">
    <cfRule type="expression" dxfId="5" priority="660" stopIfTrue="1">
      <formula>BA5="not paid"</formula>
    </cfRule>
  </conditionalFormatting>
  <conditionalFormatting sqref="BD5">
    <cfRule type="expression" dxfId="5" priority="328" stopIfTrue="1">
      <formula>BD5="NotPaid"</formula>
    </cfRule>
  </conditionalFormatting>
  <conditionalFormatting sqref="D7:E7">
    <cfRule type="cellIs" dxfId="3" priority="13496" operator="equal">
      <formula>"NotPaid"</formula>
    </cfRule>
    <cfRule type="cellIs" dxfId="3" priority="13493" operator="equal">
      <formula>"NotPaid"</formula>
    </cfRule>
  </conditionalFormatting>
  <conditionalFormatting sqref="D7">
    <cfRule type="cellIs" dxfId="3" priority="13494" operator="equal">
      <formula>"NotPaid"</formula>
    </cfRule>
  </conditionalFormatting>
  <conditionalFormatting sqref="E7">
    <cfRule type="cellIs" dxfId="3" priority="13495" operator="equal">
      <formula>"NotPaid"</formula>
    </cfRule>
  </conditionalFormatting>
  <conditionalFormatting sqref="F7:N7">
    <cfRule type="cellIs" dxfId="3" priority="13492" operator="equal">
      <formula>"NotPaid"</formula>
    </cfRule>
    <cfRule type="cellIs" dxfId="3" priority="13491" operator="equal">
      <formula>"NotPaid"</formula>
    </cfRule>
  </conditionalFormatting>
  <conditionalFormatting sqref="R7:Y7">
    <cfRule type="cellIs" dxfId="3" priority="1487" operator="equal">
      <formula>"NotPaid"</formula>
    </cfRule>
  </conditionalFormatting>
  <conditionalFormatting sqref="AE7:AN7">
    <cfRule type="expression" dxfId="7" priority="29833" stopIfTrue="1">
      <formula>Physics!#REF!="not paid"</formula>
    </cfRule>
  </conditionalFormatting>
  <conditionalFormatting sqref="AO7:AQ7">
    <cfRule type="expression" dxfId="7" priority="32353" stopIfTrue="1">
      <formula>Physics!AO51="not paid"</formula>
    </cfRule>
  </conditionalFormatting>
  <conditionalFormatting sqref="AS7:BA7">
    <cfRule type="expression" dxfId="7" priority="667" stopIfTrue="1">
      <formula>Physics!#REF!="not paid"</formula>
    </cfRule>
  </conditionalFormatting>
  <conditionalFormatting sqref="BB7:BD7">
    <cfRule type="expression" dxfId="7" priority="36963" stopIfTrue="1">
      <formula>Physics!BN43="not paid"</formula>
    </cfRule>
  </conditionalFormatting>
  <conditionalFormatting sqref="D8:E8">
    <cfRule type="cellIs" dxfId="3" priority="13490" operator="equal">
      <formula>"NotPaid"</formula>
    </cfRule>
    <cfRule type="cellIs" dxfId="3" priority="13487" operator="equal">
      <formula>"NotPaid"</formula>
    </cfRule>
  </conditionalFormatting>
  <conditionalFormatting sqref="D8">
    <cfRule type="cellIs" dxfId="3" priority="13488" operator="equal">
      <formula>"NotPaid"</formula>
    </cfRule>
  </conditionalFormatting>
  <conditionalFormatting sqref="E8">
    <cfRule type="cellIs" dxfId="3" priority="13489" operator="equal">
      <formula>"NotPaid"</formula>
    </cfRule>
  </conditionalFormatting>
  <conditionalFormatting sqref="F8:N8">
    <cfRule type="cellIs" dxfId="3" priority="13486" operator="equal">
      <formula>"NotPaid"</formula>
    </cfRule>
    <cfRule type="cellIs" dxfId="3" priority="13485" operator="equal">
      <formula>"NotPaid"</formula>
    </cfRule>
  </conditionalFormatting>
  <conditionalFormatting sqref="P8">
    <cfRule type="cellIs" dxfId="3" priority="188" operator="equal">
      <formula>"NotPaid"</formula>
    </cfRule>
    <cfRule type="cellIs" dxfId="3" priority="187" operator="equal">
      <formula>"NotPaid"</formula>
    </cfRule>
    <cfRule type="cellIs" dxfId="3" priority="186" operator="equal">
      <formula>"NotPaid"</formula>
    </cfRule>
    <cfRule type="cellIs" dxfId="3" priority="185" operator="equal">
      <formula>"NotPaid"</formula>
    </cfRule>
    <cfRule type="cellIs" dxfId="3" priority="184" operator="equal">
      <formula>"NotPaid"</formula>
    </cfRule>
    <cfRule type="cellIs" dxfId="3" priority="183" operator="equal">
      <formula>"NotPaid"</formula>
    </cfRule>
    <cfRule type="cellIs" dxfId="3" priority="182" operator="equal">
      <formula>"NotPaid"</formula>
    </cfRule>
    <cfRule type="cellIs" dxfId="3" priority="181" operator="equal">
      <formula>"NotPaid"</formula>
    </cfRule>
    <cfRule type="cellIs" dxfId="3" priority="180" operator="equal">
      <formula>"NotPaid"</formula>
    </cfRule>
    <cfRule type="cellIs" dxfId="3" priority="179" operator="equal">
      <formula>"NotPaid"</formula>
    </cfRule>
    <cfRule type="cellIs" dxfId="3" priority="178" operator="equal">
      <formula>"NotPaid"</formula>
    </cfRule>
    <cfRule type="cellIs" dxfId="3" priority="177" operator="equal">
      <formula>"NotPaid"</formula>
    </cfRule>
    <cfRule type="cellIs" dxfId="3" priority="176" operator="equal">
      <formula>"NotPaid"</formula>
    </cfRule>
    <cfRule type="cellIs" dxfId="3" priority="175" operator="equal">
      <formula>"NotPaid"</formula>
    </cfRule>
    <cfRule type="cellIs" dxfId="3" priority="174" operator="equal">
      <formula>"NotPaid"</formula>
    </cfRule>
    <cfRule type="cellIs" dxfId="3" priority="173" operator="equal">
      <formula>"NotPaid"</formula>
    </cfRule>
    <cfRule type="cellIs" dxfId="3" priority="172" operator="equal">
      <formula>"NotPaid"</formula>
    </cfRule>
    <cfRule type="cellIs" dxfId="3" priority="171" operator="equal">
      <formula>"NotPaid"</formula>
    </cfRule>
    <cfRule type="cellIs" dxfId="3" priority="170" operator="equal">
      <formula>"NotPaid"</formula>
    </cfRule>
    <cfRule type="cellIs" dxfId="3" priority="169" operator="equal">
      <formula>"NotPaid"</formula>
    </cfRule>
    <cfRule type="cellIs" dxfId="3" priority="168" operator="equal">
      <formula>"NotPaid"</formula>
    </cfRule>
    <cfRule type="cellIs" dxfId="3" priority="167" operator="equal">
      <formula>"NotPaid"</formula>
    </cfRule>
    <cfRule type="cellIs" dxfId="3" priority="166" operator="equal">
      <formula>"NotPaid"</formula>
    </cfRule>
    <cfRule type="cellIs" dxfId="3" priority="165" operator="equal">
      <formula>"NotPaid"</formula>
    </cfRule>
    <cfRule type="cellIs" dxfId="3" priority="164" operator="equal">
      <formula>"NotPaid"</formula>
    </cfRule>
    <cfRule type="cellIs" dxfId="3" priority="163" operator="equal">
      <formula>"NotPaid"</formula>
    </cfRule>
    <cfRule type="cellIs" dxfId="3" priority="162" operator="equal">
      <formula>"NotPaid"</formula>
    </cfRule>
    <cfRule type="cellIs" dxfId="3" priority="161" operator="equal">
      <formula>"NotPaid"</formula>
    </cfRule>
    <cfRule type="cellIs" dxfId="3" priority="160" operator="equal">
      <formula>"NotPaid"</formula>
    </cfRule>
    <cfRule type="cellIs" dxfId="3" priority="159" operator="equal">
      <formula>"NotPaid"</formula>
    </cfRule>
    <cfRule type="cellIs" dxfId="3" priority="158" operator="equal">
      <formula>"NotPaid"</formula>
    </cfRule>
    <cfRule type="cellIs" dxfId="3" priority="157" operator="equal">
      <formula>"NotPaid"</formula>
    </cfRule>
    <cfRule type="cellIs" dxfId="3" priority="156" operator="equal">
      <formula>"NotPaid"</formula>
    </cfRule>
    <cfRule type="cellIs" dxfId="3" priority="155" operator="equal">
      <formula>"NotPaid"</formula>
    </cfRule>
    <cfRule type="cellIs" dxfId="3" priority="154" operator="equal">
      <formula>"NotPaid"</formula>
    </cfRule>
    <cfRule type="cellIs" dxfId="3" priority="153" operator="equal">
      <formula>"NotPaid"</formula>
    </cfRule>
    <cfRule type="cellIs" dxfId="3" priority="152" operator="equal">
      <formula>"NotPaid"</formula>
    </cfRule>
    <cfRule type="cellIs" dxfId="3" priority="151" operator="equal">
      <formula>"NotPaid"</formula>
    </cfRule>
    <cfRule type="cellIs" dxfId="3" priority="150" operator="equal">
      <formula>"NotPaid"</formula>
    </cfRule>
    <cfRule type="cellIs" dxfId="3" priority="149" operator="equal">
      <formula>"NotPaid"</formula>
    </cfRule>
    <cfRule type="cellIs" dxfId="3" priority="148" operator="equal">
      <formula>"NotPaid"</formula>
    </cfRule>
    <cfRule type="cellIs" dxfId="3" priority="147" operator="equal">
      <formula>"NotPaid"</formula>
    </cfRule>
    <cfRule type="cellIs" dxfId="3" priority="146" operator="equal">
      <formula>"NotPaid"</formula>
    </cfRule>
    <cfRule type="cellIs" dxfId="3" priority="145" operator="equal">
      <formula>"NotPaid"</formula>
    </cfRule>
    <cfRule type="cellIs" dxfId="3" priority="144" operator="equal">
      <formula>"NotPaid"</formula>
    </cfRule>
    <cfRule type="cellIs" dxfId="3" priority="143" operator="equal">
      <formula>"NotPaid"</formula>
    </cfRule>
  </conditionalFormatting>
  <conditionalFormatting sqref="W8">
    <cfRule type="cellIs" dxfId="3" priority="3" operator="equal">
      <formula>"NotPaid"</formula>
    </cfRule>
  </conditionalFormatting>
  <conditionalFormatting sqref="Z8:AB8">
    <cfRule type="cellIs" dxfId="3" priority="5" operator="equal">
      <formula>"NotPaid"</formula>
    </cfRule>
  </conditionalFormatting>
  <conditionalFormatting sqref="AC8">
    <cfRule type="cellIs" dxfId="3" priority="6" operator="equal">
      <formula>"NotPaid"</formula>
    </cfRule>
  </conditionalFormatting>
  <conditionalFormatting sqref="AJ8">
    <cfRule type="expression" dxfId="8" priority="589" stopIfTrue="1">
      <formula>AND((VLOOKUP(Bio!#REF!,AllStudents,6,FALSE)+30)&lt;TODAY(),Bio!AJ10="Not Paid")</formula>
    </cfRule>
  </conditionalFormatting>
  <conditionalFormatting sqref="AW8">
    <cfRule type="expression" dxfId="0" priority="582" stopIfTrue="1">
      <formula>AND((VLOOKUP(#REF!,AllStudents,6,FALSE)+30)&lt;TODAY(),AW10="Not Paid")</formula>
    </cfRule>
  </conditionalFormatting>
  <conditionalFormatting sqref="D9:E9">
    <cfRule type="cellIs" dxfId="3" priority="13447" operator="equal">
      <formula>"NotPaid"</formula>
    </cfRule>
    <cfRule type="cellIs" dxfId="3" priority="13446" operator="equal">
      <formula>"NotPaid"</formula>
    </cfRule>
    <cfRule type="cellIs" dxfId="3" priority="13445" operator="equal">
      <formula>"NotPaid"</formula>
    </cfRule>
    <cfRule type="cellIs" dxfId="3" priority="13173" operator="equal">
      <formula>"NotPaid"</formula>
    </cfRule>
    <cfRule type="cellIs" dxfId="3" priority="13172" operator="equal">
      <formula>"NotPaid"</formula>
    </cfRule>
    <cfRule type="cellIs" dxfId="3" priority="13171" operator="equal">
      <formula>"NotPaid"</formula>
    </cfRule>
    <cfRule type="cellIs" dxfId="3" priority="12073" operator="equal">
      <formula>"NotPaid"</formula>
    </cfRule>
    <cfRule type="cellIs" dxfId="3" priority="12072" operator="equal">
      <formula>"NotPaid"</formula>
    </cfRule>
    <cfRule type="cellIs" dxfId="3" priority="12071" operator="equal">
      <formula>"NotPaid"</formula>
    </cfRule>
    <cfRule type="cellIs" dxfId="3" priority="11950" operator="equal">
      <formula>"NotPaid"</formula>
    </cfRule>
    <cfRule type="cellIs" dxfId="3" priority="11949" operator="equal">
      <formula>"NotPaid"</formula>
    </cfRule>
    <cfRule type="cellIs" dxfId="3" priority="11948" operator="equal">
      <formula>"NotPaid"</formula>
    </cfRule>
  </conditionalFormatting>
  <conditionalFormatting sqref="F9">
    <cfRule type="cellIs" dxfId="3" priority="13429" operator="equal">
      <formula>"NotPaid"</formula>
    </cfRule>
    <cfRule type="cellIs" dxfId="3" priority="13428" operator="equal">
      <formula>"NotPaid"</formula>
    </cfRule>
    <cfRule type="cellIs" dxfId="3" priority="13427" operator="equal">
      <formula>"NotPaid"</formula>
    </cfRule>
    <cfRule type="cellIs" dxfId="3" priority="13169" operator="equal">
      <formula>"NotPaid"</formula>
    </cfRule>
    <cfRule type="cellIs" dxfId="3" priority="13168" operator="equal">
      <formula>"NotPaid"</formula>
    </cfRule>
    <cfRule type="cellIs" dxfId="3" priority="13167" operator="equal">
      <formula>"NotPaid"</formula>
    </cfRule>
    <cfRule type="cellIs" dxfId="3" priority="12069" operator="equal">
      <formula>"NotPaid"</formula>
    </cfRule>
    <cfRule type="cellIs" dxfId="3" priority="12068" operator="equal">
      <formula>"NotPaid"</formula>
    </cfRule>
    <cfRule type="cellIs" dxfId="3" priority="12067" operator="equal">
      <formula>"NotPaid"</formula>
    </cfRule>
    <cfRule type="cellIs" dxfId="3" priority="11946" operator="equal">
      <formula>"NotPaid"</formula>
    </cfRule>
    <cfRule type="cellIs" dxfId="3" priority="11945" operator="equal">
      <formula>"NotPaid"</formula>
    </cfRule>
    <cfRule type="cellIs" dxfId="3" priority="11944" operator="equal">
      <formula>"NotPaid"</formula>
    </cfRule>
  </conditionalFormatting>
  <conditionalFormatting sqref="G9:J9">
    <cfRule type="cellIs" dxfId="3" priority="13430" operator="equal">
      <formula>"NotPaid"</formula>
    </cfRule>
    <cfRule type="cellIs" dxfId="3" priority="11947" operator="equal">
      <formula>"NotPaid"</formula>
    </cfRule>
  </conditionalFormatting>
  <conditionalFormatting sqref="G9:N9">
    <cfRule type="cellIs" dxfId="3" priority="13166" operator="equal">
      <formula>"NotPaid"</formula>
    </cfRule>
    <cfRule type="cellIs" dxfId="3" priority="13165" operator="equal">
      <formula>"NotPaid"</formula>
    </cfRule>
    <cfRule type="cellIs" dxfId="3" priority="13164" operator="equal">
      <formula>"NotPaid"</formula>
    </cfRule>
    <cfRule type="cellIs" dxfId="3" priority="12066" operator="equal">
      <formula>"NotPaid"</formula>
    </cfRule>
    <cfRule type="cellIs" dxfId="3" priority="12065" operator="equal">
      <formula>"NotPaid"</formula>
    </cfRule>
    <cfRule type="cellIs" dxfId="3" priority="12064" operator="equal">
      <formula>"NotPaid"</formula>
    </cfRule>
  </conditionalFormatting>
  <conditionalFormatting sqref="H9:N9">
    <cfRule type="cellIs" dxfId="3" priority="13437" operator="equal">
      <formula>"NotPaid"</formula>
    </cfRule>
    <cfRule type="cellIs" dxfId="3" priority="11943" operator="equal">
      <formula>"NotPaid"</formula>
    </cfRule>
  </conditionalFormatting>
  <conditionalFormatting sqref="R9">
    <cfRule type="cellIs" dxfId="3" priority="1481" operator="equal">
      <formula>"NotPaid"</formula>
    </cfRule>
    <cfRule type="cellIs" dxfId="3" priority="1469" operator="equal">
      <formula>"NotPaid"</formula>
    </cfRule>
    <cfRule type="cellIs" dxfId="3" priority="1393" operator="equal">
      <formula>"NotPaid"</formula>
    </cfRule>
    <cfRule type="cellIs" dxfId="3" priority="1383" operator="equal">
      <formula>"NotPaid"</formula>
    </cfRule>
  </conditionalFormatting>
  <conditionalFormatting sqref="S9:U9">
    <cfRule type="cellIs" dxfId="3" priority="2269" operator="equal">
      <formula>"NotPaid"</formula>
    </cfRule>
    <cfRule type="cellIs" dxfId="3" priority="2257" operator="equal">
      <formula>"NotPaid"</formula>
    </cfRule>
    <cfRule type="cellIs" dxfId="3" priority="2181" operator="equal">
      <formula>"NotPaid"</formula>
    </cfRule>
    <cfRule type="cellIs" dxfId="3" priority="2171" operator="equal">
      <formula>"NotPaid"</formula>
    </cfRule>
  </conditionalFormatting>
  <conditionalFormatting sqref="V9:X9">
    <cfRule type="cellIs" dxfId="3" priority="3057" operator="equal">
      <formula>"NotPaid"</formula>
    </cfRule>
    <cfRule type="cellIs" dxfId="3" priority="3045" operator="equal">
      <formula>"NotPaid"</formula>
    </cfRule>
    <cfRule type="cellIs" dxfId="3" priority="2969" operator="equal">
      <formula>"NotPaid"</formula>
    </cfRule>
    <cfRule type="cellIs" dxfId="3" priority="2959" operator="equal">
      <formula>"NotPaid"</formula>
    </cfRule>
  </conditionalFormatting>
  <conditionalFormatting sqref="Y9:AA9">
    <cfRule type="cellIs" dxfId="3" priority="3845" operator="equal">
      <formula>"NotPaid"</formula>
    </cfRule>
    <cfRule type="cellIs" dxfId="3" priority="3833" operator="equal">
      <formula>"NotPaid"</formula>
    </cfRule>
    <cfRule type="cellIs" dxfId="3" priority="3757" operator="equal">
      <formula>"NotPaid"</formula>
    </cfRule>
    <cfRule type="cellIs" dxfId="3" priority="3747" operator="equal">
      <formula>"NotPaid"</formula>
    </cfRule>
  </conditionalFormatting>
  <conditionalFormatting sqref="D10">
    <cfRule type="cellIs" dxfId="3" priority="8901" operator="equal">
      <formula>"NotPaid"</formula>
    </cfRule>
    <cfRule type="cellIs" dxfId="3" priority="8900" operator="equal">
      <formula>"NotPaid"</formula>
    </cfRule>
    <cfRule type="cellIs" dxfId="3" priority="8899" operator="equal">
      <formula>"NotPaid"</formula>
    </cfRule>
    <cfRule type="cellIs" dxfId="3" priority="8897" operator="equal">
      <formula>"NotPaid"</formula>
    </cfRule>
    <cfRule type="cellIs" dxfId="3" priority="8896" operator="equal">
      <formula>"NotPaid"</formula>
    </cfRule>
    <cfRule type="cellIs" dxfId="3" priority="8895" operator="equal">
      <formula>"NotPaid"</formula>
    </cfRule>
    <cfRule type="cellIs" dxfId="3" priority="8886" operator="equal">
      <formula>"NotPaid"</formula>
    </cfRule>
    <cfRule type="cellIs" dxfId="3" priority="8885" operator="equal">
      <formula>"NotPaid"</formula>
    </cfRule>
    <cfRule type="cellIs" dxfId="3" priority="8884" operator="equal">
      <formula>"NotPaid"</formula>
    </cfRule>
    <cfRule type="cellIs" dxfId="3" priority="8882" operator="equal">
      <formula>"NotPaid"</formula>
    </cfRule>
    <cfRule type="cellIs" dxfId="3" priority="8881" operator="equal">
      <formula>"NotPaid"</formula>
    </cfRule>
    <cfRule type="cellIs" dxfId="3" priority="8880" operator="equal">
      <formula>"NotPaid"</formula>
    </cfRule>
    <cfRule type="cellIs" dxfId="3" priority="8873" operator="equal">
      <formula>"NotPaid"</formula>
    </cfRule>
    <cfRule type="cellIs" dxfId="3" priority="8872" operator="equal">
      <formula>"NotPaid"</formula>
    </cfRule>
    <cfRule type="cellIs" dxfId="3" priority="8871" operator="equal">
      <formula>"NotPaid"</formula>
    </cfRule>
    <cfRule type="cellIs" dxfId="3" priority="8856" operator="equal">
      <formula>"NotPaid"</formula>
    </cfRule>
    <cfRule type="cellIs" dxfId="3" priority="8855" operator="equal">
      <formula>"NotPaid"</formula>
    </cfRule>
    <cfRule type="cellIs" dxfId="3" priority="8854" operator="equal">
      <formula>"NotPaid"</formula>
    </cfRule>
    <cfRule type="cellIs" dxfId="3" priority="8844" operator="equal">
      <formula>"NotPaid"</formula>
    </cfRule>
    <cfRule type="cellIs" dxfId="3" priority="8843" operator="equal">
      <formula>"NotPaid"</formula>
    </cfRule>
    <cfRule type="cellIs" dxfId="3" priority="8842" operator="equal">
      <formula>"NotPaid"</formula>
    </cfRule>
    <cfRule type="cellIs" dxfId="3" priority="8829" operator="equal">
      <formula>"NotPaid"</formula>
    </cfRule>
    <cfRule type="cellIs" dxfId="3" priority="8828" operator="equal">
      <formula>"NotPaid"</formula>
    </cfRule>
    <cfRule type="cellIs" dxfId="3" priority="8827" operator="equal">
      <formula>"NotPaid"</formula>
    </cfRule>
    <cfRule type="cellIs" dxfId="3" priority="8817" operator="equal">
      <formula>"NotPaid"</formula>
    </cfRule>
    <cfRule type="cellIs" dxfId="3" priority="8816" operator="equal">
      <formula>"NotPaid"</formula>
    </cfRule>
    <cfRule type="cellIs" dxfId="3" priority="8815" operator="equal">
      <formula>"NotPaid"</formula>
    </cfRule>
    <cfRule type="cellIs" dxfId="3" priority="8813" operator="equal">
      <formula>"NotPaid"</formula>
    </cfRule>
    <cfRule type="cellIs" dxfId="3" priority="8812" operator="equal">
      <formula>"NotPaid"</formula>
    </cfRule>
    <cfRule type="cellIs" dxfId="3" priority="8811" operator="equal">
      <formula>"NotPaid"</formula>
    </cfRule>
    <cfRule type="cellIs" dxfId="3" priority="8784" operator="equal">
      <formula>"NotPaid"</formula>
    </cfRule>
    <cfRule type="cellIs" dxfId="3" priority="8783" operator="equal">
      <formula>"NotPaid"</formula>
    </cfRule>
    <cfRule type="cellIs" dxfId="3" priority="8782" operator="equal">
      <formula>"NotPaid"</formula>
    </cfRule>
    <cfRule type="cellIs" dxfId="3" priority="8772" operator="equal">
      <formula>"NotPaid"</formula>
    </cfRule>
    <cfRule type="cellIs" dxfId="3" priority="8771" operator="equal">
      <formula>"NotPaid"</formula>
    </cfRule>
    <cfRule type="cellIs" dxfId="3" priority="8770" operator="equal">
      <formula>"NotPaid"</formula>
    </cfRule>
    <cfRule type="cellIs" dxfId="3" priority="8761" operator="equal">
      <formula>"NotPaid"</formula>
    </cfRule>
    <cfRule type="cellIs" dxfId="3" priority="8760" operator="equal">
      <formula>"NotPaid"</formula>
    </cfRule>
    <cfRule type="cellIs" dxfId="3" priority="8759" operator="equal">
      <formula>"NotPaid"</formula>
    </cfRule>
    <cfRule type="cellIs" dxfId="3" priority="8750" operator="equal">
      <formula>"NotPaid"</formula>
    </cfRule>
    <cfRule type="cellIs" dxfId="3" priority="8749" operator="equal">
      <formula>"NotPaid"</formula>
    </cfRule>
    <cfRule type="cellIs" dxfId="3" priority="8748" operator="equal">
      <formula>"NotPaid"</formula>
    </cfRule>
    <cfRule type="cellIs" dxfId="3" priority="8738" operator="equal">
      <formula>"NotPaid"</formula>
    </cfRule>
    <cfRule type="cellIs" dxfId="3" priority="8737" operator="equal">
      <formula>"NotPaid"</formula>
    </cfRule>
    <cfRule type="cellIs" dxfId="3" priority="8736" operator="equal">
      <formula>"NotPaid"</formula>
    </cfRule>
    <cfRule type="cellIs" dxfId="3" priority="8734" operator="equal">
      <formula>"NotPaid"</formula>
    </cfRule>
    <cfRule type="cellIs" dxfId="3" priority="8733" operator="equal">
      <formula>"NotPaid"</formula>
    </cfRule>
    <cfRule type="cellIs" dxfId="3" priority="8732" operator="equal">
      <formula>"NotPaid"</formula>
    </cfRule>
    <cfRule type="cellIs" dxfId="3" priority="8724" operator="equal">
      <formula>"NotPaid"</formula>
    </cfRule>
    <cfRule type="cellIs" dxfId="3" priority="8723" operator="equal">
      <formula>"NotPaid"</formula>
    </cfRule>
    <cfRule type="cellIs" dxfId="3" priority="8722" operator="equal">
      <formula>"NotPaid"</formula>
    </cfRule>
    <cfRule type="cellIs" dxfId="3" priority="8713" operator="equal">
      <formula>"NotPaid"</formula>
    </cfRule>
    <cfRule type="cellIs" dxfId="3" priority="8712" operator="equal">
      <formula>"NotPaid"</formula>
    </cfRule>
    <cfRule type="cellIs" dxfId="3" priority="8711" operator="equal">
      <formula>"NotPaid"</formula>
    </cfRule>
    <cfRule type="cellIs" dxfId="3" priority="8702" operator="equal">
      <formula>"NotPaid"</formula>
    </cfRule>
    <cfRule type="cellIs" dxfId="3" priority="8701" operator="equal">
      <formula>"NotPaid"</formula>
    </cfRule>
    <cfRule type="cellIs" dxfId="3" priority="8700" operator="equal">
      <formula>"NotPaid"</formula>
    </cfRule>
    <cfRule type="cellIs" dxfId="3" priority="8690" operator="equal">
      <formula>"NotPaid"</formula>
    </cfRule>
    <cfRule type="cellIs" dxfId="3" priority="8689" operator="equal">
      <formula>"NotPaid"</formula>
    </cfRule>
    <cfRule type="cellIs" dxfId="3" priority="8688" operator="equal">
      <formula>"NotPaid"</formula>
    </cfRule>
    <cfRule type="cellIs" dxfId="3" priority="8678" operator="equal">
      <formula>"NotPaid"</formula>
    </cfRule>
    <cfRule type="cellIs" dxfId="3" priority="8677" operator="equal">
      <formula>"NotPaid"</formula>
    </cfRule>
    <cfRule type="cellIs" dxfId="3" priority="8676" operator="equal">
      <formula>"NotPaid"</formula>
    </cfRule>
    <cfRule type="cellIs" dxfId="3" priority="7935" operator="equal">
      <formula>"NotPaid"</formula>
    </cfRule>
    <cfRule type="cellIs" dxfId="3" priority="7934" operator="equal">
      <formula>"NotPaid"</formula>
    </cfRule>
    <cfRule type="cellIs" dxfId="3" priority="7933" operator="equal">
      <formula>"NotPaid"</formula>
    </cfRule>
    <cfRule type="cellIs" dxfId="3" priority="7931" operator="equal">
      <formula>"NotPaid"</formula>
    </cfRule>
    <cfRule type="cellIs" dxfId="3" priority="7930" operator="equal">
      <formula>"NotPaid"</formula>
    </cfRule>
    <cfRule type="cellIs" dxfId="3" priority="7929" operator="equal">
      <formula>"NotPaid"</formula>
    </cfRule>
    <cfRule type="cellIs" dxfId="3" priority="7920" operator="equal">
      <formula>"NotPaid"</formula>
    </cfRule>
    <cfRule type="cellIs" dxfId="3" priority="7919" operator="equal">
      <formula>"NotPaid"</formula>
    </cfRule>
    <cfRule type="cellIs" dxfId="3" priority="7918" operator="equal">
      <formula>"NotPaid"</formula>
    </cfRule>
    <cfRule type="cellIs" dxfId="3" priority="7916" operator="equal">
      <formula>"NotPaid"</formula>
    </cfRule>
    <cfRule type="cellIs" dxfId="3" priority="7915" operator="equal">
      <formula>"NotPaid"</formula>
    </cfRule>
    <cfRule type="cellIs" dxfId="3" priority="7914" operator="equal">
      <formula>"NotPaid"</formula>
    </cfRule>
    <cfRule type="cellIs" dxfId="3" priority="7907" operator="equal">
      <formula>"NotPaid"</formula>
    </cfRule>
    <cfRule type="cellIs" dxfId="3" priority="7906" operator="equal">
      <formula>"NotPaid"</formula>
    </cfRule>
    <cfRule type="cellIs" dxfId="3" priority="7905" operator="equal">
      <formula>"NotPaid"</formula>
    </cfRule>
    <cfRule type="cellIs" dxfId="3" priority="7890" operator="equal">
      <formula>"NotPaid"</formula>
    </cfRule>
    <cfRule type="cellIs" dxfId="3" priority="7889" operator="equal">
      <formula>"NotPaid"</formula>
    </cfRule>
    <cfRule type="cellIs" dxfId="3" priority="7888" operator="equal">
      <formula>"NotPaid"</formula>
    </cfRule>
    <cfRule type="cellIs" dxfId="3" priority="7878" operator="equal">
      <formula>"NotPaid"</formula>
    </cfRule>
    <cfRule type="cellIs" dxfId="3" priority="7877" operator="equal">
      <formula>"NotPaid"</formula>
    </cfRule>
    <cfRule type="cellIs" dxfId="3" priority="7876" operator="equal">
      <formula>"NotPaid"</formula>
    </cfRule>
    <cfRule type="cellIs" dxfId="3" priority="7863" operator="equal">
      <formula>"NotPaid"</formula>
    </cfRule>
    <cfRule type="cellIs" dxfId="3" priority="7862" operator="equal">
      <formula>"NotPaid"</formula>
    </cfRule>
    <cfRule type="cellIs" dxfId="3" priority="7861" operator="equal">
      <formula>"NotPaid"</formula>
    </cfRule>
    <cfRule type="cellIs" dxfId="3" priority="7851" operator="equal">
      <formula>"NotPaid"</formula>
    </cfRule>
    <cfRule type="cellIs" dxfId="3" priority="7850" operator="equal">
      <formula>"NotPaid"</formula>
    </cfRule>
    <cfRule type="cellIs" dxfId="3" priority="7849" operator="equal">
      <formula>"NotPaid"</formula>
    </cfRule>
    <cfRule type="cellIs" dxfId="3" priority="7847" operator="equal">
      <formula>"NotPaid"</formula>
    </cfRule>
    <cfRule type="cellIs" dxfId="3" priority="7846" operator="equal">
      <formula>"NotPaid"</formula>
    </cfRule>
    <cfRule type="cellIs" dxfId="3" priority="7845" operator="equal">
      <formula>"NotPaid"</formula>
    </cfRule>
    <cfRule type="cellIs" dxfId="3" priority="7818" operator="equal">
      <formula>"NotPaid"</formula>
    </cfRule>
    <cfRule type="cellIs" dxfId="3" priority="7817" operator="equal">
      <formula>"NotPaid"</formula>
    </cfRule>
    <cfRule type="cellIs" dxfId="3" priority="7816" operator="equal">
      <formula>"NotPaid"</formula>
    </cfRule>
    <cfRule type="cellIs" dxfId="3" priority="7806" operator="equal">
      <formula>"NotPaid"</formula>
    </cfRule>
    <cfRule type="cellIs" dxfId="3" priority="7805" operator="equal">
      <formula>"NotPaid"</formula>
    </cfRule>
    <cfRule type="cellIs" dxfId="3" priority="7804" operator="equal">
      <formula>"NotPaid"</formula>
    </cfRule>
    <cfRule type="cellIs" dxfId="3" priority="7795" operator="equal">
      <formula>"NotPaid"</formula>
    </cfRule>
    <cfRule type="cellIs" dxfId="3" priority="7794" operator="equal">
      <formula>"NotPaid"</formula>
    </cfRule>
    <cfRule type="cellIs" dxfId="3" priority="7793" operator="equal">
      <formula>"NotPaid"</formula>
    </cfRule>
    <cfRule type="cellIs" dxfId="3" priority="7784" operator="equal">
      <formula>"NotPaid"</formula>
    </cfRule>
    <cfRule type="cellIs" dxfId="3" priority="7783" operator="equal">
      <formula>"NotPaid"</formula>
    </cfRule>
    <cfRule type="cellIs" dxfId="3" priority="7782" operator="equal">
      <formula>"NotPaid"</formula>
    </cfRule>
    <cfRule type="cellIs" dxfId="3" priority="7772" operator="equal">
      <formula>"NotPaid"</formula>
    </cfRule>
    <cfRule type="cellIs" dxfId="3" priority="7771" operator="equal">
      <formula>"NotPaid"</formula>
    </cfRule>
    <cfRule type="cellIs" dxfId="3" priority="7770" operator="equal">
      <formula>"NotPaid"</formula>
    </cfRule>
    <cfRule type="cellIs" dxfId="3" priority="7768" operator="equal">
      <formula>"NotPaid"</formula>
    </cfRule>
    <cfRule type="cellIs" dxfId="3" priority="7767" operator="equal">
      <formula>"NotPaid"</formula>
    </cfRule>
    <cfRule type="cellIs" dxfId="3" priority="7766" operator="equal">
      <formula>"NotPaid"</formula>
    </cfRule>
    <cfRule type="cellIs" dxfId="3" priority="7758" operator="equal">
      <formula>"NotPaid"</formula>
    </cfRule>
    <cfRule type="cellIs" dxfId="3" priority="7757" operator="equal">
      <formula>"NotPaid"</formula>
    </cfRule>
    <cfRule type="cellIs" dxfId="3" priority="7756" operator="equal">
      <formula>"NotPaid"</formula>
    </cfRule>
    <cfRule type="cellIs" dxfId="3" priority="7747" operator="equal">
      <formula>"NotPaid"</formula>
    </cfRule>
    <cfRule type="cellIs" dxfId="3" priority="7746" operator="equal">
      <formula>"NotPaid"</formula>
    </cfRule>
    <cfRule type="cellIs" dxfId="3" priority="7745" operator="equal">
      <formula>"NotPaid"</formula>
    </cfRule>
    <cfRule type="cellIs" dxfId="3" priority="7736" operator="equal">
      <formula>"NotPaid"</formula>
    </cfRule>
    <cfRule type="cellIs" dxfId="3" priority="7735" operator="equal">
      <formula>"NotPaid"</formula>
    </cfRule>
    <cfRule type="cellIs" dxfId="3" priority="7734" operator="equal">
      <formula>"NotPaid"</formula>
    </cfRule>
    <cfRule type="cellIs" dxfId="3" priority="7724" operator="equal">
      <formula>"NotPaid"</formula>
    </cfRule>
    <cfRule type="cellIs" dxfId="3" priority="7723" operator="equal">
      <formula>"NotPaid"</formula>
    </cfRule>
    <cfRule type="cellIs" dxfId="3" priority="7722" operator="equal">
      <formula>"NotPaid"</formula>
    </cfRule>
    <cfRule type="cellIs" dxfId="3" priority="7712" operator="equal">
      <formula>"NotPaid"</formula>
    </cfRule>
    <cfRule type="cellIs" dxfId="3" priority="7711" operator="equal">
      <formula>"NotPaid"</formula>
    </cfRule>
    <cfRule type="cellIs" dxfId="3" priority="7710" operator="equal">
      <formula>"NotPaid"</formula>
    </cfRule>
  </conditionalFormatting>
  <conditionalFormatting sqref="D10:E10">
    <cfRule type="cellIs" dxfId="3" priority="8878" operator="equal">
      <formula>"NotPaid"</formula>
    </cfRule>
    <cfRule type="cellIs" dxfId="3" priority="8877" operator="equal">
      <formula>"NotPaid"</formula>
    </cfRule>
    <cfRule type="cellIs" dxfId="3" priority="8876" operator="equal">
      <formula>"NotPaid"</formula>
    </cfRule>
    <cfRule type="cellIs" dxfId="3" priority="8869" operator="equal">
      <formula>"NotPaid"</formula>
    </cfRule>
    <cfRule type="cellIs" dxfId="3" priority="8868" operator="equal">
      <formula>"NotPaid"</formula>
    </cfRule>
    <cfRule type="cellIs" dxfId="3" priority="8867" operator="equal">
      <formula>"NotPaid"</formula>
    </cfRule>
    <cfRule type="cellIs" dxfId="3" priority="8809" operator="equal">
      <formula>"NotPaid"</formula>
    </cfRule>
    <cfRule type="cellIs" dxfId="3" priority="8808" operator="equal">
      <formula>"NotPaid"</formula>
    </cfRule>
    <cfRule type="cellIs" dxfId="3" priority="8807" operator="equal">
      <formula>"NotPaid"</formula>
    </cfRule>
    <cfRule type="cellIs" dxfId="3" priority="7912" operator="equal">
      <formula>"NotPaid"</formula>
    </cfRule>
    <cfRule type="cellIs" dxfId="3" priority="7911" operator="equal">
      <formula>"NotPaid"</formula>
    </cfRule>
    <cfRule type="cellIs" dxfId="3" priority="7910" operator="equal">
      <formula>"NotPaid"</formula>
    </cfRule>
    <cfRule type="cellIs" dxfId="3" priority="7903" operator="equal">
      <formula>"NotPaid"</formula>
    </cfRule>
    <cfRule type="cellIs" dxfId="3" priority="7902" operator="equal">
      <formula>"NotPaid"</formula>
    </cfRule>
    <cfRule type="cellIs" dxfId="3" priority="7901" operator="equal">
      <formula>"NotPaid"</formula>
    </cfRule>
    <cfRule type="cellIs" dxfId="3" priority="7843" operator="equal">
      <formula>"NotPaid"</formula>
    </cfRule>
    <cfRule type="cellIs" dxfId="3" priority="7842" operator="equal">
      <formula>"NotPaid"</formula>
    </cfRule>
    <cfRule type="cellIs" dxfId="3" priority="7841" operator="equal">
      <formula>"NotPaid"</formula>
    </cfRule>
  </conditionalFormatting>
  <conditionalFormatting sqref="E10">
    <cfRule type="cellIs" dxfId="3" priority="8909" operator="equal">
      <formula>"NotPaid"</formula>
    </cfRule>
    <cfRule type="cellIs" dxfId="3" priority="8908" operator="equal">
      <formula>"NotPaid"</formula>
    </cfRule>
    <cfRule type="cellIs" dxfId="3" priority="8907" operator="equal">
      <formula>"NotPaid"</formula>
    </cfRule>
    <cfRule type="cellIs" dxfId="3" priority="8894" operator="equal">
      <formula>"NotPaid"</formula>
    </cfRule>
    <cfRule type="cellIs" dxfId="3" priority="8893" operator="equal">
      <formula>"NotPaid"</formula>
    </cfRule>
    <cfRule type="cellIs" dxfId="3" priority="8892" operator="equal">
      <formula>"NotPaid"</formula>
    </cfRule>
    <cfRule type="cellIs" dxfId="3" priority="8864" operator="equal">
      <formula>"NotPaid"</formula>
    </cfRule>
    <cfRule type="cellIs" dxfId="3" priority="8863" operator="equal">
      <formula>"NotPaid"</formula>
    </cfRule>
    <cfRule type="cellIs" dxfId="3" priority="8862" operator="equal">
      <formula>"NotPaid"</formula>
    </cfRule>
    <cfRule type="cellIs" dxfId="3" priority="8852" operator="equal">
      <formula>"NotPaid"</formula>
    </cfRule>
    <cfRule type="cellIs" dxfId="3" priority="8851" operator="equal">
      <formula>"NotPaid"</formula>
    </cfRule>
    <cfRule type="cellIs" dxfId="3" priority="8850" operator="equal">
      <formula>"NotPaid"</formula>
    </cfRule>
    <cfRule type="cellIs" dxfId="3" priority="8837" operator="equal">
      <formula>"NotPaid"</formula>
    </cfRule>
    <cfRule type="cellIs" dxfId="3" priority="8836" operator="equal">
      <formula>"NotPaid"</formula>
    </cfRule>
    <cfRule type="cellIs" dxfId="3" priority="8835" operator="equal">
      <formula>"NotPaid"</formula>
    </cfRule>
    <cfRule type="cellIs" dxfId="3" priority="8825" operator="equal">
      <formula>"NotPaid"</formula>
    </cfRule>
    <cfRule type="cellIs" dxfId="3" priority="8824" operator="equal">
      <formula>"NotPaid"</formula>
    </cfRule>
    <cfRule type="cellIs" dxfId="3" priority="8823" operator="equal">
      <formula>"NotPaid"</formula>
    </cfRule>
    <cfRule type="cellIs" dxfId="3" priority="8804" operator="equal">
      <formula>"NotPaid"</formula>
    </cfRule>
    <cfRule type="cellIs" dxfId="3" priority="8803" operator="equal">
      <formula>"NotPaid"</formula>
    </cfRule>
    <cfRule type="cellIs" dxfId="3" priority="8802" operator="equal">
      <formula>"NotPaid"</formula>
    </cfRule>
    <cfRule type="cellIs" dxfId="3" priority="8792" operator="equal">
      <formula>"NotPaid"</formula>
    </cfRule>
    <cfRule type="cellIs" dxfId="3" priority="8791" operator="equal">
      <formula>"NotPaid"</formula>
    </cfRule>
    <cfRule type="cellIs" dxfId="3" priority="8790" operator="equal">
      <formula>"NotPaid"</formula>
    </cfRule>
    <cfRule type="cellIs" dxfId="3" priority="8780" operator="equal">
      <formula>"NotPaid"</formula>
    </cfRule>
    <cfRule type="cellIs" dxfId="3" priority="8779" operator="equal">
      <formula>"NotPaid"</formula>
    </cfRule>
    <cfRule type="cellIs" dxfId="3" priority="8778" operator="equal">
      <formula>"NotPaid"</formula>
    </cfRule>
    <cfRule type="cellIs" dxfId="3" priority="8768" operator="equal">
      <formula>"NotPaid"</formula>
    </cfRule>
    <cfRule type="cellIs" dxfId="3" priority="8767" operator="equal">
      <formula>"NotPaid"</formula>
    </cfRule>
    <cfRule type="cellIs" dxfId="3" priority="8766" operator="equal">
      <formula>"NotPaid"</formula>
    </cfRule>
    <cfRule type="cellIs" dxfId="3" priority="8757" operator="equal">
      <formula>"NotPaid"</formula>
    </cfRule>
    <cfRule type="cellIs" dxfId="3" priority="8756" operator="equal">
      <formula>"NotPaid"</formula>
    </cfRule>
    <cfRule type="cellIs" dxfId="3" priority="8755" operator="equal">
      <formula>"NotPaid"</formula>
    </cfRule>
    <cfRule type="cellIs" dxfId="3" priority="8746" operator="equal">
      <formula>"NotPaid"</formula>
    </cfRule>
    <cfRule type="cellIs" dxfId="3" priority="8745" operator="equal">
      <formula>"NotPaid"</formula>
    </cfRule>
    <cfRule type="cellIs" dxfId="3" priority="8744" operator="equal">
      <formula>"NotPaid"</formula>
    </cfRule>
    <cfRule type="cellIs" dxfId="3" priority="8731" operator="equal">
      <formula>"NotPaid"</formula>
    </cfRule>
    <cfRule type="cellIs" dxfId="3" priority="8730" operator="equal">
      <formula>"NotPaid"</formula>
    </cfRule>
    <cfRule type="cellIs" dxfId="3" priority="8729" operator="equal">
      <formula>"NotPaid"</formula>
    </cfRule>
    <cfRule type="cellIs" dxfId="3" priority="8720" operator="equal">
      <formula>"NotPaid"</formula>
    </cfRule>
    <cfRule type="cellIs" dxfId="3" priority="8719" operator="equal">
      <formula>"NotPaid"</formula>
    </cfRule>
    <cfRule type="cellIs" dxfId="3" priority="8718" operator="equal">
      <formula>"NotPaid"</formula>
    </cfRule>
    <cfRule type="cellIs" dxfId="3" priority="8709" operator="equal">
      <formula>"NotPaid"</formula>
    </cfRule>
    <cfRule type="cellIs" dxfId="3" priority="8708" operator="equal">
      <formula>"NotPaid"</formula>
    </cfRule>
    <cfRule type="cellIs" dxfId="3" priority="8707" operator="equal">
      <formula>"NotPaid"</formula>
    </cfRule>
    <cfRule type="cellIs" dxfId="3" priority="8698" operator="equal">
      <formula>"NotPaid"</formula>
    </cfRule>
    <cfRule type="cellIs" dxfId="3" priority="8697" operator="equal">
      <formula>"NotPaid"</formula>
    </cfRule>
    <cfRule type="cellIs" dxfId="3" priority="8696" operator="equal">
      <formula>"NotPaid"</formula>
    </cfRule>
    <cfRule type="cellIs" dxfId="3" priority="8686" operator="equal">
      <formula>"NotPaid"</formula>
    </cfRule>
    <cfRule type="cellIs" dxfId="3" priority="8685" operator="equal">
      <formula>"NotPaid"</formula>
    </cfRule>
    <cfRule type="cellIs" dxfId="3" priority="8684" operator="equal">
      <formula>"NotPaid"</formula>
    </cfRule>
    <cfRule type="cellIs" dxfId="3" priority="7943" operator="equal">
      <formula>"NotPaid"</formula>
    </cfRule>
    <cfRule type="cellIs" dxfId="3" priority="7942" operator="equal">
      <formula>"NotPaid"</formula>
    </cfRule>
    <cfRule type="cellIs" dxfId="3" priority="7941" operator="equal">
      <formula>"NotPaid"</formula>
    </cfRule>
    <cfRule type="cellIs" dxfId="3" priority="7928" operator="equal">
      <formula>"NotPaid"</formula>
    </cfRule>
    <cfRule type="cellIs" dxfId="3" priority="7927" operator="equal">
      <formula>"NotPaid"</formula>
    </cfRule>
    <cfRule type="cellIs" dxfId="3" priority="7926" operator="equal">
      <formula>"NotPaid"</formula>
    </cfRule>
    <cfRule type="cellIs" dxfId="3" priority="7898" operator="equal">
      <formula>"NotPaid"</formula>
    </cfRule>
    <cfRule type="cellIs" dxfId="3" priority="7897" operator="equal">
      <formula>"NotPaid"</formula>
    </cfRule>
    <cfRule type="cellIs" dxfId="3" priority="7896" operator="equal">
      <formula>"NotPaid"</formula>
    </cfRule>
    <cfRule type="cellIs" dxfId="3" priority="7886" operator="equal">
      <formula>"NotPaid"</formula>
    </cfRule>
    <cfRule type="cellIs" dxfId="3" priority="7885" operator="equal">
      <formula>"NotPaid"</formula>
    </cfRule>
    <cfRule type="cellIs" dxfId="3" priority="7884" operator="equal">
      <formula>"NotPaid"</formula>
    </cfRule>
    <cfRule type="cellIs" dxfId="3" priority="7871" operator="equal">
      <formula>"NotPaid"</formula>
    </cfRule>
    <cfRule type="cellIs" dxfId="3" priority="7870" operator="equal">
      <formula>"NotPaid"</formula>
    </cfRule>
    <cfRule type="cellIs" dxfId="3" priority="7869" operator="equal">
      <formula>"NotPaid"</formula>
    </cfRule>
    <cfRule type="cellIs" dxfId="3" priority="7859" operator="equal">
      <formula>"NotPaid"</formula>
    </cfRule>
    <cfRule type="cellIs" dxfId="3" priority="7858" operator="equal">
      <formula>"NotPaid"</formula>
    </cfRule>
    <cfRule type="cellIs" dxfId="3" priority="7857" operator="equal">
      <formula>"NotPaid"</formula>
    </cfRule>
    <cfRule type="cellIs" dxfId="3" priority="7838" operator="equal">
      <formula>"NotPaid"</formula>
    </cfRule>
    <cfRule type="cellIs" dxfId="3" priority="7837" operator="equal">
      <formula>"NotPaid"</formula>
    </cfRule>
    <cfRule type="cellIs" dxfId="3" priority="7836" operator="equal">
      <formula>"NotPaid"</formula>
    </cfRule>
    <cfRule type="cellIs" dxfId="3" priority="7826" operator="equal">
      <formula>"NotPaid"</formula>
    </cfRule>
    <cfRule type="cellIs" dxfId="3" priority="7825" operator="equal">
      <formula>"NotPaid"</formula>
    </cfRule>
    <cfRule type="cellIs" dxfId="3" priority="7824" operator="equal">
      <formula>"NotPaid"</formula>
    </cfRule>
    <cfRule type="cellIs" dxfId="3" priority="7814" operator="equal">
      <formula>"NotPaid"</formula>
    </cfRule>
    <cfRule type="cellIs" dxfId="3" priority="7813" operator="equal">
      <formula>"NotPaid"</formula>
    </cfRule>
    <cfRule type="cellIs" dxfId="3" priority="7812" operator="equal">
      <formula>"NotPaid"</formula>
    </cfRule>
    <cfRule type="cellIs" dxfId="3" priority="7802" operator="equal">
      <formula>"NotPaid"</formula>
    </cfRule>
    <cfRule type="cellIs" dxfId="3" priority="7801" operator="equal">
      <formula>"NotPaid"</formula>
    </cfRule>
    <cfRule type="cellIs" dxfId="3" priority="7800" operator="equal">
      <formula>"NotPaid"</formula>
    </cfRule>
    <cfRule type="cellIs" dxfId="3" priority="7791" operator="equal">
      <formula>"NotPaid"</formula>
    </cfRule>
    <cfRule type="cellIs" dxfId="3" priority="7790" operator="equal">
      <formula>"NotPaid"</formula>
    </cfRule>
    <cfRule type="cellIs" dxfId="3" priority="7789" operator="equal">
      <formula>"NotPaid"</formula>
    </cfRule>
    <cfRule type="cellIs" dxfId="3" priority="7780" operator="equal">
      <formula>"NotPaid"</formula>
    </cfRule>
    <cfRule type="cellIs" dxfId="3" priority="7779" operator="equal">
      <formula>"NotPaid"</formula>
    </cfRule>
    <cfRule type="cellIs" dxfId="3" priority="7778" operator="equal">
      <formula>"NotPaid"</formula>
    </cfRule>
    <cfRule type="cellIs" dxfId="3" priority="7765" operator="equal">
      <formula>"NotPaid"</formula>
    </cfRule>
    <cfRule type="cellIs" dxfId="3" priority="7764" operator="equal">
      <formula>"NotPaid"</formula>
    </cfRule>
    <cfRule type="cellIs" dxfId="3" priority="7763" operator="equal">
      <formula>"NotPaid"</formula>
    </cfRule>
    <cfRule type="cellIs" dxfId="3" priority="7754" operator="equal">
      <formula>"NotPaid"</formula>
    </cfRule>
    <cfRule type="cellIs" dxfId="3" priority="7753" operator="equal">
      <formula>"NotPaid"</formula>
    </cfRule>
    <cfRule type="cellIs" dxfId="3" priority="7752" operator="equal">
      <formula>"NotPaid"</formula>
    </cfRule>
    <cfRule type="cellIs" dxfId="3" priority="7743" operator="equal">
      <formula>"NotPaid"</formula>
    </cfRule>
    <cfRule type="cellIs" dxfId="3" priority="7742" operator="equal">
      <formula>"NotPaid"</formula>
    </cfRule>
    <cfRule type="cellIs" dxfId="3" priority="7741" operator="equal">
      <formula>"NotPaid"</formula>
    </cfRule>
    <cfRule type="cellIs" dxfId="3" priority="7732" operator="equal">
      <formula>"NotPaid"</formula>
    </cfRule>
    <cfRule type="cellIs" dxfId="3" priority="7731" operator="equal">
      <formula>"NotPaid"</formula>
    </cfRule>
    <cfRule type="cellIs" dxfId="3" priority="7730" operator="equal">
      <formula>"NotPaid"</formula>
    </cfRule>
    <cfRule type="cellIs" dxfId="3" priority="7720" operator="equal">
      <formula>"NotPaid"</formula>
    </cfRule>
    <cfRule type="cellIs" dxfId="3" priority="7719" operator="equal">
      <formula>"NotPaid"</formula>
    </cfRule>
    <cfRule type="cellIs" dxfId="3" priority="7718" operator="equal">
      <formula>"NotPaid"</formula>
    </cfRule>
  </conditionalFormatting>
  <conditionalFormatting sqref="F10:G10">
    <cfRule type="expression" dxfId="0" priority="8911" stopIfTrue="1">
      <formula>F10="NotPaid"</formula>
    </cfRule>
    <cfRule type="expression" dxfId="0" priority="8839" stopIfTrue="1">
      <formula>F10="NotPaid"</formula>
    </cfRule>
    <cfRule type="expression" dxfId="0" priority="8794" stopIfTrue="1">
      <formula>F10="NotPaid"</formula>
    </cfRule>
    <cfRule type="expression" dxfId="0" priority="7945" stopIfTrue="1">
      <formula>F10="NotPaid"</formula>
    </cfRule>
    <cfRule type="expression" dxfId="0" priority="7873" stopIfTrue="1">
      <formula>F10="NotPaid"</formula>
    </cfRule>
    <cfRule type="expression" dxfId="0" priority="7828" stopIfTrue="1">
      <formula>F10="NotPaid"</formula>
    </cfRule>
  </conditionalFormatting>
  <conditionalFormatting sqref="F10">
    <cfRule type="cellIs" dxfId="3" priority="8905" operator="equal">
      <formula>"NotPaid"</formula>
    </cfRule>
    <cfRule type="cellIs" dxfId="3" priority="8904" operator="equal">
      <formula>"NotPaid"</formula>
    </cfRule>
    <cfRule type="cellIs" dxfId="3" priority="8903" operator="equal">
      <formula>"NotPaid"</formula>
    </cfRule>
    <cfRule type="cellIs" dxfId="3" priority="8890" operator="equal">
      <formula>"NotPaid"</formula>
    </cfRule>
    <cfRule type="cellIs" dxfId="3" priority="8889" operator="equal">
      <formula>"NotPaid"</formula>
    </cfRule>
    <cfRule type="cellIs" dxfId="3" priority="8888" operator="equal">
      <formula>"NotPaid"</formula>
    </cfRule>
    <cfRule type="cellIs" dxfId="3" priority="8875" operator="equal">
      <formula>"NotPaid"</formula>
    </cfRule>
    <cfRule type="cellIs" dxfId="3" priority="8866" operator="equal">
      <formula>"NotPaid"</formula>
    </cfRule>
    <cfRule type="cellIs" dxfId="3" priority="8860" operator="equal">
      <formula>"NotPaid"</formula>
    </cfRule>
    <cfRule type="cellIs" dxfId="3" priority="8859" operator="equal">
      <formula>"NotPaid"</formula>
    </cfRule>
    <cfRule type="cellIs" dxfId="3" priority="8858" operator="equal">
      <formula>"NotPaid"</formula>
    </cfRule>
    <cfRule type="cellIs" dxfId="3" priority="8848" operator="equal">
      <formula>"NotPaid"</formula>
    </cfRule>
    <cfRule type="cellIs" dxfId="3" priority="8847" operator="equal">
      <formula>"NotPaid"</formula>
    </cfRule>
    <cfRule type="cellIs" dxfId="3" priority="8846" operator="equal">
      <formula>"NotPaid"</formula>
    </cfRule>
    <cfRule type="cellIs" dxfId="3" priority="8833" operator="equal">
      <formula>"NotPaid"</formula>
    </cfRule>
    <cfRule type="cellIs" dxfId="3" priority="8832" operator="equal">
      <formula>"NotPaid"</formula>
    </cfRule>
    <cfRule type="cellIs" dxfId="3" priority="8831" operator="equal">
      <formula>"NotPaid"</formula>
    </cfRule>
    <cfRule type="cellIs" dxfId="3" priority="8821" operator="equal">
      <formula>"NotPaid"</formula>
    </cfRule>
    <cfRule type="cellIs" dxfId="3" priority="8820" operator="equal">
      <formula>"NotPaid"</formula>
    </cfRule>
    <cfRule type="cellIs" dxfId="3" priority="8819" operator="equal">
      <formula>"NotPaid"</formula>
    </cfRule>
    <cfRule type="cellIs" dxfId="3" priority="8806" operator="equal">
      <formula>"NotPaid"</formula>
    </cfRule>
    <cfRule type="cellIs" dxfId="3" priority="8800" operator="equal">
      <formula>"NotPaid"</formula>
    </cfRule>
    <cfRule type="cellIs" dxfId="3" priority="8799" operator="equal">
      <formula>"NotPaid"</formula>
    </cfRule>
    <cfRule type="cellIs" dxfId="3" priority="8798" operator="equal">
      <formula>"NotPaid"</formula>
    </cfRule>
    <cfRule type="cellIs" dxfId="3" priority="8788" operator="equal">
      <formula>"NotPaid"</formula>
    </cfRule>
    <cfRule type="cellIs" dxfId="3" priority="8787" operator="equal">
      <formula>"NotPaid"</formula>
    </cfRule>
    <cfRule type="cellIs" dxfId="3" priority="8786" operator="equal">
      <formula>"NotPaid"</formula>
    </cfRule>
    <cfRule type="cellIs" dxfId="3" priority="8776" operator="equal">
      <formula>"NotPaid"</formula>
    </cfRule>
    <cfRule type="cellIs" dxfId="3" priority="8775" operator="equal">
      <formula>"NotPaid"</formula>
    </cfRule>
    <cfRule type="cellIs" dxfId="3" priority="8774" operator="equal">
      <formula>"NotPaid"</formula>
    </cfRule>
    <cfRule type="cellIs" dxfId="3" priority="8764" operator="equal">
      <formula>"NotPaid"</formula>
    </cfRule>
    <cfRule type="cellIs" dxfId="3" priority="8763" operator="equal">
      <formula>"NotPaid"</formula>
    </cfRule>
    <cfRule type="cellIs" dxfId="3" priority="8762" operator="equal">
      <formula>"NotPaid"</formula>
    </cfRule>
    <cfRule type="cellIs" dxfId="3" priority="8753" operator="equal">
      <formula>"NotPaid"</formula>
    </cfRule>
    <cfRule type="cellIs" dxfId="3" priority="8752" operator="equal">
      <formula>"NotPaid"</formula>
    </cfRule>
    <cfRule type="cellIs" dxfId="3" priority="8751" operator="equal">
      <formula>"NotPaid"</formula>
    </cfRule>
    <cfRule type="cellIs" dxfId="3" priority="8742" operator="equal">
      <formula>"NotPaid"</formula>
    </cfRule>
    <cfRule type="cellIs" dxfId="3" priority="8741" operator="equal">
      <formula>"NotPaid"</formula>
    </cfRule>
    <cfRule type="cellIs" dxfId="3" priority="8740" operator="equal">
      <formula>"NotPaid"</formula>
    </cfRule>
    <cfRule type="cellIs" dxfId="3" priority="8727" operator="equal">
      <formula>"NotPaid"</formula>
    </cfRule>
    <cfRule type="cellIs" dxfId="3" priority="8726" operator="equal">
      <formula>"NotPaid"</formula>
    </cfRule>
    <cfRule type="cellIs" dxfId="3" priority="8725" operator="equal">
      <formula>"NotPaid"</formula>
    </cfRule>
    <cfRule type="cellIs" dxfId="3" priority="8716" operator="equal">
      <formula>"NotPaid"</formula>
    </cfRule>
    <cfRule type="cellIs" dxfId="3" priority="8715" operator="equal">
      <formula>"NotPaid"</formula>
    </cfRule>
    <cfRule type="cellIs" dxfId="3" priority="8714" operator="equal">
      <formula>"NotPaid"</formula>
    </cfRule>
    <cfRule type="cellIs" dxfId="3" priority="8705" operator="equal">
      <formula>"NotPaid"</formula>
    </cfRule>
    <cfRule type="cellIs" dxfId="3" priority="8704" operator="equal">
      <formula>"NotPaid"</formula>
    </cfRule>
    <cfRule type="cellIs" dxfId="3" priority="8703" operator="equal">
      <formula>"NotPaid"</formula>
    </cfRule>
    <cfRule type="cellIs" dxfId="3" priority="8694" operator="equal">
      <formula>"NotPaid"</formula>
    </cfRule>
    <cfRule type="cellIs" dxfId="3" priority="8693" operator="equal">
      <formula>"NotPaid"</formula>
    </cfRule>
    <cfRule type="cellIs" dxfId="3" priority="8692" operator="equal">
      <formula>"NotPaid"</formula>
    </cfRule>
    <cfRule type="cellIs" dxfId="3" priority="8682" operator="equal">
      <formula>"NotPaid"</formula>
    </cfRule>
    <cfRule type="cellIs" dxfId="3" priority="8681" operator="equal">
      <formula>"NotPaid"</formula>
    </cfRule>
    <cfRule type="cellIs" dxfId="3" priority="8680" operator="equal">
      <formula>"NotPaid"</formula>
    </cfRule>
    <cfRule type="cellIs" dxfId="3" priority="7939" operator="equal">
      <formula>"NotPaid"</formula>
    </cfRule>
    <cfRule type="cellIs" dxfId="3" priority="7938" operator="equal">
      <formula>"NotPaid"</formula>
    </cfRule>
    <cfRule type="cellIs" dxfId="3" priority="7937" operator="equal">
      <formula>"NotPaid"</formula>
    </cfRule>
    <cfRule type="cellIs" dxfId="3" priority="7924" operator="equal">
      <formula>"NotPaid"</formula>
    </cfRule>
    <cfRule type="cellIs" dxfId="3" priority="7923" operator="equal">
      <formula>"NotPaid"</formula>
    </cfRule>
    <cfRule type="cellIs" dxfId="3" priority="7922" operator="equal">
      <formula>"NotPaid"</formula>
    </cfRule>
    <cfRule type="cellIs" dxfId="3" priority="7909" operator="equal">
      <formula>"NotPaid"</formula>
    </cfRule>
    <cfRule type="cellIs" dxfId="3" priority="7900" operator="equal">
      <formula>"NotPaid"</formula>
    </cfRule>
    <cfRule type="cellIs" dxfId="3" priority="7894" operator="equal">
      <formula>"NotPaid"</formula>
    </cfRule>
    <cfRule type="cellIs" dxfId="3" priority="7893" operator="equal">
      <formula>"NotPaid"</formula>
    </cfRule>
    <cfRule type="cellIs" dxfId="3" priority="7892" operator="equal">
      <formula>"NotPaid"</formula>
    </cfRule>
    <cfRule type="cellIs" dxfId="3" priority="7882" operator="equal">
      <formula>"NotPaid"</formula>
    </cfRule>
    <cfRule type="cellIs" dxfId="3" priority="7881" operator="equal">
      <formula>"NotPaid"</formula>
    </cfRule>
    <cfRule type="cellIs" dxfId="3" priority="7880" operator="equal">
      <formula>"NotPaid"</formula>
    </cfRule>
    <cfRule type="cellIs" dxfId="3" priority="7867" operator="equal">
      <formula>"NotPaid"</formula>
    </cfRule>
    <cfRule type="cellIs" dxfId="3" priority="7866" operator="equal">
      <formula>"NotPaid"</formula>
    </cfRule>
    <cfRule type="cellIs" dxfId="3" priority="7865" operator="equal">
      <formula>"NotPaid"</formula>
    </cfRule>
    <cfRule type="cellIs" dxfId="3" priority="7855" operator="equal">
      <formula>"NotPaid"</formula>
    </cfRule>
    <cfRule type="cellIs" dxfId="3" priority="7854" operator="equal">
      <formula>"NotPaid"</formula>
    </cfRule>
    <cfRule type="cellIs" dxfId="3" priority="7853" operator="equal">
      <formula>"NotPaid"</formula>
    </cfRule>
    <cfRule type="cellIs" dxfId="3" priority="7840" operator="equal">
      <formula>"NotPaid"</formula>
    </cfRule>
    <cfRule type="cellIs" dxfId="3" priority="7834" operator="equal">
      <formula>"NotPaid"</formula>
    </cfRule>
    <cfRule type="cellIs" dxfId="3" priority="7833" operator="equal">
      <formula>"NotPaid"</formula>
    </cfRule>
    <cfRule type="cellIs" dxfId="3" priority="7832" operator="equal">
      <formula>"NotPaid"</formula>
    </cfRule>
    <cfRule type="cellIs" dxfId="3" priority="7822" operator="equal">
      <formula>"NotPaid"</formula>
    </cfRule>
    <cfRule type="cellIs" dxfId="3" priority="7821" operator="equal">
      <formula>"NotPaid"</formula>
    </cfRule>
    <cfRule type="cellIs" dxfId="3" priority="7820" operator="equal">
      <formula>"NotPaid"</formula>
    </cfRule>
    <cfRule type="cellIs" dxfId="3" priority="7810" operator="equal">
      <formula>"NotPaid"</formula>
    </cfRule>
    <cfRule type="cellIs" dxfId="3" priority="7809" operator="equal">
      <formula>"NotPaid"</formula>
    </cfRule>
    <cfRule type="cellIs" dxfId="3" priority="7808" operator="equal">
      <formula>"NotPaid"</formula>
    </cfRule>
    <cfRule type="cellIs" dxfId="3" priority="7798" operator="equal">
      <formula>"NotPaid"</formula>
    </cfRule>
    <cfRule type="cellIs" dxfId="3" priority="7797" operator="equal">
      <formula>"NotPaid"</formula>
    </cfRule>
    <cfRule type="cellIs" dxfId="3" priority="7796" operator="equal">
      <formula>"NotPaid"</formula>
    </cfRule>
    <cfRule type="cellIs" dxfId="3" priority="7787" operator="equal">
      <formula>"NotPaid"</formula>
    </cfRule>
    <cfRule type="cellIs" dxfId="3" priority="7786" operator="equal">
      <formula>"NotPaid"</formula>
    </cfRule>
    <cfRule type="cellIs" dxfId="3" priority="7785" operator="equal">
      <formula>"NotPaid"</formula>
    </cfRule>
    <cfRule type="cellIs" dxfId="3" priority="7776" operator="equal">
      <formula>"NotPaid"</formula>
    </cfRule>
    <cfRule type="cellIs" dxfId="3" priority="7775" operator="equal">
      <formula>"NotPaid"</formula>
    </cfRule>
    <cfRule type="cellIs" dxfId="3" priority="7774" operator="equal">
      <formula>"NotPaid"</formula>
    </cfRule>
    <cfRule type="cellIs" dxfId="3" priority="7761" operator="equal">
      <formula>"NotPaid"</formula>
    </cfRule>
    <cfRule type="cellIs" dxfId="3" priority="7760" operator="equal">
      <formula>"NotPaid"</formula>
    </cfRule>
    <cfRule type="cellIs" dxfId="3" priority="7759" operator="equal">
      <formula>"NotPaid"</formula>
    </cfRule>
    <cfRule type="cellIs" dxfId="3" priority="7750" operator="equal">
      <formula>"NotPaid"</formula>
    </cfRule>
    <cfRule type="cellIs" dxfId="3" priority="7749" operator="equal">
      <formula>"NotPaid"</formula>
    </cfRule>
    <cfRule type="cellIs" dxfId="3" priority="7748" operator="equal">
      <formula>"NotPaid"</formula>
    </cfRule>
    <cfRule type="cellIs" dxfId="3" priority="7739" operator="equal">
      <formula>"NotPaid"</formula>
    </cfRule>
    <cfRule type="cellIs" dxfId="3" priority="7738" operator="equal">
      <formula>"NotPaid"</formula>
    </cfRule>
    <cfRule type="cellIs" dxfId="3" priority="7737" operator="equal">
      <formula>"NotPaid"</formula>
    </cfRule>
    <cfRule type="cellIs" dxfId="3" priority="7728" operator="equal">
      <formula>"NotPaid"</formula>
    </cfRule>
    <cfRule type="cellIs" dxfId="3" priority="7727" operator="equal">
      <formula>"NotPaid"</formula>
    </cfRule>
    <cfRule type="cellIs" dxfId="3" priority="7726" operator="equal">
      <formula>"NotPaid"</formula>
    </cfRule>
    <cfRule type="cellIs" dxfId="3" priority="7716" operator="equal">
      <formula>"NotPaid"</formula>
    </cfRule>
    <cfRule type="cellIs" dxfId="3" priority="7715" operator="equal">
      <formula>"NotPaid"</formula>
    </cfRule>
    <cfRule type="cellIs" dxfId="3" priority="7714" operator="equal">
      <formula>"NotPaid"</formula>
    </cfRule>
  </conditionalFormatting>
  <conditionalFormatting sqref="G10">
    <cfRule type="cellIs" dxfId="3" priority="8906" operator="equal">
      <formula>"NotPaid"</formula>
    </cfRule>
    <cfRule type="cellIs" dxfId="3" priority="8891" operator="equal">
      <formula>"NotPaid"</formula>
    </cfRule>
    <cfRule type="cellIs" dxfId="3" priority="8861" operator="equal">
      <formula>"NotPaid"</formula>
    </cfRule>
    <cfRule type="cellIs" dxfId="3" priority="8849" operator="equal">
      <formula>"NotPaid"</formula>
    </cfRule>
    <cfRule type="cellIs" dxfId="3" priority="8834" operator="equal">
      <formula>"NotPaid"</formula>
    </cfRule>
    <cfRule type="cellIs" dxfId="3" priority="8822" operator="equal">
      <formula>"NotPaid"</formula>
    </cfRule>
    <cfRule type="cellIs" dxfId="3" priority="8801" operator="equal">
      <formula>"NotPaid"</formula>
    </cfRule>
    <cfRule type="cellIs" dxfId="3" priority="8789" operator="equal">
      <formula>"NotPaid"</formula>
    </cfRule>
    <cfRule type="cellIs" dxfId="3" priority="8777" operator="equal">
      <formula>"NotPaid"</formula>
    </cfRule>
    <cfRule type="cellIs" dxfId="3" priority="8743" operator="equal">
      <formula>"NotPaid"</formula>
    </cfRule>
    <cfRule type="cellIs" dxfId="3" priority="8695" operator="equal">
      <formula>"NotPaid"</formula>
    </cfRule>
    <cfRule type="cellIs" dxfId="3" priority="8683" operator="equal">
      <formula>"NotPaid"</formula>
    </cfRule>
    <cfRule type="cellIs" dxfId="3" priority="7940" operator="equal">
      <formula>"NotPaid"</formula>
    </cfRule>
    <cfRule type="cellIs" dxfId="3" priority="7925" operator="equal">
      <formula>"NotPaid"</formula>
    </cfRule>
    <cfRule type="cellIs" dxfId="3" priority="7895" operator="equal">
      <formula>"NotPaid"</formula>
    </cfRule>
    <cfRule type="cellIs" dxfId="3" priority="7883" operator="equal">
      <formula>"NotPaid"</formula>
    </cfRule>
    <cfRule type="cellIs" dxfId="3" priority="7868" operator="equal">
      <formula>"NotPaid"</formula>
    </cfRule>
    <cfRule type="cellIs" dxfId="3" priority="7856" operator="equal">
      <formula>"NotPaid"</formula>
    </cfRule>
    <cfRule type="cellIs" dxfId="3" priority="7835" operator="equal">
      <formula>"NotPaid"</formula>
    </cfRule>
    <cfRule type="cellIs" dxfId="3" priority="7823" operator="equal">
      <formula>"NotPaid"</formula>
    </cfRule>
    <cfRule type="cellIs" dxfId="3" priority="7811" operator="equal">
      <formula>"NotPaid"</formula>
    </cfRule>
    <cfRule type="cellIs" dxfId="3" priority="7777" operator="equal">
      <formula>"NotPaid"</formula>
    </cfRule>
    <cfRule type="cellIs" dxfId="3" priority="7729" operator="equal">
      <formula>"NotPaid"</formula>
    </cfRule>
    <cfRule type="cellIs" dxfId="3" priority="7717" operator="equal">
      <formula>"NotPaid"</formula>
    </cfRule>
  </conditionalFormatting>
  <conditionalFormatting sqref="G10:N10">
    <cfRule type="cellIs" dxfId="3" priority="8879" operator="equal">
      <formula>"NotPaid"</formula>
    </cfRule>
    <cfRule type="cellIs" dxfId="3" priority="8870" operator="equal">
      <formula>"NotPaid"</formula>
    </cfRule>
    <cfRule type="cellIs" dxfId="3" priority="8810" operator="equal">
      <formula>"NotPaid"</formula>
    </cfRule>
    <cfRule type="cellIs" dxfId="3" priority="8765" operator="equal">
      <formula>"NotPaid"</formula>
    </cfRule>
    <cfRule type="cellIs" dxfId="3" priority="8754" operator="equal">
      <formula>"NotPaid"</formula>
    </cfRule>
    <cfRule type="cellIs" dxfId="3" priority="8728" operator="equal">
      <formula>"NotPaid"</formula>
    </cfRule>
    <cfRule type="cellIs" dxfId="3" priority="8717" operator="equal">
      <formula>"NotPaid"</formula>
    </cfRule>
    <cfRule type="cellIs" dxfId="3" priority="8706" operator="equal">
      <formula>"NotPaid"</formula>
    </cfRule>
    <cfRule type="cellIs" dxfId="3" priority="7913" operator="equal">
      <formula>"NotPaid"</formula>
    </cfRule>
    <cfRule type="cellIs" dxfId="3" priority="7904" operator="equal">
      <formula>"NotPaid"</formula>
    </cfRule>
    <cfRule type="cellIs" dxfId="3" priority="7844" operator="equal">
      <formula>"NotPaid"</formula>
    </cfRule>
    <cfRule type="cellIs" dxfId="3" priority="7799" operator="equal">
      <formula>"NotPaid"</formula>
    </cfRule>
    <cfRule type="cellIs" dxfId="3" priority="7788" operator="equal">
      <formula>"NotPaid"</formula>
    </cfRule>
    <cfRule type="cellIs" dxfId="3" priority="7762" operator="equal">
      <formula>"NotPaid"</formula>
    </cfRule>
    <cfRule type="cellIs" dxfId="3" priority="7751" operator="equal">
      <formula>"NotPaid"</formula>
    </cfRule>
    <cfRule type="cellIs" dxfId="3" priority="7740" operator="equal">
      <formula>"NotPaid"</formula>
    </cfRule>
  </conditionalFormatting>
  <conditionalFormatting sqref="H10:N10">
    <cfRule type="cellIs" dxfId="3" priority="8902" operator="equal">
      <formula>"NotPaid"</formula>
    </cfRule>
    <cfRule type="cellIs" dxfId="3" priority="8887" operator="equal">
      <formula>"NotPaid"</formula>
    </cfRule>
    <cfRule type="cellIs" dxfId="3" priority="8857" operator="equal">
      <formula>"NotPaid"</formula>
    </cfRule>
    <cfRule type="cellIs" dxfId="3" priority="8845" operator="equal">
      <formula>"NotPaid"</formula>
    </cfRule>
    <cfRule type="cellIs" dxfId="3" priority="8830" operator="equal">
      <formula>"NotPaid"</formula>
    </cfRule>
    <cfRule type="cellIs" dxfId="3" priority="8818" operator="equal">
      <formula>"NotPaid"</formula>
    </cfRule>
    <cfRule type="cellIs" dxfId="3" priority="8797" operator="equal">
      <formula>"NotPaid"</formula>
    </cfRule>
    <cfRule type="cellIs" dxfId="3" priority="8785" operator="equal">
      <formula>"NotPaid"</formula>
    </cfRule>
    <cfRule type="cellIs" dxfId="3" priority="8773" operator="equal">
      <formula>"NotPaid"</formula>
    </cfRule>
    <cfRule type="cellIs" dxfId="3" priority="8739" operator="equal">
      <formula>"NotPaid"</formula>
    </cfRule>
    <cfRule type="cellIs" dxfId="3" priority="8691" operator="equal">
      <formula>"NotPaid"</formula>
    </cfRule>
    <cfRule type="cellIs" dxfId="3" priority="8679" operator="equal">
      <formula>"NotPaid"</formula>
    </cfRule>
    <cfRule type="cellIs" dxfId="3" priority="7936" operator="equal">
      <formula>"NotPaid"</formula>
    </cfRule>
    <cfRule type="cellIs" dxfId="3" priority="7921" operator="equal">
      <formula>"NotPaid"</formula>
    </cfRule>
    <cfRule type="cellIs" dxfId="3" priority="7891" operator="equal">
      <formula>"NotPaid"</formula>
    </cfRule>
    <cfRule type="cellIs" dxfId="3" priority="7879" operator="equal">
      <formula>"NotPaid"</formula>
    </cfRule>
    <cfRule type="cellIs" dxfId="3" priority="7864" operator="equal">
      <formula>"NotPaid"</formula>
    </cfRule>
    <cfRule type="cellIs" dxfId="3" priority="7852" operator="equal">
      <formula>"NotPaid"</formula>
    </cfRule>
    <cfRule type="cellIs" dxfId="3" priority="7831" operator="equal">
      <formula>"NotPaid"</formula>
    </cfRule>
    <cfRule type="cellIs" dxfId="3" priority="7819" operator="equal">
      <formula>"NotPaid"</formula>
    </cfRule>
    <cfRule type="cellIs" dxfId="3" priority="7807" operator="equal">
      <formula>"NotPaid"</formula>
    </cfRule>
    <cfRule type="cellIs" dxfId="3" priority="7773" operator="equal">
      <formula>"NotPaid"</formula>
    </cfRule>
    <cfRule type="cellIs" dxfId="3" priority="7725" operator="equal">
      <formula>"NotPaid"</formula>
    </cfRule>
    <cfRule type="cellIs" dxfId="3" priority="7713" operator="equal">
      <formula>"NotPaid"</formula>
    </cfRule>
  </conditionalFormatting>
  <conditionalFormatting sqref="R10">
    <cfRule type="cellIs" dxfId="3" priority="1147" operator="equal">
      <formula>"NotPaid"</formula>
    </cfRule>
    <cfRule type="cellIs" dxfId="3" priority="1146" operator="equal">
      <formula>"NotPaid"</formula>
    </cfRule>
    <cfRule type="cellIs" dxfId="3" priority="1145" operator="equal">
      <formula>"NotPaid"</formula>
    </cfRule>
    <cfRule type="cellIs" dxfId="3" priority="1144" operator="equal">
      <formula>"NotPaid"</formula>
    </cfRule>
    <cfRule type="cellIs" dxfId="3" priority="1143" operator="equal">
      <formula>"NotPaid"</formula>
    </cfRule>
    <cfRule type="cellIs" dxfId="3" priority="1142" operator="equal">
      <formula>"NotPaid"</formula>
    </cfRule>
    <cfRule type="cellIs" dxfId="3" priority="1141" operator="equal">
      <formula>"NotPaid"</formula>
    </cfRule>
    <cfRule type="cellIs" dxfId="3" priority="1140" operator="equal">
      <formula>"NotPaid"</formula>
    </cfRule>
    <cfRule type="cellIs" dxfId="3" priority="1139" operator="equal">
      <formula>"NotPaid"</formula>
    </cfRule>
    <cfRule type="cellIs" dxfId="3" priority="1138" operator="equal">
      <formula>"NotPaid"</formula>
    </cfRule>
    <cfRule type="cellIs" dxfId="3" priority="1137" operator="equal">
      <formula>"NotPaid"</formula>
    </cfRule>
    <cfRule type="cellIs" dxfId="3" priority="1136" operator="equal">
      <formula>"NotPaid"</formula>
    </cfRule>
    <cfRule type="cellIs" dxfId="3" priority="1135" operator="equal">
      <formula>"NotPaid"</formula>
    </cfRule>
    <cfRule type="cellIs" dxfId="3" priority="1134" operator="equal">
      <formula>"NotPaid"</formula>
    </cfRule>
    <cfRule type="cellIs" dxfId="3" priority="1133" operator="equal">
      <formula>"NotPaid"</formula>
    </cfRule>
    <cfRule type="cellIs" dxfId="3" priority="1132" operator="equal">
      <formula>"NotPaid"</formula>
    </cfRule>
    <cfRule type="cellIs" dxfId="3" priority="1131" operator="equal">
      <formula>"NotPaid"</formula>
    </cfRule>
    <cfRule type="cellIs" dxfId="3" priority="1130" operator="equal">
      <formula>"NotPaid"</formula>
    </cfRule>
    <cfRule type="cellIs" dxfId="3" priority="1129" operator="equal">
      <formula>"NotPaid"</formula>
    </cfRule>
    <cfRule type="cellIs" dxfId="3" priority="1128" operator="equal">
      <formula>"NotPaid"</formula>
    </cfRule>
    <cfRule type="cellIs" dxfId="3" priority="1127" operator="equal">
      <formula>"NotPaid"</formula>
    </cfRule>
    <cfRule type="cellIs" dxfId="3" priority="1126" operator="equal">
      <formula>"NotPaid"</formula>
    </cfRule>
    <cfRule type="cellIs" dxfId="3" priority="1125" operator="equal">
      <formula>"NotPaid"</formula>
    </cfRule>
    <cfRule type="cellIs" dxfId="3" priority="1078" operator="equal">
      <formula>"NotPaid"</formula>
    </cfRule>
    <cfRule type="cellIs" dxfId="3" priority="1077" operator="equal">
      <formula>"NotPaid"</formula>
    </cfRule>
    <cfRule type="cellIs" dxfId="3" priority="1076" operator="equal">
      <formula>"NotPaid"</formula>
    </cfRule>
    <cfRule type="cellIs" dxfId="3" priority="1075" operator="equal">
      <formula>"NotPaid"</formula>
    </cfRule>
    <cfRule type="cellIs" dxfId="3" priority="1074" operator="equal">
      <formula>"NotPaid"</formula>
    </cfRule>
    <cfRule type="cellIs" dxfId="3" priority="1073" operator="equal">
      <formula>"NotPaid"</formula>
    </cfRule>
    <cfRule type="cellIs" dxfId="3" priority="1072" operator="equal">
      <formula>"NotPaid"</formula>
    </cfRule>
    <cfRule type="cellIs" dxfId="3" priority="1071" operator="equal">
      <formula>"NotPaid"</formula>
    </cfRule>
    <cfRule type="cellIs" dxfId="3" priority="1070" operator="equal">
      <formula>"NotPaid"</formula>
    </cfRule>
    <cfRule type="cellIs" dxfId="3" priority="1069" operator="equal">
      <formula>"NotPaid"</formula>
    </cfRule>
    <cfRule type="cellIs" dxfId="3" priority="1068" operator="equal">
      <formula>"NotPaid"</formula>
    </cfRule>
    <cfRule type="cellIs" dxfId="3" priority="1067" operator="equal">
      <formula>"NotPaid"</formula>
    </cfRule>
    <cfRule type="cellIs" dxfId="3" priority="1066" operator="equal">
      <formula>"NotPaid"</formula>
    </cfRule>
    <cfRule type="cellIs" dxfId="3" priority="1065" operator="equal">
      <formula>"NotPaid"</formula>
    </cfRule>
    <cfRule type="cellIs" dxfId="3" priority="1064" operator="equal">
      <formula>"NotPaid"</formula>
    </cfRule>
    <cfRule type="cellIs" dxfId="3" priority="1063" operator="equal">
      <formula>"NotPaid"</formula>
    </cfRule>
    <cfRule type="cellIs" dxfId="3" priority="1062" operator="equal">
      <formula>"NotPaid"</formula>
    </cfRule>
    <cfRule type="cellIs" dxfId="3" priority="1061" operator="equal">
      <formula>"NotPaid"</formula>
    </cfRule>
    <cfRule type="cellIs" dxfId="3" priority="1060" operator="equal">
      <formula>"NotPaid"</formula>
    </cfRule>
    <cfRule type="cellIs" dxfId="3" priority="1059" operator="equal">
      <formula>"NotPaid"</formula>
    </cfRule>
    <cfRule type="cellIs" dxfId="3" priority="1058" operator="equal">
      <formula>"NotPaid"</formula>
    </cfRule>
    <cfRule type="cellIs" dxfId="3" priority="1057" operator="equal">
      <formula>"NotPaid"</formula>
    </cfRule>
    <cfRule type="cellIs" dxfId="3" priority="1056" operator="equal">
      <formula>"NotPaid"</formula>
    </cfRule>
  </conditionalFormatting>
  <conditionalFormatting sqref="S10:AB10">
    <cfRule type="cellIs" dxfId="3" priority="1935" operator="equal">
      <formula>"NotPaid"</formula>
    </cfRule>
    <cfRule type="cellIs" dxfId="3" priority="1934" operator="equal">
      <formula>"NotPaid"</formula>
    </cfRule>
    <cfRule type="cellIs" dxfId="3" priority="1933" operator="equal">
      <formula>"NotPaid"</formula>
    </cfRule>
    <cfRule type="cellIs" dxfId="3" priority="1932" operator="equal">
      <formula>"NotPaid"</formula>
    </cfRule>
    <cfRule type="cellIs" dxfId="3" priority="1931" operator="equal">
      <formula>"NotPaid"</formula>
    </cfRule>
    <cfRule type="cellIs" dxfId="3" priority="1930" operator="equal">
      <formula>"NotPaid"</formula>
    </cfRule>
    <cfRule type="cellIs" dxfId="3" priority="1929" operator="equal">
      <formula>"NotPaid"</formula>
    </cfRule>
    <cfRule type="cellIs" dxfId="3" priority="1928" operator="equal">
      <formula>"NotPaid"</formula>
    </cfRule>
    <cfRule type="cellIs" dxfId="3" priority="1927" operator="equal">
      <formula>"NotPaid"</formula>
    </cfRule>
    <cfRule type="cellIs" dxfId="3" priority="1926" operator="equal">
      <formula>"NotPaid"</formula>
    </cfRule>
    <cfRule type="cellIs" dxfId="3" priority="1925" operator="equal">
      <formula>"NotPaid"</formula>
    </cfRule>
    <cfRule type="cellIs" dxfId="3" priority="1924" operator="equal">
      <formula>"NotPaid"</formula>
    </cfRule>
    <cfRule type="cellIs" dxfId="3" priority="1923" operator="equal">
      <formula>"NotPaid"</formula>
    </cfRule>
    <cfRule type="cellIs" dxfId="3" priority="1922" operator="equal">
      <formula>"NotPaid"</formula>
    </cfRule>
    <cfRule type="cellIs" dxfId="3" priority="1921" operator="equal">
      <formula>"NotPaid"</formula>
    </cfRule>
    <cfRule type="cellIs" dxfId="3" priority="1920" operator="equal">
      <formula>"NotPaid"</formula>
    </cfRule>
    <cfRule type="cellIs" dxfId="3" priority="1919" operator="equal">
      <formula>"NotPaid"</formula>
    </cfRule>
    <cfRule type="cellIs" dxfId="3" priority="1918" operator="equal">
      <formula>"NotPaid"</formula>
    </cfRule>
    <cfRule type="cellIs" dxfId="3" priority="1917" operator="equal">
      <formula>"NotPaid"</formula>
    </cfRule>
    <cfRule type="cellIs" dxfId="3" priority="1916" operator="equal">
      <formula>"NotPaid"</formula>
    </cfRule>
    <cfRule type="cellIs" dxfId="3" priority="1915" operator="equal">
      <formula>"NotPaid"</formula>
    </cfRule>
    <cfRule type="cellIs" dxfId="3" priority="1914" operator="equal">
      <formula>"NotPaid"</formula>
    </cfRule>
    <cfRule type="cellIs" dxfId="3" priority="1913" operator="equal">
      <formula>"NotPaid"</formula>
    </cfRule>
    <cfRule type="cellIs" dxfId="3" priority="1866" operator="equal">
      <formula>"NotPaid"</formula>
    </cfRule>
    <cfRule type="cellIs" dxfId="3" priority="1865" operator="equal">
      <formula>"NotPaid"</formula>
    </cfRule>
    <cfRule type="cellIs" dxfId="3" priority="1864" operator="equal">
      <formula>"NotPaid"</formula>
    </cfRule>
    <cfRule type="cellIs" dxfId="3" priority="1863" operator="equal">
      <formula>"NotPaid"</formula>
    </cfRule>
    <cfRule type="cellIs" dxfId="3" priority="1862" operator="equal">
      <formula>"NotPaid"</formula>
    </cfRule>
    <cfRule type="cellIs" dxfId="3" priority="1861" operator="equal">
      <formula>"NotPaid"</formula>
    </cfRule>
    <cfRule type="cellIs" dxfId="3" priority="1860" operator="equal">
      <formula>"NotPaid"</formula>
    </cfRule>
    <cfRule type="cellIs" dxfId="3" priority="1859" operator="equal">
      <formula>"NotPaid"</formula>
    </cfRule>
    <cfRule type="cellIs" dxfId="3" priority="1858" operator="equal">
      <formula>"NotPaid"</formula>
    </cfRule>
    <cfRule type="cellIs" dxfId="3" priority="1857" operator="equal">
      <formula>"NotPaid"</formula>
    </cfRule>
    <cfRule type="cellIs" dxfId="3" priority="1856" operator="equal">
      <formula>"NotPaid"</formula>
    </cfRule>
    <cfRule type="cellIs" dxfId="3" priority="1855" operator="equal">
      <formula>"NotPaid"</formula>
    </cfRule>
    <cfRule type="cellIs" dxfId="3" priority="1854" operator="equal">
      <formula>"NotPaid"</formula>
    </cfRule>
    <cfRule type="cellIs" dxfId="3" priority="1853" operator="equal">
      <formula>"NotPaid"</formula>
    </cfRule>
    <cfRule type="cellIs" dxfId="3" priority="1852" operator="equal">
      <formula>"NotPaid"</formula>
    </cfRule>
    <cfRule type="cellIs" dxfId="3" priority="1851" operator="equal">
      <formula>"NotPaid"</formula>
    </cfRule>
    <cfRule type="cellIs" dxfId="3" priority="1850" operator="equal">
      <formula>"NotPaid"</formula>
    </cfRule>
    <cfRule type="cellIs" dxfId="3" priority="1849" operator="equal">
      <formula>"NotPaid"</formula>
    </cfRule>
    <cfRule type="cellIs" dxfId="3" priority="1848" operator="equal">
      <formula>"NotPaid"</formula>
    </cfRule>
    <cfRule type="cellIs" dxfId="3" priority="1847" operator="equal">
      <formula>"NotPaid"</formula>
    </cfRule>
    <cfRule type="cellIs" dxfId="3" priority="1846" operator="equal">
      <formula>"NotPaid"</formula>
    </cfRule>
    <cfRule type="cellIs" dxfId="3" priority="1845" operator="equal">
      <formula>"NotPaid"</formula>
    </cfRule>
    <cfRule type="cellIs" dxfId="3" priority="1844" operator="equal">
      <formula>"NotPaid"</formula>
    </cfRule>
  </conditionalFormatting>
  <conditionalFormatting sqref="AF10:AQ10">
    <cfRule type="expression" dxfId="7" priority="40190" stopIfTrue="1">
      <formula>Bio!AF10="NotPaid"</formula>
    </cfRule>
  </conditionalFormatting>
  <conditionalFormatting sqref="AS10">
    <cfRule type="expression" dxfId="7" priority="586" stopIfTrue="1">
      <formula>Bio!BE10="not paid"</formula>
    </cfRule>
    <cfRule type="expression" dxfId="7" priority="585" stopIfTrue="1">
      <formula>Bio!BE10="NotPaid"</formula>
    </cfRule>
  </conditionalFormatting>
  <conditionalFormatting sqref="AT10:BD10">
    <cfRule type="expression" dxfId="5" priority="584" stopIfTrue="1">
      <formula>AT10="NotPaid"</formula>
    </cfRule>
  </conditionalFormatting>
  <conditionalFormatting sqref="D11">
    <cfRule type="cellIs" dxfId="3" priority="13142" operator="equal">
      <formula>"NotPaid"</formula>
    </cfRule>
    <cfRule type="cellIs" dxfId="3" priority="13141" operator="equal">
      <formula>"NotPaid"</formula>
    </cfRule>
    <cfRule type="cellIs" dxfId="3" priority="13140" operator="equal">
      <formula>"NotPaid"</formula>
    </cfRule>
    <cfRule type="cellIs" dxfId="3" priority="13013" operator="equal">
      <formula>"NotPaid"</formula>
    </cfRule>
    <cfRule type="cellIs" dxfId="3" priority="13012" operator="equal">
      <formula>"NotPaid"</formula>
    </cfRule>
    <cfRule type="cellIs" dxfId="3" priority="13011" operator="equal">
      <formula>"NotPaid"</formula>
    </cfRule>
    <cfRule type="cellIs" dxfId="3" priority="12870" operator="equal">
      <formula>"NotPaid"</formula>
    </cfRule>
    <cfRule type="cellIs" dxfId="3" priority="12869" operator="equal">
      <formula>"NotPaid"</formula>
    </cfRule>
    <cfRule type="cellIs" dxfId="3" priority="12868" operator="equal">
      <formula>"NotPaid"</formula>
    </cfRule>
    <cfRule type="cellIs" dxfId="3" priority="12042" operator="equal">
      <formula>"NotPaid"</formula>
    </cfRule>
    <cfRule type="cellIs" dxfId="3" priority="12041" operator="equal">
      <formula>"NotPaid"</formula>
    </cfRule>
    <cfRule type="cellIs" dxfId="3" priority="12040" operator="equal">
      <formula>"NotPaid"</formula>
    </cfRule>
    <cfRule type="cellIs" dxfId="3" priority="11909" operator="equal">
      <formula>"NotPaid"</formula>
    </cfRule>
    <cfRule type="cellIs" dxfId="3" priority="11908" operator="equal">
      <formula>"NotPaid"</formula>
    </cfRule>
    <cfRule type="cellIs" dxfId="3" priority="11907" operator="equal">
      <formula>"NotPaid"</formula>
    </cfRule>
    <cfRule type="cellIs" dxfId="3" priority="11816" operator="equal">
      <formula>"NotPaid"</formula>
    </cfRule>
    <cfRule type="cellIs" dxfId="3" priority="11815" operator="equal">
      <formula>"NotPaid"</formula>
    </cfRule>
    <cfRule type="cellIs" dxfId="3" priority="11814" operator="equal">
      <formula>"NotPaid"</formula>
    </cfRule>
    <cfRule type="cellIs" dxfId="3" priority="11724" operator="equal">
      <formula>"NotPaid"</formula>
    </cfRule>
    <cfRule type="cellIs" dxfId="3" priority="11723" operator="equal">
      <formula>"NotPaid"</formula>
    </cfRule>
    <cfRule type="cellIs" dxfId="3" priority="11722" operator="equal">
      <formula>"NotPaid"</formula>
    </cfRule>
  </conditionalFormatting>
  <conditionalFormatting sqref="E11">
    <cfRule type="cellIs" dxfId="3" priority="13151" operator="equal">
      <formula>"NotPaid"</formula>
    </cfRule>
    <cfRule type="cellIs" dxfId="3" priority="13150" operator="equal">
      <formula>"NotPaid"</formula>
    </cfRule>
    <cfRule type="cellIs" dxfId="3" priority="13149" operator="equal">
      <formula>"NotPaid"</formula>
    </cfRule>
    <cfRule type="cellIs" dxfId="3" priority="13020" operator="equal">
      <formula>"NotPaid"</formula>
    </cfRule>
    <cfRule type="cellIs" dxfId="3" priority="13019" operator="equal">
      <formula>"NotPaid"</formula>
    </cfRule>
    <cfRule type="cellIs" dxfId="3" priority="13018" operator="equal">
      <formula>"NotPaid"</formula>
    </cfRule>
    <cfRule type="cellIs" dxfId="3" priority="12877" operator="equal">
      <formula>"NotPaid"</formula>
    </cfRule>
    <cfRule type="cellIs" dxfId="3" priority="12876" operator="equal">
      <formula>"NotPaid"</formula>
    </cfRule>
    <cfRule type="cellIs" dxfId="3" priority="12875" operator="equal">
      <formula>"NotPaid"</formula>
    </cfRule>
    <cfRule type="cellIs" dxfId="3" priority="12051" operator="equal">
      <formula>"NotPaid"</formula>
    </cfRule>
    <cfRule type="cellIs" dxfId="3" priority="12050" operator="equal">
      <formula>"NotPaid"</formula>
    </cfRule>
    <cfRule type="cellIs" dxfId="3" priority="12049" operator="equal">
      <formula>"NotPaid"</formula>
    </cfRule>
    <cfRule type="cellIs" dxfId="3" priority="11916" operator="equal">
      <formula>"NotPaid"</formula>
    </cfRule>
    <cfRule type="cellIs" dxfId="3" priority="11915" operator="equal">
      <formula>"NotPaid"</formula>
    </cfRule>
    <cfRule type="cellIs" dxfId="3" priority="11914" operator="equal">
      <formula>"NotPaid"</formula>
    </cfRule>
    <cfRule type="cellIs" dxfId="3" priority="11823" operator="equal">
      <formula>"NotPaid"</formula>
    </cfRule>
    <cfRule type="cellIs" dxfId="3" priority="11822" operator="equal">
      <formula>"NotPaid"</formula>
    </cfRule>
    <cfRule type="cellIs" dxfId="3" priority="11821" operator="equal">
      <formula>"NotPaid"</formula>
    </cfRule>
    <cfRule type="cellIs" dxfId="3" priority="11731" operator="equal">
      <formula>"NotPaid"</formula>
    </cfRule>
    <cfRule type="cellIs" dxfId="3" priority="11730" operator="equal">
      <formula>"NotPaid"</formula>
    </cfRule>
    <cfRule type="cellIs" dxfId="3" priority="11729" operator="equal">
      <formula>"NotPaid"</formula>
    </cfRule>
  </conditionalFormatting>
  <conditionalFormatting sqref="F11">
    <cfRule type="cellIs" dxfId="3" priority="13147" operator="equal">
      <formula>"NotPaid"</formula>
    </cfRule>
    <cfRule type="cellIs" dxfId="3" priority="13146" operator="equal">
      <formula>"NotPaid"</formula>
    </cfRule>
    <cfRule type="cellIs" dxfId="3" priority="13145" operator="equal">
      <formula>"NotPaid"</formula>
    </cfRule>
    <cfRule type="cellIs" dxfId="3" priority="13016" operator="equal">
      <formula>"NotPaid"</formula>
    </cfRule>
    <cfRule type="cellIs" dxfId="3" priority="13015" operator="equal">
      <formula>"NotPaid"</formula>
    </cfRule>
    <cfRule type="cellIs" dxfId="3" priority="13014" operator="equal">
      <formula>"NotPaid"</formula>
    </cfRule>
    <cfRule type="cellIs" dxfId="3" priority="12873" operator="equal">
      <formula>"NotPaid"</formula>
    </cfRule>
    <cfRule type="cellIs" dxfId="3" priority="12872" operator="equal">
      <formula>"NotPaid"</formula>
    </cfRule>
    <cfRule type="cellIs" dxfId="3" priority="12871" operator="equal">
      <formula>"NotPaid"</formula>
    </cfRule>
    <cfRule type="cellIs" dxfId="3" priority="12047" operator="equal">
      <formula>"NotPaid"</formula>
    </cfRule>
    <cfRule type="cellIs" dxfId="3" priority="12046" operator="equal">
      <formula>"NotPaid"</formula>
    </cfRule>
    <cfRule type="cellIs" dxfId="3" priority="12045" operator="equal">
      <formula>"NotPaid"</formula>
    </cfRule>
    <cfRule type="cellIs" dxfId="3" priority="11912" operator="equal">
      <formula>"NotPaid"</formula>
    </cfRule>
    <cfRule type="cellIs" dxfId="3" priority="11911" operator="equal">
      <formula>"NotPaid"</formula>
    </cfRule>
    <cfRule type="cellIs" dxfId="3" priority="11910" operator="equal">
      <formula>"NotPaid"</formula>
    </cfRule>
    <cfRule type="cellIs" dxfId="3" priority="11819" operator="equal">
      <formula>"NotPaid"</formula>
    </cfRule>
    <cfRule type="cellIs" dxfId="3" priority="11818" operator="equal">
      <formula>"NotPaid"</formula>
    </cfRule>
    <cfRule type="cellIs" dxfId="3" priority="11817" operator="equal">
      <formula>"NotPaid"</formula>
    </cfRule>
    <cfRule type="cellIs" dxfId="3" priority="11727" operator="equal">
      <formula>"NotPaid"</formula>
    </cfRule>
    <cfRule type="cellIs" dxfId="3" priority="11726" operator="equal">
      <formula>"NotPaid"</formula>
    </cfRule>
    <cfRule type="cellIs" dxfId="3" priority="11725" operator="equal">
      <formula>"NotPaid"</formula>
    </cfRule>
  </conditionalFormatting>
  <conditionalFormatting sqref="G11">
    <cfRule type="cellIs" dxfId="3" priority="13148" operator="equal">
      <formula>"NotPaid"</formula>
    </cfRule>
    <cfRule type="cellIs" dxfId="3" priority="13017" operator="equal">
      <formula>"NotPaid"</formula>
    </cfRule>
    <cfRule type="cellIs" dxfId="3" priority="12048" operator="equal">
      <formula>"NotPaid"</formula>
    </cfRule>
    <cfRule type="cellIs" dxfId="3" priority="11913" operator="equal">
      <formula>"NotPaid"</formula>
    </cfRule>
  </conditionalFormatting>
  <conditionalFormatting sqref="G11:N11">
    <cfRule type="cellIs" dxfId="3" priority="12874" operator="equal">
      <formula>"NotPaid"</formula>
    </cfRule>
    <cfRule type="cellIs" dxfId="3" priority="11820" operator="equal">
      <formula>"NotPaid"</formula>
    </cfRule>
    <cfRule type="cellIs" dxfId="3" priority="11728" operator="equal">
      <formula>"NotPaid"</formula>
    </cfRule>
  </conditionalFormatting>
  <conditionalFormatting sqref="H11:N11">
    <cfRule type="cellIs" dxfId="3" priority="13144" operator="equal">
      <formula>"NotPaid"</formula>
    </cfRule>
    <cfRule type="cellIs" dxfId="3" priority="12998" operator="equal">
      <formula>"NotPaid"</formula>
    </cfRule>
    <cfRule type="cellIs" dxfId="3" priority="12044" operator="equal">
      <formula>"NotPaid"</formula>
    </cfRule>
    <cfRule type="cellIs" dxfId="3" priority="11906" operator="equal">
      <formula>"NotPaid"</formula>
    </cfRule>
  </conditionalFormatting>
  <conditionalFormatting sqref="R11">
    <cfRule type="cellIs" dxfId="3" priority="234" operator="equal">
      <formula>"NotPaid"</formula>
    </cfRule>
    <cfRule type="cellIs" dxfId="3" priority="233" operator="equal">
      <formula>"NotPaid"</formula>
    </cfRule>
    <cfRule type="cellIs" dxfId="3" priority="232" operator="equal">
      <formula>"NotPaid"</formula>
    </cfRule>
    <cfRule type="cellIs" dxfId="3" priority="231" operator="equal">
      <formula>"NotPaid"</formula>
    </cfRule>
    <cfRule type="cellIs" dxfId="3" priority="230" operator="equal">
      <formula>"NotPaid"</formula>
    </cfRule>
    <cfRule type="cellIs" dxfId="3" priority="229" operator="equal">
      <formula>"NotPaid"</formula>
    </cfRule>
    <cfRule type="cellIs" dxfId="3" priority="228" operator="equal">
      <formula>"NotPaid"</formula>
    </cfRule>
    <cfRule type="cellIs" dxfId="3" priority="227" operator="equal">
      <formula>"NotPaid"</formula>
    </cfRule>
    <cfRule type="cellIs" dxfId="3" priority="226" operator="equal">
      <formula>"NotPaid"</formula>
    </cfRule>
    <cfRule type="cellIs" dxfId="3" priority="225" operator="equal">
      <formula>"NotPaid"</formula>
    </cfRule>
    <cfRule type="cellIs" dxfId="3" priority="224" operator="equal">
      <formula>"NotPaid"</formula>
    </cfRule>
    <cfRule type="cellIs" dxfId="3" priority="223" operator="equal">
      <formula>"NotPaid"</formula>
    </cfRule>
    <cfRule type="cellIs" dxfId="3" priority="222" operator="equal">
      <formula>"NotPaid"</formula>
    </cfRule>
    <cfRule type="cellIs" dxfId="3" priority="221" operator="equal">
      <formula>"NotPaid"</formula>
    </cfRule>
    <cfRule type="cellIs" dxfId="3" priority="220" operator="equal">
      <formula>"NotPaid"</formula>
    </cfRule>
    <cfRule type="cellIs" dxfId="3" priority="219" operator="equal">
      <formula>"NotPaid"</formula>
    </cfRule>
    <cfRule type="cellIs" dxfId="3" priority="218" operator="equal">
      <formula>"NotPaid"</formula>
    </cfRule>
    <cfRule type="cellIs" dxfId="3" priority="217" operator="equal">
      <formula>"NotPaid"</formula>
    </cfRule>
    <cfRule type="cellIs" dxfId="3" priority="216" operator="equal">
      <formula>"NotPaid"</formula>
    </cfRule>
    <cfRule type="cellIs" dxfId="3" priority="215" operator="equal">
      <formula>"NotPaid"</formula>
    </cfRule>
    <cfRule type="cellIs" dxfId="3" priority="214" operator="equal">
      <formula>"NotPaid"</formula>
    </cfRule>
    <cfRule type="cellIs" dxfId="3" priority="213" operator="equal">
      <formula>"NotPaid"</formula>
    </cfRule>
    <cfRule type="cellIs" dxfId="3" priority="212" operator="equal">
      <formula>"NotPaid"</formula>
    </cfRule>
    <cfRule type="cellIs" dxfId="3" priority="211" operator="equal">
      <formula>"NotPaid"</formula>
    </cfRule>
    <cfRule type="cellIs" dxfId="3" priority="210" operator="equal">
      <formula>"NotPaid"</formula>
    </cfRule>
    <cfRule type="cellIs" dxfId="3" priority="209" operator="equal">
      <formula>"NotPaid"</formula>
    </cfRule>
    <cfRule type="cellIs" dxfId="3" priority="208" operator="equal">
      <formula>"NotPaid"</formula>
    </cfRule>
    <cfRule type="cellIs" dxfId="3" priority="207" operator="equal">
      <formula>"NotPaid"</formula>
    </cfRule>
    <cfRule type="cellIs" dxfId="3" priority="206" operator="equal">
      <formula>"NotPaid"</formula>
    </cfRule>
    <cfRule type="cellIs" dxfId="3" priority="205" operator="equal">
      <formula>"NotPaid"</formula>
    </cfRule>
    <cfRule type="cellIs" dxfId="3" priority="204" operator="equal">
      <formula>"NotPaid"</formula>
    </cfRule>
    <cfRule type="cellIs" dxfId="3" priority="203" operator="equal">
      <formula>"NotPaid"</formula>
    </cfRule>
    <cfRule type="cellIs" dxfId="3" priority="202" operator="equal">
      <formula>"NotPaid"</formula>
    </cfRule>
    <cfRule type="cellIs" dxfId="3" priority="201" operator="equal">
      <formula>"NotPaid"</formula>
    </cfRule>
    <cfRule type="cellIs" dxfId="3" priority="200" operator="equal">
      <formula>"NotPaid"</formula>
    </cfRule>
    <cfRule type="cellIs" dxfId="3" priority="199" operator="equal">
      <formula>"NotPaid"</formula>
    </cfRule>
    <cfRule type="cellIs" dxfId="3" priority="198" operator="equal">
      <formula>"NotPaid"</formula>
    </cfRule>
    <cfRule type="cellIs" dxfId="3" priority="197" operator="equal">
      <formula>"NotPaid"</formula>
    </cfRule>
    <cfRule type="cellIs" dxfId="3" priority="196" operator="equal">
      <formula>"NotPaid"</formula>
    </cfRule>
    <cfRule type="cellIs" dxfId="3" priority="195" operator="equal">
      <formula>"NotPaid"</formula>
    </cfRule>
    <cfRule type="cellIs" dxfId="3" priority="194" operator="equal">
      <formula>"NotPaid"</formula>
    </cfRule>
    <cfRule type="cellIs" dxfId="3" priority="193" operator="equal">
      <formula>"NotPaid"</formula>
    </cfRule>
    <cfRule type="cellIs" dxfId="3" priority="192" operator="equal">
      <formula>"NotPaid"</formula>
    </cfRule>
    <cfRule type="cellIs" dxfId="3" priority="191" operator="equal">
      <formula>"NotPaid"</formula>
    </cfRule>
    <cfRule type="cellIs" dxfId="3" priority="190" operator="equal">
      <formula>"NotPaid"</formula>
    </cfRule>
    <cfRule type="cellIs" dxfId="3" priority="189" operator="equal">
      <formula>"NotPaid"</formula>
    </cfRule>
  </conditionalFormatting>
  <conditionalFormatting sqref="S11:AB11">
    <cfRule type="cellIs" dxfId="3" priority="280" operator="equal">
      <formula>"NotPaid"</formula>
    </cfRule>
    <cfRule type="cellIs" dxfId="3" priority="279" operator="equal">
      <formula>"NotPaid"</formula>
    </cfRule>
    <cfRule type="cellIs" dxfId="3" priority="278" operator="equal">
      <formula>"NotPaid"</formula>
    </cfRule>
    <cfRule type="cellIs" dxfId="3" priority="277" operator="equal">
      <formula>"NotPaid"</formula>
    </cfRule>
    <cfRule type="cellIs" dxfId="3" priority="276" operator="equal">
      <formula>"NotPaid"</formula>
    </cfRule>
    <cfRule type="cellIs" dxfId="3" priority="275" operator="equal">
      <formula>"NotPaid"</formula>
    </cfRule>
    <cfRule type="cellIs" dxfId="3" priority="274" operator="equal">
      <formula>"NotPaid"</formula>
    </cfRule>
    <cfRule type="cellIs" dxfId="3" priority="273" operator="equal">
      <formula>"NotPaid"</formula>
    </cfRule>
    <cfRule type="cellIs" dxfId="3" priority="272" operator="equal">
      <formula>"NotPaid"</formula>
    </cfRule>
    <cfRule type="cellIs" dxfId="3" priority="271" operator="equal">
      <formula>"NotPaid"</formula>
    </cfRule>
    <cfRule type="cellIs" dxfId="3" priority="270" operator="equal">
      <formula>"NotPaid"</formula>
    </cfRule>
    <cfRule type="cellIs" dxfId="3" priority="269" operator="equal">
      <formula>"NotPaid"</formula>
    </cfRule>
    <cfRule type="cellIs" dxfId="3" priority="268" operator="equal">
      <formula>"NotPaid"</formula>
    </cfRule>
    <cfRule type="cellIs" dxfId="3" priority="267" operator="equal">
      <formula>"NotPaid"</formula>
    </cfRule>
    <cfRule type="cellIs" dxfId="3" priority="266" operator="equal">
      <formula>"NotPaid"</formula>
    </cfRule>
    <cfRule type="cellIs" dxfId="3" priority="265" operator="equal">
      <formula>"NotPaid"</formula>
    </cfRule>
    <cfRule type="cellIs" dxfId="3" priority="264" operator="equal">
      <formula>"NotPaid"</formula>
    </cfRule>
    <cfRule type="cellIs" dxfId="3" priority="263" operator="equal">
      <formula>"NotPaid"</formula>
    </cfRule>
    <cfRule type="cellIs" dxfId="3" priority="262" operator="equal">
      <formula>"NotPaid"</formula>
    </cfRule>
    <cfRule type="cellIs" dxfId="3" priority="261" operator="equal">
      <formula>"NotPaid"</formula>
    </cfRule>
    <cfRule type="cellIs" dxfId="3" priority="260" operator="equal">
      <formula>"NotPaid"</formula>
    </cfRule>
    <cfRule type="cellIs" dxfId="3" priority="259" operator="equal">
      <formula>"NotPaid"</formula>
    </cfRule>
    <cfRule type="cellIs" dxfId="3" priority="258" operator="equal">
      <formula>"NotPaid"</formula>
    </cfRule>
    <cfRule type="cellIs" dxfId="3" priority="257" operator="equal">
      <formula>"NotPaid"</formula>
    </cfRule>
    <cfRule type="cellIs" dxfId="3" priority="256" operator="equal">
      <formula>"NotPaid"</formula>
    </cfRule>
    <cfRule type="cellIs" dxfId="3" priority="255" operator="equal">
      <formula>"NotPaid"</formula>
    </cfRule>
    <cfRule type="cellIs" dxfId="3" priority="254" operator="equal">
      <formula>"NotPaid"</formula>
    </cfRule>
    <cfRule type="cellIs" dxfId="3" priority="253" operator="equal">
      <formula>"NotPaid"</formula>
    </cfRule>
    <cfRule type="cellIs" dxfId="3" priority="252" operator="equal">
      <formula>"NotPaid"</formula>
    </cfRule>
    <cfRule type="cellIs" dxfId="3" priority="251" operator="equal">
      <formula>"NotPaid"</formula>
    </cfRule>
    <cfRule type="cellIs" dxfId="3" priority="250" operator="equal">
      <formula>"NotPaid"</formula>
    </cfRule>
    <cfRule type="cellIs" dxfId="3" priority="249" operator="equal">
      <formula>"NotPaid"</formula>
    </cfRule>
    <cfRule type="cellIs" dxfId="3" priority="248" operator="equal">
      <formula>"NotPaid"</formula>
    </cfRule>
    <cfRule type="cellIs" dxfId="3" priority="247" operator="equal">
      <formula>"NotPaid"</formula>
    </cfRule>
    <cfRule type="cellIs" dxfId="3" priority="246" operator="equal">
      <formula>"NotPaid"</formula>
    </cfRule>
    <cfRule type="cellIs" dxfId="3" priority="245" operator="equal">
      <formula>"NotPaid"</formula>
    </cfRule>
    <cfRule type="cellIs" dxfId="3" priority="244" operator="equal">
      <formula>"NotPaid"</formula>
    </cfRule>
    <cfRule type="cellIs" dxfId="3" priority="243" operator="equal">
      <formula>"NotPaid"</formula>
    </cfRule>
    <cfRule type="cellIs" dxfId="3" priority="242" operator="equal">
      <formula>"NotPaid"</formula>
    </cfRule>
    <cfRule type="cellIs" dxfId="3" priority="241" operator="equal">
      <formula>"NotPaid"</formula>
    </cfRule>
    <cfRule type="cellIs" dxfId="3" priority="240" operator="equal">
      <formula>"NotPaid"</formula>
    </cfRule>
    <cfRule type="cellIs" dxfId="3" priority="239" operator="equal">
      <formula>"NotPaid"</formula>
    </cfRule>
    <cfRule type="cellIs" dxfId="3" priority="238" operator="equal">
      <formula>"NotPaid"</formula>
    </cfRule>
    <cfRule type="cellIs" dxfId="3" priority="237" operator="equal">
      <formula>"NotPaid"</formula>
    </cfRule>
    <cfRule type="cellIs" dxfId="3" priority="236" operator="equal">
      <formula>"NotPaid"</formula>
    </cfRule>
    <cfRule type="cellIs" dxfId="3" priority="235" operator="equal">
      <formula>"NotPaid"</formula>
    </cfRule>
  </conditionalFormatting>
  <conditionalFormatting sqref="AC11">
    <cfRule type="cellIs" dxfId="3" priority="319" operator="equal">
      <formula>"NotPaid"</formula>
    </cfRule>
    <cfRule type="cellIs" dxfId="3" priority="326" operator="equal">
      <formula>"NotPaid"</formula>
    </cfRule>
    <cfRule type="cellIs" dxfId="3" priority="325" operator="equal">
      <formula>"NotPaid"</formula>
    </cfRule>
    <cfRule type="cellIs" dxfId="3" priority="324" operator="equal">
      <formula>"NotPaid"</formula>
    </cfRule>
    <cfRule type="cellIs" dxfId="3" priority="323" operator="equal">
      <formula>"NotPaid"</formula>
    </cfRule>
    <cfRule type="cellIs" dxfId="3" priority="322" operator="equal">
      <formula>"NotPaid"</formula>
    </cfRule>
    <cfRule type="cellIs" dxfId="3" priority="321" operator="equal">
      <formula>"NotPaid"</formula>
    </cfRule>
    <cfRule type="cellIs" dxfId="3" priority="320" operator="equal">
      <formula>"NotPaid"</formula>
    </cfRule>
    <cfRule type="cellIs" dxfId="3" priority="318" operator="equal">
      <formula>"NotPaid"</formula>
    </cfRule>
    <cfRule type="cellIs" dxfId="3" priority="317" operator="equal">
      <formula>"NotPaid"</formula>
    </cfRule>
    <cfRule type="cellIs" dxfId="3" priority="316" operator="equal">
      <formula>"NotPaid"</formula>
    </cfRule>
    <cfRule type="cellIs" dxfId="3" priority="315" operator="equal">
      <formula>"NotPaid"</formula>
    </cfRule>
    <cfRule type="cellIs" dxfId="3" priority="314" operator="equal">
      <formula>"NotPaid"</formula>
    </cfRule>
    <cfRule type="cellIs" dxfId="3" priority="313" operator="equal">
      <formula>"NotPaid"</formula>
    </cfRule>
    <cfRule type="cellIs" dxfId="3" priority="312" operator="equal">
      <formula>"NotPaid"</formula>
    </cfRule>
    <cfRule type="cellIs" dxfId="3" priority="311" operator="equal">
      <formula>"NotPaid"</formula>
    </cfRule>
    <cfRule type="cellIs" dxfId="3" priority="310" operator="equal">
      <formula>"NotPaid"</formula>
    </cfRule>
    <cfRule type="cellIs" dxfId="3" priority="309" operator="equal">
      <formula>"NotPaid"</formula>
    </cfRule>
    <cfRule type="cellIs" dxfId="3" priority="308" operator="equal">
      <formula>"NotPaid"</formula>
    </cfRule>
    <cfRule type="cellIs" dxfId="3" priority="307" operator="equal">
      <formula>"NotPaid"</formula>
    </cfRule>
    <cfRule type="cellIs" dxfId="3" priority="306" operator="equal">
      <formula>"NotPaid"</formula>
    </cfRule>
    <cfRule type="cellIs" dxfId="3" priority="305" operator="equal">
      <formula>"NotPaid"</formula>
    </cfRule>
    <cfRule type="cellIs" dxfId="3" priority="304" operator="equal">
      <formula>"NotPaid"</formula>
    </cfRule>
    <cfRule type="cellIs" dxfId="3" priority="303" operator="equal">
      <formula>"NotPaid"</formula>
    </cfRule>
    <cfRule type="cellIs" dxfId="3" priority="302" operator="equal">
      <formula>"NotPaid"</formula>
    </cfRule>
    <cfRule type="cellIs" dxfId="3" priority="301" operator="equal">
      <formula>"NotPaid"</formula>
    </cfRule>
    <cfRule type="cellIs" dxfId="3" priority="300" operator="equal">
      <formula>"NotPaid"</formula>
    </cfRule>
    <cfRule type="cellIs" dxfId="3" priority="299" operator="equal">
      <formula>"NotPaid"</formula>
    </cfRule>
    <cfRule type="cellIs" dxfId="3" priority="298" operator="equal">
      <formula>"NotPaid"</formula>
    </cfRule>
    <cfRule type="cellIs" dxfId="3" priority="297" operator="equal">
      <formula>"NotPaid"</formula>
    </cfRule>
    <cfRule type="cellIs" dxfId="3" priority="296" operator="equal">
      <formula>"NotPaid"</formula>
    </cfRule>
    <cfRule type="cellIs" dxfId="3" priority="295" operator="equal">
      <formula>"NotPaid"</formula>
    </cfRule>
    <cfRule type="cellIs" dxfId="3" priority="294" operator="equal">
      <formula>"NotPaid"</formula>
    </cfRule>
    <cfRule type="cellIs" dxfId="3" priority="293" operator="equal">
      <formula>"NotPaid"</formula>
    </cfRule>
    <cfRule type="cellIs" dxfId="3" priority="292" operator="equal">
      <formula>"NotPaid"</formula>
    </cfRule>
    <cfRule type="cellIs" dxfId="3" priority="291" operator="equal">
      <formula>"NotPaid"</formula>
    </cfRule>
    <cfRule type="cellIs" dxfId="3" priority="290" operator="equal">
      <formula>"NotPaid"</formula>
    </cfRule>
    <cfRule type="cellIs" dxfId="3" priority="289" operator="equal">
      <formula>"NotPaid"</formula>
    </cfRule>
    <cfRule type="cellIs" dxfId="3" priority="288" operator="equal">
      <formula>"NotPaid"</formula>
    </cfRule>
    <cfRule type="cellIs" dxfId="3" priority="287" operator="equal">
      <formula>"NotPaid"</formula>
    </cfRule>
    <cfRule type="cellIs" dxfId="3" priority="286" operator="equal">
      <formula>"NotPaid"</formula>
    </cfRule>
    <cfRule type="cellIs" dxfId="3" priority="285" operator="equal">
      <formula>"NotPaid"</formula>
    </cfRule>
    <cfRule type="cellIs" dxfId="3" priority="284" operator="equal">
      <formula>"NotPaid"</formula>
    </cfRule>
    <cfRule type="cellIs" dxfId="3" priority="283" operator="equal">
      <formula>"NotPaid"</formula>
    </cfRule>
    <cfRule type="cellIs" dxfId="3" priority="282" operator="equal">
      <formula>"NotPaid"</formula>
    </cfRule>
    <cfRule type="cellIs" dxfId="3" priority="281" operator="equal">
      <formula>"NotPaid"</formula>
    </cfRule>
  </conditionalFormatting>
  <conditionalFormatting sqref="D12">
    <cfRule type="cellIs" dxfId="3" priority="6730" operator="equal">
      <formula>"NotPaid"</formula>
    </cfRule>
    <cfRule type="cellIs" dxfId="3" priority="6729" operator="equal">
      <formula>"NotPaid"</formula>
    </cfRule>
    <cfRule type="cellIs" dxfId="3" priority="6728" operator="equal">
      <formula>"NotPaid"</formula>
    </cfRule>
    <cfRule type="cellIs" dxfId="3" priority="6726" operator="equal">
      <formula>"NotPaid"</formula>
    </cfRule>
    <cfRule type="cellIs" dxfId="3" priority="6725" operator="equal">
      <formula>"NotPaid"</formula>
    </cfRule>
    <cfRule type="cellIs" dxfId="3" priority="6724" operator="equal">
      <formula>"NotPaid"</formula>
    </cfRule>
    <cfRule type="cellIs" dxfId="3" priority="6715" operator="equal">
      <formula>"NotPaid"</formula>
    </cfRule>
    <cfRule type="cellIs" dxfId="3" priority="6714" operator="equal">
      <formula>"NotPaid"</formula>
    </cfRule>
    <cfRule type="cellIs" dxfId="3" priority="6713" operator="equal">
      <formula>"NotPaid"</formula>
    </cfRule>
    <cfRule type="cellIs" dxfId="3" priority="6711" operator="equal">
      <formula>"NotPaid"</formula>
    </cfRule>
    <cfRule type="cellIs" dxfId="3" priority="6710" operator="equal">
      <formula>"NotPaid"</formula>
    </cfRule>
    <cfRule type="cellIs" dxfId="3" priority="6709" operator="equal">
      <formula>"NotPaid"</formula>
    </cfRule>
    <cfRule type="cellIs" dxfId="3" priority="6702" operator="equal">
      <formula>"NotPaid"</formula>
    </cfRule>
    <cfRule type="cellIs" dxfId="3" priority="6701" operator="equal">
      <formula>"NotPaid"</formula>
    </cfRule>
    <cfRule type="cellIs" dxfId="3" priority="6700" operator="equal">
      <formula>"NotPaid"</formula>
    </cfRule>
    <cfRule type="cellIs" dxfId="3" priority="6685" operator="equal">
      <formula>"NotPaid"</formula>
    </cfRule>
    <cfRule type="cellIs" dxfId="3" priority="6684" operator="equal">
      <formula>"NotPaid"</formula>
    </cfRule>
    <cfRule type="cellIs" dxfId="3" priority="6683" operator="equal">
      <formula>"NotPaid"</formula>
    </cfRule>
    <cfRule type="cellIs" dxfId="3" priority="6673" operator="equal">
      <formula>"NotPaid"</formula>
    </cfRule>
    <cfRule type="cellIs" dxfId="3" priority="6672" operator="equal">
      <formula>"NotPaid"</formula>
    </cfRule>
    <cfRule type="cellIs" dxfId="3" priority="6671" operator="equal">
      <formula>"NotPaid"</formula>
    </cfRule>
    <cfRule type="cellIs" dxfId="3" priority="6658" operator="equal">
      <formula>"NotPaid"</formula>
    </cfRule>
    <cfRule type="cellIs" dxfId="3" priority="6657" operator="equal">
      <formula>"NotPaid"</formula>
    </cfRule>
    <cfRule type="cellIs" dxfId="3" priority="6656" operator="equal">
      <formula>"NotPaid"</formula>
    </cfRule>
    <cfRule type="cellIs" dxfId="3" priority="6646" operator="equal">
      <formula>"NotPaid"</formula>
    </cfRule>
    <cfRule type="cellIs" dxfId="3" priority="6645" operator="equal">
      <formula>"NotPaid"</formula>
    </cfRule>
    <cfRule type="cellIs" dxfId="3" priority="6644" operator="equal">
      <formula>"NotPaid"</formula>
    </cfRule>
    <cfRule type="cellIs" dxfId="3" priority="6642" operator="equal">
      <formula>"NotPaid"</formula>
    </cfRule>
    <cfRule type="cellIs" dxfId="3" priority="6641" operator="equal">
      <formula>"NotPaid"</formula>
    </cfRule>
    <cfRule type="cellIs" dxfId="3" priority="6640" operator="equal">
      <formula>"NotPaid"</formula>
    </cfRule>
    <cfRule type="cellIs" dxfId="3" priority="6613" operator="equal">
      <formula>"NotPaid"</formula>
    </cfRule>
    <cfRule type="cellIs" dxfId="3" priority="6612" operator="equal">
      <formula>"NotPaid"</formula>
    </cfRule>
    <cfRule type="cellIs" dxfId="3" priority="6611" operator="equal">
      <formula>"NotPaid"</formula>
    </cfRule>
    <cfRule type="cellIs" dxfId="3" priority="6601" operator="equal">
      <formula>"NotPaid"</formula>
    </cfRule>
    <cfRule type="cellIs" dxfId="3" priority="6600" operator="equal">
      <formula>"NotPaid"</formula>
    </cfRule>
    <cfRule type="cellIs" dxfId="3" priority="6599" operator="equal">
      <formula>"NotPaid"</formula>
    </cfRule>
    <cfRule type="cellIs" dxfId="3" priority="6590" operator="equal">
      <formula>"NotPaid"</formula>
    </cfRule>
    <cfRule type="cellIs" dxfId="3" priority="6589" operator="equal">
      <formula>"NotPaid"</formula>
    </cfRule>
    <cfRule type="cellIs" dxfId="3" priority="6588" operator="equal">
      <formula>"NotPaid"</formula>
    </cfRule>
    <cfRule type="cellIs" dxfId="3" priority="6579" operator="equal">
      <formula>"NotPaid"</formula>
    </cfRule>
    <cfRule type="cellIs" dxfId="3" priority="6578" operator="equal">
      <formula>"NotPaid"</formula>
    </cfRule>
    <cfRule type="cellIs" dxfId="3" priority="6577" operator="equal">
      <formula>"NotPaid"</formula>
    </cfRule>
    <cfRule type="cellIs" dxfId="3" priority="6567" operator="equal">
      <formula>"NotPaid"</formula>
    </cfRule>
    <cfRule type="cellIs" dxfId="3" priority="6566" operator="equal">
      <formula>"NotPaid"</formula>
    </cfRule>
    <cfRule type="cellIs" dxfId="3" priority="6565" operator="equal">
      <formula>"NotPaid"</formula>
    </cfRule>
    <cfRule type="cellIs" dxfId="3" priority="6563" operator="equal">
      <formula>"NotPaid"</formula>
    </cfRule>
    <cfRule type="cellIs" dxfId="3" priority="6562" operator="equal">
      <formula>"NotPaid"</formula>
    </cfRule>
    <cfRule type="cellIs" dxfId="3" priority="6561" operator="equal">
      <formula>"NotPaid"</formula>
    </cfRule>
    <cfRule type="cellIs" dxfId="3" priority="6553" operator="equal">
      <formula>"NotPaid"</formula>
    </cfRule>
    <cfRule type="cellIs" dxfId="3" priority="6552" operator="equal">
      <formula>"NotPaid"</formula>
    </cfRule>
    <cfRule type="cellIs" dxfId="3" priority="6551" operator="equal">
      <formula>"NotPaid"</formula>
    </cfRule>
    <cfRule type="cellIs" dxfId="3" priority="6542" operator="equal">
      <formula>"NotPaid"</formula>
    </cfRule>
    <cfRule type="cellIs" dxfId="3" priority="6541" operator="equal">
      <formula>"NotPaid"</formula>
    </cfRule>
    <cfRule type="cellIs" dxfId="3" priority="6540" operator="equal">
      <formula>"NotPaid"</formula>
    </cfRule>
    <cfRule type="cellIs" dxfId="3" priority="6531" operator="equal">
      <formula>"NotPaid"</formula>
    </cfRule>
    <cfRule type="cellIs" dxfId="3" priority="6530" operator="equal">
      <formula>"NotPaid"</formula>
    </cfRule>
    <cfRule type="cellIs" dxfId="3" priority="6529" operator="equal">
      <formula>"NotPaid"</formula>
    </cfRule>
    <cfRule type="cellIs" dxfId="3" priority="6519" operator="equal">
      <formula>"NotPaid"</formula>
    </cfRule>
    <cfRule type="cellIs" dxfId="3" priority="6518" operator="equal">
      <formula>"NotPaid"</formula>
    </cfRule>
    <cfRule type="cellIs" dxfId="3" priority="6517" operator="equal">
      <formula>"NotPaid"</formula>
    </cfRule>
    <cfRule type="cellIs" dxfId="3" priority="6507" operator="equal">
      <formula>"NotPaid"</formula>
    </cfRule>
    <cfRule type="cellIs" dxfId="3" priority="6506" operator="equal">
      <formula>"NotPaid"</formula>
    </cfRule>
    <cfRule type="cellIs" dxfId="3" priority="6505" operator="equal">
      <formula>"NotPaid"</formula>
    </cfRule>
    <cfRule type="cellIs" dxfId="3" priority="6492" operator="equal">
      <formula>"NotPaid"</formula>
    </cfRule>
    <cfRule type="cellIs" dxfId="3" priority="6491" operator="equal">
      <formula>"NotPaid"</formula>
    </cfRule>
    <cfRule type="cellIs" dxfId="3" priority="6490" operator="equal">
      <formula>"NotPaid"</formula>
    </cfRule>
    <cfRule type="cellIs" dxfId="3" priority="6488" operator="equal">
      <formula>"NotPaid"</formula>
    </cfRule>
    <cfRule type="cellIs" dxfId="3" priority="6487" operator="equal">
      <formula>"NotPaid"</formula>
    </cfRule>
    <cfRule type="cellIs" dxfId="3" priority="6486" operator="equal">
      <formula>"NotPaid"</formula>
    </cfRule>
    <cfRule type="cellIs" dxfId="3" priority="6477" operator="equal">
      <formula>"NotPaid"</formula>
    </cfRule>
    <cfRule type="cellIs" dxfId="3" priority="6476" operator="equal">
      <formula>"NotPaid"</formula>
    </cfRule>
    <cfRule type="cellIs" dxfId="3" priority="6475" operator="equal">
      <formula>"NotPaid"</formula>
    </cfRule>
    <cfRule type="cellIs" dxfId="3" priority="6473" operator="equal">
      <formula>"NotPaid"</formula>
    </cfRule>
    <cfRule type="cellIs" dxfId="3" priority="6472" operator="equal">
      <formula>"NotPaid"</formula>
    </cfRule>
    <cfRule type="cellIs" dxfId="3" priority="6471" operator="equal">
      <formula>"NotPaid"</formula>
    </cfRule>
    <cfRule type="cellIs" dxfId="3" priority="6464" operator="equal">
      <formula>"NotPaid"</formula>
    </cfRule>
    <cfRule type="cellIs" dxfId="3" priority="6463" operator="equal">
      <formula>"NotPaid"</formula>
    </cfRule>
    <cfRule type="cellIs" dxfId="3" priority="6462" operator="equal">
      <formula>"NotPaid"</formula>
    </cfRule>
    <cfRule type="cellIs" dxfId="3" priority="6447" operator="equal">
      <formula>"NotPaid"</formula>
    </cfRule>
    <cfRule type="cellIs" dxfId="3" priority="6446" operator="equal">
      <formula>"NotPaid"</formula>
    </cfRule>
    <cfRule type="cellIs" dxfId="3" priority="6445" operator="equal">
      <formula>"NotPaid"</formula>
    </cfRule>
    <cfRule type="cellIs" dxfId="3" priority="6435" operator="equal">
      <formula>"NotPaid"</formula>
    </cfRule>
    <cfRule type="cellIs" dxfId="3" priority="6434" operator="equal">
      <formula>"NotPaid"</formula>
    </cfRule>
    <cfRule type="cellIs" dxfId="3" priority="6433" operator="equal">
      <formula>"NotPaid"</formula>
    </cfRule>
    <cfRule type="cellIs" dxfId="3" priority="6420" operator="equal">
      <formula>"NotPaid"</formula>
    </cfRule>
    <cfRule type="cellIs" dxfId="3" priority="6419" operator="equal">
      <formula>"NotPaid"</formula>
    </cfRule>
    <cfRule type="cellIs" dxfId="3" priority="6418" operator="equal">
      <formula>"NotPaid"</formula>
    </cfRule>
    <cfRule type="cellIs" dxfId="3" priority="6408" operator="equal">
      <formula>"NotPaid"</formula>
    </cfRule>
    <cfRule type="cellIs" dxfId="3" priority="6407" operator="equal">
      <formula>"NotPaid"</formula>
    </cfRule>
    <cfRule type="cellIs" dxfId="3" priority="6406" operator="equal">
      <formula>"NotPaid"</formula>
    </cfRule>
    <cfRule type="cellIs" dxfId="3" priority="6404" operator="equal">
      <formula>"NotPaid"</formula>
    </cfRule>
    <cfRule type="cellIs" dxfId="3" priority="6403" operator="equal">
      <formula>"NotPaid"</formula>
    </cfRule>
    <cfRule type="cellIs" dxfId="3" priority="6402" operator="equal">
      <formula>"NotPaid"</formula>
    </cfRule>
    <cfRule type="cellIs" dxfId="3" priority="6375" operator="equal">
      <formula>"NotPaid"</formula>
    </cfRule>
    <cfRule type="cellIs" dxfId="3" priority="6374" operator="equal">
      <formula>"NotPaid"</formula>
    </cfRule>
    <cfRule type="cellIs" dxfId="3" priority="6373" operator="equal">
      <formula>"NotPaid"</formula>
    </cfRule>
    <cfRule type="cellIs" dxfId="3" priority="6363" operator="equal">
      <formula>"NotPaid"</formula>
    </cfRule>
    <cfRule type="cellIs" dxfId="3" priority="6362" operator="equal">
      <formula>"NotPaid"</formula>
    </cfRule>
    <cfRule type="cellIs" dxfId="3" priority="6361" operator="equal">
      <formula>"NotPaid"</formula>
    </cfRule>
    <cfRule type="cellIs" dxfId="3" priority="6352" operator="equal">
      <formula>"NotPaid"</formula>
    </cfRule>
    <cfRule type="cellIs" dxfId="3" priority="6351" operator="equal">
      <formula>"NotPaid"</formula>
    </cfRule>
    <cfRule type="cellIs" dxfId="3" priority="6350" operator="equal">
      <formula>"NotPaid"</formula>
    </cfRule>
    <cfRule type="cellIs" dxfId="3" priority="6341" operator="equal">
      <formula>"NotPaid"</formula>
    </cfRule>
    <cfRule type="cellIs" dxfId="3" priority="6340" operator="equal">
      <formula>"NotPaid"</formula>
    </cfRule>
    <cfRule type="cellIs" dxfId="3" priority="6339" operator="equal">
      <formula>"NotPaid"</formula>
    </cfRule>
    <cfRule type="cellIs" dxfId="3" priority="6329" operator="equal">
      <formula>"NotPaid"</formula>
    </cfRule>
    <cfRule type="cellIs" dxfId="3" priority="6328" operator="equal">
      <formula>"NotPaid"</formula>
    </cfRule>
    <cfRule type="cellIs" dxfId="3" priority="6327" operator="equal">
      <formula>"NotPaid"</formula>
    </cfRule>
    <cfRule type="cellIs" dxfId="3" priority="6325" operator="equal">
      <formula>"NotPaid"</formula>
    </cfRule>
    <cfRule type="cellIs" dxfId="3" priority="6324" operator="equal">
      <formula>"NotPaid"</formula>
    </cfRule>
    <cfRule type="cellIs" dxfId="3" priority="6323" operator="equal">
      <formula>"NotPaid"</formula>
    </cfRule>
    <cfRule type="cellIs" dxfId="3" priority="6315" operator="equal">
      <formula>"NotPaid"</formula>
    </cfRule>
    <cfRule type="cellIs" dxfId="3" priority="6314" operator="equal">
      <formula>"NotPaid"</formula>
    </cfRule>
    <cfRule type="cellIs" dxfId="3" priority="6313" operator="equal">
      <formula>"NotPaid"</formula>
    </cfRule>
    <cfRule type="cellIs" dxfId="3" priority="6304" operator="equal">
      <formula>"NotPaid"</formula>
    </cfRule>
    <cfRule type="cellIs" dxfId="3" priority="6303" operator="equal">
      <formula>"NotPaid"</formula>
    </cfRule>
    <cfRule type="cellIs" dxfId="3" priority="6302" operator="equal">
      <formula>"NotPaid"</formula>
    </cfRule>
    <cfRule type="cellIs" dxfId="3" priority="6293" operator="equal">
      <formula>"NotPaid"</formula>
    </cfRule>
    <cfRule type="cellIs" dxfId="3" priority="6292" operator="equal">
      <formula>"NotPaid"</formula>
    </cfRule>
    <cfRule type="cellIs" dxfId="3" priority="6291" operator="equal">
      <formula>"NotPaid"</formula>
    </cfRule>
    <cfRule type="cellIs" dxfId="3" priority="6281" operator="equal">
      <formula>"NotPaid"</formula>
    </cfRule>
    <cfRule type="cellIs" dxfId="3" priority="6280" operator="equal">
      <formula>"NotPaid"</formula>
    </cfRule>
    <cfRule type="cellIs" dxfId="3" priority="6279" operator="equal">
      <formula>"NotPaid"</formula>
    </cfRule>
    <cfRule type="cellIs" dxfId="3" priority="6269" operator="equal">
      <formula>"NotPaid"</formula>
    </cfRule>
    <cfRule type="cellIs" dxfId="3" priority="6268" operator="equal">
      <formula>"NotPaid"</formula>
    </cfRule>
    <cfRule type="cellIs" dxfId="3" priority="6267" operator="equal">
      <formula>"NotPaid"</formula>
    </cfRule>
  </conditionalFormatting>
  <conditionalFormatting sqref="D12:E12">
    <cfRule type="cellIs" dxfId="3" priority="6707" operator="equal">
      <formula>"NotPaid"</formula>
    </cfRule>
    <cfRule type="cellIs" dxfId="3" priority="6706" operator="equal">
      <formula>"NotPaid"</formula>
    </cfRule>
    <cfRule type="cellIs" dxfId="3" priority="6705" operator="equal">
      <formula>"NotPaid"</formula>
    </cfRule>
    <cfRule type="cellIs" dxfId="3" priority="6698" operator="equal">
      <formula>"NotPaid"</formula>
    </cfRule>
    <cfRule type="cellIs" dxfId="3" priority="6697" operator="equal">
      <formula>"NotPaid"</formula>
    </cfRule>
    <cfRule type="cellIs" dxfId="3" priority="6696" operator="equal">
      <formula>"NotPaid"</formula>
    </cfRule>
    <cfRule type="cellIs" dxfId="3" priority="6638" operator="equal">
      <formula>"NotPaid"</formula>
    </cfRule>
    <cfRule type="cellIs" dxfId="3" priority="6637" operator="equal">
      <formula>"NotPaid"</formula>
    </cfRule>
    <cfRule type="cellIs" dxfId="3" priority="6636" operator="equal">
      <formula>"NotPaid"</formula>
    </cfRule>
    <cfRule type="cellIs" dxfId="3" priority="6469" operator="equal">
      <formula>"NotPaid"</formula>
    </cfRule>
    <cfRule type="cellIs" dxfId="3" priority="6468" operator="equal">
      <formula>"NotPaid"</formula>
    </cfRule>
    <cfRule type="cellIs" dxfId="3" priority="6467" operator="equal">
      <formula>"NotPaid"</formula>
    </cfRule>
    <cfRule type="cellIs" dxfId="3" priority="6460" operator="equal">
      <formula>"NotPaid"</formula>
    </cfRule>
    <cfRule type="cellIs" dxfId="3" priority="6459" operator="equal">
      <formula>"NotPaid"</formula>
    </cfRule>
    <cfRule type="cellIs" dxfId="3" priority="6458" operator="equal">
      <formula>"NotPaid"</formula>
    </cfRule>
    <cfRule type="cellIs" dxfId="3" priority="6400" operator="equal">
      <formula>"NotPaid"</formula>
    </cfRule>
    <cfRule type="cellIs" dxfId="3" priority="6399" operator="equal">
      <formula>"NotPaid"</formula>
    </cfRule>
    <cfRule type="cellIs" dxfId="3" priority="6398" operator="equal">
      <formula>"NotPaid"</formula>
    </cfRule>
  </conditionalFormatting>
  <conditionalFormatting sqref="E12">
    <cfRule type="cellIs" dxfId="3" priority="6738" operator="equal">
      <formula>"NotPaid"</formula>
    </cfRule>
    <cfRule type="cellIs" dxfId="3" priority="6737" operator="equal">
      <formula>"NotPaid"</formula>
    </cfRule>
    <cfRule type="cellIs" dxfId="3" priority="6736" operator="equal">
      <formula>"NotPaid"</formula>
    </cfRule>
    <cfRule type="cellIs" dxfId="3" priority="6723" operator="equal">
      <formula>"NotPaid"</formula>
    </cfRule>
    <cfRule type="cellIs" dxfId="3" priority="6722" operator="equal">
      <formula>"NotPaid"</formula>
    </cfRule>
    <cfRule type="cellIs" dxfId="3" priority="6721" operator="equal">
      <formula>"NotPaid"</formula>
    </cfRule>
    <cfRule type="cellIs" dxfId="3" priority="6693" operator="equal">
      <formula>"NotPaid"</formula>
    </cfRule>
    <cfRule type="cellIs" dxfId="3" priority="6692" operator="equal">
      <formula>"NotPaid"</formula>
    </cfRule>
    <cfRule type="cellIs" dxfId="3" priority="6691" operator="equal">
      <formula>"NotPaid"</formula>
    </cfRule>
    <cfRule type="cellIs" dxfId="3" priority="6681" operator="equal">
      <formula>"NotPaid"</formula>
    </cfRule>
    <cfRule type="cellIs" dxfId="3" priority="6680" operator="equal">
      <formula>"NotPaid"</formula>
    </cfRule>
    <cfRule type="cellIs" dxfId="3" priority="6679" operator="equal">
      <formula>"NotPaid"</formula>
    </cfRule>
    <cfRule type="cellIs" dxfId="3" priority="6666" operator="equal">
      <formula>"NotPaid"</formula>
    </cfRule>
    <cfRule type="cellIs" dxfId="3" priority="6665" operator="equal">
      <formula>"NotPaid"</formula>
    </cfRule>
    <cfRule type="cellIs" dxfId="3" priority="6664" operator="equal">
      <formula>"NotPaid"</formula>
    </cfRule>
    <cfRule type="cellIs" dxfId="3" priority="6654" operator="equal">
      <formula>"NotPaid"</formula>
    </cfRule>
    <cfRule type="cellIs" dxfId="3" priority="6653" operator="equal">
      <formula>"NotPaid"</formula>
    </cfRule>
    <cfRule type="cellIs" dxfId="3" priority="6652" operator="equal">
      <formula>"NotPaid"</formula>
    </cfRule>
    <cfRule type="cellIs" dxfId="3" priority="6633" operator="equal">
      <formula>"NotPaid"</formula>
    </cfRule>
    <cfRule type="cellIs" dxfId="3" priority="6632" operator="equal">
      <formula>"NotPaid"</formula>
    </cfRule>
    <cfRule type="cellIs" dxfId="3" priority="6631" operator="equal">
      <formula>"NotPaid"</formula>
    </cfRule>
    <cfRule type="cellIs" dxfId="3" priority="6621" operator="equal">
      <formula>"NotPaid"</formula>
    </cfRule>
    <cfRule type="cellIs" dxfId="3" priority="6620" operator="equal">
      <formula>"NotPaid"</formula>
    </cfRule>
    <cfRule type="cellIs" dxfId="3" priority="6619" operator="equal">
      <formula>"NotPaid"</formula>
    </cfRule>
    <cfRule type="cellIs" dxfId="3" priority="6609" operator="equal">
      <formula>"NotPaid"</formula>
    </cfRule>
    <cfRule type="cellIs" dxfId="3" priority="6608" operator="equal">
      <formula>"NotPaid"</formula>
    </cfRule>
    <cfRule type="cellIs" dxfId="3" priority="6607" operator="equal">
      <formula>"NotPaid"</formula>
    </cfRule>
    <cfRule type="cellIs" dxfId="3" priority="6597" operator="equal">
      <formula>"NotPaid"</formula>
    </cfRule>
    <cfRule type="cellIs" dxfId="3" priority="6596" operator="equal">
      <formula>"NotPaid"</formula>
    </cfRule>
    <cfRule type="cellIs" dxfId="3" priority="6595" operator="equal">
      <formula>"NotPaid"</formula>
    </cfRule>
    <cfRule type="cellIs" dxfId="3" priority="6586" operator="equal">
      <formula>"NotPaid"</formula>
    </cfRule>
    <cfRule type="cellIs" dxfId="3" priority="6585" operator="equal">
      <formula>"NotPaid"</formula>
    </cfRule>
    <cfRule type="cellIs" dxfId="3" priority="6584" operator="equal">
      <formula>"NotPaid"</formula>
    </cfRule>
    <cfRule type="cellIs" dxfId="3" priority="6575" operator="equal">
      <formula>"NotPaid"</formula>
    </cfRule>
    <cfRule type="cellIs" dxfId="3" priority="6574" operator="equal">
      <formula>"NotPaid"</formula>
    </cfRule>
    <cfRule type="cellIs" dxfId="3" priority="6573" operator="equal">
      <formula>"NotPaid"</formula>
    </cfRule>
    <cfRule type="cellIs" dxfId="3" priority="6560" operator="equal">
      <formula>"NotPaid"</formula>
    </cfRule>
    <cfRule type="cellIs" dxfId="3" priority="6559" operator="equal">
      <formula>"NotPaid"</formula>
    </cfRule>
    <cfRule type="cellIs" dxfId="3" priority="6558" operator="equal">
      <formula>"NotPaid"</formula>
    </cfRule>
    <cfRule type="cellIs" dxfId="3" priority="6549" operator="equal">
      <formula>"NotPaid"</formula>
    </cfRule>
    <cfRule type="cellIs" dxfId="3" priority="6548" operator="equal">
      <formula>"NotPaid"</formula>
    </cfRule>
    <cfRule type="cellIs" dxfId="3" priority="6547" operator="equal">
      <formula>"NotPaid"</formula>
    </cfRule>
    <cfRule type="cellIs" dxfId="3" priority="6538" operator="equal">
      <formula>"NotPaid"</formula>
    </cfRule>
    <cfRule type="cellIs" dxfId="3" priority="6537" operator="equal">
      <formula>"NotPaid"</formula>
    </cfRule>
    <cfRule type="cellIs" dxfId="3" priority="6536" operator="equal">
      <formula>"NotPaid"</formula>
    </cfRule>
    <cfRule type="cellIs" dxfId="3" priority="6527" operator="equal">
      <formula>"NotPaid"</formula>
    </cfRule>
    <cfRule type="cellIs" dxfId="3" priority="6526" operator="equal">
      <formula>"NotPaid"</formula>
    </cfRule>
    <cfRule type="cellIs" dxfId="3" priority="6525" operator="equal">
      <formula>"NotPaid"</formula>
    </cfRule>
    <cfRule type="cellIs" dxfId="3" priority="6515" operator="equal">
      <formula>"NotPaid"</formula>
    </cfRule>
    <cfRule type="cellIs" dxfId="3" priority="6514" operator="equal">
      <formula>"NotPaid"</formula>
    </cfRule>
    <cfRule type="cellIs" dxfId="3" priority="6513" operator="equal">
      <formula>"NotPaid"</formula>
    </cfRule>
    <cfRule type="cellIs" dxfId="3" priority="6500" operator="equal">
      <formula>"NotPaid"</formula>
    </cfRule>
    <cfRule type="cellIs" dxfId="3" priority="6499" operator="equal">
      <formula>"NotPaid"</formula>
    </cfRule>
    <cfRule type="cellIs" dxfId="3" priority="6498" operator="equal">
      <formula>"NotPaid"</formula>
    </cfRule>
    <cfRule type="cellIs" dxfId="3" priority="6485" operator="equal">
      <formula>"NotPaid"</formula>
    </cfRule>
    <cfRule type="cellIs" dxfId="3" priority="6484" operator="equal">
      <formula>"NotPaid"</formula>
    </cfRule>
    <cfRule type="cellIs" dxfId="3" priority="6483" operator="equal">
      <formula>"NotPaid"</formula>
    </cfRule>
    <cfRule type="cellIs" dxfId="3" priority="6455" operator="equal">
      <formula>"NotPaid"</formula>
    </cfRule>
    <cfRule type="cellIs" dxfId="3" priority="6454" operator="equal">
      <formula>"NotPaid"</formula>
    </cfRule>
    <cfRule type="cellIs" dxfId="3" priority="6453" operator="equal">
      <formula>"NotPaid"</formula>
    </cfRule>
    <cfRule type="cellIs" dxfId="3" priority="6443" operator="equal">
      <formula>"NotPaid"</formula>
    </cfRule>
    <cfRule type="cellIs" dxfId="3" priority="6442" operator="equal">
      <formula>"NotPaid"</formula>
    </cfRule>
    <cfRule type="cellIs" dxfId="3" priority="6441" operator="equal">
      <formula>"NotPaid"</formula>
    </cfRule>
    <cfRule type="cellIs" dxfId="3" priority="6428" operator="equal">
      <formula>"NotPaid"</formula>
    </cfRule>
    <cfRule type="cellIs" dxfId="3" priority="6427" operator="equal">
      <formula>"NotPaid"</formula>
    </cfRule>
    <cfRule type="cellIs" dxfId="3" priority="6426" operator="equal">
      <formula>"NotPaid"</formula>
    </cfRule>
    <cfRule type="cellIs" dxfId="3" priority="6416" operator="equal">
      <formula>"NotPaid"</formula>
    </cfRule>
    <cfRule type="cellIs" dxfId="3" priority="6415" operator="equal">
      <formula>"NotPaid"</formula>
    </cfRule>
    <cfRule type="cellIs" dxfId="3" priority="6414" operator="equal">
      <formula>"NotPaid"</formula>
    </cfRule>
    <cfRule type="cellIs" dxfId="3" priority="6395" operator="equal">
      <formula>"NotPaid"</formula>
    </cfRule>
    <cfRule type="cellIs" dxfId="3" priority="6394" operator="equal">
      <formula>"NotPaid"</formula>
    </cfRule>
    <cfRule type="cellIs" dxfId="3" priority="6393" operator="equal">
      <formula>"NotPaid"</formula>
    </cfRule>
    <cfRule type="cellIs" dxfId="3" priority="6383" operator="equal">
      <formula>"NotPaid"</formula>
    </cfRule>
    <cfRule type="cellIs" dxfId="3" priority="6382" operator="equal">
      <formula>"NotPaid"</formula>
    </cfRule>
    <cfRule type="cellIs" dxfId="3" priority="6381" operator="equal">
      <formula>"NotPaid"</formula>
    </cfRule>
    <cfRule type="cellIs" dxfId="3" priority="6371" operator="equal">
      <formula>"NotPaid"</formula>
    </cfRule>
    <cfRule type="cellIs" dxfId="3" priority="6370" operator="equal">
      <formula>"NotPaid"</formula>
    </cfRule>
    <cfRule type="cellIs" dxfId="3" priority="6369" operator="equal">
      <formula>"NotPaid"</formula>
    </cfRule>
    <cfRule type="cellIs" dxfId="3" priority="6359" operator="equal">
      <formula>"NotPaid"</formula>
    </cfRule>
    <cfRule type="cellIs" dxfId="3" priority="6358" operator="equal">
      <formula>"NotPaid"</formula>
    </cfRule>
    <cfRule type="cellIs" dxfId="3" priority="6357" operator="equal">
      <formula>"NotPaid"</formula>
    </cfRule>
    <cfRule type="cellIs" dxfId="3" priority="6348" operator="equal">
      <formula>"NotPaid"</formula>
    </cfRule>
    <cfRule type="cellIs" dxfId="3" priority="6347" operator="equal">
      <formula>"NotPaid"</formula>
    </cfRule>
    <cfRule type="cellIs" dxfId="3" priority="6346" operator="equal">
      <formula>"NotPaid"</formula>
    </cfRule>
    <cfRule type="cellIs" dxfId="3" priority="6337" operator="equal">
      <formula>"NotPaid"</formula>
    </cfRule>
    <cfRule type="cellIs" dxfId="3" priority="6336" operator="equal">
      <formula>"NotPaid"</formula>
    </cfRule>
    <cfRule type="cellIs" dxfId="3" priority="6335" operator="equal">
      <formula>"NotPaid"</formula>
    </cfRule>
    <cfRule type="cellIs" dxfId="3" priority="6322" operator="equal">
      <formula>"NotPaid"</formula>
    </cfRule>
    <cfRule type="cellIs" dxfId="3" priority="6321" operator="equal">
      <formula>"NotPaid"</formula>
    </cfRule>
    <cfRule type="cellIs" dxfId="3" priority="6320" operator="equal">
      <formula>"NotPaid"</formula>
    </cfRule>
    <cfRule type="cellIs" dxfId="3" priority="6311" operator="equal">
      <formula>"NotPaid"</formula>
    </cfRule>
    <cfRule type="cellIs" dxfId="3" priority="6310" operator="equal">
      <formula>"NotPaid"</formula>
    </cfRule>
    <cfRule type="cellIs" dxfId="3" priority="6309" operator="equal">
      <formula>"NotPaid"</formula>
    </cfRule>
    <cfRule type="cellIs" dxfId="3" priority="6300" operator="equal">
      <formula>"NotPaid"</formula>
    </cfRule>
    <cfRule type="cellIs" dxfId="3" priority="6299" operator="equal">
      <formula>"NotPaid"</formula>
    </cfRule>
    <cfRule type="cellIs" dxfId="3" priority="6298" operator="equal">
      <formula>"NotPaid"</formula>
    </cfRule>
    <cfRule type="cellIs" dxfId="3" priority="6289" operator="equal">
      <formula>"NotPaid"</formula>
    </cfRule>
    <cfRule type="cellIs" dxfId="3" priority="6288" operator="equal">
      <formula>"NotPaid"</formula>
    </cfRule>
    <cfRule type="cellIs" dxfId="3" priority="6287" operator="equal">
      <formula>"NotPaid"</formula>
    </cfRule>
    <cfRule type="cellIs" dxfId="3" priority="6277" operator="equal">
      <formula>"NotPaid"</formula>
    </cfRule>
    <cfRule type="cellIs" dxfId="3" priority="6276" operator="equal">
      <formula>"NotPaid"</formula>
    </cfRule>
    <cfRule type="cellIs" dxfId="3" priority="6275" operator="equal">
      <formula>"NotPaid"</formula>
    </cfRule>
  </conditionalFormatting>
  <conditionalFormatting sqref="F12:G12">
    <cfRule type="expression" dxfId="0" priority="6740" stopIfTrue="1">
      <formula>F12="NotPaid"</formula>
    </cfRule>
    <cfRule type="expression" dxfId="0" priority="6668" stopIfTrue="1">
      <formula>F12="NotPaid"</formula>
    </cfRule>
    <cfRule type="expression" dxfId="0" priority="6623" stopIfTrue="1">
      <formula>F12="NotPaid"</formula>
    </cfRule>
    <cfRule type="expression" dxfId="0" priority="6502" stopIfTrue="1">
      <formula>F12="NotPaid"</formula>
    </cfRule>
    <cfRule type="expression" dxfId="0" priority="6430" stopIfTrue="1">
      <formula>F12="NotPaid"</formula>
    </cfRule>
    <cfRule type="expression" dxfId="0" priority="6385" stopIfTrue="1">
      <formula>F12="NotPaid"</formula>
    </cfRule>
  </conditionalFormatting>
  <conditionalFormatting sqref="F12">
    <cfRule type="cellIs" dxfId="3" priority="6734" operator="equal">
      <formula>"NotPaid"</formula>
    </cfRule>
    <cfRule type="cellIs" dxfId="3" priority="6733" operator="equal">
      <formula>"NotPaid"</formula>
    </cfRule>
    <cfRule type="cellIs" dxfId="3" priority="6732" operator="equal">
      <formula>"NotPaid"</formula>
    </cfRule>
    <cfRule type="cellIs" dxfId="3" priority="6719" operator="equal">
      <formula>"NotPaid"</formula>
    </cfRule>
    <cfRule type="cellIs" dxfId="3" priority="6718" operator="equal">
      <formula>"NotPaid"</formula>
    </cfRule>
    <cfRule type="cellIs" dxfId="3" priority="6717" operator="equal">
      <formula>"NotPaid"</formula>
    </cfRule>
    <cfRule type="cellIs" dxfId="3" priority="6704" operator="equal">
      <formula>"NotPaid"</formula>
    </cfRule>
    <cfRule type="cellIs" dxfId="3" priority="6695" operator="equal">
      <formula>"NotPaid"</formula>
    </cfRule>
    <cfRule type="cellIs" dxfId="3" priority="6689" operator="equal">
      <formula>"NotPaid"</formula>
    </cfRule>
    <cfRule type="cellIs" dxfId="3" priority="6688" operator="equal">
      <formula>"NotPaid"</formula>
    </cfRule>
    <cfRule type="cellIs" dxfId="3" priority="6687" operator="equal">
      <formula>"NotPaid"</formula>
    </cfRule>
    <cfRule type="cellIs" dxfId="3" priority="6677" operator="equal">
      <formula>"NotPaid"</formula>
    </cfRule>
    <cfRule type="cellIs" dxfId="3" priority="6676" operator="equal">
      <formula>"NotPaid"</formula>
    </cfRule>
    <cfRule type="cellIs" dxfId="3" priority="6675" operator="equal">
      <formula>"NotPaid"</formula>
    </cfRule>
    <cfRule type="cellIs" dxfId="3" priority="6662" operator="equal">
      <formula>"NotPaid"</formula>
    </cfRule>
    <cfRule type="cellIs" dxfId="3" priority="6661" operator="equal">
      <formula>"NotPaid"</formula>
    </cfRule>
    <cfRule type="cellIs" dxfId="3" priority="6660" operator="equal">
      <formula>"NotPaid"</formula>
    </cfRule>
    <cfRule type="cellIs" dxfId="3" priority="6650" operator="equal">
      <formula>"NotPaid"</formula>
    </cfRule>
    <cfRule type="cellIs" dxfId="3" priority="6649" operator="equal">
      <formula>"NotPaid"</formula>
    </cfRule>
    <cfRule type="cellIs" dxfId="3" priority="6648" operator="equal">
      <formula>"NotPaid"</formula>
    </cfRule>
    <cfRule type="cellIs" dxfId="3" priority="6635" operator="equal">
      <formula>"NotPaid"</formula>
    </cfRule>
    <cfRule type="cellIs" dxfId="3" priority="6629" operator="equal">
      <formula>"NotPaid"</formula>
    </cfRule>
    <cfRule type="cellIs" dxfId="3" priority="6628" operator="equal">
      <formula>"NotPaid"</formula>
    </cfRule>
    <cfRule type="cellIs" dxfId="3" priority="6627" operator="equal">
      <formula>"NotPaid"</formula>
    </cfRule>
    <cfRule type="cellIs" dxfId="3" priority="6617" operator="equal">
      <formula>"NotPaid"</formula>
    </cfRule>
    <cfRule type="cellIs" dxfId="3" priority="6616" operator="equal">
      <formula>"NotPaid"</formula>
    </cfRule>
    <cfRule type="cellIs" dxfId="3" priority="6615" operator="equal">
      <formula>"NotPaid"</formula>
    </cfRule>
    <cfRule type="cellIs" dxfId="3" priority="6605" operator="equal">
      <formula>"NotPaid"</formula>
    </cfRule>
    <cfRule type="cellIs" dxfId="3" priority="6604" operator="equal">
      <formula>"NotPaid"</formula>
    </cfRule>
    <cfRule type="cellIs" dxfId="3" priority="6603" operator="equal">
      <formula>"NotPaid"</formula>
    </cfRule>
    <cfRule type="cellIs" dxfId="3" priority="6593" operator="equal">
      <formula>"NotPaid"</formula>
    </cfRule>
    <cfRule type="cellIs" dxfId="3" priority="6592" operator="equal">
      <formula>"NotPaid"</formula>
    </cfRule>
    <cfRule type="cellIs" dxfId="3" priority="6591" operator="equal">
      <formula>"NotPaid"</formula>
    </cfRule>
    <cfRule type="cellIs" dxfId="3" priority="6582" operator="equal">
      <formula>"NotPaid"</formula>
    </cfRule>
    <cfRule type="cellIs" dxfId="3" priority="6581" operator="equal">
      <formula>"NotPaid"</formula>
    </cfRule>
    <cfRule type="cellIs" dxfId="3" priority="6580" operator="equal">
      <formula>"NotPaid"</formula>
    </cfRule>
    <cfRule type="cellIs" dxfId="3" priority="6571" operator="equal">
      <formula>"NotPaid"</formula>
    </cfRule>
    <cfRule type="cellIs" dxfId="3" priority="6570" operator="equal">
      <formula>"NotPaid"</formula>
    </cfRule>
    <cfRule type="cellIs" dxfId="3" priority="6569" operator="equal">
      <formula>"NotPaid"</formula>
    </cfRule>
    <cfRule type="cellIs" dxfId="3" priority="6556" operator="equal">
      <formula>"NotPaid"</formula>
    </cfRule>
    <cfRule type="cellIs" dxfId="3" priority="6555" operator="equal">
      <formula>"NotPaid"</formula>
    </cfRule>
    <cfRule type="cellIs" dxfId="3" priority="6554" operator="equal">
      <formula>"NotPaid"</formula>
    </cfRule>
    <cfRule type="cellIs" dxfId="3" priority="6545" operator="equal">
      <formula>"NotPaid"</formula>
    </cfRule>
    <cfRule type="cellIs" dxfId="3" priority="6544" operator="equal">
      <formula>"NotPaid"</formula>
    </cfRule>
    <cfRule type="cellIs" dxfId="3" priority="6543" operator="equal">
      <formula>"NotPaid"</formula>
    </cfRule>
    <cfRule type="cellIs" dxfId="3" priority="6534" operator="equal">
      <formula>"NotPaid"</formula>
    </cfRule>
    <cfRule type="cellIs" dxfId="3" priority="6533" operator="equal">
      <formula>"NotPaid"</formula>
    </cfRule>
    <cfRule type="cellIs" dxfId="3" priority="6532" operator="equal">
      <formula>"NotPaid"</formula>
    </cfRule>
    <cfRule type="cellIs" dxfId="3" priority="6523" operator="equal">
      <formula>"NotPaid"</formula>
    </cfRule>
    <cfRule type="cellIs" dxfId="3" priority="6522" operator="equal">
      <formula>"NotPaid"</formula>
    </cfRule>
    <cfRule type="cellIs" dxfId="3" priority="6521" operator="equal">
      <formula>"NotPaid"</formula>
    </cfRule>
    <cfRule type="cellIs" dxfId="3" priority="6511" operator="equal">
      <formula>"NotPaid"</formula>
    </cfRule>
    <cfRule type="cellIs" dxfId="3" priority="6510" operator="equal">
      <formula>"NotPaid"</formula>
    </cfRule>
    <cfRule type="cellIs" dxfId="3" priority="6509" operator="equal">
      <formula>"NotPaid"</formula>
    </cfRule>
    <cfRule type="cellIs" dxfId="3" priority="6496" operator="equal">
      <formula>"NotPaid"</formula>
    </cfRule>
    <cfRule type="cellIs" dxfId="3" priority="6495" operator="equal">
      <formula>"NotPaid"</formula>
    </cfRule>
    <cfRule type="cellIs" dxfId="3" priority="6494" operator="equal">
      <formula>"NotPaid"</formula>
    </cfRule>
    <cfRule type="cellIs" dxfId="3" priority="6481" operator="equal">
      <formula>"NotPaid"</formula>
    </cfRule>
    <cfRule type="cellIs" dxfId="3" priority="6480" operator="equal">
      <formula>"NotPaid"</formula>
    </cfRule>
    <cfRule type="cellIs" dxfId="3" priority="6479" operator="equal">
      <formula>"NotPaid"</formula>
    </cfRule>
    <cfRule type="cellIs" dxfId="3" priority="6466" operator="equal">
      <formula>"NotPaid"</formula>
    </cfRule>
    <cfRule type="cellIs" dxfId="3" priority="6457" operator="equal">
      <formula>"NotPaid"</formula>
    </cfRule>
    <cfRule type="cellIs" dxfId="3" priority="6451" operator="equal">
      <formula>"NotPaid"</formula>
    </cfRule>
    <cfRule type="cellIs" dxfId="3" priority="6450" operator="equal">
      <formula>"NotPaid"</formula>
    </cfRule>
    <cfRule type="cellIs" dxfId="3" priority="6449" operator="equal">
      <formula>"NotPaid"</formula>
    </cfRule>
    <cfRule type="cellIs" dxfId="3" priority="6439" operator="equal">
      <formula>"NotPaid"</formula>
    </cfRule>
    <cfRule type="cellIs" dxfId="3" priority="6438" operator="equal">
      <formula>"NotPaid"</formula>
    </cfRule>
    <cfRule type="cellIs" dxfId="3" priority="6437" operator="equal">
      <formula>"NotPaid"</formula>
    </cfRule>
    <cfRule type="cellIs" dxfId="3" priority="6424" operator="equal">
      <formula>"NotPaid"</formula>
    </cfRule>
    <cfRule type="cellIs" dxfId="3" priority="6423" operator="equal">
      <formula>"NotPaid"</formula>
    </cfRule>
    <cfRule type="cellIs" dxfId="3" priority="6422" operator="equal">
      <formula>"NotPaid"</formula>
    </cfRule>
    <cfRule type="cellIs" dxfId="3" priority="6412" operator="equal">
      <formula>"NotPaid"</formula>
    </cfRule>
    <cfRule type="cellIs" dxfId="3" priority="6411" operator="equal">
      <formula>"NotPaid"</formula>
    </cfRule>
    <cfRule type="cellIs" dxfId="3" priority="6410" operator="equal">
      <formula>"NotPaid"</formula>
    </cfRule>
    <cfRule type="cellIs" dxfId="3" priority="6397" operator="equal">
      <formula>"NotPaid"</formula>
    </cfRule>
    <cfRule type="cellIs" dxfId="3" priority="6391" operator="equal">
      <formula>"NotPaid"</formula>
    </cfRule>
    <cfRule type="cellIs" dxfId="3" priority="6390" operator="equal">
      <formula>"NotPaid"</formula>
    </cfRule>
    <cfRule type="cellIs" dxfId="3" priority="6389" operator="equal">
      <formula>"NotPaid"</formula>
    </cfRule>
    <cfRule type="cellIs" dxfId="3" priority="6379" operator="equal">
      <formula>"NotPaid"</formula>
    </cfRule>
    <cfRule type="cellIs" dxfId="3" priority="6378" operator="equal">
      <formula>"NotPaid"</formula>
    </cfRule>
    <cfRule type="cellIs" dxfId="3" priority="6377" operator="equal">
      <formula>"NotPaid"</formula>
    </cfRule>
    <cfRule type="cellIs" dxfId="3" priority="6367" operator="equal">
      <formula>"NotPaid"</formula>
    </cfRule>
    <cfRule type="cellIs" dxfId="3" priority="6366" operator="equal">
      <formula>"NotPaid"</formula>
    </cfRule>
    <cfRule type="cellIs" dxfId="3" priority="6365" operator="equal">
      <formula>"NotPaid"</formula>
    </cfRule>
    <cfRule type="cellIs" dxfId="3" priority="6355" operator="equal">
      <formula>"NotPaid"</formula>
    </cfRule>
    <cfRule type="cellIs" dxfId="3" priority="6354" operator="equal">
      <formula>"NotPaid"</formula>
    </cfRule>
    <cfRule type="cellIs" dxfId="3" priority="6353" operator="equal">
      <formula>"NotPaid"</formula>
    </cfRule>
    <cfRule type="cellIs" dxfId="3" priority="6344" operator="equal">
      <formula>"NotPaid"</formula>
    </cfRule>
    <cfRule type="cellIs" dxfId="3" priority="6343" operator="equal">
      <formula>"NotPaid"</formula>
    </cfRule>
    <cfRule type="cellIs" dxfId="3" priority="6342" operator="equal">
      <formula>"NotPaid"</formula>
    </cfRule>
    <cfRule type="cellIs" dxfId="3" priority="6333" operator="equal">
      <formula>"NotPaid"</formula>
    </cfRule>
    <cfRule type="cellIs" dxfId="3" priority="6332" operator="equal">
      <formula>"NotPaid"</formula>
    </cfRule>
    <cfRule type="cellIs" dxfId="3" priority="6331" operator="equal">
      <formula>"NotPaid"</formula>
    </cfRule>
    <cfRule type="cellIs" dxfId="3" priority="6318" operator="equal">
      <formula>"NotPaid"</formula>
    </cfRule>
    <cfRule type="cellIs" dxfId="3" priority="6317" operator="equal">
      <formula>"NotPaid"</formula>
    </cfRule>
    <cfRule type="cellIs" dxfId="3" priority="6316" operator="equal">
      <formula>"NotPaid"</formula>
    </cfRule>
    <cfRule type="cellIs" dxfId="3" priority="6307" operator="equal">
      <formula>"NotPaid"</formula>
    </cfRule>
    <cfRule type="cellIs" dxfId="3" priority="6306" operator="equal">
      <formula>"NotPaid"</formula>
    </cfRule>
    <cfRule type="cellIs" dxfId="3" priority="6305" operator="equal">
      <formula>"NotPaid"</formula>
    </cfRule>
    <cfRule type="cellIs" dxfId="3" priority="6296" operator="equal">
      <formula>"NotPaid"</formula>
    </cfRule>
    <cfRule type="cellIs" dxfId="3" priority="6295" operator="equal">
      <formula>"NotPaid"</formula>
    </cfRule>
    <cfRule type="cellIs" dxfId="3" priority="6294" operator="equal">
      <formula>"NotPaid"</formula>
    </cfRule>
    <cfRule type="cellIs" dxfId="3" priority="6285" operator="equal">
      <formula>"NotPaid"</formula>
    </cfRule>
    <cfRule type="cellIs" dxfId="3" priority="6284" operator="equal">
      <formula>"NotPaid"</formula>
    </cfRule>
    <cfRule type="cellIs" dxfId="3" priority="6283" operator="equal">
      <formula>"NotPaid"</formula>
    </cfRule>
    <cfRule type="cellIs" dxfId="3" priority="6273" operator="equal">
      <formula>"NotPaid"</formula>
    </cfRule>
    <cfRule type="cellIs" dxfId="3" priority="6272" operator="equal">
      <formula>"NotPaid"</formula>
    </cfRule>
    <cfRule type="cellIs" dxfId="3" priority="6271" operator="equal">
      <formula>"NotPaid"</formula>
    </cfRule>
  </conditionalFormatting>
  <conditionalFormatting sqref="G12">
    <cfRule type="cellIs" dxfId="3" priority="6735" operator="equal">
      <formula>"NotPaid"</formula>
    </cfRule>
    <cfRule type="cellIs" dxfId="3" priority="6720" operator="equal">
      <formula>"NotPaid"</formula>
    </cfRule>
    <cfRule type="cellIs" dxfId="3" priority="6690" operator="equal">
      <formula>"NotPaid"</formula>
    </cfRule>
    <cfRule type="cellIs" dxfId="3" priority="6678" operator="equal">
      <formula>"NotPaid"</formula>
    </cfRule>
    <cfRule type="cellIs" dxfId="3" priority="6663" operator="equal">
      <formula>"NotPaid"</formula>
    </cfRule>
    <cfRule type="cellIs" dxfId="3" priority="6651" operator="equal">
      <formula>"NotPaid"</formula>
    </cfRule>
    <cfRule type="cellIs" dxfId="3" priority="6630" operator="equal">
      <formula>"NotPaid"</formula>
    </cfRule>
    <cfRule type="cellIs" dxfId="3" priority="6618" operator="equal">
      <formula>"NotPaid"</formula>
    </cfRule>
    <cfRule type="cellIs" dxfId="3" priority="6606" operator="equal">
      <formula>"NotPaid"</formula>
    </cfRule>
    <cfRule type="cellIs" dxfId="3" priority="6572" operator="equal">
      <formula>"NotPaid"</formula>
    </cfRule>
    <cfRule type="cellIs" dxfId="3" priority="6524" operator="equal">
      <formula>"NotPaid"</formula>
    </cfRule>
    <cfRule type="cellIs" dxfId="3" priority="6512" operator="equal">
      <formula>"NotPaid"</formula>
    </cfRule>
    <cfRule type="cellIs" dxfId="3" priority="6497" operator="equal">
      <formula>"NotPaid"</formula>
    </cfRule>
    <cfRule type="cellIs" dxfId="3" priority="6482" operator="equal">
      <formula>"NotPaid"</formula>
    </cfRule>
    <cfRule type="cellIs" dxfId="3" priority="6452" operator="equal">
      <formula>"NotPaid"</formula>
    </cfRule>
    <cfRule type="cellIs" dxfId="3" priority="6440" operator="equal">
      <formula>"NotPaid"</formula>
    </cfRule>
    <cfRule type="cellIs" dxfId="3" priority="6425" operator="equal">
      <formula>"NotPaid"</formula>
    </cfRule>
    <cfRule type="cellIs" dxfId="3" priority="6413" operator="equal">
      <formula>"NotPaid"</formula>
    </cfRule>
    <cfRule type="cellIs" dxfId="3" priority="6392" operator="equal">
      <formula>"NotPaid"</formula>
    </cfRule>
    <cfRule type="cellIs" dxfId="3" priority="6380" operator="equal">
      <formula>"NotPaid"</formula>
    </cfRule>
    <cfRule type="cellIs" dxfId="3" priority="6368" operator="equal">
      <formula>"NotPaid"</formula>
    </cfRule>
    <cfRule type="cellIs" dxfId="3" priority="6334" operator="equal">
      <formula>"NotPaid"</formula>
    </cfRule>
    <cfRule type="cellIs" dxfId="3" priority="6286" operator="equal">
      <formula>"NotPaid"</formula>
    </cfRule>
    <cfRule type="cellIs" dxfId="3" priority="6274" operator="equal">
      <formula>"NotPaid"</formula>
    </cfRule>
  </conditionalFormatting>
  <conditionalFormatting sqref="G12:N12">
    <cfRule type="cellIs" dxfId="3" priority="6708" operator="equal">
      <formula>"NotPaid"</formula>
    </cfRule>
    <cfRule type="cellIs" dxfId="3" priority="6699" operator="equal">
      <formula>"NotPaid"</formula>
    </cfRule>
    <cfRule type="cellIs" dxfId="3" priority="6639" operator="equal">
      <formula>"NotPaid"</formula>
    </cfRule>
    <cfRule type="cellIs" dxfId="3" priority="6594" operator="equal">
      <formula>"NotPaid"</formula>
    </cfRule>
    <cfRule type="cellIs" dxfId="3" priority="6583" operator="equal">
      <formula>"NotPaid"</formula>
    </cfRule>
    <cfRule type="cellIs" dxfId="3" priority="6557" operator="equal">
      <formula>"NotPaid"</formula>
    </cfRule>
    <cfRule type="cellIs" dxfId="3" priority="6546" operator="equal">
      <formula>"NotPaid"</formula>
    </cfRule>
    <cfRule type="cellIs" dxfId="3" priority="6535" operator="equal">
      <formula>"NotPaid"</formula>
    </cfRule>
    <cfRule type="cellIs" dxfId="3" priority="6470" operator="equal">
      <formula>"NotPaid"</formula>
    </cfRule>
    <cfRule type="cellIs" dxfId="3" priority="6461" operator="equal">
      <formula>"NotPaid"</formula>
    </cfRule>
    <cfRule type="cellIs" dxfId="3" priority="6401" operator="equal">
      <formula>"NotPaid"</formula>
    </cfRule>
    <cfRule type="cellIs" dxfId="3" priority="6356" operator="equal">
      <formula>"NotPaid"</formula>
    </cfRule>
    <cfRule type="cellIs" dxfId="3" priority="6345" operator="equal">
      <formula>"NotPaid"</formula>
    </cfRule>
    <cfRule type="cellIs" dxfId="3" priority="6319" operator="equal">
      <formula>"NotPaid"</formula>
    </cfRule>
    <cfRule type="cellIs" dxfId="3" priority="6308" operator="equal">
      <formula>"NotPaid"</formula>
    </cfRule>
    <cfRule type="cellIs" dxfId="3" priority="6297" operator="equal">
      <formula>"NotPaid"</formula>
    </cfRule>
  </conditionalFormatting>
  <conditionalFormatting sqref="H12:N12">
    <cfRule type="cellIs" dxfId="3" priority="6731" operator="equal">
      <formula>"NotPaid"</formula>
    </cfRule>
    <cfRule type="cellIs" dxfId="3" priority="6716" operator="equal">
      <formula>"NotPaid"</formula>
    </cfRule>
    <cfRule type="cellIs" dxfId="3" priority="6686" operator="equal">
      <formula>"NotPaid"</formula>
    </cfRule>
    <cfRule type="cellIs" dxfId="3" priority="6674" operator="equal">
      <formula>"NotPaid"</formula>
    </cfRule>
    <cfRule type="cellIs" dxfId="3" priority="6659" operator="equal">
      <formula>"NotPaid"</formula>
    </cfRule>
    <cfRule type="cellIs" dxfId="3" priority="6647" operator="equal">
      <formula>"NotPaid"</formula>
    </cfRule>
    <cfRule type="cellIs" dxfId="3" priority="6626" operator="equal">
      <formula>"NotPaid"</formula>
    </cfRule>
    <cfRule type="cellIs" dxfId="3" priority="6614" operator="equal">
      <formula>"NotPaid"</formula>
    </cfRule>
    <cfRule type="cellIs" dxfId="3" priority="6602" operator="equal">
      <formula>"NotPaid"</formula>
    </cfRule>
    <cfRule type="cellIs" dxfId="3" priority="6568" operator="equal">
      <formula>"NotPaid"</formula>
    </cfRule>
    <cfRule type="cellIs" dxfId="3" priority="6520" operator="equal">
      <formula>"NotPaid"</formula>
    </cfRule>
    <cfRule type="cellIs" dxfId="3" priority="6508" operator="equal">
      <formula>"NotPaid"</formula>
    </cfRule>
    <cfRule type="cellIs" dxfId="3" priority="6493" operator="equal">
      <formula>"NotPaid"</formula>
    </cfRule>
    <cfRule type="cellIs" dxfId="3" priority="6478" operator="equal">
      <formula>"NotPaid"</formula>
    </cfRule>
    <cfRule type="cellIs" dxfId="3" priority="6448" operator="equal">
      <formula>"NotPaid"</formula>
    </cfRule>
    <cfRule type="cellIs" dxfId="3" priority="6436" operator="equal">
      <formula>"NotPaid"</formula>
    </cfRule>
    <cfRule type="cellIs" dxfId="3" priority="6421" operator="equal">
      <formula>"NotPaid"</formula>
    </cfRule>
    <cfRule type="cellIs" dxfId="3" priority="6409" operator="equal">
      <formula>"NotPaid"</formula>
    </cfRule>
    <cfRule type="cellIs" dxfId="3" priority="6388" operator="equal">
      <formula>"NotPaid"</formula>
    </cfRule>
    <cfRule type="cellIs" dxfId="3" priority="6376" operator="equal">
      <formula>"NotPaid"</formula>
    </cfRule>
    <cfRule type="cellIs" dxfId="3" priority="6364" operator="equal">
      <formula>"NotPaid"</formula>
    </cfRule>
    <cfRule type="cellIs" dxfId="3" priority="6330" operator="equal">
      <formula>"NotPaid"</formula>
    </cfRule>
    <cfRule type="cellIs" dxfId="3" priority="6282" operator="equal">
      <formula>"NotPaid"</formula>
    </cfRule>
    <cfRule type="cellIs" dxfId="3" priority="6270" operator="equal">
      <formula>"NotPaid"</formula>
    </cfRule>
  </conditionalFormatting>
  <conditionalFormatting sqref="R12">
    <cfRule type="cellIs" dxfId="3" priority="963" operator="equal">
      <formula>"NotPaid"</formula>
    </cfRule>
    <cfRule type="cellIs" dxfId="3" priority="962" operator="equal">
      <formula>"NotPaid"</formula>
    </cfRule>
    <cfRule type="cellIs" dxfId="3" priority="961" operator="equal">
      <formula>"NotPaid"</formula>
    </cfRule>
    <cfRule type="cellIs" dxfId="3" priority="960" operator="equal">
      <formula>"NotPaid"</formula>
    </cfRule>
    <cfRule type="cellIs" dxfId="3" priority="959" operator="equal">
      <formula>"NotPaid"</formula>
    </cfRule>
    <cfRule type="cellIs" dxfId="3" priority="958" operator="equal">
      <formula>"NotPaid"</formula>
    </cfRule>
    <cfRule type="cellIs" dxfId="3" priority="957" operator="equal">
      <formula>"NotPaid"</formula>
    </cfRule>
    <cfRule type="cellIs" dxfId="3" priority="956" operator="equal">
      <formula>"NotPaid"</formula>
    </cfRule>
    <cfRule type="cellIs" dxfId="3" priority="955" operator="equal">
      <formula>"NotPaid"</formula>
    </cfRule>
    <cfRule type="cellIs" dxfId="3" priority="954" operator="equal">
      <formula>"NotPaid"</formula>
    </cfRule>
    <cfRule type="cellIs" dxfId="3" priority="953" operator="equal">
      <formula>"NotPaid"</formula>
    </cfRule>
    <cfRule type="cellIs" dxfId="3" priority="952" operator="equal">
      <formula>"NotPaid"</formula>
    </cfRule>
    <cfRule type="cellIs" dxfId="3" priority="951" operator="equal">
      <formula>"NotPaid"</formula>
    </cfRule>
    <cfRule type="cellIs" dxfId="3" priority="950" operator="equal">
      <formula>"NotPaid"</formula>
    </cfRule>
    <cfRule type="cellIs" dxfId="3" priority="949" operator="equal">
      <formula>"NotPaid"</formula>
    </cfRule>
    <cfRule type="cellIs" dxfId="3" priority="948" operator="equal">
      <formula>"NotPaid"</formula>
    </cfRule>
    <cfRule type="cellIs" dxfId="3" priority="947" operator="equal">
      <formula>"NotPaid"</formula>
    </cfRule>
    <cfRule type="cellIs" dxfId="3" priority="946" operator="equal">
      <formula>"NotPaid"</formula>
    </cfRule>
    <cfRule type="cellIs" dxfId="3" priority="945" operator="equal">
      <formula>"NotPaid"</formula>
    </cfRule>
    <cfRule type="cellIs" dxfId="3" priority="944" operator="equal">
      <formula>"NotPaid"</formula>
    </cfRule>
    <cfRule type="cellIs" dxfId="3" priority="943" operator="equal">
      <formula>"NotPaid"</formula>
    </cfRule>
    <cfRule type="cellIs" dxfId="3" priority="942" operator="equal">
      <formula>"NotPaid"</formula>
    </cfRule>
    <cfRule type="cellIs" dxfId="3" priority="941" operator="equal">
      <formula>"NotPaid"</formula>
    </cfRule>
    <cfRule type="cellIs" dxfId="3" priority="940" operator="equal">
      <formula>"NotPaid"</formula>
    </cfRule>
    <cfRule type="cellIs" dxfId="3" priority="939" operator="equal">
      <formula>"NotPaid"</formula>
    </cfRule>
    <cfRule type="cellIs" dxfId="3" priority="938" operator="equal">
      <formula>"NotPaid"</formula>
    </cfRule>
    <cfRule type="cellIs" dxfId="3" priority="937" operator="equal">
      <formula>"NotPaid"</formula>
    </cfRule>
    <cfRule type="cellIs" dxfId="3" priority="936" operator="equal">
      <formula>"NotPaid"</formula>
    </cfRule>
    <cfRule type="cellIs" dxfId="3" priority="935" operator="equal">
      <formula>"NotPaid"</formula>
    </cfRule>
    <cfRule type="cellIs" dxfId="3" priority="934" operator="equal">
      <formula>"NotPaid"</formula>
    </cfRule>
    <cfRule type="cellIs" dxfId="3" priority="933" operator="equal">
      <formula>"NotPaid"</formula>
    </cfRule>
    <cfRule type="cellIs" dxfId="3" priority="932" operator="equal">
      <formula>"NotPaid"</formula>
    </cfRule>
    <cfRule type="cellIs" dxfId="3" priority="931" operator="equal">
      <formula>"NotPaid"</formula>
    </cfRule>
    <cfRule type="cellIs" dxfId="3" priority="930" operator="equal">
      <formula>"NotPaid"</formula>
    </cfRule>
    <cfRule type="cellIs" dxfId="3" priority="929" operator="equal">
      <formula>"NotPaid"</formula>
    </cfRule>
    <cfRule type="cellIs" dxfId="3" priority="928" operator="equal">
      <formula>"NotPaid"</formula>
    </cfRule>
    <cfRule type="cellIs" dxfId="3" priority="927" operator="equal">
      <formula>"NotPaid"</formula>
    </cfRule>
    <cfRule type="cellIs" dxfId="3" priority="926" operator="equal">
      <formula>"NotPaid"</formula>
    </cfRule>
    <cfRule type="cellIs" dxfId="3" priority="925" operator="equal">
      <formula>"NotPaid"</formula>
    </cfRule>
    <cfRule type="cellIs" dxfId="3" priority="924" operator="equal">
      <formula>"NotPaid"</formula>
    </cfRule>
    <cfRule type="cellIs" dxfId="3" priority="923" operator="equal">
      <formula>"NotPaid"</formula>
    </cfRule>
    <cfRule type="cellIs" dxfId="3" priority="922" operator="equal">
      <formula>"NotPaid"</formula>
    </cfRule>
    <cfRule type="cellIs" dxfId="3" priority="921" operator="equal">
      <formula>"NotPaid"</formula>
    </cfRule>
    <cfRule type="cellIs" dxfId="3" priority="920" operator="equal">
      <formula>"NotPaid"</formula>
    </cfRule>
    <cfRule type="cellIs" dxfId="3" priority="919" operator="equal">
      <formula>"NotPaid"</formula>
    </cfRule>
    <cfRule type="cellIs" dxfId="3" priority="918" operator="equal">
      <formula>"NotPaid"</formula>
    </cfRule>
  </conditionalFormatting>
  <conditionalFormatting sqref="S12:U12">
    <cfRule type="cellIs" dxfId="3" priority="1751" operator="equal">
      <formula>"NotPaid"</formula>
    </cfRule>
    <cfRule type="cellIs" dxfId="3" priority="1750" operator="equal">
      <formula>"NotPaid"</formula>
    </cfRule>
    <cfRule type="cellIs" dxfId="3" priority="1749" operator="equal">
      <formula>"NotPaid"</formula>
    </cfRule>
    <cfRule type="cellIs" dxfId="3" priority="1748" operator="equal">
      <formula>"NotPaid"</formula>
    </cfRule>
    <cfRule type="cellIs" dxfId="3" priority="1747" operator="equal">
      <formula>"NotPaid"</formula>
    </cfRule>
    <cfRule type="cellIs" dxfId="3" priority="1746" operator="equal">
      <formula>"NotPaid"</formula>
    </cfRule>
    <cfRule type="cellIs" dxfId="3" priority="1745" operator="equal">
      <formula>"NotPaid"</formula>
    </cfRule>
    <cfRule type="cellIs" dxfId="3" priority="1744" operator="equal">
      <formula>"NotPaid"</formula>
    </cfRule>
    <cfRule type="cellIs" dxfId="3" priority="1743" operator="equal">
      <formula>"NotPaid"</formula>
    </cfRule>
    <cfRule type="cellIs" dxfId="3" priority="1742" operator="equal">
      <formula>"NotPaid"</formula>
    </cfRule>
    <cfRule type="cellIs" dxfId="3" priority="1741" operator="equal">
      <formula>"NotPaid"</formula>
    </cfRule>
    <cfRule type="cellIs" dxfId="3" priority="1740" operator="equal">
      <formula>"NotPaid"</formula>
    </cfRule>
    <cfRule type="cellIs" dxfId="3" priority="1739" operator="equal">
      <formula>"NotPaid"</formula>
    </cfRule>
    <cfRule type="cellIs" dxfId="3" priority="1738" operator="equal">
      <formula>"NotPaid"</formula>
    </cfRule>
    <cfRule type="cellIs" dxfId="3" priority="1737" operator="equal">
      <formula>"NotPaid"</formula>
    </cfRule>
    <cfRule type="cellIs" dxfId="3" priority="1736" operator="equal">
      <formula>"NotPaid"</formula>
    </cfRule>
    <cfRule type="cellIs" dxfId="3" priority="1735" operator="equal">
      <formula>"NotPaid"</formula>
    </cfRule>
    <cfRule type="cellIs" dxfId="3" priority="1734" operator="equal">
      <formula>"NotPaid"</formula>
    </cfRule>
    <cfRule type="cellIs" dxfId="3" priority="1733" operator="equal">
      <formula>"NotPaid"</formula>
    </cfRule>
    <cfRule type="cellIs" dxfId="3" priority="1732" operator="equal">
      <formula>"NotPaid"</formula>
    </cfRule>
    <cfRule type="cellIs" dxfId="3" priority="1731" operator="equal">
      <formula>"NotPaid"</formula>
    </cfRule>
    <cfRule type="cellIs" dxfId="3" priority="1730" operator="equal">
      <formula>"NotPaid"</formula>
    </cfRule>
    <cfRule type="cellIs" dxfId="3" priority="1729" operator="equal">
      <formula>"NotPaid"</formula>
    </cfRule>
    <cfRule type="cellIs" dxfId="3" priority="1728" operator="equal">
      <formula>"NotPaid"</formula>
    </cfRule>
    <cfRule type="cellIs" dxfId="3" priority="1727" operator="equal">
      <formula>"NotPaid"</formula>
    </cfRule>
    <cfRule type="cellIs" dxfId="3" priority="1726" operator="equal">
      <formula>"NotPaid"</formula>
    </cfRule>
    <cfRule type="cellIs" dxfId="3" priority="1725" operator="equal">
      <formula>"NotPaid"</formula>
    </cfRule>
    <cfRule type="cellIs" dxfId="3" priority="1724" operator="equal">
      <formula>"NotPaid"</formula>
    </cfRule>
    <cfRule type="cellIs" dxfId="3" priority="1723" operator="equal">
      <formula>"NotPaid"</formula>
    </cfRule>
    <cfRule type="cellIs" dxfId="3" priority="1722" operator="equal">
      <formula>"NotPaid"</formula>
    </cfRule>
    <cfRule type="cellIs" dxfId="3" priority="1721" operator="equal">
      <formula>"NotPaid"</formula>
    </cfRule>
    <cfRule type="cellIs" dxfId="3" priority="1720" operator="equal">
      <formula>"NotPaid"</formula>
    </cfRule>
    <cfRule type="cellIs" dxfId="3" priority="1719" operator="equal">
      <formula>"NotPaid"</formula>
    </cfRule>
    <cfRule type="cellIs" dxfId="3" priority="1718" operator="equal">
      <formula>"NotPaid"</formula>
    </cfRule>
    <cfRule type="cellIs" dxfId="3" priority="1717" operator="equal">
      <formula>"NotPaid"</formula>
    </cfRule>
    <cfRule type="cellIs" dxfId="3" priority="1716" operator="equal">
      <formula>"NotPaid"</formula>
    </cfRule>
    <cfRule type="cellIs" dxfId="3" priority="1715" operator="equal">
      <formula>"NotPaid"</formula>
    </cfRule>
    <cfRule type="cellIs" dxfId="3" priority="1714" operator="equal">
      <formula>"NotPaid"</formula>
    </cfRule>
    <cfRule type="cellIs" dxfId="3" priority="1713" operator="equal">
      <formula>"NotPaid"</formula>
    </cfRule>
    <cfRule type="cellIs" dxfId="3" priority="1712" operator="equal">
      <formula>"NotPaid"</formula>
    </cfRule>
    <cfRule type="cellIs" dxfId="3" priority="1711" operator="equal">
      <formula>"NotPaid"</formula>
    </cfRule>
    <cfRule type="cellIs" dxfId="3" priority="1710" operator="equal">
      <formula>"NotPaid"</formula>
    </cfRule>
    <cfRule type="cellIs" dxfId="3" priority="1709" operator="equal">
      <formula>"NotPaid"</formula>
    </cfRule>
    <cfRule type="cellIs" dxfId="3" priority="1708" operator="equal">
      <formula>"NotPaid"</formula>
    </cfRule>
    <cfRule type="cellIs" dxfId="3" priority="1707" operator="equal">
      <formula>"NotPaid"</formula>
    </cfRule>
    <cfRule type="cellIs" dxfId="3" priority="1706" operator="equal">
      <formula>"NotPaid"</formula>
    </cfRule>
  </conditionalFormatting>
  <conditionalFormatting sqref="V12:X12">
    <cfRule type="cellIs" dxfId="3" priority="2539" operator="equal">
      <formula>"NotPaid"</formula>
    </cfRule>
    <cfRule type="cellIs" dxfId="3" priority="2538" operator="equal">
      <formula>"NotPaid"</formula>
    </cfRule>
    <cfRule type="cellIs" dxfId="3" priority="2537" operator="equal">
      <formula>"NotPaid"</formula>
    </cfRule>
    <cfRule type="cellIs" dxfId="3" priority="2536" operator="equal">
      <formula>"NotPaid"</formula>
    </cfRule>
    <cfRule type="cellIs" dxfId="3" priority="2535" operator="equal">
      <formula>"NotPaid"</formula>
    </cfRule>
    <cfRule type="cellIs" dxfId="3" priority="2534" operator="equal">
      <formula>"NotPaid"</formula>
    </cfRule>
    <cfRule type="cellIs" dxfId="3" priority="2533" operator="equal">
      <formula>"NotPaid"</formula>
    </cfRule>
    <cfRule type="cellIs" dxfId="3" priority="2532" operator="equal">
      <formula>"NotPaid"</formula>
    </cfRule>
    <cfRule type="cellIs" dxfId="3" priority="2531" operator="equal">
      <formula>"NotPaid"</formula>
    </cfRule>
    <cfRule type="cellIs" dxfId="3" priority="2530" operator="equal">
      <formula>"NotPaid"</formula>
    </cfRule>
    <cfRule type="cellIs" dxfId="3" priority="2529" operator="equal">
      <formula>"NotPaid"</formula>
    </cfRule>
    <cfRule type="cellIs" dxfId="3" priority="2528" operator="equal">
      <formula>"NotPaid"</formula>
    </cfRule>
    <cfRule type="cellIs" dxfId="3" priority="2527" operator="equal">
      <formula>"NotPaid"</formula>
    </cfRule>
    <cfRule type="cellIs" dxfId="3" priority="2526" operator="equal">
      <formula>"NotPaid"</formula>
    </cfRule>
    <cfRule type="cellIs" dxfId="3" priority="2525" operator="equal">
      <formula>"NotPaid"</formula>
    </cfRule>
    <cfRule type="cellIs" dxfId="3" priority="2524" operator="equal">
      <formula>"NotPaid"</formula>
    </cfRule>
    <cfRule type="cellIs" dxfId="3" priority="2523" operator="equal">
      <formula>"NotPaid"</formula>
    </cfRule>
    <cfRule type="cellIs" dxfId="3" priority="2522" operator="equal">
      <formula>"NotPaid"</formula>
    </cfRule>
    <cfRule type="cellIs" dxfId="3" priority="2521" operator="equal">
      <formula>"NotPaid"</formula>
    </cfRule>
    <cfRule type="cellIs" dxfId="3" priority="2520" operator="equal">
      <formula>"NotPaid"</formula>
    </cfRule>
    <cfRule type="cellIs" dxfId="3" priority="2519" operator="equal">
      <formula>"NotPaid"</formula>
    </cfRule>
    <cfRule type="cellIs" dxfId="3" priority="2518" operator="equal">
      <formula>"NotPaid"</formula>
    </cfRule>
    <cfRule type="cellIs" dxfId="3" priority="2517" operator="equal">
      <formula>"NotPaid"</formula>
    </cfRule>
    <cfRule type="cellIs" dxfId="3" priority="2516" operator="equal">
      <formula>"NotPaid"</formula>
    </cfRule>
    <cfRule type="cellIs" dxfId="3" priority="2515" operator="equal">
      <formula>"NotPaid"</formula>
    </cfRule>
    <cfRule type="cellIs" dxfId="3" priority="2514" operator="equal">
      <formula>"NotPaid"</formula>
    </cfRule>
    <cfRule type="cellIs" dxfId="3" priority="2513" operator="equal">
      <formula>"NotPaid"</formula>
    </cfRule>
    <cfRule type="cellIs" dxfId="3" priority="2512" operator="equal">
      <formula>"NotPaid"</formula>
    </cfRule>
    <cfRule type="cellIs" dxfId="3" priority="2511" operator="equal">
      <formula>"NotPaid"</formula>
    </cfRule>
    <cfRule type="cellIs" dxfId="3" priority="2510" operator="equal">
      <formula>"NotPaid"</formula>
    </cfRule>
    <cfRule type="cellIs" dxfId="3" priority="2509" operator="equal">
      <formula>"NotPaid"</formula>
    </cfRule>
    <cfRule type="cellIs" dxfId="3" priority="2508" operator="equal">
      <formula>"NotPaid"</formula>
    </cfRule>
    <cfRule type="cellIs" dxfId="3" priority="2507" operator="equal">
      <formula>"NotPaid"</formula>
    </cfRule>
    <cfRule type="cellIs" dxfId="3" priority="2506" operator="equal">
      <formula>"NotPaid"</formula>
    </cfRule>
    <cfRule type="cellIs" dxfId="3" priority="2505" operator="equal">
      <formula>"NotPaid"</formula>
    </cfRule>
    <cfRule type="cellIs" dxfId="3" priority="2504" operator="equal">
      <formula>"NotPaid"</formula>
    </cfRule>
    <cfRule type="cellIs" dxfId="3" priority="2503" operator="equal">
      <formula>"NotPaid"</formula>
    </cfRule>
    <cfRule type="cellIs" dxfId="3" priority="2502" operator="equal">
      <formula>"NotPaid"</formula>
    </cfRule>
    <cfRule type="cellIs" dxfId="3" priority="2501" operator="equal">
      <formula>"NotPaid"</formula>
    </cfRule>
    <cfRule type="cellIs" dxfId="3" priority="2500" operator="equal">
      <formula>"NotPaid"</formula>
    </cfRule>
    <cfRule type="cellIs" dxfId="3" priority="2499" operator="equal">
      <formula>"NotPaid"</formula>
    </cfRule>
    <cfRule type="cellIs" dxfId="3" priority="2498" operator="equal">
      <formula>"NotPaid"</formula>
    </cfRule>
    <cfRule type="cellIs" dxfId="3" priority="2497" operator="equal">
      <formula>"NotPaid"</formula>
    </cfRule>
    <cfRule type="cellIs" dxfId="3" priority="2496" operator="equal">
      <formula>"NotPaid"</formula>
    </cfRule>
    <cfRule type="cellIs" dxfId="3" priority="2495" operator="equal">
      <formula>"NotPaid"</formula>
    </cfRule>
    <cfRule type="cellIs" dxfId="3" priority="2494" operator="equal">
      <formula>"NotPaid"</formula>
    </cfRule>
  </conditionalFormatting>
  <conditionalFormatting sqref="Y12:AA12">
    <cfRule type="cellIs" dxfId="3" priority="3327" operator="equal">
      <formula>"NotPaid"</formula>
    </cfRule>
    <cfRule type="cellIs" dxfId="3" priority="3326" operator="equal">
      <formula>"NotPaid"</formula>
    </cfRule>
    <cfRule type="cellIs" dxfId="3" priority="3325" operator="equal">
      <formula>"NotPaid"</formula>
    </cfRule>
    <cfRule type="cellIs" dxfId="3" priority="3324" operator="equal">
      <formula>"NotPaid"</formula>
    </cfRule>
    <cfRule type="cellIs" dxfId="3" priority="3323" operator="equal">
      <formula>"NotPaid"</formula>
    </cfRule>
    <cfRule type="cellIs" dxfId="3" priority="3322" operator="equal">
      <formula>"NotPaid"</formula>
    </cfRule>
    <cfRule type="cellIs" dxfId="3" priority="3321" operator="equal">
      <formula>"NotPaid"</formula>
    </cfRule>
    <cfRule type="cellIs" dxfId="3" priority="3320" operator="equal">
      <formula>"NotPaid"</formula>
    </cfRule>
    <cfRule type="cellIs" dxfId="3" priority="3319" operator="equal">
      <formula>"NotPaid"</formula>
    </cfRule>
    <cfRule type="cellIs" dxfId="3" priority="3318" operator="equal">
      <formula>"NotPaid"</formula>
    </cfRule>
    <cfRule type="cellIs" dxfId="3" priority="3317" operator="equal">
      <formula>"NotPaid"</formula>
    </cfRule>
    <cfRule type="cellIs" dxfId="3" priority="3316" operator="equal">
      <formula>"NotPaid"</formula>
    </cfRule>
    <cfRule type="cellIs" dxfId="3" priority="3315" operator="equal">
      <formula>"NotPaid"</formula>
    </cfRule>
    <cfRule type="cellIs" dxfId="3" priority="3314" operator="equal">
      <formula>"NotPaid"</formula>
    </cfRule>
    <cfRule type="cellIs" dxfId="3" priority="3313" operator="equal">
      <formula>"NotPaid"</formula>
    </cfRule>
    <cfRule type="cellIs" dxfId="3" priority="3312" operator="equal">
      <formula>"NotPaid"</formula>
    </cfRule>
    <cfRule type="cellIs" dxfId="3" priority="3311" operator="equal">
      <formula>"NotPaid"</formula>
    </cfRule>
    <cfRule type="cellIs" dxfId="3" priority="3310" operator="equal">
      <formula>"NotPaid"</formula>
    </cfRule>
    <cfRule type="cellIs" dxfId="3" priority="3309" operator="equal">
      <formula>"NotPaid"</formula>
    </cfRule>
    <cfRule type="cellIs" dxfId="3" priority="3308" operator="equal">
      <formula>"NotPaid"</formula>
    </cfRule>
    <cfRule type="cellIs" dxfId="3" priority="3307" operator="equal">
      <formula>"NotPaid"</formula>
    </cfRule>
    <cfRule type="cellIs" dxfId="3" priority="3306" operator="equal">
      <formula>"NotPaid"</formula>
    </cfRule>
    <cfRule type="cellIs" dxfId="3" priority="3305" operator="equal">
      <formula>"NotPaid"</formula>
    </cfRule>
    <cfRule type="cellIs" dxfId="3" priority="3304" operator="equal">
      <formula>"NotPaid"</formula>
    </cfRule>
    <cfRule type="cellIs" dxfId="3" priority="3303" operator="equal">
      <formula>"NotPaid"</formula>
    </cfRule>
    <cfRule type="cellIs" dxfId="3" priority="3302" operator="equal">
      <formula>"NotPaid"</formula>
    </cfRule>
    <cfRule type="cellIs" dxfId="3" priority="3301" operator="equal">
      <formula>"NotPaid"</formula>
    </cfRule>
    <cfRule type="cellIs" dxfId="3" priority="3300" operator="equal">
      <formula>"NotPaid"</formula>
    </cfRule>
    <cfRule type="cellIs" dxfId="3" priority="3299" operator="equal">
      <formula>"NotPaid"</formula>
    </cfRule>
    <cfRule type="cellIs" dxfId="3" priority="3298" operator="equal">
      <formula>"NotPaid"</formula>
    </cfRule>
    <cfRule type="cellIs" dxfId="3" priority="3297" operator="equal">
      <formula>"NotPaid"</formula>
    </cfRule>
    <cfRule type="cellIs" dxfId="3" priority="3296" operator="equal">
      <formula>"NotPaid"</formula>
    </cfRule>
    <cfRule type="cellIs" dxfId="3" priority="3295" operator="equal">
      <formula>"NotPaid"</formula>
    </cfRule>
    <cfRule type="cellIs" dxfId="3" priority="3294" operator="equal">
      <formula>"NotPaid"</formula>
    </cfRule>
    <cfRule type="cellIs" dxfId="3" priority="3293" operator="equal">
      <formula>"NotPaid"</formula>
    </cfRule>
    <cfRule type="cellIs" dxfId="3" priority="3292" operator="equal">
      <formula>"NotPaid"</formula>
    </cfRule>
    <cfRule type="cellIs" dxfId="3" priority="3291" operator="equal">
      <formula>"NotPaid"</formula>
    </cfRule>
    <cfRule type="cellIs" dxfId="3" priority="3290" operator="equal">
      <formula>"NotPaid"</formula>
    </cfRule>
    <cfRule type="cellIs" dxfId="3" priority="3289" operator="equal">
      <formula>"NotPaid"</formula>
    </cfRule>
    <cfRule type="cellIs" dxfId="3" priority="3288" operator="equal">
      <formula>"NotPaid"</formula>
    </cfRule>
    <cfRule type="cellIs" dxfId="3" priority="3287" operator="equal">
      <formula>"NotPaid"</formula>
    </cfRule>
    <cfRule type="cellIs" dxfId="3" priority="3286" operator="equal">
      <formula>"NotPaid"</formula>
    </cfRule>
    <cfRule type="cellIs" dxfId="3" priority="3285" operator="equal">
      <formula>"NotPaid"</formula>
    </cfRule>
    <cfRule type="cellIs" dxfId="3" priority="3284" operator="equal">
      <formula>"NotPaid"</formula>
    </cfRule>
    <cfRule type="cellIs" dxfId="3" priority="3283" operator="equal">
      <formula>"NotPaid"</formula>
    </cfRule>
    <cfRule type="cellIs" dxfId="3" priority="3282" operator="equal">
      <formula>"NotPaid"</formula>
    </cfRule>
  </conditionalFormatting>
  <conditionalFormatting sqref="AE12:AJ12">
    <cfRule type="expression" dxfId="5" priority="5715" stopIfTrue="1">
      <formula>AE12="NotPaid"</formula>
    </cfRule>
  </conditionalFormatting>
  <conditionalFormatting sqref="AK12">
    <cfRule type="expression" dxfId="5" priority="5714" stopIfTrue="1">
      <formula>AK12="not paid"</formula>
    </cfRule>
  </conditionalFormatting>
  <conditionalFormatting sqref="AS12:AW12">
    <cfRule type="expression" dxfId="5" priority="644" stopIfTrue="1">
      <formula>AS12="NotPaid"</formula>
    </cfRule>
  </conditionalFormatting>
  <conditionalFormatting sqref="AX12">
    <cfRule type="expression" dxfId="5" priority="643" stopIfTrue="1">
      <formula>AX12="not paid"</formula>
    </cfRule>
  </conditionalFormatting>
  <conditionalFormatting sqref="D13">
    <cfRule type="cellIs" dxfId="3" priority="5630" operator="equal">
      <formula>"NotPaid"</formula>
    </cfRule>
    <cfRule type="cellIs" dxfId="3" priority="5629" operator="equal">
      <formula>"NotPaid"</formula>
    </cfRule>
    <cfRule type="cellIs" dxfId="3" priority="5628" operator="equal">
      <formula>"NotPaid"</formula>
    </cfRule>
    <cfRule type="cellIs" dxfId="3" priority="5626" operator="equal">
      <formula>"NotPaid"</formula>
    </cfRule>
    <cfRule type="cellIs" dxfId="3" priority="5625" operator="equal">
      <formula>"NotPaid"</formula>
    </cfRule>
    <cfRule type="cellIs" dxfId="3" priority="5624" operator="equal">
      <formula>"NotPaid"</formula>
    </cfRule>
    <cfRule type="cellIs" dxfId="3" priority="5615" operator="equal">
      <formula>"NotPaid"</formula>
    </cfRule>
    <cfRule type="cellIs" dxfId="3" priority="5614" operator="equal">
      <formula>"NotPaid"</formula>
    </cfRule>
    <cfRule type="cellIs" dxfId="3" priority="5613" operator="equal">
      <formula>"NotPaid"</formula>
    </cfRule>
    <cfRule type="cellIs" dxfId="3" priority="5611" operator="equal">
      <formula>"NotPaid"</formula>
    </cfRule>
    <cfRule type="cellIs" dxfId="3" priority="5610" operator="equal">
      <formula>"NotPaid"</formula>
    </cfRule>
    <cfRule type="cellIs" dxfId="3" priority="5609" operator="equal">
      <formula>"NotPaid"</formula>
    </cfRule>
    <cfRule type="cellIs" dxfId="3" priority="5602" operator="equal">
      <formula>"NotPaid"</formula>
    </cfRule>
    <cfRule type="cellIs" dxfId="3" priority="5601" operator="equal">
      <formula>"NotPaid"</formula>
    </cfRule>
    <cfRule type="cellIs" dxfId="3" priority="5600" operator="equal">
      <formula>"NotPaid"</formula>
    </cfRule>
    <cfRule type="cellIs" dxfId="3" priority="5585" operator="equal">
      <formula>"NotPaid"</formula>
    </cfRule>
    <cfRule type="cellIs" dxfId="3" priority="5584" operator="equal">
      <formula>"NotPaid"</formula>
    </cfRule>
    <cfRule type="cellIs" dxfId="3" priority="5583" operator="equal">
      <formula>"NotPaid"</formula>
    </cfRule>
    <cfRule type="cellIs" dxfId="3" priority="5573" operator="equal">
      <formula>"NotPaid"</formula>
    </cfRule>
    <cfRule type="cellIs" dxfId="3" priority="5572" operator="equal">
      <formula>"NotPaid"</formula>
    </cfRule>
    <cfRule type="cellIs" dxfId="3" priority="5571" operator="equal">
      <formula>"NotPaid"</formula>
    </cfRule>
    <cfRule type="cellIs" dxfId="3" priority="5559" operator="equal">
      <formula>"NotPaid"</formula>
    </cfRule>
    <cfRule type="cellIs" dxfId="3" priority="5558" operator="equal">
      <formula>"NotPaid"</formula>
    </cfRule>
    <cfRule type="cellIs" dxfId="3" priority="5557" operator="equal">
      <formula>"NotPaid"</formula>
    </cfRule>
    <cfRule type="cellIs" dxfId="3" priority="5547" operator="equal">
      <formula>"NotPaid"</formula>
    </cfRule>
    <cfRule type="cellIs" dxfId="3" priority="5546" operator="equal">
      <formula>"NotPaid"</formula>
    </cfRule>
    <cfRule type="cellIs" dxfId="3" priority="5545" operator="equal">
      <formula>"NotPaid"</formula>
    </cfRule>
    <cfRule type="cellIs" dxfId="3" priority="5543" operator="equal">
      <formula>"NotPaid"</formula>
    </cfRule>
    <cfRule type="cellIs" dxfId="3" priority="5542" operator="equal">
      <formula>"NotPaid"</formula>
    </cfRule>
    <cfRule type="cellIs" dxfId="3" priority="5541" operator="equal">
      <formula>"NotPaid"</formula>
    </cfRule>
    <cfRule type="cellIs" dxfId="3" priority="5515" operator="equal">
      <formula>"NotPaid"</formula>
    </cfRule>
    <cfRule type="cellIs" dxfId="3" priority="5514" operator="equal">
      <formula>"NotPaid"</formula>
    </cfRule>
    <cfRule type="cellIs" dxfId="3" priority="5513" operator="equal">
      <formula>"NotPaid"</formula>
    </cfRule>
    <cfRule type="cellIs" dxfId="3" priority="5503" operator="equal">
      <formula>"NotPaid"</formula>
    </cfRule>
    <cfRule type="cellIs" dxfId="3" priority="5502" operator="equal">
      <formula>"NotPaid"</formula>
    </cfRule>
    <cfRule type="cellIs" dxfId="3" priority="5501" operator="equal">
      <formula>"NotPaid"</formula>
    </cfRule>
    <cfRule type="cellIs" dxfId="3" priority="5492" operator="equal">
      <formula>"NotPaid"</formula>
    </cfRule>
    <cfRule type="cellIs" dxfId="3" priority="5491" operator="equal">
      <formula>"NotPaid"</formula>
    </cfRule>
    <cfRule type="cellIs" dxfId="3" priority="5490" operator="equal">
      <formula>"NotPaid"</formula>
    </cfRule>
    <cfRule type="cellIs" dxfId="3" priority="5481" operator="equal">
      <formula>"NotPaid"</formula>
    </cfRule>
    <cfRule type="cellIs" dxfId="3" priority="5480" operator="equal">
      <formula>"NotPaid"</formula>
    </cfRule>
    <cfRule type="cellIs" dxfId="3" priority="5479" operator="equal">
      <formula>"NotPaid"</formula>
    </cfRule>
    <cfRule type="cellIs" dxfId="3" priority="5469" operator="equal">
      <formula>"NotPaid"</formula>
    </cfRule>
    <cfRule type="cellIs" dxfId="3" priority="5468" operator="equal">
      <formula>"NotPaid"</formula>
    </cfRule>
    <cfRule type="cellIs" dxfId="3" priority="5467" operator="equal">
      <formula>"NotPaid"</formula>
    </cfRule>
    <cfRule type="cellIs" dxfId="3" priority="5465" operator="equal">
      <formula>"NotPaid"</formula>
    </cfRule>
    <cfRule type="cellIs" dxfId="3" priority="5464" operator="equal">
      <formula>"NotPaid"</formula>
    </cfRule>
    <cfRule type="cellIs" dxfId="3" priority="5463" operator="equal">
      <formula>"NotPaid"</formula>
    </cfRule>
    <cfRule type="cellIs" dxfId="3" priority="5455" operator="equal">
      <formula>"NotPaid"</formula>
    </cfRule>
    <cfRule type="cellIs" dxfId="3" priority="5454" operator="equal">
      <formula>"NotPaid"</formula>
    </cfRule>
    <cfRule type="cellIs" dxfId="3" priority="5453" operator="equal">
      <formula>"NotPaid"</formula>
    </cfRule>
    <cfRule type="cellIs" dxfId="3" priority="5444" operator="equal">
      <formula>"NotPaid"</formula>
    </cfRule>
    <cfRule type="cellIs" dxfId="3" priority="5443" operator="equal">
      <formula>"NotPaid"</formula>
    </cfRule>
    <cfRule type="cellIs" dxfId="3" priority="5442" operator="equal">
      <formula>"NotPaid"</formula>
    </cfRule>
    <cfRule type="cellIs" dxfId="3" priority="5433" operator="equal">
      <formula>"NotPaid"</formula>
    </cfRule>
    <cfRule type="cellIs" dxfId="3" priority="5432" operator="equal">
      <formula>"NotPaid"</formula>
    </cfRule>
    <cfRule type="cellIs" dxfId="3" priority="5431" operator="equal">
      <formula>"NotPaid"</formula>
    </cfRule>
    <cfRule type="cellIs" dxfId="3" priority="5421" operator="equal">
      <formula>"NotPaid"</formula>
    </cfRule>
    <cfRule type="cellIs" dxfId="3" priority="5420" operator="equal">
      <formula>"NotPaid"</formula>
    </cfRule>
    <cfRule type="cellIs" dxfId="3" priority="5419" operator="equal">
      <formula>"NotPaid"</formula>
    </cfRule>
    <cfRule type="cellIs" dxfId="3" priority="5409" operator="equal">
      <formula>"NotPaid"</formula>
    </cfRule>
    <cfRule type="cellIs" dxfId="3" priority="5408" operator="equal">
      <formula>"NotPaid"</formula>
    </cfRule>
    <cfRule type="cellIs" dxfId="3" priority="5407" operator="equal">
      <formula>"NotPaid"</formula>
    </cfRule>
    <cfRule type="cellIs" dxfId="3" priority="5395" operator="equal">
      <formula>"NotPaid"</formula>
    </cfRule>
    <cfRule type="cellIs" dxfId="3" priority="5394" operator="equal">
      <formula>"NotPaid"</formula>
    </cfRule>
    <cfRule type="cellIs" dxfId="3" priority="5393" operator="equal">
      <formula>"NotPaid"</formula>
    </cfRule>
    <cfRule type="cellIs" dxfId="3" priority="5391" operator="equal">
      <formula>"NotPaid"</formula>
    </cfRule>
    <cfRule type="cellIs" dxfId="3" priority="5390" operator="equal">
      <formula>"NotPaid"</formula>
    </cfRule>
    <cfRule type="cellIs" dxfId="3" priority="5389" operator="equal">
      <formula>"NotPaid"</formula>
    </cfRule>
    <cfRule type="cellIs" dxfId="3" priority="5380" operator="equal">
      <formula>"NotPaid"</formula>
    </cfRule>
    <cfRule type="cellIs" dxfId="3" priority="5379" operator="equal">
      <formula>"NotPaid"</formula>
    </cfRule>
    <cfRule type="cellIs" dxfId="3" priority="5378" operator="equal">
      <formula>"NotPaid"</formula>
    </cfRule>
    <cfRule type="cellIs" dxfId="3" priority="5376" operator="equal">
      <formula>"NotPaid"</formula>
    </cfRule>
    <cfRule type="cellIs" dxfId="3" priority="5375" operator="equal">
      <formula>"NotPaid"</formula>
    </cfRule>
    <cfRule type="cellIs" dxfId="3" priority="5374" operator="equal">
      <formula>"NotPaid"</formula>
    </cfRule>
    <cfRule type="cellIs" dxfId="3" priority="5367" operator="equal">
      <formula>"NotPaid"</formula>
    </cfRule>
    <cfRule type="cellIs" dxfId="3" priority="5366" operator="equal">
      <formula>"NotPaid"</formula>
    </cfRule>
    <cfRule type="cellIs" dxfId="3" priority="5365" operator="equal">
      <formula>"NotPaid"</formula>
    </cfRule>
    <cfRule type="cellIs" dxfId="3" priority="5350" operator="equal">
      <formula>"NotPaid"</formula>
    </cfRule>
    <cfRule type="cellIs" dxfId="3" priority="5349" operator="equal">
      <formula>"NotPaid"</formula>
    </cfRule>
    <cfRule type="cellIs" dxfId="3" priority="5348" operator="equal">
      <formula>"NotPaid"</formula>
    </cfRule>
    <cfRule type="cellIs" dxfId="3" priority="5338" operator="equal">
      <formula>"NotPaid"</formula>
    </cfRule>
    <cfRule type="cellIs" dxfId="3" priority="5337" operator="equal">
      <formula>"NotPaid"</formula>
    </cfRule>
    <cfRule type="cellIs" dxfId="3" priority="5336" operator="equal">
      <formula>"NotPaid"</formula>
    </cfRule>
    <cfRule type="cellIs" dxfId="3" priority="5324" operator="equal">
      <formula>"NotPaid"</formula>
    </cfRule>
    <cfRule type="cellIs" dxfId="3" priority="5323" operator="equal">
      <formula>"NotPaid"</formula>
    </cfRule>
    <cfRule type="cellIs" dxfId="3" priority="5322" operator="equal">
      <formula>"NotPaid"</formula>
    </cfRule>
    <cfRule type="cellIs" dxfId="3" priority="5312" operator="equal">
      <formula>"NotPaid"</formula>
    </cfRule>
    <cfRule type="cellIs" dxfId="3" priority="5311" operator="equal">
      <formula>"NotPaid"</formula>
    </cfRule>
    <cfRule type="cellIs" dxfId="3" priority="5310" operator="equal">
      <formula>"NotPaid"</formula>
    </cfRule>
    <cfRule type="cellIs" dxfId="3" priority="5308" operator="equal">
      <formula>"NotPaid"</formula>
    </cfRule>
    <cfRule type="cellIs" dxfId="3" priority="5307" operator="equal">
      <formula>"NotPaid"</formula>
    </cfRule>
    <cfRule type="cellIs" dxfId="3" priority="5306" operator="equal">
      <formula>"NotPaid"</formula>
    </cfRule>
    <cfRule type="cellIs" dxfId="3" priority="5280" operator="equal">
      <formula>"NotPaid"</formula>
    </cfRule>
    <cfRule type="cellIs" dxfId="3" priority="5279" operator="equal">
      <formula>"NotPaid"</formula>
    </cfRule>
    <cfRule type="cellIs" dxfId="3" priority="5278" operator="equal">
      <formula>"NotPaid"</formula>
    </cfRule>
    <cfRule type="cellIs" dxfId="3" priority="5268" operator="equal">
      <formula>"NotPaid"</formula>
    </cfRule>
    <cfRule type="cellIs" dxfId="3" priority="5267" operator="equal">
      <formula>"NotPaid"</formula>
    </cfRule>
    <cfRule type="cellIs" dxfId="3" priority="5266" operator="equal">
      <formula>"NotPaid"</formula>
    </cfRule>
    <cfRule type="cellIs" dxfId="3" priority="5257" operator="equal">
      <formula>"NotPaid"</formula>
    </cfRule>
    <cfRule type="cellIs" dxfId="3" priority="5256" operator="equal">
      <formula>"NotPaid"</formula>
    </cfRule>
    <cfRule type="cellIs" dxfId="3" priority="5255" operator="equal">
      <formula>"NotPaid"</formula>
    </cfRule>
    <cfRule type="cellIs" dxfId="3" priority="5246" operator="equal">
      <formula>"NotPaid"</formula>
    </cfRule>
    <cfRule type="cellIs" dxfId="3" priority="5245" operator="equal">
      <formula>"NotPaid"</formula>
    </cfRule>
    <cfRule type="cellIs" dxfId="3" priority="5244" operator="equal">
      <formula>"NotPaid"</formula>
    </cfRule>
    <cfRule type="cellIs" dxfId="3" priority="5234" operator="equal">
      <formula>"NotPaid"</formula>
    </cfRule>
    <cfRule type="cellIs" dxfId="3" priority="5233" operator="equal">
      <formula>"NotPaid"</formula>
    </cfRule>
    <cfRule type="cellIs" dxfId="3" priority="5232" operator="equal">
      <formula>"NotPaid"</formula>
    </cfRule>
    <cfRule type="cellIs" dxfId="3" priority="5230" operator="equal">
      <formula>"NotPaid"</formula>
    </cfRule>
    <cfRule type="cellIs" dxfId="3" priority="5229" operator="equal">
      <formula>"NotPaid"</formula>
    </cfRule>
    <cfRule type="cellIs" dxfId="3" priority="5228" operator="equal">
      <formula>"NotPaid"</formula>
    </cfRule>
    <cfRule type="cellIs" dxfId="3" priority="5220" operator="equal">
      <formula>"NotPaid"</formula>
    </cfRule>
    <cfRule type="cellIs" dxfId="3" priority="5219" operator="equal">
      <formula>"NotPaid"</formula>
    </cfRule>
    <cfRule type="cellIs" dxfId="3" priority="5218" operator="equal">
      <formula>"NotPaid"</formula>
    </cfRule>
    <cfRule type="cellIs" dxfId="3" priority="5209" operator="equal">
      <formula>"NotPaid"</formula>
    </cfRule>
    <cfRule type="cellIs" dxfId="3" priority="5208" operator="equal">
      <formula>"NotPaid"</formula>
    </cfRule>
    <cfRule type="cellIs" dxfId="3" priority="5207" operator="equal">
      <formula>"NotPaid"</formula>
    </cfRule>
    <cfRule type="cellIs" dxfId="3" priority="5198" operator="equal">
      <formula>"NotPaid"</formula>
    </cfRule>
    <cfRule type="cellIs" dxfId="3" priority="5197" operator="equal">
      <formula>"NotPaid"</formula>
    </cfRule>
    <cfRule type="cellIs" dxfId="3" priority="5196" operator="equal">
      <formula>"NotPaid"</formula>
    </cfRule>
    <cfRule type="cellIs" dxfId="3" priority="5186" operator="equal">
      <formula>"NotPaid"</formula>
    </cfRule>
    <cfRule type="cellIs" dxfId="3" priority="5185" operator="equal">
      <formula>"NotPaid"</formula>
    </cfRule>
    <cfRule type="cellIs" dxfId="3" priority="5184" operator="equal">
      <formula>"NotPaid"</formula>
    </cfRule>
    <cfRule type="cellIs" dxfId="3" priority="5174" operator="equal">
      <formula>"NotPaid"</formula>
    </cfRule>
    <cfRule type="cellIs" dxfId="3" priority="5173" operator="equal">
      <formula>"NotPaid"</formula>
    </cfRule>
    <cfRule type="cellIs" dxfId="3" priority="5172" operator="equal">
      <formula>"NotPaid"</formula>
    </cfRule>
  </conditionalFormatting>
  <conditionalFormatting sqref="D13:E13">
    <cfRule type="cellIs" dxfId="3" priority="5607" operator="equal">
      <formula>"NotPaid"</formula>
    </cfRule>
    <cfRule type="cellIs" dxfId="3" priority="5606" operator="equal">
      <formula>"NotPaid"</formula>
    </cfRule>
    <cfRule type="cellIs" dxfId="3" priority="5605" operator="equal">
      <formula>"NotPaid"</formula>
    </cfRule>
    <cfRule type="cellIs" dxfId="3" priority="5598" operator="equal">
      <formula>"NotPaid"</formula>
    </cfRule>
    <cfRule type="cellIs" dxfId="3" priority="5597" operator="equal">
      <formula>"NotPaid"</formula>
    </cfRule>
    <cfRule type="cellIs" dxfId="3" priority="5596" operator="equal">
      <formula>"NotPaid"</formula>
    </cfRule>
    <cfRule type="cellIs" dxfId="3" priority="5539" operator="equal">
      <formula>"NotPaid"</formula>
    </cfRule>
    <cfRule type="cellIs" dxfId="3" priority="5538" operator="equal">
      <formula>"NotPaid"</formula>
    </cfRule>
    <cfRule type="cellIs" dxfId="3" priority="5537" operator="equal">
      <formula>"NotPaid"</formula>
    </cfRule>
    <cfRule type="cellIs" dxfId="3" priority="5372" operator="equal">
      <formula>"NotPaid"</formula>
    </cfRule>
    <cfRule type="cellIs" dxfId="3" priority="5371" operator="equal">
      <formula>"NotPaid"</formula>
    </cfRule>
    <cfRule type="cellIs" dxfId="3" priority="5370" operator="equal">
      <formula>"NotPaid"</formula>
    </cfRule>
    <cfRule type="cellIs" dxfId="3" priority="5363" operator="equal">
      <formula>"NotPaid"</formula>
    </cfRule>
    <cfRule type="cellIs" dxfId="3" priority="5362" operator="equal">
      <formula>"NotPaid"</formula>
    </cfRule>
    <cfRule type="cellIs" dxfId="3" priority="5361" operator="equal">
      <formula>"NotPaid"</formula>
    </cfRule>
    <cfRule type="cellIs" dxfId="3" priority="5304" operator="equal">
      <formula>"NotPaid"</formula>
    </cfRule>
    <cfRule type="cellIs" dxfId="3" priority="5303" operator="equal">
      <formula>"NotPaid"</formula>
    </cfRule>
    <cfRule type="cellIs" dxfId="3" priority="5302" operator="equal">
      <formula>"NotPaid"</formula>
    </cfRule>
  </conditionalFormatting>
  <conditionalFormatting sqref="E13">
    <cfRule type="cellIs" dxfId="3" priority="5638" operator="equal">
      <formula>"NotPaid"</formula>
    </cfRule>
    <cfRule type="cellIs" dxfId="3" priority="5637" operator="equal">
      <formula>"NotPaid"</formula>
    </cfRule>
    <cfRule type="cellIs" dxfId="3" priority="5636" operator="equal">
      <formula>"NotPaid"</formula>
    </cfRule>
    <cfRule type="cellIs" dxfId="3" priority="5623" operator="equal">
      <formula>"NotPaid"</formula>
    </cfRule>
    <cfRule type="cellIs" dxfId="3" priority="5622" operator="equal">
      <formula>"NotPaid"</formula>
    </cfRule>
    <cfRule type="cellIs" dxfId="3" priority="5621" operator="equal">
      <formula>"NotPaid"</formula>
    </cfRule>
    <cfRule type="cellIs" dxfId="3" priority="5593" operator="equal">
      <formula>"NotPaid"</formula>
    </cfRule>
    <cfRule type="cellIs" dxfId="3" priority="5592" operator="equal">
      <formula>"NotPaid"</formula>
    </cfRule>
    <cfRule type="cellIs" dxfId="3" priority="5591" operator="equal">
      <formula>"NotPaid"</formula>
    </cfRule>
    <cfRule type="cellIs" dxfId="3" priority="5581" operator="equal">
      <formula>"NotPaid"</formula>
    </cfRule>
    <cfRule type="cellIs" dxfId="3" priority="5580" operator="equal">
      <formula>"NotPaid"</formula>
    </cfRule>
    <cfRule type="cellIs" dxfId="3" priority="5579" operator="equal">
      <formula>"NotPaid"</formula>
    </cfRule>
    <cfRule type="cellIs" dxfId="3" priority="5567" operator="equal">
      <formula>"NotPaid"</formula>
    </cfRule>
    <cfRule type="cellIs" dxfId="3" priority="5566" operator="equal">
      <formula>"NotPaid"</formula>
    </cfRule>
    <cfRule type="cellIs" dxfId="3" priority="5565" operator="equal">
      <formula>"NotPaid"</formula>
    </cfRule>
    <cfRule type="cellIs" dxfId="3" priority="5555" operator="equal">
      <formula>"NotPaid"</formula>
    </cfRule>
    <cfRule type="cellIs" dxfId="3" priority="5554" operator="equal">
      <formula>"NotPaid"</formula>
    </cfRule>
    <cfRule type="cellIs" dxfId="3" priority="5553" operator="equal">
      <formula>"NotPaid"</formula>
    </cfRule>
    <cfRule type="cellIs" dxfId="3" priority="5534" operator="equal">
      <formula>"NotPaid"</formula>
    </cfRule>
    <cfRule type="cellIs" dxfId="3" priority="5533" operator="equal">
      <formula>"NotPaid"</formula>
    </cfRule>
    <cfRule type="cellIs" dxfId="3" priority="5532" operator="equal">
      <formula>"NotPaid"</formula>
    </cfRule>
    <cfRule type="cellIs" dxfId="3" priority="5523" operator="equal">
      <formula>"NotPaid"</formula>
    </cfRule>
    <cfRule type="cellIs" dxfId="3" priority="5522" operator="equal">
      <formula>"NotPaid"</formula>
    </cfRule>
    <cfRule type="cellIs" dxfId="3" priority="5521" operator="equal">
      <formula>"NotPaid"</formula>
    </cfRule>
    <cfRule type="cellIs" dxfId="3" priority="5511" operator="equal">
      <formula>"NotPaid"</formula>
    </cfRule>
    <cfRule type="cellIs" dxfId="3" priority="5510" operator="equal">
      <formula>"NotPaid"</formula>
    </cfRule>
    <cfRule type="cellIs" dxfId="3" priority="5509" operator="equal">
      <formula>"NotPaid"</formula>
    </cfRule>
    <cfRule type="cellIs" dxfId="3" priority="5499" operator="equal">
      <formula>"NotPaid"</formula>
    </cfRule>
    <cfRule type="cellIs" dxfId="3" priority="5498" operator="equal">
      <formula>"NotPaid"</formula>
    </cfRule>
    <cfRule type="cellIs" dxfId="3" priority="5497" operator="equal">
      <formula>"NotPaid"</formula>
    </cfRule>
    <cfRule type="cellIs" dxfId="3" priority="5488" operator="equal">
      <formula>"NotPaid"</formula>
    </cfRule>
    <cfRule type="cellIs" dxfId="3" priority="5487" operator="equal">
      <formula>"NotPaid"</formula>
    </cfRule>
    <cfRule type="cellIs" dxfId="3" priority="5486" operator="equal">
      <formula>"NotPaid"</formula>
    </cfRule>
    <cfRule type="cellIs" dxfId="3" priority="5477" operator="equal">
      <formula>"NotPaid"</formula>
    </cfRule>
    <cfRule type="cellIs" dxfId="3" priority="5476" operator="equal">
      <formula>"NotPaid"</formula>
    </cfRule>
    <cfRule type="cellIs" dxfId="3" priority="5475" operator="equal">
      <formula>"NotPaid"</formula>
    </cfRule>
    <cfRule type="cellIs" dxfId="3" priority="5462" operator="equal">
      <formula>"NotPaid"</formula>
    </cfRule>
    <cfRule type="cellIs" dxfId="3" priority="5461" operator="equal">
      <formula>"NotPaid"</formula>
    </cfRule>
    <cfRule type="cellIs" dxfId="3" priority="5460" operator="equal">
      <formula>"NotPaid"</formula>
    </cfRule>
    <cfRule type="cellIs" dxfId="3" priority="5451" operator="equal">
      <formula>"NotPaid"</formula>
    </cfRule>
    <cfRule type="cellIs" dxfId="3" priority="5450" operator="equal">
      <formula>"NotPaid"</formula>
    </cfRule>
    <cfRule type="cellIs" dxfId="3" priority="5449" operator="equal">
      <formula>"NotPaid"</formula>
    </cfRule>
    <cfRule type="cellIs" dxfId="3" priority="5440" operator="equal">
      <formula>"NotPaid"</formula>
    </cfRule>
    <cfRule type="cellIs" dxfId="3" priority="5439" operator="equal">
      <formula>"NotPaid"</formula>
    </cfRule>
    <cfRule type="cellIs" dxfId="3" priority="5438" operator="equal">
      <formula>"NotPaid"</formula>
    </cfRule>
    <cfRule type="cellIs" dxfId="3" priority="5429" operator="equal">
      <formula>"NotPaid"</formula>
    </cfRule>
    <cfRule type="cellIs" dxfId="3" priority="5428" operator="equal">
      <formula>"NotPaid"</formula>
    </cfRule>
    <cfRule type="cellIs" dxfId="3" priority="5427" operator="equal">
      <formula>"NotPaid"</formula>
    </cfRule>
    <cfRule type="cellIs" dxfId="3" priority="5417" operator="equal">
      <formula>"NotPaid"</formula>
    </cfRule>
    <cfRule type="cellIs" dxfId="3" priority="5416" operator="equal">
      <formula>"NotPaid"</formula>
    </cfRule>
    <cfRule type="cellIs" dxfId="3" priority="5415" operator="equal">
      <formula>"NotPaid"</formula>
    </cfRule>
    <cfRule type="cellIs" dxfId="3" priority="5403" operator="equal">
      <formula>"NotPaid"</formula>
    </cfRule>
    <cfRule type="cellIs" dxfId="3" priority="5402" operator="equal">
      <formula>"NotPaid"</formula>
    </cfRule>
    <cfRule type="cellIs" dxfId="3" priority="5401" operator="equal">
      <formula>"NotPaid"</formula>
    </cfRule>
    <cfRule type="cellIs" dxfId="3" priority="5388" operator="equal">
      <formula>"NotPaid"</formula>
    </cfRule>
    <cfRule type="cellIs" dxfId="3" priority="5387" operator="equal">
      <formula>"NotPaid"</formula>
    </cfRule>
    <cfRule type="cellIs" dxfId="3" priority="5386" operator="equal">
      <formula>"NotPaid"</formula>
    </cfRule>
    <cfRule type="cellIs" dxfId="3" priority="5358" operator="equal">
      <formula>"NotPaid"</formula>
    </cfRule>
    <cfRule type="cellIs" dxfId="3" priority="5357" operator="equal">
      <formula>"NotPaid"</formula>
    </cfRule>
    <cfRule type="cellIs" dxfId="3" priority="5356" operator="equal">
      <formula>"NotPaid"</formula>
    </cfRule>
    <cfRule type="cellIs" dxfId="3" priority="5346" operator="equal">
      <formula>"NotPaid"</formula>
    </cfRule>
    <cfRule type="cellIs" dxfId="3" priority="5345" operator="equal">
      <formula>"NotPaid"</formula>
    </cfRule>
    <cfRule type="cellIs" dxfId="3" priority="5344" operator="equal">
      <formula>"NotPaid"</formula>
    </cfRule>
    <cfRule type="cellIs" dxfId="3" priority="5332" operator="equal">
      <formula>"NotPaid"</formula>
    </cfRule>
    <cfRule type="cellIs" dxfId="3" priority="5331" operator="equal">
      <formula>"NotPaid"</formula>
    </cfRule>
    <cfRule type="cellIs" dxfId="3" priority="5330" operator="equal">
      <formula>"NotPaid"</formula>
    </cfRule>
    <cfRule type="cellIs" dxfId="3" priority="5320" operator="equal">
      <formula>"NotPaid"</formula>
    </cfRule>
    <cfRule type="cellIs" dxfId="3" priority="5319" operator="equal">
      <formula>"NotPaid"</formula>
    </cfRule>
    <cfRule type="cellIs" dxfId="3" priority="5318" operator="equal">
      <formula>"NotPaid"</formula>
    </cfRule>
    <cfRule type="cellIs" dxfId="3" priority="5299" operator="equal">
      <formula>"NotPaid"</formula>
    </cfRule>
    <cfRule type="cellIs" dxfId="3" priority="5298" operator="equal">
      <formula>"NotPaid"</formula>
    </cfRule>
    <cfRule type="cellIs" dxfId="3" priority="5297" operator="equal">
      <formula>"NotPaid"</formula>
    </cfRule>
    <cfRule type="cellIs" dxfId="3" priority="5288" operator="equal">
      <formula>"NotPaid"</formula>
    </cfRule>
    <cfRule type="cellIs" dxfId="3" priority="5287" operator="equal">
      <formula>"NotPaid"</formula>
    </cfRule>
    <cfRule type="cellIs" dxfId="3" priority="5286" operator="equal">
      <formula>"NotPaid"</formula>
    </cfRule>
    <cfRule type="cellIs" dxfId="3" priority="5276" operator="equal">
      <formula>"NotPaid"</formula>
    </cfRule>
    <cfRule type="cellIs" dxfId="3" priority="5275" operator="equal">
      <formula>"NotPaid"</formula>
    </cfRule>
    <cfRule type="cellIs" dxfId="3" priority="5274" operator="equal">
      <formula>"NotPaid"</formula>
    </cfRule>
    <cfRule type="cellIs" dxfId="3" priority="5264" operator="equal">
      <formula>"NotPaid"</formula>
    </cfRule>
    <cfRule type="cellIs" dxfId="3" priority="5263" operator="equal">
      <formula>"NotPaid"</formula>
    </cfRule>
    <cfRule type="cellIs" dxfId="3" priority="5262" operator="equal">
      <formula>"NotPaid"</formula>
    </cfRule>
    <cfRule type="cellIs" dxfId="3" priority="5253" operator="equal">
      <formula>"NotPaid"</formula>
    </cfRule>
    <cfRule type="cellIs" dxfId="3" priority="5252" operator="equal">
      <formula>"NotPaid"</formula>
    </cfRule>
    <cfRule type="cellIs" dxfId="3" priority="5251" operator="equal">
      <formula>"NotPaid"</formula>
    </cfRule>
    <cfRule type="cellIs" dxfId="3" priority="5242" operator="equal">
      <formula>"NotPaid"</formula>
    </cfRule>
    <cfRule type="cellIs" dxfId="3" priority="5241" operator="equal">
      <formula>"NotPaid"</formula>
    </cfRule>
    <cfRule type="cellIs" dxfId="3" priority="5240" operator="equal">
      <formula>"NotPaid"</formula>
    </cfRule>
    <cfRule type="cellIs" dxfId="3" priority="5227" operator="equal">
      <formula>"NotPaid"</formula>
    </cfRule>
    <cfRule type="cellIs" dxfId="3" priority="5226" operator="equal">
      <formula>"NotPaid"</formula>
    </cfRule>
    <cfRule type="cellIs" dxfId="3" priority="5225" operator="equal">
      <formula>"NotPaid"</formula>
    </cfRule>
    <cfRule type="cellIs" dxfId="3" priority="5216" operator="equal">
      <formula>"NotPaid"</formula>
    </cfRule>
    <cfRule type="cellIs" dxfId="3" priority="5215" operator="equal">
      <formula>"NotPaid"</formula>
    </cfRule>
    <cfRule type="cellIs" dxfId="3" priority="5214" operator="equal">
      <formula>"NotPaid"</formula>
    </cfRule>
    <cfRule type="cellIs" dxfId="3" priority="5205" operator="equal">
      <formula>"NotPaid"</formula>
    </cfRule>
    <cfRule type="cellIs" dxfId="3" priority="5204" operator="equal">
      <formula>"NotPaid"</formula>
    </cfRule>
    <cfRule type="cellIs" dxfId="3" priority="5203" operator="equal">
      <formula>"NotPaid"</formula>
    </cfRule>
    <cfRule type="cellIs" dxfId="3" priority="5194" operator="equal">
      <formula>"NotPaid"</formula>
    </cfRule>
    <cfRule type="cellIs" dxfId="3" priority="5193" operator="equal">
      <formula>"NotPaid"</formula>
    </cfRule>
    <cfRule type="cellIs" dxfId="3" priority="5192" operator="equal">
      <formula>"NotPaid"</formula>
    </cfRule>
    <cfRule type="cellIs" dxfId="3" priority="5182" operator="equal">
      <formula>"NotPaid"</formula>
    </cfRule>
    <cfRule type="cellIs" dxfId="3" priority="5181" operator="equal">
      <formula>"NotPaid"</formula>
    </cfRule>
    <cfRule type="cellIs" dxfId="3" priority="5180" operator="equal">
      <formula>"NotPaid"</formula>
    </cfRule>
  </conditionalFormatting>
  <conditionalFormatting sqref="F13:G13">
    <cfRule type="expression" dxfId="0" priority="5642" stopIfTrue="1">
      <formula>AND(TODAY()&gt;VLOOKUP($B13,RegistrationDetails,MathsColumn,FALSE),F13="NotPaid")</formula>
    </cfRule>
    <cfRule type="expression" dxfId="0" priority="5640" stopIfTrue="1">
      <formula>F13="NotPaid"</formula>
    </cfRule>
    <cfRule type="expression" dxfId="0" priority="5569" stopIfTrue="1">
      <formula>F13="NotPaid"</formula>
    </cfRule>
    <cfRule type="expression" dxfId="0" priority="5525" stopIfTrue="1">
      <formula>F13="NotPaid"</formula>
    </cfRule>
    <cfRule type="expression" dxfId="0" priority="5405" stopIfTrue="1">
      <formula>F13="NotPaid"</formula>
    </cfRule>
    <cfRule type="expression" dxfId="0" priority="5334" stopIfTrue="1">
      <formula>F13="NotPaid"</formula>
    </cfRule>
    <cfRule type="expression" dxfId="0" priority="5290" stopIfTrue="1">
      <formula>F13="NotPaid"</formula>
    </cfRule>
  </conditionalFormatting>
  <conditionalFormatting sqref="F13">
    <cfRule type="cellIs" dxfId="3" priority="5634" operator="equal">
      <formula>"NotPaid"</formula>
    </cfRule>
    <cfRule type="cellIs" dxfId="3" priority="5633" operator="equal">
      <formula>"NotPaid"</formula>
    </cfRule>
    <cfRule type="cellIs" dxfId="3" priority="5632" operator="equal">
      <formula>"NotPaid"</formula>
    </cfRule>
    <cfRule type="cellIs" dxfId="3" priority="5619" operator="equal">
      <formula>"NotPaid"</formula>
    </cfRule>
    <cfRule type="cellIs" dxfId="3" priority="5618" operator="equal">
      <formula>"NotPaid"</formula>
    </cfRule>
    <cfRule type="cellIs" dxfId="3" priority="5617" operator="equal">
      <formula>"NotPaid"</formula>
    </cfRule>
    <cfRule type="cellIs" dxfId="3" priority="5604" operator="equal">
      <formula>"NotPaid"</formula>
    </cfRule>
    <cfRule type="cellIs" dxfId="3" priority="5595" operator="equal">
      <formula>"NotPaid"</formula>
    </cfRule>
    <cfRule type="cellIs" dxfId="3" priority="5589" operator="equal">
      <formula>"NotPaid"</formula>
    </cfRule>
    <cfRule type="cellIs" dxfId="3" priority="5588" operator="equal">
      <formula>"NotPaid"</formula>
    </cfRule>
    <cfRule type="cellIs" dxfId="3" priority="5587" operator="equal">
      <formula>"NotPaid"</formula>
    </cfRule>
    <cfRule type="cellIs" dxfId="3" priority="5577" operator="equal">
      <formula>"NotPaid"</formula>
    </cfRule>
    <cfRule type="cellIs" dxfId="3" priority="5576" operator="equal">
      <formula>"NotPaid"</formula>
    </cfRule>
    <cfRule type="cellIs" dxfId="3" priority="5575" operator="equal">
      <formula>"NotPaid"</formula>
    </cfRule>
    <cfRule type="cellIs" dxfId="3" priority="5563" operator="equal">
      <formula>"NotPaid"</formula>
    </cfRule>
    <cfRule type="cellIs" dxfId="3" priority="5562" operator="equal">
      <formula>"NotPaid"</formula>
    </cfRule>
    <cfRule type="cellIs" dxfId="3" priority="5561" operator="equal">
      <formula>"NotPaid"</formula>
    </cfRule>
    <cfRule type="cellIs" dxfId="3" priority="5551" operator="equal">
      <formula>"NotPaid"</formula>
    </cfRule>
    <cfRule type="cellIs" dxfId="3" priority="5550" operator="equal">
      <formula>"NotPaid"</formula>
    </cfRule>
    <cfRule type="cellIs" dxfId="3" priority="5549" operator="equal">
      <formula>"NotPaid"</formula>
    </cfRule>
    <cfRule type="cellIs" dxfId="3" priority="5536" operator="equal">
      <formula>"NotPaid"</formula>
    </cfRule>
    <cfRule type="cellIs" dxfId="3" priority="5530" operator="equal">
      <formula>"NotPaid"</formula>
    </cfRule>
    <cfRule type="cellIs" dxfId="3" priority="5529" operator="equal">
      <formula>"NotPaid"</formula>
    </cfRule>
    <cfRule type="cellIs" dxfId="3" priority="5528" operator="equal">
      <formula>"NotPaid"</formula>
    </cfRule>
    <cfRule type="cellIs" dxfId="3" priority="5519" operator="equal">
      <formula>"NotPaid"</formula>
    </cfRule>
    <cfRule type="cellIs" dxfId="3" priority="5518" operator="equal">
      <formula>"NotPaid"</formula>
    </cfRule>
    <cfRule type="cellIs" dxfId="3" priority="5517" operator="equal">
      <formula>"NotPaid"</formula>
    </cfRule>
    <cfRule type="cellIs" dxfId="3" priority="5507" operator="equal">
      <formula>"NotPaid"</formula>
    </cfRule>
    <cfRule type="cellIs" dxfId="3" priority="5506" operator="equal">
      <formula>"NotPaid"</formula>
    </cfRule>
    <cfRule type="cellIs" dxfId="3" priority="5505" operator="equal">
      <formula>"NotPaid"</formula>
    </cfRule>
    <cfRule type="cellIs" dxfId="3" priority="5495" operator="equal">
      <formula>"NotPaid"</formula>
    </cfRule>
    <cfRule type="cellIs" dxfId="3" priority="5494" operator="equal">
      <formula>"NotPaid"</formula>
    </cfRule>
    <cfRule type="cellIs" dxfId="3" priority="5493" operator="equal">
      <formula>"NotPaid"</formula>
    </cfRule>
    <cfRule type="cellIs" dxfId="3" priority="5484" operator="equal">
      <formula>"NotPaid"</formula>
    </cfRule>
    <cfRule type="cellIs" dxfId="3" priority="5483" operator="equal">
      <formula>"NotPaid"</formula>
    </cfRule>
    <cfRule type="cellIs" dxfId="3" priority="5482" operator="equal">
      <formula>"NotPaid"</formula>
    </cfRule>
    <cfRule type="cellIs" dxfId="3" priority="5473" operator="equal">
      <formula>"NotPaid"</formula>
    </cfRule>
    <cfRule type="cellIs" dxfId="3" priority="5472" operator="equal">
      <formula>"NotPaid"</formula>
    </cfRule>
    <cfRule type="cellIs" dxfId="3" priority="5471" operator="equal">
      <formula>"NotPaid"</formula>
    </cfRule>
    <cfRule type="cellIs" dxfId="3" priority="5458" operator="equal">
      <formula>"NotPaid"</formula>
    </cfRule>
    <cfRule type="cellIs" dxfId="3" priority="5457" operator="equal">
      <formula>"NotPaid"</formula>
    </cfRule>
    <cfRule type="cellIs" dxfId="3" priority="5456" operator="equal">
      <formula>"NotPaid"</formula>
    </cfRule>
    <cfRule type="cellIs" dxfId="3" priority="5447" operator="equal">
      <formula>"NotPaid"</formula>
    </cfRule>
    <cfRule type="cellIs" dxfId="3" priority="5446" operator="equal">
      <formula>"NotPaid"</formula>
    </cfRule>
    <cfRule type="cellIs" dxfId="3" priority="5445" operator="equal">
      <formula>"NotPaid"</formula>
    </cfRule>
    <cfRule type="cellIs" dxfId="3" priority="5436" operator="equal">
      <formula>"NotPaid"</formula>
    </cfRule>
    <cfRule type="cellIs" dxfId="3" priority="5435" operator="equal">
      <formula>"NotPaid"</formula>
    </cfRule>
    <cfRule type="cellIs" dxfId="3" priority="5434" operator="equal">
      <formula>"NotPaid"</formula>
    </cfRule>
    <cfRule type="cellIs" dxfId="3" priority="5425" operator="equal">
      <formula>"NotPaid"</formula>
    </cfRule>
    <cfRule type="cellIs" dxfId="3" priority="5424" operator="equal">
      <formula>"NotPaid"</formula>
    </cfRule>
    <cfRule type="cellIs" dxfId="3" priority="5423" operator="equal">
      <formula>"NotPaid"</formula>
    </cfRule>
    <cfRule type="cellIs" dxfId="3" priority="5413" operator="equal">
      <formula>"NotPaid"</formula>
    </cfRule>
    <cfRule type="cellIs" dxfId="3" priority="5412" operator="equal">
      <formula>"NotPaid"</formula>
    </cfRule>
    <cfRule type="cellIs" dxfId="3" priority="5411" operator="equal">
      <formula>"NotPaid"</formula>
    </cfRule>
    <cfRule type="cellIs" dxfId="3" priority="5399" operator="equal">
      <formula>"NotPaid"</formula>
    </cfRule>
    <cfRule type="cellIs" dxfId="3" priority="5398" operator="equal">
      <formula>"NotPaid"</formula>
    </cfRule>
    <cfRule type="cellIs" dxfId="3" priority="5397" operator="equal">
      <formula>"NotPaid"</formula>
    </cfRule>
    <cfRule type="cellIs" dxfId="3" priority="5384" operator="equal">
      <formula>"NotPaid"</formula>
    </cfRule>
    <cfRule type="cellIs" dxfId="3" priority="5383" operator="equal">
      <formula>"NotPaid"</formula>
    </cfRule>
    <cfRule type="cellIs" dxfId="3" priority="5382" operator="equal">
      <formula>"NotPaid"</formula>
    </cfRule>
    <cfRule type="cellIs" dxfId="3" priority="5369" operator="equal">
      <formula>"NotPaid"</formula>
    </cfRule>
    <cfRule type="cellIs" dxfId="3" priority="5360" operator="equal">
      <formula>"NotPaid"</formula>
    </cfRule>
    <cfRule type="cellIs" dxfId="3" priority="5354" operator="equal">
      <formula>"NotPaid"</formula>
    </cfRule>
    <cfRule type="cellIs" dxfId="3" priority="5353" operator="equal">
      <formula>"NotPaid"</formula>
    </cfRule>
    <cfRule type="cellIs" dxfId="3" priority="5352" operator="equal">
      <formula>"NotPaid"</formula>
    </cfRule>
    <cfRule type="cellIs" dxfId="3" priority="5342" operator="equal">
      <formula>"NotPaid"</formula>
    </cfRule>
    <cfRule type="cellIs" dxfId="3" priority="5341" operator="equal">
      <formula>"NotPaid"</formula>
    </cfRule>
    <cfRule type="cellIs" dxfId="3" priority="5340" operator="equal">
      <formula>"NotPaid"</formula>
    </cfRule>
    <cfRule type="cellIs" dxfId="3" priority="5328" operator="equal">
      <formula>"NotPaid"</formula>
    </cfRule>
    <cfRule type="cellIs" dxfId="3" priority="5327" operator="equal">
      <formula>"NotPaid"</formula>
    </cfRule>
    <cfRule type="cellIs" dxfId="3" priority="5326" operator="equal">
      <formula>"NotPaid"</formula>
    </cfRule>
    <cfRule type="cellIs" dxfId="3" priority="5316" operator="equal">
      <formula>"NotPaid"</formula>
    </cfRule>
    <cfRule type="cellIs" dxfId="3" priority="5315" operator="equal">
      <formula>"NotPaid"</formula>
    </cfRule>
    <cfRule type="cellIs" dxfId="3" priority="5314" operator="equal">
      <formula>"NotPaid"</formula>
    </cfRule>
    <cfRule type="cellIs" dxfId="3" priority="5301" operator="equal">
      <formula>"NotPaid"</formula>
    </cfRule>
    <cfRule type="cellIs" dxfId="3" priority="5295" operator="equal">
      <formula>"NotPaid"</formula>
    </cfRule>
    <cfRule type="cellIs" dxfId="3" priority="5294" operator="equal">
      <formula>"NotPaid"</formula>
    </cfRule>
    <cfRule type="cellIs" dxfId="3" priority="5293" operator="equal">
      <formula>"NotPaid"</formula>
    </cfRule>
    <cfRule type="cellIs" dxfId="3" priority="5284" operator="equal">
      <formula>"NotPaid"</formula>
    </cfRule>
    <cfRule type="cellIs" dxfId="3" priority="5283" operator="equal">
      <formula>"NotPaid"</formula>
    </cfRule>
    <cfRule type="cellIs" dxfId="3" priority="5282" operator="equal">
      <formula>"NotPaid"</formula>
    </cfRule>
    <cfRule type="cellIs" dxfId="3" priority="5272" operator="equal">
      <formula>"NotPaid"</formula>
    </cfRule>
    <cfRule type="cellIs" dxfId="3" priority="5271" operator="equal">
      <formula>"NotPaid"</formula>
    </cfRule>
    <cfRule type="cellIs" dxfId="3" priority="5270" operator="equal">
      <formula>"NotPaid"</formula>
    </cfRule>
    <cfRule type="cellIs" dxfId="3" priority="5260" operator="equal">
      <formula>"NotPaid"</formula>
    </cfRule>
    <cfRule type="cellIs" dxfId="3" priority="5259" operator="equal">
      <formula>"NotPaid"</formula>
    </cfRule>
    <cfRule type="cellIs" dxfId="3" priority="5258" operator="equal">
      <formula>"NotPaid"</formula>
    </cfRule>
    <cfRule type="cellIs" dxfId="3" priority="5249" operator="equal">
      <formula>"NotPaid"</formula>
    </cfRule>
    <cfRule type="cellIs" dxfId="3" priority="5248" operator="equal">
      <formula>"NotPaid"</formula>
    </cfRule>
    <cfRule type="cellIs" dxfId="3" priority="5247" operator="equal">
      <formula>"NotPaid"</formula>
    </cfRule>
    <cfRule type="cellIs" dxfId="3" priority="5238" operator="equal">
      <formula>"NotPaid"</formula>
    </cfRule>
    <cfRule type="cellIs" dxfId="3" priority="5237" operator="equal">
      <formula>"NotPaid"</formula>
    </cfRule>
    <cfRule type="cellIs" dxfId="3" priority="5236" operator="equal">
      <formula>"NotPaid"</formula>
    </cfRule>
    <cfRule type="cellIs" dxfId="3" priority="5223" operator="equal">
      <formula>"NotPaid"</formula>
    </cfRule>
    <cfRule type="cellIs" dxfId="3" priority="5222" operator="equal">
      <formula>"NotPaid"</formula>
    </cfRule>
    <cfRule type="cellIs" dxfId="3" priority="5221" operator="equal">
      <formula>"NotPaid"</formula>
    </cfRule>
    <cfRule type="cellIs" dxfId="3" priority="5212" operator="equal">
      <formula>"NotPaid"</formula>
    </cfRule>
    <cfRule type="cellIs" dxfId="3" priority="5211" operator="equal">
      <formula>"NotPaid"</formula>
    </cfRule>
    <cfRule type="cellIs" dxfId="3" priority="5210" operator="equal">
      <formula>"NotPaid"</formula>
    </cfRule>
    <cfRule type="cellIs" dxfId="3" priority="5201" operator="equal">
      <formula>"NotPaid"</formula>
    </cfRule>
    <cfRule type="cellIs" dxfId="3" priority="5200" operator="equal">
      <formula>"NotPaid"</formula>
    </cfRule>
    <cfRule type="cellIs" dxfId="3" priority="5199" operator="equal">
      <formula>"NotPaid"</formula>
    </cfRule>
    <cfRule type="cellIs" dxfId="3" priority="5190" operator="equal">
      <formula>"NotPaid"</formula>
    </cfRule>
    <cfRule type="cellIs" dxfId="3" priority="5189" operator="equal">
      <formula>"NotPaid"</formula>
    </cfRule>
    <cfRule type="cellIs" dxfId="3" priority="5188" operator="equal">
      <formula>"NotPaid"</formula>
    </cfRule>
    <cfRule type="cellIs" dxfId="3" priority="5178" operator="equal">
      <formula>"NotPaid"</formula>
    </cfRule>
    <cfRule type="cellIs" dxfId="3" priority="5177" operator="equal">
      <formula>"NotPaid"</formula>
    </cfRule>
    <cfRule type="cellIs" dxfId="3" priority="5176" operator="equal">
      <formula>"NotPaid"</formula>
    </cfRule>
  </conditionalFormatting>
  <conditionalFormatting sqref="G13">
    <cfRule type="cellIs" dxfId="3" priority="5635" operator="equal">
      <formula>"NotPaid"</formula>
    </cfRule>
    <cfRule type="cellIs" dxfId="3" priority="5620" operator="equal">
      <formula>"NotPaid"</formula>
    </cfRule>
    <cfRule type="cellIs" dxfId="3" priority="5590" operator="equal">
      <formula>"NotPaid"</formula>
    </cfRule>
    <cfRule type="cellIs" dxfId="3" priority="5578" operator="equal">
      <formula>"NotPaid"</formula>
    </cfRule>
    <cfRule type="cellIs" dxfId="3" priority="5564" operator="equal">
      <formula>"NotPaid"</formula>
    </cfRule>
    <cfRule type="cellIs" dxfId="3" priority="5552" operator="equal">
      <formula>"NotPaid"</formula>
    </cfRule>
    <cfRule type="cellIs" dxfId="3" priority="5531" operator="equal">
      <formula>"NotPaid"</formula>
    </cfRule>
    <cfRule type="cellIs" dxfId="3" priority="5520" operator="equal">
      <formula>"NotPaid"</formula>
    </cfRule>
    <cfRule type="cellIs" dxfId="3" priority="5508" operator="equal">
      <formula>"NotPaid"</formula>
    </cfRule>
    <cfRule type="cellIs" dxfId="3" priority="5474" operator="equal">
      <formula>"NotPaid"</formula>
    </cfRule>
    <cfRule type="cellIs" dxfId="3" priority="5426" operator="equal">
      <formula>"NotPaid"</formula>
    </cfRule>
    <cfRule type="cellIs" dxfId="3" priority="5414" operator="equal">
      <formula>"NotPaid"</formula>
    </cfRule>
    <cfRule type="cellIs" dxfId="3" priority="5400" operator="equal">
      <formula>"NotPaid"</formula>
    </cfRule>
    <cfRule type="cellIs" dxfId="3" priority="5385" operator="equal">
      <formula>"NotPaid"</formula>
    </cfRule>
    <cfRule type="cellIs" dxfId="3" priority="5355" operator="equal">
      <formula>"NotPaid"</formula>
    </cfRule>
    <cfRule type="cellIs" dxfId="3" priority="5343" operator="equal">
      <formula>"NotPaid"</formula>
    </cfRule>
    <cfRule type="cellIs" dxfId="3" priority="5329" operator="equal">
      <formula>"NotPaid"</formula>
    </cfRule>
    <cfRule type="cellIs" dxfId="3" priority="5317" operator="equal">
      <formula>"NotPaid"</formula>
    </cfRule>
    <cfRule type="cellIs" dxfId="3" priority="5296" operator="equal">
      <formula>"NotPaid"</formula>
    </cfRule>
    <cfRule type="cellIs" dxfId="3" priority="5285" operator="equal">
      <formula>"NotPaid"</formula>
    </cfRule>
    <cfRule type="cellIs" dxfId="3" priority="5273" operator="equal">
      <formula>"NotPaid"</formula>
    </cfRule>
    <cfRule type="cellIs" dxfId="3" priority="5239" operator="equal">
      <formula>"NotPaid"</formula>
    </cfRule>
    <cfRule type="cellIs" dxfId="3" priority="5191" operator="equal">
      <formula>"NotPaid"</formula>
    </cfRule>
    <cfRule type="cellIs" dxfId="3" priority="5179" operator="equal">
      <formula>"NotPaid"</formula>
    </cfRule>
  </conditionalFormatting>
  <conditionalFormatting sqref="G13:N13">
    <cfRule type="cellIs" dxfId="3" priority="5608" operator="equal">
      <formula>"NotPaid"</formula>
    </cfRule>
    <cfRule type="cellIs" dxfId="3" priority="5599" operator="equal">
      <formula>"NotPaid"</formula>
    </cfRule>
    <cfRule type="cellIs" dxfId="3" priority="5540" operator="equal">
      <formula>"NotPaid"</formula>
    </cfRule>
    <cfRule type="cellIs" dxfId="3" priority="5496" operator="equal">
      <formula>"NotPaid"</formula>
    </cfRule>
    <cfRule type="cellIs" dxfId="3" priority="5485" operator="equal">
      <formula>"NotPaid"</formula>
    </cfRule>
    <cfRule type="cellIs" dxfId="3" priority="5459" operator="equal">
      <formula>"NotPaid"</formula>
    </cfRule>
    <cfRule type="cellIs" dxfId="3" priority="5448" operator="equal">
      <formula>"NotPaid"</formula>
    </cfRule>
    <cfRule type="cellIs" dxfId="3" priority="5437" operator="equal">
      <formula>"NotPaid"</formula>
    </cfRule>
    <cfRule type="cellIs" dxfId="3" priority="5373" operator="equal">
      <formula>"NotPaid"</formula>
    </cfRule>
    <cfRule type="cellIs" dxfId="3" priority="5364" operator="equal">
      <formula>"NotPaid"</formula>
    </cfRule>
    <cfRule type="cellIs" dxfId="3" priority="5305" operator="equal">
      <formula>"NotPaid"</formula>
    </cfRule>
    <cfRule type="cellIs" dxfId="3" priority="5261" operator="equal">
      <formula>"NotPaid"</formula>
    </cfRule>
    <cfRule type="cellIs" dxfId="3" priority="5250" operator="equal">
      <formula>"NotPaid"</formula>
    </cfRule>
    <cfRule type="cellIs" dxfId="3" priority="5224" operator="equal">
      <formula>"NotPaid"</formula>
    </cfRule>
    <cfRule type="cellIs" dxfId="3" priority="5213" operator="equal">
      <formula>"NotPaid"</formula>
    </cfRule>
    <cfRule type="cellIs" dxfId="3" priority="5202" operator="equal">
      <formula>"NotPaid"</formula>
    </cfRule>
  </conditionalFormatting>
  <conditionalFormatting sqref="H13:N13">
    <cfRule type="cellIs" dxfId="3" priority="5631" operator="equal">
      <formula>"NotPaid"</formula>
    </cfRule>
    <cfRule type="cellIs" dxfId="3" priority="5616" operator="equal">
      <formula>"NotPaid"</formula>
    </cfRule>
    <cfRule type="cellIs" dxfId="3" priority="5586" operator="equal">
      <formula>"NotPaid"</formula>
    </cfRule>
    <cfRule type="cellIs" dxfId="3" priority="5574" operator="equal">
      <formula>"NotPaid"</formula>
    </cfRule>
    <cfRule type="cellIs" dxfId="3" priority="5560" operator="equal">
      <formula>"NotPaid"</formula>
    </cfRule>
    <cfRule type="cellIs" dxfId="3" priority="5548" operator="equal">
      <formula>"NotPaid"</formula>
    </cfRule>
    <cfRule type="cellIs" dxfId="3" priority="5527" operator="equal">
      <formula>"NotPaid"</formula>
    </cfRule>
    <cfRule type="cellIs" dxfId="3" priority="5516" operator="equal">
      <formula>"NotPaid"</formula>
    </cfRule>
    <cfRule type="cellIs" dxfId="3" priority="5504" operator="equal">
      <formula>"NotPaid"</formula>
    </cfRule>
    <cfRule type="cellIs" dxfId="3" priority="5470" operator="equal">
      <formula>"NotPaid"</formula>
    </cfRule>
    <cfRule type="cellIs" dxfId="3" priority="5422" operator="equal">
      <formula>"NotPaid"</formula>
    </cfRule>
    <cfRule type="cellIs" dxfId="3" priority="5410" operator="equal">
      <formula>"NotPaid"</formula>
    </cfRule>
    <cfRule type="cellIs" dxfId="3" priority="5396" operator="equal">
      <formula>"NotPaid"</formula>
    </cfRule>
    <cfRule type="cellIs" dxfId="3" priority="5381" operator="equal">
      <formula>"NotPaid"</formula>
    </cfRule>
    <cfRule type="cellIs" dxfId="3" priority="5351" operator="equal">
      <formula>"NotPaid"</formula>
    </cfRule>
    <cfRule type="cellIs" dxfId="3" priority="5339" operator="equal">
      <formula>"NotPaid"</formula>
    </cfRule>
    <cfRule type="cellIs" dxfId="3" priority="5325" operator="equal">
      <formula>"NotPaid"</formula>
    </cfRule>
    <cfRule type="cellIs" dxfId="3" priority="5313" operator="equal">
      <formula>"NotPaid"</formula>
    </cfRule>
    <cfRule type="cellIs" dxfId="3" priority="5292" operator="equal">
      <formula>"NotPaid"</formula>
    </cfRule>
    <cfRule type="cellIs" dxfId="3" priority="5281" operator="equal">
      <formula>"NotPaid"</formula>
    </cfRule>
    <cfRule type="cellIs" dxfId="3" priority="5269" operator="equal">
      <formula>"NotPaid"</formula>
    </cfRule>
    <cfRule type="cellIs" dxfId="3" priority="5235" operator="equal">
      <formula>"NotPaid"</formula>
    </cfRule>
    <cfRule type="cellIs" dxfId="3" priority="5187" operator="equal">
      <formula>"NotPaid"</formula>
    </cfRule>
    <cfRule type="cellIs" dxfId="3" priority="5175" operator="equal">
      <formula>"NotPaid"</formula>
    </cfRule>
  </conditionalFormatting>
  <conditionalFormatting sqref="R13">
    <cfRule type="cellIs" dxfId="3" priority="868" operator="equal">
      <formula>"NotPaid"</formula>
    </cfRule>
    <cfRule type="cellIs" dxfId="3" priority="867" operator="equal">
      <formula>"NotPaid"</formula>
    </cfRule>
    <cfRule type="cellIs" dxfId="3" priority="866" operator="equal">
      <formula>"NotPaid"</formula>
    </cfRule>
    <cfRule type="cellIs" dxfId="3" priority="865" operator="equal">
      <formula>"NotPaid"</formula>
    </cfRule>
    <cfRule type="cellIs" dxfId="3" priority="864" operator="equal">
      <formula>"NotPaid"</formula>
    </cfRule>
    <cfRule type="cellIs" dxfId="3" priority="863" operator="equal">
      <formula>"NotPaid"</formula>
    </cfRule>
    <cfRule type="cellIs" dxfId="3" priority="862" operator="equal">
      <formula>"NotPaid"</formula>
    </cfRule>
    <cfRule type="cellIs" dxfId="3" priority="861" operator="equal">
      <formula>"NotPaid"</formula>
    </cfRule>
    <cfRule type="cellIs" dxfId="3" priority="860" operator="equal">
      <formula>"NotPaid"</formula>
    </cfRule>
    <cfRule type="cellIs" dxfId="3" priority="859" operator="equal">
      <formula>"NotPaid"</formula>
    </cfRule>
    <cfRule type="cellIs" dxfId="3" priority="858" operator="equal">
      <formula>"NotPaid"</formula>
    </cfRule>
    <cfRule type="cellIs" dxfId="3" priority="857" operator="equal">
      <formula>"NotPaid"</formula>
    </cfRule>
    <cfRule type="cellIs" dxfId="3" priority="856" operator="equal">
      <formula>"NotPaid"</formula>
    </cfRule>
    <cfRule type="cellIs" dxfId="3" priority="855" operator="equal">
      <formula>"NotPaid"</formula>
    </cfRule>
    <cfRule type="cellIs" dxfId="3" priority="854" operator="equal">
      <formula>"NotPaid"</formula>
    </cfRule>
    <cfRule type="cellIs" dxfId="3" priority="853" operator="equal">
      <formula>"NotPaid"</formula>
    </cfRule>
    <cfRule type="cellIs" dxfId="3" priority="847" operator="equal">
      <formula>"NotPaid"</formula>
    </cfRule>
    <cfRule type="cellIs" dxfId="3" priority="846" operator="equal">
      <formula>"NotPaid"</formula>
    </cfRule>
    <cfRule type="cellIs" dxfId="3" priority="845" operator="equal">
      <formula>"NotPaid"</formula>
    </cfRule>
    <cfRule type="cellIs" dxfId="3" priority="852" operator="equal">
      <formula>"NotPaid"</formula>
    </cfRule>
    <cfRule type="cellIs" dxfId="3" priority="851" operator="equal">
      <formula>"NotPaid"</formula>
    </cfRule>
    <cfRule type="cellIs" dxfId="3" priority="850" operator="equal">
      <formula>"NotPaid"</formula>
    </cfRule>
    <cfRule type="cellIs" dxfId="3" priority="849" operator="equal">
      <formula>"NotPaid"</formula>
    </cfRule>
    <cfRule type="cellIs" dxfId="3" priority="848" operator="equal">
      <formula>"NotPaid"</formula>
    </cfRule>
    <cfRule type="cellIs" dxfId="3" priority="844" operator="equal">
      <formula>"NotPaid"</formula>
    </cfRule>
    <cfRule type="cellIs" dxfId="3" priority="843" operator="equal">
      <formula>"NotPaid"</formula>
    </cfRule>
    <cfRule type="cellIs" dxfId="3" priority="842" operator="equal">
      <formula>"NotPaid"</formula>
    </cfRule>
    <cfRule type="cellIs" dxfId="3" priority="841" operator="equal">
      <formula>"NotPaid"</formula>
    </cfRule>
    <cfRule type="cellIs" dxfId="3" priority="840" operator="equal">
      <formula>"NotPaid"</formula>
    </cfRule>
    <cfRule type="cellIs" dxfId="3" priority="839" operator="equal">
      <formula>"NotPaid"</formula>
    </cfRule>
    <cfRule type="cellIs" dxfId="3" priority="838" operator="equal">
      <formula>"NotPaid"</formula>
    </cfRule>
    <cfRule type="cellIs" dxfId="3" priority="837" operator="equal">
      <formula>"NotPaid"</formula>
    </cfRule>
    <cfRule type="cellIs" dxfId="3" priority="836" operator="equal">
      <formula>"NotPaid"</formula>
    </cfRule>
    <cfRule type="cellIs" dxfId="3" priority="835" operator="equal">
      <formula>"NotPaid"</formula>
    </cfRule>
    <cfRule type="cellIs" dxfId="3" priority="834" operator="equal">
      <formula>"NotPaid"</formula>
    </cfRule>
    <cfRule type="cellIs" dxfId="3" priority="833" operator="equal">
      <formula>"NotPaid"</formula>
    </cfRule>
    <cfRule type="cellIs" dxfId="3" priority="832" operator="equal">
      <formula>"NotPaid"</formula>
    </cfRule>
    <cfRule type="cellIs" dxfId="3" priority="831" operator="equal">
      <formula>"NotPaid"</formula>
    </cfRule>
    <cfRule type="cellIs" dxfId="3" priority="830" operator="equal">
      <formula>"NotPaid"</formula>
    </cfRule>
    <cfRule type="cellIs" dxfId="3" priority="829" operator="equal">
      <formula>"NotPaid"</formula>
    </cfRule>
    <cfRule type="cellIs" dxfId="3" priority="828" operator="equal">
      <formula>"NotPaid"</formula>
    </cfRule>
    <cfRule type="cellIs" dxfId="3" priority="827" operator="equal">
      <formula>"NotPaid"</formula>
    </cfRule>
    <cfRule type="cellIs" dxfId="3" priority="826" operator="equal">
      <formula>"NotPaid"</formula>
    </cfRule>
    <cfRule type="cellIs" dxfId="3" priority="825" operator="equal">
      <formula>"NotPaid"</formula>
    </cfRule>
    <cfRule type="cellIs" dxfId="3" priority="824" operator="equal">
      <formula>"NotPaid"</formula>
    </cfRule>
    <cfRule type="cellIs" dxfId="3" priority="823" operator="equal">
      <formula>"NotPaid"</formula>
    </cfRule>
  </conditionalFormatting>
  <conditionalFormatting sqref="S13:U13">
    <cfRule type="cellIs" dxfId="3" priority="1656" operator="equal">
      <formula>"NotPaid"</formula>
    </cfRule>
    <cfRule type="cellIs" dxfId="3" priority="1655" operator="equal">
      <formula>"NotPaid"</formula>
    </cfRule>
    <cfRule type="cellIs" dxfId="3" priority="1654" operator="equal">
      <formula>"NotPaid"</formula>
    </cfRule>
    <cfRule type="cellIs" dxfId="3" priority="1653" operator="equal">
      <formula>"NotPaid"</formula>
    </cfRule>
    <cfRule type="cellIs" dxfId="3" priority="1652" operator="equal">
      <formula>"NotPaid"</formula>
    </cfRule>
    <cfRule type="cellIs" dxfId="3" priority="1651" operator="equal">
      <formula>"NotPaid"</formula>
    </cfRule>
    <cfRule type="cellIs" dxfId="3" priority="1650" operator="equal">
      <formula>"NotPaid"</formula>
    </cfRule>
    <cfRule type="cellIs" dxfId="3" priority="1649" operator="equal">
      <formula>"NotPaid"</formula>
    </cfRule>
    <cfRule type="cellIs" dxfId="3" priority="1648" operator="equal">
      <formula>"NotPaid"</formula>
    </cfRule>
    <cfRule type="cellIs" dxfId="3" priority="1647" operator="equal">
      <formula>"NotPaid"</formula>
    </cfRule>
    <cfRule type="cellIs" dxfId="3" priority="1646" operator="equal">
      <formula>"NotPaid"</formula>
    </cfRule>
    <cfRule type="cellIs" dxfId="3" priority="1645" operator="equal">
      <formula>"NotPaid"</formula>
    </cfRule>
    <cfRule type="cellIs" dxfId="3" priority="1644" operator="equal">
      <formula>"NotPaid"</formula>
    </cfRule>
    <cfRule type="cellIs" dxfId="3" priority="1643" operator="equal">
      <formula>"NotPaid"</formula>
    </cfRule>
    <cfRule type="cellIs" dxfId="3" priority="1642" operator="equal">
      <formula>"NotPaid"</formula>
    </cfRule>
    <cfRule type="cellIs" dxfId="3" priority="1641" operator="equal">
      <formula>"NotPaid"</formula>
    </cfRule>
    <cfRule type="cellIs" dxfId="3" priority="1635" operator="equal">
      <formula>"NotPaid"</formula>
    </cfRule>
    <cfRule type="cellIs" dxfId="3" priority="1634" operator="equal">
      <formula>"NotPaid"</formula>
    </cfRule>
    <cfRule type="cellIs" dxfId="3" priority="1633" operator="equal">
      <formula>"NotPaid"</formula>
    </cfRule>
    <cfRule type="cellIs" dxfId="3" priority="1640" operator="equal">
      <formula>"NotPaid"</formula>
    </cfRule>
    <cfRule type="cellIs" dxfId="3" priority="1639" operator="equal">
      <formula>"NotPaid"</formula>
    </cfRule>
    <cfRule type="cellIs" dxfId="3" priority="1638" operator="equal">
      <formula>"NotPaid"</formula>
    </cfRule>
    <cfRule type="cellIs" dxfId="3" priority="1637" operator="equal">
      <formula>"NotPaid"</formula>
    </cfRule>
    <cfRule type="cellIs" dxfId="3" priority="1636" operator="equal">
      <formula>"NotPaid"</formula>
    </cfRule>
    <cfRule type="cellIs" dxfId="3" priority="1632" operator="equal">
      <formula>"NotPaid"</formula>
    </cfRule>
    <cfRule type="cellIs" dxfId="3" priority="1631" operator="equal">
      <formula>"NotPaid"</formula>
    </cfRule>
    <cfRule type="cellIs" dxfId="3" priority="1630" operator="equal">
      <formula>"NotPaid"</formula>
    </cfRule>
    <cfRule type="cellIs" dxfId="3" priority="1629" operator="equal">
      <formula>"NotPaid"</formula>
    </cfRule>
    <cfRule type="cellIs" dxfId="3" priority="1628" operator="equal">
      <formula>"NotPaid"</formula>
    </cfRule>
    <cfRule type="cellIs" dxfId="3" priority="1627" operator="equal">
      <formula>"NotPaid"</formula>
    </cfRule>
    <cfRule type="cellIs" dxfId="3" priority="1626" operator="equal">
      <formula>"NotPaid"</formula>
    </cfRule>
    <cfRule type="cellIs" dxfId="3" priority="1625" operator="equal">
      <formula>"NotPaid"</formula>
    </cfRule>
    <cfRule type="cellIs" dxfId="3" priority="1624" operator="equal">
      <formula>"NotPaid"</formula>
    </cfRule>
    <cfRule type="cellIs" dxfId="3" priority="1623" operator="equal">
      <formula>"NotPaid"</formula>
    </cfRule>
    <cfRule type="cellIs" dxfId="3" priority="1622" operator="equal">
      <formula>"NotPaid"</formula>
    </cfRule>
    <cfRule type="cellIs" dxfId="3" priority="1621" operator="equal">
      <formula>"NotPaid"</formula>
    </cfRule>
    <cfRule type="cellIs" dxfId="3" priority="1620" operator="equal">
      <formula>"NotPaid"</formula>
    </cfRule>
    <cfRule type="cellIs" dxfId="3" priority="1619" operator="equal">
      <formula>"NotPaid"</formula>
    </cfRule>
    <cfRule type="cellIs" dxfId="3" priority="1618" operator="equal">
      <formula>"NotPaid"</formula>
    </cfRule>
    <cfRule type="cellIs" dxfId="3" priority="1617" operator="equal">
      <formula>"NotPaid"</formula>
    </cfRule>
    <cfRule type="cellIs" dxfId="3" priority="1616" operator="equal">
      <formula>"NotPaid"</formula>
    </cfRule>
    <cfRule type="cellIs" dxfId="3" priority="1615" operator="equal">
      <formula>"NotPaid"</formula>
    </cfRule>
    <cfRule type="cellIs" dxfId="3" priority="1614" operator="equal">
      <formula>"NotPaid"</formula>
    </cfRule>
    <cfRule type="cellIs" dxfId="3" priority="1613" operator="equal">
      <formula>"NotPaid"</formula>
    </cfRule>
    <cfRule type="cellIs" dxfId="3" priority="1612" operator="equal">
      <formula>"NotPaid"</formula>
    </cfRule>
    <cfRule type="cellIs" dxfId="3" priority="1611" operator="equal">
      <formula>"NotPaid"</formula>
    </cfRule>
  </conditionalFormatting>
  <conditionalFormatting sqref="V13:X13">
    <cfRule type="cellIs" dxfId="3" priority="2444" operator="equal">
      <formula>"NotPaid"</formula>
    </cfRule>
    <cfRule type="cellIs" dxfId="3" priority="2443" operator="equal">
      <formula>"NotPaid"</formula>
    </cfRule>
    <cfRule type="cellIs" dxfId="3" priority="2442" operator="equal">
      <formula>"NotPaid"</formula>
    </cfRule>
    <cfRule type="cellIs" dxfId="3" priority="2441" operator="equal">
      <formula>"NotPaid"</formula>
    </cfRule>
    <cfRule type="cellIs" dxfId="3" priority="2440" operator="equal">
      <formula>"NotPaid"</formula>
    </cfRule>
    <cfRule type="cellIs" dxfId="3" priority="2439" operator="equal">
      <formula>"NotPaid"</formula>
    </cfRule>
    <cfRule type="cellIs" dxfId="3" priority="2438" operator="equal">
      <formula>"NotPaid"</formula>
    </cfRule>
    <cfRule type="cellIs" dxfId="3" priority="2437" operator="equal">
      <formula>"NotPaid"</formula>
    </cfRule>
    <cfRule type="cellIs" dxfId="3" priority="2436" operator="equal">
      <formula>"NotPaid"</formula>
    </cfRule>
    <cfRule type="cellIs" dxfId="3" priority="2435" operator="equal">
      <formula>"NotPaid"</formula>
    </cfRule>
    <cfRule type="cellIs" dxfId="3" priority="2434" operator="equal">
      <formula>"NotPaid"</formula>
    </cfRule>
    <cfRule type="cellIs" dxfId="3" priority="2433" operator="equal">
      <formula>"NotPaid"</formula>
    </cfRule>
    <cfRule type="cellIs" dxfId="3" priority="2432" operator="equal">
      <formula>"NotPaid"</formula>
    </cfRule>
    <cfRule type="cellIs" dxfId="3" priority="2431" operator="equal">
      <formula>"NotPaid"</formula>
    </cfRule>
    <cfRule type="cellIs" dxfId="3" priority="2430" operator="equal">
      <formula>"NotPaid"</formula>
    </cfRule>
    <cfRule type="cellIs" dxfId="3" priority="2429" operator="equal">
      <formula>"NotPaid"</formula>
    </cfRule>
    <cfRule type="cellIs" dxfId="3" priority="2423" operator="equal">
      <formula>"NotPaid"</formula>
    </cfRule>
    <cfRule type="cellIs" dxfId="3" priority="2422" operator="equal">
      <formula>"NotPaid"</formula>
    </cfRule>
    <cfRule type="cellIs" dxfId="3" priority="2421" operator="equal">
      <formula>"NotPaid"</formula>
    </cfRule>
    <cfRule type="cellIs" dxfId="3" priority="2428" operator="equal">
      <formula>"NotPaid"</formula>
    </cfRule>
    <cfRule type="cellIs" dxfId="3" priority="2427" operator="equal">
      <formula>"NotPaid"</formula>
    </cfRule>
    <cfRule type="cellIs" dxfId="3" priority="2426" operator="equal">
      <formula>"NotPaid"</formula>
    </cfRule>
    <cfRule type="cellIs" dxfId="3" priority="2425" operator="equal">
      <formula>"NotPaid"</formula>
    </cfRule>
    <cfRule type="cellIs" dxfId="3" priority="2424" operator="equal">
      <formula>"NotPaid"</formula>
    </cfRule>
    <cfRule type="cellIs" dxfId="3" priority="2420" operator="equal">
      <formula>"NotPaid"</formula>
    </cfRule>
    <cfRule type="cellIs" dxfId="3" priority="2419" operator="equal">
      <formula>"NotPaid"</formula>
    </cfRule>
    <cfRule type="cellIs" dxfId="3" priority="2418" operator="equal">
      <formula>"NotPaid"</formula>
    </cfRule>
    <cfRule type="cellIs" dxfId="3" priority="2417" operator="equal">
      <formula>"NotPaid"</formula>
    </cfRule>
    <cfRule type="cellIs" dxfId="3" priority="2416" operator="equal">
      <formula>"NotPaid"</formula>
    </cfRule>
    <cfRule type="cellIs" dxfId="3" priority="2415" operator="equal">
      <formula>"NotPaid"</formula>
    </cfRule>
    <cfRule type="cellIs" dxfId="3" priority="2414" operator="equal">
      <formula>"NotPaid"</formula>
    </cfRule>
    <cfRule type="cellIs" dxfId="3" priority="2413" operator="equal">
      <formula>"NotPaid"</formula>
    </cfRule>
    <cfRule type="cellIs" dxfId="3" priority="2412" operator="equal">
      <formula>"NotPaid"</formula>
    </cfRule>
    <cfRule type="cellIs" dxfId="3" priority="2411" operator="equal">
      <formula>"NotPaid"</formula>
    </cfRule>
    <cfRule type="cellIs" dxfId="3" priority="2410" operator="equal">
      <formula>"NotPaid"</formula>
    </cfRule>
    <cfRule type="cellIs" dxfId="3" priority="2409" operator="equal">
      <formula>"NotPaid"</formula>
    </cfRule>
    <cfRule type="cellIs" dxfId="3" priority="2408" operator="equal">
      <formula>"NotPaid"</formula>
    </cfRule>
    <cfRule type="cellIs" dxfId="3" priority="2407" operator="equal">
      <formula>"NotPaid"</formula>
    </cfRule>
    <cfRule type="cellIs" dxfId="3" priority="2406" operator="equal">
      <formula>"NotPaid"</formula>
    </cfRule>
    <cfRule type="cellIs" dxfId="3" priority="2405" operator="equal">
      <formula>"NotPaid"</formula>
    </cfRule>
    <cfRule type="cellIs" dxfId="3" priority="2404" operator="equal">
      <formula>"NotPaid"</formula>
    </cfRule>
    <cfRule type="cellIs" dxfId="3" priority="2403" operator="equal">
      <formula>"NotPaid"</formula>
    </cfRule>
    <cfRule type="cellIs" dxfId="3" priority="2402" operator="equal">
      <formula>"NotPaid"</formula>
    </cfRule>
    <cfRule type="cellIs" dxfId="3" priority="2401" operator="equal">
      <formula>"NotPaid"</formula>
    </cfRule>
    <cfRule type="cellIs" dxfId="3" priority="2400" operator="equal">
      <formula>"NotPaid"</formula>
    </cfRule>
    <cfRule type="cellIs" dxfId="3" priority="2399" operator="equal">
      <formula>"NotPaid"</formula>
    </cfRule>
  </conditionalFormatting>
  <conditionalFormatting sqref="Y13:AA13">
    <cfRule type="cellIs" dxfId="3" priority="3232" operator="equal">
      <formula>"NotPaid"</formula>
    </cfRule>
    <cfRule type="cellIs" dxfId="3" priority="3231" operator="equal">
      <formula>"NotPaid"</formula>
    </cfRule>
    <cfRule type="cellIs" dxfId="3" priority="3230" operator="equal">
      <formula>"NotPaid"</formula>
    </cfRule>
    <cfRule type="cellIs" dxfId="3" priority="3229" operator="equal">
      <formula>"NotPaid"</formula>
    </cfRule>
    <cfRule type="cellIs" dxfId="3" priority="3228" operator="equal">
      <formula>"NotPaid"</formula>
    </cfRule>
    <cfRule type="cellIs" dxfId="3" priority="3227" operator="equal">
      <formula>"NotPaid"</formula>
    </cfRule>
    <cfRule type="cellIs" dxfId="3" priority="3226" operator="equal">
      <formula>"NotPaid"</formula>
    </cfRule>
    <cfRule type="cellIs" dxfId="3" priority="3225" operator="equal">
      <formula>"NotPaid"</formula>
    </cfRule>
    <cfRule type="cellIs" dxfId="3" priority="3224" operator="equal">
      <formula>"NotPaid"</formula>
    </cfRule>
    <cfRule type="cellIs" dxfId="3" priority="3223" operator="equal">
      <formula>"NotPaid"</formula>
    </cfRule>
    <cfRule type="cellIs" dxfId="3" priority="3222" operator="equal">
      <formula>"NotPaid"</formula>
    </cfRule>
    <cfRule type="cellIs" dxfId="3" priority="3221" operator="equal">
      <formula>"NotPaid"</formula>
    </cfRule>
    <cfRule type="cellIs" dxfId="3" priority="3220" operator="equal">
      <formula>"NotPaid"</formula>
    </cfRule>
    <cfRule type="cellIs" dxfId="3" priority="3219" operator="equal">
      <formula>"NotPaid"</formula>
    </cfRule>
    <cfRule type="cellIs" dxfId="3" priority="3218" operator="equal">
      <formula>"NotPaid"</formula>
    </cfRule>
    <cfRule type="cellIs" dxfId="3" priority="3217" operator="equal">
      <formula>"NotPaid"</formula>
    </cfRule>
    <cfRule type="cellIs" dxfId="3" priority="3211" operator="equal">
      <formula>"NotPaid"</formula>
    </cfRule>
    <cfRule type="cellIs" dxfId="3" priority="3210" operator="equal">
      <formula>"NotPaid"</formula>
    </cfRule>
    <cfRule type="cellIs" dxfId="3" priority="3209" operator="equal">
      <formula>"NotPaid"</formula>
    </cfRule>
    <cfRule type="cellIs" dxfId="3" priority="3216" operator="equal">
      <formula>"NotPaid"</formula>
    </cfRule>
    <cfRule type="cellIs" dxfId="3" priority="3215" operator="equal">
      <formula>"NotPaid"</formula>
    </cfRule>
    <cfRule type="cellIs" dxfId="3" priority="3214" operator="equal">
      <formula>"NotPaid"</formula>
    </cfRule>
    <cfRule type="cellIs" dxfId="3" priority="3213" operator="equal">
      <formula>"NotPaid"</formula>
    </cfRule>
    <cfRule type="cellIs" dxfId="3" priority="3212" operator="equal">
      <formula>"NotPaid"</formula>
    </cfRule>
    <cfRule type="cellIs" dxfId="3" priority="3208" operator="equal">
      <formula>"NotPaid"</formula>
    </cfRule>
    <cfRule type="cellIs" dxfId="3" priority="3207" operator="equal">
      <formula>"NotPaid"</formula>
    </cfRule>
    <cfRule type="cellIs" dxfId="3" priority="3206" operator="equal">
      <formula>"NotPaid"</formula>
    </cfRule>
    <cfRule type="cellIs" dxfId="3" priority="3205" operator="equal">
      <formula>"NotPaid"</formula>
    </cfRule>
    <cfRule type="cellIs" dxfId="3" priority="3204" operator="equal">
      <formula>"NotPaid"</formula>
    </cfRule>
    <cfRule type="cellIs" dxfId="3" priority="3203" operator="equal">
      <formula>"NotPaid"</formula>
    </cfRule>
    <cfRule type="cellIs" dxfId="3" priority="3202" operator="equal">
      <formula>"NotPaid"</formula>
    </cfRule>
    <cfRule type="cellIs" dxfId="3" priority="3201" operator="equal">
      <formula>"NotPaid"</formula>
    </cfRule>
    <cfRule type="cellIs" dxfId="3" priority="3200" operator="equal">
      <formula>"NotPaid"</formula>
    </cfRule>
    <cfRule type="cellIs" dxfId="3" priority="3199" operator="equal">
      <formula>"NotPaid"</formula>
    </cfRule>
    <cfRule type="cellIs" dxfId="3" priority="3198" operator="equal">
      <formula>"NotPaid"</formula>
    </cfRule>
    <cfRule type="cellIs" dxfId="3" priority="3197" operator="equal">
      <formula>"NotPaid"</formula>
    </cfRule>
    <cfRule type="cellIs" dxfId="3" priority="3196" operator="equal">
      <formula>"NotPaid"</formula>
    </cfRule>
    <cfRule type="cellIs" dxfId="3" priority="3195" operator="equal">
      <formula>"NotPaid"</formula>
    </cfRule>
    <cfRule type="cellIs" dxfId="3" priority="3194" operator="equal">
      <formula>"NotPaid"</formula>
    </cfRule>
    <cfRule type="cellIs" dxfId="3" priority="3193" operator="equal">
      <formula>"NotPaid"</formula>
    </cfRule>
    <cfRule type="cellIs" dxfId="3" priority="3192" operator="equal">
      <formula>"NotPaid"</formula>
    </cfRule>
    <cfRule type="cellIs" dxfId="3" priority="3191" operator="equal">
      <formula>"NotPaid"</formula>
    </cfRule>
    <cfRule type="cellIs" dxfId="3" priority="3190" operator="equal">
      <formula>"NotPaid"</formula>
    </cfRule>
    <cfRule type="cellIs" dxfId="3" priority="3189" operator="equal">
      <formula>"NotPaid"</formula>
    </cfRule>
    <cfRule type="cellIs" dxfId="3" priority="3188" operator="equal">
      <formula>"NotPaid"</formula>
    </cfRule>
    <cfRule type="cellIs" dxfId="3" priority="3187" operator="equal">
      <formula>"NotPaid"</formula>
    </cfRule>
  </conditionalFormatting>
  <conditionalFormatting sqref="AE13">
    <cfRule type="expression" dxfId="5" priority="5717" stopIfTrue="1">
      <formula>AE13="NotPaid"</formula>
    </cfRule>
  </conditionalFormatting>
  <conditionalFormatting sqref="AL13:AM13">
    <cfRule type="expression" dxfId="5" priority="5732" stopIfTrue="1">
      <formula>AL13="not paid"</formula>
    </cfRule>
  </conditionalFormatting>
  <conditionalFormatting sqref="AY13:AZ13">
    <cfRule type="expression" dxfId="5" priority="649" stopIfTrue="1">
      <formula>AY13="not paid"</formula>
    </cfRule>
  </conditionalFormatting>
  <conditionalFormatting sqref="AE14">
    <cfRule type="expression" dxfId="5" priority="5738" stopIfTrue="1">
      <formula>AE44="not paid"</formula>
    </cfRule>
  </conditionalFormatting>
  <conditionalFormatting sqref="AF14">
    <cfRule type="expression" dxfId="5" priority="5729" stopIfTrue="1">
      <formula>AF14="not paid"</formula>
    </cfRule>
  </conditionalFormatting>
  <conditionalFormatting sqref="AS14">
    <cfRule type="expression" dxfId="5" priority="648" stopIfTrue="1">
      <formula>AS14="not paid"</formula>
    </cfRule>
  </conditionalFormatting>
  <conditionalFormatting sqref="P17">
    <cfRule type="expression" dxfId="0" priority="701" stopIfTrue="1">
      <formula>COUNTIF(P:P,P17)&gt;1</formula>
    </cfRule>
  </conditionalFormatting>
  <conditionalFormatting sqref="R17:AB17">
    <cfRule type="cellIs" dxfId="3" priority="700" operator="equal">
      <formula>"NotPaid"</formula>
    </cfRule>
  </conditionalFormatting>
  <conditionalFormatting sqref="AC17">
    <cfRule type="cellIs" dxfId="3" priority="337" operator="equal">
      <formula>"NotPaid"</formula>
    </cfRule>
  </conditionalFormatting>
  <conditionalFormatting sqref="AK17:AL17">
    <cfRule type="expression" dxfId="5" priority="5744" stopIfTrue="1">
      <formula>AK46="not paid"</formula>
    </cfRule>
    <cfRule type="expression" dxfId="7" priority="40404" stopIfTrue="1">
      <formula>OtherSubjects!AK79="not paid"</formula>
    </cfRule>
  </conditionalFormatting>
  <conditionalFormatting sqref="AM17">
    <cfRule type="expression" dxfId="5" priority="5710" stopIfTrue="1">
      <formula>AM67="not paid"</formula>
    </cfRule>
  </conditionalFormatting>
  <conditionalFormatting sqref="AN17">
    <cfRule type="expression" dxfId="5" priority="5671" stopIfTrue="1">
      <formula>AN17="not paid"</formula>
    </cfRule>
  </conditionalFormatting>
  <conditionalFormatting sqref="AO17:AQ17">
    <cfRule type="expression" dxfId="5" priority="5687" stopIfTrue="1">
      <formula>AO17="not paid"</formula>
    </cfRule>
  </conditionalFormatting>
  <conditionalFormatting sqref="AT17">
    <cfRule type="expression" dxfId="5" priority="40" stopIfTrue="1">
      <formula>AT58="NotPaid"</formula>
    </cfRule>
  </conditionalFormatting>
  <conditionalFormatting sqref="AX17:AY17">
    <cfRule type="expression" dxfId="5" priority="656" stopIfTrue="1">
      <formula>AX46="not paid"</formula>
    </cfRule>
    <cfRule type="expression" dxfId="7" priority="5727" stopIfTrue="1">
      <formula>OtherSubjects!BJ183="not paid"</formula>
    </cfRule>
  </conditionalFormatting>
  <conditionalFormatting sqref="AZ17">
    <cfRule type="expression" dxfId="5" priority="639" stopIfTrue="1">
      <formula>AZ67="not paid"</formula>
    </cfRule>
  </conditionalFormatting>
  <conditionalFormatting sqref="BA17">
    <cfRule type="expression" dxfId="5" priority="612" stopIfTrue="1">
      <formula>BA17="not paid"</formula>
    </cfRule>
  </conditionalFormatting>
  <conditionalFormatting sqref="BB17:BD17">
    <cfRule type="expression" dxfId="5" priority="623" stopIfTrue="1">
      <formula>BB17="not paid"</formula>
    </cfRule>
  </conditionalFormatting>
  <conditionalFormatting sqref="D18:E18">
    <cfRule type="cellIs" dxfId="3" priority="13459" operator="equal">
      <formula>"NotPaid"</formula>
    </cfRule>
    <cfRule type="cellIs" dxfId="3" priority="13458" operator="equal">
      <formula>"NotPaid"</formula>
    </cfRule>
    <cfRule type="cellIs" dxfId="3" priority="13457" operator="equal">
      <formula>"NotPaid"</formula>
    </cfRule>
    <cfRule type="cellIs" dxfId="3" priority="12087" operator="equal">
      <formula>"NotPaid"</formula>
    </cfRule>
    <cfRule type="cellIs" dxfId="3" priority="12086" operator="equal">
      <formula>"NotPaid"</formula>
    </cfRule>
    <cfRule type="cellIs" dxfId="3" priority="12085" operator="equal">
      <formula>"NotPaid"</formula>
    </cfRule>
    <cfRule type="cellIs" dxfId="3" priority="11969" operator="equal">
      <formula>"NotPaid"</formula>
    </cfRule>
    <cfRule type="cellIs" dxfId="3" priority="11968" operator="equal">
      <formula>"NotPaid"</formula>
    </cfRule>
    <cfRule type="cellIs" dxfId="3" priority="11967" operator="equal">
      <formula>"NotPaid"</formula>
    </cfRule>
  </conditionalFormatting>
  <conditionalFormatting sqref="F18">
    <cfRule type="cellIs" dxfId="3" priority="13426" operator="equal">
      <formula>"NotPaid"</formula>
    </cfRule>
    <cfRule type="cellIs" dxfId="3" priority="13425" operator="equal">
      <formula>"NotPaid"</formula>
    </cfRule>
    <cfRule type="cellIs" dxfId="3" priority="13424" operator="equal">
      <formula>"NotPaid"</formula>
    </cfRule>
    <cfRule type="cellIs" dxfId="3" priority="12084" operator="equal">
      <formula>"NotPaid"</formula>
    </cfRule>
    <cfRule type="cellIs" dxfId="3" priority="11963" operator="equal">
      <formula>"NotPaid"</formula>
    </cfRule>
    <cfRule type="cellIs" dxfId="3" priority="11962" operator="equal">
      <formula>"NotPaid"</formula>
    </cfRule>
    <cfRule type="cellIs" dxfId="3" priority="11961" operator="equal">
      <formula>"NotPaid"</formula>
    </cfRule>
  </conditionalFormatting>
  <conditionalFormatting sqref="G18:N18">
    <cfRule type="cellIs" dxfId="3" priority="13460" operator="equal">
      <formula>"NotPaid"</formula>
    </cfRule>
    <cfRule type="cellIs" dxfId="3" priority="12088" operator="equal">
      <formula>"NotPaid"</formula>
    </cfRule>
  </conditionalFormatting>
  <conditionalFormatting sqref="G18">
    <cfRule type="cellIs" dxfId="3" priority="11964" operator="equal">
      <formula>"NotPaid"</formula>
    </cfRule>
  </conditionalFormatting>
  <conditionalFormatting sqref="H18:N18">
    <cfRule type="cellIs" dxfId="3" priority="11965" operator="equal">
      <formula>"NotPaid"</formula>
    </cfRule>
  </conditionalFormatting>
  <conditionalFormatting sqref="R18:AC18">
    <cfRule type="cellIs" dxfId="3" priority="698" operator="equal">
      <formula>"NotPaid"</formula>
    </cfRule>
  </conditionalFormatting>
  <conditionalFormatting sqref="AE18">
    <cfRule type="expression" dxfId="5" priority="5730" stopIfTrue="1">
      <formula>AE18="NotPaid"</formula>
    </cfRule>
  </conditionalFormatting>
  <conditionalFormatting sqref="AF18:AP18">
    <cfRule type="expression" dxfId="5" priority="5711" stopIfTrue="1">
      <formula>AF18="not paid"</formula>
    </cfRule>
  </conditionalFormatting>
  <conditionalFormatting sqref="AS18:BC18">
    <cfRule type="expression" dxfId="5" priority="640" stopIfTrue="1">
      <formula>AS18="not paid"</formula>
    </cfRule>
  </conditionalFormatting>
  <conditionalFormatting sqref="D19:E19">
    <cfRule type="cellIs" dxfId="3" priority="5664" operator="equal">
      <formula>"NotPaid"</formula>
    </cfRule>
    <cfRule type="cellIs" dxfId="3" priority="5663" operator="equal">
      <formula>"NotPaid"</formula>
    </cfRule>
    <cfRule type="cellIs" dxfId="3" priority="5662" operator="equal">
      <formula>"NotPaid"</formula>
    </cfRule>
    <cfRule type="cellIs" dxfId="3" priority="5657" operator="equal">
      <formula>"NotPaid"</formula>
    </cfRule>
    <cfRule type="cellIs" dxfId="3" priority="5656" operator="equal">
      <formula>"NotPaid"</formula>
    </cfRule>
    <cfRule type="cellIs" dxfId="3" priority="5655" operator="equal">
      <formula>"NotPaid"</formula>
    </cfRule>
    <cfRule type="cellIs" dxfId="3" priority="5652" operator="equal">
      <formula>"NotPaid"</formula>
    </cfRule>
    <cfRule type="cellIs" dxfId="3" priority="5651" operator="equal">
      <formula>"NotPaid"</formula>
    </cfRule>
    <cfRule type="cellIs" dxfId="3" priority="5650" operator="equal">
      <formula>"NotPaid"</formula>
    </cfRule>
  </conditionalFormatting>
  <conditionalFormatting sqref="F19">
    <cfRule type="cellIs" dxfId="3" priority="5661" operator="equal">
      <formula>"NotPaid"</formula>
    </cfRule>
    <cfRule type="cellIs" dxfId="3" priority="5660" operator="equal">
      <formula>"NotPaid"</formula>
    </cfRule>
    <cfRule type="cellIs" dxfId="3" priority="5659" operator="equal">
      <formula>"NotPaid"</formula>
    </cfRule>
    <cfRule type="cellIs" dxfId="3" priority="5654" operator="equal">
      <formula>"NotPaid"</formula>
    </cfRule>
    <cfRule type="cellIs" dxfId="3" priority="5646" operator="equal">
      <formula>"NotPaid"</formula>
    </cfRule>
    <cfRule type="cellIs" dxfId="3" priority="5645" operator="equal">
      <formula>"NotPaid"</formula>
    </cfRule>
    <cfRule type="cellIs" dxfId="3" priority="5644" operator="equal">
      <formula>"NotPaid"</formula>
    </cfRule>
  </conditionalFormatting>
  <conditionalFormatting sqref="G19:N19">
    <cfRule type="cellIs" dxfId="3" priority="5665" operator="equal">
      <formula>"NotPaid"</formula>
    </cfRule>
    <cfRule type="cellIs" dxfId="3" priority="5658" operator="equal">
      <formula>"NotPaid"</formula>
    </cfRule>
  </conditionalFormatting>
  <conditionalFormatting sqref="G19">
    <cfRule type="cellIs" dxfId="3" priority="5647" operator="equal">
      <formula>"NotPaid"</formula>
    </cfRule>
  </conditionalFormatting>
  <conditionalFormatting sqref="H19:N19">
    <cfRule type="cellIs" dxfId="3" priority="5648" operator="equal">
      <formula>"NotPaid"</formula>
    </cfRule>
  </conditionalFormatting>
  <conditionalFormatting sqref="R19:AB19">
    <cfRule type="cellIs" dxfId="3" priority="696" operator="equal">
      <formula>"NotPaid"</formula>
    </cfRule>
  </conditionalFormatting>
  <conditionalFormatting sqref="AC19">
    <cfRule type="cellIs" dxfId="3" priority="336" operator="equal">
      <formula>"NotPaid"</formula>
    </cfRule>
  </conditionalFormatting>
  <conditionalFormatting sqref="D20:E20">
    <cfRule type="cellIs" dxfId="3" priority="13454" operator="equal">
      <formula>"NotPaid"</formula>
    </cfRule>
    <cfRule type="cellIs" dxfId="3" priority="13453" operator="equal">
      <formula>"NotPaid"</formula>
    </cfRule>
    <cfRule type="cellIs" dxfId="3" priority="13452" operator="equal">
      <formula>"NotPaid"</formula>
    </cfRule>
    <cfRule type="cellIs" dxfId="3" priority="13182" operator="equal">
      <formula>"NotPaid"</formula>
    </cfRule>
    <cfRule type="cellIs" dxfId="3" priority="13181" operator="equal">
      <formula>"NotPaid"</formula>
    </cfRule>
    <cfRule type="cellIs" dxfId="3" priority="13180" operator="equal">
      <formula>"NotPaid"</formula>
    </cfRule>
    <cfRule type="cellIs" dxfId="3" priority="12083" operator="equal">
      <formula>"NotPaid"</formula>
    </cfRule>
    <cfRule type="cellIs" dxfId="3" priority="12082" operator="equal">
      <formula>"NotPaid"</formula>
    </cfRule>
    <cfRule type="cellIs" dxfId="3" priority="12081" operator="equal">
      <formula>"NotPaid"</formula>
    </cfRule>
    <cfRule type="cellIs" dxfId="3" priority="11960" operator="equal">
      <formula>"NotPaid"</formula>
    </cfRule>
    <cfRule type="cellIs" dxfId="3" priority="11959" operator="equal">
      <formula>"NotPaid"</formula>
    </cfRule>
    <cfRule type="cellIs" dxfId="3" priority="11958" operator="equal">
      <formula>"NotPaid"</formula>
    </cfRule>
  </conditionalFormatting>
  <conditionalFormatting sqref="F20">
    <cfRule type="cellIs" dxfId="3" priority="13450" operator="equal">
      <formula>"NotPaid"</formula>
    </cfRule>
    <cfRule type="cellIs" dxfId="3" priority="13176" operator="equal">
      <formula>"NotPaid"</formula>
    </cfRule>
    <cfRule type="cellIs" dxfId="3" priority="13175" operator="equal">
      <formula>"NotPaid"</formula>
    </cfRule>
    <cfRule type="cellIs" dxfId="3" priority="13174" operator="equal">
      <formula>"NotPaid"</formula>
    </cfRule>
    <cfRule type="cellIs" dxfId="3" priority="12076" operator="equal">
      <formula>"NotPaid"</formula>
    </cfRule>
    <cfRule type="cellIs" dxfId="3" priority="12075" operator="equal">
      <formula>"NotPaid"</formula>
    </cfRule>
    <cfRule type="cellIs" dxfId="3" priority="12074" operator="equal">
      <formula>"NotPaid"</formula>
    </cfRule>
    <cfRule type="cellIs" dxfId="3" priority="11956" operator="equal">
      <formula>"NotPaid"</formula>
    </cfRule>
    <cfRule type="cellIs" dxfId="3" priority="11955" operator="equal">
      <formula>"NotPaid"</formula>
    </cfRule>
    <cfRule type="cellIs" dxfId="3" priority="11954" operator="equal">
      <formula>"NotPaid"</formula>
    </cfRule>
  </conditionalFormatting>
  <conditionalFormatting sqref="G20:N20">
    <cfRule type="cellIs" dxfId="3" priority="13455" operator="equal">
      <formula>"NotPaid"</formula>
    </cfRule>
    <cfRule type="cellIs" dxfId="3" priority="11953" operator="equal">
      <formula>"NotPaid"</formula>
    </cfRule>
    <cfRule type="cellIs" dxfId="3" priority="11952" operator="equal">
      <formula>"NotPaid"</formula>
    </cfRule>
    <cfRule type="cellIs" dxfId="3" priority="11951" operator="equal">
      <formula>"NotPaid"</formula>
    </cfRule>
  </conditionalFormatting>
  <conditionalFormatting sqref="G20">
    <cfRule type="cellIs" dxfId="3" priority="13177" operator="equal">
      <formula>"NotPaid"</formula>
    </cfRule>
    <cfRule type="cellIs" dxfId="3" priority="12077" operator="equal">
      <formula>"NotPaid"</formula>
    </cfRule>
  </conditionalFormatting>
  <conditionalFormatting sqref="H20:N20">
    <cfRule type="cellIs" dxfId="3" priority="13178" operator="equal">
      <formula>"NotPaid"</formula>
    </cfRule>
    <cfRule type="cellIs" dxfId="3" priority="12079" operator="equal">
      <formula>"NotPaid"</formula>
    </cfRule>
  </conditionalFormatting>
  <conditionalFormatting sqref="R20">
    <cfRule type="cellIs" dxfId="3" priority="1480" operator="equal">
      <formula>"NotPaid"</formula>
    </cfRule>
    <cfRule type="cellIs" dxfId="3" priority="1470" operator="equal">
      <formula>"NotPaid"</formula>
    </cfRule>
    <cfRule type="cellIs" dxfId="3" priority="1395" operator="equal">
      <formula>"NotPaid"</formula>
    </cfRule>
    <cfRule type="cellIs" dxfId="3" priority="1384" operator="equal">
      <formula>"NotPaid"</formula>
    </cfRule>
  </conditionalFormatting>
  <conditionalFormatting sqref="S20:U20">
    <cfRule type="cellIs" dxfId="3" priority="2268" operator="equal">
      <formula>"NotPaid"</formula>
    </cfRule>
    <cfRule type="cellIs" dxfId="3" priority="2258" operator="equal">
      <formula>"NotPaid"</formula>
    </cfRule>
    <cfRule type="cellIs" dxfId="3" priority="2183" operator="equal">
      <formula>"NotPaid"</formula>
    </cfRule>
    <cfRule type="cellIs" dxfId="3" priority="2172" operator="equal">
      <formula>"NotPaid"</formula>
    </cfRule>
  </conditionalFormatting>
  <conditionalFormatting sqref="V20:X20">
    <cfRule type="cellIs" dxfId="3" priority="3056" operator="equal">
      <formula>"NotPaid"</formula>
    </cfRule>
    <cfRule type="cellIs" dxfId="3" priority="3046" operator="equal">
      <formula>"NotPaid"</formula>
    </cfRule>
    <cfRule type="cellIs" dxfId="3" priority="2971" operator="equal">
      <formula>"NotPaid"</formula>
    </cfRule>
    <cfRule type="cellIs" dxfId="3" priority="2960" operator="equal">
      <formula>"NotPaid"</formula>
    </cfRule>
  </conditionalFormatting>
  <conditionalFormatting sqref="Y20:AA20">
    <cfRule type="cellIs" dxfId="3" priority="3844" operator="equal">
      <formula>"NotPaid"</formula>
    </cfRule>
    <cfRule type="cellIs" dxfId="3" priority="3834" operator="equal">
      <formula>"NotPaid"</formula>
    </cfRule>
    <cfRule type="cellIs" dxfId="3" priority="3759" operator="equal">
      <formula>"NotPaid"</formula>
    </cfRule>
    <cfRule type="cellIs" dxfId="3" priority="3748" operator="equal">
      <formula>"NotPaid"</formula>
    </cfRule>
  </conditionalFormatting>
  <conditionalFormatting sqref="AE20:AJ20">
    <cfRule type="expression" dxfId="5" priority="5690" stopIfTrue="1">
      <formula>AE20="NotPaid"</formula>
    </cfRule>
  </conditionalFormatting>
  <conditionalFormatting sqref="AK20">
    <cfRule type="expression" dxfId="5" priority="5689" stopIfTrue="1">
      <formula>AK20="not paid"</formula>
    </cfRule>
  </conditionalFormatting>
  <conditionalFormatting sqref="AS20:AW20">
    <cfRule type="expression" dxfId="5" priority="626" stopIfTrue="1">
      <formula>AS20="NotPaid"</formula>
    </cfRule>
  </conditionalFormatting>
  <conditionalFormatting sqref="AX20">
    <cfRule type="expression" dxfId="5" priority="625" stopIfTrue="1">
      <formula>AX20="not paid"</formula>
    </cfRule>
  </conditionalFormatting>
  <conditionalFormatting sqref="AE21">
    <cfRule type="expression" dxfId="5" priority="5691" stopIfTrue="1">
      <formula>AE21="NotPaid"</formula>
    </cfRule>
  </conditionalFormatting>
  <conditionalFormatting sqref="AL21:AM21">
    <cfRule type="expression" dxfId="5" priority="5696" stopIfTrue="1">
      <formula>AL21="not paid"</formula>
    </cfRule>
  </conditionalFormatting>
  <conditionalFormatting sqref="AN21:AQ21">
    <cfRule type="expression" dxfId="5" priority="5692" stopIfTrue="1">
      <formula>AN21="NotPaid"</formula>
    </cfRule>
  </conditionalFormatting>
  <conditionalFormatting sqref="AY21:AZ21">
    <cfRule type="expression" dxfId="5" priority="630" stopIfTrue="1">
      <formula>AY21="not paid"</formula>
    </cfRule>
    <cfRule type="expression" dxfId="5" priority="597" stopIfTrue="1">
      <formula>AY21="not paid"</formula>
    </cfRule>
  </conditionalFormatting>
  <conditionalFormatting sqref="BA21:BD21">
    <cfRule type="expression" dxfId="5" priority="627" stopIfTrue="1">
      <formula>BA21="NotPaid"</formula>
    </cfRule>
  </conditionalFormatting>
  <conditionalFormatting sqref="AE22">
    <cfRule type="expression" dxfId="5" priority="5697" stopIfTrue="1">
      <formula>AE58="not paid"</formula>
    </cfRule>
  </conditionalFormatting>
  <conditionalFormatting sqref="AF22">
    <cfRule type="expression" dxfId="5" priority="5694" stopIfTrue="1">
      <formula>AF22="not paid"</formula>
    </cfRule>
  </conditionalFormatting>
  <conditionalFormatting sqref="AS22">
    <cfRule type="expression" dxfId="5" priority="629" stopIfTrue="1">
      <formula>AS22="not paid"</formula>
    </cfRule>
  </conditionalFormatting>
  <conditionalFormatting sqref="D23">
    <cfRule type="cellIs" dxfId="3" priority="13003" operator="equal">
      <formula>"NotPaid"</formula>
    </cfRule>
    <cfRule type="cellIs" dxfId="3" priority="13002" operator="equal">
      <formula>"NotPaid"</formula>
    </cfRule>
    <cfRule type="cellIs" dxfId="3" priority="13001" operator="equal">
      <formula>"NotPaid"</formula>
    </cfRule>
    <cfRule type="cellIs" dxfId="3" priority="12894" operator="equal">
      <formula>"NotPaid"</formula>
    </cfRule>
    <cfRule type="cellIs" dxfId="3" priority="12893" operator="equal">
      <formula>"NotPaid"</formula>
    </cfRule>
    <cfRule type="cellIs" dxfId="3" priority="12892" operator="equal">
      <formula>"NotPaid"</formula>
    </cfRule>
    <cfRule type="cellIs" dxfId="3" priority="11929" operator="equal">
      <formula>"NotPaid"</formula>
    </cfRule>
    <cfRule type="cellIs" dxfId="3" priority="11928" operator="equal">
      <formula>"NotPaid"</formula>
    </cfRule>
    <cfRule type="cellIs" dxfId="3" priority="11927" operator="equal">
      <formula>"NotPaid"</formula>
    </cfRule>
    <cfRule type="cellIs" dxfId="3" priority="11840" operator="equal">
      <formula>"NotPaid"</formula>
    </cfRule>
    <cfRule type="cellIs" dxfId="3" priority="11839" operator="equal">
      <formula>"NotPaid"</formula>
    </cfRule>
    <cfRule type="cellIs" dxfId="3" priority="11838" operator="equal">
      <formula>"NotPaid"</formula>
    </cfRule>
    <cfRule type="cellIs" dxfId="3" priority="11735" operator="equal">
      <formula>"NotPaid"</formula>
    </cfRule>
    <cfRule type="cellIs" dxfId="3" priority="11734" operator="equal">
      <formula>"NotPaid"</formula>
    </cfRule>
    <cfRule type="cellIs" dxfId="3" priority="11733" operator="equal">
      <formula>"NotPaid"</formula>
    </cfRule>
  </conditionalFormatting>
  <conditionalFormatting sqref="E23">
    <cfRule type="cellIs" dxfId="3" priority="13010" operator="equal">
      <formula>"NotPaid"</formula>
    </cfRule>
    <cfRule type="cellIs" dxfId="3" priority="13009" operator="equal">
      <formula>"NotPaid"</formula>
    </cfRule>
    <cfRule type="cellIs" dxfId="3" priority="13008" operator="equal">
      <formula>"NotPaid"</formula>
    </cfRule>
    <cfRule type="cellIs" dxfId="3" priority="12901" operator="equal">
      <formula>"NotPaid"</formula>
    </cfRule>
    <cfRule type="cellIs" dxfId="3" priority="12900" operator="equal">
      <formula>"NotPaid"</formula>
    </cfRule>
    <cfRule type="cellIs" dxfId="3" priority="12899" operator="equal">
      <formula>"NotPaid"</formula>
    </cfRule>
    <cfRule type="cellIs" dxfId="3" priority="11938" operator="equal">
      <formula>"NotPaid"</formula>
    </cfRule>
    <cfRule type="cellIs" dxfId="3" priority="11937" operator="equal">
      <formula>"NotPaid"</formula>
    </cfRule>
    <cfRule type="cellIs" dxfId="3" priority="11936" operator="equal">
      <formula>"NotPaid"</formula>
    </cfRule>
    <cfRule type="cellIs" dxfId="3" priority="11847" operator="equal">
      <formula>"NotPaid"</formula>
    </cfRule>
    <cfRule type="cellIs" dxfId="3" priority="11846" operator="equal">
      <formula>"NotPaid"</formula>
    </cfRule>
    <cfRule type="cellIs" dxfId="3" priority="11845" operator="equal">
      <formula>"NotPaid"</formula>
    </cfRule>
    <cfRule type="cellIs" dxfId="3" priority="11742" operator="equal">
      <formula>"NotPaid"</formula>
    </cfRule>
    <cfRule type="cellIs" dxfId="3" priority="11741" operator="equal">
      <formula>"NotPaid"</formula>
    </cfRule>
    <cfRule type="cellIs" dxfId="3" priority="11740" operator="equal">
      <formula>"NotPaid"</formula>
    </cfRule>
  </conditionalFormatting>
  <conditionalFormatting sqref="F23">
    <cfRule type="cellIs" dxfId="3" priority="13006" operator="equal">
      <formula>"NotPaid"</formula>
    </cfRule>
    <cfRule type="cellIs" dxfId="3" priority="13005" operator="equal">
      <formula>"NotPaid"</formula>
    </cfRule>
    <cfRule type="cellIs" dxfId="3" priority="13004" operator="equal">
      <formula>"NotPaid"</formula>
    </cfRule>
    <cfRule type="cellIs" dxfId="3" priority="12897" operator="equal">
      <formula>"NotPaid"</formula>
    </cfRule>
    <cfRule type="cellIs" dxfId="3" priority="12896" operator="equal">
      <formula>"NotPaid"</formula>
    </cfRule>
    <cfRule type="cellIs" dxfId="3" priority="12895" operator="equal">
      <formula>"NotPaid"</formula>
    </cfRule>
    <cfRule type="cellIs" dxfId="3" priority="11934" operator="equal">
      <formula>"NotPaid"</formula>
    </cfRule>
    <cfRule type="cellIs" dxfId="3" priority="11933" operator="equal">
      <formula>"NotPaid"</formula>
    </cfRule>
    <cfRule type="cellIs" dxfId="3" priority="11932" operator="equal">
      <formula>"NotPaid"</formula>
    </cfRule>
    <cfRule type="cellIs" dxfId="3" priority="11843" operator="equal">
      <formula>"NotPaid"</formula>
    </cfRule>
    <cfRule type="cellIs" dxfId="3" priority="11842" operator="equal">
      <formula>"NotPaid"</formula>
    </cfRule>
    <cfRule type="cellIs" dxfId="3" priority="11841" operator="equal">
      <formula>"NotPaid"</formula>
    </cfRule>
    <cfRule type="cellIs" dxfId="3" priority="11738" operator="equal">
      <formula>"NotPaid"</formula>
    </cfRule>
    <cfRule type="cellIs" dxfId="3" priority="11737" operator="equal">
      <formula>"NotPaid"</formula>
    </cfRule>
    <cfRule type="cellIs" dxfId="3" priority="11736" operator="equal">
      <formula>"NotPaid"</formula>
    </cfRule>
  </conditionalFormatting>
  <conditionalFormatting sqref="G23">
    <cfRule type="cellIs" dxfId="3" priority="13007" operator="equal">
      <formula>"NotPaid"</formula>
    </cfRule>
    <cfRule type="cellIs" dxfId="3" priority="12898" operator="equal">
      <formula>"NotPaid"</formula>
    </cfRule>
    <cfRule type="cellIs" dxfId="3" priority="11935" operator="equal">
      <formula>"NotPaid"</formula>
    </cfRule>
    <cfRule type="cellIs" dxfId="3" priority="11844" operator="equal">
      <formula>"NotPaid"</formula>
    </cfRule>
  </conditionalFormatting>
  <conditionalFormatting sqref="G23:N23">
    <cfRule type="cellIs" dxfId="3" priority="11739" operator="equal">
      <formula>"NotPaid"</formula>
    </cfRule>
  </conditionalFormatting>
  <conditionalFormatting sqref="H23:N23">
    <cfRule type="cellIs" dxfId="3" priority="13000" operator="equal">
      <formula>"NotPaid"</formula>
    </cfRule>
    <cfRule type="cellIs" dxfId="3" priority="12879" operator="equal">
      <formula>"NotPaid"</formula>
    </cfRule>
    <cfRule type="cellIs" dxfId="3" priority="11931" operator="equal">
      <formula>"NotPaid"</formula>
    </cfRule>
    <cfRule type="cellIs" dxfId="3" priority="11825" operator="equal">
      <formula>"NotPaid"</formula>
    </cfRule>
  </conditionalFormatting>
  <conditionalFormatting sqref="R23">
    <cfRule type="cellIs" dxfId="3" priority="1460" operator="equal">
      <formula>"NotPaid"</formula>
    </cfRule>
    <cfRule type="cellIs" dxfId="3" priority="1452" operator="equal">
      <formula>"NotPaid"</formula>
    </cfRule>
    <cfRule type="cellIs" dxfId="3" priority="1382" operator="equal">
      <formula>"NotPaid"</formula>
    </cfRule>
    <cfRule type="cellIs" dxfId="3" priority="1374" operator="equal">
      <formula>"NotPaid"</formula>
    </cfRule>
    <cfRule type="cellIs" dxfId="3" priority="1366" operator="equal">
      <formula>"NotPaid"</formula>
    </cfRule>
  </conditionalFormatting>
  <conditionalFormatting sqref="S23:U23">
    <cfRule type="cellIs" dxfId="3" priority="2248" operator="equal">
      <formula>"NotPaid"</formula>
    </cfRule>
    <cfRule type="cellIs" dxfId="3" priority="2240" operator="equal">
      <formula>"NotPaid"</formula>
    </cfRule>
    <cfRule type="cellIs" dxfId="3" priority="2170" operator="equal">
      <formula>"NotPaid"</formula>
    </cfRule>
    <cfRule type="cellIs" dxfId="3" priority="2162" operator="equal">
      <formula>"NotPaid"</formula>
    </cfRule>
    <cfRule type="cellIs" dxfId="3" priority="2154" operator="equal">
      <formula>"NotPaid"</formula>
    </cfRule>
  </conditionalFormatting>
  <conditionalFormatting sqref="V23:X23">
    <cfRule type="cellIs" dxfId="3" priority="3036" operator="equal">
      <formula>"NotPaid"</formula>
    </cfRule>
    <cfRule type="cellIs" dxfId="3" priority="3028" operator="equal">
      <formula>"NotPaid"</formula>
    </cfRule>
    <cfRule type="cellIs" dxfId="3" priority="2958" operator="equal">
      <formula>"NotPaid"</formula>
    </cfRule>
    <cfRule type="cellIs" dxfId="3" priority="2950" operator="equal">
      <formula>"NotPaid"</formula>
    </cfRule>
    <cfRule type="cellIs" dxfId="3" priority="2942" operator="equal">
      <formula>"NotPaid"</formula>
    </cfRule>
  </conditionalFormatting>
  <conditionalFormatting sqref="Y23:AA23">
    <cfRule type="cellIs" dxfId="3" priority="3824" operator="equal">
      <formula>"NotPaid"</formula>
    </cfRule>
    <cfRule type="cellIs" dxfId="3" priority="3816" operator="equal">
      <formula>"NotPaid"</formula>
    </cfRule>
    <cfRule type="cellIs" dxfId="3" priority="3746" operator="equal">
      <formula>"NotPaid"</formula>
    </cfRule>
    <cfRule type="cellIs" dxfId="3" priority="3738" operator="equal">
      <formula>"NotPaid"</formula>
    </cfRule>
    <cfRule type="cellIs" dxfId="3" priority="3730" operator="equal">
      <formula>"NotPaid"</formula>
    </cfRule>
  </conditionalFormatting>
  <conditionalFormatting sqref="E24:N24">
    <cfRule type="cellIs" dxfId="3" priority="13513" operator="equal">
      <formula>"NotPaid"</formula>
    </cfRule>
  </conditionalFormatting>
  <conditionalFormatting sqref="F25:L25">
    <cfRule type="cellIs" dxfId="3" priority="13497" operator="equal">
      <formula>"NotPaid"</formula>
    </cfRule>
  </conditionalFormatting>
  <conditionalFormatting sqref="R25">
    <cfRule type="cellIs" dxfId="3" priority="1495" operator="equal">
      <formula>"NotPaid"</formula>
    </cfRule>
    <cfRule type="cellIs" dxfId="3" priority="1493" operator="equal">
      <formula>"NotPaid"</formula>
    </cfRule>
    <cfRule type="cellIs" dxfId="3" priority="1492" operator="equal">
      <formula>"NotPaid"</formula>
    </cfRule>
    <cfRule type="cellIs" dxfId="3" priority="1491" operator="equal">
      <formula>"NotPaid"</formula>
    </cfRule>
  </conditionalFormatting>
  <conditionalFormatting sqref="S25:U25">
    <cfRule type="cellIs" dxfId="3" priority="2283" operator="equal">
      <formula>"NotPaid"</formula>
    </cfRule>
    <cfRule type="cellIs" dxfId="3" priority="2281" operator="equal">
      <formula>"NotPaid"</formula>
    </cfRule>
    <cfRule type="cellIs" dxfId="3" priority="2280" operator="equal">
      <formula>"NotPaid"</formula>
    </cfRule>
    <cfRule type="cellIs" dxfId="3" priority="2279" operator="equal">
      <formula>"NotPaid"</formula>
    </cfRule>
  </conditionalFormatting>
  <conditionalFormatting sqref="V25:X25">
    <cfRule type="cellIs" dxfId="3" priority="3071" operator="equal">
      <formula>"NotPaid"</formula>
    </cfRule>
    <cfRule type="cellIs" dxfId="3" priority="3069" operator="equal">
      <formula>"NotPaid"</formula>
    </cfRule>
    <cfRule type="cellIs" dxfId="3" priority="3068" operator="equal">
      <formula>"NotPaid"</formula>
    </cfRule>
    <cfRule type="cellIs" dxfId="3" priority="3067" operator="equal">
      <formula>"NotPaid"</formula>
    </cfRule>
  </conditionalFormatting>
  <conditionalFormatting sqref="Y25:AA25">
    <cfRule type="cellIs" dxfId="3" priority="3859" operator="equal">
      <formula>"NotPaid"</formula>
    </cfRule>
    <cfRule type="cellIs" dxfId="3" priority="3857" operator="equal">
      <formula>"NotPaid"</formula>
    </cfRule>
    <cfRule type="cellIs" dxfId="3" priority="3856" operator="equal">
      <formula>"NotPaid"</formula>
    </cfRule>
    <cfRule type="cellIs" dxfId="3" priority="3855" operator="equal">
      <formula>"NotPaid"</formula>
    </cfRule>
  </conditionalFormatting>
  <conditionalFormatting sqref="AK25">
    <cfRule type="expression" dxfId="5" priority="5682" stopIfTrue="1">
      <formula>AK25="not paid"</formula>
    </cfRule>
  </conditionalFormatting>
  <conditionalFormatting sqref="AL25">
    <cfRule type="expression" dxfId="5" priority="5683" stopIfTrue="1">
      <formula>AL25="not paid"</formula>
    </cfRule>
  </conditionalFormatting>
  <conditionalFormatting sqref="AM25">
    <cfRule type="expression" dxfId="5" priority="5685" stopIfTrue="1">
      <formula>AM53="not paid"</formula>
    </cfRule>
  </conditionalFormatting>
  <conditionalFormatting sqref="AN25:AQ25">
    <cfRule type="expression" dxfId="5" priority="5693" stopIfTrue="1">
      <formula>AN25="NotPaid"</formula>
    </cfRule>
  </conditionalFormatting>
  <conditionalFormatting sqref="AS25:AW25">
    <cfRule type="expression" dxfId="5" priority="670" stopIfTrue="1">
      <formula>AS72="NotPaid"</formula>
    </cfRule>
  </conditionalFormatting>
  <conditionalFormatting sqref="AX25">
    <cfRule type="expression" dxfId="5" priority="620" stopIfTrue="1">
      <formula>AX25="not paid"</formula>
    </cfRule>
  </conditionalFormatting>
  <conditionalFormatting sqref="AY25">
    <cfRule type="expression" dxfId="5" priority="621" stopIfTrue="1">
      <formula>AY25="not paid"</formula>
    </cfRule>
  </conditionalFormatting>
  <conditionalFormatting sqref="AZ25">
    <cfRule type="expression" dxfId="5" priority="622" stopIfTrue="1">
      <formula>AZ53="not paid"</formula>
    </cfRule>
  </conditionalFormatting>
  <conditionalFormatting sqref="BA25:BD25">
    <cfRule type="expression" dxfId="5" priority="628" stopIfTrue="1">
      <formula>BA25="NotPaid"</formula>
    </cfRule>
  </conditionalFormatting>
  <conditionalFormatting sqref="D26:E26">
    <cfRule type="cellIs" dxfId="3" priority="13422" operator="equal">
      <formula>"NotPaid"</formula>
    </cfRule>
    <cfRule type="cellIs" dxfId="3" priority="13421" operator="equal">
      <formula>"NotPaid"</formula>
    </cfRule>
    <cfRule type="cellIs" dxfId="3" priority="13420" operator="equal">
      <formula>"NotPaid"</formula>
    </cfRule>
    <cfRule type="cellIs" dxfId="3" priority="13163" operator="equal">
      <formula>"NotPaid"</formula>
    </cfRule>
    <cfRule type="cellIs" dxfId="3" priority="13162" operator="equal">
      <formula>"NotPaid"</formula>
    </cfRule>
    <cfRule type="cellIs" dxfId="3" priority="13161" operator="equal">
      <formula>"NotPaid"</formula>
    </cfRule>
    <cfRule type="cellIs" dxfId="3" priority="12063" operator="equal">
      <formula>"NotPaid"</formula>
    </cfRule>
    <cfRule type="cellIs" dxfId="3" priority="12062" operator="equal">
      <formula>"NotPaid"</formula>
    </cfRule>
    <cfRule type="cellIs" dxfId="3" priority="12061" operator="equal">
      <formula>"NotPaid"</formula>
    </cfRule>
  </conditionalFormatting>
  <conditionalFormatting sqref="D26">
    <cfRule type="cellIs" dxfId="3" priority="11941" operator="equal">
      <formula>"NotPaid"</formula>
    </cfRule>
    <cfRule type="cellIs" dxfId="3" priority="11940" operator="equal">
      <formula>"NotPaid"</formula>
    </cfRule>
    <cfRule type="cellIs" dxfId="3" priority="11939" operator="equal">
      <formula>"NotPaid"</formula>
    </cfRule>
    <cfRule type="cellIs" dxfId="3" priority="11862" operator="equal">
      <formula>"NotPaid"</formula>
    </cfRule>
    <cfRule type="cellIs" dxfId="3" priority="11861" operator="equal">
      <formula>"NotPaid"</formula>
    </cfRule>
    <cfRule type="cellIs" dxfId="3" priority="11860" operator="equal">
      <formula>"NotPaid"</formula>
    </cfRule>
    <cfRule type="cellIs" dxfId="3" priority="11769" operator="equal">
      <formula>"NotPaid"</formula>
    </cfRule>
    <cfRule type="cellIs" dxfId="3" priority="11768" operator="equal">
      <formula>"NotPaid"</formula>
    </cfRule>
    <cfRule type="cellIs" dxfId="3" priority="11767" operator="equal">
      <formula>"NotPaid"</formula>
    </cfRule>
  </conditionalFormatting>
  <conditionalFormatting sqref="E26">
    <cfRule type="cellIs" dxfId="3" priority="11778" operator="equal">
      <formula>"NotPaid"</formula>
    </cfRule>
    <cfRule type="cellIs" dxfId="3" priority="11777" operator="equal">
      <formula>"NotPaid"</formula>
    </cfRule>
    <cfRule type="cellIs" dxfId="3" priority="11776" operator="equal">
      <formula>"NotPaid"</formula>
    </cfRule>
  </conditionalFormatting>
  <conditionalFormatting sqref="F26">
    <cfRule type="cellIs" dxfId="3" priority="13416" operator="equal">
      <formula>"NotPaid"</formula>
    </cfRule>
    <cfRule type="cellIs" dxfId="3" priority="13415" operator="equal">
      <formula>"NotPaid"</formula>
    </cfRule>
    <cfRule type="cellIs" dxfId="3" priority="13414" operator="equal">
      <formula>"NotPaid"</formula>
    </cfRule>
    <cfRule type="cellIs" dxfId="3" priority="13159" operator="equal">
      <formula>"NotPaid"</formula>
    </cfRule>
    <cfRule type="cellIs" dxfId="3" priority="13158" operator="equal">
      <formula>"NotPaid"</formula>
    </cfRule>
    <cfRule type="cellIs" dxfId="3" priority="13157" operator="equal">
      <formula>"NotPaid"</formula>
    </cfRule>
    <cfRule type="cellIs" dxfId="3" priority="12059" operator="equal">
      <formula>"NotPaid"</formula>
    </cfRule>
    <cfRule type="cellIs" dxfId="3" priority="12058" operator="equal">
      <formula>"NotPaid"</formula>
    </cfRule>
    <cfRule type="cellIs" dxfId="3" priority="12057" operator="equal">
      <formula>"NotPaid"</formula>
    </cfRule>
    <cfRule type="cellIs" dxfId="3" priority="11774" operator="equal">
      <formula>"NotPaid"</formula>
    </cfRule>
    <cfRule type="cellIs" dxfId="3" priority="11773" operator="equal">
      <formula>"NotPaid"</formula>
    </cfRule>
    <cfRule type="cellIs" dxfId="3" priority="11772" operator="equal">
      <formula>"NotPaid"</formula>
    </cfRule>
  </conditionalFormatting>
  <conditionalFormatting sqref="G26:N26">
    <cfRule type="cellIs" dxfId="3" priority="13412" operator="equal">
      <formula>"NotPaid"</formula>
    </cfRule>
    <cfRule type="cellIs" dxfId="3" priority="13411" operator="equal">
      <formula>"NotPaid"</formula>
    </cfRule>
    <cfRule type="cellIs" dxfId="3" priority="13410" operator="equal">
      <formula>"NotPaid"</formula>
    </cfRule>
  </conditionalFormatting>
  <conditionalFormatting sqref="G26">
    <cfRule type="cellIs" dxfId="3" priority="13160" operator="equal">
      <formula>"NotPaid"</formula>
    </cfRule>
    <cfRule type="cellIs" dxfId="3" priority="12060" operator="equal">
      <formula>"NotPaid"</formula>
    </cfRule>
    <cfRule type="cellIs" dxfId="3" priority="11775" operator="equal">
      <formula>"NotPaid"</formula>
    </cfRule>
  </conditionalFormatting>
  <conditionalFormatting sqref="H26:N26">
    <cfRule type="cellIs" dxfId="3" priority="13156" operator="equal">
      <formula>"NotPaid"</formula>
    </cfRule>
    <cfRule type="cellIs" dxfId="3" priority="12056" operator="equal">
      <formula>"NotPaid"</formula>
    </cfRule>
    <cfRule type="cellIs" dxfId="3" priority="11771" operator="equal">
      <formula>"NotPaid"</formula>
    </cfRule>
  </conditionalFormatting>
  <conditionalFormatting sqref="R26">
    <cfRule type="cellIs" dxfId="3" priority="1479" operator="equal">
      <formula>"NotPaid"</formula>
    </cfRule>
    <cfRule type="cellIs" dxfId="3" priority="1468" operator="equal">
      <formula>"NotPaid"</formula>
    </cfRule>
    <cfRule type="cellIs" dxfId="3" priority="1392" operator="equal">
      <formula>"NotPaid"</formula>
    </cfRule>
    <cfRule type="cellIs" dxfId="3" priority="1369" operator="equal">
      <formula>"NotPaid"</formula>
    </cfRule>
  </conditionalFormatting>
  <conditionalFormatting sqref="S26:U26">
    <cfRule type="cellIs" dxfId="3" priority="2267" operator="equal">
      <formula>"NotPaid"</formula>
    </cfRule>
    <cfRule type="cellIs" dxfId="3" priority="2256" operator="equal">
      <formula>"NotPaid"</formula>
    </cfRule>
    <cfRule type="cellIs" dxfId="3" priority="2180" operator="equal">
      <formula>"NotPaid"</formula>
    </cfRule>
    <cfRule type="cellIs" dxfId="3" priority="2157" operator="equal">
      <formula>"NotPaid"</formula>
    </cfRule>
  </conditionalFormatting>
  <conditionalFormatting sqref="V26:X26">
    <cfRule type="cellIs" dxfId="3" priority="3055" operator="equal">
      <formula>"NotPaid"</formula>
    </cfRule>
    <cfRule type="cellIs" dxfId="3" priority="3044" operator="equal">
      <formula>"NotPaid"</formula>
    </cfRule>
    <cfRule type="cellIs" dxfId="3" priority="2968" operator="equal">
      <formula>"NotPaid"</formula>
    </cfRule>
    <cfRule type="cellIs" dxfId="3" priority="2945" operator="equal">
      <formula>"NotPaid"</formula>
    </cfRule>
  </conditionalFormatting>
  <conditionalFormatting sqref="Y26:AA26">
    <cfRule type="cellIs" dxfId="3" priority="3843" operator="equal">
      <formula>"NotPaid"</formula>
    </cfRule>
    <cfRule type="cellIs" dxfId="3" priority="3832" operator="equal">
      <formula>"NotPaid"</formula>
    </cfRule>
    <cfRule type="cellIs" dxfId="3" priority="3756" operator="equal">
      <formula>"NotPaid"</formula>
    </cfRule>
    <cfRule type="cellIs" dxfId="3" priority="3733" operator="equal">
      <formula>"NotPaid"</formula>
    </cfRule>
  </conditionalFormatting>
  <conditionalFormatting sqref="AE26">
    <cfRule type="expression" dxfId="5" priority="5695" stopIfTrue="1">
      <formula>AE26="NotPaid"</formula>
    </cfRule>
  </conditionalFormatting>
  <conditionalFormatting sqref="AJ26">
    <cfRule type="expression" dxfId="5" priority="5676" stopIfTrue="1">
      <formula>AJ26="not paid"</formula>
    </cfRule>
  </conditionalFormatting>
  <conditionalFormatting sqref="AM26">
    <cfRule type="expression" dxfId="5" priority="5675" stopIfTrue="1">
      <formula>AM26="not paid"</formula>
    </cfRule>
  </conditionalFormatting>
  <conditionalFormatting sqref="AW26">
    <cfRule type="expression" dxfId="5" priority="615" stopIfTrue="1">
      <formula>AW26="not paid"</formula>
    </cfRule>
  </conditionalFormatting>
  <conditionalFormatting sqref="AZ26">
    <cfRule type="expression" dxfId="5" priority="614" stopIfTrue="1">
      <formula>AZ26="not paid"</formula>
    </cfRule>
  </conditionalFormatting>
  <conditionalFormatting sqref="R28:AC28">
    <cfRule type="cellIs" dxfId="3" priority="590" operator="equal">
      <formula>"NotPaid"</formula>
    </cfRule>
  </conditionalFormatting>
  <conditionalFormatting sqref="AE28:AJ28">
    <cfRule type="expression" dxfId="5" priority="5713" stopIfTrue="1">
      <formula>AE28="NotPaid"</formula>
    </cfRule>
  </conditionalFormatting>
  <conditionalFormatting sqref="AK28">
    <cfRule type="expression" dxfId="5" priority="5712" stopIfTrue="1">
      <formula>AK28="not paid"</formula>
    </cfRule>
  </conditionalFormatting>
  <conditionalFormatting sqref="AS28:AW28">
    <cfRule type="expression" dxfId="5" priority="642" stopIfTrue="1">
      <formula>AS28="NotPaid"</formula>
    </cfRule>
  </conditionalFormatting>
  <conditionalFormatting sqref="AX28">
    <cfRule type="expression" dxfId="5" priority="641" stopIfTrue="1">
      <formula>AX28="not paid"</formula>
    </cfRule>
  </conditionalFormatting>
  <conditionalFormatting sqref="R29">
    <cfRule type="cellIs" dxfId="3" priority="754" operator="equal">
      <formula>"NotPaid"</formula>
    </cfRule>
  </conditionalFormatting>
  <conditionalFormatting sqref="S29:U29">
    <cfRule type="cellIs" dxfId="3" priority="1542" operator="equal">
      <formula>"NotPaid"</formula>
    </cfRule>
  </conditionalFormatting>
  <conditionalFormatting sqref="V29:X29">
    <cfRule type="cellIs" dxfId="3" priority="2330" operator="equal">
      <formula>"NotPaid"</formula>
    </cfRule>
  </conditionalFormatting>
  <conditionalFormatting sqref="Y29:AA29">
    <cfRule type="cellIs" dxfId="3" priority="3118" operator="equal">
      <formula>"NotPaid"</formula>
    </cfRule>
  </conditionalFormatting>
  <conditionalFormatting sqref="AE29">
    <cfRule type="expression" dxfId="5" priority="5716" stopIfTrue="1">
      <formula>AE29="NotPaid"</formula>
    </cfRule>
  </conditionalFormatting>
  <conditionalFormatting sqref="AL29:AM29">
    <cfRule type="expression" dxfId="5" priority="5726" stopIfTrue="1">
      <formula>AL29="not paid"</formula>
    </cfRule>
  </conditionalFormatting>
  <conditionalFormatting sqref="AN29:AQ29">
    <cfRule type="expression" dxfId="5" priority="5719" stopIfTrue="1">
      <formula>AN29="NotPaid"</formula>
    </cfRule>
  </conditionalFormatting>
  <conditionalFormatting sqref="AY29:AZ29">
    <cfRule type="expression" dxfId="5" priority="646" stopIfTrue="1">
      <formula>AY29="not paid"</formula>
    </cfRule>
    <cfRule type="expression" dxfId="5" priority="596" stopIfTrue="1">
      <formula>AY29="not paid"</formula>
    </cfRule>
    <cfRule type="expression" dxfId="5" priority="594" stopIfTrue="1">
      <formula>AY29="not paid"</formula>
    </cfRule>
  </conditionalFormatting>
  <conditionalFormatting sqref="BA29:BD29">
    <cfRule type="expression" dxfId="5" priority="645" stopIfTrue="1">
      <formula>BA29="NotPaid"</formula>
    </cfRule>
    <cfRule type="expression" dxfId="5" priority="595" stopIfTrue="1">
      <formula>BA29="NotPaid"</formula>
    </cfRule>
  </conditionalFormatting>
  <conditionalFormatting sqref="G30:N30">
    <cfRule type="cellIs" dxfId="3" priority="13481" operator="equal">
      <formula>"NotPaid"</formula>
    </cfRule>
  </conditionalFormatting>
  <conditionalFormatting sqref="R30">
    <cfRule type="cellIs" dxfId="3" priority="1488" operator="equal">
      <formula>"NotPaid"</formula>
    </cfRule>
  </conditionalFormatting>
  <conditionalFormatting sqref="S30:U30">
    <cfRule type="cellIs" dxfId="3" priority="2276" operator="equal">
      <formula>"NotPaid"</formula>
    </cfRule>
  </conditionalFormatting>
  <conditionalFormatting sqref="V30:X30">
    <cfRule type="cellIs" dxfId="3" priority="3064" operator="equal">
      <formula>"NotPaid"</formula>
    </cfRule>
  </conditionalFormatting>
  <conditionalFormatting sqref="Y30:AA30">
    <cfRule type="cellIs" dxfId="3" priority="3852" operator="equal">
      <formula>"NotPaid"</formula>
    </cfRule>
  </conditionalFormatting>
  <conditionalFormatting sqref="AE30">
    <cfRule type="expression" dxfId="5" priority="5728" stopIfTrue="1">
      <formula>AE50="not paid"</formula>
    </cfRule>
  </conditionalFormatting>
  <conditionalFormatting sqref="P32">
    <cfRule type="cellIs" dxfId="3" priority="12" operator="equal">
      <formula>"NotPaid"</formula>
    </cfRule>
  </conditionalFormatting>
  <conditionalFormatting sqref="R32:AC32">
    <cfRule type="cellIs" dxfId="3" priority="10" operator="equal">
      <formula>"NotPaid"</formula>
    </cfRule>
  </conditionalFormatting>
  <conditionalFormatting sqref="AN32:AO32">
    <cfRule type="expression" dxfId="5" priority="3870" stopIfTrue="1">
      <formula>AN1048470="not paid"</formula>
    </cfRule>
  </conditionalFormatting>
  <conditionalFormatting sqref="AF33:AJ33">
    <cfRule type="expression" dxfId="5" priority="3867" stopIfTrue="1">
      <formula>AF68="NotPaid"</formula>
    </cfRule>
  </conditionalFormatting>
  <conditionalFormatting sqref="AK33">
    <cfRule type="expression" dxfId="5" priority="3864" stopIfTrue="1">
      <formula>AK194="not paid"</formula>
    </cfRule>
    <cfRule type="expression" dxfId="7" priority="40202" stopIfTrue="1">
      <formula>Bio!AK73="not paid"</formula>
    </cfRule>
  </conditionalFormatting>
  <conditionalFormatting sqref="AO33:AP33">
    <cfRule type="expression" dxfId="5" priority="3863" stopIfTrue="1">
      <formula>AO182="not paid"</formula>
    </cfRule>
    <cfRule type="expression" dxfId="7" priority="40203" stopIfTrue="1">
      <formula>Bio!AO61="not paid"</formula>
    </cfRule>
  </conditionalFormatting>
  <conditionalFormatting sqref="AS33:AW33">
    <cfRule type="expression" dxfId="5" priority="604" stopIfTrue="1">
      <formula>AS68="NotPaid"</formula>
    </cfRule>
  </conditionalFormatting>
  <conditionalFormatting sqref="AX33">
    <cfRule type="expression" dxfId="5" priority="601" stopIfTrue="1">
      <formula>AX194="not paid"</formula>
    </cfRule>
    <cfRule type="expression" dxfId="7" priority="3868" stopIfTrue="1">
      <formula>Bio!BJ73="not paid"</formula>
    </cfRule>
  </conditionalFormatting>
  <conditionalFormatting sqref="BB33:BD33">
    <cfRule type="expression" dxfId="5" priority="600" stopIfTrue="1">
      <formula>BB182="not paid"</formula>
    </cfRule>
    <cfRule type="expression" dxfId="7" priority="3865" stopIfTrue="1">
      <formula>Bio!BN61="not paid"</formula>
    </cfRule>
  </conditionalFormatting>
  <conditionalFormatting sqref="AE34">
    <cfRule type="expression" dxfId="5" priority="5725" stopIfTrue="1">
      <formula>AE34="NotPaid"</formula>
    </cfRule>
  </conditionalFormatting>
  <conditionalFormatting sqref="D35">
    <cfRule type="cellIs" dxfId="3" priority="13369" operator="equal">
      <formula>"NotPaid"</formula>
    </cfRule>
    <cfRule type="cellIs" dxfId="3" priority="13368" operator="equal">
      <formula>"NotPaid"</formula>
    </cfRule>
    <cfRule type="cellIs" dxfId="3" priority="13367" operator="equal">
      <formula>"NotPaid"</formula>
    </cfRule>
    <cfRule type="cellIs" dxfId="3" priority="13122" operator="equal">
      <formula>"NotPaid"</formula>
    </cfRule>
    <cfRule type="cellIs" dxfId="3" priority="13121" operator="equal">
      <formula>"NotPaid"</formula>
    </cfRule>
    <cfRule type="cellIs" dxfId="3" priority="13120" operator="equal">
      <formula>"NotPaid"</formula>
    </cfRule>
    <cfRule type="cellIs" dxfId="3" priority="12989" operator="equal">
      <formula>"NotPaid"</formula>
    </cfRule>
    <cfRule type="cellIs" dxfId="3" priority="12988" operator="equal">
      <formula>"NotPaid"</formula>
    </cfRule>
    <cfRule type="cellIs" dxfId="3" priority="12987" operator="equal">
      <formula>"NotPaid"</formula>
    </cfRule>
    <cfRule type="cellIs" dxfId="3" priority="12859" operator="equal">
      <formula>"NotPaid"</formula>
    </cfRule>
    <cfRule type="cellIs" dxfId="3" priority="12858" operator="equal">
      <formula>"NotPaid"</formula>
    </cfRule>
    <cfRule type="cellIs" dxfId="3" priority="12857" operator="equal">
      <formula>"NotPaid"</formula>
    </cfRule>
    <cfRule type="cellIs" dxfId="3" priority="12032" operator="equal">
      <formula>"NotPaid"</formula>
    </cfRule>
    <cfRule type="cellIs" dxfId="3" priority="12031" operator="equal">
      <formula>"NotPaid"</formula>
    </cfRule>
    <cfRule type="cellIs" dxfId="3" priority="12030" operator="equal">
      <formula>"NotPaid"</formula>
    </cfRule>
    <cfRule type="cellIs" dxfId="3" priority="11919" operator="equal">
      <formula>"NotPaid"</formula>
    </cfRule>
    <cfRule type="cellIs" dxfId="3" priority="11918" operator="equal">
      <formula>"NotPaid"</formula>
    </cfRule>
    <cfRule type="cellIs" dxfId="3" priority="11917" operator="equal">
      <formula>"NotPaid"</formula>
    </cfRule>
    <cfRule type="cellIs" dxfId="3" priority="11805" operator="equal">
      <formula>"NotPaid"</formula>
    </cfRule>
    <cfRule type="cellIs" dxfId="3" priority="11804" operator="equal">
      <formula>"NotPaid"</formula>
    </cfRule>
    <cfRule type="cellIs" dxfId="3" priority="11803" operator="equal">
      <formula>"NotPaid"</formula>
    </cfRule>
    <cfRule type="cellIs" dxfId="3" priority="11713" operator="equal">
      <formula>"NotPaid"</formula>
    </cfRule>
    <cfRule type="cellIs" dxfId="3" priority="11712" operator="equal">
      <formula>"NotPaid"</formula>
    </cfRule>
    <cfRule type="cellIs" dxfId="3" priority="11711" operator="equal">
      <formula>"NotPaid"</formula>
    </cfRule>
  </conditionalFormatting>
  <conditionalFormatting sqref="E35">
    <cfRule type="cellIs" dxfId="3" priority="13378" operator="equal">
      <formula>"NotPaid"</formula>
    </cfRule>
    <cfRule type="cellIs" dxfId="3" priority="13377" operator="equal">
      <formula>"NotPaid"</formula>
    </cfRule>
    <cfRule type="cellIs" dxfId="3" priority="13376" operator="equal">
      <formula>"NotPaid"</formula>
    </cfRule>
    <cfRule type="cellIs" dxfId="3" priority="13129" operator="equal">
      <formula>"NotPaid"</formula>
    </cfRule>
    <cfRule type="cellIs" dxfId="3" priority="13128" operator="equal">
      <formula>"NotPaid"</formula>
    </cfRule>
    <cfRule type="cellIs" dxfId="3" priority="13127" operator="equal">
      <formula>"NotPaid"</formula>
    </cfRule>
    <cfRule type="cellIs" dxfId="3" priority="12996" operator="equal">
      <formula>"NotPaid"</formula>
    </cfRule>
    <cfRule type="cellIs" dxfId="3" priority="12995" operator="equal">
      <formula>"NotPaid"</formula>
    </cfRule>
    <cfRule type="cellIs" dxfId="3" priority="12994" operator="equal">
      <formula>"NotPaid"</formula>
    </cfRule>
    <cfRule type="cellIs" dxfId="3" priority="12866" operator="equal">
      <formula>"NotPaid"</formula>
    </cfRule>
    <cfRule type="cellIs" dxfId="3" priority="12865" operator="equal">
      <formula>"NotPaid"</formula>
    </cfRule>
    <cfRule type="cellIs" dxfId="3" priority="12864" operator="equal">
      <formula>"NotPaid"</formula>
    </cfRule>
    <cfRule type="cellIs" dxfId="3" priority="12039" operator="equal">
      <formula>"NotPaid"</formula>
    </cfRule>
    <cfRule type="cellIs" dxfId="3" priority="12038" operator="equal">
      <formula>"NotPaid"</formula>
    </cfRule>
    <cfRule type="cellIs" dxfId="3" priority="12037" operator="equal">
      <formula>"NotPaid"</formula>
    </cfRule>
    <cfRule type="cellIs" dxfId="3" priority="11926" operator="equal">
      <formula>"NotPaid"</formula>
    </cfRule>
    <cfRule type="cellIs" dxfId="3" priority="11925" operator="equal">
      <formula>"NotPaid"</formula>
    </cfRule>
    <cfRule type="cellIs" dxfId="3" priority="11924" operator="equal">
      <formula>"NotPaid"</formula>
    </cfRule>
    <cfRule type="cellIs" dxfId="3" priority="11812" operator="equal">
      <formula>"NotPaid"</formula>
    </cfRule>
    <cfRule type="cellIs" dxfId="3" priority="11811" operator="equal">
      <formula>"NotPaid"</formula>
    </cfRule>
    <cfRule type="cellIs" dxfId="3" priority="11810" operator="equal">
      <formula>"NotPaid"</formula>
    </cfRule>
    <cfRule type="cellIs" dxfId="3" priority="11720" operator="equal">
      <formula>"NotPaid"</formula>
    </cfRule>
    <cfRule type="cellIs" dxfId="3" priority="11719" operator="equal">
      <formula>"NotPaid"</formula>
    </cfRule>
    <cfRule type="cellIs" dxfId="3" priority="11718" operator="equal">
      <formula>"NotPaid"</formula>
    </cfRule>
  </conditionalFormatting>
  <conditionalFormatting sqref="F35">
    <cfRule type="cellIs" dxfId="3" priority="13374" operator="equal">
      <formula>"NotPaid"</formula>
    </cfRule>
    <cfRule type="cellIs" dxfId="3" priority="13373" operator="equal">
      <formula>"NotPaid"</formula>
    </cfRule>
    <cfRule type="cellIs" dxfId="3" priority="13372" operator="equal">
      <formula>"NotPaid"</formula>
    </cfRule>
    <cfRule type="cellIs" dxfId="3" priority="13125" operator="equal">
      <formula>"NotPaid"</formula>
    </cfRule>
    <cfRule type="cellIs" dxfId="3" priority="13124" operator="equal">
      <formula>"NotPaid"</formula>
    </cfRule>
    <cfRule type="cellIs" dxfId="3" priority="13123" operator="equal">
      <formula>"NotPaid"</formula>
    </cfRule>
    <cfRule type="cellIs" dxfId="3" priority="12992" operator="equal">
      <formula>"NotPaid"</formula>
    </cfRule>
    <cfRule type="cellIs" dxfId="3" priority="12991" operator="equal">
      <formula>"NotPaid"</formula>
    </cfRule>
    <cfRule type="cellIs" dxfId="3" priority="12990" operator="equal">
      <formula>"NotPaid"</formula>
    </cfRule>
    <cfRule type="cellIs" dxfId="3" priority="12862" operator="equal">
      <formula>"NotPaid"</formula>
    </cfRule>
    <cfRule type="cellIs" dxfId="3" priority="12861" operator="equal">
      <formula>"NotPaid"</formula>
    </cfRule>
    <cfRule type="cellIs" dxfId="3" priority="12860" operator="equal">
      <formula>"NotPaid"</formula>
    </cfRule>
    <cfRule type="cellIs" dxfId="3" priority="12035" operator="equal">
      <formula>"NotPaid"</formula>
    </cfRule>
    <cfRule type="cellIs" dxfId="3" priority="12034" operator="equal">
      <formula>"NotPaid"</formula>
    </cfRule>
    <cfRule type="cellIs" dxfId="3" priority="12033" operator="equal">
      <formula>"NotPaid"</formula>
    </cfRule>
    <cfRule type="cellIs" dxfId="3" priority="11922" operator="equal">
      <formula>"NotPaid"</formula>
    </cfRule>
    <cfRule type="cellIs" dxfId="3" priority="11921" operator="equal">
      <formula>"NotPaid"</formula>
    </cfRule>
    <cfRule type="cellIs" dxfId="3" priority="11920" operator="equal">
      <formula>"NotPaid"</formula>
    </cfRule>
    <cfRule type="cellIs" dxfId="3" priority="11808" operator="equal">
      <formula>"NotPaid"</formula>
    </cfRule>
    <cfRule type="cellIs" dxfId="3" priority="11807" operator="equal">
      <formula>"NotPaid"</formula>
    </cfRule>
    <cfRule type="cellIs" dxfId="3" priority="11806" operator="equal">
      <formula>"NotPaid"</formula>
    </cfRule>
    <cfRule type="cellIs" dxfId="3" priority="11716" operator="equal">
      <formula>"NotPaid"</formula>
    </cfRule>
    <cfRule type="cellIs" dxfId="3" priority="11715" operator="equal">
      <formula>"NotPaid"</formula>
    </cfRule>
    <cfRule type="cellIs" dxfId="3" priority="11714" operator="equal">
      <formula>"NotPaid"</formula>
    </cfRule>
  </conditionalFormatting>
  <conditionalFormatting sqref="G35">
    <cfRule type="cellIs" dxfId="3" priority="13375" operator="equal">
      <formula>"NotPaid"</formula>
    </cfRule>
    <cfRule type="cellIs" dxfId="3" priority="13126" operator="equal">
      <formula>"NotPaid"</formula>
    </cfRule>
    <cfRule type="cellIs" dxfId="3" priority="12036" operator="equal">
      <formula>"NotPaid"</formula>
    </cfRule>
    <cfRule type="cellIs" dxfId="3" priority="11923" operator="equal">
      <formula>"NotPaid"</formula>
    </cfRule>
  </conditionalFormatting>
  <conditionalFormatting sqref="G35:N35">
    <cfRule type="cellIs" dxfId="3" priority="12993" operator="equal">
      <formula>"NotPaid"</formula>
    </cfRule>
    <cfRule type="cellIs" dxfId="3" priority="12863" operator="equal">
      <formula>"NotPaid"</formula>
    </cfRule>
    <cfRule type="cellIs" dxfId="3" priority="11809" operator="equal">
      <formula>"NotPaid"</formula>
    </cfRule>
    <cfRule type="cellIs" dxfId="3" priority="11717" operator="equal">
      <formula>"NotPaid"</formula>
    </cfRule>
  </conditionalFormatting>
  <conditionalFormatting sqref="H35:N35">
    <cfRule type="cellIs" dxfId="3" priority="13371" operator="equal">
      <formula>"NotPaid"</formula>
    </cfRule>
    <cfRule type="cellIs" dxfId="3" priority="13119" operator="equal">
      <formula>"NotPaid"</formula>
    </cfRule>
    <cfRule type="cellIs" dxfId="3" priority="12029" operator="equal">
      <formula>"NotPaid"</formula>
    </cfRule>
    <cfRule type="cellIs" dxfId="3" priority="11904" operator="equal">
      <formula>"NotPaid"</formula>
    </cfRule>
  </conditionalFormatting>
  <conditionalFormatting sqref="D36">
    <cfRule type="cellIs" dxfId="3" priority="12560" operator="equal">
      <formula>"NotPaid"</formula>
    </cfRule>
    <cfRule type="cellIs" dxfId="3" priority="12559" operator="equal">
      <formula>"NotPaid"</formula>
    </cfRule>
    <cfRule type="cellIs" dxfId="3" priority="12558" operator="equal">
      <formula>"NotPaid"</formula>
    </cfRule>
    <cfRule type="cellIs" dxfId="3" priority="12521" operator="equal">
      <formula>"NotPaid"</formula>
    </cfRule>
    <cfRule type="cellIs" dxfId="3" priority="12520" operator="equal">
      <formula>"NotPaid"</formula>
    </cfRule>
    <cfRule type="cellIs" dxfId="3" priority="12519" operator="equal">
      <formula>"NotPaid"</formula>
    </cfRule>
    <cfRule type="cellIs" dxfId="3" priority="12451" operator="equal">
      <formula>"NotPaid"</formula>
    </cfRule>
    <cfRule type="cellIs" dxfId="3" priority="12450" operator="equal">
      <formula>"NotPaid"</formula>
    </cfRule>
    <cfRule type="cellIs" dxfId="3" priority="12449" operator="equal">
      <formula>"NotPaid"</formula>
    </cfRule>
    <cfRule type="cellIs" dxfId="3" priority="12400" operator="equal">
      <formula>"NotPaid"</formula>
    </cfRule>
    <cfRule type="cellIs" dxfId="3" priority="12399" operator="equal">
      <formula>"NotPaid"</formula>
    </cfRule>
    <cfRule type="cellIs" dxfId="3" priority="12398" operator="equal">
      <formula>"NotPaid"</formula>
    </cfRule>
    <cfRule type="cellIs" dxfId="3" priority="12366" operator="equal">
      <formula>"NotPaid"</formula>
    </cfRule>
    <cfRule type="cellIs" dxfId="3" priority="12365" operator="equal">
      <formula>"NotPaid"</formula>
    </cfRule>
    <cfRule type="cellIs" dxfId="3" priority="12364" operator="equal">
      <formula>"NotPaid"</formula>
    </cfRule>
    <cfRule type="cellIs" dxfId="3" priority="11464" operator="equal">
      <formula>"NotPaid"</formula>
    </cfRule>
    <cfRule type="cellIs" dxfId="3" priority="11463" operator="equal">
      <formula>"NotPaid"</formula>
    </cfRule>
    <cfRule type="cellIs" dxfId="3" priority="11462" operator="equal">
      <formula>"NotPaid"</formula>
    </cfRule>
    <cfRule type="cellIs" dxfId="3" priority="11045" operator="equal">
      <formula>"NotPaid"</formula>
    </cfRule>
    <cfRule type="cellIs" dxfId="3" priority="11044" operator="equal">
      <formula>"NotPaid"</formula>
    </cfRule>
    <cfRule type="cellIs" dxfId="3" priority="11043" operator="equal">
      <formula>"NotPaid"</formula>
    </cfRule>
  </conditionalFormatting>
  <conditionalFormatting sqref="E36">
    <cfRule type="cellIs" dxfId="3" priority="12568" operator="equal">
      <formula>"NotPaid"</formula>
    </cfRule>
    <cfRule type="cellIs" dxfId="3" priority="12567" operator="equal">
      <formula>"NotPaid"</formula>
    </cfRule>
    <cfRule type="cellIs" dxfId="3" priority="12566" operator="equal">
      <formula>"NotPaid"</formula>
    </cfRule>
    <cfRule type="cellIs" dxfId="3" priority="12528" operator="equal">
      <formula>"NotPaid"</formula>
    </cfRule>
    <cfRule type="cellIs" dxfId="3" priority="12527" operator="equal">
      <formula>"NotPaid"</formula>
    </cfRule>
    <cfRule type="cellIs" dxfId="3" priority="12526" operator="equal">
      <formula>"NotPaid"</formula>
    </cfRule>
    <cfRule type="cellIs" dxfId="3" priority="12458" operator="equal">
      <formula>"NotPaid"</formula>
    </cfRule>
    <cfRule type="cellIs" dxfId="3" priority="12457" operator="equal">
      <formula>"NotPaid"</formula>
    </cfRule>
    <cfRule type="cellIs" dxfId="3" priority="12456" operator="equal">
      <formula>"NotPaid"</formula>
    </cfRule>
    <cfRule type="cellIs" dxfId="3" priority="12407" operator="equal">
      <formula>"NotPaid"</formula>
    </cfRule>
    <cfRule type="cellIs" dxfId="3" priority="12406" operator="equal">
      <formula>"NotPaid"</formula>
    </cfRule>
    <cfRule type="cellIs" dxfId="3" priority="12405" operator="equal">
      <formula>"NotPaid"</formula>
    </cfRule>
    <cfRule type="cellIs" dxfId="3" priority="12373" operator="equal">
      <formula>"NotPaid"</formula>
    </cfRule>
    <cfRule type="cellIs" dxfId="3" priority="12372" operator="equal">
      <formula>"NotPaid"</formula>
    </cfRule>
    <cfRule type="cellIs" dxfId="3" priority="12371" operator="equal">
      <formula>"NotPaid"</formula>
    </cfRule>
    <cfRule type="cellIs" dxfId="3" priority="11472" operator="equal">
      <formula>"NotPaid"</formula>
    </cfRule>
    <cfRule type="cellIs" dxfId="3" priority="11471" operator="equal">
      <formula>"NotPaid"</formula>
    </cfRule>
    <cfRule type="cellIs" dxfId="3" priority="11470" operator="equal">
      <formula>"NotPaid"</formula>
    </cfRule>
    <cfRule type="cellIs" dxfId="3" priority="11053" operator="equal">
      <formula>"NotPaid"</formula>
    </cfRule>
    <cfRule type="cellIs" dxfId="3" priority="11052" operator="equal">
      <formula>"NotPaid"</formula>
    </cfRule>
    <cfRule type="cellIs" dxfId="3" priority="11051" operator="equal">
      <formula>"NotPaid"</formula>
    </cfRule>
  </conditionalFormatting>
  <conditionalFormatting sqref="F36">
    <cfRule type="cellIs" dxfId="3" priority="12564" operator="equal">
      <formula>"NotPaid"</formula>
    </cfRule>
    <cfRule type="cellIs" dxfId="3" priority="12563" operator="equal">
      <formula>"NotPaid"</formula>
    </cfRule>
    <cfRule type="cellIs" dxfId="3" priority="12562" operator="equal">
      <formula>"NotPaid"</formula>
    </cfRule>
    <cfRule type="cellIs" dxfId="3" priority="12524" operator="equal">
      <formula>"NotPaid"</formula>
    </cfRule>
    <cfRule type="cellIs" dxfId="3" priority="12523" operator="equal">
      <formula>"NotPaid"</formula>
    </cfRule>
    <cfRule type="cellIs" dxfId="3" priority="12522" operator="equal">
      <formula>"NotPaid"</formula>
    </cfRule>
    <cfRule type="cellIs" dxfId="3" priority="12454" operator="equal">
      <formula>"NotPaid"</formula>
    </cfRule>
    <cfRule type="cellIs" dxfId="3" priority="12453" operator="equal">
      <formula>"NotPaid"</formula>
    </cfRule>
    <cfRule type="cellIs" dxfId="3" priority="12452" operator="equal">
      <formula>"NotPaid"</formula>
    </cfRule>
    <cfRule type="cellIs" dxfId="3" priority="12403" operator="equal">
      <formula>"NotPaid"</formula>
    </cfRule>
    <cfRule type="cellIs" dxfId="3" priority="12402" operator="equal">
      <formula>"NotPaid"</formula>
    </cfRule>
    <cfRule type="cellIs" dxfId="3" priority="12401" operator="equal">
      <formula>"NotPaid"</formula>
    </cfRule>
    <cfRule type="cellIs" dxfId="3" priority="12369" operator="equal">
      <formula>"NotPaid"</formula>
    </cfRule>
    <cfRule type="cellIs" dxfId="3" priority="12368" operator="equal">
      <formula>"NotPaid"</formula>
    </cfRule>
    <cfRule type="cellIs" dxfId="3" priority="12367" operator="equal">
      <formula>"NotPaid"</formula>
    </cfRule>
    <cfRule type="cellIs" dxfId="3" priority="11468" operator="equal">
      <formula>"NotPaid"</formula>
    </cfRule>
    <cfRule type="cellIs" dxfId="3" priority="11467" operator="equal">
      <formula>"NotPaid"</formula>
    </cfRule>
    <cfRule type="cellIs" dxfId="3" priority="11466" operator="equal">
      <formula>"NotPaid"</formula>
    </cfRule>
    <cfRule type="cellIs" dxfId="3" priority="11049" operator="equal">
      <formula>"NotPaid"</formula>
    </cfRule>
    <cfRule type="cellIs" dxfId="3" priority="11048" operator="equal">
      <formula>"NotPaid"</formula>
    </cfRule>
    <cfRule type="cellIs" dxfId="3" priority="11047" operator="equal">
      <formula>"NotPaid"</formula>
    </cfRule>
  </conditionalFormatting>
  <conditionalFormatting sqref="G36">
    <cfRule type="cellIs" dxfId="3" priority="12565" operator="equal">
      <formula>"NotPaid"</formula>
    </cfRule>
    <cfRule type="cellIs" dxfId="3" priority="12525" operator="equal">
      <formula>"NotPaid"</formula>
    </cfRule>
    <cfRule type="cellIs" dxfId="3" priority="11469" operator="equal">
      <formula>"NotPaid"</formula>
    </cfRule>
    <cfRule type="cellIs" dxfId="3" priority="11050" operator="equal">
      <formula>"NotPaid"</formula>
    </cfRule>
  </conditionalFormatting>
  <conditionalFormatting sqref="G36:N36">
    <cfRule type="cellIs" dxfId="3" priority="12455" operator="equal">
      <formula>"NotPaid"</formula>
    </cfRule>
    <cfRule type="cellIs" dxfId="3" priority="12404" operator="equal">
      <formula>"NotPaid"</formula>
    </cfRule>
    <cfRule type="cellIs" dxfId="3" priority="12370" operator="equal">
      <formula>"NotPaid"</formula>
    </cfRule>
  </conditionalFormatting>
  <conditionalFormatting sqref="H36:N36">
    <cfRule type="cellIs" dxfId="3" priority="12561" operator="equal">
      <formula>"NotPaid"</formula>
    </cfRule>
    <cfRule type="cellIs" dxfId="3" priority="12518" operator="equal">
      <formula>"NotPaid"</formula>
    </cfRule>
    <cfRule type="cellIs" dxfId="3" priority="11465" operator="equal">
      <formula>"NotPaid"</formula>
    </cfRule>
    <cfRule type="cellIs" dxfId="3" priority="11046" operator="equal">
      <formula>"NotPaid"</formula>
    </cfRule>
  </conditionalFormatting>
  <conditionalFormatting sqref="R36:AC36">
    <cfRule type="cellIs" dxfId="3" priority="38" operator="equal">
      <formula>"NotPaid"</formula>
    </cfRule>
  </conditionalFormatting>
  <conditionalFormatting sqref="AK36">
    <cfRule type="expression" dxfId="5" priority="5737" stopIfTrue="1">
      <formula>AK36="not paid"</formula>
    </cfRule>
  </conditionalFormatting>
  <conditionalFormatting sqref="AS36:AW36">
    <cfRule type="expression" dxfId="5" priority="655" stopIfTrue="1">
      <formula>AS36="NotPaid"</formula>
    </cfRule>
  </conditionalFormatting>
  <conditionalFormatting sqref="AX36">
    <cfRule type="expression" dxfId="5" priority="652" stopIfTrue="1">
      <formula>AX36="not paid"</formula>
    </cfRule>
  </conditionalFormatting>
  <conditionalFormatting sqref="D37">
    <cfRule type="cellIs" dxfId="3" priority="9139" operator="equal">
      <formula>"NotPaid"</formula>
    </cfRule>
    <cfRule type="cellIs" dxfId="3" priority="9138" operator="equal">
      <formula>"NotPaid"</formula>
    </cfRule>
    <cfRule type="cellIs" dxfId="3" priority="9137" operator="equal">
      <formula>"NotPaid"</formula>
    </cfRule>
    <cfRule type="cellIs" dxfId="3" priority="9135" operator="equal">
      <formula>"NotPaid"</formula>
    </cfRule>
    <cfRule type="cellIs" dxfId="3" priority="9134" operator="equal">
      <formula>"NotPaid"</formula>
    </cfRule>
    <cfRule type="cellIs" dxfId="3" priority="9133" operator="equal">
      <formula>"NotPaid"</formula>
    </cfRule>
    <cfRule type="cellIs" dxfId="3" priority="9124" operator="equal">
      <formula>"NotPaid"</formula>
    </cfRule>
    <cfRule type="cellIs" dxfId="3" priority="9123" operator="equal">
      <formula>"NotPaid"</formula>
    </cfRule>
    <cfRule type="cellIs" dxfId="3" priority="9122" operator="equal">
      <formula>"NotPaid"</formula>
    </cfRule>
    <cfRule type="cellIs" dxfId="3" priority="9120" operator="equal">
      <formula>"NotPaid"</formula>
    </cfRule>
    <cfRule type="cellIs" dxfId="3" priority="9119" operator="equal">
      <formula>"NotPaid"</formula>
    </cfRule>
    <cfRule type="cellIs" dxfId="3" priority="9118" operator="equal">
      <formula>"NotPaid"</formula>
    </cfRule>
    <cfRule type="cellIs" dxfId="3" priority="9111" operator="equal">
      <formula>"NotPaid"</formula>
    </cfRule>
    <cfRule type="cellIs" dxfId="3" priority="9110" operator="equal">
      <formula>"NotPaid"</formula>
    </cfRule>
    <cfRule type="cellIs" dxfId="3" priority="9109" operator="equal">
      <formula>"NotPaid"</formula>
    </cfRule>
    <cfRule type="cellIs" dxfId="3" priority="9094" operator="equal">
      <formula>"NotPaid"</formula>
    </cfRule>
    <cfRule type="cellIs" dxfId="3" priority="9093" operator="equal">
      <formula>"NotPaid"</formula>
    </cfRule>
    <cfRule type="cellIs" dxfId="3" priority="9092" operator="equal">
      <formula>"NotPaid"</formula>
    </cfRule>
    <cfRule type="cellIs" dxfId="3" priority="9082" operator="equal">
      <formula>"NotPaid"</formula>
    </cfRule>
    <cfRule type="cellIs" dxfId="3" priority="9081" operator="equal">
      <formula>"NotPaid"</formula>
    </cfRule>
    <cfRule type="cellIs" dxfId="3" priority="9080" operator="equal">
      <formula>"NotPaid"</formula>
    </cfRule>
    <cfRule type="cellIs" dxfId="3" priority="9067" operator="equal">
      <formula>"NotPaid"</formula>
    </cfRule>
    <cfRule type="cellIs" dxfId="3" priority="9066" operator="equal">
      <formula>"NotPaid"</formula>
    </cfRule>
    <cfRule type="cellIs" dxfId="3" priority="9065" operator="equal">
      <formula>"NotPaid"</formula>
    </cfRule>
    <cfRule type="cellIs" dxfId="3" priority="9055" operator="equal">
      <formula>"NotPaid"</formula>
    </cfRule>
    <cfRule type="cellIs" dxfId="3" priority="9054" operator="equal">
      <formula>"NotPaid"</formula>
    </cfRule>
    <cfRule type="cellIs" dxfId="3" priority="9053" operator="equal">
      <formula>"NotPaid"</formula>
    </cfRule>
    <cfRule type="cellIs" dxfId="3" priority="9051" operator="equal">
      <formula>"NotPaid"</formula>
    </cfRule>
    <cfRule type="cellIs" dxfId="3" priority="9050" operator="equal">
      <formula>"NotPaid"</formula>
    </cfRule>
    <cfRule type="cellIs" dxfId="3" priority="9049" operator="equal">
      <formula>"NotPaid"</formula>
    </cfRule>
    <cfRule type="cellIs" dxfId="3" priority="9022" operator="equal">
      <formula>"NotPaid"</formula>
    </cfRule>
    <cfRule type="cellIs" dxfId="3" priority="9021" operator="equal">
      <formula>"NotPaid"</formula>
    </cfRule>
    <cfRule type="cellIs" dxfId="3" priority="9020" operator="equal">
      <formula>"NotPaid"</formula>
    </cfRule>
    <cfRule type="cellIs" dxfId="3" priority="9010" operator="equal">
      <formula>"NotPaid"</formula>
    </cfRule>
    <cfRule type="cellIs" dxfId="3" priority="9009" operator="equal">
      <formula>"NotPaid"</formula>
    </cfRule>
    <cfRule type="cellIs" dxfId="3" priority="9008" operator="equal">
      <formula>"NotPaid"</formula>
    </cfRule>
    <cfRule type="cellIs" dxfId="3" priority="8999" operator="equal">
      <formula>"NotPaid"</formula>
    </cfRule>
    <cfRule type="cellIs" dxfId="3" priority="8998" operator="equal">
      <formula>"NotPaid"</formula>
    </cfRule>
    <cfRule type="cellIs" dxfId="3" priority="8997" operator="equal">
      <formula>"NotPaid"</formula>
    </cfRule>
    <cfRule type="cellIs" dxfId="3" priority="8988" operator="equal">
      <formula>"NotPaid"</formula>
    </cfRule>
    <cfRule type="cellIs" dxfId="3" priority="8987" operator="equal">
      <formula>"NotPaid"</formula>
    </cfRule>
    <cfRule type="cellIs" dxfId="3" priority="8986" operator="equal">
      <formula>"NotPaid"</formula>
    </cfRule>
    <cfRule type="cellIs" dxfId="3" priority="8976" operator="equal">
      <formula>"NotPaid"</formula>
    </cfRule>
    <cfRule type="cellIs" dxfId="3" priority="8975" operator="equal">
      <formula>"NotPaid"</formula>
    </cfRule>
    <cfRule type="cellIs" dxfId="3" priority="8974" operator="equal">
      <formula>"NotPaid"</formula>
    </cfRule>
    <cfRule type="cellIs" dxfId="3" priority="8972" operator="equal">
      <formula>"NotPaid"</formula>
    </cfRule>
    <cfRule type="cellIs" dxfId="3" priority="8971" operator="equal">
      <formula>"NotPaid"</formula>
    </cfRule>
    <cfRule type="cellIs" dxfId="3" priority="8970" operator="equal">
      <formula>"NotPaid"</formula>
    </cfRule>
    <cfRule type="cellIs" dxfId="3" priority="8962" operator="equal">
      <formula>"NotPaid"</formula>
    </cfRule>
    <cfRule type="cellIs" dxfId="3" priority="8961" operator="equal">
      <formula>"NotPaid"</formula>
    </cfRule>
    <cfRule type="cellIs" dxfId="3" priority="8960" operator="equal">
      <formula>"NotPaid"</formula>
    </cfRule>
    <cfRule type="cellIs" dxfId="3" priority="8951" operator="equal">
      <formula>"NotPaid"</formula>
    </cfRule>
    <cfRule type="cellIs" dxfId="3" priority="8950" operator="equal">
      <formula>"NotPaid"</formula>
    </cfRule>
    <cfRule type="cellIs" dxfId="3" priority="8949" operator="equal">
      <formula>"NotPaid"</formula>
    </cfRule>
    <cfRule type="cellIs" dxfId="3" priority="8940" operator="equal">
      <formula>"NotPaid"</formula>
    </cfRule>
    <cfRule type="cellIs" dxfId="3" priority="8939" operator="equal">
      <formula>"NotPaid"</formula>
    </cfRule>
    <cfRule type="cellIs" dxfId="3" priority="8938" operator="equal">
      <formula>"NotPaid"</formula>
    </cfRule>
    <cfRule type="cellIs" dxfId="3" priority="8928" operator="equal">
      <formula>"NotPaid"</formula>
    </cfRule>
    <cfRule type="cellIs" dxfId="3" priority="8927" operator="equal">
      <formula>"NotPaid"</formula>
    </cfRule>
    <cfRule type="cellIs" dxfId="3" priority="8926" operator="equal">
      <formula>"NotPaid"</formula>
    </cfRule>
    <cfRule type="cellIs" dxfId="3" priority="8916" operator="equal">
      <formula>"NotPaid"</formula>
    </cfRule>
    <cfRule type="cellIs" dxfId="3" priority="8915" operator="equal">
      <formula>"NotPaid"</formula>
    </cfRule>
    <cfRule type="cellIs" dxfId="3" priority="8914" operator="equal">
      <formula>"NotPaid"</formula>
    </cfRule>
    <cfRule type="cellIs" dxfId="3" priority="8174" operator="equal">
      <formula>"NotPaid"</formula>
    </cfRule>
    <cfRule type="cellIs" dxfId="3" priority="8173" operator="equal">
      <formula>"NotPaid"</formula>
    </cfRule>
    <cfRule type="cellIs" dxfId="3" priority="8172" operator="equal">
      <formula>"NotPaid"</formula>
    </cfRule>
    <cfRule type="cellIs" dxfId="3" priority="8170" operator="equal">
      <formula>"NotPaid"</formula>
    </cfRule>
    <cfRule type="cellIs" dxfId="3" priority="8169" operator="equal">
      <formula>"NotPaid"</formula>
    </cfRule>
    <cfRule type="cellIs" dxfId="3" priority="8168" operator="equal">
      <formula>"NotPaid"</formula>
    </cfRule>
    <cfRule type="cellIs" dxfId="3" priority="8159" operator="equal">
      <formula>"NotPaid"</formula>
    </cfRule>
    <cfRule type="cellIs" dxfId="3" priority="8158" operator="equal">
      <formula>"NotPaid"</formula>
    </cfRule>
    <cfRule type="cellIs" dxfId="3" priority="8157" operator="equal">
      <formula>"NotPaid"</formula>
    </cfRule>
    <cfRule type="cellIs" dxfId="3" priority="8155" operator="equal">
      <formula>"NotPaid"</formula>
    </cfRule>
    <cfRule type="cellIs" dxfId="3" priority="8154" operator="equal">
      <formula>"NotPaid"</formula>
    </cfRule>
    <cfRule type="cellIs" dxfId="3" priority="8153" operator="equal">
      <formula>"NotPaid"</formula>
    </cfRule>
    <cfRule type="cellIs" dxfId="3" priority="8146" operator="equal">
      <formula>"NotPaid"</formula>
    </cfRule>
    <cfRule type="cellIs" dxfId="3" priority="8145" operator="equal">
      <formula>"NotPaid"</formula>
    </cfRule>
    <cfRule type="cellIs" dxfId="3" priority="8144" operator="equal">
      <formula>"NotPaid"</formula>
    </cfRule>
    <cfRule type="cellIs" dxfId="3" priority="8129" operator="equal">
      <formula>"NotPaid"</formula>
    </cfRule>
    <cfRule type="cellIs" dxfId="3" priority="8128" operator="equal">
      <formula>"NotPaid"</formula>
    </cfRule>
    <cfRule type="cellIs" dxfId="3" priority="8127" operator="equal">
      <formula>"NotPaid"</formula>
    </cfRule>
    <cfRule type="cellIs" dxfId="3" priority="8117" operator="equal">
      <formula>"NotPaid"</formula>
    </cfRule>
    <cfRule type="cellIs" dxfId="3" priority="8116" operator="equal">
      <formula>"NotPaid"</formula>
    </cfRule>
    <cfRule type="cellIs" dxfId="3" priority="8115" operator="equal">
      <formula>"NotPaid"</formula>
    </cfRule>
    <cfRule type="cellIs" dxfId="3" priority="8102" operator="equal">
      <formula>"NotPaid"</formula>
    </cfRule>
    <cfRule type="cellIs" dxfId="3" priority="8101" operator="equal">
      <formula>"NotPaid"</formula>
    </cfRule>
    <cfRule type="cellIs" dxfId="3" priority="8100" operator="equal">
      <formula>"NotPaid"</formula>
    </cfRule>
    <cfRule type="cellIs" dxfId="3" priority="8090" operator="equal">
      <formula>"NotPaid"</formula>
    </cfRule>
    <cfRule type="cellIs" dxfId="3" priority="8089" operator="equal">
      <formula>"NotPaid"</formula>
    </cfRule>
    <cfRule type="cellIs" dxfId="3" priority="8088" operator="equal">
      <formula>"NotPaid"</formula>
    </cfRule>
    <cfRule type="cellIs" dxfId="3" priority="8086" operator="equal">
      <formula>"NotPaid"</formula>
    </cfRule>
    <cfRule type="cellIs" dxfId="3" priority="8085" operator="equal">
      <formula>"NotPaid"</formula>
    </cfRule>
    <cfRule type="cellIs" dxfId="3" priority="8084" operator="equal">
      <formula>"NotPaid"</formula>
    </cfRule>
    <cfRule type="cellIs" dxfId="3" priority="8057" operator="equal">
      <formula>"NotPaid"</formula>
    </cfRule>
    <cfRule type="cellIs" dxfId="3" priority="8056" operator="equal">
      <formula>"NotPaid"</formula>
    </cfRule>
    <cfRule type="cellIs" dxfId="3" priority="8055" operator="equal">
      <formula>"NotPaid"</formula>
    </cfRule>
    <cfRule type="cellIs" dxfId="3" priority="8045" operator="equal">
      <formula>"NotPaid"</formula>
    </cfRule>
    <cfRule type="cellIs" dxfId="3" priority="8044" operator="equal">
      <formula>"NotPaid"</formula>
    </cfRule>
    <cfRule type="cellIs" dxfId="3" priority="8043" operator="equal">
      <formula>"NotPaid"</formula>
    </cfRule>
    <cfRule type="cellIs" dxfId="3" priority="8034" operator="equal">
      <formula>"NotPaid"</formula>
    </cfRule>
    <cfRule type="cellIs" dxfId="3" priority="8033" operator="equal">
      <formula>"NotPaid"</formula>
    </cfRule>
    <cfRule type="cellIs" dxfId="3" priority="8032" operator="equal">
      <formula>"NotPaid"</formula>
    </cfRule>
    <cfRule type="cellIs" dxfId="3" priority="8023" operator="equal">
      <formula>"NotPaid"</formula>
    </cfRule>
    <cfRule type="cellIs" dxfId="3" priority="8022" operator="equal">
      <formula>"NotPaid"</formula>
    </cfRule>
    <cfRule type="cellIs" dxfId="3" priority="8021" operator="equal">
      <formula>"NotPaid"</formula>
    </cfRule>
    <cfRule type="cellIs" dxfId="3" priority="8011" operator="equal">
      <formula>"NotPaid"</formula>
    </cfRule>
    <cfRule type="cellIs" dxfId="3" priority="8010" operator="equal">
      <formula>"NotPaid"</formula>
    </cfRule>
    <cfRule type="cellIs" dxfId="3" priority="8009" operator="equal">
      <formula>"NotPaid"</formula>
    </cfRule>
    <cfRule type="cellIs" dxfId="3" priority="8007" operator="equal">
      <formula>"NotPaid"</formula>
    </cfRule>
    <cfRule type="cellIs" dxfId="3" priority="8006" operator="equal">
      <formula>"NotPaid"</formula>
    </cfRule>
    <cfRule type="cellIs" dxfId="3" priority="8005" operator="equal">
      <formula>"NotPaid"</formula>
    </cfRule>
    <cfRule type="cellIs" dxfId="3" priority="7997" operator="equal">
      <formula>"NotPaid"</formula>
    </cfRule>
    <cfRule type="cellIs" dxfId="3" priority="7996" operator="equal">
      <formula>"NotPaid"</formula>
    </cfRule>
    <cfRule type="cellIs" dxfId="3" priority="7995" operator="equal">
      <formula>"NotPaid"</formula>
    </cfRule>
    <cfRule type="cellIs" dxfId="3" priority="7986" operator="equal">
      <formula>"NotPaid"</formula>
    </cfRule>
    <cfRule type="cellIs" dxfId="3" priority="7985" operator="equal">
      <formula>"NotPaid"</formula>
    </cfRule>
    <cfRule type="cellIs" dxfId="3" priority="7984" operator="equal">
      <formula>"NotPaid"</formula>
    </cfRule>
    <cfRule type="cellIs" dxfId="3" priority="7975" operator="equal">
      <formula>"NotPaid"</formula>
    </cfRule>
    <cfRule type="cellIs" dxfId="3" priority="7974" operator="equal">
      <formula>"NotPaid"</formula>
    </cfRule>
    <cfRule type="cellIs" dxfId="3" priority="7973" operator="equal">
      <formula>"NotPaid"</formula>
    </cfRule>
    <cfRule type="cellIs" dxfId="3" priority="7963" operator="equal">
      <formula>"NotPaid"</formula>
    </cfRule>
    <cfRule type="cellIs" dxfId="3" priority="7962" operator="equal">
      <formula>"NotPaid"</formula>
    </cfRule>
    <cfRule type="cellIs" dxfId="3" priority="7961" operator="equal">
      <formula>"NotPaid"</formula>
    </cfRule>
    <cfRule type="cellIs" dxfId="3" priority="7951" operator="equal">
      <formula>"NotPaid"</formula>
    </cfRule>
    <cfRule type="cellIs" dxfId="3" priority="7950" operator="equal">
      <formula>"NotPaid"</formula>
    </cfRule>
    <cfRule type="cellIs" dxfId="3" priority="7949" operator="equal">
      <formula>"NotPaid"</formula>
    </cfRule>
  </conditionalFormatting>
  <conditionalFormatting sqref="D37:E37">
    <cfRule type="cellIs" dxfId="3" priority="9116" operator="equal">
      <formula>"NotPaid"</formula>
    </cfRule>
    <cfRule type="cellIs" dxfId="3" priority="9115" operator="equal">
      <formula>"NotPaid"</formula>
    </cfRule>
    <cfRule type="cellIs" dxfId="3" priority="9114" operator="equal">
      <formula>"NotPaid"</formula>
    </cfRule>
    <cfRule type="cellIs" dxfId="3" priority="9107" operator="equal">
      <formula>"NotPaid"</formula>
    </cfRule>
    <cfRule type="cellIs" dxfId="3" priority="9106" operator="equal">
      <formula>"NotPaid"</formula>
    </cfRule>
    <cfRule type="cellIs" dxfId="3" priority="9105" operator="equal">
      <formula>"NotPaid"</formula>
    </cfRule>
    <cfRule type="cellIs" dxfId="3" priority="9047" operator="equal">
      <formula>"NotPaid"</formula>
    </cfRule>
    <cfRule type="cellIs" dxfId="3" priority="9046" operator="equal">
      <formula>"NotPaid"</formula>
    </cfRule>
    <cfRule type="cellIs" dxfId="3" priority="9045" operator="equal">
      <formula>"NotPaid"</formula>
    </cfRule>
    <cfRule type="cellIs" dxfId="3" priority="8151" operator="equal">
      <formula>"NotPaid"</formula>
    </cfRule>
    <cfRule type="cellIs" dxfId="3" priority="8150" operator="equal">
      <formula>"NotPaid"</formula>
    </cfRule>
    <cfRule type="cellIs" dxfId="3" priority="8149" operator="equal">
      <formula>"NotPaid"</formula>
    </cfRule>
    <cfRule type="cellIs" dxfId="3" priority="8142" operator="equal">
      <formula>"NotPaid"</formula>
    </cfRule>
    <cfRule type="cellIs" dxfId="3" priority="8141" operator="equal">
      <formula>"NotPaid"</formula>
    </cfRule>
    <cfRule type="cellIs" dxfId="3" priority="8140" operator="equal">
      <formula>"NotPaid"</formula>
    </cfRule>
    <cfRule type="cellIs" dxfId="3" priority="8082" operator="equal">
      <formula>"NotPaid"</formula>
    </cfRule>
    <cfRule type="cellIs" dxfId="3" priority="8081" operator="equal">
      <formula>"NotPaid"</formula>
    </cfRule>
    <cfRule type="cellIs" dxfId="3" priority="8080" operator="equal">
      <formula>"NotPaid"</formula>
    </cfRule>
  </conditionalFormatting>
  <conditionalFormatting sqref="E37">
    <cfRule type="cellIs" dxfId="3" priority="9147" operator="equal">
      <formula>"NotPaid"</formula>
    </cfRule>
    <cfRule type="cellIs" dxfId="3" priority="9146" operator="equal">
      <formula>"NotPaid"</formula>
    </cfRule>
    <cfRule type="cellIs" dxfId="3" priority="9145" operator="equal">
      <formula>"NotPaid"</formula>
    </cfRule>
    <cfRule type="cellIs" dxfId="3" priority="9132" operator="equal">
      <formula>"NotPaid"</formula>
    </cfRule>
    <cfRule type="cellIs" dxfId="3" priority="9131" operator="equal">
      <formula>"NotPaid"</formula>
    </cfRule>
    <cfRule type="cellIs" dxfId="3" priority="9130" operator="equal">
      <formula>"NotPaid"</formula>
    </cfRule>
    <cfRule type="cellIs" dxfId="3" priority="9102" operator="equal">
      <formula>"NotPaid"</formula>
    </cfRule>
    <cfRule type="cellIs" dxfId="3" priority="9101" operator="equal">
      <formula>"NotPaid"</formula>
    </cfRule>
    <cfRule type="cellIs" dxfId="3" priority="9100" operator="equal">
      <formula>"NotPaid"</formula>
    </cfRule>
    <cfRule type="cellIs" dxfId="3" priority="9090" operator="equal">
      <formula>"NotPaid"</formula>
    </cfRule>
    <cfRule type="cellIs" dxfId="3" priority="9089" operator="equal">
      <formula>"NotPaid"</formula>
    </cfRule>
    <cfRule type="cellIs" dxfId="3" priority="9088" operator="equal">
      <formula>"NotPaid"</formula>
    </cfRule>
    <cfRule type="cellIs" dxfId="3" priority="9075" operator="equal">
      <formula>"NotPaid"</formula>
    </cfRule>
    <cfRule type="cellIs" dxfId="3" priority="9074" operator="equal">
      <formula>"NotPaid"</formula>
    </cfRule>
    <cfRule type="cellIs" dxfId="3" priority="9073" operator="equal">
      <formula>"NotPaid"</formula>
    </cfRule>
    <cfRule type="cellIs" dxfId="3" priority="9063" operator="equal">
      <formula>"NotPaid"</formula>
    </cfRule>
    <cfRule type="cellIs" dxfId="3" priority="9062" operator="equal">
      <formula>"NotPaid"</formula>
    </cfRule>
    <cfRule type="cellIs" dxfId="3" priority="9061" operator="equal">
      <formula>"NotPaid"</formula>
    </cfRule>
    <cfRule type="cellIs" dxfId="3" priority="9042" operator="equal">
      <formula>"NotPaid"</formula>
    </cfRule>
    <cfRule type="cellIs" dxfId="3" priority="9041" operator="equal">
      <formula>"NotPaid"</formula>
    </cfRule>
    <cfRule type="cellIs" dxfId="3" priority="9040" operator="equal">
      <formula>"NotPaid"</formula>
    </cfRule>
    <cfRule type="cellIs" dxfId="3" priority="9030" operator="equal">
      <formula>"NotPaid"</formula>
    </cfRule>
    <cfRule type="cellIs" dxfId="3" priority="9029" operator="equal">
      <formula>"NotPaid"</formula>
    </cfRule>
    <cfRule type="cellIs" dxfId="3" priority="9028" operator="equal">
      <formula>"NotPaid"</formula>
    </cfRule>
    <cfRule type="cellIs" dxfId="3" priority="9018" operator="equal">
      <formula>"NotPaid"</formula>
    </cfRule>
    <cfRule type="cellIs" dxfId="3" priority="9017" operator="equal">
      <formula>"NotPaid"</formula>
    </cfRule>
    <cfRule type="cellIs" dxfId="3" priority="9016" operator="equal">
      <formula>"NotPaid"</formula>
    </cfRule>
    <cfRule type="cellIs" dxfId="3" priority="9006" operator="equal">
      <formula>"NotPaid"</formula>
    </cfRule>
    <cfRule type="cellIs" dxfId="3" priority="9005" operator="equal">
      <formula>"NotPaid"</formula>
    </cfRule>
    <cfRule type="cellIs" dxfId="3" priority="9004" operator="equal">
      <formula>"NotPaid"</formula>
    </cfRule>
    <cfRule type="cellIs" dxfId="3" priority="8995" operator="equal">
      <formula>"NotPaid"</formula>
    </cfRule>
    <cfRule type="cellIs" dxfId="3" priority="8994" operator="equal">
      <formula>"NotPaid"</formula>
    </cfRule>
    <cfRule type="cellIs" dxfId="3" priority="8993" operator="equal">
      <formula>"NotPaid"</formula>
    </cfRule>
    <cfRule type="cellIs" dxfId="3" priority="8984" operator="equal">
      <formula>"NotPaid"</formula>
    </cfRule>
    <cfRule type="cellIs" dxfId="3" priority="8983" operator="equal">
      <formula>"NotPaid"</formula>
    </cfRule>
    <cfRule type="cellIs" dxfId="3" priority="8982" operator="equal">
      <formula>"NotPaid"</formula>
    </cfRule>
    <cfRule type="cellIs" dxfId="3" priority="8969" operator="equal">
      <formula>"NotPaid"</formula>
    </cfRule>
    <cfRule type="cellIs" dxfId="3" priority="8968" operator="equal">
      <formula>"NotPaid"</formula>
    </cfRule>
    <cfRule type="cellIs" dxfId="3" priority="8967" operator="equal">
      <formula>"NotPaid"</formula>
    </cfRule>
    <cfRule type="cellIs" dxfId="3" priority="8958" operator="equal">
      <formula>"NotPaid"</formula>
    </cfRule>
    <cfRule type="cellIs" dxfId="3" priority="8957" operator="equal">
      <formula>"NotPaid"</formula>
    </cfRule>
    <cfRule type="cellIs" dxfId="3" priority="8956" operator="equal">
      <formula>"NotPaid"</formula>
    </cfRule>
    <cfRule type="cellIs" dxfId="3" priority="8947" operator="equal">
      <formula>"NotPaid"</formula>
    </cfRule>
    <cfRule type="cellIs" dxfId="3" priority="8946" operator="equal">
      <formula>"NotPaid"</formula>
    </cfRule>
    <cfRule type="cellIs" dxfId="3" priority="8945" operator="equal">
      <formula>"NotPaid"</formula>
    </cfRule>
    <cfRule type="cellIs" dxfId="3" priority="8936" operator="equal">
      <formula>"NotPaid"</formula>
    </cfRule>
    <cfRule type="cellIs" dxfId="3" priority="8935" operator="equal">
      <formula>"NotPaid"</formula>
    </cfRule>
    <cfRule type="cellIs" dxfId="3" priority="8934" operator="equal">
      <formula>"NotPaid"</formula>
    </cfRule>
    <cfRule type="cellIs" dxfId="3" priority="8924" operator="equal">
      <formula>"NotPaid"</formula>
    </cfRule>
    <cfRule type="cellIs" dxfId="3" priority="8923" operator="equal">
      <formula>"NotPaid"</formula>
    </cfRule>
    <cfRule type="cellIs" dxfId="3" priority="8922" operator="equal">
      <formula>"NotPaid"</formula>
    </cfRule>
    <cfRule type="cellIs" dxfId="3" priority="8182" operator="equal">
      <formula>"NotPaid"</formula>
    </cfRule>
    <cfRule type="cellIs" dxfId="3" priority="8181" operator="equal">
      <formula>"NotPaid"</formula>
    </cfRule>
    <cfRule type="cellIs" dxfId="3" priority="8180" operator="equal">
      <formula>"NotPaid"</formula>
    </cfRule>
    <cfRule type="cellIs" dxfId="3" priority="8167" operator="equal">
      <formula>"NotPaid"</formula>
    </cfRule>
    <cfRule type="cellIs" dxfId="3" priority="8166" operator="equal">
      <formula>"NotPaid"</formula>
    </cfRule>
    <cfRule type="cellIs" dxfId="3" priority="8165" operator="equal">
      <formula>"NotPaid"</formula>
    </cfRule>
    <cfRule type="cellIs" dxfId="3" priority="8137" operator="equal">
      <formula>"NotPaid"</formula>
    </cfRule>
    <cfRule type="cellIs" dxfId="3" priority="8136" operator="equal">
      <formula>"NotPaid"</formula>
    </cfRule>
    <cfRule type="cellIs" dxfId="3" priority="8135" operator="equal">
      <formula>"NotPaid"</formula>
    </cfRule>
    <cfRule type="cellIs" dxfId="3" priority="8125" operator="equal">
      <formula>"NotPaid"</formula>
    </cfRule>
    <cfRule type="cellIs" dxfId="3" priority="8124" operator="equal">
      <formula>"NotPaid"</formula>
    </cfRule>
    <cfRule type="cellIs" dxfId="3" priority="8123" operator="equal">
      <formula>"NotPaid"</formula>
    </cfRule>
    <cfRule type="cellIs" dxfId="3" priority="8110" operator="equal">
      <formula>"NotPaid"</formula>
    </cfRule>
    <cfRule type="cellIs" dxfId="3" priority="8109" operator="equal">
      <formula>"NotPaid"</formula>
    </cfRule>
    <cfRule type="cellIs" dxfId="3" priority="8108" operator="equal">
      <formula>"NotPaid"</formula>
    </cfRule>
    <cfRule type="cellIs" dxfId="3" priority="8098" operator="equal">
      <formula>"NotPaid"</formula>
    </cfRule>
    <cfRule type="cellIs" dxfId="3" priority="8097" operator="equal">
      <formula>"NotPaid"</formula>
    </cfRule>
    <cfRule type="cellIs" dxfId="3" priority="8096" operator="equal">
      <formula>"NotPaid"</formula>
    </cfRule>
    <cfRule type="cellIs" dxfId="3" priority="8077" operator="equal">
      <formula>"NotPaid"</formula>
    </cfRule>
    <cfRule type="cellIs" dxfId="3" priority="8076" operator="equal">
      <formula>"NotPaid"</formula>
    </cfRule>
    <cfRule type="cellIs" dxfId="3" priority="8075" operator="equal">
      <formula>"NotPaid"</formula>
    </cfRule>
    <cfRule type="cellIs" dxfId="3" priority="8065" operator="equal">
      <formula>"NotPaid"</formula>
    </cfRule>
    <cfRule type="cellIs" dxfId="3" priority="8064" operator="equal">
      <formula>"NotPaid"</formula>
    </cfRule>
    <cfRule type="cellIs" dxfId="3" priority="8063" operator="equal">
      <formula>"NotPaid"</formula>
    </cfRule>
    <cfRule type="cellIs" dxfId="3" priority="8053" operator="equal">
      <formula>"NotPaid"</formula>
    </cfRule>
    <cfRule type="cellIs" dxfId="3" priority="8052" operator="equal">
      <formula>"NotPaid"</formula>
    </cfRule>
    <cfRule type="cellIs" dxfId="3" priority="8051" operator="equal">
      <formula>"NotPaid"</formula>
    </cfRule>
    <cfRule type="cellIs" dxfId="3" priority="8041" operator="equal">
      <formula>"NotPaid"</formula>
    </cfRule>
    <cfRule type="cellIs" dxfId="3" priority="8040" operator="equal">
      <formula>"NotPaid"</formula>
    </cfRule>
    <cfRule type="cellIs" dxfId="3" priority="8039" operator="equal">
      <formula>"NotPaid"</formula>
    </cfRule>
    <cfRule type="cellIs" dxfId="3" priority="8030" operator="equal">
      <formula>"NotPaid"</formula>
    </cfRule>
    <cfRule type="cellIs" dxfId="3" priority="8029" operator="equal">
      <formula>"NotPaid"</formula>
    </cfRule>
    <cfRule type="cellIs" dxfId="3" priority="8028" operator="equal">
      <formula>"NotPaid"</formula>
    </cfRule>
    <cfRule type="cellIs" dxfId="3" priority="8019" operator="equal">
      <formula>"NotPaid"</formula>
    </cfRule>
    <cfRule type="cellIs" dxfId="3" priority="8018" operator="equal">
      <formula>"NotPaid"</formula>
    </cfRule>
    <cfRule type="cellIs" dxfId="3" priority="8017" operator="equal">
      <formula>"NotPaid"</formula>
    </cfRule>
    <cfRule type="cellIs" dxfId="3" priority="8004" operator="equal">
      <formula>"NotPaid"</formula>
    </cfRule>
    <cfRule type="cellIs" dxfId="3" priority="8003" operator="equal">
      <formula>"NotPaid"</formula>
    </cfRule>
    <cfRule type="cellIs" dxfId="3" priority="8002" operator="equal">
      <formula>"NotPaid"</formula>
    </cfRule>
    <cfRule type="cellIs" dxfId="3" priority="7993" operator="equal">
      <formula>"NotPaid"</formula>
    </cfRule>
    <cfRule type="cellIs" dxfId="3" priority="7992" operator="equal">
      <formula>"NotPaid"</formula>
    </cfRule>
    <cfRule type="cellIs" dxfId="3" priority="7991" operator="equal">
      <formula>"NotPaid"</formula>
    </cfRule>
    <cfRule type="cellIs" dxfId="3" priority="7982" operator="equal">
      <formula>"NotPaid"</formula>
    </cfRule>
    <cfRule type="cellIs" dxfId="3" priority="7981" operator="equal">
      <formula>"NotPaid"</formula>
    </cfRule>
    <cfRule type="cellIs" dxfId="3" priority="7980" operator="equal">
      <formula>"NotPaid"</formula>
    </cfRule>
    <cfRule type="cellIs" dxfId="3" priority="7971" operator="equal">
      <formula>"NotPaid"</formula>
    </cfRule>
    <cfRule type="cellIs" dxfId="3" priority="7970" operator="equal">
      <formula>"NotPaid"</formula>
    </cfRule>
    <cfRule type="cellIs" dxfId="3" priority="7969" operator="equal">
      <formula>"NotPaid"</formula>
    </cfRule>
    <cfRule type="cellIs" dxfId="3" priority="7959" operator="equal">
      <formula>"NotPaid"</formula>
    </cfRule>
    <cfRule type="cellIs" dxfId="3" priority="7958" operator="equal">
      <formula>"NotPaid"</formula>
    </cfRule>
    <cfRule type="cellIs" dxfId="3" priority="7957" operator="equal">
      <formula>"NotPaid"</formula>
    </cfRule>
  </conditionalFormatting>
  <conditionalFormatting sqref="F37:G37">
    <cfRule type="expression" dxfId="0" priority="9149" stopIfTrue="1">
      <formula>F37="NotPaid"</formula>
    </cfRule>
    <cfRule type="expression" dxfId="0" priority="9077" stopIfTrue="1">
      <formula>F37="NotPaid"</formula>
    </cfRule>
    <cfRule type="expression" dxfId="0" priority="9032" stopIfTrue="1">
      <formula>F37="NotPaid"</formula>
    </cfRule>
    <cfRule type="expression" dxfId="0" priority="8184" stopIfTrue="1">
      <formula>F37="NotPaid"</formula>
    </cfRule>
    <cfRule type="expression" dxfId="0" priority="8112" stopIfTrue="1">
      <formula>F37="NotPaid"</formula>
    </cfRule>
    <cfRule type="expression" dxfId="0" priority="8067" stopIfTrue="1">
      <formula>F37="NotPaid"</formula>
    </cfRule>
  </conditionalFormatting>
  <conditionalFormatting sqref="F37">
    <cfRule type="cellIs" dxfId="3" priority="9143" operator="equal">
      <formula>"NotPaid"</formula>
    </cfRule>
    <cfRule type="cellIs" dxfId="3" priority="9142" operator="equal">
      <formula>"NotPaid"</formula>
    </cfRule>
    <cfRule type="cellIs" dxfId="3" priority="9141" operator="equal">
      <formula>"NotPaid"</formula>
    </cfRule>
    <cfRule type="cellIs" dxfId="3" priority="9128" operator="equal">
      <formula>"NotPaid"</formula>
    </cfRule>
    <cfRule type="cellIs" dxfId="3" priority="9127" operator="equal">
      <formula>"NotPaid"</formula>
    </cfRule>
    <cfRule type="cellIs" dxfId="3" priority="9126" operator="equal">
      <formula>"NotPaid"</formula>
    </cfRule>
    <cfRule type="cellIs" dxfId="3" priority="9113" operator="equal">
      <formula>"NotPaid"</formula>
    </cfRule>
    <cfRule type="cellIs" dxfId="3" priority="9104" operator="equal">
      <formula>"NotPaid"</formula>
    </cfRule>
    <cfRule type="cellIs" dxfId="3" priority="9098" operator="equal">
      <formula>"NotPaid"</formula>
    </cfRule>
    <cfRule type="cellIs" dxfId="3" priority="9097" operator="equal">
      <formula>"NotPaid"</formula>
    </cfRule>
    <cfRule type="cellIs" dxfId="3" priority="9096" operator="equal">
      <formula>"NotPaid"</formula>
    </cfRule>
    <cfRule type="cellIs" dxfId="3" priority="9086" operator="equal">
      <formula>"NotPaid"</formula>
    </cfRule>
    <cfRule type="cellIs" dxfId="3" priority="9085" operator="equal">
      <formula>"NotPaid"</formula>
    </cfRule>
    <cfRule type="cellIs" dxfId="3" priority="9084" operator="equal">
      <formula>"NotPaid"</formula>
    </cfRule>
    <cfRule type="cellIs" dxfId="3" priority="9071" operator="equal">
      <formula>"NotPaid"</formula>
    </cfRule>
    <cfRule type="cellIs" dxfId="3" priority="9070" operator="equal">
      <formula>"NotPaid"</formula>
    </cfRule>
    <cfRule type="cellIs" dxfId="3" priority="9069" operator="equal">
      <formula>"NotPaid"</formula>
    </cfRule>
    <cfRule type="cellIs" dxfId="3" priority="9059" operator="equal">
      <formula>"NotPaid"</formula>
    </cfRule>
    <cfRule type="cellIs" dxfId="3" priority="9058" operator="equal">
      <formula>"NotPaid"</formula>
    </cfRule>
    <cfRule type="cellIs" dxfId="3" priority="9057" operator="equal">
      <formula>"NotPaid"</formula>
    </cfRule>
    <cfRule type="cellIs" dxfId="3" priority="9044" operator="equal">
      <formula>"NotPaid"</formula>
    </cfRule>
    <cfRule type="cellIs" dxfId="3" priority="9038" operator="equal">
      <formula>"NotPaid"</formula>
    </cfRule>
    <cfRule type="cellIs" dxfId="3" priority="9037" operator="equal">
      <formula>"NotPaid"</formula>
    </cfRule>
    <cfRule type="cellIs" dxfId="3" priority="9036" operator="equal">
      <formula>"NotPaid"</formula>
    </cfRule>
    <cfRule type="cellIs" dxfId="3" priority="9026" operator="equal">
      <formula>"NotPaid"</formula>
    </cfRule>
    <cfRule type="cellIs" dxfId="3" priority="9025" operator="equal">
      <formula>"NotPaid"</formula>
    </cfRule>
    <cfRule type="cellIs" dxfId="3" priority="9024" operator="equal">
      <formula>"NotPaid"</formula>
    </cfRule>
    <cfRule type="cellIs" dxfId="3" priority="9014" operator="equal">
      <formula>"NotPaid"</formula>
    </cfRule>
    <cfRule type="cellIs" dxfId="3" priority="9013" operator="equal">
      <formula>"NotPaid"</formula>
    </cfRule>
    <cfRule type="cellIs" dxfId="3" priority="9012" operator="equal">
      <formula>"NotPaid"</formula>
    </cfRule>
    <cfRule type="cellIs" dxfId="3" priority="9002" operator="equal">
      <formula>"NotPaid"</formula>
    </cfRule>
    <cfRule type="cellIs" dxfId="3" priority="9001" operator="equal">
      <formula>"NotPaid"</formula>
    </cfRule>
    <cfRule type="cellIs" dxfId="3" priority="9000" operator="equal">
      <formula>"NotPaid"</formula>
    </cfRule>
    <cfRule type="cellIs" dxfId="3" priority="8991" operator="equal">
      <formula>"NotPaid"</formula>
    </cfRule>
    <cfRule type="cellIs" dxfId="3" priority="8990" operator="equal">
      <formula>"NotPaid"</formula>
    </cfRule>
    <cfRule type="cellIs" dxfId="3" priority="8989" operator="equal">
      <formula>"NotPaid"</formula>
    </cfRule>
    <cfRule type="cellIs" dxfId="3" priority="8980" operator="equal">
      <formula>"NotPaid"</formula>
    </cfRule>
    <cfRule type="cellIs" dxfId="3" priority="8979" operator="equal">
      <formula>"NotPaid"</formula>
    </cfRule>
    <cfRule type="cellIs" dxfId="3" priority="8978" operator="equal">
      <formula>"NotPaid"</formula>
    </cfRule>
    <cfRule type="cellIs" dxfId="3" priority="8965" operator="equal">
      <formula>"NotPaid"</formula>
    </cfRule>
    <cfRule type="cellIs" dxfId="3" priority="8964" operator="equal">
      <formula>"NotPaid"</formula>
    </cfRule>
    <cfRule type="cellIs" dxfId="3" priority="8963" operator="equal">
      <formula>"NotPaid"</formula>
    </cfRule>
    <cfRule type="cellIs" dxfId="3" priority="8954" operator="equal">
      <formula>"NotPaid"</formula>
    </cfRule>
    <cfRule type="cellIs" dxfId="3" priority="8953" operator="equal">
      <formula>"NotPaid"</formula>
    </cfRule>
    <cfRule type="cellIs" dxfId="3" priority="8952" operator="equal">
      <formula>"NotPaid"</formula>
    </cfRule>
    <cfRule type="cellIs" dxfId="3" priority="8943" operator="equal">
      <formula>"NotPaid"</formula>
    </cfRule>
    <cfRule type="cellIs" dxfId="3" priority="8942" operator="equal">
      <formula>"NotPaid"</formula>
    </cfRule>
    <cfRule type="cellIs" dxfId="3" priority="8941" operator="equal">
      <formula>"NotPaid"</formula>
    </cfRule>
    <cfRule type="cellIs" dxfId="3" priority="8932" operator="equal">
      <formula>"NotPaid"</formula>
    </cfRule>
    <cfRule type="cellIs" dxfId="3" priority="8931" operator="equal">
      <formula>"NotPaid"</formula>
    </cfRule>
    <cfRule type="cellIs" dxfId="3" priority="8930" operator="equal">
      <formula>"NotPaid"</formula>
    </cfRule>
    <cfRule type="cellIs" dxfId="3" priority="8920" operator="equal">
      <formula>"NotPaid"</formula>
    </cfRule>
    <cfRule type="cellIs" dxfId="3" priority="8919" operator="equal">
      <formula>"NotPaid"</formula>
    </cfRule>
    <cfRule type="cellIs" dxfId="3" priority="8918" operator="equal">
      <formula>"NotPaid"</formula>
    </cfRule>
    <cfRule type="cellIs" dxfId="3" priority="8178" operator="equal">
      <formula>"NotPaid"</formula>
    </cfRule>
    <cfRule type="cellIs" dxfId="3" priority="8177" operator="equal">
      <formula>"NotPaid"</formula>
    </cfRule>
    <cfRule type="cellIs" dxfId="3" priority="8176" operator="equal">
      <formula>"NotPaid"</formula>
    </cfRule>
    <cfRule type="cellIs" dxfId="3" priority="8163" operator="equal">
      <formula>"NotPaid"</formula>
    </cfRule>
    <cfRule type="cellIs" dxfId="3" priority="8162" operator="equal">
      <formula>"NotPaid"</formula>
    </cfRule>
    <cfRule type="cellIs" dxfId="3" priority="8161" operator="equal">
      <formula>"NotPaid"</formula>
    </cfRule>
    <cfRule type="cellIs" dxfId="3" priority="8148" operator="equal">
      <formula>"NotPaid"</formula>
    </cfRule>
    <cfRule type="cellIs" dxfId="3" priority="8139" operator="equal">
      <formula>"NotPaid"</formula>
    </cfRule>
    <cfRule type="cellIs" dxfId="3" priority="8133" operator="equal">
      <formula>"NotPaid"</formula>
    </cfRule>
    <cfRule type="cellIs" dxfId="3" priority="8132" operator="equal">
      <formula>"NotPaid"</formula>
    </cfRule>
    <cfRule type="cellIs" dxfId="3" priority="8131" operator="equal">
      <formula>"NotPaid"</formula>
    </cfRule>
    <cfRule type="cellIs" dxfId="3" priority="8121" operator="equal">
      <formula>"NotPaid"</formula>
    </cfRule>
    <cfRule type="cellIs" dxfId="3" priority="8120" operator="equal">
      <formula>"NotPaid"</formula>
    </cfRule>
    <cfRule type="cellIs" dxfId="3" priority="8119" operator="equal">
      <formula>"NotPaid"</formula>
    </cfRule>
    <cfRule type="cellIs" dxfId="3" priority="8106" operator="equal">
      <formula>"NotPaid"</formula>
    </cfRule>
    <cfRule type="cellIs" dxfId="3" priority="8105" operator="equal">
      <formula>"NotPaid"</formula>
    </cfRule>
    <cfRule type="cellIs" dxfId="3" priority="8104" operator="equal">
      <formula>"NotPaid"</formula>
    </cfRule>
    <cfRule type="cellIs" dxfId="3" priority="8094" operator="equal">
      <formula>"NotPaid"</formula>
    </cfRule>
    <cfRule type="cellIs" dxfId="3" priority="8093" operator="equal">
      <formula>"NotPaid"</formula>
    </cfRule>
    <cfRule type="cellIs" dxfId="3" priority="8092" operator="equal">
      <formula>"NotPaid"</formula>
    </cfRule>
    <cfRule type="cellIs" dxfId="3" priority="8079" operator="equal">
      <formula>"NotPaid"</formula>
    </cfRule>
    <cfRule type="cellIs" dxfId="3" priority="8073" operator="equal">
      <formula>"NotPaid"</formula>
    </cfRule>
    <cfRule type="cellIs" dxfId="3" priority="8072" operator="equal">
      <formula>"NotPaid"</formula>
    </cfRule>
    <cfRule type="cellIs" dxfId="3" priority="8071" operator="equal">
      <formula>"NotPaid"</formula>
    </cfRule>
    <cfRule type="cellIs" dxfId="3" priority="8061" operator="equal">
      <formula>"NotPaid"</formula>
    </cfRule>
    <cfRule type="cellIs" dxfId="3" priority="8060" operator="equal">
      <formula>"NotPaid"</formula>
    </cfRule>
    <cfRule type="cellIs" dxfId="3" priority="8059" operator="equal">
      <formula>"NotPaid"</formula>
    </cfRule>
    <cfRule type="cellIs" dxfId="3" priority="8049" operator="equal">
      <formula>"NotPaid"</formula>
    </cfRule>
    <cfRule type="cellIs" dxfId="3" priority="8048" operator="equal">
      <formula>"NotPaid"</formula>
    </cfRule>
    <cfRule type="cellIs" dxfId="3" priority="8047" operator="equal">
      <formula>"NotPaid"</formula>
    </cfRule>
    <cfRule type="cellIs" dxfId="3" priority="8037" operator="equal">
      <formula>"NotPaid"</formula>
    </cfRule>
    <cfRule type="cellIs" dxfId="3" priority="8036" operator="equal">
      <formula>"NotPaid"</formula>
    </cfRule>
    <cfRule type="cellIs" dxfId="3" priority="8035" operator="equal">
      <formula>"NotPaid"</formula>
    </cfRule>
    <cfRule type="cellIs" dxfId="3" priority="8026" operator="equal">
      <formula>"NotPaid"</formula>
    </cfRule>
    <cfRule type="cellIs" dxfId="3" priority="8025" operator="equal">
      <formula>"NotPaid"</formula>
    </cfRule>
    <cfRule type="cellIs" dxfId="3" priority="8024" operator="equal">
      <formula>"NotPaid"</formula>
    </cfRule>
    <cfRule type="cellIs" dxfId="3" priority="8015" operator="equal">
      <formula>"NotPaid"</formula>
    </cfRule>
    <cfRule type="cellIs" dxfId="3" priority="8014" operator="equal">
      <formula>"NotPaid"</formula>
    </cfRule>
    <cfRule type="cellIs" dxfId="3" priority="8013" operator="equal">
      <formula>"NotPaid"</formula>
    </cfRule>
    <cfRule type="cellIs" dxfId="3" priority="8000" operator="equal">
      <formula>"NotPaid"</formula>
    </cfRule>
    <cfRule type="cellIs" dxfId="3" priority="7999" operator="equal">
      <formula>"NotPaid"</formula>
    </cfRule>
    <cfRule type="cellIs" dxfId="3" priority="7998" operator="equal">
      <formula>"NotPaid"</formula>
    </cfRule>
    <cfRule type="cellIs" dxfId="3" priority="7989" operator="equal">
      <formula>"NotPaid"</formula>
    </cfRule>
    <cfRule type="cellIs" dxfId="3" priority="7988" operator="equal">
      <formula>"NotPaid"</formula>
    </cfRule>
    <cfRule type="cellIs" dxfId="3" priority="7987" operator="equal">
      <formula>"NotPaid"</formula>
    </cfRule>
    <cfRule type="cellIs" dxfId="3" priority="7978" operator="equal">
      <formula>"NotPaid"</formula>
    </cfRule>
    <cfRule type="cellIs" dxfId="3" priority="7977" operator="equal">
      <formula>"NotPaid"</formula>
    </cfRule>
    <cfRule type="cellIs" dxfId="3" priority="7976" operator="equal">
      <formula>"NotPaid"</formula>
    </cfRule>
    <cfRule type="cellIs" dxfId="3" priority="7967" operator="equal">
      <formula>"NotPaid"</formula>
    </cfRule>
    <cfRule type="cellIs" dxfId="3" priority="7966" operator="equal">
      <formula>"NotPaid"</formula>
    </cfRule>
    <cfRule type="cellIs" dxfId="3" priority="7965" operator="equal">
      <formula>"NotPaid"</formula>
    </cfRule>
    <cfRule type="cellIs" dxfId="3" priority="7955" operator="equal">
      <formula>"NotPaid"</formula>
    </cfRule>
    <cfRule type="cellIs" dxfId="3" priority="7954" operator="equal">
      <formula>"NotPaid"</formula>
    </cfRule>
    <cfRule type="cellIs" dxfId="3" priority="7953" operator="equal">
      <formula>"NotPaid"</formula>
    </cfRule>
  </conditionalFormatting>
  <conditionalFormatting sqref="G37">
    <cfRule type="cellIs" dxfId="3" priority="9144" operator="equal">
      <formula>"NotPaid"</formula>
    </cfRule>
    <cfRule type="cellIs" dxfId="3" priority="9129" operator="equal">
      <formula>"NotPaid"</formula>
    </cfRule>
    <cfRule type="cellIs" dxfId="3" priority="9099" operator="equal">
      <formula>"NotPaid"</formula>
    </cfRule>
    <cfRule type="cellIs" dxfId="3" priority="9087" operator="equal">
      <formula>"NotPaid"</formula>
    </cfRule>
    <cfRule type="cellIs" dxfId="3" priority="9072" operator="equal">
      <formula>"NotPaid"</formula>
    </cfRule>
    <cfRule type="cellIs" dxfId="3" priority="9060" operator="equal">
      <formula>"NotPaid"</formula>
    </cfRule>
    <cfRule type="cellIs" dxfId="3" priority="9039" operator="equal">
      <formula>"NotPaid"</formula>
    </cfRule>
    <cfRule type="cellIs" dxfId="3" priority="9027" operator="equal">
      <formula>"NotPaid"</formula>
    </cfRule>
    <cfRule type="cellIs" dxfId="3" priority="9015" operator="equal">
      <formula>"NotPaid"</formula>
    </cfRule>
    <cfRule type="cellIs" dxfId="3" priority="8981" operator="equal">
      <formula>"NotPaid"</formula>
    </cfRule>
    <cfRule type="cellIs" dxfId="3" priority="8933" operator="equal">
      <formula>"NotPaid"</formula>
    </cfRule>
    <cfRule type="cellIs" dxfId="3" priority="8921" operator="equal">
      <formula>"NotPaid"</formula>
    </cfRule>
    <cfRule type="cellIs" dxfId="3" priority="8179" operator="equal">
      <formula>"NotPaid"</formula>
    </cfRule>
    <cfRule type="cellIs" dxfId="3" priority="8164" operator="equal">
      <formula>"NotPaid"</formula>
    </cfRule>
    <cfRule type="cellIs" dxfId="3" priority="8134" operator="equal">
      <formula>"NotPaid"</formula>
    </cfRule>
    <cfRule type="cellIs" dxfId="3" priority="8122" operator="equal">
      <formula>"NotPaid"</formula>
    </cfRule>
    <cfRule type="cellIs" dxfId="3" priority="8107" operator="equal">
      <formula>"NotPaid"</formula>
    </cfRule>
    <cfRule type="cellIs" dxfId="3" priority="8095" operator="equal">
      <formula>"NotPaid"</formula>
    </cfRule>
    <cfRule type="cellIs" dxfId="3" priority="8074" operator="equal">
      <formula>"NotPaid"</formula>
    </cfRule>
    <cfRule type="cellIs" dxfId="3" priority="8062" operator="equal">
      <formula>"NotPaid"</formula>
    </cfRule>
    <cfRule type="cellIs" dxfId="3" priority="8050" operator="equal">
      <formula>"NotPaid"</formula>
    </cfRule>
    <cfRule type="cellIs" dxfId="3" priority="8016" operator="equal">
      <formula>"NotPaid"</formula>
    </cfRule>
    <cfRule type="cellIs" dxfId="3" priority="7968" operator="equal">
      <formula>"NotPaid"</formula>
    </cfRule>
    <cfRule type="cellIs" dxfId="3" priority="7956" operator="equal">
      <formula>"NotPaid"</formula>
    </cfRule>
  </conditionalFormatting>
  <conditionalFormatting sqref="G37:N37">
    <cfRule type="cellIs" dxfId="3" priority="9117" operator="equal">
      <formula>"NotPaid"</formula>
    </cfRule>
    <cfRule type="cellIs" dxfId="3" priority="9108" operator="equal">
      <formula>"NotPaid"</formula>
    </cfRule>
    <cfRule type="cellIs" dxfId="3" priority="9048" operator="equal">
      <formula>"NotPaid"</formula>
    </cfRule>
    <cfRule type="cellIs" dxfId="3" priority="9003" operator="equal">
      <formula>"NotPaid"</formula>
    </cfRule>
    <cfRule type="cellIs" dxfId="3" priority="8992" operator="equal">
      <formula>"NotPaid"</formula>
    </cfRule>
    <cfRule type="cellIs" dxfId="3" priority="8966" operator="equal">
      <formula>"NotPaid"</formula>
    </cfRule>
    <cfRule type="cellIs" dxfId="3" priority="8955" operator="equal">
      <formula>"NotPaid"</formula>
    </cfRule>
    <cfRule type="cellIs" dxfId="3" priority="8944" operator="equal">
      <formula>"NotPaid"</formula>
    </cfRule>
    <cfRule type="cellIs" dxfId="3" priority="8152" operator="equal">
      <formula>"NotPaid"</formula>
    </cfRule>
    <cfRule type="cellIs" dxfId="3" priority="8143" operator="equal">
      <formula>"NotPaid"</formula>
    </cfRule>
    <cfRule type="cellIs" dxfId="3" priority="8083" operator="equal">
      <formula>"NotPaid"</formula>
    </cfRule>
    <cfRule type="cellIs" dxfId="3" priority="8038" operator="equal">
      <formula>"NotPaid"</formula>
    </cfRule>
    <cfRule type="cellIs" dxfId="3" priority="8027" operator="equal">
      <formula>"NotPaid"</formula>
    </cfRule>
    <cfRule type="cellIs" dxfId="3" priority="8001" operator="equal">
      <formula>"NotPaid"</formula>
    </cfRule>
    <cfRule type="cellIs" dxfId="3" priority="7990" operator="equal">
      <formula>"NotPaid"</formula>
    </cfRule>
    <cfRule type="cellIs" dxfId="3" priority="7979" operator="equal">
      <formula>"NotPaid"</formula>
    </cfRule>
  </conditionalFormatting>
  <conditionalFormatting sqref="H37:N37">
    <cfRule type="cellIs" dxfId="3" priority="9140" operator="equal">
      <formula>"NotPaid"</formula>
    </cfRule>
    <cfRule type="cellIs" dxfId="3" priority="9125" operator="equal">
      <formula>"NotPaid"</formula>
    </cfRule>
    <cfRule type="cellIs" dxfId="3" priority="9095" operator="equal">
      <formula>"NotPaid"</formula>
    </cfRule>
    <cfRule type="cellIs" dxfId="3" priority="9083" operator="equal">
      <formula>"NotPaid"</formula>
    </cfRule>
    <cfRule type="cellIs" dxfId="3" priority="9068" operator="equal">
      <formula>"NotPaid"</formula>
    </cfRule>
    <cfRule type="cellIs" dxfId="3" priority="9056" operator="equal">
      <formula>"NotPaid"</formula>
    </cfRule>
    <cfRule type="cellIs" dxfId="3" priority="9035" operator="equal">
      <formula>"NotPaid"</formula>
    </cfRule>
    <cfRule type="cellIs" dxfId="3" priority="9023" operator="equal">
      <formula>"NotPaid"</formula>
    </cfRule>
    <cfRule type="cellIs" dxfId="3" priority="9011" operator="equal">
      <formula>"NotPaid"</formula>
    </cfRule>
    <cfRule type="cellIs" dxfId="3" priority="8977" operator="equal">
      <formula>"NotPaid"</formula>
    </cfRule>
    <cfRule type="cellIs" dxfId="3" priority="8929" operator="equal">
      <formula>"NotPaid"</formula>
    </cfRule>
    <cfRule type="cellIs" dxfId="3" priority="8917" operator="equal">
      <formula>"NotPaid"</formula>
    </cfRule>
    <cfRule type="cellIs" dxfId="3" priority="8175" operator="equal">
      <formula>"NotPaid"</formula>
    </cfRule>
    <cfRule type="cellIs" dxfId="3" priority="8160" operator="equal">
      <formula>"NotPaid"</formula>
    </cfRule>
    <cfRule type="cellIs" dxfId="3" priority="8130" operator="equal">
      <formula>"NotPaid"</formula>
    </cfRule>
    <cfRule type="cellIs" dxfId="3" priority="8118" operator="equal">
      <formula>"NotPaid"</formula>
    </cfRule>
    <cfRule type="cellIs" dxfId="3" priority="8103" operator="equal">
      <formula>"NotPaid"</formula>
    </cfRule>
    <cfRule type="cellIs" dxfId="3" priority="8091" operator="equal">
      <formula>"NotPaid"</formula>
    </cfRule>
    <cfRule type="cellIs" dxfId="3" priority="8070" operator="equal">
      <formula>"NotPaid"</formula>
    </cfRule>
    <cfRule type="cellIs" dxfId="3" priority="8058" operator="equal">
      <formula>"NotPaid"</formula>
    </cfRule>
    <cfRule type="cellIs" dxfId="3" priority="8046" operator="equal">
      <formula>"NotPaid"</formula>
    </cfRule>
    <cfRule type="cellIs" dxfId="3" priority="8012" operator="equal">
      <formula>"NotPaid"</formula>
    </cfRule>
    <cfRule type="cellIs" dxfId="3" priority="7964" operator="equal">
      <formula>"NotPaid"</formula>
    </cfRule>
    <cfRule type="cellIs" dxfId="3" priority="7952" operator="equal">
      <formula>"NotPaid"</formula>
    </cfRule>
  </conditionalFormatting>
  <conditionalFormatting sqref="AE37">
    <cfRule type="expression" dxfId="5" priority="5718" stopIfTrue="1">
      <formula>AE37="NotPaid"</formula>
    </cfRule>
  </conditionalFormatting>
  <conditionalFormatting sqref="AL37:AM37">
    <cfRule type="expression" dxfId="5" priority="5741" stopIfTrue="1">
      <formula>AL37="not paid"</formula>
    </cfRule>
  </conditionalFormatting>
  <conditionalFormatting sqref="AN37:AQ37">
    <cfRule type="expression" dxfId="5" priority="5733" stopIfTrue="1">
      <formula>AN37="NotPaid"</formula>
    </cfRule>
  </conditionalFormatting>
  <conditionalFormatting sqref="AY37:AZ37">
    <cfRule type="expression" dxfId="5" priority="654" stopIfTrue="1">
      <formula>AY37="not paid"</formula>
    </cfRule>
    <cfRule type="expression" dxfId="5" priority="593" stopIfTrue="1">
      <formula>AY37="not paid"</formula>
    </cfRule>
    <cfRule type="expression" dxfId="5" priority="591" stopIfTrue="1">
      <formula>AY37="not paid"</formula>
    </cfRule>
  </conditionalFormatting>
  <conditionalFormatting sqref="BA37:BD37">
    <cfRule type="expression" dxfId="5" priority="650" stopIfTrue="1">
      <formula>BA37="NotPaid"</formula>
    </cfRule>
    <cfRule type="expression" dxfId="5" priority="592" stopIfTrue="1">
      <formula>BA37="NotPaid"</formula>
    </cfRule>
  </conditionalFormatting>
  <conditionalFormatting sqref="D38">
    <cfRule type="cellIs" dxfId="3" priority="6254" operator="equal">
      <formula>"NotPaid"</formula>
    </cfRule>
    <cfRule type="cellIs" dxfId="3" priority="6253" operator="equal">
      <formula>"NotPaid"</formula>
    </cfRule>
    <cfRule type="cellIs" dxfId="3" priority="6252" operator="equal">
      <formula>"NotPaid"</formula>
    </cfRule>
    <cfRule type="cellIs" dxfId="3" priority="6250" operator="equal">
      <formula>"NotPaid"</formula>
    </cfRule>
    <cfRule type="cellIs" dxfId="3" priority="6249" operator="equal">
      <formula>"NotPaid"</formula>
    </cfRule>
    <cfRule type="cellIs" dxfId="3" priority="6248" operator="equal">
      <formula>"NotPaid"</formula>
    </cfRule>
    <cfRule type="cellIs" dxfId="3" priority="6239" operator="equal">
      <formula>"NotPaid"</formula>
    </cfRule>
    <cfRule type="cellIs" dxfId="3" priority="6238" operator="equal">
      <formula>"NotPaid"</formula>
    </cfRule>
    <cfRule type="cellIs" dxfId="3" priority="6237" operator="equal">
      <formula>"NotPaid"</formula>
    </cfRule>
    <cfRule type="cellIs" dxfId="3" priority="6235" operator="equal">
      <formula>"NotPaid"</formula>
    </cfRule>
    <cfRule type="cellIs" dxfId="3" priority="6234" operator="equal">
      <formula>"NotPaid"</formula>
    </cfRule>
    <cfRule type="cellIs" dxfId="3" priority="6233" operator="equal">
      <formula>"NotPaid"</formula>
    </cfRule>
    <cfRule type="cellIs" dxfId="3" priority="6226" operator="equal">
      <formula>"NotPaid"</formula>
    </cfRule>
    <cfRule type="cellIs" dxfId="3" priority="6225" operator="equal">
      <formula>"NotPaid"</formula>
    </cfRule>
    <cfRule type="cellIs" dxfId="3" priority="6224" operator="equal">
      <formula>"NotPaid"</formula>
    </cfRule>
    <cfRule type="cellIs" dxfId="3" priority="6209" operator="equal">
      <formula>"NotPaid"</formula>
    </cfRule>
    <cfRule type="cellIs" dxfId="3" priority="6208" operator="equal">
      <formula>"NotPaid"</formula>
    </cfRule>
    <cfRule type="cellIs" dxfId="3" priority="6207" operator="equal">
      <formula>"NotPaid"</formula>
    </cfRule>
    <cfRule type="cellIs" dxfId="3" priority="6197" operator="equal">
      <formula>"NotPaid"</formula>
    </cfRule>
    <cfRule type="cellIs" dxfId="3" priority="6196" operator="equal">
      <formula>"NotPaid"</formula>
    </cfRule>
    <cfRule type="cellIs" dxfId="3" priority="6195" operator="equal">
      <formula>"NotPaid"</formula>
    </cfRule>
    <cfRule type="cellIs" dxfId="3" priority="6182" operator="equal">
      <formula>"NotPaid"</formula>
    </cfRule>
    <cfRule type="cellIs" dxfId="3" priority="6181" operator="equal">
      <formula>"NotPaid"</formula>
    </cfRule>
    <cfRule type="cellIs" dxfId="3" priority="6180" operator="equal">
      <formula>"NotPaid"</formula>
    </cfRule>
    <cfRule type="cellIs" dxfId="3" priority="6170" operator="equal">
      <formula>"NotPaid"</formula>
    </cfRule>
    <cfRule type="cellIs" dxfId="3" priority="6169" operator="equal">
      <formula>"NotPaid"</formula>
    </cfRule>
    <cfRule type="cellIs" dxfId="3" priority="6168" operator="equal">
      <formula>"NotPaid"</formula>
    </cfRule>
    <cfRule type="cellIs" dxfId="3" priority="6166" operator="equal">
      <formula>"NotPaid"</formula>
    </cfRule>
    <cfRule type="cellIs" dxfId="3" priority="6165" operator="equal">
      <formula>"NotPaid"</formula>
    </cfRule>
    <cfRule type="cellIs" dxfId="3" priority="6164" operator="equal">
      <formula>"NotPaid"</formula>
    </cfRule>
    <cfRule type="cellIs" dxfId="3" priority="6137" operator="equal">
      <formula>"NotPaid"</formula>
    </cfRule>
    <cfRule type="cellIs" dxfId="3" priority="6136" operator="equal">
      <formula>"NotPaid"</formula>
    </cfRule>
    <cfRule type="cellIs" dxfId="3" priority="6135" operator="equal">
      <formula>"NotPaid"</formula>
    </cfRule>
    <cfRule type="cellIs" dxfId="3" priority="6125" operator="equal">
      <formula>"NotPaid"</formula>
    </cfRule>
    <cfRule type="cellIs" dxfId="3" priority="6124" operator="equal">
      <formula>"NotPaid"</formula>
    </cfRule>
    <cfRule type="cellIs" dxfId="3" priority="6123" operator="equal">
      <formula>"NotPaid"</formula>
    </cfRule>
    <cfRule type="cellIs" dxfId="3" priority="6114" operator="equal">
      <formula>"NotPaid"</formula>
    </cfRule>
    <cfRule type="cellIs" dxfId="3" priority="6113" operator="equal">
      <formula>"NotPaid"</formula>
    </cfRule>
    <cfRule type="cellIs" dxfId="3" priority="6112" operator="equal">
      <formula>"NotPaid"</formula>
    </cfRule>
    <cfRule type="cellIs" dxfId="3" priority="6103" operator="equal">
      <formula>"NotPaid"</formula>
    </cfRule>
    <cfRule type="cellIs" dxfId="3" priority="6102" operator="equal">
      <formula>"NotPaid"</formula>
    </cfRule>
    <cfRule type="cellIs" dxfId="3" priority="6101" operator="equal">
      <formula>"NotPaid"</formula>
    </cfRule>
    <cfRule type="cellIs" dxfId="3" priority="6091" operator="equal">
      <formula>"NotPaid"</formula>
    </cfRule>
    <cfRule type="cellIs" dxfId="3" priority="6090" operator="equal">
      <formula>"NotPaid"</formula>
    </cfRule>
    <cfRule type="cellIs" dxfId="3" priority="6089" operator="equal">
      <formula>"NotPaid"</formula>
    </cfRule>
    <cfRule type="cellIs" dxfId="3" priority="6087" operator="equal">
      <formula>"NotPaid"</formula>
    </cfRule>
    <cfRule type="cellIs" dxfId="3" priority="6086" operator="equal">
      <formula>"NotPaid"</formula>
    </cfRule>
    <cfRule type="cellIs" dxfId="3" priority="6085" operator="equal">
      <formula>"NotPaid"</formula>
    </cfRule>
    <cfRule type="cellIs" dxfId="3" priority="6077" operator="equal">
      <formula>"NotPaid"</formula>
    </cfRule>
    <cfRule type="cellIs" dxfId="3" priority="6076" operator="equal">
      <formula>"NotPaid"</formula>
    </cfRule>
    <cfRule type="cellIs" dxfId="3" priority="6075" operator="equal">
      <formula>"NotPaid"</formula>
    </cfRule>
    <cfRule type="cellIs" dxfId="3" priority="6066" operator="equal">
      <formula>"NotPaid"</formula>
    </cfRule>
    <cfRule type="cellIs" dxfId="3" priority="6065" operator="equal">
      <formula>"NotPaid"</formula>
    </cfRule>
    <cfRule type="cellIs" dxfId="3" priority="6064" operator="equal">
      <formula>"NotPaid"</formula>
    </cfRule>
    <cfRule type="cellIs" dxfId="3" priority="6055" operator="equal">
      <formula>"NotPaid"</formula>
    </cfRule>
    <cfRule type="cellIs" dxfId="3" priority="6054" operator="equal">
      <formula>"NotPaid"</formula>
    </cfRule>
    <cfRule type="cellIs" dxfId="3" priority="6053" operator="equal">
      <formula>"NotPaid"</formula>
    </cfRule>
    <cfRule type="cellIs" dxfId="3" priority="6043" operator="equal">
      <formula>"NotPaid"</formula>
    </cfRule>
    <cfRule type="cellIs" dxfId="3" priority="6042" operator="equal">
      <formula>"NotPaid"</formula>
    </cfRule>
    <cfRule type="cellIs" dxfId="3" priority="6041" operator="equal">
      <formula>"NotPaid"</formula>
    </cfRule>
    <cfRule type="cellIs" dxfId="3" priority="6031" operator="equal">
      <formula>"NotPaid"</formula>
    </cfRule>
    <cfRule type="cellIs" dxfId="3" priority="6030" operator="equal">
      <formula>"NotPaid"</formula>
    </cfRule>
    <cfRule type="cellIs" dxfId="3" priority="6029" operator="equal">
      <formula>"NotPaid"</formula>
    </cfRule>
    <cfRule type="cellIs" dxfId="3" priority="6016" operator="equal">
      <formula>"NotPaid"</formula>
    </cfRule>
    <cfRule type="cellIs" dxfId="3" priority="6015" operator="equal">
      <formula>"NotPaid"</formula>
    </cfRule>
    <cfRule type="cellIs" dxfId="3" priority="6014" operator="equal">
      <formula>"NotPaid"</formula>
    </cfRule>
    <cfRule type="cellIs" dxfId="3" priority="6012" operator="equal">
      <formula>"NotPaid"</formula>
    </cfRule>
    <cfRule type="cellIs" dxfId="3" priority="6011" operator="equal">
      <formula>"NotPaid"</formula>
    </cfRule>
    <cfRule type="cellIs" dxfId="3" priority="6010" operator="equal">
      <formula>"NotPaid"</formula>
    </cfRule>
    <cfRule type="cellIs" dxfId="3" priority="6001" operator="equal">
      <formula>"NotPaid"</formula>
    </cfRule>
    <cfRule type="cellIs" dxfId="3" priority="6000" operator="equal">
      <formula>"NotPaid"</formula>
    </cfRule>
    <cfRule type="cellIs" dxfId="3" priority="5999" operator="equal">
      <formula>"NotPaid"</formula>
    </cfRule>
    <cfRule type="cellIs" dxfId="3" priority="5997" operator="equal">
      <formula>"NotPaid"</formula>
    </cfRule>
    <cfRule type="cellIs" dxfId="3" priority="5996" operator="equal">
      <formula>"NotPaid"</formula>
    </cfRule>
    <cfRule type="cellIs" dxfId="3" priority="5995" operator="equal">
      <formula>"NotPaid"</formula>
    </cfRule>
    <cfRule type="cellIs" dxfId="3" priority="5988" operator="equal">
      <formula>"NotPaid"</formula>
    </cfRule>
    <cfRule type="cellIs" dxfId="3" priority="5987" operator="equal">
      <formula>"NotPaid"</formula>
    </cfRule>
    <cfRule type="cellIs" dxfId="3" priority="5986" operator="equal">
      <formula>"NotPaid"</formula>
    </cfRule>
    <cfRule type="cellIs" dxfId="3" priority="5971" operator="equal">
      <formula>"NotPaid"</formula>
    </cfRule>
    <cfRule type="cellIs" dxfId="3" priority="5970" operator="equal">
      <formula>"NotPaid"</formula>
    </cfRule>
    <cfRule type="cellIs" dxfId="3" priority="5969" operator="equal">
      <formula>"NotPaid"</formula>
    </cfRule>
    <cfRule type="cellIs" dxfId="3" priority="5959" operator="equal">
      <formula>"NotPaid"</formula>
    </cfRule>
    <cfRule type="cellIs" dxfId="3" priority="5958" operator="equal">
      <formula>"NotPaid"</formula>
    </cfRule>
    <cfRule type="cellIs" dxfId="3" priority="5957" operator="equal">
      <formula>"NotPaid"</formula>
    </cfRule>
    <cfRule type="cellIs" dxfId="3" priority="5944" operator="equal">
      <formula>"NotPaid"</formula>
    </cfRule>
    <cfRule type="cellIs" dxfId="3" priority="5943" operator="equal">
      <formula>"NotPaid"</formula>
    </cfRule>
    <cfRule type="cellIs" dxfId="3" priority="5942" operator="equal">
      <formula>"NotPaid"</formula>
    </cfRule>
    <cfRule type="cellIs" dxfId="3" priority="5932" operator="equal">
      <formula>"NotPaid"</formula>
    </cfRule>
    <cfRule type="cellIs" dxfId="3" priority="5931" operator="equal">
      <formula>"NotPaid"</formula>
    </cfRule>
    <cfRule type="cellIs" dxfId="3" priority="5930" operator="equal">
      <formula>"NotPaid"</formula>
    </cfRule>
    <cfRule type="cellIs" dxfId="3" priority="5928" operator="equal">
      <formula>"NotPaid"</formula>
    </cfRule>
    <cfRule type="cellIs" dxfId="3" priority="5927" operator="equal">
      <formula>"NotPaid"</formula>
    </cfRule>
    <cfRule type="cellIs" dxfId="3" priority="5926" operator="equal">
      <formula>"NotPaid"</formula>
    </cfRule>
    <cfRule type="cellIs" dxfId="3" priority="5899" operator="equal">
      <formula>"NotPaid"</formula>
    </cfRule>
    <cfRule type="cellIs" dxfId="3" priority="5898" operator="equal">
      <formula>"NotPaid"</formula>
    </cfRule>
    <cfRule type="cellIs" dxfId="3" priority="5897" operator="equal">
      <formula>"NotPaid"</formula>
    </cfRule>
    <cfRule type="cellIs" dxfId="3" priority="5887" operator="equal">
      <formula>"NotPaid"</formula>
    </cfRule>
    <cfRule type="cellIs" dxfId="3" priority="5886" operator="equal">
      <formula>"NotPaid"</formula>
    </cfRule>
    <cfRule type="cellIs" dxfId="3" priority="5885" operator="equal">
      <formula>"NotPaid"</formula>
    </cfRule>
    <cfRule type="cellIs" dxfId="3" priority="5876" operator="equal">
      <formula>"NotPaid"</formula>
    </cfRule>
    <cfRule type="cellIs" dxfId="3" priority="5875" operator="equal">
      <formula>"NotPaid"</formula>
    </cfRule>
    <cfRule type="cellIs" dxfId="3" priority="5874" operator="equal">
      <formula>"NotPaid"</formula>
    </cfRule>
    <cfRule type="cellIs" dxfId="3" priority="5865" operator="equal">
      <formula>"NotPaid"</formula>
    </cfRule>
    <cfRule type="cellIs" dxfId="3" priority="5864" operator="equal">
      <formula>"NotPaid"</formula>
    </cfRule>
    <cfRule type="cellIs" dxfId="3" priority="5863" operator="equal">
      <formula>"NotPaid"</formula>
    </cfRule>
    <cfRule type="cellIs" dxfId="3" priority="5853" operator="equal">
      <formula>"NotPaid"</formula>
    </cfRule>
    <cfRule type="cellIs" dxfId="3" priority="5852" operator="equal">
      <formula>"NotPaid"</formula>
    </cfRule>
    <cfRule type="cellIs" dxfId="3" priority="5851" operator="equal">
      <formula>"NotPaid"</formula>
    </cfRule>
    <cfRule type="cellIs" dxfId="3" priority="5849" operator="equal">
      <formula>"NotPaid"</formula>
    </cfRule>
    <cfRule type="cellIs" dxfId="3" priority="5848" operator="equal">
      <formula>"NotPaid"</formula>
    </cfRule>
    <cfRule type="cellIs" dxfId="3" priority="5847" operator="equal">
      <formula>"NotPaid"</formula>
    </cfRule>
    <cfRule type="cellIs" dxfId="3" priority="5839" operator="equal">
      <formula>"NotPaid"</formula>
    </cfRule>
    <cfRule type="cellIs" dxfId="3" priority="5838" operator="equal">
      <formula>"NotPaid"</formula>
    </cfRule>
    <cfRule type="cellIs" dxfId="3" priority="5837" operator="equal">
      <formula>"NotPaid"</formula>
    </cfRule>
    <cfRule type="cellIs" dxfId="3" priority="5828" operator="equal">
      <formula>"NotPaid"</formula>
    </cfRule>
    <cfRule type="cellIs" dxfId="3" priority="5827" operator="equal">
      <formula>"NotPaid"</formula>
    </cfRule>
    <cfRule type="cellIs" dxfId="3" priority="5826" operator="equal">
      <formula>"NotPaid"</formula>
    </cfRule>
    <cfRule type="cellIs" dxfId="3" priority="5817" operator="equal">
      <formula>"NotPaid"</formula>
    </cfRule>
    <cfRule type="cellIs" dxfId="3" priority="5816" operator="equal">
      <formula>"NotPaid"</formula>
    </cfRule>
    <cfRule type="cellIs" dxfId="3" priority="5815" operator="equal">
      <formula>"NotPaid"</formula>
    </cfRule>
    <cfRule type="cellIs" dxfId="3" priority="5805" operator="equal">
      <formula>"NotPaid"</formula>
    </cfRule>
    <cfRule type="cellIs" dxfId="3" priority="5804" operator="equal">
      <formula>"NotPaid"</formula>
    </cfRule>
    <cfRule type="cellIs" dxfId="3" priority="5803" operator="equal">
      <formula>"NotPaid"</formula>
    </cfRule>
    <cfRule type="cellIs" dxfId="3" priority="5793" operator="equal">
      <formula>"NotPaid"</formula>
    </cfRule>
    <cfRule type="cellIs" dxfId="3" priority="5792" operator="equal">
      <formula>"NotPaid"</formula>
    </cfRule>
    <cfRule type="cellIs" dxfId="3" priority="5791" operator="equal">
      <formula>"NotPaid"</formula>
    </cfRule>
  </conditionalFormatting>
  <conditionalFormatting sqref="D38:E38">
    <cfRule type="cellIs" dxfId="3" priority="6231" operator="equal">
      <formula>"NotPaid"</formula>
    </cfRule>
    <cfRule type="cellIs" dxfId="3" priority="6230" operator="equal">
      <formula>"NotPaid"</formula>
    </cfRule>
    <cfRule type="cellIs" dxfId="3" priority="6229" operator="equal">
      <formula>"NotPaid"</formula>
    </cfRule>
    <cfRule type="cellIs" dxfId="3" priority="6222" operator="equal">
      <formula>"NotPaid"</formula>
    </cfRule>
    <cfRule type="cellIs" dxfId="3" priority="6221" operator="equal">
      <formula>"NotPaid"</formula>
    </cfRule>
    <cfRule type="cellIs" dxfId="3" priority="6220" operator="equal">
      <formula>"NotPaid"</formula>
    </cfRule>
    <cfRule type="cellIs" dxfId="3" priority="6162" operator="equal">
      <formula>"NotPaid"</formula>
    </cfRule>
    <cfRule type="cellIs" dxfId="3" priority="6161" operator="equal">
      <formula>"NotPaid"</formula>
    </cfRule>
    <cfRule type="cellIs" dxfId="3" priority="6160" operator="equal">
      <formula>"NotPaid"</formula>
    </cfRule>
    <cfRule type="cellIs" dxfId="3" priority="5993" operator="equal">
      <formula>"NotPaid"</formula>
    </cfRule>
    <cfRule type="cellIs" dxfId="3" priority="5992" operator="equal">
      <formula>"NotPaid"</formula>
    </cfRule>
    <cfRule type="cellIs" dxfId="3" priority="5991" operator="equal">
      <formula>"NotPaid"</formula>
    </cfRule>
    <cfRule type="cellIs" dxfId="3" priority="5984" operator="equal">
      <formula>"NotPaid"</formula>
    </cfRule>
    <cfRule type="cellIs" dxfId="3" priority="5983" operator="equal">
      <formula>"NotPaid"</formula>
    </cfRule>
    <cfRule type="cellIs" dxfId="3" priority="5982" operator="equal">
      <formula>"NotPaid"</formula>
    </cfRule>
    <cfRule type="cellIs" dxfId="3" priority="5924" operator="equal">
      <formula>"NotPaid"</formula>
    </cfRule>
    <cfRule type="cellIs" dxfId="3" priority="5923" operator="equal">
      <formula>"NotPaid"</formula>
    </cfRule>
    <cfRule type="cellIs" dxfId="3" priority="5922" operator="equal">
      <formula>"NotPaid"</formula>
    </cfRule>
  </conditionalFormatting>
  <conditionalFormatting sqref="E38">
    <cfRule type="cellIs" dxfId="3" priority="6262" operator="equal">
      <formula>"NotPaid"</formula>
    </cfRule>
    <cfRule type="cellIs" dxfId="3" priority="6261" operator="equal">
      <formula>"NotPaid"</formula>
    </cfRule>
    <cfRule type="cellIs" dxfId="3" priority="6260" operator="equal">
      <formula>"NotPaid"</formula>
    </cfRule>
    <cfRule type="cellIs" dxfId="3" priority="6247" operator="equal">
      <formula>"NotPaid"</formula>
    </cfRule>
    <cfRule type="cellIs" dxfId="3" priority="6246" operator="equal">
      <formula>"NotPaid"</formula>
    </cfRule>
    <cfRule type="cellIs" dxfId="3" priority="6245" operator="equal">
      <formula>"NotPaid"</formula>
    </cfRule>
    <cfRule type="cellIs" dxfId="3" priority="6217" operator="equal">
      <formula>"NotPaid"</formula>
    </cfRule>
    <cfRule type="cellIs" dxfId="3" priority="6216" operator="equal">
      <formula>"NotPaid"</formula>
    </cfRule>
    <cfRule type="cellIs" dxfId="3" priority="6215" operator="equal">
      <formula>"NotPaid"</formula>
    </cfRule>
    <cfRule type="cellIs" dxfId="3" priority="6205" operator="equal">
      <formula>"NotPaid"</formula>
    </cfRule>
    <cfRule type="cellIs" dxfId="3" priority="6204" operator="equal">
      <formula>"NotPaid"</formula>
    </cfRule>
    <cfRule type="cellIs" dxfId="3" priority="6203" operator="equal">
      <formula>"NotPaid"</formula>
    </cfRule>
    <cfRule type="cellIs" dxfId="3" priority="6190" operator="equal">
      <formula>"NotPaid"</formula>
    </cfRule>
    <cfRule type="cellIs" dxfId="3" priority="6189" operator="equal">
      <formula>"NotPaid"</formula>
    </cfRule>
    <cfRule type="cellIs" dxfId="3" priority="6188" operator="equal">
      <formula>"NotPaid"</formula>
    </cfRule>
    <cfRule type="cellIs" dxfId="3" priority="6178" operator="equal">
      <formula>"NotPaid"</formula>
    </cfRule>
    <cfRule type="cellIs" dxfId="3" priority="6177" operator="equal">
      <formula>"NotPaid"</formula>
    </cfRule>
    <cfRule type="cellIs" dxfId="3" priority="6176" operator="equal">
      <formula>"NotPaid"</formula>
    </cfRule>
    <cfRule type="cellIs" dxfId="3" priority="6157" operator="equal">
      <formula>"NotPaid"</formula>
    </cfRule>
    <cfRule type="cellIs" dxfId="3" priority="6156" operator="equal">
      <formula>"NotPaid"</formula>
    </cfRule>
    <cfRule type="cellIs" dxfId="3" priority="6155" operator="equal">
      <formula>"NotPaid"</formula>
    </cfRule>
    <cfRule type="cellIs" dxfId="3" priority="6145" operator="equal">
      <formula>"NotPaid"</formula>
    </cfRule>
    <cfRule type="cellIs" dxfId="3" priority="6144" operator="equal">
      <formula>"NotPaid"</formula>
    </cfRule>
    <cfRule type="cellIs" dxfId="3" priority="6143" operator="equal">
      <formula>"NotPaid"</formula>
    </cfRule>
    <cfRule type="cellIs" dxfId="3" priority="6133" operator="equal">
      <formula>"NotPaid"</formula>
    </cfRule>
    <cfRule type="cellIs" dxfId="3" priority="6132" operator="equal">
      <formula>"NotPaid"</formula>
    </cfRule>
    <cfRule type="cellIs" dxfId="3" priority="6131" operator="equal">
      <formula>"NotPaid"</formula>
    </cfRule>
    <cfRule type="cellIs" dxfId="3" priority="6121" operator="equal">
      <formula>"NotPaid"</formula>
    </cfRule>
    <cfRule type="cellIs" dxfId="3" priority="6120" operator="equal">
      <formula>"NotPaid"</formula>
    </cfRule>
    <cfRule type="cellIs" dxfId="3" priority="6119" operator="equal">
      <formula>"NotPaid"</formula>
    </cfRule>
    <cfRule type="cellIs" dxfId="3" priority="6110" operator="equal">
      <formula>"NotPaid"</formula>
    </cfRule>
    <cfRule type="cellIs" dxfId="3" priority="6109" operator="equal">
      <formula>"NotPaid"</formula>
    </cfRule>
    <cfRule type="cellIs" dxfId="3" priority="6108" operator="equal">
      <formula>"NotPaid"</formula>
    </cfRule>
    <cfRule type="cellIs" dxfId="3" priority="6099" operator="equal">
      <formula>"NotPaid"</formula>
    </cfRule>
    <cfRule type="cellIs" dxfId="3" priority="6098" operator="equal">
      <formula>"NotPaid"</formula>
    </cfRule>
    <cfRule type="cellIs" dxfId="3" priority="6097" operator="equal">
      <formula>"NotPaid"</formula>
    </cfRule>
    <cfRule type="cellIs" dxfId="3" priority="6084" operator="equal">
      <formula>"NotPaid"</formula>
    </cfRule>
    <cfRule type="cellIs" dxfId="3" priority="6083" operator="equal">
      <formula>"NotPaid"</formula>
    </cfRule>
    <cfRule type="cellIs" dxfId="3" priority="6082" operator="equal">
      <formula>"NotPaid"</formula>
    </cfRule>
    <cfRule type="cellIs" dxfId="3" priority="6073" operator="equal">
      <formula>"NotPaid"</formula>
    </cfRule>
    <cfRule type="cellIs" dxfId="3" priority="6072" operator="equal">
      <formula>"NotPaid"</formula>
    </cfRule>
    <cfRule type="cellIs" dxfId="3" priority="6071" operator="equal">
      <formula>"NotPaid"</formula>
    </cfRule>
    <cfRule type="cellIs" dxfId="3" priority="6062" operator="equal">
      <formula>"NotPaid"</formula>
    </cfRule>
    <cfRule type="cellIs" dxfId="3" priority="6061" operator="equal">
      <formula>"NotPaid"</formula>
    </cfRule>
    <cfRule type="cellIs" dxfId="3" priority="6060" operator="equal">
      <formula>"NotPaid"</formula>
    </cfRule>
    <cfRule type="cellIs" dxfId="3" priority="6051" operator="equal">
      <formula>"NotPaid"</formula>
    </cfRule>
    <cfRule type="cellIs" dxfId="3" priority="6050" operator="equal">
      <formula>"NotPaid"</formula>
    </cfRule>
    <cfRule type="cellIs" dxfId="3" priority="6049" operator="equal">
      <formula>"NotPaid"</formula>
    </cfRule>
    <cfRule type="cellIs" dxfId="3" priority="6039" operator="equal">
      <formula>"NotPaid"</formula>
    </cfRule>
    <cfRule type="cellIs" dxfId="3" priority="6038" operator="equal">
      <formula>"NotPaid"</formula>
    </cfRule>
    <cfRule type="cellIs" dxfId="3" priority="6037" operator="equal">
      <formula>"NotPaid"</formula>
    </cfRule>
    <cfRule type="cellIs" dxfId="3" priority="6024" operator="equal">
      <formula>"NotPaid"</formula>
    </cfRule>
    <cfRule type="cellIs" dxfId="3" priority="6023" operator="equal">
      <formula>"NotPaid"</formula>
    </cfRule>
    <cfRule type="cellIs" dxfId="3" priority="6022" operator="equal">
      <formula>"NotPaid"</formula>
    </cfRule>
    <cfRule type="cellIs" dxfId="3" priority="6009" operator="equal">
      <formula>"NotPaid"</formula>
    </cfRule>
    <cfRule type="cellIs" dxfId="3" priority="6008" operator="equal">
      <formula>"NotPaid"</formula>
    </cfRule>
    <cfRule type="cellIs" dxfId="3" priority="6007" operator="equal">
      <formula>"NotPaid"</formula>
    </cfRule>
    <cfRule type="cellIs" dxfId="3" priority="5979" operator="equal">
      <formula>"NotPaid"</formula>
    </cfRule>
    <cfRule type="cellIs" dxfId="3" priority="5978" operator="equal">
      <formula>"NotPaid"</formula>
    </cfRule>
    <cfRule type="cellIs" dxfId="3" priority="5977" operator="equal">
      <formula>"NotPaid"</formula>
    </cfRule>
    <cfRule type="cellIs" dxfId="3" priority="5967" operator="equal">
      <formula>"NotPaid"</formula>
    </cfRule>
    <cfRule type="cellIs" dxfId="3" priority="5966" operator="equal">
      <formula>"NotPaid"</formula>
    </cfRule>
    <cfRule type="cellIs" dxfId="3" priority="5965" operator="equal">
      <formula>"NotPaid"</formula>
    </cfRule>
    <cfRule type="cellIs" dxfId="3" priority="5952" operator="equal">
      <formula>"NotPaid"</formula>
    </cfRule>
    <cfRule type="cellIs" dxfId="3" priority="5951" operator="equal">
      <formula>"NotPaid"</formula>
    </cfRule>
    <cfRule type="cellIs" dxfId="3" priority="5950" operator="equal">
      <formula>"NotPaid"</formula>
    </cfRule>
    <cfRule type="cellIs" dxfId="3" priority="5940" operator="equal">
      <formula>"NotPaid"</formula>
    </cfRule>
    <cfRule type="cellIs" dxfId="3" priority="5939" operator="equal">
      <formula>"NotPaid"</formula>
    </cfRule>
    <cfRule type="cellIs" dxfId="3" priority="5938" operator="equal">
      <formula>"NotPaid"</formula>
    </cfRule>
    <cfRule type="cellIs" dxfId="3" priority="5919" operator="equal">
      <formula>"NotPaid"</formula>
    </cfRule>
    <cfRule type="cellIs" dxfId="3" priority="5918" operator="equal">
      <formula>"NotPaid"</formula>
    </cfRule>
    <cfRule type="cellIs" dxfId="3" priority="5917" operator="equal">
      <formula>"NotPaid"</formula>
    </cfRule>
    <cfRule type="cellIs" dxfId="3" priority="5907" operator="equal">
      <formula>"NotPaid"</formula>
    </cfRule>
    <cfRule type="cellIs" dxfId="3" priority="5906" operator="equal">
      <formula>"NotPaid"</formula>
    </cfRule>
    <cfRule type="cellIs" dxfId="3" priority="5905" operator="equal">
      <formula>"NotPaid"</formula>
    </cfRule>
    <cfRule type="cellIs" dxfId="3" priority="5895" operator="equal">
      <formula>"NotPaid"</formula>
    </cfRule>
    <cfRule type="cellIs" dxfId="3" priority="5894" operator="equal">
      <formula>"NotPaid"</formula>
    </cfRule>
    <cfRule type="cellIs" dxfId="3" priority="5893" operator="equal">
      <formula>"NotPaid"</formula>
    </cfRule>
    <cfRule type="cellIs" dxfId="3" priority="5883" operator="equal">
      <formula>"NotPaid"</formula>
    </cfRule>
    <cfRule type="cellIs" dxfId="3" priority="5882" operator="equal">
      <formula>"NotPaid"</formula>
    </cfRule>
    <cfRule type="cellIs" dxfId="3" priority="5881" operator="equal">
      <formula>"NotPaid"</formula>
    </cfRule>
    <cfRule type="cellIs" dxfId="3" priority="5872" operator="equal">
      <formula>"NotPaid"</formula>
    </cfRule>
    <cfRule type="cellIs" dxfId="3" priority="5871" operator="equal">
      <formula>"NotPaid"</formula>
    </cfRule>
    <cfRule type="cellIs" dxfId="3" priority="5870" operator="equal">
      <formula>"NotPaid"</formula>
    </cfRule>
    <cfRule type="cellIs" dxfId="3" priority="5861" operator="equal">
      <formula>"NotPaid"</formula>
    </cfRule>
    <cfRule type="cellIs" dxfId="3" priority="5860" operator="equal">
      <formula>"NotPaid"</formula>
    </cfRule>
    <cfRule type="cellIs" dxfId="3" priority="5859" operator="equal">
      <formula>"NotPaid"</formula>
    </cfRule>
    <cfRule type="cellIs" dxfId="3" priority="5846" operator="equal">
      <formula>"NotPaid"</formula>
    </cfRule>
    <cfRule type="cellIs" dxfId="3" priority="5845" operator="equal">
      <formula>"NotPaid"</formula>
    </cfRule>
    <cfRule type="cellIs" dxfId="3" priority="5844" operator="equal">
      <formula>"NotPaid"</formula>
    </cfRule>
    <cfRule type="cellIs" dxfId="3" priority="5835" operator="equal">
      <formula>"NotPaid"</formula>
    </cfRule>
    <cfRule type="cellIs" dxfId="3" priority="5834" operator="equal">
      <formula>"NotPaid"</formula>
    </cfRule>
    <cfRule type="cellIs" dxfId="3" priority="5833" operator="equal">
      <formula>"NotPaid"</formula>
    </cfRule>
    <cfRule type="cellIs" dxfId="3" priority="5824" operator="equal">
      <formula>"NotPaid"</formula>
    </cfRule>
    <cfRule type="cellIs" dxfId="3" priority="5823" operator="equal">
      <formula>"NotPaid"</formula>
    </cfRule>
    <cfRule type="cellIs" dxfId="3" priority="5822" operator="equal">
      <formula>"NotPaid"</formula>
    </cfRule>
    <cfRule type="cellIs" dxfId="3" priority="5813" operator="equal">
      <formula>"NotPaid"</formula>
    </cfRule>
    <cfRule type="cellIs" dxfId="3" priority="5812" operator="equal">
      <formula>"NotPaid"</formula>
    </cfRule>
    <cfRule type="cellIs" dxfId="3" priority="5811" operator="equal">
      <formula>"NotPaid"</formula>
    </cfRule>
    <cfRule type="cellIs" dxfId="3" priority="5801" operator="equal">
      <formula>"NotPaid"</formula>
    </cfRule>
    <cfRule type="cellIs" dxfId="3" priority="5800" operator="equal">
      <formula>"NotPaid"</formula>
    </cfRule>
    <cfRule type="cellIs" dxfId="3" priority="5799" operator="equal">
      <formula>"NotPaid"</formula>
    </cfRule>
  </conditionalFormatting>
  <conditionalFormatting sqref="F38:G38">
    <cfRule type="expression" dxfId="0" priority="6264" stopIfTrue="1">
      <formula>F38="NotPaid"</formula>
    </cfRule>
    <cfRule type="expression" dxfId="0" priority="6192" stopIfTrue="1">
      <formula>F38="NotPaid"</formula>
    </cfRule>
    <cfRule type="expression" dxfId="0" priority="6147" stopIfTrue="1">
      <formula>F38="NotPaid"</formula>
    </cfRule>
    <cfRule type="expression" dxfId="0" priority="6026" stopIfTrue="1">
      <formula>F38="NotPaid"</formula>
    </cfRule>
    <cfRule type="expression" dxfId="0" priority="5954" stopIfTrue="1">
      <formula>F38="NotPaid"</formula>
    </cfRule>
    <cfRule type="expression" dxfId="0" priority="5909" stopIfTrue="1">
      <formula>F38="NotPaid"</formula>
    </cfRule>
  </conditionalFormatting>
  <conditionalFormatting sqref="F38">
    <cfRule type="cellIs" dxfId="3" priority="6258" operator="equal">
      <formula>"NotPaid"</formula>
    </cfRule>
    <cfRule type="cellIs" dxfId="3" priority="6257" operator="equal">
      <formula>"NotPaid"</formula>
    </cfRule>
    <cfRule type="cellIs" dxfId="3" priority="6256" operator="equal">
      <formula>"NotPaid"</formula>
    </cfRule>
    <cfRule type="cellIs" dxfId="3" priority="6243" operator="equal">
      <formula>"NotPaid"</formula>
    </cfRule>
    <cfRule type="cellIs" dxfId="3" priority="6242" operator="equal">
      <formula>"NotPaid"</formula>
    </cfRule>
    <cfRule type="cellIs" dxfId="3" priority="6241" operator="equal">
      <formula>"NotPaid"</formula>
    </cfRule>
    <cfRule type="cellIs" dxfId="3" priority="6228" operator="equal">
      <formula>"NotPaid"</formula>
    </cfRule>
    <cfRule type="cellIs" dxfId="3" priority="6219" operator="equal">
      <formula>"NotPaid"</formula>
    </cfRule>
    <cfRule type="cellIs" dxfId="3" priority="6213" operator="equal">
      <formula>"NotPaid"</formula>
    </cfRule>
    <cfRule type="cellIs" dxfId="3" priority="6212" operator="equal">
      <formula>"NotPaid"</formula>
    </cfRule>
    <cfRule type="cellIs" dxfId="3" priority="6211" operator="equal">
      <formula>"NotPaid"</formula>
    </cfRule>
    <cfRule type="cellIs" dxfId="3" priority="6201" operator="equal">
      <formula>"NotPaid"</formula>
    </cfRule>
    <cfRule type="cellIs" dxfId="3" priority="6200" operator="equal">
      <formula>"NotPaid"</formula>
    </cfRule>
    <cfRule type="cellIs" dxfId="3" priority="6199" operator="equal">
      <formula>"NotPaid"</formula>
    </cfRule>
    <cfRule type="cellIs" dxfId="3" priority="6186" operator="equal">
      <formula>"NotPaid"</formula>
    </cfRule>
    <cfRule type="cellIs" dxfId="3" priority="6185" operator="equal">
      <formula>"NotPaid"</formula>
    </cfRule>
    <cfRule type="cellIs" dxfId="3" priority="6184" operator="equal">
      <formula>"NotPaid"</formula>
    </cfRule>
    <cfRule type="cellIs" dxfId="3" priority="6174" operator="equal">
      <formula>"NotPaid"</formula>
    </cfRule>
    <cfRule type="cellIs" dxfId="3" priority="6173" operator="equal">
      <formula>"NotPaid"</formula>
    </cfRule>
    <cfRule type="cellIs" dxfId="3" priority="6172" operator="equal">
      <formula>"NotPaid"</formula>
    </cfRule>
    <cfRule type="cellIs" dxfId="3" priority="6159" operator="equal">
      <formula>"NotPaid"</formula>
    </cfRule>
    <cfRule type="cellIs" dxfId="3" priority="6153" operator="equal">
      <formula>"NotPaid"</formula>
    </cfRule>
    <cfRule type="cellIs" dxfId="3" priority="6152" operator="equal">
      <formula>"NotPaid"</formula>
    </cfRule>
    <cfRule type="cellIs" dxfId="3" priority="6151" operator="equal">
      <formula>"NotPaid"</formula>
    </cfRule>
    <cfRule type="cellIs" dxfId="3" priority="6141" operator="equal">
      <formula>"NotPaid"</formula>
    </cfRule>
    <cfRule type="cellIs" dxfId="3" priority="6140" operator="equal">
      <formula>"NotPaid"</formula>
    </cfRule>
    <cfRule type="cellIs" dxfId="3" priority="6139" operator="equal">
      <formula>"NotPaid"</formula>
    </cfRule>
    <cfRule type="cellIs" dxfId="3" priority="6129" operator="equal">
      <formula>"NotPaid"</formula>
    </cfRule>
    <cfRule type="cellIs" dxfId="3" priority="6128" operator="equal">
      <formula>"NotPaid"</formula>
    </cfRule>
    <cfRule type="cellIs" dxfId="3" priority="6127" operator="equal">
      <formula>"NotPaid"</formula>
    </cfRule>
    <cfRule type="cellIs" dxfId="3" priority="6117" operator="equal">
      <formula>"NotPaid"</formula>
    </cfRule>
    <cfRule type="cellIs" dxfId="3" priority="6116" operator="equal">
      <formula>"NotPaid"</formula>
    </cfRule>
    <cfRule type="cellIs" dxfId="3" priority="6115" operator="equal">
      <formula>"NotPaid"</formula>
    </cfRule>
    <cfRule type="cellIs" dxfId="3" priority="6106" operator="equal">
      <formula>"NotPaid"</formula>
    </cfRule>
    <cfRule type="cellIs" dxfId="3" priority="6105" operator="equal">
      <formula>"NotPaid"</formula>
    </cfRule>
    <cfRule type="cellIs" dxfId="3" priority="6104" operator="equal">
      <formula>"NotPaid"</formula>
    </cfRule>
    <cfRule type="cellIs" dxfId="3" priority="6095" operator="equal">
      <formula>"NotPaid"</formula>
    </cfRule>
    <cfRule type="cellIs" dxfId="3" priority="6094" operator="equal">
      <formula>"NotPaid"</formula>
    </cfRule>
    <cfRule type="cellIs" dxfId="3" priority="6093" operator="equal">
      <formula>"NotPaid"</formula>
    </cfRule>
    <cfRule type="cellIs" dxfId="3" priority="6080" operator="equal">
      <formula>"NotPaid"</formula>
    </cfRule>
    <cfRule type="cellIs" dxfId="3" priority="6079" operator="equal">
      <formula>"NotPaid"</formula>
    </cfRule>
    <cfRule type="cellIs" dxfId="3" priority="6078" operator="equal">
      <formula>"NotPaid"</formula>
    </cfRule>
    <cfRule type="cellIs" dxfId="3" priority="6069" operator="equal">
      <formula>"NotPaid"</formula>
    </cfRule>
    <cfRule type="cellIs" dxfId="3" priority="6068" operator="equal">
      <formula>"NotPaid"</formula>
    </cfRule>
    <cfRule type="cellIs" dxfId="3" priority="6067" operator="equal">
      <formula>"NotPaid"</formula>
    </cfRule>
    <cfRule type="cellIs" dxfId="3" priority="6058" operator="equal">
      <formula>"NotPaid"</formula>
    </cfRule>
    <cfRule type="cellIs" dxfId="3" priority="6057" operator="equal">
      <formula>"NotPaid"</formula>
    </cfRule>
    <cfRule type="cellIs" dxfId="3" priority="6056" operator="equal">
      <formula>"NotPaid"</formula>
    </cfRule>
    <cfRule type="cellIs" dxfId="3" priority="6047" operator="equal">
      <formula>"NotPaid"</formula>
    </cfRule>
    <cfRule type="cellIs" dxfId="3" priority="6046" operator="equal">
      <formula>"NotPaid"</formula>
    </cfRule>
    <cfRule type="cellIs" dxfId="3" priority="6045" operator="equal">
      <formula>"NotPaid"</formula>
    </cfRule>
    <cfRule type="cellIs" dxfId="3" priority="6035" operator="equal">
      <formula>"NotPaid"</formula>
    </cfRule>
    <cfRule type="cellIs" dxfId="3" priority="6034" operator="equal">
      <formula>"NotPaid"</formula>
    </cfRule>
    <cfRule type="cellIs" dxfId="3" priority="6033" operator="equal">
      <formula>"NotPaid"</formula>
    </cfRule>
    <cfRule type="cellIs" dxfId="3" priority="6020" operator="equal">
      <formula>"NotPaid"</formula>
    </cfRule>
    <cfRule type="cellIs" dxfId="3" priority="6019" operator="equal">
      <formula>"NotPaid"</formula>
    </cfRule>
    <cfRule type="cellIs" dxfId="3" priority="6018" operator="equal">
      <formula>"NotPaid"</formula>
    </cfRule>
    <cfRule type="cellIs" dxfId="3" priority="6005" operator="equal">
      <formula>"NotPaid"</formula>
    </cfRule>
    <cfRule type="cellIs" dxfId="3" priority="6004" operator="equal">
      <formula>"NotPaid"</formula>
    </cfRule>
    <cfRule type="cellIs" dxfId="3" priority="6003" operator="equal">
      <formula>"NotPaid"</formula>
    </cfRule>
    <cfRule type="cellIs" dxfId="3" priority="5990" operator="equal">
      <formula>"NotPaid"</formula>
    </cfRule>
    <cfRule type="cellIs" dxfId="3" priority="5981" operator="equal">
      <formula>"NotPaid"</formula>
    </cfRule>
    <cfRule type="cellIs" dxfId="3" priority="5975" operator="equal">
      <formula>"NotPaid"</formula>
    </cfRule>
    <cfRule type="cellIs" dxfId="3" priority="5974" operator="equal">
      <formula>"NotPaid"</formula>
    </cfRule>
    <cfRule type="cellIs" dxfId="3" priority="5973" operator="equal">
      <formula>"NotPaid"</formula>
    </cfRule>
    <cfRule type="cellIs" dxfId="3" priority="5963" operator="equal">
      <formula>"NotPaid"</formula>
    </cfRule>
    <cfRule type="cellIs" dxfId="3" priority="5962" operator="equal">
      <formula>"NotPaid"</formula>
    </cfRule>
    <cfRule type="cellIs" dxfId="3" priority="5961" operator="equal">
      <formula>"NotPaid"</formula>
    </cfRule>
    <cfRule type="cellIs" dxfId="3" priority="5948" operator="equal">
      <formula>"NotPaid"</formula>
    </cfRule>
    <cfRule type="cellIs" dxfId="3" priority="5947" operator="equal">
      <formula>"NotPaid"</formula>
    </cfRule>
    <cfRule type="cellIs" dxfId="3" priority="5946" operator="equal">
      <formula>"NotPaid"</formula>
    </cfRule>
    <cfRule type="cellIs" dxfId="3" priority="5936" operator="equal">
      <formula>"NotPaid"</formula>
    </cfRule>
    <cfRule type="cellIs" dxfId="3" priority="5935" operator="equal">
      <formula>"NotPaid"</formula>
    </cfRule>
    <cfRule type="cellIs" dxfId="3" priority="5934" operator="equal">
      <formula>"NotPaid"</formula>
    </cfRule>
    <cfRule type="cellIs" dxfId="3" priority="5921" operator="equal">
      <formula>"NotPaid"</formula>
    </cfRule>
    <cfRule type="cellIs" dxfId="3" priority="5915" operator="equal">
      <formula>"NotPaid"</formula>
    </cfRule>
    <cfRule type="cellIs" dxfId="3" priority="5914" operator="equal">
      <formula>"NotPaid"</formula>
    </cfRule>
    <cfRule type="cellIs" dxfId="3" priority="5913" operator="equal">
      <formula>"NotPaid"</formula>
    </cfRule>
    <cfRule type="cellIs" dxfId="3" priority="5903" operator="equal">
      <formula>"NotPaid"</formula>
    </cfRule>
    <cfRule type="cellIs" dxfId="3" priority="5902" operator="equal">
      <formula>"NotPaid"</formula>
    </cfRule>
    <cfRule type="cellIs" dxfId="3" priority="5901" operator="equal">
      <formula>"NotPaid"</formula>
    </cfRule>
    <cfRule type="cellIs" dxfId="3" priority="5891" operator="equal">
      <formula>"NotPaid"</formula>
    </cfRule>
    <cfRule type="cellIs" dxfId="3" priority="5890" operator="equal">
      <formula>"NotPaid"</formula>
    </cfRule>
    <cfRule type="cellIs" dxfId="3" priority="5889" operator="equal">
      <formula>"NotPaid"</formula>
    </cfRule>
    <cfRule type="cellIs" dxfId="3" priority="5879" operator="equal">
      <formula>"NotPaid"</formula>
    </cfRule>
    <cfRule type="cellIs" dxfId="3" priority="5878" operator="equal">
      <formula>"NotPaid"</formula>
    </cfRule>
    <cfRule type="cellIs" dxfId="3" priority="5877" operator="equal">
      <formula>"NotPaid"</formula>
    </cfRule>
    <cfRule type="cellIs" dxfId="3" priority="5868" operator="equal">
      <formula>"NotPaid"</formula>
    </cfRule>
    <cfRule type="cellIs" dxfId="3" priority="5867" operator="equal">
      <formula>"NotPaid"</formula>
    </cfRule>
    <cfRule type="cellIs" dxfId="3" priority="5866" operator="equal">
      <formula>"NotPaid"</formula>
    </cfRule>
    <cfRule type="cellIs" dxfId="3" priority="5857" operator="equal">
      <formula>"NotPaid"</formula>
    </cfRule>
    <cfRule type="cellIs" dxfId="3" priority="5856" operator="equal">
      <formula>"NotPaid"</formula>
    </cfRule>
    <cfRule type="cellIs" dxfId="3" priority="5855" operator="equal">
      <formula>"NotPaid"</formula>
    </cfRule>
    <cfRule type="cellIs" dxfId="3" priority="5842" operator="equal">
      <formula>"NotPaid"</formula>
    </cfRule>
    <cfRule type="cellIs" dxfId="3" priority="5841" operator="equal">
      <formula>"NotPaid"</formula>
    </cfRule>
    <cfRule type="cellIs" dxfId="3" priority="5840" operator="equal">
      <formula>"NotPaid"</formula>
    </cfRule>
    <cfRule type="cellIs" dxfId="3" priority="5831" operator="equal">
      <formula>"NotPaid"</formula>
    </cfRule>
    <cfRule type="cellIs" dxfId="3" priority="5830" operator="equal">
      <formula>"NotPaid"</formula>
    </cfRule>
    <cfRule type="cellIs" dxfId="3" priority="5829" operator="equal">
      <formula>"NotPaid"</formula>
    </cfRule>
    <cfRule type="cellIs" dxfId="3" priority="5820" operator="equal">
      <formula>"NotPaid"</formula>
    </cfRule>
    <cfRule type="cellIs" dxfId="3" priority="5819" operator="equal">
      <formula>"NotPaid"</formula>
    </cfRule>
    <cfRule type="cellIs" dxfId="3" priority="5818" operator="equal">
      <formula>"NotPaid"</formula>
    </cfRule>
    <cfRule type="cellIs" dxfId="3" priority="5809" operator="equal">
      <formula>"NotPaid"</formula>
    </cfRule>
    <cfRule type="cellIs" dxfId="3" priority="5808" operator="equal">
      <formula>"NotPaid"</formula>
    </cfRule>
    <cfRule type="cellIs" dxfId="3" priority="5807" operator="equal">
      <formula>"NotPaid"</formula>
    </cfRule>
    <cfRule type="cellIs" dxfId="3" priority="5797" operator="equal">
      <formula>"NotPaid"</formula>
    </cfRule>
    <cfRule type="cellIs" dxfId="3" priority="5796" operator="equal">
      <formula>"NotPaid"</formula>
    </cfRule>
    <cfRule type="cellIs" dxfId="3" priority="5795" operator="equal">
      <formula>"NotPaid"</formula>
    </cfRule>
  </conditionalFormatting>
  <conditionalFormatting sqref="G38">
    <cfRule type="cellIs" dxfId="3" priority="6259" operator="equal">
      <formula>"NotPaid"</formula>
    </cfRule>
    <cfRule type="cellIs" dxfId="3" priority="6244" operator="equal">
      <formula>"NotPaid"</formula>
    </cfRule>
    <cfRule type="cellIs" dxfId="3" priority="6214" operator="equal">
      <formula>"NotPaid"</formula>
    </cfRule>
    <cfRule type="cellIs" dxfId="3" priority="6202" operator="equal">
      <formula>"NotPaid"</formula>
    </cfRule>
    <cfRule type="cellIs" dxfId="3" priority="6187" operator="equal">
      <formula>"NotPaid"</formula>
    </cfRule>
    <cfRule type="cellIs" dxfId="3" priority="6175" operator="equal">
      <formula>"NotPaid"</formula>
    </cfRule>
    <cfRule type="cellIs" dxfId="3" priority="6154" operator="equal">
      <formula>"NotPaid"</formula>
    </cfRule>
    <cfRule type="cellIs" dxfId="3" priority="6142" operator="equal">
      <formula>"NotPaid"</formula>
    </cfRule>
    <cfRule type="cellIs" dxfId="3" priority="6130" operator="equal">
      <formula>"NotPaid"</formula>
    </cfRule>
    <cfRule type="cellIs" dxfId="3" priority="6096" operator="equal">
      <formula>"NotPaid"</formula>
    </cfRule>
    <cfRule type="cellIs" dxfId="3" priority="6048" operator="equal">
      <formula>"NotPaid"</formula>
    </cfRule>
    <cfRule type="cellIs" dxfId="3" priority="6036" operator="equal">
      <formula>"NotPaid"</formula>
    </cfRule>
    <cfRule type="cellIs" dxfId="3" priority="6021" operator="equal">
      <formula>"NotPaid"</formula>
    </cfRule>
    <cfRule type="cellIs" dxfId="3" priority="6006" operator="equal">
      <formula>"NotPaid"</formula>
    </cfRule>
    <cfRule type="cellIs" dxfId="3" priority="5976" operator="equal">
      <formula>"NotPaid"</formula>
    </cfRule>
    <cfRule type="cellIs" dxfId="3" priority="5964" operator="equal">
      <formula>"NotPaid"</formula>
    </cfRule>
    <cfRule type="cellIs" dxfId="3" priority="5949" operator="equal">
      <formula>"NotPaid"</formula>
    </cfRule>
    <cfRule type="cellIs" dxfId="3" priority="5937" operator="equal">
      <formula>"NotPaid"</formula>
    </cfRule>
    <cfRule type="cellIs" dxfId="3" priority="5916" operator="equal">
      <formula>"NotPaid"</formula>
    </cfRule>
    <cfRule type="cellIs" dxfId="3" priority="5904" operator="equal">
      <formula>"NotPaid"</formula>
    </cfRule>
    <cfRule type="cellIs" dxfId="3" priority="5892" operator="equal">
      <formula>"NotPaid"</formula>
    </cfRule>
    <cfRule type="cellIs" dxfId="3" priority="5858" operator="equal">
      <formula>"NotPaid"</formula>
    </cfRule>
    <cfRule type="cellIs" dxfId="3" priority="5810" operator="equal">
      <formula>"NotPaid"</formula>
    </cfRule>
    <cfRule type="cellIs" dxfId="3" priority="5798" operator="equal">
      <formula>"NotPaid"</formula>
    </cfRule>
  </conditionalFormatting>
  <conditionalFormatting sqref="G38:N38">
    <cfRule type="cellIs" dxfId="3" priority="6232" operator="equal">
      <formula>"NotPaid"</formula>
    </cfRule>
    <cfRule type="cellIs" dxfId="3" priority="6223" operator="equal">
      <formula>"NotPaid"</formula>
    </cfRule>
    <cfRule type="cellIs" dxfId="3" priority="6163" operator="equal">
      <formula>"NotPaid"</formula>
    </cfRule>
    <cfRule type="cellIs" dxfId="3" priority="6118" operator="equal">
      <formula>"NotPaid"</formula>
    </cfRule>
    <cfRule type="cellIs" dxfId="3" priority="6107" operator="equal">
      <formula>"NotPaid"</formula>
    </cfRule>
    <cfRule type="cellIs" dxfId="3" priority="6081" operator="equal">
      <formula>"NotPaid"</formula>
    </cfRule>
    <cfRule type="cellIs" dxfId="3" priority="6070" operator="equal">
      <formula>"NotPaid"</formula>
    </cfRule>
    <cfRule type="cellIs" dxfId="3" priority="6059" operator="equal">
      <formula>"NotPaid"</formula>
    </cfRule>
    <cfRule type="cellIs" dxfId="3" priority="5994" operator="equal">
      <formula>"NotPaid"</formula>
    </cfRule>
    <cfRule type="cellIs" dxfId="3" priority="5985" operator="equal">
      <formula>"NotPaid"</formula>
    </cfRule>
    <cfRule type="cellIs" dxfId="3" priority="5925" operator="equal">
      <formula>"NotPaid"</formula>
    </cfRule>
    <cfRule type="cellIs" dxfId="3" priority="5880" operator="equal">
      <formula>"NotPaid"</formula>
    </cfRule>
    <cfRule type="cellIs" dxfId="3" priority="5869" operator="equal">
      <formula>"NotPaid"</formula>
    </cfRule>
    <cfRule type="cellIs" dxfId="3" priority="5843" operator="equal">
      <formula>"NotPaid"</formula>
    </cfRule>
    <cfRule type="cellIs" dxfId="3" priority="5832" operator="equal">
      <formula>"NotPaid"</formula>
    </cfRule>
    <cfRule type="cellIs" dxfId="3" priority="5821" operator="equal">
      <formula>"NotPaid"</formula>
    </cfRule>
  </conditionalFormatting>
  <conditionalFormatting sqref="H38:N38">
    <cfRule type="cellIs" dxfId="3" priority="6255" operator="equal">
      <formula>"NotPaid"</formula>
    </cfRule>
    <cfRule type="cellIs" dxfId="3" priority="6240" operator="equal">
      <formula>"NotPaid"</formula>
    </cfRule>
    <cfRule type="cellIs" dxfId="3" priority="6210" operator="equal">
      <formula>"NotPaid"</formula>
    </cfRule>
    <cfRule type="cellIs" dxfId="3" priority="6198" operator="equal">
      <formula>"NotPaid"</formula>
    </cfRule>
    <cfRule type="cellIs" dxfId="3" priority="6183" operator="equal">
      <formula>"NotPaid"</formula>
    </cfRule>
    <cfRule type="cellIs" dxfId="3" priority="6171" operator="equal">
      <formula>"NotPaid"</formula>
    </cfRule>
    <cfRule type="cellIs" dxfId="3" priority="6150" operator="equal">
      <formula>"NotPaid"</formula>
    </cfRule>
    <cfRule type="cellIs" dxfId="3" priority="6138" operator="equal">
      <formula>"NotPaid"</formula>
    </cfRule>
    <cfRule type="cellIs" dxfId="3" priority="6126" operator="equal">
      <formula>"NotPaid"</formula>
    </cfRule>
    <cfRule type="cellIs" dxfId="3" priority="6092" operator="equal">
      <formula>"NotPaid"</formula>
    </cfRule>
    <cfRule type="cellIs" dxfId="3" priority="6044" operator="equal">
      <formula>"NotPaid"</formula>
    </cfRule>
    <cfRule type="cellIs" dxfId="3" priority="6032" operator="equal">
      <formula>"NotPaid"</formula>
    </cfRule>
    <cfRule type="cellIs" dxfId="3" priority="6017" operator="equal">
      <formula>"NotPaid"</formula>
    </cfRule>
    <cfRule type="cellIs" dxfId="3" priority="6002" operator="equal">
      <formula>"NotPaid"</formula>
    </cfRule>
    <cfRule type="cellIs" dxfId="3" priority="5972" operator="equal">
      <formula>"NotPaid"</formula>
    </cfRule>
    <cfRule type="cellIs" dxfId="3" priority="5960" operator="equal">
      <formula>"NotPaid"</formula>
    </cfRule>
    <cfRule type="cellIs" dxfId="3" priority="5945" operator="equal">
      <formula>"NotPaid"</formula>
    </cfRule>
    <cfRule type="cellIs" dxfId="3" priority="5933" operator="equal">
      <formula>"NotPaid"</formula>
    </cfRule>
    <cfRule type="cellIs" dxfId="3" priority="5912" operator="equal">
      <formula>"NotPaid"</formula>
    </cfRule>
    <cfRule type="cellIs" dxfId="3" priority="5900" operator="equal">
      <formula>"NotPaid"</formula>
    </cfRule>
    <cfRule type="cellIs" dxfId="3" priority="5888" operator="equal">
      <formula>"NotPaid"</formula>
    </cfRule>
    <cfRule type="cellIs" dxfId="3" priority="5854" operator="equal">
      <formula>"NotPaid"</formula>
    </cfRule>
    <cfRule type="cellIs" dxfId="3" priority="5806" operator="equal">
      <formula>"NotPaid"</formula>
    </cfRule>
    <cfRule type="cellIs" dxfId="3" priority="5794" operator="equal">
      <formula>"NotPaid"</formula>
    </cfRule>
  </conditionalFormatting>
  <conditionalFormatting sqref="AE38">
    <cfRule type="expression" dxfId="5" priority="36610" stopIfTrue="1">
      <formula>AE22="not paid"</formula>
    </cfRule>
  </conditionalFormatting>
  <conditionalFormatting sqref="AF38">
    <cfRule type="expression" dxfId="5" priority="5677" stopIfTrue="1">
      <formula>AF38="not paid"</formula>
    </cfRule>
  </conditionalFormatting>
  <conditionalFormatting sqref="AG38:AQ38">
    <cfRule type="expression" dxfId="5" priority="5678" stopIfTrue="1">
      <formula>AG38="not paid"</formula>
    </cfRule>
  </conditionalFormatting>
  <conditionalFormatting sqref="D39">
    <cfRule type="cellIs" dxfId="3" priority="12731" operator="equal">
      <formula>"NotPaid"</formula>
    </cfRule>
    <cfRule type="cellIs" dxfId="3" priority="12730" operator="equal">
      <formula>"NotPaid"</formula>
    </cfRule>
    <cfRule type="cellIs" dxfId="3" priority="12729" operator="equal">
      <formula>"NotPaid"</formula>
    </cfRule>
    <cfRule type="cellIs" dxfId="3" priority="12665" operator="equal">
      <formula>"NotPaid"</formula>
    </cfRule>
    <cfRule type="cellIs" dxfId="3" priority="12664" operator="equal">
      <formula>"NotPaid"</formula>
    </cfRule>
    <cfRule type="cellIs" dxfId="3" priority="12663" operator="equal">
      <formula>"NotPaid"</formula>
    </cfRule>
    <cfRule type="cellIs" dxfId="3" priority="12468" operator="equal">
      <formula>"NotPaid"</formula>
    </cfRule>
    <cfRule type="cellIs" dxfId="3" priority="12467" operator="equal">
      <formula>"NotPaid"</formula>
    </cfRule>
    <cfRule type="cellIs" dxfId="3" priority="12466" operator="equal">
      <formula>"NotPaid"</formula>
    </cfRule>
    <cfRule type="cellIs" dxfId="3" priority="12299" operator="equal">
      <formula>"NotPaid"</formula>
    </cfRule>
    <cfRule type="cellIs" dxfId="3" priority="12298" operator="equal">
      <formula>"NotPaid"</formula>
    </cfRule>
    <cfRule type="cellIs" dxfId="3" priority="12297" operator="equal">
      <formula>"NotPaid"</formula>
    </cfRule>
    <cfRule type="cellIs" dxfId="3" priority="12227" operator="equal">
      <formula>"NotPaid"</formula>
    </cfRule>
    <cfRule type="cellIs" dxfId="3" priority="12226" operator="equal">
      <formula>"NotPaid"</formula>
    </cfRule>
    <cfRule type="cellIs" dxfId="3" priority="12225" operator="equal">
      <formula>"NotPaid"</formula>
    </cfRule>
    <cfRule type="cellIs" dxfId="3" priority="11448" operator="equal">
      <formula>"NotPaid"</formula>
    </cfRule>
    <cfRule type="cellIs" dxfId="3" priority="11447" operator="equal">
      <formula>"NotPaid"</formula>
    </cfRule>
    <cfRule type="cellIs" dxfId="3" priority="11446" operator="equal">
      <formula>"NotPaid"</formula>
    </cfRule>
    <cfRule type="cellIs" dxfId="3" priority="11202" operator="equal">
      <formula>"NotPaid"</formula>
    </cfRule>
    <cfRule type="cellIs" dxfId="3" priority="11201" operator="equal">
      <formula>"NotPaid"</formula>
    </cfRule>
    <cfRule type="cellIs" dxfId="3" priority="11200" operator="equal">
      <formula>"NotPaid"</formula>
    </cfRule>
    <cfRule type="cellIs" dxfId="3" priority="11139" operator="equal">
      <formula>"NotPaid"</formula>
    </cfRule>
    <cfRule type="cellIs" dxfId="3" priority="11138" operator="equal">
      <formula>"NotPaid"</formula>
    </cfRule>
    <cfRule type="cellIs" dxfId="3" priority="11137" operator="equal">
      <formula>"NotPaid"</formula>
    </cfRule>
    <cfRule type="cellIs" dxfId="3" priority="9506" operator="equal">
      <formula>"NotPaid"</formula>
    </cfRule>
    <cfRule type="cellIs" dxfId="3" priority="9505" operator="equal">
      <formula>"NotPaid"</formula>
    </cfRule>
    <cfRule type="cellIs" dxfId="3" priority="9504" operator="equal">
      <formula>"NotPaid"</formula>
    </cfRule>
    <cfRule type="cellIs" dxfId="3" priority="9494" operator="equal">
      <formula>"NotPaid"</formula>
    </cfRule>
    <cfRule type="cellIs" dxfId="3" priority="9493" operator="equal">
      <formula>"NotPaid"</formula>
    </cfRule>
    <cfRule type="cellIs" dxfId="3" priority="9492" operator="equal">
      <formula>"NotPaid"</formula>
    </cfRule>
    <cfRule type="cellIs" dxfId="3" priority="9483" operator="equal">
      <formula>"NotPaid"</formula>
    </cfRule>
    <cfRule type="cellIs" dxfId="3" priority="9482" operator="equal">
      <formula>"NotPaid"</formula>
    </cfRule>
    <cfRule type="cellIs" dxfId="3" priority="9481" operator="equal">
      <formula>"NotPaid"</formula>
    </cfRule>
    <cfRule type="cellIs" dxfId="3" priority="9472" operator="equal">
      <formula>"NotPaid"</formula>
    </cfRule>
    <cfRule type="cellIs" dxfId="3" priority="9471" operator="equal">
      <formula>"NotPaid"</formula>
    </cfRule>
    <cfRule type="cellIs" dxfId="3" priority="9470" operator="equal">
      <formula>"NotPaid"</formula>
    </cfRule>
    <cfRule type="cellIs" dxfId="3" priority="9459" operator="equal">
      <formula>"NotPaid"</formula>
    </cfRule>
    <cfRule type="cellIs" dxfId="3" priority="9458" operator="equal">
      <formula>"NotPaid"</formula>
    </cfRule>
    <cfRule type="cellIs" dxfId="3" priority="9457" operator="equal">
      <formula>"NotPaid"</formula>
    </cfRule>
    <cfRule type="cellIs" dxfId="3" priority="9455" operator="equal">
      <formula>"NotPaid"</formula>
    </cfRule>
    <cfRule type="cellIs" dxfId="3" priority="9454" operator="equal">
      <formula>"NotPaid"</formula>
    </cfRule>
    <cfRule type="cellIs" dxfId="3" priority="9453" operator="equal">
      <formula>"NotPaid"</formula>
    </cfRule>
    <cfRule type="cellIs" dxfId="3" priority="9445" operator="equal">
      <formula>"NotPaid"</formula>
    </cfRule>
    <cfRule type="cellIs" dxfId="3" priority="9444" operator="equal">
      <formula>"NotPaid"</formula>
    </cfRule>
    <cfRule type="cellIs" dxfId="3" priority="9443" operator="equal">
      <formula>"NotPaid"</formula>
    </cfRule>
    <cfRule type="cellIs" dxfId="3" priority="9434" operator="equal">
      <formula>"NotPaid"</formula>
    </cfRule>
    <cfRule type="cellIs" dxfId="3" priority="9433" operator="equal">
      <formula>"NotPaid"</formula>
    </cfRule>
    <cfRule type="cellIs" dxfId="3" priority="9432" operator="equal">
      <formula>"NotPaid"</formula>
    </cfRule>
    <cfRule type="cellIs" dxfId="3" priority="9423" operator="equal">
      <formula>"NotPaid"</formula>
    </cfRule>
    <cfRule type="cellIs" dxfId="3" priority="9422" operator="equal">
      <formula>"NotPaid"</formula>
    </cfRule>
    <cfRule type="cellIs" dxfId="3" priority="9421" operator="equal">
      <formula>"NotPaid"</formula>
    </cfRule>
    <cfRule type="cellIs" dxfId="3" priority="9410" operator="equal">
      <formula>"NotPaid"</formula>
    </cfRule>
    <cfRule type="cellIs" dxfId="3" priority="9409" operator="equal">
      <formula>"NotPaid"</formula>
    </cfRule>
    <cfRule type="cellIs" dxfId="3" priority="9408" operator="equal">
      <formula>"NotPaid"</formula>
    </cfRule>
    <cfRule type="cellIs" dxfId="3" priority="9398" operator="equal">
      <formula>"NotPaid"</formula>
    </cfRule>
    <cfRule type="cellIs" dxfId="3" priority="9397" operator="equal">
      <formula>"NotPaid"</formula>
    </cfRule>
    <cfRule type="cellIs" dxfId="3" priority="9396" operator="equal">
      <formula>"NotPaid"</formula>
    </cfRule>
  </conditionalFormatting>
  <conditionalFormatting sqref="D39:E39">
    <cfRule type="cellIs" dxfId="3" priority="12577" operator="equal">
      <formula>"NotPaid"</formula>
    </cfRule>
    <cfRule type="cellIs" dxfId="3" priority="12576" operator="equal">
      <formula>"NotPaid"</formula>
    </cfRule>
    <cfRule type="cellIs" dxfId="3" priority="12575" operator="equal">
      <formula>"NotPaid"</formula>
    </cfRule>
    <cfRule type="cellIs" dxfId="3" priority="12378" operator="equal">
      <formula>"NotPaid"</formula>
    </cfRule>
    <cfRule type="cellIs" dxfId="3" priority="12377" operator="equal">
      <formula>"NotPaid"</formula>
    </cfRule>
    <cfRule type="cellIs" dxfId="3" priority="12376" operator="equal">
      <formula>"NotPaid"</formula>
    </cfRule>
    <cfRule type="cellIs" dxfId="3" priority="11058" operator="equal">
      <formula>"NotPaid"</formula>
    </cfRule>
    <cfRule type="cellIs" dxfId="3" priority="11057" operator="equal">
      <formula>"NotPaid"</formula>
    </cfRule>
    <cfRule type="cellIs" dxfId="3" priority="11056" operator="equal">
      <formula>"NotPaid"</formula>
    </cfRule>
  </conditionalFormatting>
  <conditionalFormatting sqref="E39">
    <cfRule type="cellIs" dxfId="3" priority="12739" operator="equal">
      <formula>"NotPaid"</formula>
    </cfRule>
    <cfRule type="cellIs" dxfId="3" priority="12738" operator="equal">
      <formula>"NotPaid"</formula>
    </cfRule>
    <cfRule type="cellIs" dxfId="3" priority="12737" operator="equal">
      <formula>"NotPaid"</formula>
    </cfRule>
    <cfRule type="cellIs" dxfId="3" priority="12307" operator="equal">
      <formula>"NotPaid"</formula>
    </cfRule>
    <cfRule type="cellIs" dxfId="3" priority="12306" operator="equal">
      <formula>"NotPaid"</formula>
    </cfRule>
    <cfRule type="cellIs" dxfId="3" priority="12305" operator="equal">
      <formula>"NotPaid"</formula>
    </cfRule>
    <cfRule type="cellIs" dxfId="3" priority="12235" operator="equal">
      <formula>"NotPaid"</formula>
    </cfRule>
    <cfRule type="cellIs" dxfId="3" priority="12234" operator="equal">
      <formula>"NotPaid"</formula>
    </cfRule>
    <cfRule type="cellIs" dxfId="3" priority="12233" operator="equal">
      <formula>"NotPaid"</formula>
    </cfRule>
    <cfRule type="cellIs" dxfId="3" priority="11456" operator="equal">
      <formula>"NotPaid"</formula>
    </cfRule>
    <cfRule type="cellIs" dxfId="3" priority="11455" operator="equal">
      <formula>"NotPaid"</formula>
    </cfRule>
    <cfRule type="cellIs" dxfId="3" priority="11454" operator="equal">
      <formula>"NotPaid"</formula>
    </cfRule>
    <cfRule type="cellIs" dxfId="3" priority="11210" operator="equal">
      <formula>"NotPaid"</formula>
    </cfRule>
    <cfRule type="cellIs" dxfId="3" priority="11209" operator="equal">
      <formula>"NotPaid"</formula>
    </cfRule>
    <cfRule type="cellIs" dxfId="3" priority="11208" operator="equal">
      <formula>"NotPaid"</formula>
    </cfRule>
    <cfRule type="cellIs" dxfId="3" priority="9527" operator="equal">
      <formula>"NotPaid"</formula>
    </cfRule>
    <cfRule type="cellIs" dxfId="3" priority="9526" operator="equal">
      <formula>"NotPaid"</formula>
    </cfRule>
    <cfRule type="cellIs" dxfId="3" priority="9525" operator="equal">
      <formula>"NotPaid"</formula>
    </cfRule>
    <cfRule type="cellIs" dxfId="3" priority="9514" operator="equal">
      <formula>"NotPaid"</formula>
    </cfRule>
    <cfRule type="cellIs" dxfId="3" priority="9513" operator="equal">
      <formula>"NotPaid"</formula>
    </cfRule>
    <cfRule type="cellIs" dxfId="3" priority="9512" operator="equal">
      <formula>"NotPaid"</formula>
    </cfRule>
    <cfRule type="cellIs" dxfId="3" priority="9502" operator="equal">
      <formula>"NotPaid"</formula>
    </cfRule>
    <cfRule type="cellIs" dxfId="3" priority="9501" operator="equal">
      <formula>"NotPaid"</formula>
    </cfRule>
    <cfRule type="cellIs" dxfId="3" priority="9500" operator="equal">
      <formula>"NotPaid"</formula>
    </cfRule>
    <cfRule type="cellIs" dxfId="3" priority="9490" operator="equal">
      <formula>"NotPaid"</formula>
    </cfRule>
    <cfRule type="cellIs" dxfId="3" priority="9489" operator="equal">
      <formula>"NotPaid"</formula>
    </cfRule>
    <cfRule type="cellIs" dxfId="3" priority="9488" operator="equal">
      <formula>"NotPaid"</formula>
    </cfRule>
    <cfRule type="cellIs" dxfId="3" priority="9479" operator="equal">
      <formula>"NotPaid"</formula>
    </cfRule>
    <cfRule type="cellIs" dxfId="3" priority="9478" operator="equal">
      <formula>"NotPaid"</formula>
    </cfRule>
    <cfRule type="cellIs" dxfId="3" priority="9477" operator="equal">
      <formula>"NotPaid"</formula>
    </cfRule>
    <cfRule type="cellIs" dxfId="3" priority="9467" operator="equal">
      <formula>"NotPaid"</formula>
    </cfRule>
    <cfRule type="cellIs" dxfId="3" priority="9466" operator="equal">
      <formula>"NotPaid"</formula>
    </cfRule>
    <cfRule type="cellIs" dxfId="3" priority="9465" operator="equal">
      <formula>"NotPaid"</formula>
    </cfRule>
    <cfRule type="cellIs" dxfId="3" priority="9452" operator="equal">
      <formula>"NotPaid"</formula>
    </cfRule>
    <cfRule type="cellIs" dxfId="3" priority="9451" operator="equal">
      <formula>"NotPaid"</formula>
    </cfRule>
    <cfRule type="cellIs" dxfId="3" priority="9450" operator="equal">
      <formula>"NotPaid"</formula>
    </cfRule>
    <cfRule type="cellIs" dxfId="3" priority="9441" operator="equal">
      <formula>"NotPaid"</formula>
    </cfRule>
    <cfRule type="cellIs" dxfId="3" priority="9440" operator="equal">
      <formula>"NotPaid"</formula>
    </cfRule>
    <cfRule type="cellIs" dxfId="3" priority="9439" operator="equal">
      <formula>"NotPaid"</formula>
    </cfRule>
    <cfRule type="cellIs" dxfId="3" priority="9430" operator="equal">
      <formula>"NotPaid"</formula>
    </cfRule>
    <cfRule type="cellIs" dxfId="3" priority="9429" operator="equal">
      <formula>"NotPaid"</formula>
    </cfRule>
    <cfRule type="cellIs" dxfId="3" priority="9428" operator="equal">
      <formula>"NotPaid"</formula>
    </cfRule>
    <cfRule type="cellIs" dxfId="3" priority="9418" operator="equal">
      <formula>"NotPaid"</formula>
    </cfRule>
    <cfRule type="cellIs" dxfId="3" priority="9417" operator="equal">
      <formula>"NotPaid"</formula>
    </cfRule>
    <cfRule type="cellIs" dxfId="3" priority="9416" operator="equal">
      <formula>"NotPaid"</formula>
    </cfRule>
    <cfRule type="cellIs" dxfId="3" priority="9406" operator="equal">
      <formula>"NotPaid"</formula>
    </cfRule>
    <cfRule type="cellIs" dxfId="3" priority="9405" operator="equal">
      <formula>"NotPaid"</formula>
    </cfRule>
    <cfRule type="cellIs" dxfId="3" priority="9404" operator="equal">
      <formula>"NotPaid"</formula>
    </cfRule>
  </conditionalFormatting>
  <conditionalFormatting sqref="F39">
    <cfRule type="cellIs" dxfId="3" priority="12735" operator="equal">
      <formula>"NotPaid"</formula>
    </cfRule>
    <cfRule type="cellIs" dxfId="3" priority="12734" operator="equal">
      <formula>"NotPaid"</formula>
    </cfRule>
    <cfRule type="cellIs" dxfId="3" priority="12733" operator="equal">
      <formula>"NotPaid"</formula>
    </cfRule>
    <cfRule type="cellIs" dxfId="3" priority="12574" operator="equal">
      <formula>"NotPaid"</formula>
    </cfRule>
    <cfRule type="cellIs" dxfId="3" priority="12375" operator="equal">
      <formula>"NotPaid"</formula>
    </cfRule>
    <cfRule type="cellIs" dxfId="3" priority="12303" operator="equal">
      <formula>"NotPaid"</formula>
    </cfRule>
    <cfRule type="cellIs" dxfId="3" priority="12302" operator="equal">
      <formula>"NotPaid"</formula>
    </cfRule>
    <cfRule type="cellIs" dxfId="3" priority="12301" operator="equal">
      <formula>"NotPaid"</formula>
    </cfRule>
    <cfRule type="cellIs" dxfId="3" priority="12231" operator="equal">
      <formula>"NotPaid"</formula>
    </cfRule>
    <cfRule type="cellIs" dxfId="3" priority="12230" operator="equal">
      <formula>"NotPaid"</formula>
    </cfRule>
    <cfRule type="cellIs" dxfId="3" priority="12229" operator="equal">
      <formula>"NotPaid"</formula>
    </cfRule>
    <cfRule type="cellIs" dxfId="3" priority="11452" operator="equal">
      <formula>"NotPaid"</formula>
    </cfRule>
    <cfRule type="cellIs" dxfId="3" priority="11451" operator="equal">
      <formula>"NotPaid"</formula>
    </cfRule>
    <cfRule type="cellIs" dxfId="3" priority="11450" operator="equal">
      <formula>"NotPaid"</formula>
    </cfRule>
    <cfRule type="cellIs" dxfId="3" priority="11206" operator="equal">
      <formula>"NotPaid"</formula>
    </cfRule>
    <cfRule type="cellIs" dxfId="3" priority="11205" operator="equal">
      <formula>"NotPaid"</formula>
    </cfRule>
    <cfRule type="cellIs" dxfId="3" priority="11204" operator="equal">
      <formula>"NotPaid"</formula>
    </cfRule>
    <cfRule type="cellIs" dxfId="3" priority="11055" operator="equal">
      <formula>"NotPaid"</formula>
    </cfRule>
    <cfRule type="cellIs" dxfId="3" priority="9523" operator="equal">
      <formula>"NotPaid"</formula>
    </cfRule>
    <cfRule type="cellIs" dxfId="3" priority="9522" operator="equal">
      <formula>"NotPaid"</formula>
    </cfRule>
    <cfRule type="cellIs" dxfId="3" priority="9521" operator="equal">
      <formula>"NotPaid"</formula>
    </cfRule>
    <cfRule type="cellIs" dxfId="3" priority="9510" operator="equal">
      <formula>"NotPaid"</formula>
    </cfRule>
    <cfRule type="cellIs" dxfId="3" priority="9509" operator="equal">
      <formula>"NotPaid"</formula>
    </cfRule>
    <cfRule type="cellIs" dxfId="3" priority="9508" operator="equal">
      <formula>"NotPaid"</formula>
    </cfRule>
    <cfRule type="cellIs" dxfId="3" priority="9498" operator="equal">
      <formula>"NotPaid"</formula>
    </cfRule>
    <cfRule type="cellIs" dxfId="3" priority="9497" operator="equal">
      <formula>"NotPaid"</formula>
    </cfRule>
    <cfRule type="cellIs" dxfId="3" priority="9496" operator="equal">
      <formula>"NotPaid"</formula>
    </cfRule>
    <cfRule type="cellIs" dxfId="3" priority="9486" operator="equal">
      <formula>"NotPaid"</formula>
    </cfRule>
    <cfRule type="cellIs" dxfId="3" priority="9485" operator="equal">
      <formula>"NotPaid"</formula>
    </cfRule>
    <cfRule type="cellIs" dxfId="3" priority="9484" operator="equal">
      <formula>"NotPaid"</formula>
    </cfRule>
    <cfRule type="cellIs" dxfId="3" priority="9475" operator="equal">
      <formula>"NotPaid"</formula>
    </cfRule>
    <cfRule type="cellIs" dxfId="3" priority="9474" operator="equal">
      <formula>"NotPaid"</formula>
    </cfRule>
    <cfRule type="cellIs" dxfId="3" priority="9473" operator="equal">
      <formula>"NotPaid"</formula>
    </cfRule>
    <cfRule type="cellIs" dxfId="3" priority="9463" operator="equal">
      <formula>"NotPaid"</formula>
    </cfRule>
    <cfRule type="cellIs" dxfId="3" priority="9462" operator="equal">
      <formula>"NotPaid"</formula>
    </cfRule>
    <cfRule type="cellIs" dxfId="3" priority="9461" operator="equal">
      <formula>"NotPaid"</formula>
    </cfRule>
    <cfRule type="cellIs" dxfId="3" priority="9448" operator="equal">
      <formula>"NotPaid"</formula>
    </cfRule>
    <cfRule type="cellIs" dxfId="3" priority="9447" operator="equal">
      <formula>"NotPaid"</formula>
    </cfRule>
    <cfRule type="cellIs" dxfId="3" priority="9446" operator="equal">
      <formula>"NotPaid"</formula>
    </cfRule>
    <cfRule type="cellIs" dxfId="3" priority="9437" operator="equal">
      <formula>"NotPaid"</formula>
    </cfRule>
    <cfRule type="cellIs" dxfId="3" priority="9436" operator="equal">
      <formula>"NotPaid"</formula>
    </cfRule>
    <cfRule type="cellIs" dxfId="3" priority="9435" operator="equal">
      <formula>"NotPaid"</formula>
    </cfRule>
    <cfRule type="cellIs" dxfId="3" priority="9426" operator="equal">
      <formula>"NotPaid"</formula>
    </cfRule>
    <cfRule type="cellIs" dxfId="3" priority="9425" operator="equal">
      <formula>"NotPaid"</formula>
    </cfRule>
    <cfRule type="cellIs" dxfId="3" priority="9424" operator="equal">
      <formula>"NotPaid"</formula>
    </cfRule>
    <cfRule type="cellIs" dxfId="3" priority="9414" operator="equal">
      <formula>"NotPaid"</formula>
    </cfRule>
    <cfRule type="cellIs" dxfId="3" priority="9413" operator="equal">
      <formula>"NotPaid"</formula>
    </cfRule>
    <cfRule type="cellIs" dxfId="3" priority="9412" operator="equal">
      <formula>"NotPaid"</formula>
    </cfRule>
    <cfRule type="cellIs" dxfId="3" priority="9402" operator="equal">
      <formula>"NotPaid"</formula>
    </cfRule>
    <cfRule type="cellIs" dxfId="3" priority="9401" operator="equal">
      <formula>"NotPaid"</formula>
    </cfRule>
    <cfRule type="cellIs" dxfId="3" priority="9400" operator="equal">
      <formula>"NotPaid"</formula>
    </cfRule>
  </conditionalFormatting>
  <conditionalFormatting sqref="F39:G39">
    <cfRule type="expression" dxfId="0" priority="11458" stopIfTrue="1">
      <formula>F39="NotPaid"</formula>
    </cfRule>
    <cfRule type="expression" dxfId="0" priority="9516" stopIfTrue="1">
      <formula>F39="NotPaid"</formula>
    </cfRule>
  </conditionalFormatting>
  <conditionalFormatting sqref="G39">
    <cfRule type="cellIs" dxfId="3" priority="12736" operator="equal">
      <formula>"NotPaid"</formula>
    </cfRule>
    <cfRule type="cellIs" dxfId="3" priority="12304" operator="equal">
      <formula>"NotPaid"</formula>
    </cfRule>
    <cfRule type="cellIs" dxfId="3" priority="12232" operator="equal">
      <formula>"NotPaid"</formula>
    </cfRule>
    <cfRule type="cellIs" dxfId="3" priority="11453" operator="equal">
      <formula>"NotPaid"</formula>
    </cfRule>
    <cfRule type="cellIs" dxfId="3" priority="11207" operator="equal">
      <formula>"NotPaid"</formula>
    </cfRule>
    <cfRule type="cellIs" dxfId="3" priority="9524" operator="equal">
      <formula>"NotPaid"</formula>
    </cfRule>
    <cfRule type="cellIs" dxfId="3" priority="9511" operator="equal">
      <formula>"NotPaid"</formula>
    </cfRule>
    <cfRule type="cellIs" dxfId="3" priority="9499" operator="equal">
      <formula>"NotPaid"</formula>
    </cfRule>
    <cfRule type="cellIs" dxfId="3" priority="9464" operator="equal">
      <formula>"NotPaid"</formula>
    </cfRule>
    <cfRule type="cellIs" dxfId="3" priority="9415" operator="equal">
      <formula>"NotPaid"</formula>
    </cfRule>
    <cfRule type="cellIs" dxfId="3" priority="9403" operator="equal">
      <formula>"NotPaid"</formula>
    </cfRule>
  </conditionalFormatting>
  <conditionalFormatting sqref="G39:N39">
    <cfRule type="cellIs" dxfId="3" priority="12578" operator="equal">
      <formula>"NotPaid"</formula>
    </cfRule>
    <cfRule type="cellIs" dxfId="3" priority="12379" operator="equal">
      <formula>"NotPaid"</formula>
    </cfRule>
    <cfRule type="cellIs" dxfId="3" priority="11059" operator="equal">
      <formula>"NotPaid"</formula>
    </cfRule>
    <cfRule type="cellIs" dxfId="3" priority="9487" operator="equal">
      <formula>"NotPaid"</formula>
    </cfRule>
    <cfRule type="cellIs" dxfId="3" priority="9476" operator="equal">
      <formula>"NotPaid"</formula>
    </cfRule>
    <cfRule type="cellIs" dxfId="3" priority="9449" operator="equal">
      <formula>"NotPaid"</formula>
    </cfRule>
    <cfRule type="cellIs" dxfId="3" priority="9438" operator="equal">
      <formula>"NotPaid"</formula>
    </cfRule>
    <cfRule type="cellIs" dxfId="3" priority="9427" operator="equal">
      <formula>"NotPaid"</formula>
    </cfRule>
  </conditionalFormatting>
  <conditionalFormatting sqref="H39:N39">
    <cfRule type="cellIs" dxfId="3" priority="12732" operator="equal">
      <formula>"NotPaid"</formula>
    </cfRule>
    <cfRule type="cellIs" dxfId="3" priority="12300" operator="equal">
      <formula>"NotPaid"</formula>
    </cfRule>
    <cfRule type="cellIs" dxfId="3" priority="12228" operator="equal">
      <formula>"NotPaid"</formula>
    </cfRule>
    <cfRule type="cellIs" dxfId="3" priority="11449" operator="equal">
      <formula>"NotPaid"</formula>
    </cfRule>
    <cfRule type="cellIs" dxfId="3" priority="11203" operator="equal">
      <formula>"NotPaid"</formula>
    </cfRule>
    <cfRule type="cellIs" dxfId="3" priority="9520" operator="equal">
      <formula>"NotPaid"</formula>
    </cfRule>
    <cfRule type="cellIs" dxfId="3" priority="9507" operator="equal">
      <formula>"NotPaid"</formula>
    </cfRule>
    <cfRule type="cellIs" dxfId="3" priority="9495" operator="equal">
      <formula>"NotPaid"</formula>
    </cfRule>
    <cfRule type="cellIs" dxfId="3" priority="9460" operator="equal">
      <formula>"NotPaid"</formula>
    </cfRule>
    <cfRule type="cellIs" dxfId="3" priority="9411" operator="equal">
      <formula>"NotPaid"</formula>
    </cfRule>
    <cfRule type="cellIs" dxfId="3" priority="9399" operator="equal">
      <formula>"NotPaid"</formula>
    </cfRule>
  </conditionalFormatting>
  <conditionalFormatting sqref="D40">
    <cfRule type="cellIs" dxfId="3" priority="4690" operator="equal">
      <formula>"NotPaid"</formula>
    </cfRule>
    <cfRule type="cellIs" dxfId="3" priority="4689" operator="equal">
      <formula>"NotPaid"</formula>
    </cfRule>
    <cfRule type="cellIs" dxfId="3" priority="4688" operator="equal">
      <formula>"NotPaid"</formula>
    </cfRule>
    <cfRule type="cellIs" dxfId="3" priority="4686" operator="equal">
      <formula>"NotPaid"</formula>
    </cfRule>
    <cfRule type="cellIs" dxfId="3" priority="4685" operator="equal">
      <formula>"NotPaid"</formula>
    </cfRule>
    <cfRule type="cellIs" dxfId="3" priority="4684" operator="equal">
      <formula>"NotPaid"</formula>
    </cfRule>
    <cfRule type="cellIs" dxfId="3" priority="4677" operator="equal">
      <formula>"NotPaid"</formula>
    </cfRule>
    <cfRule type="cellIs" dxfId="3" priority="4676" operator="equal">
      <formula>"NotPaid"</formula>
    </cfRule>
    <cfRule type="cellIs" dxfId="3" priority="4675" operator="equal">
      <formula>"NotPaid"</formula>
    </cfRule>
    <cfRule type="cellIs" dxfId="3" priority="4660" operator="equal">
      <formula>"NotPaid"</formula>
    </cfRule>
    <cfRule type="cellIs" dxfId="3" priority="4659" operator="equal">
      <formula>"NotPaid"</formula>
    </cfRule>
    <cfRule type="cellIs" dxfId="3" priority="4658" operator="equal">
      <formula>"NotPaid"</formula>
    </cfRule>
    <cfRule type="cellIs" dxfId="3" priority="4648" operator="equal">
      <formula>"NotPaid"</formula>
    </cfRule>
    <cfRule type="cellIs" dxfId="3" priority="4647" operator="equal">
      <formula>"NotPaid"</formula>
    </cfRule>
    <cfRule type="cellIs" dxfId="3" priority="4646" operator="equal">
      <formula>"NotPaid"</formula>
    </cfRule>
    <cfRule type="cellIs" dxfId="3" priority="4634" operator="equal">
      <formula>"NotPaid"</formula>
    </cfRule>
    <cfRule type="cellIs" dxfId="3" priority="4633" operator="equal">
      <formula>"NotPaid"</formula>
    </cfRule>
    <cfRule type="cellIs" dxfId="3" priority="4632" operator="equal">
      <formula>"NotPaid"</formula>
    </cfRule>
    <cfRule type="cellIs" dxfId="3" priority="4622" operator="equal">
      <formula>"NotPaid"</formula>
    </cfRule>
    <cfRule type="cellIs" dxfId="3" priority="4621" operator="equal">
      <formula>"NotPaid"</formula>
    </cfRule>
    <cfRule type="cellIs" dxfId="3" priority="4620" operator="equal">
      <formula>"NotPaid"</formula>
    </cfRule>
    <cfRule type="cellIs" dxfId="3" priority="4618" operator="equal">
      <formula>"NotPaid"</formula>
    </cfRule>
    <cfRule type="cellIs" dxfId="3" priority="4617" operator="equal">
      <formula>"NotPaid"</formula>
    </cfRule>
    <cfRule type="cellIs" dxfId="3" priority="4616" operator="equal">
      <formula>"NotPaid"</formula>
    </cfRule>
    <cfRule type="cellIs" dxfId="3" priority="4590" operator="equal">
      <formula>"NotPaid"</formula>
    </cfRule>
    <cfRule type="cellIs" dxfId="3" priority="4589" operator="equal">
      <formula>"NotPaid"</formula>
    </cfRule>
    <cfRule type="cellIs" dxfId="3" priority="4588" operator="equal">
      <formula>"NotPaid"</formula>
    </cfRule>
    <cfRule type="cellIs" dxfId="3" priority="4578" operator="equal">
      <formula>"NotPaid"</formula>
    </cfRule>
    <cfRule type="cellIs" dxfId="3" priority="4577" operator="equal">
      <formula>"NotPaid"</formula>
    </cfRule>
    <cfRule type="cellIs" dxfId="3" priority="4576" operator="equal">
      <formula>"NotPaid"</formula>
    </cfRule>
    <cfRule type="cellIs" dxfId="3" priority="4567" operator="equal">
      <formula>"NotPaid"</formula>
    </cfRule>
    <cfRule type="cellIs" dxfId="3" priority="4566" operator="equal">
      <formula>"NotPaid"</formula>
    </cfRule>
    <cfRule type="cellIs" dxfId="3" priority="4565" operator="equal">
      <formula>"NotPaid"</formula>
    </cfRule>
    <cfRule type="cellIs" dxfId="3" priority="4556" operator="equal">
      <formula>"NotPaid"</formula>
    </cfRule>
    <cfRule type="cellIs" dxfId="3" priority="4555" operator="equal">
      <formula>"NotPaid"</formula>
    </cfRule>
    <cfRule type="cellIs" dxfId="3" priority="4554" operator="equal">
      <formula>"NotPaid"</formula>
    </cfRule>
    <cfRule type="cellIs" dxfId="3" priority="4544" operator="equal">
      <formula>"NotPaid"</formula>
    </cfRule>
    <cfRule type="cellIs" dxfId="3" priority="4543" operator="equal">
      <formula>"NotPaid"</formula>
    </cfRule>
    <cfRule type="cellIs" dxfId="3" priority="4542" operator="equal">
      <formula>"NotPaid"</formula>
    </cfRule>
    <cfRule type="cellIs" dxfId="3" priority="4540" operator="equal">
      <formula>"NotPaid"</formula>
    </cfRule>
    <cfRule type="cellIs" dxfId="3" priority="4539" operator="equal">
      <formula>"NotPaid"</formula>
    </cfRule>
    <cfRule type="cellIs" dxfId="3" priority="4538" operator="equal">
      <formula>"NotPaid"</formula>
    </cfRule>
    <cfRule type="cellIs" dxfId="3" priority="4530" operator="equal">
      <formula>"NotPaid"</formula>
    </cfRule>
    <cfRule type="cellIs" dxfId="3" priority="4529" operator="equal">
      <formula>"NotPaid"</formula>
    </cfRule>
    <cfRule type="cellIs" dxfId="3" priority="4528" operator="equal">
      <formula>"NotPaid"</formula>
    </cfRule>
    <cfRule type="cellIs" dxfId="3" priority="4519" operator="equal">
      <formula>"NotPaid"</formula>
    </cfRule>
    <cfRule type="cellIs" dxfId="3" priority="4518" operator="equal">
      <formula>"NotPaid"</formula>
    </cfRule>
    <cfRule type="cellIs" dxfId="3" priority="4517" operator="equal">
      <formula>"NotPaid"</formula>
    </cfRule>
    <cfRule type="cellIs" dxfId="3" priority="4508" operator="equal">
      <formula>"NotPaid"</formula>
    </cfRule>
    <cfRule type="cellIs" dxfId="3" priority="4507" operator="equal">
      <formula>"NotPaid"</formula>
    </cfRule>
    <cfRule type="cellIs" dxfId="3" priority="4506" operator="equal">
      <formula>"NotPaid"</formula>
    </cfRule>
    <cfRule type="cellIs" dxfId="3" priority="4496" operator="equal">
      <formula>"NotPaid"</formula>
    </cfRule>
    <cfRule type="cellIs" dxfId="3" priority="4495" operator="equal">
      <formula>"NotPaid"</formula>
    </cfRule>
    <cfRule type="cellIs" dxfId="3" priority="4494" operator="equal">
      <formula>"NotPaid"</formula>
    </cfRule>
    <cfRule type="cellIs" dxfId="3" priority="4484" operator="equal">
      <formula>"NotPaid"</formula>
    </cfRule>
    <cfRule type="cellIs" dxfId="3" priority="4483" operator="equal">
      <formula>"NotPaid"</formula>
    </cfRule>
    <cfRule type="cellIs" dxfId="3" priority="4482" operator="equal">
      <formula>"NotPaid"</formula>
    </cfRule>
  </conditionalFormatting>
  <conditionalFormatting sqref="D40:E40">
    <cfRule type="cellIs" dxfId="3" priority="4682" operator="equal">
      <formula>"NotPaid"</formula>
    </cfRule>
    <cfRule type="cellIs" dxfId="3" priority="4681" operator="equal">
      <formula>"NotPaid"</formula>
    </cfRule>
    <cfRule type="cellIs" dxfId="3" priority="4680" operator="equal">
      <formula>"NotPaid"</formula>
    </cfRule>
    <cfRule type="cellIs" dxfId="3" priority="4673" operator="equal">
      <formula>"NotPaid"</formula>
    </cfRule>
    <cfRule type="cellIs" dxfId="3" priority="4672" operator="equal">
      <formula>"NotPaid"</formula>
    </cfRule>
    <cfRule type="cellIs" dxfId="3" priority="4671" operator="equal">
      <formula>"NotPaid"</formula>
    </cfRule>
    <cfRule type="cellIs" dxfId="3" priority="4614" operator="equal">
      <formula>"NotPaid"</formula>
    </cfRule>
    <cfRule type="cellIs" dxfId="3" priority="4613" operator="equal">
      <formula>"NotPaid"</formula>
    </cfRule>
    <cfRule type="cellIs" dxfId="3" priority="4612" operator="equal">
      <formula>"NotPaid"</formula>
    </cfRule>
  </conditionalFormatting>
  <conditionalFormatting sqref="E40">
    <cfRule type="cellIs" dxfId="3" priority="4698" operator="equal">
      <formula>"NotPaid"</formula>
    </cfRule>
    <cfRule type="cellIs" dxfId="3" priority="4697" operator="equal">
      <formula>"NotPaid"</formula>
    </cfRule>
    <cfRule type="cellIs" dxfId="3" priority="4696" operator="equal">
      <formula>"NotPaid"</formula>
    </cfRule>
    <cfRule type="cellIs" dxfId="3" priority="4668" operator="equal">
      <formula>"NotPaid"</formula>
    </cfRule>
    <cfRule type="cellIs" dxfId="3" priority="4667" operator="equal">
      <formula>"NotPaid"</formula>
    </cfRule>
    <cfRule type="cellIs" dxfId="3" priority="4666" operator="equal">
      <formula>"NotPaid"</formula>
    </cfRule>
    <cfRule type="cellIs" dxfId="3" priority="4656" operator="equal">
      <formula>"NotPaid"</formula>
    </cfRule>
    <cfRule type="cellIs" dxfId="3" priority="4655" operator="equal">
      <formula>"NotPaid"</formula>
    </cfRule>
    <cfRule type="cellIs" dxfId="3" priority="4654" operator="equal">
      <formula>"NotPaid"</formula>
    </cfRule>
    <cfRule type="cellIs" dxfId="3" priority="4642" operator="equal">
      <formula>"NotPaid"</formula>
    </cfRule>
    <cfRule type="cellIs" dxfId="3" priority="4641" operator="equal">
      <formula>"NotPaid"</formula>
    </cfRule>
    <cfRule type="cellIs" dxfId="3" priority="4640" operator="equal">
      <formula>"NotPaid"</formula>
    </cfRule>
    <cfRule type="cellIs" dxfId="3" priority="4630" operator="equal">
      <formula>"NotPaid"</formula>
    </cfRule>
    <cfRule type="cellIs" dxfId="3" priority="4629" operator="equal">
      <formula>"NotPaid"</formula>
    </cfRule>
    <cfRule type="cellIs" dxfId="3" priority="4628" operator="equal">
      <formula>"NotPaid"</formula>
    </cfRule>
    <cfRule type="cellIs" dxfId="3" priority="4609" operator="equal">
      <formula>"NotPaid"</formula>
    </cfRule>
    <cfRule type="cellIs" dxfId="3" priority="4608" operator="equal">
      <formula>"NotPaid"</formula>
    </cfRule>
    <cfRule type="cellIs" dxfId="3" priority="4607" operator="equal">
      <formula>"NotPaid"</formula>
    </cfRule>
    <cfRule type="cellIs" dxfId="3" priority="4598" operator="equal">
      <formula>"NotPaid"</formula>
    </cfRule>
    <cfRule type="cellIs" dxfId="3" priority="4597" operator="equal">
      <formula>"NotPaid"</formula>
    </cfRule>
    <cfRule type="cellIs" dxfId="3" priority="4596" operator="equal">
      <formula>"NotPaid"</formula>
    </cfRule>
    <cfRule type="cellIs" dxfId="3" priority="4586" operator="equal">
      <formula>"NotPaid"</formula>
    </cfRule>
    <cfRule type="cellIs" dxfId="3" priority="4585" operator="equal">
      <formula>"NotPaid"</formula>
    </cfRule>
    <cfRule type="cellIs" dxfId="3" priority="4584" operator="equal">
      <formula>"NotPaid"</formula>
    </cfRule>
    <cfRule type="cellIs" dxfId="3" priority="4574" operator="equal">
      <formula>"NotPaid"</formula>
    </cfRule>
    <cfRule type="cellIs" dxfId="3" priority="4573" operator="equal">
      <formula>"NotPaid"</formula>
    </cfRule>
    <cfRule type="cellIs" dxfId="3" priority="4572" operator="equal">
      <formula>"NotPaid"</formula>
    </cfRule>
    <cfRule type="cellIs" dxfId="3" priority="4563" operator="equal">
      <formula>"NotPaid"</formula>
    </cfRule>
    <cfRule type="cellIs" dxfId="3" priority="4562" operator="equal">
      <formula>"NotPaid"</formula>
    </cfRule>
    <cfRule type="cellIs" dxfId="3" priority="4561" operator="equal">
      <formula>"NotPaid"</formula>
    </cfRule>
    <cfRule type="cellIs" dxfId="3" priority="4552" operator="equal">
      <formula>"NotPaid"</formula>
    </cfRule>
    <cfRule type="cellIs" dxfId="3" priority="4551" operator="equal">
      <formula>"NotPaid"</formula>
    </cfRule>
    <cfRule type="cellIs" dxfId="3" priority="4550" operator="equal">
      <formula>"NotPaid"</formula>
    </cfRule>
    <cfRule type="cellIs" dxfId="3" priority="4537" operator="equal">
      <formula>"NotPaid"</formula>
    </cfRule>
    <cfRule type="cellIs" dxfId="3" priority="4536" operator="equal">
      <formula>"NotPaid"</formula>
    </cfRule>
    <cfRule type="cellIs" dxfId="3" priority="4535" operator="equal">
      <formula>"NotPaid"</formula>
    </cfRule>
    <cfRule type="cellIs" dxfId="3" priority="4526" operator="equal">
      <formula>"NotPaid"</formula>
    </cfRule>
    <cfRule type="cellIs" dxfId="3" priority="4525" operator="equal">
      <formula>"NotPaid"</formula>
    </cfRule>
    <cfRule type="cellIs" dxfId="3" priority="4524" operator="equal">
      <formula>"NotPaid"</formula>
    </cfRule>
    <cfRule type="cellIs" dxfId="3" priority="4515" operator="equal">
      <formula>"NotPaid"</formula>
    </cfRule>
    <cfRule type="cellIs" dxfId="3" priority="4514" operator="equal">
      <formula>"NotPaid"</formula>
    </cfRule>
    <cfRule type="cellIs" dxfId="3" priority="4513" operator="equal">
      <formula>"NotPaid"</formula>
    </cfRule>
    <cfRule type="cellIs" dxfId="3" priority="4504" operator="equal">
      <formula>"NotPaid"</formula>
    </cfRule>
    <cfRule type="cellIs" dxfId="3" priority="4503" operator="equal">
      <formula>"NotPaid"</formula>
    </cfRule>
    <cfRule type="cellIs" dxfId="3" priority="4502" operator="equal">
      <formula>"NotPaid"</formula>
    </cfRule>
    <cfRule type="cellIs" dxfId="3" priority="4492" operator="equal">
      <formula>"NotPaid"</formula>
    </cfRule>
    <cfRule type="cellIs" dxfId="3" priority="4491" operator="equal">
      <formula>"NotPaid"</formula>
    </cfRule>
    <cfRule type="cellIs" dxfId="3" priority="4490" operator="equal">
      <formula>"NotPaid"</formula>
    </cfRule>
  </conditionalFormatting>
  <conditionalFormatting sqref="F40">
    <cfRule type="cellIs" dxfId="3" priority="4694" operator="equal">
      <formula>"NotPaid"</formula>
    </cfRule>
    <cfRule type="cellIs" dxfId="3" priority="4693" operator="equal">
      <formula>"NotPaid"</formula>
    </cfRule>
    <cfRule type="cellIs" dxfId="3" priority="4692" operator="equal">
      <formula>"NotPaid"</formula>
    </cfRule>
    <cfRule type="cellIs" dxfId="3" priority="4679" operator="equal">
      <formula>"NotPaid"</formula>
    </cfRule>
    <cfRule type="cellIs" dxfId="3" priority="4670" operator="equal">
      <formula>"NotPaid"</formula>
    </cfRule>
    <cfRule type="cellIs" dxfId="3" priority="4664" operator="equal">
      <formula>"NotPaid"</formula>
    </cfRule>
    <cfRule type="cellIs" dxfId="3" priority="4663" operator="equal">
      <formula>"NotPaid"</formula>
    </cfRule>
    <cfRule type="cellIs" dxfId="3" priority="4662" operator="equal">
      <formula>"NotPaid"</formula>
    </cfRule>
    <cfRule type="cellIs" dxfId="3" priority="4652" operator="equal">
      <formula>"NotPaid"</formula>
    </cfRule>
    <cfRule type="cellIs" dxfId="3" priority="4651" operator="equal">
      <formula>"NotPaid"</formula>
    </cfRule>
    <cfRule type="cellIs" dxfId="3" priority="4650" operator="equal">
      <formula>"NotPaid"</formula>
    </cfRule>
    <cfRule type="cellIs" dxfId="3" priority="4638" operator="equal">
      <formula>"NotPaid"</formula>
    </cfRule>
    <cfRule type="cellIs" dxfId="3" priority="4637" operator="equal">
      <formula>"NotPaid"</formula>
    </cfRule>
    <cfRule type="cellIs" dxfId="3" priority="4636" operator="equal">
      <formula>"NotPaid"</formula>
    </cfRule>
    <cfRule type="cellIs" dxfId="3" priority="4626" operator="equal">
      <formula>"NotPaid"</formula>
    </cfRule>
    <cfRule type="cellIs" dxfId="3" priority="4625" operator="equal">
      <formula>"NotPaid"</formula>
    </cfRule>
    <cfRule type="cellIs" dxfId="3" priority="4624" operator="equal">
      <formula>"NotPaid"</formula>
    </cfRule>
    <cfRule type="cellIs" dxfId="3" priority="4611" operator="equal">
      <formula>"NotPaid"</formula>
    </cfRule>
    <cfRule type="cellIs" dxfId="3" priority="4605" operator="equal">
      <formula>"NotPaid"</formula>
    </cfRule>
    <cfRule type="cellIs" dxfId="3" priority="4604" operator="equal">
      <formula>"NotPaid"</formula>
    </cfRule>
    <cfRule type="cellIs" dxfId="3" priority="4603" operator="equal">
      <formula>"NotPaid"</formula>
    </cfRule>
    <cfRule type="cellIs" dxfId="3" priority="4594" operator="equal">
      <formula>"NotPaid"</formula>
    </cfRule>
    <cfRule type="cellIs" dxfId="3" priority="4593" operator="equal">
      <formula>"NotPaid"</formula>
    </cfRule>
    <cfRule type="cellIs" dxfId="3" priority="4592" operator="equal">
      <formula>"NotPaid"</formula>
    </cfRule>
    <cfRule type="cellIs" dxfId="3" priority="4582" operator="equal">
      <formula>"NotPaid"</formula>
    </cfRule>
    <cfRule type="cellIs" dxfId="3" priority="4581" operator="equal">
      <formula>"NotPaid"</formula>
    </cfRule>
    <cfRule type="cellIs" dxfId="3" priority="4580" operator="equal">
      <formula>"NotPaid"</formula>
    </cfRule>
    <cfRule type="cellIs" dxfId="3" priority="4570" operator="equal">
      <formula>"NotPaid"</formula>
    </cfRule>
    <cfRule type="cellIs" dxfId="3" priority="4569" operator="equal">
      <formula>"NotPaid"</formula>
    </cfRule>
    <cfRule type="cellIs" dxfId="3" priority="4568" operator="equal">
      <formula>"NotPaid"</formula>
    </cfRule>
    <cfRule type="cellIs" dxfId="3" priority="4559" operator="equal">
      <formula>"NotPaid"</formula>
    </cfRule>
    <cfRule type="cellIs" dxfId="3" priority="4558" operator="equal">
      <formula>"NotPaid"</formula>
    </cfRule>
    <cfRule type="cellIs" dxfId="3" priority="4557" operator="equal">
      <formula>"NotPaid"</formula>
    </cfRule>
    <cfRule type="cellIs" dxfId="3" priority="4548" operator="equal">
      <formula>"NotPaid"</formula>
    </cfRule>
    <cfRule type="cellIs" dxfId="3" priority="4547" operator="equal">
      <formula>"NotPaid"</formula>
    </cfRule>
    <cfRule type="cellIs" dxfId="3" priority="4546" operator="equal">
      <formula>"NotPaid"</formula>
    </cfRule>
    <cfRule type="cellIs" dxfId="3" priority="4533" operator="equal">
      <formula>"NotPaid"</formula>
    </cfRule>
    <cfRule type="cellIs" dxfId="3" priority="4532" operator="equal">
      <formula>"NotPaid"</formula>
    </cfRule>
    <cfRule type="cellIs" dxfId="3" priority="4531" operator="equal">
      <formula>"NotPaid"</formula>
    </cfRule>
    <cfRule type="cellIs" dxfId="3" priority="4522" operator="equal">
      <formula>"NotPaid"</formula>
    </cfRule>
    <cfRule type="cellIs" dxfId="3" priority="4521" operator="equal">
      <formula>"NotPaid"</formula>
    </cfRule>
    <cfRule type="cellIs" dxfId="3" priority="4520" operator="equal">
      <formula>"NotPaid"</formula>
    </cfRule>
    <cfRule type="cellIs" dxfId="3" priority="4511" operator="equal">
      <formula>"NotPaid"</formula>
    </cfRule>
    <cfRule type="cellIs" dxfId="3" priority="4510" operator="equal">
      <formula>"NotPaid"</formula>
    </cfRule>
    <cfRule type="cellIs" dxfId="3" priority="4509" operator="equal">
      <formula>"NotPaid"</formula>
    </cfRule>
    <cfRule type="cellIs" dxfId="3" priority="4500" operator="equal">
      <formula>"NotPaid"</formula>
    </cfRule>
    <cfRule type="cellIs" dxfId="3" priority="4499" operator="equal">
      <formula>"NotPaid"</formula>
    </cfRule>
    <cfRule type="cellIs" dxfId="3" priority="4498" operator="equal">
      <formula>"NotPaid"</formula>
    </cfRule>
    <cfRule type="cellIs" dxfId="3" priority="4488" operator="equal">
      <formula>"NotPaid"</formula>
    </cfRule>
    <cfRule type="cellIs" dxfId="3" priority="4487" operator="equal">
      <formula>"NotPaid"</formula>
    </cfRule>
    <cfRule type="cellIs" dxfId="3" priority="4486" operator="equal">
      <formula>"NotPaid"</formula>
    </cfRule>
  </conditionalFormatting>
  <conditionalFormatting sqref="F40:G40">
    <cfRule type="expression" dxfId="0" priority="4644" stopIfTrue="1">
      <formula>F40="NotPaid"</formula>
    </cfRule>
    <cfRule type="expression" dxfId="0" priority="4600" stopIfTrue="1">
      <formula>F40="NotPaid"</formula>
    </cfRule>
  </conditionalFormatting>
  <conditionalFormatting sqref="G40">
    <cfRule type="cellIs" dxfId="3" priority="4695" operator="equal">
      <formula>"NotPaid"</formula>
    </cfRule>
    <cfRule type="cellIs" dxfId="3" priority="4665" operator="equal">
      <formula>"NotPaid"</formula>
    </cfRule>
    <cfRule type="cellIs" dxfId="3" priority="4653" operator="equal">
      <formula>"NotPaid"</formula>
    </cfRule>
    <cfRule type="cellIs" dxfId="3" priority="4639" operator="equal">
      <formula>"NotPaid"</formula>
    </cfRule>
    <cfRule type="cellIs" dxfId="3" priority="4627" operator="equal">
      <formula>"NotPaid"</formula>
    </cfRule>
    <cfRule type="cellIs" dxfId="3" priority="4606" operator="equal">
      <formula>"NotPaid"</formula>
    </cfRule>
    <cfRule type="cellIs" dxfId="3" priority="4595" operator="equal">
      <formula>"NotPaid"</formula>
    </cfRule>
    <cfRule type="cellIs" dxfId="3" priority="4583" operator="equal">
      <formula>"NotPaid"</formula>
    </cfRule>
    <cfRule type="cellIs" dxfId="3" priority="4549" operator="equal">
      <formula>"NotPaid"</formula>
    </cfRule>
    <cfRule type="cellIs" dxfId="3" priority="4501" operator="equal">
      <formula>"NotPaid"</formula>
    </cfRule>
    <cfRule type="cellIs" dxfId="3" priority="4489" operator="equal">
      <formula>"NotPaid"</formula>
    </cfRule>
  </conditionalFormatting>
  <conditionalFormatting sqref="G40:N40">
    <cfRule type="cellIs" dxfId="3" priority="4683" operator="equal">
      <formula>"NotPaid"</formula>
    </cfRule>
    <cfRule type="cellIs" dxfId="3" priority="4674" operator="equal">
      <formula>"NotPaid"</formula>
    </cfRule>
    <cfRule type="cellIs" dxfId="3" priority="4615" operator="equal">
      <formula>"NotPaid"</formula>
    </cfRule>
    <cfRule type="cellIs" dxfId="3" priority="4571" operator="equal">
      <formula>"NotPaid"</formula>
    </cfRule>
    <cfRule type="cellIs" dxfId="3" priority="4560" operator="equal">
      <formula>"NotPaid"</formula>
    </cfRule>
    <cfRule type="cellIs" dxfId="3" priority="4534" operator="equal">
      <formula>"NotPaid"</formula>
    </cfRule>
    <cfRule type="cellIs" dxfId="3" priority="4523" operator="equal">
      <formula>"NotPaid"</formula>
    </cfRule>
    <cfRule type="cellIs" dxfId="3" priority="4512" operator="equal">
      <formula>"NotPaid"</formula>
    </cfRule>
  </conditionalFormatting>
  <conditionalFormatting sqref="H40:N40">
    <cfRule type="cellIs" dxfId="3" priority="4691" operator="equal">
      <formula>"NotPaid"</formula>
    </cfRule>
    <cfRule type="cellIs" dxfId="3" priority="4661" operator="equal">
      <formula>"NotPaid"</formula>
    </cfRule>
    <cfRule type="cellIs" dxfId="3" priority="4649" operator="equal">
      <formula>"NotPaid"</formula>
    </cfRule>
    <cfRule type="cellIs" dxfId="3" priority="4635" operator="equal">
      <formula>"NotPaid"</formula>
    </cfRule>
    <cfRule type="cellIs" dxfId="3" priority="4623" operator="equal">
      <formula>"NotPaid"</formula>
    </cfRule>
    <cfRule type="cellIs" dxfId="3" priority="4602" operator="equal">
      <formula>"NotPaid"</formula>
    </cfRule>
    <cfRule type="cellIs" dxfId="3" priority="4591" operator="equal">
      <formula>"NotPaid"</formula>
    </cfRule>
    <cfRule type="cellIs" dxfId="3" priority="4579" operator="equal">
      <formula>"NotPaid"</formula>
    </cfRule>
    <cfRule type="cellIs" dxfId="3" priority="4545" operator="equal">
      <formula>"NotPaid"</formula>
    </cfRule>
    <cfRule type="cellIs" dxfId="3" priority="4497" operator="equal">
      <formula>"NotPaid"</formula>
    </cfRule>
    <cfRule type="cellIs" dxfId="3" priority="4485" operator="equal">
      <formula>"NotPaid"</formula>
    </cfRule>
  </conditionalFormatting>
  <conditionalFormatting sqref="D41">
    <cfRule type="cellIs" dxfId="3" priority="9377" operator="equal">
      <formula>"NotPaid"</formula>
    </cfRule>
    <cfRule type="cellIs" dxfId="3" priority="9376" operator="equal">
      <formula>"NotPaid"</formula>
    </cfRule>
    <cfRule type="cellIs" dxfId="3" priority="9375" operator="equal">
      <formula>"NotPaid"</formula>
    </cfRule>
    <cfRule type="cellIs" dxfId="3" priority="9373" operator="equal">
      <formula>"NotPaid"</formula>
    </cfRule>
    <cfRule type="cellIs" dxfId="3" priority="9372" operator="equal">
      <formula>"NotPaid"</formula>
    </cfRule>
    <cfRule type="cellIs" dxfId="3" priority="9371" operator="equal">
      <formula>"NotPaid"</formula>
    </cfRule>
    <cfRule type="cellIs" dxfId="3" priority="9362" operator="equal">
      <formula>"NotPaid"</formula>
    </cfRule>
    <cfRule type="cellIs" dxfId="3" priority="9361" operator="equal">
      <formula>"NotPaid"</formula>
    </cfRule>
    <cfRule type="cellIs" dxfId="3" priority="9360" operator="equal">
      <formula>"NotPaid"</formula>
    </cfRule>
    <cfRule type="cellIs" dxfId="3" priority="9358" operator="equal">
      <formula>"NotPaid"</formula>
    </cfRule>
    <cfRule type="cellIs" dxfId="3" priority="9357" operator="equal">
      <formula>"NotPaid"</formula>
    </cfRule>
    <cfRule type="cellIs" dxfId="3" priority="9356" operator="equal">
      <formula>"NotPaid"</formula>
    </cfRule>
    <cfRule type="cellIs" dxfId="3" priority="9349" operator="equal">
      <formula>"NotPaid"</formula>
    </cfRule>
    <cfRule type="cellIs" dxfId="3" priority="9348" operator="equal">
      <formula>"NotPaid"</formula>
    </cfRule>
    <cfRule type="cellIs" dxfId="3" priority="9347" operator="equal">
      <formula>"NotPaid"</formula>
    </cfRule>
    <cfRule type="cellIs" dxfId="3" priority="9332" operator="equal">
      <formula>"NotPaid"</formula>
    </cfRule>
    <cfRule type="cellIs" dxfId="3" priority="9331" operator="equal">
      <formula>"NotPaid"</formula>
    </cfRule>
    <cfRule type="cellIs" dxfId="3" priority="9330" operator="equal">
      <formula>"NotPaid"</formula>
    </cfRule>
    <cfRule type="cellIs" dxfId="3" priority="9320" operator="equal">
      <formula>"NotPaid"</formula>
    </cfRule>
    <cfRule type="cellIs" dxfId="3" priority="9319" operator="equal">
      <formula>"NotPaid"</formula>
    </cfRule>
    <cfRule type="cellIs" dxfId="3" priority="9318" operator="equal">
      <formula>"NotPaid"</formula>
    </cfRule>
    <cfRule type="cellIs" dxfId="3" priority="9305" operator="equal">
      <formula>"NotPaid"</formula>
    </cfRule>
    <cfRule type="cellIs" dxfId="3" priority="9304" operator="equal">
      <formula>"NotPaid"</formula>
    </cfRule>
    <cfRule type="cellIs" dxfId="3" priority="9303" operator="equal">
      <formula>"NotPaid"</formula>
    </cfRule>
    <cfRule type="cellIs" dxfId="3" priority="9293" operator="equal">
      <formula>"NotPaid"</formula>
    </cfRule>
    <cfRule type="cellIs" dxfId="3" priority="9292" operator="equal">
      <formula>"NotPaid"</formula>
    </cfRule>
    <cfRule type="cellIs" dxfId="3" priority="9291" operator="equal">
      <formula>"NotPaid"</formula>
    </cfRule>
    <cfRule type="cellIs" dxfId="3" priority="9289" operator="equal">
      <formula>"NotPaid"</formula>
    </cfRule>
    <cfRule type="cellIs" dxfId="3" priority="9288" operator="equal">
      <formula>"NotPaid"</formula>
    </cfRule>
    <cfRule type="cellIs" dxfId="3" priority="9287" operator="equal">
      <formula>"NotPaid"</formula>
    </cfRule>
    <cfRule type="cellIs" dxfId="3" priority="9260" operator="equal">
      <formula>"NotPaid"</formula>
    </cfRule>
    <cfRule type="cellIs" dxfId="3" priority="9259" operator="equal">
      <formula>"NotPaid"</formula>
    </cfRule>
    <cfRule type="cellIs" dxfId="3" priority="9258" operator="equal">
      <formula>"NotPaid"</formula>
    </cfRule>
    <cfRule type="cellIs" dxfId="3" priority="9248" operator="equal">
      <formula>"NotPaid"</formula>
    </cfRule>
    <cfRule type="cellIs" dxfId="3" priority="9247" operator="equal">
      <formula>"NotPaid"</formula>
    </cfRule>
    <cfRule type="cellIs" dxfId="3" priority="9246" operator="equal">
      <formula>"NotPaid"</formula>
    </cfRule>
    <cfRule type="cellIs" dxfId="3" priority="9237" operator="equal">
      <formula>"NotPaid"</formula>
    </cfRule>
    <cfRule type="cellIs" dxfId="3" priority="9236" operator="equal">
      <formula>"NotPaid"</formula>
    </cfRule>
    <cfRule type="cellIs" dxfId="3" priority="9235" operator="equal">
      <formula>"NotPaid"</formula>
    </cfRule>
    <cfRule type="cellIs" dxfId="3" priority="9226" operator="equal">
      <formula>"NotPaid"</formula>
    </cfRule>
    <cfRule type="cellIs" dxfId="3" priority="9225" operator="equal">
      <formula>"NotPaid"</formula>
    </cfRule>
    <cfRule type="cellIs" dxfId="3" priority="9224" operator="equal">
      <formula>"NotPaid"</formula>
    </cfRule>
    <cfRule type="cellIs" dxfId="3" priority="9214" operator="equal">
      <formula>"NotPaid"</formula>
    </cfRule>
    <cfRule type="cellIs" dxfId="3" priority="9213" operator="equal">
      <formula>"NotPaid"</formula>
    </cfRule>
    <cfRule type="cellIs" dxfId="3" priority="9212" operator="equal">
      <formula>"NotPaid"</formula>
    </cfRule>
    <cfRule type="cellIs" dxfId="3" priority="9210" operator="equal">
      <formula>"NotPaid"</formula>
    </cfRule>
    <cfRule type="cellIs" dxfId="3" priority="9209" operator="equal">
      <formula>"NotPaid"</formula>
    </cfRule>
    <cfRule type="cellIs" dxfId="3" priority="9208" operator="equal">
      <formula>"NotPaid"</formula>
    </cfRule>
    <cfRule type="cellIs" dxfId="3" priority="9200" operator="equal">
      <formula>"NotPaid"</formula>
    </cfRule>
    <cfRule type="cellIs" dxfId="3" priority="9199" operator="equal">
      <formula>"NotPaid"</formula>
    </cfRule>
    <cfRule type="cellIs" dxfId="3" priority="9198" operator="equal">
      <formula>"NotPaid"</formula>
    </cfRule>
    <cfRule type="cellIs" dxfId="3" priority="9189" operator="equal">
      <formula>"NotPaid"</formula>
    </cfRule>
    <cfRule type="cellIs" dxfId="3" priority="9188" operator="equal">
      <formula>"NotPaid"</formula>
    </cfRule>
    <cfRule type="cellIs" dxfId="3" priority="9187" operator="equal">
      <formula>"NotPaid"</formula>
    </cfRule>
    <cfRule type="cellIs" dxfId="3" priority="9178" operator="equal">
      <formula>"NotPaid"</formula>
    </cfRule>
    <cfRule type="cellIs" dxfId="3" priority="9177" operator="equal">
      <formula>"NotPaid"</formula>
    </cfRule>
    <cfRule type="cellIs" dxfId="3" priority="9176" operator="equal">
      <formula>"NotPaid"</formula>
    </cfRule>
    <cfRule type="cellIs" dxfId="3" priority="9166" operator="equal">
      <formula>"NotPaid"</formula>
    </cfRule>
    <cfRule type="cellIs" dxfId="3" priority="9165" operator="equal">
      <formula>"NotPaid"</formula>
    </cfRule>
    <cfRule type="cellIs" dxfId="3" priority="9164" operator="equal">
      <formula>"NotPaid"</formula>
    </cfRule>
    <cfRule type="cellIs" dxfId="3" priority="9154" operator="equal">
      <formula>"NotPaid"</formula>
    </cfRule>
    <cfRule type="cellIs" dxfId="3" priority="9153" operator="equal">
      <formula>"NotPaid"</formula>
    </cfRule>
    <cfRule type="cellIs" dxfId="3" priority="9152" operator="equal">
      <formula>"NotPaid"</formula>
    </cfRule>
    <cfRule type="cellIs" dxfId="3" priority="8412" operator="equal">
      <formula>"NotPaid"</formula>
    </cfRule>
    <cfRule type="cellIs" dxfId="3" priority="8411" operator="equal">
      <formula>"NotPaid"</formula>
    </cfRule>
    <cfRule type="cellIs" dxfId="3" priority="8410" operator="equal">
      <formula>"NotPaid"</formula>
    </cfRule>
    <cfRule type="cellIs" dxfId="3" priority="8408" operator="equal">
      <formula>"NotPaid"</formula>
    </cfRule>
    <cfRule type="cellIs" dxfId="3" priority="8407" operator="equal">
      <formula>"NotPaid"</formula>
    </cfRule>
    <cfRule type="cellIs" dxfId="3" priority="8406" operator="equal">
      <formula>"NotPaid"</formula>
    </cfRule>
    <cfRule type="cellIs" dxfId="3" priority="8397" operator="equal">
      <formula>"NotPaid"</formula>
    </cfRule>
    <cfRule type="cellIs" dxfId="3" priority="8396" operator="equal">
      <formula>"NotPaid"</formula>
    </cfRule>
    <cfRule type="cellIs" dxfId="3" priority="8395" operator="equal">
      <formula>"NotPaid"</formula>
    </cfRule>
    <cfRule type="cellIs" dxfId="3" priority="8393" operator="equal">
      <formula>"NotPaid"</formula>
    </cfRule>
    <cfRule type="cellIs" dxfId="3" priority="8392" operator="equal">
      <formula>"NotPaid"</formula>
    </cfRule>
    <cfRule type="cellIs" dxfId="3" priority="8391" operator="equal">
      <formula>"NotPaid"</formula>
    </cfRule>
    <cfRule type="cellIs" dxfId="3" priority="8384" operator="equal">
      <formula>"NotPaid"</formula>
    </cfRule>
    <cfRule type="cellIs" dxfId="3" priority="8383" operator="equal">
      <formula>"NotPaid"</formula>
    </cfRule>
    <cfRule type="cellIs" dxfId="3" priority="8382" operator="equal">
      <formula>"NotPaid"</formula>
    </cfRule>
    <cfRule type="cellIs" dxfId="3" priority="8367" operator="equal">
      <formula>"NotPaid"</formula>
    </cfRule>
    <cfRule type="cellIs" dxfId="3" priority="8366" operator="equal">
      <formula>"NotPaid"</formula>
    </cfRule>
    <cfRule type="cellIs" dxfId="3" priority="8365" operator="equal">
      <formula>"NotPaid"</formula>
    </cfRule>
    <cfRule type="cellIs" dxfId="3" priority="8355" operator="equal">
      <formula>"NotPaid"</formula>
    </cfRule>
    <cfRule type="cellIs" dxfId="3" priority="8354" operator="equal">
      <formula>"NotPaid"</formula>
    </cfRule>
    <cfRule type="cellIs" dxfId="3" priority="8353" operator="equal">
      <formula>"NotPaid"</formula>
    </cfRule>
    <cfRule type="cellIs" dxfId="3" priority="8340" operator="equal">
      <formula>"NotPaid"</formula>
    </cfRule>
    <cfRule type="cellIs" dxfId="3" priority="8339" operator="equal">
      <formula>"NotPaid"</formula>
    </cfRule>
    <cfRule type="cellIs" dxfId="3" priority="8338" operator="equal">
      <formula>"NotPaid"</formula>
    </cfRule>
    <cfRule type="cellIs" dxfId="3" priority="8328" operator="equal">
      <formula>"NotPaid"</formula>
    </cfRule>
    <cfRule type="cellIs" dxfId="3" priority="8327" operator="equal">
      <formula>"NotPaid"</formula>
    </cfRule>
    <cfRule type="cellIs" dxfId="3" priority="8326" operator="equal">
      <formula>"NotPaid"</formula>
    </cfRule>
    <cfRule type="cellIs" dxfId="3" priority="8324" operator="equal">
      <formula>"NotPaid"</formula>
    </cfRule>
    <cfRule type="cellIs" dxfId="3" priority="8323" operator="equal">
      <formula>"NotPaid"</formula>
    </cfRule>
    <cfRule type="cellIs" dxfId="3" priority="8322" operator="equal">
      <formula>"NotPaid"</formula>
    </cfRule>
    <cfRule type="cellIs" dxfId="3" priority="8295" operator="equal">
      <formula>"NotPaid"</formula>
    </cfRule>
    <cfRule type="cellIs" dxfId="3" priority="8294" operator="equal">
      <formula>"NotPaid"</formula>
    </cfRule>
    <cfRule type="cellIs" dxfId="3" priority="8293" operator="equal">
      <formula>"NotPaid"</formula>
    </cfRule>
    <cfRule type="cellIs" dxfId="3" priority="8283" operator="equal">
      <formula>"NotPaid"</formula>
    </cfRule>
    <cfRule type="cellIs" dxfId="3" priority="8282" operator="equal">
      <formula>"NotPaid"</formula>
    </cfRule>
    <cfRule type="cellIs" dxfId="3" priority="8281" operator="equal">
      <formula>"NotPaid"</formula>
    </cfRule>
    <cfRule type="cellIs" dxfId="3" priority="8272" operator="equal">
      <formula>"NotPaid"</formula>
    </cfRule>
    <cfRule type="cellIs" dxfId="3" priority="8271" operator="equal">
      <formula>"NotPaid"</formula>
    </cfRule>
    <cfRule type="cellIs" dxfId="3" priority="8270" operator="equal">
      <formula>"NotPaid"</formula>
    </cfRule>
    <cfRule type="cellIs" dxfId="3" priority="8261" operator="equal">
      <formula>"NotPaid"</formula>
    </cfRule>
    <cfRule type="cellIs" dxfId="3" priority="8260" operator="equal">
      <formula>"NotPaid"</formula>
    </cfRule>
    <cfRule type="cellIs" dxfId="3" priority="8259" operator="equal">
      <formula>"NotPaid"</formula>
    </cfRule>
    <cfRule type="cellIs" dxfId="3" priority="8249" operator="equal">
      <formula>"NotPaid"</formula>
    </cfRule>
    <cfRule type="cellIs" dxfId="3" priority="8248" operator="equal">
      <formula>"NotPaid"</formula>
    </cfRule>
    <cfRule type="cellIs" dxfId="3" priority="8247" operator="equal">
      <formula>"NotPaid"</formula>
    </cfRule>
    <cfRule type="cellIs" dxfId="3" priority="8245" operator="equal">
      <formula>"NotPaid"</formula>
    </cfRule>
    <cfRule type="cellIs" dxfId="3" priority="8244" operator="equal">
      <formula>"NotPaid"</formula>
    </cfRule>
    <cfRule type="cellIs" dxfId="3" priority="8243" operator="equal">
      <formula>"NotPaid"</formula>
    </cfRule>
    <cfRule type="cellIs" dxfId="3" priority="8235" operator="equal">
      <formula>"NotPaid"</formula>
    </cfRule>
    <cfRule type="cellIs" dxfId="3" priority="8234" operator="equal">
      <formula>"NotPaid"</formula>
    </cfRule>
    <cfRule type="cellIs" dxfId="3" priority="8233" operator="equal">
      <formula>"NotPaid"</formula>
    </cfRule>
    <cfRule type="cellIs" dxfId="3" priority="8224" operator="equal">
      <formula>"NotPaid"</formula>
    </cfRule>
    <cfRule type="cellIs" dxfId="3" priority="8223" operator="equal">
      <formula>"NotPaid"</formula>
    </cfRule>
    <cfRule type="cellIs" dxfId="3" priority="8222" operator="equal">
      <formula>"NotPaid"</formula>
    </cfRule>
    <cfRule type="cellIs" dxfId="3" priority="8213" operator="equal">
      <formula>"NotPaid"</formula>
    </cfRule>
    <cfRule type="cellIs" dxfId="3" priority="8212" operator="equal">
      <formula>"NotPaid"</formula>
    </cfRule>
    <cfRule type="cellIs" dxfId="3" priority="8211" operator="equal">
      <formula>"NotPaid"</formula>
    </cfRule>
    <cfRule type="cellIs" dxfId="3" priority="8201" operator="equal">
      <formula>"NotPaid"</formula>
    </cfRule>
    <cfRule type="cellIs" dxfId="3" priority="8200" operator="equal">
      <formula>"NotPaid"</formula>
    </cfRule>
    <cfRule type="cellIs" dxfId="3" priority="8199" operator="equal">
      <formula>"NotPaid"</formula>
    </cfRule>
    <cfRule type="cellIs" dxfId="3" priority="8189" operator="equal">
      <formula>"NotPaid"</formula>
    </cfRule>
    <cfRule type="cellIs" dxfId="3" priority="8188" operator="equal">
      <formula>"NotPaid"</formula>
    </cfRule>
    <cfRule type="cellIs" dxfId="3" priority="8187" operator="equal">
      <formula>"NotPaid"</formula>
    </cfRule>
  </conditionalFormatting>
  <conditionalFormatting sqref="D41:E41">
    <cfRule type="cellIs" dxfId="3" priority="9354" operator="equal">
      <formula>"NotPaid"</formula>
    </cfRule>
    <cfRule type="cellIs" dxfId="3" priority="9353" operator="equal">
      <formula>"NotPaid"</formula>
    </cfRule>
    <cfRule type="cellIs" dxfId="3" priority="9352" operator="equal">
      <formula>"NotPaid"</formula>
    </cfRule>
    <cfRule type="cellIs" dxfId="3" priority="9345" operator="equal">
      <formula>"NotPaid"</formula>
    </cfRule>
    <cfRule type="cellIs" dxfId="3" priority="9344" operator="equal">
      <formula>"NotPaid"</formula>
    </cfRule>
    <cfRule type="cellIs" dxfId="3" priority="9343" operator="equal">
      <formula>"NotPaid"</formula>
    </cfRule>
    <cfRule type="cellIs" dxfId="3" priority="9285" operator="equal">
      <formula>"NotPaid"</formula>
    </cfRule>
    <cfRule type="cellIs" dxfId="3" priority="9284" operator="equal">
      <formula>"NotPaid"</formula>
    </cfRule>
    <cfRule type="cellIs" dxfId="3" priority="9283" operator="equal">
      <formula>"NotPaid"</formula>
    </cfRule>
    <cfRule type="cellIs" dxfId="3" priority="8389" operator="equal">
      <formula>"NotPaid"</formula>
    </cfRule>
    <cfRule type="cellIs" dxfId="3" priority="8388" operator="equal">
      <formula>"NotPaid"</formula>
    </cfRule>
    <cfRule type="cellIs" dxfId="3" priority="8387" operator="equal">
      <formula>"NotPaid"</formula>
    </cfRule>
    <cfRule type="cellIs" dxfId="3" priority="8380" operator="equal">
      <formula>"NotPaid"</formula>
    </cfRule>
    <cfRule type="cellIs" dxfId="3" priority="8379" operator="equal">
      <formula>"NotPaid"</formula>
    </cfRule>
    <cfRule type="cellIs" dxfId="3" priority="8378" operator="equal">
      <formula>"NotPaid"</formula>
    </cfRule>
    <cfRule type="cellIs" dxfId="3" priority="8320" operator="equal">
      <formula>"NotPaid"</formula>
    </cfRule>
    <cfRule type="cellIs" dxfId="3" priority="8319" operator="equal">
      <formula>"NotPaid"</formula>
    </cfRule>
    <cfRule type="cellIs" dxfId="3" priority="8318" operator="equal">
      <formula>"NotPaid"</formula>
    </cfRule>
  </conditionalFormatting>
  <conditionalFormatting sqref="E41">
    <cfRule type="cellIs" dxfId="3" priority="9385" operator="equal">
      <formula>"NotPaid"</formula>
    </cfRule>
    <cfRule type="cellIs" dxfId="3" priority="9384" operator="equal">
      <formula>"NotPaid"</formula>
    </cfRule>
    <cfRule type="cellIs" dxfId="3" priority="9383" operator="equal">
      <formula>"NotPaid"</formula>
    </cfRule>
    <cfRule type="cellIs" dxfId="3" priority="9370" operator="equal">
      <formula>"NotPaid"</formula>
    </cfRule>
    <cfRule type="cellIs" dxfId="3" priority="9369" operator="equal">
      <formula>"NotPaid"</formula>
    </cfRule>
    <cfRule type="cellIs" dxfId="3" priority="9368" operator="equal">
      <formula>"NotPaid"</formula>
    </cfRule>
    <cfRule type="cellIs" dxfId="3" priority="9340" operator="equal">
      <formula>"NotPaid"</formula>
    </cfRule>
    <cfRule type="cellIs" dxfId="3" priority="9339" operator="equal">
      <formula>"NotPaid"</formula>
    </cfRule>
    <cfRule type="cellIs" dxfId="3" priority="9338" operator="equal">
      <formula>"NotPaid"</formula>
    </cfRule>
    <cfRule type="cellIs" dxfId="3" priority="9328" operator="equal">
      <formula>"NotPaid"</formula>
    </cfRule>
    <cfRule type="cellIs" dxfId="3" priority="9327" operator="equal">
      <formula>"NotPaid"</formula>
    </cfRule>
    <cfRule type="cellIs" dxfId="3" priority="9326" operator="equal">
      <formula>"NotPaid"</formula>
    </cfRule>
    <cfRule type="cellIs" dxfId="3" priority="9313" operator="equal">
      <formula>"NotPaid"</formula>
    </cfRule>
    <cfRule type="cellIs" dxfId="3" priority="9312" operator="equal">
      <formula>"NotPaid"</formula>
    </cfRule>
    <cfRule type="cellIs" dxfId="3" priority="9311" operator="equal">
      <formula>"NotPaid"</formula>
    </cfRule>
    <cfRule type="cellIs" dxfId="3" priority="9301" operator="equal">
      <formula>"NotPaid"</formula>
    </cfRule>
    <cfRule type="cellIs" dxfId="3" priority="9300" operator="equal">
      <formula>"NotPaid"</formula>
    </cfRule>
    <cfRule type="cellIs" dxfId="3" priority="9299" operator="equal">
      <formula>"NotPaid"</formula>
    </cfRule>
    <cfRule type="cellIs" dxfId="3" priority="9280" operator="equal">
      <formula>"NotPaid"</formula>
    </cfRule>
    <cfRule type="cellIs" dxfId="3" priority="9279" operator="equal">
      <formula>"NotPaid"</formula>
    </cfRule>
    <cfRule type="cellIs" dxfId="3" priority="9278" operator="equal">
      <formula>"NotPaid"</formula>
    </cfRule>
    <cfRule type="cellIs" dxfId="3" priority="9268" operator="equal">
      <formula>"NotPaid"</formula>
    </cfRule>
    <cfRule type="cellIs" dxfId="3" priority="9267" operator="equal">
      <formula>"NotPaid"</formula>
    </cfRule>
    <cfRule type="cellIs" dxfId="3" priority="9266" operator="equal">
      <formula>"NotPaid"</formula>
    </cfRule>
    <cfRule type="cellIs" dxfId="3" priority="9256" operator="equal">
      <formula>"NotPaid"</formula>
    </cfRule>
    <cfRule type="cellIs" dxfId="3" priority="9255" operator="equal">
      <formula>"NotPaid"</formula>
    </cfRule>
    <cfRule type="cellIs" dxfId="3" priority="9254" operator="equal">
      <formula>"NotPaid"</formula>
    </cfRule>
    <cfRule type="cellIs" dxfId="3" priority="9244" operator="equal">
      <formula>"NotPaid"</formula>
    </cfRule>
    <cfRule type="cellIs" dxfId="3" priority="9243" operator="equal">
      <formula>"NotPaid"</formula>
    </cfRule>
    <cfRule type="cellIs" dxfId="3" priority="9242" operator="equal">
      <formula>"NotPaid"</formula>
    </cfRule>
    <cfRule type="cellIs" dxfId="3" priority="9233" operator="equal">
      <formula>"NotPaid"</formula>
    </cfRule>
    <cfRule type="cellIs" dxfId="3" priority="9232" operator="equal">
      <formula>"NotPaid"</formula>
    </cfRule>
    <cfRule type="cellIs" dxfId="3" priority="9231" operator="equal">
      <formula>"NotPaid"</formula>
    </cfRule>
    <cfRule type="cellIs" dxfId="3" priority="9222" operator="equal">
      <formula>"NotPaid"</formula>
    </cfRule>
    <cfRule type="cellIs" dxfId="3" priority="9221" operator="equal">
      <formula>"NotPaid"</formula>
    </cfRule>
    <cfRule type="cellIs" dxfId="3" priority="9220" operator="equal">
      <formula>"NotPaid"</formula>
    </cfRule>
    <cfRule type="cellIs" dxfId="3" priority="9207" operator="equal">
      <formula>"NotPaid"</formula>
    </cfRule>
    <cfRule type="cellIs" dxfId="3" priority="9206" operator="equal">
      <formula>"NotPaid"</formula>
    </cfRule>
    <cfRule type="cellIs" dxfId="3" priority="9205" operator="equal">
      <formula>"NotPaid"</formula>
    </cfRule>
    <cfRule type="cellIs" dxfId="3" priority="9196" operator="equal">
      <formula>"NotPaid"</formula>
    </cfRule>
    <cfRule type="cellIs" dxfId="3" priority="9195" operator="equal">
      <formula>"NotPaid"</formula>
    </cfRule>
    <cfRule type="cellIs" dxfId="3" priority="9194" operator="equal">
      <formula>"NotPaid"</formula>
    </cfRule>
    <cfRule type="cellIs" dxfId="3" priority="9185" operator="equal">
      <formula>"NotPaid"</formula>
    </cfRule>
    <cfRule type="cellIs" dxfId="3" priority="9184" operator="equal">
      <formula>"NotPaid"</formula>
    </cfRule>
    <cfRule type="cellIs" dxfId="3" priority="9183" operator="equal">
      <formula>"NotPaid"</formula>
    </cfRule>
    <cfRule type="cellIs" dxfId="3" priority="9174" operator="equal">
      <formula>"NotPaid"</formula>
    </cfRule>
    <cfRule type="cellIs" dxfId="3" priority="9173" operator="equal">
      <formula>"NotPaid"</formula>
    </cfRule>
    <cfRule type="cellIs" dxfId="3" priority="9172" operator="equal">
      <formula>"NotPaid"</formula>
    </cfRule>
    <cfRule type="cellIs" dxfId="3" priority="9162" operator="equal">
      <formula>"NotPaid"</formula>
    </cfRule>
    <cfRule type="cellIs" dxfId="3" priority="9161" operator="equal">
      <formula>"NotPaid"</formula>
    </cfRule>
    <cfRule type="cellIs" dxfId="3" priority="9160" operator="equal">
      <formula>"NotPaid"</formula>
    </cfRule>
    <cfRule type="cellIs" dxfId="3" priority="8420" operator="equal">
      <formula>"NotPaid"</formula>
    </cfRule>
    <cfRule type="cellIs" dxfId="3" priority="8419" operator="equal">
      <formula>"NotPaid"</formula>
    </cfRule>
    <cfRule type="cellIs" dxfId="3" priority="8418" operator="equal">
      <formula>"NotPaid"</formula>
    </cfRule>
    <cfRule type="cellIs" dxfId="3" priority="8405" operator="equal">
      <formula>"NotPaid"</formula>
    </cfRule>
    <cfRule type="cellIs" dxfId="3" priority="8404" operator="equal">
      <formula>"NotPaid"</formula>
    </cfRule>
    <cfRule type="cellIs" dxfId="3" priority="8403" operator="equal">
      <formula>"NotPaid"</formula>
    </cfRule>
    <cfRule type="cellIs" dxfId="3" priority="8375" operator="equal">
      <formula>"NotPaid"</formula>
    </cfRule>
    <cfRule type="cellIs" dxfId="3" priority="8374" operator="equal">
      <formula>"NotPaid"</formula>
    </cfRule>
    <cfRule type="cellIs" dxfId="3" priority="8373" operator="equal">
      <formula>"NotPaid"</formula>
    </cfRule>
    <cfRule type="cellIs" dxfId="3" priority="8363" operator="equal">
      <formula>"NotPaid"</formula>
    </cfRule>
    <cfRule type="cellIs" dxfId="3" priority="8362" operator="equal">
      <formula>"NotPaid"</formula>
    </cfRule>
    <cfRule type="cellIs" dxfId="3" priority="8361" operator="equal">
      <formula>"NotPaid"</formula>
    </cfRule>
    <cfRule type="cellIs" dxfId="3" priority="8348" operator="equal">
      <formula>"NotPaid"</formula>
    </cfRule>
    <cfRule type="cellIs" dxfId="3" priority="8347" operator="equal">
      <formula>"NotPaid"</formula>
    </cfRule>
    <cfRule type="cellIs" dxfId="3" priority="8346" operator="equal">
      <formula>"NotPaid"</formula>
    </cfRule>
    <cfRule type="cellIs" dxfId="3" priority="8336" operator="equal">
      <formula>"NotPaid"</formula>
    </cfRule>
    <cfRule type="cellIs" dxfId="3" priority="8335" operator="equal">
      <formula>"NotPaid"</formula>
    </cfRule>
    <cfRule type="cellIs" dxfId="3" priority="8334" operator="equal">
      <formula>"NotPaid"</formula>
    </cfRule>
    <cfRule type="cellIs" dxfId="3" priority="8315" operator="equal">
      <formula>"NotPaid"</formula>
    </cfRule>
    <cfRule type="cellIs" dxfId="3" priority="8314" operator="equal">
      <formula>"NotPaid"</formula>
    </cfRule>
    <cfRule type="cellIs" dxfId="3" priority="8313" operator="equal">
      <formula>"NotPaid"</formula>
    </cfRule>
    <cfRule type="cellIs" dxfId="3" priority="8303" operator="equal">
      <formula>"NotPaid"</formula>
    </cfRule>
    <cfRule type="cellIs" dxfId="3" priority="8302" operator="equal">
      <formula>"NotPaid"</formula>
    </cfRule>
    <cfRule type="cellIs" dxfId="3" priority="8301" operator="equal">
      <formula>"NotPaid"</formula>
    </cfRule>
    <cfRule type="cellIs" dxfId="3" priority="8291" operator="equal">
      <formula>"NotPaid"</formula>
    </cfRule>
    <cfRule type="cellIs" dxfId="3" priority="8290" operator="equal">
      <formula>"NotPaid"</formula>
    </cfRule>
    <cfRule type="cellIs" dxfId="3" priority="8289" operator="equal">
      <formula>"NotPaid"</formula>
    </cfRule>
    <cfRule type="cellIs" dxfId="3" priority="8279" operator="equal">
      <formula>"NotPaid"</formula>
    </cfRule>
    <cfRule type="cellIs" dxfId="3" priority="8278" operator="equal">
      <formula>"NotPaid"</formula>
    </cfRule>
    <cfRule type="cellIs" dxfId="3" priority="8277" operator="equal">
      <formula>"NotPaid"</formula>
    </cfRule>
    <cfRule type="cellIs" dxfId="3" priority="8268" operator="equal">
      <formula>"NotPaid"</formula>
    </cfRule>
    <cfRule type="cellIs" dxfId="3" priority="8267" operator="equal">
      <formula>"NotPaid"</formula>
    </cfRule>
    <cfRule type="cellIs" dxfId="3" priority="8266" operator="equal">
      <formula>"NotPaid"</formula>
    </cfRule>
    <cfRule type="cellIs" dxfId="3" priority="8257" operator="equal">
      <formula>"NotPaid"</formula>
    </cfRule>
    <cfRule type="cellIs" dxfId="3" priority="8256" operator="equal">
      <formula>"NotPaid"</formula>
    </cfRule>
    <cfRule type="cellIs" dxfId="3" priority="8255" operator="equal">
      <formula>"NotPaid"</formula>
    </cfRule>
    <cfRule type="cellIs" dxfId="3" priority="8242" operator="equal">
      <formula>"NotPaid"</formula>
    </cfRule>
    <cfRule type="cellIs" dxfId="3" priority="8241" operator="equal">
      <formula>"NotPaid"</formula>
    </cfRule>
    <cfRule type="cellIs" dxfId="3" priority="8240" operator="equal">
      <formula>"NotPaid"</formula>
    </cfRule>
    <cfRule type="cellIs" dxfId="3" priority="8231" operator="equal">
      <formula>"NotPaid"</formula>
    </cfRule>
    <cfRule type="cellIs" dxfId="3" priority="8230" operator="equal">
      <formula>"NotPaid"</formula>
    </cfRule>
    <cfRule type="cellIs" dxfId="3" priority="8229" operator="equal">
      <formula>"NotPaid"</formula>
    </cfRule>
    <cfRule type="cellIs" dxfId="3" priority="8220" operator="equal">
      <formula>"NotPaid"</formula>
    </cfRule>
    <cfRule type="cellIs" dxfId="3" priority="8219" operator="equal">
      <formula>"NotPaid"</formula>
    </cfRule>
    <cfRule type="cellIs" dxfId="3" priority="8218" operator="equal">
      <formula>"NotPaid"</formula>
    </cfRule>
    <cfRule type="cellIs" dxfId="3" priority="8209" operator="equal">
      <formula>"NotPaid"</formula>
    </cfRule>
    <cfRule type="cellIs" dxfId="3" priority="8208" operator="equal">
      <formula>"NotPaid"</formula>
    </cfRule>
    <cfRule type="cellIs" dxfId="3" priority="8207" operator="equal">
      <formula>"NotPaid"</formula>
    </cfRule>
    <cfRule type="cellIs" dxfId="3" priority="8197" operator="equal">
      <formula>"NotPaid"</formula>
    </cfRule>
    <cfRule type="cellIs" dxfId="3" priority="8196" operator="equal">
      <formula>"NotPaid"</formula>
    </cfRule>
    <cfRule type="cellIs" dxfId="3" priority="8195" operator="equal">
      <formula>"NotPaid"</formula>
    </cfRule>
  </conditionalFormatting>
  <conditionalFormatting sqref="F41:G41">
    <cfRule type="expression" dxfId="0" priority="9387" stopIfTrue="1">
      <formula>F41="NotPaid"</formula>
    </cfRule>
    <cfRule type="expression" dxfId="0" priority="9315" stopIfTrue="1">
      <formula>F41="NotPaid"</formula>
    </cfRule>
    <cfRule type="expression" dxfId="0" priority="9270" stopIfTrue="1">
      <formula>F41="NotPaid"</formula>
    </cfRule>
    <cfRule type="expression" dxfId="0" priority="8422" stopIfTrue="1">
      <formula>F41="NotPaid"</formula>
    </cfRule>
    <cfRule type="expression" dxfId="0" priority="8350" stopIfTrue="1">
      <formula>F41="NotPaid"</formula>
    </cfRule>
    <cfRule type="expression" dxfId="0" priority="8305" stopIfTrue="1">
      <formula>F41="NotPaid"</formula>
    </cfRule>
  </conditionalFormatting>
  <conditionalFormatting sqref="F41">
    <cfRule type="cellIs" dxfId="3" priority="9381" operator="equal">
      <formula>"NotPaid"</formula>
    </cfRule>
    <cfRule type="cellIs" dxfId="3" priority="9380" operator="equal">
      <formula>"NotPaid"</formula>
    </cfRule>
    <cfRule type="cellIs" dxfId="3" priority="9379" operator="equal">
      <formula>"NotPaid"</formula>
    </cfRule>
    <cfRule type="cellIs" dxfId="3" priority="9366" operator="equal">
      <formula>"NotPaid"</formula>
    </cfRule>
    <cfRule type="cellIs" dxfId="3" priority="9365" operator="equal">
      <formula>"NotPaid"</formula>
    </cfRule>
    <cfRule type="cellIs" dxfId="3" priority="9364" operator="equal">
      <formula>"NotPaid"</formula>
    </cfRule>
    <cfRule type="cellIs" dxfId="3" priority="9351" operator="equal">
      <formula>"NotPaid"</formula>
    </cfRule>
    <cfRule type="cellIs" dxfId="3" priority="9342" operator="equal">
      <formula>"NotPaid"</formula>
    </cfRule>
    <cfRule type="cellIs" dxfId="3" priority="9336" operator="equal">
      <formula>"NotPaid"</formula>
    </cfRule>
    <cfRule type="cellIs" dxfId="3" priority="9335" operator="equal">
      <formula>"NotPaid"</formula>
    </cfRule>
    <cfRule type="cellIs" dxfId="3" priority="9334" operator="equal">
      <formula>"NotPaid"</formula>
    </cfRule>
    <cfRule type="cellIs" dxfId="3" priority="9324" operator="equal">
      <formula>"NotPaid"</formula>
    </cfRule>
    <cfRule type="cellIs" dxfId="3" priority="9323" operator="equal">
      <formula>"NotPaid"</formula>
    </cfRule>
    <cfRule type="cellIs" dxfId="3" priority="9322" operator="equal">
      <formula>"NotPaid"</formula>
    </cfRule>
    <cfRule type="cellIs" dxfId="3" priority="9309" operator="equal">
      <formula>"NotPaid"</formula>
    </cfRule>
    <cfRule type="cellIs" dxfId="3" priority="9308" operator="equal">
      <formula>"NotPaid"</formula>
    </cfRule>
    <cfRule type="cellIs" dxfId="3" priority="9307" operator="equal">
      <formula>"NotPaid"</formula>
    </cfRule>
    <cfRule type="cellIs" dxfId="3" priority="9297" operator="equal">
      <formula>"NotPaid"</formula>
    </cfRule>
    <cfRule type="cellIs" dxfId="3" priority="9296" operator="equal">
      <formula>"NotPaid"</formula>
    </cfRule>
    <cfRule type="cellIs" dxfId="3" priority="9295" operator="equal">
      <formula>"NotPaid"</formula>
    </cfRule>
    <cfRule type="cellIs" dxfId="3" priority="9282" operator="equal">
      <formula>"NotPaid"</formula>
    </cfRule>
    <cfRule type="cellIs" dxfId="3" priority="9276" operator="equal">
      <formula>"NotPaid"</formula>
    </cfRule>
    <cfRule type="cellIs" dxfId="3" priority="9275" operator="equal">
      <formula>"NotPaid"</formula>
    </cfRule>
    <cfRule type="cellIs" dxfId="3" priority="9274" operator="equal">
      <formula>"NotPaid"</formula>
    </cfRule>
    <cfRule type="cellIs" dxfId="3" priority="9264" operator="equal">
      <formula>"NotPaid"</formula>
    </cfRule>
    <cfRule type="cellIs" dxfId="3" priority="9263" operator="equal">
      <formula>"NotPaid"</formula>
    </cfRule>
    <cfRule type="cellIs" dxfId="3" priority="9262" operator="equal">
      <formula>"NotPaid"</formula>
    </cfRule>
    <cfRule type="cellIs" dxfId="3" priority="9252" operator="equal">
      <formula>"NotPaid"</formula>
    </cfRule>
    <cfRule type="cellIs" dxfId="3" priority="9251" operator="equal">
      <formula>"NotPaid"</formula>
    </cfRule>
    <cfRule type="cellIs" dxfId="3" priority="9250" operator="equal">
      <formula>"NotPaid"</formula>
    </cfRule>
    <cfRule type="cellIs" dxfId="3" priority="9240" operator="equal">
      <formula>"NotPaid"</formula>
    </cfRule>
    <cfRule type="cellIs" dxfId="3" priority="9239" operator="equal">
      <formula>"NotPaid"</formula>
    </cfRule>
    <cfRule type="cellIs" dxfId="3" priority="9238" operator="equal">
      <formula>"NotPaid"</formula>
    </cfRule>
    <cfRule type="cellIs" dxfId="3" priority="9229" operator="equal">
      <formula>"NotPaid"</formula>
    </cfRule>
    <cfRule type="cellIs" dxfId="3" priority="9228" operator="equal">
      <formula>"NotPaid"</formula>
    </cfRule>
    <cfRule type="cellIs" dxfId="3" priority="9227" operator="equal">
      <formula>"NotPaid"</formula>
    </cfRule>
    <cfRule type="cellIs" dxfId="3" priority="9218" operator="equal">
      <formula>"NotPaid"</formula>
    </cfRule>
    <cfRule type="cellIs" dxfId="3" priority="9217" operator="equal">
      <formula>"NotPaid"</formula>
    </cfRule>
    <cfRule type="cellIs" dxfId="3" priority="9216" operator="equal">
      <formula>"NotPaid"</formula>
    </cfRule>
    <cfRule type="cellIs" dxfId="3" priority="9203" operator="equal">
      <formula>"NotPaid"</formula>
    </cfRule>
    <cfRule type="cellIs" dxfId="3" priority="9202" operator="equal">
      <formula>"NotPaid"</formula>
    </cfRule>
    <cfRule type="cellIs" dxfId="3" priority="9201" operator="equal">
      <formula>"NotPaid"</formula>
    </cfRule>
    <cfRule type="cellIs" dxfId="3" priority="9192" operator="equal">
      <formula>"NotPaid"</formula>
    </cfRule>
    <cfRule type="cellIs" dxfId="3" priority="9191" operator="equal">
      <formula>"NotPaid"</formula>
    </cfRule>
    <cfRule type="cellIs" dxfId="3" priority="9190" operator="equal">
      <formula>"NotPaid"</formula>
    </cfRule>
    <cfRule type="cellIs" dxfId="3" priority="9181" operator="equal">
      <formula>"NotPaid"</formula>
    </cfRule>
    <cfRule type="cellIs" dxfId="3" priority="9180" operator="equal">
      <formula>"NotPaid"</formula>
    </cfRule>
    <cfRule type="cellIs" dxfId="3" priority="9179" operator="equal">
      <formula>"NotPaid"</formula>
    </cfRule>
    <cfRule type="cellIs" dxfId="3" priority="9170" operator="equal">
      <formula>"NotPaid"</formula>
    </cfRule>
    <cfRule type="cellIs" dxfId="3" priority="9169" operator="equal">
      <formula>"NotPaid"</formula>
    </cfRule>
    <cfRule type="cellIs" dxfId="3" priority="9168" operator="equal">
      <formula>"NotPaid"</formula>
    </cfRule>
    <cfRule type="cellIs" dxfId="3" priority="9158" operator="equal">
      <formula>"NotPaid"</formula>
    </cfRule>
    <cfRule type="cellIs" dxfId="3" priority="9157" operator="equal">
      <formula>"NotPaid"</formula>
    </cfRule>
    <cfRule type="cellIs" dxfId="3" priority="9156" operator="equal">
      <formula>"NotPaid"</formula>
    </cfRule>
    <cfRule type="cellIs" dxfId="3" priority="8416" operator="equal">
      <formula>"NotPaid"</formula>
    </cfRule>
    <cfRule type="cellIs" dxfId="3" priority="8415" operator="equal">
      <formula>"NotPaid"</formula>
    </cfRule>
    <cfRule type="cellIs" dxfId="3" priority="8414" operator="equal">
      <formula>"NotPaid"</formula>
    </cfRule>
    <cfRule type="cellIs" dxfId="3" priority="8401" operator="equal">
      <formula>"NotPaid"</formula>
    </cfRule>
    <cfRule type="cellIs" dxfId="3" priority="8400" operator="equal">
      <formula>"NotPaid"</formula>
    </cfRule>
    <cfRule type="cellIs" dxfId="3" priority="8399" operator="equal">
      <formula>"NotPaid"</formula>
    </cfRule>
    <cfRule type="cellIs" dxfId="3" priority="8386" operator="equal">
      <formula>"NotPaid"</formula>
    </cfRule>
    <cfRule type="cellIs" dxfId="3" priority="8377" operator="equal">
      <formula>"NotPaid"</formula>
    </cfRule>
    <cfRule type="cellIs" dxfId="3" priority="8371" operator="equal">
      <formula>"NotPaid"</formula>
    </cfRule>
    <cfRule type="cellIs" dxfId="3" priority="8370" operator="equal">
      <formula>"NotPaid"</formula>
    </cfRule>
    <cfRule type="cellIs" dxfId="3" priority="8369" operator="equal">
      <formula>"NotPaid"</formula>
    </cfRule>
    <cfRule type="cellIs" dxfId="3" priority="8359" operator="equal">
      <formula>"NotPaid"</formula>
    </cfRule>
    <cfRule type="cellIs" dxfId="3" priority="8358" operator="equal">
      <formula>"NotPaid"</formula>
    </cfRule>
    <cfRule type="cellIs" dxfId="3" priority="8357" operator="equal">
      <formula>"NotPaid"</formula>
    </cfRule>
    <cfRule type="cellIs" dxfId="3" priority="8344" operator="equal">
      <formula>"NotPaid"</formula>
    </cfRule>
    <cfRule type="cellIs" dxfId="3" priority="8343" operator="equal">
      <formula>"NotPaid"</formula>
    </cfRule>
    <cfRule type="cellIs" dxfId="3" priority="8342" operator="equal">
      <formula>"NotPaid"</formula>
    </cfRule>
    <cfRule type="cellIs" dxfId="3" priority="8332" operator="equal">
      <formula>"NotPaid"</formula>
    </cfRule>
    <cfRule type="cellIs" dxfId="3" priority="8331" operator="equal">
      <formula>"NotPaid"</formula>
    </cfRule>
    <cfRule type="cellIs" dxfId="3" priority="8330" operator="equal">
      <formula>"NotPaid"</formula>
    </cfRule>
    <cfRule type="cellIs" dxfId="3" priority="8317" operator="equal">
      <formula>"NotPaid"</formula>
    </cfRule>
    <cfRule type="cellIs" dxfId="3" priority="8311" operator="equal">
      <formula>"NotPaid"</formula>
    </cfRule>
    <cfRule type="cellIs" dxfId="3" priority="8310" operator="equal">
      <formula>"NotPaid"</formula>
    </cfRule>
    <cfRule type="cellIs" dxfId="3" priority="8309" operator="equal">
      <formula>"NotPaid"</formula>
    </cfRule>
    <cfRule type="cellIs" dxfId="3" priority="8299" operator="equal">
      <formula>"NotPaid"</formula>
    </cfRule>
    <cfRule type="cellIs" dxfId="3" priority="8298" operator="equal">
      <formula>"NotPaid"</formula>
    </cfRule>
    <cfRule type="cellIs" dxfId="3" priority="8297" operator="equal">
      <formula>"NotPaid"</formula>
    </cfRule>
    <cfRule type="cellIs" dxfId="3" priority="8287" operator="equal">
      <formula>"NotPaid"</formula>
    </cfRule>
    <cfRule type="cellIs" dxfId="3" priority="8286" operator="equal">
      <formula>"NotPaid"</formula>
    </cfRule>
    <cfRule type="cellIs" dxfId="3" priority="8285" operator="equal">
      <formula>"NotPaid"</formula>
    </cfRule>
    <cfRule type="cellIs" dxfId="3" priority="8275" operator="equal">
      <formula>"NotPaid"</formula>
    </cfRule>
    <cfRule type="cellIs" dxfId="3" priority="8274" operator="equal">
      <formula>"NotPaid"</formula>
    </cfRule>
    <cfRule type="cellIs" dxfId="3" priority="8273" operator="equal">
      <formula>"NotPaid"</formula>
    </cfRule>
    <cfRule type="cellIs" dxfId="3" priority="8264" operator="equal">
      <formula>"NotPaid"</formula>
    </cfRule>
    <cfRule type="cellIs" dxfId="3" priority="8263" operator="equal">
      <formula>"NotPaid"</formula>
    </cfRule>
    <cfRule type="cellIs" dxfId="3" priority="8262" operator="equal">
      <formula>"NotPaid"</formula>
    </cfRule>
    <cfRule type="cellIs" dxfId="3" priority="8253" operator="equal">
      <formula>"NotPaid"</formula>
    </cfRule>
    <cfRule type="cellIs" dxfId="3" priority="8252" operator="equal">
      <formula>"NotPaid"</formula>
    </cfRule>
    <cfRule type="cellIs" dxfId="3" priority="8251" operator="equal">
      <formula>"NotPaid"</formula>
    </cfRule>
    <cfRule type="cellIs" dxfId="3" priority="8238" operator="equal">
      <formula>"NotPaid"</formula>
    </cfRule>
    <cfRule type="cellIs" dxfId="3" priority="8237" operator="equal">
      <formula>"NotPaid"</formula>
    </cfRule>
    <cfRule type="cellIs" dxfId="3" priority="8236" operator="equal">
      <formula>"NotPaid"</formula>
    </cfRule>
    <cfRule type="cellIs" dxfId="3" priority="8227" operator="equal">
      <formula>"NotPaid"</formula>
    </cfRule>
    <cfRule type="cellIs" dxfId="3" priority="8226" operator="equal">
      <formula>"NotPaid"</formula>
    </cfRule>
    <cfRule type="cellIs" dxfId="3" priority="8225" operator="equal">
      <formula>"NotPaid"</formula>
    </cfRule>
    <cfRule type="cellIs" dxfId="3" priority="8216" operator="equal">
      <formula>"NotPaid"</formula>
    </cfRule>
    <cfRule type="cellIs" dxfId="3" priority="8215" operator="equal">
      <formula>"NotPaid"</formula>
    </cfRule>
    <cfRule type="cellIs" dxfId="3" priority="8214" operator="equal">
      <formula>"NotPaid"</formula>
    </cfRule>
    <cfRule type="cellIs" dxfId="3" priority="8205" operator="equal">
      <formula>"NotPaid"</formula>
    </cfRule>
    <cfRule type="cellIs" dxfId="3" priority="8204" operator="equal">
      <formula>"NotPaid"</formula>
    </cfRule>
    <cfRule type="cellIs" dxfId="3" priority="8203" operator="equal">
      <formula>"NotPaid"</formula>
    </cfRule>
    <cfRule type="cellIs" dxfId="3" priority="8193" operator="equal">
      <formula>"NotPaid"</formula>
    </cfRule>
    <cfRule type="cellIs" dxfId="3" priority="8192" operator="equal">
      <formula>"NotPaid"</formula>
    </cfRule>
    <cfRule type="cellIs" dxfId="3" priority="8191" operator="equal">
      <formula>"NotPaid"</formula>
    </cfRule>
  </conditionalFormatting>
  <conditionalFormatting sqref="G41">
    <cfRule type="cellIs" dxfId="3" priority="9382" operator="equal">
      <formula>"NotPaid"</formula>
    </cfRule>
    <cfRule type="cellIs" dxfId="3" priority="9367" operator="equal">
      <formula>"NotPaid"</formula>
    </cfRule>
    <cfRule type="cellIs" dxfId="3" priority="9337" operator="equal">
      <formula>"NotPaid"</formula>
    </cfRule>
    <cfRule type="cellIs" dxfId="3" priority="9325" operator="equal">
      <formula>"NotPaid"</formula>
    </cfRule>
    <cfRule type="cellIs" dxfId="3" priority="9310" operator="equal">
      <formula>"NotPaid"</formula>
    </cfRule>
    <cfRule type="cellIs" dxfId="3" priority="9298" operator="equal">
      <formula>"NotPaid"</formula>
    </cfRule>
    <cfRule type="cellIs" dxfId="3" priority="9277" operator="equal">
      <formula>"NotPaid"</formula>
    </cfRule>
    <cfRule type="cellIs" dxfId="3" priority="9265" operator="equal">
      <formula>"NotPaid"</formula>
    </cfRule>
    <cfRule type="cellIs" dxfId="3" priority="9253" operator="equal">
      <formula>"NotPaid"</formula>
    </cfRule>
    <cfRule type="cellIs" dxfId="3" priority="9219" operator="equal">
      <formula>"NotPaid"</formula>
    </cfRule>
    <cfRule type="cellIs" dxfId="3" priority="9171" operator="equal">
      <formula>"NotPaid"</formula>
    </cfRule>
    <cfRule type="cellIs" dxfId="3" priority="9159" operator="equal">
      <formula>"NotPaid"</formula>
    </cfRule>
    <cfRule type="cellIs" dxfId="3" priority="8417" operator="equal">
      <formula>"NotPaid"</formula>
    </cfRule>
    <cfRule type="cellIs" dxfId="3" priority="8402" operator="equal">
      <formula>"NotPaid"</formula>
    </cfRule>
    <cfRule type="cellIs" dxfId="3" priority="8372" operator="equal">
      <formula>"NotPaid"</formula>
    </cfRule>
    <cfRule type="cellIs" dxfId="3" priority="8360" operator="equal">
      <formula>"NotPaid"</formula>
    </cfRule>
    <cfRule type="cellIs" dxfId="3" priority="8345" operator="equal">
      <formula>"NotPaid"</formula>
    </cfRule>
    <cfRule type="cellIs" dxfId="3" priority="8333" operator="equal">
      <formula>"NotPaid"</formula>
    </cfRule>
    <cfRule type="cellIs" dxfId="3" priority="8312" operator="equal">
      <formula>"NotPaid"</formula>
    </cfRule>
    <cfRule type="cellIs" dxfId="3" priority="8300" operator="equal">
      <formula>"NotPaid"</formula>
    </cfRule>
    <cfRule type="cellIs" dxfId="3" priority="8288" operator="equal">
      <formula>"NotPaid"</formula>
    </cfRule>
    <cfRule type="cellIs" dxfId="3" priority="8254" operator="equal">
      <formula>"NotPaid"</formula>
    </cfRule>
    <cfRule type="cellIs" dxfId="3" priority="8206" operator="equal">
      <formula>"NotPaid"</formula>
    </cfRule>
    <cfRule type="cellIs" dxfId="3" priority="8194" operator="equal">
      <formula>"NotPaid"</formula>
    </cfRule>
  </conditionalFormatting>
  <conditionalFormatting sqref="G41:N41">
    <cfRule type="cellIs" dxfId="3" priority="9355" operator="equal">
      <formula>"NotPaid"</formula>
    </cfRule>
    <cfRule type="cellIs" dxfId="3" priority="9346" operator="equal">
      <formula>"NotPaid"</formula>
    </cfRule>
    <cfRule type="cellIs" dxfId="3" priority="9286" operator="equal">
      <formula>"NotPaid"</formula>
    </cfRule>
    <cfRule type="cellIs" dxfId="3" priority="9241" operator="equal">
      <formula>"NotPaid"</formula>
    </cfRule>
    <cfRule type="cellIs" dxfId="3" priority="9230" operator="equal">
      <formula>"NotPaid"</formula>
    </cfRule>
    <cfRule type="cellIs" dxfId="3" priority="9204" operator="equal">
      <formula>"NotPaid"</formula>
    </cfRule>
    <cfRule type="cellIs" dxfId="3" priority="9193" operator="equal">
      <formula>"NotPaid"</formula>
    </cfRule>
    <cfRule type="cellIs" dxfId="3" priority="9182" operator="equal">
      <formula>"NotPaid"</formula>
    </cfRule>
    <cfRule type="cellIs" dxfId="3" priority="8390" operator="equal">
      <formula>"NotPaid"</formula>
    </cfRule>
    <cfRule type="cellIs" dxfId="3" priority="8381" operator="equal">
      <formula>"NotPaid"</formula>
    </cfRule>
    <cfRule type="cellIs" dxfId="3" priority="8321" operator="equal">
      <formula>"NotPaid"</formula>
    </cfRule>
    <cfRule type="cellIs" dxfId="3" priority="8276" operator="equal">
      <formula>"NotPaid"</formula>
    </cfRule>
    <cfRule type="cellIs" dxfId="3" priority="8265" operator="equal">
      <formula>"NotPaid"</formula>
    </cfRule>
    <cfRule type="cellIs" dxfId="3" priority="8239" operator="equal">
      <formula>"NotPaid"</formula>
    </cfRule>
    <cfRule type="cellIs" dxfId="3" priority="8228" operator="equal">
      <formula>"NotPaid"</formula>
    </cfRule>
    <cfRule type="cellIs" dxfId="3" priority="8217" operator="equal">
      <formula>"NotPaid"</formula>
    </cfRule>
  </conditionalFormatting>
  <conditionalFormatting sqref="H41:N41">
    <cfRule type="cellIs" dxfId="3" priority="9378" operator="equal">
      <formula>"NotPaid"</formula>
    </cfRule>
    <cfRule type="cellIs" dxfId="3" priority="9363" operator="equal">
      <formula>"NotPaid"</formula>
    </cfRule>
    <cfRule type="cellIs" dxfId="3" priority="9333" operator="equal">
      <formula>"NotPaid"</formula>
    </cfRule>
    <cfRule type="cellIs" dxfId="3" priority="9321" operator="equal">
      <formula>"NotPaid"</formula>
    </cfRule>
    <cfRule type="cellIs" dxfId="3" priority="9306" operator="equal">
      <formula>"NotPaid"</formula>
    </cfRule>
    <cfRule type="cellIs" dxfId="3" priority="9294" operator="equal">
      <formula>"NotPaid"</formula>
    </cfRule>
    <cfRule type="cellIs" dxfId="3" priority="9273" operator="equal">
      <formula>"NotPaid"</formula>
    </cfRule>
    <cfRule type="cellIs" dxfId="3" priority="9261" operator="equal">
      <formula>"NotPaid"</formula>
    </cfRule>
    <cfRule type="cellIs" dxfId="3" priority="9249" operator="equal">
      <formula>"NotPaid"</formula>
    </cfRule>
    <cfRule type="cellIs" dxfId="3" priority="9215" operator="equal">
      <formula>"NotPaid"</formula>
    </cfRule>
    <cfRule type="cellIs" dxfId="3" priority="9167" operator="equal">
      <formula>"NotPaid"</formula>
    </cfRule>
    <cfRule type="cellIs" dxfId="3" priority="9155" operator="equal">
      <formula>"NotPaid"</formula>
    </cfRule>
    <cfRule type="cellIs" dxfId="3" priority="8413" operator="equal">
      <formula>"NotPaid"</formula>
    </cfRule>
    <cfRule type="cellIs" dxfId="3" priority="8398" operator="equal">
      <formula>"NotPaid"</formula>
    </cfRule>
    <cfRule type="cellIs" dxfId="3" priority="8368" operator="equal">
      <formula>"NotPaid"</formula>
    </cfRule>
    <cfRule type="cellIs" dxfId="3" priority="8356" operator="equal">
      <formula>"NotPaid"</formula>
    </cfRule>
    <cfRule type="cellIs" dxfId="3" priority="8341" operator="equal">
      <formula>"NotPaid"</formula>
    </cfRule>
    <cfRule type="cellIs" dxfId="3" priority="8329" operator="equal">
      <formula>"NotPaid"</formula>
    </cfRule>
    <cfRule type="cellIs" dxfId="3" priority="8308" operator="equal">
      <formula>"NotPaid"</formula>
    </cfRule>
    <cfRule type="cellIs" dxfId="3" priority="8296" operator="equal">
      <formula>"NotPaid"</formula>
    </cfRule>
    <cfRule type="cellIs" dxfId="3" priority="8284" operator="equal">
      <formula>"NotPaid"</formula>
    </cfRule>
    <cfRule type="cellIs" dxfId="3" priority="8250" operator="equal">
      <formula>"NotPaid"</formula>
    </cfRule>
    <cfRule type="cellIs" dxfId="3" priority="8202" operator="equal">
      <formula>"NotPaid"</formula>
    </cfRule>
    <cfRule type="cellIs" dxfId="3" priority="8190" operator="equal">
      <formula>"NotPaid"</formula>
    </cfRule>
  </conditionalFormatting>
  <conditionalFormatting sqref="R41">
    <cfRule type="cellIs" dxfId="3" priority="1191" operator="equal">
      <formula>"NotPaid"</formula>
    </cfRule>
  </conditionalFormatting>
  <conditionalFormatting sqref="R41:Z41">
    <cfRule type="cellIs" dxfId="3" priority="1186" operator="equal">
      <formula>"NotPaid"</formula>
    </cfRule>
    <cfRule type="cellIs" dxfId="3" priority="1185" operator="equal">
      <formula>"NotPaid"</formula>
    </cfRule>
    <cfRule type="cellIs" dxfId="3" priority="1184" operator="equal">
      <formula>"NotPaid"</formula>
    </cfRule>
    <cfRule type="cellIs" dxfId="3" priority="1183" operator="equal">
      <formula>"NotPaid"</formula>
    </cfRule>
    <cfRule type="cellIs" dxfId="3" priority="1182" operator="equal">
      <formula>"NotPaid"</formula>
    </cfRule>
    <cfRule type="cellIs" dxfId="3" priority="1181" operator="equal">
      <formula>"NotPaid"</formula>
    </cfRule>
    <cfRule type="cellIs" dxfId="3" priority="1180" operator="equal">
      <formula>"NotPaid"</formula>
    </cfRule>
    <cfRule type="cellIs" dxfId="3" priority="1179" operator="equal">
      <formula>"NotPaid"</formula>
    </cfRule>
    <cfRule type="cellIs" dxfId="3" priority="1178" operator="equal">
      <formula>"NotPaid"</formula>
    </cfRule>
    <cfRule type="cellIs" dxfId="3" priority="1177" operator="equal">
      <formula>"NotPaid"</formula>
    </cfRule>
    <cfRule type="cellIs" dxfId="3" priority="1176" operator="equal">
      <formula>"NotPaid"</formula>
    </cfRule>
    <cfRule type="cellIs" dxfId="3" priority="1175" operator="equal">
      <formula>"NotPaid"</formula>
    </cfRule>
    <cfRule type="cellIs" dxfId="3" priority="1193" operator="equal">
      <formula>"NotPaid"</formula>
    </cfRule>
    <cfRule type="cellIs" dxfId="3" priority="1192" operator="equal">
      <formula>"NotPaid"</formula>
    </cfRule>
    <cfRule type="cellIs" dxfId="3" priority="1190" operator="equal">
      <formula>"NotPaid"</formula>
    </cfRule>
    <cfRule type="cellIs" dxfId="3" priority="1189" operator="equal">
      <formula>"NotPaid"</formula>
    </cfRule>
    <cfRule type="cellIs" dxfId="3" priority="1188" operator="equal">
      <formula>"NotPaid"</formula>
    </cfRule>
    <cfRule type="cellIs" dxfId="3" priority="1187" operator="equal">
      <formula>"NotPaid"</formula>
    </cfRule>
    <cfRule type="cellIs" dxfId="3" priority="1174" operator="equal">
      <formula>"NotPaid"</formula>
    </cfRule>
    <cfRule type="cellIs" dxfId="3" priority="1173" operator="equal">
      <formula>"NotPaid"</formula>
    </cfRule>
    <cfRule type="cellIs" dxfId="3" priority="1172" operator="equal">
      <formula>"NotPaid"</formula>
    </cfRule>
    <cfRule type="cellIs" dxfId="3" priority="1171" operator="equal">
      <formula>"NotPaid"</formula>
    </cfRule>
    <cfRule type="cellIs" dxfId="3" priority="1124" operator="equal">
      <formula>"NotPaid"</formula>
    </cfRule>
    <cfRule type="cellIs" dxfId="3" priority="1123" operator="equal">
      <formula>"NotPaid"</formula>
    </cfRule>
    <cfRule type="cellIs" dxfId="3" priority="1122" operator="equal">
      <formula>"NotPaid"</formula>
    </cfRule>
    <cfRule type="cellIs" dxfId="3" priority="1121" operator="equal">
      <formula>"NotPaid"</formula>
    </cfRule>
    <cfRule type="cellIs" dxfId="3" priority="1120" operator="equal">
      <formula>"NotPaid"</formula>
    </cfRule>
    <cfRule type="cellIs" dxfId="3" priority="1119" operator="equal">
      <formula>"NotPaid"</formula>
    </cfRule>
    <cfRule type="cellIs" dxfId="3" priority="1118" operator="equal">
      <formula>"NotPaid"</formula>
    </cfRule>
    <cfRule type="cellIs" dxfId="3" priority="1117" operator="equal">
      <formula>"NotPaid"</formula>
    </cfRule>
    <cfRule type="cellIs" dxfId="3" priority="1116" operator="equal">
      <formula>"NotPaid"</formula>
    </cfRule>
    <cfRule type="cellIs" dxfId="3" priority="1115" operator="equal">
      <formula>"NotPaid"</formula>
    </cfRule>
    <cfRule type="cellIs" dxfId="3" priority="1114" operator="equal">
      <formula>"NotPaid"</formula>
    </cfRule>
    <cfRule type="cellIs" dxfId="3" priority="1113" operator="equal">
      <formula>"NotPaid"</formula>
    </cfRule>
    <cfRule type="cellIs" dxfId="3" priority="1112" operator="equal">
      <formula>"NotPaid"</formula>
    </cfRule>
    <cfRule type="cellIs" dxfId="3" priority="1111" operator="equal">
      <formula>"NotPaid"</formula>
    </cfRule>
    <cfRule type="cellIs" dxfId="3" priority="1110" operator="equal">
      <formula>"NotPaid"</formula>
    </cfRule>
    <cfRule type="cellIs" dxfId="3" priority="1109" operator="equal">
      <formula>"NotPaid"</formula>
    </cfRule>
    <cfRule type="cellIs" dxfId="3" priority="1108" operator="equal">
      <formula>"NotPaid"</formula>
    </cfRule>
    <cfRule type="cellIs" dxfId="3" priority="1107" operator="equal">
      <formula>"NotPaid"</formula>
    </cfRule>
    <cfRule type="cellIs" dxfId="3" priority="1106" operator="equal">
      <formula>"NotPaid"</formula>
    </cfRule>
    <cfRule type="cellIs" dxfId="3" priority="1105" operator="equal">
      <formula>"NotPaid"</formula>
    </cfRule>
    <cfRule type="cellIs" dxfId="3" priority="1104" operator="equal">
      <formula>"NotPaid"</formula>
    </cfRule>
    <cfRule type="cellIs" dxfId="3" priority="1103" operator="equal">
      <formula>"NotPaid"</formula>
    </cfRule>
    <cfRule type="cellIs" dxfId="3" priority="1102" operator="equal">
      <formula>"NotPaid"</formula>
    </cfRule>
  </conditionalFormatting>
  <conditionalFormatting sqref="S41:U41">
    <cfRule type="cellIs" dxfId="3" priority="1979" operator="equal">
      <formula>"NotPaid"</formula>
    </cfRule>
    <cfRule type="cellIs" dxfId="3" priority="1974" operator="equal">
      <formula>"NotPaid"</formula>
    </cfRule>
    <cfRule type="cellIs" dxfId="3" priority="1973" operator="equal">
      <formula>"NotPaid"</formula>
    </cfRule>
    <cfRule type="cellIs" dxfId="3" priority="1972" operator="equal">
      <formula>"NotPaid"</formula>
    </cfRule>
    <cfRule type="cellIs" dxfId="3" priority="1971" operator="equal">
      <formula>"NotPaid"</formula>
    </cfRule>
    <cfRule type="cellIs" dxfId="3" priority="1970" operator="equal">
      <formula>"NotPaid"</formula>
    </cfRule>
    <cfRule type="cellIs" dxfId="3" priority="1969" operator="equal">
      <formula>"NotPaid"</formula>
    </cfRule>
    <cfRule type="cellIs" dxfId="3" priority="1968" operator="equal">
      <formula>"NotPaid"</formula>
    </cfRule>
    <cfRule type="cellIs" dxfId="3" priority="1967" operator="equal">
      <formula>"NotPaid"</formula>
    </cfRule>
    <cfRule type="cellIs" dxfId="3" priority="1966" operator="equal">
      <formula>"NotPaid"</formula>
    </cfRule>
    <cfRule type="cellIs" dxfId="3" priority="1965" operator="equal">
      <formula>"NotPaid"</formula>
    </cfRule>
    <cfRule type="cellIs" dxfId="3" priority="1964" operator="equal">
      <formula>"NotPaid"</formula>
    </cfRule>
    <cfRule type="cellIs" dxfId="3" priority="1963" operator="equal">
      <formula>"NotPaid"</formula>
    </cfRule>
    <cfRule type="cellIs" dxfId="3" priority="1981" operator="equal">
      <formula>"NotPaid"</formula>
    </cfRule>
    <cfRule type="cellIs" dxfId="3" priority="1980" operator="equal">
      <formula>"NotPaid"</formula>
    </cfRule>
    <cfRule type="cellIs" dxfId="3" priority="1978" operator="equal">
      <formula>"NotPaid"</formula>
    </cfRule>
    <cfRule type="cellIs" dxfId="3" priority="1977" operator="equal">
      <formula>"NotPaid"</formula>
    </cfRule>
    <cfRule type="cellIs" dxfId="3" priority="1976" operator="equal">
      <formula>"NotPaid"</formula>
    </cfRule>
    <cfRule type="cellIs" dxfId="3" priority="1975" operator="equal">
      <formula>"NotPaid"</formula>
    </cfRule>
    <cfRule type="cellIs" dxfId="3" priority="1962" operator="equal">
      <formula>"NotPaid"</formula>
    </cfRule>
    <cfRule type="cellIs" dxfId="3" priority="1961" operator="equal">
      <formula>"NotPaid"</formula>
    </cfRule>
    <cfRule type="cellIs" dxfId="3" priority="1960" operator="equal">
      <formula>"NotPaid"</formula>
    </cfRule>
    <cfRule type="cellIs" dxfId="3" priority="1959" operator="equal">
      <formula>"NotPaid"</formula>
    </cfRule>
    <cfRule type="cellIs" dxfId="3" priority="1912" operator="equal">
      <formula>"NotPaid"</formula>
    </cfRule>
    <cfRule type="cellIs" dxfId="3" priority="1911" operator="equal">
      <formula>"NotPaid"</formula>
    </cfRule>
    <cfRule type="cellIs" dxfId="3" priority="1910" operator="equal">
      <formula>"NotPaid"</formula>
    </cfRule>
    <cfRule type="cellIs" dxfId="3" priority="1909" operator="equal">
      <formula>"NotPaid"</formula>
    </cfRule>
    <cfRule type="cellIs" dxfId="3" priority="1908" operator="equal">
      <formula>"NotPaid"</formula>
    </cfRule>
    <cfRule type="cellIs" dxfId="3" priority="1907" operator="equal">
      <formula>"NotPaid"</formula>
    </cfRule>
    <cfRule type="cellIs" dxfId="3" priority="1906" operator="equal">
      <formula>"NotPaid"</formula>
    </cfRule>
    <cfRule type="cellIs" dxfId="3" priority="1905" operator="equal">
      <formula>"NotPaid"</formula>
    </cfRule>
    <cfRule type="cellIs" dxfId="3" priority="1904" operator="equal">
      <formula>"NotPaid"</formula>
    </cfRule>
    <cfRule type="cellIs" dxfId="3" priority="1903" operator="equal">
      <formula>"NotPaid"</formula>
    </cfRule>
    <cfRule type="cellIs" dxfId="3" priority="1902" operator="equal">
      <formula>"NotPaid"</formula>
    </cfRule>
    <cfRule type="cellIs" dxfId="3" priority="1901" operator="equal">
      <formula>"NotPaid"</formula>
    </cfRule>
    <cfRule type="cellIs" dxfId="3" priority="1900" operator="equal">
      <formula>"NotPaid"</formula>
    </cfRule>
    <cfRule type="cellIs" dxfId="3" priority="1899" operator="equal">
      <formula>"NotPaid"</formula>
    </cfRule>
    <cfRule type="cellIs" dxfId="3" priority="1898" operator="equal">
      <formula>"NotPaid"</formula>
    </cfRule>
    <cfRule type="cellIs" dxfId="3" priority="1897" operator="equal">
      <formula>"NotPaid"</formula>
    </cfRule>
    <cfRule type="cellIs" dxfId="3" priority="1896" operator="equal">
      <formula>"NotPaid"</formula>
    </cfRule>
    <cfRule type="cellIs" dxfId="3" priority="1895" operator="equal">
      <formula>"NotPaid"</formula>
    </cfRule>
    <cfRule type="cellIs" dxfId="3" priority="1894" operator="equal">
      <formula>"NotPaid"</formula>
    </cfRule>
    <cfRule type="cellIs" dxfId="3" priority="1893" operator="equal">
      <formula>"NotPaid"</formula>
    </cfRule>
    <cfRule type="cellIs" dxfId="3" priority="1892" operator="equal">
      <formula>"NotPaid"</formula>
    </cfRule>
    <cfRule type="cellIs" dxfId="3" priority="1891" operator="equal">
      <formula>"NotPaid"</formula>
    </cfRule>
    <cfRule type="cellIs" dxfId="3" priority="1890" operator="equal">
      <formula>"NotPaid"</formula>
    </cfRule>
  </conditionalFormatting>
  <conditionalFormatting sqref="V41:X41">
    <cfRule type="cellIs" dxfId="3" priority="2767" operator="equal">
      <formula>"NotPaid"</formula>
    </cfRule>
    <cfRule type="cellIs" dxfId="3" priority="2762" operator="equal">
      <formula>"NotPaid"</formula>
    </cfRule>
    <cfRule type="cellIs" dxfId="3" priority="2761" operator="equal">
      <formula>"NotPaid"</formula>
    </cfRule>
    <cfRule type="cellIs" dxfId="3" priority="2760" operator="equal">
      <formula>"NotPaid"</formula>
    </cfRule>
    <cfRule type="cellIs" dxfId="3" priority="2759" operator="equal">
      <formula>"NotPaid"</formula>
    </cfRule>
    <cfRule type="cellIs" dxfId="3" priority="2758" operator="equal">
      <formula>"NotPaid"</formula>
    </cfRule>
    <cfRule type="cellIs" dxfId="3" priority="2757" operator="equal">
      <formula>"NotPaid"</formula>
    </cfRule>
    <cfRule type="cellIs" dxfId="3" priority="2756" operator="equal">
      <formula>"NotPaid"</formula>
    </cfRule>
    <cfRule type="cellIs" dxfId="3" priority="2755" operator="equal">
      <formula>"NotPaid"</formula>
    </cfRule>
    <cfRule type="cellIs" dxfId="3" priority="2754" operator="equal">
      <formula>"NotPaid"</formula>
    </cfRule>
    <cfRule type="cellIs" dxfId="3" priority="2753" operator="equal">
      <formula>"NotPaid"</formula>
    </cfRule>
    <cfRule type="cellIs" dxfId="3" priority="2752" operator="equal">
      <formula>"NotPaid"</formula>
    </cfRule>
    <cfRule type="cellIs" dxfId="3" priority="2751" operator="equal">
      <formula>"NotPaid"</formula>
    </cfRule>
    <cfRule type="cellIs" dxfId="3" priority="2769" operator="equal">
      <formula>"NotPaid"</formula>
    </cfRule>
    <cfRule type="cellIs" dxfId="3" priority="2768" operator="equal">
      <formula>"NotPaid"</formula>
    </cfRule>
    <cfRule type="cellIs" dxfId="3" priority="2766" operator="equal">
      <formula>"NotPaid"</formula>
    </cfRule>
    <cfRule type="cellIs" dxfId="3" priority="2765" operator="equal">
      <formula>"NotPaid"</formula>
    </cfRule>
    <cfRule type="cellIs" dxfId="3" priority="2764" operator="equal">
      <formula>"NotPaid"</formula>
    </cfRule>
    <cfRule type="cellIs" dxfId="3" priority="2763" operator="equal">
      <formula>"NotPaid"</formula>
    </cfRule>
    <cfRule type="cellIs" dxfId="3" priority="2750" operator="equal">
      <formula>"NotPaid"</formula>
    </cfRule>
    <cfRule type="cellIs" dxfId="3" priority="2749" operator="equal">
      <formula>"NotPaid"</formula>
    </cfRule>
    <cfRule type="cellIs" dxfId="3" priority="2748" operator="equal">
      <formula>"NotPaid"</formula>
    </cfRule>
    <cfRule type="cellIs" dxfId="3" priority="2747" operator="equal">
      <formula>"NotPaid"</formula>
    </cfRule>
    <cfRule type="cellIs" dxfId="3" priority="2700" operator="equal">
      <formula>"NotPaid"</formula>
    </cfRule>
    <cfRule type="cellIs" dxfId="3" priority="2699" operator="equal">
      <formula>"NotPaid"</formula>
    </cfRule>
    <cfRule type="cellIs" dxfId="3" priority="2698" operator="equal">
      <formula>"NotPaid"</formula>
    </cfRule>
    <cfRule type="cellIs" dxfId="3" priority="2697" operator="equal">
      <formula>"NotPaid"</formula>
    </cfRule>
    <cfRule type="cellIs" dxfId="3" priority="2696" operator="equal">
      <formula>"NotPaid"</formula>
    </cfRule>
    <cfRule type="cellIs" dxfId="3" priority="2695" operator="equal">
      <formula>"NotPaid"</formula>
    </cfRule>
    <cfRule type="cellIs" dxfId="3" priority="2694" operator="equal">
      <formula>"NotPaid"</formula>
    </cfRule>
    <cfRule type="cellIs" dxfId="3" priority="2693" operator="equal">
      <formula>"NotPaid"</formula>
    </cfRule>
    <cfRule type="cellIs" dxfId="3" priority="2692" operator="equal">
      <formula>"NotPaid"</formula>
    </cfRule>
    <cfRule type="cellIs" dxfId="3" priority="2691" operator="equal">
      <formula>"NotPaid"</formula>
    </cfRule>
    <cfRule type="cellIs" dxfId="3" priority="2690" operator="equal">
      <formula>"NotPaid"</formula>
    </cfRule>
    <cfRule type="cellIs" dxfId="3" priority="2689" operator="equal">
      <formula>"NotPaid"</formula>
    </cfRule>
    <cfRule type="cellIs" dxfId="3" priority="2688" operator="equal">
      <formula>"NotPaid"</formula>
    </cfRule>
    <cfRule type="cellIs" dxfId="3" priority="2687" operator="equal">
      <formula>"NotPaid"</formula>
    </cfRule>
    <cfRule type="cellIs" dxfId="3" priority="2686" operator="equal">
      <formula>"NotPaid"</formula>
    </cfRule>
    <cfRule type="cellIs" dxfId="3" priority="2685" operator="equal">
      <formula>"NotPaid"</formula>
    </cfRule>
    <cfRule type="cellIs" dxfId="3" priority="2684" operator="equal">
      <formula>"NotPaid"</formula>
    </cfRule>
    <cfRule type="cellIs" dxfId="3" priority="2683" operator="equal">
      <formula>"NotPaid"</formula>
    </cfRule>
    <cfRule type="cellIs" dxfId="3" priority="2682" operator="equal">
      <formula>"NotPaid"</formula>
    </cfRule>
    <cfRule type="cellIs" dxfId="3" priority="2681" operator="equal">
      <formula>"NotPaid"</formula>
    </cfRule>
    <cfRule type="cellIs" dxfId="3" priority="2680" operator="equal">
      <formula>"NotPaid"</formula>
    </cfRule>
    <cfRule type="cellIs" dxfId="3" priority="2679" operator="equal">
      <formula>"NotPaid"</formula>
    </cfRule>
    <cfRule type="cellIs" dxfId="3" priority="2678" operator="equal">
      <formula>"NotPaid"</formula>
    </cfRule>
  </conditionalFormatting>
  <conditionalFormatting sqref="Y41:Z41">
    <cfRule type="cellIs" dxfId="3" priority="3555" operator="equal">
      <formula>"NotPaid"</formula>
    </cfRule>
    <cfRule type="cellIs" dxfId="3" priority="3550" operator="equal">
      <formula>"NotPaid"</formula>
    </cfRule>
    <cfRule type="cellIs" dxfId="3" priority="3549" operator="equal">
      <formula>"NotPaid"</formula>
    </cfRule>
    <cfRule type="cellIs" dxfId="3" priority="3548" operator="equal">
      <formula>"NotPaid"</formula>
    </cfRule>
    <cfRule type="cellIs" dxfId="3" priority="3547" operator="equal">
      <formula>"NotPaid"</formula>
    </cfRule>
    <cfRule type="cellIs" dxfId="3" priority="3546" operator="equal">
      <formula>"NotPaid"</formula>
    </cfRule>
    <cfRule type="cellIs" dxfId="3" priority="3545" operator="equal">
      <formula>"NotPaid"</formula>
    </cfRule>
    <cfRule type="cellIs" dxfId="3" priority="3544" operator="equal">
      <formula>"NotPaid"</formula>
    </cfRule>
    <cfRule type="cellIs" dxfId="3" priority="3543" operator="equal">
      <formula>"NotPaid"</formula>
    </cfRule>
    <cfRule type="cellIs" dxfId="3" priority="3542" operator="equal">
      <formula>"NotPaid"</formula>
    </cfRule>
    <cfRule type="cellIs" dxfId="3" priority="3541" operator="equal">
      <formula>"NotPaid"</formula>
    </cfRule>
    <cfRule type="cellIs" dxfId="3" priority="3540" operator="equal">
      <formula>"NotPaid"</formula>
    </cfRule>
    <cfRule type="cellIs" dxfId="3" priority="3539" operator="equal">
      <formula>"NotPaid"</formula>
    </cfRule>
    <cfRule type="cellIs" dxfId="3" priority="3557" operator="equal">
      <formula>"NotPaid"</formula>
    </cfRule>
    <cfRule type="cellIs" dxfId="3" priority="3556" operator="equal">
      <formula>"NotPaid"</formula>
    </cfRule>
    <cfRule type="cellIs" dxfId="3" priority="3554" operator="equal">
      <formula>"NotPaid"</formula>
    </cfRule>
    <cfRule type="cellIs" dxfId="3" priority="3553" operator="equal">
      <formula>"NotPaid"</formula>
    </cfRule>
    <cfRule type="cellIs" dxfId="3" priority="3552" operator="equal">
      <formula>"NotPaid"</formula>
    </cfRule>
    <cfRule type="cellIs" dxfId="3" priority="3551" operator="equal">
      <formula>"NotPaid"</formula>
    </cfRule>
    <cfRule type="cellIs" dxfId="3" priority="3538" operator="equal">
      <formula>"NotPaid"</formula>
    </cfRule>
    <cfRule type="cellIs" dxfId="3" priority="3537" operator="equal">
      <formula>"NotPaid"</formula>
    </cfRule>
    <cfRule type="cellIs" dxfId="3" priority="3536" operator="equal">
      <formula>"NotPaid"</formula>
    </cfRule>
    <cfRule type="cellIs" dxfId="3" priority="3535" operator="equal">
      <formula>"NotPaid"</formula>
    </cfRule>
    <cfRule type="cellIs" dxfId="3" priority="3488" operator="equal">
      <formula>"NotPaid"</formula>
    </cfRule>
    <cfRule type="cellIs" dxfId="3" priority="3487" operator="equal">
      <formula>"NotPaid"</formula>
    </cfRule>
    <cfRule type="cellIs" dxfId="3" priority="3486" operator="equal">
      <formula>"NotPaid"</formula>
    </cfRule>
    <cfRule type="cellIs" dxfId="3" priority="3485" operator="equal">
      <formula>"NotPaid"</formula>
    </cfRule>
    <cfRule type="cellIs" dxfId="3" priority="3484" operator="equal">
      <formula>"NotPaid"</formula>
    </cfRule>
    <cfRule type="cellIs" dxfId="3" priority="3483" operator="equal">
      <formula>"NotPaid"</formula>
    </cfRule>
    <cfRule type="cellIs" dxfId="3" priority="3482" operator="equal">
      <formula>"NotPaid"</formula>
    </cfRule>
    <cfRule type="cellIs" dxfId="3" priority="3481" operator="equal">
      <formula>"NotPaid"</formula>
    </cfRule>
    <cfRule type="cellIs" dxfId="3" priority="3480" operator="equal">
      <formula>"NotPaid"</formula>
    </cfRule>
    <cfRule type="cellIs" dxfId="3" priority="3479" operator="equal">
      <formula>"NotPaid"</formula>
    </cfRule>
    <cfRule type="cellIs" dxfId="3" priority="3478" operator="equal">
      <formula>"NotPaid"</formula>
    </cfRule>
    <cfRule type="cellIs" dxfId="3" priority="3477" operator="equal">
      <formula>"NotPaid"</formula>
    </cfRule>
    <cfRule type="cellIs" dxfId="3" priority="3476" operator="equal">
      <formula>"NotPaid"</formula>
    </cfRule>
    <cfRule type="cellIs" dxfId="3" priority="3475" operator="equal">
      <formula>"NotPaid"</formula>
    </cfRule>
    <cfRule type="cellIs" dxfId="3" priority="3474" operator="equal">
      <formula>"NotPaid"</formula>
    </cfRule>
    <cfRule type="cellIs" dxfId="3" priority="3473" operator="equal">
      <formula>"NotPaid"</formula>
    </cfRule>
    <cfRule type="cellIs" dxfId="3" priority="3472" operator="equal">
      <formula>"NotPaid"</formula>
    </cfRule>
    <cfRule type="cellIs" dxfId="3" priority="3471" operator="equal">
      <formula>"NotPaid"</formula>
    </cfRule>
    <cfRule type="cellIs" dxfId="3" priority="3470" operator="equal">
      <formula>"NotPaid"</formula>
    </cfRule>
    <cfRule type="cellIs" dxfId="3" priority="3469" operator="equal">
      <formula>"NotPaid"</formula>
    </cfRule>
    <cfRule type="cellIs" dxfId="3" priority="3468" operator="equal">
      <formula>"NotPaid"</formula>
    </cfRule>
    <cfRule type="cellIs" dxfId="3" priority="3467" operator="equal">
      <formula>"NotPaid"</formula>
    </cfRule>
    <cfRule type="cellIs" dxfId="3" priority="3466" operator="equal">
      <formula>"NotPaid"</formula>
    </cfRule>
  </conditionalFormatting>
  <conditionalFormatting sqref="AA41:AC41">
    <cfRule type="cellIs" dxfId="3" priority="335" operator="equal">
      <formula>"NotPaid"</formula>
    </cfRule>
  </conditionalFormatting>
  <conditionalFormatting sqref="AM41">
    <cfRule type="expression" dxfId="5" priority="5670" stopIfTrue="1">
      <formula>AM41="not paid"</formula>
    </cfRule>
  </conditionalFormatting>
  <conditionalFormatting sqref="AN41">
    <cfRule type="expression" dxfId="5" priority="5672" stopIfTrue="1">
      <formula>AN41="not paid"</formula>
    </cfRule>
  </conditionalFormatting>
  <conditionalFormatting sqref="AO41">
    <cfRule type="expression" dxfId="5" priority="5643" stopIfTrue="1">
      <formula>AO41="not paid"</formula>
    </cfRule>
  </conditionalFormatting>
  <conditionalFormatting sqref="AP41:AQ41">
    <cfRule type="expression" dxfId="5" priority="5707" stopIfTrue="1">
      <formula>AP29="not paid"</formula>
    </cfRule>
    <cfRule type="expression" dxfId="7" priority="40405" stopIfTrue="1">
      <formula>OtherSubjects!AP62="not paid"</formula>
    </cfRule>
  </conditionalFormatting>
  <conditionalFormatting sqref="AS41">
    <cfRule type="expression" dxfId="5" priority="580" stopIfTrue="1">
      <formula>AS41="NotPaid"</formula>
    </cfRule>
  </conditionalFormatting>
  <conditionalFormatting sqref="AT41:AY41">
    <cfRule type="expression" dxfId="5" priority="653" stopIfTrue="1">
      <formula>AT52="NotPaid"</formula>
    </cfRule>
  </conditionalFormatting>
  <conditionalFormatting sqref="AZ41">
    <cfRule type="expression" dxfId="5" priority="611" stopIfTrue="1">
      <formula>AZ41="not paid"</formula>
    </cfRule>
  </conditionalFormatting>
  <conditionalFormatting sqref="BA41">
    <cfRule type="expression" dxfId="5" priority="613" stopIfTrue="1">
      <formula>BA41="not paid"</formula>
    </cfRule>
  </conditionalFormatting>
  <conditionalFormatting sqref="BB41">
    <cfRule type="expression" dxfId="5" priority="610" stopIfTrue="1">
      <formula>BB41="not paid"</formula>
    </cfRule>
  </conditionalFormatting>
  <conditionalFormatting sqref="BC41:BD41">
    <cfRule type="expression" dxfId="5" priority="638" stopIfTrue="1">
      <formula>BC29="not paid"</formula>
    </cfRule>
    <cfRule type="expression" dxfId="7" priority="5706" stopIfTrue="1">
      <formula>OtherSubjects!BO166="not paid"</formula>
    </cfRule>
  </conditionalFormatting>
  <conditionalFormatting sqref="P42">
    <cfRule type="cellIs" dxfId="3" priority="27" operator="equal">
      <formula>"NotPaid"</formula>
    </cfRule>
  </conditionalFormatting>
  <conditionalFormatting sqref="R42">
    <cfRule type="cellIs" dxfId="3" priority="25" operator="equal">
      <formula>"NotPaid"</formula>
    </cfRule>
  </conditionalFormatting>
  <conditionalFormatting sqref="S42:T42">
    <cfRule type="cellIs" dxfId="3" priority="26" operator="equal">
      <formula>"NotPaid"</formula>
    </cfRule>
  </conditionalFormatting>
  <conditionalFormatting sqref="U42:AB42">
    <cfRule type="cellIs" dxfId="3" priority="19" operator="equal">
      <formula>"NotPaid"</formula>
    </cfRule>
    <cfRule type="cellIs" dxfId="3" priority="18" operator="equal">
      <formula>"NotPaid"</formula>
    </cfRule>
    <cfRule type="cellIs" dxfId="3" priority="17" operator="equal">
      <formula>"NotPaid"</formula>
    </cfRule>
    <cfRule type="cellIs" dxfId="3" priority="16" operator="equal">
      <formula>"NotPaid"</formula>
    </cfRule>
    <cfRule type="cellIs" dxfId="3" priority="15" operator="equal">
      <formula>"NotPaid"</formula>
    </cfRule>
  </conditionalFormatting>
  <conditionalFormatting sqref="AC42">
    <cfRule type="cellIs" dxfId="3" priority="24" operator="equal">
      <formula>"NotPaid"</formula>
    </cfRule>
    <cfRule type="cellIs" dxfId="3" priority="23" operator="equal">
      <formula>"NotPaid"</formula>
    </cfRule>
    <cfRule type="cellIs" dxfId="3" priority="22" operator="equal">
      <formula>"NotPaid"</formula>
    </cfRule>
    <cfRule type="cellIs" dxfId="3" priority="21" operator="equal">
      <formula>"NotPaid"</formula>
    </cfRule>
    <cfRule type="cellIs" dxfId="3" priority="20" operator="equal">
      <formula>"NotPaid"</formula>
    </cfRule>
  </conditionalFormatting>
  <conditionalFormatting sqref="AE42">
    <cfRule type="expression" dxfId="5" priority="5736" stopIfTrue="1">
      <formula>AE42="NotPaid"</formula>
    </cfRule>
  </conditionalFormatting>
  <conditionalFormatting sqref="AF42">
    <cfRule type="expression" dxfId="5" priority="5734" stopIfTrue="1">
      <formula>AF42="not paid"</formula>
    </cfRule>
  </conditionalFormatting>
  <conditionalFormatting sqref="AG42">
    <cfRule type="expression" dxfId="5" priority="5679" stopIfTrue="1">
      <formula>AG42="not paid"</formula>
    </cfRule>
  </conditionalFormatting>
  <conditionalFormatting sqref="AH42">
    <cfRule type="expression" dxfId="5" priority="5680" stopIfTrue="1">
      <formula>AH42="not paid"</formula>
    </cfRule>
  </conditionalFormatting>
  <conditionalFormatting sqref="AS42">
    <cfRule type="expression" dxfId="5" priority="651" stopIfTrue="1">
      <formula>AS42="not paid"</formula>
    </cfRule>
  </conditionalFormatting>
  <conditionalFormatting sqref="AT42">
    <cfRule type="expression" dxfId="5" priority="618" stopIfTrue="1">
      <formula>AT42="not paid"</formula>
    </cfRule>
  </conditionalFormatting>
  <conditionalFormatting sqref="AU42">
    <cfRule type="expression" dxfId="5" priority="619" stopIfTrue="1">
      <formula>AU42="not paid"</formula>
    </cfRule>
  </conditionalFormatting>
  <conditionalFormatting sqref="U43:AB43">
    <cfRule type="cellIs" dxfId="3" priority="32" operator="equal">
      <formula>"NotPaid"</formula>
    </cfRule>
    <cfRule type="cellIs" dxfId="3" priority="31" operator="equal">
      <formula>"NotPaid"</formula>
    </cfRule>
    <cfRule type="cellIs" dxfId="3" priority="30" operator="equal">
      <formula>"NotPaid"</formula>
    </cfRule>
    <cfRule type="cellIs" dxfId="3" priority="29" operator="equal">
      <formula>"NotPaid"</formula>
    </cfRule>
    <cfRule type="cellIs" dxfId="3" priority="28" operator="equal">
      <formula>"NotPaid"</formula>
    </cfRule>
  </conditionalFormatting>
  <conditionalFormatting sqref="AC43">
    <cfRule type="cellIs" dxfId="3" priority="37" operator="equal">
      <formula>"NotPaid"</formula>
    </cfRule>
    <cfRule type="cellIs" dxfId="3" priority="36" operator="equal">
      <formula>"NotPaid"</formula>
    </cfRule>
    <cfRule type="cellIs" dxfId="3" priority="35" operator="equal">
      <formula>"NotPaid"</formula>
    </cfRule>
    <cfRule type="cellIs" dxfId="3" priority="34" operator="equal">
      <formula>"NotPaid"</formula>
    </cfRule>
    <cfRule type="cellIs" dxfId="3" priority="33" operator="equal">
      <formula>"NotPaid"</formula>
    </cfRule>
  </conditionalFormatting>
  <conditionalFormatting sqref="D44">
    <cfRule type="cellIs" dxfId="3" priority="13385" operator="equal">
      <formula>"NotPaid"</formula>
    </cfRule>
    <cfRule type="cellIs" dxfId="3" priority="13384" operator="equal">
      <formula>"NotPaid"</formula>
    </cfRule>
    <cfRule type="cellIs" dxfId="3" priority="13383" operator="equal">
      <formula>"NotPaid"</formula>
    </cfRule>
    <cfRule type="cellIs" dxfId="3" priority="13023" operator="equal">
      <formula>"NotPaid"</formula>
    </cfRule>
    <cfRule type="cellIs" dxfId="3" priority="13022" operator="equal">
      <formula>"NotPaid"</formula>
    </cfRule>
    <cfRule type="cellIs" dxfId="3" priority="13021" operator="equal">
      <formula>"NotPaid"</formula>
    </cfRule>
    <cfRule type="cellIs" dxfId="3" priority="12884" operator="equal">
      <formula>"NotPaid"</formula>
    </cfRule>
    <cfRule type="cellIs" dxfId="3" priority="12883" operator="equal">
      <formula>"NotPaid"</formula>
    </cfRule>
    <cfRule type="cellIs" dxfId="3" priority="12882" operator="equal">
      <formula>"NotPaid"</formula>
    </cfRule>
    <cfRule type="cellIs" dxfId="3" priority="11830" operator="equal">
      <formula>"NotPaid"</formula>
    </cfRule>
    <cfRule type="cellIs" dxfId="3" priority="11829" operator="equal">
      <formula>"NotPaid"</formula>
    </cfRule>
    <cfRule type="cellIs" dxfId="3" priority="11828" operator="equal">
      <formula>"NotPaid"</formula>
    </cfRule>
    <cfRule type="cellIs" dxfId="3" priority="11759" operator="equal">
      <formula>"NotPaid"</formula>
    </cfRule>
    <cfRule type="cellIs" dxfId="3" priority="11758" operator="equal">
      <formula>"NotPaid"</formula>
    </cfRule>
    <cfRule type="cellIs" dxfId="3" priority="11757" operator="equal">
      <formula>"NotPaid"</formula>
    </cfRule>
  </conditionalFormatting>
  <conditionalFormatting sqref="E44">
    <cfRule type="cellIs" dxfId="3" priority="13032" operator="equal">
      <formula>"NotPaid"</formula>
    </cfRule>
    <cfRule type="cellIs" dxfId="3" priority="13031" operator="equal">
      <formula>"NotPaid"</formula>
    </cfRule>
    <cfRule type="cellIs" dxfId="3" priority="13030" operator="equal">
      <formula>"NotPaid"</formula>
    </cfRule>
    <cfRule type="cellIs" dxfId="3" priority="12891" operator="equal">
      <formula>"NotPaid"</formula>
    </cfRule>
    <cfRule type="cellIs" dxfId="3" priority="12890" operator="equal">
      <formula>"NotPaid"</formula>
    </cfRule>
    <cfRule type="cellIs" dxfId="3" priority="12889" operator="equal">
      <formula>"NotPaid"</formula>
    </cfRule>
    <cfRule type="cellIs" dxfId="3" priority="11837" operator="equal">
      <formula>"NotPaid"</formula>
    </cfRule>
    <cfRule type="cellIs" dxfId="3" priority="11836" operator="equal">
      <formula>"NotPaid"</formula>
    </cfRule>
    <cfRule type="cellIs" dxfId="3" priority="11835" operator="equal">
      <formula>"NotPaid"</formula>
    </cfRule>
    <cfRule type="cellIs" dxfId="3" priority="11766" operator="equal">
      <formula>"NotPaid"</formula>
    </cfRule>
    <cfRule type="cellIs" dxfId="3" priority="11765" operator="equal">
      <formula>"NotPaid"</formula>
    </cfRule>
    <cfRule type="cellIs" dxfId="3" priority="11764" operator="equal">
      <formula>"NotPaid"</formula>
    </cfRule>
  </conditionalFormatting>
  <conditionalFormatting sqref="F44">
    <cfRule type="cellIs" dxfId="3" priority="13028" operator="equal">
      <formula>"NotPaid"</formula>
    </cfRule>
    <cfRule type="cellIs" dxfId="3" priority="13027" operator="equal">
      <formula>"NotPaid"</formula>
    </cfRule>
    <cfRule type="cellIs" dxfId="3" priority="13026" operator="equal">
      <formula>"NotPaid"</formula>
    </cfRule>
    <cfRule type="cellIs" dxfId="3" priority="12887" operator="equal">
      <formula>"NotPaid"</formula>
    </cfRule>
    <cfRule type="cellIs" dxfId="3" priority="12886" operator="equal">
      <formula>"NotPaid"</formula>
    </cfRule>
    <cfRule type="cellIs" dxfId="3" priority="12885" operator="equal">
      <formula>"NotPaid"</formula>
    </cfRule>
    <cfRule type="cellIs" dxfId="3" priority="11833" operator="equal">
      <formula>"NotPaid"</formula>
    </cfRule>
    <cfRule type="cellIs" dxfId="3" priority="11832" operator="equal">
      <formula>"NotPaid"</formula>
    </cfRule>
    <cfRule type="cellIs" dxfId="3" priority="11831" operator="equal">
      <formula>"NotPaid"</formula>
    </cfRule>
    <cfRule type="cellIs" dxfId="3" priority="11762" operator="equal">
      <formula>"NotPaid"</formula>
    </cfRule>
    <cfRule type="cellIs" dxfId="3" priority="11761" operator="equal">
      <formula>"NotPaid"</formula>
    </cfRule>
    <cfRule type="cellIs" dxfId="3" priority="11760" operator="equal">
      <formula>"NotPaid"</formula>
    </cfRule>
  </conditionalFormatting>
  <conditionalFormatting sqref="G44">
    <cfRule type="cellIs" dxfId="3" priority="13029" operator="equal">
      <formula>"NotPaid"</formula>
    </cfRule>
    <cfRule type="cellIs" dxfId="3" priority="12888" operator="equal">
      <formula>"NotPaid"</formula>
    </cfRule>
    <cfRule type="cellIs" dxfId="3" priority="11834" operator="equal">
      <formula>"NotPaid"</formula>
    </cfRule>
    <cfRule type="cellIs" dxfId="3" priority="11763" operator="equal">
      <formula>"NotPaid"</formula>
    </cfRule>
  </conditionalFormatting>
  <conditionalFormatting sqref="H44:N44">
    <cfRule type="cellIs" dxfId="3" priority="13025" operator="equal">
      <formula>"NotPaid"</formula>
    </cfRule>
    <cfRule type="cellIs" dxfId="3" priority="12881" operator="equal">
      <formula>"NotPaid"</formula>
    </cfRule>
    <cfRule type="cellIs" dxfId="3" priority="11827" operator="equal">
      <formula>"NotPaid"</formula>
    </cfRule>
    <cfRule type="cellIs" dxfId="3" priority="11744" operator="equal">
      <formula>"NotPaid"</formula>
    </cfRule>
  </conditionalFormatting>
  <conditionalFormatting sqref="R44">
    <cfRule type="cellIs" dxfId="3" priority="1461" operator="equal">
      <formula>"NotPaid"</formula>
    </cfRule>
    <cfRule type="cellIs" dxfId="3" priority="1453" operator="equal">
      <formula>"NotPaid"</formula>
    </cfRule>
    <cfRule type="cellIs" dxfId="3" priority="1375" operator="equal">
      <formula>"NotPaid"</formula>
    </cfRule>
    <cfRule type="cellIs" dxfId="3" priority="1367" operator="equal">
      <formula>"NotPaid"</formula>
    </cfRule>
  </conditionalFormatting>
  <conditionalFormatting sqref="S44:AB44">
    <cfRule type="cellIs" dxfId="3" priority="2249" operator="equal">
      <formula>"NotPaid"</formula>
    </cfRule>
    <cfRule type="cellIs" dxfId="3" priority="2241" operator="equal">
      <formula>"NotPaid"</formula>
    </cfRule>
    <cfRule type="cellIs" dxfId="3" priority="2163" operator="equal">
      <formula>"NotPaid"</formula>
    </cfRule>
    <cfRule type="cellIs" dxfId="3" priority="2155" operator="equal">
      <formula>"NotPaid"</formula>
    </cfRule>
  </conditionalFormatting>
  <conditionalFormatting sqref="D45">
    <cfRule type="cellIs" dxfId="3" priority="12744" operator="equal">
      <formula>"NotPaid"</formula>
    </cfRule>
    <cfRule type="cellIs" dxfId="3" priority="12743" operator="equal">
      <formula>"NotPaid"</formula>
    </cfRule>
    <cfRule type="cellIs" dxfId="3" priority="12742" operator="equal">
      <formula>"NotPaid"</formula>
    </cfRule>
    <cfRule type="cellIs" dxfId="3" priority="13196" operator="equal">
      <formula>"NotPaid"</formula>
    </cfRule>
    <cfRule type="cellIs" dxfId="3" priority="13195" operator="equal">
      <formula>"NotPaid"</formula>
    </cfRule>
    <cfRule type="cellIs" dxfId="3" priority="13194" operator="equal">
      <formula>"NotPaid"</formula>
    </cfRule>
    <cfRule type="cellIs" dxfId="3" priority="12669" operator="equal">
      <formula>"NotPaid"</formula>
    </cfRule>
    <cfRule type="cellIs" dxfId="3" priority="12668" operator="equal">
      <formula>"NotPaid"</formula>
    </cfRule>
    <cfRule type="cellIs" dxfId="3" priority="12667" operator="equal">
      <formula>"NotPaid"</formula>
    </cfRule>
    <cfRule type="cellIs" dxfId="3" priority="12472" operator="equal">
      <formula>"NotPaid"</formula>
    </cfRule>
    <cfRule type="cellIs" dxfId="3" priority="12471" operator="equal">
      <formula>"NotPaid"</formula>
    </cfRule>
    <cfRule type="cellIs" dxfId="3" priority="12470" operator="equal">
      <formula>"NotPaid"</formula>
    </cfRule>
    <cfRule type="cellIs" dxfId="3" priority="12410" operator="equal">
      <formula>"NotPaid"</formula>
    </cfRule>
    <cfRule type="cellIs" dxfId="3" priority="12409" operator="equal">
      <formula>"NotPaid"</formula>
    </cfRule>
    <cfRule type="cellIs" dxfId="3" priority="12408" operator="equal">
      <formula>"NotPaid"</formula>
    </cfRule>
    <cfRule type="cellIs" dxfId="3" priority="12312" operator="equal">
      <formula>"NotPaid"</formula>
    </cfRule>
    <cfRule type="cellIs" dxfId="3" priority="12311" operator="equal">
      <formula>"NotPaid"</formula>
    </cfRule>
    <cfRule type="cellIs" dxfId="3" priority="12310" operator="equal">
      <formula>"NotPaid"</formula>
    </cfRule>
    <cfRule type="cellIs" dxfId="3" priority="12240" operator="equal">
      <formula>"NotPaid"</formula>
    </cfRule>
    <cfRule type="cellIs" dxfId="3" priority="12239" operator="equal">
      <formula>"NotPaid"</formula>
    </cfRule>
    <cfRule type="cellIs" dxfId="3" priority="12238" operator="equal">
      <formula>"NotPaid"</formula>
    </cfRule>
    <cfRule type="cellIs" dxfId="3" priority="12176" operator="equal">
      <formula>"NotPaid"</formula>
    </cfRule>
    <cfRule type="cellIs" dxfId="3" priority="12175" operator="equal">
      <formula>"NotPaid"</formula>
    </cfRule>
    <cfRule type="cellIs" dxfId="3" priority="12174" operator="equal">
      <formula>"NotPaid"</formula>
    </cfRule>
    <cfRule type="cellIs" dxfId="3" priority="11633" operator="equal">
      <formula>"NotPaid"</formula>
    </cfRule>
    <cfRule type="cellIs" dxfId="3" priority="11632" operator="equal">
      <formula>"NotPaid"</formula>
    </cfRule>
    <cfRule type="cellIs" dxfId="3" priority="11631" operator="equal">
      <formula>"NotPaid"</formula>
    </cfRule>
    <cfRule type="cellIs" dxfId="3" priority="11570" operator="equal">
      <formula>"NotPaid"</formula>
    </cfRule>
    <cfRule type="cellIs" dxfId="3" priority="11569" operator="equal">
      <formula>"NotPaid"</formula>
    </cfRule>
    <cfRule type="cellIs" dxfId="3" priority="11568" operator="equal">
      <formula>"NotPaid"</formula>
    </cfRule>
    <cfRule type="cellIs" dxfId="3" priority="11384" operator="equal">
      <formula>"NotPaid"</formula>
    </cfRule>
    <cfRule type="cellIs" dxfId="3" priority="11383" operator="equal">
      <formula>"NotPaid"</formula>
    </cfRule>
    <cfRule type="cellIs" dxfId="3" priority="11382" operator="equal">
      <formula>"NotPaid"</formula>
    </cfRule>
    <cfRule type="cellIs" dxfId="3" priority="11215" operator="equal">
      <formula>"NotPaid"</formula>
    </cfRule>
    <cfRule type="cellIs" dxfId="3" priority="11214" operator="equal">
      <formula>"NotPaid"</formula>
    </cfRule>
    <cfRule type="cellIs" dxfId="3" priority="11213" operator="equal">
      <formula>"NotPaid"</formula>
    </cfRule>
    <cfRule type="cellIs" dxfId="3" priority="11143" operator="equal">
      <formula>"NotPaid"</formula>
    </cfRule>
    <cfRule type="cellIs" dxfId="3" priority="11142" operator="equal">
      <formula>"NotPaid"</formula>
    </cfRule>
    <cfRule type="cellIs" dxfId="3" priority="11141" operator="equal">
      <formula>"NotPaid"</formula>
    </cfRule>
    <cfRule type="cellIs" dxfId="3" priority="10646" operator="equal">
      <formula>"NotPaid"</formula>
    </cfRule>
    <cfRule type="cellIs" dxfId="3" priority="10645" operator="equal">
      <formula>"NotPaid"</formula>
    </cfRule>
    <cfRule type="cellIs" dxfId="3" priority="10644" operator="equal">
      <formula>"NotPaid"</formula>
    </cfRule>
    <cfRule type="cellIs" dxfId="3" priority="10583" operator="equal">
      <formula>"NotPaid"</formula>
    </cfRule>
    <cfRule type="cellIs" dxfId="3" priority="10582" operator="equal">
      <formula>"NotPaid"</formula>
    </cfRule>
    <cfRule type="cellIs" dxfId="3" priority="10581" operator="equal">
      <formula>"NotPaid"</formula>
    </cfRule>
    <cfRule type="cellIs" dxfId="3" priority="10449" operator="equal">
      <formula>"NotPaid"</formula>
    </cfRule>
    <cfRule type="cellIs" dxfId="3" priority="10448" operator="equal">
      <formula>"NotPaid"</formula>
    </cfRule>
    <cfRule type="cellIs" dxfId="3" priority="10447" operator="equal">
      <formula>"NotPaid"</formula>
    </cfRule>
    <cfRule type="cellIs" dxfId="3" priority="10313" operator="equal">
      <formula>"NotPaid"</formula>
    </cfRule>
    <cfRule type="cellIs" dxfId="3" priority="10312" operator="equal">
      <formula>"NotPaid"</formula>
    </cfRule>
    <cfRule type="cellIs" dxfId="3" priority="10311" operator="equal">
      <formula>"NotPaid"</formula>
    </cfRule>
    <cfRule type="cellIs" dxfId="3" priority="10254" operator="equal">
      <formula>"NotPaid"</formula>
    </cfRule>
    <cfRule type="cellIs" dxfId="3" priority="10253" operator="equal">
      <formula>"NotPaid"</formula>
    </cfRule>
    <cfRule type="cellIs" dxfId="3" priority="10252" operator="equal">
      <formula>"NotPaid"</formula>
    </cfRule>
    <cfRule type="cellIs" dxfId="3" priority="9879" operator="equal">
      <formula>"NotPaid"</formula>
    </cfRule>
    <cfRule type="cellIs" dxfId="3" priority="9878" operator="equal">
      <formula>"NotPaid"</formula>
    </cfRule>
    <cfRule type="cellIs" dxfId="3" priority="9877" operator="equal">
      <formula>"NotPaid"</formula>
    </cfRule>
    <cfRule type="cellIs" dxfId="3" priority="9678" operator="equal">
      <formula>"NotPaid"</formula>
    </cfRule>
    <cfRule type="cellIs" dxfId="3" priority="9677" operator="equal">
      <formula>"NotPaid"</formula>
    </cfRule>
    <cfRule type="cellIs" dxfId="3" priority="9676" operator="equal">
      <formula>"NotPaid"</formula>
    </cfRule>
    <cfRule type="cellIs" dxfId="3" priority="9615" operator="equal">
      <formula>"NotPaid"</formula>
    </cfRule>
    <cfRule type="cellIs" dxfId="3" priority="9614" operator="equal">
      <formula>"NotPaid"</formula>
    </cfRule>
    <cfRule type="cellIs" dxfId="3" priority="9613" operator="equal">
      <formula>"NotPaid"</formula>
    </cfRule>
  </conditionalFormatting>
  <conditionalFormatting sqref="D45:E45">
    <cfRule type="cellIs" dxfId="3" priority="12918" operator="equal">
      <formula>"NotPaid"</formula>
    </cfRule>
    <cfRule type="cellIs" dxfId="3" priority="12917" operator="equal">
      <formula>"NotPaid"</formula>
    </cfRule>
    <cfRule type="cellIs" dxfId="3" priority="12916" operator="equal">
      <formula>"NotPaid"</formula>
    </cfRule>
    <cfRule type="cellIs" dxfId="3" priority="12357" operator="equal">
      <formula>"NotPaid"</formula>
    </cfRule>
    <cfRule type="cellIs" dxfId="3" priority="12356" operator="equal">
      <formula>"NotPaid"</formula>
    </cfRule>
    <cfRule type="cellIs" dxfId="3" priority="12355" operator="equal">
      <formula>"NotPaid"</formula>
    </cfRule>
    <cfRule type="cellIs" dxfId="3" priority="11489" operator="equal">
      <formula>"NotPaid"</formula>
    </cfRule>
    <cfRule type="cellIs" dxfId="3" priority="11488" operator="equal">
      <formula>"NotPaid"</formula>
    </cfRule>
    <cfRule type="cellIs" dxfId="3" priority="11487" operator="equal">
      <formula>"NotPaid"</formula>
    </cfRule>
    <cfRule type="cellIs" dxfId="3" priority="11294" operator="equal">
      <formula>"NotPaid"</formula>
    </cfRule>
    <cfRule type="cellIs" dxfId="3" priority="11293" operator="equal">
      <formula>"NotPaid"</formula>
    </cfRule>
    <cfRule type="cellIs" dxfId="3" priority="11292" operator="equal">
      <formula>"NotPaid"</formula>
    </cfRule>
    <cfRule type="cellIs" dxfId="3" priority="10502" operator="equal">
      <formula>"NotPaid"</formula>
    </cfRule>
    <cfRule type="cellIs" dxfId="3" priority="10501" operator="equal">
      <formula>"NotPaid"</formula>
    </cfRule>
    <cfRule type="cellIs" dxfId="3" priority="10500" operator="equal">
      <formula>"NotPaid"</formula>
    </cfRule>
    <cfRule type="cellIs" dxfId="3" priority="10381" operator="equal">
      <formula>"NotPaid"</formula>
    </cfRule>
    <cfRule type="cellIs" dxfId="3" priority="10380" operator="equal">
      <formula>"NotPaid"</formula>
    </cfRule>
    <cfRule type="cellIs" dxfId="3" priority="10379" operator="equal">
      <formula>"NotPaid"</formula>
    </cfRule>
    <cfRule type="cellIs" dxfId="3" priority="9534" operator="equal">
      <formula>"NotPaid"</formula>
    </cfRule>
    <cfRule type="cellIs" dxfId="3" priority="9533" operator="equal">
      <formula>"NotPaid"</formula>
    </cfRule>
    <cfRule type="cellIs" dxfId="3" priority="9532" operator="equal">
      <formula>"NotPaid"</formula>
    </cfRule>
  </conditionalFormatting>
  <conditionalFormatting sqref="E45">
    <cfRule type="cellIs" dxfId="3" priority="12752" operator="equal">
      <formula>"NotPaid"</formula>
    </cfRule>
    <cfRule type="cellIs" dxfId="3" priority="12751" operator="equal">
      <formula>"NotPaid"</formula>
    </cfRule>
    <cfRule type="cellIs" dxfId="3" priority="12750" operator="equal">
      <formula>"NotPaid"</formula>
    </cfRule>
    <cfRule type="cellIs" dxfId="3" priority="12677" operator="equal">
      <formula>"NotPaid"</formula>
    </cfRule>
    <cfRule type="cellIs" dxfId="3" priority="12676" operator="equal">
      <formula>"NotPaid"</formula>
    </cfRule>
    <cfRule type="cellIs" dxfId="3" priority="12675" operator="equal">
      <formula>"NotPaid"</formula>
    </cfRule>
    <cfRule type="cellIs" dxfId="3" priority="12480" operator="equal">
      <formula>"NotPaid"</formula>
    </cfRule>
    <cfRule type="cellIs" dxfId="3" priority="12479" operator="equal">
      <formula>"NotPaid"</formula>
    </cfRule>
    <cfRule type="cellIs" dxfId="3" priority="12478" operator="equal">
      <formula>"NotPaid"</formula>
    </cfRule>
    <cfRule type="cellIs" dxfId="3" priority="12319" operator="equal">
      <formula>"NotPaid"</formula>
    </cfRule>
    <cfRule type="cellIs" dxfId="3" priority="12318" operator="equal">
      <formula>"NotPaid"</formula>
    </cfRule>
    <cfRule type="cellIs" dxfId="3" priority="12317" operator="equal">
      <formula>"NotPaid"</formula>
    </cfRule>
    <cfRule type="cellIs" dxfId="3" priority="12248" operator="equal">
      <formula>"NotPaid"</formula>
    </cfRule>
    <cfRule type="cellIs" dxfId="3" priority="12247" operator="equal">
      <formula>"NotPaid"</formula>
    </cfRule>
    <cfRule type="cellIs" dxfId="3" priority="12246" operator="equal">
      <formula>"NotPaid"</formula>
    </cfRule>
    <cfRule type="cellIs" dxfId="3" priority="11641" operator="equal">
      <formula>"NotPaid"</formula>
    </cfRule>
    <cfRule type="cellIs" dxfId="3" priority="11640" operator="equal">
      <formula>"NotPaid"</formula>
    </cfRule>
    <cfRule type="cellIs" dxfId="3" priority="11639" operator="equal">
      <formula>"NotPaid"</formula>
    </cfRule>
    <cfRule type="cellIs" dxfId="3" priority="11223" operator="equal">
      <formula>"NotPaid"</formula>
    </cfRule>
    <cfRule type="cellIs" dxfId="3" priority="11222" operator="equal">
      <formula>"NotPaid"</formula>
    </cfRule>
    <cfRule type="cellIs" dxfId="3" priority="11221" operator="equal">
      <formula>"NotPaid"</formula>
    </cfRule>
    <cfRule type="cellIs" dxfId="3" priority="11151" operator="equal">
      <formula>"NotPaid"</formula>
    </cfRule>
    <cfRule type="cellIs" dxfId="3" priority="11150" operator="equal">
      <formula>"NotPaid"</formula>
    </cfRule>
    <cfRule type="cellIs" dxfId="3" priority="11149" operator="equal">
      <formula>"NotPaid"</formula>
    </cfRule>
    <cfRule type="cellIs" dxfId="3" priority="10321" operator="equal">
      <formula>"NotPaid"</formula>
    </cfRule>
    <cfRule type="cellIs" dxfId="3" priority="10320" operator="equal">
      <formula>"NotPaid"</formula>
    </cfRule>
    <cfRule type="cellIs" dxfId="3" priority="10654" operator="equal">
      <formula>"NotPaid"</formula>
    </cfRule>
    <cfRule type="cellIs" dxfId="3" priority="10653" operator="equal">
      <formula>"NotPaid"</formula>
    </cfRule>
    <cfRule type="cellIs" dxfId="3" priority="10652" operator="equal">
      <formula>"NotPaid"</formula>
    </cfRule>
    <cfRule type="cellIs" dxfId="3" priority="10319" operator="equal">
      <formula>"NotPaid"</formula>
    </cfRule>
    <cfRule type="cellIs" dxfId="3" priority="10262" operator="equal">
      <formula>"NotPaid"</formula>
    </cfRule>
    <cfRule type="cellIs" dxfId="3" priority="10261" operator="equal">
      <formula>"NotPaid"</formula>
    </cfRule>
    <cfRule type="cellIs" dxfId="3" priority="10260" operator="equal">
      <formula>"NotPaid"</formula>
    </cfRule>
    <cfRule type="cellIs" dxfId="3" priority="9887" operator="equal">
      <formula>"NotPaid"</formula>
    </cfRule>
    <cfRule type="cellIs" dxfId="3" priority="9886" operator="equal">
      <formula>"NotPaid"</formula>
    </cfRule>
    <cfRule type="cellIs" dxfId="3" priority="9885" operator="equal">
      <formula>"NotPaid"</formula>
    </cfRule>
    <cfRule type="cellIs" dxfId="3" priority="9686" operator="equal">
      <formula>"NotPaid"</formula>
    </cfRule>
    <cfRule type="cellIs" dxfId="3" priority="9685" operator="equal">
      <formula>"NotPaid"</formula>
    </cfRule>
    <cfRule type="cellIs" dxfId="3" priority="9684" operator="equal">
      <formula>"NotPaid"</formula>
    </cfRule>
  </conditionalFormatting>
  <conditionalFormatting sqref="F45">
    <cfRule type="cellIs" dxfId="3" priority="12748" operator="equal">
      <formula>"NotPaid"</formula>
    </cfRule>
    <cfRule type="cellIs" dxfId="3" priority="12747" operator="equal">
      <formula>"NotPaid"</formula>
    </cfRule>
    <cfRule type="cellIs" dxfId="3" priority="12746" operator="equal">
      <formula>"NotPaid"</formula>
    </cfRule>
    <cfRule type="cellIs" dxfId="3" priority="12915" operator="equal">
      <formula>"NotPaid"</formula>
    </cfRule>
    <cfRule type="cellIs" dxfId="3" priority="12673" operator="equal">
      <formula>"NotPaid"</formula>
    </cfRule>
    <cfRule type="cellIs" dxfId="3" priority="12672" operator="equal">
      <formula>"NotPaid"</formula>
    </cfRule>
    <cfRule type="cellIs" dxfId="3" priority="12671" operator="equal">
      <formula>"NotPaid"</formula>
    </cfRule>
    <cfRule type="cellIs" dxfId="3" priority="12476" operator="equal">
      <formula>"NotPaid"</formula>
    </cfRule>
    <cfRule type="cellIs" dxfId="3" priority="12475" operator="equal">
      <formula>"NotPaid"</formula>
    </cfRule>
    <cfRule type="cellIs" dxfId="3" priority="12474" operator="equal">
      <formula>"NotPaid"</formula>
    </cfRule>
    <cfRule type="cellIs" dxfId="3" priority="12354" operator="equal">
      <formula>"NotPaid"</formula>
    </cfRule>
    <cfRule type="cellIs" dxfId="3" priority="12315" operator="equal">
      <formula>"NotPaid"</formula>
    </cfRule>
    <cfRule type="cellIs" dxfId="3" priority="12314" operator="equal">
      <formula>"NotPaid"</formula>
    </cfRule>
    <cfRule type="cellIs" dxfId="3" priority="12313" operator="equal">
      <formula>"NotPaid"</formula>
    </cfRule>
    <cfRule type="cellIs" dxfId="3" priority="12244" operator="equal">
      <formula>"NotPaid"</formula>
    </cfRule>
    <cfRule type="cellIs" dxfId="3" priority="12243" operator="equal">
      <formula>"NotPaid"</formula>
    </cfRule>
    <cfRule type="cellIs" dxfId="3" priority="12242" operator="equal">
      <formula>"NotPaid"</formula>
    </cfRule>
    <cfRule type="cellIs" dxfId="3" priority="11637" operator="equal">
      <formula>"NotPaid"</formula>
    </cfRule>
    <cfRule type="cellIs" dxfId="3" priority="11636" operator="equal">
      <formula>"NotPaid"</formula>
    </cfRule>
    <cfRule type="cellIs" dxfId="3" priority="11635" operator="equal">
      <formula>"NotPaid"</formula>
    </cfRule>
    <cfRule type="cellIs" dxfId="3" priority="11486" operator="equal">
      <formula>"NotPaid"</formula>
    </cfRule>
    <cfRule type="cellIs" dxfId="3" priority="11291" operator="equal">
      <formula>"NotPaid"</formula>
    </cfRule>
    <cfRule type="cellIs" dxfId="3" priority="11219" operator="equal">
      <formula>"NotPaid"</formula>
    </cfRule>
    <cfRule type="cellIs" dxfId="3" priority="11218" operator="equal">
      <formula>"NotPaid"</formula>
    </cfRule>
    <cfRule type="cellIs" dxfId="3" priority="11217" operator="equal">
      <formula>"NotPaid"</formula>
    </cfRule>
    <cfRule type="cellIs" dxfId="3" priority="11147" operator="equal">
      <formula>"NotPaid"</formula>
    </cfRule>
    <cfRule type="cellIs" dxfId="3" priority="11146" operator="equal">
      <formula>"NotPaid"</formula>
    </cfRule>
    <cfRule type="cellIs" dxfId="3" priority="11145" operator="equal">
      <formula>"NotPaid"</formula>
    </cfRule>
    <cfRule type="cellIs" dxfId="3" priority="10650" operator="equal">
      <formula>"NotPaid"</formula>
    </cfRule>
    <cfRule type="cellIs" dxfId="3" priority="10649" operator="equal">
      <formula>"NotPaid"</formula>
    </cfRule>
    <cfRule type="cellIs" dxfId="3" priority="10648" operator="equal">
      <formula>"NotPaid"</formula>
    </cfRule>
    <cfRule type="cellIs" dxfId="3" priority="10499" operator="equal">
      <formula>"NotPaid"</formula>
    </cfRule>
    <cfRule type="cellIs" dxfId="3" priority="10378" operator="equal">
      <formula>"NotPaid"</formula>
    </cfRule>
    <cfRule type="cellIs" dxfId="3" priority="10317" operator="equal">
      <formula>"NotPaid"</formula>
    </cfRule>
    <cfRule type="cellIs" dxfId="3" priority="10316" operator="equal">
      <formula>"NotPaid"</formula>
    </cfRule>
    <cfRule type="cellIs" dxfId="3" priority="10315" operator="equal">
      <formula>"NotPaid"</formula>
    </cfRule>
    <cfRule type="cellIs" dxfId="3" priority="10258" operator="equal">
      <formula>"NotPaid"</formula>
    </cfRule>
    <cfRule type="cellIs" dxfId="3" priority="10257" operator="equal">
      <formula>"NotPaid"</formula>
    </cfRule>
    <cfRule type="cellIs" dxfId="3" priority="10256" operator="equal">
      <formula>"NotPaid"</formula>
    </cfRule>
    <cfRule type="cellIs" dxfId="3" priority="9883" operator="equal">
      <formula>"NotPaid"</formula>
    </cfRule>
    <cfRule type="cellIs" dxfId="3" priority="9882" operator="equal">
      <formula>"NotPaid"</formula>
    </cfRule>
    <cfRule type="cellIs" dxfId="3" priority="9881" operator="equal">
      <formula>"NotPaid"</formula>
    </cfRule>
    <cfRule type="cellIs" dxfId="3" priority="9682" operator="equal">
      <formula>"NotPaid"</formula>
    </cfRule>
    <cfRule type="cellIs" dxfId="3" priority="9681" operator="equal">
      <formula>"NotPaid"</formula>
    </cfRule>
    <cfRule type="cellIs" dxfId="3" priority="9680" operator="equal">
      <formula>"NotPaid"</formula>
    </cfRule>
    <cfRule type="cellIs" dxfId="3" priority="9531" operator="equal">
      <formula>"NotPaid"</formula>
    </cfRule>
  </conditionalFormatting>
  <conditionalFormatting sqref="F45:J45">
    <cfRule type="expression" dxfId="0" priority="9889" stopIfTrue="1">
      <formula>F45="NotPaid"</formula>
    </cfRule>
  </conditionalFormatting>
  <conditionalFormatting sqref="G45:J45">
    <cfRule type="cellIs" dxfId="3" priority="12749" operator="equal">
      <formula>"NotPaid"</formula>
    </cfRule>
    <cfRule type="cellIs" dxfId="3" priority="12674" operator="equal">
      <formula>"NotPaid"</formula>
    </cfRule>
    <cfRule type="cellIs" dxfId="3" priority="12477" operator="equal">
      <formula>"NotPaid"</formula>
    </cfRule>
    <cfRule type="cellIs" dxfId="3" priority="12245" operator="equal">
      <formula>"NotPaid"</formula>
    </cfRule>
    <cfRule type="cellIs" dxfId="3" priority="11638" operator="equal">
      <formula>"NotPaid"</formula>
    </cfRule>
    <cfRule type="cellIs" dxfId="3" priority="11220" operator="equal">
      <formula>"NotPaid"</formula>
    </cfRule>
    <cfRule type="cellIs" dxfId="3" priority="11148" operator="equal">
      <formula>"NotPaid"</formula>
    </cfRule>
    <cfRule type="cellIs" dxfId="3" priority="10651" operator="equal">
      <formula>"NotPaid"</formula>
    </cfRule>
    <cfRule type="cellIs" dxfId="3" priority="10318" operator="equal">
      <formula>"NotPaid"</formula>
    </cfRule>
    <cfRule type="cellIs" dxfId="3" priority="10259" operator="equal">
      <formula>"NotPaid"</formula>
    </cfRule>
    <cfRule type="cellIs" dxfId="3" priority="9884" operator="equal">
      <formula>"NotPaid"</formula>
    </cfRule>
    <cfRule type="cellIs" dxfId="3" priority="9683" operator="equal">
      <formula>"NotPaid"</formula>
    </cfRule>
  </conditionalFormatting>
  <conditionalFormatting sqref="G45:N45">
    <cfRule type="cellIs" dxfId="3" priority="12919" operator="equal">
      <formula>"NotPaid"</formula>
    </cfRule>
    <cfRule type="cellIs" dxfId="3" priority="12358" operator="equal">
      <formula>"NotPaid"</formula>
    </cfRule>
    <cfRule type="cellIs" dxfId="3" priority="12316" operator="equal">
      <formula>"NotPaid"</formula>
    </cfRule>
    <cfRule type="cellIs" dxfId="3" priority="11490" operator="equal">
      <formula>"NotPaid"</formula>
    </cfRule>
    <cfRule type="cellIs" dxfId="3" priority="11295" operator="equal">
      <formula>"NotPaid"</formula>
    </cfRule>
    <cfRule type="cellIs" dxfId="3" priority="10503" operator="equal">
      <formula>"NotPaid"</formula>
    </cfRule>
    <cfRule type="cellIs" dxfId="3" priority="10382" operator="equal">
      <formula>"NotPaid"</formula>
    </cfRule>
    <cfRule type="cellIs" dxfId="3" priority="9535" operator="equal">
      <formula>"NotPaid"</formula>
    </cfRule>
  </conditionalFormatting>
  <conditionalFormatting sqref="H45:N45">
    <cfRule type="cellIs" dxfId="3" priority="12745" operator="equal">
      <formula>"NotPaid"</formula>
    </cfRule>
    <cfRule type="cellIs" dxfId="3" priority="12670" operator="equal">
      <formula>"NotPaid"</formula>
    </cfRule>
    <cfRule type="cellIs" dxfId="3" priority="12473" operator="equal">
      <formula>"NotPaid"</formula>
    </cfRule>
    <cfRule type="cellIs" dxfId="3" priority="12241" operator="equal">
      <formula>"NotPaid"</formula>
    </cfRule>
    <cfRule type="cellIs" dxfId="3" priority="11634" operator="equal">
      <formula>"NotPaid"</formula>
    </cfRule>
    <cfRule type="cellIs" dxfId="3" priority="11216" operator="equal">
      <formula>"NotPaid"</formula>
    </cfRule>
    <cfRule type="cellIs" dxfId="3" priority="11144" operator="equal">
      <formula>"NotPaid"</formula>
    </cfRule>
    <cfRule type="cellIs" dxfId="3" priority="10647" operator="equal">
      <formula>"NotPaid"</formula>
    </cfRule>
    <cfRule type="cellIs" dxfId="3" priority="10314" operator="equal">
      <formula>"NotPaid"</formula>
    </cfRule>
    <cfRule type="cellIs" dxfId="3" priority="10255" operator="equal">
      <formula>"NotPaid"</formula>
    </cfRule>
    <cfRule type="cellIs" dxfId="3" priority="9880" operator="equal">
      <formula>"NotPaid"</formula>
    </cfRule>
    <cfRule type="cellIs" dxfId="3" priority="9679" operator="equal">
      <formula>"NotPaid"</formula>
    </cfRule>
  </conditionalFormatting>
  <conditionalFormatting sqref="D46">
    <cfRule type="cellIs" dxfId="3" priority="13296" operator="equal">
      <formula>"NotPaid"</formula>
    </cfRule>
    <cfRule type="cellIs" dxfId="3" priority="13295" operator="equal">
      <formula>"NotPaid"</formula>
    </cfRule>
    <cfRule type="cellIs" dxfId="3" priority="13294" operator="equal">
      <formula>"NotPaid"</formula>
    </cfRule>
    <cfRule type="cellIs" dxfId="3" priority="13062" operator="equal">
      <formula>"NotPaid"</formula>
    </cfRule>
    <cfRule type="cellIs" dxfId="3" priority="13061" operator="equal">
      <formula>"NotPaid"</formula>
    </cfRule>
    <cfRule type="cellIs" dxfId="3" priority="13060" operator="equal">
      <formula>"NotPaid"</formula>
    </cfRule>
    <cfRule type="cellIs" dxfId="3" priority="12926" operator="equal">
      <formula>"NotPaid"</formula>
    </cfRule>
    <cfRule type="cellIs" dxfId="3" priority="12925" operator="equal">
      <formula>"NotPaid"</formula>
    </cfRule>
    <cfRule type="cellIs" dxfId="3" priority="12924" operator="equal">
      <formula>"NotPaid"</formula>
    </cfRule>
    <cfRule type="cellIs" dxfId="3" priority="12779" operator="equal">
      <formula>"NotPaid"</formula>
    </cfRule>
    <cfRule type="cellIs" dxfId="3" priority="12778" operator="equal">
      <formula>"NotPaid"</formula>
    </cfRule>
    <cfRule type="cellIs" dxfId="3" priority="12777" operator="equal">
      <formula>"NotPaid"</formula>
    </cfRule>
    <cfRule type="cellIs" dxfId="3" priority="12706" operator="equal">
      <formula>"NotPaid"</formula>
    </cfRule>
    <cfRule type="cellIs" dxfId="3" priority="12705" operator="equal">
      <formula>"NotPaid"</formula>
    </cfRule>
    <cfRule type="cellIs" dxfId="3" priority="12704" operator="equal">
      <formula>"NotPaid"</formula>
    </cfRule>
    <cfRule type="cellIs" dxfId="3" priority="12635" operator="equal">
      <formula>"NotPaid"</formula>
    </cfRule>
    <cfRule type="cellIs" dxfId="3" priority="12634" operator="equal">
      <formula>"NotPaid"</formula>
    </cfRule>
    <cfRule type="cellIs" dxfId="3" priority="12633" operator="equal">
      <formula>"NotPaid"</formula>
    </cfRule>
    <cfRule type="cellIs" dxfId="3" priority="12586" operator="equal">
      <formula>"NotPaid"</formula>
    </cfRule>
    <cfRule type="cellIs" dxfId="3" priority="12585" operator="equal">
      <formula>"NotPaid"</formula>
    </cfRule>
    <cfRule type="cellIs" dxfId="3" priority="12584" operator="equal">
      <formula>"NotPaid"</formula>
    </cfRule>
    <cfRule type="cellIs" dxfId="3" priority="12509" operator="equal">
      <formula>"NotPaid"</formula>
    </cfRule>
    <cfRule type="cellIs" dxfId="3" priority="12508" operator="equal">
      <formula>"NotPaid"</formula>
    </cfRule>
    <cfRule type="cellIs" dxfId="3" priority="12507" operator="equal">
      <formula>"NotPaid"</formula>
    </cfRule>
    <cfRule type="cellIs" dxfId="3" priority="12440" operator="equal">
      <formula>"NotPaid"</formula>
    </cfRule>
    <cfRule type="cellIs" dxfId="3" priority="12439" operator="equal">
      <formula>"NotPaid"</formula>
    </cfRule>
    <cfRule type="cellIs" dxfId="3" priority="12438" operator="equal">
      <formula>"NotPaid"</formula>
    </cfRule>
    <cfRule type="cellIs" dxfId="3" priority="12387" operator="equal">
      <formula>"NotPaid"</formula>
    </cfRule>
    <cfRule type="cellIs" dxfId="3" priority="12386" operator="equal">
      <formula>"NotPaid"</formula>
    </cfRule>
    <cfRule type="cellIs" dxfId="3" priority="12385" operator="equal">
      <formula>"NotPaid"</formula>
    </cfRule>
    <cfRule type="cellIs" dxfId="3" priority="12362" operator="equal">
      <formula>"NotPaid"</formula>
    </cfRule>
    <cfRule type="cellIs" dxfId="3" priority="12361" operator="equal">
      <formula>"NotPaid"</formula>
    </cfRule>
    <cfRule type="cellIs" dxfId="3" priority="12360" operator="equal">
      <formula>"NotPaid"</formula>
    </cfRule>
    <cfRule type="cellIs" dxfId="3" priority="12345" operator="equal">
      <formula>"NotPaid"</formula>
    </cfRule>
    <cfRule type="cellIs" dxfId="3" priority="12344" operator="equal">
      <formula>"NotPaid"</formula>
    </cfRule>
    <cfRule type="cellIs" dxfId="3" priority="12343" operator="equal">
      <formula>"NotPaid"</formula>
    </cfRule>
    <cfRule type="cellIs" dxfId="3" priority="12275" operator="equal">
      <formula>"NotPaid"</formula>
    </cfRule>
    <cfRule type="cellIs" dxfId="3" priority="12274" operator="equal">
      <formula>"NotPaid"</formula>
    </cfRule>
    <cfRule type="cellIs" dxfId="3" priority="12273" operator="equal">
      <formula>"NotPaid"</formula>
    </cfRule>
    <cfRule type="cellIs" dxfId="3" priority="12206" operator="equal">
      <formula>"NotPaid"</formula>
    </cfRule>
    <cfRule type="cellIs" dxfId="3" priority="12205" operator="equal">
      <formula>"NotPaid"</formula>
    </cfRule>
    <cfRule type="cellIs" dxfId="3" priority="12204" operator="equal">
      <formula>"NotPaid"</formula>
    </cfRule>
    <cfRule type="cellIs" dxfId="3" priority="12164" operator="equal">
      <formula>"NotPaid"</formula>
    </cfRule>
    <cfRule type="cellIs" dxfId="3" priority="12163" operator="equal">
      <formula>"NotPaid"</formula>
    </cfRule>
    <cfRule type="cellIs" dxfId="3" priority="12162" operator="equal">
      <formula>"NotPaid"</formula>
    </cfRule>
    <cfRule type="cellIs" dxfId="3" priority="11996" operator="equal">
      <formula>"NotPaid"</formula>
    </cfRule>
    <cfRule type="cellIs" dxfId="3" priority="11995" operator="equal">
      <formula>"NotPaid"</formula>
    </cfRule>
    <cfRule type="cellIs" dxfId="3" priority="11994" operator="equal">
      <formula>"NotPaid"</formula>
    </cfRule>
    <cfRule type="cellIs" dxfId="3" priority="11869" operator="equal">
      <formula>"NotPaid"</formula>
    </cfRule>
    <cfRule type="cellIs" dxfId="3" priority="11868" operator="equal">
      <formula>"NotPaid"</formula>
    </cfRule>
    <cfRule type="cellIs" dxfId="3" priority="11867" operator="equal">
      <formula>"NotPaid"</formula>
    </cfRule>
    <cfRule type="cellIs" dxfId="3" priority="11670" operator="equal">
      <formula>"NotPaid"</formula>
    </cfRule>
    <cfRule type="cellIs" dxfId="3" priority="11669" operator="equal">
      <formula>"NotPaid"</formula>
    </cfRule>
    <cfRule type="cellIs" dxfId="3" priority="11668" operator="equal">
      <formula>"NotPaid"</formula>
    </cfRule>
    <cfRule type="cellIs" dxfId="3" priority="11600" operator="equal">
      <formula>"NotPaid"</formula>
    </cfRule>
    <cfRule type="cellIs" dxfId="3" priority="11599" operator="equal">
      <formula>"NotPaid"</formula>
    </cfRule>
    <cfRule type="cellIs" dxfId="3" priority="11598" operator="equal">
      <formula>"NotPaid"</formula>
    </cfRule>
    <cfRule type="cellIs" dxfId="3" priority="11527" operator="equal">
      <formula>"NotPaid"</formula>
    </cfRule>
    <cfRule type="cellIs" dxfId="3" priority="11526" operator="equal">
      <formula>"NotPaid"</formula>
    </cfRule>
    <cfRule type="cellIs" dxfId="3" priority="11525" operator="equal">
      <formula>"NotPaid"</formula>
    </cfRule>
    <cfRule type="cellIs" dxfId="3" priority="11494" operator="equal">
      <formula>"NotPaid"</formula>
    </cfRule>
    <cfRule type="cellIs" dxfId="3" priority="11493" operator="equal">
      <formula>"NotPaid"</formula>
    </cfRule>
    <cfRule type="cellIs" dxfId="3" priority="11492" operator="equal">
      <formula>"NotPaid"</formula>
    </cfRule>
    <cfRule type="cellIs" dxfId="3" priority="11414" operator="equal">
      <formula>"NotPaid"</formula>
    </cfRule>
    <cfRule type="cellIs" dxfId="3" priority="11413" operator="equal">
      <formula>"NotPaid"</formula>
    </cfRule>
    <cfRule type="cellIs" dxfId="3" priority="11412" operator="equal">
      <formula>"NotPaid"</formula>
    </cfRule>
    <cfRule type="cellIs" dxfId="3" priority="11343" operator="equal">
      <formula>"NotPaid"</formula>
    </cfRule>
    <cfRule type="cellIs" dxfId="3" priority="11342" operator="equal">
      <formula>"NotPaid"</formula>
    </cfRule>
    <cfRule type="cellIs" dxfId="3" priority="11341" operator="equal">
      <formula>"NotPaid"</formula>
    </cfRule>
    <cfRule type="cellIs" dxfId="3" priority="11299" operator="equal">
      <formula>"NotPaid"</formula>
    </cfRule>
    <cfRule type="cellIs" dxfId="3" priority="11298" operator="equal">
      <formula>"NotPaid"</formula>
    </cfRule>
    <cfRule type="cellIs" dxfId="3" priority="11297" operator="equal">
      <formula>"NotPaid"</formula>
    </cfRule>
    <cfRule type="cellIs" dxfId="3" priority="11250" operator="equal">
      <formula>"NotPaid"</formula>
    </cfRule>
    <cfRule type="cellIs" dxfId="3" priority="11249" operator="equal">
      <formula>"NotPaid"</formula>
    </cfRule>
    <cfRule type="cellIs" dxfId="3" priority="11248" operator="equal">
      <formula>"NotPaid"</formula>
    </cfRule>
    <cfRule type="cellIs" dxfId="3" priority="11180" operator="equal">
      <formula>"NotPaid"</formula>
    </cfRule>
    <cfRule type="cellIs" dxfId="3" priority="11179" operator="equal">
      <formula>"NotPaid"</formula>
    </cfRule>
    <cfRule type="cellIs" dxfId="3" priority="11178" operator="equal">
      <formula>"NotPaid"</formula>
    </cfRule>
    <cfRule type="cellIs" dxfId="3" priority="11109" operator="equal">
      <formula>"NotPaid"</formula>
    </cfRule>
    <cfRule type="cellIs" dxfId="3" priority="11108" operator="equal">
      <formula>"NotPaid"</formula>
    </cfRule>
    <cfRule type="cellIs" dxfId="3" priority="11107" operator="equal">
      <formula>"NotPaid"</formula>
    </cfRule>
    <cfRule type="cellIs" dxfId="3" priority="11067" operator="equal">
      <formula>"NotPaid"</formula>
    </cfRule>
    <cfRule type="cellIs" dxfId="3" priority="11066" operator="equal">
      <formula>"NotPaid"</formula>
    </cfRule>
    <cfRule type="cellIs" dxfId="3" priority="11065" operator="equal">
      <formula>"NotPaid"</formula>
    </cfRule>
    <cfRule type="cellIs" dxfId="3" priority="10836" operator="equal">
      <formula>"NotPaid"</formula>
    </cfRule>
    <cfRule type="cellIs" dxfId="3" priority="10835" operator="equal">
      <formula>"NotPaid"</formula>
    </cfRule>
    <cfRule type="cellIs" dxfId="3" priority="10834" operator="equal">
      <formula>"NotPaid"</formula>
    </cfRule>
    <cfRule type="cellIs" dxfId="3" priority="10752" operator="equal">
      <formula>"NotPaid"</formula>
    </cfRule>
    <cfRule type="cellIs" dxfId="3" priority="10751" operator="equal">
      <formula>"NotPaid"</formula>
    </cfRule>
    <cfRule type="cellIs" dxfId="3" priority="10750" operator="equal">
      <formula>"NotPaid"</formula>
    </cfRule>
    <cfRule type="cellIs" dxfId="3" priority="10683" operator="equal">
      <formula>"NotPaid"</formula>
    </cfRule>
    <cfRule type="cellIs" dxfId="3" priority="10682" operator="equal">
      <formula>"NotPaid"</formula>
    </cfRule>
    <cfRule type="cellIs" dxfId="3" priority="10681" operator="equal">
      <formula>"NotPaid"</formula>
    </cfRule>
    <cfRule type="cellIs" dxfId="3" priority="10613" operator="equal">
      <formula>"NotPaid"</formula>
    </cfRule>
    <cfRule type="cellIs" dxfId="3" priority="10612" operator="equal">
      <formula>"NotPaid"</formula>
    </cfRule>
    <cfRule type="cellIs" dxfId="3" priority="10611" operator="equal">
      <formula>"NotPaid"</formula>
    </cfRule>
    <cfRule type="cellIs" dxfId="3" priority="10540" operator="equal">
      <formula>"NotPaid"</formula>
    </cfRule>
    <cfRule type="cellIs" dxfId="3" priority="10539" operator="equal">
      <formula>"NotPaid"</formula>
    </cfRule>
    <cfRule type="cellIs" dxfId="3" priority="10538" operator="equal">
      <formula>"NotPaid"</formula>
    </cfRule>
    <cfRule type="cellIs" dxfId="3" priority="10507" operator="equal">
      <formula>"NotPaid"</formula>
    </cfRule>
    <cfRule type="cellIs" dxfId="3" priority="10506" operator="equal">
      <formula>"NotPaid"</formula>
    </cfRule>
    <cfRule type="cellIs" dxfId="3" priority="10505" operator="equal">
      <formula>"NotPaid"</formula>
    </cfRule>
    <cfRule type="cellIs" dxfId="3" priority="10479" operator="equal">
      <formula>"NotPaid"</formula>
    </cfRule>
    <cfRule type="cellIs" dxfId="3" priority="10478" operator="equal">
      <formula>"NotPaid"</formula>
    </cfRule>
    <cfRule type="cellIs" dxfId="3" priority="10477" operator="equal">
      <formula>"NotPaid"</formula>
    </cfRule>
    <cfRule type="cellIs" dxfId="3" priority="10419" operator="equal">
      <formula>"NotPaid"</formula>
    </cfRule>
    <cfRule type="cellIs" dxfId="3" priority="10418" operator="equal">
      <formula>"NotPaid"</formula>
    </cfRule>
    <cfRule type="cellIs" dxfId="3" priority="10417" operator="equal">
      <formula>"NotPaid"</formula>
    </cfRule>
    <cfRule type="cellIs" dxfId="3" priority="10386" operator="equal">
      <formula>"NotPaid"</formula>
    </cfRule>
    <cfRule type="cellIs" dxfId="3" priority="10385" operator="equal">
      <formula>"NotPaid"</formula>
    </cfRule>
    <cfRule type="cellIs" dxfId="3" priority="10384" operator="equal">
      <formula>"NotPaid"</formula>
    </cfRule>
    <cfRule type="cellIs" dxfId="3" priority="10348" operator="equal">
      <formula>"NotPaid"</formula>
    </cfRule>
    <cfRule type="cellIs" dxfId="3" priority="10347" operator="equal">
      <formula>"NotPaid"</formula>
    </cfRule>
    <cfRule type="cellIs" dxfId="3" priority="10346" operator="equal">
      <formula>"NotPaid"</formula>
    </cfRule>
    <cfRule type="cellIs" dxfId="3" priority="10291" operator="equal">
      <formula>"NotPaid"</formula>
    </cfRule>
    <cfRule type="cellIs" dxfId="3" priority="10290" operator="equal">
      <formula>"NotPaid"</formula>
    </cfRule>
    <cfRule type="cellIs" dxfId="3" priority="10289" operator="equal">
      <formula>"NotPaid"</formula>
    </cfRule>
    <cfRule type="cellIs" dxfId="3" priority="10223" operator="equal">
      <formula>"NotPaid"</formula>
    </cfRule>
    <cfRule type="cellIs" dxfId="3" priority="10222" operator="equal">
      <formula>"NotPaid"</formula>
    </cfRule>
    <cfRule type="cellIs" dxfId="3" priority="10221" operator="equal">
      <formula>"NotPaid"</formula>
    </cfRule>
    <cfRule type="cellIs" dxfId="3" priority="10181" operator="equal">
      <formula>"NotPaid"</formula>
    </cfRule>
    <cfRule type="cellIs" dxfId="3" priority="10180" operator="equal">
      <formula>"NotPaid"</formula>
    </cfRule>
    <cfRule type="cellIs" dxfId="3" priority="10179" operator="equal">
      <formula>"NotPaid"</formula>
    </cfRule>
    <cfRule type="cellIs" dxfId="3" priority="10113" operator="equal">
      <formula>"NotPaid"</formula>
    </cfRule>
    <cfRule type="cellIs" dxfId="3" priority="10112" operator="equal">
      <formula>"NotPaid"</formula>
    </cfRule>
    <cfRule type="cellIs" dxfId="3" priority="10111" operator="equal">
      <formula>"NotPaid"</formula>
    </cfRule>
    <cfRule type="cellIs" dxfId="3" priority="10080" operator="equal">
      <formula>"NotPaid"</formula>
    </cfRule>
    <cfRule type="cellIs" dxfId="3" priority="10079" operator="equal">
      <formula>"NotPaid"</formula>
    </cfRule>
    <cfRule type="cellIs" dxfId="3" priority="10078" operator="equal">
      <formula>"NotPaid"</formula>
    </cfRule>
    <cfRule type="cellIs" dxfId="3" priority="10031" operator="equal">
      <formula>"NotPaid"</formula>
    </cfRule>
    <cfRule type="cellIs" dxfId="3" priority="10030" operator="equal">
      <formula>"NotPaid"</formula>
    </cfRule>
    <cfRule type="cellIs" dxfId="3" priority="10029" operator="equal">
      <formula>"NotPaid"</formula>
    </cfRule>
    <cfRule type="cellIs" dxfId="3" priority="9970" operator="equal">
      <formula>"NotPaid"</formula>
    </cfRule>
    <cfRule type="cellIs" dxfId="3" priority="9969" operator="equal">
      <formula>"NotPaid"</formula>
    </cfRule>
    <cfRule type="cellIs" dxfId="3" priority="9968" operator="equal">
      <formula>"NotPaid"</formula>
    </cfRule>
    <cfRule type="cellIs" dxfId="3" priority="9917" operator="equal">
      <formula>"NotPaid"</formula>
    </cfRule>
    <cfRule type="cellIs" dxfId="3" priority="9916" operator="equal">
      <formula>"NotPaid"</formula>
    </cfRule>
    <cfRule type="cellIs" dxfId="3" priority="9915" operator="equal">
      <formula>"NotPaid"</formula>
    </cfRule>
    <cfRule type="cellIs" dxfId="3" priority="9844" operator="equal">
      <formula>"NotPaid"</formula>
    </cfRule>
    <cfRule type="cellIs" dxfId="3" priority="9843" operator="equal">
      <formula>"NotPaid"</formula>
    </cfRule>
    <cfRule type="cellIs" dxfId="3" priority="9842" operator="equal">
      <formula>"NotPaid"</formula>
    </cfRule>
    <cfRule type="cellIs" dxfId="3" priority="9784" operator="equal">
      <formula>"NotPaid"</formula>
    </cfRule>
    <cfRule type="cellIs" dxfId="3" priority="9783" operator="equal">
      <formula>"NotPaid"</formula>
    </cfRule>
    <cfRule type="cellIs" dxfId="3" priority="9782" operator="equal">
      <formula>"NotPaid"</formula>
    </cfRule>
    <cfRule type="cellIs" dxfId="3" priority="9715" operator="equal">
      <formula>"NotPaid"</formula>
    </cfRule>
    <cfRule type="cellIs" dxfId="3" priority="9714" operator="equal">
      <formula>"NotPaid"</formula>
    </cfRule>
    <cfRule type="cellIs" dxfId="3" priority="9713" operator="equal">
      <formula>"NotPaid"</formula>
    </cfRule>
    <cfRule type="cellIs" dxfId="3" priority="9645" operator="equal">
      <formula>"NotPaid"</formula>
    </cfRule>
    <cfRule type="cellIs" dxfId="3" priority="9644" operator="equal">
      <formula>"NotPaid"</formula>
    </cfRule>
    <cfRule type="cellIs" dxfId="3" priority="9643" operator="equal">
      <formula>"NotPaid"</formula>
    </cfRule>
    <cfRule type="cellIs" dxfId="3" priority="9572" operator="equal">
      <formula>"NotPaid"</formula>
    </cfRule>
    <cfRule type="cellIs" dxfId="3" priority="9571" operator="equal">
      <formula>"NotPaid"</formula>
    </cfRule>
    <cfRule type="cellIs" dxfId="3" priority="9570" operator="equal">
      <formula>"NotPaid"</formula>
    </cfRule>
    <cfRule type="cellIs" dxfId="3" priority="9539" operator="equal">
      <formula>"NotPaid"</formula>
    </cfRule>
    <cfRule type="cellIs" dxfId="3" priority="9538" operator="equal">
      <formula>"NotPaid"</formula>
    </cfRule>
    <cfRule type="cellIs" dxfId="3" priority="9537" operator="equal">
      <formula>"NotPaid"</formula>
    </cfRule>
  </conditionalFormatting>
  <conditionalFormatting sqref="D46:E46">
    <cfRule type="cellIs" dxfId="3" priority="10065" operator="equal">
      <formula>"NotPaid"</formula>
    </cfRule>
    <cfRule type="cellIs" dxfId="3" priority="10064" operator="equal">
      <formula>"NotPaid"</formula>
    </cfRule>
    <cfRule type="cellIs" dxfId="3" priority="10063" operator="equal">
      <formula>"NotPaid"</formula>
    </cfRule>
  </conditionalFormatting>
  <conditionalFormatting sqref="E46">
    <cfRule type="cellIs" dxfId="3" priority="13303" operator="equal">
      <formula>"NotPaid"</formula>
    </cfRule>
    <cfRule type="cellIs" dxfId="3" priority="13302" operator="equal">
      <formula>"NotPaid"</formula>
    </cfRule>
    <cfRule type="cellIs" dxfId="3" priority="13301" operator="equal">
      <formula>"NotPaid"</formula>
    </cfRule>
    <cfRule type="cellIs" dxfId="3" priority="13070" operator="equal">
      <formula>"NotPaid"</formula>
    </cfRule>
    <cfRule type="cellIs" dxfId="3" priority="13069" operator="equal">
      <formula>"NotPaid"</formula>
    </cfRule>
    <cfRule type="cellIs" dxfId="3" priority="13068" operator="equal">
      <formula>"NotPaid"</formula>
    </cfRule>
    <cfRule type="cellIs" dxfId="3" priority="12786" operator="equal">
      <formula>"NotPaid"</formula>
    </cfRule>
    <cfRule type="cellIs" dxfId="3" priority="12785" operator="equal">
      <formula>"NotPaid"</formula>
    </cfRule>
    <cfRule type="cellIs" dxfId="3" priority="12784" operator="equal">
      <formula>"NotPaid"</formula>
    </cfRule>
    <cfRule type="cellIs" dxfId="3" priority="12713" operator="equal">
      <formula>"NotPaid"</formula>
    </cfRule>
    <cfRule type="cellIs" dxfId="3" priority="12712" operator="equal">
      <formula>"NotPaid"</formula>
    </cfRule>
    <cfRule type="cellIs" dxfId="3" priority="12711" operator="equal">
      <formula>"NotPaid"</formula>
    </cfRule>
    <cfRule type="cellIs" dxfId="3" priority="12643" operator="equal">
      <formula>"NotPaid"</formula>
    </cfRule>
    <cfRule type="cellIs" dxfId="3" priority="12642" operator="equal">
      <formula>"NotPaid"</formula>
    </cfRule>
    <cfRule type="cellIs" dxfId="3" priority="12641" operator="equal">
      <formula>"NotPaid"</formula>
    </cfRule>
    <cfRule type="cellIs" dxfId="3" priority="12594" operator="equal">
      <formula>"NotPaid"</formula>
    </cfRule>
    <cfRule type="cellIs" dxfId="3" priority="12593" operator="equal">
      <formula>"NotPaid"</formula>
    </cfRule>
    <cfRule type="cellIs" dxfId="3" priority="12592" operator="equal">
      <formula>"NotPaid"</formula>
    </cfRule>
    <cfRule type="cellIs" dxfId="3" priority="12516" operator="equal">
      <formula>"NotPaid"</formula>
    </cfRule>
    <cfRule type="cellIs" dxfId="3" priority="12515" operator="equal">
      <formula>"NotPaid"</formula>
    </cfRule>
    <cfRule type="cellIs" dxfId="3" priority="12514" operator="equal">
      <formula>"NotPaid"</formula>
    </cfRule>
    <cfRule type="cellIs" dxfId="3" priority="12447" operator="equal">
      <formula>"NotPaid"</formula>
    </cfRule>
    <cfRule type="cellIs" dxfId="3" priority="12446" operator="equal">
      <formula>"NotPaid"</formula>
    </cfRule>
    <cfRule type="cellIs" dxfId="3" priority="12445" operator="equal">
      <formula>"NotPaid"</formula>
    </cfRule>
    <cfRule type="cellIs" dxfId="3" priority="12395" operator="equal">
      <formula>"NotPaid"</formula>
    </cfRule>
    <cfRule type="cellIs" dxfId="3" priority="12394" operator="equal">
      <formula>"NotPaid"</formula>
    </cfRule>
    <cfRule type="cellIs" dxfId="3" priority="12393" operator="equal">
      <formula>"NotPaid"</formula>
    </cfRule>
    <cfRule type="cellIs" dxfId="3" priority="12352" operator="equal">
      <formula>"NotPaid"</formula>
    </cfRule>
    <cfRule type="cellIs" dxfId="3" priority="12351" operator="equal">
      <formula>"NotPaid"</formula>
    </cfRule>
    <cfRule type="cellIs" dxfId="3" priority="12350" operator="equal">
      <formula>"NotPaid"</formula>
    </cfRule>
    <cfRule type="cellIs" dxfId="3" priority="12282" operator="equal">
      <formula>"NotPaid"</formula>
    </cfRule>
    <cfRule type="cellIs" dxfId="3" priority="12281" operator="equal">
      <formula>"NotPaid"</formula>
    </cfRule>
    <cfRule type="cellIs" dxfId="3" priority="12280" operator="equal">
      <formula>"NotPaid"</formula>
    </cfRule>
    <cfRule type="cellIs" dxfId="3" priority="12213" operator="equal">
      <formula>"NotPaid"</formula>
    </cfRule>
    <cfRule type="cellIs" dxfId="3" priority="12212" operator="equal">
      <formula>"NotPaid"</formula>
    </cfRule>
    <cfRule type="cellIs" dxfId="3" priority="12211" operator="equal">
      <formula>"NotPaid"</formula>
    </cfRule>
    <cfRule type="cellIs" dxfId="3" priority="12172" operator="equal">
      <formula>"NotPaid"</formula>
    </cfRule>
    <cfRule type="cellIs" dxfId="3" priority="12171" operator="equal">
      <formula>"NotPaid"</formula>
    </cfRule>
    <cfRule type="cellIs" dxfId="3" priority="12170" operator="equal">
      <formula>"NotPaid"</formula>
    </cfRule>
    <cfRule type="cellIs" dxfId="3" priority="12004" operator="equal">
      <formula>"NotPaid"</formula>
    </cfRule>
    <cfRule type="cellIs" dxfId="3" priority="12003" operator="equal">
      <formula>"NotPaid"</formula>
    </cfRule>
    <cfRule type="cellIs" dxfId="3" priority="12002" operator="equal">
      <formula>"NotPaid"</formula>
    </cfRule>
    <cfRule type="cellIs" dxfId="3" priority="11877" operator="equal">
      <formula>"NotPaid"</formula>
    </cfRule>
    <cfRule type="cellIs" dxfId="3" priority="11876" operator="equal">
      <formula>"NotPaid"</formula>
    </cfRule>
    <cfRule type="cellIs" dxfId="3" priority="11875" operator="equal">
      <formula>"NotPaid"</formula>
    </cfRule>
    <cfRule type="cellIs" dxfId="3" priority="11677" operator="equal">
      <formula>"NotPaid"</formula>
    </cfRule>
    <cfRule type="cellIs" dxfId="3" priority="11676" operator="equal">
      <formula>"NotPaid"</formula>
    </cfRule>
    <cfRule type="cellIs" dxfId="3" priority="11675" operator="equal">
      <formula>"NotPaid"</formula>
    </cfRule>
    <cfRule type="cellIs" dxfId="3" priority="11607" operator="equal">
      <formula>"NotPaid"</formula>
    </cfRule>
    <cfRule type="cellIs" dxfId="3" priority="11606" operator="equal">
      <formula>"NotPaid"</formula>
    </cfRule>
    <cfRule type="cellIs" dxfId="3" priority="11605" operator="equal">
      <formula>"NotPaid"</formula>
    </cfRule>
    <cfRule type="cellIs" dxfId="3" priority="11535" operator="equal">
      <formula>"NotPaid"</formula>
    </cfRule>
    <cfRule type="cellIs" dxfId="3" priority="11534" operator="equal">
      <formula>"NotPaid"</formula>
    </cfRule>
    <cfRule type="cellIs" dxfId="3" priority="11533" operator="equal">
      <formula>"NotPaid"</formula>
    </cfRule>
    <cfRule type="cellIs" dxfId="3" priority="11421" operator="equal">
      <formula>"NotPaid"</formula>
    </cfRule>
    <cfRule type="cellIs" dxfId="3" priority="11420" operator="equal">
      <formula>"NotPaid"</formula>
    </cfRule>
    <cfRule type="cellIs" dxfId="3" priority="11419" operator="equal">
      <formula>"NotPaid"</formula>
    </cfRule>
    <cfRule type="cellIs" dxfId="3" priority="11351" operator="equal">
      <formula>"NotPaid"</formula>
    </cfRule>
    <cfRule type="cellIs" dxfId="3" priority="11350" operator="equal">
      <formula>"NotPaid"</formula>
    </cfRule>
    <cfRule type="cellIs" dxfId="3" priority="11349" operator="equal">
      <formula>"NotPaid"</formula>
    </cfRule>
    <cfRule type="cellIs" dxfId="3" priority="11257" operator="equal">
      <formula>"NotPaid"</formula>
    </cfRule>
    <cfRule type="cellIs" dxfId="3" priority="11256" operator="equal">
      <formula>"NotPaid"</formula>
    </cfRule>
    <cfRule type="cellIs" dxfId="3" priority="11255" operator="equal">
      <formula>"NotPaid"</formula>
    </cfRule>
    <cfRule type="cellIs" dxfId="3" priority="11187" operator="equal">
      <formula>"NotPaid"</formula>
    </cfRule>
    <cfRule type="cellIs" dxfId="3" priority="11186" operator="equal">
      <formula>"NotPaid"</formula>
    </cfRule>
    <cfRule type="cellIs" dxfId="3" priority="11185" operator="equal">
      <formula>"NotPaid"</formula>
    </cfRule>
    <cfRule type="cellIs" dxfId="3" priority="11117" operator="equal">
      <formula>"NotPaid"</formula>
    </cfRule>
    <cfRule type="cellIs" dxfId="3" priority="11116" operator="equal">
      <formula>"NotPaid"</formula>
    </cfRule>
    <cfRule type="cellIs" dxfId="3" priority="11115" operator="equal">
      <formula>"NotPaid"</formula>
    </cfRule>
    <cfRule type="cellIs" dxfId="3" priority="11075" operator="equal">
      <formula>"NotPaid"</formula>
    </cfRule>
    <cfRule type="cellIs" dxfId="3" priority="11074" operator="equal">
      <formula>"NotPaid"</formula>
    </cfRule>
    <cfRule type="cellIs" dxfId="3" priority="11073" operator="equal">
      <formula>"NotPaid"</formula>
    </cfRule>
    <cfRule type="cellIs" dxfId="3" priority="10844" operator="equal">
      <formula>"NotPaid"</formula>
    </cfRule>
    <cfRule type="cellIs" dxfId="3" priority="10843" operator="equal">
      <formula>"NotPaid"</formula>
    </cfRule>
    <cfRule type="cellIs" dxfId="3" priority="10842" operator="equal">
      <formula>"NotPaid"</formula>
    </cfRule>
    <cfRule type="cellIs" dxfId="3" priority="10760" operator="equal">
      <formula>"NotPaid"</formula>
    </cfRule>
    <cfRule type="cellIs" dxfId="3" priority="10759" operator="equal">
      <formula>"NotPaid"</formula>
    </cfRule>
    <cfRule type="cellIs" dxfId="3" priority="10758" operator="equal">
      <formula>"NotPaid"</formula>
    </cfRule>
    <cfRule type="cellIs" dxfId="3" priority="10690" operator="equal">
      <formula>"NotPaid"</formula>
    </cfRule>
    <cfRule type="cellIs" dxfId="3" priority="10689" operator="equal">
      <formula>"NotPaid"</formula>
    </cfRule>
    <cfRule type="cellIs" dxfId="3" priority="10688" operator="equal">
      <formula>"NotPaid"</formula>
    </cfRule>
    <cfRule type="cellIs" dxfId="3" priority="10620" operator="equal">
      <formula>"NotPaid"</formula>
    </cfRule>
    <cfRule type="cellIs" dxfId="3" priority="10619" operator="equal">
      <formula>"NotPaid"</formula>
    </cfRule>
    <cfRule type="cellIs" dxfId="3" priority="10618" operator="equal">
      <formula>"NotPaid"</formula>
    </cfRule>
    <cfRule type="cellIs" dxfId="3" priority="10548" operator="equal">
      <formula>"NotPaid"</formula>
    </cfRule>
    <cfRule type="cellIs" dxfId="3" priority="10547" operator="equal">
      <formula>"NotPaid"</formula>
    </cfRule>
    <cfRule type="cellIs" dxfId="3" priority="10546" operator="equal">
      <formula>"NotPaid"</formula>
    </cfRule>
    <cfRule type="cellIs" dxfId="3" priority="10486" operator="equal">
      <formula>"NotPaid"</formula>
    </cfRule>
    <cfRule type="cellIs" dxfId="3" priority="10485" operator="equal">
      <formula>"NotPaid"</formula>
    </cfRule>
    <cfRule type="cellIs" dxfId="3" priority="10484" operator="equal">
      <formula>"NotPaid"</formula>
    </cfRule>
    <cfRule type="cellIs" dxfId="3" priority="10427" operator="equal">
      <formula>"NotPaid"</formula>
    </cfRule>
    <cfRule type="cellIs" dxfId="3" priority="10426" operator="equal">
      <formula>"NotPaid"</formula>
    </cfRule>
    <cfRule type="cellIs" dxfId="3" priority="10425" operator="equal">
      <formula>"NotPaid"</formula>
    </cfRule>
    <cfRule type="cellIs" dxfId="3" priority="10355" operator="equal">
      <formula>"NotPaid"</formula>
    </cfRule>
    <cfRule type="cellIs" dxfId="3" priority="10354" operator="equal">
      <formula>"NotPaid"</formula>
    </cfRule>
    <cfRule type="cellIs" dxfId="3" priority="10353" operator="equal">
      <formula>"NotPaid"</formula>
    </cfRule>
    <cfRule type="cellIs" dxfId="3" priority="10298" operator="equal">
      <formula>"NotPaid"</formula>
    </cfRule>
    <cfRule type="cellIs" dxfId="3" priority="10297" operator="equal">
      <formula>"NotPaid"</formula>
    </cfRule>
    <cfRule type="cellIs" dxfId="3" priority="10296" operator="equal">
      <formula>"NotPaid"</formula>
    </cfRule>
    <cfRule type="cellIs" dxfId="3" priority="10231" operator="equal">
      <formula>"NotPaid"</formula>
    </cfRule>
    <cfRule type="cellIs" dxfId="3" priority="10230" operator="equal">
      <formula>"NotPaid"</formula>
    </cfRule>
    <cfRule type="cellIs" dxfId="3" priority="10229" operator="equal">
      <formula>"NotPaid"</formula>
    </cfRule>
    <cfRule type="cellIs" dxfId="3" priority="10189" operator="equal">
      <formula>"NotPaid"</formula>
    </cfRule>
    <cfRule type="cellIs" dxfId="3" priority="10188" operator="equal">
      <formula>"NotPaid"</formula>
    </cfRule>
    <cfRule type="cellIs" dxfId="3" priority="10187" operator="equal">
      <formula>"NotPaid"</formula>
    </cfRule>
    <cfRule type="cellIs" dxfId="3" priority="10121" operator="equal">
      <formula>"NotPaid"</formula>
    </cfRule>
    <cfRule type="cellIs" dxfId="3" priority="10120" operator="equal">
      <formula>"NotPaid"</formula>
    </cfRule>
    <cfRule type="cellIs" dxfId="3" priority="10119" operator="equal">
      <formula>"NotPaid"</formula>
    </cfRule>
    <cfRule type="cellIs" dxfId="3" priority="10038" operator="equal">
      <formula>"NotPaid"</formula>
    </cfRule>
    <cfRule type="cellIs" dxfId="3" priority="10037" operator="equal">
      <formula>"NotPaid"</formula>
    </cfRule>
    <cfRule type="cellIs" dxfId="3" priority="10036" operator="equal">
      <formula>"NotPaid"</formula>
    </cfRule>
    <cfRule type="cellIs" dxfId="3" priority="9978" operator="equal">
      <formula>"NotPaid"</formula>
    </cfRule>
    <cfRule type="cellIs" dxfId="3" priority="9977" operator="equal">
      <formula>"NotPaid"</formula>
    </cfRule>
    <cfRule type="cellIs" dxfId="3" priority="9976" operator="equal">
      <formula>"NotPaid"</formula>
    </cfRule>
    <cfRule type="cellIs" dxfId="3" priority="9852" operator="equal">
      <formula>"NotPaid"</formula>
    </cfRule>
    <cfRule type="cellIs" dxfId="3" priority="9851" operator="equal">
      <formula>"NotPaid"</formula>
    </cfRule>
    <cfRule type="cellIs" dxfId="3" priority="9850" operator="equal">
      <formula>"NotPaid"</formula>
    </cfRule>
    <cfRule type="cellIs" dxfId="3" priority="9792" operator="equal">
      <formula>"NotPaid"</formula>
    </cfRule>
    <cfRule type="cellIs" dxfId="3" priority="9791" operator="equal">
      <formula>"NotPaid"</formula>
    </cfRule>
    <cfRule type="cellIs" dxfId="3" priority="9790" operator="equal">
      <formula>"NotPaid"</formula>
    </cfRule>
    <cfRule type="cellIs" dxfId="3" priority="9722" operator="equal">
      <formula>"NotPaid"</formula>
    </cfRule>
    <cfRule type="cellIs" dxfId="3" priority="9721" operator="equal">
      <formula>"NotPaid"</formula>
    </cfRule>
    <cfRule type="cellIs" dxfId="3" priority="9720" operator="equal">
      <formula>"NotPaid"</formula>
    </cfRule>
    <cfRule type="cellIs" dxfId="3" priority="9652" operator="equal">
      <formula>"NotPaid"</formula>
    </cfRule>
    <cfRule type="cellIs" dxfId="3" priority="9651" operator="equal">
      <formula>"NotPaid"</formula>
    </cfRule>
    <cfRule type="cellIs" dxfId="3" priority="9650" operator="equal">
      <formula>"NotPaid"</formula>
    </cfRule>
    <cfRule type="cellIs" dxfId="3" priority="9580" operator="equal">
      <formula>"NotPaid"</formula>
    </cfRule>
    <cfRule type="cellIs" dxfId="3" priority="9579" operator="equal">
      <formula>"NotPaid"</formula>
    </cfRule>
    <cfRule type="cellIs" dxfId="3" priority="9578" operator="equal">
      <formula>"NotPaid"</formula>
    </cfRule>
  </conditionalFormatting>
  <conditionalFormatting sqref="F46">
    <cfRule type="cellIs" dxfId="3" priority="13299" operator="equal">
      <formula>"NotPaid"</formula>
    </cfRule>
    <cfRule type="cellIs" dxfId="3" priority="13298" operator="equal">
      <formula>"NotPaid"</formula>
    </cfRule>
    <cfRule type="cellIs" dxfId="3" priority="13297" operator="equal">
      <formula>"NotPaid"</formula>
    </cfRule>
    <cfRule type="cellIs" dxfId="3" priority="13066" operator="equal">
      <formula>"NotPaid"</formula>
    </cfRule>
    <cfRule type="cellIs" dxfId="3" priority="13065" operator="equal">
      <formula>"NotPaid"</formula>
    </cfRule>
    <cfRule type="cellIs" dxfId="3" priority="13064" operator="equal">
      <formula>"NotPaid"</formula>
    </cfRule>
    <cfRule type="cellIs" dxfId="3" priority="12782" operator="equal">
      <formula>"NotPaid"</formula>
    </cfRule>
    <cfRule type="cellIs" dxfId="3" priority="12781" operator="equal">
      <formula>"NotPaid"</formula>
    </cfRule>
    <cfRule type="cellIs" dxfId="3" priority="12780" operator="equal">
      <formula>"NotPaid"</formula>
    </cfRule>
    <cfRule type="cellIs" dxfId="3" priority="12709" operator="equal">
      <formula>"NotPaid"</formula>
    </cfRule>
    <cfRule type="cellIs" dxfId="3" priority="12708" operator="equal">
      <formula>"NotPaid"</formula>
    </cfRule>
    <cfRule type="cellIs" dxfId="3" priority="12707" operator="equal">
      <formula>"NotPaid"</formula>
    </cfRule>
    <cfRule type="cellIs" dxfId="3" priority="12639" operator="equal">
      <formula>"NotPaid"</formula>
    </cfRule>
    <cfRule type="cellIs" dxfId="3" priority="12638" operator="equal">
      <formula>"NotPaid"</formula>
    </cfRule>
    <cfRule type="cellIs" dxfId="3" priority="12637" operator="equal">
      <formula>"NotPaid"</formula>
    </cfRule>
    <cfRule type="cellIs" dxfId="3" priority="12590" operator="equal">
      <formula>"NotPaid"</formula>
    </cfRule>
    <cfRule type="cellIs" dxfId="3" priority="12589" operator="equal">
      <formula>"NotPaid"</formula>
    </cfRule>
    <cfRule type="cellIs" dxfId="3" priority="12588" operator="equal">
      <formula>"NotPaid"</formula>
    </cfRule>
    <cfRule type="cellIs" dxfId="3" priority="12512" operator="equal">
      <formula>"NotPaid"</formula>
    </cfRule>
    <cfRule type="cellIs" dxfId="3" priority="12511" operator="equal">
      <formula>"NotPaid"</formula>
    </cfRule>
    <cfRule type="cellIs" dxfId="3" priority="12510" operator="equal">
      <formula>"NotPaid"</formula>
    </cfRule>
    <cfRule type="cellIs" dxfId="3" priority="12443" operator="equal">
      <formula>"NotPaid"</formula>
    </cfRule>
    <cfRule type="cellIs" dxfId="3" priority="12442" operator="equal">
      <formula>"NotPaid"</formula>
    </cfRule>
    <cfRule type="cellIs" dxfId="3" priority="12441" operator="equal">
      <formula>"NotPaid"</formula>
    </cfRule>
    <cfRule type="cellIs" dxfId="3" priority="12391" operator="equal">
      <formula>"NotPaid"</formula>
    </cfRule>
    <cfRule type="cellIs" dxfId="3" priority="12390" operator="equal">
      <formula>"NotPaid"</formula>
    </cfRule>
    <cfRule type="cellIs" dxfId="3" priority="12389" operator="equal">
      <formula>"NotPaid"</formula>
    </cfRule>
    <cfRule type="cellIs" dxfId="3" priority="12348" operator="equal">
      <formula>"NotPaid"</formula>
    </cfRule>
    <cfRule type="cellIs" dxfId="3" priority="12347" operator="equal">
      <formula>"NotPaid"</formula>
    </cfRule>
    <cfRule type="cellIs" dxfId="3" priority="12346" operator="equal">
      <formula>"NotPaid"</formula>
    </cfRule>
    <cfRule type="cellIs" dxfId="3" priority="12278" operator="equal">
      <formula>"NotPaid"</formula>
    </cfRule>
    <cfRule type="cellIs" dxfId="3" priority="12277" operator="equal">
      <formula>"NotPaid"</formula>
    </cfRule>
    <cfRule type="cellIs" dxfId="3" priority="12276" operator="equal">
      <formula>"NotPaid"</formula>
    </cfRule>
    <cfRule type="cellIs" dxfId="3" priority="12209" operator="equal">
      <formula>"NotPaid"</formula>
    </cfRule>
    <cfRule type="cellIs" dxfId="3" priority="12208" operator="equal">
      <formula>"NotPaid"</formula>
    </cfRule>
    <cfRule type="cellIs" dxfId="3" priority="12207" operator="equal">
      <formula>"NotPaid"</formula>
    </cfRule>
    <cfRule type="cellIs" dxfId="3" priority="12168" operator="equal">
      <formula>"NotPaid"</formula>
    </cfRule>
    <cfRule type="cellIs" dxfId="3" priority="12167" operator="equal">
      <formula>"NotPaid"</formula>
    </cfRule>
    <cfRule type="cellIs" dxfId="3" priority="12166" operator="equal">
      <formula>"NotPaid"</formula>
    </cfRule>
    <cfRule type="cellIs" dxfId="3" priority="12000" operator="equal">
      <formula>"NotPaid"</formula>
    </cfRule>
    <cfRule type="cellIs" dxfId="3" priority="11999" operator="equal">
      <formula>"NotPaid"</formula>
    </cfRule>
    <cfRule type="cellIs" dxfId="3" priority="11998" operator="equal">
      <formula>"NotPaid"</formula>
    </cfRule>
    <cfRule type="cellIs" dxfId="3" priority="11873" operator="equal">
      <formula>"NotPaid"</formula>
    </cfRule>
    <cfRule type="cellIs" dxfId="3" priority="11872" operator="equal">
      <formula>"NotPaid"</formula>
    </cfRule>
    <cfRule type="cellIs" dxfId="3" priority="11871" operator="equal">
      <formula>"NotPaid"</formula>
    </cfRule>
    <cfRule type="cellIs" dxfId="3" priority="11673" operator="equal">
      <formula>"NotPaid"</formula>
    </cfRule>
    <cfRule type="cellIs" dxfId="3" priority="11672" operator="equal">
      <formula>"NotPaid"</formula>
    </cfRule>
    <cfRule type="cellIs" dxfId="3" priority="11671" operator="equal">
      <formula>"NotPaid"</formula>
    </cfRule>
    <cfRule type="cellIs" dxfId="3" priority="11603" operator="equal">
      <formula>"NotPaid"</formula>
    </cfRule>
    <cfRule type="cellIs" dxfId="3" priority="11602" operator="equal">
      <formula>"NotPaid"</formula>
    </cfRule>
    <cfRule type="cellIs" dxfId="3" priority="11601" operator="equal">
      <formula>"NotPaid"</formula>
    </cfRule>
    <cfRule type="cellIs" dxfId="3" priority="11531" operator="equal">
      <formula>"NotPaid"</formula>
    </cfRule>
    <cfRule type="cellIs" dxfId="3" priority="11530" operator="equal">
      <formula>"NotPaid"</formula>
    </cfRule>
    <cfRule type="cellIs" dxfId="3" priority="11529" operator="equal">
      <formula>"NotPaid"</formula>
    </cfRule>
    <cfRule type="cellIs" dxfId="3" priority="11417" operator="equal">
      <formula>"NotPaid"</formula>
    </cfRule>
    <cfRule type="cellIs" dxfId="3" priority="11416" operator="equal">
      <formula>"NotPaid"</formula>
    </cfRule>
    <cfRule type="cellIs" dxfId="3" priority="11415" operator="equal">
      <formula>"NotPaid"</formula>
    </cfRule>
    <cfRule type="cellIs" dxfId="3" priority="11347" operator="equal">
      <formula>"NotPaid"</formula>
    </cfRule>
    <cfRule type="cellIs" dxfId="3" priority="11346" operator="equal">
      <formula>"NotPaid"</formula>
    </cfRule>
    <cfRule type="cellIs" dxfId="3" priority="11345" operator="equal">
      <formula>"NotPaid"</formula>
    </cfRule>
    <cfRule type="cellIs" dxfId="3" priority="11253" operator="equal">
      <formula>"NotPaid"</formula>
    </cfRule>
    <cfRule type="cellIs" dxfId="3" priority="11252" operator="equal">
      <formula>"NotPaid"</formula>
    </cfRule>
    <cfRule type="cellIs" dxfId="3" priority="11251" operator="equal">
      <formula>"NotPaid"</formula>
    </cfRule>
    <cfRule type="cellIs" dxfId="3" priority="11183" operator="equal">
      <formula>"NotPaid"</formula>
    </cfRule>
    <cfRule type="cellIs" dxfId="3" priority="11182" operator="equal">
      <formula>"NotPaid"</formula>
    </cfRule>
    <cfRule type="cellIs" dxfId="3" priority="11181" operator="equal">
      <formula>"NotPaid"</formula>
    </cfRule>
    <cfRule type="cellIs" dxfId="3" priority="11113" operator="equal">
      <formula>"NotPaid"</formula>
    </cfRule>
    <cfRule type="cellIs" dxfId="3" priority="11112" operator="equal">
      <formula>"NotPaid"</formula>
    </cfRule>
    <cfRule type="cellIs" dxfId="3" priority="11111" operator="equal">
      <formula>"NotPaid"</formula>
    </cfRule>
    <cfRule type="cellIs" dxfId="3" priority="11071" operator="equal">
      <formula>"NotPaid"</formula>
    </cfRule>
    <cfRule type="cellIs" dxfId="3" priority="11070" operator="equal">
      <formula>"NotPaid"</formula>
    </cfRule>
    <cfRule type="cellIs" dxfId="3" priority="11069" operator="equal">
      <formula>"NotPaid"</formula>
    </cfRule>
    <cfRule type="cellIs" dxfId="3" priority="10840" operator="equal">
      <formula>"NotPaid"</formula>
    </cfRule>
    <cfRule type="cellIs" dxfId="3" priority="10839" operator="equal">
      <formula>"NotPaid"</formula>
    </cfRule>
    <cfRule type="cellIs" dxfId="3" priority="10838" operator="equal">
      <formula>"NotPaid"</formula>
    </cfRule>
    <cfRule type="cellIs" dxfId="3" priority="10756" operator="equal">
      <formula>"NotPaid"</formula>
    </cfRule>
    <cfRule type="cellIs" dxfId="3" priority="10755" operator="equal">
      <formula>"NotPaid"</formula>
    </cfRule>
    <cfRule type="cellIs" dxfId="3" priority="10754" operator="equal">
      <formula>"NotPaid"</formula>
    </cfRule>
    <cfRule type="cellIs" dxfId="3" priority="10686" operator="equal">
      <formula>"NotPaid"</formula>
    </cfRule>
    <cfRule type="cellIs" dxfId="3" priority="10685" operator="equal">
      <formula>"NotPaid"</formula>
    </cfRule>
    <cfRule type="cellIs" dxfId="3" priority="10684" operator="equal">
      <formula>"NotPaid"</formula>
    </cfRule>
    <cfRule type="cellIs" dxfId="3" priority="10616" operator="equal">
      <formula>"NotPaid"</formula>
    </cfRule>
    <cfRule type="cellIs" dxfId="3" priority="10615" operator="equal">
      <formula>"NotPaid"</formula>
    </cfRule>
    <cfRule type="cellIs" dxfId="3" priority="10614" operator="equal">
      <formula>"NotPaid"</formula>
    </cfRule>
    <cfRule type="cellIs" dxfId="3" priority="10544" operator="equal">
      <formula>"NotPaid"</formula>
    </cfRule>
    <cfRule type="cellIs" dxfId="3" priority="10543" operator="equal">
      <formula>"NotPaid"</formula>
    </cfRule>
    <cfRule type="cellIs" dxfId="3" priority="10542" operator="equal">
      <formula>"NotPaid"</formula>
    </cfRule>
    <cfRule type="cellIs" dxfId="3" priority="10482" operator="equal">
      <formula>"NotPaid"</formula>
    </cfRule>
    <cfRule type="cellIs" dxfId="3" priority="10481" operator="equal">
      <formula>"NotPaid"</formula>
    </cfRule>
    <cfRule type="cellIs" dxfId="3" priority="10480" operator="equal">
      <formula>"NotPaid"</formula>
    </cfRule>
    <cfRule type="cellIs" dxfId="3" priority="10423" operator="equal">
      <formula>"NotPaid"</formula>
    </cfRule>
    <cfRule type="cellIs" dxfId="3" priority="10422" operator="equal">
      <formula>"NotPaid"</formula>
    </cfRule>
    <cfRule type="cellIs" dxfId="3" priority="10421" operator="equal">
      <formula>"NotPaid"</formula>
    </cfRule>
    <cfRule type="cellIs" dxfId="3" priority="10351" operator="equal">
      <formula>"NotPaid"</formula>
    </cfRule>
    <cfRule type="cellIs" dxfId="3" priority="10350" operator="equal">
      <formula>"NotPaid"</formula>
    </cfRule>
    <cfRule type="cellIs" dxfId="3" priority="10349" operator="equal">
      <formula>"NotPaid"</formula>
    </cfRule>
    <cfRule type="cellIs" dxfId="3" priority="10294" operator="equal">
      <formula>"NotPaid"</formula>
    </cfRule>
    <cfRule type="cellIs" dxfId="3" priority="10293" operator="equal">
      <formula>"NotPaid"</formula>
    </cfRule>
    <cfRule type="cellIs" dxfId="3" priority="10292" operator="equal">
      <formula>"NotPaid"</formula>
    </cfRule>
    <cfRule type="cellIs" dxfId="3" priority="10227" operator="equal">
      <formula>"NotPaid"</formula>
    </cfRule>
    <cfRule type="cellIs" dxfId="3" priority="10226" operator="equal">
      <formula>"NotPaid"</formula>
    </cfRule>
    <cfRule type="cellIs" dxfId="3" priority="10225" operator="equal">
      <formula>"NotPaid"</formula>
    </cfRule>
    <cfRule type="cellIs" dxfId="3" priority="10185" operator="equal">
      <formula>"NotPaid"</formula>
    </cfRule>
    <cfRule type="cellIs" dxfId="3" priority="10184" operator="equal">
      <formula>"NotPaid"</formula>
    </cfRule>
    <cfRule type="cellIs" dxfId="3" priority="10183" operator="equal">
      <formula>"NotPaid"</formula>
    </cfRule>
    <cfRule type="cellIs" dxfId="3" priority="10117" operator="equal">
      <formula>"NotPaid"</formula>
    </cfRule>
    <cfRule type="cellIs" dxfId="3" priority="10116" operator="equal">
      <formula>"NotPaid"</formula>
    </cfRule>
    <cfRule type="cellIs" dxfId="3" priority="10115" operator="equal">
      <formula>"NotPaid"</formula>
    </cfRule>
    <cfRule type="cellIs" dxfId="3" priority="10062" operator="equal">
      <formula>"NotPaid"</formula>
    </cfRule>
    <cfRule type="cellIs" dxfId="3" priority="10034" operator="equal">
      <formula>"NotPaid"</formula>
    </cfRule>
    <cfRule type="cellIs" dxfId="3" priority="10033" operator="equal">
      <formula>"NotPaid"</formula>
    </cfRule>
    <cfRule type="cellIs" dxfId="3" priority="10032" operator="equal">
      <formula>"NotPaid"</formula>
    </cfRule>
    <cfRule type="cellIs" dxfId="3" priority="9974" operator="equal">
      <formula>"NotPaid"</formula>
    </cfRule>
    <cfRule type="cellIs" dxfId="3" priority="9973" operator="equal">
      <formula>"NotPaid"</formula>
    </cfRule>
    <cfRule type="cellIs" dxfId="3" priority="9972" operator="equal">
      <formula>"NotPaid"</formula>
    </cfRule>
    <cfRule type="cellIs" dxfId="3" priority="9848" operator="equal">
      <formula>"NotPaid"</formula>
    </cfRule>
    <cfRule type="cellIs" dxfId="3" priority="9847" operator="equal">
      <formula>"NotPaid"</formula>
    </cfRule>
    <cfRule type="cellIs" dxfId="3" priority="9846" operator="equal">
      <formula>"NotPaid"</formula>
    </cfRule>
    <cfRule type="cellIs" dxfId="3" priority="9788" operator="equal">
      <formula>"NotPaid"</formula>
    </cfRule>
    <cfRule type="cellIs" dxfId="3" priority="9787" operator="equal">
      <formula>"NotPaid"</formula>
    </cfRule>
    <cfRule type="cellIs" dxfId="3" priority="9786" operator="equal">
      <formula>"NotPaid"</formula>
    </cfRule>
    <cfRule type="cellIs" dxfId="3" priority="9718" operator="equal">
      <formula>"NotPaid"</formula>
    </cfRule>
    <cfRule type="cellIs" dxfId="3" priority="9717" operator="equal">
      <formula>"NotPaid"</formula>
    </cfRule>
    <cfRule type="cellIs" dxfId="3" priority="9716" operator="equal">
      <formula>"NotPaid"</formula>
    </cfRule>
    <cfRule type="cellIs" dxfId="3" priority="9648" operator="equal">
      <formula>"NotPaid"</formula>
    </cfRule>
    <cfRule type="cellIs" dxfId="3" priority="9647" operator="equal">
      <formula>"NotPaid"</formula>
    </cfRule>
    <cfRule type="cellIs" dxfId="3" priority="9646" operator="equal">
      <formula>"NotPaid"</formula>
    </cfRule>
    <cfRule type="cellIs" dxfId="3" priority="9576" operator="equal">
      <formula>"NotPaid"</formula>
    </cfRule>
    <cfRule type="cellIs" dxfId="3" priority="9575" operator="equal">
      <formula>"NotPaid"</formula>
    </cfRule>
    <cfRule type="cellIs" dxfId="3" priority="9574" operator="equal">
      <formula>"NotPaid"</formula>
    </cfRule>
  </conditionalFormatting>
  <conditionalFormatting sqref="G46">
    <cfRule type="cellIs" dxfId="3" priority="13067" operator="equal">
      <formula>"NotPaid"</formula>
    </cfRule>
    <cfRule type="cellIs" dxfId="3" priority="12640" operator="equal">
      <formula>"NotPaid"</formula>
    </cfRule>
    <cfRule type="cellIs" dxfId="3" priority="12591" operator="equal">
      <formula>"NotPaid"</formula>
    </cfRule>
    <cfRule type="cellIs" dxfId="3" priority="12392" operator="equal">
      <formula>"NotPaid"</formula>
    </cfRule>
    <cfRule type="cellIs" dxfId="3" priority="12169" operator="equal">
      <formula>"NotPaid"</formula>
    </cfRule>
    <cfRule type="cellIs" dxfId="3" priority="12001" operator="equal">
      <formula>"NotPaid"</formula>
    </cfRule>
    <cfRule type="cellIs" dxfId="3" priority="11874" operator="equal">
      <formula>"NotPaid"</formula>
    </cfRule>
    <cfRule type="cellIs" dxfId="3" priority="11532" operator="equal">
      <formula>"NotPaid"</formula>
    </cfRule>
    <cfRule type="cellIs" dxfId="3" priority="11348" operator="equal">
      <formula>"NotPaid"</formula>
    </cfRule>
    <cfRule type="cellIs" dxfId="3" priority="11114" operator="equal">
      <formula>"NotPaid"</formula>
    </cfRule>
    <cfRule type="cellIs" dxfId="3" priority="11072" operator="equal">
      <formula>"NotPaid"</formula>
    </cfRule>
    <cfRule type="cellIs" dxfId="3" priority="10841" operator="equal">
      <formula>"NotPaid"</formula>
    </cfRule>
    <cfRule type="cellIs" dxfId="3" priority="10757" operator="equal">
      <formula>"NotPaid"</formula>
    </cfRule>
    <cfRule type="cellIs" dxfId="3" priority="10545" operator="equal">
      <formula>"NotPaid"</formula>
    </cfRule>
    <cfRule type="cellIs" dxfId="3" priority="10424" operator="equal">
      <formula>"NotPaid"</formula>
    </cfRule>
    <cfRule type="cellIs" dxfId="3" priority="10228" operator="equal">
      <formula>"NotPaid"</formula>
    </cfRule>
    <cfRule type="cellIs" dxfId="3" priority="10186" operator="equal">
      <formula>"NotPaid"</formula>
    </cfRule>
    <cfRule type="cellIs" dxfId="3" priority="10118" operator="equal">
      <formula>"NotPaid"</formula>
    </cfRule>
    <cfRule type="cellIs" dxfId="3" priority="9975" operator="equal">
      <formula>"NotPaid"</formula>
    </cfRule>
    <cfRule type="cellIs" dxfId="3" priority="9849" operator="equal">
      <formula>"NotPaid"</formula>
    </cfRule>
    <cfRule type="cellIs" dxfId="3" priority="9789" operator="equal">
      <formula>"NotPaid"</formula>
    </cfRule>
    <cfRule type="cellIs" dxfId="3" priority="9577" operator="equal">
      <formula>"NotPaid"</formula>
    </cfRule>
  </conditionalFormatting>
  <conditionalFormatting sqref="D47">
    <cfRule type="cellIs" dxfId="3" priority="13282" operator="equal">
      <formula>"NotPaid"</formula>
    </cfRule>
    <cfRule type="cellIs" dxfId="3" priority="13281" operator="equal">
      <formula>"NotPaid"</formula>
    </cfRule>
    <cfRule type="cellIs" dxfId="3" priority="13280" operator="equal">
      <formula>"NotPaid"</formula>
    </cfRule>
    <cfRule type="cellIs" dxfId="3" priority="13049" operator="equal">
      <formula>"NotPaid"</formula>
    </cfRule>
    <cfRule type="cellIs" dxfId="3" priority="13048" operator="equal">
      <formula>"NotPaid"</formula>
    </cfRule>
    <cfRule type="cellIs" dxfId="3" priority="13047" operator="equal">
      <formula>"NotPaid"</formula>
    </cfRule>
    <cfRule type="cellIs" dxfId="3" priority="12768" operator="equal">
      <formula>"NotPaid"</formula>
    </cfRule>
    <cfRule type="cellIs" dxfId="3" priority="12767" operator="equal">
      <formula>"NotPaid"</formula>
    </cfRule>
    <cfRule type="cellIs" dxfId="3" priority="12766" operator="equal">
      <formula>"NotPaid"</formula>
    </cfRule>
    <cfRule type="cellIs" dxfId="3" priority="12695" operator="equal">
      <formula>"NotPaid"</formula>
    </cfRule>
    <cfRule type="cellIs" dxfId="3" priority="12694" operator="equal">
      <formula>"NotPaid"</formula>
    </cfRule>
    <cfRule type="cellIs" dxfId="3" priority="12693" operator="equal">
      <formula>"NotPaid"</formula>
    </cfRule>
    <cfRule type="cellIs" dxfId="3" priority="12622" operator="equal">
      <formula>"NotPaid"</formula>
    </cfRule>
    <cfRule type="cellIs" dxfId="3" priority="12621" operator="equal">
      <formula>"NotPaid"</formula>
    </cfRule>
    <cfRule type="cellIs" dxfId="3" priority="12620" operator="equal">
      <formula>"NotPaid"</formula>
    </cfRule>
    <cfRule type="cellIs" dxfId="3" priority="12582" operator="equal">
      <formula>"NotPaid"</formula>
    </cfRule>
    <cfRule type="cellIs" dxfId="3" priority="12581" operator="equal">
      <formula>"NotPaid"</formula>
    </cfRule>
    <cfRule type="cellIs" dxfId="3" priority="12580" operator="equal">
      <formula>"NotPaid"</formula>
    </cfRule>
    <cfRule type="cellIs" dxfId="3" priority="12498" operator="equal">
      <formula>"NotPaid"</formula>
    </cfRule>
    <cfRule type="cellIs" dxfId="3" priority="12497" operator="equal">
      <formula>"NotPaid"</formula>
    </cfRule>
    <cfRule type="cellIs" dxfId="3" priority="12496" operator="equal">
      <formula>"NotPaid"</formula>
    </cfRule>
    <cfRule type="cellIs" dxfId="3" priority="12427" operator="equal">
      <formula>"NotPaid"</formula>
    </cfRule>
    <cfRule type="cellIs" dxfId="3" priority="12426" operator="equal">
      <formula>"NotPaid"</formula>
    </cfRule>
    <cfRule type="cellIs" dxfId="3" priority="12425" operator="equal">
      <formula>"NotPaid"</formula>
    </cfRule>
    <cfRule type="cellIs" dxfId="3" priority="12383" operator="equal">
      <formula>"NotPaid"</formula>
    </cfRule>
    <cfRule type="cellIs" dxfId="3" priority="12382" operator="equal">
      <formula>"NotPaid"</formula>
    </cfRule>
    <cfRule type="cellIs" dxfId="3" priority="12381" operator="equal">
      <formula>"NotPaid"</formula>
    </cfRule>
    <cfRule type="cellIs" dxfId="3" priority="12334" operator="equal">
      <formula>"NotPaid"</formula>
    </cfRule>
    <cfRule type="cellIs" dxfId="3" priority="12333" operator="equal">
      <formula>"NotPaid"</formula>
    </cfRule>
    <cfRule type="cellIs" dxfId="3" priority="12332" operator="equal">
      <formula>"NotPaid"</formula>
    </cfRule>
    <cfRule type="cellIs" dxfId="3" priority="12264" operator="equal">
      <formula>"NotPaid"</formula>
    </cfRule>
    <cfRule type="cellIs" dxfId="3" priority="12263" operator="equal">
      <formula>"NotPaid"</formula>
    </cfRule>
    <cfRule type="cellIs" dxfId="3" priority="12262" operator="equal">
      <formula>"NotPaid"</formula>
    </cfRule>
    <cfRule type="cellIs" dxfId="3" priority="12193" operator="equal">
      <formula>"NotPaid"</formula>
    </cfRule>
    <cfRule type="cellIs" dxfId="3" priority="12192" operator="equal">
      <formula>"NotPaid"</formula>
    </cfRule>
    <cfRule type="cellIs" dxfId="3" priority="12191" operator="equal">
      <formula>"NotPaid"</formula>
    </cfRule>
    <cfRule type="cellIs" dxfId="3" priority="12151" operator="equal">
      <formula>"NotPaid"</formula>
    </cfRule>
    <cfRule type="cellIs" dxfId="3" priority="12150" operator="equal">
      <formula>"NotPaid"</formula>
    </cfRule>
    <cfRule type="cellIs" dxfId="3" priority="12149" operator="equal">
      <formula>"NotPaid"</formula>
    </cfRule>
    <cfRule type="cellIs" dxfId="3" priority="11983" operator="equal">
      <formula>"NotPaid"</formula>
    </cfRule>
    <cfRule type="cellIs" dxfId="3" priority="11982" operator="equal">
      <formula>"NotPaid"</formula>
    </cfRule>
    <cfRule type="cellIs" dxfId="3" priority="11981" operator="equal">
      <formula>"NotPaid"</formula>
    </cfRule>
    <cfRule type="cellIs" dxfId="3" priority="11865" operator="equal">
      <formula>"NotPaid"</formula>
    </cfRule>
    <cfRule type="cellIs" dxfId="3" priority="11864" operator="equal">
      <formula>"NotPaid"</formula>
    </cfRule>
    <cfRule type="cellIs" dxfId="3" priority="11863" operator="equal">
      <formula>"NotPaid"</formula>
    </cfRule>
    <cfRule type="cellIs" dxfId="3" priority="11659" operator="equal">
      <formula>"NotPaid"</formula>
    </cfRule>
    <cfRule type="cellIs" dxfId="3" priority="11658" operator="equal">
      <formula>"NotPaid"</formula>
    </cfRule>
    <cfRule type="cellIs" dxfId="3" priority="11657" operator="equal">
      <formula>"NotPaid"</formula>
    </cfRule>
    <cfRule type="cellIs" dxfId="3" priority="11587" operator="equal">
      <formula>"NotPaid"</formula>
    </cfRule>
    <cfRule type="cellIs" dxfId="3" priority="11586" operator="equal">
      <formula>"NotPaid"</formula>
    </cfRule>
    <cfRule type="cellIs" dxfId="3" priority="11585" operator="equal">
      <formula>"NotPaid"</formula>
    </cfRule>
    <cfRule type="cellIs" dxfId="3" priority="11523" operator="equal">
      <formula>"NotPaid"</formula>
    </cfRule>
    <cfRule type="cellIs" dxfId="3" priority="11522" operator="equal">
      <formula>"NotPaid"</formula>
    </cfRule>
    <cfRule type="cellIs" dxfId="3" priority="11521" operator="equal">
      <formula>"NotPaid"</formula>
    </cfRule>
    <cfRule type="cellIs" dxfId="3" priority="11401" operator="equal">
      <formula>"NotPaid"</formula>
    </cfRule>
    <cfRule type="cellIs" dxfId="3" priority="11400" operator="equal">
      <formula>"NotPaid"</formula>
    </cfRule>
    <cfRule type="cellIs" dxfId="3" priority="11399" operator="equal">
      <formula>"NotPaid"</formula>
    </cfRule>
    <cfRule type="cellIs" dxfId="3" priority="11330" operator="equal">
      <formula>"NotPaid"</formula>
    </cfRule>
    <cfRule type="cellIs" dxfId="3" priority="11329" operator="equal">
      <formula>"NotPaid"</formula>
    </cfRule>
    <cfRule type="cellIs" dxfId="3" priority="11328" operator="equal">
      <formula>"NotPaid"</formula>
    </cfRule>
    <cfRule type="cellIs" dxfId="3" priority="11239" operator="equal">
      <formula>"NotPaid"</formula>
    </cfRule>
    <cfRule type="cellIs" dxfId="3" priority="11238" operator="equal">
      <formula>"NotPaid"</formula>
    </cfRule>
    <cfRule type="cellIs" dxfId="3" priority="11237" operator="equal">
      <formula>"NotPaid"</formula>
    </cfRule>
    <cfRule type="cellIs" dxfId="3" priority="11169" operator="equal">
      <formula>"NotPaid"</formula>
    </cfRule>
    <cfRule type="cellIs" dxfId="3" priority="11168" operator="equal">
      <formula>"NotPaid"</formula>
    </cfRule>
    <cfRule type="cellIs" dxfId="3" priority="11167" operator="equal">
      <formula>"NotPaid"</formula>
    </cfRule>
    <cfRule type="cellIs" dxfId="3" priority="11096" operator="equal">
      <formula>"NotPaid"</formula>
    </cfRule>
    <cfRule type="cellIs" dxfId="3" priority="11095" operator="equal">
      <formula>"NotPaid"</formula>
    </cfRule>
    <cfRule type="cellIs" dxfId="3" priority="11094" operator="equal">
      <formula>"NotPaid"</formula>
    </cfRule>
    <cfRule type="cellIs" dxfId="3" priority="11063" operator="equal">
      <formula>"NotPaid"</formula>
    </cfRule>
    <cfRule type="cellIs" dxfId="3" priority="11062" operator="equal">
      <formula>"NotPaid"</formula>
    </cfRule>
    <cfRule type="cellIs" dxfId="3" priority="11061" operator="equal">
      <formula>"NotPaid"</formula>
    </cfRule>
    <cfRule type="cellIs" dxfId="3" priority="10823" operator="equal">
      <formula>"NotPaid"</formula>
    </cfRule>
    <cfRule type="cellIs" dxfId="3" priority="10822" operator="equal">
      <formula>"NotPaid"</formula>
    </cfRule>
    <cfRule type="cellIs" dxfId="3" priority="10821" operator="equal">
      <formula>"NotPaid"</formula>
    </cfRule>
    <cfRule type="cellIs" dxfId="3" priority="10748" operator="equal">
      <formula>"NotPaid"</formula>
    </cfRule>
    <cfRule type="cellIs" dxfId="3" priority="10747" operator="equal">
      <formula>"NotPaid"</formula>
    </cfRule>
    <cfRule type="cellIs" dxfId="3" priority="10746" operator="equal">
      <formula>"NotPaid"</formula>
    </cfRule>
    <cfRule type="cellIs" dxfId="3" priority="10672" operator="equal">
      <formula>"NotPaid"</formula>
    </cfRule>
    <cfRule type="cellIs" dxfId="3" priority="10671" operator="equal">
      <formula>"NotPaid"</formula>
    </cfRule>
    <cfRule type="cellIs" dxfId="3" priority="10670" operator="equal">
      <formula>"NotPaid"</formula>
    </cfRule>
    <cfRule type="cellIs" dxfId="3" priority="10600" operator="equal">
      <formula>"NotPaid"</formula>
    </cfRule>
    <cfRule type="cellIs" dxfId="3" priority="10599" operator="equal">
      <formula>"NotPaid"</formula>
    </cfRule>
    <cfRule type="cellIs" dxfId="3" priority="10598" operator="equal">
      <formula>"NotPaid"</formula>
    </cfRule>
    <cfRule type="cellIs" dxfId="3" priority="10536" operator="equal">
      <formula>"NotPaid"</formula>
    </cfRule>
    <cfRule type="cellIs" dxfId="3" priority="10535" operator="equal">
      <formula>"NotPaid"</formula>
    </cfRule>
    <cfRule type="cellIs" dxfId="3" priority="10534" operator="equal">
      <formula>"NotPaid"</formula>
    </cfRule>
    <cfRule type="cellIs" dxfId="3" priority="10466" operator="equal">
      <formula>"NotPaid"</formula>
    </cfRule>
    <cfRule type="cellIs" dxfId="3" priority="10465" operator="equal">
      <formula>"NotPaid"</formula>
    </cfRule>
    <cfRule type="cellIs" dxfId="3" priority="10464" operator="equal">
      <formula>"NotPaid"</formula>
    </cfRule>
    <cfRule type="cellIs" dxfId="3" priority="10406" operator="equal">
      <formula>"NotPaid"</formula>
    </cfRule>
    <cfRule type="cellIs" dxfId="3" priority="10405" operator="equal">
      <formula>"NotPaid"</formula>
    </cfRule>
    <cfRule type="cellIs" dxfId="3" priority="10404" operator="equal">
      <formula>"NotPaid"</formula>
    </cfRule>
    <cfRule type="cellIs" dxfId="3" priority="10337" operator="equal">
      <formula>"NotPaid"</formula>
    </cfRule>
    <cfRule type="cellIs" dxfId="3" priority="10336" operator="equal">
      <formula>"NotPaid"</formula>
    </cfRule>
    <cfRule type="cellIs" dxfId="3" priority="10335" operator="equal">
      <formula>"NotPaid"</formula>
    </cfRule>
    <cfRule type="cellIs" dxfId="3" priority="10280" operator="equal">
      <formula>"NotPaid"</formula>
    </cfRule>
    <cfRule type="cellIs" dxfId="3" priority="10279" operator="equal">
      <formula>"NotPaid"</formula>
    </cfRule>
    <cfRule type="cellIs" dxfId="3" priority="10278" operator="equal">
      <formula>"NotPaid"</formula>
    </cfRule>
    <cfRule type="cellIs" dxfId="3" priority="10210" operator="equal">
      <formula>"NotPaid"</formula>
    </cfRule>
    <cfRule type="cellIs" dxfId="3" priority="10209" operator="equal">
      <formula>"NotPaid"</formula>
    </cfRule>
    <cfRule type="cellIs" dxfId="3" priority="10208" operator="equal">
      <formula>"NotPaid"</formula>
    </cfRule>
    <cfRule type="cellIs" dxfId="3" priority="10177" operator="equal">
      <formula>"NotPaid"</formula>
    </cfRule>
    <cfRule type="cellIs" dxfId="3" priority="10176" operator="equal">
      <formula>"NotPaid"</formula>
    </cfRule>
    <cfRule type="cellIs" dxfId="3" priority="10175" operator="equal">
      <formula>"NotPaid"</formula>
    </cfRule>
    <cfRule type="cellIs" dxfId="3" priority="10109" operator="equal">
      <formula>"NotPaid"</formula>
    </cfRule>
    <cfRule type="cellIs" dxfId="3" priority="10108" operator="equal">
      <formula>"NotPaid"</formula>
    </cfRule>
    <cfRule type="cellIs" dxfId="3" priority="10107" operator="equal">
      <formula>"NotPaid"</formula>
    </cfRule>
    <cfRule type="cellIs" dxfId="3" priority="10018" operator="equal">
      <formula>"NotPaid"</formula>
    </cfRule>
    <cfRule type="cellIs" dxfId="3" priority="10017" operator="equal">
      <formula>"NotPaid"</formula>
    </cfRule>
    <cfRule type="cellIs" dxfId="3" priority="10016" operator="equal">
      <formula>"NotPaid"</formula>
    </cfRule>
    <cfRule type="cellIs" dxfId="3" priority="9957" operator="equal">
      <formula>"NotPaid"</formula>
    </cfRule>
    <cfRule type="cellIs" dxfId="3" priority="9956" operator="equal">
      <formula>"NotPaid"</formula>
    </cfRule>
    <cfRule type="cellIs" dxfId="3" priority="9955" operator="equal">
      <formula>"NotPaid"</formula>
    </cfRule>
    <cfRule type="cellIs" dxfId="3" priority="9831" operator="equal">
      <formula>"NotPaid"</formula>
    </cfRule>
    <cfRule type="cellIs" dxfId="3" priority="9830" operator="equal">
      <formula>"NotPaid"</formula>
    </cfRule>
    <cfRule type="cellIs" dxfId="3" priority="9829" operator="equal">
      <formula>"NotPaid"</formula>
    </cfRule>
    <cfRule type="cellIs" dxfId="3" priority="9780" operator="equal">
      <formula>"NotPaid"</formula>
    </cfRule>
    <cfRule type="cellIs" dxfId="3" priority="9779" operator="equal">
      <formula>"NotPaid"</formula>
    </cfRule>
    <cfRule type="cellIs" dxfId="3" priority="9778" operator="equal">
      <formula>"NotPaid"</formula>
    </cfRule>
    <cfRule type="cellIs" dxfId="3" priority="9704" operator="equal">
      <formula>"NotPaid"</formula>
    </cfRule>
    <cfRule type="cellIs" dxfId="3" priority="9703" operator="equal">
      <formula>"NotPaid"</formula>
    </cfRule>
    <cfRule type="cellIs" dxfId="3" priority="9702" operator="equal">
      <formula>"NotPaid"</formula>
    </cfRule>
    <cfRule type="cellIs" dxfId="3" priority="9632" operator="equal">
      <formula>"NotPaid"</formula>
    </cfRule>
    <cfRule type="cellIs" dxfId="3" priority="9631" operator="equal">
      <formula>"NotPaid"</formula>
    </cfRule>
    <cfRule type="cellIs" dxfId="3" priority="9630" operator="equal">
      <formula>"NotPaid"</formula>
    </cfRule>
    <cfRule type="cellIs" dxfId="3" priority="9568" operator="equal">
      <formula>"NotPaid"</formula>
    </cfRule>
    <cfRule type="cellIs" dxfId="3" priority="9567" operator="equal">
      <formula>"NotPaid"</formula>
    </cfRule>
    <cfRule type="cellIs" dxfId="3" priority="9566" operator="equal">
      <formula>"NotPaid"</formula>
    </cfRule>
  </conditionalFormatting>
  <conditionalFormatting sqref="D47:E47">
    <cfRule type="cellIs" dxfId="3" priority="11704" operator="equal">
      <formula>"NotPaid"</formula>
    </cfRule>
    <cfRule type="cellIs" dxfId="3" priority="11703" operator="equal">
      <formula>"NotPaid"</formula>
    </cfRule>
    <cfRule type="cellIs" dxfId="3" priority="11702" operator="equal">
      <formula>"NotPaid"</formula>
    </cfRule>
    <cfRule type="cellIs" dxfId="3" priority="10717" operator="equal">
      <formula>"NotPaid"</formula>
    </cfRule>
    <cfRule type="cellIs" dxfId="3" priority="10716" operator="equal">
      <formula>"NotPaid"</formula>
    </cfRule>
    <cfRule type="cellIs" dxfId="3" priority="10715" operator="equal">
      <formula>"NotPaid"</formula>
    </cfRule>
    <cfRule type="cellIs" dxfId="3" priority="10072" operator="equal">
      <formula>"NotPaid"</formula>
    </cfRule>
    <cfRule type="cellIs" dxfId="3" priority="10071" operator="equal">
      <formula>"NotPaid"</formula>
    </cfRule>
    <cfRule type="cellIs" dxfId="3" priority="10070" operator="equal">
      <formula>"NotPaid"</formula>
    </cfRule>
    <cfRule type="cellIs" dxfId="3" priority="9749" operator="equal">
      <formula>"NotPaid"</formula>
    </cfRule>
    <cfRule type="cellIs" dxfId="3" priority="9748" operator="equal">
      <formula>"NotPaid"</formula>
    </cfRule>
    <cfRule type="cellIs" dxfId="3" priority="9747" operator="equal">
      <formula>"NotPaid"</formula>
    </cfRule>
  </conditionalFormatting>
  <conditionalFormatting sqref="E47">
    <cfRule type="cellIs" dxfId="3" priority="13290" operator="equal">
      <formula>"NotPaid"</formula>
    </cfRule>
    <cfRule type="cellIs" dxfId="3" priority="13289" operator="equal">
      <formula>"NotPaid"</formula>
    </cfRule>
    <cfRule type="cellIs" dxfId="3" priority="13288" operator="equal">
      <formula>"NotPaid"</formula>
    </cfRule>
    <cfRule type="cellIs" dxfId="3" priority="13057" operator="equal">
      <formula>"NotPaid"</formula>
    </cfRule>
    <cfRule type="cellIs" dxfId="3" priority="13056" operator="equal">
      <formula>"NotPaid"</formula>
    </cfRule>
    <cfRule type="cellIs" dxfId="3" priority="13055" operator="equal">
      <formula>"NotPaid"</formula>
    </cfRule>
    <cfRule type="cellIs" dxfId="3" priority="12775" operator="equal">
      <formula>"NotPaid"</formula>
    </cfRule>
    <cfRule type="cellIs" dxfId="3" priority="12774" operator="equal">
      <formula>"NotPaid"</formula>
    </cfRule>
    <cfRule type="cellIs" dxfId="3" priority="12773" operator="equal">
      <formula>"NotPaid"</formula>
    </cfRule>
    <cfRule type="cellIs" dxfId="3" priority="12702" operator="equal">
      <formula>"NotPaid"</formula>
    </cfRule>
    <cfRule type="cellIs" dxfId="3" priority="12701" operator="equal">
      <formula>"NotPaid"</formula>
    </cfRule>
    <cfRule type="cellIs" dxfId="3" priority="12700" operator="equal">
      <formula>"NotPaid"</formula>
    </cfRule>
    <cfRule type="cellIs" dxfId="3" priority="12630" operator="equal">
      <formula>"NotPaid"</formula>
    </cfRule>
    <cfRule type="cellIs" dxfId="3" priority="12629" operator="equal">
      <formula>"NotPaid"</formula>
    </cfRule>
    <cfRule type="cellIs" dxfId="3" priority="12628" operator="equal">
      <formula>"NotPaid"</formula>
    </cfRule>
    <cfRule type="cellIs" dxfId="3" priority="12505" operator="equal">
      <formula>"NotPaid"</formula>
    </cfRule>
    <cfRule type="cellIs" dxfId="3" priority="12504" operator="equal">
      <formula>"NotPaid"</formula>
    </cfRule>
    <cfRule type="cellIs" dxfId="3" priority="12503" operator="equal">
      <formula>"NotPaid"</formula>
    </cfRule>
    <cfRule type="cellIs" dxfId="3" priority="12435" operator="equal">
      <formula>"NotPaid"</formula>
    </cfRule>
    <cfRule type="cellIs" dxfId="3" priority="12434" operator="equal">
      <formula>"NotPaid"</formula>
    </cfRule>
    <cfRule type="cellIs" dxfId="3" priority="12433" operator="equal">
      <formula>"NotPaid"</formula>
    </cfRule>
    <cfRule type="cellIs" dxfId="3" priority="12341" operator="equal">
      <formula>"NotPaid"</formula>
    </cfRule>
    <cfRule type="cellIs" dxfId="3" priority="12340" operator="equal">
      <formula>"NotPaid"</formula>
    </cfRule>
    <cfRule type="cellIs" dxfId="3" priority="12339" operator="equal">
      <formula>"NotPaid"</formula>
    </cfRule>
    <cfRule type="cellIs" dxfId="3" priority="12271" operator="equal">
      <formula>"NotPaid"</formula>
    </cfRule>
    <cfRule type="cellIs" dxfId="3" priority="12270" operator="equal">
      <formula>"NotPaid"</formula>
    </cfRule>
    <cfRule type="cellIs" dxfId="3" priority="12269" operator="equal">
      <formula>"NotPaid"</formula>
    </cfRule>
    <cfRule type="cellIs" dxfId="3" priority="12201" operator="equal">
      <formula>"NotPaid"</formula>
    </cfRule>
    <cfRule type="cellIs" dxfId="3" priority="12200" operator="equal">
      <formula>"NotPaid"</formula>
    </cfRule>
    <cfRule type="cellIs" dxfId="3" priority="12199" operator="equal">
      <formula>"NotPaid"</formula>
    </cfRule>
    <cfRule type="cellIs" dxfId="3" priority="12159" operator="equal">
      <formula>"NotPaid"</formula>
    </cfRule>
    <cfRule type="cellIs" dxfId="3" priority="12158" operator="equal">
      <formula>"NotPaid"</formula>
    </cfRule>
    <cfRule type="cellIs" dxfId="3" priority="12157" operator="equal">
      <formula>"NotPaid"</formula>
    </cfRule>
    <cfRule type="cellIs" dxfId="3" priority="11991" operator="equal">
      <formula>"NotPaid"</formula>
    </cfRule>
    <cfRule type="cellIs" dxfId="3" priority="11990" operator="equal">
      <formula>"NotPaid"</formula>
    </cfRule>
    <cfRule type="cellIs" dxfId="3" priority="11989" operator="equal">
      <formula>"NotPaid"</formula>
    </cfRule>
    <cfRule type="cellIs" dxfId="3" priority="11666" operator="equal">
      <formula>"NotPaid"</formula>
    </cfRule>
    <cfRule type="cellIs" dxfId="3" priority="11665" operator="equal">
      <formula>"NotPaid"</formula>
    </cfRule>
    <cfRule type="cellIs" dxfId="3" priority="11664" operator="equal">
      <formula>"NotPaid"</formula>
    </cfRule>
    <cfRule type="cellIs" dxfId="3" priority="11595" operator="equal">
      <formula>"NotPaid"</formula>
    </cfRule>
    <cfRule type="cellIs" dxfId="3" priority="11594" operator="equal">
      <formula>"NotPaid"</formula>
    </cfRule>
    <cfRule type="cellIs" dxfId="3" priority="11593" operator="equal">
      <formula>"NotPaid"</formula>
    </cfRule>
    <cfRule type="cellIs" dxfId="3" priority="11409" operator="equal">
      <formula>"NotPaid"</formula>
    </cfRule>
    <cfRule type="cellIs" dxfId="3" priority="11408" operator="equal">
      <formula>"NotPaid"</formula>
    </cfRule>
    <cfRule type="cellIs" dxfId="3" priority="11407" operator="equal">
      <formula>"NotPaid"</formula>
    </cfRule>
    <cfRule type="cellIs" dxfId="3" priority="11338" operator="equal">
      <formula>"NotPaid"</formula>
    </cfRule>
    <cfRule type="cellIs" dxfId="3" priority="11337" operator="equal">
      <formula>"NotPaid"</formula>
    </cfRule>
    <cfRule type="cellIs" dxfId="3" priority="11336" operator="equal">
      <formula>"NotPaid"</formula>
    </cfRule>
    <cfRule type="cellIs" dxfId="3" priority="11246" operator="equal">
      <formula>"NotPaid"</formula>
    </cfRule>
    <cfRule type="cellIs" dxfId="3" priority="11245" operator="equal">
      <formula>"NotPaid"</formula>
    </cfRule>
    <cfRule type="cellIs" dxfId="3" priority="11244" operator="equal">
      <formula>"NotPaid"</formula>
    </cfRule>
    <cfRule type="cellIs" dxfId="3" priority="11176" operator="equal">
      <formula>"NotPaid"</formula>
    </cfRule>
    <cfRule type="cellIs" dxfId="3" priority="11175" operator="equal">
      <formula>"NotPaid"</formula>
    </cfRule>
    <cfRule type="cellIs" dxfId="3" priority="11174" operator="equal">
      <formula>"NotPaid"</formula>
    </cfRule>
    <cfRule type="cellIs" dxfId="3" priority="11104" operator="equal">
      <formula>"NotPaid"</formula>
    </cfRule>
    <cfRule type="cellIs" dxfId="3" priority="11103" operator="equal">
      <formula>"NotPaid"</formula>
    </cfRule>
    <cfRule type="cellIs" dxfId="3" priority="11102" operator="equal">
      <formula>"NotPaid"</formula>
    </cfRule>
    <cfRule type="cellIs" dxfId="3" priority="10831" operator="equal">
      <formula>"NotPaid"</formula>
    </cfRule>
    <cfRule type="cellIs" dxfId="3" priority="10830" operator="equal">
      <formula>"NotPaid"</formula>
    </cfRule>
    <cfRule type="cellIs" dxfId="3" priority="10829" operator="equal">
      <formula>"NotPaid"</formula>
    </cfRule>
    <cfRule type="cellIs" dxfId="3" priority="10679" operator="equal">
      <formula>"NotPaid"</formula>
    </cfRule>
    <cfRule type="cellIs" dxfId="3" priority="10678" operator="equal">
      <formula>"NotPaid"</formula>
    </cfRule>
    <cfRule type="cellIs" dxfId="3" priority="10677" operator="equal">
      <formula>"NotPaid"</formula>
    </cfRule>
    <cfRule type="cellIs" dxfId="3" priority="10608" operator="equal">
      <formula>"NotPaid"</formula>
    </cfRule>
    <cfRule type="cellIs" dxfId="3" priority="10607" operator="equal">
      <formula>"NotPaid"</formula>
    </cfRule>
    <cfRule type="cellIs" dxfId="3" priority="10606" operator="equal">
      <formula>"NotPaid"</formula>
    </cfRule>
    <cfRule type="cellIs" dxfId="3" priority="10474" operator="equal">
      <formula>"NotPaid"</formula>
    </cfRule>
    <cfRule type="cellIs" dxfId="3" priority="10473" operator="equal">
      <formula>"NotPaid"</formula>
    </cfRule>
    <cfRule type="cellIs" dxfId="3" priority="10472" operator="equal">
      <formula>"NotPaid"</formula>
    </cfRule>
    <cfRule type="cellIs" dxfId="3" priority="10414" operator="equal">
      <formula>"NotPaid"</formula>
    </cfRule>
    <cfRule type="cellIs" dxfId="3" priority="10413" operator="equal">
      <formula>"NotPaid"</formula>
    </cfRule>
    <cfRule type="cellIs" dxfId="3" priority="10412" operator="equal">
      <formula>"NotPaid"</formula>
    </cfRule>
    <cfRule type="cellIs" dxfId="3" priority="10344" operator="equal">
      <formula>"NotPaid"</formula>
    </cfRule>
    <cfRule type="cellIs" dxfId="3" priority="10343" operator="equal">
      <formula>"NotPaid"</formula>
    </cfRule>
    <cfRule type="cellIs" dxfId="3" priority="10342" operator="equal">
      <formula>"NotPaid"</formula>
    </cfRule>
    <cfRule type="cellIs" dxfId="3" priority="10287" operator="equal">
      <formula>"NotPaid"</formula>
    </cfRule>
    <cfRule type="cellIs" dxfId="3" priority="10286" operator="equal">
      <formula>"NotPaid"</formula>
    </cfRule>
    <cfRule type="cellIs" dxfId="3" priority="10285" operator="equal">
      <formula>"NotPaid"</formula>
    </cfRule>
    <cfRule type="cellIs" dxfId="3" priority="10218" operator="equal">
      <formula>"NotPaid"</formula>
    </cfRule>
    <cfRule type="cellIs" dxfId="3" priority="10217" operator="equal">
      <formula>"NotPaid"</formula>
    </cfRule>
    <cfRule type="cellIs" dxfId="3" priority="10216" operator="equal">
      <formula>"NotPaid"</formula>
    </cfRule>
    <cfRule type="cellIs" dxfId="3" priority="10026" operator="equal">
      <formula>"NotPaid"</formula>
    </cfRule>
    <cfRule type="cellIs" dxfId="3" priority="10025" operator="equal">
      <formula>"NotPaid"</formula>
    </cfRule>
    <cfRule type="cellIs" dxfId="3" priority="10024" operator="equal">
      <formula>"NotPaid"</formula>
    </cfRule>
    <cfRule type="cellIs" dxfId="3" priority="9965" operator="equal">
      <formula>"NotPaid"</formula>
    </cfRule>
    <cfRule type="cellIs" dxfId="3" priority="9964" operator="equal">
      <formula>"NotPaid"</formula>
    </cfRule>
    <cfRule type="cellIs" dxfId="3" priority="9963" operator="equal">
      <formula>"NotPaid"</formula>
    </cfRule>
    <cfRule type="cellIs" dxfId="3" priority="9839" operator="equal">
      <formula>"NotPaid"</formula>
    </cfRule>
    <cfRule type="cellIs" dxfId="3" priority="9838" operator="equal">
      <formula>"NotPaid"</formula>
    </cfRule>
    <cfRule type="cellIs" dxfId="3" priority="9837" operator="equal">
      <formula>"NotPaid"</formula>
    </cfRule>
    <cfRule type="cellIs" dxfId="3" priority="9711" operator="equal">
      <formula>"NotPaid"</formula>
    </cfRule>
    <cfRule type="cellIs" dxfId="3" priority="9710" operator="equal">
      <formula>"NotPaid"</formula>
    </cfRule>
    <cfRule type="cellIs" dxfId="3" priority="9709" operator="equal">
      <formula>"NotPaid"</formula>
    </cfRule>
    <cfRule type="cellIs" dxfId="3" priority="9640" operator="equal">
      <formula>"NotPaid"</formula>
    </cfRule>
    <cfRule type="cellIs" dxfId="3" priority="9639" operator="equal">
      <formula>"NotPaid"</formula>
    </cfRule>
    <cfRule type="cellIs" dxfId="3" priority="9638" operator="equal">
      <formula>"NotPaid"</formula>
    </cfRule>
  </conditionalFormatting>
  <conditionalFormatting sqref="F47">
    <cfRule type="cellIs" dxfId="3" priority="13286" operator="equal">
      <formula>"NotPaid"</formula>
    </cfRule>
    <cfRule type="cellIs" dxfId="3" priority="13285" operator="equal">
      <formula>"NotPaid"</formula>
    </cfRule>
    <cfRule type="cellIs" dxfId="3" priority="13284" operator="equal">
      <formula>"NotPaid"</formula>
    </cfRule>
    <cfRule type="cellIs" dxfId="3" priority="13053" operator="equal">
      <formula>"NotPaid"</formula>
    </cfRule>
    <cfRule type="cellIs" dxfId="3" priority="13052" operator="equal">
      <formula>"NotPaid"</formula>
    </cfRule>
    <cfRule type="cellIs" dxfId="3" priority="13051" operator="equal">
      <formula>"NotPaid"</formula>
    </cfRule>
    <cfRule type="cellIs" dxfId="3" priority="12771" operator="equal">
      <formula>"NotPaid"</formula>
    </cfRule>
    <cfRule type="cellIs" dxfId="3" priority="12770" operator="equal">
      <formula>"NotPaid"</formula>
    </cfRule>
    <cfRule type="cellIs" dxfId="3" priority="12769" operator="equal">
      <formula>"NotPaid"</formula>
    </cfRule>
    <cfRule type="cellIs" dxfId="3" priority="12698" operator="equal">
      <formula>"NotPaid"</formula>
    </cfRule>
    <cfRule type="cellIs" dxfId="3" priority="12697" operator="equal">
      <formula>"NotPaid"</formula>
    </cfRule>
    <cfRule type="cellIs" dxfId="3" priority="12696" operator="equal">
      <formula>"NotPaid"</formula>
    </cfRule>
    <cfRule type="cellIs" dxfId="3" priority="12626" operator="equal">
      <formula>"NotPaid"</formula>
    </cfRule>
    <cfRule type="cellIs" dxfId="3" priority="12625" operator="equal">
      <formula>"NotPaid"</formula>
    </cfRule>
    <cfRule type="cellIs" dxfId="3" priority="12624" operator="equal">
      <formula>"NotPaid"</formula>
    </cfRule>
    <cfRule type="cellIs" dxfId="3" priority="12501" operator="equal">
      <formula>"NotPaid"</formula>
    </cfRule>
    <cfRule type="cellIs" dxfId="3" priority="12500" operator="equal">
      <formula>"NotPaid"</formula>
    </cfRule>
    <cfRule type="cellIs" dxfId="3" priority="12499" operator="equal">
      <formula>"NotPaid"</formula>
    </cfRule>
    <cfRule type="cellIs" dxfId="3" priority="12431" operator="equal">
      <formula>"NotPaid"</formula>
    </cfRule>
    <cfRule type="cellIs" dxfId="3" priority="12430" operator="equal">
      <formula>"NotPaid"</formula>
    </cfRule>
    <cfRule type="cellIs" dxfId="3" priority="12429" operator="equal">
      <formula>"NotPaid"</formula>
    </cfRule>
    <cfRule type="cellIs" dxfId="3" priority="12337" operator="equal">
      <formula>"NotPaid"</formula>
    </cfRule>
    <cfRule type="cellIs" dxfId="3" priority="12336" operator="equal">
      <formula>"NotPaid"</formula>
    </cfRule>
    <cfRule type="cellIs" dxfId="3" priority="12335" operator="equal">
      <formula>"NotPaid"</formula>
    </cfRule>
    <cfRule type="cellIs" dxfId="3" priority="12267" operator="equal">
      <formula>"NotPaid"</formula>
    </cfRule>
    <cfRule type="cellIs" dxfId="3" priority="12266" operator="equal">
      <formula>"NotPaid"</formula>
    </cfRule>
    <cfRule type="cellIs" dxfId="3" priority="12265" operator="equal">
      <formula>"NotPaid"</formula>
    </cfRule>
    <cfRule type="cellIs" dxfId="3" priority="12197" operator="equal">
      <formula>"NotPaid"</formula>
    </cfRule>
    <cfRule type="cellIs" dxfId="3" priority="12196" operator="equal">
      <formula>"NotPaid"</formula>
    </cfRule>
    <cfRule type="cellIs" dxfId="3" priority="12195" operator="equal">
      <formula>"NotPaid"</formula>
    </cfRule>
    <cfRule type="cellIs" dxfId="3" priority="12155" operator="equal">
      <formula>"NotPaid"</formula>
    </cfRule>
    <cfRule type="cellIs" dxfId="3" priority="12154" operator="equal">
      <formula>"NotPaid"</formula>
    </cfRule>
    <cfRule type="cellIs" dxfId="3" priority="12153" operator="equal">
      <formula>"NotPaid"</formula>
    </cfRule>
    <cfRule type="cellIs" dxfId="3" priority="11987" operator="equal">
      <formula>"NotPaid"</formula>
    </cfRule>
    <cfRule type="cellIs" dxfId="3" priority="11986" operator="equal">
      <formula>"NotPaid"</formula>
    </cfRule>
    <cfRule type="cellIs" dxfId="3" priority="11985" operator="equal">
      <formula>"NotPaid"</formula>
    </cfRule>
    <cfRule type="cellIs" dxfId="3" priority="11701" operator="equal">
      <formula>"NotPaid"</formula>
    </cfRule>
    <cfRule type="cellIs" dxfId="3" priority="11662" operator="equal">
      <formula>"NotPaid"</formula>
    </cfRule>
    <cfRule type="cellIs" dxfId="3" priority="11661" operator="equal">
      <formula>"NotPaid"</formula>
    </cfRule>
    <cfRule type="cellIs" dxfId="3" priority="11660" operator="equal">
      <formula>"NotPaid"</formula>
    </cfRule>
    <cfRule type="cellIs" dxfId="3" priority="11591" operator="equal">
      <formula>"NotPaid"</formula>
    </cfRule>
    <cfRule type="cellIs" dxfId="3" priority="11590" operator="equal">
      <formula>"NotPaid"</formula>
    </cfRule>
    <cfRule type="cellIs" dxfId="3" priority="11589" operator="equal">
      <formula>"NotPaid"</formula>
    </cfRule>
    <cfRule type="cellIs" dxfId="3" priority="11405" operator="equal">
      <formula>"NotPaid"</formula>
    </cfRule>
    <cfRule type="cellIs" dxfId="3" priority="11404" operator="equal">
      <formula>"NotPaid"</formula>
    </cfRule>
    <cfRule type="cellIs" dxfId="3" priority="11403" operator="equal">
      <formula>"NotPaid"</formula>
    </cfRule>
    <cfRule type="cellIs" dxfId="3" priority="11334" operator="equal">
      <formula>"NotPaid"</formula>
    </cfRule>
    <cfRule type="cellIs" dxfId="3" priority="11333" operator="equal">
      <formula>"NotPaid"</formula>
    </cfRule>
    <cfRule type="cellIs" dxfId="3" priority="11332" operator="equal">
      <formula>"NotPaid"</formula>
    </cfRule>
    <cfRule type="cellIs" dxfId="3" priority="11242" operator="equal">
      <formula>"NotPaid"</formula>
    </cfRule>
    <cfRule type="cellIs" dxfId="3" priority="11241" operator="equal">
      <formula>"NotPaid"</formula>
    </cfRule>
    <cfRule type="cellIs" dxfId="3" priority="11240" operator="equal">
      <formula>"NotPaid"</formula>
    </cfRule>
    <cfRule type="cellIs" dxfId="3" priority="11172" operator="equal">
      <formula>"NotPaid"</formula>
    </cfRule>
    <cfRule type="cellIs" dxfId="3" priority="11171" operator="equal">
      <formula>"NotPaid"</formula>
    </cfRule>
    <cfRule type="cellIs" dxfId="3" priority="11170" operator="equal">
      <formula>"NotPaid"</formula>
    </cfRule>
    <cfRule type="cellIs" dxfId="3" priority="11100" operator="equal">
      <formula>"NotPaid"</formula>
    </cfRule>
    <cfRule type="cellIs" dxfId="3" priority="11099" operator="equal">
      <formula>"NotPaid"</formula>
    </cfRule>
    <cfRule type="cellIs" dxfId="3" priority="11098" operator="equal">
      <formula>"NotPaid"</formula>
    </cfRule>
    <cfRule type="cellIs" dxfId="3" priority="10827" operator="equal">
      <formula>"NotPaid"</formula>
    </cfRule>
    <cfRule type="cellIs" dxfId="3" priority="10826" operator="equal">
      <formula>"NotPaid"</formula>
    </cfRule>
    <cfRule type="cellIs" dxfId="3" priority="10825" operator="equal">
      <formula>"NotPaid"</formula>
    </cfRule>
    <cfRule type="cellIs" dxfId="3" priority="10714" operator="equal">
      <formula>"NotPaid"</formula>
    </cfRule>
    <cfRule type="cellIs" dxfId="3" priority="10675" operator="equal">
      <formula>"NotPaid"</formula>
    </cfRule>
    <cfRule type="cellIs" dxfId="3" priority="10674" operator="equal">
      <formula>"NotPaid"</formula>
    </cfRule>
    <cfRule type="cellIs" dxfId="3" priority="10673" operator="equal">
      <formula>"NotPaid"</formula>
    </cfRule>
    <cfRule type="cellIs" dxfId="3" priority="10604" operator="equal">
      <formula>"NotPaid"</formula>
    </cfRule>
    <cfRule type="cellIs" dxfId="3" priority="10603" operator="equal">
      <formula>"NotPaid"</formula>
    </cfRule>
    <cfRule type="cellIs" dxfId="3" priority="10602" operator="equal">
      <formula>"NotPaid"</formula>
    </cfRule>
    <cfRule type="cellIs" dxfId="3" priority="10470" operator="equal">
      <formula>"NotPaid"</formula>
    </cfRule>
    <cfRule type="cellIs" dxfId="3" priority="10469" operator="equal">
      <formula>"NotPaid"</formula>
    </cfRule>
    <cfRule type="cellIs" dxfId="3" priority="10468" operator="equal">
      <formula>"NotPaid"</formula>
    </cfRule>
    <cfRule type="cellIs" dxfId="3" priority="10410" operator="equal">
      <formula>"NotPaid"</formula>
    </cfRule>
    <cfRule type="cellIs" dxfId="3" priority="10409" operator="equal">
      <formula>"NotPaid"</formula>
    </cfRule>
    <cfRule type="cellIs" dxfId="3" priority="10408" operator="equal">
      <formula>"NotPaid"</formula>
    </cfRule>
    <cfRule type="cellIs" dxfId="3" priority="10340" operator="equal">
      <formula>"NotPaid"</formula>
    </cfRule>
    <cfRule type="cellIs" dxfId="3" priority="10339" operator="equal">
      <formula>"NotPaid"</formula>
    </cfRule>
    <cfRule type="cellIs" dxfId="3" priority="10338" operator="equal">
      <formula>"NotPaid"</formula>
    </cfRule>
    <cfRule type="cellIs" dxfId="3" priority="10283" operator="equal">
      <formula>"NotPaid"</formula>
    </cfRule>
    <cfRule type="cellIs" dxfId="3" priority="10282" operator="equal">
      <formula>"NotPaid"</formula>
    </cfRule>
    <cfRule type="cellIs" dxfId="3" priority="10281" operator="equal">
      <formula>"NotPaid"</formula>
    </cfRule>
    <cfRule type="cellIs" dxfId="3" priority="10214" operator="equal">
      <formula>"NotPaid"</formula>
    </cfRule>
    <cfRule type="cellIs" dxfId="3" priority="10213" operator="equal">
      <formula>"NotPaid"</formula>
    </cfRule>
    <cfRule type="cellIs" dxfId="3" priority="10212" operator="equal">
      <formula>"NotPaid"</formula>
    </cfRule>
    <cfRule type="cellIs" dxfId="3" priority="10069" operator="equal">
      <formula>"NotPaid"</formula>
    </cfRule>
    <cfRule type="cellIs" dxfId="3" priority="10022" operator="equal">
      <formula>"NotPaid"</formula>
    </cfRule>
    <cfRule type="cellIs" dxfId="3" priority="10021" operator="equal">
      <formula>"NotPaid"</formula>
    </cfRule>
    <cfRule type="cellIs" dxfId="3" priority="10020" operator="equal">
      <formula>"NotPaid"</formula>
    </cfRule>
    <cfRule type="cellIs" dxfId="3" priority="9961" operator="equal">
      <formula>"NotPaid"</formula>
    </cfRule>
    <cfRule type="cellIs" dxfId="3" priority="9960" operator="equal">
      <formula>"NotPaid"</formula>
    </cfRule>
    <cfRule type="cellIs" dxfId="3" priority="9959" operator="equal">
      <formula>"NotPaid"</formula>
    </cfRule>
    <cfRule type="cellIs" dxfId="3" priority="9835" operator="equal">
      <formula>"NotPaid"</formula>
    </cfRule>
    <cfRule type="cellIs" dxfId="3" priority="9834" operator="equal">
      <formula>"NotPaid"</formula>
    </cfRule>
    <cfRule type="cellIs" dxfId="3" priority="9833" operator="equal">
      <formula>"NotPaid"</formula>
    </cfRule>
    <cfRule type="cellIs" dxfId="3" priority="9746" operator="equal">
      <formula>"NotPaid"</formula>
    </cfRule>
    <cfRule type="cellIs" dxfId="3" priority="9707" operator="equal">
      <formula>"NotPaid"</formula>
    </cfRule>
    <cfRule type="cellIs" dxfId="3" priority="9706" operator="equal">
      <formula>"NotPaid"</formula>
    </cfRule>
    <cfRule type="cellIs" dxfId="3" priority="9705" operator="equal">
      <formula>"NotPaid"</formula>
    </cfRule>
    <cfRule type="cellIs" dxfId="3" priority="9636" operator="equal">
      <formula>"NotPaid"</formula>
    </cfRule>
    <cfRule type="cellIs" dxfId="3" priority="9635" operator="equal">
      <formula>"NotPaid"</formula>
    </cfRule>
    <cfRule type="cellIs" dxfId="3" priority="9634" operator="equal">
      <formula>"NotPaid"</formula>
    </cfRule>
  </conditionalFormatting>
  <conditionalFormatting sqref="G47">
    <cfRule type="cellIs" dxfId="3" priority="13287" operator="equal">
      <formula>"NotPaid"</formula>
    </cfRule>
    <cfRule type="cellIs" dxfId="3" priority="13054" operator="equal">
      <formula>"NotPaid"</formula>
    </cfRule>
    <cfRule type="cellIs" dxfId="3" priority="12627" operator="equal">
      <formula>"NotPaid"</formula>
    </cfRule>
    <cfRule type="cellIs" dxfId="3" priority="12432" operator="equal">
      <formula>"NotPaid"</formula>
    </cfRule>
    <cfRule type="cellIs" dxfId="3" priority="12198" operator="equal">
      <formula>"NotPaid"</formula>
    </cfRule>
    <cfRule type="cellIs" dxfId="3" priority="12156" operator="equal">
      <formula>"NotPaid"</formula>
    </cfRule>
    <cfRule type="cellIs" dxfId="3" priority="11988" operator="equal">
      <formula>"NotPaid"</formula>
    </cfRule>
    <cfRule type="cellIs" dxfId="3" priority="11592" operator="equal">
      <formula>"NotPaid"</formula>
    </cfRule>
    <cfRule type="cellIs" dxfId="3" priority="11406" operator="equal">
      <formula>"NotPaid"</formula>
    </cfRule>
    <cfRule type="cellIs" dxfId="3" priority="11335" operator="equal">
      <formula>"NotPaid"</formula>
    </cfRule>
    <cfRule type="cellIs" dxfId="3" priority="11101" operator="equal">
      <formula>"NotPaid"</formula>
    </cfRule>
    <cfRule type="cellIs" dxfId="3" priority="10828" operator="equal">
      <formula>"NotPaid"</formula>
    </cfRule>
    <cfRule type="cellIs" dxfId="3" priority="10605" operator="equal">
      <formula>"NotPaid"</formula>
    </cfRule>
    <cfRule type="cellIs" dxfId="3" priority="10471" operator="equal">
      <formula>"NotPaid"</formula>
    </cfRule>
    <cfRule type="cellIs" dxfId="3" priority="10411" operator="equal">
      <formula>"NotPaid"</formula>
    </cfRule>
    <cfRule type="cellIs" dxfId="3" priority="10215" operator="equal">
      <formula>"NotPaid"</formula>
    </cfRule>
    <cfRule type="cellIs" dxfId="3" priority="10023" operator="equal">
      <formula>"NotPaid"</formula>
    </cfRule>
    <cfRule type="cellIs" dxfId="3" priority="9962" operator="equal">
      <formula>"NotPaid"</formula>
    </cfRule>
    <cfRule type="cellIs" dxfId="3" priority="9836" operator="equal">
      <formula>"NotPaid"</formula>
    </cfRule>
    <cfRule type="cellIs" dxfId="3" priority="9637" operator="equal">
      <formula>"NotPaid"</formula>
    </cfRule>
  </conditionalFormatting>
  <conditionalFormatting sqref="G47:N47">
    <cfRule type="cellIs" dxfId="3" priority="12772" operator="equal">
      <formula>"NotPaid"</formula>
    </cfRule>
    <cfRule type="cellIs" dxfId="3" priority="12699" operator="equal">
      <formula>"NotPaid"</formula>
    </cfRule>
    <cfRule type="cellIs" dxfId="3" priority="12502" operator="equal">
      <formula>"NotPaid"</formula>
    </cfRule>
    <cfRule type="cellIs" dxfId="3" priority="12338" operator="equal">
      <formula>"NotPaid"</formula>
    </cfRule>
    <cfRule type="cellIs" dxfId="3" priority="12268" operator="equal">
      <formula>"NotPaid"</formula>
    </cfRule>
    <cfRule type="cellIs" dxfId="3" priority="11705" operator="equal">
      <formula>"NotPaid"</formula>
    </cfRule>
    <cfRule type="cellIs" dxfId="3" priority="11663" operator="equal">
      <formula>"NotPaid"</formula>
    </cfRule>
    <cfRule type="cellIs" dxfId="3" priority="11243" operator="equal">
      <formula>"NotPaid"</formula>
    </cfRule>
    <cfRule type="cellIs" dxfId="3" priority="11173" operator="equal">
      <formula>"NotPaid"</formula>
    </cfRule>
    <cfRule type="cellIs" dxfId="3" priority="10718" operator="equal">
      <formula>"NotPaid"</formula>
    </cfRule>
    <cfRule type="cellIs" dxfId="3" priority="10676" operator="equal">
      <formula>"NotPaid"</formula>
    </cfRule>
    <cfRule type="cellIs" dxfId="3" priority="10341" operator="equal">
      <formula>"NotPaid"</formula>
    </cfRule>
    <cfRule type="cellIs" dxfId="3" priority="10284" operator="equal">
      <formula>"NotPaid"</formula>
    </cfRule>
    <cfRule type="cellIs" dxfId="3" priority="10073" operator="equal">
      <formula>"NotPaid"</formula>
    </cfRule>
    <cfRule type="cellIs" dxfId="3" priority="9750" operator="equal">
      <formula>"NotPaid"</formula>
    </cfRule>
    <cfRule type="cellIs" dxfId="3" priority="9708" operator="equal">
      <formula>"NotPaid"</formula>
    </cfRule>
  </conditionalFormatting>
  <conditionalFormatting sqref="H47:N47">
    <cfRule type="cellIs" dxfId="3" priority="13283" operator="equal">
      <formula>"NotPaid"</formula>
    </cfRule>
    <cfRule type="cellIs" dxfId="3" priority="13050" operator="equal">
      <formula>"NotPaid"</formula>
    </cfRule>
    <cfRule type="cellIs" dxfId="3" priority="12623" operator="equal">
      <formula>"NotPaid"</formula>
    </cfRule>
    <cfRule type="cellIs" dxfId="3" priority="12428" operator="equal">
      <formula>"NotPaid"</formula>
    </cfRule>
    <cfRule type="cellIs" dxfId="3" priority="12194" operator="equal">
      <formula>"NotPaid"</formula>
    </cfRule>
    <cfRule type="cellIs" dxfId="3" priority="12152" operator="equal">
      <formula>"NotPaid"</formula>
    </cfRule>
    <cfRule type="cellIs" dxfId="3" priority="11984" operator="equal">
      <formula>"NotPaid"</formula>
    </cfRule>
    <cfRule type="cellIs" dxfId="3" priority="11588" operator="equal">
      <formula>"NotPaid"</formula>
    </cfRule>
    <cfRule type="cellIs" dxfId="3" priority="11402" operator="equal">
      <formula>"NotPaid"</formula>
    </cfRule>
    <cfRule type="cellIs" dxfId="3" priority="11331" operator="equal">
      <formula>"NotPaid"</formula>
    </cfRule>
    <cfRule type="cellIs" dxfId="3" priority="11097" operator="equal">
      <formula>"NotPaid"</formula>
    </cfRule>
    <cfRule type="cellIs" dxfId="3" priority="10824" operator="equal">
      <formula>"NotPaid"</formula>
    </cfRule>
    <cfRule type="cellIs" dxfId="3" priority="10601" operator="equal">
      <formula>"NotPaid"</formula>
    </cfRule>
    <cfRule type="cellIs" dxfId="3" priority="10467" operator="equal">
      <formula>"NotPaid"</formula>
    </cfRule>
    <cfRule type="cellIs" dxfId="3" priority="10407" operator="equal">
      <formula>"NotPaid"</formula>
    </cfRule>
    <cfRule type="cellIs" dxfId="3" priority="10211" operator="equal">
      <formula>"NotPaid"</formula>
    </cfRule>
    <cfRule type="cellIs" dxfId="3" priority="10019" operator="equal">
      <formula>"NotPaid"</formula>
    </cfRule>
    <cfRule type="cellIs" dxfId="3" priority="9958" operator="equal">
      <formula>"NotPaid"</formula>
    </cfRule>
    <cfRule type="cellIs" dxfId="3" priority="9832" operator="equal">
      <formula>"NotPaid"</formula>
    </cfRule>
    <cfRule type="cellIs" dxfId="3" priority="9633" operator="equal">
      <formula>"NotPaid"</formula>
    </cfRule>
  </conditionalFormatting>
  <conditionalFormatting sqref="D48">
    <cfRule type="cellIs" dxfId="3" priority="13269" operator="equal">
      <formula>"NotPaid"</formula>
    </cfRule>
    <cfRule type="cellIs" dxfId="3" priority="13268" operator="equal">
      <formula>"NotPaid"</formula>
    </cfRule>
    <cfRule type="cellIs" dxfId="3" priority="13267" operator="equal">
      <formula>"NotPaid"</formula>
    </cfRule>
    <cfRule type="cellIs" dxfId="3" priority="13045" operator="equal">
      <formula>"NotPaid"</formula>
    </cfRule>
    <cfRule type="cellIs" dxfId="3" priority="13044" operator="equal">
      <formula>"NotPaid"</formula>
    </cfRule>
    <cfRule type="cellIs" dxfId="3" priority="13043" operator="equal">
      <formula>"NotPaid"</formula>
    </cfRule>
    <cfRule type="cellIs" dxfId="3" priority="12757" operator="equal">
      <formula>"NotPaid"</formula>
    </cfRule>
    <cfRule type="cellIs" dxfId="3" priority="12756" operator="equal">
      <formula>"NotPaid"</formula>
    </cfRule>
    <cfRule type="cellIs" dxfId="3" priority="12755" operator="equal">
      <formula>"NotPaid"</formula>
    </cfRule>
    <cfRule type="cellIs" dxfId="3" priority="12682" operator="equal">
      <formula>"NotPaid"</formula>
    </cfRule>
    <cfRule type="cellIs" dxfId="3" priority="12681" operator="equal">
      <formula>"NotPaid"</formula>
    </cfRule>
    <cfRule type="cellIs" dxfId="3" priority="12680" operator="equal">
      <formula>"NotPaid"</formula>
    </cfRule>
    <cfRule type="cellIs" dxfId="3" priority="12618" operator="equal">
      <formula>"NotPaid"</formula>
    </cfRule>
    <cfRule type="cellIs" dxfId="3" priority="12617" operator="equal">
      <formula>"NotPaid"</formula>
    </cfRule>
    <cfRule type="cellIs" dxfId="3" priority="12616" operator="equal">
      <formula>"NotPaid"</formula>
    </cfRule>
    <cfRule type="cellIs" dxfId="3" priority="12485" operator="equal">
      <formula>"NotPaid"</formula>
    </cfRule>
    <cfRule type="cellIs" dxfId="3" priority="12484" operator="equal">
      <formula>"NotPaid"</formula>
    </cfRule>
    <cfRule type="cellIs" dxfId="3" priority="12483" operator="equal">
      <formula>"NotPaid"</formula>
    </cfRule>
    <cfRule type="cellIs" dxfId="3" priority="12414" operator="equal">
      <formula>"NotPaid"</formula>
    </cfRule>
    <cfRule type="cellIs" dxfId="3" priority="12413" operator="equal">
      <formula>"NotPaid"</formula>
    </cfRule>
    <cfRule type="cellIs" dxfId="3" priority="12412" operator="equal">
      <formula>"NotPaid"</formula>
    </cfRule>
    <cfRule type="cellIs" dxfId="3" priority="12323" operator="equal">
      <formula>"NotPaid"</formula>
    </cfRule>
    <cfRule type="cellIs" dxfId="3" priority="12322" operator="equal">
      <formula>"NotPaid"</formula>
    </cfRule>
    <cfRule type="cellIs" dxfId="3" priority="12321" operator="equal">
      <formula>"NotPaid"</formula>
    </cfRule>
    <cfRule type="cellIs" dxfId="3" priority="12253" operator="equal">
      <formula>"NotPaid"</formula>
    </cfRule>
    <cfRule type="cellIs" dxfId="3" priority="12252" operator="equal">
      <formula>"NotPaid"</formula>
    </cfRule>
    <cfRule type="cellIs" dxfId="3" priority="12251" operator="equal">
      <formula>"NotPaid"</formula>
    </cfRule>
    <cfRule type="cellIs" dxfId="3" priority="12180" operator="equal">
      <formula>"NotPaid"</formula>
    </cfRule>
    <cfRule type="cellIs" dxfId="3" priority="12179" operator="equal">
      <formula>"NotPaid"</formula>
    </cfRule>
    <cfRule type="cellIs" dxfId="3" priority="12178" operator="equal">
      <formula>"NotPaid"</formula>
    </cfRule>
    <cfRule type="cellIs" dxfId="3" priority="12147" operator="equal">
      <formula>"NotPaid"</formula>
    </cfRule>
    <cfRule type="cellIs" dxfId="3" priority="12146" operator="equal">
      <formula>"NotPaid"</formula>
    </cfRule>
    <cfRule type="cellIs" dxfId="3" priority="12145" operator="equal">
      <formula>"NotPaid"</formula>
    </cfRule>
    <cfRule type="cellIs" dxfId="3" priority="11979" operator="equal">
      <formula>"NotPaid"</formula>
    </cfRule>
    <cfRule type="cellIs" dxfId="3" priority="11978" operator="equal">
      <formula>"NotPaid"</formula>
    </cfRule>
    <cfRule type="cellIs" dxfId="3" priority="11977" operator="equal">
      <formula>"NotPaid"</formula>
    </cfRule>
    <cfRule type="cellIs" dxfId="3" priority="11646" operator="equal">
      <formula>"NotPaid"</formula>
    </cfRule>
    <cfRule type="cellIs" dxfId="3" priority="11645" operator="equal">
      <formula>"NotPaid"</formula>
    </cfRule>
    <cfRule type="cellIs" dxfId="3" priority="11644" operator="equal">
      <formula>"NotPaid"</formula>
    </cfRule>
    <cfRule type="cellIs" dxfId="3" priority="11574" operator="equal">
      <formula>"NotPaid"</formula>
    </cfRule>
    <cfRule type="cellIs" dxfId="3" priority="11573" operator="equal">
      <formula>"NotPaid"</formula>
    </cfRule>
    <cfRule type="cellIs" dxfId="3" priority="11572" operator="equal">
      <formula>"NotPaid"</formula>
    </cfRule>
    <cfRule type="cellIs" dxfId="3" priority="11388" operator="equal">
      <formula>"NotPaid"</formula>
    </cfRule>
    <cfRule type="cellIs" dxfId="3" priority="11387" operator="equal">
      <formula>"NotPaid"</formula>
    </cfRule>
    <cfRule type="cellIs" dxfId="3" priority="11386" operator="equal">
      <formula>"NotPaid"</formula>
    </cfRule>
    <cfRule type="cellIs" dxfId="3" priority="11326" operator="equal">
      <formula>"NotPaid"</formula>
    </cfRule>
    <cfRule type="cellIs" dxfId="3" priority="11325" operator="equal">
      <formula>"NotPaid"</formula>
    </cfRule>
    <cfRule type="cellIs" dxfId="3" priority="11324" operator="equal">
      <formula>"NotPaid"</formula>
    </cfRule>
    <cfRule type="cellIs" dxfId="3" priority="11228" operator="equal">
      <formula>"NotPaid"</formula>
    </cfRule>
    <cfRule type="cellIs" dxfId="3" priority="11227" operator="equal">
      <formula>"NotPaid"</formula>
    </cfRule>
    <cfRule type="cellIs" dxfId="3" priority="11226" operator="equal">
      <formula>"NotPaid"</formula>
    </cfRule>
    <cfRule type="cellIs" dxfId="3" priority="11156" operator="equal">
      <formula>"NotPaid"</formula>
    </cfRule>
    <cfRule type="cellIs" dxfId="3" priority="11155" operator="equal">
      <formula>"NotPaid"</formula>
    </cfRule>
    <cfRule type="cellIs" dxfId="3" priority="11154" operator="equal">
      <formula>"NotPaid"</formula>
    </cfRule>
    <cfRule type="cellIs" dxfId="3" priority="11092" operator="equal">
      <formula>"NotPaid"</formula>
    </cfRule>
    <cfRule type="cellIs" dxfId="3" priority="11091" operator="equal">
      <formula>"NotPaid"</formula>
    </cfRule>
    <cfRule type="cellIs" dxfId="3" priority="11090" operator="equal">
      <formula>"NotPaid"</formula>
    </cfRule>
    <cfRule type="cellIs" dxfId="3" priority="10326" operator="equal">
      <formula>"NotPaid"</formula>
    </cfRule>
    <cfRule type="cellIs" dxfId="3" priority="10325" operator="equal">
      <formula>"NotPaid"</formula>
    </cfRule>
    <cfRule type="cellIs" dxfId="3" priority="10324" operator="equal">
      <formula>"NotPaid"</formula>
    </cfRule>
    <cfRule type="cellIs" dxfId="3" priority="10795" operator="equal">
      <formula>"NotPaid"</formula>
    </cfRule>
    <cfRule type="cellIs" dxfId="3" priority="10794" operator="equal">
      <formula>"NotPaid"</formula>
    </cfRule>
    <cfRule type="cellIs" dxfId="3" priority="10793" operator="equal">
      <formula>"NotPaid"</formula>
    </cfRule>
    <cfRule type="cellIs" dxfId="3" priority="10659" operator="equal">
      <formula>"NotPaid"</formula>
    </cfRule>
    <cfRule type="cellIs" dxfId="3" priority="10658" operator="equal">
      <formula>"NotPaid"</formula>
    </cfRule>
    <cfRule type="cellIs" dxfId="3" priority="10657" operator="equal">
      <formula>"NotPaid"</formula>
    </cfRule>
    <cfRule type="cellIs" dxfId="3" priority="10587" operator="equal">
      <formula>"NotPaid"</formula>
    </cfRule>
    <cfRule type="cellIs" dxfId="3" priority="10586" operator="equal">
      <formula>"NotPaid"</formula>
    </cfRule>
    <cfRule type="cellIs" dxfId="3" priority="10585" operator="equal">
      <formula>"NotPaid"</formula>
    </cfRule>
    <cfRule type="cellIs" dxfId="3" priority="10453" operator="equal">
      <formula>"NotPaid"</formula>
    </cfRule>
    <cfRule type="cellIs" dxfId="3" priority="10452" operator="equal">
      <formula>"NotPaid"</formula>
    </cfRule>
    <cfRule type="cellIs" dxfId="3" priority="10451" operator="equal">
      <formula>"NotPaid"</formula>
    </cfRule>
    <cfRule type="cellIs" dxfId="3" priority="10402" operator="equal">
      <formula>"NotPaid"</formula>
    </cfRule>
    <cfRule type="cellIs" dxfId="3" priority="10401" operator="equal">
      <formula>"NotPaid"</formula>
    </cfRule>
    <cfRule type="cellIs" dxfId="3" priority="10400" operator="equal">
      <formula>"NotPaid"</formula>
    </cfRule>
    <cfRule type="cellIs" dxfId="3" priority="10267" operator="equal">
      <formula>"NotPaid"</formula>
    </cfRule>
    <cfRule type="cellIs" dxfId="3" priority="10266" operator="equal">
      <formula>"NotPaid"</formula>
    </cfRule>
    <cfRule type="cellIs" dxfId="3" priority="10265" operator="equal">
      <formula>"NotPaid"</formula>
    </cfRule>
    <cfRule type="cellIs" dxfId="3" priority="10206" operator="equal">
      <formula>"NotPaid"</formula>
    </cfRule>
    <cfRule type="cellIs" dxfId="3" priority="10205" operator="equal">
      <formula>"NotPaid"</formula>
    </cfRule>
    <cfRule type="cellIs" dxfId="3" priority="10204" operator="equal">
      <formula>"NotPaid"</formula>
    </cfRule>
    <cfRule type="cellIs" dxfId="3" priority="10005" operator="equal">
      <formula>"NotPaid"</formula>
    </cfRule>
    <cfRule type="cellIs" dxfId="3" priority="10004" operator="equal">
      <formula>"NotPaid"</formula>
    </cfRule>
    <cfRule type="cellIs" dxfId="3" priority="10003" operator="equal">
      <formula>"NotPaid"</formula>
    </cfRule>
    <cfRule type="cellIs" dxfId="3" priority="9953" operator="equal">
      <formula>"NotPaid"</formula>
    </cfRule>
    <cfRule type="cellIs" dxfId="3" priority="9952" operator="equal">
      <formula>"NotPaid"</formula>
    </cfRule>
    <cfRule type="cellIs" dxfId="3" priority="9951" operator="equal">
      <formula>"NotPaid"</formula>
    </cfRule>
    <cfRule type="cellIs" dxfId="3" priority="9827" operator="equal">
      <formula>"NotPaid"</formula>
    </cfRule>
    <cfRule type="cellIs" dxfId="3" priority="9826" operator="equal">
      <formula>"NotPaid"</formula>
    </cfRule>
    <cfRule type="cellIs" dxfId="3" priority="9825" operator="equal">
      <formula>"NotPaid"</formula>
    </cfRule>
    <cfRule type="cellIs" dxfId="3" priority="9691" operator="equal">
      <formula>"NotPaid"</formula>
    </cfRule>
    <cfRule type="cellIs" dxfId="3" priority="9690" operator="equal">
      <formula>"NotPaid"</formula>
    </cfRule>
    <cfRule type="cellIs" dxfId="3" priority="9689" operator="equal">
      <formula>"NotPaid"</formula>
    </cfRule>
    <cfRule type="cellIs" dxfId="3" priority="9619" operator="equal">
      <formula>"NotPaid"</formula>
    </cfRule>
    <cfRule type="cellIs" dxfId="3" priority="9618" operator="equal">
      <formula>"NotPaid"</formula>
    </cfRule>
    <cfRule type="cellIs" dxfId="3" priority="9617" operator="equal">
      <formula>"NotPaid"</formula>
    </cfRule>
  </conditionalFormatting>
  <conditionalFormatting sqref="D48:E48">
    <cfRule type="cellIs" dxfId="3" priority="12802" operator="equal">
      <formula>"NotPaid"</formula>
    </cfRule>
    <cfRule type="cellIs" dxfId="3" priority="12801" operator="equal">
      <formula>"NotPaid"</formula>
    </cfRule>
    <cfRule type="cellIs" dxfId="3" priority="12800" operator="equal">
      <formula>"NotPaid"</formula>
    </cfRule>
    <cfRule type="cellIs" dxfId="3" priority="11783" operator="equal">
      <formula>"NotPaid"</formula>
    </cfRule>
    <cfRule type="cellIs" dxfId="3" priority="11782" operator="equal">
      <formula>"NotPaid"</formula>
    </cfRule>
    <cfRule type="cellIs" dxfId="3" priority="11781" operator="equal">
      <formula>"NotPaid"</formula>
    </cfRule>
    <cfRule type="cellIs" dxfId="3" priority="11273" operator="equal">
      <formula>"NotPaid"</formula>
    </cfRule>
    <cfRule type="cellIs" dxfId="3" priority="11272" operator="equal">
      <formula>"NotPaid"</formula>
    </cfRule>
    <cfRule type="cellIs" dxfId="3" priority="11271" operator="equal">
      <formula>"NotPaid"</formula>
    </cfRule>
    <cfRule type="cellIs" dxfId="3" priority="10727" operator="equal">
      <formula>"NotPaid"</formula>
    </cfRule>
    <cfRule type="cellIs" dxfId="3" priority="10726" operator="equal">
      <formula>"NotPaid"</formula>
    </cfRule>
    <cfRule type="cellIs" dxfId="3" priority="10725" operator="equal">
      <formula>"NotPaid"</formula>
    </cfRule>
    <cfRule type="cellIs" dxfId="3" priority="10371" operator="equal">
      <formula>"NotPaid"</formula>
    </cfRule>
    <cfRule type="cellIs" dxfId="3" priority="10370" operator="equal">
      <formula>"NotPaid"</formula>
    </cfRule>
    <cfRule type="cellIs" dxfId="3" priority="10369" operator="equal">
      <formula>"NotPaid"</formula>
    </cfRule>
    <cfRule type="cellIs" dxfId="3" priority="9896" operator="equal">
      <formula>"NotPaid"</formula>
    </cfRule>
    <cfRule type="cellIs" dxfId="3" priority="9895" operator="equal">
      <formula>"NotPaid"</formula>
    </cfRule>
    <cfRule type="cellIs" dxfId="3" priority="9894" operator="equal">
      <formula>"NotPaid"</formula>
    </cfRule>
    <cfRule type="cellIs" dxfId="3" priority="9759" operator="equal">
      <formula>"NotPaid"</formula>
    </cfRule>
    <cfRule type="cellIs" dxfId="3" priority="9758" operator="equal">
      <formula>"NotPaid"</formula>
    </cfRule>
    <cfRule type="cellIs" dxfId="3" priority="9757" operator="equal">
      <formula>"NotPaid"</formula>
    </cfRule>
  </conditionalFormatting>
  <conditionalFormatting sqref="E48">
    <cfRule type="cellIs" dxfId="3" priority="13277" operator="equal">
      <formula>"NotPaid"</formula>
    </cfRule>
    <cfRule type="cellIs" dxfId="3" priority="13276" operator="equal">
      <formula>"NotPaid"</formula>
    </cfRule>
    <cfRule type="cellIs" dxfId="3" priority="13275" operator="equal">
      <formula>"NotPaid"</formula>
    </cfRule>
    <cfRule type="cellIs" dxfId="3" priority="12764" operator="equal">
      <formula>"NotPaid"</formula>
    </cfRule>
    <cfRule type="cellIs" dxfId="3" priority="12763" operator="equal">
      <formula>"NotPaid"</formula>
    </cfRule>
    <cfRule type="cellIs" dxfId="3" priority="12762" operator="equal">
      <formula>"NotPaid"</formula>
    </cfRule>
    <cfRule type="cellIs" dxfId="3" priority="12690" operator="equal">
      <formula>"NotPaid"</formula>
    </cfRule>
    <cfRule type="cellIs" dxfId="3" priority="12689" operator="equal">
      <formula>"NotPaid"</formula>
    </cfRule>
    <cfRule type="cellIs" dxfId="3" priority="12688" operator="equal">
      <formula>"NotPaid"</formula>
    </cfRule>
    <cfRule type="cellIs" dxfId="3" priority="12493" operator="equal">
      <formula>"NotPaid"</formula>
    </cfRule>
    <cfRule type="cellIs" dxfId="3" priority="12492" operator="equal">
      <formula>"NotPaid"</formula>
    </cfRule>
    <cfRule type="cellIs" dxfId="3" priority="12491" operator="equal">
      <formula>"NotPaid"</formula>
    </cfRule>
    <cfRule type="cellIs" dxfId="3" priority="12422" operator="equal">
      <formula>"NotPaid"</formula>
    </cfRule>
    <cfRule type="cellIs" dxfId="3" priority="12421" operator="equal">
      <formula>"NotPaid"</formula>
    </cfRule>
    <cfRule type="cellIs" dxfId="3" priority="12420" operator="equal">
      <formula>"NotPaid"</formula>
    </cfRule>
    <cfRule type="cellIs" dxfId="3" priority="12330" operator="equal">
      <formula>"NotPaid"</formula>
    </cfRule>
    <cfRule type="cellIs" dxfId="3" priority="12329" operator="equal">
      <formula>"NotPaid"</formula>
    </cfRule>
    <cfRule type="cellIs" dxfId="3" priority="12328" operator="equal">
      <formula>"NotPaid"</formula>
    </cfRule>
    <cfRule type="cellIs" dxfId="3" priority="12260" operator="equal">
      <formula>"NotPaid"</formula>
    </cfRule>
    <cfRule type="cellIs" dxfId="3" priority="12259" operator="equal">
      <formula>"NotPaid"</formula>
    </cfRule>
    <cfRule type="cellIs" dxfId="3" priority="12258" operator="equal">
      <formula>"NotPaid"</formula>
    </cfRule>
    <cfRule type="cellIs" dxfId="3" priority="12188" operator="equal">
      <formula>"NotPaid"</formula>
    </cfRule>
    <cfRule type="cellIs" dxfId="3" priority="12187" operator="equal">
      <formula>"NotPaid"</formula>
    </cfRule>
    <cfRule type="cellIs" dxfId="3" priority="12186" operator="equal">
      <formula>"NotPaid"</formula>
    </cfRule>
    <cfRule type="cellIs" dxfId="3" priority="11654" operator="equal">
      <formula>"NotPaid"</formula>
    </cfRule>
    <cfRule type="cellIs" dxfId="3" priority="11653" operator="equal">
      <formula>"NotPaid"</formula>
    </cfRule>
    <cfRule type="cellIs" dxfId="3" priority="11652" operator="equal">
      <formula>"NotPaid"</formula>
    </cfRule>
    <cfRule type="cellIs" dxfId="3" priority="11582" operator="equal">
      <formula>"NotPaid"</formula>
    </cfRule>
    <cfRule type="cellIs" dxfId="3" priority="11581" operator="equal">
      <formula>"NotPaid"</formula>
    </cfRule>
    <cfRule type="cellIs" dxfId="3" priority="11580" operator="equal">
      <formula>"NotPaid"</formula>
    </cfRule>
    <cfRule type="cellIs" dxfId="3" priority="11396" operator="equal">
      <formula>"NotPaid"</formula>
    </cfRule>
    <cfRule type="cellIs" dxfId="3" priority="11395" operator="equal">
      <formula>"NotPaid"</formula>
    </cfRule>
    <cfRule type="cellIs" dxfId="3" priority="11394" operator="equal">
      <formula>"NotPaid"</formula>
    </cfRule>
    <cfRule type="cellIs" dxfId="3" priority="11235" operator="equal">
      <formula>"NotPaid"</formula>
    </cfRule>
    <cfRule type="cellIs" dxfId="3" priority="11234" operator="equal">
      <formula>"NotPaid"</formula>
    </cfRule>
    <cfRule type="cellIs" dxfId="3" priority="11233" operator="equal">
      <formula>"NotPaid"</formula>
    </cfRule>
    <cfRule type="cellIs" dxfId="3" priority="11164" operator="equal">
      <formula>"NotPaid"</formula>
    </cfRule>
    <cfRule type="cellIs" dxfId="3" priority="11163" operator="equal">
      <formula>"NotPaid"</formula>
    </cfRule>
    <cfRule type="cellIs" dxfId="3" priority="11162" operator="equal">
      <formula>"NotPaid"</formula>
    </cfRule>
    <cfRule type="cellIs" dxfId="3" priority="10331" operator="equal">
      <formula>"NotPaid"</formula>
    </cfRule>
    <cfRule type="cellIs" dxfId="3" priority="10667" operator="equal">
      <formula>"NotPaid"</formula>
    </cfRule>
    <cfRule type="cellIs" dxfId="3" priority="10666" operator="equal">
      <formula>"NotPaid"</formula>
    </cfRule>
    <cfRule type="cellIs" dxfId="3" priority="10665" operator="equal">
      <formula>"NotPaid"</formula>
    </cfRule>
    <cfRule type="cellIs" dxfId="3" priority="10595" operator="equal">
      <formula>"NotPaid"</formula>
    </cfRule>
    <cfRule type="cellIs" dxfId="3" priority="10594" operator="equal">
      <formula>"NotPaid"</formula>
    </cfRule>
    <cfRule type="cellIs" dxfId="3" priority="10593" operator="equal">
      <formula>"NotPaid"</formula>
    </cfRule>
    <cfRule type="cellIs" dxfId="3" priority="10461" operator="equal">
      <formula>"NotPaid"</formula>
    </cfRule>
    <cfRule type="cellIs" dxfId="3" priority="10460" operator="equal">
      <formula>"NotPaid"</formula>
    </cfRule>
    <cfRule type="cellIs" dxfId="3" priority="10459" operator="equal">
      <formula>"NotPaid"</formula>
    </cfRule>
    <cfRule type="cellIs" dxfId="3" priority="10333" operator="equal">
      <formula>"NotPaid"</formula>
    </cfRule>
    <cfRule type="cellIs" dxfId="3" priority="10332" operator="equal">
      <formula>"NotPaid"</formula>
    </cfRule>
    <cfRule type="cellIs" dxfId="3" priority="10275" operator="equal">
      <formula>"NotPaid"</formula>
    </cfRule>
    <cfRule type="cellIs" dxfId="3" priority="10274" operator="equal">
      <formula>"NotPaid"</formula>
    </cfRule>
    <cfRule type="cellIs" dxfId="3" priority="10273" operator="equal">
      <formula>"NotPaid"</formula>
    </cfRule>
    <cfRule type="cellIs" dxfId="3" priority="10013" operator="equal">
      <formula>"NotPaid"</formula>
    </cfRule>
    <cfRule type="cellIs" dxfId="3" priority="10012" operator="equal">
      <formula>"NotPaid"</formula>
    </cfRule>
    <cfRule type="cellIs" dxfId="3" priority="10011" operator="equal">
      <formula>"NotPaid"</formula>
    </cfRule>
    <cfRule type="cellIs" dxfId="3" priority="9699" operator="equal">
      <formula>"NotPaid"</formula>
    </cfRule>
    <cfRule type="cellIs" dxfId="3" priority="9698" operator="equal">
      <formula>"NotPaid"</formula>
    </cfRule>
    <cfRule type="cellIs" dxfId="3" priority="9697" operator="equal">
      <formula>"NotPaid"</formula>
    </cfRule>
    <cfRule type="cellIs" dxfId="3" priority="9627" operator="equal">
      <formula>"NotPaid"</formula>
    </cfRule>
    <cfRule type="cellIs" dxfId="3" priority="9626" operator="equal">
      <formula>"NotPaid"</formula>
    </cfRule>
    <cfRule type="cellIs" dxfId="3" priority="9625" operator="equal">
      <formula>"NotPaid"</formula>
    </cfRule>
  </conditionalFormatting>
  <conditionalFormatting sqref="F48">
    <cfRule type="cellIs" dxfId="3" priority="13273" operator="equal">
      <formula>"NotPaid"</formula>
    </cfRule>
    <cfRule type="cellIs" dxfId="3" priority="13272" operator="equal">
      <formula>"NotPaid"</formula>
    </cfRule>
    <cfRule type="cellIs" dxfId="3" priority="13271" operator="equal">
      <formula>"NotPaid"</formula>
    </cfRule>
    <cfRule type="cellIs" dxfId="3" priority="12799" operator="equal">
      <formula>"NotPaid"</formula>
    </cfRule>
    <cfRule type="cellIs" dxfId="3" priority="12760" operator="equal">
      <formula>"NotPaid"</formula>
    </cfRule>
    <cfRule type="cellIs" dxfId="3" priority="12759" operator="equal">
      <formula>"NotPaid"</formula>
    </cfRule>
    <cfRule type="cellIs" dxfId="3" priority="12758" operator="equal">
      <formula>"NotPaid"</formula>
    </cfRule>
    <cfRule type="cellIs" dxfId="3" priority="12686" operator="equal">
      <formula>"NotPaid"</formula>
    </cfRule>
    <cfRule type="cellIs" dxfId="3" priority="12685" operator="equal">
      <formula>"NotPaid"</formula>
    </cfRule>
    <cfRule type="cellIs" dxfId="3" priority="12684" operator="equal">
      <formula>"NotPaid"</formula>
    </cfRule>
    <cfRule type="cellIs" dxfId="3" priority="12489" operator="equal">
      <formula>"NotPaid"</formula>
    </cfRule>
    <cfRule type="cellIs" dxfId="3" priority="12488" operator="equal">
      <formula>"NotPaid"</formula>
    </cfRule>
    <cfRule type="cellIs" dxfId="3" priority="12487" operator="equal">
      <formula>"NotPaid"</formula>
    </cfRule>
    <cfRule type="cellIs" dxfId="3" priority="12418" operator="equal">
      <formula>"NotPaid"</formula>
    </cfRule>
    <cfRule type="cellIs" dxfId="3" priority="12417" operator="equal">
      <formula>"NotPaid"</formula>
    </cfRule>
    <cfRule type="cellIs" dxfId="3" priority="12416" operator="equal">
      <formula>"NotPaid"</formula>
    </cfRule>
    <cfRule type="cellIs" dxfId="3" priority="12326" operator="equal">
      <formula>"NotPaid"</formula>
    </cfRule>
    <cfRule type="cellIs" dxfId="3" priority="12325" operator="equal">
      <formula>"NotPaid"</formula>
    </cfRule>
    <cfRule type="cellIs" dxfId="3" priority="12324" operator="equal">
      <formula>"NotPaid"</formula>
    </cfRule>
    <cfRule type="cellIs" dxfId="3" priority="12256" operator="equal">
      <formula>"NotPaid"</formula>
    </cfRule>
    <cfRule type="cellIs" dxfId="3" priority="12255" operator="equal">
      <formula>"NotPaid"</formula>
    </cfRule>
    <cfRule type="cellIs" dxfId="3" priority="12254" operator="equal">
      <formula>"NotPaid"</formula>
    </cfRule>
    <cfRule type="cellIs" dxfId="3" priority="12184" operator="equal">
      <formula>"NotPaid"</formula>
    </cfRule>
    <cfRule type="cellIs" dxfId="3" priority="12183" operator="equal">
      <formula>"NotPaid"</formula>
    </cfRule>
    <cfRule type="cellIs" dxfId="3" priority="12182" operator="equal">
      <formula>"NotPaid"</formula>
    </cfRule>
    <cfRule type="cellIs" dxfId="3" priority="11780" operator="equal">
      <formula>"NotPaid"</formula>
    </cfRule>
    <cfRule type="cellIs" dxfId="3" priority="11650" operator="equal">
      <formula>"NotPaid"</formula>
    </cfRule>
    <cfRule type="cellIs" dxfId="3" priority="11649" operator="equal">
      <formula>"NotPaid"</formula>
    </cfRule>
    <cfRule type="cellIs" dxfId="3" priority="11648" operator="equal">
      <formula>"NotPaid"</formula>
    </cfRule>
    <cfRule type="cellIs" dxfId="3" priority="11578" operator="equal">
      <formula>"NotPaid"</formula>
    </cfRule>
    <cfRule type="cellIs" dxfId="3" priority="11577" operator="equal">
      <formula>"NotPaid"</formula>
    </cfRule>
    <cfRule type="cellIs" dxfId="3" priority="11576" operator="equal">
      <formula>"NotPaid"</formula>
    </cfRule>
    <cfRule type="cellIs" dxfId="3" priority="11392" operator="equal">
      <formula>"NotPaid"</formula>
    </cfRule>
    <cfRule type="cellIs" dxfId="3" priority="11391" operator="equal">
      <formula>"NotPaid"</formula>
    </cfRule>
    <cfRule type="cellIs" dxfId="3" priority="11390" operator="equal">
      <formula>"NotPaid"</formula>
    </cfRule>
    <cfRule type="cellIs" dxfId="3" priority="11270" operator="equal">
      <formula>"NotPaid"</formula>
    </cfRule>
    <cfRule type="cellIs" dxfId="3" priority="11231" operator="equal">
      <formula>"NotPaid"</formula>
    </cfRule>
    <cfRule type="cellIs" dxfId="3" priority="11230" operator="equal">
      <formula>"NotPaid"</formula>
    </cfRule>
    <cfRule type="cellIs" dxfId="3" priority="11229" operator="equal">
      <formula>"NotPaid"</formula>
    </cfRule>
    <cfRule type="cellIs" dxfId="3" priority="11160" operator="equal">
      <formula>"NotPaid"</formula>
    </cfRule>
    <cfRule type="cellIs" dxfId="3" priority="11159" operator="equal">
      <formula>"NotPaid"</formula>
    </cfRule>
    <cfRule type="cellIs" dxfId="3" priority="11158" operator="equal">
      <formula>"NotPaid"</formula>
    </cfRule>
    <cfRule type="cellIs" dxfId="3" priority="10329" operator="equal">
      <formula>"NotPaid"</formula>
    </cfRule>
    <cfRule type="cellIs" dxfId="3" priority="10328" operator="equal">
      <formula>"NotPaid"</formula>
    </cfRule>
    <cfRule type="cellIs" dxfId="3" priority="10327" operator="equal">
      <formula>"NotPaid"</formula>
    </cfRule>
    <cfRule type="cellIs" dxfId="3" priority="10724" operator="equal">
      <formula>"NotPaid"</formula>
    </cfRule>
    <cfRule type="cellIs" dxfId="3" priority="10663" operator="equal">
      <formula>"NotPaid"</formula>
    </cfRule>
    <cfRule type="cellIs" dxfId="3" priority="10662" operator="equal">
      <formula>"NotPaid"</formula>
    </cfRule>
    <cfRule type="cellIs" dxfId="3" priority="10661" operator="equal">
      <formula>"NotPaid"</formula>
    </cfRule>
    <cfRule type="cellIs" dxfId="3" priority="10591" operator="equal">
      <formula>"NotPaid"</formula>
    </cfRule>
    <cfRule type="cellIs" dxfId="3" priority="10590" operator="equal">
      <formula>"NotPaid"</formula>
    </cfRule>
    <cfRule type="cellIs" dxfId="3" priority="10589" operator="equal">
      <formula>"NotPaid"</formula>
    </cfRule>
    <cfRule type="cellIs" dxfId="3" priority="10457" operator="equal">
      <formula>"NotPaid"</formula>
    </cfRule>
    <cfRule type="cellIs" dxfId="3" priority="10456" operator="equal">
      <formula>"NotPaid"</formula>
    </cfRule>
    <cfRule type="cellIs" dxfId="3" priority="10455" operator="equal">
      <formula>"NotPaid"</formula>
    </cfRule>
    <cfRule type="cellIs" dxfId="3" priority="10368" operator="equal">
      <formula>"NotPaid"</formula>
    </cfRule>
    <cfRule type="cellIs" dxfId="3" priority="10271" operator="equal">
      <formula>"NotPaid"</formula>
    </cfRule>
    <cfRule type="cellIs" dxfId="3" priority="10270" operator="equal">
      <formula>"NotPaid"</formula>
    </cfRule>
    <cfRule type="cellIs" dxfId="3" priority="10269" operator="equal">
      <formula>"NotPaid"</formula>
    </cfRule>
    <cfRule type="cellIs" dxfId="3" priority="10009" operator="equal">
      <formula>"NotPaid"</formula>
    </cfRule>
    <cfRule type="cellIs" dxfId="3" priority="10008" operator="equal">
      <formula>"NotPaid"</formula>
    </cfRule>
    <cfRule type="cellIs" dxfId="3" priority="10007" operator="equal">
      <formula>"NotPaid"</formula>
    </cfRule>
    <cfRule type="cellIs" dxfId="3" priority="9893" operator="equal">
      <formula>"NotPaid"</formula>
    </cfRule>
    <cfRule type="cellIs" dxfId="3" priority="9756" operator="equal">
      <formula>"NotPaid"</formula>
    </cfRule>
    <cfRule type="cellIs" dxfId="3" priority="9695" operator="equal">
      <formula>"NotPaid"</formula>
    </cfRule>
    <cfRule type="cellIs" dxfId="3" priority="9694" operator="equal">
      <formula>"NotPaid"</formula>
    </cfRule>
    <cfRule type="cellIs" dxfId="3" priority="9693" operator="equal">
      <formula>"NotPaid"</formula>
    </cfRule>
    <cfRule type="cellIs" dxfId="3" priority="9623" operator="equal">
      <formula>"NotPaid"</formula>
    </cfRule>
    <cfRule type="cellIs" dxfId="3" priority="9622" operator="equal">
      <formula>"NotPaid"</formula>
    </cfRule>
    <cfRule type="cellIs" dxfId="3" priority="9621" operator="equal">
      <formula>"NotPaid"</formula>
    </cfRule>
  </conditionalFormatting>
  <conditionalFormatting sqref="G48">
    <cfRule type="cellIs" dxfId="3" priority="13274" operator="equal">
      <formula>"NotPaid"</formula>
    </cfRule>
    <cfRule type="cellIs" dxfId="3" priority="12687" operator="equal">
      <formula>"NotPaid"</formula>
    </cfRule>
    <cfRule type="cellIs" dxfId="3" priority="12490" operator="equal">
      <formula>"NotPaid"</formula>
    </cfRule>
    <cfRule type="cellIs" dxfId="3" priority="12419" operator="equal">
      <formula>"NotPaid"</formula>
    </cfRule>
    <cfRule type="cellIs" dxfId="3" priority="12185" operator="equal">
      <formula>"NotPaid"</formula>
    </cfRule>
    <cfRule type="cellIs" dxfId="3" priority="11651" operator="equal">
      <formula>"NotPaid"</formula>
    </cfRule>
    <cfRule type="cellIs" dxfId="3" priority="11579" operator="equal">
      <formula>"NotPaid"</formula>
    </cfRule>
    <cfRule type="cellIs" dxfId="3" priority="11393" operator="equal">
      <formula>"NotPaid"</formula>
    </cfRule>
    <cfRule type="cellIs" dxfId="3" priority="11161" operator="equal">
      <formula>"NotPaid"</formula>
    </cfRule>
    <cfRule type="cellIs" dxfId="3" priority="10664" operator="equal">
      <formula>"NotPaid"</formula>
    </cfRule>
    <cfRule type="cellIs" dxfId="3" priority="10592" operator="equal">
      <formula>"NotPaid"</formula>
    </cfRule>
    <cfRule type="cellIs" dxfId="3" priority="10458" operator="equal">
      <formula>"NotPaid"</formula>
    </cfRule>
    <cfRule type="cellIs" dxfId="3" priority="10272" operator="equal">
      <formula>"NotPaid"</formula>
    </cfRule>
    <cfRule type="cellIs" dxfId="3" priority="10010" operator="equal">
      <formula>"NotPaid"</formula>
    </cfRule>
    <cfRule type="cellIs" dxfId="3" priority="9696" operator="equal">
      <formula>"NotPaid"</formula>
    </cfRule>
    <cfRule type="cellIs" dxfId="3" priority="9624" operator="equal">
      <formula>"NotPaid"</formula>
    </cfRule>
  </conditionalFormatting>
  <conditionalFormatting sqref="D49">
    <cfRule type="cellIs" dxfId="3" priority="12548" operator="equal">
      <formula>"NotPaid"</formula>
    </cfRule>
    <cfRule type="cellIs" dxfId="3" priority="12547" operator="equal">
      <formula>"NotPaid"</formula>
    </cfRule>
    <cfRule type="cellIs" dxfId="3" priority="12546" operator="equal">
      <formula>"NotPaid"</formula>
    </cfRule>
    <cfRule type="cellIs" dxfId="3" priority="12129" operator="equal">
      <formula>"NotPaid"</formula>
    </cfRule>
    <cfRule type="cellIs" dxfId="3" priority="12128" operator="equal">
      <formula>"NotPaid"</formula>
    </cfRule>
    <cfRule type="cellIs" dxfId="3" priority="12127" operator="equal">
      <formula>"NotPaid"</formula>
    </cfRule>
    <cfRule type="cellIs" dxfId="3" priority="12020" operator="equal">
      <formula>"NotPaid"</formula>
    </cfRule>
    <cfRule type="cellIs" dxfId="3" priority="12019" operator="equal">
      <formula>"NotPaid"</formula>
    </cfRule>
    <cfRule type="cellIs" dxfId="3" priority="12018" operator="equal">
      <formula>"NotPaid"</formula>
    </cfRule>
    <cfRule type="cellIs" dxfId="3" priority="11895" operator="equal">
      <formula>"NotPaid"</formula>
    </cfRule>
    <cfRule type="cellIs" dxfId="3" priority="11894" operator="equal">
      <formula>"NotPaid"</formula>
    </cfRule>
    <cfRule type="cellIs" dxfId="3" priority="11893" operator="equal">
      <formula>"NotPaid"</formula>
    </cfRule>
    <cfRule type="cellIs" dxfId="3" priority="11792" operator="equal">
      <formula>"NotPaid"</formula>
    </cfRule>
    <cfRule type="cellIs" dxfId="3" priority="11791" operator="equal">
      <formula>"NotPaid"</formula>
    </cfRule>
    <cfRule type="cellIs" dxfId="3" priority="11790" operator="equal">
      <formula>"NotPaid"</formula>
    </cfRule>
    <cfRule type="cellIs" dxfId="3" priority="11709" operator="equal">
      <formula>"NotPaid"</formula>
    </cfRule>
    <cfRule type="cellIs" dxfId="3" priority="11708" operator="equal">
      <formula>"NotPaid"</formula>
    </cfRule>
    <cfRule type="cellIs" dxfId="3" priority="11707" operator="equal">
      <formula>"NotPaid"</formula>
    </cfRule>
    <cfRule type="cellIs" dxfId="3" priority="11692" operator="equal">
      <formula>"NotPaid"</formula>
    </cfRule>
    <cfRule type="cellIs" dxfId="3" priority="11691" operator="equal">
      <formula>"NotPaid"</formula>
    </cfRule>
    <cfRule type="cellIs" dxfId="3" priority="11690" operator="equal">
      <formula>"NotPaid"</formula>
    </cfRule>
    <cfRule type="cellIs" dxfId="3" priority="11622" operator="equal">
      <formula>"NotPaid"</formula>
    </cfRule>
    <cfRule type="cellIs" dxfId="3" priority="11621" operator="equal">
      <formula>"NotPaid"</formula>
    </cfRule>
    <cfRule type="cellIs" dxfId="3" priority="11620" operator="equal">
      <formula>"NotPaid"</formula>
    </cfRule>
    <cfRule type="cellIs" dxfId="3" priority="11553" operator="equal">
      <formula>"NotPaid"</formula>
    </cfRule>
    <cfRule type="cellIs" dxfId="3" priority="11552" operator="equal">
      <formula>"NotPaid"</formula>
    </cfRule>
    <cfRule type="cellIs" dxfId="3" priority="11551" operator="equal">
      <formula>"NotPaid"</formula>
    </cfRule>
    <cfRule type="cellIs" dxfId="3" priority="11511" operator="equal">
      <formula>"NotPaid"</formula>
    </cfRule>
    <cfRule type="cellIs" dxfId="3" priority="11510" operator="equal">
      <formula>"NotPaid"</formula>
    </cfRule>
    <cfRule type="cellIs" dxfId="3" priority="11509" operator="equal">
      <formula>"NotPaid"</formula>
    </cfRule>
    <cfRule type="cellIs" dxfId="3" priority="11033" operator="equal">
      <formula>"NotPaid"</formula>
    </cfRule>
    <cfRule type="cellIs" dxfId="3" priority="11032" operator="equal">
      <formula>"NotPaid"</formula>
    </cfRule>
    <cfRule type="cellIs" dxfId="3" priority="11031" operator="equal">
      <formula>"NotPaid"</formula>
    </cfRule>
    <cfRule type="cellIs" dxfId="3" priority="10860" operator="equal">
      <formula>"NotPaid"</formula>
    </cfRule>
    <cfRule type="cellIs" dxfId="3" priority="10859" operator="equal">
      <formula>"NotPaid"</formula>
    </cfRule>
    <cfRule type="cellIs" dxfId="3" priority="10858" operator="equal">
      <formula>"NotPaid"</formula>
    </cfRule>
    <cfRule type="cellIs" dxfId="3" priority="10778" operator="equal">
      <formula>"NotPaid"</formula>
    </cfRule>
    <cfRule type="cellIs" dxfId="3" priority="10777" operator="equal">
      <formula>"NotPaid"</formula>
    </cfRule>
    <cfRule type="cellIs" dxfId="3" priority="10776" operator="equal">
      <formula>"NotPaid"</formula>
    </cfRule>
    <cfRule type="cellIs" dxfId="3" priority="10736" operator="equal">
      <formula>"NotPaid"</formula>
    </cfRule>
    <cfRule type="cellIs" dxfId="3" priority="10735" operator="equal">
      <formula>"NotPaid"</formula>
    </cfRule>
    <cfRule type="cellIs" dxfId="3" priority="10734" operator="equal">
      <formula>"NotPaid"</formula>
    </cfRule>
    <cfRule type="cellIs" dxfId="3" priority="10722" operator="equal">
      <formula>"NotPaid"</formula>
    </cfRule>
    <cfRule type="cellIs" dxfId="3" priority="10721" operator="equal">
      <formula>"NotPaid"</formula>
    </cfRule>
    <cfRule type="cellIs" dxfId="3" priority="10720" operator="equal">
      <formula>"NotPaid"</formula>
    </cfRule>
    <cfRule type="cellIs" dxfId="3" priority="10705" operator="equal">
      <formula>"NotPaid"</formula>
    </cfRule>
    <cfRule type="cellIs" dxfId="3" priority="10704" operator="equal">
      <formula>"NotPaid"</formula>
    </cfRule>
    <cfRule type="cellIs" dxfId="3" priority="10703" operator="equal">
      <formula>"NotPaid"</formula>
    </cfRule>
    <cfRule type="cellIs" dxfId="3" priority="10635" operator="equal">
      <formula>"NotPaid"</formula>
    </cfRule>
    <cfRule type="cellIs" dxfId="3" priority="10634" operator="equal">
      <formula>"NotPaid"</formula>
    </cfRule>
    <cfRule type="cellIs" dxfId="3" priority="10633" operator="equal">
      <formula>"NotPaid"</formula>
    </cfRule>
    <cfRule type="cellIs" dxfId="3" priority="10566" operator="equal">
      <formula>"NotPaid"</formula>
    </cfRule>
    <cfRule type="cellIs" dxfId="3" priority="10565" operator="equal">
      <formula>"NotPaid"</formula>
    </cfRule>
    <cfRule type="cellIs" dxfId="3" priority="10564" operator="equal">
      <formula>"NotPaid"</formula>
    </cfRule>
    <cfRule type="cellIs" dxfId="3" priority="10524" operator="equal">
      <formula>"NotPaid"</formula>
    </cfRule>
    <cfRule type="cellIs" dxfId="3" priority="10523" operator="equal">
      <formula>"NotPaid"</formula>
    </cfRule>
    <cfRule type="cellIs" dxfId="3" priority="10522" operator="equal">
      <formula>"NotPaid"</formula>
    </cfRule>
    <cfRule type="cellIs" dxfId="3" priority="10166" operator="equal">
      <formula>"NotPaid"</formula>
    </cfRule>
    <cfRule type="cellIs" dxfId="3" priority="10165" operator="equal">
      <formula>"NotPaid"</formula>
    </cfRule>
    <cfRule type="cellIs" dxfId="3" priority="10164" operator="equal">
      <formula>"NotPaid"</formula>
    </cfRule>
    <cfRule type="cellIs" dxfId="3" priority="10139" operator="equal">
      <formula>"NotPaid"</formula>
    </cfRule>
    <cfRule type="cellIs" dxfId="3" priority="10138" operator="equal">
      <formula>"NotPaid"</formula>
    </cfRule>
    <cfRule type="cellIs" dxfId="3" priority="10137" operator="equal">
      <formula>"NotPaid"</formula>
    </cfRule>
    <cfRule type="cellIs" dxfId="3" priority="10097" operator="equal">
      <formula>"NotPaid"</formula>
    </cfRule>
    <cfRule type="cellIs" dxfId="3" priority="10096" operator="equal">
      <formula>"NotPaid"</formula>
    </cfRule>
    <cfRule type="cellIs" dxfId="3" priority="10095" operator="equal">
      <formula>"NotPaid"</formula>
    </cfRule>
    <cfRule type="cellIs" dxfId="3" priority="10077" operator="equal">
      <formula>"NotPaid"</formula>
    </cfRule>
    <cfRule type="cellIs" dxfId="3" priority="10076" operator="equal">
      <formula>"NotPaid"</formula>
    </cfRule>
    <cfRule type="cellIs" dxfId="3" priority="10075" operator="equal">
      <formula>"NotPaid"</formula>
    </cfRule>
    <cfRule type="cellIs" dxfId="3" priority="10053" operator="equal">
      <formula>"NotPaid"</formula>
    </cfRule>
    <cfRule type="cellIs" dxfId="3" priority="10052" operator="equal">
      <formula>"NotPaid"</formula>
    </cfRule>
    <cfRule type="cellIs" dxfId="3" priority="10051" operator="equal">
      <formula>"NotPaid"</formula>
    </cfRule>
    <cfRule type="cellIs" dxfId="3" priority="9994" operator="equal">
      <formula>"NotPaid"</formula>
    </cfRule>
    <cfRule type="cellIs" dxfId="3" priority="9993" operator="equal">
      <formula>"NotPaid"</formula>
    </cfRule>
    <cfRule type="cellIs" dxfId="3" priority="9992" operator="equal">
      <formula>"NotPaid"</formula>
    </cfRule>
    <cfRule type="cellIs" dxfId="3" priority="9934" operator="equal">
      <formula>"NotPaid"</formula>
    </cfRule>
    <cfRule type="cellIs" dxfId="3" priority="9933" operator="equal">
      <formula>"NotPaid"</formula>
    </cfRule>
    <cfRule type="cellIs" dxfId="3" priority="9932" operator="equal">
      <formula>"NotPaid"</formula>
    </cfRule>
    <cfRule type="cellIs" dxfId="3" priority="9905" operator="equal">
      <formula>"NotPaid"</formula>
    </cfRule>
    <cfRule type="cellIs" dxfId="3" priority="9904" operator="equal">
      <formula>"NotPaid"</formula>
    </cfRule>
    <cfRule type="cellIs" dxfId="3" priority="9903" operator="equal">
      <formula>"NotPaid"</formula>
    </cfRule>
    <cfRule type="cellIs" dxfId="3" priority="9868" operator="equal">
      <formula>"NotPaid"</formula>
    </cfRule>
    <cfRule type="cellIs" dxfId="3" priority="9867" operator="equal">
      <formula>"NotPaid"</formula>
    </cfRule>
    <cfRule type="cellIs" dxfId="3" priority="9866" operator="equal">
      <formula>"NotPaid"</formula>
    </cfRule>
    <cfRule type="cellIs" dxfId="3" priority="9810" operator="equal">
      <formula>"NotPaid"</formula>
    </cfRule>
    <cfRule type="cellIs" dxfId="3" priority="9809" operator="equal">
      <formula>"NotPaid"</formula>
    </cfRule>
    <cfRule type="cellIs" dxfId="3" priority="9808" operator="equal">
      <formula>"NotPaid"</formula>
    </cfRule>
    <cfRule type="cellIs" dxfId="3" priority="9768" operator="equal">
      <formula>"NotPaid"</formula>
    </cfRule>
    <cfRule type="cellIs" dxfId="3" priority="9767" operator="equal">
      <formula>"NotPaid"</formula>
    </cfRule>
    <cfRule type="cellIs" dxfId="3" priority="9766" operator="equal">
      <formula>"NotPaid"</formula>
    </cfRule>
    <cfRule type="cellIs" dxfId="3" priority="9754" operator="equal">
      <formula>"NotPaid"</formula>
    </cfRule>
    <cfRule type="cellIs" dxfId="3" priority="9753" operator="equal">
      <formula>"NotPaid"</formula>
    </cfRule>
    <cfRule type="cellIs" dxfId="3" priority="9752" operator="equal">
      <formula>"NotPaid"</formula>
    </cfRule>
    <cfRule type="cellIs" dxfId="3" priority="9737" operator="equal">
      <formula>"NotPaid"</formula>
    </cfRule>
    <cfRule type="cellIs" dxfId="3" priority="9736" operator="equal">
      <formula>"NotPaid"</formula>
    </cfRule>
    <cfRule type="cellIs" dxfId="3" priority="9735" operator="equal">
      <formula>"NotPaid"</formula>
    </cfRule>
    <cfRule type="cellIs" dxfId="3" priority="9667" operator="equal">
      <formula>"NotPaid"</formula>
    </cfRule>
    <cfRule type="cellIs" dxfId="3" priority="9666" operator="equal">
      <formula>"NotPaid"</formula>
    </cfRule>
    <cfRule type="cellIs" dxfId="3" priority="9665" operator="equal">
      <formula>"NotPaid"</formula>
    </cfRule>
    <cfRule type="cellIs" dxfId="3" priority="9598" operator="equal">
      <formula>"NotPaid"</formula>
    </cfRule>
    <cfRule type="cellIs" dxfId="3" priority="9597" operator="equal">
      <formula>"NotPaid"</formula>
    </cfRule>
    <cfRule type="cellIs" dxfId="3" priority="9596" operator="equal">
      <formula>"NotPaid"</formula>
    </cfRule>
    <cfRule type="cellIs" dxfId="3" priority="9556" operator="equal">
      <formula>"NotPaid"</formula>
    </cfRule>
    <cfRule type="cellIs" dxfId="3" priority="9555" operator="equal">
      <formula>"NotPaid"</formula>
    </cfRule>
    <cfRule type="cellIs" dxfId="3" priority="9554" operator="equal">
      <formula>"NotPaid"</formula>
    </cfRule>
  </conditionalFormatting>
  <conditionalFormatting sqref="E49">
    <cfRule type="cellIs" dxfId="3" priority="12556" operator="equal">
      <formula>"NotPaid"</formula>
    </cfRule>
    <cfRule type="cellIs" dxfId="3" priority="12555" operator="equal">
      <formula>"NotPaid"</formula>
    </cfRule>
    <cfRule type="cellIs" dxfId="3" priority="12554" operator="equal">
      <formula>"NotPaid"</formula>
    </cfRule>
    <cfRule type="cellIs" dxfId="3" priority="12137" operator="equal">
      <formula>"NotPaid"</formula>
    </cfRule>
    <cfRule type="cellIs" dxfId="3" priority="12136" operator="equal">
      <formula>"NotPaid"</formula>
    </cfRule>
    <cfRule type="cellIs" dxfId="3" priority="12135" operator="equal">
      <formula>"NotPaid"</formula>
    </cfRule>
    <cfRule type="cellIs" dxfId="3" priority="12027" operator="equal">
      <formula>"NotPaid"</formula>
    </cfRule>
    <cfRule type="cellIs" dxfId="3" priority="12026" operator="equal">
      <formula>"NotPaid"</formula>
    </cfRule>
    <cfRule type="cellIs" dxfId="3" priority="12025" operator="equal">
      <formula>"NotPaid"</formula>
    </cfRule>
    <cfRule type="cellIs" dxfId="3" priority="11902" operator="equal">
      <formula>"NotPaid"</formula>
    </cfRule>
    <cfRule type="cellIs" dxfId="3" priority="11901" operator="equal">
      <formula>"NotPaid"</formula>
    </cfRule>
    <cfRule type="cellIs" dxfId="3" priority="11900" operator="equal">
      <formula>"NotPaid"</formula>
    </cfRule>
    <cfRule type="cellIs" dxfId="3" priority="11800" operator="equal">
      <formula>"NotPaid"</formula>
    </cfRule>
    <cfRule type="cellIs" dxfId="3" priority="11799" operator="equal">
      <formula>"NotPaid"</formula>
    </cfRule>
    <cfRule type="cellIs" dxfId="3" priority="11798" operator="equal">
      <formula>"NotPaid"</formula>
    </cfRule>
    <cfRule type="cellIs" dxfId="3" priority="11699" operator="equal">
      <formula>"NotPaid"</formula>
    </cfRule>
    <cfRule type="cellIs" dxfId="3" priority="11698" operator="equal">
      <formula>"NotPaid"</formula>
    </cfRule>
    <cfRule type="cellIs" dxfId="3" priority="11697" operator="equal">
      <formula>"NotPaid"</formula>
    </cfRule>
    <cfRule type="cellIs" dxfId="3" priority="11629" operator="equal">
      <formula>"NotPaid"</formula>
    </cfRule>
    <cfRule type="cellIs" dxfId="3" priority="11628" operator="equal">
      <formula>"NotPaid"</formula>
    </cfRule>
    <cfRule type="cellIs" dxfId="3" priority="11627" operator="equal">
      <formula>"NotPaid"</formula>
    </cfRule>
    <cfRule type="cellIs" dxfId="3" priority="11560" operator="equal">
      <formula>"NotPaid"</formula>
    </cfRule>
    <cfRule type="cellIs" dxfId="3" priority="11559" operator="equal">
      <formula>"NotPaid"</formula>
    </cfRule>
    <cfRule type="cellIs" dxfId="3" priority="11558" operator="equal">
      <formula>"NotPaid"</formula>
    </cfRule>
    <cfRule type="cellIs" dxfId="3" priority="11519" operator="equal">
      <formula>"NotPaid"</formula>
    </cfRule>
    <cfRule type="cellIs" dxfId="3" priority="11518" operator="equal">
      <formula>"NotPaid"</formula>
    </cfRule>
    <cfRule type="cellIs" dxfId="3" priority="11517" operator="equal">
      <formula>"NotPaid"</formula>
    </cfRule>
    <cfRule type="cellIs" dxfId="3" priority="11041" operator="equal">
      <formula>"NotPaid"</formula>
    </cfRule>
    <cfRule type="cellIs" dxfId="3" priority="11040" operator="equal">
      <formula>"NotPaid"</formula>
    </cfRule>
    <cfRule type="cellIs" dxfId="3" priority="11039" operator="equal">
      <formula>"NotPaid"</formula>
    </cfRule>
    <cfRule type="cellIs" dxfId="3" priority="10867" operator="equal">
      <formula>"NotPaid"</formula>
    </cfRule>
    <cfRule type="cellIs" dxfId="3" priority="10866" operator="equal">
      <formula>"NotPaid"</formula>
    </cfRule>
    <cfRule type="cellIs" dxfId="3" priority="10865" operator="equal">
      <formula>"NotPaid"</formula>
    </cfRule>
    <cfRule type="cellIs" dxfId="3" priority="10785" operator="equal">
      <formula>"NotPaid"</formula>
    </cfRule>
    <cfRule type="cellIs" dxfId="3" priority="10784" operator="equal">
      <formula>"NotPaid"</formula>
    </cfRule>
    <cfRule type="cellIs" dxfId="3" priority="10783" operator="equal">
      <formula>"NotPaid"</formula>
    </cfRule>
    <cfRule type="cellIs" dxfId="3" priority="10744" operator="equal">
      <formula>"NotPaid"</formula>
    </cfRule>
    <cfRule type="cellIs" dxfId="3" priority="10743" operator="equal">
      <formula>"NotPaid"</formula>
    </cfRule>
    <cfRule type="cellIs" dxfId="3" priority="10742" operator="equal">
      <formula>"NotPaid"</formula>
    </cfRule>
    <cfRule type="cellIs" dxfId="3" priority="10712" operator="equal">
      <formula>"NotPaid"</formula>
    </cfRule>
    <cfRule type="cellIs" dxfId="3" priority="10711" operator="equal">
      <formula>"NotPaid"</formula>
    </cfRule>
    <cfRule type="cellIs" dxfId="3" priority="10710" operator="equal">
      <formula>"NotPaid"</formula>
    </cfRule>
    <cfRule type="cellIs" dxfId="3" priority="10642" operator="equal">
      <formula>"NotPaid"</formula>
    </cfRule>
    <cfRule type="cellIs" dxfId="3" priority="10641" operator="equal">
      <formula>"NotPaid"</formula>
    </cfRule>
    <cfRule type="cellIs" dxfId="3" priority="10640" operator="equal">
      <formula>"NotPaid"</formula>
    </cfRule>
    <cfRule type="cellIs" dxfId="3" priority="10573" operator="equal">
      <formula>"NotPaid"</formula>
    </cfRule>
    <cfRule type="cellIs" dxfId="3" priority="10572" operator="equal">
      <formula>"NotPaid"</formula>
    </cfRule>
    <cfRule type="cellIs" dxfId="3" priority="10571" operator="equal">
      <formula>"NotPaid"</formula>
    </cfRule>
    <cfRule type="cellIs" dxfId="3" priority="10532" operator="equal">
      <formula>"NotPaid"</formula>
    </cfRule>
    <cfRule type="cellIs" dxfId="3" priority="10531" operator="equal">
      <formula>"NotPaid"</formula>
    </cfRule>
    <cfRule type="cellIs" dxfId="3" priority="10530" operator="equal">
      <formula>"NotPaid"</formula>
    </cfRule>
    <cfRule type="cellIs" dxfId="3" priority="10174" operator="equal">
      <formula>"NotPaid"</formula>
    </cfRule>
    <cfRule type="cellIs" dxfId="3" priority="10173" operator="equal">
      <formula>"NotPaid"</formula>
    </cfRule>
    <cfRule type="cellIs" dxfId="3" priority="10172" operator="equal">
      <formula>"NotPaid"</formula>
    </cfRule>
    <cfRule type="cellIs" dxfId="3" priority="10146" operator="equal">
      <formula>"NotPaid"</formula>
    </cfRule>
    <cfRule type="cellIs" dxfId="3" priority="10145" operator="equal">
      <formula>"NotPaid"</formula>
    </cfRule>
    <cfRule type="cellIs" dxfId="3" priority="10144" operator="equal">
      <formula>"NotPaid"</formula>
    </cfRule>
    <cfRule type="cellIs" dxfId="3" priority="10105" operator="equal">
      <formula>"NotPaid"</formula>
    </cfRule>
    <cfRule type="cellIs" dxfId="3" priority="10104" operator="equal">
      <formula>"NotPaid"</formula>
    </cfRule>
    <cfRule type="cellIs" dxfId="3" priority="10103" operator="equal">
      <formula>"NotPaid"</formula>
    </cfRule>
    <cfRule type="cellIs" dxfId="3" priority="10060" operator="equal">
      <formula>"NotPaid"</formula>
    </cfRule>
    <cfRule type="cellIs" dxfId="3" priority="10059" operator="equal">
      <formula>"NotPaid"</formula>
    </cfRule>
    <cfRule type="cellIs" dxfId="3" priority="10058" operator="equal">
      <formula>"NotPaid"</formula>
    </cfRule>
    <cfRule type="cellIs" dxfId="3" priority="10001" operator="equal">
      <formula>"NotPaid"</formula>
    </cfRule>
    <cfRule type="cellIs" dxfId="3" priority="10000" operator="equal">
      <formula>"NotPaid"</formula>
    </cfRule>
    <cfRule type="cellIs" dxfId="3" priority="9999" operator="equal">
      <formula>"NotPaid"</formula>
    </cfRule>
    <cfRule type="cellIs" dxfId="3" priority="9942" operator="equal">
      <formula>"NotPaid"</formula>
    </cfRule>
    <cfRule type="cellIs" dxfId="3" priority="9941" operator="equal">
      <formula>"NotPaid"</formula>
    </cfRule>
    <cfRule type="cellIs" dxfId="3" priority="9940" operator="equal">
      <formula>"NotPaid"</formula>
    </cfRule>
    <cfRule type="cellIs" dxfId="3" priority="9913" operator="equal">
      <formula>"NotPaid"</formula>
    </cfRule>
    <cfRule type="cellIs" dxfId="3" priority="9912" operator="equal">
      <formula>"NotPaid"</formula>
    </cfRule>
    <cfRule type="cellIs" dxfId="3" priority="9911" operator="equal">
      <formula>"NotPaid"</formula>
    </cfRule>
    <cfRule type="cellIs" dxfId="3" priority="9875" operator="equal">
      <formula>"NotPaid"</formula>
    </cfRule>
    <cfRule type="cellIs" dxfId="3" priority="9874" operator="equal">
      <formula>"NotPaid"</formula>
    </cfRule>
    <cfRule type="cellIs" dxfId="3" priority="9873" operator="equal">
      <formula>"NotPaid"</formula>
    </cfRule>
    <cfRule type="cellIs" dxfId="3" priority="9817" operator="equal">
      <formula>"NotPaid"</formula>
    </cfRule>
    <cfRule type="cellIs" dxfId="3" priority="9816" operator="equal">
      <formula>"NotPaid"</formula>
    </cfRule>
    <cfRule type="cellIs" dxfId="3" priority="9815" operator="equal">
      <formula>"NotPaid"</formula>
    </cfRule>
    <cfRule type="cellIs" dxfId="3" priority="9776" operator="equal">
      <formula>"NotPaid"</formula>
    </cfRule>
    <cfRule type="cellIs" dxfId="3" priority="9775" operator="equal">
      <formula>"NotPaid"</formula>
    </cfRule>
    <cfRule type="cellIs" dxfId="3" priority="9774" operator="equal">
      <formula>"NotPaid"</formula>
    </cfRule>
    <cfRule type="cellIs" dxfId="3" priority="9744" operator="equal">
      <formula>"NotPaid"</formula>
    </cfRule>
    <cfRule type="cellIs" dxfId="3" priority="9743" operator="equal">
      <formula>"NotPaid"</formula>
    </cfRule>
    <cfRule type="cellIs" dxfId="3" priority="9742" operator="equal">
      <formula>"NotPaid"</formula>
    </cfRule>
    <cfRule type="cellIs" dxfId="3" priority="9674" operator="equal">
      <formula>"NotPaid"</formula>
    </cfRule>
    <cfRule type="cellIs" dxfId="3" priority="9673" operator="equal">
      <formula>"NotPaid"</formula>
    </cfRule>
    <cfRule type="cellIs" dxfId="3" priority="9672" operator="equal">
      <formula>"NotPaid"</formula>
    </cfRule>
    <cfRule type="cellIs" dxfId="3" priority="9605" operator="equal">
      <formula>"NotPaid"</formula>
    </cfRule>
    <cfRule type="cellIs" dxfId="3" priority="9604" operator="equal">
      <formula>"NotPaid"</formula>
    </cfRule>
    <cfRule type="cellIs" dxfId="3" priority="9603" operator="equal">
      <formula>"NotPaid"</formula>
    </cfRule>
    <cfRule type="cellIs" dxfId="3" priority="9564" operator="equal">
      <formula>"NotPaid"</formula>
    </cfRule>
    <cfRule type="cellIs" dxfId="3" priority="9563" operator="equal">
      <formula>"NotPaid"</formula>
    </cfRule>
    <cfRule type="cellIs" dxfId="3" priority="9562" operator="equal">
      <formula>"NotPaid"</formula>
    </cfRule>
  </conditionalFormatting>
  <conditionalFormatting sqref="F49">
    <cfRule type="cellIs" dxfId="3" priority="12552" operator="equal">
      <formula>"NotPaid"</formula>
    </cfRule>
    <cfRule type="cellIs" dxfId="3" priority="12551" operator="equal">
      <formula>"NotPaid"</formula>
    </cfRule>
    <cfRule type="cellIs" dxfId="3" priority="12550" operator="equal">
      <formula>"NotPaid"</formula>
    </cfRule>
    <cfRule type="cellIs" dxfId="3" priority="12133" operator="equal">
      <formula>"NotPaid"</formula>
    </cfRule>
    <cfRule type="cellIs" dxfId="3" priority="12132" operator="equal">
      <formula>"NotPaid"</formula>
    </cfRule>
    <cfRule type="cellIs" dxfId="3" priority="12131" operator="equal">
      <formula>"NotPaid"</formula>
    </cfRule>
    <cfRule type="cellIs" dxfId="3" priority="12023" operator="equal">
      <formula>"NotPaid"</formula>
    </cfRule>
    <cfRule type="cellIs" dxfId="3" priority="12022" operator="equal">
      <formula>"NotPaid"</formula>
    </cfRule>
    <cfRule type="cellIs" dxfId="3" priority="12021" operator="equal">
      <formula>"NotPaid"</formula>
    </cfRule>
    <cfRule type="cellIs" dxfId="3" priority="11898" operator="equal">
      <formula>"NotPaid"</formula>
    </cfRule>
    <cfRule type="cellIs" dxfId="3" priority="11897" operator="equal">
      <formula>"NotPaid"</formula>
    </cfRule>
    <cfRule type="cellIs" dxfId="3" priority="11896" operator="equal">
      <formula>"NotPaid"</formula>
    </cfRule>
    <cfRule type="cellIs" dxfId="3" priority="11796" operator="equal">
      <formula>"NotPaid"</formula>
    </cfRule>
    <cfRule type="cellIs" dxfId="3" priority="11795" operator="equal">
      <formula>"NotPaid"</formula>
    </cfRule>
    <cfRule type="cellIs" dxfId="3" priority="11794" operator="equal">
      <formula>"NotPaid"</formula>
    </cfRule>
    <cfRule type="cellIs" dxfId="3" priority="11695" operator="equal">
      <formula>"NotPaid"</formula>
    </cfRule>
    <cfRule type="cellIs" dxfId="3" priority="11694" operator="equal">
      <formula>"NotPaid"</formula>
    </cfRule>
    <cfRule type="cellIs" dxfId="3" priority="11693" operator="equal">
      <formula>"NotPaid"</formula>
    </cfRule>
    <cfRule type="cellIs" dxfId="3" priority="11625" operator="equal">
      <formula>"NotPaid"</formula>
    </cfRule>
    <cfRule type="cellIs" dxfId="3" priority="11624" operator="equal">
      <formula>"NotPaid"</formula>
    </cfRule>
    <cfRule type="cellIs" dxfId="3" priority="11623" operator="equal">
      <formula>"NotPaid"</formula>
    </cfRule>
    <cfRule type="cellIs" dxfId="3" priority="11556" operator="equal">
      <formula>"NotPaid"</formula>
    </cfRule>
    <cfRule type="cellIs" dxfId="3" priority="11555" operator="equal">
      <formula>"NotPaid"</formula>
    </cfRule>
    <cfRule type="cellIs" dxfId="3" priority="11554" operator="equal">
      <formula>"NotPaid"</formula>
    </cfRule>
    <cfRule type="cellIs" dxfId="3" priority="11515" operator="equal">
      <formula>"NotPaid"</formula>
    </cfRule>
    <cfRule type="cellIs" dxfId="3" priority="11514" operator="equal">
      <formula>"NotPaid"</formula>
    </cfRule>
    <cfRule type="cellIs" dxfId="3" priority="11513" operator="equal">
      <formula>"NotPaid"</formula>
    </cfRule>
    <cfRule type="cellIs" dxfId="3" priority="11037" operator="equal">
      <formula>"NotPaid"</formula>
    </cfRule>
    <cfRule type="cellIs" dxfId="3" priority="11036" operator="equal">
      <formula>"NotPaid"</formula>
    </cfRule>
    <cfRule type="cellIs" dxfId="3" priority="11035" operator="equal">
      <formula>"NotPaid"</formula>
    </cfRule>
    <cfRule type="cellIs" dxfId="3" priority="10863" operator="equal">
      <formula>"NotPaid"</formula>
    </cfRule>
    <cfRule type="cellIs" dxfId="3" priority="10862" operator="equal">
      <formula>"NotPaid"</formula>
    </cfRule>
    <cfRule type="cellIs" dxfId="3" priority="10861" operator="equal">
      <formula>"NotPaid"</formula>
    </cfRule>
    <cfRule type="cellIs" dxfId="3" priority="10781" operator="equal">
      <formula>"NotPaid"</formula>
    </cfRule>
    <cfRule type="cellIs" dxfId="3" priority="10780" operator="equal">
      <formula>"NotPaid"</formula>
    </cfRule>
    <cfRule type="cellIs" dxfId="3" priority="10779" operator="equal">
      <formula>"NotPaid"</formula>
    </cfRule>
    <cfRule type="cellIs" dxfId="3" priority="10740" operator="equal">
      <formula>"NotPaid"</formula>
    </cfRule>
    <cfRule type="cellIs" dxfId="3" priority="10739" operator="equal">
      <formula>"NotPaid"</formula>
    </cfRule>
    <cfRule type="cellIs" dxfId="3" priority="10738" operator="equal">
      <formula>"NotPaid"</formula>
    </cfRule>
    <cfRule type="cellIs" dxfId="3" priority="10708" operator="equal">
      <formula>"NotPaid"</formula>
    </cfRule>
    <cfRule type="cellIs" dxfId="3" priority="10707" operator="equal">
      <formula>"NotPaid"</formula>
    </cfRule>
    <cfRule type="cellIs" dxfId="3" priority="10706" operator="equal">
      <formula>"NotPaid"</formula>
    </cfRule>
    <cfRule type="cellIs" dxfId="3" priority="10638" operator="equal">
      <formula>"NotPaid"</formula>
    </cfRule>
    <cfRule type="cellIs" dxfId="3" priority="10637" operator="equal">
      <formula>"NotPaid"</formula>
    </cfRule>
    <cfRule type="cellIs" dxfId="3" priority="10636" operator="equal">
      <formula>"NotPaid"</formula>
    </cfRule>
    <cfRule type="cellIs" dxfId="3" priority="10569" operator="equal">
      <formula>"NotPaid"</formula>
    </cfRule>
    <cfRule type="cellIs" dxfId="3" priority="10568" operator="equal">
      <formula>"NotPaid"</formula>
    </cfRule>
    <cfRule type="cellIs" dxfId="3" priority="10567" operator="equal">
      <formula>"NotPaid"</formula>
    </cfRule>
    <cfRule type="cellIs" dxfId="3" priority="10528" operator="equal">
      <formula>"NotPaid"</formula>
    </cfRule>
    <cfRule type="cellIs" dxfId="3" priority="10527" operator="equal">
      <formula>"NotPaid"</formula>
    </cfRule>
    <cfRule type="cellIs" dxfId="3" priority="10526" operator="equal">
      <formula>"NotPaid"</formula>
    </cfRule>
    <cfRule type="cellIs" dxfId="3" priority="10170" operator="equal">
      <formula>"NotPaid"</formula>
    </cfRule>
    <cfRule type="cellIs" dxfId="3" priority="10169" operator="equal">
      <formula>"NotPaid"</formula>
    </cfRule>
    <cfRule type="cellIs" dxfId="3" priority="10168" operator="equal">
      <formula>"NotPaid"</formula>
    </cfRule>
    <cfRule type="cellIs" dxfId="3" priority="10142" operator="equal">
      <formula>"NotPaid"</formula>
    </cfRule>
    <cfRule type="cellIs" dxfId="3" priority="10141" operator="equal">
      <formula>"NotPaid"</formula>
    </cfRule>
    <cfRule type="cellIs" dxfId="3" priority="10140" operator="equal">
      <formula>"NotPaid"</formula>
    </cfRule>
    <cfRule type="cellIs" dxfId="3" priority="10101" operator="equal">
      <formula>"NotPaid"</formula>
    </cfRule>
    <cfRule type="cellIs" dxfId="3" priority="10100" operator="equal">
      <formula>"NotPaid"</formula>
    </cfRule>
    <cfRule type="cellIs" dxfId="3" priority="10099" operator="equal">
      <formula>"NotPaid"</formula>
    </cfRule>
    <cfRule type="cellIs" dxfId="3" priority="10056" operator="equal">
      <formula>"NotPaid"</formula>
    </cfRule>
    <cfRule type="cellIs" dxfId="3" priority="10055" operator="equal">
      <formula>"NotPaid"</formula>
    </cfRule>
    <cfRule type="cellIs" dxfId="3" priority="10054" operator="equal">
      <formula>"NotPaid"</formula>
    </cfRule>
    <cfRule type="cellIs" dxfId="3" priority="9997" operator="equal">
      <formula>"NotPaid"</formula>
    </cfRule>
    <cfRule type="cellIs" dxfId="3" priority="9996" operator="equal">
      <formula>"NotPaid"</formula>
    </cfRule>
    <cfRule type="cellIs" dxfId="3" priority="9995" operator="equal">
      <formula>"NotPaid"</formula>
    </cfRule>
    <cfRule type="cellIs" dxfId="3" priority="9938" operator="equal">
      <formula>"NotPaid"</formula>
    </cfRule>
    <cfRule type="cellIs" dxfId="3" priority="9937" operator="equal">
      <formula>"NotPaid"</formula>
    </cfRule>
    <cfRule type="cellIs" dxfId="3" priority="9936" operator="equal">
      <formula>"NotPaid"</formula>
    </cfRule>
    <cfRule type="cellIs" dxfId="3" priority="9909" operator="equal">
      <formula>"NotPaid"</formula>
    </cfRule>
    <cfRule type="cellIs" dxfId="3" priority="9908" operator="equal">
      <formula>"NotPaid"</formula>
    </cfRule>
    <cfRule type="cellIs" dxfId="3" priority="9907" operator="equal">
      <formula>"NotPaid"</formula>
    </cfRule>
    <cfRule type="cellIs" dxfId="3" priority="9871" operator="equal">
      <formula>"NotPaid"</formula>
    </cfRule>
    <cfRule type="cellIs" dxfId="3" priority="9870" operator="equal">
      <formula>"NotPaid"</formula>
    </cfRule>
    <cfRule type="cellIs" dxfId="3" priority="9869" operator="equal">
      <formula>"NotPaid"</formula>
    </cfRule>
    <cfRule type="cellIs" dxfId="3" priority="9813" operator="equal">
      <formula>"NotPaid"</formula>
    </cfRule>
    <cfRule type="cellIs" dxfId="3" priority="9812" operator="equal">
      <formula>"NotPaid"</formula>
    </cfRule>
    <cfRule type="cellIs" dxfId="3" priority="9811" operator="equal">
      <formula>"NotPaid"</formula>
    </cfRule>
    <cfRule type="cellIs" dxfId="3" priority="9772" operator="equal">
      <formula>"NotPaid"</formula>
    </cfRule>
    <cfRule type="cellIs" dxfId="3" priority="9771" operator="equal">
      <formula>"NotPaid"</formula>
    </cfRule>
    <cfRule type="cellIs" dxfId="3" priority="9770" operator="equal">
      <formula>"NotPaid"</formula>
    </cfRule>
    <cfRule type="cellIs" dxfId="3" priority="9740" operator="equal">
      <formula>"NotPaid"</formula>
    </cfRule>
    <cfRule type="cellIs" dxfId="3" priority="9739" operator="equal">
      <formula>"NotPaid"</formula>
    </cfRule>
    <cfRule type="cellIs" dxfId="3" priority="9738" operator="equal">
      <formula>"NotPaid"</formula>
    </cfRule>
    <cfRule type="cellIs" dxfId="3" priority="9670" operator="equal">
      <formula>"NotPaid"</formula>
    </cfRule>
    <cfRule type="cellIs" dxfId="3" priority="9669" operator="equal">
      <formula>"NotPaid"</formula>
    </cfRule>
    <cfRule type="cellIs" dxfId="3" priority="9668" operator="equal">
      <formula>"NotPaid"</formula>
    </cfRule>
    <cfRule type="cellIs" dxfId="3" priority="9601" operator="equal">
      <formula>"NotPaid"</formula>
    </cfRule>
    <cfRule type="cellIs" dxfId="3" priority="9600" operator="equal">
      <formula>"NotPaid"</formula>
    </cfRule>
    <cfRule type="cellIs" dxfId="3" priority="9599" operator="equal">
      <formula>"NotPaid"</formula>
    </cfRule>
    <cfRule type="cellIs" dxfId="3" priority="9560" operator="equal">
      <formula>"NotPaid"</formula>
    </cfRule>
    <cfRule type="cellIs" dxfId="3" priority="9559" operator="equal">
      <formula>"NotPaid"</formula>
    </cfRule>
    <cfRule type="cellIs" dxfId="3" priority="9558" operator="equal">
      <formula>"NotPaid"</formula>
    </cfRule>
  </conditionalFormatting>
  <conditionalFormatting sqref="G49">
    <cfRule type="cellIs" dxfId="3" priority="12553" operator="equal">
      <formula>"NotPaid"</formula>
    </cfRule>
    <cfRule type="cellIs" dxfId="3" priority="12134" operator="equal">
      <formula>"NotPaid"</formula>
    </cfRule>
    <cfRule type="cellIs" dxfId="3" priority="11797" operator="equal">
      <formula>"NotPaid"</formula>
    </cfRule>
    <cfRule type="cellIs" dxfId="3" priority="11516" operator="equal">
      <formula>"NotPaid"</formula>
    </cfRule>
    <cfRule type="cellIs" dxfId="3" priority="11038" operator="equal">
      <formula>"NotPaid"</formula>
    </cfRule>
    <cfRule type="cellIs" dxfId="3" priority="10741" operator="equal">
      <formula>"NotPaid"</formula>
    </cfRule>
    <cfRule type="cellIs" dxfId="3" priority="10529" operator="equal">
      <formula>"NotPaid"</formula>
    </cfRule>
    <cfRule type="cellIs" dxfId="3" priority="10171" operator="equal">
      <formula>"NotPaid"</formula>
    </cfRule>
    <cfRule type="cellIs" dxfId="3" priority="10102" operator="equal">
      <formula>"NotPaid"</formula>
    </cfRule>
    <cfRule type="cellIs" dxfId="3" priority="9939" operator="equal">
      <formula>"NotPaid"</formula>
    </cfRule>
    <cfRule type="cellIs" dxfId="3" priority="9910" operator="equal">
      <formula>"NotPaid"</formula>
    </cfRule>
    <cfRule type="cellIs" dxfId="3" priority="9773" operator="equal">
      <formula>"NotPaid"</formula>
    </cfRule>
    <cfRule type="cellIs" dxfId="3" priority="9561" operator="equal">
      <formula>"NotPaid"</formula>
    </cfRule>
  </conditionalFormatting>
  <conditionalFormatting sqref="G49:N49">
    <cfRule type="cellIs" dxfId="3" priority="12024" operator="equal">
      <formula>"NotPaid"</formula>
    </cfRule>
    <cfRule type="cellIs" dxfId="3" priority="11899" operator="equal">
      <formula>"NotPaid"</formula>
    </cfRule>
    <cfRule type="cellIs" dxfId="3" priority="11696" operator="equal">
      <formula>"NotPaid"</formula>
    </cfRule>
    <cfRule type="cellIs" dxfId="3" priority="11626" operator="equal">
      <formula>"NotPaid"</formula>
    </cfRule>
    <cfRule type="cellIs" dxfId="3" priority="11557" operator="equal">
      <formula>"NotPaid"</formula>
    </cfRule>
    <cfRule type="cellIs" dxfId="3" priority="10864" operator="equal">
      <formula>"NotPaid"</formula>
    </cfRule>
    <cfRule type="cellIs" dxfId="3" priority="10782" operator="equal">
      <formula>"NotPaid"</formula>
    </cfRule>
    <cfRule type="cellIs" dxfId="3" priority="10709" operator="equal">
      <formula>"NotPaid"</formula>
    </cfRule>
    <cfRule type="cellIs" dxfId="3" priority="10639" operator="equal">
      <formula>"NotPaid"</formula>
    </cfRule>
    <cfRule type="cellIs" dxfId="3" priority="10570" operator="equal">
      <formula>"NotPaid"</formula>
    </cfRule>
    <cfRule type="cellIs" dxfId="3" priority="10143" operator="equal">
      <formula>"NotPaid"</formula>
    </cfRule>
    <cfRule type="cellIs" dxfId="3" priority="10057" operator="equal">
      <formula>"NotPaid"</formula>
    </cfRule>
    <cfRule type="cellIs" dxfId="3" priority="9998" operator="equal">
      <formula>"NotPaid"</formula>
    </cfRule>
    <cfRule type="cellIs" dxfId="3" priority="9872" operator="equal">
      <formula>"NotPaid"</formula>
    </cfRule>
    <cfRule type="cellIs" dxfId="3" priority="9814" operator="equal">
      <formula>"NotPaid"</formula>
    </cfRule>
    <cfRule type="cellIs" dxfId="3" priority="9741" operator="equal">
      <formula>"NotPaid"</formula>
    </cfRule>
    <cfRule type="cellIs" dxfId="3" priority="9671" operator="equal">
      <formula>"NotPaid"</formula>
    </cfRule>
    <cfRule type="cellIs" dxfId="3" priority="9602" operator="equal">
      <formula>"NotPaid"</formula>
    </cfRule>
  </conditionalFormatting>
  <conditionalFormatting sqref="H49:N49">
    <cfRule type="cellIs" dxfId="3" priority="12549" operator="equal">
      <formula>"NotPaid"</formula>
    </cfRule>
    <cfRule type="cellIs" dxfId="3" priority="12130" operator="equal">
      <formula>"NotPaid"</formula>
    </cfRule>
    <cfRule type="cellIs" dxfId="3" priority="11793" operator="equal">
      <formula>"NotPaid"</formula>
    </cfRule>
    <cfRule type="cellIs" dxfId="3" priority="11512" operator="equal">
      <formula>"NotPaid"</formula>
    </cfRule>
    <cfRule type="cellIs" dxfId="3" priority="11034" operator="equal">
      <formula>"NotPaid"</formula>
    </cfRule>
    <cfRule type="cellIs" dxfId="3" priority="10737" operator="equal">
      <formula>"NotPaid"</formula>
    </cfRule>
    <cfRule type="cellIs" dxfId="3" priority="10525" operator="equal">
      <formula>"NotPaid"</formula>
    </cfRule>
    <cfRule type="cellIs" dxfId="3" priority="10167" operator="equal">
      <formula>"NotPaid"</formula>
    </cfRule>
    <cfRule type="cellIs" dxfId="3" priority="10098" operator="equal">
      <formula>"NotPaid"</formula>
    </cfRule>
    <cfRule type="cellIs" dxfId="3" priority="9935" operator="equal">
      <formula>"NotPaid"</formula>
    </cfRule>
    <cfRule type="cellIs" dxfId="3" priority="9906" operator="equal">
      <formula>"NotPaid"</formula>
    </cfRule>
    <cfRule type="cellIs" dxfId="3" priority="9769" operator="equal">
      <formula>"NotPaid"</formula>
    </cfRule>
    <cfRule type="cellIs" dxfId="3" priority="9557" operator="equal">
      <formula>"NotPaid"</formula>
    </cfRule>
  </conditionalFormatting>
  <conditionalFormatting sqref="R49:AC49">
    <cfRule type="cellIs" dxfId="3" priority="44" operator="equal">
      <formula>"NotPaid"</formula>
    </cfRule>
  </conditionalFormatting>
  <conditionalFormatting sqref="D50">
    <cfRule type="cellIs" dxfId="3" priority="13307" operator="equal">
      <formula>"NotPaid"</formula>
    </cfRule>
    <cfRule type="cellIs" dxfId="3" priority="13306" operator="equal">
      <formula>"NotPaid"</formula>
    </cfRule>
    <cfRule type="cellIs" dxfId="3" priority="13305" operator="equal">
      <formula>"NotPaid"</formula>
    </cfRule>
    <cfRule type="cellIs" dxfId="3" priority="13075" operator="equal">
      <formula>"NotPaid"</formula>
    </cfRule>
    <cfRule type="cellIs" dxfId="3" priority="13074" operator="equal">
      <formula>"NotPaid"</formula>
    </cfRule>
    <cfRule type="cellIs" dxfId="3" priority="13073" operator="equal">
      <formula>"NotPaid"</formula>
    </cfRule>
    <cfRule type="cellIs" dxfId="3" priority="12930" operator="equal">
      <formula>"NotPaid"</formula>
    </cfRule>
    <cfRule type="cellIs" dxfId="3" priority="12929" operator="equal">
      <formula>"NotPaid"</formula>
    </cfRule>
    <cfRule type="cellIs" dxfId="3" priority="12928" operator="equal">
      <formula>"NotPaid"</formula>
    </cfRule>
    <cfRule type="cellIs" dxfId="3" priority="12807" operator="equal">
      <formula>"NotPaid"</formula>
    </cfRule>
    <cfRule type="cellIs" dxfId="3" priority="12806" operator="equal">
      <formula>"NotPaid"</formula>
    </cfRule>
    <cfRule type="cellIs" dxfId="3" priority="12805" operator="equal">
      <formula>"NotPaid"</formula>
    </cfRule>
    <cfRule type="cellIs" dxfId="3" priority="12790" operator="equal">
      <formula>"NotPaid"</formula>
    </cfRule>
    <cfRule type="cellIs" dxfId="3" priority="12789" operator="equal">
      <formula>"NotPaid"</formula>
    </cfRule>
    <cfRule type="cellIs" dxfId="3" priority="12788" operator="equal">
      <formula>"NotPaid"</formula>
    </cfRule>
    <cfRule type="cellIs" dxfId="3" priority="12717" operator="equal">
      <formula>"NotPaid"</formula>
    </cfRule>
    <cfRule type="cellIs" dxfId="3" priority="12716" operator="equal">
      <formula>"NotPaid"</formula>
    </cfRule>
    <cfRule type="cellIs" dxfId="3" priority="12715" operator="equal">
      <formula>"NotPaid"</formula>
    </cfRule>
    <cfRule type="cellIs" dxfId="3" priority="12648" operator="equal">
      <formula>"NotPaid"</formula>
    </cfRule>
    <cfRule type="cellIs" dxfId="3" priority="12647" operator="equal">
      <formula>"NotPaid"</formula>
    </cfRule>
    <cfRule type="cellIs" dxfId="3" priority="12646" operator="equal">
      <formula>"NotPaid"</formula>
    </cfRule>
    <cfRule type="cellIs" dxfId="3" priority="12599" operator="equal">
      <formula>"NotPaid"</formula>
    </cfRule>
    <cfRule type="cellIs" dxfId="3" priority="12598" operator="equal">
      <formula>"NotPaid"</formula>
    </cfRule>
    <cfRule type="cellIs" dxfId="3" priority="12597" operator="equal">
      <formula>"NotPaid"</formula>
    </cfRule>
    <cfRule type="cellIs" dxfId="3" priority="12117" operator="equal">
      <formula>"NotPaid"</formula>
    </cfRule>
    <cfRule type="cellIs" dxfId="3" priority="12116" operator="equal">
      <formula>"NotPaid"</formula>
    </cfRule>
    <cfRule type="cellIs" dxfId="3" priority="12115" operator="equal">
      <formula>"NotPaid"</formula>
    </cfRule>
    <cfRule type="cellIs" dxfId="3" priority="12009" operator="equal">
      <formula>"NotPaid"</formula>
    </cfRule>
    <cfRule type="cellIs" dxfId="3" priority="12008" operator="equal">
      <formula>"NotPaid"</formula>
    </cfRule>
    <cfRule type="cellIs" dxfId="3" priority="12007" operator="equal">
      <formula>"NotPaid"</formula>
    </cfRule>
    <cfRule type="cellIs" dxfId="3" priority="11882" operator="equal">
      <formula>"NotPaid"</formula>
    </cfRule>
    <cfRule type="cellIs" dxfId="3" priority="11881" operator="equal">
      <formula>"NotPaid"</formula>
    </cfRule>
    <cfRule type="cellIs" dxfId="3" priority="11880" operator="equal">
      <formula>"NotPaid"</formula>
    </cfRule>
    <cfRule type="cellIs" dxfId="3" priority="11788" operator="equal">
      <formula>"NotPaid"</formula>
    </cfRule>
    <cfRule type="cellIs" dxfId="3" priority="11787" operator="equal">
      <formula>"NotPaid"</formula>
    </cfRule>
    <cfRule type="cellIs" dxfId="3" priority="11786" operator="equal">
      <formula>"NotPaid"</formula>
    </cfRule>
    <cfRule type="cellIs" dxfId="3" priority="11681" operator="equal">
      <formula>"NotPaid"</formula>
    </cfRule>
    <cfRule type="cellIs" dxfId="3" priority="11680" operator="equal">
      <formula>"NotPaid"</formula>
    </cfRule>
    <cfRule type="cellIs" dxfId="3" priority="11679" operator="equal">
      <formula>"NotPaid"</formula>
    </cfRule>
    <cfRule type="cellIs" dxfId="3" priority="11611" operator="equal">
      <formula>"NotPaid"</formula>
    </cfRule>
    <cfRule type="cellIs" dxfId="3" priority="11610" operator="equal">
      <formula>"NotPaid"</formula>
    </cfRule>
    <cfRule type="cellIs" dxfId="3" priority="11609" operator="equal">
      <formula>"NotPaid"</formula>
    </cfRule>
    <cfRule type="cellIs" dxfId="3" priority="11540" operator="equal">
      <formula>"NotPaid"</formula>
    </cfRule>
    <cfRule type="cellIs" dxfId="3" priority="11539" operator="equal">
      <formula>"NotPaid"</formula>
    </cfRule>
    <cfRule type="cellIs" dxfId="3" priority="11538" operator="equal">
      <formula>"NotPaid"</formula>
    </cfRule>
    <cfRule type="cellIs" dxfId="3" priority="11498" operator="equal">
      <formula>"NotPaid"</formula>
    </cfRule>
    <cfRule type="cellIs" dxfId="3" priority="11497" operator="equal">
      <formula>"NotPaid"</formula>
    </cfRule>
    <cfRule type="cellIs" dxfId="3" priority="11496" operator="equal">
      <formula>"NotPaid"</formula>
    </cfRule>
    <cfRule type="cellIs" dxfId="3" priority="11425" operator="equal">
      <formula>"NotPaid"</formula>
    </cfRule>
    <cfRule type="cellIs" dxfId="3" priority="11424" operator="equal">
      <formula>"NotPaid"</formula>
    </cfRule>
    <cfRule type="cellIs" dxfId="3" priority="11423" operator="equal">
      <formula>"NotPaid"</formula>
    </cfRule>
    <cfRule type="cellIs" dxfId="3" priority="11356" operator="equal">
      <formula>"NotPaid"</formula>
    </cfRule>
    <cfRule type="cellIs" dxfId="3" priority="11355" operator="equal">
      <formula>"NotPaid"</formula>
    </cfRule>
    <cfRule type="cellIs" dxfId="3" priority="11354" operator="equal">
      <formula>"NotPaid"</formula>
    </cfRule>
    <cfRule type="cellIs" dxfId="3" priority="11303" operator="equal">
      <formula>"NotPaid"</formula>
    </cfRule>
    <cfRule type="cellIs" dxfId="3" priority="11302" operator="equal">
      <formula>"NotPaid"</formula>
    </cfRule>
    <cfRule type="cellIs" dxfId="3" priority="11301" operator="equal">
      <formula>"NotPaid"</formula>
    </cfRule>
    <cfRule type="cellIs" dxfId="3" priority="11278" operator="equal">
      <formula>"NotPaid"</formula>
    </cfRule>
    <cfRule type="cellIs" dxfId="3" priority="11277" operator="equal">
      <formula>"NotPaid"</formula>
    </cfRule>
    <cfRule type="cellIs" dxfId="3" priority="11276" operator="equal">
      <formula>"NotPaid"</formula>
    </cfRule>
    <cfRule type="cellIs" dxfId="3" priority="11261" operator="equal">
      <formula>"NotPaid"</formula>
    </cfRule>
    <cfRule type="cellIs" dxfId="3" priority="11260" operator="equal">
      <formula>"NotPaid"</formula>
    </cfRule>
    <cfRule type="cellIs" dxfId="3" priority="11259" operator="equal">
      <formula>"NotPaid"</formula>
    </cfRule>
    <cfRule type="cellIs" dxfId="3" priority="11191" operator="equal">
      <formula>"NotPaid"</formula>
    </cfRule>
    <cfRule type="cellIs" dxfId="3" priority="11190" operator="equal">
      <formula>"NotPaid"</formula>
    </cfRule>
    <cfRule type="cellIs" dxfId="3" priority="11189" operator="equal">
      <formula>"NotPaid"</formula>
    </cfRule>
    <cfRule type="cellIs" dxfId="3" priority="11122" operator="equal">
      <formula>"NotPaid"</formula>
    </cfRule>
    <cfRule type="cellIs" dxfId="3" priority="11121" operator="equal">
      <formula>"NotPaid"</formula>
    </cfRule>
    <cfRule type="cellIs" dxfId="3" priority="11120" operator="equal">
      <formula>"NotPaid"</formula>
    </cfRule>
    <cfRule type="cellIs" dxfId="3" priority="11080" operator="equal">
      <formula>"NotPaid"</formula>
    </cfRule>
    <cfRule type="cellIs" dxfId="3" priority="11079" operator="equal">
      <formula>"NotPaid"</formula>
    </cfRule>
    <cfRule type="cellIs" dxfId="3" priority="11078" operator="equal">
      <formula>"NotPaid"</formula>
    </cfRule>
    <cfRule type="cellIs" dxfId="3" priority="10849" operator="equal">
      <formula>"NotPaid"</formula>
    </cfRule>
    <cfRule type="cellIs" dxfId="3" priority="10848" operator="equal">
      <formula>"NotPaid"</formula>
    </cfRule>
    <cfRule type="cellIs" dxfId="3" priority="10847" operator="equal">
      <formula>"NotPaid"</formula>
    </cfRule>
    <cfRule type="cellIs" dxfId="3" priority="10765" operator="equal">
      <formula>"NotPaid"</formula>
    </cfRule>
    <cfRule type="cellIs" dxfId="3" priority="10764" operator="equal">
      <formula>"NotPaid"</formula>
    </cfRule>
    <cfRule type="cellIs" dxfId="3" priority="10763" operator="equal">
      <formula>"NotPaid"</formula>
    </cfRule>
    <cfRule type="cellIs" dxfId="3" priority="10732" operator="equal">
      <formula>"NotPaid"</formula>
    </cfRule>
    <cfRule type="cellIs" dxfId="3" priority="10731" operator="equal">
      <formula>"NotPaid"</formula>
    </cfRule>
    <cfRule type="cellIs" dxfId="3" priority="10730" operator="equal">
      <formula>"NotPaid"</formula>
    </cfRule>
    <cfRule type="cellIs" dxfId="3" priority="10694" operator="equal">
      <formula>"NotPaid"</formula>
    </cfRule>
    <cfRule type="cellIs" dxfId="3" priority="10693" operator="equal">
      <formula>"NotPaid"</formula>
    </cfRule>
    <cfRule type="cellIs" dxfId="3" priority="10692" operator="equal">
      <formula>"NotPaid"</formula>
    </cfRule>
    <cfRule type="cellIs" dxfId="3" priority="10624" operator="equal">
      <formula>"NotPaid"</formula>
    </cfRule>
    <cfRule type="cellIs" dxfId="3" priority="10623" operator="equal">
      <formula>"NotPaid"</formula>
    </cfRule>
    <cfRule type="cellIs" dxfId="3" priority="10622" operator="equal">
      <formula>"NotPaid"</formula>
    </cfRule>
    <cfRule type="cellIs" dxfId="3" priority="10553" operator="equal">
      <formula>"NotPaid"</formula>
    </cfRule>
    <cfRule type="cellIs" dxfId="3" priority="10552" operator="equal">
      <formula>"NotPaid"</formula>
    </cfRule>
    <cfRule type="cellIs" dxfId="3" priority="10551" operator="equal">
      <formula>"NotPaid"</formula>
    </cfRule>
    <cfRule type="cellIs" dxfId="3" priority="10511" operator="equal">
      <formula>"NotPaid"</formula>
    </cfRule>
    <cfRule type="cellIs" dxfId="3" priority="10510" operator="equal">
      <formula>"NotPaid"</formula>
    </cfRule>
    <cfRule type="cellIs" dxfId="3" priority="10509" operator="equal">
      <formula>"NotPaid"</formula>
    </cfRule>
    <cfRule type="cellIs" dxfId="3" priority="10490" operator="equal">
      <formula>"NotPaid"</formula>
    </cfRule>
    <cfRule type="cellIs" dxfId="3" priority="10489" operator="equal">
      <formula>"NotPaid"</formula>
    </cfRule>
    <cfRule type="cellIs" dxfId="3" priority="10488" operator="equal">
      <formula>"NotPaid"</formula>
    </cfRule>
    <cfRule type="cellIs" dxfId="3" priority="10432" operator="equal">
      <formula>"NotPaid"</formula>
    </cfRule>
    <cfRule type="cellIs" dxfId="3" priority="10431" operator="equal">
      <formula>"NotPaid"</formula>
    </cfRule>
    <cfRule type="cellIs" dxfId="3" priority="10430" operator="equal">
      <formula>"NotPaid"</formula>
    </cfRule>
    <cfRule type="cellIs" dxfId="3" priority="10390" operator="equal">
      <formula>"NotPaid"</formula>
    </cfRule>
    <cfRule type="cellIs" dxfId="3" priority="10389" operator="equal">
      <formula>"NotPaid"</formula>
    </cfRule>
    <cfRule type="cellIs" dxfId="3" priority="10388" operator="equal">
      <formula>"NotPaid"</formula>
    </cfRule>
    <cfRule type="cellIs" dxfId="3" priority="10376" operator="equal">
      <formula>"NotPaid"</formula>
    </cfRule>
    <cfRule type="cellIs" dxfId="3" priority="10375" operator="equal">
      <formula>"NotPaid"</formula>
    </cfRule>
    <cfRule type="cellIs" dxfId="3" priority="10374" operator="equal">
      <formula>"NotPaid"</formula>
    </cfRule>
    <cfRule type="cellIs" dxfId="3" priority="10359" operator="equal">
      <formula>"NotPaid"</formula>
    </cfRule>
    <cfRule type="cellIs" dxfId="3" priority="10358" operator="equal">
      <formula>"NotPaid"</formula>
    </cfRule>
    <cfRule type="cellIs" dxfId="3" priority="10357" operator="equal">
      <formula>"NotPaid"</formula>
    </cfRule>
    <cfRule type="cellIs" dxfId="3" priority="10302" operator="equal">
      <formula>"NotPaid"</formula>
    </cfRule>
    <cfRule type="cellIs" dxfId="3" priority="10301" operator="equal">
      <formula>"NotPaid"</formula>
    </cfRule>
    <cfRule type="cellIs" dxfId="3" priority="10300" operator="equal">
      <formula>"NotPaid"</formula>
    </cfRule>
    <cfRule type="cellIs" dxfId="3" priority="10236" operator="equal">
      <formula>"NotPaid"</formula>
    </cfRule>
    <cfRule type="cellIs" dxfId="3" priority="10235" operator="equal">
      <formula>"NotPaid"</formula>
    </cfRule>
    <cfRule type="cellIs" dxfId="3" priority="10234" operator="equal">
      <formula>"NotPaid"</formula>
    </cfRule>
    <cfRule type="cellIs" dxfId="3" priority="10194" operator="equal">
      <formula>"NotPaid"</formula>
    </cfRule>
    <cfRule type="cellIs" dxfId="3" priority="10193" operator="equal">
      <formula>"NotPaid"</formula>
    </cfRule>
    <cfRule type="cellIs" dxfId="3" priority="10192" operator="equal">
      <formula>"NotPaid"</formula>
    </cfRule>
    <cfRule type="cellIs" dxfId="3" priority="10126" operator="equal">
      <formula>"NotPaid"</formula>
    </cfRule>
    <cfRule type="cellIs" dxfId="3" priority="10125" operator="equal">
      <formula>"NotPaid"</formula>
    </cfRule>
    <cfRule type="cellIs" dxfId="3" priority="10124" operator="equal">
      <formula>"NotPaid"</formula>
    </cfRule>
    <cfRule type="cellIs" dxfId="3" priority="10084" operator="equal">
      <formula>"NotPaid"</formula>
    </cfRule>
    <cfRule type="cellIs" dxfId="3" priority="10083" operator="equal">
      <formula>"NotPaid"</formula>
    </cfRule>
    <cfRule type="cellIs" dxfId="3" priority="10082" operator="equal">
      <formula>"NotPaid"</formula>
    </cfRule>
    <cfRule type="cellIs" dxfId="3" priority="10042" operator="equal">
      <formula>"NotPaid"</formula>
    </cfRule>
    <cfRule type="cellIs" dxfId="3" priority="10041" operator="equal">
      <formula>"NotPaid"</formula>
    </cfRule>
    <cfRule type="cellIs" dxfId="3" priority="10040" operator="equal">
      <formula>"NotPaid"</formula>
    </cfRule>
    <cfRule type="cellIs" dxfId="3" priority="9983" operator="equal">
      <formula>"NotPaid"</formula>
    </cfRule>
    <cfRule type="cellIs" dxfId="3" priority="9982" operator="equal">
      <formula>"NotPaid"</formula>
    </cfRule>
    <cfRule type="cellIs" dxfId="3" priority="9981" operator="equal">
      <formula>"NotPaid"</formula>
    </cfRule>
    <cfRule type="cellIs" dxfId="3" priority="9921" operator="equal">
      <formula>"NotPaid"</formula>
    </cfRule>
    <cfRule type="cellIs" dxfId="3" priority="9920" operator="equal">
      <formula>"NotPaid"</formula>
    </cfRule>
    <cfRule type="cellIs" dxfId="3" priority="9919" operator="equal">
      <formula>"NotPaid"</formula>
    </cfRule>
    <cfRule type="cellIs" dxfId="3" priority="9901" operator="equal">
      <formula>"NotPaid"</formula>
    </cfRule>
    <cfRule type="cellIs" dxfId="3" priority="9900" operator="equal">
      <formula>"NotPaid"</formula>
    </cfRule>
    <cfRule type="cellIs" dxfId="3" priority="9899" operator="equal">
      <formula>"NotPaid"</formula>
    </cfRule>
    <cfRule type="cellIs" dxfId="3" priority="9857" operator="equal">
      <formula>"NotPaid"</formula>
    </cfRule>
    <cfRule type="cellIs" dxfId="3" priority="9856" operator="equal">
      <formula>"NotPaid"</formula>
    </cfRule>
    <cfRule type="cellIs" dxfId="3" priority="9855" operator="equal">
      <formula>"NotPaid"</formula>
    </cfRule>
    <cfRule type="cellIs" dxfId="3" priority="9797" operator="equal">
      <formula>"NotPaid"</formula>
    </cfRule>
    <cfRule type="cellIs" dxfId="3" priority="9796" operator="equal">
      <formula>"NotPaid"</formula>
    </cfRule>
    <cfRule type="cellIs" dxfId="3" priority="9795" operator="equal">
      <formula>"NotPaid"</formula>
    </cfRule>
    <cfRule type="cellIs" dxfId="3" priority="9764" operator="equal">
      <formula>"NotPaid"</formula>
    </cfRule>
    <cfRule type="cellIs" dxfId="3" priority="9763" operator="equal">
      <formula>"NotPaid"</formula>
    </cfRule>
    <cfRule type="cellIs" dxfId="3" priority="9762" operator="equal">
      <formula>"NotPaid"</formula>
    </cfRule>
    <cfRule type="cellIs" dxfId="3" priority="9726" operator="equal">
      <formula>"NotPaid"</formula>
    </cfRule>
    <cfRule type="cellIs" dxfId="3" priority="9725" operator="equal">
      <formula>"NotPaid"</formula>
    </cfRule>
    <cfRule type="cellIs" dxfId="3" priority="9724" operator="equal">
      <formula>"NotPaid"</formula>
    </cfRule>
    <cfRule type="cellIs" dxfId="3" priority="9656" operator="equal">
      <formula>"NotPaid"</formula>
    </cfRule>
    <cfRule type="cellIs" dxfId="3" priority="9655" operator="equal">
      <formula>"NotPaid"</formula>
    </cfRule>
    <cfRule type="cellIs" dxfId="3" priority="9654" operator="equal">
      <formula>"NotPaid"</formula>
    </cfRule>
    <cfRule type="cellIs" dxfId="3" priority="9585" operator="equal">
      <formula>"NotPaid"</formula>
    </cfRule>
    <cfRule type="cellIs" dxfId="3" priority="9584" operator="equal">
      <formula>"NotPaid"</formula>
    </cfRule>
    <cfRule type="cellIs" dxfId="3" priority="9583" operator="equal">
      <formula>"NotPaid"</formula>
    </cfRule>
    <cfRule type="cellIs" dxfId="3" priority="9543" operator="equal">
      <formula>"NotPaid"</formula>
    </cfRule>
    <cfRule type="cellIs" dxfId="3" priority="9542" operator="equal">
      <formula>"NotPaid"</formula>
    </cfRule>
    <cfRule type="cellIs" dxfId="3" priority="9541" operator="equal">
      <formula>"NotPaid"</formula>
    </cfRule>
  </conditionalFormatting>
  <conditionalFormatting sqref="E50">
    <cfRule type="cellIs" dxfId="3" priority="13314" operator="equal">
      <formula>"NotPaid"</formula>
    </cfRule>
    <cfRule type="cellIs" dxfId="3" priority="13313" operator="equal">
      <formula>"NotPaid"</formula>
    </cfRule>
    <cfRule type="cellIs" dxfId="3" priority="13312" operator="equal">
      <formula>"NotPaid"</formula>
    </cfRule>
    <cfRule type="cellIs" dxfId="3" priority="13082" operator="equal">
      <formula>"NotPaid"</formula>
    </cfRule>
    <cfRule type="cellIs" dxfId="3" priority="13081" operator="equal">
      <formula>"NotPaid"</formula>
    </cfRule>
    <cfRule type="cellIs" dxfId="3" priority="13080" operator="equal">
      <formula>"NotPaid"</formula>
    </cfRule>
    <cfRule type="cellIs" dxfId="3" priority="12938" operator="equal">
      <formula>"NotPaid"</formula>
    </cfRule>
    <cfRule type="cellIs" dxfId="3" priority="12937" operator="equal">
      <formula>"NotPaid"</formula>
    </cfRule>
    <cfRule type="cellIs" dxfId="3" priority="12936" operator="equal">
      <formula>"NotPaid"</formula>
    </cfRule>
    <cfRule type="cellIs" dxfId="3" priority="12797" operator="equal">
      <formula>"NotPaid"</formula>
    </cfRule>
    <cfRule type="cellIs" dxfId="3" priority="12796" operator="equal">
      <formula>"NotPaid"</formula>
    </cfRule>
    <cfRule type="cellIs" dxfId="3" priority="12795" operator="equal">
      <formula>"NotPaid"</formula>
    </cfRule>
    <cfRule type="cellIs" dxfId="3" priority="12724" operator="equal">
      <formula>"NotPaid"</formula>
    </cfRule>
    <cfRule type="cellIs" dxfId="3" priority="12723" operator="equal">
      <formula>"NotPaid"</formula>
    </cfRule>
    <cfRule type="cellIs" dxfId="3" priority="12722" operator="equal">
      <formula>"NotPaid"</formula>
    </cfRule>
    <cfRule type="cellIs" dxfId="3" priority="12655" operator="equal">
      <formula>"NotPaid"</formula>
    </cfRule>
    <cfRule type="cellIs" dxfId="3" priority="12654" operator="equal">
      <formula>"NotPaid"</formula>
    </cfRule>
    <cfRule type="cellIs" dxfId="3" priority="12653" operator="equal">
      <formula>"NotPaid"</formula>
    </cfRule>
    <cfRule type="cellIs" dxfId="3" priority="12607" operator="equal">
      <formula>"NotPaid"</formula>
    </cfRule>
    <cfRule type="cellIs" dxfId="3" priority="12606" operator="equal">
      <formula>"NotPaid"</formula>
    </cfRule>
    <cfRule type="cellIs" dxfId="3" priority="12605" operator="equal">
      <formula>"NotPaid"</formula>
    </cfRule>
    <cfRule type="cellIs" dxfId="3" priority="12125" operator="equal">
      <formula>"NotPaid"</formula>
    </cfRule>
    <cfRule type="cellIs" dxfId="3" priority="12124" operator="equal">
      <formula>"NotPaid"</formula>
    </cfRule>
    <cfRule type="cellIs" dxfId="3" priority="12123" operator="equal">
      <formula>"NotPaid"</formula>
    </cfRule>
    <cfRule type="cellIs" dxfId="3" priority="12016" operator="equal">
      <formula>"NotPaid"</formula>
    </cfRule>
    <cfRule type="cellIs" dxfId="3" priority="12015" operator="equal">
      <formula>"NotPaid"</formula>
    </cfRule>
    <cfRule type="cellIs" dxfId="3" priority="12014" operator="equal">
      <formula>"NotPaid"</formula>
    </cfRule>
    <cfRule type="cellIs" dxfId="3" priority="11890" operator="equal">
      <formula>"NotPaid"</formula>
    </cfRule>
    <cfRule type="cellIs" dxfId="3" priority="11889" operator="equal">
      <formula>"NotPaid"</formula>
    </cfRule>
    <cfRule type="cellIs" dxfId="3" priority="11888" operator="equal">
      <formula>"NotPaid"</formula>
    </cfRule>
    <cfRule type="cellIs" dxfId="3" priority="11688" operator="equal">
      <formula>"NotPaid"</formula>
    </cfRule>
    <cfRule type="cellIs" dxfId="3" priority="11687" operator="equal">
      <formula>"NotPaid"</formula>
    </cfRule>
    <cfRule type="cellIs" dxfId="3" priority="11686" operator="equal">
      <formula>"NotPaid"</formula>
    </cfRule>
    <cfRule type="cellIs" dxfId="3" priority="11618" operator="equal">
      <formula>"NotPaid"</formula>
    </cfRule>
    <cfRule type="cellIs" dxfId="3" priority="11617" operator="equal">
      <formula>"NotPaid"</formula>
    </cfRule>
    <cfRule type="cellIs" dxfId="3" priority="11616" operator="equal">
      <formula>"NotPaid"</formula>
    </cfRule>
    <cfRule type="cellIs" dxfId="3" priority="11548" operator="equal">
      <formula>"NotPaid"</formula>
    </cfRule>
    <cfRule type="cellIs" dxfId="3" priority="11547" operator="equal">
      <formula>"NotPaid"</formula>
    </cfRule>
    <cfRule type="cellIs" dxfId="3" priority="11546" operator="equal">
      <formula>"NotPaid"</formula>
    </cfRule>
    <cfRule type="cellIs" dxfId="3" priority="11506" operator="equal">
      <formula>"NotPaid"</formula>
    </cfRule>
    <cfRule type="cellIs" dxfId="3" priority="11505" operator="equal">
      <formula>"NotPaid"</formula>
    </cfRule>
    <cfRule type="cellIs" dxfId="3" priority="11504" operator="equal">
      <formula>"NotPaid"</formula>
    </cfRule>
    <cfRule type="cellIs" dxfId="3" priority="11432" operator="equal">
      <formula>"NotPaid"</formula>
    </cfRule>
    <cfRule type="cellIs" dxfId="3" priority="11431" operator="equal">
      <formula>"NotPaid"</formula>
    </cfRule>
    <cfRule type="cellIs" dxfId="3" priority="11430" operator="equal">
      <formula>"NotPaid"</formula>
    </cfRule>
    <cfRule type="cellIs" dxfId="3" priority="11363" operator="equal">
      <formula>"NotPaid"</formula>
    </cfRule>
    <cfRule type="cellIs" dxfId="3" priority="11362" operator="equal">
      <formula>"NotPaid"</formula>
    </cfRule>
    <cfRule type="cellIs" dxfId="3" priority="11361" operator="equal">
      <formula>"NotPaid"</formula>
    </cfRule>
    <cfRule type="cellIs" dxfId="3" priority="11311" operator="equal">
      <formula>"NotPaid"</formula>
    </cfRule>
    <cfRule type="cellIs" dxfId="3" priority="11310" operator="equal">
      <formula>"NotPaid"</formula>
    </cfRule>
    <cfRule type="cellIs" dxfId="3" priority="11309" operator="equal">
      <formula>"NotPaid"</formula>
    </cfRule>
    <cfRule type="cellIs" dxfId="3" priority="11268" operator="equal">
      <formula>"NotPaid"</formula>
    </cfRule>
    <cfRule type="cellIs" dxfId="3" priority="11267" operator="equal">
      <formula>"NotPaid"</formula>
    </cfRule>
    <cfRule type="cellIs" dxfId="3" priority="11266" operator="equal">
      <formula>"NotPaid"</formula>
    </cfRule>
    <cfRule type="cellIs" dxfId="3" priority="11198" operator="equal">
      <formula>"NotPaid"</formula>
    </cfRule>
    <cfRule type="cellIs" dxfId="3" priority="11197" operator="equal">
      <formula>"NotPaid"</formula>
    </cfRule>
    <cfRule type="cellIs" dxfId="3" priority="11196" operator="equal">
      <formula>"NotPaid"</formula>
    </cfRule>
    <cfRule type="cellIs" dxfId="3" priority="11129" operator="equal">
      <formula>"NotPaid"</formula>
    </cfRule>
    <cfRule type="cellIs" dxfId="3" priority="11128" operator="equal">
      <formula>"NotPaid"</formula>
    </cfRule>
    <cfRule type="cellIs" dxfId="3" priority="11127" operator="equal">
      <formula>"NotPaid"</formula>
    </cfRule>
    <cfRule type="cellIs" dxfId="3" priority="11088" operator="equal">
      <formula>"NotPaid"</formula>
    </cfRule>
    <cfRule type="cellIs" dxfId="3" priority="11087" operator="equal">
      <formula>"NotPaid"</formula>
    </cfRule>
    <cfRule type="cellIs" dxfId="3" priority="11086" operator="equal">
      <formula>"NotPaid"</formula>
    </cfRule>
    <cfRule type="cellIs" dxfId="3" priority="10856" operator="equal">
      <formula>"NotPaid"</formula>
    </cfRule>
    <cfRule type="cellIs" dxfId="3" priority="10855" operator="equal">
      <formula>"NotPaid"</formula>
    </cfRule>
    <cfRule type="cellIs" dxfId="3" priority="10854" operator="equal">
      <formula>"NotPaid"</formula>
    </cfRule>
    <cfRule type="cellIs" dxfId="3" priority="10773" operator="equal">
      <formula>"NotPaid"</formula>
    </cfRule>
    <cfRule type="cellIs" dxfId="3" priority="10772" operator="equal">
      <formula>"NotPaid"</formula>
    </cfRule>
    <cfRule type="cellIs" dxfId="3" priority="10771" operator="equal">
      <formula>"NotPaid"</formula>
    </cfRule>
    <cfRule type="cellIs" dxfId="3" priority="10701" operator="equal">
      <formula>"NotPaid"</formula>
    </cfRule>
    <cfRule type="cellIs" dxfId="3" priority="10700" operator="equal">
      <formula>"NotPaid"</formula>
    </cfRule>
    <cfRule type="cellIs" dxfId="3" priority="10699" operator="equal">
      <formula>"NotPaid"</formula>
    </cfRule>
    <cfRule type="cellIs" dxfId="3" priority="10631" operator="equal">
      <formula>"NotPaid"</formula>
    </cfRule>
    <cfRule type="cellIs" dxfId="3" priority="10630" operator="equal">
      <formula>"NotPaid"</formula>
    </cfRule>
    <cfRule type="cellIs" dxfId="3" priority="10629" operator="equal">
      <formula>"NotPaid"</formula>
    </cfRule>
    <cfRule type="cellIs" dxfId="3" priority="10561" operator="equal">
      <formula>"NotPaid"</formula>
    </cfRule>
    <cfRule type="cellIs" dxfId="3" priority="10560" operator="equal">
      <formula>"NotPaid"</formula>
    </cfRule>
    <cfRule type="cellIs" dxfId="3" priority="10559" operator="equal">
      <formula>"NotPaid"</formula>
    </cfRule>
    <cfRule type="cellIs" dxfId="3" priority="10519" operator="equal">
      <formula>"NotPaid"</formula>
    </cfRule>
    <cfRule type="cellIs" dxfId="3" priority="10518" operator="equal">
      <formula>"NotPaid"</formula>
    </cfRule>
    <cfRule type="cellIs" dxfId="3" priority="10517" operator="equal">
      <formula>"NotPaid"</formula>
    </cfRule>
    <cfRule type="cellIs" dxfId="3" priority="10497" operator="equal">
      <formula>"NotPaid"</formula>
    </cfRule>
    <cfRule type="cellIs" dxfId="3" priority="10496" operator="equal">
      <formula>"NotPaid"</formula>
    </cfRule>
    <cfRule type="cellIs" dxfId="3" priority="10495" operator="equal">
      <formula>"NotPaid"</formula>
    </cfRule>
    <cfRule type="cellIs" dxfId="3" priority="10439" operator="equal">
      <formula>"NotPaid"</formula>
    </cfRule>
    <cfRule type="cellIs" dxfId="3" priority="10438" operator="equal">
      <formula>"NotPaid"</formula>
    </cfRule>
    <cfRule type="cellIs" dxfId="3" priority="10437" operator="equal">
      <formula>"NotPaid"</formula>
    </cfRule>
    <cfRule type="cellIs" dxfId="3" priority="10398" operator="equal">
      <formula>"NotPaid"</formula>
    </cfRule>
    <cfRule type="cellIs" dxfId="3" priority="10397" operator="equal">
      <formula>"NotPaid"</formula>
    </cfRule>
    <cfRule type="cellIs" dxfId="3" priority="10396" operator="equal">
      <formula>"NotPaid"</formula>
    </cfRule>
    <cfRule type="cellIs" dxfId="3" priority="10366" operator="equal">
      <formula>"NotPaid"</formula>
    </cfRule>
    <cfRule type="cellIs" dxfId="3" priority="10365" operator="equal">
      <formula>"NotPaid"</formula>
    </cfRule>
    <cfRule type="cellIs" dxfId="3" priority="10364" operator="equal">
      <formula>"NotPaid"</formula>
    </cfRule>
    <cfRule type="cellIs" dxfId="3" priority="10309" operator="equal">
      <formula>"NotPaid"</formula>
    </cfRule>
    <cfRule type="cellIs" dxfId="3" priority="10308" operator="equal">
      <formula>"NotPaid"</formula>
    </cfRule>
    <cfRule type="cellIs" dxfId="3" priority="10307" operator="equal">
      <formula>"NotPaid"</formula>
    </cfRule>
    <cfRule type="cellIs" dxfId="3" priority="10243" operator="equal">
      <formula>"NotPaid"</formula>
    </cfRule>
    <cfRule type="cellIs" dxfId="3" priority="10242" operator="equal">
      <formula>"NotPaid"</formula>
    </cfRule>
    <cfRule type="cellIs" dxfId="3" priority="10241" operator="equal">
      <formula>"NotPaid"</formula>
    </cfRule>
    <cfRule type="cellIs" dxfId="3" priority="10202" operator="equal">
      <formula>"NotPaid"</formula>
    </cfRule>
    <cfRule type="cellIs" dxfId="3" priority="10201" operator="equal">
      <formula>"NotPaid"</formula>
    </cfRule>
    <cfRule type="cellIs" dxfId="3" priority="10200" operator="equal">
      <formula>"NotPaid"</formula>
    </cfRule>
    <cfRule type="cellIs" dxfId="3" priority="10134" operator="equal">
      <formula>"NotPaid"</formula>
    </cfRule>
    <cfRule type="cellIs" dxfId="3" priority="10133" operator="equal">
      <formula>"NotPaid"</formula>
    </cfRule>
    <cfRule type="cellIs" dxfId="3" priority="10132" operator="equal">
      <formula>"NotPaid"</formula>
    </cfRule>
    <cfRule type="cellIs" dxfId="3" priority="10092" operator="equal">
      <formula>"NotPaid"</formula>
    </cfRule>
    <cfRule type="cellIs" dxfId="3" priority="10091" operator="equal">
      <formula>"NotPaid"</formula>
    </cfRule>
    <cfRule type="cellIs" dxfId="3" priority="10090" operator="equal">
      <formula>"NotPaid"</formula>
    </cfRule>
    <cfRule type="cellIs" dxfId="3" priority="10049" operator="equal">
      <formula>"NotPaid"</formula>
    </cfRule>
    <cfRule type="cellIs" dxfId="3" priority="10048" operator="equal">
      <formula>"NotPaid"</formula>
    </cfRule>
    <cfRule type="cellIs" dxfId="3" priority="10047" operator="equal">
      <formula>"NotPaid"</formula>
    </cfRule>
    <cfRule type="cellIs" dxfId="3" priority="9990" operator="equal">
      <formula>"NotPaid"</formula>
    </cfRule>
    <cfRule type="cellIs" dxfId="3" priority="9989" operator="equal">
      <formula>"NotPaid"</formula>
    </cfRule>
    <cfRule type="cellIs" dxfId="3" priority="9988" operator="equal">
      <formula>"NotPaid"</formula>
    </cfRule>
    <cfRule type="cellIs" dxfId="3" priority="9929" operator="equal">
      <formula>"NotPaid"</formula>
    </cfRule>
    <cfRule type="cellIs" dxfId="3" priority="9928" operator="equal">
      <formula>"NotPaid"</formula>
    </cfRule>
    <cfRule type="cellIs" dxfId="3" priority="9927" operator="equal">
      <formula>"NotPaid"</formula>
    </cfRule>
    <cfRule type="cellIs" dxfId="3" priority="9864" operator="equal">
      <formula>"NotPaid"</formula>
    </cfRule>
    <cfRule type="cellIs" dxfId="3" priority="9863" operator="equal">
      <formula>"NotPaid"</formula>
    </cfRule>
    <cfRule type="cellIs" dxfId="3" priority="9862" operator="equal">
      <formula>"NotPaid"</formula>
    </cfRule>
    <cfRule type="cellIs" dxfId="3" priority="9805" operator="equal">
      <formula>"NotPaid"</formula>
    </cfRule>
    <cfRule type="cellIs" dxfId="3" priority="9804" operator="equal">
      <formula>"NotPaid"</formula>
    </cfRule>
    <cfRule type="cellIs" dxfId="3" priority="9803" operator="equal">
      <formula>"NotPaid"</formula>
    </cfRule>
    <cfRule type="cellIs" dxfId="3" priority="9733" operator="equal">
      <formula>"NotPaid"</formula>
    </cfRule>
    <cfRule type="cellIs" dxfId="3" priority="9732" operator="equal">
      <formula>"NotPaid"</formula>
    </cfRule>
    <cfRule type="cellIs" dxfId="3" priority="9731" operator="equal">
      <formula>"NotPaid"</formula>
    </cfRule>
    <cfRule type="cellIs" dxfId="3" priority="9663" operator="equal">
      <formula>"NotPaid"</formula>
    </cfRule>
    <cfRule type="cellIs" dxfId="3" priority="9662" operator="equal">
      <formula>"NotPaid"</formula>
    </cfRule>
    <cfRule type="cellIs" dxfId="3" priority="9661" operator="equal">
      <formula>"NotPaid"</formula>
    </cfRule>
    <cfRule type="cellIs" dxfId="3" priority="9593" operator="equal">
      <formula>"NotPaid"</formula>
    </cfRule>
    <cfRule type="cellIs" dxfId="3" priority="9592" operator="equal">
      <formula>"NotPaid"</formula>
    </cfRule>
    <cfRule type="cellIs" dxfId="3" priority="9591" operator="equal">
      <formula>"NotPaid"</formula>
    </cfRule>
    <cfRule type="cellIs" dxfId="3" priority="9551" operator="equal">
      <formula>"NotPaid"</formula>
    </cfRule>
    <cfRule type="cellIs" dxfId="3" priority="9550" operator="equal">
      <formula>"NotPaid"</formula>
    </cfRule>
    <cfRule type="cellIs" dxfId="3" priority="9549" operator="equal">
      <formula>"NotPaid"</formula>
    </cfRule>
  </conditionalFormatting>
  <conditionalFormatting sqref="F50">
    <cfRule type="cellIs" dxfId="3" priority="13310" operator="equal">
      <formula>"NotPaid"</formula>
    </cfRule>
    <cfRule type="cellIs" dxfId="3" priority="13309" operator="equal">
      <formula>"NotPaid"</formula>
    </cfRule>
    <cfRule type="cellIs" dxfId="3" priority="13308" operator="equal">
      <formula>"NotPaid"</formula>
    </cfRule>
    <cfRule type="cellIs" dxfId="3" priority="13078" operator="equal">
      <formula>"NotPaid"</formula>
    </cfRule>
    <cfRule type="cellIs" dxfId="3" priority="13077" operator="equal">
      <formula>"NotPaid"</formula>
    </cfRule>
    <cfRule type="cellIs" dxfId="3" priority="13076" operator="equal">
      <formula>"NotPaid"</formula>
    </cfRule>
    <cfRule type="cellIs" dxfId="3" priority="12934" operator="equal">
      <formula>"NotPaid"</formula>
    </cfRule>
    <cfRule type="cellIs" dxfId="3" priority="12933" operator="equal">
      <formula>"NotPaid"</formula>
    </cfRule>
    <cfRule type="cellIs" dxfId="3" priority="12932" operator="equal">
      <formula>"NotPaid"</formula>
    </cfRule>
    <cfRule type="cellIs" dxfId="3" priority="12793" operator="equal">
      <formula>"NotPaid"</formula>
    </cfRule>
    <cfRule type="cellIs" dxfId="3" priority="12792" operator="equal">
      <formula>"NotPaid"</formula>
    </cfRule>
    <cfRule type="cellIs" dxfId="3" priority="12791" operator="equal">
      <formula>"NotPaid"</formula>
    </cfRule>
    <cfRule type="cellIs" dxfId="3" priority="12720" operator="equal">
      <formula>"NotPaid"</formula>
    </cfRule>
    <cfRule type="cellIs" dxfId="3" priority="12719" operator="equal">
      <formula>"NotPaid"</formula>
    </cfRule>
    <cfRule type="cellIs" dxfId="3" priority="12718" operator="equal">
      <formula>"NotPaid"</formula>
    </cfRule>
    <cfRule type="cellIs" dxfId="3" priority="12651" operator="equal">
      <formula>"NotPaid"</formula>
    </cfRule>
    <cfRule type="cellIs" dxfId="3" priority="12650" operator="equal">
      <formula>"NotPaid"</formula>
    </cfRule>
    <cfRule type="cellIs" dxfId="3" priority="12649" operator="equal">
      <formula>"NotPaid"</formula>
    </cfRule>
    <cfRule type="cellIs" dxfId="3" priority="12603" operator="equal">
      <formula>"NotPaid"</formula>
    </cfRule>
    <cfRule type="cellIs" dxfId="3" priority="12602" operator="equal">
      <formula>"NotPaid"</formula>
    </cfRule>
    <cfRule type="cellIs" dxfId="3" priority="12601" operator="equal">
      <formula>"NotPaid"</formula>
    </cfRule>
    <cfRule type="cellIs" dxfId="3" priority="12121" operator="equal">
      <formula>"NotPaid"</formula>
    </cfRule>
    <cfRule type="cellIs" dxfId="3" priority="12120" operator="equal">
      <formula>"NotPaid"</formula>
    </cfRule>
    <cfRule type="cellIs" dxfId="3" priority="12119" operator="equal">
      <formula>"NotPaid"</formula>
    </cfRule>
    <cfRule type="cellIs" dxfId="3" priority="12012" operator="equal">
      <formula>"NotPaid"</formula>
    </cfRule>
    <cfRule type="cellIs" dxfId="3" priority="12011" operator="equal">
      <formula>"NotPaid"</formula>
    </cfRule>
    <cfRule type="cellIs" dxfId="3" priority="12010" operator="equal">
      <formula>"NotPaid"</formula>
    </cfRule>
    <cfRule type="cellIs" dxfId="3" priority="11886" operator="equal">
      <formula>"NotPaid"</formula>
    </cfRule>
    <cfRule type="cellIs" dxfId="3" priority="11885" operator="equal">
      <formula>"NotPaid"</formula>
    </cfRule>
    <cfRule type="cellIs" dxfId="3" priority="11884" operator="equal">
      <formula>"NotPaid"</formula>
    </cfRule>
    <cfRule type="cellIs" dxfId="3" priority="11684" operator="equal">
      <formula>"NotPaid"</formula>
    </cfRule>
    <cfRule type="cellIs" dxfId="3" priority="11683" operator="equal">
      <formula>"NotPaid"</formula>
    </cfRule>
    <cfRule type="cellIs" dxfId="3" priority="11682" operator="equal">
      <formula>"NotPaid"</formula>
    </cfRule>
    <cfRule type="cellIs" dxfId="3" priority="11614" operator="equal">
      <formula>"NotPaid"</formula>
    </cfRule>
    <cfRule type="cellIs" dxfId="3" priority="11613" operator="equal">
      <formula>"NotPaid"</formula>
    </cfRule>
    <cfRule type="cellIs" dxfId="3" priority="11612" operator="equal">
      <formula>"NotPaid"</formula>
    </cfRule>
    <cfRule type="cellIs" dxfId="3" priority="11544" operator="equal">
      <formula>"NotPaid"</formula>
    </cfRule>
    <cfRule type="cellIs" dxfId="3" priority="11543" operator="equal">
      <formula>"NotPaid"</formula>
    </cfRule>
    <cfRule type="cellIs" dxfId="3" priority="11542" operator="equal">
      <formula>"NotPaid"</formula>
    </cfRule>
    <cfRule type="cellIs" dxfId="3" priority="11502" operator="equal">
      <formula>"NotPaid"</formula>
    </cfRule>
    <cfRule type="cellIs" dxfId="3" priority="11501" operator="equal">
      <formula>"NotPaid"</formula>
    </cfRule>
    <cfRule type="cellIs" dxfId="3" priority="11500" operator="equal">
      <formula>"NotPaid"</formula>
    </cfRule>
    <cfRule type="cellIs" dxfId="3" priority="11428" operator="equal">
      <formula>"NotPaid"</formula>
    </cfRule>
    <cfRule type="cellIs" dxfId="3" priority="11427" operator="equal">
      <formula>"NotPaid"</formula>
    </cfRule>
    <cfRule type="cellIs" dxfId="3" priority="11426" operator="equal">
      <formula>"NotPaid"</formula>
    </cfRule>
    <cfRule type="cellIs" dxfId="3" priority="11359" operator="equal">
      <formula>"NotPaid"</formula>
    </cfRule>
    <cfRule type="cellIs" dxfId="3" priority="11358" operator="equal">
      <formula>"NotPaid"</formula>
    </cfRule>
    <cfRule type="cellIs" dxfId="3" priority="11357" operator="equal">
      <formula>"NotPaid"</formula>
    </cfRule>
    <cfRule type="cellIs" dxfId="3" priority="11307" operator="equal">
      <formula>"NotPaid"</formula>
    </cfRule>
    <cfRule type="cellIs" dxfId="3" priority="11306" operator="equal">
      <formula>"NotPaid"</formula>
    </cfRule>
    <cfRule type="cellIs" dxfId="3" priority="11305" operator="equal">
      <formula>"NotPaid"</formula>
    </cfRule>
    <cfRule type="cellIs" dxfId="3" priority="11264" operator="equal">
      <formula>"NotPaid"</formula>
    </cfRule>
    <cfRule type="cellIs" dxfId="3" priority="11263" operator="equal">
      <formula>"NotPaid"</formula>
    </cfRule>
    <cfRule type="cellIs" dxfId="3" priority="11262" operator="equal">
      <formula>"NotPaid"</formula>
    </cfRule>
    <cfRule type="cellIs" dxfId="3" priority="11194" operator="equal">
      <formula>"NotPaid"</formula>
    </cfRule>
    <cfRule type="cellIs" dxfId="3" priority="11193" operator="equal">
      <formula>"NotPaid"</formula>
    </cfRule>
    <cfRule type="cellIs" dxfId="3" priority="11192" operator="equal">
      <formula>"NotPaid"</formula>
    </cfRule>
    <cfRule type="cellIs" dxfId="3" priority="11125" operator="equal">
      <formula>"NotPaid"</formula>
    </cfRule>
    <cfRule type="cellIs" dxfId="3" priority="11124" operator="equal">
      <formula>"NotPaid"</formula>
    </cfRule>
    <cfRule type="cellIs" dxfId="3" priority="11123" operator="equal">
      <formula>"NotPaid"</formula>
    </cfRule>
    <cfRule type="cellIs" dxfId="3" priority="11084" operator="equal">
      <formula>"NotPaid"</formula>
    </cfRule>
    <cfRule type="cellIs" dxfId="3" priority="11083" operator="equal">
      <formula>"NotPaid"</formula>
    </cfRule>
    <cfRule type="cellIs" dxfId="3" priority="11082" operator="equal">
      <formula>"NotPaid"</formula>
    </cfRule>
    <cfRule type="cellIs" dxfId="3" priority="10852" operator="equal">
      <formula>"NotPaid"</formula>
    </cfRule>
    <cfRule type="cellIs" dxfId="3" priority="10851" operator="equal">
      <formula>"NotPaid"</formula>
    </cfRule>
    <cfRule type="cellIs" dxfId="3" priority="10850" operator="equal">
      <formula>"NotPaid"</formula>
    </cfRule>
    <cfRule type="cellIs" dxfId="3" priority="10769" operator="equal">
      <formula>"NotPaid"</formula>
    </cfRule>
    <cfRule type="cellIs" dxfId="3" priority="10768" operator="equal">
      <formula>"NotPaid"</formula>
    </cfRule>
    <cfRule type="cellIs" dxfId="3" priority="10767" operator="equal">
      <formula>"NotPaid"</formula>
    </cfRule>
    <cfRule type="cellIs" dxfId="3" priority="10697" operator="equal">
      <formula>"NotPaid"</formula>
    </cfRule>
    <cfRule type="cellIs" dxfId="3" priority="10696" operator="equal">
      <formula>"NotPaid"</formula>
    </cfRule>
    <cfRule type="cellIs" dxfId="3" priority="10695" operator="equal">
      <formula>"NotPaid"</formula>
    </cfRule>
    <cfRule type="cellIs" dxfId="3" priority="10627" operator="equal">
      <formula>"NotPaid"</formula>
    </cfRule>
    <cfRule type="cellIs" dxfId="3" priority="10626" operator="equal">
      <formula>"NotPaid"</formula>
    </cfRule>
    <cfRule type="cellIs" dxfId="3" priority="10625" operator="equal">
      <formula>"NotPaid"</formula>
    </cfRule>
    <cfRule type="cellIs" dxfId="3" priority="10557" operator="equal">
      <formula>"NotPaid"</formula>
    </cfRule>
    <cfRule type="cellIs" dxfId="3" priority="10556" operator="equal">
      <formula>"NotPaid"</formula>
    </cfRule>
    <cfRule type="cellIs" dxfId="3" priority="10555" operator="equal">
      <formula>"NotPaid"</formula>
    </cfRule>
    <cfRule type="cellIs" dxfId="3" priority="10515" operator="equal">
      <formula>"NotPaid"</formula>
    </cfRule>
    <cfRule type="cellIs" dxfId="3" priority="10514" operator="equal">
      <formula>"NotPaid"</formula>
    </cfRule>
    <cfRule type="cellIs" dxfId="3" priority="10513" operator="equal">
      <formula>"NotPaid"</formula>
    </cfRule>
    <cfRule type="cellIs" dxfId="3" priority="10493" operator="equal">
      <formula>"NotPaid"</formula>
    </cfRule>
    <cfRule type="cellIs" dxfId="3" priority="10492" operator="equal">
      <formula>"NotPaid"</formula>
    </cfRule>
    <cfRule type="cellIs" dxfId="3" priority="10491" operator="equal">
      <formula>"NotPaid"</formula>
    </cfRule>
    <cfRule type="cellIs" dxfId="3" priority="10435" operator="equal">
      <formula>"NotPaid"</formula>
    </cfRule>
    <cfRule type="cellIs" dxfId="3" priority="10434" operator="equal">
      <formula>"NotPaid"</formula>
    </cfRule>
    <cfRule type="cellIs" dxfId="3" priority="10433" operator="equal">
      <formula>"NotPaid"</formula>
    </cfRule>
    <cfRule type="cellIs" dxfId="3" priority="10394" operator="equal">
      <formula>"NotPaid"</formula>
    </cfRule>
    <cfRule type="cellIs" dxfId="3" priority="10393" operator="equal">
      <formula>"NotPaid"</formula>
    </cfRule>
    <cfRule type="cellIs" dxfId="3" priority="10392" operator="equal">
      <formula>"NotPaid"</formula>
    </cfRule>
    <cfRule type="cellIs" dxfId="3" priority="10362" operator="equal">
      <formula>"NotPaid"</formula>
    </cfRule>
    <cfRule type="cellIs" dxfId="3" priority="10361" operator="equal">
      <formula>"NotPaid"</formula>
    </cfRule>
    <cfRule type="cellIs" dxfId="3" priority="10360" operator="equal">
      <formula>"NotPaid"</formula>
    </cfRule>
    <cfRule type="cellIs" dxfId="3" priority="10305" operator="equal">
      <formula>"NotPaid"</formula>
    </cfRule>
    <cfRule type="cellIs" dxfId="3" priority="10304" operator="equal">
      <formula>"NotPaid"</formula>
    </cfRule>
    <cfRule type="cellIs" dxfId="3" priority="10303" operator="equal">
      <formula>"NotPaid"</formula>
    </cfRule>
    <cfRule type="cellIs" dxfId="3" priority="10239" operator="equal">
      <formula>"NotPaid"</formula>
    </cfRule>
    <cfRule type="cellIs" dxfId="3" priority="10238" operator="equal">
      <formula>"NotPaid"</formula>
    </cfRule>
    <cfRule type="cellIs" dxfId="3" priority="10237" operator="equal">
      <formula>"NotPaid"</formula>
    </cfRule>
    <cfRule type="cellIs" dxfId="3" priority="10198" operator="equal">
      <formula>"NotPaid"</formula>
    </cfRule>
    <cfRule type="cellIs" dxfId="3" priority="10197" operator="equal">
      <formula>"NotPaid"</formula>
    </cfRule>
    <cfRule type="cellIs" dxfId="3" priority="10196" operator="equal">
      <formula>"NotPaid"</formula>
    </cfRule>
    <cfRule type="cellIs" dxfId="3" priority="10130" operator="equal">
      <formula>"NotPaid"</formula>
    </cfRule>
    <cfRule type="cellIs" dxfId="3" priority="10129" operator="equal">
      <formula>"NotPaid"</formula>
    </cfRule>
    <cfRule type="cellIs" dxfId="3" priority="10128" operator="equal">
      <formula>"NotPaid"</formula>
    </cfRule>
    <cfRule type="cellIs" dxfId="3" priority="10088" operator="equal">
      <formula>"NotPaid"</formula>
    </cfRule>
    <cfRule type="cellIs" dxfId="3" priority="10087" operator="equal">
      <formula>"NotPaid"</formula>
    </cfRule>
    <cfRule type="cellIs" dxfId="3" priority="10086" operator="equal">
      <formula>"NotPaid"</formula>
    </cfRule>
    <cfRule type="cellIs" dxfId="3" priority="10045" operator="equal">
      <formula>"NotPaid"</formula>
    </cfRule>
    <cfRule type="cellIs" dxfId="3" priority="10044" operator="equal">
      <formula>"NotPaid"</formula>
    </cfRule>
    <cfRule type="cellIs" dxfId="3" priority="10043" operator="equal">
      <formula>"NotPaid"</formula>
    </cfRule>
    <cfRule type="cellIs" dxfId="3" priority="9986" operator="equal">
      <formula>"NotPaid"</formula>
    </cfRule>
    <cfRule type="cellIs" dxfId="3" priority="9985" operator="equal">
      <formula>"NotPaid"</formula>
    </cfRule>
    <cfRule type="cellIs" dxfId="3" priority="9984" operator="equal">
      <formula>"NotPaid"</formula>
    </cfRule>
    <cfRule type="cellIs" dxfId="3" priority="9925" operator="equal">
      <formula>"NotPaid"</formula>
    </cfRule>
    <cfRule type="cellIs" dxfId="3" priority="9924" operator="equal">
      <formula>"NotPaid"</formula>
    </cfRule>
    <cfRule type="cellIs" dxfId="3" priority="9923" operator="equal">
      <formula>"NotPaid"</formula>
    </cfRule>
    <cfRule type="cellIs" dxfId="3" priority="9860" operator="equal">
      <formula>"NotPaid"</formula>
    </cfRule>
    <cfRule type="cellIs" dxfId="3" priority="9859" operator="equal">
      <formula>"NotPaid"</formula>
    </cfRule>
    <cfRule type="cellIs" dxfId="3" priority="9858" operator="equal">
      <formula>"NotPaid"</formula>
    </cfRule>
    <cfRule type="cellIs" dxfId="3" priority="9801" operator="equal">
      <formula>"NotPaid"</formula>
    </cfRule>
    <cfRule type="cellIs" dxfId="3" priority="9800" operator="equal">
      <formula>"NotPaid"</formula>
    </cfRule>
    <cfRule type="cellIs" dxfId="3" priority="9799" operator="equal">
      <formula>"NotPaid"</formula>
    </cfRule>
    <cfRule type="cellIs" dxfId="3" priority="9729" operator="equal">
      <formula>"NotPaid"</formula>
    </cfRule>
    <cfRule type="cellIs" dxfId="3" priority="9728" operator="equal">
      <formula>"NotPaid"</formula>
    </cfRule>
    <cfRule type="cellIs" dxfId="3" priority="9727" operator="equal">
      <formula>"NotPaid"</formula>
    </cfRule>
    <cfRule type="cellIs" dxfId="3" priority="9659" operator="equal">
      <formula>"NotPaid"</formula>
    </cfRule>
    <cfRule type="cellIs" dxfId="3" priority="9658" operator="equal">
      <formula>"NotPaid"</formula>
    </cfRule>
    <cfRule type="cellIs" dxfId="3" priority="9657" operator="equal">
      <formula>"NotPaid"</formula>
    </cfRule>
    <cfRule type="cellIs" dxfId="3" priority="9589" operator="equal">
      <formula>"NotPaid"</formula>
    </cfRule>
    <cfRule type="cellIs" dxfId="3" priority="9588" operator="equal">
      <formula>"NotPaid"</formula>
    </cfRule>
    <cfRule type="cellIs" dxfId="3" priority="9587" operator="equal">
      <formula>"NotPaid"</formula>
    </cfRule>
    <cfRule type="cellIs" dxfId="3" priority="9547" operator="equal">
      <formula>"NotPaid"</formula>
    </cfRule>
    <cfRule type="cellIs" dxfId="3" priority="9546" operator="equal">
      <formula>"NotPaid"</formula>
    </cfRule>
    <cfRule type="cellIs" dxfId="3" priority="9545" operator="equal">
      <formula>"NotPaid"</formula>
    </cfRule>
  </conditionalFormatting>
  <conditionalFormatting sqref="G50:N50">
    <cfRule type="cellIs" dxfId="3" priority="13311" operator="equal">
      <formula>"NotPaid"</formula>
    </cfRule>
    <cfRule type="cellIs" dxfId="3" priority="13079" operator="equal">
      <formula>"NotPaid"</formula>
    </cfRule>
    <cfRule type="cellIs" dxfId="3" priority="12794" operator="equal">
      <formula>"NotPaid"</formula>
    </cfRule>
    <cfRule type="cellIs" dxfId="3" priority="12721" operator="equal">
      <formula>"NotPaid"</formula>
    </cfRule>
    <cfRule type="cellIs" dxfId="3" priority="12652" operator="equal">
      <formula>"NotPaid"</formula>
    </cfRule>
    <cfRule type="cellIs" dxfId="3" priority="12013" operator="equal">
      <formula>"NotPaid"</formula>
    </cfRule>
    <cfRule type="cellIs" dxfId="3" priority="11685" operator="equal">
      <formula>"NotPaid"</formula>
    </cfRule>
    <cfRule type="cellIs" dxfId="3" priority="11615" operator="equal">
      <formula>"NotPaid"</formula>
    </cfRule>
    <cfRule type="cellIs" dxfId="3" priority="11429" operator="equal">
      <formula>"NotPaid"</formula>
    </cfRule>
    <cfRule type="cellIs" dxfId="3" priority="11360" operator="equal">
      <formula>"NotPaid"</formula>
    </cfRule>
    <cfRule type="cellIs" dxfId="3" priority="11265" operator="equal">
      <formula>"NotPaid"</formula>
    </cfRule>
    <cfRule type="cellIs" dxfId="3" priority="11195" operator="equal">
      <formula>"NotPaid"</formula>
    </cfRule>
    <cfRule type="cellIs" dxfId="3" priority="11126" operator="equal">
      <formula>"NotPaid"</formula>
    </cfRule>
    <cfRule type="cellIs" dxfId="3" priority="10853" operator="equal">
      <formula>"NotPaid"</formula>
    </cfRule>
    <cfRule type="cellIs" dxfId="3" priority="10698" operator="equal">
      <formula>"NotPaid"</formula>
    </cfRule>
    <cfRule type="cellIs" dxfId="3" priority="10628" operator="equal">
      <formula>"NotPaid"</formula>
    </cfRule>
    <cfRule type="cellIs" dxfId="3" priority="10494" operator="equal">
      <formula>"NotPaid"</formula>
    </cfRule>
    <cfRule type="cellIs" dxfId="3" priority="10436" operator="equal">
      <formula>"NotPaid"</formula>
    </cfRule>
    <cfRule type="cellIs" dxfId="3" priority="10363" operator="equal">
      <formula>"NotPaid"</formula>
    </cfRule>
    <cfRule type="cellIs" dxfId="3" priority="10306" operator="equal">
      <formula>"NotPaid"</formula>
    </cfRule>
    <cfRule type="cellIs" dxfId="3" priority="10240" operator="equal">
      <formula>"NotPaid"</formula>
    </cfRule>
    <cfRule type="cellIs" dxfId="3" priority="10046" operator="equal">
      <formula>"NotPaid"</formula>
    </cfRule>
    <cfRule type="cellIs" dxfId="3" priority="9987" operator="equal">
      <formula>"NotPaid"</formula>
    </cfRule>
    <cfRule type="cellIs" dxfId="3" priority="9861" operator="equal">
      <formula>"NotPaid"</formula>
    </cfRule>
    <cfRule type="cellIs" dxfId="3" priority="9730" operator="equal">
      <formula>"NotPaid"</formula>
    </cfRule>
    <cfRule type="cellIs" dxfId="3" priority="9660" operator="equal">
      <formula>"NotPaid"</formula>
    </cfRule>
  </conditionalFormatting>
  <conditionalFormatting sqref="G50">
    <cfRule type="cellIs" dxfId="3" priority="12935" operator="equal">
      <formula>"NotPaid"</formula>
    </cfRule>
    <cfRule type="cellIs" dxfId="3" priority="12604" operator="equal">
      <formula>"NotPaid"</formula>
    </cfRule>
    <cfRule type="cellIs" dxfId="3" priority="12122" operator="equal">
      <formula>"NotPaid"</formula>
    </cfRule>
    <cfRule type="cellIs" dxfId="3" priority="11887" operator="equal">
      <formula>"NotPaid"</formula>
    </cfRule>
    <cfRule type="cellIs" dxfId="3" priority="11545" operator="equal">
      <formula>"NotPaid"</formula>
    </cfRule>
    <cfRule type="cellIs" dxfId="3" priority="11503" operator="equal">
      <formula>"NotPaid"</formula>
    </cfRule>
    <cfRule type="cellIs" dxfId="3" priority="11308" operator="equal">
      <formula>"NotPaid"</formula>
    </cfRule>
    <cfRule type="cellIs" dxfId="3" priority="11085" operator="equal">
      <formula>"NotPaid"</formula>
    </cfRule>
    <cfRule type="cellIs" dxfId="3" priority="10770" operator="equal">
      <formula>"NotPaid"</formula>
    </cfRule>
    <cfRule type="cellIs" dxfId="3" priority="10558" operator="equal">
      <formula>"NotPaid"</formula>
    </cfRule>
    <cfRule type="cellIs" dxfId="3" priority="10516" operator="equal">
      <formula>"NotPaid"</formula>
    </cfRule>
    <cfRule type="cellIs" dxfId="3" priority="10395" operator="equal">
      <formula>"NotPaid"</formula>
    </cfRule>
    <cfRule type="cellIs" dxfId="3" priority="10199" operator="equal">
      <formula>"NotPaid"</formula>
    </cfRule>
    <cfRule type="cellIs" dxfId="3" priority="10131" operator="equal">
      <formula>"NotPaid"</formula>
    </cfRule>
    <cfRule type="cellIs" dxfId="3" priority="10089" operator="equal">
      <formula>"NotPaid"</formula>
    </cfRule>
    <cfRule type="cellIs" dxfId="3" priority="9926" operator="equal">
      <formula>"NotPaid"</formula>
    </cfRule>
    <cfRule type="cellIs" dxfId="3" priority="9802" operator="equal">
      <formula>"NotPaid"</formula>
    </cfRule>
    <cfRule type="cellIs" dxfId="3" priority="9590" operator="equal">
      <formula>"NotPaid"</formula>
    </cfRule>
    <cfRule type="cellIs" dxfId="3" priority="9548" operator="equal">
      <formula>"NotPaid"</formula>
    </cfRule>
  </conditionalFormatting>
  <conditionalFormatting sqref="H50:N50">
    <cfRule type="cellIs" dxfId="3" priority="12931" operator="equal">
      <formula>"NotPaid"</formula>
    </cfRule>
    <cfRule type="cellIs" dxfId="3" priority="12600" operator="equal">
      <formula>"NotPaid"</formula>
    </cfRule>
    <cfRule type="cellIs" dxfId="3" priority="12118" operator="equal">
      <formula>"NotPaid"</formula>
    </cfRule>
    <cfRule type="cellIs" dxfId="3" priority="11883" operator="equal">
      <formula>"NotPaid"</formula>
    </cfRule>
    <cfRule type="cellIs" dxfId="3" priority="11541" operator="equal">
      <formula>"NotPaid"</formula>
    </cfRule>
    <cfRule type="cellIs" dxfId="3" priority="11499" operator="equal">
      <formula>"NotPaid"</formula>
    </cfRule>
    <cfRule type="cellIs" dxfId="3" priority="11304" operator="equal">
      <formula>"NotPaid"</formula>
    </cfRule>
    <cfRule type="cellIs" dxfId="3" priority="11081" operator="equal">
      <formula>"NotPaid"</formula>
    </cfRule>
    <cfRule type="cellIs" dxfId="3" priority="10766" operator="equal">
      <formula>"NotPaid"</formula>
    </cfRule>
    <cfRule type="cellIs" dxfId="3" priority="10554" operator="equal">
      <formula>"NotPaid"</formula>
    </cfRule>
    <cfRule type="cellIs" dxfId="3" priority="10512" operator="equal">
      <formula>"NotPaid"</formula>
    </cfRule>
    <cfRule type="cellIs" dxfId="3" priority="10391" operator="equal">
      <formula>"NotPaid"</formula>
    </cfRule>
    <cfRule type="cellIs" dxfId="3" priority="10195" operator="equal">
      <formula>"NotPaid"</formula>
    </cfRule>
    <cfRule type="cellIs" dxfId="3" priority="10127" operator="equal">
      <formula>"NotPaid"</formula>
    </cfRule>
    <cfRule type="cellIs" dxfId="3" priority="10085" operator="equal">
      <formula>"NotPaid"</formula>
    </cfRule>
    <cfRule type="cellIs" dxfId="3" priority="9922" operator="equal">
      <formula>"NotPaid"</formula>
    </cfRule>
    <cfRule type="cellIs" dxfId="3" priority="9798" operator="equal">
      <formula>"NotPaid"</formula>
    </cfRule>
    <cfRule type="cellIs" dxfId="3" priority="9586" operator="equal">
      <formula>"NotPaid"</formula>
    </cfRule>
    <cfRule type="cellIs" dxfId="3" priority="9544" operator="equal">
      <formula>"NotPaid"</formula>
    </cfRule>
  </conditionalFormatting>
  <conditionalFormatting sqref="R50">
    <cfRule type="cellIs" dxfId="3" priority="1456" operator="equal">
      <formula>"NotPaid"</formula>
    </cfRule>
    <cfRule type="cellIs" dxfId="3" priority="1475" operator="equal">
      <formula>"NotPaid"</formula>
    </cfRule>
    <cfRule type="cellIs" dxfId="3" priority="1464" operator="equal">
      <formula>"NotPaid"</formula>
    </cfRule>
    <cfRule type="cellIs" dxfId="3" priority="1447" operator="equal">
      <formula>"NotPaid"</formula>
    </cfRule>
    <cfRule type="cellIs" dxfId="3" priority="1433" operator="equal">
      <formula>"NotPaid"</formula>
    </cfRule>
    <cfRule type="cellIs" dxfId="3" priority="1441" operator="equal">
      <formula>"NotPaid"</formula>
    </cfRule>
    <cfRule type="cellIs" dxfId="3" priority="1436" operator="equal">
      <formula>"NotPaid"</formula>
    </cfRule>
    <cfRule type="cellIs" dxfId="3" priority="1397" operator="equal">
      <formula>"NotPaid"</formula>
    </cfRule>
    <cfRule type="cellIs" dxfId="3" priority="1388" operator="equal">
      <formula>"NotPaid"</formula>
    </cfRule>
    <cfRule type="cellIs" dxfId="3" priority="1378" operator="equal">
      <formula>"NotPaid"</formula>
    </cfRule>
    <cfRule type="cellIs" dxfId="3" priority="1355" operator="equal">
      <formula>"NotPaid"</formula>
    </cfRule>
    <cfRule type="cellIs" dxfId="3" priority="1361" operator="equal">
      <formula>"NotPaid"</formula>
    </cfRule>
    <cfRule type="cellIs" dxfId="3" priority="1350" operator="equal">
      <formula>"NotPaid"</formula>
    </cfRule>
    <cfRule type="cellIs" dxfId="3" priority="1347" operator="equal">
      <formula>"NotPaid"</formula>
    </cfRule>
    <cfRule type="cellIs" dxfId="3" priority="1331" operator="equal">
      <formula>"NotPaid"</formula>
    </cfRule>
    <cfRule type="cellIs" dxfId="3" priority="1340" operator="equal">
      <formula>"NotPaid"</formula>
    </cfRule>
    <cfRule type="cellIs" dxfId="3" priority="1335" operator="equal">
      <formula>"NotPaid"</formula>
    </cfRule>
    <cfRule type="cellIs" dxfId="3" priority="1313" operator="equal">
      <formula>"NotPaid"</formula>
    </cfRule>
    <cfRule type="cellIs" dxfId="3" priority="1327" operator="equal">
      <formula>"NotPaid"</formula>
    </cfRule>
    <cfRule type="cellIs" dxfId="3" priority="1321" operator="equal">
      <formula>"NotPaid"</formula>
    </cfRule>
    <cfRule type="cellIs" dxfId="3" priority="1302" operator="equal">
      <formula>"NotPaid"</formula>
    </cfRule>
    <cfRule type="cellIs" dxfId="3" priority="1316" operator="equal">
      <formula>"NotPaid"</formula>
    </cfRule>
    <cfRule type="cellIs" dxfId="3" priority="1306" operator="equal">
      <formula>"NotPaid"</formula>
    </cfRule>
    <cfRule type="cellIs" dxfId="3" priority="1290" operator="equal">
      <formula>"NotPaid"</formula>
    </cfRule>
    <cfRule type="cellIs" dxfId="3" priority="1296" operator="equal">
      <formula>"NotPaid"</formula>
    </cfRule>
    <cfRule type="cellIs" dxfId="3" priority="1280" operator="equal">
      <formula>"NotPaid"</formula>
    </cfRule>
    <cfRule type="cellIs" dxfId="3" priority="1273" operator="equal">
      <formula>"NotPaid"</formula>
    </cfRule>
    <cfRule type="cellIs" dxfId="3" priority="1285" operator="equal">
      <formula>"NotPaid"</formula>
    </cfRule>
    <cfRule type="cellIs" dxfId="3" priority="1282" operator="equal">
      <formula>"NotPaid"</formula>
    </cfRule>
    <cfRule type="cellIs" dxfId="3" priority="1276" operator="equal">
      <formula>"NotPaid"</formula>
    </cfRule>
    <cfRule type="cellIs" dxfId="3" priority="1260" operator="equal">
      <formula>"NotPaid"</formula>
    </cfRule>
    <cfRule type="cellIs" dxfId="3" priority="1257" operator="equal">
      <formula>"NotPaid"</formula>
    </cfRule>
    <cfRule type="cellIs" dxfId="3" priority="1270" operator="equal">
      <formula>"NotPaid"</formula>
    </cfRule>
    <cfRule type="cellIs" dxfId="3" priority="1253" operator="equal">
      <formula>"NotPaid"</formula>
    </cfRule>
    <cfRule type="cellIs" dxfId="3" priority="1265" operator="equal">
      <formula>"NotPaid"</formula>
    </cfRule>
    <cfRule type="cellIs" dxfId="3" priority="1246" operator="equal">
      <formula>"NotPaid"</formula>
    </cfRule>
    <cfRule type="cellIs" dxfId="3" priority="1241" operator="equal">
      <formula>"NotPaid"</formula>
    </cfRule>
    <cfRule type="cellIs" dxfId="3" priority="1237" operator="equal">
      <formula>"NotPaid"</formula>
    </cfRule>
    <cfRule type="cellIs" dxfId="3" priority="1250" operator="equal">
      <formula>"NotPaid"</formula>
    </cfRule>
    <cfRule type="cellIs" dxfId="3" priority="1231" operator="equal">
      <formula>"NotPaid"</formula>
    </cfRule>
    <cfRule type="cellIs" dxfId="3" priority="1215" operator="equal">
      <formula>"NotPaid"</formula>
    </cfRule>
    <cfRule type="cellIs" dxfId="3" priority="1227" operator="equal">
      <formula>"NotPaid"</formula>
    </cfRule>
    <cfRule type="cellIs" dxfId="3" priority="1221" operator="equal">
      <formula>"NotPaid"</formula>
    </cfRule>
    <cfRule type="cellIs" dxfId="3" priority="1210" operator="equal">
      <formula>"NotPaid"</formula>
    </cfRule>
    <cfRule type="cellIs" dxfId="3" priority="1207" operator="equal">
      <formula>"NotPaid"</formula>
    </cfRule>
  </conditionalFormatting>
  <conditionalFormatting sqref="S50">
    <cfRule type="cellIs" dxfId="3" priority="2244" operator="equal">
      <formula>"NotPaid"</formula>
    </cfRule>
    <cfRule type="cellIs" dxfId="3" priority="2263" operator="equal">
      <formula>"NotPaid"</formula>
    </cfRule>
    <cfRule type="cellIs" dxfId="3" priority="2252" operator="equal">
      <formula>"NotPaid"</formula>
    </cfRule>
    <cfRule type="cellIs" dxfId="3" priority="2235" operator="equal">
      <formula>"NotPaid"</formula>
    </cfRule>
    <cfRule type="cellIs" dxfId="3" priority="2221" operator="equal">
      <formula>"NotPaid"</formula>
    </cfRule>
    <cfRule type="cellIs" dxfId="3" priority="2229" operator="equal">
      <formula>"NotPaid"</formula>
    </cfRule>
    <cfRule type="cellIs" dxfId="3" priority="2224" operator="equal">
      <formula>"NotPaid"</formula>
    </cfRule>
    <cfRule type="cellIs" dxfId="3" priority="2185" operator="equal">
      <formula>"NotPaid"</formula>
    </cfRule>
    <cfRule type="cellIs" dxfId="3" priority="2176" operator="equal">
      <formula>"NotPaid"</formula>
    </cfRule>
    <cfRule type="cellIs" dxfId="3" priority="2166" operator="equal">
      <formula>"NotPaid"</formula>
    </cfRule>
    <cfRule type="cellIs" dxfId="3" priority="2143" operator="equal">
      <formula>"NotPaid"</formula>
    </cfRule>
    <cfRule type="cellIs" dxfId="3" priority="2149" operator="equal">
      <formula>"NotPaid"</formula>
    </cfRule>
    <cfRule type="cellIs" dxfId="3" priority="2138" operator="equal">
      <formula>"NotPaid"</formula>
    </cfRule>
    <cfRule type="cellIs" dxfId="3" priority="2135" operator="equal">
      <formula>"NotPaid"</formula>
    </cfRule>
    <cfRule type="cellIs" dxfId="3" priority="2119" operator="equal">
      <formula>"NotPaid"</formula>
    </cfRule>
    <cfRule type="cellIs" dxfId="3" priority="2128" operator="equal">
      <formula>"NotPaid"</formula>
    </cfRule>
    <cfRule type="cellIs" dxfId="3" priority="2123" operator="equal">
      <formula>"NotPaid"</formula>
    </cfRule>
    <cfRule type="cellIs" dxfId="3" priority="2101" operator="equal">
      <formula>"NotPaid"</formula>
    </cfRule>
    <cfRule type="cellIs" dxfId="3" priority="2115" operator="equal">
      <formula>"NotPaid"</formula>
    </cfRule>
    <cfRule type="cellIs" dxfId="3" priority="2109" operator="equal">
      <formula>"NotPaid"</formula>
    </cfRule>
    <cfRule type="cellIs" dxfId="3" priority="2090" operator="equal">
      <formula>"NotPaid"</formula>
    </cfRule>
    <cfRule type="cellIs" dxfId="3" priority="2104" operator="equal">
      <formula>"NotPaid"</formula>
    </cfRule>
    <cfRule type="cellIs" dxfId="3" priority="2094" operator="equal">
      <formula>"NotPaid"</formula>
    </cfRule>
    <cfRule type="cellIs" dxfId="3" priority="2078" operator="equal">
      <formula>"NotPaid"</formula>
    </cfRule>
    <cfRule type="cellIs" dxfId="3" priority="2084" operator="equal">
      <formula>"NotPaid"</formula>
    </cfRule>
    <cfRule type="cellIs" dxfId="3" priority="2068" operator="equal">
      <formula>"NotPaid"</formula>
    </cfRule>
    <cfRule type="cellIs" dxfId="3" priority="2061" operator="equal">
      <formula>"NotPaid"</formula>
    </cfRule>
    <cfRule type="cellIs" dxfId="3" priority="2073" operator="equal">
      <formula>"NotPaid"</formula>
    </cfRule>
    <cfRule type="cellIs" dxfId="3" priority="2070" operator="equal">
      <formula>"NotPaid"</formula>
    </cfRule>
    <cfRule type="cellIs" dxfId="3" priority="2064" operator="equal">
      <formula>"NotPaid"</formula>
    </cfRule>
    <cfRule type="cellIs" dxfId="3" priority="2048" operator="equal">
      <formula>"NotPaid"</formula>
    </cfRule>
    <cfRule type="cellIs" dxfId="3" priority="2045" operator="equal">
      <formula>"NotPaid"</formula>
    </cfRule>
    <cfRule type="cellIs" dxfId="3" priority="2058" operator="equal">
      <formula>"NotPaid"</formula>
    </cfRule>
    <cfRule type="cellIs" dxfId="3" priority="2041" operator="equal">
      <formula>"NotPaid"</formula>
    </cfRule>
    <cfRule type="cellIs" dxfId="3" priority="2053" operator="equal">
      <formula>"NotPaid"</formula>
    </cfRule>
    <cfRule type="cellIs" dxfId="3" priority="2034" operator="equal">
      <formula>"NotPaid"</formula>
    </cfRule>
    <cfRule type="cellIs" dxfId="3" priority="2029" operator="equal">
      <formula>"NotPaid"</formula>
    </cfRule>
    <cfRule type="cellIs" dxfId="3" priority="2025" operator="equal">
      <formula>"NotPaid"</formula>
    </cfRule>
    <cfRule type="cellIs" dxfId="3" priority="2038" operator="equal">
      <formula>"NotPaid"</formula>
    </cfRule>
    <cfRule type="cellIs" dxfId="3" priority="2019" operator="equal">
      <formula>"NotPaid"</formula>
    </cfRule>
    <cfRule type="cellIs" dxfId="3" priority="2003" operator="equal">
      <formula>"NotPaid"</formula>
    </cfRule>
    <cfRule type="cellIs" dxfId="3" priority="2015" operator="equal">
      <formula>"NotPaid"</formula>
    </cfRule>
    <cfRule type="cellIs" dxfId="3" priority="2009" operator="equal">
      <formula>"NotPaid"</formula>
    </cfRule>
    <cfRule type="cellIs" dxfId="3" priority="1998" operator="equal">
      <formula>"NotPaid"</formula>
    </cfRule>
    <cfRule type="cellIs" dxfId="3" priority="1995" operator="equal">
      <formula>"NotPaid"</formula>
    </cfRule>
  </conditionalFormatting>
  <conditionalFormatting sqref="T50:AC50">
    <cfRule type="cellIs" dxfId="3" priority="39" operator="equal">
      <formula>"NotPaid"</formula>
    </cfRule>
  </conditionalFormatting>
  <conditionalFormatting sqref="D51">
    <cfRule type="cellIs" dxfId="3" priority="4472" operator="equal">
      <formula>"NotPaid"</formula>
    </cfRule>
    <cfRule type="cellIs" dxfId="3" priority="4471" operator="equal">
      <formula>"NotPaid"</formula>
    </cfRule>
    <cfRule type="cellIs" dxfId="3" priority="4470" operator="equal">
      <formula>"NotPaid"</formula>
    </cfRule>
    <cfRule type="cellIs" dxfId="3" priority="4459" operator="equal">
      <formula>"NotPaid"</formula>
    </cfRule>
    <cfRule type="cellIs" dxfId="3" priority="4458" operator="equal">
      <formula>"NotPaid"</formula>
    </cfRule>
    <cfRule type="cellIs" dxfId="3" priority="4457" operator="equal">
      <formula>"NotPaid"</formula>
    </cfRule>
    <cfRule type="cellIs" dxfId="3" priority="4446" operator="equal">
      <formula>"NotPaid"</formula>
    </cfRule>
    <cfRule type="cellIs" dxfId="3" priority="4445" operator="equal">
      <formula>"NotPaid"</formula>
    </cfRule>
    <cfRule type="cellIs" dxfId="3" priority="4444" operator="equal">
      <formula>"NotPaid"</formula>
    </cfRule>
    <cfRule type="cellIs" dxfId="3" priority="4442" operator="equal">
      <formula>"NotPaid"</formula>
    </cfRule>
    <cfRule type="cellIs" dxfId="3" priority="4441" operator="equal">
      <formula>"NotPaid"</formula>
    </cfRule>
    <cfRule type="cellIs" dxfId="3" priority="4440" operator="equal">
      <formula>"NotPaid"</formula>
    </cfRule>
    <cfRule type="cellIs" dxfId="3" priority="4431" operator="equal">
      <formula>"NotPaid"</formula>
    </cfRule>
    <cfRule type="cellIs" dxfId="3" priority="4430" operator="equal">
      <formula>"NotPaid"</formula>
    </cfRule>
    <cfRule type="cellIs" dxfId="3" priority="4429" operator="equal">
      <formula>"NotPaid"</formula>
    </cfRule>
    <cfRule type="cellIs" dxfId="3" priority="4418" operator="equal">
      <formula>"NotPaid"</formula>
    </cfRule>
    <cfRule type="cellIs" dxfId="3" priority="4417" operator="equal">
      <formula>"NotPaid"</formula>
    </cfRule>
    <cfRule type="cellIs" dxfId="3" priority="4416" operator="equal">
      <formula>"NotPaid"</formula>
    </cfRule>
    <cfRule type="cellIs" dxfId="3" priority="4405" operator="equal">
      <formula>"NotPaid"</formula>
    </cfRule>
    <cfRule type="cellIs" dxfId="3" priority="4404" operator="equal">
      <formula>"NotPaid"</formula>
    </cfRule>
    <cfRule type="cellIs" dxfId="3" priority="4403" operator="equal">
      <formula>"NotPaid"</formula>
    </cfRule>
    <cfRule type="cellIs" dxfId="3" priority="4392" operator="equal">
      <formula>"NotPaid"</formula>
    </cfRule>
    <cfRule type="cellIs" dxfId="3" priority="4391" operator="equal">
      <formula>"NotPaid"</formula>
    </cfRule>
    <cfRule type="cellIs" dxfId="3" priority="4390" operator="equal">
      <formula>"NotPaid"</formula>
    </cfRule>
    <cfRule type="cellIs" dxfId="3" priority="4367" operator="equal">
      <formula>"NotPaid"</formula>
    </cfRule>
    <cfRule type="cellIs" dxfId="3" priority="4366" operator="equal">
      <formula>"NotPaid"</formula>
    </cfRule>
    <cfRule type="cellIs" dxfId="3" priority="4365" operator="equal">
      <formula>"NotPaid"</formula>
    </cfRule>
    <cfRule type="cellIs" dxfId="3" priority="4356" operator="equal">
      <formula>"NotPaid"</formula>
    </cfRule>
    <cfRule type="cellIs" dxfId="3" priority="4355" operator="equal">
      <formula>"NotPaid"</formula>
    </cfRule>
    <cfRule type="cellIs" dxfId="3" priority="4354" operator="equal">
      <formula>"NotPaid"</formula>
    </cfRule>
    <cfRule type="cellIs" dxfId="3" priority="4343" operator="equal">
      <formula>"NotPaid"</formula>
    </cfRule>
    <cfRule type="cellIs" dxfId="3" priority="4342" operator="equal">
      <formula>"NotPaid"</formula>
    </cfRule>
    <cfRule type="cellIs" dxfId="3" priority="4341" operator="equal">
      <formula>"NotPaid"</formula>
    </cfRule>
    <cfRule type="cellIs" dxfId="3" priority="4338" operator="equal">
      <formula>"NotPaid"</formula>
    </cfRule>
    <cfRule type="cellIs" dxfId="3" priority="4337" operator="equal">
      <formula>"NotPaid"</formula>
    </cfRule>
    <cfRule type="cellIs" dxfId="3" priority="4336" operator="equal">
      <formula>"NotPaid"</formula>
    </cfRule>
    <cfRule type="cellIs" dxfId="3" priority="4327" operator="equal">
      <formula>"NotPaid"</formula>
    </cfRule>
    <cfRule type="cellIs" dxfId="3" priority="4326" operator="equal">
      <formula>"NotPaid"</formula>
    </cfRule>
    <cfRule type="cellIs" dxfId="3" priority="4325" operator="equal">
      <formula>"NotPaid"</formula>
    </cfRule>
    <cfRule type="cellIs" dxfId="3" priority="4314" operator="equal">
      <formula>"NotPaid"</formula>
    </cfRule>
    <cfRule type="cellIs" dxfId="3" priority="4313" operator="equal">
      <formula>"NotPaid"</formula>
    </cfRule>
    <cfRule type="cellIs" dxfId="3" priority="4312" operator="equal">
      <formula>"NotPaid"</formula>
    </cfRule>
    <cfRule type="cellIs" dxfId="3" priority="4300" operator="equal">
      <formula>"NotPaid"</formula>
    </cfRule>
    <cfRule type="cellIs" dxfId="3" priority="4299" operator="equal">
      <formula>"NotPaid"</formula>
    </cfRule>
    <cfRule type="cellIs" dxfId="3" priority="4298" operator="equal">
      <formula>"NotPaid"</formula>
    </cfRule>
    <cfRule type="cellIs" dxfId="3" priority="4287" operator="equal">
      <formula>"NotPaid"</formula>
    </cfRule>
    <cfRule type="cellIs" dxfId="3" priority="4286" operator="equal">
      <formula>"NotPaid"</formula>
    </cfRule>
    <cfRule type="cellIs" dxfId="3" priority="4285" operator="equal">
      <formula>"NotPaid"</formula>
    </cfRule>
    <cfRule type="cellIs" dxfId="3" priority="4276" operator="equal">
      <formula>"NotPaid"</formula>
    </cfRule>
    <cfRule type="cellIs" dxfId="3" priority="4275" operator="equal">
      <formula>"NotPaid"</formula>
    </cfRule>
    <cfRule type="cellIs" dxfId="3" priority="4274" operator="equal">
      <formula>"NotPaid"</formula>
    </cfRule>
    <cfRule type="cellIs" dxfId="3" priority="4263" operator="equal">
      <formula>"NotPaid"</formula>
    </cfRule>
    <cfRule type="cellIs" dxfId="3" priority="4262" operator="equal">
      <formula>"NotPaid"</formula>
    </cfRule>
    <cfRule type="cellIs" dxfId="3" priority="4261" operator="equal">
      <formula>"NotPaid"</formula>
    </cfRule>
    <cfRule type="cellIs" dxfId="3" priority="4250" operator="equal">
      <formula>"NotPaid"</formula>
    </cfRule>
    <cfRule type="cellIs" dxfId="3" priority="4249" operator="equal">
      <formula>"NotPaid"</formula>
    </cfRule>
    <cfRule type="cellIs" dxfId="3" priority="4248" operator="equal">
      <formula>"NotPaid"</formula>
    </cfRule>
    <cfRule type="cellIs" dxfId="3" priority="4246" operator="equal">
      <formula>"NotPaid"</formula>
    </cfRule>
    <cfRule type="cellIs" dxfId="3" priority="4245" operator="equal">
      <formula>"NotPaid"</formula>
    </cfRule>
    <cfRule type="cellIs" dxfId="3" priority="4244" operator="equal">
      <formula>"NotPaid"</formula>
    </cfRule>
    <cfRule type="cellIs" dxfId="3" priority="4235" operator="equal">
      <formula>"NotPaid"</formula>
    </cfRule>
    <cfRule type="cellIs" dxfId="3" priority="4234" operator="equal">
      <formula>"NotPaid"</formula>
    </cfRule>
    <cfRule type="cellIs" dxfId="3" priority="4233" operator="equal">
      <formula>"NotPaid"</formula>
    </cfRule>
    <cfRule type="cellIs" dxfId="3" priority="4222" operator="equal">
      <formula>"NotPaid"</formula>
    </cfRule>
    <cfRule type="cellIs" dxfId="3" priority="4221" operator="equal">
      <formula>"NotPaid"</formula>
    </cfRule>
    <cfRule type="cellIs" dxfId="3" priority="4220" operator="equal">
      <formula>"NotPaid"</formula>
    </cfRule>
    <cfRule type="cellIs" dxfId="3" priority="4209" operator="equal">
      <formula>"NotPaid"</formula>
    </cfRule>
    <cfRule type="cellIs" dxfId="3" priority="4208" operator="equal">
      <formula>"NotPaid"</formula>
    </cfRule>
    <cfRule type="cellIs" dxfId="3" priority="4207" operator="equal">
      <formula>"NotPaid"</formula>
    </cfRule>
    <cfRule type="cellIs" dxfId="3" priority="4196" operator="equal">
      <formula>"NotPaid"</formula>
    </cfRule>
    <cfRule type="cellIs" dxfId="3" priority="4195" operator="equal">
      <formula>"NotPaid"</formula>
    </cfRule>
    <cfRule type="cellIs" dxfId="3" priority="4194" operator="equal">
      <formula>"NotPaid"</formula>
    </cfRule>
    <cfRule type="cellIs" dxfId="3" priority="4184" operator="equal">
      <formula>"NotPaid"</formula>
    </cfRule>
    <cfRule type="cellIs" dxfId="3" priority="4183" operator="equal">
      <formula>"NotPaid"</formula>
    </cfRule>
    <cfRule type="cellIs" dxfId="3" priority="4182" operator="equal">
      <formula>"NotPaid"</formula>
    </cfRule>
    <cfRule type="cellIs" dxfId="3" priority="4171" operator="equal">
      <formula>"NotPaid"</formula>
    </cfRule>
    <cfRule type="cellIs" dxfId="3" priority="4170" operator="equal">
      <formula>"NotPaid"</formula>
    </cfRule>
    <cfRule type="cellIs" dxfId="3" priority="4169" operator="equal">
      <formula>"NotPaid"</formula>
    </cfRule>
    <cfRule type="cellIs" dxfId="3" priority="4166" operator="equal">
      <formula>"NotPaid"</formula>
    </cfRule>
    <cfRule type="cellIs" dxfId="3" priority="4165" operator="equal">
      <formula>"NotPaid"</formula>
    </cfRule>
    <cfRule type="cellIs" dxfId="3" priority="4164" operator="equal">
      <formula>"NotPaid"</formula>
    </cfRule>
    <cfRule type="cellIs" dxfId="3" priority="4155" operator="equal">
      <formula>"NotPaid"</formula>
    </cfRule>
    <cfRule type="cellIs" dxfId="3" priority="4154" operator="equal">
      <formula>"NotPaid"</formula>
    </cfRule>
    <cfRule type="cellIs" dxfId="3" priority="4153" operator="equal">
      <formula>"NotPaid"</formula>
    </cfRule>
    <cfRule type="cellIs" dxfId="3" priority="4142" operator="equal">
      <formula>"NotPaid"</formula>
    </cfRule>
    <cfRule type="cellIs" dxfId="3" priority="4141" operator="equal">
      <formula>"NotPaid"</formula>
    </cfRule>
    <cfRule type="cellIs" dxfId="3" priority="4140" operator="equal">
      <formula>"NotPaid"</formula>
    </cfRule>
    <cfRule type="cellIs" dxfId="3" priority="4128" operator="equal">
      <formula>"NotPaid"</formula>
    </cfRule>
    <cfRule type="cellIs" dxfId="3" priority="4127" operator="equal">
      <formula>"NotPaid"</formula>
    </cfRule>
    <cfRule type="cellIs" dxfId="3" priority="4126" operator="equal">
      <formula>"NotPaid"</formula>
    </cfRule>
    <cfRule type="cellIs" dxfId="3" priority="4115" operator="equal">
      <formula>"NotPaid"</formula>
    </cfRule>
    <cfRule type="cellIs" dxfId="3" priority="4114" operator="equal">
      <formula>"NotPaid"</formula>
    </cfRule>
    <cfRule type="cellIs" dxfId="3" priority="4113" operator="equal">
      <formula>"NotPaid"</formula>
    </cfRule>
    <cfRule type="cellIs" dxfId="3" priority="4104" operator="equal">
      <formula>"NotPaid"</formula>
    </cfRule>
    <cfRule type="cellIs" dxfId="3" priority="4103" operator="equal">
      <formula>"NotPaid"</formula>
    </cfRule>
    <cfRule type="cellIs" dxfId="3" priority="4102" operator="equal">
      <formula>"NotPaid"</formula>
    </cfRule>
    <cfRule type="cellIs" dxfId="3" priority="4091" operator="equal">
      <formula>"NotPaid"</formula>
    </cfRule>
    <cfRule type="cellIs" dxfId="3" priority="4090" operator="equal">
      <formula>"NotPaid"</formula>
    </cfRule>
    <cfRule type="cellIs" dxfId="3" priority="4089" operator="equal">
      <formula>"NotPaid"</formula>
    </cfRule>
    <cfRule type="cellIs" dxfId="3" priority="4078" operator="equal">
      <formula>"NotPaid"</formula>
    </cfRule>
    <cfRule type="cellIs" dxfId="3" priority="4077" operator="equal">
      <formula>"NotPaid"</formula>
    </cfRule>
    <cfRule type="cellIs" dxfId="3" priority="4076" operator="equal">
      <formula>"NotPaid"</formula>
    </cfRule>
    <cfRule type="cellIs" dxfId="3" priority="4074" operator="equal">
      <formula>"NotPaid"</formula>
    </cfRule>
    <cfRule type="cellIs" dxfId="3" priority="4073" operator="equal">
      <formula>"NotPaid"</formula>
    </cfRule>
    <cfRule type="cellIs" dxfId="3" priority="4072" operator="equal">
      <formula>"NotPaid"</formula>
    </cfRule>
    <cfRule type="cellIs" dxfId="3" priority="4063" operator="equal">
      <formula>"NotPaid"</formula>
    </cfRule>
    <cfRule type="cellIs" dxfId="3" priority="4062" operator="equal">
      <formula>"NotPaid"</formula>
    </cfRule>
    <cfRule type="cellIs" dxfId="3" priority="4061" operator="equal">
      <formula>"NotPaid"</formula>
    </cfRule>
    <cfRule type="cellIs" dxfId="3" priority="4050" operator="equal">
      <formula>"NotPaid"</formula>
    </cfRule>
    <cfRule type="cellIs" dxfId="3" priority="4049" operator="equal">
      <formula>"NotPaid"</formula>
    </cfRule>
    <cfRule type="cellIs" dxfId="3" priority="4048" operator="equal">
      <formula>"NotPaid"</formula>
    </cfRule>
    <cfRule type="cellIs" dxfId="3" priority="4037" operator="equal">
      <formula>"NotPaid"</formula>
    </cfRule>
    <cfRule type="cellIs" dxfId="3" priority="4036" operator="equal">
      <formula>"NotPaid"</formula>
    </cfRule>
    <cfRule type="cellIs" dxfId="3" priority="4035" operator="equal">
      <formula>"NotPaid"</formula>
    </cfRule>
    <cfRule type="cellIs" dxfId="3" priority="4024" operator="equal">
      <formula>"NotPaid"</formula>
    </cfRule>
    <cfRule type="cellIs" dxfId="3" priority="4023" operator="equal">
      <formula>"NotPaid"</formula>
    </cfRule>
    <cfRule type="cellIs" dxfId="3" priority="4022" operator="equal">
      <formula>"NotPaid"</formula>
    </cfRule>
    <cfRule type="cellIs" dxfId="3" priority="4011" operator="equal">
      <formula>"NotPaid"</formula>
    </cfRule>
    <cfRule type="cellIs" dxfId="3" priority="4010" operator="equal">
      <formula>"NotPaid"</formula>
    </cfRule>
    <cfRule type="cellIs" dxfId="3" priority="4009" operator="equal">
      <formula>"NotPaid"</formula>
    </cfRule>
    <cfRule type="cellIs" dxfId="3" priority="3998" operator="equal">
      <formula>"NotPaid"</formula>
    </cfRule>
    <cfRule type="cellIs" dxfId="3" priority="3997" operator="equal">
      <formula>"NotPaid"</formula>
    </cfRule>
    <cfRule type="cellIs" dxfId="3" priority="3996" operator="equal">
      <formula>"NotPaid"</formula>
    </cfRule>
    <cfRule type="cellIs" dxfId="3" priority="3986" operator="equal">
      <formula>"NotPaid"</formula>
    </cfRule>
    <cfRule type="cellIs" dxfId="3" priority="3985" operator="equal">
      <formula>"NotPaid"</formula>
    </cfRule>
    <cfRule type="cellIs" dxfId="3" priority="3984" operator="equal">
      <formula>"NotPaid"</formula>
    </cfRule>
    <cfRule type="cellIs" dxfId="3" priority="3973" operator="equal">
      <formula>"NotPaid"</formula>
    </cfRule>
    <cfRule type="cellIs" dxfId="3" priority="3972" operator="equal">
      <formula>"NotPaid"</formula>
    </cfRule>
    <cfRule type="cellIs" dxfId="3" priority="3971" operator="equal">
      <formula>"NotPaid"</formula>
    </cfRule>
    <cfRule type="cellIs" dxfId="3" priority="3960" operator="equal">
      <formula>"NotPaid"</formula>
    </cfRule>
    <cfRule type="cellIs" dxfId="3" priority="3959" operator="equal">
      <formula>"NotPaid"</formula>
    </cfRule>
    <cfRule type="cellIs" dxfId="3" priority="3958" operator="equal">
      <formula>"NotPaid"</formula>
    </cfRule>
    <cfRule type="cellIs" dxfId="3" priority="3956" operator="equal">
      <formula>"NotPaid"</formula>
    </cfRule>
    <cfRule type="cellIs" dxfId="3" priority="3955" operator="equal">
      <formula>"NotPaid"</formula>
    </cfRule>
    <cfRule type="cellIs" dxfId="3" priority="3954" operator="equal">
      <formula>"NotPaid"</formula>
    </cfRule>
    <cfRule type="cellIs" dxfId="3" priority="3945" operator="equal">
      <formula>"NotPaid"</formula>
    </cfRule>
    <cfRule type="cellIs" dxfId="3" priority="3944" operator="equal">
      <formula>"NotPaid"</formula>
    </cfRule>
    <cfRule type="cellIs" dxfId="3" priority="3943" operator="equal">
      <formula>"NotPaid"</formula>
    </cfRule>
    <cfRule type="cellIs" dxfId="3" priority="3932" operator="equal">
      <formula>"NotPaid"</formula>
    </cfRule>
    <cfRule type="cellIs" dxfId="3" priority="3931" operator="equal">
      <formula>"NotPaid"</formula>
    </cfRule>
    <cfRule type="cellIs" dxfId="3" priority="3930" operator="equal">
      <formula>"NotPaid"</formula>
    </cfRule>
    <cfRule type="cellIs" dxfId="3" priority="3927" operator="equal">
      <formula>"NotPaid"</formula>
    </cfRule>
    <cfRule type="cellIs" dxfId="3" priority="3926" operator="equal">
      <formula>"NotPaid"</formula>
    </cfRule>
    <cfRule type="cellIs" dxfId="3" priority="3925" operator="equal">
      <formula>"NotPaid"</formula>
    </cfRule>
    <cfRule type="cellIs" dxfId="3" priority="3916" operator="equal">
      <formula>"NotPaid"</formula>
    </cfRule>
    <cfRule type="cellIs" dxfId="3" priority="3915" operator="equal">
      <formula>"NotPaid"</formula>
    </cfRule>
    <cfRule type="cellIs" dxfId="3" priority="3914" operator="equal">
      <formula>"NotPaid"</formula>
    </cfRule>
    <cfRule type="cellIs" dxfId="3" priority="3903" operator="equal">
      <formula>"NotPaid"</formula>
    </cfRule>
    <cfRule type="cellIs" dxfId="3" priority="3902" operator="equal">
      <formula>"NotPaid"</formula>
    </cfRule>
    <cfRule type="cellIs" dxfId="3" priority="3901" operator="equal">
      <formula>"NotPaid"</formula>
    </cfRule>
    <cfRule type="cellIs" dxfId="3" priority="3889" operator="equal">
      <formula>"NotPaid"</formula>
    </cfRule>
    <cfRule type="cellIs" dxfId="3" priority="3888" operator="equal">
      <formula>"NotPaid"</formula>
    </cfRule>
    <cfRule type="cellIs" dxfId="3" priority="3887" operator="equal">
      <formula>"NotPaid"</formula>
    </cfRule>
    <cfRule type="cellIs" dxfId="3" priority="3876" operator="equal">
      <formula>"NotPaid"</formula>
    </cfRule>
    <cfRule type="cellIs" dxfId="3" priority="3875" operator="equal">
      <formula>"NotPaid"</formula>
    </cfRule>
    <cfRule type="cellIs" dxfId="3" priority="3874" operator="equal">
      <formula>"NotPaid"</formula>
    </cfRule>
  </conditionalFormatting>
  <conditionalFormatting sqref="E51">
    <cfRule type="cellIs" dxfId="3" priority="4479" operator="equal">
      <formula>"NotPaid"</formula>
    </cfRule>
    <cfRule type="cellIs" dxfId="3" priority="4478" operator="equal">
      <formula>"NotPaid"</formula>
    </cfRule>
    <cfRule type="cellIs" dxfId="3" priority="4477" operator="equal">
      <formula>"NotPaid"</formula>
    </cfRule>
    <cfRule type="cellIs" dxfId="3" priority="4466" operator="equal">
      <formula>"NotPaid"</formula>
    </cfRule>
    <cfRule type="cellIs" dxfId="3" priority="4465" operator="equal">
      <formula>"NotPaid"</formula>
    </cfRule>
    <cfRule type="cellIs" dxfId="3" priority="4464" operator="equal">
      <formula>"NotPaid"</formula>
    </cfRule>
    <cfRule type="cellIs" dxfId="3" priority="4454" operator="equal">
      <formula>"NotPaid"</formula>
    </cfRule>
    <cfRule type="cellIs" dxfId="3" priority="4453" operator="equal">
      <formula>"NotPaid"</formula>
    </cfRule>
    <cfRule type="cellIs" dxfId="3" priority="4452" operator="equal">
      <formula>"NotPaid"</formula>
    </cfRule>
    <cfRule type="cellIs" dxfId="3" priority="4438" operator="equal">
      <formula>"NotPaid"</formula>
    </cfRule>
    <cfRule type="cellIs" dxfId="3" priority="4437" operator="equal">
      <formula>"NotPaid"</formula>
    </cfRule>
    <cfRule type="cellIs" dxfId="3" priority="4436" operator="equal">
      <formula>"NotPaid"</formula>
    </cfRule>
    <cfRule type="cellIs" dxfId="3" priority="4425" operator="equal">
      <formula>"NotPaid"</formula>
    </cfRule>
    <cfRule type="cellIs" dxfId="3" priority="4424" operator="equal">
      <formula>"NotPaid"</formula>
    </cfRule>
    <cfRule type="cellIs" dxfId="3" priority="4423" operator="equal">
      <formula>"NotPaid"</formula>
    </cfRule>
    <cfRule type="cellIs" dxfId="3" priority="4412" operator="equal">
      <formula>"NotPaid"</formula>
    </cfRule>
    <cfRule type="cellIs" dxfId="3" priority="4411" operator="equal">
      <formula>"NotPaid"</formula>
    </cfRule>
    <cfRule type="cellIs" dxfId="3" priority="4410" operator="equal">
      <formula>"NotPaid"</formula>
    </cfRule>
    <cfRule type="cellIs" dxfId="3" priority="4400" operator="equal">
      <formula>"NotPaid"</formula>
    </cfRule>
    <cfRule type="cellIs" dxfId="3" priority="4399" operator="equal">
      <formula>"NotPaid"</formula>
    </cfRule>
    <cfRule type="cellIs" dxfId="3" priority="4398" operator="equal">
      <formula>"NotPaid"</formula>
    </cfRule>
    <cfRule type="cellIs" dxfId="3" priority="4375" operator="equal">
      <formula>"NotPaid"</formula>
    </cfRule>
    <cfRule type="cellIs" dxfId="3" priority="4374" operator="equal">
      <formula>"NotPaid"</formula>
    </cfRule>
    <cfRule type="cellIs" dxfId="3" priority="4373" operator="equal">
      <formula>"NotPaid"</formula>
    </cfRule>
    <cfRule type="cellIs" dxfId="3" priority="4363" operator="equal">
      <formula>"NotPaid"</formula>
    </cfRule>
    <cfRule type="cellIs" dxfId="3" priority="4362" operator="equal">
      <formula>"NotPaid"</formula>
    </cfRule>
    <cfRule type="cellIs" dxfId="3" priority="4361" operator="equal">
      <formula>"NotPaid"</formula>
    </cfRule>
    <cfRule type="cellIs" dxfId="3" priority="4351" operator="equal">
      <formula>"NotPaid"</formula>
    </cfRule>
    <cfRule type="cellIs" dxfId="3" priority="4350" operator="equal">
      <formula>"NotPaid"</formula>
    </cfRule>
    <cfRule type="cellIs" dxfId="3" priority="4349" operator="equal">
      <formula>"NotPaid"</formula>
    </cfRule>
    <cfRule type="cellIs" dxfId="3" priority="4334" operator="equal">
      <formula>"NotPaid"</formula>
    </cfRule>
    <cfRule type="cellIs" dxfId="3" priority="4333" operator="equal">
      <formula>"NotPaid"</formula>
    </cfRule>
    <cfRule type="cellIs" dxfId="3" priority="4332" operator="equal">
      <formula>"NotPaid"</formula>
    </cfRule>
    <cfRule type="cellIs" dxfId="3" priority="4321" operator="equal">
      <formula>"NotPaid"</formula>
    </cfRule>
    <cfRule type="cellIs" dxfId="3" priority="4320" operator="equal">
      <formula>"NotPaid"</formula>
    </cfRule>
    <cfRule type="cellIs" dxfId="3" priority="4319" operator="equal">
      <formula>"NotPaid"</formula>
    </cfRule>
    <cfRule type="cellIs" dxfId="3" priority="4308" operator="equal">
      <formula>"NotPaid"</formula>
    </cfRule>
    <cfRule type="cellIs" dxfId="3" priority="4307" operator="equal">
      <formula>"NotPaid"</formula>
    </cfRule>
    <cfRule type="cellIs" dxfId="3" priority="4306" operator="equal">
      <formula>"NotPaid"</formula>
    </cfRule>
    <cfRule type="cellIs" dxfId="3" priority="4295" operator="equal">
      <formula>"NotPaid"</formula>
    </cfRule>
    <cfRule type="cellIs" dxfId="3" priority="4294" operator="equal">
      <formula>"NotPaid"</formula>
    </cfRule>
    <cfRule type="cellIs" dxfId="3" priority="4293" operator="equal">
      <formula>"NotPaid"</formula>
    </cfRule>
    <cfRule type="cellIs" dxfId="3" priority="4283" operator="equal">
      <formula>"NotPaid"</formula>
    </cfRule>
    <cfRule type="cellIs" dxfId="3" priority="4282" operator="equal">
      <formula>"NotPaid"</formula>
    </cfRule>
    <cfRule type="cellIs" dxfId="3" priority="4281" operator="equal">
      <formula>"NotPaid"</formula>
    </cfRule>
    <cfRule type="cellIs" dxfId="3" priority="4270" operator="equal">
      <formula>"NotPaid"</formula>
    </cfRule>
    <cfRule type="cellIs" dxfId="3" priority="4269" operator="equal">
      <formula>"NotPaid"</formula>
    </cfRule>
    <cfRule type="cellIs" dxfId="3" priority="4268" operator="equal">
      <formula>"NotPaid"</formula>
    </cfRule>
    <cfRule type="cellIs" dxfId="3" priority="4258" operator="equal">
      <formula>"NotPaid"</formula>
    </cfRule>
    <cfRule type="cellIs" dxfId="3" priority="4257" operator="equal">
      <formula>"NotPaid"</formula>
    </cfRule>
    <cfRule type="cellIs" dxfId="3" priority="4256" operator="equal">
      <formula>"NotPaid"</formula>
    </cfRule>
    <cfRule type="cellIs" dxfId="3" priority="4242" operator="equal">
      <formula>"NotPaid"</formula>
    </cfRule>
    <cfRule type="cellIs" dxfId="3" priority="4241" operator="equal">
      <formula>"NotPaid"</formula>
    </cfRule>
    <cfRule type="cellIs" dxfId="3" priority="4240" operator="equal">
      <formula>"NotPaid"</formula>
    </cfRule>
    <cfRule type="cellIs" dxfId="3" priority="4229" operator="equal">
      <formula>"NotPaid"</formula>
    </cfRule>
    <cfRule type="cellIs" dxfId="3" priority="4228" operator="equal">
      <formula>"NotPaid"</formula>
    </cfRule>
    <cfRule type="cellIs" dxfId="3" priority="4227" operator="equal">
      <formula>"NotPaid"</formula>
    </cfRule>
    <cfRule type="cellIs" dxfId="3" priority="4216" operator="equal">
      <formula>"NotPaid"</formula>
    </cfRule>
    <cfRule type="cellIs" dxfId="3" priority="4215" operator="equal">
      <formula>"NotPaid"</formula>
    </cfRule>
    <cfRule type="cellIs" dxfId="3" priority="4214" operator="equal">
      <formula>"NotPaid"</formula>
    </cfRule>
    <cfRule type="cellIs" dxfId="3" priority="4204" operator="equal">
      <formula>"NotPaid"</formula>
    </cfRule>
    <cfRule type="cellIs" dxfId="3" priority="4203" operator="equal">
      <formula>"NotPaid"</formula>
    </cfRule>
    <cfRule type="cellIs" dxfId="3" priority="4202" operator="equal">
      <formula>"NotPaid"</formula>
    </cfRule>
    <cfRule type="cellIs" dxfId="3" priority="4191" operator="equal">
      <formula>"NotPaid"</formula>
    </cfRule>
    <cfRule type="cellIs" dxfId="3" priority="4190" operator="equal">
      <formula>"NotPaid"</formula>
    </cfRule>
    <cfRule type="cellIs" dxfId="3" priority="4189" operator="equal">
      <formula>"NotPaid"</formula>
    </cfRule>
    <cfRule type="cellIs" dxfId="3" priority="4179" operator="equal">
      <formula>"NotPaid"</formula>
    </cfRule>
    <cfRule type="cellIs" dxfId="3" priority="4178" operator="equal">
      <formula>"NotPaid"</formula>
    </cfRule>
    <cfRule type="cellIs" dxfId="3" priority="4177" operator="equal">
      <formula>"NotPaid"</formula>
    </cfRule>
    <cfRule type="cellIs" dxfId="3" priority="4162" operator="equal">
      <formula>"NotPaid"</formula>
    </cfRule>
    <cfRule type="cellIs" dxfId="3" priority="4161" operator="equal">
      <formula>"NotPaid"</formula>
    </cfRule>
    <cfRule type="cellIs" dxfId="3" priority="4160" operator="equal">
      <formula>"NotPaid"</formula>
    </cfRule>
    <cfRule type="cellIs" dxfId="3" priority="4149" operator="equal">
      <formula>"NotPaid"</formula>
    </cfRule>
    <cfRule type="cellIs" dxfId="3" priority="4148" operator="equal">
      <formula>"NotPaid"</formula>
    </cfRule>
    <cfRule type="cellIs" dxfId="3" priority="4147" operator="equal">
      <formula>"NotPaid"</formula>
    </cfRule>
    <cfRule type="cellIs" dxfId="3" priority="4136" operator="equal">
      <formula>"NotPaid"</formula>
    </cfRule>
    <cfRule type="cellIs" dxfId="3" priority="4135" operator="equal">
      <formula>"NotPaid"</formula>
    </cfRule>
    <cfRule type="cellIs" dxfId="3" priority="4134" operator="equal">
      <formula>"NotPaid"</formula>
    </cfRule>
    <cfRule type="cellIs" dxfId="3" priority="4123" operator="equal">
      <formula>"NotPaid"</formula>
    </cfRule>
    <cfRule type="cellIs" dxfId="3" priority="4122" operator="equal">
      <formula>"NotPaid"</formula>
    </cfRule>
    <cfRule type="cellIs" dxfId="3" priority="4121" operator="equal">
      <formula>"NotPaid"</formula>
    </cfRule>
    <cfRule type="cellIs" dxfId="3" priority="4111" operator="equal">
      <formula>"NotPaid"</formula>
    </cfRule>
    <cfRule type="cellIs" dxfId="3" priority="4110" operator="equal">
      <formula>"NotPaid"</formula>
    </cfRule>
    <cfRule type="cellIs" dxfId="3" priority="4109" operator="equal">
      <formula>"NotPaid"</formula>
    </cfRule>
    <cfRule type="cellIs" dxfId="3" priority="4098" operator="equal">
      <formula>"NotPaid"</formula>
    </cfRule>
    <cfRule type="cellIs" dxfId="3" priority="4097" operator="equal">
      <formula>"NotPaid"</formula>
    </cfRule>
    <cfRule type="cellIs" dxfId="3" priority="4096" operator="equal">
      <formula>"NotPaid"</formula>
    </cfRule>
    <cfRule type="cellIs" dxfId="3" priority="4086" operator="equal">
      <formula>"NotPaid"</formula>
    </cfRule>
    <cfRule type="cellIs" dxfId="3" priority="4085" operator="equal">
      <formula>"NotPaid"</formula>
    </cfRule>
    <cfRule type="cellIs" dxfId="3" priority="4084" operator="equal">
      <formula>"NotPaid"</formula>
    </cfRule>
    <cfRule type="cellIs" dxfId="3" priority="4070" operator="equal">
      <formula>"NotPaid"</formula>
    </cfRule>
    <cfRule type="cellIs" dxfId="3" priority="4069" operator="equal">
      <formula>"NotPaid"</formula>
    </cfRule>
    <cfRule type="cellIs" dxfId="3" priority="4068" operator="equal">
      <formula>"NotPaid"</formula>
    </cfRule>
    <cfRule type="cellIs" dxfId="3" priority="4057" operator="equal">
      <formula>"NotPaid"</formula>
    </cfRule>
    <cfRule type="cellIs" dxfId="3" priority="4056" operator="equal">
      <formula>"NotPaid"</formula>
    </cfRule>
    <cfRule type="cellIs" dxfId="3" priority="4055" operator="equal">
      <formula>"NotPaid"</formula>
    </cfRule>
    <cfRule type="cellIs" dxfId="3" priority="4044" operator="equal">
      <formula>"NotPaid"</formula>
    </cfRule>
    <cfRule type="cellIs" dxfId="3" priority="4043" operator="equal">
      <formula>"NotPaid"</formula>
    </cfRule>
    <cfRule type="cellIs" dxfId="3" priority="4042" operator="equal">
      <formula>"NotPaid"</formula>
    </cfRule>
    <cfRule type="cellIs" dxfId="3" priority="4032" operator="equal">
      <formula>"NotPaid"</formula>
    </cfRule>
    <cfRule type="cellIs" dxfId="3" priority="4031" operator="equal">
      <formula>"NotPaid"</formula>
    </cfRule>
    <cfRule type="cellIs" dxfId="3" priority="4030" operator="equal">
      <formula>"NotPaid"</formula>
    </cfRule>
    <cfRule type="cellIs" dxfId="3" priority="4019" operator="equal">
      <formula>"NotPaid"</formula>
    </cfRule>
    <cfRule type="cellIs" dxfId="3" priority="4018" operator="equal">
      <formula>"NotPaid"</formula>
    </cfRule>
    <cfRule type="cellIs" dxfId="3" priority="4017" operator="equal">
      <formula>"NotPaid"</formula>
    </cfRule>
    <cfRule type="cellIs" dxfId="3" priority="4006" operator="equal">
      <formula>"NotPaid"</formula>
    </cfRule>
    <cfRule type="cellIs" dxfId="3" priority="4005" operator="equal">
      <formula>"NotPaid"</formula>
    </cfRule>
    <cfRule type="cellIs" dxfId="3" priority="4004" operator="equal">
      <formula>"NotPaid"</formula>
    </cfRule>
    <cfRule type="cellIs" dxfId="3" priority="3993" operator="equal">
      <formula>"NotPaid"</formula>
    </cfRule>
    <cfRule type="cellIs" dxfId="3" priority="3992" operator="equal">
      <formula>"NotPaid"</formula>
    </cfRule>
    <cfRule type="cellIs" dxfId="3" priority="3991" operator="equal">
      <formula>"NotPaid"</formula>
    </cfRule>
    <cfRule type="cellIs" dxfId="3" priority="3980" operator="equal">
      <formula>"NotPaid"</formula>
    </cfRule>
    <cfRule type="cellIs" dxfId="3" priority="3979" operator="equal">
      <formula>"NotPaid"</formula>
    </cfRule>
    <cfRule type="cellIs" dxfId="3" priority="3978" operator="equal">
      <formula>"NotPaid"</formula>
    </cfRule>
    <cfRule type="cellIs" dxfId="3" priority="3968" operator="equal">
      <formula>"NotPaid"</formula>
    </cfRule>
    <cfRule type="cellIs" dxfId="3" priority="3967" operator="equal">
      <formula>"NotPaid"</formula>
    </cfRule>
    <cfRule type="cellIs" dxfId="3" priority="3966" operator="equal">
      <formula>"NotPaid"</formula>
    </cfRule>
    <cfRule type="cellIs" dxfId="3" priority="3952" operator="equal">
      <formula>"NotPaid"</formula>
    </cfRule>
    <cfRule type="cellIs" dxfId="3" priority="3951" operator="equal">
      <formula>"NotPaid"</formula>
    </cfRule>
    <cfRule type="cellIs" dxfId="3" priority="3950" operator="equal">
      <formula>"NotPaid"</formula>
    </cfRule>
    <cfRule type="cellIs" dxfId="3" priority="3940" operator="equal">
      <formula>"NotPaid"</formula>
    </cfRule>
    <cfRule type="cellIs" dxfId="3" priority="3939" operator="equal">
      <formula>"NotPaid"</formula>
    </cfRule>
    <cfRule type="cellIs" dxfId="3" priority="3938" operator="equal">
      <formula>"NotPaid"</formula>
    </cfRule>
    <cfRule type="cellIs" dxfId="3" priority="3923" operator="equal">
      <formula>"NotPaid"</formula>
    </cfRule>
    <cfRule type="cellIs" dxfId="3" priority="3922" operator="equal">
      <formula>"NotPaid"</formula>
    </cfRule>
    <cfRule type="cellIs" dxfId="3" priority="3921" operator="equal">
      <formula>"NotPaid"</formula>
    </cfRule>
    <cfRule type="cellIs" dxfId="3" priority="3910" operator="equal">
      <formula>"NotPaid"</formula>
    </cfRule>
    <cfRule type="cellIs" dxfId="3" priority="3909" operator="equal">
      <formula>"NotPaid"</formula>
    </cfRule>
    <cfRule type="cellIs" dxfId="3" priority="3908" operator="equal">
      <formula>"NotPaid"</formula>
    </cfRule>
    <cfRule type="cellIs" dxfId="3" priority="3897" operator="equal">
      <formula>"NotPaid"</formula>
    </cfRule>
    <cfRule type="cellIs" dxfId="3" priority="3896" operator="equal">
      <formula>"NotPaid"</formula>
    </cfRule>
    <cfRule type="cellIs" dxfId="3" priority="3895" operator="equal">
      <formula>"NotPaid"</formula>
    </cfRule>
    <cfRule type="cellIs" dxfId="3" priority="3884" operator="equal">
      <formula>"NotPaid"</formula>
    </cfRule>
    <cfRule type="cellIs" dxfId="3" priority="3883" operator="equal">
      <formula>"NotPaid"</formula>
    </cfRule>
    <cfRule type="cellIs" dxfId="3" priority="3882" operator="equal">
      <formula>"NotPaid"</formula>
    </cfRule>
  </conditionalFormatting>
  <conditionalFormatting sqref="F51">
    <cfRule type="cellIs" dxfId="3" priority="4475" operator="equal">
      <formula>"NotPaid"</formula>
    </cfRule>
    <cfRule type="cellIs" dxfId="3" priority="4474" operator="equal">
      <formula>"NotPaid"</formula>
    </cfRule>
    <cfRule type="cellIs" dxfId="3" priority="4473" operator="equal">
      <formula>"NotPaid"</formula>
    </cfRule>
    <cfRule type="cellIs" dxfId="3" priority="4462" operator="equal">
      <formula>"NotPaid"</formula>
    </cfRule>
    <cfRule type="cellIs" dxfId="3" priority="4461" operator="equal">
      <formula>"NotPaid"</formula>
    </cfRule>
    <cfRule type="cellIs" dxfId="3" priority="4460" operator="equal">
      <formula>"NotPaid"</formula>
    </cfRule>
    <cfRule type="cellIs" dxfId="3" priority="4450" operator="equal">
      <formula>"NotPaid"</formula>
    </cfRule>
    <cfRule type="cellIs" dxfId="3" priority="4449" operator="equal">
      <formula>"NotPaid"</formula>
    </cfRule>
    <cfRule type="cellIs" dxfId="3" priority="4448" operator="equal">
      <formula>"NotPaid"</formula>
    </cfRule>
    <cfRule type="cellIs" dxfId="3" priority="4434" operator="equal">
      <formula>"NotPaid"</formula>
    </cfRule>
    <cfRule type="cellIs" dxfId="3" priority="4433" operator="equal">
      <formula>"NotPaid"</formula>
    </cfRule>
    <cfRule type="cellIs" dxfId="3" priority="4432" operator="equal">
      <formula>"NotPaid"</formula>
    </cfRule>
    <cfRule type="cellIs" dxfId="3" priority="4421" operator="equal">
      <formula>"NotPaid"</formula>
    </cfRule>
    <cfRule type="cellIs" dxfId="3" priority="4420" operator="equal">
      <formula>"NotPaid"</formula>
    </cfRule>
    <cfRule type="cellIs" dxfId="3" priority="4419" operator="equal">
      <formula>"NotPaid"</formula>
    </cfRule>
    <cfRule type="cellIs" dxfId="3" priority="4408" operator="equal">
      <formula>"NotPaid"</formula>
    </cfRule>
    <cfRule type="cellIs" dxfId="3" priority="4407" operator="equal">
      <formula>"NotPaid"</formula>
    </cfRule>
    <cfRule type="cellIs" dxfId="3" priority="4406" operator="equal">
      <formula>"NotPaid"</formula>
    </cfRule>
    <cfRule type="cellIs" dxfId="3" priority="4396" operator="equal">
      <formula>"NotPaid"</formula>
    </cfRule>
    <cfRule type="cellIs" dxfId="3" priority="4395" operator="equal">
      <formula>"NotPaid"</formula>
    </cfRule>
    <cfRule type="cellIs" dxfId="3" priority="4394" operator="equal">
      <formula>"NotPaid"</formula>
    </cfRule>
    <cfRule type="cellIs" dxfId="3" priority="4371" operator="equal">
      <formula>"NotPaid"</formula>
    </cfRule>
    <cfRule type="cellIs" dxfId="3" priority="4370" operator="equal">
      <formula>"NotPaid"</formula>
    </cfRule>
    <cfRule type="cellIs" dxfId="3" priority="4369" operator="equal">
      <formula>"NotPaid"</formula>
    </cfRule>
    <cfRule type="cellIs" dxfId="3" priority="4359" operator="equal">
      <formula>"NotPaid"</formula>
    </cfRule>
    <cfRule type="cellIs" dxfId="3" priority="4358" operator="equal">
      <formula>"NotPaid"</formula>
    </cfRule>
    <cfRule type="cellIs" dxfId="3" priority="4357" operator="equal">
      <formula>"NotPaid"</formula>
    </cfRule>
    <cfRule type="cellIs" dxfId="3" priority="4347" operator="equal">
      <formula>"NotPaid"</formula>
    </cfRule>
    <cfRule type="cellIs" dxfId="3" priority="4346" operator="equal">
      <formula>"NotPaid"</formula>
    </cfRule>
    <cfRule type="cellIs" dxfId="3" priority="4345" operator="equal">
      <formula>"NotPaid"</formula>
    </cfRule>
    <cfRule type="cellIs" dxfId="3" priority="4330" operator="equal">
      <formula>"NotPaid"</formula>
    </cfRule>
    <cfRule type="cellIs" dxfId="3" priority="4329" operator="equal">
      <formula>"NotPaid"</formula>
    </cfRule>
    <cfRule type="cellIs" dxfId="3" priority="4328" operator="equal">
      <formula>"NotPaid"</formula>
    </cfRule>
    <cfRule type="cellIs" dxfId="3" priority="4317" operator="equal">
      <formula>"NotPaid"</formula>
    </cfRule>
    <cfRule type="cellIs" dxfId="3" priority="4316" operator="equal">
      <formula>"NotPaid"</formula>
    </cfRule>
    <cfRule type="cellIs" dxfId="3" priority="4315" operator="equal">
      <formula>"NotPaid"</formula>
    </cfRule>
    <cfRule type="cellIs" dxfId="3" priority="4304" operator="equal">
      <formula>"NotPaid"</formula>
    </cfRule>
    <cfRule type="cellIs" dxfId="3" priority="4303" operator="equal">
      <formula>"NotPaid"</formula>
    </cfRule>
    <cfRule type="cellIs" dxfId="3" priority="4302" operator="equal">
      <formula>"NotPaid"</formula>
    </cfRule>
    <cfRule type="cellIs" dxfId="3" priority="4291" operator="equal">
      <formula>"NotPaid"</formula>
    </cfRule>
    <cfRule type="cellIs" dxfId="3" priority="4290" operator="equal">
      <formula>"NotPaid"</formula>
    </cfRule>
    <cfRule type="cellIs" dxfId="3" priority="4289" operator="equal">
      <formula>"NotPaid"</formula>
    </cfRule>
    <cfRule type="cellIs" dxfId="3" priority="4279" operator="equal">
      <formula>"NotPaid"</formula>
    </cfRule>
    <cfRule type="cellIs" dxfId="3" priority="4278" operator="equal">
      <formula>"NotPaid"</formula>
    </cfRule>
    <cfRule type="cellIs" dxfId="3" priority="4277" operator="equal">
      <formula>"NotPaid"</formula>
    </cfRule>
    <cfRule type="cellIs" dxfId="3" priority="4266" operator="equal">
      <formula>"NotPaid"</formula>
    </cfRule>
    <cfRule type="cellIs" dxfId="3" priority="4265" operator="equal">
      <formula>"NotPaid"</formula>
    </cfRule>
    <cfRule type="cellIs" dxfId="3" priority="4264" operator="equal">
      <formula>"NotPaid"</formula>
    </cfRule>
    <cfRule type="cellIs" dxfId="3" priority="4254" operator="equal">
      <formula>"NotPaid"</formula>
    </cfRule>
    <cfRule type="cellIs" dxfId="3" priority="4253" operator="equal">
      <formula>"NotPaid"</formula>
    </cfRule>
    <cfRule type="cellIs" dxfId="3" priority="4252" operator="equal">
      <formula>"NotPaid"</formula>
    </cfRule>
    <cfRule type="cellIs" dxfId="3" priority="4238" operator="equal">
      <formula>"NotPaid"</formula>
    </cfRule>
    <cfRule type="cellIs" dxfId="3" priority="4237" operator="equal">
      <formula>"NotPaid"</formula>
    </cfRule>
    <cfRule type="cellIs" dxfId="3" priority="4236" operator="equal">
      <formula>"NotPaid"</formula>
    </cfRule>
    <cfRule type="cellIs" dxfId="3" priority="4225" operator="equal">
      <formula>"NotPaid"</formula>
    </cfRule>
    <cfRule type="cellIs" dxfId="3" priority="4224" operator="equal">
      <formula>"NotPaid"</formula>
    </cfRule>
    <cfRule type="cellIs" dxfId="3" priority="4223" operator="equal">
      <formula>"NotPaid"</formula>
    </cfRule>
    <cfRule type="cellIs" dxfId="3" priority="4212" operator="equal">
      <formula>"NotPaid"</formula>
    </cfRule>
    <cfRule type="cellIs" dxfId="3" priority="4211" operator="equal">
      <formula>"NotPaid"</formula>
    </cfRule>
    <cfRule type="cellIs" dxfId="3" priority="4210" operator="equal">
      <formula>"NotPaid"</formula>
    </cfRule>
    <cfRule type="cellIs" dxfId="3" priority="4200" operator="equal">
      <formula>"NotPaid"</formula>
    </cfRule>
    <cfRule type="cellIs" dxfId="3" priority="4199" operator="equal">
      <formula>"NotPaid"</formula>
    </cfRule>
    <cfRule type="cellIs" dxfId="3" priority="4198" operator="equal">
      <formula>"NotPaid"</formula>
    </cfRule>
    <cfRule type="cellIs" dxfId="3" priority="4187" operator="equal">
      <formula>"NotPaid"</formula>
    </cfRule>
    <cfRule type="cellIs" dxfId="3" priority="4186" operator="equal">
      <formula>"NotPaid"</formula>
    </cfRule>
    <cfRule type="cellIs" dxfId="3" priority="4185" operator="equal">
      <formula>"NotPaid"</formula>
    </cfRule>
    <cfRule type="cellIs" dxfId="3" priority="4175" operator="equal">
      <formula>"NotPaid"</formula>
    </cfRule>
    <cfRule type="cellIs" dxfId="3" priority="4174" operator="equal">
      <formula>"NotPaid"</formula>
    </cfRule>
    <cfRule type="cellIs" dxfId="3" priority="4173" operator="equal">
      <formula>"NotPaid"</formula>
    </cfRule>
    <cfRule type="cellIs" dxfId="3" priority="4158" operator="equal">
      <formula>"NotPaid"</formula>
    </cfRule>
    <cfRule type="cellIs" dxfId="3" priority="4157" operator="equal">
      <formula>"NotPaid"</formula>
    </cfRule>
    <cfRule type="cellIs" dxfId="3" priority="4156" operator="equal">
      <formula>"NotPaid"</formula>
    </cfRule>
    <cfRule type="cellIs" dxfId="3" priority="4145" operator="equal">
      <formula>"NotPaid"</formula>
    </cfRule>
    <cfRule type="cellIs" dxfId="3" priority="4144" operator="equal">
      <formula>"NotPaid"</formula>
    </cfRule>
    <cfRule type="cellIs" dxfId="3" priority="4143" operator="equal">
      <formula>"NotPaid"</formula>
    </cfRule>
    <cfRule type="cellIs" dxfId="3" priority="4132" operator="equal">
      <formula>"NotPaid"</formula>
    </cfRule>
    <cfRule type="cellIs" dxfId="3" priority="4131" operator="equal">
      <formula>"NotPaid"</formula>
    </cfRule>
    <cfRule type="cellIs" dxfId="3" priority="4130" operator="equal">
      <formula>"NotPaid"</formula>
    </cfRule>
    <cfRule type="cellIs" dxfId="3" priority="4119" operator="equal">
      <formula>"NotPaid"</formula>
    </cfRule>
    <cfRule type="cellIs" dxfId="3" priority="4118" operator="equal">
      <formula>"NotPaid"</formula>
    </cfRule>
    <cfRule type="cellIs" dxfId="3" priority="4117" operator="equal">
      <formula>"NotPaid"</formula>
    </cfRule>
    <cfRule type="cellIs" dxfId="3" priority="4107" operator="equal">
      <formula>"NotPaid"</formula>
    </cfRule>
    <cfRule type="cellIs" dxfId="3" priority="4106" operator="equal">
      <formula>"NotPaid"</formula>
    </cfRule>
    <cfRule type="cellIs" dxfId="3" priority="4105" operator="equal">
      <formula>"NotPaid"</formula>
    </cfRule>
    <cfRule type="cellIs" dxfId="3" priority="4094" operator="equal">
      <formula>"NotPaid"</formula>
    </cfRule>
    <cfRule type="cellIs" dxfId="3" priority="4093" operator="equal">
      <formula>"NotPaid"</formula>
    </cfRule>
    <cfRule type="cellIs" dxfId="3" priority="4092" operator="equal">
      <formula>"NotPaid"</formula>
    </cfRule>
    <cfRule type="cellIs" dxfId="3" priority="4082" operator="equal">
      <formula>"NotPaid"</formula>
    </cfRule>
    <cfRule type="cellIs" dxfId="3" priority="4081" operator="equal">
      <formula>"NotPaid"</formula>
    </cfRule>
    <cfRule type="cellIs" dxfId="3" priority="4080" operator="equal">
      <formula>"NotPaid"</formula>
    </cfRule>
    <cfRule type="cellIs" dxfId="3" priority="4066" operator="equal">
      <formula>"NotPaid"</formula>
    </cfRule>
    <cfRule type="cellIs" dxfId="3" priority="4065" operator="equal">
      <formula>"NotPaid"</formula>
    </cfRule>
    <cfRule type="cellIs" dxfId="3" priority="4064" operator="equal">
      <formula>"NotPaid"</formula>
    </cfRule>
    <cfRule type="cellIs" dxfId="3" priority="4053" operator="equal">
      <formula>"NotPaid"</formula>
    </cfRule>
    <cfRule type="cellIs" dxfId="3" priority="4052" operator="equal">
      <formula>"NotPaid"</formula>
    </cfRule>
    <cfRule type="cellIs" dxfId="3" priority="4051" operator="equal">
      <formula>"NotPaid"</formula>
    </cfRule>
    <cfRule type="cellIs" dxfId="3" priority="4040" operator="equal">
      <formula>"NotPaid"</formula>
    </cfRule>
    <cfRule type="cellIs" dxfId="3" priority="4039" operator="equal">
      <formula>"NotPaid"</formula>
    </cfRule>
    <cfRule type="cellIs" dxfId="3" priority="4038" operator="equal">
      <formula>"NotPaid"</formula>
    </cfRule>
    <cfRule type="cellIs" dxfId="3" priority="4028" operator="equal">
      <formula>"NotPaid"</formula>
    </cfRule>
    <cfRule type="cellIs" dxfId="3" priority="4027" operator="equal">
      <formula>"NotPaid"</formula>
    </cfRule>
    <cfRule type="cellIs" dxfId="3" priority="4026" operator="equal">
      <formula>"NotPaid"</formula>
    </cfRule>
    <cfRule type="cellIs" dxfId="3" priority="4015" operator="equal">
      <formula>"NotPaid"</formula>
    </cfRule>
    <cfRule type="cellIs" dxfId="3" priority="4014" operator="equal">
      <formula>"NotPaid"</formula>
    </cfRule>
    <cfRule type="cellIs" dxfId="3" priority="4013" operator="equal">
      <formula>"NotPaid"</formula>
    </cfRule>
    <cfRule type="cellIs" dxfId="3" priority="4002" operator="equal">
      <formula>"NotPaid"</formula>
    </cfRule>
    <cfRule type="cellIs" dxfId="3" priority="4001" operator="equal">
      <formula>"NotPaid"</formula>
    </cfRule>
    <cfRule type="cellIs" dxfId="3" priority="4000" operator="equal">
      <formula>"NotPaid"</formula>
    </cfRule>
    <cfRule type="cellIs" dxfId="3" priority="3989" operator="equal">
      <formula>"NotPaid"</formula>
    </cfRule>
    <cfRule type="cellIs" dxfId="3" priority="3988" operator="equal">
      <formula>"NotPaid"</formula>
    </cfRule>
    <cfRule type="cellIs" dxfId="3" priority="3987" operator="equal">
      <formula>"NotPaid"</formula>
    </cfRule>
    <cfRule type="cellIs" dxfId="3" priority="3976" operator="equal">
      <formula>"NotPaid"</formula>
    </cfRule>
    <cfRule type="cellIs" dxfId="3" priority="3975" operator="equal">
      <formula>"NotPaid"</formula>
    </cfRule>
    <cfRule type="cellIs" dxfId="3" priority="3974" operator="equal">
      <formula>"NotPaid"</formula>
    </cfRule>
    <cfRule type="cellIs" dxfId="3" priority="3964" operator="equal">
      <formula>"NotPaid"</formula>
    </cfRule>
    <cfRule type="cellIs" dxfId="3" priority="3963" operator="equal">
      <formula>"NotPaid"</formula>
    </cfRule>
    <cfRule type="cellIs" dxfId="3" priority="3962" operator="equal">
      <formula>"NotPaid"</formula>
    </cfRule>
    <cfRule type="cellIs" dxfId="3" priority="3948" operator="equal">
      <formula>"NotPaid"</formula>
    </cfRule>
    <cfRule type="cellIs" dxfId="3" priority="3947" operator="equal">
      <formula>"NotPaid"</formula>
    </cfRule>
    <cfRule type="cellIs" dxfId="3" priority="3946" operator="equal">
      <formula>"NotPaid"</formula>
    </cfRule>
    <cfRule type="cellIs" dxfId="3" priority="3936" operator="equal">
      <formula>"NotPaid"</formula>
    </cfRule>
    <cfRule type="cellIs" dxfId="3" priority="3935" operator="equal">
      <formula>"NotPaid"</formula>
    </cfRule>
    <cfRule type="cellIs" dxfId="3" priority="3934" operator="equal">
      <formula>"NotPaid"</formula>
    </cfRule>
    <cfRule type="cellIs" dxfId="3" priority="3919" operator="equal">
      <formula>"NotPaid"</formula>
    </cfRule>
    <cfRule type="cellIs" dxfId="3" priority="3918" operator="equal">
      <formula>"NotPaid"</formula>
    </cfRule>
    <cfRule type="cellIs" dxfId="3" priority="3917" operator="equal">
      <formula>"NotPaid"</formula>
    </cfRule>
    <cfRule type="cellIs" dxfId="3" priority="3906" operator="equal">
      <formula>"NotPaid"</formula>
    </cfRule>
    <cfRule type="cellIs" dxfId="3" priority="3905" operator="equal">
      <formula>"NotPaid"</formula>
    </cfRule>
    <cfRule type="cellIs" dxfId="3" priority="3904" operator="equal">
      <formula>"NotPaid"</formula>
    </cfRule>
    <cfRule type="cellIs" dxfId="3" priority="3893" operator="equal">
      <formula>"NotPaid"</formula>
    </cfRule>
    <cfRule type="cellIs" dxfId="3" priority="3892" operator="equal">
      <formula>"NotPaid"</formula>
    </cfRule>
    <cfRule type="cellIs" dxfId="3" priority="3891" operator="equal">
      <formula>"NotPaid"</formula>
    </cfRule>
    <cfRule type="cellIs" dxfId="3" priority="3880" operator="equal">
      <formula>"NotPaid"</formula>
    </cfRule>
    <cfRule type="cellIs" dxfId="3" priority="3879" operator="equal">
      <formula>"NotPaid"</formula>
    </cfRule>
    <cfRule type="cellIs" dxfId="3" priority="3878" operator="equal">
      <formula>"NotPaid"</formula>
    </cfRule>
  </conditionalFormatting>
  <conditionalFormatting sqref="G51:N51">
    <cfRule type="cellIs" dxfId="3" priority="4476" operator="equal">
      <formula>"NotPaid"</formula>
    </cfRule>
    <cfRule type="cellIs" dxfId="3" priority="4463" operator="equal">
      <formula>"NotPaid"</formula>
    </cfRule>
    <cfRule type="cellIs" dxfId="3" priority="4435" operator="equal">
      <formula>"NotPaid"</formula>
    </cfRule>
    <cfRule type="cellIs" dxfId="3" priority="4422" operator="equal">
      <formula>"NotPaid"</formula>
    </cfRule>
    <cfRule type="cellIs" dxfId="3" priority="4409" operator="equal">
      <formula>"NotPaid"</formula>
    </cfRule>
    <cfRule type="cellIs" dxfId="3" priority="4360" operator="equal">
      <formula>"NotPaid"</formula>
    </cfRule>
    <cfRule type="cellIs" dxfId="3" priority="4331" operator="equal">
      <formula>"NotPaid"</formula>
    </cfRule>
    <cfRule type="cellIs" dxfId="3" priority="4318" operator="equal">
      <formula>"NotPaid"</formula>
    </cfRule>
    <cfRule type="cellIs" dxfId="3" priority="4280" operator="equal">
      <formula>"NotPaid"</formula>
    </cfRule>
    <cfRule type="cellIs" dxfId="3" priority="4267" operator="equal">
      <formula>"NotPaid"</formula>
    </cfRule>
    <cfRule type="cellIs" dxfId="3" priority="4239" operator="equal">
      <formula>"NotPaid"</formula>
    </cfRule>
    <cfRule type="cellIs" dxfId="3" priority="4226" operator="equal">
      <formula>"NotPaid"</formula>
    </cfRule>
    <cfRule type="cellIs" dxfId="3" priority="4213" operator="equal">
      <formula>"NotPaid"</formula>
    </cfRule>
    <cfRule type="cellIs" dxfId="3" priority="4188" operator="equal">
      <formula>"NotPaid"</formula>
    </cfRule>
    <cfRule type="cellIs" dxfId="3" priority="4159" operator="equal">
      <formula>"NotPaid"</formula>
    </cfRule>
    <cfRule type="cellIs" dxfId="3" priority="4146" operator="equal">
      <formula>"NotPaid"</formula>
    </cfRule>
    <cfRule type="cellIs" dxfId="3" priority="4108" operator="equal">
      <formula>"NotPaid"</formula>
    </cfRule>
    <cfRule type="cellIs" dxfId="3" priority="4095" operator="equal">
      <formula>"NotPaid"</formula>
    </cfRule>
    <cfRule type="cellIs" dxfId="3" priority="4067" operator="equal">
      <formula>"NotPaid"</formula>
    </cfRule>
    <cfRule type="cellIs" dxfId="3" priority="4054" operator="equal">
      <formula>"NotPaid"</formula>
    </cfRule>
    <cfRule type="cellIs" dxfId="3" priority="4041" operator="equal">
      <formula>"NotPaid"</formula>
    </cfRule>
    <cfRule type="cellIs" dxfId="3" priority="3990" operator="equal">
      <formula>"NotPaid"</formula>
    </cfRule>
    <cfRule type="cellIs" dxfId="3" priority="3977" operator="equal">
      <formula>"NotPaid"</formula>
    </cfRule>
    <cfRule type="cellIs" dxfId="3" priority="3949" operator="equal">
      <formula>"NotPaid"</formula>
    </cfRule>
    <cfRule type="cellIs" dxfId="3" priority="3920" operator="equal">
      <formula>"NotPaid"</formula>
    </cfRule>
    <cfRule type="cellIs" dxfId="3" priority="3907" operator="equal">
      <formula>"NotPaid"</formula>
    </cfRule>
  </conditionalFormatting>
  <conditionalFormatting sqref="G51">
    <cfRule type="cellIs" dxfId="3" priority="4451" operator="equal">
      <formula>"NotPaid"</formula>
    </cfRule>
    <cfRule type="cellIs" dxfId="3" priority="4397" operator="equal">
      <formula>"NotPaid"</formula>
    </cfRule>
    <cfRule type="cellIs" dxfId="3" priority="4372" operator="equal">
      <formula>"NotPaid"</formula>
    </cfRule>
    <cfRule type="cellIs" dxfId="3" priority="4348" operator="equal">
      <formula>"NotPaid"</formula>
    </cfRule>
    <cfRule type="cellIs" dxfId="3" priority="4305" operator="equal">
      <formula>"NotPaid"</formula>
    </cfRule>
    <cfRule type="cellIs" dxfId="3" priority="4292" operator="equal">
      <formula>"NotPaid"</formula>
    </cfRule>
    <cfRule type="cellIs" dxfId="3" priority="4255" operator="equal">
      <formula>"NotPaid"</formula>
    </cfRule>
    <cfRule type="cellIs" dxfId="3" priority="4201" operator="equal">
      <formula>"NotPaid"</formula>
    </cfRule>
    <cfRule type="cellIs" dxfId="3" priority="4176" operator="equal">
      <formula>"NotPaid"</formula>
    </cfRule>
    <cfRule type="cellIs" dxfId="3" priority="4133" operator="equal">
      <formula>"NotPaid"</formula>
    </cfRule>
    <cfRule type="cellIs" dxfId="3" priority="4120" operator="equal">
      <formula>"NotPaid"</formula>
    </cfRule>
    <cfRule type="cellIs" dxfId="3" priority="4083" operator="equal">
      <formula>"NotPaid"</formula>
    </cfRule>
    <cfRule type="cellIs" dxfId="3" priority="4029" operator="equal">
      <formula>"NotPaid"</formula>
    </cfRule>
    <cfRule type="cellIs" dxfId="3" priority="4016" operator="equal">
      <formula>"NotPaid"</formula>
    </cfRule>
    <cfRule type="cellIs" dxfId="3" priority="4003" operator="equal">
      <formula>"NotPaid"</formula>
    </cfRule>
    <cfRule type="cellIs" dxfId="3" priority="3965" operator="equal">
      <formula>"NotPaid"</formula>
    </cfRule>
    <cfRule type="cellIs" dxfId="3" priority="3937" operator="equal">
      <formula>"NotPaid"</formula>
    </cfRule>
    <cfRule type="cellIs" dxfId="3" priority="3894" operator="equal">
      <formula>"NotPaid"</formula>
    </cfRule>
    <cfRule type="cellIs" dxfId="3" priority="3881" operator="equal">
      <formula>"NotPaid"</formula>
    </cfRule>
  </conditionalFormatting>
  <conditionalFormatting sqref="H51:N51">
    <cfRule type="cellIs" dxfId="3" priority="4447" operator="equal">
      <formula>"NotPaid"</formula>
    </cfRule>
    <cfRule type="cellIs" dxfId="3" priority="4393" operator="equal">
      <formula>"NotPaid"</formula>
    </cfRule>
    <cfRule type="cellIs" dxfId="3" priority="4368" operator="equal">
      <formula>"NotPaid"</formula>
    </cfRule>
    <cfRule type="cellIs" dxfId="3" priority="4344" operator="equal">
      <formula>"NotPaid"</formula>
    </cfRule>
    <cfRule type="cellIs" dxfId="3" priority="4301" operator="equal">
      <formula>"NotPaid"</formula>
    </cfRule>
    <cfRule type="cellIs" dxfId="3" priority="4288" operator="equal">
      <formula>"NotPaid"</formula>
    </cfRule>
    <cfRule type="cellIs" dxfId="3" priority="4251" operator="equal">
      <formula>"NotPaid"</formula>
    </cfRule>
    <cfRule type="cellIs" dxfId="3" priority="4197" operator="equal">
      <formula>"NotPaid"</formula>
    </cfRule>
    <cfRule type="cellIs" dxfId="3" priority="4172" operator="equal">
      <formula>"NotPaid"</formula>
    </cfRule>
    <cfRule type="cellIs" dxfId="3" priority="4129" operator="equal">
      <formula>"NotPaid"</formula>
    </cfRule>
    <cfRule type="cellIs" dxfId="3" priority="4116" operator="equal">
      <formula>"NotPaid"</formula>
    </cfRule>
    <cfRule type="cellIs" dxfId="3" priority="4079" operator="equal">
      <formula>"NotPaid"</formula>
    </cfRule>
    <cfRule type="cellIs" dxfId="3" priority="4025" operator="equal">
      <formula>"NotPaid"</formula>
    </cfRule>
    <cfRule type="cellIs" dxfId="3" priority="4012" operator="equal">
      <formula>"NotPaid"</formula>
    </cfRule>
    <cfRule type="cellIs" dxfId="3" priority="3999" operator="equal">
      <formula>"NotPaid"</formula>
    </cfRule>
    <cfRule type="cellIs" dxfId="3" priority="3961" operator="equal">
      <formula>"NotPaid"</formula>
    </cfRule>
    <cfRule type="cellIs" dxfId="3" priority="3933" operator="equal">
      <formula>"NotPaid"</formula>
    </cfRule>
    <cfRule type="cellIs" dxfId="3" priority="3890" operator="equal">
      <formula>"NotPaid"</formula>
    </cfRule>
    <cfRule type="cellIs" dxfId="3" priority="3877" operator="equal">
      <formula>"NotPaid"</formula>
    </cfRule>
  </conditionalFormatting>
  <conditionalFormatting sqref="I51:J51">
    <cfRule type="cellIs" dxfId="3" priority="4468" operator="equal">
      <formula>"NotPaid"</formula>
    </cfRule>
    <cfRule type="cellIs" dxfId="3" priority="4467" operator="equal">
      <formula>"NotPaid"</formula>
    </cfRule>
    <cfRule type="cellIs" dxfId="3" priority="4455" operator="equal">
      <formula>"NotPaid"</formula>
    </cfRule>
    <cfRule type="cellIs" dxfId="3" priority="4439" operator="equal">
      <formula>"NotPaid"</formula>
    </cfRule>
    <cfRule type="cellIs" dxfId="3" priority="4427" operator="equal">
      <formula>"NotPaid"</formula>
    </cfRule>
    <cfRule type="cellIs" dxfId="3" priority="4426" operator="equal">
      <formula>"NotPaid"</formula>
    </cfRule>
    <cfRule type="cellIs" dxfId="3" priority="4414" operator="equal">
      <formula>"NotPaid"</formula>
    </cfRule>
    <cfRule type="cellIs" dxfId="3" priority="4413" operator="equal">
      <formula>"NotPaid"</formula>
    </cfRule>
    <cfRule type="cellIs" dxfId="3" priority="4401" operator="equal">
      <formula>"NotPaid"</formula>
    </cfRule>
    <cfRule type="cellIs" dxfId="3" priority="4388" operator="equal">
      <formula>"NotPaid"</formula>
    </cfRule>
    <cfRule type="cellIs" dxfId="3" priority="4387" operator="equal">
      <formula>"NotPaid"</formula>
    </cfRule>
    <cfRule type="cellIs" dxfId="3" priority="4386" operator="equal">
      <formula>"NotPaid"</formula>
    </cfRule>
    <cfRule type="cellIs" dxfId="3" priority="4385" operator="equal">
      <formula>"NotPaid"</formula>
    </cfRule>
    <cfRule type="cellIs" dxfId="3" priority="4384" operator="equal">
      <formula>"NotPaid"</formula>
    </cfRule>
    <cfRule type="cellIs" dxfId="3" priority="4383" operator="equal">
      <formula>"NotPaid"</formula>
    </cfRule>
    <cfRule type="cellIs" dxfId="3" priority="4382" operator="equal">
      <formula>"NotPaid"</formula>
    </cfRule>
    <cfRule type="cellIs" dxfId="3" priority="4381" operator="equal">
      <formula>"NotPaid"</formula>
    </cfRule>
    <cfRule type="cellIs" dxfId="3" priority="4380" operator="equal">
      <formula>"NotPaid"</formula>
    </cfRule>
    <cfRule type="cellIs" dxfId="3" priority="4379" operator="equal">
      <formula>"NotPaid"</formula>
    </cfRule>
    <cfRule type="cellIs" dxfId="3" priority="4378" operator="equal">
      <formula>"NotPaid"</formula>
    </cfRule>
    <cfRule type="cellIs" dxfId="3" priority="4377" operator="equal">
      <formula>"NotPaid"</formula>
    </cfRule>
    <cfRule type="cellIs" dxfId="3" priority="4376" operator="equal">
      <formula>"NotPaid"</formula>
    </cfRule>
    <cfRule type="cellIs" dxfId="3" priority="4352" operator="equal">
      <formula>"NotPaid"</formula>
    </cfRule>
    <cfRule type="cellIs" dxfId="3" priority="4339" operator="equal">
      <formula>"NotPaid"</formula>
    </cfRule>
    <cfRule type="cellIs" dxfId="3" priority="4335" operator="equal">
      <formula>"NotPaid"</formula>
    </cfRule>
    <cfRule type="cellIs" dxfId="3" priority="4323" operator="equal">
      <formula>"NotPaid"</formula>
    </cfRule>
    <cfRule type="cellIs" dxfId="3" priority="4322" operator="equal">
      <formula>"NotPaid"</formula>
    </cfRule>
    <cfRule type="cellIs" dxfId="3" priority="4310" operator="equal">
      <formula>"NotPaid"</formula>
    </cfRule>
    <cfRule type="cellIs" dxfId="3" priority="4309" operator="equal">
      <formula>"NotPaid"</formula>
    </cfRule>
    <cfRule type="cellIs" dxfId="3" priority="4296" operator="equal">
      <formula>"NotPaid"</formula>
    </cfRule>
    <cfRule type="cellIs" dxfId="3" priority="4272" operator="equal">
      <formula>"NotPaid"</formula>
    </cfRule>
    <cfRule type="cellIs" dxfId="3" priority="4271" operator="equal">
      <formula>"NotPaid"</formula>
    </cfRule>
    <cfRule type="cellIs" dxfId="3" priority="4259" operator="equal">
      <formula>"NotPaid"</formula>
    </cfRule>
    <cfRule type="cellIs" dxfId="3" priority="4243" operator="equal">
      <formula>"NotPaid"</formula>
    </cfRule>
    <cfRule type="cellIs" dxfId="3" priority="4231" operator="equal">
      <formula>"NotPaid"</formula>
    </cfRule>
    <cfRule type="cellIs" dxfId="3" priority="4230" operator="equal">
      <formula>"NotPaid"</formula>
    </cfRule>
    <cfRule type="cellIs" dxfId="3" priority="4218" operator="equal">
      <formula>"NotPaid"</formula>
    </cfRule>
    <cfRule type="cellIs" dxfId="3" priority="4217" operator="equal">
      <formula>"NotPaid"</formula>
    </cfRule>
    <cfRule type="cellIs" dxfId="3" priority="4205" operator="equal">
      <formula>"NotPaid"</formula>
    </cfRule>
    <cfRule type="cellIs" dxfId="3" priority="4192" operator="equal">
      <formula>"NotPaid"</formula>
    </cfRule>
    <cfRule type="cellIs" dxfId="3" priority="4180" operator="equal">
      <formula>"NotPaid"</formula>
    </cfRule>
    <cfRule type="cellIs" dxfId="3" priority="4058" operator="equal">
      <formula>"NotPaid"</formula>
    </cfRule>
    <cfRule type="cellIs" dxfId="3" priority="4167" operator="equal">
      <formula>"NotPaid"</formula>
    </cfRule>
    <cfRule type="cellIs" dxfId="3" priority="4163" operator="equal">
      <formula>"NotPaid"</formula>
    </cfRule>
    <cfRule type="cellIs" dxfId="3" priority="4151" operator="equal">
      <formula>"NotPaid"</formula>
    </cfRule>
    <cfRule type="cellIs" dxfId="3" priority="4150" operator="equal">
      <formula>"NotPaid"</formula>
    </cfRule>
    <cfRule type="cellIs" dxfId="3" priority="4138" operator="equal">
      <formula>"NotPaid"</formula>
    </cfRule>
    <cfRule type="cellIs" dxfId="3" priority="4137" operator="equal">
      <formula>"NotPaid"</formula>
    </cfRule>
    <cfRule type="cellIs" dxfId="3" priority="4124" operator="equal">
      <formula>"NotPaid"</formula>
    </cfRule>
    <cfRule type="cellIs" dxfId="3" priority="4100" operator="equal">
      <formula>"NotPaid"</formula>
    </cfRule>
    <cfRule type="cellIs" dxfId="3" priority="4099" operator="equal">
      <formula>"NotPaid"</formula>
    </cfRule>
    <cfRule type="cellIs" dxfId="3" priority="4087" operator="equal">
      <formula>"NotPaid"</formula>
    </cfRule>
    <cfRule type="cellIs" dxfId="3" priority="4071" operator="equal">
      <formula>"NotPaid"</formula>
    </cfRule>
    <cfRule type="cellIs" dxfId="3" priority="4059" operator="equal">
      <formula>"NotPaid"</formula>
    </cfRule>
    <cfRule type="cellIs" dxfId="3" priority="4046" operator="equal">
      <formula>"NotPaid"</formula>
    </cfRule>
    <cfRule type="cellIs" dxfId="3" priority="4045" operator="equal">
      <formula>"NotPaid"</formula>
    </cfRule>
    <cfRule type="cellIs" dxfId="3" priority="4033" operator="equal">
      <formula>"NotPaid"</formula>
    </cfRule>
    <cfRule type="cellIs" dxfId="3" priority="4020" operator="equal">
      <formula>"NotPaid"</formula>
    </cfRule>
    <cfRule type="cellIs" dxfId="3" priority="4007" operator="equal">
      <formula>"NotPaid"</formula>
    </cfRule>
    <cfRule type="cellIs" dxfId="3" priority="3994" operator="equal">
      <formula>"NotPaid"</formula>
    </cfRule>
    <cfRule type="cellIs" dxfId="3" priority="3982" operator="equal">
      <formula>"NotPaid"</formula>
    </cfRule>
    <cfRule type="cellIs" dxfId="3" priority="3981" operator="equal">
      <formula>"NotPaid"</formula>
    </cfRule>
    <cfRule type="cellIs" dxfId="3" priority="3969" operator="equal">
      <formula>"NotPaid"</formula>
    </cfRule>
    <cfRule type="cellIs" dxfId="3" priority="3953" operator="equal">
      <formula>"NotPaid"</formula>
    </cfRule>
    <cfRule type="cellIs" dxfId="3" priority="3941" operator="equal">
      <formula>"NotPaid"</formula>
    </cfRule>
    <cfRule type="cellIs" dxfId="3" priority="3928" operator="equal">
      <formula>"NotPaid"</formula>
    </cfRule>
    <cfRule type="cellIs" dxfId="3" priority="3924" operator="equal">
      <formula>"NotPaid"</formula>
    </cfRule>
    <cfRule type="cellIs" dxfId="3" priority="3912" operator="equal">
      <formula>"NotPaid"</formula>
    </cfRule>
    <cfRule type="cellIs" dxfId="3" priority="3911" operator="equal">
      <formula>"NotPaid"</formula>
    </cfRule>
    <cfRule type="cellIs" dxfId="3" priority="3899" operator="equal">
      <formula>"NotPaid"</formula>
    </cfRule>
    <cfRule type="cellIs" dxfId="3" priority="3898" operator="equal">
      <formula>"NotPaid"</formula>
    </cfRule>
    <cfRule type="cellIs" dxfId="3" priority="3885" operator="equal">
      <formula>"NotPaid"</formula>
    </cfRule>
  </conditionalFormatting>
  <conditionalFormatting sqref="D52">
    <cfRule type="cellIs" dxfId="3" priority="7696" operator="equal">
      <formula>"NotPaid"</formula>
    </cfRule>
    <cfRule type="cellIs" dxfId="3" priority="7695" operator="equal">
      <formula>"NotPaid"</formula>
    </cfRule>
    <cfRule type="cellIs" dxfId="3" priority="7694" operator="equal">
      <formula>"NotPaid"</formula>
    </cfRule>
    <cfRule type="cellIs" dxfId="3" priority="7692" operator="equal">
      <formula>"NotPaid"</formula>
    </cfRule>
    <cfRule type="cellIs" dxfId="3" priority="7691" operator="equal">
      <formula>"NotPaid"</formula>
    </cfRule>
    <cfRule type="cellIs" dxfId="3" priority="7690" operator="equal">
      <formula>"NotPaid"</formula>
    </cfRule>
    <cfRule type="cellIs" dxfId="3" priority="7681" operator="equal">
      <formula>"NotPaid"</formula>
    </cfRule>
    <cfRule type="cellIs" dxfId="3" priority="7680" operator="equal">
      <formula>"NotPaid"</formula>
    </cfRule>
    <cfRule type="cellIs" dxfId="3" priority="7679" operator="equal">
      <formula>"NotPaid"</formula>
    </cfRule>
    <cfRule type="cellIs" dxfId="3" priority="7677" operator="equal">
      <formula>"NotPaid"</formula>
    </cfRule>
    <cfRule type="cellIs" dxfId="3" priority="7676" operator="equal">
      <formula>"NotPaid"</formula>
    </cfRule>
    <cfRule type="cellIs" dxfId="3" priority="7675" operator="equal">
      <formula>"NotPaid"</formula>
    </cfRule>
    <cfRule type="cellIs" dxfId="3" priority="7668" operator="equal">
      <formula>"NotPaid"</formula>
    </cfRule>
    <cfRule type="cellIs" dxfId="3" priority="7667" operator="equal">
      <formula>"NotPaid"</formula>
    </cfRule>
    <cfRule type="cellIs" dxfId="3" priority="7666" operator="equal">
      <formula>"NotPaid"</formula>
    </cfRule>
    <cfRule type="cellIs" dxfId="3" priority="7651" operator="equal">
      <formula>"NotPaid"</formula>
    </cfRule>
    <cfRule type="cellIs" dxfId="3" priority="7650" operator="equal">
      <formula>"NotPaid"</formula>
    </cfRule>
    <cfRule type="cellIs" dxfId="3" priority="7649" operator="equal">
      <formula>"NotPaid"</formula>
    </cfRule>
    <cfRule type="cellIs" dxfId="3" priority="7639" operator="equal">
      <formula>"NotPaid"</formula>
    </cfRule>
    <cfRule type="cellIs" dxfId="3" priority="7638" operator="equal">
      <formula>"NotPaid"</formula>
    </cfRule>
    <cfRule type="cellIs" dxfId="3" priority="7637" operator="equal">
      <formula>"NotPaid"</formula>
    </cfRule>
    <cfRule type="cellIs" dxfId="3" priority="7624" operator="equal">
      <formula>"NotPaid"</formula>
    </cfRule>
    <cfRule type="cellIs" dxfId="3" priority="7623" operator="equal">
      <formula>"NotPaid"</formula>
    </cfRule>
    <cfRule type="cellIs" dxfId="3" priority="7622" operator="equal">
      <formula>"NotPaid"</formula>
    </cfRule>
    <cfRule type="cellIs" dxfId="3" priority="7612" operator="equal">
      <formula>"NotPaid"</formula>
    </cfRule>
    <cfRule type="cellIs" dxfId="3" priority="7611" operator="equal">
      <formula>"NotPaid"</formula>
    </cfRule>
    <cfRule type="cellIs" dxfId="3" priority="7610" operator="equal">
      <formula>"NotPaid"</formula>
    </cfRule>
    <cfRule type="cellIs" dxfId="3" priority="7608" operator="equal">
      <formula>"NotPaid"</formula>
    </cfRule>
    <cfRule type="cellIs" dxfId="3" priority="7607" operator="equal">
      <formula>"NotPaid"</formula>
    </cfRule>
    <cfRule type="cellIs" dxfId="3" priority="7606" operator="equal">
      <formula>"NotPaid"</formula>
    </cfRule>
    <cfRule type="cellIs" dxfId="3" priority="7579" operator="equal">
      <formula>"NotPaid"</formula>
    </cfRule>
    <cfRule type="cellIs" dxfId="3" priority="7578" operator="equal">
      <formula>"NotPaid"</formula>
    </cfRule>
    <cfRule type="cellIs" dxfId="3" priority="7577" operator="equal">
      <formula>"NotPaid"</formula>
    </cfRule>
    <cfRule type="cellIs" dxfId="3" priority="7567" operator="equal">
      <formula>"NotPaid"</formula>
    </cfRule>
    <cfRule type="cellIs" dxfId="3" priority="7566" operator="equal">
      <formula>"NotPaid"</formula>
    </cfRule>
    <cfRule type="cellIs" dxfId="3" priority="7565" operator="equal">
      <formula>"NotPaid"</formula>
    </cfRule>
    <cfRule type="cellIs" dxfId="3" priority="7556" operator="equal">
      <formula>"NotPaid"</formula>
    </cfRule>
    <cfRule type="cellIs" dxfId="3" priority="7555" operator="equal">
      <formula>"NotPaid"</formula>
    </cfRule>
    <cfRule type="cellIs" dxfId="3" priority="7554" operator="equal">
      <formula>"NotPaid"</formula>
    </cfRule>
    <cfRule type="cellIs" dxfId="3" priority="7545" operator="equal">
      <formula>"NotPaid"</formula>
    </cfRule>
    <cfRule type="cellIs" dxfId="3" priority="7544" operator="equal">
      <formula>"NotPaid"</formula>
    </cfRule>
    <cfRule type="cellIs" dxfId="3" priority="7543" operator="equal">
      <formula>"NotPaid"</formula>
    </cfRule>
    <cfRule type="cellIs" dxfId="3" priority="7533" operator="equal">
      <formula>"NotPaid"</formula>
    </cfRule>
    <cfRule type="cellIs" dxfId="3" priority="7532" operator="equal">
      <formula>"NotPaid"</formula>
    </cfRule>
    <cfRule type="cellIs" dxfId="3" priority="7531" operator="equal">
      <formula>"NotPaid"</formula>
    </cfRule>
    <cfRule type="cellIs" dxfId="3" priority="7529" operator="equal">
      <formula>"NotPaid"</formula>
    </cfRule>
    <cfRule type="cellIs" dxfId="3" priority="7528" operator="equal">
      <formula>"NotPaid"</formula>
    </cfRule>
    <cfRule type="cellIs" dxfId="3" priority="7527" operator="equal">
      <formula>"NotPaid"</formula>
    </cfRule>
    <cfRule type="cellIs" dxfId="3" priority="7519" operator="equal">
      <formula>"NotPaid"</formula>
    </cfRule>
    <cfRule type="cellIs" dxfId="3" priority="7518" operator="equal">
      <formula>"NotPaid"</formula>
    </cfRule>
    <cfRule type="cellIs" dxfId="3" priority="7517" operator="equal">
      <formula>"NotPaid"</formula>
    </cfRule>
    <cfRule type="cellIs" dxfId="3" priority="7508" operator="equal">
      <formula>"NotPaid"</formula>
    </cfRule>
    <cfRule type="cellIs" dxfId="3" priority="7507" operator="equal">
      <formula>"NotPaid"</formula>
    </cfRule>
    <cfRule type="cellIs" dxfId="3" priority="7506" operator="equal">
      <formula>"NotPaid"</formula>
    </cfRule>
    <cfRule type="cellIs" dxfId="3" priority="7497" operator="equal">
      <formula>"NotPaid"</formula>
    </cfRule>
    <cfRule type="cellIs" dxfId="3" priority="7496" operator="equal">
      <formula>"NotPaid"</formula>
    </cfRule>
    <cfRule type="cellIs" dxfId="3" priority="7495" operator="equal">
      <formula>"NotPaid"</formula>
    </cfRule>
    <cfRule type="cellIs" dxfId="3" priority="7485" operator="equal">
      <formula>"NotPaid"</formula>
    </cfRule>
    <cfRule type="cellIs" dxfId="3" priority="7484" operator="equal">
      <formula>"NotPaid"</formula>
    </cfRule>
    <cfRule type="cellIs" dxfId="3" priority="7483" operator="equal">
      <formula>"NotPaid"</formula>
    </cfRule>
    <cfRule type="cellIs" dxfId="3" priority="7473" operator="equal">
      <formula>"NotPaid"</formula>
    </cfRule>
    <cfRule type="cellIs" dxfId="3" priority="7472" operator="equal">
      <formula>"NotPaid"</formula>
    </cfRule>
    <cfRule type="cellIs" dxfId="3" priority="7471" operator="equal">
      <formula>"NotPaid"</formula>
    </cfRule>
    <cfRule type="cellIs" dxfId="3" priority="7457" operator="equal">
      <formula>"NotPaid"</formula>
    </cfRule>
    <cfRule type="cellIs" dxfId="3" priority="7456" operator="equal">
      <formula>"NotPaid"</formula>
    </cfRule>
    <cfRule type="cellIs" dxfId="3" priority="7455" operator="equal">
      <formula>"NotPaid"</formula>
    </cfRule>
    <cfRule type="cellIs" dxfId="3" priority="7453" operator="equal">
      <formula>"NotPaid"</formula>
    </cfRule>
    <cfRule type="cellIs" dxfId="3" priority="7452" operator="equal">
      <formula>"NotPaid"</formula>
    </cfRule>
    <cfRule type="cellIs" dxfId="3" priority="7451" operator="equal">
      <formula>"NotPaid"</formula>
    </cfRule>
    <cfRule type="cellIs" dxfId="3" priority="7442" operator="equal">
      <formula>"NotPaid"</formula>
    </cfRule>
    <cfRule type="cellIs" dxfId="3" priority="7441" operator="equal">
      <formula>"NotPaid"</formula>
    </cfRule>
    <cfRule type="cellIs" dxfId="3" priority="7440" operator="equal">
      <formula>"NotPaid"</formula>
    </cfRule>
    <cfRule type="cellIs" dxfId="3" priority="7438" operator="equal">
      <formula>"NotPaid"</formula>
    </cfRule>
    <cfRule type="cellIs" dxfId="3" priority="7437" operator="equal">
      <formula>"NotPaid"</formula>
    </cfRule>
    <cfRule type="cellIs" dxfId="3" priority="7436" operator="equal">
      <formula>"NotPaid"</formula>
    </cfRule>
    <cfRule type="cellIs" dxfId="3" priority="7429" operator="equal">
      <formula>"NotPaid"</formula>
    </cfRule>
    <cfRule type="cellIs" dxfId="3" priority="7428" operator="equal">
      <formula>"NotPaid"</formula>
    </cfRule>
    <cfRule type="cellIs" dxfId="3" priority="7427" operator="equal">
      <formula>"NotPaid"</formula>
    </cfRule>
    <cfRule type="cellIs" dxfId="3" priority="7412" operator="equal">
      <formula>"NotPaid"</formula>
    </cfRule>
    <cfRule type="cellIs" dxfId="3" priority="7411" operator="equal">
      <formula>"NotPaid"</formula>
    </cfRule>
    <cfRule type="cellIs" dxfId="3" priority="7410" operator="equal">
      <formula>"NotPaid"</formula>
    </cfRule>
    <cfRule type="cellIs" dxfId="3" priority="7400" operator="equal">
      <formula>"NotPaid"</formula>
    </cfRule>
    <cfRule type="cellIs" dxfId="3" priority="7399" operator="equal">
      <formula>"NotPaid"</formula>
    </cfRule>
    <cfRule type="cellIs" dxfId="3" priority="7398" operator="equal">
      <formula>"NotPaid"</formula>
    </cfRule>
    <cfRule type="cellIs" dxfId="3" priority="7385" operator="equal">
      <formula>"NotPaid"</formula>
    </cfRule>
    <cfRule type="cellIs" dxfId="3" priority="7384" operator="equal">
      <formula>"NotPaid"</formula>
    </cfRule>
    <cfRule type="cellIs" dxfId="3" priority="7383" operator="equal">
      <formula>"NotPaid"</formula>
    </cfRule>
    <cfRule type="cellIs" dxfId="3" priority="7373" operator="equal">
      <formula>"NotPaid"</formula>
    </cfRule>
    <cfRule type="cellIs" dxfId="3" priority="7372" operator="equal">
      <formula>"NotPaid"</formula>
    </cfRule>
    <cfRule type="cellIs" dxfId="3" priority="7371" operator="equal">
      <formula>"NotPaid"</formula>
    </cfRule>
    <cfRule type="cellIs" dxfId="3" priority="7369" operator="equal">
      <formula>"NotPaid"</formula>
    </cfRule>
    <cfRule type="cellIs" dxfId="3" priority="7368" operator="equal">
      <formula>"NotPaid"</formula>
    </cfRule>
    <cfRule type="cellIs" dxfId="3" priority="7367" operator="equal">
      <formula>"NotPaid"</formula>
    </cfRule>
    <cfRule type="cellIs" dxfId="3" priority="7340" operator="equal">
      <formula>"NotPaid"</formula>
    </cfRule>
    <cfRule type="cellIs" dxfId="3" priority="7339" operator="equal">
      <formula>"NotPaid"</formula>
    </cfRule>
    <cfRule type="cellIs" dxfId="3" priority="7338" operator="equal">
      <formula>"NotPaid"</formula>
    </cfRule>
    <cfRule type="cellIs" dxfId="3" priority="7328" operator="equal">
      <formula>"NotPaid"</formula>
    </cfRule>
    <cfRule type="cellIs" dxfId="3" priority="7327" operator="equal">
      <formula>"NotPaid"</formula>
    </cfRule>
    <cfRule type="cellIs" dxfId="3" priority="7326" operator="equal">
      <formula>"NotPaid"</formula>
    </cfRule>
    <cfRule type="cellIs" dxfId="3" priority="7317" operator="equal">
      <formula>"NotPaid"</formula>
    </cfRule>
    <cfRule type="cellIs" dxfId="3" priority="7316" operator="equal">
      <formula>"NotPaid"</formula>
    </cfRule>
    <cfRule type="cellIs" dxfId="3" priority="7315" operator="equal">
      <formula>"NotPaid"</formula>
    </cfRule>
    <cfRule type="cellIs" dxfId="3" priority="7306" operator="equal">
      <formula>"NotPaid"</formula>
    </cfRule>
    <cfRule type="cellIs" dxfId="3" priority="7305" operator="equal">
      <formula>"NotPaid"</formula>
    </cfRule>
    <cfRule type="cellIs" dxfId="3" priority="7304" operator="equal">
      <formula>"NotPaid"</formula>
    </cfRule>
    <cfRule type="cellIs" dxfId="3" priority="7294" operator="equal">
      <formula>"NotPaid"</formula>
    </cfRule>
    <cfRule type="cellIs" dxfId="3" priority="7293" operator="equal">
      <formula>"NotPaid"</formula>
    </cfRule>
    <cfRule type="cellIs" dxfId="3" priority="7292" operator="equal">
      <formula>"NotPaid"</formula>
    </cfRule>
    <cfRule type="cellIs" dxfId="3" priority="7290" operator="equal">
      <formula>"NotPaid"</formula>
    </cfRule>
    <cfRule type="cellIs" dxfId="3" priority="7289" operator="equal">
      <formula>"NotPaid"</formula>
    </cfRule>
    <cfRule type="cellIs" dxfId="3" priority="7288" operator="equal">
      <formula>"NotPaid"</formula>
    </cfRule>
    <cfRule type="cellIs" dxfId="3" priority="7280" operator="equal">
      <formula>"NotPaid"</formula>
    </cfRule>
    <cfRule type="cellIs" dxfId="3" priority="7279" operator="equal">
      <formula>"NotPaid"</formula>
    </cfRule>
    <cfRule type="cellIs" dxfId="3" priority="7278" operator="equal">
      <formula>"NotPaid"</formula>
    </cfRule>
    <cfRule type="cellIs" dxfId="3" priority="7269" operator="equal">
      <formula>"NotPaid"</formula>
    </cfRule>
    <cfRule type="cellIs" dxfId="3" priority="7268" operator="equal">
      <formula>"NotPaid"</formula>
    </cfRule>
    <cfRule type="cellIs" dxfId="3" priority="7267" operator="equal">
      <formula>"NotPaid"</formula>
    </cfRule>
    <cfRule type="cellIs" dxfId="3" priority="7258" operator="equal">
      <formula>"NotPaid"</formula>
    </cfRule>
    <cfRule type="cellIs" dxfId="3" priority="7257" operator="equal">
      <formula>"NotPaid"</formula>
    </cfRule>
    <cfRule type="cellIs" dxfId="3" priority="7256" operator="equal">
      <formula>"NotPaid"</formula>
    </cfRule>
    <cfRule type="cellIs" dxfId="3" priority="7246" operator="equal">
      <formula>"NotPaid"</formula>
    </cfRule>
    <cfRule type="cellIs" dxfId="3" priority="7245" operator="equal">
      <formula>"NotPaid"</formula>
    </cfRule>
    <cfRule type="cellIs" dxfId="3" priority="7244" operator="equal">
      <formula>"NotPaid"</formula>
    </cfRule>
    <cfRule type="cellIs" dxfId="3" priority="7234" operator="equal">
      <formula>"NotPaid"</formula>
    </cfRule>
    <cfRule type="cellIs" dxfId="3" priority="7233" operator="equal">
      <formula>"NotPaid"</formula>
    </cfRule>
    <cfRule type="cellIs" dxfId="3" priority="7232" operator="equal">
      <formula>"NotPaid"</formula>
    </cfRule>
  </conditionalFormatting>
  <conditionalFormatting sqref="D52:E52">
    <cfRule type="cellIs" dxfId="3" priority="7673" operator="equal">
      <formula>"NotPaid"</formula>
    </cfRule>
    <cfRule type="cellIs" dxfId="3" priority="7672" operator="equal">
      <formula>"NotPaid"</formula>
    </cfRule>
    <cfRule type="cellIs" dxfId="3" priority="7671" operator="equal">
      <formula>"NotPaid"</formula>
    </cfRule>
    <cfRule type="cellIs" dxfId="3" priority="7664" operator="equal">
      <formula>"NotPaid"</formula>
    </cfRule>
    <cfRule type="cellIs" dxfId="3" priority="7663" operator="equal">
      <formula>"NotPaid"</formula>
    </cfRule>
    <cfRule type="cellIs" dxfId="3" priority="7662" operator="equal">
      <formula>"NotPaid"</formula>
    </cfRule>
    <cfRule type="cellIs" dxfId="3" priority="7604" operator="equal">
      <formula>"NotPaid"</formula>
    </cfRule>
    <cfRule type="cellIs" dxfId="3" priority="7603" operator="equal">
      <formula>"NotPaid"</formula>
    </cfRule>
    <cfRule type="cellIs" dxfId="3" priority="7602" operator="equal">
      <formula>"NotPaid"</formula>
    </cfRule>
    <cfRule type="cellIs" dxfId="3" priority="7434" operator="equal">
      <formula>"NotPaid"</formula>
    </cfRule>
    <cfRule type="cellIs" dxfId="3" priority="7433" operator="equal">
      <formula>"NotPaid"</formula>
    </cfRule>
    <cfRule type="cellIs" dxfId="3" priority="7432" operator="equal">
      <formula>"NotPaid"</formula>
    </cfRule>
    <cfRule type="cellIs" dxfId="3" priority="7425" operator="equal">
      <formula>"NotPaid"</formula>
    </cfRule>
    <cfRule type="cellIs" dxfId="3" priority="7424" operator="equal">
      <formula>"NotPaid"</formula>
    </cfRule>
    <cfRule type="cellIs" dxfId="3" priority="7423" operator="equal">
      <formula>"NotPaid"</formula>
    </cfRule>
    <cfRule type="cellIs" dxfId="3" priority="7365" operator="equal">
      <formula>"NotPaid"</formula>
    </cfRule>
    <cfRule type="cellIs" dxfId="3" priority="7364" operator="equal">
      <formula>"NotPaid"</formula>
    </cfRule>
    <cfRule type="cellIs" dxfId="3" priority="7363" operator="equal">
      <formula>"NotPaid"</formula>
    </cfRule>
  </conditionalFormatting>
  <conditionalFormatting sqref="E52">
    <cfRule type="cellIs" dxfId="3" priority="7704" operator="equal">
      <formula>"NotPaid"</formula>
    </cfRule>
    <cfRule type="cellIs" dxfId="3" priority="7703" operator="equal">
      <formula>"NotPaid"</formula>
    </cfRule>
    <cfRule type="cellIs" dxfId="3" priority="7702" operator="equal">
      <formula>"NotPaid"</formula>
    </cfRule>
    <cfRule type="cellIs" dxfId="3" priority="7689" operator="equal">
      <formula>"NotPaid"</formula>
    </cfRule>
    <cfRule type="cellIs" dxfId="3" priority="7688" operator="equal">
      <formula>"NotPaid"</formula>
    </cfRule>
    <cfRule type="cellIs" dxfId="3" priority="7687" operator="equal">
      <formula>"NotPaid"</formula>
    </cfRule>
    <cfRule type="cellIs" dxfId="3" priority="7659" operator="equal">
      <formula>"NotPaid"</formula>
    </cfRule>
    <cfRule type="cellIs" dxfId="3" priority="7658" operator="equal">
      <formula>"NotPaid"</formula>
    </cfRule>
    <cfRule type="cellIs" dxfId="3" priority="7657" operator="equal">
      <formula>"NotPaid"</formula>
    </cfRule>
    <cfRule type="cellIs" dxfId="3" priority="7647" operator="equal">
      <formula>"NotPaid"</formula>
    </cfRule>
    <cfRule type="cellIs" dxfId="3" priority="7646" operator="equal">
      <formula>"NotPaid"</formula>
    </cfRule>
    <cfRule type="cellIs" dxfId="3" priority="7645" operator="equal">
      <formula>"NotPaid"</formula>
    </cfRule>
    <cfRule type="cellIs" dxfId="3" priority="7632" operator="equal">
      <formula>"NotPaid"</formula>
    </cfRule>
    <cfRule type="cellIs" dxfId="3" priority="7631" operator="equal">
      <formula>"NotPaid"</formula>
    </cfRule>
    <cfRule type="cellIs" dxfId="3" priority="7630" operator="equal">
      <formula>"NotPaid"</formula>
    </cfRule>
    <cfRule type="cellIs" dxfId="3" priority="7620" operator="equal">
      <formula>"NotPaid"</formula>
    </cfRule>
    <cfRule type="cellIs" dxfId="3" priority="7619" operator="equal">
      <formula>"NotPaid"</formula>
    </cfRule>
    <cfRule type="cellIs" dxfId="3" priority="7618" operator="equal">
      <formula>"NotPaid"</formula>
    </cfRule>
    <cfRule type="cellIs" dxfId="3" priority="7599" operator="equal">
      <formula>"NotPaid"</formula>
    </cfRule>
    <cfRule type="cellIs" dxfId="3" priority="7598" operator="equal">
      <formula>"NotPaid"</formula>
    </cfRule>
    <cfRule type="cellIs" dxfId="3" priority="7597" operator="equal">
      <formula>"NotPaid"</formula>
    </cfRule>
    <cfRule type="cellIs" dxfId="3" priority="7587" operator="equal">
      <formula>"NotPaid"</formula>
    </cfRule>
    <cfRule type="cellIs" dxfId="3" priority="7586" operator="equal">
      <formula>"NotPaid"</formula>
    </cfRule>
    <cfRule type="cellIs" dxfId="3" priority="7585" operator="equal">
      <formula>"NotPaid"</formula>
    </cfRule>
    <cfRule type="cellIs" dxfId="3" priority="7575" operator="equal">
      <formula>"NotPaid"</formula>
    </cfRule>
    <cfRule type="cellIs" dxfId="3" priority="7574" operator="equal">
      <formula>"NotPaid"</formula>
    </cfRule>
    <cfRule type="cellIs" dxfId="3" priority="7573" operator="equal">
      <formula>"NotPaid"</formula>
    </cfRule>
    <cfRule type="cellIs" dxfId="3" priority="7563" operator="equal">
      <formula>"NotPaid"</formula>
    </cfRule>
    <cfRule type="cellIs" dxfId="3" priority="7562" operator="equal">
      <formula>"NotPaid"</formula>
    </cfRule>
    <cfRule type="cellIs" dxfId="3" priority="7561" operator="equal">
      <formula>"NotPaid"</formula>
    </cfRule>
    <cfRule type="cellIs" dxfId="3" priority="7552" operator="equal">
      <formula>"NotPaid"</formula>
    </cfRule>
    <cfRule type="cellIs" dxfId="3" priority="7551" operator="equal">
      <formula>"NotPaid"</formula>
    </cfRule>
    <cfRule type="cellIs" dxfId="3" priority="7550" operator="equal">
      <formula>"NotPaid"</formula>
    </cfRule>
    <cfRule type="cellIs" dxfId="3" priority="7541" operator="equal">
      <formula>"NotPaid"</formula>
    </cfRule>
    <cfRule type="cellIs" dxfId="3" priority="7540" operator="equal">
      <formula>"NotPaid"</formula>
    </cfRule>
    <cfRule type="cellIs" dxfId="3" priority="7539" operator="equal">
      <formula>"NotPaid"</formula>
    </cfRule>
    <cfRule type="cellIs" dxfId="3" priority="7526" operator="equal">
      <formula>"NotPaid"</formula>
    </cfRule>
    <cfRule type="cellIs" dxfId="3" priority="7525" operator="equal">
      <formula>"NotPaid"</formula>
    </cfRule>
    <cfRule type="cellIs" dxfId="3" priority="7524" operator="equal">
      <formula>"NotPaid"</formula>
    </cfRule>
    <cfRule type="cellIs" dxfId="3" priority="7515" operator="equal">
      <formula>"NotPaid"</formula>
    </cfRule>
    <cfRule type="cellIs" dxfId="3" priority="7514" operator="equal">
      <formula>"NotPaid"</formula>
    </cfRule>
    <cfRule type="cellIs" dxfId="3" priority="7513" operator="equal">
      <formula>"NotPaid"</formula>
    </cfRule>
    <cfRule type="cellIs" dxfId="3" priority="7504" operator="equal">
      <formula>"NotPaid"</formula>
    </cfRule>
    <cfRule type="cellIs" dxfId="3" priority="7503" operator="equal">
      <formula>"NotPaid"</formula>
    </cfRule>
    <cfRule type="cellIs" dxfId="3" priority="7502" operator="equal">
      <formula>"NotPaid"</formula>
    </cfRule>
    <cfRule type="cellIs" dxfId="3" priority="7493" operator="equal">
      <formula>"NotPaid"</formula>
    </cfRule>
    <cfRule type="cellIs" dxfId="3" priority="7492" operator="equal">
      <formula>"NotPaid"</formula>
    </cfRule>
    <cfRule type="cellIs" dxfId="3" priority="7491" operator="equal">
      <formula>"NotPaid"</formula>
    </cfRule>
    <cfRule type="cellIs" dxfId="3" priority="7481" operator="equal">
      <formula>"NotPaid"</formula>
    </cfRule>
    <cfRule type="cellIs" dxfId="3" priority="7480" operator="equal">
      <formula>"NotPaid"</formula>
    </cfRule>
    <cfRule type="cellIs" dxfId="3" priority="7479" operator="equal">
      <formula>"NotPaid"</formula>
    </cfRule>
    <cfRule type="cellIs" dxfId="3" priority="7465" operator="equal">
      <formula>"NotPaid"</formula>
    </cfRule>
    <cfRule type="cellIs" dxfId="3" priority="7464" operator="equal">
      <formula>"NotPaid"</formula>
    </cfRule>
    <cfRule type="cellIs" dxfId="3" priority="7463" operator="equal">
      <formula>"NotPaid"</formula>
    </cfRule>
    <cfRule type="cellIs" dxfId="3" priority="7450" operator="equal">
      <formula>"NotPaid"</formula>
    </cfRule>
    <cfRule type="cellIs" dxfId="3" priority="7449" operator="equal">
      <formula>"NotPaid"</formula>
    </cfRule>
    <cfRule type="cellIs" dxfId="3" priority="7448" operator="equal">
      <formula>"NotPaid"</formula>
    </cfRule>
    <cfRule type="cellIs" dxfId="3" priority="7420" operator="equal">
      <formula>"NotPaid"</formula>
    </cfRule>
    <cfRule type="cellIs" dxfId="3" priority="7419" operator="equal">
      <formula>"NotPaid"</formula>
    </cfRule>
    <cfRule type="cellIs" dxfId="3" priority="7418" operator="equal">
      <formula>"NotPaid"</formula>
    </cfRule>
    <cfRule type="cellIs" dxfId="3" priority="7408" operator="equal">
      <formula>"NotPaid"</formula>
    </cfRule>
    <cfRule type="cellIs" dxfId="3" priority="7407" operator="equal">
      <formula>"NotPaid"</formula>
    </cfRule>
    <cfRule type="cellIs" dxfId="3" priority="7406" operator="equal">
      <formula>"NotPaid"</formula>
    </cfRule>
    <cfRule type="cellIs" dxfId="3" priority="7393" operator="equal">
      <formula>"NotPaid"</formula>
    </cfRule>
    <cfRule type="cellIs" dxfId="3" priority="7392" operator="equal">
      <formula>"NotPaid"</formula>
    </cfRule>
    <cfRule type="cellIs" dxfId="3" priority="7391" operator="equal">
      <formula>"NotPaid"</formula>
    </cfRule>
    <cfRule type="cellIs" dxfId="3" priority="7381" operator="equal">
      <formula>"NotPaid"</formula>
    </cfRule>
    <cfRule type="cellIs" dxfId="3" priority="7380" operator="equal">
      <formula>"NotPaid"</formula>
    </cfRule>
    <cfRule type="cellIs" dxfId="3" priority="7379" operator="equal">
      <formula>"NotPaid"</formula>
    </cfRule>
    <cfRule type="cellIs" dxfId="3" priority="7360" operator="equal">
      <formula>"NotPaid"</formula>
    </cfRule>
    <cfRule type="cellIs" dxfId="3" priority="7359" operator="equal">
      <formula>"NotPaid"</formula>
    </cfRule>
    <cfRule type="cellIs" dxfId="3" priority="7358" operator="equal">
      <formula>"NotPaid"</formula>
    </cfRule>
    <cfRule type="cellIs" dxfId="3" priority="7348" operator="equal">
      <formula>"NotPaid"</formula>
    </cfRule>
    <cfRule type="cellIs" dxfId="3" priority="7347" operator="equal">
      <formula>"NotPaid"</formula>
    </cfRule>
    <cfRule type="cellIs" dxfId="3" priority="7346" operator="equal">
      <formula>"NotPaid"</formula>
    </cfRule>
    <cfRule type="cellIs" dxfId="3" priority="7336" operator="equal">
      <formula>"NotPaid"</formula>
    </cfRule>
    <cfRule type="cellIs" dxfId="3" priority="7335" operator="equal">
      <formula>"NotPaid"</formula>
    </cfRule>
    <cfRule type="cellIs" dxfId="3" priority="7334" operator="equal">
      <formula>"NotPaid"</formula>
    </cfRule>
    <cfRule type="cellIs" dxfId="3" priority="7324" operator="equal">
      <formula>"NotPaid"</formula>
    </cfRule>
    <cfRule type="cellIs" dxfId="3" priority="7323" operator="equal">
      <formula>"NotPaid"</formula>
    </cfRule>
    <cfRule type="cellIs" dxfId="3" priority="7322" operator="equal">
      <formula>"NotPaid"</formula>
    </cfRule>
    <cfRule type="cellIs" dxfId="3" priority="7313" operator="equal">
      <formula>"NotPaid"</formula>
    </cfRule>
    <cfRule type="cellIs" dxfId="3" priority="7312" operator="equal">
      <formula>"NotPaid"</formula>
    </cfRule>
    <cfRule type="cellIs" dxfId="3" priority="7311" operator="equal">
      <formula>"NotPaid"</formula>
    </cfRule>
    <cfRule type="cellIs" dxfId="3" priority="7302" operator="equal">
      <formula>"NotPaid"</formula>
    </cfRule>
    <cfRule type="cellIs" dxfId="3" priority="7301" operator="equal">
      <formula>"NotPaid"</formula>
    </cfRule>
    <cfRule type="cellIs" dxfId="3" priority="7300" operator="equal">
      <formula>"NotPaid"</formula>
    </cfRule>
    <cfRule type="cellIs" dxfId="3" priority="7287" operator="equal">
      <formula>"NotPaid"</formula>
    </cfRule>
    <cfRule type="cellIs" dxfId="3" priority="7286" operator="equal">
      <formula>"NotPaid"</formula>
    </cfRule>
    <cfRule type="cellIs" dxfId="3" priority="7285" operator="equal">
      <formula>"NotPaid"</formula>
    </cfRule>
    <cfRule type="cellIs" dxfId="3" priority="7276" operator="equal">
      <formula>"NotPaid"</formula>
    </cfRule>
    <cfRule type="cellIs" dxfId="3" priority="7275" operator="equal">
      <formula>"NotPaid"</formula>
    </cfRule>
    <cfRule type="cellIs" dxfId="3" priority="7274" operator="equal">
      <formula>"NotPaid"</formula>
    </cfRule>
    <cfRule type="cellIs" dxfId="3" priority="7265" operator="equal">
      <formula>"NotPaid"</formula>
    </cfRule>
    <cfRule type="cellIs" dxfId="3" priority="7264" operator="equal">
      <formula>"NotPaid"</formula>
    </cfRule>
    <cfRule type="cellIs" dxfId="3" priority="7263" operator="equal">
      <formula>"NotPaid"</formula>
    </cfRule>
    <cfRule type="cellIs" dxfId="3" priority="7254" operator="equal">
      <formula>"NotPaid"</formula>
    </cfRule>
    <cfRule type="cellIs" dxfId="3" priority="7253" operator="equal">
      <formula>"NotPaid"</formula>
    </cfRule>
    <cfRule type="cellIs" dxfId="3" priority="7252" operator="equal">
      <formula>"NotPaid"</formula>
    </cfRule>
    <cfRule type="cellIs" dxfId="3" priority="7242" operator="equal">
      <formula>"NotPaid"</formula>
    </cfRule>
    <cfRule type="cellIs" dxfId="3" priority="7241" operator="equal">
      <formula>"NotPaid"</formula>
    </cfRule>
    <cfRule type="cellIs" dxfId="3" priority="7240" operator="equal">
      <formula>"NotPaid"</formula>
    </cfRule>
  </conditionalFormatting>
  <conditionalFormatting sqref="F52:G52">
    <cfRule type="expression" dxfId="0" priority="7706" stopIfTrue="1">
      <formula>F52="NotPaid"</formula>
    </cfRule>
    <cfRule type="expression" dxfId="0" priority="7634" stopIfTrue="1">
      <formula>F52="NotPaid"</formula>
    </cfRule>
    <cfRule type="expression" dxfId="0" priority="7589" stopIfTrue="1">
      <formula>F52="NotPaid"</formula>
    </cfRule>
    <cfRule type="expression" dxfId="0" priority="7467" stopIfTrue="1">
      <formula>F52="NotPaid"</formula>
    </cfRule>
    <cfRule type="expression" dxfId="0" priority="7395" stopIfTrue="1">
      <formula>F52="NotPaid"</formula>
    </cfRule>
    <cfRule type="expression" dxfId="0" priority="7350" stopIfTrue="1">
      <formula>F52="NotPaid"</formula>
    </cfRule>
  </conditionalFormatting>
  <conditionalFormatting sqref="F52">
    <cfRule type="cellIs" dxfId="3" priority="7700" operator="equal">
      <formula>"NotPaid"</formula>
    </cfRule>
    <cfRule type="cellIs" dxfId="3" priority="7699" operator="equal">
      <formula>"NotPaid"</formula>
    </cfRule>
    <cfRule type="cellIs" dxfId="3" priority="7698" operator="equal">
      <formula>"NotPaid"</formula>
    </cfRule>
    <cfRule type="cellIs" dxfId="3" priority="7685" operator="equal">
      <formula>"NotPaid"</formula>
    </cfRule>
    <cfRule type="cellIs" dxfId="3" priority="7684" operator="equal">
      <formula>"NotPaid"</formula>
    </cfRule>
    <cfRule type="cellIs" dxfId="3" priority="7683" operator="equal">
      <formula>"NotPaid"</formula>
    </cfRule>
    <cfRule type="cellIs" dxfId="3" priority="7670" operator="equal">
      <formula>"NotPaid"</formula>
    </cfRule>
    <cfRule type="cellIs" dxfId="3" priority="7661" operator="equal">
      <formula>"NotPaid"</formula>
    </cfRule>
    <cfRule type="cellIs" dxfId="3" priority="7655" operator="equal">
      <formula>"NotPaid"</formula>
    </cfRule>
    <cfRule type="cellIs" dxfId="3" priority="7654" operator="equal">
      <formula>"NotPaid"</formula>
    </cfRule>
    <cfRule type="cellIs" dxfId="3" priority="7653" operator="equal">
      <formula>"NotPaid"</formula>
    </cfRule>
    <cfRule type="cellIs" dxfId="3" priority="7643" operator="equal">
      <formula>"NotPaid"</formula>
    </cfRule>
    <cfRule type="cellIs" dxfId="3" priority="7642" operator="equal">
      <formula>"NotPaid"</formula>
    </cfRule>
    <cfRule type="cellIs" dxfId="3" priority="7641" operator="equal">
      <formula>"NotPaid"</formula>
    </cfRule>
    <cfRule type="cellIs" dxfId="3" priority="7628" operator="equal">
      <formula>"NotPaid"</formula>
    </cfRule>
    <cfRule type="cellIs" dxfId="3" priority="7627" operator="equal">
      <formula>"NotPaid"</formula>
    </cfRule>
    <cfRule type="cellIs" dxfId="3" priority="7626" operator="equal">
      <formula>"NotPaid"</formula>
    </cfRule>
    <cfRule type="cellIs" dxfId="3" priority="7616" operator="equal">
      <formula>"NotPaid"</formula>
    </cfRule>
    <cfRule type="cellIs" dxfId="3" priority="7615" operator="equal">
      <formula>"NotPaid"</formula>
    </cfRule>
    <cfRule type="cellIs" dxfId="3" priority="7614" operator="equal">
      <formula>"NotPaid"</formula>
    </cfRule>
    <cfRule type="cellIs" dxfId="3" priority="7601" operator="equal">
      <formula>"NotPaid"</formula>
    </cfRule>
    <cfRule type="cellIs" dxfId="3" priority="7595" operator="equal">
      <formula>"NotPaid"</formula>
    </cfRule>
    <cfRule type="cellIs" dxfId="3" priority="7594" operator="equal">
      <formula>"NotPaid"</formula>
    </cfRule>
    <cfRule type="cellIs" dxfId="3" priority="7593" operator="equal">
      <formula>"NotPaid"</formula>
    </cfRule>
    <cfRule type="cellIs" dxfId="3" priority="7583" operator="equal">
      <formula>"NotPaid"</formula>
    </cfRule>
    <cfRule type="cellIs" dxfId="3" priority="7582" operator="equal">
      <formula>"NotPaid"</formula>
    </cfRule>
    <cfRule type="cellIs" dxfId="3" priority="7581" operator="equal">
      <formula>"NotPaid"</formula>
    </cfRule>
    <cfRule type="cellIs" dxfId="3" priority="7571" operator="equal">
      <formula>"NotPaid"</formula>
    </cfRule>
    <cfRule type="cellIs" dxfId="3" priority="7570" operator="equal">
      <formula>"NotPaid"</formula>
    </cfRule>
    <cfRule type="cellIs" dxfId="3" priority="7569" operator="equal">
      <formula>"NotPaid"</formula>
    </cfRule>
    <cfRule type="cellIs" dxfId="3" priority="7559" operator="equal">
      <formula>"NotPaid"</formula>
    </cfRule>
    <cfRule type="cellIs" dxfId="3" priority="7558" operator="equal">
      <formula>"NotPaid"</formula>
    </cfRule>
    <cfRule type="cellIs" dxfId="3" priority="7557" operator="equal">
      <formula>"NotPaid"</formula>
    </cfRule>
    <cfRule type="cellIs" dxfId="3" priority="7548" operator="equal">
      <formula>"NotPaid"</formula>
    </cfRule>
    <cfRule type="cellIs" dxfId="3" priority="7547" operator="equal">
      <formula>"NotPaid"</formula>
    </cfRule>
    <cfRule type="cellIs" dxfId="3" priority="7546" operator="equal">
      <formula>"NotPaid"</formula>
    </cfRule>
    <cfRule type="cellIs" dxfId="3" priority="7537" operator="equal">
      <formula>"NotPaid"</formula>
    </cfRule>
    <cfRule type="cellIs" dxfId="3" priority="7536" operator="equal">
      <formula>"NotPaid"</formula>
    </cfRule>
    <cfRule type="cellIs" dxfId="3" priority="7535" operator="equal">
      <formula>"NotPaid"</formula>
    </cfRule>
    <cfRule type="cellIs" dxfId="3" priority="7522" operator="equal">
      <formula>"NotPaid"</formula>
    </cfRule>
    <cfRule type="cellIs" dxfId="3" priority="7521" operator="equal">
      <formula>"NotPaid"</formula>
    </cfRule>
    <cfRule type="cellIs" dxfId="3" priority="7520" operator="equal">
      <formula>"NotPaid"</formula>
    </cfRule>
    <cfRule type="cellIs" dxfId="3" priority="7511" operator="equal">
      <formula>"NotPaid"</formula>
    </cfRule>
    <cfRule type="cellIs" dxfId="3" priority="7510" operator="equal">
      <formula>"NotPaid"</formula>
    </cfRule>
    <cfRule type="cellIs" dxfId="3" priority="7509" operator="equal">
      <formula>"NotPaid"</formula>
    </cfRule>
    <cfRule type="cellIs" dxfId="3" priority="7500" operator="equal">
      <formula>"NotPaid"</formula>
    </cfRule>
    <cfRule type="cellIs" dxfId="3" priority="7499" operator="equal">
      <formula>"NotPaid"</formula>
    </cfRule>
    <cfRule type="cellIs" dxfId="3" priority="7498" operator="equal">
      <formula>"NotPaid"</formula>
    </cfRule>
    <cfRule type="cellIs" dxfId="3" priority="7489" operator="equal">
      <formula>"NotPaid"</formula>
    </cfRule>
    <cfRule type="cellIs" dxfId="3" priority="7488" operator="equal">
      <formula>"NotPaid"</formula>
    </cfRule>
    <cfRule type="cellIs" dxfId="3" priority="7487" operator="equal">
      <formula>"NotPaid"</formula>
    </cfRule>
    <cfRule type="cellIs" dxfId="3" priority="7477" operator="equal">
      <formula>"NotPaid"</formula>
    </cfRule>
    <cfRule type="cellIs" dxfId="3" priority="7476" operator="equal">
      <formula>"NotPaid"</formula>
    </cfRule>
    <cfRule type="cellIs" dxfId="3" priority="7475" operator="equal">
      <formula>"NotPaid"</formula>
    </cfRule>
    <cfRule type="cellIs" dxfId="3" priority="7461" operator="equal">
      <formula>"NotPaid"</formula>
    </cfRule>
    <cfRule type="cellIs" dxfId="3" priority="7460" operator="equal">
      <formula>"NotPaid"</formula>
    </cfRule>
    <cfRule type="cellIs" dxfId="3" priority="7459" operator="equal">
      <formula>"NotPaid"</formula>
    </cfRule>
    <cfRule type="cellIs" dxfId="3" priority="7446" operator="equal">
      <formula>"NotPaid"</formula>
    </cfRule>
    <cfRule type="cellIs" dxfId="3" priority="7445" operator="equal">
      <formula>"NotPaid"</formula>
    </cfRule>
    <cfRule type="cellIs" dxfId="3" priority="7444" operator="equal">
      <formula>"NotPaid"</formula>
    </cfRule>
    <cfRule type="cellIs" dxfId="3" priority="7431" operator="equal">
      <formula>"NotPaid"</formula>
    </cfRule>
    <cfRule type="cellIs" dxfId="3" priority="7422" operator="equal">
      <formula>"NotPaid"</formula>
    </cfRule>
    <cfRule type="cellIs" dxfId="3" priority="7416" operator="equal">
      <formula>"NotPaid"</formula>
    </cfRule>
    <cfRule type="cellIs" dxfId="3" priority="7415" operator="equal">
      <formula>"NotPaid"</formula>
    </cfRule>
    <cfRule type="cellIs" dxfId="3" priority="7414" operator="equal">
      <formula>"NotPaid"</formula>
    </cfRule>
    <cfRule type="cellIs" dxfId="3" priority="7404" operator="equal">
      <formula>"NotPaid"</formula>
    </cfRule>
    <cfRule type="cellIs" dxfId="3" priority="7403" operator="equal">
      <formula>"NotPaid"</formula>
    </cfRule>
    <cfRule type="cellIs" dxfId="3" priority="7402" operator="equal">
      <formula>"NotPaid"</formula>
    </cfRule>
    <cfRule type="cellIs" dxfId="3" priority="7389" operator="equal">
      <formula>"NotPaid"</formula>
    </cfRule>
    <cfRule type="cellIs" dxfId="3" priority="7388" operator="equal">
      <formula>"NotPaid"</formula>
    </cfRule>
    <cfRule type="cellIs" dxfId="3" priority="7387" operator="equal">
      <formula>"NotPaid"</formula>
    </cfRule>
    <cfRule type="cellIs" dxfId="3" priority="7377" operator="equal">
      <formula>"NotPaid"</formula>
    </cfRule>
    <cfRule type="cellIs" dxfId="3" priority="7376" operator="equal">
      <formula>"NotPaid"</formula>
    </cfRule>
    <cfRule type="cellIs" dxfId="3" priority="7375" operator="equal">
      <formula>"NotPaid"</formula>
    </cfRule>
    <cfRule type="cellIs" dxfId="3" priority="7362" operator="equal">
      <formula>"NotPaid"</formula>
    </cfRule>
    <cfRule type="cellIs" dxfId="3" priority="7356" operator="equal">
      <formula>"NotPaid"</formula>
    </cfRule>
    <cfRule type="cellIs" dxfId="3" priority="7355" operator="equal">
      <formula>"NotPaid"</formula>
    </cfRule>
    <cfRule type="cellIs" dxfId="3" priority="7354" operator="equal">
      <formula>"NotPaid"</formula>
    </cfRule>
    <cfRule type="cellIs" dxfId="3" priority="7344" operator="equal">
      <formula>"NotPaid"</formula>
    </cfRule>
    <cfRule type="cellIs" dxfId="3" priority="7343" operator="equal">
      <formula>"NotPaid"</formula>
    </cfRule>
    <cfRule type="cellIs" dxfId="3" priority="7342" operator="equal">
      <formula>"NotPaid"</formula>
    </cfRule>
    <cfRule type="cellIs" dxfId="3" priority="7332" operator="equal">
      <formula>"NotPaid"</formula>
    </cfRule>
    <cfRule type="cellIs" dxfId="3" priority="7331" operator="equal">
      <formula>"NotPaid"</formula>
    </cfRule>
    <cfRule type="cellIs" dxfId="3" priority="7330" operator="equal">
      <formula>"NotPaid"</formula>
    </cfRule>
    <cfRule type="cellIs" dxfId="3" priority="7320" operator="equal">
      <formula>"NotPaid"</formula>
    </cfRule>
    <cfRule type="cellIs" dxfId="3" priority="7319" operator="equal">
      <formula>"NotPaid"</formula>
    </cfRule>
    <cfRule type="cellIs" dxfId="3" priority="7318" operator="equal">
      <formula>"NotPaid"</formula>
    </cfRule>
    <cfRule type="cellIs" dxfId="3" priority="7309" operator="equal">
      <formula>"NotPaid"</formula>
    </cfRule>
    <cfRule type="cellIs" dxfId="3" priority="7308" operator="equal">
      <formula>"NotPaid"</formula>
    </cfRule>
    <cfRule type="cellIs" dxfId="3" priority="7307" operator="equal">
      <formula>"NotPaid"</formula>
    </cfRule>
    <cfRule type="cellIs" dxfId="3" priority="7298" operator="equal">
      <formula>"NotPaid"</formula>
    </cfRule>
    <cfRule type="cellIs" dxfId="3" priority="7297" operator="equal">
      <formula>"NotPaid"</formula>
    </cfRule>
    <cfRule type="cellIs" dxfId="3" priority="7296" operator="equal">
      <formula>"NotPaid"</formula>
    </cfRule>
    <cfRule type="cellIs" dxfId="3" priority="7283" operator="equal">
      <formula>"NotPaid"</formula>
    </cfRule>
    <cfRule type="cellIs" dxfId="3" priority="7282" operator="equal">
      <formula>"NotPaid"</formula>
    </cfRule>
    <cfRule type="cellIs" dxfId="3" priority="7281" operator="equal">
      <formula>"NotPaid"</formula>
    </cfRule>
    <cfRule type="cellIs" dxfId="3" priority="7272" operator="equal">
      <formula>"NotPaid"</formula>
    </cfRule>
    <cfRule type="cellIs" dxfId="3" priority="7271" operator="equal">
      <formula>"NotPaid"</formula>
    </cfRule>
    <cfRule type="cellIs" dxfId="3" priority="7270" operator="equal">
      <formula>"NotPaid"</formula>
    </cfRule>
    <cfRule type="cellIs" dxfId="3" priority="7261" operator="equal">
      <formula>"NotPaid"</formula>
    </cfRule>
    <cfRule type="cellIs" dxfId="3" priority="7260" operator="equal">
      <formula>"NotPaid"</formula>
    </cfRule>
    <cfRule type="cellIs" dxfId="3" priority="7259" operator="equal">
      <formula>"NotPaid"</formula>
    </cfRule>
    <cfRule type="cellIs" dxfId="3" priority="7250" operator="equal">
      <formula>"NotPaid"</formula>
    </cfRule>
    <cfRule type="cellIs" dxfId="3" priority="7249" operator="equal">
      <formula>"NotPaid"</formula>
    </cfRule>
    <cfRule type="cellIs" dxfId="3" priority="7248" operator="equal">
      <formula>"NotPaid"</formula>
    </cfRule>
    <cfRule type="cellIs" dxfId="3" priority="7238" operator="equal">
      <formula>"NotPaid"</formula>
    </cfRule>
    <cfRule type="cellIs" dxfId="3" priority="7237" operator="equal">
      <formula>"NotPaid"</formula>
    </cfRule>
    <cfRule type="cellIs" dxfId="3" priority="7236" operator="equal">
      <formula>"NotPaid"</formula>
    </cfRule>
  </conditionalFormatting>
  <conditionalFormatting sqref="G52">
    <cfRule type="cellIs" dxfId="3" priority="7701" operator="equal">
      <formula>"NotPaid"</formula>
    </cfRule>
    <cfRule type="cellIs" dxfId="3" priority="7686" operator="equal">
      <formula>"NotPaid"</formula>
    </cfRule>
    <cfRule type="cellIs" dxfId="3" priority="7656" operator="equal">
      <formula>"NotPaid"</formula>
    </cfRule>
    <cfRule type="cellIs" dxfId="3" priority="7644" operator="equal">
      <formula>"NotPaid"</formula>
    </cfRule>
    <cfRule type="cellIs" dxfId="3" priority="7629" operator="equal">
      <formula>"NotPaid"</formula>
    </cfRule>
    <cfRule type="cellIs" dxfId="3" priority="7617" operator="equal">
      <formula>"NotPaid"</formula>
    </cfRule>
    <cfRule type="cellIs" dxfId="3" priority="7596" operator="equal">
      <formula>"NotPaid"</formula>
    </cfRule>
    <cfRule type="cellIs" dxfId="3" priority="7584" operator="equal">
      <formula>"NotPaid"</formula>
    </cfRule>
    <cfRule type="cellIs" dxfId="3" priority="7572" operator="equal">
      <formula>"NotPaid"</formula>
    </cfRule>
    <cfRule type="cellIs" dxfId="3" priority="7538" operator="equal">
      <formula>"NotPaid"</formula>
    </cfRule>
    <cfRule type="cellIs" dxfId="3" priority="7490" operator="equal">
      <formula>"NotPaid"</formula>
    </cfRule>
    <cfRule type="cellIs" dxfId="3" priority="7478" operator="equal">
      <formula>"NotPaid"</formula>
    </cfRule>
    <cfRule type="cellIs" dxfId="3" priority="7462" operator="equal">
      <formula>"NotPaid"</formula>
    </cfRule>
    <cfRule type="cellIs" dxfId="3" priority="7447" operator="equal">
      <formula>"NotPaid"</formula>
    </cfRule>
    <cfRule type="cellIs" dxfId="3" priority="7417" operator="equal">
      <formula>"NotPaid"</formula>
    </cfRule>
    <cfRule type="cellIs" dxfId="3" priority="7405" operator="equal">
      <formula>"NotPaid"</formula>
    </cfRule>
    <cfRule type="cellIs" dxfId="3" priority="7390" operator="equal">
      <formula>"NotPaid"</formula>
    </cfRule>
    <cfRule type="cellIs" dxfId="3" priority="7378" operator="equal">
      <formula>"NotPaid"</formula>
    </cfRule>
    <cfRule type="cellIs" dxfId="3" priority="7357" operator="equal">
      <formula>"NotPaid"</formula>
    </cfRule>
    <cfRule type="cellIs" dxfId="3" priority="7345" operator="equal">
      <formula>"NotPaid"</formula>
    </cfRule>
    <cfRule type="cellIs" dxfId="3" priority="7333" operator="equal">
      <formula>"NotPaid"</formula>
    </cfRule>
    <cfRule type="cellIs" dxfId="3" priority="7299" operator="equal">
      <formula>"NotPaid"</formula>
    </cfRule>
    <cfRule type="cellIs" dxfId="3" priority="7251" operator="equal">
      <formula>"NotPaid"</formula>
    </cfRule>
    <cfRule type="cellIs" dxfId="3" priority="7239" operator="equal">
      <formula>"NotPaid"</formula>
    </cfRule>
  </conditionalFormatting>
  <conditionalFormatting sqref="G52:N52">
    <cfRule type="cellIs" dxfId="3" priority="7674" operator="equal">
      <formula>"NotPaid"</formula>
    </cfRule>
    <cfRule type="cellIs" dxfId="3" priority="7665" operator="equal">
      <formula>"NotPaid"</formula>
    </cfRule>
    <cfRule type="cellIs" dxfId="3" priority="7605" operator="equal">
      <formula>"NotPaid"</formula>
    </cfRule>
    <cfRule type="cellIs" dxfId="3" priority="7560" operator="equal">
      <formula>"NotPaid"</formula>
    </cfRule>
    <cfRule type="cellIs" dxfId="3" priority="7549" operator="equal">
      <formula>"NotPaid"</formula>
    </cfRule>
    <cfRule type="cellIs" dxfId="3" priority="7523" operator="equal">
      <formula>"NotPaid"</formula>
    </cfRule>
    <cfRule type="cellIs" dxfId="3" priority="7512" operator="equal">
      <formula>"NotPaid"</formula>
    </cfRule>
    <cfRule type="cellIs" dxfId="3" priority="7501" operator="equal">
      <formula>"NotPaid"</formula>
    </cfRule>
    <cfRule type="cellIs" dxfId="3" priority="7435" operator="equal">
      <formula>"NotPaid"</formula>
    </cfRule>
    <cfRule type="cellIs" dxfId="3" priority="7426" operator="equal">
      <formula>"NotPaid"</formula>
    </cfRule>
    <cfRule type="cellIs" dxfId="3" priority="7366" operator="equal">
      <formula>"NotPaid"</formula>
    </cfRule>
    <cfRule type="cellIs" dxfId="3" priority="7321" operator="equal">
      <formula>"NotPaid"</formula>
    </cfRule>
    <cfRule type="cellIs" dxfId="3" priority="7310" operator="equal">
      <formula>"NotPaid"</formula>
    </cfRule>
    <cfRule type="cellIs" dxfId="3" priority="7284" operator="equal">
      <formula>"NotPaid"</formula>
    </cfRule>
    <cfRule type="cellIs" dxfId="3" priority="7273" operator="equal">
      <formula>"NotPaid"</formula>
    </cfRule>
    <cfRule type="cellIs" dxfId="3" priority="7262" operator="equal">
      <formula>"NotPaid"</formula>
    </cfRule>
  </conditionalFormatting>
  <conditionalFormatting sqref="H52:N52">
    <cfRule type="cellIs" dxfId="3" priority="7697" operator="equal">
      <formula>"NotPaid"</formula>
    </cfRule>
    <cfRule type="cellIs" dxfId="3" priority="7682" operator="equal">
      <formula>"NotPaid"</formula>
    </cfRule>
    <cfRule type="cellIs" dxfId="3" priority="7652" operator="equal">
      <formula>"NotPaid"</formula>
    </cfRule>
    <cfRule type="cellIs" dxfId="3" priority="7640" operator="equal">
      <formula>"NotPaid"</formula>
    </cfRule>
    <cfRule type="cellIs" dxfId="3" priority="7625" operator="equal">
      <formula>"NotPaid"</formula>
    </cfRule>
    <cfRule type="cellIs" dxfId="3" priority="7613" operator="equal">
      <formula>"NotPaid"</formula>
    </cfRule>
    <cfRule type="cellIs" dxfId="3" priority="7592" operator="equal">
      <formula>"NotPaid"</formula>
    </cfRule>
    <cfRule type="cellIs" dxfId="3" priority="7580" operator="equal">
      <formula>"NotPaid"</formula>
    </cfRule>
    <cfRule type="cellIs" dxfId="3" priority="7568" operator="equal">
      <formula>"NotPaid"</formula>
    </cfRule>
    <cfRule type="cellIs" dxfId="3" priority="7534" operator="equal">
      <formula>"NotPaid"</formula>
    </cfRule>
    <cfRule type="cellIs" dxfId="3" priority="7486" operator="equal">
      <formula>"NotPaid"</formula>
    </cfRule>
    <cfRule type="cellIs" dxfId="3" priority="7474" operator="equal">
      <formula>"NotPaid"</formula>
    </cfRule>
    <cfRule type="cellIs" dxfId="3" priority="7458" operator="equal">
      <formula>"NotPaid"</formula>
    </cfRule>
    <cfRule type="cellIs" dxfId="3" priority="7443" operator="equal">
      <formula>"NotPaid"</formula>
    </cfRule>
    <cfRule type="cellIs" dxfId="3" priority="7413" operator="equal">
      <formula>"NotPaid"</formula>
    </cfRule>
    <cfRule type="cellIs" dxfId="3" priority="7401" operator="equal">
      <formula>"NotPaid"</formula>
    </cfRule>
    <cfRule type="cellIs" dxfId="3" priority="7386" operator="equal">
      <formula>"NotPaid"</formula>
    </cfRule>
    <cfRule type="cellIs" dxfId="3" priority="7374" operator="equal">
      <formula>"NotPaid"</formula>
    </cfRule>
    <cfRule type="cellIs" dxfId="3" priority="7353" operator="equal">
      <formula>"NotPaid"</formula>
    </cfRule>
    <cfRule type="cellIs" dxfId="3" priority="7341" operator="equal">
      <formula>"NotPaid"</formula>
    </cfRule>
    <cfRule type="cellIs" dxfId="3" priority="7329" operator="equal">
      <formula>"NotPaid"</formula>
    </cfRule>
    <cfRule type="cellIs" dxfId="3" priority="7295" operator="equal">
      <formula>"NotPaid"</formula>
    </cfRule>
    <cfRule type="cellIs" dxfId="3" priority="7247" operator="equal">
      <formula>"NotPaid"</formula>
    </cfRule>
    <cfRule type="cellIs" dxfId="3" priority="7235" operator="equal">
      <formula>"NotPaid"</formula>
    </cfRule>
  </conditionalFormatting>
  <conditionalFormatting sqref="P53">
    <cfRule type="cellIs" dxfId="3" priority="43" operator="equal">
      <formula>"NotPaid"</formula>
    </cfRule>
  </conditionalFormatting>
  <conditionalFormatting sqref="R53">
    <cfRule type="cellIs" dxfId="3" priority="42" operator="equal">
      <formula>"NotPaid"</formula>
    </cfRule>
  </conditionalFormatting>
  <conditionalFormatting sqref="S53:AC53">
    <cfRule type="cellIs" dxfId="3" priority="41" operator="equal">
      <formula>"NotPaid"</formula>
    </cfRule>
  </conditionalFormatting>
  <conditionalFormatting sqref="R54:U54">
    <cfRule type="cellIs" dxfId="3" priority="7" operator="equal">
      <formula>"NotPaid"</formula>
    </cfRule>
  </conditionalFormatting>
  <conditionalFormatting sqref="V54:AC54">
    <cfRule type="cellIs" dxfId="3" priority="8" operator="equal">
      <formula>"NotPaid"</formula>
    </cfRule>
  </conditionalFormatting>
  <conditionalFormatting sqref="D55:N55">
    <cfRule type="cellIs" dxfId="3" priority="13518" operator="equal">
      <formula>"NotPaid"</formula>
    </cfRule>
  </conditionalFormatting>
  <conditionalFormatting sqref="D58">
    <cfRule type="cellIs" dxfId="3" priority="13507" operator="equal">
      <formula>"NotPaid"</formula>
    </cfRule>
  </conditionalFormatting>
  <conditionalFormatting sqref="R58:AC58">
    <cfRule type="cellIs" dxfId="3" priority="331" operator="equal">
      <formula>"NotPaid"</formula>
    </cfRule>
  </conditionalFormatting>
  <conditionalFormatting sqref="D59:E59">
    <cfRule type="cellIs" dxfId="3" priority="13479" operator="equal">
      <formula>"NotPaid"</formula>
    </cfRule>
    <cfRule type="cellIs" dxfId="3" priority="13476" operator="equal">
      <formula>"NotPaid"</formula>
    </cfRule>
  </conditionalFormatting>
  <conditionalFormatting sqref="D59">
    <cfRule type="cellIs" dxfId="3" priority="13477" operator="equal">
      <formula>"NotPaid"</formula>
    </cfRule>
  </conditionalFormatting>
  <conditionalFormatting sqref="E59">
    <cfRule type="cellIs" dxfId="3" priority="13478" operator="equal">
      <formula>"NotPaid"</formula>
    </cfRule>
  </conditionalFormatting>
  <conditionalFormatting sqref="F59:N59">
    <cfRule type="cellIs" dxfId="3" priority="13475" operator="equal">
      <formula>"NotPaid"</formula>
    </cfRule>
    <cfRule type="cellIs" dxfId="3" priority="13474" operator="equal">
      <formula>"NotPaid"</formula>
    </cfRule>
  </conditionalFormatting>
  <conditionalFormatting sqref="R59">
    <cfRule type="cellIs" dxfId="3" priority="1486" operator="equal">
      <formula>"NotPaid"</formula>
    </cfRule>
  </conditionalFormatting>
  <conditionalFormatting sqref="S59:AC59">
    <cfRule type="cellIs" dxfId="3" priority="327" operator="equal">
      <formula>"NotPaid"</formula>
    </cfRule>
  </conditionalFormatting>
  <conditionalFormatting sqref="E60">
    <cfRule type="cellIs" dxfId="3" priority="13508" operator="equal">
      <formula>"NotPaid"</formula>
    </cfRule>
  </conditionalFormatting>
  <conditionalFormatting sqref="F60:N60">
    <cfRule type="cellIs" dxfId="3" priority="13439" operator="equal">
      <formula>"NotPaid"</formula>
    </cfRule>
  </conditionalFormatting>
  <conditionalFormatting sqref="R60">
    <cfRule type="cellIs" dxfId="3" priority="1484" operator="equal">
      <formula>"NotPaid"</formula>
    </cfRule>
    <cfRule type="cellIs" dxfId="3" priority="1483" operator="equal">
      <formula>"NotPaid"</formula>
    </cfRule>
  </conditionalFormatting>
  <conditionalFormatting sqref="S60:AB60">
    <cfRule type="cellIs" dxfId="3" priority="2272" operator="equal">
      <formula>"NotPaid"</formula>
    </cfRule>
    <cfRule type="cellIs" dxfId="3" priority="2271" operator="equal">
      <formula>"NotPaid"</formula>
    </cfRule>
  </conditionalFormatting>
  <conditionalFormatting sqref="R61">
    <cfRule type="cellIs" dxfId="3" priority="46" operator="equal">
      <formula>"NotPaid"</formula>
    </cfRule>
    <cfRule type="cellIs" dxfId="3" priority="45" operator="equal">
      <formula>"NotPaid"</formula>
    </cfRule>
  </conditionalFormatting>
  <conditionalFormatting sqref="S61:AB61">
    <cfRule type="cellIs" dxfId="3" priority="48" operator="equal">
      <formula>"NotPaid"</formula>
    </cfRule>
    <cfRule type="cellIs" dxfId="3" priority="47" operator="equal">
      <formula>"NotPaid"</formula>
    </cfRule>
  </conditionalFormatting>
  <conditionalFormatting sqref="AC61">
    <cfRule type="cellIs" dxfId="3" priority="50" operator="equal">
      <formula>"NotPaid"</formula>
    </cfRule>
    <cfRule type="cellIs" dxfId="3" priority="49" operator="equal">
      <formula>"NotPaid"</formula>
    </cfRule>
  </conditionalFormatting>
  <conditionalFormatting sqref="R62:AC62">
    <cfRule type="cellIs" dxfId="3" priority="345" operator="equal">
      <formula>"NotPaid"</formula>
    </cfRule>
  </conditionalFormatting>
  <conditionalFormatting sqref="D63">
    <cfRule type="cellIs" dxfId="3" priority="7218" operator="equal">
      <formula>"NotPaid"</formula>
    </cfRule>
    <cfRule type="cellIs" dxfId="3" priority="7217" operator="equal">
      <formula>"NotPaid"</formula>
    </cfRule>
    <cfRule type="cellIs" dxfId="3" priority="7216" operator="equal">
      <formula>"NotPaid"</formula>
    </cfRule>
    <cfRule type="cellIs" dxfId="3" priority="7214" operator="equal">
      <formula>"NotPaid"</formula>
    </cfRule>
    <cfRule type="cellIs" dxfId="3" priority="7213" operator="equal">
      <formula>"NotPaid"</formula>
    </cfRule>
    <cfRule type="cellIs" dxfId="3" priority="7212" operator="equal">
      <formula>"NotPaid"</formula>
    </cfRule>
    <cfRule type="cellIs" dxfId="3" priority="7203" operator="equal">
      <formula>"NotPaid"</formula>
    </cfRule>
    <cfRule type="cellIs" dxfId="3" priority="7202" operator="equal">
      <formula>"NotPaid"</formula>
    </cfRule>
    <cfRule type="cellIs" dxfId="3" priority="7201" operator="equal">
      <formula>"NotPaid"</formula>
    </cfRule>
    <cfRule type="cellIs" dxfId="3" priority="7199" operator="equal">
      <formula>"NotPaid"</formula>
    </cfRule>
    <cfRule type="cellIs" dxfId="3" priority="7198" operator="equal">
      <formula>"NotPaid"</formula>
    </cfRule>
    <cfRule type="cellIs" dxfId="3" priority="7197" operator="equal">
      <formula>"NotPaid"</formula>
    </cfRule>
    <cfRule type="cellIs" dxfId="3" priority="7190" operator="equal">
      <formula>"NotPaid"</formula>
    </cfRule>
    <cfRule type="cellIs" dxfId="3" priority="7189" operator="equal">
      <formula>"NotPaid"</formula>
    </cfRule>
    <cfRule type="cellIs" dxfId="3" priority="7188" operator="equal">
      <formula>"NotPaid"</formula>
    </cfRule>
    <cfRule type="cellIs" dxfId="3" priority="7173" operator="equal">
      <formula>"NotPaid"</formula>
    </cfRule>
    <cfRule type="cellIs" dxfId="3" priority="7172" operator="equal">
      <formula>"NotPaid"</formula>
    </cfRule>
    <cfRule type="cellIs" dxfId="3" priority="7171" operator="equal">
      <formula>"NotPaid"</formula>
    </cfRule>
    <cfRule type="cellIs" dxfId="3" priority="7161" operator="equal">
      <formula>"NotPaid"</formula>
    </cfRule>
    <cfRule type="cellIs" dxfId="3" priority="7160" operator="equal">
      <formula>"NotPaid"</formula>
    </cfRule>
    <cfRule type="cellIs" dxfId="3" priority="7159" operator="equal">
      <formula>"NotPaid"</formula>
    </cfRule>
    <cfRule type="cellIs" dxfId="3" priority="7146" operator="equal">
      <formula>"NotPaid"</formula>
    </cfRule>
    <cfRule type="cellIs" dxfId="3" priority="7145" operator="equal">
      <formula>"NotPaid"</formula>
    </cfRule>
    <cfRule type="cellIs" dxfId="3" priority="7144" operator="equal">
      <formula>"NotPaid"</formula>
    </cfRule>
    <cfRule type="cellIs" dxfId="3" priority="7134" operator="equal">
      <formula>"NotPaid"</formula>
    </cfRule>
    <cfRule type="cellIs" dxfId="3" priority="7133" operator="equal">
      <formula>"NotPaid"</formula>
    </cfRule>
    <cfRule type="cellIs" dxfId="3" priority="7132" operator="equal">
      <formula>"NotPaid"</formula>
    </cfRule>
    <cfRule type="cellIs" dxfId="3" priority="7130" operator="equal">
      <formula>"NotPaid"</formula>
    </cfRule>
    <cfRule type="cellIs" dxfId="3" priority="7129" operator="equal">
      <formula>"NotPaid"</formula>
    </cfRule>
    <cfRule type="cellIs" dxfId="3" priority="7128" operator="equal">
      <formula>"NotPaid"</formula>
    </cfRule>
    <cfRule type="cellIs" dxfId="3" priority="7101" operator="equal">
      <formula>"NotPaid"</formula>
    </cfRule>
    <cfRule type="cellIs" dxfId="3" priority="7100" operator="equal">
      <formula>"NotPaid"</formula>
    </cfRule>
    <cfRule type="cellIs" dxfId="3" priority="7099" operator="equal">
      <formula>"NotPaid"</formula>
    </cfRule>
    <cfRule type="cellIs" dxfId="3" priority="7089" operator="equal">
      <formula>"NotPaid"</formula>
    </cfRule>
    <cfRule type="cellIs" dxfId="3" priority="7088" operator="equal">
      <formula>"NotPaid"</formula>
    </cfRule>
    <cfRule type="cellIs" dxfId="3" priority="7087" operator="equal">
      <formula>"NotPaid"</formula>
    </cfRule>
    <cfRule type="cellIs" dxfId="3" priority="7078" operator="equal">
      <formula>"NotPaid"</formula>
    </cfRule>
    <cfRule type="cellIs" dxfId="3" priority="7077" operator="equal">
      <formula>"NotPaid"</formula>
    </cfRule>
    <cfRule type="cellIs" dxfId="3" priority="7076" operator="equal">
      <formula>"NotPaid"</formula>
    </cfRule>
    <cfRule type="cellIs" dxfId="3" priority="7067" operator="equal">
      <formula>"NotPaid"</formula>
    </cfRule>
    <cfRule type="cellIs" dxfId="3" priority="7066" operator="equal">
      <formula>"NotPaid"</formula>
    </cfRule>
    <cfRule type="cellIs" dxfId="3" priority="7065" operator="equal">
      <formula>"NotPaid"</formula>
    </cfRule>
    <cfRule type="cellIs" dxfId="3" priority="7055" operator="equal">
      <formula>"NotPaid"</formula>
    </cfRule>
    <cfRule type="cellIs" dxfId="3" priority="7054" operator="equal">
      <formula>"NotPaid"</formula>
    </cfRule>
    <cfRule type="cellIs" dxfId="3" priority="7053" operator="equal">
      <formula>"NotPaid"</formula>
    </cfRule>
    <cfRule type="cellIs" dxfId="3" priority="7051" operator="equal">
      <formula>"NotPaid"</formula>
    </cfRule>
    <cfRule type="cellIs" dxfId="3" priority="7050" operator="equal">
      <formula>"NotPaid"</formula>
    </cfRule>
    <cfRule type="cellIs" dxfId="3" priority="7049" operator="equal">
      <formula>"NotPaid"</formula>
    </cfRule>
    <cfRule type="cellIs" dxfId="3" priority="7041" operator="equal">
      <formula>"NotPaid"</formula>
    </cfRule>
    <cfRule type="cellIs" dxfId="3" priority="7040" operator="equal">
      <formula>"NotPaid"</formula>
    </cfRule>
    <cfRule type="cellIs" dxfId="3" priority="7039" operator="equal">
      <formula>"NotPaid"</formula>
    </cfRule>
    <cfRule type="cellIs" dxfId="3" priority="7030" operator="equal">
      <formula>"NotPaid"</formula>
    </cfRule>
    <cfRule type="cellIs" dxfId="3" priority="7029" operator="equal">
      <formula>"NotPaid"</formula>
    </cfRule>
    <cfRule type="cellIs" dxfId="3" priority="7028" operator="equal">
      <formula>"NotPaid"</formula>
    </cfRule>
    <cfRule type="cellIs" dxfId="3" priority="7019" operator="equal">
      <formula>"NotPaid"</formula>
    </cfRule>
    <cfRule type="cellIs" dxfId="3" priority="7018" operator="equal">
      <formula>"NotPaid"</formula>
    </cfRule>
    <cfRule type="cellIs" dxfId="3" priority="7017" operator="equal">
      <formula>"NotPaid"</formula>
    </cfRule>
    <cfRule type="cellIs" dxfId="3" priority="7007" operator="equal">
      <formula>"NotPaid"</formula>
    </cfRule>
    <cfRule type="cellIs" dxfId="3" priority="7006" operator="equal">
      <formula>"NotPaid"</formula>
    </cfRule>
    <cfRule type="cellIs" dxfId="3" priority="7005" operator="equal">
      <formula>"NotPaid"</formula>
    </cfRule>
    <cfRule type="cellIs" dxfId="3" priority="6995" operator="equal">
      <formula>"NotPaid"</formula>
    </cfRule>
    <cfRule type="cellIs" dxfId="3" priority="6994" operator="equal">
      <formula>"NotPaid"</formula>
    </cfRule>
    <cfRule type="cellIs" dxfId="3" priority="6993" operator="equal">
      <formula>"NotPaid"</formula>
    </cfRule>
    <cfRule type="cellIs" dxfId="3" priority="6979" operator="equal">
      <formula>"NotPaid"</formula>
    </cfRule>
    <cfRule type="cellIs" dxfId="3" priority="6978" operator="equal">
      <formula>"NotPaid"</formula>
    </cfRule>
    <cfRule type="cellIs" dxfId="3" priority="6977" operator="equal">
      <formula>"NotPaid"</formula>
    </cfRule>
    <cfRule type="cellIs" dxfId="3" priority="6975" operator="equal">
      <formula>"NotPaid"</formula>
    </cfRule>
    <cfRule type="cellIs" dxfId="3" priority="6974" operator="equal">
      <formula>"NotPaid"</formula>
    </cfRule>
    <cfRule type="cellIs" dxfId="3" priority="6973" operator="equal">
      <formula>"NotPaid"</formula>
    </cfRule>
    <cfRule type="cellIs" dxfId="3" priority="6964" operator="equal">
      <formula>"NotPaid"</formula>
    </cfRule>
    <cfRule type="cellIs" dxfId="3" priority="6963" operator="equal">
      <formula>"NotPaid"</formula>
    </cfRule>
    <cfRule type="cellIs" dxfId="3" priority="6962" operator="equal">
      <formula>"NotPaid"</formula>
    </cfRule>
    <cfRule type="cellIs" dxfId="3" priority="6960" operator="equal">
      <formula>"NotPaid"</formula>
    </cfRule>
    <cfRule type="cellIs" dxfId="3" priority="6959" operator="equal">
      <formula>"NotPaid"</formula>
    </cfRule>
    <cfRule type="cellIs" dxfId="3" priority="6958" operator="equal">
      <formula>"NotPaid"</formula>
    </cfRule>
    <cfRule type="cellIs" dxfId="3" priority="6951" operator="equal">
      <formula>"NotPaid"</formula>
    </cfRule>
    <cfRule type="cellIs" dxfId="3" priority="6950" operator="equal">
      <formula>"NotPaid"</formula>
    </cfRule>
    <cfRule type="cellIs" dxfId="3" priority="6949" operator="equal">
      <formula>"NotPaid"</formula>
    </cfRule>
    <cfRule type="cellIs" dxfId="3" priority="6934" operator="equal">
      <formula>"NotPaid"</formula>
    </cfRule>
    <cfRule type="cellIs" dxfId="3" priority="6933" operator="equal">
      <formula>"NotPaid"</formula>
    </cfRule>
    <cfRule type="cellIs" dxfId="3" priority="6932" operator="equal">
      <formula>"NotPaid"</formula>
    </cfRule>
    <cfRule type="cellIs" dxfId="3" priority="6922" operator="equal">
      <formula>"NotPaid"</formula>
    </cfRule>
    <cfRule type="cellIs" dxfId="3" priority="6921" operator="equal">
      <formula>"NotPaid"</formula>
    </cfRule>
    <cfRule type="cellIs" dxfId="3" priority="6920" operator="equal">
      <formula>"NotPaid"</formula>
    </cfRule>
    <cfRule type="cellIs" dxfId="3" priority="6907" operator="equal">
      <formula>"NotPaid"</formula>
    </cfRule>
    <cfRule type="cellIs" dxfId="3" priority="6906" operator="equal">
      <formula>"NotPaid"</formula>
    </cfRule>
    <cfRule type="cellIs" dxfId="3" priority="6905" operator="equal">
      <formula>"NotPaid"</formula>
    </cfRule>
    <cfRule type="cellIs" dxfId="3" priority="6895" operator="equal">
      <formula>"NotPaid"</formula>
    </cfRule>
    <cfRule type="cellIs" dxfId="3" priority="6894" operator="equal">
      <formula>"NotPaid"</formula>
    </cfRule>
    <cfRule type="cellIs" dxfId="3" priority="6893" operator="equal">
      <formula>"NotPaid"</formula>
    </cfRule>
    <cfRule type="cellIs" dxfId="3" priority="6891" operator="equal">
      <formula>"NotPaid"</formula>
    </cfRule>
    <cfRule type="cellIs" dxfId="3" priority="6890" operator="equal">
      <formula>"NotPaid"</formula>
    </cfRule>
    <cfRule type="cellIs" dxfId="3" priority="6889" operator="equal">
      <formula>"NotPaid"</formula>
    </cfRule>
    <cfRule type="cellIs" dxfId="3" priority="6862" operator="equal">
      <formula>"NotPaid"</formula>
    </cfRule>
    <cfRule type="cellIs" dxfId="3" priority="6861" operator="equal">
      <formula>"NotPaid"</formula>
    </cfRule>
    <cfRule type="cellIs" dxfId="3" priority="6860" operator="equal">
      <formula>"NotPaid"</formula>
    </cfRule>
    <cfRule type="cellIs" dxfId="3" priority="6850" operator="equal">
      <formula>"NotPaid"</formula>
    </cfRule>
    <cfRule type="cellIs" dxfId="3" priority="6849" operator="equal">
      <formula>"NotPaid"</formula>
    </cfRule>
    <cfRule type="cellIs" dxfId="3" priority="6848" operator="equal">
      <formula>"NotPaid"</formula>
    </cfRule>
    <cfRule type="cellIs" dxfId="3" priority="6839" operator="equal">
      <formula>"NotPaid"</formula>
    </cfRule>
    <cfRule type="cellIs" dxfId="3" priority="6838" operator="equal">
      <formula>"NotPaid"</formula>
    </cfRule>
    <cfRule type="cellIs" dxfId="3" priority="6837" operator="equal">
      <formula>"NotPaid"</formula>
    </cfRule>
    <cfRule type="cellIs" dxfId="3" priority="6828" operator="equal">
      <formula>"NotPaid"</formula>
    </cfRule>
    <cfRule type="cellIs" dxfId="3" priority="6827" operator="equal">
      <formula>"NotPaid"</formula>
    </cfRule>
    <cfRule type="cellIs" dxfId="3" priority="6826" operator="equal">
      <formula>"NotPaid"</formula>
    </cfRule>
    <cfRule type="cellIs" dxfId="3" priority="6816" operator="equal">
      <formula>"NotPaid"</formula>
    </cfRule>
    <cfRule type="cellIs" dxfId="3" priority="6815" operator="equal">
      <formula>"NotPaid"</formula>
    </cfRule>
    <cfRule type="cellIs" dxfId="3" priority="6814" operator="equal">
      <formula>"NotPaid"</formula>
    </cfRule>
    <cfRule type="cellIs" dxfId="3" priority="6812" operator="equal">
      <formula>"NotPaid"</formula>
    </cfRule>
    <cfRule type="cellIs" dxfId="3" priority="6811" operator="equal">
      <formula>"NotPaid"</formula>
    </cfRule>
    <cfRule type="cellIs" dxfId="3" priority="6810" operator="equal">
      <formula>"NotPaid"</formula>
    </cfRule>
    <cfRule type="cellIs" dxfId="3" priority="6802" operator="equal">
      <formula>"NotPaid"</formula>
    </cfRule>
    <cfRule type="cellIs" dxfId="3" priority="6801" operator="equal">
      <formula>"NotPaid"</formula>
    </cfRule>
    <cfRule type="cellIs" dxfId="3" priority="6800" operator="equal">
      <formula>"NotPaid"</formula>
    </cfRule>
    <cfRule type="cellIs" dxfId="3" priority="6791" operator="equal">
      <formula>"NotPaid"</formula>
    </cfRule>
    <cfRule type="cellIs" dxfId="3" priority="6790" operator="equal">
      <formula>"NotPaid"</formula>
    </cfRule>
    <cfRule type="cellIs" dxfId="3" priority="6789" operator="equal">
      <formula>"NotPaid"</formula>
    </cfRule>
    <cfRule type="cellIs" dxfId="3" priority="6780" operator="equal">
      <formula>"NotPaid"</formula>
    </cfRule>
    <cfRule type="cellIs" dxfId="3" priority="6779" operator="equal">
      <formula>"NotPaid"</formula>
    </cfRule>
    <cfRule type="cellIs" dxfId="3" priority="6778" operator="equal">
      <formula>"NotPaid"</formula>
    </cfRule>
    <cfRule type="cellIs" dxfId="3" priority="6768" operator="equal">
      <formula>"NotPaid"</formula>
    </cfRule>
    <cfRule type="cellIs" dxfId="3" priority="6767" operator="equal">
      <formula>"NotPaid"</formula>
    </cfRule>
    <cfRule type="cellIs" dxfId="3" priority="6766" operator="equal">
      <formula>"NotPaid"</formula>
    </cfRule>
    <cfRule type="cellIs" dxfId="3" priority="6756" operator="equal">
      <formula>"NotPaid"</formula>
    </cfRule>
    <cfRule type="cellIs" dxfId="3" priority="6755" operator="equal">
      <formula>"NotPaid"</formula>
    </cfRule>
    <cfRule type="cellIs" dxfId="3" priority="6754" operator="equal">
      <formula>"NotPaid"</formula>
    </cfRule>
  </conditionalFormatting>
  <conditionalFormatting sqref="D63:E63">
    <cfRule type="cellIs" dxfId="3" priority="7195" operator="equal">
      <formula>"NotPaid"</formula>
    </cfRule>
    <cfRule type="cellIs" dxfId="3" priority="7194" operator="equal">
      <formula>"NotPaid"</formula>
    </cfRule>
    <cfRule type="cellIs" dxfId="3" priority="7193" operator="equal">
      <formula>"NotPaid"</formula>
    </cfRule>
    <cfRule type="cellIs" dxfId="3" priority="7186" operator="equal">
      <formula>"NotPaid"</formula>
    </cfRule>
    <cfRule type="cellIs" dxfId="3" priority="7185" operator="equal">
      <formula>"NotPaid"</formula>
    </cfRule>
    <cfRule type="cellIs" dxfId="3" priority="7184" operator="equal">
      <formula>"NotPaid"</formula>
    </cfRule>
    <cfRule type="cellIs" dxfId="3" priority="7126" operator="equal">
      <formula>"NotPaid"</formula>
    </cfRule>
    <cfRule type="cellIs" dxfId="3" priority="7125" operator="equal">
      <formula>"NotPaid"</formula>
    </cfRule>
    <cfRule type="cellIs" dxfId="3" priority="7124" operator="equal">
      <formula>"NotPaid"</formula>
    </cfRule>
    <cfRule type="cellIs" dxfId="3" priority="6956" operator="equal">
      <formula>"NotPaid"</formula>
    </cfRule>
    <cfRule type="cellIs" dxfId="3" priority="6955" operator="equal">
      <formula>"NotPaid"</formula>
    </cfRule>
    <cfRule type="cellIs" dxfId="3" priority="6954" operator="equal">
      <formula>"NotPaid"</formula>
    </cfRule>
    <cfRule type="cellIs" dxfId="3" priority="6947" operator="equal">
      <formula>"NotPaid"</formula>
    </cfRule>
    <cfRule type="cellIs" dxfId="3" priority="6946" operator="equal">
      <formula>"NotPaid"</formula>
    </cfRule>
    <cfRule type="cellIs" dxfId="3" priority="6945" operator="equal">
      <formula>"NotPaid"</formula>
    </cfRule>
    <cfRule type="cellIs" dxfId="3" priority="6887" operator="equal">
      <formula>"NotPaid"</formula>
    </cfRule>
    <cfRule type="cellIs" dxfId="3" priority="6886" operator="equal">
      <formula>"NotPaid"</formula>
    </cfRule>
    <cfRule type="cellIs" dxfId="3" priority="6885" operator="equal">
      <formula>"NotPaid"</formula>
    </cfRule>
  </conditionalFormatting>
  <conditionalFormatting sqref="E63">
    <cfRule type="cellIs" dxfId="3" priority="7226" operator="equal">
      <formula>"NotPaid"</formula>
    </cfRule>
    <cfRule type="cellIs" dxfId="3" priority="7225" operator="equal">
      <formula>"NotPaid"</formula>
    </cfRule>
    <cfRule type="cellIs" dxfId="3" priority="7224" operator="equal">
      <formula>"NotPaid"</formula>
    </cfRule>
    <cfRule type="cellIs" dxfId="3" priority="7211" operator="equal">
      <formula>"NotPaid"</formula>
    </cfRule>
    <cfRule type="cellIs" dxfId="3" priority="7210" operator="equal">
      <formula>"NotPaid"</formula>
    </cfRule>
    <cfRule type="cellIs" dxfId="3" priority="7209" operator="equal">
      <formula>"NotPaid"</formula>
    </cfRule>
    <cfRule type="cellIs" dxfId="3" priority="7181" operator="equal">
      <formula>"NotPaid"</formula>
    </cfRule>
    <cfRule type="cellIs" dxfId="3" priority="7180" operator="equal">
      <formula>"NotPaid"</formula>
    </cfRule>
    <cfRule type="cellIs" dxfId="3" priority="7179" operator="equal">
      <formula>"NotPaid"</formula>
    </cfRule>
    <cfRule type="cellIs" dxfId="3" priority="7169" operator="equal">
      <formula>"NotPaid"</formula>
    </cfRule>
    <cfRule type="cellIs" dxfId="3" priority="7168" operator="equal">
      <formula>"NotPaid"</formula>
    </cfRule>
    <cfRule type="cellIs" dxfId="3" priority="7167" operator="equal">
      <formula>"NotPaid"</formula>
    </cfRule>
    <cfRule type="cellIs" dxfId="3" priority="7154" operator="equal">
      <formula>"NotPaid"</formula>
    </cfRule>
    <cfRule type="cellIs" dxfId="3" priority="7153" operator="equal">
      <formula>"NotPaid"</formula>
    </cfRule>
    <cfRule type="cellIs" dxfId="3" priority="7152" operator="equal">
      <formula>"NotPaid"</formula>
    </cfRule>
    <cfRule type="cellIs" dxfId="3" priority="7142" operator="equal">
      <formula>"NotPaid"</formula>
    </cfRule>
    <cfRule type="cellIs" dxfId="3" priority="7141" operator="equal">
      <formula>"NotPaid"</formula>
    </cfRule>
    <cfRule type="cellIs" dxfId="3" priority="7140" operator="equal">
      <formula>"NotPaid"</formula>
    </cfRule>
    <cfRule type="cellIs" dxfId="3" priority="7121" operator="equal">
      <formula>"NotPaid"</formula>
    </cfRule>
    <cfRule type="cellIs" dxfId="3" priority="7120" operator="equal">
      <formula>"NotPaid"</formula>
    </cfRule>
    <cfRule type="cellIs" dxfId="3" priority="7119" operator="equal">
      <formula>"NotPaid"</formula>
    </cfRule>
    <cfRule type="cellIs" dxfId="3" priority="7109" operator="equal">
      <formula>"NotPaid"</formula>
    </cfRule>
    <cfRule type="cellIs" dxfId="3" priority="7108" operator="equal">
      <formula>"NotPaid"</formula>
    </cfRule>
    <cfRule type="cellIs" dxfId="3" priority="7107" operator="equal">
      <formula>"NotPaid"</formula>
    </cfRule>
    <cfRule type="cellIs" dxfId="3" priority="7097" operator="equal">
      <formula>"NotPaid"</formula>
    </cfRule>
    <cfRule type="cellIs" dxfId="3" priority="7096" operator="equal">
      <formula>"NotPaid"</formula>
    </cfRule>
    <cfRule type="cellIs" dxfId="3" priority="7095" operator="equal">
      <formula>"NotPaid"</formula>
    </cfRule>
    <cfRule type="cellIs" dxfId="3" priority="7085" operator="equal">
      <formula>"NotPaid"</formula>
    </cfRule>
    <cfRule type="cellIs" dxfId="3" priority="7084" operator="equal">
      <formula>"NotPaid"</formula>
    </cfRule>
    <cfRule type="cellIs" dxfId="3" priority="7083" operator="equal">
      <formula>"NotPaid"</formula>
    </cfRule>
    <cfRule type="cellIs" dxfId="3" priority="7074" operator="equal">
      <formula>"NotPaid"</formula>
    </cfRule>
    <cfRule type="cellIs" dxfId="3" priority="7073" operator="equal">
      <formula>"NotPaid"</formula>
    </cfRule>
    <cfRule type="cellIs" dxfId="3" priority="7072" operator="equal">
      <formula>"NotPaid"</formula>
    </cfRule>
    <cfRule type="cellIs" dxfId="3" priority="7063" operator="equal">
      <formula>"NotPaid"</formula>
    </cfRule>
    <cfRule type="cellIs" dxfId="3" priority="7062" operator="equal">
      <formula>"NotPaid"</formula>
    </cfRule>
    <cfRule type="cellIs" dxfId="3" priority="7061" operator="equal">
      <formula>"NotPaid"</formula>
    </cfRule>
    <cfRule type="cellIs" dxfId="3" priority="7048" operator="equal">
      <formula>"NotPaid"</formula>
    </cfRule>
    <cfRule type="cellIs" dxfId="3" priority="7047" operator="equal">
      <formula>"NotPaid"</formula>
    </cfRule>
    <cfRule type="cellIs" dxfId="3" priority="7046" operator="equal">
      <formula>"NotPaid"</formula>
    </cfRule>
    <cfRule type="cellIs" dxfId="3" priority="7037" operator="equal">
      <formula>"NotPaid"</formula>
    </cfRule>
    <cfRule type="cellIs" dxfId="3" priority="7036" operator="equal">
      <formula>"NotPaid"</formula>
    </cfRule>
    <cfRule type="cellIs" dxfId="3" priority="7035" operator="equal">
      <formula>"NotPaid"</formula>
    </cfRule>
    <cfRule type="cellIs" dxfId="3" priority="7026" operator="equal">
      <formula>"NotPaid"</formula>
    </cfRule>
    <cfRule type="cellIs" dxfId="3" priority="7025" operator="equal">
      <formula>"NotPaid"</formula>
    </cfRule>
    <cfRule type="cellIs" dxfId="3" priority="7024" operator="equal">
      <formula>"NotPaid"</formula>
    </cfRule>
    <cfRule type="cellIs" dxfId="3" priority="7015" operator="equal">
      <formula>"NotPaid"</formula>
    </cfRule>
    <cfRule type="cellIs" dxfId="3" priority="7014" operator="equal">
      <formula>"NotPaid"</formula>
    </cfRule>
    <cfRule type="cellIs" dxfId="3" priority="7013" operator="equal">
      <formula>"NotPaid"</formula>
    </cfRule>
    <cfRule type="cellIs" dxfId="3" priority="7003" operator="equal">
      <formula>"NotPaid"</formula>
    </cfRule>
    <cfRule type="cellIs" dxfId="3" priority="7002" operator="equal">
      <formula>"NotPaid"</formula>
    </cfRule>
    <cfRule type="cellIs" dxfId="3" priority="7001" operator="equal">
      <formula>"NotPaid"</formula>
    </cfRule>
    <cfRule type="cellIs" dxfId="3" priority="6987" operator="equal">
      <formula>"NotPaid"</formula>
    </cfRule>
    <cfRule type="cellIs" dxfId="3" priority="6986" operator="equal">
      <formula>"NotPaid"</formula>
    </cfRule>
    <cfRule type="cellIs" dxfId="3" priority="6985" operator="equal">
      <formula>"NotPaid"</formula>
    </cfRule>
    <cfRule type="cellIs" dxfId="3" priority="6972" operator="equal">
      <formula>"NotPaid"</formula>
    </cfRule>
    <cfRule type="cellIs" dxfId="3" priority="6971" operator="equal">
      <formula>"NotPaid"</formula>
    </cfRule>
    <cfRule type="cellIs" dxfId="3" priority="6970" operator="equal">
      <formula>"NotPaid"</formula>
    </cfRule>
    <cfRule type="cellIs" dxfId="3" priority="6942" operator="equal">
      <formula>"NotPaid"</formula>
    </cfRule>
    <cfRule type="cellIs" dxfId="3" priority="6941" operator="equal">
      <formula>"NotPaid"</formula>
    </cfRule>
    <cfRule type="cellIs" dxfId="3" priority="6940" operator="equal">
      <formula>"NotPaid"</formula>
    </cfRule>
    <cfRule type="cellIs" dxfId="3" priority="6930" operator="equal">
      <formula>"NotPaid"</formula>
    </cfRule>
    <cfRule type="cellIs" dxfId="3" priority="6929" operator="equal">
      <formula>"NotPaid"</formula>
    </cfRule>
    <cfRule type="cellIs" dxfId="3" priority="6928" operator="equal">
      <formula>"NotPaid"</formula>
    </cfRule>
    <cfRule type="cellIs" dxfId="3" priority="6915" operator="equal">
      <formula>"NotPaid"</formula>
    </cfRule>
    <cfRule type="cellIs" dxfId="3" priority="6914" operator="equal">
      <formula>"NotPaid"</formula>
    </cfRule>
    <cfRule type="cellIs" dxfId="3" priority="6913" operator="equal">
      <formula>"NotPaid"</formula>
    </cfRule>
    <cfRule type="cellIs" dxfId="3" priority="6903" operator="equal">
      <formula>"NotPaid"</formula>
    </cfRule>
    <cfRule type="cellIs" dxfId="3" priority="6902" operator="equal">
      <formula>"NotPaid"</formula>
    </cfRule>
    <cfRule type="cellIs" dxfId="3" priority="6901" operator="equal">
      <formula>"NotPaid"</formula>
    </cfRule>
    <cfRule type="cellIs" dxfId="3" priority="6882" operator="equal">
      <formula>"NotPaid"</formula>
    </cfRule>
    <cfRule type="cellIs" dxfId="3" priority="6881" operator="equal">
      <formula>"NotPaid"</formula>
    </cfRule>
    <cfRule type="cellIs" dxfId="3" priority="6880" operator="equal">
      <formula>"NotPaid"</formula>
    </cfRule>
    <cfRule type="cellIs" dxfId="3" priority="6870" operator="equal">
      <formula>"NotPaid"</formula>
    </cfRule>
    <cfRule type="cellIs" dxfId="3" priority="6869" operator="equal">
      <formula>"NotPaid"</formula>
    </cfRule>
    <cfRule type="cellIs" dxfId="3" priority="6868" operator="equal">
      <formula>"NotPaid"</formula>
    </cfRule>
    <cfRule type="cellIs" dxfId="3" priority="6858" operator="equal">
      <formula>"NotPaid"</formula>
    </cfRule>
    <cfRule type="cellIs" dxfId="3" priority="6857" operator="equal">
      <formula>"NotPaid"</formula>
    </cfRule>
    <cfRule type="cellIs" dxfId="3" priority="6856" operator="equal">
      <formula>"NotPaid"</formula>
    </cfRule>
    <cfRule type="cellIs" dxfId="3" priority="6846" operator="equal">
      <formula>"NotPaid"</formula>
    </cfRule>
    <cfRule type="cellIs" dxfId="3" priority="6845" operator="equal">
      <formula>"NotPaid"</formula>
    </cfRule>
    <cfRule type="cellIs" dxfId="3" priority="6844" operator="equal">
      <formula>"NotPaid"</formula>
    </cfRule>
    <cfRule type="cellIs" dxfId="3" priority="6835" operator="equal">
      <formula>"NotPaid"</formula>
    </cfRule>
    <cfRule type="cellIs" dxfId="3" priority="6834" operator="equal">
      <formula>"NotPaid"</formula>
    </cfRule>
    <cfRule type="cellIs" dxfId="3" priority="6833" operator="equal">
      <formula>"NotPaid"</formula>
    </cfRule>
    <cfRule type="cellIs" dxfId="3" priority="6824" operator="equal">
      <formula>"NotPaid"</formula>
    </cfRule>
    <cfRule type="cellIs" dxfId="3" priority="6823" operator="equal">
      <formula>"NotPaid"</formula>
    </cfRule>
    <cfRule type="cellIs" dxfId="3" priority="6822" operator="equal">
      <formula>"NotPaid"</formula>
    </cfRule>
    <cfRule type="cellIs" dxfId="3" priority="6809" operator="equal">
      <formula>"NotPaid"</formula>
    </cfRule>
    <cfRule type="cellIs" dxfId="3" priority="6808" operator="equal">
      <formula>"NotPaid"</formula>
    </cfRule>
    <cfRule type="cellIs" dxfId="3" priority="6807" operator="equal">
      <formula>"NotPaid"</formula>
    </cfRule>
    <cfRule type="cellIs" dxfId="3" priority="6798" operator="equal">
      <formula>"NotPaid"</formula>
    </cfRule>
    <cfRule type="cellIs" dxfId="3" priority="6797" operator="equal">
      <formula>"NotPaid"</formula>
    </cfRule>
    <cfRule type="cellIs" dxfId="3" priority="6796" operator="equal">
      <formula>"NotPaid"</formula>
    </cfRule>
    <cfRule type="cellIs" dxfId="3" priority="6787" operator="equal">
      <formula>"NotPaid"</formula>
    </cfRule>
    <cfRule type="cellIs" dxfId="3" priority="6786" operator="equal">
      <formula>"NotPaid"</formula>
    </cfRule>
    <cfRule type="cellIs" dxfId="3" priority="6785" operator="equal">
      <formula>"NotPaid"</formula>
    </cfRule>
    <cfRule type="cellIs" dxfId="3" priority="6776" operator="equal">
      <formula>"NotPaid"</formula>
    </cfRule>
    <cfRule type="cellIs" dxfId="3" priority="6775" operator="equal">
      <formula>"NotPaid"</formula>
    </cfRule>
    <cfRule type="cellIs" dxfId="3" priority="6774" operator="equal">
      <formula>"NotPaid"</formula>
    </cfRule>
    <cfRule type="cellIs" dxfId="3" priority="6764" operator="equal">
      <formula>"NotPaid"</formula>
    </cfRule>
    <cfRule type="cellIs" dxfId="3" priority="6763" operator="equal">
      <formula>"NotPaid"</formula>
    </cfRule>
    <cfRule type="cellIs" dxfId="3" priority="6762" operator="equal">
      <formula>"NotPaid"</formula>
    </cfRule>
  </conditionalFormatting>
  <conditionalFormatting sqref="F63:G63">
    <cfRule type="expression" dxfId="0" priority="7228" stopIfTrue="1">
      <formula>F63="NotPaid"</formula>
    </cfRule>
    <cfRule type="expression" dxfId="0" priority="7156" stopIfTrue="1">
      <formula>F63="NotPaid"</formula>
    </cfRule>
    <cfRule type="expression" dxfId="0" priority="7111" stopIfTrue="1">
      <formula>F63="NotPaid"</formula>
    </cfRule>
    <cfRule type="expression" dxfId="0" priority="6989" stopIfTrue="1">
      <formula>F63="NotPaid"</formula>
    </cfRule>
    <cfRule type="expression" dxfId="0" priority="6917" stopIfTrue="1">
      <formula>F63="NotPaid"</formula>
    </cfRule>
    <cfRule type="expression" dxfId="0" priority="6872" stopIfTrue="1">
      <formula>F63="NotPaid"</formula>
    </cfRule>
  </conditionalFormatting>
  <conditionalFormatting sqref="F63">
    <cfRule type="cellIs" dxfId="3" priority="7222" operator="equal">
      <formula>"NotPaid"</formula>
    </cfRule>
    <cfRule type="cellIs" dxfId="3" priority="7221" operator="equal">
      <formula>"NotPaid"</formula>
    </cfRule>
    <cfRule type="cellIs" dxfId="3" priority="7220" operator="equal">
      <formula>"NotPaid"</formula>
    </cfRule>
    <cfRule type="cellIs" dxfId="3" priority="7207" operator="equal">
      <formula>"NotPaid"</formula>
    </cfRule>
    <cfRule type="cellIs" dxfId="3" priority="7206" operator="equal">
      <formula>"NotPaid"</formula>
    </cfRule>
    <cfRule type="cellIs" dxfId="3" priority="7205" operator="equal">
      <formula>"NotPaid"</formula>
    </cfRule>
    <cfRule type="cellIs" dxfId="3" priority="7192" operator="equal">
      <formula>"NotPaid"</formula>
    </cfRule>
    <cfRule type="cellIs" dxfId="3" priority="7183" operator="equal">
      <formula>"NotPaid"</formula>
    </cfRule>
    <cfRule type="cellIs" dxfId="3" priority="7177" operator="equal">
      <formula>"NotPaid"</formula>
    </cfRule>
    <cfRule type="cellIs" dxfId="3" priority="7176" operator="equal">
      <formula>"NotPaid"</formula>
    </cfRule>
    <cfRule type="cellIs" dxfId="3" priority="7175" operator="equal">
      <formula>"NotPaid"</formula>
    </cfRule>
    <cfRule type="cellIs" dxfId="3" priority="7165" operator="equal">
      <formula>"NotPaid"</formula>
    </cfRule>
    <cfRule type="cellIs" dxfId="3" priority="7164" operator="equal">
      <formula>"NotPaid"</formula>
    </cfRule>
    <cfRule type="cellIs" dxfId="3" priority="7163" operator="equal">
      <formula>"NotPaid"</formula>
    </cfRule>
    <cfRule type="cellIs" dxfId="3" priority="7150" operator="equal">
      <formula>"NotPaid"</formula>
    </cfRule>
    <cfRule type="cellIs" dxfId="3" priority="7149" operator="equal">
      <formula>"NotPaid"</formula>
    </cfRule>
    <cfRule type="cellIs" dxfId="3" priority="7148" operator="equal">
      <formula>"NotPaid"</formula>
    </cfRule>
    <cfRule type="cellIs" dxfId="3" priority="7138" operator="equal">
      <formula>"NotPaid"</formula>
    </cfRule>
    <cfRule type="cellIs" dxfId="3" priority="7137" operator="equal">
      <formula>"NotPaid"</formula>
    </cfRule>
    <cfRule type="cellIs" dxfId="3" priority="7136" operator="equal">
      <formula>"NotPaid"</formula>
    </cfRule>
    <cfRule type="cellIs" dxfId="3" priority="7123" operator="equal">
      <formula>"NotPaid"</formula>
    </cfRule>
    <cfRule type="cellIs" dxfId="3" priority="7117" operator="equal">
      <formula>"NotPaid"</formula>
    </cfRule>
    <cfRule type="cellIs" dxfId="3" priority="7116" operator="equal">
      <formula>"NotPaid"</formula>
    </cfRule>
    <cfRule type="cellIs" dxfId="3" priority="7115" operator="equal">
      <formula>"NotPaid"</formula>
    </cfRule>
    <cfRule type="cellIs" dxfId="3" priority="7105" operator="equal">
      <formula>"NotPaid"</formula>
    </cfRule>
    <cfRule type="cellIs" dxfId="3" priority="7104" operator="equal">
      <formula>"NotPaid"</formula>
    </cfRule>
    <cfRule type="cellIs" dxfId="3" priority="7103" operator="equal">
      <formula>"NotPaid"</formula>
    </cfRule>
    <cfRule type="cellIs" dxfId="3" priority="7093" operator="equal">
      <formula>"NotPaid"</formula>
    </cfRule>
    <cfRule type="cellIs" dxfId="3" priority="7092" operator="equal">
      <formula>"NotPaid"</formula>
    </cfRule>
    <cfRule type="cellIs" dxfId="3" priority="7091" operator="equal">
      <formula>"NotPaid"</formula>
    </cfRule>
    <cfRule type="cellIs" dxfId="3" priority="7081" operator="equal">
      <formula>"NotPaid"</formula>
    </cfRule>
    <cfRule type="cellIs" dxfId="3" priority="7080" operator="equal">
      <formula>"NotPaid"</formula>
    </cfRule>
    <cfRule type="cellIs" dxfId="3" priority="7079" operator="equal">
      <formula>"NotPaid"</formula>
    </cfRule>
    <cfRule type="cellIs" dxfId="3" priority="7070" operator="equal">
      <formula>"NotPaid"</formula>
    </cfRule>
    <cfRule type="cellIs" dxfId="3" priority="7069" operator="equal">
      <formula>"NotPaid"</formula>
    </cfRule>
    <cfRule type="cellIs" dxfId="3" priority="7068" operator="equal">
      <formula>"NotPaid"</formula>
    </cfRule>
    <cfRule type="cellIs" dxfId="3" priority="7059" operator="equal">
      <formula>"NotPaid"</formula>
    </cfRule>
    <cfRule type="cellIs" dxfId="3" priority="7058" operator="equal">
      <formula>"NotPaid"</formula>
    </cfRule>
    <cfRule type="cellIs" dxfId="3" priority="7057" operator="equal">
      <formula>"NotPaid"</formula>
    </cfRule>
    <cfRule type="cellIs" dxfId="3" priority="7044" operator="equal">
      <formula>"NotPaid"</formula>
    </cfRule>
    <cfRule type="cellIs" dxfId="3" priority="7043" operator="equal">
      <formula>"NotPaid"</formula>
    </cfRule>
    <cfRule type="cellIs" dxfId="3" priority="7042" operator="equal">
      <formula>"NotPaid"</formula>
    </cfRule>
    <cfRule type="cellIs" dxfId="3" priority="7033" operator="equal">
      <formula>"NotPaid"</formula>
    </cfRule>
    <cfRule type="cellIs" dxfId="3" priority="7032" operator="equal">
      <formula>"NotPaid"</formula>
    </cfRule>
    <cfRule type="cellIs" dxfId="3" priority="7031" operator="equal">
      <formula>"NotPaid"</formula>
    </cfRule>
    <cfRule type="cellIs" dxfId="3" priority="7022" operator="equal">
      <formula>"NotPaid"</formula>
    </cfRule>
    <cfRule type="cellIs" dxfId="3" priority="7021" operator="equal">
      <formula>"NotPaid"</formula>
    </cfRule>
    <cfRule type="cellIs" dxfId="3" priority="7020" operator="equal">
      <formula>"NotPaid"</formula>
    </cfRule>
    <cfRule type="cellIs" dxfId="3" priority="7011" operator="equal">
      <formula>"NotPaid"</formula>
    </cfRule>
    <cfRule type="cellIs" dxfId="3" priority="7010" operator="equal">
      <formula>"NotPaid"</formula>
    </cfRule>
    <cfRule type="cellIs" dxfId="3" priority="7009" operator="equal">
      <formula>"NotPaid"</formula>
    </cfRule>
    <cfRule type="cellIs" dxfId="3" priority="6999" operator="equal">
      <formula>"NotPaid"</formula>
    </cfRule>
    <cfRule type="cellIs" dxfId="3" priority="6998" operator="equal">
      <formula>"NotPaid"</formula>
    </cfRule>
    <cfRule type="cellIs" dxfId="3" priority="6997" operator="equal">
      <formula>"NotPaid"</formula>
    </cfRule>
    <cfRule type="cellIs" dxfId="3" priority="6983" operator="equal">
      <formula>"NotPaid"</formula>
    </cfRule>
    <cfRule type="cellIs" dxfId="3" priority="6982" operator="equal">
      <formula>"NotPaid"</formula>
    </cfRule>
    <cfRule type="cellIs" dxfId="3" priority="6981" operator="equal">
      <formula>"NotPaid"</formula>
    </cfRule>
    <cfRule type="cellIs" dxfId="3" priority="6968" operator="equal">
      <formula>"NotPaid"</formula>
    </cfRule>
    <cfRule type="cellIs" dxfId="3" priority="6967" operator="equal">
      <formula>"NotPaid"</formula>
    </cfRule>
    <cfRule type="cellIs" dxfId="3" priority="6966" operator="equal">
      <formula>"NotPaid"</formula>
    </cfRule>
    <cfRule type="cellIs" dxfId="3" priority="6953" operator="equal">
      <formula>"NotPaid"</formula>
    </cfRule>
    <cfRule type="cellIs" dxfId="3" priority="6944" operator="equal">
      <formula>"NotPaid"</formula>
    </cfRule>
    <cfRule type="cellIs" dxfId="3" priority="6938" operator="equal">
      <formula>"NotPaid"</formula>
    </cfRule>
    <cfRule type="cellIs" dxfId="3" priority="6937" operator="equal">
      <formula>"NotPaid"</formula>
    </cfRule>
    <cfRule type="cellIs" dxfId="3" priority="6936" operator="equal">
      <formula>"NotPaid"</formula>
    </cfRule>
    <cfRule type="cellIs" dxfId="3" priority="6926" operator="equal">
      <formula>"NotPaid"</formula>
    </cfRule>
    <cfRule type="cellIs" dxfId="3" priority="6925" operator="equal">
      <formula>"NotPaid"</formula>
    </cfRule>
    <cfRule type="cellIs" dxfId="3" priority="6924" operator="equal">
      <formula>"NotPaid"</formula>
    </cfRule>
    <cfRule type="cellIs" dxfId="3" priority="6911" operator="equal">
      <formula>"NotPaid"</formula>
    </cfRule>
    <cfRule type="cellIs" dxfId="3" priority="6910" operator="equal">
      <formula>"NotPaid"</formula>
    </cfRule>
    <cfRule type="cellIs" dxfId="3" priority="6909" operator="equal">
      <formula>"NotPaid"</formula>
    </cfRule>
    <cfRule type="cellIs" dxfId="3" priority="6899" operator="equal">
      <formula>"NotPaid"</formula>
    </cfRule>
    <cfRule type="cellIs" dxfId="3" priority="6898" operator="equal">
      <formula>"NotPaid"</formula>
    </cfRule>
    <cfRule type="cellIs" dxfId="3" priority="6897" operator="equal">
      <formula>"NotPaid"</formula>
    </cfRule>
    <cfRule type="cellIs" dxfId="3" priority="6884" operator="equal">
      <formula>"NotPaid"</formula>
    </cfRule>
    <cfRule type="cellIs" dxfId="3" priority="6878" operator="equal">
      <formula>"NotPaid"</formula>
    </cfRule>
    <cfRule type="cellIs" dxfId="3" priority="6877" operator="equal">
      <formula>"NotPaid"</formula>
    </cfRule>
    <cfRule type="cellIs" dxfId="3" priority="6876" operator="equal">
      <formula>"NotPaid"</formula>
    </cfRule>
    <cfRule type="cellIs" dxfId="3" priority="6866" operator="equal">
      <formula>"NotPaid"</formula>
    </cfRule>
    <cfRule type="cellIs" dxfId="3" priority="6865" operator="equal">
      <formula>"NotPaid"</formula>
    </cfRule>
    <cfRule type="cellIs" dxfId="3" priority="6864" operator="equal">
      <formula>"NotPaid"</formula>
    </cfRule>
    <cfRule type="cellIs" dxfId="3" priority="6854" operator="equal">
      <formula>"NotPaid"</formula>
    </cfRule>
    <cfRule type="cellIs" dxfId="3" priority="6853" operator="equal">
      <formula>"NotPaid"</formula>
    </cfRule>
    <cfRule type="cellIs" dxfId="3" priority="6852" operator="equal">
      <formula>"NotPaid"</formula>
    </cfRule>
    <cfRule type="cellIs" dxfId="3" priority="6842" operator="equal">
      <formula>"NotPaid"</formula>
    </cfRule>
    <cfRule type="cellIs" dxfId="3" priority="6841" operator="equal">
      <formula>"NotPaid"</formula>
    </cfRule>
    <cfRule type="cellIs" dxfId="3" priority="6840" operator="equal">
      <formula>"NotPaid"</formula>
    </cfRule>
    <cfRule type="cellIs" dxfId="3" priority="6831" operator="equal">
      <formula>"NotPaid"</formula>
    </cfRule>
    <cfRule type="cellIs" dxfId="3" priority="6830" operator="equal">
      <formula>"NotPaid"</formula>
    </cfRule>
    <cfRule type="cellIs" dxfId="3" priority="6829" operator="equal">
      <formula>"NotPaid"</formula>
    </cfRule>
    <cfRule type="cellIs" dxfId="3" priority="6820" operator="equal">
      <formula>"NotPaid"</formula>
    </cfRule>
    <cfRule type="cellIs" dxfId="3" priority="6819" operator="equal">
      <formula>"NotPaid"</formula>
    </cfRule>
    <cfRule type="cellIs" dxfId="3" priority="6818" operator="equal">
      <formula>"NotPaid"</formula>
    </cfRule>
    <cfRule type="cellIs" dxfId="3" priority="6805" operator="equal">
      <formula>"NotPaid"</formula>
    </cfRule>
    <cfRule type="cellIs" dxfId="3" priority="6804" operator="equal">
      <formula>"NotPaid"</formula>
    </cfRule>
    <cfRule type="cellIs" dxfId="3" priority="6803" operator="equal">
      <formula>"NotPaid"</formula>
    </cfRule>
    <cfRule type="cellIs" dxfId="3" priority="6794" operator="equal">
      <formula>"NotPaid"</formula>
    </cfRule>
    <cfRule type="cellIs" dxfId="3" priority="6793" operator="equal">
      <formula>"NotPaid"</formula>
    </cfRule>
    <cfRule type="cellIs" dxfId="3" priority="6792" operator="equal">
      <formula>"NotPaid"</formula>
    </cfRule>
    <cfRule type="cellIs" dxfId="3" priority="6783" operator="equal">
      <formula>"NotPaid"</formula>
    </cfRule>
    <cfRule type="cellIs" dxfId="3" priority="6782" operator="equal">
      <formula>"NotPaid"</formula>
    </cfRule>
    <cfRule type="cellIs" dxfId="3" priority="6781" operator="equal">
      <formula>"NotPaid"</formula>
    </cfRule>
    <cfRule type="cellIs" dxfId="3" priority="6772" operator="equal">
      <formula>"NotPaid"</formula>
    </cfRule>
    <cfRule type="cellIs" dxfId="3" priority="6771" operator="equal">
      <formula>"NotPaid"</formula>
    </cfRule>
    <cfRule type="cellIs" dxfId="3" priority="6770" operator="equal">
      <formula>"NotPaid"</formula>
    </cfRule>
    <cfRule type="cellIs" dxfId="3" priority="6760" operator="equal">
      <formula>"NotPaid"</formula>
    </cfRule>
    <cfRule type="cellIs" dxfId="3" priority="6759" operator="equal">
      <formula>"NotPaid"</formula>
    </cfRule>
    <cfRule type="cellIs" dxfId="3" priority="6758" operator="equal">
      <formula>"NotPaid"</formula>
    </cfRule>
  </conditionalFormatting>
  <conditionalFormatting sqref="G63">
    <cfRule type="cellIs" dxfId="3" priority="7223" operator="equal">
      <formula>"NotPaid"</formula>
    </cfRule>
    <cfRule type="cellIs" dxfId="3" priority="7208" operator="equal">
      <formula>"NotPaid"</formula>
    </cfRule>
    <cfRule type="cellIs" dxfId="3" priority="7178" operator="equal">
      <formula>"NotPaid"</formula>
    </cfRule>
    <cfRule type="cellIs" dxfId="3" priority="7166" operator="equal">
      <formula>"NotPaid"</formula>
    </cfRule>
    <cfRule type="cellIs" dxfId="3" priority="7151" operator="equal">
      <formula>"NotPaid"</formula>
    </cfRule>
    <cfRule type="cellIs" dxfId="3" priority="7139" operator="equal">
      <formula>"NotPaid"</formula>
    </cfRule>
    <cfRule type="cellIs" dxfId="3" priority="7118" operator="equal">
      <formula>"NotPaid"</formula>
    </cfRule>
    <cfRule type="cellIs" dxfId="3" priority="7106" operator="equal">
      <formula>"NotPaid"</formula>
    </cfRule>
    <cfRule type="cellIs" dxfId="3" priority="7094" operator="equal">
      <formula>"NotPaid"</formula>
    </cfRule>
    <cfRule type="cellIs" dxfId="3" priority="7060" operator="equal">
      <formula>"NotPaid"</formula>
    </cfRule>
    <cfRule type="cellIs" dxfId="3" priority="7012" operator="equal">
      <formula>"NotPaid"</formula>
    </cfRule>
    <cfRule type="cellIs" dxfId="3" priority="7000" operator="equal">
      <formula>"NotPaid"</formula>
    </cfRule>
    <cfRule type="cellIs" dxfId="3" priority="6984" operator="equal">
      <formula>"NotPaid"</formula>
    </cfRule>
    <cfRule type="cellIs" dxfId="3" priority="6969" operator="equal">
      <formula>"NotPaid"</formula>
    </cfRule>
    <cfRule type="cellIs" dxfId="3" priority="6939" operator="equal">
      <formula>"NotPaid"</formula>
    </cfRule>
    <cfRule type="cellIs" dxfId="3" priority="6927" operator="equal">
      <formula>"NotPaid"</formula>
    </cfRule>
    <cfRule type="cellIs" dxfId="3" priority="6912" operator="equal">
      <formula>"NotPaid"</formula>
    </cfRule>
    <cfRule type="cellIs" dxfId="3" priority="6900" operator="equal">
      <formula>"NotPaid"</formula>
    </cfRule>
    <cfRule type="cellIs" dxfId="3" priority="6879" operator="equal">
      <formula>"NotPaid"</formula>
    </cfRule>
    <cfRule type="cellIs" dxfId="3" priority="6867" operator="equal">
      <formula>"NotPaid"</formula>
    </cfRule>
    <cfRule type="cellIs" dxfId="3" priority="6855" operator="equal">
      <formula>"NotPaid"</formula>
    </cfRule>
    <cfRule type="cellIs" dxfId="3" priority="6821" operator="equal">
      <formula>"NotPaid"</formula>
    </cfRule>
    <cfRule type="cellIs" dxfId="3" priority="6773" operator="equal">
      <formula>"NotPaid"</formula>
    </cfRule>
    <cfRule type="cellIs" dxfId="3" priority="6761" operator="equal">
      <formula>"NotPaid"</formula>
    </cfRule>
  </conditionalFormatting>
  <conditionalFormatting sqref="G63:N63">
    <cfRule type="cellIs" dxfId="3" priority="7196" operator="equal">
      <formula>"NotPaid"</formula>
    </cfRule>
    <cfRule type="cellIs" dxfId="3" priority="7187" operator="equal">
      <formula>"NotPaid"</formula>
    </cfRule>
    <cfRule type="cellIs" dxfId="3" priority="7127" operator="equal">
      <formula>"NotPaid"</formula>
    </cfRule>
    <cfRule type="cellIs" dxfId="3" priority="7082" operator="equal">
      <formula>"NotPaid"</formula>
    </cfRule>
    <cfRule type="cellIs" dxfId="3" priority="7071" operator="equal">
      <formula>"NotPaid"</formula>
    </cfRule>
    <cfRule type="cellIs" dxfId="3" priority="7045" operator="equal">
      <formula>"NotPaid"</formula>
    </cfRule>
    <cfRule type="cellIs" dxfId="3" priority="7034" operator="equal">
      <formula>"NotPaid"</formula>
    </cfRule>
    <cfRule type="cellIs" dxfId="3" priority="7023" operator="equal">
      <formula>"NotPaid"</formula>
    </cfRule>
    <cfRule type="cellIs" dxfId="3" priority="6957" operator="equal">
      <formula>"NotPaid"</formula>
    </cfRule>
    <cfRule type="cellIs" dxfId="3" priority="6948" operator="equal">
      <formula>"NotPaid"</formula>
    </cfRule>
    <cfRule type="cellIs" dxfId="3" priority="6888" operator="equal">
      <formula>"NotPaid"</formula>
    </cfRule>
    <cfRule type="cellIs" dxfId="3" priority="6843" operator="equal">
      <formula>"NotPaid"</formula>
    </cfRule>
    <cfRule type="cellIs" dxfId="3" priority="6832" operator="equal">
      <formula>"NotPaid"</formula>
    </cfRule>
    <cfRule type="cellIs" dxfId="3" priority="6806" operator="equal">
      <formula>"NotPaid"</formula>
    </cfRule>
    <cfRule type="cellIs" dxfId="3" priority="6795" operator="equal">
      <formula>"NotPaid"</formula>
    </cfRule>
    <cfRule type="cellIs" dxfId="3" priority="6784" operator="equal">
      <formula>"NotPaid"</formula>
    </cfRule>
  </conditionalFormatting>
  <conditionalFormatting sqref="H63:N63">
    <cfRule type="cellIs" dxfId="3" priority="7219" operator="equal">
      <formula>"NotPaid"</formula>
    </cfRule>
    <cfRule type="cellIs" dxfId="3" priority="7204" operator="equal">
      <formula>"NotPaid"</formula>
    </cfRule>
    <cfRule type="cellIs" dxfId="3" priority="7174" operator="equal">
      <formula>"NotPaid"</formula>
    </cfRule>
    <cfRule type="cellIs" dxfId="3" priority="7162" operator="equal">
      <formula>"NotPaid"</formula>
    </cfRule>
    <cfRule type="cellIs" dxfId="3" priority="7147" operator="equal">
      <formula>"NotPaid"</formula>
    </cfRule>
    <cfRule type="cellIs" dxfId="3" priority="7135" operator="equal">
      <formula>"NotPaid"</formula>
    </cfRule>
    <cfRule type="cellIs" dxfId="3" priority="7114" operator="equal">
      <formula>"NotPaid"</formula>
    </cfRule>
    <cfRule type="cellIs" dxfId="3" priority="7102" operator="equal">
      <formula>"NotPaid"</formula>
    </cfRule>
    <cfRule type="cellIs" dxfId="3" priority="7090" operator="equal">
      <formula>"NotPaid"</formula>
    </cfRule>
    <cfRule type="cellIs" dxfId="3" priority="7056" operator="equal">
      <formula>"NotPaid"</formula>
    </cfRule>
    <cfRule type="cellIs" dxfId="3" priority="7008" operator="equal">
      <formula>"NotPaid"</formula>
    </cfRule>
    <cfRule type="cellIs" dxfId="3" priority="6996" operator="equal">
      <formula>"NotPaid"</formula>
    </cfRule>
    <cfRule type="cellIs" dxfId="3" priority="6980" operator="equal">
      <formula>"NotPaid"</formula>
    </cfRule>
    <cfRule type="cellIs" dxfId="3" priority="6965" operator="equal">
      <formula>"NotPaid"</formula>
    </cfRule>
    <cfRule type="cellIs" dxfId="3" priority="6935" operator="equal">
      <formula>"NotPaid"</formula>
    </cfRule>
    <cfRule type="cellIs" dxfId="3" priority="6923" operator="equal">
      <formula>"NotPaid"</formula>
    </cfRule>
    <cfRule type="cellIs" dxfId="3" priority="6908" operator="equal">
      <formula>"NotPaid"</formula>
    </cfRule>
    <cfRule type="cellIs" dxfId="3" priority="6896" operator="equal">
      <formula>"NotPaid"</formula>
    </cfRule>
    <cfRule type="cellIs" dxfId="3" priority="6875" operator="equal">
      <formula>"NotPaid"</formula>
    </cfRule>
    <cfRule type="cellIs" dxfId="3" priority="6863" operator="equal">
      <formula>"NotPaid"</formula>
    </cfRule>
    <cfRule type="cellIs" dxfId="3" priority="6851" operator="equal">
      <formula>"NotPaid"</formula>
    </cfRule>
    <cfRule type="cellIs" dxfId="3" priority="6817" operator="equal">
      <formula>"NotPaid"</formula>
    </cfRule>
    <cfRule type="cellIs" dxfId="3" priority="6769" operator="equal">
      <formula>"NotPaid"</formula>
    </cfRule>
    <cfRule type="cellIs" dxfId="3" priority="6757" operator="equal">
      <formula>"NotPaid"</formula>
    </cfRule>
  </conditionalFormatting>
  <conditionalFormatting sqref="D64">
    <cfRule type="cellIs" dxfId="3" priority="5159" operator="equal">
      <formula>"NotPaid"</formula>
    </cfRule>
    <cfRule type="cellIs" dxfId="3" priority="5158" operator="equal">
      <formula>"NotPaid"</formula>
    </cfRule>
    <cfRule type="cellIs" dxfId="3" priority="5157" operator="equal">
      <formula>"NotPaid"</formula>
    </cfRule>
    <cfRule type="cellIs" dxfId="3" priority="5155" operator="equal">
      <formula>"NotPaid"</formula>
    </cfRule>
    <cfRule type="cellIs" dxfId="3" priority="5154" operator="equal">
      <formula>"NotPaid"</formula>
    </cfRule>
    <cfRule type="cellIs" dxfId="3" priority="5153" operator="equal">
      <formula>"NotPaid"</formula>
    </cfRule>
    <cfRule type="cellIs" dxfId="3" priority="5144" operator="equal">
      <formula>"NotPaid"</formula>
    </cfRule>
    <cfRule type="cellIs" dxfId="3" priority="5143" operator="equal">
      <formula>"NotPaid"</formula>
    </cfRule>
    <cfRule type="cellIs" dxfId="3" priority="5142" operator="equal">
      <formula>"NotPaid"</formula>
    </cfRule>
    <cfRule type="cellIs" dxfId="3" priority="5140" operator="equal">
      <formula>"NotPaid"</formula>
    </cfRule>
    <cfRule type="cellIs" dxfId="3" priority="5139" operator="equal">
      <formula>"NotPaid"</formula>
    </cfRule>
    <cfRule type="cellIs" dxfId="3" priority="5138" operator="equal">
      <formula>"NotPaid"</formula>
    </cfRule>
    <cfRule type="cellIs" dxfId="3" priority="5131" operator="equal">
      <formula>"NotPaid"</formula>
    </cfRule>
    <cfRule type="cellIs" dxfId="3" priority="5130" operator="equal">
      <formula>"NotPaid"</formula>
    </cfRule>
    <cfRule type="cellIs" dxfId="3" priority="5129" operator="equal">
      <formula>"NotPaid"</formula>
    </cfRule>
    <cfRule type="cellIs" dxfId="3" priority="5114" operator="equal">
      <formula>"NotPaid"</formula>
    </cfRule>
    <cfRule type="cellIs" dxfId="3" priority="5113" operator="equal">
      <formula>"NotPaid"</formula>
    </cfRule>
    <cfRule type="cellIs" dxfId="3" priority="5112" operator="equal">
      <formula>"NotPaid"</formula>
    </cfRule>
    <cfRule type="cellIs" dxfId="3" priority="5102" operator="equal">
      <formula>"NotPaid"</formula>
    </cfRule>
    <cfRule type="cellIs" dxfId="3" priority="5101" operator="equal">
      <formula>"NotPaid"</formula>
    </cfRule>
    <cfRule type="cellIs" dxfId="3" priority="5100" operator="equal">
      <formula>"NotPaid"</formula>
    </cfRule>
    <cfRule type="cellIs" dxfId="3" priority="5088" operator="equal">
      <formula>"NotPaid"</formula>
    </cfRule>
    <cfRule type="cellIs" dxfId="3" priority="5087" operator="equal">
      <formula>"NotPaid"</formula>
    </cfRule>
    <cfRule type="cellIs" dxfId="3" priority="5086" operator="equal">
      <formula>"NotPaid"</formula>
    </cfRule>
    <cfRule type="cellIs" dxfId="3" priority="5076" operator="equal">
      <formula>"NotPaid"</formula>
    </cfRule>
    <cfRule type="cellIs" dxfId="3" priority="5075" operator="equal">
      <formula>"NotPaid"</formula>
    </cfRule>
    <cfRule type="cellIs" dxfId="3" priority="5074" operator="equal">
      <formula>"NotPaid"</formula>
    </cfRule>
    <cfRule type="cellIs" dxfId="3" priority="5072" operator="equal">
      <formula>"NotPaid"</formula>
    </cfRule>
    <cfRule type="cellIs" dxfId="3" priority="5071" operator="equal">
      <formula>"NotPaid"</formula>
    </cfRule>
    <cfRule type="cellIs" dxfId="3" priority="5070" operator="equal">
      <formula>"NotPaid"</formula>
    </cfRule>
    <cfRule type="cellIs" dxfId="3" priority="5044" operator="equal">
      <formula>"NotPaid"</formula>
    </cfRule>
    <cfRule type="cellIs" dxfId="3" priority="5043" operator="equal">
      <formula>"NotPaid"</formula>
    </cfRule>
    <cfRule type="cellIs" dxfId="3" priority="5042" operator="equal">
      <formula>"NotPaid"</formula>
    </cfRule>
    <cfRule type="cellIs" dxfId="3" priority="5032" operator="equal">
      <formula>"NotPaid"</formula>
    </cfRule>
    <cfRule type="cellIs" dxfId="3" priority="5031" operator="equal">
      <formula>"NotPaid"</formula>
    </cfRule>
    <cfRule type="cellIs" dxfId="3" priority="5030" operator="equal">
      <formula>"NotPaid"</formula>
    </cfRule>
    <cfRule type="cellIs" dxfId="3" priority="5021" operator="equal">
      <formula>"NotPaid"</formula>
    </cfRule>
    <cfRule type="cellIs" dxfId="3" priority="5020" operator="equal">
      <formula>"NotPaid"</formula>
    </cfRule>
    <cfRule type="cellIs" dxfId="3" priority="5019" operator="equal">
      <formula>"NotPaid"</formula>
    </cfRule>
    <cfRule type="cellIs" dxfId="3" priority="5010" operator="equal">
      <formula>"NotPaid"</formula>
    </cfRule>
    <cfRule type="cellIs" dxfId="3" priority="5009" operator="equal">
      <formula>"NotPaid"</formula>
    </cfRule>
    <cfRule type="cellIs" dxfId="3" priority="5008" operator="equal">
      <formula>"NotPaid"</formula>
    </cfRule>
    <cfRule type="cellIs" dxfId="3" priority="4998" operator="equal">
      <formula>"NotPaid"</formula>
    </cfRule>
    <cfRule type="cellIs" dxfId="3" priority="4997" operator="equal">
      <formula>"NotPaid"</formula>
    </cfRule>
    <cfRule type="cellIs" dxfId="3" priority="4996" operator="equal">
      <formula>"NotPaid"</formula>
    </cfRule>
    <cfRule type="cellIs" dxfId="3" priority="4994" operator="equal">
      <formula>"NotPaid"</formula>
    </cfRule>
    <cfRule type="cellIs" dxfId="3" priority="4993" operator="equal">
      <formula>"NotPaid"</formula>
    </cfRule>
    <cfRule type="cellIs" dxfId="3" priority="4992" operator="equal">
      <formula>"NotPaid"</formula>
    </cfRule>
    <cfRule type="cellIs" dxfId="3" priority="4984" operator="equal">
      <formula>"NotPaid"</formula>
    </cfRule>
    <cfRule type="cellIs" dxfId="3" priority="4983" operator="equal">
      <formula>"NotPaid"</formula>
    </cfRule>
    <cfRule type="cellIs" dxfId="3" priority="4982" operator="equal">
      <formula>"NotPaid"</formula>
    </cfRule>
    <cfRule type="cellIs" dxfId="3" priority="4973" operator="equal">
      <formula>"NotPaid"</formula>
    </cfRule>
    <cfRule type="cellIs" dxfId="3" priority="4972" operator="equal">
      <formula>"NotPaid"</formula>
    </cfRule>
    <cfRule type="cellIs" dxfId="3" priority="4971" operator="equal">
      <formula>"NotPaid"</formula>
    </cfRule>
    <cfRule type="cellIs" dxfId="3" priority="4962" operator="equal">
      <formula>"NotPaid"</formula>
    </cfRule>
    <cfRule type="cellIs" dxfId="3" priority="4961" operator="equal">
      <formula>"NotPaid"</formula>
    </cfRule>
    <cfRule type="cellIs" dxfId="3" priority="4960" operator="equal">
      <formula>"NotPaid"</formula>
    </cfRule>
    <cfRule type="cellIs" dxfId="3" priority="4950" operator="equal">
      <formula>"NotPaid"</formula>
    </cfRule>
    <cfRule type="cellIs" dxfId="3" priority="4949" operator="equal">
      <formula>"NotPaid"</formula>
    </cfRule>
    <cfRule type="cellIs" dxfId="3" priority="4948" operator="equal">
      <formula>"NotPaid"</formula>
    </cfRule>
    <cfRule type="cellIs" dxfId="3" priority="4938" operator="equal">
      <formula>"NotPaid"</formula>
    </cfRule>
    <cfRule type="cellIs" dxfId="3" priority="4937" operator="equal">
      <formula>"NotPaid"</formula>
    </cfRule>
    <cfRule type="cellIs" dxfId="3" priority="4936" operator="equal">
      <formula>"NotPaid"</formula>
    </cfRule>
    <cfRule type="cellIs" dxfId="3" priority="4924" operator="equal">
      <formula>"NotPaid"</formula>
    </cfRule>
    <cfRule type="cellIs" dxfId="3" priority="4923" operator="equal">
      <formula>"NotPaid"</formula>
    </cfRule>
    <cfRule type="cellIs" dxfId="3" priority="4922" operator="equal">
      <formula>"NotPaid"</formula>
    </cfRule>
    <cfRule type="cellIs" dxfId="3" priority="4920" operator="equal">
      <formula>"NotPaid"</formula>
    </cfRule>
    <cfRule type="cellIs" dxfId="3" priority="4919" operator="equal">
      <formula>"NotPaid"</formula>
    </cfRule>
    <cfRule type="cellIs" dxfId="3" priority="4918" operator="equal">
      <formula>"NotPaid"</formula>
    </cfRule>
    <cfRule type="cellIs" dxfId="3" priority="4909" operator="equal">
      <formula>"NotPaid"</formula>
    </cfRule>
    <cfRule type="cellIs" dxfId="3" priority="4908" operator="equal">
      <formula>"NotPaid"</formula>
    </cfRule>
    <cfRule type="cellIs" dxfId="3" priority="4907" operator="equal">
      <formula>"NotPaid"</formula>
    </cfRule>
    <cfRule type="cellIs" dxfId="3" priority="4905" operator="equal">
      <formula>"NotPaid"</formula>
    </cfRule>
    <cfRule type="cellIs" dxfId="3" priority="4904" operator="equal">
      <formula>"NotPaid"</formula>
    </cfRule>
    <cfRule type="cellIs" dxfId="3" priority="4903" operator="equal">
      <formula>"NotPaid"</formula>
    </cfRule>
    <cfRule type="cellIs" dxfId="3" priority="4896" operator="equal">
      <formula>"NotPaid"</formula>
    </cfRule>
    <cfRule type="cellIs" dxfId="3" priority="4895" operator="equal">
      <formula>"NotPaid"</formula>
    </cfRule>
    <cfRule type="cellIs" dxfId="3" priority="4894" operator="equal">
      <formula>"NotPaid"</formula>
    </cfRule>
    <cfRule type="cellIs" dxfId="3" priority="4879" operator="equal">
      <formula>"NotPaid"</formula>
    </cfRule>
    <cfRule type="cellIs" dxfId="3" priority="4878" operator="equal">
      <formula>"NotPaid"</formula>
    </cfRule>
    <cfRule type="cellIs" dxfId="3" priority="4877" operator="equal">
      <formula>"NotPaid"</formula>
    </cfRule>
    <cfRule type="cellIs" dxfId="3" priority="4867" operator="equal">
      <formula>"NotPaid"</formula>
    </cfRule>
    <cfRule type="cellIs" dxfId="3" priority="4866" operator="equal">
      <formula>"NotPaid"</formula>
    </cfRule>
    <cfRule type="cellIs" dxfId="3" priority="4865" operator="equal">
      <formula>"NotPaid"</formula>
    </cfRule>
    <cfRule type="cellIs" dxfId="3" priority="4853" operator="equal">
      <formula>"NotPaid"</formula>
    </cfRule>
    <cfRule type="cellIs" dxfId="3" priority="4852" operator="equal">
      <formula>"NotPaid"</formula>
    </cfRule>
    <cfRule type="cellIs" dxfId="3" priority="4851" operator="equal">
      <formula>"NotPaid"</formula>
    </cfRule>
    <cfRule type="cellIs" dxfId="3" priority="4841" operator="equal">
      <formula>"NotPaid"</formula>
    </cfRule>
    <cfRule type="cellIs" dxfId="3" priority="4840" operator="equal">
      <formula>"NotPaid"</formula>
    </cfRule>
    <cfRule type="cellIs" dxfId="3" priority="4839" operator="equal">
      <formula>"NotPaid"</formula>
    </cfRule>
    <cfRule type="cellIs" dxfId="3" priority="4837" operator="equal">
      <formula>"NotPaid"</formula>
    </cfRule>
    <cfRule type="cellIs" dxfId="3" priority="4836" operator="equal">
      <formula>"NotPaid"</formula>
    </cfRule>
    <cfRule type="cellIs" dxfId="3" priority="4835" operator="equal">
      <formula>"NotPaid"</formula>
    </cfRule>
    <cfRule type="cellIs" dxfId="3" priority="4809" operator="equal">
      <formula>"NotPaid"</formula>
    </cfRule>
    <cfRule type="cellIs" dxfId="3" priority="4808" operator="equal">
      <formula>"NotPaid"</formula>
    </cfRule>
    <cfRule type="cellIs" dxfId="3" priority="4807" operator="equal">
      <formula>"NotPaid"</formula>
    </cfRule>
    <cfRule type="cellIs" dxfId="3" priority="4797" operator="equal">
      <formula>"NotPaid"</formula>
    </cfRule>
    <cfRule type="cellIs" dxfId="3" priority="4796" operator="equal">
      <formula>"NotPaid"</formula>
    </cfRule>
    <cfRule type="cellIs" dxfId="3" priority="4795" operator="equal">
      <formula>"NotPaid"</formula>
    </cfRule>
    <cfRule type="cellIs" dxfId="3" priority="4786" operator="equal">
      <formula>"NotPaid"</formula>
    </cfRule>
    <cfRule type="cellIs" dxfId="3" priority="4785" operator="equal">
      <formula>"NotPaid"</formula>
    </cfRule>
    <cfRule type="cellIs" dxfId="3" priority="4784" operator="equal">
      <formula>"NotPaid"</formula>
    </cfRule>
    <cfRule type="cellIs" dxfId="3" priority="4775" operator="equal">
      <formula>"NotPaid"</formula>
    </cfRule>
    <cfRule type="cellIs" dxfId="3" priority="4774" operator="equal">
      <formula>"NotPaid"</formula>
    </cfRule>
    <cfRule type="cellIs" dxfId="3" priority="4773" operator="equal">
      <formula>"NotPaid"</formula>
    </cfRule>
    <cfRule type="cellIs" dxfId="3" priority="4763" operator="equal">
      <formula>"NotPaid"</formula>
    </cfRule>
    <cfRule type="cellIs" dxfId="3" priority="4762" operator="equal">
      <formula>"NotPaid"</formula>
    </cfRule>
    <cfRule type="cellIs" dxfId="3" priority="4761" operator="equal">
      <formula>"NotPaid"</formula>
    </cfRule>
    <cfRule type="cellIs" dxfId="3" priority="4759" operator="equal">
      <formula>"NotPaid"</formula>
    </cfRule>
    <cfRule type="cellIs" dxfId="3" priority="4758" operator="equal">
      <formula>"NotPaid"</formula>
    </cfRule>
    <cfRule type="cellIs" dxfId="3" priority="4757" operator="equal">
      <formula>"NotPaid"</formula>
    </cfRule>
    <cfRule type="cellIs" dxfId="3" priority="4749" operator="equal">
      <formula>"NotPaid"</formula>
    </cfRule>
    <cfRule type="cellIs" dxfId="3" priority="4748" operator="equal">
      <formula>"NotPaid"</formula>
    </cfRule>
    <cfRule type="cellIs" dxfId="3" priority="4747" operator="equal">
      <formula>"NotPaid"</formula>
    </cfRule>
    <cfRule type="cellIs" dxfId="3" priority="4738" operator="equal">
      <formula>"NotPaid"</formula>
    </cfRule>
    <cfRule type="cellIs" dxfId="3" priority="4737" operator="equal">
      <formula>"NotPaid"</formula>
    </cfRule>
    <cfRule type="cellIs" dxfId="3" priority="4736" operator="equal">
      <formula>"NotPaid"</formula>
    </cfRule>
    <cfRule type="cellIs" dxfId="3" priority="4727" operator="equal">
      <formula>"NotPaid"</formula>
    </cfRule>
    <cfRule type="cellIs" dxfId="3" priority="4726" operator="equal">
      <formula>"NotPaid"</formula>
    </cfRule>
    <cfRule type="cellIs" dxfId="3" priority="4725" operator="equal">
      <formula>"NotPaid"</formula>
    </cfRule>
    <cfRule type="cellIs" dxfId="3" priority="4715" operator="equal">
      <formula>"NotPaid"</formula>
    </cfRule>
    <cfRule type="cellIs" dxfId="3" priority="4714" operator="equal">
      <formula>"NotPaid"</formula>
    </cfRule>
    <cfRule type="cellIs" dxfId="3" priority="4713" operator="equal">
      <formula>"NotPaid"</formula>
    </cfRule>
    <cfRule type="cellIs" dxfId="3" priority="4703" operator="equal">
      <formula>"NotPaid"</formula>
    </cfRule>
    <cfRule type="cellIs" dxfId="3" priority="4702" operator="equal">
      <formula>"NotPaid"</formula>
    </cfRule>
    <cfRule type="cellIs" dxfId="3" priority="4701" operator="equal">
      <formula>"NotPaid"</formula>
    </cfRule>
  </conditionalFormatting>
  <conditionalFormatting sqref="D64:E64">
    <cfRule type="cellIs" dxfId="3" priority="5136" operator="equal">
      <formula>"NotPaid"</formula>
    </cfRule>
    <cfRule type="cellIs" dxfId="3" priority="5135" operator="equal">
      <formula>"NotPaid"</formula>
    </cfRule>
    <cfRule type="cellIs" dxfId="3" priority="5134" operator="equal">
      <formula>"NotPaid"</formula>
    </cfRule>
    <cfRule type="cellIs" dxfId="3" priority="5127" operator="equal">
      <formula>"NotPaid"</formula>
    </cfRule>
    <cfRule type="cellIs" dxfId="3" priority="5126" operator="equal">
      <formula>"NotPaid"</formula>
    </cfRule>
    <cfRule type="cellIs" dxfId="3" priority="5125" operator="equal">
      <formula>"NotPaid"</formula>
    </cfRule>
    <cfRule type="cellIs" dxfId="3" priority="5068" operator="equal">
      <formula>"NotPaid"</formula>
    </cfRule>
    <cfRule type="cellIs" dxfId="3" priority="5067" operator="equal">
      <formula>"NotPaid"</formula>
    </cfRule>
    <cfRule type="cellIs" dxfId="3" priority="5066" operator="equal">
      <formula>"NotPaid"</formula>
    </cfRule>
    <cfRule type="cellIs" dxfId="3" priority="4901" operator="equal">
      <formula>"NotPaid"</formula>
    </cfRule>
    <cfRule type="cellIs" dxfId="3" priority="4900" operator="equal">
      <formula>"NotPaid"</formula>
    </cfRule>
    <cfRule type="cellIs" dxfId="3" priority="4899" operator="equal">
      <formula>"NotPaid"</formula>
    </cfRule>
    <cfRule type="cellIs" dxfId="3" priority="4892" operator="equal">
      <formula>"NotPaid"</formula>
    </cfRule>
    <cfRule type="cellIs" dxfId="3" priority="4891" operator="equal">
      <formula>"NotPaid"</formula>
    </cfRule>
    <cfRule type="cellIs" dxfId="3" priority="4890" operator="equal">
      <formula>"NotPaid"</formula>
    </cfRule>
    <cfRule type="cellIs" dxfId="3" priority="4833" operator="equal">
      <formula>"NotPaid"</formula>
    </cfRule>
    <cfRule type="cellIs" dxfId="3" priority="4832" operator="equal">
      <formula>"NotPaid"</formula>
    </cfRule>
    <cfRule type="cellIs" dxfId="3" priority="4831" operator="equal">
      <formula>"NotPaid"</formula>
    </cfRule>
  </conditionalFormatting>
  <conditionalFormatting sqref="E64">
    <cfRule type="cellIs" dxfId="3" priority="5167" operator="equal">
      <formula>"NotPaid"</formula>
    </cfRule>
    <cfRule type="cellIs" dxfId="3" priority="5166" operator="equal">
      <formula>"NotPaid"</formula>
    </cfRule>
    <cfRule type="cellIs" dxfId="3" priority="5165" operator="equal">
      <formula>"NotPaid"</formula>
    </cfRule>
    <cfRule type="cellIs" dxfId="3" priority="5152" operator="equal">
      <formula>"NotPaid"</formula>
    </cfRule>
    <cfRule type="cellIs" dxfId="3" priority="5151" operator="equal">
      <formula>"NotPaid"</formula>
    </cfRule>
    <cfRule type="cellIs" dxfId="3" priority="5150" operator="equal">
      <formula>"NotPaid"</formula>
    </cfRule>
    <cfRule type="cellIs" dxfId="3" priority="5122" operator="equal">
      <formula>"NotPaid"</formula>
    </cfRule>
    <cfRule type="cellIs" dxfId="3" priority="5121" operator="equal">
      <formula>"NotPaid"</formula>
    </cfRule>
    <cfRule type="cellIs" dxfId="3" priority="5120" operator="equal">
      <formula>"NotPaid"</formula>
    </cfRule>
    <cfRule type="cellIs" dxfId="3" priority="5110" operator="equal">
      <formula>"NotPaid"</formula>
    </cfRule>
    <cfRule type="cellIs" dxfId="3" priority="5109" operator="equal">
      <formula>"NotPaid"</formula>
    </cfRule>
    <cfRule type="cellIs" dxfId="3" priority="5108" operator="equal">
      <formula>"NotPaid"</formula>
    </cfRule>
    <cfRule type="cellIs" dxfId="3" priority="5096" operator="equal">
      <formula>"NotPaid"</formula>
    </cfRule>
    <cfRule type="cellIs" dxfId="3" priority="5095" operator="equal">
      <formula>"NotPaid"</formula>
    </cfRule>
    <cfRule type="cellIs" dxfId="3" priority="5094" operator="equal">
      <formula>"NotPaid"</formula>
    </cfRule>
    <cfRule type="cellIs" dxfId="3" priority="5084" operator="equal">
      <formula>"NotPaid"</formula>
    </cfRule>
    <cfRule type="cellIs" dxfId="3" priority="5083" operator="equal">
      <formula>"NotPaid"</formula>
    </cfRule>
    <cfRule type="cellIs" dxfId="3" priority="5082" operator="equal">
      <formula>"NotPaid"</formula>
    </cfRule>
    <cfRule type="cellIs" dxfId="3" priority="5063" operator="equal">
      <formula>"NotPaid"</formula>
    </cfRule>
    <cfRule type="cellIs" dxfId="3" priority="5062" operator="equal">
      <formula>"NotPaid"</formula>
    </cfRule>
    <cfRule type="cellIs" dxfId="3" priority="5061" operator="equal">
      <formula>"NotPaid"</formula>
    </cfRule>
    <cfRule type="cellIs" dxfId="3" priority="5052" operator="equal">
      <formula>"NotPaid"</formula>
    </cfRule>
    <cfRule type="cellIs" dxfId="3" priority="5051" operator="equal">
      <formula>"NotPaid"</formula>
    </cfRule>
    <cfRule type="cellIs" dxfId="3" priority="5050" operator="equal">
      <formula>"NotPaid"</formula>
    </cfRule>
    <cfRule type="cellIs" dxfId="3" priority="5040" operator="equal">
      <formula>"NotPaid"</formula>
    </cfRule>
    <cfRule type="cellIs" dxfId="3" priority="5039" operator="equal">
      <formula>"NotPaid"</formula>
    </cfRule>
    <cfRule type="cellIs" dxfId="3" priority="5038" operator="equal">
      <formula>"NotPaid"</formula>
    </cfRule>
    <cfRule type="cellIs" dxfId="3" priority="5028" operator="equal">
      <formula>"NotPaid"</formula>
    </cfRule>
    <cfRule type="cellIs" dxfId="3" priority="5027" operator="equal">
      <formula>"NotPaid"</formula>
    </cfRule>
    <cfRule type="cellIs" dxfId="3" priority="5026" operator="equal">
      <formula>"NotPaid"</formula>
    </cfRule>
    <cfRule type="cellIs" dxfId="3" priority="5017" operator="equal">
      <formula>"NotPaid"</formula>
    </cfRule>
    <cfRule type="cellIs" dxfId="3" priority="5016" operator="equal">
      <formula>"NotPaid"</formula>
    </cfRule>
    <cfRule type="cellIs" dxfId="3" priority="5015" operator="equal">
      <formula>"NotPaid"</formula>
    </cfRule>
    <cfRule type="cellIs" dxfId="3" priority="5006" operator="equal">
      <formula>"NotPaid"</formula>
    </cfRule>
    <cfRule type="cellIs" dxfId="3" priority="5005" operator="equal">
      <formula>"NotPaid"</formula>
    </cfRule>
    <cfRule type="cellIs" dxfId="3" priority="5004" operator="equal">
      <formula>"NotPaid"</formula>
    </cfRule>
    <cfRule type="cellIs" dxfId="3" priority="4991" operator="equal">
      <formula>"NotPaid"</formula>
    </cfRule>
    <cfRule type="cellIs" dxfId="3" priority="4990" operator="equal">
      <formula>"NotPaid"</formula>
    </cfRule>
    <cfRule type="cellIs" dxfId="3" priority="4989" operator="equal">
      <formula>"NotPaid"</formula>
    </cfRule>
    <cfRule type="cellIs" dxfId="3" priority="4980" operator="equal">
      <formula>"NotPaid"</formula>
    </cfRule>
    <cfRule type="cellIs" dxfId="3" priority="4979" operator="equal">
      <formula>"NotPaid"</formula>
    </cfRule>
    <cfRule type="cellIs" dxfId="3" priority="4978" operator="equal">
      <formula>"NotPaid"</formula>
    </cfRule>
    <cfRule type="cellIs" dxfId="3" priority="4969" operator="equal">
      <formula>"NotPaid"</formula>
    </cfRule>
    <cfRule type="cellIs" dxfId="3" priority="4968" operator="equal">
      <formula>"NotPaid"</formula>
    </cfRule>
    <cfRule type="cellIs" dxfId="3" priority="4967" operator="equal">
      <formula>"NotPaid"</formula>
    </cfRule>
    <cfRule type="cellIs" dxfId="3" priority="4958" operator="equal">
      <formula>"NotPaid"</formula>
    </cfRule>
    <cfRule type="cellIs" dxfId="3" priority="4957" operator="equal">
      <formula>"NotPaid"</formula>
    </cfRule>
    <cfRule type="cellIs" dxfId="3" priority="4956" operator="equal">
      <formula>"NotPaid"</formula>
    </cfRule>
    <cfRule type="cellIs" dxfId="3" priority="4946" operator="equal">
      <formula>"NotPaid"</formula>
    </cfRule>
    <cfRule type="cellIs" dxfId="3" priority="4945" operator="equal">
      <formula>"NotPaid"</formula>
    </cfRule>
    <cfRule type="cellIs" dxfId="3" priority="4944" operator="equal">
      <formula>"NotPaid"</formula>
    </cfRule>
    <cfRule type="cellIs" dxfId="3" priority="4932" operator="equal">
      <formula>"NotPaid"</formula>
    </cfRule>
    <cfRule type="cellIs" dxfId="3" priority="4931" operator="equal">
      <formula>"NotPaid"</formula>
    </cfRule>
    <cfRule type="cellIs" dxfId="3" priority="4930" operator="equal">
      <formula>"NotPaid"</formula>
    </cfRule>
    <cfRule type="cellIs" dxfId="3" priority="4917" operator="equal">
      <formula>"NotPaid"</formula>
    </cfRule>
    <cfRule type="cellIs" dxfId="3" priority="4916" operator="equal">
      <formula>"NotPaid"</formula>
    </cfRule>
    <cfRule type="cellIs" dxfId="3" priority="4915" operator="equal">
      <formula>"NotPaid"</formula>
    </cfRule>
    <cfRule type="cellIs" dxfId="3" priority="4887" operator="equal">
      <formula>"NotPaid"</formula>
    </cfRule>
    <cfRule type="cellIs" dxfId="3" priority="4886" operator="equal">
      <formula>"NotPaid"</formula>
    </cfRule>
    <cfRule type="cellIs" dxfId="3" priority="4885" operator="equal">
      <formula>"NotPaid"</formula>
    </cfRule>
    <cfRule type="cellIs" dxfId="3" priority="4875" operator="equal">
      <formula>"NotPaid"</formula>
    </cfRule>
    <cfRule type="cellIs" dxfId="3" priority="4874" operator="equal">
      <formula>"NotPaid"</formula>
    </cfRule>
    <cfRule type="cellIs" dxfId="3" priority="4873" operator="equal">
      <formula>"NotPaid"</formula>
    </cfRule>
    <cfRule type="cellIs" dxfId="3" priority="4861" operator="equal">
      <formula>"NotPaid"</formula>
    </cfRule>
    <cfRule type="cellIs" dxfId="3" priority="4860" operator="equal">
      <formula>"NotPaid"</formula>
    </cfRule>
    <cfRule type="cellIs" dxfId="3" priority="4859" operator="equal">
      <formula>"NotPaid"</formula>
    </cfRule>
    <cfRule type="cellIs" dxfId="3" priority="4849" operator="equal">
      <formula>"NotPaid"</formula>
    </cfRule>
    <cfRule type="cellIs" dxfId="3" priority="4848" operator="equal">
      <formula>"NotPaid"</formula>
    </cfRule>
    <cfRule type="cellIs" dxfId="3" priority="4847" operator="equal">
      <formula>"NotPaid"</formula>
    </cfRule>
    <cfRule type="cellIs" dxfId="3" priority="4828" operator="equal">
      <formula>"NotPaid"</formula>
    </cfRule>
    <cfRule type="cellIs" dxfId="3" priority="4827" operator="equal">
      <formula>"NotPaid"</formula>
    </cfRule>
    <cfRule type="cellIs" dxfId="3" priority="4826" operator="equal">
      <formula>"NotPaid"</formula>
    </cfRule>
    <cfRule type="cellIs" dxfId="3" priority="4817" operator="equal">
      <formula>"NotPaid"</formula>
    </cfRule>
    <cfRule type="cellIs" dxfId="3" priority="4816" operator="equal">
      <formula>"NotPaid"</formula>
    </cfRule>
    <cfRule type="cellIs" dxfId="3" priority="4815" operator="equal">
      <formula>"NotPaid"</formula>
    </cfRule>
    <cfRule type="cellIs" dxfId="3" priority="4805" operator="equal">
      <formula>"NotPaid"</formula>
    </cfRule>
    <cfRule type="cellIs" dxfId="3" priority="4804" operator="equal">
      <formula>"NotPaid"</formula>
    </cfRule>
    <cfRule type="cellIs" dxfId="3" priority="4803" operator="equal">
      <formula>"NotPaid"</formula>
    </cfRule>
    <cfRule type="cellIs" dxfId="3" priority="4793" operator="equal">
      <formula>"NotPaid"</formula>
    </cfRule>
    <cfRule type="cellIs" dxfId="3" priority="4792" operator="equal">
      <formula>"NotPaid"</formula>
    </cfRule>
    <cfRule type="cellIs" dxfId="3" priority="4791" operator="equal">
      <formula>"NotPaid"</formula>
    </cfRule>
    <cfRule type="cellIs" dxfId="3" priority="4782" operator="equal">
      <formula>"NotPaid"</formula>
    </cfRule>
    <cfRule type="cellIs" dxfId="3" priority="4781" operator="equal">
      <formula>"NotPaid"</formula>
    </cfRule>
    <cfRule type="cellIs" dxfId="3" priority="4780" operator="equal">
      <formula>"NotPaid"</formula>
    </cfRule>
    <cfRule type="cellIs" dxfId="3" priority="4771" operator="equal">
      <formula>"NotPaid"</formula>
    </cfRule>
    <cfRule type="cellIs" dxfId="3" priority="4770" operator="equal">
      <formula>"NotPaid"</formula>
    </cfRule>
    <cfRule type="cellIs" dxfId="3" priority="4769" operator="equal">
      <formula>"NotPaid"</formula>
    </cfRule>
    <cfRule type="cellIs" dxfId="3" priority="4756" operator="equal">
      <formula>"NotPaid"</formula>
    </cfRule>
    <cfRule type="cellIs" dxfId="3" priority="4755" operator="equal">
      <formula>"NotPaid"</formula>
    </cfRule>
    <cfRule type="cellIs" dxfId="3" priority="4754" operator="equal">
      <formula>"NotPaid"</formula>
    </cfRule>
    <cfRule type="cellIs" dxfId="3" priority="4745" operator="equal">
      <formula>"NotPaid"</formula>
    </cfRule>
    <cfRule type="cellIs" dxfId="3" priority="4744" operator="equal">
      <formula>"NotPaid"</formula>
    </cfRule>
    <cfRule type="cellIs" dxfId="3" priority="4743" operator="equal">
      <formula>"NotPaid"</formula>
    </cfRule>
    <cfRule type="cellIs" dxfId="3" priority="4734" operator="equal">
      <formula>"NotPaid"</formula>
    </cfRule>
    <cfRule type="cellIs" dxfId="3" priority="4733" operator="equal">
      <formula>"NotPaid"</formula>
    </cfRule>
    <cfRule type="cellIs" dxfId="3" priority="4732" operator="equal">
      <formula>"NotPaid"</formula>
    </cfRule>
    <cfRule type="cellIs" dxfId="3" priority="4723" operator="equal">
      <formula>"NotPaid"</formula>
    </cfRule>
    <cfRule type="cellIs" dxfId="3" priority="4722" operator="equal">
      <formula>"NotPaid"</formula>
    </cfRule>
    <cfRule type="cellIs" dxfId="3" priority="4721" operator="equal">
      <formula>"NotPaid"</formula>
    </cfRule>
    <cfRule type="cellIs" dxfId="3" priority="4711" operator="equal">
      <formula>"NotPaid"</formula>
    </cfRule>
    <cfRule type="cellIs" dxfId="3" priority="4710" operator="equal">
      <formula>"NotPaid"</formula>
    </cfRule>
    <cfRule type="cellIs" dxfId="3" priority="4709" operator="equal">
      <formula>"NotPaid"</formula>
    </cfRule>
  </conditionalFormatting>
  <conditionalFormatting sqref="F64:G64">
    <cfRule type="expression" dxfId="0" priority="5170" stopIfTrue="1">
      <formula>AND(TODAY()&gt;VLOOKUP($B64,RegistrationDetails,MathsColumn,FALSE),F64="NotPaid")</formula>
    </cfRule>
    <cfRule type="expression" dxfId="0" priority="5169" stopIfTrue="1">
      <formula>F64="NotPaid"</formula>
    </cfRule>
    <cfRule type="expression" dxfId="0" priority="5098" stopIfTrue="1">
      <formula>F64="NotPaid"</formula>
    </cfRule>
    <cfRule type="expression" dxfId="0" priority="5054" stopIfTrue="1">
      <formula>F64="NotPaid"</formula>
    </cfRule>
    <cfRule type="expression" dxfId="0" priority="4934" stopIfTrue="1">
      <formula>F64="NotPaid"</formula>
    </cfRule>
    <cfRule type="expression" dxfId="0" priority="4863" stopIfTrue="1">
      <formula>F64="NotPaid"</formula>
    </cfRule>
    <cfRule type="expression" dxfId="0" priority="4819" stopIfTrue="1">
      <formula>F64="NotPaid"</formula>
    </cfRule>
  </conditionalFormatting>
  <conditionalFormatting sqref="F64">
    <cfRule type="cellIs" dxfId="3" priority="5163" operator="equal">
      <formula>"NotPaid"</formula>
    </cfRule>
    <cfRule type="cellIs" dxfId="3" priority="5162" operator="equal">
      <formula>"NotPaid"</formula>
    </cfRule>
    <cfRule type="cellIs" dxfId="3" priority="5161" operator="equal">
      <formula>"NotPaid"</formula>
    </cfRule>
    <cfRule type="cellIs" dxfId="3" priority="5148" operator="equal">
      <formula>"NotPaid"</formula>
    </cfRule>
    <cfRule type="cellIs" dxfId="3" priority="5147" operator="equal">
      <formula>"NotPaid"</formula>
    </cfRule>
    <cfRule type="cellIs" dxfId="3" priority="5146" operator="equal">
      <formula>"NotPaid"</formula>
    </cfRule>
    <cfRule type="cellIs" dxfId="3" priority="5133" operator="equal">
      <formula>"NotPaid"</formula>
    </cfRule>
    <cfRule type="cellIs" dxfId="3" priority="5124" operator="equal">
      <formula>"NotPaid"</formula>
    </cfRule>
    <cfRule type="cellIs" dxfId="3" priority="5118" operator="equal">
      <formula>"NotPaid"</formula>
    </cfRule>
    <cfRule type="cellIs" dxfId="3" priority="5117" operator="equal">
      <formula>"NotPaid"</formula>
    </cfRule>
    <cfRule type="cellIs" dxfId="3" priority="5116" operator="equal">
      <formula>"NotPaid"</formula>
    </cfRule>
    <cfRule type="cellIs" dxfId="3" priority="5106" operator="equal">
      <formula>"NotPaid"</formula>
    </cfRule>
    <cfRule type="cellIs" dxfId="3" priority="5105" operator="equal">
      <formula>"NotPaid"</formula>
    </cfRule>
    <cfRule type="cellIs" dxfId="3" priority="5104" operator="equal">
      <formula>"NotPaid"</formula>
    </cfRule>
    <cfRule type="cellIs" dxfId="3" priority="5092" operator="equal">
      <formula>"NotPaid"</formula>
    </cfRule>
    <cfRule type="cellIs" dxfId="3" priority="5091" operator="equal">
      <formula>"NotPaid"</formula>
    </cfRule>
    <cfRule type="cellIs" dxfId="3" priority="5090" operator="equal">
      <formula>"NotPaid"</formula>
    </cfRule>
    <cfRule type="cellIs" dxfId="3" priority="5080" operator="equal">
      <formula>"NotPaid"</formula>
    </cfRule>
    <cfRule type="cellIs" dxfId="3" priority="5079" operator="equal">
      <formula>"NotPaid"</formula>
    </cfRule>
    <cfRule type="cellIs" dxfId="3" priority="5078" operator="equal">
      <formula>"NotPaid"</formula>
    </cfRule>
    <cfRule type="cellIs" dxfId="3" priority="5065" operator="equal">
      <formula>"NotPaid"</formula>
    </cfRule>
    <cfRule type="cellIs" dxfId="3" priority="5059" operator="equal">
      <formula>"NotPaid"</formula>
    </cfRule>
    <cfRule type="cellIs" dxfId="3" priority="5058" operator="equal">
      <formula>"NotPaid"</formula>
    </cfRule>
    <cfRule type="cellIs" dxfId="3" priority="5057" operator="equal">
      <formula>"NotPaid"</formula>
    </cfRule>
    <cfRule type="cellIs" dxfId="3" priority="5048" operator="equal">
      <formula>"NotPaid"</formula>
    </cfRule>
    <cfRule type="cellIs" dxfId="3" priority="5047" operator="equal">
      <formula>"NotPaid"</formula>
    </cfRule>
    <cfRule type="cellIs" dxfId="3" priority="5046" operator="equal">
      <formula>"NotPaid"</formula>
    </cfRule>
    <cfRule type="cellIs" dxfId="3" priority="5036" operator="equal">
      <formula>"NotPaid"</formula>
    </cfRule>
    <cfRule type="cellIs" dxfId="3" priority="5035" operator="equal">
      <formula>"NotPaid"</formula>
    </cfRule>
    <cfRule type="cellIs" dxfId="3" priority="5034" operator="equal">
      <formula>"NotPaid"</formula>
    </cfRule>
    <cfRule type="cellIs" dxfId="3" priority="5024" operator="equal">
      <formula>"NotPaid"</formula>
    </cfRule>
    <cfRule type="cellIs" dxfId="3" priority="5023" operator="equal">
      <formula>"NotPaid"</formula>
    </cfRule>
    <cfRule type="cellIs" dxfId="3" priority="5022" operator="equal">
      <formula>"NotPaid"</formula>
    </cfRule>
    <cfRule type="cellIs" dxfId="3" priority="5013" operator="equal">
      <formula>"NotPaid"</formula>
    </cfRule>
    <cfRule type="cellIs" dxfId="3" priority="5012" operator="equal">
      <formula>"NotPaid"</formula>
    </cfRule>
    <cfRule type="cellIs" dxfId="3" priority="5011" operator="equal">
      <formula>"NotPaid"</formula>
    </cfRule>
    <cfRule type="cellIs" dxfId="3" priority="5002" operator="equal">
      <formula>"NotPaid"</formula>
    </cfRule>
    <cfRule type="cellIs" dxfId="3" priority="5001" operator="equal">
      <formula>"NotPaid"</formula>
    </cfRule>
    <cfRule type="cellIs" dxfId="3" priority="5000" operator="equal">
      <formula>"NotPaid"</formula>
    </cfRule>
    <cfRule type="cellIs" dxfId="3" priority="4987" operator="equal">
      <formula>"NotPaid"</formula>
    </cfRule>
    <cfRule type="cellIs" dxfId="3" priority="4986" operator="equal">
      <formula>"NotPaid"</formula>
    </cfRule>
    <cfRule type="cellIs" dxfId="3" priority="4985" operator="equal">
      <formula>"NotPaid"</formula>
    </cfRule>
    <cfRule type="cellIs" dxfId="3" priority="4976" operator="equal">
      <formula>"NotPaid"</formula>
    </cfRule>
    <cfRule type="cellIs" dxfId="3" priority="4975" operator="equal">
      <formula>"NotPaid"</formula>
    </cfRule>
    <cfRule type="cellIs" dxfId="3" priority="4974" operator="equal">
      <formula>"NotPaid"</formula>
    </cfRule>
    <cfRule type="cellIs" dxfId="3" priority="4965" operator="equal">
      <formula>"NotPaid"</formula>
    </cfRule>
    <cfRule type="cellIs" dxfId="3" priority="4964" operator="equal">
      <formula>"NotPaid"</formula>
    </cfRule>
    <cfRule type="cellIs" dxfId="3" priority="4963" operator="equal">
      <formula>"NotPaid"</formula>
    </cfRule>
    <cfRule type="cellIs" dxfId="3" priority="4954" operator="equal">
      <formula>"NotPaid"</formula>
    </cfRule>
    <cfRule type="cellIs" dxfId="3" priority="4953" operator="equal">
      <formula>"NotPaid"</formula>
    </cfRule>
    <cfRule type="cellIs" dxfId="3" priority="4952" operator="equal">
      <formula>"NotPaid"</formula>
    </cfRule>
    <cfRule type="cellIs" dxfId="3" priority="4942" operator="equal">
      <formula>"NotPaid"</formula>
    </cfRule>
    <cfRule type="cellIs" dxfId="3" priority="4941" operator="equal">
      <formula>"NotPaid"</formula>
    </cfRule>
    <cfRule type="cellIs" dxfId="3" priority="4940" operator="equal">
      <formula>"NotPaid"</formula>
    </cfRule>
    <cfRule type="cellIs" dxfId="3" priority="4928" operator="equal">
      <formula>"NotPaid"</formula>
    </cfRule>
    <cfRule type="cellIs" dxfId="3" priority="4927" operator="equal">
      <formula>"NotPaid"</formula>
    </cfRule>
    <cfRule type="cellIs" dxfId="3" priority="4926" operator="equal">
      <formula>"NotPaid"</formula>
    </cfRule>
    <cfRule type="cellIs" dxfId="3" priority="4913" operator="equal">
      <formula>"NotPaid"</formula>
    </cfRule>
    <cfRule type="cellIs" dxfId="3" priority="4912" operator="equal">
      <formula>"NotPaid"</formula>
    </cfRule>
    <cfRule type="cellIs" dxfId="3" priority="4911" operator="equal">
      <formula>"NotPaid"</formula>
    </cfRule>
    <cfRule type="cellIs" dxfId="3" priority="4898" operator="equal">
      <formula>"NotPaid"</formula>
    </cfRule>
    <cfRule type="cellIs" dxfId="3" priority="4889" operator="equal">
      <formula>"NotPaid"</formula>
    </cfRule>
    <cfRule type="cellIs" dxfId="3" priority="4883" operator="equal">
      <formula>"NotPaid"</formula>
    </cfRule>
    <cfRule type="cellIs" dxfId="3" priority="4882" operator="equal">
      <formula>"NotPaid"</formula>
    </cfRule>
    <cfRule type="cellIs" dxfId="3" priority="4881" operator="equal">
      <formula>"NotPaid"</formula>
    </cfRule>
    <cfRule type="cellIs" dxfId="3" priority="4871" operator="equal">
      <formula>"NotPaid"</formula>
    </cfRule>
    <cfRule type="cellIs" dxfId="3" priority="4870" operator="equal">
      <formula>"NotPaid"</formula>
    </cfRule>
    <cfRule type="cellIs" dxfId="3" priority="4869" operator="equal">
      <formula>"NotPaid"</formula>
    </cfRule>
    <cfRule type="cellIs" dxfId="3" priority="4857" operator="equal">
      <formula>"NotPaid"</formula>
    </cfRule>
    <cfRule type="cellIs" dxfId="3" priority="4856" operator="equal">
      <formula>"NotPaid"</formula>
    </cfRule>
    <cfRule type="cellIs" dxfId="3" priority="4855" operator="equal">
      <formula>"NotPaid"</formula>
    </cfRule>
    <cfRule type="cellIs" dxfId="3" priority="4845" operator="equal">
      <formula>"NotPaid"</formula>
    </cfRule>
    <cfRule type="cellIs" dxfId="3" priority="4844" operator="equal">
      <formula>"NotPaid"</formula>
    </cfRule>
    <cfRule type="cellIs" dxfId="3" priority="4843" operator="equal">
      <formula>"NotPaid"</formula>
    </cfRule>
    <cfRule type="cellIs" dxfId="3" priority="4830" operator="equal">
      <formula>"NotPaid"</formula>
    </cfRule>
    <cfRule type="cellIs" dxfId="3" priority="4824" operator="equal">
      <formula>"NotPaid"</formula>
    </cfRule>
    <cfRule type="cellIs" dxfId="3" priority="4823" operator="equal">
      <formula>"NotPaid"</formula>
    </cfRule>
    <cfRule type="cellIs" dxfId="3" priority="4822" operator="equal">
      <formula>"NotPaid"</formula>
    </cfRule>
    <cfRule type="cellIs" dxfId="3" priority="4813" operator="equal">
      <formula>"NotPaid"</formula>
    </cfRule>
    <cfRule type="cellIs" dxfId="3" priority="4812" operator="equal">
      <formula>"NotPaid"</formula>
    </cfRule>
    <cfRule type="cellIs" dxfId="3" priority="4811" operator="equal">
      <formula>"NotPaid"</formula>
    </cfRule>
    <cfRule type="cellIs" dxfId="3" priority="4801" operator="equal">
      <formula>"NotPaid"</formula>
    </cfRule>
    <cfRule type="cellIs" dxfId="3" priority="4800" operator="equal">
      <formula>"NotPaid"</formula>
    </cfRule>
    <cfRule type="cellIs" dxfId="3" priority="4799" operator="equal">
      <formula>"NotPaid"</formula>
    </cfRule>
    <cfRule type="cellIs" dxfId="3" priority="4789" operator="equal">
      <formula>"NotPaid"</formula>
    </cfRule>
    <cfRule type="cellIs" dxfId="3" priority="4788" operator="equal">
      <formula>"NotPaid"</formula>
    </cfRule>
    <cfRule type="cellIs" dxfId="3" priority="4787" operator="equal">
      <formula>"NotPaid"</formula>
    </cfRule>
    <cfRule type="cellIs" dxfId="3" priority="4778" operator="equal">
      <formula>"NotPaid"</formula>
    </cfRule>
    <cfRule type="cellIs" dxfId="3" priority="4777" operator="equal">
      <formula>"NotPaid"</formula>
    </cfRule>
    <cfRule type="cellIs" dxfId="3" priority="4776" operator="equal">
      <formula>"NotPaid"</formula>
    </cfRule>
    <cfRule type="cellIs" dxfId="3" priority="4767" operator="equal">
      <formula>"NotPaid"</formula>
    </cfRule>
    <cfRule type="cellIs" dxfId="3" priority="4766" operator="equal">
      <formula>"NotPaid"</formula>
    </cfRule>
    <cfRule type="cellIs" dxfId="3" priority="4765" operator="equal">
      <formula>"NotPaid"</formula>
    </cfRule>
    <cfRule type="cellIs" dxfId="3" priority="4752" operator="equal">
      <formula>"NotPaid"</formula>
    </cfRule>
    <cfRule type="cellIs" dxfId="3" priority="4751" operator="equal">
      <formula>"NotPaid"</formula>
    </cfRule>
    <cfRule type="cellIs" dxfId="3" priority="4750" operator="equal">
      <formula>"NotPaid"</formula>
    </cfRule>
    <cfRule type="cellIs" dxfId="3" priority="4741" operator="equal">
      <formula>"NotPaid"</formula>
    </cfRule>
    <cfRule type="cellIs" dxfId="3" priority="4740" operator="equal">
      <formula>"NotPaid"</formula>
    </cfRule>
    <cfRule type="cellIs" dxfId="3" priority="4739" operator="equal">
      <formula>"NotPaid"</formula>
    </cfRule>
    <cfRule type="cellIs" dxfId="3" priority="4730" operator="equal">
      <formula>"NotPaid"</formula>
    </cfRule>
    <cfRule type="cellIs" dxfId="3" priority="4729" operator="equal">
      <formula>"NotPaid"</formula>
    </cfRule>
    <cfRule type="cellIs" dxfId="3" priority="4728" operator="equal">
      <formula>"NotPaid"</formula>
    </cfRule>
    <cfRule type="cellIs" dxfId="3" priority="4719" operator="equal">
      <formula>"NotPaid"</formula>
    </cfRule>
    <cfRule type="cellIs" dxfId="3" priority="4718" operator="equal">
      <formula>"NotPaid"</formula>
    </cfRule>
    <cfRule type="cellIs" dxfId="3" priority="4717" operator="equal">
      <formula>"NotPaid"</formula>
    </cfRule>
    <cfRule type="cellIs" dxfId="3" priority="4707" operator="equal">
      <formula>"NotPaid"</formula>
    </cfRule>
    <cfRule type="cellIs" dxfId="3" priority="4706" operator="equal">
      <formula>"NotPaid"</formula>
    </cfRule>
    <cfRule type="cellIs" dxfId="3" priority="4705" operator="equal">
      <formula>"NotPaid"</formula>
    </cfRule>
  </conditionalFormatting>
  <conditionalFormatting sqref="G64">
    <cfRule type="cellIs" dxfId="3" priority="5164" operator="equal">
      <formula>"NotPaid"</formula>
    </cfRule>
    <cfRule type="cellIs" dxfId="3" priority="5149" operator="equal">
      <formula>"NotPaid"</formula>
    </cfRule>
    <cfRule type="cellIs" dxfId="3" priority="5119" operator="equal">
      <formula>"NotPaid"</formula>
    </cfRule>
    <cfRule type="cellIs" dxfId="3" priority="5107" operator="equal">
      <formula>"NotPaid"</formula>
    </cfRule>
    <cfRule type="cellIs" dxfId="3" priority="5093" operator="equal">
      <formula>"NotPaid"</formula>
    </cfRule>
    <cfRule type="cellIs" dxfId="3" priority="5081" operator="equal">
      <formula>"NotPaid"</formula>
    </cfRule>
    <cfRule type="cellIs" dxfId="3" priority="5060" operator="equal">
      <formula>"NotPaid"</formula>
    </cfRule>
    <cfRule type="cellIs" dxfId="3" priority="5049" operator="equal">
      <formula>"NotPaid"</formula>
    </cfRule>
    <cfRule type="cellIs" dxfId="3" priority="5037" operator="equal">
      <formula>"NotPaid"</formula>
    </cfRule>
    <cfRule type="cellIs" dxfId="3" priority="5003" operator="equal">
      <formula>"NotPaid"</formula>
    </cfRule>
    <cfRule type="cellIs" dxfId="3" priority="4955" operator="equal">
      <formula>"NotPaid"</formula>
    </cfRule>
    <cfRule type="cellIs" dxfId="3" priority="4943" operator="equal">
      <formula>"NotPaid"</formula>
    </cfRule>
    <cfRule type="cellIs" dxfId="3" priority="4929" operator="equal">
      <formula>"NotPaid"</formula>
    </cfRule>
    <cfRule type="cellIs" dxfId="3" priority="4914" operator="equal">
      <formula>"NotPaid"</formula>
    </cfRule>
    <cfRule type="cellIs" dxfId="3" priority="4884" operator="equal">
      <formula>"NotPaid"</formula>
    </cfRule>
    <cfRule type="cellIs" dxfId="3" priority="4872" operator="equal">
      <formula>"NotPaid"</formula>
    </cfRule>
    <cfRule type="cellIs" dxfId="3" priority="4858" operator="equal">
      <formula>"NotPaid"</formula>
    </cfRule>
    <cfRule type="cellIs" dxfId="3" priority="4846" operator="equal">
      <formula>"NotPaid"</formula>
    </cfRule>
    <cfRule type="cellIs" dxfId="3" priority="4825" operator="equal">
      <formula>"NotPaid"</formula>
    </cfRule>
    <cfRule type="cellIs" dxfId="3" priority="4814" operator="equal">
      <formula>"NotPaid"</formula>
    </cfRule>
    <cfRule type="cellIs" dxfId="3" priority="4802" operator="equal">
      <formula>"NotPaid"</formula>
    </cfRule>
    <cfRule type="cellIs" dxfId="3" priority="4768" operator="equal">
      <formula>"NotPaid"</formula>
    </cfRule>
    <cfRule type="cellIs" dxfId="3" priority="4720" operator="equal">
      <formula>"NotPaid"</formula>
    </cfRule>
    <cfRule type="cellIs" dxfId="3" priority="4708" operator="equal">
      <formula>"NotPaid"</formula>
    </cfRule>
  </conditionalFormatting>
  <conditionalFormatting sqref="G64:N64">
    <cfRule type="cellIs" dxfId="3" priority="5137" operator="equal">
      <formula>"NotPaid"</formula>
    </cfRule>
    <cfRule type="cellIs" dxfId="3" priority="5128" operator="equal">
      <formula>"NotPaid"</formula>
    </cfRule>
    <cfRule type="cellIs" dxfId="3" priority="5069" operator="equal">
      <formula>"NotPaid"</formula>
    </cfRule>
    <cfRule type="cellIs" dxfId="3" priority="5025" operator="equal">
      <formula>"NotPaid"</formula>
    </cfRule>
    <cfRule type="cellIs" dxfId="3" priority="5014" operator="equal">
      <formula>"NotPaid"</formula>
    </cfRule>
    <cfRule type="cellIs" dxfId="3" priority="4988" operator="equal">
      <formula>"NotPaid"</formula>
    </cfRule>
    <cfRule type="cellIs" dxfId="3" priority="4977" operator="equal">
      <formula>"NotPaid"</formula>
    </cfRule>
    <cfRule type="cellIs" dxfId="3" priority="4966" operator="equal">
      <formula>"NotPaid"</formula>
    </cfRule>
    <cfRule type="cellIs" dxfId="3" priority="4902" operator="equal">
      <formula>"NotPaid"</formula>
    </cfRule>
    <cfRule type="cellIs" dxfId="3" priority="4893" operator="equal">
      <formula>"NotPaid"</formula>
    </cfRule>
    <cfRule type="cellIs" dxfId="3" priority="4834" operator="equal">
      <formula>"NotPaid"</formula>
    </cfRule>
    <cfRule type="cellIs" dxfId="3" priority="4790" operator="equal">
      <formula>"NotPaid"</formula>
    </cfRule>
    <cfRule type="cellIs" dxfId="3" priority="4779" operator="equal">
      <formula>"NotPaid"</formula>
    </cfRule>
    <cfRule type="cellIs" dxfId="3" priority="4753" operator="equal">
      <formula>"NotPaid"</formula>
    </cfRule>
    <cfRule type="cellIs" dxfId="3" priority="4742" operator="equal">
      <formula>"NotPaid"</formula>
    </cfRule>
    <cfRule type="cellIs" dxfId="3" priority="4731" operator="equal">
      <formula>"NotPaid"</formula>
    </cfRule>
  </conditionalFormatting>
  <conditionalFormatting sqref="H64:N64">
    <cfRule type="cellIs" dxfId="3" priority="5160" operator="equal">
      <formula>"NotPaid"</formula>
    </cfRule>
    <cfRule type="cellIs" dxfId="3" priority="5145" operator="equal">
      <formula>"NotPaid"</formula>
    </cfRule>
    <cfRule type="cellIs" dxfId="3" priority="5115" operator="equal">
      <formula>"NotPaid"</formula>
    </cfRule>
    <cfRule type="cellIs" dxfId="3" priority="5103" operator="equal">
      <formula>"NotPaid"</formula>
    </cfRule>
    <cfRule type="cellIs" dxfId="3" priority="5089" operator="equal">
      <formula>"NotPaid"</formula>
    </cfRule>
    <cfRule type="cellIs" dxfId="3" priority="5077" operator="equal">
      <formula>"NotPaid"</formula>
    </cfRule>
    <cfRule type="cellIs" dxfId="3" priority="5056" operator="equal">
      <formula>"NotPaid"</formula>
    </cfRule>
    <cfRule type="cellIs" dxfId="3" priority="5045" operator="equal">
      <formula>"NotPaid"</formula>
    </cfRule>
    <cfRule type="cellIs" dxfId="3" priority="5033" operator="equal">
      <formula>"NotPaid"</formula>
    </cfRule>
    <cfRule type="cellIs" dxfId="3" priority="4999" operator="equal">
      <formula>"NotPaid"</formula>
    </cfRule>
    <cfRule type="cellIs" dxfId="3" priority="4951" operator="equal">
      <formula>"NotPaid"</formula>
    </cfRule>
    <cfRule type="cellIs" dxfId="3" priority="4939" operator="equal">
      <formula>"NotPaid"</formula>
    </cfRule>
    <cfRule type="cellIs" dxfId="3" priority="4925" operator="equal">
      <formula>"NotPaid"</formula>
    </cfRule>
    <cfRule type="cellIs" dxfId="3" priority="4910" operator="equal">
      <formula>"NotPaid"</formula>
    </cfRule>
    <cfRule type="cellIs" dxfId="3" priority="4880" operator="equal">
      <formula>"NotPaid"</formula>
    </cfRule>
    <cfRule type="cellIs" dxfId="3" priority="4868" operator="equal">
      <formula>"NotPaid"</formula>
    </cfRule>
    <cfRule type="cellIs" dxfId="3" priority="4854" operator="equal">
      <formula>"NotPaid"</formula>
    </cfRule>
    <cfRule type="cellIs" dxfId="3" priority="4842" operator="equal">
      <formula>"NotPaid"</formula>
    </cfRule>
    <cfRule type="cellIs" dxfId="3" priority="4821" operator="equal">
      <formula>"NotPaid"</formula>
    </cfRule>
    <cfRule type="cellIs" dxfId="3" priority="4810" operator="equal">
      <formula>"NotPaid"</formula>
    </cfRule>
    <cfRule type="cellIs" dxfId="3" priority="4798" operator="equal">
      <formula>"NotPaid"</formula>
    </cfRule>
    <cfRule type="cellIs" dxfId="3" priority="4764" operator="equal">
      <formula>"NotPaid"</formula>
    </cfRule>
    <cfRule type="cellIs" dxfId="3" priority="4716" operator="equal">
      <formula>"NotPaid"</formula>
    </cfRule>
    <cfRule type="cellIs" dxfId="3" priority="4704" operator="equal">
      <formula>"NotPaid"</formula>
    </cfRule>
  </conditionalFormatting>
  <conditionalFormatting sqref="X65">
    <cfRule type="cellIs" dxfId="3" priority="2" operator="equal">
      <formula>"NotPaid"</formula>
    </cfRule>
  </conditionalFormatting>
  <conditionalFormatting sqref="X66">
    <cfRule type="cellIs" dxfId="3" priority="1" operator="equal">
      <formula>"NotPaid"</formula>
    </cfRule>
  </conditionalFormatting>
  <conditionalFormatting sqref="D67:E67">
    <cfRule type="cellIs" dxfId="3" priority="13409" operator="equal">
      <formula>"NotPaid"</formula>
    </cfRule>
    <cfRule type="cellIs" dxfId="3" priority="13408" operator="equal">
      <formula>"NotPaid"</formula>
    </cfRule>
    <cfRule type="cellIs" dxfId="3" priority="13407" operator="equal">
      <formula>"NotPaid"</formula>
    </cfRule>
  </conditionalFormatting>
  <conditionalFormatting sqref="D67">
    <cfRule type="cellIs" dxfId="3" priority="13154" operator="equal">
      <formula>"NotPaid"</formula>
    </cfRule>
    <cfRule type="cellIs" dxfId="3" priority="13153" operator="equal">
      <formula>"NotPaid"</formula>
    </cfRule>
    <cfRule type="cellIs" dxfId="3" priority="13152" operator="equal">
      <formula>"NotPaid"</formula>
    </cfRule>
    <cfRule type="cellIs" dxfId="3" priority="13035" operator="equal">
      <formula>"NotPaid"</formula>
    </cfRule>
    <cfRule type="cellIs" dxfId="3" priority="13034" operator="equal">
      <formula>"NotPaid"</formula>
    </cfRule>
    <cfRule type="cellIs" dxfId="3" priority="13033" operator="equal">
      <formula>"NotPaid"</formula>
    </cfRule>
    <cfRule type="cellIs" dxfId="3" priority="12904" operator="equal">
      <formula>"NotPaid"</formula>
    </cfRule>
    <cfRule type="cellIs" dxfId="3" priority="12903" operator="equal">
      <formula>"NotPaid"</formula>
    </cfRule>
    <cfRule type="cellIs" dxfId="3" priority="12902" operator="equal">
      <formula>"NotPaid"</formula>
    </cfRule>
    <cfRule type="cellIs" dxfId="3" priority="12054" operator="equal">
      <formula>"NotPaid"</formula>
    </cfRule>
    <cfRule type="cellIs" dxfId="3" priority="12053" operator="equal">
      <formula>"NotPaid"</formula>
    </cfRule>
    <cfRule type="cellIs" dxfId="3" priority="12052" operator="equal">
      <formula>"NotPaid"</formula>
    </cfRule>
    <cfRule type="cellIs" dxfId="3" priority="11850" operator="equal">
      <formula>"NotPaid"</formula>
    </cfRule>
    <cfRule type="cellIs" dxfId="3" priority="11849" operator="equal">
      <formula>"NotPaid"</formula>
    </cfRule>
    <cfRule type="cellIs" dxfId="3" priority="11848" operator="equal">
      <formula>"NotPaid"</formula>
    </cfRule>
    <cfRule type="cellIs" dxfId="3" priority="11749" operator="equal">
      <formula>"NotPaid"</formula>
    </cfRule>
    <cfRule type="cellIs" dxfId="3" priority="11748" operator="equal">
      <formula>"NotPaid"</formula>
    </cfRule>
    <cfRule type="cellIs" dxfId="3" priority="11747" operator="equal">
      <formula>"NotPaid"</formula>
    </cfRule>
  </conditionalFormatting>
  <conditionalFormatting sqref="E67">
    <cfRule type="cellIs" dxfId="3" priority="12913" operator="equal">
      <formula>"NotPaid"</formula>
    </cfRule>
    <cfRule type="cellIs" dxfId="3" priority="12912" operator="equal">
      <formula>"NotPaid"</formula>
    </cfRule>
    <cfRule type="cellIs" dxfId="3" priority="12911" operator="equal">
      <formula>"NotPaid"</formula>
    </cfRule>
    <cfRule type="cellIs" dxfId="3" priority="11859" operator="equal">
      <formula>"NotPaid"</formula>
    </cfRule>
    <cfRule type="cellIs" dxfId="3" priority="11858" operator="equal">
      <formula>"NotPaid"</formula>
    </cfRule>
    <cfRule type="cellIs" dxfId="3" priority="11857" operator="equal">
      <formula>"NotPaid"</formula>
    </cfRule>
    <cfRule type="cellIs" dxfId="3" priority="11756" operator="equal">
      <formula>"NotPaid"</formula>
    </cfRule>
    <cfRule type="cellIs" dxfId="3" priority="11755" operator="equal">
      <formula>"NotPaid"</formula>
    </cfRule>
    <cfRule type="cellIs" dxfId="3" priority="11754" operator="equal">
      <formula>"NotPaid"</formula>
    </cfRule>
  </conditionalFormatting>
  <conditionalFormatting sqref="F67">
    <cfRule type="cellIs" dxfId="3" priority="13403" operator="equal">
      <formula>"NotPaid"</formula>
    </cfRule>
    <cfRule type="cellIs" dxfId="3" priority="13402" operator="equal">
      <formula>"NotPaid"</formula>
    </cfRule>
    <cfRule type="cellIs" dxfId="3" priority="13401" operator="equal">
      <formula>"NotPaid"</formula>
    </cfRule>
    <cfRule type="cellIs" dxfId="3" priority="12909" operator="equal">
      <formula>"NotPaid"</formula>
    </cfRule>
    <cfRule type="cellIs" dxfId="3" priority="12908" operator="equal">
      <formula>"NotPaid"</formula>
    </cfRule>
    <cfRule type="cellIs" dxfId="3" priority="12907" operator="equal">
      <formula>"NotPaid"</formula>
    </cfRule>
    <cfRule type="cellIs" dxfId="3" priority="11855" operator="equal">
      <formula>"NotPaid"</formula>
    </cfRule>
    <cfRule type="cellIs" dxfId="3" priority="11854" operator="equal">
      <formula>"NotPaid"</formula>
    </cfRule>
    <cfRule type="cellIs" dxfId="3" priority="11853" operator="equal">
      <formula>"NotPaid"</formula>
    </cfRule>
    <cfRule type="cellIs" dxfId="3" priority="11752" operator="equal">
      <formula>"NotPaid"</formula>
    </cfRule>
    <cfRule type="cellIs" dxfId="3" priority="11751" operator="equal">
      <formula>"NotPaid"</formula>
    </cfRule>
    <cfRule type="cellIs" dxfId="3" priority="11750" operator="equal">
      <formula>"NotPaid"</formula>
    </cfRule>
  </conditionalFormatting>
  <conditionalFormatting sqref="G67">
    <cfRule type="cellIs" dxfId="3" priority="13404" operator="equal">
      <formula>"NotPaid"</formula>
    </cfRule>
    <cfRule type="cellIs" dxfId="3" priority="12910" operator="equal">
      <formula>"NotPaid"</formula>
    </cfRule>
    <cfRule type="cellIs" dxfId="3" priority="11856" operator="equal">
      <formula>"NotPaid"</formula>
    </cfRule>
    <cfRule type="cellIs" dxfId="3" priority="11753" operator="equal">
      <formula>"NotPaid"</formula>
    </cfRule>
  </conditionalFormatting>
  <conditionalFormatting sqref="H67:N67">
    <cfRule type="cellIs" dxfId="3" priority="13400" operator="equal">
      <formula>"NotPaid"</formula>
    </cfRule>
    <cfRule type="cellIs" dxfId="3" priority="12906" operator="equal">
      <formula>"NotPaid"</formula>
    </cfRule>
    <cfRule type="cellIs" dxfId="3" priority="11852" operator="equal">
      <formula>"NotPaid"</formula>
    </cfRule>
    <cfRule type="cellIs" dxfId="3" priority="11746" operator="equal">
      <formula>"NotPaid"</formula>
    </cfRule>
  </conditionalFormatting>
  <conditionalFormatting sqref="R67">
    <cfRule type="cellIs" dxfId="3" priority="1478" operator="equal">
      <formula>"NotPaid"</formula>
    </cfRule>
    <cfRule type="cellIs" dxfId="3" priority="1454" operator="equal">
      <formula>"NotPaid"</formula>
    </cfRule>
    <cfRule type="cellIs" dxfId="3" priority="1368" operator="equal">
      <formula>"NotPaid"</formula>
    </cfRule>
    <cfRule type="cellIs" dxfId="3" priority="1376" operator="equal">
      <formula>"NotPaid"</formula>
    </cfRule>
  </conditionalFormatting>
  <conditionalFormatting sqref="S67:U67">
    <cfRule type="cellIs" dxfId="3" priority="2266" operator="equal">
      <formula>"NotPaid"</formula>
    </cfRule>
    <cfRule type="cellIs" dxfId="3" priority="2242" operator="equal">
      <formula>"NotPaid"</formula>
    </cfRule>
    <cfRule type="cellIs" dxfId="3" priority="2156" operator="equal">
      <formula>"NotPaid"</formula>
    </cfRule>
    <cfRule type="cellIs" dxfId="3" priority="2164" operator="equal">
      <formula>"NotPaid"</formula>
    </cfRule>
  </conditionalFormatting>
  <conditionalFormatting sqref="V67:X67">
    <cfRule type="cellIs" dxfId="3" priority="3054" operator="equal">
      <formula>"NotPaid"</formula>
    </cfRule>
    <cfRule type="cellIs" dxfId="3" priority="3030" operator="equal">
      <formula>"NotPaid"</formula>
    </cfRule>
    <cfRule type="cellIs" dxfId="3" priority="2944" operator="equal">
      <formula>"NotPaid"</formula>
    </cfRule>
    <cfRule type="cellIs" dxfId="3" priority="2952" operator="equal">
      <formula>"NotPaid"</formula>
    </cfRule>
  </conditionalFormatting>
  <conditionalFormatting sqref="Y67:AA67">
    <cfRule type="cellIs" dxfId="3" priority="3842" operator="equal">
      <formula>"NotPaid"</formula>
    </cfRule>
    <cfRule type="cellIs" dxfId="3" priority="3818" operator="equal">
      <formula>"NotPaid"</formula>
    </cfRule>
    <cfRule type="cellIs" dxfId="3" priority="3732" operator="equal">
      <formula>"NotPaid"</formula>
    </cfRule>
    <cfRule type="cellIs" dxfId="3" priority="3740" operator="equal">
      <formula>"NotPaid"</formula>
    </cfRule>
  </conditionalFormatting>
  <conditionalFormatting sqref="F68:J68">
    <cfRule type="cellIs" dxfId="3" priority="13470" operator="equal">
      <formula>"NotPaid"</formula>
    </cfRule>
    <cfRule type="cellIs" dxfId="3" priority="13471" operator="equal">
      <formula>"NotPaid"</formula>
    </cfRule>
  </conditionalFormatting>
  <conditionalFormatting sqref="R68:AC68">
    <cfRule type="cellIs" dxfId="3" priority="330" operator="equal">
      <formula>"NotPaid"</formula>
    </cfRule>
  </conditionalFormatting>
  <conditionalFormatting sqref="D69">
    <cfRule type="cellIs" dxfId="3" priority="13347" operator="equal">
      <formula>"NotPaid"</formula>
    </cfRule>
    <cfRule type="cellIs" dxfId="3" priority="13346" operator="equal">
      <formula>"NotPaid"</formula>
    </cfRule>
    <cfRule type="cellIs" dxfId="3" priority="13345" operator="equal">
      <formula>"NotPaid"</formula>
    </cfRule>
    <cfRule type="cellIs" dxfId="3" priority="13132" operator="equal">
      <formula>"NotPaid"</formula>
    </cfRule>
    <cfRule type="cellIs" dxfId="3" priority="13131" operator="equal">
      <formula>"NotPaid"</formula>
    </cfRule>
    <cfRule type="cellIs" dxfId="3" priority="13130" operator="equal">
      <formula>"NotPaid"</formula>
    </cfRule>
    <cfRule type="cellIs" dxfId="3" priority="12978" operator="equal">
      <formula>"NotPaid"</formula>
    </cfRule>
    <cfRule type="cellIs" dxfId="3" priority="12977" operator="equal">
      <formula>"NotPaid"</formula>
    </cfRule>
    <cfRule type="cellIs" dxfId="3" priority="12976" operator="equal">
      <formula>"NotPaid"</formula>
    </cfRule>
    <cfRule type="cellIs" dxfId="3" priority="12848" operator="equal">
      <formula>"NotPaid"</formula>
    </cfRule>
    <cfRule type="cellIs" dxfId="3" priority="12847" operator="equal">
      <formula>"NotPaid"</formula>
    </cfRule>
    <cfRule type="cellIs" dxfId="3" priority="12846" operator="equal">
      <formula>"NotPaid"</formula>
    </cfRule>
  </conditionalFormatting>
  <conditionalFormatting sqref="D69:E69">
    <cfRule type="cellIs" dxfId="3" priority="11010" operator="equal">
      <formula>"NotPaid"</formula>
    </cfRule>
    <cfRule type="cellIs" dxfId="3" priority="11009" operator="equal">
      <formula>"NotPaid"</formula>
    </cfRule>
    <cfRule type="cellIs" dxfId="3" priority="11008" operator="equal">
      <formula>"NotPaid"</formula>
    </cfRule>
  </conditionalFormatting>
  <conditionalFormatting sqref="E69">
    <cfRule type="cellIs" dxfId="3" priority="13354" operator="equal">
      <formula>"NotPaid"</formula>
    </cfRule>
    <cfRule type="cellIs" dxfId="3" priority="13353" operator="equal">
      <formula>"NotPaid"</formula>
    </cfRule>
    <cfRule type="cellIs" dxfId="3" priority="13352" operator="equal">
      <formula>"NotPaid"</formula>
    </cfRule>
    <cfRule type="cellIs" dxfId="3" priority="13139" operator="equal">
      <formula>"NotPaid"</formula>
    </cfRule>
    <cfRule type="cellIs" dxfId="3" priority="13138" operator="equal">
      <formula>"NotPaid"</formula>
    </cfRule>
    <cfRule type="cellIs" dxfId="3" priority="13137" operator="equal">
      <formula>"NotPaid"</formula>
    </cfRule>
    <cfRule type="cellIs" dxfId="3" priority="12985" operator="equal">
      <formula>"NotPaid"</formula>
    </cfRule>
    <cfRule type="cellIs" dxfId="3" priority="12984" operator="equal">
      <formula>"NotPaid"</formula>
    </cfRule>
    <cfRule type="cellIs" dxfId="3" priority="12983" operator="equal">
      <formula>"NotPaid"</formula>
    </cfRule>
    <cfRule type="cellIs" dxfId="3" priority="12855" operator="equal">
      <formula>"NotPaid"</formula>
    </cfRule>
    <cfRule type="cellIs" dxfId="3" priority="12854" operator="equal">
      <formula>"NotPaid"</formula>
    </cfRule>
    <cfRule type="cellIs" dxfId="3" priority="12853" operator="equal">
      <formula>"NotPaid"</formula>
    </cfRule>
  </conditionalFormatting>
  <conditionalFormatting sqref="F69">
    <cfRule type="cellIs" dxfId="3" priority="13350" operator="equal">
      <formula>"NotPaid"</formula>
    </cfRule>
    <cfRule type="cellIs" dxfId="3" priority="13349" operator="equal">
      <formula>"NotPaid"</formula>
    </cfRule>
    <cfRule type="cellIs" dxfId="3" priority="13348" operator="equal">
      <formula>"NotPaid"</formula>
    </cfRule>
    <cfRule type="cellIs" dxfId="3" priority="13135" operator="equal">
      <formula>"NotPaid"</formula>
    </cfRule>
    <cfRule type="cellIs" dxfId="3" priority="13134" operator="equal">
      <formula>"NotPaid"</formula>
    </cfRule>
    <cfRule type="cellIs" dxfId="3" priority="13133" operator="equal">
      <formula>"NotPaid"</formula>
    </cfRule>
    <cfRule type="cellIs" dxfId="3" priority="12981" operator="equal">
      <formula>"NotPaid"</formula>
    </cfRule>
    <cfRule type="cellIs" dxfId="3" priority="12980" operator="equal">
      <formula>"NotPaid"</formula>
    </cfRule>
    <cfRule type="cellIs" dxfId="3" priority="12979" operator="equal">
      <formula>"NotPaid"</formula>
    </cfRule>
    <cfRule type="cellIs" dxfId="3" priority="12851" operator="equal">
      <formula>"NotPaid"</formula>
    </cfRule>
    <cfRule type="cellIs" dxfId="3" priority="12850" operator="equal">
      <formula>"NotPaid"</formula>
    </cfRule>
    <cfRule type="cellIs" dxfId="3" priority="12849" operator="equal">
      <formula>"NotPaid"</formula>
    </cfRule>
    <cfRule type="cellIs" dxfId="3" priority="11007" operator="equal">
      <formula>"NotPaid"</formula>
    </cfRule>
    <cfRule type="cellIs" dxfId="3" priority="11006" operator="equal">
      <formula>"NotPaid"</formula>
    </cfRule>
    <cfRule type="cellIs" dxfId="3" priority="11005" operator="equal">
      <formula>"NotPaid"</formula>
    </cfRule>
  </conditionalFormatting>
  <conditionalFormatting sqref="G69:J69">
    <cfRule type="cellIs" dxfId="3" priority="13351" operator="equal">
      <formula>"NotPaid"</formula>
    </cfRule>
    <cfRule type="cellIs" dxfId="3" priority="13136" operator="equal">
      <formula>"NotPaid"</formula>
    </cfRule>
  </conditionalFormatting>
  <conditionalFormatting sqref="D70:E70">
    <cfRule type="cellIs" dxfId="3" priority="12094" operator="equal">
      <formula>"NotPaid"</formula>
    </cfRule>
    <cfRule type="cellIs" dxfId="3" priority="12093" operator="equal">
      <formula>"NotPaid"</formula>
    </cfRule>
    <cfRule type="cellIs" dxfId="3" priority="12092" operator="equal">
      <formula>"NotPaid"</formula>
    </cfRule>
  </conditionalFormatting>
  <conditionalFormatting sqref="D70">
    <cfRule type="cellIs" dxfId="3" priority="11476" operator="equal">
      <formula>"NotPaid"</formula>
    </cfRule>
    <cfRule type="cellIs" dxfId="3" priority="11475" operator="equal">
      <formula>"NotPaid"</formula>
    </cfRule>
    <cfRule type="cellIs" dxfId="3" priority="11474" operator="equal">
      <formula>"NotPaid"</formula>
    </cfRule>
    <cfRule type="cellIs" dxfId="3" priority="11437" operator="equal">
      <formula>"NotPaid"</formula>
    </cfRule>
    <cfRule type="cellIs" dxfId="3" priority="11436" operator="equal">
      <formula>"NotPaid"</formula>
    </cfRule>
    <cfRule type="cellIs" dxfId="3" priority="11435" operator="equal">
      <formula>"NotPaid"</formula>
    </cfRule>
    <cfRule type="cellIs" dxfId="3" priority="11367" operator="equal">
      <formula>"NotPaid"</formula>
    </cfRule>
    <cfRule type="cellIs" dxfId="3" priority="11366" operator="equal">
      <formula>"NotPaid"</formula>
    </cfRule>
    <cfRule type="cellIs" dxfId="3" priority="11365" operator="equal">
      <formula>"NotPaid"</formula>
    </cfRule>
    <cfRule type="cellIs" dxfId="3" priority="11316" operator="equal">
      <formula>"NotPaid"</formula>
    </cfRule>
    <cfRule type="cellIs" dxfId="3" priority="11315" operator="equal">
      <formula>"NotPaid"</formula>
    </cfRule>
    <cfRule type="cellIs" dxfId="3" priority="11314" operator="equal">
      <formula>"NotPaid"</formula>
    </cfRule>
    <cfRule type="cellIs" dxfId="3" priority="11282" operator="equal">
      <formula>"NotPaid"</formula>
    </cfRule>
    <cfRule type="cellIs" dxfId="3" priority="11281" operator="equal">
      <formula>"NotPaid"</formula>
    </cfRule>
    <cfRule type="cellIs" dxfId="3" priority="11280" operator="equal">
      <formula>"NotPaid"</formula>
    </cfRule>
  </conditionalFormatting>
  <conditionalFormatting sqref="E70">
    <cfRule type="cellIs" dxfId="3" priority="11484" operator="equal">
      <formula>"NotPaid"</formula>
    </cfRule>
    <cfRule type="cellIs" dxfId="3" priority="11483" operator="equal">
      <formula>"NotPaid"</formula>
    </cfRule>
    <cfRule type="cellIs" dxfId="3" priority="11482" operator="equal">
      <formula>"NotPaid"</formula>
    </cfRule>
    <cfRule type="cellIs" dxfId="3" priority="11444" operator="equal">
      <formula>"NotPaid"</formula>
    </cfRule>
    <cfRule type="cellIs" dxfId="3" priority="11443" operator="equal">
      <formula>"NotPaid"</formula>
    </cfRule>
    <cfRule type="cellIs" dxfId="3" priority="11442" operator="equal">
      <formula>"NotPaid"</formula>
    </cfRule>
    <cfRule type="cellIs" dxfId="3" priority="11374" operator="equal">
      <formula>"NotPaid"</formula>
    </cfRule>
    <cfRule type="cellIs" dxfId="3" priority="11373" operator="equal">
      <formula>"NotPaid"</formula>
    </cfRule>
    <cfRule type="cellIs" dxfId="3" priority="11372" operator="equal">
      <formula>"NotPaid"</formula>
    </cfRule>
    <cfRule type="cellIs" dxfId="3" priority="11323" operator="equal">
      <formula>"NotPaid"</formula>
    </cfRule>
    <cfRule type="cellIs" dxfId="3" priority="11322" operator="equal">
      <formula>"NotPaid"</formula>
    </cfRule>
    <cfRule type="cellIs" dxfId="3" priority="11321" operator="equal">
      <formula>"NotPaid"</formula>
    </cfRule>
    <cfRule type="cellIs" dxfId="3" priority="11289" operator="equal">
      <formula>"NotPaid"</formula>
    </cfRule>
    <cfRule type="cellIs" dxfId="3" priority="11288" operator="equal">
      <formula>"NotPaid"</formula>
    </cfRule>
    <cfRule type="cellIs" dxfId="3" priority="11287" operator="equal">
      <formula>"NotPaid"</formula>
    </cfRule>
  </conditionalFormatting>
  <conditionalFormatting sqref="F70">
    <cfRule type="cellIs" dxfId="3" priority="12091" operator="equal">
      <formula>"NotPaid"</formula>
    </cfRule>
    <cfRule type="cellIs" dxfId="3" priority="12090" operator="equal">
      <formula>"NotPaid"</formula>
    </cfRule>
    <cfRule type="cellIs" dxfId="3" priority="12089" operator="equal">
      <formula>"NotPaid"</formula>
    </cfRule>
    <cfRule type="cellIs" dxfId="3" priority="11480" operator="equal">
      <formula>"NotPaid"</formula>
    </cfRule>
    <cfRule type="cellIs" dxfId="3" priority="11479" operator="equal">
      <formula>"NotPaid"</formula>
    </cfRule>
    <cfRule type="cellIs" dxfId="3" priority="11478" operator="equal">
      <formula>"NotPaid"</formula>
    </cfRule>
    <cfRule type="cellIs" dxfId="3" priority="11440" operator="equal">
      <formula>"NotPaid"</formula>
    </cfRule>
    <cfRule type="cellIs" dxfId="3" priority="11439" operator="equal">
      <formula>"NotPaid"</formula>
    </cfRule>
    <cfRule type="cellIs" dxfId="3" priority="11438" operator="equal">
      <formula>"NotPaid"</formula>
    </cfRule>
    <cfRule type="cellIs" dxfId="3" priority="11370" operator="equal">
      <formula>"NotPaid"</formula>
    </cfRule>
    <cfRule type="cellIs" dxfId="3" priority="11369" operator="equal">
      <formula>"NotPaid"</formula>
    </cfRule>
    <cfRule type="cellIs" dxfId="3" priority="11368" operator="equal">
      <formula>"NotPaid"</formula>
    </cfRule>
    <cfRule type="cellIs" dxfId="3" priority="11319" operator="equal">
      <formula>"NotPaid"</formula>
    </cfRule>
    <cfRule type="cellIs" dxfId="3" priority="11318" operator="equal">
      <formula>"NotPaid"</formula>
    </cfRule>
    <cfRule type="cellIs" dxfId="3" priority="11317" operator="equal">
      <formula>"NotPaid"</formula>
    </cfRule>
    <cfRule type="cellIs" dxfId="3" priority="11285" operator="equal">
      <formula>"NotPaid"</formula>
    </cfRule>
    <cfRule type="cellIs" dxfId="3" priority="11284" operator="equal">
      <formula>"NotPaid"</formula>
    </cfRule>
    <cfRule type="cellIs" dxfId="3" priority="11283" operator="equal">
      <formula>"NotPaid"</formula>
    </cfRule>
  </conditionalFormatting>
  <conditionalFormatting sqref="G70">
    <cfRule type="cellIs" dxfId="3" priority="11481" operator="equal">
      <formula>"NotPaid"</formula>
    </cfRule>
    <cfRule type="cellIs" dxfId="3" priority="11441" operator="equal">
      <formula>"NotPaid"</formula>
    </cfRule>
  </conditionalFormatting>
  <conditionalFormatting sqref="P18:P19">
    <cfRule type="expression" dxfId="0" priority="695" stopIfTrue="1">
      <formula>COUNTIF(P:P,P18)&gt;1</formula>
    </cfRule>
  </conditionalFormatting>
  <conditionalFormatting sqref="P34:P35">
    <cfRule type="expression" dxfId="0" priority="689" stopIfTrue="1">
      <formula>COUNTIF(P:P,P34)&gt;1</formula>
    </cfRule>
  </conditionalFormatting>
  <conditionalFormatting sqref="P37:P40">
    <cfRule type="expression" dxfId="0" priority="690" stopIfTrue="1">
      <formula>COUNTIF(P:P,P37)&gt;1</formula>
    </cfRule>
  </conditionalFormatting>
  <conditionalFormatting sqref="P45:P48">
    <cfRule type="expression" dxfId="0" priority="674" stopIfTrue="1">
      <formula>COUNTIF(P:P,P45)&gt;1</formula>
    </cfRule>
  </conditionalFormatting>
  <conditionalFormatting sqref="P51:P52">
    <cfRule type="expression" dxfId="0" priority="675" stopIfTrue="1">
      <formula>COUNTIF(P:P,P51)&gt;1</formula>
    </cfRule>
  </conditionalFormatting>
  <conditionalFormatting sqref="P55:P57">
    <cfRule type="expression" dxfId="0" priority="676" stopIfTrue="1">
      <formula>COUNTIF(P:P,P55)&gt;1</formula>
    </cfRule>
  </conditionalFormatting>
  <conditionalFormatting sqref="P63:P64">
    <cfRule type="expression" dxfId="0" priority="677" stopIfTrue="1">
      <formula>COUNTIF(P:P,P63)&gt;1</formula>
    </cfRule>
  </conditionalFormatting>
  <conditionalFormatting sqref="P68:P70">
    <cfRule type="expression" dxfId="0" priority="678" stopIfTrue="1">
      <formula>COUNTIF(P:P,P68)&gt;1</formula>
    </cfRule>
  </conditionalFormatting>
  <conditionalFormatting sqref="R5:R6">
    <cfRule type="cellIs" dxfId="3" priority="1485" operator="equal">
      <formula>"NotPaid"</formula>
    </cfRule>
  </conditionalFormatting>
  <conditionalFormatting sqref="AC51:AC52">
    <cfRule type="cellIs" dxfId="3" priority="334" operator="equal">
      <formula>"NotPaid"</formula>
    </cfRule>
  </conditionalFormatting>
  <conditionalFormatting sqref="AE31:AE33">
    <cfRule type="expression" dxfId="5" priority="5739" stopIfTrue="1">
      <formula>AE62="NotPaid"</formula>
    </cfRule>
  </conditionalFormatting>
  <conditionalFormatting sqref="B1 B4:B65548">
    <cfRule type="expression" dxfId="0" priority="13536" stopIfTrue="1">
      <formula>COUNTIF(B:B,B1)&gt;1</formula>
    </cfRule>
  </conditionalFormatting>
  <conditionalFormatting sqref="M25:P25 D73:P74 D5:E6 D76:P86 D23:P23 D11:P11 D24 D25:E25 O24:P24 O55 D60 D30 D36:O36 D107:P1048576 D57:E58 D68:E68 D102:P102 D67:P67 D61:P61 D56:O56 F57:J57 D17:O17 E26:P26 D33:P33 D14:P15 D65:P65 D27:P27 D39:O40 D43:P44 AD43 AD39:AD40 AD65 AB14:AD15 AD17 AD61 AB67:AD67 AB102:AD102 AB107:AD1048576 AD36 AD55:AD56 AD11 AB76:AD86 AB73:AD74 AB23:AD27 AC4:AD4 AD1:AD3 D4:P4 D1:O3 AD33:AD34 D34:O34 D50:P50 D51:O51 D45:O49 AD45:AD51 AC44:AD44">
    <cfRule type="cellIs" dxfId="3" priority="13520" operator="equal">
      <formula>"NotPaid"</formula>
    </cfRule>
  </conditionalFormatting>
  <conditionalFormatting sqref="R43:R44 R14:R15 R67 Q102:R102 Q107:R1048576 Q76:R86 Q74:R74 R23:R27 R50 R33:AC33 R4:AB4 R73">
    <cfRule type="cellIs" dxfId="3" priority="1496" operator="equal">
      <formula>"NotPaid"</formula>
    </cfRule>
  </conditionalFormatting>
  <conditionalFormatting sqref="AE4:AQ4 AE6:AQ6 AE5:AK5">
    <cfRule type="expression" dxfId="5" priority="13535" stopIfTrue="1">
      <formula>AE4="NotPaid"</formula>
    </cfRule>
  </conditionalFormatting>
  <conditionalFormatting sqref="AS4:BD4 AS6:BD6 AT5:AX5">
    <cfRule type="expression" dxfId="5" priority="666" stopIfTrue="1">
      <formula>AS4="NotPaid"</formula>
    </cfRule>
  </conditionalFormatting>
  <conditionalFormatting sqref="F5:P6 AC5:AD6">
    <cfRule type="cellIs" dxfId="3" priority="13469" operator="equal">
      <formula>"NotPaid"</formula>
    </cfRule>
  </conditionalFormatting>
  <conditionalFormatting sqref="S5:AB6 Z7:AB7">
    <cfRule type="cellIs" dxfId="3" priority="2273" operator="equal">
      <formula>"NotPaid"</formula>
    </cfRule>
  </conditionalFormatting>
  <conditionalFormatting sqref="O7:P7 AC7:AD7 AD8 O8">
    <cfRule type="cellIs" dxfId="3" priority="13480" operator="equal">
      <formula>"NotPaid"</formula>
    </cfRule>
  </conditionalFormatting>
  <conditionalFormatting sqref="R8:V8 X8:Y8">
    <cfRule type="cellIs" dxfId="3" priority="4" operator="equal">
      <formula>"NotPaid"</formula>
    </cfRule>
  </conditionalFormatting>
  <conditionalFormatting sqref="AE8:AQ10">
    <cfRule type="expression" dxfId="7" priority="40189" stopIfTrue="1">
      <formula>Bio!AE8="not paid"</formula>
    </cfRule>
  </conditionalFormatting>
  <conditionalFormatting sqref="AT10:BD10 AS8:BD9">
    <cfRule type="expression" dxfId="5" priority="583" stopIfTrue="1">
      <formula>AS8="not paid"</formula>
    </cfRule>
  </conditionalFormatting>
  <conditionalFormatting sqref="O9:P9 AB9:AD9">
    <cfRule type="cellIs" dxfId="3" priority="13438" operator="equal">
      <formula>"NotPaid"</formula>
    </cfRule>
    <cfRule type="cellIs" dxfId="3" priority="13170" operator="equal">
      <formula>"NotPaid"</formula>
    </cfRule>
    <cfRule type="cellIs" dxfId="3" priority="12070" operator="equal">
      <formula>"NotPaid"</formula>
    </cfRule>
    <cfRule type="cellIs" dxfId="3" priority="11942" operator="equal">
      <formula>"NotPaid"</formula>
    </cfRule>
  </conditionalFormatting>
  <conditionalFormatting sqref="D10:P10 AC10:AD10">
    <cfRule type="cellIs" dxfId="3" priority="8910" operator="equal">
      <formula>"NotPaid"</formula>
    </cfRule>
    <cfRule type="cellIs" dxfId="3" priority="8838" operator="equal">
      <formula>"NotPaid"</formula>
    </cfRule>
    <cfRule type="cellIs" dxfId="3" priority="8793" operator="equal">
      <formula>"NotPaid"</formula>
    </cfRule>
    <cfRule type="cellIs" dxfId="3" priority="7944" operator="equal">
      <formula>"NotPaid"</formula>
    </cfRule>
    <cfRule type="cellIs" dxfId="3" priority="7872" operator="equal">
      <formula>"NotPaid"</formula>
    </cfRule>
    <cfRule type="cellIs" dxfId="3" priority="7827" operator="equal">
      <formula>"NotPaid"</formula>
    </cfRule>
  </conditionalFormatting>
  <conditionalFormatting sqref="F43:G43 F102:G102 F10:G10 F76:G86 F73:G74 F107:G2852 F70:G70 F45:J45 F12:G12 F63:G63 F65:G65 F36:G41 F47:G52">
    <cfRule type="expression" dxfId="0" priority="13537" stopIfTrue="1">
      <formula>AND(TODAY()&gt;VLOOKUP($B10,RegistrationDetails,MathsColumn,FALSE),F10="NotPaid")</formula>
    </cfRule>
  </conditionalFormatting>
  <conditionalFormatting sqref="O10:P10 AC10:AD10">
    <cfRule type="cellIs" dxfId="3" priority="8898" operator="equal">
      <formula>"NotPaid"</formula>
    </cfRule>
    <cfRule type="cellIs" dxfId="3" priority="8883" operator="equal">
      <formula>"NotPaid"</formula>
    </cfRule>
    <cfRule type="cellIs" dxfId="3" priority="8874" operator="equal">
      <formula>"NotPaid"</formula>
    </cfRule>
    <cfRule type="cellIs" dxfId="3" priority="8865" operator="equal">
      <formula>"NotPaid"</formula>
    </cfRule>
    <cfRule type="cellIs" dxfId="3" priority="8853" operator="equal">
      <formula>"NotPaid"</formula>
    </cfRule>
    <cfRule type="cellIs" dxfId="3" priority="8841" operator="equal">
      <formula>"NotPaid"</formula>
    </cfRule>
    <cfRule type="cellIs" dxfId="3" priority="8826" operator="equal">
      <formula>"NotPaid"</formula>
    </cfRule>
    <cfRule type="cellIs" dxfId="3" priority="8814" operator="equal">
      <formula>"NotPaid"</formula>
    </cfRule>
    <cfRule type="cellIs" dxfId="3" priority="8805" operator="equal">
      <formula>"NotPaid"</formula>
    </cfRule>
    <cfRule type="cellIs" dxfId="3" priority="8796" operator="equal">
      <formula>"NotPaid"</formula>
    </cfRule>
    <cfRule type="cellIs" dxfId="3" priority="8781" operator="equal">
      <formula>"NotPaid"</formula>
    </cfRule>
    <cfRule type="cellIs" dxfId="3" priority="8769" operator="equal">
      <formula>"NotPaid"</formula>
    </cfRule>
    <cfRule type="cellIs" dxfId="3" priority="8758" operator="equal">
      <formula>"NotPaid"</formula>
    </cfRule>
    <cfRule type="cellIs" dxfId="3" priority="8747" operator="equal">
      <formula>"NotPaid"</formula>
    </cfRule>
    <cfRule type="cellIs" dxfId="3" priority="8735" operator="equal">
      <formula>"NotPaid"</formula>
    </cfRule>
    <cfRule type="cellIs" dxfId="3" priority="8721" operator="equal">
      <formula>"NotPaid"</formula>
    </cfRule>
    <cfRule type="cellIs" dxfId="3" priority="8710" operator="equal">
      <formula>"NotPaid"</formula>
    </cfRule>
    <cfRule type="cellIs" dxfId="3" priority="8699" operator="equal">
      <formula>"NotPaid"</formula>
    </cfRule>
    <cfRule type="cellIs" dxfId="3" priority="8687" operator="equal">
      <formula>"NotPaid"</formula>
    </cfRule>
    <cfRule type="cellIs" dxfId="3" priority="8675" operator="equal">
      <formula>"NotPaid"</formula>
    </cfRule>
    <cfRule type="cellIs" dxfId="3" priority="7932" operator="equal">
      <formula>"NotPaid"</formula>
    </cfRule>
    <cfRule type="cellIs" dxfId="3" priority="7917" operator="equal">
      <formula>"NotPaid"</formula>
    </cfRule>
    <cfRule type="cellIs" dxfId="3" priority="7908" operator="equal">
      <formula>"NotPaid"</formula>
    </cfRule>
    <cfRule type="cellIs" dxfId="3" priority="7899" operator="equal">
      <formula>"NotPaid"</formula>
    </cfRule>
    <cfRule type="cellIs" dxfId="3" priority="7887" operator="equal">
      <formula>"NotPaid"</formula>
    </cfRule>
    <cfRule type="cellIs" dxfId="3" priority="7875" operator="equal">
      <formula>"NotPaid"</formula>
    </cfRule>
    <cfRule type="cellIs" dxfId="3" priority="7860" operator="equal">
      <formula>"NotPaid"</formula>
    </cfRule>
    <cfRule type="cellIs" dxfId="3" priority="7848" operator="equal">
      <formula>"NotPaid"</formula>
    </cfRule>
    <cfRule type="cellIs" dxfId="3" priority="7839" operator="equal">
      <formula>"NotPaid"</formula>
    </cfRule>
    <cfRule type="cellIs" dxfId="3" priority="7830" operator="equal">
      <formula>"NotPaid"</formula>
    </cfRule>
    <cfRule type="cellIs" dxfId="3" priority="7815" operator="equal">
      <formula>"NotPaid"</formula>
    </cfRule>
    <cfRule type="cellIs" dxfId="3" priority="7803" operator="equal">
      <formula>"NotPaid"</formula>
    </cfRule>
    <cfRule type="cellIs" dxfId="3" priority="7792" operator="equal">
      <formula>"NotPaid"</formula>
    </cfRule>
    <cfRule type="cellIs" dxfId="3" priority="7781" operator="equal">
      <formula>"NotPaid"</formula>
    </cfRule>
    <cfRule type="cellIs" dxfId="3" priority="7769" operator="equal">
      <formula>"NotPaid"</formula>
    </cfRule>
    <cfRule type="cellIs" dxfId="3" priority="7755" operator="equal">
      <formula>"NotPaid"</formula>
    </cfRule>
    <cfRule type="cellIs" dxfId="3" priority="7744" operator="equal">
      <formula>"NotPaid"</formula>
    </cfRule>
    <cfRule type="cellIs" dxfId="3" priority="7733" operator="equal">
      <formula>"NotPaid"</formula>
    </cfRule>
    <cfRule type="cellIs" dxfId="3" priority="7721" operator="equal">
      <formula>"NotPaid"</formula>
    </cfRule>
    <cfRule type="cellIs" dxfId="3" priority="7709" operator="equal">
      <formula>"NotPaid"</formula>
    </cfRule>
  </conditionalFormatting>
  <conditionalFormatting sqref="O11:P11 AD11">
    <cfRule type="cellIs" dxfId="3" priority="13143" operator="equal">
      <formula>"NotPaid"</formula>
    </cfRule>
    <cfRule type="cellIs" dxfId="3" priority="12997" operator="equal">
      <formula>"NotPaid"</formula>
    </cfRule>
    <cfRule type="cellIs" dxfId="3" priority="12867" operator="equal">
      <formula>"NotPaid"</formula>
    </cfRule>
    <cfRule type="cellIs" dxfId="3" priority="12043" operator="equal">
      <formula>"NotPaid"</formula>
    </cfRule>
    <cfRule type="cellIs" dxfId="3" priority="11905" operator="equal">
      <formula>"NotPaid"</formula>
    </cfRule>
    <cfRule type="cellIs" dxfId="3" priority="11813" operator="equal">
      <formula>"NotPaid"</formula>
    </cfRule>
    <cfRule type="cellIs" dxfId="3" priority="11721" operator="equal">
      <formula>"NotPaid"</formula>
    </cfRule>
  </conditionalFormatting>
  <conditionalFormatting sqref="AE11:AQ11 AF43:AQ43 AF19:AQ19 AI42:AQ42 AQ18 AN26:AQ26 AG14:AQ14 AG22:AQ22 AF34:AQ34">
    <cfRule type="expression" dxfId="5" priority="5747" stopIfTrue="1">
      <formula>AE11="not paid"</formula>
    </cfRule>
  </conditionalFormatting>
  <conditionalFormatting sqref="AS11:BD11 AS43:BD43 AS19:BD19 AV42:BD42 BD18 BA26:BD26 AT14:BD14 AS34:BD34 AT22:BD22">
    <cfRule type="expression" dxfId="5" priority="658" stopIfTrue="1">
      <formula>AS11="not paid"</formula>
    </cfRule>
  </conditionalFormatting>
  <conditionalFormatting sqref="D12:P12 AB12:AD12">
    <cfRule type="cellIs" dxfId="3" priority="6739" operator="equal">
      <formula>"NotPaid"</formula>
    </cfRule>
    <cfRule type="cellIs" dxfId="3" priority="6667" operator="equal">
      <formula>"NotPaid"</formula>
    </cfRule>
    <cfRule type="cellIs" dxfId="3" priority="6622" operator="equal">
      <formula>"NotPaid"</formula>
    </cfRule>
    <cfRule type="cellIs" dxfId="3" priority="6501" operator="equal">
      <formula>"NotPaid"</formula>
    </cfRule>
    <cfRule type="cellIs" dxfId="3" priority="6429" operator="equal">
      <formula>"NotPaid"</formula>
    </cfRule>
    <cfRule type="cellIs" dxfId="3" priority="6384" operator="equal">
      <formula>"NotPaid"</formula>
    </cfRule>
  </conditionalFormatting>
  <conditionalFormatting sqref="O12:P12 AB12:AD12">
    <cfRule type="cellIs" dxfId="3" priority="6727" operator="equal">
      <formula>"NotPaid"</formula>
    </cfRule>
    <cfRule type="cellIs" dxfId="3" priority="6712" operator="equal">
      <formula>"NotPaid"</formula>
    </cfRule>
    <cfRule type="cellIs" dxfId="3" priority="6703" operator="equal">
      <formula>"NotPaid"</formula>
    </cfRule>
    <cfRule type="cellIs" dxfId="3" priority="6694" operator="equal">
      <formula>"NotPaid"</formula>
    </cfRule>
    <cfRule type="cellIs" dxfId="3" priority="6682" operator="equal">
      <formula>"NotPaid"</formula>
    </cfRule>
    <cfRule type="cellIs" dxfId="3" priority="6670" operator="equal">
      <formula>"NotPaid"</formula>
    </cfRule>
    <cfRule type="cellIs" dxfId="3" priority="6655" operator="equal">
      <formula>"NotPaid"</formula>
    </cfRule>
    <cfRule type="cellIs" dxfId="3" priority="6643" operator="equal">
      <formula>"NotPaid"</formula>
    </cfRule>
    <cfRule type="cellIs" dxfId="3" priority="6634" operator="equal">
      <formula>"NotPaid"</formula>
    </cfRule>
    <cfRule type="cellIs" dxfId="3" priority="6625" operator="equal">
      <formula>"NotPaid"</formula>
    </cfRule>
    <cfRule type="cellIs" dxfId="3" priority="6610" operator="equal">
      <formula>"NotPaid"</formula>
    </cfRule>
    <cfRule type="cellIs" dxfId="3" priority="6598" operator="equal">
      <formula>"NotPaid"</formula>
    </cfRule>
    <cfRule type="cellIs" dxfId="3" priority="6587" operator="equal">
      <formula>"NotPaid"</formula>
    </cfRule>
    <cfRule type="cellIs" dxfId="3" priority="6576" operator="equal">
      <formula>"NotPaid"</formula>
    </cfRule>
    <cfRule type="cellIs" dxfId="3" priority="6564" operator="equal">
      <formula>"NotPaid"</formula>
    </cfRule>
    <cfRule type="cellIs" dxfId="3" priority="6550" operator="equal">
      <formula>"NotPaid"</formula>
    </cfRule>
    <cfRule type="cellIs" dxfId="3" priority="6539" operator="equal">
      <formula>"NotPaid"</formula>
    </cfRule>
    <cfRule type="cellIs" dxfId="3" priority="6528" operator="equal">
      <formula>"NotPaid"</formula>
    </cfRule>
    <cfRule type="cellIs" dxfId="3" priority="6516" operator="equal">
      <formula>"NotPaid"</formula>
    </cfRule>
    <cfRule type="cellIs" dxfId="3" priority="6504" operator="equal">
      <formula>"NotPaid"</formula>
    </cfRule>
    <cfRule type="cellIs" dxfId="3" priority="6489" operator="equal">
      <formula>"NotPaid"</formula>
    </cfRule>
    <cfRule type="cellIs" dxfId="3" priority="6474" operator="equal">
      <formula>"NotPaid"</formula>
    </cfRule>
    <cfRule type="cellIs" dxfId="3" priority="6465" operator="equal">
      <formula>"NotPaid"</formula>
    </cfRule>
    <cfRule type="cellIs" dxfId="3" priority="6456" operator="equal">
      <formula>"NotPaid"</formula>
    </cfRule>
    <cfRule type="cellIs" dxfId="3" priority="6444" operator="equal">
      <formula>"NotPaid"</formula>
    </cfRule>
    <cfRule type="cellIs" dxfId="3" priority="6432" operator="equal">
      <formula>"NotPaid"</formula>
    </cfRule>
    <cfRule type="cellIs" dxfId="3" priority="6417" operator="equal">
      <formula>"NotPaid"</formula>
    </cfRule>
    <cfRule type="cellIs" dxfId="3" priority="6405" operator="equal">
      <formula>"NotPaid"</formula>
    </cfRule>
    <cfRule type="cellIs" dxfId="3" priority="6396" operator="equal">
      <formula>"NotPaid"</formula>
    </cfRule>
    <cfRule type="cellIs" dxfId="3" priority="6387" operator="equal">
      <formula>"NotPaid"</formula>
    </cfRule>
    <cfRule type="cellIs" dxfId="3" priority="6372" operator="equal">
      <formula>"NotPaid"</formula>
    </cfRule>
    <cfRule type="cellIs" dxfId="3" priority="6360" operator="equal">
      <formula>"NotPaid"</formula>
    </cfRule>
    <cfRule type="cellIs" dxfId="3" priority="6349" operator="equal">
      <formula>"NotPaid"</formula>
    </cfRule>
    <cfRule type="cellIs" dxfId="3" priority="6338" operator="equal">
      <formula>"NotPaid"</formula>
    </cfRule>
    <cfRule type="cellIs" dxfId="3" priority="6326" operator="equal">
      <formula>"NotPaid"</formula>
    </cfRule>
    <cfRule type="cellIs" dxfId="3" priority="6312" operator="equal">
      <formula>"NotPaid"</formula>
    </cfRule>
    <cfRule type="cellIs" dxfId="3" priority="6301" operator="equal">
      <formula>"NotPaid"</formula>
    </cfRule>
    <cfRule type="cellIs" dxfId="3" priority="6290" operator="equal">
      <formula>"NotPaid"</formula>
    </cfRule>
    <cfRule type="cellIs" dxfId="3" priority="6278" operator="equal">
      <formula>"NotPaid"</formula>
    </cfRule>
    <cfRule type="cellIs" dxfId="3" priority="6266" operator="equal">
      <formula>"NotPaid"</formula>
    </cfRule>
  </conditionalFormatting>
  <conditionalFormatting sqref="AL36:AQ36 AL28:AQ28 AF37:AQ37 AF13:AQ13 AF29:AQ29 AL12:AQ12 AF21:AQ21 AL20:AQ20">
    <cfRule type="expression" dxfId="5" priority="5746" stopIfTrue="1">
      <formula>AF12="NotPaid"</formula>
    </cfRule>
  </conditionalFormatting>
  <conditionalFormatting sqref="AY36:BD36 AY28:BD28 AS13:BD13 AY12:BD12 AY20:BD20 AS21:BD21 AS29:BD29 AS37:BD37">
    <cfRule type="expression" dxfId="5" priority="657" stopIfTrue="1">
      <formula>AS12="NotPaid"</formula>
    </cfRule>
  </conditionalFormatting>
  <conditionalFormatting sqref="D13:P13 AB13:AD13">
    <cfRule type="cellIs" dxfId="3" priority="5639" operator="equal">
      <formula>"NotPaid"</formula>
    </cfRule>
    <cfRule type="cellIs" dxfId="3" priority="5568" operator="equal">
      <formula>"NotPaid"</formula>
    </cfRule>
    <cfRule type="cellIs" dxfId="3" priority="5524" operator="equal">
      <formula>"NotPaid"</formula>
    </cfRule>
    <cfRule type="cellIs" dxfId="3" priority="5404" operator="equal">
      <formula>"NotPaid"</formula>
    </cfRule>
    <cfRule type="cellIs" dxfId="3" priority="5333" operator="equal">
      <formula>"NotPaid"</formula>
    </cfRule>
    <cfRule type="cellIs" dxfId="3" priority="5289" operator="equal">
      <formula>"NotPaid"</formula>
    </cfRule>
  </conditionalFormatting>
  <conditionalFormatting sqref="O13:P13 AB13:AD13">
    <cfRule type="cellIs" dxfId="3" priority="5627" operator="equal">
      <formula>"NotPaid"</formula>
    </cfRule>
    <cfRule type="cellIs" dxfId="3" priority="5612" operator="equal">
      <formula>"NotPaid"</formula>
    </cfRule>
    <cfRule type="cellIs" dxfId="3" priority="5603" operator="equal">
      <formula>"NotPaid"</formula>
    </cfRule>
    <cfRule type="cellIs" dxfId="3" priority="5594" operator="equal">
      <formula>"NotPaid"</formula>
    </cfRule>
    <cfRule type="cellIs" dxfId="3" priority="5582" operator="equal">
      <formula>"NotPaid"</formula>
    </cfRule>
    <cfRule type="cellIs" dxfId="3" priority="5570" operator="equal">
      <formula>"NotPaid"</formula>
    </cfRule>
    <cfRule type="cellIs" dxfId="3" priority="5556" operator="equal">
      <formula>"NotPaid"</formula>
    </cfRule>
    <cfRule type="cellIs" dxfId="3" priority="5544" operator="equal">
      <formula>"NotPaid"</formula>
    </cfRule>
    <cfRule type="cellIs" dxfId="3" priority="5535" operator="equal">
      <formula>"NotPaid"</formula>
    </cfRule>
    <cfRule type="cellIs" dxfId="3" priority="5526" operator="equal">
      <formula>"NotPaid"</formula>
    </cfRule>
    <cfRule type="cellIs" dxfId="3" priority="5512" operator="equal">
      <formula>"NotPaid"</formula>
    </cfRule>
    <cfRule type="cellIs" dxfId="3" priority="5500" operator="equal">
      <formula>"NotPaid"</formula>
    </cfRule>
    <cfRule type="cellIs" dxfId="3" priority="5489" operator="equal">
      <formula>"NotPaid"</formula>
    </cfRule>
    <cfRule type="cellIs" dxfId="3" priority="5478" operator="equal">
      <formula>"NotPaid"</formula>
    </cfRule>
    <cfRule type="cellIs" dxfId="3" priority="5466" operator="equal">
      <formula>"NotPaid"</formula>
    </cfRule>
    <cfRule type="cellIs" dxfId="3" priority="5452" operator="equal">
      <formula>"NotPaid"</formula>
    </cfRule>
    <cfRule type="cellIs" dxfId="3" priority="5441" operator="equal">
      <formula>"NotPaid"</formula>
    </cfRule>
    <cfRule type="cellIs" dxfId="3" priority="5430" operator="equal">
      <formula>"NotPaid"</formula>
    </cfRule>
    <cfRule type="cellIs" dxfId="3" priority="5418" operator="equal">
      <formula>"NotPaid"</formula>
    </cfRule>
    <cfRule type="cellIs" dxfId="3" priority="5406" operator="equal">
      <formula>"NotPaid"</formula>
    </cfRule>
    <cfRule type="cellIs" dxfId="3" priority="5392" operator="equal">
      <formula>"NotPaid"</formula>
    </cfRule>
    <cfRule type="cellIs" dxfId="3" priority="5377" operator="equal">
      <formula>"NotPaid"</formula>
    </cfRule>
    <cfRule type="cellIs" dxfId="3" priority="5368" operator="equal">
      <formula>"NotPaid"</formula>
    </cfRule>
    <cfRule type="cellIs" dxfId="3" priority="5359" operator="equal">
      <formula>"NotPaid"</formula>
    </cfRule>
    <cfRule type="cellIs" dxfId="3" priority="5347" operator="equal">
      <formula>"NotPaid"</formula>
    </cfRule>
    <cfRule type="cellIs" dxfId="3" priority="5335" operator="equal">
      <formula>"NotPaid"</formula>
    </cfRule>
    <cfRule type="cellIs" dxfId="3" priority="5321" operator="equal">
      <formula>"NotPaid"</formula>
    </cfRule>
    <cfRule type="cellIs" dxfId="3" priority="5309" operator="equal">
      <formula>"NotPaid"</formula>
    </cfRule>
    <cfRule type="cellIs" dxfId="3" priority="5300" operator="equal">
      <formula>"NotPaid"</formula>
    </cfRule>
    <cfRule type="cellIs" dxfId="3" priority="5291" operator="equal">
      <formula>"NotPaid"</formula>
    </cfRule>
    <cfRule type="cellIs" dxfId="3" priority="5277" operator="equal">
      <formula>"NotPaid"</formula>
    </cfRule>
    <cfRule type="cellIs" dxfId="3" priority="5265" operator="equal">
      <formula>"NotPaid"</formula>
    </cfRule>
    <cfRule type="cellIs" dxfId="3" priority="5254" operator="equal">
      <formula>"NotPaid"</formula>
    </cfRule>
    <cfRule type="cellIs" dxfId="3" priority="5243" operator="equal">
      <formula>"NotPaid"</formula>
    </cfRule>
    <cfRule type="cellIs" dxfId="3" priority="5231" operator="equal">
      <formula>"NotPaid"</formula>
    </cfRule>
    <cfRule type="cellIs" dxfId="3" priority="5217" operator="equal">
      <formula>"NotPaid"</formula>
    </cfRule>
    <cfRule type="cellIs" dxfId="3" priority="5206" operator="equal">
      <formula>"NotPaid"</formula>
    </cfRule>
    <cfRule type="cellIs" dxfId="3" priority="5195" operator="equal">
      <formula>"NotPaid"</formula>
    </cfRule>
    <cfRule type="cellIs" dxfId="3" priority="5183" operator="equal">
      <formula>"NotPaid"</formula>
    </cfRule>
    <cfRule type="cellIs" dxfId="3" priority="5171" operator="equal">
      <formula>"NotPaid"</formula>
    </cfRule>
  </conditionalFormatting>
  <conditionalFormatting sqref="S14:U15 S67:U67 S102:U102 S107:U1048576 S76:U86 S73:U74 S23:U27 S50 S44:AB44 S43:T43">
    <cfRule type="cellIs" dxfId="3" priority="2284" operator="equal">
      <formula>"NotPaid"</formula>
    </cfRule>
  </conditionalFormatting>
  <conditionalFormatting sqref="V14:X15 V67:X67 V102:X102 V107:X1048576 V76:X86 V73:X74 V23:X27">
    <cfRule type="cellIs" dxfId="3" priority="3072" operator="equal">
      <formula>"NotPaid"</formula>
    </cfRule>
  </conditionalFormatting>
  <conditionalFormatting sqref="Y14:AA15 Y67:AA67 Y102:AA102 Y107:AA1048576 Y76:AA86 Y73:AA74 Y23:AA27">
    <cfRule type="cellIs" dxfId="3" priority="3860" operator="equal">
      <formula>"NotPaid"</formula>
    </cfRule>
  </conditionalFormatting>
  <conditionalFormatting sqref="AE15:AQ16 AE17:AJ17">
    <cfRule type="expression" dxfId="5" priority="36485" stopIfTrue="1">
      <formula>AE56="NotPaid"</formula>
    </cfRule>
  </conditionalFormatting>
  <conditionalFormatting sqref="AS17 AS15:BD16 AU17:AW17">
    <cfRule type="expression" dxfId="5" priority="669" stopIfTrue="1">
      <formula>AS56="NotPaid"</formula>
    </cfRule>
  </conditionalFormatting>
  <conditionalFormatting sqref="O18 AD18">
    <cfRule type="cellIs" dxfId="3" priority="13461" operator="equal">
      <formula>"NotPaid"</formula>
    </cfRule>
    <cfRule type="cellIs" dxfId="3" priority="12078" operator="equal">
      <formula>"NotPaid"</formula>
    </cfRule>
    <cfRule type="cellIs" dxfId="3" priority="11966" operator="equal">
      <formula>"NotPaid"</formula>
    </cfRule>
  </conditionalFormatting>
  <conditionalFormatting sqref="O19 AD19">
    <cfRule type="cellIs" dxfId="3" priority="5666" operator="equal">
      <formula>"NotPaid"</formula>
    </cfRule>
    <cfRule type="cellIs" dxfId="3" priority="5653" operator="equal">
      <formula>"NotPaid"</formula>
    </cfRule>
    <cfRule type="cellIs" dxfId="3" priority="5649" operator="equal">
      <formula>"NotPaid"</formula>
    </cfRule>
  </conditionalFormatting>
  <conditionalFormatting sqref="AE36:AJ36 AE43 AE19">
    <cfRule type="expression" dxfId="5" priority="5742" stopIfTrue="1">
      <formula>AE19="NotPaid"</formula>
    </cfRule>
  </conditionalFormatting>
  <conditionalFormatting sqref="O20:P20 AB20:AD20">
    <cfRule type="cellIs" dxfId="3" priority="13436" operator="equal">
      <formula>"NotPaid"</formula>
    </cfRule>
    <cfRule type="cellIs" dxfId="3" priority="13179" operator="equal">
      <formula>"NotPaid"</formula>
    </cfRule>
    <cfRule type="cellIs" dxfId="3" priority="12080" operator="equal">
      <formula>"NotPaid"</formula>
    </cfRule>
    <cfRule type="cellIs" dxfId="3" priority="11957" operator="equal">
      <formula>"NotPaid"</formula>
    </cfRule>
  </conditionalFormatting>
  <conditionalFormatting sqref="O23:P23 AB23:AD23">
    <cfRule type="cellIs" dxfId="3" priority="12999" operator="equal">
      <formula>"NotPaid"</formula>
    </cfRule>
    <cfRule type="cellIs" dxfId="3" priority="12878" operator="equal">
      <formula>"NotPaid"</formula>
    </cfRule>
    <cfRule type="cellIs" dxfId="3" priority="11930" operator="equal">
      <formula>"NotPaid"</formula>
    </cfRule>
    <cfRule type="cellIs" dxfId="3" priority="11824" operator="equal">
      <formula>"NotPaid"</formula>
    </cfRule>
    <cfRule type="cellIs" dxfId="3" priority="11732" operator="equal">
      <formula>"NotPaid"</formula>
    </cfRule>
  </conditionalFormatting>
  <conditionalFormatting sqref="AE25:AJ25 AE23:AE24">
    <cfRule type="expression" dxfId="5" priority="36608" stopIfTrue="1">
      <formula>AE70="NotPaid"</formula>
    </cfRule>
  </conditionalFormatting>
  <conditionalFormatting sqref="AF23:AQ24">
    <cfRule type="expression" dxfId="5" priority="36611" stopIfTrue="1">
      <formula>AF72="NotPaid"</formula>
    </cfRule>
  </conditionalFormatting>
  <conditionalFormatting sqref="AS23:BD24">
    <cfRule type="expression" dxfId="5" priority="341" stopIfTrue="1">
      <formula>AS64="NotPaid"</formula>
    </cfRule>
  </conditionalFormatting>
  <conditionalFormatting sqref="D25 M25:P25 AB25:AD25">
    <cfRule type="cellIs" dxfId="3" priority="13501" operator="equal">
      <formula>"NotPaid"</formula>
    </cfRule>
  </conditionalFormatting>
  <conditionalFormatting sqref="M25:P25 E30:F30 E57:O57 AD57 AB25:AD25">
    <cfRule type="cellIs" dxfId="3" priority="13509" operator="equal">
      <formula>"NotPaid"</formula>
    </cfRule>
  </conditionalFormatting>
  <conditionalFormatting sqref="M25:P25 AB25:AD25">
    <cfRule type="cellIs" dxfId="3" priority="13502" operator="equal">
      <formula>"NotPaid"</formula>
    </cfRule>
    <cfRule type="cellIs" dxfId="3" priority="13500" operator="equal">
      <formula>"NotPaid"</formula>
    </cfRule>
  </conditionalFormatting>
  <conditionalFormatting sqref="O26:P26 AB26:AD26">
    <cfRule type="cellIs" dxfId="3" priority="13418" operator="equal">
      <formula>"NotPaid"</formula>
    </cfRule>
    <cfRule type="cellIs" dxfId="3" priority="13155" operator="equal">
      <formula>"NotPaid"</formula>
    </cfRule>
    <cfRule type="cellIs" dxfId="3" priority="12055" operator="equal">
      <formula>"NotPaid"</formula>
    </cfRule>
    <cfRule type="cellIs" dxfId="3" priority="11770" operator="equal">
      <formula>"NotPaid"</formula>
    </cfRule>
  </conditionalFormatting>
  <conditionalFormatting sqref="AF26:AI26 AK26:AL26">
    <cfRule type="expression" dxfId="5" priority="5688" stopIfTrue="1">
      <formula>AF26="not paid"</formula>
    </cfRule>
  </conditionalFormatting>
  <conditionalFormatting sqref="AS26:AV26 AX26:AY26">
    <cfRule type="expression" dxfId="5" priority="624" stopIfTrue="1">
      <formula>AS26="not paid"</formula>
    </cfRule>
  </conditionalFormatting>
  <conditionalFormatting sqref="D28:P28 AD28">
    <cfRule type="cellIs" dxfId="3" priority="4699" operator="equal">
      <formula>"NotPaid"</formula>
    </cfRule>
  </conditionalFormatting>
  <conditionalFormatting sqref="D29:P29 AB29:AD29">
    <cfRule type="cellIs" dxfId="3" priority="4480" operator="equal">
      <formula>"NotPaid"</formula>
    </cfRule>
  </conditionalFormatting>
  <conditionalFormatting sqref="O30:P30 AB30:AD30">
    <cfRule type="cellIs" dxfId="3" priority="13482" operator="equal">
      <formula>"NotPaid"</formula>
    </cfRule>
  </conditionalFormatting>
  <conditionalFormatting sqref="AL33:AN33 AF30:AQ30 AQ33">
    <cfRule type="expression" dxfId="7" priority="40199" stopIfTrue="1">
      <formula>Bio!AF46="not paid"</formula>
    </cfRule>
  </conditionalFormatting>
  <conditionalFormatting sqref="AY33:BA33 AS30:BD30 AS38:BD38">
    <cfRule type="expression" dxfId="7" priority="3869" stopIfTrue="1">
      <formula>Bio!BE46="not paid"</formula>
    </cfRule>
  </conditionalFormatting>
  <conditionalFormatting sqref="AF31:AQ31 AF32:AM32 AP32:AQ32">
    <cfRule type="expression" dxfId="5" priority="3866" stopIfTrue="1">
      <formula>AF64="NotPaid"</formula>
    </cfRule>
  </conditionalFormatting>
  <conditionalFormatting sqref="AS31:BD32">
    <cfRule type="expression" dxfId="5" priority="340" stopIfTrue="1">
      <formula>AS72="NotPaid"</formula>
    </cfRule>
  </conditionalFormatting>
  <conditionalFormatting sqref="R34:AC35">
    <cfRule type="cellIs" dxfId="3" priority="693" operator="equal">
      <formula>"NotPaid"</formula>
    </cfRule>
  </conditionalFormatting>
  <conditionalFormatting sqref="O35 AD35">
    <cfRule type="cellIs" dxfId="3" priority="13370" operator="equal">
      <formula>"NotPaid"</formula>
    </cfRule>
    <cfRule type="cellIs" dxfId="3" priority="13118" operator="equal">
      <formula>"NotPaid"</formula>
    </cfRule>
    <cfRule type="cellIs" dxfId="3" priority="12986" operator="equal">
      <formula>"NotPaid"</formula>
    </cfRule>
    <cfRule type="cellIs" dxfId="3" priority="12856" operator="equal">
      <formula>"NotPaid"</formula>
    </cfRule>
    <cfRule type="cellIs" dxfId="3" priority="12028" operator="equal">
      <formula>"NotPaid"</formula>
    </cfRule>
    <cfRule type="cellIs" dxfId="3" priority="11903" operator="equal">
      <formula>"NotPaid"</formula>
    </cfRule>
    <cfRule type="cellIs" dxfId="3" priority="11802" operator="equal">
      <formula>"NotPaid"</formula>
    </cfRule>
    <cfRule type="cellIs" dxfId="3" priority="11710" operator="equal">
      <formula>"NotPaid"</formula>
    </cfRule>
  </conditionalFormatting>
  <conditionalFormatting sqref="F73:G74 F76:G86 F43:G43 F36:G36 F102:G102 F107:G221 F70:G70 F45:J45 F65:G65 F39:G40 F47:G51">
    <cfRule type="expression" dxfId="0" priority="13526" stopIfTrue="1">
      <formula>F36="NotPaid"</formula>
    </cfRule>
  </conditionalFormatting>
  <conditionalFormatting sqref="O36 AD36">
    <cfRule type="cellIs" dxfId="3" priority="12557" operator="equal">
      <formula>"NotPaid"</formula>
    </cfRule>
    <cfRule type="cellIs" dxfId="3" priority="12517" operator="equal">
      <formula>"NotPaid"</formula>
    </cfRule>
    <cfRule type="cellIs" dxfId="3" priority="12448" operator="equal">
      <formula>"NotPaid"</formula>
    </cfRule>
    <cfRule type="cellIs" dxfId="3" priority="12397" operator="equal">
      <formula>"NotPaid"</formula>
    </cfRule>
    <cfRule type="cellIs" dxfId="3" priority="12363" operator="equal">
      <formula>"NotPaid"</formula>
    </cfRule>
    <cfRule type="cellIs" dxfId="3" priority="11461" operator="equal">
      <formula>"NotPaid"</formula>
    </cfRule>
    <cfRule type="cellIs" dxfId="3" priority="11042" operator="equal">
      <formula>"NotPaid"</formula>
    </cfRule>
  </conditionalFormatting>
  <conditionalFormatting sqref="D37:O37 AD37">
    <cfRule type="cellIs" dxfId="3" priority="9148" operator="equal">
      <formula>"NotPaid"</formula>
    </cfRule>
    <cfRule type="cellIs" dxfId="3" priority="9076" operator="equal">
      <formula>"NotPaid"</formula>
    </cfRule>
    <cfRule type="cellIs" dxfId="3" priority="9031" operator="equal">
      <formula>"NotPaid"</formula>
    </cfRule>
    <cfRule type="cellIs" dxfId="3" priority="8183" operator="equal">
      <formula>"NotPaid"</formula>
    </cfRule>
    <cfRule type="cellIs" dxfId="3" priority="8111" operator="equal">
      <formula>"NotPaid"</formula>
    </cfRule>
    <cfRule type="cellIs" dxfId="3" priority="8066" operator="equal">
      <formula>"NotPaid"</formula>
    </cfRule>
  </conditionalFormatting>
  <conditionalFormatting sqref="O37 AD37">
    <cfRule type="cellIs" dxfId="3" priority="9136" operator="equal">
      <formula>"NotPaid"</formula>
    </cfRule>
    <cfRule type="cellIs" dxfId="3" priority="9121" operator="equal">
      <formula>"NotPaid"</formula>
    </cfRule>
    <cfRule type="cellIs" dxfId="3" priority="9112" operator="equal">
      <formula>"NotPaid"</formula>
    </cfRule>
    <cfRule type="cellIs" dxfId="3" priority="9103" operator="equal">
      <formula>"NotPaid"</formula>
    </cfRule>
    <cfRule type="cellIs" dxfId="3" priority="9091" operator="equal">
      <formula>"NotPaid"</formula>
    </cfRule>
    <cfRule type="cellIs" dxfId="3" priority="9079" operator="equal">
      <formula>"NotPaid"</formula>
    </cfRule>
    <cfRule type="cellIs" dxfId="3" priority="9064" operator="equal">
      <formula>"NotPaid"</formula>
    </cfRule>
    <cfRule type="cellIs" dxfId="3" priority="9052" operator="equal">
      <formula>"NotPaid"</formula>
    </cfRule>
    <cfRule type="cellIs" dxfId="3" priority="9043" operator="equal">
      <formula>"NotPaid"</formula>
    </cfRule>
    <cfRule type="cellIs" dxfId="3" priority="9034" operator="equal">
      <formula>"NotPaid"</formula>
    </cfRule>
    <cfRule type="cellIs" dxfId="3" priority="9019" operator="equal">
      <formula>"NotPaid"</formula>
    </cfRule>
    <cfRule type="cellIs" dxfId="3" priority="9007" operator="equal">
      <formula>"NotPaid"</formula>
    </cfRule>
    <cfRule type="cellIs" dxfId="3" priority="8996" operator="equal">
      <formula>"NotPaid"</formula>
    </cfRule>
    <cfRule type="cellIs" dxfId="3" priority="8985" operator="equal">
      <formula>"NotPaid"</formula>
    </cfRule>
    <cfRule type="cellIs" dxfId="3" priority="8973" operator="equal">
      <formula>"NotPaid"</formula>
    </cfRule>
    <cfRule type="cellIs" dxfId="3" priority="8959" operator="equal">
      <formula>"NotPaid"</formula>
    </cfRule>
    <cfRule type="cellIs" dxfId="3" priority="8948" operator="equal">
      <formula>"NotPaid"</formula>
    </cfRule>
    <cfRule type="cellIs" dxfId="3" priority="8937" operator="equal">
      <formula>"NotPaid"</formula>
    </cfRule>
    <cfRule type="cellIs" dxfId="3" priority="8925" operator="equal">
      <formula>"NotPaid"</formula>
    </cfRule>
    <cfRule type="cellIs" dxfId="3" priority="8913" operator="equal">
      <formula>"NotPaid"</formula>
    </cfRule>
    <cfRule type="cellIs" dxfId="3" priority="8171" operator="equal">
      <formula>"NotPaid"</formula>
    </cfRule>
    <cfRule type="cellIs" dxfId="3" priority="8156" operator="equal">
      <formula>"NotPaid"</formula>
    </cfRule>
    <cfRule type="cellIs" dxfId="3" priority="8147" operator="equal">
      <formula>"NotPaid"</formula>
    </cfRule>
    <cfRule type="cellIs" dxfId="3" priority="8138" operator="equal">
      <formula>"NotPaid"</formula>
    </cfRule>
    <cfRule type="cellIs" dxfId="3" priority="8126" operator="equal">
      <formula>"NotPaid"</formula>
    </cfRule>
    <cfRule type="cellIs" dxfId="3" priority="8114" operator="equal">
      <formula>"NotPaid"</formula>
    </cfRule>
    <cfRule type="cellIs" dxfId="3" priority="8099" operator="equal">
      <formula>"NotPaid"</formula>
    </cfRule>
    <cfRule type="cellIs" dxfId="3" priority="8087" operator="equal">
      <formula>"NotPaid"</formula>
    </cfRule>
    <cfRule type="cellIs" dxfId="3" priority="8078" operator="equal">
      <formula>"NotPaid"</formula>
    </cfRule>
    <cfRule type="cellIs" dxfId="3" priority="8069" operator="equal">
      <formula>"NotPaid"</formula>
    </cfRule>
    <cfRule type="cellIs" dxfId="3" priority="8054" operator="equal">
      <formula>"NotPaid"</formula>
    </cfRule>
    <cfRule type="cellIs" dxfId="3" priority="8042" operator="equal">
      <formula>"NotPaid"</formula>
    </cfRule>
    <cfRule type="cellIs" dxfId="3" priority="8031" operator="equal">
      <formula>"NotPaid"</formula>
    </cfRule>
    <cfRule type="cellIs" dxfId="3" priority="8020" operator="equal">
      <formula>"NotPaid"</formula>
    </cfRule>
    <cfRule type="cellIs" dxfId="3" priority="8008" operator="equal">
      <formula>"NotPaid"</formula>
    </cfRule>
    <cfRule type="cellIs" dxfId="3" priority="7994" operator="equal">
      <formula>"NotPaid"</formula>
    </cfRule>
    <cfRule type="cellIs" dxfId="3" priority="7983" operator="equal">
      <formula>"NotPaid"</formula>
    </cfRule>
    <cfRule type="cellIs" dxfId="3" priority="7972" operator="equal">
      <formula>"NotPaid"</formula>
    </cfRule>
    <cfRule type="cellIs" dxfId="3" priority="7960" operator="equal">
      <formula>"NotPaid"</formula>
    </cfRule>
    <cfRule type="cellIs" dxfId="3" priority="7948" operator="equal">
      <formula>"NotPaid"</formula>
    </cfRule>
  </conditionalFormatting>
  <conditionalFormatting sqref="R37:AC40">
    <cfRule type="cellIs" dxfId="3" priority="691" operator="equal">
      <formula>"NotPaid"</formula>
    </cfRule>
  </conditionalFormatting>
  <conditionalFormatting sqref="D38:O38 AD38">
    <cfRule type="cellIs" dxfId="3" priority="6263" operator="equal">
      <formula>"NotPaid"</formula>
    </cfRule>
    <cfRule type="cellIs" dxfId="3" priority="6191" operator="equal">
      <formula>"NotPaid"</formula>
    </cfRule>
    <cfRule type="cellIs" dxfId="3" priority="6146" operator="equal">
      <formula>"NotPaid"</formula>
    </cfRule>
    <cfRule type="cellIs" dxfId="3" priority="6025" operator="equal">
      <formula>"NotPaid"</formula>
    </cfRule>
    <cfRule type="cellIs" dxfId="3" priority="5953" operator="equal">
      <formula>"NotPaid"</formula>
    </cfRule>
    <cfRule type="cellIs" dxfId="3" priority="5908" operator="equal">
      <formula>"NotPaid"</formula>
    </cfRule>
  </conditionalFormatting>
  <conditionalFormatting sqref="O38 AD38">
    <cfRule type="cellIs" dxfId="3" priority="6251" operator="equal">
      <formula>"NotPaid"</formula>
    </cfRule>
    <cfRule type="cellIs" dxfId="3" priority="6236" operator="equal">
      <formula>"NotPaid"</formula>
    </cfRule>
    <cfRule type="cellIs" dxfId="3" priority="6227" operator="equal">
      <formula>"NotPaid"</formula>
    </cfRule>
    <cfRule type="cellIs" dxfId="3" priority="6218" operator="equal">
      <formula>"NotPaid"</formula>
    </cfRule>
    <cfRule type="cellIs" dxfId="3" priority="6206" operator="equal">
      <formula>"NotPaid"</formula>
    </cfRule>
    <cfRule type="cellIs" dxfId="3" priority="6194" operator="equal">
      <formula>"NotPaid"</formula>
    </cfRule>
    <cfRule type="cellIs" dxfId="3" priority="6179" operator="equal">
      <formula>"NotPaid"</formula>
    </cfRule>
    <cfRule type="cellIs" dxfId="3" priority="6167" operator="equal">
      <formula>"NotPaid"</formula>
    </cfRule>
    <cfRule type="cellIs" dxfId="3" priority="6158" operator="equal">
      <formula>"NotPaid"</formula>
    </cfRule>
    <cfRule type="cellIs" dxfId="3" priority="6149" operator="equal">
      <formula>"NotPaid"</formula>
    </cfRule>
    <cfRule type="cellIs" dxfId="3" priority="6134" operator="equal">
      <formula>"NotPaid"</formula>
    </cfRule>
    <cfRule type="cellIs" dxfId="3" priority="6122" operator="equal">
      <formula>"NotPaid"</formula>
    </cfRule>
    <cfRule type="cellIs" dxfId="3" priority="6111" operator="equal">
      <formula>"NotPaid"</formula>
    </cfRule>
    <cfRule type="cellIs" dxfId="3" priority="6100" operator="equal">
      <formula>"NotPaid"</formula>
    </cfRule>
    <cfRule type="cellIs" dxfId="3" priority="6088" operator="equal">
      <formula>"NotPaid"</formula>
    </cfRule>
    <cfRule type="cellIs" dxfId="3" priority="6074" operator="equal">
      <formula>"NotPaid"</formula>
    </cfRule>
    <cfRule type="cellIs" dxfId="3" priority="6063" operator="equal">
      <formula>"NotPaid"</formula>
    </cfRule>
    <cfRule type="cellIs" dxfId="3" priority="6052" operator="equal">
      <formula>"NotPaid"</formula>
    </cfRule>
    <cfRule type="cellIs" dxfId="3" priority="6040" operator="equal">
      <formula>"NotPaid"</formula>
    </cfRule>
    <cfRule type="cellIs" dxfId="3" priority="6028" operator="equal">
      <formula>"NotPaid"</formula>
    </cfRule>
    <cfRule type="cellIs" dxfId="3" priority="6013" operator="equal">
      <formula>"NotPaid"</formula>
    </cfRule>
    <cfRule type="cellIs" dxfId="3" priority="5998" operator="equal">
      <formula>"NotPaid"</formula>
    </cfRule>
    <cfRule type="cellIs" dxfId="3" priority="5989" operator="equal">
      <formula>"NotPaid"</formula>
    </cfRule>
    <cfRule type="cellIs" dxfId="3" priority="5980" operator="equal">
      <formula>"NotPaid"</formula>
    </cfRule>
    <cfRule type="cellIs" dxfId="3" priority="5968" operator="equal">
      <formula>"NotPaid"</formula>
    </cfRule>
    <cfRule type="cellIs" dxfId="3" priority="5956" operator="equal">
      <formula>"NotPaid"</formula>
    </cfRule>
    <cfRule type="cellIs" dxfId="3" priority="5941" operator="equal">
      <formula>"NotPaid"</formula>
    </cfRule>
    <cfRule type="cellIs" dxfId="3" priority="5929" operator="equal">
      <formula>"NotPaid"</formula>
    </cfRule>
    <cfRule type="cellIs" dxfId="3" priority="5920" operator="equal">
      <formula>"NotPaid"</formula>
    </cfRule>
    <cfRule type="cellIs" dxfId="3" priority="5911" operator="equal">
      <formula>"NotPaid"</formula>
    </cfRule>
    <cfRule type="cellIs" dxfId="3" priority="5896" operator="equal">
      <formula>"NotPaid"</formula>
    </cfRule>
    <cfRule type="cellIs" dxfId="3" priority="5884" operator="equal">
      <formula>"NotPaid"</formula>
    </cfRule>
    <cfRule type="cellIs" dxfId="3" priority="5873" operator="equal">
      <formula>"NotPaid"</formula>
    </cfRule>
    <cfRule type="cellIs" dxfId="3" priority="5862" operator="equal">
      <formula>"NotPaid"</formula>
    </cfRule>
    <cfRule type="cellIs" dxfId="3" priority="5850" operator="equal">
      <formula>"NotPaid"</formula>
    </cfRule>
    <cfRule type="cellIs" dxfId="3" priority="5836" operator="equal">
      <formula>"NotPaid"</formula>
    </cfRule>
    <cfRule type="cellIs" dxfId="3" priority="5825" operator="equal">
      <formula>"NotPaid"</formula>
    </cfRule>
    <cfRule type="cellIs" dxfId="3" priority="5814" operator="equal">
      <formula>"NotPaid"</formula>
    </cfRule>
    <cfRule type="cellIs" dxfId="3" priority="5802" operator="equal">
      <formula>"NotPaid"</formula>
    </cfRule>
    <cfRule type="cellIs" dxfId="3" priority="5790" operator="equal">
      <formula>"NotPaid"</formula>
    </cfRule>
  </conditionalFormatting>
  <conditionalFormatting sqref="D39:O39 AD39">
    <cfRule type="cellIs" dxfId="3" priority="11457" operator="equal">
      <formula>"NotPaid"</formula>
    </cfRule>
    <cfRule type="cellIs" dxfId="3" priority="9515" operator="equal">
      <formula>"NotPaid"</formula>
    </cfRule>
  </conditionalFormatting>
  <conditionalFormatting sqref="O39 AD39">
    <cfRule type="cellIs" dxfId="3" priority="12728" operator="equal">
      <formula>"NotPaid"</formula>
    </cfRule>
    <cfRule type="cellIs" dxfId="3" priority="12573" operator="equal">
      <formula>"NotPaid"</formula>
    </cfRule>
    <cfRule type="cellIs" dxfId="3" priority="12374" operator="equal">
      <formula>"NotPaid"</formula>
    </cfRule>
    <cfRule type="cellIs" dxfId="3" priority="12296" operator="equal">
      <formula>"NotPaid"</formula>
    </cfRule>
    <cfRule type="cellIs" dxfId="3" priority="12224" operator="equal">
      <formula>"NotPaid"</formula>
    </cfRule>
    <cfRule type="cellIs" dxfId="3" priority="11445" operator="equal">
      <formula>"NotPaid"</formula>
    </cfRule>
    <cfRule type="cellIs" dxfId="3" priority="11199" operator="equal">
      <formula>"NotPaid"</formula>
    </cfRule>
    <cfRule type="cellIs" dxfId="3" priority="11054" operator="equal">
      <formula>"NotPaid"</formula>
    </cfRule>
    <cfRule type="cellIs" dxfId="3" priority="9519" operator="equal">
      <formula>"NotPaid"</formula>
    </cfRule>
    <cfRule type="cellIs" dxfId="3" priority="9503" operator="equal">
      <formula>"NotPaid"</formula>
    </cfRule>
    <cfRule type="cellIs" dxfId="3" priority="9491" operator="equal">
      <formula>"NotPaid"</formula>
    </cfRule>
    <cfRule type="cellIs" dxfId="3" priority="9480" operator="equal">
      <formula>"NotPaid"</formula>
    </cfRule>
    <cfRule type="cellIs" dxfId="3" priority="9469" operator="equal">
      <formula>"NotPaid"</formula>
    </cfRule>
    <cfRule type="cellIs" dxfId="3" priority="9456" operator="equal">
      <formula>"NotPaid"</formula>
    </cfRule>
    <cfRule type="cellIs" dxfId="3" priority="9442" operator="equal">
      <formula>"NotPaid"</formula>
    </cfRule>
    <cfRule type="cellIs" dxfId="3" priority="9431" operator="equal">
      <formula>"NotPaid"</formula>
    </cfRule>
    <cfRule type="cellIs" dxfId="3" priority="9420" operator="equal">
      <formula>"NotPaid"</formula>
    </cfRule>
    <cfRule type="cellIs" dxfId="3" priority="9407" operator="equal">
      <formula>"NotPaid"</formula>
    </cfRule>
    <cfRule type="cellIs" dxfId="3" priority="9395" operator="equal">
      <formula>"NotPaid"</formula>
    </cfRule>
  </conditionalFormatting>
  <conditionalFormatting sqref="AE39:AE40 AE41:AL41">
    <cfRule type="expression" dxfId="5" priority="5740" stopIfTrue="1">
      <formula>AE50="NotPaid"</formula>
    </cfRule>
  </conditionalFormatting>
  <conditionalFormatting sqref="AF39:AQ40">
    <cfRule type="expression" dxfId="5" priority="36819" stopIfTrue="1">
      <formula>AF48="NotPaid"</formula>
    </cfRule>
  </conditionalFormatting>
  <conditionalFormatting sqref="AS39:BD40">
    <cfRule type="expression" dxfId="5" priority="339" stopIfTrue="1">
      <formula>AS80="NotPaid"</formula>
    </cfRule>
  </conditionalFormatting>
  <conditionalFormatting sqref="D40:O40 AD40">
    <cfRule type="cellIs" dxfId="3" priority="4643" operator="equal">
      <formula>"NotPaid"</formula>
    </cfRule>
    <cfRule type="cellIs" dxfId="3" priority="4599" operator="equal">
      <formula>"NotPaid"</formula>
    </cfRule>
  </conditionalFormatting>
  <conditionalFormatting sqref="O40 AD40">
    <cfRule type="cellIs" dxfId="3" priority="4687" operator="equal">
      <formula>"NotPaid"</formula>
    </cfRule>
    <cfRule type="cellIs" dxfId="3" priority="4678" operator="equal">
      <formula>"NotPaid"</formula>
    </cfRule>
    <cfRule type="cellIs" dxfId="3" priority="4669" operator="equal">
      <formula>"NotPaid"</formula>
    </cfRule>
    <cfRule type="cellIs" dxfId="3" priority="4657" operator="equal">
      <formula>"NotPaid"</formula>
    </cfRule>
    <cfRule type="cellIs" dxfId="3" priority="4645" operator="equal">
      <formula>"NotPaid"</formula>
    </cfRule>
    <cfRule type="cellIs" dxfId="3" priority="4631" operator="equal">
      <formula>"NotPaid"</formula>
    </cfRule>
    <cfRule type="cellIs" dxfId="3" priority="4619" operator="equal">
      <formula>"NotPaid"</formula>
    </cfRule>
    <cfRule type="cellIs" dxfId="3" priority="4610" operator="equal">
      <formula>"NotPaid"</formula>
    </cfRule>
    <cfRule type="cellIs" dxfId="3" priority="4601" operator="equal">
      <formula>"NotPaid"</formula>
    </cfRule>
    <cfRule type="cellIs" dxfId="3" priority="4587" operator="equal">
      <formula>"NotPaid"</formula>
    </cfRule>
    <cfRule type="cellIs" dxfId="3" priority="4575" operator="equal">
      <formula>"NotPaid"</formula>
    </cfRule>
    <cfRule type="cellIs" dxfId="3" priority="4564" operator="equal">
      <formula>"NotPaid"</formula>
    </cfRule>
    <cfRule type="cellIs" dxfId="3" priority="4553" operator="equal">
      <formula>"NotPaid"</formula>
    </cfRule>
    <cfRule type="cellIs" dxfId="3" priority="4541" operator="equal">
      <formula>"NotPaid"</formula>
    </cfRule>
    <cfRule type="cellIs" dxfId="3" priority="4527" operator="equal">
      <formula>"NotPaid"</formula>
    </cfRule>
    <cfRule type="cellIs" dxfId="3" priority="4516" operator="equal">
      <formula>"NotPaid"</formula>
    </cfRule>
    <cfRule type="cellIs" dxfId="3" priority="4505" operator="equal">
      <formula>"NotPaid"</formula>
    </cfRule>
    <cfRule type="cellIs" dxfId="3" priority="4493" operator="equal">
      <formula>"NotPaid"</formula>
    </cfRule>
    <cfRule type="cellIs" dxfId="3" priority="4481" operator="equal">
      <formula>"NotPaid"</formula>
    </cfRule>
  </conditionalFormatting>
  <conditionalFormatting sqref="D41:P41 AD41">
    <cfRule type="cellIs" dxfId="3" priority="9386" operator="equal">
      <formula>"NotPaid"</formula>
    </cfRule>
    <cfRule type="cellIs" dxfId="3" priority="9314" operator="equal">
      <formula>"NotPaid"</formula>
    </cfRule>
    <cfRule type="cellIs" dxfId="3" priority="9269" operator="equal">
      <formula>"NotPaid"</formula>
    </cfRule>
    <cfRule type="cellIs" dxfId="3" priority="8421" operator="equal">
      <formula>"NotPaid"</formula>
    </cfRule>
    <cfRule type="cellIs" dxfId="3" priority="8349" operator="equal">
      <formula>"NotPaid"</formula>
    </cfRule>
    <cfRule type="cellIs" dxfId="3" priority="8304" operator="equal">
      <formula>"NotPaid"</formula>
    </cfRule>
  </conditionalFormatting>
  <conditionalFormatting sqref="O41:P41 AD41">
    <cfRule type="cellIs" dxfId="3" priority="9374" operator="equal">
      <formula>"NotPaid"</formula>
    </cfRule>
    <cfRule type="cellIs" dxfId="3" priority="9359" operator="equal">
      <formula>"NotPaid"</formula>
    </cfRule>
    <cfRule type="cellIs" dxfId="3" priority="9350" operator="equal">
      <formula>"NotPaid"</formula>
    </cfRule>
    <cfRule type="cellIs" dxfId="3" priority="9341" operator="equal">
      <formula>"NotPaid"</formula>
    </cfRule>
    <cfRule type="cellIs" dxfId="3" priority="9329" operator="equal">
      <formula>"NotPaid"</formula>
    </cfRule>
    <cfRule type="cellIs" dxfId="3" priority="9317" operator="equal">
      <formula>"NotPaid"</formula>
    </cfRule>
    <cfRule type="cellIs" dxfId="3" priority="9302" operator="equal">
      <formula>"NotPaid"</formula>
    </cfRule>
    <cfRule type="cellIs" dxfId="3" priority="9290" operator="equal">
      <formula>"NotPaid"</formula>
    </cfRule>
    <cfRule type="cellIs" dxfId="3" priority="9281" operator="equal">
      <formula>"NotPaid"</formula>
    </cfRule>
    <cfRule type="cellIs" dxfId="3" priority="9272" operator="equal">
      <formula>"NotPaid"</formula>
    </cfRule>
    <cfRule type="cellIs" dxfId="3" priority="9257" operator="equal">
      <formula>"NotPaid"</formula>
    </cfRule>
    <cfRule type="cellIs" dxfId="3" priority="9245" operator="equal">
      <formula>"NotPaid"</formula>
    </cfRule>
    <cfRule type="cellIs" dxfId="3" priority="9234" operator="equal">
      <formula>"NotPaid"</formula>
    </cfRule>
    <cfRule type="cellIs" dxfId="3" priority="9223" operator="equal">
      <formula>"NotPaid"</formula>
    </cfRule>
    <cfRule type="cellIs" dxfId="3" priority="9211" operator="equal">
      <formula>"NotPaid"</formula>
    </cfRule>
    <cfRule type="cellIs" dxfId="3" priority="9197" operator="equal">
      <formula>"NotPaid"</formula>
    </cfRule>
    <cfRule type="cellIs" dxfId="3" priority="9186" operator="equal">
      <formula>"NotPaid"</formula>
    </cfRule>
    <cfRule type="cellIs" dxfId="3" priority="9175" operator="equal">
      <formula>"NotPaid"</formula>
    </cfRule>
    <cfRule type="cellIs" dxfId="3" priority="9163" operator="equal">
      <formula>"NotPaid"</formula>
    </cfRule>
    <cfRule type="cellIs" dxfId="3" priority="9151" operator="equal">
      <formula>"NotPaid"</formula>
    </cfRule>
    <cfRule type="cellIs" dxfId="3" priority="8409" operator="equal">
      <formula>"NotPaid"</formula>
    </cfRule>
    <cfRule type="cellIs" dxfId="3" priority="8394" operator="equal">
      <formula>"NotPaid"</formula>
    </cfRule>
    <cfRule type="cellIs" dxfId="3" priority="8385" operator="equal">
      <formula>"NotPaid"</formula>
    </cfRule>
    <cfRule type="cellIs" dxfId="3" priority="8376" operator="equal">
      <formula>"NotPaid"</formula>
    </cfRule>
    <cfRule type="cellIs" dxfId="3" priority="8364" operator="equal">
      <formula>"NotPaid"</formula>
    </cfRule>
    <cfRule type="cellIs" dxfId="3" priority="8352" operator="equal">
      <formula>"NotPaid"</formula>
    </cfRule>
    <cfRule type="cellIs" dxfId="3" priority="8337" operator="equal">
      <formula>"NotPaid"</formula>
    </cfRule>
    <cfRule type="cellIs" dxfId="3" priority="8325" operator="equal">
      <formula>"NotPaid"</formula>
    </cfRule>
    <cfRule type="cellIs" dxfId="3" priority="8316" operator="equal">
      <formula>"NotPaid"</formula>
    </cfRule>
    <cfRule type="cellIs" dxfId="3" priority="8307" operator="equal">
      <formula>"NotPaid"</formula>
    </cfRule>
    <cfRule type="cellIs" dxfId="3" priority="8292" operator="equal">
      <formula>"NotPaid"</formula>
    </cfRule>
    <cfRule type="cellIs" dxfId="3" priority="8280" operator="equal">
      <formula>"NotPaid"</formula>
    </cfRule>
    <cfRule type="cellIs" dxfId="3" priority="8269" operator="equal">
      <formula>"NotPaid"</formula>
    </cfRule>
    <cfRule type="cellIs" dxfId="3" priority="8258" operator="equal">
      <formula>"NotPaid"</formula>
    </cfRule>
    <cfRule type="cellIs" dxfId="3" priority="8246" operator="equal">
      <formula>"NotPaid"</formula>
    </cfRule>
    <cfRule type="cellIs" dxfId="3" priority="8232" operator="equal">
      <formula>"NotPaid"</formula>
    </cfRule>
    <cfRule type="cellIs" dxfId="3" priority="8221" operator="equal">
      <formula>"NotPaid"</formula>
    </cfRule>
    <cfRule type="cellIs" dxfId="3" priority="8210" operator="equal">
      <formula>"NotPaid"</formula>
    </cfRule>
    <cfRule type="cellIs" dxfId="3" priority="8198" operator="equal">
      <formula>"NotPaid"</formula>
    </cfRule>
    <cfRule type="cellIs" dxfId="3" priority="8186" operator="equal">
      <formula>"NotPaid"</formula>
    </cfRule>
  </conditionalFormatting>
  <conditionalFormatting sqref="O44:P44 AC44:AD44">
    <cfRule type="cellIs" dxfId="3" priority="13024" operator="equal">
      <formula>"NotPaid"</formula>
    </cfRule>
    <cfRule type="cellIs" dxfId="3" priority="12880" operator="equal">
      <formula>"NotPaid"</formula>
    </cfRule>
    <cfRule type="cellIs" dxfId="3" priority="11826" operator="equal">
      <formula>"NotPaid"</formula>
    </cfRule>
    <cfRule type="cellIs" dxfId="3" priority="11743" operator="equal">
      <formula>"NotPaid"</formula>
    </cfRule>
  </conditionalFormatting>
  <conditionalFormatting sqref="D45:O45 AD45">
    <cfRule type="cellIs" dxfId="3" priority="9888" operator="equal">
      <formula>"NotPaid"</formula>
    </cfRule>
  </conditionalFormatting>
  <conditionalFormatting sqref="O45 AD45">
    <cfRule type="cellIs" dxfId="3" priority="12914" operator="equal">
      <formula>"NotPaid"</formula>
    </cfRule>
    <cfRule type="cellIs" dxfId="3" priority="12741" operator="equal">
      <formula>"NotPaid"</formula>
    </cfRule>
    <cfRule type="cellIs" dxfId="3" priority="12666" operator="equal">
      <formula>"NotPaid"</formula>
    </cfRule>
    <cfRule type="cellIs" dxfId="3" priority="12469" operator="equal">
      <formula>"NotPaid"</formula>
    </cfRule>
    <cfRule type="cellIs" dxfId="3" priority="12353" operator="equal">
      <formula>"NotPaid"</formula>
    </cfRule>
    <cfRule type="cellIs" dxfId="3" priority="12309" operator="equal">
      <formula>"NotPaid"</formula>
    </cfRule>
    <cfRule type="cellIs" dxfId="3" priority="12237" operator="equal">
      <formula>"NotPaid"</formula>
    </cfRule>
    <cfRule type="cellIs" dxfId="3" priority="11630" operator="equal">
      <formula>"NotPaid"</formula>
    </cfRule>
    <cfRule type="cellIs" dxfId="3" priority="11485" operator="equal">
      <formula>"NotPaid"</formula>
    </cfRule>
    <cfRule type="cellIs" dxfId="3" priority="11290" operator="equal">
      <formula>"NotPaid"</formula>
    </cfRule>
    <cfRule type="cellIs" dxfId="3" priority="11212" operator="equal">
      <formula>"NotPaid"</formula>
    </cfRule>
    <cfRule type="cellIs" dxfId="3" priority="11140" operator="equal">
      <formula>"NotPaid"</formula>
    </cfRule>
    <cfRule type="cellIs" dxfId="3" priority="10643" operator="equal">
      <formula>"NotPaid"</formula>
    </cfRule>
    <cfRule type="cellIs" dxfId="3" priority="10498" operator="equal">
      <formula>"NotPaid"</formula>
    </cfRule>
    <cfRule type="cellIs" dxfId="3" priority="10377" operator="equal">
      <formula>"NotPaid"</formula>
    </cfRule>
    <cfRule type="cellIs" dxfId="3" priority="10310" operator="equal">
      <formula>"NotPaid"</formula>
    </cfRule>
    <cfRule type="cellIs" dxfId="3" priority="10251" operator="equal">
      <formula>"NotPaid"</formula>
    </cfRule>
    <cfRule type="cellIs" dxfId="3" priority="9876" operator="equal">
      <formula>"NotPaid"</formula>
    </cfRule>
    <cfRule type="cellIs" dxfId="3" priority="9675" operator="equal">
      <formula>"NotPaid"</formula>
    </cfRule>
    <cfRule type="cellIs" dxfId="3" priority="9530" operator="equal">
      <formula>"NotPaid"</formula>
    </cfRule>
  </conditionalFormatting>
  <conditionalFormatting sqref="R45:AC48">
    <cfRule type="cellIs" dxfId="3" priority="688" operator="equal">
      <formula>"NotPaid"</formula>
    </cfRule>
  </conditionalFormatting>
  <conditionalFormatting sqref="G46:N46 H47:J48 I49:J50">
    <cfRule type="cellIs" dxfId="3" priority="13300" operator="equal">
      <formula>"NotPaid"</formula>
    </cfRule>
    <cfRule type="cellIs" dxfId="3" priority="12783" operator="equal">
      <formula>"NotPaid"</formula>
    </cfRule>
    <cfRule type="cellIs" dxfId="3" priority="12710" operator="equal">
      <formula>"NotPaid"</formula>
    </cfRule>
    <cfRule type="cellIs" dxfId="3" priority="12513" operator="equal">
      <formula>"NotPaid"</formula>
    </cfRule>
    <cfRule type="cellIs" dxfId="3" priority="12444" operator="equal">
      <formula>"NotPaid"</formula>
    </cfRule>
    <cfRule type="cellIs" dxfId="3" priority="12349" operator="equal">
      <formula>"NotPaid"</formula>
    </cfRule>
    <cfRule type="cellIs" dxfId="3" priority="12279" operator="equal">
      <formula>"NotPaid"</formula>
    </cfRule>
    <cfRule type="cellIs" dxfId="3" priority="12210" operator="equal">
      <formula>"NotPaid"</formula>
    </cfRule>
    <cfRule type="cellIs" dxfId="3" priority="11674" operator="equal">
      <formula>"NotPaid"</formula>
    </cfRule>
    <cfRule type="cellIs" dxfId="3" priority="11604" operator="equal">
      <formula>"NotPaid"</formula>
    </cfRule>
    <cfRule type="cellIs" dxfId="3" priority="11418" operator="equal">
      <formula>"NotPaid"</formula>
    </cfRule>
    <cfRule type="cellIs" dxfId="3" priority="11254" operator="equal">
      <formula>"NotPaid"</formula>
    </cfRule>
    <cfRule type="cellIs" dxfId="3" priority="11184" operator="equal">
      <formula>"NotPaid"</formula>
    </cfRule>
    <cfRule type="cellIs" dxfId="3" priority="10687" operator="equal">
      <formula>"NotPaid"</formula>
    </cfRule>
    <cfRule type="cellIs" dxfId="3" priority="10617" operator="equal">
      <formula>"NotPaid"</formula>
    </cfRule>
    <cfRule type="cellIs" dxfId="3" priority="10483" operator="equal">
      <formula>"NotPaid"</formula>
    </cfRule>
    <cfRule type="cellIs" dxfId="3" priority="10352" operator="equal">
      <formula>"NotPaid"</formula>
    </cfRule>
    <cfRule type="cellIs" dxfId="3" priority="10295" operator="equal">
      <formula>"NotPaid"</formula>
    </cfRule>
    <cfRule type="cellIs" dxfId="3" priority="10066" operator="equal">
      <formula>"NotPaid"</formula>
    </cfRule>
    <cfRule type="cellIs" dxfId="3" priority="10035" operator="equal">
      <formula>"NotPaid"</formula>
    </cfRule>
    <cfRule type="cellIs" dxfId="3" priority="9719" operator="equal">
      <formula>"NotPaid"</formula>
    </cfRule>
    <cfRule type="cellIs" dxfId="3" priority="9649" operator="equal">
      <formula>"NotPaid"</formula>
    </cfRule>
  </conditionalFormatting>
  <conditionalFormatting sqref="H46:N46 H47:J48 I49:J50">
    <cfRule type="cellIs" dxfId="3" priority="13063" operator="equal">
      <formula>"NotPaid"</formula>
    </cfRule>
    <cfRule type="cellIs" dxfId="3" priority="12636" operator="equal">
      <formula>"NotPaid"</formula>
    </cfRule>
    <cfRule type="cellIs" dxfId="3" priority="12587" operator="equal">
      <formula>"NotPaid"</formula>
    </cfRule>
    <cfRule type="cellIs" dxfId="3" priority="12388" operator="equal">
      <formula>"NotPaid"</formula>
    </cfRule>
    <cfRule type="cellIs" dxfId="3" priority="12165" operator="equal">
      <formula>"NotPaid"</formula>
    </cfRule>
    <cfRule type="cellIs" dxfId="3" priority="11997" operator="equal">
      <formula>"NotPaid"</formula>
    </cfRule>
    <cfRule type="cellIs" dxfId="3" priority="11870" operator="equal">
      <formula>"NotPaid"</formula>
    </cfRule>
    <cfRule type="cellIs" dxfId="3" priority="11528" operator="equal">
      <formula>"NotPaid"</formula>
    </cfRule>
    <cfRule type="cellIs" dxfId="3" priority="11344" operator="equal">
      <formula>"NotPaid"</formula>
    </cfRule>
    <cfRule type="cellIs" dxfId="3" priority="11110" operator="equal">
      <formula>"NotPaid"</formula>
    </cfRule>
    <cfRule type="cellIs" dxfId="3" priority="11068" operator="equal">
      <formula>"NotPaid"</formula>
    </cfRule>
    <cfRule type="cellIs" dxfId="3" priority="10837" operator="equal">
      <formula>"NotPaid"</formula>
    </cfRule>
    <cfRule type="cellIs" dxfId="3" priority="10753" operator="equal">
      <formula>"NotPaid"</formula>
    </cfRule>
    <cfRule type="cellIs" dxfId="3" priority="10541" operator="equal">
      <formula>"NotPaid"</formula>
    </cfRule>
    <cfRule type="cellIs" dxfId="3" priority="10420" operator="equal">
      <formula>"NotPaid"</formula>
    </cfRule>
    <cfRule type="cellIs" dxfId="3" priority="10224" operator="equal">
      <formula>"NotPaid"</formula>
    </cfRule>
    <cfRule type="cellIs" dxfId="3" priority="10182" operator="equal">
      <formula>"NotPaid"</formula>
    </cfRule>
    <cfRule type="cellIs" dxfId="3" priority="10114" operator="equal">
      <formula>"NotPaid"</formula>
    </cfRule>
    <cfRule type="cellIs" dxfId="3" priority="9971" operator="equal">
      <formula>"NotPaid"</formula>
    </cfRule>
    <cfRule type="cellIs" dxfId="3" priority="9845" operator="equal">
      <formula>"NotPaid"</formula>
    </cfRule>
    <cfRule type="cellIs" dxfId="3" priority="9785" operator="equal">
      <formula>"NotPaid"</formula>
    </cfRule>
    <cfRule type="cellIs" dxfId="3" priority="9573" operator="equal">
      <formula>"NotPaid"</formula>
    </cfRule>
  </conditionalFormatting>
  <conditionalFormatting sqref="O46 AD46">
    <cfRule type="cellIs" dxfId="3" priority="13293" operator="equal">
      <formula>"NotPaid"</formula>
    </cfRule>
    <cfRule type="cellIs" dxfId="3" priority="13059" operator="equal">
      <formula>"NotPaid"</formula>
    </cfRule>
    <cfRule type="cellIs" dxfId="3" priority="12776" operator="equal">
      <formula>"NotPaid"</formula>
    </cfRule>
    <cfRule type="cellIs" dxfId="3" priority="12703" operator="equal">
      <formula>"NotPaid"</formula>
    </cfRule>
    <cfRule type="cellIs" dxfId="3" priority="12632" operator="equal">
      <formula>"NotPaid"</formula>
    </cfRule>
    <cfRule type="cellIs" dxfId="3" priority="12583" operator="equal">
      <formula>"NotPaid"</formula>
    </cfRule>
    <cfRule type="cellIs" dxfId="3" priority="12506" operator="equal">
      <formula>"NotPaid"</formula>
    </cfRule>
    <cfRule type="cellIs" dxfId="3" priority="12437" operator="equal">
      <formula>"NotPaid"</formula>
    </cfRule>
    <cfRule type="cellIs" dxfId="3" priority="12384" operator="equal">
      <formula>"NotPaid"</formula>
    </cfRule>
    <cfRule type="cellIs" dxfId="3" priority="12342" operator="equal">
      <formula>"NotPaid"</formula>
    </cfRule>
    <cfRule type="cellIs" dxfId="3" priority="12272" operator="equal">
      <formula>"NotPaid"</formula>
    </cfRule>
    <cfRule type="cellIs" dxfId="3" priority="12203" operator="equal">
      <formula>"NotPaid"</formula>
    </cfRule>
    <cfRule type="cellIs" dxfId="3" priority="12161" operator="equal">
      <formula>"NotPaid"</formula>
    </cfRule>
    <cfRule type="cellIs" dxfId="3" priority="11993" operator="equal">
      <formula>"NotPaid"</formula>
    </cfRule>
    <cfRule type="cellIs" dxfId="3" priority="11866" operator="equal">
      <formula>"NotPaid"</formula>
    </cfRule>
    <cfRule type="cellIs" dxfId="3" priority="11667" operator="equal">
      <formula>"NotPaid"</formula>
    </cfRule>
    <cfRule type="cellIs" dxfId="3" priority="11597" operator="equal">
      <formula>"NotPaid"</formula>
    </cfRule>
    <cfRule type="cellIs" dxfId="3" priority="11524" operator="equal">
      <formula>"NotPaid"</formula>
    </cfRule>
    <cfRule type="cellIs" dxfId="3" priority="11411" operator="equal">
      <formula>"NotPaid"</formula>
    </cfRule>
    <cfRule type="cellIs" dxfId="3" priority="11340" operator="equal">
      <formula>"NotPaid"</formula>
    </cfRule>
    <cfRule type="cellIs" dxfId="3" priority="11247" operator="equal">
      <formula>"NotPaid"</formula>
    </cfRule>
    <cfRule type="cellIs" dxfId="3" priority="11177" operator="equal">
      <formula>"NotPaid"</formula>
    </cfRule>
    <cfRule type="cellIs" dxfId="3" priority="11106" operator="equal">
      <formula>"NotPaid"</formula>
    </cfRule>
    <cfRule type="cellIs" dxfId="3" priority="11064" operator="equal">
      <formula>"NotPaid"</formula>
    </cfRule>
    <cfRule type="cellIs" dxfId="3" priority="10833" operator="equal">
      <formula>"NotPaid"</formula>
    </cfRule>
    <cfRule type="cellIs" dxfId="3" priority="10749" operator="equal">
      <formula>"NotPaid"</formula>
    </cfRule>
    <cfRule type="cellIs" dxfId="3" priority="10680" operator="equal">
      <formula>"NotPaid"</formula>
    </cfRule>
    <cfRule type="cellIs" dxfId="3" priority="10610" operator="equal">
      <formula>"NotPaid"</formula>
    </cfRule>
    <cfRule type="cellIs" dxfId="3" priority="10537" operator="equal">
      <formula>"NotPaid"</formula>
    </cfRule>
    <cfRule type="cellIs" dxfId="3" priority="10476" operator="equal">
      <formula>"NotPaid"</formula>
    </cfRule>
    <cfRule type="cellIs" dxfId="3" priority="10416" operator="equal">
      <formula>"NotPaid"</formula>
    </cfRule>
    <cfRule type="cellIs" dxfId="3" priority="10345" operator="equal">
      <formula>"NotPaid"</formula>
    </cfRule>
    <cfRule type="cellIs" dxfId="3" priority="10288" operator="equal">
      <formula>"NotPaid"</formula>
    </cfRule>
    <cfRule type="cellIs" dxfId="3" priority="10220" operator="equal">
      <formula>"NotPaid"</formula>
    </cfRule>
    <cfRule type="cellIs" dxfId="3" priority="10178" operator="equal">
      <formula>"NotPaid"</formula>
    </cfRule>
    <cfRule type="cellIs" dxfId="3" priority="10110" operator="equal">
      <formula>"NotPaid"</formula>
    </cfRule>
    <cfRule type="cellIs" dxfId="3" priority="10061" operator="equal">
      <formula>"NotPaid"</formula>
    </cfRule>
    <cfRule type="cellIs" dxfId="3" priority="10028" operator="equal">
      <formula>"NotPaid"</formula>
    </cfRule>
    <cfRule type="cellIs" dxfId="3" priority="9967" operator="equal">
      <formula>"NotPaid"</formula>
    </cfRule>
    <cfRule type="cellIs" dxfId="3" priority="9841" operator="equal">
      <formula>"NotPaid"</formula>
    </cfRule>
    <cfRule type="cellIs" dxfId="3" priority="9781" operator="equal">
      <formula>"NotPaid"</formula>
    </cfRule>
    <cfRule type="cellIs" dxfId="3" priority="9712" operator="equal">
      <formula>"NotPaid"</formula>
    </cfRule>
    <cfRule type="cellIs" dxfId="3" priority="9642" operator="equal">
      <formula>"NotPaid"</formula>
    </cfRule>
    <cfRule type="cellIs" dxfId="3" priority="9569" operator="equal">
      <formula>"NotPaid"</formula>
    </cfRule>
  </conditionalFormatting>
  <conditionalFormatting sqref="O47 AD47">
    <cfRule type="cellIs" dxfId="3" priority="13279" operator="equal">
      <formula>"NotPaid"</formula>
    </cfRule>
    <cfRule type="cellIs" dxfId="3" priority="13046" operator="equal">
      <formula>"NotPaid"</formula>
    </cfRule>
    <cfRule type="cellIs" dxfId="3" priority="12765" operator="equal">
      <formula>"NotPaid"</formula>
    </cfRule>
    <cfRule type="cellIs" dxfId="3" priority="12692" operator="equal">
      <formula>"NotPaid"</formula>
    </cfRule>
    <cfRule type="cellIs" dxfId="3" priority="12619" operator="equal">
      <formula>"NotPaid"</formula>
    </cfRule>
    <cfRule type="cellIs" dxfId="3" priority="12495" operator="equal">
      <formula>"NotPaid"</formula>
    </cfRule>
    <cfRule type="cellIs" dxfId="3" priority="12424" operator="equal">
      <formula>"NotPaid"</formula>
    </cfRule>
    <cfRule type="cellIs" dxfId="3" priority="12331" operator="equal">
      <formula>"NotPaid"</formula>
    </cfRule>
    <cfRule type="cellIs" dxfId="3" priority="12261" operator="equal">
      <formula>"NotPaid"</formula>
    </cfRule>
    <cfRule type="cellIs" dxfId="3" priority="12190" operator="equal">
      <formula>"NotPaid"</formula>
    </cfRule>
    <cfRule type="cellIs" dxfId="3" priority="12148" operator="equal">
      <formula>"NotPaid"</formula>
    </cfRule>
    <cfRule type="cellIs" dxfId="3" priority="11980" operator="equal">
      <formula>"NotPaid"</formula>
    </cfRule>
    <cfRule type="cellIs" dxfId="3" priority="11700" operator="equal">
      <formula>"NotPaid"</formula>
    </cfRule>
    <cfRule type="cellIs" dxfId="3" priority="11656" operator="equal">
      <formula>"NotPaid"</formula>
    </cfRule>
    <cfRule type="cellIs" dxfId="3" priority="11584" operator="equal">
      <formula>"NotPaid"</formula>
    </cfRule>
    <cfRule type="cellIs" dxfId="3" priority="11398" operator="equal">
      <formula>"NotPaid"</formula>
    </cfRule>
    <cfRule type="cellIs" dxfId="3" priority="11327" operator="equal">
      <formula>"NotPaid"</formula>
    </cfRule>
    <cfRule type="cellIs" dxfId="3" priority="11236" operator="equal">
      <formula>"NotPaid"</formula>
    </cfRule>
    <cfRule type="cellIs" dxfId="3" priority="11166" operator="equal">
      <formula>"NotPaid"</formula>
    </cfRule>
    <cfRule type="cellIs" dxfId="3" priority="11093" operator="equal">
      <formula>"NotPaid"</formula>
    </cfRule>
    <cfRule type="cellIs" dxfId="3" priority="10820" operator="equal">
      <formula>"NotPaid"</formula>
    </cfRule>
    <cfRule type="cellIs" dxfId="3" priority="10713" operator="equal">
      <formula>"NotPaid"</formula>
    </cfRule>
    <cfRule type="cellIs" dxfId="3" priority="10669" operator="equal">
      <formula>"NotPaid"</formula>
    </cfRule>
    <cfRule type="cellIs" dxfId="3" priority="10597" operator="equal">
      <formula>"NotPaid"</formula>
    </cfRule>
    <cfRule type="cellIs" dxfId="3" priority="10463" operator="equal">
      <formula>"NotPaid"</formula>
    </cfRule>
    <cfRule type="cellIs" dxfId="3" priority="10403" operator="equal">
      <formula>"NotPaid"</formula>
    </cfRule>
    <cfRule type="cellIs" dxfId="3" priority="10334" operator="equal">
      <formula>"NotPaid"</formula>
    </cfRule>
    <cfRule type="cellIs" dxfId="3" priority="10277" operator="equal">
      <formula>"NotPaid"</formula>
    </cfRule>
    <cfRule type="cellIs" dxfId="3" priority="10207" operator="equal">
      <formula>"NotPaid"</formula>
    </cfRule>
    <cfRule type="cellIs" dxfId="3" priority="10068" operator="equal">
      <formula>"NotPaid"</formula>
    </cfRule>
    <cfRule type="cellIs" dxfId="3" priority="10015" operator="equal">
      <formula>"NotPaid"</formula>
    </cfRule>
    <cfRule type="cellIs" dxfId="3" priority="9954" operator="equal">
      <formula>"NotPaid"</formula>
    </cfRule>
    <cfRule type="cellIs" dxfId="3" priority="9828" operator="equal">
      <formula>"NotPaid"</formula>
    </cfRule>
    <cfRule type="cellIs" dxfId="3" priority="9745" operator="equal">
      <formula>"NotPaid"</formula>
    </cfRule>
    <cfRule type="cellIs" dxfId="3" priority="9701" operator="equal">
      <formula>"NotPaid"</formula>
    </cfRule>
    <cfRule type="cellIs" dxfId="3" priority="9629" operator="equal">
      <formula>"NotPaid"</formula>
    </cfRule>
  </conditionalFormatting>
  <conditionalFormatting sqref="G48:N48 I49:J50">
    <cfRule type="cellIs" dxfId="3" priority="12803" operator="equal">
      <formula>"NotPaid"</formula>
    </cfRule>
    <cfRule type="cellIs" dxfId="3" priority="12761" operator="equal">
      <formula>"NotPaid"</formula>
    </cfRule>
    <cfRule type="cellIs" dxfId="3" priority="12327" operator="equal">
      <formula>"NotPaid"</formula>
    </cfRule>
    <cfRule type="cellIs" dxfId="3" priority="12257" operator="equal">
      <formula>"NotPaid"</formula>
    </cfRule>
    <cfRule type="cellIs" dxfId="3" priority="11784" operator="equal">
      <formula>"NotPaid"</formula>
    </cfRule>
    <cfRule type="cellIs" dxfId="3" priority="11274" operator="equal">
      <formula>"NotPaid"</formula>
    </cfRule>
    <cfRule type="cellIs" dxfId="3" priority="11232" operator="equal">
      <formula>"NotPaid"</formula>
    </cfRule>
    <cfRule type="cellIs" dxfId="3" priority="10330" operator="equal">
      <formula>"NotPaid"</formula>
    </cfRule>
    <cfRule type="cellIs" dxfId="3" priority="10728" operator="equal">
      <formula>"NotPaid"</formula>
    </cfRule>
    <cfRule type="cellIs" dxfId="3" priority="10372" operator="equal">
      <formula>"NotPaid"</formula>
    </cfRule>
    <cfRule type="cellIs" dxfId="3" priority="9897" operator="equal">
      <formula>"NotPaid"</formula>
    </cfRule>
    <cfRule type="cellIs" dxfId="3" priority="9760" operator="equal">
      <formula>"NotPaid"</formula>
    </cfRule>
  </conditionalFormatting>
  <conditionalFormatting sqref="H48:N48 I49:J50">
    <cfRule type="cellIs" dxfId="3" priority="13270" operator="equal">
      <formula>"NotPaid"</formula>
    </cfRule>
    <cfRule type="cellIs" dxfId="3" priority="12683" operator="equal">
      <formula>"NotPaid"</formula>
    </cfRule>
    <cfRule type="cellIs" dxfId="3" priority="12486" operator="equal">
      <formula>"NotPaid"</formula>
    </cfRule>
    <cfRule type="cellIs" dxfId="3" priority="12415" operator="equal">
      <formula>"NotPaid"</formula>
    </cfRule>
    <cfRule type="cellIs" dxfId="3" priority="12181" operator="equal">
      <formula>"NotPaid"</formula>
    </cfRule>
    <cfRule type="cellIs" dxfId="3" priority="11647" operator="equal">
      <formula>"NotPaid"</formula>
    </cfRule>
    <cfRule type="cellIs" dxfId="3" priority="11575" operator="equal">
      <formula>"NotPaid"</formula>
    </cfRule>
    <cfRule type="cellIs" dxfId="3" priority="11389" operator="equal">
      <formula>"NotPaid"</formula>
    </cfRule>
    <cfRule type="cellIs" dxfId="3" priority="11157" operator="equal">
      <formula>"NotPaid"</formula>
    </cfRule>
    <cfRule type="cellIs" dxfId="3" priority="10660" operator="equal">
      <formula>"NotPaid"</formula>
    </cfRule>
    <cfRule type="cellIs" dxfId="3" priority="10588" operator="equal">
      <formula>"NotPaid"</formula>
    </cfRule>
    <cfRule type="cellIs" dxfId="3" priority="10454" operator="equal">
      <formula>"NotPaid"</formula>
    </cfRule>
    <cfRule type="cellIs" dxfId="3" priority="10268" operator="equal">
      <formula>"NotPaid"</formula>
    </cfRule>
    <cfRule type="cellIs" dxfId="3" priority="10006" operator="equal">
      <formula>"NotPaid"</formula>
    </cfRule>
    <cfRule type="cellIs" dxfId="3" priority="9692" operator="equal">
      <formula>"NotPaid"</formula>
    </cfRule>
    <cfRule type="cellIs" dxfId="3" priority="9620" operator="equal">
      <formula>"NotPaid"</formula>
    </cfRule>
  </conditionalFormatting>
  <conditionalFormatting sqref="O48 AD48">
    <cfRule type="cellIs" dxfId="3" priority="13266" operator="equal">
      <formula>"NotPaid"</formula>
    </cfRule>
    <cfRule type="cellIs" dxfId="3" priority="12798" operator="equal">
      <formula>"NotPaid"</formula>
    </cfRule>
    <cfRule type="cellIs" dxfId="3" priority="12754" operator="equal">
      <formula>"NotPaid"</formula>
    </cfRule>
    <cfRule type="cellIs" dxfId="3" priority="12679" operator="equal">
      <formula>"NotPaid"</formula>
    </cfRule>
    <cfRule type="cellIs" dxfId="3" priority="12482" operator="equal">
      <formula>"NotPaid"</formula>
    </cfRule>
    <cfRule type="cellIs" dxfId="3" priority="12411" operator="equal">
      <formula>"NotPaid"</formula>
    </cfRule>
    <cfRule type="cellIs" dxfId="3" priority="12320" operator="equal">
      <formula>"NotPaid"</formula>
    </cfRule>
    <cfRule type="cellIs" dxfId="3" priority="12250" operator="equal">
      <formula>"NotPaid"</formula>
    </cfRule>
    <cfRule type="cellIs" dxfId="3" priority="12177" operator="equal">
      <formula>"NotPaid"</formula>
    </cfRule>
    <cfRule type="cellIs" dxfId="3" priority="11779" operator="equal">
      <formula>"NotPaid"</formula>
    </cfRule>
    <cfRule type="cellIs" dxfId="3" priority="11643" operator="equal">
      <formula>"NotPaid"</formula>
    </cfRule>
    <cfRule type="cellIs" dxfId="3" priority="11571" operator="equal">
      <formula>"NotPaid"</formula>
    </cfRule>
    <cfRule type="cellIs" dxfId="3" priority="11385" operator="equal">
      <formula>"NotPaid"</formula>
    </cfRule>
    <cfRule type="cellIs" dxfId="3" priority="11269" operator="equal">
      <formula>"NotPaid"</formula>
    </cfRule>
    <cfRule type="cellIs" dxfId="3" priority="11225" operator="equal">
      <formula>"NotPaid"</formula>
    </cfRule>
    <cfRule type="cellIs" dxfId="3" priority="11153" operator="equal">
      <formula>"NotPaid"</formula>
    </cfRule>
    <cfRule type="cellIs" dxfId="3" priority="10323" operator="equal">
      <formula>"NotPaid"</formula>
    </cfRule>
    <cfRule type="cellIs" dxfId="3" priority="10723" operator="equal">
      <formula>"NotPaid"</formula>
    </cfRule>
    <cfRule type="cellIs" dxfId="3" priority="10656" operator="equal">
      <formula>"NotPaid"</formula>
    </cfRule>
    <cfRule type="cellIs" dxfId="3" priority="10584" operator="equal">
      <formula>"NotPaid"</formula>
    </cfRule>
    <cfRule type="cellIs" dxfId="3" priority="10450" operator="equal">
      <formula>"NotPaid"</formula>
    </cfRule>
    <cfRule type="cellIs" dxfId="3" priority="10367" operator="equal">
      <formula>"NotPaid"</formula>
    </cfRule>
    <cfRule type="cellIs" dxfId="3" priority="10264" operator="equal">
      <formula>"NotPaid"</formula>
    </cfRule>
    <cfRule type="cellIs" dxfId="3" priority="10002" operator="equal">
      <formula>"NotPaid"</formula>
    </cfRule>
    <cfRule type="cellIs" dxfId="3" priority="9892" operator="equal">
      <formula>"NotPaid"</formula>
    </cfRule>
    <cfRule type="cellIs" dxfId="3" priority="9755" operator="equal">
      <formula>"NotPaid"</formula>
    </cfRule>
    <cfRule type="cellIs" dxfId="3" priority="9688" operator="equal">
      <formula>"NotPaid"</formula>
    </cfRule>
    <cfRule type="cellIs" dxfId="3" priority="9616" operator="equal">
      <formula>"NotPaid"</formula>
    </cfRule>
  </conditionalFormatting>
  <conditionalFormatting sqref="O49 AD49">
    <cfRule type="cellIs" dxfId="3" priority="12545" operator="equal">
      <formula>"NotPaid"</formula>
    </cfRule>
    <cfRule type="cellIs" dxfId="3" priority="12126" operator="equal">
      <formula>"NotPaid"</formula>
    </cfRule>
    <cfRule type="cellIs" dxfId="3" priority="12017" operator="equal">
      <formula>"NotPaid"</formula>
    </cfRule>
    <cfRule type="cellIs" dxfId="3" priority="11892" operator="equal">
      <formula>"NotPaid"</formula>
    </cfRule>
    <cfRule type="cellIs" dxfId="3" priority="11789" operator="equal">
      <formula>"NotPaid"</formula>
    </cfRule>
    <cfRule type="cellIs" dxfId="3" priority="11689" operator="equal">
      <formula>"NotPaid"</formula>
    </cfRule>
    <cfRule type="cellIs" dxfId="3" priority="11619" operator="equal">
      <formula>"NotPaid"</formula>
    </cfRule>
    <cfRule type="cellIs" dxfId="3" priority="11550" operator="equal">
      <formula>"NotPaid"</formula>
    </cfRule>
    <cfRule type="cellIs" dxfId="3" priority="11508" operator="equal">
      <formula>"NotPaid"</formula>
    </cfRule>
    <cfRule type="cellIs" dxfId="3" priority="11030" operator="equal">
      <formula>"NotPaid"</formula>
    </cfRule>
    <cfRule type="cellIs" dxfId="3" priority="10857" operator="equal">
      <formula>"NotPaid"</formula>
    </cfRule>
    <cfRule type="cellIs" dxfId="3" priority="10775" operator="equal">
      <formula>"NotPaid"</formula>
    </cfRule>
    <cfRule type="cellIs" dxfId="3" priority="10733" operator="equal">
      <formula>"NotPaid"</formula>
    </cfRule>
    <cfRule type="cellIs" dxfId="3" priority="10702" operator="equal">
      <formula>"NotPaid"</formula>
    </cfRule>
    <cfRule type="cellIs" dxfId="3" priority="10632" operator="equal">
      <formula>"NotPaid"</formula>
    </cfRule>
    <cfRule type="cellIs" dxfId="3" priority="10563" operator="equal">
      <formula>"NotPaid"</formula>
    </cfRule>
    <cfRule type="cellIs" dxfId="3" priority="10521" operator="equal">
      <formula>"NotPaid"</formula>
    </cfRule>
    <cfRule type="cellIs" dxfId="3" priority="10163" operator="equal">
      <formula>"NotPaid"</formula>
    </cfRule>
    <cfRule type="cellIs" dxfId="3" priority="10136" operator="equal">
      <formula>"NotPaid"</formula>
    </cfRule>
    <cfRule type="cellIs" dxfId="3" priority="10094" operator="equal">
      <formula>"NotPaid"</formula>
    </cfRule>
    <cfRule type="cellIs" dxfId="3" priority="10050" operator="equal">
      <formula>"NotPaid"</formula>
    </cfRule>
    <cfRule type="cellIs" dxfId="3" priority="9991" operator="equal">
      <formula>"NotPaid"</formula>
    </cfRule>
    <cfRule type="cellIs" dxfId="3" priority="9931" operator="equal">
      <formula>"NotPaid"</formula>
    </cfRule>
    <cfRule type="cellIs" dxfId="3" priority="9902" operator="equal">
      <formula>"NotPaid"</formula>
    </cfRule>
    <cfRule type="cellIs" dxfId="3" priority="9865" operator="equal">
      <formula>"NotPaid"</formula>
    </cfRule>
    <cfRule type="cellIs" dxfId="3" priority="9807" operator="equal">
      <formula>"NotPaid"</formula>
    </cfRule>
    <cfRule type="cellIs" dxfId="3" priority="9765" operator="equal">
      <formula>"NotPaid"</formula>
    </cfRule>
    <cfRule type="cellIs" dxfId="3" priority="9734" operator="equal">
      <formula>"NotPaid"</formula>
    </cfRule>
    <cfRule type="cellIs" dxfId="3" priority="9664" operator="equal">
      <formula>"NotPaid"</formula>
    </cfRule>
    <cfRule type="cellIs" dxfId="3" priority="9595" operator="equal">
      <formula>"NotPaid"</formula>
    </cfRule>
    <cfRule type="cellIs" dxfId="3" priority="9553" operator="equal">
      <formula>"NotPaid"</formula>
    </cfRule>
  </conditionalFormatting>
  <conditionalFormatting sqref="O50:P50 AD50">
    <cfRule type="cellIs" dxfId="3" priority="13304" operator="equal">
      <formula>"NotPaid"</formula>
    </cfRule>
    <cfRule type="cellIs" dxfId="3" priority="13072" operator="equal">
      <formula>"NotPaid"</formula>
    </cfRule>
    <cfRule type="cellIs" dxfId="3" priority="12927" operator="equal">
      <formula>"NotPaid"</formula>
    </cfRule>
    <cfRule type="cellIs" dxfId="3" priority="12787" operator="equal">
      <formula>"NotPaid"</formula>
    </cfRule>
    <cfRule type="cellIs" dxfId="3" priority="12714" operator="equal">
      <formula>"NotPaid"</formula>
    </cfRule>
    <cfRule type="cellIs" dxfId="3" priority="12645" operator="equal">
      <formula>"NotPaid"</formula>
    </cfRule>
    <cfRule type="cellIs" dxfId="3" priority="12596" operator="equal">
      <formula>"NotPaid"</formula>
    </cfRule>
    <cfRule type="cellIs" dxfId="3" priority="12114" operator="equal">
      <formula>"NotPaid"</formula>
    </cfRule>
    <cfRule type="cellIs" dxfId="3" priority="12006" operator="equal">
      <formula>"NotPaid"</formula>
    </cfRule>
    <cfRule type="cellIs" dxfId="3" priority="11879" operator="equal">
      <formula>"NotPaid"</formula>
    </cfRule>
    <cfRule type="cellIs" dxfId="3" priority="11678" operator="equal">
      <formula>"NotPaid"</formula>
    </cfRule>
    <cfRule type="cellIs" dxfId="3" priority="11608" operator="equal">
      <formula>"NotPaid"</formula>
    </cfRule>
    <cfRule type="cellIs" dxfId="3" priority="11537" operator="equal">
      <formula>"NotPaid"</formula>
    </cfRule>
    <cfRule type="cellIs" dxfId="3" priority="11495" operator="equal">
      <formula>"NotPaid"</formula>
    </cfRule>
    <cfRule type="cellIs" dxfId="3" priority="11422" operator="equal">
      <formula>"NotPaid"</formula>
    </cfRule>
    <cfRule type="cellIs" dxfId="3" priority="11353" operator="equal">
      <formula>"NotPaid"</formula>
    </cfRule>
    <cfRule type="cellIs" dxfId="3" priority="11300" operator="equal">
      <formula>"NotPaid"</formula>
    </cfRule>
    <cfRule type="cellIs" dxfId="3" priority="11258" operator="equal">
      <formula>"NotPaid"</formula>
    </cfRule>
    <cfRule type="cellIs" dxfId="3" priority="11188" operator="equal">
      <formula>"NotPaid"</formula>
    </cfRule>
    <cfRule type="cellIs" dxfId="3" priority="11119" operator="equal">
      <formula>"NotPaid"</formula>
    </cfRule>
    <cfRule type="cellIs" dxfId="3" priority="11077" operator="equal">
      <formula>"NotPaid"</formula>
    </cfRule>
    <cfRule type="cellIs" dxfId="3" priority="10846" operator="equal">
      <formula>"NotPaid"</formula>
    </cfRule>
    <cfRule type="cellIs" dxfId="3" priority="10762" operator="equal">
      <formula>"NotPaid"</formula>
    </cfRule>
    <cfRule type="cellIs" dxfId="3" priority="10691" operator="equal">
      <formula>"NotPaid"</formula>
    </cfRule>
    <cfRule type="cellIs" dxfId="3" priority="10621" operator="equal">
      <formula>"NotPaid"</formula>
    </cfRule>
    <cfRule type="cellIs" dxfId="3" priority="10550" operator="equal">
      <formula>"NotPaid"</formula>
    </cfRule>
    <cfRule type="cellIs" dxfId="3" priority="10508" operator="equal">
      <formula>"NotPaid"</formula>
    </cfRule>
    <cfRule type="cellIs" dxfId="3" priority="10487" operator="equal">
      <formula>"NotPaid"</formula>
    </cfRule>
    <cfRule type="cellIs" dxfId="3" priority="10429" operator="equal">
      <formula>"NotPaid"</formula>
    </cfRule>
    <cfRule type="cellIs" dxfId="3" priority="10387" operator="equal">
      <formula>"NotPaid"</formula>
    </cfRule>
    <cfRule type="cellIs" dxfId="3" priority="10356" operator="equal">
      <formula>"NotPaid"</formula>
    </cfRule>
    <cfRule type="cellIs" dxfId="3" priority="10299" operator="equal">
      <formula>"NotPaid"</formula>
    </cfRule>
    <cfRule type="cellIs" dxfId="3" priority="10233" operator="equal">
      <formula>"NotPaid"</formula>
    </cfRule>
    <cfRule type="cellIs" dxfId="3" priority="10191" operator="equal">
      <formula>"NotPaid"</formula>
    </cfRule>
    <cfRule type="cellIs" dxfId="3" priority="10123" operator="equal">
      <formula>"NotPaid"</formula>
    </cfRule>
    <cfRule type="cellIs" dxfId="3" priority="10081" operator="equal">
      <formula>"NotPaid"</formula>
    </cfRule>
    <cfRule type="cellIs" dxfId="3" priority="10039" operator="equal">
      <formula>"NotPaid"</formula>
    </cfRule>
    <cfRule type="cellIs" dxfId="3" priority="9980" operator="equal">
      <formula>"NotPaid"</formula>
    </cfRule>
    <cfRule type="cellIs" dxfId="3" priority="9918" operator="equal">
      <formula>"NotPaid"</formula>
    </cfRule>
    <cfRule type="cellIs" dxfId="3" priority="9854" operator="equal">
      <formula>"NotPaid"</formula>
    </cfRule>
    <cfRule type="cellIs" dxfId="3" priority="9794" operator="equal">
      <formula>"NotPaid"</formula>
    </cfRule>
    <cfRule type="cellIs" dxfId="3" priority="9723" operator="equal">
      <formula>"NotPaid"</formula>
    </cfRule>
    <cfRule type="cellIs" dxfId="3" priority="9653" operator="equal">
      <formula>"NotPaid"</formula>
    </cfRule>
    <cfRule type="cellIs" dxfId="3" priority="9582" operator="equal">
      <formula>"NotPaid"</formula>
    </cfRule>
    <cfRule type="cellIs" dxfId="3" priority="9540" operator="equal">
      <formula>"NotPaid"</formula>
    </cfRule>
  </conditionalFormatting>
  <conditionalFormatting sqref="O51 AD51">
    <cfRule type="cellIs" dxfId="3" priority="4469" operator="equal">
      <formula>"NotPaid"</formula>
    </cfRule>
    <cfRule type="cellIs" dxfId="3" priority="4456" operator="equal">
      <formula>"NotPaid"</formula>
    </cfRule>
    <cfRule type="cellIs" dxfId="3" priority="4443" operator="equal">
      <formula>"NotPaid"</formula>
    </cfRule>
    <cfRule type="cellIs" dxfId="3" priority="4428" operator="equal">
      <formula>"NotPaid"</formula>
    </cfRule>
    <cfRule type="cellIs" dxfId="3" priority="4415" operator="equal">
      <formula>"NotPaid"</formula>
    </cfRule>
    <cfRule type="cellIs" dxfId="3" priority="4402" operator="equal">
      <formula>"NotPaid"</formula>
    </cfRule>
    <cfRule type="cellIs" dxfId="3" priority="4389" operator="equal">
      <formula>"NotPaid"</formula>
    </cfRule>
    <cfRule type="cellIs" dxfId="3" priority="4364" operator="equal">
      <formula>"NotPaid"</formula>
    </cfRule>
    <cfRule type="cellIs" dxfId="3" priority="4353" operator="equal">
      <formula>"NotPaid"</formula>
    </cfRule>
    <cfRule type="cellIs" dxfId="3" priority="4340" operator="equal">
      <formula>"NotPaid"</formula>
    </cfRule>
    <cfRule type="cellIs" dxfId="3" priority="4324" operator="equal">
      <formula>"NotPaid"</formula>
    </cfRule>
    <cfRule type="cellIs" dxfId="3" priority="4311" operator="equal">
      <formula>"NotPaid"</formula>
    </cfRule>
    <cfRule type="cellIs" dxfId="3" priority="4297" operator="equal">
      <formula>"NotPaid"</formula>
    </cfRule>
    <cfRule type="cellIs" dxfId="3" priority="4284" operator="equal">
      <formula>"NotPaid"</formula>
    </cfRule>
    <cfRule type="cellIs" dxfId="3" priority="4273" operator="equal">
      <formula>"NotPaid"</formula>
    </cfRule>
    <cfRule type="cellIs" dxfId="3" priority="4260" operator="equal">
      <formula>"NotPaid"</formula>
    </cfRule>
    <cfRule type="cellIs" dxfId="3" priority="4247" operator="equal">
      <formula>"NotPaid"</formula>
    </cfRule>
    <cfRule type="cellIs" dxfId="3" priority="4232" operator="equal">
      <formula>"NotPaid"</formula>
    </cfRule>
    <cfRule type="cellIs" dxfId="3" priority="4219" operator="equal">
      <formula>"NotPaid"</formula>
    </cfRule>
    <cfRule type="cellIs" dxfId="3" priority="4206" operator="equal">
      <formula>"NotPaid"</formula>
    </cfRule>
    <cfRule type="cellIs" dxfId="3" priority="4193" operator="equal">
      <formula>"NotPaid"</formula>
    </cfRule>
    <cfRule type="cellIs" dxfId="3" priority="4181" operator="equal">
      <formula>"NotPaid"</formula>
    </cfRule>
    <cfRule type="cellIs" dxfId="3" priority="4168" operator="equal">
      <formula>"NotPaid"</formula>
    </cfRule>
    <cfRule type="cellIs" dxfId="3" priority="4152" operator="equal">
      <formula>"NotPaid"</formula>
    </cfRule>
    <cfRule type="cellIs" dxfId="3" priority="4139" operator="equal">
      <formula>"NotPaid"</formula>
    </cfRule>
    <cfRule type="cellIs" dxfId="3" priority="4125" operator="equal">
      <formula>"NotPaid"</formula>
    </cfRule>
    <cfRule type="cellIs" dxfId="3" priority="4112" operator="equal">
      <formula>"NotPaid"</formula>
    </cfRule>
    <cfRule type="cellIs" dxfId="3" priority="4101" operator="equal">
      <formula>"NotPaid"</formula>
    </cfRule>
    <cfRule type="cellIs" dxfId="3" priority="4088" operator="equal">
      <formula>"NotPaid"</formula>
    </cfRule>
    <cfRule type="cellIs" dxfId="3" priority="4075" operator="equal">
      <formula>"NotPaid"</formula>
    </cfRule>
    <cfRule type="cellIs" dxfId="3" priority="4060" operator="equal">
      <formula>"NotPaid"</formula>
    </cfRule>
    <cfRule type="cellIs" dxfId="3" priority="4047" operator="equal">
      <formula>"NotPaid"</formula>
    </cfRule>
    <cfRule type="cellIs" dxfId="3" priority="4034" operator="equal">
      <formula>"NotPaid"</formula>
    </cfRule>
    <cfRule type="cellIs" dxfId="3" priority="4021" operator="equal">
      <formula>"NotPaid"</formula>
    </cfRule>
    <cfRule type="cellIs" dxfId="3" priority="4008" operator="equal">
      <formula>"NotPaid"</formula>
    </cfRule>
    <cfRule type="cellIs" dxfId="3" priority="3995" operator="equal">
      <formula>"NotPaid"</formula>
    </cfRule>
    <cfRule type="cellIs" dxfId="3" priority="3983" operator="equal">
      <formula>"NotPaid"</formula>
    </cfRule>
    <cfRule type="cellIs" dxfId="3" priority="3970" operator="equal">
      <formula>"NotPaid"</formula>
    </cfRule>
    <cfRule type="cellIs" dxfId="3" priority="3957" operator="equal">
      <formula>"NotPaid"</formula>
    </cfRule>
    <cfRule type="cellIs" dxfId="3" priority="3942" operator="equal">
      <formula>"NotPaid"</formula>
    </cfRule>
    <cfRule type="cellIs" dxfId="3" priority="3929" operator="equal">
      <formula>"NotPaid"</formula>
    </cfRule>
    <cfRule type="cellIs" dxfId="3" priority="3913" operator="equal">
      <formula>"NotPaid"</formula>
    </cfRule>
    <cfRule type="cellIs" dxfId="3" priority="3900" operator="equal">
      <formula>"NotPaid"</formula>
    </cfRule>
    <cfRule type="cellIs" dxfId="3" priority="3886" operator="equal">
      <formula>"NotPaid"</formula>
    </cfRule>
    <cfRule type="cellIs" dxfId="3" priority="3873" operator="equal">
      <formula>"NotPaid"</formula>
    </cfRule>
  </conditionalFormatting>
  <conditionalFormatting sqref="R51:AB52">
    <cfRule type="cellIs" dxfId="3" priority="686" operator="equal">
      <formula>"NotPaid"</formula>
    </cfRule>
  </conditionalFormatting>
  <conditionalFormatting sqref="D52:O52 AD52">
    <cfRule type="cellIs" dxfId="3" priority="7705" operator="equal">
      <formula>"NotPaid"</formula>
    </cfRule>
    <cfRule type="cellIs" dxfId="3" priority="7633" operator="equal">
      <formula>"NotPaid"</formula>
    </cfRule>
    <cfRule type="cellIs" dxfId="3" priority="7588" operator="equal">
      <formula>"NotPaid"</formula>
    </cfRule>
    <cfRule type="cellIs" dxfId="3" priority="7466" operator="equal">
      <formula>"NotPaid"</formula>
    </cfRule>
    <cfRule type="cellIs" dxfId="3" priority="7394" operator="equal">
      <formula>"NotPaid"</formula>
    </cfRule>
    <cfRule type="cellIs" dxfId="3" priority="7349" operator="equal">
      <formula>"NotPaid"</formula>
    </cfRule>
  </conditionalFormatting>
  <conditionalFormatting sqref="O52 AD52">
    <cfRule type="cellIs" dxfId="3" priority="7693" operator="equal">
      <formula>"NotPaid"</formula>
    </cfRule>
    <cfRule type="cellIs" dxfId="3" priority="7678" operator="equal">
      <formula>"NotPaid"</formula>
    </cfRule>
    <cfRule type="cellIs" dxfId="3" priority="7669" operator="equal">
      <formula>"NotPaid"</formula>
    </cfRule>
    <cfRule type="cellIs" dxfId="3" priority="7660" operator="equal">
      <formula>"NotPaid"</formula>
    </cfRule>
    <cfRule type="cellIs" dxfId="3" priority="7648" operator="equal">
      <formula>"NotPaid"</formula>
    </cfRule>
    <cfRule type="cellIs" dxfId="3" priority="7636" operator="equal">
      <formula>"NotPaid"</formula>
    </cfRule>
    <cfRule type="cellIs" dxfId="3" priority="7621" operator="equal">
      <formula>"NotPaid"</formula>
    </cfRule>
    <cfRule type="cellIs" dxfId="3" priority="7609" operator="equal">
      <formula>"NotPaid"</formula>
    </cfRule>
    <cfRule type="cellIs" dxfId="3" priority="7600" operator="equal">
      <formula>"NotPaid"</formula>
    </cfRule>
    <cfRule type="cellIs" dxfId="3" priority="7591" operator="equal">
      <formula>"NotPaid"</formula>
    </cfRule>
    <cfRule type="cellIs" dxfId="3" priority="7576" operator="equal">
      <formula>"NotPaid"</formula>
    </cfRule>
    <cfRule type="cellIs" dxfId="3" priority="7564" operator="equal">
      <formula>"NotPaid"</formula>
    </cfRule>
    <cfRule type="cellIs" dxfId="3" priority="7553" operator="equal">
      <formula>"NotPaid"</formula>
    </cfRule>
    <cfRule type="cellIs" dxfId="3" priority="7542" operator="equal">
      <formula>"NotPaid"</formula>
    </cfRule>
    <cfRule type="cellIs" dxfId="3" priority="7530" operator="equal">
      <formula>"NotPaid"</formula>
    </cfRule>
    <cfRule type="cellIs" dxfId="3" priority="7516" operator="equal">
      <formula>"NotPaid"</formula>
    </cfRule>
    <cfRule type="cellIs" dxfId="3" priority="7505" operator="equal">
      <formula>"NotPaid"</formula>
    </cfRule>
    <cfRule type="cellIs" dxfId="3" priority="7494" operator="equal">
      <formula>"NotPaid"</formula>
    </cfRule>
    <cfRule type="cellIs" dxfId="3" priority="7482" operator="equal">
      <formula>"NotPaid"</formula>
    </cfRule>
    <cfRule type="cellIs" dxfId="3" priority="7470" operator="equal">
      <formula>"NotPaid"</formula>
    </cfRule>
    <cfRule type="cellIs" dxfId="3" priority="7454" operator="equal">
      <formula>"NotPaid"</formula>
    </cfRule>
    <cfRule type="cellIs" dxfId="3" priority="7439" operator="equal">
      <formula>"NotPaid"</formula>
    </cfRule>
    <cfRule type="cellIs" dxfId="3" priority="7430" operator="equal">
      <formula>"NotPaid"</formula>
    </cfRule>
    <cfRule type="cellIs" dxfId="3" priority="7421" operator="equal">
      <formula>"NotPaid"</formula>
    </cfRule>
    <cfRule type="cellIs" dxfId="3" priority="7409" operator="equal">
      <formula>"NotPaid"</formula>
    </cfRule>
    <cfRule type="cellIs" dxfId="3" priority="7397" operator="equal">
      <formula>"NotPaid"</formula>
    </cfRule>
    <cfRule type="cellIs" dxfId="3" priority="7382" operator="equal">
      <formula>"NotPaid"</formula>
    </cfRule>
    <cfRule type="cellIs" dxfId="3" priority="7370" operator="equal">
      <formula>"NotPaid"</formula>
    </cfRule>
    <cfRule type="cellIs" dxfId="3" priority="7361" operator="equal">
      <formula>"NotPaid"</formula>
    </cfRule>
    <cfRule type="cellIs" dxfId="3" priority="7352" operator="equal">
      <formula>"NotPaid"</formula>
    </cfRule>
    <cfRule type="cellIs" dxfId="3" priority="7337" operator="equal">
      <formula>"NotPaid"</formula>
    </cfRule>
    <cfRule type="cellIs" dxfId="3" priority="7325" operator="equal">
      <formula>"NotPaid"</formula>
    </cfRule>
    <cfRule type="cellIs" dxfId="3" priority="7314" operator="equal">
      <formula>"NotPaid"</formula>
    </cfRule>
    <cfRule type="cellIs" dxfId="3" priority="7303" operator="equal">
      <formula>"NotPaid"</formula>
    </cfRule>
    <cfRule type="cellIs" dxfId="3" priority="7291" operator="equal">
      <formula>"NotPaid"</formula>
    </cfRule>
    <cfRule type="cellIs" dxfId="3" priority="7277" operator="equal">
      <formula>"NotPaid"</formula>
    </cfRule>
    <cfRule type="cellIs" dxfId="3" priority="7266" operator="equal">
      <formula>"NotPaid"</formula>
    </cfRule>
    <cfRule type="cellIs" dxfId="3" priority="7255" operator="equal">
      <formula>"NotPaid"</formula>
    </cfRule>
    <cfRule type="cellIs" dxfId="3" priority="7243" operator="equal">
      <formula>"NotPaid"</formula>
    </cfRule>
    <cfRule type="cellIs" dxfId="3" priority="7231" operator="equal">
      <formula>"NotPaid"</formula>
    </cfRule>
  </conditionalFormatting>
  <conditionalFormatting sqref="R55:AC57">
    <cfRule type="cellIs" dxfId="3" priority="684" operator="equal">
      <formula>"NotPaid"</formula>
    </cfRule>
  </conditionalFormatting>
  <conditionalFormatting sqref="D57 F57:O57 AD57">
    <cfRule type="cellIs" dxfId="3" priority="13504" operator="equal">
      <formula>"NotPaid"</formula>
    </cfRule>
  </conditionalFormatting>
  <conditionalFormatting sqref="F58:P58 AD58">
    <cfRule type="cellIs" dxfId="3" priority="13499" operator="equal">
      <formula>"NotPaid"</formula>
    </cfRule>
    <cfRule type="cellIs" dxfId="3" priority="13498" operator="equal">
      <formula>"NotPaid"</formula>
    </cfRule>
  </conditionalFormatting>
  <conditionalFormatting sqref="O59:P59 AD59">
    <cfRule type="cellIs" dxfId="3" priority="13473" operator="equal">
      <formula>"NotPaid"</formula>
    </cfRule>
  </conditionalFormatting>
  <conditionalFormatting sqref="O60:P60 AC60:AD60">
    <cfRule type="cellIs" dxfId="3" priority="13463" operator="equal">
      <formula>"NotPaid"</formula>
    </cfRule>
    <cfRule type="cellIs" dxfId="3" priority="13462" operator="equal">
      <formula>"NotPaid"</formula>
    </cfRule>
  </conditionalFormatting>
  <conditionalFormatting sqref="D63:O63 AD63">
    <cfRule type="cellIs" dxfId="3" priority="7227" operator="equal">
      <formula>"NotPaid"</formula>
    </cfRule>
    <cfRule type="cellIs" dxfId="3" priority="7155" operator="equal">
      <formula>"NotPaid"</formula>
    </cfRule>
    <cfRule type="cellIs" dxfId="3" priority="7110" operator="equal">
      <formula>"NotPaid"</formula>
    </cfRule>
    <cfRule type="cellIs" dxfId="3" priority="6988" operator="equal">
      <formula>"NotPaid"</formula>
    </cfRule>
    <cfRule type="cellIs" dxfId="3" priority="6916" operator="equal">
      <formula>"NotPaid"</formula>
    </cfRule>
    <cfRule type="cellIs" dxfId="3" priority="6871" operator="equal">
      <formula>"NotPaid"</formula>
    </cfRule>
  </conditionalFormatting>
  <conditionalFormatting sqref="O63 AD63">
    <cfRule type="cellIs" dxfId="3" priority="7215" operator="equal">
      <formula>"NotPaid"</formula>
    </cfRule>
    <cfRule type="cellIs" dxfId="3" priority="7200" operator="equal">
      <formula>"NotPaid"</formula>
    </cfRule>
    <cfRule type="cellIs" dxfId="3" priority="7191" operator="equal">
      <formula>"NotPaid"</formula>
    </cfRule>
    <cfRule type="cellIs" dxfId="3" priority="7182" operator="equal">
      <formula>"NotPaid"</formula>
    </cfRule>
    <cfRule type="cellIs" dxfId="3" priority="7170" operator="equal">
      <formula>"NotPaid"</formula>
    </cfRule>
    <cfRule type="cellIs" dxfId="3" priority="7158" operator="equal">
      <formula>"NotPaid"</formula>
    </cfRule>
    <cfRule type="cellIs" dxfId="3" priority="7143" operator="equal">
      <formula>"NotPaid"</formula>
    </cfRule>
    <cfRule type="cellIs" dxfId="3" priority="7131" operator="equal">
      <formula>"NotPaid"</formula>
    </cfRule>
    <cfRule type="cellIs" dxfId="3" priority="7122" operator="equal">
      <formula>"NotPaid"</formula>
    </cfRule>
    <cfRule type="cellIs" dxfId="3" priority="7113" operator="equal">
      <formula>"NotPaid"</formula>
    </cfRule>
    <cfRule type="cellIs" dxfId="3" priority="7098" operator="equal">
      <formula>"NotPaid"</formula>
    </cfRule>
    <cfRule type="cellIs" dxfId="3" priority="7086" operator="equal">
      <formula>"NotPaid"</formula>
    </cfRule>
    <cfRule type="cellIs" dxfId="3" priority="7075" operator="equal">
      <formula>"NotPaid"</formula>
    </cfRule>
    <cfRule type="cellIs" dxfId="3" priority="7064" operator="equal">
      <formula>"NotPaid"</formula>
    </cfRule>
    <cfRule type="cellIs" dxfId="3" priority="7052" operator="equal">
      <formula>"NotPaid"</formula>
    </cfRule>
    <cfRule type="cellIs" dxfId="3" priority="7038" operator="equal">
      <formula>"NotPaid"</formula>
    </cfRule>
    <cfRule type="cellIs" dxfId="3" priority="7027" operator="equal">
      <formula>"NotPaid"</formula>
    </cfRule>
    <cfRule type="cellIs" dxfId="3" priority="7016" operator="equal">
      <formula>"NotPaid"</formula>
    </cfRule>
    <cfRule type="cellIs" dxfId="3" priority="7004" operator="equal">
      <formula>"NotPaid"</formula>
    </cfRule>
    <cfRule type="cellIs" dxfId="3" priority="6992" operator="equal">
      <formula>"NotPaid"</formula>
    </cfRule>
    <cfRule type="cellIs" dxfId="3" priority="6976" operator="equal">
      <formula>"NotPaid"</formula>
    </cfRule>
    <cfRule type="cellIs" dxfId="3" priority="6961" operator="equal">
      <formula>"NotPaid"</formula>
    </cfRule>
    <cfRule type="cellIs" dxfId="3" priority="6952" operator="equal">
      <formula>"NotPaid"</formula>
    </cfRule>
    <cfRule type="cellIs" dxfId="3" priority="6943" operator="equal">
      <formula>"NotPaid"</formula>
    </cfRule>
    <cfRule type="cellIs" dxfId="3" priority="6931" operator="equal">
      <formula>"NotPaid"</formula>
    </cfRule>
    <cfRule type="cellIs" dxfId="3" priority="6919" operator="equal">
      <formula>"NotPaid"</formula>
    </cfRule>
    <cfRule type="cellIs" dxfId="3" priority="6904" operator="equal">
      <formula>"NotPaid"</formula>
    </cfRule>
    <cfRule type="cellIs" dxfId="3" priority="6892" operator="equal">
      <formula>"NotPaid"</formula>
    </cfRule>
    <cfRule type="cellIs" dxfId="3" priority="6883" operator="equal">
      <formula>"NotPaid"</formula>
    </cfRule>
    <cfRule type="cellIs" dxfId="3" priority="6874" operator="equal">
      <formula>"NotPaid"</formula>
    </cfRule>
    <cfRule type="cellIs" dxfId="3" priority="6859" operator="equal">
      <formula>"NotPaid"</formula>
    </cfRule>
    <cfRule type="cellIs" dxfId="3" priority="6847" operator="equal">
      <formula>"NotPaid"</formula>
    </cfRule>
    <cfRule type="cellIs" dxfId="3" priority="6836" operator="equal">
      <formula>"NotPaid"</formula>
    </cfRule>
    <cfRule type="cellIs" dxfId="3" priority="6825" operator="equal">
      <formula>"NotPaid"</formula>
    </cfRule>
    <cfRule type="cellIs" dxfId="3" priority="6813" operator="equal">
      <formula>"NotPaid"</formula>
    </cfRule>
    <cfRule type="cellIs" dxfId="3" priority="6799" operator="equal">
      <formula>"NotPaid"</formula>
    </cfRule>
    <cfRule type="cellIs" dxfId="3" priority="6788" operator="equal">
      <formula>"NotPaid"</formula>
    </cfRule>
    <cfRule type="cellIs" dxfId="3" priority="6777" operator="equal">
      <formula>"NotPaid"</formula>
    </cfRule>
    <cfRule type="cellIs" dxfId="3" priority="6765" operator="equal">
      <formula>"NotPaid"</formula>
    </cfRule>
    <cfRule type="cellIs" dxfId="3" priority="6753" operator="equal">
      <formula>"NotPaid"</formula>
    </cfRule>
  </conditionalFormatting>
  <conditionalFormatting sqref="R63:AC64">
    <cfRule type="cellIs" dxfId="3" priority="682" operator="equal">
      <formula>"NotPaid"</formula>
    </cfRule>
  </conditionalFormatting>
  <conditionalFormatting sqref="D64:O64 AD64">
    <cfRule type="cellIs" dxfId="3" priority="5168" operator="equal">
      <formula>"NotPaid"</formula>
    </cfRule>
    <cfRule type="cellIs" dxfId="3" priority="5097" operator="equal">
      <formula>"NotPaid"</formula>
    </cfRule>
    <cfRule type="cellIs" dxfId="3" priority="5053" operator="equal">
      <formula>"NotPaid"</formula>
    </cfRule>
    <cfRule type="cellIs" dxfId="3" priority="4933" operator="equal">
      <formula>"NotPaid"</formula>
    </cfRule>
    <cfRule type="cellIs" dxfId="3" priority="4862" operator="equal">
      <formula>"NotPaid"</formula>
    </cfRule>
    <cfRule type="cellIs" dxfId="3" priority="4818" operator="equal">
      <formula>"NotPaid"</formula>
    </cfRule>
  </conditionalFormatting>
  <conditionalFormatting sqref="O64 AD64">
    <cfRule type="cellIs" dxfId="3" priority="5156" operator="equal">
      <formula>"NotPaid"</formula>
    </cfRule>
    <cfRule type="cellIs" dxfId="3" priority="5141" operator="equal">
      <formula>"NotPaid"</formula>
    </cfRule>
    <cfRule type="cellIs" dxfId="3" priority="5132" operator="equal">
      <formula>"NotPaid"</formula>
    </cfRule>
    <cfRule type="cellIs" dxfId="3" priority="5123" operator="equal">
      <formula>"NotPaid"</formula>
    </cfRule>
    <cfRule type="cellIs" dxfId="3" priority="5111" operator="equal">
      <formula>"NotPaid"</formula>
    </cfRule>
    <cfRule type="cellIs" dxfId="3" priority="5099" operator="equal">
      <formula>"NotPaid"</formula>
    </cfRule>
    <cfRule type="cellIs" dxfId="3" priority="5085" operator="equal">
      <formula>"NotPaid"</formula>
    </cfRule>
    <cfRule type="cellIs" dxfId="3" priority="5073" operator="equal">
      <formula>"NotPaid"</formula>
    </cfRule>
    <cfRule type="cellIs" dxfId="3" priority="5064" operator="equal">
      <formula>"NotPaid"</formula>
    </cfRule>
    <cfRule type="cellIs" dxfId="3" priority="5055" operator="equal">
      <formula>"NotPaid"</formula>
    </cfRule>
    <cfRule type="cellIs" dxfId="3" priority="5041" operator="equal">
      <formula>"NotPaid"</formula>
    </cfRule>
    <cfRule type="cellIs" dxfId="3" priority="5029" operator="equal">
      <formula>"NotPaid"</formula>
    </cfRule>
    <cfRule type="cellIs" dxfId="3" priority="5018" operator="equal">
      <formula>"NotPaid"</formula>
    </cfRule>
    <cfRule type="cellIs" dxfId="3" priority="5007" operator="equal">
      <formula>"NotPaid"</formula>
    </cfRule>
    <cfRule type="cellIs" dxfId="3" priority="4995" operator="equal">
      <formula>"NotPaid"</formula>
    </cfRule>
    <cfRule type="cellIs" dxfId="3" priority="4981" operator="equal">
      <formula>"NotPaid"</formula>
    </cfRule>
    <cfRule type="cellIs" dxfId="3" priority="4970" operator="equal">
      <formula>"NotPaid"</formula>
    </cfRule>
    <cfRule type="cellIs" dxfId="3" priority="4959" operator="equal">
      <formula>"NotPaid"</formula>
    </cfRule>
    <cfRule type="cellIs" dxfId="3" priority="4947" operator="equal">
      <formula>"NotPaid"</formula>
    </cfRule>
    <cfRule type="cellIs" dxfId="3" priority="4935" operator="equal">
      <formula>"NotPaid"</formula>
    </cfRule>
    <cfRule type="cellIs" dxfId="3" priority="4921" operator="equal">
      <formula>"NotPaid"</formula>
    </cfRule>
    <cfRule type="cellIs" dxfId="3" priority="4906" operator="equal">
      <formula>"NotPaid"</formula>
    </cfRule>
    <cfRule type="cellIs" dxfId="3" priority="4897" operator="equal">
      <formula>"NotPaid"</formula>
    </cfRule>
    <cfRule type="cellIs" dxfId="3" priority="4888" operator="equal">
      <formula>"NotPaid"</formula>
    </cfRule>
    <cfRule type="cellIs" dxfId="3" priority="4876" operator="equal">
      <formula>"NotPaid"</formula>
    </cfRule>
    <cfRule type="cellIs" dxfId="3" priority="4864" operator="equal">
      <formula>"NotPaid"</formula>
    </cfRule>
    <cfRule type="cellIs" dxfId="3" priority="4850" operator="equal">
      <formula>"NotPaid"</formula>
    </cfRule>
    <cfRule type="cellIs" dxfId="3" priority="4838" operator="equal">
      <formula>"NotPaid"</formula>
    </cfRule>
    <cfRule type="cellIs" dxfId="3" priority="4829" operator="equal">
      <formula>"NotPaid"</formula>
    </cfRule>
    <cfRule type="cellIs" dxfId="3" priority="4820" operator="equal">
      <formula>"NotPaid"</formula>
    </cfRule>
    <cfRule type="cellIs" dxfId="3" priority="4806" operator="equal">
      <formula>"NotPaid"</formula>
    </cfRule>
    <cfRule type="cellIs" dxfId="3" priority="4794" operator="equal">
      <formula>"NotPaid"</formula>
    </cfRule>
    <cfRule type="cellIs" dxfId="3" priority="4783" operator="equal">
      <formula>"NotPaid"</formula>
    </cfRule>
    <cfRule type="cellIs" dxfId="3" priority="4772" operator="equal">
      <formula>"NotPaid"</formula>
    </cfRule>
    <cfRule type="cellIs" dxfId="3" priority="4760" operator="equal">
      <formula>"NotPaid"</formula>
    </cfRule>
    <cfRule type="cellIs" dxfId="3" priority="4746" operator="equal">
      <formula>"NotPaid"</formula>
    </cfRule>
    <cfRule type="cellIs" dxfId="3" priority="4735" operator="equal">
      <formula>"NotPaid"</formula>
    </cfRule>
    <cfRule type="cellIs" dxfId="3" priority="4724" operator="equal">
      <formula>"NotPaid"</formula>
    </cfRule>
    <cfRule type="cellIs" dxfId="3" priority="4712" operator="equal">
      <formula>"NotPaid"</formula>
    </cfRule>
    <cfRule type="cellIs" dxfId="3" priority="4700" operator="equal">
      <formula>"NotPaid"</formula>
    </cfRule>
  </conditionalFormatting>
  <conditionalFormatting sqref="R65:W65 Y65:AC65">
    <cfRule type="cellIs" dxfId="3" priority="14" operator="equal">
      <formula>"NotPaid"</formula>
    </cfRule>
  </conditionalFormatting>
  <conditionalFormatting sqref="R66:W66 Y66:AC66">
    <cfRule type="cellIs" dxfId="3" priority="13" operator="equal">
      <formula>"NotPaid"</formula>
    </cfRule>
  </conditionalFormatting>
  <conditionalFormatting sqref="O67:P67 AB67:AD67">
    <cfRule type="cellIs" dxfId="3" priority="13399" operator="equal">
      <formula>"NotPaid"</formula>
    </cfRule>
    <cfRule type="cellIs" dxfId="3" priority="12905" operator="equal">
      <formula>"NotPaid"</formula>
    </cfRule>
    <cfRule type="cellIs" dxfId="3" priority="11851" operator="equal">
      <formula>"NotPaid"</formula>
    </cfRule>
    <cfRule type="cellIs" dxfId="3" priority="11745" operator="equal">
      <formula>"NotPaid"</formula>
    </cfRule>
  </conditionalFormatting>
  <conditionalFormatting sqref="K68:O68 AD68">
    <cfRule type="cellIs" dxfId="3" priority="13265" operator="equal">
      <formula>"NotPaid"</formula>
    </cfRule>
  </conditionalFormatting>
  <conditionalFormatting sqref="L70 G69:N69">
    <cfRule type="cellIs" dxfId="3" priority="12982" operator="equal">
      <formula>"NotPaid"</formula>
    </cfRule>
    <cfRule type="cellIs" dxfId="3" priority="12852" operator="equal">
      <formula>"NotPaid"</formula>
    </cfRule>
    <cfRule type="cellIs" dxfId="3" priority="11011" operator="equal">
      <formula>"NotPaid"</formula>
    </cfRule>
  </conditionalFormatting>
  <conditionalFormatting sqref="H69:N69 L70">
    <cfRule type="cellIs" dxfId="3" priority="13344" operator="equal">
      <formula>"NotPaid"</formula>
    </cfRule>
    <cfRule type="cellIs" dxfId="3" priority="13117" operator="equal">
      <formula>"NotPaid"</formula>
    </cfRule>
  </conditionalFormatting>
  <conditionalFormatting sqref="O69 AD69">
    <cfRule type="cellIs" dxfId="3" priority="13343" operator="equal">
      <formula>"NotPaid"</formula>
    </cfRule>
    <cfRule type="cellIs" dxfId="3" priority="13116" operator="equal">
      <formula>"NotPaid"</formula>
    </cfRule>
    <cfRule type="cellIs" dxfId="3" priority="12975" operator="equal">
      <formula>"NotPaid"</formula>
    </cfRule>
    <cfRule type="cellIs" dxfId="3" priority="12845" operator="equal">
      <formula>"NotPaid"</formula>
    </cfRule>
    <cfRule type="cellIs" dxfId="3" priority="11012" operator="equal">
      <formula>"NotPaid"</formula>
    </cfRule>
  </conditionalFormatting>
  <conditionalFormatting sqref="R69:AC70">
    <cfRule type="cellIs" dxfId="3" priority="680" operator="equal">
      <formula>"NotPaid"</formula>
    </cfRule>
  </conditionalFormatting>
  <conditionalFormatting sqref="M70:O70 D70:K70 AD70">
    <cfRule type="cellIs" dxfId="3" priority="12569" operator="equal">
      <formula>"NotPaid"</formula>
    </cfRule>
  </conditionalFormatting>
  <conditionalFormatting sqref="M70:N70 G70:K70">
    <cfRule type="cellIs" dxfId="3" priority="12095" operator="equal">
      <formula>"NotPaid"</formula>
    </cfRule>
    <cfRule type="cellIs" dxfId="3" priority="11371" operator="equal">
      <formula>"NotPaid"</formula>
    </cfRule>
    <cfRule type="cellIs" dxfId="3" priority="11320" operator="equal">
      <formula>"NotPaid"</formula>
    </cfRule>
    <cfRule type="cellIs" dxfId="3" priority="11286" operator="equal">
      <formula>"NotPaid"</formula>
    </cfRule>
  </conditionalFormatting>
  <conditionalFormatting sqref="M70:N70 H70:K70">
    <cfRule type="cellIs" dxfId="3" priority="11477" operator="equal">
      <formula>"NotPaid"</formula>
    </cfRule>
    <cfRule type="cellIs" dxfId="3" priority="11434" operator="equal">
      <formula>"NotPaid"</formula>
    </cfRule>
  </conditionalFormatting>
  <conditionalFormatting sqref="O70 AD70">
    <cfRule type="cellIs" dxfId="3" priority="12096" operator="equal">
      <formula>"NotPaid"</formula>
    </cfRule>
    <cfRule type="cellIs" dxfId="3" priority="11473" operator="equal">
      <formula>"NotPaid"</formula>
    </cfRule>
    <cfRule type="cellIs" dxfId="3" priority="11433" operator="equal">
      <formula>"NotPaid"</formula>
    </cfRule>
    <cfRule type="cellIs" dxfId="3" priority="11364" operator="equal">
      <formula>"NotPaid"</formula>
    </cfRule>
    <cfRule type="cellIs" dxfId="3" priority="11313" operator="equal">
      <formula>"NotPaid"</formula>
    </cfRule>
    <cfRule type="cellIs" dxfId="3" priority="11279" operator="equal">
      <formula>"NotPaid"</formula>
    </cfRule>
  </conditionalFormatting>
  <dataValidations count="10">
    <dataValidation type="list" allowBlank="1" showInputMessage="1" showErrorMessage="1" sqref="AK12 AX12 AK20 AK28 AX28 AK36 AX36">
      <formula1>$A$23:$A$116</formula1>
    </dataValidation>
    <dataValidation type="list" allowBlank="1" showInputMessage="1" showErrorMessage="1" sqref="AX20 R$1:AC$1048576 D$1:O$1048576">
      <formula1>Payroll!$A$24:$A$124</formula1>
    </dataValidation>
    <dataValidation type="list" allowBlank="1" showInputMessage="1" showErrorMessage="1" sqref="P36 P4:P16 P20:P33 P41:P44 P49:P50 P53:P54 P58:P62 P65:P67 P71:P1048576">
      <formula1>Registration!$C$5:$C$5000</formula1>
    </dataValidation>
    <dataValidation type="list" allowBlank="1" showInputMessage="1" showErrorMessage="1" sqref="B4:B1048576 P17:P19 P34:P35 P37:P40 P45:P48 P51:P52 P55:P57 P63:P64 P68:P70">
      <formula1>Registration!$C$5:$C$501</formula1>
    </dataValidation>
    <dataValidation type="decimal" operator="greaterThan" allowBlank="1" showInputMessage="1" showErrorMessage="1" sqref="Q74:Q1048576">
      <formula1>0</formula1>
    </dataValidation>
    <dataValidation type="list" allowBlank="1" showInputMessage="1" showErrorMessage="1" sqref="AD2:AD1048576">
      <formula1>$A$9:$A$109</formula1>
    </dataValidation>
    <dataValidation type="list" showInputMessage="1" showErrorMessage="1" errorTitle="ERROR !!! Unregistered Student" error="Please register the student first !!!" sqref="JZ4:JZ65527 JZ65531:JZ131063 JZ131067:JZ196599 JZ196603:JZ262135 JZ262139:JZ327671 JZ327675:JZ393207 JZ393211:JZ458743 JZ458747:JZ524279 JZ524283:JZ589815 JZ589819:JZ655351 JZ655355:JZ720887 JZ720891:JZ786423 JZ786427:JZ851959 JZ851963:JZ917495 JZ917499:JZ983031 JZ983035:JZ1048576 TV4:TV65527 TV65531:TV131063 TV131067:TV196599 TV196603:TV262135 TV262139:TV327671 TV327675:TV393207 TV393211:TV458743 TV458747:TV524279 TV524283:TV589815 TV589819:TV655351 TV655355:TV720887 TV720891:TV786423 TV786427:TV851959 TV851963:TV917495 TV917499:TV983031 TV983035:TV1048576 ADR4:ADR65527 ADR65531:ADR131063 ADR131067:ADR196599 ADR196603:ADR262135 ADR262139:ADR327671 ADR327675:ADR393207 ADR393211:ADR458743 ADR458747:ADR524279 ADR524283:ADR589815 ADR589819:ADR655351 ADR655355:ADR720887 ADR720891:ADR786423 ADR786427:ADR851959 ADR851963:ADR917495 ADR917499:ADR983031 ADR983035:ADR1048576 ANN4:ANN65527 ANN65531:ANN131063 ANN131067:ANN196599 ANN196603:ANN262135 ANN262139:ANN327671 ANN327675:ANN393207 ANN393211:ANN458743 ANN458747:ANN524279 ANN524283:ANN589815 ANN589819:ANN655351 ANN655355:ANN720887 ANN720891:ANN786423 ANN786427:ANN851959 ANN851963:ANN917495 ANN917499:ANN983031 ANN983035:ANN1048576 AXJ4:AXJ65527 AXJ65531:AXJ131063 AXJ131067:AXJ196599 AXJ196603:AXJ262135 AXJ262139:AXJ327671 AXJ327675:AXJ393207 AXJ393211:AXJ458743 AXJ458747:AXJ524279 AXJ524283:AXJ589815 AXJ589819:AXJ655351 AXJ655355:AXJ720887 AXJ720891:AXJ786423 AXJ786427:AXJ851959 AXJ851963:AXJ917495 AXJ917499:AXJ983031 AXJ983035:AXJ1048576 BHF4:BHF65527 BHF65531:BHF131063 BHF131067:BHF196599 BHF196603:BHF262135 BHF262139:BHF327671 BHF327675:BHF393207 BHF393211:BHF458743 BHF458747:BHF524279 BHF524283:BHF589815 BHF589819:BHF655351 BHF655355:BHF720887 BHF720891:BHF786423 BHF786427:BHF851959 BHF851963:BHF917495 BHF917499:BHF983031 BHF983035:BHF1048576 BRB4:BRB65527 BRB65531:BRB131063 BRB131067:BRB196599 BRB196603:BRB262135 BRB262139:BRB327671 BRB327675:BRB393207 BRB393211:BRB458743 BRB458747:BRB524279 BRB524283:BRB589815 BRB589819:BRB655351 BRB655355:BRB720887 BRB720891:BRB786423 BRB786427:BRB851959 BRB851963:BRB917495 BRB917499:BRB983031 BRB983035:BRB1048576 CAX4:CAX65527 CAX65531:CAX131063 CAX131067:CAX196599 CAX196603:CAX262135 CAX262139:CAX327671 CAX327675:CAX393207 CAX393211:CAX458743 CAX458747:CAX524279 CAX524283:CAX589815 CAX589819:CAX655351 CAX655355:CAX720887 CAX720891:CAX786423 CAX786427:CAX851959 CAX851963:CAX917495 CAX917499:CAX983031 CAX983035:CAX1048576 CKT4:CKT65527 CKT65531:CKT131063 CKT131067:CKT196599 CKT196603:CKT262135 CKT262139:CKT327671 CKT327675:CKT393207 CKT393211:CKT458743 CKT458747:CKT524279 CKT524283:CKT589815 CKT589819:CKT655351 CKT655355:CKT720887 CKT720891:CKT786423 CKT786427:CKT851959 CKT851963:CKT917495 CKT917499:CKT983031 CKT983035:CKT1048576 CUP4:CUP65527 CUP65531:CUP131063 CUP131067:CUP196599 CUP196603:CUP262135 CUP262139:CUP327671 CUP327675:CUP393207 CUP393211:CUP458743 CUP458747:CUP524279 CUP524283:CUP589815 CUP589819:CUP655351 CUP655355:CUP720887 CUP720891:CUP786423 CUP786427:CUP851959 CUP851963:CUP917495 CUP917499:CUP983031 CUP983035:CUP1048576 DEL4:DEL65527 DEL65531:DEL131063 DEL131067:DEL196599 DEL196603:DEL262135 DEL262139:DEL327671 DEL327675:DEL393207 DEL393211:DEL458743 DEL458747:DEL524279 DEL524283:DEL589815 DEL589819:DEL655351 DEL655355:DEL720887 DEL720891:DEL786423 DEL786427:DEL851959 DEL851963:DEL917495 DEL917499:DEL983031 DEL983035:DEL1048576 DOH4:DOH65527 DOH65531:DOH131063 DOH131067:DOH196599 DOH196603:DOH262135 DOH262139:DOH327671 DOH327675:DOH393207 DOH393211:DOH458743 DOH458747:DOH524279 DOH524283:DOH589815 DOH589819:DOH655351 DOH655355:DOH720887 DOH720891:DOH786423 DOH786427:DOH851959 DOH851963:DOH917495 DOH917499:DOH983031 DOH983035:DOH1048576 DYD4:DYD65527 DYD65531:DYD131063 DYD131067:DYD196599 DYD196603:DYD262135 DYD262139:DYD327671 DYD327675:DYD393207 DYD393211:DYD458743 DYD458747:DYD524279 DYD524283:DYD589815 DYD589819:DYD655351 DYD655355:DYD720887 DYD720891:DYD786423 DYD786427:DYD851959 DYD851963:DYD917495 DYD917499:DYD983031 DYD983035:DYD1048576 EHZ4:EHZ65527 EHZ65531:EHZ131063 EHZ131067:EHZ196599 EHZ196603:EHZ262135 EHZ262139:EHZ327671 EHZ327675:EHZ393207 EHZ393211:EHZ458743 EHZ458747:EHZ524279 EHZ524283:EHZ589815 EHZ589819:EHZ655351 EHZ655355:EHZ720887 EHZ720891:EHZ786423 EHZ786427:EHZ851959 EHZ851963:EHZ917495 EHZ917499:EHZ983031 EHZ983035:EHZ1048576 ERV4:ERV65527 ERV65531:ERV131063 ERV131067:ERV196599 ERV196603:ERV262135 ERV262139:ERV327671 ERV327675:ERV393207 ERV393211:ERV458743 ERV458747:ERV524279 ERV524283:ERV589815 ERV589819:ERV655351 ERV655355:ERV720887 ERV720891:ERV786423 ERV786427:ERV851959 ERV851963:ERV917495 ERV917499:ERV983031 ERV983035:ERV1048576 FBR4:FBR65527 FBR65531:FBR131063 FBR131067:FBR196599 FBR196603:FBR262135 FBR262139:FBR327671 FBR327675:FBR393207 FBR393211:FBR458743 FBR458747:FBR524279 FBR524283:FBR589815 FBR589819:FBR655351 FBR655355:FBR720887 FBR720891:FBR786423 FBR786427:FBR851959 FBR851963:FBR917495 FBR917499:FBR983031 FBR983035:FBR1048576 FLN4:FLN65527 FLN65531:FLN131063 FLN131067:FLN196599 FLN196603:FLN262135 FLN262139:FLN327671 FLN327675:FLN393207 FLN393211:FLN458743 FLN458747:FLN524279 FLN524283:FLN589815 FLN589819:FLN655351 FLN655355:FLN720887 FLN720891:FLN786423 FLN786427:FLN851959 FLN851963:FLN917495 FLN917499:FLN983031 FLN983035:FLN1048576 FVJ4:FVJ65527 FVJ65531:FVJ131063 FVJ131067:FVJ196599 FVJ196603:FVJ262135 FVJ262139:FVJ327671 FVJ327675:FVJ393207 FVJ393211:FVJ458743 FVJ458747:FVJ524279 FVJ524283:FVJ589815 FVJ589819:FVJ655351 FVJ655355:FVJ720887 FVJ720891:FVJ786423 FVJ786427:FVJ851959 FVJ851963:FVJ917495 FVJ917499:FVJ983031 FVJ983035:FVJ1048576 GFF4:GFF65527 GFF65531:GFF131063 GFF131067:GFF196599 GFF196603:GFF262135 GFF262139:GFF327671 GFF327675:GFF393207 GFF393211:GFF458743 GFF458747:GFF524279 GFF524283:GFF589815 GFF589819:GFF655351 GFF655355:GFF720887 GFF720891:GFF786423 GFF786427:GFF851959 GFF851963:GFF917495 GFF917499:GFF983031 GFF983035:GFF1048576 GPB4:GPB65527 GPB65531:GPB131063 GPB131067:GPB196599 GPB196603:GPB262135 GPB262139:GPB327671 GPB327675:GPB393207 GPB393211:GPB458743 GPB458747:GPB524279 GPB524283:GPB589815 GPB589819:GPB655351 GPB655355:GPB720887 GPB720891:GPB786423 GPB786427:GPB851959 GPB851963:GPB917495 GPB917499:GPB983031 GPB983035:GPB1048576 GYX4:GYX65527 GYX65531:GYX131063 GYX131067:GYX196599 GYX196603:GYX262135 GYX262139:GYX327671 GYX327675:GYX393207 GYX393211:GYX458743 GYX458747:GYX524279 GYX524283:GYX589815 GYX589819:GYX655351 GYX655355:GYX720887 GYX720891:GYX786423 GYX786427:GYX851959 GYX851963:GYX917495 GYX917499:GYX983031 GYX983035:GYX1048576 HIT4:HIT65527 HIT65531:HIT131063 HIT131067:HIT196599 HIT196603:HIT262135 HIT262139:HIT327671 HIT327675:HIT393207 HIT393211:HIT458743 HIT458747:HIT524279 HIT524283:HIT589815 HIT589819:HIT655351 HIT655355:HIT720887 HIT720891:HIT786423 HIT786427:HIT851959 HIT851963:HIT917495 HIT917499:HIT983031 HIT983035:HIT1048576 HSP4:HSP65527 HSP65531:HSP131063 HSP131067:HSP196599 HSP196603:HSP262135 HSP262139:HSP327671 HSP327675:HSP393207 HSP393211:HSP458743 HSP458747:HSP524279 HSP524283:HSP589815 HSP589819:HSP655351 HSP655355:HSP720887 HSP720891:HSP786423 HSP786427:HSP851959 HSP851963:HSP917495 HSP917499:HSP983031 HSP983035:HSP1048576 ICL4:ICL65527 ICL65531:ICL131063 ICL131067:ICL196599 ICL196603:ICL262135 ICL262139:ICL327671 ICL327675:ICL393207 ICL393211:ICL458743 ICL458747:ICL524279 ICL524283:ICL589815 ICL589819:ICL655351 ICL655355:ICL720887 ICL720891:ICL786423 ICL786427:ICL851959 ICL851963:ICL917495 ICL917499:ICL983031 ICL983035:ICL1048576 IMH4:IMH65527 IMH65531:IMH131063 IMH131067:IMH196599 IMH196603:IMH262135 IMH262139:IMH327671 IMH327675:IMH393207 IMH393211:IMH458743 IMH458747:IMH524279 IMH524283:IMH589815 IMH589819:IMH655351 IMH655355:IMH720887 IMH720891:IMH786423 IMH786427:IMH851959 IMH851963:IMH917495 IMH917499:IMH983031 IMH983035:IMH1048576 IWD4:IWD65527 IWD65531:IWD131063 IWD131067:IWD196599 IWD196603:IWD262135 IWD262139:IWD327671 IWD327675:IWD393207 IWD393211:IWD458743 IWD458747:IWD524279 IWD524283:IWD589815 IWD589819:IWD655351 IWD655355:IWD720887 IWD720891:IWD786423 IWD786427:IWD851959 IWD851963:IWD917495 IWD917499:IWD983031 IWD983035:IWD1048576 JFZ4:JFZ65527 JFZ65531:JFZ131063 JFZ131067:JFZ196599 JFZ196603:JFZ262135 JFZ262139:JFZ327671 JFZ327675:JFZ393207 JFZ393211:JFZ458743 JFZ458747:JFZ524279 JFZ524283:JFZ589815 JFZ589819:JFZ655351 JFZ655355:JFZ720887 JFZ720891:JFZ786423 JFZ786427:JFZ851959 JFZ851963:JFZ917495 JFZ917499:JFZ983031 JFZ983035:JFZ1048576 JPV4:JPV65527 JPV65531:JPV131063 JPV131067:JPV196599 JPV196603:JPV262135 JPV262139:JPV327671 JPV327675:JPV393207 JPV393211:JPV458743 JPV458747:JPV524279 JPV524283:JPV589815 JPV589819:JPV655351 JPV655355:JPV720887 JPV720891:JPV786423 JPV786427:JPV851959 JPV851963:JPV917495 JPV917499:JPV983031 JPV983035:JPV1048576 JZR4:JZR65527 JZR65531:JZR131063 JZR131067:JZR196599 JZR196603:JZR262135 JZR262139:JZR327671 JZR327675:JZR393207 JZR393211:JZR458743 JZR458747:JZR524279 JZR524283:JZR589815 JZR589819:JZR655351 JZR655355:JZR720887 JZR720891:JZR786423 JZR786427:JZR851959 JZR851963:JZR917495 JZR917499:JZR983031 JZR983035:JZR1048576 KJN4:KJN65527 KJN65531:KJN131063 KJN131067:KJN196599 KJN196603:KJN262135 KJN262139:KJN327671 KJN327675:KJN393207 KJN393211:KJN458743 KJN458747:KJN524279 KJN524283:KJN589815 KJN589819:KJN655351 KJN655355:KJN720887 KJN720891:KJN786423 KJN786427:KJN851959 KJN851963:KJN917495 KJN917499:KJN983031 KJN983035:KJN1048576 KTJ4:KTJ65527 KTJ65531:KTJ131063 KTJ131067:KTJ196599 KTJ196603:KTJ262135 KTJ262139:KTJ327671 KTJ327675:KTJ393207 KTJ393211:KTJ458743 KTJ458747:KTJ524279 KTJ524283:KTJ589815 KTJ589819:KTJ655351 KTJ655355:KTJ720887 KTJ720891:KTJ786423 KTJ786427:KTJ851959 KTJ851963:KTJ917495 KTJ917499:KTJ983031 KTJ983035:KTJ1048576 LDF4:LDF65527 LDF65531:LDF131063 LDF131067:LDF196599 LDF196603:LDF262135 LDF262139:LDF327671 LDF327675:LDF393207 LDF393211:LDF458743 LDF458747:LDF524279 LDF524283:LDF589815 LDF589819:LDF655351 LDF655355:LDF720887 LDF720891:LDF786423 LDF786427:LDF851959 LDF851963:LDF917495 LDF917499:LDF983031 LDF983035:LDF1048576 LNB4:LNB65527 LNB65531:LNB131063 LNB131067:LNB196599 LNB196603:LNB262135 LNB262139:LNB327671 LNB327675:LNB393207 LNB393211:LNB458743 LNB458747:LNB524279 LNB524283:LNB589815 LNB589819:LNB655351 LNB655355:LNB720887 LNB720891:LNB786423 LNB786427:LNB851959 LNB851963:LNB917495 LNB917499:LNB983031 LNB983035:LNB1048576 LWX4:LWX65527 LWX65531:LWX131063 LWX131067:LWX196599 LWX196603:LWX262135 LWX262139:LWX327671 LWX327675:LWX393207 LWX393211:LWX458743 LWX458747:LWX524279 LWX524283:LWX589815 LWX589819:LWX655351 LWX655355:LWX720887 LWX720891:LWX786423 LWX786427:LWX851959 LWX851963:LWX917495 LWX917499:LWX983031 LWX983035:LWX1048576 MGT4:MGT65527 MGT65531:MGT131063 MGT131067:MGT196599 MGT196603:MGT262135 MGT262139:MGT327671 MGT327675:MGT393207 MGT393211:MGT458743 MGT458747:MGT524279 MGT524283:MGT589815 MGT589819:MGT655351 MGT655355:MGT720887 MGT720891:MGT786423 MGT786427:MGT851959 MGT851963:MGT917495 MGT917499:MGT983031 MGT983035:MGT1048576 MQP4:MQP65527 MQP65531:MQP131063 MQP131067:MQP196599 MQP196603:MQP262135 MQP262139:MQP327671 MQP327675:MQP393207 MQP393211:MQP458743 MQP458747:MQP524279 MQP524283:MQP589815 MQP589819:MQP655351 MQP655355:MQP720887 MQP720891:MQP786423 MQP786427:MQP851959 MQP851963:MQP917495 MQP917499:MQP983031 MQP983035:MQP1048576 NAL4:NAL65527 NAL65531:NAL131063 NAL131067:NAL196599 NAL196603:NAL262135 NAL262139:NAL327671 NAL327675:NAL393207 NAL393211:NAL458743 NAL458747:NAL524279 NAL524283:NAL589815 NAL589819:NAL655351 NAL655355:NAL720887 NAL720891:NAL786423 NAL786427:NAL851959 NAL851963:NAL917495 NAL917499:NAL983031 NAL983035:NAL1048576 NKH4:NKH65527 NKH65531:NKH131063 NKH131067:NKH196599 NKH196603:NKH262135 NKH262139:NKH327671 NKH327675:NKH393207 NKH393211:NKH458743 NKH458747:NKH524279 NKH524283:NKH589815 NKH589819:NKH655351 NKH655355:NKH720887 NKH720891:NKH786423 NKH786427:NKH851959 NKH851963:NKH917495 NKH917499:NKH983031 NKH983035:NKH1048576 NUD4:NUD65527 NUD65531:NUD131063 NUD131067:NUD196599 NUD196603:NUD262135 NUD262139:NUD327671 NUD327675:NUD393207 NUD393211:NUD458743 NUD458747:NUD524279 NUD524283:NUD589815 NUD589819:NUD655351 NUD655355:NUD720887 NUD720891:NUD786423 NUD786427:NUD851959 NUD851963:NUD917495 NUD917499:NUD983031 NUD983035:NUD1048576 ODZ4:ODZ65527 ODZ65531:ODZ131063 ODZ131067:ODZ196599 ODZ196603:ODZ262135 ODZ262139:ODZ327671 ODZ327675:ODZ393207 ODZ393211:ODZ458743 ODZ458747:ODZ524279 ODZ524283:ODZ589815 ODZ589819:ODZ655351 ODZ655355:ODZ720887 ODZ720891:ODZ786423 ODZ786427:ODZ851959 ODZ851963:ODZ917495 ODZ917499:ODZ983031 ODZ983035:ODZ1048576 ONV4:ONV65527 ONV65531:ONV131063 ONV131067:ONV196599 ONV196603:ONV262135 ONV262139:ONV327671 ONV327675:ONV393207 ONV393211:ONV458743 ONV458747:ONV524279 ONV524283:ONV589815 ONV589819:ONV655351 ONV655355:ONV720887 ONV720891:ONV786423 ONV786427:ONV851959 ONV851963:ONV917495 ONV917499:ONV983031 ONV983035:ONV1048576 OXR4:OXR65527 OXR65531:OXR131063 OXR131067:OXR196599 OXR196603:OXR262135 OXR262139:OXR327671 OXR327675:OXR393207 OXR393211:OXR458743 OXR458747:OXR524279 OXR524283:OXR589815 OXR589819:OXR655351 OXR655355:OXR720887 OXR720891:OXR786423 OXR786427:OXR851959 OXR851963:OXR917495 OXR917499:OXR983031 OXR983035:OXR1048576 PHN4:PHN65527 PHN65531:PHN131063 PHN131067:PHN196599 PHN196603:PHN262135 PHN262139:PHN327671 PHN327675:PHN393207 PHN393211:PHN458743 PHN458747:PHN524279 PHN524283:PHN589815 PHN589819:PHN655351 PHN655355:PHN720887 PHN720891:PHN786423 PHN786427:PHN851959 PHN851963:PHN917495 PHN917499:PHN983031 PHN983035:PHN1048576 PRJ4:PRJ65527 PRJ65531:PRJ131063 PRJ131067:PRJ196599 PRJ196603:PRJ262135 PRJ262139:PRJ327671 PRJ327675:PRJ393207 PRJ393211:PRJ458743 PRJ458747:PRJ524279 PRJ524283:PRJ589815 PRJ589819:PRJ655351 PRJ655355:PRJ720887 PRJ720891:PRJ786423 PRJ786427:PRJ851959 PRJ851963:PRJ917495 PRJ917499:PRJ983031 PRJ983035:PRJ1048576 QBF4:QBF65527 QBF65531:QBF131063 QBF131067:QBF196599 QBF196603:QBF262135 QBF262139:QBF327671 QBF327675:QBF393207 QBF393211:QBF458743 QBF458747:QBF524279 QBF524283:QBF589815 QBF589819:QBF655351 QBF655355:QBF720887 QBF720891:QBF786423 QBF786427:QBF851959 QBF851963:QBF917495 QBF917499:QBF983031 QBF983035:QBF1048576 QLB4:QLB65527 QLB65531:QLB131063 QLB131067:QLB196599 QLB196603:QLB262135 QLB262139:QLB327671 QLB327675:QLB393207 QLB393211:QLB458743 QLB458747:QLB524279 QLB524283:QLB589815 QLB589819:QLB655351 QLB655355:QLB720887 QLB720891:QLB786423 QLB786427:QLB851959 QLB851963:QLB917495 QLB917499:QLB983031 QLB983035:QLB1048576 QUX4:QUX65527 QUX65531:QUX131063 QUX131067:QUX196599 QUX196603:QUX262135 QUX262139:QUX327671 QUX327675:QUX393207 QUX393211:QUX458743 QUX458747:QUX524279 QUX524283:QUX589815 QUX589819:QUX655351 QUX655355:QUX720887 QUX720891:QUX786423 QUX786427:QUX851959 QUX851963:QUX917495 QUX917499:QUX983031 QUX983035:QUX1048576 RET4:RET65527 RET65531:RET131063 RET131067:RET196599 RET196603:RET262135 RET262139:RET327671 RET327675:RET393207 RET393211:RET458743 RET458747:RET524279 RET524283:RET589815 RET589819:RET655351 RET655355:RET720887 RET720891:RET786423 RET786427:RET851959 RET851963:RET917495 RET917499:RET983031 RET983035:RET1048576 ROP4:ROP65527 ROP65531:ROP131063 ROP131067:ROP196599 ROP196603:ROP262135 ROP262139:ROP327671 ROP327675:ROP393207 ROP393211:ROP458743 ROP458747:ROP524279 ROP524283:ROP589815 ROP589819:ROP655351 ROP655355:ROP720887 ROP720891:ROP786423 ROP786427:ROP851959 ROP851963:ROP917495 ROP917499:ROP983031 ROP983035:ROP1048576 RYL4:RYL65527 RYL65531:RYL131063 RYL131067:RYL196599 RYL196603:RYL262135 RYL262139:RYL327671 RYL327675:RYL393207 RYL393211:RYL458743 RYL458747:RYL524279 RYL524283:RYL589815 RYL589819:RYL655351 RYL655355:RYL720887 RYL720891:RYL786423 RYL786427:RYL851959 RYL851963:RYL917495 RYL917499:RYL983031 RYL983035:RYL1048576 SIH4:SIH65527 SIH65531:SIH131063 SIH131067:SIH196599 SIH196603:SIH262135 SIH262139:SIH327671 SIH327675:SIH393207 SIH393211:SIH458743 SIH458747:SIH524279 SIH524283:SIH589815 SIH589819:SIH655351 SIH655355:SIH720887 SIH720891:SIH786423 SIH786427:SIH851959 SIH851963:SIH917495 SIH917499:SIH983031 SIH983035:SIH1048576 SSD4:SSD65527 SSD65531:SSD131063 SSD131067:SSD196599 SSD196603:SSD262135 SSD262139:SSD327671 SSD327675:SSD393207 SSD393211:SSD458743 SSD458747:SSD524279 SSD524283:SSD589815 SSD589819:SSD655351 SSD655355:SSD720887 SSD720891:SSD786423 SSD786427:SSD851959 SSD851963:SSD917495 SSD917499:SSD983031 SSD983035:SSD1048576 TBZ4:TBZ65527 TBZ65531:TBZ131063 TBZ131067:TBZ196599 TBZ196603:TBZ262135 TBZ262139:TBZ327671 TBZ327675:TBZ393207 TBZ393211:TBZ458743 TBZ458747:TBZ524279 TBZ524283:TBZ589815 TBZ589819:TBZ655351 TBZ655355:TBZ720887 TBZ720891:TBZ786423 TBZ786427:TBZ851959 TBZ851963:TBZ917495 TBZ917499:TBZ983031 TBZ983035:TBZ1048576 TLV4:TLV65527 TLV65531:TLV131063 TLV131067:TLV196599 TLV196603:TLV262135 TLV262139:TLV327671 TLV327675:TLV393207 TLV393211:TLV458743 TLV458747:TLV524279 TLV524283:TLV589815 TLV589819:TLV655351 TLV655355:TLV720887 TLV720891:TLV786423 TLV786427:TLV851959 TLV851963:TLV917495 TLV917499:TLV983031 TLV983035:TLV1048576 TVR4:TVR65527 TVR65531:TVR131063 TVR131067:TVR196599 TVR196603:TVR262135 TVR262139:TVR327671 TVR327675:TVR393207 TVR393211:TVR458743 TVR458747:TVR524279 TVR524283:TVR589815 TVR589819:TVR655351 TVR655355:TVR720887 TVR720891:TVR786423 TVR786427:TVR851959 TVR851963:TVR917495 TVR917499:TVR983031 TVR983035:TVR1048576 UFN4:UFN65527 UFN65531:UFN131063 UFN131067:UFN196599 UFN196603:UFN262135 UFN262139:UFN327671 UFN327675:UFN393207 UFN393211:UFN458743 UFN458747:UFN524279 UFN524283:UFN589815 UFN589819:UFN655351 UFN655355:UFN720887 UFN720891:UFN786423 UFN786427:UFN851959 UFN851963:UFN917495 UFN917499:UFN983031 UFN983035:UFN1048576 UPJ4:UPJ65527 UPJ65531:UPJ131063 UPJ131067:UPJ196599 UPJ196603:UPJ262135 UPJ262139:UPJ327671 UPJ327675:UPJ393207 UPJ393211:UPJ458743 UPJ458747:UPJ524279 UPJ524283:UPJ589815 UPJ589819:UPJ655351 UPJ655355:UPJ720887 UPJ720891:UPJ786423 UPJ786427:UPJ851959 UPJ851963:UPJ917495 UPJ917499:UPJ983031 UPJ983035:UPJ1048576 UZF4:UZF65527 UZF65531:UZF131063 UZF131067:UZF196599 UZF196603:UZF262135 UZF262139:UZF327671 UZF327675:UZF393207 UZF393211:UZF458743 UZF458747:UZF524279 UZF524283:UZF589815 UZF589819:UZF655351 UZF655355:UZF720887 UZF720891:UZF786423 UZF786427:UZF851959 UZF851963:UZF917495 UZF917499:UZF983031 UZF983035:UZF1048576 VJB4:VJB65527 VJB65531:VJB131063 VJB131067:VJB196599 VJB196603:VJB262135 VJB262139:VJB327671 VJB327675:VJB393207 VJB393211:VJB458743 VJB458747:VJB524279 VJB524283:VJB589815 VJB589819:VJB655351 VJB655355:VJB720887 VJB720891:VJB786423 VJB786427:VJB851959 VJB851963:VJB917495 VJB917499:VJB983031 VJB983035:VJB1048576 VSX4:VSX65527 VSX65531:VSX131063 VSX131067:VSX196599 VSX196603:VSX262135 VSX262139:VSX327671 VSX327675:VSX393207 VSX393211:VSX458743 VSX458747:VSX524279 VSX524283:VSX589815 VSX589819:VSX655351 VSX655355:VSX720887 VSX720891:VSX786423 VSX786427:VSX851959 VSX851963:VSX917495 VSX917499:VSX983031 VSX983035:VSX1048576 WCT4:WCT65527 WCT65531:WCT131063 WCT131067:WCT196599 WCT196603:WCT262135 WCT262139:WCT327671 WCT327675:WCT393207 WCT393211:WCT458743 WCT458747:WCT524279 WCT524283:WCT589815 WCT589819:WCT655351 WCT655355:WCT720887 WCT720891:WCT786423 WCT786427:WCT851959 WCT851963:WCT917495 WCT917499:WCT983031 WCT983035:WCT1048576 WMP4:WMP65527 WMP65531:WMP131063 WMP131067:WMP196599 WMP196603:WMP262135 WMP262139:WMP327671 WMP327675:WMP393207 WMP393211:WMP458743 WMP458747:WMP524279 WMP524283:WMP589815 WMP589819:WMP655351 WMP655355:WMP720887 WMP720891:WMP786423 WMP786427:WMP851959 WMP851963:WMP917495 WMP917499:WMP983031 WMP983035:WMP1048576 WWL4:WWL65527 WWL65531:WWL131063 WWL131067:WWL196599 WWL196603:WWL262135 WWL262139:WWL327671 WWL327675:WWL393207 WWL393211:WWL458743 WWL458747:WWL524279 WWL524283:WWL589815 WWL589819:WWL655351 WWL655355:WWL720887 WWL720891:WWL786423 WWL786427:WWL851959 WWL851963:WWL917495 WWL917499:WWL983031 WWL983035:WWL1048576">
      <formula1>AllStudents</formula1>
    </dataValidation>
    <dataValidation type="whole" operator="greaterThanOrEqual" allowBlank="1" showInputMessage="1" showErrorMessage="1" sqref="KA4:KA65527 KA65531:KA131063 KA131067:KA196599 KA196603:KA262135 KA262139:KA327671 KA327675:KA393207 KA393211:KA458743 KA458747:KA524279 KA524283:KA589815 KA589819:KA655351 KA655355:KA720887 KA720891:KA786423 KA786427:KA851959 KA851963:KA917495 KA917499:KA983031 KA983035:KA1048576 TW4:TW65527 TW65531:TW131063 TW131067:TW196599 TW196603:TW262135 TW262139:TW327671 TW327675:TW393207 TW393211:TW458743 TW458747:TW524279 TW524283:TW589815 TW589819:TW655351 TW655355:TW720887 TW720891:TW786423 TW786427:TW851959 TW851963:TW917495 TW917499:TW983031 TW983035:TW1048576 ADS4:ADS65527 ADS65531:ADS131063 ADS131067:ADS196599 ADS196603:ADS262135 ADS262139:ADS327671 ADS327675:ADS393207 ADS393211:ADS458743 ADS458747:ADS524279 ADS524283:ADS589815 ADS589819:ADS655351 ADS655355:ADS720887 ADS720891:ADS786423 ADS786427:ADS851959 ADS851963:ADS917495 ADS917499:ADS983031 ADS983035:ADS1048576 ANO4:ANO65527 ANO65531:ANO131063 ANO131067:ANO196599 ANO196603:ANO262135 ANO262139:ANO327671 ANO327675:ANO393207 ANO393211:ANO458743 ANO458747:ANO524279 ANO524283:ANO589815 ANO589819:ANO655351 ANO655355:ANO720887 ANO720891:ANO786423 ANO786427:ANO851959 ANO851963:ANO917495 ANO917499:ANO983031 ANO983035:ANO1048576 AXK4:AXK65527 AXK65531:AXK131063 AXK131067:AXK196599 AXK196603:AXK262135 AXK262139:AXK327671 AXK327675:AXK393207 AXK393211:AXK458743 AXK458747:AXK524279 AXK524283:AXK589815 AXK589819:AXK655351 AXK655355:AXK720887 AXK720891:AXK786423 AXK786427:AXK851959 AXK851963:AXK917495 AXK917499:AXK983031 AXK983035:AXK1048576 BHG4:BHG65527 BHG65531:BHG131063 BHG131067:BHG196599 BHG196603:BHG262135 BHG262139:BHG327671 BHG327675:BHG393207 BHG393211:BHG458743 BHG458747:BHG524279 BHG524283:BHG589815 BHG589819:BHG655351 BHG655355:BHG720887 BHG720891:BHG786423 BHG786427:BHG851959 BHG851963:BHG917495 BHG917499:BHG983031 BHG983035:BHG1048576 BRC4:BRC65527 BRC65531:BRC131063 BRC131067:BRC196599 BRC196603:BRC262135 BRC262139:BRC327671 BRC327675:BRC393207 BRC393211:BRC458743 BRC458747:BRC524279 BRC524283:BRC589815 BRC589819:BRC655351 BRC655355:BRC720887 BRC720891:BRC786423 BRC786427:BRC851959 BRC851963:BRC917495 BRC917499:BRC983031 BRC983035:BRC1048576 CAY4:CAY65527 CAY65531:CAY131063 CAY131067:CAY196599 CAY196603:CAY262135 CAY262139:CAY327671 CAY327675:CAY393207 CAY393211:CAY458743 CAY458747:CAY524279 CAY524283:CAY589815 CAY589819:CAY655351 CAY655355:CAY720887 CAY720891:CAY786423 CAY786427:CAY851959 CAY851963:CAY917495 CAY917499:CAY983031 CAY983035:CAY1048576 CKU4:CKU65527 CKU65531:CKU131063 CKU131067:CKU196599 CKU196603:CKU262135 CKU262139:CKU327671 CKU327675:CKU393207 CKU393211:CKU458743 CKU458747:CKU524279 CKU524283:CKU589815 CKU589819:CKU655351 CKU655355:CKU720887 CKU720891:CKU786423 CKU786427:CKU851959 CKU851963:CKU917495 CKU917499:CKU983031 CKU983035:CKU1048576 CUQ4:CUQ65527 CUQ65531:CUQ131063 CUQ131067:CUQ196599 CUQ196603:CUQ262135 CUQ262139:CUQ327671 CUQ327675:CUQ393207 CUQ393211:CUQ458743 CUQ458747:CUQ524279 CUQ524283:CUQ589815 CUQ589819:CUQ655351 CUQ655355:CUQ720887 CUQ720891:CUQ786423 CUQ786427:CUQ851959 CUQ851963:CUQ917495 CUQ917499:CUQ983031 CUQ983035:CUQ1048576 DEM4:DEM65527 DEM65531:DEM131063 DEM131067:DEM196599 DEM196603:DEM262135 DEM262139:DEM327671 DEM327675:DEM393207 DEM393211:DEM458743 DEM458747:DEM524279 DEM524283:DEM589815 DEM589819:DEM655351 DEM655355:DEM720887 DEM720891:DEM786423 DEM786427:DEM851959 DEM851963:DEM917495 DEM917499:DEM983031 DEM983035:DEM1048576 DOI4:DOI65527 DOI65531:DOI131063 DOI131067:DOI196599 DOI196603:DOI262135 DOI262139:DOI327671 DOI327675:DOI393207 DOI393211:DOI458743 DOI458747:DOI524279 DOI524283:DOI589815 DOI589819:DOI655351 DOI655355:DOI720887 DOI720891:DOI786423 DOI786427:DOI851959 DOI851963:DOI917495 DOI917499:DOI983031 DOI983035:DOI1048576 DYE4:DYE65527 DYE65531:DYE131063 DYE131067:DYE196599 DYE196603:DYE262135 DYE262139:DYE327671 DYE327675:DYE393207 DYE393211:DYE458743 DYE458747:DYE524279 DYE524283:DYE589815 DYE589819:DYE655351 DYE655355:DYE720887 DYE720891:DYE786423 DYE786427:DYE851959 DYE851963:DYE917495 DYE917499:DYE983031 DYE983035:DYE1048576 EIA4:EIA65527 EIA65531:EIA131063 EIA131067:EIA196599 EIA196603:EIA262135 EIA262139:EIA327671 EIA327675:EIA393207 EIA393211:EIA458743 EIA458747:EIA524279 EIA524283:EIA589815 EIA589819:EIA655351 EIA655355:EIA720887 EIA720891:EIA786423 EIA786427:EIA851959 EIA851963:EIA917495 EIA917499:EIA983031 EIA983035:EIA1048576 ERW4:ERW65527 ERW65531:ERW131063 ERW131067:ERW196599 ERW196603:ERW262135 ERW262139:ERW327671 ERW327675:ERW393207 ERW393211:ERW458743 ERW458747:ERW524279 ERW524283:ERW589815 ERW589819:ERW655351 ERW655355:ERW720887 ERW720891:ERW786423 ERW786427:ERW851959 ERW851963:ERW917495 ERW917499:ERW983031 ERW983035:ERW1048576 FBS4:FBS65527 FBS65531:FBS131063 FBS131067:FBS196599 FBS196603:FBS262135 FBS262139:FBS327671 FBS327675:FBS393207 FBS393211:FBS458743 FBS458747:FBS524279 FBS524283:FBS589815 FBS589819:FBS655351 FBS655355:FBS720887 FBS720891:FBS786423 FBS786427:FBS851959 FBS851963:FBS917495 FBS917499:FBS983031 FBS983035:FBS1048576 FLO4:FLO65527 FLO65531:FLO131063 FLO131067:FLO196599 FLO196603:FLO262135 FLO262139:FLO327671 FLO327675:FLO393207 FLO393211:FLO458743 FLO458747:FLO524279 FLO524283:FLO589815 FLO589819:FLO655351 FLO655355:FLO720887 FLO720891:FLO786423 FLO786427:FLO851959 FLO851963:FLO917495 FLO917499:FLO983031 FLO983035:FLO1048576 FVK4:FVK65527 FVK65531:FVK131063 FVK131067:FVK196599 FVK196603:FVK262135 FVK262139:FVK327671 FVK327675:FVK393207 FVK393211:FVK458743 FVK458747:FVK524279 FVK524283:FVK589815 FVK589819:FVK655351 FVK655355:FVK720887 FVK720891:FVK786423 FVK786427:FVK851959 FVK851963:FVK917495 FVK917499:FVK983031 FVK983035:FVK1048576 GFG4:GFG65527 GFG65531:GFG131063 GFG131067:GFG196599 GFG196603:GFG262135 GFG262139:GFG327671 GFG327675:GFG393207 GFG393211:GFG458743 GFG458747:GFG524279 GFG524283:GFG589815 GFG589819:GFG655351 GFG655355:GFG720887 GFG720891:GFG786423 GFG786427:GFG851959 GFG851963:GFG917495 GFG917499:GFG983031 GFG983035:GFG1048576 GPC4:GPC65527 GPC65531:GPC131063 GPC131067:GPC196599 GPC196603:GPC262135 GPC262139:GPC327671 GPC327675:GPC393207 GPC393211:GPC458743 GPC458747:GPC524279 GPC524283:GPC589815 GPC589819:GPC655351 GPC655355:GPC720887 GPC720891:GPC786423 GPC786427:GPC851959 GPC851963:GPC917495 GPC917499:GPC983031 GPC983035:GPC1048576 GYY4:GYY65527 GYY65531:GYY131063 GYY131067:GYY196599 GYY196603:GYY262135 GYY262139:GYY327671 GYY327675:GYY393207 GYY393211:GYY458743 GYY458747:GYY524279 GYY524283:GYY589815 GYY589819:GYY655351 GYY655355:GYY720887 GYY720891:GYY786423 GYY786427:GYY851959 GYY851963:GYY917495 GYY917499:GYY983031 GYY983035:GYY1048576 HIU4:HIU65527 HIU65531:HIU131063 HIU131067:HIU196599 HIU196603:HIU262135 HIU262139:HIU327671 HIU327675:HIU393207 HIU393211:HIU458743 HIU458747:HIU524279 HIU524283:HIU589815 HIU589819:HIU655351 HIU655355:HIU720887 HIU720891:HIU786423 HIU786427:HIU851959 HIU851963:HIU917495 HIU917499:HIU983031 HIU983035:HIU1048576 HSQ4:HSQ65527 HSQ65531:HSQ131063 HSQ131067:HSQ196599 HSQ196603:HSQ262135 HSQ262139:HSQ327671 HSQ327675:HSQ393207 HSQ393211:HSQ458743 HSQ458747:HSQ524279 HSQ524283:HSQ589815 HSQ589819:HSQ655351 HSQ655355:HSQ720887 HSQ720891:HSQ786423 HSQ786427:HSQ851959 HSQ851963:HSQ917495 HSQ917499:HSQ983031 HSQ983035:HSQ1048576 ICM4:ICM65527 ICM65531:ICM131063 ICM131067:ICM196599 ICM196603:ICM262135 ICM262139:ICM327671 ICM327675:ICM393207 ICM393211:ICM458743 ICM458747:ICM524279 ICM524283:ICM589815 ICM589819:ICM655351 ICM655355:ICM720887 ICM720891:ICM786423 ICM786427:ICM851959 ICM851963:ICM917495 ICM917499:ICM983031 ICM983035:ICM1048576 IMI4:IMI65527 IMI65531:IMI131063 IMI131067:IMI196599 IMI196603:IMI262135 IMI262139:IMI327671 IMI327675:IMI393207 IMI393211:IMI458743 IMI458747:IMI524279 IMI524283:IMI589815 IMI589819:IMI655351 IMI655355:IMI720887 IMI720891:IMI786423 IMI786427:IMI851959 IMI851963:IMI917495 IMI917499:IMI983031 IMI983035:IMI1048576 IWE4:IWE65527 IWE65531:IWE131063 IWE131067:IWE196599 IWE196603:IWE262135 IWE262139:IWE327671 IWE327675:IWE393207 IWE393211:IWE458743 IWE458747:IWE524279 IWE524283:IWE589815 IWE589819:IWE655351 IWE655355:IWE720887 IWE720891:IWE786423 IWE786427:IWE851959 IWE851963:IWE917495 IWE917499:IWE983031 IWE983035:IWE1048576 JGA4:JGA65527 JGA65531:JGA131063 JGA131067:JGA196599 JGA196603:JGA262135 JGA262139:JGA327671 JGA327675:JGA393207 JGA393211:JGA458743 JGA458747:JGA524279 JGA524283:JGA589815 JGA589819:JGA655351 JGA655355:JGA720887 JGA720891:JGA786423 JGA786427:JGA851959 JGA851963:JGA917495 JGA917499:JGA983031 JGA983035:JGA1048576 JPW4:JPW65527 JPW65531:JPW131063 JPW131067:JPW196599 JPW196603:JPW262135 JPW262139:JPW327671 JPW327675:JPW393207 JPW393211:JPW458743 JPW458747:JPW524279 JPW524283:JPW589815 JPW589819:JPW655351 JPW655355:JPW720887 JPW720891:JPW786423 JPW786427:JPW851959 JPW851963:JPW917495 JPW917499:JPW983031 JPW983035:JPW1048576 JZS4:JZS65527 JZS65531:JZS131063 JZS131067:JZS196599 JZS196603:JZS262135 JZS262139:JZS327671 JZS327675:JZS393207 JZS393211:JZS458743 JZS458747:JZS524279 JZS524283:JZS589815 JZS589819:JZS655351 JZS655355:JZS720887 JZS720891:JZS786423 JZS786427:JZS851959 JZS851963:JZS917495 JZS917499:JZS983031 JZS983035:JZS1048576 KJO4:KJO65527 KJO65531:KJO131063 KJO131067:KJO196599 KJO196603:KJO262135 KJO262139:KJO327671 KJO327675:KJO393207 KJO393211:KJO458743 KJO458747:KJO524279 KJO524283:KJO589815 KJO589819:KJO655351 KJO655355:KJO720887 KJO720891:KJO786423 KJO786427:KJO851959 KJO851963:KJO917495 KJO917499:KJO983031 KJO983035:KJO1048576 KTK4:KTK65527 KTK65531:KTK131063 KTK131067:KTK196599 KTK196603:KTK262135 KTK262139:KTK327671 KTK327675:KTK393207 KTK393211:KTK458743 KTK458747:KTK524279 KTK524283:KTK589815 KTK589819:KTK655351 KTK655355:KTK720887 KTK720891:KTK786423 KTK786427:KTK851959 KTK851963:KTK917495 KTK917499:KTK983031 KTK983035:KTK1048576 LDG4:LDG65527 LDG65531:LDG131063 LDG131067:LDG196599 LDG196603:LDG262135 LDG262139:LDG327671 LDG327675:LDG393207 LDG393211:LDG458743 LDG458747:LDG524279 LDG524283:LDG589815 LDG589819:LDG655351 LDG655355:LDG720887 LDG720891:LDG786423 LDG786427:LDG851959 LDG851963:LDG917495 LDG917499:LDG983031 LDG983035:LDG1048576 LNC4:LNC65527 LNC65531:LNC131063 LNC131067:LNC196599 LNC196603:LNC262135 LNC262139:LNC327671 LNC327675:LNC393207 LNC393211:LNC458743 LNC458747:LNC524279 LNC524283:LNC589815 LNC589819:LNC655351 LNC655355:LNC720887 LNC720891:LNC786423 LNC786427:LNC851959 LNC851963:LNC917495 LNC917499:LNC983031 LNC983035:LNC1048576 LWY4:LWY65527 LWY65531:LWY131063 LWY131067:LWY196599 LWY196603:LWY262135 LWY262139:LWY327671 LWY327675:LWY393207 LWY393211:LWY458743 LWY458747:LWY524279 LWY524283:LWY589815 LWY589819:LWY655351 LWY655355:LWY720887 LWY720891:LWY786423 LWY786427:LWY851959 LWY851963:LWY917495 LWY917499:LWY983031 LWY983035:LWY1048576 MGU4:MGU65527 MGU65531:MGU131063 MGU131067:MGU196599 MGU196603:MGU262135 MGU262139:MGU327671 MGU327675:MGU393207 MGU393211:MGU458743 MGU458747:MGU524279 MGU524283:MGU589815 MGU589819:MGU655351 MGU655355:MGU720887 MGU720891:MGU786423 MGU786427:MGU851959 MGU851963:MGU917495 MGU917499:MGU983031 MGU983035:MGU1048576 MQQ4:MQQ65527 MQQ65531:MQQ131063 MQQ131067:MQQ196599 MQQ196603:MQQ262135 MQQ262139:MQQ327671 MQQ327675:MQQ393207 MQQ393211:MQQ458743 MQQ458747:MQQ524279 MQQ524283:MQQ589815 MQQ589819:MQQ655351 MQQ655355:MQQ720887 MQQ720891:MQQ786423 MQQ786427:MQQ851959 MQQ851963:MQQ917495 MQQ917499:MQQ983031 MQQ983035:MQQ1048576 NAM4:NAM65527 NAM65531:NAM131063 NAM131067:NAM196599 NAM196603:NAM262135 NAM262139:NAM327671 NAM327675:NAM393207 NAM393211:NAM458743 NAM458747:NAM524279 NAM524283:NAM589815 NAM589819:NAM655351 NAM655355:NAM720887 NAM720891:NAM786423 NAM786427:NAM851959 NAM851963:NAM917495 NAM917499:NAM983031 NAM983035:NAM1048576 NKI4:NKI65527 NKI65531:NKI131063 NKI131067:NKI196599 NKI196603:NKI262135 NKI262139:NKI327671 NKI327675:NKI393207 NKI393211:NKI458743 NKI458747:NKI524279 NKI524283:NKI589815 NKI589819:NKI655351 NKI655355:NKI720887 NKI720891:NKI786423 NKI786427:NKI851959 NKI851963:NKI917495 NKI917499:NKI983031 NKI983035:NKI1048576 NUE4:NUE65527 NUE65531:NUE131063 NUE131067:NUE196599 NUE196603:NUE262135 NUE262139:NUE327671 NUE327675:NUE393207 NUE393211:NUE458743 NUE458747:NUE524279 NUE524283:NUE589815 NUE589819:NUE655351 NUE655355:NUE720887 NUE720891:NUE786423 NUE786427:NUE851959 NUE851963:NUE917495 NUE917499:NUE983031 NUE983035:NUE1048576 OEA4:OEA65527 OEA65531:OEA131063 OEA131067:OEA196599 OEA196603:OEA262135 OEA262139:OEA327671 OEA327675:OEA393207 OEA393211:OEA458743 OEA458747:OEA524279 OEA524283:OEA589815 OEA589819:OEA655351 OEA655355:OEA720887 OEA720891:OEA786423 OEA786427:OEA851959 OEA851963:OEA917495 OEA917499:OEA983031 OEA983035:OEA1048576 ONW4:ONW65527 ONW65531:ONW131063 ONW131067:ONW196599 ONW196603:ONW262135 ONW262139:ONW327671 ONW327675:ONW393207 ONW393211:ONW458743 ONW458747:ONW524279 ONW524283:ONW589815 ONW589819:ONW655351 ONW655355:ONW720887 ONW720891:ONW786423 ONW786427:ONW851959 ONW851963:ONW917495 ONW917499:ONW983031 ONW983035:ONW1048576 OXS4:OXS65527 OXS65531:OXS131063 OXS131067:OXS196599 OXS196603:OXS262135 OXS262139:OXS327671 OXS327675:OXS393207 OXS393211:OXS458743 OXS458747:OXS524279 OXS524283:OXS589815 OXS589819:OXS655351 OXS655355:OXS720887 OXS720891:OXS786423 OXS786427:OXS851959 OXS851963:OXS917495 OXS917499:OXS983031 OXS983035:OXS1048576 PHO4:PHO65527 PHO65531:PHO131063 PHO131067:PHO196599 PHO196603:PHO262135 PHO262139:PHO327671 PHO327675:PHO393207 PHO393211:PHO458743 PHO458747:PHO524279 PHO524283:PHO589815 PHO589819:PHO655351 PHO655355:PHO720887 PHO720891:PHO786423 PHO786427:PHO851959 PHO851963:PHO917495 PHO917499:PHO983031 PHO983035:PHO1048576 PRK4:PRK65527 PRK65531:PRK131063 PRK131067:PRK196599 PRK196603:PRK262135 PRK262139:PRK327671 PRK327675:PRK393207 PRK393211:PRK458743 PRK458747:PRK524279 PRK524283:PRK589815 PRK589819:PRK655351 PRK655355:PRK720887 PRK720891:PRK786423 PRK786427:PRK851959 PRK851963:PRK917495 PRK917499:PRK983031 PRK983035:PRK1048576 QBG4:QBG65527 QBG65531:QBG131063 QBG131067:QBG196599 QBG196603:QBG262135 QBG262139:QBG327671 QBG327675:QBG393207 QBG393211:QBG458743 QBG458747:QBG524279 QBG524283:QBG589815 QBG589819:QBG655351 QBG655355:QBG720887 QBG720891:QBG786423 QBG786427:QBG851959 QBG851963:QBG917495 QBG917499:QBG983031 QBG983035:QBG1048576 QLC4:QLC65527 QLC65531:QLC131063 QLC131067:QLC196599 QLC196603:QLC262135 QLC262139:QLC327671 QLC327675:QLC393207 QLC393211:QLC458743 QLC458747:QLC524279 QLC524283:QLC589815 QLC589819:QLC655351 QLC655355:QLC720887 QLC720891:QLC786423 QLC786427:QLC851959 QLC851963:QLC917495 QLC917499:QLC983031 QLC983035:QLC1048576 QUY4:QUY65527 QUY65531:QUY131063 QUY131067:QUY196599 QUY196603:QUY262135 QUY262139:QUY327671 QUY327675:QUY393207 QUY393211:QUY458743 QUY458747:QUY524279 QUY524283:QUY589815 QUY589819:QUY655351 QUY655355:QUY720887 QUY720891:QUY786423 QUY786427:QUY851959 QUY851963:QUY917495 QUY917499:QUY983031 QUY983035:QUY1048576 REU4:REU65527 REU65531:REU131063 REU131067:REU196599 REU196603:REU262135 REU262139:REU327671 REU327675:REU393207 REU393211:REU458743 REU458747:REU524279 REU524283:REU589815 REU589819:REU655351 REU655355:REU720887 REU720891:REU786423 REU786427:REU851959 REU851963:REU917495 REU917499:REU983031 REU983035:REU1048576 ROQ4:ROQ65527 ROQ65531:ROQ131063 ROQ131067:ROQ196599 ROQ196603:ROQ262135 ROQ262139:ROQ327671 ROQ327675:ROQ393207 ROQ393211:ROQ458743 ROQ458747:ROQ524279 ROQ524283:ROQ589815 ROQ589819:ROQ655351 ROQ655355:ROQ720887 ROQ720891:ROQ786423 ROQ786427:ROQ851959 ROQ851963:ROQ917495 ROQ917499:ROQ983031 ROQ983035:ROQ1048576 RYM4:RYM65527 RYM65531:RYM131063 RYM131067:RYM196599 RYM196603:RYM262135 RYM262139:RYM327671 RYM327675:RYM393207 RYM393211:RYM458743 RYM458747:RYM524279 RYM524283:RYM589815 RYM589819:RYM655351 RYM655355:RYM720887 RYM720891:RYM786423 RYM786427:RYM851959 RYM851963:RYM917495 RYM917499:RYM983031 RYM983035:RYM1048576 SII4:SII65527 SII65531:SII131063 SII131067:SII196599 SII196603:SII262135 SII262139:SII327671 SII327675:SII393207 SII393211:SII458743 SII458747:SII524279 SII524283:SII589815 SII589819:SII655351 SII655355:SII720887 SII720891:SII786423 SII786427:SII851959 SII851963:SII917495 SII917499:SII983031 SII983035:SII1048576 SSE4:SSE65527 SSE65531:SSE131063 SSE131067:SSE196599 SSE196603:SSE262135 SSE262139:SSE327671 SSE327675:SSE393207 SSE393211:SSE458743 SSE458747:SSE524279 SSE524283:SSE589815 SSE589819:SSE655351 SSE655355:SSE720887 SSE720891:SSE786423 SSE786427:SSE851959 SSE851963:SSE917495 SSE917499:SSE983031 SSE983035:SSE1048576 TCA4:TCA65527 TCA65531:TCA131063 TCA131067:TCA196599 TCA196603:TCA262135 TCA262139:TCA327671 TCA327675:TCA393207 TCA393211:TCA458743 TCA458747:TCA524279 TCA524283:TCA589815 TCA589819:TCA655351 TCA655355:TCA720887 TCA720891:TCA786423 TCA786427:TCA851959 TCA851963:TCA917495 TCA917499:TCA983031 TCA983035:TCA1048576 TLW4:TLW65527 TLW65531:TLW131063 TLW131067:TLW196599 TLW196603:TLW262135 TLW262139:TLW327671 TLW327675:TLW393207 TLW393211:TLW458743 TLW458747:TLW524279 TLW524283:TLW589815 TLW589819:TLW655351 TLW655355:TLW720887 TLW720891:TLW786423 TLW786427:TLW851959 TLW851963:TLW917495 TLW917499:TLW983031 TLW983035:TLW1048576 TVS4:TVS65527 TVS65531:TVS131063 TVS131067:TVS196599 TVS196603:TVS262135 TVS262139:TVS327671 TVS327675:TVS393207 TVS393211:TVS458743 TVS458747:TVS524279 TVS524283:TVS589815 TVS589819:TVS655351 TVS655355:TVS720887 TVS720891:TVS786423 TVS786427:TVS851959 TVS851963:TVS917495 TVS917499:TVS983031 TVS983035:TVS1048576 UFO4:UFO65527 UFO65531:UFO131063 UFO131067:UFO196599 UFO196603:UFO262135 UFO262139:UFO327671 UFO327675:UFO393207 UFO393211:UFO458743 UFO458747:UFO524279 UFO524283:UFO589815 UFO589819:UFO655351 UFO655355:UFO720887 UFO720891:UFO786423 UFO786427:UFO851959 UFO851963:UFO917495 UFO917499:UFO983031 UFO983035:UFO1048576 UPK4:UPK65527 UPK65531:UPK131063 UPK131067:UPK196599 UPK196603:UPK262135 UPK262139:UPK327671 UPK327675:UPK393207 UPK393211:UPK458743 UPK458747:UPK524279 UPK524283:UPK589815 UPK589819:UPK655351 UPK655355:UPK720887 UPK720891:UPK786423 UPK786427:UPK851959 UPK851963:UPK917495 UPK917499:UPK983031 UPK983035:UPK1048576 UZG4:UZG65527 UZG65531:UZG131063 UZG131067:UZG196599 UZG196603:UZG262135 UZG262139:UZG327671 UZG327675:UZG393207 UZG393211:UZG458743 UZG458747:UZG524279 UZG524283:UZG589815 UZG589819:UZG655351 UZG655355:UZG720887 UZG720891:UZG786423 UZG786427:UZG851959 UZG851963:UZG917495 UZG917499:UZG983031 UZG983035:UZG1048576 VJC4:VJC65527 VJC65531:VJC131063 VJC131067:VJC196599 VJC196603:VJC262135 VJC262139:VJC327671 VJC327675:VJC393207 VJC393211:VJC458743 VJC458747:VJC524279 VJC524283:VJC589815 VJC589819:VJC655351 VJC655355:VJC720887 VJC720891:VJC786423 VJC786427:VJC851959 VJC851963:VJC917495 VJC917499:VJC983031 VJC983035:VJC1048576 VSY4:VSY65527 VSY65531:VSY131063 VSY131067:VSY196599 VSY196603:VSY262135 VSY262139:VSY327671 VSY327675:VSY393207 VSY393211:VSY458743 VSY458747:VSY524279 VSY524283:VSY589815 VSY589819:VSY655351 VSY655355:VSY720887 VSY720891:VSY786423 VSY786427:VSY851959 VSY851963:VSY917495 VSY917499:VSY983031 VSY983035:VSY1048576 WCU4:WCU65527 WCU65531:WCU131063 WCU131067:WCU196599 WCU196603:WCU262135 WCU262139:WCU327671 WCU327675:WCU393207 WCU393211:WCU458743 WCU458747:WCU524279 WCU524283:WCU589815 WCU589819:WCU655351 WCU655355:WCU720887 WCU720891:WCU786423 WCU786427:WCU851959 WCU851963:WCU917495 WCU917499:WCU983031 WCU983035:WCU1048576 WMQ4:WMQ65527 WMQ65531:WMQ131063 WMQ131067:WMQ196599 WMQ196603:WMQ262135 WMQ262139:WMQ327671 WMQ327675:WMQ393207 WMQ393211:WMQ458743 WMQ458747:WMQ524279 WMQ524283:WMQ589815 WMQ589819:WMQ655351 WMQ655355:WMQ720887 WMQ720891:WMQ786423 WMQ786427:WMQ851959 WMQ851963:WMQ917495 WMQ917499:WMQ983031 WMQ983035:WMQ1048576 WWM4:WWM65527 WWM65531:WWM131063 WWM131067:WWM196599 WWM196603:WWM262135 WWM262139:WWM327671 WWM327675:WWM393207 WWM393211:WWM458743 WWM458747:WWM524279 WWM524283:WWM589815 WWM589819:WWM655351 WWM655355:WWM720887 WWM720891:WWM786423 WWM786427:WWM851959 WWM851963:WWM917495 WWM917499:WWM983031 WWM983035:WWM1048576">
      <formula1>0</formula1>
    </dataValidation>
    <dataValidation type="list" allowBlank="1" showInputMessage="1" showErrorMessage="1" sqref="KB4:KB65527 KB65531:KB131063 KB131067:KB196599 KB196603:KB262135 KB262139:KB327671 KB327675:KB393207 KB393211:KB458743 KB458747:KB524279 KB524283:KB589815 KB589819:KB655351 KB655355:KB720887 KB720891:KB786423 KB786427:KB851959 KB851963:KB917495 KB917499:KB983031 KB983035:KB1048576 TX4:TX65527 TX65531:TX131063 TX131067:TX196599 TX196603:TX262135 TX262139:TX327671 TX327675:TX393207 TX393211:TX458743 TX458747:TX524279 TX524283:TX589815 TX589819:TX655351 TX655355:TX720887 TX720891:TX786423 TX786427:TX851959 TX851963:TX917495 TX917499:TX983031 TX983035:TX1048576 ADT4:ADT65527 ADT65531:ADT131063 ADT131067:ADT196599 ADT196603:ADT262135 ADT262139:ADT327671 ADT327675:ADT393207 ADT393211:ADT458743 ADT458747:ADT524279 ADT524283:ADT589815 ADT589819:ADT655351 ADT655355:ADT720887 ADT720891:ADT786423 ADT786427:ADT851959 ADT851963:ADT917495 ADT917499:ADT983031 ADT983035:ADT1048576 ANP4:ANP65527 ANP65531:ANP131063 ANP131067:ANP196599 ANP196603:ANP262135 ANP262139:ANP327671 ANP327675:ANP393207 ANP393211:ANP458743 ANP458747:ANP524279 ANP524283:ANP589815 ANP589819:ANP655351 ANP655355:ANP720887 ANP720891:ANP786423 ANP786427:ANP851959 ANP851963:ANP917495 ANP917499:ANP983031 ANP983035:ANP1048576 AXL4:AXL65527 AXL65531:AXL131063 AXL131067:AXL196599 AXL196603:AXL262135 AXL262139:AXL327671 AXL327675:AXL393207 AXL393211:AXL458743 AXL458747:AXL524279 AXL524283:AXL589815 AXL589819:AXL655351 AXL655355:AXL720887 AXL720891:AXL786423 AXL786427:AXL851959 AXL851963:AXL917495 AXL917499:AXL983031 AXL983035:AXL1048576 BHH4:BHH65527 BHH65531:BHH131063 BHH131067:BHH196599 BHH196603:BHH262135 BHH262139:BHH327671 BHH327675:BHH393207 BHH393211:BHH458743 BHH458747:BHH524279 BHH524283:BHH589815 BHH589819:BHH655351 BHH655355:BHH720887 BHH720891:BHH786423 BHH786427:BHH851959 BHH851963:BHH917495 BHH917499:BHH983031 BHH983035:BHH1048576 BRD4:BRD65527 BRD65531:BRD131063 BRD131067:BRD196599 BRD196603:BRD262135 BRD262139:BRD327671 BRD327675:BRD393207 BRD393211:BRD458743 BRD458747:BRD524279 BRD524283:BRD589815 BRD589819:BRD655351 BRD655355:BRD720887 BRD720891:BRD786423 BRD786427:BRD851959 BRD851963:BRD917495 BRD917499:BRD983031 BRD983035:BRD1048576 CAZ4:CAZ65527 CAZ65531:CAZ131063 CAZ131067:CAZ196599 CAZ196603:CAZ262135 CAZ262139:CAZ327671 CAZ327675:CAZ393207 CAZ393211:CAZ458743 CAZ458747:CAZ524279 CAZ524283:CAZ589815 CAZ589819:CAZ655351 CAZ655355:CAZ720887 CAZ720891:CAZ786423 CAZ786427:CAZ851959 CAZ851963:CAZ917495 CAZ917499:CAZ983031 CAZ983035:CAZ1048576 CKV4:CKV65527 CKV65531:CKV131063 CKV131067:CKV196599 CKV196603:CKV262135 CKV262139:CKV327671 CKV327675:CKV393207 CKV393211:CKV458743 CKV458747:CKV524279 CKV524283:CKV589815 CKV589819:CKV655351 CKV655355:CKV720887 CKV720891:CKV786423 CKV786427:CKV851959 CKV851963:CKV917495 CKV917499:CKV983031 CKV983035:CKV1048576 CUR4:CUR65527 CUR65531:CUR131063 CUR131067:CUR196599 CUR196603:CUR262135 CUR262139:CUR327671 CUR327675:CUR393207 CUR393211:CUR458743 CUR458747:CUR524279 CUR524283:CUR589815 CUR589819:CUR655351 CUR655355:CUR720887 CUR720891:CUR786423 CUR786427:CUR851959 CUR851963:CUR917495 CUR917499:CUR983031 CUR983035:CUR1048576 DEN4:DEN65527 DEN65531:DEN131063 DEN131067:DEN196599 DEN196603:DEN262135 DEN262139:DEN327671 DEN327675:DEN393207 DEN393211:DEN458743 DEN458747:DEN524279 DEN524283:DEN589815 DEN589819:DEN655351 DEN655355:DEN720887 DEN720891:DEN786423 DEN786427:DEN851959 DEN851963:DEN917495 DEN917499:DEN983031 DEN983035:DEN1048576 DOJ4:DOJ65527 DOJ65531:DOJ131063 DOJ131067:DOJ196599 DOJ196603:DOJ262135 DOJ262139:DOJ327671 DOJ327675:DOJ393207 DOJ393211:DOJ458743 DOJ458747:DOJ524279 DOJ524283:DOJ589815 DOJ589819:DOJ655351 DOJ655355:DOJ720887 DOJ720891:DOJ786423 DOJ786427:DOJ851959 DOJ851963:DOJ917495 DOJ917499:DOJ983031 DOJ983035:DOJ1048576 DYF4:DYF65527 DYF65531:DYF131063 DYF131067:DYF196599 DYF196603:DYF262135 DYF262139:DYF327671 DYF327675:DYF393207 DYF393211:DYF458743 DYF458747:DYF524279 DYF524283:DYF589815 DYF589819:DYF655351 DYF655355:DYF720887 DYF720891:DYF786423 DYF786427:DYF851959 DYF851963:DYF917495 DYF917499:DYF983031 DYF983035:DYF1048576 EIB4:EIB65527 EIB65531:EIB131063 EIB131067:EIB196599 EIB196603:EIB262135 EIB262139:EIB327671 EIB327675:EIB393207 EIB393211:EIB458743 EIB458747:EIB524279 EIB524283:EIB589815 EIB589819:EIB655351 EIB655355:EIB720887 EIB720891:EIB786423 EIB786427:EIB851959 EIB851963:EIB917495 EIB917499:EIB983031 EIB983035:EIB1048576 ERX4:ERX65527 ERX65531:ERX131063 ERX131067:ERX196599 ERX196603:ERX262135 ERX262139:ERX327671 ERX327675:ERX393207 ERX393211:ERX458743 ERX458747:ERX524279 ERX524283:ERX589815 ERX589819:ERX655351 ERX655355:ERX720887 ERX720891:ERX786423 ERX786427:ERX851959 ERX851963:ERX917495 ERX917499:ERX983031 ERX983035:ERX1048576 FBT4:FBT65527 FBT65531:FBT131063 FBT131067:FBT196599 FBT196603:FBT262135 FBT262139:FBT327671 FBT327675:FBT393207 FBT393211:FBT458743 FBT458747:FBT524279 FBT524283:FBT589815 FBT589819:FBT655351 FBT655355:FBT720887 FBT720891:FBT786423 FBT786427:FBT851959 FBT851963:FBT917495 FBT917499:FBT983031 FBT983035:FBT1048576 FLP4:FLP65527 FLP65531:FLP131063 FLP131067:FLP196599 FLP196603:FLP262135 FLP262139:FLP327671 FLP327675:FLP393207 FLP393211:FLP458743 FLP458747:FLP524279 FLP524283:FLP589815 FLP589819:FLP655351 FLP655355:FLP720887 FLP720891:FLP786423 FLP786427:FLP851959 FLP851963:FLP917495 FLP917499:FLP983031 FLP983035:FLP1048576 FVL4:FVL65527 FVL65531:FVL131063 FVL131067:FVL196599 FVL196603:FVL262135 FVL262139:FVL327671 FVL327675:FVL393207 FVL393211:FVL458743 FVL458747:FVL524279 FVL524283:FVL589815 FVL589819:FVL655351 FVL655355:FVL720887 FVL720891:FVL786423 FVL786427:FVL851959 FVL851963:FVL917495 FVL917499:FVL983031 FVL983035:FVL1048576 GFH4:GFH65527 GFH65531:GFH131063 GFH131067:GFH196599 GFH196603:GFH262135 GFH262139:GFH327671 GFH327675:GFH393207 GFH393211:GFH458743 GFH458747:GFH524279 GFH524283:GFH589815 GFH589819:GFH655351 GFH655355:GFH720887 GFH720891:GFH786423 GFH786427:GFH851959 GFH851963:GFH917495 GFH917499:GFH983031 GFH983035:GFH1048576 GPD4:GPD65527 GPD65531:GPD131063 GPD131067:GPD196599 GPD196603:GPD262135 GPD262139:GPD327671 GPD327675:GPD393207 GPD393211:GPD458743 GPD458747:GPD524279 GPD524283:GPD589815 GPD589819:GPD655351 GPD655355:GPD720887 GPD720891:GPD786423 GPD786427:GPD851959 GPD851963:GPD917495 GPD917499:GPD983031 GPD983035:GPD1048576 GYZ4:GYZ65527 GYZ65531:GYZ131063 GYZ131067:GYZ196599 GYZ196603:GYZ262135 GYZ262139:GYZ327671 GYZ327675:GYZ393207 GYZ393211:GYZ458743 GYZ458747:GYZ524279 GYZ524283:GYZ589815 GYZ589819:GYZ655351 GYZ655355:GYZ720887 GYZ720891:GYZ786423 GYZ786427:GYZ851959 GYZ851963:GYZ917495 GYZ917499:GYZ983031 GYZ983035:GYZ1048576 HIV4:HIV65527 HIV65531:HIV131063 HIV131067:HIV196599 HIV196603:HIV262135 HIV262139:HIV327671 HIV327675:HIV393207 HIV393211:HIV458743 HIV458747:HIV524279 HIV524283:HIV589815 HIV589819:HIV655351 HIV655355:HIV720887 HIV720891:HIV786423 HIV786427:HIV851959 HIV851963:HIV917495 HIV917499:HIV983031 HIV983035:HIV1048576 HSR4:HSR65527 HSR65531:HSR131063 HSR131067:HSR196599 HSR196603:HSR262135 HSR262139:HSR327671 HSR327675:HSR393207 HSR393211:HSR458743 HSR458747:HSR524279 HSR524283:HSR589815 HSR589819:HSR655351 HSR655355:HSR720887 HSR720891:HSR786423 HSR786427:HSR851959 HSR851963:HSR917495 HSR917499:HSR983031 HSR983035:HSR1048576 ICN4:ICN65527 ICN65531:ICN131063 ICN131067:ICN196599 ICN196603:ICN262135 ICN262139:ICN327671 ICN327675:ICN393207 ICN393211:ICN458743 ICN458747:ICN524279 ICN524283:ICN589815 ICN589819:ICN655351 ICN655355:ICN720887 ICN720891:ICN786423 ICN786427:ICN851959 ICN851963:ICN917495 ICN917499:ICN983031 ICN983035:ICN1048576 IMJ4:IMJ65527 IMJ65531:IMJ131063 IMJ131067:IMJ196599 IMJ196603:IMJ262135 IMJ262139:IMJ327671 IMJ327675:IMJ393207 IMJ393211:IMJ458743 IMJ458747:IMJ524279 IMJ524283:IMJ589815 IMJ589819:IMJ655351 IMJ655355:IMJ720887 IMJ720891:IMJ786423 IMJ786427:IMJ851959 IMJ851963:IMJ917495 IMJ917499:IMJ983031 IMJ983035:IMJ1048576 IWF4:IWF65527 IWF65531:IWF131063 IWF131067:IWF196599 IWF196603:IWF262135 IWF262139:IWF327671 IWF327675:IWF393207 IWF393211:IWF458743 IWF458747:IWF524279 IWF524283:IWF589815 IWF589819:IWF655351 IWF655355:IWF720887 IWF720891:IWF786423 IWF786427:IWF851959 IWF851963:IWF917495 IWF917499:IWF983031 IWF983035:IWF1048576 JGB4:JGB65527 JGB65531:JGB131063 JGB131067:JGB196599 JGB196603:JGB262135 JGB262139:JGB327671 JGB327675:JGB393207 JGB393211:JGB458743 JGB458747:JGB524279 JGB524283:JGB589815 JGB589819:JGB655351 JGB655355:JGB720887 JGB720891:JGB786423 JGB786427:JGB851959 JGB851963:JGB917495 JGB917499:JGB983031 JGB983035:JGB1048576 JPX4:JPX65527 JPX65531:JPX131063 JPX131067:JPX196599 JPX196603:JPX262135 JPX262139:JPX327671 JPX327675:JPX393207 JPX393211:JPX458743 JPX458747:JPX524279 JPX524283:JPX589815 JPX589819:JPX655351 JPX655355:JPX720887 JPX720891:JPX786423 JPX786427:JPX851959 JPX851963:JPX917495 JPX917499:JPX983031 JPX983035:JPX1048576 JZT4:JZT65527 JZT65531:JZT131063 JZT131067:JZT196599 JZT196603:JZT262135 JZT262139:JZT327671 JZT327675:JZT393207 JZT393211:JZT458743 JZT458747:JZT524279 JZT524283:JZT589815 JZT589819:JZT655351 JZT655355:JZT720887 JZT720891:JZT786423 JZT786427:JZT851959 JZT851963:JZT917495 JZT917499:JZT983031 JZT983035:JZT1048576 KJP4:KJP65527 KJP65531:KJP131063 KJP131067:KJP196599 KJP196603:KJP262135 KJP262139:KJP327671 KJP327675:KJP393207 KJP393211:KJP458743 KJP458747:KJP524279 KJP524283:KJP589815 KJP589819:KJP655351 KJP655355:KJP720887 KJP720891:KJP786423 KJP786427:KJP851959 KJP851963:KJP917495 KJP917499:KJP983031 KJP983035:KJP1048576 KTL4:KTL65527 KTL65531:KTL131063 KTL131067:KTL196599 KTL196603:KTL262135 KTL262139:KTL327671 KTL327675:KTL393207 KTL393211:KTL458743 KTL458747:KTL524279 KTL524283:KTL589815 KTL589819:KTL655351 KTL655355:KTL720887 KTL720891:KTL786423 KTL786427:KTL851959 KTL851963:KTL917495 KTL917499:KTL983031 KTL983035:KTL1048576 LDH4:LDH65527 LDH65531:LDH131063 LDH131067:LDH196599 LDH196603:LDH262135 LDH262139:LDH327671 LDH327675:LDH393207 LDH393211:LDH458743 LDH458747:LDH524279 LDH524283:LDH589815 LDH589819:LDH655351 LDH655355:LDH720887 LDH720891:LDH786423 LDH786427:LDH851959 LDH851963:LDH917495 LDH917499:LDH983031 LDH983035:LDH1048576 LND4:LND65527 LND65531:LND131063 LND131067:LND196599 LND196603:LND262135 LND262139:LND327671 LND327675:LND393207 LND393211:LND458743 LND458747:LND524279 LND524283:LND589815 LND589819:LND655351 LND655355:LND720887 LND720891:LND786423 LND786427:LND851959 LND851963:LND917495 LND917499:LND983031 LND983035:LND1048576 LWZ4:LWZ65527 LWZ65531:LWZ131063 LWZ131067:LWZ196599 LWZ196603:LWZ262135 LWZ262139:LWZ327671 LWZ327675:LWZ393207 LWZ393211:LWZ458743 LWZ458747:LWZ524279 LWZ524283:LWZ589815 LWZ589819:LWZ655351 LWZ655355:LWZ720887 LWZ720891:LWZ786423 LWZ786427:LWZ851959 LWZ851963:LWZ917495 LWZ917499:LWZ983031 LWZ983035:LWZ1048576 MGV4:MGV65527 MGV65531:MGV131063 MGV131067:MGV196599 MGV196603:MGV262135 MGV262139:MGV327671 MGV327675:MGV393207 MGV393211:MGV458743 MGV458747:MGV524279 MGV524283:MGV589815 MGV589819:MGV655351 MGV655355:MGV720887 MGV720891:MGV786423 MGV786427:MGV851959 MGV851963:MGV917495 MGV917499:MGV983031 MGV983035:MGV1048576 MQR4:MQR65527 MQR65531:MQR131063 MQR131067:MQR196599 MQR196603:MQR262135 MQR262139:MQR327671 MQR327675:MQR393207 MQR393211:MQR458743 MQR458747:MQR524279 MQR524283:MQR589815 MQR589819:MQR655351 MQR655355:MQR720887 MQR720891:MQR786423 MQR786427:MQR851959 MQR851963:MQR917495 MQR917499:MQR983031 MQR983035:MQR1048576 NAN4:NAN65527 NAN65531:NAN131063 NAN131067:NAN196599 NAN196603:NAN262135 NAN262139:NAN327671 NAN327675:NAN393207 NAN393211:NAN458743 NAN458747:NAN524279 NAN524283:NAN589815 NAN589819:NAN655351 NAN655355:NAN720887 NAN720891:NAN786423 NAN786427:NAN851959 NAN851963:NAN917495 NAN917499:NAN983031 NAN983035:NAN1048576 NKJ4:NKJ65527 NKJ65531:NKJ131063 NKJ131067:NKJ196599 NKJ196603:NKJ262135 NKJ262139:NKJ327671 NKJ327675:NKJ393207 NKJ393211:NKJ458743 NKJ458747:NKJ524279 NKJ524283:NKJ589815 NKJ589819:NKJ655351 NKJ655355:NKJ720887 NKJ720891:NKJ786423 NKJ786427:NKJ851959 NKJ851963:NKJ917495 NKJ917499:NKJ983031 NKJ983035:NKJ1048576 NUF4:NUF65527 NUF65531:NUF131063 NUF131067:NUF196599 NUF196603:NUF262135 NUF262139:NUF327671 NUF327675:NUF393207 NUF393211:NUF458743 NUF458747:NUF524279 NUF524283:NUF589815 NUF589819:NUF655351 NUF655355:NUF720887 NUF720891:NUF786423 NUF786427:NUF851959 NUF851963:NUF917495 NUF917499:NUF983031 NUF983035:NUF1048576 OEB4:OEB65527 OEB65531:OEB131063 OEB131067:OEB196599 OEB196603:OEB262135 OEB262139:OEB327671 OEB327675:OEB393207 OEB393211:OEB458743 OEB458747:OEB524279 OEB524283:OEB589815 OEB589819:OEB655351 OEB655355:OEB720887 OEB720891:OEB786423 OEB786427:OEB851959 OEB851963:OEB917495 OEB917499:OEB983031 OEB983035:OEB1048576 ONX4:ONX65527 ONX65531:ONX131063 ONX131067:ONX196599 ONX196603:ONX262135 ONX262139:ONX327671 ONX327675:ONX393207 ONX393211:ONX458743 ONX458747:ONX524279 ONX524283:ONX589815 ONX589819:ONX655351 ONX655355:ONX720887 ONX720891:ONX786423 ONX786427:ONX851959 ONX851963:ONX917495 ONX917499:ONX983031 ONX983035:ONX1048576 OXT4:OXT65527 OXT65531:OXT131063 OXT131067:OXT196599 OXT196603:OXT262135 OXT262139:OXT327671 OXT327675:OXT393207 OXT393211:OXT458743 OXT458747:OXT524279 OXT524283:OXT589815 OXT589819:OXT655351 OXT655355:OXT720887 OXT720891:OXT786423 OXT786427:OXT851959 OXT851963:OXT917495 OXT917499:OXT983031 OXT983035:OXT1048576 PHP4:PHP65527 PHP65531:PHP131063 PHP131067:PHP196599 PHP196603:PHP262135 PHP262139:PHP327671 PHP327675:PHP393207 PHP393211:PHP458743 PHP458747:PHP524279 PHP524283:PHP589815 PHP589819:PHP655351 PHP655355:PHP720887 PHP720891:PHP786423 PHP786427:PHP851959 PHP851963:PHP917495 PHP917499:PHP983031 PHP983035:PHP1048576 PRL4:PRL65527 PRL65531:PRL131063 PRL131067:PRL196599 PRL196603:PRL262135 PRL262139:PRL327671 PRL327675:PRL393207 PRL393211:PRL458743 PRL458747:PRL524279 PRL524283:PRL589815 PRL589819:PRL655351 PRL655355:PRL720887 PRL720891:PRL786423 PRL786427:PRL851959 PRL851963:PRL917495 PRL917499:PRL983031 PRL983035:PRL1048576 QBH4:QBH65527 QBH65531:QBH131063 QBH131067:QBH196599 QBH196603:QBH262135 QBH262139:QBH327671 QBH327675:QBH393207 QBH393211:QBH458743 QBH458747:QBH524279 QBH524283:QBH589815 QBH589819:QBH655351 QBH655355:QBH720887 QBH720891:QBH786423 QBH786427:QBH851959 QBH851963:QBH917495 QBH917499:QBH983031 QBH983035:QBH1048576 QLD4:QLD65527 QLD65531:QLD131063 QLD131067:QLD196599 QLD196603:QLD262135 QLD262139:QLD327671 QLD327675:QLD393207 QLD393211:QLD458743 QLD458747:QLD524279 QLD524283:QLD589815 QLD589819:QLD655351 QLD655355:QLD720887 QLD720891:QLD786423 QLD786427:QLD851959 QLD851963:QLD917495 QLD917499:QLD983031 QLD983035:QLD1048576 QUZ4:QUZ65527 QUZ65531:QUZ131063 QUZ131067:QUZ196599 QUZ196603:QUZ262135 QUZ262139:QUZ327671 QUZ327675:QUZ393207 QUZ393211:QUZ458743 QUZ458747:QUZ524279 QUZ524283:QUZ589815 QUZ589819:QUZ655351 QUZ655355:QUZ720887 QUZ720891:QUZ786423 QUZ786427:QUZ851959 QUZ851963:QUZ917495 QUZ917499:QUZ983031 QUZ983035:QUZ1048576 REV4:REV65527 REV65531:REV131063 REV131067:REV196599 REV196603:REV262135 REV262139:REV327671 REV327675:REV393207 REV393211:REV458743 REV458747:REV524279 REV524283:REV589815 REV589819:REV655351 REV655355:REV720887 REV720891:REV786423 REV786427:REV851959 REV851963:REV917495 REV917499:REV983031 REV983035:REV1048576 ROR4:ROR65527 ROR65531:ROR131063 ROR131067:ROR196599 ROR196603:ROR262135 ROR262139:ROR327671 ROR327675:ROR393207 ROR393211:ROR458743 ROR458747:ROR524279 ROR524283:ROR589815 ROR589819:ROR655351 ROR655355:ROR720887 ROR720891:ROR786423 ROR786427:ROR851959 ROR851963:ROR917495 ROR917499:ROR983031 ROR983035:ROR1048576 RYN4:RYN65527 RYN65531:RYN131063 RYN131067:RYN196599 RYN196603:RYN262135 RYN262139:RYN327671 RYN327675:RYN393207 RYN393211:RYN458743 RYN458747:RYN524279 RYN524283:RYN589815 RYN589819:RYN655351 RYN655355:RYN720887 RYN720891:RYN786423 RYN786427:RYN851959 RYN851963:RYN917495 RYN917499:RYN983031 RYN983035:RYN1048576 SIJ4:SIJ65527 SIJ65531:SIJ131063 SIJ131067:SIJ196599 SIJ196603:SIJ262135 SIJ262139:SIJ327671 SIJ327675:SIJ393207 SIJ393211:SIJ458743 SIJ458747:SIJ524279 SIJ524283:SIJ589815 SIJ589819:SIJ655351 SIJ655355:SIJ720887 SIJ720891:SIJ786423 SIJ786427:SIJ851959 SIJ851963:SIJ917495 SIJ917499:SIJ983031 SIJ983035:SIJ1048576 SSF4:SSF65527 SSF65531:SSF131063 SSF131067:SSF196599 SSF196603:SSF262135 SSF262139:SSF327671 SSF327675:SSF393207 SSF393211:SSF458743 SSF458747:SSF524279 SSF524283:SSF589815 SSF589819:SSF655351 SSF655355:SSF720887 SSF720891:SSF786423 SSF786427:SSF851959 SSF851963:SSF917495 SSF917499:SSF983031 SSF983035:SSF1048576 TCB4:TCB65527 TCB65531:TCB131063 TCB131067:TCB196599 TCB196603:TCB262135 TCB262139:TCB327671 TCB327675:TCB393207 TCB393211:TCB458743 TCB458747:TCB524279 TCB524283:TCB589815 TCB589819:TCB655351 TCB655355:TCB720887 TCB720891:TCB786423 TCB786427:TCB851959 TCB851963:TCB917495 TCB917499:TCB983031 TCB983035:TCB1048576 TLX4:TLX65527 TLX65531:TLX131063 TLX131067:TLX196599 TLX196603:TLX262135 TLX262139:TLX327671 TLX327675:TLX393207 TLX393211:TLX458743 TLX458747:TLX524279 TLX524283:TLX589815 TLX589819:TLX655351 TLX655355:TLX720887 TLX720891:TLX786423 TLX786427:TLX851959 TLX851963:TLX917495 TLX917499:TLX983031 TLX983035:TLX1048576 TVT4:TVT65527 TVT65531:TVT131063 TVT131067:TVT196599 TVT196603:TVT262135 TVT262139:TVT327671 TVT327675:TVT393207 TVT393211:TVT458743 TVT458747:TVT524279 TVT524283:TVT589815 TVT589819:TVT655351 TVT655355:TVT720887 TVT720891:TVT786423 TVT786427:TVT851959 TVT851963:TVT917495 TVT917499:TVT983031 TVT983035:TVT1048576 UFP4:UFP65527 UFP65531:UFP131063 UFP131067:UFP196599 UFP196603:UFP262135 UFP262139:UFP327671 UFP327675:UFP393207 UFP393211:UFP458743 UFP458747:UFP524279 UFP524283:UFP589815 UFP589819:UFP655351 UFP655355:UFP720887 UFP720891:UFP786423 UFP786427:UFP851959 UFP851963:UFP917495 UFP917499:UFP983031 UFP983035:UFP1048576 UPL4:UPL65527 UPL65531:UPL131063 UPL131067:UPL196599 UPL196603:UPL262135 UPL262139:UPL327671 UPL327675:UPL393207 UPL393211:UPL458743 UPL458747:UPL524279 UPL524283:UPL589815 UPL589819:UPL655351 UPL655355:UPL720887 UPL720891:UPL786423 UPL786427:UPL851959 UPL851963:UPL917495 UPL917499:UPL983031 UPL983035:UPL1048576 UZH4:UZH65527 UZH65531:UZH131063 UZH131067:UZH196599 UZH196603:UZH262135 UZH262139:UZH327671 UZH327675:UZH393207 UZH393211:UZH458743 UZH458747:UZH524279 UZH524283:UZH589815 UZH589819:UZH655351 UZH655355:UZH720887 UZH720891:UZH786423 UZH786427:UZH851959 UZH851963:UZH917495 UZH917499:UZH983031 UZH983035:UZH1048576 VJD4:VJD65527 VJD65531:VJD131063 VJD131067:VJD196599 VJD196603:VJD262135 VJD262139:VJD327671 VJD327675:VJD393207 VJD393211:VJD458743 VJD458747:VJD524279 VJD524283:VJD589815 VJD589819:VJD655351 VJD655355:VJD720887 VJD720891:VJD786423 VJD786427:VJD851959 VJD851963:VJD917495 VJD917499:VJD983031 VJD983035:VJD1048576 VSZ4:VSZ65527 VSZ65531:VSZ131063 VSZ131067:VSZ196599 VSZ196603:VSZ262135 VSZ262139:VSZ327671 VSZ327675:VSZ393207 VSZ393211:VSZ458743 VSZ458747:VSZ524279 VSZ524283:VSZ589815 VSZ589819:VSZ655351 VSZ655355:VSZ720887 VSZ720891:VSZ786423 VSZ786427:VSZ851959 VSZ851963:VSZ917495 VSZ917499:VSZ983031 VSZ983035:VSZ1048576 WCV4:WCV65527 WCV65531:WCV131063 WCV131067:WCV196599 WCV196603:WCV262135 WCV262139:WCV327671 WCV327675:WCV393207 WCV393211:WCV458743 WCV458747:WCV524279 WCV524283:WCV589815 WCV589819:WCV655351 WCV655355:WCV720887 WCV720891:WCV786423 WCV786427:WCV851959 WCV851963:WCV917495 WCV917499:WCV983031 WCV983035:WCV1048576 WMR4:WMR65527 WMR65531:WMR131063 WMR131067:WMR196599 WMR196603:WMR262135 WMR262139:WMR327671 WMR327675:WMR393207 WMR393211:WMR458743 WMR458747:WMR524279 WMR524283:WMR589815 WMR589819:WMR655351 WMR655355:WMR720887 WMR720891:WMR786423 WMR786427:WMR851959 WMR851963:WMR917495 WMR917499:WMR983031 WMR983035:WMR1048576 WWN4:WWN65527 WWN65531:WWN131063 WWN131067:WWN196599 WWN196603:WWN262135 WWN262139:WWN327671 WWN327675:WWN393207 WWN393211:WWN458743 WWN458747:WWN524279 WWN524283:WWN589815 WWN589819:WWN655351 WWN655355:WWN720887 WWN720891:WWN786423 WWN786427:WWN851959 WWN851963:WWN917495 WWN917499:WWN983031 WWN983035:WWN1048576">
      <formula1>"Paid,Not Yet Paid,N/A"</formula1>
    </dataValidation>
    <dataValidation type="list" allowBlank="1" showInputMessage="1" showErrorMessage="1" sqref="CBA983035:CBK1048576 GFI983035:GFS1048576 KJQ983035:KKA1048576 ONY983035:OOI1048576 SSG983035:SSQ1048576 WWO983035:WWY1048576 ANQ983035:AOA1048576 ERY983035:ESI1048576 IWG983035:IWQ1048576 NAO983035:NAY1048576 REW983035:RFG1048576 VJE983035:VJO1048576 KC65531:KM131063 DOK65531:DOU131063 HSS65531:HTC131063 LXA65531:LXK131063 QBI65531:QBS131063 UFQ65531:UGA131063 TY65531:UI131063 DYG65531:DYQ131063 ICO65531:ICY131063 MGW65531:MHG131063 QLE65531:QLO131063 UPM65531:UPW131063 ADU65531:AEE131063 EIC65531:EIM131063 IMK65531:IMU131063 MQS65531:MRC131063 QVA65531:QVK131063 UZI65531:UZS131063 ANQ65531:AOA131063 ERY65531:ESI131063 IWG65531:IWQ131063 NAO65531:NAY131063 REW65531:RFG131063 VJE65531:VJO131063 AXM65531:AXW131063 FBU65531:FCE131063 JGC65531:JGM131063 NKK65531:NKU131063 ROS65531:RPC131063 VTA65531:VTK131063 BHI65531:BHS131063 FLQ65531:FMA131063 JPY65531:JQI131063 NUG65531:NUQ131063 RYO65531:RYY131063 WCW65531:WDG131063 BRE65531:BRO131063 FVM65531:FVW131063 JZU65531:KAE131063 OEC65531:OEM131063 SIK65531:SIU131063 WMS65531:WNC131063 CBA65531:CBK131063 GFI65531:GFS131063 KJQ65531:KKA131063 ONY65531:OOI131063 SSG65531:SSQ131063 WWO65531:WWY131063 CKW65531:CLG131063 GPE65531:GPO131063 KTM65531:KTW131063 OXU65531:OYE131063 TCC65531:TCM131063 CUS65531:CVC131063 GZA65531:GZK131063 LDI65531:LDS131063 PHQ65531:PIA131063 TLY65531:TMI131063 DEO65531:DEY131063 HIW65531:HJG131063 LNE65531:LNO131063 PRM65531:PRW131063 TVU65531:TWE131063 AXM983035:AXW1048576 FBU983035:FCE1048576 JGC983035:JGM1048576 NKK983035:NKU1048576 ROS983035:RPC1048576 VTA983035:VTK1048576 KC131067:KM196599 DOK131067:DOU196599 HSS131067:HTC196599 LXA131067:LXK196599 QBI131067:QBS196599 UFQ131067:UGA196599 TY131067:UI196599 DYG131067:DYQ196599 ICO131067:ICY196599 MGW131067:MHG196599 QLE131067:QLO196599 UPM131067:UPW196599 ADU131067:AEE196599 EIC131067:EIM196599 IMK131067:IMU196599 MQS131067:MRC196599 QVA131067:QVK196599 UZI131067:UZS196599 ANQ131067:AOA196599 ERY131067:ESI196599 IWG131067:IWQ196599 NAO131067:NAY196599 REW131067:RFG196599 VJE131067:VJO196599 AXM131067:AXW196599 FBU131067:FCE196599 JGC131067:JGM196599 NKK131067:NKU196599 ROS131067:RPC196599 VTA131067:VTK196599 BHI131067:BHS196599 FLQ131067:FMA196599 JPY131067:JQI196599 NUG131067:NUQ196599 RYO131067:RYY196599 WCW131067:WDG196599 BRE131067:BRO196599 FVM131067:FVW196599 JZU131067:KAE196599 OEC131067:OEM196599 SIK131067:SIU196599 WMS131067:WNC196599 CBA131067:CBK196599 GFI131067:GFS196599 KJQ131067:KKA196599 ONY131067:OOI196599 SSG131067:SSQ196599 WWO131067:WWY196599 CKW131067:CLG196599 GPE131067:GPO196599 KTM131067:KTW196599 OXU131067:OYE196599 TCC131067:TCM196599 CUS131067:CVC196599 GZA131067:GZK196599 LDI131067:LDS196599 PHQ131067:PIA196599 TLY131067:TMI196599 DEO131067:DEY196599 HIW131067:HJG196599 LNE131067:LNO196599 PRM131067:PRW196599 TVU131067:TWE196599 BHI983035:BHS1048576 FLQ983035:FMA1048576 JPY983035:JQI1048576 NUG983035:NUQ1048576 RYO983035:RYY1048576 WCW983035:WDG1048576 KC196603:KM262135 DOK196603:DOU262135 HSS196603:HTC262135 LXA196603:LXK262135 QBI196603:QBS262135 UFQ196603:UGA262135 TY196603:UI262135 DYG196603:DYQ262135 ICO196603:ICY262135 MGW196603:MHG262135 QLE196603:QLO262135 UPM196603:UPW262135 ADU196603:AEE262135 EIC196603:EIM262135 IMK196603:IMU262135 MQS196603:MRC262135 QVA196603:QVK262135 UZI196603:UZS262135 ANQ196603:AOA262135 ERY196603:ESI262135 IWG196603:IWQ262135 NAO196603:NAY262135 REW196603:RFG262135 VJE196603:VJO262135 AXM196603:AXW262135 FBU196603:FCE262135 JGC196603:JGM262135 NKK196603:NKU262135 ROS196603:RPC262135 VTA196603:VTK262135 BHI196603:BHS262135 FLQ196603:FMA262135 JPY196603:JQI262135 NUG196603:NUQ262135 RYO196603:RYY262135 WCW196603:WDG262135 BRE196603:BRO262135 FVM196603:FVW262135 JZU196603:KAE262135 OEC196603:OEM262135 SIK196603:SIU262135 WMS196603:WNC262135 CBA196603:CBK262135 GFI196603:GFS262135 KJQ196603:KKA262135 ONY196603:OOI262135 SSG196603:SSQ262135 WWO196603:WWY262135 CKW196603:CLG262135 GPE196603:GPO262135 KTM196603:KTW262135 OXU196603:OYE262135 TCC196603:TCM262135 CUS196603:CVC262135 GZA196603:GZK262135 LDI196603:LDS262135 PHQ196603:PIA262135 TLY196603:TMI262135 DEO196603:DEY262135 HIW196603:HJG262135 LNE196603:LNO262135 PRM196603:PRW262135 TVU196603:TWE262135 BRE983035:BRO1048576 FVM983035:FVW1048576 JZU983035:KAE1048576 OEC983035:OEM1048576 SIK983035:SIU1048576 WMS983035:WNC1048576 KC262139:KM327671 DOK262139:DOU327671 HSS262139:HTC327671 LXA262139:LXK327671 QBI262139:QBS327671 UFQ262139:UGA327671 TY262139:UI327671 DYG262139:DYQ327671 ICO262139:ICY327671 MGW262139:MHG327671 QLE262139:QLO327671 UPM262139:UPW327671 ADU262139:AEE327671 EIC262139:EIM327671 IMK262139:IMU327671 MQS262139:MRC327671 QVA262139:QVK327671 UZI262139:UZS327671 ANQ262139:AOA327671 ERY262139:ESI327671 IWG262139:IWQ327671 NAO262139:NAY327671 REW262139:RFG327671 VJE262139:VJO327671 AXM262139:AXW327671 FBU262139:FCE327671 JGC262139:JGM327671 NKK262139:NKU327671 ROS262139:RPC327671 VTA262139:VTK327671 BHI262139:BHS327671 FLQ262139:FMA327671 JPY262139:JQI327671 NUG262139:NUQ327671 RYO262139:RYY327671 WCW262139:WDG327671 BRE262139:BRO327671 FVM262139:FVW327671 JZU262139:KAE327671 OEC262139:OEM327671 SIK262139:SIU327671 WMS262139:WNC327671 CBA262139:CBK327671 GFI262139:GFS327671 KJQ262139:KKA327671 ONY262139:OOI327671 SSG262139:SSQ327671 WWO262139:WWY327671 CKW262139:CLG327671 GPE262139:GPO327671 KTM262139:KTW327671 OXU262139:OYE327671 TCC262139:TCM327671 CUS262139:CVC327671 GZA262139:GZK327671 LDI262139:LDS327671 PHQ262139:PIA327671 TLY262139:TMI327671 DEO262139:DEY327671 HIW262139:HJG327671 LNE262139:LNO327671 PRM262139:PRW327671 TVU262139:TWE327671 KC327675:KM393207 DOK327675:DOU393207 HSS327675:HTC393207 LXA327675:LXK393207 QBI327675:QBS393207 UFQ327675:UGA393207 TY327675:UI393207 DYG327675:DYQ393207 ICO327675:ICY393207 MGW327675:MHG393207 QLE327675:QLO393207 UPM327675:UPW393207 ADU327675:AEE393207 EIC327675:EIM393207 IMK327675:IMU393207 MQS327675:MRC393207 QVA327675:QVK393207 UZI327675:UZS393207 ANQ327675:AOA393207 ERY327675:ESI393207 IWG327675:IWQ393207 NAO327675:NAY393207 REW327675:RFG393207 VJE327675:VJO393207 AXM327675:AXW393207 FBU327675:FCE393207 JGC327675:JGM393207 NKK327675:NKU393207 ROS327675:RPC393207 VTA327675:VTK393207 BHI327675:BHS393207 FLQ327675:FMA393207 JPY327675:JQI393207 NUG327675:NUQ393207 RYO327675:RYY393207 WCW327675:WDG393207 BRE327675:BRO393207 FVM327675:FVW393207 JZU327675:KAE393207 OEC327675:OEM393207 SIK327675:SIU393207 WMS327675:WNC393207 CBA327675:CBK393207 GFI327675:GFS393207 KJQ327675:KKA393207 ONY327675:OOI393207 SSG327675:SSQ393207 WWO327675:WWY393207 CKW327675:CLG393207 GPE327675:GPO393207 KTM327675:KTW393207 OXU327675:OYE393207 TCC327675:TCM393207 CUS327675:CVC393207 GZA327675:GZK393207 LDI327675:LDS393207 PHQ327675:PIA393207 TLY327675:TMI393207 DEO327675:DEY393207 HIW327675:HJG393207 LNE327675:LNO393207 PRM327675:PRW393207 TVU327675:TWE393207 CKW983035:CLG1048576 GPE983035:GPO1048576 KTM983035:KTW1048576 OXU983035:OYE1048576 TCC983035:TCM1048576 KC393211:KM458743 DOK393211:DOU458743 HSS393211:HTC458743 LXA393211:LXK458743 QBI393211:QBS458743 UFQ393211:UGA458743 TY393211:UI458743 DYG393211:DYQ458743 ICO393211:ICY458743 MGW393211:MHG458743 QLE393211:QLO458743 UPM393211:UPW458743 ADU393211:AEE458743 EIC393211:EIM458743 IMK393211:IMU458743 MQS393211:MRC458743 QVA393211:QVK458743 UZI393211:UZS458743 ANQ393211:AOA458743 ERY393211:ESI458743 IWG393211:IWQ458743 NAO393211:NAY458743 REW393211:RFG458743 VJE393211:VJO458743 AXM393211:AXW458743 FBU393211:FCE458743 JGC393211:JGM458743 NKK393211:NKU458743 ROS393211:RPC458743 VTA393211:VTK458743 BHI393211:BHS458743 FLQ393211:FMA458743 JPY393211:JQI458743 NUG393211:NUQ458743 RYO393211:RYY458743 WCW393211:WDG458743 BRE393211:BRO458743 FVM393211:FVW458743 JZU393211:KAE458743 OEC393211:OEM458743 SIK393211:SIU458743 WMS393211:WNC458743 CBA393211:CBK458743 GFI393211:GFS458743 KJQ393211:KKA458743 ONY393211:OOI458743 SSG393211:SSQ458743 WWO393211:WWY458743 CKW393211:CLG458743 GPE393211:GPO458743 KTM393211:KTW458743 OXU393211:OYE458743 TCC393211:TCM458743 CUS393211:CVC458743 GZA393211:GZK458743 LDI393211:LDS458743 PHQ393211:PIA458743 TLY393211:TMI458743 DEO393211:DEY458743 HIW393211:HJG458743 LNE393211:LNO458743 PRM393211:PRW458743 TVU393211:TWE458743 CUS983035:CVC1048576 GZA983035:GZK1048576 LDI983035:LDS1048576 PHQ983035:PIA1048576 TLY983035:TMI1048576 KC458747:KM524279 DOK458747:DOU524279 HSS458747:HTC524279 LXA458747:LXK524279 QBI458747:QBS524279 UFQ458747:UGA524279 TY458747:UI524279 DYG458747:DYQ524279 ICO458747:ICY524279 MGW458747:MHG524279 QLE458747:QLO524279 UPM458747:UPW524279 ADU458747:AEE524279 EIC458747:EIM524279 IMK458747:IMU524279 MQS458747:MRC524279 QVA458747:QVK524279 UZI458747:UZS524279 ANQ458747:AOA524279 ERY458747:ESI524279 IWG458747:IWQ524279 NAO458747:NAY524279 REW458747:RFG524279 VJE458747:VJO524279 AXM458747:AXW524279 FBU458747:FCE524279 JGC458747:JGM524279 NKK458747:NKU524279 ROS458747:RPC524279 VTA458747:VTK524279 BHI458747:BHS524279 FLQ458747:FMA524279 JPY458747:JQI524279 NUG458747:NUQ524279 RYO458747:RYY524279 WCW458747:WDG524279 BRE458747:BRO524279 FVM458747:FVW524279 JZU458747:KAE524279 OEC458747:OEM524279 SIK458747:SIU524279 WMS458747:WNC524279 CBA458747:CBK524279 GFI458747:GFS524279 KJQ458747:KKA524279 ONY458747:OOI524279 SSG458747:SSQ524279 WWO458747:WWY524279 CKW458747:CLG524279 GPE458747:GPO524279 KTM458747:KTW524279 OXU458747:OYE524279 TCC458747:TCM524279 CUS458747:CVC524279 GZA458747:GZK524279 LDI458747:LDS524279 PHQ458747:PIA524279 TLY458747:TMI524279 DEO458747:DEY524279 HIW458747:HJG524279 LNE458747:LNO524279 PRM458747:PRW524279 TVU458747:TWE524279 DEO983035:DEY1048576 HIW983035:HJG1048576 LNE983035:LNO1048576 PRM983035:PRW1048576 TVU983035:TWE1048576 KC524283:KM589815 DOK524283:DOU589815 HSS524283:HTC589815 LXA524283:LXK589815 QBI524283:QBS589815 UFQ524283:UGA589815 TY524283:UI589815 DYG524283:DYQ589815 ICO524283:ICY589815 MGW524283:MHG589815 QLE524283:QLO589815 UPM524283:UPW589815 ADU524283:AEE589815 EIC524283:EIM589815 IMK524283:IMU589815 MQS524283:MRC589815 QVA524283:QVK589815 UZI524283:UZS589815 ANQ524283:AOA589815 ERY524283:ESI589815 IWG524283:IWQ589815 NAO524283:NAY589815 REW524283:RFG589815 VJE524283:VJO589815 AXM524283:AXW589815 FBU524283:FCE589815 JGC524283:JGM589815 NKK524283:NKU589815 ROS524283:RPC589815 VTA524283:VTK589815 BHI524283:BHS589815 FLQ524283:FMA589815 JPY524283:JQI589815 NUG524283:NUQ589815 RYO524283:RYY589815 WCW524283:WDG589815 BRE524283:BRO589815 FVM524283:FVW589815 JZU524283:KAE589815 OEC524283:OEM589815 SIK524283:SIU589815 WMS524283:WNC589815 CBA524283:CBK589815 GFI524283:GFS589815 KJQ524283:KKA589815 ONY524283:OOI589815 SSG524283:SSQ589815 WWO524283:WWY589815 CKW524283:CLG589815 GPE524283:GPO589815 KTM524283:KTW589815 OXU524283:OYE589815 TCC524283:TCM589815 CUS524283:CVC589815 GZA524283:GZK589815 LDI524283:LDS589815 PHQ524283:PIA589815 TLY524283:TMI589815 DEO524283:DEY589815 HIW524283:HJG589815 LNE524283:LNO589815 PRM524283:PRW589815 TVU524283:TWE589815 KC983035:KM1048576 DOK983035:DOU1048576 HSS983035:HTC1048576 LXA983035:LXK1048576 QBI983035:QBS1048576 UFQ983035:UGA1048576 KC589819:KM655351 DOK589819:DOU655351 HSS589819:HTC655351 LXA589819:LXK655351 QBI589819:QBS655351 UFQ589819:UGA655351 TY589819:UI655351 DYG589819:DYQ655351 ICO589819:ICY655351 MGW589819:MHG655351 QLE589819:QLO655351 UPM589819:UPW655351 ADU589819:AEE655351 EIC589819:EIM655351 IMK589819:IMU655351 MQS589819:MRC655351 QVA589819:QVK655351 UZI589819:UZS655351 ANQ589819:AOA655351 ERY589819:ESI655351 IWG589819:IWQ655351 NAO589819:NAY655351 REW589819:RFG655351 VJE589819:VJO655351 AXM589819:AXW655351 FBU589819:FCE655351 JGC589819:JGM655351 NKK589819:NKU655351 ROS589819:RPC655351 VTA589819:VTK655351 BHI589819:BHS655351 FLQ589819:FMA655351 JPY589819:JQI655351 NUG589819:NUQ655351 RYO589819:RYY655351 WCW589819:WDG655351 BRE589819:BRO655351 FVM589819:FVW655351 JZU589819:KAE655351 OEC589819:OEM655351 SIK589819:SIU655351 WMS589819:WNC655351 CBA589819:CBK655351 GFI589819:GFS655351 KJQ589819:KKA655351 ONY589819:OOI655351 SSG589819:SSQ655351 WWO589819:WWY655351 CKW589819:CLG655351 GPE589819:GPO655351 KTM589819:KTW655351 OXU589819:OYE655351 TCC589819:TCM655351 CUS589819:CVC655351 GZA589819:GZK655351 LDI589819:LDS655351 PHQ589819:PIA655351 TLY589819:TMI655351 DEO589819:DEY655351 HIW589819:HJG655351 LNE589819:LNO655351 PRM589819:PRW655351 TVU589819:TWE655351 TY983035:UI1048576 DYG983035:DYQ1048576 ICO983035:ICY1048576 MGW983035:MHG1048576 QLE983035:QLO1048576 UPM983035:UPW1048576 KC655355:KM720887 DOK655355:DOU720887 HSS655355:HTC720887 LXA655355:LXK720887 QBI655355:QBS720887 UFQ655355:UGA720887 TY655355:UI720887 DYG655355:DYQ720887 ICO655355:ICY720887 MGW655355:MHG720887 QLE655355:QLO720887 UPM655355:UPW720887 ADU655355:AEE720887 EIC655355:EIM720887 IMK655355:IMU720887 MQS655355:MRC720887 QVA655355:QVK720887 UZI655355:UZS720887 ANQ655355:AOA720887 ERY655355:ESI720887 IWG655355:IWQ720887 NAO655355:NAY720887 REW655355:RFG720887 VJE655355:VJO720887 AXM655355:AXW720887 FBU655355:FCE720887 JGC655355:JGM720887 NKK655355:NKU720887 ROS655355:RPC720887 VTA655355:VTK720887 BHI655355:BHS720887 FLQ655355:FMA720887 JPY655355:JQI720887 NUG655355:NUQ720887 RYO655355:RYY720887 WCW655355:WDG720887 BRE655355:BRO720887 FVM655355:FVW720887 JZU655355:KAE720887 OEC655355:OEM720887 SIK655355:SIU720887 WMS655355:WNC720887 CBA655355:CBK720887 GFI655355:GFS720887 KJQ655355:KKA720887 ONY655355:OOI720887 SSG655355:SSQ720887 WWO655355:WWY720887 CKW655355:CLG720887 GPE655355:GPO720887 KTM655355:KTW720887 OXU655355:OYE720887 TCC655355:TCM720887 CUS655355:CVC720887 GZA655355:GZK720887 LDI655355:LDS720887 PHQ655355:PIA720887 TLY655355:TMI720887 DEO655355:DEY720887 HIW655355:HJG720887 LNE655355:LNO720887 PRM655355:PRW720887 TVU655355:TWE720887 ADU983035:AEE1048576 EIC983035:EIM1048576 IMK983035:IMU1048576 MQS983035:MRC1048576 QVA983035:QVK1048576 UZI983035:UZS1048576 KC720891:KM786423 DOK720891:DOU786423 HSS720891:HTC786423 LXA720891:LXK786423 QBI720891:QBS786423 UFQ720891:UGA786423 TY720891:UI786423 DYG720891:DYQ786423 ICO720891:ICY786423 MGW720891:MHG786423 QLE720891:QLO786423 UPM720891:UPW786423 ADU720891:AEE786423 EIC720891:EIM786423 IMK720891:IMU786423 MQS720891:MRC786423 QVA720891:QVK786423 UZI720891:UZS786423 ANQ720891:AOA786423 ERY720891:ESI786423 IWG720891:IWQ786423 NAO720891:NAY786423 REW720891:RFG786423 VJE720891:VJO786423 AXM720891:AXW786423 FBU720891:FCE786423 JGC720891:JGM786423 NKK720891:NKU786423 ROS720891:RPC786423 VTA720891:VTK786423 BHI720891:BHS786423 FLQ720891:FMA786423 JPY720891:JQI786423 NUG720891:NUQ786423 RYO720891:RYY786423 WCW720891:WDG786423 BRE720891:BRO786423 FVM720891:FVW786423 JZU720891:KAE786423 OEC720891:OEM786423 SIK720891:SIU786423 WMS720891:WNC786423 CBA720891:CBK786423 GFI720891:GFS786423 KJQ720891:KKA786423 ONY720891:OOI786423 SSG720891:SSQ786423 WWO720891:WWY786423 CKW720891:CLG786423 GPE720891:GPO786423 KTM720891:KTW786423 OXU720891:OYE786423 TCC720891:TCM786423 CUS720891:CVC786423 GZA720891:GZK786423 LDI720891:LDS786423 PHQ720891:PIA786423 TLY720891:TMI786423 DEO720891:DEY786423 HIW720891:HJG786423 LNE720891:LNO786423 PRM720891:PRW786423 TVU720891:TWE786423 KC786427:KM851959 DOK786427:DOU851959 HSS786427:HTC851959 LXA786427:LXK851959 QBI786427:QBS851959 UFQ786427:UGA851959 TY786427:UI851959 DYG786427:DYQ851959 ICO786427:ICY851959 MGW786427:MHG851959 QLE786427:QLO851959 UPM786427:UPW851959 ADU786427:AEE851959 EIC786427:EIM851959 IMK786427:IMU851959 MQS786427:MRC851959 QVA786427:QVK851959 UZI786427:UZS851959 ANQ786427:AOA851959 ERY786427:ESI851959 IWG786427:IWQ851959 NAO786427:NAY851959 REW786427:RFG851959 VJE786427:VJO851959 AXM786427:AXW851959 FBU786427:FCE851959 JGC786427:JGM851959 NKK786427:NKU851959 ROS786427:RPC851959 VTA786427:VTK851959 BHI786427:BHS851959 FLQ786427:FMA851959 JPY786427:JQI851959 NUG786427:NUQ851959 RYO786427:RYY851959 WCW786427:WDG851959 BRE786427:BRO851959 FVM786427:FVW851959 JZU786427:KAE851959 OEC786427:OEM851959 SIK786427:SIU851959 WMS786427:WNC851959 CBA786427:CBK851959 GFI786427:GFS851959 KJQ786427:KKA851959 ONY786427:OOI851959 SSG786427:SSQ851959 WWO786427:WWY851959 CKW786427:CLG851959 GPE786427:GPO851959 KTM786427:KTW851959 OXU786427:OYE851959 TCC786427:TCM851959 CUS786427:CVC851959 GZA786427:GZK851959 LDI786427:LDS851959 PHQ786427:PIA851959 TLY786427:TMI851959 DEO786427:DEY851959 HIW786427:HJG851959 LNE786427:LNO851959 PRM786427:PRW851959 TVU786427:TWE851959 KC851963:KM917495 DOK851963:DOU917495 HSS851963:HTC917495 LXA851963:LXK917495 QBI851963:QBS917495 UFQ851963:UGA917495 TY851963:UI917495 DYG851963:DYQ917495 ICO851963:ICY917495 MGW851963:MHG917495 QLE851963:QLO917495 UPM851963:UPW917495 ADU851963:AEE917495 EIC851963:EIM917495 IMK851963:IMU917495 MQS851963:MRC917495 QVA851963:QVK917495 UZI851963:UZS917495 ANQ851963:AOA917495 ERY851963:ESI917495 IWG851963:IWQ917495 NAO851963:NAY917495 REW851963:RFG917495 VJE851963:VJO917495 AXM851963:AXW917495 FBU851963:FCE917495 JGC851963:JGM917495 NKK851963:NKU917495 ROS851963:RPC917495 VTA851963:VTK917495 BHI851963:BHS917495 FLQ851963:FMA917495 JPY851963:JQI917495 NUG851963:NUQ917495 RYO851963:RYY917495 WCW851963:WDG917495 BRE851963:BRO917495 FVM851963:FVW917495 JZU851963:KAE917495 OEC851963:OEM917495 SIK851963:SIU917495 WMS851963:WNC917495 CBA851963:CBK917495 GFI851963:GFS917495 KJQ851963:KKA917495 ONY851963:OOI917495 SSG851963:SSQ917495 WWO851963:WWY917495 CKW851963:CLG917495 GPE851963:GPO917495 KTM851963:KTW917495 OXU851963:OYE917495 TCC851963:TCM917495 CUS851963:CVC917495 GZA851963:GZK917495 LDI851963:LDS917495 PHQ851963:PIA917495 TLY851963:TMI917495 DEO851963:DEY917495 HIW851963:HJG917495 LNE851963:LNO917495 PRM851963:PRW917495 TVU851963:TWE917495 KC917499:KM983031 DOK917499:DOU983031 HSS917499:HTC983031 LXA917499:LXK983031 QBI917499:QBS983031 UFQ917499:UGA983031 TY917499:UI983031 DYG917499:DYQ983031 ICO917499:ICY983031 MGW917499:MHG983031 QLE917499:QLO983031 UPM917499:UPW983031 ADU917499:AEE983031 EIC917499:EIM983031 IMK917499:IMU983031 MQS917499:MRC983031 QVA917499:QVK983031 UZI917499:UZS983031 ANQ917499:AOA983031 ERY917499:ESI983031 IWG917499:IWQ983031 NAO917499:NAY983031 REW917499:RFG983031 VJE917499:VJO983031 AXM917499:AXW983031 FBU917499:FCE983031 JGC917499:JGM983031 NKK917499:NKU983031 ROS917499:RPC983031 VTA917499:VTK983031 BHI917499:BHS983031 FLQ917499:FMA983031 JPY917499:JQI983031 NUG917499:NUQ983031 RYO917499:RYY983031 WCW917499:WDG983031 BRE917499:BRO983031 FVM917499:FVW983031 JZU917499:KAE983031 OEC917499:OEM983031 SIK917499:SIU983031 WMS917499:WNC983031 CBA917499:CBK983031 GFI917499:GFS983031 KJQ917499:KKA983031 ONY917499:OOI983031 SSG917499:SSQ983031 WWO917499:WWY983031 CKW917499:CLG983031 GPE917499:GPO983031 KTM917499:KTW983031 OXU917499:OYE983031 TCC917499:TCM983031 CUS917499:CVC983031 GZA917499:GZK983031 LDI917499:LDS983031 PHQ917499:PIA983031 TLY917499:TMI983031 DEO917499:DEY983031 HIW917499:HJG983031 LNE917499:LNO983031 PRM917499:PRW983031 TVU917499:TWE983031 CBA4:CBK65527 GFI4:GFS65527 KJQ4:KKA65527 ONY4:OOI65527 SSG4:SSQ65527 WWO4:WWY65527 BRE4:BRO65527 FVM4:FVW65527 JZU4:KAE65527 OEC4:OEM65527 SIK4:SIU65527 WMS4:WNC65527 BHI4:BHS65527 FLQ4:FMA65527 JPY4:JQI65527 NUG4:NUQ65527 RYO4:RYY65527 WCW4:WDG65527 AXM4:AXW65527 FBU4:FCE65527 JGC4:JGM65527 NKK4:NKU65527 ROS4:RPC65527 VTA4:VTK65527 ANQ4:AOA65527 ERY4:ESI65527 IWG4:IWQ65527 NAO4:NAY65527 REW4:RFG65527 VJE4:VJO65527 ADU4:AEE65527 EIC4:EIM65527 IMK4:IMU65527 MQS4:MRC65527 QVA4:QVK65527 UZI4:UZS65527 TY4:UI65527 DYG4:DYQ65527 ICO4:ICY65527 MGW4:MHG65527 QLE4:QLO65527 UPM4:UPW65527 KC4:KM65527 DOK4:DOU65527 HSS4:HTC65527 LXA4:LXK65527 QBI4:QBS65527 UFQ4:UGA65527 DEO4:DEY65527 HIW4:HJG65527 LNE4:LNO65527 PRM4:PRW65527 TVU4:TWE65527 CUS4:CVC65527 GZA4:GZK65527 LDI4:LDS65527 PHQ4:PIA65527 TLY4:TMI65527 CKW4:CLG65527 GPE4:GPO65527 KTM4:KTW65527 OXU4:OYE65527 TCC4:TCM65527">
      <formula1>"Paid,Not Paid,N/A"</formula1>
    </dataValidation>
  </dataValidations>
  <pageMargins left="0.75" right="0.75" top="1" bottom="1" header="0.5" footer="0.5"/>
  <pageSetup paperSize="1" orientation="portrait"/>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221" name="Drop Down 125" r:id="rId4">
              <controlPr print="0" defaultSize="0">
                <anchor moveWithCells="1" sizeWithCells="1">
                  <from>
                    <xdr:col>30</xdr:col>
                    <xdr:colOff>0</xdr:colOff>
                    <xdr:row>44</xdr:row>
                    <xdr:rowOff>0</xdr:rowOff>
                  </from>
                  <to>
                    <xdr:col>31</xdr:col>
                    <xdr:colOff>0</xdr:colOff>
                    <xdr:row>45</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2831"/>
  <sheetViews>
    <sheetView zoomScale="80" zoomScaleNormal="80" workbookViewId="0">
      <pane ySplit="3" topLeftCell="A4" activePane="bottomLeft" state="frozen"/>
      <selection/>
      <selection pane="bottomLeft" activeCell="Q5" sqref="Q5"/>
    </sheetView>
  </sheetViews>
  <sheetFormatPr defaultColWidth="9" defaultRowHeight="11.25"/>
  <cols>
    <col min="1" max="1" width="3.85714285714286" style="35" customWidth="1"/>
    <col min="2" max="2" width="16.2857142857143" style="36" customWidth="1"/>
    <col min="3" max="3" width="5" style="35" customWidth="1"/>
    <col min="4" max="4" width="5.14285714285714" style="35" customWidth="1"/>
    <col min="5" max="5" width="5.85714285714286" style="35" customWidth="1"/>
    <col min="6" max="6" width="5.28571428571429" style="35" customWidth="1"/>
    <col min="7" max="7" width="5.85714285714286" style="35" customWidth="1"/>
    <col min="8" max="9" width="5.14285714285714" style="35" customWidth="1"/>
    <col min="10" max="10" width="5" style="35" customWidth="1"/>
    <col min="11" max="11" width="4.85714285714286" style="35" customWidth="1"/>
    <col min="12" max="12" width="5.28571428571429" style="35" customWidth="1"/>
    <col min="13" max="13" width="5.14285714285714" style="35" customWidth="1"/>
    <col min="14" max="14" width="4.85714285714286" style="35" customWidth="1"/>
    <col min="15" max="15" width="5" style="35" customWidth="1"/>
    <col min="16" max="16" width="16.2857142857143" style="37" customWidth="1"/>
    <col min="17" max="17" width="5.71428571428571" style="144" customWidth="1"/>
    <col min="18" max="28" width="7.42857142857143" style="35" customWidth="1"/>
    <col min="29" max="29" width="7.42857142857143" style="39" customWidth="1"/>
    <col min="30" max="30" width="7.28571428571429" style="40" customWidth="1"/>
    <col min="31" max="31" width="17.8571428571429" style="35" customWidth="1"/>
    <col min="32" max="32" width="5.14285714285714" style="35" hidden="1" customWidth="1"/>
    <col min="33" max="33" width="5.85714285714286" style="35" hidden="1" customWidth="1"/>
    <col min="34" max="34" width="5.28571428571429" style="35" hidden="1" customWidth="1"/>
    <col min="35" max="35" width="5.85714285714286" style="35" hidden="1" customWidth="1"/>
    <col min="36" max="36" width="5.57142857142857" style="35" hidden="1" customWidth="1"/>
    <col min="37" max="37" width="7.42857142857143" style="35" hidden="1" customWidth="1"/>
    <col min="38" max="42" width="5.85714285714286" style="35" hidden="1" customWidth="1"/>
    <col min="43" max="43" width="5.85714285714286" style="35" customWidth="1"/>
    <col min="44" max="44" width="9.14285714285714" style="35"/>
    <col min="45" max="49" width="6.57142857142857" style="35" customWidth="1"/>
    <col min="50" max="50" width="9.14285714285714" style="35" customWidth="1"/>
    <col min="51" max="56" width="6.57142857142857" style="35" customWidth="1"/>
    <col min="57" max="284" width="9.14285714285714" style="35"/>
    <col min="285" max="285" width="7.14285714285714" style="35" customWidth="1"/>
    <col min="286" max="286" width="9.57142857142857" style="35" customWidth="1"/>
    <col min="287" max="287" width="5.14285714285714" style="35" customWidth="1"/>
    <col min="288" max="292" width="9" style="35" hidden="1" customWidth="1"/>
    <col min="293" max="293" width="4.71428571428571" style="35" customWidth="1"/>
    <col min="294" max="294" width="4.14285714285714" style="35" customWidth="1"/>
    <col min="295" max="295" width="4.42857142857143" style="35" customWidth="1"/>
    <col min="296" max="296" width="4.57142857142857" style="35" customWidth="1"/>
    <col min="297" max="297" width="4.28571428571429" style="35" customWidth="1"/>
    <col min="298" max="298" width="4.57142857142857" style="35" customWidth="1"/>
    <col min="299" max="299" width="4.71428571428571" style="35" customWidth="1"/>
    <col min="300" max="300" width="18.2857142857143" style="35" customWidth="1"/>
    <col min="301" max="301" width="6" style="35" customWidth="1"/>
    <col min="302" max="302" width="5" style="35" customWidth="1"/>
    <col min="303" max="303" width="9" style="35" customWidth="1"/>
    <col min="304" max="304" width="9.85714285714286" style="35" customWidth="1"/>
    <col min="305" max="305" width="9.71428571428571" style="35" customWidth="1"/>
    <col min="306" max="312" width="6" style="35" customWidth="1"/>
    <col min="313" max="540" width="9.14285714285714" style="35"/>
    <col min="541" max="541" width="7.14285714285714" style="35" customWidth="1"/>
    <col min="542" max="542" width="9.57142857142857" style="35" customWidth="1"/>
    <col min="543" max="543" width="5.14285714285714" style="35" customWidth="1"/>
    <col min="544" max="548" width="9" style="35" hidden="1" customWidth="1"/>
    <col min="549" max="549" width="4.71428571428571" style="35" customWidth="1"/>
    <col min="550" max="550" width="4.14285714285714" style="35" customWidth="1"/>
    <col min="551" max="551" width="4.42857142857143" style="35" customWidth="1"/>
    <col min="552" max="552" width="4.57142857142857" style="35" customWidth="1"/>
    <col min="553" max="553" width="4.28571428571429" style="35" customWidth="1"/>
    <col min="554" max="554" width="4.57142857142857" style="35" customWidth="1"/>
    <col min="555" max="555" width="4.71428571428571" style="35" customWidth="1"/>
    <col min="556" max="556" width="18.2857142857143" style="35" customWidth="1"/>
    <col min="557" max="557" width="6" style="35" customWidth="1"/>
    <col min="558" max="558" width="5" style="35" customWidth="1"/>
    <col min="559" max="559" width="9" style="35" customWidth="1"/>
    <col min="560" max="560" width="9.85714285714286" style="35" customWidth="1"/>
    <col min="561" max="561" width="9.71428571428571" style="35" customWidth="1"/>
    <col min="562" max="568" width="6" style="35" customWidth="1"/>
    <col min="569" max="796" width="9.14285714285714" style="35"/>
    <col min="797" max="797" width="7.14285714285714" style="35" customWidth="1"/>
    <col min="798" max="798" width="9.57142857142857" style="35" customWidth="1"/>
    <col min="799" max="799" width="5.14285714285714" style="35" customWidth="1"/>
    <col min="800" max="804" width="9" style="35" hidden="1" customWidth="1"/>
    <col min="805" max="805" width="4.71428571428571" style="35" customWidth="1"/>
    <col min="806" max="806" width="4.14285714285714" style="35" customWidth="1"/>
    <col min="807" max="807" width="4.42857142857143" style="35" customWidth="1"/>
    <col min="808" max="808" width="4.57142857142857" style="35" customWidth="1"/>
    <col min="809" max="809" width="4.28571428571429" style="35" customWidth="1"/>
    <col min="810" max="810" width="4.57142857142857" style="35" customWidth="1"/>
    <col min="811" max="811" width="4.71428571428571" style="35" customWidth="1"/>
    <col min="812" max="812" width="18.2857142857143" style="35" customWidth="1"/>
    <col min="813" max="813" width="6" style="35" customWidth="1"/>
    <col min="814" max="814" width="5" style="35" customWidth="1"/>
    <col min="815" max="815" width="9" style="35" customWidth="1"/>
    <col min="816" max="816" width="9.85714285714286" style="35" customWidth="1"/>
    <col min="817" max="817" width="9.71428571428571" style="35" customWidth="1"/>
    <col min="818" max="824" width="6" style="35" customWidth="1"/>
    <col min="825" max="1052" width="9.14285714285714" style="35"/>
    <col min="1053" max="1053" width="7.14285714285714" style="35" customWidth="1"/>
    <col min="1054" max="1054" width="9.57142857142857" style="35" customWidth="1"/>
    <col min="1055" max="1055" width="5.14285714285714" style="35" customWidth="1"/>
    <col min="1056" max="1060" width="9" style="35" hidden="1" customWidth="1"/>
    <col min="1061" max="1061" width="4.71428571428571" style="35" customWidth="1"/>
    <col min="1062" max="1062" width="4.14285714285714" style="35" customWidth="1"/>
    <col min="1063" max="1063" width="4.42857142857143" style="35" customWidth="1"/>
    <col min="1064" max="1064" width="4.57142857142857" style="35" customWidth="1"/>
    <col min="1065" max="1065" width="4.28571428571429" style="35" customWidth="1"/>
    <col min="1066" max="1066" width="4.57142857142857" style="35" customWidth="1"/>
    <col min="1067" max="1067" width="4.71428571428571" style="35" customWidth="1"/>
    <col min="1068" max="1068" width="18.2857142857143" style="35" customWidth="1"/>
    <col min="1069" max="1069" width="6" style="35" customWidth="1"/>
    <col min="1070" max="1070" width="5" style="35" customWidth="1"/>
    <col min="1071" max="1071" width="9" style="35" customWidth="1"/>
    <col min="1072" max="1072" width="9.85714285714286" style="35" customWidth="1"/>
    <col min="1073" max="1073" width="9.71428571428571" style="35" customWidth="1"/>
    <col min="1074" max="1080" width="6" style="35" customWidth="1"/>
    <col min="1081" max="1308" width="9.14285714285714" style="35"/>
    <col min="1309" max="1309" width="7.14285714285714" style="35" customWidth="1"/>
    <col min="1310" max="1310" width="9.57142857142857" style="35" customWidth="1"/>
    <col min="1311" max="1311" width="5.14285714285714" style="35" customWidth="1"/>
    <col min="1312" max="1316" width="9" style="35" hidden="1" customWidth="1"/>
    <col min="1317" max="1317" width="4.71428571428571" style="35" customWidth="1"/>
    <col min="1318" max="1318" width="4.14285714285714" style="35" customWidth="1"/>
    <col min="1319" max="1319" width="4.42857142857143" style="35" customWidth="1"/>
    <col min="1320" max="1320" width="4.57142857142857" style="35" customWidth="1"/>
    <col min="1321" max="1321" width="4.28571428571429" style="35" customWidth="1"/>
    <col min="1322" max="1322" width="4.57142857142857" style="35" customWidth="1"/>
    <col min="1323" max="1323" width="4.71428571428571" style="35" customWidth="1"/>
    <col min="1324" max="1324" width="18.2857142857143" style="35" customWidth="1"/>
    <col min="1325" max="1325" width="6" style="35" customWidth="1"/>
    <col min="1326" max="1326" width="5" style="35" customWidth="1"/>
    <col min="1327" max="1327" width="9" style="35" customWidth="1"/>
    <col min="1328" max="1328" width="9.85714285714286" style="35" customWidth="1"/>
    <col min="1329" max="1329" width="9.71428571428571" style="35" customWidth="1"/>
    <col min="1330" max="1336" width="6" style="35" customWidth="1"/>
    <col min="1337" max="1564" width="9.14285714285714" style="35"/>
    <col min="1565" max="1565" width="7.14285714285714" style="35" customWidth="1"/>
    <col min="1566" max="1566" width="9.57142857142857" style="35" customWidth="1"/>
    <col min="1567" max="1567" width="5.14285714285714" style="35" customWidth="1"/>
    <col min="1568" max="1572" width="9" style="35" hidden="1" customWidth="1"/>
    <col min="1573" max="1573" width="4.71428571428571" style="35" customWidth="1"/>
    <col min="1574" max="1574" width="4.14285714285714" style="35" customWidth="1"/>
    <col min="1575" max="1575" width="4.42857142857143" style="35" customWidth="1"/>
    <col min="1576" max="1576" width="4.57142857142857" style="35" customWidth="1"/>
    <col min="1577" max="1577" width="4.28571428571429" style="35" customWidth="1"/>
    <col min="1578" max="1578" width="4.57142857142857" style="35" customWidth="1"/>
    <col min="1579" max="1579" width="4.71428571428571" style="35" customWidth="1"/>
    <col min="1580" max="1580" width="18.2857142857143" style="35" customWidth="1"/>
    <col min="1581" max="1581" width="6" style="35" customWidth="1"/>
    <col min="1582" max="1582" width="5" style="35" customWidth="1"/>
    <col min="1583" max="1583" width="9" style="35" customWidth="1"/>
    <col min="1584" max="1584" width="9.85714285714286" style="35" customWidth="1"/>
    <col min="1585" max="1585" width="9.71428571428571" style="35" customWidth="1"/>
    <col min="1586" max="1592" width="6" style="35" customWidth="1"/>
    <col min="1593" max="1820" width="9.14285714285714" style="35"/>
    <col min="1821" max="1821" width="7.14285714285714" style="35" customWidth="1"/>
    <col min="1822" max="1822" width="9.57142857142857" style="35" customWidth="1"/>
    <col min="1823" max="1823" width="5.14285714285714" style="35" customWidth="1"/>
    <col min="1824" max="1828" width="9" style="35" hidden="1" customWidth="1"/>
    <col min="1829" max="1829" width="4.71428571428571" style="35" customWidth="1"/>
    <col min="1830" max="1830" width="4.14285714285714" style="35" customWidth="1"/>
    <col min="1831" max="1831" width="4.42857142857143" style="35" customWidth="1"/>
    <col min="1832" max="1832" width="4.57142857142857" style="35" customWidth="1"/>
    <col min="1833" max="1833" width="4.28571428571429" style="35" customWidth="1"/>
    <col min="1834" max="1834" width="4.57142857142857" style="35" customWidth="1"/>
    <col min="1835" max="1835" width="4.71428571428571" style="35" customWidth="1"/>
    <col min="1836" max="1836" width="18.2857142857143" style="35" customWidth="1"/>
    <col min="1837" max="1837" width="6" style="35" customWidth="1"/>
    <col min="1838" max="1838" width="5" style="35" customWidth="1"/>
    <col min="1839" max="1839" width="9" style="35" customWidth="1"/>
    <col min="1840" max="1840" width="9.85714285714286" style="35" customWidth="1"/>
    <col min="1841" max="1841" width="9.71428571428571" style="35" customWidth="1"/>
    <col min="1842" max="1848" width="6" style="35" customWidth="1"/>
    <col min="1849" max="2076" width="9.14285714285714" style="35"/>
    <col min="2077" max="2077" width="7.14285714285714" style="35" customWidth="1"/>
    <col min="2078" max="2078" width="9.57142857142857" style="35" customWidth="1"/>
    <col min="2079" max="2079" width="5.14285714285714" style="35" customWidth="1"/>
    <col min="2080" max="2084" width="9" style="35" hidden="1" customWidth="1"/>
    <col min="2085" max="2085" width="4.71428571428571" style="35" customWidth="1"/>
    <col min="2086" max="2086" width="4.14285714285714" style="35" customWidth="1"/>
    <col min="2087" max="2087" width="4.42857142857143" style="35" customWidth="1"/>
    <col min="2088" max="2088" width="4.57142857142857" style="35" customWidth="1"/>
    <col min="2089" max="2089" width="4.28571428571429" style="35" customWidth="1"/>
    <col min="2090" max="2090" width="4.57142857142857" style="35" customWidth="1"/>
    <col min="2091" max="2091" width="4.71428571428571" style="35" customWidth="1"/>
    <col min="2092" max="2092" width="18.2857142857143" style="35" customWidth="1"/>
    <col min="2093" max="2093" width="6" style="35" customWidth="1"/>
    <col min="2094" max="2094" width="5" style="35" customWidth="1"/>
    <col min="2095" max="2095" width="9" style="35" customWidth="1"/>
    <col min="2096" max="2096" width="9.85714285714286" style="35" customWidth="1"/>
    <col min="2097" max="2097" width="9.71428571428571" style="35" customWidth="1"/>
    <col min="2098" max="2104" width="6" style="35" customWidth="1"/>
    <col min="2105" max="2332" width="9.14285714285714" style="35"/>
    <col min="2333" max="2333" width="7.14285714285714" style="35" customWidth="1"/>
    <col min="2334" max="2334" width="9.57142857142857" style="35" customWidth="1"/>
    <col min="2335" max="2335" width="5.14285714285714" style="35" customWidth="1"/>
    <col min="2336" max="2340" width="9" style="35" hidden="1" customWidth="1"/>
    <col min="2341" max="2341" width="4.71428571428571" style="35" customWidth="1"/>
    <col min="2342" max="2342" width="4.14285714285714" style="35" customWidth="1"/>
    <col min="2343" max="2343" width="4.42857142857143" style="35" customWidth="1"/>
    <col min="2344" max="2344" width="4.57142857142857" style="35" customWidth="1"/>
    <col min="2345" max="2345" width="4.28571428571429" style="35" customWidth="1"/>
    <col min="2346" max="2346" width="4.57142857142857" style="35" customWidth="1"/>
    <col min="2347" max="2347" width="4.71428571428571" style="35" customWidth="1"/>
    <col min="2348" max="2348" width="18.2857142857143" style="35" customWidth="1"/>
    <col min="2349" max="2349" width="6" style="35" customWidth="1"/>
    <col min="2350" max="2350" width="5" style="35" customWidth="1"/>
    <col min="2351" max="2351" width="9" style="35" customWidth="1"/>
    <col min="2352" max="2352" width="9.85714285714286" style="35" customWidth="1"/>
    <col min="2353" max="2353" width="9.71428571428571" style="35" customWidth="1"/>
    <col min="2354" max="2360" width="6" style="35" customWidth="1"/>
    <col min="2361" max="2588" width="9.14285714285714" style="35"/>
    <col min="2589" max="2589" width="7.14285714285714" style="35" customWidth="1"/>
    <col min="2590" max="2590" width="9.57142857142857" style="35" customWidth="1"/>
    <col min="2591" max="2591" width="5.14285714285714" style="35" customWidth="1"/>
    <col min="2592" max="2596" width="9" style="35" hidden="1" customWidth="1"/>
    <col min="2597" max="2597" width="4.71428571428571" style="35" customWidth="1"/>
    <col min="2598" max="2598" width="4.14285714285714" style="35" customWidth="1"/>
    <col min="2599" max="2599" width="4.42857142857143" style="35" customWidth="1"/>
    <col min="2600" max="2600" width="4.57142857142857" style="35" customWidth="1"/>
    <col min="2601" max="2601" width="4.28571428571429" style="35" customWidth="1"/>
    <col min="2602" max="2602" width="4.57142857142857" style="35" customWidth="1"/>
    <col min="2603" max="2603" width="4.71428571428571" style="35" customWidth="1"/>
    <col min="2604" max="2604" width="18.2857142857143" style="35" customWidth="1"/>
    <col min="2605" max="2605" width="6" style="35" customWidth="1"/>
    <col min="2606" max="2606" width="5" style="35" customWidth="1"/>
    <col min="2607" max="2607" width="9" style="35" customWidth="1"/>
    <col min="2608" max="2608" width="9.85714285714286" style="35" customWidth="1"/>
    <col min="2609" max="2609" width="9.71428571428571" style="35" customWidth="1"/>
    <col min="2610" max="2616" width="6" style="35" customWidth="1"/>
    <col min="2617" max="2844" width="9.14285714285714" style="35"/>
    <col min="2845" max="2845" width="7.14285714285714" style="35" customWidth="1"/>
    <col min="2846" max="2846" width="9.57142857142857" style="35" customWidth="1"/>
    <col min="2847" max="2847" width="5.14285714285714" style="35" customWidth="1"/>
    <col min="2848" max="2852" width="9" style="35" hidden="1" customWidth="1"/>
    <col min="2853" max="2853" width="4.71428571428571" style="35" customWidth="1"/>
    <col min="2854" max="2854" width="4.14285714285714" style="35" customWidth="1"/>
    <col min="2855" max="2855" width="4.42857142857143" style="35" customWidth="1"/>
    <col min="2856" max="2856" width="4.57142857142857" style="35" customWidth="1"/>
    <col min="2857" max="2857" width="4.28571428571429" style="35" customWidth="1"/>
    <col min="2858" max="2858" width="4.57142857142857" style="35" customWidth="1"/>
    <col min="2859" max="2859" width="4.71428571428571" style="35" customWidth="1"/>
    <col min="2860" max="2860" width="18.2857142857143" style="35" customWidth="1"/>
    <col min="2861" max="2861" width="6" style="35" customWidth="1"/>
    <col min="2862" max="2862" width="5" style="35" customWidth="1"/>
    <col min="2863" max="2863" width="9" style="35" customWidth="1"/>
    <col min="2864" max="2864" width="9.85714285714286" style="35" customWidth="1"/>
    <col min="2865" max="2865" width="9.71428571428571" style="35" customWidth="1"/>
    <col min="2866" max="2872" width="6" style="35" customWidth="1"/>
    <col min="2873" max="3100" width="9.14285714285714" style="35"/>
    <col min="3101" max="3101" width="7.14285714285714" style="35" customWidth="1"/>
    <col min="3102" max="3102" width="9.57142857142857" style="35" customWidth="1"/>
    <col min="3103" max="3103" width="5.14285714285714" style="35" customWidth="1"/>
    <col min="3104" max="3108" width="9" style="35" hidden="1" customWidth="1"/>
    <col min="3109" max="3109" width="4.71428571428571" style="35" customWidth="1"/>
    <col min="3110" max="3110" width="4.14285714285714" style="35" customWidth="1"/>
    <col min="3111" max="3111" width="4.42857142857143" style="35" customWidth="1"/>
    <col min="3112" max="3112" width="4.57142857142857" style="35" customWidth="1"/>
    <col min="3113" max="3113" width="4.28571428571429" style="35" customWidth="1"/>
    <col min="3114" max="3114" width="4.57142857142857" style="35" customWidth="1"/>
    <col min="3115" max="3115" width="4.71428571428571" style="35" customWidth="1"/>
    <col min="3116" max="3116" width="18.2857142857143" style="35" customWidth="1"/>
    <col min="3117" max="3117" width="6" style="35" customWidth="1"/>
    <col min="3118" max="3118" width="5" style="35" customWidth="1"/>
    <col min="3119" max="3119" width="9" style="35" customWidth="1"/>
    <col min="3120" max="3120" width="9.85714285714286" style="35" customWidth="1"/>
    <col min="3121" max="3121" width="9.71428571428571" style="35" customWidth="1"/>
    <col min="3122" max="3128" width="6" style="35" customWidth="1"/>
    <col min="3129" max="3356" width="9.14285714285714" style="35"/>
    <col min="3357" max="3357" width="7.14285714285714" style="35" customWidth="1"/>
    <col min="3358" max="3358" width="9.57142857142857" style="35" customWidth="1"/>
    <col min="3359" max="3359" width="5.14285714285714" style="35" customWidth="1"/>
    <col min="3360" max="3364" width="9" style="35" hidden="1" customWidth="1"/>
    <col min="3365" max="3365" width="4.71428571428571" style="35" customWidth="1"/>
    <col min="3366" max="3366" width="4.14285714285714" style="35" customWidth="1"/>
    <col min="3367" max="3367" width="4.42857142857143" style="35" customWidth="1"/>
    <col min="3368" max="3368" width="4.57142857142857" style="35" customWidth="1"/>
    <col min="3369" max="3369" width="4.28571428571429" style="35" customWidth="1"/>
    <col min="3370" max="3370" width="4.57142857142857" style="35" customWidth="1"/>
    <col min="3371" max="3371" width="4.71428571428571" style="35" customWidth="1"/>
    <col min="3372" max="3372" width="18.2857142857143" style="35" customWidth="1"/>
    <col min="3373" max="3373" width="6" style="35" customWidth="1"/>
    <col min="3374" max="3374" width="5" style="35" customWidth="1"/>
    <col min="3375" max="3375" width="9" style="35" customWidth="1"/>
    <col min="3376" max="3376" width="9.85714285714286" style="35" customWidth="1"/>
    <col min="3377" max="3377" width="9.71428571428571" style="35" customWidth="1"/>
    <col min="3378" max="3384" width="6" style="35" customWidth="1"/>
    <col min="3385" max="3612" width="9.14285714285714" style="35"/>
    <col min="3613" max="3613" width="7.14285714285714" style="35" customWidth="1"/>
    <col min="3614" max="3614" width="9.57142857142857" style="35" customWidth="1"/>
    <col min="3615" max="3615" width="5.14285714285714" style="35" customWidth="1"/>
    <col min="3616" max="3620" width="9" style="35" hidden="1" customWidth="1"/>
    <col min="3621" max="3621" width="4.71428571428571" style="35" customWidth="1"/>
    <col min="3622" max="3622" width="4.14285714285714" style="35" customWidth="1"/>
    <col min="3623" max="3623" width="4.42857142857143" style="35" customWidth="1"/>
    <col min="3624" max="3624" width="4.57142857142857" style="35" customWidth="1"/>
    <col min="3625" max="3625" width="4.28571428571429" style="35" customWidth="1"/>
    <col min="3626" max="3626" width="4.57142857142857" style="35" customWidth="1"/>
    <col min="3627" max="3627" width="4.71428571428571" style="35" customWidth="1"/>
    <col min="3628" max="3628" width="18.2857142857143" style="35" customWidth="1"/>
    <col min="3629" max="3629" width="6" style="35" customWidth="1"/>
    <col min="3630" max="3630" width="5" style="35" customWidth="1"/>
    <col min="3631" max="3631" width="9" style="35" customWidth="1"/>
    <col min="3632" max="3632" width="9.85714285714286" style="35" customWidth="1"/>
    <col min="3633" max="3633" width="9.71428571428571" style="35" customWidth="1"/>
    <col min="3634" max="3640" width="6" style="35" customWidth="1"/>
    <col min="3641" max="3868" width="9.14285714285714" style="35"/>
    <col min="3869" max="3869" width="7.14285714285714" style="35" customWidth="1"/>
    <col min="3870" max="3870" width="9.57142857142857" style="35" customWidth="1"/>
    <col min="3871" max="3871" width="5.14285714285714" style="35" customWidth="1"/>
    <col min="3872" max="3876" width="9" style="35" hidden="1" customWidth="1"/>
    <col min="3877" max="3877" width="4.71428571428571" style="35" customWidth="1"/>
    <col min="3878" max="3878" width="4.14285714285714" style="35" customWidth="1"/>
    <col min="3879" max="3879" width="4.42857142857143" style="35" customWidth="1"/>
    <col min="3880" max="3880" width="4.57142857142857" style="35" customWidth="1"/>
    <col min="3881" max="3881" width="4.28571428571429" style="35" customWidth="1"/>
    <col min="3882" max="3882" width="4.57142857142857" style="35" customWidth="1"/>
    <col min="3883" max="3883" width="4.71428571428571" style="35" customWidth="1"/>
    <col min="3884" max="3884" width="18.2857142857143" style="35" customWidth="1"/>
    <col min="3885" max="3885" width="6" style="35" customWidth="1"/>
    <col min="3886" max="3886" width="5" style="35" customWidth="1"/>
    <col min="3887" max="3887" width="9" style="35" customWidth="1"/>
    <col min="3888" max="3888" width="9.85714285714286" style="35" customWidth="1"/>
    <col min="3889" max="3889" width="9.71428571428571" style="35" customWidth="1"/>
    <col min="3890" max="3896" width="6" style="35" customWidth="1"/>
    <col min="3897" max="4124" width="9.14285714285714" style="35"/>
    <col min="4125" max="4125" width="7.14285714285714" style="35" customWidth="1"/>
    <col min="4126" max="4126" width="9.57142857142857" style="35" customWidth="1"/>
    <col min="4127" max="4127" width="5.14285714285714" style="35" customWidth="1"/>
    <col min="4128" max="4132" width="9" style="35" hidden="1" customWidth="1"/>
    <col min="4133" max="4133" width="4.71428571428571" style="35" customWidth="1"/>
    <col min="4134" max="4134" width="4.14285714285714" style="35" customWidth="1"/>
    <col min="4135" max="4135" width="4.42857142857143" style="35" customWidth="1"/>
    <col min="4136" max="4136" width="4.57142857142857" style="35" customWidth="1"/>
    <col min="4137" max="4137" width="4.28571428571429" style="35" customWidth="1"/>
    <col min="4138" max="4138" width="4.57142857142857" style="35" customWidth="1"/>
    <col min="4139" max="4139" width="4.71428571428571" style="35" customWidth="1"/>
    <col min="4140" max="4140" width="18.2857142857143" style="35" customWidth="1"/>
    <col min="4141" max="4141" width="6" style="35" customWidth="1"/>
    <col min="4142" max="4142" width="5" style="35" customWidth="1"/>
    <col min="4143" max="4143" width="9" style="35" customWidth="1"/>
    <col min="4144" max="4144" width="9.85714285714286" style="35" customWidth="1"/>
    <col min="4145" max="4145" width="9.71428571428571" style="35" customWidth="1"/>
    <col min="4146" max="4152" width="6" style="35" customWidth="1"/>
    <col min="4153" max="4380" width="9.14285714285714" style="35"/>
    <col min="4381" max="4381" width="7.14285714285714" style="35" customWidth="1"/>
    <col min="4382" max="4382" width="9.57142857142857" style="35" customWidth="1"/>
    <col min="4383" max="4383" width="5.14285714285714" style="35" customWidth="1"/>
    <col min="4384" max="4388" width="9" style="35" hidden="1" customWidth="1"/>
    <col min="4389" max="4389" width="4.71428571428571" style="35" customWidth="1"/>
    <col min="4390" max="4390" width="4.14285714285714" style="35" customWidth="1"/>
    <col min="4391" max="4391" width="4.42857142857143" style="35" customWidth="1"/>
    <col min="4392" max="4392" width="4.57142857142857" style="35" customWidth="1"/>
    <col min="4393" max="4393" width="4.28571428571429" style="35" customWidth="1"/>
    <col min="4394" max="4394" width="4.57142857142857" style="35" customWidth="1"/>
    <col min="4395" max="4395" width="4.71428571428571" style="35" customWidth="1"/>
    <col min="4396" max="4396" width="18.2857142857143" style="35" customWidth="1"/>
    <col min="4397" max="4397" width="6" style="35" customWidth="1"/>
    <col min="4398" max="4398" width="5" style="35" customWidth="1"/>
    <col min="4399" max="4399" width="9" style="35" customWidth="1"/>
    <col min="4400" max="4400" width="9.85714285714286" style="35" customWidth="1"/>
    <col min="4401" max="4401" width="9.71428571428571" style="35" customWidth="1"/>
    <col min="4402" max="4408" width="6" style="35" customWidth="1"/>
    <col min="4409" max="4636" width="9.14285714285714" style="35"/>
    <col min="4637" max="4637" width="7.14285714285714" style="35" customWidth="1"/>
    <col min="4638" max="4638" width="9.57142857142857" style="35" customWidth="1"/>
    <col min="4639" max="4639" width="5.14285714285714" style="35" customWidth="1"/>
    <col min="4640" max="4644" width="9" style="35" hidden="1" customWidth="1"/>
    <col min="4645" max="4645" width="4.71428571428571" style="35" customWidth="1"/>
    <col min="4646" max="4646" width="4.14285714285714" style="35" customWidth="1"/>
    <col min="4647" max="4647" width="4.42857142857143" style="35" customWidth="1"/>
    <col min="4648" max="4648" width="4.57142857142857" style="35" customWidth="1"/>
    <col min="4649" max="4649" width="4.28571428571429" style="35" customWidth="1"/>
    <col min="4650" max="4650" width="4.57142857142857" style="35" customWidth="1"/>
    <col min="4651" max="4651" width="4.71428571428571" style="35" customWidth="1"/>
    <col min="4652" max="4652" width="18.2857142857143" style="35" customWidth="1"/>
    <col min="4653" max="4653" width="6" style="35" customWidth="1"/>
    <col min="4654" max="4654" width="5" style="35" customWidth="1"/>
    <col min="4655" max="4655" width="9" style="35" customWidth="1"/>
    <col min="4656" max="4656" width="9.85714285714286" style="35" customWidth="1"/>
    <col min="4657" max="4657" width="9.71428571428571" style="35" customWidth="1"/>
    <col min="4658" max="4664" width="6" style="35" customWidth="1"/>
    <col min="4665" max="4892" width="9.14285714285714" style="35"/>
    <col min="4893" max="4893" width="7.14285714285714" style="35" customWidth="1"/>
    <col min="4894" max="4894" width="9.57142857142857" style="35" customWidth="1"/>
    <col min="4895" max="4895" width="5.14285714285714" style="35" customWidth="1"/>
    <col min="4896" max="4900" width="9" style="35" hidden="1" customWidth="1"/>
    <col min="4901" max="4901" width="4.71428571428571" style="35" customWidth="1"/>
    <col min="4902" max="4902" width="4.14285714285714" style="35" customWidth="1"/>
    <col min="4903" max="4903" width="4.42857142857143" style="35" customWidth="1"/>
    <col min="4904" max="4904" width="4.57142857142857" style="35" customWidth="1"/>
    <col min="4905" max="4905" width="4.28571428571429" style="35" customWidth="1"/>
    <col min="4906" max="4906" width="4.57142857142857" style="35" customWidth="1"/>
    <col min="4907" max="4907" width="4.71428571428571" style="35" customWidth="1"/>
    <col min="4908" max="4908" width="18.2857142857143" style="35" customWidth="1"/>
    <col min="4909" max="4909" width="6" style="35" customWidth="1"/>
    <col min="4910" max="4910" width="5" style="35" customWidth="1"/>
    <col min="4911" max="4911" width="9" style="35" customWidth="1"/>
    <col min="4912" max="4912" width="9.85714285714286" style="35" customWidth="1"/>
    <col min="4913" max="4913" width="9.71428571428571" style="35" customWidth="1"/>
    <col min="4914" max="4920" width="6" style="35" customWidth="1"/>
    <col min="4921" max="5148" width="9.14285714285714" style="35"/>
    <col min="5149" max="5149" width="7.14285714285714" style="35" customWidth="1"/>
    <col min="5150" max="5150" width="9.57142857142857" style="35" customWidth="1"/>
    <col min="5151" max="5151" width="5.14285714285714" style="35" customWidth="1"/>
    <col min="5152" max="5156" width="9" style="35" hidden="1" customWidth="1"/>
    <col min="5157" max="5157" width="4.71428571428571" style="35" customWidth="1"/>
    <col min="5158" max="5158" width="4.14285714285714" style="35" customWidth="1"/>
    <col min="5159" max="5159" width="4.42857142857143" style="35" customWidth="1"/>
    <col min="5160" max="5160" width="4.57142857142857" style="35" customWidth="1"/>
    <col min="5161" max="5161" width="4.28571428571429" style="35" customWidth="1"/>
    <col min="5162" max="5162" width="4.57142857142857" style="35" customWidth="1"/>
    <col min="5163" max="5163" width="4.71428571428571" style="35" customWidth="1"/>
    <col min="5164" max="5164" width="18.2857142857143" style="35" customWidth="1"/>
    <col min="5165" max="5165" width="6" style="35" customWidth="1"/>
    <col min="5166" max="5166" width="5" style="35" customWidth="1"/>
    <col min="5167" max="5167" width="9" style="35" customWidth="1"/>
    <col min="5168" max="5168" width="9.85714285714286" style="35" customWidth="1"/>
    <col min="5169" max="5169" width="9.71428571428571" style="35" customWidth="1"/>
    <col min="5170" max="5176" width="6" style="35" customWidth="1"/>
    <col min="5177" max="5404" width="9.14285714285714" style="35"/>
    <col min="5405" max="5405" width="7.14285714285714" style="35" customWidth="1"/>
    <col min="5406" max="5406" width="9.57142857142857" style="35" customWidth="1"/>
    <col min="5407" max="5407" width="5.14285714285714" style="35" customWidth="1"/>
    <col min="5408" max="5412" width="9" style="35" hidden="1" customWidth="1"/>
    <col min="5413" max="5413" width="4.71428571428571" style="35" customWidth="1"/>
    <col min="5414" max="5414" width="4.14285714285714" style="35" customWidth="1"/>
    <col min="5415" max="5415" width="4.42857142857143" style="35" customWidth="1"/>
    <col min="5416" max="5416" width="4.57142857142857" style="35" customWidth="1"/>
    <col min="5417" max="5417" width="4.28571428571429" style="35" customWidth="1"/>
    <col min="5418" max="5418" width="4.57142857142857" style="35" customWidth="1"/>
    <col min="5419" max="5419" width="4.71428571428571" style="35" customWidth="1"/>
    <col min="5420" max="5420" width="18.2857142857143" style="35" customWidth="1"/>
    <col min="5421" max="5421" width="6" style="35" customWidth="1"/>
    <col min="5422" max="5422" width="5" style="35" customWidth="1"/>
    <col min="5423" max="5423" width="9" style="35" customWidth="1"/>
    <col min="5424" max="5424" width="9.85714285714286" style="35" customWidth="1"/>
    <col min="5425" max="5425" width="9.71428571428571" style="35" customWidth="1"/>
    <col min="5426" max="5432" width="6" style="35" customWidth="1"/>
    <col min="5433" max="5660" width="9.14285714285714" style="35"/>
    <col min="5661" max="5661" width="7.14285714285714" style="35" customWidth="1"/>
    <col min="5662" max="5662" width="9.57142857142857" style="35" customWidth="1"/>
    <col min="5663" max="5663" width="5.14285714285714" style="35" customWidth="1"/>
    <col min="5664" max="5668" width="9" style="35" hidden="1" customWidth="1"/>
    <col min="5669" max="5669" width="4.71428571428571" style="35" customWidth="1"/>
    <col min="5670" max="5670" width="4.14285714285714" style="35" customWidth="1"/>
    <col min="5671" max="5671" width="4.42857142857143" style="35" customWidth="1"/>
    <col min="5672" max="5672" width="4.57142857142857" style="35" customWidth="1"/>
    <col min="5673" max="5673" width="4.28571428571429" style="35" customWidth="1"/>
    <col min="5674" max="5674" width="4.57142857142857" style="35" customWidth="1"/>
    <col min="5675" max="5675" width="4.71428571428571" style="35" customWidth="1"/>
    <col min="5676" max="5676" width="18.2857142857143" style="35" customWidth="1"/>
    <col min="5677" max="5677" width="6" style="35" customWidth="1"/>
    <col min="5678" max="5678" width="5" style="35" customWidth="1"/>
    <col min="5679" max="5679" width="9" style="35" customWidth="1"/>
    <col min="5680" max="5680" width="9.85714285714286" style="35" customWidth="1"/>
    <col min="5681" max="5681" width="9.71428571428571" style="35" customWidth="1"/>
    <col min="5682" max="5688" width="6" style="35" customWidth="1"/>
    <col min="5689" max="5916" width="9.14285714285714" style="35"/>
    <col min="5917" max="5917" width="7.14285714285714" style="35" customWidth="1"/>
    <col min="5918" max="5918" width="9.57142857142857" style="35" customWidth="1"/>
    <col min="5919" max="5919" width="5.14285714285714" style="35" customWidth="1"/>
    <col min="5920" max="5924" width="9" style="35" hidden="1" customWidth="1"/>
    <col min="5925" max="5925" width="4.71428571428571" style="35" customWidth="1"/>
    <col min="5926" max="5926" width="4.14285714285714" style="35" customWidth="1"/>
    <col min="5927" max="5927" width="4.42857142857143" style="35" customWidth="1"/>
    <col min="5928" max="5928" width="4.57142857142857" style="35" customWidth="1"/>
    <col min="5929" max="5929" width="4.28571428571429" style="35" customWidth="1"/>
    <col min="5930" max="5930" width="4.57142857142857" style="35" customWidth="1"/>
    <col min="5931" max="5931" width="4.71428571428571" style="35" customWidth="1"/>
    <col min="5932" max="5932" width="18.2857142857143" style="35" customWidth="1"/>
    <col min="5933" max="5933" width="6" style="35" customWidth="1"/>
    <col min="5934" max="5934" width="5" style="35" customWidth="1"/>
    <col min="5935" max="5935" width="9" style="35" customWidth="1"/>
    <col min="5936" max="5936" width="9.85714285714286" style="35" customWidth="1"/>
    <col min="5937" max="5937" width="9.71428571428571" style="35" customWidth="1"/>
    <col min="5938" max="5944" width="6" style="35" customWidth="1"/>
    <col min="5945" max="6172" width="9.14285714285714" style="35"/>
    <col min="6173" max="6173" width="7.14285714285714" style="35" customWidth="1"/>
    <col min="6174" max="6174" width="9.57142857142857" style="35" customWidth="1"/>
    <col min="6175" max="6175" width="5.14285714285714" style="35" customWidth="1"/>
    <col min="6176" max="6180" width="9" style="35" hidden="1" customWidth="1"/>
    <col min="6181" max="6181" width="4.71428571428571" style="35" customWidth="1"/>
    <col min="6182" max="6182" width="4.14285714285714" style="35" customWidth="1"/>
    <col min="6183" max="6183" width="4.42857142857143" style="35" customWidth="1"/>
    <col min="6184" max="6184" width="4.57142857142857" style="35" customWidth="1"/>
    <col min="6185" max="6185" width="4.28571428571429" style="35" customWidth="1"/>
    <col min="6186" max="6186" width="4.57142857142857" style="35" customWidth="1"/>
    <col min="6187" max="6187" width="4.71428571428571" style="35" customWidth="1"/>
    <col min="6188" max="6188" width="18.2857142857143" style="35" customWidth="1"/>
    <col min="6189" max="6189" width="6" style="35" customWidth="1"/>
    <col min="6190" max="6190" width="5" style="35" customWidth="1"/>
    <col min="6191" max="6191" width="9" style="35" customWidth="1"/>
    <col min="6192" max="6192" width="9.85714285714286" style="35" customWidth="1"/>
    <col min="6193" max="6193" width="9.71428571428571" style="35" customWidth="1"/>
    <col min="6194" max="6200" width="6" style="35" customWidth="1"/>
    <col min="6201" max="6428" width="9.14285714285714" style="35"/>
    <col min="6429" max="6429" width="7.14285714285714" style="35" customWidth="1"/>
    <col min="6430" max="6430" width="9.57142857142857" style="35" customWidth="1"/>
    <col min="6431" max="6431" width="5.14285714285714" style="35" customWidth="1"/>
    <col min="6432" max="6436" width="9" style="35" hidden="1" customWidth="1"/>
    <col min="6437" max="6437" width="4.71428571428571" style="35" customWidth="1"/>
    <col min="6438" max="6438" width="4.14285714285714" style="35" customWidth="1"/>
    <col min="6439" max="6439" width="4.42857142857143" style="35" customWidth="1"/>
    <col min="6440" max="6440" width="4.57142857142857" style="35" customWidth="1"/>
    <col min="6441" max="6441" width="4.28571428571429" style="35" customWidth="1"/>
    <col min="6442" max="6442" width="4.57142857142857" style="35" customWidth="1"/>
    <col min="6443" max="6443" width="4.71428571428571" style="35" customWidth="1"/>
    <col min="6444" max="6444" width="18.2857142857143" style="35" customWidth="1"/>
    <col min="6445" max="6445" width="6" style="35" customWidth="1"/>
    <col min="6446" max="6446" width="5" style="35" customWidth="1"/>
    <col min="6447" max="6447" width="9" style="35" customWidth="1"/>
    <col min="6448" max="6448" width="9.85714285714286" style="35" customWidth="1"/>
    <col min="6449" max="6449" width="9.71428571428571" style="35" customWidth="1"/>
    <col min="6450" max="6456" width="6" style="35" customWidth="1"/>
    <col min="6457" max="6684" width="9.14285714285714" style="35"/>
    <col min="6685" max="6685" width="7.14285714285714" style="35" customWidth="1"/>
    <col min="6686" max="6686" width="9.57142857142857" style="35" customWidth="1"/>
    <col min="6687" max="6687" width="5.14285714285714" style="35" customWidth="1"/>
    <col min="6688" max="6692" width="9" style="35" hidden="1" customWidth="1"/>
    <col min="6693" max="6693" width="4.71428571428571" style="35" customWidth="1"/>
    <col min="6694" max="6694" width="4.14285714285714" style="35" customWidth="1"/>
    <col min="6695" max="6695" width="4.42857142857143" style="35" customWidth="1"/>
    <col min="6696" max="6696" width="4.57142857142857" style="35" customWidth="1"/>
    <col min="6697" max="6697" width="4.28571428571429" style="35" customWidth="1"/>
    <col min="6698" max="6698" width="4.57142857142857" style="35" customWidth="1"/>
    <col min="6699" max="6699" width="4.71428571428571" style="35" customWidth="1"/>
    <col min="6700" max="6700" width="18.2857142857143" style="35" customWidth="1"/>
    <col min="6701" max="6701" width="6" style="35" customWidth="1"/>
    <col min="6702" max="6702" width="5" style="35" customWidth="1"/>
    <col min="6703" max="6703" width="9" style="35" customWidth="1"/>
    <col min="6704" max="6704" width="9.85714285714286" style="35" customWidth="1"/>
    <col min="6705" max="6705" width="9.71428571428571" style="35" customWidth="1"/>
    <col min="6706" max="6712" width="6" style="35" customWidth="1"/>
    <col min="6713" max="6940" width="9.14285714285714" style="35"/>
    <col min="6941" max="6941" width="7.14285714285714" style="35" customWidth="1"/>
    <col min="6942" max="6942" width="9.57142857142857" style="35" customWidth="1"/>
    <col min="6943" max="6943" width="5.14285714285714" style="35" customWidth="1"/>
    <col min="6944" max="6948" width="9" style="35" hidden="1" customWidth="1"/>
    <col min="6949" max="6949" width="4.71428571428571" style="35" customWidth="1"/>
    <col min="6950" max="6950" width="4.14285714285714" style="35" customWidth="1"/>
    <col min="6951" max="6951" width="4.42857142857143" style="35" customWidth="1"/>
    <col min="6952" max="6952" width="4.57142857142857" style="35" customWidth="1"/>
    <col min="6953" max="6953" width="4.28571428571429" style="35" customWidth="1"/>
    <col min="6954" max="6954" width="4.57142857142857" style="35" customWidth="1"/>
    <col min="6955" max="6955" width="4.71428571428571" style="35" customWidth="1"/>
    <col min="6956" max="6956" width="18.2857142857143" style="35" customWidth="1"/>
    <col min="6957" max="6957" width="6" style="35" customWidth="1"/>
    <col min="6958" max="6958" width="5" style="35" customWidth="1"/>
    <col min="6959" max="6959" width="9" style="35" customWidth="1"/>
    <col min="6960" max="6960" width="9.85714285714286" style="35" customWidth="1"/>
    <col min="6961" max="6961" width="9.71428571428571" style="35" customWidth="1"/>
    <col min="6962" max="6968" width="6" style="35" customWidth="1"/>
    <col min="6969" max="7196" width="9.14285714285714" style="35"/>
    <col min="7197" max="7197" width="7.14285714285714" style="35" customWidth="1"/>
    <col min="7198" max="7198" width="9.57142857142857" style="35" customWidth="1"/>
    <col min="7199" max="7199" width="5.14285714285714" style="35" customWidth="1"/>
    <col min="7200" max="7204" width="9" style="35" hidden="1" customWidth="1"/>
    <col min="7205" max="7205" width="4.71428571428571" style="35" customWidth="1"/>
    <col min="7206" max="7206" width="4.14285714285714" style="35" customWidth="1"/>
    <col min="7207" max="7207" width="4.42857142857143" style="35" customWidth="1"/>
    <col min="7208" max="7208" width="4.57142857142857" style="35" customWidth="1"/>
    <col min="7209" max="7209" width="4.28571428571429" style="35" customWidth="1"/>
    <col min="7210" max="7210" width="4.57142857142857" style="35" customWidth="1"/>
    <col min="7211" max="7211" width="4.71428571428571" style="35" customWidth="1"/>
    <col min="7212" max="7212" width="18.2857142857143" style="35" customWidth="1"/>
    <col min="7213" max="7213" width="6" style="35" customWidth="1"/>
    <col min="7214" max="7214" width="5" style="35" customWidth="1"/>
    <col min="7215" max="7215" width="9" style="35" customWidth="1"/>
    <col min="7216" max="7216" width="9.85714285714286" style="35" customWidth="1"/>
    <col min="7217" max="7217" width="9.71428571428571" style="35" customWidth="1"/>
    <col min="7218" max="7224" width="6" style="35" customWidth="1"/>
    <col min="7225" max="7452" width="9.14285714285714" style="35"/>
    <col min="7453" max="7453" width="7.14285714285714" style="35" customWidth="1"/>
    <col min="7454" max="7454" width="9.57142857142857" style="35" customWidth="1"/>
    <col min="7455" max="7455" width="5.14285714285714" style="35" customWidth="1"/>
    <col min="7456" max="7460" width="9" style="35" hidden="1" customWidth="1"/>
    <col min="7461" max="7461" width="4.71428571428571" style="35" customWidth="1"/>
    <col min="7462" max="7462" width="4.14285714285714" style="35" customWidth="1"/>
    <col min="7463" max="7463" width="4.42857142857143" style="35" customWidth="1"/>
    <col min="7464" max="7464" width="4.57142857142857" style="35" customWidth="1"/>
    <col min="7465" max="7465" width="4.28571428571429" style="35" customWidth="1"/>
    <col min="7466" max="7466" width="4.57142857142857" style="35" customWidth="1"/>
    <col min="7467" max="7467" width="4.71428571428571" style="35" customWidth="1"/>
    <col min="7468" max="7468" width="18.2857142857143" style="35" customWidth="1"/>
    <col min="7469" max="7469" width="6" style="35" customWidth="1"/>
    <col min="7470" max="7470" width="5" style="35" customWidth="1"/>
    <col min="7471" max="7471" width="9" style="35" customWidth="1"/>
    <col min="7472" max="7472" width="9.85714285714286" style="35" customWidth="1"/>
    <col min="7473" max="7473" width="9.71428571428571" style="35" customWidth="1"/>
    <col min="7474" max="7480" width="6" style="35" customWidth="1"/>
    <col min="7481" max="7708" width="9.14285714285714" style="35"/>
    <col min="7709" max="7709" width="7.14285714285714" style="35" customWidth="1"/>
    <col min="7710" max="7710" width="9.57142857142857" style="35" customWidth="1"/>
    <col min="7711" max="7711" width="5.14285714285714" style="35" customWidth="1"/>
    <col min="7712" max="7716" width="9" style="35" hidden="1" customWidth="1"/>
    <col min="7717" max="7717" width="4.71428571428571" style="35" customWidth="1"/>
    <col min="7718" max="7718" width="4.14285714285714" style="35" customWidth="1"/>
    <col min="7719" max="7719" width="4.42857142857143" style="35" customWidth="1"/>
    <col min="7720" max="7720" width="4.57142857142857" style="35" customWidth="1"/>
    <col min="7721" max="7721" width="4.28571428571429" style="35" customWidth="1"/>
    <col min="7722" max="7722" width="4.57142857142857" style="35" customWidth="1"/>
    <col min="7723" max="7723" width="4.71428571428571" style="35" customWidth="1"/>
    <col min="7724" max="7724" width="18.2857142857143" style="35" customWidth="1"/>
    <col min="7725" max="7725" width="6" style="35" customWidth="1"/>
    <col min="7726" max="7726" width="5" style="35" customWidth="1"/>
    <col min="7727" max="7727" width="9" style="35" customWidth="1"/>
    <col min="7728" max="7728" width="9.85714285714286" style="35" customWidth="1"/>
    <col min="7729" max="7729" width="9.71428571428571" style="35" customWidth="1"/>
    <col min="7730" max="7736" width="6" style="35" customWidth="1"/>
    <col min="7737" max="7964" width="9.14285714285714" style="35"/>
    <col min="7965" max="7965" width="7.14285714285714" style="35" customWidth="1"/>
    <col min="7966" max="7966" width="9.57142857142857" style="35" customWidth="1"/>
    <col min="7967" max="7967" width="5.14285714285714" style="35" customWidth="1"/>
    <col min="7968" max="7972" width="9" style="35" hidden="1" customWidth="1"/>
    <col min="7973" max="7973" width="4.71428571428571" style="35" customWidth="1"/>
    <col min="7974" max="7974" width="4.14285714285714" style="35" customWidth="1"/>
    <col min="7975" max="7975" width="4.42857142857143" style="35" customWidth="1"/>
    <col min="7976" max="7976" width="4.57142857142857" style="35" customWidth="1"/>
    <col min="7977" max="7977" width="4.28571428571429" style="35" customWidth="1"/>
    <col min="7978" max="7978" width="4.57142857142857" style="35" customWidth="1"/>
    <col min="7979" max="7979" width="4.71428571428571" style="35" customWidth="1"/>
    <col min="7980" max="7980" width="18.2857142857143" style="35" customWidth="1"/>
    <col min="7981" max="7981" width="6" style="35" customWidth="1"/>
    <col min="7982" max="7982" width="5" style="35" customWidth="1"/>
    <col min="7983" max="7983" width="9" style="35" customWidth="1"/>
    <col min="7984" max="7984" width="9.85714285714286" style="35" customWidth="1"/>
    <col min="7985" max="7985" width="9.71428571428571" style="35" customWidth="1"/>
    <col min="7986" max="7992" width="6" style="35" customWidth="1"/>
    <col min="7993" max="8220" width="9.14285714285714" style="35"/>
    <col min="8221" max="8221" width="7.14285714285714" style="35" customWidth="1"/>
    <col min="8222" max="8222" width="9.57142857142857" style="35" customWidth="1"/>
    <col min="8223" max="8223" width="5.14285714285714" style="35" customWidth="1"/>
    <col min="8224" max="8228" width="9" style="35" hidden="1" customWidth="1"/>
    <col min="8229" max="8229" width="4.71428571428571" style="35" customWidth="1"/>
    <col min="8230" max="8230" width="4.14285714285714" style="35" customWidth="1"/>
    <col min="8231" max="8231" width="4.42857142857143" style="35" customWidth="1"/>
    <col min="8232" max="8232" width="4.57142857142857" style="35" customWidth="1"/>
    <col min="8233" max="8233" width="4.28571428571429" style="35" customWidth="1"/>
    <col min="8234" max="8234" width="4.57142857142857" style="35" customWidth="1"/>
    <col min="8235" max="8235" width="4.71428571428571" style="35" customWidth="1"/>
    <col min="8236" max="8236" width="18.2857142857143" style="35" customWidth="1"/>
    <col min="8237" max="8237" width="6" style="35" customWidth="1"/>
    <col min="8238" max="8238" width="5" style="35" customWidth="1"/>
    <col min="8239" max="8239" width="9" style="35" customWidth="1"/>
    <col min="8240" max="8240" width="9.85714285714286" style="35" customWidth="1"/>
    <col min="8241" max="8241" width="9.71428571428571" style="35" customWidth="1"/>
    <col min="8242" max="8248" width="6" style="35" customWidth="1"/>
    <col min="8249" max="8476" width="9.14285714285714" style="35"/>
    <col min="8477" max="8477" width="7.14285714285714" style="35" customWidth="1"/>
    <col min="8478" max="8478" width="9.57142857142857" style="35" customWidth="1"/>
    <col min="8479" max="8479" width="5.14285714285714" style="35" customWidth="1"/>
    <col min="8480" max="8484" width="9" style="35" hidden="1" customWidth="1"/>
    <col min="8485" max="8485" width="4.71428571428571" style="35" customWidth="1"/>
    <col min="8486" max="8486" width="4.14285714285714" style="35" customWidth="1"/>
    <col min="8487" max="8487" width="4.42857142857143" style="35" customWidth="1"/>
    <col min="8488" max="8488" width="4.57142857142857" style="35" customWidth="1"/>
    <col min="8489" max="8489" width="4.28571428571429" style="35" customWidth="1"/>
    <col min="8490" max="8490" width="4.57142857142857" style="35" customWidth="1"/>
    <col min="8491" max="8491" width="4.71428571428571" style="35" customWidth="1"/>
    <col min="8492" max="8492" width="18.2857142857143" style="35" customWidth="1"/>
    <col min="8493" max="8493" width="6" style="35" customWidth="1"/>
    <col min="8494" max="8494" width="5" style="35" customWidth="1"/>
    <col min="8495" max="8495" width="9" style="35" customWidth="1"/>
    <col min="8496" max="8496" width="9.85714285714286" style="35" customWidth="1"/>
    <col min="8497" max="8497" width="9.71428571428571" style="35" customWidth="1"/>
    <col min="8498" max="8504" width="6" style="35" customWidth="1"/>
    <col min="8505" max="8732" width="9.14285714285714" style="35"/>
    <col min="8733" max="8733" width="7.14285714285714" style="35" customWidth="1"/>
    <col min="8734" max="8734" width="9.57142857142857" style="35" customWidth="1"/>
    <col min="8735" max="8735" width="5.14285714285714" style="35" customWidth="1"/>
    <col min="8736" max="8740" width="9" style="35" hidden="1" customWidth="1"/>
    <col min="8741" max="8741" width="4.71428571428571" style="35" customWidth="1"/>
    <col min="8742" max="8742" width="4.14285714285714" style="35" customWidth="1"/>
    <col min="8743" max="8743" width="4.42857142857143" style="35" customWidth="1"/>
    <col min="8744" max="8744" width="4.57142857142857" style="35" customWidth="1"/>
    <col min="8745" max="8745" width="4.28571428571429" style="35" customWidth="1"/>
    <col min="8746" max="8746" width="4.57142857142857" style="35" customWidth="1"/>
    <col min="8747" max="8747" width="4.71428571428571" style="35" customWidth="1"/>
    <col min="8748" max="8748" width="18.2857142857143" style="35" customWidth="1"/>
    <col min="8749" max="8749" width="6" style="35" customWidth="1"/>
    <col min="8750" max="8750" width="5" style="35" customWidth="1"/>
    <col min="8751" max="8751" width="9" style="35" customWidth="1"/>
    <col min="8752" max="8752" width="9.85714285714286" style="35" customWidth="1"/>
    <col min="8753" max="8753" width="9.71428571428571" style="35" customWidth="1"/>
    <col min="8754" max="8760" width="6" style="35" customWidth="1"/>
    <col min="8761" max="8988" width="9.14285714285714" style="35"/>
    <col min="8989" max="8989" width="7.14285714285714" style="35" customWidth="1"/>
    <col min="8990" max="8990" width="9.57142857142857" style="35" customWidth="1"/>
    <col min="8991" max="8991" width="5.14285714285714" style="35" customWidth="1"/>
    <col min="8992" max="8996" width="9" style="35" hidden="1" customWidth="1"/>
    <col min="8997" max="8997" width="4.71428571428571" style="35" customWidth="1"/>
    <col min="8998" max="8998" width="4.14285714285714" style="35" customWidth="1"/>
    <col min="8999" max="8999" width="4.42857142857143" style="35" customWidth="1"/>
    <col min="9000" max="9000" width="4.57142857142857" style="35" customWidth="1"/>
    <col min="9001" max="9001" width="4.28571428571429" style="35" customWidth="1"/>
    <col min="9002" max="9002" width="4.57142857142857" style="35" customWidth="1"/>
    <col min="9003" max="9003" width="4.71428571428571" style="35" customWidth="1"/>
    <col min="9004" max="9004" width="18.2857142857143" style="35" customWidth="1"/>
    <col min="9005" max="9005" width="6" style="35" customWidth="1"/>
    <col min="9006" max="9006" width="5" style="35" customWidth="1"/>
    <col min="9007" max="9007" width="9" style="35" customWidth="1"/>
    <col min="9008" max="9008" width="9.85714285714286" style="35" customWidth="1"/>
    <col min="9009" max="9009" width="9.71428571428571" style="35" customWidth="1"/>
    <col min="9010" max="9016" width="6" style="35" customWidth="1"/>
    <col min="9017" max="9244" width="9.14285714285714" style="35"/>
    <col min="9245" max="9245" width="7.14285714285714" style="35" customWidth="1"/>
    <col min="9246" max="9246" width="9.57142857142857" style="35" customWidth="1"/>
    <col min="9247" max="9247" width="5.14285714285714" style="35" customWidth="1"/>
    <col min="9248" max="9252" width="9" style="35" hidden="1" customWidth="1"/>
    <col min="9253" max="9253" width="4.71428571428571" style="35" customWidth="1"/>
    <col min="9254" max="9254" width="4.14285714285714" style="35" customWidth="1"/>
    <col min="9255" max="9255" width="4.42857142857143" style="35" customWidth="1"/>
    <col min="9256" max="9256" width="4.57142857142857" style="35" customWidth="1"/>
    <col min="9257" max="9257" width="4.28571428571429" style="35" customWidth="1"/>
    <col min="9258" max="9258" width="4.57142857142857" style="35" customWidth="1"/>
    <col min="9259" max="9259" width="4.71428571428571" style="35" customWidth="1"/>
    <col min="9260" max="9260" width="18.2857142857143" style="35" customWidth="1"/>
    <col min="9261" max="9261" width="6" style="35" customWidth="1"/>
    <col min="9262" max="9262" width="5" style="35" customWidth="1"/>
    <col min="9263" max="9263" width="9" style="35" customWidth="1"/>
    <col min="9264" max="9264" width="9.85714285714286" style="35" customWidth="1"/>
    <col min="9265" max="9265" width="9.71428571428571" style="35" customWidth="1"/>
    <col min="9266" max="9272" width="6" style="35" customWidth="1"/>
    <col min="9273" max="9500" width="9.14285714285714" style="35"/>
    <col min="9501" max="9501" width="7.14285714285714" style="35" customWidth="1"/>
    <col min="9502" max="9502" width="9.57142857142857" style="35" customWidth="1"/>
    <col min="9503" max="9503" width="5.14285714285714" style="35" customWidth="1"/>
    <col min="9504" max="9508" width="9" style="35" hidden="1" customWidth="1"/>
    <col min="9509" max="9509" width="4.71428571428571" style="35" customWidth="1"/>
    <col min="9510" max="9510" width="4.14285714285714" style="35" customWidth="1"/>
    <col min="9511" max="9511" width="4.42857142857143" style="35" customWidth="1"/>
    <col min="9512" max="9512" width="4.57142857142857" style="35" customWidth="1"/>
    <col min="9513" max="9513" width="4.28571428571429" style="35" customWidth="1"/>
    <col min="9514" max="9514" width="4.57142857142857" style="35" customWidth="1"/>
    <col min="9515" max="9515" width="4.71428571428571" style="35" customWidth="1"/>
    <col min="9516" max="9516" width="18.2857142857143" style="35" customWidth="1"/>
    <col min="9517" max="9517" width="6" style="35" customWidth="1"/>
    <col min="9518" max="9518" width="5" style="35" customWidth="1"/>
    <col min="9519" max="9519" width="9" style="35" customWidth="1"/>
    <col min="9520" max="9520" width="9.85714285714286" style="35" customWidth="1"/>
    <col min="9521" max="9521" width="9.71428571428571" style="35" customWidth="1"/>
    <col min="9522" max="9528" width="6" style="35" customWidth="1"/>
    <col min="9529" max="9756" width="9.14285714285714" style="35"/>
    <col min="9757" max="9757" width="7.14285714285714" style="35" customWidth="1"/>
    <col min="9758" max="9758" width="9.57142857142857" style="35" customWidth="1"/>
    <col min="9759" max="9759" width="5.14285714285714" style="35" customWidth="1"/>
    <col min="9760" max="9764" width="9" style="35" hidden="1" customWidth="1"/>
    <col min="9765" max="9765" width="4.71428571428571" style="35" customWidth="1"/>
    <col min="9766" max="9766" width="4.14285714285714" style="35" customWidth="1"/>
    <col min="9767" max="9767" width="4.42857142857143" style="35" customWidth="1"/>
    <col min="9768" max="9768" width="4.57142857142857" style="35" customWidth="1"/>
    <col min="9769" max="9769" width="4.28571428571429" style="35" customWidth="1"/>
    <col min="9770" max="9770" width="4.57142857142857" style="35" customWidth="1"/>
    <col min="9771" max="9771" width="4.71428571428571" style="35" customWidth="1"/>
    <col min="9772" max="9772" width="18.2857142857143" style="35" customWidth="1"/>
    <col min="9773" max="9773" width="6" style="35" customWidth="1"/>
    <col min="9774" max="9774" width="5" style="35" customWidth="1"/>
    <col min="9775" max="9775" width="9" style="35" customWidth="1"/>
    <col min="9776" max="9776" width="9.85714285714286" style="35" customWidth="1"/>
    <col min="9777" max="9777" width="9.71428571428571" style="35" customWidth="1"/>
    <col min="9778" max="9784" width="6" style="35" customWidth="1"/>
    <col min="9785" max="10012" width="9.14285714285714" style="35"/>
    <col min="10013" max="10013" width="7.14285714285714" style="35" customWidth="1"/>
    <col min="10014" max="10014" width="9.57142857142857" style="35" customWidth="1"/>
    <col min="10015" max="10015" width="5.14285714285714" style="35" customWidth="1"/>
    <col min="10016" max="10020" width="9" style="35" hidden="1" customWidth="1"/>
    <col min="10021" max="10021" width="4.71428571428571" style="35" customWidth="1"/>
    <col min="10022" max="10022" width="4.14285714285714" style="35" customWidth="1"/>
    <col min="10023" max="10023" width="4.42857142857143" style="35" customWidth="1"/>
    <col min="10024" max="10024" width="4.57142857142857" style="35" customWidth="1"/>
    <col min="10025" max="10025" width="4.28571428571429" style="35" customWidth="1"/>
    <col min="10026" max="10026" width="4.57142857142857" style="35" customWidth="1"/>
    <col min="10027" max="10027" width="4.71428571428571" style="35" customWidth="1"/>
    <col min="10028" max="10028" width="18.2857142857143" style="35" customWidth="1"/>
    <col min="10029" max="10029" width="6" style="35" customWidth="1"/>
    <col min="10030" max="10030" width="5" style="35" customWidth="1"/>
    <col min="10031" max="10031" width="9" style="35" customWidth="1"/>
    <col min="10032" max="10032" width="9.85714285714286" style="35" customWidth="1"/>
    <col min="10033" max="10033" width="9.71428571428571" style="35" customWidth="1"/>
    <col min="10034" max="10040" width="6" style="35" customWidth="1"/>
    <col min="10041" max="10268" width="9.14285714285714" style="35"/>
    <col min="10269" max="10269" width="7.14285714285714" style="35" customWidth="1"/>
    <col min="10270" max="10270" width="9.57142857142857" style="35" customWidth="1"/>
    <col min="10271" max="10271" width="5.14285714285714" style="35" customWidth="1"/>
    <col min="10272" max="10276" width="9" style="35" hidden="1" customWidth="1"/>
    <col min="10277" max="10277" width="4.71428571428571" style="35" customWidth="1"/>
    <col min="10278" max="10278" width="4.14285714285714" style="35" customWidth="1"/>
    <col min="10279" max="10279" width="4.42857142857143" style="35" customWidth="1"/>
    <col min="10280" max="10280" width="4.57142857142857" style="35" customWidth="1"/>
    <col min="10281" max="10281" width="4.28571428571429" style="35" customWidth="1"/>
    <col min="10282" max="10282" width="4.57142857142857" style="35" customWidth="1"/>
    <col min="10283" max="10283" width="4.71428571428571" style="35" customWidth="1"/>
    <col min="10284" max="10284" width="18.2857142857143" style="35" customWidth="1"/>
    <col min="10285" max="10285" width="6" style="35" customWidth="1"/>
    <col min="10286" max="10286" width="5" style="35" customWidth="1"/>
    <col min="10287" max="10287" width="9" style="35" customWidth="1"/>
    <col min="10288" max="10288" width="9.85714285714286" style="35" customWidth="1"/>
    <col min="10289" max="10289" width="9.71428571428571" style="35" customWidth="1"/>
    <col min="10290" max="10296" width="6" style="35" customWidth="1"/>
    <col min="10297" max="10524" width="9.14285714285714" style="35"/>
    <col min="10525" max="10525" width="7.14285714285714" style="35" customWidth="1"/>
    <col min="10526" max="10526" width="9.57142857142857" style="35" customWidth="1"/>
    <col min="10527" max="10527" width="5.14285714285714" style="35" customWidth="1"/>
    <col min="10528" max="10532" width="9" style="35" hidden="1" customWidth="1"/>
    <col min="10533" max="10533" width="4.71428571428571" style="35" customWidth="1"/>
    <col min="10534" max="10534" width="4.14285714285714" style="35" customWidth="1"/>
    <col min="10535" max="10535" width="4.42857142857143" style="35" customWidth="1"/>
    <col min="10536" max="10536" width="4.57142857142857" style="35" customWidth="1"/>
    <col min="10537" max="10537" width="4.28571428571429" style="35" customWidth="1"/>
    <col min="10538" max="10538" width="4.57142857142857" style="35" customWidth="1"/>
    <col min="10539" max="10539" width="4.71428571428571" style="35" customWidth="1"/>
    <col min="10540" max="10540" width="18.2857142857143" style="35" customWidth="1"/>
    <col min="10541" max="10541" width="6" style="35" customWidth="1"/>
    <col min="10542" max="10542" width="5" style="35" customWidth="1"/>
    <col min="10543" max="10543" width="9" style="35" customWidth="1"/>
    <col min="10544" max="10544" width="9.85714285714286" style="35" customWidth="1"/>
    <col min="10545" max="10545" width="9.71428571428571" style="35" customWidth="1"/>
    <col min="10546" max="10552" width="6" style="35" customWidth="1"/>
    <col min="10553" max="10780" width="9.14285714285714" style="35"/>
    <col min="10781" max="10781" width="7.14285714285714" style="35" customWidth="1"/>
    <col min="10782" max="10782" width="9.57142857142857" style="35" customWidth="1"/>
    <col min="10783" max="10783" width="5.14285714285714" style="35" customWidth="1"/>
    <col min="10784" max="10788" width="9" style="35" hidden="1" customWidth="1"/>
    <col min="10789" max="10789" width="4.71428571428571" style="35" customWidth="1"/>
    <col min="10790" max="10790" width="4.14285714285714" style="35" customWidth="1"/>
    <col min="10791" max="10791" width="4.42857142857143" style="35" customWidth="1"/>
    <col min="10792" max="10792" width="4.57142857142857" style="35" customWidth="1"/>
    <col min="10793" max="10793" width="4.28571428571429" style="35" customWidth="1"/>
    <col min="10794" max="10794" width="4.57142857142857" style="35" customWidth="1"/>
    <col min="10795" max="10795" width="4.71428571428571" style="35" customWidth="1"/>
    <col min="10796" max="10796" width="18.2857142857143" style="35" customWidth="1"/>
    <col min="10797" max="10797" width="6" style="35" customWidth="1"/>
    <col min="10798" max="10798" width="5" style="35" customWidth="1"/>
    <col min="10799" max="10799" width="9" style="35" customWidth="1"/>
    <col min="10800" max="10800" width="9.85714285714286" style="35" customWidth="1"/>
    <col min="10801" max="10801" width="9.71428571428571" style="35" customWidth="1"/>
    <col min="10802" max="10808" width="6" style="35" customWidth="1"/>
    <col min="10809" max="11036" width="9.14285714285714" style="35"/>
    <col min="11037" max="11037" width="7.14285714285714" style="35" customWidth="1"/>
    <col min="11038" max="11038" width="9.57142857142857" style="35" customWidth="1"/>
    <col min="11039" max="11039" width="5.14285714285714" style="35" customWidth="1"/>
    <col min="11040" max="11044" width="9" style="35" hidden="1" customWidth="1"/>
    <col min="11045" max="11045" width="4.71428571428571" style="35" customWidth="1"/>
    <col min="11046" max="11046" width="4.14285714285714" style="35" customWidth="1"/>
    <col min="11047" max="11047" width="4.42857142857143" style="35" customWidth="1"/>
    <col min="11048" max="11048" width="4.57142857142857" style="35" customWidth="1"/>
    <col min="11049" max="11049" width="4.28571428571429" style="35" customWidth="1"/>
    <col min="11050" max="11050" width="4.57142857142857" style="35" customWidth="1"/>
    <col min="11051" max="11051" width="4.71428571428571" style="35" customWidth="1"/>
    <col min="11052" max="11052" width="18.2857142857143" style="35" customWidth="1"/>
    <col min="11053" max="11053" width="6" style="35" customWidth="1"/>
    <col min="11054" max="11054" width="5" style="35" customWidth="1"/>
    <col min="11055" max="11055" width="9" style="35" customWidth="1"/>
    <col min="11056" max="11056" width="9.85714285714286" style="35" customWidth="1"/>
    <col min="11057" max="11057" width="9.71428571428571" style="35" customWidth="1"/>
    <col min="11058" max="11064" width="6" style="35" customWidth="1"/>
    <col min="11065" max="11292" width="9.14285714285714" style="35"/>
    <col min="11293" max="11293" width="7.14285714285714" style="35" customWidth="1"/>
    <col min="11294" max="11294" width="9.57142857142857" style="35" customWidth="1"/>
    <col min="11295" max="11295" width="5.14285714285714" style="35" customWidth="1"/>
    <col min="11296" max="11300" width="9" style="35" hidden="1" customWidth="1"/>
    <col min="11301" max="11301" width="4.71428571428571" style="35" customWidth="1"/>
    <col min="11302" max="11302" width="4.14285714285714" style="35" customWidth="1"/>
    <col min="11303" max="11303" width="4.42857142857143" style="35" customWidth="1"/>
    <col min="11304" max="11304" width="4.57142857142857" style="35" customWidth="1"/>
    <col min="11305" max="11305" width="4.28571428571429" style="35" customWidth="1"/>
    <col min="11306" max="11306" width="4.57142857142857" style="35" customWidth="1"/>
    <col min="11307" max="11307" width="4.71428571428571" style="35" customWidth="1"/>
    <col min="11308" max="11308" width="18.2857142857143" style="35" customWidth="1"/>
    <col min="11309" max="11309" width="6" style="35" customWidth="1"/>
    <col min="11310" max="11310" width="5" style="35" customWidth="1"/>
    <col min="11311" max="11311" width="9" style="35" customWidth="1"/>
    <col min="11312" max="11312" width="9.85714285714286" style="35" customWidth="1"/>
    <col min="11313" max="11313" width="9.71428571428571" style="35" customWidth="1"/>
    <col min="11314" max="11320" width="6" style="35" customWidth="1"/>
    <col min="11321" max="11548" width="9.14285714285714" style="35"/>
    <col min="11549" max="11549" width="7.14285714285714" style="35" customWidth="1"/>
    <col min="11550" max="11550" width="9.57142857142857" style="35" customWidth="1"/>
    <col min="11551" max="11551" width="5.14285714285714" style="35" customWidth="1"/>
    <col min="11552" max="11556" width="9" style="35" hidden="1" customWidth="1"/>
    <col min="11557" max="11557" width="4.71428571428571" style="35" customWidth="1"/>
    <col min="11558" max="11558" width="4.14285714285714" style="35" customWidth="1"/>
    <col min="11559" max="11559" width="4.42857142857143" style="35" customWidth="1"/>
    <col min="11560" max="11560" width="4.57142857142857" style="35" customWidth="1"/>
    <col min="11561" max="11561" width="4.28571428571429" style="35" customWidth="1"/>
    <col min="11562" max="11562" width="4.57142857142857" style="35" customWidth="1"/>
    <col min="11563" max="11563" width="4.71428571428571" style="35" customWidth="1"/>
    <col min="11564" max="11564" width="18.2857142857143" style="35" customWidth="1"/>
    <col min="11565" max="11565" width="6" style="35" customWidth="1"/>
    <col min="11566" max="11566" width="5" style="35" customWidth="1"/>
    <col min="11567" max="11567" width="9" style="35" customWidth="1"/>
    <col min="11568" max="11568" width="9.85714285714286" style="35" customWidth="1"/>
    <col min="11569" max="11569" width="9.71428571428571" style="35" customWidth="1"/>
    <col min="11570" max="11576" width="6" style="35" customWidth="1"/>
    <col min="11577" max="11804" width="9.14285714285714" style="35"/>
    <col min="11805" max="11805" width="7.14285714285714" style="35" customWidth="1"/>
    <col min="11806" max="11806" width="9.57142857142857" style="35" customWidth="1"/>
    <col min="11807" max="11807" width="5.14285714285714" style="35" customWidth="1"/>
    <col min="11808" max="11812" width="9" style="35" hidden="1" customWidth="1"/>
    <col min="11813" max="11813" width="4.71428571428571" style="35" customWidth="1"/>
    <col min="11814" max="11814" width="4.14285714285714" style="35" customWidth="1"/>
    <col min="11815" max="11815" width="4.42857142857143" style="35" customWidth="1"/>
    <col min="11816" max="11816" width="4.57142857142857" style="35" customWidth="1"/>
    <col min="11817" max="11817" width="4.28571428571429" style="35" customWidth="1"/>
    <col min="11818" max="11818" width="4.57142857142857" style="35" customWidth="1"/>
    <col min="11819" max="11819" width="4.71428571428571" style="35" customWidth="1"/>
    <col min="11820" max="11820" width="18.2857142857143" style="35" customWidth="1"/>
    <col min="11821" max="11821" width="6" style="35" customWidth="1"/>
    <col min="11822" max="11822" width="5" style="35" customWidth="1"/>
    <col min="11823" max="11823" width="9" style="35" customWidth="1"/>
    <col min="11824" max="11824" width="9.85714285714286" style="35" customWidth="1"/>
    <col min="11825" max="11825" width="9.71428571428571" style="35" customWidth="1"/>
    <col min="11826" max="11832" width="6" style="35" customWidth="1"/>
    <col min="11833" max="12060" width="9.14285714285714" style="35"/>
    <col min="12061" max="12061" width="7.14285714285714" style="35" customWidth="1"/>
    <col min="12062" max="12062" width="9.57142857142857" style="35" customWidth="1"/>
    <col min="12063" max="12063" width="5.14285714285714" style="35" customWidth="1"/>
    <col min="12064" max="12068" width="9" style="35" hidden="1" customWidth="1"/>
    <col min="12069" max="12069" width="4.71428571428571" style="35" customWidth="1"/>
    <col min="12070" max="12070" width="4.14285714285714" style="35" customWidth="1"/>
    <col min="12071" max="12071" width="4.42857142857143" style="35" customWidth="1"/>
    <col min="12072" max="12072" width="4.57142857142857" style="35" customWidth="1"/>
    <col min="12073" max="12073" width="4.28571428571429" style="35" customWidth="1"/>
    <col min="12074" max="12074" width="4.57142857142857" style="35" customWidth="1"/>
    <col min="12075" max="12075" width="4.71428571428571" style="35" customWidth="1"/>
    <col min="12076" max="12076" width="18.2857142857143" style="35" customWidth="1"/>
    <col min="12077" max="12077" width="6" style="35" customWidth="1"/>
    <col min="12078" max="12078" width="5" style="35" customWidth="1"/>
    <col min="12079" max="12079" width="9" style="35" customWidth="1"/>
    <col min="12080" max="12080" width="9.85714285714286" style="35" customWidth="1"/>
    <col min="12081" max="12081" width="9.71428571428571" style="35" customWidth="1"/>
    <col min="12082" max="12088" width="6" style="35" customWidth="1"/>
    <col min="12089" max="12316" width="9.14285714285714" style="35"/>
    <col min="12317" max="12317" width="7.14285714285714" style="35" customWidth="1"/>
    <col min="12318" max="12318" width="9.57142857142857" style="35" customWidth="1"/>
    <col min="12319" max="12319" width="5.14285714285714" style="35" customWidth="1"/>
    <col min="12320" max="12324" width="9" style="35" hidden="1" customWidth="1"/>
    <col min="12325" max="12325" width="4.71428571428571" style="35" customWidth="1"/>
    <col min="12326" max="12326" width="4.14285714285714" style="35" customWidth="1"/>
    <col min="12327" max="12327" width="4.42857142857143" style="35" customWidth="1"/>
    <col min="12328" max="12328" width="4.57142857142857" style="35" customWidth="1"/>
    <col min="12329" max="12329" width="4.28571428571429" style="35" customWidth="1"/>
    <col min="12330" max="12330" width="4.57142857142857" style="35" customWidth="1"/>
    <col min="12331" max="12331" width="4.71428571428571" style="35" customWidth="1"/>
    <col min="12332" max="12332" width="18.2857142857143" style="35" customWidth="1"/>
    <col min="12333" max="12333" width="6" style="35" customWidth="1"/>
    <col min="12334" max="12334" width="5" style="35" customWidth="1"/>
    <col min="12335" max="12335" width="9" style="35" customWidth="1"/>
    <col min="12336" max="12336" width="9.85714285714286" style="35" customWidth="1"/>
    <col min="12337" max="12337" width="9.71428571428571" style="35" customWidth="1"/>
    <col min="12338" max="12344" width="6" style="35" customWidth="1"/>
    <col min="12345" max="12572" width="9.14285714285714" style="35"/>
    <col min="12573" max="12573" width="7.14285714285714" style="35" customWidth="1"/>
    <col min="12574" max="12574" width="9.57142857142857" style="35" customWidth="1"/>
    <col min="12575" max="12575" width="5.14285714285714" style="35" customWidth="1"/>
    <col min="12576" max="12580" width="9" style="35" hidden="1" customWidth="1"/>
    <col min="12581" max="12581" width="4.71428571428571" style="35" customWidth="1"/>
    <col min="12582" max="12582" width="4.14285714285714" style="35" customWidth="1"/>
    <col min="12583" max="12583" width="4.42857142857143" style="35" customWidth="1"/>
    <col min="12584" max="12584" width="4.57142857142857" style="35" customWidth="1"/>
    <col min="12585" max="12585" width="4.28571428571429" style="35" customWidth="1"/>
    <col min="12586" max="12586" width="4.57142857142857" style="35" customWidth="1"/>
    <col min="12587" max="12587" width="4.71428571428571" style="35" customWidth="1"/>
    <col min="12588" max="12588" width="18.2857142857143" style="35" customWidth="1"/>
    <col min="12589" max="12589" width="6" style="35" customWidth="1"/>
    <col min="12590" max="12590" width="5" style="35" customWidth="1"/>
    <col min="12591" max="12591" width="9" style="35" customWidth="1"/>
    <col min="12592" max="12592" width="9.85714285714286" style="35" customWidth="1"/>
    <col min="12593" max="12593" width="9.71428571428571" style="35" customWidth="1"/>
    <col min="12594" max="12600" width="6" style="35" customWidth="1"/>
    <col min="12601" max="12828" width="9.14285714285714" style="35"/>
    <col min="12829" max="12829" width="7.14285714285714" style="35" customWidth="1"/>
    <col min="12830" max="12830" width="9.57142857142857" style="35" customWidth="1"/>
    <col min="12831" max="12831" width="5.14285714285714" style="35" customWidth="1"/>
    <col min="12832" max="12836" width="9" style="35" hidden="1" customWidth="1"/>
    <col min="12837" max="12837" width="4.71428571428571" style="35" customWidth="1"/>
    <col min="12838" max="12838" width="4.14285714285714" style="35" customWidth="1"/>
    <col min="12839" max="12839" width="4.42857142857143" style="35" customWidth="1"/>
    <col min="12840" max="12840" width="4.57142857142857" style="35" customWidth="1"/>
    <col min="12841" max="12841" width="4.28571428571429" style="35" customWidth="1"/>
    <col min="12842" max="12842" width="4.57142857142857" style="35" customWidth="1"/>
    <col min="12843" max="12843" width="4.71428571428571" style="35" customWidth="1"/>
    <col min="12844" max="12844" width="18.2857142857143" style="35" customWidth="1"/>
    <col min="12845" max="12845" width="6" style="35" customWidth="1"/>
    <col min="12846" max="12846" width="5" style="35" customWidth="1"/>
    <col min="12847" max="12847" width="9" style="35" customWidth="1"/>
    <col min="12848" max="12848" width="9.85714285714286" style="35" customWidth="1"/>
    <col min="12849" max="12849" width="9.71428571428571" style="35" customWidth="1"/>
    <col min="12850" max="12856" width="6" style="35" customWidth="1"/>
    <col min="12857" max="13084" width="9.14285714285714" style="35"/>
    <col min="13085" max="13085" width="7.14285714285714" style="35" customWidth="1"/>
    <col min="13086" max="13086" width="9.57142857142857" style="35" customWidth="1"/>
    <col min="13087" max="13087" width="5.14285714285714" style="35" customWidth="1"/>
    <col min="13088" max="13092" width="9" style="35" hidden="1" customWidth="1"/>
    <col min="13093" max="13093" width="4.71428571428571" style="35" customWidth="1"/>
    <col min="13094" max="13094" width="4.14285714285714" style="35" customWidth="1"/>
    <col min="13095" max="13095" width="4.42857142857143" style="35" customWidth="1"/>
    <col min="13096" max="13096" width="4.57142857142857" style="35" customWidth="1"/>
    <col min="13097" max="13097" width="4.28571428571429" style="35" customWidth="1"/>
    <col min="13098" max="13098" width="4.57142857142857" style="35" customWidth="1"/>
    <col min="13099" max="13099" width="4.71428571428571" style="35" customWidth="1"/>
    <col min="13100" max="13100" width="18.2857142857143" style="35" customWidth="1"/>
    <col min="13101" max="13101" width="6" style="35" customWidth="1"/>
    <col min="13102" max="13102" width="5" style="35" customWidth="1"/>
    <col min="13103" max="13103" width="9" style="35" customWidth="1"/>
    <col min="13104" max="13104" width="9.85714285714286" style="35" customWidth="1"/>
    <col min="13105" max="13105" width="9.71428571428571" style="35" customWidth="1"/>
    <col min="13106" max="13112" width="6" style="35" customWidth="1"/>
    <col min="13113" max="13340" width="9.14285714285714" style="35"/>
    <col min="13341" max="13341" width="7.14285714285714" style="35" customWidth="1"/>
    <col min="13342" max="13342" width="9.57142857142857" style="35" customWidth="1"/>
    <col min="13343" max="13343" width="5.14285714285714" style="35" customWidth="1"/>
    <col min="13344" max="13348" width="9" style="35" hidden="1" customWidth="1"/>
    <col min="13349" max="13349" width="4.71428571428571" style="35" customWidth="1"/>
    <col min="13350" max="13350" width="4.14285714285714" style="35" customWidth="1"/>
    <col min="13351" max="13351" width="4.42857142857143" style="35" customWidth="1"/>
    <col min="13352" max="13352" width="4.57142857142857" style="35" customWidth="1"/>
    <col min="13353" max="13353" width="4.28571428571429" style="35" customWidth="1"/>
    <col min="13354" max="13354" width="4.57142857142857" style="35" customWidth="1"/>
    <col min="13355" max="13355" width="4.71428571428571" style="35" customWidth="1"/>
    <col min="13356" max="13356" width="18.2857142857143" style="35" customWidth="1"/>
    <col min="13357" max="13357" width="6" style="35" customWidth="1"/>
    <col min="13358" max="13358" width="5" style="35" customWidth="1"/>
    <col min="13359" max="13359" width="9" style="35" customWidth="1"/>
    <col min="13360" max="13360" width="9.85714285714286" style="35" customWidth="1"/>
    <col min="13361" max="13361" width="9.71428571428571" style="35" customWidth="1"/>
    <col min="13362" max="13368" width="6" style="35" customWidth="1"/>
    <col min="13369" max="13596" width="9.14285714285714" style="35"/>
    <col min="13597" max="13597" width="7.14285714285714" style="35" customWidth="1"/>
    <col min="13598" max="13598" width="9.57142857142857" style="35" customWidth="1"/>
    <col min="13599" max="13599" width="5.14285714285714" style="35" customWidth="1"/>
    <col min="13600" max="13604" width="9" style="35" hidden="1" customWidth="1"/>
    <col min="13605" max="13605" width="4.71428571428571" style="35" customWidth="1"/>
    <col min="13606" max="13606" width="4.14285714285714" style="35" customWidth="1"/>
    <col min="13607" max="13607" width="4.42857142857143" style="35" customWidth="1"/>
    <col min="13608" max="13608" width="4.57142857142857" style="35" customWidth="1"/>
    <col min="13609" max="13609" width="4.28571428571429" style="35" customWidth="1"/>
    <col min="13610" max="13610" width="4.57142857142857" style="35" customWidth="1"/>
    <col min="13611" max="13611" width="4.71428571428571" style="35" customWidth="1"/>
    <col min="13612" max="13612" width="18.2857142857143" style="35" customWidth="1"/>
    <col min="13613" max="13613" width="6" style="35" customWidth="1"/>
    <col min="13614" max="13614" width="5" style="35" customWidth="1"/>
    <col min="13615" max="13615" width="9" style="35" customWidth="1"/>
    <col min="13616" max="13616" width="9.85714285714286" style="35" customWidth="1"/>
    <col min="13617" max="13617" width="9.71428571428571" style="35" customWidth="1"/>
    <col min="13618" max="13624" width="6" style="35" customWidth="1"/>
    <col min="13625" max="13852" width="9.14285714285714" style="35"/>
    <col min="13853" max="13853" width="7.14285714285714" style="35" customWidth="1"/>
    <col min="13854" max="13854" width="9.57142857142857" style="35" customWidth="1"/>
    <col min="13855" max="13855" width="5.14285714285714" style="35" customWidth="1"/>
    <col min="13856" max="13860" width="9" style="35" hidden="1" customWidth="1"/>
    <col min="13861" max="13861" width="4.71428571428571" style="35" customWidth="1"/>
    <col min="13862" max="13862" width="4.14285714285714" style="35" customWidth="1"/>
    <col min="13863" max="13863" width="4.42857142857143" style="35" customWidth="1"/>
    <col min="13864" max="13864" width="4.57142857142857" style="35" customWidth="1"/>
    <col min="13865" max="13865" width="4.28571428571429" style="35" customWidth="1"/>
    <col min="13866" max="13866" width="4.57142857142857" style="35" customWidth="1"/>
    <col min="13867" max="13867" width="4.71428571428571" style="35" customWidth="1"/>
    <col min="13868" max="13868" width="18.2857142857143" style="35" customWidth="1"/>
    <col min="13869" max="13869" width="6" style="35" customWidth="1"/>
    <col min="13870" max="13870" width="5" style="35" customWidth="1"/>
    <col min="13871" max="13871" width="9" style="35" customWidth="1"/>
    <col min="13872" max="13872" width="9.85714285714286" style="35" customWidth="1"/>
    <col min="13873" max="13873" width="9.71428571428571" style="35" customWidth="1"/>
    <col min="13874" max="13880" width="6" style="35" customWidth="1"/>
    <col min="13881" max="14108" width="9.14285714285714" style="35"/>
    <col min="14109" max="14109" width="7.14285714285714" style="35" customWidth="1"/>
    <col min="14110" max="14110" width="9.57142857142857" style="35" customWidth="1"/>
    <col min="14111" max="14111" width="5.14285714285714" style="35" customWidth="1"/>
    <col min="14112" max="14116" width="9" style="35" hidden="1" customWidth="1"/>
    <col min="14117" max="14117" width="4.71428571428571" style="35" customWidth="1"/>
    <col min="14118" max="14118" width="4.14285714285714" style="35" customWidth="1"/>
    <col min="14119" max="14119" width="4.42857142857143" style="35" customWidth="1"/>
    <col min="14120" max="14120" width="4.57142857142857" style="35" customWidth="1"/>
    <col min="14121" max="14121" width="4.28571428571429" style="35" customWidth="1"/>
    <col min="14122" max="14122" width="4.57142857142857" style="35" customWidth="1"/>
    <col min="14123" max="14123" width="4.71428571428571" style="35" customWidth="1"/>
    <col min="14124" max="14124" width="18.2857142857143" style="35" customWidth="1"/>
    <col min="14125" max="14125" width="6" style="35" customWidth="1"/>
    <col min="14126" max="14126" width="5" style="35" customWidth="1"/>
    <col min="14127" max="14127" width="9" style="35" customWidth="1"/>
    <col min="14128" max="14128" width="9.85714285714286" style="35" customWidth="1"/>
    <col min="14129" max="14129" width="9.71428571428571" style="35" customWidth="1"/>
    <col min="14130" max="14136" width="6" style="35" customWidth="1"/>
    <col min="14137" max="14364" width="9.14285714285714" style="35"/>
    <col min="14365" max="14365" width="7.14285714285714" style="35" customWidth="1"/>
    <col min="14366" max="14366" width="9.57142857142857" style="35" customWidth="1"/>
    <col min="14367" max="14367" width="5.14285714285714" style="35" customWidth="1"/>
    <col min="14368" max="14372" width="9" style="35" hidden="1" customWidth="1"/>
    <col min="14373" max="14373" width="4.71428571428571" style="35" customWidth="1"/>
    <col min="14374" max="14374" width="4.14285714285714" style="35" customWidth="1"/>
    <col min="14375" max="14375" width="4.42857142857143" style="35" customWidth="1"/>
    <col min="14376" max="14376" width="4.57142857142857" style="35" customWidth="1"/>
    <col min="14377" max="14377" width="4.28571428571429" style="35" customWidth="1"/>
    <col min="14378" max="14378" width="4.57142857142857" style="35" customWidth="1"/>
    <col min="14379" max="14379" width="4.71428571428571" style="35" customWidth="1"/>
    <col min="14380" max="14380" width="18.2857142857143" style="35" customWidth="1"/>
    <col min="14381" max="14381" width="6" style="35" customWidth="1"/>
    <col min="14382" max="14382" width="5" style="35" customWidth="1"/>
    <col min="14383" max="14383" width="9" style="35" customWidth="1"/>
    <col min="14384" max="14384" width="9.85714285714286" style="35" customWidth="1"/>
    <col min="14385" max="14385" width="9.71428571428571" style="35" customWidth="1"/>
    <col min="14386" max="14392" width="6" style="35" customWidth="1"/>
    <col min="14393" max="14620" width="9.14285714285714" style="35"/>
    <col min="14621" max="14621" width="7.14285714285714" style="35" customWidth="1"/>
    <col min="14622" max="14622" width="9.57142857142857" style="35" customWidth="1"/>
    <col min="14623" max="14623" width="5.14285714285714" style="35" customWidth="1"/>
    <col min="14624" max="14628" width="9" style="35" hidden="1" customWidth="1"/>
    <col min="14629" max="14629" width="4.71428571428571" style="35" customWidth="1"/>
    <col min="14630" max="14630" width="4.14285714285714" style="35" customWidth="1"/>
    <col min="14631" max="14631" width="4.42857142857143" style="35" customWidth="1"/>
    <col min="14632" max="14632" width="4.57142857142857" style="35" customWidth="1"/>
    <col min="14633" max="14633" width="4.28571428571429" style="35" customWidth="1"/>
    <col min="14634" max="14634" width="4.57142857142857" style="35" customWidth="1"/>
    <col min="14635" max="14635" width="4.71428571428571" style="35" customWidth="1"/>
    <col min="14636" max="14636" width="18.2857142857143" style="35" customWidth="1"/>
    <col min="14637" max="14637" width="6" style="35" customWidth="1"/>
    <col min="14638" max="14638" width="5" style="35" customWidth="1"/>
    <col min="14639" max="14639" width="9" style="35" customWidth="1"/>
    <col min="14640" max="14640" width="9.85714285714286" style="35" customWidth="1"/>
    <col min="14641" max="14641" width="9.71428571428571" style="35" customWidth="1"/>
    <col min="14642" max="14648" width="6" style="35" customWidth="1"/>
    <col min="14649" max="14876" width="9.14285714285714" style="35"/>
    <col min="14877" max="14877" width="7.14285714285714" style="35" customWidth="1"/>
    <col min="14878" max="14878" width="9.57142857142857" style="35" customWidth="1"/>
    <col min="14879" max="14879" width="5.14285714285714" style="35" customWidth="1"/>
    <col min="14880" max="14884" width="9" style="35" hidden="1" customWidth="1"/>
    <col min="14885" max="14885" width="4.71428571428571" style="35" customWidth="1"/>
    <col min="14886" max="14886" width="4.14285714285714" style="35" customWidth="1"/>
    <col min="14887" max="14887" width="4.42857142857143" style="35" customWidth="1"/>
    <col min="14888" max="14888" width="4.57142857142857" style="35" customWidth="1"/>
    <col min="14889" max="14889" width="4.28571428571429" style="35" customWidth="1"/>
    <col min="14890" max="14890" width="4.57142857142857" style="35" customWidth="1"/>
    <col min="14891" max="14891" width="4.71428571428571" style="35" customWidth="1"/>
    <col min="14892" max="14892" width="18.2857142857143" style="35" customWidth="1"/>
    <col min="14893" max="14893" width="6" style="35" customWidth="1"/>
    <col min="14894" max="14894" width="5" style="35" customWidth="1"/>
    <col min="14895" max="14895" width="9" style="35" customWidth="1"/>
    <col min="14896" max="14896" width="9.85714285714286" style="35" customWidth="1"/>
    <col min="14897" max="14897" width="9.71428571428571" style="35" customWidth="1"/>
    <col min="14898" max="14904" width="6" style="35" customWidth="1"/>
    <col min="14905" max="15132" width="9.14285714285714" style="35"/>
    <col min="15133" max="15133" width="7.14285714285714" style="35" customWidth="1"/>
    <col min="15134" max="15134" width="9.57142857142857" style="35" customWidth="1"/>
    <col min="15135" max="15135" width="5.14285714285714" style="35" customWidth="1"/>
    <col min="15136" max="15140" width="9" style="35" hidden="1" customWidth="1"/>
    <col min="15141" max="15141" width="4.71428571428571" style="35" customWidth="1"/>
    <col min="15142" max="15142" width="4.14285714285714" style="35" customWidth="1"/>
    <col min="15143" max="15143" width="4.42857142857143" style="35" customWidth="1"/>
    <col min="15144" max="15144" width="4.57142857142857" style="35" customWidth="1"/>
    <col min="15145" max="15145" width="4.28571428571429" style="35" customWidth="1"/>
    <col min="15146" max="15146" width="4.57142857142857" style="35" customWidth="1"/>
    <col min="15147" max="15147" width="4.71428571428571" style="35" customWidth="1"/>
    <col min="15148" max="15148" width="18.2857142857143" style="35" customWidth="1"/>
    <col min="15149" max="15149" width="6" style="35" customWidth="1"/>
    <col min="15150" max="15150" width="5" style="35" customWidth="1"/>
    <col min="15151" max="15151" width="9" style="35" customWidth="1"/>
    <col min="15152" max="15152" width="9.85714285714286" style="35" customWidth="1"/>
    <col min="15153" max="15153" width="9.71428571428571" style="35" customWidth="1"/>
    <col min="15154" max="15160" width="6" style="35" customWidth="1"/>
    <col min="15161" max="15388" width="9.14285714285714" style="35"/>
    <col min="15389" max="15389" width="7.14285714285714" style="35" customWidth="1"/>
    <col min="15390" max="15390" width="9.57142857142857" style="35" customWidth="1"/>
    <col min="15391" max="15391" width="5.14285714285714" style="35" customWidth="1"/>
    <col min="15392" max="15396" width="9" style="35" hidden="1" customWidth="1"/>
    <col min="15397" max="15397" width="4.71428571428571" style="35" customWidth="1"/>
    <col min="15398" max="15398" width="4.14285714285714" style="35" customWidth="1"/>
    <col min="15399" max="15399" width="4.42857142857143" style="35" customWidth="1"/>
    <col min="15400" max="15400" width="4.57142857142857" style="35" customWidth="1"/>
    <col min="15401" max="15401" width="4.28571428571429" style="35" customWidth="1"/>
    <col min="15402" max="15402" width="4.57142857142857" style="35" customWidth="1"/>
    <col min="15403" max="15403" width="4.71428571428571" style="35" customWidth="1"/>
    <col min="15404" max="15404" width="18.2857142857143" style="35" customWidth="1"/>
    <col min="15405" max="15405" width="6" style="35" customWidth="1"/>
    <col min="15406" max="15406" width="5" style="35" customWidth="1"/>
    <col min="15407" max="15407" width="9" style="35" customWidth="1"/>
    <col min="15408" max="15408" width="9.85714285714286" style="35" customWidth="1"/>
    <col min="15409" max="15409" width="9.71428571428571" style="35" customWidth="1"/>
    <col min="15410" max="15416" width="6" style="35" customWidth="1"/>
    <col min="15417" max="15644" width="9.14285714285714" style="35"/>
    <col min="15645" max="15645" width="7.14285714285714" style="35" customWidth="1"/>
    <col min="15646" max="15646" width="9.57142857142857" style="35" customWidth="1"/>
    <col min="15647" max="15647" width="5.14285714285714" style="35" customWidth="1"/>
    <col min="15648" max="15652" width="9" style="35" hidden="1" customWidth="1"/>
    <col min="15653" max="15653" width="4.71428571428571" style="35" customWidth="1"/>
    <col min="15654" max="15654" width="4.14285714285714" style="35" customWidth="1"/>
    <col min="15655" max="15655" width="4.42857142857143" style="35" customWidth="1"/>
    <col min="15656" max="15656" width="4.57142857142857" style="35" customWidth="1"/>
    <col min="15657" max="15657" width="4.28571428571429" style="35" customWidth="1"/>
    <col min="15658" max="15658" width="4.57142857142857" style="35" customWidth="1"/>
    <col min="15659" max="15659" width="4.71428571428571" style="35" customWidth="1"/>
    <col min="15660" max="15660" width="18.2857142857143" style="35" customWidth="1"/>
    <col min="15661" max="15661" width="6" style="35" customWidth="1"/>
    <col min="15662" max="15662" width="5" style="35" customWidth="1"/>
    <col min="15663" max="15663" width="9" style="35" customWidth="1"/>
    <col min="15664" max="15664" width="9.85714285714286" style="35" customWidth="1"/>
    <col min="15665" max="15665" width="9.71428571428571" style="35" customWidth="1"/>
    <col min="15666" max="15672" width="6" style="35" customWidth="1"/>
    <col min="15673" max="15900" width="9.14285714285714" style="35"/>
    <col min="15901" max="15901" width="7.14285714285714" style="35" customWidth="1"/>
    <col min="15902" max="15902" width="9.57142857142857" style="35" customWidth="1"/>
    <col min="15903" max="15903" width="5.14285714285714" style="35" customWidth="1"/>
    <col min="15904" max="15908" width="9" style="35" hidden="1" customWidth="1"/>
    <col min="15909" max="15909" width="4.71428571428571" style="35" customWidth="1"/>
    <col min="15910" max="15910" width="4.14285714285714" style="35" customWidth="1"/>
    <col min="15911" max="15911" width="4.42857142857143" style="35" customWidth="1"/>
    <col min="15912" max="15912" width="4.57142857142857" style="35" customWidth="1"/>
    <col min="15913" max="15913" width="4.28571428571429" style="35" customWidth="1"/>
    <col min="15914" max="15914" width="4.57142857142857" style="35" customWidth="1"/>
    <col min="15915" max="15915" width="4.71428571428571" style="35" customWidth="1"/>
    <col min="15916" max="15916" width="18.2857142857143" style="35" customWidth="1"/>
    <col min="15917" max="15917" width="6" style="35" customWidth="1"/>
    <col min="15918" max="15918" width="5" style="35" customWidth="1"/>
    <col min="15919" max="15919" width="9" style="35" customWidth="1"/>
    <col min="15920" max="15920" width="9.85714285714286" style="35" customWidth="1"/>
    <col min="15921" max="15921" width="9.71428571428571" style="35" customWidth="1"/>
    <col min="15922" max="15928" width="6" style="35" customWidth="1"/>
    <col min="15929" max="16156" width="9.14285714285714" style="35"/>
    <col min="16157" max="16157" width="7.14285714285714" style="35" customWidth="1"/>
    <col min="16158" max="16158" width="9.57142857142857" style="35" customWidth="1"/>
    <col min="16159" max="16159" width="5.14285714285714" style="35" customWidth="1"/>
    <col min="16160" max="16164" width="9" style="35" hidden="1" customWidth="1"/>
    <col min="16165" max="16165" width="4.71428571428571" style="35" customWidth="1"/>
    <col min="16166" max="16166" width="4.14285714285714" style="35" customWidth="1"/>
    <col min="16167" max="16167" width="4.42857142857143" style="35" customWidth="1"/>
    <col min="16168" max="16168" width="4.57142857142857" style="35" customWidth="1"/>
    <col min="16169" max="16169" width="4.28571428571429" style="35" customWidth="1"/>
    <col min="16170" max="16170" width="4.57142857142857" style="35" customWidth="1"/>
    <col min="16171" max="16171" width="4.71428571428571" style="35" customWidth="1"/>
    <col min="16172" max="16172" width="18.2857142857143" style="35" customWidth="1"/>
    <col min="16173" max="16173" width="6" style="35" customWidth="1"/>
    <col min="16174" max="16174" width="5" style="35" customWidth="1"/>
    <col min="16175" max="16175" width="9" style="35" customWidth="1"/>
    <col min="16176" max="16176" width="9.85714285714286" style="35" customWidth="1"/>
    <col min="16177" max="16177" width="9.71428571428571" style="35" customWidth="1"/>
    <col min="16178" max="16184" width="6" style="35" customWidth="1"/>
    <col min="16185" max="16384" width="9.14285714285714" style="35"/>
  </cols>
  <sheetData>
    <row r="1" ht="12.75" spans="1:53">
      <c r="A1" s="41"/>
      <c r="B1" s="42"/>
      <c r="C1" s="43"/>
      <c r="D1" s="44" t="s">
        <v>1239</v>
      </c>
      <c r="E1" s="44"/>
      <c r="F1" s="44"/>
      <c r="G1" s="44"/>
      <c r="H1" s="44"/>
      <c r="I1" s="44"/>
      <c r="J1" s="44"/>
      <c r="K1" s="44"/>
      <c r="L1" s="44"/>
      <c r="M1" s="44"/>
      <c r="N1" s="44"/>
      <c r="O1" s="44"/>
      <c r="P1" s="56"/>
      <c r="Q1" s="61"/>
      <c r="R1" s="44" t="s">
        <v>1240</v>
      </c>
      <c r="S1" s="44"/>
      <c r="T1" s="44"/>
      <c r="U1" s="44"/>
      <c r="V1" s="44"/>
      <c r="W1" s="44"/>
      <c r="X1" s="44"/>
      <c r="Y1" s="44"/>
      <c r="Z1" s="44"/>
      <c r="AA1" s="44"/>
      <c r="AB1" s="44"/>
      <c r="AC1" s="44"/>
      <c r="AD1" s="64"/>
      <c r="AH1" s="91" t="s">
        <v>1241</v>
      </c>
      <c r="AI1" s="44"/>
      <c r="AJ1" s="44"/>
      <c r="AK1" s="44"/>
      <c r="AL1" s="44"/>
      <c r="AM1" s="44"/>
      <c r="AN1" s="92"/>
      <c r="AU1" s="91" t="s">
        <v>1241</v>
      </c>
      <c r="AV1" s="44"/>
      <c r="AW1" s="44"/>
      <c r="AX1" s="44"/>
      <c r="AY1" s="44"/>
      <c r="AZ1" s="44"/>
      <c r="BA1" s="92"/>
    </row>
    <row r="2" ht="12" spans="1:56">
      <c r="A2" s="45" t="s">
        <v>126</v>
      </c>
      <c r="B2" s="45" t="s">
        <v>125</v>
      </c>
      <c r="C2" s="46" t="s">
        <v>1242</v>
      </c>
      <c r="D2" s="47" t="s">
        <v>82</v>
      </c>
      <c r="E2" s="47" t="s">
        <v>4</v>
      </c>
      <c r="F2" s="47" t="s">
        <v>5</v>
      </c>
      <c r="G2" s="47" t="s">
        <v>6</v>
      </c>
      <c r="H2" s="47" t="s">
        <v>7</v>
      </c>
      <c r="I2" s="47" t="s">
        <v>8</v>
      </c>
      <c r="J2" s="47" t="s">
        <v>9</v>
      </c>
      <c r="K2" s="47" t="s">
        <v>10</v>
      </c>
      <c r="L2" s="47" t="s">
        <v>11</v>
      </c>
      <c r="M2" s="47" t="s">
        <v>12</v>
      </c>
      <c r="N2" s="47" t="s">
        <v>13</v>
      </c>
      <c r="O2" s="57" t="s">
        <v>14</v>
      </c>
      <c r="P2" s="47" t="s">
        <v>125</v>
      </c>
      <c r="Q2" s="62" t="s">
        <v>1242</v>
      </c>
      <c r="R2" s="47" t="s">
        <v>82</v>
      </c>
      <c r="S2" s="47" t="s">
        <v>4</v>
      </c>
      <c r="T2" s="47" t="s">
        <v>5</v>
      </c>
      <c r="U2" s="47" t="s">
        <v>6</v>
      </c>
      <c r="V2" s="47" t="s">
        <v>7</v>
      </c>
      <c r="W2" s="47" t="s">
        <v>8</v>
      </c>
      <c r="X2" s="47" t="s">
        <v>9</v>
      </c>
      <c r="Y2" s="47" t="s">
        <v>10</v>
      </c>
      <c r="Z2" s="47" t="s">
        <v>11</v>
      </c>
      <c r="AA2" s="47" t="s">
        <v>12</v>
      </c>
      <c r="AB2" s="47" t="s">
        <v>13</v>
      </c>
      <c r="AC2" s="57" t="s">
        <v>14</v>
      </c>
      <c r="AD2" s="64"/>
      <c r="AF2" s="65" t="s">
        <v>82</v>
      </c>
      <c r="AG2" s="93" t="s">
        <v>4</v>
      </c>
      <c r="AH2" s="93" t="s">
        <v>5</v>
      </c>
      <c r="AI2" s="93" t="s">
        <v>6</v>
      </c>
      <c r="AJ2" s="93" t="s">
        <v>7</v>
      </c>
      <c r="AK2" s="93" t="s">
        <v>8</v>
      </c>
      <c r="AL2" s="93" t="s">
        <v>9</v>
      </c>
      <c r="AM2" s="93" t="s">
        <v>10</v>
      </c>
      <c r="AN2" s="93" t="s">
        <v>11</v>
      </c>
      <c r="AO2" s="93" t="s">
        <v>12</v>
      </c>
      <c r="AP2" s="93" t="s">
        <v>13</v>
      </c>
      <c r="AQ2" s="106" t="s">
        <v>14</v>
      </c>
      <c r="AS2" s="65" t="s">
        <v>82</v>
      </c>
      <c r="AT2" s="93" t="s">
        <v>4</v>
      </c>
      <c r="AU2" s="93" t="s">
        <v>5</v>
      </c>
      <c r="AV2" s="93" t="s">
        <v>6</v>
      </c>
      <c r="AW2" s="93" t="s">
        <v>7</v>
      </c>
      <c r="AX2" s="93" t="s">
        <v>8</v>
      </c>
      <c r="AY2" s="93" t="s">
        <v>9</v>
      </c>
      <c r="AZ2" s="93" t="s">
        <v>10</v>
      </c>
      <c r="BA2" s="93" t="s">
        <v>11</v>
      </c>
      <c r="BB2" s="93" t="s">
        <v>12</v>
      </c>
      <c r="BC2" s="93" t="s">
        <v>13</v>
      </c>
      <c r="BD2" s="106" t="s">
        <v>14</v>
      </c>
    </row>
    <row r="3" ht="12" spans="1:56">
      <c r="A3" s="48"/>
      <c r="B3" s="48" t="s">
        <v>1249</v>
      </c>
      <c r="C3" s="49"/>
      <c r="D3" s="50">
        <f>COUNTA(D4:D1000)-COUNTIF(D4:D1000,"N/A")</f>
        <v>0</v>
      </c>
      <c r="E3" s="50">
        <f t="shared" ref="E3:O3" si="0">COUNTA(E4:E1000)-COUNTIF(E4:E1000,"N/A")</f>
        <v>0</v>
      </c>
      <c r="F3" s="50">
        <f t="shared" si="0"/>
        <v>0</v>
      </c>
      <c r="G3" s="50">
        <f t="shared" si="0"/>
        <v>0</v>
      </c>
      <c r="H3" s="50">
        <f t="shared" si="0"/>
        <v>1</v>
      </c>
      <c r="I3" s="50">
        <f t="shared" si="0"/>
        <v>1</v>
      </c>
      <c r="J3" s="50">
        <f t="shared" si="0"/>
        <v>4</v>
      </c>
      <c r="K3" s="50">
        <f t="shared" si="0"/>
        <v>9</v>
      </c>
      <c r="L3" s="50">
        <f t="shared" si="0"/>
        <v>11</v>
      </c>
      <c r="M3" s="50">
        <f t="shared" si="0"/>
        <v>8</v>
      </c>
      <c r="N3" s="50">
        <f t="shared" si="0"/>
        <v>8</v>
      </c>
      <c r="O3" s="58">
        <f t="shared" si="0"/>
        <v>6</v>
      </c>
      <c r="P3" s="48" t="str">
        <f>B3</f>
        <v>IITMaths</v>
      </c>
      <c r="Q3" s="63"/>
      <c r="R3" s="50">
        <f>COUNTA(R4:R1000)-COUNTIF(R4:R1000,"N/A")</f>
        <v>4</v>
      </c>
      <c r="S3" s="50">
        <f t="shared" ref="S3:AC3" si="1">COUNTA(S4:S1000)-COUNTIF(S4:S1000,"N/A")</f>
        <v>3</v>
      </c>
      <c r="T3" s="50">
        <f t="shared" si="1"/>
        <v>3</v>
      </c>
      <c r="U3" s="50">
        <f t="shared" si="1"/>
        <v>4</v>
      </c>
      <c r="V3" s="50">
        <f t="shared" si="1"/>
        <v>5</v>
      </c>
      <c r="W3" s="50">
        <f t="shared" si="1"/>
        <v>6</v>
      </c>
      <c r="X3" s="50">
        <f t="shared" si="1"/>
        <v>6</v>
      </c>
      <c r="Y3" s="50">
        <f t="shared" si="1"/>
        <v>6</v>
      </c>
      <c r="Z3" s="50">
        <f t="shared" si="1"/>
        <v>5</v>
      </c>
      <c r="AA3" s="50">
        <f t="shared" si="1"/>
        <v>4</v>
      </c>
      <c r="AB3" s="50">
        <f t="shared" si="1"/>
        <v>2</v>
      </c>
      <c r="AC3" s="58">
        <f t="shared" si="1"/>
        <v>0</v>
      </c>
      <c r="AD3" s="64"/>
      <c r="AE3" s="157" t="s">
        <v>16</v>
      </c>
      <c r="AF3" s="108">
        <f t="shared" ref="AF3:AQ3" si="2">SUM($C$4:$C$200)-SUMIF(D$4:D$200,"=N/A",$C$4:$C$200)</f>
        <v>0</v>
      </c>
      <c r="AG3" s="94">
        <f t="shared" si="2"/>
        <v>0</v>
      </c>
      <c r="AH3" s="94">
        <f t="shared" si="2"/>
        <v>0</v>
      </c>
      <c r="AI3" s="94">
        <f t="shared" si="2"/>
        <v>0</v>
      </c>
      <c r="AJ3" s="94">
        <f t="shared" si="2"/>
        <v>3000</v>
      </c>
      <c r="AK3" s="94">
        <f t="shared" si="2"/>
        <v>3000</v>
      </c>
      <c r="AL3" s="94">
        <f t="shared" si="2"/>
        <v>9500</v>
      </c>
      <c r="AM3" s="94">
        <f t="shared" si="2"/>
        <v>24500</v>
      </c>
      <c r="AN3" s="94">
        <f t="shared" si="2"/>
        <v>30500</v>
      </c>
      <c r="AO3" s="94">
        <f t="shared" si="2"/>
        <v>21500</v>
      </c>
      <c r="AP3" s="94">
        <f t="shared" si="2"/>
        <v>21500</v>
      </c>
      <c r="AQ3" s="107">
        <f t="shared" si="2"/>
        <v>15500</v>
      </c>
      <c r="AS3" s="67">
        <f t="shared" ref="AS3:BD3" si="3">SUM($Q$4:$Q$200)-SUMIF(R$4:R$2000,"=N/A",$Q$4:$Q$2000)</f>
        <v>33200</v>
      </c>
      <c r="AT3" s="108">
        <f t="shared" si="3"/>
        <v>30200</v>
      </c>
      <c r="AU3" s="108">
        <f t="shared" si="3"/>
        <v>30200</v>
      </c>
      <c r="AV3" s="108">
        <f t="shared" si="3"/>
        <v>33200</v>
      </c>
      <c r="AW3" s="108">
        <f t="shared" si="3"/>
        <v>36200</v>
      </c>
      <c r="AX3" s="108">
        <f t="shared" si="3"/>
        <v>39200</v>
      </c>
      <c r="AY3" s="108">
        <f t="shared" si="3"/>
        <v>39200</v>
      </c>
      <c r="AZ3" s="108">
        <f t="shared" si="3"/>
        <v>39200</v>
      </c>
      <c r="BA3" s="108">
        <f t="shared" si="3"/>
        <v>36200</v>
      </c>
      <c r="BB3" s="108">
        <f t="shared" si="3"/>
        <v>33200</v>
      </c>
      <c r="BC3" s="108">
        <f t="shared" si="3"/>
        <v>27200</v>
      </c>
      <c r="BD3" s="125">
        <f t="shared" si="3"/>
        <v>24000</v>
      </c>
    </row>
    <row r="4" spans="1:56">
      <c r="A4" s="51">
        <v>1</v>
      </c>
      <c r="B4" s="52" t="s">
        <v>150</v>
      </c>
      <c r="C4" s="53">
        <v>3000</v>
      </c>
      <c r="D4" s="52" t="s">
        <v>98</v>
      </c>
      <c r="E4" s="52" t="s">
        <v>98</v>
      </c>
      <c r="F4" s="52" t="s">
        <v>98</v>
      </c>
      <c r="G4" s="52" t="s">
        <v>98</v>
      </c>
      <c r="H4" s="52" t="s">
        <v>115</v>
      </c>
      <c r="I4" s="52" t="s">
        <v>115</v>
      </c>
      <c r="J4" s="52" t="s">
        <v>115</v>
      </c>
      <c r="K4" s="52" t="s">
        <v>115</v>
      </c>
      <c r="L4" s="52" t="s">
        <v>115</v>
      </c>
      <c r="M4" s="52" t="s">
        <v>115</v>
      </c>
      <c r="N4" s="52" t="s">
        <v>115</v>
      </c>
      <c r="O4" s="59" t="s">
        <v>98</v>
      </c>
      <c r="P4" s="52" t="s">
        <v>170</v>
      </c>
      <c r="Q4" s="53">
        <v>200</v>
      </c>
      <c r="R4" s="52" t="s">
        <v>115</v>
      </c>
      <c r="S4" s="52" t="s">
        <v>115</v>
      </c>
      <c r="T4" s="52" t="s">
        <v>115</v>
      </c>
      <c r="U4" s="52" t="s">
        <v>115</v>
      </c>
      <c r="V4" s="52" t="s">
        <v>115</v>
      </c>
      <c r="W4" s="52" t="s">
        <v>100</v>
      </c>
      <c r="X4" s="52" t="s">
        <v>100</v>
      </c>
      <c r="Y4" s="52" t="s">
        <v>100</v>
      </c>
      <c r="Z4" s="52" t="s">
        <v>100</v>
      </c>
      <c r="AA4" s="52" t="s">
        <v>100</v>
      </c>
      <c r="AB4" s="52" t="s">
        <v>100</v>
      </c>
      <c r="AC4" s="39" t="s">
        <v>98</v>
      </c>
      <c r="AD4" s="55"/>
      <c r="AE4" s="158" t="s">
        <v>83</v>
      </c>
      <c r="AF4" s="199">
        <f t="shared" ref="AF4:AQ4" si="4">SUM($C$4:$C$200)-SUMIF(D$4:D$200,"=N/A",$C$4:$C$200)-SUMIF(D$4:D$200,"=NotPaid",$C$4:$C$200)</f>
        <v>0</v>
      </c>
      <c r="AG4" s="95">
        <f t="shared" si="4"/>
        <v>0</v>
      </c>
      <c r="AH4" s="95">
        <f t="shared" si="4"/>
        <v>0</v>
      </c>
      <c r="AI4" s="95">
        <f t="shared" si="4"/>
        <v>0</v>
      </c>
      <c r="AJ4" s="95">
        <f t="shared" si="4"/>
        <v>3000</v>
      </c>
      <c r="AK4" s="95">
        <f t="shared" si="4"/>
        <v>3000</v>
      </c>
      <c r="AL4" s="95">
        <f t="shared" si="4"/>
        <v>9500</v>
      </c>
      <c r="AM4" s="95">
        <f t="shared" si="4"/>
        <v>24500</v>
      </c>
      <c r="AN4" s="95">
        <f t="shared" si="4"/>
        <v>30500</v>
      </c>
      <c r="AO4" s="95">
        <f t="shared" si="4"/>
        <v>21500</v>
      </c>
      <c r="AP4" s="95">
        <f t="shared" si="4"/>
        <v>21500</v>
      </c>
      <c r="AQ4" s="109">
        <f t="shared" si="4"/>
        <v>15500</v>
      </c>
      <c r="AS4" s="69">
        <f t="shared" ref="AS4:BD4" si="5">SUM($Q$4:$Q$200)-SUMIF(R$4:R$2000,"=N/A",$Q$4:$Q$2000)-SUMIF(R$4:R$2000,"=NotPaid",$Q$4:$Q$2000)</f>
        <v>33200</v>
      </c>
      <c r="AT4" s="95">
        <f t="shared" si="5"/>
        <v>30200</v>
      </c>
      <c r="AU4" s="95">
        <f t="shared" si="5"/>
        <v>30200</v>
      </c>
      <c r="AV4" s="95">
        <f t="shared" si="5"/>
        <v>33200</v>
      </c>
      <c r="AW4" s="95">
        <f t="shared" si="5"/>
        <v>36200</v>
      </c>
      <c r="AX4" s="95">
        <f t="shared" si="5"/>
        <v>36000</v>
      </c>
      <c r="AY4" s="95">
        <f t="shared" si="5"/>
        <v>27000</v>
      </c>
      <c r="AZ4" s="95">
        <f t="shared" si="5"/>
        <v>24000</v>
      </c>
      <c r="BA4" s="95">
        <f t="shared" si="5"/>
        <v>24000</v>
      </c>
      <c r="BB4" s="95">
        <f t="shared" si="5"/>
        <v>24000</v>
      </c>
      <c r="BC4" s="95">
        <f t="shared" si="5"/>
        <v>24000</v>
      </c>
      <c r="BD4" s="109">
        <f t="shared" si="5"/>
        <v>24000</v>
      </c>
    </row>
    <row r="5" spans="1:56">
      <c r="A5" s="51">
        <f>A4+1</f>
        <v>2</v>
      </c>
      <c r="B5" s="54" t="s">
        <v>234</v>
      </c>
      <c r="C5" s="53">
        <v>3000</v>
      </c>
      <c r="D5" s="52" t="s">
        <v>98</v>
      </c>
      <c r="E5" s="52" t="s">
        <v>98</v>
      </c>
      <c r="F5" s="52" t="s">
        <v>98</v>
      </c>
      <c r="G5" s="52" t="s">
        <v>98</v>
      </c>
      <c r="H5" s="52" t="s">
        <v>98</v>
      </c>
      <c r="I5" s="52" t="s">
        <v>98</v>
      </c>
      <c r="J5" s="52" t="s">
        <v>115</v>
      </c>
      <c r="K5" s="52" t="s">
        <v>115</v>
      </c>
      <c r="L5" s="52" t="s">
        <v>115</v>
      </c>
      <c r="M5" s="52" t="s">
        <v>98</v>
      </c>
      <c r="N5" s="52" t="s">
        <v>98</v>
      </c>
      <c r="O5" s="59" t="s">
        <v>98</v>
      </c>
      <c r="P5" s="54" t="s">
        <v>195</v>
      </c>
      <c r="Q5" s="53">
        <v>3000</v>
      </c>
      <c r="R5" s="52" t="s">
        <v>115</v>
      </c>
      <c r="S5" s="52" t="s">
        <v>115</v>
      </c>
      <c r="T5" s="52" t="s">
        <v>115</v>
      </c>
      <c r="U5" s="52" t="s">
        <v>115</v>
      </c>
      <c r="V5" s="52" t="s">
        <v>115</v>
      </c>
      <c r="W5" s="52" t="s">
        <v>115</v>
      </c>
      <c r="X5" s="52" t="s">
        <v>100</v>
      </c>
      <c r="Y5" s="52" t="s">
        <v>100</v>
      </c>
      <c r="Z5" s="52" t="s">
        <v>100</v>
      </c>
      <c r="AA5" s="52" t="s">
        <v>100</v>
      </c>
      <c r="AB5" s="52" t="s">
        <v>100</v>
      </c>
      <c r="AC5" s="39" t="s">
        <v>98</v>
      </c>
      <c r="AD5" s="55"/>
      <c r="AE5" s="158" t="s">
        <v>84</v>
      </c>
      <c r="AF5" s="200"/>
      <c r="AG5" s="85"/>
      <c r="AH5" s="85"/>
      <c r="AI5" s="103"/>
      <c r="AJ5" s="103"/>
      <c r="AK5" s="103"/>
      <c r="AL5" s="103">
        <v>100</v>
      </c>
      <c r="AM5" s="103">
        <v>100</v>
      </c>
      <c r="AN5" s="103">
        <f>-(600+400)/2</f>
        <v>-500</v>
      </c>
      <c r="AO5" s="103"/>
      <c r="AP5" s="103"/>
      <c r="AQ5" s="126">
        <f>-600/2</f>
        <v>-300</v>
      </c>
      <c r="AS5" s="111">
        <f>700-80</f>
        <v>620</v>
      </c>
      <c r="AT5" s="85"/>
      <c r="AU5" s="85"/>
      <c r="AV5" s="103">
        <f>-350</f>
        <v>-350</v>
      </c>
      <c r="AW5" s="103"/>
      <c r="AX5" s="103"/>
      <c r="AY5" s="96"/>
      <c r="AZ5" s="103"/>
      <c r="BA5" s="103"/>
      <c r="BB5" s="103"/>
      <c r="BC5" s="103"/>
      <c r="BD5" s="126"/>
    </row>
    <row r="6" ht="12" spans="1:56">
      <c r="A6" s="51">
        <f t="shared" ref="A6:A69" si="6">A5+1</f>
        <v>3</v>
      </c>
      <c r="B6" s="54" t="s">
        <v>236</v>
      </c>
      <c r="C6" s="53">
        <v>3000</v>
      </c>
      <c r="D6" s="52" t="s">
        <v>98</v>
      </c>
      <c r="E6" s="52" t="s">
        <v>98</v>
      </c>
      <c r="F6" s="52" t="s">
        <v>98</v>
      </c>
      <c r="G6" s="52" t="s">
        <v>98</v>
      </c>
      <c r="H6" s="52" t="s">
        <v>98</v>
      </c>
      <c r="I6" s="52" t="s">
        <v>98</v>
      </c>
      <c r="J6" s="52" t="s">
        <v>115</v>
      </c>
      <c r="K6" s="52" t="s">
        <v>115</v>
      </c>
      <c r="L6" s="52" t="s">
        <v>115</v>
      </c>
      <c r="M6" s="52" t="s">
        <v>98</v>
      </c>
      <c r="N6" s="52" t="s">
        <v>98</v>
      </c>
      <c r="O6" s="59" t="s">
        <v>98</v>
      </c>
      <c r="P6" s="54" t="s">
        <v>212</v>
      </c>
      <c r="Q6" s="53">
        <v>3000</v>
      </c>
      <c r="R6" s="52" t="s">
        <v>98</v>
      </c>
      <c r="S6" s="52" t="s">
        <v>98</v>
      </c>
      <c r="T6" s="52" t="s">
        <v>98</v>
      </c>
      <c r="U6" s="52" t="s">
        <v>98</v>
      </c>
      <c r="V6" s="52" t="s">
        <v>98</v>
      </c>
      <c r="W6" s="52" t="s">
        <v>98</v>
      </c>
      <c r="X6" s="52" t="s">
        <v>98</v>
      </c>
      <c r="Y6" s="52" t="s">
        <v>98</v>
      </c>
      <c r="Z6" s="52" t="s">
        <v>98</v>
      </c>
      <c r="AA6" s="52" t="s">
        <v>98</v>
      </c>
      <c r="AB6" s="52" t="s">
        <v>98</v>
      </c>
      <c r="AC6" s="39" t="s">
        <v>98</v>
      </c>
      <c r="AD6" s="55"/>
      <c r="AE6" s="159" t="s">
        <v>17</v>
      </c>
      <c r="AF6" s="201">
        <f>SUM(AF4:AF5)</f>
        <v>0</v>
      </c>
      <c r="AG6" s="78">
        <f t="shared" ref="AG6:AQ6" si="7">SUM(AG4:AG5)</f>
        <v>0</v>
      </c>
      <c r="AH6" s="78">
        <f t="shared" si="7"/>
        <v>0</v>
      </c>
      <c r="AI6" s="78">
        <f t="shared" si="7"/>
        <v>0</v>
      </c>
      <c r="AJ6" s="78">
        <f t="shared" si="7"/>
        <v>3000</v>
      </c>
      <c r="AK6" s="78">
        <f t="shared" si="7"/>
        <v>3000</v>
      </c>
      <c r="AL6" s="78">
        <f t="shared" si="7"/>
        <v>9600</v>
      </c>
      <c r="AM6" s="78">
        <f t="shared" si="7"/>
        <v>24600</v>
      </c>
      <c r="AN6" s="78">
        <f t="shared" si="7"/>
        <v>30000</v>
      </c>
      <c r="AO6" s="78">
        <f t="shared" si="7"/>
        <v>21500</v>
      </c>
      <c r="AP6" s="78">
        <f t="shared" si="7"/>
        <v>21500</v>
      </c>
      <c r="AQ6" s="112">
        <f t="shared" si="7"/>
        <v>15200</v>
      </c>
      <c r="AS6" s="72">
        <f>SUM(AS4:AS5)</f>
        <v>33820</v>
      </c>
      <c r="AT6" s="78">
        <f t="shared" ref="AT6:AV6" si="8">SUM(AT4:AT5)</f>
        <v>30200</v>
      </c>
      <c r="AU6" s="78">
        <f t="shared" si="8"/>
        <v>30200</v>
      </c>
      <c r="AV6" s="78">
        <f t="shared" si="8"/>
        <v>32850</v>
      </c>
      <c r="AW6" s="78">
        <f t="shared" ref="AW6:BD6" si="9">SUM(AW4:AW5)</f>
        <v>36200</v>
      </c>
      <c r="AX6" s="78">
        <f t="shared" si="9"/>
        <v>36000</v>
      </c>
      <c r="AY6" s="78">
        <f t="shared" si="9"/>
        <v>27000</v>
      </c>
      <c r="AZ6" s="78">
        <f t="shared" si="9"/>
        <v>24000</v>
      </c>
      <c r="BA6" s="78">
        <f t="shared" si="9"/>
        <v>24000</v>
      </c>
      <c r="BB6" s="78">
        <f t="shared" si="9"/>
        <v>24000</v>
      </c>
      <c r="BC6" s="78">
        <f t="shared" si="9"/>
        <v>24000</v>
      </c>
      <c r="BD6" s="112">
        <f t="shared" si="9"/>
        <v>24000</v>
      </c>
    </row>
    <row r="7" spans="1:56">
      <c r="A7" s="51">
        <f t="shared" si="6"/>
        <v>4</v>
      </c>
      <c r="B7" s="52" t="s">
        <v>170</v>
      </c>
      <c r="C7" s="53">
        <v>500</v>
      </c>
      <c r="D7" s="52" t="s">
        <v>98</v>
      </c>
      <c r="E7" s="52" t="s">
        <v>98</v>
      </c>
      <c r="F7" s="52" t="s">
        <v>98</v>
      </c>
      <c r="G7" s="52" t="s">
        <v>98</v>
      </c>
      <c r="H7" s="52" t="s">
        <v>98</v>
      </c>
      <c r="I7" s="52" t="s">
        <v>98</v>
      </c>
      <c r="J7" s="52" t="s">
        <v>115</v>
      </c>
      <c r="K7" s="52" t="s">
        <v>115</v>
      </c>
      <c r="L7" s="52" t="s">
        <v>115</v>
      </c>
      <c r="M7" s="52" t="s">
        <v>115</v>
      </c>
      <c r="N7" s="52" t="s">
        <v>115</v>
      </c>
      <c r="O7" s="59" t="s">
        <v>115</v>
      </c>
      <c r="P7" s="54" t="s">
        <v>214</v>
      </c>
      <c r="Q7" s="53">
        <v>3000</v>
      </c>
      <c r="R7" s="52" t="s">
        <v>98</v>
      </c>
      <c r="S7" s="52" t="s">
        <v>98</v>
      </c>
      <c r="T7" s="52" t="s">
        <v>98</v>
      </c>
      <c r="U7" s="52" t="s">
        <v>98</v>
      </c>
      <c r="V7" s="52" t="s">
        <v>98</v>
      </c>
      <c r="W7" s="52" t="s">
        <v>98</v>
      </c>
      <c r="X7" s="52" t="s">
        <v>98</v>
      </c>
      <c r="Y7" s="52" t="s">
        <v>98</v>
      </c>
      <c r="Z7" s="52" t="s">
        <v>98</v>
      </c>
      <c r="AA7" s="52" t="s">
        <v>98</v>
      </c>
      <c r="AB7" s="52" t="s">
        <v>98</v>
      </c>
      <c r="AC7" s="39" t="s">
        <v>98</v>
      </c>
      <c r="AD7" s="55"/>
      <c r="AE7" s="73"/>
      <c r="AF7" s="74"/>
      <c r="AG7" s="74"/>
      <c r="AH7" s="74"/>
      <c r="AI7" s="74"/>
      <c r="AJ7" s="74"/>
      <c r="AK7" s="74"/>
      <c r="AL7" s="74"/>
      <c r="AM7" s="74"/>
      <c r="AN7" s="74"/>
      <c r="AO7" s="74"/>
      <c r="AP7" s="74"/>
      <c r="AQ7" s="74"/>
      <c r="AS7" s="113"/>
      <c r="AT7" s="113"/>
      <c r="AU7" s="114"/>
      <c r="AV7" s="115"/>
      <c r="AW7" s="115"/>
      <c r="AX7" s="115"/>
      <c r="AY7" s="115"/>
      <c r="AZ7" s="115"/>
      <c r="BA7" s="115"/>
      <c r="BB7" s="127"/>
      <c r="BC7" s="127"/>
      <c r="BD7" s="127"/>
    </row>
    <row r="8" ht="12" spans="1:53">
      <c r="A8" s="51">
        <f t="shared" si="6"/>
        <v>5</v>
      </c>
      <c r="B8" s="52" t="s">
        <v>173</v>
      </c>
      <c r="C8" s="53">
        <v>3000</v>
      </c>
      <c r="D8" s="52" t="s">
        <v>98</v>
      </c>
      <c r="E8" s="52" t="s">
        <v>98</v>
      </c>
      <c r="F8" s="52" t="s">
        <v>98</v>
      </c>
      <c r="G8" s="52" t="s">
        <v>98</v>
      </c>
      <c r="H8" s="52" t="s">
        <v>98</v>
      </c>
      <c r="I8" s="52" t="s">
        <v>98</v>
      </c>
      <c r="J8" s="52" t="s">
        <v>98</v>
      </c>
      <c r="K8" s="52" t="s">
        <v>98</v>
      </c>
      <c r="L8" s="52" t="s">
        <v>98</v>
      </c>
      <c r="M8" s="52" t="s">
        <v>98</v>
      </c>
      <c r="N8" s="52" t="s">
        <v>98</v>
      </c>
      <c r="O8" s="59" t="s">
        <v>98</v>
      </c>
      <c r="P8" s="54" t="s">
        <v>216</v>
      </c>
      <c r="Q8" s="53">
        <v>3000</v>
      </c>
      <c r="R8" s="52" t="s">
        <v>98</v>
      </c>
      <c r="S8" s="52" t="s">
        <v>98</v>
      </c>
      <c r="T8" s="52" t="s">
        <v>98</v>
      </c>
      <c r="U8" s="52" t="s">
        <v>98</v>
      </c>
      <c r="V8" s="52" t="s">
        <v>98</v>
      </c>
      <c r="W8" s="52" t="s">
        <v>115</v>
      </c>
      <c r="X8" s="52" t="s">
        <v>100</v>
      </c>
      <c r="Y8" s="52" t="s">
        <v>100</v>
      </c>
      <c r="Z8" s="52" t="s">
        <v>98</v>
      </c>
      <c r="AA8" s="52" t="s">
        <v>98</v>
      </c>
      <c r="AB8" s="52" t="s">
        <v>98</v>
      </c>
      <c r="AC8" s="39" t="s">
        <v>98</v>
      </c>
      <c r="AD8" s="55"/>
      <c r="AF8" s="55"/>
      <c r="AH8" s="97" t="s">
        <v>85</v>
      </c>
      <c r="AI8" s="98"/>
      <c r="AJ8" s="98"/>
      <c r="AK8" s="98"/>
      <c r="AL8" s="98"/>
      <c r="AM8" s="98"/>
      <c r="AN8" s="99"/>
      <c r="AS8" s="55"/>
      <c r="AU8" s="97" t="s">
        <v>85</v>
      </c>
      <c r="AV8" s="98"/>
      <c r="AW8" s="98"/>
      <c r="AX8" s="98"/>
      <c r="AY8" s="98"/>
      <c r="AZ8" s="98"/>
      <c r="BA8" s="99"/>
    </row>
    <row r="9" spans="1:56">
      <c r="A9" s="51">
        <f t="shared" si="6"/>
        <v>6</v>
      </c>
      <c r="B9" s="52" t="s">
        <v>161</v>
      </c>
      <c r="C9" s="53">
        <v>3000</v>
      </c>
      <c r="D9" s="52" t="s">
        <v>98</v>
      </c>
      <c r="E9" s="52" t="s">
        <v>98</v>
      </c>
      <c r="F9" s="52" t="s">
        <v>98</v>
      </c>
      <c r="G9" s="52" t="s">
        <v>98</v>
      </c>
      <c r="H9" s="52" t="s">
        <v>98</v>
      </c>
      <c r="I9" s="52" t="s">
        <v>98</v>
      </c>
      <c r="J9" s="52" t="s">
        <v>98</v>
      </c>
      <c r="K9" s="52" t="s">
        <v>98</v>
      </c>
      <c r="L9" s="52" t="s">
        <v>98</v>
      </c>
      <c r="M9" s="52" t="s">
        <v>98</v>
      </c>
      <c r="N9" s="52" t="s">
        <v>98</v>
      </c>
      <c r="O9" s="59" t="s">
        <v>98</v>
      </c>
      <c r="P9" s="52"/>
      <c r="Q9" s="53">
        <v>3000</v>
      </c>
      <c r="R9" s="52"/>
      <c r="S9" s="52"/>
      <c r="T9" s="52"/>
      <c r="U9" s="52"/>
      <c r="V9" s="52"/>
      <c r="W9" s="52"/>
      <c r="X9" s="52"/>
      <c r="Y9" s="52"/>
      <c r="Z9" s="52"/>
      <c r="AA9" s="52"/>
      <c r="AB9" s="52"/>
      <c r="AD9" s="55"/>
      <c r="AE9" s="75" t="s">
        <v>1243</v>
      </c>
      <c r="AF9" s="76">
        <f t="shared" ref="AF9:BD9" si="10">IFERROR(AF10/AF6,0)</f>
        <v>0</v>
      </c>
      <c r="AG9" s="76">
        <f t="shared" si="10"/>
        <v>0</v>
      </c>
      <c r="AH9" s="76">
        <f t="shared" si="10"/>
        <v>0</v>
      </c>
      <c r="AI9" s="76">
        <f t="shared" si="10"/>
        <v>0</v>
      </c>
      <c r="AJ9" s="76">
        <f t="shared" si="10"/>
        <v>0.3</v>
      </c>
      <c r="AK9" s="76">
        <f t="shared" si="10"/>
        <v>0.3</v>
      </c>
      <c r="AL9" s="76">
        <f t="shared" si="10"/>
        <v>0.3</v>
      </c>
      <c r="AM9" s="76">
        <f t="shared" si="10"/>
        <v>0.3</v>
      </c>
      <c r="AN9" s="76">
        <f t="shared" si="10"/>
        <v>0.3</v>
      </c>
      <c r="AO9" s="76">
        <f t="shared" si="10"/>
        <v>0.3</v>
      </c>
      <c r="AP9" s="76">
        <f t="shared" si="10"/>
        <v>0.3</v>
      </c>
      <c r="AQ9" s="116">
        <f t="shared" si="10"/>
        <v>0.3</v>
      </c>
      <c r="AS9" s="117">
        <f t="shared" si="10"/>
        <v>0.825783560023655</v>
      </c>
      <c r="AT9" s="76">
        <f t="shared" si="10"/>
        <v>0.87682119205298</v>
      </c>
      <c r="AU9" s="76">
        <f t="shared" si="10"/>
        <v>0.87682119205298</v>
      </c>
      <c r="AV9" s="76">
        <f t="shared" si="10"/>
        <v>0.838356164383562</v>
      </c>
      <c r="AW9" s="76">
        <f t="shared" si="10"/>
        <v>0.797790055248619</v>
      </c>
      <c r="AX9" s="76">
        <f t="shared" si="10"/>
        <v>0.8</v>
      </c>
      <c r="AY9" s="76">
        <f t="shared" si="10"/>
        <v>0.933333333333333</v>
      </c>
      <c r="AZ9" s="76">
        <f t="shared" si="10"/>
        <v>1</v>
      </c>
      <c r="BA9" s="76">
        <f t="shared" si="10"/>
        <v>1</v>
      </c>
      <c r="BB9" s="76">
        <f t="shared" si="10"/>
        <v>1</v>
      </c>
      <c r="BC9" s="76">
        <f t="shared" si="10"/>
        <v>1</v>
      </c>
      <c r="BD9" s="116">
        <f t="shared" si="10"/>
        <v>1</v>
      </c>
    </row>
    <row r="10" ht="12" spans="1:56">
      <c r="A10" s="51">
        <f t="shared" si="6"/>
        <v>7</v>
      </c>
      <c r="B10" s="52" t="s">
        <v>166</v>
      </c>
      <c r="C10" s="53">
        <v>3000</v>
      </c>
      <c r="D10" s="52" t="s">
        <v>98</v>
      </c>
      <c r="E10" s="52" t="s">
        <v>98</v>
      </c>
      <c r="F10" s="52" t="s">
        <v>98</v>
      </c>
      <c r="G10" s="52" t="s">
        <v>98</v>
      </c>
      <c r="H10" s="52" t="s">
        <v>98</v>
      </c>
      <c r="I10" s="52" t="s">
        <v>98</v>
      </c>
      <c r="J10" s="52" t="s">
        <v>98</v>
      </c>
      <c r="K10" s="52" t="s">
        <v>115</v>
      </c>
      <c r="L10" s="52" t="s">
        <v>115</v>
      </c>
      <c r="M10" s="52" t="s">
        <v>98</v>
      </c>
      <c r="N10" s="52" t="s">
        <v>98</v>
      </c>
      <c r="O10" s="59" t="s">
        <v>98</v>
      </c>
      <c r="P10" s="52"/>
      <c r="Q10" s="53">
        <v>3000</v>
      </c>
      <c r="R10" s="52"/>
      <c r="S10" s="52"/>
      <c r="T10" s="52"/>
      <c r="U10" s="52"/>
      <c r="V10" s="52"/>
      <c r="W10" s="52"/>
      <c r="X10" s="52"/>
      <c r="Y10" s="52"/>
      <c r="Z10" s="52"/>
      <c r="AA10" s="52"/>
      <c r="AB10" s="52"/>
      <c r="AD10" s="55"/>
      <c r="AE10" s="77" t="s">
        <v>1244</v>
      </c>
      <c r="AF10" s="78">
        <f>AF6-(AF18+AF26+AF34+AF42+AF50+AF58+AF66+AF74+AF82+AF90+AF98+AF106+AF114+AF122+AF130)</f>
        <v>0</v>
      </c>
      <c r="AG10" s="78">
        <f t="shared" ref="AG10:AQ10" si="11">AG6-(AG18+AG26+AG34+AG42+AG50+AG58+AG66+AG74+AG82+AG90+AG98+AG106+AG114+AG122+AG130)</f>
        <v>0</v>
      </c>
      <c r="AH10" s="78">
        <f t="shared" si="11"/>
        <v>0</v>
      </c>
      <c r="AI10" s="78">
        <f t="shared" si="11"/>
        <v>0</v>
      </c>
      <c r="AJ10" s="78">
        <f t="shared" si="11"/>
        <v>900</v>
      </c>
      <c r="AK10" s="78">
        <f t="shared" si="11"/>
        <v>900</v>
      </c>
      <c r="AL10" s="78">
        <f t="shared" si="11"/>
        <v>2880</v>
      </c>
      <c r="AM10" s="78">
        <f t="shared" si="11"/>
        <v>7380</v>
      </c>
      <c r="AN10" s="78">
        <f t="shared" si="11"/>
        <v>9000</v>
      </c>
      <c r="AO10" s="78">
        <f t="shared" si="11"/>
        <v>6450</v>
      </c>
      <c r="AP10" s="78">
        <f t="shared" si="11"/>
        <v>6450</v>
      </c>
      <c r="AQ10" s="112">
        <f t="shared" si="11"/>
        <v>4560</v>
      </c>
      <c r="AS10" s="72">
        <f t="shared" ref="AS10:BD10" si="12">AS6-(AS18+AS26+AS34+AS42+AS50+AS58+AS66+AS74+AS82+AS90+AS98+AS106+AS114+AS122+AS130+AS138)</f>
        <v>27928</v>
      </c>
      <c r="AT10" s="78">
        <f t="shared" si="12"/>
        <v>26480</v>
      </c>
      <c r="AU10" s="78">
        <f t="shared" si="12"/>
        <v>26480</v>
      </c>
      <c r="AV10" s="78">
        <f t="shared" si="12"/>
        <v>27540</v>
      </c>
      <c r="AW10" s="78">
        <f t="shared" si="12"/>
        <v>28880</v>
      </c>
      <c r="AX10" s="78">
        <f t="shared" si="12"/>
        <v>28800</v>
      </c>
      <c r="AY10" s="78">
        <f t="shared" si="12"/>
        <v>25200</v>
      </c>
      <c r="AZ10" s="78">
        <f t="shared" si="12"/>
        <v>24000</v>
      </c>
      <c r="BA10" s="78">
        <f t="shared" si="12"/>
        <v>24000</v>
      </c>
      <c r="BB10" s="78">
        <f t="shared" si="12"/>
        <v>24000</v>
      </c>
      <c r="BC10" s="78">
        <f t="shared" si="12"/>
        <v>24000</v>
      </c>
      <c r="BD10" s="112">
        <f t="shared" si="12"/>
        <v>24000</v>
      </c>
    </row>
    <row r="11" ht="12" spans="1:30">
      <c r="A11" s="51">
        <f t="shared" si="6"/>
        <v>8</v>
      </c>
      <c r="B11" s="52" t="s">
        <v>195</v>
      </c>
      <c r="C11" s="53">
        <v>3000</v>
      </c>
      <c r="D11" s="52" t="s">
        <v>98</v>
      </c>
      <c r="E11" s="52" t="s">
        <v>98</v>
      </c>
      <c r="F11" s="52" t="s">
        <v>98</v>
      </c>
      <c r="G11" s="52" t="s">
        <v>98</v>
      </c>
      <c r="H11" s="52" t="s">
        <v>98</v>
      </c>
      <c r="I11" s="52" t="s">
        <v>98</v>
      </c>
      <c r="J11" s="52" t="s">
        <v>98</v>
      </c>
      <c r="K11" s="52" t="s">
        <v>115</v>
      </c>
      <c r="L11" s="52" t="s">
        <v>115</v>
      </c>
      <c r="M11" s="52" t="s">
        <v>115</v>
      </c>
      <c r="N11" s="52" t="s">
        <v>115</v>
      </c>
      <c r="O11" s="59" t="s">
        <v>115</v>
      </c>
      <c r="P11" s="54" t="s">
        <v>277</v>
      </c>
      <c r="Q11" s="53">
        <v>3000</v>
      </c>
      <c r="R11" s="52" t="s">
        <v>98</v>
      </c>
      <c r="S11" s="52" t="s">
        <v>98</v>
      </c>
      <c r="T11" s="52" t="s">
        <v>98</v>
      </c>
      <c r="U11" s="52" t="s">
        <v>98</v>
      </c>
      <c r="V11" s="52" t="s">
        <v>98</v>
      </c>
      <c r="W11" s="52" t="s">
        <v>98</v>
      </c>
      <c r="X11" s="52" t="s">
        <v>98</v>
      </c>
      <c r="Y11" s="52" t="s">
        <v>98</v>
      </c>
      <c r="Z11" s="52" t="s">
        <v>98</v>
      </c>
      <c r="AA11" s="52" t="s">
        <v>98</v>
      </c>
      <c r="AB11" s="52" t="s">
        <v>98</v>
      </c>
      <c r="AC11" s="39" t="s">
        <v>98</v>
      </c>
      <c r="AD11" s="55"/>
    </row>
    <row r="12" ht="12" spans="1:56">
      <c r="A12" s="51">
        <f t="shared" si="6"/>
        <v>9</v>
      </c>
      <c r="B12" s="52" t="s">
        <v>212</v>
      </c>
      <c r="C12" s="53">
        <v>3000</v>
      </c>
      <c r="D12" s="52" t="s">
        <v>98</v>
      </c>
      <c r="E12" s="52" t="s">
        <v>98</v>
      </c>
      <c r="F12" s="52" t="s">
        <v>98</v>
      </c>
      <c r="G12" s="52" t="s">
        <v>98</v>
      </c>
      <c r="H12" s="52" t="s">
        <v>98</v>
      </c>
      <c r="I12" s="52" t="s">
        <v>98</v>
      </c>
      <c r="J12" s="52" t="s">
        <v>98</v>
      </c>
      <c r="K12" s="52" t="s">
        <v>115</v>
      </c>
      <c r="L12" s="52" t="s">
        <v>115</v>
      </c>
      <c r="M12" s="52" t="s">
        <v>115</v>
      </c>
      <c r="N12" s="52" t="s">
        <v>115</v>
      </c>
      <c r="O12" s="59" t="s">
        <v>115</v>
      </c>
      <c r="P12" s="54" t="s">
        <v>259</v>
      </c>
      <c r="Q12" s="53">
        <v>3000</v>
      </c>
      <c r="R12" s="52" t="s">
        <v>98</v>
      </c>
      <c r="S12" s="52" t="s">
        <v>98</v>
      </c>
      <c r="T12" s="52" t="s">
        <v>98</v>
      </c>
      <c r="U12" s="52" t="s">
        <v>98</v>
      </c>
      <c r="V12" s="52" t="s">
        <v>98</v>
      </c>
      <c r="W12" s="52" t="s">
        <v>98</v>
      </c>
      <c r="X12" s="52" t="s">
        <v>98</v>
      </c>
      <c r="Y12" s="52" t="s">
        <v>98</v>
      </c>
      <c r="Z12" s="52" t="s">
        <v>98</v>
      </c>
      <c r="AA12" s="52" t="s">
        <v>98</v>
      </c>
      <c r="AB12" s="52" t="s">
        <v>98</v>
      </c>
      <c r="AC12" s="39" t="s">
        <v>98</v>
      </c>
      <c r="AD12" s="55"/>
      <c r="AE12" s="41"/>
      <c r="AF12" s="42"/>
      <c r="AG12" s="42"/>
      <c r="AH12" s="42"/>
      <c r="AI12" s="42"/>
      <c r="AJ12" s="42"/>
      <c r="AK12" s="100" t="s">
        <v>115</v>
      </c>
      <c r="AL12" s="101"/>
      <c r="AM12" s="42"/>
      <c r="AN12" s="42"/>
      <c r="AO12" s="42"/>
      <c r="AP12" s="42"/>
      <c r="AQ12" s="133"/>
      <c r="AS12" s="118"/>
      <c r="AT12" s="119"/>
      <c r="AU12" s="119"/>
      <c r="AV12" s="119"/>
      <c r="AW12" s="119"/>
      <c r="AX12" s="128" t="s">
        <v>105</v>
      </c>
      <c r="AY12" s="56"/>
      <c r="AZ12" s="119"/>
      <c r="BA12" s="119"/>
      <c r="BB12" s="119"/>
      <c r="BC12" s="119"/>
      <c r="BD12" s="61"/>
    </row>
    <row r="13" ht="12" spans="1:56">
      <c r="A13" s="51">
        <f t="shared" si="6"/>
        <v>10</v>
      </c>
      <c r="B13" s="52" t="s">
        <v>214</v>
      </c>
      <c r="C13" s="53">
        <v>3000</v>
      </c>
      <c r="D13" s="52" t="s">
        <v>98</v>
      </c>
      <c r="E13" s="52" t="s">
        <v>98</v>
      </c>
      <c r="F13" s="52" t="s">
        <v>98</v>
      </c>
      <c r="G13" s="52" t="s">
        <v>98</v>
      </c>
      <c r="H13" s="52" t="s">
        <v>98</v>
      </c>
      <c r="I13" s="52" t="s">
        <v>98</v>
      </c>
      <c r="J13" s="52" t="s">
        <v>98</v>
      </c>
      <c r="K13" s="52" t="s">
        <v>115</v>
      </c>
      <c r="L13" s="52" t="s">
        <v>115</v>
      </c>
      <c r="M13" s="52" t="s">
        <v>115</v>
      </c>
      <c r="N13" s="52" t="s">
        <v>115</v>
      </c>
      <c r="O13" s="59" t="s">
        <v>98</v>
      </c>
      <c r="P13" s="52"/>
      <c r="Q13" s="53">
        <v>3000</v>
      </c>
      <c r="R13" s="52"/>
      <c r="S13" s="52"/>
      <c r="T13" s="52"/>
      <c r="U13" s="52"/>
      <c r="V13" s="52"/>
      <c r="W13" s="52"/>
      <c r="X13" s="52"/>
      <c r="Y13" s="52"/>
      <c r="Z13" s="52"/>
      <c r="AA13" s="52"/>
      <c r="AB13" s="52"/>
      <c r="AD13" s="55"/>
      <c r="AE13" s="79" t="s">
        <v>83</v>
      </c>
      <c r="AF13" s="161">
        <f t="shared" ref="AF13" si="13">SUMIF(D$4:D$227,$AK12,$C$4:$C$227)</f>
        <v>0</v>
      </c>
      <c r="AG13" s="161">
        <f t="shared" ref="AG13" si="14">SUMIF(E$4:E$227,$AK12,$C$4:$C$227)</f>
        <v>0</v>
      </c>
      <c r="AH13" s="161">
        <f t="shared" ref="AH13" si="15">SUMIF(F$4:F$227,$AK12,$C$4:$C$227)</f>
        <v>0</v>
      </c>
      <c r="AI13" s="161">
        <f t="shared" ref="AI13" si="16">SUMIF(G$4:G$227,$AK12,$C$4:$C$227)</f>
        <v>0</v>
      </c>
      <c r="AJ13" s="161">
        <f t="shared" ref="AJ13" si="17">SUMIF(H$4:H$227,$AK12,$C$4:$C$227)</f>
        <v>3000</v>
      </c>
      <c r="AK13" s="161">
        <f t="shared" ref="AK13" si="18">SUMIF(I$4:I$227,$AK12,$C$4:$C$227)</f>
        <v>3000</v>
      </c>
      <c r="AL13" s="161">
        <f t="shared" ref="AL13" si="19">SUMIF(J$4:J$227,$AK12,$C$4:$C$227)</f>
        <v>9500</v>
      </c>
      <c r="AM13" s="161">
        <f t="shared" ref="AM13" si="20">SUMIF(K$4:K$227,$AK12,$C$4:$C$227)</f>
        <v>24500</v>
      </c>
      <c r="AN13" s="161">
        <f t="shared" ref="AN13" si="21">SUMIF(L$4:L$227,$AK12,$C$4:$C$227)</f>
        <v>30500</v>
      </c>
      <c r="AO13" s="161">
        <f t="shared" ref="AO13" si="22">SUMIF(M$4:M$227,$AK12,$C$4:$C$227)</f>
        <v>21500</v>
      </c>
      <c r="AP13" s="161">
        <f t="shared" ref="AP13" si="23">SUMIF(N$4:N$227,$AK12,$C$4:$C$227)</f>
        <v>21500</v>
      </c>
      <c r="AQ13" s="163">
        <f t="shared" ref="AQ13" si="24">SUMIF(O$4:O$227,$AK12,$C$4:$C$227)</f>
        <v>15500</v>
      </c>
      <c r="AS13" s="120">
        <f t="shared" ref="AS13:BD13" si="25">SUMIF(R$4:R$2000,$AX12,$Q$4:$Q$2000)</f>
        <v>0</v>
      </c>
      <c r="AT13" s="121">
        <f t="shared" si="25"/>
        <v>0</v>
      </c>
      <c r="AU13" s="121">
        <f t="shared" si="25"/>
        <v>0</v>
      </c>
      <c r="AV13" s="121">
        <f t="shared" si="25"/>
        <v>0</v>
      </c>
      <c r="AW13" s="121">
        <f t="shared" si="25"/>
        <v>0</v>
      </c>
      <c r="AX13" s="121">
        <f t="shared" si="25"/>
        <v>0</v>
      </c>
      <c r="AY13" s="121">
        <f t="shared" si="25"/>
        <v>0</v>
      </c>
      <c r="AZ13" s="121">
        <f t="shared" si="25"/>
        <v>0</v>
      </c>
      <c r="BA13" s="121">
        <f t="shared" si="25"/>
        <v>0</v>
      </c>
      <c r="BB13" s="121">
        <f t="shared" si="25"/>
        <v>0</v>
      </c>
      <c r="BC13" s="121">
        <f t="shared" si="25"/>
        <v>0</v>
      </c>
      <c r="BD13" s="129">
        <f t="shared" si="25"/>
        <v>0</v>
      </c>
    </row>
    <row r="14" ht="12" spans="1:56">
      <c r="A14" s="51">
        <f t="shared" si="6"/>
        <v>11</v>
      </c>
      <c r="B14" s="52" t="s">
        <v>216</v>
      </c>
      <c r="C14" s="53">
        <v>3000</v>
      </c>
      <c r="D14" s="52" t="s">
        <v>98</v>
      </c>
      <c r="E14" s="52" t="s">
        <v>98</v>
      </c>
      <c r="F14" s="52" t="s">
        <v>98</v>
      </c>
      <c r="G14" s="52" t="s">
        <v>98</v>
      </c>
      <c r="H14" s="52" t="s">
        <v>98</v>
      </c>
      <c r="I14" s="52" t="s">
        <v>98</v>
      </c>
      <c r="J14" s="52" t="s">
        <v>98</v>
      </c>
      <c r="K14" s="52" t="s">
        <v>115</v>
      </c>
      <c r="L14" s="52" t="s">
        <v>115</v>
      </c>
      <c r="M14" s="52" t="s">
        <v>115</v>
      </c>
      <c r="N14" s="52" t="s">
        <v>115</v>
      </c>
      <c r="O14" s="59" t="s">
        <v>115</v>
      </c>
      <c r="P14" s="52"/>
      <c r="Q14" s="53">
        <v>3000</v>
      </c>
      <c r="R14" s="52"/>
      <c r="S14" s="52"/>
      <c r="T14" s="52"/>
      <c r="U14" s="52"/>
      <c r="V14" s="52"/>
      <c r="W14" s="52"/>
      <c r="X14" s="52"/>
      <c r="Y14" s="52"/>
      <c r="Z14" s="52"/>
      <c r="AA14" s="52"/>
      <c r="AB14" s="52"/>
      <c r="AD14" s="55"/>
      <c r="AE14" s="202" t="s">
        <v>1243</v>
      </c>
      <c r="AF14" s="90">
        <v>0.7</v>
      </c>
      <c r="AG14" s="90">
        <v>0.7</v>
      </c>
      <c r="AH14" s="90">
        <v>0.7</v>
      </c>
      <c r="AI14" s="90">
        <v>0.7</v>
      </c>
      <c r="AJ14" s="90">
        <v>0.7</v>
      </c>
      <c r="AK14" s="90">
        <v>0.7</v>
      </c>
      <c r="AL14" s="90">
        <v>0.7</v>
      </c>
      <c r="AM14" s="90">
        <v>0.7</v>
      </c>
      <c r="AN14" s="90">
        <v>0.7</v>
      </c>
      <c r="AO14" s="90">
        <v>0.7</v>
      </c>
      <c r="AP14" s="90">
        <v>0.7</v>
      </c>
      <c r="AQ14" s="130">
        <v>0.7</v>
      </c>
      <c r="AS14" s="123">
        <v>0.6</v>
      </c>
      <c r="AT14" s="90">
        <v>0.6</v>
      </c>
      <c r="AU14" s="90">
        <v>0.6</v>
      </c>
      <c r="AV14" s="90">
        <v>0.6</v>
      </c>
      <c r="AW14" s="90">
        <v>0.6</v>
      </c>
      <c r="AX14" s="90">
        <v>0.6</v>
      </c>
      <c r="AY14" s="90">
        <v>0.6</v>
      </c>
      <c r="AZ14" s="90">
        <v>0.6</v>
      </c>
      <c r="BA14" s="90">
        <v>0.6</v>
      </c>
      <c r="BB14" s="90">
        <v>0.6</v>
      </c>
      <c r="BC14" s="90">
        <v>0.6</v>
      </c>
      <c r="BD14" s="130">
        <v>0.6</v>
      </c>
    </row>
    <row r="15" spans="1:56">
      <c r="A15" s="51">
        <f t="shared" si="6"/>
        <v>12</v>
      </c>
      <c r="B15" s="54" t="s">
        <v>259</v>
      </c>
      <c r="C15" s="53">
        <v>3000</v>
      </c>
      <c r="D15" s="52" t="s">
        <v>98</v>
      </c>
      <c r="E15" s="52" t="s">
        <v>98</v>
      </c>
      <c r="F15" s="52" t="s">
        <v>98</v>
      </c>
      <c r="G15" s="52" t="s">
        <v>98</v>
      </c>
      <c r="H15" s="52" t="s">
        <v>98</v>
      </c>
      <c r="I15" s="52" t="s">
        <v>98</v>
      </c>
      <c r="J15" s="52" t="s">
        <v>98</v>
      </c>
      <c r="K15" s="52" t="s">
        <v>98</v>
      </c>
      <c r="L15" s="52" t="s">
        <v>115</v>
      </c>
      <c r="M15" s="52" t="s">
        <v>115</v>
      </c>
      <c r="N15" s="52" t="s">
        <v>115</v>
      </c>
      <c r="O15" s="59" t="s">
        <v>115</v>
      </c>
      <c r="P15" s="52" t="s">
        <v>315</v>
      </c>
      <c r="Q15" s="53">
        <v>3000</v>
      </c>
      <c r="R15" s="52" t="s">
        <v>98</v>
      </c>
      <c r="S15" s="52" t="s">
        <v>98</v>
      </c>
      <c r="T15" s="52" t="s">
        <v>98</v>
      </c>
      <c r="U15" s="52" t="s">
        <v>115</v>
      </c>
      <c r="V15" s="52" t="s">
        <v>115</v>
      </c>
      <c r="W15" s="52" t="s">
        <v>100</v>
      </c>
      <c r="X15" s="52" t="s">
        <v>100</v>
      </c>
      <c r="Y15" s="52" t="s">
        <v>100</v>
      </c>
      <c r="Z15" s="52" t="s">
        <v>100</v>
      </c>
      <c r="AA15" s="52" t="s">
        <v>98</v>
      </c>
      <c r="AB15" s="52" t="s">
        <v>98</v>
      </c>
      <c r="AC15" s="39" t="s">
        <v>98</v>
      </c>
      <c r="AD15" s="55"/>
      <c r="AE15" s="83" t="s">
        <v>1245</v>
      </c>
      <c r="AF15" s="203">
        <f t="shared" ref="AF15:AM15" si="26">3*4*4</f>
        <v>48</v>
      </c>
      <c r="AG15" s="205">
        <f t="shared" si="26"/>
        <v>48</v>
      </c>
      <c r="AH15" s="205">
        <f t="shared" si="26"/>
        <v>48</v>
      </c>
      <c r="AI15" s="205">
        <f t="shared" si="26"/>
        <v>48</v>
      </c>
      <c r="AJ15" s="205">
        <f t="shared" si="26"/>
        <v>48</v>
      </c>
      <c r="AK15" s="205">
        <f t="shared" si="26"/>
        <v>48</v>
      </c>
      <c r="AL15" s="205">
        <f t="shared" si="26"/>
        <v>48</v>
      </c>
      <c r="AM15" s="205">
        <f t="shared" si="26"/>
        <v>48</v>
      </c>
      <c r="AN15" s="205">
        <f t="shared" ref="AN15:AQ15" si="27">3*4*4</f>
        <v>48</v>
      </c>
      <c r="AO15" s="205">
        <f t="shared" si="27"/>
        <v>48</v>
      </c>
      <c r="AP15" s="205">
        <f t="shared" si="27"/>
        <v>48</v>
      </c>
      <c r="AQ15" s="206">
        <f t="shared" si="27"/>
        <v>48</v>
      </c>
      <c r="AS15" s="111">
        <v>8</v>
      </c>
      <c r="AT15" s="85">
        <v>8</v>
      </c>
      <c r="AU15" s="85">
        <v>8</v>
      </c>
      <c r="AV15" s="85">
        <v>8</v>
      </c>
      <c r="AW15" s="85">
        <v>8</v>
      </c>
      <c r="AX15" s="85">
        <v>8</v>
      </c>
      <c r="AY15" s="85">
        <v>8</v>
      </c>
      <c r="AZ15" s="85">
        <v>8</v>
      </c>
      <c r="BA15" s="85">
        <v>8</v>
      </c>
      <c r="BB15" s="85">
        <v>8</v>
      </c>
      <c r="BC15" s="85">
        <v>8</v>
      </c>
      <c r="BD15" s="131">
        <v>8</v>
      </c>
    </row>
    <row r="16" spans="1:56">
      <c r="A16" s="51">
        <f t="shared" si="6"/>
        <v>13</v>
      </c>
      <c r="B16" s="54" t="s">
        <v>261</v>
      </c>
      <c r="C16" s="53">
        <v>3000</v>
      </c>
      <c r="D16" s="52" t="s">
        <v>98</v>
      </c>
      <c r="E16" s="52" t="s">
        <v>98</v>
      </c>
      <c r="F16" s="52" t="s">
        <v>98</v>
      </c>
      <c r="G16" s="52" t="s">
        <v>98</v>
      </c>
      <c r="H16" s="52" t="s">
        <v>98</v>
      </c>
      <c r="I16" s="52" t="s">
        <v>98</v>
      </c>
      <c r="J16" s="52" t="s">
        <v>98</v>
      </c>
      <c r="K16" s="52" t="s">
        <v>98</v>
      </c>
      <c r="L16" s="52" t="s">
        <v>115</v>
      </c>
      <c r="M16" s="52" t="s">
        <v>115</v>
      </c>
      <c r="N16" s="52" t="s">
        <v>115</v>
      </c>
      <c r="O16" s="59" t="s">
        <v>115</v>
      </c>
      <c r="P16" s="52" t="s">
        <v>150</v>
      </c>
      <c r="Q16" s="53">
        <v>3000</v>
      </c>
      <c r="R16" s="52" t="s">
        <v>115</v>
      </c>
      <c r="S16" s="52" t="s">
        <v>115</v>
      </c>
      <c r="T16" s="52" t="s">
        <v>115</v>
      </c>
      <c r="U16" s="52" t="s">
        <v>115</v>
      </c>
      <c r="V16" s="52" t="s">
        <v>115</v>
      </c>
      <c r="W16" s="52" t="s">
        <v>115</v>
      </c>
      <c r="X16" s="52" t="s">
        <v>100</v>
      </c>
      <c r="Y16" s="52" t="s">
        <v>100</v>
      </c>
      <c r="Z16" s="52" t="s">
        <v>100</v>
      </c>
      <c r="AA16" s="52" t="s">
        <v>100</v>
      </c>
      <c r="AB16" s="52" t="s">
        <v>98</v>
      </c>
      <c r="AC16" s="39" t="s">
        <v>98</v>
      </c>
      <c r="AD16" s="55"/>
      <c r="AE16" s="83" t="s">
        <v>1246</v>
      </c>
      <c r="AF16" s="204">
        <v>48</v>
      </c>
      <c r="AG16" s="84">
        <v>48</v>
      </c>
      <c r="AH16" s="84">
        <v>48</v>
      </c>
      <c r="AI16" s="84">
        <v>48</v>
      </c>
      <c r="AJ16" s="84">
        <v>48</v>
      </c>
      <c r="AK16" s="84">
        <v>48</v>
      </c>
      <c r="AL16" s="84">
        <v>48</v>
      </c>
      <c r="AM16" s="84">
        <v>48</v>
      </c>
      <c r="AN16" s="84">
        <v>48</v>
      </c>
      <c r="AO16" s="84">
        <v>48</v>
      </c>
      <c r="AP16" s="84">
        <v>48</v>
      </c>
      <c r="AQ16" s="207">
        <v>48</v>
      </c>
      <c r="AS16" s="111">
        <v>8</v>
      </c>
      <c r="AT16" s="85">
        <v>8</v>
      </c>
      <c r="AU16" s="85">
        <v>8</v>
      </c>
      <c r="AV16" s="85">
        <v>8</v>
      </c>
      <c r="AW16" s="85">
        <v>8</v>
      </c>
      <c r="AX16" s="85">
        <v>8</v>
      </c>
      <c r="AY16" s="85">
        <v>8</v>
      </c>
      <c r="AZ16" s="85">
        <v>8</v>
      </c>
      <c r="BA16" s="85">
        <v>8</v>
      </c>
      <c r="BB16" s="85">
        <v>8</v>
      </c>
      <c r="BC16" s="85">
        <v>8</v>
      </c>
      <c r="BD16" s="131">
        <v>8</v>
      </c>
    </row>
    <row r="17" spans="1:56">
      <c r="A17" s="51">
        <f t="shared" si="6"/>
        <v>14</v>
      </c>
      <c r="B17" s="54"/>
      <c r="C17" s="52"/>
      <c r="D17" s="52"/>
      <c r="E17" s="52"/>
      <c r="F17" s="52"/>
      <c r="G17" s="52"/>
      <c r="H17" s="52"/>
      <c r="I17" s="52"/>
      <c r="J17" s="52"/>
      <c r="K17" s="52"/>
      <c r="L17" s="52"/>
      <c r="M17" s="52"/>
      <c r="N17" s="52"/>
      <c r="O17" s="59"/>
      <c r="P17" s="54" t="s">
        <v>327</v>
      </c>
      <c r="Q17" s="53">
        <v>3000</v>
      </c>
      <c r="R17" s="52" t="s">
        <v>98</v>
      </c>
      <c r="S17" s="52" t="s">
        <v>98</v>
      </c>
      <c r="T17" s="52" t="s">
        <v>98</v>
      </c>
      <c r="U17" s="52" t="s">
        <v>98</v>
      </c>
      <c r="V17" s="52" t="s">
        <v>115</v>
      </c>
      <c r="W17" s="52" t="s">
        <v>115</v>
      </c>
      <c r="X17" s="52" t="s">
        <v>115</v>
      </c>
      <c r="Y17" s="52" t="s">
        <v>100</v>
      </c>
      <c r="Z17" s="52" t="s">
        <v>100</v>
      </c>
      <c r="AA17" s="52" t="s">
        <v>100</v>
      </c>
      <c r="AB17" s="52" t="s">
        <v>98</v>
      </c>
      <c r="AC17" s="39" t="s">
        <v>98</v>
      </c>
      <c r="AD17" s="55"/>
      <c r="AE17" s="158" t="s">
        <v>1247</v>
      </c>
      <c r="AF17" s="200"/>
      <c r="AG17" s="85"/>
      <c r="AH17" s="85"/>
      <c r="AI17" s="103"/>
      <c r="AJ17" s="103"/>
      <c r="AK17" s="103"/>
      <c r="AL17" s="96">
        <f>AL14*AL5</f>
        <v>70</v>
      </c>
      <c r="AM17" s="96">
        <f>AM14*AM5</f>
        <v>70</v>
      </c>
      <c r="AN17" s="96">
        <f>AN14*AN5</f>
        <v>-350</v>
      </c>
      <c r="AO17" s="103"/>
      <c r="AP17" s="103"/>
      <c r="AQ17" s="126">
        <f>AQ14*AQ5</f>
        <v>-210</v>
      </c>
      <c r="AS17" s="111"/>
      <c r="AT17" s="85"/>
      <c r="AU17" s="85"/>
      <c r="AV17" s="103"/>
      <c r="AW17" s="103"/>
      <c r="AX17" s="104"/>
      <c r="AY17" s="104"/>
      <c r="AZ17" s="103"/>
      <c r="BA17" s="103"/>
      <c r="BB17" s="103"/>
      <c r="BC17" s="103"/>
      <c r="BD17" s="126"/>
    </row>
    <row r="18" ht="12" spans="1:56">
      <c r="A18" s="51">
        <f t="shared" si="6"/>
        <v>15</v>
      </c>
      <c r="B18" s="54"/>
      <c r="C18" s="52"/>
      <c r="D18" s="52"/>
      <c r="E18" s="52"/>
      <c r="F18" s="52"/>
      <c r="G18" s="52"/>
      <c r="H18" s="52"/>
      <c r="I18" s="52"/>
      <c r="J18" s="52"/>
      <c r="K18" s="52"/>
      <c r="L18" s="52"/>
      <c r="M18" s="52"/>
      <c r="N18" s="52"/>
      <c r="O18" s="59"/>
      <c r="P18" s="52"/>
      <c r="Q18" s="53">
        <v>3000</v>
      </c>
      <c r="R18" s="52"/>
      <c r="S18" s="52"/>
      <c r="T18" s="52"/>
      <c r="U18" s="52"/>
      <c r="V18" s="52"/>
      <c r="W18" s="52"/>
      <c r="X18" s="52"/>
      <c r="Y18" s="52"/>
      <c r="Z18" s="52"/>
      <c r="AA18" s="52"/>
      <c r="AB18" s="52"/>
      <c r="AD18" s="55"/>
      <c r="AE18" s="159" t="s">
        <v>1244</v>
      </c>
      <c r="AF18" s="78">
        <f t="shared" ref="AF18:AZ26" si="28">AF13*AF14*AF16/AF15+AF17</f>
        <v>0</v>
      </c>
      <c r="AG18" s="78">
        <f t="shared" si="28"/>
        <v>0</v>
      </c>
      <c r="AH18" s="78">
        <f t="shared" si="28"/>
        <v>0</v>
      </c>
      <c r="AI18" s="78">
        <f t="shared" si="28"/>
        <v>0</v>
      </c>
      <c r="AJ18" s="78">
        <f t="shared" si="28"/>
        <v>2100</v>
      </c>
      <c r="AK18" s="78">
        <f t="shared" si="28"/>
        <v>2100</v>
      </c>
      <c r="AL18" s="78">
        <f t="shared" si="28"/>
        <v>6720</v>
      </c>
      <c r="AM18" s="78">
        <f t="shared" si="28"/>
        <v>17220</v>
      </c>
      <c r="AN18" s="78">
        <f t="shared" si="28"/>
        <v>21000</v>
      </c>
      <c r="AO18" s="78">
        <f t="shared" si="28"/>
        <v>15050</v>
      </c>
      <c r="AP18" s="78">
        <f t="shared" si="28"/>
        <v>15050</v>
      </c>
      <c r="AQ18" s="112">
        <f t="shared" si="28"/>
        <v>10640</v>
      </c>
      <c r="AS18" s="72">
        <f t="shared" ref="AS18:BD18" si="29">AS13*AS14*AS16/AS15+AS17</f>
        <v>0</v>
      </c>
      <c r="AT18" s="78">
        <f t="shared" si="29"/>
        <v>0</v>
      </c>
      <c r="AU18" s="78">
        <f t="shared" si="29"/>
        <v>0</v>
      </c>
      <c r="AV18" s="78">
        <f t="shared" si="29"/>
        <v>0</v>
      </c>
      <c r="AW18" s="78">
        <f t="shared" si="29"/>
        <v>0</v>
      </c>
      <c r="AX18" s="78">
        <f t="shared" si="29"/>
        <v>0</v>
      </c>
      <c r="AY18" s="78">
        <f t="shared" si="29"/>
        <v>0</v>
      </c>
      <c r="AZ18" s="78">
        <f t="shared" si="29"/>
        <v>0</v>
      </c>
      <c r="BA18" s="78">
        <f t="shared" si="29"/>
        <v>0</v>
      </c>
      <c r="BB18" s="78">
        <f t="shared" si="29"/>
        <v>0</v>
      </c>
      <c r="BC18" s="78">
        <f t="shared" si="29"/>
        <v>0</v>
      </c>
      <c r="BD18" s="112">
        <f t="shared" si="29"/>
        <v>0</v>
      </c>
    </row>
    <row r="19" ht="12" spans="1:56">
      <c r="A19" s="51">
        <f t="shared" si="6"/>
        <v>16</v>
      </c>
      <c r="B19" s="54"/>
      <c r="C19" s="52"/>
      <c r="D19" s="52"/>
      <c r="E19" s="52"/>
      <c r="F19" s="52"/>
      <c r="G19" s="52"/>
      <c r="H19" s="52"/>
      <c r="I19" s="52"/>
      <c r="J19" s="52"/>
      <c r="K19" s="52"/>
      <c r="L19" s="52"/>
      <c r="M19" s="52"/>
      <c r="N19" s="52"/>
      <c r="O19" s="59"/>
      <c r="P19" s="52"/>
      <c r="Q19" s="53">
        <v>3000</v>
      </c>
      <c r="R19" s="52"/>
      <c r="S19" s="52"/>
      <c r="T19" s="52"/>
      <c r="U19" s="52"/>
      <c r="V19" s="52"/>
      <c r="W19" s="52"/>
      <c r="X19" s="52"/>
      <c r="Y19" s="52"/>
      <c r="Z19" s="52"/>
      <c r="AA19" s="52"/>
      <c r="AB19" s="52"/>
      <c r="AD19" s="55"/>
      <c r="AS19" s="87"/>
      <c r="AT19" s="87"/>
      <c r="AU19" s="87"/>
      <c r="AV19" s="87"/>
      <c r="AW19" s="87"/>
      <c r="AX19" s="105"/>
      <c r="AY19" s="87"/>
      <c r="AZ19" s="87"/>
      <c r="BA19" s="87"/>
      <c r="BB19" s="87"/>
      <c r="BC19" s="87"/>
      <c r="BD19" s="87"/>
    </row>
    <row r="20" ht="12" spans="1:56">
      <c r="A20" s="51">
        <f t="shared" si="6"/>
        <v>17</v>
      </c>
      <c r="B20" s="54"/>
      <c r="C20" s="52"/>
      <c r="D20" s="52"/>
      <c r="E20" s="52"/>
      <c r="F20" s="52"/>
      <c r="G20" s="52"/>
      <c r="H20" s="52"/>
      <c r="I20" s="52"/>
      <c r="J20" s="52"/>
      <c r="K20" s="52"/>
      <c r="L20" s="52"/>
      <c r="M20" s="52"/>
      <c r="N20" s="52"/>
      <c r="O20" s="59"/>
      <c r="P20" s="52"/>
      <c r="Q20" s="53">
        <v>3000</v>
      </c>
      <c r="R20" s="52"/>
      <c r="S20" s="52"/>
      <c r="T20" s="52"/>
      <c r="U20" s="52"/>
      <c r="V20" s="52"/>
      <c r="W20" s="52"/>
      <c r="X20" s="52"/>
      <c r="Y20" s="52"/>
      <c r="Z20" s="52"/>
      <c r="AA20" s="52"/>
      <c r="AB20" s="52"/>
      <c r="AD20" s="55"/>
      <c r="AS20" s="41"/>
      <c r="AT20" s="42"/>
      <c r="AU20" s="42"/>
      <c r="AV20" s="42"/>
      <c r="AW20" s="42"/>
      <c r="AX20" s="132" t="s">
        <v>103</v>
      </c>
      <c r="AY20" s="101"/>
      <c r="AZ20" s="42"/>
      <c r="BA20" s="42"/>
      <c r="BB20" s="42"/>
      <c r="BC20" s="42"/>
      <c r="BD20" s="133"/>
    </row>
    <row r="21" spans="1:56">
      <c r="A21" s="51">
        <f t="shared" si="6"/>
        <v>18</v>
      </c>
      <c r="B21" s="54"/>
      <c r="C21" s="55"/>
      <c r="D21" s="52"/>
      <c r="E21" s="52"/>
      <c r="F21" s="52"/>
      <c r="G21" s="52"/>
      <c r="H21" s="52"/>
      <c r="I21" s="52"/>
      <c r="J21" s="52"/>
      <c r="K21" s="52"/>
      <c r="L21" s="52"/>
      <c r="M21" s="52"/>
      <c r="N21" s="52"/>
      <c r="O21" s="59"/>
      <c r="P21" s="52"/>
      <c r="Q21" s="53">
        <v>3000</v>
      </c>
      <c r="R21" s="52"/>
      <c r="S21" s="52"/>
      <c r="T21" s="52"/>
      <c r="U21" s="52"/>
      <c r="V21" s="52"/>
      <c r="W21" s="52"/>
      <c r="X21" s="52"/>
      <c r="Y21" s="52"/>
      <c r="Z21" s="52"/>
      <c r="AA21" s="52"/>
      <c r="AB21" s="52"/>
      <c r="AD21" s="55"/>
      <c r="AS21" s="124">
        <f t="shared" ref="AS21:BD21" si="30">SUMIF(R$4:R$2000,$AX20,$Q$4:$Q$2000)</f>
        <v>0</v>
      </c>
      <c r="AT21" s="89">
        <f t="shared" si="30"/>
        <v>0</v>
      </c>
      <c r="AU21" s="89">
        <f t="shared" si="30"/>
        <v>0</v>
      </c>
      <c r="AV21" s="89">
        <f t="shared" si="30"/>
        <v>0</v>
      </c>
      <c r="AW21" s="89">
        <f t="shared" si="30"/>
        <v>0</v>
      </c>
      <c r="AX21" s="89">
        <f t="shared" si="30"/>
        <v>0</v>
      </c>
      <c r="AY21" s="89">
        <f t="shared" si="30"/>
        <v>0</v>
      </c>
      <c r="AZ21" s="89">
        <f t="shared" si="30"/>
        <v>0</v>
      </c>
      <c r="BA21" s="89">
        <f t="shared" si="30"/>
        <v>0</v>
      </c>
      <c r="BB21" s="89">
        <f t="shared" si="30"/>
        <v>0</v>
      </c>
      <c r="BC21" s="89">
        <f t="shared" si="30"/>
        <v>0</v>
      </c>
      <c r="BD21" s="134">
        <f t="shared" si="30"/>
        <v>0</v>
      </c>
    </row>
    <row r="22" spans="1:56">
      <c r="A22" s="51">
        <f t="shared" si="6"/>
        <v>19</v>
      </c>
      <c r="B22" s="54"/>
      <c r="C22" s="54"/>
      <c r="D22" s="52"/>
      <c r="E22" s="52"/>
      <c r="F22" s="52"/>
      <c r="G22" s="52"/>
      <c r="H22" s="52"/>
      <c r="I22" s="52"/>
      <c r="J22" s="52"/>
      <c r="K22" s="52"/>
      <c r="L22" s="52"/>
      <c r="M22" s="52"/>
      <c r="N22" s="52"/>
      <c r="O22" s="59"/>
      <c r="P22" s="52" t="s">
        <v>289</v>
      </c>
      <c r="Q22" s="53">
        <v>3000</v>
      </c>
      <c r="R22" s="52" t="s">
        <v>115</v>
      </c>
      <c r="S22" s="52" t="s">
        <v>98</v>
      </c>
      <c r="T22" s="52" t="s">
        <v>98</v>
      </c>
      <c r="U22" s="52" t="s">
        <v>98</v>
      </c>
      <c r="V22" s="52" t="s">
        <v>98</v>
      </c>
      <c r="W22" s="52" t="s">
        <v>98</v>
      </c>
      <c r="X22" s="52" t="s">
        <v>98</v>
      </c>
      <c r="Y22" s="52" t="s">
        <v>98</v>
      </c>
      <c r="Z22" s="52" t="s">
        <v>98</v>
      </c>
      <c r="AA22" s="52" t="s">
        <v>98</v>
      </c>
      <c r="AB22" s="52" t="s">
        <v>98</v>
      </c>
      <c r="AC22" s="39" t="s">
        <v>98</v>
      </c>
      <c r="AD22" s="55"/>
      <c r="AS22" s="123">
        <v>0.6</v>
      </c>
      <c r="AT22" s="90">
        <v>0.6</v>
      </c>
      <c r="AU22" s="90">
        <v>0.6</v>
      </c>
      <c r="AV22" s="90">
        <v>0.6</v>
      </c>
      <c r="AW22" s="90">
        <v>0.6</v>
      </c>
      <c r="AX22" s="90">
        <v>0.6</v>
      </c>
      <c r="AY22" s="90">
        <v>0.6</v>
      </c>
      <c r="AZ22" s="90">
        <v>0.6</v>
      </c>
      <c r="BA22" s="90">
        <v>0.6</v>
      </c>
      <c r="BB22" s="90">
        <v>0.6</v>
      </c>
      <c r="BC22" s="90">
        <v>0.6</v>
      </c>
      <c r="BD22" s="130">
        <v>0.6</v>
      </c>
    </row>
    <row r="23" spans="1:56">
      <c r="A23" s="51">
        <f t="shared" si="6"/>
        <v>20</v>
      </c>
      <c r="B23" s="54"/>
      <c r="C23" s="54"/>
      <c r="D23" s="52"/>
      <c r="E23" s="52"/>
      <c r="F23" s="52"/>
      <c r="G23" s="52"/>
      <c r="H23" s="52"/>
      <c r="I23" s="52"/>
      <c r="J23" s="52"/>
      <c r="K23" s="52"/>
      <c r="L23" s="52"/>
      <c r="M23" s="52"/>
      <c r="N23" s="52"/>
      <c r="O23" s="59"/>
      <c r="P23" s="54" t="s">
        <v>261</v>
      </c>
      <c r="Q23" s="53">
        <v>3000</v>
      </c>
      <c r="R23" s="52" t="s">
        <v>98</v>
      </c>
      <c r="S23" s="52" t="s">
        <v>98</v>
      </c>
      <c r="T23" s="52" t="s">
        <v>98</v>
      </c>
      <c r="U23" s="52" t="s">
        <v>98</v>
      </c>
      <c r="V23" s="52" t="s">
        <v>98</v>
      </c>
      <c r="W23" s="52" t="s">
        <v>98</v>
      </c>
      <c r="X23" s="52" t="s">
        <v>98</v>
      </c>
      <c r="Y23" s="52" t="s">
        <v>98</v>
      </c>
      <c r="Z23" s="52" t="s">
        <v>98</v>
      </c>
      <c r="AA23" s="52" t="s">
        <v>98</v>
      </c>
      <c r="AB23" s="52" t="s">
        <v>98</v>
      </c>
      <c r="AC23" s="39" t="s">
        <v>98</v>
      </c>
      <c r="AD23" s="55"/>
      <c r="AS23" s="111">
        <v>8</v>
      </c>
      <c r="AT23" s="85">
        <v>8</v>
      </c>
      <c r="AU23" s="85">
        <v>8</v>
      </c>
      <c r="AV23" s="85">
        <v>8</v>
      </c>
      <c r="AW23" s="85">
        <v>8</v>
      </c>
      <c r="AX23" s="85">
        <v>8</v>
      </c>
      <c r="AY23" s="85">
        <v>8</v>
      </c>
      <c r="AZ23" s="85">
        <v>8</v>
      </c>
      <c r="BA23" s="85">
        <v>8</v>
      </c>
      <c r="BB23" s="85">
        <v>8</v>
      </c>
      <c r="BC23" s="85">
        <v>8</v>
      </c>
      <c r="BD23" s="131">
        <v>8</v>
      </c>
    </row>
    <row r="24" spans="1:56">
      <c r="A24" s="51">
        <f t="shared" si="6"/>
        <v>21</v>
      </c>
      <c r="B24" s="54"/>
      <c r="C24" s="54"/>
      <c r="D24" s="52"/>
      <c r="E24" s="52"/>
      <c r="F24" s="52"/>
      <c r="G24" s="52"/>
      <c r="H24" s="52"/>
      <c r="I24" s="52"/>
      <c r="J24" s="52"/>
      <c r="K24" s="52"/>
      <c r="L24" s="52"/>
      <c r="M24" s="52"/>
      <c r="N24" s="52"/>
      <c r="O24" s="59"/>
      <c r="P24" s="52"/>
      <c r="Q24" s="148"/>
      <c r="R24" s="52"/>
      <c r="S24" s="52"/>
      <c r="T24" s="52"/>
      <c r="U24" s="52"/>
      <c r="V24" s="52"/>
      <c r="W24" s="52"/>
      <c r="X24" s="52"/>
      <c r="Y24" s="52"/>
      <c r="Z24" s="52"/>
      <c r="AA24" s="52"/>
      <c r="AB24" s="52"/>
      <c r="AD24" s="55"/>
      <c r="AS24" s="111">
        <v>8</v>
      </c>
      <c r="AT24" s="85">
        <v>8</v>
      </c>
      <c r="AU24" s="85">
        <v>8</v>
      </c>
      <c r="AV24" s="85">
        <v>8</v>
      </c>
      <c r="AW24" s="85">
        <v>8</v>
      </c>
      <c r="AX24" s="85">
        <v>8</v>
      </c>
      <c r="AY24" s="85">
        <v>8</v>
      </c>
      <c r="AZ24" s="85">
        <v>8</v>
      </c>
      <c r="BA24" s="85">
        <v>8</v>
      </c>
      <c r="BB24" s="85">
        <v>8</v>
      </c>
      <c r="BC24" s="85">
        <v>8</v>
      </c>
      <c r="BD24" s="131">
        <v>8</v>
      </c>
    </row>
    <row r="25" spans="1:56">
      <c r="A25" s="51">
        <f t="shared" si="6"/>
        <v>22</v>
      </c>
      <c r="B25" s="54"/>
      <c r="C25" s="54"/>
      <c r="D25" s="52"/>
      <c r="E25" s="52"/>
      <c r="F25" s="52"/>
      <c r="G25" s="52"/>
      <c r="H25" s="52"/>
      <c r="I25" s="52"/>
      <c r="J25" s="52"/>
      <c r="K25" s="52"/>
      <c r="L25" s="52"/>
      <c r="M25" s="52"/>
      <c r="N25" s="52"/>
      <c r="O25" s="59"/>
      <c r="P25" s="52"/>
      <c r="Q25" s="148"/>
      <c r="R25" s="52"/>
      <c r="S25" s="52"/>
      <c r="T25" s="52"/>
      <c r="U25" s="52"/>
      <c r="V25" s="52"/>
      <c r="W25" s="52"/>
      <c r="X25" s="52"/>
      <c r="Y25" s="52"/>
      <c r="Z25" s="52"/>
      <c r="AA25" s="52"/>
      <c r="AB25" s="52"/>
      <c r="AD25" s="55"/>
      <c r="AS25" s="111"/>
      <c r="AT25" s="85"/>
      <c r="AU25" s="85"/>
      <c r="AV25" s="103"/>
      <c r="AW25" s="103"/>
      <c r="AX25" s="103"/>
      <c r="AY25" s="103"/>
      <c r="AZ25" s="103"/>
      <c r="BA25" s="85"/>
      <c r="BB25" s="85"/>
      <c r="BC25" s="85"/>
      <c r="BD25" s="131"/>
    </row>
    <row r="26" ht="12" spans="1:56">
      <c r="A26" s="51">
        <f t="shared" si="6"/>
        <v>23</v>
      </c>
      <c r="B26" s="54"/>
      <c r="C26" s="54"/>
      <c r="D26" s="52"/>
      <c r="E26" s="52"/>
      <c r="F26" s="52"/>
      <c r="G26" s="52"/>
      <c r="H26" s="52"/>
      <c r="I26" s="52"/>
      <c r="J26" s="52"/>
      <c r="K26" s="52"/>
      <c r="L26" s="52"/>
      <c r="M26" s="52"/>
      <c r="N26" s="52"/>
      <c r="O26" s="59"/>
      <c r="P26" s="52"/>
      <c r="Q26" s="148"/>
      <c r="R26" s="52"/>
      <c r="S26" s="52"/>
      <c r="T26" s="52"/>
      <c r="U26" s="52"/>
      <c r="V26" s="52"/>
      <c r="W26" s="52"/>
      <c r="X26" s="52"/>
      <c r="Y26" s="52"/>
      <c r="Z26" s="52"/>
      <c r="AA26" s="52"/>
      <c r="AB26" s="52"/>
      <c r="AD26" s="55"/>
      <c r="AS26" s="72">
        <f t="shared" si="28"/>
        <v>0</v>
      </c>
      <c r="AT26" s="78">
        <f t="shared" si="28"/>
        <v>0</v>
      </c>
      <c r="AU26" s="78">
        <f t="shared" si="28"/>
        <v>0</v>
      </c>
      <c r="AV26" s="78">
        <f t="shared" si="28"/>
        <v>0</v>
      </c>
      <c r="AW26" s="78">
        <f t="shared" si="28"/>
        <v>0</v>
      </c>
      <c r="AX26" s="78">
        <f t="shared" si="28"/>
        <v>0</v>
      </c>
      <c r="AY26" s="78">
        <f t="shared" si="28"/>
        <v>0</v>
      </c>
      <c r="AZ26" s="78">
        <f t="shared" si="28"/>
        <v>0</v>
      </c>
      <c r="BA26" s="78">
        <f>BA21*BA22*BA24/BA23+BA25</f>
        <v>0</v>
      </c>
      <c r="BB26" s="78">
        <f t="shared" ref="BB26:BD26" si="31">BB21*BB22*BB24/BB23+BB25</f>
        <v>0</v>
      </c>
      <c r="BC26" s="78">
        <f t="shared" si="31"/>
        <v>0</v>
      </c>
      <c r="BD26" s="112">
        <f t="shared" si="31"/>
        <v>0</v>
      </c>
    </row>
    <row r="27" ht="12" spans="1:30">
      <c r="A27" s="51">
        <f t="shared" si="6"/>
        <v>24</v>
      </c>
      <c r="B27" s="54"/>
      <c r="C27" s="54"/>
      <c r="D27" s="52"/>
      <c r="E27" s="52"/>
      <c r="F27" s="52"/>
      <c r="G27" s="52"/>
      <c r="H27" s="52"/>
      <c r="I27" s="52"/>
      <c r="J27" s="52"/>
      <c r="K27" s="52"/>
      <c r="L27" s="52"/>
      <c r="M27" s="52"/>
      <c r="N27" s="52"/>
      <c r="O27" s="59"/>
      <c r="P27" s="52"/>
      <c r="Q27" s="148"/>
      <c r="R27" s="52"/>
      <c r="S27" s="52"/>
      <c r="T27" s="52"/>
      <c r="U27" s="52"/>
      <c r="V27" s="52"/>
      <c r="W27" s="52"/>
      <c r="X27" s="52"/>
      <c r="Y27" s="52"/>
      <c r="Z27" s="52"/>
      <c r="AA27" s="52"/>
      <c r="AB27" s="52"/>
      <c r="AD27" s="55"/>
    </row>
    <row r="28" ht="12" spans="1:56">
      <c r="A28" s="51">
        <f t="shared" si="6"/>
        <v>25</v>
      </c>
      <c r="B28" s="54"/>
      <c r="C28" s="54"/>
      <c r="D28" s="52"/>
      <c r="E28" s="52"/>
      <c r="F28" s="52"/>
      <c r="G28" s="52"/>
      <c r="H28" s="52"/>
      <c r="I28" s="52"/>
      <c r="J28" s="52"/>
      <c r="K28" s="52"/>
      <c r="L28" s="52"/>
      <c r="M28" s="52"/>
      <c r="N28" s="52"/>
      <c r="O28" s="59"/>
      <c r="P28" s="52"/>
      <c r="Q28" s="148"/>
      <c r="R28" s="52"/>
      <c r="S28" s="52"/>
      <c r="T28" s="52"/>
      <c r="U28" s="52"/>
      <c r="V28" s="52"/>
      <c r="W28" s="52"/>
      <c r="X28" s="52"/>
      <c r="Y28" s="52"/>
      <c r="Z28" s="52"/>
      <c r="AA28" s="52"/>
      <c r="AB28" s="52"/>
      <c r="AD28" s="55"/>
      <c r="AS28" s="41"/>
      <c r="AT28" s="42"/>
      <c r="AU28" s="42"/>
      <c r="AV28" s="42"/>
      <c r="AW28" s="42"/>
      <c r="AX28" s="132" t="s">
        <v>106</v>
      </c>
      <c r="AY28" s="101"/>
      <c r="AZ28" s="42"/>
      <c r="BA28" s="42"/>
      <c r="BB28" s="42"/>
      <c r="BC28" s="42"/>
      <c r="BD28" s="133"/>
    </row>
    <row r="29" spans="1:56">
      <c r="A29" s="51">
        <f t="shared" si="6"/>
        <v>26</v>
      </c>
      <c r="B29" s="54"/>
      <c r="C29" s="54"/>
      <c r="D29" s="52"/>
      <c r="E29" s="52"/>
      <c r="F29" s="52"/>
      <c r="G29" s="52"/>
      <c r="H29" s="52"/>
      <c r="I29" s="52"/>
      <c r="J29" s="52"/>
      <c r="K29" s="52"/>
      <c r="L29" s="52"/>
      <c r="M29" s="52"/>
      <c r="N29" s="52"/>
      <c r="O29" s="59"/>
      <c r="P29" s="52"/>
      <c r="Q29" s="148"/>
      <c r="R29" s="52"/>
      <c r="S29" s="52"/>
      <c r="T29" s="52"/>
      <c r="U29" s="52"/>
      <c r="V29" s="52"/>
      <c r="W29" s="52"/>
      <c r="X29" s="52"/>
      <c r="Y29" s="52"/>
      <c r="Z29" s="52"/>
      <c r="AA29" s="52"/>
      <c r="AB29" s="52"/>
      <c r="AD29" s="55"/>
      <c r="AS29" s="124">
        <f t="shared" ref="AS29:BD29" si="32">SUMIF(R$4:R$2000,$AX28,$Q$4:$Q$2000)</f>
        <v>0</v>
      </c>
      <c r="AT29" s="89">
        <f t="shared" si="32"/>
        <v>0</v>
      </c>
      <c r="AU29" s="89">
        <f t="shared" si="32"/>
        <v>0</v>
      </c>
      <c r="AV29" s="89">
        <f t="shared" si="32"/>
        <v>0</v>
      </c>
      <c r="AW29" s="89">
        <f t="shared" si="32"/>
        <v>0</v>
      </c>
      <c r="AX29" s="89">
        <f t="shared" si="32"/>
        <v>0</v>
      </c>
      <c r="AY29" s="89">
        <f t="shared" si="32"/>
        <v>0</v>
      </c>
      <c r="AZ29" s="89">
        <f t="shared" si="32"/>
        <v>0</v>
      </c>
      <c r="BA29" s="89">
        <f t="shared" si="32"/>
        <v>0</v>
      </c>
      <c r="BB29" s="89">
        <f t="shared" si="32"/>
        <v>0</v>
      </c>
      <c r="BC29" s="89">
        <f t="shared" si="32"/>
        <v>0</v>
      </c>
      <c r="BD29" s="134">
        <f t="shared" si="32"/>
        <v>0</v>
      </c>
    </row>
    <row r="30" spans="1:56">
      <c r="A30" s="51">
        <f t="shared" si="6"/>
        <v>27</v>
      </c>
      <c r="B30" s="54"/>
      <c r="C30" s="54"/>
      <c r="D30" s="52"/>
      <c r="E30" s="52"/>
      <c r="F30" s="52"/>
      <c r="G30" s="52"/>
      <c r="H30" s="52"/>
      <c r="I30" s="52"/>
      <c r="J30" s="52"/>
      <c r="K30" s="52"/>
      <c r="L30" s="52"/>
      <c r="M30" s="52"/>
      <c r="N30" s="52"/>
      <c r="O30" s="59"/>
      <c r="P30" s="52"/>
      <c r="Q30" s="148"/>
      <c r="R30" s="52"/>
      <c r="S30" s="52"/>
      <c r="T30" s="52"/>
      <c r="U30" s="52"/>
      <c r="V30" s="52"/>
      <c r="W30" s="52"/>
      <c r="X30" s="52"/>
      <c r="Y30" s="52"/>
      <c r="Z30" s="52"/>
      <c r="AA30" s="52"/>
      <c r="AB30" s="52"/>
      <c r="AD30" s="55"/>
      <c r="AS30" s="123">
        <v>0.6</v>
      </c>
      <c r="AT30" s="90">
        <v>0.6</v>
      </c>
      <c r="AU30" s="90">
        <v>0.6</v>
      </c>
      <c r="AV30" s="90">
        <v>0.6</v>
      </c>
      <c r="AW30" s="90">
        <v>0.6</v>
      </c>
      <c r="AX30" s="90">
        <v>0.6</v>
      </c>
      <c r="AY30" s="90">
        <v>0.6</v>
      </c>
      <c r="AZ30" s="90">
        <v>0.6</v>
      </c>
      <c r="BA30" s="90">
        <v>0.6</v>
      </c>
      <c r="BB30" s="90">
        <v>0.6</v>
      </c>
      <c r="BC30" s="90">
        <v>0.6</v>
      </c>
      <c r="BD30" s="130">
        <v>0.6</v>
      </c>
    </row>
    <row r="31" spans="1:56">
      <c r="A31" s="51">
        <f t="shared" si="6"/>
        <v>28</v>
      </c>
      <c r="B31" s="54"/>
      <c r="C31" s="54"/>
      <c r="D31" s="52"/>
      <c r="E31" s="52"/>
      <c r="F31" s="52"/>
      <c r="G31" s="52"/>
      <c r="H31" s="52"/>
      <c r="I31" s="52"/>
      <c r="J31" s="52"/>
      <c r="K31" s="52"/>
      <c r="L31" s="52"/>
      <c r="M31" s="52"/>
      <c r="N31" s="52"/>
      <c r="O31" s="59"/>
      <c r="P31" s="52"/>
      <c r="Q31" s="148"/>
      <c r="R31" s="52"/>
      <c r="S31" s="52"/>
      <c r="T31" s="52"/>
      <c r="U31" s="52"/>
      <c r="V31" s="52"/>
      <c r="W31" s="52"/>
      <c r="X31" s="52"/>
      <c r="Y31" s="52"/>
      <c r="Z31" s="52"/>
      <c r="AA31" s="52"/>
      <c r="AB31" s="52"/>
      <c r="AD31" s="55"/>
      <c r="AS31" s="111">
        <v>8</v>
      </c>
      <c r="AT31" s="85">
        <v>8</v>
      </c>
      <c r="AU31" s="85">
        <v>8</v>
      </c>
      <c r="AV31" s="85">
        <v>8</v>
      </c>
      <c r="AW31" s="85">
        <v>8</v>
      </c>
      <c r="AX31" s="85">
        <v>8</v>
      </c>
      <c r="AY31" s="85">
        <v>8</v>
      </c>
      <c r="AZ31" s="85">
        <v>8</v>
      </c>
      <c r="BA31" s="85">
        <v>8</v>
      </c>
      <c r="BB31" s="85">
        <v>8</v>
      </c>
      <c r="BC31" s="85">
        <v>8</v>
      </c>
      <c r="BD31" s="131">
        <v>8</v>
      </c>
    </row>
    <row r="32" spans="1:56">
      <c r="A32" s="51">
        <f t="shared" si="6"/>
        <v>29</v>
      </c>
      <c r="B32" s="54"/>
      <c r="C32" s="54"/>
      <c r="D32" s="52"/>
      <c r="E32" s="52"/>
      <c r="F32" s="52"/>
      <c r="G32" s="52"/>
      <c r="H32" s="52"/>
      <c r="I32" s="52"/>
      <c r="J32" s="52"/>
      <c r="K32" s="52"/>
      <c r="L32" s="52"/>
      <c r="M32" s="52"/>
      <c r="N32" s="52"/>
      <c r="O32" s="59"/>
      <c r="P32" s="52"/>
      <c r="Q32" s="148"/>
      <c r="R32" s="52"/>
      <c r="S32" s="52"/>
      <c r="T32" s="52"/>
      <c r="U32" s="52"/>
      <c r="V32" s="52"/>
      <c r="W32" s="52"/>
      <c r="X32" s="52"/>
      <c r="Y32" s="52"/>
      <c r="Z32" s="52"/>
      <c r="AA32" s="52"/>
      <c r="AB32" s="52"/>
      <c r="AD32" s="55"/>
      <c r="AS32" s="111">
        <v>8</v>
      </c>
      <c r="AT32" s="85">
        <v>8</v>
      </c>
      <c r="AU32" s="85">
        <v>8</v>
      </c>
      <c r="AV32" s="85">
        <v>8</v>
      </c>
      <c r="AW32" s="85">
        <v>8</v>
      </c>
      <c r="AX32" s="85">
        <v>8</v>
      </c>
      <c r="AY32" s="85">
        <v>8</v>
      </c>
      <c r="AZ32" s="85">
        <v>8</v>
      </c>
      <c r="BA32" s="85">
        <v>8</v>
      </c>
      <c r="BB32" s="85">
        <v>8</v>
      </c>
      <c r="BC32" s="85">
        <v>8</v>
      </c>
      <c r="BD32" s="131">
        <v>8</v>
      </c>
    </row>
    <row r="33" spans="1:56">
      <c r="A33" s="51">
        <f t="shared" si="6"/>
        <v>30</v>
      </c>
      <c r="B33" s="54"/>
      <c r="C33" s="54"/>
      <c r="D33" s="52"/>
      <c r="E33" s="52"/>
      <c r="F33" s="52"/>
      <c r="G33" s="52"/>
      <c r="H33" s="52"/>
      <c r="I33" s="52"/>
      <c r="J33" s="52"/>
      <c r="K33" s="52"/>
      <c r="L33" s="52"/>
      <c r="M33" s="52"/>
      <c r="N33" s="52"/>
      <c r="O33" s="59"/>
      <c r="P33" s="52"/>
      <c r="Q33" s="148"/>
      <c r="R33" s="52"/>
      <c r="S33" s="52"/>
      <c r="T33" s="52"/>
      <c r="U33" s="52"/>
      <c r="V33" s="52"/>
      <c r="W33" s="52"/>
      <c r="X33" s="52"/>
      <c r="Y33" s="52"/>
      <c r="Z33" s="52"/>
      <c r="AA33" s="52"/>
      <c r="AB33" s="52"/>
      <c r="AD33" s="55"/>
      <c r="AS33" s="111"/>
      <c r="AT33" s="85"/>
      <c r="AU33" s="85"/>
      <c r="AV33" s="103"/>
      <c r="AW33" s="103"/>
      <c r="AX33" s="104"/>
      <c r="AY33" s="103"/>
      <c r="AZ33" s="103"/>
      <c r="BA33" s="103"/>
      <c r="BB33" s="104"/>
      <c r="BC33" s="104"/>
      <c r="BD33" s="135"/>
    </row>
    <row r="34" ht="12" spans="1:56">
      <c r="A34" s="51">
        <f t="shared" si="6"/>
        <v>31</v>
      </c>
      <c r="B34" s="54"/>
      <c r="C34" s="54"/>
      <c r="D34" s="52"/>
      <c r="E34" s="52"/>
      <c r="F34" s="52"/>
      <c r="G34" s="52"/>
      <c r="H34" s="52"/>
      <c r="I34" s="52"/>
      <c r="J34" s="52"/>
      <c r="K34" s="52"/>
      <c r="L34" s="52"/>
      <c r="M34" s="52"/>
      <c r="N34" s="52"/>
      <c r="O34" s="59"/>
      <c r="P34" s="52"/>
      <c r="Q34" s="148"/>
      <c r="R34" s="52"/>
      <c r="S34" s="52"/>
      <c r="T34" s="52"/>
      <c r="U34" s="52"/>
      <c r="V34" s="52"/>
      <c r="W34" s="52"/>
      <c r="X34" s="52"/>
      <c r="Y34" s="52"/>
      <c r="Z34" s="52"/>
      <c r="AA34" s="52"/>
      <c r="AB34" s="52"/>
      <c r="AD34" s="55"/>
      <c r="AS34" s="72">
        <f t="shared" ref="AS34:BD34" si="33">AS29*AS30*AS32/AS31+AS33</f>
        <v>0</v>
      </c>
      <c r="AT34" s="78">
        <f t="shared" si="33"/>
        <v>0</v>
      </c>
      <c r="AU34" s="78">
        <f t="shared" si="33"/>
        <v>0</v>
      </c>
      <c r="AV34" s="78">
        <f t="shared" si="33"/>
        <v>0</v>
      </c>
      <c r="AW34" s="78">
        <f t="shared" si="33"/>
        <v>0</v>
      </c>
      <c r="AX34" s="78">
        <f t="shared" si="33"/>
        <v>0</v>
      </c>
      <c r="AY34" s="78">
        <f t="shared" si="33"/>
        <v>0</v>
      </c>
      <c r="AZ34" s="78">
        <f t="shared" si="33"/>
        <v>0</v>
      </c>
      <c r="BA34" s="78">
        <f t="shared" si="33"/>
        <v>0</v>
      </c>
      <c r="BB34" s="78">
        <f t="shared" si="33"/>
        <v>0</v>
      </c>
      <c r="BC34" s="78">
        <f t="shared" si="33"/>
        <v>0</v>
      </c>
      <c r="BD34" s="112">
        <f t="shared" si="33"/>
        <v>0</v>
      </c>
    </row>
    <row r="35" ht="12" spans="1:30">
      <c r="A35" s="51">
        <f t="shared" si="6"/>
        <v>32</v>
      </c>
      <c r="B35" s="54"/>
      <c r="C35" s="54"/>
      <c r="D35" s="52"/>
      <c r="E35" s="52"/>
      <c r="F35" s="52"/>
      <c r="G35" s="52"/>
      <c r="H35" s="52"/>
      <c r="I35" s="52"/>
      <c r="J35" s="52"/>
      <c r="K35" s="52"/>
      <c r="L35" s="52"/>
      <c r="M35" s="52"/>
      <c r="N35" s="52"/>
      <c r="O35" s="59"/>
      <c r="P35" s="54"/>
      <c r="Q35" s="148"/>
      <c r="R35" s="52"/>
      <c r="S35" s="52"/>
      <c r="T35" s="52"/>
      <c r="U35" s="52"/>
      <c r="V35" s="52"/>
      <c r="W35" s="52"/>
      <c r="X35" s="52"/>
      <c r="Y35" s="52"/>
      <c r="Z35" s="52"/>
      <c r="AA35" s="52"/>
      <c r="AB35" s="52"/>
      <c r="AD35" s="55"/>
    </row>
    <row r="36" ht="12" spans="1:56">
      <c r="A36" s="51">
        <f t="shared" si="6"/>
        <v>33</v>
      </c>
      <c r="B36" s="54"/>
      <c r="C36" s="54"/>
      <c r="D36" s="52"/>
      <c r="E36" s="52"/>
      <c r="F36" s="52"/>
      <c r="G36" s="52"/>
      <c r="H36" s="52"/>
      <c r="I36" s="52"/>
      <c r="J36" s="52"/>
      <c r="K36" s="52"/>
      <c r="L36" s="52"/>
      <c r="M36" s="52"/>
      <c r="N36" s="52"/>
      <c r="O36" s="59"/>
      <c r="P36" s="52"/>
      <c r="Q36" s="148"/>
      <c r="R36" s="52"/>
      <c r="S36" s="52"/>
      <c r="T36" s="52"/>
      <c r="U36" s="52"/>
      <c r="V36" s="52"/>
      <c r="W36" s="52"/>
      <c r="X36" s="52"/>
      <c r="Y36" s="52"/>
      <c r="Z36" s="52"/>
      <c r="AA36" s="52"/>
      <c r="AB36" s="52"/>
      <c r="AD36" s="55"/>
      <c r="AS36" s="41"/>
      <c r="AT36" s="42"/>
      <c r="AU36" s="42"/>
      <c r="AV36" s="42"/>
      <c r="AW36" s="42"/>
      <c r="AX36" s="132" t="s">
        <v>108</v>
      </c>
      <c r="AY36" s="101"/>
      <c r="AZ36" s="42"/>
      <c r="BA36" s="42"/>
      <c r="BB36" s="42"/>
      <c r="BC36" s="42"/>
      <c r="BD36" s="133"/>
    </row>
    <row r="37" spans="1:56">
      <c r="A37" s="51">
        <f t="shared" si="6"/>
        <v>34</v>
      </c>
      <c r="B37" s="54"/>
      <c r="C37" s="54"/>
      <c r="D37" s="52"/>
      <c r="E37" s="52"/>
      <c r="F37" s="52"/>
      <c r="G37" s="52"/>
      <c r="H37" s="52"/>
      <c r="I37" s="52"/>
      <c r="J37" s="52"/>
      <c r="K37" s="52"/>
      <c r="L37" s="52"/>
      <c r="M37" s="52"/>
      <c r="N37" s="52"/>
      <c r="O37" s="59"/>
      <c r="P37" s="54"/>
      <c r="Q37" s="148"/>
      <c r="R37" s="52"/>
      <c r="S37" s="52"/>
      <c r="T37" s="52"/>
      <c r="U37" s="52"/>
      <c r="V37" s="52"/>
      <c r="W37" s="52"/>
      <c r="X37" s="52"/>
      <c r="Y37" s="52"/>
      <c r="Z37" s="52"/>
      <c r="AA37" s="52"/>
      <c r="AB37" s="52"/>
      <c r="AD37" s="55"/>
      <c r="AS37" s="124">
        <f t="shared" ref="AS37:BD37" si="34">SUMIF(R$4:R$2000,$AX36,$Q$4:$Q$2000)</f>
        <v>0</v>
      </c>
      <c r="AT37" s="89">
        <f t="shared" si="34"/>
        <v>0</v>
      </c>
      <c r="AU37" s="89">
        <f t="shared" si="34"/>
        <v>0</v>
      </c>
      <c r="AV37" s="89">
        <f t="shared" si="34"/>
        <v>0</v>
      </c>
      <c r="AW37" s="89">
        <f t="shared" si="34"/>
        <v>0</v>
      </c>
      <c r="AX37" s="89">
        <f t="shared" si="34"/>
        <v>0</v>
      </c>
      <c r="AY37" s="89">
        <f t="shared" si="34"/>
        <v>0</v>
      </c>
      <c r="AZ37" s="89">
        <f t="shared" si="34"/>
        <v>0</v>
      </c>
      <c r="BA37" s="89">
        <f t="shared" si="34"/>
        <v>0</v>
      </c>
      <c r="BB37" s="89">
        <f t="shared" si="34"/>
        <v>0</v>
      </c>
      <c r="BC37" s="89">
        <f t="shared" si="34"/>
        <v>0</v>
      </c>
      <c r="BD37" s="134">
        <f t="shared" si="34"/>
        <v>0</v>
      </c>
    </row>
    <row r="38" spans="1:56">
      <c r="A38" s="51">
        <f t="shared" si="6"/>
        <v>35</v>
      </c>
      <c r="B38" s="54"/>
      <c r="C38" s="54"/>
      <c r="D38" s="52"/>
      <c r="E38" s="52"/>
      <c r="F38" s="52"/>
      <c r="G38" s="52"/>
      <c r="H38" s="52"/>
      <c r="I38" s="52"/>
      <c r="J38" s="52"/>
      <c r="K38" s="52"/>
      <c r="L38" s="52"/>
      <c r="M38" s="52"/>
      <c r="N38" s="52"/>
      <c r="O38" s="59"/>
      <c r="P38" s="54"/>
      <c r="Q38" s="148"/>
      <c r="R38" s="52"/>
      <c r="S38" s="52"/>
      <c r="T38" s="52"/>
      <c r="U38" s="52"/>
      <c r="V38" s="52"/>
      <c r="W38" s="52"/>
      <c r="X38" s="52"/>
      <c r="Y38" s="52"/>
      <c r="Z38" s="52"/>
      <c r="AA38" s="52"/>
      <c r="AB38" s="52"/>
      <c r="AD38" s="55"/>
      <c r="AS38" s="123">
        <v>0.6</v>
      </c>
      <c r="AT38" s="90">
        <v>0.6</v>
      </c>
      <c r="AU38" s="90">
        <v>0.6</v>
      </c>
      <c r="AV38" s="90">
        <v>0.6</v>
      </c>
      <c r="AW38" s="90">
        <v>0.6</v>
      </c>
      <c r="AX38" s="90">
        <v>0.6</v>
      </c>
      <c r="AY38" s="90">
        <v>0.6</v>
      </c>
      <c r="AZ38" s="90">
        <v>0.6</v>
      </c>
      <c r="BA38" s="90">
        <v>0.6</v>
      </c>
      <c r="BB38" s="90">
        <v>0.6</v>
      </c>
      <c r="BC38" s="90">
        <v>0.6</v>
      </c>
      <c r="BD38" s="130">
        <v>0.6</v>
      </c>
    </row>
    <row r="39" spans="1:56">
      <c r="A39" s="51">
        <f t="shared" si="6"/>
        <v>36</v>
      </c>
      <c r="B39" s="54"/>
      <c r="C39" s="54"/>
      <c r="D39" s="52"/>
      <c r="E39" s="52"/>
      <c r="F39" s="52"/>
      <c r="G39" s="52"/>
      <c r="H39" s="52"/>
      <c r="I39" s="52"/>
      <c r="J39" s="52"/>
      <c r="K39" s="52"/>
      <c r="L39" s="52"/>
      <c r="M39" s="52"/>
      <c r="N39" s="52"/>
      <c r="O39" s="59"/>
      <c r="P39" s="54"/>
      <c r="Q39" s="148"/>
      <c r="R39" s="52"/>
      <c r="S39" s="52"/>
      <c r="T39" s="52"/>
      <c r="U39" s="52"/>
      <c r="V39" s="52"/>
      <c r="W39" s="52"/>
      <c r="X39" s="52"/>
      <c r="Y39" s="52"/>
      <c r="Z39" s="52"/>
      <c r="AA39" s="52"/>
      <c r="AB39" s="52"/>
      <c r="AD39" s="55"/>
      <c r="AS39" s="111">
        <v>8</v>
      </c>
      <c r="AT39" s="85">
        <v>8</v>
      </c>
      <c r="AU39" s="85">
        <v>8</v>
      </c>
      <c r="AV39" s="85">
        <v>8</v>
      </c>
      <c r="AW39" s="85">
        <v>8</v>
      </c>
      <c r="AX39" s="85">
        <v>8</v>
      </c>
      <c r="AY39" s="85">
        <v>8</v>
      </c>
      <c r="AZ39" s="85">
        <v>8</v>
      </c>
      <c r="BA39" s="85">
        <v>8</v>
      </c>
      <c r="BB39" s="85">
        <v>8</v>
      </c>
      <c r="BC39" s="85">
        <v>8</v>
      </c>
      <c r="BD39" s="131">
        <v>8</v>
      </c>
    </row>
    <row r="40" spans="1:56">
      <c r="A40" s="51">
        <f t="shared" si="6"/>
        <v>37</v>
      </c>
      <c r="B40" s="54"/>
      <c r="C40" s="54"/>
      <c r="D40" s="52"/>
      <c r="E40" s="52"/>
      <c r="F40" s="52"/>
      <c r="G40" s="52"/>
      <c r="H40" s="52"/>
      <c r="I40" s="52"/>
      <c r="J40" s="52"/>
      <c r="K40" s="52"/>
      <c r="L40" s="52"/>
      <c r="M40" s="52"/>
      <c r="N40" s="52"/>
      <c r="O40" s="59"/>
      <c r="P40" s="54"/>
      <c r="Q40" s="148"/>
      <c r="R40" s="52"/>
      <c r="S40" s="52"/>
      <c r="T40" s="52"/>
      <c r="U40" s="52"/>
      <c r="V40" s="52"/>
      <c r="W40" s="52"/>
      <c r="X40" s="52"/>
      <c r="Y40" s="52"/>
      <c r="Z40" s="52"/>
      <c r="AA40" s="52"/>
      <c r="AB40" s="52"/>
      <c r="AD40" s="55"/>
      <c r="AS40" s="111">
        <v>8</v>
      </c>
      <c r="AT40" s="85">
        <v>8</v>
      </c>
      <c r="AU40" s="85">
        <v>8</v>
      </c>
      <c r="AV40" s="85">
        <v>8</v>
      </c>
      <c r="AW40" s="85">
        <v>8</v>
      </c>
      <c r="AX40" s="85">
        <v>8</v>
      </c>
      <c r="AY40" s="85">
        <v>8</v>
      </c>
      <c r="AZ40" s="85">
        <v>8</v>
      </c>
      <c r="BA40" s="85">
        <v>8</v>
      </c>
      <c r="BB40" s="85">
        <v>8</v>
      </c>
      <c r="BC40" s="85">
        <v>8</v>
      </c>
      <c r="BD40" s="131">
        <v>8</v>
      </c>
    </row>
    <row r="41" spans="1:56">
      <c r="A41" s="51">
        <f t="shared" si="6"/>
        <v>38</v>
      </c>
      <c r="B41" s="54"/>
      <c r="C41" s="54"/>
      <c r="D41" s="52"/>
      <c r="E41" s="52"/>
      <c r="F41" s="52"/>
      <c r="G41" s="52"/>
      <c r="H41" s="54"/>
      <c r="I41" s="54"/>
      <c r="J41" s="54"/>
      <c r="K41" s="54"/>
      <c r="L41" s="54"/>
      <c r="M41" s="54"/>
      <c r="N41" s="54"/>
      <c r="O41" s="60"/>
      <c r="P41" s="52"/>
      <c r="Q41" s="148"/>
      <c r="R41" s="52"/>
      <c r="S41" s="52"/>
      <c r="T41" s="52"/>
      <c r="U41" s="52"/>
      <c r="V41" s="52"/>
      <c r="W41" s="52"/>
      <c r="X41" s="52"/>
      <c r="Y41" s="52"/>
      <c r="Z41" s="52"/>
      <c r="AA41" s="52"/>
      <c r="AB41" s="52"/>
      <c r="AD41" s="55"/>
      <c r="AS41" s="111"/>
      <c r="AT41" s="85"/>
      <c r="AU41" s="85"/>
      <c r="AV41" s="85"/>
      <c r="AW41" s="85"/>
      <c r="AX41" s="85"/>
      <c r="AY41" s="85"/>
      <c r="AZ41" s="103"/>
      <c r="BA41" s="103"/>
      <c r="BB41" s="103"/>
      <c r="BC41" s="104"/>
      <c r="BD41" s="135"/>
    </row>
    <row r="42" ht="12" spans="1:56">
      <c r="A42" s="51">
        <f t="shared" si="6"/>
        <v>39</v>
      </c>
      <c r="B42" s="54"/>
      <c r="C42" s="54"/>
      <c r="D42" s="52"/>
      <c r="E42" s="52"/>
      <c r="F42" s="52"/>
      <c r="G42" s="52"/>
      <c r="H42" s="54"/>
      <c r="I42" s="54"/>
      <c r="J42" s="54"/>
      <c r="K42" s="54"/>
      <c r="L42" s="54"/>
      <c r="M42" s="54"/>
      <c r="N42" s="54"/>
      <c r="O42" s="60"/>
      <c r="P42" s="52"/>
      <c r="Q42" s="148"/>
      <c r="R42" s="52"/>
      <c r="S42" s="52"/>
      <c r="T42" s="52"/>
      <c r="U42" s="52"/>
      <c r="V42" s="52"/>
      <c r="W42" s="52"/>
      <c r="X42" s="52"/>
      <c r="Y42" s="52"/>
      <c r="Z42" s="52"/>
      <c r="AA42" s="52"/>
      <c r="AB42" s="52"/>
      <c r="AD42" s="55"/>
      <c r="AS42" s="72">
        <f t="shared" ref="AS42:BA42" si="35">AS37*AS38*AS40/AS39+AS41</f>
        <v>0</v>
      </c>
      <c r="AT42" s="78">
        <f t="shared" si="35"/>
        <v>0</v>
      </c>
      <c r="AU42" s="78">
        <f t="shared" si="35"/>
        <v>0</v>
      </c>
      <c r="AV42" s="78">
        <f t="shared" si="35"/>
        <v>0</v>
      </c>
      <c r="AW42" s="78">
        <f t="shared" si="35"/>
        <v>0</v>
      </c>
      <c r="AX42" s="78">
        <f t="shared" si="35"/>
        <v>0</v>
      </c>
      <c r="AY42" s="78">
        <f t="shared" si="35"/>
        <v>0</v>
      </c>
      <c r="AZ42" s="78">
        <f t="shared" si="35"/>
        <v>0</v>
      </c>
      <c r="BA42" s="78">
        <f t="shared" si="35"/>
        <v>0</v>
      </c>
      <c r="BB42" s="78">
        <f t="shared" ref="BB42:BD42" si="36">BB37*BB38*BB40/BB39+BB41</f>
        <v>0</v>
      </c>
      <c r="BC42" s="78">
        <f t="shared" si="36"/>
        <v>0</v>
      </c>
      <c r="BD42" s="112">
        <f t="shared" si="36"/>
        <v>0</v>
      </c>
    </row>
    <row r="43" ht="12" spans="1:56">
      <c r="A43" s="51">
        <f t="shared" si="6"/>
        <v>40</v>
      </c>
      <c r="B43" s="54"/>
      <c r="C43" s="54"/>
      <c r="D43" s="52"/>
      <c r="E43" s="52"/>
      <c r="F43" s="52"/>
      <c r="G43" s="52"/>
      <c r="H43" s="54"/>
      <c r="I43" s="54"/>
      <c r="J43" s="54"/>
      <c r="K43" s="54"/>
      <c r="L43" s="54"/>
      <c r="M43" s="54"/>
      <c r="N43" s="54"/>
      <c r="O43" s="60"/>
      <c r="P43" s="52"/>
      <c r="Q43" s="148"/>
      <c r="R43" s="52"/>
      <c r="S43" s="52"/>
      <c r="T43" s="52"/>
      <c r="U43" s="52"/>
      <c r="V43" s="52"/>
      <c r="W43" s="52"/>
      <c r="X43" s="52"/>
      <c r="Y43" s="52"/>
      <c r="Z43" s="52"/>
      <c r="AA43" s="52"/>
      <c r="AB43" s="52"/>
      <c r="AD43" s="55"/>
      <c r="AS43" s="87"/>
      <c r="AT43" s="87"/>
      <c r="AU43" s="87"/>
      <c r="AV43" s="87"/>
      <c r="AW43" s="87"/>
      <c r="AX43" s="105"/>
      <c r="AY43" s="87"/>
      <c r="AZ43" s="87"/>
      <c r="BA43" s="87"/>
      <c r="BB43" s="87"/>
      <c r="BC43" s="87"/>
      <c r="BD43" s="87"/>
    </row>
    <row r="44" ht="12" spans="1:56">
      <c r="A44" s="51">
        <f t="shared" si="6"/>
        <v>41</v>
      </c>
      <c r="B44" s="54"/>
      <c r="C44" s="54"/>
      <c r="D44" s="52"/>
      <c r="E44" s="52"/>
      <c r="F44" s="52"/>
      <c r="G44" s="52"/>
      <c r="H44" s="54"/>
      <c r="I44" s="54"/>
      <c r="J44" s="54"/>
      <c r="K44" s="54"/>
      <c r="L44" s="54"/>
      <c r="M44" s="54"/>
      <c r="N44" s="54"/>
      <c r="O44" s="60"/>
      <c r="P44" s="52"/>
      <c r="Q44" s="148"/>
      <c r="R44" s="52"/>
      <c r="S44" s="52"/>
      <c r="T44" s="52"/>
      <c r="U44" s="52"/>
      <c r="V44" s="52"/>
      <c r="W44" s="52"/>
      <c r="X44" s="52"/>
      <c r="Y44" s="52"/>
      <c r="Z44" s="52"/>
      <c r="AA44" s="52"/>
      <c r="AB44" s="52"/>
      <c r="AD44" s="55"/>
      <c r="AS44" s="118"/>
      <c r="AT44" s="119"/>
      <c r="AU44" s="119"/>
      <c r="AV44" s="119"/>
      <c r="AW44" s="119"/>
      <c r="AX44" s="128" t="s">
        <v>110</v>
      </c>
      <c r="AY44" s="56"/>
      <c r="AZ44" s="119"/>
      <c r="BA44" s="119"/>
      <c r="BB44" s="119"/>
      <c r="BC44" s="119"/>
      <c r="BD44" s="61"/>
    </row>
    <row r="45" spans="1:56">
      <c r="A45" s="51">
        <f t="shared" si="6"/>
        <v>42</v>
      </c>
      <c r="B45" s="54"/>
      <c r="C45" s="54"/>
      <c r="D45" s="52"/>
      <c r="E45" s="52"/>
      <c r="F45" s="52"/>
      <c r="G45" s="52"/>
      <c r="H45" s="54"/>
      <c r="I45" s="54"/>
      <c r="J45" s="54"/>
      <c r="K45" s="54"/>
      <c r="L45" s="54"/>
      <c r="M45" s="54"/>
      <c r="N45" s="54"/>
      <c r="O45" s="60"/>
      <c r="P45" s="54"/>
      <c r="Q45" s="145"/>
      <c r="R45" s="52"/>
      <c r="S45" s="52"/>
      <c r="T45" s="52"/>
      <c r="U45" s="52"/>
      <c r="V45" s="52"/>
      <c r="W45" s="52"/>
      <c r="X45" s="52"/>
      <c r="Y45" s="52"/>
      <c r="Z45" s="52"/>
      <c r="AA45" s="52"/>
      <c r="AB45" s="52"/>
      <c r="AD45" s="55"/>
      <c r="AS45" s="120">
        <f t="shared" ref="AS45:BD45" si="37">SUMIF(R$4:R$2000,$AX44,$Q$4:$Q$2000)</f>
        <v>0</v>
      </c>
      <c r="AT45" s="121">
        <f t="shared" si="37"/>
        <v>0</v>
      </c>
      <c r="AU45" s="121">
        <f t="shared" si="37"/>
        <v>0</v>
      </c>
      <c r="AV45" s="121">
        <f t="shared" si="37"/>
        <v>0</v>
      </c>
      <c r="AW45" s="121">
        <f t="shared" si="37"/>
        <v>0</v>
      </c>
      <c r="AX45" s="121">
        <f t="shared" si="37"/>
        <v>0</v>
      </c>
      <c r="AY45" s="121">
        <f t="shared" si="37"/>
        <v>0</v>
      </c>
      <c r="AZ45" s="121">
        <f t="shared" si="37"/>
        <v>0</v>
      </c>
      <c r="BA45" s="121">
        <f t="shared" si="37"/>
        <v>0</v>
      </c>
      <c r="BB45" s="121">
        <f t="shared" si="37"/>
        <v>0</v>
      </c>
      <c r="BC45" s="121">
        <f t="shared" si="37"/>
        <v>0</v>
      </c>
      <c r="BD45" s="129">
        <f t="shared" si="37"/>
        <v>0</v>
      </c>
    </row>
    <row r="46" spans="1:56">
      <c r="A46" s="51">
        <f t="shared" si="6"/>
        <v>43</v>
      </c>
      <c r="B46" s="54"/>
      <c r="C46" s="54"/>
      <c r="D46" s="52"/>
      <c r="E46" s="52"/>
      <c r="F46" s="52"/>
      <c r="G46" s="52"/>
      <c r="H46" s="54"/>
      <c r="I46" s="54"/>
      <c r="J46" s="54"/>
      <c r="K46" s="54"/>
      <c r="L46" s="54"/>
      <c r="M46" s="54"/>
      <c r="N46" s="54"/>
      <c r="O46" s="60"/>
      <c r="P46" s="54"/>
      <c r="Q46" s="145"/>
      <c r="R46" s="52"/>
      <c r="S46" s="52"/>
      <c r="T46" s="52"/>
      <c r="U46" s="52"/>
      <c r="V46" s="52"/>
      <c r="W46" s="52"/>
      <c r="X46" s="52"/>
      <c r="Y46" s="52"/>
      <c r="Z46" s="52"/>
      <c r="AA46" s="52"/>
      <c r="AB46" s="52"/>
      <c r="AD46" s="55"/>
      <c r="AS46" s="123">
        <v>0.6</v>
      </c>
      <c r="AT46" s="90">
        <v>0.6</v>
      </c>
      <c r="AU46" s="90">
        <v>0.6</v>
      </c>
      <c r="AV46" s="90">
        <v>0.6</v>
      </c>
      <c r="AW46" s="90">
        <v>0.6</v>
      </c>
      <c r="AX46" s="90">
        <v>0.6</v>
      </c>
      <c r="AY46" s="90">
        <v>0.6</v>
      </c>
      <c r="AZ46" s="90">
        <v>0.6</v>
      </c>
      <c r="BA46" s="90">
        <v>0.6</v>
      </c>
      <c r="BB46" s="90">
        <v>0.6</v>
      </c>
      <c r="BC46" s="90">
        <v>0.6</v>
      </c>
      <c r="BD46" s="130">
        <v>0.6</v>
      </c>
    </row>
    <row r="47" spans="1:56">
      <c r="A47" s="51">
        <f t="shared" si="6"/>
        <v>44</v>
      </c>
      <c r="B47" s="54"/>
      <c r="C47" s="54"/>
      <c r="D47" s="52"/>
      <c r="E47" s="52"/>
      <c r="F47" s="52"/>
      <c r="G47" s="52"/>
      <c r="H47" s="54"/>
      <c r="I47" s="54"/>
      <c r="J47" s="54"/>
      <c r="K47" s="54"/>
      <c r="L47" s="54"/>
      <c r="M47" s="54"/>
      <c r="N47" s="54"/>
      <c r="O47" s="60"/>
      <c r="P47" s="54"/>
      <c r="Q47" s="145"/>
      <c r="R47" s="52"/>
      <c r="S47" s="52"/>
      <c r="T47" s="52"/>
      <c r="U47" s="52"/>
      <c r="V47" s="52"/>
      <c r="W47" s="52"/>
      <c r="X47" s="52"/>
      <c r="Y47" s="52"/>
      <c r="Z47" s="52"/>
      <c r="AA47" s="52"/>
      <c r="AB47" s="52"/>
      <c r="AD47" s="55"/>
      <c r="AS47" s="111">
        <v>8</v>
      </c>
      <c r="AT47" s="85">
        <v>8</v>
      </c>
      <c r="AU47" s="85">
        <v>8</v>
      </c>
      <c r="AV47" s="85">
        <v>8</v>
      </c>
      <c r="AW47" s="85">
        <v>8</v>
      </c>
      <c r="AX47" s="85">
        <v>8</v>
      </c>
      <c r="AY47" s="85">
        <v>8</v>
      </c>
      <c r="AZ47" s="85">
        <v>8</v>
      </c>
      <c r="BA47" s="85">
        <v>8</v>
      </c>
      <c r="BB47" s="85">
        <v>8</v>
      </c>
      <c r="BC47" s="85">
        <v>8</v>
      </c>
      <c r="BD47" s="131">
        <v>8</v>
      </c>
    </row>
    <row r="48" spans="1:56">
      <c r="A48" s="51">
        <f t="shared" si="6"/>
        <v>45</v>
      </c>
      <c r="B48" s="54"/>
      <c r="C48" s="54"/>
      <c r="D48" s="52"/>
      <c r="E48" s="52"/>
      <c r="F48" s="52"/>
      <c r="G48" s="52"/>
      <c r="H48" s="54"/>
      <c r="I48" s="54"/>
      <c r="J48" s="54"/>
      <c r="K48" s="54"/>
      <c r="L48" s="54"/>
      <c r="M48" s="54"/>
      <c r="N48" s="54"/>
      <c r="O48" s="60"/>
      <c r="P48" s="54"/>
      <c r="Q48" s="145"/>
      <c r="R48" s="52"/>
      <c r="S48" s="52"/>
      <c r="T48" s="52"/>
      <c r="U48" s="52"/>
      <c r="V48" s="52"/>
      <c r="W48" s="52"/>
      <c r="X48" s="52"/>
      <c r="Y48" s="52"/>
      <c r="Z48" s="52"/>
      <c r="AA48" s="52"/>
      <c r="AB48" s="52"/>
      <c r="AD48" s="55"/>
      <c r="AS48" s="111">
        <v>8</v>
      </c>
      <c r="AT48" s="85">
        <v>8</v>
      </c>
      <c r="AU48" s="85">
        <v>8</v>
      </c>
      <c r="AV48" s="85">
        <v>8</v>
      </c>
      <c r="AW48" s="85">
        <v>8</v>
      </c>
      <c r="AX48" s="85">
        <v>8</v>
      </c>
      <c r="AY48" s="85">
        <v>8</v>
      </c>
      <c r="AZ48" s="85">
        <v>8</v>
      </c>
      <c r="BA48" s="85">
        <v>8</v>
      </c>
      <c r="BB48" s="85">
        <v>8</v>
      </c>
      <c r="BC48" s="85">
        <v>8</v>
      </c>
      <c r="BD48" s="131">
        <v>8</v>
      </c>
    </row>
    <row r="49" spans="1:56">
      <c r="A49" s="51">
        <f t="shared" si="6"/>
        <v>46</v>
      </c>
      <c r="B49" s="54"/>
      <c r="C49" s="54"/>
      <c r="D49" s="52"/>
      <c r="E49" s="52"/>
      <c r="F49" s="52"/>
      <c r="G49" s="52"/>
      <c r="H49" s="54"/>
      <c r="I49" s="54"/>
      <c r="J49" s="54"/>
      <c r="K49" s="54"/>
      <c r="L49" s="54"/>
      <c r="M49" s="54"/>
      <c r="N49" s="54"/>
      <c r="O49" s="60"/>
      <c r="P49" s="52"/>
      <c r="Q49" s="148"/>
      <c r="R49" s="52"/>
      <c r="S49" s="52"/>
      <c r="T49" s="52"/>
      <c r="U49" s="52"/>
      <c r="V49" s="52"/>
      <c r="W49" s="52"/>
      <c r="X49" s="52"/>
      <c r="Y49" s="52"/>
      <c r="Z49" s="52"/>
      <c r="AA49" s="52"/>
      <c r="AB49" s="52"/>
      <c r="AD49" s="55"/>
      <c r="AS49" s="111"/>
      <c r="AT49" s="85"/>
      <c r="AU49" s="85"/>
      <c r="AV49" s="103"/>
      <c r="AW49" s="103"/>
      <c r="AX49" s="104"/>
      <c r="AY49" s="104"/>
      <c r="AZ49" s="103"/>
      <c r="BA49" s="103"/>
      <c r="BB49" s="103"/>
      <c r="BC49" s="103"/>
      <c r="BD49" s="126"/>
    </row>
    <row r="50" ht="12" spans="1:56">
      <c r="A50" s="51">
        <f t="shared" si="6"/>
        <v>47</v>
      </c>
      <c r="B50" s="54"/>
      <c r="C50" s="54"/>
      <c r="D50" s="52"/>
      <c r="E50" s="52"/>
      <c r="F50" s="52"/>
      <c r="G50" s="52"/>
      <c r="H50" s="54"/>
      <c r="I50" s="54"/>
      <c r="J50" s="54"/>
      <c r="K50" s="54"/>
      <c r="L50" s="54"/>
      <c r="M50" s="54"/>
      <c r="N50" s="54"/>
      <c r="O50" s="60"/>
      <c r="P50" s="52"/>
      <c r="Q50" s="148"/>
      <c r="R50" s="52"/>
      <c r="S50" s="52"/>
      <c r="T50" s="52"/>
      <c r="U50" s="52"/>
      <c r="V50" s="52"/>
      <c r="W50" s="52"/>
      <c r="X50" s="52"/>
      <c r="Y50" s="52"/>
      <c r="Z50" s="52"/>
      <c r="AA50" s="52"/>
      <c r="AB50" s="52"/>
      <c r="AD50" s="55"/>
      <c r="AS50" s="72">
        <f t="shared" ref="AS50:BD50" si="38">AS45*AS46*AS48/AS47+AS49</f>
        <v>0</v>
      </c>
      <c r="AT50" s="78">
        <f t="shared" si="38"/>
        <v>0</v>
      </c>
      <c r="AU50" s="78">
        <f t="shared" si="38"/>
        <v>0</v>
      </c>
      <c r="AV50" s="78">
        <f t="shared" si="38"/>
        <v>0</v>
      </c>
      <c r="AW50" s="78">
        <f t="shared" si="38"/>
        <v>0</v>
      </c>
      <c r="AX50" s="78">
        <f t="shared" si="38"/>
        <v>0</v>
      </c>
      <c r="AY50" s="78">
        <f t="shared" si="38"/>
        <v>0</v>
      </c>
      <c r="AZ50" s="78">
        <f t="shared" si="38"/>
        <v>0</v>
      </c>
      <c r="BA50" s="78">
        <f t="shared" si="38"/>
        <v>0</v>
      </c>
      <c r="BB50" s="78">
        <f t="shared" si="38"/>
        <v>0</v>
      </c>
      <c r="BC50" s="78">
        <f t="shared" si="38"/>
        <v>0</v>
      </c>
      <c r="BD50" s="112">
        <f t="shared" si="38"/>
        <v>0</v>
      </c>
    </row>
    <row r="51" ht="12" spans="1:56">
      <c r="A51" s="51">
        <f t="shared" si="6"/>
        <v>48</v>
      </c>
      <c r="B51" s="54"/>
      <c r="C51" s="54"/>
      <c r="D51" s="52"/>
      <c r="E51" s="52"/>
      <c r="F51" s="52"/>
      <c r="G51" s="52"/>
      <c r="H51" s="54"/>
      <c r="I51" s="54"/>
      <c r="J51" s="54"/>
      <c r="K51" s="54"/>
      <c r="L51" s="54"/>
      <c r="M51" s="54"/>
      <c r="N51" s="54"/>
      <c r="O51" s="60"/>
      <c r="P51" s="54"/>
      <c r="Q51" s="145"/>
      <c r="R51" s="52"/>
      <c r="S51" s="52"/>
      <c r="T51" s="52"/>
      <c r="U51" s="52"/>
      <c r="V51" s="52"/>
      <c r="W51" s="52"/>
      <c r="X51" s="52"/>
      <c r="Y51" s="52"/>
      <c r="Z51" s="52"/>
      <c r="AA51" s="52"/>
      <c r="AB51" s="52"/>
      <c r="AD51" s="55"/>
      <c r="AS51" s="87"/>
      <c r="AT51" s="87"/>
      <c r="AU51" s="87"/>
      <c r="AV51" s="87"/>
      <c r="AW51" s="87"/>
      <c r="AX51" s="105"/>
      <c r="AY51" s="87"/>
      <c r="AZ51" s="87"/>
      <c r="BA51" s="87"/>
      <c r="BB51" s="87"/>
      <c r="BC51" s="87"/>
      <c r="BD51" s="87"/>
    </row>
    <row r="52" ht="12" spans="1:56">
      <c r="A52" s="51">
        <f t="shared" si="6"/>
        <v>49</v>
      </c>
      <c r="B52" s="54"/>
      <c r="C52" s="54"/>
      <c r="D52" s="52"/>
      <c r="E52" s="52"/>
      <c r="F52" s="52"/>
      <c r="G52" s="52"/>
      <c r="H52" s="54"/>
      <c r="I52" s="54"/>
      <c r="J52" s="54"/>
      <c r="K52" s="54"/>
      <c r="L52" s="54"/>
      <c r="M52" s="54"/>
      <c r="N52" s="54"/>
      <c r="O52" s="60"/>
      <c r="P52" s="54"/>
      <c r="Q52" s="145"/>
      <c r="R52" s="52"/>
      <c r="S52" s="52"/>
      <c r="T52" s="52"/>
      <c r="U52" s="52"/>
      <c r="V52" s="52"/>
      <c r="W52" s="52"/>
      <c r="X52" s="52"/>
      <c r="Y52" s="52"/>
      <c r="Z52" s="52"/>
      <c r="AA52" s="52"/>
      <c r="AB52" s="52"/>
      <c r="AD52" s="55"/>
      <c r="AS52" s="41"/>
      <c r="AT52" s="42"/>
      <c r="AU52" s="42"/>
      <c r="AV52" s="42"/>
      <c r="AW52" s="42"/>
      <c r="AX52" s="132" t="s">
        <v>111</v>
      </c>
      <c r="AY52" s="101"/>
      <c r="AZ52" s="42"/>
      <c r="BA52" s="42"/>
      <c r="BB52" s="42"/>
      <c r="BC52" s="42"/>
      <c r="BD52" s="133"/>
    </row>
    <row r="53" spans="1:56">
      <c r="A53" s="51">
        <f t="shared" si="6"/>
        <v>50</v>
      </c>
      <c r="B53" s="54"/>
      <c r="C53" s="54"/>
      <c r="D53" s="52"/>
      <c r="E53" s="52"/>
      <c r="F53" s="52"/>
      <c r="G53" s="52"/>
      <c r="H53" s="54"/>
      <c r="I53" s="54"/>
      <c r="J53" s="54"/>
      <c r="K53" s="54"/>
      <c r="L53" s="54"/>
      <c r="M53" s="54"/>
      <c r="N53" s="54"/>
      <c r="O53" s="60"/>
      <c r="P53" s="52"/>
      <c r="Q53" s="148"/>
      <c r="R53" s="52"/>
      <c r="S53" s="52"/>
      <c r="T53" s="52"/>
      <c r="U53" s="52"/>
      <c r="V53" s="52"/>
      <c r="W53" s="52"/>
      <c r="X53" s="52"/>
      <c r="Y53" s="52"/>
      <c r="Z53" s="52"/>
      <c r="AA53" s="52"/>
      <c r="AB53" s="52"/>
      <c r="AD53" s="55"/>
      <c r="AS53" s="124">
        <f t="shared" ref="AS53:BD53" si="39">SUMIF(R$4:R$2000,$AX52,$Q$4:$Q$2000)</f>
        <v>0</v>
      </c>
      <c r="AT53" s="89">
        <f t="shared" si="39"/>
        <v>0</v>
      </c>
      <c r="AU53" s="89">
        <f t="shared" si="39"/>
        <v>0</v>
      </c>
      <c r="AV53" s="89">
        <f t="shared" si="39"/>
        <v>0</v>
      </c>
      <c r="AW53" s="89">
        <f t="shared" si="39"/>
        <v>0</v>
      </c>
      <c r="AX53" s="89">
        <f t="shared" si="39"/>
        <v>0</v>
      </c>
      <c r="AY53" s="89">
        <f t="shared" si="39"/>
        <v>0</v>
      </c>
      <c r="AZ53" s="89">
        <f t="shared" si="39"/>
        <v>0</v>
      </c>
      <c r="BA53" s="89">
        <f t="shared" si="39"/>
        <v>0</v>
      </c>
      <c r="BB53" s="89">
        <f t="shared" si="39"/>
        <v>0</v>
      </c>
      <c r="BC53" s="89">
        <f t="shared" si="39"/>
        <v>0</v>
      </c>
      <c r="BD53" s="134">
        <f t="shared" si="39"/>
        <v>0</v>
      </c>
    </row>
    <row r="54" spans="1:56">
      <c r="A54" s="51">
        <f t="shared" si="6"/>
        <v>51</v>
      </c>
      <c r="B54" s="54"/>
      <c r="C54" s="54"/>
      <c r="D54" s="52"/>
      <c r="E54" s="52"/>
      <c r="F54" s="52"/>
      <c r="G54" s="52"/>
      <c r="H54" s="54"/>
      <c r="I54" s="54"/>
      <c r="J54" s="54"/>
      <c r="K54" s="54"/>
      <c r="L54" s="54"/>
      <c r="M54" s="54"/>
      <c r="N54" s="54"/>
      <c r="O54" s="60"/>
      <c r="P54" s="52"/>
      <c r="Q54" s="148"/>
      <c r="R54" s="52"/>
      <c r="S54" s="52"/>
      <c r="T54" s="52"/>
      <c r="U54" s="52"/>
      <c r="V54" s="52"/>
      <c r="W54" s="52"/>
      <c r="X54" s="52"/>
      <c r="Y54" s="52"/>
      <c r="Z54" s="52"/>
      <c r="AA54" s="52"/>
      <c r="AB54" s="52"/>
      <c r="AD54" s="55"/>
      <c r="AS54" s="123">
        <v>0.6</v>
      </c>
      <c r="AT54" s="90">
        <v>0.6</v>
      </c>
      <c r="AU54" s="90">
        <v>0.6</v>
      </c>
      <c r="AV54" s="90">
        <v>0.6</v>
      </c>
      <c r="AW54" s="90">
        <v>0.6</v>
      </c>
      <c r="AX54" s="90">
        <v>0.6</v>
      </c>
      <c r="AY54" s="90">
        <v>0.6</v>
      </c>
      <c r="AZ54" s="90">
        <v>0.6</v>
      </c>
      <c r="BA54" s="90">
        <v>0.6</v>
      </c>
      <c r="BB54" s="90">
        <v>0.6</v>
      </c>
      <c r="BC54" s="90">
        <v>0.6</v>
      </c>
      <c r="BD54" s="130">
        <v>0.6</v>
      </c>
    </row>
    <row r="55" spans="1:56">
      <c r="A55" s="51">
        <f t="shared" si="6"/>
        <v>52</v>
      </c>
      <c r="B55" s="54"/>
      <c r="C55" s="54"/>
      <c r="D55" s="52"/>
      <c r="E55" s="52"/>
      <c r="F55" s="52"/>
      <c r="G55" s="52"/>
      <c r="H55" s="54"/>
      <c r="I55" s="54"/>
      <c r="J55" s="54"/>
      <c r="K55" s="54"/>
      <c r="L55" s="54"/>
      <c r="M55" s="54"/>
      <c r="N55" s="54"/>
      <c r="O55" s="60"/>
      <c r="P55" s="52"/>
      <c r="Q55" s="148"/>
      <c r="R55" s="52"/>
      <c r="S55" s="52"/>
      <c r="T55" s="52"/>
      <c r="U55" s="52"/>
      <c r="V55" s="52"/>
      <c r="W55" s="52"/>
      <c r="X55" s="52"/>
      <c r="Y55" s="52"/>
      <c r="Z55" s="52"/>
      <c r="AA55" s="52"/>
      <c r="AB55" s="52"/>
      <c r="AD55" s="55"/>
      <c r="AS55" s="111">
        <v>8</v>
      </c>
      <c r="AT55" s="85">
        <v>8</v>
      </c>
      <c r="AU55" s="85">
        <v>8</v>
      </c>
      <c r="AV55" s="85">
        <v>8</v>
      </c>
      <c r="AW55" s="85">
        <v>8</v>
      </c>
      <c r="AX55" s="85">
        <v>8</v>
      </c>
      <c r="AY55" s="85">
        <v>8</v>
      </c>
      <c r="AZ55" s="85">
        <v>8</v>
      </c>
      <c r="BA55" s="85">
        <v>8</v>
      </c>
      <c r="BB55" s="85">
        <v>8</v>
      </c>
      <c r="BC55" s="85">
        <v>8</v>
      </c>
      <c r="BD55" s="131">
        <v>8</v>
      </c>
    </row>
    <row r="56" spans="1:56">
      <c r="A56" s="51">
        <f t="shared" si="6"/>
        <v>53</v>
      </c>
      <c r="B56" s="54"/>
      <c r="C56" s="54"/>
      <c r="D56" s="52"/>
      <c r="E56" s="52"/>
      <c r="F56" s="52"/>
      <c r="G56" s="52"/>
      <c r="H56" s="54"/>
      <c r="I56" s="54"/>
      <c r="J56" s="54"/>
      <c r="K56" s="54"/>
      <c r="L56" s="54"/>
      <c r="M56" s="54"/>
      <c r="N56" s="54"/>
      <c r="O56" s="60"/>
      <c r="P56" s="52"/>
      <c r="Q56" s="148"/>
      <c r="R56" s="52"/>
      <c r="S56" s="52"/>
      <c r="T56" s="52"/>
      <c r="U56" s="52"/>
      <c r="V56" s="52"/>
      <c r="W56" s="52"/>
      <c r="X56" s="52"/>
      <c r="Y56" s="52"/>
      <c r="Z56" s="52"/>
      <c r="AA56" s="52"/>
      <c r="AB56" s="52"/>
      <c r="AD56" s="55"/>
      <c r="AS56" s="111">
        <v>8</v>
      </c>
      <c r="AT56" s="85">
        <v>8</v>
      </c>
      <c r="AU56" s="85">
        <v>8</v>
      </c>
      <c r="AV56" s="85">
        <v>8</v>
      </c>
      <c r="AW56" s="85">
        <v>8</v>
      </c>
      <c r="AX56" s="85">
        <v>8</v>
      </c>
      <c r="AY56" s="85">
        <v>8</v>
      </c>
      <c r="AZ56" s="85">
        <v>8</v>
      </c>
      <c r="BA56" s="85">
        <v>8</v>
      </c>
      <c r="BB56" s="85">
        <v>8</v>
      </c>
      <c r="BC56" s="85">
        <v>8</v>
      </c>
      <c r="BD56" s="131">
        <v>8</v>
      </c>
    </row>
    <row r="57" spans="1:56">
      <c r="A57" s="51">
        <f t="shared" si="6"/>
        <v>54</v>
      </c>
      <c r="B57" s="54"/>
      <c r="C57" s="54"/>
      <c r="D57" s="52"/>
      <c r="E57" s="52"/>
      <c r="F57" s="52"/>
      <c r="G57" s="52"/>
      <c r="H57" s="54"/>
      <c r="I57" s="54"/>
      <c r="J57" s="54"/>
      <c r="K57" s="54"/>
      <c r="L57" s="54"/>
      <c r="M57" s="54"/>
      <c r="N57" s="54"/>
      <c r="O57" s="60"/>
      <c r="P57" s="54"/>
      <c r="Q57" s="148"/>
      <c r="R57" s="52"/>
      <c r="S57" s="52"/>
      <c r="T57" s="52"/>
      <c r="U57" s="52"/>
      <c r="V57" s="52"/>
      <c r="W57" s="52"/>
      <c r="X57" s="52"/>
      <c r="Y57" s="52"/>
      <c r="Z57" s="52"/>
      <c r="AA57" s="52"/>
      <c r="AB57" s="52"/>
      <c r="AD57" s="55"/>
      <c r="AS57" s="111"/>
      <c r="AT57" s="85"/>
      <c r="AU57" s="85"/>
      <c r="AV57" s="103"/>
      <c r="AW57" s="103"/>
      <c r="AX57" s="103"/>
      <c r="AY57" s="103"/>
      <c r="AZ57" s="103"/>
      <c r="BA57" s="85"/>
      <c r="BB57" s="85"/>
      <c r="BC57" s="85"/>
      <c r="BD57" s="131"/>
    </row>
    <row r="58" ht="12" spans="1:56">
      <c r="A58" s="51">
        <f t="shared" si="6"/>
        <v>55</v>
      </c>
      <c r="B58" s="54"/>
      <c r="C58" s="54"/>
      <c r="D58" s="52"/>
      <c r="E58" s="52"/>
      <c r="F58" s="52"/>
      <c r="G58" s="52"/>
      <c r="H58" s="54"/>
      <c r="I58" s="54"/>
      <c r="J58" s="54"/>
      <c r="K58" s="54"/>
      <c r="L58" s="54"/>
      <c r="M58" s="54"/>
      <c r="N58" s="54"/>
      <c r="O58" s="60"/>
      <c r="P58" s="52"/>
      <c r="Q58" s="148"/>
      <c r="R58" s="52"/>
      <c r="S58" s="52"/>
      <c r="T58" s="52"/>
      <c r="U58" s="52"/>
      <c r="V58" s="52"/>
      <c r="W58" s="52"/>
      <c r="X58" s="52"/>
      <c r="Y58" s="52"/>
      <c r="Z58" s="52"/>
      <c r="AA58" s="52"/>
      <c r="AB58" s="52"/>
      <c r="AD58" s="55"/>
      <c r="AS58" s="72">
        <f t="shared" ref="AS58:BA58" si="40">AS53*AS54*AS56/AS55+AS57</f>
        <v>0</v>
      </c>
      <c r="AT58" s="78">
        <f t="shared" si="40"/>
        <v>0</v>
      </c>
      <c r="AU58" s="78">
        <f t="shared" si="40"/>
        <v>0</v>
      </c>
      <c r="AV58" s="78">
        <f t="shared" si="40"/>
        <v>0</v>
      </c>
      <c r="AW58" s="78">
        <f t="shared" si="40"/>
        <v>0</v>
      </c>
      <c r="AX58" s="78">
        <f t="shared" si="40"/>
        <v>0</v>
      </c>
      <c r="AY58" s="78">
        <f t="shared" si="40"/>
        <v>0</v>
      </c>
      <c r="AZ58" s="78">
        <f t="shared" si="40"/>
        <v>0</v>
      </c>
      <c r="BA58" s="78">
        <f t="shared" si="40"/>
        <v>0</v>
      </c>
      <c r="BB58" s="78">
        <f t="shared" ref="BB58:BD58" si="41">BB53*BB54*BB56/BB55+BB57</f>
        <v>0</v>
      </c>
      <c r="BC58" s="78">
        <f t="shared" si="41"/>
        <v>0</v>
      </c>
      <c r="BD58" s="112">
        <f t="shared" si="41"/>
        <v>0</v>
      </c>
    </row>
    <row r="59" ht="12" spans="1:30">
      <c r="A59" s="51">
        <f t="shared" si="6"/>
        <v>56</v>
      </c>
      <c r="B59" s="54"/>
      <c r="C59" s="54"/>
      <c r="D59" s="52"/>
      <c r="E59" s="52"/>
      <c r="F59" s="52"/>
      <c r="G59" s="52"/>
      <c r="H59" s="54"/>
      <c r="I59" s="54"/>
      <c r="J59" s="54"/>
      <c r="K59" s="54"/>
      <c r="L59" s="54"/>
      <c r="M59" s="54"/>
      <c r="N59" s="54"/>
      <c r="O59" s="60"/>
      <c r="P59" s="52"/>
      <c r="Q59" s="148"/>
      <c r="R59" s="52"/>
      <c r="S59" s="52"/>
      <c r="T59" s="52"/>
      <c r="U59" s="52"/>
      <c r="V59" s="52"/>
      <c r="W59" s="52"/>
      <c r="X59" s="52"/>
      <c r="Y59" s="52"/>
      <c r="Z59" s="52"/>
      <c r="AA59" s="52"/>
      <c r="AB59" s="52"/>
      <c r="AD59" s="55"/>
    </row>
    <row r="60" ht="12" spans="1:56">
      <c r="A60" s="51">
        <f t="shared" si="6"/>
        <v>57</v>
      </c>
      <c r="B60" s="54"/>
      <c r="C60" s="54"/>
      <c r="D60" s="52"/>
      <c r="E60" s="52"/>
      <c r="F60" s="52"/>
      <c r="G60" s="52"/>
      <c r="H60" s="54"/>
      <c r="I60" s="54"/>
      <c r="J60" s="54"/>
      <c r="K60" s="54"/>
      <c r="L60" s="54"/>
      <c r="M60" s="54"/>
      <c r="N60" s="54"/>
      <c r="O60" s="60"/>
      <c r="P60" s="52"/>
      <c r="Q60" s="148"/>
      <c r="R60" s="52"/>
      <c r="S60" s="52"/>
      <c r="T60" s="52"/>
      <c r="U60" s="52"/>
      <c r="V60" s="52"/>
      <c r="W60" s="52"/>
      <c r="X60" s="52"/>
      <c r="Y60" s="52"/>
      <c r="Z60" s="52"/>
      <c r="AA60" s="52"/>
      <c r="AB60" s="52"/>
      <c r="AD60" s="55"/>
      <c r="AS60" s="41"/>
      <c r="AT60" s="42"/>
      <c r="AU60" s="42"/>
      <c r="AV60" s="42"/>
      <c r="AW60" s="42"/>
      <c r="AX60" s="100" t="s">
        <v>113</v>
      </c>
      <c r="AY60" s="101"/>
      <c r="AZ60" s="42"/>
      <c r="BA60" s="42"/>
      <c r="BB60" s="42"/>
      <c r="BC60" s="42"/>
      <c r="BD60" s="133"/>
    </row>
    <row r="61" spans="1:56">
      <c r="A61" s="51">
        <f t="shared" si="6"/>
        <v>58</v>
      </c>
      <c r="B61" s="54"/>
      <c r="C61" s="54"/>
      <c r="D61" s="52"/>
      <c r="E61" s="52"/>
      <c r="F61" s="52"/>
      <c r="G61" s="52"/>
      <c r="H61" s="54"/>
      <c r="I61" s="54"/>
      <c r="J61" s="54"/>
      <c r="K61" s="54"/>
      <c r="L61" s="54"/>
      <c r="M61" s="54"/>
      <c r="N61" s="54"/>
      <c r="O61" s="60"/>
      <c r="P61" s="52"/>
      <c r="Q61" s="148"/>
      <c r="R61" s="52"/>
      <c r="S61" s="52"/>
      <c r="T61" s="52"/>
      <c r="U61" s="52"/>
      <c r="V61" s="52"/>
      <c r="W61" s="52"/>
      <c r="X61" s="52"/>
      <c r="Y61" s="52"/>
      <c r="Z61" s="52"/>
      <c r="AA61" s="52"/>
      <c r="AB61" s="52"/>
      <c r="AD61" s="55"/>
      <c r="AS61" s="124">
        <f t="shared" ref="AS61:BD61" si="42">SUMIF(R$4:R$2000,$AX60,$Q$4:$Q$2000)</f>
        <v>0</v>
      </c>
      <c r="AT61" s="89">
        <f t="shared" si="42"/>
        <v>0</v>
      </c>
      <c r="AU61" s="89">
        <f t="shared" si="42"/>
        <v>0</v>
      </c>
      <c r="AV61" s="89">
        <f t="shared" si="42"/>
        <v>0</v>
      </c>
      <c r="AW61" s="89">
        <f t="shared" si="42"/>
        <v>0</v>
      </c>
      <c r="AX61" s="89">
        <f t="shared" si="42"/>
        <v>0</v>
      </c>
      <c r="AY61" s="89">
        <f t="shared" si="42"/>
        <v>0</v>
      </c>
      <c r="AZ61" s="89">
        <f t="shared" si="42"/>
        <v>0</v>
      </c>
      <c r="BA61" s="89">
        <f t="shared" si="42"/>
        <v>0</v>
      </c>
      <c r="BB61" s="89">
        <f t="shared" si="42"/>
        <v>0</v>
      </c>
      <c r="BC61" s="89">
        <f t="shared" si="42"/>
        <v>0</v>
      </c>
      <c r="BD61" s="134">
        <f t="shared" si="42"/>
        <v>0</v>
      </c>
    </row>
    <row r="62" spans="1:56">
      <c r="A62" s="51">
        <f t="shared" si="6"/>
        <v>59</v>
      </c>
      <c r="B62" s="54"/>
      <c r="C62" s="54"/>
      <c r="D62" s="52"/>
      <c r="E62" s="52"/>
      <c r="F62" s="52"/>
      <c r="G62" s="52"/>
      <c r="H62" s="54"/>
      <c r="I62" s="54"/>
      <c r="J62" s="54"/>
      <c r="K62" s="54"/>
      <c r="L62" s="54"/>
      <c r="M62" s="54"/>
      <c r="N62" s="54"/>
      <c r="O62" s="60"/>
      <c r="P62" s="52"/>
      <c r="Q62" s="148"/>
      <c r="R62" s="52"/>
      <c r="S62" s="52"/>
      <c r="T62" s="52"/>
      <c r="U62" s="52"/>
      <c r="V62" s="52"/>
      <c r="W62" s="52"/>
      <c r="X62" s="52"/>
      <c r="Y62" s="52"/>
      <c r="Z62" s="52"/>
      <c r="AA62" s="52"/>
      <c r="AB62" s="52"/>
      <c r="AD62" s="55"/>
      <c r="AS62" s="123">
        <v>0.6</v>
      </c>
      <c r="AT62" s="90">
        <v>0.6</v>
      </c>
      <c r="AU62" s="90">
        <v>0.6</v>
      </c>
      <c r="AV62" s="90">
        <v>0.6</v>
      </c>
      <c r="AW62" s="90">
        <v>0.6</v>
      </c>
      <c r="AX62" s="90">
        <v>0.6</v>
      </c>
      <c r="AY62" s="90">
        <v>0.6</v>
      </c>
      <c r="AZ62" s="90">
        <v>0.6</v>
      </c>
      <c r="BA62" s="90">
        <v>0.6</v>
      </c>
      <c r="BB62" s="90">
        <v>0.6</v>
      </c>
      <c r="BC62" s="90">
        <v>0.6</v>
      </c>
      <c r="BD62" s="130">
        <v>0.6</v>
      </c>
    </row>
    <row r="63" spans="1:56">
      <c r="A63" s="51">
        <f t="shared" si="6"/>
        <v>60</v>
      </c>
      <c r="B63" s="54"/>
      <c r="C63" s="54"/>
      <c r="D63" s="52"/>
      <c r="E63" s="52"/>
      <c r="F63" s="52"/>
      <c r="G63" s="52"/>
      <c r="H63" s="54"/>
      <c r="I63" s="54"/>
      <c r="J63" s="54"/>
      <c r="K63" s="54"/>
      <c r="L63" s="54"/>
      <c r="M63" s="54"/>
      <c r="N63" s="54"/>
      <c r="O63" s="60"/>
      <c r="P63" s="54"/>
      <c r="Q63" s="145"/>
      <c r="R63" s="52"/>
      <c r="S63" s="52"/>
      <c r="T63" s="52"/>
      <c r="U63" s="52"/>
      <c r="V63" s="52"/>
      <c r="W63" s="52"/>
      <c r="X63" s="52"/>
      <c r="Y63" s="52"/>
      <c r="Z63" s="52"/>
      <c r="AA63" s="52"/>
      <c r="AB63" s="52"/>
      <c r="AD63" s="55"/>
      <c r="AS63" s="111">
        <v>8</v>
      </c>
      <c r="AT63" s="85">
        <v>8</v>
      </c>
      <c r="AU63" s="85">
        <v>8</v>
      </c>
      <c r="AV63" s="85">
        <v>8</v>
      </c>
      <c r="AW63" s="85">
        <v>8</v>
      </c>
      <c r="AX63" s="85">
        <v>8</v>
      </c>
      <c r="AY63" s="85">
        <v>8</v>
      </c>
      <c r="AZ63" s="85">
        <v>8</v>
      </c>
      <c r="BA63" s="85">
        <v>8</v>
      </c>
      <c r="BB63" s="85">
        <v>8</v>
      </c>
      <c r="BC63" s="85">
        <v>8</v>
      </c>
      <c r="BD63" s="131">
        <v>8</v>
      </c>
    </row>
    <row r="64" spans="1:56">
      <c r="A64" s="51">
        <f t="shared" si="6"/>
        <v>61</v>
      </c>
      <c r="B64" s="54"/>
      <c r="C64" s="54"/>
      <c r="D64" s="52"/>
      <c r="E64" s="52"/>
      <c r="F64" s="52"/>
      <c r="G64" s="52"/>
      <c r="H64" s="54"/>
      <c r="I64" s="54"/>
      <c r="J64" s="54"/>
      <c r="K64" s="54"/>
      <c r="L64" s="54"/>
      <c r="M64" s="54"/>
      <c r="N64" s="54"/>
      <c r="O64" s="60"/>
      <c r="P64" s="54"/>
      <c r="Q64" s="145"/>
      <c r="R64" s="52"/>
      <c r="S64" s="52"/>
      <c r="T64" s="52"/>
      <c r="U64" s="52"/>
      <c r="V64" s="52"/>
      <c r="W64" s="52"/>
      <c r="X64" s="52"/>
      <c r="Y64" s="52"/>
      <c r="Z64" s="52"/>
      <c r="AA64" s="52"/>
      <c r="AB64" s="52"/>
      <c r="AD64" s="55"/>
      <c r="AS64" s="111">
        <v>8</v>
      </c>
      <c r="AT64" s="85">
        <v>8</v>
      </c>
      <c r="AU64" s="85">
        <v>8</v>
      </c>
      <c r="AV64" s="85">
        <v>8</v>
      </c>
      <c r="AW64" s="85">
        <v>8</v>
      </c>
      <c r="AX64" s="85">
        <v>8</v>
      </c>
      <c r="AY64" s="85">
        <v>8</v>
      </c>
      <c r="AZ64" s="85">
        <v>8</v>
      </c>
      <c r="BA64" s="85">
        <v>8</v>
      </c>
      <c r="BB64" s="85">
        <v>8</v>
      </c>
      <c r="BC64" s="85">
        <v>8</v>
      </c>
      <c r="BD64" s="131">
        <v>8</v>
      </c>
    </row>
    <row r="65" spans="1:56">
      <c r="A65" s="51">
        <f t="shared" si="6"/>
        <v>62</v>
      </c>
      <c r="B65" s="54"/>
      <c r="C65" s="54"/>
      <c r="D65" s="52"/>
      <c r="E65" s="52"/>
      <c r="F65" s="52"/>
      <c r="G65" s="52"/>
      <c r="H65" s="54"/>
      <c r="I65" s="54"/>
      <c r="J65" s="54"/>
      <c r="K65" s="54"/>
      <c r="L65" s="54"/>
      <c r="M65" s="54"/>
      <c r="N65" s="54"/>
      <c r="O65" s="60"/>
      <c r="P65" s="52"/>
      <c r="Q65" s="148"/>
      <c r="R65" s="52"/>
      <c r="S65" s="52"/>
      <c r="T65" s="52"/>
      <c r="U65" s="52"/>
      <c r="V65" s="52"/>
      <c r="W65" s="52"/>
      <c r="X65" s="52"/>
      <c r="Y65" s="52"/>
      <c r="Z65" s="52"/>
      <c r="AA65" s="52"/>
      <c r="AB65" s="52"/>
      <c r="AD65" s="55"/>
      <c r="AS65" s="111"/>
      <c r="AT65" s="85"/>
      <c r="AU65" s="85"/>
      <c r="AV65" s="103"/>
      <c r="AW65" s="103"/>
      <c r="AX65" s="104"/>
      <c r="AY65" s="103"/>
      <c r="AZ65" s="103"/>
      <c r="BA65" s="103"/>
      <c r="BB65" s="104"/>
      <c r="BC65" s="104"/>
      <c r="BD65" s="135"/>
    </row>
    <row r="66" ht="12" spans="1:56">
      <c r="A66" s="51">
        <f t="shared" si="6"/>
        <v>63</v>
      </c>
      <c r="B66" s="54"/>
      <c r="C66" s="54"/>
      <c r="D66" s="52"/>
      <c r="E66" s="52"/>
      <c r="F66" s="52"/>
      <c r="G66" s="52"/>
      <c r="H66" s="54"/>
      <c r="I66" s="54"/>
      <c r="J66" s="54"/>
      <c r="K66" s="54"/>
      <c r="L66" s="54"/>
      <c r="M66" s="54"/>
      <c r="N66" s="54"/>
      <c r="O66" s="60"/>
      <c r="P66" s="52"/>
      <c r="Q66" s="148"/>
      <c r="R66" s="52"/>
      <c r="S66" s="52"/>
      <c r="T66" s="52"/>
      <c r="U66" s="52"/>
      <c r="V66" s="52"/>
      <c r="W66" s="52"/>
      <c r="X66" s="52"/>
      <c r="Y66" s="52"/>
      <c r="Z66" s="52"/>
      <c r="AA66" s="52"/>
      <c r="AB66" s="52"/>
      <c r="AD66" s="55"/>
      <c r="AS66" s="72">
        <f t="shared" ref="AS66:BD66" si="43">AS61*AS62*AS64/AS63+AS65</f>
        <v>0</v>
      </c>
      <c r="AT66" s="78">
        <f t="shared" si="43"/>
        <v>0</v>
      </c>
      <c r="AU66" s="78">
        <f t="shared" si="43"/>
        <v>0</v>
      </c>
      <c r="AV66" s="78">
        <f t="shared" si="43"/>
        <v>0</v>
      </c>
      <c r="AW66" s="78">
        <f t="shared" si="43"/>
        <v>0</v>
      </c>
      <c r="AX66" s="78">
        <f t="shared" si="43"/>
        <v>0</v>
      </c>
      <c r="AY66" s="78">
        <f t="shared" si="43"/>
        <v>0</v>
      </c>
      <c r="AZ66" s="78">
        <f t="shared" si="43"/>
        <v>0</v>
      </c>
      <c r="BA66" s="78">
        <f t="shared" si="43"/>
        <v>0</v>
      </c>
      <c r="BB66" s="78">
        <f t="shared" si="43"/>
        <v>0</v>
      </c>
      <c r="BC66" s="78">
        <f t="shared" si="43"/>
        <v>0</v>
      </c>
      <c r="BD66" s="112">
        <f t="shared" si="43"/>
        <v>0</v>
      </c>
    </row>
    <row r="67" ht="12" spans="1:30">
      <c r="A67" s="51">
        <f t="shared" si="6"/>
        <v>64</v>
      </c>
      <c r="B67" s="54"/>
      <c r="C67" s="54"/>
      <c r="D67" s="52"/>
      <c r="E67" s="52"/>
      <c r="F67" s="52"/>
      <c r="G67" s="52"/>
      <c r="H67" s="54"/>
      <c r="I67" s="54"/>
      <c r="J67" s="54"/>
      <c r="K67" s="54"/>
      <c r="L67" s="54"/>
      <c r="M67" s="54"/>
      <c r="N67" s="54"/>
      <c r="O67" s="60"/>
      <c r="P67" s="52"/>
      <c r="Q67" s="148"/>
      <c r="R67" s="52"/>
      <c r="S67" s="52"/>
      <c r="T67" s="52"/>
      <c r="U67" s="52"/>
      <c r="V67" s="52"/>
      <c r="W67" s="52"/>
      <c r="X67" s="52"/>
      <c r="Y67" s="52"/>
      <c r="Z67" s="52"/>
      <c r="AA67" s="52"/>
      <c r="AB67" s="52"/>
      <c r="AD67" s="55"/>
    </row>
    <row r="68" ht="12" spans="1:56">
      <c r="A68" s="51">
        <f t="shared" si="6"/>
        <v>65</v>
      </c>
      <c r="B68" s="54"/>
      <c r="C68" s="54"/>
      <c r="D68" s="52"/>
      <c r="E68" s="52"/>
      <c r="F68" s="52"/>
      <c r="G68" s="52"/>
      <c r="H68" s="54"/>
      <c r="I68" s="54"/>
      <c r="J68" s="54"/>
      <c r="K68" s="54"/>
      <c r="L68" s="54"/>
      <c r="M68" s="54"/>
      <c r="N68" s="54"/>
      <c r="O68" s="60"/>
      <c r="P68" s="52"/>
      <c r="Q68" s="148"/>
      <c r="R68" s="52"/>
      <c r="S68" s="52"/>
      <c r="T68" s="52"/>
      <c r="U68" s="52"/>
      <c r="V68" s="52"/>
      <c r="W68" s="52"/>
      <c r="X68" s="52"/>
      <c r="Y68" s="52"/>
      <c r="Z68" s="52"/>
      <c r="AA68" s="52"/>
      <c r="AB68" s="52"/>
      <c r="AD68" s="55"/>
      <c r="AS68" s="41"/>
      <c r="AT68" s="42"/>
      <c r="AU68" s="42"/>
      <c r="AV68" s="42"/>
      <c r="AW68" s="42"/>
      <c r="AX68" s="100" t="s">
        <v>115</v>
      </c>
      <c r="AY68" s="101"/>
      <c r="AZ68" s="42"/>
      <c r="BA68" s="42"/>
      <c r="BB68" s="42"/>
      <c r="BC68" s="42"/>
      <c r="BD68" s="133"/>
    </row>
    <row r="69" spans="1:56">
      <c r="A69" s="51">
        <f t="shared" si="6"/>
        <v>66</v>
      </c>
      <c r="B69" s="54"/>
      <c r="C69" s="54"/>
      <c r="D69" s="52"/>
      <c r="E69" s="52"/>
      <c r="F69" s="52"/>
      <c r="G69" s="52"/>
      <c r="H69" s="54"/>
      <c r="I69" s="54"/>
      <c r="J69" s="54"/>
      <c r="K69" s="54"/>
      <c r="L69" s="54"/>
      <c r="M69" s="54"/>
      <c r="N69" s="54"/>
      <c r="O69" s="60"/>
      <c r="P69" s="54"/>
      <c r="Q69" s="145"/>
      <c r="R69" s="52"/>
      <c r="S69" s="52"/>
      <c r="T69" s="52"/>
      <c r="U69" s="52"/>
      <c r="V69" s="52"/>
      <c r="W69" s="52"/>
      <c r="X69" s="52"/>
      <c r="Y69" s="52"/>
      <c r="Z69" s="52"/>
      <c r="AA69" s="52"/>
      <c r="AB69" s="52"/>
      <c r="AD69" s="55"/>
      <c r="AS69" s="124">
        <f t="shared" ref="AS69:BD69" si="44">SUMIF(R$4:R$2000,$AX68,$Q$4:$Q$2000)</f>
        <v>9200</v>
      </c>
      <c r="AT69" s="89">
        <f t="shared" si="44"/>
        <v>6200</v>
      </c>
      <c r="AU69" s="89">
        <f t="shared" si="44"/>
        <v>6200</v>
      </c>
      <c r="AV69" s="89">
        <f t="shared" si="44"/>
        <v>9200</v>
      </c>
      <c r="AW69" s="89">
        <f t="shared" si="44"/>
        <v>12200</v>
      </c>
      <c r="AX69" s="89">
        <f t="shared" si="44"/>
        <v>12000</v>
      </c>
      <c r="AY69" s="89">
        <f t="shared" si="44"/>
        <v>3000</v>
      </c>
      <c r="AZ69" s="89">
        <f t="shared" si="44"/>
        <v>0</v>
      </c>
      <c r="BA69" s="89">
        <f t="shared" si="44"/>
        <v>0</v>
      </c>
      <c r="BB69" s="89">
        <f t="shared" si="44"/>
        <v>0</v>
      </c>
      <c r="BC69" s="89">
        <f t="shared" si="44"/>
        <v>0</v>
      </c>
      <c r="BD69" s="134">
        <f t="shared" si="44"/>
        <v>0</v>
      </c>
    </row>
    <row r="70" spans="1:56">
      <c r="A70" s="51">
        <f t="shared" ref="A70:A133" si="45">A69+1</f>
        <v>67</v>
      </c>
      <c r="B70" s="54"/>
      <c r="C70" s="54"/>
      <c r="D70" s="52"/>
      <c r="E70" s="52"/>
      <c r="F70" s="52"/>
      <c r="G70" s="52"/>
      <c r="H70" s="54"/>
      <c r="I70" s="54"/>
      <c r="J70" s="54"/>
      <c r="K70" s="54"/>
      <c r="L70" s="54"/>
      <c r="M70" s="54"/>
      <c r="N70" s="54"/>
      <c r="O70" s="60"/>
      <c r="P70" s="54"/>
      <c r="Q70" s="145"/>
      <c r="R70" s="52"/>
      <c r="S70" s="52"/>
      <c r="T70" s="52"/>
      <c r="U70" s="52"/>
      <c r="V70" s="52"/>
      <c r="W70" s="52"/>
      <c r="X70" s="52"/>
      <c r="Y70" s="52"/>
      <c r="Z70" s="52"/>
      <c r="AA70" s="52"/>
      <c r="AB70" s="52"/>
      <c r="AD70" s="55"/>
      <c r="AS70" s="123">
        <v>0.6</v>
      </c>
      <c r="AT70" s="90">
        <v>0.6</v>
      </c>
      <c r="AU70" s="90">
        <v>0.6</v>
      </c>
      <c r="AV70" s="90">
        <v>0.6</v>
      </c>
      <c r="AW70" s="90">
        <v>0.6</v>
      </c>
      <c r="AX70" s="90">
        <v>0.6</v>
      </c>
      <c r="AY70" s="90">
        <v>0.6</v>
      </c>
      <c r="AZ70" s="90">
        <v>0.6</v>
      </c>
      <c r="BA70" s="90">
        <v>0.6</v>
      </c>
      <c r="BB70" s="90">
        <v>0.6</v>
      </c>
      <c r="BC70" s="90">
        <v>0.6</v>
      </c>
      <c r="BD70" s="130">
        <v>0.6</v>
      </c>
    </row>
    <row r="71" spans="1:56">
      <c r="A71" s="51">
        <f t="shared" si="45"/>
        <v>68</v>
      </c>
      <c r="B71" s="54"/>
      <c r="C71" s="54"/>
      <c r="D71" s="52"/>
      <c r="E71" s="52"/>
      <c r="F71" s="52"/>
      <c r="G71" s="52"/>
      <c r="H71" s="54"/>
      <c r="I71" s="54"/>
      <c r="J71" s="54"/>
      <c r="K71" s="54"/>
      <c r="L71" s="54"/>
      <c r="M71" s="54"/>
      <c r="N71" s="54"/>
      <c r="O71" s="60"/>
      <c r="P71" s="52"/>
      <c r="Q71" s="148"/>
      <c r="R71" s="52"/>
      <c r="S71" s="52"/>
      <c r="T71" s="52"/>
      <c r="U71" s="52"/>
      <c r="V71" s="52"/>
      <c r="W71" s="52"/>
      <c r="X71" s="52"/>
      <c r="Y71" s="52"/>
      <c r="Z71" s="52"/>
      <c r="AA71" s="52"/>
      <c r="AB71" s="52"/>
      <c r="AD71" s="55"/>
      <c r="AS71" s="111">
        <v>8</v>
      </c>
      <c r="AT71" s="85">
        <v>8</v>
      </c>
      <c r="AU71" s="85">
        <v>8</v>
      </c>
      <c r="AV71" s="85">
        <v>8</v>
      </c>
      <c r="AW71" s="85">
        <v>8</v>
      </c>
      <c r="AX71" s="85">
        <v>8</v>
      </c>
      <c r="AY71" s="85">
        <v>8</v>
      </c>
      <c r="AZ71" s="85">
        <v>8</v>
      </c>
      <c r="BA71" s="85">
        <v>8</v>
      </c>
      <c r="BB71" s="85">
        <v>8</v>
      </c>
      <c r="BC71" s="85">
        <v>8</v>
      </c>
      <c r="BD71" s="131">
        <v>8</v>
      </c>
    </row>
    <row r="72" spans="1:56">
      <c r="A72" s="51">
        <f t="shared" si="45"/>
        <v>69</v>
      </c>
      <c r="B72" s="54"/>
      <c r="C72" s="54"/>
      <c r="D72" s="52"/>
      <c r="E72" s="52"/>
      <c r="F72" s="52"/>
      <c r="G72" s="52"/>
      <c r="H72" s="54"/>
      <c r="I72" s="54"/>
      <c r="J72" s="54"/>
      <c r="K72" s="54"/>
      <c r="L72" s="54"/>
      <c r="M72" s="54"/>
      <c r="N72" s="54"/>
      <c r="O72" s="60"/>
      <c r="P72" s="52"/>
      <c r="Q72" s="148"/>
      <c r="R72" s="52"/>
      <c r="S72" s="52"/>
      <c r="T72" s="52"/>
      <c r="U72" s="52"/>
      <c r="V72" s="52"/>
      <c r="W72" s="52"/>
      <c r="X72" s="52"/>
      <c r="Y72" s="52"/>
      <c r="Z72" s="52"/>
      <c r="AA72" s="52"/>
      <c r="AB72" s="52"/>
      <c r="AD72" s="55"/>
      <c r="AS72" s="111">
        <v>8</v>
      </c>
      <c r="AT72" s="85">
        <v>8</v>
      </c>
      <c r="AU72" s="85">
        <v>8</v>
      </c>
      <c r="AV72" s="85">
        <v>8</v>
      </c>
      <c r="AW72" s="85">
        <v>8</v>
      </c>
      <c r="AX72" s="85">
        <v>8</v>
      </c>
      <c r="AY72" s="85">
        <v>8</v>
      </c>
      <c r="AZ72" s="85">
        <v>8</v>
      </c>
      <c r="BA72" s="85">
        <v>8</v>
      </c>
      <c r="BB72" s="85">
        <v>8</v>
      </c>
      <c r="BC72" s="85">
        <v>8</v>
      </c>
      <c r="BD72" s="131">
        <v>8</v>
      </c>
    </row>
    <row r="73" spans="1:56">
      <c r="A73" s="51">
        <f t="shared" si="45"/>
        <v>70</v>
      </c>
      <c r="B73" s="54"/>
      <c r="C73" s="54"/>
      <c r="D73" s="52"/>
      <c r="E73" s="52"/>
      <c r="F73" s="52"/>
      <c r="G73" s="52"/>
      <c r="H73" s="54"/>
      <c r="I73" s="54"/>
      <c r="J73" s="54"/>
      <c r="K73" s="54"/>
      <c r="L73" s="54"/>
      <c r="M73" s="54"/>
      <c r="N73" s="54"/>
      <c r="O73" s="60"/>
      <c r="P73" s="54"/>
      <c r="Q73" s="145"/>
      <c r="R73" s="54"/>
      <c r="S73" s="54"/>
      <c r="T73" s="54"/>
      <c r="U73" s="54"/>
      <c r="V73" s="54"/>
      <c r="W73" s="54"/>
      <c r="X73" s="54"/>
      <c r="Y73" s="54"/>
      <c r="Z73" s="54"/>
      <c r="AA73" s="54"/>
      <c r="AB73" s="54"/>
      <c r="AC73" s="137"/>
      <c r="AD73" s="138"/>
      <c r="AS73" s="111">
        <f>AS70*AS5</f>
        <v>372</v>
      </c>
      <c r="AT73" s="85"/>
      <c r="AU73" s="85"/>
      <c r="AV73" s="103">
        <f>AV70*(-350)</f>
        <v>-210</v>
      </c>
      <c r="AW73" s="85"/>
      <c r="AX73" s="85"/>
      <c r="AY73" s="85"/>
      <c r="AZ73" s="103"/>
      <c r="BA73" s="103"/>
      <c r="BB73" s="103"/>
      <c r="BC73" s="104"/>
      <c r="BD73" s="135"/>
    </row>
    <row r="74" ht="12" spans="1:56">
      <c r="A74" s="51">
        <f t="shared" si="45"/>
        <v>71</v>
      </c>
      <c r="B74" s="54"/>
      <c r="C74" s="54"/>
      <c r="D74" s="52"/>
      <c r="E74" s="52"/>
      <c r="F74" s="52"/>
      <c r="G74" s="52"/>
      <c r="H74" s="54"/>
      <c r="I74" s="54"/>
      <c r="J74" s="54"/>
      <c r="K74" s="54"/>
      <c r="L74" s="54"/>
      <c r="M74" s="54"/>
      <c r="N74" s="54"/>
      <c r="O74" s="60"/>
      <c r="P74" s="54"/>
      <c r="Q74" s="145"/>
      <c r="R74" s="54"/>
      <c r="S74" s="54"/>
      <c r="T74" s="54"/>
      <c r="U74" s="54"/>
      <c r="V74" s="54"/>
      <c r="W74" s="54"/>
      <c r="X74" s="54"/>
      <c r="Y74" s="54"/>
      <c r="Z74" s="54"/>
      <c r="AA74" s="54"/>
      <c r="AB74" s="54"/>
      <c r="AC74" s="137"/>
      <c r="AD74" s="138"/>
      <c r="AS74" s="72">
        <f t="shared" ref="AS74:BA74" si="46">AS69*AS70*AS72/AS71+AS73</f>
        <v>5892</v>
      </c>
      <c r="AT74" s="78">
        <f t="shared" si="46"/>
        <v>3720</v>
      </c>
      <c r="AU74" s="78">
        <f t="shared" si="46"/>
        <v>3720</v>
      </c>
      <c r="AV74" s="78">
        <f t="shared" si="46"/>
        <v>5310</v>
      </c>
      <c r="AW74" s="78">
        <f t="shared" si="46"/>
        <v>7320</v>
      </c>
      <c r="AX74" s="78">
        <f t="shared" si="46"/>
        <v>7200</v>
      </c>
      <c r="AY74" s="78">
        <f t="shared" si="46"/>
        <v>1800</v>
      </c>
      <c r="AZ74" s="78">
        <f t="shared" si="46"/>
        <v>0</v>
      </c>
      <c r="BA74" s="78">
        <f t="shared" si="46"/>
        <v>0</v>
      </c>
      <c r="BB74" s="78">
        <f t="shared" ref="BB74:BD74" si="47">BB69*BB70*BB72/BB71+BB73</f>
        <v>0</v>
      </c>
      <c r="BC74" s="78">
        <f t="shared" si="47"/>
        <v>0</v>
      </c>
      <c r="BD74" s="112">
        <f t="shared" si="47"/>
        <v>0</v>
      </c>
    </row>
    <row r="75" ht="12" spans="1:56">
      <c r="A75" s="51">
        <f t="shared" si="45"/>
        <v>72</v>
      </c>
      <c r="B75" s="54"/>
      <c r="C75" s="54"/>
      <c r="D75" s="52"/>
      <c r="E75" s="52"/>
      <c r="F75" s="52"/>
      <c r="G75" s="52"/>
      <c r="H75" s="54"/>
      <c r="I75" s="54"/>
      <c r="J75" s="54"/>
      <c r="K75" s="54"/>
      <c r="L75" s="54"/>
      <c r="M75" s="54"/>
      <c r="N75" s="54"/>
      <c r="O75" s="60"/>
      <c r="P75" s="52"/>
      <c r="Q75" s="148"/>
      <c r="R75" s="52"/>
      <c r="S75" s="52"/>
      <c r="T75" s="52"/>
      <c r="U75" s="52"/>
      <c r="V75" s="52"/>
      <c r="W75" s="52"/>
      <c r="X75" s="52"/>
      <c r="Y75" s="52"/>
      <c r="Z75" s="52"/>
      <c r="AA75" s="52"/>
      <c r="AB75" s="52"/>
      <c r="AD75" s="55"/>
      <c r="AS75" s="87"/>
      <c r="AT75" s="87"/>
      <c r="AU75" s="87"/>
      <c r="AV75" s="87"/>
      <c r="AW75" s="87"/>
      <c r="AX75" s="105"/>
      <c r="AY75" s="87"/>
      <c r="AZ75" s="87"/>
      <c r="BA75" s="87"/>
      <c r="BB75" s="87"/>
      <c r="BC75" s="87"/>
      <c r="BD75" s="87"/>
    </row>
    <row r="76" ht="12" spans="1:56">
      <c r="A76" s="51">
        <f t="shared" si="45"/>
        <v>73</v>
      </c>
      <c r="B76" s="54"/>
      <c r="C76" s="54"/>
      <c r="D76" s="52"/>
      <c r="E76" s="52"/>
      <c r="F76" s="52"/>
      <c r="G76" s="52"/>
      <c r="H76" s="54"/>
      <c r="I76" s="54"/>
      <c r="J76" s="54"/>
      <c r="K76" s="54"/>
      <c r="L76" s="54"/>
      <c r="M76" s="54"/>
      <c r="N76" s="54"/>
      <c r="O76" s="60"/>
      <c r="P76" s="54"/>
      <c r="Q76" s="145"/>
      <c r="R76" s="54"/>
      <c r="S76" s="54"/>
      <c r="T76" s="54"/>
      <c r="U76" s="54"/>
      <c r="V76" s="54"/>
      <c r="W76" s="54"/>
      <c r="X76" s="54"/>
      <c r="Y76" s="54"/>
      <c r="Z76" s="54"/>
      <c r="AA76" s="54"/>
      <c r="AB76" s="54"/>
      <c r="AC76" s="137"/>
      <c r="AD76" s="138"/>
      <c r="AS76" s="41"/>
      <c r="AT76" s="42"/>
      <c r="AU76" s="42"/>
      <c r="AV76" s="42"/>
      <c r="AW76" s="42"/>
      <c r="AX76" s="100" t="s">
        <v>116</v>
      </c>
      <c r="AY76" s="101"/>
      <c r="AZ76" s="42"/>
      <c r="BA76" s="42"/>
      <c r="BB76" s="42"/>
      <c r="BC76" s="42"/>
      <c r="BD76" s="133"/>
    </row>
    <row r="77" spans="1:56">
      <c r="A77" s="51">
        <f t="shared" si="45"/>
        <v>74</v>
      </c>
      <c r="B77" s="54"/>
      <c r="C77" s="54"/>
      <c r="D77" s="52"/>
      <c r="E77" s="52"/>
      <c r="F77" s="52"/>
      <c r="G77" s="52"/>
      <c r="H77" s="54"/>
      <c r="I77" s="54"/>
      <c r="J77" s="54"/>
      <c r="K77" s="54"/>
      <c r="L77" s="54"/>
      <c r="M77" s="54"/>
      <c r="N77" s="54"/>
      <c r="O77" s="60"/>
      <c r="P77" s="54"/>
      <c r="Q77" s="145"/>
      <c r="R77" s="54"/>
      <c r="S77" s="54"/>
      <c r="T77" s="54"/>
      <c r="U77" s="54"/>
      <c r="V77" s="54"/>
      <c r="W77" s="54"/>
      <c r="X77" s="54"/>
      <c r="Y77" s="54"/>
      <c r="Z77" s="54"/>
      <c r="AA77" s="54"/>
      <c r="AB77" s="54"/>
      <c r="AC77" s="137"/>
      <c r="AD77" s="138"/>
      <c r="AS77" s="124">
        <f t="shared" ref="AS77:BD77" si="48">SUMIF(R$4:R$2000,$AX76,$Q$4:$Q$2000)</f>
        <v>0</v>
      </c>
      <c r="AT77" s="89">
        <f t="shared" si="48"/>
        <v>0</v>
      </c>
      <c r="AU77" s="89">
        <f t="shared" si="48"/>
        <v>0</v>
      </c>
      <c r="AV77" s="89">
        <f t="shared" si="48"/>
        <v>0</v>
      </c>
      <c r="AW77" s="89">
        <f t="shared" si="48"/>
        <v>0</v>
      </c>
      <c r="AX77" s="89">
        <f t="shared" si="48"/>
        <v>0</v>
      </c>
      <c r="AY77" s="89">
        <f t="shared" si="48"/>
        <v>0</v>
      </c>
      <c r="AZ77" s="89">
        <f t="shared" si="48"/>
        <v>0</v>
      </c>
      <c r="BA77" s="89">
        <f t="shared" si="48"/>
        <v>0</v>
      </c>
      <c r="BB77" s="89">
        <f t="shared" si="48"/>
        <v>0</v>
      </c>
      <c r="BC77" s="89">
        <f t="shared" si="48"/>
        <v>0</v>
      </c>
      <c r="BD77" s="134">
        <f t="shared" si="48"/>
        <v>0</v>
      </c>
    </row>
    <row r="78" spans="1:56">
      <c r="A78" s="51">
        <f t="shared" si="45"/>
        <v>75</v>
      </c>
      <c r="B78" s="54"/>
      <c r="C78" s="54"/>
      <c r="D78" s="52"/>
      <c r="E78" s="52"/>
      <c r="F78" s="52"/>
      <c r="G78" s="52"/>
      <c r="H78" s="54"/>
      <c r="I78" s="54"/>
      <c r="J78" s="54"/>
      <c r="K78" s="54"/>
      <c r="L78" s="54"/>
      <c r="M78" s="54"/>
      <c r="N78" s="54"/>
      <c r="O78" s="60"/>
      <c r="P78" s="54"/>
      <c r="Q78" s="145"/>
      <c r="R78" s="54"/>
      <c r="S78" s="54"/>
      <c r="T78" s="54"/>
      <c r="U78" s="54"/>
      <c r="V78" s="54"/>
      <c r="W78" s="54"/>
      <c r="X78" s="54"/>
      <c r="Y78" s="54"/>
      <c r="Z78" s="54"/>
      <c r="AA78" s="54"/>
      <c r="AB78" s="54"/>
      <c r="AC78" s="137"/>
      <c r="AD78" s="138"/>
      <c r="AS78" s="123">
        <v>0.6</v>
      </c>
      <c r="AT78" s="90">
        <v>0.6</v>
      </c>
      <c r="AU78" s="90">
        <v>0.6</v>
      </c>
      <c r="AV78" s="90">
        <v>0.6</v>
      </c>
      <c r="AW78" s="90">
        <v>0.6</v>
      </c>
      <c r="AX78" s="90">
        <v>0.6</v>
      </c>
      <c r="AY78" s="90">
        <v>0.6</v>
      </c>
      <c r="AZ78" s="90">
        <v>0.6</v>
      </c>
      <c r="BA78" s="90">
        <v>0.6</v>
      </c>
      <c r="BB78" s="90">
        <v>0.6</v>
      </c>
      <c r="BC78" s="90">
        <v>0.6</v>
      </c>
      <c r="BD78" s="130">
        <v>0.6</v>
      </c>
    </row>
    <row r="79" spans="1:56">
      <c r="A79" s="51">
        <f t="shared" si="45"/>
        <v>76</v>
      </c>
      <c r="B79" s="54"/>
      <c r="C79" s="54"/>
      <c r="D79" s="52"/>
      <c r="E79" s="52"/>
      <c r="F79" s="52"/>
      <c r="G79" s="52"/>
      <c r="H79" s="54"/>
      <c r="I79" s="54"/>
      <c r="J79" s="54"/>
      <c r="K79" s="54"/>
      <c r="L79" s="54"/>
      <c r="M79" s="54"/>
      <c r="N79" s="54"/>
      <c r="O79" s="60"/>
      <c r="P79" s="54"/>
      <c r="Q79" s="145"/>
      <c r="R79" s="54"/>
      <c r="S79" s="54"/>
      <c r="T79" s="54"/>
      <c r="U79" s="54"/>
      <c r="V79" s="54"/>
      <c r="W79" s="54"/>
      <c r="X79" s="54"/>
      <c r="Y79" s="54"/>
      <c r="Z79" s="54"/>
      <c r="AA79" s="54"/>
      <c r="AB79" s="54"/>
      <c r="AC79" s="137"/>
      <c r="AD79" s="138"/>
      <c r="AS79" s="111">
        <v>8</v>
      </c>
      <c r="AT79" s="85">
        <v>8</v>
      </c>
      <c r="AU79" s="85">
        <v>8</v>
      </c>
      <c r="AV79" s="85">
        <v>8</v>
      </c>
      <c r="AW79" s="85">
        <v>8</v>
      </c>
      <c r="AX79" s="85">
        <v>8</v>
      </c>
      <c r="AY79" s="85">
        <v>8</v>
      </c>
      <c r="AZ79" s="85">
        <v>8</v>
      </c>
      <c r="BA79" s="85">
        <v>8</v>
      </c>
      <c r="BB79" s="85">
        <v>8</v>
      </c>
      <c r="BC79" s="85">
        <v>8</v>
      </c>
      <c r="BD79" s="131">
        <v>8</v>
      </c>
    </row>
    <row r="80" spans="1:56">
      <c r="A80" s="51">
        <f t="shared" si="45"/>
        <v>77</v>
      </c>
      <c r="B80" s="54"/>
      <c r="C80" s="54"/>
      <c r="D80" s="52"/>
      <c r="E80" s="52"/>
      <c r="F80" s="52"/>
      <c r="G80" s="52"/>
      <c r="H80" s="54"/>
      <c r="I80" s="54"/>
      <c r="J80" s="54"/>
      <c r="K80" s="54"/>
      <c r="L80" s="54"/>
      <c r="M80" s="54"/>
      <c r="N80" s="54"/>
      <c r="O80" s="60"/>
      <c r="P80" s="54"/>
      <c r="Q80" s="145"/>
      <c r="R80" s="54"/>
      <c r="S80" s="54"/>
      <c r="T80" s="54"/>
      <c r="U80" s="54"/>
      <c r="V80" s="54"/>
      <c r="W80" s="54"/>
      <c r="X80" s="54"/>
      <c r="Y80" s="54"/>
      <c r="Z80" s="54"/>
      <c r="AA80" s="54"/>
      <c r="AB80" s="54"/>
      <c r="AC80" s="137"/>
      <c r="AD80" s="138"/>
      <c r="AS80" s="111">
        <v>8</v>
      </c>
      <c r="AT80" s="85">
        <v>8</v>
      </c>
      <c r="AU80" s="85">
        <v>8</v>
      </c>
      <c r="AV80" s="85">
        <v>8</v>
      </c>
      <c r="AW80" s="85">
        <v>8</v>
      </c>
      <c r="AX80" s="85">
        <v>8</v>
      </c>
      <c r="AY80" s="85">
        <v>8</v>
      </c>
      <c r="AZ80" s="85">
        <v>8</v>
      </c>
      <c r="BA80" s="85">
        <v>8</v>
      </c>
      <c r="BB80" s="85">
        <v>8</v>
      </c>
      <c r="BC80" s="85">
        <v>8</v>
      </c>
      <c r="BD80" s="131">
        <v>8</v>
      </c>
    </row>
    <row r="81" spans="1:56">
      <c r="A81" s="51">
        <f t="shared" si="45"/>
        <v>78</v>
      </c>
      <c r="B81" s="54"/>
      <c r="C81" s="54"/>
      <c r="D81" s="52"/>
      <c r="E81" s="52"/>
      <c r="F81" s="52"/>
      <c r="G81" s="52"/>
      <c r="H81" s="54"/>
      <c r="I81" s="54"/>
      <c r="J81" s="54"/>
      <c r="K81" s="54"/>
      <c r="L81" s="54"/>
      <c r="M81" s="54"/>
      <c r="N81" s="54"/>
      <c r="O81" s="60"/>
      <c r="P81" s="54"/>
      <c r="Q81" s="145"/>
      <c r="R81" s="54"/>
      <c r="S81" s="54"/>
      <c r="T81" s="54"/>
      <c r="U81" s="54"/>
      <c r="V81" s="54"/>
      <c r="W81" s="54"/>
      <c r="X81" s="54"/>
      <c r="Y81" s="54"/>
      <c r="Z81" s="54"/>
      <c r="AA81" s="54"/>
      <c r="AB81" s="54"/>
      <c r="AC81" s="137"/>
      <c r="AD81" s="138"/>
      <c r="AS81" s="111"/>
      <c r="AT81" s="85"/>
      <c r="AU81" s="85"/>
      <c r="AV81" s="85"/>
      <c r="AW81" s="85"/>
      <c r="AX81" s="85"/>
      <c r="AY81" s="85"/>
      <c r="AZ81" s="103"/>
      <c r="BA81" s="103"/>
      <c r="BB81" s="103"/>
      <c r="BC81" s="104"/>
      <c r="BD81" s="135"/>
    </row>
    <row r="82" ht="12" spans="1:56">
      <c r="A82" s="51">
        <f t="shared" si="45"/>
        <v>79</v>
      </c>
      <c r="B82" s="54"/>
      <c r="C82" s="54"/>
      <c r="D82" s="52"/>
      <c r="E82" s="52"/>
      <c r="F82" s="52"/>
      <c r="G82" s="52"/>
      <c r="H82" s="54"/>
      <c r="I82" s="54"/>
      <c r="J82" s="54"/>
      <c r="K82" s="54"/>
      <c r="L82" s="54"/>
      <c r="M82" s="54"/>
      <c r="N82" s="54"/>
      <c r="O82" s="60"/>
      <c r="P82" s="54"/>
      <c r="Q82" s="145"/>
      <c r="R82" s="54"/>
      <c r="S82" s="54"/>
      <c r="T82" s="54"/>
      <c r="U82" s="54"/>
      <c r="V82" s="54"/>
      <c r="W82" s="54"/>
      <c r="X82" s="54"/>
      <c r="Y82" s="54"/>
      <c r="Z82" s="54"/>
      <c r="AA82" s="54"/>
      <c r="AB82" s="54"/>
      <c r="AC82" s="137"/>
      <c r="AD82" s="138"/>
      <c r="AS82" s="72">
        <f t="shared" ref="AS82:BA82" si="49">AS77*AS78*AS80/AS79+AS81</f>
        <v>0</v>
      </c>
      <c r="AT82" s="78">
        <f t="shared" si="49"/>
        <v>0</v>
      </c>
      <c r="AU82" s="78">
        <f t="shared" si="49"/>
        <v>0</v>
      </c>
      <c r="AV82" s="78">
        <f t="shared" si="49"/>
        <v>0</v>
      </c>
      <c r="AW82" s="78">
        <f t="shared" si="49"/>
        <v>0</v>
      </c>
      <c r="AX82" s="78">
        <f t="shared" si="49"/>
        <v>0</v>
      </c>
      <c r="AY82" s="78">
        <f t="shared" si="49"/>
        <v>0</v>
      </c>
      <c r="AZ82" s="78">
        <f t="shared" si="49"/>
        <v>0</v>
      </c>
      <c r="BA82" s="78">
        <f t="shared" si="49"/>
        <v>0</v>
      </c>
      <c r="BB82" s="78">
        <f t="shared" ref="BB82:BD82" si="50">BB77*BB78*BB80/BB79+BB81</f>
        <v>0</v>
      </c>
      <c r="BC82" s="78">
        <f t="shared" si="50"/>
        <v>0</v>
      </c>
      <c r="BD82" s="112">
        <f t="shared" si="50"/>
        <v>0</v>
      </c>
    </row>
    <row r="83" spans="1:56">
      <c r="A83" s="51">
        <f t="shared" si="45"/>
        <v>80</v>
      </c>
      <c r="B83" s="54"/>
      <c r="C83" s="54"/>
      <c r="D83" s="52"/>
      <c r="E83" s="52"/>
      <c r="F83" s="52"/>
      <c r="G83" s="52"/>
      <c r="H83" s="54"/>
      <c r="I83" s="54"/>
      <c r="J83" s="54"/>
      <c r="K83" s="54"/>
      <c r="L83" s="54"/>
      <c r="M83" s="54"/>
      <c r="N83" s="54"/>
      <c r="O83" s="60"/>
      <c r="P83" s="54"/>
      <c r="Q83" s="145"/>
      <c r="R83" s="54"/>
      <c r="S83" s="54"/>
      <c r="T83" s="54"/>
      <c r="U83" s="54"/>
      <c r="V83" s="54"/>
      <c r="W83" s="54"/>
      <c r="X83" s="54"/>
      <c r="Y83" s="54"/>
      <c r="Z83" s="54"/>
      <c r="AA83" s="54"/>
      <c r="AB83" s="54"/>
      <c r="AC83" s="137"/>
      <c r="AD83" s="138"/>
      <c r="AS83" s="87"/>
      <c r="AT83" s="87"/>
      <c r="AU83" s="87"/>
      <c r="AV83" s="87"/>
      <c r="AW83" s="87"/>
      <c r="AX83" s="105"/>
      <c r="AY83" s="87"/>
      <c r="AZ83" s="87"/>
      <c r="BA83" s="87"/>
      <c r="BB83" s="87"/>
      <c r="BC83" s="87"/>
      <c r="BD83" s="87"/>
    </row>
    <row r="84" spans="1:30">
      <c r="A84" s="51">
        <f t="shared" si="45"/>
        <v>81</v>
      </c>
      <c r="B84" s="54"/>
      <c r="C84" s="54"/>
      <c r="D84" s="52"/>
      <c r="E84" s="52"/>
      <c r="F84" s="52"/>
      <c r="G84" s="52"/>
      <c r="H84" s="54"/>
      <c r="I84" s="54"/>
      <c r="J84" s="54"/>
      <c r="K84" s="54"/>
      <c r="L84" s="54"/>
      <c r="M84" s="54"/>
      <c r="N84" s="54"/>
      <c r="O84" s="60"/>
      <c r="P84" s="54"/>
      <c r="Q84" s="145"/>
      <c r="R84" s="54"/>
      <c r="S84" s="54"/>
      <c r="T84" s="54"/>
      <c r="U84" s="54"/>
      <c r="V84" s="54"/>
      <c r="W84" s="54"/>
      <c r="X84" s="54"/>
      <c r="Y84" s="54"/>
      <c r="Z84" s="54"/>
      <c r="AA84" s="54"/>
      <c r="AB84" s="54"/>
      <c r="AC84" s="137"/>
      <c r="AD84" s="138"/>
    </row>
    <row r="85" spans="1:30">
      <c r="A85" s="51">
        <f t="shared" si="45"/>
        <v>82</v>
      </c>
      <c r="B85" s="54"/>
      <c r="C85" s="54"/>
      <c r="D85" s="52"/>
      <c r="E85" s="52"/>
      <c r="F85" s="52"/>
      <c r="G85" s="52"/>
      <c r="H85" s="54"/>
      <c r="I85" s="54"/>
      <c r="J85" s="54"/>
      <c r="K85" s="54"/>
      <c r="L85" s="54"/>
      <c r="M85" s="54"/>
      <c r="N85" s="54"/>
      <c r="O85" s="60"/>
      <c r="P85" s="54"/>
      <c r="Q85" s="145"/>
      <c r="R85" s="54"/>
      <c r="S85" s="54"/>
      <c r="T85" s="54"/>
      <c r="U85" s="54"/>
      <c r="V85" s="54"/>
      <c r="W85" s="54"/>
      <c r="X85" s="54"/>
      <c r="Y85" s="54"/>
      <c r="Z85" s="54"/>
      <c r="AA85" s="54"/>
      <c r="AB85" s="54"/>
      <c r="AC85" s="137"/>
      <c r="AD85" s="138"/>
    </row>
    <row r="86" spans="1:30">
      <c r="A86" s="51">
        <f t="shared" si="45"/>
        <v>83</v>
      </c>
      <c r="B86" s="54"/>
      <c r="C86" s="54"/>
      <c r="D86" s="52"/>
      <c r="E86" s="52"/>
      <c r="F86" s="52"/>
      <c r="G86" s="52"/>
      <c r="H86" s="54"/>
      <c r="I86" s="54"/>
      <c r="J86" s="54"/>
      <c r="K86" s="54"/>
      <c r="L86" s="54"/>
      <c r="M86" s="54"/>
      <c r="N86" s="54"/>
      <c r="O86" s="60"/>
      <c r="P86" s="54"/>
      <c r="Q86" s="145"/>
      <c r="R86" s="54"/>
      <c r="S86" s="54"/>
      <c r="T86" s="54"/>
      <c r="U86" s="54"/>
      <c r="V86" s="54"/>
      <c r="W86" s="54"/>
      <c r="X86" s="54"/>
      <c r="Y86" s="54"/>
      <c r="Z86" s="54"/>
      <c r="AA86" s="54"/>
      <c r="AB86" s="54"/>
      <c r="AC86" s="137"/>
      <c r="AD86" s="138"/>
    </row>
    <row r="87" spans="1:30">
      <c r="A87" s="51">
        <f t="shared" si="45"/>
        <v>84</v>
      </c>
      <c r="B87" s="54"/>
      <c r="C87" s="54"/>
      <c r="D87" s="52"/>
      <c r="E87" s="52"/>
      <c r="F87" s="52"/>
      <c r="G87" s="52"/>
      <c r="H87" s="54"/>
      <c r="I87" s="54"/>
      <c r="J87" s="54"/>
      <c r="K87" s="54"/>
      <c r="L87" s="54"/>
      <c r="M87" s="54"/>
      <c r="N87" s="54"/>
      <c r="O87" s="60"/>
      <c r="P87" s="52"/>
      <c r="Q87" s="148"/>
      <c r="R87" s="52"/>
      <c r="S87" s="52"/>
      <c r="T87" s="52"/>
      <c r="U87" s="52"/>
      <c r="V87" s="52"/>
      <c r="W87" s="52"/>
      <c r="X87" s="52"/>
      <c r="Y87" s="52"/>
      <c r="Z87" s="52"/>
      <c r="AA87" s="52"/>
      <c r="AB87" s="52"/>
      <c r="AD87" s="55"/>
    </row>
    <row r="88" spans="1:30">
      <c r="A88" s="51">
        <f t="shared" si="45"/>
        <v>85</v>
      </c>
      <c r="B88" s="54"/>
      <c r="C88" s="54"/>
      <c r="D88" s="52"/>
      <c r="E88" s="52"/>
      <c r="F88" s="52"/>
      <c r="G88" s="52"/>
      <c r="H88" s="54"/>
      <c r="I88" s="54"/>
      <c r="J88" s="54"/>
      <c r="K88" s="54"/>
      <c r="L88" s="54"/>
      <c r="M88" s="54"/>
      <c r="N88" s="54"/>
      <c r="O88" s="60"/>
      <c r="P88" s="52"/>
      <c r="Q88" s="148"/>
      <c r="R88" s="52"/>
      <c r="S88" s="52"/>
      <c r="T88" s="52"/>
      <c r="U88" s="52"/>
      <c r="V88" s="52"/>
      <c r="W88" s="52"/>
      <c r="X88" s="52"/>
      <c r="Y88" s="52"/>
      <c r="Z88" s="52"/>
      <c r="AA88" s="52"/>
      <c r="AB88" s="52"/>
      <c r="AD88" s="55"/>
    </row>
    <row r="89" spans="1:30">
      <c r="A89" s="51">
        <f t="shared" si="45"/>
        <v>86</v>
      </c>
      <c r="B89" s="54"/>
      <c r="C89" s="54"/>
      <c r="D89" s="52"/>
      <c r="E89" s="52"/>
      <c r="F89" s="52"/>
      <c r="G89" s="52"/>
      <c r="H89" s="54"/>
      <c r="I89" s="54"/>
      <c r="J89" s="54"/>
      <c r="K89" s="54"/>
      <c r="L89" s="54"/>
      <c r="M89" s="54"/>
      <c r="N89" s="54"/>
      <c r="O89" s="60"/>
      <c r="P89" s="52"/>
      <c r="Q89" s="148"/>
      <c r="R89" s="52"/>
      <c r="S89" s="52"/>
      <c r="T89" s="52"/>
      <c r="U89" s="52"/>
      <c r="V89" s="52"/>
      <c r="W89" s="52"/>
      <c r="X89" s="52"/>
      <c r="Y89" s="52"/>
      <c r="Z89" s="52"/>
      <c r="AA89" s="52"/>
      <c r="AB89" s="52"/>
      <c r="AD89" s="55"/>
    </row>
    <row r="90" spans="1:30">
      <c r="A90" s="51">
        <f t="shared" si="45"/>
        <v>87</v>
      </c>
      <c r="B90" s="54"/>
      <c r="C90" s="54"/>
      <c r="D90" s="52"/>
      <c r="E90" s="52"/>
      <c r="F90" s="52"/>
      <c r="G90" s="52"/>
      <c r="H90" s="54"/>
      <c r="I90" s="54"/>
      <c r="J90" s="54"/>
      <c r="K90" s="54"/>
      <c r="L90" s="54"/>
      <c r="M90" s="54"/>
      <c r="N90" s="54"/>
      <c r="O90" s="60"/>
      <c r="P90" s="52"/>
      <c r="Q90" s="148"/>
      <c r="R90" s="52"/>
      <c r="S90" s="52"/>
      <c r="T90" s="52"/>
      <c r="U90" s="52"/>
      <c r="V90" s="52"/>
      <c r="W90" s="52"/>
      <c r="X90" s="52"/>
      <c r="Y90" s="52"/>
      <c r="Z90" s="52"/>
      <c r="AA90" s="52"/>
      <c r="AB90" s="52"/>
      <c r="AD90" s="55"/>
    </row>
    <row r="91" spans="1:30">
      <c r="A91" s="51">
        <f t="shared" si="45"/>
        <v>88</v>
      </c>
      <c r="B91" s="54"/>
      <c r="C91" s="54"/>
      <c r="D91" s="52"/>
      <c r="E91" s="52"/>
      <c r="F91" s="52"/>
      <c r="G91" s="52"/>
      <c r="H91" s="54"/>
      <c r="I91" s="54"/>
      <c r="J91" s="54"/>
      <c r="K91" s="54"/>
      <c r="L91" s="54"/>
      <c r="M91" s="54"/>
      <c r="N91" s="54"/>
      <c r="O91" s="60"/>
      <c r="P91" s="52"/>
      <c r="Q91" s="148"/>
      <c r="R91" s="52"/>
      <c r="S91" s="52"/>
      <c r="T91" s="52"/>
      <c r="U91" s="52"/>
      <c r="V91" s="52"/>
      <c r="W91" s="52"/>
      <c r="X91" s="52"/>
      <c r="Y91" s="52"/>
      <c r="Z91" s="52"/>
      <c r="AA91" s="52"/>
      <c r="AB91" s="52"/>
      <c r="AD91" s="55"/>
    </row>
    <row r="92" spans="1:30">
      <c r="A92" s="51">
        <f t="shared" si="45"/>
        <v>89</v>
      </c>
      <c r="B92" s="54"/>
      <c r="C92" s="54"/>
      <c r="D92" s="52"/>
      <c r="E92" s="52"/>
      <c r="F92" s="52"/>
      <c r="G92" s="52"/>
      <c r="H92" s="54"/>
      <c r="I92" s="54"/>
      <c r="J92" s="54"/>
      <c r="K92" s="54"/>
      <c r="L92" s="54"/>
      <c r="M92" s="54"/>
      <c r="N92" s="54"/>
      <c r="O92" s="60"/>
      <c r="P92" s="52"/>
      <c r="Q92" s="148"/>
      <c r="R92" s="52"/>
      <c r="S92" s="52"/>
      <c r="T92" s="52"/>
      <c r="U92" s="52"/>
      <c r="V92" s="52"/>
      <c r="W92" s="52"/>
      <c r="X92" s="52"/>
      <c r="Y92" s="52"/>
      <c r="Z92" s="52"/>
      <c r="AA92" s="52"/>
      <c r="AB92" s="52"/>
      <c r="AD92" s="55"/>
    </row>
    <row r="93" spans="1:30">
      <c r="A93" s="51">
        <f t="shared" si="45"/>
        <v>90</v>
      </c>
      <c r="B93" s="54"/>
      <c r="C93" s="54"/>
      <c r="D93" s="52"/>
      <c r="E93" s="52"/>
      <c r="F93" s="52"/>
      <c r="G93" s="52"/>
      <c r="H93" s="54"/>
      <c r="I93" s="54"/>
      <c r="J93" s="54"/>
      <c r="K93" s="54"/>
      <c r="L93" s="54"/>
      <c r="M93" s="54"/>
      <c r="N93" s="54"/>
      <c r="O93" s="60"/>
      <c r="P93" s="52"/>
      <c r="Q93" s="148"/>
      <c r="R93" s="52"/>
      <c r="S93" s="52"/>
      <c r="T93" s="52"/>
      <c r="U93" s="52"/>
      <c r="V93" s="52"/>
      <c r="W93" s="52"/>
      <c r="X93" s="52"/>
      <c r="Y93" s="52"/>
      <c r="Z93" s="52"/>
      <c r="AA93" s="52"/>
      <c r="AB93" s="52"/>
      <c r="AD93" s="55"/>
    </row>
    <row r="94" spans="1:30">
      <c r="A94" s="51">
        <f t="shared" si="45"/>
        <v>91</v>
      </c>
      <c r="B94" s="54"/>
      <c r="C94" s="54"/>
      <c r="D94" s="52"/>
      <c r="E94" s="52"/>
      <c r="F94" s="52"/>
      <c r="G94" s="52"/>
      <c r="H94" s="54"/>
      <c r="I94" s="54"/>
      <c r="J94" s="54"/>
      <c r="K94" s="54"/>
      <c r="L94" s="54"/>
      <c r="M94" s="54"/>
      <c r="N94" s="54"/>
      <c r="O94" s="60"/>
      <c r="P94" s="52"/>
      <c r="Q94" s="148"/>
      <c r="R94" s="52"/>
      <c r="S94" s="52"/>
      <c r="T94" s="52"/>
      <c r="U94" s="52"/>
      <c r="V94" s="52"/>
      <c r="W94" s="52"/>
      <c r="X94" s="52"/>
      <c r="Y94" s="52"/>
      <c r="Z94" s="52"/>
      <c r="AA94" s="52"/>
      <c r="AB94" s="52"/>
      <c r="AD94" s="55"/>
    </row>
    <row r="95" spans="1:30">
      <c r="A95" s="51">
        <f t="shared" si="45"/>
        <v>92</v>
      </c>
      <c r="B95" s="54"/>
      <c r="C95" s="54"/>
      <c r="D95" s="52"/>
      <c r="E95" s="52"/>
      <c r="F95" s="52"/>
      <c r="G95" s="52"/>
      <c r="H95" s="54"/>
      <c r="I95" s="54"/>
      <c r="J95" s="54"/>
      <c r="K95" s="54"/>
      <c r="L95" s="54"/>
      <c r="M95" s="54"/>
      <c r="N95" s="54"/>
      <c r="O95" s="60"/>
      <c r="P95" s="52"/>
      <c r="Q95" s="148"/>
      <c r="R95" s="52"/>
      <c r="S95" s="52"/>
      <c r="T95" s="52"/>
      <c r="U95" s="52"/>
      <c r="V95" s="52"/>
      <c r="W95" s="52"/>
      <c r="X95" s="52"/>
      <c r="Y95" s="52"/>
      <c r="Z95" s="52"/>
      <c r="AA95" s="52"/>
      <c r="AB95" s="52"/>
      <c r="AD95" s="55"/>
    </row>
    <row r="96" spans="1:30">
      <c r="A96" s="51">
        <f t="shared" si="45"/>
        <v>93</v>
      </c>
      <c r="B96" s="54"/>
      <c r="C96" s="54"/>
      <c r="D96" s="52"/>
      <c r="E96" s="52"/>
      <c r="F96" s="52"/>
      <c r="G96" s="52"/>
      <c r="H96" s="54"/>
      <c r="I96" s="54"/>
      <c r="J96" s="54"/>
      <c r="K96" s="54"/>
      <c r="L96" s="54"/>
      <c r="M96" s="54"/>
      <c r="N96" s="54"/>
      <c r="O96" s="60"/>
      <c r="P96" s="52"/>
      <c r="Q96" s="148"/>
      <c r="R96" s="52"/>
      <c r="S96" s="52"/>
      <c r="T96" s="52"/>
      <c r="U96" s="52"/>
      <c r="V96" s="52"/>
      <c r="W96" s="52"/>
      <c r="X96" s="52"/>
      <c r="Y96" s="52"/>
      <c r="Z96" s="52"/>
      <c r="AA96" s="52"/>
      <c r="AB96" s="52"/>
      <c r="AD96" s="55"/>
    </row>
    <row r="97" spans="1:30">
      <c r="A97" s="51">
        <f t="shared" si="45"/>
        <v>94</v>
      </c>
      <c r="B97" s="54"/>
      <c r="C97" s="54"/>
      <c r="D97" s="52"/>
      <c r="E97" s="52"/>
      <c r="F97" s="52"/>
      <c r="G97" s="52"/>
      <c r="H97" s="54"/>
      <c r="I97" s="54"/>
      <c r="J97" s="54"/>
      <c r="K97" s="54"/>
      <c r="L97" s="54"/>
      <c r="M97" s="54"/>
      <c r="N97" s="54"/>
      <c r="O97" s="60"/>
      <c r="P97" s="52"/>
      <c r="Q97" s="148"/>
      <c r="R97" s="52"/>
      <c r="S97" s="52"/>
      <c r="T97" s="52"/>
      <c r="U97" s="52"/>
      <c r="V97" s="52"/>
      <c r="W97" s="52"/>
      <c r="X97" s="52"/>
      <c r="Y97" s="52"/>
      <c r="Z97" s="52"/>
      <c r="AA97" s="52"/>
      <c r="AB97" s="52"/>
      <c r="AD97" s="55"/>
    </row>
    <row r="98" spans="1:30">
      <c r="A98" s="51">
        <f t="shared" si="45"/>
        <v>95</v>
      </c>
      <c r="B98" s="54"/>
      <c r="C98" s="54"/>
      <c r="D98" s="52"/>
      <c r="E98" s="52"/>
      <c r="F98" s="52"/>
      <c r="G98" s="52"/>
      <c r="H98" s="54"/>
      <c r="I98" s="54"/>
      <c r="J98" s="54"/>
      <c r="K98" s="54"/>
      <c r="L98" s="54"/>
      <c r="M98" s="54"/>
      <c r="N98" s="54"/>
      <c r="O98" s="60"/>
      <c r="P98" s="52"/>
      <c r="Q98" s="148"/>
      <c r="R98" s="52"/>
      <c r="S98" s="52"/>
      <c r="T98" s="52"/>
      <c r="U98" s="52"/>
      <c r="V98" s="52"/>
      <c r="W98" s="52"/>
      <c r="X98" s="52"/>
      <c r="Y98" s="52"/>
      <c r="Z98" s="52"/>
      <c r="AA98" s="52"/>
      <c r="AB98" s="52"/>
      <c r="AD98" s="55"/>
    </row>
    <row r="99" spans="1:30">
      <c r="A99" s="51">
        <f t="shared" si="45"/>
        <v>96</v>
      </c>
      <c r="B99" s="54"/>
      <c r="C99" s="54"/>
      <c r="D99" s="52"/>
      <c r="E99" s="52"/>
      <c r="F99" s="52"/>
      <c r="G99" s="52"/>
      <c r="H99" s="54"/>
      <c r="I99" s="54"/>
      <c r="J99" s="54"/>
      <c r="K99" s="54"/>
      <c r="L99" s="54"/>
      <c r="M99" s="54"/>
      <c r="N99" s="54"/>
      <c r="O99" s="60"/>
      <c r="P99" s="52"/>
      <c r="Q99" s="148"/>
      <c r="R99" s="52"/>
      <c r="S99" s="52"/>
      <c r="T99" s="52"/>
      <c r="U99" s="52"/>
      <c r="V99" s="52"/>
      <c r="W99" s="52"/>
      <c r="X99" s="52"/>
      <c r="Y99" s="52"/>
      <c r="Z99" s="52"/>
      <c r="AA99" s="52"/>
      <c r="AB99" s="52"/>
      <c r="AD99" s="55"/>
    </row>
    <row r="100" spans="1:30">
      <c r="A100" s="51">
        <f t="shared" si="45"/>
        <v>97</v>
      </c>
      <c r="B100" s="54"/>
      <c r="C100" s="54"/>
      <c r="D100" s="52"/>
      <c r="E100" s="52"/>
      <c r="F100" s="52"/>
      <c r="G100" s="52"/>
      <c r="H100" s="54"/>
      <c r="I100" s="54"/>
      <c r="J100" s="54"/>
      <c r="K100" s="54"/>
      <c r="L100" s="54"/>
      <c r="M100" s="54"/>
      <c r="N100" s="54"/>
      <c r="O100" s="60"/>
      <c r="P100" s="52"/>
      <c r="Q100" s="148"/>
      <c r="R100" s="52"/>
      <c r="S100" s="52"/>
      <c r="T100" s="52"/>
      <c r="U100" s="52"/>
      <c r="V100" s="52"/>
      <c r="W100" s="52"/>
      <c r="X100" s="52"/>
      <c r="Y100" s="52"/>
      <c r="Z100" s="52"/>
      <c r="AA100" s="52"/>
      <c r="AB100" s="52"/>
      <c r="AD100" s="55"/>
    </row>
    <row r="101" spans="1:30">
      <c r="A101" s="51">
        <f t="shared" si="45"/>
        <v>98</v>
      </c>
      <c r="B101" s="54"/>
      <c r="C101" s="54"/>
      <c r="D101" s="52"/>
      <c r="E101" s="52"/>
      <c r="F101" s="52"/>
      <c r="G101" s="52"/>
      <c r="H101" s="54"/>
      <c r="I101" s="54"/>
      <c r="J101" s="54"/>
      <c r="K101" s="54"/>
      <c r="L101" s="54"/>
      <c r="M101" s="54"/>
      <c r="N101" s="54"/>
      <c r="O101" s="60"/>
      <c r="P101" s="52"/>
      <c r="Q101" s="148"/>
      <c r="R101" s="52"/>
      <c r="S101" s="52"/>
      <c r="T101" s="52"/>
      <c r="U101" s="52"/>
      <c r="V101" s="52"/>
      <c r="W101" s="52"/>
      <c r="X101" s="52"/>
      <c r="Y101" s="52"/>
      <c r="Z101" s="52"/>
      <c r="AA101" s="52"/>
      <c r="AB101" s="52"/>
      <c r="AD101" s="55"/>
    </row>
    <row r="102" spans="1:30">
      <c r="A102" s="51">
        <f t="shared" si="45"/>
        <v>99</v>
      </c>
      <c r="B102" s="54"/>
      <c r="C102" s="54"/>
      <c r="D102" s="52"/>
      <c r="E102" s="52"/>
      <c r="F102" s="52"/>
      <c r="G102" s="52"/>
      <c r="H102" s="54"/>
      <c r="I102" s="54"/>
      <c r="J102" s="54"/>
      <c r="K102" s="54"/>
      <c r="L102" s="54"/>
      <c r="M102" s="54"/>
      <c r="N102" s="54"/>
      <c r="O102" s="60"/>
      <c r="P102" s="54"/>
      <c r="Q102" s="145"/>
      <c r="R102" s="54"/>
      <c r="S102" s="54"/>
      <c r="T102" s="54"/>
      <c r="U102" s="54"/>
      <c r="V102" s="54"/>
      <c r="W102" s="54"/>
      <c r="X102" s="54"/>
      <c r="Y102" s="54"/>
      <c r="Z102" s="54"/>
      <c r="AA102" s="54"/>
      <c r="AB102" s="54"/>
      <c r="AC102" s="137"/>
      <c r="AD102" s="138"/>
    </row>
    <row r="103" spans="1:30">
      <c r="A103" s="51">
        <f t="shared" si="45"/>
        <v>100</v>
      </c>
      <c r="B103" s="54"/>
      <c r="C103" s="54"/>
      <c r="D103" s="52"/>
      <c r="E103" s="52"/>
      <c r="F103" s="52"/>
      <c r="G103" s="52"/>
      <c r="H103" s="54"/>
      <c r="I103" s="54"/>
      <c r="J103" s="54"/>
      <c r="K103" s="54"/>
      <c r="L103" s="54"/>
      <c r="M103" s="54"/>
      <c r="N103" s="54"/>
      <c r="O103" s="60"/>
      <c r="P103" s="52"/>
      <c r="Q103" s="148"/>
      <c r="R103" s="52"/>
      <c r="S103" s="52"/>
      <c r="T103" s="52"/>
      <c r="U103" s="52"/>
      <c r="V103" s="52"/>
      <c r="W103" s="52"/>
      <c r="X103" s="52"/>
      <c r="Y103" s="52"/>
      <c r="Z103" s="52"/>
      <c r="AA103" s="52"/>
      <c r="AB103" s="52"/>
      <c r="AD103" s="55"/>
    </row>
    <row r="104" spans="1:30">
      <c r="A104" s="51">
        <f t="shared" si="45"/>
        <v>101</v>
      </c>
      <c r="B104" s="54"/>
      <c r="C104" s="54"/>
      <c r="D104" s="52"/>
      <c r="E104" s="52"/>
      <c r="F104" s="52"/>
      <c r="G104" s="52"/>
      <c r="H104" s="54"/>
      <c r="I104" s="54"/>
      <c r="J104" s="54"/>
      <c r="K104" s="54"/>
      <c r="L104" s="54"/>
      <c r="M104" s="54"/>
      <c r="N104" s="54"/>
      <c r="O104" s="60"/>
      <c r="P104" s="52"/>
      <c r="Q104" s="148"/>
      <c r="R104" s="52"/>
      <c r="S104" s="52"/>
      <c r="T104" s="52"/>
      <c r="U104" s="52"/>
      <c r="V104" s="52"/>
      <c r="W104" s="52"/>
      <c r="X104" s="52"/>
      <c r="Y104" s="52"/>
      <c r="Z104" s="52"/>
      <c r="AA104" s="52"/>
      <c r="AB104" s="52"/>
      <c r="AD104" s="55"/>
    </row>
    <row r="105" spans="1:30">
      <c r="A105" s="51">
        <f t="shared" si="45"/>
        <v>102</v>
      </c>
      <c r="B105" s="54"/>
      <c r="C105" s="54"/>
      <c r="D105" s="52"/>
      <c r="E105" s="52"/>
      <c r="F105" s="52"/>
      <c r="G105" s="52"/>
      <c r="H105" s="54"/>
      <c r="I105" s="54"/>
      <c r="J105" s="54"/>
      <c r="K105" s="54"/>
      <c r="L105" s="54"/>
      <c r="M105" s="54"/>
      <c r="N105" s="54"/>
      <c r="O105" s="60"/>
      <c r="P105" s="52"/>
      <c r="Q105" s="148"/>
      <c r="R105" s="52"/>
      <c r="S105" s="52"/>
      <c r="T105" s="52"/>
      <c r="U105" s="52"/>
      <c r="V105" s="52"/>
      <c r="W105" s="52"/>
      <c r="X105" s="52"/>
      <c r="Y105" s="52"/>
      <c r="Z105" s="52"/>
      <c r="AA105" s="52"/>
      <c r="AB105" s="52"/>
      <c r="AD105" s="55"/>
    </row>
    <row r="106" spans="1:30">
      <c r="A106" s="51">
        <f t="shared" si="45"/>
        <v>103</v>
      </c>
      <c r="B106" s="54"/>
      <c r="C106" s="54"/>
      <c r="D106" s="52"/>
      <c r="E106" s="52"/>
      <c r="F106" s="52"/>
      <c r="G106" s="52"/>
      <c r="H106" s="54"/>
      <c r="I106" s="54"/>
      <c r="J106" s="54"/>
      <c r="K106" s="54"/>
      <c r="L106" s="54"/>
      <c r="M106" s="54"/>
      <c r="N106" s="54"/>
      <c r="O106" s="60"/>
      <c r="P106" s="52"/>
      <c r="Q106" s="148"/>
      <c r="R106" s="52"/>
      <c r="S106" s="52"/>
      <c r="T106" s="52"/>
      <c r="U106" s="52"/>
      <c r="V106" s="52"/>
      <c r="W106" s="52"/>
      <c r="X106" s="52"/>
      <c r="Y106" s="52"/>
      <c r="Z106" s="52"/>
      <c r="AA106" s="52"/>
      <c r="AB106" s="52"/>
      <c r="AD106" s="55"/>
    </row>
    <row r="107" spans="1:30">
      <c r="A107" s="51">
        <f t="shared" si="45"/>
        <v>104</v>
      </c>
      <c r="B107" s="54"/>
      <c r="C107" s="54"/>
      <c r="D107" s="52"/>
      <c r="E107" s="52"/>
      <c r="F107" s="52"/>
      <c r="G107" s="52"/>
      <c r="H107" s="54"/>
      <c r="I107" s="54"/>
      <c r="J107" s="54"/>
      <c r="K107" s="54"/>
      <c r="L107" s="54"/>
      <c r="M107" s="54"/>
      <c r="N107" s="54"/>
      <c r="O107" s="60"/>
      <c r="P107" s="54"/>
      <c r="Q107" s="145"/>
      <c r="R107" s="54"/>
      <c r="S107" s="54"/>
      <c r="T107" s="54"/>
      <c r="U107" s="54"/>
      <c r="V107" s="54"/>
      <c r="W107" s="54"/>
      <c r="X107" s="54"/>
      <c r="Y107" s="54"/>
      <c r="Z107" s="54"/>
      <c r="AA107" s="54"/>
      <c r="AB107" s="54"/>
      <c r="AC107" s="137"/>
      <c r="AD107" s="138"/>
    </row>
    <row r="108" spans="1:30">
      <c r="A108" s="51">
        <f t="shared" si="45"/>
        <v>105</v>
      </c>
      <c r="B108" s="54"/>
      <c r="C108" s="54"/>
      <c r="D108" s="52"/>
      <c r="E108" s="52"/>
      <c r="F108" s="52"/>
      <c r="G108" s="52"/>
      <c r="H108" s="54"/>
      <c r="I108" s="54"/>
      <c r="J108" s="54"/>
      <c r="K108" s="54"/>
      <c r="L108" s="54"/>
      <c r="M108" s="54"/>
      <c r="N108" s="54"/>
      <c r="O108" s="60"/>
      <c r="P108" s="54"/>
      <c r="Q108" s="145"/>
      <c r="R108" s="54"/>
      <c r="S108" s="54"/>
      <c r="T108" s="54"/>
      <c r="U108" s="54"/>
      <c r="V108" s="54"/>
      <c r="W108" s="54"/>
      <c r="X108" s="54"/>
      <c r="Y108" s="54"/>
      <c r="Z108" s="54"/>
      <c r="AA108" s="54"/>
      <c r="AB108" s="54"/>
      <c r="AC108" s="137"/>
      <c r="AD108" s="138"/>
    </row>
    <row r="109" spans="1:30">
      <c r="A109" s="51">
        <f t="shared" si="45"/>
        <v>106</v>
      </c>
      <c r="B109" s="54"/>
      <c r="C109" s="54"/>
      <c r="D109" s="52"/>
      <c r="E109" s="52"/>
      <c r="F109" s="52"/>
      <c r="G109" s="52"/>
      <c r="H109" s="54"/>
      <c r="I109" s="54"/>
      <c r="J109" s="54"/>
      <c r="K109" s="54"/>
      <c r="L109" s="54"/>
      <c r="M109" s="54"/>
      <c r="N109" s="54"/>
      <c r="O109" s="60"/>
      <c r="P109" s="54"/>
      <c r="Q109" s="145"/>
      <c r="R109" s="54"/>
      <c r="S109" s="54"/>
      <c r="T109" s="54"/>
      <c r="U109" s="54"/>
      <c r="V109" s="54"/>
      <c r="W109" s="54"/>
      <c r="X109" s="54"/>
      <c r="Y109" s="54"/>
      <c r="Z109" s="54"/>
      <c r="AA109" s="54"/>
      <c r="AB109" s="54"/>
      <c r="AC109" s="137"/>
      <c r="AD109" s="138"/>
    </row>
    <row r="110" spans="1:30">
      <c r="A110" s="51">
        <f t="shared" si="45"/>
        <v>107</v>
      </c>
      <c r="B110" s="54"/>
      <c r="C110" s="54"/>
      <c r="D110" s="52"/>
      <c r="E110" s="52"/>
      <c r="F110" s="52"/>
      <c r="G110" s="52"/>
      <c r="H110" s="54"/>
      <c r="I110" s="54"/>
      <c r="J110" s="54"/>
      <c r="K110" s="54"/>
      <c r="L110" s="54"/>
      <c r="M110" s="54"/>
      <c r="N110" s="54"/>
      <c r="O110" s="60"/>
      <c r="P110" s="54"/>
      <c r="Q110" s="145"/>
      <c r="R110" s="54"/>
      <c r="S110" s="54"/>
      <c r="T110" s="54"/>
      <c r="U110" s="54"/>
      <c r="V110" s="54"/>
      <c r="W110" s="54"/>
      <c r="X110" s="54"/>
      <c r="Y110" s="54"/>
      <c r="Z110" s="54"/>
      <c r="AA110" s="54"/>
      <c r="AB110" s="54"/>
      <c r="AC110" s="137"/>
      <c r="AD110" s="138"/>
    </row>
    <row r="111" spans="1:30">
      <c r="A111" s="51">
        <f t="shared" si="45"/>
        <v>108</v>
      </c>
      <c r="B111" s="54"/>
      <c r="C111" s="54"/>
      <c r="D111" s="52"/>
      <c r="E111" s="52"/>
      <c r="F111" s="52"/>
      <c r="G111" s="52"/>
      <c r="H111" s="54"/>
      <c r="I111" s="54"/>
      <c r="J111" s="54"/>
      <c r="K111" s="54"/>
      <c r="L111" s="54"/>
      <c r="M111" s="54"/>
      <c r="N111" s="54"/>
      <c r="O111" s="60"/>
      <c r="P111" s="54"/>
      <c r="Q111" s="145"/>
      <c r="R111" s="54"/>
      <c r="S111" s="54"/>
      <c r="T111" s="54"/>
      <c r="U111" s="54"/>
      <c r="V111" s="54"/>
      <c r="W111" s="54"/>
      <c r="X111" s="54"/>
      <c r="Y111" s="54"/>
      <c r="Z111" s="54"/>
      <c r="AA111" s="54"/>
      <c r="AB111" s="54"/>
      <c r="AC111" s="137"/>
      <c r="AD111" s="138"/>
    </row>
    <row r="112" spans="1:30">
      <c r="A112" s="51">
        <f t="shared" si="45"/>
        <v>109</v>
      </c>
      <c r="B112" s="54"/>
      <c r="C112" s="54"/>
      <c r="D112" s="52"/>
      <c r="E112" s="52"/>
      <c r="F112" s="52"/>
      <c r="G112" s="52"/>
      <c r="H112" s="54"/>
      <c r="I112" s="54"/>
      <c r="J112" s="54"/>
      <c r="K112" s="54"/>
      <c r="L112" s="54"/>
      <c r="M112" s="54"/>
      <c r="N112" s="54"/>
      <c r="O112" s="60"/>
      <c r="P112" s="54"/>
      <c r="Q112" s="145"/>
      <c r="R112" s="54"/>
      <c r="S112" s="54"/>
      <c r="T112" s="54"/>
      <c r="U112" s="54"/>
      <c r="V112" s="54"/>
      <c r="W112" s="54"/>
      <c r="X112" s="54"/>
      <c r="Y112" s="54"/>
      <c r="Z112" s="54"/>
      <c r="AA112" s="54"/>
      <c r="AB112" s="54"/>
      <c r="AC112" s="137"/>
      <c r="AD112" s="138"/>
    </row>
    <row r="113" spans="1:30">
      <c r="A113" s="51">
        <f t="shared" si="45"/>
        <v>110</v>
      </c>
      <c r="B113" s="54"/>
      <c r="C113" s="54"/>
      <c r="D113" s="52"/>
      <c r="E113" s="52"/>
      <c r="F113" s="52"/>
      <c r="G113" s="52"/>
      <c r="H113" s="54"/>
      <c r="I113" s="54"/>
      <c r="J113" s="54"/>
      <c r="K113" s="54"/>
      <c r="L113" s="54"/>
      <c r="M113" s="54"/>
      <c r="N113" s="54"/>
      <c r="O113" s="60"/>
      <c r="P113" s="54"/>
      <c r="Q113" s="145"/>
      <c r="R113" s="54"/>
      <c r="S113" s="54"/>
      <c r="T113" s="54"/>
      <c r="U113" s="54"/>
      <c r="V113" s="54"/>
      <c r="W113" s="54"/>
      <c r="X113" s="54"/>
      <c r="Y113" s="54"/>
      <c r="Z113" s="54"/>
      <c r="AA113" s="54"/>
      <c r="AB113" s="54"/>
      <c r="AC113" s="137"/>
      <c r="AD113" s="138"/>
    </row>
    <row r="114" spans="1:30">
      <c r="A114" s="51">
        <f t="shared" si="45"/>
        <v>111</v>
      </c>
      <c r="B114" s="54"/>
      <c r="C114" s="54"/>
      <c r="D114" s="52"/>
      <c r="E114" s="52"/>
      <c r="F114" s="52"/>
      <c r="G114" s="52"/>
      <c r="H114" s="54"/>
      <c r="I114" s="54"/>
      <c r="J114" s="54"/>
      <c r="K114" s="54"/>
      <c r="L114" s="54"/>
      <c r="M114" s="54"/>
      <c r="N114" s="54"/>
      <c r="O114" s="60"/>
      <c r="P114" s="54"/>
      <c r="Q114" s="145"/>
      <c r="R114" s="54"/>
      <c r="S114" s="54"/>
      <c r="T114" s="54"/>
      <c r="U114" s="54"/>
      <c r="V114" s="54"/>
      <c r="W114" s="54"/>
      <c r="X114" s="54"/>
      <c r="Y114" s="54"/>
      <c r="Z114" s="54"/>
      <c r="AA114" s="54"/>
      <c r="AB114" s="54"/>
      <c r="AC114" s="137"/>
      <c r="AD114" s="138"/>
    </row>
    <row r="115" spans="1:30">
      <c r="A115" s="51">
        <f t="shared" si="45"/>
        <v>112</v>
      </c>
      <c r="B115" s="54"/>
      <c r="C115" s="54"/>
      <c r="D115" s="52"/>
      <c r="E115" s="52"/>
      <c r="F115" s="52"/>
      <c r="G115" s="52"/>
      <c r="H115" s="54"/>
      <c r="I115" s="54"/>
      <c r="J115" s="54"/>
      <c r="K115" s="54"/>
      <c r="L115" s="54"/>
      <c r="M115" s="54"/>
      <c r="N115" s="54"/>
      <c r="O115" s="60"/>
      <c r="P115" s="54"/>
      <c r="Q115" s="145"/>
      <c r="R115" s="54"/>
      <c r="S115" s="54"/>
      <c r="T115" s="54"/>
      <c r="U115" s="54"/>
      <c r="V115" s="54"/>
      <c r="W115" s="54"/>
      <c r="X115" s="54"/>
      <c r="Y115" s="54"/>
      <c r="Z115" s="54"/>
      <c r="AA115" s="54"/>
      <c r="AB115" s="54"/>
      <c r="AC115" s="137"/>
      <c r="AD115" s="138"/>
    </row>
    <row r="116" spans="1:30">
      <c r="A116" s="51">
        <f t="shared" si="45"/>
        <v>113</v>
      </c>
      <c r="B116" s="54"/>
      <c r="C116" s="54"/>
      <c r="D116" s="52"/>
      <c r="E116" s="52"/>
      <c r="F116" s="52"/>
      <c r="G116" s="52"/>
      <c r="H116" s="54"/>
      <c r="I116" s="54"/>
      <c r="J116" s="54"/>
      <c r="K116" s="54"/>
      <c r="L116" s="54"/>
      <c r="M116" s="54"/>
      <c r="N116" s="54"/>
      <c r="O116" s="60"/>
      <c r="P116" s="54"/>
      <c r="Q116" s="145"/>
      <c r="R116" s="54"/>
      <c r="S116" s="54"/>
      <c r="T116" s="54"/>
      <c r="U116" s="54"/>
      <c r="V116" s="54"/>
      <c r="W116" s="54"/>
      <c r="X116" s="54"/>
      <c r="Y116" s="54"/>
      <c r="Z116" s="54"/>
      <c r="AA116" s="54"/>
      <c r="AB116" s="54"/>
      <c r="AC116" s="137"/>
      <c r="AD116" s="138"/>
    </row>
    <row r="117" spans="1:30">
      <c r="A117" s="51">
        <f t="shared" si="45"/>
        <v>114</v>
      </c>
      <c r="B117" s="54"/>
      <c r="C117" s="54"/>
      <c r="D117" s="52"/>
      <c r="E117" s="52"/>
      <c r="F117" s="52"/>
      <c r="G117" s="52"/>
      <c r="H117" s="54"/>
      <c r="I117" s="54"/>
      <c r="J117" s="54"/>
      <c r="K117" s="54"/>
      <c r="L117" s="54"/>
      <c r="M117" s="54"/>
      <c r="N117" s="54"/>
      <c r="O117" s="60"/>
      <c r="P117" s="54"/>
      <c r="Q117" s="145"/>
      <c r="R117" s="54"/>
      <c r="S117" s="54"/>
      <c r="T117" s="54"/>
      <c r="U117" s="54"/>
      <c r="V117" s="54"/>
      <c r="W117" s="54"/>
      <c r="X117" s="54"/>
      <c r="Y117" s="54"/>
      <c r="Z117" s="54"/>
      <c r="AA117" s="54"/>
      <c r="AB117" s="54"/>
      <c r="AC117" s="137"/>
      <c r="AD117" s="138"/>
    </row>
    <row r="118" spans="1:30">
      <c r="A118" s="51">
        <f t="shared" si="45"/>
        <v>115</v>
      </c>
      <c r="B118" s="54"/>
      <c r="C118" s="54"/>
      <c r="D118" s="52"/>
      <c r="E118" s="52"/>
      <c r="F118" s="52"/>
      <c r="G118" s="52"/>
      <c r="H118" s="54"/>
      <c r="I118" s="54"/>
      <c r="J118" s="54"/>
      <c r="K118" s="54"/>
      <c r="L118" s="54"/>
      <c r="M118" s="54"/>
      <c r="N118" s="54"/>
      <c r="O118" s="60"/>
      <c r="P118" s="54"/>
      <c r="Q118" s="145"/>
      <c r="R118" s="54"/>
      <c r="S118" s="54"/>
      <c r="T118" s="54"/>
      <c r="U118" s="54"/>
      <c r="V118" s="54"/>
      <c r="W118" s="54"/>
      <c r="X118" s="54"/>
      <c r="Y118" s="54"/>
      <c r="Z118" s="54"/>
      <c r="AA118" s="54"/>
      <c r="AB118" s="54"/>
      <c r="AC118" s="137"/>
      <c r="AD118" s="138"/>
    </row>
    <row r="119" spans="1:30">
      <c r="A119" s="51">
        <f t="shared" si="45"/>
        <v>116</v>
      </c>
      <c r="B119" s="54"/>
      <c r="C119" s="54"/>
      <c r="D119" s="52"/>
      <c r="E119" s="52"/>
      <c r="F119" s="52"/>
      <c r="G119" s="52"/>
      <c r="H119" s="54"/>
      <c r="I119" s="54"/>
      <c r="J119" s="54"/>
      <c r="K119" s="54"/>
      <c r="L119" s="54"/>
      <c r="M119" s="54"/>
      <c r="N119" s="54"/>
      <c r="O119" s="60"/>
      <c r="P119" s="54"/>
      <c r="Q119" s="145"/>
      <c r="R119" s="54"/>
      <c r="S119" s="54"/>
      <c r="T119" s="54"/>
      <c r="U119" s="54"/>
      <c r="V119" s="54"/>
      <c r="W119" s="54"/>
      <c r="X119" s="54"/>
      <c r="Y119" s="54"/>
      <c r="Z119" s="54"/>
      <c r="AA119" s="54"/>
      <c r="AB119" s="54"/>
      <c r="AC119" s="137"/>
      <c r="AD119" s="138"/>
    </row>
    <row r="120" spans="1:30">
      <c r="A120" s="51">
        <f t="shared" si="45"/>
        <v>117</v>
      </c>
      <c r="B120" s="54"/>
      <c r="C120" s="54"/>
      <c r="D120" s="52"/>
      <c r="E120" s="52"/>
      <c r="F120" s="52"/>
      <c r="G120" s="52"/>
      <c r="H120" s="54"/>
      <c r="I120" s="54"/>
      <c r="J120" s="54"/>
      <c r="K120" s="54"/>
      <c r="L120" s="54"/>
      <c r="M120" s="54"/>
      <c r="N120" s="54"/>
      <c r="O120" s="60"/>
      <c r="P120" s="54"/>
      <c r="Q120" s="145"/>
      <c r="R120" s="54"/>
      <c r="S120" s="54"/>
      <c r="T120" s="54"/>
      <c r="U120" s="54"/>
      <c r="V120" s="54"/>
      <c r="W120" s="54"/>
      <c r="X120" s="54"/>
      <c r="Y120" s="54"/>
      <c r="Z120" s="54"/>
      <c r="AA120" s="54"/>
      <c r="AB120" s="54"/>
      <c r="AC120" s="137"/>
      <c r="AD120" s="138"/>
    </row>
    <row r="121" spans="1:30">
      <c r="A121" s="51">
        <f t="shared" si="45"/>
        <v>118</v>
      </c>
      <c r="B121" s="54"/>
      <c r="C121" s="54"/>
      <c r="D121" s="52"/>
      <c r="E121" s="52"/>
      <c r="F121" s="52"/>
      <c r="G121" s="52"/>
      <c r="H121" s="54"/>
      <c r="I121" s="54"/>
      <c r="J121" s="54"/>
      <c r="K121" s="54"/>
      <c r="L121" s="54"/>
      <c r="M121" s="54"/>
      <c r="N121" s="54"/>
      <c r="O121" s="60"/>
      <c r="P121" s="54"/>
      <c r="Q121" s="145"/>
      <c r="R121" s="54"/>
      <c r="S121" s="54"/>
      <c r="T121" s="54"/>
      <c r="U121" s="54"/>
      <c r="V121" s="54"/>
      <c r="W121" s="54"/>
      <c r="X121" s="54"/>
      <c r="Y121" s="54"/>
      <c r="Z121" s="54"/>
      <c r="AA121" s="54"/>
      <c r="AB121" s="54"/>
      <c r="AC121" s="137"/>
      <c r="AD121" s="138"/>
    </row>
    <row r="122" spans="1:30">
      <c r="A122" s="51">
        <f t="shared" si="45"/>
        <v>119</v>
      </c>
      <c r="B122" s="54"/>
      <c r="C122" s="54"/>
      <c r="D122" s="52"/>
      <c r="E122" s="52"/>
      <c r="F122" s="52"/>
      <c r="G122" s="52"/>
      <c r="H122" s="54"/>
      <c r="I122" s="54"/>
      <c r="J122" s="54"/>
      <c r="K122" s="54"/>
      <c r="L122" s="54"/>
      <c r="M122" s="54"/>
      <c r="N122" s="54"/>
      <c r="O122" s="60"/>
      <c r="P122" s="54"/>
      <c r="Q122" s="145"/>
      <c r="R122" s="54"/>
      <c r="S122" s="54"/>
      <c r="T122" s="54"/>
      <c r="U122" s="54"/>
      <c r="V122" s="54"/>
      <c r="W122" s="54"/>
      <c r="X122" s="54"/>
      <c r="Y122" s="54"/>
      <c r="Z122" s="54"/>
      <c r="AA122" s="54"/>
      <c r="AB122" s="54"/>
      <c r="AC122" s="137"/>
      <c r="AD122" s="138"/>
    </row>
    <row r="123" spans="1:30">
      <c r="A123" s="51">
        <f t="shared" si="45"/>
        <v>120</v>
      </c>
      <c r="B123" s="54"/>
      <c r="C123" s="54"/>
      <c r="D123" s="52"/>
      <c r="E123" s="52"/>
      <c r="F123" s="52"/>
      <c r="G123" s="52"/>
      <c r="H123" s="54"/>
      <c r="I123" s="54"/>
      <c r="J123" s="54"/>
      <c r="K123" s="54"/>
      <c r="L123" s="54"/>
      <c r="M123" s="54"/>
      <c r="N123" s="54"/>
      <c r="O123" s="60"/>
      <c r="P123" s="54"/>
      <c r="Q123" s="145"/>
      <c r="R123" s="54"/>
      <c r="S123" s="54"/>
      <c r="T123" s="54"/>
      <c r="U123" s="54"/>
      <c r="V123" s="54"/>
      <c r="W123" s="54"/>
      <c r="X123" s="54"/>
      <c r="Y123" s="54"/>
      <c r="Z123" s="54"/>
      <c r="AA123" s="54"/>
      <c r="AB123" s="54"/>
      <c r="AC123" s="137"/>
      <c r="AD123" s="138"/>
    </row>
    <row r="124" spans="1:30">
      <c r="A124" s="51">
        <f t="shared" si="45"/>
        <v>121</v>
      </c>
      <c r="B124" s="54"/>
      <c r="C124" s="54"/>
      <c r="D124" s="52"/>
      <c r="E124" s="52"/>
      <c r="F124" s="52"/>
      <c r="G124" s="52"/>
      <c r="H124" s="54"/>
      <c r="I124" s="54"/>
      <c r="J124" s="54"/>
      <c r="K124" s="54"/>
      <c r="L124" s="54"/>
      <c r="M124" s="54"/>
      <c r="N124" s="54"/>
      <c r="O124" s="60"/>
      <c r="P124" s="54"/>
      <c r="Q124" s="145"/>
      <c r="R124" s="54"/>
      <c r="S124" s="54"/>
      <c r="T124" s="54"/>
      <c r="U124" s="54"/>
      <c r="V124" s="54"/>
      <c r="W124" s="54"/>
      <c r="X124" s="54"/>
      <c r="Y124" s="54"/>
      <c r="Z124" s="54"/>
      <c r="AA124" s="54"/>
      <c r="AB124" s="54"/>
      <c r="AC124" s="137"/>
      <c r="AD124" s="138"/>
    </row>
    <row r="125" spans="1:30">
      <c r="A125" s="51">
        <f t="shared" si="45"/>
        <v>122</v>
      </c>
      <c r="B125" s="54"/>
      <c r="C125" s="54"/>
      <c r="D125" s="52"/>
      <c r="E125" s="52"/>
      <c r="F125" s="52"/>
      <c r="G125" s="52"/>
      <c r="H125" s="54"/>
      <c r="I125" s="54"/>
      <c r="J125" s="54"/>
      <c r="K125" s="54"/>
      <c r="L125" s="54"/>
      <c r="M125" s="54"/>
      <c r="N125" s="54"/>
      <c r="O125" s="60"/>
      <c r="P125" s="54"/>
      <c r="Q125" s="145"/>
      <c r="R125" s="54"/>
      <c r="S125" s="54"/>
      <c r="T125" s="54"/>
      <c r="U125" s="54"/>
      <c r="V125" s="54"/>
      <c r="W125" s="54"/>
      <c r="X125" s="54"/>
      <c r="Y125" s="54"/>
      <c r="Z125" s="54"/>
      <c r="AA125" s="54"/>
      <c r="AB125" s="54"/>
      <c r="AC125" s="137"/>
      <c r="AD125" s="138"/>
    </row>
    <row r="126" spans="1:30">
      <c r="A126" s="51">
        <f t="shared" si="45"/>
        <v>123</v>
      </c>
      <c r="B126" s="54"/>
      <c r="C126" s="54"/>
      <c r="D126" s="52"/>
      <c r="E126" s="52"/>
      <c r="F126" s="52"/>
      <c r="G126" s="52"/>
      <c r="H126" s="54"/>
      <c r="I126" s="54"/>
      <c r="J126" s="54"/>
      <c r="K126" s="54"/>
      <c r="L126" s="54"/>
      <c r="M126" s="54"/>
      <c r="N126" s="54"/>
      <c r="O126" s="60"/>
      <c r="P126" s="54"/>
      <c r="Q126" s="145"/>
      <c r="R126" s="54"/>
      <c r="S126" s="54"/>
      <c r="T126" s="54"/>
      <c r="U126" s="54"/>
      <c r="V126" s="54"/>
      <c r="W126" s="54"/>
      <c r="X126" s="54"/>
      <c r="Y126" s="54"/>
      <c r="Z126" s="54"/>
      <c r="AA126" s="54"/>
      <c r="AB126" s="54"/>
      <c r="AC126" s="137"/>
      <c r="AD126" s="138"/>
    </row>
    <row r="127" spans="1:30">
      <c r="A127" s="51">
        <f t="shared" si="45"/>
        <v>124</v>
      </c>
      <c r="B127" s="54"/>
      <c r="C127" s="54"/>
      <c r="D127" s="52"/>
      <c r="E127" s="52"/>
      <c r="F127" s="52"/>
      <c r="G127" s="52"/>
      <c r="H127" s="54"/>
      <c r="I127" s="54"/>
      <c r="J127" s="54"/>
      <c r="K127" s="54"/>
      <c r="L127" s="54"/>
      <c r="M127" s="54"/>
      <c r="N127" s="54"/>
      <c r="O127" s="60"/>
      <c r="P127" s="54"/>
      <c r="Q127" s="145"/>
      <c r="R127" s="54"/>
      <c r="S127" s="54"/>
      <c r="T127" s="54"/>
      <c r="U127" s="54"/>
      <c r="V127" s="54"/>
      <c r="W127" s="54"/>
      <c r="X127" s="54"/>
      <c r="Y127" s="54"/>
      <c r="Z127" s="54"/>
      <c r="AA127" s="54"/>
      <c r="AB127" s="54"/>
      <c r="AC127" s="137"/>
      <c r="AD127" s="138"/>
    </row>
    <row r="128" spans="1:30">
      <c r="A128" s="51">
        <f t="shared" si="45"/>
        <v>125</v>
      </c>
      <c r="B128" s="54"/>
      <c r="C128" s="54"/>
      <c r="D128" s="52"/>
      <c r="E128" s="52"/>
      <c r="F128" s="52"/>
      <c r="G128" s="52"/>
      <c r="H128" s="54"/>
      <c r="I128" s="54"/>
      <c r="J128" s="54"/>
      <c r="K128" s="54"/>
      <c r="L128" s="54"/>
      <c r="M128" s="54"/>
      <c r="N128" s="54"/>
      <c r="O128" s="60"/>
      <c r="P128" s="54"/>
      <c r="Q128" s="145"/>
      <c r="R128" s="54"/>
      <c r="S128" s="54"/>
      <c r="T128" s="54"/>
      <c r="U128" s="54"/>
      <c r="V128" s="54"/>
      <c r="W128" s="54"/>
      <c r="X128" s="54"/>
      <c r="Y128" s="54"/>
      <c r="Z128" s="54"/>
      <c r="AA128" s="54"/>
      <c r="AB128" s="54"/>
      <c r="AC128" s="137"/>
      <c r="AD128" s="138"/>
    </row>
    <row r="129" spans="1:30">
      <c r="A129" s="51">
        <f t="shared" si="45"/>
        <v>126</v>
      </c>
      <c r="B129" s="54"/>
      <c r="C129" s="54"/>
      <c r="D129" s="52"/>
      <c r="E129" s="52"/>
      <c r="F129" s="52"/>
      <c r="G129" s="52"/>
      <c r="H129" s="54"/>
      <c r="I129" s="54"/>
      <c r="J129" s="54"/>
      <c r="K129" s="54"/>
      <c r="L129" s="54"/>
      <c r="M129" s="54"/>
      <c r="N129" s="54"/>
      <c r="O129" s="60"/>
      <c r="P129" s="54"/>
      <c r="Q129" s="145"/>
      <c r="R129" s="54"/>
      <c r="S129" s="54"/>
      <c r="T129" s="54"/>
      <c r="U129" s="54"/>
      <c r="V129" s="54"/>
      <c r="W129" s="54"/>
      <c r="X129" s="54"/>
      <c r="Y129" s="54"/>
      <c r="Z129" s="54"/>
      <c r="AA129" s="54"/>
      <c r="AB129" s="54"/>
      <c r="AC129" s="137"/>
      <c r="AD129" s="138"/>
    </row>
    <row r="130" spans="1:30">
      <c r="A130" s="51">
        <f t="shared" si="45"/>
        <v>127</v>
      </c>
      <c r="B130" s="54"/>
      <c r="C130" s="54"/>
      <c r="D130" s="52"/>
      <c r="E130" s="52"/>
      <c r="F130" s="52"/>
      <c r="G130" s="52"/>
      <c r="H130" s="54"/>
      <c r="I130" s="54"/>
      <c r="J130" s="54"/>
      <c r="K130" s="54"/>
      <c r="L130" s="54"/>
      <c r="M130" s="54"/>
      <c r="N130" s="54"/>
      <c r="O130" s="60"/>
      <c r="P130" s="54"/>
      <c r="Q130" s="145"/>
      <c r="R130" s="54"/>
      <c r="S130" s="54"/>
      <c r="T130" s="54"/>
      <c r="U130" s="54"/>
      <c r="V130" s="54"/>
      <c r="W130" s="54"/>
      <c r="X130" s="54"/>
      <c r="Y130" s="54"/>
      <c r="Z130" s="54"/>
      <c r="AA130" s="54"/>
      <c r="AB130" s="54"/>
      <c r="AC130" s="137"/>
      <c r="AD130" s="138"/>
    </row>
    <row r="131" ht="12" spans="1:30">
      <c r="A131" s="51">
        <f t="shared" si="45"/>
        <v>128</v>
      </c>
      <c r="B131" s="54"/>
      <c r="C131" s="54"/>
      <c r="D131" s="52"/>
      <c r="E131" s="52"/>
      <c r="F131" s="52"/>
      <c r="G131" s="52"/>
      <c r="H131" s="54"/>
      <c r="I131" s="54"/>
      <c r="J131" s="54"/>
      <c r="K131" s="54"/>
      <c r="L131" s="54"/>
      <c r="M131" s="54"/>
      <c r="N131" s="54"/>
      <c r="O131" s="60"/>
      <c r="P131" s="54"/>
      <c r="Q131" s="145"/>
      <c r="R131" s="139"/>
      <c r="S131" s="139"/>
      <c r="T131" s="139"/>
      <c r="U131" s="139"/>
      <c r="V131" s="139"/>
      <c r="W131" s="139"/>
      <c r="X131" s="139"/>
      <c r="Y131" s="139"/>
      <c r="Z131" s="139"/>
      <c r="AA131" s="139"/>
      <c r="AB131" s="139"/>
      <c r="AC131" s="140"/>
      <c r="AD131" s="138"/>
    </row>
    <row r="132" spans="1:30">
      <c r="A132" s="51">
        <f t="shared" si="45"/>
        <v>129</v>
      </c>
      <c r="B132" s="54"/>
      <c r="C132" s="54"/>
      <c r="D132" s="52"/>
      <c r="E132" s="52"/>
      <c r="F132" s="52"/>
      <c r="G132" s="52"/>
      <c r="H132" s="54"/>
      <c r="I132" s="54"/>
      <c r="J132" s="54"/>
      <c r="K132" s="54"/>
      <c r="L132" s="54"/>
      <c r="M132" s="54"/>
      <c r="N132" s="54"/>
      <c r="O132" s="60"/>
      <c r="P132" s="54"/>
      <c r="Q132" s="145"/>
      <c r="R132" s="54"/>
      <c r="S132" s="54"/>
      <c r="T132" s="54"/>
      <c r="U132" s="54"/>
      <c r="V132" s="54"/>
      <c r="W132" s="54"/>
      <c r="X132" s="54"/>
      <c r="Y132" s="54"/>
      <c r="Z132" s="54"/>
      <c r="AA132" s="54"/>
      <c r="AB132" s="54"/>
      <c r="AC132" s="137"/>
      <c r="AD132" s="138"/>
    </row>
    <row r="133" spans="1:30">
      <c r="A133" s="51">
        <f t="shared" si="45"/>
        <v>130</v>
      </c>
      <c r="B133" s="54"/>
      <c r="C133" s="54"/>
      <c r="D133" s="52"/>
      <c r="E133" s="52"/>
      <c r="F133" s="52"/>
      <c r="G133" s="52"/>
      <c r="H133" s="54"/>
      <c r="I133" s="54"/>
      <c r="J133" s="54"/>
      <c r="K133" s="54"/>
      <c r="L133" s="54"/>
      <c r="M133" s="54"/>
      <c r="N133" s="54"/>
      <c r="O133" s="60"/>
      <c r="P133" s="54"/>
      <c r="Q133" s="145"/>
      <c r="R133" s="54"/>
      <c r="S133" s="54"/>
      <c r="T133" s="54"/>
      <c r="U133" s="54"/>
      <c r="V133" s="54"/>
      <c r="W133" s="54"/>
      <c r="X133" s="54"/>
      <c r="Y133" s="54"/>
      <c r="Z133" s="54"/>
      <c r="AA133" s="54"/>
      <c r="AB133" s="54"/>
      <c r="AC133" s="137"/>
      <c r="AD133" s="138"/>
    </row>
    <row r="134" spans="1:30">
      <c r="A134" s="51">
        <f t="shared" ref="A134:A197" si="51">A133+1</f>
        <v>131</v>
      </c>
      <c r="B134" s="54"/>
      <c r="C134" s="54"/>
      <c r="D134" s="52"/>
      <c r="E134" s="52"/>
      <c r="F134" s="52"/>
      <c r="G134" s="52"/>
      <c r="H134" s="54"/>
      <c r="I134" s="54"/>
      <c r="J134" s="54"/>
      <c r="K134" s="54"/>
      <c r="L134" s="54"/>
      <c r="M134" s="54"/>
      <c r="N134" s="54"/>
      <c r="O134" s="60"/>
      <c r="P134" s="54"/>
      <c r="Q134" s="145"/>
      <c r="R134" s="54"/>
      <c r="S134" s="54"/>
      <c r="T134" s="54"/>
      <c r="U134" s="54"/>
      <c r="V134" s="54"/>
      <c r="W134" s="54"/>
      <c r="X134" s="54"/>
      <c r="Y134" s="54"/>
      <c r="Z134" s="54"/>
      <c r="AA134" s="54"/>
      <c r="AB134" s="54"/>
      <c r="AC134" s="137"/>
      <c r="AD134" s="138"/>
    </row>
    <row r="135" spans="1:30">
      <c r="A135" s="51">
        <f t="shared" si="51"/>
        <v>132</v>
      </c>
      <c r="B135" s="54"/>
      <c r="C135" s="54"/>
      <c r="D135" s="52"/>
      <c r="E135" s="52"/>
      <c r="F135" s="52"/>
      <c r="G135" s="52"/>
      <c r="H135" s="54"/>
      <c r="I135" s="54"/>
      <c r="J135" s="54"/>
      <c r="K135" s="54"/>
      <c r="L135" s="54"/>
      <c r="M135" s="54"/>
      <c r="N135" s="54"/>
      <c r="O135" s="60"/>
      <c r="P135" s="54"/>
      <c r="Q135" s="145"/>
      <c r="R135" s="54"/>
      <c r="S135" s="54"/>
      <c r="T135" s="54"/>
      <c r="U135" s="54"/>
      <c r="V135" s="54"/>
      <c r="W135" s="54"/>
      <c r="X135" s="54"/>
      <c r="Y135" s="54"/>
      <c r="Z135" s="54"/>
      <c r="AA135" s="54"/>
      <c r="AB135" s="54"/>
      <c r="AC135" s="137"/>
      <c r="AD135" s="138"/>
    </row>
    <row r="136" spans="1:30">
      <c r="A136" s="51">
        <f t="shared" si="51"/>
        <v>133</v>
      </c>
      <c r="B136" s="54"/>
      <c r="C136" s="54"/>
      <c r="D136" s="52"/>
      <c r="E136" s="52"/>
      <c r="F136" s="52"/>
      <c r="G136" s="52"/>
      <c r="H136" s="54"/>
      <c r="I136" s="54"/>
      <c r="J136" s="54"/>
      <c r="K136" s="54"/>
      <c r="L136" s="54"/>
      <c r="M136" s="54"/>
      <c r="N136" s="54"/>
      <c r="O136" s="60"/>
      <c r="P136" s="54"/>
      <c r="Q136" s="145"/>
      <c r="R136" s="54"/>
      <c r="S136" s="54"/>
      <c r="T136" s="54"/>
      <c r="U136" s="54"/>
      <c r="V136" s="54"/>
      <c r="W136" s="54"/>
      <c r="X136" s="54"/>
      <c r="Y136" s="54"/>
      <c r="Z136" s="54"/>
      <c r="AA136" s="54"/>
      <c r="AB136" s="54"/>
      <c r="AC136" s="137"/>
      <c r="AD136" s="138"/>
    </row>
    <row r="137" spans="1:30">
      <c r="A137" s="51">
        <f t="shared" si="51"/>
        <v>134</v>
      </c>
      <c r="B137" s="54"/>
      <c r="C137" s="54"/>
      <c r="D137" s="52"/>
      <c r="E137" s="52"/>
      <c r="F137" s="52"/>
      <c r="G137" s="52"/>
      <c r="H137" s="54"/>
      <c r="I137" s="54"/>
      <c r="J137" s="54"/>
      <c r="K137" s="54"/>
      <c r="L137" s="54"/>
      <c r="M137" s="54"/>
      <c r="N137" s="54"/>
      <c r="O137" s="60"/>
      <c r="P137" s="54"/>
      <c r="Q137" s="145"/>
      <c r="R137" s="54"/>
      <c r="S137" s="54"/>
      <c r="T137" s="54"/>
      <c r="U137" s="54"/>
      <c r="V137" s="54"/>
      <c r="W137" s="54"/>
      <c r="X137" s="54"/>
      <c r="Y137" s="54"/>
      <c r="Z137" s="54"/>
      <c r="AA137" s="54"/>
      <c r="AB137" s="54"/>
      <c r="AC137" s="137"/>
      <c r="AD137" s="138"/>
    </row>
    <row r="138" spans="1:30">
      <c r="A138" s="51">
        <f t="shared" si="51"/>
        <v>135</v>
      </c>
      <c r="B138" s="54"/>
      <c r="C138" s="54"/>
      <c r="D138" s="52"/>
      <c r="E138" s="52"/>
      <c r="F138" s="52"/>
      <c r="G138" s="52"/>
      <c r="H138" s="54"/>
      <c r="I138" s="54"/>
      <c r="J138" s="54"/>
      <c r="K138" s="54"/>
      <c r="L138" s="54"/>
      <c r="M138" s="54"/>
      <c r="N138" s="54"/>
      <c r="O138" s="60"/>
      <c r="P138" s="54"/>
      <c r="Q138" s="145"/>
      <c r="R138" s="54"/>
      <c r="S138" s="54"/>
      <c r="T138" s="54"/>
      <c r="U138" s="54"/>
      <c r="V138" s="54"/>
      <c r="W138" s="54"/>
      <c r="X138" s="54"/>
      <c r="Y138" s="54"/>
      <c r="Z138" s="54"/>
      <c r="AA138" s="54"/>
      <c r="AB138" s="54"/>
      <c r="AC138" s="137"/>
      <c r="AD138" s="138"/>
    </row>
    <row r="139" spans="1:30">
      <c r="A139" s="51">
        <f t="shared" si="51"/>
        <v>136</v>
      </c>
      <c r="B139" s="54"/>
      <c r="C139" s="54"/>
      <c r="D139" s="52"/>
      <c r="E139" s="52"/>
      <c r="F139" s="52"/>
      <c r="G139" s="52"/>
      <c r="H139" s="54"/>
      <c r="I139" s="54"/>
      <c r="J139" s="54"/>
      <c r="K139" s="54"/>
      <c r="L139" s="54"/>
      <c r="M139" s="54"/>
      <c r="N139" s="54"/>
      <c r="O139" s="60"/>
      <c r="P139" s="54"/>
      <c r="Q139" s="145"/>
      <c r="R139" s="54"/>
      <c r="S139" s="54"/>
      <c r="T139" s="54"/>
      <c r="U139" s="54"/>
      <c r="V139" s="54"/>
      <c r="W139" s="54"/>
      <c r="X139" s="54"/>
      <c r="Y139" s="54"/>
      <c r="Z139" s="54"/>
      <c r="AA139" s="54"/>
      <c r="AB139" s="54"/>
      <c r="AC139" s="137"/>
      <c r="AD139" s="138"/>
    </row>
    <row r="140" spans="1:30">
      <c r="A140" s="51">
        <f t="shared" si="51"/>
        <v>137</v>
      </c>
      <c r="B140" s="54"/>
      <c r="C140" s="54"/>
      <c r="D140" s="52"/>
      <c r="E140" s="52"/>
      <c r="F140" s="52"/>
      <c r="G140" s="52"/>
      <c r="H140" s="54"/>
      <c r="I140" s="54"/>
      <c r="J140" s="54"/>
      <c r="K140" s="54"/>
      <c r="L140" s="54"/>
      <c r="M140" s="54"/>
      <c r="N140" s="54"/>
      <c r="O140" s="60"/>
      <c r="P140" s="54"/>
      <c r="Q140" s="145"/>
      <c r="R140" s="54"/>
      <c r="S140" s="54"/>
      <c r="T140" s="54"/>
      <c r="U140" s="54"/>
      <c r="V140" s="54"/>
      <c r="W140" s="54"/>
      <c r="X140" s="54"/>
      <c r="Y140" s="54"/>
      <c r="Z140" s="54"/>
      <c r="AA140" s="54"/>
      <c r="AB140" s="54"/>
      <c r="AC140" s="137"/>
      <c r="AD140" s="138"/>
    </row>
    <row r="141" spans="1:30">
      <c r="A141" s="51">
        <f t="shared" si="51"/>
        <v>138</v>
      </c>
      <c r="B141" s="54"/>
      <c r="C141" s="54"/>
      <c r="D141" s="52"/>
      <c r="E141" s="52"/>
      <c r="F141" s="52"/>
      <c r="G141" s="52"/>
      <c r="H141" s="54"/>
      <c r="I141" s="54"/>
      <c r="J141" s="54"/>
      <c r="K141" s="54"/>
      <c r="L141" s="54"/>
      <c r="M141" s="54"/>
      <c r="N141" s="54"/>
      <c r="O141" s="60"/>
      <c r="P141" s="54"/>
      <c r="Q141" s="145"/>
      <c r="R141" s="54"/>
      <c r="S141" s="54"/>
      <c r="T141" s="54"/>
      <c r="U141" s="54"/>
      <c r="V141" s="54"/>
      <c r="W141" s="54"/>
      <c r="X141" s="54"/>
      <c r="Y141" s="54"/>
      <c r="Z141" s="54"/>
      <c r="AA141" s="54"/>
      <c r="AB141" s="54"/>
      <c r="AC141" s="137"/>
      <c r="AD141" s="138"/>
    </row>
    <row r="142" spans="1:30">
      <c r="A142" s="51">
        <f t="shared" si="51"/>
        <v>139</v>
      </c>
      <c r="B142" s="54"/>
      <c r="C142" s="54"/>
      <c r="D142" s="52"/>
      <c r="E142" s="52"/>
      <c r="F142" s="52"/>
      <c r="G142" s="52"/>
      <c r="H142" s="54"/>
      <c r="I142" s="54"/>
      <c r="J142" s="54"/>
      <c r="K142" s="54"/>
      <c r="L142" s="54"/>
      <c r="M142" s="54"/>
      <c r="N142" s="54"/>
      <c r="O142" s="60"/>
      <c r="P142" s="54"/>
      <c r="Q142" s="145"/>
      <c r="R142" s="54"/>
      <c r="S142" s="54"/>
      <c r="T142" s="54"/>
      <c r="U142" s="54"/>
      <c r="V142" s="54"/>
      <c r="W142" s="54"/>
      <c r="X142" s="54"/>
      <c r="Y142" s="54"/>
      <c r="Z142" s="54"/>
      <c r="AA142" s="54"/>
      <c r="AB142" s="54"/>
      <c r="AC142" s="137"/>
      <c r="AD142" s="138"/>
    </row>
    <row r="143" spans="1:30">
      <c r="A143" s="51">
        <f t="shared" si="51"/>
        <v>140</v>
      </c>
      <c r="B143" s="54"/>
      <c r="C143" s="54"/>
      <c r="D143" s="52"/>
      <c r="E143" s="52"/>
      <c r="F143" s="52"/>
      <c r="G143" s="52"/>
      <c r="H143" s="54"/>
      <c r="I143" s="54"/>
      <c r="J143" s="54"/>
      <c r="K143" s="54"/>
      <c r="L143" s="54"/>
      <c r="M143" s="54"/>
      <c r="N143" s="54"/>
      <c r="O143" s="60"/>
      <c r="P143" s="54"/>
      <c r="Q143" s="145"/>
      <c r="R143" s="54"/>
      <c r="S143" s="54"/>
      <c r="T143" s="54"/>
      <c r="U143" s="54"/>
      <c r="V143" s="54"/>
      <c r="W143" s="54"/>
      <c r="X143" s="54"/>
      <c r="Y143" s="54"/>
      <c r="Z143" s="54"/>
      <c r="AA143" s="54"/>
      <c r="AB143" s="54"/>
      <c r="AC143" s="137"/>
      <c r="AD143" s="138"/>
    </row>
    <row r="144" spans="1:30">
      <c r="A144" s="51">
        <f t="shared" si="51"/>
        <v>141</v>
      </c>
      <c r="B144" s="54"/>
      <c r="C144" s="54"/>
      <c r="D144" s="52"/>
      <c r="E144" s="52"/>
      <c r="F144" s="52"/>
      <c r="G144" s="52"/>
      <c r="H144" s="54"/>
      <c r="I144" s="54"/>
      <c r="J144" s="54"/>
      <c r="K144" s="54"/>
      <c r="L144" s="54"/>
      <c r="M144" s="54"/>
      <c r="N144" s="54"/>
      <c r="O144" s="60"/>
      <c r="P144" s="54"/>
      <c r="Q144" s="145"/>
      <c r="R144" s="54"/>
      <c r="S144" s="54"/>
      <c r="T144" s="54"/>
      <c r="U144" s="54"/>
      <c r="V144" s="54"/>
      <c r="W144" s="54"/>
      <c r="X144" s="54"/>
      <c r="Y144" s="54"/>
      <c r="Z144" s="54"/>
      <c r="AA144" s="54"/>
      <c r="AB144" s="54"/>
      <c r="AC144" s="137"/>
      <c r="AD144" s="138"/>
    </row>
    <row r="145" spans="1:30">
      <c r="A145" s="51">
        <f t="shared" si="51"/>
        <v>142</v>
      </c>
      <c r="B145" s="54"/>
      <c r="C145" s="54"/>
      <c r="D145" s="52"/>
      <c r="E145" s="52"/>
      <c r="F145" s="52"/>
      <c r="G145" s="52"/>
      <c r="H145" s="54"/>
      <c r="I145" s="54"/>
      <c r="J145" s="54"/>
      <c r="K145" s="54"/>
      <c r="L145" s="54"/>
      <c r="M145" s="54"/>
      <c r="N145" s="54"/>
      <c r="O145" s="60"/>
      <c r="P145" s="54"/>
      <c r="Q145" s="145"/>
      <c r="R145" s="54"/>
      <c r="S145" s="54"/>
      <c r="T145" s="54"/>
      <c r="U145" s="54"/>
      <c r="V145" s="54"/>
      <c r="W145" s="54"/>
      <c r="X145" s="54"/>
      <c r="Y145" s="54"/>
      <c r="Z145" s="54"/>
      <c r="AA145" s="54"/>
      <c r="AB145" s="54"/>
      <c r="AC145" s="137"/>
      <c r="AD145" s="138"/>
    </row>
    <row r="146" spans="1:30">
      <c r="A146" s="51">
        <f t="shared" si="51"/>
        <v>143</v>
      </c>
      <c r="B146" s="54"/>
      <c r="C146" s="54"/>
      <c r="D146" s="52"/>
      <c r="E146" s="52"/>
      <c r="F146" s="52"/>
      <c r="G146" s="52"/>
      <c r="H146" s="54"/>
      <c r="I146" s="54"/>
      <c r="J146" s="54"/>
      <c r="K146" s="54"/>
      <c r="L146" s="54"/>
      <c r="M146" s="54"/>
      <c r="N146" s="54"/>
      <c r="O146" s="60"/>
      <c r="P146" s="54"/>
      <c r="Q146" s="145"/>
      <c r="R146" s="54"/>
      <c r="S146" s="54"/>
      <c r="T146" s="54"/>
      <c r="U146" s="54"/>
      <c r="V146" s="54"/>
      <c r="W146" s="54"/>
      <c r="X146" s="54"/>
      <c r="Y146" s="54"/>
      <c r="Z146" s="54"/>
      <c r="AA146" s="54"/>
      <c r="AB146" s="54"/>
      <c r="AC146" s="137"/>
      <c r="AD146" s="138"/>
    </row>
    <row r="147" spans="1:30">
      <c r="A147" s="51">
        <f t="shared" si="51"/>
        <v>144</v>
      </c>
      <c r="B147" s="54"/>
      <c r="C147" s="54"/>
      <c r="D147" s="52"/>
      <c r="E147" s="52"/>
      <c r="F147" s="52"/>
      <c r="G147" s="52"/>
      <c r="H147" s="54"/>
      <c r="I147" s="54"/>
      <c r="J147" s="54"/>
      <c r="K147" s="54"/>
      <c r="L147" s="54"/>
      <c r="M147" s="54"/>
      <c r="N147" s="54"/>
      <c r="O147" s="60"/>
      <c r="P147" s="54"/>
      <c r="Q147" s="145"/>
      <c r="R147" s="54"/>
      <c r="S147" s="54"/>
      <c r="T147" s="54"/>
      <c r="U147" s="54"/>
      <c r="V147" s="54"/>
      <c r="W147" s="54"/>
      <c r="X147" s="54"/>
      <c r="Y147" s="54"/>
      <c r="Z147" s="54"/>
      <c r="AA147" s="54"/>
      <c r="AB147" s="54"/>
      <c r="AC147" s="137"/>
      <c r="AD147" s="138"/>
    </row>
    <row r="148" spans="1:30">
      <c r="A148" s="51">
        <f t="shared" si="51"/>
        <v>145</v>
      </c>
      <c r="B148" s="54"/>
      <c r="C148" s="54"/>
      <c r="D148" s="52"/>
      <c r="E148" s="52"/>
      <c r="F148" s="52"/>
      <c r="G148" s="52"/>
      <c r="H148" s="54"/>
      <c r="I148" s="54"/>
      <c r="J148" s="54"/>
      <c r="K148" s="54"/>
      <c r="L148" s="54"/>
      <c r="M148" s="54"/>
      <c r="N148" s="54"/>
      <c r="O148" s="60"/>
      <c r="P148" s="54"/>
      <c r="Q148" s="145"/>
      <c r="R148" s="54"/>
      <c r="S148" s="54"/>
      <c r="T148" s="54"/>
      <c r="U148" s="54"/>
      <c r="V148" s="54"/>
      <c r="W148" s="54"/>
      <c r="X148" s="54"/>
      <c r="Y148" s="54"/>
      <c r="Z148" s="54"/>
      <c r="AA148" s="54"/>
      <c r="AB148" s="54"/>
      <c r="AC148" s="137"/>
      <c r="AD148" s="138"/>
    </row>
    <row r="149" spans="1:30">
      <c r="A149" s="51">
        <f t="shared" si="51"/>
        <v>146</v>
      </c>
      <c r="B149" s="54"/>
      <c r="C149" s="54"/>
      <c r="D149" s="52"/>
      <c r="E149" s="52"/>
      <c r="F149" s="52"/>
      <c r="G149" s="52"/>
      <c r="H149" s="54"/>
      <c r="I149" s="54"/>
      <c r="J149" s="54"/>
      <c r="K149" s="54"/>
      <c r="L149" s="54"/>
      <c r="M149" s="54"/>
      <c r="N149" s="54"/>
      <c r="O149" s="60"/>
      <c r="P149" s="54"/>
      <c r="Q149" s="145"/>
      <c r="R149" s="54"/>
      <c r="S149" s="54"/>
      <c r="T149" s="54"/>
      <c r="U149" s="54"/>
      <c r="V149" s="54"/>
      <c r="W149" s="54"/>
      <c r="X149" s="54"/>
      <c r="Y149" s="54"/>
      <c r="Z149" s="54"/>
      <c r="AA149" s="54"/>
      <c r="AB149" s="54"/>
      <c r="AC149" s="137"/>
      <c r="AD149" s="138"/>
    </row>
    <row r="150" spans="1:30">
      <c r="A150" s="51">
        <f t="shared" si="51"/>
        <v>147</v>
      </c>
      <c r="B150" s="54"/>
      <c r="C150" s="54"/>
      <c r="D150" s="52"/>
      <c r="E150" s="52"/>
      <c r="F150" s="52"/>
      <c r="G150" s="52"/>
      <c r="H150" s="54"/>
      <c r="I150" s="54"/>
      <c r="J150" s="54"/>
      <c r="K150" s="54"/>
      <c r="L150" s="54"/>
      <c r="M150" s="54"/>
      <c r="N150" s="54"/>
      <c r="O150" s="60"/>
      <c r="P150" s="54"/>
      <c r="Q150" s="145"/>
      <c r="R150" s="54"/>
      <c r="S150" s="54"/>
      <c r="T150" s="54"/>
      <c r="U150" s="54"/>
      <c r="V150" s="54"/>
      <c r="W150" s="54"/>
      <c r="X150" s="54"/>
      <c r="Y150" s="54"/>
      <c r="Z150" s="54"/>
      <c r="AA150" s="54"/>
      <c r="AB150" s="54"/>
      <c r="AC150" s="137"/>
      <c r="AD150" s="138"/>
    </row>
    <row r="151" spans="1:30">
      <c r="A151" s="51">
        <f t="shared" si="51"/>
        <v>148</v>
      </c>
      <c r="B151" s="54"/>
      <c r="C151" s="54"/>
      <c r="D151" s="52"/>
      <c r="E151" s="52"/>
      <c r="F151" s="52"/>
      <c r="G151" s="52"/>
      <c r="H151" s="54"/>
      <c r="I151" s="54"/>
      <c r="J151" s="54"/>
      <c r="K151" s="54"/>
      <c r="L151" s="54"/>
      <c r="M151" s="54"/>
      <c r="N151" s="54"/>
      <c r="O151" s="60"/>
      <c r="P151" s="54"/>
      <c r="Q151" s="145"/>
      <c r="R151" s="54"/>
      <c r="S151" s="54"/>
      <c r="T151" s="54"/>
      <c r="U151" s="54"/>
      <c r="V151" s="54"/>
      <c r="W151" s="54"/>
      <c r="X151" s="54"/>
      <c r="Y151" s="54"/>
      <c r="Z151" s="54"/>
      <c r="AA151" s="54"/>
      <c r="AB151" s="54"/>
      <c r="AC151" s="137"/>
      <c r="AD151" s="138"/>
    </row>
    <row r="152" spans="1:30">
      <c r="A152" s="51">
        <f t="shared" si="51"/>
        <v>149</v>
      </c>
      <c r="B152" s="54"/>
      <c r="C152" s="54"/>
      <c r="D152" s="52"/>
      <c r="E152" s="52"/>
      <c r="F152" s="52"/>
      <c r="G152" s="52"/>
      <c r="H152" s="54"/>
      <c r="I152" s="54"/>
      <c r="J152" s="54"/>
      <c r="K152" s="54"/>
      <c r="L152" s="54"/>
      <c r="M152" s="54"/>
      <c r="N152" s="54"/>
      <c r="O152" s="60"/>
      <c r="P152" s="54"/>
      <c r="Q152" s="145"/>
      <c r="R152" s="54"/>
      <c r="S152" s="54"/>
      <c r="T152" s="54"/>
      <c r="U152" s="54"/>
      <c r="V152" s="54"/>
      <c r="W152" s="54"/>
      <c r="X152" s="54"/>
      <c r="Y152" s="54"/>
      <c r="Z152" s="54"/>
      <c r="AA152" s="54"/>
      <c r="AB152" s="54"/>
      <c r="AC152" s="137"/>
      <c r="AD152" s="138"/>
    </row>
    <row r="153" spans="1:30">
      <c r="A153" s="51">
        <f t="shared" si="51"/>
        <v>150</v>
      </c>
      <c r="B153" s="54"/>
      <c r="C153" s="54"/>
      <c r="D153" s="52"/>
      <c r="E153" s="52"/>
      <c r="F153" s="52"/>
      <c r="G153" s="52"/>
      <c r="H153" s="54"/>
      <c r="I153" s="54"/>
      <c r="J153" s="54"/>
      <c r="K153" s="54"/>
      <c r="L153" s="54"/>
      <c r="M153" s="54"/>
      <c r="N153" s="54"/>
      <c r="O153" s="60"/>
      <c r="P153" s="54"/>
      <c r="Q153" s="145"/>
      <c r="R153" s="54"/>
      <c r="S153" s="54"/>
      <c r="T153" s="54"/>
      <c r="U153" s="54"/>
      <c r="V153" s="54"/>
      <c r="W153" s="54"/>
      <c r="X153" s="54"/>
      <c r="Y153" s="54"/>
      <c r="Z153" s="54"/>
      <c r="AA153" s="54"/>
      <c r="AB153" s="54"/>
      <c r="AC153" s="137"/>
      <c r="AD153" s="138"/>
    </row>
    <row r="154" spans="1:30">
      <c r="A154" s="51">
        <f t="shared" si="51"/>
        <v>151</v>
      </c>
      <c r="B154" s="54"/>
      <c r="C154" s="54"/>
      <c r="D154" s="52"/>
      <c r="E154" s="52"/>
      <c r="F154" s="52"/>
      <c r="G154" s="52"/>
      <c r="H154" s="54"/>
      <c r="I154" s="54"/>
      <c r="J154" s="54"/>
      <c r="K154" s="54"/>
      <c r="L154" s="54"/>
      <c r="M154" s="54"/>
      <c r="N154" s="54"/>
      <c r="O154" s="60"/>
      <c r="P154" s="54"/>
      <c r="Q154" s="145"/>
      <c r="R154" s="54"/>
      <c r="S154" s="54"/>
      <c r="T154" s="54"/>
      <c r="U154" s="54"/>
      <c r="V154" s="54"/>
      <c r="W154" s="54"/>
      <c r="X154" s="54"/>
      <c r="Y154" s="54"/>
      <c r="Z154" s="54"/>
      <c r="AA154" s="54"/>
      <c r="AB154" s="54"/>
      <c r="AC154" s="137"/>
      <c r="AD154" s="138"/>
    </row>
    <row r="155" spans="1:30">
      <c r="A155" s="51">
        <f t="shared" si="51"/>
        <v>152</v>
      </c>
      <c r="B155" s="54"/>
      <c r="C155" s="54"/>
      <c r="D155" s="52"/>
      <c r="E155" s="52"/>
      <c r="F155" s="52"/>
      <c r="G155" s="52"/>
      <c r="H155" s="54"/>
      <c r="I155" s="54"/>
      <c r="J155" s="54"/>
      <c r="K155" s="54"/>
      <c r="L155" s="54"/>
      <c r="M155" s="54"/>
      <c r="N155" s="54"/>
      <c r="O155" s="60"/>
      <c r="P155" s="54"/>
      <c r="Q155" s="145"/>
      <c r="R155" s="54"/>
      <c r="S155" s="54"/>
      <c r="T155" s="54"/>
      <c r="U155" s="54"/>
      <c r="V155" s="54"/>
      <c r="W155" s="54"/>
      <c r="X155" s="54"/>
      <c r="Y155" s="54"/>
      <c r="Z155" s="54"/>
      <c r="AA155" s="54"/>
      <c r="AB155" s="54"/>
      <c r="AC155" s="137"/>
      <c r="AD155" s="138"/>
    </row>
    <row r="156" spans="1:30">
      <c r="A156" s="51">
        <f t="shared" si="51"/>
        <v>153</v>
      </c>
      <c r="B156" s="54"/>
      <c r="C156" s="54"/>
      <c r="D156" s="52"/>
      <c r="E156" s="52"/>
      <c r="F156" s="52"/>
      <c r="G156" s="52"/>
      <c r="H156" s="54"/>
      <c r="I156" s="54"/>
      <c r="J156" s="54"/>
      <c r="K156" s="54"/>
      <c r="L156" s="54"/>
      <c r="M156" s="54"/>
      <c r="N156" s="54"/>
      <c r="O156" s="60"/>
      <c r="P156" s="54"/>
      <c r="Q156" s="145"/>
      <c r="R156" s="54"/>
      <c r="S156" s="54"/>
      <c r="T156" s="54"/>
      <c r="U156" s="54"/>
      <c r="V156" s="54"/>
      <c r="W156" s="54"/>
      <c r="X156" s="54"/>
      <c r="Y156" s="54"/>
      <c r="Z156" s="54"/>
      <c r="AA156" s="54"/>
      <c r="AB156" s="54"/>
      <c r="AC156" s="137"/>
      <c r="AD156" s="138"/>
    </row>
    <row r="157" spans="1:30">
      <c r="A157" s="51">
        <f t="shared" si="51"/>
        <v>154</v>
      </c>
      <c r="B157" s="54"/>
      <c r="C157" s="54"/>
      <c r="D157" s="52"/>
      <c r="E157" s="52"/>
      <c r="F157" s="52"/>
      <c r="G157" s="52"/>
      <c r="H157" s="54"/>
      <c r="I157" s="54"/>
      <c r="J157" s="54"/>
      <c r="K157" s="54"/>
      <c r="L157" s="54"/>
      <c r="M157" s="54"/>
      <c r="N157" s="54"/>
      <c r="O157" s="60"/>
      <c r="P157" s="54"/>
      <c r="Q157" s="145"/>
      <c r="R157" s="54"/>
      <c r="S157" s="54"/>
      <c r="T157" s="54"/>
      <c r="U157" s="54"/>
      <c r="V157" s="54"/>
      <c r="W157" s="54"/>
      <c r="X157" s="54"/>
      <c r="Y157" s="54"/>
      <c r="Z157" s="54"/>
      <c r="AA157" s="54"/>
      <c r="AB157" s="54"/>
      <c r="AC157" s="137"/>
      <c r="AD157" s="138"/>
    </row>
    <row r="158" spans="1:30">
      <c r="A158" s="51">
        <f t="shared" si="51"/>
        <v>155</v>
      </c>
      <c r="B158" s="54"/>
      <c r="C158" s="54"/>
      <c r="D158" s="52"/>
      <c r="E158" s="52"/>
      <c r="F158" s="52"/>
      <c r="G158" s="52"/>
      <c r="H158" s="54"/>
      <c r="I158" s="54"/>
      <c r="J158" s="54"/>
      <c r="K158" s="54"/>
      <c r="L158" s="54"/>
      <c r="M158" s="54"/>
      <c r="N158" s="54"/>
      <c r="O158" s="60"/>
      <c r="P158" s="54"/>
      <c r="Q158" s="145"/>
      <c r="R158" s="54"/>
      <c r="S158" s="54"/>
      <c r="T158" s="54"/>
      <c r="U158" s="54"/>
      <c r="V158" s="54"/>
      <c r="W158" s="54"/>
      <c r="X158" s="54"/>
      <c r="Y158" s="54"/>
      <c r="Z158" s="54"/>
      <c r="AA158" s="54"/>
      <c r="AB158" s="54"/>
      <c r="AC158" s="137"/>
      <c r="AD158" s="138"/>
    </row>
    <row r="159" spans="1:30">
      <c r="A159" s="51">
        <f t="shared" si="51"/>
        <v>156</v>
      </c>
      <c r="B159" s="54"/>
      <c r="C159" s="54"/>
      <c r="D159" s="52"/>
      <c r="E159" s="52"/>
      <c r="F159" s="52"/>
      <c r="G159" s="52"/>
      <c r="H159" s="54"/>
      <c r="I159" s="54"/>
      <c r="J159" s="54"/>
      <c r="K159" s="54"/>
      <c r="L159" s="54"/>
      <c r="M159" s="54"/>
      <c r="N159" s="54"/>
      <c r="O159" s="60"/>
      <c r="P159" s="54"/>
      <c r="Q159" s="145"/>
      <c r="R159" s="54"/>
      <c r="S159" s="54"/>
      <c r="T159" s="54"/>
      <c r="U159" s="54"/>
      <c r="V159" s="54"/>
      <c r="W159" s="54"/>
      <c r="X159" s="54"/>
      <c r="Y159" s="54"/>
      <c r="Z159" s="54"/>
      <c r="AA159" s="54"/>
      <c r="AB159" s="54"/>
      <c r="AC159" s="137"/>
      <c r="AD159" s="138"/>
    </row>
    <row r="160" spans="1:30">
      <c r="A160" s="51">
        <f t="shared" si="51"/>
        <v>157</v>
      </c>
      <c r="B160" s="54"/>
      <c r="C160" s="54"/>
      <c r="D160" s="52"/>
      <c r="E160" s="52"/>
      <c r="F160" s="52"/>
      <c r="G160" s="52"/>
      <c r="H160" s="54"/>
      <c r="I160" s="54"/>
      <c r="J160" s="54"/>
      <c r="K160" s="54"/>
      <c r="L160" s="54"/>
      <c r="M160" s="54"/>
      <c r="N160" s="54"/>
      <c r="O160" s="60"/>
      <c r="P160" s="54"/>
      <c r="Q160" s="145"/>
      <c r="R160" s="54"/>
      <c r="S160" s="54"/>
      <c r="T160" s="54"/>
      <c r="U160" s="54"/>
      <c r="V160" s="54"/>
      <c r="W160" s="54"/>
      <c r="X160" s="54"/>
      <c r="Y160" s="54"/>
      <c r="Z160" s="54"/>
      <c r="AA160" s="54"/>
      <c r="AB160" s="54"/>
      <c r="AC160" s="137"/>
      <c r="AD160" s="138"/>
    </row>
    <row r="161" spans="1:30">
      <c r="A161" s="51">
        <f t="shared" si="51"/>
        <v>158</v>
      </c>
      <c r="B161" s="54"/>
      <c r="C161" s="54"/>
      <c r="D161" s="52"/>
      <c r="E161" s="52"/>
      <c r="F161" s="52"/>
      <c r="G161" s="52"/>
      <c r="H161" s="54"/>
      <c r="I161" s="54"/>
      <c r="J161" s="54"/>
      <c r="K161" s="54"/>
      <c r="L161" s="54"/>
      <c r="M161" s="54"/>
      <c r="N161" s="54"/>
      <c r="O161" s="60"/>
      <c r="P161" s="54"/>
      <c r="Q161" s="145"/>
      <c r="R161" s="54"/>
      <c r="S161" s="54"/>
      <c r="T161" s="54"/>
      <c r="U161" s="54"/>
      <c r="V161" s="54"/>
      <c r="W161" s="54"/>
      <c r="X161" s="54"/>
      <c r="Y161" s="54"/>
      <c r="Z161" s="54"/>
      <c r="AA161" s="54"/>
      <c r="AB161" s="54"/>
      <c r="AC161" s="137"/>
      <c r="AD161" s="138"/>
    </row>
    <row r="162" spans="1:30">
      <c r="A162" s="51">
        <f t="shared" si="51"/>
        <v>159</v>
      </c>
      <c r="B162" s="54"/>
      <c r="C162" s="54"/>
      <c r="D162" s="52"/>
      <c r="E162" s="52"/>
      <c r="F162" s="52"/>
      <c r="G162" s="52"/>
      <c r="H162" s="54"/>
      <c r="I162" s="54"/>
      <c r="J162" s="54"/>
      <c r="K162" s="54"/>
      <c r="L162" s="54"/>
      <c r="M162" s="54"/>
      <c r="N162" s="54"/>
      <c r="O162" s="60"/>
      <c r="P162" s="54"/>
      <c r="Q162" s="145"/>
      <c r="R162" s="54"/>
      <c r="S162" s="54"/>
      <c r="T162" s="54"/>
      <c r="U162" s="54"/>
      <c r="V162" s="54"/>
      <c r="W162" s="54"/>
      <c r="X162" s="54"/>
      <c r="Y162" s="54"/>
      <c r="Z162" s="54"/>
      <c r="AA162" s="54"/>
      <c r="AB162" s="54"/>
      <c r="AC162" s="137"/>
      <c r="AD162" s="138"/>
    </row>
    <row r="163" spans="1:30">
      <c r="A163" s="51">
        <f t="shared" si="51"/>
        <v>160</v>
      </c>
      <c r="B163" s="54"/>
      <c r="C163" s="54"/>
      <c r="D163" s="52"/>
      <c r="E163" s="52"/>
      <c r="F163" s="52"/>
      <c r="G163" s="52"/>
      <c r="H163" s="54"/>
      <c r="I163" s="54"/>
      <c r="J163" s="54"/>
      <c r="K163" s="54"/>
      <c r="L163" s="54"/>
      <c r="M163" s="54"/>
      <c r="N163" s="54"/>
      <c r="O163" s="60"/>
      <c r="P163" s="54"/>
      <c r="Q163" s="145"/>
      <c r="R163" s="54"/>
      <c r="S163" s="54"/>
      <c r="T163" s="54"/>
      <c r="U163" s="54"/>
      <c r="V163" s="54"/>
      <c r="W163" s="54"/>
      <c r="X163" s="54"/>
      <c r="Y163" s="54"/>
      <c r="Z163" s="54"/>
      <c r="AA163" s="54"/>
      <c r="AB163" s="54"/>
      <c r="AC163" s="137"/>
      <c r="AD163" s="138"/>
    </row>
    <row r="164" spans="1:30">
      <c r="A164" s="51">
        <f t="shared" si="51"/>
        <v>161</v>
      </c>
      <c r="B164" s="54"/>
      <c r="C164" s="54"/>
      <c r="D164" s="52"/>
      <c r="E164" s="52"/>
      <c r="F164" s="52"/>
      <c r="G164" s="52"/>
      <c r="H164" s="54"/>
      <c r="I164" s="54"/>
      <c r="J164" s="54"/>
      <c r="K164" s="54"/>
      <c r="L164" s="54"/>
      <c r="M164" s="54"/>
      <c r="N164" s="54"/>
      <c r="O164" s="60"/>
      <c r="P164" s="54"/>
      <c r="Q164" s="145"/>
      <c r="R164" s="54"/>
      <c r="S164" s="54"/>
      <c r="T164" s="54"/>
      <c r="U164" s="54"/>
      <c r="V164" s="54"/>
      <c r="W164" s="54"/>
      <c r="X164" s="54"/>
      <c r="Y164" s="54"/>
      <c r="Z164" s="54"/>
      <c r="AA164" s="54"/>
      <c r="AB164" s="54"/>
      <c r="AC164" s="137"/>
      <c r="AD164" s="138"/>
    </row>
    <row r="165" spans="1:30">
      <c r="A165" s="51">
        <f t="shared" si="51"/>
        <v>162</v>
      </c>
      <c r="B165" s="54"/>
      <c r="C165" s="54"/>
      <c r="D165" s="52"/>
      <c r="E165" s="52"/>
      <c r="F165" s="52"/>
      <c r="G165" s="52"/>
      <c r="H165" s="54"/>
      <c r="I165" s="54"/>
      <c r="J165" s="54"/>
      <c r="K165" s="54"/>
      <c r="L165" s="54"/>
      <c r="M165" s="54"/>
      <c r="N165" s="54"/>
      <c r="O165" s="60"/>
      <c r="P165" s="54"/>
      <c r="Q165" s="145"/>
      <c r="R165" s="54"/>
      <c r="S165" s="54"/>
      <c r="T165" s="54"/>
      <c r="U165" s="54"/>
      <c r="V165" s="54"/>
      <c r="W165" s="54"/>
      <c r="X165" s="54"/>
      <c r="Y165" s="54"/>
      <c r="Z165" s="54"/>
      <c r="AA165" s="54"/>
      <c r="AB165" s="54"/>
      <c r="AC165" s="137"/>
      <c r="AD165" s="138"/>
    </row>
    <row r="166" spans="1:30">
      <c r="A166" s="51">
        <f t="shared" si="51"/>
        <v>163</v>
      </c>
      <c r="B166" s="54"/>
      <c r="C166" s="54"/>
      <c r="D166" s="52"/>
      <c r="E166" s="52"/>
      <c r="F166" s="52"/>
      <c r="G166" s="52"/>
      <c r="H166" s="54"/>
      <c r="I166" s="54"/>
      <c r="J166" s="54"/>
      <c r="K166" s="54"/>
      <c r="L166" s="54"/>
      <c r="M166" s="54"/>
      <c r="N166" s="54"/>
      <c r="O166" s="60"/>
      <c r="P166" s="54"/>
      <c r="Q166" s="145"/>
      <c r="R166" s="54"/>
      <c r="S166" s="54"/>
      <c r="T166" s="54"/>
      <c r="U166" s="54"/>
      <c r="V166" s="54"/>
      <c r="W166" s="54"/>
      <c r="X166" s="54"/>
      <c r="Y166" s="54"/>
      <c r="Z166" s="54"/>
      <c r="AA166" s="54"/>
      <c r="AB166" s="54"/>
      <c r="AC166" s="137"/>
      <c r="AD166" s="138"/>
    </row>
    <row r="167" spans="1:30">
      <c r="A167" s="51">
        <f t="shared" si="51"/>
        <v>164</v>
      </c>
      <c r="B167" s="54"/>
      <c r="C167" s="54"/>
      <c r="D167" s="52"/>
      <c r="E167" s="52"/>
      <c r="F167" s="52"/>
      <c r="G167" s="52"/>
      <c r="H167" s="54"/>
      <c r="I167" s="54"/>
      <c r="J167" s="54"/>
      <c r="K167" s="54"/>
      <c r="L167" s="54"/>
      <c r="M167" s="54"/>
      <c r="N167" s="54"/>
      <c r="O167" s="60"/>
      <c r="P167" s="54"/>
      <c r="Q167" s="145"/>
      <c r="R167" s="54"/>
      <c r="S167" s="54"/>
      <c r="T167" s="54"/>
      <c r="U167" s="54"/>
      <c r="V167" s="54"/>
      <c r="W167" s="54"/>
      <c r="X167" s="54"/>
      <c r="Y167" s="54"/>
      <c r="Z167" s="54"/>
      <c r="AA167" s="54"/>
      <c r="AB167" s="54"/>
      <c r="AC167" s="137"/>
      <c r="AD167" s="138"/>
    </row>
    <row r="168" spans="1:30">
      <c r="A168" s="51">
        <f t="shared" si="51"/>
        <v>165</v>
      </c>
      <c r="B168" s="54"/>
      <c r="C168" s="54"/>
      <c r="D168" s="52"/>
      <c r="E168" s="52"/>
      <c r="F168" s="52"/>
      <c r="G168" s="52"/>
      <c r="H168" s="54"/>
      <c r="I168" s="54"/>
      <c r="J168" s="54"/>
      <c r="K168" s="54"/>
      <c r="L168" s="54"/>
      <c r="M168" s="54"/>
      <c r="N168" s="54"/>
      <c r="O168" s="60"/>
      <c r="P168" s="54"/>
      <c r="Q168" s="145"/>
      <c r="R168" s="54"/>
      <c r="S168" s="54"/>
      <c r="T168" s="54"/>
      <c r="U168" s="54"/>
      <c r="V168" s="54"/>
      <c r="W168" s="54"/>
      <c r="X168" s="54"/>
      <c r="Y168" s="54"/>
      <c r="Z168" s="54"/>
      <c r="AA168" s="54"/>
      <c r="AB168" s="54"/>
      <c r="AC168" s="137"/>
      <c r="AD168" s="138"/>
    </row>
    <row r="169" spans="1:30">
      <c r="A169" s="51">
        <f t="shared" si="51"/>
        <v>166</v>
      </c>
      <c r="B169" s="54"/>
      <c r="C169" s="54"/>
      <c r="D169" s="52"/>
      <c r="E169" s="52"/>
      <c r="F169" s="52"/>
      <c r="G169" s="52"/>
      <c r="H169" s="54"/>
      <c r="I169" s="54"/>
      <c r="J169" s="54"/>
      <c r="K169" s="54"/>
      <c r="L169" s="54"/>
      <c r="M169" s="54"/>
      <c r="N169" s="54"/>
      <c r="O169" s="60"/>
      <c r="P169" s="54"/>
      <c r="Q169" s="145"/>
      <c r="R169" s="54"/>
      <c r="S169" s="54"/>
      <c r="T169" s="54"/>
      <c r="U169" s="54"/>
      <c r="V169" s="54"/>
      <c r="W169" s="54"/>
      <c r="X169" s="54"/>
      <c r="Y169" s="54"/>
      <c r="Z169" s="54"/>
      <c r="AA169" s="54"/>
      <c r="AB169" s="54"/>
      <c r="AC169" s="137"/>
      <c r="AD169" s="138"/>
    </row>
    <row r="170" spans="1:30">
      <c r="A170" s="51">
        <f t="shared" si="51"/>
        <v>167</v>
      </c>
      <c r="B170" s="54"/>
      <c r="C170" s="54"/>
      <c r="D170" s="52"/>
      <c r="E170" s="52"/>
      <c r="F170" s="52"/>
      <c r="G170" s="52"/>
      <c r="H170" s="54"/>
      <c r="I170" s="54"/>
      <c r="J170" s="54"/>
      <c r="K170" s="54"/>
      <c r="L170" s="54"/>
      <c r="M170" s="54"/>
      <c r="N170" s="54"/>
      <c r="O170" s="60"/>
      <c r="P170" s="54"/>
      <c r="Q170" s="145"/>
      <c r="R170" s="54"/>
      <c r="S170" s="54"/>
      <c r="T170" s="54"/>
      <c r="U170" s="54"/>
      <c r="V170" s="54"/>
      <c r="W170" s="54"/>
      <c r="X170" s="54"/>
      <c r="Y170" s="54"/>
      <c r="Z170" s="54"/>
      <c r="AA170" s="54"/>
      <c r="AB170" s="54"/>
      <c r="AC170" s="137"/>
      <c r="AD170" s="138"/>
    </row>
    <row r="171" spans="1:30">
      <c r="A171" s="51">
        <f t="shared" si="51"/>
        <v>168</v>
      </c>
      <c r="B171" s="54"/>
      <c r="C171" s="54"/>
      <c r="D171" s="52"/>
      <c r="E171" s="52"/>
      <c r="F171" s="52"/>
      <c r="G171" s="52"/>
      <c r="H171" s="54"/>
      <c r="I171" s="54"/>
      <c r="J171" s="54"/>
      <c r="K171" s="54"/>
      <c r="L171" s="54"/>
      <c r="M171" s="54"/>
      <c r="N171" s="54"/>
      <c r="O171" s="60"/>
      <c r="P171" s="54"/>
      <c r="Q171" s="145"/>
      <c r="R171" s="54"/>
      <c r="S171" s="54"/>
      <c r="T171" s="54"/>
      <c r="U171" s="54"/>
      <c r="V171" s="54"/>
      <c r="W171" s="54"/>
      <c r="X171" s="54"/>
      <c r="Y171" s="54"/>
      <c r="Z171" s="54"/>
      <c r="AA171" s="54"/>
      <c r="AB171" s="54"/>
      <c r="AC171" s="137"/>
      <c r="AD171" s="138"/>
    </row>
    <row r="172" spans="1:30">
      <c r="A172" s="51">
        <f t="shared" si="51"/>
        <v>169</v>
      </c>
      <c r="B172" s="54"/>
      <c r="C172" s="54"/>
      <c r="D172" s="52"/>
      <c r="E172" s="52"/>
      <c r="F172" s="52"/>
      <c r="G172" s="52"/>
      <c r="H172" s="54"/>
      <c r="I172" s="54"/>
      <c r="J172" s="54"/>
      <c r="K172" s="54"/>
      <c r="L172" s="54"/>
      <c r="M172" s="54"/>
      <c r="N172" s="54"/>
      <c r="O172" s="60"/>
      <c r="P172" s="54"/>
      <c r="Q172" s="145"/>
      <c r="R172" s="54"/>
      <c r="S172" s="54"/>
      <c r="T172" s="54"/>
      <c r="U172" s="54"/>
      <c r="V172" s="54"/>
      <c r="W172" s="54"/>
      <c r="X172" s="54"/>
      <c r="Y172" s="54"/>
      <c r="Z172" s="54"/>
      <c r="AA172" s="54"/>
      <c r="AB172" s="54"/>
      <c r="AC172" s="137"/>
      <c r="AD172" s="138"/>
    </row>
    <row r="173" spans="1:30">
      <c r="A173" s="51">
        <f t="shared" si="51"/>
        <v>170</v>
      </c>
      <c r="B173" s="54"/>
      <c r="C173" s="54"/>
      <c r="D173" s="52"/>
      <c r="E173" s="52"/>
      <c r="F173" s="52"/>
      <c r="G173" s="52"/>
      <c r="H173" s="54"/>
      <c r="I173" s="54"/>
      <c r="J173" s="54"/>
      <c r="K173" s="54"/>
      <c r="L173" s="54"/>
      <c r="M173" s="54"/>
      <c r="N173" s="54"/>
      <c r="O173" s="60"/>
      <c r="P173" s="54"/>
      <c r="Q173" s="145"/>
      <c r="R173" s="54"/>
      <c r="S173" s="54"/>
      <c r="T173" s="54"/>
      <c r="U173" s="54"/>
      <c r="V173" s="54"/>
      <c r="W173" s="54"/>
      <c r="X173" s="54"/>
      <c r="Y173" s="54"/>
      <c r="Z173" s="54"/>
      <c r="AA173" s="54"/>
      <c r="AB173" s="54"/>
      <c r="AC173" s="137"/>
      <c r="AD173" s="138"/>
    </row>
    <row r="174" spans="1:30">
      <c r="A174" s="51">
        <f t="shared" si="51"/>
        <v>171</v>
      </c>
      <c r="B174" s="54"/>
      <c r="C174" s="54"/>
      <c r="D174" s="52"/>
      <c r="E174" s="52"/>
      <c r="F174" s="52"/>
      <c r="G174" s="52"/>
      <c r="H174" s="54"/>
      <c r="I174" s="54"/>
      <c r="J174" s="54"/>
      <c r="K174" s="54"/>
      <c r="L174" s="54"/>
      <c r="M174" s="54"/>
      <c r="N174" s="54"/>
      <c r="O174" s="60"/>
      <c r="P174" s="54"/>
      <c r="Q174" s="145"/>
      <c r="R174" s="54"/>
      <c r="S174" s="54"/>
      <c r="T174" s="54"/>
      <c r="U174" s="54"/>
      <c r="V174" s="54"/>
      <c r="W174" s="54"/>
      <c r="X174" s="54"/>
      <c r="Y174" s="54"/>
      <c r="Z174" s="54"/>
      <c r="AA174" s="54"/>
      <c r="AB174" s="54"/>
      <c r="AC174" s="137"/>
      <c r="AD174" s="138"/>
    </row>
    <row r="175" spans="1:30">
      <c r="A175" s="51">
        <f t="shared" si="51"/>
        <v>172</v>
      </c>
      <c r="B175" s="54"/>
      <c r="C175" s="54"/>
      <c r="D175" s="52"/>
      <c r="E175" s="52"/>
      <c r="F175" s="52"/>
      <c r="G175" s="52"/>
      <c r="H175" s="54"/>
      <c r="I175" s="54"/>
      <c r="J175" s="54"/>
      <c r="K175" s="54"/>
      <c r="L175" s="54"/>
      <c r="M175" s="54"/>
      <c r="N175" s="54"/>
      <c r="O175" s="60"/>
      <c r="P175" s="54"/>
      <c r="Q175" s="145"/>
      <c r="R175" s="54"/>
      <c r="S175" s="54"/>
      <c r="T175" s="54"/>
      <c r="U175" s="54"/>
      <c r="V175" s="54"/>
      <c r="W175" s="54"/>
      <c r="X175" s="54"/>
      <c r="Y175" s="54"/>
      <c r="Z175" s="54"/>
      <c r="AA175" s="54"/>
      <c r="AB175" s="54"/>
      <c r="AC175" s="137"/>
      <c r="AD175" s="138"/>
    </row>
    <row r="176" spans="1:30">
      <c r="A176" s="51">
        <f t="shared" si="51"/>
        <v>173</v>
      </c>
      <c r="B176" s="54"/>
      <c r="C176" s="54"/>
      <c r="D176" s="52"/>
      <c r="E176" s="52"/>
      <c r="F176" s="52"/>
      <c r="G176" s="52"/>
      <c r="H176" s="54"/>
      <c r="I176" s="54"/>
      <c r="J176" s="54"/>
      <c r="K176" s="54"/>
      <c r="L176" s="54"/>
      <c r="M176" s="54"/>
      <c r="N176" s="54"/>
      <c r="O176" s="60"/>
      <c r="P176" s="54"/>
      <c r="Q176" s="145"/>
      <c r="R176" s="54"/>
      <c r="S176" s="54"/>
      <c r="T176" s="54"/>
      <c r="U176" s="54"/>
      <c r="V176" s="54"/>
      <c r="W176" s="54"/>
      <c r="X176" s="54"/>
      <c r="Y176" s="54"/>
      <c r="Z176" s="54"/>
      <c r="AA176" s="54"/>
      <c r="AB176" s="54"/>
      <c r="AC176" s="137"/>
      <c r="AD176" s="138"/>
    </row>
    <row r="177" spans="1:30">
      <c r="A177" s="51">
        <f t="shared" si="51"/>
        <v>174</v>
      </c>
      <c r="B177" s="54"/>
      <c r="C177" s="54"/>
      <c r="D177" s="52"/>
      <c r="E177" s="52"/>
      <c r="F177" s="52"/>
      <c r="G177" s="52"/>
      <c r="H177" s="54"/>
      <c r="I177" s="54"/>
      <c r="J177" s="54"/>
      <c r="K177" s="54"/>
      <c r="L177" s="54"/>
      <c r="M177" s="54"/>
      <c r="N177" s="54"/>
      <c r="O177" s="60"/>
      <c r="P177" s="54"/>
      <c r="Q177" s="145"/>
      <c r="R177" s="54"/>
      <c r="S177" s="54"/>
      <c r="T177" s="54"/>
      <c r="U177" s="54"/>
      <c r="V177" s="54"/>
      <c r="W177" s="54"/>
      <c r="X177" s="54"/>
      <c r="Y177" s="54"/>
      <c r="Z177" s="54"/>
      <c r="AA177" s="54"/>
      <c r="AB177" s="54"/>
      <c r="AC177" s="137"/>
      <c r="AD177" s="138"/>
    </row>
    <row r="178" spans="1:30">
      <c r="A178" s="51">
        <f t="shared" si="51"/>
        <v>175</v>
      </c>
      <c r="B178" s="54"/>
      <c r="C178" s="54"/>
      <c r="D178" s="52"/>
      <c r="E178" s="52"/>
      <c r="F178" s="52"/>
      <c r="G178" s="52"/>
      <c r="H178" s="54"/>
      <c r="I178" s="54"/>
      <c r="J178" s="54"/>
      <c r="K178" s="54"/>
      <c r="L178" s="54"/>
      <c r="M178" s="54"/>
      <c r="N178" s="54"/>
      <c r="O178" s="60"/>
      <c r="P178" s="54"/>
      <c r="Q178" s="145"/>
      <c r="R178" s="54"/>
      <c r="S178" s="54"/>
      <c r="T178" s="54"/>
      <c r="U178" s="54"/>
      <c r="V178" s="54"/>
      <c r="W178" s="54"/>
      <c r="X178" s="54"/>
      <c r="Y178" s="54"/>
      <c r="Z178" s="54"/>
      <c r="AA178" s="54"/>
      <c r="AB178" s="54"/>
      <c r="AC178" s="137"/>
      <c r="AD178" s="138"/>
    </row>
    <row r="179" spans="1:30">
      <c r="A179" s="51">
        <f t="shared" si="51"/>
        <v>176</v>
      </c>
      <c r="B179" s="54"/>
      <c r="C179" s="54"/>
      <c r="D179" s="52"/>
      <c r="E179" s="52"/>
      <c r="F179" s="52"/>
      <c r="G179" s="52"/>
      <c r="H179" s="54"/>
      <c r="I179" s="54"/>
      <c r="J179" s="54"/>
      <c r="K179" s="54"/>
      <c r="L179" s="54"/>
      <c r="M179" s="54"/>
      <c r="N179" s="54"/>
      <c r="O179" s="60"/>
      <c r="P179" s="54"/>
      <c r="Q179" s="145"/>
      <c r="R179" s="54"/>
      <c r="S179" s="54"/>
      <c r="T179" s="54"/>
      <c r="U179" s="54"/>
      <c r="V179" s="54"/>
      <c r="W179" s="54"/>
      <c r="X179" s="54"/>
      <c r="Y179" s="54"/>
      <c r="Z179" s="54"/>
      <c r="AA179" s="54"/>
      <c r="AB179" s="54"/>
      <c r="AC179" s="137"/>
      <c r="AD179" s="138"/>
    </row>
    <row r="180" spans="1:30">
      <c r="A180" s="51">
        <f t="shared" si="51"/>
        <v>177</v>
      </c>
      <c r="B180" s="54"/>
      <c r="C180" s="54"/>
      <c r="D180" s="52"/>
      <c r="E180" s="52"/>
      <c r="F180" s="52"/>
      <c r="G180" s="52"/>
      <c r="H180" s="54"/>
      <c r="I180" s="54"/>
      <c r="J180" s="54"/>
      <c r="K180" s="54"/>
      <c r="L180" s="54"/>
      <c r="M180" s="54"/>
      <c r="N180" s="54"/>
      <c r="O180" s="60"/>
      <c r="P180" s="54"/>
      <c r="Q180" s="145"/>
      <c r="R180" s="54"/>
      <c r="S180" s="54"/>
      <c r="T180" s="54"/>
      <c r="U180" s="54"/>
      <c r="V180" s="54"/>
      <c r="W180" s="54"/>
      <c r="X180" s="54"/>
      <c r="Y180" s="54"/>
      <c r="Z180" s="54"/>
      <c r="AA180" s="54"/>
      <c r="AB180" s="54"/>
      <c r="AC180" s="137"/>
      <c r="AD180" s="138"/>
    </row>
    <row r="181" spans="1:30">
      <c r="A181" s="51">
        <f t="shared" si="51"/>
        <v>178</v>
      </c>
      <c r="B181" s="54"/>
      <c r="C181" s="54"/>
      <c r="D181" s="52"/>
      <c r="E181" s="52"/>
      <c r="F181" s="52"/>
      <c r="G181" s="52"/>
      <c r="H181" s="54"/>
      <c r="I181" s="54"/>
      <c r="J181" s="54"/>
      <c r="K181" s="54"/>
      <c r="L181" s="54"/>
      <c r="M181" s="54"/>
      <c r="N181" s="54"/>
      <c r="O181" s="60"/>
      <c r="P181" s="54"/>
      <c r="Q181" s="145"/>
      <c r="R181" s="54"/>
      <c r="S181" s="54"/>
      <c r="T181" s="54"/>
      <c r="U181" s="54"/>
      <c r="V181" s="54"/>
      <c r="W181" s="54"/>
      <c r="X181" s="54"/>
      <c r="Y181" s="54"/>
      <c r="Z181" s="54"/>
      <c r="AA181" s="54"/>
      <c r="AB181" s="54"/>
      <c r="AC181" s="137"/>
      <c r="AD181" s="138"/>
    </row>
    <row r="182" spans="1:30">
      <c r="A182" s="51">
        <f t="shared" si="51"/>
        <v>179</v>
      </c>
      <c r="B182" s="54"/>
      <c r="C182" s="54"/>
      <c r="D182" s="52"/>
      <c r="E182" s="52"/>
      <c r="F182" s="52"/>
      <c r="G182" s="52"/>
      <c r="H182" s="54"/>
      <c r="I182" s="54"/>
      <c r="J182" s="54"/>
      <c r="K182" s="54"/>
      <c r="L182" s="54"/>
      <c r="M182" s="54"/>
      <c r="N182" s="54"/>
      <c r="O182" s="60"/>
      <c r="P182" s="54"/>
      <c r="Q182" s="145"/>
      <c r="R182" s="54"/>
      <c r="S182" s="54"/>
      <c r="T182" s="54"/>
      <c r="U182" s="54"/>
      <c r="V182" s="54"/>
      <c r="W182" s="54"/>
      <c r="X182" s="54"/>
      <c r="Y182" s="54"/>
      <c r="Z182" s="54"/>
      <c r="AA182" s="54"/>
      <c r="AB182" s="54"/>
      <c r="AC182" s="137"/>
      <c r="AD182" s="138"/>
    </row>
    <row r="183" spans="1:30">
      <c r="A183" s="51">
        <f t="shared" si="51"/>
        <v>180</v>
      </c>
      <c r="B183" s="54"/>
      <c r="C183" s="54"/>
      <c r="D183" s="52"/>
      <c r="E183" s="52"/>
      <c r="F183" s="52"/>
      <c r="G183" s="52"/>
      <c r="H183" s="54"/>
      <c r="I183" s="54"/>
      <c r="J183" s="54"/>
      <c r="K183" s="54"/>
      <c r="L183" s="54"/>
      <c r="M183" s="54"/>
      <c r="N183" s="54"/>
      <c r="O183" s="60"/>
      <c r="P183" s="54"/>
      <c r="Q183" s="145"/>
      <c r="R183" s="54"/>
      <c r="S183" s="54"/>
      <c r="T183" s="54"/>
      <c r="U183" s="54"/>
      <c r="V183" s="54"/>
      <c r="W183" s="54"/>
      <c r="X183" s="54"/>
      <c r="Y183" s="54"/>
      <c r="Z183" s="54"/>
      <c r="AA183" s="54"/>
      <c r="AB183" s="54"/>
      <c r="AC183" s="137"/>
      <c r="AD183" s="138"/>
    </row>
    <row r="184" spans="1:30">
      <c r="A184" s="51">
        <f t="shared" si="51"/>
        <v>181</v>
      </c>
      <c r="B184" s="54"/>
      <c r="C184" s="54"/>
      <c r="D184" s="52"/>
      <c r="E184" s="52"/>
      <c r="F184" s="52"/>
      <c r="G184" s="52"/>
      <c r="H184" s="54"/>
      <c r="I184" s="54"/>
      <c r="J184" s="54"/>
      <c r="K184" s="54"/>
      <c r="L184" s="54"/>
      <c r="M184" s="54"/>
      <c r="N184" s="54"/>
      <c r="O184" s="60"/>
      <c r="P184" s="54"/>
      <c r="Q184" s="145"/>
      <c r="R184" s="54"/>
      <c r="S184" s="54"/>
      <c r="T184" s="54"/>
      <c r="U184" s="54"/>
      <c r="V184" s="54"/>
      <c r="W184" s="54"/>
      <c r="X184" s="54"/>
      <c r="Y184" s="54"/>
      <c r="Z184" s="54"/>
      <c r="AA184" s="54"/>
      <c r="AB184" s="54"/>
      <c r="AC184" s="137"/>
      <c r="AD184" s="138"/>
    </row>
    <row r="185" spans="1:30">
      <c r="A185" s="51">
        <f t="shared" si="51"/>
        <v>182</v>
      </c>
      <c r="B185" s="54"/>
      <c r="C185" s="54"/>
      <c r="D185" s="52"/>
      <c r="E185" s="52"/>
      <c r="F185" s="52"/>
      <c r="G185" s="52"/>
      <c r="H185" s="54"/>
      <c r="I185" s="54"/>
      <c r="J185" s="54"/>
      <c r="K185" s="54"/>
      <c r="L185" s="54"/>
      <c r="M185" s="54"/>
      <c r="N185" s="54"/>
      <c r="O185" s="60"/>
      <c r="P185" s="54"/>
      <c r="Q185" s="145"/>
      <c r="R185" s="54"/>
      <c r="S185" s="54"/>
      <c r="T185" s="54"/>
      <c r="U185" s="54"/>
      <c r="V185" s="54"/>
      <c r="W185" s="54"/>
      <c r="X185" s="54"/>
      <c r="Y185" s="54"/>
      <c r="Z185" s="54"/>
      <c r="AA185" s="54"/>
      <c r="AB185" s="54"/>
      <c r="AC185" s="137"/>
      <c r="AD185" s="138"/>
    </row>
    <row r="186" spans="1:30">
      <c r="A186" s="51">
        <f t="shared" si="51"/>
        <v>183</v>
      </c>
      <c r="B186" s="54"/>
      <c r="C186" s="54"/>
      <c r="D186" s="52"/>
      <c r="E186" s="52"/>
      <c r="F186" s="52"/>
      <c r="G186" s="52"/>
      <c r="H186" s="54"/>
      <c r="I186" s="54"/>
      <c r="J186" s="54"/>
      <c r="K186" s="54"/>
      <c r="L186" s="54"/>
      <c r="M186" s="54"/>
      <c r="N186" s="54"/>
      <c r="O186" s="60"/>
      <c r="P186" s="54"/>
      <c r="Q186" s="145"/>
      <c r="R186" s="54"/>
      <c r="S186" s="54"/>
      <c r="T186" s="54"/>
      <c r="U186" s="54"/>
      <c r="V186" s="54"/>
      <c r="W186" s="54"/>
      <c r="X186" s="54"/>
      <c r="Y186" s="54"/>
      <c r="Z186" s="54"/>
      <c r="AA186" s="54"/>
      <c r="AB186" s="54"/>
      <c r="AC186" s="137"/>
      <c r="AD186" s="138"/>
    </row>
    <row r="187" spans="1:30">
      <c r="A187" s="51">
        <f t="shared" si="51"/>
        <v>184</v>
      </c>
      <c r="B187" s="54"/>
      <c r="C187" s="54"/>
      <c r="D187" s="52"/>
      <c r="E187" s="52"/>
      <c r="F187" s="52"/>
      <c r="G187" s="52"/>
      <c r="H187" s="54"/>
      <c r="I187" s="54"/>
      <c r="J187" s="54"/>
      <c r="K187" s="54"/>
      <c r="L187" s="54"/>
      <c r="M187" s="54"/>
      <c r="N187" s="54"/>
      <c r="O187" s="60"/>
      <c r="P187" s="54"/>
      <c r="Q187" s="145"/>
      <c r="R187" s="54"/>
      <c r="S187" s="54"/>
      <c r="T187" s="54"/>
      <c r="U187" s="54"/>
      <c r="V187" s="54"/>
      <c r="W187" s="54"/>
      <c r="X187" s="54"/>
      <c r="Y187" s="54"/>
      <c r="Z187" s="54"/>
      <c r="AA187" s="54"/>
      <c r="AB187" s="54"/>
      <c r="AC187" s="137"/>
      <c r="AD187" s="138"/>
    </row>
    <row r="188" spans="1:30">
      <c r="A188" s="51">
        <f t="shared" si="51"/>
        <v>185</v>
      </c>
      <c r="B188" s="54"/>
      <c r="C188" s="54"/>
      <c r="D188" s="52"/>
      <c r="E188" s="52"/>
      <c r="F188" s="52"/>
      <c r="G188" s="52"/>
      <c r="H188" s="54"/>
      <c r="I188" s="54"/>
      <c r="J188" s="54"/>
      <c r="K188" s="54"/>
      <c r="L188" s="54"/>
      <c r="M188" s="54"/>
      <c r="N188" s="54"/>
      <c r="O188" s="60"/>
      <c r="P188" s="54"/>
      <c r="Q188" s="145"/>
      <c r="R188" s="54"/>
      <c r="S188" s="54"/>
      <c r="T188" s="54"/>
      <c r="U188" s="54"/>
      <c r="V188" s="54"/>
      <c r="W188" s="54"/>
      <c r="X188" s="54"/>
      <c r="Y188" s="54"/>
      <c r="Z188" s="54"/>
      <c r="AA188" s="54"/>
      <c r="AB188" s="54"/>
      <c r="AC188" s="137"/>
      <c r="AD188" s="138"/>
    </row>
    <row r="189" spans="1:30">
      <c r="A189" s="51">
        <f t="shared" si="51"/>
        <v>186</v>
      </c>
      <c r="B189" s="54"/>
      <c r="C189" s="54"/>
      <c r="D189" s="52"/>
      <c r="E189" s="52"/>
      <c r="F189" s="52"/>
      <c r="G189" s="52"/>
      <c r="H189" s="54"/>
      <c r="I189" s="54"/>
      <c r="J189" s="54"/>
      <c r="K189" s="54"/>
      <c r="L189" s="54"/>
      <c r="M189" s="54"/>
      <c r="N189" s="54"/>
      <c r="O189" s="60"/>
      <c r="P189" s="54"/>
      <c r="Q189" s="145"/>
      <c r="R189" s="54"/>
      <c r="S189" s="54"/>
      <c r="T189" s="54"/>
      <c r="U189" s="54"/>
      <c r="V189" s="54"/>
      <c r="W189" s="54"/>
      <c r="X189" s="54"/>
      <c r="Y189" s="54"/>
      <c r="Z189" s="54"/>
      <c r="AA189" s="54"/>
      <c r="AB189" s="54"/>
      <c r="AC189" s="137"/>
      <c r="AD189" s="138"/>
    </row>
    <row r="190" spans="1:30">
      <c r="A190" s="51">
        <f t="shared" si="51"/>
        <v>187</v>
      </c>
      <c r="B190" s="54"/>
      <c r="C190" s="54"/>
      <c r="D190" s="52"/>
      <c r="E190" s="52"/>
      <c r="F190" s="52"/>
      <c r="G190" s="52"/>
      <c r="H190" s="54"/>
      <c r="I190" s="54"/>
      <c r="J190" s="54"/>
      <c r="K190" s="54"/>
      <c r="L190" s="54"/>
      <c r="M190" s="54"/>
      <c r="N190" s="54"/>
      <c r="O190" s="60"/>
      <c r="P190" s="54"/>
      <c r="Q190" s="145"/>
      <c r="R190" s="54"/>
      <c r="S190" s="54"/>
      <c r="T190" s="54"/>
      <c r="U190" s="54"/>
      <c r="V190" s="54"/>
      <c r="W190" s="54"/>
      <c r="X190" s="54"/>
      <c r="Y190" s="54"/>
      <c r="Z190" s="54"/>
      <c r="AA190" s="54"/>
      <c r="AB190" s="54"/>
      <c r="AC190" s="137"/>
      <c r="AD190" s="138"/>
    </row>
    <row r="191" spans="1:30">
      <c r="A191" s="51">
        <f t="shared" si="51"/>
        <v>188</v>
      </c>
      <c r="B191" s="54"/>
      <c r="C191" s="54"/>
      <c r="D191" s="52"/>
      <c r="E191" s="52"/>
      <c r="F191" s="52"/>
      <c r="G191" s="52"/>
      <c r="H191" s="54"/>
      <c r="I191" s="54"/>
      <c r="J191" s="54"/>
      <c r="K191" s="54"/>
      <c r="L191" s="54"/>
      <c r="M191" s="54"/>
      <c r="N191" s="54"/>
      <c r="O191" s="60"/>
      <c r="P191" s="54"/>
      <c r="Q191" s="145"/>
      <c r="R191" s="54"/>
      <c r="S191" s="54"/>
      <c r="T191" s="54"/>
      <c r="U191" s="54"/>
      <c r="V191" s="54"/>
      <c r="W191" s="54"/>
      <c r="X191" s="54"/>
      <c r="Y191" s="54"/>
      <c r="Z191" s="54"/>
      <c r="AA191" s="54"/>
      <c r="AB191" s="54"/>
      <c r="AC191" s="137"/>
      <c r="AD191" s="138"/>
    </row>
    <row r="192" spans="1:30">
      <c r="A192" s="51">
        <f t="shared" si="51"/>
        <v>189</v>
      </c>
      <c r="B192" s="54"/>
      <c r="C192" s="54"/>
      <c r="D192" s="52"/>
      <c r="E192" s="52"/>
      <c r="F192" s="52"/>
      <c r="G192" s="52"/>
      <c r="H192" s="54"/>
      <c r="I192" s="54"/>
      <c r="J192" s="54"/>
      <c r="K192" s="54"/>
      <c r="L192" s="54"/>
      <c r="M192" s="54"/>
      <c r="N192" s="54"/>
      <c r="O192" s="60"/>
      <c r="P192" s="54"/>
      <c r="Q192" s="145"/>
      <c r="R192" s="54"/>
      <c r="S192" s="54"/>
      <c r="T192" s="54"/>
      <c r="U192" s="54"/>
      <c r="V192" s="54"/>
      <c r="W192" s="54"/>
      <c r="X192" s="54"/>
      <c r="Y192" s="54"/>
      <c r="Z192" s="54"/>
      <c r="AA192" s="54"/>
      <c r="AB192" s="54"/>
      <c r="AC192" s="137"/>
      <c r="AD192" s="138"/>
    </row>
    <row r="193" spans="1:30">
      <c r="A193" s="51">
        <f t="shared" si="51"/>
        <v>190</v>
      </c>
      <c r="B193" s="54"/>
      <c r="C193" s="54"/>
      <c r="D193" s="52"/>
      <c r="E193" s="52"/>
      <c r="F193" s="52"/>
      <c r="G193" s="52"/>
      <c r="H193" s="54"/>
      <c r="I193" s="54"/>
      <c r="J193" s="54"/>
      <c r="K193" s="54"/>
      <c r="L193" s="54"/>
      <c r="M193" s="54"/>
      <c r="N193" s="54"/>
      <c r="O193" s="60"/>
      <c r="P193" s="54"/>
      <c r="Q193" s="145"/>
      <c r="R193" s="54"/>
      <c r="S193" s="54"/>
      <c r="T193" s="54"/>
      <c r="U193" s="54"/>
      <c r="V193" s="54"/>
      <c r="W193" s="54"/>
      <c r="X193" s="54"/>
      <c r="Y193" s="54"/>
      <c r="Z193" s="54"/>
      <c r="AA193" s="54"/>
      <c r="AB193" s="54"/>
      <c r="AC193" s="137"/>
      <c r="AD193" s="138"/>
    </row>
    <row r="194" spans="1:30">
      <c r="A194" s="51">
        <f t="shared" si="51"/>
        <v>191</v>
      </c>
      <c r="B194" s="54"/>
      <c r="C194" s="54"/>
      <c r="D194" s="52"/>
      <c r="E194" s="52"/>
      <c r="F194" s="52"/>
      <c r="G194" s="52"/>
      <c r="H194" s="54"/>
      <c r="I194" s="54"/>
      <c r="J194" s="54"/>
      <c r="K194" s="54"/>
      <c r="L194" s="54"/>
      <c r="M194" s="54"/>
      <c r="N194" s="54"/>
      <c r="O194" s="60"/>
      <c r="P194" s="54"/>
      <c r="Q194" s="145"/>
      <c r="R194" s="54"/>
      <c r="S194" s="54"/>
      <c r="T194" s="54"/>
      <c r="U194" s="54"/>
      <c r="V194" s="54"/>
      <c r="W194" s="54"/>
      <c r="X194" s="54"/>
      <c r="Y194" s="54"/>
      <c r="Z194" s="54"/>
      <c r="AA194" s="54"/>
      <c r="AB194" s="54"/>
      <c r="AC194" s="137"/>
      <c r="AD194" s="138"/>
    </row>
    <row r="195" spans="1:30">
      <c r="A195" s="51">
        <f t="shared" si="51"/>
        <v>192</v>
      </c>
      <c r="B195" s="54"/>
      <c r="C195" s="54"/>
      <c r="D195" s="52"/>
      <c r="E195" s="52"/>
      <c r="F195" s="52"/>
      <c r="G195" s="52"/>
      <c r="H195" s="54"/>
      <c r="I195" s="54"/>
      <c r="J195" s="54"/>
      <c r="K195" s="54"/>
      <c r="L195" s="54"/>
      <c r="M195" s="54"/>
      <c r="N195" s="54"/>
      <c r="O195" s="60"/>
      <c r="P195" s="54"/>
      <c r="Q195" s="145"/>
      <c r="R195" s="54"/>
      <c r="S195" s="54"/>
      <c r="T195" s="54"/>
      <c r="U195" s="54"/>
      <c r="V195" s="54"/>
      <c r="W195" s="54"/>
      <c r="X195" s="54"/>
      <c r="Y195" s="54"/>
      <c r="Z195" s="54"/>
      <c r="AA195" s="54"/>
      <c r="AB195" s="54"/>
      <c r="AC195" s="137"/>
      <c r="AD195" s="138"/>
    </row>
    <row r="196" spans="1:30">
      <c r="A196" s="51">
        <f t="shared" si="51"/>
        <v>193</v>
      </c>
      <c r="B196" s="54"/>
      <c r="C196" s="54"/>
      <c r="D196" s="52"/>
      <c r="E196" s="52"/>
      <c r="F196" s="52"/>
      <c r="G196" s="52"/>
      <c r="H196" s="54"/>
      <c r="I196" s="54"/>
      <c r="J196" s="54"/>
      <c r="K196" s="54"/>
      <c r="L196" s="54"/>
      <c r="M196" s="54"/>
      <c r="N196" s="54"/>
      <c r="O196" s="60"/>
      <c r="P196" s="54"/>
      <c r="Q196" s="145"/>
      <c r="R196" s="54"/>
      <c r="S196" s="54"/>
      <c r="T196" s="54"/>
      <c r="U196" s="54"/>
      <c r="V196" s="54"/>
      <c r="W196" s="54"/>
      <c r="X196" s="54"/>
      <c r="Y196" s="54"/>
      <c r="Z196" s="54"/>
      <c r="AA196" s="54"/>
      <c r="AB196" s="54"/>
      <c r="AC196" s="137"/>
      <c r="AD196" s="138"/>
    </row>
    <row r="197" spans="1:30">
      <c r="A197" s="51">
        <f t="shared" si="51"/>
        <v>194</v>
      </c>
      <c r="B197" s="54"/>
      <c r="C197" s="54"/>
      <c r="D197" s="52"/>
      <c r="E197" s="52"/>
      <c r="F197" s="52"/>
      <c r="G197" s="52"/>
      <c r="H197" s="54"/>
      <c r="I197" s="54"/>
      <c r="J197" s="54"/>
      <c r="K197" s="54"/>
      <c r="L197" s="54"/>
      <c r="M197" s="54"/>
      <c r="N197" s="54"/>
      <c r="O197" s="60"/>
      <c r="P197" s="54"/>
      <c r="Q197" s="145"/>
      <c r="R197" s="54"/>
      <c r="S197" s="54"/>
      <c r="T197" s="54"/>
      <c r="U197" s="54"/>
      <c r="V197" s="54"/>
      <c r="W197" s="54"/>
      <c r="X197" s="54"/>
      <c r="Y197" s="54"/>
      <c r="Z197" s="54"/>
      <c r="AA197" s="54"/>
      <c r="AB197" s="54"/>
      <c r="AC197" s="137"/>
      <c r="AD197" s="138"/>
    </row>
    <row r="198" spans="1:30">
      <c r="A198" s="51">
        <f t="shared" ref="A198:A200" si="52">A197+1</f>
        <v>195</v>
      </c>
      <c r="B198" s="54"/>
      <c r="C198" s="54"/>
      <c r="D198" s="52"/>
      <c r="E198" s="52"/>
      <c r="F198" s="52"/>
      <c r="G198" s="52"/>
      <c r="H198" s="54"/>
      <c r="I198" s="54"/>
      <c r="J198" s="54"/>
      <c r="K198" s="54"/>
      <c r="L198" s="54"/>
      <c r="M198" s="54"/>
      <c r="N198" s="54"/>
      <c r="O198" s="60"/>
      <c r="P198" s="54"/>
      <c r="Q198" s="145"/>
      <c r="R198" s="54"/>
      <c r="S198" s="54"/>
      <c r="T198" s="54"/>
      <c r="U198" s="54"/>
      <c r="V198" s="54"/>
      <c r="W198" s="54"/>
      <c r="X198" s="54"/>
      <c r="Y198" s="54"/>
      <c r="Z198" s="54"/>
      <c r="AA198" s="54"/>
      <c r="AB198" s="54"/>
      <c r="AC198" s="137"/>
      <c r="AD198" s="138"/>
    </row>
    <row r="199" spans="1:30">
      <c r="A199" s="51">
        <f t="shared" si="52"/>
        <v>196</v>
      </c>
      <c r="B199" s="54"/>
      <c r="C199" s="54"/>
      <c r="D199" s="52"/>
      <c r="E199" s="52"/>
      <c r="F199" s="52"/>
      <c r="G199" s="52"/>
      <c r="H199" s="54"/>
      <c r="I199" s="54"/>
      <c r="J199" s="54"/>
      <c r="K199" s="54"/>
      <c r="L199" s="54"/>
      <c r="M199" s="54"/>
      <c r="N199" s="54"/>
      <c r="O199" s="60"/>
      <c r="P199" s="54"/>
      <c r="Q199" s="145"/>
      <c r="R199" s="54"/>
      <c r="S199" s="54"/>
      <c r="T199" s="54"/>
      <c r="U199" s="54"/>
      <c r="V199" s="54"/>
      <c r="W199" s="54"/>
      <c r="X199" s="54"/>
      <c r="Y199" s="54"/>
      <c r="Z199" s="54"/>
      <c r="AA199" s="54"/>
      <c r="AB199" s="54"/>
      <c r="AC199" s="137"/>
      <c r="AD199" s="138"/>
    </row>
    <row r="200" ht="12" spans="1:30">
      <c r="A200" s="141">
        <f t="shared" si="52"/>
        <v>197</v>
      </c>
      <c r="B200" s="139"/>
      <c r="C200" s="139"/>
      <c r="D200" s="142"/>
      <c r="E200" s="142"/>
      <c r="F200" s="142"/>
      <c r="G200" s="142"/>
      <c r="H200" s="139"/>
      <c r="I200" s="139"/>
      <c r="J200" s="139"/>
      <c r="K200" s="139"/>
      <c r="L200" s="139"/>
      <c r="M200" s="139"/>
      <c r="N200" s="139"/>
      <c r="O200" s="143"/>
      <c r="P200" s="54"/>
      <c r="Q200" s="145"/>
      <c r="R200" s="54"/>
      <c r="S200" s="54"/>
      <c r="T200" s="54"/>
      <c r="U200" s="54"/>
      <c r="V200" s="54"/>
      <c r="W200" s="54"/>
      <c r="X200" s="54"/>
      <c r="Y200" s="54"/>
      <c r="Z200" s="54"/>
      <c r="AA200" s="54"/>
      <c r="AB200" s="54"/>
      <c r="AC200" s="137"/>
      <c r="AD200" s="138"/>
    </row>
    <row r="201" spans="1:30">
      <c r="A201" s="51"/>
      <c r="B201" s="52"/>
      <c r="C201" s="52"/>
      <c r="D201" s="52"/>
      <c r="E201" s="52"/>
      <c r="F201" s="52"/>
      <c r="G201" s="52"/>
      <c r="H201" s="52"/>
      <c r="I201" s="52"/>
      <c r="J201" s="52"/>
      <c r="K201" s="52"/>
      <c r="L201" s="52"/>
      <c r="M201" s="52"/>
      <c r="N201" s="52"/>
      <c r="O201" s="59"/>
      <c r="P201" s="54"/>
      <c r="Q201" s="145"/>
      <c r="R201" s="54"/>
      <c r="S201" s="54"/>
      <c r="T201" s="54"/>
      <c r="U201" s="54"/>
      <c r="V201" s="54"/>
      <c r="W201" s="54"/>
      <c r="X201" s="54"/>
      <c r="Y201" s="54"/>
      <c r="Z201" s="54"/>
      <c r="AA201" s="54"/>
      <c r="AB201" s="54"/>
      <c r="AC201" s="137"/>
      <c r="AD201" s="138"/>
    </row>
    <row r="202" spans="1:30">
      <c r="A202" s="51"/>
      <c r="B202" s="52"/>
      <c r="C202" s="52"/>
      <c r="D202" s="52"/>
      <c r="E202" s="52"/>
      <c r="F202" s="52"/>
      <c r="G202" s="52"/>
      <c r="H202" s="52"/>
      <c r="I202" s="52"/>
      <c r="J202" s="52"/>
      <c r="K202" s="52"/>
      <c r="L202" s="52"/>
      <c r="M202" s="52"/>
      <c r="N202" s="52"/>
      <c r="O202" s="59"/>
      <c r="P202" s="54"/>
      <c r="Q202" s="145"/>
      <c r="R202" s="54"/>
      <c r="S202" s="54"/>
      <c r="T202" s="54"/>
      <c r="U202" s="54"/>
      <c r="V202" s="54"/>
      <c r="W202" s="54"/>
      <c r="X202" s="54"/>
      <c r="Y202" s="54"/>
      <c r="Z202" s="54"/>
      <c r="AA202" s="54"/>
      <c r="AB202" s="54"/>
      <c r="AC202" s="137"/>
      <c r="AD202" s="138"/>
    </row>
    <row r="203" spans="1:30">
      <c r="A203" s="51"/>
      <c r="B203" s="52"/>
      <c r="C203" s="52"/>
      <c r="D203" s="52"/>
      <c r="E203" s="52"/>
      <c r="F203" s="52"/>
      <c r="G203" s="52"/>
      <c r="H203" s="52"/>
      <c r="I203" s="52"/>
      <c r="J203" s="52"/>
      <c r="K203" s="52"/>
      <c r="L203" s="52"/>
      <c r="M203" s="52"/>
      <c r="N203" s="52"/>
      <c r="O203" s="59"/>
      <c r="P203" s="54"/>
      <c r="Q203" s="145"/>
      <c r="R203" s="54"/>
      <c r="S203" s="54"/>
      <c r="T203" s="54"/>
      <c r="U203" s="54"/>
      <c r="V203" s="54"/>
      <c r="W203" s="54"/>
      <c r="X203" s="54"/>
      <c r="Y203" s="54"/>
      <c r="Z203" s="54"/>
      <c r="AA203" s="54"/>
      <c r="AB203" s="54"/>
      <c r="AC203" s="137"/>
      <c r="AD203" s="138"/>
    </row>
    <row r="204" spans="1:30">
      <c r="A204" s="51"/>
      <c r="B204" s="52"/>
      <c r="C204" s="52"/>
      <c r="D204" s="52"/>
      <c r="E204" s="52"/>
      <c r="F204" s="52"/>
      <c r="G204" s="52"/>
      <c r="H204" s="52"/>
      <c r="I204" s="52"/>
      <c r="J204" s="52"/>
      <c r="K204" s="52"/>
      <c r="L204" s="52"/>
      <c r="M204" s="52"/>
      <c r="N204" s="52"/>
      <c r="O204" s="59"/>
      <c r="P204" s="54"/>
      <c r="Q204" s="145"/>
      <c r="R204" s="54"/>
      <c r="S204" s="54"/>
      <c r="T204" s="54"/>
      <c r="U204" s="54"/>
      <c r="V204" s="54"/>
      <c r="W204" s="54"/>
      <c r="X204" s="54"/>
      <c r="Y204" s="54"/>
      <c r="Z204" s="54"/>
      <c r="AA204" s="54"/>
      <c r="AB204" s="54"/>
      <c r="AC204" s="137"/>
      <c r="AD204" s="138"/>
    </row>
    <row r="205" spans="1:30">
      <c r="A205" s="51"/>
      <c r="B205" s="52"/>
      <c r="C205" s="52"/>
      <c r="D205" s="52"/>
      <c r="E205" s="52"/>
      <c r="F205" s="52"/>
      <c r="G205" s="52"/>
      <c r="H205" s="52"/>
      <c r="I205" s="52"/>
      <c r="J205" s="52"/>
      <c r="K205" s="52"/>
      <c r="L205" s="52"/>
      <c r="M205" s="52"/>
      <c r="N205" s="52"/>
      <c r="O205" s="59"/>
      <c r="P205" s="54"/>
      <c r="Q205" s="145"/>
      <c r="R205" s="54"/>
      <c r="S205" s="54"/>
      <c r="T205" s="54"/>
      <c r="U205" s="54"/>
      <c r="V205" s="54"/>
      <c r="W205" s="54"/>
      <c r="X205" s="54"/>
      <c r="Y205" s="54"/>
      <c r="Z205" s="54"/>
      <c r="AA205" s="54"/>
      <c r="AB205" s="54"/>
      <c r="AC205" s="137"/>
      <c r="AD205" s="138"/>
    </row>
    <row r="206" spans="1:30">
      <c r="A206" s="51"/>
      <c r="B206" s="52"/>
      <c r="C206" s="52"/>
      <c r="D206" s="52"/>
      <c r="E206" s="52"/>
      <c r="F206" s="52"/>
      <c r="G206" s="52"/>
      <c r="H206" s="52"/>
      <c r="I206" s="52"/>
      <c r="J206" s="52"/>
      <c r="K206" s="52"/>
      <c r="L206" s="52"/>
      <c r="M206" s="52"/>
      <c r="N206" s="52"/>
      <c r="O206" s="59"/>
      <c r="P206" s="54"/>
      <c r="Q206" s="145"/>
      <c r="R206" s="54"/>
      <c r="S206" s="54"/>
      <c r="T206" s="54"/>
      <c r="U206" s="54"/>
      <c r="V206" s="54"/>
      <c r="W206" s="54"/>
      <c r="X206" s="54"/>
      <c r="Y206" s="54"/>
      <c r="Z206" s="54"/>
      <c r="AA206" s="54"/>
      <c r="AB206" s="54"/>
      <c r="AC206" s="137"/>
      <c r="AD206" s="138"/>
    </row>
    <row r="207" spans="1:30">
      <c r="A207" s="51"/>
      <c r="B207" s="52"/>
      <c r="C207" s="52"/>
      <c r="D207" s="52"/>
      <c r="E207" s="52"/>
      <c r="F207" s="52"/>
      <c r="G207" s="52"/>
      <c r="H207" s="52"/>
      <c r="I207" s="52"/>
      <c r="J207" s="52"/>
      <c r="K207" s="52"/>
      <c r="L207" s="52"/>
      <c r="M207" s="52"/>
      <c r="N207" s="52"/>
      <c r="O207" s="59"/>
      <c r="P207" s="54"/>
      <c r="Q207" s="145"/>
      <c r="R207" s="54"/>
      <c r="S207" s="54"/>
      <c r="T207" s="54"/>
      <c r="U207" s="54"/>
      <c r="V207" s="54"/>
      <c r="W207" s="54"/>
      <c r="X207" s="54"/>
      <c r="Y207" s="54"/>
      <c r="Z207" s="54"/>
      <c r="AA207" s="54"/>
      <c r="AB207" s="54"/>
      <c r="AC207" s="137"/>
      <c r="AD207" s="138"/>
    </row>
    <row r="208" spans="1:30">
      <c r="A208" s="51"/>
      <c r="B208" s="52"/>
      <c r="C208" s="52"/>
      <c r="D208" s="52"/>
      <c r="E208" s="52"/>
      <c r="F208" s="52"/>
      <c r="G208" s="52"/>
      <c r="H208" s="52"/>
      <c r="I208" s="52"/>
      <c r="J208" s="52"/>
      <c r="K208" s="52"/>
      <c r="L208" s="52"/>
      <c r="M208" s="52"/>
      <c r="N208" s="52"/>
      <c r="O208" s="59"/>
      <c r="P208" s="54"/>
      <c r="Q208" s="145"/>
      <c r="R208" s="54"/>
      <c r="S208" s="54"/>
      <c r="T208" s="54"/>
      <c r="U208" s="54"/>
      <c r="V208" s="54"/>
      <c r="W208" s="54"/>
      <c r="X208" s="54"/>
      <c r="Y208" s="54"/>
      <c r="Z208" s="54"/>
      <c r="AA208" s="54"/>
      <c r="AB208" s="54"/>
      <c r="AC208" s="137"/>
      <c r="AD208" s="138"/>
    </row>
    <row r="209" spans="1:30">
      <c r="A209" s="51"/>
      <c r="B209" s="52"/>
      <c r="C209" s="52"/>
      <c r="D209" s="52"/>
      <c r="E209" s="52"/>
      <c r="F209" s="52"/>
      <c r="G209" s="52"/>
      <c r="H209" s="52"/>
      <c r="I209" s="52"/>
      <c r="J209" s="52"/>
      <c r="K209" s="52"/>
      <c r="L209" s="52"/>
      <c r="M209" s="52"/>
      <c r="N209" s="52"/>
      <c r="O209" s="59"/>
      <c r="P209" s="54"/>
      <c r="Q209" s="145"/>
      <c r="R209" s="54"/>
      <c r="S209" s="54"/>
      <c r="T209" s="54"/>
      <c r="U209" s="54"/>
      <c r="V209" s="54"/>
      <c r="W209" s="54"/>
      <c r="X209" s="54"/>
      <c r="Y209" s="54"/>
      <c r="Z209" s="54"/>
      <c r="AA209" s="54"/>
      <c r="AB209" s="54"/>
      <c r="AC209" s="137"/>
      <c r="AD209" s="138"/>
    </row>
    <row r="210" spans="1:30">
      <c r="A210" s="51"/>
      <c r="B210" s="52"/>
      <c r="C210" s="52"/>
      <c r="D210" s="52"/>
      <c r="E210" s="52"/>
      <c r="F210" s="52"/>
      <c r="G210" s="52"/>
      <c r="H210" s="52"/>
      <c r="I210" s="52"/>
      <c r="J210" s="52"/>
      <c r="K210" s="52"/>
      <c r="L210" s="52"/>
      <c r="M210" s="52"/>
      <c r="N210" s="52"/>
      <c r="O210" s="59"/>
      <c r="P210" s="54"/>
      <c r="Q210" s="145"/>
      <c r="R210" s="54"/>
      <c r="S210" s="54"/>
      <c r="T210" s="54"/>
      <c r="U210" s="54"/>
      <c r="V210" s="54"/>
      <c r="W210" s="54"/>
      <c r="X210" s="54"/>
      <c r="Y210" s="54"/>
      <c r="Z210" s="54"/>
      <c r="AA210" s="54"/>
      <c r="AB210" s="54"/>
      <c r="AC210" s="137"/>
      <c r="AD210" s="138"/>
    </row>
    <row r="211" spans="1:30">
      <c r="A211" s="51"/>
      <c r="B211" s="52"/>
      <c r="C211" s="52"/>
      <c r="D211" s="52"/>
      <c r="E211" s="52"/>
      <c r="F211" s="52"/>
      <c r="G211" s="52"/>
      <c r="H211" s="52"/>
      <c r="I211" s="52"/>
      <c r="J211" s="52"/>
      <c r="K211" s="52"/>
      <c r="L211" s="52"/>
      <c r="M211" s="52"/>
      <c r="N211" s="52"/>
      <c r="O211" s="59"/>
      <c r="P211" s="54"/>
      <c r="Q211" s="145"/>
      <c r="R211" s="54"/>
      <c r="S211" s="54"/>
      <c r="T211" s="54"/>
      <c r="U211" s="54"/>
      <c r="V211" s="54"/>
      <c r="W211" s="54"/>
      <c r="X211" s="54"/>
      <c r="Y211" s="54"/>
      <c r="Z211" s="54"/>
      <c r="AA211" s="54"/>
      <c r="AB211" s="54"/>
      <c r="AC211" s="137"/>
      <c r="AD211" s="138"/>
    </row>
    <row r="212" spans="1:30">
      <c r="A212" s="51"/>
      <c r="B212" s="52"/>
      <c r="C212" s="52"/>
      <c r="D212" s="52"/>
      <c r="E212" s="52"/>
      <c r="F212" s="52"/>
      <c r="G212" s="52"/>
      <c r="H212" s="52"/>
      <c r="I212" s="52"/>
      <c r="J212" s="52"/>
      <c r="K212" s="52"/>
      <c r="L212" s="52"/>
      <c r="M212" s="52"/>
      <c r="N212" s="52"/>
      <c r="O212" s="59"/>
      <c r="P212" s="54"/>
      <c r="Q212" s="145"/>
      <c r="R212" s="54"/>
      <c r="S212" s="54"/>
      <c r="T212" s="54"/>
      <c r="U212" s="54"/>
      <c r="V212" s="54"/>
      <c r="W212" s="54"/>
      <c r="X212" s="54"/>
      <c r="Y212" s="54"/>
      <c r="Z212" s="54"/>
      <c r="AA212" s="54"/>
      <c r="AB212" s="54"/>
      <c r="AC212" s="137"/>
      <c r="AD212" s="138"/>
    </row>
    <row r="213" spans="1:30">
      <c r="A213" s="51"/>
      <c r="B213" s="52"/>
      <c r="C213" s="52"/>
      <c r="D213" s="52"/>
      <c r="E213" s="52"/>
      <c r="F213" s="52"/>
      <c r="G213" s="52"/>
      <c r="H213" s="52"/>
      <c r="I213" s="52"/>
      <c r="J213" s="52"/>
      <c r="K213" s="52"/>
      <c r="L213" s="52"/>
      <c r="M213" s="52"/>
      <c r="N213" s="52"/>
      <c r="O213" s="59"/>
      <c r="P213" s="54"/>
      <c r="Q213" s="145"/>
      <c r="R213" s="54"/>
      <c r="S213" s="54"/>
      <c r="T213" s="54"/>
      <c r="U213" s="54"/>
      <c r="V213" s="54"/>
      <c r="W213" s="54"/>
      <c r="X213" s="54"/>
      <c r="Y213" s="54"/>
      <c r="Z213" s="54"/>
      <c r="AA213" s="54"/>
      <c r="AB213" s="54"/>
      <c r="AC213" s="137"/>
      <c r="AD213" s="138"/>
    </row>
    <row r="214" spans="1:30">
      <c r="A214" s="51"/>
      <c r="B214" s="52"/>
      <c r="C214" s="52"/>
      <c r="D214" s="52"/>
      <c r="E214" s="52"/>
      <c r="F214" s="52"/>
      <c r="G214" s="52"/>
      <c r="H214" s="52"/>
      <c r="I214" s="52"/>
      <c r="J214" s="52"/>
      <c r="K214" s="52"/>
      <c r="L214" s="52"/>
      <c r="M214" s="52"/>
      <c r="N214" s="52"/>
      <c r="O214" s="59"/>
      <c r="P214" s="54"/>
      <c r="Q214" s="145"/>
      <c r="R214" s="54"/>
      <c r="S214" s="54"/>
      <c r="T214" s="54"/>
      <c r="U214" s="54"/>
      <c r="V214" s="54"/>
      <c r="W214" s="54"/>
      <c r="X214" s="54"/>
      <c r="Y214" s="54"/>
      <c r="Z214" s="54"/>
      <c r="AA214" s="54"/>
      <c r="AB214" s="54"/>
      <c r="AC214" s="137"/>
      <c r="AD214" s="138"/>
    </row>
    <row r="215" spans="1:30">
      <c r="A215" s="51"/>
      <c r="B215" s="52"/>
      <c r="C215" s="52"/>
      <c r="D215" s="52"/>
      <c r="E215" s="52"/>
      <c r="F215" s="52"/>
      <c r="G215" s="52"/>
      <c r="H215" s="52"/>
      <c r="I215" s="52"/>
      <c r="J215" s="52"/>
      <c r="K215" s="52"/>
      <c r="L215" s="52"/>
      <c r="M215" s="52"/>
      <c r="N215" s="52"/>
      <c r="O215" s="59"/>
      <c r="P215" s="54"/>
      <c r="Q215" s="145"/>
      <c r="R215" s="54"/>
      <c r="S215" s="54"/>
      <c r="T215" s="54"/>
      <c r="U215" s="54"/>
      <c r="V215" s="54"/>
      <c r="W215" s="54"/>
      <c r="X215" s="54"/>
      <c r="Y215" s="54"/>
      <c r="Z215" s="54"/>
      <c r="AA215" s="54"/>
      <c r="AB215" s="54"/>
      <c r="AC215" s="137"/>
      <c r="AD215" s="138"/>
    </row>
    <row r="216" spans="1:30">
      <c r="A216" s="51"/>
      <c r="B216" s="52"/>
      <c r="C216" s="52"/>
      <c r="D216" s="52"/>
      <c r="E216" s="52"/>
      <c r="F216" s="52"/>
      <c r="G216" s="52"/>
      <c r="H216" s="52"/>
      <c r="I216" s="52"/>
      <c r="J216" s="52"/>
      <c r="K216" s="52"/>
      <c r="L216" s="52"/>
      <c r="M216" s="52"/>
      <c r="N216" s="52"/>
      <c r="O216" s="59"/>
      <c r="P216" s="54"/>
      <c r="Q216" s="145"/>
      <c r="R216" s="54"/>
      <c r="S216" s="54"/>
      <c r="T216" s="54"/>
      <c r="U216" s="54"/>
      <c r="V216" s="54"/>
      <c r="W216" s="54"/>
      <c r="X216" s="54"/>
      <c r="Y216" s="54"/>
      <c r="Z216" s="54"/>
      <c r="AA216" s="54"/>
      <c r="AB216" s="54"/>
      <c r="AC216" s="137"/>
      <c r="AD216" s="138"/>
    </row>
    <row r="217" spans="1:30">
      <c r="A217" s="51"/>
      <c r="B217" s="52"/>
      <c r="C217" s="52"/>
      <c r="D217" s="52"/>
      <c r="E217" s="52"/>
      <c r="F217" s="52"/>
      <c r="G217" s="52"/>
      <c r="H217" s="52"/>
      <c r="I217" s="52"/>
      <c r="J217" s="52"/>
      <c r="K217" s="52"/>
      <c r="L217" s="52"/>
      <c r="M217" s="52"/>
      <c r="N217" s="52"/>
      <c r="O217" s="59"/>
      <c r="P217" s="54"/>
      <c r="Q217" s="145"/>
      <c r="R217" s="54"/>
      <c r="S217" s="54"/>
      <c r="T217" s="54"/>
      <c r="U217" s="54"/>
      <c r="V217" s="54"/>
      <c r="W217" s="54"/>
      <c r="X217" s="54"/>
      <c r="Y217" s="54"/>
      <c r="Z217" s="54"/>
      <c r="AA217" s="54"/>
      <c r="AB217" s="54"/>
      <c r="AC217" s="137"/>
      <c r="AD217" s="138"/>
    </row>
    <row r="218" spans="1:30">
      <c r="A218" s="51"/>
      <c r="B218" s="52"/>
      <c r="C218" s="52"/>
      <c r="D218" s="52"/>
      <c r="E218" s="52"/>
      <c r="F218" s="52"/>
      <c r="G218" s="52"/>
      <c r="H218" s="52"/>
      <c r="I218" s="52"/>
      <c r="J218" s="52"/>
      <c r="K218" s="52"/>
      <c r="L218" s="52"/>
      <c r="M218" s="52"/>
      <c r="N218" s="52"/>
      <c r="O218" s="59"/>
      <c r="P218" s="54"/>
      <c r="Q218" s="145"/>
      <c r="R218" s="54"/>
      <c r="S218" s="54"/>
      <c r="T218" s="54"/>
      <c r="U218" s="54"/>
      <c r="V218" s="54"/>
      <c r="W218" s="54"/>
      <c r="X218" s="54"/>
      <c r="Y218" s="54"/>
      <c r="Z218" s="54"/>
      <c r="AA218" s="54"/>
      <c r="AB218" s="54"/>
      <c r="AC218" s="137"/>
      <c r="AD218" s="138"/>
    </row>
    <row r="219" spans="1:30">
      <c r="A219" s="51"/>
      <c r="B219" s="52"/>
      <c r="C219" s="52"/>
      <c r="D219" s="52"/>
      <c r="E219" s="52"/>
      <c r="F219" s="52"/>
      <c r="G219" s="52"/>
      <c r="H219" s="52"/>
      <c r="I219" s="52"/>
      <c r="J219" s="52"/>
      <c r="K219" s="52"/>
      <c r="L219" s="52"/>
      <c r="M219" s="52"/>
      <c r="N219" s="52"/>
      <c r="O219" s="59"/>
      <c r="P219" s="54"/>
      <c r="Q219" s="145"/>
      <c r="R219" s="54"/>
      <c r="S219" s="54"/>
      <c r="T219" s="54"/>
      <c r="U219" s="54"/>
      <c r="V219" s="54"/>
      <c r="W219" s="54"/>
      <c r="X219" s="54"/>
      <c r="Y219" s="54"/>
      <c r="Z219" s="54"/>
      <c r="AA219" s="54"/>
      <c r="AB219" s="54"/>
      <c r="AC219" s="137"/>
      <c r="AD219" s="138"/>
    </row>
    <row r="220" spans="1:30">
      <c r="A220" s="51"/>
      <c r="B220" s="52"/>
      <c r="C220" s="52"/>
      <c r="D220" s="52"/>
      <c r="E220" s="52"/>
      <c r="F220" s="52"/>
      <c r="G220" s="52"/>
      <c r="H220" s="52"/>
      <c r="I220" s="52"/>
      <c r="J220" s="52"/>
      <c r="K220" s="52"/>
      <c r="L220" s="52"/>
      <c r="M220" s="52"/>
      <c r="N220" s="52"/>
      <c r="O220" s="59"/>
      <c r="P220" s="54"/>
      <c r="Q220" s="145"/>
      <c r="R220" s="54"/>
      <c r="S220" s="54"/>
      <c r="T220" s="54"/>
      <c r="U220" s="54"/>
      <c r="V220" s="54"/>
      <c r="W220" s="54"/>
      <c r="X220" s="54"/>
      <c r="Y220" s="54"/>
      <c r="Z220" s="54"/>
      <c r="AA220" s="54"/>
      <c r="AB220" s="54"/>
      <c r="AC220" s="137"/>
      <c r="AD220" s="138"/>
    </row>
    <row r="221" spans="1:30">
      <c r="A221" s="51"/>
      <c r="B221" s="52"/>
      <c r="C221" s="52"/>
      <c r="D221" s="52"/>
      <c r="E221" s="52"/>
      <c r="F221" s="52"/>
      <c r="G221" s="52"/>
      <c r="H221" s="52"/>
      <c r="I221" s="52"/>
      <c r="J221" s="52"/>
      <c r="K221" s="52"/>
      <c r="L221" s="52"/>
      <c r="M221" s="52"/>
      <c r="N221" s="52"/>
      <c r="O221" s="59"/>
      <c r="P221" s="54"/>
      <c r="Q221" s="145"/>
      <c r="R221" s="54"/>
      <c r="S221" s="54"/>
      <c r="T221" s="54"/>
      <c r="U221" s="54"/>
      <c r="V221" s="54"/>
      <c r="W221" s="54"/>
      <c r="X221" s="54"/>
      <c r="Y221" s="54"/>
      <c r="Z221" s="54"/>
      <c r="AA221" s="54"/>
      <c r="AB221" s="54"/>
      <c r="AC221" s="137"/>
      <c r="AD221" s="138"/>
    </row>
    <row r="222" spans="1:30">
      <c r="A222" s="51"/>
      <c r="B222" s="52"/>
      <c r="C222" s="52"/>
      <c r="D222" s="52"/>
      <c r="E222" s="52"/>
      <c r="F222" s="52"/>
      <c r="G222" s="52"/>
      <c r="H222" s="52"/>
      <c r="I222" s="52"/>
      <c r="J222" s="52"/>
      <c r="K222" s="52"/>
      <c r="L222" s="52"/>
      <c r="M222" s="52"/>
      <c r="N222" s="52"/>
      <c r="O222" s="59"/>
      <c r="P222" s="52"/>
      <c r="Q222" s="148"/>
      <c r="R222" s="52"/>
      <c r="S222" s="52"/>
      <c r="T222" s="52"/>
      <c r="U222" s="52"/>
      <c r="V222" s="52"/>
      <c r="W222" s="52"/>
      <c r="X222" s="52"/>
      <c r="Y222" s="52"/>
      <c r="Z222" s="52"/>
      <c r="AA222" s="52"/>
      <c r="AB222" s="52"/>
      <c r="AD222" s="55"/>
    </row>
    <row r="223" spans="1:30">
      <c r="A223" s="51"/>
      <c r="B223" s="52"/>
      <c r="C223" s="52"/>
      <c r="D223" s="52"/>
      <c r="E223" s="52"/>
      <c r="F223" s="52"/>
      <c r="G223" s="52"/>
      <c r="H223" s="52"/>
      <c r="I223" s="52"/>
      <c r="J223" s="52"/>
      <c r="K223" s="52"/>
      <c r="L223" s="52"/>
      <c r="M223" s="52"/>
      <c r="N223" s="52"/>
      <c r="O223" s="59"/>
      <c r="P223" s="52"/>
      <c r="Q223" s="148"/>
      <c r="R223" s="52"/>
      <c r="S223" s="52"/>
      <c r="T223" s="52"/>
      <c r="U223" s="52"/>
      <c r="V223" s="52"/>
      <c r="W223" s="52"/>
      <c r="X223" s="52"/>
      <c r="Y223" s="52"/>
      <c r="Z223" s="52"/>
      <c r="AA223" s="52"/>
      <c r="AB223" s="52"/>
      <c r="AD223" s="55"/>
    </row>
    <row r="224" spans="1:30">
      <c r="A224" s="51"/>
      <c r="B224" s="52"/>
      <c r="C224" s="52"/>
      <c r="D224" s="52"/>
      <c r="E224" s="52"/>
      <c r="F224" s="52"/>
      <c r="G224" s="52"/>
      <c r="H224" s="52"/>
      <c r="I224" s="52"/>
      <c r="J224" s="52"/>
      <c r="K224" s="52"/>
      <c r="L224" s="52"/>
      <c r="M224" s="52"/>
      <c r="N224" s="52"/>
      <c r="O224" s="59"/>
      <c r="P224" s="52"/>
      <c r="Q224" s="148"/>
      <c r="R224" s="52"/>
      <c r="S224" s="52"/>
      <c r="T224" s="52"/>
      <c r="U224" s="52"/>
      <c r="V224" s="52"/>
      <c r="W224" s="52"/>
      <c r="X224" s="52"/>
      <c r="Y224" s="52"/>
      <c r="Z224" s="52"/>
      <c r="AA224" s="52"/>
      <c r="AB224" s="52"/>
      <c r="AD224" s="55"/>
    </row>
    <row r="225" spans="1:30">
      <c r="A225" s="51"/>
      <c r="B225" s="52"/>
      <c r="C225" s="52"/>
      <c r="D225" s="52"/>
      <c r="E225" s="52"/>
      <c r="F225" s="52"/>
      <c r="G225" s="52"/>
      <c r="H225" s="52"/>
      <c r="I225" s="52"/>
      <c r="J225" s="52"/>
      <c r="K225" s="52"/>
      <c r="L225" s="52"/>
      <c r="M225" s="52"/>
      <c r="N225" s="52"/>
      <c r="O225" s="59"/>
      <c r="P225" s="52"/>
      <c r="Q225" s="148"/>
      <c r="R225" s="52"/>
      <c r="S225" s="52"/>
      <c r="T225" s="52"/>
      <c r="U225" s="52"/>
      <c r="V225" s="52"/>
      <c r="W225" s="52"/>
      <c r="X225" s="52"/>
      <c r="Y225" s="52"/>
      <c r="Z225" s="52"/>
      <c r="AA225" s="52"/>
      <c r="AB225" s="52"/>
      <c r="AD225" s="55"/>
    </row>
    <row r="226" spans="1:30">
      <c r="A226" s="51"/>
      <c r="B226" s="52"/>
      <c r="C226" s="52"/>
      <c r="D226" s="52"/>
      <c r="E226" s="52"/>
      <c r="F226" s="52"/>
      <c r="G226" s="52"/>
      <c r="H226" s="52"/>
      <c r="I226" s="52"/>
      <c r="J226" s="52"/>
      <c r="K226" s="52"/>
      <c r="L226" s="52"/>
      <c r="M226" s="52"/>
      <c r="N226" s="52"/>
      <c r="O226" s="59"/>
      <c r="P226" s="52"/>
      <c r="Q226" s="148"/>
      <c r="R226" s="52"/>
      <c r="S226" s="52"/>
      <c r="T226" s="52"/>
      <c r="U226" s="52"/>
      <c r="V226" s="52"/>
      <c r="W226" s="52"/>
      <c r="X226" s="52"/>
      <c r="Y226" s="52"/>
      <c r="Z226" s="52"/>
      <c r="AA226" s="52"/>
      <c r="AB226" s="52"/>
      <c r="AD226" s="55"/>
    </row>
    <row r="227" spans="1:30">
      <c r="A227" s="51"/>
      <c r="B227" s="52"/>
      <c r="C227" s="52"/>
      <c r="D227" s="52"/>
      <c r="E227" s="52"/>
      <c r="F227" s="52"/>
      <c r="G227" s="52"/>
      <c r="H227" s="52"/>
      <c r="I227" s="52"/>
      <c r="J227" s="52"/>
      <c r="K227" s="52"/>
      <c r="L227" s="52"/>
      <c r="M227" s="52"/>
      <c r="N227" s="52"/>
      <c r="O227" s="59"/>
      <c r="P227" s="52"/>
      <c r="Q227" s="148"/>
      <c r="R227" s="52"/>
      <c r="S227" s="52"/>
      <c r="T227" s="52"/>
      <c r="U227" s="52"/>
      <c r="V227" s="52"/>
      <c r="W227" s="52"/>
      <c r="X227" s="52"/>
      <c r="Y227" s="52"/>
      <c r="Z227" s="52"/>
      <c r="AA227" s="52"/>
      <c r="AB227" s="52"/>
      <c r="AD227" s="55"/>
    </row>
    <row r="228" spans="1:30">
      <c r="A228" s="51"/>
      <c r="B228" s="52"/>
      <c r="C228" s="52"/>
      <c r="D228" s="52"/>
      <c r="E228" s="52"/>
      <c r="F228" s="52"/>
      <c r="G228" s="52"/>
      <c r="H228" s="52"/>
      <c r="I228" s="52"/>
      <c r="J228" s="52"/>
      <c r="K228" s="52"/>
      <c r="L228" s="52"/>
      <c r="M228" s="52"/>
      <c r="N228" s="52"/>
      <c r="O228" s="59"/>
      <c r="P228" s="52"/>
      <c r="Q228" s="148"/>
      <c r="R228" s="52"/>
      <c r="S228" s="52"/>
      <c r="T228" s="52"/>
      <c r="U228" s="52"/>
      <c r="V228" s="52"/>
      <c r="W228" s="52"/>
      <c r="X228" s="52"/>
      <c r="Y228" s="52"/>
      <c r="Z228" s="52"/>
      <c r="AA228" s="52"/>
      <c r="AB228" s="52"/>
      <c r="AD228" s="55"/>
    </row>
    <row r="229" spans="1:30">
      <c r="A229" s="51"/>
      <c r="B229" s="52"/>
      <c r="C229" s="52"/>
      <c r="D229" s="52"/>
      <c r="E229" s="52"/>
      <c r="F229" s="52"/>
      <c r="G229" s="52"/>
      <c r="H229" s="52"/>
      <c r="I229" s="52"/>
      <c r="J229" s="52"/>
      <c r="K229" s="52"/>
      <c r="L229" s="52"/>
      <c r="M229" s="52"/>
      <c r="N229" s="52"/>
      <c r="O229" s="59"/>
      <c r="P229" s="52"/>
      <c r="Q229" s="148"/>
      <c r="R229" s="52"/>
      <c r="S229" s="52"/>
      <c r="T229" s="52"/>
      <c r="U229" s="52"/>
      <c r="V229" s="52"/>
      <c r="W229" s="52"/>
      <c r="X229" s="52"/>
      <c r="Y229" s="52"/>
      <c r="Z229" s="52"/>
      <c r="AA229" s="52"/>
      <c r="AB229" s="52"/>
      <c r="AD229" s="55"/>
    </row>
    <row r="230" spans="1:30">
      <c r="A230" s="51"/>
      <c r="B230" s="52"/>
      <c r="C230" s="52"/>
      <c r="D230" s="52"/>
      <c r="E230" s="52"/>
      <c r="F230" s="52"/>
      <c r="G230" s="52"/>
      <c r="H230" s="52"/>
      <c r="I230" s="52"/>
      <c r="J230" s="52"/>
      <c r="K230" s="52"/>
      <c r="L230" s="52"/>
      <c r="M230" s="52"/>
      <c r="N230" s="52"/>
      <c r="O230" s="59"/>
      <c r="P230" s="52"/>
      <c r="Q230" s="148"/>
      <c r="R230" s="52"/>
      <c r="S230" s="52"/>
      <c r="T230" s="52"/>
      <c r="U230" s="52"/>
      <c r="V230" s="52"/>
      <c r="W230" s="52"/>
      <c r="X230" s="52"/>
      <c r="Y230" s="52"/>
      <c r="Z230" s="52"/>
      <c r="AA230" s="52"/>
      <c r="AB230" s="52"/>
      <c r="AD230" s="55"/>
    </row>
    <row r="231" spans="1:30">
      <c r="A231" s="51"/>
      <c r="B231" s="52"/>
      <c r="C231" s="52"/>
      <c r="D231" s="52"/>
      <c r="E231" s="52"/>
      <c r="F231" s="52"/>
      <c r="G231" s="52"/>
      <c r="H231" s="52"/>
      <c r="I231" s="52"/>
      <c r="J231" s="52"/>
      <c r="K231" s="52"/>
      <c r="L231" s="52"/>
      <c r="M231" s="52"/>
      <c r="N231" s="52"/>
      <c r="O231" s="59"/>
      <c r="P231" s="52"/>
      <c r="Q231" s="148"/>
      <c r="R231" s="52"/>
      <c r="S231" s="52"/>
      <c r="T231" s="52"/>
      <c r="U231" s="52"/>
      <c r="V231" s="52"/>
      <c r="W231" s="52"/>
      <c r="X231" s="52"/>
      <c r="Y231" s="52"/>
      <c r="Z231" s="52"/>
      <c r="AA231" s="52"/>
      <c r="AB231" s="52"/>
      <c r="AD231" s="55"/>
    </row>
    <row r="232" spans="1:30">
      <c r="A232" s="51"/>
      <c r="B232" s="52"/>
      <c r="C232" s="52"/>
      <c r="D232" s="52"/>
      <c r="E232" s="52"/>
      <c r="F232" s="52"/>
      <c r="G232" s="52"/>
      <c r="H232" s="52"/>
      <c r="I232" s="52"/>
      <c r="J232" s="52"/>
      <c r="K232" s="52"/>
      <c r="L232" s="52"/>
      <c r="M232" s="52"/>
      <c r="N232" s="52"/>
      <c r="O232" s="59"/>
      <c r="P232" s="52"/>
      <c r="Q232" s="148"/>
      <c r="R232" s="52"/>
      <c r="S232" s="52"/>
      <c r="T232" s="52"/>
      <c r="U232" s="52"/>
      <c r="V232" s="52"/>
      <c r="W232" s="52"/>
      <c r="X232" s="52"/>
      <c r="Y232" s="52"/>
      <c r="Z232" s="52"/>
      <c r="AA232" s="52"/>
      <c r="AB232" s="52"/>
      <c r="AD232" s="55"/>
    </row>
    <row r="233" spans="1:30">
      <c r="A233" s="51"/>
      <c r="B233" s="52"/>
      <c r="C233" s="52"/>
      <c r="D233" s="52"/>
      <c r="E233" s="52"/>
      <c r="F233" s="52"/>
      <c r="G233" s="52"/>
      <c r="H233" s="52"/>
      <c r="I233" s="52"/>
      <c r="J233" s="52"/>
      <c r="K233" s="52"/>
      <c r="L233" s="52"/>
      <c r="M233" s="52"/>
      <c r="N233" s="52"/>
      <c r="O233" s="59"/>
      <c r="P233" s="52"/>
      <c r="Q233" s="148"/>
      <c r="R233" s="52"/>
      <c r="S233" s="52"/>
      <c r="T233" s="52"/>
      <c r="U233" s="52"/>
      <c r="V233" s="52"/>
      <c r="W233" s="52"/>
      <c r="X233" s="52"/>
      <c r="Y233" s="52"/>
      <c r="Z233" s="52"/>
      <c r="AA233" s="52"/>
      <c r="AB233" s="52"/>
      <c r="AD233" s="55"/>
    </row>
    <row r="234" spans="1:30">
      <c r="A234" s="51"/>
      <c r="B234" s="52"/>
      <c r="C234" s="52"/>
      <c r="D234" s="52"/>
      <c r="E234" s="52"/>
      <c r="F234" s="52"/>
      <c r="G234" s="52"/>
      <c r="H234" s="52"/>
      <c r="I234" s="52"/>
      <c r="J234" s="52"/>
      <c r="K234" s="52"/>
      <c r="L234" s="52"/>
      <c r="M234" s="52"/>
      <c r="N234" s="52"/>
      <c r="O234" s="59"/>
      <c r="P234" s="52"/>
      <c r="Q234" s="148"/>
      <c r="R234" s="52"/>
      <c r="S234" s="52"/>
      <c r="T234" s="52"/>
      <c r="U234" s="52"/>
      <c r="V234" s="52"/>
      <c r="W234" s="52"/>
      <c r="X234" s="52"/>
      <c r="Y234" s="52"/>
      <c r="Z234" s="52"/>
      <c r="AA234" s="52"/>
      <c r="AB234" s="52"/>
      <c r="AD234" s="55"/>
    </row>
    <row r="235" spans="1:30">
      <c r="A235" s="51"/>
      <c r="B235" s="52"/>
      <c r="C235" s="52"/>
      <c r="D235" s="52"/>
      <c r="E235" s="52"/>
      <c r="F235" s="52"/>
      <c r="G235" s="52"/>
      <c r="H235" s="52"/>
      <c r="I235" s="52"/>
      <c r="J235" s="52"/>
      <c r="K235" s="52"/>
      <c r="L235" s="52"/>
      <c r="M235" s="52"/>
      <c r="N235" s="52"/>
      <c r="O235" s="59"/>
      <c r="P235" s="52"/>
      <c r="Q235" s="148"/>
      <c r="R235" s="52"/>
      <c r="S235" s="52"/>
      <c r="T235" s="52"/>
      <c r="U235" s="52"/>
      <c r="V235" s="52"/>
      <c r="W235" s="52"/>
      <c r="X235" s="52"/>
      <c r="Y235" s="52"/>
      <c r="Z235" s="52"/>
      <c r="AA235" s="52"/>
      <c r="AB235" s="52"/>
      <c r="AD235" s="55"/>
    </row>
    <row r="236" spans="1:30">
      <c r="A236" s="51"/>
      <c r="B236" s="52"/>
      <c r="C236" s="52"/>
      <c r="D236" s="52"/>
      <c r="E236" s="52"/>
      <c r="F236" s="52"/>
      <c r="G236" s="52"/>
      <c r="H236" s="52"/>
      <c r="I236" s="52"/>
      <c r="J236" s="52"/>
      <c r="K236" s="52"/>
      <c r="L236" s="52"/>
      <c r="M236" s="52"/>
      <c r="N236" s="52"/>
      <c r="O236" s="59"/>
      <c r="P236" s="52"/>
      <c r="Q236" s="148"/>
      <c r="R236" s="52"/>
      <c r="S236" s="52"/>
      <c r="T236" s="52"/>
      <c r="U236" s="52"/>
      <c r="V236" s="52"/>
      <c r="W236" s="52"/>
      <c r="X236" s="52"/>
      <c r="Y236" s="52"/>
      <c r="Z236" s="52"/>
      <c r="AA236" s="52"/>
      <c r="AB236" s="52"/>
      <c r="AD236" s="55"/>
    </row>
    <row r="237" spans="1:30">
      <c r="A237" s="51"/>
      <c r="B237" s="52"/>
      <c r="C237" s="52"/>
      <c r="D237" s="52"/>
      <c r="E237" s="52"/>
      <c r="F237" s="52"/>
      <c r="G237" s="52"/>
      <c r="H237" s="52"/>
      <c r="I237" s="52"/>
      <c r="J237" s="52"/>
      <c r="K237" s="52"/>
      <c r="L237" s="52"/>
      <c r="M237" s="52"/>
      <c r="N237" s="52"/>
      <c r="O237" s="59"/>
      <c r="P237" s="52"/>
      <c r="Q237" s="148"/>
      <c r="R237" s="52"/>
      <c r="S237" s="52"/>
      <c r="T237" s="52"/>
      <c r="U237" s="52"/>
      <c r="V237" s="52"/>
      <c r="W237" s="52"/>
      <c r="X237" s="52"/>
      <c r="Y237" s="52"/>
      <c r="Z237" s="52"/>
      <c r="AA237" s="52"/>
      <c r="AB237" s="52"/>
      <c r="AD237" s="55"/>
    </row>
    <row r="238" spans="1:30">
      <c r="A238" s="51"/>
      <c r="B238" s="52"/>
      <c r="C238" s="52"/>
      <c r="D238" s="52"/>
      <c r="E238" s="52"/>
      <c r="F238" s="52"/>
      <c r="G238" s="52"/>
      <c r="H238" s="52"/>
      <c r="I238" s="52"/>
      <c r="J238" s="52"/>
      <c r="K238" s="52"/>
      <c r="L238" s="52"/>
      <c r="M238" s="52"/>
      <c r="N238" s="52"/>
      <c r="O238" s="59"/>
      <c r="P238" s="52"/>
      <c r="Q238" s="148"/>
      <c r="R238" s="52"/>
      <c r="S238" s="52"/>
      <c r="T238" s="52"/>
      <c r="U238" s="52"/>
      <c r="V238" s="52"/>
      <c r="W238" s="52"/>
      <c r="X238" s="52"/>
      <c r="Y238" s="52"/>
      <c r="Z238" s="52"/>
      <c r="AA238" s="52"/>
      <c r="AB238" s="52"/>
      <c r="AD238" s="55"/>
    </row>
    <row r="239" spans="1:30">
      <c r="A239" s="51"/>
      <c r="B239" s="52"/>
      <c r="C239" s="52"/>
      <c r="D239" s="52"/>
      <c r="E239" s="52"/>
      <c r="F239" s="52"/>
      <c r="G239" s="52"/>
      <c r="H239" s="52"/>
      <c r="I239" s="52"/>
      <c r="J239" s="52"/>
      <c r="K239" s="52"/>
      <c r="L239" s="52"/>
      <c r="M239" s="52"/>
      <c r="N239" s="52"/>
      <c r="O239" s="59"/>
      <c r="P239" s="52"/>
      <c r="Q239" s="148"/>
      <c r="R239" s="52"/>
      <c r="S239" s="52"/>
      <c r="T239" s="52"/>
      <c r="U239" s="52"/>
      <c r="V239" s="52"/>
      <c r="W239" s="52"/>
      <c r="X239" s="52"/>
      <c r="Y239" s="52"/>
      <c r="Z239" s="52"/>
      <c r="AA239" s="52"/>
      <c r="AB239" s="52"/>
      <c r="AD239" s="55"/>
    </row>
    <row r="240" spans="1:30">
      <c r="A240" s="51"/>
      <c r="B240" s="52"/>
      <c r="C240" s="52"/>
      <c r="D240" s="52"/>
      <c r="E240" s="52"/>
      <c r="F240" s="52"/>
      <c r="G240" s="52"/>
      <c r="H240" s="52"/>
      <c r="I240" s="52"/>
      <c r="J240" s="52"/>
      <c r="K240" s="52"/>
      <c r="L240" s="52"/>
      <c r="M240" s="52"/>
      <c r="N240" s="52"/>
      <c r="O240" s="59"/>
      <c r="P240" s="52"/>
      <c r="Q240" s="148"/>
      <c r="R240" s="52"/>
      <c r="S240" s="52"/>
      <c r="T240" s="52"/>
      <c r="U240" s="52"/>
      <c r="V240" s="52"/>
      <c r="W240" s="52"/>
      <c r="X240" s="52"/>
      <c r="Y240" s="52"/>
      <c r="Z240" s="52"/>
      <c r="AA240" s="52"/>
      <c r="AB240" s="52"/>
      <c r="AD240" s="55"/>
    </row>
    <row r="241" spans="1:30">
      <c r="A241" s="51"/>
      <c r="B241" s="52"/>
      <c r="C241" s="52"/>
      <c r="D241" s="52"/>
      <c r="E241" s="52"/>
      <c r="F241" s="52"/>
      <c r="G241" s="52"/>
      <c r="H241" s="52"/>
      <c r="I241" s="52"/>
      <c r="J241" s="52"/>
      <c r="K241" s="52"/>
      <c r="L241" s="52"/>
      <c r="M241" s="52"/>
      <c r="N241" s="52"/>
      <c r="O241" s="59"/>
      <c r="P241" s="52"/>
      <c r="Q241" s="148"/>
      <c r="R241" s="52"/>
      <c r="S241" s="52"/>
      <c r="T241" s="52"/>
      <c r="U241" s="52"/>
      <c r="V241" s="52"/>
      <c r="W241" s="52"/>
      <c r="X241" s="52"/>
      <c r="Y241" s="52"/>
      <c r="Z241" s="52"/>
      <c r="AA241" s="52"/>
      <c r="AB241" s="52"/>
      <c r="AD241" s="55"/>
    </row>
    <row r="242" spans="1:30">
      <c r="A242" s="51"/>
      <c r="B242" s="52"/>
      <c r="C242" s="52"/>
      <c r="D242" s="52"/>
      <c r="E242" s="52"/>
      <c r="F242" s="52"/>
      <c r="G242" s="52"/>
      <c r="H242" s="52"/>
      <c r="I242" s="52"/>
      <c r="J242" s="52"/>
      <c r="K242" s="52"/>
      <c r="L242" s="52"/>
      <c r="M242" s="52"/>
      <c r="N242" s="52"/>
      <c r="O242" s="59"/>
      <c r="P242" s="52"/>
      <c r="Q242" s="148"/>
      <c r="R242" s="52"/>
      <c r="S242" s="52"/>
      <c r="T242" s="52"/>
      <c r="U242" s="52"/>
      <c r="V242" s="52"/>
      <c r="W242" s="52"/>
      <c r="X242" s="52"/>
      <c r="Y242" s="52"/>
      <c r="Z242" s="52"/>
      <c r="AA242" s="52"/>
      <c r="AB242" s="52"/>
      <c r="AD242" s="55"/>
    </row>
    <row r="243" spans="1:30">
      <c r="A243" s="51"/>
      <c r="B243" s="52"/>
      <c r="C243" s="52"/>
      <c r="D243" s="52"/>
      <c r="E243" s="52"/>
      <c r="F243" s="52"/>
      <c r="G243" s="52"/>
      <c r="H243" s="52"/>
      <c r="I243" s="52"/>
      <c r="J243" s="52"/>
      <c r="K243" s="52"/>
      <c r="L243" s="52"/>
      <c r="M243" s="52"/>
      <c r="N243" s="52"/>
      <c r="O243" s="59"/>
      <c r="P243" s="52"/>
      <c r="Q243" s="148"/>
      <c r="R243" s="52"/>
      <c r="S243" s="52"/>
      <c r="T243" s="52"/>
      <c r="U243" s="52"/>
      <c r="V243" s="52"/>
      <c r="W243" s="52"/>
      <c r="X243" s="52"/>
      <c r="Y243" s="52"/>
      <c r="Z243" s="52"/>
      <c r="AA243" s="52"/>
      <c r="AB243" s="52"/>
      <c r="AD243" s="55"/>
    </row>
    <row r="244" spans="1:30">
      <c r="A244" s="51"/>
      <c r="B244" s="52"/>
      <c r="C244" s="52"/>
      <c r="D244" s="52"/>
      <c r="E244" s="52"/>
      <c r="F244" s="52"/>
      <c r="G244" s="52"/>
      <c r="H244" s="52"/>
      <c r="I244" s="52"/>
      <c r="J244" s="52"/>
      <c r="K244" s="52"/>
      <c r="L244" s="52"/>
      <c r="M244" s="52"/>
      <c r="N244" s="52"/>
      <c r="O244" s="59"/>
      <c r="P244" s="52"/>
      <c r="Q244" s="148"/>
      <c r="R244" s="52"/>
      <c r="S244" s="52"/>
      <c r="T244" s="52"/>
      <c r="U244" s="52"/>
      <c r="V244" s="52"/>
      <c r="W244" s="52"/>
      <c r="X244" s="52"/>
      <c r="Y244" s="52"/>
      <c r="Z244" s="52"/>
      <c r="AA244" s="52"/>
      <c r="AB244" s="52"/>
      <c r="AD244" s="55"/>
    </row>
    <row r="245" spans="1:30">
      <c r="A245" s="51"/>
      <c r="B245" s="52"/>
      <c r="C245" s="52"/>
      <c r="D245" s="52"/>
      <c r="E245" s="52"/>
      <c r="F245" s="52"/>
      <c r="G245" s="52"/>
      <c r="H245" s="52"/>
      <c r="I245" s="52"/>
      <c r="J245" s="52"/>
      <c r="K245" s="52"/>
      <c r="L245" s="52"/>
      <c r="M245" s="52"/>
      <c r="N245" s="52"/>
      <c r="O245" s="59"/>
      <c r="P245" s="52"/>
      <c r="Q245" s="148"/>
      <c r="R245" s="52"/>
      <c r="S245" s="52"/>
      <c r="T245" s="52"/>
      <c r="U245" s="52"/>
      <c r="V245" s="52"/>
      <c r="W245" s="52"/>
      <c r="X245" s="52"/>
      <c r="Y245" s="52"/>
      <c r="Z245" s="52"/>
      <c r="AA245" s="52"/>
      <c r="AB245" s="52"/>
      <c r="AD245" s="55"/>
    </row>
    <row r="246" spans="1:30">
      <c r="A246" s="51"/>
      <c r="B246" s="52"/>
      <c r="C246" s="52"/>
      <c r="D246" s="52"/>
      <c r="E246" s="52"/>
      <c r="F246" s="52"/>
      <c r="G246" s="52"/>
      <c r="H246" s="52"/>
      <c r="I246" s="52"/>
      <c r="J246" s="52"/>
      <c r="K246" s="52"/>
      <c r="L246" s="52"/>
      <c r="M246" s="52"/>
      <c r="N246" s="52"/>
      <c r="O246" s="59"/>
      <c r="P246" s="52"/>
      <c r="Q246" s="148"/>
      <c r="R246" s="52"/>
      <c r="S246" s="52"/>
      <c r="T246" s="52"/>
      <c r="U246" s="52"/>
      <c r="V246" s="52"/>
      <c r="W246" s="52"/>
      <c r="X246" s="52"/>
      <c r="Y246" s="52"/>
      <c r="Z246" s="52"/>
      <c r="AA246" s="52"/>
      <c r="AB246" s="52"/>
      <c r="AD246" s="55"/>
    </row>
    <row r="247" spans="1:30">
      <c r="A247" s="51"/>
      <c r="B247" s="52"/>
      <c r="C247" s="52"/>
      <c r="D247" s="52"/>
      <c r="E247" s="52"/>
      <c r="F247" s="52"/>
      <c r="G247" s="52"/>
      <c r="H247" s="52"/>
      <c r="I247" s="52"/>
      <c r="J247" s="52"/>
      <c r="K247" s="52"/>
      <c r="L247" s="52"/>
      <c r="M247" s="52"/>
      <c r="N247" s="52"/>
      <c r="O247" s="59"/>
      <c r="P247" s="52"/>
      <c r="Q247" s="148"/>
      <c r="R247" s="52"/>
      <c r="S247" s="52"/>
      <c r="T247" s="52"/>
      <c r="U247" s="52"/>
      <c r="V247" s="52"/>
      <c r="W247" s="52"/>
      <c r="X247" s="52"/>
      <c r="Y247" s="52"/>
      <c r="Z247" s="52"/>
      <c r="AA247" s="52"/>
      <c r="AB247" s="52"/>
      <c r="AD247" s="55"/>
    </row>
    <row r="248" spans="1:30">
      <c r="A248" s="51"/>
      <c r="B248" s="52"/>
      <c r="C248" s="52"/>
      <c r="D248" s="52"/>
      <c r="E248" s="52"/>
      <c r="F248" s="52"/>
      <c r="G248" s="52"/>
      <c r="H248" s="52"/>
      <c r="I248" s="52"/>
      <c r="J248" s="52"/>
      <c r="K248" s="52"/>
      <c r="L248" s="52"/>
      <c r="M248" s="52"/>
      <c r="N248" s="52"/>
      <c r="O248" s="59"/>
      <c r="P248" s="52"/>
      <c r="Q248" s="148"/>
      <c r="R248" s="52"/>
      <c r="S248" s="52"/>
      <c r="T248" s="52"/>
      <c r="U248" s="52"/>
      <c r="V248" s="52"/>
      <c r="W248" s="52"/>
      <c r="X248" s="52"/>
      <c r="Y248" s="52"/>
      <c r="Z248" s="52"/>
      <c r="AA248" s="52"/>
      <c r="AB248" s="52"/>
      <c r="AD248" s="55"/>
    </row>
    <row r="249" spans="1:30">
      <c r="A249" s="51"/>
      <c r="B249" s="52"/>
      <c r="C249" s="52"/>
      <c r="D249" s="52"/>
      <c r="E249" s="52"/>
      <c r="F249" s="52"/>
      <c r="G249" s="52"/>
      <c r="H249" s="52"/>
      <c r="I249" s="52"/>
      <c r="J249" s="52"/>
      <c r="K249" s="52"/>
      <c r="L249" s="52"/>
      <c r="M249" s="52"/>
      <c r="N249" s="52"/>
      <c r="O249" s="59"/>
      <c r="P249" s="52"/>
      <c r="Q249" s="148"/>
      <c r="R249" s="52"/>
      <c r="S249" s="52"/>
      <c r="T249" s="52"/>
      <c r="U249" s="52"/>
      <c r="V249" s="52"/>
      <c r="W249" s="52"/>
      <c r="X249" s="52"/>
      <c r="Y249" s="52"/>
      <c r="Z249" s="52"/>
      <c r="AA249" s="52"/>
      <c r="AB249" s="52"/>
      <c r="AD249" s="55"/>
    </row>
    <row r="250" spans="1:30">
      <c r="A250" s="51"/>
      <c r="B250" s="52"/>
      <c r="C250" s="52"/>
      <c r="D250" s="52"/>
      <c r="E250" s="52"/>
      <c r="F250" s="52"/>
      <c r="G250" s="52"/>
      <c r="H250" s="52"/>
      <c r="I250" s="52"/>
      <c r="J250" s="52"/>
      <c r="K250" s="52"/>
      <c r="L250" s="52"/>
      <c r="M250" s="52"/>
      <c r="N250" s="52"/>
      <c r="O250" s="59"/>
      <c r="P250" s="52"/>
      <c r="Q250" s="148"/>
      <c r="R250" s="52"/>
      <c r="S250" s="52"/>
      <c r="T250" s="52"/>
      <c r="U250" s="52"/>
      <c r="V250" s="52"/>
      <c r="W250" s="52"/>
      <c r="X250" s="52"/>
      <c r="Y250" s="52"/>
      <c r="Z250" s="52"/>
      <c r="AA250" s="52"/>
      <c r="AB250" s="52"/>
      <c r="AD250" s="55"/>
    </row>
    <row r="251" spans="1:30">
      <c r="A251" s="51"/>
      <c r="B251" s="52"/>
      <c r="C251" s="52"/>
      <c r="D251" s="52"/>
      <c r="E251" s="52"/>
      <c r="F251" s="52"/>
      <c r="G251" s="52"/>
      <c r="H251" s="52"/>
      <c r="I251" s="52"/>
      <c r="J251" s="52"/>
      <c r="K251" s="52"/>
      <c r="L251" s="52"/>
      <c r="M251" s="52"/>
      <c r="N251" s="52"/>
      <c r="O251" s="59"/>
      <c r="P251" s="52"/>
      <c r="Q251" s="148"/>
      <c r="R251" s="52"/>
      <c r="S251" s="52"/>
      <c r="T251" s="52"/>
      <c r="U251" s="52"/>
      <c r="V251" s="52"/>
      <c r="W251" s="52"/>
      <c r="X251" s="52"/>
      <c r="Y251" s="52"/>
      <c r="Z251" s="52"/>
      <c r="AA251" s="52"/>
      <c r="AB251" s="52"/>
      <c r="AD251" s="55"/>
    </row>
    <row r="252" spans="1:30">
      <c r="A252" s="51"/>
      <c r="B252" s="52"/>
      <c r="C252" s="52"/>
      <c r="D252" s="52"/>
      <c r="E252" s="52"/>
      <c r="F252" s="52"/>
      <c r="G252" s="52"/>
      <c r="H252" s="52"/>
      <c r="I252" s="52"/>
      <c r="J252" s="52"/>
      <c r="K252" s="52"/>
      <c r="L252" s="52"/>
      <c r="M252" s="52"/>
      <c r="N252" s="52"/>
      <c r="O252" s="59"/>
      <c r="P252" s="52"/>
      <c r="Q252" s="148"/>
      <c r="R252" s="52"/>
      <c r="S252" s="52"/>
      <c r="T252" s="52"/>
      <c r="U252" s="52"/>
      <c r="V252" s="52"/>
      <c r="W252" s="52"/>
      <c r="X252" s="52"/>
      <c r="Y252" s="52"/>
      <c r="Z252" s="52"/>
      <c r="AA252" s="52"/>
      <c r="AB252" s="52"/>
      <c r="AD252" s="55"/>
    </row>
    <row r="253" spans="1:30">
      <c r="A253" s="51"/>
      <c r="B253" s="52"/>
      <c r="C253" s="52"/>
      <c r="D253" s="52"/>
      <c r="E253" s="52"/>
      <c r="F253" s="52"/>
      <c r="G253" s="52"/>
      <c r="H253" s="52"/>
      <c r="I253" s="52"/>
      <c r="J253" s="52"/>
      <c r="K253" s="52"/>
      <c r="L253" s="52"/>
      <c r="M253" s="52"/>
      <c r="N253" s="52"/>
      <c r="O253" s="59"/>
      <c r="P253" s="52"/>
      <c r="Q253" s="148"/>
      <c r="R253" s="52"/>
      <c r="S253" s="52"/>
      <c r="T253" s="52"/>
      <c r="U253" s="52"/>
      <c r="V253" s="52"/>
      <c r="W253" s="52"/>
      <c r="X253" s="52"/>
      <c r="Y253" s="52"/>
      <c r="Z253" s="52"/>
      <c r="AA253" s="52"/>
      <c r="AB253" s="52"/>
      <c r="AD253" s="55"/>
    </row>
    <row r="254" spans="1:30">
      <c r="A254" s="51"/>
      <c r="B254" s="52"/>
      <c r="C254" s="52"/>
      <c r="D254" s="52"/>
      <c r="E254" s="52"/>
      <c r="F254" s="52"/>
      <c r="G254" s="52"/>
      <c r="H254" s="52"/>
      <c r="I254" s="52"/>
      <c r="J254" s="52"/>
      <c r="K254" s="52"/>
      <c r="L254" s="52"/>
      <c r="M254" s="52"/>
      <c r="N254" s="52"/>
      <c r="O254" s="59"/>
      <c r="P254" s="52"/>
      <c r="Q254" s="148"/>
      <c r="R254" s="52"/>
      <c r="S254" s="52"/>
      <c r="T254" s="52"/>
      <c r="U254" s="52"/>
      <c r="V254" s="52"/>
      <c r="W254" s="52"/>
      <c r="X254" s="52"/>
      <c r="Y254" s="52"/>
      <c r="Z254" s="52"/>
      <c r="AA254" s="52"/>
      <c r="AB254" s="52"/>
      <c r="AD254" s="55"/>
    </row>
    <row r="255" spans="1:30">
      <c r="A255" s="51"/>
      <c r="B255" s="52"/>
      <c r="C255" s="52"/>
      <c r="D255" s="52"/>
      <c r="E255" s="52"/>
      <c r="F255" s="52"/>
      <c r="G255" s="52"/>
      <c r="H255" s="52"/>
      <c r="I255" s="52"/>
      <c r="J255" s="52"/>
      <c r="K255" s="52"/>
      <c r="L255" s="52"/>
      <c r="M255" s="52"/>
      <c r="N255" s="52"/>
      <c r="O255" s="59"/>
      <c r="P255" s="52"/>
      <c r="Q255" s="148"/>
      <c r="R255" s="52"/>
      <c r="S255" s="52"/>
      <c r="T255" s="52"/>
      <c r="U255" s="52"/>
      <c r="V255" s="52"/>
      <c r="W255" s="52"/>
      <c r="X255" s="52"/>
      <c r="Y255" s="52"/>
      <c r="Z255" s="52"/>
      <c r="AA255" s="52"/>
      <c r="AB255" s="52"/>
      <c r="AD255" s="55"/>
    </row>
    <row r="256" spans="1:30">
      <c r="A256" s="51"/>
      <c r="B256" s="52"/>
      <c r="C256" s="52"/>
      <c r="D256" s="52"/>
      <c r="E256" s="52"/>
      <c r="F256" s="52"/>
      <c r="G256" s="52"/>
      <c r="H256" s="52"/>
      <c r="I256" s="52"/>
      <c r="J256" s="52"/>
      <c r="K256" s="52"/>
      <c r="L256" s="52"/>
      <c r="M256" s="52"/>
      <c r="N256" s="52"/>
      <c r="O256" s="59"/>
      <c r="P256" s="52"/>
      <c r="Q256" s="148"/>
      <c r="R256" s="52"/>
      <c r="S256" s="52"/>
      <c r="T256" s="52"/>
      <c r="U256" s="52"/>
      <c r="V256" s="52"/>
      <c r="W256" s="52"/>
      <c r="X256" s="52"/>
      <c r="Y256" s="52"/>
      <c r="Z256" s="52"/>
      <c r="AA256" s="52"/>
      <c r="AB256" s="52"/>
      <c r="AD256" s="55"/>
    </row>
    <row r="257" spans="1:30">
      <c r="A257" s="51"/>
      <c r="B257" s="52"/>
      <c r="C257" s="52"/>
      <c r="D257" s="52"/>
      <c r="E257" s="52"/>
      <c r="F257" s="52"/>
      <c r="G257" s="52"/>
      <c r="H257" s="52"/>
      <c r="I257" s="52"/>
      <c r="J257" s="52"/>
      <c r="K257" s="52"/>
      <c r="L257" s="52"/>
      <c r="M257" s="52"/>
      <c r="N257" s="52"/>
      <c r="O257" s="59"/>
      <c r="P257" s="52"/>
      <c r="Q257" s="148"/>
      <c r="R257" s="52"/>
      <c r="S257" s="52"/>
      <c r="T257" s="52"/>
      <c r="U257" s="52"/>
      <c r="V257" s="52"/>
      <c r="W257" s="52"/>
      <c r="X257" s="52"/>
      <c r="Y257" s="52"/>
      <c r="Z257" s="52"/>
      <c r="AA257" s="52"/>
      <c r="AB257" s="52"/>
      <c r="AD257" s="55"/>
    </row>
    <row r="258" spans="1:30">
      <c r="A258" s="51"/>
      <c r="B258" s="52"/>
      <c r="C258" s="52"/>
      <c r="D258" s="52"/>
      <c r="E258" s="52"/>
      <c r="F258" s="52"/>
      <c r="G258" s="52"/>
      <c r="H258" s="52"/>
      <c r="I258" s="52"/>
      <c r="J258" s="52"/>
      <c r="K258" s="52"/>
      <c r="L258" s="52"/>
      <c r="M258" s="52"/>
      <c r="N258" s="52"/>
      <c r="O258" s="59"/>
      <c r="P258" s="52"/>
      <c r="Q258" s="148"/>
      <c r="R258" s="52"/>
      <c r="S258" s="52"/>
      <c r="T258" s="52"/>
      <c r="U258" s="52"/>
      <c r="V258" s="52"/>
      <c r="W258" s="52"/>
      <c r="X258" s="52"/>
      <c r="Y258" s="52"/>
      <c r="Z258" s="52"/>
      <c r="AA258" s="52"/>
      <c r="AB258" s="52"/>
      <c r="AD258" s="55"/>
    </row>
    <row r="259" spans="1:30">
      <c r="A259" s="51"/>
      <c r="B259" s="52"/>
      <c r="C259" s="52"/>
      <c r="D259" s="52"/>
      <c r="E259" s="52"/>
      <c r="F259" s="52"/>
      <c r="G259" s="52"/>
      <c r="H259" s="52"/>
      <c r="I259" s="52"/>
      <c r="J259" s="52"/>
      <c r="K259" s="52"/>
      <c r="L259" s="52"/>
      <c r="M259" s="52"/>
      <c r="N259" s="52"/>
      <c r="O259" s="59"/>
      <c r="P259" s="52"/>
      <c r="Q259" s="148"/>
      <c r="R259" s="52"/>
      <c r="S259" s="52"/>
      <c r="T259" s="52"/>
      <c r="U259" s="52"/>
      <c r="V259" s="52"/>
      <c r="W259" s="52"/>
      <c r="X259" s="52"/>
      <c r="Y259" s="52"/>
      <c r="Z259" s="52"/>
      <c r="AA259" s="52"/>
      <c r="AB259" s="52"/>
      <c r="AD259" s="55"/>
    </row>
    <row r="260" spans="1:30">
      <c r="A260" s="51"/>
      <c r="B260" s="52"/>
      <c r="C260" s="52"/>
      <c r="D260" s="52"/>
      <c r="E260" s="52"/>
      <c r="F260" s="52"/>
      <c r="G260" s="52"/>
      <c r="H260" s="52"/>
      <c r="I260" s="52"/>
      <c r="J260" s="52"/>
      <c r="K260" s="52"/>
      <c r="L260" s="52"/>
      <c r="M260" s="52"/>
      <c r="N260" s="52"/>
      <c r="O260" s="59"/>
      <c r="P260" s="52"/>
      <c r="Q260" s="148"/>
      <c r="R260" s="52"/>
      <c r="S260" s="52"/>
      <c r="T260" s="52"/>
      <c r="U260" s="52"/>
      <c r="V260" s="52"/>
      <c r="W260" s="52"/>
      <c r="X260" s="52"/>
      <c r="Y260" s="52"/>
      <c r="Z260" s="52"/>
      <c r="AA260" s="52"/>
      <c r="AB260" s="52"/>
      <c r="AD260" s="55"/>
    </row>
    <row r="261" spans="1:30">
      <c r="A261" s="51"/>
      <c r="B261" s="52"/>
      <c r="C261" s="52"/>
      <c r="D261" s="52"/>
      <c r="E261" s="52"/>
      <c r="F261" s="52"/>
      <c r="G261" s="52"/>
      <c r="H261" s="52"/>
      <c r="I261" s="52"/>
      <c r="J261" s="52"/>
      <c r="K261" s="52"/>
      <c r="L261" s="52"/>
      <c r="M261" s="52"/>
      <c r="N261" s="52"/>
      <c r="O261" s="59"/>
      <c r="P261" s="52"/>
      <c r="Q261" s="148"/>
      <c r="R261" s="52"/>
      <c r="S261" s="52"/>
      <c r="T261" s="52"/>
      <c r="U261" s="52"/>
      <c r="V261" s="52"/>
      <c r="W261" s="52"/>
      <c r="X261" s="52"/>
      <c r="Y261" s="52"/>
      <c r="Z261" s="52"/>
      <c r="AA261" s="52"/>
      <c r="AB261" s="52"/>
      <c r="AD261" s="55"/>
    </row>
    <row r="262" spans="1:30">
      <c r="A262" s="51"/>
      <c r="B262" s="52"/>
      <c r="C262" s="52"/>
      <c r="D262" s="52"/>
      <c r="E262" s="52"/>
      <c r="F262" s="52"/>
      <c r="G262" s="52"/>
      <c r="H262" s="52"/>
      <c r="I262" s="52"/>
      <c r="J262" s="52"/>
      <c r="K262" s="52"/>
      <c r="L262" s="52"/>
      <c r="M262" s="52"/>
      <c r="N262" s="52"/>
      <c r="O262" s="59"/>
      <c r="P262" s="52"/>
      <c r="Q262" s="148"/>
      <c r="R262" s="52"/>
      <c r="S262" s="52"/>
      <c r="T262" s="52"/>
      <c r="U262" s="52"/>
      <c r="V262" s="52"/>
      <c r="W262" s="52"/>
      <c r="X262" s="52"/>
      <c r="Y262" s="52"/>
      <c r="Z262" s="52"/>
      <c r="AA262" s="52"/>
      <c r="AB262" s="52"/>
      <c r="AD262" s="55"/>
    </row>
    <row r="263" spans="1:30">
      <c r="A263" s="51"/>
      <c r="B263" s="52"/>
      <c r="C263" s="52"/>
      <c r="D263" s="52"/>
      <c r="E263" s="52"/>
      <c r="F263" s="52"/>
      <c r="G263" s="52"/>
      <c r="H263" s="52"/>
      <c r="I263" s="52"/>
      <c r="J263" s="52"/>
      <c r="K263" s="52"/>
      <c r="L263" s="52"/>
      <c r="M263" s="52"/>
      <c r="N263" s="52"/>
      <c r="O263" s="59"/>
      <c r="P263" s="52"/>
      <c r="Q263" s="148"/>
      <c r="R263" s="52"/>
      <c r="S263" s="52"/>
      <c r="T263" s="52"/>
      <c r="U263" s="52"/>
      <c r="V263" s="52"/>
      <c r="W263" s="52"/>
      <c r="X263" s="52"/>
      <c r="Y263" s="52"/>
      <c r="Z263" s="52"/>
      <c r="AA263" s="52"/>
      <c r="AB263" s="52"/>
      <c r="AD263" s="55"/>
    </row>
    <row r="264" spans="1:30">
      <c r="A264" s="51"/>
      <c r="B264" s="52"/>
      <c r="C264" s="52"/>
      <c r="D264" s="52"/>
      <c r="E264" s="52"/>
      <c r="F264" s="52"/>
      <c r="G264" s="52"/>
      <c r="H264" s="52"/>
      <c r="I264" s="52"/>
      <c r="J264" s="52"/>
      <c r="K264" s="52"/>
      <c r="L264" s="52"/>
      <c r="M264" s="52"/>
      <c r="N264" s="52"/>
      <c r="O264" s="59"/>
      <c r="P264" s="52"/>
      <c r="Q264" s="148"/>
      <c r="R264" s="52"/>
      <c r="S264" s="52"/>
      <c r="T264" s="52"/>
      <c r="U264" s="52"/>
      <c r="V264" s="52"/>
      <c r="W264" s="52"/>
      <c r="X264" s="52"/>
      <c r="Y264" s="52"/>
      <c r="Z264" s="52"/>
      <c r="AA264" s="52"/>
      <c r="AB264" s="52"/>
      <c r="AD264" s="55"/>
    </row>
    <row r="265" spans="1:30">
      <c r="A265" s="51"/>
      <c r="B265" s="52"/>
      <c r="C265" s="52"/>
      <c r="D265" s="52"/>
      <c r="E265" s="52"/>
      <c r="F265" s="52"/>
      <c r="G265" s="52"/>
      <c r="H265" s="52"/>
      <c r="I265" s="52"/>
      <c r="J265" s="52"/>
      <c r="K265" s="52"/>
      <c r="L265" s="52"/>
      <c r="M265" s="52"/>
      <c r="N265" s="52"/>
      <c r="O265" s="59"/>
      <c r="P265" s="52"/>
      <c r="Q265" s="148"/>
      <c r="R265" s="52"/>
      <c r="S265" s="52"/>
      <c r="T265" s="52"/>
      <c r="U265" s="52"/>
      <c r="V265" s="52"/>
      <c r="W265" s="52"/>
      <c r="X265" s="52"/>
      <c r="Y265" s="52"/>
      <c r="Z265" s="52"/>
      <c r="AA265" s="52"/>
      <c r="AB265" s="52"/>
      <c r="AD265" s="55"/>
    </row>
    <row r="266" spans="1:30">
      <c r="A266" s="51"/>
      <c r="B266" s="52"/>
      <c r="C266" s="52"/>
      <c r="D266" s="52"/>
      <c r="E266" s="52"/>
      <c r="F266" s="52"/>
      <c r="G266" s="52"/>
      <c r="H266" s="52"/>
      <c r="I266" s="52"/>
      <c r="J266" s="52"/>
      <c r="K266" s="52"/>
      <c r="L266" s="52"/>
      <c r="M266" s="52"/>
      <c r="N266" s="52"/>
      <c r="O266" s="59"/>
      <c r="P266" s="52"/>
      <c r="Q266" s="148"/>
      <c r="R266" s="52"/>
      <c r="S266" s="52"/>
      <c r="T266" s="52"/>
      <c r="U266" s="52"/>
      <c r="V266" s="52"/>
      <c r="W266" s="52"/>
      <c r="X266" s="52"/>
      <c r="Y266" s="52"/>
      <c r="Z266" s="52"/>
      <c r="AA266" s="52"/>
      <c r="AB266" s="52"/>
      <c r="AD266" s="55"/>
    </row>
    <row r="267" spans="1:30">
      <c r="A267" s="51"/>
      <c r="B267" s="52"/>
      <c r="C267" s="52"/>
      <c r="D267" s="52"/>
      <c r="E267" s="52"/>
      <c r="F267" s="52"/>
      <c r="G267" s="52"/>
      <c r="H267" s="52"/>
      <c r="I267" s="52"/>
      <c r="J267" s="52"/>
      <c r="K267" s="52"/>
      <c r="L267" s="52"/>
      <c r="M267" s="52"/>
      <c r="N267" s="52"/>
      <c r="O267" s="59"/>
      <c r="P267" s="52"/>
      <c r="Q267" s="148"/>
      <c r="R267" s="52"/>
      <c r="S267" s="52"/>
      <c r="T267" s="52"/>
      <c r="U267" s="52"/>
      <c r="V267" s="52"/>
      <c r="W267" s="52"/>
      <c r="X267" s="52"/>
      <c r="Y267" s="52"/>
      <c r="Z267" s="52"/>
      <c r="AA267" s="52"/>
      <c r="AB267" s="52"/>
      <c r="AD267" s="55"/>
    </row>
    <row r="268" spans="1:30">
      <c r="A268" s="51"/>
      <c r="B268" s="52"/>
      <c r="C268" s="52"/>
      <c r="D268" s="52"/>
      <c r="E268" s="52"/>
      <c r="F268" s="52"/>
      <c r="G268" s="52"/>
      <c r="H268" s="52"/>
      <c r="I268" s="52"/>
      <c r="J268" s="52"/>
      <c r="K268" s="52"/>
      <c r="L268" s="52"/>
      <c r="M268" s="52"/>
      <c r="N268" s="52"/>
      <c r="O268" s="59"/>
      <c r="P268" s="52"/>
      <c r="Q268" s="148"/>
      <c r="R268" s="52"/>
      <c r="S268" s="52"/>
      <c r="T268" s="52"/>
      <c r="U268" s="52"/>
      <c r="V268" s="52"/>
      <c r="W268" s="52"/>
      <c r="X268" s="52"/>
      <c r="Y268" s="52"/>
      <c r="Z268" s="52"/>
      <c r="AA268" s="52"/>
      <c r="AB268" s="52"/>
      <c r="AD268" s="55"/>
    </row>
    <row r="269" spans="1:30">
      <c r="A269" s="51"/>
      <c r="B269" s="52"/>
      <c r="C269" s="52"/>
      <c r="D269" s="52"/>
      <c r="E269" s="52"/>
      <c r="F269" s="52"/>
      <c r="G269" s="52"/>
      <c r="H269" s="52"/>
      <c r="I269" s="52"/>
      <c r="J269" s="52"/>
      <c r="K269" s="52"/>
      <c r="L269" s="52"/>
      <c r="M269" s="52"/>
      <c r="N269" s="52"/>
      <c r="O269" s="59"/>
      <c r="P269" s="52"/>
      <c r="Q269" s="148"/>
      <c r="R269" s="52"/>
      <c r="S269" s="52"/>
      <c r="T269" s="52"/>
      <c r="U269" s="52"/>
      <c r="V269" s="52"/>
      <c r="W269" s="52"/>
      <c r="X269" s="52"/>
      <c r="Y269" s="52"/>
      <c r="Z269" s="52"/>
      <c r="AA269" s="52"/>
      <c r="AB269" s="52"/>
      <c r="AD269" s="55"/>
    </row>
    <row r="270" spans="1:30">
      <c r="A270" s="51"/>
      <c r="B270" s="52"/>
      <c r="C270" s="52"/>
      <c r="D270" s="52"/>
      <c r="E270" s="52"/>
      <c r="F270" s="52"/>
      <c r="G270" s="52"/>
      <c r="H270" s="52"/>
      <c r="I270" s="52"/>
      <c r="J270" s="52"/>
      <c r="K270" s="52"/>
      <c r="L270" s="52"/>
      <c r="M270" s="52"/>
      <c r="N270" s="52"/>
      <c r="O270" s="59"/>
      <c r="P270" s="52"/>
      <c r="Q270" s="148"/>
      <c r="R270" s="52"/>
      <c r="S270" s="52"/>
      <c r="T270" s="52"/>
      <c r="U270" s="52"/>
      <c r="V270" s="52"/>
      <c r="W270" s="52"/>
      <c r="X270" s="52"/>
      <c r="Y270" s="52"/>
      <c r="Z270" s="52"/>
      <c r="AA270" s="52"/>
      <c r="AB270" s="52"/>
      <c r="AD270" s="55"/>
    </row>
    <row r="271" spans="1:30">
      <c r="A271" s="51"/>
      <c r="B271" s="52"/>
      <c r="C271" s="52"/>
      <c r="D271" s="52"/>
      <c r="E271" s="52"/>
      <c r="F271" s="52"/>
      <c r="G271" s="52"/>
      <c r="H271" s="52"/>
      <c r="I271" s="52"/>
      <c r="J271" s="52"/>
      <c r="K271" s="52"/>
      <c r="L271" s="52"/>
      <c r="M271" s="52"/>
      <c r="N271" s="52"/>
      <c r="O271" s="59"/>
      <c r="P271" s="52"/>
      <c r="Q271" s="148"/>
      <c r="R271" s="52"/>
      <c r="S271" s="52"/>
      <c r="T271" s="52"/>
      <c r="U271" s="52"/>
      <c r="V271" s="52"/>
      <c r="W271" s="52"/>
      <c r="X271" s="52"/>
      <c r="Y271" s="52"/>
      <c r="Z271" s="52"/>
      <c r="AA271" s="52"/>
      <c r="AB271" s="52"/>
      <c r="AD271" s="55"/>
    </row>
    <row r="272" spans="1:30">
      <c r="A272" s="51"/>
      <c r="B272" s="52"/>
      <c r="C272" s="52"/>
      <c r="D272" s="52"/>
      <c r="E272" s="52"/>
      <c r="F272" s="52"/>
      <c r="G272" s="52"/>
      <c r="H272" s="52"/>
      <c r="I272" s="52"/>
      <c r="J272" s="52"/>
      <c r="K272" s="52"/>
      <c r="L272" s="52"/>
      <c r="M272" s="52"/>
      <c r="N272" s="52"/>
      <c r="O272" s="59"/>
      <c r="P272" s="52"/>
      <c r="Q272" s="148"/>
      <c r="R272" s="52"/>
      <c r="S272" s="52"/>
      <c r="T272" s="52"/>
      <c r="U272" s="52"/>
      <c r="V272" s="52"/>
      <c r="W272" s="52"/>
      <c r="X272" s="52"/>
      <c r="Y272" s="52"/>
      <c r="Z272" s="52"/>
      <c r="AA272" s="52"/>
      <c r="AB272" s="52"/>
      <c r="AD272" s="55"/>
    </row>
    <row r="273" spans="1:30">
      <c r="A273" s="51"/>
      <c r="B273" s="52"/>
      <c r="C273" s="52"/>
      <c r="D273" s="52"/>
      <c r="E273" s="52"/>
      <c r="F273" s="52"/>
      <c r="G273" s="52"/>
      <c r="H273" s="52"/>
      <c r="I273" s="52"/>
      <c r="J273" s="52"/>
      <c r="K273" s="52"/>
      <c r="L273" s="52"/>
      <c r="M273" s="52"/>
      <c r="N273" s="52"/>
      <c r="O273" s="59"/>
      <c r="P273" s="52"/>
      <c r="Q273" s="148"/>
      <c r="R273" s="52"/>
      <c r="S273" s="52"/>
      <c r="T273" s="52"/>
      <c r="U273" s="52"/>
      <c r="V273" s="52"/>
      <c r="W273" s="52"/>
      <c r="X273" s="52"/>
      <c r="Y273" s="52"/>
      <c r="Z273" s="52"/>
      <c r="AA273" s="52"/>
      <c r="AB273" s="52"/>
      <c r="AD273" s="55"/>
    </row>
    <row r="274" spans="1:30">
      <c r="A274" s="51"/>
      <c r="B274" s="52"/>
      <c r="C274" s="52"/>
      <c r="D274" s="52"/>
      <c r="E274" s="52"/>
      <c r="F274" s="52"/>
      <c r="G274" s="52"/>
      <c r="H274" s="52"/>
      <c r="I274" s="52"/>
      <c r="J274" s="52"/>
      <c r="K274" s="52"/>
      <c r="L274" s="52"/>
      <c r="M274" s="52"/>
      <c r="N274" s="52"/>
      <c r="O274" s="59"/>
      <c r="P274" s="52"/>
      <c r="Q274" s="148"/>
      <c r="R274" s="52"/>
      <c r="S274" s="52"/>
      <c r="T274" s="52"/>
      <c r="U274" s="52"/>
      <c r="V274" s="52"/>
      <c r="W274" s="52"/>
      <c r="X274" s="52"/>
      <c r="Y274" s="52"/>
      <c r="Z274" s="52"/>
      <c r="AA274" s="52"/>
      <c r="AB274" s="52"/>
      <c r="AD274" s="55"/>
    </row>
    <row r="275" spans="1:30">
      <c r="A275" s="51"/>
      <c r="B275" s="52"/>
      <c r="C275" s="52"/>
      <c r="D275" s="52"/>
      <c r="E275" s="52"/>
      <c r="F275" s="52"/>
      <c r="G275" s="52"/>
      <c r="H275" s="52"/>
      <c r="I275" s="52"/>
      <c r="J275" s="52"/>
      <c r="K275" s="52"/>
      <c r="L275" s="52"/>
      <c r="M275" s="52"/>
      <c r="N275" s="52"/>
      <c r="O275" s="59"/>
      <c r="P275" s="52"/>
      <c r="Q275" s="148"/>
      <c r="R275" s="52"/>
      <c r="S275" s="52"/>
      <c r="T275" s="52"/>
      <c r="U275" s="52"/>
      <c r="V275" s="52"/>
      <c r="W275" s="52"/>
      <c r="X275" s="52"/>
      <c r="Y275" s="52"/>
      <c r="Z275" s="52"/>
      <c r="AA275" s="52"/>
      <c r="AB275" s="52"/>
      <c r="AD275" s="55"/>
    </row>
    <row r="276" spans="1:30">
      <c r="A276" s="51"/>
      <c r="B276" s="52"/>
      <c r="C276" s="52"/>
      <c r="D276" s="52"/>
      <c r="E276" s="52"/>
      <c r="F276" s="52"/>
      <c r="G276" s="52"/>
      <c r="H276" s="52"/>
      <c r="I276" s="52"/>
      <c r="J276" s="52"/>
      <c r="K276" s="52"/>
      <c r="L276" s="52"/>
      <c r="M276" s="52"/>
      <c r="N276" s="52"/>
      <c r="O276" s="59"/>
      <c r="P276" s="52"/>
      <c r="Q276" s="148"/>
      <c r="R276" s="52"/>
      <c r="S276" s="52"/>
      <c r="T276" s="52"/>
      <c r="U276" s="52"/>
      <c r="V276" s="52"/>
      <c r="W276" s="52"/>
      <c r="X276" s="52"/>
      <c r="Y276" s="52"/>
      <c r="Z276" s="52"/>
      <c r="AA276" s="52"/>
      <c r="AB276" s="52"/>
      <c r="AD276" s="55"/>
    </row>
    <row r="277" spans="1:30">
      <c r="A277" s="51"/>
      <c r="B277" s="52"/>
      <c r="C277" s="52"/>
      <c r="D277" s="52"/>
      <c r="E277" s="52"/>
      <c r="F277" s="52"/>
      <c r="G277" s="52"/>
      <c r="H277" s="52"/>
      <c r="I277" s="52"/>
      <c r="J277" s="52"/>
      <c r="K277" s="52"/>
      <c r="L277" s="52"/>
      <c r="M277" s="52"/>
      <c r="N277" s="52"/>
      <c r="O277" s="59"/>
      <c r="P277" s="52"/>
      <c r="Q277" s="148"/>
      <c r="R277" s="52"/>
      <c r="S277" s="52"/>
      <c r="T277" s="52"/>
      <c r="U277" s="52"/>
      <c r="V277" s="52"/>
      <c r="W277" s="52"/>
      <c r="X277" s="52"/>
      <c r="Y277" s="52"/>
      <c r="Z277" s="52"/>
      <c r="AA277" s="52"/>
      <c r="AB277" s="52"/>
      <c r="AD277" s="55"/>
    </row>
    <row r="278" spans="1:30">
      <c r="A278" s="51"/>
      <c r="B278" s="52"/>
      <c r="C278" s="52"/>
      <c r="D278" s="52"/>
      <c r="E278" s="52"/>
      <c r="F278" s="52"/>
      <c r="G278" s="52"/>
      <c r="H278" s="52"/>
      <c r="I278" s="52"/>
      <c r="J278" s="52"/>
      <c r="K278" s="52"/>
      <c r="L278" s="52"/>
      <c r="M278" s="52"/>
      <c r="N278" s="52"/>
      <c r="O278" s="59"/>
      <c r="P278" s="52"/>
      <c r="Q278" s="148"/>
      <c r="R278" s="52"/>
      <c r="S278" s="52"/>
      <c r="T278" s="52"/>
      <c r="U278" s="52"/>
      <c r="V278" s="52"/>
      <c r="W278" s="52"/>
      <c r="X278" s="52"/>
      <c r="Y278" s="52"/>
      <c r="Z278" s="52"/>
      <c r="AA278" s="52"/>
      <c r="AB278" s="52"/>
      <c r="AD278" s="55"/>
    </row>
    <row r="279" spans="1:30">
      <c r="A279" s="51"/>
      <c r="B279" s="52"/>
      <c r="C279" s="52"/>
      <c r="D279" s="52"/>
      <c r="E279" s="52"/>
      <c r="F279" s="52"/>
      <c r="G279" s="52"/>
      <c r="H279" s="52"/>
      <c r="I279" s="52"/>
      <c r="J279" s="52"/>
      <c r="K279" s="52"/>
      <c r="L279" s="52"/>
      <c r="M279" s="52"/>
      <c r="N279" s="52"/>
      <c r="O279" s="59"/>
      <c r="P279" s="52"/>
      <c r="Q279" s="148"/>
      <c r="R279" s="52"/>
      <c r="S279" s="52"/>
      <c r="T279" s="52"/>
      <c r="U279" s="52"/>
      <c r="V279" s="52"/>
      <c r="W279" s="52"/>
      <c r="X279" s="52"/>
      <c r="Y279" s="52"/>
      <c r="Z279" s="52"/>
      <c r="AA279" s="52"/>
      <c r="AB279" s="52"/>
      <c r="AD279" s="55"/>
    </row>
    <row r="280" spans="1:30">
      <c r="A280" s="51"/>
      <c r="B280" s="52"/>
      <c r="C280" s="52"/>
      <c r="D280" s="52"/>
      <c r="E280" s="52"/>
      <c r="F280" s="52"/>
      <c r="G280" s="52"/>
      <c r="H280" s="52"/>
      <c r="I280" s="52"/>
      <c r="J280" s="52"/>
      <c r="K280" s="52"/>
      <c r="L280" s="52"/>
      <c r="M280" s="52"/>
      <c r="N280" s="52"/>
      <c r="O280" s="59"/>
      <c r="P280" s="52"/>
      <c r="Q280" s="148"/>
      <c r="R280" s="52"/>
      <c r="S280" s="52"/>
      <c r="T280" s="52"/>
      <c r="U280" s="52"/>
      <c r="V280" s="52"/>
      <c r="W280" s="52"/>
      <c r="X280" s="52"/>
      <c r="Y280" s="52"/>
      <c r="Z280" s="52"/>
      <c r="AA280" s="52"/>
      <c r="AB280" s="52"/>
      <c r="AD280" s="55"/>
    </row>
    <row r="281" spans="1:30">
      <c r="A281" s="51"/>
      <c r="B281" s="52"/>
      <c r="C281" s="52"/>
      <c r="D281" s="52"/>
      <c r="E281" s="52"/>
      <c r="F281" s="52"/>
      <c r="G281" s="52"/>
      <c r="H281" s="52"/>
      <c r="I281" s="52"/>
      <c r="J281" s="52"/>
      <c r="K281" s="52"/>
      <c r="L281" s="52"/>
      <c r="M281" s="52"/>
      <c r="N281" s="52"/>
      <c r="O281" s="59"/>
      <c r="P281" s="52"/>
      <c r="Q281" s="148"/>
      <c r="R281" s="52"/>
      <c r="S281" s="52"/>
      <c r="T281" s="52"/>
      <c r="U281" s="52"/>
      <c r="V281" s="52"/>
      <c r="W281" s="52"/>
      <c r="X281" s="52"/>
      <c r="Y281" s="52"/>
      <c r="Z281" s="52"/>
      <c r="AA281" s="52"/>
      <c r="AB281" s="52"/>
      <c r="AD281" s="55"/>
    </row>
    <row r="282" spans="1:30">
      <c r="A282" s="51"/>
      <c r="B282" s="52"/>
      <c r="C282" s="52"/>
      <c r="D282" s="52"/>
      <c r="E282" s="52"/>
      <c r="F282" s="52"/>
      <c r="G282" s="52"/>
      <c r="H282" s="52"/>
      <c r="I282" s="52"/>
      <c r="J282" s="52"/>
      <c r="K282" s="52"/>
      <c r="L282" s="52"/>
      <c r="M282" s="52"/>
      <c r="N282" s="52"/>
      <c r="O282" s="59"/>
      <c r="P282" s="52"/>
      <c r="Q282" s="148"/>
      <c r="R282" s="52"/>
      <c r="S282" s="52"/>
      <c r="T282" s="52"/>
      <c r="U282" s="52"/>
      <c r="V282" s="52"/>
      <c r="W282" s="52"/>
      <c r="X282" s="52"/>
      <c r="Y282" s="52"/>
      <c r="Z282" s="52"/>
      <c r="AA282" s="52"/>
      <c r="AB282" s="52"/>
      <c r="AD282" s="55"/>
    </row>
    <row r="283" spans="1:30">
      <c r="A283" s="51"/>
      <c r="B283" s="52"/>
      <c r="C283" s="52"/>
      <c r="D283" s="52"/>
      <c r="E283" s="52"/>
      <c r="F283" s="52"/>
      <c r="G283" s="52"/>
      <c r="H283" s="52"/>
      <c r="I283" s="52"/>
      <c r="J283" s="52"/>
      <c r="K283" s="52"/>
      <c r="L283" s="52"/>
      <c r="M283" s="52"/>
      <c r="N283" s="52"/>
      <c r="O283" s="59"/>
      <c r="P283" s="52"/>
      <c r="Q283" s="148"/>
      <c r="R283" s="52"/>
      <c r="S283" s="52"/>
      <c r="T283" s="52"/>
      <c r="U283" s="52"/>
      <c r="V283" s="52"/>
      <c r="W283" s="52"/>
      <c r="X283" s="52"/>
      <c r="Y283" s="52"/>
      <c r="Z283" s="52"/>
      <c r="AA283" s="52"/>
      <c r="AB283" s="52"/>
      <c r="AD283" s="55"/>
    </row>
    <row r="284" spans="1:30">
      <c r="A284" s="51"/>
      <c r="B284" s="52"/>
      <c r="C284" s="52"/>
      <c r="D284" s="52"/>
      <c r="E284" s="52"/>
      <c r="F284" s="52"/>
      <c r="G284" s="52"/>
      <c r="H284" s="52"/>
      <c r="I284" s="52"/>
      <c r="J284" s="52"/>
      <c r="K284" s="52"/>
      <c r="L284" s="52"/>
      <c r="M284" s="52"/>
      <c r="N284" s="52"/>
      <c r="O284" s="59"/>
      <c r="P284" s="52"/>
      <c r="Q284" s="148"/>
      <c r="R284" s="52"/>
      <c r="S284" s="52"/>
      <c r="T284" s="52"/>
      <c r="U284" s="52"/>
      <c r="V284" s="52"/>
      <c r="W284" s="52"/>
      <c r="X284" s="52"/>
      <c r="Y284" s="52"/>
      <c r="Z284" s="52"/>
      <c r="AA284" s="52"/>
      <c r="AB284" s="52"/>
      <c r="AD284" s="55"/>
    </row>
    <row r="285" spans="1:30">
      <c r="A285" s="51"/>
      <c r="B285" s="52"/>
      <c r="C285" s="52"/>
      <c r="D285" s="52"/>
      <c r="E285" s="52"/>
      <c r="F285" s="52"/>
      <c r="G285" s="52"/>
      <c r="H285" s="52"/>
      <c r="I285" s="52"/>
      <c r="J285" s="52"/>
      <c r="K285" s="52"/>
      <c r="L285" s="52"/>
      <c r="M285" s="52"/>
      <c r="N285" s="52"/>
      <c r="O285" s="59"/>
      <c r="P285" s="52"/>
      <c r="Q285" s="148"/>
      <c r="R285" s="52"/>
      <c r="S285" s="52"/>
      <c r="T285" s="52"/>
      <c r="U285" s="52"/>
      <c r="V285" s="52"/>
      <c r="W285" s="52"/>
      <c r="X285" s="52"/>
      <c r="Y285" s="52"/>
      <c r="Z285" s="52"/>
      <c r="AA285" s="52"/>
      <c r="AB285" s="52"/>
      <c r="AD285" s="55"/>
    </row>
    <row r="286" spans="1:30">
      <c r="A286" s="51"/>
      <c r="B286" s="52"/>
      <c r="C286" s="52"/>
      <c r="D286" s="52"/>
      <c r="E286" s="52"/>
      <c r="F286" s="52"/>
      <c r="G286" s="52"/>
      <c r="H286" s="52"/>
      <c r="I286" s="52"/>
      <c r="J286" s="52"/>
      <c r="K286" s="52"/>
      <c r="L286" s="52"/>
      <c r="M286" s="52"/>
      <c r="N286" s="52"/>
      <c r="O286" s="59"/>
      <c r="P286" s="52"/>
      <c r="Q286" s="148"/>
      <c r="R286" s="52"/>
      <c r="S286" s="52"/>
      <c r="T286" s="52"/>
      <c r="U286" s="52"/>
      <c r="V286" s="52"/>
      <c r="W286" s="52"/>
      <c r="X286" s="52"/>
      <c r="Y286" s="52"/>
      <c r="Z286" s="52"/>
      <c r="AA286" s="52"/>
      <c r="AB286" s="52"/>
      <c r="AD286" s="55"/>
    </row>
    <row r="287" spans="1:30">
      <c r="A287" s="51"/>
      <c r="B287" s="52"/>
      <c r="C287" s="52"/>
      <c r="D287" s="52"/>
      <c r="E287" s="52"/>
      <c r="F287" s="52"/>
      <c r="G287" s="52"/>
      <c r="H287" s="52"/>
      <c r="I287" s="52"/>
      <c r="J287" s="52"/>
      <c r="K287" s="52"/>
      <c r="L287" s="52"/>
      <c r="M287" s="52"/>
      <c r="N287" s="52"/>
      <c r="O287" s="59"/>
      <c r="P287" s="52"/>
      <c r="Q287" s="148"/>
      <c r="R287" s="52"/>
      <c r="S287" s="52"/>
      <c r="T287" s="52"/>
      <c r="U287" s="52"/>
      <c r="V287" s="52"/>
      <c r="W287" s="52"/>
      <c r="X287" s="52"/>
      <c r="Y287" s="52"/>
      <c r="Z287" s="52"/>
      <c r="AA287" s="52"/>
      <c r="AB287" s="52"/>
      <c r="AD287" s="55"/>
    </row>
    <row r="288" spans="1:30">
      <c r="A288" s="51"/>
      <c r="B288" s="52"/>
      <c r="C288" s="52"/>
      <c r="D288" s="52"/>
      <c r="E288" s="52"/>
      <c r="F288" s="52"/>
      <c r="G288" s="52"/>
      <c r="H288" s="52"/>
      <c r="I288" s="52"/>
      <c r="J288" s="52"/>
      <c r="K288" s="52"/>
      <c r="L288" s="52"/>
      <c r="M288" s="52"/>
      <c r="N288" s="52"/>
      <c r="O288" s="59"/>
      <c r="P288" s="52"/>
      <c r="Q288" s="148"/>
      <c r="R288" s="52"/>
      <c r="S288" s="52"/>
      <c r="T288" s="52"/>
      <c r="U288" s="52"/>
      <c r="V288" s="52"/>
      <c r="W288" s="52"/>
      <c r="X288" s="52"/>
      <c r="Y288" s="52"/>
      <c r="Z288" s="52"/>
      <c r="AA288" s="52"/>
      <c r="AB288" s="52"/>
      <c r="AD288" s="55"/>
    </row>
    <row r="289" spans="1:30">
      <c r="A289" s="51"/>
      <c r="B289" s="52"/>
      <c r="C289" s="52"/>
      <c r="D289" s="52"/>
      <c r="E289" s="52"/>
      <c r="F289" s="52"/>
      <c r="G289" s="52"/>
      <c r="H289" s="52"/>
      <c r="I289" s="52"/>
      <c r="J289" s="52"/>
      <c r="K289" s="52"/>
      <c r="L289" s="52"/>
      <c r="M289" s="52"/>
      <c r="N289" s="52"/>
      <c r="O289" s="59"/>
      <c r="P289" s="52"/>
      <c r="Q289" s="148"/>
      <c r="R289" s="52"/>
      <c r="S289" s="52"/>
      <c r="T289" s="52"/>
      <c r="U289" s="52"/>
      <c r="V289" s="52"/>
      <c r="W289" s="52"/>
      <c r="X289" s="52"/>
      <c r="Y289" s="52"/>
      <c r="Z289" s="52"/>
      <c r="AA289" s="52"/>
      <c r="AB289" s="52"/>
      <c r="AD289" s="55"/>
    </row>
    <row r="290" spans="1:30">
      <c r="A290" s="51"/>
      <c r="B290" s="52"/>
      <c r="C290" s="52"/>
      <c r="D290" s="52"/>
      <c r="E290" s="52"/>
      <c r="F290" s="52"/>
      <c r="G290" s="52"/>
      <c r="H290" s="52"/>
      <c r="I290" s="52"/>
      <c r="J290" s="52"/>
      <c r="K290" s="52"/>
      <c r="L290" s="52"/>
      <c r="M290" s="52"/>
      <c r="N290" s="52"/>
      <c r="O290" s="59"/>
      <c r="P290" s="52"/>
      <c r="Q290" s="148"/>
      <c r="R290" s="52"/>
      <c r="S290" s="52"/>
      <c r="T290" s="52"/>
      <c r="U290" s="52"/>
      <c r="V290" s="52"/>
      <c r="W290" s="52"/>
      <c r="X290" s="52"/>
      <c r="Y290" s="52"/>
      <c r="Z290" s="52"/>
      <c r="AA290" s="52"/>
      <c r="AB290" s="52"/>
      <c r="AD290" s="55"/>
    </row>
    <row r="291" spans="1:30">
      <c r="A291" s="51"/>
      <c r="B291" s="52"/>
      <c r="C291" s="52"/>
      <c r="D291" s="52"/>
      <c r="E291" s="52"/>
      <c r="F291" s="52"/>
      <c r="G291" s="52"/>
      <c r="H291" s="52"/>
      <c r="I291" s="52"/>
      <c r="J291" s="52"/>
      <c r="K291" s="52"/>
      <c r="L291" s="52"/>
      <c r="M291" s="52"/>
      <c r="N291" s="52"/>
      <c r="O291" s="59"/>
      <c r="P291" s="52"/>
      <c r="Q291" s="148"/>
      <c r="R291" s="52"/>
      <c r="S291" s="52"/>
      <c r="T291" s="52"/>
      <c r="U291" s="52"/>
      <c r="V291" s="52"/>
      <c r="W291" s="52"/>
      <c r="X291" s="52"/>
      <c r="Y291" s="52"/>
      <c r="Z291" s="52"/>
      <c r="AA291" s="52"/>
      <c r="AB291" s="52"/>
      <c r="AD291" s="55"/>
    </row>
    <row r="292" spans="1:30">
      <c r="A292" s="51"/>
      <c r="B292" s="52"/>
      <c r="C292" s="52"/>
      <c r="D292" s="52"/>
      <c r="E292" s="52"/>
      <c r="F292" s="52"/>
      <c r="G292" s="52"/>
      <c r="H292" s="52"/>
      <c r="I292" s="52"/>
      <c r="J292" s="52"/>
      <c r="K292" s="52"/>
      <c r="L292" s="52"/>
      <c r="M292" s="52"/>
      <c r="N292" s="52"/>
      <c r="O292" s="59"/>
      <c r="P292" s="52"/>
      <c r="Q292" s="148"/>
      <c r="R292" s="52"/>
      <c r="S292" s="52"/>
      <c r="T292" s="52"/>
      <c r="U292" s="52"/>
      <c r="V292" s="52"/>
      <c r="W292" s="52"/>
      <c r="X292" s="52"/>
      <c r="Y292" s="52"/>
      <c r="Z292" s="52"/>
      <c r="AA292" s="52"/>
      <c r="AB292" s="52"/>
      <c r="AD292" s="55"/>
    </row>
    <row r="293" spans="1:30">
      <c r="A293" s="51"/>
      <c r="B293" s="52"/>
      <c r="C293" s="52"/>
      <c r="D293" s="52"/>
      <c r="E293" s="52"/>
      <c r="F293" s="52"/>
      <c r="G293" s="52"/>
      <c r="H293" s="52"/>
      <c r="I293" s="52"/>
      <c r="J293" s="52"/>
      <c r="K293" s="52"/>
      <c r="L293" s="52"/>
      <c r="M293" s="52"/>
      <c r="N293" s="52"/>
      <c r="O293" s="59"/>
      <c r="P293" s="52"/>
      <c r="Q293" s="148"/>
      <c r="R293" s="52"/>
      <c r="S293" s="52"/>
      <c r="T293" s="52"/>
      <c r="U293" s="52"/>
      <c r="V293" s="52"/>
      <c r="W293" s="52"/>
      <c r="X293" s="52"/>
      <c r="Y293" s="52"/>
      <c r="Z293" s="52"/>
      <c r="AA293" s="52"/>
      <c r="AB293" s="52"/>
      <c r="AD293" s="55"/>
    </row>
    <row r="294" spans="1:30">
      <c r="A294" s="51"/>
      <c r="B294" s="52"/>
      <c r="C294" s="52"/>
      <c r="D294" s="52"/>
      <c r="E294" s="52"/>
      <c r="F294" s="52"/>
      <c r="G294" s="52"/>
      <c r="H294" s="52"/>
      <c r="I294" s="52"/>
      <c r="J294" s="52"/>
      <c r="K294" s="52"/>
      <c r="L294" s="52"/>
      <c r="M294" s="52"/>
      <c r="N294" s="52"/>
      <c r="O294" s="59"/>
      <c r="P294" s="52"/>
      <c r="Q294" s="148"/>
      <c r="R294" s="52"/>
      <c r="S294" s="52"/>
      <c r="T294" s="52"/>
      <c r="U294" s="52"/>
      <c r="V294" s="52"/>
      <c r="W294" s="52"/>
      <c r="X294" s="52"/>
      <c r="Y294" s="52"/>
      <c r="Z294" s="52"/>
      <c r="AA294" s="52"/>
      <c r="AB294" s="52"/>
      <c r="AD294" s="55"/>
    </row>
    <row r="295" spans="1:30">
      <c r="A295" s="51"/>
      <c r="B295" s="52"/>
      <c r="C295" s="52"/>
      <c r="D295" s="52"/>
      <c r="E295" s="52"/>
      <c r="F295" s="52"/>
      <c r="G295" s="52"/>
      <c r="H295" s="52"/>
      <c r="I295" s="52"/>
      <c r="J295" s="52"/>
      <c r="K295" s="52"/>
      <c r="L295" s="52"/>
      <c r="M295" s="52"/>
      <c r="N295" s="52"/>
      <c r="O295" s="59"/>
      <c r="P295" s="52"/>
      <c r="Q295" s="148"/>
      <c r="R295" s="52"/>
      <c r="S295" s="52"/>
      <c r="T295" s="52"/>
      <c r="U295" s="52"/>
      <c r="V295" s="52"/>
      <c r="W295" s="52"/>
      <c r="X295" s="52"/>
      <c r="Y295" s="52"/>
      <c r="Z295" s="52"/>
      <c r="AA295" s="52"/>
      <c r="AB295" s="52"/>
      <c r="AD295" s="55"/>
    </row>
    <row r="296" spans="1:30">
      <c r="A296" s="51"/>
      <c r="B296" s="52"/>
      <c r="C296" s="52"/>
      <c r="D296" s="52"/>
      <c r="E296" s="52"/>
      <c r="F296" s="52"/>
      <c r="G296" s="52"/>
      <c r="H296" s="52"/>
      <c r="I296" s="52"/>
      <c r="J296" s="52"/>
      <c r="K296" s="52"/>
      <c r="L296" s="52"/>
      <c r="M296" s="52"/>
      <c r="N296" s="52"/>
      <c r="O296" s="59"/>
      <c r="P296" s="52"/>
      <c r="Q296" s="148"/>
      <c r="R296" s="52"/>
      <c r="S296" s="52"/>
      <c r="T296" s="52"/>
      <c r="U296" s="52"/>
      <c r="V296" s="52"/>
      <c r="W296" s="52"/>
      <c r="X296" s="52"/>
      <c r="Y296" s="52"/>
      <c r="Z296" s="52"/>
      <c r="AA296" s="52"/>
      <c r="AB296" s="52"/>
      <c r="AD296" s="55"/>
    </row>
    <row r="297" spans="1:30">
      <c r="A297" s="51"/>
      <c r="B297" s="52"/>
      <c r="C297" s="52"/>
      <c r="D297" s="52"/>
      <c r="E297" s="52"/>
      <c r="F297" s="52"/>
      <c r="G297" s="52"/>
      <c r="H297" s="52"/>
      <c r="I297" s="52"/>
      <c r="J297" s="52"/>
      <c r="K297" s="52"/>
      <c r="L297" s="52"/>
      <c r="M297" s="52"/>
      <c r="N297" s="52"/>
      <c r="O297" s="59"/>
      <c r="P297" s="52"/>
      <c r="Q297" s="148"/>
      <c r="R297" s="52"/>
      <c r="S297" s="52"/>
      <c r="T297" s="52"/>
      <c r="U297" s="52"/>
      <c r="V297" s="52"/>
      <c r="W297" s="52"/>
      <c r="X297" s="52"/>
      <c r="Y297" s="52"/>
      <c r="Z297" s="52"/>
      <c r="AA297" s="52"/>
      <c r="AB297" s="52"/>
      <c r="AD297" s="55"/>
    </row>
    <row r="298" spans="1:30">
      <c r="A298" s="51"/>
      <c r="B298" s="52"/>
      <c r="C298" s="52"/>
      <c r="D298" s="52"/>
      <c r="E298" s="52"/>
      <c r="F298" s="52"/>
      <c r="G298" s="52"/>
      <c r="H298" s="52"/>
      <c r="I298" s="52"/>
      <c r="J298" s="52"/>
      <c r="K298" s="52"/>
      <c r="L298" s="52"/>
      <c r="M298" s="52"/>
      <c r="N298" s="52"/>
      <c r="O298" s="59"/>
      <c r="P298" s="52"/>
      <c r="Q298" s="148"/>
      <c r="R298" s="52"/>
      <c r="S298" s="52"/>
      <c r="T298" s="52"/>
      <c r="U298" s="52"/>
      <c r="V298" s="52"/>
      <c r="W298" s="52"/>
      <c r="X298" s="52"/>
      <c r="Y298" s="52"/>
      <c r="Z298" s="52"/>
      <c r="AA298" s="52"/>
      <c r="AB298" s="52"/>
      <c r="AD298" s="55"/>
    </row>
    <row r="299" spans="1:30">
      <c r="A299" s="51"/>
      <c r="B299" s="52"/>
      <c r="C299" s="52"/>
      <c r="D299" s="52"/>
      <c r="E299" s="52"/>
      <c r="F299" s="52"/>
      <c r="G299" s="52"/>
      <c r="H299" s="52"/>
      <c r="I299" s="52"/>
      <c r="J299" s="52"/>
      <c r="K299" s="52"/>
      <c r="L299" s="52"/>
      <c r="M299" s="52"/>
      <c r="N299" s="52"/>
      <c r="O299" s="59"/>
      <c r="P299" s="52"/>
      <c r="Q299" s="148"/>
      <c r="R299" s="52"/>
      <c r="S299" s="52"/>
      <c r="T299" s="52"/>
      <c r="U299" s="52"/>
      <c r="V299" s="52"/>
      <c r="W299" s="52"/>
      <c r="X299" s="52"/>
      <c r="Y299" s="52"/>
      <c r="Z299" s="52"/>
      <c r="AA299" s="52"/>
      <c r="AB299" s="52"/>
      <c r="AD299" s="55"/>
    </row>
    <row r="300" spans="1:30">
      <c r="A300" s="51"/>
      <c r="B300" s="52"/>
      <c r="C300" s="52"/>
      <c r="D300" s="52"/>
      <c r="E300" s="52"/>
      <c r="F300" s="52"/>
      <c r="G300" s="52"/>
      <c r="H300" s="52"/>
      <c r="I300" s="52"/>
      <c r="J300" s="52"/>
      <c r="K300" s="52"/>
      <c r="L300" s="52"/>
      <c r="M300" s="52"/>
      <c r="N300" s="52"/>
      <c r="O300" s="59"/>
      <c r="P300" s="52"/>
      <c r="Q300" s="148"/>
      <c r="R300" s="52"/>
      <c r="S300" s="52"/>
      <c r="T300" s="52"/>
      <c r="U300" s="52"/>
      <c r="V300" s="52"/>
      <c r="W300" s="52"/>
      <c r="X300" s="52"/>
      <c r="Y300" s="52"/>
      <c r="Z300" s="52"/>
      <c r="AA300" s="52"/>
      <c r="AB300" s="52"/>
      <c r="AD300" s="55"/>
    </row>
    <row r="301" spans="1:30">
      <c r="A301" s="51"/>
      <c r="B301" s="52"/>
      <c r="C301" s="52"/>
      <c r="D301" s="52"/>
      <c r="E301" s="52"/>
      <c r="F301" s="52"/>
      <c r="G301" s="52"/>
      <c r="H301" s="52"/>
      <c r="I301" s="52"/>
      <c r="J301" s="52"/>
      <c r="K301" s="52"/>
      <c r="L301" s="52"/>
      <c r="M301" s="52"/>
      <c r="N301" s="52"/>
      <c r="O301" s="59"/>
      <c r="P301" s="52"/>
      <c r="Q301" s="148"/>
      <c r="R301" s="52"/>
      <c r="S301" s="52"/>
      <c r="T301" s="52"/>
      <c r="U301" s="52"/>
      <c r="V301" s="52"/>
      <c r="W301" s="52"/>
      <c r="X301" s="52"/>
      <c r="Y301" s="52"/>
      <c r="Z301" s="52"/>
      <c r="AA301" s="52"/>
      <c r="AB301" s="52"/>
      <c r="AD301" s="55"/>
    </row>
    <row r="302" spans="1:30">
      <c r="A302" s="51"/>
      <c r="B302" s="52"/>
      <c r="C302" s="52"/>
      <c r="D302" s="52"/>
      <c r="E302" s="52"/>
      <c r="F302" s="52"/>
      <c r="G302" s="52"/>
      <c r="H302" s="52"/>
      <c r="I302" s="52"/>
      <c r="J302" s="52"/>
      <c r="K302" s="52"/>
      <c r="L302" s="52"/>
      <c r="M302" s="52"/>
      <c r="N302" s="52"/>
      <c r="O302" s="59"/>
      <c r="P302" s="52"/>
      <c r="Q302" s="148"/>
      <c r="R302" s="52"/>
      <c r="S302" s="52"/>
      <c r="T302" s="52"/>
      <c r="U302" s="52"/>
      <c r="V302" s="52"/>
      <c r="W302" s="52"/>
      <c r="X302" s="52"/>
      <c r="Y302" s="52"/>
      <c r="Z302" s="52"/>
      <c r="AA302" s="52"/>
      <c r="AB302" s="52"/>
      <c r="AD302" s="55"/>
    </row>
    <row r="303" spans="1:30">
      <c r="A303" s="51"/>
      <c r="B303" s="52"/>
      <c r="C303" s="52"/>
      <c r="D303" s="52"/>
      <c r="E303" s="52"/>
      <c r="F303" s="52"/>
      <c r="G303" s="52"/>
      <c r="H303" s="52"/>
      <c r="I303" s="52"/>
      <c r="J303" s="52"/>
      <c r="K303" s="52"/>
      <c r="L303" s="52"/>
      <c r="M303" s="52"/>
      <c r="N303" s="52"/>
      <c r="O303" s="59"/>
      <c r="P303" s="52"/>
      <c r="Q303" s="148"/>
      <c r="R303" s="52"/>
      <c r="S303" s="52"/>
      <c r="T303" s="52"/>
      <c r="U303" s="52"/>
      <c r="V303" s="52"/>
      <c r="W303" s="52"/>
      <c r="X303" s="52"/>
      <c r="Y303" s="52"/>
      <c r="Z303" s="52"/>
      <c r="AA303" s="52"/>
      <c r="AB303" s="52"/>
      <c r="AD303" s="55"/>
    </row>
    <row r="304" spans="1:30">
      <c r="A304" s="51"/>
      <c r="B304" s="52"/>
      <c r="C304" s="52"/>
      <c r="D304" s="52"/>
      <c r="E304" s="52"/>
      <c r="F304" s="52"/>
      <c r="G304" s="52"/>
      <c r="H304" s="52"/>
      <c r="I304" s="52"/>
      <c r="J304" s="52"/>
      <c r="K304" s="52"/>
      <c r="L304" s="52"/>
      <c r="M304" s="52"/>
      <c r="N304" s="52"/>
      <c r="O304" s="59"/>
      <c r="P304" s="52"/>
      <c r="Q304" s="148"/>
      <c r="R304" s="52"/>
      <c r="S304" s="52"/>
      <c r="T304" s="52"/>
      <c r="U304" s="52"/>
      <c r="V304" s="52"/>
      <c r="W304" s="52"/>
      <c r="X304" s="52"/>
      <c r="Y304" s="52"/>
      <c r="Z304" s="52"/>
      <c r="AA304" s="52"/>
      <c r="AB304" s="52"/>
      <c r="AD304" s="55"/>
    </row>
    <row r="305" spans="1:30">
      <c r="A305" s="51"/>
      <c r="B305" s="52"/>
      <c r="C305" s="52"/>
      <c r="D305" s="52"/>
      <c r="E305" s="52"/>
      <c r="F305" s="52"/>
      <c r="G305" s="52"/>
      <c r="H305" s="52"/>
      <c r="I305" s="52"/>
      <c r="J305" s="52"/>
      <c r="K305" s="52"/>
      <c r="L305" s="52"/>
      <c r="M305" s="52"/>
      <c r="N305" s="52"/>
      <c r="O305" s="59"/>
      <c r="P305" s="52"/>
      <c r="Q305" s="148"/>
      <c r="R305" s="52"/>
      <c r="S305" s="52"/>
      <c r="T305" s="52"/>
      <c r="U305" s="52"/>
      <c r="V305" s="52"/>
      <c r="W305" s="52"/>
      <c r="X305" s="52"/>
      <c r="Y305" s="52"/>
      <c r="Z305" s="52"/>
      <c r="AA305" s="52"/>
      <c r="AB305" s="52"/>
      <c r="AD305" s="55"/>
    </row>
    <row r="306" spans="1:30">
      <c r="A306" s="51"/>
      <c r="B306" s="52"/>
      <c r="C306" s="52"/>
      <c r="D306" s="52"/>
      <c r="E306" s="52"/>
      <c r="F306" s="52"/>
      <c r="G306" s="52"/>
      <c r="H306" s="52"/>
      <c r="I306" s="52"/>
      <c r="J306" s="52"/>
      <c r="K306" s="52"/>
      <c r="L306" s="52"/>
      <c r="M306" s="52"/>
      <c r="N306" s="52"/>
      <c r="O306" s="59"/>
      <c r="P306" s="52"/>
      <c r="Q306" s="148"/>
      <c r="R306" s="52"/>
      <c r="S306" s="52"/>
      <c r="T306" s="52"/>
      <c r="U306" s="52"/>
      <c r="V306" s="52"/>
      <c r="W306" s="52"/>
      <c r="X306" s="52"/>
      <c r="Y306" s="52"/>
      <c r="Z306" s="52"/>
      <c r="AA306" s="52"/>
      <c r="AB306" s="52"/>
      <c r="AD306" s="55"/>
    </row>
    <row r="307" spans="1:30">
      <c r="A307" s="51"/>
      <c r="B307" s="52"/>
      <c r="C307" s="52"/>
      <c r="D307" s="52"/>
      <c r="E307" s="52"/>
      <c r="F307" s="52"/>
      <c r="G307" s="52"/>
      <c r="H307" s="52"/>
      <c r="I307" s="52"/>
      <c r="J307" s="52"/>
      <c r="K307" s="52"/>
      <c r="L307" s="52"/>
      <c r="M307" s="52"/>
      <c r="N307" s="52"/>
      <c r="O307" s="59"/>
      <c r="P307" s="52"/>
      <c r="Q307" s="148"/>
      <c r="R307" s="52"/>
      <c r="S307" s="52"/>
      <c r="T307" s="52"/>
      <c r="U307" s="52"/>
      <c r="V307" s="52"/>
      <c r="W307" s="52"/>
      <c r="X307" s="52"/>
      <c r="Y307" s="52"/>
      <c r="Z307" s="52"/>
      <c r="AA307" s="52"/>
      <c r="AB307" s="52"/>
      <c r="AD307" s="55"/>
    </row>
    <row r="308" spans="1:30">
      <c r="A308" s="51"/>
      <c r="B308" s="52"/>
      <c r="C308" s="52"/>
      <c r="D308" s="52"/>
      <c r="E308" s="52"/>
      <c r="F308" s="52"/>
      <c r="G308" s="52"/>
      <c r="H308" s="52"/>
      <c r="I308" s="52"/>
      <c r="J308" s="52"/>
      <c r="K308" s="52"/>
      <c r="L308" s="52"/>
      <c r="M308" s="52"/>
      <c r="N308" s="52"/>
      <c r="O308" s="59"/>
      <c r="P308" s="52"/>
      <c r="Q308" s="148"/>
      <c r="R308" s="52"/>
      <c r="S308" s="52"/>
      <c r="T308" s="52"/>
      <c r="U308" s="52"/>
      <c r="V308" s="52"/>
      <c r="W308" s="52"/>
      <c r="X308" s="52"/>
      <c r="Y308" s="52"/>
      <c r="Z308" s="52"/>
      <c r="AA308" s="52"/>
      <c r="AB308" s="52"/>
      <c r="AD308" s="55"/>
    </row>
    <row r="309" spans="1:30">
      <c r="A309" s="51"/>
      <c r="B309" s="52"/>
      <c r="C309" s="52"/>
      <c r="D309" s="52"/>
      <c r="E309" s="52"/>
      <c r="F309" s="52"/>
      <c r="G309" s="52"/>
      <c r="H309" s="52"/>
      <c r="I309" s="52"/>
      <c r="J309" s="52"/>
      <c r="K309" s="52"/>
      <c r="L309" s="52"/>
      <c r="M309" s="52"/>
      <c r="N309" s="52"/>
      <c r="O309" s="59"/>
      <c r="P309" s="52"/>
      <c r="Q309" s="148"/>
      <c r="R309" s="52"/>
      <c r="S309" s="52"/>
      <c r="T309" s="52"/>
      <c r="U309" s="52"/>
      <c r="V309" s="52"/>
      <c r="W309" s="52"/>
      <c r="X309" s="52"/>
      <c r="Y309" s="52"/>
      <c r="Z309" s="52"/>
      <c r="AA309" s="52"/>
      <c r="AB309" s="52"/>
      <c r="AD309" s="55"/>
    </row>
    <row r="310" spans="1:30">
      <c r="A310" s="51"/>
      <c r="B310" s="52"/>
      <c r="C310" s="52"/>
      <c r="D310" s="52"/>
      <c r="E310" s="52"/>
      <c r="F310" s="52"/>
      <c r="G310" s="52"/>
      <c r="H310" s="52"/>
      <c r="I310" s="52"/>
      <c r="J310" s="52"/>
      <c r="K310" s="52"/>
      <c r="L310" s="52"/>
      <c r="M310" s="52"/>
      <c r="N310" s="52"/>
      <c r="O310" s="59"/>
      <c r="P310" s="52"/>
      <c r="Q310" s="148"/>
      <c r="R310" s="52"/>
      <c r="S310" s="52"/>
      <c r="T310" s="52"/>
      <c r="U310" s="52"/>
      <c r="V310" s="52"/>
      <c r="W310" s="52"/>
      <c r="X310" s="52"/>
      <c r="Y310" s="52"/>
      <c r="Z310" s="52"/>
      <c r="AA310" s="52"/>
      <c r="AB310" s="52"/>
      <c r="AD310" s="55"/>
    </row>
    <row r="311" spans="1:30">
      <c r="A311" s="51"/>
      <c r="B311" s="52"/>
      <c r="C311" s="52"/>
      <c r="D311" s="52"/>
      <c r="E311" s="52"/>
      <c r="F311" s="52"/>
      <c r="G311" s="52"/>
      <c r="H311" s="52"/>
      <c r="I311" s="52"/>
      <c r="J311" s="52"/>
      <c r="K311" s="52"/>
      <c r="L311" s="52"/>
      <c r="M311" s="52"/>
      <c r="N311" s="52"/>
      <c r="O311" s="59"/>
      <c r="P311" s="52"/>
      <c r="Q311" s="148"/>
      <c r="R311" s="52"/>
      <c r="S311" s="52"/>
      <c r="T311" s="52"/>
      <c r="U311" s="52"/>
      <c r="V311" s="52"/>
      <c r="W311" s="52"/>
      <c r="X311" s="52"/>
      <c r="Y311" s="52"/>
      <c r="Z311" s="52"/>
      <c r="AA311" s="52"/>
      <c r="AB311" s="52"/>
      <c r="AD311" s="55"/>
    </row>
    <row r="312" spans="1:30">
      <c r="A312" s="51"/>
      <c r="B312" s="52"/>
      <c r="C312" s="52"/>
      <c r="D312" s="52"/>
      <c r="E312" s="52"/>
      <c r="F312" s="52"/>
      <c r="G312" s="52"/>
      <c r="H312" s="52"/>
      <c r="I312" s="52"/>
      <c r="J312" s="52"/>
      <c r="K312" s="52"/>
      <c r="L312" s="52"/>
      <c r="M312" s="52"/>
      <c r="N312" s="52"/>
      <c r="O312" s="59"/>
      <c r="P312" s="52"/>
      <c r="Q312" s="148"/>
      <c r="R312" s="52"/>
      <c r="S312" s="52"/>
      <c r="T312" s="52"/>
      <c r="U312" s="52"/>
      <c r="V312" s="52"/>
      <c r="W312" s="52"/>
      <c r="X312" s="52"/>
      <c r="Y312" s="52"/>
      <c r="Z312" s="52"/>
      <c r="AA312" s="52"/>
      <c r="AB312" s="52"/>
      <c r="AD312" s="55"/>
    </row>
    <row r="313" spans="1:30">
      <c r="A313" s="51"/>
      <c r="B313" s="52"/>
      <c r="C313" s="52"/>
      <c r="D313" s="52"/>
      <c r="E313" s="52"/>
      <c r="F313" s="52"/>
      <c r="G313" s="52"/>
      <c r="H313" s="52"/>
      <c r="I313" s="52"/>
      <c r="J313" s="52"/>
      <c r="K313" s="52"/>
      <c r="L313" s="52"/>
      <c r="M313" s="52"/>
      <c r="N313" s="52"/>
      <c r="O313" s="59"/>
      <c r="P313" s="52"/>
      <c r="Q313" s="148"/>
      <c r="R313" s="52"/>
      <c r="S313" s="52"/>
      <c r="T313" s="52"/>
      <c r="U313" s="52"/>
      <c r="V313" s="52"/>
      <c r="W313" s="52"/>
      <c r="X313" s="52"/>
      <c r="Y313" s="52"/>
      <c r="Z313" s="52"/>
      <c r="AA313" s="52"/>
      <c r="AB313" s="52"/>
      <c r="AD313" s="55"/>
    </row>
    <row r="314" spans="1:30">
      <c r="A314" s="51"/>
      <c r="B314" s="52"/>
      <c r="C314" s="52"/>
      <c r="D314" s="52"/>
      <c r="E314" s="52"/>
      <c r="F314" s="52"/>
      <c r="G314" s="52"/>
      <c r="H314" s="52"/>
      <c r="I314" s="52"/>
      <c r="J314" s="52"/>
      <c r="K314" s="52"/>
      <c r="L314" s="52"/>
      <c r="M314" s="52"/>
      <c r="N314" s="52"/>
      <c r="O314" s="59"/>
      <c r="P314" s="52"/>
      <c r="Q314" s="148"/>
      <c r="R314" s="52"/>
      <c r="S314" s="52"/>
      <c r="T314" s="52"/>
      <c r="U314" s="52"/>
      <c r="V314" s="52"/>
      <c r="W314" s="52"/>
      <c r="X314" s="52"/>
      <c r="Y314" s="52"/>
      <c r="Z314" s="52"/>
      <c r="AA314" s="52"/>
      <c r="AB314" s="52"/>
      <c r="AD314" s="55"/>
    </row>
    <row r="315" spans="1:30">
      <c r="A315" s="51"/>
      <c r="B315" s="52"/>
      <c r="C315" s="52"/>
      <c r="D315" s="52"/>
      <c r="E315" s="52"/>
      <c r="F315" s="52"/>
      <c r="G315" s="52"/>
      <c r="H315" s="52"/>
      <c r="I315" s="52"/>
      <c r="J315" s="52"/>
      <c r="K315" s="52"/>
      <c r="L315" s="52"/>
      <c r="M315" s="52"/>
      <c r="N315" s="52"/>
      <c r="O315" s="59"/>
      <c r="P315" s="52"/>
      <c r="Q315" s="148"/>
      <c r="R315" s="52"/>
      <c r="S315" s="52"/>
      <c r="T315" s="52"/>
      <c r="U315" s="52"/>
      <c r="V315" s="52"/>
      <c r="W315" s="52"/>
      <c r="X315" s="52"/>
      <c r="Y315" s="52"/>
      <c r="Z315" s="52"/>
      <c r="AA315" s="52"/>
      <c r="AB315" s="52"/>
      <c r="AD315" s="55"/>
    </row>
    <row r="316" spans="1:30">
      <c r="A316" s="51"/>
      <c r="B316" s="52"/>
      <c r="C316" s="52"/>
      <c r="D316" s="52"/>
      <c r="E316" s="52"/>
      <c r="F316" s="52"/>
      <c r="G316" s="52"/>
      <c r="H316" s="52"/>
      <c r="I316" s="52"/>
      <c r="J316" s="52"/>
      <c r="K316" s="52"/>
      <c r="L316" s="52"/>
      <c r="M316" s="52"/>
      <c r="N316" s="52"/>
      <c r="O316" s="59"/>
      <c r="P316" s="52"/>
      <c r="Q316" s="148"/>
      <c r="R316" s="52"/>
      <c r="S316" s="52"/>
      <c r="T316" s="52"/>
      <c r="U316" s="52"/>
      <c r="V316" s="52"/>
      <c r="W316" s="52"/>
      <c r="X316" s="52"/>
      <c r="Y316" s="52"/>
      <c r="Z316" s="52"/>
      <c r="AA316" s="52"/>
      <c r="AB316" s="52"/>
      <c r="AD316" s="55"/>
    </row>
    <row r="317" spans="1:30">
      <c r="A317" s="51"/>
      <c r="B317" s="52"/>
      <c r="C317" s="52"/>
      <c r="D317" s="52"/>
      <c r="E317" s="52"/>
      <c r="F317" s="52"/>
      <c r="G317" s="52"/>
      <c r="H317" s="52"/>
      <c r="I317" s="52"/>
      <c r="J317" s="52"/>
      <c r="K317" s="52"/>
      <c r="L317" s="52"/>
      <c r="M317" s="52"/>
      <c r="N317" s="52"/>
      <c r="O317" s="59"/>
      <c r="P317" s="52"/>
      <c r="Q317" s="148"/>
      <c r="R317" s="52"/>
      <c r="S317" s="52"/>
      <c r="T317" s="52"/>
      <c r="U317" s="52"/>
      <c r="V317" s="52"/>
      <c r="W317" s="52"/>
      <c r="X317" s="52"/>
      <c r="Y317" s="52"/>
      <c r="Z317" s="52"/>
      <c r="AA317" s="52"/>
      <c r="AB317" s="52"/>
      <c r="AD317" s="55"/>
    </row>
    <row r="318" spans="1:30">
      <c r="A318" s="51"/>
      <c r="B318" s="52"/>
      <c r="C318" s="52"/>
      <c r="D318" s="52"/>
      <c r="E318" s="52"/>
      <c r="F318" s="52"/>
      <c r="G318" s="52"/>
      <c r="H318" s="52"/>
      <c r="I318" s="52"/>
      <c r="J318" s="52"/>
      <c r="K318" s="52"/>
      <c r="L318" s="52"/>
      <c r="M318" s="52"/>
      <c r="N318" s="52"/>
      <c r="O318" s="59"/>
      <c r="P318" s="52"/>
      <c r="Q318" s="148"/>
      <c r="R318" s="52"/>
      <c r="S318" s="52"/>
      <c r="T318" s="52"/>
      <c r="U318" s="52"/>
      <c r="V318" s="52"/>
      <c r="W318" s="52"/>
      <c r="X318" s="52"/>
      <c r="Y318" s="52"/>
      <c r="Z318" s="52"/>
      <c r="AA318" s="52"/>
      <c r="AB318" s="52"/>
      <c r="AD318" s="55"/>
    </row>
    <row r="319" spans="1:30">
      <c r="A319" s="51"/>
      <c r="B319" s="52"/>
      <c r="C319" s="52"/>
      <c r="D319" s="52"/>
      <c r="E319" s="52"/>
      <c r="F319" s="52"/>
      <c r="G319" s="52"/>
      <c r="H319" s="52"/>
      <c r="I319" s="52"/>
      <c r="J319" s="52"/>
      <c r="K319" s="52"/>
      <c r="L319" s="52"/>
      <c r="M319" s="52"/>
      <c r="N319" s="52"/>
      <c r="O319" s="59"/>
      <c r="P319" s="52"/>
      <c r="Q319" s="148"/>
      <c r="R319" s="52"/>
      <c r="S319" s="52"/>
      <c r="T319" s="52"/>
      <c r="U319" s="52"/>
      <c r="V319" s="52"/>
      <c r="W319" s="52"/>
      <c r="X319" s="52"/>
      <c r="Y319" s="52"/>
      <c r="Z319" s="52"/>
      <c r="AA319" s="52"/>
      <c r="AB319" s="52"/>
      <c r="AD319" s="55"/>
    </row>
    <row r="320" spans="1:30">
      <c r="A320" s="51"/>
      <c r="B320" s="52"/>
      <c r="C320" s="52"/>
      <c r="D320" s="52"/>
      <c r="E320" s="52"/>
      <c r="F320" s="52"/>
      <c r="G320" s="52"/>
      <c r="H320" s="52"/>
      <c r="I320" s="52"/>
      <c r="J320" s="52"/>
      <c r="K320" s="52"/>
      <c r="L320" s="52"/>
      <c r="M320" s="52"/>
      <c r="N320" s="52"/>
      <c r="O320" s="59"/>
      <c r="P320" s="52"/>
      <c r="Q320" s="148"/>
      <c r="R320" s="52"/>
      <c r="S320" s="52"/>
      <c r="T320" s="52"/>
      <c r="U320" s="52"/>
      <c r="V320" s="52"/>
      <c r="W320" s="52"/>
      <c r="X320" s="52"/>
      <c r="Y320" s="52"/>
      <c r="Z320" s="52"/>
      <c r="AA320" s="52"/>
      <c r="AB320" s="52"/>
      <c r="AD320" s="55"/>
    </row>
    <row r="321" spans="1:30">
      <c r="A321" s="51"/>
      <c r="B321" s="52"/>
      <c r="C321" s="52"/>
      <c r="D321" s="52"/>
      <c r="E321" s="52"/>
      <c r="F321" s="52"/>
      <c r="G321" s="52"/>
      <c r="H321" s="52"/>
      <c r="I321" s="52"/>
      <c r="J321" s="52"/>
      <c r="K321" s="52"/>
      <c r="L321" s="52"/>
      <c r="M321" s="52"/>
      <c r="N321" s="52"/>
      <c r="O321" s="59"/>
      <c r="P321" s="52"/>
      <c r="Q321" s="148"/>
      <c r="R321" s="52"/>
      <c r="S321" s="52"/>
      <c r="T321" s="52"/>
      <c r="U321" s="52"/>
      <c r="V321" s="52"/>
      <c r="W321" s="52"/>
      <c r="X321" s="52"/>
      <c r="Y321" s="52"/>
      <c r="Z321" s="52"/>
      <c r="AA321" s="52"/>
      <c r="AB321" s="52"/>
      <c r="AD321" s="55"/>
    </row>
    <row r="322" spans="1:30">
      <c r="A322" s="51"/>
      <c r="B322" s="52"/>
      <c r="C322" s="52"/>
      <c r="D322" s="52"/>
      <c r="E322" s="52"/>
      <c r="F322" s="52"/>
      <c r="G322" s="52"/>
      <c r="H322" s="52"/>
      <c r="I322" s="52"/>
      <c r="J322" s="52"/>
      <c r="K322" s="52"/>
      <c r="L322" s="52"/>
      <c r="M322" s="52"/>
      <c r="N322" s="52"/>
      <c r="O322" s="59"/>
      <c r="P322" s="52"/>
      <c r="Q322" s="148"/>
      <c r="R322" s="52"/>
      <c r="S322" s="52"/>
      <c r="T322" s="52"/>
      <c r="U322" s="52"/>
      <c r="V322" s="52"/>
      <c r="W322" s="52"/>
      <c r="X322" s="52"/>
      <c r="Y322" s="52"/>
      <c r="Z322" s="52"/>
      <c r="AA322" s="52"/>
      <c r="AB322" s="52"/>
      <c r="AD322" s="55"/>
    </row>
    <row r="323" spans="1:30">
      <c r="A323" s="51"/>
      <c r="B323" s="52"/>
      <c r="C323" s="52"/>
      <c r="D323" s="52"/>
      <c r="E323" s="52"/>
      <c r="F323" s="52"/>
      <c r="G323" s="52"/>
      <c r="H323" s="52"/>
      <c r="I323" s="52"/>
      <c r="J323" s="52"/>
      <c r="K323" s="52"/>
      <c r="L323" s="52"/>
      <c r="M323" s="52"/>
      <c r="N323" s="52"/>
      <c r="O323" s="59"/>
      <c r="P323" s="52"/>
      <c r="Q323" s="148"/>
      <c r="R323" s="52"/>
      <c r="S323" s="52"/>
      <c r="T323" s="52"/>
      <c r="U323" s="52"/>
      <c r="V323" s="52"/>
      <c r="W323" s="52"/>
      <c r="X323" s="52"/>
      <c r="Y323" s="52"/>
      <c r="Z323" s="52"/>
      <c r="AA323" s="52"/>
      <c r="AB323" s="52"/>
      <c r="AD323" s="55"/>
    </row>
    <row r="324" spans="1:30">
      <c r="A324" s="51"/>
      <c r="B324" s="52"/>
      <c r="C324" s="52"/>
      <c r="D324" s="52"/>
      <c r="E324" s="52"/>
      <c r="F324" s="52"/>
      <c r="G324" s="52"/>
      <c r="H324" s="52"/>
      <c r="I324" s="52"/>
      <c r="J324" s="52"/>
      <c r="K324" s="52"/>
      <c r="L324" s="52"/>
      <c r="M324" s="52"/>
      <c r="N324" s="52"/>
      <c r="O324" s="59"/>
      <c r="P324" s="52"/>
      <c r="Q324" s="148"/>
      <c r="R324" s="52"/>
      <c r="S324" s="52"/>
      <c r="T324" s="52"/>
      <c r="U324" s="52"/>
      <c r="V324" s="52"/>
      <c r="W324" s="52"/>
      <c r="X324" s="52"/>
      <c r="Y324" s="52"/>
      <c r="Z324" s="52"/>
      <c r="AA324" s="52"/>
      <c r="AB324" s="52"/>
      <c r="AD324" s="55"/>
    </row>
    <row r="325" spans="1:30">
      <c r="A325" s="51"/>
      <c r="B325" s="52"/>
      <c r="C325" s="52"/>
      <c r="D325" s="52"/>
      <c r="E325" s="52"/>
      <c r="F325" s="52"/>
      <c r="G325" s="52"/>
      <c r="H325" s="52"/>
      <c r="I325" s="52"/>
      <c r="J325" s="52"/>
      <c r="K325" s="52"/>
      <c r="L325" s="52"/>
      <c r="M325" s="52"/>
      <c r="N325" s="52"/>
      <c r="O325" s="59"/>
      <c r="P325" s="52"/>
      <c r="Q325" s="148"/>
      <c r="R325" s="52"/>
      <c r="S325" s="52"/>
      <c r="T325" s="52"/>
      <c r="U325" s="52"/>
      <c r="V325" s="52"/>
      <c r="W325" s="52"/>
      <c r="X325" s="52"/>
      <c r="Y325" s="52"/>
      <c r="Z325" s="52"/>
      <c r="AA325" s="52"/>
      <c r="AB325" s="52"/>
      <c r="AD325" s="55"/>
    </row>
    <row r="326" spans="1:30">
      <c r="A326" s="51"/>
      <c r="B326" s="52"/>
      <c r="C326" s="52"/>
      <c r="D326" s="52"/>
      <c r="E326" s="52"/>
      <c r="F326" s="52"/>
      <c r="G326" s="52"/>
      <c r="H326" s="52"/>
      <c r="I326" s="52"/>
      <c r="J326" s="52"/>
      <c r="K326" s="52"/>
      <c r="L326" s="52"/>
      <c r="M326" s="52"/>
      <c r="N326" s="52"/>
      <c r="O326" s="59"/>
      <c r="P326" s="52"/>
      <c r="Q326" s="148"/>
      <c r="R326" s="52"/>
      <c r="S326" s="52"/>
      <c r="T326" s="52"/>
      <c r="U326" s="52"/>
      <c r="V326" s="52"/>
      <c r="W326" s="52"/>
      <c r="X326" s="52"/>
      <c r="Y326" s="52"/>
      <c r="Z326" s="52"/>
      <c r="AA326" s="52"/>
      <c r="AB326" s="52"/>
      <c r="AD326" s="55"/>
    </row>
    <row r="327" spans="1:30">
      <c r="A327" s="51"/>
      <c r="B327" s="52"/>
      <c r="C327" s="52"/>
      <c r="D327" s="52"/>
      <c r="E327" s="52"/>
      <c r="F327" s="52"/>
      <c r="G327" s="52"/>
      <c r="H327" s="52"/>
      <c r="I327" s="52"/>
      <c r="J327" s="52"/>
      <c r="K327" s="52"/>
      <c r="L327" s="52"/>
      <c r="M327" s="52"/>
      <c r="N327" s="52"/>
      <c r="O327" s="59"/>
      <c r="P327" s="52"/>
      <c r="Q327" s="148"/>
      <c r="R327" s="52"/>
      <c r="S327" s="52"/>
      <c r="T327" s="52"/>
      <c r="U327" s="52"/>
      <c r="V327" s="52"/>
      <c r="W327" s="52"/>
      <c r="X327" s="52"/>
      <c r="Y327" s="52"/>
      <c r="Z327" s="52"/>
      <c r="AA327" s="52"/>
      <c r="AB327" s="52"/>
      <c r="AD327" s="55"/>
    </row>
    <row r="328" spans="1:30">
      <c r="A328" s="51"/>
      <c r="B328" s="52"/>
      <c r="C328" s="52"/>
      <c r="D328" s="52"/>
      <c r="E328" s="52"/>
      <c r="F328" s="52"/>
      <c r="G328" s="52"/>
      <c r="H328" s="52"/>
      <c r="I328" s="52"/>
      <c r="J328" s="52"/>
      <c r="K328" s="52"/>
      <c r="L328" s="52"/>
      <c r="M328" s="52"/>
      <c r="N328" s="52"/>
      <c r="O328" s="59"/>
      <c r="P328" s="52"/>
      <c r="Q328" s="148"/>
      <c r="R328" s="52"/>
      <c r="S328" s="52"/>
      <c r="T328" s="52"/>
      <c r="U328" s="52"/>
      <c r="V328" s="52"/>
      <c r="W328" s="52"/>
      <c r="X328" s="52"/>
      <c r="Y328" s="52"/>
      <c r="Z328" s="52"/>
      <c r="AA328" s="52"/>
      <c r="AB328" s="52"/>
      <c r="AD328" s="55"/>
    </row>
    <row r="329" spans="1:30">
      <c r="A329" s="51"/>
      <c r="B329" s="52"/>
      <c r="C329" s="52"/>
      <c r="D329" s="52"/>
      <c r="E329" s="52"/>
      <c r="F329" s="52"/>
      <c r="G329" s="52"/>
      <c r="H329" s="52"/>
      <c r="I329" s="52"/>
      <c r="J329" s="52"/>
      <c r="K329" s="52"/>
      <c r="L329" s="52"/>
      <c r="M329" s="52"/>
      <c r="N329" s="52"/>
      <c r="O329" s="59"/>
      <c r="P329" s="52"/>
      <c r="Q329" s="148"/>
      <c r="R329" s="52"/>
      <c r="S329" s="52"/>
      <c r="T329" s="52"/>
      <c r="U329" s="52"/>
      <c r="V329" s="52"/>
      <c r="W329" s="52"/>
      <c r="X329" s="52"/>
      <c r="Y329" s="52"/>
      <c r="Z329" s="52"/>
      <c r="AA329" s="52"/>
      <c r="AB329" s="52"/>
      <c r="AD329" s="55"/>
    </row>
    <row r="330" spans="1:30">
      <c r="A330" s="51"/>
      <c r="B330" s="52"/>
      <c r="C330" s="52"/>
      <c r="D330" s="52"/>
      <c r="E330" s="52"/>
      <c r="F330" s="52"/>
      <c r="G330" s="52"/>
      <c r="H330" s="52"/>
      <c r="I330" s="52"/>
      <c r="J330" s="52"/>
      <c r="K330" s="52"/>
      <c r="L330" s="52"/>
      <c r="M330" s="52"/>
      <c r="N330" s="52"/>
      <c r="O330" s="59"/>
      <c r="P330" s="52"/>
      <c r="Q330" s="148"/>
      <c r="R330" s="52"/>
      <c r="S330" s="52"/>
      <c r="T330" s="52"/>
      <c r="U330" s="52"/>
      <c r="V330" s="52"/>
      <c r="W330" s="52"/>
      <c r="X330" s="52"/>
      <c r="Y330" s="52"/>
      <c r="Z330" s="52"/>
      <c r="AA330" s="52"/>
      <c r="AB330" s="52"/>
      <c r="AD330" s="55"/>
    </row>
    <row r="331" spans="1:30">
      <c r="A331" s="51"/>
      <c r="B331" s="52"/>
      <c r="C331" s="52"/>
      <c r="D331" s="52"/>
      <c r="E331" s="52"/>
      <c r="F331" s="52"/>
      <c r="G331" s="52"/>
      <c r="H331" s="52"/>
      <c r="I331" s="52"/>
      <c r="J331" s="52"/>
      <c r="K331" s="52"/>
      <c r="L331" s="52"/>
      <c r="M331" s="52"/>
      <c r="N331" s="52"/>
      <c r="O331" s="59"/>
      <c r="P331" s="52"/>
      <c r="Q331" s="148"/>
      <c r="R331" s="52"/>
      <c r="S331" s="52"/>
      <c r="T331" s="52"/>
      <c r="U331" s="52"/>
      <c r="V331" s="52"/>
      <c r="W331" s="52"/>
      <c r="X331" s="52"/>
      <c r="Y331" s="52"/>
      <c r="Z331" s="52"/>
      <c r="AA331" s="52"/>
      <c r="AB331" s="52"/>
      <c r="AD331" s="55"/>
    </row>
    <row r="332" spans="1:30">
      <c r="A332" s="51"/>
      <c r="B332" s="52"/>
      <c r="C332" s="52"/>
      <c r="D332" s="52"/>
      <c r="E332" s="52"/>
      <c r="F332" s="52"/>
      <c r="G332" s="52"/>
      <c r="H332" s="52"/>
      <c r="I332" s="52"/>
      <c r="J332" s="52"/>
      <c r="K332" s="52"/>
      <c r="L332" s="52"/>
      <c r="M332" s="52"/>
      <c r="N332" s="52"/>
      <c r="O332" s="59"/>
      <c r="P332" s="52"/>
      <c r="Q332" s="148"/>
      <c r="R332" s="52"/>
      <c r="S332" s="52"/>
      <c r="T332" s="52"/>
      <c r="U332" s="52"/>
      <c r="V332" s="52"/>
      <c r="W332" s="52"/>
      <c r="X332" s="52"/>
      <c r="Y332" s="52"/>
      <c r="Z332" s="52"/>
      <c r="AA332" s="52"/>
      <c r="AB332" s="52"/>
      <c r="AD332" s="55"/>
    </row>
    <row r="333" spans="1:30">
      <c r="A333" s="51"/>
      <c r="B333" s="52"/>
      <c r="C333" s="52"/>
      <c r="D333" s="52"/>
      <c r="E333" s="52"/>
      <c r="F333" s="52"/>
      <c r="G333" s="52"/>
      <c r="H333" s="52"/>
      <c r="I333" s="52"/>
      <c r="J333" s="52"/>
      <c r="K333" s="52"/>
      <c r="L333" s="52"/>
      <c r="M333" s="52"/>
      <c r="N333" s="52"/>
      <c r="O333" s="59"/>
      <c r="P333" s="52"/>
      <c r="Q333" s="148"/>
      <c r="R333" s="52"/>
      <c r="S333" s="52"/>
      <c r="T333" s="52"/>
      <c r="U333" s="52"/>
      <c r="V333" s="52"/>
      <c r="W333" s="52"/>
      <c r="X333" s="52"/>
      <c r="Y333" s="52"/>
      <c r="Z333" s="52"/>
      <c r="AA333" s="52"/>
      <c r="AB333" s="52"/>
      <c r="AD333" s="55"/>
    </row>
    <row r="334" spans="1:30">
      <c r="A334" s="51"/>
      <c r="B334" s="52"/>
      <c r="C334" s="52"/>
      <c r="D334" s="52"/>
      <c r="E334" s="52"/>
      <c r="F334" s="52"/>
      <c r="G334" s="52"/>
      <c r="H334" s="52"/>
      <c r="I334" s="52"/>
      <c r="J334" s="52"/>
      <c r="K334" s="52"/>
      <c r="L334" s="52"/>
      <c r="M334" s="52"/>
      <c r="N334" s="52"/>
      <c r="O334" s="59"/>
      <c r="P334" s="52"/>
      <c r="Q334" s="148"/>
      <c r="R334" s="52"/>
      <c r="S334" s="52"/>
      <c r="T334" s="52"/>
      <c r="U334" s="52"/>
      <c r="V334" s="52"/>
      <c r="W334" s="52"/>
      <c r="X334" s="52"/>
      <c r="Y334" s="52"/>
      <c r="Z334" s="52"/>
      <c r="AA334" s="52"/>
      <c r="AB334" s="52"/>
      <c r="AD334" s="55"/>
    </row>
    <row r="335" spans="1:30">
      <c r="A335" s="51"/>
      <c r="B335" s="52"/>
      <c r="C335" s="52"/>
      <c r="D335" s="52"/>
      <c r="E335" s="52"/>
      <c r="F335" s="52"/>
      <c r="G335" s="52"/>
      <c r="H335" s="52"/>
      <c r="I335" s="52"/>
      <c r="J335" s="52"/>
      <c r="K335" s="52"/>
      <c r="L335" s="52"/>
      <c r="M335" s="52"/>
      <c r="N335" s="52"/>
      <c r="O335" s="59"/>
      <c r="P335" s="52"/>
      <c r="Q335" s="148"/>
      <c r="R335" s="52"/>
      <c r="S335" s="52"/>
      <c r="T335" s="52"/>
      <c r="U335" s="52"/>
      <c r="V335" s="52"/>
      <c r="W335" s="52"/>
      <c r="X335" s="52"/>
      <c r="Y335" s="52"/>
      <c r="Z335" s="52"/>
      <c r="AA335" s="52"/>
      <c r="AB335" s="52"/>
      <c r="AD335" s="55"/>
    </row>
    <row r="336" spans="1:30">
      <c r="A336" s="51"/>
      <c r="B336" s="52"/>
      <c r="C336" s="52"/>
      <c r="D336" s="52"/>
      <c r="E336" s="52"/>
      <c r="F336" s="52"/>
      <c r="G336" s="52"/>
      <c r="H336" s="52"/>
      <c r="I336" s="52"/>
      <c r="J336" s="52"/>
      <c r="K336" s="52"/>
      <c r="L336" s="52"/>
      <c r="M336" s="52"/>
      <c r="N336" s="52"/>
      <c r="O336" s="59"/>
      <c r="P336" s="52"/>
      <c r="Q336" s="148"/>
      <c r="R336" s="52"/>
      <c r="S336" s="52"/>
      <c r="T336" s="52"/>
      <c r="U336" s="52"/>
      <c r="V336" s="52"/>
      <c r="W336" s="52"/>
      <c r="X336" s="52"/>
      <c r="Y336" s="52"/>
      <c r="Z336" s="52"/>
      <c r="AA336" s="52"/>
      <c r="AB336" s="52"/>
      <c r="AD336" s="55"/>
    </row>
    <row r="337" spans="1:30">
      <c r="A337" s="51"/>
      <c r="B337" s="52"/>
      <c r="C337" s="52"/>
      <c r="D337" s="52"/>
      <c r="E337" s="52"/>
      <c r="F337" s="52"/>
      <c r="G337" s="52"/>
      <c r="H337" s="52"/>
      <c r="I337" s="52"/>
      <c r="J337" s="52"/>
      <c r="K337" s="52"/>
      <c r="L337" s="52"/>
      <c r="M337" s="52"/>
      <c r="N337" s="52"/>
      <c r="O337" s="59"/>
      <c r="P337" s="52"/>
      <c r="Q337" s="148"/>
      <c r="R337" s="52"/>
      <c r="S337" s="52"/>
      <c r="T337" s="52"/>
      <c r="U337" s="52"/>
      <c r="V337" s="52"/>
      <c r="W337" s="52"/>
      <c r="X337" s="52"/>
      <c r="Y337" s="52"/>
      <c r="Z337" s="52"/>
      <c r="AA337" s="52"/>
      <c r="AB337" s="52"/>
      <c r="AD337" s="55"/>
    </row>
    <row r="338" spans="1:30">
      <c r="A338" s="51"/>
      <c r="B338" s="52"/>
      <c r="C338" s="52"/>
      <c r="D338" s="52"/>
      <c r="E338" s="52"/>
      <c r="F338" s="52"/>
      <c r="G338" s="52"/>
      <c r="H338" s="52"/>
      <c r="I338" s="52"/>
      <c r="J338" s="52"/>
      <c r="K338" s="52"/>
      <c r="L338" s="52"/>
      <c r="M338" s="52"/>
      <c r="N338" s="52"/>
      <c r="O338" s="59"/>
      <c r="P338" s="52"/>
      <c r="Q338" s="148"/>
      <c r="R338" s="52"/>
      <c r="S338" s="52"/>
      <c r="T338" s="52"/>
      <c r="U338" s="52"/>
      <c r="V338" s="52"/>
      <c r="W338" s="52"/>
      <c r="X338" s="52"/>
      <c r="Y338" s="52"/>
      <c r="Z338" s="52"/>
      <c r="AA338" s="52"/>
      <c r="AB338" s="52"/>
      <c r="AD338" s="55"/>
    </row>
    <row r="339" spans="1:30">
      <c r="A339" s="51"/>
      <c r="B339" s="52"/>
      <c r="C339" s="52"/>
      <c r="D339" s="52"/>
      <c r="E339" s="52"/>
      <c r="F339" s="52"/>
      <c r="G339" s="52"/>
      <c r="H339" s="52"/>
      <c r="I339" s="52"/>
      <c r="J339" s="52"/>
      <c r="K339" s="52"/>
      <c r="L339" s="52"/>
      <c r="M339" s="52"/>
      <c r="N339" s="52"/>
      <c r="O339" s="59"/>
      <c r="P339" s="52"/>
      <c r="Q339" s="148"/>
      <c r="R339" s="52"/>
      <c r="S339" s="52"/>
      <c r="T339" s="52"/>
      <c r="U339" s="52"/>
      <c r="V339" s="52"/>
      <c r="W339" s="52"/>
      <c r="X339" s="52"/>
      <c r="Y339" s="52"/>
      <c r="Z339" s="52"/>
      <c r="AA339" s="52"/>
      <c r="AB339" s="52"/>
      <c r="AD339" s="55"/>
    </row>
    <row r="340" spans="1:30">
      <c r="A340" s="51"/>
      <c r="B340" s="52"/>
      <c r="C340" s="52"/>
      <c r="D340" s="52"/>
      <c r="E340" s="52"/>
      <c r="F340" s="52"/>
      <c r="G340" s="52"/>
      <c r="H340" s="52"/>
      <c r="I340" s="52"/>
      <c r="J340" s="52"/>
      <c r="K340" s="52"/>
      <c r="L340" s="52"/>
      <c r="M340" s="52"/>
      <c r="N340" s="52"/>
      <c r="O340" s="59"/>
      <c r="P340" s="52"/>
      <c r="Q340" s="148"/>
      <c r="R340" s="52"/>
      <c r="S340" s="52"/>
      <c r="T340" s="52"/>
      <c r="U340" s="52"/>
      <c r="V340" s="52"/>
      <c r="W340" s="52"/>
      <c r="X340" s="52"/>
      <c r="Y340" s="52"/>
      <c r="Z340" s="52"/>
      <c r="AA340" s="52"/>
      <c r="AB340" s="52"/>
      <c r="AD340" s="55"/>
    </row>
    <row r="341" spans="1:30">
      <c r="A341" s="51"/>
      <c r="B341" s="52"/>
      <c r="C341" s="52"/>
      <c r="D341" s="52"/>
      <c r="E341" s="52"/>
      <c r="F341" s="52"/>
      <c r="G341" s="52"/>
      <c r="H341" s="52"/>
      <c r="I341" s="52"/>
      <c r="J341" s="52"/>
      <c r="K341" s="52"/>
      <c r="L341" s="52"/>
      <c r="M341" s="52"/>
      <c r="N341" s="52"/>
      <c r="O341" s="59"/>
      <c r="P341" s="52"/>
      <c r="Q341" s="148"/>
      <c r="R341" s="52"/>
      <c r="S341" s="52"/>
      <c r="T341" s="52"/>
      <c r="U341" s="52"/>
      <c r="V341" s="52"/>
      <c r="W341" s="52"/>
      <c r="X341" s="52"/>
      <c r="Y341" s="52"/>
      <c r="Z341" s="52"/>
      <c r="AA341" s="52"/>
      <c r="AB341" s="52"/>
      <c r="AD341" s="55"/>
    </row>
    <row r="342" spans="1:30">
      <c r="A342" s="51"/>
      <c r="B342" s="52"/>
      <c r="C342" s="52"/>
      <c r="D342" s="52"/>
      <c r="E342" s="52"/>
      <c r="F342" s="52"/>
      <c r="G342" s="52"/>
      <c r="H342" s="52"/>
      <c r="I342" s="52"/>
      <c r="J342" s="52"/>
      <c r="K342" s="52"/>
      <c r="L342" s="52"/>
      <c r="M342" s="52"/>
      <c r="N342" s="52"/>
      <c r="O342" s="59"/>
      <c r="P342" s="52"/>
      <c r="Q342" s="148"/>
      <c r="R342" s="52"/>
      <c r="S342" s="52"/>
      <c r="T342" s="52"/>
      <c r="U342" s="52"/>
      <c r="V342" s="52"/>
      <c r="W342" s="52"/>
      <c r="X342" s="52"/>
      <c r="Y342" s="52"/>
      <c r="Z342" s="52"/>
      <c r="AA342" s="52"/>
      <c r="AB342" s="52"/>
      <c r="AD342" s="55"/>
    </row>
    <row r="343" spans="1:30">
      <c r="A343" s="51"/>
      <c r="B343" s="52"/>
      <c r="C343" s="52"/>
      <c r="D343" s="52"/>
      <c r="E343" s="52"/>
      <c r="F343" s="52"/>
      <c r="G343" s="52"/>
      <c r="H343" s="52"/>
      <c r="I343" s="52"/>
      <c r="J343" s="52"/>
      <c r="K343" s="52"/>
      <c r="L343" s="52"/>
      <c r="M343" s="52"/>
      <c r="N343" s="52"/>
      <c r="O343" s="59"/>
      <c r="P343" s="52"/>
      <c r="Q343" s="148"/>
      <c r="R343" s="52"/>
      <c r="S343" s="52"/>
      <c r="T343" s="52"/>
      <c r="U343" s="52"/>
      <c r="V343" s="52"/>
      <c r="W343" s="52"/>
      <c r="X343" s="52"/>
      <c r="Y343" s="52"/>
      <c r="Z343" s="52"/>
      <c r="AA343" s="52"/>
      <c r="AB343" s="52"/>
      <c r="AD343" s="55"/>
    </row>
    <row r="344" spans="1:30">
      <c r="A344" s="51"/>
      <c r="B344" s="52"/>
      <c r="C344" s="52"/>
      <c r="D344" s="52"/>
      <c r="E344" s="52"/>
      <c r="F344" s="52"/>
      <c r="G344" s="52"/>
      <c r="H344" s="52"/>
      <c r="I344" s="52"/>
      <c r="J344" s="52"/>
      <c r="K344" s="52"/>
      <c r="L344" s="52"/>
      <c r="M344" s="52"/>
      <c r="N344" s="52"/>
      <c r="O344" s="59"/>
      <c r="P344" s="52"/>
      <c r="Q344" s="148"/>
      <c r="R344" s="52"/>
      <c r="S344" s="52"/>
      <c r="T344" s="52"/>
      <c r="U344" s="52"/>
      <c r="V344" s="52"/>
      <c r="W344" s="52"/>
      <c r="X344" s="52"/>
      <c r="Y344" s="52"/>
      <c r="Z344" s="52"/>
      <c r="AA344" s="52"/>
      <c r="AB344" s="52"/>
      <c r="AD344" s="55"/>
    </row>
    <row r="345" spans="1:30">
      <c r="A345" s="51"/>
      <c r="B345" s="52"/>
      <c r="C345" s="52"/>
      <c r="D345" s="52"/>
      <c r="E345" s="52"/>
      <c r="F345" s="52"/>
      <c r="G345" s="52"/>
      <c r="H345" s="52"/>
      <c r="I345" s="52"/>
      <c r="J345" s="52"/>
      <c r="K345" s="52"/>
      <c r="L345" s="52"/>
      <c r="M345" s="52"/>
      <c r="N345" s="52"/>
      <c r="O345" s="59"/>
      <c r="P345" s="52"/>
      <c r="Q345" s="148"/>
      <c r="R345" s="52"/>
      <c r="S345" s="52"/>
      <c r="T345" s="52"/>
      <c r="U345" s="52"/>
      <c r="V345" s="52"/>
      <c r="W345" s="52"/>
      <c r="X345" s="52"/>
      <c r="Y345" s="52"/>
      <c r="Z345" s="52"/>
      <c r="AA345" s="52"/>
      <c r="AB345" s="52"/>
      <c r="AD345" s="55"/>
    </row>
    <row r="346" spans="1:30">
      <c r="A346" s="51"/>
      <c r="B346" s="52"/>
      <c r="C346" s="52"/>
      <c r="D346" s="52"/>
      <c r="E346" s="52"/>
      <c r="F346" s="52"/>
      <c r="G346" s="52"/>
      <c r="H346" s="52"/>
      <c r="I346" s="52"/>
      <c r="J346" s="52"/>
      <c r="K346" s="52"/>
      <c r="L346" s="52"/>
      <c r="M346" s="52"/>
      <c r="N346" s="52"/>
      <c r="O346" s="59"/>
      <c r="P346" s="52"/>
      <c r="Q346" s="148"/>
      <c r="R346" s="52"/>
      <c r="S346" s="52"/>
      <c r="T346" s="52"/>
      <c r="U346" s="52"/>
      <c r="V346" s="52"/>
      <c r="W346" s="52"/>
      <c r="X346" s="52"/>
      <c r="Y346" s="52"/>
      <c r="Z346" s="52"/>
      <c r="AA346" s="52"/>
      <c r="AB346" s="52"/>
      <c r="AD346" s="55"/>
    </row>
    <row r="347" spans="1:30">
      <c r="A347" s="51"/>
      <c r="B347" s="52"/>
      <c r="C347" s="52"/>
      <c r="D347" s="52"/>
      <c r="E347" s="52"/>
      <c r="F347" s="52"/>
      <c r="G347" s="52"/>
      <c r="H347" s="52"/>
      <c r="I347" s="52"/>
      <c r="J347" s="52"/>
      <c r="K347" s="52"/>
      <c r="L347" s="52"/>
      <c r="M347" s="52"/>
      <c r="N347" s="52"/>
      <c r="O347" s="59"/>
      <c r="P347" s="52"/>
      <c r="Q347" s="148"/>
      <c r="R347" s="52"/>
      <c r="S347" s="52"/>
      <c r="T347" s="52"/>
      <c r="U347" s="52"/>
      <c r="V347" s="52"/>
      <c r="W347" s="52"/>
      <c r="X347" s="52"/>
      <c r="Y347" s="52"/>
      <c r="Z347" s="52"/>
      <c r="AA347" s="52"/>
      <c r="AB347" s="52"/>
      <c r="AD347" s="55"/>
    </row>
    <row r="348" spans="1:30">
      <c r="A348" s="51"/>
      <c r="B348" s="52"/>
      <c r="C348" s="52"/>
      <c r="D348" s="52"/>
      <c r="E348" s="52"/>
      <c r="F348" s="52"/>
      <c r="G348" s="52"/>
      <c r="H348" s="52"/>
      <c r="I348" s="52"/>
      <c r="J348" s="52"/>
      <c r="K348" s="52"/>
      <c r="L348" s="52"/>
      <c r="M348" s="52"/>
      <c r="N348" s="52"/>
      <c r="O348" s="59"/>
      <c r="P348" s="52"/>
      <c r="Q348" s="148"/>
      <c r="R348" s="52"/>
      <c r="S348" s="52"/>
      <c r="T348" s="52"/>
      <c r="U348" s="52"/>
      <c r="V348" s="52"/>
      <c r="W348" s="52"/>
      <c r="X348" s="52"/>
      <c r="Y348" s="52"/>
      <c r="Z348" s="52"/>
      <c r="AA348" s="52"/>
      <c r="AB348" s="52"/>
      <c r="AD348" s="55"/>
    </row>
    <row r="349" spans="1:30">
      <c r="A349" s="51"/>
      <c r="B349" s="52"/>
      <c r="C349" s="52"/>
      <c r="D349" s="52"/>
      <c r="E349" s="52"/>
      <c r="F349" s="52"/>
      <c r="G349" s="52"/>
      <c r="H349" s="52"/>
      <c r="I349" s="52"/>
      <c r="J349" s="52"/>
      <c r="K349" s="52"/>
      <c r="L349" s="52"/>
      <c r="M349" s="52"/>
      <c r="N349" s="52"/>
      <c r="O349" s="59"/>
      <c r="P349" s="52"/>
      <c r="Q349" s="148"/>
      <c r="R349" s="52"/>
      <c r="S349" s="52"/>
      <c r="T349" s="52"/>
      <c r="U349" s="52"/>
      <c r="V349" s="52"/>
      <c r="W349" s="52"/>
      <c r="X349" s="52"/>
      <c r="Y349" s="52"/>
      <c r="Z349" s="52"/>
      <c r="AA349" s="52"/>
      <c r="AB349" s="52"/>
      <c r="AD349" s="55"/>
    </row>
    <row r="350" spans="1:30">
      <c r="A350" s="51"/>
      <c r="B350" s="52"/>
      <c r="C350" s="52"/>
      <c r="D350" s="52"/>
      <c r="E350" s="52"/>
      <c r="F350" s="52"/>
      <c r="G350" s="52"/>
      <c r="H350" s="52"/>
      <c r="I350" s="52"/>
      <c r="J350" s="52"/>
      <c r="K350" s="52"/>
      <c r="L350" s="52"/>
      <c r="M350" s="52"/>
      <c r="N350" s="52"/>
      <c r="O350" s="59"/>
      <c r="P350" s="52"/>
      <c r="Q350" s="148"/>
      <c r="R350" s="52"/>
      <c r="S350" s="52"/>
      <c r="T350" s="52"/>
      <c r="U350" s="52"/>
      <c r="V350" s="52"/>
      <c r="W350" s="52"/>
      <c r="X350" s="52"/>
      <c r="Y350" s="52"/>
      <c r="Z350" s="52"/>
      <c r="AA350" s="52"/>
      <c r="AB350" s="52"/>
      <c r="AD350" s="55"/>
    </row>
    <row r="351" spans="1:30">
      <c r="A351" s="51"/>
      <c r="B351" s="52"/>
      <c r="C351" s="52"/>
      <c r="D351" s="52"/>
      <c r="E351" s="52"/>
      <c r="F351" s="52"/>
      <c r="G351" s="52"/>
      <c r="H351" s="52"/>
      <c r="I351" s="52"/>
      <c r="J351" s="52"/>
      <c r="K351" s="52"/>
      <c r="L351" s="52"/>
      <c r="M351" s="52"/>
      <c r="N351" s="52"/>
      <c r="O351" s="59"/>
      <c r="P351" s="52"/>
      <c r="Q351" s="148"/>
      <c r="R351" s="52"/>
      <c r="S351" s="52"/>
      <c r="T351" s="52"/>
      <c r="U351" s="52"/>
      <c r="V351" s="52"/>
      <c r="W351" s="52"/>
      <c r="X351" s="52"/>
      <c r="Y351" s="52"/>
      <c r="Z351" s="52"/>
      <c r="AA351" s="52"/>
      <c r="AB351" s="52"/>
      <c r="AD351" s="55"/>
    </row>
    <row r="352" ht="12" spans="1:30">
      <c r="A352" s="141"/>
      <c r="B352" s="142"/>
      <c r="C352" s="142"/>
      <c r="D352" s="142"/>
      <c r="E352" s="142"/>
      <c r="F352" s="142"/>
      <c r="G352" s="142"/>
      <c r="H352" s="142"/>
      <c r="I352" s="142"/>
      <c r="J352" s="142"/>
      <c r="K352" s="142"/>
      <c r="L352" s="142"/>
      <c r="M352" s="142"/>
      <c r="N352" s="142"/>
      <c r="O352" s="156"/>
      <c r="P352" s="52"/>
      <c r="Q352" s="148"/>
      <c r="R352" s="52"/>
      <c r="S352" s="52"/>
      <c r="T352" s="52"/>
      <c r="U352" s="52"/>
      <c r="V352" s="52"/>
      <c r="W352" s="52"/>
      <c r="X352" s="52"/>
      <c r="Y352" s="52"/>
      <c r="Z352" s="52"/>
      <c r="AA352" s="52"/>
      <c r="AB352" s="52"/>
      <c r="AD352" s="55"/>
    </row>
    <row r="353" s="35" customFormat="1" spans="6:30">
      <c r="F353" s="52"/>
      <c r="G353" s="52"/>
      <c r="P353" s="52"/>
      <c r="Q353" s="148"/>
      <c r="R353" s="52"/>
      <c r="S353" s="52"/>
      <c r="T353" s="52"/>
      <c r="U353" s="52"/>
      <c r="V353" s="52"/>
      <c r="W353" s="52"/>
      <c r="X353" s="52"/>
      <c r="Y353" s="52"/>
      <c r="Z353" s="52"/>
      <c r="AA353" s="52"/>
      <c r="AB353" s="52"/>
      <c r="AC353" s="39"/>
      <c r="AD353" s="55"/>
    </row>
    <row r="354" s="35" customFormat="1" spans="6:30">
      <c r="F354" s="52"/>
      <c r="G354" s="52"/>
      <c r="P354" s="52"/>
      <c r="Q354" s="148"/>
      <c r="R354" s="52"/>
      <c r="S354" s="52"/>
      <c r="T354" s="52"/>
      <c r="U354" s="52"/>
      <c r="V354" s="52"/>
      <c r="W354" s="52"/>
      <c r="X354" s="52"/>
      <c r="Y354" s="52"/>
      <c r="Z354" s="52"/>
      <c r="AA354" s="52"/>
      <c r="AB354" s="52"/>
      <c r="AC354" s="39"/>
      <c r="AD354" s="55"/>
    </row>
    <row r="355" s="35" customFormat="1" spans="6:30">
      <c r="F355" s="52"/>
      <c r="G355" s="52"/>
      <c r="P355" s="52"/>
      <c r="Q355" s="148"/>
      <c r="R355" s="52"/>
      <c r="S355" s="52"/>
      <c r="T355" s="52"/>
      <c r="U355" s="52"/>
      <c r="V355" s="52"/>
      <c r="W355" s="52"/>
      <c r="X355" s="52"/>
      <c r="Y355" s="52"/>
      <c r="Z355" s="52"/>
      <c r="AA355" s="52"/>
      <c r="AB355" s="52"/>
      <c r="AC355" s="39"/>
      <c r="AD355" s="55"/>
    </row>
    <row r="356" s="35" customFormat="1" spans="6:30">
      <c r="F356" s="52"/>
      <c r="G356" s="52"/>
      <c r="P356" s="52"/>
      <c r="Q356" s="148"/>
      <c r="R356" s="52"/>
      <c r="S356" s="52"/>
      <c r="T356" s="52"/>
      <c r="U356" s="52"/>
      <c r="V356" s="52"/>
      <c r="W356" s="52"/>
      <c r="X356" s="52"/>
      <c r="Y356" s="52"/>
      <c r="Z356" s="52"/>
      <c r="AA356" s="52"/>
      <c r="AB356" s="52"/>
      <c r="AC356" s="39"/>
      <c r="AD356" s="55"/>
    </row>
    <row r="357" s="35" customFormat="1" spans="6:30">
      <c r="F357" s="52"/>
      <c r="G357" s="52"/>
      <c r="P357" s="52"/>
      <c r="Q357" s="148"/>
      <c r="R357" s="52"/>
      <c r="S357" s="52"/>
      <c r="T357" s="52"/>
      <c r="U357" s="52"/>
      <c r="V357" s="52"/>
      <c r="W357" s="52"/>
      <c r="X357" s="52"/>
      <c r="Y357" s="52"/>
      <c r="Z357" s="52"/>
      <c r="AA357" s="52"/>
      <c r="AB357" s="52"/>
      <c r="AC357" s="39"/>
      <c r="AD357" s="55"/>
    </row>
    <row r="358" s="35" customFormat="1" spans="6:30">
      <c r="F358" s="52"/>
      <c r="G358" s="52"/>
      <c r="P358" s="52"/>
      <c r="Q358" s="148"/>
      <c r="R358" s="52"/>
      <c r="S358" s="52"/>
      <c r="T358" s="52"/>
      <c r="U358" s="52"/>
      <c r="V358" s="52"/>
      <c r="W358" s="52"/>
      <c r="X358" s="52"/>
      <c r="Y358" s="52"/>
      <c r="Z358" s="52"/>
      <c r="AA358" s="52"/>
      <c r="AB358" s="52"/>
      <c r="AC358" s="39"/>
      <c r="AD358" s="55"/>
    </row>
    <row r="359" s="35" customFormat="1" spans="6:30">
      <c r="F359" s="52"/>
      <c r="G359" s="52"/>
      <c r="P359" s="52"/>
      <c r="Q359" s="148"/>
      <c r="R359" s="52"/>
      <c r="S359" s="52"/>
      <c r="T359" s="52"/>
      <c r="U359" s="52"/>
      <c r="V359" s="52"/>
      <c r="W359" s="52"/>
      <c r="X359" s="52"/>
      <c r="Y359" s="52"/>
      <c r="Z359" s="52"/>
      <c r="AA359" s="52"/>
      <c r="AB359" s="52"/>
      <c r="AC359" s="39"/>
      <c r="AD359" s="55"/>
    </row>
    <row r="360" s="35" customFormat="1" spans="6:30">
      <c r="F360" s="52"/>
      <c r="G360" s="52"/>
      <c r="P360" s="52"/>
      <c r="Q360" s="148"/>
      <c r="R360" s="52"/>
      <c r="S360" s="52"/>
      <c r="T360" s="52"/>
      <c r="U360" s="52"/>
      <c r="V360" s="52"/>
      <c r="W360" s="52"/>
      <c r="X360" s="52"/>
      <c r="Y360" s="52"/>
      <c r="Z360" s="52"/>
      <c r="AA360" s="52"/>
      <c r="AB360" s="52"/>
      <c r="AC360" s="39"/>
      <c r="AD360" s="55"/>
    </row>
    <row r="361" s="35" customFormat="1" spans="6:30">
      <c r="F361" s="52"/>
      <c r="G361" s="52"/>
      <c r="P361" s="52"/>
      <c r="Q361" s="148"/>
      <c r="R361" s="52"/>
      <c r="S361" s="52"/>
      <c r="T361" s="52"/>
      <c r="U361" s="52"/>
      <c r="V361" s="52"/>
      <c r="W361" s="52"/>
      <c r="X361" s="52"/>
      <c r="Y361" s="52"/>
      <c r="Z361" s="52"/>
      <c r="AA361" s="52"/>
      <c r="AB361" s="52"/>
      <c r="AC361" s="39"/>
      <c r="AD361" s="55"/>
    </row>
    <row r="362" s="35" customFormat="1" spans="6:30">
      <c r="F362" s="52"/>
      <c r="G362" s="52"/>
      <c r="P362" s="52"/>
      <c r="Q362" s="148"/>
      <c r="R362" s="52"/>
      <c r="S362" s="52"/>
      <c r="T362" s="52"/>
      <c r="U362" s="52"/>
      <c r="V362" s="52"/>
      <c r="W362" s="52"/>
      <c r="X362" s="52"/>
      <c r="Y362" s="52"/>
      <c r="Z362" s="52"/>
      <c r="AA362" s="52"/>
      <c r="AB362" s="52"/>
      <c r="AC362" s="39"/>
      <c r="AD362" s="55"/>
    </row>
    <row r="363" s="35" customFormat="1" spans="6:30">
      <c r="F363" s="52"/>
      <c r="G363" s="52"/>
      <c r="P363" s="52"/>
      <c r="Q363" s="148"/>
      <c r="R363" s="52"/>
      <c r="S363" s="52"/>
      <c r="T363" s="52"/>
      <c r="U363" s="52"/>
      <c r="V363" s="52"/>
      <c r="W363" s="52"/>
      <c r="X363" s="52"/>
      <c r="Y363" s="52"/>
      <c r="Z363" s="52"/>
      <c r="AA363" s="52"/>
      <c r="AB363" s="52"/>
      <c r="AC363" s="39"/>
      <c r="AD363" s="55"/>
    </row>
    <row r="364" s="35" customFormat="1" spans="6:30">
      <c r="F364" s="52"/>
      <c r="G364" s="52"/>
      <c r="P364" s="52"/>
      <c r="Q364" s="148"/>
      <c r="R364" s="52"/>
      <c r="S364" s="52"/>
      <c r="T364" s="52"/>
      <c r="U364" s="52"/>
      <c r="V364" s="52"/>
      <c r="W364" s="52"/>
      <c r="X364" s="52"/>
      <c r="Y364" s="52"/>
      <c r="Z364" s="52"/>
      <c r="AA364" s="52"/>
      <c r="AB364" s="52"/>
      <c r="AC364" s="39"/>
      <c r="AD364" s="55"/>
    </row>
    <row r="365" s="35" customFormat="1" spans="6:30">
      <c r="F365" s="52"/>
      <c r="G365" s="52"/>
      <c r="P365" s="52"/>
      <c r="Q365" s="148"/>
      <c r="R365" s="52"/>
      <c r="S365" s="52"/>
      <c r="T365" s="52"/>
      <c r="U365" s="52"/>
      <c r="V365" s="52"/>
      <c r="W365" s="52"/>
      <c r="X365" s="52"/>
      <c r="Y365" s="52"/>
      <c r="Z365" s="52"/>
      <c r="AA365" s="52"/>
      <c r="AB365" s="52"/>
      <c r="AC365" s="39"/>
      <c r="AD365" s="55"/>
    </row>
    <row r="366" s="35" customFormat="1" spans="6:30">
      <c r="F366" s="52"/>
      <c r="G366" s="52"/>
      <c r="P366" s="52"/>
      <c r="Q366" s="148"/>
      <c r="R366" s="52"/>
      <c r="S366" s="52"/>
      <c r="T366" s="52"/>
      <c r="U366" s="52"/>
      <c r="V366" s="52"/>
      <c r="W366" s="52"/>
      <c r="X366" s="52"/>
      <c r="Y366" s="52"/>
      <c r="Z366" s="52"/>
      <c r="AA366" s="52"/>
      <c r="AB366" s="52"/>
      <c r="AC366" s="39"/>
      <c r="AD366" s="55"/>
    </row>
    <row r="367" s="35" customFormat="1" spans="6:30">
      <c r="F367" s="52"/>
      <c r="G367" s="52"/>
      <c r="P367" s="52"/>
      <c r="Q367" s="148"/>
      <c r="R367" s="52"/>
      <c r="S367" s="52"/>
      <c r="T367" s="52"/>
      <c r="U367" s="52"/>
      <c r="V367" s="52"/>
      <c r="W367" s="52"/>
      <c r="X367" s="52"/>
      <c r="Y367" s="52"/>
      <c r="Z367" s="52"/>
      <c r="AA367" s="52"/>
      <c r="AB367" s="52"/>
      <c r="AC367" s="39"/>
      <c r="AD367" s="55"/>
    </row>
    <row r="368" s="35" customFormat="1" spans="6:30">
      <c r="F368" s="52"/>
      <c r="G368" s="52"/>
      <c r="P368" s="52"/>
      <c r="Q368" s="148"/>
      <c r="R368" s="52"/>
      <c r="S368" s="52"/>
      <c r="T368" s="52"/>
      <c r="U368" s="52"/>
      <c r="V368" s="52"/>
      <c r="W368" s="52"/>
      <c r="X368" s="52"/>
      <c r="Y368" s="52"/>
      <c r="Z368" s="52"/>
      <c r="AA368" s="52"/>
      <c r="AB368" s="52"/>
      <c r="AC368" s="39"/>
      <c r="AD368" s="55"/>
    </row>
    <row r="369" s="35" customFormat="1" spans="6:30">
      <c r="F369" s="52"/>
      <c r="G369" s="52"/>
      <c r="P369" s="52"/>
      <c r="Q369" s="148"/>
      <c r="R369" s="52"/>
      <c r="S369" s="52"/>
      <c r="T369" s="52"/>
      <c r="U369" s="52"/>
      <c r="V369" s="52"/>
      <c r="W369" s="52"/>
      <c r="X369" s="52"/>
      <c r="Y369" s="52"/>
      <c r="Z369" s="52"/>
      <c r="AA369" s="52"/>
      <c r="AB369" s="52"/>
      <c r="AC369" s="39"/>
      <c r="AD369" s="55"/>
    </row>
    <row r="370" s="35" customFormat="1" spans="6:30">
      <c r="F370" s="52"/>
      <c r="G370" s="52"/>
      <c r="P370" s="52"/>
      <c r="Q370" s="148"/>
      <c r="R370" s="52"/>
      <c r="S370" s="52"/>
      <c r="T370" s="52"/>
      <c r="U370" s="52"/>
      <c r="V370" s="52"/>
      <c r="W370" s="52"/>
      <c r="X370" s="52"/>
      <c r="Y370" s="52"/>
      <c r="Z370" s="52"/>
      <c r="AA370" s="52"/>
      <c r="AB370" s="52"/>
      <c r="AC370" s="39"/>
      <c r="AD370" s="55"/>
    </row>
    <row r="371" s="35" customFormat="1" spans="6:30">
      <c r="F371" s="52"/>
      <c r="G371" s="52"/>
      <c r="P371" s="52"/>
      <c r="Q371" s="148"/>
      <c r="R371" s="52"/>
      <c r="S371" s="52"/>
      <c r="T371" s="52"/>
      <c r="U371" s="52"/>
      <c r="V371" s="52"/>
      <c r="W371" s="52"/>
      <c r="X371" s="52"/>
      <c r="Y371" s="52"/>
      <c r="Z371" s="52"/>
      <c r="AA371" s="52"/>
      <c r="AB371" s="52"/>
      <c r="AC371" s="39"/>
      <c r="AD371" s="55"/>
    </row>
    <row r="372" s="35" customFormat="1" spans="6:30">
      <c r="F372" s="52"/>
      <c r="G372" s="52"/>
      <c r="P372" s="52"/>
      <c r="Q372" s="148"/>
      <c r="R372" s="52"/>
      <c r="S372" s="52"/>
      <c r="T372" s="52"/>
      <c r="U372" s="52"/>
      <c r="V372" s="52"/>
      <c r="W372" s="52"/>
      <c r="X372" s="52"/>
      <c r="Y372" s="52"/>
      <c r="Z372" s="52"/>
      <c r="AA372" s="52"/>
      <c r="AB372" s="52"/>
      <c r="AC372" s="39"/>
      <c r="AD372" s="55"/>
    </row>
    <row r="373" s="35" customFormat="1" spans="6:30">
      <c r="F373" s="52"/>
      <c r="G373" s="52"/>
      <c r="P373" s="52"/>
      <c r="Q373" s="148"/>
      <c r="R373" s="52"/>
      <c r="S373" s="52"/>
      <c r="T373" s="52"/>
      <c r="U373" s="52"/>
      <c r="V373" s="52"/>
      <c r="W373" s="52"/>
      <c r="X373" s="52"/>
      <c r="Y373" s="52"/>
      <c r="Z373" s="52"/>
      <c r="AA373" s="52"/>
      <c r="AB373" s="52"/>
      <c r="AC373" s="39"/>
      <c r="AD373" s="55"/>
    </row>
    <row r="374" s="35" customFormat="1" spans="6:30">
      <c r="F374" s="52"/>
      <c r="G374" s="52"/>
      <c r="P374" s="52"/>
      <c r="Q374" s="148"/>
      <c r="R374" s="52"/>
      <c r="S374" s="52"/>
      <c r="T374" s="52"/>
      <c r="U374" s="52"/>
      <c r="V374" s="52"/>
      <c r="W374" s="52"/>
      <c r="X374" s="52"/>
      <c r="Y374" s="52"/>
      <c r="Z374" s="52"/>
      <c r="AA374" s="52"/>
      <c r="AB374" s="52"/>
      <c r="AC374" s="39"/>
      <c r="AD374" s="55"/>
    </row>
    <row r="375" s="35" customFormat="1" spans="6:30">
      <c r="F375" s="52"/>
      <c r="G375" s="52"/>
      <c r="P375" s="52"/>
      <c r="Q375" s="148"/>
      <c r="R375" s="52"/>
      <c r="S375" s="52"/>
      <c r="T375" s="52"/>
      <c r="U375" s="52"/>
      <c r="V375" s="52"/>
      <c r="W375" s="52"/>
      <c r="X375" s="52"/>
      <c r="Y375" s="52"/>
      <c r="Z375" s="52"/>
      <c r="AA375" s="52"/>
      <c r="AB375" s="52"/>
      <c r="AC375" s="39"/>
      <c r="AD375" s="55"/>
    </row>
    <row r="376" s="35" customFormat="1" spans="6:30">
      <c r="F376" s="52"/>
      <c r="G376" s="52"/>
      <c r="P376" s="52"/>
      <c r="Q376" s="148"/>
      <c r="R376" s="52"/>
      <c r="S376" s="52"/>
      <c r="T376" s="52"/>
      <c r="U376" s="52"/>
      <c r="V376" s="52"/>
      <c r="W376" s="52"/>
      <c r="X376" s="52"/>
      <c r="Y376" s="52"/>
      <c r="Z376" s="52"/>
      <c r="AA376" s="52"/>
      <c r="AB376" s="52"/>
      <c r="AC376" s="39"/>
      <c r="AD376" s="55"/>
    </row>
    <row r="377" s="35" customFormat="1" spans="6:30">
      <c r="F377" s="52"/>
      <c r="G377" s="52"/>
      <c r="P377" s="52"/>
      <c r="Q377" s="148"/>
      <c r="R377" s="52"/>
      <c r="S377" s="52"/>
      <c r="T377" s="52"/>
      <c r="U377" s="52"/>
      <c r="V377" s="52"/>
      <c r="W377" s="52"/>
      <c r="X377" s="52"/>
      <c r="Y377" s="52"/>
      <c r="Z377" s="52"/>
      <c r="AA377" s="52"/>
      <c r="AB377" s="52"/>
      <c r="AC377" s="39"/>
      <c r="AD377" s="55"/>
    </row>
    <row r="378" s="35" customFormat="1" spans="6:30">
      <c r="F378" s="52"/>
      <c r="G378" s="52"/>
      <c r="P378" s="52"/>
      <c r="Q378" s="148"/>
      <c r="R378" s="52"/>
      <c r="S378" s="52"/>
      <c r="T378" s="52"/>
      <c r="U378" s="52"/>
      <c r="V378" s="52"/>
      <c r="W378" s="52"/>
      <c r="X378" s="52"/>
      <c r="Y378" s="52"/>
      <c r="Z378" s="52"/>
      <c r="AA378" s="52"/>
      <c r="AB378" s="52"/>
      <c r="AC378" s="39"/>
      <c r="AD378" s="55"/>
    </row>
    <row r="379" s="35" customFormat="1" spans="6:30">
      <c r="F379" s="52"/>
      <c r="G379" s="52"/>
      <c r="P379" s="52"/>
      <c r="Q379" s="148"/>
      <c r="R379" s="52"/>
      <c r="S379" s="52"/>
      <c r="T379" s="52"/>
      <c r="U379" s="52"/>
      <c r="V379" s="52"/>
      <c r="W379" s="52"/>
      <c r="X379" s="52"/>
      <c r="Y379" s="52"/>
      <c r="Z379" s="52"/>
      <c r="AA379" s="52"/>
      <c r="AB379" s="52"/>
      <c r="AC379" s="39"/>
      <c r="AD379" s="55"/>
    </row>
    <row r="380" s="35" customFormat="1" spans="6:30">
      <c r="F380" s="52"/>
      <c r="G380" s="52"/>
      <c r="P380" s="52"/>
      <c r="Q380" s="148"/>
      <c r="R380" s="52"/>
      <c r="S380" s="52"/>
      <c r="T380" s="52"/>
      <c r="U380" s="52"/>
      <c r="V380" s="52"/>
      <c r="W380" s="52"/>
      <c r="X380" s="52"/>
      <c r="Y380" s="52"/>
      <c r="Z380" s="52"/>
      <c r="AA380" s="52"/>
      <c r="AB380" s="52"/>
      <c r="AC380" s="39"/>
      <c r="AD380" s="55"/>
    </row>
    <row r="381" s="35" customFormat="1" spans="6:30">
      <c r="F381" s="52"/>
      <c r="G381" s="52"/>
      <c r="P381" s="52"/>
      <c r="Q381" s="148"/>
      <c r="R381" s="52"/>
      <c r="S381" s="52"/>
      <c r="T381" s="52"/>
      <c r="U381" s="52"/>
      <c r="V381" s="52"/>
      <c r="W381" s="52"/>
      <c r="X381" s="52"/>
      <c r="Y381" s="52"/>
      <c r="Z381" s="52"/>
      <c r="AA381" s="52"/>
      <c r="AB381" s="52"/>
      <c r="AC381" s="39"/>
      <c r="AD381" s="55"/>
    </row>
    <row r="382" s="35" customFormat="1" spans="6:30">
      <c r="F382" s="52"/>
      <c r="G382" s="52"/>
      <c r="P382" s="52"/>
      <c r="Q382" s="148"/>
      <c r="R382" s="52"/>
      <c r="S382" s="52"/>
      <c r="T382" s="52"/>
      <c r="U382" s="52"/>
      <c r="V382" s="52"/>
      <c r="W382" s="52"/>
      <c r="X382" s="52"/>
      <c r="Y382" s="52"/>
      <c r="Z382" s="52"/>
      <c r="AA382" s="52"/>
      <c r="AB382" s="52"/>
      <c r="AC382" s="39"/>
      <c r="AD382" s="55"/>
    </row>
    <row r="383" s="35" customFormat="1" spans="6:30">
      <c r="F383" s="52"/>
      <c r="G383" s="52"/>
      <c r="P383" s="52"/>
      <c r="Q383" s="148"/>
      <c r="R383" s="52"/>
      <c r="S383" s="52"/>
      <c r="T383" s="52"/>
      <c r="U383" s="52"/>
      <c r="V383" s="52"/>
      <c r="W383" s="52"/>
      <c r="X383" s="52"/>
      <c r="Y383" s="52"/>
      <c r="Z383" s="52"/>
      <c r="AA383" s="52"/>
      <c r="AB383" s="52"/>
      <c r="AC383" s="39"/>
      <c r="AD383" s="55"/>
    </row>
    <row r="384" s="35" customFormat="1" spans="6:30">
      <c r="F384" s="52"/>
      <c r="G384" s="52"/>
      <c r="P384" s="52"/>
      <c r="Q384" s="148"/>
      <c r="R384" s="52"/>
      <c r="S384" s="52"/>
      <c r="T384" s="52"/>
      <c r="U384" s="52"/>
      <c r="V384" s="52"/>
      <c r="W384" s="52"/>
      <c r="X384" s="52"/>
      <c r="Y384" s="52"/>
      <c r="Z384" s="52"/>
      <c r="AA384" s="52"/>
      <c r="AB384" s="52"/>
      <c r="AC384" s="39"/>
      <c r="AD384" s="55"/>
    </row>
    <row r="385" s="35" customFormat="1" spans="6:30">
      <c r="F385" s="52"/>
      <c r="G385" s="52"/>
      <c r="P385" s="52"/>
      <c r="Q385" s="148"/>
      <c r="R385" s="52"/>
      <c r="S385" s="52"/>
      <c r="T385" s="52"/>
      <c r="U385" s="52"/>
      <c r="V385" s="52"/>
      <c r="W385" s="52"/>
      <c r="X385" s="52"/>
      <c r="Y385" s="52"/>
      <c r="Z385" s="52"/>
      <c r="AA385" s="52"/>
      <c r="AB385" s="52"/>
      <c r="AC385" s="39"/>
      <c r="AD385" s="55"/>
    </row>
    <row r="386" s="35" customFormat="1" spans="6:30">
      <c r="F386" s="52"/>
      <c r="G386" s="52"/>
      <c r="P386" s="52"/>
      <c r="Q386" s="148"/>
      <c r="R386" s="52"/>
      <c r="S386" s="52"/>
      <c r="T386" s="52"/>
      <c r="U386" s="52"/>
      <c r="V386" s="52"/>
      <c r="W386" s="52"/>
      <c r="X386" s="52"/>
      <c r="Y386" s="52"/>
      <c r="Z386" s="52"/>
      <c r="AA386" s="52"/>
      <c r="AB386" s="52"/>
      <c r="AC386" s="39"/>
      <c r="AD386" s="55"/>
    </row>
    <row r="387" s="35" customFormat="1" spans="6:30">
      <c r="F387" s="52"/>
      <c r="G387" s="52"/>
      <c r="P387" s="52"/>
      <c r="Q387" s="148"/>
      <c r="R387" s="52"/>
      <c r="S387" s="52"/>
      <c r="T387" s="52"/>
      <c r="U387" s="52"/>
      <c r="V387" s="52"/>
      <c r="W387" s="52"/>
      <c r="X387" s="52"/>
      <c r="Y387" s="52"/>
      <c r="Z387" s="52"/>
      <c r="AA387" s="52"/>
      <c r="AB387" s="52"/>
      <c r="AC387" s="39"/>
      <c r="AD387" s="55"/>
    </row>
    <row r="388" s="35" customFormat="1" spans="6:30">
      <c r="F388" s="52"/>
      <c r="G388" s="52"/>
      <c r="P388" s="52"/>
      <c r="Q388" s="148"/>
      <c r="R388" s="52"/>
      <c r="S388" s="52"/>
      <c r="T388" s="52"/>
      <c r="U388" s="52"/>
      <c r="V388" s="52"/>
      <c r="W388" s="52"/>
      <c r="X388" s="52"/>
      <c r="Y388" s="52"/>
      <c r="Z388" s="52"/>
      <c r="AA388" s="52"/>
      <c r="AB388" s="52"/>
      <c r="AC388" s="39"/>
      <c r="AD388" s="55"/>
    </row>
    <row r="389" s="35" customFormat="1" spans="6:30">
      <c r="F389" s="52"/>
      <c r="G389" s="52"/>
      <c r="P389" s="52"/>
      <c r="Q389" s="148"/>
      <c r="R389" s="52"/>
      <c r="S389" s="52"/>
      <c r="T389" s="52"/>
      <c r="U389" s="52"/>
      <c r="V389" s="52"/>
      <c r="W389" s="52"/>
      <c r="X389" s="52"/>
      <c r="Y389" s="52"/>
      <c r="Z389" s="52"/>
      <c r="AA389" s="52"/>
      <c r="AB389" s="52"/>
      <c r="AC389" s="39"/>
      <c r="AD389" s="55"/>
    </row>
    <row r="390" s="35" customFormat="1" spans="6:30">
      <c r="F390" s="52"/>
      <c r="G390" s="52"/>
      <c r="P390" s="52"/>
      <c r="Q390" s="148"/>
      <c r="R390" s="52"/>
      <c r="S390" s="52"/>
      <c r="T390" s="52"/>
      <c r="U390" s="52"/>
      <c r="V390" s="52"/>
      <c r="W390" s="52"/>
      <c r="X390" s="52"/>
      <c r="Y390" s="52"/>
      <c r="Z390" s="52"/>
      <c r="AA390" s="52"/>
      <c r="AB390" s="52"/>
      <c r="AC390" s="39"/>
      <c r="AD390" s="55"/>
    </row>
    <row r="391" s="35" customFormat="1" spans="6:30">
      <c r="F391" s="52"/>
      <c r="G391" s="52"/>
      <c r="P391" s="52"/>
      <c r="Q391" s="148"/>
      <c r="R391" s="52"/>
      <c r="S391" s="52"/>
      <c r="T391" s="52"/>
      <c r="U391" s="52"/>
      <c r="V391" s="52"/>
      <c r="W391" s="52"/>
      <c r="X391" s="52"/>
      <c r="Y391" s="52"/>
      <c r="Z391" s="52"/>
      <c r="AA391" s="52"/>
      <c r="AB391" s="52"/>
      <c r="AC391" s="39"/>
      <c r="AD391" s="55"/>
    </row>
    <row r="392" s="35" customFormat="1" spans="6:30">
      <c r="F392" s="52"/>
      <c r="G392" s="52"/>
      <c r="P392" s="52"/>
      <c r="Q392" s="148"/>
      <c r="R392" s="52"/>
      <c r="S392" s="52"/>
      <c r="T392" s="52"/>
      <c r="U392" s="52"/>
      <c r="V392" s="52"/>
      <c r="W392" s="52"/>
      <c r="X392" s="52"/>
      <c r="Y392" s="52"/>
      <c r="Z392" s="52"/>
      <c r="AA392" s="52"/>
      <c r="AB392" s="52"/>
      <c r="AC392" s="39"/>
      <c r="AD392" s="55"/>
    </row>
    <row r="393" s="35" customFormat="1" spans="6:30">
      <c r="F393" s="52"/>
      <c r="G393" s="52"/>
      <c r="P393" s="52"/>
      <c r="Q393" s="148"/>
      <c r="R393" s="52"/>
      <c r="S393" s="52"/>
      <c r="T393" s="52"/>
      <c r="U393" s="52"/>
      <c r="V393" s="52"/>
      <c r="W393" s="52"/>
      <c r="X393" s="52"/>
      <c r="Y393" s="52"/>
      <c r="Z393" s="52"/>
      <c r="AA393" s="52"/>
      <c r="AB393" s="52"/>
      <c r="AC393" s="39"/>
      <c r="AD393" s="55"/>
    </row>
    <row r="394" s="35" customFormat="1" spans="6:30">
      <c r="F394" s="52"/>
      <c r="G394" s="52"/>
      <c r="P394" s="52"/>
      <c r="Q394" s="148"/>
      <c r="R394" s="52"/>
      <c r="S394" s="52"/>
      <c r="T394" s="52"/>
      <c r="U394" s="52"/>
      <c r="V394" s="52"/>
      <c r="W394" s="52"/>
      <c r="X394" s="52"/>
      <c r="Y394" s="52"/>
      <c r="Z394" s="52"/>
      <c r="AA394" s="52"/>
      <c r="AB394" s="52"/>
      <c r="AC394" s="39"/>
      <c r="AD394" s="55"/>
    </row>
    <row r="395" s="35" customFormat="1" spans="6:30">
      <c r="F395" s="52"/>
      <c r="G395" s="52"/>
      <c r="P395" s="52"/>
      <c r="Q395" s="148"/>
      <c r="R395" s="52"/>
      <c r="S395" s="52"/>
      <c r="T395" s="52"/>
      <c r="U395" s="52"/>
      <c r="V395" s="52"/>
      <c r="W395" s="52"/>
      <c r="X395" s="52"/>
      <c r="Y395" s="52"/>
      <c r="Z395" s="52"/>
      <c r="AA395" s="52"/>
      <c r="AB395" s="52"/>
      <c r="AC395" s="39"/>
      <c r="AD395" s="55"/>
    </row>
    <row r="396" s="35" customFormat="1" spans="6:30">
      <c r="F396" s="52"/>
      <c r="G396" s="52"/>
      <c r="P396" s="52"/>
      <c r="Q396" s="148"/>
      <c r="R396" s="52"/>
      <c r="S396" s="52"/>
      <c r="T396" s="52"/>
      <c r="U396" s="52"/>
      <c r="V396" s="52"/>
      <c r="W396" s="52"/>
      <c r="X396" s="52"/>
      <c r="Y396" s="52"/>
      <c r="Z396" s="52"/>
      <c r="AA396" s="52"/>
      <c r="AB396" s="52"/>
      <c r="AC396" s="39"/>
      <c r="AD396" s="55"/>
    </row>
    <row r="397" s="35" customFormat="1" spans="6:30">
      <c r="F397" s="52"/>
      <c r="G397" s="52"/>
      <c r="P397" s="52"/>
      <c r="Q397" s="148"/>
      <c r="R397" s="52"/>
      <c r="S397" s="52"/>
      <c r="T397" s="52"/>
      <c r="U397" s="52"/>
      <c r="V397" s="52"/>
      <c r="W397" s="52"/>
      <c r="X397" s="52"/>
      <c r="Y397" s="52"/>
      <c r="Z397" s="52"/>
      <c r="AA397" s="52"/>
      <c r="AB397" s="52"/>
      <c r="AC397" s="39"/>
      <c r="AD397" s="55"/>
    </row>
    <row r="398" s="35" customFormat="1" spans="6:30">
      <c r="F398" s="52"/>
      <c r="G398" s="52"/>
      <c r="P398" s="52"/>
      <c r="Q398" s="148"/>
      <c r="R398" s="52"/>
      <c r="S398" s="52"/>
      <c r="T398" s="52"/>
      <c r="U398" s="52"/>
      <c r="V398" s="52"/>
      <c r="W398" s="52"/>
      <c r="X398" s="52"/>
      <c r="Y398" s="52"/>
      <c r="Z398" s="52"/>
      <c r="AA398" s="52"/>
      <c r="AB398" s="52"/>
      <c r="AC398" s="39"/>
      <c r="AD398" s="55"/>
    </row>
    <row r="399" s="35" customFormat="1" spans="6:30">
      <c r="F399" s="52"/>
      <c r="G399" s="52"/>
      <c r="P399" s="52"/>
      <c r="Q399" s="148"/>
      <c r="R399" s="52"/>
      <c r="S399" s="52"/>
      <c r="T399" s="52"/>
      <c r="U399" s="52"/>
      <c r="V399" s="52"/>
      <c r="W399" s="52"/>
      <c r="X399" s="52"/>
      <c r="Y399" s="52"/>
      <c r="Z399" s="52"/>
      <c r="AA399" s="52"/>
      <c r="AB399" s="52"/>
      <c r="AC399" s="39"/>
      <c r="AD399" s="55"/>
    </row>
    <row r="400" s="35" customFormat="1" spans="6:30">
      <c r="F400" s="52"/>
      <c r="G400" s="52"/>
      <c r="P400" s="52"/>
      <c r="Q400" s="148"/>
      <c r="R400" s="52"/>
      <c r="S400" s="52"/>
      <c r="T400" s="52"/>
      <c r="U400" s="52"/>
      <c r="V400" s="52"/>
      <c r="W400" s="52"/>
      <c r="X400" s="52"/>
      <c r="Y400" s="52"/>
      <c r="Z400" s="52"/>
      <c r="AA400" s="52"/>
      <c r="AB400" s="52"/>
      <c r="AC400" s="39"/>
      <c r="AD400" s="55"/>
    </row>
    <row r="401" s="35" customFormat="1" spans="6:30">
      <c r="F401" s="52"/>
      <c r="G401" s="52"/>
      <c r="P401" s="52"/>
      <c r="Q401" s="148"/>
      <c r="R401" s="52"/>
      <c r="S401" s="52"/>
      <c r="T401" s="52"/>
      <c r="U401" s="52"/>
      <c r="V401" s="52"/>
      <c r="W401" s="52"/>
      <c r="X401" s="52"/>
      <c r="Y401" s="52"/>
      <c r="Z401" s="52"/>
      <c r="AA401" s="52"/>
      <c r="AB401" s="52"/>
      <c r="AC401" s="39"/>
      <c r="AD401" s="55"/>
    </row>
    <row r="402" s="35" customFormat="1" spans="6:30">
      <c r="F402" s="52"/>
      <c r="G402" s="52"/>
      <c r="P402" s="52"/>
      <c r="Q402" s="148"/>
      <c r="R402" s="52"/>
      <c r="S402" s="52"/>
      <c r="T402" s="52"/>
      <c r="U402" s="52"/>
      <c r="V402" s="52"/>
      <c r="W402" s="52"/>
      <c r="X402" s="52"/>
      <c r="Y402" s="52"/>
      <c r="Z402" s="52"/>
      <c r="AA402" s="52"/>
      <c r="AB402" s="52"/>
      <c r="AC402" s="39"/>
      <c r="AD402" s="55"/>
    </row>
    <row r="403" s="35" customFormat="1" spans="6:30">
      <c r="F403" s="52"/>
      <c r="G403" s="52"/>
      <c r="P403" s="52"/>
      <c r="Q403" s="148"/>
      <c r="R403" s="52"/>
      <c r="S403" s="52"/>
      <c r="T403" s="52"/>
      <c r="U403" s="52"/>
      <c r="V403" s="52"/>
      <c r="W403" s="52"/>
      <c r="X403" s="52"/>
      <c r="Y403" s="52"/>
      <c r="Z403" s="52"/>
      <c r="AA403" s="52"/>
      <c r="AB403" s="52"/>
      <c r="AC403" s="39"/>
      <c r="AD403" s="55"/>
    </row>
    <row r="404" s="35" customFormat="1" spans="6:30">
      <c r="F404" s="52"/>
      <c r="G404" s="52"/>
      <c r="P404" s="52"/>
      <c r="Q404" s="148"/>
      <c r="R404" s="52"/>
      <c r="S404" s="52"/>
      <c r="T404" s="52"/>
      <c r="U404" s="52"/>
      <c r="V404" s="52"/>
      <c r="W404" s="52"/>
      <c r="X404" s="52"/>
      <c r="Y404" s="52"/>
      <c r="Z404" s="52"/>
      <c r="AA404" s="52"/>
      <c r="AB404" s="52"/>
      <c r="AC404" s="39"/>
      <c r="AD404" s="55"/>
    </row>
    <row r="405" s="35" customFormat="1" spans="6:30">
      <c r="F405" s="52"/>
      <c r="G405" s="52"/>
      <c r="P405" s="52"/>
      <c r="Q405" s="148"/>
      <c r="R405" s="52"/>
      <c r="S405" s="52"/>
      <c r="T405" s="52"/>
      <c r="U405" s="52"/>
      <c r="V405" s="52"/>
      <c r="W405" s="52"/>
      <c r="X405" s="52"/>
      <c r="Y405" s="52"/>
      <c r="Z405" s="52"/>
      <c r="AA405" s="52"/>
      <c r="AB405" s="52"/>
      <c r="AC405" s="39"/>
      <c r="AD405" s="55"/>
    </row>
    <row r="406" s="35" customFormat="1" spans="6:30">
      <c r="F406" s="52"/>
      <c r="G406" s="52"/>
      <c r="P406" s="52"/>
      <c r="Q406" s="148"/>
      <c r="R406" s="52"/>
      <c r="S406" s="52"/>
      <c r="T406" s="52"/>
      <c r="U406" s="52"/>
      <c r="V406" s="52"/>
      <c r="W406" s="52"/>
      <c r="X406" s="52"/>
      <c r="Y406" s="52"/>
      <c r="Z406" s="52"/>
      <c r="AA406" s="52"/>
      <c r="AB406" s="52"/>
      <c r="AC406" s="39"/>
      <c r="AD406" s="55"/>
    </row>
    <row r="407" s="35" customFormat="1" spans="6:30">
      <c r="F407" s="52"/>
      <c r="G407" s="52"/>
      <c r="P407" s="52"/>
      <c r="Q407" s="148"/>
      <c r="R407" s="52"/>
      <c r="S407" s="52"/>
      <c r="T407" s="52"/>
      <c r="U407" s="52"/>
      <c r="V407" s="52"/>
      <c r="W407" s="52"/>
      <c r="X407" s="52"/>
      <c r="Y407" s="52"/>
      <c r="Z407" s="52"/>
      <c r="AA407" s="52"/>
      <c r="AB407" s="52"/>
      <c r="AC407" s="39"/>
      <c r="AD407" s="55"/>
    </row>
    <row r="408" s="35" customFormat="1" spans="6:30">
      <c r="F408" s="52"/>
      <c r="G408" s="52"/>
      <c r="P408" s="52"/>
      <c r="Q408" s="148"/>
      <c r="R408" s="52"/>
      <c r="S408" s="52"/>
      <c r="T408" s="52"/>
      <c r="U408" s="52"/>
      <c r="V408" s="52"/>
      <c r="W408" s="52"/>
      <c r="X408" s="52"/>
      <c r="Y408" s="52"/>
      <c r="Z408" s="52"/>
      <c r="AA408" s="52"/>
      <c r="AB408" s="52"/>
      <c r="AC408" s="39"/>
      <c r="AD408" s="55"/>
    </row>
    <row r="409" s="35" customFormat="1" spans="6:30">
      <c r="F409" s="52"/>
      <c r="G409" s="52"/>
      <c r="P409" s="52"/>
      <c r="Q409" s="148"/>
      <c r="R409" s="52"/>
      <c r="S409" s="52"/>
      <c r="T409" s="52"/>
      <c r="U409" s="52"/>
      <c r="V409" s="52"/>
      <c r="W409" s="52"/>
      <c r="X409" s="52"/>
      <c r="Y409" s="52"/>
      <c r="Z409" s="52"/>
      <c r="AA409" s="52"/>
      <c r="AB409" s="52"/>
      <c r="AC409" s="39"/>
      <c r="AD409" s="55"/>
    </row>
    <row r="410" s="35" customFormat="1" spans="6:30">
      <c r="F410" s="52"/>
      <c r="G410" s="52"/>
      <c r="P410" s="52"/>
      <c r="Q410" s="148"/>
      <c r="R410" s="52"/>
      <c r="S410" s="52"/>
      <c r="T410" s="52"/>
      <c r="U410" s="52"/>
      <c r="V410" s="52"/>
      <c r="W410" s="52"/>
      <c r="X410" s="52"/>
      <c r="Y410" s="52"/>
      <c r="Z410" s="52"/>
      <c r="AA410" s="52"/>
      <c r="AB410" s="52"/>
      <c r="AC410" s="39"/>
      <c r="AD410" s="55"/>
    </row>
    <row r="411" s="35" customFormat="1" spans="6:30">
      <c r="F411" s="52"/>
      <c r="G411" s="52"/>
      <c r="P411" s="52"/>
      <c r="Q411" s="148"/>
      <c r="R411" s="52"/>
      <c r="S411" s="52"/>
      <c r="T411" s="52"/>
      <c r="U411" s="52"/>
      <c r="V411" s="52"/>
      <c r="W411" s="52"/>
      <c r="X411" s="52"/>
      <c r="Y411" s="52"/>
      <c r="Z411" s="52"/>
      <c r="AA411" s="52"/>
      <c r="AB411" s="52"/>
      <c r="AC411" s="39"/>
      <c r="AD411" s="55"/>
    </row>
    <row r="412" s="35" customFormat="1" spans="6:30">
      <c r="F412" s="52"/>
      <c r="G412" s="52"/>
      <c r="P412" s="52"/>
      <c r="Q412" s="148"/>
      <c r="R412" s="52"/>
      <c r="S412" s="52"/>
      <c r="T412" s="52"/>
      <c r="U412" s="52"/>
      <c r="V412" s="52"/>
      <c r="W412" s="52"/>
      <c r="X412" s="52"/>
      <c r="Y412" s="52"/>
      <c r="Z412" s="52"/>
      <c r="AA412" s="52"/>
      <c r="AB412" s="52"/>
      <c r="AC412" s="39"/>
      <c r="AD412" s="55"/>
    </row>
    <row r="413" s="35" customFormat="1" spans="6:30">
      <c r="F413" s="52"/>
      <c r="G413" s="52"/>
      <c r="P413" s="52"/>
      <c r="Q413" s="148"/>
      <c r="R413" s="52"/>
      <c r="S413" s="52"/>
      <c r="T413" s="52"/>
      <c r="U413" s="52"/>
      <c r="V413" s="52"/>
      <c r="W413" s="52"/>
      <c r="X413" s="52"/>
      <c r="Y413" s="52"/>
      <c r="Z413" s="52"/>
      <c r="AA413" s="52"/>
      <c r="AB413" s="52"/>
      <c r="AC413" s="39"/>
      <c r="AD413" s="55"/>
    </row>
    <row r="414" s="35" customFormat="1" spans="6:30">
      <c r="F414" s="52"/>
      <c r="G414" s="52"/>
      <c r="P414" s="52"/>
      <c r="Q414" s="148"/>
      <c r="R414" s="52"/>
      <c r="S414" s="52"/>
      <c r="T414" s="52"/>
      <c r="U414" s="52"/>
      <c r="V414" s="52"/>
      <c r="W414" s="52"/>
      <c r="X414" s="52"/>
      <c r="Y414" s="52"/>
      <c r="Z414" s="52"/>
      <c r="AA414" s="52"/>
      <c r="AB414" s="52"/>
      <c r="AC414" s="39"/>
      <c r="AD414" s="55"/>
    </row>
    <row r="415" s="35" customFormat="1" spans="6:30">
      <c r="F415" s="52"/>
      <c r="G415" s="52"/>
      <c r="P415" s="52"/>
      <c r="Q415" s="148"/>
      <c r="R415" s="52"/>
      <c r="S415" s="52"/>
      <c r="T415" s="52"/>
      <c r="U415" s="52"/>
      <c r="V415" s="52"/>
      <c r="W415" s="52"/>
      <c r="X415" s="52"/>
      <c r="Y415" s="52"/>
      <c r="Z415" s="52"/>
      <c r="AA415" s="52"/>
      <c r="AB415" s="52"/>
      <c r="AC415" s="39"/>
      <c r="AD415" s="55"/>
    </row>
    <row r="416" s="35" customFormat="1" spans="6:30">
      <c r="F416" s="52"/>
      <c r="G416" s="52"/>
      <c r="P416" s="52"/>
      <c r="Q416" s="148"/>
      <c r="R416" s="52"/>
      <c r="S416" s="52"/>
      <c r="T416" s="52"/>
      <c r="U416" s="52"/>
      <c r="V416" s="52"/>
      <c r="W416" s="52"/>
      <c r="X416" s="52"/>
      <c r="Y416" s="52"/>
      <c r="Z416" s="52"/>
      <c r="AA416" s="52"/>
      <c r="AB416" s="52"/>
      <c r="AC416" s="39"/>
      <c r="AD416" s="55"/>
    </row>
    <row r="417" s="35" customFormat="1" spans="6:30">
      <c r="F417" s="52"/>
      <c r="G417" s="52"/>
      <c r="P417" s="52"/>
      <c r="Q417" s="148"/>
      <c r="R417" s="52"/>
      <c r="S417" s="52"/>
      <c r="T417" s="52"/>
      <c r="U417" s="52"/>
      <c r="V417" s="52"/>
      <c r="W417" s="52"/>
      <c r="X417" s="52"/>
      <c r="Y417" s="52"/>
      <c r="Z417" s="52"/>
      <c r="AA417" s="52"/>
      <c r="AB417" s="52"/>
      <c r="AC417" s="39"/>
      <c r="AD417" s="55"/>
    </row>
    <row r="418" s="35" customFormat="1" spans="6:30">
      <c r="F418" s="52"/>
      <c r="G418" s="52"/>
      <c r="P418" s="52"/>
      <c r="Q418" s="148"/>
      <c r="R418" s="52"/>
      <c r="S418" s="52"/>
      <c r="T418" s="52"/>
      <c r="U418" s="52"/>
      <c r="V418" s="52"/>
      <c r="W418" s="52"/>
      <c r="X418" s="52"/>
      <c r="Y418" s="52"/>
      <c r="Z418" s="52"/>
      <c r="AA418" s="52"/>
      <c r="AB418" s="52"/>
      <c r="AC418" s="39"/>
      <c r="AD418" s="55"/>
    </row>
    <row r="419" s="35" customFormat="1" spans="6:30">
      <c r="F419" s="52"/>
      <c r="G419" s="52"/>
      <c r="P419" s="52"/>
      <c r="Q419" s="148"/>
      <c r="R419" s="52"/>
      <c r="S419" s="52"/>
      <c r="T419" s="52"/>
      <c r="U419" s="52"/>
      <c r="V419" s="52"/>
      <c r="W419" s="52"/>
      <c r="X419" s="52"/>
      <c r="Y419" s="52"/>
      <c r="Z419" s="52"/>
      <c r="AA419" s="52"/>
      <c r="AB419" s="52"/>
      <c r="AC419" s="39"/>
      <c r="AD419" s="55"/>
    </row>
    <row r="420" s="35" customFormat="1" spans="6:30">
      <c r="F420" s="52"/>
      <c r="G420" s="52"/>
      <c r="P420" s="52"/>
      <c r="Q420" s="148"/>
      <c r="R420" s="52"/>
      <c r="S420" s="52"/>
      <c r="T420" s="52"/>
      <c r="U420" s="52"/>
      <c r="V420" s="52"/>
      <c r="W420" s="52"/>
      <c r="X420" s="52"/>
      <c r="Y420" s="52"/>
      <c r="Z420" s="52"/>
      <c r="AA420" s="52"/>
      <c r="AB420" s="52"/>
      <c r="AC420" s="39"/>
      <c r="AD420" s="55"/>
    </row>
    <row r="421" s="35" customFormat="1" spans="6:30">
      <c r="F421" s="52"/>
      <c r="G421" s="52"/>
      <c r="P421" s="52"/>
      <c r="Q421" s="148"/>
      <c r="R421" s="52"/>
      <c r="S421" s="52"/>
      <c r="T421" s="52"/>
      <c r="U421" s="52"/>
      <c r="V421" s="52"/>
      <c r="W421" s="52"/>
      <c r="X421" s="52"/>
      <c r="Y421" s="52"/>
      <c r="Z421" s="52"/>
      <c r="AA421" s="52"/>
      <c r="AB421" s="52"/>
      <c r="AC421" s="39"/>
      <c r="AD421" s="55"/>
    </row>
    <row r="422" s="35" customFormat="1" spans="6:30">
      <c r="F422" s="52"/>
      <c r="G422" s="52"/>
      <c r="P422" s="52"/>
      <c r="Q422" s="148"/>
      <c r="R422" s="52"/>
      <c r="S422" s="52"/>
      <c r="T422" s="52"/>
      <c r="U422" s="52"/>
      <c r="V422" s="52"/>
      <c r="W422" s="52"/>
      <c r="X422" s="52"/>
      <c r="Y422" s="52"/>
      <c r="Z422" s="52"/>
      <c r="AA422" s="52"/>
      <c r="AB422" s="52"/>
      <c r="AC422" s="39"/>
      <c r="AD422" s="55"/>
    </row>
    <row r="423" s="35" customFormat="1" spans="6:30">
      <c r="F423" s="52"/>
      <c r="G423" s="52"/>
      <c r="P423" s="52"/>
      <c r="Q423" s="148"/>
      <c r="R423" s="52"/>
      <c r="S423" s="52"/>
      <c r="T423" s="52"/>
      <c r="U423" s="52"/>
      <c r="V423" s="52"/>
      <c r="W423" s="52"/>
      <c r="X423" s="52"/>
      <c r="Y423" s="52"/>
      <c r="Z423" s="52"/>
      <c r="AA423" s="52"/>
      <c r="AB423" s="52"/>
      <c r="AC423" s="39"/>
      <c r="AD423" s="55"/>
    </row>
    <row r="424" s="35" customFormat="1" spans="6:30">
      <c r="F424" s="52"/>
      <c r="G424" s="52"/>
      <c r="P424" s="52"/>
      <c r="Q424" s="148"/>
      <c r="R424" s="52"/>
      <c r="S424" s="52"/>
      <c r="T424" s="52"/>
      <c r="U424" s="52"/>
      <c r="V424" s="52"/>
      <c r="W424" s="52"/>
      <c r="X424" s="52"/>
      <c r="Y424" s="52"/>
      <c r="Z424" s="52"/>
      <c r="AA424" s="52"/>
      <c r="AB424" s="52"/>
      <c r="AC424" s="39"/>
      <c r="AD424" s="55"/>
    </row>
    <row r="425" s="35" customFormat="1" spans="6:30">
      <c r="F425" s="52"/>
      <c r="G425" s="52"/>
      <c r="P425" s="52"/>
      <c r="Q425" s="148"/>
      <c r="R425" s="52"/>
      <c r="S425" s="52"/>
      <c r="T425" s="52"/>
      <c r="U425" s="52"/>
      <c r="V425" s="52"/>
      <c r="W425" s="52"/>
      <c r="X425" s="52"/>
      <c r="Y425" s="52"/>
      <c r="Z425" s="52"/>
      <c r="AA425" s="52"/>
      <c r="AB425" s="52"/>
      <c r="AC425" s="39"/>
      <c r="AD425" s="55"/>
    </row>
    <row r="426" s="35" customFormat="1" spans="6:30">
      <c r="F426" s="52"/>
      <c r="G426" s="52"/>
      <c r="P426" s="52"/>
      <c r="Q426" s="148"/>
      <c r="R426" s="52"/>
      <c r="S426" s="52"/>
      <c r="T426" s="52"/>
      <c r="U426" s="52"/>
      <c r="V426" s="52"/>
      <c r="W426" s="52"/>
      <c r="X426" s="52"/>
      <c r="Y426" s="52"/>
      <c r="Z426" s="52"/>
      <c r="AA426" s="52"/>
      <c r="AB426" s="52"/>
      <c r="AC426" s="39"/>
      <c r="AD426" s="55"/>
    </row>
    <row r="427" s="35" customFormat="1" spans="6:30">
      <c r="F427" s="52"/>
      <c r="G427" s="52"/>
      <c r="P427" s="52"/>
      <c r="Q427" s="148"/>
      <c r="R427" s="52"/>
      <c r="S427" s="52"/>
      <c r="T427" s="52"/>
      <c r="U427" s="52"/>
      <c r="V427" s="52"/>
      <c r="W427" s="52"/>
      <c r="X427" s="52"/>
      <c r="Y427" s="52"/>
      <c r="Z427" s="52"/>
      <c r="AA427" s="52"/>
      <c r="AB427" s="52"/>
      <c r="AC427" s="39"/>
      <c r="AD427" s="55"/>
    </row>
    <row r="428" s="35" customFormat="1" spans="6:30">
      <c r="F428" s="52"/>
      <c r="G428" s="52"/>
      <c r="P428" s="52"/>
      <c r="Q428" s="148"/>
      <c r="R428" s="52"/>
      <c r="S428" s="52"/>
      <c r="T428" s="52"/>
      <c r="U428" s="52"/>
      <c r="V428" s="52"/>
      <c r="W428" s="52"/>
      <c r="X428" s="52"/>
      <c r="Y428" s="52"/>
      <c r="Z428" s="52"/>
      <c r="AA428" s="52"/>
      <c r="AB428" s="52"/>
      <c r="AC428" s="39"/>
      <c r="AD428" s="55"/>
    </row>
    <row r="429" s="35" customFormat="1" spans="6:30">
      <c r="F429" s="52"/>
      <c r="G429" s="52"/>
      <c r="P429" s="52"/>
      <c r="Q429" s="148"/>
      <c r="R429" s="52"/>
      <c r="S429" s="52"/>
      <c r="T429" s="52"/>
      <c r="U429" s="52"/>
      <c r="V429" s="52"/>
      <c r="W429" s="52"/>
      <c r="X429" s="52"/>
      <c r="Y429" s="52"/>
      <c r="Z429" s="52"/>
      <c r="AA429" s="52"/>
      <c r="AB429" s="52"/>
      <c r="AC429" s="39"/>
      <c r="AD429" s="55"/>
    </row>
    <row r="430" s="35" customFormat="1" spans="6:30">
      <c r="F430" s="52"/>
      <c r="G430" s="52"/>
      <c r="P430" s="52"/>
      <c r="Q430" s="148"/>
      <c r="R430" s="52"/>
      <c r="S430" s="52"/>
      <c r="T430" s="52"/>
      <c r="U430" s="52"/>
      <c r="V430" s="52"/>
      <c r="W430" s="52"/>
      <c r="X430" s="52"/>
      <c r="Y430" s="52"/>
      <c r="Z430" s="52"/>
      <c r="AA430" s="52"/>
      <c r="AB430" s="52"/>
      <c r="AC430" s="39"/>
      <c r="AD430" s="55"/>
    </row>
    <row r="431" s="35" customFormat="1" spans="6:30">
      <c r="F431" s="52"/>
      <c r="G431" s="52"/>
      <c r="P431" s="52"/>
      <c r="Q431" s="148"/>
      <c r="R431" s="52"/>
      <c r="S431" s="52"/>
      <c r="T431" s="52"/>
      <c r="U431" s="52"/>
      <c r="V431" s="52"/>
      <c r="W431" s="52"/>
      <c r="X431" s="52"/>
      <c r="Y431" s="52"/>
      <c r="Z431" s="52"/>
      <c r="AA431" s="52"/>
      <c r="AB431" s="52"/>
      <c r="AC431" s="39"/>
      <c r="AD431" s="55"/>
    </row>
    <row r="432" s="35" customFormat="1" spans="6:30">
      <c r="F432" s="52"/>
      <c r="G432" s="52"/>
      <c r="P432" s="52"/>
      <c r="Q432" s="148"/>
      <c r="R432" s="52"/>
      <c r="S432" s="52"/>
      <c r="T432" s="52"/>
      <c r="U432" s="52"/>
      <c r="V432" s="52"/>
      <c r="W432" s="52"/>
      <c r="X432" s="52"/>
      <c r="Y432" s="52"/>
      <c r="Z432" s="52"/>
      <c r="AA432" s="52"/>
      <c r="AB432" s="52"/>
      <c r="AC432" s="39"/>
      <c r="AD432" s="55"/>
    </row>
    <row r="433" s="35" customFormat="1" spans="6:30">
      <c r="F433" s="52"/>
      <c r="G433" s="52"/>
      <c r="P433" s="52"/>
      <c r="Q433" s="148"/>
      <c r="R433" s="52"/>
      <c r="S433" s="52"/>
      <c r="T433" s="52"/>
      <c r="U433" s="52"/>
      <c r="V433" s="52"/>
      <c r="W433" s="52"/>
      <c r="X433" s="52"/>
      <c r="Y433" s="52"/>
      <c r="Z433" s="52"/>
      <c r="AA433" s="52"/>
      <c r="AB433" s="52"/>
      <c r="AC433" s="39"/>
      <c r="AD433" s="55"/>
    </row>
    <row r="434" s="35" customFormat="1" spans="6:30">
      <c r="F434" s="52"/>
      <c r="G434" s="52"/>
      <c r="P434" s="52"/>
      <c r="Q434" s="148"/>
      <c r="R434" s="52"/>
      <c r="S434" s="52"/>
      <c r="T434" s="52"/>
      <c r="U434" s="52"/>
      <c r="V434" s="52"/>
      <c r="W434" s="52"/>
      <c r="X434" s="52"/>
      <c r="Y434" s="52"/>
      <c r="Z434" s="52"/>
      <c r="AA434" s="52"/>
      <c r="AB434" s="52"/>
      <c r="AC434" s="39"/>
      <c r="AD434" s="55"/>
    </row>
    <row r="435" s="35" customFormat="1" spans="6:30">
      <c r="F435" s="52"/>
      <c r="G435" s="52"/>
      <c r="P435" s="52"/>
      <c r="Q435" s="148"/>
      <c r="R435" s="52"/>
      <c r="S435" s="52"/>
      <c r="T435" s="52"/>
      <c r="U435" s="52"/>
      <c r="V435" s="52"/>
      <c r="W435" s="52"/>
      <c r="X435" s="52"/>
      <c r="Y435" s="52"/>
      <c r="Z435" s="52"/>
      <c r="AA435" s="52"/>
      <c r="AB435" s="52"/>
      <c r="AC435" s="39"/>
      <c r="AD435" s="55"/>
    </row>
    <row r="436" s="35" customFormat="1" spans="6:30">
      <c r="F436" s="52"/>
      <c r="G436" s="52"/>
      <c r="P436" s="52"/>
      <c r="Q436" s="148"/>
      <c r="R436" s="52"/>
      <c r="S436" s="52"/>
      <c r="T436" s="52"/>
      <c r="U436" s="52"/>
      <c r="V436" s="52"/>
      <c r="W436" s="52"/>
      <c r="X436" s="52"/>
      <c r="Y436" s="52"/>
      <c r="Z436" s="52"/>
      <c r="AA436" s="52"/>
      <c r="AB436" s="52"/>
      <c r="AC436" s="39"/>
      <c r="AD436" s="55"/>
    </row>
    <row r="437" s="35" customFormat="1" spans="6:30">
      <c r="F437" s="52"/>
      <c r="G437" s="52"/>
      <c r="P437" s="52"/>
      <c r="Q437" s="148"/>
      <c r="R437" s="52"/>
      <c r="S437" s="52"/>
      <c r="T437" s="52"/>
      <c r="U437" s="52"/>
      <c r="V437" s="52"/>
      <c r="W437" s="52"/>
      <c r="X437" s="52"/>
      <c r="Y437" s="52"/>
      <c r="Z437" s="52"/>
      <c r="AA437" s="52"/>
      <c r="AB437" s="52"/>
      <c r="AC437" s="39"/>
      <c r="AD437" s="55"/>
    </row>
    <row r="438" s="35" customFormat="1" spans="6:30">
      <c r="F438" s="52"/>
      <c r="G438" s="52"/>
      <c r="P438" s="52"/>
      <c r="Q438" s="148"/>
      <c r="R438" s="52"/>
      <c r="S438" s="52"/>
      <c r="T438" s="52"/>
      <c r="U438" s="52"/>
      <c r="V438" s="52"/>
      <c r="W438" s="52"/>
      <c r="X438" s="52"/>
      <c r="Y438" s="52"/>
      <c r="Z438" s="52"/>
      <c r="AA438" s="52"/>
      <c r="AB438" s="52"/>
      <c r="AC438" s="39"/>
      <c r="AD438" s="55"/>
    </row>
    <row r="439" s="35" customFormat="1" spans="6:30">
      <c r="F439" s="52"/>
      <c r="G439" s="52"/>
      <c r="P439" s="52"/>
      <c r="Q439" s="148"/>
      <c r="R439" s="52"/>
      <c r="S439" s="52"/>
      <c r="T439" s="52"/>
      <c r="U439" s="52"/>
      <c r="V439" s="52"/>
      <c r="W439" s="52"/>
      <c r="X439" s="52"/>
      <c r="Y439" s="52"/>
      <c r="Z439" s="52"/>
      <c r="AA439" s="52"/>
      <c r="AB439" s="52"/>
      <c r="AC439" s="39"/>
      <c r="AD439" s="55"/>
    </row>
    <row r="440" s="35" customFormat="1" spans="6:30">
      <c r="F440" s="52"/>
      <c r="G440" s="52"/>
      <c r="P440" s="52"/>
      <c r="Q440" s="148"/>
      <c r="R440" s="52"/>
      <c r="S440" s="52"/>
      <c r="T440" s="52"/>
      <c r="U440" s="52"/>
      <c r="V440" s="52"/>
      <c r="W440" s="52"/>
      <c r="X440" s="52"/>
      <c r="Y440" s="52"/>
      <c r="Z440" s="52"/>
      <c r="AA440" s="52"/>
      <c r="AB440" s="52"/>
      <c r="AC440" s="39"/>
      <c r="AD440" s="55"/>
    </row>
    <row r="441" s="35" customFormat="1" spans="6:30">
      <c r="F441" s="52"/>
      <c r="G441" s="52"/>
      <c r="P441" s="52"/>
      <c r="Q441" s="148"/>
      <c r="R441" s="52"/>
      <c r="S441" s="52"/>
      <c r="T441" s="52"/>
      <c r="U441" s="52"/>
      <c r="V441" s="52"/>
      <c r="W441" s="52"/>
      <c r="X441" s="52"/>
      <c r="Y441" s="52"/>
      <c r="Z441" s="52"/>
      <c r="AA441" s="52"/>
      <c r="AB441" s="52"/>
      <c r="AC441" s="39"/>
      <c r="AD441" s="55"/>
    </row>
    <row r="442" s="35" customFormat="1" spans="6:30">
      <c r="F442" s="52"/>
      <c r="G442" s="52"/>
      <c r="P442" s="52"/>
      <c r="Q442" s="148"/>
      <c r="R442" s="52"/>
      <c r="S442" s="52"/>
      <c r="T442" s="52"/>
      <c r="U442" s="52"/>
      <c r="V442" s="52"/>
      <c r="W442" s="52"/>
      <c r="X442" s="52"/>
      <c r="Y442" s="52"/>
      <c r="Z442" s="52"/>
      <c r="AA442" s="52"/>
      <c r="AB442" s="52"/>
      <c r="AC442" s="39"/>
      <c r="AD442" s="55"/>
    </row>
    <row r="443" s="35" customFormat="1" spans="6:30">
      <c r="F443" s="52"/>
      <c r="G443" s="52"/>
      <c r="P443" s="52"/>
      <c r="Q443" s="148"/>
      <c r="R443" s="52"/>
      <c r="S443" s="52"/>
      <c r="T443" s="52"/>
      <c r="U443" s="52"/>
      <c r="V443" s="52"/>
      <c r="W443" s="52"/>
      <c r="X443" s="52"/>
      <c r="Y443" s="52"/>
      <c r="Z443" s="52"/>
      <c r="AA443" s="52"/>
      <c r="AB443" s="52"/>
      <c r="AC443" s="39"/>
      <c r="AD443" s="55"/>
    </row>
    <row r="444" s="35" customFormat="1" spans="6:30">
      <c r="F444" s="52"/>
      <c r="G444" s="52"/>
      <c r="P444" s="52"/>
      <c r="Q444" s="148"/>
      <c r="R444" s="52"/>
      <c r="S444" s="52"/>
      <c r="T444" s="52"/>
      <c r="U444" s="52"/>
      <c r="V444" s="52"/>
      <c r="W444" s="52"/>
      <c r="X444" s="52"/>
      <c r="Y444" s="52"/>
      <c r="Z444" s="52"/>
      <c r="AA444" s="52"/>
      <c r="AB444" s="52"/>
      <c r="AC444" s="39"/>
      <c r="AD444" s="55"/>
    </row>
    <row r="445" s="35" customFormat="1" spans="6:30">
      <c r="F445" s="52"/>
      <c r="G445" s="52"/>
      <c r="P445" s="52"/>
      <c r="Q445" s="148"/>
      <c r="R445" s="52"/>
      <c r="S445" s="52"/>
      <c r="T445" s="52"/>
      <c r="U445" s="52"/>
      <c r="V445" s="52"/>
      <c r="W445" s="52"/>
      <c r="X445" s="52"/>
      <c r="Y445" s="52"/>
      <c r="Z445" s="52"/>
      <c r="AA445" s="52"/>
      <c r="AB445" s="52"/>
      <c r="AC445" s="39"/>
      <c r="AD445" s="55"/>
    </row>
    <row r="446" s="35" customFormat="1" spans="6:30">
      <c r="F446" s="52"/>
      <c r="G446" s="52"/>
      <c r="P446" s="52"/>
      <c r="Q446" s="148"/>
      <c r="R446" s="52"/>
      <c r="S446" s="52"/>
      <c r="T446" s="52"/>
      <c r="U446" s="52"/>
      <c r="V446" s="52"/>
      <c r="W446" s="52"/>
      <c r="X446" s="52"/>
      <c r="Y446" s="52"/>
      <c r="Z446" s="52"/>
      <c r="AA446" s="52"/>
      <c r="AB446" s="52"/>
      <c r="AC446" s="39"/>
      <c r="AD446" s="55"/>
    </row>
    <row r="447" s="35" customFormat="1" spans="6:30">
      <c r="F447" s="52"/>
      <c r="G447" s="52"/>
      <c r="P447" s="52"/>
      <c r="Q447" s="148"/>
      <c r="R447" s="52"/>
      <c r="S447" s="52"/>
      <c r="T447" s="52"/>
      <c r="U447" s="52"/>
      <c r="V447" s="52"/>
      <c r="W447" s="52"/>
      <c r="X447" s="52"/>
      <c r="Y447" s="52"/>
      <c r="Z447" s="52"/>
      <c r="AA447" s="52"/>
      <c r="AB447" s="52"/>
      <c r="AC447" s="39"/>
      <c r="AD447" s="55"/>
    </row>
    <row r="448" s="35" customFormat="1" spans="6:30">
      <c r="F448" s="52"/>
      <c r="G448" s="52"/>
      <c r="P448" s="52"/>
      <c r="Q448" s="148"/>
      <c r="R448" s="52"/>
      <c r="S448" s="52"/>
      <c r="T448" s="52"/>
      <c r="U448" s="52"/>
      <c r="V448" s="52"/>
      <c r="W448" s="52"/>
      <c r="X448" s="52"/>
      <c r="Y448" s="52"/>
      <c r="Z448" s="52"/>
      <c r="AA448" s="52"/>
      <c r="AB448" s="52"/>
      <c r="AC448" s="39"/>
      <c r="AD448" s="55"/>
    </row>
    <row r="449" s="35" customFormat="1" spans="6:30">
      <c r="F449" s="52"/>
      <c r="G449" s="52"/>
      <c r="P449" s="52"/>
      <c r="Q449" s="148"/>
      <c r="R449" s="52"/>
      <c r="S449" s="52"/>
      <c r="T449" s="52"/>
      <c r="U449" s="52"/>
      <c r="V449" s="52"/>
      <c r="W449" s="52"/>
      <c r="X449" s="52"/>
      <c r="Y449" s="52"/>
      <c r="Z449" s="52"/>
      <c r="AA449" s="52"/>
      <c r="AB449" s="52"/>
      <c r="AC449" s="39"/>
      <c r="AD449" s="55"/>
    </row>
    <row r="450" s="35" customFormat="1" spans="6:30">
      <c r="F450" s="52"/>
      <c r="G450" s="52"/>
      <c r="P450" s="52"/>
      <c r="Q450" s="148"/>
      <c r="R450" s="52"/>
      <c r="S450" s="52"/>
      <c r="T450" s="52"/>
      <c r="U450" s="52"/>
      <c r="V450" s="52"/>
      <c r="W450" s="52"/>
      <c r="X450" s="52"/>
      <c r="Y450" s="52"/>
      <c r="Z450" s="52"/>
      <c r="AA450" s="52"/>
      <c r="AB450" s="52"/>
      <c r="AC450" s="39"/>
      <c r="AD450" s="55"/>
    </row>
    <row r="451" s="35" customFormat="1" spans="6:30">
      <c r="F451" s="52"/>
      <c r="G451" s="52"/>
      <c r="P451" s="52"/>
      <c r="Q451" s="148"/>
      <c r="R451" s="52"/>
      <c r="S451" s="52"/>
      <c r="T451" s="52"/>
      <c r="U451" s="52"/>
      <c r="V451" s="52"/>
      <c r="W451" s="52"/>
      <c r="X451" s="52"/>
      <c r="Y451" s="52"/>
      <c r="Z451" s="52"/>
      <c r="AA451" s="52"/>
      <c r="AB451" s="52"/>
      <c r="AC451" s="39"/>
      <c r="AD451" s="55"/>
    </row>
    <row r="452" s="35" customFormat="1" spans="6:30">
      <c r="F452" s="52"/>
      <c r="G452" s="52"/>
      <c r="P452" s="52"/>
      <c r="Q452" s="148"/>
      <c r="R452" s="52"/>
      <c r="S452" s="52"/>
      <c r="T452" s="52"/>
      <c r="U452" s="52"/>
      <c r="V452" s="52"/>
      <c r="W452" s="52"/>
      <c r="X452" s="52"/>
      <c r="Y452" s="52"/>
      <c r="Z452" s="52"/>
      <c r="AA452" s="52"/>
      <c r="AB452" s="52"/>
      <c r="AC452" s="39"/>
      <c r="AD452" s="55"/>
    </row>
    <row r="453" s="35" customFormat="1" spans="6:30">
      <c r="F453" s="52"/>
      <c r="G453" s="52"/>
      <c r="P453" s="52"/>
      <c r="Q453" s="148"/>
      <c r="R453" s="52"/>
      <c r="S453" s="52"/>
      <c r="T453" s="52"/>
      <c r="U453" s="52"/>
      <c r="V453" s="52"/>
      <c r="W453" s="52"/>
      <c r="X453" s="52"/>
      <c r="Y453" s="52"/>
      <c r="Z453" s="52"/>
      <c r="AA453" s="52"/>
      <c r="AB453" s="52"/>
      <c r="AC453" s="39"/>
      <c r="AD453" s="55"/>
    </row>
    <row r="454" s="35" customFormat="1" spans="6:30">
      <c r="F454" s="52"/>
      <c r="G454" s="52"/>
      <c r="P454" s="52"/>
      <c r="Q454" s="148"/>
      <c r="R454" s="52"/>
      <c r="S454" s="52"/>
      <c r="T454" s="52"/>
      <c r="U454" s="52"/>
      <c r="V454" s="52"/>
      <c r="W454" s="52"/>
      <c r="X454" s="52"/>
      <c r="Y454" s="52"/>
      <c r="Z454" s="52"/>
      <c r="AA454" s="52"/>
      <c r="AB454" s="52"/>
      <c r="AC454" s="39"/>
      <c r="AD454" s="55"/>
    </row>
    <row r="455" s="35" customFormat="1" spans="6:30">
      <c r="F455" s="52"/>
      <c r="G455" s="52"/>
      <c r="P455" s="52"/>
      <c r="Q455" s="148"/>
      <c r="R455" s="52"/>
      <c r="S455" s="52"/>
      <c r="T455" s="52"/>
      <c r="U455" s="52"/>
      <c r="V455" s="52"/>
      <c r="W455" s="52"/>
      <c r="X455" s="52"/>
      <c r="Y455" s="52"/>
      <c r="Z455" s="52"/>
      <c r="AA455" s="52"/>
      <c r="AB455" s="52"/>
      <c r="AC455" s="39"/>
      <c r="AD455" s="55"/>
    </row>
    <row r="456" s="35" customFormat="1" spans="6:30">
      <c r="F456" s="52"/>
      <c r="G456" s="52"/>
      <c r="P456" s="52"/>
      <c r="Q456" s="148"/>
      <c r="R456" s="52"/>
      <c r="S456" s="52"/>
      <c r="T456" s="52"/>
      <c r="U456" s="52"/>
      <c r="V456" s="52"/>
      <c r="W456" s="52"/>
      <c r="X456" s="52"/>
      <c r="Y456" s="52"/>
      <c r="Z456" s="52"/>
      <c r="AA456" s="52"/>
      <c r="AB456" s="52"/>
      <c r="AC456" s="39"/>
      <c r="AD456" s="55"/>
    </row>
    <row r="457" s="35" customFormat="1" spans="6:30">
      <c r="F457" s="52"/>
      <c r="G457" s="52"/>
      <c r="P457" s="52"/>
      <c r="Q457" s="148"/>
      <c r="R457" s="52"/>
      <c r="S457" s="52"/>
      <c r="T457" s="52"/>
      <c r="U457" s="52"/>
      <c r="V457" s="52"/>
      <c r="W457" s="52"/>
      <c r="X457" s="52"/>
      <c r="Y457" s="52"/>
      <c r="Z457" s="52"/>
      <c r="AA457" s="52"/>
      <c r="AB457" s="52"/>
      <c r="AC457" s="39"/>
      <c r="AD457" s="55"/>
    </row>
    <row r="458" s="35" customFormat="1" spans="6:30">
      <c r="F458" s="52"/>
      <c r="G458" s="52"/>
      <c r="P458" s="52"/>
      <c r="Q458" s="148"/>
      <c r="R458" s="52"/>
      <c r="S458" s="52"/>
      <c r="T458" s="52"/>
      <c r="U458" s="52"/>
      <c r="V458" s="52"/>
      <c r="W458" s="52"/>
      <c r="X458" s="52"/>
      <c r="Y458" s="52"/>
      <c r="Z458" s="52"/>
      <c r="AA458" s="52"/>
      <c r="AB458" s="52"/>
      <c r="AC458" s="39"/>
      <c r="AD458" s="55"/>
    </row>
    <row r="459" s="35" customFormat="1" spans="6:30">
      <c r="F459" s="52"/>
      <c r="G459" s="52"/>
      <c r="P459" s="52"/>
      <c r="Q459" s="148"/>
      <c r="R459" s="52"/>
      <c r="S459" s="52"/>
      <c r="T459" s="52"/>
      <c r="U459" s="52"/>
      <c r="V459" s="52"/>
      <c r="W459" s="52"/>
      <c r="X459" s="52"/>
      <c r="Y459" s="52"/>
      <c r="Z459" s="52"/>
      <c r="AA459" s="52"/>
      <c r="AB459" s="52"/>
      <c r="AC459" s="39"/>
      <c r="AD459" s="55"/>
    </row>
    <row r="460" s="35" customFormat="1" spans="6:30">
      <c r="F460" s="52"/>
      <c r="G460" s="52"/>
      <c r="P460" s="52"/>
      <c r="Q460" s="148"/>
      <c r="R460" s="52"/>
      <c r="S460" s="52"/>
      <c r="T460" s="52"/>
      <c r="U460" s="52"/>
      <c r="V460" s="52"/>
      <c r="W460" s="52"/>
      <c r="X460" s="52"/>
      <c r="Y460" s="52"/>
      <c r="Z460" s="52"/>
      <c r="AA460" s="52"/>
      <c r="AB460" s="52"/>
      <c r="AC460" s="39"/>
      <c r="AD460" s="55"/>
    </row>
    <row r="461" s="35" customFormat="1" spans="6:30">
      <c r="F461" s="52"/>
      <c r="G461" s="52"/>
      <c r="P461" s="52"/>
      <c r="Q461" s="148"/>
      <c r="R461" s="52"/>
      <c r="S461" s="52"/>
      <c r="T461" s="52"/>
      <c r="U461" s="52"/>
      <c r="V461" s="52"/>
      <c r="W461" s="52"/>
      <c r="X461" s="52"/>
      <c r="Y461" s="52"/>
      <c r="Z461" s="52"/>
      <c r="AA461" s="52"/>
      <c r="AB461" s="52"/>
      <c r="AC461" s="39"/>
      <c r="AD461" s="55"/>
    </row>
    <row r="462" s="35" customFormat="1" spans="6:30">
      <c r="F462" s="52"/>
      <c r="G462" s="52"/>
      <c r="P462" s="52"/>
      <c r="Q462" s="148"/>
      <c r="R462" s="52"/>
      <c r="S462" s="52"/>
      <c r="T462" s="52"/>
      <c r="U462" s="52"/>
      <c r="V462" s="52"/>
      <c r="W462" s="52"/>
      <c r="X462" s="52"/>
      <c r="Y462" s="52"/>
      <c r="Z462" s="52"/>
      <c r="AA462" s="52"/>
      <c r="AB462" s="52"/>
      <c r="AC462" s="39"/>
      <c r="AD462" s="55"/>
    </row>
    <row r="463" s="35" customFormat="1" spans="6:30">
      <c r="F463" s="52"/>
      <c r="G463" s="52"/>
      <c r="P463" s="52"/>
      <c r="Q463" s="148"/>
      <c r="R463" s="52"/>
      <c r="S463" s="52"/>
      <c r="T463" s="52"/>
      <c r="U463" s="52"/>
      <c r="V463" s="52"/>
      <c r="W463" s="52"/>
      <c r="X463" s="52"/>
      <c r="Y463" s="52"/>
      <c r="Z463" s="52"/>
      <c r="AA463" s="52"/>
      <c r="AB463" s="52"/>
      <c r="AC463" s="39"/>
      <c r="AD463" s="55"/>
    </row>
    <row r="464" s="35" customFormat="1" spans="6:30">
      <c r="F464" s="52"/>
      <c r="G464" s="52"/>
      <c r="P464" s="52"/>
      <c r="Q464" s="148"/>
      <c r="R464" s="52"/>
      <c r="S464" s="52"/>
      <c r="T464" s="52"/>
      <c r="U464" s="52"/>
      <c r="V464" s="52"/>
      <c r="W464" s="52"/>
      <c r="X464" s="52"/>
      <c r="Y464" s="52"/>
      <c r="Z464" s="52"/>
      <c r="AA464" s="52"/>
      <c r="AB464" s="52"/>
      <c r="AC464" s="39"/>
      <c r="AD464" s="55"/>
    </row>
    <row r="465" s="35" customFormat="1" spans="6:30">
      <c r="F465" s="52"/>
      <c r="G465" s="52"/>
      <c r="P465" s="52"/>
      <c r="Q465" s="148"/>
      <c r="R465" s="52"/>
      <c r="S465" s="52"/>
      <c r="T465" s="52"/>
      <c r="U465" s="52"/>
      <c r="V465" s="52"/>
      <c r="W465" s="52"/>
      <c r="X465" s="52"/>
      <c r="Y465" s="52"/>
      <c r="Z465" s="52"/>
      <c r="AA465" s="52"/>
      <c r="AB465" s="52"/>
      <c r="AC465" s="39"/>
      <c r="AD465" s="55"/>
    </row>
    <row r="466" s="35" customFormat="1" spans="6:30">
      <c r="F466" s="52"/>
      <c r="G466" s="52"/>
      <c r="P466" s="52"/>
      <c r="Q466" s="148"/>
      <c r="R466" s="52"/>
      <c r="S466" s="52"/>
      <c r="T466" s="52"/>
      <c r="U466" s="52"/>
      <c r="V466" s="52"/>
      <c r="W466" s="52"/>
      <c r="X466" s="52"/>
      <c r="Y466" s="52"/>
      <c r="Z466" s="52"/>
      <c r="AA466" s="52"/>
      <c r="AB466" s="52"/>
      <c r="AC466" s="39"/>
      <c r="AD466" s="55"/>
    </row>
    <row r="467" s="35" customFormat="1" spans="6:30">
      <c r="F467" s="52"/>
      <c r="G467" s="52"/>
      <c r="P467" s="52"/>
      <c r="Q467" s="148"/>
      <c r="R467" s="52"/>
      <c r="S467" s="52"/>
      <c r="T467" s="52"/>
      <c r="U467" s="52"/>
      <c r="V467" s="52"/>
      <c r="W467" s="52"/>
      <c r="X467" s="52"/>
      <c r="Y467" s="52"/>
      <c r="Z467" s="52"/>
      <c r="AA467" s="52"/>
      <c r="AB467" s="52"/>
      <c r="AC467" s="39"/>
      <c r="AD467" s="55"/>
    </row>
    <row r="468" s="35" customFormat="1" spans="6:30">
      <c r="F468" s="52"/>
      <c r="G468" s="52"/>
      <c r="P468" s="52"/>
      <c r="Q468" s="148"/>
      <c r="R468" s="52"/>
      <c r="S468" s="52"/>
      <c r="T468" s="52"/>
      <c r="U468" s="52"/>
      <c r="V468" s="52"/>
      <c r="W468" s="52"/>
      <c r="X468" s="52"/>
      <c r="Y468" s="52"/>
      <c r="Z468" s="52"/>
      <c r="AA468" s="52"/>
      <c r="AB468" s="52"/>
      <c r="AC468" s="39"/>
      <c r="AD468" s="55"/>
    </row>
    <row r="469" s="35" customFormat="1" spans="6:30">
      <c r="F469" s="52"/>
      <c r="G469" s="52"/>
      <c r="P469" s="52"/>
      <c r="Q469" s="148"/>
      <c r="R469" s="52"/>
      <c r="S469" s="52"/>
      <c r="T469" s="52"/>
      <c r="U469" s="52"/>
      <c r="V469" s="52"/>
      <c r="W469" s="52"/>
      <c r="X469" s="52"/>
      <c r="Y469" s="52"/>
      <c r="Z469" s="52"/>
      <c r="AA469" s="52"/>
      <c r="AB469" s="52"/>
      <c r="AC469" s="39"/>
      <c r="AD469" s="55"/>
    </row>
    <row r="470" s="35" customFormat="1" spans="6:30">
      <c r="F470" s="52"/>
      <c r="G470" s="52"/>
      <c r="P470" s="52"/>
      <c r="Q470" s="148"/>
      <c r="R470" s="52"/>
      <c r="S470" s="52"/>
      <c r="T470" s="52"/>
      <c r="U470" s="52"/>
      <c r="V470" s="52"/>
      <c r="W470" s="52"/>
      <c r="X470" s="52"/>
      <c r="Y470" s="52"/>
      <c r="Z470" s="52"/>
      <c r="AA470" s="52"/>
      <c r="AB470" s="52"/>
      <c r="AC470" s="39"/>
      <c r="AD470" s="55"/>
    </row>
    <row r="471" s="35" customFormat="1" spans="6:30">
      <c r="F471" s="52"/>
      <c r="G471" s="52"/>
      <c r="P471" s="52"/>
      <c r="Q471" s="148"/>
      <c r="R471" s="52"/>
      <c r="S471" s="52"/>
      <c r="T471" s="52"/>
      <c r="U471" s="52"/>
      <c r="V471" s="52"/>
      <c r="W471" s="52"/>
      <c r="X471" s="52"/>
      <c r="Y471" s="52"/>
      <c r="Z471" s="52"/>
      <c r="AA471" s="52"/>
      <c r="AB471" s="52"/>
      <c r="AC471" s="39"/>
      <c r="AD471" s="55"/>
    </row>
    <row r="472" s="35" customFormat="1" spans="6:30">
      <c r="F472" s="52"/>
      <c r="G472" s="52"/>
      <c r="P472" s="52"/>
      <c r="Q472" s="148"/>
      <c r="R472" s="52"/>
      <c r="S472" s="52"/>
      <c r="T472" s="52"/>
      <c r="U472" s="52"/>
      <c r="V472" s="52"/>
      <c r="W472" s="52"/>
      <c r="X472" s="52"/>
      <c r="Y472" s="52"/>
      <c r="Z472" s="52"/>
      <c r="AA472" s="52"/>
      <c r="AB472" s="52"/>
      <c r="AC472" s="39"/>
      <c r="AD472" s="55"/>
    </row>
    <row r="473" s="35" customFormat="1" spans="6:30">
      <c r="F473" s="52"/>
      <c r="G473" s="52"/>
      <c r="P473" s="52"/>
      <c r="Q473" s="148"/>
      <c r="R473" s="52"/>
      <c r="S473" s="52"/>
      <c r="T473" s="52"/>
      <c r="U473" s="52"/>
      <c r="V473" s="52"/>
      <c r="W473" s="52"/>
      <c r="X473" s="52"/>
      <c r="Y473" s="52"/>
      <c r="Z473" s="52"/>
      <c r="AA473" s="52"/>
      <c r="AB473" s="52"/>
      <c r="AC473" s="39"/>
      <c r="AD473" s="55"/>
    </row>
    <row r="474" s="35" customFormat="1" spans="6:30">
      <c r="F474" s="52"/>
      <c r="G474" s="52"/>
      <c r="P474" s="52"/>
      <c r="Q474" s="148"/>
      <c r="R474" s="52"/>
      <c r="S474" s="52"/>
      <c r="T474" s="52"/>
      <c r="U474" s="52"/>
      <c r="V474" s="52"/>
      <c r="W474" s="52"/>
      <c r="X474" s="52"/>
      <c r="Y474" s="52"/>
      <c r="Z474" s="52"/>
      <c r="AA474" s="52"/>
      <c r="AB474" s="52"/>
      <c r="AC474" s="39"/>
      <c r="AD474" s="55"/>
    </row>
    <row r="475" s="35" customFormat="1" spans="6:30">
      <c r="F475" s="52"/>
      <c r="G475" s="52"/>
      <c r="P475" s="52"/>
      <c r="Q475" s="148"/>
      <c r="R475" s="52"/>
      <c r="S475" s="52"/>
      <c r="T475" s="52"/>
      <c r="U475" s="52"/>
      <c r="V475" s="52"/>
      <c r="W475" s="52"/>
      <c r="X475" s="52"/>
      <c r="Y475" s="52"/>
      <c r="Z475" s="52"/>
      <c r="AA475" s="52"/>
      <c r="AB475" s="52"/>
      <c r="AC475" s="39"/>
      <c r="AD475" s="55"/>
    </row>
    <row r="476" s="35" customFormat="1" spans="6:30">
      <c r="F476" s="52"/>
      <c r="G476" s="52"/>
      <c r="P476" s="52"/>
      <c r="Q476" s="148"/>
      <c r="R476" s="52"/>
      <c r="S476" s="52"/>
      <c r="T476" s="52"/>
      <c r="U476" s="52"/>
      <c r="V476" s="52"/>
      <c r="W476" s="52"/>
      <c r="X476" s="52"/>
      <c r="Y476" s="52"/>
      <c r="Z476" s="52"/>
      <c r="AA476" s="52"/>
      <c r="AB476" s="52"/>
      <c r="AC476" s="39"/>
      <c r="AD476" s="55"/>
    </row>
    <row r="477" s="35" customFormat="1" spans="6:30">
      <c r="F477" s="52"/>
      <c r="G477" s="52"/>
      <c r="P477" s="52"/>
      <c r="Q477" s="148"/>
      <c r="R477" s="52"/>
      <c r="S477" s="52"/>
      <c r="T477" s="52"/>
      <c r="U477" s="52"/>
      <c r="V477" s="52"/>
      <c r="W477" s="52"/>
      <c r="X477" s="52"/>
      <c r="Y477" s="52"/>
      <c r="Z477" s="52"/>
      <c r="AA477" s="52"/>
      <c r="AB477" s="52"/>
      <c r="AC477" s="39"/>
      <c r="AD477" s="55"/>
    </row>
    <row r="478" s="35" customFormat="1" spans="6:30">
      <c r="F478" s="52"/>
      <c r="G478" s="52"/>
      <c r="P478" s="52"/>
      <c r="Q478" s="148"/>
      <c r="R478" s="52"/>
      <c r="S478" s="52"/>
      <c r="T478" s="52"/>
      <c r="U478" s="52"/>
      <c r="V478" s="52"/>
      <c r="W478" s="52"/>
      <c r="X478" s="52"/>
      <c r="Y478" s="52"/>
      <c r="Z478" s="52"/>
      <c r="AA478" s="52"/>
      <c r="AB478" s="52"/>
      <c r="AC478" s="39"/>
      <c r="AD478" s="55"/>
    </row>
    <row r="479" s="35" customFormat="1" spans="6:30">
      <c r="F479" s="52"/>
      <c r="G479" s="52"/>
      <c r="P479" s="52"/>
      <c r="Q479" s="148"/>
      <c r="R479" s="52"/>
      <c r="S479" s="52"/>
      <c r="T479" s="52"/>
      <c r="U479" s="52"/>
      <c r="V479" s="52"/>
      <c r="W479" s="52"/>
      <c r="X479" s="52"/>
      <c r="Y479" s="52"/>
      <c r="Z479" s="52"/>
      <c r="AA479" s="52"/>
      <c r="AB479" s="52"/>
      <c r="AC479" s="39"/>
      <c r="AD479" s="55"/>
    </row>
    <row r="480" s="35" customFormat="1" spans="6:30">
      <c r="F480" s="52"/>
      <c r="G480" s="52"/>
      <c r="P480" s="52"/>
      <c r="Q480" s="148"/>
      <c r="R480" s="52"/>
      <c r="S480" s="52"/>
      <c r="T480" s="52"/>
      <c r="U480" s="52"/>
      <c r="V480" s="52"/>
      <c r="W480" s="52"/>
      <c r="X480" s="52"/>
      <c r="Y480" s="52"/>
      <c r="Z480" s="52"/>
      <c r="AA480" s="52"/>
      <c r="AB480" s="52"/>
      <c r="AC480" s="39"/>
      <c r="AD480" s="55"/>
    </row>
    <row r="481" s="35" customFormat="1" spans="6:30">
      <c r="F481" s="52"/>
      <c r="G481" s="52"/>
      <c r="P481" s="52"/>
      <c r="Q481" s="148"/>
      <c r="R481" s="52"/>
      <c r="S481" s="52"/>
      <c r="T481" s="52"/>
      <c r="U481" s="52"/>
      <c r="V481" s="52"/>
      <c r="W481" s="52"/>
      <c r="X481" s="52"/>
      <c r="Y481" s="52"/>
      <c r="Z481" s="52"/>
      <c r="AA481" s="52"/>
      <c r="AB481" s="52"/>
      <c r="AC481" s="39"/>
      <c r="AD481" s="55"/>
    </row>
    <row r="482" s="35" customFormat="1" spans="6:30">
      <c r="F482" s="52"/>
      <c r="G482" s="52"/>
      <c r="P482" s="52"/>
      <c r="Q482" s="148"/>
      <c r="R482" s="52"/>
      <c r="S482" s="52"/>
      <c r="T482" s="52"/>
      <c r="U482" s="52"/>
      <c r="V482" s="52"/>
      <c r="W482" s="52"/>
      <c r="X482" s="52"/>
      <c r="Y482" s="52"/>
      <c r="Z482" s="52"/>
      <c r="AA482" s="52"/>
      <c r="AB482" s="52"/>
      <c r="AC482" s="39"/>
      <c r="AD482" s="55"/>
    </row>
    <row r="483" s="35" customFormat="1" spans="6:30">
      <c r="F483" s="52"/>
      <c r="G483" s="52"/>
      <c r="P483" s="52"/>
      <c r="Q483" s="148"/>
      <c r="R483" s="52"/>
      <c r="S483" s="52"/>
      <c r="T483" s="52"/>
      <c r="U483" s="52"/>
      <c r="V483" s="52"/>
      <c r="W483" s="52"/>
      <c r="X483" s="52"/>
      <c r="Y483" s="52"/>
      <c r="Z483" s="52"/>
      <c r="AA483" s="52"/>
      <c r="AB483" s="52"/>
      <c r="AC483" s="39"/>
      <c r="AD483" s="55"/>
    </row>
    <row r="484" s="35" customFormat="1" spans="6:30">
      <c r="F484" s="52"/>
      <c r="G484" s="52"/>
      <c r="P484" s="52"/>
      <c r="Q484" s="148"/>
      <c r="R484" s="52"/>
      <c r="S484" s="52"/>
      <c r="T484" s="52"/>
      <c r="U484" s="52"/>
      <c r="V484" s="52"/>
      <c r="W484" s="52"/>
      <c r="X484" s="52"/>
      <c r="Y484" s="52"/>
      <c r="Z484" s="52"/>
      <c r="AA484" s="52"/>
      <c r="AB484" s="52"/>
      <c r="AC484" s="39"/>
      <c r="AD484" s="55"/>
    </row>
    <row r="485" s="35" customFormat="1" spans="6:30">
      <c r="F485" s="52"/>
      <c r="G485" s="52"/>
      <c r="P485" s="52"/>
      <c r="Q485" s="148"/>
      <c r="R485" s="52"/>
      <c r="S485" s="52"/>
      <c r="T485" s="52"/>
      <c r="U485" s="52"/>
      <c r="V485" s="52"/>
      <c r="W485" s="52"/>
      <c r="X485" s="52"/>
      <c r="Y485" s="52"/>
      <c r="Z485" s="52"/>
      <c r="AA485" s="52"/>
      <c r="AB485" s="52"/>
      <c r="AC485" s="39"/>
      <c r="AD485" s="55"/>
    </row>
    <row r="486" s="35" customFormat="1" spans="6:30">
      <c r="F486" s="52"/>
      <c r="G486" s="52"/>
      <c r="P486" s="52"/>
      <c r="Q486" s="148"/>
      <c r="R486" s="52"/>
      <c r="S486" s="52"/>
      <c r="T486" s="52"/>
      <c r="U486" s="52"/>
      <c r="V486" s="52"/>
      <c r="W486" s="52"/>
      <c r="X486" s="52"/>
      <c r="Y486" s="52"/>
      <c r="Z486" s="52"/>
      <c r="AA486" s="52"/>
      <c r="AB486" s="52"/>
      <c r="AC486" s="39"/>
      <c r="AD486" s="55"/>
    </row>
    <row r="487" s="35" customFormat="1" spans="6:30">
      <c r="F487" s="52"/>
      <c r="G487" s="52"/>
      <c r="P487" s="52"/>
      <c r="Q487" s="148"/>
      <c r="R487" s="52"/>
      <c r="S487" s="52"/>
      <c r="T487" s="52"/>
      <c r="U487" s="52"/>
      <c r="V487" s="52"/>
      <c r="W487" s="52"/>
      <c r="X487" s="52"/>
      <c r="Y487" s="52"/>
      <c r="Z487" s="52"/>
      <c r="AA487" s="52"/>
      <c r="AB487" s="52"/>
      <c r="AC487" s="39"/>
      <c r="AD487" s="55"/>
    </row>
    <row r="488" s="35" customFormat="1" spans="6:30">
      <c r="F488" s="52"/>
      <c r="G488" s="52"/>
      <c r="P488" s="52"/>
      <c r="Q488" s="148"/>
      <c r="R488" s="52"/>
      <c r="S488" s="52"/>
      <c r="T488" s="52"/>
      <c r="U488" s="52"/>
      <c r="V488" s="52"/>
      <c r="W488" s="52"/>
      <c r="X488" s="52"/>
      <c r="Y488" s="52"/>
      <c r="Z488" s="52"/>
      <c r="AA488" s="52"/>
      <c r="AB488" s="52"/>
      <c r="AC488" s="39"/>
      <c r="AD488" s="55"/>
    </row>
    <row r="489" s="35" customFormat="1" spans="6:30">
      <c r="F489" s="52"/>
      <c r="G489" s="52"/>
      <c r="P489" s="52"/>
      <c r="Q489" s="148"/>
      <c r="R489" s="52"/>
      <c r="S489" s="52"/>
      <c r="T489" s="52"/>
      <c r="U489" s="52"/>
      <c r="V489" s="52"/>
      <c r="W489" s="52"/>
      <c r="X489" s="52"/>
      <c r="Y489" s="52"/>
      <c r="Z489" s="52"/>
      <c r="AA489" s="52"/>
      <c r="AB489" s="52"/>
      <c r="AC489" s="39"/>
      <c r="AD489" s="55"/>
    </row>
    <row r="490" s="35" customFormat="1" spans="6:30">
      <c r="F490" s="52"/>
      <c r="G490" s="52"/>
      <c r="P490" s="52"/>
      <c r="Q490" s="148"/>
      <c r="R490" s="52"/>
      <c r="S490" s="52"/>
      <c r="T490" s="52"/>
      <c r="U490" s="52"/>
      <c r="V490" s="52"/>
      <c r="W490" s="52"/>
      <c r="X490" s="52"/>
      <c r="Y490" s="52"/>
      <c r="Z490" s="52"/>
      <c r="AA490" s="52"/>
      <c r="AB490" s="52"/>
      <c r="AC490" s="39"/>
      <c r="AD490" s="55"/>
    </row>
    <row r="491" s="35" customFormat="1" spans="6:30">
      <c r="F491" s="52"/>
      <c r="G491" s="52"/>
      <c r="P491" s="52"/>
      <c r="Q491" s="148"/>
      <c r="R491" s="52"/>
      <c r="S491" s="52"/>
      <c r="T491" s="52"/>
      <c r="U491" s="52"/>
      <c r="V491" s="52"/>
      <c r="W491" s="52"/>
      <c r="X491" s="52"/>
      <c r="Y491" s="52"/>
      <c r="Z491" s="52"/>
      <c r="AA491" s="52"/>
      <c r="AB491" s="52"/>
      <c r="AC491" s="39"/>
      <c r="AD491" s="55"/>
    </row>
    <row r="492" s="35" customFormat="1" spans="6:30">
      <c r="F492" s="52"/>
      <c r="G492" s="52"/>
      <c r="P492" s="52"/>
      <c r="Q492" s="148"/>
      <c r="R492" s="52"/>
      <c r="S492" s="52"/>
      <c r="T492" s="52"/>
      <c r="U492" s="52"/>
      <c r="V492" s="52"/>
      <c r="W492" s="52"/>
      <c r="X492" s="52"/>
      <c r="Y492" s="52"/>
      <c r="Z492" s="52"/>
      <c r="AA492" s="52"/>
      <c r="AB492" s="52"/>
      <c r="AC492" s="39"/>
      <c r="AD492" s="55"/>
    </row>
    <row r="493" s="35" customFormat="1" spans="6:30">
      <c r="F493" s="52"/>
      <c r="G493" s="52"/>
      <c r="P493" s="52"/>
      <c r="Q493" s="148"/>
      <c r="R493" s="52"/>
      <c r="S493" s="52"/>
      <c r="T493" s="52"/>
      <c r="U493" s="52"/>
      <c r="V493" s="52"/>
      <c r="W493" s="52"/>
      <c r="X493" s="52"/>
      <c r="Y493" s="52"/>
      <c r="Z493" s="52"/>
      <c r="AA493" s="52"/>
      <c r="AB493" s="52"/>
      <c r="AC493" s="39"/>
      <c r="AD493" s="55"/>
    </row>
    <row r="494" s="35" customFormat="1" spans="6:30">
      <c r="F494" s="52"/>
      <c r="G494" s="52"/>
      <c r="P494" s="52"/>
      <c r="Q494" s="148"/>
      <c r="R494" s="52"/>
      <c r="S494" s="52"/>
      <c r="T494" s="52"/>
      <c r="U494" s="52"/>
      <c r="V494" s="52"/>
      <c r="W494" s="52"/>
      <c r="X494" s="52"/>
      <c r="Y494" s="52"/>
      <c r="Z494" s="52"/>
      <c r="AA494" s="52"/>
      <c r="AB494" s="52"/>
      <c r="AC494" s="39"/>
      <c r="AD494" s="55"/>
    </row>
    <row r="495" s="35" customFormat="1" spans="6:30">
      <c r="F495" s="52"/>
      <c r="G495" s="52"/>
      <c r="P495" s="52"/>
      <c r="Q495" s="148"/>
      <c r="R495" s="52"/>
      <c r="S495" s="52"/>
      <c r="T495" s="52"/>
      <c r="U495" s="52"/>
      <c r="V495" s="52"/>
      <c r="W495" s="52"/>
      <c r="X495" s="52"/>
      <c r="Y495" s="52"/>
      <c r="Z495" s="52"/>
      <c r="AA495" s="52"/>
      <c r="AB495" s="52"/>
      <c r="AC495" s="39"/>
      <c r="AD495" s="55"/>
    </row>
    <row r="496" s="35" customFormat="1" spans="6:30">
      <c r="F496" s="52"/>
      <c r="G496" s="52"/>
      <c r="P496" s="52"/>
      <c r="Q496" s="148"/>
      <c r="R496" s="52"/>
      <c r="S496" s="52"/>
      <c r="T496" s="52"/>
      <c r="U496" s="52"/>
      <c r="V496" s="52"/>
      <c r="W496" s="52"/>
      <c r="X496" s="52"/>
      <c r="Y496" s="52"/>
      <c r="Z496" s="52"/>
      <c r="AA496" s="52"/>
      <c r="AB496" s="52"/>
      <c r="AC496" s="39"/>
      <c r="AD496" s="55"/>
    </row>
    <row r="497" s="35" customFormat="1" spans="6:30">
      <c r="F497" s="52"/>
      <c r="G497" s="52"/>
      <c r="P497" s="52"/>
      <c r="Q497" s="148"/>
      <c r="R497" s="52"/>
      <c r="S497" s="52"/>
      <c r="T497" s="52"/>
      <c r="U497" s="52"/>
      <c r="V497" s="52"/>
      <c r="W497" s="52"/>
      <c r="X497" s="52"/>
      <c r="Y497" s="52"/>
      <c r="Z497" s="52"/>
      <c r="AA497" s="52"/>
      <c r="AB497" s="52"/>
      <c r="AC497" s="39"/>
      <c r="AD497" s="55"/>
    </row>
    <row r="498" s="35" customFormat="1" spans="6:30">
      <c r="F498" s="52"/>
      <c r="G498" s="52"/>
      <c r="P498" s="52"/>
      <c r="Q498" s="148"/>
      <c r="R498" s="52"/>
      <c r="S498" s="52"/>
      <c r="T498" s="52"/>
      <c r="U498" s="52"/>
      <c r="V498" s="52"/>
      <c r="W498" s="52"/>
      <c r="X498" s="52"/>
      <c r="Y498" s="52"/>
      <c r="Z498" s="52"/>
      <c r="AA498" s="52"/>
      <c r="AB498" s="52"/>
      <c r="AC498" s="39"/>
      <c r="AD498" s="55"/>
    </row>
    <row r="499" s="35" customFormat="1" spans="6:30">
      <c r="F499" s="52"/>
      <c r="G499" s="52"/>
      <c r="P499" s="52"/>
      <c r="Q499" s="148"/>
      <c r="R499" s="52"/>
      <c r="S499" s="52"/>
      <c r="T499" s="52"/>
      <c r="U499" s="52"/>
      <c r="V499" s="52"/>
      <c r="W499" s="52"/>
      <c r="X499" s="52"/>
      <c r="Y499" s="52"/>
      <c r="Z499" s="52"/>
      <c r="AA499" s="52"/>
      <c r="AB499" s="52"/>
      <c r="AC499" s="39"/>
      <c r="AD499" s="55"/>
    </row>
    <row r="500" s="35" customFormat="1" spans="6:30">
      <c r="F500" s="52"/>
      <c r="G500" s="52"/>
      <c r="P500" s="52"/>
      <c r="Q500" s="148"/>
      <c r="R500" s="52"/>
      <c r="S500" s="52"/>
      <c r="T500" s="52"/>
      <c r="U500" s="52"/>
      <c r="V500" s="52"/>
      <c r="W500" s="52"/>
      <c r="X500" s="52"/>
      <c r="Y500" s="52"/>
      <c r="Z500" s="52"/>
      <c r="AA500" s="52"/>
      <c r="AB500" s="52"/>
      <c r="AC500" s="39"/>
      <c r="AD500" s="55"/>
    </row>
    <row r="501" s="35" customFormat="1" spans="6:30">
      <c r="F501" s="52"/>
      <c r="G501" s="52"/>
      <c r="P501" s="52"/>
      <c r="Q501" s="148"/>
      <c r="R501" s="52"/>
      <c r="S501" s="52"/>
      <c r="T501" s="52"/>
      <c r="U501" s="52"/>
      <c r="V501" s="52"/>
      <c r="W501" s="52"/>
      <c r="X501" s="52"/>
      <c r="Y501" s="52"/>
      <c r="Z501" s="52"/>
      <c r="AA501" s="52"/>
      <c r="AB501" s="52"/>
      <c r="AC501" s="39"/>
      <c r="AD501" s="55"/>
    </row>
    <row r="502" s="35" customFormat="1" spans="6:30">
      <c r="F502" s="52"/>
      <c r="G502" s="52"/>
      <c r="P502" s="52"/>
      <c r="Q502" s="148"/>
      <c r="R502" s="52"/>
      <c r="S502" s="52"/>
      <c r="T502" s="52"/>
      <c r="U502" s="52"/>
      <c r="V502" s="52"/>
      <c r="W502" s="52"/>
      <c r="X502" s="52"/>
      <c r="Y502" s="52"/>
      <c r="Z502" s="52"/>
      <c r="AA502" s="52"/>
      <c r="AB502" s="52"/>
      <c r="AC502" s="39"/>
      <c r="AD502" s="55"/>
    </row>
    <row r="503" s="35" customFormat="1" spans="6:30">
      <c r="F503" s="52"/>
      <c r="G503" s="52"/>
      <c r="P503" s="52"/>
      <c r="Q503" s="148"/>
      <c r="R503" s="52"/>
      <c r="S503" s="52"/>
      <c r="T503" s="52"/>
      <c r="U503" s="52"/>
      <c r="V503" s="52"/>
      <c r="W503" s="52"/>
      <c r="X503" s="52"/>
      <c r="Y503" s="52"/>
      <c r="Z503" s="52"/>
      <c r="AA503" s="52"/>
      <c r="AB503" s="52"/>
      <c r="AC503" s="39"/>
      <c r="AD503" s="55"/>
    </row>
    <row r="504" s="35" customFormat="1" spans="6:30">
      <c r="F504" s="52"/>
      <c r="G504" s="52"/>
      <c r="P504" s="52"/>
      <c r="Q504" s="148"/>
      <c r="R504" s="52"/>
      <c r="S504" s="52"/>
      <c r="T504" s="52"/>
      <c r="U504" s="52"/>
      <c r="V504" s="52"/>
      <c r="W504" s="52"/>
      <c r="X504" s="52"/>
      <c r="Y504" s="52"/>
      <c r="Z504" s="52"/>
      <c r="AA504" s="52"/>
      <c r="AB504" s="52"/>
      <c r="AC504" s="39"/>
      <c r="AD504" s="55"/>
    </row>
    <row r="505" s="35" customFormat="1" spans="6:30">
      <c r="F505" s="52"/>
      <c r="G505" s="52"/>
      <c r="P505" s="52"/>
      <c r="Q505" s="148"/>
      <c r="R505" s="52"/>
      <c r="S505" s="52"/>
      <c r="T505" s="52"/>
      <c r="U505" s="52"/>
      <c r="V505" s="52"/>
      <c r="W505" s="52"/>
      <c r="X505" s="52"/>
      <c r="Y505" s="52"/>
      <c r="Z505" s="52"/>
      <c r="AA505" s="52"/>
      <c r="AB505" s="52"/>
      <c r="AC505" s="39"/>
      <c r="AD505" s="55"/>
    </row>
    <row r="506" s="35" customFormat="1" spans="6:30">
      <c r="F506" s="52"/>
      <c r="G506" s="52"/>
      <c r="P506" s="52"/>
      <c r="Q506" s="148"/>
      <c r="R506" s="52"/>
      <c r="S506" s="52"/>
      <c r="T506" s="52"/>
      <c r="U506" s="52"/>
      <c r="V506" s="52"/>
      <c r="W506" s="52"/>
      <c r="X506" s="52"/>
      <c r="Y506" s="52"/>
      <c r="Z506" s="52"/>
      <c r="AA506" s="52"/>
      <c r="AB506" s="52"/>
      <c r="AC506" s="39"/>
      <c r="AD506" s="55"/>
    </row>
    <row r="507" s="35" customFormat="1" spans="6:30">
      <c r="F507" s="52"/>
      <c r="G507" s="52"/>
      <c r="P507" s="52"/>
      <c r="Q507" s="148"/>
      <c r="R507" s="52"/>
      <c r="S507" s="52"/>
      <c r="T507" s="52"/>
      <c r="U507" s="52"/>
      <c r="V507" s="52"/>
      <c r="W507" s="52"/>
      <c r="X507" s="52"/>
      <c r="Y507" s="52"/>
      <c r="Z507" s="52"/>
      <c r="AA507" s="52"/>
      <c r="AB507" s="52"/>
      <c r="AC507" s="39"/>
      <c r="AD507" s="55"/>
    </row>
    <row r="508" s="35" customFormat="1" spans="6:30">
      <c r="F508" s="52"/>
      <c r="G508" s="52"/>
      <c r="P508" s="52"/>
      <c r="Q508" s="148"/>
      <c r="R508" s="52"/>
      <c r="S508" s="52"/>
      <c r="T508" s="52"/>
      <c r="U508" s="52"/>
      <c r="V508" s="52"/>
      <c r="W508" s="52"/>
      <c r="X508" s="52"/>
      <c r="Y508" s="52"/>
      <c r="Z508" s="52"/>
      <c r="AA508" s="52"/>
      <c r="AB508" s="52"/>
      <c r="AC508" s="39"/>
      <c r="AD508" s="55"/>
    </row>
    <row r="509" s="35" customFormat="1" spans="6:30">
      <c r="F509" s="52"/>
      <c r="G509" s="52"/>
      <c r="P509" s="52"/>
      <c r="Q509" s="148"/>
      <c r="R509" s="52"/>
      <c r="S509" s="52"/>
      <c r="T509" s="52"/>
      <c r="U509" s="52"/>
      <c r="V509" s="52"/>
      <c r="W509" s="52"/>
      <c r="X509" s="52"/>
      <c r="Y509" s="52"/>
      <c r="Z509" s="52"/>
      <c r="AA509" s="52"/>
      <c r="AB509" s="52"/>
      <c r="AC509" s="39"/>
      <c r="AD509" s="55"/>
    </row>
    <row r="510" s="35" customFormat="1" spans="6:30">
      <c r="F510" s="52"/>
      <c r="G510" s="52"/>
      <c r="P510" s="52"/>
      <c r="Q510" s="148"/>
      <c r="R510" s="52"/>
      <c r="S510" s="52"/>
      <c r="T510" s="52"/>
      <c r="U510" s="52"/>
      <c r="V510" s="52"/>
      <c r="W510" s="52"/>
      <c r="X510" s="52"/>
      <c r="Y510" s="52"/>
      <c r="Z510" s="52"/>
      <c r="AA510" s="52"/>
      <c r="AB510" s="52"/>
      <c r="AC510" s="39"/>
      <c r="AD510" s="55"/>
    </row>
    <row r="511" s="35" customFormat="1" spans="6:30">
      <c r="F511" s="52"/>
      <c r="G511" s="52"/>
      <c r="P511" s="52"/>
      <c r="Q511" s="148"/>
      <c r="R511" s="52"/>
      <c r="S511" s="52"/>
      <c r="T511" s="52"/>
      <c r="U511" s="52"/>
      <c r="V511" s="52"/>
      <c r="W511" s="52"/>
      <c r="X511" s="52"/>
      <c r="Y511" s="52"/>
      <c r="Z511" s="52"/>
      <c r="AA511" s="52"/>
      <c r="AB511" s="52"/>
      <c r="AC511" s="39"/>
      <c r="AD511" s="55"/>
    </row>
    <row r="512" s="35" customFormat="1" spans="6:30">
      <c r="F512" s="52"/>
      <c r="G512" s="52"/>
      <c r="P512" s="52"/>
      <c r="Q512" s="148"/>
      <c r="R512" s="52"/>
      <c r="S512" s="52"/>
      <c r="T512" s="52"/>
      <c r="U512" s="52"/>
      <c r="V512" s="52"/>
      <c r="W512" s="52"/>
      <c r="X512" s="52"/>
      <c r="Y512" s="52"/>
      <c r="Z512" s="52"/>
      <c r="AA512" s="52"/>
      <c r="AB512" s="52"/>
      <c r="AC512" s="39"/>
      <c r="AD512" s="55"/>
    </row>
    <row r="513" s="35" customFormat="1" spans="6:30">
      <c r="F513" s="52"/>
      <c r="G513" s="52"/>
      <c r="P513" s="52"/>
      <c r="Q513" s="148"/>
      <c r="R513" s="52"/>
      <c r="S513" s="52"/>
      <c r="T513" s="52"/>
      <c r="U513" s="52"/>
      <c r="V513" s="52"/>
      <c r="W513" s="52"/>
      <c r="X513" s="52"/>
      <c r="Y513" s="52"/>
      <c r="Z513" s="52"/>
      <c r="AA513" s="52"/>
      <c r="AB513" s="52"/>
      <c r="AC513" s="39"/>
      <c r="AD513" s="55"/>
    </row>
    <row r="514" s="35" customFormat="1" spans="6:30">
      <c r="F514" s="52"/>
      <c r="G514" s="52"/>
      <c r="P514" s="52"/>
      <c r="Q514" s="148"/>
      <c r="R514" s="52"/>
      <c r="S514" s="52"/>
      <c r="T514" s="52"/>
      <c r="U514" s="52"/>
      <c r="V514" s="52"/>
      <c r="W514" s="52"/>
      <c r="X514" s="52"/>
      <c r="Y514" s="52"/>
      <c r="Z514" s="52"/>
      <c r="AA514" s="52"/>
      <c r="AB514" s="52"/>
      <c r="AC514" s="39"/>
      <c r="AD514" s="55"/>
    </row>
    <row r="515" s="35" customFormat="1" spans="6:30">
      <c r="F515" s="52"/>
      <c r="G515" s="52"/>
      <c r="P515" s="52"/>
      <c r="Q515" s="148"/>
      <c r="R515" s="52"/>
      <c r="S515" s="52"/>
      <c r="T515" s="52"/>
      <c r="U515" s="52"/>
      <c r="V515" s="52"/>
      <c r="W515" s="52"/>
      <c r="X515" s="52"/>
      <c r="Y515" s="52"/>
      <c r="Z515" s="52"/>
      <c r="AA515" s="52"/>
      <c r="AB515" s="52"/>
      <c r="AC515" s="39"/>
      <c r="AD515" s="55"/>
    </row>
    <row r="516" s="35" customFormat="1" spans="6:30">
      <c r="F516" s="52"/>
      <c r="G516" s="52"/>
      <c r="P516" s="52"/>
      <c r="Q516" s="148"/>
      <c r="R516" s="52"/>
      <c r="S516" s="52"/>
      <c r="T516" s="52"/>
      <c r="U516" s="52"/>
      <c r="V516" s="52"/>
      <c r="W516" s="52"/>
      <c r="X516" s="52"/>
      <c r="Y516" s="52"/>
      <c r="Z516" s="52"/>
      <c r="AA516" s="52"/>
      <c r="AB516" s="52"/>
      <c r="AC516" s="39"/>
      <c r="AD516" s="55"/>
    </row>
    <row r="517" s="35" customFormat="1" spans="6:30">
      <c r="F517" s="52"/>
      <c r="G517" s="52"/>
      <c r="P517" s="52"/>
      <c r="Q517" s="148"/>
      <c r="R517" s="52"/>
      <c r="S517" s="52"/>
      <c r="T517" s="52"/>
      <c r="U517" s="52"/>
      <c r="V517" s="52"/>
      <c r="W517" s="52"/>
      <c r="X517" s="52"/>
      <c r="Y517" s="52"/>
      <c r="Z517" s="52"/>
      <c r="AA517" s="52"/>
      <c r="AB517" s="52"/>
      <c r="AC517" s="39"/>
      <c r="AD517" s="55"/>
    </row>
    <row r="518" s="35" customFormat="1" spans="6:30">
      <c r="F518" s="52"/>
      <c r="G518" s="52"/>
      <c r="P518" s="52"/>
      <c r="Q518" s="148"/>
      <c r="R518" s="52"/>
      <c r="S518" s="52"/>
      <c r="T518" s="52"/>
      <c r="U518" s="52"/>
      <c r="V518" s="52"/>
      <c r="W518" s="52"/>
      <c r="X518" s="52"/>
      <c r="Y518" s="52"/>
      <c r="Z518" s="52"/>
      <c r="AA518" s="52"/>
      <c r="AB518" s="52"/>
      <c r="AC518" s="39"/>
      <c r="AD518" s="55"/>
    </row>
    <row r="519" s="35" customFormat="1" spans="6:30">
      <c r="F519" s="52"/>
      <c r="G519" s="52"/>
      <c r="P519" s="52"/>
      <c r="Q519" s="148"/>
      <c r="R519" s="52"/>
      <c r="S519" s="52"/>
      <c r="T519" s="52"/>
      <c r="U519" s="52"/>
      <c r="V519" s="52"/>
      <c r="W519" s="52"/>
      <c r="X519" s="52"/>
      <c r="Y519" s="52"/>
      <c r="Z519" s="52"/>
      <c r="AA519" s="52"/>
      <c r="AB519" s="52"/>
      <c r="AC519" s="39"/>
      <c r="AD519" s="55"/>
    </row>
    <row r="520" s="35" customFormat="1" spans="6:30">
      <c r="F520" s="52"/>
      <c r="G520" s="52"/>
      <c r="P520" s="52"/>
      <c r="Q520" s="148"/>
      <c r="R520" s="52"/>
      <c r="S520" s="52"/>
      <c r="T520" s="52"/>
      <c r="U520" s="52"/>
      <c r="V520" s="52"/>
      <c r="W520" s="52"/>
      <c r="X520" s="52"/>
      <c r="Y520" s="52"/>
      <c r="Z520" s="52"/>
      <c r="AA520" s="52"/>
      <c r="AB520" s="52"/>
      <c r="AC520" s="39"/>
      <c r="AD520" s="55"/>
    </row>
    <row r="521" s="35" customFormat="1" spans="6:30">
      <c r="F521" s="52"/>
      <c r="G521" s="52"/>
      <c r="P521" s="52"/>
      <c r="Q521" s="148"/>
      <c r="R521" s="52"/>
      <c r="S521" s="52"/>
      <c r="T521" s="52"/>
      <c r="U521" s="52"/>
      <c r="V521" s="52"/>
      <c r="W521" s="52"/>
      <c r="X521" s="52"/>
      <c r="Y521" s="52"/>
      <c r="Z521" s="52"/>
      <c r="AA521" s="52"/>
      <c r="AB521" s="52"/>
      <c r="AC521" s="39"/>
      <c r="AD521" s="55"/>
    </row>
    <row r="522" s="35" customFormat="1" spans="6:30">
      <c r="F522" s="52"/>
      <c r="G522" s="52"/>
      <c r="P522" s="52"/>
      <c r="Q522" s="148"/>
      <c r="R522" s="52"/>
      <c r="S522" s="52"/>
      <c r="T522" s="52"/>
      <c r="U522" s="52"/>
      <c r="V522" s="52"/>
      <c r="W522" s="52"/>
      <c r="X522" s="52"/>
      <c r="Y522" s="52"/>
      <c r="Z522" s="52"/>
      <c r="AA522" s="52"/>
      <c r="AB522" s="52"/>
      <c r="AC522" s="39"/>
      <c r="AD522" s="55"/>
    </row>
    <row r="523" s="35" customFormat="1" spans="6:30">
      <c r="F523" s="52"/>
      <c r="G523" s="52"/>
      <c r="P523" s="52"/>
      <c r="Q523" s="148"/>
      <c r="R523" s="52"/>
      <c r="S523" s="52"/>
      <c r="T523" s="52"/>
      <c r="U523" s="52"/>
      <c r="V523" s="52"/>
      <c r="W523" s="52"/>
      <c r="X523" s="52"/>
      <c r="Y523" s="52"/>
      <c r="Z523" s="52"/>
      <c r="AA523" s="52"/>
      <c r="AB523" s="52"/>
      <c r="AC523" s="39"/>
      <c r="AD523" s="55"/>
    </row>
    <row r="524" s="35" customFormat="1" spans="6:30">
      <c r="F524" s="52"/>
      <c r="G524" s="52"/>
      <c r="P524" s="52"/>
      <c r="Q524" s="148"/>
      <c r="R524" s="52"/>
      <c r="S524" s="52"/>
      <c r="T524" s="52"/>
      <c r="U524" s="52"/>
      <c r="V524" s="52"/>
      <c r="W524" s="52"/>
      <c r="X524" s="52"/>
      <c r="Y524" s="52"/>
      <c r="Z524" s="52"/>
      <c r="AA524" s="52"/>
      <c r="AB524" s="52"/>
      <c r="AC524" s="39"/>
      <c r="AD524" s="55"/>
    </row>
    <row r="525" s="35" customFormat="1" spans="6:30">
      <c r="F525" s="52"/>
      <c r="G525" s="52"/>
      <c r="P525" s="52"/>
      <c r="Q525" s="148"/>
      <c r="R525" s="52"/>
      <c r="S525" s="52"/>
      <c r="T525" s="52"/>
      <c r="U525" s="52"/>
      <c r="V525" s="52"/>
      <c r="W525" s="52"/>
      <c r="X525" s="52"/>
      <c r="Y525" s="52"/>
      <c r="Z525" s="52"/>
      <c r="AA525" s="52"/>
      <c r="AB525" s="52"/>
      <c r="AC525" s="39"/>
      <c r="AD525" s="55"/>
    </row>
    <row r="526" s="35" customFormat="1" spans="6:30">
      <c r="F526" s="52"/>
      <c r="G526" s="52"/>
      <c r="P526" s="52"/>
      <c r="Q526" s="148"/>
      <c r="R526" s="52"/>
      <c r="S526" s="52"/>
      <c r="T526" s="52"/>
      <c r="U526" s="52"/>
      <c r="V526" s="52"/>
      <c r="W526" s="52"/>
      <c r="X526" s="52"/>
      <c r="Y526" s="52"/>
      <c r="Z526" s="52"/>
      <c r="AA526" s="52"/>
      <c r="AB526" s="52"/>
      <c r="AC526" s="39"/>
      <c r="AD526" s="55"/>
    </row>
    <row r="527" s="35" customFormat="1" spans="6:30">
      <c r="F527" s="52"/>
      <c r="G527" s="52"/>
      <c r="P527" s="52"/>
      <c r="Q527" s="148"/>
      <c r="R527" s="52"/>
      <c r="S527" s="52"/>
      <c r="T527" s="52"/>
      <c r="U527" s="52"/>
      <c r="V527" s="52"/>
      <c r="W527" s="52"/>
      <c r="X527" s="52"/>
      <c r="Y527" s="52"/>
      <c r="Z527" s="52"/>
      <c r="AA527" s="52"/>
      <c r="AB527" s="52"/>
      <c r="AC527" s="39"/>
      <c r="AD527" s="55"/>
    </row>
    <row r="528" s="35" customFormat="1" spans="6:30">
      <c r="F528" s="52"/>
      <c r="G528" s="52"/>
      <c r="P528" s="52"/>
      <c r="Q528" s="148"/>
      <c r="R528" s="52"/>
      <c r="S528" s="52"/>
      <c r="T528" s="52"/>
      <c r="U528" s="52"/>
      <c r="V528" s="52"/>
      <c r="W528" s="52"/>
      <c r="X528" s="52"/>
      <c r="Y528" s="52"/>
      <c r="Z528" s="52"/>
      <c r="AA528" s="52"/>
      <c r="AB528" s="52"/>
      <c r="AC528" s="39"/>
      <c r="AD528" s="55"/>
    </row>
    <row r="529" s="35" customFormat="1" spans="6:30">
      <c r="F529" s="52"/>
      <c r="G529" s="52"/>
      <c r="P529" s="52"/>
      <c r="Q529" s="148"/>
      <c r="R529" s="52"/>
      <c r="S529" s="52"/>
      <c r="T529" s="52"/>
      <c r="U529" s="52"/>
      <c r="V529" s="52"/>
      <c r="W529" s="52"/>
      <c r="X529" s="52"/>
      <c r="Y529" s="52"/>
      <c r="Z529" s="52"/>
      <c r="AA529" s="52"/>
      <c r="AB529" s="52"/>
      <c r="AC529" s="39"/>
      <c r="AD529" s="55"/>
    </row>
    <row r="530" s="35" customFormat="1" spans="6:30">
      <c r="F530" s="52"/>
      <c r="G530" s="52"/>
      <c r="P530" s="52"/>
      <c r="Q530" s="148"/>
      <c r="R530" s="52"/>
      <c r="S530" s="52"/>
      <c r="T530" s="52"/>
      <c r="U530" s="52"/>
      <c r="V530" s="52"/>
      <c r="W530" s="52"/>
      <c r="X530" s="52"/>
      <c r="Y530" s="52"/>
      <c r="Z530" s="52"/>
      <c r="AA530" s="52"/>
      <c r="AB530" s="52"/>
      <c r="AC530" s="39"/>
      <c r="AD530" s="55"/>
    </row>
    <row r="531" s="35" customFormat="1" spans="6:30">
      <c r="F531" s="52"/>
      <c r="G531" s="52"/>
      <c r="P531" s="52"/>
      <c r="Q531" s="148"/>
      <c r="R531" s="52"/>
      <c r="S531" s="52"/>
      <c r="T531" s="52"/>
      <c r="U531" s="52"/>
      <c r="V531" s="52"/>
      <c r="W531" s="52"/>
      <c r="X531" s="52"/>
      <c r="Y531" s="52"/>
      <c r="Z531" s="52"/>
      <c r="AA531" s="52"/>
      <c r="AB531" s="52"/>
      <c r="AC531" s="39"/>
      <c r="AD531" s="55"/>
    </row>
    <row r="532" s="35" customFormat="1" spans="6:30">
      <c r="F532" s="52"/>
      <c r="G532" s="52"/>
      <c r="P532" s="52"/>
      <c r="Q532" s="148"/>
      <c r="R532" s="52"/>
      <c r="S532" s="52"/>
      <c r="T532" s="52"/>
      <c r="U532" s="52"/>
      <c r="V532" s="52"/>
      <c r="W532" s="52"/>
      <c r="X532" s="52"/>
      <c r="Y532" s="52"/>
      <c r="Z532" s="52"/>
      <c r="AA532" s="52"/>
      <c r="AB532" s="52"/>
      <c r="AC532" s="39"/>
      <c r="AD532" s="55"/>
    </row>
    <row r="533" s="35" customFormat="1" spans="6:30">
      <c r="F533" s="52"/>
      <c r="G533" s="52"/>
      <c r="P533" s="52"/>
      <c r="Q533" s="148"/>
      <c r="R533" s="52"/>
      <c r="S533" s="52"/>
      <c r="T533" s="52"/>
      <c r="U533" s="52"/>
      <c r="V533" s="52"/>
      <c r="W533" s="52"/>
      <c r="X533" s="52"/>
      <c r="Y533" s="52"/>
      <c r="Z533" s="52"/>
      <c r="AA533" s="52"/>
      <c r="AB533" s="52"/>
      <c r="AC533" s="39"/>
      <c r="AD533" s="55"/>
    </row>
    <row r="534" s="35" customFormat="1" spans="6:30">
      <c r="F534" s="52"/>
      <c r="G534" s="52"/>
      <c r="P534" s="52"/>
      <c r="Q534" s="148"/>
      <c r="R534" s="52"/>
      <c r="S534" s="52"/>
      <c r="T534" s="52"/>
      <c r="U534" s="52"/>
      <c r="V534" s="52"/>
      <c r="W534" s="52"/>
      <c r="X534" s="52"/>
      <c r="Y534" s="52"/>
      <c r="Z534" s="52"/>
      <c r="AA534" s="52"/>
      <c r="AB534" s="52"/>
      <c r="AC534" s="39"/>
      <c r="AD534" s="55"/>
    </row>
    <row r="535" s="35" customFormat="1" spans="6:30">
      <c r="F535" s="52"/>
      <c r="G535" s="52"/>
      <c r="P535" s="52"/>
      <c r="Q535" s="148"/>
      <c r="R535" s="52"/>
      <c r="S535" s="52"/>
      <c r="T535" s="52"/>
      <c r="U535" s="52"/>
      <c r="V535" s="52"/>
      <c r="W535" s="52"/>
      <c r="X535" s="52"/>
      <c r="Y535" s="52"/>
      <c r="Z535" s="52"/>
      <c r="AA535" s="52"/>
      <c r="AB535" s="52"/>
      <c r="AC535" s="39"/>
      <c r="AD535" s="55"/>
    </row>
    <row r="536" s="35" customFormat="1" spans="6:30">
      <c r="F536" s="52"/>
      <c r="G536" s="52"/>
      <c r="P536" s="52"/>
      <c r="Q536" s="148"/>
      <c r="R536" s="52"/>
      <c r="S536" s="52"/>
      <c r="T536" s="52"/>
      <c r="U536" s="52"/>
      <c r="V536" s="52"/>
      <c r="W536" s="52"/>
      <c r="X536" s="52"/>
      <c r="Y536" s="52"/>
      <c r="Z536" s="52"/>
      <c r="AA536" s="52"/>
      <c r="AB536" s="52"/>
      <c r="AC536" s="39"/>
      <c r="AD536" s="55"/>
    </row>
    <row r="537" s="35" customFormat="1" spans="6:30">
      <c r="F537" s="52"/>
      <c r="G537" s="52"/>
      <c r="P537" s="52"/>
      <c r="Q537" s="148"/>
      <c r="R537" s="52"/>
      <c r="S537" s="52"/>
      <c r="T537" s="52"/>
      <c r="U537" s="52"/>
      <c r="V537" s="52"/>
      <c r="W537" s="52"/>
      <c r="X537" s="52"/>
      <c r="Y537" s="52"/>
      <c r="Z537" s="52"/>
      <c r="AA537" s="52"/>
      <c r="AB537" s="52"/>
      <c r="AC537" s="39"/>
      <c r="AD537" s="55"/>
    </row>
    <row r="538" s="35" customFormat="1" spans="6:30">
      <c r="F538" s="52"/>
      <c r="G538" s="52"/>
      <c r="P538" s="52"/>
      <c r="Q538" s="148"/>
      <c r="R538" s="52"/>
      <c r="S538" s="52"/>
      <c r="T538" s="52"/>
      <c r="U538" s="52"/>
      <c r="V538" s="52"/>
      <c r="W538" s="52"/>
      <c r="X538" s="52"/>
      <c r="Y538" s="52"/>
      <c r="Z538" s="52"/>
      <c r="AA538" s="52"/>
      <c r="AB538" s="52"/>
      <c r="AC538" s="39"/>
      <c r="AD538" s="55"/>
    </row>
    <row r="539" s="35" customFormat="1" spans="6:30">
      <c r="F539" s="52"/>
      <c r="G539" s="52"/>
      <c r="P539" s="52"/>
      <c r="Q539" s="148"/>
      <c r="R539" s="52"/>
      <c r="S539" s="52"/>
      <c r="T539" s="52"/>
      <c r="U539" s="52"/>
      <c r="V539" s="52"/>
      <c r="W539" s="52"/>
      <c r="X539" s="52"/>
      <c r="Y539" s="52"/>
      <c r="Z539" s="52"/>
      <c r="AA539" s="52"/>
      <c r="AB539" s="52"/>
      <c r="AC539" s="39"/>
      <c r="AD539" s="55"/>
    </row>
    <row r="540" s="35" customFormat="1" spans="6:30">
      <c r="F540" s="52"/>
      <c r="G540" s="52"/>
      <c r="P540" s="52"/>
      <c r="Q540" s="148"/>
      <c r="R540" s="52"/>
      <c r="S540" s="52"/>
      <c r="T540" s="52"/>
      <c r="U540" s="52"/>
      <c r="V540" s="52"/>
      <c r="W540" s="52"/>
      <c r="X540" s="52"/>
      <c r="Y540" s="52"/>
      <c r="Z540" s="52"/>
      <c r="AA540" s="52"/>
      <c r="AB540" s="52"/>
      <c r="AC540" s="39"/>
      <c r="AD540" s="55"/>
    </row>
    <row r="541" s="35" customFormat="1" spans="6:30">
      <c r="F541" s="52"/>
      <c r="G541" s="52"/>
      <c r="P541" s="52"/>
      <c r="Q541" s="148"/>
      <c r="R541" s="52"/>
      <c r="S541" s="52"/>
      <c r="T541" s="52"/>
      <c r="U541" s="52"/>
      <c r="V541" s="52"/>
      <c r="W541" s="52"/>
      <c r="X541" s="52"/>
      <c r="Y541" s="52"/>
      <c r="Z541" s="52"/>
      <c r="AA541" s="52"/>
      <c r="AB541" s="52"/>
      <c r="AC541" s="39"/>
      <c r="AD541" s="55"/>
    </row>
    <row r="542" s="35" customFormat="1" spans="6:30">
      <c r="F542" s="52"/>
      <c r="G542" s="52"/>
      <c r="P542" s="52"/>
      <c r="Q542" s="148"/>
      <c r="R542" s="52"/>
      <c r="S542" s="52"/>
      <c r="T542" s="52"/>
      <c r="U542" s="52"/>
      <c r="V542" s="52"/>
      <c r="W542" s="52"/>
      <c r="X542" s="52"/>
      <c r="Y542" s="52"/>
      <c r="Z542" s="52"/>
      <c r="AA542" s="52"/>
      <c r="AB542" s="52"/>
      <c r="AC542" s="39"/>
      <c r="AD542" s="55"/>
    </row>
    <row r="543" s="35" customFormat="1" spans="6:30">
      <c r="F543" s="52"/>
      <c r="G543" s="52"/>
      <c r="P543" s="52"/>
      <c r="Q543" s="148"/>
      <c r="R543" s="52"/>
      <c r="S543" s="52"/>
      <c r="T543" s="52"/>
      <c r="U543" s="52"/>
      <c r="V543" s="52"/>
      <c r="W543" s="52"/>
      <c r="X543" s="52"/>
      <c r="Y543" s="52"/>
      <c r="Z543" s="52"/>
      <c r="AA543" s="52"/>
      <c r="AB543" s="52"/>
      <c r="AC543" s="39"/>
      <c r="AD543" s="55"/>
    </row>
    <row r="544" s="35" customFormat="1" spans="6:30">
      <c r="F544" s="52"/>
      <c r="G544" s="52"/>
      <c r="P544" s="52"/>
      <c r="Q544" s="148"/>
      <c r="R544" s="52"/>
      <c r="S544" s="52"/>
      <c r="T544" s="52"/>
      <c r="U544" s="52"/>
      <c r="V544" s="52"/>
      <c r="W544" s="52"/>
      <c r="X544" s="52"/>
      <c r="Y544" s="52"/>
      <c r="Z544" s="52"/>
      <c r="AA544" s="52"/>
      <c r="AB544" s="52"/>
      <c r="AC544" s="39"/>
      <c r="AD544" s="55"/>
    </row>
    <row r="545" s="35" customFormat="1" spans="6:30">
      <c r="F545" s="52"/>
      <c r="G545" s="52"/>
      <c r="P545" s="52"/>
      <c r="Q545" s="148"/>
      <c r="R545" s="52"/>
      <c r="S545" s="52"/>
      <c r="T545" s="52"/>
      <c r="U545" s="52"/>
      <c r="V545" s="52"/>
      <c r="W545" s="52"/>
      <c r="X545" s="52"/>
      <c r="Y545" s="52"/>
      <c r="Z545" s="52"/>
      <c r="AA545" s="52"/>
      <c r="AB545" s="52"/>
      <c r="AC545" s="39"/>
      <c r="AD545" s="55"/>
    </row>
    <row r="546" s="35" customFormat="1" spans="6:30">
      <c r="F546" s="52"/>
      <c r="G546" s="52"/>
      <c r="P546" s="52"/>
      <c r="Q546" s="148"/>
      <c r="R546" s="52"/>
      <c r="S546" s="52"/>
      <c r="T546" s="52"/>
      <c r="U546" s="52"/>
      <c r="V546" s="52"/>
      <c r="W546" s="52"/>
      <c r="X546" s="52"/>
      <c r="Y546" s="52"/>
      <c r="Z546" s="52"/>
      <c r="AA546" s="52"/>
      <c r="AB546" s="52"/>
      <c r="AC546" s="39"/>
      <c r="AD546" s="55"/>
    </row>
    <row r="547" s="35" customFormat="1" spans="6:30">
      <c r="F547" s="52"/>
      <c r="G547" s="52"/>
      <c r="P547" s="52"/>
      <c r="Q547" s="148"/>
      <c r="R547" s="52"/>
      <c r="S547" s="52"/>
      <c r="T547" s="52"/>
      <c r="U547" s="52"/>
      <c r="V547" s="52"/>
      <c r="W547" s="52"/>
      <c r="X547" s="52"/>
      <c r="Y547" s="52"/>
      <c r="Z547" s="52"/>
      <c r="AA547" s="52"/>
      <c r="AB547" s="52"/>
      <c r="AC547" s="39"/>
      <c r="AD547" s="55"/>
    </row>
    <row r="548" s="35" customFormat="1" spans="6:30">
      <c r="F548" s="52"/>
      <c r="G548" s="52"/>
      <c r="P548" s="52"/>
      <c r="Q548" s="148"/>
      <c r="R548" s="52"/>
      <c r="S548" s="52"/>
      <c r="T548" s="52"/>
      <c r="U548" s="52"/>
      <c r="V548" s="52"/>
      <c r="W548" s="52"/>
      <c r="X548" s="52"/>
      <c r="Y548" s="52"/>
      <c r="Z548" s="52"/>
      <c r="AA548" s="52"/>
      <c r="AB548" s="52"/>
      <c r="AC548" s="39"/>
      <c r="AD548" s="55"/>
    </row>
    <row r="549" s="35" customFormat="1" spans="6:30">
      <c r="F549" s="52"/>
      <c r="G549" s="52"/>
      <c r="P549" s="52"/>
      <c r="Q549" s="148"/>
      <c r="R549" s="52"/>
      <c r="S549" s="52"/>
      <c r="T549" s="52"/>
      <c r="U549" s="52"/>
      <c r="V549" s="52"/>
      <c r="W549" s="52"/>
      <c r="X549" s="52"/>
      <c r="Y549" s="52"/>
      <c r="Z549" s="52"/>
      <c r="AA549" s="52"/>
      <c r="AB549" s="52"/>
      <c r="AC549" s="39"/>
      <c r="AD549" s="55"/>
    </row>
    <row r="550" s="35" customFormat="1" spans="6:30">
      <c r="F550" s="52"/>
      <c r="G550" s="52"/>
      <c r="P550" s="52"/>
      <c r="Q550" s="148"/>
      <c r="R550" s="52"/>
      <c r="S550" s="52"/>
      <c r="T550" s="52"/>
      <c r="U550" s="52"/>
      <c r="V550" s="52"/>
      <c r="W550" s="52"/>
      <c r="X550" s="52"/>
      <c r="Y550" s="52"/>
      <c r="Z550" s="52"/>
      <c r="AA550" s="52"/>
      <c r="AB550" s="52"/>
      <c r="AC550" s="39"/>
      <c r="AD550" s="55"/>
    </row>
    <row r="551" s="35" customFormat="1" spans="6:30">
      <c r="F551" s="52"/>
      <c r="G551" s="52"/>
      <c r="P551" s="52"/>
      <c r="Q551" s="148"/>
      <c r="R551" s="52"/>
      <c r="S551" s="52"/>
      <c r="T551" s="52"/>
      <c r="U551" s="52"/>
      <c r="V551" s="52"/>
      <c r="W551" s="52"/>
      <c r="X551" s="52"/>
      <c r="Y551" s="52"/>
      <c r="Z551" s="52"/>
      <c r="AA551" s="52"/>
      <c r="AB551" s="52"/>
      <c r="AC551" s="39"/>
      <c r="AD551" s="55"/>
    </row>
    <row r="552" s="35" customFormat="1" spans="6:30">
      <c r="F552" s="52"/>
      <c r="G552" s="52"/>
      <c r="P552" s="52"/>
      <c r="Q552" s="148"/>
      <c r="R552" s="52"/>
      <c r="S552" s="52"/>
      <c r="T552" s="52"/>
      <c r="U552" s="52"/>
      <c r="V552" s="52"/>
      <c r="W552" s="52"/>
      <c r="X552" s="52"/>
      <c r="Y552" s="52"/>
      <c r="Z552" s="52"/>
      <c r="AA552" s="52"/>
      <c r="AB552" s="52"/>
      <c r="AC552" s="39"/>
      <c r="AD552" s="55"/>
    </row>
    <row r="553" s="35" customFormat="1" spans="6:30">
      <c r="F553" s="52"/>
      <c r="G553" s="52"/>
      <c r="P553" s="52"/>
      <c r="Q553" s="148"/>
      <c r="R553" s="52"/>
      <c r="S553" s="52"/>
      <c r="T553" s="52"/>
      <c r="U553" s="52"/>
      <c r="V553" s="52"/>
      <c r="W553" s="52"/>
      <c r="X553" s="52"/>
      <c r="Y553" s="52"/>
      <c r="Z553" s="52"/>
      <c r="AA553" s="52"/>
      <c r="AB553" s="52"/>
      <c r="AC553" s="39"/>
      <c r="AD553" s="55"/>
    </row>
    <row r="554" s="35" customFormat="1" spans="6:30">
      <c r="F554" s="52"/>
      <c r="G554" s="52"/>
      <c r="P554" s="52"/>
      <c r="Q554" s="148"/>
      <c r="R554" s="52"/>
      <c r="S554" s="52"/>
      <c r="T554" s="52"/>
      <c r="U554" s="52"/>
      <c r="V554" s="52"/>
      <c r="W554" s="52"/>
      <c r="X554" s="52"/>
      <c r="Y554" s="52"/>
      <c r="Z554" s="52"/>
      <c r="AA554" s="52"/>
      <c r="AB554" s="52"/>
      <c r="AC554" s="39"/>
      <c r="AD554" s="55"/>
    </row>
    <row r="555" s="35" customFormat="1" spans="6:30">
      <c r="F555" s="52"/>
      <c r="G555" s="52"/>
      <c r="P555" s="52"/>
      <c r="Q555" s="148"/>
      <c r="R555" s="52"/>
      <c r="S555" s="52"/>
      <c r="T555" s="52"/>
      <c r="U555" s="52"/>
      <c r="V555" s="52"/>
      <c r="W555" s="52"/>
      <c r="X555" s="52"/>
      <c r="Y555" s="52"/>
      <c r="Z555" s="52"/>
      <c r="AA555" s="52"/>
      <c r="AB555" s="52"/>
      <c r="AC555" s="39"/>
      <c r="AD555" s="55"/>
    </row>
    <row r="556" s="35" customFormat="1" spans="6:30">
      <c r="F556" s="52"/>
      <c r="G556" s="52"/>
      <c r="P556" s="52"/>
      <c r="Q556" s="148"/>
      <c r="R556" s="52"/>
      <c r="S556" s="52"/>
      <c r="T556" s="52"/>
      <c r="U556" s="52"/>
      <c r="V556" s="52"/>
      <c r="W556" s="52"/>
      <c r="X556" s="52"/>
      <c r="Y556" s="52"/>
      <c r="Z556" s="52"/>
      <c r="AA556" s="52"/>
      <c r="AB556" s="52"/>
      <c r="AC556" s="39"/>
      <c r="AD556" s="55"/>
    </row>
    <row r="557" s="35" customFormat="1" spans="6:30">
      <c r="F557" s="52"/>
      <c r="G557" s="52"/>
      <c r="P557" s="52"/>
      <c r="Q557" s="148"/>
      <c r="R557" s="52"/>
      <c r="S557" s="52"/>
      <c r="T557" s="52"/>
      <c r="U557" s="52"/>
      <c r="V557" s="52"/>
      <c r="W557" s="52"/>
      <c r="X557" s="52"/>
      <c r="Y557" s="52"/>
      <c r="Z557" s="52"/>
      <c r="AA557" s="52"/>
      <c r="AB557" s="52"/>
      <c r="AC557" s="39"/>
      <c r="AD557" s="55"/>
    </row>
    <row r="558" s="35" customFormat="1" spans="6:30">
      <c r="F558" s="52"/>
      <c r="G558" s="52"/>
      <c r="P558" s="52"/>
      <c r="Q558" s="148"/>
      <c r="R558" s="52"/>
      <c r="S558" s="52"/>
      <c r="T558" s="52"/>
      <c r="U558" s="52"/>
      <c r="V558" s="52"/>
      <c r="W558" s="52"/>
      <c r="X558" s="52"/>
      <c r="Y558" s="52"/>
      <c r="Z558" s="52"/>
      <c r="AA558" s="52"/>
      <c r="AB558" s="52"/>
      <c r="AC558" s="39"/>
      <c r="AD558" s="55"/>
    </row>
    <row r="559" s="35" customFormat="1" spans="6:30">
      <c r="F559" s="52"/>
      <c r="G559" s="52"/>
      <c r="P559" s="52"/>
      <c r="Q559" s="148"/>
      <c r="R559" s="52"/>
      <c r="S559" s="52"/>
      <c r="T559" s="52"/>
      <c r="U559" s="52"/>
      <c r="V559" s="52"/>
      <c r="W559" s="52"/>
      <c r="X559" s="52"/>
      <c r="Y559" s="52"/>
      <c r="Z559" s="52"/>
      <c r="AA559" s="52"/>
      <c r="AB559" s="52"/>
      <c r="AC559" s="39"/>
      <c r="AD559" s="55"/>
    </row>
    <row r="560" s="35" customFormat="1" spans="6:30">
      <c r="F560" s="52"/>
      <c r="G560" s="52"/>
      <c r="P560" s="52"/>
      <c r="Q560" s="148"/>
      <c r="R560" s="52"/>
      <c r="S560" s="52"/>
      <c r="T560" s="52"/>
      <c r="U560" s="52"/>
      <c r="V560" s="52"/>
      <c r="W560" s="52"/>
      <c r="X560" s="52"/>
      <c r="Y560" s="52"/>
      <c r="Z560" s="52"/>
      <c r="AA560" s="52"/>
      <c r="AB560" s="52"/>
      <c r="AC560" s="39"/>
      <c r="AD560" s="55"/>
    </row>
    <row r="561" s="35" customFormat="1" spans="6:30">
      <c r="F561" s="52"/>
      <c r="G561" s="52"/>
      <c r="P561" s="52"/>
      <c r="Q561" s="148"/>
      <c r="R561" s="52"/>
      <c r="S561" s="52"/>
      <c r="T561" s="52"/>
      <c r="U561" s="52"/>
      <c r="V561" s="52"/>
      <c r="W561" s="52"/>
      <c r="X561" s="52"/>
      <c r="Y561" s="52"/>
      <c r="Z561" s="52"/>
      <c r="AA561" s="52"/>
      <c r="AB561" s="52"/>
      <c r="AC561" s="39"/>
      <c r="AD561" s="55"/>
    </row>
    <row r="562" s="35" customFormat="1" spans="6:30">
      <c r="F562" s="52"/>
      <c r="G562" s="52"/>
      <c r="P562" s="52"/>
      <c r="Q562" s="148"/>
      <c r="R562" s="52"/>
      <c r="S562" s="52"/>
      <c r="T562" s="52"/>
      <c r="U562" s="52"/>
      <c r="V562" s="52"/>
      <c r="W562" s="52"/>
      <c r="X562" s="52"/>
      <c r="Y562" s="52"/>
      <c r="Z562" s="52"/>
      <c r="AA562" s="52"/>
      <c r="AB562" s="52"/>
      <c r="AC562" s="39"/>
      <c r="AD562" s="55"/>
    </row>
    <row r="563" s="35" customFormat="1" spans="6:30">
      <c r="F563" s="52"/>
      <c r="G563" s="52"/>
      <c r="P563" s="52"/>
      <c r="Q563" s="148"/>
      <c r="R563" s="52"/>
      <c r="S563" s="52"/>
      <c r="T563" s="52"/>
      <c r="U563" s="52"/>
      <c r="V563" s="52"/>
      <c r="W563" s="52"/>
      <c r="X563" s="52"/>
      <c r="Y563" s="52"/>
      <c r="Z563" s="52"/>
      <c r="AA563" s="52"/>
      <c r="AB563" s="52"/>
      <c r="AC563" s="39"/>
      <c r="AD563" s="55"/>
    </row>
    <row r="564" s="35" customFormat="1" spans="6:30">
      <c r="F564" s="52"/>
      <c r="G564" s="52"/>
      <c r="P564" s="52"/>
      <c r="Q564" s="148"/>
      <c r="R564" s="52"/>
      <c r="S564" s="52"/>
      <c r="T564" s="52"/>
      <c r="U564" s="52"/>
      <c r="V564" s="52"/>
      <c r="W564" s="52"/>
      <c r="X564" s="52"/>
      <c r="Y564" s="52"/>
      <c r="Z564" s="52"/>
      <c r="AA564" s="52"/>
      <c r="AB564" s="52"/>
      <c r="AC564" s="39"/>
      <c r="AD564" s="55"/>
    </row>
    <row r="565" s="35" customFormat="1" spans="6:30">
      <c r="F565" s="52"/>
      <c r="G565" s="52"/>
      <c r="P565" s="52"/>
      <c r="Q565" s="148"/>
      <c r="R565" s="52"/>
      <c r="S565" s="52"/>
      <c r="T565" s="52"/>
      <c r="U565" s="52"/>
      <c r="V565" s="52"/>
      <c r="W565" s="52"/>
      <c r="X565" s="52"/>
      <c r="Y565" s="52"/>
      <c r="Z565" s="52"/>
      <c r="AA565" s="52"/>
      <c r="AB565" s="52"/>
      <c r="AC565" s="39"/>
      <c r="AD565" s="55"/>
    </row>
    <row r="566" s="35" customFormat="1" spans="6:30">
      <c r="F566" s="52"/>
      <c r="G566" s="52"/>
      <c r="P566" s="52"/>
      <c r="Q566" s="148"/>
      <c r="R566" s="52"/>
      <c r="S566" s="52"/>
      <c r="T566" s="52"/>
      <c r="U566" s="52"/>
      <c r="V566" s="52"/>
      <c r="W566" s="52"/>
      <c r="X566" s="52"/>
      <c r="Y566" s="52"/>
      <c r="Z566" s="52"/>
      <c r="AA566" s="52"/>
      <c r="AB566" s="52"/>
      <c r="AC566" s="39"/>
      <c r="AD566" s="55"/>
    </row>
    <row r="567" s="35" customFormat="1" spans="6:30">
      <c r="F567" s="52"/>
      <c r="G567" s="52"/>
      <c r="P567" s="52"/>
      <c r="Q567" s="148"/>
      <c r="R567" s="52"/>
      <c r="S567" s="52"/>
      <c r="T567" s="52"/>
      <c r="U567" s="52"/>
      <c r="V567" s="52"/>
      <c r="W567" s="52"/>
      <c r="X567" s="52"/>
      <c r="Y567" s="52"/>
      <c r="Z567" s="52"/>
      <c r="AA567" s="52"/>
      <c r="AB567" s="52"/>
      <c r="AC567" s="39"/>
      <c r="AD567" s="55"/>
    </row>
    <row r="568" s="35" customFormat="1" spans="6:30">
      <c r="F568" s="52"/>
      <c r="G568" s="52"/>
      <c r="P568" s="52"/>
      <c r="Q568" s="148"/>
      <c r="R568" s="52"/>
      <c r="S568" s="52"/>
      <c r="T568" s="52"/>
      <c r="U568" s="52"/>
      <c r="V568" s="52"/>
      <c r="W568" s="52"/>
      <c r="X568" s="52"/>
      <c r="Y568" s="52"/>
      <c r="Z568" s="52"/>
      <c r="AA568" s="52"/>
      <c r="AB568" s="52"/>
      <c r="AC568" s="39"/>
      <c r="AD568" s="55"/>
    </row>
    <row r="569" s="35" customFormat="1" spans="6:30">
      <c r="F569" s="52"/>
      <c r="G569" s="52"/>
      <c r="P569" s="52"/>
      <c r="Q569" s="148"/>
      <c r="R569" s="52"/>
      <c r="S569" s="52"/>
      <c r="T569" s="52"/>
      <c r="U569" s="52"/>
      <c r="V569" s="52"/>
      <c r="W569" s="52"/>
      <c r="X569" s="52"/>
      <c r="Y569" s="52"/>
      <c r="Z569" s="52"/>
      <c r="AA569" s="52"/>
      <c r="AB569" s="52"/>
      <c r="AC569" s="39"/>
      <c r="AD569" s="55"/>
    </row>
    <row r="570" s="35" customFormat="1" spans="6:30">
      <c r="F570" s="52"/>
      <c r="G570" s="52"/>
      <c r="P570" s="52"/>
      <c r="Q570" s="148"/>
      <c r="R570" s="52"/>
      <c r="S570" s="52"/>
      <c r="T570" s="52"/>
      <c r="U570" s="52"/>
      <c r="V570" s="52"/>
      <c r="W570" s="52"/>
      <c r="X570" s="52"/>
      <c r="Y570" s="52"/>
      <c r="Z570" s="52"/>
      <c r="AA570" s="52"/>
      <c r="AB570" s="52"/>
      <c r="AC570" s="39"/>
      <c r="AD570" s="55"/>
    </row>
    <row r="571" s="35" customFormat="1" spans="6:30">
      <c r="F571" s="52"/>
      <c r="G571" s="52"/>
      <c r="P571" s="52"/>
      <c r="Q571" s="148"/>
      <c r="R571" s="52"/>
      <c r="S571" s="52"/>
      <c r="T571" s="52"/>
      <c r="U571" s="52"/>
      <c r="V571" s="52"/>
      <c r="W571" s="52"/>
      <c r="X571" s="52"/>
      <c r="Y571" s="52"/>
      <c r="Z571" s="52"/>
      <c r="AA571" s="52"/>
      <c r="AB571" s="52"/>
      <c r="AC571" s="39"/>
      <c r="AD571" s="55"/>
    </row>
    <row r="572" s="35" customFormat="1" spans="6:30">
      <c r="F572" s="52"/>
      <c r="G572" s="52"/>
      <c r="P572" s="52"/>
      <c r="Q572" s="148"/>
      <c r="R572" s="52"/>
      <c r="S572" s="52"/>
      <c r="T572" s="52"/>
      <c r="U572" s="52"/>
      <c r="V572" s="52"/>
      <c r="W572" s="52"/>
      <c r="X572" s="52"/>
      <c r="Y572" s="52"/>
      <c r="Z572" s="52"/>
      <c r="AA572" s="52"/>
      <c r="AB572" s="52"/>
      <c r="AC572" s="39"/>
      <c r="AD572" s="55"/>
    </row>
    <row r="573" s="35" customFormat="1" spans="6:30">
      <c r="F573" s="52"/>
      <c r="G573" s="52"/>
      <c r="P573" s="52"/>
      <c r="Q573" s="148"/>
      <c r="R573" s="52"/>
      <c r="S573" s="52"/>
      <c r="T573" s="52"/>
      <c r="U573" s="52"/>
      <c r="V573" s="52"/>
      <c r="W573" s="52"/>
      <c r="X573" s="52"/>
      <c r="Y573" s="52"/>
      <c r="Z573" s="52"/>
      <c r="AA573" s="52"/>
      <c r="AB573" s="52"/>
      <c r="AC573" s="39"/>
      <c r="AD573" s="55"/>
    </row>
    <row r="574" s="35" customFormat="1" spans="6:30">
      <c r="F574" s="52"/>
      <c r="G574" s="52"/>
      <c r="P574" s="52"/>
      <c r="Q574" s="148"/>
      <c r="R574" s="52"/>
      <c r="S574" s="52"/>
      <c r="T574" s="52"/>
      <c r="U574" s="52"/>
      <c r="V574" s="52"/>
      <c r="W574" s="52"/>
      <c r="X574" s="52"/>
      <c r="Y574" s="52"/>
      <c r="Z574" s="52"/>
      <c r="AA574" s="52"/>
      <c r="AB574" s="52"/>
      <c r="AC574" s="39"/>
      <c r="AD574" s="55"/>
    </row>
    <row r="575" s="35" customFormat="1" spans="6:30">
      <c r="F575" s="52"/>
      <c r="G575" s="52"/>
      <c r="P575" s="52"/>
      <c r="Q575" s="148"/>
      <c r="R575" s="52"/>
      <c r="S575" s="52"/>
      <c r="T575" s="52"/>
      <c r="U575" s="52"/>
      <c r="V575" s="52"/>
      <c r="W575" s="52"/>
      <c r="X575" s="52"/>
      <c r="Y575" s="52"/>
      <c r="Z575" s="52"/>
      <c r="AA575" s="52"/>
      <c r="AB575" s="52"/>
      <c r="AC575" s="39"/>
      <c r="AD575" s="55"/>
    </row>
    <row r="576" s="35" customFormat="1" spans="6:30">
      <c r="F576" s="52"/>
      <c r="G576" s="52"/>
      <c r="P576" s="52"/>
      <c r="Q576" s="148"/>
      <c r="R576" s="52"/>
      <c r="S576" s="52"/>
      <c r="T576" s="52"/>
      <c r="U576" s="52"/>
      <c r="V576" s="52"/>
      <c r="W576" s="52"/>
      <c r="X576" s="52"/>
      <c r="Y576" s="52"/>
      <c r="Z576" s="52"/>
      <c r="AA576" s="52"/>
      <c r="AB576" s="52"/>
      <c r="AC576" s="39"/>
      <c r="AD576" s="55"/>
    </row>
    <row r="577" s="35" customFormat="1" spans="6:30">
      <c r="F577" s="52"/>
      <c r="G577" s="52"/>
      <c r="P577" s="52"/>
      <c r="Q577" s="148"/>
      <c r="R577" s="52"/>
      <c r="S577" s="52"/>
      <c r="T577" s="52"/>
      <c r="U577" s="52"/>
      <c r="V577" s="52"/>
      <c r="W577" s="52"/>
      <c r="X577" s="52"/>
      <c r="Y577" s="52"/>
      <c r="Z577" s="52"/>
      <c r="AA577" s="52"/>
      <c r="AB577" s="52"/>
      <c r="AC577" s="39"/>
      <c r="AD577" s="55"/>
    </row>
    <row r="578" s="35" customFormat="1" spans="6:30">
      <c r="F578" s="52"/>
      <c r="G578" s="52"/>
      <c r="P578" s="52"/>
      <c r="Q578" s="148"/>
      <c r="R578" s="52"/>
      <c r="S578" s="52"/>
      <c r="T578" s="52"/>
      <c r="U578" s="52"/>
      <c r="V578" s="52"/>
      <c r="W578" s="52"/>
      <c r="X578" s="52"/>
      <c r="Y578" s="52"/>
      <c r="Z578" s="52"/>
      <c r="AA578" s="52"/>
      <c r="AB578" s="52"/>
      <c r="AC578" s="39"/>
      <c r="AD578" s="55"/>
    </row>
    <row r="579" s="35" customFormat="1" spans="6:30">
      <c r="F579" s="52"/>
      <c r="G579" s="52"/>
      <c r="P579" s="52"/>
      <c r="Q579" s="148"/>
      <c r="R579" s="52"/>
      <c r="S579" s="52"/>
      <c r="T579" s="52"/>
      <c r="U579" s="52"/>
      <c r="V579" s="52"/>
      <c r="W579" s="52"/>
      <c r="X579" s="52"/>
      <c r="Y579" s="52"/>
      <c r="Z579" s="52"/>
      <c r="AA579" s="52"/>
      <c r="AB579" s="52"/>
      <c r="AC579" s="39"/>
      <c r="AD579" s="55"/>
    </row>
    <row r="580" s="35" customFormat="1" spans="6:30">
      <c r="F580" s="52"/>
      <c r="G580" s="52"/>
      <c r="P580" s="52"/>
      <c r="Q580" s="148"/>
      <c r="R580" s="52"/>
      <c r="S580" s="52"/>
      <c r="T580" s="52"/>
      <c r="U580" s="52"/>
      <c r="V580" s="52"/>
      <c r="W580" s="52"/>
      <c r="X580" s="52"/>
      <c r="Y580" s="52"/>
      <c r="Z580" s="52"/>
      <c r="AA580" s="52"/>
      <c r="AB580" s="52"/>
      <c r="AC580" s="39"/>
      <c r="AD580" s="55"/>
    </row>
    <row r="581" s="35" customFormat="1" spans="6:30">
      <c r="F581" s="52"/>
      <c r="G581" s="52"/>
      <c r="P581" s="52"/>
      <c r="Q581" s="148"/>
      <c r="R581" s="52"/>
      <c r="S581" s="52"/>
      <c r="T581" s="52"/>
      <c r="U581" s="52"/>
      <c r="V581" s="52"/>
      <c r="W581" s="52"/>
      <c r="X581" s="52"/>
      <c r="Y581" s="52"/>
      <c r="Z581" s="52"/>
      <c r="AA581" s="52"/>
      <c r="AB581" s="52"/>
      <c r="AC581" s="39"/>
      <c r="AD581" s="55"/>
    </row>
    <row r="582" s="35" customFormat="1" spans="6:30">
      <c r="F582" s="52"/>
      <c r="G582" s="52"/>
      <c r="P582" s="52"/>
      <c r="Q582" s="148"/>
      <c r="R582" s="52"/>
      <c r="S582" s="52"/>
      <c r="T582" s="52"/>
      <c r="U582" s="52"/>
      <c r="V582" s="52"/>
      <c r="W582" s="52"/>
      <c r="X582" s="52"/>
      <c r="Y582" s="52"/>
      <c r="Z582" s="52"/>
      <c r="AA582" s="52"/>
      <c r="AB582" s="52"/>
      <c r="AC582" s="39"/>
      <c r="AD582" s="55"/>
    </row>
    <row r="583" s="35" customFormat="1" spans="6:30">
      <c r="F583" s="52"/>
      <c r="G583" s="52"/>
      <c r="P583" s="52"/>
      <c r="Q583" s="148"/>
      <c r="R583" s="52"/>
      <c r="S583" s="52"/>
      <c r="T583" s="52"/>
      <c r="U583" s="52"/>
      <c r="V583" s="52"/>
      <c r="W583" s="52"/>
      <c r="X583" s="52"/>
      <c r="Y583" s="52"/>
      <c r="Z583" s="52"/>
      <c r="AA583" s="52"/>
      <c r="AB583" s="52"/>
      <c r="AC583" s="39"/>
      <c r="AD583" s="55"/>
    </row>
    <row r="584" s="35" customFormat="1" spans="6:30">
      <c r="F584" s="52"/>
      <c r="G584" s="52"/>
      <c r="P584" s="52"/>
      <c r="Q584" s="148"/>
      <c r="R584" s="52"/>
      <c r="S584" s="52"/>
      <c r="T584" s="52"/>
      <c r="U584" s="52"/>
      <c r="V584" s="52"/>
      <c r="W584" s="52"/>
      <c r="X584" s="52"/>
      <c r="Y584" s="52"/>
      <c r="Z584" s="52"/>
      <c r="AA584" s="52"/>
      <c r="AB584" s="52"/>
      <c r="AC584" s="39"/>
      <c r="AD584" s="55"/>
    </row>
    <row r="585" s="35" customFormat="1" spans="6:30">
      <c r="F585" s="52"/>
      <c r="G585" s="52"/>
      <c r="P585" s="52"/>
      <c r="Q585" s="148"/>
      <c r="R585" s="52"/>
      <c r="S585" s="52"/>
      <c r="T585" s="52"/>
      <c r="U585" s="52"/>
      <c r="V585" s="52"/>
      <c r="W585" s="52"/>
      <c r="X585" s="52"/>
      <c r="Y585" s="52"/>
      <c r="Z585" s="52"/>
      <c r="AA585" s="52"/>
      <c r="AB585" s="52"/>
      <c r="AC585" s="39"/>
      <c r="AD585" s="55"/>
    </row>
    <row r="586" s="35" customFormat="1" spans="6:30">
      <c r="F586" s="52"/>
      <c r="G586" s="52"/>
      <c r="P586" s="52"/>
      <c r="Q586" s="148"/>
      <c r="R586" s="52"/>
      <c r="S586" s="52"/>
      <c r="T586" s="52"/>
      <c r="U586" s="52"/>
      <c r="V586" s="52"/>
      <c r="W586" s="52"/>
      <c r="X586" s="52"/>
      <c r="Y586" s="52"/>
      <c r="Z586" s="52"/>
      <c r="AA586" s="52"/>
      <c r="AB586" s="52"/>
      <c r="AC586" s="39"/>
      <c r="AD586" s="55"/>
    </row>
    <row r="587" s="35" customFormat="1" spans="6:30">
      <c r="F587" s="52"/>
      <c r="G587" s="52"/>
      <c r="P587" s="52"/>
      <c r="Q587" s="148"/>
      <c r="R587" s="52"/>
      <c r="S587" s="52"/>
      <c r="T587" s="52"/>
      <c r="U587" s="52"/>
      <c r="V587" s="52"/>
      <c r="W587" s="52"/>
      <c r="X587" s="52"/>
      <c r="Y587" s="52"/>
      <c r="Z587" s="52"/>
      <c r="AA587" s="52"/>
      <c r="AB587" s="52"/>
      <c r="AC587" s="39"/>
      <c r="AD587" s="55"/>
    </row>
    <row r="588" s="35" customFormat="1" spans="6:30">
      <c r="F588" s="52"/>
      <c r="G588" s="52"/>
      <c r="P588" s="52"/>
      <c r="Q588" s="148"/>
      <c r="R588" s="52"/>
      <c r="S588" s="52"/>
      <c r="T588" s="52"/>
      <c r="U588" s="52"/>
      <c r="V588" s="52"/>
      <c r="W588" s="52"/>
      <c r="X588" s="52"/>
      <c r="Y588" s="52"/>
      <c r="Z588" s="52"/>
      <c r="AA588" s="52"/>
      <c r="AB588" s="52"/>
      <c r="AC588" s="39"/>
      <c r="AD588" s="55"/>
    </row>
    <row r="589" s="35" customFormat="1" spans="6:30">
      <c r="F589" s="52"/>
      <c r="G589" s="52"/>
      <c r="P589" s="52"/>
      <c r="Q589" s="148"/>
      <c r="R589" s="52"/>
      <c r="S589" s="52"/>
      <c r="T589" s="52"/>
      <c r="U589" s="52"/>
      <c r="V589" s="52"/>
      <c r="W589" s="52"/>
      <c r="X589" s="52"/>
      <c r="Y589" s="52"/>
      <c r="Z589" s="52"/>
      <c r="AA589" s="52"/>
      <c r="AB589" s="52"/>
      <c r="AC589" s="39"/>
      <c r="AD589" s="55"/>
    </row>
    <row r="590" s="35" customFormat="1" spans="6:30">
      <c r="F590" s="52"/>
      <c r="G590" s="52"/>
      <c r="P590" s="52"/>
      <c r="Q590" s="148"/>
      <c r="R590" s="52"/>
      <c r="S590" s="52"/>
      <c r="T590" s="52"/>
      <c r="U590" s="52"/>
      <c r="V590" s="52"/>
      <c r="W590" s="52"/>
      <c r="X590" s="52"/>
      <c r="Y590" s="52"/>
      <c r="Z590" s="52"/>
      <c r="AA590" s="52"/>
      <c r="AB590" s="52"/>
      <c r="AC590" s="39"/>
      <c r="AD590" s="55"/>
    </row>
    <row r="591" s="35" customFormat="1" spans="6:30">
      <c r="F591" s="52"/>
      <c r="G591" s="52"/>
      <c r="P591" s="52"/>
      <c r="Q591" s="148"/>
      <c r="R591" s="52"/>
      <c r="S591" s="52"/>
      <c r="T591" s="52"/>
      <c r="U591" s="52"/>
      <c r="V591" s="52"/>
      <c r="W591" s="52"/>
      <c r="X591" s="52"/>
      <c r="Y591" s="52"/>
      <c r="Z591" s="52"/>
      <c r="AA591" s="52"/>
      <c r="AB591" s="52"/>
      <c r="AC591" s="39"/>
      <c r="AD591" s="55"/>
    </row>
    <row r="592" s="35" customFormat="1" spans="6:30">
      <c r="F592" s="52"/>
      <c r="G592" s="52"/>
      <c r="P592" s="52"/>
      <c r="Q592" s="148"/>
      <c r="R592" s="52"/>
      <c r="S592" s="52"/>
      <c r="T592" s="52"/>
      <c r="U592" s="52"/>
      <c r="V592" s="52"/>
      <c r="W592" s="52"/>
      <c r="X592" s="52"/>
      <c r="Y592" s="52"/>
      <c r="Z592" s="52"/>
      <c r="AA592" s="52"/>
      <c r="AB592" s="52"/>
      <c r="AC592" s="39"/>
      <c r="AD592" s="55"/>
    </row>
    <row r="593" s="35" customFormat="1" spans="6:30">
      <c r="F593" s="52"/>
      <c r="G593" s="52"/>
      <c r="P593" s="52"/>
      <c r="Q593" s="148"/>
      <c r="R593" s="52"/>
      <c r="S593" s="52"/>
      <c r="T593" s="52"/>
      <c r="U593" s="52"/>
      <c r="V593" s="52"/>
      <c r="W593" s="52"/>
      <c r="X593" s="52"/>
      <c r="Y593" s="52"/>
      <c r="Z593" s="52"/>
      <c r="AA593" s="52"/>
      <c r="AB593" s="52"/>
      <c r="AC593" s="39"/>
      <c r="AD593" s="55"/>
    </row>
    <row r="594" s="35" customFormat="1" spans="6:30">
      <c r="F594" s="52"/>
      <c r="G594" s="52"/>
      <c r="P594" s="52"/>
      <c r="Q594" s="148"/>
      <c r="R594" s="52"/>
      <c r="S594" s="52"/>
      <c r="T594" s="52"/>
      <c r="U594" s="52"/>
      <c r="V594" s="52"/>
      <c r="W594" s="52"/>
      <c r="X594" s="52"/>
      <c r="Y594" s="52"/>
      <c r="Z594" s="52"/>
      <c r="AA594" s="52"/>
      <c r="AB594" s="52"/>
      <c r="AC594" s="39"/>
      <c r="AD594" s="55"/>
    </row>
    <row r="595" s="35" customFormat="1" spans="6:30">
      <c r="F595" s="52"/>
      <c r="G595" s="52"/>
      <c r="P595" s="52"/>
      <c r="Q595" s="148"/>
      <c r="R595" s="52"/>
      <c r="S595" s="52"/>
      <c r="T595" s="52"/>
      <c r="U595" s="52"/>
      <c r="V595" s="52"/>
      <c r="W595" s="52"/>
      <c r="X595" s="52"/>
      <c r="Y595" s="52"/>
      <c r="Z595" s="52"/>
      <c r="AA595" s="52"/>
      <c r="AB595" s="52"/>
      <c r="AC595" s="39"/>
      <c r="AD595" s="55"/>
    </row>
    <row r="596" s="35" customFormat="1" spans="6:30">
      <c r="F596" s="52"/>
      <c r="G596" s="52"/>
      <c r="P596" s="52"/>
      <c r="Q596" s="148"/>
      <c r="R596" s="52"/>
      <c r="S596" s="52"/>
      <c r="T596" s="52"/>
      <c r="U596" s="52"/>
      <c r="V596" s="52"/>
      <c r="W596" s="52"/>
      <c r="X596" s="52"/>
      <c r="Y596" s="52"/>
      <c r="Z596" s="52"/>
      <c r="AA596" s="52"/>
      <c r="AB596" s="52"/>
      <c r="AC596" s="39"/>
      <c r="AD596" s="55"/>
    </row>
    <row r="597" s="35" customFormat="1" spans="6:30">
      <c r="F597" s="52"/>
      <c r="G597" s="52"/>
      <c r="P597" s="52"/>
      <c r="Q597" s="148"/>
      <c r="R597" s="52"/>
      <c r="S597" s="52"/>
      <c r="T597" s="52"/>
      <c r="U597" s="52"/>
      <c r="V597" s="52"/>
      <c r="W597" s="52"/>
      <c r="X597" s="52"/>
      <c r="Y597" s="52"/>
      <c r="Z597" s="52"/>
      <c r="AA597" s="52"/>
      <c r="AB597" s="52"/>
      <c r="AC597" s="39"/>
      <c r="AD597" s="55"/>
    </row>
    <row r="598" s="35" customFormat="1" spans="6:30">
      <c r="F598" s="52"/>
      <c r="G598" s="52"/>
      <c r="P598" s="52"/>
      <c r="Q598" s="148"/>
      <c r="R598" s="52"/>
      <c r="S598" s="52"/>
      <c r="T598" s="52"/>
      <c r="U598" s="52"/>
      <c r="V598" s="52"/>
      <c r="W598" s="52"/>
      <c r="X598" s="52"/>
      <c r="Y598" s="52"/>
      <c r="Z598" s="52"/>
      <c r="AA598" s="52"/>
      <c r="AB598" s="52"/>
      <c r="AC598" s="39"/>
      <c r="AD598" s="55"/>
    </row>
    <row r="599" s="35" customFormat="1" spans="6:30">
      <c r="F599" s="52"/>
      <c r="G599" s="52"/>
      <c r="P599" s="52"/>
      <c r="Q599" s="148"/>
      <c r="R599" s="52"/>
      <c r="S599" s="52"/>
      <c r="T599" s="52"/>
      <c r="U599" s="52"/>
      <c r="V599" s="52"/>
      <c r="W599" s="52"/>
      <c r="X599" s="52"/>
      <c r="Y599" s="52"/>
      <c r="Z599" s="52"/>
      <c r="AA599" s="52"/>
      <c r="AB599" s="52"/>
      <c r="AC599" s="39"/>
      <c r="AD599" s="55"/>
    </row>
    <row r="600" s="35" customFormat="1" spans="6:30">
      <c r="F600" s="52"/>
      <c r="G600" s="52"/>
      <c r="P600" s="52"/>
      <c r="Q600" s="148"/>
      <c r="R600" s="52"/>
      <c r="S600" s="52"/>
      <c r="T600" s="52"/>
      <c r="U600" s="52"/>
      <c r="V600" s="52"/>
      <c r="W600" s="52"/>
      <c r="X600" s="52"/>
      <c r="Y600" s="52"/>
      <c r="Z600" s="52"/>
      <c r="AA600" s="52"/>
      <c r="AB600" s="52"/>
      <c r="AC600" s="39"/>
      <c r="AD600" s="55"/>
    </row>
    <row r="601" s="35" customFormat="1" spans="6:30">
      <c r="F601" s="52"/>
      <c r="G601" s="52"/>
      <c r="P601" s="52"/>
      <c r="Q601" s="148"/>
      <c r="R601" s="52"/>
      <c r="S601" s="52"/>
      <c r="T601" s="52"/>
      <c r="U601" s="52"/>
      <c r="V601" s="52"/>
      <c r="W601" s="52"/>
      <c r="X601" s="52"/>
      <c r="Y601" s="52"/>
      <c r="Z601" s="52"/>
      <c r="AA601" s="52"/>
      <c r="AB601" s="52"/>
      <c r="AC601" s="39"/>
      <c r="AD601" s="55"/>
    </row>
    <row r="602" s="35" customFormat="1" spans="6:30">
      <c r="F602" s="52"/>
      <c r="G602" s="52"/>
      <c r="P602" s="52"/>
      <c r="Q602" s="148"/>
      <c r="R602" s="52"/>
      <c r="S602" s="52"/>
      <c r="T602" s="52"/>
      <c r="U602" s="52"/>
      <c r="V602" s="52"/>
      <c r="W602" s="52"/>
      <c r="X602" s="52"/>
      <c r="Y602" s="52"/>
      <c r="Z602" s="52"/>
      <c r="AA602" s="52"/>
      <c r="AB602" s="52"/>
      <c r="AC602" s="39"/>
      <c r="AD602" s="55"/>
    </row>
    <row r="603" s="35" customFormat="1" spans="6:30">
      <c r="F603" s="52"/>
      <c r="G603" s="52"/>
      <c r="P603" s="52"/>
      <c r="Q603" s="148"/>
      <c r="R603" s="52"/>
      <c r="S603" s="52"/>
      <c r="T603" s="52"/>
      <c r="U603" s="52"/>
      <c r="V603" s="52"/>
      <c r="W603" s="52"/>
      <c r="X603" s="52"/>
      <c r="Y603" s="52"/>
      <c r="Z603" s="52"/>
      <c r="AA603" s="52"/>
      <c r="AB603" s="52"/>
      <c r="AC603" s="39"/>
      <c r="AD603" s="55"/>
    </row>
    <row r="604" s="35" customFormat="1" spans="6:30">
      <c r="F604" s="52"/>
      <c r="G604" s="52"/>
      <c r="P604" s="52"/>
      <c r="Q604" s="148"/>
      <c r="R604" s="52"/>
      <c r="S604" s="52"/>
      <c r="T604" s="52"/>
      <c r="U604" s="52"/>
      <c r="V604" s="52"/>
      <c r="W604" s="52"/>
      <c r="X604" s="52"/>
      <c r="Y604" s="52"/>
      <c r="Z604" s="52"/>
      <c r="AA604" s="52"/>
      <c r="AB604" s="52"/>
      <c r="AC604" s="39"/>
      <c r="AD604" s="55"/>
    </row>
    <row r="605" s="35" customFormat="1" spans="6:30">
      <c r="F605" s="52"/>
      <c r="G605" s="52"/>
      <c r="P605" s="52"/>
      <c r="Q605" s="148"/>
      <c r="R605" s="52"/>
      <c r="S605" s="52"/>
      <c r="T605" s="52"/>
      <c r="U605" s="52"/>
      <c r="V605" s="52"/>
      <c r="W605" s="52"/>
      <c r="X605" s="52"/>
      <c r="Y605" s="52"/>
      <c r="Z605" s="52"/>
      <c r="AA605" s="52"/>
      <c r="AB605" s="52"/>
      <c r="AC605" s="39"/>
      <c r="AD605" s="55"/>
    </row>
    <row r="606" s="35" customFormat="1" spans="6:30">
      <c r="F606" s="52"/>
      <c r="G606" s="52"/>
      <c r="P606" s="52"/>
      <c r="Q606" s="148"/>
      <c r="R606" s="52"/>
      <c r="S606" s="52"/>
      <c r="T606" s="52"/>
      <c r="U606" s="52"/>
      <c r="V606" s="52"/>
      <c r="W606" s="52"/>
      <c r="X606" s="52"/>
      <c r="Y606" s="52"/>
      <c r="Z606" s="52"/>
      <c r="AA606" s="52"/>
      <c r="AB606" s="52"/>
      <c r="AC606" s="39"/>
      <c r="AD606" s="55"/>
    </row>
    <row r="607" s="35" customFormat="1" spans="6:30">
      <c r="F607" s="52"/>
      <c r="G607" s="52"/>
      <c r="P607" s="52"/>
      <c r="Q607" s="148"/>
      <c r="R607" s="52"/>
      <c r="S607" s="52"/>
      <c r="T607" s="52"/>
      <c r="U607" s="52"/>
      <c r="V607" s="52"/>
      <c r="W607" s="52"/>
      <c r="X607" s="52"/>
      <c r="Y607" s="52"/>
      <c r="Z607" s="52"/>
      <c r="AA607" s="52"/>
      <c r="AB607" s="52"/>
      <c r="AC607" s="39"/>
      <c r="AD607" s="55"/>
    </row>
    <row r="608" s="35" customFormat="1" spans="6:30">
      <c r="F608" s="52"/>
      <c r="G608" s="52"/>
      <c r="P608" s="52"/>
      <c r="Q608" s="148"/>
      <c r="R608" s="52"/>
      <c r="S608" s="52"/>
      <c r="T608" s="52"/>
      <c r="U608" s="52"/>
      <c r="V608" s="52"/>
      <c r="W608" s="52"/>
      <c r="X608" s="52"/>
      <c r="Y608" s="52"/>
      <c r="Z608" s="52"/>
      <c r="AA608" s="52"/>
      <c r="AB608" s="52"/>
      <c r="AC608" s="39"/>
      <c r="AD608" s="55"/>
    </row>
    <row r="609" s="35" customFormat="1" spans="6:30">
      <c r="F609" s="52"/>
      <c r="G609" s="52"/>
      <c r="P609" s="52"/>
      <c r="Q609" s="148"/>
      <c r="R609" s="52"/>
      <c r="S609" s="52"/>
      <c r="T609" s="52"/>
      <c r="U609" s="52"/>
      <c r="V609" s="52"/>
      <c r="W609" s="52"/>
      <c r="X609" s="52"/>
      <c r="Y609" s="52"/>
      <c r="Z609" s="52"/>
      <c r="AA609" s="52"/>
      <c r="AB609" s="52"/>
      <c r="AC609" s="39"/>
      <c r="AD609" s="55"/>
    </row>
    <row r="610" s="35" customFormat="1" spans="6:30">
      <c r="F610" s="52"/>
      <c r="G610" s="52"/>
      <c r="P610" s="52"/>
      <c r="Q610" s="148"/>
      <c r="R610" s="52"/>
      <c r="S610" s="52"/>
      <c r="T610" s="52"/>
      <c r="U610" s="52"/>
      <c r="V610" s="52"/>
      <c r="W610" s="52"/>
      <c r="X610" s="52"/>
      <c r="Y610" s="52"/>
      <c r="Z610" s="52"/>
      <c r="AA610" s="52"/>
      <c r="AB610" s="52"/>
      <c r="AC610" s="39"/>
      <c r="AD610" s="55"/>
    </row>
    <row r="611" s="35" customFormat="1" spans="6:30">
      <c r="F611" s="52"/>
      <c r="G611" s="52"/>
      <c r="P611" s="52"/>
      <c r="Q611" s="148"/>
      <c r="R611" s="52"/>
      <c r="S611" s="52"/>
      <c r="T611" s="52"/>
      <c r="U611" s="52"/>
      <c r="V611" s="52"/>
      <c r="W611" s="52"/>
      <c r="X611" s="52"/>
      <c r="Y611" s="52"/>
      <c r="Z611" s="52"/>
      <c r="AA611" s="52"/>
      <c r="AB611" s="52"/>
      <c r="AC611" s="39"/>
      <c r="AD611" s="55"/>
    </row>
    <row r="612" s="35" customFormat="1" spans="6:30">
      <c r="F612" s="52"/>
      <c r="G612" s="52"/>
      <c r="P612" s="52"/>
      <c r="Q612" s="148"/>
      <c r="R612" s="52"/>
      <c r="S612" s="52"/>
      <c r="T612" s="52"/>
      <c r="U612" s="52"/>
      <c r="V612" s="52"/>
      <c r="W612" s="52"/>
      <c r="X612" s="52"/>
      <c r="Y612" s="52"/>
      <c r="Z612" s="52"/>
      <c r="AA612" s="52"/>
      <c r="AB612" s="52"/>
      <c r="AC612" s="39"/>
      <c r="AD612" s="55"/>
    </row>
    <row r="613" s="35" customFormat="1" spans="6:30">
      <c r="F613" s="52"/>
      <c r="G613" s="52"/>
      <c r="P613" s="52"/>
      <c r="Q613" s="148"/>
      <c r="R613" s="52"/>
      <c r="S613" s="52"/>
      <c r="T613" s="52"/>
      <c r="U613" s="52"/>
      <c r="V613" s="52"/>
      <c r="W613" s="52"/>
      <c r="X613" s="52"/>
      <c r="Y613" s="52"/>
      <c r="Z613" s="52"/>
      <c r="AA613" s="52"/>
      <c r="AB613" s="52"/>
      <c r="AC613" s="39"/>
      <c r="AD613" s="55"/>
    </row>
    <row r="614" s="35" customFormat="1" spans="6:30">
      <c r="F614" s="52"/>
      <c r="G614" s="52"/>
      <c r="P614" s="52"/>
      <c r="Q614" s="148"/>
      <c r="R614" s="52"/>
      <c r="S614" s="52"/>
      <c r="T614" s="52"/>
      <c r="U614" s="52"/>
      <c r="V614" s="52"/>
      <c r="W614" s="52"/>
      <c r="X614" s="52"/>
      <c r="Y614" s="52"/>
      <c r="Z614" s="52"/>
      <c r="AA614" s="52"/>
      <c r="AB614" s="52"/>
      <c r="AC614" s="39"/>
      <c r="AD614" s="55"/>
    </row>
    <row r="615" s="35" customFormat="1" spans="6:30">
      <c r="F615" s="52"/>
      <c r="G615" s="52"/>
      <c r="P615" s="52"/>
      <c r="Q615" s="148"/>
      <c r="R615" s="52"/>
      <c r="S615" s="52"/>
      <c r="T615" s="52"/>
      <c r="U615" s="52"/>
      <c r="V615" s="52"/>
      <c r="W615" s="52"/>
      <c r="X615" s="52"/>
      <c r="Y615" s="52"/>
      <c r="Z615" s="52"/>
      <c r="AA615" s="52"/>
      <c r="AB615" s="52"/>
      <c r="AC615" s="39"/>
      <c r="AD615" s="55"/>
    </row>
    <row r="616" s="35" customFormat="1" spans="6:30">
      <c r="F616" s="52"/>
      <c r="G616" s="52"/>
      <c r="P616" s="52"/>
      <c r="Q616" s="148"/>
      <c r="R616" s="52"/>
      <c r="S616" s="52"/>
      <c r="T616" s="52"/>
      <c r="U616" s="52"/>
      <c r="V616" s="52"/>
      <c r="W616" s="52"/>
      <c r="X616" s="52"/>
      <c r="Y616" s="52"/>
      <c r="Z616" s="52"/>
      <c r="AA616" s="52"/>
      <c r="AB616" s="52"/>
      <c r="AC616" s="39"/>
      <c r="AD616" s="55"/>
    </row>
    <row r="617" s="35" customFormat="1" spans="6:30">
      <c r="F617" s="52"/>
      <c r="G617" s="52"/>
      <c r="P617" s="52"/>
      <c r="Q617" s="148"/>
      <c r="R617" s="52"/>
      <c r="S617" s="52"/>
      <c r="T617" s="52"/>
      <c r="U617" s="52"/>
      <c r="V617" s="52"/>
      <c r="W617" s="52"/>
      <c r="X617" s="52"/>
      <c r="Y617" s="52"/>
      <c r="Z617" s="52"/>
      <c r="AA617" s="52"/>
      <c r="AB617" s="52"/>
      <c r="AC617" s="39"/>
      <c r="AD617" s="55"/>
    </row>
    <row r="618" s="35" customFormat="1" spans="6:30">
      <c r="F618" s="52"/>
      <c r="G618" s="52"/>
      <c r="P618" s="52"/>
      <c r="Q618" s="148"/>
      <c r="R618" s="52"/>
      <c r="S618" s="52"/>
      <c r="T618" s="52"/>
      <c r="U618" s="52"/>
      <c r="V618" s="52"/>
      <c r="W618" s="52"/>
      <c r="X618" s="52"/>
      <c r="Y618" s="52"/>
      <c r="Z618" s="52"/>
      <c r="AA618" s="52"/>
      <c r="AB618" s="52"/>
      <c r="AC618" s="39"/>
      <c r="AD618" s="55"/>
    </row>
    <row r="619" s="35" customFormat="1" spans="6:30">
      <c r="F619" s="52"/>
      <c r="G619" s="52"/>
      <c r="P619" s="52"/>
      <c r="Q619" s="148"/>
      <c r="R619" s="52"/>
      <c r="S619" s="52"/>
      <c r="T619" s="52"/>
      <c r="U619" s="52"/>
      <c r="V619" s="52"/>
      <c r="W619" s="52"/>
      <c r="X619" s="52"/>
      <c r="Y619" s="52"/>
      <c r="Z619" s="52"/>
      <c r="AA619" s="52"/>
      <c r="AB619" s="52"/>
      <c r="AC619" s="39"/>
      <c r="AD619" s="55"/>
    </row>
    <row r="620" s="35" customFormat="1" spans="6:30">
      <c r="F620" s="52"/>
      <c r="G620" s="52"/>
      <c r="P620" s="52"/>
      <c r="Q620" s="148"/>
      <c r="R620" s="52"/>
      <c r="S620" s="52"/>
      <c r="T620" s="52"/>
      <c r="U620" s="52"/>
      <c r="V620" s="52"/>
      <c r="W620" s="52"/>
      <c r="X620" s="52"/>
      <c r="Y620" s="52"/>
      <c r="Z620" s="52"/>
      <c r="AA620" s="52"/>
      <c r="AB620" s="52"/>
      <c r="AC620" s="39"/>
      <c r="AD620" s="55"/>
    </row>
    <row r="621" s="35" customFormat="1" spans="6:30">
      <c r="F621" s="52"/>
      <c r="G621" s="52"/>
      <c r="P621" s="52"/>
      <c r="Q621" s="148"/>
      <c r="R621" s="52"/>
      <c r="S621" s="52"/>
      <c r="T621" s="52"/>
      <c r="U621" s="52"/>
      <c r="V621" s="52"/>
      <c r="W621" s="52"/>
      <c r="X621" s="52"/>
      <c r="Y621" s="52"/>
      <c r="Z621" s="52"/>
      <c r="AA621" s="52"/>
      <c r="AB621" s="52"/>
      <c r="AC621" s="39"/>
      <c r="AD621" s="55"/>
    </row>
    <row r="622" s="35" customFormat="1" spans="6:30">
      <c r="F622" s="52"/>
      <c r="G622" s="52"/>
      <c r="P622" s="52"/>
      <c r="Q622" s="148"/>
      <c r="R622" s="52"/>
      <c r="S622" s="52"/>
      <c r="T622" s="52"/>
      <c r="U622" s="52"/>
      <c r="V622" s="52"/>
      <c r="W622" s="52"/>
      <c r="X622" s="52"/>
      <c r="Y622" s="52"/>
      <c r="Z622" s="52"/>
      <c r="AA622" s="52"/>
      <c r="AB622" s="52"/>
      <c r="AC622" s="39"/>
      <c r="AD622" s="55"/>
    </row>
    <row r="623" s="35" customFormat="1" spans="6:30">
      <c r="F623" s="52"/>
      <c r="G623" s="52"/>
      <c r="P623" s="52"/>
      <c r="Q623" s="148"/>
      <c r="R623" s="52"/>
      <c r="S623" s="52"/>
      <c r="T623" s="52"/>
      <c r="U623" s="52"/>
      <c r="V623" s="52"/>
      <c r="W623" s="52"/>
      <c r="X623" s="52"/>
      <c r="Y623" s="52"/>
      <c r="Z623" s="52"/>
      <c r="AA623" s="52"/>
      <c r="AB623" s="52"/>
      <c r="AC623" s="39"/>
      <c r="AD623" s="55"/>
    </row>
    <row r="624" s="35" customFormat="1" spans="6:30">
      <c r="F624" s="52"/>
      <c r="G624" s="52"/>
      <c r="P624" s="52"/>
      <c r="Q624" s="148"/>
      <c r="R624" s="52"/>
      <c r="S624" s="52"/>
      <c r="T624" s="52"/>
      <c r="U624" s="52"/>
      <c r="V624" s="52"/>
      <c r="W624" s="52"/>
      <c r="X624" s="52"/>
      <c r="Y624" s="52"/>
      <c r="Z624" s="52"/>
      <c r="AA624" s="52"/>
      <c r="AB624" s="52"/>
      <c r="AC624" s="39"/>
      <c r="AD624" s="55"/>
    </row>
    <row r="625" s="35" customFormat="1" spans="6:30">
      <c r="F625" s="52"/>
      <c r="G625" s="52"/>
      <c r="P625" s="52"/>
      <c r="Q625" s="148"/>
      <c r="R625" s="52"/>
      <c r="S625" s="52"/>
      <c r="T625" s="52"/>
      <c r="U625" s="52"/>
      <c r="V625" s="52"/>
      <c r="W625" s="52"/>
      <c r="X625" s="52"/>
      <c r="Y625" s="52"/>
      <c r="Z625" s="52"/>
      <c r="AA625" s="52"/>
      <c r="AB625" s="52"/>
      <c r="AC625" s="39"/>
      <c r="AD625" s="55"/>
    </row>
    <row r="626" s="35" customFormat="1" spans="6:30">
      <c r="F626" s="52"/>
      <c r="G626" s="52"/>
      <c r="P626" s="52"/>
      <c r="Q626" s="148"/>
      <c r="R626" s="52"/>
      <c r="S626" s="52"/>
      <c r="T626" s="52"/>
      <c r="U626" s="52"/>
      <c r="V626" s="52"/>
      <c r="W626" s="52"/>
      <c r="X626" s="52"/>
      <c r="Y626" s="52"/>
      <c r="Z626" s="52"/>
      <c r="AA626" s="52"/>
      <c r="AB626" s="52"/>
      <c r="AC626" s="39"/>
      <c r="AD626" s="55"/>
    </row>
    <row r="627" s="35" customFormat="1" spans="6:30">
      <c r="F627" s="52"/>
      <c r="G627" s="52"/>
      <c r="P627" s="52"/>
      <c r="Q627" s="148"/>
      <c r="R627" s="52"/>
      <c r="S627" s="52"/>
      <c r="T627" s="52"/>
      <c r="U627" s="52"/>
      <c r="V627" s="52"/>
      <c r="W627" s="52"/>
      <c r="X627" s="52"/>
      <c r="Y627" s="52"/>
      <c r="Z627" s="52"/>
      <c r="AA627" s="52"/>
      <c r="AB627" s="52"/>
      <c r="AC627" s="39"/>
      <c r="AD627" s="55"/>
    </row>
    <row r="628" s="35" customFormat="1" spans="6:30">
      <c r="F628" s="52"/>
      <c r="G628" s="52"/>
      <c r="P628" s="52"/>
      <c r="Q628" s="148"/>
      <c r="R628" s="52"/>
      <c r="S628" s="52"/>
      <c r="T628" s="52"/>
      <c r="U628" s="52"/>
      <c r="V628" s="52"/>
      <c r="W628" s="52"/>
      <c r="X628" s="52"/>
      <c r="Y628" s="52"/>
      <c r="Z628" s="52"/>
      <c r="AA628" s="52"/>
      <c r="AB628" s="52"/>
      <c r="AC628" s="39"/>
      <c r="AD628" s="55"/>
    </row>
    <row r="629" s="35" customFormat="1" spans="6:30">
      <c r="F629" s="52"/>
      <c r="G629" s="52"/>
      <c r="P629" s="52"/>
      <c r="Q629" s="148"/>
      <c r="R629" s="52"/>
      <c r="S629" s="52"/>
      <c r="T629" s="52"/>
      <c r="U629" s="52"/>
      <c r="V629" s="52"/>
      <c r="W629" s="52"/>
      <c r="X629" s="52"/>
      <c r="Y629" s="52"/>
      <c r="Z629" s="52"/>
      <c r="AA629" s="52"/>
      <c r="AB629" s="52"/>
      <c r="AC629" s="39"/>
      <c r="AD629" s="55"/>
    </row>
    <row r="630" s="35" customFormat="1" spans="6:30">
      <c r="F630" s="52"/>
      <c r="G630" s="52"/>
      <c r="P630" s="52"/>
      <c r="Q630" s="148"/>
      <c r="R630" s="52"/>
      <c r="S630" s="52"/>
      <c r="T630" s="52"/>
      <c r="U630" s="52"/>
      <c r="V630" s="52"/>
      <c r="W630" s="52"/>
      <c r="X630" s="52"/>
      <c r="Y630" s="52"/>
      <c r="Z630" s="52"/>
      <c r="AA630" s="52"/>
      <c r="AB630" s="52"/>
      <c r="AC630" s="39"/>
      <c r="AD630" s="55"/>
    </row>
    <row r="631" s="35" customFormat="1" spans="6:30">
      <c r="F631" s="52"/>
      <c r="G631" s="52"/>
      <c r="P631" s="52"/>
      <c r="Q631" s="148"/>
      <c r="R631" s="52"/>
      <c r="S631" s="52"/>
      <c r="T631" s="52"/>
      <c r="U631" s="52"/>
      <c r="V631" s="52"/>
      <c r="W631" s="52"/>
      <c r="X631" s="52"/>
      <c r="Y631" s="52"/>
      <c r="Z631" s="52"/>
      <c r="AA631" s="52"/>
      <c r="AB631" s="52"/>
      <c r="AC631" s="39"/>
      <c r="AD631" s="55"/>
    </row>
    <row r="632" s="35" customFormat="1" spans="6:30">
      <c r="F632" s="52"/>
      <c r="G632" s="52"/>
      <c r="P632" s="52"/>
      <c r="Q632" s="148"/>
      <c r="R632" s="52"/>
      <c r="S632" s="52"/>
      <c r="T632" s="52"/>
      <c r="U632" s="52"/>
      <c r="V632" s="52"/>
      <c r="W632" s="52"/>
      <c r="X632" s="52"/>
      <c r="Y632" s="52"/>
      <c r="Z632" s="52"/>
      <c r="AA632" s="52"/>
      <c r="AB632" s="52"/>
      <c r="AC632" s="39"/>
      <c r="AD632" s="55"/>
    </row>
    <row r="633" s="35" customFormat="1" spans="6:30">
      <c r="F633" s="52"/>
      <c r="G633" s="52"/>
      <c r="P633" s="52"/>
      <c r="Q633" s="148"/>
      <c r="R633" s="52"/>
      <c r="S633" s="52"/>
      <c r="T633" s="52"/>
      <c r="U633" s="52"/>
      <c r="V633" s="52"/>
      <c r="W633" s="52"/>
      <c r="X633" s="52"/>
      <c r="Y633" s="52"/>
      <c r="Z633" s="52"/>
      <c r="AA633" s="52"/>
      <c r="AB633" s="52"/>
      <c r="AC633" s="39"/>
      <c r="AD633" s="55"/>
    </row>
    <row r="634" s="35" customFormat="1" spans="6:30">
      <c r="F634" s="52"/>
      <c r="G634" s="52"/>
      <c r="P634" s="52"/>
      <c r="Q634" s="148"/>
      <c r="R634" s="52"/>
      <c r="S634" s="52"/>
      <c r="T634" s="52"/>
      <c r="U634" s="52"/>
      <c r="V634" s="52"/>
      <c r="W634" s="52"/>
      <c r="X634" s="52"/>
      <c r="Y634" s="52"/>
      <c r="Z634" s="52"/>
      <c r="AA634" s="52"/>
      <c r="AB634" s="52"/>
      <c r="AC634" s="39"/>
      <c r="AD634" s="55"/>
    </row>
    <row r="635" s="35" customFormat="1" spans="6:30">
      <c r="F635" s="52"/>
      <c r="G635" s="52"/>
      <c r="P635" s="52"/>
      <c r="Q635" s="148"/>
      <c r="R635" s="52"/>
      <c r="S635" s="52"/>
      <c r="T635" s="52"/>
      <c r="U635" s="52"/>
      <c r="V635" s="52"/>
      <c r="W635" s="52"/>
      <c r="X635" s="52"/>
      <c r="Y635" s="52"/>
      <c r="Z635" s="52"/>
      <c r="AA635" s="52"/>
      <c r="AB635" s="52"/>
      <c r="AC635" s="39"/>
      <c r="AD635" s="55"/>
    </row>
    <row r="636" s="35" customFormat="1" spans="6:30">
      <c r="F636" s="52"/>
      <c r="G636" s="52"/>
      <c r="P636" s="52"/>
      <c r="Q636" s="148"/>
      <c r="R636" s="52"/>
      <c r="S636" s="52"/>
      <c r="T636" s="52"/>
      <c r="U636" s="52"/>
      <c r="V636" s="52"/>
      <c r="W636" s="52"/>
      <c r="X636" s="52"/>
      <c r="Y636" s="52"/>
      <c r="Z636" s="52"/>
      <c r="AA636" s="52"/>
      <c r="AB636" s="52"/>
      <c r="AC636" s="39"/>
      <c r="AD636" s="55"/>
    </row>
    <row r="637" s="35" customFormat="1" spans="6:30">
      <c r="F637" s="52"/>
      <c r="G637" s="52"/>
      <c r="P637" s="52"/>
      <c r="Q637" s="148"/>
      <c r="R637" s="52"/>
      <c r="S637" s="52"/>
      <c r="T637" s="52"/>
      <c r="U637" s="52"/>
      <c r="V637" s="52"/>
      <c r="W637" s="52"/>
      <c r="X637" s="52"/>
      <c r="Y637" s="52"/>
      <c r="Z637" s="52"/>
      <c r="AA637" s="52"/>
      <c r="AB637" s="52"/>
      <c r="AC637" s="39"/>
      <c r="AD637" s="55"/>
    </row>
    <row r="638" s="35" customFormat="1" spans="6:30">
      <c r="F638" s="52"/>
      <c r="G638" s="52"/>
      <c r="P638" s="52"/>
      <c r="Q638" s="148"/>
      <c r="R638" s="52"/>
      <c r="S638" s="52"/>
      <c r="T638" s="52"/>
      <c r="U638" s="52"/>
      <c r="V638" s="52"/>
      <c r="W638" s="52"/>
      <c r="X638" s="52"/>
      <c r="Y638" s="52"/>
      <c r="Z638" s="52"/>
      <c r="AA638" s="52"/>
      <c r="AB638" s="52"/>
      <c r="AC638" s="39"/>
      <c r="AD638" s="55"/>
    </row>
    <row r="639" s="35" customFormat="1" spans="6:30">
      <c r="F639" s="52"/>
      <c r="G639" s="52"/>
      <c r="P639" s="52"/>
      <c r="Q639" s="148"/>
      <c r="R639" s="52"/>
      <c r="S639" s="52"/>
      <c r="T639" s="52"/>
      <c r="U639" s="52"/>
      <c r="V639" s="52"/>
      <c r="W639" s="52"/>
      <c r="X639" s="52"/>
      <c r="Y639" s="52"/>
      <c r="Z639" s="52"/>
      <c r="AA639" s="52"/>
      <c r="AB639" s="52"/>
      <c r="AC639" s="39"/>
      <c r="AD639" s="55"/>
    </row>
    <row r="640" s="35" customFormat="1" spans="6:30">
      <c r="F640" s="52"/>
      <c r="G640" s="52"/>
      <c r="P640" s="52"/>
      <c r="Q640" s="148"/>
      <c r="R640" s="52"/>
      <c r="S640" s="52"/>
      <c r="T640" s="52"/>
      <c r="U640" s="52"/>
      <c r="V640" s="52"/>
      <c r="W640" s="52"/>
      <c r="X640" s="52"/>
      <c r="Y640" s="52"/>
      <c r="Z640" s="52"/>
      <c r="AA640" s="52"/>
      <c r="AB640" s="52"/>
      <c r="AC640" s="39"/>
      <c r="AD640" s="55"/>
    </row>
    <row r="641" s="35" customFormat="1" spans="6:30">
      <c r="F641" s="52"/>
      <c r="G641" s="52"/>
      <c r="P641" s="52"/>
      <c r="Q641" s="148"/>
      <c r="R641" s="52"/>
      <c r="S641" s="52"/>
      <c r="T641" s="52"/>
      <c r="U641" s="52"/>
      <c r="V641" s="52"/>
      <c r="W641" s="52"/>
      <c r="X641" s="52"/>
      <c r="Y641" s="52"/>
      <c r="Z641" s="52"/>
      <c r="AA641" s="52"/>
      <c r="AB641" s="52"/>
      <c r="AC641" s="39"/>
      <c r="AD641" s="55"/>
    </row>
    <row r="642" s="35" customFormat="1" spans="6:30">
      <c r="F642" s="52"/>
      <c r="G642" s="52"/>
      <c r="P642" s="52"/>
      <c r="Q642" s="148"/>
      <c r="R642" s="52"/>
      <c r="S642" s="52"/>
      <c r="T642" s="52"/>
      <c r="U642" s="52"/>
      <c r="V642" s="52"/>
      <c r="W642" s="52"/>
      <c r="X642" s="52"/>
      <c r="Y642" s="52"/>
      <c r="Z642" s="52"/>
      <c r="AA642" s="52"/>
      <c r="AB642" s="52"/>
      <c r="AC642" s="39"/>
      <c r="AD642" s="55"/>
    </row>
    <row r="643" s="35" customFormat="1" spans="6:30">
      <c r="F643" s="52"/>
      <c r="G643" s="52"/>
      <c r="P643" s="52"/>
      <c r="Q643" s="148"/>
      <c r="R643" s="52"/>
      <c r="S643" s="52"/>
      <c r="T643" s="52"/>
      <c r="U643" s="52"/>
      <c r="V643" s="52"/>
      <c r="W643" s="52"/>
      <c r="X643" s="52"/>
      <c r="Y643" s="52"/>
      <c r="Z643" s="52"/>
      <c r="AA643" s="52"/>
      <c r="AB643" s="52"/>
      <c r="AC643" s="39"/>
      <c r="AD643" s="55"/>
    </row>
    <row r="644" s="35" customFormat="1" spans="6:30">
      <c r="F644" s="52"/>
      <c r="G644" s="52"/>
      <c r="P644" s="52"/>
      <c r="Q644" s="148"/>
      <c r="R644" s="52"/>
      <c r="S644" s="52"/>
      <c r="T644" s="52"/>
      <c r="U644" s="52"/>
      <c r="V644" s="52"/>
      <c r="W644" s="52"/>
      <c r="X644" s="52"/>
      <c r="Y644" s="52"/>
      <c r="Z644" s="52"/>
      <c r="AA644" s="52"/>
      <c r="AB644" s="52"/>
      <c r="AC644" s="39"/>
      <c r="AD644" s="55"/>
    </row>
    <row r="645" s="35" customFormat="1" spans="6:30">
      <c r="F645" s="52"/>
      <c r="G645" s="52"/>
      <c r="P645" s="52"/>
      <c r="Q645" s="148"/>
      <c r="R645" s="52"/>
      <c r="S645" s="52"/>
      <c r="T645" s="52"/>
      <c r="U645" s="52"/>
      <c r="V645" s="52"/>
      <c r="W645" s="52"/>
      <c r="X645" s="52"/>
      <c r="Y645" s="52"/>
      <c r="Z645" s="52"/>
      <c r="AA645" s="52"/>
      <c r="AB645" s="52"/>
      <c r="AC645" s="39"/>
      <c r="AD645" s="55"/>
    </row>
    <row r="646" s="35" customFormat="1" spans="6:30">
      <c r="F646" s="52"/>
      <c r="G646" s="52"/>
      <c r="P646" s="52"/>
      <c r="Q646" s="148"/>
      <c r="R646" s="52"/>
      <c r="S646" s="52"/>
      <c r="T646" s="52"/>
      <c r="U646" s="52"/>
      <c r="V646" s="52"/>
      <c r="W646" s="52"/>
      <c r="X646" s="52"/>
      <c r="Y646" s="52"/>
      <c r="Z646" s="52"/>
      <c r="AA646" s="52"/>
      <c r="AB646" s="52"/>
      <c r="AC646" s="39"/>
      <c r="AD646" s="55"/>
    </row>
    <row r="647" s="35" customFormat="1" spans="6:30">
      <c r="F647" s="52"/>
      <c r="G647" s="52"/>
      <c r="P647" s="52"/>
      <c r="Q647" s="148"/>
      <c r="R647" s="52"/>
      <c r="S647" s="52"/>
      <c r="T647" s="52"/>
      <c r="U647" s="52"/>
      <c r="V647" s="52"/>
      <c r="W647" s="52"/>
      <c r="X647" s="52"/>
      <c r="Y647" s="52"/>
      <c r="Z647" s="52"/>
      <c r="AA647" s="52"/>
      <c r="AB647" s="52"/>
      <c r="AC647" s="39"/>
      <c r="AD647" s="55"/>
    </row>
    <row r="648" s="35" customFormat="1" spans="6:30">
      <c r="F648" s="52"/>
      <c r="G648" s="52"/>
      <c r="P648" s="52"/>
      <c r="Q648" s="148"/>
      <c r="R648" s="52"/>
      <c r="S648" s="52"/>
      <c r="T648" s="52"/>
      <c r="U648" s="52"/>
      <c r="V648" s="52"/>
      <c r="W648" s="52"/>
      <c r="X648" s="52"/>
      <c r="Y648" s="52"/>
      <c r="Z648" s="52"/>
      <c r="AA648" s="52"/>
      <c r="AB648" s="52"/>
      <c r="AC648" s="39"/>
      <c r="AD648" s="55"/>
    </row>
    <row r="649" s="35" customFormat="1" spans="6:30">
      <c r="F649" s="52"/>
      <c r="G649" s="52"/>
      <c r="P649" s="52"/>
      <c r="Q649" s="148"/>
      <c r="R649" s="52"/>
      <c r="S649" s="52"/>
      <c r="T649" s="52"/>
      <c r="U649" s="52"/>
      <c r="V649" s="52"/>
      <c r="W649" s="52"/>
      <c r="X649" s="52"/>
      <c r="Y649" s="52"/>
      <c r="Z649" s="52"/>
      <c r="AA649" s="52"/>
      <c r="AB649" s="52"/>
      <c r="AC649" s="39"/>
      <c r="AD649" s="55"/>
    </row>
    <row r="650" s="35" customFormat="1" spans="6:30">
      <c r="F650" s="52"/>
      <c r="G650" s="52"/>
      <c r="P650" s="52"/>
      <c r="Q650" s="148"/>
      <c r="R650" s="52"/>
      <c r="S650" s="52"/>
      <c r="T650" s="52"/>
      <c r="U650" s="52"/>
      <c r="V650" s="52"/>
      <c r="W650" s="52"/>
      <c r="X650" s="52"/>
      <c r="Y650" s="52"/>
      <c r="Z650" s="52"/>
      <c r="AA650" s="52"/>
      <c r="AB650" s="52"/>
      <c r="AC650" s="39"/>
      <c r="AD650" s="55"/>
    </row>
    <row r="651" s="35" customFormat="1" spans="6:30">
      <c r="F651" s="52"/>
      <c r="G651" s="52"/>
      <c r="P651" s="52"/>
      <c r="Q651" s="148"/>
      <c r="R651" s="52"/>
      <c r="S651" s="52"/>
      <c r="T651" s="52"/>
      <c r="U651" s="52"/>
      <c r="V651" s="52"/>
      <c r="W651" s="52"/>
      <c r="X651" s="52"/>
      <c r="Y651" s="52"/>
      <c r="Z651" s="52"/>
      <c r="AA651" s="52"/>
      <c r="AB651" s="52"/>
      <c r="AC651" s="39"/>
      <c r="AD651" s="55"/>
    </row>
    <row r="652" s="35" customFormat="1" spans="6:30">
      <c r="F652" s="52"/>
      <c r="G652" s="52"/>
      <c r="P652" s="52"/>
      <c r="Q652" s="148"/>
      <c r="R652" s="52"/>
      <c r="S652" s="52"/>
      <c r="T652" s="52"/>
      <c r="U652" s="52"/>
      <c r="V652" s="52"/>
      <c r="W652" s="52"/>
      <c r="X652" s="52"/>
      <c r="Y652" s="52"/>
      <c r="Z652" s="52"/>
      <c r="AA652" s="52"/>
      <c r="AB652" s="52"/>
      <c r="AC652" s="39"/>
      <c r="AD652" s="55"/>
    </row>
    <row r="653" s="35" customFormat="1" spans="6:30">
      <c r="F653" s="52"/>
      <c r="G653" s="52"/>
      <c r="P653" s="52"/>
      <c r="Q653" s="148"/>
      <c r="R653" s="52"/>
      <c r="S653" s="52"/>
      <c r="T653" s="52"/>
      <c r="U653" s="52"/>
      <c r="V653" s="52"/>
      <c r="W653" s="52"/>
      <c r="X653" s="52"/>
      <c r="Y653" s="52"/>
      <c r="Z653" s="52"/>
      <c r="AA653" s="52"/>
      <c r="AB653" s="52"/>
      <c r="AC653" s="39"/>
      <c r="AD653" s="55"/>
    </row>
    <row r="654" s="35" customFormat="1" spans="6:30">
      <c r="F654" s="52"/>
      <c r="G654" s="52"/>
      <c r="P654" s="52"/>
      <c r="Q654" s="148"/>
      <c r="R654" s="52"/>
      <c r="S654" s="52"/>
      <c r="T654" s="52"/>
      <c r="U654" s="52"/>
      <c r="V654" s="52"/>
      <c r="W654" s="52"/>
      <c r="X654" s="52"/>
      <c r="Y654" s="52"/>
      <c r="Z654" s="52"/>
      <c r="AA654" s="52"/>
      <c r="AB654" s="52"/>
      <c r="AC654" s="39"/>
      <c r="AD654" s="55"/>
    </row>
    <row r="655" s="35" customFormat="1" spans="6:30">
      <c r="F655" s="52"/>
      <c r="G655" s="52"/>
      <c r="P655" s="52"/>
      <c r="Q655" s="148"/>
      <c r="R655" s="52"/>
      <c r="S655" s="52"/>
      <c r="T655" s="52"/>
      <c r="U655" s="52"/>
      <c r="V655" s="52"/>
      <c r="W655" s="52"/>
      <c r="X655" s="52"/>
      <c r="Y655" s="52"/>
      <c r="Z655" s="52"/>
      <c r="AA655" s="52"/>
      <c r="AB655" s="52"/>
      <c r="AC655" s="39"/>
      <c r="AD655" s="55"/>
    </row>
    <row r="656" s="35" customFormat="1" spans="6:30">
      <c r="F656" s="52"/>
      <c r="G656" s="52"/>
      <c r="P656" s="52"/>
      <c r="Q656" s="148"/>
      <c r="R656" s="52"/>
      <c r="S656" s="52"/>
      <c r="T656" s="52"/>
      <c r="U656" s="52"/>
      <c r="V656" s="52"/>
      <c r="W656" s="52"/>
      <c r="X656" s="52"/>
      <c r="Y656" s="52"/>
      <c r="Z656" s="52"/>
      <c r="AA656" s="52"/>
      <c r="AB656" s="52"/>
      <c r="AC656" s="39"/>
      <c r="AD656" s="55"/>
    </row>
    <row r="657" s="35" customFormat="1" spans="6:30">
      <c r="F657" s="52"/>
      <c r="G657" s="52"/>
      <c r="P657" s="52"/>
      <c r="Q657" s="148"/>
      <c r="R657" s="52"/>
      <c r="S657" s="52"/>
      <c r="T657" s="52"/>
      <c r="U657" s="52"/>
      <c r="V657" s="52"/>
      <c r="W657" s="52"/>
      <c r="X657" s="52"/>
      <c r="Y657" s="52"/>
      <c r="Z657" s="52"/>
      <c r="AA657" s="52"/>
      <c r="AB657" s="52"/>
      <c r="AC657" s="39"/>
      <c r="AD657" s="55"/>
    </row>
    <row r="658" s="35" customFormat="1" spans="6:30">
      <c r="F658" s="52"/>
      <c r="G658" s="52"/>
      <c r="P658" s="52"/>
      <c r="Q658" s="148"/>
      <c r="R658" s="52"/>
      <c r="S658" s="52"/>
      <c r="T658" s="52"/>
      <c r="U658" s="52"/>
      <c r="V658" s="52"/>
      <c r="W658" s="52"/>
      <c r="X658" s="52"/>
      <c r="Y658" s="52"/>
      <c r="Z658" s="52"/>
      <c r="AA658" s="52"/>
      <c r="AB658" s="52"/>
      <c r="AC658" s="39"/>
      <c r="AD658" s="55"/>
    </row>
    <row r="659" s="35" customFormat="1" spans="6:30">
      <c r="F659" s="52"/>
      <c r="G659" s="52"/>
      <c r="P659" s="52"/>
      <c r="Q659" s="148"/>
      <c r="R659" s="52"/>
      <c r="S659" s="52"/>
      <c r="T659" s="52"/>
      <c r="U659" s="52"/>
      <c r="V659" s="52"/>
      <c r="W659" s="52"/>
      <c r="X659" s="52"/>
      <c r="Y659" s="52"/>
      <c r="Z659" s="52"/>
      <c r="AA659" s="52"/>
      <c r="AB659" s="52"/>
      <c r="AC659" s="39"/>
      <c r="AD659" s="55"/>
    </row>
    <row r="660" s="35" customFormat="1" spans="6:30">
      <c r="F660" s="52"/>
      <c r="G660" s="52"/>
      <c r="P660" s="52"/>
      <c r="Q660" s="148"/>
      <c r="R660" s="52"/>
      <c r="S660" s="52"/>
      <c r="T660" s="52"/>
      <c r="U660" s="52"/>
      <c r="V660" s="52"/>
      <c r="W660" s="52"/>
      <c r="X660" s="52"/>
      <c r="Y660" s="52"/>
      <c r="Z660" s="52"/>
      <c r="AA660" s="52"/>
      <c r="AB660" s="52"/>
      <c r="AC660" s="39"/>
      <c r="AD660" s="55"/>
    </row>
    <row r="661" s="35" customFormat="1" spans="6:30">
      <c r="F661" s="52"/>
      <c r="G661" s="52"/>
      <c r="P661" s="52"/>
      <c r="Q661" s="148"/>
      <c r="R661" s="52"/>
      <c r="S661" s="52"/>
      <c r="T661" s="52"/>
      <c r="U661" s="52"/>
      <c r="V661" s="52"/>
      <c r="W661" s="52"/>
      <c r="X661" s="52"/>
      <c r="Y661" s="52"/>
      <c r="Z661" s="52"/>
      <c r="AA661" s="52"/>
      <c r="AB661" s="52"/>
      <c r="AC661" s="39"/>
      <c r="AD661" s="55"/>
    </row>
    <row r="662" s="35" customFormat="1" spans="6:30">
      <c r="F662" s="52"/>
      <c r="G662" s="52"/>
      <c r="P662" s="52"/>
      <c r="Q662" s="148"/>
      <c r="R662" s="52"/>
      <c r="S662" s="52"/>
      <c r="T662" s="52"/>
      <c r="U662" s="52"/>
      <c r="V662" s="52"/>
      <c r="W662" s="52"/>
      <c r="X662" s="52"/>
      <c r="Y662" s="52"/>
      <c r="Z662" s="52"/>
      <c r="AA662" s="52"/>
      <c r="AB662" s="52"/>
      <c r="AC662" s="39"/>
      <c r="AD662" s="55"/>
    </row>
    <row r="663" s="35" customFormat="1" spans="6:30">
      <c r="F663" s="52"/>
      <c r="G663" s="52"/>
      <c r="P663" s="52"/>
      <c r="Q663" s="148"/>
      <c r="R663" s="52"/>
      <c r="S663" s="52"/>
      <c r="T663" s="52"/>
      <c r="U663" s="52"/>
      <c r="V663" s="52"/>
      <c r="W663" s="52"/>
      <c r="X663" s="52"/>
      <c r="Y663" s="52"/>
      <c r="Z663" s="52"/>
      <c r="AA663" s="52"/>
      <c r="AB663" s="52"/>
      <c r="AC663" s="39"/>
      <c r="AD663" s="55"/>
    </row>
    <row r="664" s="35" customFormat="1" spans="6:30">
      <c r="F664" s="52"/>
      <c r="G664" s="52"/>
      <c r="P664" s="52"/>
      <c r="Q664" s="148"/>
      <c r="R664" s="52"/>
      <c r="S664" s="52"/>
      <c r="T664" s="52"/>
      <c r="U664" s="52"/>
      <c r="V664" s="52"/>
      <c r="W664" s="52"/>
      <c r="X664" s="52"/>
      <c r="Y664" s="52"/>
      <c r="Z664" s="52"/>
      <c r="AA664" s="52"/>
      <c r="AB664" s="52"/>
      <c r="AC664" s="39"/>
      <c r="AD664" s="55"/>
    </row>
    <row r="665" s="35" customFormat="1" spans="6:30">
      <c r="F665" s="52"/>
      <c r="G665" s="52"/>
      <c r="P665" s="52"/>
      <c r="Q665" s="148"/>
      <c r="R665" s="52"/>
      <c r="S665" s="52"/>
      <c r="T665" s="52"/>
      <c r="U665" s="52"/>
      <c r="V665" s="52"/>
      <c r="W665" s="52"/>
      <c r="X665" s="52"/>
      <c r="Y665" s="52"/>
      <c r="Z665" s="52"/>
      <c r="AA665" s="52"/>
      <c r="AB665" s="52"/>
      <c r="AC665" s="39"/>
      <c r="AD665" s="55"/>
    </row>
    <row r="666" s="35" customFormat="1" spans="6:30">
      <c r="F666" s="52"/>
      <c r="G666" s="52"/>
      <c r="P666" s="52"/>
      <c r="Q666" s="148"/>
      <c r="R666" s="52"/>
      <c r="S666" s="52"/>
      <c r="T666" s="52"/>
      <c r="U666" s="52"/>
      <c r="V666" s="52"/>
      <c r="W666" s="52"/>
      <c r="X666" s="52"/>
      <c r="Y666" s="52"/>
      <c r="Z666" s="52"/>
      <c r="AA666" s="52"/>
      <c r="AB666" s="52"/>
      <c r="AC666" s="39"/>
      <c r="AD666" s="55"/>
    </row>
    <row r="667" s="35" customFormat="1" spans="6:30">
      <c r="F667" s="52"/>
      <c r="G667" s="52"/>
      <c r="P667" s="52"/>
      <c r="Q667" s="148"/>
      <c r="R667" s="52"/>
      <c r="S667" s="52"/>
      <c r="T667" s="52"/>
      <c r="U667" s="52"/>
      <c r="V667" s="52"/>
      <c r="W667" s="52"/>
      <c r="X667" s="52"/>
      <c r="Y667" s="52"/>
      <c r="Z667" s="52"/>
      <c r="AA667" s="52"/>
      <c r="AB667" s="52"/>
      <c r="AC667" s="39"/>
      <c r="AD667" s="55"/>
    </row>
    <row r="668" s="35" customFormat="1" spans="6:30">
      <c r="F668" s="52"/>
      <c r="G668" s="52"/>
      <c r="P668" s="52"/>
      <c r="Q668" s="148"/>
      <c r="R668" s="52"/>
      <c r="S668" s="52"/>
      <c r="T668" s="52"/>
      <c r="U668" s="52"/>
      <c r="V668" s="52"/>
      <c r="W668" s="52"/>
      <c r="X668" s="52"/>
      <c r="Y668" s="52"/>
      <c r="Z668" s="52"/>
      <c r="AA668" s="52"/>
      <c r="AB668" s="52"/>
      <c r="AC668" s="39"/>
      <c r="AD668" s="55"/>
    </row>
    <row r="669" s="35" customFormat="1" spans="6:30">
      <c r="F669" s="52"/>
      <c r="G669" s="52"/>
      <c r="P669" s="52"/>
      <c r="Q669" s="148"/>
      <c r="R669" s="52"/>
      <c r="S669" s="52"/>
      <c r="T669" s="52"/>
      <c r="U669" s="52"/>
      <c r="V669" s="52"/>
      <c r="W669" s="52"/>
      <c r="X669" s="52"/>
      <c r="Y669" s="52"/>
      <c r="Z669" s="52"/>
      <c r="AA669" s="52"/>
      <c r="AB669" s="52"/>
      <c r="AC669" s="39"/>
      <c r="AD669" s="55"/>
    </row>
    <row r="670" s="35" customFormat="1" spans="6:30">
      <c r="F670" s="52"/>
      <c r="G670" s="52"/>
      <c r="P670" s="52"/>
      <c r="Q670" s="148"/>
      <c r="R670" s="52"/>
      <c r="S670" s="52"/>
      <c r="T670" s="52"/>
      <c r="U670" s="52"/>
      <c r="V670" s="52"/>
      <c r="W670" s="52"/>
      <c r="X670" s="52"/>
      <c r="Y670" s="52"/>
      <c r="Z670" s="52"/>
      <c r="AA670" s="52"/>
      <c r="AB670" s="52"/>
      <c r="AC670" s="39"/>
      <c r="AD670" s="55"/>
    </row>
    <row r="671" s="35" customFormat="1" spans="6:30">
      <c r="F671" s="52"/>
      <c r="G671" s="52"/>
      <c r="P671" s="52"/>
      <c r="Q671" s="148"/>
      <c r="R671" s="52"/>
      <c r="S671" s="52"/>
      <c r="T671" s="52"/>
      <c r="U671" s="52"/>
      <c r="V671" s="52"/>
      <c r="W671" s="52"/>
      <c r="X671" s="52"/>
      <c r="Y671" s="52"/>
      <c r="Z671" s="52"/>
      <c r="AA671" s="52"/>
      <c r="AB671" s="52"/>
      <c r="AC671" s="39"/>
      <c r="AD671" s="55"/>
    </row>
    <row r="672" s="35" customFormat="1" spans="6:30">
      <c r="F672" s="52"/>
      <c r="G672" s="52"/>
      <c r="P672" s="52"/>
      <c r="Q672" s="148"/>
      <c r="R672" s="52"/>
      <c r="S672" s="52"/>
      <c r="T672" s="52"/>
      <c r="U672" s="52"/>
      <c r="V672" s="52"/>
      <c r="W672" s="52"/>
      <c r="X672" s="52"/>
      <c r="Y672" s="52"/>
      <c r="Z672" s="52"/>
      <c r="AA672" s="52"/>
      <c r="AB672" s="52"/>
      <c r="AC672" s="39"/>
      <c r="AD672" s="55"/>
    </row>
    <row r="673" s="35" customFormat="1" spans="6:30">
      <c r="F673" s="52"/>
      <c r="G673" s="52"/>
      <c r="P673" s="52"/>
      <c r="Q673" s="148"/>
      <c r="R673" s="52"/>
      <c r="S673" s="52"/>
      <c r="T673" s="52"/>
      <c r="U673" s="52"/>
      <c r="V673" s="52"/>
      <c r="W673" s="52"/>
      <c r="X673" s="52"/>
      <c r="Y673" s="52"/>
      <c r="Z673" s="52"/>
      <c r="AA673" s="52"/>
      <c r="AB673" s="52"/>
      <c r="AC673" s="39"/>
      <c r="AD673" s="55"/>
    </row>
    <row r="674" s="35" customFormat="1" spans="6:30">
      <c r="F674" s="52"/>
      <c r="G674" s="52"/>
      <c r="P674" s="52"/>
      <c r="Q674" s="148"/>
      <c r="R674" s="52"/>
      <c r="S674" s="52"/>
      <c r="T674" s="52"/>
      <c r="U674" s="52"/>
      <c r="V674" s="52"/>
      <c r="W674" s="52"/>
      <c r="X674" s="52"/>
      <c r="Y674" s="52"/>
      <c r="Z674" s="52"/>
      <c r="AA674" s="52"/>
      <c r="AB674" s="52"/>
      <c r="AC674" s="39"/>
      <c r="AD674" s="55"/>
    </row>
    <row r="675" s="35" customFormat="1" spans="6:30">
      <c r="F675" s="52"/>
      <c r="G675" s="52"/>
      <c r="P675" s="52"/>
      <c r="Q675" s="148"/>
      <c r="R675" s="52"/>
      <c r="S675" s="52"/>
      <c r="T675" s="52"/>
      <c r="U675" s="52"/>
      <c r="V675" s="52"/>
      <c r="W675" s="52"/>
      <c r="X675" s="52"/>
      <c r="Y675" s="52"/>
      <c r="Z675" s="52"/>
      <c r="AA675" s="52"/>
      <c r="AB675" s="52"/>
      <c r="AC675" s="39"/>
      <c r="AD675" s="55"/>
    </row>
    <row r="676" s="35" customFormat="1" spans="6:30">
      <c r="F676" s="52"/>
      <c r="G676" s="52"/>
      <c r="P676" s="52"/>
      <c r="Q676" s="148"/>
      <c r="R676" s="52"/>
      <c r="S676" s="52"/>
      <c r="T676" s="52"/>
      <c r="U676" s="52"/>
      <c r="V676" s="52"/>
      <c r="W676" s="52"/>
      <c r="X676" s="52"/>
      <c r="Y676" s="52"/>
      <c r="Z676" s="52"/>
      <c r="AA676" s="52"/>
      <c r="AB676" s="52"/>
      <c r="AC676" s="39"/>
      <c r="AD676" s="55"/>
    </row>
    <row r="677" s="35" customFormat="1" spans="6:30">
      <c r="F677" s="52"/>
      <c r="G677" s="52"/>
      <c r="P677" s="52"/>
      <c r="Q677" s="148"/>
      <c r="R677" s="52"/>
      <c r="S677" s="52"/>
      <c r="T677" s="52"/>
      <c r="U677" s="52"/>
      <c r="V677" s="52"/>
      <c r="W677" s="52"/>
      <c r="X677" s="52"/>
      <c r="Y677" s="52"/>
      <c r="Z677" s="52"/>
      <c r="AA677" s="52"/>
      <c r="AB677" s="52"/>
      <c r="AC677" s="39"/>
      <c r="AD677" s="55"/>
    </row>
    <row r="678" s="35" customFormat="1" spans="6:30">
      <c r="F678" s="52"/>
      <c r="G678" s="52"/>
      <c r="P678" s="52"/>
      <c r="Q678" s="148"/>
      <c r="R678" s="52"/>
      <c r="S678" s="52"/>
      <c r="T678" s="52"/>
      <c r="U678" s="52"/>
      <c r="V678" s="52"/>
      <c r="W678" s="52"/>
      <c r="X678" s="52"/>
      <c r="Y678" s="52"/>
      <c r="Z678" s="52"/>
      <c r="AA678" s="52"/>
      <c r="AB678" s="52"/>
      <c r="AC678" s="39"/>
      <c r="AD678" s="55"/>
    </row>
    <row r="679" s="35" customFormat="1" spans="6:30">
      <c r="F679" s="52"/>
      <c r="G679" s="52"/>
      <c r="P679" s="52"/>
      <c r="Q679" s="148"/>
      <c r="R679" s="52"/>
      <c r="S679" s="52"/>
      <c r="T679" s="52"/>
      <c r="U679" s="52"/>
      <c r="V679" s="52"/>
      <c r="W679" s="52"/>
      <c r="X679" s="52"/>
      <c r="Y679" s="52"/>
      <c r="Z679" s="52"/>
      <c r="AA679" s="52"/>
      <c r="AB679" s="52"/>
      <c r="AC679" s="39"/>
      <c r="AD679" s="55"/>
    </row>
    <row r="680" s="35" customFormat="1" spans="6:30">
      <c r="F680" s="52"/>
      <c r="G680" s="52"/>
      <c r="P680" s="52"/>
      <c r="Q680" s="148"/>
      <c r="R680" s="52"/>
      <c r="S680" s="52"/>
      <c r="T680" s="52"/>
      <c r="U680" s="52"/>
      <c r="V680" s="52"/>
      <c r="W680" s="52"/>
      <c r="X680" s="52"/>
      <c r="Y680" s="52"/>
      <c r="Z680" s="52"/>
      <c r="AA680" s="52"/>
      <c r="AB680" s="52"/>
      <c r="AC680" s="39"/>
      <c r="AD680" s="55"/>
    </row>
    <row r="681" s="35" customFormat="1" spans="6:30">
      <c r="F681" s="52"/>
      <c r="G681" s="52"/>
      <c r="P681" s="52"/>
      <c r="Q681" s="148"/>
      <c r="R681" s="52"/>
      <c r="S681" s="52"/>
      <c r="T681" s="52"/>
      <c r="U681" s="52"/>
      <c r="V681" s="52"/>
      <c r="W681" s="52"/>
      <c r="X681" s="52"/>
      <c r="Y681" s="52"/>
      <c r="Z681" s="52"/>
      <c r="AA681" s="52"/>
      <c r="AB681" s="52"/>
      <c r="AC681" s="39"/>
      <c r="AD681" s="55"/>
    </row>
    <row r="682" s="35" customFormat="1" spans="6:30">
      <c r="F682" s="52"/>
      <c r="G682" s="52"/>
      <c r="P682" s="52"/>
      <c r="Q682" s="148"/>
      <c r="R682" s="52"/>
      <c r="S682" s="52"/>
      <c r="T682" s="52"/>
      <c r="U682" s="52"/>
      <c r="V682" s="52"/>
      <c r="W682" s="52"/>
      <c r="X682" s="52"/>
      <c r="Y682" s="52"/>
      <c r="Z682" s="52"/>
      <c r="AA682" s="52"/>
      <c r="AB682" s="52"/>
      <c r="AC682" s="39"/>
      <c r="AD682" s="55"/>
    </row>
    <row r="683" s="35" customFormat="1" spans="6:30">
      <c r="F683" s="52"/>
      <c r="G683" s="52"/>
      <c r="P683" s="52"/>
      <c r="Q683" s="148"/>
      <c r="R683" s="52"/>
      <c r="S683" s="52"/>
      <c r="T683" s="52"/>
      <c r="U683" s="52"/>
      <c r="V683" s="52"/>
      <c r="W683" s="52"/>
      <c r="X683" s="52"/>
      <c r="Y683" s="52"/>
      <c r="Z683" s="52"/>
      <c r="AA683" s="52"/>
      <c r="AB683" s="52"/>
      <c r="AC683" s="39"/>
      <c r="AD683" s="55"/>
    </row>
    <row r="684" s="35" customFormat="1" spans="6:30">
      <c r="F684" s="52"/>
      <c r="G684" s="52"/>
      <c r="P684" s="52"/>
      <c r="Q684" s="148"/>
      <c r="R684" s="52"/>
      <c r="S684" s="52"/>
      <c r="T684" s="52"/>
      <c r="U684" s="52"/>
      <c r="V684" s="52"/>
      <c r="W684" s="52"/>
      <c r="X684" s="52"/>
      <c r="Y684" s="52"/>
      <c r="Z684" s="52"/>
      <c r="AA684" s="52"/>
      <c r="AB684" s="52"/>
      <c r="AC684" s="39"/>
      <c r="AD684" s="55"/>
    </row>
    <row r="685" s="35" customFormat="1" spans="6:30">
      <c r="F685" s="52"/>
      <c r="G685" s="52"/>
      <c r="P685" s="52"/>
      <c r="Q685" s="148"/>
      <c r="R685" s="52"/>
      <c r="S685" s="52"/>
      <c r="T685" s="52"/>
      <c r="U685" s="52"/>
      <c r="V685" s="52"/>
      <c r="W685" s="52"/>
      <c r="X685" s="52"/>
      <c r="Y685" s="52"/>
      <c r="Z685" s="52"/>
      <c r="AA685" s="52"/>
      <c r="AB685" s="52"/>
      <c r="AC685" s="39"/>
      <c r="AD685" s="55"/>
    </row>
    <row r="686" s="35" customFormat="1" spans="6:30">
      <c r="F686" s="52"/>
      <c r="G686" s="52"/>
      <c r="P686" s="52"/>
      <c r="Q686" s="148"/>
      <c r="R686" s="52"/>
      <c r="S686" s="52"/>
      <c r="T686" s="52"/>
      <c r="U686" s="52"/>
      <c r="V686" s="52"/>
      <c r="W686" s="52"/>
      <c r="X686" s="52"/>
      <c r="Y686" s="52"/>
      <c r="Z686" s="52"/>
      <c r="AA686" s="52"/>
      <c r="AB686" s="52"/>
      <c r="AC686" s="39"/>
      <c r="AD686" s="55"/>
    </row>
    <row r="687" s="35" customFormat="1" spans="6:30">
      <c r="F687" s="52"/>
      <c r="G687" s="52"/>
      <c r="P687" s="52"/>
      <c r="Q687" s="148"/>
      <c r="R687" s="52"/>
      <c r="S687" s="52"/>
      <c r="T687" s="52"/>
      <c r="U687" s="52"/>
      <c r="V687" s="52"/>
      <c r="W687" s="52"/>
      <c r="X687" s="52"/>
      <c r="Y687" s="52"/>
      <c r="Z687" s="52"/>
      <c r="AA687" s="52"/>
      <c r="AB687" s="52"/>
      <c r="AC687" s="39"/>
      <c r="AD687" s="55"/>
    </row>
    <row r="688" s="35" customFormat="1" spans="6:30">
      <c r="F688" s="52"/>
      <c r="G688" s="52"/>
      <c r="P688" s="52"/>
      <c r="Q688" s="148"/>
      <c r="R688" s="52"/>
      <c r="S688" s="52"/>
      <c r="T688" s="52"/>
      <c r="U688" s="52"/>
      <c r="V688" s="52"/>
      <c r="W688" s="52"/>
      <c r="X688" s="52"/>
      <c r="Y688" s="52"/>
      <c r="Z688" s="52"/>
      <c r="AA688" s="52"/>
      <c r="AB688" s="52"/>
      <c r="AC688" s="39"/>
      <c r="AD688" s="55"/>
    </row>
    <row r="689" s="35" customFormat="1" spans="6:30">
      <c r="F689" s="52"/>
      <c r="G689" s="52"/>
      <c r="P689" s="52"/>
      <c r="Q689" s="148"/>
      <c r="R689" s="52"/>
      <c r="S689" s="52"/>
      <c r="T689" s="52"/>
      <c r="U689" s="52"/>
      <c r="V689" s="52"/>
      <c r="W689" s="52"/>
      <c r="X689" s="52"/>
      <c r="Y689" s="52"/>
      <c r="Z689" s="52"/>
      <c r="AA689" s="52"/>
      <c r="AB689" s="52"/>
      <c r="AC689" s="39"/>
      <c r="AD689" s="55"/>
    </row>
    <row r="690" s="35" customFormat="1" spans="6:30">
      <c r="F690" s="52"/>
      <c r="G690" s="52"/>
      <c r="P690" s="52"/>
      <c r="Q690" s="148"/>
      <c r="R690" s="52"/>
      <c r="S690" s="52"/>
      <c r="T690" s="52"/>
      <c r="U690" s="52"/>
      <c r="V690" s="52"/>
      <c r="W690" s="52"/>
      <c r="X690" s="52"/>
      <c r="Y690" s="52"/>
      <c r="Z690" s="52"/>
      <c r="AA690" s="52"/>
      <c r="AB690" s="52"/>
      <c r="AC690" s="39"/>
      <c r="AD690" s="55"/>
    </row>
    <row r="691" s="35" customFormat="1" spans="6:30">
      <c r="F691" s="52"/>
      <c r="G691" s="52"/>
      <c r="P691" s="52"/>
      <c r="Q691" s="148"/>
      <c r="R691" s="52"/>
      <c r="S691" s="52"/>
      <c r="T691" s="52"/>
      <c r="U691" s="52"/>
      <c r="V691" s="52"/>
      <c r="W691" s="52"/>
      <c r="X691" s="52"/>
      <c r="Y691" s="52"/>
      <c r="Z691" s="52"/>
      <c r="AA691" s="52"/>
      <c r="AB691" s="52"/>
      <c r="AC691" s="39"/>
      <c r="AD691" s="55"/>
    </row>
    <row r="692" s="35" customFormat="1" spans="6:30">
      <c r="F692" s="52"/>
      <c r="G692" s="52"/>
      <c r="P692" s="52"/>
      <c r="Q692" s="148"/>
      <c r="R692" s="52"/>
      <c r="S692" s="52"/>
      <c r="T692" s="52"/>
      <c r="U692" s="52"/>
      <c r="V692" s="52"/>
      <c r="W692" s="52"/>
      <c r="X692" s="52"/>
      <c r="Y692" s="52"/>
      <c r="Z692" s="52"/>
      <c r="AA692" s="52"/>
      <c r="AB692" s="52"/>
      <c r="AC692" s="39"/>
      <c r="AD692" s="55"/>
    </row>
    <row r="693" s="35" customFormat="1" spans="6:30">
      <c r="F693" s="52"/>
      <c r="G693" s="52"/>
      <c r="P693" s="52"/>
      <c r="Q693" s="148"/>
      <c r="R693" s="52"/>
      <c r="S693" s="52"/>
      <c r="T693" s="52"/>
      <c r="U693" s="52"/>
      <c r="V693" s="52"/>
      <c r="W693" s="52"/>
      <c r="X693" s="52"/>
      <c r="Y693" s="52"/>
      <c r="Z693" s="52"/>
      <c r="AA693" s="52"/>
      <c r="AB693" s="52"/>
      <c r="AC693" s="39"/>
      <c r="AD693" s="55"/>
    </row>
    <row r="694" s="35" customFormat="1" spans="6:30">
      <c r="F694" s="52"/>
      <c r="G694" s="52"/>
      <c r="P694" s="52"/>
      <c r="Q694" s="148"/>
      <c r="R694" s="52"/>
      <c r="S694" s="52"/>
      <c r="T694" s="52"/>
      <c r="U694" s="52"/>
      <c r="V694" s="52"/>
      <c r="W694" s="52"/>
      <c r="X694" s="52"/>
      <c r="Y694" s="52"/>
      <c r="Z694" s="52"/>
      <c r="AA694" s="52"/>
      <c r="AB694" s="52"/>
      <c r="AC694" s="39"/>
      <c r="AD694" s="55"/>
    </row>
    <row r="695" s="35" customFormat="1" spans="6:30">
      <c r="F695" s="52"/>
      <c r="G695" s="52"/>
      <c r="P695" s="52"/>
      <c r="Q695" s="148"/>
      <c r="R695" s="52"/>
      <c r="S695" s="52"/>
      <c r="T695" s="52"/>
      <c r="U695" s="52"/>
      <c r="V695" s="52"/>
      <c r="W695" s="52"/>
      <c r="X695" s="52"/>
      <c r="Y695" s="52"/>
      <c r="Z695" s="52"/>
      <c r="AA695" s="52"/>
      <c r="AB695" s="52"/>
      <c r="AC695" s="39"/>
      <c r="AD695" s="55"/>
    </row>
    <row r="696" s="35" customFormat="1" spans="6:30">
      <c r="F696" s="52"/>
      <c r="G696" s="52"/>
      <c r="P696" s="52"/>
      <c r="Q696" s="148"/>
      <c r="R696" s="52"/>
      <c r="S696" s="52"/>
      <c r="T696" s="52"/>
      <c r="U696" s="52"/>
      <c r="V696" s="52"/>
      <c r="W696" s="52"/>
      <c r="X696" s="52"/>
      <c r="Y696" s="52"/>
      <c r="Z696" s="52"/>
      <c r="AA696" s="52"/>
      <c r="AB696" s="52"/>
      <c r="AC696" s="39"/>
      <c r="AD696" s="55"/>
    </row>
    <row r="697" s="35" customFormat="1" spans="6:30">
      <c r="F697" s="52"/>
      <c r="G697" s="52"/>
      <c r="P697" s="52"/>
      <c r="Q697" s="148"/>
      <c r="R697" s="52"/>
      <c r="S697" s="52"/>
      <c r="T697" s="52"/>
      <c r="U697" s="52"/>
      <c r="V697" s="52"/>
      <c r="W697" s="52"/>
      <c r="X697" s="52"/>
      <c r="Y697" s="52"/>
      <c r="Z697" s="52"/>
      <c r="AA697" s="52"/>
      <c r="AB697" s="52"/>
      <c r="AC697" s="39"/>
      <c r="AD697" s="55"/>
    </row>
    <row r="698" s="35" customFormat="1" spans="6:30">
      <c r="F698" s="52"/>
      <c r="G698" s="52"/>
      <c r="P698" s="52"/>
      <c r="Q698" s="148"/>
      <c r="R698" s="52"/>
      <c r="S698" s="52"/>
      <c r="T698" s="52"/>
      <c r="U698" s="52"/>
      <c r="V698" s="52"/>
      <c r="W698" s="52"/>
      <c r="X698" s="52"/>
      <c r="Y698" s="52"/>
      <c r="Z698" s="52"/>
      <c r="AA698" s="52"/>
      <c r="AB698" s="52"/>
      <c r="AC698" s="39"/>
      <c r="AD698" s="55"/>
    </row>
    <row r="699" s="35" customFormat="1" spans="6:30">
      <c r="F699" s="52"/>
      <c r="G699" s="52"/>
      <c r="P699" s="52"/>
      <c r="Q699" s="148"/>
      <c r="R699" s="52"/>
      <c r="S699" s="52"/>
      <c r="T699" s="52"/>
      <c r="U699" s="52"/>
      <c r="V699" s="52"/>
      <c r="W699" s="52"/>
      <c r="X699" s="52"/>
      <c r="Y699" s="52"/>
      <c r="Z699" s="52"/>
      <c r="AA699" s="52"/>
      <c r="AB699" s="52"/>
      <c r="AC699" s="39"/>
      <c r="AD699" s="55"/>
    </row>
    <row r="700" s="35" customFormat="1" spans="6:30">
      <c r="F700" s="52"/>
      <c r="G700" s="52"/>
      <c r="P700" s="52"/>
      <c r="Q700" s="148"/>
      <c r="R700" s="52"/>
      <c r="S700" s="52"/>
      <c r="T700" s="52"/>
      <c r="U700" s="52"/>
      <c r="V700" s="52"/>
      <c r="W700" s="52"/>
      <c r="X700" s="52"/>
      <c r="Y700" s="52"/>
      <c r="Z700" s="52"/>
      <c r="AA700" s="52"/>
      <c r="AB700" s="52"/>
      <c r="AC700" s="39"/>
      <c r="AD700" s="55"/>
    </row>
    <row r="701" s="35" customFormat="1" spans="6:30">
      <c r="F701" s="52"/>
      <c r="G701" s="52"/>
      <c r="P701" s="52"/>
      <c r="Q701" s="148"/>
      <c r="R701" s="52"/>
      <c r="S701" s="52"/>
      <c r="T701" s="52"/>
      <c r="U701" s="52"/>
      <c r="V701" s="52"/>
      <c r="W701" s="52"/>
      <c r="X701" s="52"/>
      <c r="Y701" s="52"/>
      <c r="Z701" s="52"/>
      <c r="AA701" s="52"/>
      <c r="AB701" s="52"/>
      <c r="AC701" s="39"/>
      <c r="AD701" s="55"/>
    </row>
    <row r="702" s="35" customFormat="1" spans="6:30">
      <c r="F702" s="52"/>
      <c r="G702" s="52"/>
      <c r="P702" s="52"/>
      <c r="Q702" s="148"/>
      <c r="R702" s="52"/>
      <c r="S702" s="52"/>
      <c r="T702" s="52"/>
      <c r="U702" s="52"/>
      <c r="V702" s="52"/>
      <c r="W702" s="52"/>
      <c r="X702" s="52"/>
      <c r="Y702" s="52"/>
      <c r="Z702" s="52"/>
      <c r="AA702" s="52"/>
      <c r="AB702" s="52"/>
      <c r="AC702" s="39"/>
      <c r="AD702" s="55"/>
    </row>
    <row r="703" s="35" customFormat="1" spans="6:30">
      <c r="F703" s="52"/>
      <c r="G703" s="52"/>
      <c r="P703" s="52"/>
      <c r="Q703" s="148"/>
      <c r="R703" s="52"/>
      <c r="S703" s="52"/>
      <c r="T703" s="52"/>
      <c r="U703" s="52"/>
      <c r="V703" s="52"/>
      <c r="W703" s="52"/>
      <c r="X703" s="52"/>
      <c r="Y703" s="52"/>
      <c r="Z703" s="52"/>
      <c r="AA703" s="52"/>
      <c r="AB703" s="52"/>
      <c r="AC703" s="39"/>
      <c r="AD703" s="55"/>
    </row>
    <row r="704" s="35" customFormat="1" spans="6:30">
      <c r="F704" s="52"/>
      <c r="G704" s="52"/>
      <c r="P704" s="52"/>
      <c r="Q704" s="148"/>
      <c r="R704" s="52"/>
      <c r="S704" s="52"/>
      <c r="T704" s="52"/>
      <c r="U704" s="52"/>
      <c r="V704" s="52"/>
      <c r="W704" s="52"/>
      <c r="X704" s="52"/>
      <c r="Y704" s="52"/>
      <c r="Z704" s="52"/>
      <c r="AA704" s="52"/>
      <c r="AB704" s="52"/>
      <c r="AC704" s="39"/>
      <c r="AD704" s="55"/>
    </row>
    <row r="705" s="35" customFormat="1" spans="6:30">
      <c r="F705" s="52"/>
      <c r="G705" s="52"/>
      <c r="P705" s="52"/>
      <c r="Q705" s="148"/>
      <c r="R705" s="52"/>
      <c r="S705" s="52"/>
      <c r="T705" s="52"/>
      <c r="U705" s="52"/>
      <c r="V705" s="52"/>
      <c r="W705" s="52"/>
      <c r="X705" s="52"/>
      <c r="Y705" s="52"/>
      <c r="Z705" s="52"/>
      <c r="AA705" s="52"/>
      <c r="AB705" s="52"/>
      <c r="AC705" s="39"/>
      <c r="AD705" s="55"/>
    </row>
    <row r="706" s="35" customFormat="1" spans="6:30">
      <c r="F706" s="52"/>
      <c r="G706" s="52"/>
      <c r="P706" s="52"/>
      <c r="Q706" s="148"/>
      <c r="R706" s="52"/>
      <c r="S706" s="52"/>
      <c r="T706" s="52"/>
      <c r="U706" s="52"/>
      <c r="V706" s="52"/>
      <c r="W706" s="52"/>
      <c r="X706" s="52"/>
      <c r="Y706" s="52"/>
      <c r="Z706" s="52"/>
      <c r="AA706" s="52"/>
      <c r="AB706" s="52"/>
      <c r="AC706" s="39"/>
      <c r="AD706" s="55"/>
    </row>
    <row r="707" s="35" customFormat="1" spans="6:30">
      <c r="F707" s="52"/>
      <c r="G707" s="52"/>
      <c r="P707" s="52"/>
      <c r="Q707" s="148"/>
      <c r="R707" s="52"/>
      <c r="S707" s="52"/>
      <c r="T707" s="52"/>
      <c r="U707" s="52"/>
      <c r="V707" s="52"/>
      <c r="W707" s="52"/>
      <c r="X707" s="52"/>
      <c r="Y707" s="52"/>
      <c r="Z707" s="52"/>
      <c r="AA707" s="52"/>
      <c r="AB707" s="52"/>
      <c r="AC707" s="39"/>
      <c r="AD707" s="55"/>
    </row>
    <row r="708" s="35" customFormat="1" spans="6:30">
      <c r="F708" s="52"/>
      <c r="G708" s="52"/>
      <c r="P708" s="52"/>
      <c r="Q708" s="148"/>
      <c r="R708" s="52"/>
      <c r="S708" s="52"/>
      <c r="T708" s="52"/>
      <c r="U708" s="52"/>
      <c r="V708" s="52"/>
      <c r="W708" s="52"/>
      <c r="X708" s="52"/>
      <c r="Y708" s="52"/>
      <c r="Z708" s="52"/>
      <c r="AA708" s="52"/>
      <c r="AB708" s="52"/>
      <c r="AC708" s="39"/>
      <c r="AD708" s="55"/>
    </row>
    <row r="709" s="35" customFormat="1" spans="6:30">
      <c r="F709" s="52"/>
      <c r="G709" s="52"/>
      <c r="P709" s="52"/>
      <c r="Q709" s="148"/>
      <c r="R709" s="52"/>
      <c r="S709" s="52"/>
      <c r="T709" s="52"/>
      <c r="U709" s="52"/>
      <c r="V709" s="52"/>
      <c r="W709" s="52"/>
      <c r="X709" s="52"/>
      <c r="Y709" s="52"/>
      <c r="Z709" s="52"/>
      <c r="AA709" s="52"/>
      <c r="AB709" s="52"/>
      <c r="AC709" s="39"/>
      <c r="AD709" s="55"/>
    </row>
    <row r="710" s="35" customFormat="1" spans="6:30">
      <c r="F710" s="52"/>
      <c r="G710" s="52"/>
      <c r="P710" s="52"/>
      <c r="Q710" s="148"/>
      <c r="R710" s="52"/>
      <c r="S710" s="52"/>
      <c r="T710" s="52"/>
      <c r="U710" s="52"/>
      <c r="V710" s="52"/>
      <c r="W710" s="52"/>
      <c r="X710" s="52"/>
      <c r="Y710" s="52"/>
      <c r="Z710" s="52"/>
      <c r="AA710" s="52"/>
      <c r="AB710" s="52"/>
      <c r="AC710" s="39"/>
      <c r="AD710" s="55"/>
    </row>
    <row r="711" s="35" customFormat="1" spans="6:30">
      <c r="F711" s="52"/>
      <c r="G711" s="52"/>
      <c r="P711" s="52"/>
      <c r="Q711" s="148"/>
      <c r="R711" s="52"/>
      <c r="S711" s="52"/>
      <c r="T711" s="52"/>
      <c r="U711" s="52"/>
      <c r="V711" s="52"/>
      <c r="W711" s="52"/>
      <c r="X711" s="52"/>
      <c r="Y711" s="52"/>
      <c r="Z711" s="52"/>
      <c r="AA711" s="52"/>
      <c r="AB711" s="52"/>
      <c r="AC711" s="39"/>
      <c r="AD711" s="55"/>
    </row>
    <row r="712" s="35" customFormat="1" spans="6:30">
      <c r="F712" s="52"/>
      <c r="G712" s="52"/>
      <c r="P712" s="52"/>
      <c r="Q712" s="148"/>
      <c r="R712" s="52"/>
      <c r="S712" s="52"/>
      <c r="T712" s="52"/>
      <c r="U712" s="52"/>
      <c r="V712" s="52"/>
      <c r="W712" s="52"/>
      <c r="X712" s="52"/>
      <c r="Y712" s="52"/>
      <c r="Z712" s="52"/>
      <c r="AA712" s="52"/>
      <c r="AB712" s="52"/>
      <c r="AC712" s="39"/>
      <c r="AD712" s="55"/>
    </row>
    <row r="713" s="35" customFormat="1" spans="6:30">
      <c r="F713" s="52"/>
      <c r="G713" s="52"/>
      <c r="P713" s="52"/>
      <c r="Q713" s="148"/>
      <c r="R713" s="52"/>
      <c r="S713" s="52"/>
      <c r="T713" s="52"/>
      <c r="U713" s="52"/>
      <c r="V713" s="52"/>
      <c r="W713" s="52"/>
      <c r="X713" s="52"/>
      <c r="Y713" s="52"/>
      <c r="Z713" s="52"/>
      <c r="AA713" s="52"/>
      <c r="AB713" s="52"/>
      <c r="AC713" s="39"/>
      <c r="AD713" s="55"/>
    </row>
    <row r="714" s="35" customFormat="1" spans="6:30">
      <c r="F714" s="52"/>
      <c r="G714" s="52"/>
      <c r="P714" s="52"/>
      <c r="Q714" s="148"/>
      <c r="R714" s="52"/>
      <c r="S714" s="52"/>
      <c r="T714" s="52"/>
      <c r="U714" s="52"/>
      <c r="V714" s="52"/>
      <c r="W714" s="52"/>
      <c r="X714" s="52"/>
      <c r="Y714" s="52"/>
      <c r="Z714" s="52"/>
      <c r="AA714" s="52"/>
      <c r="AB714" s="52"/>
      <c r="AC714" s="39"/>
      <c r="AD714" s="55"/>
    </row>
    <row r="715" s="35" customFormat="1" spans="6:30">
      <c r="F715" s="52"/>
      <c r="G715" s="52"/>
      <c r="P715" s="52"/>
      <c r="Q715" s="148"/>
      <c r="R715" s="52"/>
      <c r="S715" s="52"/>
      <c r="T715" s="52"/>
      <c r="U715" s="52"/>
      <c r="V715" s="52"/>
      <c r="W715" s="52"/>
      <c r="X715" s="52"/>
      <c r="Y715" s="52"/>
      <c r="Z715" s="52"/>
      <c r="AA715" s="52"/>
      <c r="AB715" s="52"/>
      <c r="AC715" s="39"/>
      <c r="AD715" s="55"/>
    </row>
    <row r="716" s="35" customFormat="1" spans="6:30">
      <c r="F716" s="52"/>
      <c r="G716" s="52"/>
      <c r="P716" s="52"/>
      <c r="Q716" s="148"/>
      <c r="R716" s="52"/>
      <c r="S716" s="52"/>
      <c r="T716" s="52"/>
      <c r="U716" s="52"/>
      <c r="V716" s="52"/>
      <c r="W716" s="52"/>
      <c r="X716" s="52"/>
      <c r="Y716" s="52"/>
      <c r="Z716" s="52"/>
      <c r="AA716" s="52"/>
      <c r="AB716" s="52"/>
      <c r="AC716" s="39"/>
      <c r="AD716" s="55"/>
    </row>
    <row r="717" s="35" customFormat="1" spans="6:30">
      <c r="F717" s="52"/>
      <c r="G717" s="52"/>
      <c r="P717" s="52"/>
      <c r="Q717" s="148"/>
      <c r="R717" s="52"/>
      <c r="S717" s="52"/>
      <c r="T717" s="52"/>
      <c r="U717" s="52"/>
      <c r="V717" s="52"/>
      <c r="W717" s="52"/>
      <c r="X717" s="52"/>
      <c r="Y717" s="52"/>
      <c r="Z717" s="52"/>
      <c r="AA717" s="52"/>
      <c r="AB717" s="52"/>
      <c r="AC717" s="39"/>
      <c r="AD717" s="55"/>
    </row>
    <row r="718" s="35" customFormat="1" spans="6:30">
      <c r="F718" s="52"/>
      <c r="G718" s="52"/>
      <c r="P718" s="52"/>
      <c r="Q718" s="148"/>
      <c r="R718" s="52"/>
      <c r="S718" s="52"/>
      <c r="T718" s="52"/>
      <c r="U718" s="52"/>
      <c r="V718" s="52"/>
      <c r="W718" s="52"/>
      <c r="X718" s="52"/>
      <c r="Y718" s="52"/>
      <c r="Z718" s="52"/>
      <c r="AA718" s="52"/>
      <c r="AB718" s="52"/>
      <c r="AC718" s="39"/>
      <c r="AD718" s="55"/>
    </row>
    <row r="719" s="35" customFormat="1" spans="6:30">
      <c r="F719" s="52"/>
      <c r="G719" s="52"/>
      <c r="P719" s="52"/>
      <c r="Q719" s="148"/>
      <c r="R719" s="52"/>
      <c r="S719" s="52"/>
      <c r="T719" s="52"/>
      <c r="U719" s="52"/>
      <c r="V719" s="52"/>
      <c r="W719" s="52"/>
      <c r="X719" s="52"/>
      <c r="Y719" s="52"/>
      <c r="Z719" s="52"/>
      <c r="AA719" s="52"/>
      <c r="AB719" s="52"/>
      <c r="AC719" s="39"/>
      <c r="AD719" s="55"/>
    </row>
    <row r="720" s="35" customFormat="1" spans="6:30">
      <c r="F720" s="52"/>
      <c r="G720" s="52"/>
      <c r="P720" s="52"/>
      <c r="Q720" s="148"/>
      <c r="R720" s="52"/>
      <c r="S720" s="52"/>
      <c r="T720" s="52"/>
      <c r="U720" s="52"/>
      <c r="V720" s="52"/>
      <c r="W720" s="52"/>
      <c r="X720" s="52"/>
      <c r="Y720" s="52"/>
      <c r="Z720" s="52"/>
      <c r="AA720" s="52"/>
      <c r="AB720" s="52"/>
      <c r="AC720" s="39"/>
      <c r="AD720" s="55"/>
    </row>
    <row r="721" s="35" customFormat="1" spans="6:30">
      <c r="F721" s="52"/>
      <c r="G721" s="52"/>
      <c r="P721" s="52"/>
      <c r="Q721" s="148"/>
      <c r="R721" s="52"/>
      <c r="S721" s="52"/>
      <c r="T721" s="52"/>
      <c r="U721" s="52"/>
      <c r="V721" s="52"/>
      <c r="W721" s="52"/>
      <c r="X721" s="52"/>
      <c r="Y721" s="52"/>
      <c r="Z721" s="52"/>
      <c r="AA721" s="52"/>
      <c r="AB721" s="52"/>
      <c r="AC721" s="39"/>
      <c r="AD721" s="55"/>
    </row>
    <row r="722" s="35" customFormat="1" spans="6:30">
      <c r="F722" s="52"/>
      <c r="G722" s="52"/>
      <c r="P722" s="52"/>
      <c r="Q722" s="148"/>
      <c r="R722" s="52"/>
      <c r="S722" s="52"/>
      <c r="T722" s="52"/>
      <c r="U722" s="52"/>
      <c r="V722" s="52"/>
      <c r="W722" s="52"/>
      <c r="X722" s="52"/>
      <c r="Y722" s="52"/>
      <c r="Z722" s="52"/>
      <c r="AA722" s="52"/>
      <c r="AB722" s="52"/>
      <c r="AC722" s="39"/>
      <c r="AD722" s="55"/>
    </row>
    <row r="723" s="35" customFormat="1" spans="6:30">
      <c r="F723" s="52"/>
      <c r="G723" s="52"/>
      <c r="P723" s="52"/>
      <c r="Q723" s="148"/>
      <c r="R723" s="52"/>
      <c r="S723" s="52"/>
      <c r="T723" s="52"/>
      <c r="U723" s="52"/>
      <c r="V723" s="52"/>
      <c r="W723" s="52"/>
      <c r="X723" s="52"/>
      <c r="Y723" s="52"/>
      <c r="Z723" s="52"/>
      <c r="AA723" s="52"/>
      <c r="AB723" s="52"/>
      <c r="AC723" s="39"/>
      <c r="AD723" s="55"/>
    </row>
    <row r="724" s="35" customFormat="1" spans="6:30">
      <c r="F724" s="52"/>
      <c r="G724" s="52"/>
      <c r="P724" s="52"/>
      <c r="Q724" s="148"/>
      <c r="R724" s="52"/>
      <c r="S724" s="52"/>
      <c r="T724" s="52"/>
      <c r="U724" s="52"/>
      <c r="V724" s="52"/>
      <c r="W724" s="52"/>
      <c r="X724" s="52"/>
      <c r="Y724" s="52"/>
      <c r="Z724" s="52"/>
      <c r="AA724" s="52"/>
      <c r="AB724" s="52"/>
      <c r="AC724" s="39"/>
      <c r="AD724" s="55"/>
    </row>
    <row r="725" s="35" customFormat="1" spans="6:30">
      <c r="F725" s="52"/>
      <c r="G725" s="52"/>
      <c r="P725" s="52"/>
      <c r="Q725" s="148"/>
      <c r="R725" s="52"/>
      <c r="S725" s="52"/>
      <c r="T725" s="52"/>
      <c r="U725" s="52"/>
      <c r="V725" s="52"/>
      <c r="W725" s="52"/>
      <c r="X725" s="52"/>
      <c r="Y725" s="52"/>
      <c r="Z725" s="52"/>
      <c r="AA725" s="52"/>
      <c r="AB725" s="52"/>
      <c r="AC725" s="39"/>
      <c r="AD725" s="55"/>
    </row>
    <row r="726" s="35" customFormat="1" spans="6:30">
      <c r="F726" s="52"/>
      <c r="G726" s="52"/>
      <c r="P726" s="52"/>
      <c r="Q726" s="148"/>
      <c r="R726" s="52"/>
      <c r="S726" s="52"/>
      <c r="T726" s="52"/>
      <c r="U726" s="52"/>
      <c r="V726" s="52"/>
      <c r="W726" s="52"/>
      <c r="X726" s="52"/>
      <c r="Y726" s="52"/>
      <c r="Z726" s="52"/>
      <c r="AA726" s="52"/>
      <c r="AB726" s="52"/>
      <c r="AC726" s="39"/>
      <c r="AD726" s="55"/>
    </row>
    <row r="727" s="35" customFormat="1" spans="6:30">
      <c r="F727" s="52"/>
      <c r="G727" s="52"/>
      <c r="P727" s="52"/>
      <c r="Q727" s="148"/>
      <c r="R727" s="52"/>
      <c r="S727" s="52"/>
      <c r="T727" s="52"/>
      <c r="U727" s="52"/>
      <c r="V727" s="52"/>
      <c r="W727" s="52"/>
      <c r="X727" s="52"/>
      <c r="Y727" s="52"/>
      <c r="Z727" s="52"/>
      <c r="AA727" s="52"/>
      <c r="AB727" s="52"/>
      <c r="AC727" s="39"/>
      <c r="AD727" s="55"/>
    </row>
    <row r="728" s="35" customFormat="1" spans="6:30">
      <c r="F728" s="52"/>
      <c r="G728" s="52"/>
      <c r="P728" s="52"/>
      <c r="Q728" s="148"/>
      <c r="R728" s="52"/>
      <c r="S728" s="52"/>
      <c r="T728" s="52"/>
      <c r="U728" s="52"/>
      <c r="V728" s="52"/>
      <c r="W728" s="52"/>
      <c r="X728" s="52"/>
      <c r="Y728" s="52"/>
      <c r="Z728" s="52"/>
      <c r="AA728" s="52"/>
      <c r="AB728" s="52"/>
      <c r="AC728" s="39"/>
      <c r="AD728" s="55"/>
    </row>
    <row r="729" s="35" customFormat="1" spans="6:30">
      <c r="F729" s="52"/>
      <c r="G729" s="52"/>
      <c r="P729" s="52"/>
      <c r="Q729" s="148"/>
      <c r="R729" s="52"/>
      <c r="S729" s="52"/>
      <c r="T729" s="52"/>
      <c r="U729" s="52"/>
      <c r="V729" s="52"/>
      <c r="W729" s="52"/>
      <c r="X729" s="52"/>
      <c r="Y729" s="52"/>
      <c r="Z729" s="52"/>
      <c r="AA729" s="52"/>
      <c r="AB729" s="52"/>
      <c r="AC729" s="39"/>
      <c r="AD729" s="55"/>
    </row>
    <row r="730" s="35" customFormat="1" spans="6:30">
      <c r="F730" s="52"/>
      <c r="G730" s="52"/>
      <c r="P730" s="52"/>
      <c r="Q730" s="148"/>
      <c r="R730" s="52"/>
      <c r="S730" s="52"/>
      <c r="T730" s="52"/>
      <c r="U730" s="52"/>
      <c r="V730" s="52"/>
      <c r="W730" s="52"/>
      <c r="X730" s="52"/>
      <c r="Y730" s="52"/>
      <c r="Z730" s="52"/>
      <c r="AA730" s="52"/>
      <c r="AB730" s="52"/>
      <c r="AC730" s="39"/>
      <c r="AD730" s="55"/>
    </row>
    <row r="731" s="35" customFormat="1" spans="6:30">
      <c r="F731" s="52"/>
      <c r="G731" s="52"/>
      <c r="P731" s="52"/>
      <c r="Q731" s="148"/>
      <c r="R731" s="52"/>
      <c r="S731" s="52"/>
      <c r="T731" s="52"/>
      <c r="U731" s="52"/>
      <c r="V731" s="52"/>
      <c r="W731" s="52"/>
      <c r="X731" s="52"/>
      <c r="Y731" s="52"/>
      <c r="Z731" s="52"/>
      <c r="AA731" s="52"/>
      <c r="AB731" s="52"/>
      <c r="AC731" s="39"/>
      <c r="AD731" s="55"/>
    </row>
    <row r="732" s="35" customFormat="1" spans="6:30">
      <c r="F732" s="52"/>
      <c r="G732" s="52"/>
      <c r="P732" s="52"/>
      <c r="Q732" s="148"/>
      <c r="R732" s="52"/>
      <c r="S732" s="52"/>
      <c r="T732" s="52"/>
      <c r="U732" s="52"/>
      <c r="V732" s="52"/>
      <c r="W732" s="52"/>
      <c r="X732" s="52"/>
      <c r="Y732" s="52"/>
      <c r="Z732" s="52"/>
      <c r="AA732" s="52"/>
      <c r="AB732" s="52"/>
      <c r="AC732" s="39"/>
      <c r="AD732" s="55"/>
    </row>
    <row r="733" s="35" customFormat="1" spans="6:30">
      <c r="F733" s="52"/>
      <c r="G733" s="52"/>
      <c r="P733" s="52"/>
      <c r="Q733" s="148"/>
      <c r="R733" s="52"/>
      <c r="S733" s="52"/>
      <c r="T733" s="52"/>
      <c r="U733" s="52"/>
      <c r="V733" s="52"/>
      <c r="W733" s="52"/>
      <c r="X733" s="52"/>
      <c r="Y733" s="52"/>
      <c r="Z733" s="52"/>
      <c r="AA733" s="52"/>
      <c r="AB733" s="52"/>
      <c r="AC733" s="39"/>
      <c r="AD733" s="55"/>
    </row>
    <row r="734" s="35" customFormat="1" spans="6:30">
      <c r="F734" s="52"/>
      <c r="G734" s="52"/>
      <c r="P734" s="52"/>
      <c r="Q734" s="148"/>
      <c r="R734" s="52"/>
      <c r="S734" s="52"/>
      <c r="T734" s="52"/>
      <c r="U734" s="52"/>
      <c r="V734" s="52"/>
      <c r="W734" s="52"/>
      <c r="X734" s="52"/>
      <c r="Y734" s="52"/>
      <c r="Z734" s="52"/>
      <c r="AA734" s="52"/>
      <c r="AB734" s="52"/>
      <c r="AC734" s="39"/>
      <c r="AD734" s="55"/>
    </row>
    <row r="735" s="35" customFormat="1" spans="6:30">
      <c r="F735" s="52"/>
      <c r="G735" s="52"/>
      <c r="P735" s="52"/>
      <c r="Q735" s="148"/>
      <c r="R735" s="52"/>
      <c r="S735" s="52"/>
      <c r="T735" s="52"/>
      <c r="U735" s="52"/>
      <c r="V735" s="52"/>
      <c r="W735" s="52"/>
      <c r="X735" s="52"/>
      <c r="Y735" s="52"/>
      <c r="Z735" s="52"/>
      <c r="AA735" s="52"/>
      <c r="AB735" s="52"/>
      <c r="AC735" s="39"/>
      <c r="AD735" s="55"/>
    </row>
    <row r="736" s="35" customFormat="1" spans="6:30">
      <c r="F736" s="52"/>
      <c r="G736" s="52"/>
      <c r="P736" s="52"/>
      <c r="Q736" s="148"/>
      <c r="R736" s="52"/>
      <c r="S736" s="52"/>
      <c r="T736" s="52"/>
      <c r="U736" s="52"/>
      <c r="V736" s="52"/>
      <c r="W736" s="52"/>
      <c r="X736" s="52"/>
      <c r="Y736" s="52"/>
      <c r="Z736" s="52"/>
      <c r="AA736" s="52"/>
      <c r="AB736" s="52"/>
      <c r="AC736" s="39"/>
      <c r="AD736" s="55"/>
    </row>
    <row r="737" s="35" customFormat="1" spans="6:30">
      <c r="F737" s="52"/>
      <c r="G737" s="52"/>
      <c r="P737" s="52"/>
      <c r="Q737" s="148"/>
      <c r="R737" s="52"/>
      <c r="S737" s="52"/>
      <c r="T737" s="52"/>
      <c r="U737" s="52"/>
      <c r="V737" s="52"/>
      <c r="W737" s="52"/>
      <c r="X737" s="52"/>
      <c r="Y737" s="52"/>
      <c r="Z737" s="52"/>
      <c r="AA737" s="52"/>
      <c r="AB737" s="52"/>
      <c r="AC737" s="39"/>
      <c r="AD737" s="55"/>
    </row>
    <row r="738" s="35" customFormat="1" spans="6:30">
      <c r="F738" s="52"/>
      <c r="G738" s="52"/>
      <c r="P738" s="52"/>
      <c r="Q738" s="148"/>
      <c r="R738" s="52"/>
      <c r="S738" s="52"/>
      <c r="T738" s="52"/>
      <c r="U738" s="52"/>
      <c r="V738" s="52"/>
      <c r="W738" s="52"/>
      <c r="X738" s="52"/>
      <c r="Y738" s="52"/>
      <c r="Z738" s="52"/>
      <c r="AA738" s="52"/>
      <c r="AB738" s="52"/>
      <c r="AC738" s="39"/>
      <c r="AD738" s="55"/>
    </row>
    <row r="739" s="35" customFormat="1" spans="6:30">
      <c r="F739" s="52"/>
      <c r="G739" s="52"/>
      <c r="P739" s="52"/>
      <c r="Q739" s="148"/>
      <c r="R739" s="52"/>
      <c r="S739" s="52"/>
      <c r="T739" s="52"/>
      <c r="U739" s="52"/>
      <c r="V739" s="52"/>
      <c r="W739" s="52"/>
      <c r="X739" s="52"/>
      <c r="Y739" s="52"/>
      <c r="Z739" s="52"/>
      <c r="AA739" s="52"/>
      <c r="AB739" s="52"/>
      <c r="AC739" s="39"/>
      <c r="AD739" s="55"/>
    </row>
    <row r="740" s="35" customFormat="1" spans="6:30">
      <c r="F740" s="52"/>
      <c r="G740" s="52"/>
      <c r="P740" s="52"/>
      <c r="Q740" s="148"/>
      <c r="R740" s="52"/>
      <c r="S740" s="52"/>
      <c r="T740" s="52"/>
      <c r="U740" s="52"/>
      <c r="V740" s="52"/>
      <c r="W740" s="52"/>
      <c r="X740" s="52"/>
      <c r="Y740" s="52"/>
      <c r="Z740" s="52"/>
      <c r="AA740" s="52"/>
      <c r="AB740" s="52"/>
      <c r="AC740" s="39"/>
      <c r="AD740" s="55"/>
    </row>
    <row r="741" s="35" customFormat="1" spans="6:30">
      <c r="F741" s="52"/>
      <c r="G741" s="52"/>
      <c r="P741" s="52"/>
      <c r="Q741" s="148"/>
      <c r="R741" s="52"/>
      <c r="S741" s="52"/>
      <c r="T741" s="52"/>
      <c r="U741" s="52"/>
      <c r="V741" s="52"/>
      <c r="W741" s="52"/>
      <c r="X741" s="52"/>
      <c r="Y741" s="52"/>
      <c r="Z741" s="52"/>
      <c r="AA741" s="52"/>
      <c r="AB741" s="52"/>
      <c r="AC741" s="39"/>
      <c r="AD741" s="55"/>
    </row>
    <row r="742" s="35" customFormat="1" spans="6:30">
      <c r="F742" s="52"/>
      <c r="G742" s="52"/>
      <c r="P742" s="52"/>
      <c r="Q742" s="148"/>
      <c r="R742" s="52"/>
      <c r="S742" s="52"/>
      <c r="T742" s="52"/>
      <c r="U742" s="52"/>
      <c r="V742" s="52"/>
      <c r="W742" s="52"/>
      <c r="X742" s="52"/>
      <c r="Y742" s="52"/>
      <c r="Z742" s="52"/>
      <c r="AA742" s="52"/>
      <c r="AB742" s="52"/>
      <c r="AC742" s="39"/>
      <c r="AD742" s="55"/>
    </row>
    <row r="743" s="35" customFormat="1" spans="6:30">
      <c r="F743" s="52"/>
      <c r="G743" s="52"/>
      <c r="P743" s="52"/>
      <c r="Q743" s="148"/>
      <c r="R743" s="52"/>
      <c r="S743" s="52"/>
      <c r="T743" s="52"/>
      <c r="U743" s="52"/>
      <c r="V743" s="52"/>
      <c r="W743" s="52"/>
      <c r="X743" s="52"/>
      <c r="Y743" s="52"/>
      <c r="Z743" s="52"/>
      <c r="AA743" s="52"/>
      <c r="AB743" s="52"/>
      <c r="AC743" s="39"/>
      <c r="AD743" s="55"/>
    </row>
    <row r="744" s="35" customFormat="1" spans="6:30">
      <c r="F744" s="52"/>
      <c r="G744" s="52"/>
      <c r="P744" s="52"/>
      <c r="Q744" s="148"/>
      <c r="R744" s="52"/>
      <c r="S744" s="52"/>
      <c r="T744" s="52"/>
      <c r="U744" s="52"/>
      <c r="V744" s="52"/>
      <c r="W744" s="52"/>
      <c r="X744" s="52"/>
      <c r="Y744" s="52"/>
      <c r="Z744" s="52"/>
      <c r="AA744" s="52"/>
      <c r="AB744" s="52"/>
      <c r="AC744" s="39"/>
      <c r="AD744" s="55"/>
    </row>
    <row r="745" s="35" customFormat="1" spans="6:30">
      <c r="F745" s="52"/>
      <c r="G745" s="52"/>
      <c r="P745" s="52"/>
      <c r="Q745" s="148"/>
      <c r="R745" s="52"/>
      <c r="S745" s="52"/>
      <c r="T745" s="52"/>
      <c r="U745" s="52"/>
      <c r="V745" s="52"/>
      <c r="W745" s="52"/>
      <c r="X745" s="52"/>
      <c r="Y745" s="52"/>
      <c r="Z745" s="52"/>
      <c r="AA745" s="52"/>
      <c r="AB745" s="52"/>
      <c r="AC745" s="39"/>
      <c r="AD745" s="55"/>
    </row>
    <row r="746" s="35" customFormat="1" spans="6:30">
      <c r="F746" s="52"/>
      <c r="G746" s="52"/>
      <c r="P746" s="52"/>
      <c r="Q746" s="148"/>
      <c r="R746" s="52"/>
      <c r="S746" s="52"/>
      <c r="T746" s="52"/>
      <c r="U746" s="52"/>
      <c r="V746" s="52"/>
      <c r="W746" s="52"/>
      <c r="X746" s="52"/>
      <c r="Y746" s="52"/>
      <c r="Z746" s="52"/>
      <c r="AA746" s="52"/>
      <c r="AB746" s="52"/>
      <c r="AC746" s="39"/>
      <c r="AD746" s="55"/>
    </row>
    <row r="747" s="35" customFormat="1" spans="6:30">
      <c r="F747" s="52"/>
      <c r="G747" s="52"/>
      <c r="P747" s="52"/>
      <c r="Q747" s="148"/>
      <c r="R747" s="52"/>
      <c r="S747" s="52"/>
      <c r="T747" s="52"/>
      <c r="U747" s="52"/>
      <c r="V747" s="52"/>
      <c r="W747" s="52"/>
      <c r="X747" s="52"/>
      <c r="Y747" s="52"/>
      <c r="Z747" s="52"/>
      <c r="AA747" s="52"/>
      <c r="AB747" s="52"/>
      <c r="AC747" s="39"/>
      <c r="AD747" s="55"/>
    </row>
    <row r="748" s="35" customFormat="1" spans="6:30">
      <c r="F748" s="52"/>
      <c r="G748" s="52"/>
      <c r="P748" s="52"/>
      <c r="Q748" s="148"/>
      <c r="R748" s="52"/>
      <c r="S748" s="52"/>
      <c r="T748" s="52"/>
      <c r="U748" s="52"/>
      <c r="V748" s="52"/>
      <c r="W748" s="52"/>
      <c r="X748" s="52"/>
      <c r="Y748" s="52"/>
      <c r="Z748" s="52"/>
      <c r="AA748" s="52"/>
      <c r="AB748" s="52"/>
      <c r="AC748" s="39"/>
      <c r="AD748" s="55"/>
    </row>
    <row r="749" s="35" customFormat="1" spans="6:30">
      <c r="F749" s="52"/>
      <c r="G749" s="52"/>
      <c r="P749" s="52"/>
      <c r="Q749" s="148"/>
      <c r="R749" s="52"/>
      <c r="S749" s="52"/>
      <c r="T749" s="52"/>
      <c r="U749" s="52"/>
      <c r="V749" s="52"/>
      <c r="W749" s="52"/>
      <c r="X749" s="52"/>
      <c r="Y749" s="52"/>
      <c r="Z749" s="52"/>
      <c r="AA749" s="52"/>
      <c r="AB749" s="52"/>
      <c r="AC749" s="39"/>
      <c r="AD749" s="55"/>
    </row>
    <row r="750" s="35" customFormat="1" spans="6:30">
      <c r="F750" s="52"/>
      <c r="G750" s="52"/>
      <c r="P750" s="52"/>
      <c r="Q750" s="148"/>
      <c r="R750" s="52"/>
      <c r="S750" s="52"/>
      <c r="T750" s="52"/>
      <c r="U750" s="52"/>
      <c r="V750" s="52"/>
      <c r="W750" s="52"/>
      <c r="X750" s="52"/>
      <c r="Y750" s="52"/>
      <c r="Z750" s="52"/>
      <c r="AA750" s="52"/>
      <c r="AB750" s="52"/>
      <c r="AC750" s="39"/>
      <c r="AD750" s="55"/>
    </row>
    <row r="751" s="35" customFormat="1" spans="6:30">
      <c r="F751" s="52"/>
      <c r="G751" s="52"/>
      <c r="P751" s="52"/>
      <c r="Q751" s="148"/>
      <c r="R751" s="52"/>
      <c r="S751" s="52"/>
      <c r="T751" s="52"/>
      <c r="U751" s="52"/>
      <c r="V751" s="52"/>
      <c r="W751" s="52"/>
      <c r="X751" s="52"/>
      <c r="Y751" s="52"/>
      <c r="Z751" s="52"/>
      <c r="AA751" s="52"/>
      <c r="AB751" s="52"/>
      <c r="AC751" s="39"/>
      <c r="AD751" s="55"/>
    </row>
    <row r="752" s="35" customFormat="1" spans="6:30">
      <c r="F752" s="52"/>
      <c r="G752" s="52"/>
      <c r="P752" s="52"/>
      <c r="Q752" s="148"/>
      <c r="R752" s="52"/>
      <c r="S752" s="52"/>
      <c r="T752" s="52"/>
      <c r="U752" s="52"/>
      <c r="V752" s="52"/>
      <c r="W752" s="52"/>
      <c r="X752" s="52"/>
      <c r="Y752" s="52"/>
      <c r="Z752" s="52"/>
      <c r="AA752" s="52"/>
      <c r="AB752" s="52"/>
      <c r="AC752" s="39"/>
      <c r="AD752" s="55"/>
    </row>
    <row r="753" s="35" customFormat="1" spans="6:30">
      <c r="F753" s="52"/>
      <c r="G753" s="52"/>
      <c r="P753" s="52"/>
      <c r="Q753" s="148"/>
      <c r="R753" s="52"/>
      <c r="S753" s="52"/>
      <c r="T753" s="52"/>
      <c r="U753" s="52"/>
      <c r="V753" s="52"/>
      <c r="W753" s="52"/>
      <c r="X753" s="52"/>
      <c r="Y753" s="52"/>
      <c r="Z753" s="52"/>
      <c r="AA753" s="52"/>
      <c r="AB753" s="52"/>
      <c r="AC753" s="39"/>
      <c r="AD753" s="55"/>
    </row>
    <row r="754" s="35" customFormat="1" spans="6:30">
      <c r="F754" s="52"/>
      <c r="G754" s="52"/>
      <c r="P754" s="52"/>
      <c r="Q754" s="148"/>
      <c r="R754" s="52"/>
      <c r="S754" s="52"/>
      <c r="T754" s="52"/>
      <c r="U754" s="52"/>
      <c r="V754" s="52"/>
      <c r="W754" s="52"/>
      <c r="X754" s="52"/>
      <c r="Y754" s="52"/>
      <c r="Z754" s="52"/>
      <c r="AA754" s="52"/>
      <c r="AB754" s="52"/>
      <c r="AC754" s="39"/>
      <c r="AD754" s="55"/>
    </row>
    <row r="755" s="35" customFormat="1" spans="6:30">
      <c r="F755" s="52"/>
      <c r="G755" s="52"/>
      <c r="P755" s="52"/>
      <c r="Q755" s="148"/>
      <c r="R755" s="52"/>
      <c r="S755" s="52"/>
      <c r="T755" s="52"/>
      <c r="U755" s="52"/>
      <c r="V755" s="52"/>
      <c r="W755" s="52"/>
      <c r="X755" s="52"/>
      <c r="Y755" s="52"/>
      <c r="Z755" s="52"/>
      <c r="AA755" s="52"/>
      <c r="AB755" s="52"/>
      <c r="AC755" s="39"/>
      <c r="AD755" s="55"/>
    </row>
    <row r="756" s="35" customFormat="1" spans="6:30">
      <c r="F756" s="52"/>
      <c r="G756" s="52"/>
      <c r="P756" s="52"/>
      <c r="Q756" s="148"/>
      <c r="R756" s="52"/>
      <c r="S756" s="52"/>
      <c r="T756" s="52"/>
      <c r="U756" s="52"/>
      <c r="V756" s="52"/>
      <c r="W756" s="52"/>
      <c r="X756" s="52"/>
      <c r="Y756" s="52"/>
      <c r="Z756" s="52"/>
      <c r="AA756" s="52"/>
      <c r="AB756" s="52"/>
      <c r="AC756" s="39"/>
      <c r="AD756" s="55"/>
    </row>
    <row r="757" s="35" customFormat="1" spans="6:30">
      <c r="F757" s="52"/>
      <c r="G757" s="52"/>
      <c r="P757" s="52"/>
      <c r="Q757" s="148"/>
      <c r="R757" s="52"/>
      <c r="S757" s="52"/>
      <c r="T757" s="52"/>
      <c r="U757" s="52"/>
      <c r="V757" s="52"/>
      <c r="W757" s="52"/>
      <c r="X757" s="52"/>
      <c r="Y757" s="52"/>
      <c r="Z757" s="52"/>
      <c r="AA757" s="52"/>
      <c r="AB757" s="52"/>
      <c r="AC757" s="39"/>
      <c r="AD757" s="55"/>
    </row>
    <row r="758" s="35" customFormat="1" spans="6:30">
      <c r="F758" s="52"/>
      <c r="G758" s="52"/>
      <c r="P758" s="52"/>
      <c r="Q758" s="148"/>
      <c r="R758" s="52"/>
      <c r="S758" s="52"/>
      <c r="T758" s="52"/>
      <c r="U758" s="52"/>
      <c r="V758" s="52"/>
      <c r="W758" s="52"/>
      <c r="X758" s="52"/>
      <c r="Y758" s="52"/>
      <c r="Z758" s="52"/>
      <c r="AA758" s="52"/>
      <c r="AB758" s="52"/>
      <c r="AC758" s="39"/>
      <c r="AD758" s="55"/>
    </row>
    <row r="759" s="35" customFormat="1" spans="6:30">
      <c r="F759" s="52"/>
      <c r="G759" s="52"/>
      <c r="P759" s="52"/>
      <c r="Q759" s="148"/>
      <c r="R759" s="52"/>
      <c r="S759" s="52"/>
      <c r="T759" s="52"/>
      <c r="U759" s="52"/>
      <c r="V759" s="52"/>
      <c r="W759" s="52"/>
      <c r="X759" s="52"/>
      <c r="Y759" s="52"/>
      <c r="Z759" s="52"/>
      <c r="AA759" s="52"/>
      <c r="AB759" s="52"/>
      <c r="AC759" s="39"/>
      <c r="AD759" s="55"/>
    </row>
    <row r="760" s="35" customFormat="1" spans="6:30">
      <c r="F760" s="52"/>
      <c r="G760" s="52"/>
      <c r="P760" s="52"/>
      <c r="Q760" s="148"/>
      <c r="R760" s="52"/>
      <c r="S760" s="52"/>
      <c r="T760" s="52"/>
      <c r="U760" s="52"/>
      <c r="V760" s="52"/>
      <c r="W760" s="52"/>
      <c r="X760" s="52"/>
      <c r="Y760" s="52"/>
      <c r="Z760" s="52"/>
      <c r="AA760" s="52"/>
      <c r="AB760" s="52"/>
      <c r="AC760" s="39"/>
      <c r="AD760" s="55"/>
    </row>
    <row r="761" s="35" customFormat="1" spans="6:30">
      <c r="F761" s="52"/>
      <c r="G761" s="52"/>
      <c r="P761" s="52"/>
      <c r="Q761" s="148"/>
      <c r="R761" s="52"/>
      <c r="S761" s="52"/>
      <c r="T761" s="52"/>
      <c r="U761" s="52"/>
      <c r="V761" s="52"/>
      <c r="W761" s="52"/>
      <c r="X761" s="52"/>
      <c r="Y761" s="52"/>
      <c r="Z761" s="52"/>
      <c r="AA761" s="52"/>
      <c r="AB761" s="52"/>
      <c r="AC761" s="39"/>
      <c r="AD761" s="55"/>
    </row>
    <row r="762" s="35" customFormat="1" spans="6:30">
      <c r="F762" s="52"/>
      <c r="G762" s="52"/>
      <c r="P762" s="52"/>
      <c r="Q762" s="148"/>
      <c r="R762" s="52"/>
      <c r="S762" s="52"/>
      <c r="T762" s="52"/>
      <c r="U762" s="52"/>
      <c r="V762" s="52"/>
      <c r="W762" s="52"/>
      <c r="X762" s="52"/>
      <c r="Y762" s="52"/>
      <c r="Z762" s="52"/>
      <c r="AA762" s="52"/>
      <c r="AB762" s="52"/>
      <c r="AC762" s="39"/>
      <c r="AD762" s="55"/>
    </row>
    <row r="763" s="35" customFormat="1" spans="6:30">
      <c r="F763" s="52"/>
      <c r="G763" s="52"/>
      <c r="P763" s="52"/>
      <c r="Q763" s="148"/>
      <c r="R763" s="52"/>
      <c r="S763" s="52"/>
      <c r="T763" s="52"/>
      <c r="U763" s="52"/>
      <c r="V763" s="52"/>
      <c r="W763" s="52"/>
      <c r="X763" s="52"/>
      <c r="Y763" s="52"/>
      <c r="Z763" s="52"/>
      <c r="AA763" s="52"/>
      <c r="AB763" s="52"/>
      <c r="AC763" s="39"/>
      <c r="AD763" s="55"/>
    </row>
    <row r="764" s="35" customFormat="1" spans="6:30">
      <c r="F764" s="52"/>
      <c r="G764" s="52"/>
      <c r="P764" s="52"/>
      <c r="Q764" s="148"/>
      <c r="R764" s="52"/>
      <c r="S764" s="52"/>
      <c r="T764" s="52"/>
      <c r="U764" s="52"/>
      <c r="V764" s="52"/>
      <c r="W764" s="52"/>
      <c r="X764" s="52"/>
      <c r="Y764" s="52"/>
      <c r="Z764" s="52"/>
      <c r="AA764" s="52"/>
      <c r="AB764" s="52"/>
      <c r="AC764" s="39"/>
      <c r="AD764" s="55"/>
    </row>
    <row r="765" s="35" customFormat="1" spans="6:30">
      <c r="F765" s="52"/>
      <c r="G765" s="52"/>
      <c r="P765" s="52"/>
      <c r="Q765" s="148"/>
      <c r="R765" s="52"/>
      <c r="S765" s="52"/>
      <c r="T765" s="52"/>
      <c r="U765" s="52"/>
      <c r="V765" s="52"/>
      <c r="W765" s="52"/>
      <c r="X765" s="52"/>
      <c r="Y765" s="52"/>
      <c r="Z765" s="52"/>
      <c r="AA765" s="52"/>
      <c r="AB765" s="52"/>
      <c r="AC765" s="39"/>
      <c r="AD765" s="55"/>
    </row>
    <row r="766" s="35" customFormat="1" spans="6:30">
      <c r="F766" s="52"/>
      <c r="G766" s="52"/>
      <c r="P766" s="52"/>
      <c r="Q766" s="148"/>
      <c r="R766" s="52"/>
      <c r="S766" s="52"/>
      <c r="T766" s="52"/>
      <c r="U766" s="52"/>
      <c r="V766" s="52"/>
      <c r="W766" s="52"/>
      <c r="X766" s="52"/>
      <c r="Y766" s="52"/>
      <c r="Z766" s="52"/>
      <c r="AA766" s="52"/>
      <c r="AB766" s="52"/>
      <c r="AC766" s="39"/>
      <c r="AD766" s="55"/>
    </row>
    <row r="767" s="35" customFormat="1" spans="6:30">
      <c r="F767" s="52"/>
      <c r="G767" s="52"/>
      <c r="P767" s="52"/>
      <c r="Q767" s="148"/>
      <c r="R767" s="52"/>
      <c r="S767" s="52"/>
      <c r="T767" s="52"/>
      <c r="U767" s="52"/>
      <c r="V767" s="52"/>
      <c r="W767" s="52"/>
      <c r="X767" s="52"/>
      <c r="Y767" s="52"/>
      <c r="Z767" s="52"/>
      <c r="AA767" s="52"/>
      <c r="AB767" s="52"/>
      <c r="AC767" s="39"/>
      <c r="AD767" s="55"/>
    </row>
    <row r="768" s="35" customFormat="1" spans="6:30">
      <c r="F768" s="52"/>
      <c r="G768" s="52"/>
      <c r="P768" s="52"/>
      <c r="Q768" s="148"/>
      <c r="R768" s="52"/>
      <c r="S768" s="52"/>
      <c r="T768" s="52"/>
      <c r="U768" s="52"/>
      <c r="V768" s="52"/>
      <c r="W768" s="52"/>
      <c r="X768" s="52"/>
      <c r="Y768" s="52"/>
      <c r="Z768" s="52"/>
      <c r="AA768" s="52"/>
      <c r="AB768" s="52"/>
      <c r="AC768" s="39"/>
      <c r="AD768" s="55"/>
    </row>
    <row r="769" s="35" customFormat="1" spans="6:30">
      <c r="F769" s="52"/>
      <c r="G769" s="52"/>
      <c r="P769" s="52"/>
      <c r="Q769" s="144"/>
      <c r="AC769" s="39"/>
      <c r="AD769" s="40"/>
    </row>
    <row r="770" s="35" customFormat="1" spans="6:30">
      <c r="F770" s="52"/>
      <c r="G770" s="52"/>
      <c r="P770" s="52"/>
      <c r="Q770" s="144"/>
      <c r="AC770" s="39"/>
      <c r="AD770" s="40"/>
    </row>
    <row r="771" s="35" customFormat="1" spans="6:30">
      <c r="F771" s="52"/>
      <c r="G771" s="52"/>
      <c r="P771" s="52"/>
      <c r="Q771" s="144"/>
      <c r="AC771" s="39"/>
      <c r="AD771" s="40"/>
    </row>
    <row r="772" s="35" customFormat="1" spans="6:30">
      <c r="F772" s="52"/>
      <c r="G772" s="52"/>
      <c r="P772" s="52"/>
      <c r="Q772" s="144"/>
      <c r="AC772" s="39"/>
      <c r="AD772" s="40"/>
    </row>
    <row r="773" s="35" customFormat="1" spans="6:30">
      <c r="F773" s="52"/>
      <c r="G773" s="52"/>
      <c r="P773" s="52"/>
      <c r="Q773" s="144"/>
      <c r="AC773" s="39"/>
      <c r="AD773" s="40"/>
    </row>
    <row r="774" s="35" customFormat="1" spans="6:30">
      <c r="F774" s="52"/>
      <c r="G774" s="52"/>
      <c r="P774" s="52"/>
      <c r="Q774" s="144"/>
      <c r="AC774" s="39"/>
      <c r="AD774" s="40"/>
    </row>
    <row r="775" s="35" customFormat="1" spans="6:30">
      <c r="F775" s="52"/>
      <c r="G775" s="52"/>
      <c r="P775" s="52"/>
      <c r="Q775" s="144"/>
      <c r="AC775" s="39"/>
      <c r="AD775" s="40"/>
    </row>
    <row r="776" s="35" customFormat="1" spans="6:30">
      <c r="F776" s="52"/>
      <c r="G776" s="52"/>
      <c r="P776" s="52"/>
      <c r="Q776" s="144"/>
      <c r="AC776" s="39"/>
      <c r="AD776" s="40"/>
    </row>
    <row r="777" s="35" customFormat="1" spans="6:30">
      <c r="F777" s="52"/>
      <c r="G777" s="52"/>
      <c r="P777" s="52"/>
      <c r="Q777" s="144"/>
      <c r="AC777" s="39"/>
      <c r="AD777" s="40"/>
    </row>
    <row r="778" s="35" customFormat="1" spans="6:30">
      <c r="F778" s="52"/>
      <c r="G778" s="52"/>
      <c r="P778" s="52"/>
      <c r="Q778" s="144"/>
      <c r="AC778" s="39"/>
      <c r="AD778" s="40"/>
    </row>
    <row r="779" s="35" customFormat="1" spans="6:30">
      <c r="F779" s="52"/>
      <c r="G779" s="52"/>
      <c r="P779" s="52"/>
      <c r="Q779" s="144"/>
      <c r="AC779" s="39"/>
      <c r="AD779" s="40"/>
    </row>
    <row r="780" s="35" customFormat="1" spans="6:30">
      <c r="F780" s="52"/>
      <c r="G780" s="52"/>
      <c r="P780" s="52"/>
      <c r="Q780" s="144"/>
      <c r="AC780" s="39"/>
      <c r="AD780" s="40"/>
    </row>
    <row r="781" s="35" customFormat="1" spans="6:30">
      <c r="F781" s="52"/>
      <c r="G781" s="52"/>
      <c r="P781" s="52"/>
      <c r="Q781" s="144"/>
      <c r="AC781" s="39"/>
      <c r="AD781" s="40"/>
    </row>
    <row r="782" s="35" customFormat="1" spans="6:30">
      <c r="F782" s="52"/>
      <c r="G782" s="52"/>
      <c r="P782" s="52"/>
      <c r="Q782" s="144"/>
      <c r="AC782" s="39"/>
      <c r="AD782" s="40"/>
    </row>
    <row r="783" s="35" customFormat="1" spans="6:30">
      <c r="F783" s="52"/>
      <c r="G783" s="52"/>
      <c r="P783" s="52"/>
      <c r="Q783" s="144"/>
      <c r="AC783" s="39"/>
      <c r="AD783" s="40"/>
    </row>
    <row r="784" s="35" customFormat="1" spans="6:30">
      <c r="F784" s="52"/>
      <c r="G784" s="52"/>
      <c r="P784" s="52"/>
      <c r="Q784" s="144"/>
      <c r="AC784" s="39"/>
      <c r="AD784" s="40"/>
    </row>
    <row r="785" s="35" customFormat="1" spans="6:30">
      <c r="F785" s="52"/>
      <c r="G785" s="52"/>
      <c r="P785" s="52"/>
      <c r="Q785" s="144"/>
      <c r="AC785" s="39"/>
      <c r="AD785" s="40"/>
    </row>
    <row r="786" s="35" customFormat="1" spans="6:30">
      <c r="F786" s="52"/>
      <c r="G786" s="52"/>
      <c r="P786" s="52"/>
      <c r="Q786" s="144"/>
      <c r="AC786" s="39"/>
      <c r="AD786" s="40"/>
    </row>
    <row r="787" s="35" customFormat="1" spans="6:30">
      <c r="F787" s="52"/>
      <c r="G787" s="52"/>
      <c r="P787" s="52"/>
      <c r="Q787" s="144"/>
      <c r="AC787" s="39"/>
      <c r="AD787" s="40"/>
    </row>
    <row r="788" s="35" customFormat="1" spans="6:30">
      <c r="F788" s="52"/>
      <c r="G788" s="52"/>
      <c r="P788" s="52"/>
      <c r="Q788" s="144"/>
      <c r="AC788" s="39"/>
      <c r="AD788" s="40"/>
    </row>
    <row r="789" s="35" customFormat="1" spans="6:30">
      <c r="F789" s="52"/>
      <c r="G789" s="52"/>
      <c r="P789" s="52"/>
      <c r="Q789" s="144"/>
      <c r="AC789" s="39"/>
      <c r="AD789" s="40"/>
    </row>
    <row r="790" s="35" customFormat="1" spans="6:30">
      <c r="F790" s="52"/>
      <c r="G790" s="52"/>
      <c r="P790" s="52"/>
      <c r="Q790" s="144"/>
      <c r="AC790" s="39"/>
      <c r="AD790" s="40"/>
    </row>
    <row r="791" s="35" customFormat="1" spans="6:30">
      <c r="F791" s="52"/>
      <c r="G791" s="52"/>
      <c r="P791" s="52"/>
      <c r="Q791" s="144"/>
      <c r="AC791" s="39"/>
      <c r="AD791" s="40"/>
    </row>
    <row r="792" s="35" customFormat="1" spans="6:30">
      <c r="F792" s="52"/>
      <c r="G792" s="52"/>
      <c r="P792" s="52"/>
      <c r="Q792" s="144"/>
      <c r="AC792" s="39"/>
      <c r="AD792" s="40"/>
    </row>
    <row r="793" s="35" customFormat="1" spans="6:30">
      <c r="F793" s="52"/>
      <c r="G793" s="52"/>
      <c r="P793" s="52"/>
      <c r="Q793" s="144"/>
      <c r="AC793" s="39"/>
      <c r="AD793" s="40"/>
    </row>
    <row r="794" s="35" customFormat="1" spans="6:30">
      <c r="F794" s="52"/>
      <c r="G794" s="52"/>
      <c r="P794" s="52"/>
      <c r="Q794" s="144"/>
      <c r="AC794" s="39"/>
      <c r="AD794" s="40"/>
    </row>
    <row r="795" s="35" customFormat="1" spans="6:30">
      <c r="F795" s="52"/>
      <c r="G795" s="52"/>
      <c r="P795" s="52"/>
      <c r="Q795" s="144"/>
      <c r="AC795" s="39"/>
      <c r="AD795" s="40"/>
    </row>
    <row r="796" s="35" customFormat="1" spans="6:30">
      <c r="F796" s="52"/>
      <c r="G796" s="52"/>
      <c r="P796" s="52"/>
      <c r="Q796" s="144"/>
      <c r="AC796" s="39"/>
      <c r="AD796" s="40"/>
    </row>
    <row r="797" s="35" customFormat="1" spans="6:30">
      <c r="F797" s="52"/>
      <c r="G797" s="52"/>
      <c r="P797" s="52"/>
      <c r="Q797" s="144"/>
      <c r="AC797" s="39"/>
      <c r="AD797" s="40"/>
    </row>
    <row r="798" s="35" customFormat="1" spans="6:30">
      <c r="F798" s="52"/>
      <c r="G798" s="52"/>
      <c r="P798" s="52"/>
      <c r="Q798" s="144"/>
      <c r="AC798" s="39"/>
      <c r="AD798" s="40"/>
    </row>
    <row r="799" s="35" customFormat="1" spans="6:30">
      <c r="F799" s="52"/>
      <c r="G799" s="52"/>
      <c r="P799" s="52"/>
      <c r="Q799" s="144"/>
      <c r="AC799" s="39"/>
      <c r="AD799" s="40"/>
    </row>
    <row r="800" s="35" customFormat="1" spans="6:30">
      <c r="F800" s="52"/>
      <c r="G800" s="52"/>
      <c r="P800" s="52"/>
      <c r="Q800" s="144"/>
      <c r="AC800" s="39"/>
      <c r="AD800" s="40"/>
    </row>
    <row r="801" s="35" customFormat="1" spans="6:30">
      <c r="F801" s="52"/>
      <c r="G801" s="52"/>
      <c r="P801" s="52"/>
      <c r="Q801" s="144"/>
      <c r="AC801" s="39"/>
      <c r="AD801" s="40"/>
    </row>
    <row r="802" s="35" customFormat="1" spans="6:30">
      <c r="F802" s="52"/>
      <c r="G802" s="52"/>
      <c r="P802" s="52"/>
      <c r="Q802" s="144"/>
      <c r="AC802" s="39"/>
      <c r="AD802" s="40"/>
    </row>
    <row r="803" s="35" customFormat="1" spans="6:30">
      <c r="F803" s="52"/>
      <c r="G803" s="52"/>
      <c r="P803" s="52"/>
      <c r="Q803" s="144"/>
      <c r="AC803" s="39"/>
      <c r="AD803" s="40"/>
    </row>
    <row r="804" s="35" customFormat="1" spans="6:30">
      <c r="F804" s="52"/>
      <c r="G804" s="52"/>
      <c r="P804" s="52"/>
      <c r="Q804" s="144"/>
      <c r="AC804" s="39"/>
      <c r="AD804" s="40"/>
    </row>
    <row r="805" s="35" customFormat="1" spans="6:30">
      <c r="F805" s="52"/>
      <c r="G805" s="52"/>
      <c r="P805" s="52"/>
      <c r="Q805" s="144"/>
      <c r="AC805" s="39"/>
      <c r="AD805" s="40"/>
    </row>
    <row r="806" s="35" customFormat="1" spans="6:30">
      <c r="F806" s="52"/>
      <c r="G806" s="52"/>
      <c r="P806" s="52"/>
      <c r="Q806" s="144"/>
      <c r="AC806" s="39"/>
      <c r="AD806" s="40"/>
    </row>
    <row r="807" s="35" customFormat="1" spans="6:30">
      <c r="F807" s="52"/>
      <c r="G807" s="52"/>
      <c r="P807" s="52"/>
      <c r="Q807" s="144"/>
      <c r="AC807" s="39"/>
      <c r="AD807" s="40"/>
    </row>
    <row r="808" s="35" customFormat="1" spans="6:30">
      <c r="F808" s="52"/>
      <c r="G808" s="52"/>
      <c r="P808" s="52"/>
      <c r="Q808" s="144"/>
      <c r="AC808" s="39"/>
      <c r="AD808" s="40"/>
    </row>
    <row r="809" s="35" customFormat="1" spans="6:30">
      <c r="F809" s="52"/>
      <c r="G809" s="52"/>
      <c r="P809" s="52"/>
      <c r="Q809" s="144"/>
      <c r="AC809" s="39"/>
      <c r="AD809" s="40"/>
    </row>
    <row r="810" s="35" customFormat="1" spans="6:30">
      <c r="F810" s="52"/>
      <c r="G810" s="52"/>
      <c r="P810" s="52"/>
      <c r="Q810" s="144"/>
      <c r="AC810" s="39"/>
      <c r="AD810" s="40"/>
    </row>
    <row r="811" s="35" customFormat="1" spans="6:30">
      <c r="F811" s="52"/>
      <c r="G811" s="52"/>
      <c r="P811" s="52"/>
      <c r="Q811" s="144"/>
      <c r="AC811" s="39"/>
      <c r="AD811" s="40"/>
    </row>
    <row r="812" s="35" customFormat="1" spans="6:30">
      <c r="F812" s="52"/>
      <c r="G812" s="52"/>
      <c r="P812" s="52"/>
      <c r="Q812" s="144"/>
      <c r="AC812" s="39"/>
      <c r="AD812" s="40"/>
    </row>
    <row r="813" s="35" customFormat="1" spans="6:30">
      <c r="F813" s="52"/>
      <c r="G813" s="52"/>
      <c r="P813" s="52"/>
      <c r="Q813" s="144"/>
      <c r="AC813" s="39"/>
      <c r="AD813" s="40"/>
    </row>
    <row r="814" s="35" customFormat="1" spans="6:30">
      <c r="F814" s="52"/>
      <c r="G814" s="52"/>
      <c r="P814" s="52"/>
      <c r="Q814" s="144"/>
      <c r="AC814" s="39"/>
      <c r="AD814" s="40"/>
    </row>
    <row r="815" s="35" customFormat="1" spans="6:30">
      <c r="F815" s="52"/>
      <c r="G815" s="52"/>
      <c r="P815" s="52"/>
      <c r="Q815" s="144"/>
      <c r="AC815" s="39"/>
      <c r="AD815" s="40"/>
    </row>
    <row r="816" s="35" customFormat="1" spans="6:30">
      <c r="F816" s="52"/>
      <c r="G816" s="52"/>
      <c r="P816" s="52"/>
      <c r="Q816" s="144"/>
      <c r="AC816" s="39"/>
      <c r="AD816" s="40"/>
    </row>
    <row r="817" s="35" customFormat="1" spans="6:30">
      <c r="F817" s="52"/>
      <c r="G817" s="52"/>
      <c r="P817" s="52"/>
      <c r="Q817" s="144"/>
      <c r="AC817" s="39"/>
      <c r="AD817" s="40"/>
    </row>
    <row r="818" s="35" customFormat="1" spans="6:30">
      <c r="F818" s="52"/>
      <c r="G818" s="52"/>
      <c r="P818" s="52"/>
      <c r="Q818" s="144"/>
      <c r="AC818" s="39"/>
      <c r="AD818" s="40"/>
    </row>
    <row r="819" s="35" customFormat="1" spans="6:30">
      <c r="F819" s="52"/>
      <c r="G819" s="52"/>
      <c r="P819" s="52"/>
      <c r="Q819" s="144"/>
      <c r="AC819" s="39"/>
      <c r="AD819" s="40"/>
    </row>
    <row r="820" s="35" customFormat="1" spans="6:30">
      <c r="F820" s="52"/>
      <c r="G820" s="52"/>
      <c r="P820" s="52"/>
      <c r="Q820" s="144"/>
      <c r="AC820" s="39"/>
      <c r="AD820" s="40"/>
    </row>
    <row r="821" s="35" customFormat="1" spans="6:30">
      <c r="F821" s="52"/>
      <c r="G821" s="52"/>
      <c r="P821" s="52"/>
      <c r="Q821" s="144"/>
      <c r="AC821" s="39"/>
      <c r="AD821" s="40"/>
    </row>
    <row r="822" s="35" customFormat="1" spans="6:30">
      <c r="F822" s="52"/>
      <c r="G822" s="52"/>
      <c r="P822" s="52"/>
      <c r="Q822" s="144"/>
      <c r="AC822" s="39"/>
      <c r="AD822" s="40"/>
    </row>
    <row r="823" s="35" customFormat="1" spans="6:30">
      <c r="F823" s="52"/>
      <c r="G823" s="52"/>
      <c r="P823" s="52"/>
      <c r="Q823" s="144"/>
      <c r="AC823" s="39"/>
      <c r="AD823" s="40"/>
    </row>
    <row r="824" s="35" customFormat="1" spans="6:30">
      <c r="F824" s="52"/>
      <c r="G824" s="52"/>
      <c r="P824" s="52"/>
      <c r="Q824" s="144"/>
      <c r="AC824" s="39"/>
      <c r="AD824" s="40"/>
    </row>
    <row r="825" s="35" customFormat="1" spans="6:30">
      <c r="F825" s="52"/>
      <c r="G825" s="52"/>
      <c r="P825" s="52"/>
      <c r="Q825" s="144"/>
      <c r="AC825" s="39"/>
      <c r="AD825" s="40"/>
    </row>
    <row r="826" s="35" customFormat="1" spans="6:30">
      <c r="F826" s="52"/>
      <c r="G826" s="52"/>
      <c r="P826" s="52"/>
      <c r="Q826" s="144"/>
      <c r="AC826" s="39"/>
      <c r="AD826" s="40"/>
    </row>
    <row r="827" s="35" customFormat="1" spans="6:30">
      <c r="F827" s="52"/>
      <c r="G827" s="52"/>
      <c r="P827" s="52"/>
      <c r="Q827" s="144"/>
      <c r="AC827" s="39"/>
      <c r="AD827" s="40"/>
    </row>
    <row r="828" s="35" customFormat="1" spans="6:30">
      <c r="F828" s="52"/>
      <c r="G828" s="52"/>
      <c r="P828" s="52"/>
      <c r="Q828" s="144"/>
      <c r="AC828" s="39"/>
      <c r="AD828" s="40"/>
    </row>
    <row r="829" s="35" customFormat="1" spans="6:30">
      <c r="F829" s="52"/>
      <c r="G829" s="52"/>
      <c r="P829" s="52"/>
      <c r="Q829" s="144"/>
      <c r="AC829" s="39"/>
      <c r="AD829" s="40"/>
    </row>
    <row r="830" s="35" customFormat="1" spans="6:30">
      <c r="F830" s="52"/>
      <c r="G830" s="52"/>
      <c r="P830" s="52"/>
      <c r="Q830" s="144"/>
      <c r="AC830" s="39"/>
      <c r="AD830" s="40"/>
    </row>
    <row r="831" s="35" customFormat="1" spans="6:30">
      <c r="F831" s="52"/>
      <c r="G831" s="52"/>
      <c r="P831" s="52"/>
      <c r="Q831" s="144"/>
      <c r="AC831" s="39"/>
      <c r="AD831" s="40"/>
    </row>
    <row r="832" s="35" customFormat="1" spans="6:30">
      <c r="F832" s="52"/>
      <c r="G832" s="52"/>
      <c r="P832" s="52"/>
      <c r="Q832" s="144"/>
      <c r="AC832" s="39"/>
      <c r="AD832" s="40"/>
    </row>
    <row r="833" s="35" customFormat="1" spans="6:30">
      <c r="F833" s="52"/>
      <c r="G833" s="52"/>
      <c r="P833" s="52"/>
      <c r="Q833" s="144"/>
      <c r="AC833" s="39"/>
      <c r="AD833" s="40"/>
    </row>
    <row r="834" s="35" customFormat="1" spans="6:30">
      <c r="F834" s="52"/>
      <c r="G834" s="52"/>
      <c r="P834" s="52"/>
      <c r="Q834" s="144"/>
      <c r="AC834" s="39"/>
      <c r="AD834" s="40"/>
    </row>
    <row r="835" s="35" customFormat="1" spans="6:30">
      <c r="F835" s="52"/>
      <c r="G835" s="52"/>
      <c r="P835" s="52"/>
      <c r="Q835" s="144"/>
      <c r="AC835" s="39"/>
      <c r="AD835" s="40"/>
    </row>
    <row r="836" s="35" customFormat="1" spans="6:30">
      <c r="F836" s="52"/>
      <c r="G836" s="52"/>
      <c r="P836" s="52"/>
      <c r="Q836" s="144"/>
      <c r="AC836" s="39"/>
      <c r="AD836" s="40"/>
    </row>
    <row r="837" s="35" customFormat="1" spans="6:30">
      <c r="F837" s="52"/>
      <c r="G837" s="52"/>
      <c r="P837" s="52"/>
      <c r="Q837" s="144"/>
      <c r="AC837" s="39"/>
      <c r="AD837" s="40"/>
    </row>
    <row r="838" s="35" customFormat="1" spans="6:30">
      <c r="F838" s="52"/>
      <c r="G838" s="52"/>
      <c r="P838" s="52"/>
      <c r="Q838" s="144"/>
      <c r="AC838" s="39"/>
      <c r="AD838" s="40"/>
    </row>
    <row r="839" s="35" customFormat="1" spans="6:30">
      <c r="F839" s="52"/>
      <c r="G839" s="52"/>
      <c r="P839" s="52"/>
      <c r="Q839" s="144"/>
      <c r="AC839" s="39"/>
      <c r="AD839" s="40"/>
    </row>
    <row r="840" s="35" customFormat="1" spans="6:30">
      <c r="F840" s="52"/>
      <c r="G840" s="52"/>
      <c r="P840" s="52"/>
      <c r="Q840" s="144"/>
      <c r="AC840" s="39"/>
      <c r="AD840" s="40"/>
    </row>
    <row r="841" s="35" customFormat="1" spans="6:30">
      <c r="F841" s="52"/>
      <c r="G841" s="52"/>
      <c r="P841" s="52"/>
      <c r="Q841" s="144"/>
      <c r="AC841" s="39"/>
      <c r="AD841" s="40"/>
    </row>
    <row r="842" s="35" customFormat="1" spans="6:30">
      <c r="F842" s="52"/>
      <c r="G842" s="52"/>
      <c r="P842" s="52"/>
      <c r="Q842" s="144"/>
      <c r="AC842" s="39"/>
      <c r="AD842" s="40"/>
    </row>
    <row r="843" s="35" customFormat="1" spans="6:30">
      <c r="F843" s="52"/>
      <c r="G843" s="52"/>
      <c r="P843" s="52"/>
      <c r="Q843" s="144"/>
      <c r="AC843" s="39"/>
      <c r="AD843" s="40"/>
    </row>
    <row r="844" s="35" customFormat="1" spans="6:30">
      <c r="F844" s="52"/>
      <c r="G844" s="52"/>
      <c r="P844" s="52"/>
      <c r="Q844" s="144"/>
      <c r="AC844" s="39"/>
      <c r="AD844" s="40"/>
    </row>
    <row r="845" s="35" customFormat="1" spans="6:30">
      <c r="F845" s="52"/>
      <c r="G845" s="52"/>
      <c r="P845" s="52"/>
      <c r="Q845" s="144"/>
      <c r="AC845" s="39"/>
      <c r="AD845" s="40"/>
    </row>
    <row r="846" s="35" customFormat="1" spans="6:30">
      <c r="F846" s="52"/>
      <c r="G846" s="52"/>
      <c r="P846" s="52"/>
      <c r="Q846" s="144"/>
      <c r="AC846" s="39"/>
      <c r="AD846" s="40"/>
    </row>
    <row r="847" s="35" customFormat="1" spans="6:30">
      <c r="F847" s="52"/>
      <c r="G847" s="52"/>
      <c r="P847" s="52"/>
      <c r="Q847" s="144"/>
      <c r="AC847" s="39"/>
      <c r="AD847" s="40"/>
    </row>
    <row r="848" s="35" customFormat="1" spans="6:30">
      <c r="F848" s="52"/>
      <c r="G848" s="52"/>
      <c r="P848" s="52"/>
      <c r="Q848" s="144"/>
      <c r="AC848" s="39"/>
      <c r="AD848" s="40"/>
    </row>
    <row r="849" s="35" customFormat="1" spans="6:30">
      <c r="F849" s="52"/>
      <c r="G849" s="52"/>
      <c r="P849" s="52"/>
      <c r="Q849" s="144"/>
      <c r="AC849" s="39"/>
      <c r="AD849" s="40"/>
    </row>
    <row r="850" s="35" customFormat="1" spans="6:30">
      <c r="F850" s="52"/>
      <c r="G850" s="52"/>
      <c r="P850" s="52"/>
      <c r="Q850" s="144"/>
      <c r="AC850" s="39"/>
      <c r="AD850" s="40"/>
    </row>
    <row r="851" s="35" customFormat="1" spans="6:30">
      <c r="F851" s="52"/>
      <c r="G851" s="52"/>
      <c r="P851" s="52"/>
      <c r="Q851" s="144"/>
      <c r="AC851" s="39"/>
      <c r="AD851" s="40"/>
    </row>
    <row r="852" s="35" customFormat="1" spans="6:30">
      <c r="F852" s="52"/>
      <c r="G852" s="52"/>
      <c r="P852" s="52"/>
      <c r="Q852" s="144"/>
      <c r="AC852" s="39"/>
      <c r="AD852" s="40"/>
    </row>
    <row r="853" s="35" customFormat="1" spans="6:30">
      <c r="F853" s="52"/>
      <c r="G853" s="52"/>
      <c r="P853" s="52"/>
      <c r="Q853" s="144"/>
      <c r="AC853" s="39"/>
      <c r="AD853" s="40"/>
    </row>
    <row r="854" s="35" customFormat="1" spans="6:30">
      <c r="F854" s="52"/>
      <c r="G854" s="52"/>
      <c r="P854" s="52"/>
      <c r="Q854" s="144"/>
      <c r="AC854" s="39"/>
      <c r="AD854" s="40"/>
    </row>
    <row r="855" s="35" customFormat="1" spans="6:30">
      <c r="F855" s="52"/>
      <c r="G855" s="52"/>
      <c r="P855" s="52"/>
      <c r="Q855" s="144"/>
      <c r="AC855" s="39"/>
      <c r="AD855" s="40"/>
    </row>
    <row r="856" s="35" customFormat="1" spans="6:30">
      <c r="F856" s="52"/>
      <c r="G856" s="52"/>
      <c r="P856" s="52"/>
      <c r="Q856" s="144"/>
      <c r="AC856" s="39"/>
      <c r="AD856" s="40"/>
    </row>
    <row r="857" s="35" customFormat="1" spans="6:30">
      <c r="F857" s="52"/>
      <c r="G857" s="52"/>
      <c r="P857" s="52"/>
      <c r="Q857" s="144"/>
      <c r="AC857" s="39"/>
      <c r="AD857" s="40"/>
    </row>
    <row r="858" s="35" customFormat="1" spans="6:30">
      <c r="F858" s="52"/>
      <c r="G858" s="52"/>
      <c r="P858" s="52"/>
      <c r="Q858" s="144"/>
      <c r="AC858" s="39"/>
      <c r="AD858" s="40"/>
    </row>
    <row r="859" s="35" customFormat="1" spans="6:30">
      <c r="F859" s="52"/>
      <c r="G859" s="52"/>
      <c r="P859" s="52"/>
      <c r="Q859" s="144"/>
      <c r="AC859" s="39"/>
      <c r="AD859" s="40"/>
    </row>
    <row r="860" s="35" customFormat="1" spans="6:30">
      <c r="F860" s="52"/>
      <c r="G860" s="52"/>
      <c r="P860" s="52"/>
      <c r="Q860" s="144"/>
      <c r="AC860" s="39"/>
      <c r="AD860" s="40"/>
    </row>
    <row r="861" s="35" customFormat="1" spans="6:30">
      <c r="F861" s="52"/>
      <c r="G861" s="52"/>
      <c r="P861" s="52"/>
      <c r="Q861" s="144"/>
      <c r="AC861" s="39"/>
      <c r="AD861" s="40"/>
    </row>
    <row r="862" s="35" customFormat="1" spans="6:30">
      <c r="F862" s="52"/>
      <c r="G862" s="52"/>
      <c r="P862" s="52"/>
      <c r="Q862" s="144"/>
      <c r="AC862" s="39"/>
      <c r="AD862" s="40"/>
    </row>
    <row r="863" s="35" customFormat="1" spans="6:30">
      <c r="F863" s="52"/>
      <c r="G863" s="52"/>
      <c r="P863" s="52"/>
      <c r="Q863" s="144"/>
      <c r="AC863" s="39"/>
      <c r="AD863" s="40"/>
    </row>
    <row r="864" s="35" customFormat="1" spans="6:30">
      <c r="F864" s="52"/>
      <c r="G864" s="52"/>
      <c r="P864" s="52"/>
      <c r="Q864" s="144"/>
      <c r="AC864" s="39"/>
      <c r="AD864" s="40"/>
    </row>
    <row r="865" s="35" customFormat="1" spans="6:30">
      <c r="F865" s="52"/>
      <c r="G865" s="52"/>
      <c r="P865" s="52"/>
      <c r="Q865" s="144"/>
      <c r="AC865" s="39"/>
      <c r="AD865" s="40"/>
    </row>
    <row r="866" s="35" customFormat="1" spans="6:30">
      <c r="F866" s="52"/>
      <c r="G866" s="52"/>
      <c r="P866" s="52"/>
      <c r="Q866" s="144"/>
      <c r="AC866" s="39"/>
      <c r="AD866" s="40"/>
    </row>
    <row r="867" s="35" customFormat="1" spans="6:30">
      <c r="F867" s="52"/>
      <c r="G867" s="52"/>
      <c r="P867" s="52"/>
      <c r="Q867" s="144"/>
      <c r="AC867" s="39"/>
      <c r="AD867" s="40"/>
    </row>
    <row r="868" s="35" customFormat="1" spans="6:30">
      <c r="F868" s="52"/>
      <c r="G868" s="52"/>
      <c r="P868" s="52"/>
      <c r="Q868" s="144"/>
      <c r="AC868" s="39"/>
      <c r="AD868" s="40"/>
    </row>
    <row r="869" s="35" customFormat="1" spans="6:30">
      <c r="F869" s="52"/>
      <c r="G869" s="52"/>
      <c r="P869" s="52"/>
      <c r="Q869" s="144"/>
      <c r="AC869" s="39"/>
      <c r="AD869" s="40"/>
    </row>
    <row r="870" s="35" customFormat="1" spans="6:30">
      <c r="F870" s="52"/>
      <c r="G870" s="52"/>
      <c r="P870" s="52"/>
      <c r="Q870" s="144"/>
      <c r="AC870" s="39"/>
      <c r="AD870" s="40"/>
    </row>
    <row r="871" s="35" customFormat="1" spans="6:30">
      <c r="F871" s="52"/>
      <c r="G871" s="52"/>
      <c r="P871" s="52"/>
      <c r="Q871" s="144"/>
      <c r="AC871" s="39"/>
      <c r="AD871" s="40"/>
    </row>
    <row r="872" s="35" customFormat="1" spans="6:30">
      <c r="F872" s="52"/>
      <c r="G872" s="52"/>
      <c r="P872" s="52"/>
      <c r="Q872" s="144"/>
      <c r="AC872" s="39"/>
      <c r="AD872" s="40"/>
    </row>
    <row r="873" s="35" customFormat="1" spans="6:30">
      <c r="F873" s="52"/>
      <c r="G873" s="52"/>
      <c r="P873" s="52"/>
      <c r="Q873" s="144"/>
      <c r="AC873" s="39"/>
      <c r="AD873" s="40"/>
    </row>
    <row r="874" s="35" customFormat="1" spans="6:30">
      <c r="F874" s="52"/>
      <c r="G874" s="52"/>
      <c r="P874" s="52"/>
      <c r="Q874" s="144"/>
      <c r="AC874" s="39"/>
      <c r="AD874" s="40"/>
    </row>
    <row r="875" s="35" customFormat="1" spans="6:30">
      <c r="F875" s="52"/>
      <c r="G875" s="52"/>
      <c r="P875" s="52"/>
      <c r="Q875" s="144"/>
      <c r="AC875" s="39"/>
      <c r="AD875" s="40"/>
    </row>
    <row r="876" s="35" customFormat="1" spans="6:30">
      <c r="F876" s="52"/>
      <c r="G876" s="52"/>
      <c r="P876" s="52"/>
      <c r="Q876" s="144"/>
      <c r="AC876" s="39"/>
      <c r="AD876" s="40"/>
    </row>
    <row r="877" s="35" customFormat="1" spans="6:30">
      <c r="F877" s="52"/>
      <c r="G877" s="52"/>
      <c r="P877" s="52"/>
      <c r="Q877" s="144"/>
      <c r="AC877" s="39"/>
      <c r="AD877" s="40"/>
    </row>
    <row r="878" s="35" customFormat="1" spans="6:30">
      <c r="F878" s="52"/>
      <c r="G878" s="52"/>
      <c r="P878" s="52"/>
      <c r="Q878" s="144"/>
      <c r="AC878" s="39"/>
      <c r="AD878" s="40"/>
    </row>
    <row r="879" s="35" customFormat="1" spans="6:30">
      <c r="F879" s="52"/>
      <c r="G879" s="52"/>
      <c r="P879" s="52"/>
      <c r="Q879" s="144"/>
      <c r="AC879" s="39"/>
      <c r="AD879" s="40"/>
    </row>
    <row r="880" s="35" customFormat="1" spans="6:30">
      <c r="F880" s="52"/>
      <c r="G880" s="52"/>
      <c r="P880" s="52"/>
      <c r="Q880" s="144"/>
      <c r="AC880" s="39"/>
      <c r="AD880" s="40"/>
    </row>
    <row r="881" s="35" customFormat="1" spans="6:30">
      <c r="F881" s="52"/>
      <c r="G881" s="52"/>
      <c r="P881" s="52"/>
      <c r="Q881" s="144"/>
      <c r="AC881" s="39"/>
      <c r="AD881" s="40"/>
    </row>
    <row r="882" s="35" customFormat="1" spans="6:30">
      <c r="F882" s="52"/>
      <c r="G882" s="52"/>
      <c r="P882" s="52"/>
      <c r="Q882" s="144"/>
      <c r="AC882" s="39"/>
      <c r="AD882" s="40"/>
    </row>
    <row r="883" s="35" customFormat="1" spans="6:30">
      <c r="F883" s="52"/>
      <c r="G883" s="52"/>
      <c r="P883" s="52"/>
      <c r="Q883" s="144"/>
      <c r="AC883" s="39"/>
      <c r="AD883" s="40"/>
    </row>
    <row r="884" s="35" customFormat="1" spans="6:30">
      <c r="F884" s="52"/>
      <c r="G884" s="52"/>
      <c r="P884" s="52"/>
      <c r="Q884" s="144"/>
      <c r="AC884" s="39"/>
      <c r="AD884" s="40"/>
    </row>
    <row r="885" s="35" customFormat="1" spans="6:30">
      <c r="F885" s="52"/>
      <c r="G885" s="52"/>
      <c r="P885" s="52"/>
      <c r="Q885" s="144"/>
      <c r="AC885" s="39"/>
      <c r="AD885" s="40"/>
    </row>
    <row r="886" s="35" customFormat="1" spans="6:30">
      <c r="F886" s="52"/>
      <c r="G886" s="52"/>
      <c r="P886" s="52"/>
      <c r="Q886" s="144"/>
      <c r="AC886" s="39"/>
      <c r="AD886" s="40"/>
    </row>
    <row r="887" s="35" customFormat="1" spans="6:30">
      <c r="F887" s="52"/>
      <c r="G887" s="52"/>
      <c r="P887" s="52"/>
      <c r="Q887" s="144"/>
      <c r="AC887" s="39"/>
      <c r="AD887" s="40"/>
    </row>
    <row r="888" s="35" customFormat="1" spans="6:30">
      <c r="F888" s="52"/>
      <c r="G888" s="52"/>
      <c r="P888" s="52"/>
      <c r="Q888" s="144"/>
      <c r="AC888" s="39"/>
      <c r="AD888" s="40"/>
    </row>
    <row r="889" s="35" customFormat="1" spans="6:30">
      <c r="F889" s="52"/>
      <c r="G889" s="52"/>
      <c r="P889" s="52"/>
      <c r="Q889" s="144"/>
      <c r="AC889" s="39"/>
      <c r="AD889" s="40"/>
    </row>
    <row r="890" s="35" customFormat="1" spans="6:30">
      <c r="F890" s="52"/>
      <c r="G890" s="52"/>
      <c r="P890" s="52"/>
      <c r="Q890" s="144"/>
      <c r="AC890" s="39"/>
      <c r="AD890" s="40"/>
    </row>
    <row r="891" s="35" customFormat="1" spans="6:30">
      <c r="F891" s="52"/>
      <c r="G891" s="52"/>
      <c r="P891" s="52"/>
      <c r="Q891" s="144"/>
      <c r="AC891" s="39"/>
      <c r="AD891" s="40"/>
    </row>
    <row r="892" s="35" customFormat="1" spans="6:30">
      <c r="F892" s="52"/>
      <c r="G892" s="52"/>
      <c r="P892" s="52"/>
      <c r="Q892" s="144"/>
      <c r="AC892" s="39"/>
      <c r="AD892" s="40"/>
    </row>
    <row r="893" s="35" customFormat="1" spans="6:30">
      <c r="F893" s="52"/>
      <c r="G893" s="52"/>
      <c r="P893" s="52"/>
      <c r="Q893" s="144"/>
      <c r="AC893" s="39"/>
      <c r="AD893" s="40"/>
    </row>
    <row r="894" s="35" customFormat="1" spans="6:30">
      <c r="F894" s="52"/>
      <c r="G894" s="52"/>
      <c r="P894" s="52"/>
      <c r="Q894" s="144"/>
      <c r="AC894" s="39"/>
      <c r="AD894" s="40"/>
    </row>
    <row r="895" s="35" customFormat="1" spans="6:30">
      <c r="F895" s="52"/>
      <c r="G895" s="52"/>
      <c r="P895" s="52"/>
      <c r="Q895" s="144"/>
      <c r="AC895" s="39"/>
      <c r="AD895" s="40"/>
    </row>
    <row r="896" s="35" customFormat="1" spans="6:30">
      <c r="F896" s="52"/>
      <c r="G896" s="52"/>
      <c r="P896" s="52"/>
      <c r="Q896" s="144"/>
      <c r="AC896" s="39"/>
      <c r="AD896" s="40"/>
    </row>
    <row r="897" s="35" customFormat="1" spans="6:30">
      <c r="F897" s="52"/>
      <c r="G897" s="52"/>
      <c r="P897" s="52"/>
      <c r="Q897" s="144"/>
      <c r="AC897" s="39"/>
      <c r="AD897" s="40"/>
    </row>
    <row r="898" s="35" customFormat="1" spans="6:30">
      <c r="F898" s="52"/>
      <c r="G898" s="52"/>
      <c r="P898" s="52"/>
      <c r="Q898" s="144"/>
      <c r="AC898" s="39"/>
      <c r="AD898" s="40"/>
    </row>
    <row r="899" s="35" customFormat="1" spans="6:30">
      <c r="F899" s="52"/>
      <c r="G899" s="52"/>
      <c r="P899" s="52"/>
      <c r="Q899" s="144"/>
      <c r="AC899" s="39"/>
      <c r="AD899" s="40"/>
    </row>
    <row r="900" s="35" customFormat="1" spans="6:30">
      <c r="F900" s="52"/>
      <c r="G900" s="52"/>
      <c r="P900" s="52"/>
      <c r="Q900" s="144"/>
      <c r="AC900" s="39"/>
      <c r="AD900" s="40"/>
    </row>
    <row r="901" s="35" customFormat="1" spans="6:30">
      <c r="F901" s="52"/>
      <c r="G901" s="52"/>
      <c r="P901" s="52"/>
      <c r="Q901" s="144"/>
      <c r="AC901" s="39"/>
      <c r="AD901" s="40"/>
    </row>
    <row r="902" s="35" customFormat="1" spans="6:30">
      <c r="F902" s="52"/>
      <c r="G902" s="52"/>
      <c r="P902" s="52"/>
      <c r="Q902" s="144"/>
      <c r="AC902" s="39"/>
      <c r="AD902" s="40"/>
    </row>
    <row r="903" s="35" customFormat="1" spans="6:30">
      <c r="F903" s="52"/>
      <c r="G903" s="52"/>
      <c r="P903" s="52"/>
      <c r="Q903" s="144"/>
      <c r="AC903" s="39"/>
      <c r="AD903" s="40"/>
    </row>
    <row r="904" s="35" customFormat="1" spans="6:30">
      <c r="F904" s="52"/>
      <c r="G904" s="52"/>
      <c r="P904" s="52"/>
      <c r="Q904" s="144"/>
      <c r="AC904" s="39"/>
      <c r="AD904" s="40"/>
    </row>
    <row r="905" s="35" customFormat="1" spans="6:30">
      <c r="F905" s="52"/>
      <c r="G905" s="52"/>
      <c r="P905" s="52"/>
      <c r="Q905" s="144"/>
      <c r="AC905" s="39"/>
      <c r="AD905" s="40"/>
    </row>
    <row r="906" s="35" customFormat="1" spans="6:30">
      <c r="F906" s="52"/>
      <c r="G906" s="52"/>
      <c r="P906" s="52"/>
      <c r="Q906" s="144"/>
      <c r="AC906" s="39"/>
      <c r="AD906" s="40"/>
    </row>
    <row r="907" s="35" customFormat="1" spans="6:30">
      <c r="F907" s="52"/>
      <c r="G907" s="52"/>
      <c r="P907" s="52"/>
      <c r="Q907" s="144"/>
      <c r="AC907" s="39"/>
      <c r="AD907" s="40"/>
    </row>
    <row r="908" s="35" customFormat="1" spans="6:30">
      <c r="F908" s="52"/>
      <c r="G908" s="52"/>
      <c r="P908" s="52"/>
      <c r="Q908" s="144"/>
      <c r="AC908" s="39"/>
      <c r="AD908" s="40"/>
    </row>
    <row r="909" s="35" customFormat="1" spans="6:30">
      <c r="F909" s="52"/>
      <c r="G909" s="52"/>
      <c r="P909" s="52"/>
      <c r="Q909" s="144"/>
      <c r="AC909" s="39"/>
      <c r="AD909" s="40"/>
    </row>
    <row r="910" s="35" customFormat="1" spans="6:30">
      <c r="F910" s="52"/>
      <c r="G910" s="52"/>
      <c r="P910" s="52"/>
      <c r="Q910" s="144"/>
      <c r="AC910" s="39"/>
      <c r="AD910" s="40"/>
    </row>
    <row r="911" s="35" customFormat="1" spans="6:30">
      <c r="F911" s="52"/>
      <c r="G911" s="52"/>
      <c r="P911" s="52"/>
      <c r="Q911" s="144"/>
      <c r="AC911" s="39"/>
      <c r="AD911" s="40"/>
    </row>
    <row r="912" s="35" customFormat="1" spans="6:30">
      <c r="F912" s="52"/>
      <c r="G912" s="52"/>
      <c r="P912" s="52"/>
      <c r="Q912" s="144"/>
      <c r="AC912" s="39"/>
      <c r="AD912" s="40"/>
    </row>
    <row r="913" s="35" customFormat="1" spans="6:30">
      <c r="F913" s="52"/>
      <c r="G913" s="52"/>
      <c r="P913" s="52"/>
      <c r="Q913" s="144"/>
      <c r="AC913" s="39"/>
      <c r="AD913" s="40"/>
    </row>
    <row r="914" s="35" customFormat="1" spans="6:30">
      <c r="F914" s="52"/>
      <c r="G914" s="52"/>
      <c r="P914" s="52"/>
      <c r="Q914" s="144"/>
      <c r="AC914" s="39"/>
      <c r="AD914" s="40"/>
    </row>
    <row r="915" s="35" customFormat="1" spans="6:30">
      <c r="F915" s="52"/>
      <c r="G915" s="52"/>
      <c r="P915" s="52"/>
      <c r="Q915" s="144"/>
      <c r="AC915" s="39"/>
      <c r="AD915" s="40"/>
    </row>
    <row r="916" s="35" customFormat="1" spans="6:30">
      <c r="F916" s="52"/>
      <c r="G916" s="52"/>
      <c r="P916" s="52"/>
      <c r="Q916" s="144"/>
      <c r="AC916" s="39"/>
      <c r="AD916" s="40"/>
    </row>
    <row r="917" s="35" customFormat="1" spans="6:30">
      <c r="F917" s="52"/>
      <c r="G917" s="52"/>
      <c r="P917" s="52"/>
      <c r="Q917" s="144"/>
      <c r="AC917" s="39"/>
      <c r="AD917" s="40"/>
    </row>
    <row r="918" s="35" customFormat="1" spans="6:30">
      <c r="F918" s="52"/>
      <c r="G918" s="52"/>
      <c r="P918" s="52"/>
      <c r="Q918" s="144"/>
      <c r="AC918" s="39"/>
      <c r="AD918" s="40"/>
    </row>
    <row r="919" s="35" customFormat="1" spans="6:30">
      <c r="F919" s="52"/>
      <c r="G919" s="52"/>
      <c r="P919" s="52"/>
      <c r="Q919" s="144"/>
      <c r="AC919" s="39"/>
      <c r="AD919" s="40"/>
    </row>
    <row r="920" s="35" customFormat="1" spans="6:30">
      <c r="F920" s="52"/>
      <c r="G920" s="52"/>
      <c r="P920" s="52"/>
      <c r="Q920" s="144"/>
      <c r="AC920" s="39"/>
      <c r="AD920" s="40"/>
    </row>
    <row r="921" s="35" customFormat="1" spans="6:30">
      <c r="F921" s="52"/>
      <c r="G921" s="52"/>
      <c r="P921" s="52"/>
      <c r="Q921" s="144"/>
      <c r="AC921" s="39"/>
      <c r="AD921" s="40"/>
    </row>
    <row r="922" s="35" customFormat="1" spans="6:30">
      <c r="F922" s="52"/>
      <c r="G922" s="52"/>
      <c r="P922" s="52"/>
      <c r="Q922" s="144"/>
      <c r="AC922" s="39"/>
      <c r="AD922" s="40"/>
    </row>
    <row r="923" s="35" customFormat="1" spans="6:30">
      <c r="F923" s="52"/>
      <c r="G923" s="52"/>
      <c r="P923" s="52"/>
      <c r="Q923" s="144"/>
      <c r="AC923" s="39"/>
      <c r="AD923" s="40"/>
    </row>
    <row r="924" s="35" customFormat="1" spans="6:30">
      <c r="F924" s="52"/>
      <c r="G924" s="52"/>
      <c r="P924" s="52"/>
      <c r="Q924" s="144"/>
      <c r="AC924" s="39"/>
      <c r="AD924" s="40"/>
    </row>
    <row r="925" s="35" customFormat="1" spans="6:30">
      <c r="F925" s="52"/>
      <c r="G925" s="52"/>
      <c r="P925" s="52"/>
      <c r="Q925" s="144"/>
      <c r="AC925" s="39"/>
      <c r="AD925" s="40"/>
    </row>
    <row r="926" s="35" customFormat="1" spans="6:30">
      <c r="F926" s="52"/>
      <c r="G926" s="52"/>
      <c r="P926" s="52"/>
      <c r="Q926" s="144"/>
      <c r="AC926" s="39"/>
      <c r="AD926" s="40"/>
    </row>
    <row r="927" s="35" customFormat="1" spans="6:30">
      <c r="F927" s="52"/>
      <c r="G927" s="52"/>
      <c r="P927" s="52"/>
      <c r="Q927" s="144"/>
      <c r="AC927" s="39"/>
      <c r="AD927" s="40"/>
    </row>
    <row r="928" s="35" customFormat="1" spans="6:30">
      <c r="F928" s="52"/>
      <c r="G928" s="52"/>
      <c r="P928" s="52"/>
      <c r="Q928" s="144"/>
      <c r="AC928" s="39"/>
      <c r="AD928" s="40"/>
    </row>
    <row r="929" s="35" customFormat="1" spans="6:30">
      <c r="F929" s="52"/>
      <c r="G929" s="52"/>
      <c r="P929" s="52"/>
      <c r="Q929" s="144"/>
      <c r="AC929" s="39"/>
      <c r="AD929" s="40"/>
    </row>
    <row r="930" s="35" customFormat="1" spans="6:30">
      <c r="F930" s="52"/>
      <c r="G930" s="52"/>
      <c r="P930" s="52"/>
      <c r="Q930" s="144"/>
      <c r="AC930" s="39"/>
      <c r="AD930" s="40"/>
    </row>
    <row r="931" s="35" customFormat="1" spans="6:30">
      <c r="F931" s="52"/>
      <c r="G931" s="52"/>
      <c r="P931" s="52"/>
      <c r="Q931" s="144"/>
      <c r="AC931" s="39"/>
      <c r="AD931" s="40"/>
    </row>
    <row r="932" s="35" customFormat="1" spans="6:30">
      <c r="F932" s="52"/>
      <c r="G932" s="52"/>
      <c r="P932" s="52"/>
      <c r="Q932" s="144"/>
      <c r="AC932" s="39"/>
      <c r="AD932" s="40"/>
    </row>
    <row r="933" s="35" customFormat="1" spans="6:30">
      <c r="F933" s="52"/>
      <c r="G933" s="52"/>
      <c r="P933" s="52"/>
      <c r="Q933" s="144"/>
      <c r="AC933" s="39"/>
      <c r="AD933" s="40"/>
    </row>
    <row r="934" s="35" customFormat="1" spans="6:30">
      <c r="F934" s="52"/>
      <c r="G934" s="52"/>
      <c r="P934" s="52"/>
      <c r="Q934" s="144"/>
      <c r="AC934" s="39"/>
      <c r="AD934" s="40"/>
    </row>
    <row r="935" s="35" customFormat="1" spans="6:30">
      <c r="F935" s="52"/>
      <c r="G935" s="52"/>
      <c r="P935" s="52"/>
      <c r="Q935" s="144"/>
      <c r="AC935" s="39"/>
      <c r="AD935" s="40"/>
    </row>
    <row r="936" s="35" customFormat="1" spans="6:30">
      <c r="F936" s="52"/>
      <c r="G936" s="52"/>
      <c r="P936" s="52"/>
      <c r="Q936" s="144"/>
      <c r="AC936" s="39"/>
      <c r="AD936" s="40"/>
    </row>
    <row r="937" s="35" customFormat="1" spans="6:30">
      <c r="F937" s="52"/>
      <c r="G937" s="52"/>
      <c r="P937" s="52"/>
      <c r="Q937" s="144"/>
      <c r="AC937" s="39"/>
      <c r="AD937" s="40"/>
    </row>
    <row r="938" s="35" customFormat="1" spans="6:30">
      <c r="F938" s="52"/>
      <c r="G938" s="52"/>
      <c r="P938" s="52"/>
      <c r="Q938" s="144"/>
      <c r="AC938" s="39"/>
      <c r="AD938" s="40"/>
    </row>
    <row r="939" s="35" customFormat="1" spans="6:30">
      <c r="F939" s="52"/>
      <c r="G939" s="52"/>
      <c r="P939" s="52"/>
      <c r="Q939" s="144"/>
      <c r="AC939" s="39"/>
      <c r="AD939" s="40"/>
    </row>
    <row r="940" s="35" customFormat="1" spans="6:30">
      <c r="F940" s="52"/>
      <c r="G940" s="52"/>
      <c r="P940" s="52"/>
      <c r="Q940" s="144"/>
      <c r="AC940" s="39"/>
      <c r="AD940" s="40"/>
    </row>
    <row r="941" s="35" customFormat="1" spans="6:30">
      <c r="F941" s="52"/>
      <c r="G941" s="52"/>
      <c r="P941" s="52"/>
      <c r="Q941" s="144"/>
      <c r="AC941" s="39"/>
      <c r="AD941" s="40"/>
    </row>
    <row r="942" s="35" customFormat="1" spans="6:30">
      <c r="F942" s="52"/>
      <c r="G942" s="52"/>
      <c r="P942" s="52"/>
      <c r="Q942" s="144"/>
      <c r="AC942" s="39"/>
      <c r="AD942" s="40"/>
    </row>
    <row r="943" s="35" customFormat="1" spans="6:30">
      <c r="F943" s="52"/>
      <c r="G943" s="52"/>
      <c r="P943" s="52"/>
      <c r="Q943" s="144"/>
      <c r="AC943" s="39"/>
      <c r="AD943" s="40"/>
    </row>
    <row r="944" s="35" customFormat="1" spans="6:30">
      <c r="F944" s="52"/>
      <c r="G944" s="52"/>
      <c r="P944" s="52"/>
      <c r="Q944" s="144"/>
      <c r="AC944" s="39"/>
      <c r="AD944" s="40"/>
    </row>
    <row r="945" s="35" customFormat="1" spans="6:30">
      <c r="F945" s="52"/>
      <c r="G945" s="52"/>
      <c r="P945" s="52"/>
      <c r="Q945" s="144"/>
      <c r="AC945" s="39"/>
      <c r="AD945" s="40"/>
    </row>
    <row r="946" s="35" customFormat="1" spans="6:30">
      <c r="F946" s="52"/>
      <c r="G946" s="52"/>
      <c r="P946" s="52"/>
      <c r="Q946" s="144"/>
      <c r="AC946" s="39"/>
      <c r="AD946" s="40"/>
    </row>
    <row r="947" s="35" customFormat="1" spans="6:30">
      <c r="F947" s="52"/>
      <c r="G947" s="52"/>
      <c r="P947" s="52"/>
      <c r="Q947" s="144"/>
      <c r="AC947" s="39"/>
      <c r="AD947" s="40"/>
    </row>
    <row r="948" s="35" customFormat="1" spans="6:30">
      <c r="F948" s="52"/>
      <c r="G948" s="52"/>
      <c r="P948" s="52"/>
      <c r="Q948" s="144"/>
      <c r="AC948" s="39"/>
      <c r="AD948" s="40"/>
    </row>
    <row r="949" s="35" customFormat="1" spans="6:30">
      <c r="F949" s="52"/>
      <c r="G949" s="52"/>
      <c r="P949" s="52"/>
      <c r="Q949" s="144"/>
      <c r="AC949" s="39"/>
      <c r="AD949" s="40"/>
    </row>
    <row r="950" s="35" customFormat="1" spans="6:30">
      <c r="F950" s="52"/>
      <c r="G950" s="52"/>
      <c r="P950" s="52"/>
      <c r="Q950" s="144"/>
      <c r="AC950" s="39"/>
      <c r="AD950" s="40"/>
    </row>
    <row r="951" s="35" customFormat="1" spans="6:30">
      <c r="F951" s="52"/>
      <c r="G951" s="52"/>
      <c r="P951" s="52"/>
      <c r="Q951" s="144"/>
      <c r="AC951" s="39"/>
      <c r="AD951" s="40"/>
    </row>
    <row r="952" s="35" customFormat="1" spans="6:30">
      <c r="F952" s="52"/>
      <c r="G952" s="52"/>
      <c r="P952" s="52"/>
      <c r="Q952" s="144"/>
      <c r="AC952" s="39"/>
      <c r="AD952" s="40"/>
    </row>
    <row r="953" s="35" customFormat="1" spans="6:30">
      <c r="F953" s="52"/>
      <c r="G953" s="52"/>
      <c r="P953" s="52"/>
      <c r="Q953" s="144"/>
      <c r="AC953" s="39"/>
      <c r="AD953" s="40"/>
    </row>
    <row r="954" s="35" customFormat="1" spans="6:30">
      <c r="F954" s="52"/>
      <c r="G954" s="52"/>
      <c r="P954" s="52"/>
      <c r="Q954" s="144"/>
      <c r="AC954" s="39"/>
      <c r="AD954" s="40"/>
    </row>
    <row r="955" s="35" customFormat="1" spans="6:30">
      <c r="F955" s="52"/>
      <c r="G955" s="52"/>
      <c r="P955" s="52"/>
      <c r="Q955" s="144"/>
      <c r="AC955" s="39"/>
      <c r="AD955" s="40"/>
    </row>
    <row r="956" s="35" customFormat="1" spans="6:30">
      <c r="F956" s="52"/>
      <c r="G956" s="52"/>
      <c r="P956" s="52"/>
      <c r="Q956" s="144"/>
      <c r="AC956" s="39"/>
      <c r="AD956" s="40"/>
    </row>
    <row r="957" s="35" customFormat="1" spans="6:30">
      <c r="F957" s="52"/>
      <c r="G957" s="52"/>
      <c r="P957" s="52"/>
      <c r="Q957" s="144"/>
      <c r="AC957" s="39"/>
      <c r="AD957" s="40"/>
    </row>
    <row r="958" s="35" customFormat="1" spans="6:30">
      <c r="F958" s="52"/>
      <c r="G958" s="52"/>
      <c r="P958" s="52"/>
      <c r="Q958" s="144"/>
      <c r="AC958" s="39"/>
      <c r="AD958" s="40"/>
    </row>
    <row r="959" s="35" customFormat="1" spans="6:30">
      <c r="F959" s="52"/>
      <c r="G959" s="52"/>
      <c r="P959" s="52"/>
      <c r="Q959" s="144"/>
      <c r="AC959" s="39"/>
      <c r="AD959" s="40"/>
    </row>
    <row r="960" s="35" customFormat="1" spans="6:30">
      <c r="F960" s="52"/>
      <c r="G960" s="52"/>
      <c r="P960" s="52"/>
      <c r="Q960" s="144"/>
      <c r="AC960" s="39"/>
      <c r="AD960" s="40"/>
    </row>
    <row r="961" s="35" customFormat="1" spans="6:30">
      <c r="F961" s="52"/>
      <c r="G961" s="52"/>
      <c r="P961" s="52"/>
      <c r="Q961" s="144"/>
      <c r="AC961" s="39"/>
      <c r="AD961" s="40"/>
    </row>
    <row r="962" s="35" customFormat="1" spans="6:30">
      <c r="F962" s="52"/>
      <c r="G962" s="52"/>
      <c r="P962" s="52"/>
      <c r="Q962" s="144"/>
      <c r="AC962" s="39"/>
      <c r="AD962" s="40"/>
    </row>
    <row r="963" s="35" customFormat="1" spans="6:30">
      <c r="F963" s="52"/>
      <c r="G963" s="52"/>
      <c r="P963" s="52"/>
      <c r="Q963" s="144"/>
      <c r="AC963" s="39"/>
      <c r="AD963" s="40"/>
    </row>
    <row r="964" s="35" customFormat="1" spans="6:30">
      <c r="F964" s="52"/>
      <c r="G964" s="52"/>
      <c r="P964" s="52"/>
      <c r="Q964" s="144"/>
      <c r="AC964" s="39"/>
      <c r="AD964" s="40"/>
    </row>
    <row r="965" s="35" customFormat="1" spans="6:30">
      <c r="F965" s="52"/>
      <c r="G965" s="52"/>
      <c r="P965" s="52"/>
      <c r="Q965" s="144"/>
      <c r="AC965" s="39"/>
      <c r="AD965" s="40"/>
    </row>
    <row r="966" s="35" customFormat="1" spans="6:30">
      <c r="F966" s="52"/>
      <c r="G966" s="52"/>
      <c r="P966" s="52"/>
      <c r="Q966" s="144"/>
      <c r="AC966" s="39"/>
      <c r="AD966" s="40"/>
    </row>
    <row r="967" s="35" customFormat="1" spans="6:30">
      <c r="F967" s="52"/>
      <c r="G967" s="52"/>
      <c r="P967" s="52"/>
      <c r="Q967" s="144"/>
      <c r="AC967" s="39"/>
      <c r="AD967" s="40"/>
    </row>
    <row r="968" s="35" customFormat="1" spans="6:30">
      <c r="F968" s="52"/>
      <c r="G968" s="52"/>
      <c r="P968" s="52"/>
      <c r="Q968" s="144"/>
      <c r="AC968" s="39"/>
      <c r="AD968" s="40"/>
    </row>
    <row r="969" s="35" customFormat="1" spans="6:30">
      <c r="F969" s="52"/>
      <c r="G969" s="52"/>
      <c r="P969" s="52"/>
      <c r="Q969" s="144"/>
      <c r="AC969" s="39"/>
      <c r="AD969" s="40"/>
    </row>
    <row r="970" s="35" customFormat="1" spans="6:30">
      <c r="F970" s="52"/>
      <c r="G970" s="52"/>
      <c r="P970" s="52"/>
      <c r="Q970" s="144"/>
      <c r="AC970" s="39"/>
      <c r="AD970" s="40"/>
    </row>
    <row r="971" s="35" customFormat="1" spans="6:30">
      <c r="F971" s="52"/>
      <c r="G971" s="52"/>
      <c r="P971" s="52"/>
      <c r="Q971" s="144"/>
      <c r="AC971" s="39"/>
      <c r="AD971" s="40"/>
    </row>
    <row r="972" s="35" customFormat="1" spans="6:30">
      <c r="F972" s="52"/>
      <c r="G972" s="52"/>
      <c r="P972" s="52"/>
      <c r="Q972" s="144"/>
      <c r="AC972" s="39"/>
      <c r="AD972" s="40"/>
    </row>
    <row r="973" s="35" customFormat="1" spans="6:30">
      <c r="F973" s="52"/>
      <c r="G973" s="52"/>
      <c r="P973" s="52"/>
      <c r="Q973" s="144"/>
      <c r="AC973" s="39"/>
      <c r="AD973" s="40"/>
    </row>
    <row r="974" s="35" customFormat="1" spans="6:30">
      <c r="F974" s="52"/>
      <c r="G974" s="52"/>
      <c r="P974" s="52"/>
      <c r="Q974" s="144"/>
      <c r="AC974" s="39"/>
      <c r="AD974" s="40"/>
    </row>
    <row r="975" s="35" customFormat="1" spans="6:30">
      <c r="F975" s="52"/>
      <c r="G975" s="52"/>
      <c r="P975" s="52"/>
      <c r="Q975" s="144"/>
      <c r="AC975" s="39"/>
      <c r="AD975" s="40"/>
    </row>
    <row r="976" s="35" customFormat="1" spans="6:30">
      <c r="F976" s="52"/>
      <c r="G976" s="52"/>
      <c r="P976" s="52"/>
      <c r="Q976" s="144"/>
      <c r="AC976" s="39"/>
      <c r="AD976" s="40"/>
    </row>
    <row r="977" s="35" customFormat="1" spans="6:30">
      <c r="F977" s="52"/>
      <c r="G977" s="52"/>
      <c r="P977" s="52"/>
      <c r="Q977" s="144"/>
      <c r="AC977" s="39"/>
      <c r="AD977" s="40"/>
    </row>
    <row r="978" s="35" customFormat="1" spans="6:30">
      <c r="F978" s="52"/>
      <c r="G978" s="52"/>
      <c r="P978" s="52"/>
      <c r="Q978" s="144"/>
      <c r="AC978" s="39"/>
      <c r="AD978" s="40"/>
    </row>
    <row r="979" s="35" customFormat="1" spans="6:30">
      <c r="F979" s="52"/>
      <c r="G979" s="52"/>
      <c r="P979" s="52"/>
      <c r="Q979" s="144"/>
      <c r="AC979" s="39"/>
      <c r="AD979" s="40"/>
    </row>
    <row r="980" s="35" customFormat="1" spans="6:30">
      <c r="F980" s="52"/>
      <c r="G980" s="52"/>
      <c r="P980" s="52"/>
      <c r="Q980" s="144"/>
      <c r="AC980" s="39"/>
      <c r="AD980" s="40"/>
    </row>
    <row r="981" s="35" customFormat="1" spans="6:30">
      <c r="F981" s="52"/>
      <c r="G981" s="52"/>
      <c r="P981" s="52"/>
      <c r="Q981" s="144"/>
      <c r="AC981" s="39"/>
      <c r="AD981" s="40"/>
    </row>
    <row r="982" s="35" customFormat="1" spans="6:30">
      <c r="F982" s="52"/>
      <c r="G982" s="52"/>
      <c r="P982" s="52"/>
      <c r="Q982" s="144"/>
      <c r="AC982" s="39"/>
      <c r="AD982" s="40"/>
    </row>
    <row r="983" s="35" customFormat="1" spans="6:30">
      <c r="F983" s="52"/>
      <c r="G983" s="52"/>
      <c r="P983" s="52"/>
      <c r="Q983" s="144"/>
      <c r="AC983" s="39"/>
      <c r="AD983" s="40"/>
    </row>
    <row r="984" s="35" customFormat="1" spans="6:30">
      <c r="F984" s="52"/>
      <c r="G984" s="52"/>
      <c r="P984" s="52"/>
      <c r="Q984" s="144"/>
      <c r="AC984" s="39"/>
      <c r="AD984" s="40"/>
    </row>
    <row r="985" s="35" customFormat="1" spans="6:30">
      <c r="F985" s="52"/>
      <c r="G985" s="52"/>
      <c r="P985" s="52"/>
      <c r="Q985" s="144"/>
      <c r="AC985" s="39"/>
      <c r="AD985" s="40"/>
    </row>
    <row r="986" s="35" customFormat="1" spans="6:30">
      <c r="F986" s="52"/>
      <c r="G986" s="52"/>
      <c r="P986" s="52"/>
      <c r="Q986" s="144"/>
      <c r="AC986" s="39"/>
      <c r="AD986" s="40"/>
    </row>
    <row r="987" s="35" customFormat="1" spans="6:30">
      <c r="F987" s="52"/>
      <c r="G987" s="52"/>
      <c r="P987" s="52"/>
      <c r="Q987" s="144"/>
      <c r="AC987" s="39"/>
      <c r="AD987" s="40"/>
    </row>
    <row r="988" s="35" customFormat="1" spans="6:30">
      <c r="F988" s="52"/>
      <c r="G988" s="52"/>
      <c r="P988" s="52"/>
      <c r="Q988" s="144"/>
      <c r="AC988" s="39"/>
      <c r="AD988" s="40"/>
    </row>
    <row r="989" s="35" customFormat="1" spans="6:30">
      <c r="F989" s="52"/>
      <c r="G989" s="52"/>
      <c r="P989" s="52"/>
      <c r="Q989" s="144"/>
      <c r="AC989" s="39"/>
      <c r="AD989" s="40"/>
    </row>
    <row r="990" s="35" customFormat="1" spans="6:30">
      <c r="F990" s="52"/>
      <c r="G990" s="52"/>
      <c r="P990" s="52"/>
      <c r="Q990" s="144"/>
      <c r="AC990" s="39"/>
      <c r="AD990" s="40"/>
    </row>
    <row r="991" s="35" customFormat="1" spans="6:30">
      <c r="F991" s="52"/>
      <c r="G991" s="52"/>
      <c r="P991" s="52"/>
      <c r="Q991" s="144"/>
      <c r="AC991" s="39"/>
      <c r="AD991" s="40"/>
    </row>
    <row r="992" s="35" customFormat="1" spans="6:30">
      <c r="F992" s="52"/>
      <c r="G992" s="52"/>
      <c r="P992" s="52"/>
      <c r="Q992" s="144"/>
      <c r="AC992" s="39"/>
      <c r="AD992" s="40"/>
    </row>
    <row r="993" s="35" customFormat="1" spans="6:30">
      <c r="F993" s="52"/>
      <c r="G993" s="52"/>
      <c r="P993" s="52"/>
      <c r="Q993" s="144"/>
      <c r="AC993" s="39"/>
      <c r="AD993" s="40"/>
    </row>
    <row r="994" s="35" customFormat="1" spans="6:30">
      <c r="F994" s="52"/>
      <c r="G994" s="52"/>
      <c r="P994" s="52"/>
      <c r="Q994" s="144"/>
      <c r="AC994" s="39"/>
      <c r="AD994" s="40"/>
    </row>
    <row r="995" s="35" customFormat="1" spans="6:30">
      <c r="F995" s="52"/>
      <c r="G995" s="52"/>
      <c r="P995" s="52"/>
      <c r="Q995" s="144"/>
      <c r="AC995" s="39"/>
      <c r="AD995" s="40"/>
    </row>
    <row r="996" s="35" customFormat="1" spans="6:30">
      <c r="F996" s="52"/>
      <c r="G996" s="52"/>
      <c r="P996" s="52"/>
      <c r="Q996" s="144"/>
      <c r="AC996" s="39"/>
      <c r="AD996" s="40"/>
    </row>
    <row r="997" s="35" customFormat="1" spans="6:30">
      <c r="F997" s="52"/>
      <c r="G997" s="52"/>
      <c r="P997" s="52"/>
      <c r="Q997" s="144"/>
      <c r="AC997" s="39"/>
      <c r="AD997" s="40"/>
    </row>
    <row r="998" s="35" customFormat="1" spans="6:30">
      <c r="F998" s="52"/>
      <c r="G998" s="52"/>
      <c r="P998" s="52"/>
      <c r="Q998" s="144"/>
      <c r="AC998" s="39"/>
      <c r="AD998" s="40"/>
    </row>
    <row r="999" s="35" customFormat="1" spans="6:30">
      <c r="F999" s="52"/>
      <c r="G999" s="52"/>
      <c r="P999" s="52"/>
      <c r="Q999" s="144"/>
      <c r="AC999" s="39"/>
      <c r="AD999" s="40"/>
    </row>
    <row r="1000" s="35" customFormat="1" spans="6:30">
      <c r="F1000" s="52"/>
      <c r="G1000" s="52"/>
      <c r="P1000" s="52"/>
      <c r="Q1000" s="144"/>
      <c r="AC1000" s="39"/>
      <c r="AD1000" s="40"/>
    </row>
    <row r="1001" s="35" customFormat="1" spans="6:30">
      <c r="F1001" s="52"/>
      <c r="G1001" s="52"/>
      <c r="P1001" s="52"/>
      <c r="Q1001" s="144"/>
      <c r="AC1001" s="39"/>
      <c r="AD1001" s="40"/>
    </row>
    <row r="1002" s="35" customFormat="1" spans="6:30">
      <c r="F1002" s="52"/>
      <c r="G1002" s="52"/>
      <c r="P1002" s="52"/>
      <c r="Q1002" s="144"/>
      <c r="AC1002" s="39"/>
      <c r="AD1002" s="40"/>
    </row>
    <row r="1003" s="35" customFormat="1" spans="6:30">
      <c r="F1003" s="52"/>
      <c r="G1003" s="52"/>
      <c r="P1003" s="52"/>
      <c r="Q1003" s="144"/>
      <c r="AC1003" s="39"/>
      <c r="AD1003" s="40"/>
    </row>
    <row r="1004" s="35" customFormat="1" spans="6:30">
      <c r="F1004" s="52"/>
      <c r="G1004" s="52"/>
      <c r="P1004" s="52"/>
      <c r="Q1004" s="144"/>
      <c r="AC1004" s="39"/>
      <c r="AD1004" s="40"/>
    </row>
    <row r="1005" s="35" customFormat="1" spans="6:30">
      <c r="F1005" s="52"/>
      <c r="G1005" s="52"/>
      <c r="P1005" s="52"/>
      <c r="Q1005" s="144"/>
      <c r="AC1005" s="39"/>
      <c r="AD1005" s="40"/>
    </row>
    <row r="1006" s="35" customFormat="1" spans="6:30">
      <c r="F1006" s="52"/>
      <c r="G1006" s="52"/>
      <c r="P1006" s="52"/>
      <c r="Q1006" s="144"/>
      <c r="AC1006" s="39"/>
      <c r="AD1006" s="40"/>
    </row>
    <row r="1007" s="35" customFormat="1" spans="6:30">
      <c r="F1007" s="52"/>
      <c r="G1007" s="52"/>
      <c r="P1007" s="52"/>
      <c r="Q1007" s="144"/>
      <c r="AC1007" s="39"/>
      <c r="AD1007" s="40"/>
    </row>
    <row r="1008" s="35" customFormat="1" spans="6:30">
      <c r="F1008" s="52"/>
      <c r="G1008" s="52"/>
      <c r="P1008" s="52"/>
      <c r="Q1008" s="144"/>
      <c r="AC1008" s="39"/>
      <c r="AD1008" s="40"/>
    </row>
    <row r="1009" s="35" customFormat="1" spans="6:30">
      <c r="F1009" s="52"/>
      <c r="G1009" s="52"/>
      <c r="P1009" s="52"/>
      <c r="Q1009" s="144"/>
      <c r="AC1009" s="39"/>
      <c r="AD1009" s="40"/>
    </row>
    <row r="1010" s="35" customFormat="1" spans="6:30">
      <c r="F1010" s="52"/>
      <c r="G1010" s="52"/>
      <c r="P1010" s="52"/>
      <c r="Q1010" s="144"/>
      <c r="AC1010" s="39"/>
      <c r="AD1010" s="40"/>
    </row>
    <row r="1011" s="35" customFormat="1" spans="6:30">
      <c r="F1011" s="52"/>
      <c r="G1011" s="52"/>
      <c r="P1011" s="52"/>
      <c r="Q1011" s="144"/>
      <c r="AC1011" s="39"/>
      <c r="AD1011" s="40"/>
    </row>
    <row r="1012" s="35" customFormat="1" spans="6:30">
      <c r="F1012" s="52"/>
      <c r="G1012" s="52"/>
      <c r="P1012" s="52"/>
      <c r="Q1012" s="144"/>
      <c r="AC1012" s="39"/>
      <c r="AD1012" s="40"/>
    </row>
    <row r="1013" s="35" customFormat="1" spans="6:30">
      <c r="F1013" s="52"/>
      <c r="G1013" s="52"/>
      <c r="P1013" s="52"/>
      <c r="Q1013" s="144"/>
      <c r="AC1013" s="39"/>
      <c r="AD1013" s="40"/>
    </row>
    <row r="1014" s="35" customFormat="1" spans="6:30">
      <c r="F1014" s="52"/>
      <c r="G1014" s="52"/>
      <c r="P1014" s="52"/>
      <c r="Q1014" s="144"/>
      <c r="AC1014" s="39"/>
      <c r="AD1014" s="40"/>
    </row>
    <row r="1015" s="35" customFormat="1" spans="6:30">
      <c r="F1015" s="52"/>
      <c r="G1015" s="52"/>
      <c r="P1015" s="52"/>
      <c r="Q1015" s="144"/>
      <c r="AC1015" s="39"/>
      <c r="AD1015" s="40"/>
    </row>
    <row r="1016" s="35" customFormat="1" spans="6:30">
      <c r="F1016" s="52"/>
      <c r="G1016" s="52"/>
      <c r="P1016" s="52"/>
      <c r="Q1016" s="144"/>
      <c r="AC1016" s="39"/>
      <c r="AD1016" s="40"/>
    </row>
    <row r="1017" s="35" customFormat="1" spans="6:30">
      <c r="F1017" s="52"/>
      <c r="G1017" s="52"/>
      <c r="P1017" s="52"/>
      <c r="Q1017" s="144"/>
      <c r="AC1017" s="39"/>
      <c r="AD1017" s="40"/>
    </row>
    <row r="1018" s="35" customFormat="1" spans="6:30">
      <c r="F1018" s="52"/>
      <c r="G1018" s="52"/>
      <c r="P1018" s="52"/>
      <c r="Q1018" s="144"/>
      <c r="AC1018" s="39"/>
      <c r="AD1018" s="40"/>
    </row>
    <row r="1019" s="35" customFormat="1" spans="6:30">
      <c r="F1019" s="52"/>
      <c r="G1019" s="52"/>
      <c r="P1019" s="52"/>
      <c r="Q1019" s="144"/>
      <c r="AC1019" s="39"/>
      <c r="AD1019" s="40"/>
    </row>
    <row r="1020" s="35" customFormat="1" spans="6:30">
      <c r="F1020" s="52"/>
      <c r="G1020" s="52"/>
      <c r="P1020" s="52"/>
      <c r="Q1020" s="144"/>
      <c r="AC1020" s="39"/>
      <c r="AD1020" s="40"/>
    </row>
    <row r="1021" s="35" customFormat="1" spans="6:30">
      <c r="F1021" s="52"/>
      <c r="G1021" s="52"/>
      <c r="P1021" s="52"/>
      <c r="Q1021" s="144"/>
      <c r="AC1021" s="39"/>
      <c r="AD1021" s="40"/>
    </row>
    <row r="1022" s="35" customFormat="1" spans="6:30">
      <c r="F1022" s="52"/>
      <c r="G1022" s="52"/>
      <c r="P1022" s="52"/>
      <c r="Q1022" s="144"/>
      <c r="AC1022" s="39"/>
      <c r="AD1022" s="40"/>
    </row>
    <row r="1023" s="35" customFormat="1" spans="6:30">
      <c r="F1023" s="52"/>
      <c r="G1023" s="52"/>
      <c r="P1023" s="52"/>
      <c r="Q1023" s="144"/>
      <c r="AC1023" s="39"/>
      <c r="AD1023" s="40"/>
    </row>
    <row r="1024" s="35" customFormat="1" spans="6:30">
      <c r="F1024" s="52"/>
      <c r="G1024" s="52"/>
      <c r="P1024" s="52"/>
      <c r="Q1024" s="144"/>
      <c r="AC1024" s="39"/>
      <c r="AD1024" s="40"/>
    </row>
    <row r="1025" s="35" customFormat="1" spans="6:30">
      <c r="F1025" s="52"/>
      <c r="G1025" s="52"/>
      <c r="P1025" s="52"/>
      <c r="Q1025" s="144"/>
      <c r="AC1025" s="39"/>
      <c r="AD1025" s="40"/>
    </row>
    <row r="1026" s="35" customFormat="1" spans="6:30">
      <c r="F1026" s="52"/>
      <c r="G1026" s="52"/>
      <c r="P1026" s="52"/>
      <c r="Q1026" s="144"/>
      <c r="AC1026" s="39"/>
      <c r="AD1026" s="40"/>
    </row>
    <row r="1027" s="35" customFormat="1" spans="6:30">
      <c r="F1027" s="52"/>
      <c r="G1027" s="52"/>
      <c r="P1027" s="52"/>
      <c r="Q1027" s="144"/>
      <c r="AC1027" s="39"/>
      <c r="AD1027" s="40"/>
    </row>
    <row r="1028" s="35" customFormat="1" spans="6:30">
      <c r="F1028" s="52"/>
      <c r="G1028" s="52"/>
      <c r="P1028" s="52"/>
      <c r="Q1028" s="144"/>
      <c r="AC1028" s="39"/>
      <c r="AD1028" s="40"/>
    </row>
    <row r="1029" s="35" customFormat="1" spans="6:30">
      <c r="F1029" s="52"/>
      <c r="G1029" s="52"/>
      <c r="P1029" s="52"/>
      <c r="Q1029" s="144"/>
      <c r="AC1029" s="39"/>
      <c r="AD1029" s="40"/>
    </row>
    <row r="1030" s="35" customFormat="1" spans="6:30">
      <c r="F1030" s="52"/>
      <c r="G1030" s="52"/>
      <c r="P1030" s="52"/>
      <c r="Q1030" s="144"/>
      <c r="AC1030" s="39"/>
      <c r="AD1030" s="40"/>
    </row>
    <row r="1031" s="35" customFormat="1" spans="6:30">
      <c r="F1031" s="52"/>
      <c r="G1031" s="52"/>
      <c r="P1031" s="52"/>
      <c r="Q1031" s="144"/>
      <c r="AC1031" s="39"/>
      <c r="AD1031" s="40"/>
    </row>
    <row r="1032" s="35" customFormat="1" spans="6:30">
      <c r="F1032" s="52"/>
      <c r="G1032" s="52"/>
      <c r="P1032" s="52"/>
      <c r="Q1032" s="144"/>
      <c r="AC1032" s="39"/>
      <c r="AD1032" s="40"/>
    </row>
    <row r="1033" s="35" customFormat="1" spans="6:30">
      <c r="F1033" s="52"/>
      <c r="G1033" s="52"/>
      <c r="P1033" s="52"/>
      <c r="Q1033" s="144"/>
      <c r="AC1033" s="39"/>
      <c r="AD1033" s="40"/>
    </row>
    <row r="1034" s="35" customFormat="1" spans="6:30">
      <c r="F1034" s="52"/>
      <c r="G1034" s="52"/>
      <c r="P1034" s="52"/>
      <c r="Q1034" s="144"/>
      <c r="AC1034" s="39"/>
      <c r="AD1034" s="40"/>
    </row>
    <row r="1035" s="35" customFormat="1" spans="6:30">
      <c r="F1035" s="52"/>
      <c r="G1035" s="52"/>
      <c r="P1035" s="52"/>
      <c r="Q1035" s="144"/>
      <c r="AC1035" s="39"/>
      <c r="AD1035" s="40"/>
    </row>
    <row r="1036" s="35" customFormat="1" spans="6:30">
      <c r="F1036" s="52"/>
      <c r="G1036" s="52"/>
      <c r="P1036" s="52"/>
      <c r="Q1036" s="144"/>
      <c r="AC1036" s="39"/>
      <c r="AD1036" s="40"/>
    </row>
    <row r="1037" s="35" customFormat="1" spans="6:30">
      <c r="F1037" s="52"/>
      <c r="G1037" s="52"/>
      <c r="P1037" s="52"/>
      <c r="Q1037" s="144"/>
      <c r="AC1037" s="39"/>
      <c r="AD1037" s="40"/>
    </row>
    <row r="1038" s="35" customFormat="1" spans="6:30">
      <c r="F1038" s="52"/>
      <c r="G1038" s="52"/>
      <c r="P1038" s="52"/>
      <c r="Q1038" s="144"/>
      <c r="AC1038" s="39"/>
      <c r="AD1038" s="40"/>
    </row>
    <row r="1039" s="35" customFormat="1" spans="6:30">
      <c r="F1039" s="52"/>
      <c r="G1039" s="52"/>
      <c r="P1039" s="52"/>
      <c r="Q1039" s="144"/>
      <c r="AC1039" s="39"/>
      <c r="AD1039" s="40"/>
    </row>
    <row r="1040" s="35" customFormat="1" spans="6:30">
      <c r="F1040" s="52"/>
      <c r="G1040" s="52"/>
      <c r="P1040" s="52"/>
      <c r="Q1040" s="144"/>
      <c r="AC1040" s="39"/>
      <c r="AD1040" s="40"/>
    </row>
    <row r="1041" s="35" customFormat="1" spans="6:30">
      <c r="F1041" s="52"/>
      <c r="G1041" s="52"/>
      <c r="P1041" s="52"/>
      <c r="Q1041" s="144"/>
      <c r="AC1041" s="39"/>
      <c r="AD1041" s="40"/>
    </row>
    <row r="1042" s="35" customFormat="1" spans="6:30">
      <c r="F1042" s="52"/>
      <c r="G1042" s="52"/>
      <c r="P1042" s="52"/>
      <c r="Q1042" s="144"/>
      <c r="AC1042" s="39"/>
      <c r="AD1042" s="40"/>
    </row>
    <row r="1043" s="35" customFormat="1" spans="6:30">
      <c r="F1043" s="52"/>
      <c r="G1043" s="52"/>
      <c r="P1043" s="52"/>
      <c r="Q1043" s="144"/>
      <c r="AC1043" s="39"/>
      <c r="AD1043" s="40"/>
    </row>
    <row r="1044" s="35" customFormat="1" spans="6:30">
      <c r="F1044" s="52"/>
      <c r="G1044" s="52"/>
      <c r="P1044" s="52"/>
      <c r="Q1044" s="144"/>
      <c r="AC1044" s="39"/>
      <c r="AD1044" s="40"/>
    </row>
    <row r="1045" s="35" customFormat="1" spans="6:30">
      <c r="F1045" s="52"/>
      <c r="G1045" s="52"/>
      <c r="P1045" s="52"/>
      <c r="Q1045" s="144"/>
      <c r="AC1045" s="39"/>
      <c r="AD1045" s="40"/>
    </row>
    <row r="1046" s="35" customFormat="1" spans="6:30">
      <c r="F1046" s="52"/>
      <c r="G1046" s="52"/>
      <c r="P1046" s="52"/>
      <c r="Q1046" s="144"/>
      <c r="AC1046" s="39"/>
      <c r="AD1046" s="40"/>
    </row>
    <row r="1047" s="35" customFormat="1" spans="6:30">
      <c r="F1047" s="52"/>
      <c r="G1047" s="52"/>
      <c r="P1047" s="52"/>
      <c r="Q1047" s="144"/>
      <c r="AC1047" s="39"/>
      <c r="AD1047" s="40"/>
    </row>
    <row r="1048" s="35" customFormat="1" spans="6:30">
      <c r="F1048" s="52"/>
      <c r="G1048" s="52"/>
      <c r="P1048" s="52"/>
      <c r="Q1048" s="144"/>
      <c r="AC1048" s="39"/>
      <c r="AD1048" s="40"/>
    </row>
    <row r="1049" s="35" customFormat="1" spans="6:30">
      <c r="F1049" s="52"/>
      <c r="G1049" s="52"/>
      <c r="P1049" s="52"/>
      <c r="Q1049" s="144"/>
      <c r="AC1049" s="39"/>
      <c r="AD1049" s="40"/>
    </row>
    <row r="1050" s="35" customFormat="1" spans="6:30">
      <c r="F1050" s="52"/>
      <c r="G1050" s="52"/>
      <c r="P1050" s="52"/>
      <c r="Q1050" s="144"/>
      <c r="AC1050" s="39"/>
      <c r="AD1050" s="40"/>
    </row>
    <row r="1051" s="35" customFormat="1" spans="6:30">
      <c r="F1051" s="52"/>
      <c r="G1051" s="52"/>
      <c r="P1051" s="52"/>
      <c r="Q1051" s="144"/>
      <c r="AC1051" s="39"/>
      <c r="AD1051" s="40"/>
    </row>
    <row r="1052" s="35" customFormat="1" spans="6:30">
      <c r="F1052" s="52"/>
      <c r="G1052" s="52"/>
      <c r="P1052" s="52"/>
      <c r="Q1052" s="144"/>
      <c r="AC1052" s="39"/>
      <c r="AD1052" s="40"/>
    </row>
    <row r="1053" s="35" customFormat="1" spans="6:30">
      <c r="F1053" s="52"/>
      <c r="G1053" s="52"/>
      <c r="P1053" s="52"/>
      <c r="Q1053" s="144"/>
      <c r="AC1053" s="39"/>
      <c r="AD1053" s="40"/>
    </row>
    <row r="1054" s="35" customFormat="1" spans="6:30">
      <c r="F1054" s="52"/>
      <c r="G1054" s="52"/>
      <c r="P1054" s="52"/>
      <c r="Q1054" s="144"/>
      <c r="AC1054" s="39"/>
      <c r="AD1054" s="40"/>
    </row>
    <row r="1055" s="35" customFormat="1" spans="6:30">
      <c r="F1055" s="52"/>
      <c r="G1055" s="52"/>
      <c r="P1055" s="52"/>
      <c r="Q1055" s="144"/>
      <c r="AC1055" s="39"/>
      <c r="AD1055" s="40"/>
    </row>
    <row r="1056" s="35" customFormat="1" spans="6:30">
      <c r="F1056" s="52"/>
      <c r="G1056" s="52"/>
      <c r="P1056" s="52"/>
      <c r="Q1056" s="144"/>
      <c r="AC1056" s="39"/>
      <c r="AD1056" s="40"/>
    </row>
    <row r="1057" s="35" customFormat="1" spans="6:30">
      <c r="F1057" s="52"/>
      <c r="G1057" s="52"/>
      <c r="P1057" s="52"/>
      <c r="Q1057" s="144"/>
      <c r="AC1057" s="39"/>
      <c r="AD1057" s="40"/>
    </row>
    <row r="1058" s="35" customFormat="1" spans="6:30">
      <c r="F1058" s="52"/>
      <c r="G1058" s="52"/>
      <c r="P1058" s="52"/>
      <c r="Q1058" s="144"/>
      <c r="AC1058" s="39"/>
      <c r="AD1058" s="40"/>
    </row>
    <row r="1059" s="35" customFormat="1" spans="6:30">
      <c r="F1059" s="52"/>
      <c r="G1059" s="52"/>
      <c r="P1059" s="52"/>
      <c r="Q1059" s="144"/>
      <c r="AC1059" s="39"/>
      <c r="AD1059" s="40"/>
    </row>
    <row r="1060" s="35" customFormat="1" spans="6:30">
      <c r="F1060" s="52"/>
      <c r="G1060" s="52"/>
      <c r="P1060" s="52"/>
      <c r="Q1060" s="144"/>
      <c r="AC1060" s="39"/>
      <c r="AD1060" s="40"/>
    </row>
    <row r="1061" s="35" customFormat="1" spans="6:30">
      <c r="F1061" s="52"/>
      <c r="G1061" s="52"/>
      <c r="P1061" s="52"/>
      <c r="Q1061" s="144"/>
      <c r="AC1061" s="39"/>
      <c r="AD1061" s="40"/>
    </row>
    <row r="1062" s="35" customFormat="1" spans="6:30">
      <c r="F1062" s="52"/>
      <c r="G1062" s="52"/>
      <c r="P1062" s="52"/>
      <c r="Q1062" s="144"/>
      <c r="AC1062" s="39"/>
      <c r="AD1062" s="40"/>
    </row>
    <row r="1063" s="35" customFormat="1" spans="6:30">
      <c r="F1063" s="52"/>
      <c r="G1063" s="52"/>
      <c r="P1063" s="52"/>
      <c r="Q1063" s="144"/>
      <c r="AC1063" s="39"/>
      <c r="AD1063" s="40"/>
    </row>
    <row r="1064" s="35" customFormat="1" spans="6:30">
      <c r="F1064" s="52"/>
      <c r="G1064" s="52"/>
      <c r="P1064" s="52"/>
      <c r="Q1064" s="144"/>
      <c r="AC1064" s="39"/>
      <c r="AD1064" s="40"/>
    </row>
    <row r="1065" s="35" customFormat="1" spans="6:30">
      <c r="F1065" s="52"/>
      <c r="G1065" s="52"/>
      <c r="P1065" s="52"/>
      <c r="Q1065" s="144"/>
      <c r="AC1065" s="39"/>
      <c r="AD1065" s="40"/>
    </row>
    <row r="1066" s="35" customFormat="1" spans="6:30">
      <c r="F1066" s="52"/>
      <c r="G1066" s="52"/>
      <c r="P1066" s="52"/>
      <c r="Q1066" s="144"/>
      <c r="AC1066" s="39"/>
      <c r="AD1066" s="40"/>
    </row>
    <row r="1067" s="35" customFormat="1" spans="6:30">
      <c r="F1067" s="52"/>
      <c r="G1067" s="52"/>
      <c r="P1067" s="52"/>
      <c r="Q1067" s="144"/>
      <c r="AC1067" s="39"/>
      <c r="AD1067" s="40"/>
    </row>
    <row r="1068" s="35" customFormat="1" spans="6:30">
      <c r="F1068" s="52"/>
      <c r="G1068" s="52"/>
      <c r="P1068" s="52"/>
      <c r="Q1068" s="144"/>
      <c r="AC1068" s="39"/>
      <c r="AD1068" s="40"/>
    </row>
    <row r="1069" s="35" customFormat="1" spans="6:30">
      <c r="F1069" s="52"/>
      <c r="G1069" s="52"/>
      <c r="P1069" s="52"/>
      <c r="Q1069" s="144"/>
      <c r="AC1069" s="39"/>
      <c r="AD1069" s="40"/>
    </row>
    <row r="1070" s="35" customFormat="1" spans="6:30">
      <c r="F1070" s="52"/>
      <c r="G1070" s="52"/>
      <c r="P1070" s="52"/>
      <c r="Q1070" s="144"/>
      <c r="AC1070" s="39"/>
      <c r="AD1070" s="40"/>
    </row>
    <row r="1071" s="35" customFormat="1" spans="6:30">
      <c r="F1071" s="52"/>
      <c r="G1071" s="52"/>
      <c r="P1071" s="52"/>
      <c r="Q1071" s="144"/>
      <c r="AC1071" s="39"/>
      <c r="AD1071" s="40"/>
    </row>
    <row r="1072" s="35" customFormat="1" spans="6:30">
      <c r="F1072" s="52"/>
      <c r="G1072" s="52"/>
      <c r="P1072" s="52"/>
      <c r="Q1072" s="144"/>
      <c r="AC1072" s="39"/>
      <c r="AD1072" s="40"/>
    </row>
    <row r="1073" s="35" customFormat="1" spans="6:30">
      <c r="F1073" s="52"/>
      <c r="G1073" s="52"/>
      <c r="P1073" s="52"/>
      <c r="Q1073" s="144"/>
      <c r="AC1073" s="39"/>
      <c r="AD1073" s="40"/>
    </row>
    <row r="1074" s="35" customFormat="1" spans="6:30">
      <c r="F1074" s="52"/>
      <c r="G1074" s="52"/>
      <c r="P1074" s="52"/>
      <c r="Q1074" s="144"/>
      <c r="AC1074" s="39"/>
      <c r="AD1074" s="40"/>
    </row>
    <row r="1075" s="35" customFormat="1" spans="6:30">
      <c r="F1075" s="52"/>
      <c r="G1075" s="52"/>
      <c r="P1075" s="52"/>
      <c r="Q1075" s="144"/>
      <c r="AC1075" s="39"/>
      <c r="AD1075" s="40"/>
    </row>
    <row r="1076" s="35" customFormat="1" spans="6:30">
      <c r="F1076" s="52"/>
      <c r="G1076" s="52"/>
      <c r="P1076" s="52"/>
      <c r="Q1076" s="144"/>
      <c r="AC1076" s="39"/>
      <c r="AD1076" s="40"/>
    </row>
    <row r="1077" s="35" customFormat="1" spans="6:30">
      <c r="F1077" s="52"/>
      <c r="G1077" s="52"/>
      <c r="P1077" s="52"/>
      <c r="Q1077" s="144"/>
      <c r="AC1077" s="39"/>
      <c r="AD1077" s="40"/>
    </row>
    <row r="1078" s="35" customFormat="1" spans="6:30">
      <c r="F1078" s="52"/>
      <c r="G1078" s="52"/>
      <c r="P1078" s="52"/>
      <c r="Q1078" s="144"/>
      <c r="AC1078" s="39"/>
      <c r="AD1078" s="40"/>
    </row>
    <row r="1079" s="35" customFormat="1" spans="6:30">
      <c r="F1079" s="52"/>
      <c r="G1079" s="52"/>
      <c r="P1079" s="52"/>
      <c r="Q1079" s="144"/>
      <c r="AC1079" s="39"/>
      <c r="AD1079" s="40"/>
    </row>
    <row r="1080" s="35" customFormat="1" spans="6:30">
      <c r="F1080" s="52"/>
      <c r="G1080" s="52"/>
      <c r="P1080" s="52"/>
      <c r="Q1080" s="144"/>
      <c r="AC1080" s="39"/>
      <c r="AD1080" s="40"/>
    </row>
    <row r="1081" s="35" customFormat="1" spans="6:30">
      <c r="F1081" s="52"/>
      <c r="G1081" s="52"/>
      <c r="P1081" s="52"/>
      <c r="Q1081" s="144"/>
      <c r="AC1081" s="39"/>
      <c r="AD1081" s="40"/>
    </row>
    <row r="1082" s="35" customFormat="1" spans="6:30">
      <c r="F1082" s="52"/>
      <c r="G1082" s="52"/>
      <c r="P1082" s="52"/>
      <c r="Q1082" s="144"/>
      <c r="AC1082" s="39"/>
      <c r="AD1082" s="40"/>
    </row>
    <row r="1083" s="35" customFormat="1" spans="6:30">
      <c r="F1083" s="52"/>
      <c r="G1083" s="52"/>
      <c r="P1083" s="52"/>
      <c r="Q1083" s="144"/>
      <c r="AC1083" s="39"/>
      <c r="AD1083" s="40"/>
    </row>
    <row r="1084" s="35" customFormat="1" spans="6:30">
      <c r="F1084" s="52"/>
      <c r="G1084" s="52"/>
      <c r="P1084" s="52"/>
      <c r="Q1084" s="144"/>
      <c r="AC1084" s="39"/>
      <c r="AD1084" s="40"/>
    </row>
    <row r="1085" s="35" customFormat="1" spans="6:30">
      <c r="F1085" s="52"/>
      <c r="G1085" s="52"/>
      <c r="P1085" s="52"/>
      <c r="Q1085" s="144"/>
      <c r="AC1085" s="39"/>
      <c r="AD1085" s="40"/>
    </row>
    <row r="1086" s="35" customFormat="1" spans="6:30">
      <c r="F1086" s="52"/>
      <c r="G1086" s="52"/>
      <c r="P1086" s="52"/>
      <c r="Q1086" s="144"/>
      <c r="AC1086" s="39"/>
      <c r="AD1086" s="40"/>
    </row>
    <row r="1087" s="35" customFormat="1" spans="6:30">
      <c r="F1087" s="52"/>
      <c r="G1087" s="52"/>
      <c r="P1087" s="52"/>
      <c r="Q1087" s="144"/>
      <c r="AC1087" s="39"/>
      <c r="AD1087" s="40"/>
    </row>
    <row r="1088" s="35" customFormat="1" spans="6:30">
      <c r="F1088" s="52"/>
      <c r="G1088" s="52"/>
      <c r="P1088" s="52"/>
      <c r="Q1088" s="144"/>
      <c r="AC1088" s="39"/>
      <c r="AD1088" s="40"/>
    </row>
    <row r="1089" s="35" customFormat="1" spans="6:30">
      <c r="F1089" s="52"/>
      <c r="G1089" s="52"/>
      <c r="P1089" s="52"/>
      <c r="Q1089" s="144"/>
      <c r="AC1089" s="39"/>
      <c r="AD1089" s="40"/>
    </row>
    <row r="1090" s="35" customFormat="1" spans="6:30">
      <c r="F1090" s="52"/>
      <c r="G1090" s="52"/>
      <c r="P1090" s="52"/>
      <c r="Q1090" s="144"/>
      <c r="AC1090" s="39"/>
      <c r="AD1090" s="40"/>
    </row>
    <row r="1091" s="35" customFormat="1" spans="6:30">
      <c r="F1091" s="52"/>
      <c r="G1091" s="52"/>
      <c r="P1091" s="52"/>
      <c r="Q1091" s="144"/>
      <c r="AC1091" s="39"/>
      <c r="AD1091" s="40"/>
    </row>
    <row r="1092" s="35" customFormat="1" spans="6:30">
      <c r="F1092" s="52"/>
      <c r="G1092" s="52"/>
      <c r="P1092" s="52"/>
      <c r="Q1092" s="144"/>
      <c r="AC1092" s="39"/>
      <c r="AD1092" s="40"/>
    </row>
    <row r="1093" s="35" customFormat="1" spans="6:30">
      <c r="F1093" s="52"/>
      <c r="G1093" s="52"/>
      <c r="P1093" s="52"/>
      <c r="Q1093" s="144"/>
      <c r="AC1093" s="39"/>
      <c r="AD1093" s="40"/>
    </row>
    <row r="1094" s="35" customFormat="1" spans="6:30">
      <c r="F1094" s="52"/>
      <c r="G1094" s="52"/>
      <c r="P1094" s="52"/>
      <c r="Q1094" s="144"/>
      <c r="AC1094" s="39"/>
      <c r="AD1094" s="40"/>
    </row>
    <row r="1095" s="35" customFormat="1" spans="6:30">
      <c r="F1095" s="52"/>
      <c r="G1095" s="52"/>
      <c r="P1095" s="52"/>
      <c r="Q1095" s="144"/>
      <c r="AC1095" s="39"/>
      <c r="AD1095" s="40"/>
    </row>
    <row r="1096" s="35" customFormat="1" spans="6:30">
      <c r="F1096" s="52"/>
      <c r="G1096" s="52"/>
      <c r="P1096" s="52"/>
      <c r="Q1096" s="144"/>
      <c r="AC1096" s="39"/>
      <c r="AD1096" s="40"/>
    </row>
    <row r="1097" s="35" customFormat="1" spans="6:30">
      <c r="F1097" s="52"/>
      <c r="G1097" s="52"/>
      <c r="P1097" s="52"/>
      <c r="Q1097" s="144"/>
      <c r="AC1097" s="39"/>
      <c r="AD1097" s="40"/>
    </row>
    <row r="1098" s="35" customFormat="1" spans="6:30">
      <c r="F1098" s="52"/>
      <c r="G1098" s="52"/>
      <c r="P1098" s="52"/>
      <c r="Q1098" s="144"/>
      <c r="AC1098" s="39"/>
      <c r="AD1098" s="40"/>
    </row>
    <row r="1099" s="35" customFormat="1" spans="6:30">
      <c r="F1099" s="52"/>
      <c r="G1099" s="52"/>
      <c r="P1099" s="52"/>
      <c r="Q1099" s="144"/>
      <c r="AC1099" s="39"/>
      <c r="AD1099" s="40"/>
    </row>
    <row r="1100" s="35" customFormat="1" spans="6:30">
      <c r="F1100" s="52"/>
      <c r="G1100" s="52"/>
      <c r="P1100" s="52"/>
      <c r="Q1100" s="144"/>
      <c r="AC1100" s="39"/>
      <c r="AD1100" s="40"/>
    </row>
    <row r="1101" s="35" customFormat="1" spans="6:30">
      <c r="F1101" s="52"/>
      <c r="G1101" s="52"/>
      <c r="P1101" s="52"/>
      <c r="Q1101" s="144"/>
      <c r="AC1101" s="39"/>
      <c r="AD1101" s="40"/>
    </row>
    <row r="1102" s="35" customFormat="1" spans="6:30">
      <c r="F1102" s="52"/>
      <c r="G1102" s="52"/>
      <c r="P1102" s="52"/>
      <c r="Q1102" s="144"/>
      <c r="AC1102" s="39"/>
      <c r="AD1102" s="40"/>
    </row>
    <row r="1103" s="35" customFormat="1" spans="6:30">
      <c r="F1103" s="52"/>
      <c r="G1103" s="52"/>
      <c r="P1103" s="52"/>
      <c r="Q1103" s="144"/>
      <c r="AC1103" s="39"/>
      <c r="AD1103" s="40"/>
    </row>
    <row r="1104" s="35" customFormat="1" spans="6:30">
      <c r="F1104" s="52"/>
      <c r="G1104" s="52"/>
      <c r="P1104" s="52"/>
      <c r="Q1104" s="144"/>
      <c r="AC1104" s="39"/>
      <c r="AD1104" s="40"/>
    </row>
    <row r="1105" s="35" customFormat="1" spans="6:30">
      <c r="F1105" s="52"/>
      <c r="G1105" s="52"/>
      <c r="P1105" s="52"/>
      <c r="Q1105" s="144"/>
      <c r="AC1105" s="39"/>
      <c r="AD1105" s="40"/>
    </row>
    <row r="1106" s="35" customFormat="1" spans="6:30">
      <c r="F1106" s="52"/>
      <c r="G1106" s="52"/>
      <c r="P1106" s="52"/>
      <c r="Q1106" s="144"/>
      <c r="AC1106" s="39"/>
      <c r="AD1106" s="40"/>
    </row>
    <row r="1107" s="35" customFormat="1" spans="6:30">
      <c r="F1107" s="52"/>
      <c r="G1107" s="52"/>
      <c r="P1107" s="52"/>
      <c r="Q1107" s="144"/>
      <c r="AC1107" s="39"/>
      <c r="AD1107" s="40"/>
    </row>
    <row r="1108" s="35" customFormat="1" spans="6:30">
      <c r="F1108" s="52"/>
      <c r="G1108" s="52"/>
      <c r="P1108" s="52"/>
      <c r="Q1108" s="144"/>
      <c r="AC1108" s="39"/>
      <c r="AD1108" s="40"/>
    </row>
    <row r="1109" s="35" customFormat="1" spans="6:30">
      <c r="F1109" s="52"/>
      <c r="G1109" s="52"/>
      <c r="P1109" s="52"/>
      <c r="Q1109" s="144"/>
      <c r="AC1109" s="39"/>
      <c r="AD1109" s="40"/>
    </row>
    <row r="1110" s="35" customFormat="1" spans="6:30">
      <c r="F1110" s="52"/>
      <c r="G1110" s="52"/>
      <c r="P1110" s="52"/>
      <c r="Q1110" s="144"/>
      <c r="AC1110" s="39"/>
      <c r="AD1110" s="40"/>
    </row>
    <row r="1111" s="35" customFormat="1" spans="6:30">
      <c r="F1111" s="52"/>
      <c r="G1111" s="52"/>
      <c r="P1111" s="52"/>
      <c r="Q1111" s="144"/>
      <c r="AC1111" s="39"/>
      <c r="AD1111" s="40"/>
    </row>
    <row r="1112" s="35" customFormat="1" spans="6:30">
      <c r="F1112" s="52"/>
      <c r="G1112" s="52"/>
      <c r="P1112" s="52"/>
      <c r="Q1112" s="144"/>
      <c r="AC1112" s="39"/>
      <c r="AD1112" s="40"/>
    </row>
    <row r="1113" s="35" customFormat="1" spans="6:30">
      <c r="F1113" s="52"/>
      <c r="G1113" s="52"/>
      <c r="P1113" s="52"/>
      <c r="Q1113" s="144"/>
      <c r="AC1113" s="39"/>
      <c r="AD1113" s="40"/>
    </row>
    <row r="1114" s="35" customFormat="1" spans="6:30">
      <c r="F1114" s="52"/>
      <c r="G1114" s="52"/>
      <c r="P1114" s="52"/>
      <c r="Q1114" s="144"/>
      <c r="AC1114" s="39"/>
      <c r="AD1114" s="40"/>
    </row>
    <row r="1115" s="35" customFormat="1" spans="6:30">
      <c r="F1115" s="52"/>
      <c r="G1115" s="52"/>
      <c r="P1115" s="52"/>
      <c r="Q1115" s="144"/>
      <c r="AC1115" s="39"/>
      <c r="AD1115" s="40"/>
    </row>
    <row r="1116" s="35" customFormat="1" spans="6:30">
      <c r="F1116" s="52"/>
      <c r="G1116" s="52"/>
      <c r="P1116" s="52"/>
      <c r="Q1116" s="144"/>
      <c r="AC1116" s="39"/>
      <c r="AD1116" s="40"/>
    </row>
    <row r="1117" s="35" customFormat="1" spans="6:30">
      <c r="F1117" s="52"/>
      <c r="G1117" s="52"/>
      <c r="P1117" s="52"/>
      <c r="Q1117" s="144"/>
      <c r="AC1117" s="39"/>
      <c r="AD1117" s="40"/>
    </row>
    <row r="1118" s="35" customFormat="1" spans="6:30">
      <c r="F1118" s="52"/>
      <c r="G1118" s="52"/>
      <c r="P1118" s="52"/>
      <c r="Q1118" s="144"/>
      <c r="AC1118" s="39"/>
      <c r="AD1118" s="40"/>
    </row>
    <row r="1119" s="35" customFormat="1" spans="6:30">
      <c r="F1119" s="52"/>
      <c r="G1119" s="52"/>
      <c r="P1119" s="52"/>
      <c r="Q1119" s="144"/>
      <c r="AC1119" s="39"/>
      <c r="AD1119" s="40"/>
    </row>
    <row r="1120" s="35" customFormat="1" spans="6:30">
      <c r="F1120" s="52"/>
      <c r="G1120" s="52"/>
      <c r="P1120" s="52"/>
      <c r="Q1120" s="144"/>
      <c r="AC1120" s="39"/>
      <c r="AD1120" s="40"/>
    </row>
    <row r="1121" s="35" customFormat="1" spans="6:30">
      <c r="F1121" s="52"/>
      <c r="G1121" s="52"/>
      <c r="P1121" s="52"/>
      <c r="Q1121" s="144"/>
      <c r="AC1121" s="39"/>
      <c r="AD1121" s="40"/>
    </row>
    <row r="1122" s="35" customFormat="1" spans="6:30">
      <c r="F1122" s="52"/>
      <c r="G1122" s="52"/>
      <c r="P1122" s="52"/>
      <c r="Q1122" s="144"/>
      <c r="AC1122" s="39"/>
      <c r="AD1122" s="40"/>
    </row>
    <row r="1123" s="35" customFormat="1" spans="6:30">
      <c r="F1123" s="52"/>
      <c r="G1123" s="52"/>
      <c r="P1123" s="52"/>
      <c r="Q1123" s="144"/>
      <c r="AC1123" s="39"/>
      <c r="AD1123" s="40"/>
    </row>
    <row r="1124" s="35" customFormat="1" spans="6:30">
      <c r="F1124" s="52"/>
      <c r="G1124" s="52"/>
      <c r="P1124" s="52"/>
      <c r="Q1124" s="144"/>
      <c r="AC1124" s="39"/>
      <c r="AD1124" s="40"/>
    </row>
    <row r="1125" s="35" customFormat="1" spans="6:30">
      <c r="F1125" s="52"/>
      <c r="G1125" s="52"/>
      <c r="P1125" s="52"/>
      <c r="Q1125" s="144"/>
      <c r="AC1125" s="39"/>
      <c r="AD1125" s="40"/>
    </row>
    <row r="1126" s="35" customFormat="1" spans="6:30">
      <c r="F1126" s="52"/>
      <c r="G1126" s="52"/>
      <c r="P1126" s="52"/>
      <c r="Q1126" s="144"/>
      <c r="AC1126" s="39"/>
      <c r="AD1126" s="40"/>
    </row>
    <row r="1127" s="35" customFormat="1" spans="6:30">
      <c r="F1127" s="52"/>
      <c r="G1127" s="52"/>
      <c r="P1127" s="52"/>
      <c r="Q1127" s="144"/>
      <c r="AC1127" s="39"/>
      <c r="AD1127" s="40"/>
    </row>
    <row r="1128" s="35" customFormat="1" spans="6:30">
      <c r="F1128" s="52"/>
      <c r="G1128" s="52"/>
      <c r="P1128" s="52"/>
      <c r="Q1128" s="144"/>
      <c r="AC1128" s="39"/>
      <c r="AD1128" s="40"/>
    </row>
    <row r="1129" s="35" customFormat="1" spans="6:30">
      <c r="F1129" s="52"/>
      <c r="G1129" s="52"/>
      <c r="P1129" s="52"/>
      <c r="Q1129" s="144"/>
      <c r="AC1129" s="39"/>
      <c r="AD1129" s="40"/>
    </row>
    <row r="1130" s="35" customFormat="1" spans="6:30">
      <c r="F1130" s="52"/>
      <c r="G1130" s="52"/>
      <c r="P1130" s="52"/>
      <c r="Q1130" s="144"/>
      <c r="AC1130" s="39"/>
      <c r="AD1130" s="40"/>
    </row>
    <row r="1131" s="35" customFormat="1" spans="6:30">
      <c r="F1131" s="52"/>
      <c r="G1131" s="52"/>
      <c r="P1131" s="52"/>
      <c r="Q1131" s="144"/>
      <c r="AC1131" s="39"/>
      <c r="AD1131" s="40"/>
    </row>
    <row r="1132" s="35" customFormat="1" spans="6:30">
      <c r="F1132" s="52"/>
      <c r="G1132" s="52"/>
      <c r="P1132" s="52"/>
      <c r="Q1132" s="144"/>
      <c r="AC1132" s="39"/>
      <c r="AD1132" s="40"/>
    </row>
    <row r="1133" s="35" customFormat="1" spans="6:30">
      <c r="F1133" s="52"/>
      <c r="G1133" s="52"/>
      <c r="P1133" s="52"/>
      <c r="Q1133" s="144"/>
      <c r="AC1133" s="39"/>
      <c r="AD1133" s="40"/>
    </row>
    <row r="1134" s="35" customFormat="1" spans="6:30">
      <c r="F1134" s="52"/>
      <c r="G1134" s="52"/>
      <c r="P1134" s="52"/>
      <c r="Q1134" s="144"/>
      <c r="AC1134" s="39"/>
      <c r="AD1134" s="40"/>
    </row>
    <row r="1135" s="35" customFormat="1" spans="6:30">
      <c r="F1135" s="52"/>
      <c r="G1135" s="52"/>
      <c r="P1135" s="52"/>
      <c r="Q1135" s="144"/>
      <c r="AC1135" s="39"/>
      <c r="AD1135" s="40"/>
    </row>
    <row r="1136" s="35" customFormat="1" spans="6:30">
      <c r="F1136" s="52"/>
      <c r="G1136" s="52"/>
      <c r="P1136" s="52"/>
      <c r="Q1136" s="144"/>
      <c r="AC1136" s="39"/>
      <c r="AD1136" s="40"/>
    </row>
    <row r="1137" s="35" customFormat="1" spans="6:30">
      <c r="F1137" s="52"/>
      <c r="G1137" s="52"/>
      <c r="P1137" s="52"/>
      <c r="Q1137" s="144"/>
      <c r="AC1137" s="39"/>
      <c r="AD1137" s="40"/>
    </row>
    <row r="1138" s="35" customFormat="1" spans="6:30">
      <c r="F1138" s="52"/>
      <c r="G1138" s="52"/>
      <c r="P1138" s="52"/>
      <c r="Q1138" s="144"/>
      <c r="AC1138" s="39"/>
      <c r="AD1138" s="40"/>
    </row>
    <row r="1139" s="35" customFormat="1" spans="6:30">
      <c r="F1139" s="52"/>
      <c r="G1139" s="52"/>
      <c r="P1139" s="52"/>
      <c r="Q1139" s="144"/>
      <c r="AC1139" s="39"/>
      <c r="AD1139" s="40"/>
    </row>
    <row r="1140" s="35" customFormat="1" spans="6:30">
      <c r="F1140" s="52"/>
      <c r="G1140" s="52"/>
      <c r="P1140" s="52"/>
      <c r="Q1140" s="144"/>
      <c r="AC1140" s="39"/>
      <c r="AD1140" s="40"/>
    </row>
    <row r="1141" s="35" customFormat="1" spans="6:30">
      <c r="F1141" s="52"/>
      <c r="G1141" s="52"/>
      <c r="P1141" s="52"/>
      <c r="Q1141" s="144"/>
      <c r="AC1141" s="39"/>
      <c r="AD1141" s="40"/>
    </row>
    <row r="1142" s="35" customFormat="1" spans="6:30">
      <c r="F1142" s="52"/>
      <c r="G1142" s="52"/>
      <c r="P1142" s="52"/>
      <c r="Q1142" s="144"/>
      <c r="AC1142" s="39"/>
      <c r="AD1142" s="40"/>
    </row>
    <row r="1143" s="35" customFormat="1" spans="6:30">
      <c r="F1143" s="52"/>
      <c r="G1143" s="52"/>
      <c r="P1143" s="52"/>
      <c r="Q1143" s="144"/>
      <c r="AC1143" s="39"/>
      <c r="AD1143" s="40"/>
    </row>
    <row r="1144" s="35" customFormat="1" spans="6:30">
      <c r="F1144" s="52"/>
      <c r="G1144" s="52"/>
      <c r="P1144" s="52"/>
      <c r="Q1144" s="144"/>
      <c r="AC1144" s="39"/>
      <c r="AD1144" s="40"/>
    </row>
    <row r="1145" s="35" customFormat="1" spans="6:30">
      <c r="F1145" s="52"/>
      <c r="G1145" s="52"/>
      <c r="P1145" s="52"/>
      <c r="Q1145" s="144"/>
      <c r="AC1145" s="39"/>
      <c r="AD1145" s="40"/>
    </row>
    <row r="1146" s="35" customFormat="1" spans="6:30">
      <c r="F1146" s="52"/>
      <c r="G1146" s="52"/>
      <c r="P1146" s="52"/>
      <c r="Q1146" s="144"/>
      <c r="AC1146" s="39"/>
      <c r="AD1146" s="40"/>
    </row>
    <row r="1147" s="35" customFormat="1" spans="6:30">
      <c r="F1147" s="52"/>
      <c r="G1147" s="52"/>
      <c r="P1147" s="52"/>
      <c r="Q1147" s="144"/>
      <c r="AC1147" s="39"/>
      <c r="AD1147" s="40"/>
    </row>
    <row r="1148" s="35" customFormat="1" spans="6:30">
      <c r="F1148" s="52"/>
      <c r="G1148" s="52"/>
      <c r="P1148" s="52"/>
      <c r="Q1148" s="144"/>
      <c r="AC1148" s="39"/>
      <c r="AD1148" s="40"/>
    </row>
    <row r="1149" s="35" customFormat="1" spans="6:30">
      <c r="F1149" s="52"/>
      <c r="G1149" s="52"/>
      <c r="P1149" s="52"/>
      <c r="Q1149" s="144"/>
      <c r="AC1149" s="39"/>
      <c r="AD1149" s="40"/>
    </row>
    <row r="1150" s="35" customFormat="1" spans="6:30">
      <c r="F1150" s="52"/>
      <c r="G1150" s="52"/>
      <c r="P1150" s="52"/>
      <c r="Q1150" s="144"/>
      <c r="AC1150" s="39"/>
      <c r="AD1150" s="40"/>
    </row>
    <row r="1151" s="35" customFormat="1" spans="6:30">
      <c r="F1151" s="52"/>
      <c r="G1151" s="52"/>
      <c r="P1151" s="52"/>
      <c r="Q1151" s="144"/>
      <c r="AC1151" s="39"/>
      <c r="AD1151" s="40"/>
    </row>
    <row r="1152" s="35" customFormat="1" spans="6:30">
      <c r="F1152" s="52"/>
      <c r="G1152" s="52"/>
      <c r="P1152" s="52"/>
      <c r="Q1152" s="144"/>
      <c r="AC1152" s="39"/>
      <c r="AD1152" s="40"/>
    </row>
    <row r="1153" s="35" customFormat="1" spans="6:30">
      <c r="F1153" s="52"/>
      <c r="G1153" s="52"/>
      <c r="P1153" s="52"/>
      <c r="Q1153" s="144"/>
      <c r="AC1153" s="39"/>
      <c r="AD1153" s="40"/>
    </row>
    <row r="1154" s="35" customFormat="1" spans="6:30">
      <c r="F1154" s="52"/>
      <c r="G1154" s="52"/>
      <c r="P1154" s="52"/>
      <c r="Q1154" s="144"/>
      <c r="AC1154" s="39"/>
      <c r="AD1154" s="40"/>
    </row>
    <row r="1155" s="35" customFormat="1" spans="6:30">
      <c r="F1155" s="52"/>
      <c r="G1155" s="52"/>
      <c r="P1155" s="52"/>
      <c r="Q1155" s="144"/>
      <c r="AC1155" s="39"/>
      <c r="AD1155" s="40"/>
    </row>
    <row r="1156" s="35" customFormat="1" spans="6:30">
      <c r="F1156" s="52"/>
      <c r="G1156" s="52"/>
      <c r="P1156" s="52"/>
      <c r="Q1156" s="144"/>
      <c r="AC1156" s="39"/>
      <c r="AD1156" s="40"/>
    </row>
    <row r="1157" s="35" customFormat="1" spans="6:30">
      <c r="F1157" s="52"/>
      <c r="G1157" s="52"/>
      <c r="P1157" s="52"/>
      <c r="Q1157" s="144"/>
      <c r="AC1157" s="39"/>
      <c r="AD1157" s="40"/>
    </row>
    <row r="1158" s="35" customFormat="1" spans="6:30">
      <c r="F1158" s="52"/>
      <c r="G1158" s="52"/>
      <c r="P1158" s="52"/>
      <c r="Q1158" s="144"/>
      <c r="AC1158" s="39"/>
      <c r="AD1158" s="40"/>
    </row>
    <row r="1159" s="35" customFormat="1" spans="6:30">
      <c r="F1159" s="52"/>
      <c r="G1159" s="52"/>
      <c r="P1159" s="52"/>
      <c r="Q1159" s="144"/>
      <c r="AC1159" s="39"/>
      <c r="AD1159" s="40"/>
    </row>
    <row r="1160" s="35" customFormat="1" spans="6:30">
      <c r="F1160" s="52"/>
      <c r="G1160" s="52"/>
      <c r="P1160" s="52"/>
      <c r="Q1160" s="144"/>
      <c r="AC1160" s="39"/>
      <c r="AD1160" s="40"/>
    </row>
    <row r="1161" s="35" customFormat="1" spans="6:30">
      <c r="F1161" s="52"/>
      <c r="G1161" s="52"/>
      <c r="P1161" s="52"/>
      <c r="Q1161" s="144"/>
      <c r="AC1161" s="39"/>
      <c r="AD1161" s="40"/>
    </row>
    <row r="1162" s="35" customFormat="1" spans="6:30">
      <c r="F1162" s="52"/>
      <c r="G1162" s="52"/>
      <c r="P1162" s="52"/>
      <c r="Q1162" s="144"/>
      <c r="AC1162" s="39"/>
      <c r="AD1162" s="40"/>
    </row>
    <row r="1163" s="35" customFormat="1" spans="6:30">
      <c r="F1163" s="52"/>
      <c r="G1163" s="52"/>
      <c r="P1163" s="52"/>
      <c r="Q1163" s="144"/>
      <c r="AC1163" s="39"/>
      <c r="AD1163" s="40"/>
    </row>
    <row r="1164" s="35" customFormat="1" spans="6:30">
      <c r="F1164" s="52"/>
      <c r="G1164" s="52"/>
      <c r="P1164" s="52"/>
      <c r="Q1164" s="144"/>
      <c r="AC1164" s="39"/>
      <c r="AD1164" s="40"/>
    </row>
    <row r="1165" s="35" customFormat="1" spans="6:30">
      <c r="F1165" s="52"/>
      <c r="G1165" s="52"/>
      <c r="P1165" s="52"/>
      <c r="Q1165" s="144"/>
      <c r="AC1165" s="39"/>
      <c r="AD1165" s="40"/>
    </row>
    <row r="1166" s="35" customFormat="1" spans="6:30">
      <c r="F1166" s="52"/>
      <c r="G1166" s="52"/>
      <c r="P1166" s="52"/>
      <c r="Q1166" s="144"/>
      <c r="AC1166" s="39"/>
      <c r="AD1166" s="40"/>
    </row>
    <row r="1167" s="35" customFormat="1" spans="6:30">
      <c r="F1167" s="52"/>
      <c r="G1167" s="52"/>
      <c r="P1167" s="52"/>
      <c r="Q1167" s="144"/>
      <c r="AC1167" s="39"/>
      <c r="AD1167" s="40"/>
    </row>
    <row r="1168" s="35" customFormat="1" spans="6:30">
      <c r="F1168" s="52"/>
      <c r="G1168" s="52"/>
      <c r="P1168" s="52"/>
      <c r="Q1168" s="144"/>
      <c r="AC1168" s="39"/>
      <c r="AD1168" s="40"/>
    </row>
    <row r="1169" s="35" customFormat="1" spans="6:30">
      <c r="F1169" s="52"/>
      <c r="G1169" s="52"/>
      <c r="P1169" s="52"/>
      <c r="Q1169" s="144"/>
      <c r="AC1169" s="39"/>
      <c r="AD1169" s="40"/>
    </row>
    <row r="1170" s="35" customFormat="1" spans="6:30">
      <c r="F1170" s="52"/>
      <c r="G1170" s="52"/>
      <c r="P1170" s="52"/>
      <c r="Q1170" s="144"/>
      <c r="AC1170" s="39"/>
      <c r="AD1170" s="40"/>
    </row>
    <row r="1171" s="35" customFormat="1" spans="6:30">
      <c r="F1171" s="52"/>
      <c r="G1171" s="52"/>
      <c r="P1171" s="52"/>
      <c r="Q1171" s="144"/>
      <c r="AC1171" s="39"/>
      <c r="AD1171" s="40"/>
    </row>
    <row r="1172" s="35" customFormat="1" spans="6:30">
      <c r="F1172" s="52"/>
      <c r="G1172" s="52"/>
      <c r="P1172" s="52"/>
      <c r="Q1172" s="144"/>
      <c r="AC1172" s="39"/>
      <c r="AD1172" s="40"/>
    </row>
    <row r="1173" s="35" customFormat="1" spans="6:30">
      <c r="F1173" s="52"/>
      <c r="G1173" s="52"/>
      <c r="P1173" s="52"/>
      <c r="Q1173" s="144"/>
      <c r="AC1173" s="39"/>
      <c r="AD1173" s="40"/>
    </row>
    <row r="1174" s="35" customFormat="1" spans="6:30">
      <c r="F1174" s="52"/>
      <c r="G1174" s="52"/>
      <c r="P1174" s="52"/>
      <c r="Q1174" s="144"/>
      <c r="AC1174" s="39"/>
      <c r="AD1174" s="40"/>
    </row>
    <row r="1175" s="35" customFormat="1" spans="6:30">
      <c r="F1175" s="52"/>
      <c r="G1175" s="52"/>
      <c r="P1175" s="52"/>
      <c r="Q1175" s="144"/>
      <c r="AC1175" s="39"/>
      <c r="AD1175" s="40"/>
    </row>
    <row r="1176" s="35" customFormat="1" spans="6:30">
      <c r="F1176" s="52"/>
      <c r="G1176" s="52"/>
      <c r="P1176" s="52"/>
      <c r="Q1176" s="144"/>
      <c r="AC1176" s="39"/>
      <c r="AD1176" s="40"/>
    </row>
    <row r="1177" s="35" customFormat="1" spans="6:30">
      <c r="F1177" s="52"/>
      <c r="G1177" s="52"/>
      <c r="P1177" s="52"/>
      <c r="Q1177" s="144"/>
      <c r="AC1177" s="39"/>
      <c r="AD1177" s="40"/>
    </row>
    <row r="1178" s="35" customFormat="1" spans="6:30">
      <c r="F1178" s="52"/>
      <c r="G1178" s="52"/>
      <c r="P1178" s="52"/>
      <c r="Q1178" s="144"/>
      <c r="AC1178" s="39"/>
      <c r="AD1178" s="40"/>
    </row>
    <row r="1179" s="35" customFormat="1" spans="6:30">
      <c r="F1179" s="52"/>
      <c r="G1179" s="52"/>
      <c r="P1179" s="52"/>
      <c r="Q1179" s="144"/>
      <c r="AC1179" s="39"/>
      <c r="AD1179" s="40"/>
    </row>
    <row r="1180" s="35" customFormat="1" spans="6:30">
      <c r="F1180" s="52"/>
      <c r="G1180" s="52"/>
      <c r="P1180" s="52"/>
      <c r="Q1180" s="144"/>
      <c r="AC1180" s="39"/>
      <c r="AD1180" s="40"/>
    </row>
    <row r="1181" s="35" customFormat="1" spans="6:30">
      <c r="F1181" s="52"/>
      <c r="G1181" s="52"/>
      <c r="P1181" s="52"/>
      <c r="Q1181" s="144"/>
      <c r="AC1181" s="39"/>
      <c r="AD1181" s="40"/>
    </row>
    <row r="1182" s="35" customFormat="1" spans="6:30">
      <c r="F1182" s="52"/>
      <c r="G1182" s="52"/>
      <c r="P1182" s="52"/>
      <c r="Q1182" s="144"/>
      <c r="AC1182" s="39"/>
      <c r="AD1182" s="40"/>
    </row>
    <row r="1183" s="35" customFormat="1" spans="6:30">
      <c r="F1183" s="52"/>
      <c r="G1183" s="52"/>
      <c r="P1183" s="52"/>
      <c r="Q1183" s="144"/>
      <c r="AC1183" s="39"/>
      <c r="AD1183" s="40"/>
    </row>
    <row r="1184" s="35" customFormat="1" spans="6:30">
      <c r="F1184" s="52"/>
      <c r="G1184" s="52"/>
      <c r="P1184" s="52"/>
      <c r="Q1184" s="144"/>
      <c r="AC1184" s="39"/>
      <c r="AD1184" s="40"/>
    </row>
    <row r="1185" s="35" customFormat="1" spans="6:30">
      <c r="F1185" s="52"/>
      <c r="G1185" s="52"/>
      <c r="P1185" s="52"/>
      <c r="Q1185" s="144"/>
      <c r="AC1185" s="39"/>
      <c r="AD1185" s="40"/>
    </row>
    <row r="1186" s="35" customFormat="1" spans="6:30">
      <c r="F1186" s="52"/>
      <c r="G1186" s="52"/>
      <c r="P1186" s="52"/>
      <c r="Q1186" s="144"/>
      <c r="AC1186" s="39"/>
      <c r="AD1186" s="40"/>
    </row>
    <row r="1187" s="35" customFormat="1" spans="6:30">
      <c r="F1187" s="52"/>
      <c r="G1187" s="52"/>
      <c r="P1187" s="52"/>
      <c r="Q1187" s="144"/>
      <c r="AC1187" s="39"/>
      <c r="AD1187" s="40"/>
    </row>
    <row r="1188" s="35" customFormat="1" spans="6:30">
      <c r="F1188" s="52"/>
      <c r="G1188" s="52"/>
      <c r="P1188" s="52"/>
      <c r="Q1188" s="144"/>
      <c r="AC1188" s="39"/>
      <c r="AD1188" s="40"/>
    </row>
    <row r="1189" s="35" customFormat="1" spans="6:30">
      <c r="F1189" s="52"/>
      <c r="G1189" s="52"/>
      <c r="P1189" s="52"/>
      <c r="Q1189" s="144"/>
      <c r="AC1189" s="39"/>
      <c r="AD1189" s="40"/>
    </row>
    <row r="1190" s="35" customFormat="1" spans="6:30">
      <c r="F1190" s="52"/>
      <c r="G1190" s="52"/>
      <c r="P1190" s="52"/>
      <c r="Q1190" s="144"/>
      <c r="AC1190" s="39"/>
      <c r="AD1190" s="40"/>
    </row>
    <row r="1191" s="35" customFormat="1" spans="6:30">
      <c r="F1191" s="52"/>
      <c r="G1191" s="52"/>
      <c r="P1191" s="52"/>
      <c r="Q1191" s="144"/>
      <c r="AC1191" s="39"/>
      <c r="AD1191" s="40"/>
    </row>
    <row r="1192" s="35" customFormat="1" spans="6:30">
      <c r="F1192" s="52"/>
      <c r="G1192" s="52"/>
      <c r="P1192" s="52"/>
      <c r="Q1192" s="144"/>
      <c r="AC1192" s="39"/>
      <c r="AD1192" s="40"/>
    </row>
    <row r="1193" s="35" customFormat="1" spans="6:30">
      <c r="F1193" s="52"/>
      <c r="G1193" s="52"/>
      <c r="P1193" s="52"/>
      <c r="Q1193" s="144"/>
      <c r="AC1193" s="39"/>
      <c r="AD1193" s="40"/>
    </row>
    <row r="1194" s="35" customFormat="1" spans="6:30">
      <c r="F1194" s="52"/>
      <c r="G1194" s="52"/>
      <c r="P1194" s="52"/>
      <c r="Q1194" s="144"/>
      <c r="AC1194" s="39"/>
      <c r="AD1194" s="40"/>
    </row>
    <row r="1195" s="35" customFormat="1" spans="6:30">
      <c r="F1195" s="52"/>
      <c r="G1195" s="52"/>
      <c r="P1195" s="52"/>
      <c r="Q1195" s="144"/>
      <c r="AC1195" s="39"/>
      <c r="AD1195" s="40"/>
    </row>
    <row r="1196" s="35" customFormat="1" spans="6:30">
      <c r="F1196" s="52"/>
      <c r="G1196" s="52"/>
      <c r="P1196" s="52"/>
      <c r="Q1196" s="144"/>
      <c r="AC1196" s="39"/>
      <c r="AD1196" s="40"/>
    </row>
    <row r="1197" s="35" customFormat="1" spans="6:30">
      <c r="F1197" s="52"/>
      <c r="G1197" s="52"/>
      <c r="P1197" s="52"/>
      <c r="Q1197" s="144"/>
      <c r="AC1197" s="39"/>
      <c r="AD1197" s="40"/>
    </row>
    <row r="1198" s="35" customFormat="1" spans="6:30">
      <c r="F1198" s="52"/>
      <c r="G1198" s="52"/>
      <c r="P1198" s="52"/>
      <c r="Q1198" s="144"/>
      <c r="AC1198" s="39"/>
      <c r="AD1198" s="40"/>
    </row>
    <row r="1199" s="35" customFormat="1" spans="6:30">
      <c r="F1199" s="52"/>
      <c r="G1199" s="52"/>
      <c r="P1199" s="52"/>
      <c r="Q1199" s="144"/>
      <c r="AC1199" s="39"/>
      <c r="AD1199" s="40"/>
    </row>
    <row r="1200" s="35" customFormat="1" spans="6:30">
      <c r="F1200" s="52"/>
      <c r="G1200" s="52"/>
      <c r="P1200" s="52"/>
      <c r="Q1200" s="144"/>
      <c r="AC1200" s="39"/>
      <c r="AD1200" s="40"/>
    </row>
    <row r="1201" s="35" customFormat="1" spans="6:30">
      <c r="F1201" s="52"/>
      <c r="G1201" s="52"/>
      <c r="P1201" s="52"/>
      <c r="Q1201" s="144"/>
      <c r="AC1201" s="39"/>
      <c r="AD1201" s="40"/>
    </row>
    <row r="1202" s="35" customFormat="1" spans="6:30">
      <c r="F1202" s="52"/>
      <c r="G1202" s="52"/>
      <c r="P1202" s="52"/>
      <c r="Q1202" s="144"/>
      <c r="AC1202" s="39"/>
      <c r="AD1202" s="40"/>
    </row>
    <row r="1203" s="35" customFormat="1" spans="6:30">
      <c r="F1203" s="52"/>
      <c r="G1203" s="52"/>
      <c r="P1203" s="52"/>
      <c r="Q1203" s="144"/>
      <c r="AC1203" s="39"/>
      <c r="AD1203" s="40"/>
    </row>
    <row r="1204" s="35" customFormat="1" spans="6:30">
      <c r="F1204" s="52"/>
      <c r="G1204" s="52"/>
      <c r="P1204" s="52"/>
      <c r="Q1204" s="144"/>
      <c r="AC1204" s="39"/>
      <c r="AD1204" s="40"/>
    </row>
    <row r="1205" s="35" customFormat="1" spans="6:30">
      <c r="F1205" s="52"/>
      <c r="G1205" s="52"/>
      <c r="P1205" s="52"/>
      <c r="Q1205" s="144"/>
      <c r="AC1205" s="39"/>
      <c r="AD1205" s="40"/>
    </row>
    <row r="1206" s="35" customFormat="1" spans="6:30">
      <c r="F1206" s="52"/>
      <c r="G1206" s="52"/>
      <c r="P1206" s="52"/>
      <c r="Q1206" s="144"/>
      <c r="AC1206" s="39"/>
      <c r="AD1206" s="40"/>
    </row>
    <row r="1207" s="35" customFormat="1" spans="6:30">
      <c r="F1207" s="52"/>
      <c r="G1207" s="52"/>
      <c r="P1207" s="52"/>
      <c r="Q1207" s="144"/>
      <c r="AC1207" s="39"/>
      <c r="AD1207" s="40"/>
    </row>
    <row r="1208" s="35" customFormat="1" spans="6:30">
      <c r="F1208" s="52"/>
      <c r="G1208" s="52"/>
      <c r="P1208" s="52"/>
      <c r="Q1208" s="144"/>
      <c r="AC1208" s="39"/>
      <c r="AD1208" s="40"/>
    </row>
    <row r="1209" s="35" customFormat="1" spans="6:30">
      <c r="F1209" s="52"/>
      <c r="G1209" s="52"/>
      <c r="P1209" s="52"/>
      <c r="Q1209" s="144"/>
      <c r="AC1209" s="39"/>
      <c r="AD1209" s="40"/>
    </row>
    <row r="1210" s="35" customFormat="1" spans="6:30">
      <c r="F1210" s="52"/>
      <c r="G1210" s="52"/>
      <c r="P1210" s="52"/>
      <c r="Q1210" s="144"/>
      <c r="AC1210" s="39"/>
      <c r="AD1210" s="40"/>
    </row>
    <row r="1211" s="35" customFormat="1" spans="6:30">
      <c r="F1211" s="52"/>
      <c r="G1211" s="52"/>
      <c r="P1211" s="52"/>
      <c r="Q1211" s="144"/>
      <c r="AC1211" s="39"/>
      <c r="AD1211" s="40"/>
    </row>
    <row r="1212" s="35" customFormat="1" spans="6:30">
      <c r="F1212" s="52"/>
      <c r="G1212" s="52"/>
      <c r="P1212" s="52"/>
      <c r="Q1212" s="144"/>
      <c r="AC1212" s="39"/>
      <c r="AD1212" s="40"/>
    </row>
    <row r="1213" s="35" customFormat="1" spans="6:30">
      <c r="F1213" s="52"/>
      <c r="G1213" s="52"/>
      <c r="P1213" s="52"/>
      <c r="Q1213" s="144"/>
      <c r="AC1213" s="39"/>
      <c r="AD1213" s="40"/>
    </row>
    <row r="1214" s="35" customFormat="1" spans="6:30">
      <c r="F1214" s="52"/>
      <c r="G1214" s="52"/>
      <c r="P1214" s="52"/>
      <c r="Q1214" s="144"/>
      <c r="AC1214" s="39"/>
      <c r="AD1214" s="40"/>
    </row>
    <row r="1215" s="35" customFormat="1" spans="6:30">
      <c r="F1215" s="52"/>
      <c r="G1215" s="52"/>
      <c r="P1215" s="52"/>
      <c r="Q1215" s="144"/>
      <c r="AC1215" s="39"/>
      <c r="AD1215" s="40"/>
    </row>
    <row r="1216" s="35" customFormat="1" spans="6:30">
      <c r="F1216" s="52"/>
      <c r="G1216" s="52"/>
      <c r="P1216" s="52"/>
      <c r="Q1216" s="144"/>
      <c r="AC1216" s="39"/>
      <c r="AD1216" s="40"/>
    </row>
    <row r="1217" s="35" customFormat="1" spans="6:30">
      <c r="F1217" s="52"/>
      <c r="G1217" s="52"/>
      <c r="P1217" s="52"/>
      <c r="Q1217" s="144"/>
      <c r="AC1217" s="39"/>
      <c r="AD1217" s="40"/>
    </row>
    <row r="1218" s="35" customFormat="1" spans="6:30">
      <c r="F1218" s="52"/>
      <c r="G1218" s="52"/>
      <c r="P1218" s="52"/>
      <c r="Q1218" s="144"/>
      <c r="AC1218" s="39"/>
      <c r="AD1218" s="40"/>
    </row>
    <row r="1219" s="35" customFormat="1" spans="6:30">
      <c r="F1219" s="52"/>
      <c r="G1219" s="52"/>
      <c r="P1219" s="52"/>
      <c r="Q1219" s="144"/>
      <c r="AC1219" s="39"/>
      <c r="AD1219" s="40"/>
    </row>
    <row r="1220" s="35" customFormat="1" spans="6:30">
      <c r="F1220" s="52"/>
      <c r="G1220" s="52"/>
      <c r="P1220" s="52"/>
      <c r="Q1220" s="144"/>
      <c r="AC1220" s="39"/>
      <c r="AD1220" s="40"/>
    </row>
    <row r="1221" s="35" customFormat="1" spans="6:30">
      <c r="F1221" s="52"/>
      <c r="G1221" s="52"/>
      <c r="P1221" s="52"/>
      <c r="Q1221" s="144"/>
      <c r="AC1221" s="39"/>
      <c r="AD1221" s="40"/>
    </row>
    <row r="1222" s="35" customFormat="1" spans="6:30">
      <c r="F1222" s="52"/>
      <c r="G1222" s="52"/>
      <c r="P1222" s="52"/>
      <c r="Q1222" s="144"/>
      <c r="AC1222" s="39"/>
      <c r="AD1222" s="40"/>
    </row>
    <row r="1223" s="35" customFormat="1" spans="6:30">
      <c r="F1223" s="52"/>
      <c r="G1223" s="52"/>
      <c r="P1223" s="52"/>
      <c r="Q1223" s="144"/>
      <c r="AC1223" s="39"/>
      <c r="AD1223" s="40"/>
    </row>
    <row r="1224" s="35" customFormat="1" spans="6:30">
      <c r="F1224" s="52"/>
      <c r="G1224" s="52"/>
      <c r="P1224" s="52"/>
      <c r="Q1224" s="144"/>
      <c r="AC1224" s="39"/>
      <c r="AD1224" s="40"/>
    </row>
    <row r="1225" s="35" customFormat="1" spans="6:30">
      <c r="F1225" s="52"/>
      <c r="G1225" s="52"/>
      <c r="P1225" s="52"/>
      <c r="Q1225" s="144"/>
      <c r="AC1225" s="39"/>
      <c r="AD1225" s="40"/>
    </row>
    <row r="1226" s="35" customFormat="1" spans="6:30">
      <c r="F1226" s="52"/>
      <c r="G1226" s="52"/>
      <c r="P1226" s="52"/>
      <c r="Q1226" s="144"/>
      <c r="AC1226" s="39"/>
      <c r="AD1226" s="40"/>
    </row>
    <row r="1227" s="35" customFormat="1" spans="6:30">
      <c r="F1227" s="52"/>
      <c r="G1227" s="52"/>
      <c r="P1227" s="52"/>
      <c r="Q1227" s="144"/>
      <c r="AC1227" s="39"/>
      <c r="AD1227" s="40"/>
    </row>
    <row r="1228" s="35" customFormat="1" spans="6:30">
      <c r="F1228" s="52"/>
      <c r="G1228" s="52"/>
      <c r="P1228" s="52"/>
      <c r="Q1228" s="144"/>
      <c r="AC1228" s="39"/>
      <c r="AD1228" s="40"/>
    </row>
    <row r="1229" s="35" customFormat="1" spans="6:30">
      <c r="F1229" s="52"/>
      <c r="G1229" s="52"/>
      <c r="P1229" s="52"/>
      <c r="Q1229" s="144"/>
      <c r="AC1229" s="39"/>
      <c r="AD1229" s="40"/>
    </row>
    <row r="1230" s="35" customFormat="1" spans="6:30">
      <c r="F1230" s="52"/>
      <c r="G1230" s="52"/>
      <c r="P1230" s="52"/>
      <c r="Q1230" s="144"/>
      <c r="AC1230" s="39"/>
      <c r="AD1230" s="40"/>
    </row>
    <row r="1231" s="35" customFormat="1" spans="6:30">
      <c r="F1231" s="52"/>
      <c r="G1231" s="52"/>
      <c r="P1231" s="52"/>
      <c r="Q1231" s="144"/>
      <c r="AC1231" s="39"/>
      <c r="AD1231" s="40"/>
    </row>
    <row r="1232" s="35" customFormat="1" spans="6:30">
      <c r="F1232" s="52"/>
      <c r="G1232" s="52"/>
      <c r="P1232" s="52"/>
      <c r="Q1232" s="144"/>
      <c r="AC1232" s="39"/>
      <c r="AD1232" s="40"/>
    </row>
    <row r="1233" s="35" customFormat="1" spans="6:30">
      <c r="F1233" s="52"/>
      <c r="G1233" s="52"/>
      <c r="P1233" s="52"/>
      <c r="Q1233" s="144"/>
      <c r="AC1233" s="39"/>
      <c r="AD1233" s="40"/>
    </row>
    <row r="1234" s="35" customFormat="1" spans="6:30">
      <c r="F1234" s="52"/>
      <c r="G1234" s="52"/>
      <c r="P1234" s="52"/>
      <c r="Q1234" s="144"/>
      <c r="AC1234" s="39"/>
      <c r="AD1234" s="40"/>
    </row>
    <row r="1235" s="35" customFormat="1" spans="6:30">
      <c r="F1235" s="52"/>
      <c r="G1235" s="52"/>
      <c r="P1235" s="52"/>
      <c r="Q1235" s="144"/>
      <c r="AC1235" s="39"/>
      <c r="AD1235" s="40"/>
    </row>
    <row r="1236" s="35" customFormat="1" spans="6:30">
      <c r="F1236" s="52"/>
      <c r="G1236" s="52"/>
      <c r="P1236" s="52"/>
      <c r="Q1236" s="144"/>
      <c r="AC1236" s="39"/>
      <c r="AD1236" s="40"/>
    </row>
    <row r="1237" s="35" customFormat="1" spans="6:30">
      <c r="F1237" s="52"/>
      <c r="G1237" s="52"/>
      <c r="P1237" s="52"/>
      <c r="Q1237" s="144"/>
      <c r="AC1237" s="39"/>
      <c r="AD1237" s="40"/>
    </row>
    <row r="1238" s="35" customFormat="1" spans="6:30">
      <c r="F1238" s="52"/>
      <c r="G1238" s="52"/>
      <c r="P1238" s="52"/>
      <c r="Q1238" s="144"/>
      <c r="AC1238" s="39"/>
      <c r="AD1238" s="40"/>
    </row>
    <row r="1239" s="35" customFormat="1" spans="6:30">
      <c r="F1239" s="52"/>
      <c r="G1239" s="52"/>
      <c r="P1239" s="52"/>
      <c r="Q1239" s="144"/>
      <c r="AC1239" s="39"/>
      <c r="AD1239" s="40"/>
    </row>
    <row r="1240" s="35" customFormat="1" spans="6:30">
      <c r="F1240" s="52"/>
      <c r="G1240" s="52"/>
      <c r="P1240" s="52"/>
      <c r="Q1240" s="144"/>
      <c r="AC1240" s="39"/>
      <c r="AD1240" s="40"/>
    </row>
    <row r="1241" s="35" customFormat="1" spans="6:30">
      <c r="F1241" s="52"/>
      <c r="G1241" s="52"/>
      <c r="P1241" s="52"/>
      <c r="Q1241" s="144"/>
      <c r="AC1241" s="39"/>
      <c r="AD1241" s="40"/>
    </row>
    <row r="1242" s="35" customFormat="1" spans="6:30">
      <c r="F1242" s="52"/>
      <c r="G1242" s="52"/>
      <c r="P1242" s="52"/>
      <c r="Q1242" s="144"/>
      <c r="AC1242" s="39"/>
      <c r="AD1242" s="40"/>
    </row>
    <row r="1243" s="35" customFormat="1" spans="6:30">
      <c r="F1243" s="52"/>
      <c r="G1243" s="52"/>
      <c r="P1243" s="52"/>
      <c r="Q1243" s="144"/>
      <c r="AC1243" s="39"/>
      <c r="AD1243" s="40"/>
    </row>
    <row r="1244" s="35" customFormat="1" spans="6:30">
      <c r="F1244" s="52"/>
      <c r="G1244" s="52"/>
      <c r="P1244" s="52"/>
      <c r="Q1244" s="144"/>
      <c r="AC1244" s="39"/>
      <c r="AD1244" s="40"/>
    </row>
    <row r="1245" s="35" customFormat="1" spans="6:30">
      <c r="F1245" s="52"/>
      <c r="G1245" s="52"/>
      <c r="P1245" s="52"/>
      <c r="Q1245" s="144"/>
      <c r="AC1245" s="39"/>
      <c r="AD1245" s="40"/>
    </row>
    <row r="1246" s="35" customFormat="1" spans="6:30">
      <c r="F1246" s="52"/>
      <c r="G1246" s="52"/>
      <c r="P1246" s="52"/>
      <c r="Q1246" s="144"/>
      <c r="AC1246" s="39"/>
      <c r="AD1246" s="40"/>
    </row>
    <row r="1247" s="35" customFormat="1" spans="6:30">
      <c r="F1247" s="52"/>
      <c r="G1247" s="52"/>
      <c r="P1247" s="52"/>
      <c r="Q1247" s="144"/>
      <c r="AC1247" s="39"/>
      <c r="AD1247" s="40"/>
    </row>
    <row r="1248" s="35" customFormat="1" spans="6:30">
      <c r="F1248" s="52"/>
      <c r="G1248" s="52"/>
      <c r="P1248" s="52"/>
      <c r="Q1248" s="144"/>
      <c r="AC1248" s="39"/>
      <c r="AD1248" s="40"/>
    </row>
    <row r="1249" s="35" customFormat="1" spans="6:30">
      <c r="F1249" s="52"/>
      <c r="G1249" s="52"/>
      <c r="P1249" s="52"/>
      <c r="Q1249" s="144"/>
      <c r="AC1249" s="39"/>
      <c r="AD1249" s="40"/>
    </row>
    <row r="1250" s="35" customFormat="1" spans="6:30">
      <c r="F1250" s="52"/>
      <c r="G1250" s="52"/>
      <c r="P1250" s="52"/>
      <c r="Q1250" s="144"/>
      <c r="AC1250" s="39"/>
      <c r="AD1250" s="40"/>
    </row>
    <row r="1251" s="35" customFormat="1" spans="6:30">
      <c r="F1251" s="52"/>
      <c r="G1251" s="52"/>
      <c r="P1251" s="52"/>
      <c r="Q1251" s="144"/>
      <c r="AC1251" s="39"/>
      <c r="AD1251" s="40"/>
    </row>
    <row r="1252" s="35" customFormat="1" spans="6:30">
      <c r="F1252" s="52"/>
      <c r="G1252" s="52"/>
      <c r="P1252" s="52"/>
      <c r="Q1252" s="144"/>
      <c r="AC1252" s="39"/>
      <c r="AD1252" s="40"/>
    </row>
    <row r="1253" s="35" customFormat="1" spans="6:30">
      <c r="F1253" s="52"/>
      <c r="G1253" s="52"/>
      <c r="P1253" s="52"/>
      <c r="Q1253" s="144"/>
      <c r="AC1253" s="39"/>
      <c r="AD1253" s="40"/>
    </row>
    <row r="1254" s="35" customFormat="1" spans="6:30">
      <c r="F1254" s="52"/>
      <c r="G1254" s="52"/>
      <c r="P1254" s="52"/>
      <c r="Q1254" s="144"/>
      <c r="AC1254" s="39"/>
      <c r="AD1254" s="40"/>
    </row>
    <row r="1255" s="35" customFormat="1" spans="6:30">
      <c r="F1255" s="52"/>
      <c r="G1255" s="52"/>
      <c r="P1255" s="52"/>
      <c r="Q1255" s="144"/>
      <c r="AC1255" s="39"/>
      <c r="AD1255" s="40"/>
    </row>
    <row r="1256" s="35" customFormat="1" spans="6:30">
      <c r="F1256" s="52"/>
      <c r="G1256" s="52"/>
      <c r="P1256" s="52"/>
      <c r="Q1256" s="144"/>
      <c r="AC1256" s="39"/>
      <c r="AD1256" s="40"/>
    </row>
    <row r="1257" s="35" customFormat="1" spans="6:30">
      <c r="F1257" s="52"/>
      <c r="G1257" s="52"/>
      <c r="P1257" s="52"/>
      <c r="Q1257" s="144"/>
      <c r="AC1257" s="39"/>
      <c r="AD1257" s="40"/>
    </row>
    <row r="1258" s="35" customFormat="1" spans="6:30">
      <c r="F1258" s="52"/>
      <c r="G1258" s="52"/>
      <c r="P1258" s="52"/>
      <c r="Q1258" s="144"/>
      <c r="AC1258" s="39"/>
      <c r="AD1258" s="40"/>
    </row>
    <row r="1259" s="35" customFormat="1" spans="6:30">
      <c r="F1259" s="52"/>
      <c r="G1259" s="52"/>
      <c r="P1259" s="52"/>
      <c r="Q1259" s="144"/>
      <c r="AC1259" s="39"/>
      <c r="AD1259" s="40"/>
    </row>
    <row r="1260" s="35" customFormat="1" spans="6:30">
      <c r="F1260" s="52"/>
      <c r="G1260" s="52"/>
      <c r="P1260" s="52"/>
      <c r="Q1260" s="144"/>
      <c r="AC1260" s="39"/>
      <c r="AD1260" s="40"/>
    </row>
    <row r="1261" s="35" customFormat="1" spans="6:30">
      <c r="F1261" s="52"/>
      <c r="G1261" s="52"/>
      <c r="P1261" s="52"/>
      <c r="Q1261" s="144"/>
      <c r="AC1261" s="39"/>
      <c r="AD1261" s="40"/>
    </row>
    <row r="1262" s="35" customFormat="1" spans="6:30">
      <c r="F1262" s="52"/>
      <c r="G1262" s="52"/>
      <c r="P1262" s="52"/>
      <c r="Q1262" s="144"/>
      <c r="AC1262" s="39"/>
      <c r="AD1262" s="40"/>
    </row>
    <row r="1263" s="35" customFormat="1" spans="6:30">
      <c r="F1263" s="52"/>
      <c r="G1263" s="52"/>
      <c r="P1263" s="52"/>
      <c r="Q1263" s="144"/>
      <c r="AC1263" s="39"/>
      <c r="AD1263" s="40"/>
    </row>
    <row r="1264" s="35" customFormat="1" spans="6:30">
      <c r="F1264" s="52"/>
      <c r="G1264" s="52"/>
      <c r="P1264" s="52"/>
      <c r="Q1264" s="144"/>
      <c r="AC1264" s="39"/>
      <c r="AD1264" s="40"/>
    </row>
    <row r="1265" s="35" customFormat="1" spans="6:30">
      <c r="F1265" s="52"/>
      <c r="G1265" s="52"/>
      <c r="P1265" s="52"/>
      <c r="Q1265" s="144"/>
      <c r="AC1265" s="39"/>
      <c r="AD1265" s="40"/>
    </row>
    <row r="1266" s="35" customFormat="1" spans="6:30">
      <c r="F1266" s="52"/>
      <c r="G1266" s="52"/>
      <c r="P1266" s="52"/>
      <c r="Q1266" s="144"/>
      <c r="AC1266" s="39"/>
      <c r="AD1266" s="40"/>
    </row>
    <row r="1267" s="35" customFormat="1" spans="6:30">
      <c r="F1267" s="52"/>
      <c r="G1267" s="52"/>
      <c r="P1267" s="52"/>
      <c r="Q1267" s="144"/>
      <c r="AC1267" s="39"/>
      <c r="AD1267" s="40"/>
    </row>
    <row r="1268" s="35" customFormat="1" spans="6:30">
      <c r="F1268" s="52"/>
      <c r="G1268" s="52"/>
      <c r="P1268" s="52"/>
      <c r="Q1268" s="144"/>
      <c r="AC1268" s="39"/>
      <c r="AD1268" s="40"/>
    </row>
    <row r="1269" s="35" customFormat="1" spans="6:30">
      <c r="F1269" s="52"/>
      <c r="G1269" s="52"/>
      <c r="P1269" s="52"/>
      <c r="Q1269" s="144"/>
      <c r="AC1269" s="39"/>
      <c r="AD1269" s="40"/>
    </row>
    <row r="1270" s="35" customFormat="1" spans="6:30">
      <c r="F1270" s="52"/>
      <c r="G1270" s="52"/>
      <c r="P1270" s="52"/>
      <c r="Q1270" s="144"/>
      <c r="AC1270" s="39"/>
      <c r="AD1270" s="40"/>
    </row>
    <row r="1271" s="35" customFormat="1" spans="6:30">
      <c r="F1271" s="52"/>
      <c r="G1271" s="52"/>
      <c r="P1271" s="52"/>
      <c r="Q1271" s="144"/>
      <c r="AC1271" s="39"/>
      <c r="AD1271" s="40"/>
    </row>
    <row r="1272" s="35" customFormat="1" spans="6:30">
      <c r="F1272" s="52"/>
      <c r="G1272" s="52"/>
      <c r="P1272" s="52"/>
      <c r="Q1272" s="144"/>
      <c r="AC1272" s="39"/>
      <c r="AD1272" s="40"/>
    </row>
    <row r="1273" s="35" customFormat="1" spans="6:30">
      <c r="F1273" s="52"/>
      <c r="G1273" s="52"/>
      <c r="P1273" s="52"/>
      <c r="Q1273" s="144"/>
      <c r="AC1273" s="39"/>
      <c r="AD1273" s="40"/>
    </row>
    <row r="1274" s="35" customFormat="1" spans="6:30">
      <c r="F1274" s="52"/>
      <c r="G1274" s="52"/>
      <c r="P1274" s="52"/>
      <c r="Q1274" s="144"/>
      <c r="AC1274" s="39"/>
      <c r="AD1274" s="40"/>
    </row>
    <row r="1275" s="35" customFormat="1" spans="6:30">
      <c r="F1275" s="52"/>
      <c r="G1275" s="52"/>
      <c r="P1275" s="52"/>
      <c r="Q1275" s="144"/>
      <c r="AC1275" s="39"/>
      <c r="AD1275" s="40"/>
    </row>
    <row r="1276" s="35" customFormat="1" spans="6:30">
      <c r="F1276" s="52"/>
      <c r="G1276" s="52"/>
      <c r="P1276" s="52"/>
      <c r="Q1276" s="144"/>
      <c r="AC1276" s="39"/>
      <c r="AD1276" s="40"/>
    </row>
    <row r="1277" s="35" customFormat="1" spans="6:30">
      <c r="F1277" s="52"/>
      <c r="G1277" s="52"/>
      <c r="P1277" s="52"/>
      <c r="Q1277" s="144"/>
      <c r="AC1277" s="39"/>
      <c r="AD1277" s="40"/>
    </row>
    <row r="1278" s="35" customFormat="1" spans="6:30">
      <c r="F1278" s="52"/>
      <c r="G1278" s="52"/>
      <c r="P1278" s="52"/>
      <c r="Q1278" s="144"/>
      <c r="AC1278" s="39"/>
      <c r="AD1278" s="40"/>
    </row>
    <row r="1279" s="35" customFormat="1" spans="6:30">
      <c r="F1279" s="52"/>
      <c r="G1279" s="52"/>
      <c r="P1279" s="52"/>
      <c r="Q1279" s="144"/>
      <c r="AC1279" s="39"/>
      <c r="AD1279" s="40"/>
    </row>
    <row r="1280" s="35" customFormat="1" spans="6:30">
      <c r="F1280" s="52"/>
      <c r="G1280" s="52"/>
      <c r="P1280" s="52"/>
      <c r="Q1280" s="144"/>
      <c r="AC1280" s="39"/>
      <c r="AD1280" s="40"/>
    </row>
    <row r="1281" s="35" customFormat="1" spans="6:30">
      <c r="F1281" s="52"/>
      <c r="G1281" s="52"/>
      <c r="P1281" s="52"/>
      <c r="Q1281" s="144"/>
      <c r="AC1281" s="39"/>
      <c r="AD1281" s="40"/>
    </row>
    <row r="1282" s="35" customFormat="1" spans="6:30">
      <c r="F1282" s="52"/>
      <c r="G1282" s="52"/>
      <c r="P1282" s="52"/>
      <c r="Q1282" s="144"/>
      <c r="AC1282" s="39"/>
      <c r="AD1282" s="40"/>
    </row>
    <row r="1283" s="35" customFormat="1" spans="6:30">
      <c r="F1283" s="52"/>
      <c r="G1283" s="52"/>
      <c r="P1283" s="52"/>
      <c r="Q1283" s="144"/>
      <c r="AC1283" s="39"/>
      <c r="AD1283" s="40"/>
    </row>
    <row r="1284" s="35" customFormat="1" spans="6:30">
      <c r="F1284" s="52"/>
      <c r="G1284" s="52"/>
      <c r="P1284" s="52"/>
      <c r="Q1284" s="144"/>
      <c r="AC1284" s="39"/>
      <c r="AD1284" s="40"/>
    </row>
    <row r="1285" s="35" customFormat="1" spans="6:30">
      <c r="F1285" s="52"/>
      <c r="G1285" s="52"/>
      <c r="P1285" s="52"/>
      <c r="Q1285" s="144"/>
      <c r="AC1285" s="39"/>
      <c r="AD1285" s="40"/>
    </row>
    <row r="1286" s="35" customFormat="1" spans="6:30">
      <c r="F1286" s="52"/>
      <c r="G1286" s="52"/>
      <c r="P1286" s="52"/>
      <c r="Q1286" s="144"/>
      <c r="AC1286" s="39"/>
      <c r="AD1286" s="40"/>
    </row>
    <row r="1287" s="35" customFormat="1" spans="6:30">
      <c r="F1287" s="52"/>
      <c r="G1287" s="52"/>
      <c r="P1287" s="52"/>
      <c r="Q1287" s="144"/>
      <c r="AC1287" s="39"/>
      <c r="AD1287" s="40"/>
    </row>
    <row r="1288" s="35" customFormat="1" spans="6:30">
      <c r="F1288" s="52"/>
      <c r="G1288" s="52"/>
      <c r="P1288" s="52"/>
      <c r="Q1288" s="144"/>
      <c r="AC1288" s="39"/>
      <c r="AD1288" s="40"/>
    </row>
    <row r="1289" s="35" customFormat="1" spans="6:30">
      <c r="F1289" s="52"/>
      <c r="G1289" s="52"/>
      <c r="P1289" s="52"/>
      <c r="Q1289" s="144"/>
      <c r="AC1289" s="39"/>
      <c r="AD1289" s="40"/>
    </row>
    <row r="1290" s="35" customFormat="1" spans="6:30">
      <c r="F1290" s="52"/>
      <c r="G1290" s="52"/>
      <c r="P1290" s="52"/>
      <c r="Q1290" s="144"/>
      <c r="AC1290" s="39"/>
      <c r="AD1290" s="40"/>
    </row>
    <row r="1291" s="35" customFormat="1" spans="6:30">
      <c r="F1291" s="52"/>
      <c r="G1291" s="52"/>
      <c r="P1291" s="52"/>
      <c r="Q1291" s="144"/>
      <c r="AC1291" s="39"/>
      <c r="AD1291" s="40"/>
    </row>
    <row r="1292" s="35" customFormat="1" spans="6:30">
      <c r="F1292" s="52"/>
      <c r="G1292" s="52"/>
      <c r="P1292" s="52"/>
      <c r="Q1292" s="144"/>
      <c r="AC1292" s="39"/>
      <c r="AD1292" s="40"/>
    </row>
    <row r="1293" s="35" customFormat="1" spans="6:30">
      <c r="F1293" s="52"/>
      <c r="G1293" s="52"/>
      <c r="P1293" s="52"/>
      <c r="Q1293" s="144"/>
      <c r="AC1293" s="39"/>
      <c r="AD1293" s="40"/>
    </row>
    <row r="1294" s="35" customFormat="1" spans="6:30">
      <c r="F1294" s="52"/>
      <c r="G1294" s="52"/>
      <c r="P1294" s="52"/>
      <c r="Q1294" s="144"/>
      <c r="AC1294" s="39"/>
      <c r="AD1294" s="40"/>
    </row>
    <row r="1295" s="35" customFormat="1" spans="6:30">
      <c r="F1295" s="52"/>
      <c r="G1295" s="52"/>
      <c r="P1295" s="52"/>
      <c r="Q1295" s="144"/>
      <c r="AC1295" s="39"/>
      <c r="AD1295" s="40"/>
    </row>
    <row r="1296" s="35" customFormat="1" spans="6:30">
      <c r="F1296" s="52"/>
      <c r="G1296" s="52"/>
      <c r="P1296" s="52"/>
      <c r="Q1296" s="144"/>
      <c r="AC1296" s="39"/>
      <c r="AD1296" s="40"/>
    </row>
    <row r="1297" s="35" customFormat="1" spans="6:30">
      <c r="F1297" s="52"/>
      <c r="G1297" s="52"/>
      <c r="P1297" s="52"/>
      <c r="Q1297" s="144"/>
      <c r="AC1297" s="39"/>
      <c r="AD1297" s="40"/>
    </row>
    <row r="1298" s="35" customFormat="1" spans="6:30">
      <c r="F1298" s="52"/>
      <c r="G1298" s="52"/>
      <c r="P1298" s="52"/>
      <c r="Q1298" s="144"/>
      <c r="AC1298" s="39"/>
      <c r="AD1298" s="40"/>
    </row>
    <row r="1299" s="35" customFormat="1" spans="6:30">
      <c r="F1299" s="52"/>
      <c r="G1299" s="52"/>
      <c r="P1299" s="52"/>
      <c r="Q1299" s="144"/>
      <c r="AC1299" s="39"/>
      <c r="AD1299" s="40"/>
    </row>
    <row r="1300" s="35" customFormat="1" spans="6:30">
      <c r="F1300" s="52"/>
      <c r="G1300" s="52"/>
      <c r="P1300" s="52"/>
      <c r="Q1300" s="144"/>
      <c r="AC1300" s="39"/>
      <c r="AD1300" s="40"/>
    </row>
    <row r="1301" s="35" customFormat="1" spans="6:30">
      <c r="F1301" s="52"/>
      <c r="G1301" s="52"/>
      <c r="P1301" s="52"/>
      <c r="Q1301" s="144"/>
      <c r="AC1301" s="39"/>
      <c r="AD1301" s="40"/>
    </row>
    <row r="1302" s="35" customFormat="1" spans="6:30">
      <c r="F1302" s="52"/>
      <c r="G1302" s="52"/>
      <c r="P1302" s="52"/>
      <c r="Q1302" s="144"/>
      <c r="AC1302" s="39"/>
      <c r="AD1302" s="40"/>
    </row>
    <row r="1303" s="35" customFormat="1" spans="6:30">
      <c r="F1303" s="52"/>
      <c r="G1303" s="52"/>
      <c r="P1303" s="52"/>
      <c r="Q1303" s="144"/>
      <c r="AC1303" s="39"/>
      <c r="AD1303" s="40"/>
    </row>
    <row r="1304" s="35" customFormat="1" spans="6:30">
      <c r="F1304" s="52"/>
      <c r="G1304" s="52"/>
      <c r="P1304" s="52"/>
      <c r="Q1304" s="144"/>
      <c r="AC1304" s="39"/>
      <c r="AD1304" s="40"/>
    </row>
    <row r="1305" s="35" customFormat="1" spans="6:30">
      <c r="F1305" s="52"/>
      <c r="G1305" s="52"/>
      <c r="P1305" s="52"/>
      <c r="Q1305" s="144"/>
      <c r="AC1305" s="39"/>
      <c r="AD1305" s="40"/>
    </row>
    <row r="1306" s="35" customFormat="1" spans="6:30">
      <c r="F1306" s="52"/>
      <c r="G1306" s="52"/>
      <c r="P1306" s="52"/>
      <c r="Q1306" s="144"/>
      <c r="AC1306" s="39"/>
      <c r="AD1306" s="40"/>
    </row>
    <row r="1307" s="35" customFormat="1" spans="6:30">
      <c r="F1307" s="52"/>
      <c r="G1307" s="52"/>
      <c r="P1307" s="52"/>
      <c r="Q1307" s="144"/>
      <c r="AC1307" s="39"/>
      <c r="AD1307" s="40"/>
    </row>
    <row r="1308" s="35" customFormat="1" spans="6:30">
      <c r="F1308" s="52"/>
      <c r="G1308" s="52"/>
      <c r="P1308" s="52"/>
      <c r="Q1308" s="144"/>
      <c r="AC1308" s="39"/>
      <c r="AD1308" s="40"/>
    </row>
    <row r="1309" s="35" customFormat="1" spans="6:30">
      <c r="F1309" s="52"/>
      <c r="G1309" s="52"/>
      <c r="P1309" s="52"/>
      <c r="Q1309" s="144"/>
      <c r="AC1309" s="39"/>
      <c r="AD1309" s="40"/>
    </row>
    <row r="1310" s="35" customFormat="1" spans="6:30">
      <c r="F1310" s="52"/>
      <c r="G1310" s="52"/>
      <c r="P1310" s="52"/>
      <c r="Q1310" s="144"/>
      <c r="AC1310" s="39"/>
      <c r="AD1310" s="40"/>
    </row>
    <row r="1311" s="35" customFormat="1" spans="6:30">
      <c r="F1311" s="52"/>
      <c r="G1311" s="52"/>
      <c r="P1311" s="52"/>
      <c r="Q1311" s="144"/>
      <c r="AC1311" s="39"/>
      <c r="AD1311" s="40"/>
    </row>
    <row r="1312" s="35" customFormat="1" spans="6:30">
      <c r="F1312" s="52"/>
      <c r="G1312" s="52"/>
      <c r="P1312" s="52"/>
      <c r="Q1312" s="144"/>
      <c r="AC1312" s="39"/>
      <c r="AD1312" s="40"/>
    </row>
    <row r="1313" s="35" customFormat="1" spans="6:30">
      <c r="F1313" s="52"/>
      <c r="G1313" s="52"/>
      <c r="P1313" s="52"/>
      <c r="Q1313" s="144"/>
      <c r="AC1313" s="39"/>
      <c r="AD1313" s="40"/>
    </row>
    <row r="1314" s="35" customFormat="1" spans="6:30">
      <c r="F1314" s="52"/>
      <c r="G1314" s="52"/>
      <c r="P1314" s="52"/>
      <c r="Q1314" s="144"/>
      <c r="AC1314" s="39"/>
      <c r="AD1314" s="40"/>
    </row>
    <row r="1315" s="35" customFormat="1" spans="6:30">
      <c r="F1315" s="52"/>
      <c r="G1315" s="52"/>
      <c r="P1315" s="52"/>
      <c r="Q1315" s="144"/>
      <c r="AC1315" s="39"/>
      <c r="AD1315" s="40"/>
    </row>
    <row r="1316" s="35" customFormat="1" spans="6:30">
      <c r="F1316" s="52"/>
      <c r="G1316" s="52"/>
      <c r="P1316" s="52"/>
      <c r="Q1316" s="144"/>
      <c r="AC1316" s="39"/>
      <c r="AD1316" s="40"/>
    </row>
    <row r="1317" s="35" customFormat="1" spans="6:30">
      <c r="F1317" s="52"/>
      <c r="G1317" s="52"/>
      <c r="P1317" s="52"/>
      <c r="Q1317" s="144"/>
      <c r="AC1317" s="39"/>
      <c r="AD1317" s="40"/>
    </row>
    <row r="1318" s="35" customFormat="1" spans="6:30">
      <c r="F1318" s="52"/>
      <c r="G1318" s="52"/>
      <c r="P1318" s="52"/>
      <c r="Q1318" s="144"/>
      <c r="AC1318" s="39"/>
      <c r="AD1318" s="40"/>
    </row>
    <row r="1319" s="35" customFormat="1" spans="6:30">
      <c r="F1319" s="52"/>
      <c r="G1319" s="52"/>
      <c r="P1319" s="52"/>
      <c r="Q1319" s="144"/>
      <c r="AC1319" s="39"/>
      <c r="AD1319" s="40"/>
    </row>
    <row r="1320" s="35" customFormat="1" spans="6:30">
      <c r="F1320" s="52"/>
      <c r="G1320" s="52"/>
      <c r="P1320" s="52"/>
      <c r="Q1320" s="144"/>
      <c r="AC1320" s="39"/>
      <c r="AD1320" s="40"/>
    </row>
    <row r="1321" s="35" customFormat="1" spans="6:30">
      <c r="F1321" s="52"/>
      <c r="G1321" s="52"/>
      <c r="P1321" s="52"/>
      <c r="Q1321" s="144"/>
      <c r="AC1321" s="39"/>
      <c r="AD1321" s="40"/>
    </row>
    <row r="1322" s="35" customFormat="1" spans="6:30">
      <c r="F1322" s="52"/>
      <c r="G1322" s="52"/>
      <c r="P1322" s="52"/>
      <c r="Q1322" s="144"/>
      <c r="AC1322" s="39"/>
      <c r="AD1322" s="40"/>
    </row>
    <row r="1323" s="35" customFormat="1" spans="6:30">
      <c r="F1323" s="52"/>
      <c r="G1323" s="52"/>
      <c r="P1323" s="52"/>
      <c r="Q1323" s="144"/>
      <c r="AC1323" s="39"/>
      <c r="AD1323" s="40"/>
    </row>
    <row r="1324" s="35" customFormat="1" spans="6:30">
      <c r="F1324" s="52"/>
      <c r="G1324" s="52"/>
      <c r="P1324" s="52"/>
      <c r="Q1324" s="144"/>
      <c r="AC1324" s="39"/>
      <c r="AD1324" s="40"/>
    </row>
    <row r="1325" s="35" customFormat="1" spans="6:30">
      <c r="F1325" s="52"/>
      <c r="G1325" s="52"/>
      <c r="P1325" s="52"/>
      <c r="Q1325" s="144"/>
      <c r="AC1325" s="39"/>
      <c r="AD1325" s="40"/>
    </row>
    <row r="1326" s="35" customFormat="1" spans="6:30">
      <c r="F1326" s="52"/>
      <c r="G1326" s="52"/>
      <c r="P1326" s="52"/>
      <c r="Q1326" s="144"/>
      <c r="AC1326" s="39"/>
      <c r="AD1326" s="40"/>
    </row>
    <row r="1327" s="35" customFormat="1" spans="6:30">
      <c r="F1327" s="52"/>
      <c r="G1327" s="52"/>
      <c r="P1327" s="52"/>
      <c r="Q1327" s="144"/>
      <c r="AC1327" s="39"/>
      <c r="AD1327" s="40"/>
    </row>
    <row r="1328" s="35" customFormat="1" spans="6:30">
      <c r="F1328" s="52"/>
      <c r="G1328" s="52"/>
      <c r="P1328" s="52"/>
      <c r="Q1328" s="144"/>
      <c r="AC1328" s="39"/>
      <c r="AD1328" s="40"/>
    </row>
    <row r="1329" s="35" customFormat="1" spans="6:30">
      <c r="F1329" s="52"/>
      <c r="G1329" s="52"/>
      <c r="P1329" s="52"/>
      <c r="Q1329" s="144"/>
      <c r="AC1329" s="39"/>
      <c r="AD1329" s="40"/>
    </row>
    <row r="1330" s="35" customFormat="1" spans="6:30">
      <c r="F1330" s="52"/>
      <c r="G1330" s="52"/>
      <c r="P1330" s="52"/>
      <c r="Q1330" s="144"/>
      <c r="AC1330" s="39"/>
      <c r="AD1330" s="40"/>
    </row>
    <row r="1331" s="35" customFormat="1" spans="6:30">
      <c r="F1331" s="52"/>
      <c r="G1331" s="52"/>
      <c r="P1331" s="52"/>
      <c r="Q1331" s="144"/>
      <c r="AC1331" s="39"/>
      <c r="AD1331" s="40"/>
    </row>
    <row r="1332" s="35" customFormat="1" spans="6:30">
      <c r="F1332" s="52"/>
      <c r="G1332" s="52"/>
      <c r="P1332" s="52"/>
      <c r="Q1332" s="144"/>
      <c r="AC1332" s="39"/>
      <c r="AD1332" s="40"/>
    </row>
    <row r="1333" s="35" customFormat="1" spans="6:30">
      <c r="F1333" s="52"/>
      <c r="G1333" s="52"/>
      <c r="P1333" s="52"/>
      <c r="Q1333" s="144"/>
      <c r="AC1333" s="39"/>
      <c r="AD1333" s="40"/>
    </row>
    <row r="1334" s="35" customFormat="1" spans="6:30">
      <c r="F1334" s="52"/>
      <c r="G1334" s="52"/>
      <c r="P1334" s="52"/>
      <c r="Q1334" s="144"/>
      <c r="AC1334" s="39"/>
      <c r="AD1334" s="40"/>
    </row>
    <row r="1335" s="35" customFormat="1" spans="6:30">
      <c r="F1335" s="52"/>
      <c r="G1335" s="52"/>
      <c r="P1335" s="52"/>
      <c r="Q1335" s="144"/>
      <c r="AC1335" s="39"/>
      <c r="AD1335" s="40"/>
    </row>
    <row r="1336" s="35" customFormat="1" spans="6:30">
      <c r="F1336" s="52"/>
      <c r="G1336" s="52"/>
      <c r="P1336" s="52"/>
      <c r="Q1336" s="144"/>
      <c r="AC1336" s="39"/>
      <c r="AD1336" s="40"/>
    </row>
    <row r="1337" s="35" customFormat="1" spans="6:30">
      <c r="F1337" s="52"/>
      <c r="G1337" s="52"/>
      <c r="P1337" s="52"/>
      <c r="Q1337" s="144"/>
      <c r="AC1337" s="39"/>
      <c r="AD1337" s="40"/>
    </row>
    <row r="1338" s="35" customFormat="1" spans="6:30">
      <c r="F1338" s="52"/>
      <c r="G1338" s="52"/>
      <c r="P1338" s="52"/>
      <c r="Q1338" s="144"/>
      <c r="AC1338" s="39"/>
      <c r="AD1338" s="40"/>
    </row>
    <row r="1339" s="35" customFormat="1" spans="6:30">
      <c r="F1339" s="52"/>
      <c r="G1339" s="52"/>
      <c r="P1339" s="52"/>
      <c r="Q1339" s="144"/>
      <c r="AC1339" s="39"/>
      <c r="AD1339" s="40"/>
    </row>
    <row r="1340" s="35" customFormat="1" spans="6:30">
      <c r="F1340" s="52"/>
      <c r="G1340" s="52"/>
      <c r="P1340" s="52"/>
      <c r="Q1340" s="144"/>
      <c r="AC1340" s="39"/>
      <c r="AD1340" s="40"/>
    </row>
    <row r="1341" s="35" customFormat="1" spans="6:30">
      <c r="F1341" s="52"/>
      <c r="G1341" s="52"/>
      <c r="P1341" s="52"/>
      <c r="Q1341" s="144"/>
      <c r="AC1341" s="39"/>
      <c r="AD1341" s="40"/>
    </row>
    <row r="1342" s="35" customFormat="1" spans="6:30">
      <c r="F1342" s="52"/>
      <c r="G1342" s="52"/>
      <c r="P1342" s="52"/>
      <c r="Q1342" s="144"/>
      <c r="AC1342" s="39"/>
      <c r="AD1342" s="40"/>
    </row>
    <row r="1343" s="35" customFormat="1" spans="6:30">
      <c r="F1343" s="52"/>
      <c r="G1343" s="52"/>
      <c r="P1343" s="52"/>
      <c r="Q1343" s="144"/>
      <c r="AC1343" s="39"/>
      <c r="AD1343" s="40"/>
    </row>
    <row r="1344" s="35" customFormat="1" spans="6:30">
      <c r="F1344" s="52"/>
      <c r="G1344" s="52"/>
      <c r="P1344" s="52"/>
      <c r="Q1344" s="144"/>
      <c r="AC1344" s="39"/>
      <c r="AD1344" s="40"/>
    </row>
    <row r="1345" s="35" customFormat="1" spans="6:30">
      <c r="F1345" s="52"/>
      <c r="G1345" s="52"/>
      <c r="P1345" s="52"/>
      <c r="Q1345" s="144"/>
      <c r="AC1345" s="39"/>
      <c r="AD1345" s="40"/>
    </row>
    <row r="1346" s="35" customFormat="1" spans="6:30">
      <c r="F1346" s="52"/>
      <c r="G1346" s="52"/>
      <c r="P1346" s="52"/>
      <c r="Q1346" s="144"/>
      <c r="AC1346" s="39"/>
      <c r="AD1346" s="40"/>
    </row>
    <row r="1347" s="35" customFormat="1" spans="6:30">
      <c r="F1347" s="52"/>
      <c r="G1347" s="52"/>
      <c r="P1347" s="52"/>
      <c r="Q1347" s="144"/>
      <c r="AC1347" s="39"/>
      <c r="AD1347" s="40"/>
    </row>
    <row r="1348" s="35" customFormat="1" spans="6:30">
      <c r="F1348" s="52"/>
      <c r="G1348" s="52"/>
      <c r="P1348" s="52"/>
      <c r="Q1348" s="144"/>
      <c r="AC1348" s="39"/>
      <c r="AD1348" s="40"/>
    </row>
    <row r="1349" s="35" customFormat="1" spans="6:30">
      <c r="F1349" s="52"/>
      <c r="G1349" s="52"/>
      <c r="P1349" s="52"/>
      <c r="Q1349" s="144"/>
      <c r="AC1349" s="39"/>
      <c r="AD1349" s="40"/>
    </row>
    <row r="1350" s="35" customFormat="1" spans="6:30">
      <c r="F1350" s="52"/>
      <c r="G1350" s="52"/>
      <c r="P1350" s="52"/>
      <c r="Q1350" s="144"/>
      <c r="AC1350" s="39"/>
      <c r="AD1350" s="40"/>
    </row>
    <row r="1351" s="35" customFormat="1" spans="6:30">
      <c r="F1351" s="52"/>
      <c r="G1351" s="52"/>
      <c r="P1351" s="52"/>
      <c r="Q1351" s="144"/>
      <c r="AC1351" s="39"/>
      <c r="AD1351" s="40"/>
    </row>
    <row r="1352" s="35" customFormat="1" spans="6:30">
      <c r="F1352" s="52"/>
      <c r="G1352" s="52"/>
      <c r="P1352" s="52"/>
      <c r="Q1352" s="144"/>
      <c r="AC1352" s="39"/>
      <c r="AD1352" s="40"/>
    </row>
    <row r="1353" s="35" customFormat="1" spans="6:30">
      <c r="F1353" s="52"/>
      <c r="G1353" s="52"/>
      <c r="P1353" s="52"/>
      <c r="Q1353" s="144"/>
      <c r="AC1353" s="39"/>
      <c r="AD1353" s="40"/>
    </row>
    <row r="1354" s="35" customFormat="1" spans="6:30">
      <c r="F1354" s="52"/>
      <c r="G1354" s="52"/>
      <c r="P1354" s="52"/>
      <c r="Q1354" s="144"/>
      <c r="AC1354" s="39"/>
      <c r="AD1354" s="40"/>
    </row>
    <row r="1355" s="35" customFormat="1" spans="6:30">
      <c r="F1355" s="52"/>
      <c r="G1355" s="52"/>
      <c r="P1355" s="52"/>
      <c r="Q1355" s="144"/>
      <c r="AC1355" s="39"/>
      <c r="AD1355" s="40"/>
    </row>
    <row r="1356" s="35" customFormat="1" spans="6:30">
      <c r="F1356" s="52"/>
      <c r="G1356" s="52"/>
      <c r="P1356" s="52"/>
      <c r="Q1356" s="144"/>
      <c r="AC1356" s="39"/>
      <c r="AD1356" s="40"/>
    </row>
    <row r="1357" s="35" customFormat="1" spans="6:30">
      <c r="F1357" s="52"/>
      <c r="G1357" s="52"/>
      <c r="P1357" s="52"/>
      <c r="Q1357" s="144"/>
      <c r="AC1357" s="39"/>
      <c r="AD1357" s="40"/>
    </row>
    <row r="1358" s="35" customFormat="1" spans="6:30">
      <c r="F1358" s="52"/>
      <c r="G1358" s="52"/>
      <c r="P1358" s="52"/>
      <c r="Q1358" s="144"/>
      <c r="AC1358" s="39"/>
      <c r="AD1358" s="40"/>
    </row>
    <row r="1359" s="35" customFormat="1" spans="6:30">
      <c r="F1359" s="52"/>
      <c r="G1359" s="52"/>
      <c r="P1359" s="52"/>
      <c r="Q1359" s="144"/>
      <c r="AC1359" s="39"/>
      <c r="AD1359" s="40"/>
    </row>
    <row r="1360" s="35" customFormat="1" spans="6:30">
      <c r="F1360" s="52"/>
      <c r="G1360" s="52"/>
      <c r="P1360" s="52"/>
      <c r="Q1360" s="144"/>
      <c r="AC1360" s="39"/>
      <c r="AD1360" s="40"/>
    </row>
    <row r="1361" s="35" customFormat="1" spans="6:30">
      <c r="F1361" s="52"/>
      <c r="G1361" s="52"/>
      <c r="P1361" s="52"/>
      <c r="Q1361" s="144"/>
      <c r="AC1361" s="39"/>
      <c r="AD1361" s="40"/>
    </row>
    <row r="1362" s="35" customFormat="1" spans="6:30">
      <c r="F1362" s="52"/>
      <c r="G1362" s="52"/>
      <c r="P1362" s="52"/>
      <c r="Q1362" s="144"/>
      <c r="AC1362" s="39"/>
      <c r="AD1362" s="40"/>
    </row>
    <row r="1363" s="35" customFormat="1" spans="6:30">
      <c r="F1363" s="52"/>
      <c r="G1363" s="52"/>
      <c r="P1363" s="52"/>
      <c r="Q1363" s="144"/>
      <c r="AC1363" s="39"/>
      <c r="AD1363" s="40"/>
    </row>
    <row r="1364" s="35" customFormat="1" spans="6:30">
      <c r="F1364" s="52"/>
      <c r="G1364" s="52"/>
      <c r="P1364" s="52"/>
      <c r="Q1364" s="144"/>
      <c r="AC1364" s="39"/>
      <c r="AD1364" s="40"/>
    </row>
    <row r="1365" s="35" customFormat="1" spans="6:30">
      <c r="F1365" s="52"/>
      <c r="G1365" s="52"/>
      <c r="P1365" s="52"/>
      <c r="Q1365" s="144"/>
      <c r="AC1365" s="39"/>
      <c r="AD1365" s="40"/>
    </row>
    <row r="1366" s="35" customFormat="1" spans="6:30">
      <c r="F1366" s="52"/>
      <c r="G1366" s="52"/>
      <c r="P1366" s="52"/>
      <c r="Q1366" s="144"/>
      <c r="AC1366" s="39"/>
      <c r="AD1366" s="40"/>
    </row>
    <row r="1367" s="35" customFormat="1" spans="6:30">
      <c r="F1367" s="52"/>
      <c r="G1367" s="52"/>
      <c r="P1367" s="52"/>
      <c r="Q1367" s="144"/>
      <c r="AC1367" s="39"/>
      <c r="AD1367" s="40"/>
    </row>
    <row r="1368" s="35" customFormat="1" spans="6:30">
      <c r="F1368" s="52"/>
      <c r="G1368" s="52"/>
      <c r="P1368" s="52"/>
      <c r="Q1368" s="144"/>
      <c r="AC1368" s="39"/>
      <c r="AD1368" s="40"/>
    </row>
    <row r="1369" s="35" customFormat="1" spans="6:30">
      <c r="F1369" s="52"/>
      <c r="G1369" s="52"/>
      <c r="P1369" s="52"/>
      <c r="Q1369" s="144"/>
      <c r="AC1369" s="39"/>
      <c r="AD1369" s="40"/>
    </row>
    <row r="1370" s="35" customFormat="1" spans="6:30">
      <c r="F1370" s="52"/>
      <c r="G1370" s="52"/>
      <c r="P1370" s="52"/>
      <c r="Q1370" s="144"/>
      <c r="AC1370" s="39"/>
      <c r="AD1370" s="40"/>
    </row>
    <row r="1371" s="35" customFormat="1" spans="6:30">
      <c r="F1371" s="52"/>
      <c r="G1371" s="52"/>
      <c r="P1371" s="52"/>
      <c r="Q1371" s="144"/>
      <c r="AC1371" s="39"/>
      <c r="AD1371" s="40"/>
    </row>
    <row r="1372" s="35" customFormat="1" spans="6:30">
      <c r="F1372" s="52"/>
      <c r="G1372" s="52"/>
      <c r="P1372" s="52"/>
      <c r="Q1372" s="144"/>
      <c r="AC1372" s="39"/>
      <c r="AD1372" s="40"/>
    </row>
    <row r="1373" s="35" customFormat="1" spans="6:30">
      <c r="F1373" s="52"/>
      <c r="G1373" s="52"/>
      <c r="P1373" s="52"/>
      <c r="Q1373" s="144"/>
      <c r="AC1373" s="39"/>
      <c r="AD1373" s="40"/>
    </row>
    <row r="1374" s="35" customFormat="1" spans="6:30">
      <c r="F1374" s="52"/>
      <c r="G1374" s="52"/>
      <c r="P1374" s="52"/>
      <c r="Q1374" s="144"/>
      <c r="AC1374" s="39"/>
      <c r="AD1374" s="40"/>
    </row>
    <row r="1375" s="35" customFormat="1" spans="6:30">
      <c r="F1375" s="52"/>
      <c r="G1375" s="52"/>
      <c r="P1375" s="52"/>
      <c r="Q1375" s="144"/>
      <c r="AC1375" s="39"/>
      <c r="AD1375" s="40"/>
    </row>
    <row r="1376" s="35" customFormat="1" spans="6:30">
      <c r="F1376" s="52"/>
      <c r="G1376" s="52"/>
      <c r="P1376" s="52"/>
      <c r="Q1376" s="144"/>
      <c r="AC1376" s="39"/>
      <c r="AD1376" s="40"/>
    </row>
    <row r="1377" s="35" customFormat="1" spans="6:30">
      <c r="F1377" s="52"/>
      <c r="G1377" s="52"/>
      <c r="P1377" s="52"/>
      <c r="Q1377" s="144"/>
      <c r="AC1377" s="39"/>
      <c r="AD1377" s="40"/>
    </row>
    <row r="1378" s="35" customFormat="1" spans="6:30">
      <c r="F1378" s="52"/>
      <c r="G1378" s="52"/>
      <c r="P1378" s="52"/>
      <c r="Q1378" s="144"/>
      <c r="AC1378" s="39"/>
      <c r="AD1378" s="40"/>
    </row>
    <row r="1379" s="35" customFormat="1" spans="6:30">
      <c r="F1379" s="52"/>
      <c r="G1379" s="52"/>
      <c r="P1379" s="52"/>
      <c r="Q1379" s="144"/>
      <c r="AC1379" s="39"/>
      <c r="AD1379" s="40"/>
    </row>
    <row r="1380" s="35" customFormat="1" spans="6:30">
      <c r="F1380" s="52"/>
      <c r="G1380" s="52"/>
      <c r="P1380" s="52"/>
      <c r="Q1380" s="144"/>
      <c r="AC1380" s="39"/>
      <c r="AD1380" s="40"/>
    </row>
    <row r="1381" s="35" customFormat="1" spans="6:30">
      <c r="F1381" s="52"/>
      <c r="G1381" s="52"/>
      <c r="P1381" s="52"/>
      <c r="Q1381" s="144"/>
      <c r="AC1381" s="39"/>
      <c r="AD1381" s="40"/>
    </row>
    <row r="1382" s="35" customFormat="1" spans="6:30">
      <c r="F1382" s="52"/>
      <c r="G1382" s="52"/>
      <c r="P1382" s="52"/>
      <c r="Q1382" s="144"/>
      <c r="AC1382" s="39"/>
      <c r="AD1382" s="40"/>
    </row>
    <row r="1383" s="35" customFormat="1" spans="6:30">
      <c r="F1383" s="52"/>
      <c r="G1383" s="52"/>
      <c r="P1383" s="52"/>
      <c r="Q1383" s="144"/>
      <c r="AC1383" s="39"/>
      <c r="AD1383" s="40"/>
    </row>
    <row r="1384" s="35" customFormat="1" spans="6:30">
      <c r="F1384" s="52"/>
      <c r="G1384" s="52"/>
      <c r="P1384" s="52"/>
      <c r="Q1384" s="144"/>
      <c r="AC1384" s="39"/>
      <c r="AD1384" s="40"/>
    </row>
    <row r="1385" s="35" customFormat="1" spans="6:30">
      <c r="F1385" s="52"/>
      <c r="G1385" s="52"/>
      <c r="P1385" s="52"/>
      <c r="Q1385" s="144"/>
      <c r="AC1385" s="39"/>
      <c r="AD1385" s="40"/>
    </row>
    <row r="1386" s="35" customFormat="1" spans="6:30">
      <c r="F1386" s="52"/>
      <c r="G1386" s="52"/>
      <c r="P1386" s="52"/>
      <c r="Q1386" s="144"/>
      <c r="AC1386" s="39"/>
      <c r="AD1386" s="40"/>
    </row>
    <row r="1387" s="35" customFormat="1" spans="6:30">
      <c r="F1387" s="52"/>
      <c r="G1387" s="52"/>
      <c r="P1387" s="52"/>
      <c r="Q1387" s="144"/>
      <c r="AC1387" s="39"/>
      <c r="AD1387" s="40"/>
    </row>
    <row r="1388" s="35" customFormat="1" spans="6:30">
      <c r="F1388" s="52"/>
      <c r="G1388" s="52"/>
      <c r="P1388" s="52"/>
      <c r="Q1388" s="144"/>
      <c r="AC1388" s="39"/>
      <c r="AD1388" s="40"/>
    </row>
    <row r="1389" s="35" customFormat="1" spans="6:30">
      <c r="F1389" s="52"/>
      <c r="G1389" s="52"/>
      <c r="P1389" s="52"/>
      <c r="Q1389" s="144"/>
      <c r="AC1389" s="39"/>
      <c r="AD1389" s="40"/>
    </row>
    <row r="1390" s="35" customFormat="1" spans="6:30">
      <c r="F1390" s="52"/>
      <c r="G1390" s="52"/>
      <c r="P1390" s="52"/>
      <c r="Q1390" s="144"/>
      <c r="AC1390" s="39"/>
      <c r="AD1390" s="40"/>
    </row>
    <row r="1391" s="35" customFormat="1" spans="6:30">
      <c r="F1391" s="52"/>
      <c r="G1391" s="52"/>
      <c r="P1391" s="52"/>
      <c r="Q1391" s="144"/>
      <c r="AC1391" s="39"/>
      <c r="AD1391" s="40"/>
    </row>
    <row r="1392" s="35" customFormat="1" spans="6:30">
      <c r="F1392" s="52"/>
      <c r="G1392" s="52"/>
      <c r="P1392" s="52"/>
      <c r="Q1392" s="144"/>
      <c r="AC1392" s="39"/>
      <c r="AD1392" s="40"/>
    </row>
    <row r="1393" s="35" customFormat="1" spans="6:30">
      <c r="F1393" s="52"/>
      <c r="G1393" s="52"/>
      <c r="P1393" s="52"/>
      <c r="Q1393" s="144"/>
      <c r="AC1393" s="39"/>
      <c r="AD1393" s="40"/>
    </row>
    <row r="1394" s="35" customFormat="1" spans="6:30">
      <c r="F1394" s="52"/>
      <c r="G1394" s="52"/>
      <c r="P1394" s="52"/>
      <c r="Q1394" s="144"/>
      <c r="AC1394" s="39"/>
      <c r="AD1394" s="40"/>
    </row>
    <row r="1395" s="35" customFormat="1" spans="6:30">
      <c r="F1395" s="52"/>
      <c r="G1395" s="52"/>
      <c r="P1395" s="52"/>
      <c r="Q1395" s="144"/>
      <c r="AC1395" s="39"/>
      <c r="AD1395" s="40"/>
    </row>
    <row r="1396" s="35" customFormat="1" spans="6:30">
      <c r="F1396" s="52"/>
      <c r="G1396" s="52"/>
      <c r="P1396" s="52"/>
      <c r="Q1396" s="144"/>
      <c r="AC1396" s="39"/>
      <c r="AD1396" s="40"/>
    </row>
    <row r="1397" s="35" customFormat="1" spans="6:30">
      <c r="F1397" s="52"/>
      <c r="G1397" s="52"/>
      <c r="P1397" s="52"/>
      <c r="Q1397" s="144"/>
      <c r="AC1397" s="39"/>
      <c r="AD1397" s="40"/>
    </row>
    <row r="1398" s="35" customFormat="1" spans="6:30">
      <c r="F1398" s="52"/>
      <c r="G1398" s="52"/>
      <c r="P1398" s="52"/>
      <c r="Q1398" s="144"/>
      <c r="AC1398" s="39"/>
      <c r="AD1398" s="40"/>
    </row>
    <row r="1399" s="35" customFormat="1" spans="6:30">
      <c r="F1399" s="52"/>
      <c r="G1399" s="52"/>
      <c r="P1399" s="52"/>
      <c r="Q1399" s="144"/>
      <c r="AC1399" s="39"/>
      <c r="AD1399" s="40"/>
    </row>
    <row r="1400" s="35" customFormat="1" spans="6:30">
      <c r="F1400" s="52"/>
      <c r="G1400" s="52"/>
      <c r="P1400" s="52"/>
      <c r="Q1400" s="144"/>
      <c r="AC1400" s="39"/>
      <c r="AD1400" s="40"/>
    </row>
    <row r="1401" s="35" customFormat="1" spans="6:30">
      <c r="F1401" s="52"/>
      <c r="G1401" s="52"/>
      <c r="P1401" s="52"/>
      <c r="Q1401" s="144"/>
      <c r="AC1401" s="39"/>
      <c r="AD1401" s="40"/>
    </row>
    <row r="1402" s="35" customFormat="1" spans="6:30">
      <c r="F1402" s="52"/>
      <c r="G1402" s="52"/>
      <c r="P1402" s="52"/>
      <c r="Q1402" s="144"/>
      <c r="AC1402" s="39"/>
      <c r="AD1402" s="40"/>
    </row>
    <row r="1403" s="35" customFormat="1" spans="6:30">
      <c r="F1403" s="52"/>
      <c r="G1403" s="52"/>
      <c r="P1403" s="52"/>
      <c r="Q1403" s="144"/>
      <c r="AC1403" s="39"/>
      <c r="AD1403" s="40"/>
    </row>
    <row r="1404" s="35" customFormat="1" spans="6:30">
      <c r="F1404" s="52"/>
      <c r="G1404" s="52"/>
      <c r="P1404" s="52"/>
      <c r="Q1404" s="144"/>
      <c r="AC1404" s="39"/>
      <c r="AD1404" s="40"/>
    </row>
    <row r="1405" s="35" customFormat="1" spans="6:30">
      <c r="F1405" s="52"/>
      <c r="G1405" s="52"/>
      <c r="P1405" s="52"/>
      <c r="Q1405" s="144"/>
      <c r="AC1405" s="39"/>
      <c r="AD1405" s="40"/>
    </row>
    <row r="1406" s="35" customFormat="1" spans="6:30">
      <c r="F1406" s="52"/>
      <c r="G1406" s="52"/>
      <c r="P1406" s="52"/>
      <c r="Q1406" s="144"/>
      <c r="AC1406" s="39"/>
      <c r="AD1406" s="40"/>
    </row>
    <row r="1407" s="35" customFormat="1" spans="6:30">
      <c r="F1407" s="52"/>
      <c r="G1407" s="52"/>
      <c r="P1407" s="52"/>
      <c r="Q1407" s="144"/>
      <c r="AC1407" s="39"/>
      <c r="AD1407" s="40"/>
    </row>
    <row r="1408" s="35" customFormat="1" spans="6:30">
      <c r="F1408" s="52"/>
      <c r="G1408" s="52"/>
      <c r="P1408" s="52"/>
      <c r="Q1408" s="144"/>
      <c r="AC1408" s="39"/>
      <c r="AD1408" s="40"/>
    </row>
    <row r="1409" s="35" customFormat="1" spans="6:30">
      <c r="F1409" s="52"/>
      <c r="G1409" s="52"/>
      <c r="P1409" s="52"/>
      <c r="Q1409" s="144"/>
      <c r="AC1409" s="39"/>
      <c r="AD1409" s="40"/>
    </row>
    <row r="1410" s="35" customFormat="1" spans="6:30">
      <c r="F1410" s="52"/>
      <c r="G1410" s="52"/>
      <c r="P1410" s="52"/>
      <c r="Q1410" s="144"/>
      <c r="AC1410" s="39"/>
      <c r="AD1410" s="40"/>
    </row>
    <row r="1411" s="35" customFormat="1" spans="6:30">
      <c r="F1411" s="52"/>
      <c r="G1411" s="52"/>
      <c r="P1411" s="52"/>
      <c r="Q1411" s="144"/>
      <c r="AC1411" s="39"/>
      <c r="AD1411" s="40"/>
    </row>
    <row r="1412" s="35" customFormat="1" spans="6:30">
      <c r="F1412" s="52"/>
      <c r="G1412" s="52"/>
      <c r="P1412" s="52"/>
      <c r="Q1412" s="144"/>
      <c r="AC1412" s="39"/>
      <c r="AD1412" s="40"/>
    </row>
    <row r="1413" s="35" customFormat="1" spans="6:30">
      <c r="F1413" s="52"/>
      <c r="G1413" s="52"/>
      <c r="P1413" s="52"/>
      <c r="Q1413" s="144"/>
      <c r="AC1413" s="39"/>
      <c r="AD1413" s="40"/>
    </row>
    <row r="1414" s="35" customFormat="1" spans="6:30">
      <c r="F1414" s="52"/>
      <c r="G1414" s="52"/>
      <c r="P1414" s="52"/>
      <c r="Q1414" s="144"/>
      <c r="AC1414" s="39"/>
      <c r="AD1414" s="40"/>
    </row>
    <row r="1415" s="35" customFormat="1" spans="6:30">
      <c r="F1415" s="52"/>
      <c r="G1415" s="52"/>
      <c r="P1415" s="52"/>
      <c r="Q1415" s="144"/>
      <c r="AC1415" s="39"/>
      <c r="AD1415" s="40"/>
    </row>
    <row r="1416" s="35" customFormat="1" spans="6:30">
      <c r="F1416" s="52"/>
      <c r="G1416" s="52"/>
      <c r="P1416" s="52"/>
      <c r="Q1416" s="144"/>
      <c r="AC1416" s="39"/>
      <c r="AD1416" s="40"/>
    </row>
    <row r="1417" s="35" customFormat="1" spans="6:30">
      <c r="F1417" s="52"/>
      <c r="G1417" s="52"/>
      <c r="P1417" s="52"/>
      <c r="Q1417" s="144"/>
      <c r="AC1417" s="39"/>
      <c r="AD1417" s="40"/>
    </row>
    <row r="1418" s="35" customFormat="1" spans="6:30">
      <c r="F1418" s="52"/>
      <c r="G1418" s="52"/>
      <c r="P1418" s="52"/>
      <c r="Q1418" s="144"/>
      <c r="AC1418" s="39"/>
      <c r="AD1418" s="40"/>
    </row>
    <row r="1419" s="35" customFormat="1" spans="6:30">
      <c r="F1419" s="52"/>
      <c r="G1419" s="52"/>
      <c r="P1419" s="52"/>
      <c r="Q1419" s="144"/>
      <c r="AC1419" s="39"/>
      <c r="AD1419" s="40"/>
    </row>
    <row r="1420" s="35" customFormat="1" spans="6:30">
      <c r="F1420" s="52"/>
      <c r="G1420" s="52"/>
      <c r="P1420" s="52"/>
      <c r="Q1420" s="144"/>
      <c r="AC1420" s="39"/>
      <c r="AD1420" s="40"/>
    </row>
    <row r="1421" s="35" customFormat="1" spans="6:30">
      <c r="F1421" s="52"/>
      <c r="G1421" s="52"/>
      <c r="P1421" s="52"/>
      <c r="Q1421" s="144"/>
      <c r="AC1421" s="39"/>
      <c r="AD1421" s="40"/>
    </row>
    <row r="1422" s="35" customFormat="1" spans="6:30">
      <c r="F1422" s="52"/>
      <c r="G1422" s="52"/>
      <c r="P1422" s="52"/>
      <c r="Q1422" s="144"/>
      <c r="AC1422" s="39"/>
      <c r="AD1422" s="40"/>
    </row>
    <row r="1423" s="35" customFormat="1" spans="6:30">
      <c r="F1423" s="52"/>
      <c r="G1423" s="52"/>
      <c r="P1423" s="52"/>
      <c r="Q1423" s="144"/>
      <c r="AC1423" s="39"/>
      <c r="AD1423" s="40"/>
    </row>
    <row r="1424" s="35" customFormat="1" spans="6:30">
      <c r="F1424" s="52"/>
      <c r="G1424" s="52"/>
      <c r="P1424" s="52"/>
      <c r="Q1424" s="144"/>
      <c r="AC1424" s="39"/>
      <c r="AD1424" s="40"/>
    </row>
    <row r="1425" s="35" customFormat="1" spans="6:30">
      <c r="F1425" s="52"/>
      <c r="G1425" s="52"/>
      <c r="P1425" s="52"/>
      <c r="Q1425" s="144"/>
      <c r="AC1425" s="39"/>
      <c r="AD1425" s="40"/>
    </row>
    <row r="1426" s="35" customFormat="1" spans="6:30">
      <c r="F1426" s="52"/>
      <c r="G1426" s="52"/>
      <c r="P1426" s="52"/>
      <c r="Q1426" s="144"/>
      <c r="AC1426" s="39"/>
      <c r="AD1426" s="40"/>
    </row>
    <row r="1427" s="35" customFormat="1" spans="6:30">
      <c r="F1427" s="52"/>
      <c r="G1427" s="52"/>
      <c r="P1427" s="52"/>
      <c r="Q1427" s="144"/>
      <c r="AC1427" s="39"/>
      <c r="AD1427" s="40"/>
    </row>
    <row r="1428" s="35" customFormat="1" spans="6:30">
      <c r="F1428" s="52"/>
      <c r="G1428" s="52"/>
      <c r="P1428" s="52"/>
      <c r="Q1428" s="144"/>
      <c r="AC1428" s="39"/>
      <c r="AD1428" s="40"/>
    </row>
    <row r="1429" s="35" customFormat="1" spans="6:30">
      <c r="F1429" s="52"/>
      <c r="G1429" s="52"/>
      <c r="P1429" s="52"/>
      <c r="Q1429" s="144"/>
      <c r="AC1429" s="39"/>
      <c r="AD1429" s="40"/>
    </row>
    <row r="1430" s="35" customFormat="1" spans="6:30">
      <c r="F1430" s="52"/>
      <c r="G1430" s="52"/>
      <c r="P1430" s="52"/>
      <c r="Q1430" s="144"/>
      <c r="AC1430" s="39"/>
      <c r="AD1430" s="40"/>
    </row>
    <row r="1431" s="35" customFormat="1" spans="6:30">
      <c r="F1431" s="52"/>
      <c r="G1431" s="52"/>
      <c r="P1431" s="52"/>
      <c r="Q1431" s="144"/>
      <c r="AC1431" s="39"/>
      <c r="AD1431" s="40"/>
    </row>
    <row r="1432" s="35" customFormat="1" spans="6:30">
      <c r="F1432" s="52"/>
      <c r="G1432" s="52"/>
      <c r="P1432" s="52"/>
      <c r="Q1432" s="144"/>
      <c r="AC1432" s="39"/>
      <c r="AD1432" s="40"/>
    </row>
    <row r="1433" s="35" customFormat="1" spans="6:30">
      <c r="F1433" s="52"/>
      <c r="G1433" s="52"/>
      <c r="P1433" s="52"/>
      <c r="Q1433" s="144"/>
      <c r="AC1433" s="39"/>
      <c r="AD1433" s="40"/>
    </row>
    <row r="1434" s="35" customFormat="1" spans="6:30">
      <c r="F1434" s="52"/>
      <c r="G1434" s="52"/>
      <c r="P1434" s="52"/>
      <c r="Q1434" s="144"/>
      <c r="AC1434" s="39"/>
      <c r="AD1434" s="40"/>
    </row>
    <row r="1435" s="35" customFormat="1" spans="6:30">
      <c r="F1435" s="52"/>
      <c r="G1435" s="52"/>
      <c r="P1435" s="52"/>
      <c r="Q1435" s="144"/>
      <c r="AC1435" s="39"/>
      <c r="AD1435" s="40"/>
    </row>
    <row r="1436" s="35" customFormat="1" spans="6:30">
      <c r="F1436" s="52"/>
      <c r="G1436" s="52"/>
      <c r="P1436" s="52"/>
      <c r="Q1436" s="144"/>
      <c r="AC1436" s="39"/>
      <c r="AD1436" s="40"/>
    </row>
    <row r="1437" s="35" customFormat="1" spans="6:30">
      <c r="F1437" s="52"/>
      <c r="G1437" s="52"/>
      <c r="P1437" s="52"/>
      <c r="Q1437" s="144"/>
      <c r="AC1437" s="39"/>
      <c r="AD1437" s="40"/>
    </row>
    <row r="1438" s="35" customFormat="1" spans="6:30">
      <c r="F1438" s="52"/>
      <c r="G1438" s="52"/>
      <c r="P1438" s="52"/>
      <c r="Q1438" s="144"/>
      <c r="AC1438" s="39"/>
      <c r="AD1438" s="40"/>
    </row>
    <row r="1439" s="35" customFormat="1" spans="6:30">
      <c r="F1439" s="52"/>
      <c r="G1439" s="52"/>
      <c r="P1439" s="52"/>
      <c r="Q1439" s="144"/>
      <c r="AC1439" s="39"/>
      <c r="AD1439" s="40"/>
    </row>
    <row r="1440" s="35" customFormat="1" spans="6:30">
      <c r="F1440" s="52"/>
      <c r="G1440" s="52"/>
      <c r="P1440" s="52"/>
      <c r="Q1440" s="144"/>
      <c r="AC1440" s="39"/>
      <c r="AD1440" s="40"/>
    </row>
    <row r="1441" s="35" customFormat="1" spans="6:30">
      <c r="F1441" s="52"/>
      <c r="G1441" s="52"/>
      <c r="P1441" s="52"/>
      <c r="Q1441" s="144"/>
      <c r="AC1441" s="39"/>
      <c r="AD1441" s="40"/>
    </row>
    <row r="1442" s="35" customFormat="1" spans="6:30">
      <c r="F1442" s="52"/>
      <c r="G1442" s="52"/>
      <c r="P1442" s="52"/>
      <c r="Q1442" s="144"/>
      <c r="AC1442" s="39"/>
      <c r="AD1442" s="40"/>
    </row>
    <row r="1443" s="35" customFormat="1" spans="6:30">
      <c r="F1443" s="52"/>
      <c r="G1443" s="52"/>
      <c r="P1443" s="52"/>
      <c r="Q1443" s="144"/>
      <c r="AC1443" s="39"/>
      <c r="AD1443" s="40"/>
    </row>
    <row r="1444" s="35" customFormat="1" spans="6:30">
      <c r="F1444" s="52"/>
      <c r="G1444" s="52"/>
      <c r="P1444" s="52"/>
      <c r="Q1444" s="144"/>
      <c r="AC1444" s="39"/>
      <c r="AD1444" s="40"/>
    </row>
    <row r="1445" s="35" customFormat="1" spans="6:30">
      <c r="F1445" s="52"/>
      <c r="G1445" s="52"/>
      <c r="P1445" s="52"/>
      <c r="Q1445" s="144"/>
      <c r="AC1445" s="39"/>
      <c r="AD1445" s="40"/>
    </row>
    <row r="1446" s="35" customFormat="1" spans="6:30">
      <c r="F1446" s="52"/>
      <c r="G1446" s="52"/>
      <c r="P1446" s="52"/>
      <c r="Q1446" s="144"/>
      <c r="AC1446" s="39"/>
      <c r="AD1446" s="40"/>
    </row>
    <row r="1447" s="35" customFormat="1" spans="6:30">
      <c r="F1447" s="52"/>
      <c r="G1447" s="52"/>
      <c r="P1447" s="52"/>
      <c r="Q1447" s="144"/>
      <c r="AC1447" s="39"/>
      <c r="AD1447" s="40"/>
    </row>
    <row r="1448" s="35" customFormat="1" spans="6:30">
      <c r="F1448" s="52"/>
      <c r="G1448" s="52"/>
      <c r="P1448" s="52"/>
      <c r="Q1448" s="144"/>
      <c r="AC1448" s="39"/>
      <c r="AD1448" s="40"/>
    </row>
    <row r="1449" s="35" customFormat="1" spans="6:30">
      <c r="F1449" s="52"/>
      <c r="G1449" s="52"/>
      <c r="P1449" s="52"/>
      <c r="Q1449" s="144"/>
      <c r="AC1449" s="39"/>
      <c r="AD1449" s="40"/>
    </row>
    <row r="1450" s="35" customFormat="1" spans="6:30">
      <c r="F1450" s="52"/>
      <c r="G1450" s="52"/>
      <c r="P1450" s="52"/>
      <c r="Q1450" s="144"/>
      <c r="AC1450" s="39"/>
      <c r="AD1450" s="40"/>
    </row>
    <row r="1451" s="35" customFormat="1" spans="6:30">
      <c r="F1451" s="52"/>
      <c r="G1451" s="52"/>
      <c r="P1451" s="52"/>
      <c r="Q1451" s="144"/>
      <c r="AC1451" s="39"/>
      <c r="AD1451" s="40"/>
    </row>
    <row r="1452" s="35" customFormat="1" spans="6:30">
      <c r="F1452" s="52"/>
      <c r="G1452" s="52"/>
      <c r="P1452" s="52"/>
      <c r="Q1452" s="144"/>
      <c r="AC1452" s="39"/>
      <c r="AD1452" s="40"/>
    </row>
    <row r="1453" s="35" customFormat="1" spans="6:30">
      <c r="F1453" s="52"/>
      <c r="G1453" s="52"/>
      <c r="P1453" s="52"/>
      <c r="Q1453" s="144"/>
      <c r="AC1453" s="39"/>
      <c r="AD1453" s="40"/>
    </row>
    <row r="1454" s="35" customFormat="1" spans="6:30">
      <c r="F1454" s="52"/>
      <c r="G1454" s="52"/>
      <c r="P1454" s="52"/>
      <c r="Q1454" s="144"/>
      <c r="AC1454" s="39"/>
      <c r="AD1454" s="40"/>
    </row>
    <row r="1455" s="35" customFormat="1" spans="6:30">
      <c r="F1455" s="52"/>
      <c r="G1455" s="52"/>
      <c r="P1455" s="52"/>
      <c r="Q1455" s="144"/>
      <c r="AC1455" s="39"/>
      <c r="AD1455" s="40"/>
    </row>
    <row r="1456" s="35" customFormat="1" spans="6:30">
      <c r="F1456" s="52"/>
      <c r="G1456" s="52"/>
      <c r="P1456" s="52"/>
      <c r="Q1456" s="144"/>
      <c r="AC1456" s="39"/>
      <c r="AD1456" s="40"/>
    </row>
    <row r="1457" s="35" customFormat="1" spans="6:30">
      <c r="F1457" s="52"/>
      <c r="G1457" s="52"/>
      <c r="P1457" s="52"/>
      <c r="Q1457" s="144"/>
      <c r="AC1457" s="39"/>
      <c r="AD1457" s="40"/>
    </row>
    <row r="1458" s="35" customFormat="1" spans="6:30">
      <c r="F1458" s="52"/>
      <c r="G1458" s="52"/>
      <c r="P1458" s="52"/>
      <c r="Q1458" s="144"/>
      <c r="AC1458" s="39"/>
      <c r="AD1458" s="40"/>
    </row>
    <row r="1459" s="35" customFormat="1" spans="6:30">
      <c r="F1459" s="52"/>
      <c r="G1459" s="52"/>
      <c r="P1459" s="52"/>
      <c r="Q1459" s="144"/>
      <c r="AC1459" s="39"/>
      <c r="AD1459" s="40"/>
    </row>
    <row r="1460" s="35" customFormat="1" spans="6:30">
      <c r="F1460" s="52"/>
      <c r="G1460" s="52"/>
      <c r="P1460" s="52"/>
      <c r="Q1460" s="144"/>
      <c r="AC1460" s="39"/>
      <c r="AD1460" s="40"/>
    </row>
    <row r="1461" s="35" customFormat="1" spans="6:30">
      <c r="F1461" s="52"/>
      <c r="G1461" s="52"/>
      <c r="P1461" s="52"/>
      <c r="Q1461" s="144"/>
      <c r="AC1461" s="39"/>
      <c r="AD1461" s="40"/>
    </row>
    <row r="1462" s="35" customFormat="1" spans="6:30">
      <c r="F1462" s="52"/>
      <c r="G1462" s="52"/>
      <c r="P1462" s="52"/>
      <c r="Q1462" s="144"/>
      <c r="AC1462" s="39"/>
      <c r="AD1462" s="40"/>
    </row>
    <row r="1463" s="35" customFormat="1" spans="6:30">
      <c r="F1463" s="52"/>
      <c r="G1463" s="52"/>
      <c r="P1463" s="52"/>
      <c r="Q1463" s="144"/>
      <c r="AC1463" s="39"/>
      <c r="AD1463" s="40"/>
    </row>
    <row r="1464" s="35" customFormat="1" spans="6:30">
      <c r="F1464" s="52"/>
      <c r="G1464" s="52"/>
      <c r="P1464" s="52"/>
      <c r="Q1464" s="144"/>
      <c r="AC1464" s="39"/>
      <c r="AD1464" s="40"/>
    </row>
    <row r="1465" s="35" customFormat="1" spans="6:30">
      <c r="F1465" s="52"/>
      <c r="G1465" s="52"/>
      <c r="P1465" s="52"/>
      <c r="Q1465" s="144"/>
      <c r="AC1465" s="39"/>
      <c r="AD1465" s="40"/>
    </row>
    <row r="1466" s="35" customFormat="1" spans="6:30">
      <c r="F1466" s="52"/>
      <c r="G1466" s="52"/>
      <c r="P1466" s="52"/>
      <c r="Q1466" s="144"/>
      <c r="AC1466" s="39"/>
      <c r="AD1466" s="40"/>
    </row>
    <row r="1467" s="35" customFormat="1" spans="6:30">
      <c r="F1467" s="52"/>
      <c r="G1467" s="52"/>
      <c r="P1467" s="52"/>
      <c r="Q1467" s="144"/>
      <c r="AC1467" s="39"/>
      <c r="AD1467" s="40"/>
    </row>
    <row r="1468" s="35" customFormat="1" spans="6:30">
      <c r="F1468" s="52"/>
      <c r="G1468" s="52"/>
      <c r="P1468" s="52"/>
      <c r="Q1468" s="144"/>
      <c r="AC1468" s="39"/>
      <c r="AD1468" s="40"/>
    </row>
    <row r="1469" s="35" customFormat="1" spans="6:30">
      <c r="F1469" s="52"/>
      <c r="G1469" s="52"/>
      <c r="P1469" s="52"/>
      <c r="Q1469" s="144"/>
      <c r="AC1469" s="39"/>
      <c r="AD1469" s="40"/>
    </row>
    <row r="1470" s="35" customFormat="1" spans="6:30">
      <c r="F1470" s="52"/>
      <c r="G1470" s="52"/>
      <c r="P1470" s="52"/>
      <c r="Q1470" s="144"/>
      <c r="AC1470" s="39"/>
      <c r="AD1470" s="40"/>
    </row>
    <row r="1471" s="35" customFormat="1" spans="6:30">
      <c r="F1471" s="52"/>
      <c r="G1471" s="52"/>
      <c r="P1471" s="52"/>
      <c r="Q1471" s="144"/>
      <c r="AC1471" s="39"/>
      <c r="AD1471" s="40"/>
    </row>
    <row r="1472" s="35" customFormat="1" spans="6:30">
      <c r="F1472" s="52"/>
      <c r="G1472" s="52"/>
      <c r="P1472" s="52"/>
      <c r="Q1472" s="144"/>
      <c r="AC1472" s="39"/>
      <c r="AD1472" s="40"/>
    </row>
    <row r="1473" s="35" customFormat="1" spans="6:30">
      <c r="F1473" s="52"/>
      <c r="G1473" s="52"/>
      <c r="P1473" s="52"/>
      <c r="Q1473" s="144"/>
      <c r="AC1473" s="39"/>
      <c r="AD1473" s="40"/>
    </row>
    <row r="1474" s="35" customFormat="1" spans="6:30">
      <c r="F1474" s="52"/>
      <c r="G1474" s="52"/>
      <c r="P1474" s="52"/>
      <c r="Q1474" s="144"/>
      <c r="AC1474" s="39"/>
      <c r="AD1474" s="40"/>
    </row>
    <row r="1475" s="35" customFormat="1" spans="6:30">
      <c r="F1475" s="52"/>
      <c r="G1475" s="52"/>
      <c r="P1475" s="52"/>
      <c r="Q1475" s="144"/>
      <c r="AC1475" s="39"/>
      <c r="AD1475" s="40"/>
    </row>
    <row r="1476" s="35" customFormat="1" spans="6:30">
      <c r="F1476" s="52"/>
      <c r="G1476" s="52"/>
      <c r="P1476" s="52"/>
      <c r="Q1476" s="144"/>
      <c r="AC1476" s="39"/>
      <c r="AD1476" s="40"/>
    </row>
    <row r="1477" s="35" customFormat="1" spans="6:30">
      <c r="F1477" s="52"/>
      <c r="G1477" s="52"/>
      <c r="P1477" s="52"/>
      <c r="Q1477" s="144"/>
      <c r="AC1477" s="39"/>
      <c r="AD1477" s="40"/>
    </row>
    <row r="1478" s="35" customFormat="1" spans="6:30">
      <c r="F1478" s="52"/>
      <c r="G1478" s="52"/>
      <c r="P1478" s="52"/>
      <c r="Q1478" s="144"/>
      <c r="AC1478" s="39"/>
      <c r="AD1478" s="40"/>
    </row>
    <row r="1479" s="35" customFormat="1" spans="6:30">
      <c r="F1479" s="52"/>
      <c r="G1479" s="52"/>
      <c r="P1479" s="52"/>
      <c r="Q1479" s="144"/>
      <c r="AC1479" s="39"/>
      <c r="AD1479" s="40"/>
    </row>
    <row r="1480" s="35" customFormat="1" spans="6:30">
      <c r="F1480" s="52"/>
      <c r="G1480" s="52"/>
      <c r="P1480" s="52"/>
      <c r="Q1480" s="144"/>
      <c r="AC1480" s="39"/>
      <c r="AD1480" s="40"/>
    </row>
    <row r="1481" s="35" customFormat="1" spans="6:30">
      <c r="F1481" s="52"/>
      <c r="G1481" s="52"/>
      <c r="P1481" s="52"/>
      <c r="Q1481" s="144"/>
      <c r="AC1481" s="39"/>
      <c r="AD1481" s="40"/>
    </row>
    <row r="1482" s="35" customFormat="1" spans="6:30">
      <c r="F1482" s="52"/>
      <c r="G1482" s="52"/>
      <c r="P1482" s="52"/>
      <c r="Q1482" s="144"/>
      <c r="AC1482" s="39"/>
      <c r="AD1482" s="40"/>
    </row>
    <row r="1483" s="35" customFormat="1" spans="6:30">
      <c r="F1483" s="52"/>
      <c r="G1483" s="52"/>
      <c r="P1483" s="52"/>
      <c r="Q1483" s="144"/>
      <c r="AC1483" s="39"/>
      <c r="AD1483" s="40"/>
    </row>
    <row r="1484" s="35" customFormat="1" spans="6:30">
      <c r="F1484" s="52"/>
      <c r="G1484" s="52"/>
      <c r="P1484" s="52"/>
      <c r="Q1484" s="144"/>
      <c r="AC1484" s="39"/>
      <c r="AD1484" s="40"/>
    </row>
    <row r="1485" s="35" customFormat="1" spans="6:30">
      <c r="F1485" s="52"/>
      <c r="G1485" s="52"/>
      <c r="P1485" s="52"/>
      <c r="Q1485" s="144"/>
      <c r="AC1485" s="39"/>
      <c r="AD1485" s="40"/>
    </row>
    <row r="1486" s="35" customFormat="1" spans="6:30">
      <c r="F1486" s="52"/>
      <c r="G1486" s="52"/>
      <c r="P1486" s="52"/>
      <c r="Q1486" s="144"/>
      <c r="AC1486" s="39"/>
      <c r="AD1486" s="40"/>
    </row>
    <row r="1487" s="35" customFormat="1" spans="6:30">
      <c r="F1487" s="52"/>
      <c r="G1487" s="52"/>
      <c r="P1487" s="52"/>
      <c r="Q1487" s="144"/>
      <c r="AC1487" s="39"/>
      <c r="AD1487" s="40"/>
    </row>
    <row r="1488" s="35" customFormat="1" spans="6:30">
      <c r="F1488" s="52"/>
      <c r="G1488" s="52"/>
      <c r="P1488" s="52"/>
      <c r="Q1488" s="144"/>
      <c r="AC1488" s="39"/>
      <c r="AD1488" s="40"/>
    </row>
    <row r="1489" s="35" customFormat="1" spans="6:30">
      <c r="F1489" s="52"/>
      <c r="G1489" s="52"/>
      <c r="P1489" s="52"/>
      <c r="Q1489" s="144"/>
      <c r="AC1489" s="39"/>
      <c r="AD1489" s="40"/>
    </row>
    <row r="1490" s="35" customFormat="1" spans="6:30">
      <c r="F1490" s="52"/>
      <c r="G1490" s="52"/>
      <c r="P1490" s="52"/>
      <c r="Q1490" s="144"/>
      <c r="AC1490" s="39"/>
      <c r="AD1490" s="40"/>
    </row>
    <row r="1491" s="35" customFormat="1" spans="6:30">
      <c r="F1491" s="52"/>
      <c r="G1491" s="52"/>
      <c r="P1491" s="52"/>
      <c r="Q1491" s="144"/>
      <c r="AC1491" s="39"/>
      <c r="AD1491" s="40"/>
    </row>
    <row r="1492" s="35" customFormat="1" spans="6:30">
      <c r="F1492" s="52"/>
      <c r="G1492" s="52"/>
      <c r="P1492" s="52"/>
      <c r="Q1492" s="144"/>
      <c r="AC1492" s="39"/>
      <c r="AD1492" s="40"/>
    </row>
    <row r="1493" s="35" customFormat="1" spans="6:30">
      <c r="F1493" s="52"/>
      <c r="G1493" s="52"/>
      <c r="P1493" s="52"/>
      <c r="Q1493" s="144"/>
      <c r="AC1493" s="39"/>
      <c r="AD1493" s="40"/>
    </row>
    <row r="1494" s="35" customFormat="1" spans="6:30">
      <c r="F1494" s="52"/>
      <c r="G1494" s="52"/>
      <c r="P1494" s="52"/>
      <c r="Q1494" s="144"/>
      <c r="AC1494" s="39"/>
      <c r="AD1494" s="40"/>
    </row>
    <row r="1495" s="35" customFormat="1" spans="6:30">
      <c r="F1495" s="52"/>
      <c r="G1495" s="52"/>
      <c r="P1495" s="52"/>
      <c r="Q1495" s="144"/>
      <c r="AC1495" s="39"/>
      <c r="AD1495" s="40"/>
    </row>
    <row r="1496" s="35" customFormat="1" spans="6:30">
      <c r="F1496" s="52"/>
      <c r="G1496" s="52"/>
      <c r="P1496" s="52"/>
      <c r="Q1496" s="144"/>
      <c r="AC1496" s="39"/>
      <c r="AD1496" s="40"/>
    </row>
    <row r="1497" s="35" customFormat="1" spans="6:30">
      <c r="F1497" s="52"/>
      <c r="G1497" s="52"/>
      <c r="P1497" s="52"/>
      <c r="Q1497" s="144"/>
      <c r="AC1497" s="39"/>
      <c r="AD1497" s="40"/>
    </row>
    <row r="1498" s="35" customFormat="1" spans="6:30">
      <c r="F1498" s="52"/>
      <c r="G1498" s="52"/>
      <c r="P1498" s="52"/>
      <c r="Q1498" s="144"/>
      <c r="AC1498" s="39"/>
      <c r="AD1498" s="40"/>
    </row>
    <row r="1499" s="35" customFormat="1" spans="6:30">
      <c r="F1499" s="52"/>
      <c r="G1499" s="52"/>
      <c r="P1499" s="52"/>
      <c r="Q1499" s="144"/>
      <c r="AC1499" s="39"/>
      <c r="AD1499" s="40"/>
    </row>
    <row r="1500" s="35" customFormat="1" spans="6:30">
      <c r="F1500" s="52"/>
      <c r="G1500" s="52"/>
      <c r="P1500" s="52"/>
      <c r="Q1500" s="144"/>
      <c r="AC1500" s="39"/>
      <c r="AD1500" s="40"/>
    </row>
    <row r="1501" s="35" customFormat="1" spans="6:30">
      <c r="F1501" s="52"/>
      <c r="G1501" s="52"/>
      <c r="P1501" s="52"/>
      <c r="Q1501" s="144"/>
      <c r="AC1501" s="39"/>
      <c r="AD1501" s="40"/>
    </row>
    <row r="1502" s="35" customFormat="1" spans="6:30">
      <c r="F1502" s="52"/>
      <c r="G1502" s="52"/>
      <c r="P1502" s="52"/>
      <c r="Q1502" s="144"/>
      <c r="AC1502" s="39"/>
      <c r="AD1502" s="40"/>
    </row>
    <row r="1503" s="35" customFormat="1" spans="6:30">
      <c r="F1503" s="52"/>
      <c r="G1503" s="52"/>
      <c r="P1503" s="52"/>
      <c r="Q1503" s="144"/>
      <c r="AC1503" s="39"/>
      <c r="AD1503" s="40"/>
    </row>
    <row r="1504" s="35" customFormat="1" spans="6:30">
      <c r="F1504" s="52"/>
      <c r="G1504" s="52"/>
      <c r="P1504" s="52"/>
      <c r="Q1504" s="144"/>
      <c r="AC1504" s="39"/>
      <c r="AD1504" s="40"/>
    </row>
    <row r="1505" s="35" customFormat="1" spans="6:30">
      <c r="F1505" s="52"/>
      <c r="G1505" s="52"/>
      <c r="P1505" s="52"/>
      <c r="Q1505" s="144"/>
      <c r="AC1505" s="39"/>
      <c r="AD1505" s="40"/>
    </row>
    <row r="1506" s="35" customFormat="1" spans="6:30">
      <c r="F1506" s="52"/>
      <c r="G1506" s="52"/>
      <c r="P1506" s="52"/>
      <c r="Q1506" s="144"/>
      <c r="AC1506" s="39"/>
      <c r="AD1506" s="40"/>
    </row>
    <row r="1507" s="35" customFormat="1" spans="6:30">
      <c r="F1507" s="52"/>
      <c r="G1507" s="52"/>
      <c r="P1507" s="52"/>
      <c r="Q1507" s="144"/>
      <c r="AC1507" s="39"/>
      <c r="AD1507" s="40"/>
    </row>
    <row r="1508" s="35" customFormat="1" spans="6:30">
      <c r="F1508" s="52"/>
      <c r="G1508" s="52"/>
      <c r="P1508" s="52"/>
      <c r="Q1508" s="144"/>
      <c r="AC1508" s="39"/>
      <c r="AD1508" s="40"/>
    </row>
    <row r="1509" s="35" customFormat="1" spans="6:30">
      <c r="F1509" s="52"/>
      <c r="G1509" s="52"/>
      <c r="P1509" s="52"/>
      <c r="Q1509" s="144"/>
      <c r="AC1509" s="39"/>
      <c r="AD1509" s="40"/>
    </row>
    <row r="1510" s="35" customFormat="1" spans="6:30">
      <c r="F1510" s="52"/>
      <c r="G1510" s="52"/>
      <c r="P1510" s="52"/>
      <c r="Q1510" s="144"/>
      <c r="AC1510" s="39"/>
      <c r="AD1510" s="40"/>
    </row>
    <row r="1511" s="35" customFormat="1" spans="6:30">
      <c r="F1511" s="52"/>
      <c r="G1511" s="52"/>
      <c r="P1511" s="52"/>
      <c r="Q1511" s="144"/>
      <c r="AC1511" s="39"/>
      <c r="AD1511" s="40"/>
    </row>
    <row r="1512" s="35" customFormat="1" spans="6:30">
      <c r="F1512" s="52"/>
      <c r="G1512" s="52"/>
      <c r="P1512" s="52"/>
      <c r="Q1512" s="144"/>
      <c r="AC1512" s="39"/>
      <c r="AD1512" s="40"/>
    </row>
    <row r="1513" s="35" customFormat="1" spans="6:30">
      <c r="F1513" s="52"/>
      <c r="G1513" s="52"/>
      <c r="P1513" s="52"/>
      <c r="Q1513" s="144"/>
      <c r="AC1513" s="39"/>
      <c r="AD1513" s="40"/>
    </row>
    <row r="1514" s="35" customFormat="1" spans="6:30">
      <c r="F1514" s="52"/>
      <c r="G1514" s="52"/>
      <c r="P1514" s="52"/>
      <c r="Q1514" s="144"/>
      <c r="AC1514" s="39"/>
      <c r="AD1514" s="40"/>
    </row>
    <row r="1515" s="35" customFormat="1" spans="6:30">
      <c r="F1515" s="52"/>
      <c r="G1515" s="52"/>
      <c r="P1515" s="52"/>
      <c r="Q1515" s="144"/>
      <c r="AC1515" s="39"/>
      <c r="AD1515" s="40"/>
    </row>
    <row r="1516" s="35" customFormat="1" spans="6:30">
      <c r="F1516" s="52"/>
      <c r="G1516" s="52"/>
      <c r="P1516" s="52"/>
      <c r="Q1516" s="144"/>
      <c r="AC1516" s="39"/>
      <c r="AD1516" s="40"/>
    </row>
    <row r="1517" s="35" customFormat="1" spans="6:30">
      <c r="F1517" s="52"/>
      <c r="G1517" s="52"/>
      <c r="P1517" s="52"/>
      <c r="Q1517" s="144"/>
      <c r="AC1517" s="39"/>
      <c r="AD1517" s="40"/>
    </row>
    <row r="1518" s="35" customFormat="1" spans="6:30">
      <c r="F1518" s="52"/>
      <c r="G1518" s="52"/>
      <c r="P1518" s="52"/>
      <c r="Q1518" s="144"/>
      <c r="AC1518" s="39"/>
      <c r="AD1518" s="40"/>
    </row>
    <row r="1519" s="35" customFormat="1" spans="6:30">
      <c r="F1519" s="52"/>
      <c r="G1519" s="52"/>
      <c r="P1519" s="52"/>
      <c r="Q1519" s="144"/>
      <c r="AC1519" s="39"/>
      <c r="AD1519" s="40"/>
    </row>
    <row r="1520" s="35" customFormat="1" spans="6:30">
      <c r="F1520" s="52"/>
      <c r="G1520" s="52"/>
      <c r="P1520" s="52"/>
      <c r="Q1520" s="144"/>
      <c r="AC1520" s="39"/>
      <c r="AD1520" s="40"/>
    </row>
    <row r="1521" s="35" customFormat="1" spans="6:30">
      <c r="F1521" s="52"/>
      <c r="G1521" s="52"/>
      <c r="P1521" s="52"/>
      <c r="Q1521" s="144"/>
      <c r="AC1521" s="39"/>
      <c r="AD1521" s="40"/>
    </row>
    <row r="1522" s="35" customFormat="1" spans="6:30">
      <c r="F1522" s="52"/>
      <c r="G1522" s="52"/>
      <c r="P1522" s="52"/>
      <c r="Q1522" s="144"/>
      <c r="AC1522" s="39"/>
      <c r="AD1522" s="40"/>
    </row>
    <row r="1523" s="35" customFormat="1" spans="6:30">
      <c r="F1523" s="52"/>
      <c r="G1523" s="52"/>
      <c r="P1523" s="52"/>
      <c r="Q1523" s="144"/>
      <c r="AC1523" s="39"/>
      <c r="AD1523" s="40"/>
    </row>
    <row r="1524" s="35" customFormat="1" spans="6:30">
      <c r="F1524" s="52"/>
      <c r="G1524" s="52"/>
      <c r="P1524" s="52"/>
      <c r="Q1524" s="144"/>
      <c r="AC1524" s="39"/>
      <c r="AD1524" s="40"/>
    </row>
    <row r="1525" s="35" customFormat="1" spans="6:30">
      <c r="F1525" s="52"/>
      <c r="G1525" s="52"/>
      <c r="P1525" s="52"/>
      <c r="Q1525" s="144"/>
      <c r="AC1525" s="39"/>
      <c r="AD1525" s="40"/>
    </row>
    <row r="1526" s="35" customFormat="1" spans="6:30">
      <c r="F1526" s="52"/>
      <c r="G1526" s="52"/>
      <c r="P1526" s="52"/>
      <c r="Q1526" s="144"/>
      <c r="AC1526" s="39"/>
      <c r="AD1526" s="40"/>
    </row>
    <row r="1527" s="35" customFormat="1" spans="6:30">
      <c r="F1527" s="52"/>
      <c r="G1527" s="52"/>
      <c r="P1527" s="52"/>
      <c r="Q1527" s="144"/>
      <c r="AC1527" s="39"/>
      <c r="AD1527" s="40"/>
    </row>
    <row r="1528" s="35" customFormat="1" spans="6:30">
      <c r="F1528" s="52"/>
      <c r="G1528" s="52"/>
      <c r="P1528" s="52"/>
      <c r="Q1528" s="144"/>
      <c r="AC1528" s="39"/>
      <c r="AD1528" s="40"/>
    </row>
    <row r="1529" s="35" customFormat="1" spans="6:30">
      <c r="F1529" s="52"/>
      <c r="G1529" s="52"/>
      <c r="P1529" s="52"/>
      <c r="Q1529" s="144"/>
      <c r="AC1529" s="39"/>
      <c r="AD1529" s="40"/>
    </row>
    <row r="1530" s="35" customFormat="1" spans="6:30">
      <c r="F1530" s="52"/>
      <c r="G1530" s="52"/>
      <c r="P1530" s="52"/>
      <c r="Q1530" s="144"/>
      <c r="AC1530" s="39"/>
      <c r="AD1530" s="40"/>
    </row>
    <row r="1531" s="35" customFormat="1" spans="6:30">
      <c r="F1531" s="52"/>
      <c r="G1531" s="52"/>
      <c r="P1531" s="52"/>
      <c r="Q1531" s="144"/>
      <c r="AC1531" s="39"/>
      <c r="AD1531" s="40"/>
    </row>
    <row r="1532" s="35" customFormat="1" spans="6:30">
      <c r="F1532" s="52"/>
      <c r="G1532" s="52"/>
      <c r="P1532" s="52"/>
      <c r="Q1532" s="144"/>
      <c r="AC1532" s="39"/>
      <c r="AD1532" s="40"/>
    </row>
    <row r="1533" s="35" customFormat="1" spans="6:30">
      <c r="F1533" s="52"/>
      <c r="G1533" s="52"/>
      <c r="P1533" s="52"/>
      <c r="Q1533" s="144"/>
      <c r="AC1533" s="39"/>
      <c r="AD1533" s="40"/>
    </row>
    <row r="1534" s="35" customFormat="1" spans="6:30">
      <c r="F1534" s="52"/>
      <c r="G1534" s="52"/>
      <c r="P1534" s="52"/>
      <c r="Q1534" s="144"/>
      <c r="AC1534" s="39"/>
      <c r="AD1534" s="40"/>
    </row>
    <row r="1535" s="35" customFormat="1" spans="6:30">
      <c r="F1535" s="52"/>
      <c r="G1535" s="52"/>
      <c r="P1535" s="52"/>
      <c r="Q1535" s="144"/>
      <c r="AC1535" s="39"/>
      <c r="AD1535" s="40"/>
    </row>
    <row r="1536" s="35" customFormat="1" spans="6:30">
      <c r="F1536" s="52"/>
      <c r="G1536" s="52"/>
      <c r="P1536" s="52"/>
      <c r="Q1536" s="144"/>
      <c r="AC1536" s="39"/>
      <c r="AD1536" s="40"/>
    </row>
    <row r="1537" s="35" customFormat="1" spans="6:30">
      <c r="F1537" s="52"/>
      <c r="G1537" s="52"/>
      <c r="P1537" s="52"/>
      <c r="Q1537" s="144"/>
      <c r="AC1537" s="39"/>
      <c r="AD1537" s="40"/>
    </row>
    <row r="1538" s="35" customFormat="1" spans="6:30">
      <c r="F1538" s="52"/>
      <c r="G1538" s="52"/>
      <c r="P1538" s="52"/>
      <c r="Q1538" s="144"/>
      <c r="AC1538" s="39"/>
      <c r="AD1538" s="40"/>
    </row>
    <row r="1539" s="35" customFormat="1" spans="6:30">
      <c r="F1539" s="52"/>
      <c r="G1539" s="52"/>
      <c r="P1539" s="52"/>
      <c r="Q1539" s="144"/>
      <c r="AC1539" s="39"/>
      <c r="AD1539" s="40"/>
    </row>
    <row r="1540" s="35" customFormat="1" spans="6:30">
      <c r="F1540" s="52"/>
      <c r="G1540" s="52"/>
      <c r="P1540" s="52"/>
      <c r="Q1540" s="144"/>
      <c r="AC1540" s="39"/>
      <c r="AD1540" s="40"/>
    </row>
    <row r="1541" s="35" customFormat="1" spans="6:30">
      <c r="F1541" s="52"/>
      <c r="G1541" s="52"/>
      <c r="P1541" s="52"/>
      <c r="Q1541" s="144"/>
      <c r="AC1541" s="39"/>
      <c r="AD1541" s="40"/>
    </row>
    <row r="1542" s="35" customFormat="1" spans="6:30">
      <c r="F1542" s="52"/>
      <c r="G1542" s="52"/>
      <c r="P1542" s="52"/>
      <c r="Q1542" s="144"/>
      <c r="AC1542" s="39"/>
      <c r="AD1542" s="40"/>
    </row>
    <row r="1543" s="35" customFormat="1" spans="6:30">
      <c r="F1543" s="52"/>
      <c r="G1543" s="52"/>
      <c r="P1543" s="52"/>
      <c r="Q1543" s="144"/>
      <c r="AC1543" s="39"/>
      <c r="AD1543" s="40"/>
    </row>
    <row r="1544" s="35" customFormat="1" spans="6:30">
      <c r="F1544" s="52"/>
      <c r="G1544" s="52"/>
      <c r="P1544" s="52"/>
      <c r="Q1544" s="144"/>
      <c r="AC1544" s="39"/>
      <c r="AD1544" s="40"/>
    </row>
    <row r="1545" s="35" customFormat="1" spans="6:30">
      <c r="F1545" s="52"/>
      <c r="G1545" s="52"/>
      <c r="P1545" s="52"/>
      <c r="Q1545" s="144"/>
      <c r="AC1545" s="39"/>
      <c r="AD1545" s="40"/>
    </row>
    <row r="1546" s="35" customFormat="1" spans="6:30">
      <c r="F1546" s="52"/>
      <c r="G1546" s="52"/>
      <c r="P1546" s="52"/>
      <c r="Q1546" s="144"/>
      <c r="AC1546" s="39"/>
      <c r="AD1546" s="40"/>
    </row>
    <row r="1547" s="35" customFormat="1" spans="6:30">
      <c r="F1547" s="52"/>
      <c r="G1547" s="52"/>
      <c r="P1547" s="52"/>
      <c r="Q1547" s="144"/>
      <c r="AC1547" s="39"/>
      <c r="AD1547" s="40"/>
    </row>
    <row r="1548" s="35" customFormat="1" spans="6:30">
      <c r="F1548" s="52"/>
      <c r="G1548" s="52"/>
      <c r="P1548" s="52"/>
      <c r="Q1548" s="144"/>
      <c r="AC1548" s="39"/>
      <c r="AD1548" s="40"/>
    </row>
    <row r="1549" s="35" customFormat="1" spans="6:30">
      <c r="F1549" s="52"/>
      <c r="G1549" s="52"/>
      <c r="P1549" s="52"/>
      <c r="Q1549" s="144"/>
      <c r="AC1549" s="39"/>
      <c r="AD1549" s="40"/>
    </row>
    <row r="1550" s="35" customFormat="1" spans="6:30">
      <c r="F1550" s="52"/>
      <c r="G1550" s="52"/>
      <c r="P1550" s="52"/>
      <c r="Q1550" s="144"/>
      <c r="AC1550" s="39"/>
      <c r="AD1550" s="40"/>
    </row>
    <row r="1551" s="35" customFormat="1" spans="6:30">
      <c r="F1551" s="52"/>
      <c r="G1551" s="52"/>
      <c r="P1551" s="52"/>
      <c r="Q1551" s="144"/>
      <c r="AC1551" s="39"/>
      <c r="AD1551" s="40"/>
    </row>
    <row r="1552" s="35" customFormat="1" spans="6:30">
      <c r="F1552" s="52"/>
      <c r="G1552" s="52"/>
      <c r="P1552" s="52"/>
      <c r="Q1552" s="144"/>
      <c r="AC1552" s="39"/>
      <c r="AD1552" s="40"/>
    </row>
    <row r="1553" s="35" customFormat="1" spans="6:30">
      <c r="F1553" s="52"/>
      <c r="G1553" s="52"/>
      <c r="P1553" s="52"/>
      <c r="Q1553" s="144"/>
      <c r="AC1553" s="39"/>
      <c r="AD1553" s="40"/>
    </row>
    <row r="1554" s="35" customFormat="1" spans="6:30">
      <c r="F1554" s="52"/>
      <c r="G1554" s="52"/>
      <c r="P1554" s="52"/>
      <c r="Q1554" s="144"/>
      <c r="AC1554" s="39"/>
      <c r="AD1554" s="40"/>
    </row>
    <row r="1555" s="35" customFormat="1" spans="6:30">
      <c r="F1555" s="52"/>
      <c r="G1555" s="52"/>
      <c r="P1555" s="52"/>
      <c r="Q1555" s="144"/>
      <c r="AC1555" s="39"/>
      <c r="AD1555" s="40"/>
    </row>
    <row r="1556" s="35" customFormat="1" spans="6:30">
      <c r="F1556" s="52"/>
      <c r="G1556" s="52"/>
      <c r="P1556" s="52"/>
      <c r="Q1556" s="144"/>
      <c r="AC1556" s="39"/>
      <c r="AD1556" s="40"/>
    </row>
    <row r="1557" s="35" customFormat="1" spans="6:30">
      <c r="F1557" s="52"/>
      <c r="G1557" s="52"/>
      <c r="P1557" s="52"/>
      <c r="Q1557" s="144"/>
      <c r="AC1557" s="39"/>
      <c r="AD1557" s="40"/>
    </row>
    <row r="1558" s="35" customFormat="1" spans="6:30">
      <c r="F1558" s="52"/>
      <c r="G1558" s="52"/>
      <c r="P1558" s="52"/>
      <c r="Q1558" s="144"/>
      <c r="AC1558" s="39"/>
      <c r="AD1558" s="40"/>
    </row>
    <row r="1559" s="35" customFormat="1" spans="6:30">
      <c r="F1559" s="52"/>
      <c r="G1559" s="52"/>
      <c r="P1559" s="52"/>
      <c r="Q1559" s="144"/>
      <c r="AC1559" s="39"/>
      <c r="AD1559" s="40"/>
    </row>
    <row r="1560" s="35" customFormat="1" spans="6:30">
      <c r="F1560" s="52"/>
      <c r="G1560" s="52"/>
      <c r="P1560" s="52"/>
      <c r="Q1560" s="144"/>
      <c r="AC1560" s="39"/>
      <c r="AD1560" s="40"/>
    </row>
    <row r="1561" s="35" customFormat="1" spans="6:30">
      <c r="F1561" s="52"/>
      <c r="G1561" s="52"/>
      <c r="P1561" s="52"/>
      <c r="Q1561" s="144"/>
      <c r="AC1561" s="39"/>
      <c r="AD1561" s="40"/>
    </row>
    <row r="1562" s="35" customFormat="1" spans="6:30">
      <c r="F1562" s="52"/>
      <c r="G1562" s="52"/>
      <c r="P1562" s="52"/>
      <c r="Q1562" s="144"/>
      <c r="AC1562" s="39"/>
      <c r="AD1562" s="40"/>
    </row>
    <row r="1563" s="35" customFormat="1" spans="6:30">
      <c r="F1563" s="52"/>
      <c r="G1563" s="52"/>
      <c r="P1563" s="52"/>
      <c r="Q1563" s="144"/>
      <c r="AC1563" s="39"/>
      <c r="AD1563" s="40"/>
    </row>
    <row r="1564" s="35" customFormat="1" spans="6:30">
      <c r="F1564" s="52"/>
      <c r="G1564" s="52"/>
      <c r="P1564" s="52"/>
      <c r="Q1564" s="144"/>
      <c r="AC1564" s="39"/>
      <c r="AD1564" s="40"/>
    </row>
    <row r="1565" s="35" customFormat="1" spans="6:30">
      <c r="F1565" s="52"/>
      <c r="G1565" s="52"/>
      <c r="P1565" s="52"/>
      <c r="Q1565" s="144"/>
      <c r="AC1565" s="39"/>
      <c r="AD1565" s="40"/>
    </row>
    <row r="1566" s="35" customFormat="1" spans="6:30">
      <c r="F1566" s="52"/>
      <c r="G1566" s="52"/>
      <c r="P1566" s="52"/>
      <c r="Q1566" s="144"/>
      <c r="AC1566" s="39"/>
      <c r="AD1566" s="40"/>
    </row>
    <row r="1567" s="35" customFormat="1" spans="6:30">
      <c r="F1567" s="52"/>
      <c r="G1567" s="52"/>
      <c r="P1567" s="52"/>
      <c r="Q1567" s="144"/>
      <c r="AC1567" s="39"/>
      <c r="AD1567" s="40"/>
    </row>
    <row r="1568" s="35" customFormat="1" spans="6:30">
      <c r="F1568" s="52"/>
      <c r="G1568" s="52"/>
      <c r="P1568" s="52"/>
      <c r="Q1568" s="144"/>
      <c r="AC1568" s="39"/>
      <c r="AD1568" s="40"/>
    </row>
    <row r="1569" s="35" customFormat="1" spans="6:30">
      <c r="F1569" s="52"/>
      <c r="G1569" s="52"/>
      <c r="P1569" s="52"/>
      <c r="Q1569" s="144"/>
      <c r="AC1569" s="39"/>
      <c r="AD1569" s="40"/>
    </row>
    <row r="1570" s="35" customFormat="1" spans="6:30">
      <c r="F1570" s="52"/>
      <c r="G1570" s="52"/>
      <c r="P1570" s="52"/>
      <c r="Q1570" s="144"/>
      <c r="AC1570" s="39"/>
      <c r="AD1570" s="40"/>
    </row>
    <row r="1571" s="35" customFormat="1" spans="6:30">
      <c r="F1571" s="52"/>
      <c r="G1571" s="52"/>
      <c r="P1571" s="52"/>
      <c r="Q1571" s="144"/>
      <c r="AC1571" s="39"/>
      <c r="AD1571" s="40"/>
    </row>
    <row r="1572" s="35" customFormat="1" spans="6:30">
      <c r="F1572" s="52"/>
      <c r="G1572" s="52"/>
      <c r="P1572" s="52"/>
      <c r="Q1572" s="144"/>
      <c r="AC1572" s="39"/>
      <c r="AD1572" s="40"/>
    </row>
    <row r="1573" s="35" customFormat="1" spans="6:30">
      <c r="F1573" s="52"/>
      <c r="G1573" s="52"/>
      <c r="P1573" s="52"/>
      <c r="Q1573" s="144"/>
      <c r="AC1573" s="39"/>
      <c r="AD1573" s="40"/>
    </row>
    <row r="1574" s="35" customFormat="1" spans="6:30">
      <c r="F1574" s="52"/>
      <c r="G1574" s="52"/>
      <c r="P1574" s="52"/>
      <c r="Q1574" s="144"/>
      <c r="AC1574" s="39"/>
      <c r="AD1574" s="40"/>
    </row>
    <row r="1575" s="35" customFormat="1" spans="6:30">
      <c r="F1575" s="52"/>
      <c r="G1575" s="52"/>
      <c r="P1575" s="52"/>
      <c r="Q1575" s="144"/>
      <c r="AC1575" s="39"/>
      <c r="AD1575" s="40"/>
    </row>
    <row r="1576" s="35" customFormat="1" spans="6:30">
      <c r="F1576" s="52"/>
      <c r="G1576" s="52"/>
      <c r="P1576" s="52"/>
      <c r="Q1576" s="144"/>
      <c r="AC1576" s="39"/>
      <c r="AD1576" s="40"/>
    </row>
    <row r="1577" s="35" customFormat="1" spans="6:30">
      <c r="F1577" s="52"/>
      <c r="G1577" s="52"/>
      <c r="P1577" s="52"/>
      <c r="Q1577" s="144"/>
      <c r="AC1577" s="39"/>
      <c r="AD1577" s="40"/>
    </row>
    <row r="1578" s="35" customFormat="1" spans="6:30">
      <c r="F1578" s="52"/>
      <c r="G1578" s="52"/>
      <c r="P1578" s="52"/>
      <c r="Q1578" s="144"/>
      <c r="AC1578" s="39"/>
      <c r="AD1578" s="40"/>
    </row>
    <row r="1579" s="35" customFormat="1" spans="6:30">
      <c r="F1579" s="52"/>
      <c r="G1579" s="52"/>
      <c r="P1579" s="52"/>
      <c r="Q1579" s="144"/>
      <c r="AC1579" s="39"/>
      <c r="AD1579" s="40"/>
    </row>
    <row r="1580" s="35" customFormat="1" spans="6:30">
      <c r="F1580" s="52"/>
      <c r="G1580" s="52"/>
      <c r="P1580" s="52"/>
      <c r="Q1580" s="144"/>
      <c r="AC1580" s="39"/>
      <c r="AD1580" s="40"/>
    </row>
    <row r="1581" s="35" customFormat="1" spans="6:30">
      <c r="F1581" s="52"/>
      <c r="G1581" s="52"/>
      <c r="P1581" s="52"/>
      <c r="Q1581" s="144"/>
      <c r="AC1581" s="39"/>
      <c r="AD1581" s="40"/>
    </row>
    <row r="1582" s="35" customFormat="1" spans="6:30">
      <c r="F1582" s="52"/>
      <c r="G1582" s="52"/>
      <c r="P1582" s="52"/>
      <c r="Q1582" s="144"/>
      <c r="AC1582" s="39"/>
      <c r="AD1582" s="40"/>
    </row>
    <row r="1583" s="35" customFormat="1" spans="6:30">
      <c r="F1583" s="52"/>
      <c r="G1583" s="52"/>
      <c r="P1583" s="52"/>
      <c r="Q1583" s="144"/>
      <c r="AC1583" s="39"/>
      <c r="AD1583" s="40"/>
    </row>
    <row r="1584" s="35" customFormat="1" spans="6:30">
      <c r="F1584" s="52"/>
      <c r="G1584" s="52"/>
      <c r="P1584" s="52"/>
      <c r="Q1584" s="144"/>
      <c r="AC1584" s="39"/>
      <c r="AD1584" s="40"/>
    </row>
    <row r="1585" s="35" customFormat="1" spans="6:30">
      <c r="F1585" s="52"/>
      <c r="G1585" s="52"/>
      <c r="P1585" s="52"/>
      <c r="Q1585" s="144"/>
      <c r="AC1585" s="39"/>
      <c r="AD1585" s="40"/>
    </row>
    <row r="1586" s="35" customFormat="1" spans="6:30">
      <c r="F1586" s="52"/>
      <c r="G1586" s="52"/>
      <c r="P1586" s="52"/>
      <c r="Q1586" s="144"/>
      <c r="AC1586" s="39"/>
      <c r="AD1586" s="40"/>
    </row>
    <row r="1587" s="35" customFormat="1" spans="6:30">
      <c r="F1587" s="52"/>
      <c r="G1587" s="52"/>
      <c r="P1587" s="52"/>
      <c r="Q1587" s="144"/>
      <c r="AC1587" s="39"/>
      <c r="AD1587" s="40"/>
    </row>
    <row r="1588" s="35" customFormat="1" spans="6:30">
      <c r="F1588" s="52"/>
      <c r="G1588" s="52"/>
      <c r="P1588" s="52"/>
      <c r="Q1588" s="144"/>
      <c r="AC1588" s="39"/>
      <c r="AD1588" s="40"/>
    </row>
    <row r="1589" s="35" customFormat="1" spans="6:30">
      <c r="F1589" s="52"/>
      <c r="G1589" s="52"/>
      <c r="P1589" s="52"/>
      <c r="Q1589" s="144"/>
      <c r="AC1589" s="39"/>
      <c r="AD1589" s="40"/>
    </row>
    <row r="1590" s="35" customFormat="1" spans="6:30">
      <c r="F1590" s="52"/>
      <c r="G1590" s="52"/>
      <c r="P1590" s="52"/>
      <c r="Q1590" s="144"/>
      <c r="AC1590" s="39"/>
      <c r="AD1590" s="40"/>
    </row>
    <row r="1591" s="35" customFormat="1" spans="6:30">
      <c r="F1591" s="52"/>
      <c r="G1591" s="52"/>
      <c r="P1591" s="52"/>
      <c r="Q1591" s="144"/>
      <c r="AC1591" s="39"/>
      <c r="AD1591" s="40"/>
    </row>
    <row r="1592" s="35" customFormat="1" spans="6:30">
      <c r="F1592" s="52"/>
      <c r="G1592" s="52"/>
      <c r="P1592" s="52"/>
      <c r="Q1592" s="144"/>
      <c r="AC1592" s="39"/>
      <c r="AD1592" s="40"/>
    </row>
    <row r="1593" s="35" customFormat="1" spans="6:30">
      <c r="F1593" s="52"/>
      <c r="G1593" s="52"/>
      <c r="P1593" s="52"/>
      <c r="Q1593" s="144"/>
      <c r="AC1593" s="39"/>
      <c r="AD1593" s="40"/>
    </row>
    <row r="1594" s="35" customFormat="1" spans="6:30">
      <c r="F1594" s="52"/>
      <c r="G1594" s="52"/>
      <c r="P1594" s="52"/>
      <c r="Q1594" s="144"/>
      <c r="AC1594" s="39"/>
      <c r="AD1594" s="40"/>
    </row>
    <row r="1595" s="35" customFormat="1" spans="6:30">
      <c r="F1595" s="52"/>
      <c r="G1595" s="52"/>
      <c r="P1595" s="52"/>
      <c r="Q1595" s="144"/>
      <c r="AC1595" s="39"/>
      <c r="AD1595" s="40"/>
    </row>
    <row r="1596" s="35" customFormat="1" spans="6:30">
      <c r="F1596" s="52"/>
      <c r="G1596" s="52"/>
      <c r="P1596" s="52"/>
      <c r="Q1596" s="144"/>
      <c r="AC1596" s="39"/>
      <c r="AD1596" s="40"/>
    </row>
    <row r="1597" s="35" customFormat="1" spans="6:30">
      <c r="F1597" s="52"/>
      <c r="G1597" s="52"/>
      <c r="P1597" s="52"/>
      <c r="Q1597" s="144"/>
      <c r="AC1597" s="39"/>
      <c r="AD1597" s="40"/>
    </row>
    <row r="1598" s="35" customFormat="1" spans="6:30">
      <c r="F1598" s="52"/>
      <c r="G1598" s="52"/>
      <c r="P1598" s="52"/>
      <c r="Q1598" s="144"/>
      <c r="AC1598" s="39"/>
      <c r="AD1598" s="40"/>
    </row>
    <row r="1599" s="35" customFormat="1" spans="6:30">
      <c r="F1599" s="52"/>
      <c r="G1599" s="52"/>
      <c r="P1599" s="52"/>
      <c r="Q1599" s="144"/>
      <c r="AC1599" s="39"/>
      <c r="AD1599" s="40"/>
    </row>
    <row r="1600" s="35" customFormat="1" spans="6:30">
      <c r="F1600" s="52"/>
      <c r="G1600" s="52"/>
      <c r="P1600" s="52"/>
      <c r="Q1600" s="144"/>
      <c r="AC1600" s="39"/>
      <c r="AD1600" s="40"/>
    </row>
    <row r="1601" s="35" customFormat="1" spans="6:30">
      <c r="F1601" s="52"/>
      <c r="G1601" s="52"/>
      <c r="P1601" s="52"/>
      <c r="Q1601" s="144"/>
      <c r="AC1601" s="39"/>
      <c r="AD1601" s="40"/>
    </row>
    <row r="1602" s="35" customFormat="1" spans="6:30">
      <c r="F1602" s="52"/>
      <c r="G1602" s="52"/>
      <c r="P1602" s="52"/>
      <c r="Q1602" s="144"/>
      <c r="AC1602" s="39"/>
      <c r="AD1602" s="40"/>
    </row>
    <row r="1603" s="35" customFormat="1" spans="6:30">
      <c r="F1603" s="52"/>
      <c r="G1603" s="52"/>
      <c r="P1603" s="52"/>
      <c r="Q1603" s="144"/>
      <c r="AC1603" s="39"/>
      <c r="AD1603" s="40"/>
    </row>
    <row r="1604" s="35" customFormat="1" spans="6:30">
      <c r="F1604" s="52"/>
      <c r="G1604" s="52"/>
      <c r="P1604" s="52"/>
      <c r="Q1604" s="144"/>
      <c r="AC1604" s="39"/>
      <c r="AD1604" s="40"/>
    </row>
    <row r="1605" s="35" customFormat="1" spans="6:30">
      <c r="F1605" s="52"/>
      <c r="G1605" s="52"/>
      <c r="P1605" s="52"/>
      <c r="Q1605" s="144"/>
      <c r="AC1605" s="39"/>
      <c r="AD1605" s="40"/>
    </row>
    <row r="1606" s="35" customFormat="1" spans="6:30">
      <c r="F1606" s="52"/>
      <c r="G1606" s="52"/>
      <c r="P1606" s="52"/>
      <c r="Q1606" s="144"/>
      <c r="AC1606" s="39"/>
      <c r="AD1606" s="40"/>
    </row>
    <row r="1607" s="35" customFormat="1" spans="6:30">
      <c r="F1607" s="52"/>
      <c r="G1607" s="52"/>
      <c r="P1607" s="52"/>
      <c r="Q1607" s="144"/>
      <c r="AC1607" s="39"/>
      <c r="AD1607" s="40"/>
    </row>
    <row r="1608" s="35" customFormat="1" spans="6:30">
      <c r="F1608" s="52"/>
      <c r="G1608" s="52"/>
      <c r="P1608" s="52"/>
      <c r="Q1608" s="144"/>
      <c r="AC1608" s="39"/>
      <c r="AD1608" s="40"/>
    </row>
    <row r="1609" s="35" customFormat="1" spans="6:30">
      <c r="F1609" s="52"/>
      <c r="G1609" s="52"/>
      <c r="P1609" s="52"/>
      <c r="Q1609" s="144"/>
      <c r="AC1609" s="39"/>
      <c r="AD1609" s="40"/>
    </row>
    <row r="1610" s="35" customFormat="1" spans="6:30">
      <c r="F1610" s="52"/>
      <c r="G1610" s="52"/>
      <c r="P1610" s="52"/>
      <c r="Q1610" s="144"/>
      <c r="AC1610" s="39"/>
      <c r="AD1610" s="40"/>
    </row>
    <row r="1611" s="35" customFormat="1" spans="6:30">
      <c r="F1611" s="52"/>
      <c r="G1611" s="52"/>
      <c r="P1611" s="52"/>
      <c r="Q1611" s="144"/>
      <c r="AC1611" s="39"/>
      <c r="AD1611" s="40"/>
    </row>
    <row r="1612" s="35" customFormat="1" spans="6:30">
      <c r="F1612" s="52"/>
      <c r="G1612" s="52"/>
      <c r="P1612" s="52"/>
      <c r="Q1612" s="144"/>
      <c r="AC1612" s="39"/>
      <c r="AD1612" s="40"/>
    </row>
    <row r="1613" s="35" customFormat="1" spans="6:30">
      <c r="F1613" s="52"/>
      <c r="G1613" s="52"/>
      <c r="P1613" s="52"/>
      <c r="Q1613" s="144"/>
      <c r="AC1613" s="39"/>
      <c r="AD1613" s="40"/>
    </row>
    <row r="1614" s="35" customFormat="1" spans="6:30">
      <c r="F1614" s="52"/>
      <c r="G1614" s="52"/>
      <c r="P1614" s="52"/>
      <c r="Q1614" s="144"/>
      <c r="AC1614" s="39"/>
      <c r="AD1614" s="40"/>
    </row>
    <row r="1615" s="35" customFormat="1" spans="6:30">
      <c r="F1615" s="52"/>
      <c r="G1615" s="52"/>
      <c r="P1615" s="52"/>
      <c r="Q1615" s="144"/>
      <c r="AC1615" s="39"/>
      <c r="AD1615" s="40"/>
    </row>
    <row r="1616" s="35" customFormat="1" spans="6:30">
      <c r="F1616" s="52"/>
      <c r="G1616" s="52"/>
      <c r="P1616" s="52"/>
      <c r="Q1616" s="144"/>
      <c r="AC1616" s="39"/>
      <c r="AD1616" s="40"/>
    </row>
    <row r="1617" s="35" customFormat="1" spans="6:30">
      <c r="F1617" s="52"/>
      <c r="G1617" s="52"/>
      <c r="P1617" s="52"/>
      <c r="Q1617" s="144"/>
      <c r="AC1617" s="39"/>
      <c r="AD1617" s="40"/>
    </row>
    <row r="1618" s="35" customFormat="1" spans="6:30">
      <c r="F1618" s="52"/>
      <c r="G1618" s="52"/>
      <c r="P1618" s="52"/>
      <c r="Q1618" s="144"/>
      <c r="AC1618" s="39"/>
      <c r="AD1618" s="40"/>
    </row>
    <row r="1619" s="35" customFormat="1" spans="6:30">
      <c r="F1619" s="52"/>
      <c r="G1619" s="52"/>
      <c r="P1619" s="52"/>
      <c r="Q1619" s="144"/>
      <c r="AC1619" s="39"/>
      <c r="AD1619" s="40"/>
    </row>
    <row r="1620" s="35" customFormat="1" spans="6:30">
      <c r="F1620" s="52"/>
      <c r="G1620" s="52"/>
      <c r="P1620" s="52"/>
      <c r="Q1620" s="144"/>
      <c r="AC1620" s="39"/>
      <c r="AD1620" s="40"/>
    </row>
    <row r="1621" s="35" customFormat="1" spans="6:30">
      <c r="F1621" s="52"/>
      <c r="G1621" s="52"/>
      <c r="P1621" s="52"/>
      <c r="Q1621" s="144"/>
      <c r="AC1621" s="39"/>
      <c r="AD1621" s="40"/>
    </row>
    <row r="1622" s="35" customFormat="1" spans="6:30">
      <c r="F1622" s="52"/>
      <c r="G1622" s="52"/>
      <c r="P1622" s="52"/>
      <c r="Q1622" s="144"/>
      <c r="AC1622" s="39"/>
      <c r="AD1622" s="40"/>
    </row>
    <row r="1623" s="35" customFormat="1" spans="6:30">
      <c r="F1623" s="52"/>
      <c r="G1623" s="52"/>
      <c r="P1623" s="52"/>
      <c r="Q1623" s="144"/>
      <c r="AC1623" s="39"/>
      <c r="AD1623" s="40"/>
    </row>
    <row r="1624" s="35" customFormat="1" spans="6:30">
      <c r="F1624" s="52"/>
      <c r="G1624" s="52"/>
      <c r="P1624" s="52"/>
      <c r="Q1624" s="144"/>
      <c r="AC1624" s="39"/>
      <c r="AD1624" s="40"/>
    </row>
    <row r="1625" s="35" customFormat="1" spans="6:30">
      <c r="F1625" s="52"/>
      <c r="G1625" s="52"/>
      <c r="P1625" s="52"/>
      <c r="Q1625" s="144"/>
      <c r="AC1625" s="39"/>
      <c r="AD1625" s="40"/>
    </row>
    <row r="1626" s="35" customFormat="1" spans="6:30">
      <c r="F1626" s="52"/>
      <c r="G1626" s="52"/>
      <c r="P1626" s="52"/>
      <c r="Q1626" s="144"/>
      <c r="AC1626" s="39"/>
      <c r="AD1626" s="40"/>
    </row>
    <row r="1627" s="35" customFormat="1" spans="6:30">
      <c r="F1627" s="52"/>
      <c r="G1627" s="52"/>
      <c r="P1627" s="52"/>
      <c r="Q1627" s="144"/>
      <c r="AC1627" s="39"/>
      <c r="AD1627" s="40"/>
    </row>
    <row r="1628" s="35" customFormat="1" spans="6:30">
      <c r="F1628" s="52"/>
      <c r="G1628" s="52"/>
      <c r="P1628" s="52"/>
      <c r="Q1628" s="144"/>
      <c r="AC1628" s="39"/>
      <c r="AD1628" s="40"/>
    </row>
    <row r="1629" s="35" customFormat="1" spans="6:30">
      <c r="F1629" s="52"/>
      <c r="G1629" s="52"/>
      <c r="P1629" s="52"/>
      <c r="Q1629" s="144"/>
      <c r="AC1629" s="39"/>
      <c r="AD1629" s="40"/>
    </row>
    <row r="1630" s="35" customFormat="1" spans="6:30">
      <c r="F1630" s="52"/>
      <c r="G1630" s="52"/>
      <c r="P1630" s="52"/>
      <c r="Q1630" s="144"/>
      <c r="AC1630" s="39"/>
      <c r="AD1630" s="40"/>
    </row>
    <row r="1631" s="35" customFormat="1" spans="6:30">
      <c r="F1631" s="52"/>
      <c r="G1631" s="52"/>
      <c r="P1631" s="52"/>
      <c r="Q1631" s="144"/>
      <c r="AC1631" s="39"/>
      <c r="AD1631" s="40"/>
    </row>
    <row r="1632" s="35" customFormat="1" spans="6:30">
      <c r="F1632" s="52"/>
      <c r="G1632" s="52"/>
      <c r="P1632" s="52"/>
      <c r="Q1632" s="144"/>
      <c r="AC1632" s="39"/>
      <c r="AD1632" s="40"/>
    </row>
    <row r="1633" s="35" customFormat="1" spans="6:30">
      <c r="F1633" s="52"/>
      <c r="G1633" s="52"/>
      <c r="P1633" s="52"/>
      <c r="Q1633" s="144"/>
      <c r="AC1633" s="39"/>
      <c r="AD1633" s="40"/>
    </row>
    <row r="1634" s="35" customFormat="1" spans="6:30">
      <c r="F1634" s="52"/>
      <c r="G1634" s="52"/>
      <c r="P1634" s="52"/>
      <c r="Q1634" s="144"/>
      <c r="AC1634" s="39"/>
      <c r="AD1634" s="40"/>
    </row>
    <row r="1635" s="35" customFormat="1" spans="6:30">
      <c r="F1635" s="52"/>
      <c r="G1635" s="52"/>
      <c r="P1635" s="52"/>
      <c r="Q1635" s="144"/>
      <c r="AC1635" s="39"/>
      <c r="AD1635" s="40"/>
    </row>
    <row r="1636" s="35" customFormat="1" spans="6:30">
      <c r="F1636" s="52"/>
      <c r="G1636" s="52"/>
      <c r="P1636" s="52"/>
      <c r="Q1636" s="144"/>
      <c r="AC1636" s="39"/>
      <c r="AD1636" s="40"/>
    </row>
    <row r="1637" s="35" customFormat="1" spans="6:30">
      <c r="F1637" s="52"/>
      <c r="G1637" s="52"/>
      <c r="P1637" s="52"/>
      <c r="Q1637" s="144"/>
      <c r="AC1637" s="39"/>
      <c r="AD1637" s="40"/>
    </row>
    <row r="1638" s="35" customFormat="1" spans="6:30">
      <c r="F1638" s="52"/>
      <c r="G1638" s="52"/>
      <c r="P1638" s="52"/>
      <c r="Q1638" s="144"/>
      <c r="AC1638" s="39"/>
      <c r="AD1638" s="40"/>
    </row>
    <row r="1639" s="35" customFormat="1" spans="6:30">
      <c r="F1639" s="52"/>
      <c r="G1639" s="52"/>
      <c r="P1639" s="52"/>
      <c r="Q1639" s="144"/>
      <c r="AC1639" s="39"/>
      <c r="AD1639" s="40"/>
    </row>
    <row r="1640" s="35" customFormat="1" spans="6:30">
      <c r="F1640" s="52"/>
      <c r="G1640" s="52"/>
      <c r="P1640" s="52"/>
      <c r="Q1640" s="144"/>
      <c r="AC1640" s="39"/>
      <c r="AD1640" s="40"/>
    </row>
    <row r="1641" s="35" customFormat="1" spans="6:30">
      <c r="F1641" s="52"/>
      <c r="G1641" s="52"/>
      <c r="P1641" s="52"/>
      <c r="Q1641" s="144"/>
      <c r="AC1641" s="39"/>
      <c r="AD1641" s="40"/>
    </row>
    <row r="1642" s="35" customFormat="1" spans="6:30">
      <c r="F1642" s="52"/>
      <c r="G1642" s="52"/>
      <c r="P1642" s="52"/>
      <c r="Q1642" s="144"/>
      <c r="AC1642" s="39"/>
      <c r="AD1642" s="40"/>
    </row>
    <row r="1643" s="35" customFormat="1" spans="6:30">
      <c r="F1643" s="52"/>
      <c r="G1643" s="52"/>
      <c r="P1643" s="52"/>
      <c r="Q1643" s="144"/>
      <c r="AC1643" s="39"/>
      <c r="AD1643" s="40"/>
    </row>
    <row r="1644" s="35" customFormat="1" spans="6:30">
      <c r="F1644" s="52"/>
      <c r="G1644" s="52"/>
      <c r="P1644" s="52"/>
      <c r="Q1644" s="144"/>
      <c r="AC1644" s="39"/>
      <c r="AD1644" s="40"/>
    </row>
    <row r="1645" s="35" customFormat="1" spans="6:30">
      <c r="F1645" s="52"/>
      <c r="G1645" s="52"/>
      <c r="P1645" s="52"/>
      <c r="Q1645" s="144"/>
      <c r="AC1645" s="39"/>
      <c r="AD1645" s="40"/>
    </row>
    <row r="1646" s="35" customFormat="1" spans="6:30">
      <c r="F1646" s="52"/>
      <c r="G1646" s="52"/>
      <c r="P1646" s="52"/>
      <c r="Q1646" s="144"/>
      <c r="AC1646" s="39"/>
      <c r="AD1646" s="40"/>
    </row>
    <row r="1647" s="35" customFormat="1" spans="6:30">
      <c r="F1647" s="52"/>
      <c r="G1647" s="52"/>
      <c r="P1647" s="52"/>
      <c r="Q1647" s="144"/>
      <c r="AC1647" s="39"/>
      <c r="AD1647" s="40"/>
    </row>
    <row r="1648" s="35" customFormat="1" spans="6:30">
      <c r="F1648" s="52"/>
      <c r="G1648" s="52"/>
      <c r="P1648" s="52"/>
      <c r="Q1648" s="144"/>
      <c r="AC1648" s="39"/>
      <c r="AD1648" s="40"/>
    </row>
    <row r="1649" s="35" customFormat="1" spans="6:30">
      <c r="F1649" s="52"/>
      <c r="G1649" s="52"/>
      <c r="P1649" s="52"/>
      <c r="Q1649" s="144"/>
      <c r="AC1649" s="39"/>
      <c r="AD1649" s="40"/>
    </row>
    <row r="1650" s="35" customFormat="1" spans="6:30">
      <c r="F1650" s="52"/>
      <c r="G1650" s="52"/>
      <c r="P1650" s="52"/>
      <c r="Q1650" s="144"/>
      <c r="AC1650" s="39"/>
      <c r="AD1650" s="40"/>
    </row>
    <row r="1651" s="35" customFormat="1" spans="6:30">
      <c r="F1651" s="52"/>
      <c r="G1651" s="52"/>
      <c r="P1651" s="52"/>
      <c r="Q1651" s="144"/>
      <c r="AC1651" s="39"/>
      <c r="AD1651" s="40"/>
    </row>
    <row r="1652" s="35" customFormat="1" spans="6:30">
      <c r="F1652" s="52"/>
      <c r="G1652" s="52"/>
      <c r="P1652" s="52"/>
      <c r="Q1652" s="144"/>
      <c r="AC1652" s="39"/>
      <c r="AD1652" s="40"/>
    </row>
    <row r="1653" s="35" customFormat="1" spans="6:30">
      <c r="F1653" s="52"/>
      <c r="G1653" s="52"/>
      <c r="P1653" s="52"/>
      <c r="Q1653" s="144"/>
      <c r="AC1653" s="39"/>
      <c r="AD1653" s="40"/>
    </row>
    <row r="1654" s="35" customFormat="1" spans="6:30">
      <c r="F1654" s="52"/>
      <c r="G1654" s="52"/>
      <c r="P1654" s="52"/>
      <c r="Q1654" s="144"/>
      <c r="AC1654" s="39"/>
      <c r="AD1654" s="40"/>
    </row>
    <row r="1655" s="35" customFormat="1" spans="6:30">
      <c r="F1655" s="52"/>
      <c r="G1655" s="52"/>
      <c r="P1655" s="52"/>
      <c r="Q1655" s="144"/>
      <c r="AC1655" s="39"/>
      <c r="AD1655" s="40"/>
    </row>
    <row r="1656" s="35" customFormat="1" spans="6:30">
      <c r="F1656" s="52"/>
      <c r="G1656" s="52"/>
      <c r="P1656" s="52"/>
      <c r="Q1656" s="144"/>
      <c r="AC1656" s="39"/>
      <c r="AD1656" s="40"/>
    </row>
    <row r="1657" s="35" customFormat="1" spans="6:30">
      <c r="F1657" s="52"/>
      <c r="G1657" s="52"/>
      <c r="P1657" s="52"/>
      <c r="Q1657" s="144"/>
      <c r="AC1657" s="39"/>
      <c r="AD1657" s="40"/>
    </row>
    <row r="1658" s="35" customFormat="1" spans="6:30">
      <c r="F1658" s="52"/>
      <c r="G1658" s="52"/>
      <c r="P1658" s="52"/>
      <c r="Q1658" s="144"/>
      <c r="AC1658" s="39"/>
      <c r="AD1658" s="40"/>
    </row>
    <row r="1659" s="35" customFormat="1" spans="6:30">
      <c r="F1659" s="52"/>
      <c r="G1659" s="52"/>
      <c r="P1659" s="52"/>
      <c r="Q1659" s="144"/>
      <c r="AC1659" s="39"/>
      <c r="AD1659" s="40"/>
    </row>
    <row r="1660" s="35" customFormat="1" spans="6:30">
      <c r="F1660" s="52"/>
      <c r="G1660" s="52"/>
      <c r="P1660" s="52"/>
      <c r="Q1660" s="144"/>
      <c r="AC1660" s="39"/>
      <c r="AD1660" s="40"/>
    </row>
    <row r="1661" s="35" customFormat="1" spans="6:30">
      <c r="F1661" s="52"/>
      <c r="G1661" s="52"/>
      <c r="P1661" s="52"/>
      <c r="Q1661" s="144"/>
      <c r="AC1661" s="39"/>
      <c r="AD1661" s="40"/>
    </row>
    <row r="1662" s="35" customFormat="1" spans="6:30">
      <c r="F1662" s="52"/>
      <c r="G1662" s="52"/>
      <c r="P1662" s="52"/>
      <c r="Q1662" s="144"/>
      <c r="AC1662" s="39"/>
      <c r="AD1662" s="40"/>
    </row>
    <row r="1663" s="35" customFormat="1" spans="6:30">
      <c r="F1663" s="52"/>
      <c r="G1663" s="52"/>
      <c r="P1663" s="52"/>
      <c r="Q1663" s="144"/>
      <c r="AC1663" s="39"/>
      <c r="AD1663" s="40"/>
    </row>
    <row r="1664" s="35" customFormat="1" spans="6:30">
      <c r="F1664" s="52"/>
      <c r="G1664" s="52"/>
      <c r="P1664" s="52"/>
      <c r="Q1664" s="144"/>
      <c r="AC1664" s="39"/>
      <c r="AD1664" s="40"/>
    </row>
    <row r="1665" s="35" customFormat="1" spans="6:30">
      <c r="F1665" s="52"/>
      <c r="G1665" s="52"/>
      <c r="P1665" s="52"/>
      <c r="Q1665" s="144"/>
      <c r="AC1665" s="39"/>
      <c r="AD1665" s="40"/>
    </row>
    <row r="1666" s="35" customFormat="1" spans="6:30">
      <c r="F1666" s="52"/>
      <c r="G1666" s="52"/>
      <c r="P1666" s="52"/>
      <c r="Q1666" s="144"/>
      <c r="AC1666" s="39"/>
      <c r="AD1666" s="40"/>
    </row>
    <row r="1667" s="35" customFormat="1" spans="6:30">
      <c r="F1667" s="52"/>
      <c r="G1667" s="52"/>
      <c r="P1667" s="52"/>
      <c r="Q1667" s="144"/>
      <c r="AC1667" s="39"/>
      <c r="AD1667" s="40"/>
    </row>
    <row r="1668" s="35" customFormat="1" spans="6:30">
      <c r="F1668" s="52"/>
      <c r="G1668" s="52"/>
      <c r="P1668" s="52"/>
      <c r="Q1668" s="144"/>
      <c r="AC1668" s="39"/>
      <c r="AD1668" s="40"/>
    </row>
    <row r="1669" s="35" customFormat="1" spans="6:30">
      <c r="F1669" s="52"/>
      <c r="G1669" s="52"/>
      <c r="P1669" s="52"/>
      <c r="Q1669" s="144"/>
      <c r="AC1669" s="39"/>
      <c r="AD1669" s="40"/>
    </row>
    <row r="1670" s="35" customFormat="1" spans="6:30">
      <c r="F1670" s="52"/>
      <c r="G1670" s="52"/>
      <c r="P1670" s="52"/>
      <c r="Q1670" s="144"/>
      <c r="AC1670" s="39"/>
      <c r="AD1670" s="40"/>
    </row>
    <row r="1671" s="35" customFormat="1" spans="6:30">
      <c r="F1671" s="52"/>
      <c r="G1671" s="52"/>
      <c r="P1671" s="52"/>
      <c r="Q1671" s="144"/>
      <c r="AC1671" s="39"/>
      <c r="AD1671" s="40"/>
    </row>
    <row r="1672" s="35" customFormat="1" spans="6:30">
      <c r="F1672" s="52"/>
      <c r="G1672" s="52"/>
      <c r="P1672" s="52"/>
      <c r="Q1672" s="144"/>
      <c r="AC1672" s="39"/>
      <c r="AD1672" s="40"/>
    </row>
    <row r="1673" s="35" customFormat="1" spans="6:30">
      <c r="F1673" s="52"/>
      <c r="G1673" s="52"/>
      <c r="P1673" s="52"/>
      <c r="Q1673" s="144"/>
      <c r="AC1673" s="39"/>
      <c r="AD1673" s="40"/>
    </row>
    <row r="1674" s="35" customFormat="1" spans="6:30">
      <c r="F1674" s="52"/>
      <c r="G1674" s="52"/>
      <c r="P1674" s="52"/>
      <c r="Q1674" s="144"/>
      <c r="AC1674" s="39"/>
      <c r="AD1674" s="40"/>
    </row>
    <row r="1675" s="35" customFormat="1" spans="6:30">
      <c r="F1675" s="52"/>
      <c r="G1675" s="52"/>
      <c r="P1675" s="52"/>
      <c r="Q1675" s="144"/>
      <c r="AC1675" s="39"/>
      <c r="AD1675" s="40"/>
    </row>
    <row r="1676" s="35" customFormat="1" spans="6:30">
      <c r="F1676" s="52"/>
      <c r="G1676" s="52"/>
      <c r="P1676" s="52"/>
      <c r="Q1676" s="144"/>
      <c r="AC1676" s="39"/>
      <c r="AD1676" s="40"/>
    </row>
    <row r="1677" s="35" customFormat="1" spans="6:30">
      <c r="F1677" s="52"/>
      <c r="G1677" s="52"/>
      <c r="P1677" s="52"/>
      <c r="Q1677" s="144"/>
      <c r="AC1677" s="39"/>
      <c r="AD1677" s="40"/>
    </row>
    <row r="1678" s="35" customFormat="1" spans="6:30">
      <c r="F1678" s="52"/>
      <c r="G1678" s="52"/>
      <c r="P1678" s="52"/>
      <c r="Q1678" s="144"/>
      <c r="AC1678" s="39"/>
      <c r="AD1678" s="40"/>
    </row>
    <row r="1679" s="35" customFormat="1" spans="6:30">
      <c r="F1679" s="52"/>
      <c r="G1679" s="52"/>
      <c r="P1679" s="52"/>
      <c r="Q1679" s="144"/>
      <c r="AC1679" s="39"/>
      <c r="AD1679" s="40"/>
    </row>
    <row r="1680" s="35" customFormat="1" spans="6:30">
      <c r="F1680" s="52"/>
      <c r="G1680" s="52"/>
      <c r="P1680" s="52"/>
      <c r="Q1680" s="144"/>
      <c r="AC1680" s="39"/>
      <c r="AD1680" s="40"/>
    </row>
    <row r="1681" s="35" customFormat="1" spans="6:30">
      <c r="F1681" s="52"/>
      <c r="G1681" s="52"/>
      <c r="P1681" s="52"/>
      <c r="Q1681" s="144"/>
      <c r="AC1681" s="39"/>
      <c r="AD1681" s="40"/>
    </row>
    <row r="1682" s="35" customFormat="1" spans="6:30">
      <c r="F1682" s="52"/>
      <c r="G1682" s="52"/>
      <c r="P1682" s="52"/>
      <c r="Q1682" s="144"/>
      <c r="AC1682" s="39"/>
      <c r="AD1682" s="40"/>
    </row>
    <row r="1683" s="35" customFormat="1" spans="6:30">
      <c r="F1683" s="52"/>
      <c r="G1683" s="52"/>
      <c r="P1683" s="52"/>
      <c r="Q1683" s="144"/>
      <c r="AC1683" s="39"/>
      <c r="AD1683" s="40"/>
    </row>
    <row r="1684" s="35" customFormat="1" spans="6:30">
      <c r="F1684" s="52"/>
      <c r="G1684" s="52"/>
      <c r="P1684" s="52"/>
      <c r="Q1684" s="144"/>
      <c r="AC1684" s="39"/>
      <c r="AD1684" s="40"/>
    </row>
    <row r="1685" s="35" customFormat="1" spans="6:30">
      <c r="F1685" s="52"/>
      <c r="G1685" s="52"/>
      <c r="P1685" s="52"/>
      <c r="Q1685" s="144"/>
      <c r="AC1685" s="39"/>
      <c r="AD1685" s="40"/>
    </row>
    <row r="1686" s="35" customFormat="1" spans="6:30">
      <c r="F1686" s="52"/>
      <c r="G1686" s="52"/>
      <c r="P1686" s="52"/>
      <c r="Q1686" s="144"/>
      <c r="AC1686" s="39"/>
      <c r="AD1686" s="40"/>
    </row>
    <row r="1687" s="35" customFormat="1" spans="6:30">
      <c r="F1687" s="52"/>
      <c r="G1687" s="52"/>
      <c r="P1687" s="52"/>
      <c r="Q1687" s="144"/>
      <c r="AC1687" s="39"/>
      <c r="AD1687" s="40"/>
    </row>
    <row r="1688" s="35" customFormat="1" spans="6:30">
      <c r="F1688" s="52"/>
      <c r="G1688" s="52"/>
      <c r="P1688" s="52"/>
      <c r="Q1688" s="144"/>
      <c r="AC1688" s="39"/>
      <c r="AD1688" s="40"/>
    </row>
    <row r="1689" s="35" customFormat="1" spans="6:30">
      <c r="F1689" s="52"/>
      <c r="G1689" s="52"/>
      <c r="P1689" s="52"/>
      <c r="Q1689" s="144"/>
      <c r="AC1689" s="39"/>
      <c r="AD1689" s="40"/>
    </row>
    <row r="1690" s="35" customFormat="1" spans="6:30">
      <c r="F1690" s="52"/>
      <c r="G1690" s="52"/>
      <c r="P1690" s="52"/>
      <c r="Q1690" s="144"/>
      <c r="AC1690" s="39"/>
      <c r="AD1690" s="40"/>
    </row>
    <row r="1691" s="35" customFormat="1" spans="6:30">
      <c r="F1691" s="52"/>
      <c r="G1691" s="52"/>
      <c r="P1691" s="52"/>
      <c r="Q1691" s="144"/>
      <c r="AC1691" s="39"/>
      <c r="AD1691" s="40"/>
    </row>
    <row r="1692" s="35" customFormat="1" spans="6:30">
      <c r="F1692" s="52"/>
      <c r="G1692" s="52"/>
      <c r="P1692" s="52"/>
      <c r="Q1692" s="144"/>
      <c r="AC1692" s="39"/>
      <c r="AD1692" s="40"/>
    </row>
    <row r="1693" s="35" customFormat="1" spans="6:30">
      <c r="F1693" s="52"/>
      <c r="G1693" s="52"/>
      <c r="P1693" s="52"/>
      <c r="Q1693" s="144"/>
      <c r="AC1693" s="39"/>
      <c r="AD1693" s="40"/>
    </row>
    <row r="1694" s="35" customFormat="1" spans="6:30">
      <c r="F1694" s="52"/>
      <c r="G1694" s="52"/>
      <c r="P1694" s="52"/>
      <c r="Q1694" s="144"/>
      <c r="AC1694" s="39"/>
      <c r="AD1694" s="40"/>
    </row>
    <row r="1695" s="35" customFormat="1" spans="6:30">
      <c r="F1695" s="52"/>
      <c r="G1695" s="52"/>
      <c r="P1695" s="52"/>
      <c r="Q1695" s="144"/>
      <c r="AC1695" s="39"/>
      <c r="AD1695" s="40"/>
    </row>
    <row r="1696" s="35" customFormat="1" spans="6:30">
      <c r="F1696" s="52"/>
      <c r="G1696" s="52"/>
      <c r="P1696" s="52"/>
      <c r="Q1696" s="144"/>
      <c r="AC1696" s="39"/>
      <c r="AD1696" s="40"/>
    </row>
    <row r="1697" s="35" customFormat="1" spans="6:30">
      <c r="F1697" s="52"/>
      <c r="G1697" s="52"/>
      <c r="P1697" s="52"/>
      <c r="Q1697" s="144"/>
      <c r="AC1697" s="39"/>
      <c r="AD1697" s="40"/>
    </row>
    <row r="1698" s="35" customFormat="1" spans="6:30">
      <c r="F1698" s="52"/>
      <c r="G1698" s="52"/>
      <c r="P1698" s="52"/>
      <c r="Q1698" s="144"/>
      <c r="AC1698" s="39"/>
      <c r="AD1698" s="40"/>
    </row>
    <row r="1699" s="35" customFormat="1" spans="6:30">
      <c r="F1699" s="52"/>
      <c r="G1699" s="52"/>
      <c r="P1699" s="52"/>
      <c r="Q1699" s="144"/>
      <c r="AC1699" s="39"/>
      <c r="AD1699" s="40"/>
    </row>
    <row r="1700" s="35" customFormat="1" spans="6:30">
      <c r="F1700" s="52"/>
      <c r="G1700" s="52"/>
      <c r="P1700" s="52"/>
      <c r="Q1700" s="144"/>
      <c r="AC1700" s="39"/>
      <c r="AD1700" s="40"/>
    </row>
    <row r="1701" s="35" customFormat="1" spans="6:30">
      <c r="F1701" s="52"/>
      <c r="G1701" s="52"/>
      <c r="P1701" s="52"/>
      <c r="Q1701" s="144"/>
      <c r="AC1701" s="39"/>
      <c r="AD1701" s="40"/>
    </row>
    <row r="1702" s="35" customFormat="1" spans="6:30">
      <c r="F1702" s="52"/>
      <c r="G1702" s="52"/>
      <c r="P1702" s="52"/>
      <c r="Q1702" s="144"/>
      <c r="AC1702" s="39"/>
      <c r="AD1702" s="40"/>
    </row>
    <row r="1703" s="35" customFormat="1" spans="6:30">
      <c r="F1703" s="52"/>
      <c r="G1703" s="52"/>
      <c r="P1703" s="52"/>
      <c r="Q1703" s="144"/>
      <c r="AC1703" s="39"/>
      <c r="AD1703" s="40"/>
    </row>
    <row r="1704" s="35" customFormat="1" spans="6:30">
      <c r="F1704" s="52"/>
      <c r="G1704" s="52"/>
      <c r="P1704" s="52"/>
      <c r="Q1704" s="144"/>
      <c r="AC1704" s="39"/>
      <c r="AD1704" s="40"/>
    </row>
    <row r="1705" s="35" customFormat="1" spans="6:30">
      <c r="F1705" s="52"/>
      <c r="G1705" s="52"/>
      <c r="P1705" s="52"/>
      <c r="Q1705" s="144"/>
      <c r="AC1705" s="39"/>
      <c r="AD1705" s="40"/>
    </row>
    <row r="1706" s="35" customFormat="1" spans="6:30">
      <c r="F1706" s="52"/>
      <c r="G1706" s="52"/>
      <c r="P1706" s="52"/>
      <c r="Q1706" s="144"/>
      <c r="AC1706" s="39"/>
      <c r="AD1706" s="40"/>
    </row>
    <row r="1707" s="35" customFormat="1" spans="6:30">
      <c r="F1707" s="52"/>
      <c r="G1707" s="52"/>
      <c r="P1707" s="52"/>
      <c r="Q1707" s="144"/>
      <c r="AC1707" s="39"/>
      <c r="AD1707" s="40"/>
    </row>
    <row r="1708" s="35" customFormat="1" spans="6:30">
      <c r="F1708" s="52"/>
      <c r="G1708" s="52"/>
      <c r="P1708" s="52"/>
      <c r="Q1708" s="144"/>
      <c r="AC1708" s="39"/>
      <c r="AD1708" s="40"/>
    </row>
    <row r="1709" s="35" customFormat="1" spans="6:30">
      <c r="F1709" s="52"/>
      <c r="G1709" s="52"/>
      <c r="P1709" s="52"/>
      <c r="Q1709" s="144"/>
      <c r="AC1709" s="39"/>
      <c r="AD1709" s="40"/>
    </row>
    <row r="1710" s="35" customFormat="1" spans="6:30">
      <c r="F1710" s="52"/>
      <c r="G1710" s="52"/>
      <c r="P1710" s="52"/>
      <c r="Q1710" s="144"/>
      <c r="AC1710" s="39"/>
      <c r="AD1710" s="40"/>
    </row>
    <row r="1711" s="35" customFormat="1" spans="6:30">
      <c r="F1711" s="52"/>
      <c r="G1711" s="52"/>
      <c r="P1711" s="52"/>
      <c r="Q1711" s="144"/>
      <c r="AC1711" s="39"/>
      <c r="AD1711" s="40"/>
    </row>
    <row r="1712" s="35" customFormat="1" spans="6:30">
      <c r="F1712" s="52"/>
      <c r="G1712" s="52"/>
      <c r="P1712" s="52"/>
      <c r="Q1712" s="144"/>
      <c r="AC1712" s="39"/>
      <c r="AD1712" s="40"/>
    </row>
    <row r="1713" s="35" customFormat="1" spans="6:30">
      <c r="F1713" s="52"/>
      <c r="G1713" s="52"/>
      <c r="P1713" s="52"/>
      <c r="Q1713" s="144"/>
      <c r="AC1713" s="39"/>
      <c r="AD1713" s="40"/>
    </row>
    <row r="1714" s="35" customFormat="1" spans="6:30">
      <c r="F1714" s="52"/>
      <c r="G1714" s="52"/>
      <c r="P1714" s="52"/>
      <c r="Q1714" s="144"/>
      <c r="AC1714" s="39"/>
      <c r="AD1714" s="40"/>
    </row>
    <row r="1715" s="35" customFormat="1" spans="6:30">
      <c r="F1715" s="52"/>
      <c r="G1715" s="52"/>
      <c r="P1715" s="52"/>
      <c r="Q1715" s="144"/>
      <c r="AC1715" s="39"/>
      <c r="AD1715" s="40"/>
    </row>
    <row r="1716" s="35" customFormat="1" spans="6:30">
      <c r="F1716" s="52"/>
      <c r="G1716" s="52"/>
      <c r="P1716" s="52"/>
      <c r="Q1716" s="144"/>
      <c r="AC1716" s="39"/>
      <c r="AD1716" s="40"/>
    </row>
    <row r="1717" s="35" customFormat="1" spans="6:30">
      <c r="F1717" s="52"/>
      <c r="G1717" s="52"/>
      <c r="P1717" s="52"/>
      <c r="Q1717" s="144"/>
      <c r="AC1717" s="39"/>
      <c r="AD1717" s="40"/>
    </row>
    <row r="1718" s="35" customFormat="1" spans="6:30">
      <c r="F1718" s="52"/>
      <c r="G1718" s="52"/>
      <c r="P1718" s="52"/>
      <c r="Q1718" s="144"/>
      <c r="AC1718" s="39"/>
      <c r="AD1718" s="40"/>
    </row>
    <row r="1719" s="35" customFormat="1" spans="6:30">
      <c r="F1719" s="52"/>
      <c r="G1719" s="52"/>
      <c r="P1719" s="52"/>
      <c r="Q1719" s="144"/>
      <c r="AC1719" s="39"/>
      <c r="AD1719" s="40"/>
    </row>
    <row r="1720" s="35" customFormat="1" spans="6:30">
      <c r="F1720" s="52"/>
      <c r="G1720" s="52"/>
      <c r="P1720" s="52"/>
      <c r="Q1720" s="144"/>
      <c r="AC1720" s="39"/>
      <c r="AD1720" s="40"/>
    </row>
    <row r="1721" s="35" customFormat="1" spans="6:30">
      <c r="F1721" s="52"/>
      <c r="G1721" s="52"/>
      <c r="P1721" s="52"/>
      <c r="Q1721" s="144"/>
      <c r="AC1721" s="39"/>
      <c r="AD1721" s="40"/>
    </row>
    <row r="1722" s="35" customFormat="1" spans="6:30">
      <c r="F1722" s="52"/>
      <c r="G1722" s="52"/>
      <c r="P1722" s="52"/>
      <c r="Q1722" s="144"/>
      <c r="AC1722" s="39"/>
      <c r="AD1722" s="40"/>
    </row>
    <row r="1723" s="35" customFormat="1" spans="6:30">
      <c r="F1723" s="52"/>
      <c r="G1723" s="52"/>
      <c r="P1723" s="52"/>
      <c r="Q1723" s="144"/>
      <c r="AC1723" s="39"/>
      <c r="AD1723" s="40"/>
    </row>
    <row r="1724" s="35" customFormat="1" spans="6:30">
      <c r="F1724" s="52"/>
      <c r="G1724" s="52"/>
      <c r="P1724" s="52"/>
      <c r="Q1724" s="144"/>
      <c r="AC1724" s="39"/>
      <c r="AD1724" s="40"/>
    </row>
    <row r="1725" s="35" customFormat="1" spans="6:30">
      <c r="F1725" s="52"/>
      <c r="G1725" s="52"/>
      <c r="P1725" s="52"/>
      <c r="Q1725" s="144"/>
      <c r="AC1725" s="39"/>
      <c r="AD1725" s="40"/>
    </row>
    <row r="1726" s="35" customFormat="1" spans="6:30">
      <c r="F1726" s="52"/>
      <c r="G1726" s="52"/>
      <c r="P1726" s="52"/>
      <c r="Q1726" s="144"/>
      <c r="AC1726" s="39"/>
      <c r="AD1726" s="40"/>
    </row>
    <row r="1727" s="35" customFormat="1" spans="6:30">
      <c r="F1727" s="52"/>
      <c r="G1727" s="52"/>
      <c r="P1727" s="52"/>
      <c r="Q1727" s="144"/>
      <c r="AC1727" s="39"/>
      <c r="AD1727" s="40"/>
    </row>
    <row r="1728" s="35" customFormat="1" spans="6:30">
      <c r="F1728" s="52"/>
      <c r="G1728" s="52"/>
      <c r="P1728" s="52"/>
      <c r="Q1728" s="144"/>
      <c r="AC1728" s="39"/>
      <c r="AD1728" s="40"/>
    </row>
    <row r="1729" s="35" customFormat="1" spans="6:30">
      <c r="F1729" s="52"/>
      <c r="G1729" s="52"/>
      <c r="P1729" s="52"/>
      <c r="Q1729" s="144"/>
      <c r="AC1729" s="39"/>
      <c r="AD1729" s="40"/>
    </row>
    <row r="1730" s="35" customFormat="1" spans="6:30">
      <c r="F1730" s="52"/>
      <c r="G1730" s="52"/>
      <c r="P1730" s="52"/>
      <c r="Q1730" s="144"/>
      <c r="AC1730" s="39"/>
      <c r="AD1730" s="40"/>
    </row>
    <row r="1731" s="35" customFormat="1" spans="6:30">
      <c r="F1731" s="52"/>
      <c r="G1731" s="52"/>
      <c r="P1731" s="52"/>
      <c r="Q1731" s="144"/>
      <c r="AC1731" s="39"/>
      <c r="AD1731" s="40"/>
    </row>
    <row r="1732" s="35" customFormat="1" spans="6:30">
      <c r="F1732" s="52"/>
      <c r="G1732" s="52"/>
      <c r="P1732" s="52"/>
      <c r="Q1732" s="144"/>
      <c r="AC1732" s="39"/>
      <c r="AD1732" s="40"/>
    </row>
    <row r="1733" s="35" customFormat="1" spans="6:30">
      <c r="F1733" s="52"/>
      <c r="G1733" s="52"/>
      <c r="P1733" s="52"/>
      <c r="Q1733" s="144"/>
      <c r="AC1733" s="39"/>
      <c r="AD1733" s="40"/>
    </row>
    <row r="1734" s="35" customFormat="1" spans="6:30">
      <c r="F1734" s="52"/>
      <c r="G1734" s="52"/>
      <c r="P1734" s="52"/>
      <c r="Q1734" s="144"/>
      <c r="AC1734" s="39"/>
      <c r="AD1734" s="40"/>
    </row>
    <row r="1735" s="35" customFormat="1" spans="6:30">
      <c r="F1735" s="52"/>
      <c r="G1735" s="52"/>
      <c r="P1735" s="52"/>
      <c r="Q1735" s="144"/>
      <c r="AC1735" s="39"/>
      <c r="AD1735" s="40"/>
    </row>
    <row r="1736" s="35" customFormat="1" spans="6:30">
      <c r="F1736" s="52"/>
      <c r="G1736" s="52"/>
      <c r="P1736" s="52"/>
      <c r="Q1736" s="144"/>
      <c r="AC1736" s="39"/>
      <c r="AD1736" s="40"/>
    </row>
    <row r="1737" s="35" customFormat="1" spans="6:30">
      <c r="F1737" s="52"/>
      <c r="G1737" s="52"/>
      <c r="P1737" s="52"/>
      <c r="Q1737" s="144"/>
      <c r="AC1737" s="39"/>
      <c r="AD1737" s="40"/>
    </row>
    <row r="1738" s="35" customFormat="1" spans="6:30">
      <c r="F1738" s="52"/>
      <c r="G1738" s="52"/>
      <c r="P1738" s="52"/>
      <c r="Q1738" s="144"/>
      <c r="AC1738" s="39"/>
      <c r="AD1738" s="40"/>
    </row>
    <row r="1739" s="35" customFormat="1" spans="6:30">
      <c r="F1739" s="52"/>
      <c r="G1739" s="52"/>
      <c r="P1739" s="52"/>
      <c r="Q1739" s="144"/>
      <c r="AC1739" s="39"/>
      <c r="AD1739" s="40"/>
    </row>
    <row r="1740" s="35" customFormat="1" spans="6:30">
      <c r="F1740" s="52"/>
      <c r="G1740" s="52"/>
      <c r="P1740" s="52"/>
      <c r="Q1740" s="144"/>
      <c r="AC1740" s="39"/>
      <c r="AD1740" s="40"/>
    </row>
    <row r="1741" s="35" customFormat="1" spans="6:30">
      <c r="F1741" s="52"/>
      <c r="G1741" s="52"/>
      <c r="P1741" s="52"/>
      <c r="Q1741" s="144"/>
      <c r="AC1741" s="39"/>
      <c r="AD1741" s="40"/>
    </row>
    <row r="1742" s="35" customFormat="1" spans="6:30">
      <c r="F1742" s="52"/>
      <c r="G1742" s="52"/>
      <c r="P1742" s="52"/>
      <c r="Q1742" s="144"/>
      <c r="AC1742" s="39"/>
      <c r="AD1742" s="40"/>
    </row>
    <row r="1743" s="35" customFormat="1" spans="6:30">
      <c r="F1743" s="52"/>
      <c r="G1743" s="52"/>
      <c r="P1743" s="52"/>
      <c r="Q1743" s="144"/>
      <c r="AC1743" s="39"/>
      <c r="AD1743" s="40"/>
    </row>
    <row r="1744" s="35" customFormat="1" spans="6:30">
      <c r="F1744" s="52"/>
      <c r="G1744" s="52"/>
      <c r="P1744" s="52"/>
      <c r="Q1744" s="144"/>
      <c r="AC1744" s="39"/>
      <c r="AD1744" s="40"/>
    </row>
    <row r="1745" s="35" customFormat="1" spans="6:30">
      <c r="F1745" s="52"/>
      <c r="G1745" s="52"/>
      <c r="P1745" s="52"/>
      <c r="Q1745" s="144"/>
      <c r="AC1745" s="39"/>
      <c r="AD1745" s="40"/>
    </row>
    <row r="1746" s="35" customFormat="1" spans="6:30">
      <c r="F1746" s="52"/>
      <c r="G1746" s="52"/>
      <c r="P1746" s="52"/>
      <c r="Q1746" s="144"/>
      <c r="AC1746" s="39"/>
      <c r="AD1746" s="40"/>
    </row>
    <row r="1747" s="35" customFormat="1" spans="6:30">
      <c r="F1747" s="52"/>
      <c r="G1747" s="52"/>
      <c r="P1747" s="52"/>
      <c r="Q1747" s="144"/>
      <c r="AC1747" s="39"/>
      <c r="AD1747" s="40"/>
    </row>
    <row r="1748" s="35" customFormat="1" spans="6:30">
      <c r="F1748" s="52"/>
      <c r="G1748" s="52"/>
      <c r="P1748" s="52"/>
      <c r="Q1748" s="144"/>
      <c r="AC1748" s="39"/>
      <c r="AD1748" s="40"/>
    </row>
    <row r="1749" s="35" customFormat="1" spans="6:30">
      <c r="F1749" s="52"/>
      <c r="G1749" s="52"/>
      <c r="P1749" s="52"/>
      <c r="Q1749" s="144"/>
      <c r="AC1749" s="39"/>
      <c r="AD1749" s="40"/>
    </row>
    <row r="1750" s="35" customFormat="1" spans="6:30">
      <c r="F1750" s="52"/>
      <c r="G1750" s="52"/>
      <c r="P1750" s="52"/>
      <c r="Q1750" s="144"/>
      <c r="AC1750" s="39"/>
      <c r="AD1750" s="40"/>
    </row>
    <row r="1751" s="35" customFormat="1" spans="6:30">
      <c r="F1751" s="52"/>
      <c r="G1751" s="52"/>
      <c r="P1751" s="52"/>
      <c r="Q1751" s="144"/>
      <c r="AC1751" s="39"/>
      <c r="AD1751" s="40"/>
    </row>
    <row r="1752" s="35" customFormat="1" spans="6:30">
      <c r="F1752" s="52"/>
      <c r="G1752" s="52"/>
      <c r="P1752" s="52"/>
      <c r="Q1752" s="144"/>
      <c r="AC1752" s="39"/>
      <c r="AD1752" s="40"/>
    </row>
    <row r="1753" s="35" customFormat="1" spans="6:30">
      <c r="F1753" s="52"/>
      <c r="G1753" s="52"/>
      <c r="P1753" s="52"/>
      <c r="Q1753" s="144"/>
      <c r="AC1753" s="39"/>
      <c r="AD1753" s="40"/>
    </row>
    <row r="1754" s="35" customFormat="1" spans="6:30">
      <c r="F1754" s="52"/>
      <c r="G1754" s="52"/>
      <c r="P1754" s="52"/>
      <c r="Q1754" s="144"/>
      <c r="AC1754" s="39"/>
      <c r="AD1754" s="40"/>
    </row>
    <row r="1755" s="35" customFormat="1" spans="6:30">
      <c r="F1755" s="52"/>
      <c r="G1755" s="52"/>
      <c r="P1755" s="52"/>
      <c r="Q1755" s="144"/>
      <c r="AC1755" s="39"/>
      <c r="AD1755" s="40"/>
    </row>
    <row r="1756" s="35" customFormat="1" spans="6:30">
      <c r="F1756" s="52"/>
      <c r="G1756" s="52"/>
      <c r="P1756" s="52"/>
      <c r="Q1756" s="144"/>
      <c r="AC1756" s="39"/>
      <c r="AD1756" s="40"/>
    </row>
    <row r="1757" s="35" customFormat="1" spans="6:30">
      <c r="F1757" s="52"/>
      <c r="G1757" s="52"/>
      <c r="P1757" s="52"/>
      <c r="Q1757" s="144"/>
      <c r="AC1757" s="39"/>
      <c r="AD1757" s="40"/>
    </row>
    <row r="1758" s="35" customFormat="1" spans="6:30">
      <c r="F1758" s="52"/>
      <c r="G1758" s="52"/>
      <c r="P1758" s="52"/>
      <c r="Q1758" s="144"/>
      <c r="AC1758" s="39"/>
      <c r="AD1758" s="40"/>
    </row>
    <row r="1759" s="35" customFormat="1" spans="6:30">
      <c r="F1759" s="52"/>
      <c r="G1759" s="52"/>
      <c r="P1759" s="52"/>
      <c r="Q1759" s="144"/>
      <c r="AC1759" s="39"/>
      <c r="AD1759" s="40"/>
    </row>
    <row r="1760" s="35" customFormat="1" spans="6:30">
      <c r="F1760" s="52"/>
      <c r="G1760" s="52"/>
      <c r="P1760" s="52"/>
      <c r="Q1760" s="144"/>
      <c r="AC1760" s="39"/>
      <c r="AD1760" s="40"/>
    </row>
    <row r="1761" s="35" customFormat="1" spans="6:30">
      <c r="F1761" s="52"/>
      <c r="G1761" s="52"/>
      <c r="P1761" s="52"/>
      <c r="Q1761" s="144"/>
      <c r="AC1761" s="39"/>
      <c r="AD1761" s="40"/>
    </row>
    <row r="1762" s="35" customFormat="1" spans="6:30">
      <c r="F1762" s="52"/>
      <c r="G1762" s="52"/>
      <c r="P1762" s="52"/>
      <c r="Q1762" s="144"/>
      <c r="AC1762" s="39"/>
      <c r="AD1762" s="40"/>
    </row>
    <row r="1763" s="35" customFormat="1" spans="6:30">
      <c r="F1763" s="52"/>
      <c r="G1763" s="52"/>
      <c r="P1763" s="52"/>
      <c r="Q1763" s="144"/>
      <c r="AC1763" s="39"/>
      <c r="AD1763" s="40"/>
    </row>
    <row r="1764" s="35" customFormat="1" spans="6:30">
      <c r="F1764" s="52"/>
      <c r="G1764" s="52"/>
      <c r="P1764" s="52"/>
      <c r="Q1764" s="144"/>
      <c r="AC1764" s="39"/>
      <c r="AD1764" s="40"/>
    </row>
    <row r="1765" s="35" customFormat="1" spans="6:30">
      <c r="F1765" s="52"/>
      <c r="G1765" s="52"/>
      <c r="P1765" s="52"/>
      <c r="Q1765" s="144"/>
      <c r="AC1765" s="39"/>
      <c r="AD1765" s="40"/>
    </row>
    <row r="1766" s="35" customFormat="1" spans="6:30">
      <c r="F1766" s="52"/>
      <c r="G1766" s="52"/>
      <c r="P1766" s="52"/>
      <c r="Q1766" s="144"/>
      <c r="AC1766" s="39"/>
      <c r="AD1766" s="40"/>
    </row>
    <row r="1767" s="35" customFormat="1" spans="6:30">
      <c r="F1767" s="52"/>
      <c r="G1767" s="52"/>
      <c r="P1767" s="52"/>
      <c r="Q1767" s="144"/>
      <c r="AC1767" s="39"/>
      <c r="AD1767" s="40"/>
    </row>
    <row r="1768" s="35" customFormat="1" spans="6:30">
      <c r="F1768" s="52"/>
      <c r="G1768" s="52"/>
      <c r="P1768" s="52"/>
      <c r="Q1768" s="144"/>
      <c r="AC1768" s="39"/>
      <c r="AD1768" s="40"/>
    </row>
    <row r="1769" s="35" customFormat="1" spans="6:30">
      <c r="F1769" s="52"/>
      <c r="G1769" s="52"/>
      <c r="P1769" s="52"/>
      <c r="Q1769" s="144"/>
      <c r="AC1769" s="39"/>
      <c r="AD1769" s="40"/>
    </row>
    <row r="1770" s="35" customFormat="1" spans="6:30">
      <c r="F1770" s="52"/>
      <c r="G1770" s="52"/>
      <c r="P1770" s="52"/>
      <c r="Q1770" s="144"/>
      <c r="AC1770" s="39"/>
      <c r="AD1770" s="40"/>
    </row>
    <row r="1771" s="35" customFormat="1" spans="6:30">
      <c r="F1771" s="52"/>
      <c r="G1771" s="52"/>
      <c r="P1771" s="52"/>
      <c r="Q1771" s="144"/>
      <c r="AC1771" s="39"/>
      <c r="AD1771" s="40"/>
    </row>
    <row r="1772" s="35" customFormat="1" spans="6:30">
      <c r="F1772" s="52"/>
      <c r="G1772" s="52"/>
      <c r="P1772" s="52"/>
      <c r="Q1772" s="144"/>
      <c r="AC1772" s="39"/>
      <c r="AD1772" s="40"/>
    </row>
    <row r="1773" s="35" customFormat="1" spans="6:30">
      <c r="F1773" s="52"/>
      <c r="G1773" s="52"/>
      <c r="P1773" s="52"/>
      <c r="Q1773" s="144"/>
      <c r="AC1773" s="39"/>
      <c r="AD1773" s="40"/>
    </row>
    <row r="1774" s="35" customFormat="1" spans="6:30">
      <c r="F1774" s="52"/>
      <c r="G1774" s="52"/>
      <c r="P1774" s="52"/>
      <c r="Q1774" s="144"/>
      <c r="AC1774" s="39"/>
      <c r="AD1774" s="40"/>
    </row>
    <row r="1775" s="35" customFormat="1" spans="6:30">
      <c r="F1775" s="52"/>
      <c r="G1775" s="52"/>
      <c r="P1775" s="52"/>
      <c r="Q1775" s="144"/>
      <c r="AC1775" s="39"/>
      <c r="AD1775" s="40"/>
    </row>
    <row r="1776" s="35" customFormat="1" spans="6:30">
      <c r="F1776" s="52"/>
      <c r="G1776" s="52"/>
      <c r="P1776" s="52"/>
      <c r="Q1776" s="144"/>
      <c r="AC1776" s="39"/>
      <c r="AD1776" s="40"/>
    </row>
    <row r="1777" s="35" customFormat="1" spans="6:30">
      <c r="F1777" s="52"/>
      <c r="G1777" s="52"/>
      <c r="P1777" s="52"/>
      <c r="Q1777" s="144"/>
      <c r="AC1777" s="39"/>
      <c r="AD1777" s="40"/>
    </row>
    <row r="1778" s="35" customFormat="1" spans="6:30">
      <c r="F1778" s="52"/>
      <c r="G1778" s="52"/>
      <c r="P1778" s="52"/>
      <c r="Q1778" s="144"/>
      <c r="AC1778" s="39"/>
      <c r="AD1778" s="40"/>
    </row>
    <row r="1779" s="35" customFormat="1" spans="6:30">
      <c r="F1779" s="52"/>
      <c r="G1779" s="52"/>
      <c r="P1779" s="52"/>
      <c r="Q1779" s="144"/>
      <c r="AC1779" s="39"/>
      <c r="AD1779" s="40"/>
    </row>
    <row r="1780" s="35" customFormat="1" spans="6:30">
      <c r="F1780" s="52"/>
      <c r="G1780" s="52"/>
      <c r="P1780" s="52"/>
      <c r="Q1780" s="144"/>
      <c r="AC1780" s="39"/>
      <c r="AD1780" s="40"/>
    </row>
    <row r="1781" s="35" customFormat="1" spans="6:30">
      <c r="F1781" s="52"/>
      <c r="G1781" s="52"/>
      <c r="P1781" s="52"/>
      <c r="Q1781" s="144"/>
      <c r="AC1781" s="39"/>
      <c r="AD1781" s="40"/>
    </row>
    <row r="1782" s="35" customFormat="1" spans="6:30">
      <c r="F1782" s="52"/>
      <c r="G1782" s="52"/>
      <c r="P1782" s="52"/>
      <c r="Q1782" s="144"/>
      <c r="AC1782" s="39"/>
      <c r="AD1782" s="40"/>
    </row>
    <row r="1783" s="35" customFormat="1" spans="6:30">
      <c r="F1783" s="52"/>
      <c r="G1783" s="52"/>
      <c r="P1783" s="52"/>
      <c r="Q1783" s="144"/>
      <c r="AC1783" s="39"/>
      <c r="AD1783" s="40"/>
    </row>
    <row r="1784" s="35" customFormat="1" spans="6:30">
      <c r="F1784" s="52"/>
      <c r="G1784" s="52"/>
      <c r="P1784" s="52"/>
      <c r="Q1784" s="144"/>
      <c r="AC1784" s="39"/>
      <c r="AD1784" s="40"/>
    </row>
    <row r="1785" s="35" customFormat="1" spans="6:30">
      <c r="F1785" s="52"/>
      <c r="G1785" s="52"/>
      <c r="P1785" s="52"/>
      <c r="Q1785" s="144"/>
      <c r="AC1785" s="39"/>
      <c r="AD1785" s="40"/>
    </row>
    <row r="1786" s="35" customFormat="1" spans="6:30">
      <c r="F1786" s="52"/>
      <c r="G1786" s="52"/>
      <c r="P1786" s="52"/>
      <c r="Q1786" s="144"/>
      <c r="AC1786" s="39"/>
      <c r="AD1786" s="40"/>
    </row>
    <row r="1787" s="35" customFormat="1" spans="6:30">
      <c r="F1787" s="52"/>
      <c r="G1787" s="52"/>
      <c r="P1787" s="52"/>
      <c r="Q1787" s="144"/>
      <c r="AC1787" s="39"/>
      <c r="AD1787" s="40"/>
    </row>
    <row r="1788" s="35" customFormat="1" spans="6:30">
      <c r="F1788" s="52"/>
      <c r="G1788" s="52"/>
      <c r="P1788" s="52"/>
      <c r="Q1788" s="144"/>
      <c r="AC1788" s="39"/>
      <c r="AD1788" s="40"/>
    </row>
    <row r="1789" s="35" customFormat="1" spans="6:30">
      <c r="F1789" s="52"/>
      <c r="G1789" s="52"/>
      <c r="P1789" s="52"/>
      <c r="Q1789" s="144"/>
      <c r="AC1789" s="39"/>
      <c r="AD1789" s="40"/>
    </row>
    <row r="1790" s="35" customFormat="1" spans="6:30">
      <c r="F1790" s="52"/>
      <c r="G1790" s="52"/>
      <c r="P1790" s="52"/>
      <c r="Q1790" s="144"/>
      <c r="AC1790" s="39"/>
      <c r="AD1790" s="40"/>
    </row>
    <row r="1791" s="35" customFormat="1" spans="6:30">
      <c r="F1791" s="52"/>
      <c r="G1791" s="52"/>
      <c r="P1791" s="52"/>
      <c r="Q1791" s="144"/>
      <c r="AC1791" s="39"/>
      <c r="AD1791" s="40"/>
    </row>
    <row r="1792" s="35" customFormat="1" spans="6:30">
      <c r="F1792" s="52"/>
      <c r="G1792" s="52"/>
      <c r="P1792" s="52"/>
      <c r="Q1792" s="144"/>
      <c r="AC1792" s="39"/>
      <c r="AD1792" s="40"/>
    </row>
    <row r="1793" s="35" customFormat="1" spans="6:30">
      <c r="F1793" s="52"/>
      <c r="G1793" s="52"/>
      <c r="P1793" s="52"/>
      <c r="Q1793" s="144"/>
      <c r="AC1793" s="39"/>
      <c r="AD1793" s="40"/>
    </row>
    <row r="1794" s="35" customFormat="1" spans="6:30">
      <c r="F1794" s="52"/>
      <c r="G1794" s="52"/>
      <c r="P1794" s="52"/>
      <c r="Q1794" s="144"/>
      <c r="AC1794" s="39"/>
      <c r="AD1794" s="40"/>
    </row>
    <row r="1795" s="35" customFormat="1" spans="6:30">
      <c r="F1795" s="52"/>
      <c r="G1795" s="52"/>
      <c r="P1795" s="52"/>
      <c r="Q1795" s="144"/>
      <c r="AC1795" s="39"/>
      <c r="AD1795" s="40"/>
    </row>
    <row r="1796" s="35" customFormat="1" spans="6:30">
      <c r="F1796" s="52"/>
      <c r="G1796" s="52"/>
      <c r="P1796" s="52"/>
      <c r="Q1796" s="144"/>
      <c r="AC1796" s="39"/>
      <c r="AD1796" s="40"/>
    </row>
    <row r="1797" s="35" customFormat="1" spans="6:30">
      <c r="F1797" s="52"/>
      <c r="G1797" s="52"/>
      <c r="P1797" s="52"/>
      <c r="Q1797" s="144"/>
      <c r="AC1797" s="39"/>
      <c r="AD1797" s="40"/>
    </row>
    <row r="1798" s="35" customFormat="1" spans="6:30">
      <c r="F1798" s="52"/>
      <c r="G1798" s="52"/>
      <c r="P1798" s="52"/>
      <c r="Q1798" s="144"/>
      <c r="AC1798" s="39"/>
      <c r="AD1798" s="40"/>
    </row>
    <row r="1799" s="35" customFormat="1" spans="6:30">
      <c r="F1799" s="52"/>
      <c r="G1799" s="52"/>
      <c r="P1799" s="52"/>
      <c r="Q1799" s="144"/>
      <c r="AC1799" s="39"/>
      <c r="AD1799" s="40"/>
    </row>
    <row r="1800" s="35" customFormat="1" spans="6:30">
      <c r="F1800" s="52"/>
      <c r="G1800" s="52"/>
      <c r="P1800" s="52"/>
      <c r="Q1800" s="144"/>
      <c r="AC1800" s="39"/>
      <c r="AD1800" s="40"/>
    </row>
    <row r="1801" s="35" customFormat="1" spans="6:30">
      <c r="F1801" s="52"/>
      <c r="G1801" s="52"/>
      <c r="P1801" s="52"/>
      <c r="Q1801" s="144"/>
      <c r="AC1801" s="39"/>
      <c r="AD1801" s="40"/>
    </row>
    <row r="1802" s="35" customFormat="1" spans="6:30">
      <c r="F1802" s="52"/>
      <c r="G1802" s="52"/>
      <c r="P1802" s="52"/>
      <c r="Q1802" s="144"/>
      <c r="AC1802" s="39"/>
      <c r="AD1802" s="40"/>
    </row>
    <row r="1803" s="35" customFormat="1" spans="6:30">
      <c r="F1803" s="52"/>
      <c r="G1803" s="52"/>
      <c r="P1803" s="52"/>
      <c r="Q1803" s="144"/>
      <c r="AC1803" s="39"/>
      <c r="AD1803" s="40"/>
    </row>
    <row r="1804" s="35" customFormat="1" spans="6:30">
      <c r="F1804" s="52"/>
      <c r="G1804" s="52"/>
      <c r="P1804" s="52"/>
      <c r="Q1804" s="144"/>
      <c r="AC1804" s="39"/>
      <c r="AD1804" s="40"/>
    </row>
    <row r="1805" s="35" customFormat="1" spans="6:30">
      <c r="F1805" s="52"/>
      <c r="G1805" s="52"/>
      <c r="P1805" s="52"/>
      <c r="Q1805" s="144"/>
      <c r="AC1805" s="39"/>
      <c r="AD1805" s="40"/>
    </row>
    <row r="1806" s="35" customFormat="1" spans="6:30">
      <c r="F1806" s="52"/>
      <c r="G1806" s="52"/>
      <c r="P1806" s="52"/>
      <c r="Q1806" s="144"/>
      <c r="AC1806" s="39"/>
      <c r="AD1806" s="40"/>
    </row>
    <row r="1807" s="35" customFormat="1" spans="6:30">
      <c r="F1807" s="52"/>
      <c r="G1807" s="52"/>
      <c r="P1807" s="52"/>
      <c r="Q1807" s="144"/>
      <c r="AC1807" s="39"/>
      <c r="AD1807" s="40"/>
    </row>
    <row r="1808" s="35" customFormat="1" spans="6:30">
      <c r="F1808" s="52"/>
      <c r="G1808" s="52"/>
      <c r="P1808" s="52"/>
      <c r="Q1808" s="144"/>
      <c r="AC1808" s="39"/>
      <c r="AD1808" s="40"/>
    </row>
    <row r="1809" s="35" customFormat="1" spans="6:30">
      <c r="F1809" s="52"/>
      <c r="G1809" s="52"/>
      <c r="P1809" s="52"/>
      <c r="Q1809" s="144"/>
      <c r="AC1809" s="39"/>
      <c r="AD1809" s="40"/>
    </row>
    <row r="1810" s="35" customFormat="1" spans="6:30">
      <c r="F1810" s="52"/>
      <c r="G1810" s="52"/>
      <c r="P1810" s="52"/>
      <c r="Q1810" s="144"/>
      <c r="AC1810" s="39"/>
      <c r="AD1810" s="40"/>
    </row>
    <row r="1811" s="35" customFormat="1" spans="6:30">
      <c r="F1811" s="52"/>
      <c r="G1811" s="52"/>
      <c r="P1811" s="52"/>
      <c r="Q1811" s="144"/>
      <c r="AC1811" s="39"/>
      <c r="AD1811" s="40"/>
    </row>
    <row r="1812" s="35" customFormat="1" spans="6:30">
      <c r="F1812" s="52"/>
      <c r="G1812" s="52"/>
      <c r="P1812" s="52"/>
      <c r="Q1812" s="144"/>
      <c r="AC1812" s="39"/>
      <c r="AD1812" s="40"/>
    </row>
    <row r="1813" s="35" customFormat="1" spans="6:30">
      <c r="F1813" s="52"/>
      <c r="G1813" s="52"/>
      <c r="P1813" s="52"/>
      <c r="Q1813" s="144"/>
      <c r="AC1813" s="39"/>
      <c r="AD1813" s="40"/>
    </row>
    <row r="1814" s="35" customFormat="1" spans="6:30">
      <c r="F1814" s="52"/>
      <c r="G1814" s="52"/>
      <c r="P1814" s="52"/>
      <c r="Q1814" s="144"/>
      <c r="AC1814" s="39"/>
      <c r="AD1814" s="40"/>
    </row>
    <row r="1815" s="35" customFormat="1" spans="6:30">
      <c r="F1815" s="52"/>
      <c r="G1815" s="52"/>
      <c r="P1815" s="52"/>
      <c r="Q1815" s="144"/>
      <c r="AC1815" s="39"/>
      <c r="AD1815" s="40"/>
    </row>
    <row r="1816" s="35" customFormat="1" spans="6:30">
      <c r="F1816" s="52"/>
      <c r="G1816" s="52"/>
      <c r="P1816" s="52"/>
      <c r="Q1816" s="144"/>
      <c r="AC1816" s="39"/>
      <c r="AD1816" s="40"/>
    </row>
    <row r="1817" s="35" customFormat="1" spans="6:30">
      <c r="F1817" s="52"/>
      <c r="G1817" s="52"/>
      <c r="P1817" s="52"/>
      <c r="Q1817" s="144"/>
      <c r="AC1817" s="39"/>
      <c r="AD1817" s="40"/>
    </row>
    <row r="1818" s="35" customFormat="1" spans="6:30">
      <c r="F1818" s="52"/>
      <c r="G1818" s="52"/>
      <c r="P1818" s="52"/>
      <c r="Q1818" s="144"/>
      <c r="AC1818" s="39"/>
      <c r="AD1818" s="40"/>
    </row>
    <row r="1819" s="35" customFormat="1" spans="6:30">
      <c r="F1819" s="52"/>
      <c r="G1819" s="52"/>
      <c r="P1819" s="52"/>
      <c r="Q1819" s="144"/>
      <c r="AC1819" s="39"/>
      <c r="AD1819" s="40"/>
    </row>
    <row r="1820" s="35" customFormat="1" spans="6:30">
      <c r="F1820" s="52"/>
      <c r="G1820" s="52"/>
      <c r="P1820" s="52"/>
      <c r="Q1820" s="144"/>
      <c r="AC1820" s="39"/>
      <c r="AD1820" s="40"/>
    </row>
    <row r="1821" s="35" customFormat="1" spans="6:30">
      <c r="F1821" s="52"/>
      <c r="G1821" s="52"/>
      <c r="P1821" s="52"/>
      <c r="Q1821" s="144"/>
      <c r="AC1821" s="39"/>
      <c r="AD1821" s="40"/>
    </row>
    <row r="1822" s="35" customFormat="1" spans="6:30">
      <c r="F1822" s="52"/>
      <c r="G1822" s="52"/>
      <c r="P1822" s="52"/>
      <c r="Q1822" s="144"/>
      <c r="AC1822" s="39"/>
      <c r="AD1822" s="40"/>
    </row>
    <row r="1823" s="35" customFormat="1" spans="6:30">
      <c r="F1823" s="52"/>
      <c r="G1823" s="52"/>
      <c r="P1823" s="52"/>
      <c r="Q1823" s="144"/>
      <c r="AC1823" s="39"/>
      <c r="AD1823" s="40"/>
    </row>
    <row r="1824" s="35" customFormat="1" spans="6:30">
      <c r="F1824" s="52"/>
      <c r="G1824" s="52"/>
      <c r="P1824" s="52"/>
      <c r="Q1824" s="144"/>
      <c r="AC1824" s="39"/>
      <c r="AD1824" s="40"/>
    </row>
    <row r="1825" s="35" customFormat="1" spans="6:30">
      <c r="F1825" s="52"/>
      <c r="G1825" s="52"/>
      <c r="P1825" s="52"/>
      <c r="Q1825" s="144"/>
      <c r="AC1825" s="39"/>
      <c r="AD1825" s="40"/>
    </row>
    <row r="1826" s="35" customFormat="1" spans="6:30">
      <c r="F1826" s="52"/>
      <c r="G1826" s="52"/>
      <c r="P1826" s="52"/>
      <c r="Q1826" s="144"/>
      <c r="AC1826" s="39"/>
      <c r="AD1826" s="40"/>
    </row>
    <row r="1827" s="35" customFormat="1" spans="6:30">
      <c r="F1827" s="52"/>
      <c r="G1827" s="52"/>
      <c r="P1827" s="52"/>
      <c r="Q1827" s="144"/>
      <c r="AC1827" s="39"/>
      <c r="AD1827" s="40"/>
    </row>
    <row r="1828" s="35" customFormat="1" spans="6:30">
      <c r="F1828" s="52"/>
      <c r="G1828" s="52"/>
      <c r="P1828" s="52"/>
      <c r="Q1828" s="144"/>
      <c r="AC1828" s="39"/>
      <c r="AD1828" s="40"/>
    </row>
    <row r="1829" s="35" customFormat="1" spans="6:30">
      <c r="F1829" s="52"/>
      <c r="G1829" s="52"/>
      <c r="P1829" s="52"/>
      <c r="Q1829" s="144"/>
      <c r="AC1829" s="39"/>
      <c r="AD1829" s="40"/>
    </row>
    <row r="1830" s="35" customFormat="1" spans="6:30">
      <c r="F1830" s="52"/>
      <c r="G1830" s="52"/>
      <c r="P1830" s="52"/>
      <c r="Q1830" s="144"/>
      <c r="AC1830" s="39"/>
      <c r="AD1830" s="40"/>
    </row>
    <row r="1831" s="35" customFormat="1" spans="6:30">
      <c r="F1831" s="52"/>
      <c r="G1831" s="52"/>
      <c r="P1831" s="52"/>
      <c r="Q1831" s="144"/>
      <c r="AC1831" s="39"/>
      <c r="AD1831" s="40"/>
    </row>
    <row r="1832" s="35" customFormat="1" spans="6:30">
      <c r="F1832" s="52"/>
      <c r="G1832" s="52"/>
      <c r="P1832" s="52"/>
      <c r="Q1832" s="144"/>
      <c r="AC1832" s="39"/>
      <c r="AD1832" s="40"/>
    </row>
    <row r="1833" s="35" customFormat="1" spans="6:30">
      <c r="F1833" s="52"/>
      <c r="G1833" s="52"/>
      <c r="P1833" s="52"/>
      <c r="Q1833" s="144"/>
      <c r="AC1833" s="39"/>
      <c r="AD1833" s="40"/>
    </row>
    <row r="1834" s="35" customFormat="1" spans="6:30">
      <c r="F1834" s="52"/>
      <c r="G1834" s="52"/>
      <c r="P1834" s="52"/>
      <c r="Q1834" s="144"/>
      <c r="AC1834" s="39"/>
      <c r="AD1834" s="40"/>
    </row>
    <row r="1835" s="35" customFormat="1" spans="6:30">
      <c r="F1835" s="52"/>
      <c r="G1835" s="52"/>
      <c r="P1835" s="52"/>
      <c r="Q1835" s="144"/>
      <c r="AC1835" s="39"/>
      <c r="AD1835" s="40"/>
    </row>
    <row r="1836" s="35" customFormat="1" spans="6:30">
      <c r="F1836" s="52"/>
      <c r="G1836" s="52"/>
      <c r="P1836" s="52"/>
      <c r="Q1836" s="144"/>
      <c r="AC1836" s="39"/>
      <c r="AD1836" s="40"/>
    </row>
    <row r="1837" s="35" customFormat="1" spans="6:30">
      <c r="F1837" s="52"/>
      <c r="G1837" s="52"/>
      <c r="P1837" s="52"/>
      <c r="Q1837" s="144"/>
      <c r="AC1837" s="39"/>
      <c r="AD1837" s="40"/>
    </row>
    <row r="1838" s="35" customFormat="1" spans="6:30">
      <c r="F1838" s="52"/>
      <c r="G1838" s="52"/>
      <c r="P1838" s="52"/>
      <c r="Q1838" s="144"/>
      <c r="AC1838" s="39"/>
      <c r="AD1838" s="40"/>
    </row>
    <row r="1839" s="35" customFormat="1" spans="6:30">
      <c r="F1839" s="52"/>
      <c r="G1839" s="52"/>
      <c r="P1839" s="52"/>
      <c r="Q1839" s="144"/>
      <c r="AC1839" s="39"/>
      <c r="AD1839" s="40"/>
    </row>
    <row r="1840" s="35" customFormat="1" spans="6:30">
      <c r="F1840" s="52"/>
      <c r="G1840" s="52"/>
      <c r="P1840" s="52"/>
      <c r="Q1840" s="144"/>
      <c r="AC1840" s="39"/>
      <c r="AD1840" s="40"/>
    </row>
    <row r="1841" s="35" customFormat="1" spans="6:30">
      <c r="F1841" s="52"/>
      <c r="G1841" s="52"/>
      <c r="P1841" s="52"/>
      <c r="Q1841" s="144"/>
      <c r="AC1841" s="39"/>
      <c r="AD1841" s="40"/>
    </row>
    <row r="1842" s="35" customFormat="1" spans="6:30">
      <c r="F1842" s="52"/>
      <c r="G1842" s="52"/>
      <c r="P1842" s="52"/>
      <c r="Q1842" s="144"/>
      <c r="AC1842" s="39"/>
      <c r="AD1842" s="40"/>
    </row>
    <row r="1843" s="35" customFormat="1" spans="6:30">
      <c r="F1843" s="52"/>
      <c r="G1843" s="52"/>
      <c r="P1843" s="52"/>
      <c r="Q1843" s="144"/>
      <c r="AC1843" s="39"/>
      <c r="AD1843" s="40"/>
    </row>
    <row r="1844" s="35" customFormat="1" spans="6:30">
      <c r="F1844" s="52"/>
      <c r="G1844" s="52"/>
      <c r="P1844" s="52"/>
      <c r="Q1844" s="144"/>
      <c r="AC1844" s="39"/>
      <c r="AD1844" s="40"/>
    </row>
    <row r="1845" s="35" customFormat="1" spans="6:30">
      <c r="F1845" s="52"/>
      <c r="G1845" s="52"/>
      <c r="P1845" s="52"/>
      <c r="Q1845" s="144"/>
      <c r="AC1845" s="39"/>
      <c r="AD1845" s="40"/>
    </row>
    <row r="1846" s="35" customFormat="1" spans="6:30">
      <c r="F1846" s="52"/>
      <c r="G1846" s="52"/>
      <c r="P1846" s="52"/>
      <c r="Q1846" s="144"/>
      <c r="AC1846" s="39"/>
      <c r="AD1846" s="40"/>
    </row>
    <row r="1847" s="35" customFormat="1" spans="6:30">
      <c r="F1847" s="52"/>
      <c r="G1847" s="52"/>
      <c r="P1847" s="52"/>
      <c r="Q1847" s="144"/>
      <c r="AC1847" s="39"/>
      <c r="AD1847" s="40"/>
    </row>
    <row r="1848" s="35" customFormat="1" spans="6:30">
      <c r="F1848" s="52"/>
      <c r="G1848" s="52"/>
      <c r="P1848" s="52"/>
      <c r="Q1848" s="144"/>
      <c r="AC1848" s="39"/>
      <c r="AD1848" s="40"/>
    </row>
    <row r="1849" s="35" customFormat="1" spans="6:30">
      <c r="F1849" s="52"/>
      <c r="G1849" s="52"/>
      <c r="P1849" s="52"/>
      <c r="Q1849" s="144"/>
      <c r="AC1849" s="39"/>
      <c r="AD1849" s="40"/>
    </row>
    <row r="1850" s="35" customFormat="1" spans="6:30">
      <c r="F1850" s="52"/>
      <c r="G1850" s="52"/>
      <c r="P1850" s="52"/>
      <c r="Q1850" s="144"/>
      <c r="AC1850" s="39"/>
      <c r="AD1850" s="40"/>
    </row>
    <row r="1851" s="35" customFormat="1" spans="6:30">
      <c r="F1851" s="52"/>
      <c r="G1851" s="52"/>
      <c r="P1851" s="52"/>
      <c r="Q1851" s="144"/>
      <c r="AC1851" s="39"/>
      <c r="AD1851" s="40"/>
    </row>
    <row r="1852" s="35" customFormat="1" spans="6:30">
      <c r="F1852" s="52"/>
      <c r="G1852" s="52"/>
      <c r="P1852" s="52"/>
      <c r="Q1852" s="144"/>
      <c r="AC1852" s="39"/>
      <c r="AD1852" s="40"/>
    </row>
    <row r="1853" s="35" customFormat="1" spans="6:30">
      <c r="F1853" s="52"/>
      <c r="G1853" s="52"/>
      <c r="P1853" s="52"/>
      <c r="Q1853" s="144"/>
      <c r="AC1853" s="39"/>
      <c r="AD1853" s="40"/>
    </row>
    <row r="1854" s="35" customFormat="1" spans="6:30">
      <c r="F1854" s="52"/>
      <c r="G1854" s="52"/>
      <c r="P1854" s="52"/>
      <c r="Q1854" s="144"/>
      <c r="AC1854" s="39"/>
      <c r="AD1854" s="40"/>
    </row>
    <row r="1855" s="35" customFormat="1" spans="6:30">
      <c r="F1855" s="52"/>
      <c r="G1855" s="52"/>
      <c r="P1855" s="52"/>
      <c r="Q1855" s="144"/>
      <c r="AC1855" s="39"/>
      <c r="AD1855" s="40"/>
    </row>
    <row r="1856" s="35" customFormat="1" spans="6:30">
      <c r="F1856" s="52"/>
      <c r="G1856" s="52"/>
      <c r="P1856" s="52"/>
      <c r="Q1856" s="144"/>
      <c r="AC1856" s="39"/>
      <c r="AD1856" s="40"/>
    </row>
    <row r="1857" s="35" customFormat="1" spans="6:30">
      <c r="F1857" s="52"/>
      <c r="G1857" s="52"/>
      <c r="P1857" s="52"/>
      <c r="Q1857" s="144"/>
      <c r="AC1857" s="39"/>
      <c r="AD1857" s="40"/>
    </row>
    <row r="1858" s="35" customFormat="1" spans="6:30">
      <c r="F1858" s="52"/>
      <c r="G1858" s="52"/>
      <c r="P1858" s="52"/>
      <c r="Q1858" s="144"/>
      <c r="AC1858" s="39"/>
      <c r="AD1858" s="40"/>
    </row>
    <row r="1859" s="35" customFormat="1" spans="6:30">
      <c r="F1859" s="52"/>
      <c r="G1859" s="52"/>
      <c r="P1859" s="52"/>
      <c r="Q1859" s="144"/>
      <c r="AC1859" s="39"/>
      <c r="AD1859" s="40"/>
    </row>
    <row r="1860" s="35" customFormat="1" spans="6:30">
      <c r="F1860" s="52"/>
      <c r="G1860" s="52"/>
      <c r="P1860" s="52"/>
      <c r="Q1860" s="144"/>
      <c r="AC1860" s="39"/>
      <c r="AD1860" s="40"/>
    </row>
    <row r="1861" s="35" customFormat="1" spans="6:30">
      <c r="F1861" s="52"/>
      <c r="G1861" s="52"/>
      <c r="P1861" s="52"/>
      <c r="Q1861" s="144"/>
      <c r="AC1861" s="39"/>
      <c r="AD1861" s="40"/>
    </row>
    <row r="1862" s="35" customFormat="1" spans="6:30">
      <c r="F1862" s="52"/>
      <c r="G1862" s="52"/>
      <c r="P1862" s="52"/>
      <c r="Q1862" s="144"/>
      <c r="AC1862" s="39"/>
      <c r="AD1862" s="40"/>
    </row>
    <row r="1863" s="35" customFormat="1" spans="6:30">
      <c r="F1863" s="52"/>
      <c r="G1863" s="52"/>
      <c r="P1863" s="52"/>
      <c r="Q1863" s="144"/>
      <c r="AC1863" s="39"/>
      <c r="AD1863" s="40"/>
    </row>
    <row r="1864" s="35" customFormat="1" spans="6:30">
      <c r="F1864" s="52"/>
      <c r="G1864" s="52"/>
      <c r="P1864" s="52"/>
      <c r="Q1864" s="144"/>
      <c r="AC1864" s="39"/>
      <c r="AD1864" s="40"/>
    </row>
    <row r="1865" s="35" customFormat="1" spans="6:30">
      <c r="F1865" s="52"/>
      <c r="G1865" s="52"/>
      <c r="P1865" s="52"/>
      <c r="Q1865" s="144"/>
      <c r="AC1865" s="39"/>
      <c r="AD1865" s="40"/>
    </row>
    <row r="1866" s="35" customFormat="1" spans="6:30">
      <c r="F1866" s="52"/>
      <c r="G1866" s="52"/>
      <c r="P1866" s="52"/>
      <c r="Q1866" s="144"/>
      <c r="AC1866" s="39"/>
      <c r="AD1866" s="40"/>
    </row>
    <row r="1867" s="35" customFormat="1" spans="6:30">
      <c r="F1867" s="52"/>
      <c r="G1867" s="52"/>
      <c r="P1867" s="52"/>
      <c r="Q1867" s="144"/>
      <c r="AC1867" s="39"/>
      <c r="AD1867" s="40"/>
    </row>
    <row r="1868" s="35" customFormat="1" spans="6:30">
      <c r="F1868" s="52"/>
      <c r="G1868" s="52"/>
      <c r="P1868" s="52"/>
      <c r="Q1868" s="144"/>
      <c r="AC1868" s="39"/>
      <c r="AD1868" s="40"/>
    </row>
    <row r="1869" s="35" customFormat="1" spans="6:30">
      <c r="F1869" s="52"/>
      <c r="G1869" s="52"/>
      <c r="P1869" s="52"/>
      <c r="Q1869" s="144"/>
      <c r="AC1869" s="39"/>
      <c r="AD1869" s="40"/>
    </row>
    <row r="1870" s="35" customFormat="1" spans="6:30">
      <c r="F1870" s="52"/>
      <c r="G1870" s="52"/>
      <c r="P1870" s="52"/>
      <c r="Q1870" s="144"/>
      <c r="AC1870" s="39"/>
      <c r="AD1870" s="40"/>
    </row>
    <row r="1871" s="35" customFormat="1" spans="6:30">
      <c r="F1871" s="52"/>
      <c r="G1871" s="52"/>
      <c r="P1871" s="52"/>
      <c r="Q1871" s="144"/>
      <c r="AC1871" s="39"/>
      <c r="AD1871" s="40"/>
    </row>
    <row r="1872" s="35" customFormat="1" spans="6:30">
      <c r="F1872" s="52"/>
      <c r="G1872" s="52"/>
      <c r="P1872" s="52"/>
      <c r="Q1872" s="144"/>
      <c r="AC1872" s="39"/>
      <c r="AD1872" s="40"/>
    </row>
    <row r="1873" s="35" customFormat="1" spans="6:30">
      <c r="F1873" s="52"/>
      <c r="G1873" s="52"/>
      <c r="P1873" s="52"/>
      <c r="Q1873" s="144"/>
      <c r="AC1873" s="39"/>
      <c r="AD1873" s="40"/>
    </row>
    <row r="1874" s="35" customFormat="1" spans="6:30">
      <c r="F1874" s="52"/>
      <c r="G1874" s="52"/>
      <c r="P1874" s="52"/>
      <c r="Q1874" s="144"/>
      <c r="AC1874" s="39"/>
      <c r="AD1874" s="40"/>
    </row>
    <row r="1875" s="35" customFormat="1" spans="6:30">
      <c r="F1875" s="52"/>
      <c r="G1875" s="52"/>
      <c r="P1875" s="52"/>
      <c r="Q1875" s="144"/>
      <c r="AC1875" s="39"/>
      <c r="AD1875" s="40"/>
    </row>
    <row r="1876" s="35" customFormat="1" spans="6:30">
      <c r="F1876" s="52"/>
      <c r="G1876" s="52"/>
      <c r="P1876" s="52"/>
      <c r="Q1876" s="144"/>
      <c r="AC1876" s="39"/>
      <c r="AD1876" s="40"/>
    </row>
    <row r="1877" s="35" customFormat="1" spans="6:30">
      <c r="F1877" s="52"/>
      <c r="G1877" s="52"/>
      <c r="P1877" s="52"/>
      <c r="Q1877" s="144"/>
      <c r="AC1877" s="39"/>
      <c r="AD1877" s="40"/>
    </row>
    <row r="1878" s="35" customFormat="1" spans="6:30">
      <c r="F1878" s="52"/>
      <c r="G1878" s="52"/>
      <c r="P1878" s="52"/>
      <c r="Q1878" s="144"/>
      <c r="AC1878" s="39"/>
      <c r="AD1878" s="40"/>
    </row>
    <row r="1879" s="35" customFormat="1" spans="6:30">
      <c r="F1879" s="52"/>
      <c r="G1879" s="52"/>
      <c r="P1879" s="52"/>
      <c r="Q1879" s="144"/>
      <c r="AC1879" s="39"/>
      <c r="AD1879" s="40"/>
    </row>
    <row r="1880" s="35" customFormat="1" spans="6:30">
      <c r="F1880" s="52"/>
      <c r="G1880" s="52"/>
      <c r="P1880" s="52"/>
      <c r="Q1880" s="144"/>
      <c r="AC1880" s="39"/>
      <c r="AD1880" s="40"/>
    </row>
    <row r="1881" s="35" customFormat="1" spans="6:30">
      <c r="F1881" s="52"/>
      <c r="G1881" s="52"/>
      <c r="P1881" s="52"/>
      <c r="Q1881" s="144"/>
      <c r="AC1881" s="39"/>
      <c r="AD1881" s="40"/>
    </row>
    <row r="1882" s="35" customFormat="1" spans="6:30">
      <c r="F1882" s="52"/>
      <c r="G1882" s="52"/>
      <c r="P1882" s="52"/>
      <c r="Q1882" s="144"/>
      <c r="AC1882" s="39"/>
      <c r="AD1882" s="40"/>
    </row>
    <row r="1883" s="35" customFormat="1" spans="6:30">
      <c r="F1883" s="52"/>
      <c r="G1883" s="52"/>
      <c r="P1883" s="52"/>
      <c r="Q1883" s="144"/>
      <c r="AC1883" s="39"/>
      <c r="AD1883" s="40"/>
    </row>
    <row r="1884" s="35" customFormat="1" spans="6:30">
      <c r="F1884" s="52"/>
      <c r="G1884" s="52"/>
      <c r="P1884" s="52"/>
      <c r="Q1884" s="144"/>
      <c r="AC1884" s="39"/>
      <c r="AD1884" s="40"/>
    </row>
    <row r="1885" s="35" customFormat="1" spans="6:30">
      <c r="F1885" s="52"/>
      <c r="G1885" s="52"/>
      <c r="P1885" s="52"/>
      <c r="Q1885" s="144"/>
      <c r="AC1885" s="39"/>
      <c r="AD1885" s="40"/>
    </row>
    <row r="1886" s="35" customFormat="1" spans="6:30">
      <c r="F1886" s="52"/>
      <c r="G1886" s="52"/>
      <c r="P1886" s="52"/>
      <c r="Q1886" s="144"/>
      <c r="AC1886" s="39"/>
      <c r="AD1886" s="40"/>
    </row>
    <row r="1887" s="35" customFormat="1" spans="6:30">
      <c r="F1887" s="52"/>
      <c r="G1887" s="52"/>
      <c r="P1887" s="52"/>
      <c r="Q1887" s="144"/>
      <c r="AC1887" s="39"/>
      <c r="AD1887" s="40"/>
    </row>
    <row r="1888" s="35" customFormat="1" spans="6:30">
      <c r="F1888" s="52"/>
      <c r="G1888" s="52"/>
      <c r="P1888" s="52"/>
      <c r="Q1888" s="144"/>
      <c r="AC1888" s="39"/>
      <c r="AD1888" s="40"/>
    </row>
    <row r="1889" s="35" customFormat="1" spans="6:30">
      <c r="F1889" s="52"/>
      <c r="G1889" s="52"/>
      <c r="P1889" s="52"/>
      <c r="Q1889" s="144"/>
      <c r="AC1889" s="39"/>
      <c r="AD1889" s="40"/>
    </row>
    <row r="1890" s="35" customFormat="1" spans="6:30">
      <c r="F1890" s="52"/>
      <c r="G1890" s="52"/>
      <c r="P1890" s="52"/>
      <c r="Q1890" s="144"/>
      <c r="AC1890" s="39"/>
      <c r="AD1890" s="40"/>
    </row>
    <row r="1891" s="35" customFormat="1" spans="6:30">
      <c r="F1891" s="52"/>
      <c r="G1891" s="52"/>
      <c r="P1891" s="52"/>
      <c r="Q1891" s="144"/>
      <c r="AC1891" s="39"/>
      <c r="AD1891" s="40"/>
    </row>
    <row r="1892" s="35" customFormat="1" spans="6:30">
      <c r="F1892" s="52"/>
      <c r="G1892" s="52"/>
      <c r="P1892" s="52"/>
      <c r="Q1892" s="144"/>
      <c r="AC1892" s="39"/>
      <c r="AD1892" s="40"/>
    </row>
    <row r="1893" s="35" customFormat="1" spans="6:30">
      <c r="F1893" s="52"/>
      <c r="G1893" s="52"/>
      <c r="P1893" s="52"/>
      <c r="Q1893" s="144"/>
      <c r="AC1893" s="39"/>
      <c r="AD1893" s="40"/>
    </row>
    <row r="1894" s="35" customFormat="1" spans="6:30">
      <c r="F1894" s="52"/>
      <c r="G1894" s="52"/>
      <c r="P1894" s="52"/>
      <c r="Q1894" s="144"/>
      <c r="AC1894" s="39"/>
      <c r="AD1894" s="40"/>
    </row>
    <row r="1895" s="35" customFormat="1" spans="6:30">
      <c r="F1895" s="52"/>
      <c r="G1895" s="52"/>
      <c r="P1895" s="52"/>
      <c r="Q1895" s="144"/>
      <c r="AC1895" s="39"/>
      <c r="AD1895" s="40"/>
    </row>
    <row r="1896" s="35" customFormat="1" spans="6:30">
      <c r="F1896" s="52"/>
      <c r="G1896" s="52"/>
      <c r="P1896" s="52"/>
      <c r="Q1896" s="144"/>
      <c r="AC1896" s="39"/>
      <c r="AD1896" s="40"/>
    </row>
    <row r="1897" s="35" customFormat="1" spans="6:30">
      <c r="F1897" s="52"/>
      <c r="G1897" s="52"/>
      <c r="P1897" s="52"/>
      <c r="Q1897" s="144"/>
      <c r="AC1897" s="39"/>
      <c r="AD1897" s="40"/>
    </row>
    <row r="1898" s="35" customFormat="1" spans="6:30">
      <c r="F1898" s="52"/>
      <c r="G1898" s="52"/>
      <c r="P1898" s="52"/>
      <c r="Q1898" s="144"/>
      <c r="AC1898" s="39"/>
      <c r="AD1898" s="40"/>
    </row>
    <row r="1899" s="35" customFormat="1" spans="6:30">
      <c r="F1899" s="52"/>
      <c r="G1899" s="52"/>
      <c r="P1899" s="52"/>
      <c r="Q1899" s="144"/>
      <c r="AC1899" s="39"/>
      <c r="AD1899" s="40"/>
    </row>
    <row r="1900" s="35" customFormat="1" spans="6:30">
      <c r="F1900" s="52"/>
      <c r="G1900" s="52"/>
      <c r="P1900" s="52"/>
      <c r="Q1900" s="144"/>
      <c r="AC1900" s="39"/>
      <c r="AD1900" s="40"/>
    </row>
    <row r="1901" s="35" customFormat="1" spans="6:30">
      <c r="F1901" s="52"/>
      <c r="G1901" s="52"/>
      <c r="P1901" s="52"/>
      <c r="Q1901" s="144"/>
      <c r="AC1901" s="39"/>
      <c r="AD1901" s="40"/>
    </row>
    <row r="1902" s="35" customFormat="1" spans="6:30">
      <c r="F1902" s="52"/>
      <c r="G1902" s="52"/>
      <c r="P1902" s="52"/>
      <c r="Q1902" s="144"/>
      <c r="AC1902" s="39"/>
      <c r="AD1902" s="40"/>
    </row>
    <row r="1903" s="35" customFormat="1" spans="6:30">
      <c r="F1903" s="52"/>
      <c r="G1903" s="52"/>
      <c r="P1903" s="52"/>
      <c r="Q1903" s="144"/>
      <c r="AC1903" s="39"/>
      <c r="AD1903" s="40"/>
    </row>
    <row r="1904" s="35" customFormat="1" spans="6:30">
      <c r="F1904" s="52"/>
      <c r="G1904" s="52"/>
      <c r="P1904" s="52"/>
      <c r="Q1904" s="144"/>
      <c r="AC1904" s="39"/>
      <c r="AD1904" s="40"/>
    </row>
    <row r="1905" s="35" customFormat="1" spans="6:30">
      <c r="F1905" s="52"/>
      <c r="G1905" s="52"/>
      <c r="P1905" s="52"/>
      <c r="Q1905" s="144"/>
      <c r="AC1905" s="39"/>
      <c r="AD1905" s="40"/>
    </row>
    <row r="1906" s="35" customFormat="1" spans="6:30">
      <c r="F1906" s="52"/>
      <c r="G1906" s="52"/>
      <c r="P1906" s="52"/>
      <c r="Q1906" s="144"/>
      <c r="AC1906" s="39"/>
      <c r="AD1906" s="40"/>
    </row>
    <row r="1907" s="35" customFormat="1" spans="6:30">
      <c r="F1907" s="52"/>
      <c r="G1907" s="52"/>
      <c r="P1907" s="52"/>
      <c r="Q1907" s="144"/>
      <c r="AC1907" s="39"/>
      <c r="AD1907" s="40"/>
    </row>
    <row r="1908" s="35" customFormat="1" spans="6:30">
      <c r="F1908" s="52"/>
      <c r="G1908" s="52"/>
      <c r="P1908" s="52"/>
      <c r="Q1908" s="144"/>
      <c r="AC1908" s="39"/>
      <c r="AD1908" s="40"/>
    </row>
    <row r="1909" s="35" customFormat="1" spans="6:30">
      <c r="F1909" s="52"/>
      <c r="G1909" s="52"/>
      <c r="P1909" s="52"/>
      <c r="Q1909" s="144"/>
      <c r="AC1909" s="39"/>
      <c r="AD1909" s="40"/>
    </row>
    <row r="1910" s="35" customFormat="1" spans="6:30">
      <c r="F1910" s="52"/>
      <c r="G1910" s="52"/>
      <c r="P1910" s="52"/>
      <c r="Q1910" s="144"/>
      <c r="AC1910" s="39"/>
      <c r="AD1910" s="40"/>
    </row>
    <row r="1911" s="35" customFormat="1" spans="6:30">
      <c r="F1911" s="52"/>
      <c r="G1911" s="52"/>
      <c r="P1911" s="52"/>
      <c r="Q1911" s="144"/>
      <c r="AC1911" s="39"/>
      <c r="AD1911" s="40"/>
    </row>
    <row r="1912" s="35" customFormat="1" spans="6:30">
      <c r="F1912" s="52"/>
      <c r="G1912" s="52"/>
      <c r="P1912" s="52"/>
      <c r="Q1912" s="144"/>
      <c r="AC1912" s="39"/>
      <c r="AD1912" s="40"/>
    </row>
    <row r="1913" s="35" customFormat="1" spans="6:30">
      <c r="F1913" s="52"/>
      <c r="G1913" s="52"/>
      <c r="P1913" s="52"/>
      <c r="Q1913" s="144"/>
      <c r="AC1913" s="39"/>
      <c r="AD1913" s="40"/>
    </row>
    <row r="1914" s="35" customFormat="1" spans="6:30">
      <c r="F1914" s="52"/>
      <c r="G1914" s="52"/>
      <c r="P1914" s="52"/>
      <c r="Q1914" s="144"/>
      <c r="AC1914" s="39"/>
      <c r="AD1914" s="40"/>
    </row>
    <row r="1915" s="35" customFormat="1" spans="6:30">
      <c r="F1915" s="52"/>
      <c r="G1915" s="52"/>
      <c r="P1915" s="52"/>
      <c r="Q1915" s="144"/>
      <c r="AC1915" s="39"/>
      <c r="AD1915" s="40"/>
    </row>
    <row r="1916" s="35" customFormat="1" spans="6:30">
      <c r="F1916" s="52"/>
      <c r="G1916" s="52"/>
      <c r="P1916" s="52"/>
      <c r="Q1916" s="144"/>
      <c r="AC1916" s="39"/>
      <c r="AD1916" s="40"/>
    </row>
    <row r="1917" s="35" customFormat="1" spans="6:30">
      <c r="F1917" s="52"/>
      <c r="G1917" s="52"/>
      <c r="P1917" s="52"/>
      <c r="Q1917" s="144"/>
      <c r="AC1917" s="39"/>
      <c r="AD1917" s="40"/>
    </row>
    <row r="1918" s="35" customFormat="1" spans="6:30">
      <c r="F1918" s="52"/>
      <c r="G1918" s="52"/>
      <c r="P1918" s="52"/>
      <c r="Q1918" s="144"/>
      <c r="AC1918" s="39"/>
      <c r="AD1918" s="40"/>
    </row>
    <row r="1919" s="35" customFormat="1" spans="6:30">
      <c r="F1919" s="52"/>
      <c r="G1919" s="52"/>
      <c r="P1919" s="52"/>
      <c r="Q1919" s="144"/>
      <c r="AC1919" s="39"/>
      <c r="AD1919" s="40"/>
    </row>
    <row r="1920" s="35" customFormat="1" spans="6:30">
      <c r="F1920" s="52"/>
      <c r="G1920" s="52"/>
      <c r="P1920" s="52"/>
      <c r="Q1920" s="144"/>
      <c r="AC1920" s="39"/>
      <c r="AD1920" s="40"/>
    </row>
    <row r="1921" s="35" customFormat="1" spans="6:30">
      <c r="F1921" s="52"/>
      <c r="G1921" s="52"/>
      <c r="P1921" s="52"/>
      <c r="Q1921" s="144"/>
      <c r="AC1921" s="39"/>
      <c r="AD1921" s="40"/>
    </row>
    <row r="1922" s="35" customFormat="1" spans="6:30">
      <c r="F1922" s="52"/>
      <c r="G1922" s="52"/>
      <c r="P1922" s="52"/>
      <c r="Q1922" s="144"/>
      <c r="AC1922" s="39"/>
      <c r="AD1922" s="40"/>
    </row>
    <row r="1923" s="35" customFormat="1" spans="6:30">
      <c r="F1923" s="52"/>
      <c r="G1923" s="52"/>
      <c r="P1923" s="52"/>
      <c r="Q1923" s="144"/>
      <c r="AC1923" s="39"/>
      <c r="AD1923" s="40"/>
    </row>
    <row r="1924" s="35" customFormat="1" spans="6:30">
      <c r="F1924" s="52"/>
      <c r="G1924" s="52"/>
      <c r="P1924" s="52"/>
      <c r="Q1924" s="144"/>
      <c r="AC1924" s="39"/>
      <c r="AD1924" s="40"/>
    </row>
    <row r="1925" s="35" customFormat="1" spans="6:30">
      <c r="F1925" s="52"/>
      <c r="G1925" s="52"/>
      <c r="P1925" s="52"/>
      <c r="Q1925" s="144"/>
      <c r="AC1925" s="39"/>
      <c r="AD1925" s="40"/>
    </row>
    <row r="1926" s="35" customFormat="1" spans="6:30">
      <c r="F1926" s="52"/>
      <c r="G1926" s="52"/>
      <c r="P1926" s="52"/>
      <c r="Q1926" s="144"/>
      <c r="AC1926" s="39"/>
      <c r="AD1926" s="40"/>
    </row>
    <row r="1927" s="35" customFormat="1" spans="6:30">
      <c r="F1927" s="52"/>
      <c r="G1927" s="52"/>
      <c r="P1927" s="52"/>
      <c r="Q1927" s="144"/>
      <c r="AC1927" s="39"/>
      <c r="AD1927" s="40"/>
    </row>
    <row r="1928" s="35" customFormat="1" spans="6:30">
      <c r="F1928" s="52"/>
      <c r="G1928" s="52"/>
      <c r="P1928" s="52"/>
      <c r="Q1928" s="144"/>
      <c r="AC1928" s="39"/>
      <c r="AD1928" s="40"/>
    </row>
    <row r="1929" s="35" customFormat="1" spans="6:30">
      <c r="F1929" s="52"/>
      <c r="G1929" s="52"/>
      <c r="P1929" s="52"/>
      <c r="Q1929" s="144"/>
      <c r="AC1929" s="39"/>
      <c r="AD1929" s="40"/>
    </row>
    <row r="1930" s="35" customFormat="1" spans="6:30">
      <c r="F1930" s="52"/>
      <c r="G1930" s="52"/>
      <c r="P1930" s="52"/>
      <c r="Q1930" s="144"/>
      <c r="AC1930" s="39"/>
      <c r="AD1930" s="40"/>
    </row>
    <row r="1931" s="35" customFormat="1" spans="6:30">
      <c r="F1931" s="52"/>
      <c r="G1931" s="52"/>
      <c r="P1931" s="52"/>
      <c r="Q1931" s="144"/>
      <c r="AC1931" s="39"/>
      <c r="AD1931" s="40"/>
    </row>
    <row r="1932" s="35" customFormat="1" spans="6:30">
      <c r="F1932" s="52"/>
      <c r="G1932" s="52"/>
      <c r="P1932" s="52"/>
      <c r="Q1932" s="144"/>
      <c r="AC1932" s="39"/>
      <c r="AD1932" s="40"/>
    </row>
    <row r="1933" s="35" customFormat="1" spans="6:30">
      <c r="F1933" s="52"/>
      <c r="G1933" s="52"/>
      <c r="P1933" s="52"/>
      <c r="Q1933" s="144"/>
      <c r="AC1933" s="39"/>
      <c r="AD1933" s="40"/>
    </row>
    <row r="1934" s="35" customFormat="1" spans="6:30">
      <c r="F1934" s="52"/>
      <c r="G1934" s="52"/>
      <c r="P1934" s="52"/>
      <c r="Q1934" s="144"/>
      <c r="AC1934" s="39"/>
      <c r="AD1934" s="40"/>
    </row>
    <row r="1935" s="35" customFormat="1" spans="6:30">
      <c r="F1935" s="52"/>
      <c r="G1935" s="52"/>
      <c r="P1935" s="52"/>
      <c r="Q1935" s="144"/>
      <c r="AC1935" s="39"/>
      <c r="AD1935" s="40"/>
    </row>
    <row r="1936" s="35" customFormat="1" spans="6:30">
      <c r="F1936" s="52"/>
      <c r="G1936" s="52"/>
      <c r="P1936" s="52"/>
      <c r="Q1936" s="144"/>
      <c r="AC1936" s="39"/>
      <c r="AD1936" s="40"/>
    </row>
    <row r="1937" s="35" customFormat="1" spans="6:30">
      <c r="F1937" s="52"/>
      <c r="G1937" s="52"/>
      <c r="P1937" s="52"/>
      <c r="Q1937" s="144"/>
      <c r="AC1937" s="39"/>
      <c r="AD1937" s="40"/>
    </row>
    <row r="1938" s="35" customFormat="1" spans="6:30">
      <c r="F1938" s="52"/>
      <c r="G1938" s="52"/>
      <c r="P1938" s="52"/>
      <c r="Q1938" s="144"/>
      <c r="AC1938" s="39"/>
      <c r="AD1938" s="40"/>
    </row>
    <row r="1939" s="35" customFormat="1" spans="6:30">
      <c r="F1939" s="52"/>
      <c r="G1939" s="52"/>
      <c r="P1939" s="52"/>
      <c r="Q1939" s="144"/>
      <c r="AC1939" s="39"/>
      <c r="AD1939" s="40"/>
    </row>
    <row r="1940" s="35" customFormat="1" spans="6:30">
      <c r="F1940" s="52"/>
      <c r="G1940" s="52"/>
      <c r="P1940" s="52"/>
      <c r="Q1940" s="144"/>
      <c r="AC1940" s="39"/>
      <c r="AD1940" s="40"/>
    </row>
    <row r="1941" s="35" customFormat="1" spans="6:30">
      <c r="F1941" s="52"/>
      <c r="G1941" s="52"/>
      <c r="P1941" s="52"/>
      <c r="Q1941" s="144"/>
      <c r="AC1941" s="39"/>
      <c r="AD1941" s="40"/>
    </row>
    <row r="1942" s="35" customFormat="1" spans="6:30">
      <c r="F1942" s="52"/>
      <c r="G1942" s="52"/>
      <c r="P1942" s="52"/>
      <c r="Q1942" s="144"/>
      <c r="AC1942" s="39"/>
      <c r="AD1942" s="40"/>
    </row>
    <row r="1943" s="35" customFormat="1" spans="6:30">
      <c r="F1943" s="52"/>
      <c r="G1943" s="52"/>
      <c r="P1943" s="52"/>
      <c r="Q1943" s="144"/>
      <c r="AC1943" s="39"/>
      <c r="AD1943" s="40"/>
    </row>
    <row r="1944" s="35" customFormat="1" spans="6:30">
      <c r="F1944" s="52"/>
      <c r="G1944" s="52"/>
      <c r="P1944" s="52"/>
      <c r="Q1944" s="144"/>
      <c r="AC1944" s="39"/>
      <c r="AD1944" s="40"/>
    </row>
    <row r="1945" s="35" customFormat="1" spans="6:30">
      <c r="F1945" s="52"/>
      <c r="G1945" s="52"/>
      <c r="P1945" s="52"/>
      <c r="Q1945" s="144"/>
      <c r="AC1945" s="39"/>
      <c r="AD1945" s="40"/>
    </row>
    <row r="1946" s="35" customFormat="1" spans="6:30">
      <c r="F1946" s="52"/>
      <c r="G1946" s="52"/>
      <c r="P1946" s="52"/>
      <c r="Q1946" s="144"/>
      <c r="AC1946" s="39"/>
      <c r="AD1946" s="40"/>
    </row>
    <row r="1947" s="35" customFormat="1" spans="6:30">
      <c r="F1947" s="52"/>
      <c r="G1947" s="52"/>
      <c r="P1947" s="52"/>
      <c r="Q1947" s="144"/>
      <c r="AC1947" s="39"/>
      <c r="AD1947" s="40"/>
    </row>
    <row r="1948" s="35" customFormat="1" spans="6:30">
      <c r="F1948" s="52"/>
      <c r="G1948" s="52"/>
      <c r="P1948" s="52"/>
      <c r="Q1948" s="144"/>
      <c r="AC1948" s="39"/>
      <c r="AD1948" s="40"/>
    </row>
    <row r="1949" s="35" customFormat="1" spans="6:30">
      <c r="F1949" s="52"/>
      <c r="G1949" s="52"/>
      <c r="P1949" s="52"/>
      <c r="Q1949" s="144"/>
      <c r="AC1949" s="39"/>
      <c r="AD1949" s="40"/>
    </row>
    <row r="1950" s="35" customFormat="1" spans="6:30">
      <c r="F1950" s="52"/>
      <c r="G1950" s="52"/>
      <c r="P1950" s="52"/>
      <c r="Q1950" s="144"/>
      <c r="AC1950" s="39"/>
      <c r="AD1950" s="40"/>
    </row>
    <row r="1951" s="35" customFormat="1" spans="6:30">
      <c r="F1951" s="52"/>
      <c r="G1951" s="52"/>
      <c r="P1951" s="52"/>
      <c r="Q1951" s="144"/>
      <c r="AC1951" s="39"/>
      <c r="AD1951" s="40"/>
    </row>
    <row r="1952" s="35" customFormat="1" spans="6:30">
      <c r="F1952" s="52"/>
      <c r="G1952" s="52"/>
      <c r="P1952" s="52"/>
      <c r="Q1952" s="144"/>
      <c r="AC1952" s="39"/>
      <c r="AD1952" s="40"/>
    </row>
    <row r="1953" s="35" customFormat="1" spans="6:30">
      <c r="F1953" s="52"/>
      <c r="G1953" s="52"/>
      <c r="P1953" s="52"/>
      <c r="Q1953" s="144"/>
      <c r="AC1953" s="39"/>
      <c r="AD1953" s="40"/>
    </row>
    <row r="1954" s="35" customFormat="1" spans="6:30">
      <c r="F1954" s="52"/>
      <c r="G1954" s="52"/>
      <c r="P1954" s="52"/>
      <c r="Q1954" s="144"/>
      <c r="AC1954" s="39"/>
      <c r="AD1954" s="40"/>
    </row>
    <row r="1955" s="35" customFormat="1" spans="6:30">
      <c r="F1955" s="52"/>
      <c r="G1955" s="52"/>
      <c r="P1955" s="52"/>
      <c r="Q1955" s="144"/>
      <c r="AC1955" s="39"/>
      <c r="AD1955" s="40"/>
    </row>
    <row r="1956" s="35" customFormat="1" spans="6:30">
      <c r="F1956" s="52"/>
      <c r="G1956" s="52"/>
      <c r="P1956" s="52"/>
      <c r="Q1956" s="144"/>
      <c r="AC1956" s="39"/>
      <c r="AD1956" s="40"/>
    </row>
    <row r="1957" s="35" customFormat="1" spans="6:30">
      <c r="F1957" s="52"/>
      <c r="G1957" s="52"/>
      <c r="P1957" s="52"/>
      <c r="Q1957" s="144"/>
      <c r="AC1957" s="39"/>
      <c r="AD1957" s="40"/>
    </row>
    <row r="1958" s="35" customFormat="1" spans="6:30">
      <c r="F1958" s="52"/>
      <c r="G1958" s="52"/>
      <c r="P1958" s="52"/>
      <c r="Q1958" s="144"/>
      <c r="AC1958" s="39"/>
      <c r="AD1958" s="40"/>
    </row>
    <row r="1959" s="35" customFormat="1" spans="6:30">
      <c r="F1959" s="52"/>
      <c r="G1959" s="52"/>
      <c r="P1959" s="52"/>
      <c r="Q1959" s="144"/>
      <c r="AC1959" s="39"/>
      <c r="AD1959" s="40"/>
    </row>
    <row r="1960" s="35" customFormat="1" spans="6:30">
      <c r="F1960" s="52"/>
      <c r="G1960" s="52"/>
      <c r="P1960" s="52"/>
      <c r="Q1960" s="144"/>
      <c r="AC1960" s="39"/>
      <c r="AD1960" s="40"/>
    </row>
    <row r="1961" s="35" customFormat="1" spans="6:30">
      <c r="F1961" s="52"/>
      <c r="G1961" s="52"/>
      <c r="P1961" s="52"/>
      <c r="Q1961" s="144"/>
      <c r="AC1961" s="39"/>
      <c r="AD1961" s="40"/>
    </row>
    <row r="1962" s="35" customFormat="1" spans="6:30">
      <c r="F1962" s="52"/>
      <c r="G1962" s="52"/>
      <c r="P1962" s="52"/>
      <c r="Q1962" s="144"/>
      <c r="AC1962" s="39"/>
      <c r="AD1962" s="40"/>
    </row>
    <row r="1963" s="35" customFormat="1" spans="6:30">
      <c r="F1963" s="52"/>
      <c r="G1963" s="52"/>
      <c r="P1963" s="52"/>
      <c r="Q1963" s="144"/>
      <c r="AC1963" s="39"/>
      <c r="AD1963" s="40"/>
    </row>
    <row r="1964" s="35" customFormat="1" spans="6:30">
      <c r="F1964" s="52"/>
      <c r="G1964" s="52"/>
      <c r="P1964" s="52"/>
      <c r="Q1964" s="144"/>
      <c r="AC1964" s="39"/>
      <c r="AD1964" s="40"/>
    </row>
    <row r="1965" s="35" customFormat="1" spans="6:30">
      <c r="F1965" s="52"/>
      <c r="G1965" s="52"/>
      <c r="P1965" s="52"/>
      <c r="Q1965" s="144"/>
      <c r="AC1965" s="39"/>
      <c r="AD1965" s="40"/>
    </row>
    <row r="1966" s="35" customFormat="1" spans="6:30">
      <c r="F1966" s="52"/>
      <c r="G1966" s="52"/>
      <c r="P1966" s="52"/>
      <c r="Q1966" s="144"/>
      <c r="AC1966" s="39"/>
      <c r="AD1966" s="40"/>
    </row>
    <row r="1967" s="35" customFormat="1" spans="6:30">
      <c r="F1967" s="52"/>
      <c r="G1967" s="52"/>
      <c r="P1967" s="52"/>
      <c r="Q1967" s="144"/>
      <c r="AC1967" s="39"/>
      <c r="AD1967" s="40"/>
    </row>
    <row r="1968" s="35" customFormat="1" spans="6:30">
      <c r="F1968" s="52"/>
      <c r="G1968" s="52"/>
      <c r="P1968" s="52"/>
      <c r="Q1968" s="144"/>
      <c r="AC1968" s="39"/>
      <c r="AD1968" s="40"/>
    </row>
    <row r="1969" s="35" customFormat="1" spans="6:30">
      <c r="F1969" s="52"/>
      <c r="G1969" s="52"/>
      <c r="P1969" s="52"/>
      <c r="Q1969" s="144"/>
      <c r="AC1969" s="39"/>
      <c r="AD1969" s="40"/>
    </row>
    <row r="1970" s="35" customFormat="1" spans="6:30">
      <c r="F1970" s="52"/>
      <c r="G1970" s="52"/>
      <c r="P1970" s="52"/>
      <c r="Q1970" s="144"/>
      <c r="AC1970" s="39"/>
      <c r="AD1970" s="40"/>
    </row>
    <row r="1971" s="35" customFormat="1" spans="6:30">
      <c r="F1971" s="52"/>
      <c r="G1971" s="52"/>
      <c r="P1971" s="52"/>
      <c r="Q1971" s="144"/>
      <c r="AC1971" s="39"/>
      <c r="AD1971" s="40"/>
    </row>
    <row r="1972" s="35" customFormat="1" spans="6:30">
      <c r="F1972" s="52"/>
      <c r="G1972" s="52"/>
      <c r="P1972" s="52"/>
      <c r="Q1972" s="144"/>
      <c r="AC1972" s="39"/>
      <c r="AD1972" s="40"/>
    </row>
    <row r="1973" s="35" customFormat="1" spans="6:30">
      <c r="F1973" s="52"/>
      <c r="G1973" s="52"/>
      <c r="P1973" s="52"/>
      <c r="Q1973" s="144"/>
      <c r="AC1973" s="39"/>
      <c r="AD1973" s="40"/>
    </row>
    <row r="1974" s="35" customFormat="1" spans="6:30">
      <c r="F1974" s="52"/>
      <c r="G1974" s="52"/>
      <c r="P1974" s="52"/>
      <c r="Q1974" s="144"/>
      <c r="AC1974" s="39"/>
      <c r="AD1974" s="40"/>
    </row>
    <row r="1975" s="35" customFormat="1" spans="6:30">
      <c r="F1975" s="52"/>
      <c r="G1975" s="52"/>
      <c r="P1975" s="52"/>
      <c r="Q1975" s="144"/>
      <c r="AC1975" s="39"/>
      <c r="AD1975" s="40"/>
    </row>
    <row r="1976" s="35" customFormat="1" spans="6:30">
      <c r="F1976" s="52"/>
      <c r="G1976" s="52"/>
      <c r="P1976" s="52"/>
      <c r="Q1976" s="144"/>
      <c r="AC1976" s="39"/>
      <c r="AD1976" s="40"/>
    </row>
    <row r="1977" s="35" customFormat="1" spans="6:30">
      <c r="F1977" s="52"/>
      <c r="G1977" s="52"/>
      <c r="P1977" s="52"/>
      <c r="Q1977" s="144"/>
      <c r="AC1977" s="39"/>
      <c r="AD1977" s="40"/>
    </row>
    <row r="1978" s="35" customFormat="1" spans="6:30">
      <c r="F1978" s="52"/>
      <c r="G1978" s="52"/>
      <c r="P1978" s="52"/>
      <c r="Q1978" s="144"/>
      <c r="AC1978" s="39"/>
      <c r="AD1978" s="40"/>
    </row>
    <row r="1979" s="35" customFormat="1" spans="6:30">
      <c r="F1979" s="52"/>
      <c r="G1979" s="52"/>
      <c r="P1979" s="52"/>
      <c r="Q1979" s="144"/>
      <c r="AC1979" s="39"/>
      <c r="AD1979" s="40"/>
    </row>
    <row r="1980" s="35" customFormat="1" spans="6:30">
      <c r="F1980" s="52"/>
      <c r="G1980" s="52"/>
      <c r="P1980" s="52"/>
      <c r="Q1980" s="144"/>
      <c r="AC1980" s="39"/>
      <c r="AD1980" s="40"/>
    </row>
    <row r="1981" s="35" customFormat="1" spans="6:30">
      <c r="F1981" s="52"/>
      <c r="G1981" s="52"/>
      <c r="P1981" s="52"/>
      <c r="Q1981" s="144"/>
      <c r="AC1981" s="39"/>
      <c r="AD1981" s="40"/>
    </row>
    <row r="1982" s="35" customFormat="1" spans="6:30">
      <c r="F1982" s="52"/>
      <c r="G1982" s="52"/>
      <c r="P1982" s="52"/>
      <c r="Q1982" s="144"/>
      <c r="AC1982" s="39"/>
      <c r="AD1982" s="40"/>
    </row>
    <row r="1983" s="35" customFormat="1" spans="6:30">
      <c r="F1983" s="52"/>
      <c r="G1983" s="52"/>
      <c r="P1983" s="52"/>
      <c r="Q1983" s="144"/>
      <c r="AC1983" s="39"/>
      <c r="AD1983" s="40"/>
    </row>
    <row r="1984" s="35" customFormat="1" spans="6:30">
      <c r="F1984" s="52"/>
      <c r="G1984" s="52"/>
      <c r="P1984" s="52"/>
      <c r="Q1984" s="144"/>
      <c r="AC1984" s="39"/>
      <c r="AD1984" s="40"/>
    </row>
    <row r="1985" s="35" customFormat="1" spans="6:30">
      <c r="F1985" s="52"/>
      <c r="G1985" s="52"/>
      <c r="P1985" s="52"/>
      <c r="Q1985" s="144"/>
      <c r="AC1985" s="39"/>
      <c r="AD1985" s="40"/>
    </row>
    <row r="1986" s="35" customFormat="1" spans="6:30">
      <c r="F1986" s="52"/>
      <c r="G1986" s="52"/>
      <c r="P1986" s="52"/>
      <c r="Q1986" s="144"/>
      <c r="AC1986" s="39"/>
      <c r="AD1986" s="40"/>
    </row>
    <row r="1987" s="35" customFormat="1" spans="6:30">
      <c r="F1987" s="52"/>
      <c r="G1987" s="52"/>
      <c r="P1987" s="52"/>
      <c r="Q1987" s="144"/>
      <c r="AC1987" s="39"/>
      <c r="AD1987" s="40"/>
    </row>
    <row r="1988" s="35" customFormat="1" spans="6:30">
      <c r="F1988" s="52"/>
      <c r="G1988" s="52"/>
      <c r="P1988" s="52"/>
      <c r="Q1988" s="144"/>
      <c r="AC1988" s="39"/>
      <c r="AD1988" s="40"/>
    </row>
    <row r="1989" s="35" customFormat="1" spans="6:30">
      <c r="F1989" s="52"/>
      <c r="G1989" s="52"/>
      <c r="P1989" s="52"/>
      <c r="Q1989" s="144"/>
      <c r="AC1989" s="39"/>
      <c r="AD1989" s="40"/>
    </row>
    <row r="1990" s="35" customFormat="1" spans="6:30">
      <c r="F1990" s="52"/>
      <c r="G1990" s="52"/>
      <c r="P1990" s="52"/>
      <c r="Q1990" s="144"/>
      <c r="AC1990" s="39"/>
      <c r="AD1990" s="40"/>
    </row>
    <row r="1991" s="35" customFormat="1" spans="6:30">
      <c r="F1991" s="52"/>
      <c r="G1991" s="52"/>
      <c r="P1991" s="52"/>
      <c r="Q1991" s="144"/>
      <c r="AC1991" s="39"/>
      <c r="AD1991" s="40"/>
    </row>
    <row r="1992" s="35" customFormat="1" spans="6:30">
      <c r="F1992" s="52"/>
      <c r="G1992" s="52"/>
      <c r="P1992" s="52"/>
      <c r="Q1992" s="144"/>
      <c r="AC1992" s="39"/>
      <c r="AD1992" s="40"/>
    </row>
    <row r="1993" s="35" customFormat="1" spans="6:30">
      <c r="F1993" s="52"/>
      <c r="G1993" s="52"/>
      <c r="P1993" s="52"/>
      <c r="Q1993" s="144"/>
      <c r="AC1993" s="39"/>
      <c r="AD1993" s="40"/>
    </row>
    <row r="1994" s="35" customFormat="1" spans="6:30">
      <c r="F1994" s="52"/>
      <c r="G1994" s="52"/>
      <c r="P1994" s="52"/>
      <c r="Q1994" s="144"/>
      <c r="AC1994" s="39"/>
      <c r="AD1994" s="40"/>
    </row>
    <row r="1995" s="35" customFormat="1" spans="6:30">
      <c r="F1995" s="52"/>
      <c r="G1995" s="52"/>
      <c r="P1995" s="52"/>
      <c r="Q1995" s="144"/>
      <c r="AC1995" s="39"/>
      <c r="AD1995" s="40"/>
    </row>
    <row r="1996" s="35" customFormat="1" spans="6:30">
      <c r="F1996" s="52"/>
      <c r="G1996" s="52"/>
      <c r="P1996" s="52"/>
      <c r="Q1996" s="144"/>
      <c r="AC1996" s="39"/>
      <c r="AD1996" s="40"/>
    </row>
    <row r="1997" s="35" customFormat="1" spans="6:30">
      <c r="F1997" s="52"/>
      <c r="G1997" s="52"/>
      <c r="P1997" s="52"/>
      <c r="Q1997" s="144"/>
      <c r="AC1997" s="39"/>
      <c r="AD1997" s="40"/>
    </row>
    <row r="1998" s="35" customFormat="1" spans="6:30">
      <c r="F1998" s="52"/>
      <c r="G1998" s="52"/>
      <c r="P1998" s="52"/>
      <c r="Q1998" s="144"/>
      <c r="AC1998" s="39"/>
      <c r="AD1998" s="40"/>
    </row>
    <row r="1999" s="35" customFormat="1" spans="6:30">
      <c r="F1999" s="52"/>
      <c r="G1999" s="52"/>
      <c r="P1999" s="52"/>
      <c r="Q1999" s="144"/>
      <c r="AC1999" s="39"/>
      <c r="AD1999" s="40"/>
    </row>
    <row r="2000" s="35" customFormat="1" spans="6:30">
      <c r="F2000" s="52"/>
      <c r="G2000" s="52"/>
      <c r="P2000" s="52"/>
      <c r="Q2000" s="144"/>
      <c r="AC2000" s="39"/>
      <c r="AD2000" s="40"/>
    </row>
    <row r="2001" s="35" customFormat="1" spans="6:30">
      <c r="F2001" s="52"/>
      <c r="G2001" s="52"/>
      <c r="P2001" s="52"/>
      <c r="Q2001" s="144"/>
      <c r="AC2001" s="39"/>
      <c r="AD2001" s="40"/>
    </row>
    <row r="2002" s="35" customFormat="1" spans="6:30">
      <c r="F2002" s="52"/>
      <c r="G2002" s="52"/>
      <c r="P2002" s="52"/>
      <c r="Q2002" s="144"/>
      <c r="AC2002" s="39"/>
      <c r="AD2002" s="40"/>
    </row>
    <row r="2003" s="35" customFormat="1" spans="6:30">
      <c r="F2003" s="52"/>
      <c r="G2003" s="52"/>
      <c r="P2003" s="52"/>
      <c r="Q2003" s="144"/>
      <c r="AC2003" s="39"/>
      <c r="AD2003" s="40"/>
    </row>
    <row r="2004" s="35" customFormat="1" spans="6:30">
      <c r="F2004" s="52"/>
      <c r="G2004" s="52"/>
      <c r="P2004" s="52"/>
      <c r="Q2004" s="144"/>
      <c r="AC2004" s="39"/>
      <c r="AD2004" s="40"/>
    </row>
    <row r="2005" s="35" customFormat="1" spans="6:30">
      <c r="F2005" s="52"/>
      <c r="G2005" s="52"/>
      <c r="P2005" s="52"/>
      <c r="Q2005" s="144"/>
      <c r="AC2005" s="39"/>
      <c r="AD2005" s="40"/>
    </row>
    <row r="2006" s="35" customFormat="1" spans="6:30">
      <c r="F2006" s="52"/>
      <c r="G2006" s="52"/>
      <c r="P2006" s="52"/>
      <c r="Q2006" s="144"/>
      <c r="AC2006" s="39"/>
      <c r="AD2006" s="40"/>
    </row>
    <row r="2007" s="35" customFormat="1" spans="6:30">
      <c r="F2007" s="52"/>
      <c r="G2007" s="52"/>
      <c r="P2007" s="52"/>
      <c r="Q2007" s="144"/>
      <c r="AC2007" s="39"/>
      <c r="AD2007" s="40"/>
    </row>
    <row r="2008" s="35" customFormat="1" spans="6:30">
      <c r="F2008" s="52"/>
      <c r="G2008" s="52"/>
      <c r="P2008" s="52"/>
      <c r="Q2008" s="144"/>
      <c r="AC2008" s="39"/>
      <c r="AD2008" s="40"/>
    </row>
    <row r="2009" s="35" customFormat="1" spans="6:30">
      <c r="F2009" s="52"/>
      <c r="G2009" s="52"/>
      <c r="P2009" s="52"/>
      <c r="Q2009" s="144"/>
      <c r="AC2009" s="39"/>
      <c r="AD2009" s="40"/>
    </row>
    <row r="2010" s="35" customFormat="1" spans="6:30">
      <c r="F2010" s="52"/>
      <c r="G2010" s="52"/>
      <c r="P2010" s="52"/>
      <c r="Q2010" s="144"/>
      <c r="AC2010" s="39"/>
      <c r="AD2010" s="40"/>
    </row>
    <row r="2011" s="35" customFormat="1" spans="6:30">
      <c r="F2011" s="52"/>
      <c r="G2011" s="52"/>
      <c r="P2011" s="52"/>
      <c r="Q2011" s="144"/>
      <c r="AC2011" s="39"/>
      <c r="AD2011" s="40"/>
    </row>
    <row r="2012" s="35" customFormat="1" spans="6:30">
      <c r="F2012" s="52"/>
      <c r="G2012" s="52"/>
      <c r="P2012" s="52"/>
      <c r="Q2012" s="144"/>
      <c r="AC2012" s="39"/>
      <c r="AD2012" s="40"/>
    </row>
    <row r="2013" s="35" customFormat="1" spans="6:30">
      <c r="F2013" s="52"/>
      <c r="G2013" s="52"/>
      <c r="P2013" s="52"/>
      <c r="Q2013" s="144"/>
      <c r="AC2013" s="39"/>
      <c r="AD2013" s="40"/>
    </row>
    <row r="2014" s="35" customFormat="1" spans="6:30">
      <c r="F2014" s="52"/>
      <c r="G2014" s="52"/>
      <c r="P2014" s="52"/>
      <c r="Q2014" s="144"/>
      <c r="AC2014" s="39"/>
      <c r="AD2014" s="40"/>
    </row>
    <row r="2015" s="35" customFormat="1" spans="6:30">
      <c r="F2015" s="52"/>
      <c r="G2015" s="52"/>
      <c r="P2015" s="52"/>
      <c r="Q2015" s="144"/>
      <c r="AC2015" s="39"/>
      <c r="AD2015" s="40"/>
    </row>
    <row r="2016" s="35" customFormat="1" spans="6:30">
      <c r="F2016" s="52"/>
      <c r="G2016" s="52"/>
      <c r="P2016" s="52"/>
      <c r="Q2016" s="144"/>
      <c r="AC2016" s="39"/>
      <c r="AD2016" s="40"/>
    </row>
    <row r="2017" s="35" customFormat="1" spans="6:30">
      <c r="F2017" s="52"/>
      <c r="G2017" s="52"/>
      <c r="P2017" s="52"/>
      <c r="Q2017" s="144"/>
      <c r="AC2017" s="39"/>
      <c r="AD2017" s="40"/>
    </row>
    <row r="2018" s="35" customFormat="1" spans="6:30">
      <c r="F2018" s="52"/>
      <c r="G2018" s="52"/>
      <c r="P2018" s="52"/>
      <c r="Q2018" s="144"/>
      <c r="AC2018" s="39"/>
      <c r="AD2018" s="40"/>
    </row>
    <row r="2019" s="35" customFormat="1" spans="6:30">
      <c r="F2019" s="52"/>
      <c r="G2019" s="52"/>
      <c r="P2019" s="52"/>
      <c r="Q2019" s="144"/>
      <c r="AC2019" s="39"/>
      <c r="AD2019" s="40"/>
    </row>
    <row r="2020" s="35" customFormat="1" spans="6:30">
      <c r="F2020" s="52"/>
      <c r="G2020" s="52"/>
      <c r="P2020" s="52"/>
      <c r="Q2020" s="144"/>
      <c r="AC2020" s="39"/>
      <c r="AD2020" s="40"/>
    </row>
    <row r="2021" s="35" customFormat="1" spans="6:30">
      <c r="F2021" s="52"/>
      <c r="G2021" s="52"/>
      <c r="P2021" s="52"/>
      <c r="Q2021" s="144"/>
      <c r="AC2021" s="39"/>
      <c r="AD2021" s="40"/>
    </row>
    <row r="2022" s="35" customFormat="1" spans="6:30">
      <c r="F2022" s="52"/>
      <c r="G2022" s="52"/>
      <c r="P2022" s="52"/>
      <c r="Q2022" s="144"/>
      <c r="AC2022" s="39"/>
      <c r="AD2022" s="40"/>
    </row>
    <row r="2023" s="35" customFormat="1" spans="6:30">
      <c r="F2023" s="52"/>
      <c r="G2023" s="52"/>
      <c r="P2023" s="52"/>
      <c r="Q2023" s="144"/>
      <c r="AC2023" s="39"/>
      <c r="AD2023" s="40"/>
    </row>
    <row r="2024" s="35" customFormat="1" spans="6:30">
      <c r="F2024" s="52"/>
      <c r="G2024" s="52"/>
      <c r="P2024" s="52"/>
      <c r="Q2024" s="144"/>
      <c r="AC2024" s="39"/>
      <c r="AD2024" s="40"/>
    </row>
    <row r="2025" s="35" customFormat="1" spans="6:30">
      <c r="F2025" s="52"/>
      <c r="G2025" s="52"/>
      <c r="P2025" s="52"/>
      <c r="Q2025" s="144"/>
      <c r="AC2025" s="39"/>
      <c r="AD2025" s="40"/>
    </row>
    <row r="2026" s="35" customFormat="1" spans="6:30">
      <c r="F2026" s="52"/>
      <c r="G2026" s="52"/>
      <c r="P2026" s="52"/>
      <c r="Q2026" s="144"/>
      <c r="AC2026" s="39"/>
      <c r="AD2026" s="40"/>
    </row>
    <row r="2027" s="35" customFormat="1" spans="6:30">
      <c r="F2027" s="52"/>
      <c r="G2027" s="52"/>
      <c r="P2027" s="52"/>
      <c r="Q2027" s="144"/>
      <c r="AC2027" s="39"/>
      <c r="AD2027" s="40"/>
    </row>
    <row r="2028" s="35" customFormat="1" spans="6:30">
      <c r="F2028" s="52"/>
      <c r="G2028" s="52"/>
      <c r="P2028" s="52"/>
      <c r="Q2028" s="144"/>
      <c r="AC2028" s="39"/>
      <c r="AD2028" s="40"/>
    </row>
    <row r="2029" s="35" customFormat="1" spans="6:30">
      <c r="F2029" s="52"/>
      <c r="G2029" s="52"/>
      <c r="P2029" s="52"/>
      <c r="Q2029" s="144"/>
      <c r="AC2029" s="39"/>
      <c r="AD2029" s="40"/>
    </row>
    <row r="2030" s="35" customFormat="1" spans="6:30">
      <c r="F2030" s="52"/>
      <c r="G2030" s="52"/>
      <c r="P2030" s="52"/>
      <c r="Q2030" s="144"/>
      <c r="AC2030" s="39"/>
      <c r="AD2030" s="40"/>
    </row>
    <row r="2031" s="35" customFormat="1" spans="6:30">
      <c r="F2031" s="52"/>
      <c r="G2031" s="52"/>
      <c r="P2031" s="52"/>
      <c r="Q2031" s="144"/>
      <c r="AC2031" s="39"/>
      <c r="AD2031" s="40"/>
    </row>
    <row r="2032" s="35" customFormat="1" spans="6:30">
      <c r="F2032" s="52"/>
      <c r="G2032" s="52"/>
      <c r="P2032" s="52"/>
      <c r="Q2032" s="144"/>
      <c r="AC2032" s="39"/>
      <c r="AD2032" s="40"/>
    </row>
    <row r="2033" s="35" customFormat="1" spans="6:30">
      <c r="F2033" s="52"/>
      <c r="G2033" s="52"/>
      <c r="P2033" s="52"/>
      <c r="Q2033" s="144"/>
      <c r="AC2033" s="39"/>
      <c r="AD2033" s="40"/>
    </row>
    <row r="2034" s="35" customFormat="1" spans="6:30">
      <c r="F2034" s="52"/>
      <c r="G2034" s="52"/>
      <c r="P2034" s="52"/>
      <c r="Q2034" s="144"/>
      <c r="AC2034" s="39"/>
      <c r="AD2034" s="40"/>
    </row>
    <row r="2035" s="35" customFormat="1" spans="6:30">
      <c r="F2035" s="52"/>
      <c r="G2035" s="52"/>
      <c r="P2035" s="52"/>
      <c r="Q2035" s="144"/>
      <c r="AC2035" s="39"/>
      <c r="AD2035" s="40"/>
    </row>
    <row r="2036" s="35" customFormat="1" spans="6:30">
      <c r="F2036" s="52"/>
      <c r="G2036" s="52"/>
      <c r="P2036" s="37"/>
      <c r="Q2036" s="144"/>
      <c r="AC2036" s="39"/>
      <c r="AD2036" s="40"/>
    </row>
    <row r="2037" s="35" customFormat="1" spans="6:30">
      <c r="F2037" s="52"/>
      <c r="G2037" s="52"/>
      <c r="P2037" s="37"/>
      <c r="Q2037" s="144"/>
      <c r="AC2037" s="39"/>
      <c r="AD2037" s="40"/>
    </row>
    <row r="2038" s="35" customFormat="1" spans="6:30">
      <c r="F2038" s="52"/>
      <c r="G2038" s="52"/>
      <c r="P2038" s="37"/>
      <c r="Q2038" s="144"/>
      <c r="AC2038" s="39"/>
      <c r="AD2038" s="40"/>
    </row>
    <row r="2039" s="35" customFormat="1" spans="6:30">
      <c r="F2039" s="52"/>
      <c r="G2039" s="52"/>
      <c r="P2039" s="37"/>
      <c r="Q2039" s="144"/>
      <c r="AC2039" s="39"/>
      <c r="AD2039" s="40"/>
    </row>
    <row r="2040" s="35" customFormat="1" spans="6:30">
      <c r="F2040" s="52"/>
      <c r="G2040" s="52"/>
      <c r="P2040" s="37"/>
      <c r="Q2040" s="144"/>
      <c r="AC2040" s="39"/>
      <c r="AD2040" s="40"/>
    </row>
    <row r="2041" s="35" customFormat="1" spans="6:30">
      <c r="F2041" s="52"/>
      <c r="G2041" s="52"/>
      <c r="P2041" s="37"/>
      <c r="Q2041" s="144"/>
      <c r="AC2041" s="39"/>
      <c r="AD2041" s="40"/>
    </row>
    <row r="2042" s="35" customFormat="1" spans="6:30">
      <c r="F2042" s="52"/>
      <c r="G2042" s="52"/>
      <c r="P2042" s="37"/>
      <c r="Q2042" s="144"/>
      <c r="AC2042" s="39"/>
      <c r="AD2042" s="40"/>
    </row>
    <row r="2043" s="35" customFormat="1" spans="6:30">
      <c r="F2043" s="52"/>
      <c r="G2043" s="52"/>
      <c r="P2043" s="37"/>
      <c r="Q2043" s="144"/>
      <c r="AC2043" s="39"/>
      <c r="AD2043" s="40"/>
    </row>
    <row r="2044" s="35" customFormat="1" spans="6:30">
      <c r="F2044" s="52"/>
      <c r="G2044" s="52"/>
      <c r="P2044" s="37"/>
      <c r="Q2044" s="144"/>
      <c r="AC2044" s="39"/>
      <c r="AD2044" s="40"/>
    </row>
    <row r="2045" s="35" customFormat="1" spans="6:30">
      <c r="F2045" s="52"/>
      <c r="G2045" s="52"/>
      <c r="P2045" s="37"/>
      <c r="Q2045" s="144"/>
      <c r="AC2045" s="39"/>
      <c r="AD2045" s="40"/>
    </row>
    <row r="2046" s="35" customFormat="1" spans="6:30">
      <c r="F2046" s="52"/>
      <c r="G2046" s="52"/>
      <c r="P2046" s="37"/>
      <c r="Q2046" s="144"/>
      <c r="AC2046" s="39"/>
      <c r="AD2046" s="40"/>
    </row>
    <row r="2047" s="35" customFormat="1" spans="6:30">
      <c r="F2047" s="52"/>
      <c r="G2047" s="52"/>
      <c r="P2047" s="37"/>
      <c r="Q2047" s="144"/>
      <c r="AC2047" s="39"/>
      <c r="AD2047" s="40"/>
    </row>
    <row r="2048" s="35" customFormat="1" spans="6:30">
      <c r="F2048" s="52"/>
      <c r="G2048" s="52"/>
      <c r="P2048" s="37"/>
      <c r="Q2048" s="144"/>
      <c r="AC2048" s="39"/>
      <c r="AD2048" s="40"/>
    </row>
    <row r="2049" s="35" customFormat="1" spans="6:30">
      <c r="F2049" s="52"/>
      <c r="G2049" s="52"/>
      <c r="P2049" s="37"/>
      <c r="Q2049" s="144"/>
      <c r="AC2049" s="39"/>
      <c r="AD2049" s="40"/>
    </row>
    <row r="2050" s="35" customFormat="1" spans="6:30">
      <c r="F2050" s="52"/>
      <c r="G2050" s="52"/>
      <c r="P2050" s="37"/>
      <c r="Q2050" s="144"/>
      <c r="AC2050" s="39"/>
      <c r="AD2050" s="40"/>
    </row>
    <row r="2051" s="35" customFormat="1" spans="6:30">
      <c r="F2051" s="52"/>
      <c r="G2051" s="52"/>
      <c r="P2051" s="37"/>
      <c r="Q2051" s="144"/>
      <c r="AC2051" s="39"/>
      <c r="AD2051" s="40"/>
    </row>
    <row r="2052" s="35" customFormat="1" spans="6:30">
      <c r="F2052" s="52"/>
      <c r="G2052" s="52"/>
      <c r="P2052" s="37"/>
      <c r="Q2052" s="144"/>
      <c r="AC2052" s="39"/>
      <c r="AD2052" s="40"/>
    </row>
    <row r="2053" s="35" customFormat="1" spans="6:30">
      <c r="F2053" s="52"/>
      <c r="G2053" s="52"/>
      <c r="P2053" s="37"/>
      <c r="Q2053" s="144"/>
      <c r="AC2053" s="39"/>
      <c r="AD2053" s="40"/>
    </row>
    <row r="2054" s="35" customFormat="1" spans="6:30">
      <c r="F2054" s="52"/>
      <c r="G2054" s="52"/>
      <c r="P2054" s="37"/>
      <c r="Q2054" s="144"/>
      <c r="AC2054" s="39"/>
      <c r="AD2054" s="40"/>
    </row>
    <row r="2055" s="35" customFormat="1" spans="6:30">
      <c r="F2055" s="52"/>
      <c r="G2055" s="52"/>
      <c r="P2055" s="37"/>
      <c r="Q2055" s="144"/>
      <c r="AC2055" s="39"/>
      <c r="AD2055" s="40"/>
    </row>
    <row r="2056" s="35" customFormat="1" spans="6:30">
      <c r="F2056" s="52"/>
      <c r="G2056" s="52"/>
      <c r="P2056" s="37"/>
      <c r="Q2056" s="144"/>
      <c r="AC2056" s="39"/>
      <c r="AD2056" s="40"/>
    </row>
    <row r="2057" s="35" customFormat="1" spans="6:30">
      <c r="F2057" s="52"/>
      <c r="G2057" s="52"/>
      <c r="P2057" s="37"/>
      <c r="Q2057" s="144"/>
      <c r="AC2057" s="39"/>
      <c r="AD2057" s="40"/>
    </row>
    <row r="2058" s="35" customFormat="1" spans="6:30">
      <c r="F2058" s="52"/>
      <c r="G2058" s="52"/>
      <c r="P2058" s="37"/>
      <c r="Q2058" s="144"/>
      <c r="AC2058" s="39"/>
      <c r="AD2058" s="40"/>
    </row>
    <row r="2059" s="35" customFormat="1" spans="6:30">
      <c r="F2059" s="52"/>
      <c r="G2059" s="52"/>
      <c r="P2059" s="37"/>
      <c r="Q2059" s="144"/>
      <c r="AC2059" s="39"/>
      <c r="AD2059" s="40"/>
    </row>
    <row r="2060" s="35" customFormat="1" spans="6:30">
      <c r="F2060" s="52"/>
      <c r="G2060" s="52"/>
      <c r="P2060" s="37"/>
      <c r="Q2060" s="144"/>
      <c r="AC2060" s="39"/>
      <c r="AD2060" s="40"/>
    </row>
    <row r="2061" s="35" customFormat="1" spans="6:30">
      <c r="F2061" s="52"/>
      <c r="G2061" s="52"/>
      <c r="P2061" s="37"/>
      <c r="Q2061" s="144"/>
      <c r="AC2061" s="39"/>
      <c r="AD2061" s="40"/>
    </row>
    <row r="2062" s="35" customFormat="1" spans="6:30">
      <c r="F2062" s="52"/>
      <c r="G2062" s="52"/>
      <c r="P2062" s="37"/>
      <c r="Q2062" s="144"/>
      <c r="AC2062" s="39"/>
      <c r="AD2062" s="40"/>
    </row>
    <row r="2063" s="35" customFormat="1" spans="6:30">
      <c r="F2063" s="52"/>
      <c r="G2063" s="52"/>
      <c r="P2063" s="37"/>
      <c r="Q2063" s="144"/>
      <c r="AC2063" s="39"/>
      <c r="AD2063" s="40"/>
    </row>
    <row r="2064" s="35" customFormat="1" spans="6:30">
      <c r="F2064" s="52"/>
      <c r="G2064" s="52"/>
      <c r="P2064" s="37"/>
      <c r="Q2064" s="144"/>
      <c r="AC2064" s="39"/>
      <c r="AD2064" s="40"/>
    </row>
    <row r="2065" s="35" customFormat="1" spans="6:30">
      <c r="F2065" s="52"/>
      <c r="G2065" s="52"/>
      <c r="P2065" s="37"/>
      <c r="Q2065" s="144"/>
      <c r="AC2065" s="39"/>
      <c r="AD2065" s="40"/>
    </row>
    <row r="2066" s="35" customFormat="1" spans="6:30">
      <c r="F2066" s="52"/>
      <c r="G2066" s="52"/>
      <c r="P2066" s="37"/>
      <c r="Q2066" s="144"/>
      <c r="AC2066" s="39"/>
      <c r="AD2066" s="40"/>
    </row>
    <row r="2067" s="35" customFormat="1" spans="6:30">
      <c r="F2067" s="52"/>
      <c r="G2067" s="52"/>
      <c r="P2067" s="37"/>
      <c r="Q2067" s="144"/>
      <c r="AC2067" s="39"/>
      <c r="AD2067" s="40"/>
    </row>
    <row r="2068" s="35" customFormat="1" spans="6:30">
      <c r="F2068" s="52"/>
      <c r="G2068" s="52"/>
      <c r="P2068" s="37"/>
      <c r="Q2068" s="144"/>
      <c r="AC2068" s="39"/>
      <c r="AD2068" s="40"/>
    </row>
    <row r="2069" s="35" customFormat="1" spans="6:30">
      <c r="F2069" s="52"/>
      <c r="G2069" s="52"/>
      <c r="P2069" s="37"/>
      <c r="Q2069" s="144"/>
      <c r="AC2069" s="39"/>
      <c r="AD2069" s="40"/>
    </row>
    <row r="2070" s="35" customFormat="1" spans="6:30">
      <c r="F2070" s="52"/>
      <c r="G2070" s="52"/>
      <c r="P2070" s="37"/>
      <c r="Q2070" s="144"/>
      <c r="AC2070" s="39"/>
      <c r="AD2070" s="40"/>
    </row>
    <row r="2071" s="35" customFormat="1" spans="6:30">
      <c r="F2071" s="52"/>
      <c r="G2071" s="52"/>
      <c r="P2071" s="37"/>
      <c r="Q2071" s="144"/>
      <c r="AC2071" s="39"/>
      <c r="AD2071" s="40"/>
    </row>
    <row r="2072" s="35" customFormat="1" spans="6:30">
      <c r="F2072" s="52"/>
      <c r="G2072" s="52"/>
      <c r="P2072" s="37"/>
      <c r="Q2072" s="144"/>
      <c r="AC2072" s="39"/>
      <c r="AD2072" s="40"/>
    </row>
    <row r="2073" s="35" customFormat="1" spans="6:30">
      <c r="F2073" s="52"/>
      <c r="G2073" s="52"/>
      <c r="P2073" s="37"/>
      <c r="Q2073" s="144"/>
      <c r="AC2073" s="39"/>
      <c r="AD2073" s="40"/>
    </row>
    <row r="2074" s="35" customFormat="1" spans="6:30">
      <c r="F2074" s="52"/>
      <c r="G2074" s="52"/>
      <c r="P2074" s="37"/>
      <c r="Q2074" s="144"/>
      <c r="AC2074" s="39"/>
      <c r="AD2074" s="40"/>
    </row>
    <row r="2075" s="35" customFormat="1" spans="6:30">
      <c r="F2075" s="52"/>
      <c r="G2075" s="52"/>
      <c r="P2075" s="37"/>
      <c r="Q2075" s="144"/>
      <c r="AC2075" s="39"/>
      <c r="AD2075" s="40"/>
    </row>
    <row r="2076" s="35" customFormat="1" spans="6:30">
      <c r="F2076" s="52"/>
      <c r="G2076" s="52"/>
      <c r="P2076" s="37"/>
      <c r="Q2076" s="144"/>
      <c r="AC2076" s="39"/>
      <c r="AD2076" s="40"/>
    </row>
    <row r="2077" s="35" customFormat="1" spans="6:30">
      <c r="F2077" s="52"/>
      <c r="G2077" s="52"/>
      <c r="P2077" s="37"/>
      <c r="Q2077" s="144"/>
      <c r="AC2077" s="39"/>
      <c r="AD2077" s="40"/>
    </row>
    <row r="2078" s="35" customFormat="1" spans="6:30">
      <c r="F2078" s="52"/>
      <c r="G2078" s="52"/>
      <c r="P2078" s="37"/>
      <c r="Q2078" s="144"/>
      <c r="AC2078" s="39"/>
      <c r="AD2078" s="40"/>
    </row>
    <row r="2079" s="35" customFormat="1" spans="6:30">
      <c r="F2079" s="52"/>
      <c r="G2079" s="52"/>
      <c r="P2079" s="37"/>
      <c r="Q2079" s="144"/>
      <c r="AC2079" s="39"/>
      <c r="AD2079" s="40"/>
    </row>
    <row r="2080" s="35" customFormat="1" spans="6:30">
      <c r="F2080" s="52"/>
      <c r="G2080" s="52"/>
      <c r="P2080" s="37"/>
      <c r="Q2080" s="144"/>
      <c r="AC2080" s="39"/>
      <c r="AD2080" s="40"/>
    </row>
    <row r="2081" s="35" customFormat="1" spans="6:30">
      <c r="F2081" s="52"/>
      <c r="G2081" s="52"/>
      <c r="P2081" s="37"/>
      <c r="Q2081" s="144"/>
      <c r="AC2081" s="39"/>
      <c r="AD2081" s="40"/>
    </row>
    <row r="2082" s="35" customFormat="1" spans="6:30">
      <c r="F2082" s="52"/>
      <c r="G2082" s="52"/>
      <c r="P2082" s="37"/>
      <c r="Q2082" s="144"/>
      <c r="AC2082" s="39"/>
      <c r="AD2082" s="40"/>
    </row>
    <row r="2083" s="35" customFormat="1" spans="6:30">
      <c r="F2083" s="52"/>
      <c r="G2083" s="52"/>
      <c r="P2083" s="37"/>
      <c r="Q2083" s="144"/>
      <c r="AC2083" s="39"/>
      <c r="AD2083" s="40"/>
    </row>
    <row r="2084" s="35" customFormat="1" spans="6:30">
      <c r="F2084" s="52"/>
      <c r="G2084" s="52"/>
      <c r="P2084" s="37"/>
      <c r="Q2084" s="144"/>
      <c r="AC2084" s="39"/>
      <c r="AD2084" s="40"/>
    </row>
    <row r="2085" s="35" customFormat="1" spans="6:30">
      <c r="F2085" s="52"/>
      <c r="G2085" s="52"/>
      <c r="P2085" s="37"/>
      <c r="Q2085" s="144"/>
      <c r="AC2085" s="39"/>
      <c r="AD2085" s="40"/>
    </row>
    <row r="2086" s="35" customFormat="1" spans="6:30">
      <c r="F2086" s="52"/>
      <c r="G2086" s="52"/>
      <c r="P2086" s="37"/>
      <c r="Q2086" s="144"/>
      <c r="AC2086" s="39"/>
      <c r="AD2086" s="40"/>
    </row>
    <row r="2087" s="35" customFormat="1" spans="6:30">
      <c r="F2087" s="52"/>
      <c r="G2087" s="52"/>
      <c r="P2087" s="37"/>
      <c r="Q2087" s="144"/>
      <c r="AC2087" s="39"/>
      <c r="AD2087" s="40"/>
    </row>
    <row r="2088" s="35" customFormat="1" spans="6:30">
      <c r="F2088" s="52"/>
      <c r="G2088" s="52"/>
      <c r="P2088" s="37"/>
      <c r="Q2088" s="144"/>
      <c r="AC2088" s="39"/>
      <c r="AD2088" s="40"/>
    </row>
    <row r="2089" s="35" customFormat="1" spans="6:30">
      <c r="F2089" s="52"/>
      <c r="G2089" s="52"/>
      <c r="P2089" s="37"/>
      <c r="Q2089" s="144"/>
      <c r="AC2089" s="39"/>
      <c r="AD2089" s="40"/>
    </row>
    <row r="2090" s="35" customFormat="1" spans="6:30">
      <c r="F2090" s="52"/>
      <c r="G2090" s="52"/>
      <c r="P2090" s="37"/>
      <c r="Q2090" s="144"/>
      <c r="AC2090" s="39"/>
      <c r="AD2090" s="40"/>
    </row>
    <row r="2091" s="35" customFormat="1" spans="6:30">
      <c r="F2091" s="52"/>
      <c r="G2091" s="52"/>
      <c r="P2091" s="37"/>
      <c r="Q2091" s="144"/>
      <c r="AC2091" s="39"/>
      <c r="AD2091" s="40"/>
    </row>
    <row r="2092" s="35" customFormat="1" spans="6:30">
      <c r="F2092" s="52"/>
      <c r="G2092" s="52"/>
      <c r="P2092" s="37"/>
      <c r="Q2092" s="144"/>
      <c r="AC2092" s="39"/>
      <c r="AD2092" s="40"/>
    </row>
    <row r="2093" s="35" customFormat="1" spans="6:30">
      <c r="F2093" s="52"/>
      <c r="G2093" s="52"/>
      <c r="P2093" s="37"/>
      <c r="Q2093" s="144"/>
      <c r="AC2093" s="39"/>
      <c r="AD2093" s="40"/>
    </row>
    <row r="2094" s="35" customFormat="1" spans="6:30">
      <c r="F2094" s="52"/>
      <c r="G2094" s="52"/>
      <c r="P2094" s="37"/>
      <c r="Q2094" s="144"/>
      <c r="AC2094" s="39"/>
      <c r="AD2094" s="40"/>
    </row>
    <row r="2095" s="35" customFormat="1" spans="6:30">
      <c r="F2095" s="52"/>
      <c r="G2095" s="52"/>
      <c r="P2095" s="37"/>
      <c r="Q2095" s="144"/>
      <c r="AC2095" s="39"/>
      <c r="AD2095" s="40"/>
    </row>
    <row r="2096" s="35" customFormat="1" spans="6:30">
      <c r="F2096" s="52"/>
      <c r="G2096" s="52"/>
      <c r="P2096" s="37"/>
      <c r="Q2096" s="144"/>
      <c r="AC2096" s="39"/>
      <c r="AD2096" s="40"/>
    </row>
    <row r="2097" s="35" customFormat="1" spans="6:30">
      <c r="F2097" s="52"/>
      <c r="G2097" s="52"/>
      <c r="P2097" s="37"/>
      <c r="Q2097" s="144"/>
      <c r="AC2097" s="39"/>
      <c r="AD2097" s="40"/>
    </row>
    <row r="2098" s="35" customFormat="1" spans="6:30">
      <c r="F2098" s="52"/>
      <c r="G2098" s="52"/>
      <c r="P2098" s="37"/>
      <c r="Q2098" s="144"/>
      <c r="AC2098" s="39"/>
      <c r="AD2098" s="40"/>
    </row>
    <row r="2099" s="35" customFormat="1" spans="6:30">
      <c r="F2099" s="52"/>
      <c r="G2099" s="52"/>
      <c r="P2099" s="37"/>
      <c r="Q2099" s="144"/>
      <c r="AC2099" s="39"/>
      <c r="AD2099" s="40"/>
    </row>
    <row r="2100" s="35" customFormat="1" spans="6:30">
      <c r="F2100" s="52"/>
      <c r="G2100" s="52"/>
      <c r="P2100" s="37"/>
      <c r="Q2100" s="144"/>
      <c r="AC2100" s="39"/>
      <c r="AD2100" s="40"/>
    </row>
    <row r="2101" s="35" customFormat="1" spans="6:30">
      <c r="F2101" s="52"/>
      <c r="G2101" s="52"/>
      <c r="P2101" s="37"/>
      <c r="Q2101" s="144"/>
      <c r="AC2101" s="39"/>
      <c r="AD2101" s="40"/>
    </row>
    <row r="2102" s="35" customFormat="1" spans="6:30">
      <c r="F2102" s="52"/>
      <c r="G2102" s="52"/>
      <c r="P2102" s="37"/>
      <c r="Q2102" s="144"/>
      <c r="AC2102" s="39"/>
      <c r="AD2102" s="40"/>
    </row>
    <row r="2103" s="35" customFormat="1" spans="6:30">
      <c r="F2103" s="52"/>
      <c r="G2103" s="52"/>
      <c r="P2103" s="37"/>
      <c r="Q2103" s="144"/>
      <c r="AC2103" s="39"/>
      <c r="AD2103" s="40"/>
    </row>
    <row r="2104" s="35" customFormat="1" spans="6:30">
      <c r="F2104" s="52"/>
      <c r="G2104" s="52"/>
      <c r="P2104" s="37"/>
      <c r="Q2104" s="144"/>
      <c r="AC2104" s="39"/>
      <c r="AD2104" s="40"/>
    </row>
    <row r="2105" s="35" customFormat="1" spans="6:30">
      <c r="F2105" s="52"/>
      <c r="G2105" s="52"/>
      <c r="P2105" s="37"/>
      <c r="Q2105" s="144"/>
      <c r="AC2105" s="39"/>
      <c r="AD2105" s="40"/>
    </row>
    <row r="2106" s="35" customFormat="1" spans="6:30">
      <c r="F2106" s="52"/>
      <c r="G2106" s="52"/>
      <c r="P2106" s="37"/>
      <c r="Q2106" s="144"/>
      <c r="AC2106" s="39"/>
      <c r="AD2106" s="40"/>
    </row>
    <row r="2107" s="35" customFormat="1" spans="6:30">
      <c r="F2107" s="52"/>
      <c r="G2107" s="52"/>
      <c r="P2107" s="37"/>
      <c r="Q2107" s="144"/>
      <c r="AC2107" s="39"/>
      <c r="AD2107" s="40"/>
    </row>
    <row r="2108" s="35" customFormat="1" spans="6:30">
      <c r="F2108" s="52"/>
      <c r="G2108" s="52"/>
      <c r="P2108" s="37"/>
      <c r="Q2108" s="144"/>
      <c r="AC2108" s="39"/>
      <c r="AD2108" s="40"/>
    </row>
    <row r="2109" s="35" customFormat="1" spans="6:30">
      <c r="F2109" s="52"/>
      <c r="G2109" s="52"/>
      <c r="P2109" s="37"/>
      <c r="Q2109" s="144"/>
      <c r="AC2109" s="39"/>
      <c r="AD2109" s="40"/>
    </row>
    <row r="2110" s="35" customFormat="1" spans="6:30">
      <c r="F2110" s="52"/>
      <c r="G2110" s="52"/>
      <c r="P2110" s="37"/>
      <c r="Q2110" s="144"/>
      <c r="AC2110" s="39"/>
      <c r="AD2110" s="40"/>
    </row>
    <row r="2111" s="35" customFormat="1" spans="6:30">
      <c r="F2111" s="52"/>
      <c r="G2111" s="52"/>
      <c r="P2111" s="37"/>
      <c r="Q2111" s="144"/>
      <c r="AC2111" s="39"/>
      <c r="AD2111" s="40"/>
    </row>
    <row r="2112" s="35" customFormat="1" spans="6:30">
      <c r="F2112" s="52"/>
      <c r="G2112" s="52"/>
      <c r="P2112" s="37"/>
      <c r="Q2112" s="144"/>
      <c r="AC2112" s="39"/>
      <c r="AD2112" s="40"/>
    </row>
    <row r="2113" s="35" customFormat="1" spans="6:30">
      <c r="F2113" s="52"/>
      <c r="G2113" s="52"/>
      <c r="P2113" s="37"/>
      <c r="Q2113" s="144"/>
      <c r="AC2113" s="39"/>
      <c r="AD2113" s="40"/>
    </row>
    <row r="2114" s="35" customFormat="1" spans="6:30">
      <c r="F2114" s="52"/>
      <c r="G2114" s="52"/>
      <c r="P2114" s="37"/>
      <c r="Q2114" s="144"/>
      <c r="AC2114" s="39"/>
      <c r="AD2114" s="40"/>
    </row>
    <row r="2115" s="35" customFormat="1" spans="6:30">
      <c r="F2115" s="52"/>
      <c r="G2115" s="52"/>
      <c r="P2115" s="37"/>
      <c r="Q2115" s="144"/>
      <c r="AC2115" s="39"/>
      <c r="AD2115" s="40"/>
    </row>
    <row r="2116" s="35" customFormat="1" spans="6:30">
      <c r="F2116" s="52"/>
      <c r="G2116" s="52"/>
      <c r="P2116" s="37"/>
      <c r="Q2116" s="144"/>
      <c r="AC2116" s="39"/>
      <c r="AD2116" s="40"/>
    </row>
    <row r="2117" s="35" customFormat="1" spans="6:30">
      <c r="F2117" s="52"/>
      <c r="G2117" s="52"/>
      <c r="P2117" s="37"/>
      <c r="Q2117" s="144"/>
      <c r="AC2117" s="39"/>
      <c r="AD2117" s="40"/>
    </row>
    <row r="2118" s="35" customFormat="1" spans="6:30">
      <c r="F2118" s="52"/>
      <c r="G2118" s="52"/>
      <c r="P2118" s="37"/>
      <c r="Q2118" s="144"/>
      <c r="AC2118" s="39"/>
      <c r="AD2118" s="40"/>
    </row>
    <row r="2119" s="35" customFormat="1" spans="6:30">
      <c r="F2119" s="52"/>
      <c r="G2119" s="52"/>
      <c r="P2119" s="37"/>
      <c r="Q2119" s="144"/>
      <c r="AC2119" s="39"/>
      <c r="AD2119" s="40"/>
    </row>
    <row r="2120" s="35" customFormat="1" spans="6:30">
      <c r="F2120" s="52"/>
      <c r="G2120" s="52"/>
      <c r="P2120" s="37"/>
      <c r="Q2120" s="144"/>
      <c r="AC2120" s="39"/>
      <c r="AD2120" s="40"/>
    </row>
    <row r="2121" s="35" customFormat="1" spans="6:30">
      <c r="F2121" s="52"/>
      <c r="G2121" s="52"/>
      <c r="P2121" s="37"/>
      <c r="Q2121" s="144"/>
      <c r="AC2121" s="39"/>
      <c r="AD2121" s="40"/>
    </row>
    <row r="2122" s="35" customFormat="1" spans="6:30">
      <c r="F2122" s="52"/>
      <c r="G2122" s="52"/>
      <c r="P2122" s="37"/>
      <c r="Q2122" s="144"/>
      <c r="AC2122" s="39"/>
      <c r="AD2122" s="40"/>
    </row>
    <row r="2123" s="35" customFormat="1" spans="6:30">
      <c r="F2123" s="52"/>
      <c r="G2123" s="52"/>
      <c r="P2123" s="37"/>
      <c r="Q2123" s="144"/>
      <c r="AC2123" s="39"/>
      <c r="AD2123" s="40"/>
    </row>
    <row r="2124" s="35" customFormat="1" spans="6:30">
      <c r="F2124" s="52"/>
      <c r="G2124" s="52"/>
      <c r="P2124" s="37"/>
      <c r="Q2124" s="144"/>
      <c r="AC2124" s="39"/>
      <c r="AD2124" s="40"/>
    </row>
    <row r="2125" s="35" customFormat="1" spans="6:30">
      <c r="F2125" s="52"/>
      <c r="G2125" s="52"/>
      <c r="P2125" s="37"/>
      <c r="Q2125" s="144"/>
      <c r="AC2125" s="39"/>
      <c r="AD2125" s="40"/>
    </row>
    <row r="2126" s="35" customFormat="1" spans="6:30">
      <c r="F2126" s="52"/>
      <c r="G2126" s="52"/>
      <c r="P2126" s="37"/>
      <c r="Q2126" s="144"/>
      <c r="AC2126" s="39"/>
      <c r="AD2126" s="40"/>
    </row>
    <row r="2127" s="35" customFormat="1" spans="6:30">
      <c r="F2127" s="52"/>
      <c r="G2127" s="52"/>
      <c r="P2127" s="37"/>
      <c r="Q2127" s="144"/>
      <c r="AC2127" s="39"/>
      <c r="AD2127" s="40"/>
    </row>
    <row r="2128" s="35" customFormat="1" spans="6:30">
      <c r="F2128" s="52"/>
      <c r="G2128" s="52"/>
      <c r="P2128" s="37"/>
      <c r="Q2128" s="144"/>
      <c r="AC2128" s="39"/>
      <c r="AD2128" s="40"/>
    </row>
    <row r="2129" s="35" customFormat="1" spans="6:30">
      <c r="F2129" s="52"/>
      <c r="G2129" s="52"/>
      <c r="P2129" s="37"/>
      <c r="Q2129" s="144"/>
      <c r="AC2129" s="39"/>
      <c r="AD2129" s="40"/>
    </row>
    <row r="2130" s="35" customFormat="1" spans="6:30">
      <c r="F2130" s="52"/>
      <c r="G2130" s="52"/>
      <c r="P2130" s="37"/>
      <c r="Q2130" s="144"/>
      <c r="AC2130" s="39"/>
      <c r="AD2130" s="40"/>
    </row>
    <row r="2131" s="35" customFormat="1" spans="6:30">
      <c r="F2131" s="52"/>
      <c r="G2131" s="52"/>
      <c r="P2131" s="37"/>
      <c r="Q2131" s="144"/>
      <c r="AC2131" s="39"/>
      <c r="AD2131" s="40"/>
    </row>
    <row r="2132" s="35" customFormat="1" spans="6:30">
      <c r="F2132" s="52"/>
      <c r="G2132" s="52"/>
      <c r="P2132" s="37"/>
      <c r="Q2132" s="144"/>
      <c r="AC2132" s="39"/>
      <c r="AD2132" s="40"/>
    </row>
    <row r="2133" s="35" customFormat="1" spans="6:30">
      <c r="F2133" s="52"/>
      <c r="G2133" s="52"/>
      <c r="P2133" s="37"/>
      <c r="Q2133" s="144"/>
      <c r="AC2133" s="39"/>
      <c r="AD2133" s="40"/>
    </row>
    <row r="2134" s="35" customFormat="1" spans="6:30">
      <c r="F2134" s="52"/>
      <c r="G2134" s="52"/>
      <c r="P2134" s="37"/>
      <c r="Q2134" s="144"/>
      <c r="AC2134" s="39"/>
      <c r="AD2134" s="40"/>
    </row>
    <row r="2135" s="35" customFormat="1" spans="6:30">
      <c r="F2135" s="52"/>
      <c r="G2135" s="52"/>
      <c r="P2135" s="37"/>
      <c r="Q2135" s="144"/>
      <c r="AC2135" s="39"/>
      <c r="AD2135" s="40"/>
    </row>
    <row r="2136" s="35" customFormat="1" spans="6:30">
      <c r="F2136" s="52"/>
      <c r="G2136" s="52"/>
      <c r="P2136" s="37"/>
      <c r="Q2136" s="144"/>
      <c r="AC2136" s="39"/>
      <c r="AD2136" s="40"/>
    </row>
    <row r="2137" s="35" customFormat="1" spans="6:30">
      <c r="F2137" s="52"/>
      <c r="G2137" s="52"/>
      <c r="P2137" s="37"/>
      <c r="Q2137" s="144"/>
      <c r="AC2137" s="39"/>
      <c r="AD2137" s="40"/>
    </row>
    <row r="2138" s="35" customFormat="1" spans="6:30">
      <c r="F2138" s="52"/>
      <c r="G2138" s="52"/>
      <c r="P2138" s="37"/>
      <c r="Q2138" s="144"/>
      <c r="AC2138" s="39"/>
      <c r="AD2138" s="40"/>
    </row>
    <row r="2139" s="35" customFormat="1" spans="6:30">
      <c r="F2139" s="52"/>
      <c r="G2139" s="52"/>
      <c r="P2139" s="37"/>
      <c r="Q2139" s="144"/>
      <c r="AC2139" s="39"/>
      <c r="AD2139" s="40"/>
    </row>
    <row r="2140" s="35" customFormat="1" spans="6:30">
      <c r="F2140" s="52"/>
      <c r="G2140" s="52"/>
      <c r="P2140" s="37"/>
      <c r="Q2140" s="144"/>
      <c r="AC2140" s="39"/>
      <c r="AD2140" s="40"/>
    </row>
    <row r="2141" s="35" customFormat="1" spans="6:30">
      <c r="F2141" s="52"/>
      <c r="G2141" s="52"/>
      <c r="P2141" s="37"/>
      <c r="Q2141" s="144"/>
      <c r="AC2141" s="39"/>
      <c r="AD2141" s="40"/>
    </row>
    <row r="2142" s="35" customFormat="1" spans="6:30">
      <c r="F2142" s="52"/>
      <c r="G2142" s="52"/>
      <c r="P2142" s="37"/>
      <c r="Q2142" s="144"/>
      <c r="AC2142" s="39"/>
      <c r="AD2142" s="40"/>
    </row>
    <row r="2143" s="35" customFormat="1" spans="6:30">
      <c r="F2143" s="52"/>
      <c r="G2143" s="52"/>
      <c r="P2143" s="37"/>
      <c r="Q2143" s="144"/>
      <c r="AC2143" s="39"/>
      <c r="AD2143" s="40"/>
    </row>
    <row r="2144" s="35" customFormat="1" spans="6:30">
      <c r="F2144" s="52"/>
      <c r="G2144" s="52"/>
      <c r="P2144" s="37"/>
      <c r="Q2144" s="144"/>
      <c r="AC2144" s="39"/>
      <c r="AD2144" s="40"/>
    </row>
    <row r="2145" s="35" customFormat="1" spans="6:30">
      <c r="F2145" s="52"/>
      <c r="G2145" s="52"/>
      <c r="P2145" s="37"/>
      <c r="Q2145" s="144"/>
      <c r="AC2145" s="39"/>
      <c r="AD2145" s="40"/>
    </row>
    <row r="2146" s="35" customFormat="1" spans="6:30">
      <c r="F2146" s="52"/>
      <c r="G2146" s="52"/>
      <c r="P2146" s="37"/>
      <c r="Q2146" s="144"/>
      <c r="AC2146" s="39"/>
      <c r="AD2146" s="40"/>
    </row>
    <row r="2147" s="35" customFormat="1" spans="6:30">
      <c r="F2147" s="52"/>
      <c r="G2147" s="52"/>
      <c r="P2147" s="37"/>
      <c r="Q2147" s="144"/>
      <c r="AC2147" s="39"/>
      <c r="AD2147" s="40"/>
    </row>
    <row r="2148" s="35" customFormat="1" spans="6:30">
      <c r="F2148" s="52"/>
      <c r="G2148" s="52"/>
      <c r="P2148" s="37"/>
      <c r="Q2148" s="144"/>
      <c r="AC2148" s="39"/>
      <c r="AD2148" s="40"/>
    </row>
    <row r="2149" s="35" customFormat="1" spans="6:30">
      <c r="F2149" s="52"/>
      <c r="G2149" s="52"/>
      <c r="P2149" s="37"/>
      <c r="Q2149" s="144"/>
      <c r="AC2149" s="39"/>
      <c r="AD2149" s="40"/>
    </row>
    <row r="2150" s="35" customFormat="1" spans="6:30">
      <c r="F2150" s="52"/>
      <c r="G2150" s="52"/>
      <c r="P2150" s="37"/>
      <c r="Q2150" s="144"/>
      <c r="AC2150" s="39"/>
      <c r="AD2150" s="40"/>
    </row>
    <row r="2151" s="35" customFormat="1" spans="6:30">
      <c r="F2151" s="52"/>
      <c r="G2151" s="52"/>
      <c r="P2151" s="37"/>
      <c r="Q2151" s="144"/>
      <c r="AC2151" s="39"/>
      <c r="AD2151" s="40"/>
    </row>
    <row r="2152" s="35" customFormat="1" spans="6:30">
      <c r="F2152" s="52"/>
      <c r="G2152" s="52"/>
      <c r="P2152" s="37"/>
      <c r="Q2152" s="144"/>
      <c r="AC2152" s="39"/>
      <c r="AD2152" s="40"/>
    </row>
    <row r="2153" s="35" customFormat="1" spans="6:30">
      <c r="F2153" s="52"/>
      <c r="G2153" s="52"/>
      <c r="P2153" s="37"/>
      <c r="Q2153" s="144"/>
      <c r="AC2153" s="39"/>
      <c r="AD2153" s="40"/>
    </row>
    <row r="2154" s="35" customFormat="1" spans="6:30">
      <c r="F2154" s="52"/>
      <c r="G2154" s="52"/>
      <c r="P2154" s="37"/>
      <c r="Q2154" s="144"/>
      <c r="AC2154" s="39"/>
      <c r="AD2154" s="40"/>
    </row>
    <row r="2155" s="35" customFormat="1" spans="6:30">
      <c r="F2155" s="52"/>
      <c r="G2155" s="52"/>
      <c r="P2155" s="37"/>
      <c r="Q2155" s="144"/>
      <c r="AC2155" s="39"/>
      <c r="AD2155" s="40"/>
    </row>
    <row r="2156" s="35" customFormat="1" spans="6:30">
      <c r="F2156" s="52"/>
      <c r="G2156" s="52"/>
      <c r="P2156" s="37"/>
      <c r="Q2156" s="144"/>
      <c r="AC2156" s="39"/>
      <c r="AD2156" s="40"/>
    </row>
    <row r="2157" s="35" customFormat="1" spans="6:30">
      <c r="F2157" s="52"/>
      <c r="G2157" s="52"/>
      <c r="P2157" s="37"/>
      <c r="Q2157" s="144"/>
      <c r="AC2157" s="39"/>
      <c r="AD2157" s="40"/>
    </row>
    <row r="2158" s="35" customFormat="1" spans="6:30">
      <c r="F2158" s="52"/>
      <c r="G2158" s="52"/>
      <c r="P2158" s="37"/>
      <c r="Q2158" s="144"/>
      <c r="AC2158" s="39"/>
      <c r="AD2158" s="40"/>
    </row>
    <row r="2159" s="35" customFormat="1" spans="6:30">
      <c r="F2159" s="52"/>
      <c r="G2159" s="52"/>
      <c r="P2159" s="37"/>
      <c r="Q2159" s="144"/>
      <c r="AC2159" s="39"/>
      <c r="AD2159" s="40"/>
    </row>
    <row r="2160" s="35" customFormat="1" spans="6:30">
      <c r="F2160" s="52"/>
      <c r="G2160" s="52"/>
      <c r="P2160" s="37"/>
      <c r="Q2160" s="144"/>
      <c r="AC2160" s="39"/>
      <c r="AD2160" s="40"/>
    </row>
    <row r="2161" s="35" customFormat="1" spans="6:30">
      <c r="F2161" s="52"/>
      <c r="G2161" s="52"/>
      <c r="P2161" s="37"/>
      <c r="Q2161" s="144"/>
      <c r="AC2161" s="39"/>
      <c r="AD2161" s="40"/>
    </row>
    <row r="2162" s="35" customFormat="1" spans="6:30">
      <c r="F2162" s="52"/>
      <c r="G2162" s="52"/>
      <c r="P2162" s="37"/>
      <c r="Q2162" s="144"/>
      <c r="AC2162" s="39"/>
      <c r="AD2162" s="40"/>
    </row>
    <row r="2163" s="35" customFormat="1" spans="6:30">
      <c r="F2163" s="52"/>
      <c r="G2163" s="52"/>
      <c r="P2163" s="37"/>
      <c r="Q2163" s="144"/>
      <c r="AC2163" s="39"/>
      <c r="AD2163" s="40"/>
    </row>
    <row r="2164" s="35" customFormat="1" spans="6:30">
      <c r="F2164" s="52"/>
      <c r="G2164" s="52"/>
      <c r="P2164" s="37"/>
      <c r="Q2164" s="144"/>
      <c r="AC2164" s="39"/>
      <c r="AD2164" s="40"/>
    </row>
    <row r="2165" s="35" customFormat="1" spans="6:30">
      <c r="F2165" s="52"/>
      <c r="G2165" s="52"/>
      <c r="P2165" s="37"/>
      <c r="Q2165" s="144"/>
      <c r="AC2165" s="39"/>
      <c r="AD2165" s="40"/>
    </row>
    <row r="2166" s="35" customFormat="1" spans="6:30">
      <c r="F2166" s="52"/>
      <c r="G2166" s="52"/>
      <c r="P2166" s="37"/>
      <c r="Q2166" s="144"/>
      <c r="AC2166" s="39"/>
      <c r="AD2166" s="40"/>
    </row>
    <row r="2167" s="35" customFormat="1" spans="6:30">
      <c r="F2167" s="52"/>
      <c r="G2167" s="52"/>
      <c r="P2167" s="37"/>
      <c r="Q2167" s="144"/>
      <c r="AC2167" s="39"/>
      <c r="AD2167" s="40"/>
    </row>
    <row r="2168" s="35" customFormat="1" spans="6:30">
      <c r="F2168" s="52"/>
      <c r="G2168" s="52"/>
      <c r="P2168" s="37"/>
      <c r="Q2168" s="144"/>
      <c r="AC2168" s="39"/>
      <c r="AD2168" s="40"/>
    </row>
    <row r="2169" s="35" customFormat="1" spans="6:30">
      <c r="F2169" s="52"/>
      <c r="G2169" s="52"/>
      <c r="P2169" s="37"/>
      <c r="Q2169" s="144"/>
      <c r="AC2169" s="39"/>
      <c r="AD2169" s="40"/>
    </row>
    <row r="2170" s="35" customFormat="1" spans="6:30">
      <c r="F2170" s="52"/>
      <c r="G2170" s="52"/>
      <c r="P2170" s="37"/>
      <c r="Q2170" s="144"/>
      <c r="AC2170" s="39"/>
      <c r="AD2170" s="40"/>
    </row>
    <row r="2171" s="35" customFormat="1" spans="6:30">
      <c r="F2171" s="52"/>
      <c r="G2171" s="52"/>
      <c r="P2171" s="37"/>
      <c r="Q2171" s="144"/>
      <c r="AC2171" s="39"/>
      <c r="AD2171" s="40"/>
    </row>
    <row r="2172" s="35" customFormat="1" spans="6:30">
      <c r="F2172" s="52"/>
      <c r="G2172" s="52"/>
      <c r="P2172" s="37"/>
      <c r="Q2172" s="144"/>
      <c r="AC2172" s="39"/>
      <c r="AD2172" s="40"/>
    </row>
    <row r="2173" s="35" customFormat="1" spans="6:30">
      <c r="F2173" s="52"/>
      <c r="G2173" s="52"/>
      <c r="P2173" s="37"/>
      <c r="Q2173" s="144"/>
      <c r="AC2173" s="39"/>
      <c r="AD2173" s="40"/>
    </row>
    <row r="2174" s="35" customFormat="1" spans="6:30">
      <c r="F2174" s="52"/>
      <c r="G2174" s="52"/>
      <c r="P2174" s="37"/>
      <c r="Q2174" s="144"/>
      <c r="AC2174" s="39"/>
      <c r="AD2174" s="40"/>
    </row>
    <row r="2175" s="35" customFormat="1" spans="6:30">
      <c r="F2175" s="52"/>
      <c r="G2175" s="52"/>
      <c r="P2175" s="37"/>
      <c r="Q2175" s="144"/>
      <c r="AC2175" s="39"/>
      <c r="AD2175" s="40"/>
    </row>
    <row r="2176" s="35" customFormat="1" spans="6:30">
      <c r="F2176" s="52"/>
      <c r="G2176" s="52"/>
      <c r="P2176" s="37"/>
      <c r="Q2176" s="144"/>
      <c r="AC2176" s="39"/>
      <c r="AD2176" s="40"/>
    </row>
    <row r="2177" s="35" customFormat="1" spans="6:30">
      <c r="F2177" s="52"/>
      <c r="G2177" s="52"/>
      <c r="P2177" s="37"/>
      <c r="Q2177" s="144"/>
      <c r="AC2177" s="39"/>
      <c r="AD2177" s="40"/>
    </row>
    <row r="2178" s="35" customFormat="1" spans="6:30">
      <c r="F2178" s="52"/>
      <c r="G2178" s="52"/>
      <c r="P2178" s="37"/>
      <c r="Q2178" s="144"/>
      <c r="AC2178" s="39"/>
      <c r="AD2178" s="40"/>
    </row>
    <row r="2179" s="35" customFormat="1" spans="6:30">
      <c r="F2179" s="52"/>
      <c r="G2179" s="52"/>
      <c r="P2179" s="37"/>
      <c r="Q2179" s="144"/>
      <c r="AC2179" s="39"/>
      <c r="AD2179" s="40"/>
    </row>
    <row r="2180" s="35" customFormat="1" spans="6:30">
      <c r="F2180" s="52"/>
      <c r="G2180" s="52"/>
      <c r="P2180" s="37"/>
      <c r="Q2180" s="144"/>
      <c r="AC2180" s="39"/>
      <c r="AD2180" s="40"/>
    </row>
    <row r="2181" s="35" customFormat="1" spans="6:30">
      <c r="F2181" s="52"/>
      <c r="G2181" s="52"/>
      <c r="P2181" s="37"/>
      <c r="Q2181" s="144"/>
      <c r="AC2181" s="39"/>
      <c r="AD2181" s="40"/>
    </row>
    <row r="2182" s="35" customFormat="1" spans="6:30">
      <c r="F2182" s="52"/>
      <c r="G2182" s="52"/>
      <c r="P2182" s="37"/>
      <c r="Q2182" s="144"/>
      <c r="AC2182" s="39"/>
      <c r="AD2182" s="40"/>
    </row>
    <row r="2183" s="35" customFormat="1" spans="6:30">
      <c r="F2183" s="52"/>
      <c r="G2183" s="52"/>
      <c r="P2183" s="37"/>
      <c r="Q2183" s="144"/>
      <c r="AC2183" s="39"/>
      <c r="AD2183" s="40"/>
    </row>
    <row r="2184" s="35" customFormat="1" spans="6:30">
      <c r="F2184" s="52"/>
      <c r="G2184" s="52"/>
      <c r="P2184" s="37"/>
      <c r="Q2184" s="144"/>
      <c r="AC2184" s="39"/>
      <c r="AD2184" s="40"/>
    </row>
    <row r="2185" s="35" customFormat="1" spans="6:30">
      <c r="F2185" s="52"/>
      <c r="G2185" s="52"/>
      <c r="P2185" s="37"/>
      <c r="Q2185" s="144"/>
      <c r="AC2185" s="39"/>
      <c r="AD2185" s="40"/>
    </row>
    <row r="2186" s="35" customFormat="1" spans="6:30">
      <c r="F2186" s="52"/>
      <c r="G2186" s="52"/>
      <c r="P2186" s="37"/>
      <c r="Q2186" s="144"/>
      <c r="AC2186" s="39"/>
      <c r="AD2186" s="40"/>
    </row>
    <row r="2187" s="35" customFormat="1" spans="6:30">
      <c r="F2187" s="52"/>
      <c r="G2187" s="52"/>
      <c r="P2187" s="37"/>
      <c r="Q2187" s="144"/>
      <c r="AC2187" s="39"/>
      <c r="AD2187" s="40"/>
    </row>
    <row r="2188" s="35" customFormat="1" spans="6:30">
      <c r="F2188" s="52"/>
      <c r="G2188" s="52"/>
      <c r="P2188" s="37"/>
      <c r="Q2188" s="144"/>
      <c r="AC2188" s="39"/>
      <c r="AD2188" s="40"/>
    </row>
    <row r="2189" s="35" customFormat="1" spans="6:30">
      <c r="F2189" s="52"/>
      <c r="G2189" s="52"/>
      <c r="P2189" s="37"/>
      <c r="Q2189" s="144"/>
      <c r="AC2189" s="39"/>
      <c r="AD2189" s="40"/>
    </row>
    <row r="2190" s="35" customFormat="1" spans="6:30">
      <c r="F2190" s="52"/>
      <c r="G2190" s="52"/>
      <c r="P2190" s="37"/>
      <c r="Q2190" s="144"/>
      <c r="AC2190" s="39"/>
      <c r="AD2190" s="40"/>
    </row>
    <row r="2191" s="35" customFormat="1" spans="6:30">
      <c r="F2191" s="52"/>
      <c r="G2191" s="52"/>
      <c r="P2191" s="37"/>
      <c r="Q2191" s="144"/>
      <c r="AC2191" s="39"/>
      <c r="AD2191" s="40"/>
    </row>
    <row r="2192" s="35" customFormat="1" spans="6:30">
      <c r="F2192" s="52"/>
      <c r="G2192" s="52"/>
      <c r="P2192" s="37"/>
      <c r="Q2192" s="144"/>
      <c r="AC2192" s="39"/>
      <c r="AD2192" s="40"/>
    </row>
    <row r="2193" s="35" customFormat="1" spans="6:30">
      <c r="F2193" s="52"/>
      <c r="G2193" s="52"/>
      <c r="P2193" s="37"/>
      <c r="Q2193" s="144"/>
      <c r="AC2193" s="39"/>
      <c r="AD2193" s="40"/>
    </row>
    <row r="2194" s="35" customFormat="1" spans="6:30">
      <c r="F2194" s="52"/>
      <c r="G2194" s="52"/>
      <c r="P2194" s="37"/>
      <c r="Q2194" s="144"/>
      <c r="AC2194" s="39"/>
      <c r="AD2194" s="40"/>
    </row>
    <row r="2195" s="35" customFormat="1" spans="6:30">
      <c r="F2195" s="52"/>
      <c r="G2195" s="52"/>
      <c r="P2195" s="37"/>
      <c r="Q2195" s="144"/>
      <c r="AC2195" s="39"/>
      <c r="AD2195" s="40"/>
    </row>
    <row r="2196" s="35" customFormat="1" spans="6:30">
      <c r="F2196" s="52"/>
      <c r="G2196" s="52"/>
      <c r="P2196" s="37"/>
      <c r="Q2196" s="144"/>
      <c r="AC2196" s="39"/>
      <c r="AD2196" s="40"/>
    </row>
    <row r="2197" s="35" customFormat="1" spans="6:30">
      <c r="F2197" s="52"/>
      <c r="G2197" s="52"/>
      <c r="P2197" s="37"/>
      <c r="Q2197" s="144"/>
      <c r="AC2197" s="39"/>
      <c r="AD2197" s="40"/>
    </row>
    <row r="2198" s="35" customFormat="1" spans="6:30">
      <c r="F2198" s="52"/>
      <c r="G2198" s="52"/>
      <c r="P2198" s="37"/>
      <c r="Q2198" s="144"/>
      <c r="AC2198" s="39"/>
      <c r="AD2198" s="40"/>
    </row>
    <row r="2199" s="35" customFormat="1" spans="6:30">
      <c r="F2199" s="52"/>
      <c r="G2199" s="52"/>
      <c r="P2199" s="37"/>
      <c r="Q2199" s="144"/>
      <c r="AC2199" s="39"/>
      <c r="AD2199" s="40"/>
    </row>
    <row r="2200" s="35" customFormat="1" spans="6:30">
      <c r="F2200" s="52"/>
      <c r="G2200" s="52"/>
      <c r="P2200" s="37"/>
      <c r="Q2200" s="144"/>
      <c r="AC2200" s="39"/>
      <c r="AD2200" s="40"/>
    </row>
    <row r="2201" s="35" customFormat="1" spans="6:30">
      <c r="F2201" s="52"/>
      <c r="G2201" s="52"/>
      <c r="P2201" s="37"/>
      <c r="Q2201" s="144"/>
      <c r="AC2201" s="39"/>
      <c r="AD2201" s="40"/>
    </row>
    <row r="2202" s="35" customFormat="1" spans="6:30">
      <c r="F2202" s="52"/>
      <c r="G2202" s="52"/>
      <c r="P2202" s="37"/>
      <c r="Q2202" s="144"/>
      <c r="AC2202" s="39"/>
      <c r="AD2202" s="40"/>
    </row>
    <row r="2203" s="35" customFormat="1" spans="6:30">
      <c r="F2203" s="52"/>
      <c r="G2203" s="52"/>
      <c r="P2203" s="37"/>
      <c r="Q2203" s="144"/>
      <c r="AC2203" s="39"/>
      <c r="AD2203" s="40"/>
    </row>
    <row r="2204" s="35" customFormat="1" spans="6:30">
      <c r="F2204" s="52"/>
      <c r="G2204" s="52"/>
      <c r="P2204" s="37"/>
      <c r="Q2204" s="144"/>
      <c r="AC2204" s="39"/>
      <c r="AD2204" s="40"/>
    </row>
    <row r="2205" s="35" customFormat="1" spans="6:30">
      <c r="F2205" s="52"/>
      <c r="G2205" s="52"/>
      <c r="P2205" s="37"/>
      <c r="Q2205" s="144"/>
      <c r="AC2205" s="39"/>
      <c r="AD2205" s="40"/>
    </row>
    <row r="2206" s="35" customFormat="1" spans="6:30">
      <c r="F2206" s="52"/>
      <c r="G2206" s="52"/>
      <c r="P2206" s="37"/>
      <c r="Q2206" s="144"/>
      <c r="AC2206" s="39"/>
      <c r="AD2206" s="40"/>
    </row>
    <row r="2207" s="35" customFormat="1" spans="6:30">
      <c r="F2207" s="52"/>
      <c r="G2207" s="52"/>
      <c r="P2207" s="37"/>
      <c r="Q2207" s="144"/>
      <c r="AC2207" s="39"/>
      <c r="AD2207" s="40"/>
    </row>
    <row r="2208" s="35" customFormat="1" spans="6:30">
      <c r="F2208" s="52"/>
      <c r="G2208" s="52"/>
      <c r="P2208" s="37"/>
      <c r="Q2208" s="144"/>
      <c r="AC2208" s="39"/>
      <c r="AD2208" s="40"/>
    </row>
    <row r="2209" s="35" customFormat="1" spans="6:30">
      <c r="F2209" s="52"/>
      <c r="G2209" s="52"/>
      <c r="P2209" s="37"/>
      <c r="Q2209" s="144"/>
      <c r="AC2209" s="39"/>
      <c r="AD2209" s="40"/>
    </row>
    <row r="2210" s="35" customFormat="1" spans="6:30">
      <c r="F2210" s="52"/>
      <c r="G2210" s="52"/>
      <c r="P2210" s="37"/>
      <c r="Q2210" s="144"/>
      <c r="AC2210" s="39"/>
      <c r="AD2210" s="40"/>
    </row>
    <row r="2211" s="35" customFormat="1" spans="6:30">
      <c r="F2211" s="52"/>
      <c r="G2211" s="52"/>
      <c r="P2211" s="37"/>
      <c r="Q2211" s="144"/>
      <c r="AC2211" s="39"/>
      <c r="AD2211" s="40"/>
    </row>
    <row r="2212" s="35" customFormat="1" spans="6:30">
      <c r="F2212" s="52"/>
      <c r="G2212" s="52"/>
      <c r="P2212" s="37"/>
      <c r="Q2212" s="144"/>
      <c r="AC2212" s="39"/>
      <c r="AD2212" s="40"/>
    </row>
    <row r="2213" s="35" customFormat="1" spans="6:30">
      <c r="F2213" s="52"/>
      <c r="G2213" s="52"/>
      <c r="P2213" s="37"/>
      <c r="Q2213" s="144"/>
      <c r="AC2213" s="39"/>
      <c r="AD2213" s="40"/>
    </row>
    <row r="2214" s="35" customFormat="1" spans="6:30">
      <c r="F2214" s="52"/>
      <c r="G2214" s="52"/>
      <c r="P2214" s="37"/>
      <c r="Q2214" s="144"/>
      <c r="AC2214" s="39"/>
      <c r="AD2214" s="40"/>
    </row>
    <row r="2215" s="35" customFormat="1" spans="6:30">
      <c r="F2215" s="52"/>
      <c r="G2215" s="52"/>
      <c r="P2215" s="37"/>
      <c r="Q2215" s="144"/>
      <c r="AC2215" s="39"/>
      <c r="AD2215" s="40"/>
    </row>
    <row r="2216" s="35" customFormat="1" spans="6:30">
      <c r="F2216" s="52"/>
      <c r="G2216" s="52"/>
      <c r="P2216" s="37"/>
      <c r="Q2216" s="144"/>
      <c r="AC2216" s="39"/>
      <c r="AD2216" s="40"/>
    </row>
    <row r="2217" s="35" customFormat="1" spans="6:30">
      <c r="F2217" s="52"/>
      <c r="G2217" s="52"/>
      <c r="P2217" s="37"/>
      <c r="Q2217" s="144"/>
      <c r="AC2217" s="39"/>
      <c r="AD2217" s="40"/>
    </row>
    <row r="2218" s="35" customFormat="1" spans="6:30">
      <c r="F2218" s="52"/>
      <c r="G2218" s="52"/>
      <c r="P2218" s="37"/>
      <c r="Q2218" s="144"/>
      <c r="AC2218" s="39"/>
      <c r="AD2218" s="40"/>
    </row>
    <row r="2219" s="35" customFormat="1" spans="6:30">
      <c r="F2219" s="52"/>
      <c r="G2219" s="52"/>
      <c r="P2219" s="37"/>
      <c r="Q2219" s="144"/>
      <c r="AC2219" s="39"/>
      <c r="AD2219" s="40"/>
    </row>
    <row r="2220" s="35" customFormat="1" spans="6:30">
      <c r="F2220" s="52"/>
      <c r="G2220" s="52"/>
      <c r="P2220" s="37"/>
      <c r="Q2220" s="144"/>
      <c r="AC2220" s="39"/>
      <c r="AD2220" s="40"/>
    </row>
    <row r="2221" s="35" customFormat="1" spans="6:30">
      <c r="F2221" s="52"/>
      <c r="G2221" s="52"/>
      <c r="P2221" s="37"/>
      <c r="Q2221" s="144"/>
      <c r="AC2221" s="39"/>
      <c r="AD2221" s="40"/>
    </row>
    <row r="2222" s="35" customFormat="1" spans="6:30">
      <c r="F2222" s="52"/>
      <c r="G2222" s="52"/>
      <c r="P2222" s="37"/>
      <c r="Q2222" s="144"/>
      <c r="AC2222" s="39"/>
      <c r="AD2222" s="40"/>
    </row>
    <row r="2223" s="35" customFormat="1" spans="6:30">
      <c r="F2223" s="52"/>
      <c r="G2223" s="52"/>
      <c r="P2223" s="37"/>
      <c r="Q2223" s="144"/>
      <c r="AC2223" s="39"/>
      <c r="AD2223" s="40"/>
    </row>
    <row r="2224" s="35" customFormat="1" spans="6:30">
      <c r="F2224" s="52"/>
      <c r="G2224" s="52"/>
      <c r="P2224" s="37"/>
      <c r="Q2224" s="144"/>
      <c r="AC2224" s="39"/>
      <c r="AD2224" s="40"/>
    </row>
    <row r="2225" s="35" customFormat="1" spans="6:30">
      <c r="F2225" s="52"/>
      <c r="G2225" s="52"/>
      <c r="P2225" s="37"/>
      <c r="Q2225" s="144"/>
      <c r="AC2225" s="39"/>
      <c r="AD2225" s="40"/>
    </row>
    <row r="2226" s="35" customFormat="1" spans="6:30">
      <c r="F2226" s="52"/>
      <c r="G2226" s="52"/>
      <c r="P2226" s="37"/>
      <c r="Q2226" s="144"/>
      <c r="AC2226" s="39"/>
      <c r="AD2226" s="40"/>
    </row>
    <row r="2227" s="35" customFormat="1" spans="6:30">
      <c r="F2227" s="52"/>
      <c r="G2227" s="52"/>
      <c r="P2227" s="37"/>
      <c r="Q2227" s="144"/>
      <c r="AC2227" s="39"/>
      <c r="AD2227" s="40"/>
    </row>
    <row r="2228" s="35" customFormat="1" spans="6:30">
      <c r="F2228" s="52"/>
      <c r="G2228" s="52"/>
      <c r="P2228" s="37"/>
      <c r="Q2228" s="144"/>
      <c r="AC2228" s="39"/>
      <c r="AD2228" s="40"/>
    </row>
    <row r="2229" s="35" customFormat="1" spans="6:30">
      <c r="F2229" s="52"/>
      <c r="G2229" s="52"/>
      <c r="P2229" s="37"/>
      <c r="Q2229" s="144"/>
      <c r="AC2229" s="39"/>
      <c r="AD2229" s="40"/>
    </row>
    <row r="2230" s="35" customFormat="1" spans="6:30">
      <c r="F2230" s="52"/>
      <c r="G2230" s="52"/>
      <c r="P2230" s="37"/>
      <c r="Q2230" s="144"/>
      <c r="AC2230" s="39"/>
      <c r="AD2230" s="40"/>
    </row>
    <row r="2231" s="35" customFormat="1" spans="6:30">
      <c r="F2231" s="52"/>
      <c r="G2231" s="52"/>
      <c r="P2231" s="37"/>
      <c r="Q2231" s="144"/>
      <c r="AC2231" s="39"/>
      <c r="AD2231" s="40"/>
    </row>
    <row r="2232" s="35" customFormat="1" spans="6:30">
      <c r="F2232" s="52"/>
      <c r="G2232" s="52"/>
      <c r="P2232" s="37"/>
      <c r="Q2232" s="144"/>
      <c r="AC2232" s="39"/>
      <c r="AD2232" s="40"/>
    </row>
    <row r="2233" s="35" customFormat="1" spans="6:30">
      <c r="F2233" s="52"/>
      <c r="G2233" s="52"/>
      <c r="P2233" s="37"/>
      <c r="Q2233" s="144"/>
      <c r="AC2233" s="39"/>
      <c r="AD2233" s="40"/>
    </row>
    <row r="2234" s="35" customFormat="1" spans="6:30">
      <c r="F2234" s="52"/>
      <c r="G2234" s="52"/>
      <c r="P2234" s="37"/>
      <c r="Q2234" s="144"/>
      <c r="AC2234" s="39"/>
      <c r="AD2234" s="40"/>
    </row>
    <row r="2235" s="35" customFormat="1" spans="6:30">
      <c r="F2235" s="52"/>
      <c r="G2235" s="52"/>
      <c r="P2235" s="37"/>
      <c r="Q2235" s="144"/>
      <c r="AC2235" s="39"/>
      <c r="AD2235" s="40"/>
    </row>
    <row r="2236" s="35" customFormat="1" spans="6:30">
      <c r="F2236" s="52"/>
      <c r="G2236" s="52"/>
      <c r="P2236" s="37"/>
      <c r="Q2236" s="144"/>
      <c r="AC2236" s="39"/>
      <c r="AD2236" s="40"/>
    </row>
    <row r="2237" s="35" customFormat="1" spans="6:30">
      <c r="F2237" s="52"/>
      <c r="G2237" s="52"/>
      <c r="P2237" s="37"/>
      <c r="Q2237" s="144"/>
      <c r="AC2237" s="39"/>
      <c r="AD2237" s="40"/>
    </row>
    <row r="2238" s="35" customFormat="1" spans="6:30">
      <c r="F2238" s="52"/>
      <c r="G2238" s="52"/>
      <c r="P2238" s="37"/>
      <c r="Q2238" s="144"/>
      <c r="AC2238" s="39"/>
      <c r="AD2238" s="40"/>
    </row>
    <row r="2239" s="35" customFormat="1" spans="6:30">
      <c r="F2239" s="52"/>
      <c r="G2239" s="52"/>
      <c r="P2239" s="37"/>
      <c r="Q2239" s="144"/>
      <c r="AC2239" s="39"/>
      <c r="AD2239" s="40"/>
    </row>
    <row r="2240" s="35" customFormat="1" spans="6:30">
      <c r="F2240" s="52"/>
      <c r="G2240" s="52"/>
      <c r="P2240" s="37"/>
      <c r="Q2240" s="144"/>
      <c r="AC2240" s="39"/>
      <c r="AD2240" s="40"/>
    </row>
    <row r="2241" s="35" customFormat="1" spans="6:30">
      <c r="F2241" s="52"/>
      <c r="G2241" s="52"/>
      <c r="P2241" s="37"/>
      <c r="Q2241" s="144"/>
      <c r="AC2241" s="39"/>
      <c r="AD2241" s="40"/>
    </row>
    <row r="2242" s="35" customFormat="1" spans="6:30">
      <c r="F2242" s="52"/>
      <c r="G2242" s="52"/>
      <c r="P2242" s="37"/>
      <c r="Q2242" s="144"/>
      <c r="AC2242" s="39"/>
      <c r="AD2242" s="40"/>
    </row>
    <row r="2243" s="35" customFormat="1" spans="6:30">
      <c r="F2243" s="52"/>
      <c r="G2243" s="52"/>
      <c r="P2243" s="37"/>
      <c r="Q2243" s="144"/>
      <c r="AC2243" s="39"/>
      <c r="AD2243" s="40"/>
    </row>
    <row r="2244" s="35" customFormat="1" spans="6:30">
      <c r="F2244" s="52"/>
      <c r="G2244" s="52"/>
      <c r="P2244" s="37"/>
      <c r="Q2244" s="144"/>
      <c r="AC2244" s="39"/>
      <c r="AD2244" s="40"/>
    </row>
    <row r="2245" s="35" customFormat="1" spans="6:30">
      <c r="F2245" s="52"/>
      <c r="G2245" s="52"/>
      <c r="P2245" s="37"/>
      <c r="Q2245" s="144"/>
      <c r="AC2245" s="39"/>
      <c r="AD2245" s="40"/>
    </row>
    <row r="2246" s="35" customFormat="1" spans="6:30">
      <c r="F2246" s="52"/>
      <c r="G2246" s="52"/>
      <c r="P2246" s="37"/>
      <c r="Q2246" s="144"/>
      <c r="AC2246" s="39"/>
      <c r="AD2246" s="40"/>
    </row>
    <row r="2247" s="35" customFormat="1" spans="6:30">
      <c r="F2247" s="52"/>
      <c r="G2247" s="52"/>
      <c r="P2247" s="37"/>
      <c r="Q2247" s="144"/>
      <c r="AC2247" s="39"/>
      <c r="AD2247" s="40"/>
    </row>
    <row r="2248" s="35" customFormat="1" spans="6:30">
      <c r="F2248" s="52"/>
      <c r="G2248" s="52"/>
      <c r="P2248" s="37"/>
      <c r="Q2248" s="144"/>
      <c r="AC2248" s="39"/>
      <c r="AD2248" s="40"/>
    </row>
    <row r="2249" s="35" customFormat="1" spans="6:30">
      <c r="F2249" s="52"/>
      <c r="G2249" s="52"/>
      <c r="P2249" s="37"/>
      <c r="Q2249" s="144"/>
      <c r="AC2249" s="39"/>
      <c r="AD2249" s="40"/>
    </row>
    <row r="2250" s="35" customFormat="1" spans="6:30">
      <c r="F2250" s="52"/>
      <c r="G2250" s="52"/>
      <c r="P2250" s="37"/>
      <c r="Q2250" s="144"/>
      <c r="AC2250" s="39"/>
      <c r="AD2250" s="40"/>
    </row>
    <row r="2251" s="35" customFormat="1" spans="6:30">
      <c r="F2251" s="52"/>
      <c r="G2251" s="52"/>
      <c r="P2251" s="37"/>
      <c r="Q2251" s="144"/>
      <c r="AC2251" s="39"/>
      <c r="AD2251" s="40"/>
    </row>
    <row r="2252" s="35" customFormat="1" spans="6:30">
      <c r="F2252" s="52"/>
      <c r="G2252" s="52"/>
      <c r="P2252" s="37"/>
      <c r="Q2252" s="144"/>
      <c r="AC2252" s="39"/>
      <c r="AD2252" s="40"/>
    </row>
    <row r="2253" s="35" customFormat="1" spans="6:30">
      <c r="F2253" s="52"/>
      <c r="G2253" s="52"/>
      <c r="P2253" s="37"/>
      <c r="Q2253" s="144"/>
      <c r="AC2253" s="39"/>
      <c r="AD2253" s="40"/>
    </row>
    <row r="2254" s="35" customFormat="1" spans="6:30">
      <c r="F2254" s="52"/>
      <c r="G2254" s="52"/>
      <c r="P2254" s="37"/>
      <c r="Q2254" s="144"/>
      <c r="AC2254" s="39"/>
      <c r="AD2254" s="40"/>
    </row>
    <row r="2255" s="35" customFormat="1" spans="6:30">
      <c r="F2255" s="52"/>
      <c r="G2255" s="52"/>
      <c r="P2255" s="37"/>
      <c r="Q2255" s="144"/>
      <c r="AC2255" s="39"/>
      <c r="AD2255" s="40"/>
    </row>
    <row r="2256" s="35" customFormat="1" spans="6:30">
      <c r="F2256" s="52"/>
      <c r="G2256" s="52"/>
      <c r="P2256" s="37"/>
      <c r="Q2256" s="144"/>
      <c r="AC2256" s="39"/>
      <c r="AD2256" s="40"/>
    </row>
    <row r="2257" s="35" customFormat="1" spans="6:30">
      <c r="F2257" s="52"/>
      <c r="G2257" s="52"/>
      <c r="P2257" s="37"/>
      <c r="Q2257" s="144"/>
      <c r="AC2257" s="39"/>
      <c r="AD2257" s="40"/>
    </row>
    <row r="2258" s="35" customFormat="1" spans="6:30">
      <c r="F2258" s="52"/>
      <c r="G2258" s="52"/>
      <c r="P2258" s="37"/>
      <c r="Q2258" s="144"/>
      <c r="AC2258" s="39"/>
      <c r="AD2258" s="40"/>
    </row>
    <row r="2259" s="35" customFormat="1" spans="6:30">
      <c r="F2259" s="52"/>
      <c r="G2259" s="52"/>
      <c r="P2259" s="37"/>
      <c r="Q2259" s="144"/>
      <c r="AC2259" s="39"/>
      <c r="AD2259" s="40"/>
    </row>
    <row r="2260" s="35" customFormat="1" spans="6:30">
      <c r="F2260" s="52"/>
      <c r="G2260" s="52"/>
      <c r="P2260" s="37"/>
      <c r="Q2260" s="144"/>
      <c r="AC2260" s="39"/>
      <c r="AD2260" s="40"/>
    </row>
    <row r="2261" s="35" customFormat="1" spans="6:30">
      <c r="F2261" s="52"/>
      <c r="G2261" s="52"/>
      <c r="P2261" s="37"/>
      <c r="Q2261" s="144"/>
      <c r="AC2261" s="39"/>
      <c r="AD2261" s="40"/>
    </row>
    <row r="2262" s="35" customFormat="1" spans="6:30">
      <c r="F2262" s="52"/>
      <c r="G2262" s="52"/>
      <c r="P2262" s="37"/>
      <c r="Q2262" s="144"/>
      <c r="AC2262" s="39"/>
      <c r="AD2262" s="40"/>
    </row>
    <row r="2263" s="35" customFormat="1" spans="6:30">
      <c r="F2263" s="52"/>
      <c r="G2263" s="52"/>
      <c r="P2263" s="37"/>
      <c r="Q2263" s="144"/>
      <c r="AC2263" s="39"/>
      <c r="AD2263" s="40"/>
    </row>
    <row r="2264" s="35" customFormat="1" spans="6:30">
      <c r="F2264" s="52"/>
      <c r="G2264" s="52"/>
      <c r="P2264" s="37"/>
      <c r="Q2264" s="144"/>
      <c r="AC2264" s="39"/>
      <c r="AD2264" s="40"/>
    </row>
    <row r="2265" s="35" customFormat="1" spans="6:30">
      <c r="F2265" s="52"/>
      <c r="G2265" s="52"/>
      <c r="P2265" s="37"/>
      <c r="Q2265" s="144"/>
      <c r="AC2265" s="39"/>
      <c r="AD2265" s="40"/>
    </row>
    <row r="2266" s="35" customFormat="1" spans="6:30">
      <c r="F2266" s="52"/>
      <c r="G2266" s="52"/>
      <c r="P2266" s="37"/>
      <c r="Q2266" s="144"/>
      <c r="AC2266" s="39"/>
      <c r="AD2266" s="40"/>
    </row>
    <row r="2267" s="35" customFormat="1" spans="6:30">
      <c r="F2267" s="52"/>
      <c r="G2267" s="52"/>
      <c r="P2267" s="37"/>
      <c r="Q2267" s="144"/>
      <c r="AC2267" s="39"/>
      <c r="AD2267" s="40"/>
    </row>
    <row r="2268" s="35" customFormat="1" spans="6:30">
      <c r="F2268" s="52"/>
      <c r="G2268" s="52"/>
      <c r="P2268" s="37"/>
      <c r="Q2268" s="144"/>
      <c r="AC2268" s="39"/>
      <c r="AD2268" s="40"/>
    </row>
    <row r="2269" s="35" customFormat="1" spans="6:30">
      <c r="F2269" s="52"/>
      <c r="G2269" s="52"/>
      <c r="P2269" s="37"/>
      <c r="Q2269" s="144"/>
      <c r="AC2269" s="39"/>
      <c r="AD2269" s="40"/>
    </row>
    <row r="2270" s="35" customFormat="1" spans="6:30">
      <c r="F2270" s="52"/>
      <c r="G2270" s="52"/>
      <c r="P2270" s="37"/>
      <c r="Q2270" s="144"/>
      <c r="AC2270" s="39"/>
      <c r="AD2270" s="40"/>
    </row>
    <row r="2271" s="35" customFormat="1" spans="6:30">
      <c r="F2271" s="52"/>
      <c r="G2271" s="52"/>
      <c r="P2271" s="37"/>
      <c r="Q2271" s="144"/>
      <c r="AC2271" s="39"/>
      <c r="AD2271" s="40"/>
    </row>
    <row r="2272" s="35" customFormat="1" spans="6:30">
      <c r="F2272" s="52"/>
      <c r="G2272" s="52"/>
      <c r="P2272" s="37"/>
      <c r="Q2272" s="144"/>
      <c r="AC2272" s="39"/>
      <c r="AD2272" s="40"/>
    </row>
    <row r="2273" s="35" customFormat="1" spans="6:30">
      <c r="F2273" s="52"/>
      <c r="G2273" s="52"/>
      <c r="P2273" s="37"/>
      <c r="Q2273" s="144"/>
      <c r="AC2273" s="39"/>
      <c r="AD2273" s="40"/>
    </row>
    <row r="2274" s="35" customFormat="1" spans="6:30">
      <c r="F2274" s="52"/>
      <c r="G2274" s="52"/>
      <c r="P2274" s="37"/>
      <c r="Q2274" s="144"/>
      <c r="AC2274" s="39"/>
      <c r="AD2274" s="40"/>
    </row>
    <row r="2275" s="35" customFormat="1" spans="6:30">
      <c r="F2275" s="52"/>
      <c r="G2275" s="52"/>
      <c r="P2275" s="37"/>
      <c r="Q2275" s="144"/>
      <c r="AC2275" s="39"/>
      <c r="AD2275" s="40"/>
    </row>
    <row r="2276" s="35" customFormat="1" spans="6:30">
      <c r="F2276" s="52"/>
      <c r="G2276" s="52"/>
      <c r="P2276" s="37"/>
      <c r="Q2276" s="144"/>
      <c r="AC2276" s="39"/>
      <c r="AD2276" s="40"/>
    </row>
    <row r="2277" s="35" customFormat="1" spans="6:30">
      <c r="F2277" s="52"/>
      <c r="G2277" s="52"/>
      <c r="P2277" s="37"/>
      <c r="Q2277" s="144"/>
      <c r="AC2277" s="39"/>
      <c r="AD2277" s="40"/>
    </row>
    <row r="2278" s="35" customFormat="1" spans="6:30">
      <c r="F2278" s="52"/>
      <c r="G2278" s="52"/>
      <c r="P2278" s="37"/>
      <c r="Q2278" s="144"/>
      <c r="AC2278" s="39"/>
      <c r="AD2278" s="40"/>
    </row>
    <row r="2279" s="35" customFormat="1" spans="6:30">
      <c r="F2279" s="52"/>
      <c r="G2279" s="52"/>
      <c r="P2279" s="37"/>
      <c r="Q2279" s="144"/>
      <c r="AC2279" s="39"/>
      <c r="AD2279" s="40"/>
    </row>
    <row r="2280" s="35" customFormat="1" spans="6:30">
      <c r="F2280" s="52"/>
      <c r="G2280" s="52"/>
      <c r="P2280" s="37"/>
      <c r="Q2280" s="144"/>
      <c r="AC2280" s="39"/>
      <c r="AD2280" s="40"/>
    </row>
    <row r="2281" s="35" customFormat="1" spans="6:30">
      <c r="F2281" s="52"/>
      <c r="G2281" s="52"/>
      <c r="P2281" s="37"/>
      <c r="Q2281" s="144"/>
      <c r="AC2281" s="39"/>
      <c r="AD2281" s="40"/>
    </row>
    <row r="2282" s="35" customFormat="1" spans="6:30">
      <c r="F2282" s="52"/>
      <c r="G2282" s="52"/>
      <c r="P2282" s="37"/>
      <c r="Q2282" s="144"/>
      <c r="AC2282" s="39"/>
      <c r="AD2282" s="40"/>
    </row>
    <row r="2283" s="35" customFormat="1" spans="6:30">
      <c r="F2283" s="52"/>
      <c r="G2283" s="52"/>
      <c r="P2283" s="37"/>
      <c r="Q2283" s="144"/>
      <c r="AC2283" s="39"/>
      <c r="AD2283" s="40"/>
    </row>
    <row r="2284" s="35" customFormat="1" spans="6:30">
      <c r="F2284" s="52"/>
      <c r="G2284" s="52"/>
      <c r="P2284" s="37"/>
      <c r="Q2284" s="144"/>
      <c r="AC2284" s="39"/>
      <c r="AD2284" s="40"/>
    </row>
    <row r="2285" s="35" customFormat="1" spans="6:30">
      <c r="F2285" s="52"/>
      <c r="G2285" s="52"/>
      <c r="P2285" s="37"/>
      <c r="Q2285" s="144"/>
      <c r="AC2285" s="39"/>
      <c r="AD2285" s="40"/>
    </row>
    <row r="2286" s="35" customFormat="1" spans="6:30">
      <c r="F2286" s="52"/>
      <c r="G2286" s="52"/>
      <c r="P2286" s="37"/>
      <c r="Q2286" s="144"/>
      <c r="AC2286" s="39"/>
      <c r="AD2286" s="40"/>
    </row>
    <row r="2287" s="35" customFormat="1" spans="6:30">
      <c r="F2287" s="52"/>
      <c r="G2287" s="52"/>
      <c r="P2287" s="37"/>
      <c r="Q2287" s="144"/>
      <c r="AC2287" s="39"/>
      <c r="AD2287" s="40"/>
    </row>
    <row r="2288" s="35" customFormat="1" spans="6:30">
      <c r="F2288" s="52"/>
      <c r="G2288" s="52"/>
      <c r="P2288" s="37"/>
      <c r="Q2288" s="144"/>
      <c r="AC2288" s="39"/>
      <c r="AD2288" s="40"/>
    </row>
    <row r="2289" s="35" customFormat="1" spans="6:30">
      <c r="F2289" s="52"/>
      <c r="G2289" s="52"/>
      <c r="P2289" s="37"/>
      <c r="Q2289" s="144"/>
      <c r="AC2289" s="39"/>
      <c r="AD2289" s="40"/>
    </row>
    <row r="2290" s="35" customFormat="1" spans="6:30">
      <c r="F2290" s="52"/>
      <c r="G2290" s="52"/>
      <c r="P2290" s="37"/>
      <c r="Q2290" s="144"/>
      <c r="AC2290" s="39"/>
      <c r="AD2290" s="40"/>
    </row>
    <row r="2291" s="35" customFormat="1" spans="6:30">
      <c r="F2291" s="52"/>
      <c r="G2291" s="52"/>
      <c r="P2291" s="37"/>
      <c r="Q2291" s="144"/>
      <c r="AC2291" s="39"/>
      <c r="AD2291" s="40"/>
    </row>
    <row r="2292" s="35" customFormat="1" spans="6:30">
      <c r="F2292" s="52"/>
      <c r="G2292" s="52"/>
      <c r="P2292" s="37"/>
      <c r="Q2292" s="144"/>
      <c r="AC2292" s="39"/>
      <c r="AD2292" s="40"/>
    </row>
    <row r="2293" s="35" customFormat="1" spans="6:30">
      <c r="F2293" s="52"/>
      <c r="G2293" s="52"/>
      <c r="P2293" s="37"/>
      <c r="Q2293" s="144"/>
      <c r="AC2293" s="39"/>
      <c r="AD2293" s="40"/>
    </row>
    <row r="2294" s="35" customFormat="1" spans="6:30">
      <c r="F2294" s="52"/>
      <c r="G2294" s="52"/>
      <c r="P2294" s="37"/>
      <c r="Q2294" s="144"/>
      <c r="AC2294" s="39"/>
      <c r="AD2294" s="40"/>
    </row>
    <row r="2295" s="35" customFormat="1" spans="6:30">
      <c r="F2295" s="52"/>
      <c r="G2295" s="52"/>
      <c r="P2295" s="37"/>
      <c r="Q2295" s="144"/>
      <c r="AC2295" s="39"/>
      <c r="AD2295" s="40"/>
    </row>
    <row r="2296" s="35" customFormat="1" spans="6:30">
      <c r="F2296" s="52"/>
      <c r="G2296" s="52"/>
      <c r="P2296" s="37"/>
      <c r="Q2296" s="144"/>
      <c r="AC2296" s="39"/>
      <c r="AD2296" s="40"/>
    </row>
    <row r="2297" s="35" customFormat="1" spans="6:30">
      <c r="F2297" s="52"/>
      <c r="G2297" s="52"/>
      <c r="P2297" s="37"/>
      <c r="Q2297" s="144"/>
      <c r="AC2297" s="39"/>
      <c r="AD2297" s="40"/>
    </row>
    <row r="2298" s="35" customFormat="1" spans="6:30">
      <c r="F2298" s="52"/>
      <c r="G2298" s="52"/>
      <c r="P2298" s="37"/>
      <c r="Q2298" s="144"/>
      <c r="AC2298" s="39"/>
      <c r="AD2298" s="40"/>
    </row>
    <row r="2299" s="35" customFormat="1" spans="6:30">
      <c r="F2299" s="52"/>
      <c r="G2299" s="52"/>
      <c r="P2299" s="37"/>
      <c r="Q2299" s="144"/>
      <c r="AC2299" s="39"/>
      <c r="AD2299" s="40"/>
    </row>
    <row r="2300" s="35" customFormat="1" spans="6:30">
      <c r="F2300" s="52"/>
      <c r="G2300" s="52"/>
      <c r="P2300" s="37"/>
      <c r="Q2300" s="144"/>
      <c r="AC2300" s="39"/>
      <c r="AD2300" s="40"/>
    </row>
    <row r="2301" s="35" customFormat="1" spans="6:30">
      <c r="F2301" s="52"/>
      <c r="G2301" s="52"/>
      <c r="P2301" s="37"/>
      <c r="Q2301" s="144"/>
      <c r="AC2301" s="39"/>
      <c r="AD2301" s="40"/>
    </row>
    <row r="2302" s="35" customFormat="1" spans="6:30">
      <c r="F2302" s="52"/>
      <c r="G2302" s="52"/>
      <c r="P2302" s="37"/>
      <c r="Q2302" s="144"/>
      <c r="AC2302" s="39"/>
      <c r="AD2302" s="40"/>
    </row>
    <row r="2303" s="35" customFormat="1" spans="6:30">
      <c r="F2303" s="52"/>
      <c r="G2303" s="52"/>
      <c r="P2303" s="37"/>
      <c r="Q2303" s="144"/>
      <c r="AC2303" s="39"/>
      <c r="AD2303" s="40"/>
    </row>
    <row r="2304" s="35" customFormat="1" spans="6:30">
      <c r="F2304" s="52"/>
      <c r="G2304" s="52"/>
      <c r="P2304" s="37"/>
      <c r="Q2304" s="144"/>
      <c r="AC2304" s="39"/>
      <c r="AD2304" s="40"/>
    </row>
    <row r="2305" s="35" customFormat="1" spans="6:30">
      <c r="F2305" s="52"/>
      <c r="G2305" s="52"/>
      <c r="P2305" s="37"/>
      <c r="Q2305" s="144"/>
      <c r="AC2305" s="39"/>
      <c r="AD2305" s="40"/>
    </row>
    <row r="2306" s="35" customFormat="1" spans="6:30">
      <c r="F2306" s="52"/>
      <c r="G2306" s="52"/>
      <c r="P2306" s="37"/>
      <c r="Q2306" s="144"/>
      <c r="AC2306" s="39"/>
      <c r="AD2306" s="40"/>
    </row>
    <row r="2307" s="35" customFormat="1" spans="6:30">
      <c r="F2307" s="52"/>
      <c r="G2307" s="52"/>
      <c r="P2307" s="37"/>
      <c r="Q2307" s="144"/>
      <c r="AC2307" s="39"/>
      <c r="AD2307" s="40"/>
    </row>
    <row r="2308" s="35" customFormat="1" spans="6:30">
      <c r="F2308" s="52"/>
      <c r="G2308" s="52"/>
      <c r="P2308" s="37"/>
      <c r="Q2308" s="144"/>
      <c r="AC2308" s="39"/>
      <c r="AD2308" s="40"/>
    </row>
    <row r="2309" s="35" customFormat="1" spans="6:30">
      <c r="F2309" s="52"/>
      <c r="G2309" s="52"/>
      <c r="P2309" s="37"/>
      <c r="Q2309" s="144"/>
      <c r="AC2309" s="39"/>
      <c r="AD2309" s="40"/>
    </row>
    <row r="2310" s="35" customFormat="1" spans="6:30">
      <c r="F2310" s="52"/>
      <c r="G2310" s="52"/>
      <c r="P2310" s="37"/>
      <c r="Q2310" s="144"/>
      <c r="AC2310" s="39"/>
      <c r="AD2310" s="40"/>
    </row>
    <row r="2311" s="35" customFormat="1" spans="6:30">
      <c r="F2311" s="52"/>
      <c r="G2311" s="52"/>
      <c r="P2311" s="37"/>
      <c r="Q2311" s="144"/>
      <c r="AC2311" s="39"/>
      <c r="AD2311" s="40"/>
    </row>
    <row r="2312" s="35" customFormat="1" spans="6:30">
      <c r="F2312" s="52"/>
      <c r="G2312" s="52"/>
      <c r="P2312" s="37"/>
      <c r="Q2312" s="144"/>
      <c r="AC2312" s="39"/>
      <c r="AD2312" s="40"/>
    </row>
    <row r="2313" s="35" customFormat="1" spans="6:30">
      <c r="F2313" s="52"/>
      <c r="G2313" s="52"/>
      <c r="P2313" s="37"/>
      <c r="Q2313" s="144"/>
      <c r="AC2313" s="39"/>
      <c r="AD2313" s="40"/>
    </row>
    <row r="2314" s="35" customFormat="1" spans="6:30">
      <c r="F2314" s="52"/>
      <c r="G2314" s="52"/>
      <c r="P2314" s="37"/>
      <c r="Q2314" s="144"/>
      <c r="AC2314" s="39"/>
      <c r="AD2314" s="40"/>
    </row>
    <row r="2315" s="35" customFormat="1" spans="6:30">
      <c r="F2315" s="52"/>
      <c r="G2315" s="52"/>
      <c r="P2315" s="37"/>
      <c r="Q2315" s="144"/>
      <c r="AC2315" s="39"/>
      <c r="AD2315" s="40"/>
    </row>
    <row r="2316" s="35" customFormat="1" spans="6:30">
      <c r="F2316" s="52"/>
      <c r="G2316" s="52"/>
      <c r="P2316" s="37"/>
      <c r="Q2316" s="144"/>
      <c r="AC2316" s="39"/>
      <c r="AD2316" s="40"/>
    </row>
    <row r="2317" s="35" customFormat="1" spans="6:30">
      <c r="F2317" s="52"/>
      <c r="G2317" s="52"/>
      <c r="P2317" s="37"/>
      <c r="Q2317" s="144"/>
      <c r="AC2317" s="39"/>
      <c r="AD2317" s="40"/>
    </row>
    <row r="2318" s="35" customFormat="1" spans="6:30">
      <c r="F2318" s="52"/>
      <c r="G2318" s="52"/>
      <c r="P2318" s="37"/>
      <c r="Q2318" s="144"/>
      <c r="AC2318" s="39"/>
      <c r="AD2318" s="40"/>
    </row>
    <row r="2319" s="35" customFormat="1" spans="6:30">
      <c r="F2319" s="52"/>
      <c r="G2319" s="52"/>
      <c r="P2319" s="37"/>
      <c r="Q2319" s="144"/>
      <c r="AC2319" s="39"/>
      <c r="AD2319" s="40"/>
    </row>
    <row r="2320" s="35" customFormat="1" spans="6:30">
      <c r="F2320" s="52"/>
      <c r="G2320" s="52"/>
      <c r="P2320" s="37"/>
      <c r="Q2320" s="144"/>
      <c r="AC2320" s="39"/>
      <c r="AD2320" s="40"/>
    </row>
    <row r="2321" s="35" customFormat="1" spans="6:30">
      <c r="F2321" s="52"/>
      <c r="G2321" s="52"/>
      <c r="P2321" s="37"/>
      <c r="Q2321" s="144"/>
      <c r="AC2321" s="39"/>
      <c r="AD2321" s="40"/>
    </row>
    <row r="2322" s="35" customFormat="1" spans="6:30">
      <c r="F2322" s="52"/>
      <c r="G2322" s="52"/>
      <c r="P2322" s="37"/>
      <c r="Q2322" s="144"/>
      <c r="AC2322" s="39"/>
      <c r="AD2322" s="40"/>
    </row>
    <row r="2323" s="35" customFormat="1" spans="6:30">
      <c r="F2323" s="52"/>
      <c r="G2323" s="52"/>
      <c r="P2323" s="37"/>
      <c r="Q2323" s="144"/>
      <c r="AC2323" s="39"/>
      <c r="AD2323" s="40"/>
    </row>
    <row r="2324" s="35" customFormat="1" spans="6:30">
      <c r="F2324" s="52"/>
      <c r="G2324" s="52"/>
      <c r="P2324" s="37"/>
      <c r="Q2324" s="144"/>
      <c r="AC2324" s="39"/>
      <c r="AD2324" s="40"/>
    </row>
    <row r="2325" s="35" customFormat="1" spans="6:30">
      <c r="F2325" s="52"/>
      <c r="G2325" s="52"/>
      <c r="P2325" s="37"/>
      <c r="Q2325" s="144"/>
      <c r="AC2325" s="39"/>
      <c r="AD2325" s="40"/>
    </row>
    <row r="2326" s="35" customFormat="1" spans="6:30">
      <c r="F2326" s="52"/>
      <c r="G2326" s="52"/>
      <c r="P2326" s="37"/>
      <c r="Q2326" s="144"/>
      <c r="AC2326" s="39"/>
      <c r="AD2326" s="40"/>
    </row>
    <row r="2327" s="35" customFormat="1" spans="6:30">
      <c r="F2327" s="52"/>
      <c r="G2327" s="52"/>
      <c r="P2327" s="37"/>
      <c r="Q2327" s="144"/>
      <c r="AC2327" s="39"/>
      <c r="AD2327" s="40"/>
    </row>
    <row r="2328" s="35" customFormat="1" spans="6:30">
      <c r="F2328" s="52"/>
      <c r="G2328" s="52"/>
      <c r="P2328" s="37"/>
      <c r="Q2328" s="144"/>
      <c r="AC2328" s="39"/>
      <c r="AD2328" s="40"/>
    </row>
    <row r="2329" s="35" customFormat="1" spans="6:30">
      <c r="F2329" s="52"/>
      <c r="G2329" s="52"/>
      <c r="P2329" s="37"/>
      <c r="Q2329" s="144"/>
      <c r="AC2329" s="39"/>
      <c r="AD2329" s="40"/>
    </row>
    <row r="2330" s="35" customFormat="1" spans="6:30">
      <c r="F2330" s="52"/>
      <c r="G2330" s="52"/>
      <c r="P2330" s="37"/>
      <c r="Q2330" s="144"/>
      <c r="AC2330" s="39"/>
      <c r="AD2330" s="40"/>
    </row>
    <row r="2331" s="35" customFormat="1" spans="6:30">
      <c r="F2331" s="52"/>
      <c r="G2331" s="52"/>
      <c r="P2331" s="37"/>
      <c r="Q2331" s="144"/>
      <c r="AC2331" s="39"/>
      <c r="AD2331" s="40"/>
    </row>
    <row r="2332" s="35" customFormat="1" spans="6:30">
      <c r="F2332" s="52"/>
      <c r="G2332" s="52"/>
      <c r="P2332" s="37"/>
      <c r="Q2332" s="144"/>
      <c r="AC2332" s="39"/>
      <c r="AD2332" s="40"/>
    </row>
    <row r="2333" s="35" customFormat="1" spans="6:30">
      <c r="F2333" s="52"/>
      <c r="G2333" s="52"/>
      <c r="P2333" s="37"/>
      <c r="Q2333" s="144"/>
      <c r="AC2333" s="39"/>
      <c r="AD2333" s="40"/>
    </row>
    <row r="2334" s="35" customFormat="1" spans="6:30">
      <c r="F2334" s="52"/>
      <c r="G2334" s="52"/>
      <c r="P2334" s="37"/>
      <c r="Q2334" s="144"/>
      <c r="AC2334" s="39"/>
      <c r="AD2334" s="40"/>
    </row>
    <row r="2335" s="35" customFormat="1" spans="6:30">
      <c r="F2335" s="52"/>
      <c r="G2335" s="52"/>
      <c r="P2335" s="37"/>
      <c r="Q2335" s="144"/>
      <c r="AC2335" s="39"/>
      <c r="AD2335" s="40"/>
    </row>
    <row r="2336" s="35" customFormat="1" spans="6:30">
      <c r="F2336" s="52"/>
      <c r="G2336" s="52"/>
      <c r="P2336" s="37"/>
      <c r="Q2336" s="144"/>
      <c r="AC2336" s="39"/>
      <c r="AD2336" s="40"/>
    </row>
    <row r="2337" s="35" customFormat="1" spans="6:30">
      <c r="F2337" s="52"/>
      <c r="G2337" s="52"/>
      <c r="P2337" s="37"/>
      <c r="Q2337" s="144"/>
      <c r="AC2337" s="39"/>
      <c r="AD2337" s="40"/>
    </row>
    <row r="2338" s="35" customFormat="1" spans="6:30">
      <c r="F2338" s="52"/>
      <c r="G2338" s="52"/>
      <c r="P2338" s="37"/>
      <c r="Q2338" s="144"/>
      <c r="AC2338" s="39"/>
      <c r="AD2338" s="40"/>
    </row>
    <row r="2339" s="35" customFormat="1" spans="6:30">
      <c r="F2339" s="52"/>
      <c r="G2339" s="52"/>
      <c r="P2339" s="37"/>
      <c r="Q2339" s="144"/>
      <c r="AC2339" s="39"/>
      <c r="AD2339" s="40"/>
    </row>
    <row r="2340" s="35" customFormat="1" spans="6:30">
      <c r="F2340" s="52"/>
      <c r="G2340" s="52"/>
      <c r="P2340" s="37"/>
      <c r="Q2340" s="144"/>
      <c r="AC2340" s="39"/>
      <c r="AD2340" s="40"/>
    </row>
    <row r="2341" s="35" customFormat="1" spans="6:30">
      <c r="F2341" s="52"/>
      <c r="G2341" s="52"/>
      <c r="P2341" s="37"/>
      <c r="Q2341" s="144"/>
      <c r="AC2341" s="39"/>
      <c r="AD2341" s="40"/>
    </row>
    <row r="2342" s="35" customFormat="1" spans="6:30">
      <c r="F2342" s="52"/>
      <c r="G2342" s="52"/>
      <c r="P2342" s="37"/>
      <c r="Q2342" s="144"/>
      <c r="AC2342" s="39"/>
      <c r="AD2342" s="40"/>
    </row>
    <row r="2343" s="35" customFormat="1" spans="6:30">
      <c r="F2343" s="52"/>
      <c r="G2343" s="52"/>
      <c r="P2343" s="37"/>
      <c r="Q2343" s="144"/>
      <c r="AC2343" s="39"/>
      <c r="AD2343" s="40"/>
    </row>
    <row r="2344" s="35" customFormat="1" spans="6:30">
      <c r="F2344" s="52"/>
      <c r="G2344" s="52"/>
      <c r="P2344" s="37"/>
      <c r="Q2344" s="144"/>
      <c r="AC2344" s="39"/>
      <c r="AD2344" s="40"/>
    </row>
    <row r="2345" s="35" customFormat="1" spans="6:30">
      <c r="F2345" s="52"/>
      <c r="G2345" s="52"/>
      <c r="P2345" s="37"/>
      <c r="Q2345" s="144"/>
      <c r="AC2345" s="39"/>
      <c r="AD2345" s="40"/>
    </row>
    <row r="2346" s="35" customFormat="1" spans="6:30">
      <c r="F2346" s="52"/>
      <c r="G2346" s="52"/>
      <c r="P2346" s="37"/>
      <c r="Q2346" s="144"/>
      <c r="AC2346" s="39"/>
      <c r="AD2346" s="40"/>
    </row>
    <row r="2347" s="35" customFormat="1" spans="6:30">
      <c r="F2347" s="52"/>
      <c r="G2347" s="52"/>
      <c r="P2347" s="37"/>
      <c r="Q2347" s="144"/>
      <c r="AC2347" s="39"/>
      <c r="AD2347" s="40"/>
    </row>
    <row r="2348" s="35" customFormat="1" spans="6:30">
      <c r="F2348" s="52"/>
      <c r="G2348" s="52"/>
      <c r="P2348" s="37"/>
      <c r="Q2348" s="144"/>
      <c r="AC2348" s="39"/>
      <c r="AD2348" s="40"/>
    </row>
    <row r="2349" s="35" customFormat="1" spans="6:30">
      <c r="F2349" s="52"/>
      <c r="G2349" s="52"/>
      <c r="P2349" s="37"/>
      <c r="Q2349" s="144"/>
      <c r="AC2349" s="39"/>
      <c r="AD2349" s="40"/>
    </row>
    <row r="2350" s="35" customFormat="1" spans="6:30">
      <c r="F2350" s="52"/>
      <c r="G2350" s="52"/>
      <c r="P2350" s="37"/>
      <c r="Q2350" s="144"/>
      <c r="AC2350" s="39"/>
      <c r="AD2350" s="40"/>
    </row>
    <row r="2351" s="35" customFormat="1" spans="6:30">
      <c r="F2351" s="52"/>
      <c r="G2351" s="52"/>
      <c r="P2351" s="37"/>
      <c r="Q2351" s="144"/>
      <c r="AC2351" s="39"/>
      <c r="AD2351" s="40"/>
    </row>
    <row r="2352" s="35" customFormat="1" spans="6:30">
      <c r="F2352" s="52"/>
      <c r="G2352" s="52"/>
      <c r="P2352" s="37"/>
      <c r="Q2352" s="144"/>
      <c r="AC2352" s="39"/>
      <c r="AD2352" s="40"/>
    </row>
    <row r="2353" s="35" customFormat="1" spans="6:30">
      <c r="F2353" s="52"/>
      <c r="G2353" s="52"/>
      <c r="P2353" s="37"/>
      <c r="Q2353" s="144"/>
      <c r="AC2353" s="39"/>
      <c r="AD2353" s="40"/>
    </row>
    <row r="2354" s="35" customFormat="1" spans="6:30">
      <c r="F2354" s="52"/>
      <c r="G2354" s="52"/>
      <c r="P2354" s="37"/>
      <c r="Q2354" s="144"/>
      <c r="AC2354" s="39"/>
      <c r="AD2354" s="40"/>
    </row>
    <row r="2355" s="35" customFormat="1" spans="6:30">
      <c r="F2355" s="52"/>
      <c r="G2355" s="52"/>
      <c r="P2355" s="37"/>
      <c r="Q2355" s="144"/>
      <c r="AC2355" s="39"/>
      <c r="AD2355" s="40"/>
    </row>
    <row r="2356" s="35" customFormat="1" spans="6:30">
      <c r="F2356" s="52"/>
      <c r="G2356" s="52"/>
      <c r="P2356" s="37"/>
      <c r="Q2356" s="144"/>
      <c r="AC2356" s="39"/>
      <c r="AD2356" s="40"/>
    </row>
    <row r="2357" s="35" customFormat="1" spans="6:30">
      <c r="F2357" s="52"/>
      <c r="G2357" s="52"/>
      <c r="P2357" s="37"/>
      <c r="Q2357" s="144"/>
      <c r="AC2357" s="39"/>
      <c r="AD2357" s="40"/>
    </row>
    <row r="2358" s="35" customFormat="1" spans="6:30">
      <c r="F2358" s="52"/>
      <c r="G2358" s="52"/>
      <c r="P2358" s="37"/>
      <c r="Q2358" s="144"/>
      <c r="AC2358" s="39"/>
      <c r="AD2358" s="40"/>
    </row>
    <row r="2359" s="35" customFormat="1" spans="6:30">
      <c r="F2359" s="52"/>
      <c r="G2359" s="52"/>
      <c r="P2359" s="37"/>
      <c r="Q2359" s="144"/>
      <c r="AC2359" s="39"/>
      <c r="AD2359" s="40"/>
    </row>
    <row r="2360" s="35" customFormat="1" spans="6:30">
      <c r="F2360" s="52"/>
      <c r="G2360" s="52"/>
      <c r="P2360" s="37"/>
      <c r="Q2360" s="144"/>
      <c r="AC2360" s="39"/>
      <c r="AD2360" s="40"/>
    </row>
    <row r="2361" s="35" customFormat="1" spans="6:30">
      <c r="F2361" s="52"/>
      <c r="G2361" s="52"/>
      <c r="P2361" s="37"/>
      <c r="Q2361" s="144"/>
      <c r="AC2361" s="39"/>
      <c r="AD2361" s="40"/>
    </row>
    <row r="2362" s="35" customFormat="1" spans="6:30">
      <c r="F2362" s="52"/>
      <c r="G2362" s="52"/>
      <c r="P2362" s="37"/>
      <c r="Q2362" s="144"/>
      <c r="AC2362" s="39"/>
      <c r="AD2362" s="40"/>
    </row>
    <row r="2363" s="35" customFormat="1" spans="6:30">
      <c r="F2363" s="52"/>
      <c r="G2363" s="52"/>
      <c r="P2363" s="37"/>
      <c r="Q2363" s="144"/>
      <c r="AC2363" s="39"/>
      <c r="AD2363" s="40"/>
    </row>
    <row r="2364" s="35" customFormat="1" spans="6:30">
      <c r="F2364" s="52"/>
      <c r="G2364" s="52"/>
      <c r="P2364" s="37"/>
      <c r="Q2364" s="144"/>
      <c r="AC2364" s="39"/>
      <c r="AD2364" s="40"/>
    </row>
    <row r="2365" s="35" customFormat="1" spans="6:30">
      <c r="F2365" s="52"/>
      <c r="G2365" s="52"/>
      <c r="P2365" s="37"/>
      <c r="Q2365" s="144"/>
      <c r="AC2365" s="39"/>
      <c r="AD2365" s="40"/>
    </row>
    <row r="2366" s="35" customFormat="1" spans="6:30">
      <c r="F2366" s="52"/>
      <c r="G2366" s="52"/>
      <c r="P2366" s="37"/>
      <c r="Q2366" s="144"/>
      <c r="AC2366" s="39"/>
      <c r="AD2366" s="40"/>
    </row>
    <row r="2367" s="35" customFormat="1" spans="6:30">
      <c r="F2367" s="52"/>
      <c r="G2367" s="52"/>
      <c r="P2367" s="37"/>
      <c r="Q2367" s="144"/>
      <c r="AC2367" s="39"/>
      <c r="AD2367" s="40"/>
    </row>
    <row r="2368" s="35" customFormat="1" spans="6:30">
      <c r="F2368" s="52"/>
      <c r="G2368" s="52"/>
      <c r="P2368" s="37"/>
      <c r="Q2368" s="144"/>
      <c r="AC2368" s="39"/>
      <c r="AD2368" s="40"/>
    </row>
    <row r="2369" s="35" customFormat="1" spans="6:30">
      <c r="F2369" s="52"/>
      <c r="G2369" s="52"/>
      <c r="P2369" s="37"/>
      <c r="Q2369" s="144"/>
      <c r="AC2369" s="39"/>
      <c r="AD2369" s="40"/>
    </row>
    <row r="2370" s="35" customFormat="1" spans="6:30">
      <c r="F2370" s="52"/>
      <c r="G2370" s="52"/>
      <c r="P2370" s="37"/>
      <c r="Q2370" s="144"/>
      <c r="AC2370" s="39"/>
      <c r="AD2370" s="40"/>
    </row>
    <row r="2371" s="35" customFormat="1" spans="6:30">
      <c r="F2371" s="52"/>
      <c r="G2371" s="52"/>
      <c r="P2371" s="37"/>
      <c r="Q2371" s="144"/>
      <c r="AC2371" s="39"/>
      <c r="AD2371" s="40"/>
    </row>
    <row r="2372" s="35" customFormat="1" spans="6:30">
      <c r="F2372" s="52"/>
      <c r="G2372" s="52"/>
      <c r="P2372" s="37"/>
      <c r="Q2372" s="144"/>
      <c r="AC2372" s="39"/>
      <c r="AD2372" s="40"/>
    </row>
    <row r="2373" s="35" customFormat="1" spans="6:30">
      <c r="F2373" s="52"/>
      <c r="G2373" s="52"/>
      <c r="P2373" s="37"/>
      <c r="Q2373" s="144"/>
      <c r="AC2373" s="39"/>
      <c r="AD2373" s="40"/>
    </row>
    <row r="2374" s="35" customFormat="1" spans="6:30">
      <c r="F2374" s="52"/>
      <c r="G2374" s="52"/>
      <c r="P2374" s="37"/>
      <c r="Q2374" s="144"/>
      <c r="AC2374" s="39"/>
      <c r="AD2374" s="40"/>
    </row>
    <row r="2375" s="35" customFormat="1" spans="6:30">
      <c r="F2375" s="52"/>
      <c r="G2375" s="52"/>
      <c r="P2375" s="37"/>
      <c r="Q2375" s="144"/>
      <c r="AC2375" s="39"/>
      <c r="AD2375" s="40"/>
    </row>
    <row r="2376" s="35" customFormat="1" spans="6:30">
      <c r="F2376" s="52"/>
      <c r="G2376" s="52"/>
      <c r="P2376" s="37"/>
      <c r="Q2376" s="144"/>
      <c r="AC2376" s="39"/>
      <c r="AD2376" s="40"/>
    </row>
    <row r="2377" s="35" customFormat="1" spans="6:30">
      <c r="F2377" s="52"/>
      <c r="G2377" s="52"/>
      <c r="P2377" s="37"/>
      <c r="Q2377" s="144"/>
      <c r="AC2377" s="39"/>
      <c r="AD2377" s="40"/>
    </row>
    <row r="2378" s="35" customFormat="1" spans="6:30">
      <c r="F2378" s="52"/>
      <c r="G2378" s="52"/>
      <c r="P2378" s="37"/>
      <c r="Q2378" s="144"/>
      <c r="AC2378" s="39"/>
      <c r="AD2378" s="40"/>
    </row>
    <row r="2379" s="35" customFormat="1" spans="6:30">
      <c r="F2379" s="52"/>
      <c r="G2379" s="52"/>
      <c r="P2379" s="37"/>
      <c r="Q2379" s="144"/>
      <c r="AC2379" s="39"/>
      <c r="AD2379" s="40"/>
    </row>
    <row r="2380" s="35" customFormat="1" spans="6:30">
      <c r="F2380" s="52"/>
      <c r="G2380" s="52"/>
      <c r="P2380" s="37"/>
      <c r="Q2380" s="144"/>
      <c r="AC2380" s="39"/>
      <c r="AD2380" s="40"/>
    </row>
    <row r="2381" s="35" customFormat="1" spans="6:30">
      <c r="F2381" s="52"/>
      <c r="G2381" s="52"/>
      <c r="P2381" s="37"/>
      <c r="Q2381" s="144"/>
      <c r="AC2381" s="39"/>
      <c r="AD2381" s="40"/>
    </row>
    <row r="2382" s="35" customFormat="1" spans="6:30">
      <c r="F2382" s="52"/>
      <c r="G2382" s="52"/>
      <c r="P2382" s="37"/>
      <c r="Q2382" s="144"/>
      <c r="AC2382" s="39"/>
      <c r="AD2382" s="40"/>
    </row>
    <row r="2383" s="35" customFormat="1" spans="6:30">
      <c r="F2383" s="52"/>
      <c r="G2383" s="52"/>
      <c r="P2383" s="37"/>
      <c r="Q2383" s="144"/>
      <c r="AC2383" s="39"/>
      <c r="AD2383" s="40"/>
    </row>
    <row r="2384" s="35" customFormat="1" spans="6:30">
      <c r="F2384" s="52"/>
      <c r="G2384" s="52"/>
      <c r="P2384" s="37"/>
      <c r="Q2384" s="144"/>
      <c r="AC2384" s="39"/>
      <c r="AD2384" s="40"/>
    </row>
    <row r="2385" s="35" customFormat="1" spans="6:30">
      <c r="F2385" s="52"/>
      <c r="G2385" s="52"/>
      <c r="P2385" s="37"/>
      <c r="Q2385" s="144"/>
      <c r="AC2385" s="39"/>
      <c r="AD2385" s="40"/>
    </row>
    <row r="2386" s="35" customFormat="1" spans="6:30">
      <c r="F2386" s="52"/>
      <c r="G2386" s="52"/>
      <c r="P2386" s="37"/>
      <c r="Q2386" s="144"/>
      <c r="AC2386" s="39"/>
      <c r="AD2386" s="40"/>
    </row>
    <row r="2387" s="35" customFormat="1" spans="6:30">
      <c r="F2387" s="52"/>
      <c r="G2387" s="52"/>
      <c r="P2387" s="37"/>
      <c r="Q2387" s="144"/>
      <c r="AC2387" s="39"/>
      <c r="AD2387" s="40"/>
    </row>
    <row r="2388" s="35" customFormat="1" spans="6:30">
      <c r="F2388" s="52"/>
      <c r="G2388" s="52"/>
      <c r="P2388" s="37"/>
      <c r="Q2388" s="144"/>
      <c r="AC2388" s="39"/>
      <c r="AD2388" s="40"/>
    </row>
    <row r="2389" s="35" customFormat="1" spans="6:30">
      <c r="F2389" s="52"/>
      <c r="G2389" s="52"/>
      <c r="P2389" s="37"/>
      <c r="Q2389" s="144"/>
      <c r="AC2389" s="39"/>
      <c r="AD2389" s="40"/>
    </row>
    <row r="2390" s="35" customFormat="1" spans="6:30">
      <c r="F2390" s="52"/>
      <c r="G2390" s="52"/>
      <c r="P2390" s="37"/>
      <c r="Q2390" s="144"/>
      <c r="AC2390" s="39"/>
      <c r="AD2390" s="40"/>
    </row>
    <row r="2391" s="35" customFormat="1" spans="6:30">
      <c r="F2391" s="52"/>
      <c r="G2391" s="52"/>
      <c r="P2391" s="37"/>
      <c r="Q2391" s="144"/>
      <c r="AC2391" s="39"/>
      <c r="AD2391" s="40"/>
    </row>
    <row r="2392" s="35" customFormat="1" spans="6:30">
      <c r="F2392" s="52"/>
      <c r="G2392" s="52"/>
      <c r="P2392" s="37"/>
      <c r="Q2392" s="144"/>
      <c r="AC2392" s="39"/>
      <c r="AD2392" s="40"/>
    </row>
    <row r="2393" s="35" customFormat="1" spans="6:30">
      <c r="F2393" s="52"/>
      <c r="G2393" s="52"/>
      <c r="P2393" s="37"/>
      <c r="Q2393" s="144"/>
      <c r="AC2393" s="39"/>
      <c r="AD2393" s="40"/>
    </row>
    <row r="2394" s="35" customFormat="1" spans="6:30">
      <c r="F2394" s="52"/>
      <c r="G2394" s="52"/>
      <c r="P2394" s="37"/>
      <c r="Q2394" s="144"/>
      <c r="AC2394" s="39"/>
      <c r="AD2394" s="40"/>
    </row>
    <row r="2395" s="35" customFormat="1" spans="6:30">
      <c r="F2395" s="52"/>
      <c r="G2395" s="52"/>
      <c r="P2395" s="37"/>
      <c r="Q2395" s="144"/>
      <c r="AC2395" s="39"/>
      <c r="AD2395" s="40"/>
    </row>
    <row r="2396" s="35" customFormat="1" spans="6:30">
      <c r="F2396" s="52"/>
      <c r="G2396" s="52"/>
      <c r="P2396" s="37"/>
      <c r="Q2396" s="144"/>
      <c r="AC2396" s="39"/>
      <c r="AD2396" s="40"/>
    </row>
    <row r="2397" s="35" customFormat="1" spans="6:30">
      <c r="F2397" s="52"/>
      <c r="G2397" s="52"/>
      <c r="P2397" s="37"/>
      <c r="Q2397" s="144"/>
      <c r="AC2397" s="39"/>
      <c r="AD2397" s="40"/>
    </row>
    <row r="2398" s="35" customFormat="1" spans="6:30">
      <c r="F2398" s="52"/>
      <c r="G2398" s="52"/>
      <c r="P2398" s="37"/>
      <c r="Q2398" s="144"/>
      <c r="AC2398" s="39"/>
      <c r="AD2398" s="40"/>
    </row>
    <row r="2399" s="35" customFormat="1" spans="6:30">
      <c r="F2399" s="52"/>
      <c r="G2399" s="52"/>
      <c r="P2399" s="37"/>
      <c r="Q2399" s="144"/>
      <c r="AC2399" s="39"/>
      <c r="AD2399" s="40"/>
    </row>
    <row r="2400" s="35" customFormat="1" spans="6:30">
      <c r="F2400" s="52"/>
      <c r="G2400" s="52"/>
      <c r="P2400" s="37"/>
      <c r="Q2400" s="144"/>
      <c r="AC2400" s="39"/>
      <c r="AD2400" s="40"/>
    </row>
    <row r="2401" s="35" customFormat="1" spans="6:30">
      <c r="F2401" s="52"/>
      <c r="G2401" s="52"/>
      <c r="P2401" s="37"/>
      <c r="Q2401" s="144"/>
      <c r="AC2401" s="39"/>
      <c r="AD2401" s="40"/>
    </row>
    <row r="2402" s="35" customFormat="1" spans="6:30">
      <c r="F2402" s="52"/>
      <c r="G2402" s="52"/>
      <c r="P2402" s="37"/>
      <c r="Q2402" s="144"/>
      <c r="AC2402" s="39"/>
      <c r="AD2402" s="40"/>
    </row>
    <row r="2403" s="35" customFormat="1" spans="6:30">
      <c r="F2403" s="52"/>
      <c r="G2403" s="52"/>
      <c r="P2403" s="37"/>
      <c r="Q2403" s="144"/>
      <c r="AC2403" s="39"/>
      <c r="AD2403" s="40"/>
    </row>
    <row r="2404" s="35" customFormat="1" spans="6:30">
      <c r="F2404" s="52"/>
      <c r="G2404" s="52"/>
      <c r="P2404" s="37"/>
      <c r="Q2404" s="144"/>
      <c r="AC2404" s="39"/>
      <c r="AD2404" s="40"/>
    </row>
    <row r="2405" s="35" customFormat="1" spans="6:30">
      <c r="F2405" s="52"/>
      <c r="G2405" s="52"/>
      <c r="P2405" s="37"/>
      <c r="Q2405" s="144"/>
      <c r="AC2405" s="39"/>
      <c r="AD2405" s="40"/>
    </row>
    <row r="2406" s="35" customFormat="1" spans="6:30">
      <c r="F2406" s="52"/>
      <c r="G2406" s="52"/>
      <c r="P2406" s="37"/>
      <c r="Q2406" s="144"/>
      <c r="AC2406" s="39"/>
      <c r="AD2406" s="40"/>
    </row>
    <row r="2407" s="35" customFormat="1" spans="6:30">
      <c r="F2407" s="52"/>
      <c r="G2407" s="52"/>
      <c r="P2407" s="37"/>
      <c r="Q2407" s="144"/>
      <c r="AC2407" s="39"/>
      <c r="AD2407" s="40"/>
    </row>
    <row r="2408" s="35" customFormat="1" spans="6:30">
      <c r="F2408" s="52"/>
      <c r="G2408" s="52"/>
      <c r="P2408" s="37"/>
      <c r="Q2408" s="144"/>
      <c r="AC2408" s="39"/>
      <c r="AD2408" s="40"/>
    </row>
    <row r="2409" s="35" customFormat="1" spans="6:30">
      <c r="F2409" s="52"/>
      <c r="G2409" s="52"/>
      <c r="P2409" s="37"/>
      <c r="Q2409" s="144"/>
      <c r="AC2409" s="39"/>
      <c r="AD2409" s="40"/>
    </row>
    <row r="2410" s="35" customFormat="1" spans="6:30">
      <c r="F2410" s="52"/>
      <c r="G2410" s="52"/>
      <c r="P2410" s="37"/>
      <c r="Q2410" s="144"/>
      <c r="AC2410" s="39"/>
      <c r="AD2410" s="40"/>
    </row>
    <row r="2411" s="35" customFormat="1" spans="6:30">
      <c r="F2411" s="52"/>
      <c r="G2411" s="52"/>
      <c r="P2411" s="37"/>
      <c r="Q2411" s="144"/>
      <c r="AC2411" s="39"/>
      <c r="AD2411" s="40"/>
    </row>
    <row r="2412" s="35" customFormat="1" spans="6:30">
      <c r="F2412" s="52"/>
      <c r="G2412" s="52"/>
      <c r="P2412" s="37"/>
      <c r="Q2412" s="144"/>
      <c r="AC2412" s="39"/>
      <c r="AD2412" s="40"/>
    </row>
    <row r="2413" s="35" customFormat="1" spans="6:30">
      <c r="F2413" s="52"/>
      <c r="G2413" s="52"/>
      <c r="P2413" s="37"/>
      <c r="Q2413" s="144"/>
      <c r="AC2413" s="39"/>
      <c r="AD2413" s="40"/>
    </row>
    <row r="2414" s="35" customFormat="1" spans="6:30">
      <c r="F2414" s="52"/>
      <c r="G2414" s="52"/>
      <c r="P2414" s="37"/>
      <c r="Q2414" s="144"/>
      <c r="AC2414" s="39"/>
      <c r="AD2414" s="40"/>
    </row>
    <row r="2415" s="35" customFormat="1" spans="6:30">
      <c r="F2415" s="52"/>
      <c r="G2415" s="52"/>
      <c r="P2415" s="37"/>
      <c r="Q2415" s="144"/>
      <c r="AC2415" s="39"/>
      <c r="AD2415" s="40"/>
    </row>
    <row r="2416" s="35" customFormat="1" spans="6:30">
      <c r="F2416" s="52"/>
      <c r="G2416" s="52"/>
      <c r="P2416" s="37"/>
      <c r="Q2416" s="144"/>
      <c r="AC2416" s="39"/>
      <c r="AD2416" s="40"/>
    </row>
    <row r="2417" s="35" customFormat="1" spans="6:30">
      <c r="F2417" s="52"/>
      <c r="G2417" s="52"/>
      <c r="P2417" s="37"/>
      <c r="Q2417" s="144"/>
      <c r="AC2417" s="39"/>
      <c r="AD2417" s="40"/>
    </row>
    <row r="2418" s="35" customFormat="1" spans="6:30">
      <c r="F2418" s="52"/>
      <c r="G2418" s="52"/>
      <c r="P2418" s="37"/>
      <c r="Q2418" s="144"/>
      <c r="AC2418" s="39"/>
      <c r="AD2418" s="40"/>
    </row>
    <row r="2419" s="35" customFormat="1" spans="6:30">
      <c r="F2419" s="52"/>
      <c r="G2419" s="52"/>
      <c r="P2419" s="37"/>
      <c r="Q2419" s="144"/>
      <c r="AC2419" s="39"/>
      <c r="AD2419" s="40"/>
    </row>
    <row r="2420" s="35" customFormat="1" spans="6:30">
      <c r="F2420" s="52"/>
      <c r="G2420" s="52"/>
      <c r="P2420" s="37"/>
      <c r="Q2420" s="144"/>
      <c r="AC2420" s="39"/>
      <c r="AD2420" s="40"/>
    </row>
    <row r="2421" s="35" customFormat="1" spans="6:30">
      <c r="F2421" s="52"/>
      <c r="G2421" s="52"/>
      <c r="P2421" s="37"/>
      <c r="Q2421" s="144"/>
      <c r="AC2421" s="39"/>
      <c r="AD2421" s="40"/>
    </row>
    <row r="2422" s="35" customFormat="1" spans="6:30">
      <c r="F2422" s="52"/>
      <c r="G2422" s="52"/>
      <c r="P2422" s="37"/>
      <c r="Q2422" s="144"/>
      <c r="AC2422" s="39"/>
      <c r="AD2422" s="40"/>
    </row>
    <row r="2423" s="35" customFormat="1" spans="6:30">
      <c r="F2423" s="52"/>
      <c r="G2423" s="52"/>
      <c r="P2423" s="37"/>
      <c r="Q2423" s="144"/>
      <c r="AC2423" s="39"/>
      <c r="AD2423" s="40"/>
    </row>
    <row r="2424" s="35" customFormat="1" spans="6:30">
      <c r="F2424" s="52"/>
      <c r="G2424" s="52"/>
      <c r="P2424" s="37"/>
      <c r="Q2424" s="144"/>
      <c r="AC2424" s="39"/>
      <c r="AD2424" s="40"/>
    </row>
    <row r="2425" s="35" customFormat="1" spans="6:30">
      <c r="F2425" s="52"/>
      <c r="G2425" s="52"/>
      <c r="P2425" s="37"/>
      <c r="Q2425" s="144"/>
      <c r="AC2425" s="39"/>
      <c r="AD2425" s="40"/>
    </row>
    <row r="2426" s="35" customFormat="1" spans="6:30">
      <c r="F2426" s="52"/>
      <c r="G2426" s="52"/>
      <c r="P2426" s="37"/>
      <c r="Q2426" s="144"/>
      <c r="AC2426" s="39"/>
      <c r="AD2426" s="40"/>
    </row>
    <row r="2427" s="35" customFormat="1" spans="6:30">
      <c r="F2427" s="52"/>
      <c r="G2427" s="52"/>
      <c r="P2427" s="37"/>
      <c r="Q2427" s="144"/>
      <c r="AC2427" s="39"/>
      <c r="AD2427" s="40"/>
    </row>
    <row r="2428" s="35" customFormat="1" spans="6:30">
      <c r="F2428" s="52"/>
      <c r="G2428" s="52"/>
      <c r="P2428" s="37"/>
      <c r="Q2428" s="144"/>
      <c r="AC2428" s="39"/>
      <c r="AD2428" s="40"/>
    </row>
    <row r="2429" s="35" customFormat="1" spans="6:30">
      <c r="F2429" s="52"/>
      <c r="G2429" s="52"/>
      <c r="P2429" s="37"/>
      <c r="Q2429" s="144"/>
      <c r="AC2429" s="39"/>
      <c r="AD2429" s="40"/>
    </row>
    <row r="2430" s="35" customFormat="1" spans="6:30">
      <c r="F2430" s="52"/>
      <c r="G2430" s="52"/>
      <c r="P2430" s="37"/>
      <c r="Q2430" s="144"/>
      <c r="AC2430" s="39"/>
      <c r="AD2430" s="40"/>
    </row>
    <row r="2431" s="35" customFormat="1" spans="6:30">
      <c r="F2431" s="52"/>
      <c r="G2431" s="52"/>
      <c r="P2431" s="37"/>
      <c r="Q2431" s="144"/>
      <c r="AC2431" s="39"/>
      <c r="AD2431" s="40"/>
    </row>
    <row r="2432" s="35" customFormat="1" spans="6:30">
      <c r="F2432" s="52"/>
      <c r="G2432" s="52"/>
      <c r="P2432" s="37"/>
      <c r="Q2432" s="144"/>
      <c r="AC2432" s="39"/>
      <c r="AD2432" s="40"/>
    </row>
    <row r="2433" s="35" customFormat="1" spans="6:30">
      <c r="F2433" s="52"/>
      <c r="G2433" s="52"/>
      <c r="P2433" s="37"/>
      <c r="Q2433" s="144"/>
      <c r="AC2433" s="39"/>
      <c r="AD2433" s="40"/>
    </row>
    <row r="2434" s="35" customFormat="1" spans="6:30">
      <c r="F2434" s="52"/>
      <c r="G2434" s="52"/>
      <c r="P2434" s="37"/>
      <c r="Q2434" s="144"/>
      <c r="AC2434" s="39"/>
      <c r="AD2434" s="40"/>
    </row>
    <row r="2435" s="35" customFormat="1" spans="6:30">
      <c r="F2435" s="52"/>
      <c r="G2435" s="52"/>
      <c r="P2435" s="37"/>
      <c r="Q2435" s="144"/>
      <c r="AC2435" s="39"/>
      <c r="AD2435" s="40"/>
    </row>
    <row r="2436" s="35" customFormat="1" spans="6:30">
      <c r="F2436" s="52"/>
      <c r="G2436" s="52"/>
      <c r="P2436" s="37"/>
      <c r="Q2436" s="144"/>
      <c r="AC2436" s="39"/>
      <c r="AD2436" s="40"/>
    </row>
    <row r="2437" s="35" customFormat="1" spans="6:30">
      <c r="F2437" s="52"/>
      <c r="G2437" s="52"/>
      <c r="P2437" s="37"/>
      <c r="Q2437" s="144"/>
      <c r="AC2437" s="39"/>
      <c r="AD2437" s="40"/>
    </row>
    <row r="2438" s="35" customFormat="1" spans="6:30">
      <c r="F2438" s="52"/>
      <c r="G2438" s="52"/>
      <c r="P2438" s="37"/>
      <c r="Q2438" s="144"/>
      <c r="AC2438" s="39"/>
      <c r="AD2438" s="40"/>
    </row>
    <row r="2439" s="35" customFormat="1" spans="6:30">
      <c r="F2439" s="52"/>
      <c r="G2439" s="52"/>
      <c r="P2439" s="37"/>
      <c r="Q2439" s="144"/>
      <c r="AC2439" s="39"/>
      <c r="AD2439" s="40"/>
    </row>
    <row r="2440" s="35" customFormat="1" spans="6:30">
      <c r="F2440" s="52"/>
      <c r="G2440" s="52"/>
      <c r="P2440" s="37"/>
      <c r="Q2440" s="144"/>
      <c r="AC2440" s="39"/>
      <c r="AD2440" s="40"/>
    </row>
    <row r="2441" s="35" customFormat="1" spans="6:30">
      <c r="F2441" s="52"/>
      <c r="G2441" s="52"/>
      <c r="P2441" s="37"/>
      <c r="Q2441" s="144"/>
      <c r="AC2441" s="39"/>
      <c r="AD2441" s="40"/>
    </row>
    <row r="2442" s="35" customFormat="1" spans="6:30">
      <c r="F2442" s="52"/>
      <c r="G2442" s="52"/>
      <c r="P2442" s="37"/>
      <c r="Q2442" s="144"/>
      <c r="AC2442" s="39"/>
      <c r="AD2442" s="40"/>
    </row>
    <row r="2443" s="35" customFormat="1" spans="6:30">
      <c r="F2443" s="52"/>
      <c r="G2443" s="52"/>
      <c r="P2443" s="37"/>
      <c r="Q2443" s="144"/>
      <c r="AC2443" s="39"/>
      <c r="AD2443" s="40"/>
    </row>
    <row r="2444" s="35" customFormat="1" spans="6:30">
      <c r="F2444" s="52"/>
      <c r="G2444" s="52"/>
      <c r="P2444" s="37"/>
      <c r="Q2444" s="144"/>
      <c r="AC2444" s="39"/>
      <c r="AD2444" s="40"/>
    </row>
    <row r="2445" s="35" customFormat="1" spans="6:30">
      <c r="F2445" s="52"/>
      <c r="G2445" s="52"/>
      <c r="P2445" s="37"/>
      <c r="Q2445" s="144"/>
      <c r="AC2445" s="39"/>
      <c r="AD2445" s="40"/>
    </row>
    <row r="2446" s="35" customFormat="1" spans="6:30">
      <c r="F2446" s="52"/>
      <c r="G2446" s="52"/>
      <c r="P2446" s="37"/>
      <c r="Q2446" s="144"/>
      <c r="AC2446" s="39"/>
      <c r="AD2446" s="40"/>
    </row>
    <row r="2447" s="35" customFormat="1" spans="6:30">
      <c r="F2447" s="52"/>
      <c r="G2447" s="52"/>
      <c r="P2447" s="37"/>
      <c r="Q2447" s="144"/>
      <c r="AC2447" s="39"/>
      <c r="AD2447" s="40"/>
    </row>
    <row r="2448" s="35" customFormat="1" spans="6:30">
      <c r="F2448" s="52"/>
      <c r="G2448" s="52"/>
      <c r="P2448" s="37"/>
      <c r="Q2448" s="144"/>
      <c r="AC2448" s="39"/>
      <c r="AD2448" s="40"/>
    </row>
    <row r="2449" s="35" customFormat="1" spans="6:30">
      <c r="F2449" s="52"/>
      <c r="G2449" s="52"/>
      <c r="P2449" s="37"/>
      <c r="Q2449" s="144"/>
      <c r="AC2449" s="39"/>
      <c r="AD2449" s="40"/>
    </row>
    <row r="2450" s="35" customFormat="1" spans="6:30">
      <c r="F2450" s="52"/>
      <c r="G2450" s="52"/>
      <c r="P2450" s="37"/>
      <c r="Q2450" s="144"/>
      <c r="AC2450" s="39"/>
      <c r="AD2450" s="40"/>
    </row>
    <row r="2451" s="35" customFormat="1" spans="6:30">
      <c r="F2451" s="52"/>
      <c r="G2451" s="52"/>
      <c r="P2451" s="37"/>
      <c r="Q2451" s="144"/>
      <c r="AC2451" s="39"/>
      <c r="AD2451" s="40"/>
    </row>
    <row r="2452" s="35" customFormat="1" spans="6:30">
      <c r="F2452" s="52"/>
      <c r="G2452" s="52"/>
      <c r="P2452" s="37"/>
      <c r="Q2452" s="144"/>
      <c r="AC2452" s="39"/>
      <c r="AD2452" s="40"/>
    </row>
    <row r="2453" s="35" customFormat="1" spans="6:30">
      <c r="F2453" s="52"/>
      <c r="G2453" s="52"/>
      <c r="P2453" s="37"/>
      <c r="Q2453" s="144"/>
      <c r="AC2453" s="39"/>
      <c r="AD2453" s="40"/>
    </row>
    <row r="2454" s="35" customFormat="1" spans="6:30">
      <c r="F2454" s="52"/>
      <c r="G2454" s="52"/>
      <c r="P2454" s="37"/>
      <c r="Q2454" s="144"/>
      <c r="AC2454" s="39"/>
      <c r="AD2454" s="40"/>
    </row>
    <row r="2455" s="35" customFormat="1" spans="6:30">
      <c r="F2455" s="52"/>
      <c r="G2455" s="52"/>
      <c r="P2455" s="37"/>
      <c r="Q2455" s="144"/>
      <c r="AC2455" s="39"/>
      <c r="AD2455" s="40"/>
    </row>
    <row r="2456" s="35" customFormat="1" spans="6:30">
      <c r="F2456" s="52"/>
      <c r="G2456" s="52"/>
      <c r="P2456" s="37"/>
      <c r="Q2456" s="144"/>
      <c r="AC2456" s="39"/>
      <c r="AD2456" s="40"/>
    </row>
    <row r="2457" s="35" customFormat="1" spans="6:30">
      <c r="F2457" s="52"/>
      <c r="G2457" s="52"/>
      <c r="P2457" s="37"/>
      <c r="Q2457" s="144"/>
      <c r="AC2457" s="39"/>
      <c r="AD2457" s="40"/>
    </row>
    <row r="2458" s="35" customFormat="1" spans="6:30">
      <c r="F2458" s="52"/>
      <c r="G2458" s="52"/>
      <c r="P2458" s="37"/>
      <c r="Q2458" s="144"/>
      <c r="AC2458" s="39"/>
      <c r="AD2458" s="40"/>
    </row>
    <row r="2459" s="35" customFormat="1" spans="6:30">
      <c r="F2459" s="52"/>
      <c r="G2459" s="52"/>
      <c r="P2459" s="37"/>
      <c r="Q2459" s="144"/>
      <c r="AC2459" s="39"/>
      <c r="AD2459" s="40"/>
    </row>
    <row r="2460" s="35" customFormat="1" spans="6:30">
      <c r="F2460" s="52"/>
      <c r="G2460" s="52"/>
      <c r="P2460" s="37"/>
      <c r="Q2460" s="144"/>
      <c r="AC2460" s="39"/>
      <c r="AD2460" s="40"/>
    </row>
    <row r="2461" s="35" customFormat="1" spans="6:30">
      <c r="F2461" s="52"/>
      <c r="G2461" s="52"/>
      <c r="P2461" s="37"/>
      <c r="Q2461" s="144"/>
      <c r="AC2461" s="39"/>
      <c r="AD2461" s="40"/>
    </row>
    <row r="2462" s="35" customFormat="1" spans="6:30">
      <c r="F2462" s="52"/>
      <c r="G2462" s="52"/>
      <c r="P2462" s="37"/>
      <c r="Q2462" s="144"/>
      <c r="AC2462" s="39"/>
      <c r="AD2462" s="40"/>
    </row>
    <row r="2463" s="35" customFormat="1" spans="6:30">
      <c r="F2463" s="52"/>
      <c r="G2463" s="52"/>
      <c r="P2463" s="37"/>
      <c r="Q2463" s="144"/>
      <c r="AC2463" s="39"/>
      <c r="AD2463" s="40"/>
    </row>
    <row r="2464" s="35" customFormat="1" spans="6:30">
      <c r="F2464" s="52"/>
      <c r="G2464" s="52"/>
      <c r="P2464" s="37"/>
      <c r="Q2464" s="144"/>
      <c r="AC2464" s="39"/>
      <c r="AD2464" s="40"/>
    </row>
    <row r="2465" s="35" customFormat="1" spans="6:30">
      <c r="F2465" s="52"/>
      <c r="G2465" s="52"/>
      <c r="P2465" s="37"/>
      <c r="Q2465" s="144"/>
      <c r="AC2465" s="39"/>
      <c r="AD2465" s="40"/>
    </row>
    <row r="2466" s="35" customFormat="1" spans="6:30">
      <c r="F2466" s="52"/>
      <c r="G2466" s="52"/>
      <c r="P2466" s="37"/>
      <c r="Q2466" s="144"/>
      <c r="AC2466" s="39"/>
      <c r="AD2466" s="40"/>
    </row>
    <row r="2467" s="35" customFormat="1" spans="6:30">
      <c r="F2467" s="52"/>
      <c r="G2467" s="52"/>
      <c r="P2467" s="37"/>
      <c r="Q2467" s="144"/>
      <c r="AC2467" s="39"/>
      <c r="AD2467" s="40"/>
    </row>
    <row r="2468" s="35" customFormat="1" spans="6:30">
      <c r="F2468" s="52"/>
      <c r="G2468" s="52"/>
      <c r="P2468" s="37"/>
      <c r="Q2468" s="144"/>
      <c r="AC2468" s="39"/>
      <c r="AD2468" s="40"/>
    </row>
    <row r="2469" s="35" customFormat="1" spans="6:30">
      <c r="F2469" s="52"/>
      <c r="G2469" s="52"/>
      <c r="P2469" s="37"/>
      <c r="Q2469" s="144"/>
      <c r="AC2469" s="39"/>
      <c r="AD2469" s="40"/>
    </row>
    <row r="2470" s="35" customFormat="1" spans="6:30">
      <c r="F2470" s="52"/>
      <c r="G2470" s="52"/>
      <c r="P2470" s="37"/>
      <c r="Q2470" s="144"/>
      <c r="AC2470" s="39"/>
      <c r="AD2470" s="40"/>
    </row>
    <row r="2471" s="35" customFormat="1" spans="6:30">
      <c r="F2471" s="52"/>
      <c r="G2471" s="52"/>
      <c r="P2471" s="37"/>
      <c r="Q2471" s="144"/>
      <c r="AC2471" s="39"/>
      <c r="AD2471" s="40"/>
    </row>
    <row r="2472" s="35" customFormat="1" spans="6:30">
      <c r="F2472" s="52"/>
      <c r="G2472" s="52"/>
      <c r="P2472" s="37"/>
      <c r="Q2472" s="144"/>
      <c r="AC2472" s="39"/>
      <c r="AD2472" s="40"/>
    </row>
    <row r="2473" s="35" customFormat="1" spans="6:30">
      <c r="F2473" s="52"/>
      <c r="G2473" s="52"/>
      <c r="P2473" s="37"/>
      <c r="Q2473" s="144"/>
      <c r="AC2473" s="39"/>
      <c r="AD2473" s="40"/>
    </row>
    <row r="2474" s="35" customFormat="1" spans="6:30">
      <c r="F2474" s="52"/>
      <c r="G2474" s="52"/>
      <c r="P2474" s="37"/>
      <c r="Q2474" s="144"/>
      <c r="AC2474" s="39"/>
      <c r="AD2474" s="40"/>
    </row>
    <row r="2475" s="35" customFormat="1" spans="6:30">
      <c r="F2475" s="52"/>
      <c r="G2475" s="52"/>
      <c r="P2475" s="37"/>
      <c r="Q2475" s="144"/>
      <c r="AC2475" s="39"/>
      <c r="AD2475" s="40"/>
    </row>
    <row r="2476" s="35" customFormat="1" spans="6:30">
      <c r="F2476" s="52"/>
      <c r="G2476" s="52"/>
      <c r="P2476" s="37"/>
      <c r="Q2476" s="144"/>
      <c r="AC2476" s="39"/>
      <c r="AD2476" s="40"/>
    </row>
    <row r="2477" s="35" customFormat="1" spans="6:30">
      <c r="F2477" s="52"/>
      <c r="G2477" s="52"/>
      <c r="P2477" s="37"/>
      <c r="Q2477" s="144"/>
      <c r="AC2477" s="39"/>
      <c r="AD2477" s="40"/>
    </row>
    <row r="2478" s="35" customFormat="1" spans="6:30">
      <c r="F2478" s="52"/>
      <c r="G2478" s="52"/>
      <c r="P2478" s="37"/>
      <c r="Q2478" s="144"/>
      <c r="AC2478" s="39"/>
      <c r="AD2478" s="40"/>
    </row>
    <row r="2479" s="35" customFormat="1" spans="6:30">
      <c r="F2479" s="52"/>
      <c r="G2479" s="52"/>
      <c r="P2479" s="37"/>
      <c r="Q2479" s="144"/>
      <c r="AC2479" s="39"/>
      <c r="AD2479" s="40"/>
    </row>
    <row r="2480" s="35" customFormat="1" spans="6:30">
      <c r="F2480" s="52"/>
      <c r="G2480" s="52"/>
      <c r="P2480" s="37"/>
      <c r="Q2480" s="144"/>
      <c r="AC2480" s="39"/>
      <c r="AD2480" s="40"/>
    </row>
    <row r="2481" s="35" customFormat="1" spans="6:30">
      <c r="F2481" s="52"/>
      <c r="G2481" s="52"/>
      <c r="P2481" s="37"/>
      <c r="Q2481" s="144"/>
      <c r="AC2481" s="39"/>
      <c r="AD2481" s="40"/>
    </row>
    <row r="2482" s="35" customFormat="1" spans="6:30">
      <c r="F2482" s="52"/>
      <c r="G2482" s="52"/>
      <c r="P2482" s="37"/>
      <c r="Q2482" s="144"/>
      <c r="AC2482" s="39"/>
      <c r="AD2482" s="40"/>
    </row>
    <row r="2483" s="35" customFormat="1" spans="6:30">
      <c r="F2483" s="52"/>
      <c r="G2483" s="52"/>
      <c r="P2483" s="37"/>
      <c r="Q2483" s="144"/>
      <c r="AC2483" s="39"/>
      <c r="AD2483" s="40"/>
    </row>
    <row r="2484" s="35" customFormat="1" spans="6:30">
      <c r="F2484" s="52"/>
      <c r="G2484" s="52"/>
      <c r="P2484" s="37"/>
      <c r="Q2484" s="144"/>
      <c r="AC2484" s="39"/>
      <c r="AD2484" s="40"/>
    </row>
    <row r="2485" s="35" customFormat="1" spans="6:30">
      <c r="F2485" s="52"/>
      <c r="G2485" s="52"/>
      <c r="P2485" s="37"/>
      <c r="Q2485" s="144"/>
      <c r="AC2485" s="39"/>
      <c r="AD2485" s="40"/>
    </row>
    <row r="2486" s="35" customFormat="1" spans="6:30">
      <c r="F2486" s="52"/>
      <c r="G2486" s="52"/>
      <c r="P2486" s="37"/>
      <c r="Q2486" s="144"/>
      <c r="AC2486" s="39"/>
      <c r="AD2486" s="40"/>
    </row>
    <row r="2487" s="35" customFormat="1" spans="6:30">
      <c r="F2487" s="52"/>
      <c r="G2487" s="52"/>
      <c r="P2487" s="37"/>
      <c r="Q2487" s="144"/>
      <c r="AC2487" s="39"/>
      <c r="AD2487" s="40"/>
    </row>
    <row r="2488" s="35" customFormat="1" spans="6:30">
      <c r="F2488" s="52"/>
      <c r="G2488" s="52"/>
      <c r="P2488" s="37"/>
      <c r="Q2488" s="144"/>
      <c r="AC2488" s="39"/>
      <c r="AD2488" s="40"/>
    </row>
    <row r="2489" s="35" customFormat="1" spans="6:30">
      <c r="F2489" s="52"/>
      <c r="G2489" s="52"/>
      <c r="P2489" s="37"/>
      <c r="Q2489" s="144"/>
      <c r="AC2489" s="39"/>
      <c r="AD2489" s="40"/>
    </row>
    <row r="2490" s="35" customFormat="1" spans="6:30">
      <c r="F2490" s="52"/>
      <c r="G2490" s="52"/>
      <c r="P2490" s="37"/>
      <c r="Q2490" s="144"/>
      <c r="AC2490" s="39"/>
      <c r="AD2490" s="40"/>
    </row>
    <row r="2491" s="35" customFormat="1" spans="6:30">
      <c r="F2491" s="52"/>
      <c r="G2491" s="52"/>
      <c r="P2491" s="37"/>
      <c r="Q2491" s="144"/>
      <c r="AC2491" s="39"/>
      <c r="AD2491" s="40"/>
    </row>
    <row r="2492" s="35" customFormat="1" spans="6:30">
      <c r="F2492" s="52"/>
      <c r="G2492" s="52"/>
      <c r="P2492" s="37"/>
      <c r="Q2492" s="144"/>
      <c r="AC2492" s="39"/>
      <c r="AD2492" s="40"/>
    </row>
    <row r="2493" s="35" customFormat="1" spans="6:30">
      <c r="F2493" s="52"/>
      <c r="G2493" s="52"/>
      <c r="P2493" s="37"/>
      <c r="Q2493" s="144"/>
      <c r="AC2493" s="39"/>
      <c r="AD2493" s="40"/>
    </row>
    <row r="2494" s="35" customFormat="1" spans="6:30">
      <c r="F2494" s="52"/>
      <c r="G2494" s="52"/>
      <c r="P2494" s="37"/>
      <c r="Q2494" s="144"/>
      <c r="AC2494" s="39"/>
      <c r="AD2494" s="40"/>
    </row>
    <row r="2495" s="35" customFormat="1" spans="6:30">
      <c r="F2495" s="52"/>
      <c r="G2495" s="52"/>
      <c r="P2495" s="37"/>
      <c r="Q2495" s="144"/>
      <c r="AC2495" s="39"/>
      <c r="AD2495" s="40"/>
    </row>
    <row r="2496" s="35" customFormat="1" spans="6:30">
      <c r="F2496" s="52"/>
      <c r="G2496" s="52"/>
      <c r="P2496" s="37"/>
      <c r="Q2496" s="144"/>
      <c r="AC2496" s="39"/>
      <c r="AD2496" s="40"/>
    </row>
    <row r="2497" s="35" customFormat="1" spans="6:30">
      <c r="F2497" s="52"/>
      <c r="G2497" s="52"/>
      <c r="P2497" s="37"/>
      <c r="Q2497" s="144"/>
      <c r="AC2497" s="39"/>
      <c r="AD2497" s="40"/>
    </row>
    <row r="2498" s="35" customFormat="1" spans="6:30">
      <c r="F2498" s="52"/>
      <c r="G2498" s="52"/>
      <c r="P2498" s="37"/>
      <c r="Q2498" s="144"/>
      <c r="AC2498" s="39"/>
      <c r="AD2498" s="40"/>
    </row>
    <row r="2499" s="35" customFormat="1" spans="6:30">
      <c r="F2499" s="52"/>
      <c r="G2499" s="52"/>
      <c r="P2499" s="37"/>
      <c r="Q2499" s="144"/>
      <c r="AC2499" s="39"/>
      <c r="AD2499" s="40"/>
    </row>
    <row r="2500" s="35" customFormat="1" spans="6:30">
      <c r="F2500" s="52"/>
      <c r="G2500" s="52"/>
      <c r="P2500" s="37"/>
      <c r="Q2500" s="144"/>
      <c r="AC2500" s="39"/>
      <c r="AD2500" s="40"/>
    </row>
    <row r="2501" s="35" customFormat="1" spans="6:30">
      <c r="F2501" s="52"/>
      <c r="G2501" s="52"/>
      <c r="P2501" s="37"/>
      <c r="Q2501" s="144"/>
      <c r="AC2501" s="39"/>
      <c r="AD2501" s="40"/>
    </row>
    <row r="2502" s="35" customFormat="1" spans="6:30">
      <c r="F2502" s="52"/>
      <c r="G2502" s="52"/>
      <c r="P2502" s="37"/>
      <c r="Q2502" s="144"/>
      <c r="AC2502" s="39"/>
      <c r="AD2502" s="40"/>
    </row>
    <row r="2503" s="35" customFormat="1" spans="6:30">
      <c r="F2503" s="52"/>
      <c r="G2503" s="52"/>
      <c r="P2503" s="37"/>
      <c r="Q2503" s="144"/>
      <c r="AC2503" s="39"/>
      <c r="AD2503" s="40"/>
    </row>
    <row r="2504" s="35" customFormat="1" spans="6:30">
      <c r="F2504" s="52"/>
      <c r="G2504" s="52"/>
      <c r="P2504" s="37"/>
      <c r="Q2504" s="144"/>
      <c r="AC2504" s="39"/>
      <c r="AD2504" s="40"/>
    </row>
    <row r="2505" s="35" customFormat="1" spans="6:30">
      <c r="F2505" s="52"/>
      <c r="G2505" s="52"/>
      <c r="P2505" s="37"/>
      <c r="Q2505" s="144"/>
      <c r="AC2505" s="39"/>
      <c r="AD2505" s="40"/>
    </row>
    <row r="2506" s="35" customFormat="1" spans="6:30">
      <c r="F2506" s="52"/>
      <c r="G2506" s="52"/>
      <c r="P2506" s="37"/>
      <c r="Q2506" s="144"/>
      <c r="AC2506" s="39"/>
      <c r="AD2506" s="40"/>
    </row>
    <row r="2507" s="35" customFormat="1" spans="6:30">
      <c r="F2507" s="52"/>
      <c r="G2507" s="52"/>
      <c r="P2507" s="37"/>
      <c r="Q2507" s="144"/>
      <c r="AC2507" s="39"/>
      <c r="AD2507" s="40"/>
    </row>
    <row r="2508" s="35" customFormat="1" spans="6:30">
      <c r="F2508" s="52"/>
      <c r="G2508" s="52"/>
      <c r="P2508" s="37"/>
      <c r="Q2508" s="144"/>
      <c r="AC2508" s="39"/>
      <c r="AD2508" s="40"/>
    </row>
    <row r="2509" s="35" customFormat="1" spans="6:30">
      <c r="F2509" s="52"/>
      <c r="G2509" s="52"/>
      <c r="P2509" s="37"/>
      <c r="Q2509" s="144"/>
      <c r="AC2509" s="39"/>
      <c r="AD2509" s="40"/>
    </row>
    <row r="2510" s="35" customFormat="1" spans="6:30">
      <c r="F2510" s="52"/>
      <c r="G2510" s="52"/>
      <c r="P2510" s="37"/>
      <c r="Q2510" s="144"/>
      <c r="AC2510" s="39"/>
      <c r="AD2510" s="40"/>
    </row>
    <row r="2511" s="35" customFormat="1" spans="6:30">
      <c r="F2511" s="52"/>
      <c r="G2511" s="52"/>
      <c r="P2511" s="37"/>
      <c r="Q2511" s="144"/>
      <c r="AC2511" s="39"/>
      <c r="AD2511" s="40"/>
    </row>
    <row r="2512" s="35" customFormat="1" spans="6:30">
      <c r="F2512" s="52"/>
      <c r="G2512" s="52"/>
      <c r="P2512" s="37"/>
      <c r="Q2512" s="144"/>
      <c r="AC2512" s="39"/>
      <c r="AD2512" s="40"/>
    </row>
    <row r="2513" s="35" customFormat="1" spans="6:30">
      <c r="F2513" s="52"/>
      <c r="G2513" s="52"/>
      <c r="P2513" s="37"/>
      <c r="Q2513" s="144"/>
      <c r="AC2513" s="39"/>
      <c r="AD2513" s="40"/>
    </row>
    <row r="2514" s="35" customFormat="1" spans="6:30">
      <c r="F2514" s="52"/>
      <c r="G2514" s="52"/>
      <c r="P2514" s="37"/>
      <c r="Q2514" s="144"/>
      <c r="AC2514" s="39"/>
      <c r="AD2514" s="40"/>
    </row>
    <row r="2515" s="35" customFormat="1" spans="6:30">
      <c r="F2515" s="52"/>
      <c r="G2515" s="52"/>
      <c r="P2515" s="37"/>
      <c r="Q2515" s="144"/>
      <c r="AC2515" s="39"/>
      <c r="AD2515" s="40"/>
    </row>
    <row r="2516" s="35" customFormat="1" spans="6:30">
      <c r="F2516" s="52"/>
      <c r="G2516" s="52"/>
      <c r="P2516" s="37"/>
      <c r="Q2516" s="144"/>
      <c r="AC2516" s="39"/>
      <c r="AD2516" s="40"/>
    </row>
    <row r="2517" s="35" customFormat="1" spans="6:30">
      <c r="F2517" s="52"/>
      <c r="G2517" s="52"/>
      <c r="P2517" s="37"/>
      <c r="Q2517" s="144"/>
      <c r="AC2517" s="39"/>
      <c r="AD2517" s="40"/>
    </row>
    <row r="2518" s="35" customFormat="1" spans="6:30">
      <c r="F2518" s="52"/>
      <c r="G2518" s="52"/>
      <c r="P2518" s="37"/>
      <c r="Q2518" s="144"/>
      <c r="AC2518" s="39"/>
      <c r="AD2518" s="40"/>
    </row>
    <row r="2519" s="35" customFormat="1" spans="6:30">
      <c r="F2519" s="52"/>
      <c r="G2519" s="52"/>
      <c r="P2519" s="37"/>
      <c r="Q2519" s="144"/>
      <c r="AC2519" s="39"/>
      <c r="AD2519" s="40"/>
    </row>
    <row r="2520" s="35" customFormat="1" spans="6:30">
      <c r="F2520" s="52"/>
      <c r="G2520" s="52"/>
      <c r="P2520" s="37"/>
      <c r="Q2520" s="144"/>
      <c r="AC2520" s="39"/>
      <c r="AD2520" s="40"/>
    </row>
    <row r="2521" s="35" customFormat="1" spans="6:30">
      <c r="F2521" s="52"/>
      <c r="G2521" s="52"/>
      <c r="P2521" s="37"/>
      <c r="Q2521" s="144"/>
      <c r="AC2521" s="39"/>
      <c r="AD2521" s="40"/>
    </row>
    <row r="2522" s="35" customFormat="1" spans="6:30">
      <c r="F2522" s="52"/>
      <c r="G2522" s="52"/>
      <c r="P2522" s="37"/>
      <c r="Q2522" s="144"/>
      <c r="AC2522" s="39"/>
      <c r="AD2522" s="40"/>
    </row>
    <row r="2523" s="35" customFormat="1" spans="6:30">
      <c r="F2523" s="52"/>
      <c r="G2523" s="52"/>
      <c r="P2523" s="37"/>
      <c r="Q2523" s="144"/>
      <c r="AC2523" s="39"/>
      <c r="AD2523" s="40"/>
    </row>
    <row r="2524" s="35" customFormat="1" spans="6:30">
      <c r="F2524" s="52"/>
      <c r="G2524" s="52"/>
      <c r="P2524" s="37"/>
      <c r="Q2524" s="144"/>
      <c r="AC2524" s="39"/>
      <c r="AD2524" s="40"/>
    </row>
    <row r="2525" s="35" customFormat="1" spans="6:30">
      <c r="F2525" s="52"/>
      <c r="G2525" s="52"/>
      <c r="P2525" s="37"/>
      <c r="Q2525" s="144"/>
      <c r="AC2525" s="39"/>
      <c r="AD2525" s="40"/>
    </row>
    <row r="2526" s="35" customFormat="1" spans="6:30">
      <c r="F2526" s="52"/>
      <c r="G2526" s="52"/>
      <c r="P2526" s="37"/>
      <c r="Q2526" s="144"/>
      <c r="AC2526" s="39"/>
      <c r="AD2526" s="40"/>
    </row>
    <row r="2527" s="35" customFormat="1" spans="6:30">
      <c r="F2527" s="52"/>
      <c r="G2527" s="52"/>
      <c r="P2527" s="37"/>
      <c r="Q2527" s="144"/>
      <c r="AC2527" s="39"/>
      <c r="AD2527" s="40"/>
    </row>
    <row r="2528" s="35" customFormat="1" spans="6:30">
      <c r="F2528" s="52"/>
      <c r="G2528" s="52"/>
      <c r="P2528" s="37"/>
      <c r="Q2528" s="144"/>
      <c r="AC2528" s="39"/>
      <c r="AD2528" s="40"/>
    </row>
    <row r="2529" s="35" customFormat="1" spans="6:30">
      <c r="F2529" s="52"/>
      <c r="G2529" s="52"/>
      <c r="P2529" s="37"/>
      <c r="Q2529" s="144"/>
      <c r="AC2529" s="39"/>
      <c r="AD2529" s="40"/>
    </row>
    <row r="2530" s="35" customFormat="1" spans="6:30">
      <c r="F2530" s="52"/>
      <c r="G2530" s="52"/>
      <c r="P2530" s="37"/>
      <c r="Q2530" s="144"/>
      <c r="AC2530" s="39"/>
      <c r="AD2530" s="40"/>
    </row>
    <row r="2531" s="35" customFormat="1" spans="6:30">
      <c r="F2531" s="52"/>
      <c r="G2531" s="52"/>
      <c r="P2531" s="37"/>
      <c r="Q2531" s="144"/>
      <c r="AC2531" s="39"/>
      <c r="AD2531" s="40"/>
    </row>
    <row r="2532" s="35" customFormat="1" spans="6:30">
      <c r="F2532" s="52"/>
      <c r="G2532" s="52"/>
      <c r="P2532" s="37"/>
      <c r="Q2532" s="144"/>
      <c r="AC2532" s="39"/>
      <c r="AD2532" s="40"/>
    </row>
    <row r="2533" s="35" customFormat="1" spans="6:30">
      <c r="F2533" s="52"/>
      <c r="G2533" s="52"/>
      <c r="P2533" s="37"/>
      <c r="Q2533" s="144"/>
      <c r="AC2533" s="39"/>
      <c r="AD2533" s="40"/>
    </row>
    <row r="2534" s="35" customFormat="1" spans="6:30">
      <c r="F2534" s="52"/>
      <c r="G2534" s="52"/>
      <c r="P2534" s="37"/>
      <c r="Q2534" s="144"/>
      <c r="AC2534" s="39"/>
      <c r="AD2534" s="40"/>
    </row>
    <row r="2535" s="35" customFormat="1" spans="6:30">
      <c r="F2535" s="52"/>
      <c r="G2535" s="52"/>
      <c r="P2535" s="37"/>
      <c r="Q2535" s="144"/>
      <c r="AC2535" s="39"/>
      <c r="AD2535" s="40"/>
    </row>
    <row r="2536" s="35" customFormat="1" spans="6:30">
      <c r="F2536" s="52"/>
      <c r="G2536" s="52"/>
      <c r="P2536" s="37"/>
      <c r="Q2536" s="144"/>
      <c r="AC2536" s="39"/>
      <c r="AD2536" s="40"/>
    </row>
    <row r="2537" s="35" customFormat="1" spans="6:30">
      <c r="F2537" s="52"/>
      <c r="G2537" s="52"/>
      <c r="P2537" s="37"/>
      <c r="Q2537" s="144"/>
      <c r="AC2537" s="39"/>
      <c r="AD2537" s="40"/>
    </row>
    <row r="2538" s="35" customFormat="1" spans="6:30">
      <c r="F2538" s="52"/>
      <c r="G2538" s="52"/>
      <c r="P2538" s="37"/>
      <c r="Q2538" s="144"/>
      <c r="AC2538" s="39"/>
      <c r="AD2538" s="40"/>
    </row>
    <row r="2539" s="35" customFormat="1" spans="6:30">
      <c r="F2539" s="52"/>
      <c r="G2539" s="52"/>
      <c r="P2539" s="37"/>
      <c r="Q2539" s="144"/>
      <c r="AC2539" s="39"/>
      <c r="AD2539" s="40"/>
    </row>
    <row r="2540" s="35" customFormat="1" spans="6:30">
      <c r="F2540" s="52"/>
      <c r="G2540" s="52"/>
      <c r="P2540" s="37"/>
      <c r="Q2540" s="144"/>
      <c r="AC2540" s="39"/>
      <c r="AD2540" s="40"/>
    </row>
    <row r="2541" s="35" customFormat="1" spans="6:30">
      <c r="F2541" s="52"/>
      <c r="G2541" s="52"/>
      <c r="P2541" s="37"/>
      <c r="Q2541" s="144"/>
      <c r="AC2541" s="39"/>
      <c r="AD2541" s="40"/>
    </row>
    <row r="2542" s="35" customFormat="1" spans="6:30">
      <c r="F2542" s="52"/>
      <c r="G2542" s="52"/>
      <c r="P2542" s="37"/>
      <c r="Q2542" s="144"/>
      <c r="AC2542" s="39"/>
      <c r="AD2542" s="40"/>
    </row>
    <row r="2543" s="35" customFormat="1" spans="6:30">
      <c r="F2543" s="52"/>
      <c r="G2543" s="52"/>
      <c r="P2543" s="37"/>
      <c r="Q2543" s="144"/>
      <c r="AC2543" s="39"/>
      <c r="AD2543" s="40"/>
    </row>
    <row r="2544" s="35" customFormat="1" spans="6:30">
      <c r="F2544" s="52"/>
      <c r="G2544" s="52"/>
      <c r="P2544" s="37"/>
      <c r="Q2544" s="144"/>
      <c r="AC2544" s="39"/>
      <c r="AD2544" s="40"/>
    </row>
    <row r="2545" s="35" customFormat="1" spans="6:30">
      <c r="F2545" s="52"/>
      <c r="G2545" s="52"/>
      <c r="P2545" s="37"/>
      <c r="Q2545" s="144"/>
      <c r="AC2545" s="39"/>
      <c r="AD2545" s="40"/>
    </row>
    <row r="2546" s="35" customFormat="1" spans="6:30">
      <c r="F2546" s="52"/>
      <c r="G2546" s="52"/>
      <c r="P2546" s="37"/>
      <c r="Q2546" s="144"/>
      <c r="AC2546" s="39"/>
      <c r="AD2546" s="40"/>
    </row>
    <row r="2547" s="35" customFormat="1" spans="6:30">
      <c r="F2547" s="52"/>
      <c r="G2547" s="52"/>
      <c r="P2547" s="37"/>
      <c r="Q2547" s="144"/>
      <c r="AC2547" s="39"/>
      <c r="AD2547" s="40"/>
    </row>
    <row r="2548" s="35" customFormat="1" spans="6:30">
      <c r="F2548" s="52"/>
      <c r="G2548" s="52"/>
      <c r="P2548" s="37"/>
      <c r="Q2548" s="144"/>
      <c r="AC2548" s="39"/>
      <c r="AD2548" s="40"/>
    </row>
    <row r="2549" s="35" customFormat="1" spans="6:30">
      <c r="F2549" s="52"/>
      <c r="G2549" s="52"/>
      <c r="P2549" s="37"/>
      <c r="Q2549" s="144"/>
      <c r="AC2549" s="39"/>
      <c r="AD2549" s="40"/>
    </row>
    <row r="2550" s="35" customFormat="1" spans="6:30">
      <c r="F2550" s="52"/>
      <c r="G2550" s="52"/>
      <c r="P2550" s="37"/>
      <c r="Q2550" s="144"/>
      <c r="AC2550" s="39"/>
      <c r="AD2550" s="40"/>
    </row>
    <row r="2551" s="35" customFormat="1" spans="6:30">
      <c r="F2551" s="52"/>
      <c r="G2551" s="52"/>
      <c r="P2551" s="37"/>
      <c r="Q2551" s="144"/>
      <c r="AC2551" s="39"/>
      <c r="AD2551" s="40"/>
    </row>
    <row r="2552" s="35" customFormat="1" spans="6:30">
      <c r="F2552" s="52"/>
      <c r="G2552" s="52"/>
      <c r="P2552" s="37"/>
      <c r="Q2552" s="144"/>
      <c r="AC2552" s="39"/>
      <c r="AD2552" s="40"/>
    </row>
    <row r="2553" s="35" customFormat="1" spans="6:30">
      <c r="F2553" s="52"/>
      <c r="G2553" s="52"/>
      <c r="P2553" s="37"/>
      <c r="Q2553" s="144"/>
      <c r="AC2553" s="39"/>
      <c r="AD2553" s="40"/>
    </row>
    <row r="2554" s="35" customFormat="1" spans="6:30">
      <c r="F2554" s="52"/>
      <c r="G2554" s="52"/>
      <c r="P2554" s="37"/>
      <c r="Q2554" s="144"/>
      <c r="AC2554" s="39"/>
      <c r="AD2554" s="40"/>
    </row>
    <row r="2555" s="35" customFormat="1" spans="6:30">
      <c r="F2555" s="52"/>
      <c r="G2555" s="52"/>
      <c r="P2555" s="37"/>
      <c r="Q2555" s="144"/>
      <c r="AC2555" s="39"/>
      <c r="AD2555" s="40"/>
    </row>
    <row r="2556" s="35" customFormat="1" spans="6:30">
      <c r="F2556" s="52"/>
      <c r="G2556" s="52"/>
      <c r="P2556" s="37"/>
      <c r="Q2556" s="144"/>
      <c r="AC2556" s="39"/>
      <c r="AD2556" s="40"/>
    </row>
    <row r="2557" s="35" customFormat="1" spans="6:30">
      <c r="F2557" s="52"/>
      <c r="G2557" s="52"/>
      <c r="P2557" s="37"/>
      <c r="Q2557" s="144"/>
      <c r="AC2557" s="39"/>
      <c r="AD2557" s="40"/>
    </row>
    <row r="2558" s="35" customFormat="1" spans="6:30">
      <c r="F2558" s="52"/>
      <c r="G2558" s="52"/>
      <c r="P2558" s="37"/>
      <c r="Q2558" s="144"/>
      <c r="AC2558" s="39"/>
      <c r="AD2558" s="40"/>
    </row>
    <row r="2559" s="35" customFormat="1" spans="6:30">
      <c r="F2559" s="52"/>
      <c r="G2559" s="52"/>
      <c r="P2559" s="37"/>
      <c r="Q2559" s="144"/>
      <c r="AC2559" s="39"/>
      <c r="AD2559" s="40"/>
    </row>
    <row r="2560" s="35" customFormat="1" spans="6:30">
      <c r="F2560" s="52"/>
      <c r="G2560" s="52"/>
      <c r="P2560" s="37"/>
      <c r="Q2560" s="144"/>
      <c r="AC2560" s="39"/>
      <c r="AD2560" s="40"/>
    </row>
    <row r="2561" s="35" customFormat="1" spans="6:30">
      <c r="F2561" s="52"/>
      <c r="G2561" s="52"/>
      <c r="P2561" s="37"/>
      <c r="Q2561" s="144"/>
      <c r="AC2561" s="39"/>
      <c r="AD2561" s="40"/>
    </row>
    <row r="2562" s="35" customFormat="1" spans="6:30">
      <c r="F2562" s="52"/>
      <c r="G2562" s="52"/>
      <c r="P2562" s="37"/>
      <c r="Q2562" s="144"/>
      <c r="AC2562" s="39"/>
      <c r="AD2562" s="40"/>
    </row>
    <row r="2563" s="35" customFormat="1" spans="6:30">
      <c r="F2563" s="52"/>
      <c r="G2563" s="52"/>
      <c r="P2563" s="37"/>
      <c r="Q2563" s="144"/>
      <c r="AC2563" s="39"/>
      <c r="AD2563" s="40"/>
    </row>
    <row r="2564" s="35" customFormat="1" spans="6:30">
      <c r="F2564" s="52"/>
      <c r="G2564" s="52"/>
      <c r="P2564" s="37"/>
      <c r="Q2564" s="144"/>
      <c r="AC2564" s="39"/>
      <c r="AD2564" s="40"/>
    </row>
    <row r="2565" s="35" customFormat="1" spans="6:30">
      <c r="F2565" s="52"/>
      <c r="G2565" s="52"/>
      <c r="P2565" s="37"/>
      <c r="Q2565" s="144"/>
      <c r="AC2565" s="39"/>
      <c r="AD2565" s="40"/>
    </row>
    <row r="2566" s="35" customFormat="1" spans="6:30">
      <c r="F2566" s="52"/>
      <c r="G2566" s="52"/>
      <c r="P2566" s="37"/>
      <c r="Q2566" s="144"/>
      <c r="AC2566" s="39"/>
      <c r="AD2566" s="40"/>
    </row>
    <row r="2567" s="35" customFormat="1" spans="6:30">
      <c r="F2567" s="52"/>
      <c r="G2567" s="52"/>
      <c r="P2567" s="37"/>
      <c r="Q2567" s="144"/>
      <c r="AC2567" s="39"/>
      <c r="AD2567" s="40"/>
    </row>
    <row r="2568" s="35" customFormat="1" spans="6:30">
      <c r="F2568" s="52"/>
      <c r="G2568" s="52"/>
      <c r="P2568" s="37"/>
      <c r="Q2568" s="144"/>
      <c r="AC2568" s="39"/>
      <c r="AD2568" s="40"/>
    </row>
    <row r="2569" s="35" customFormat="1" spans="6:30">
      <c r="F2569" s="52"/>
      <c r="G2569" s="52"/>
      <c r="P2569" s="37"/>
      <c r="Q2569" s="144"/>
      <c r="AC2569" s="39"/>
      <c r="AD2569" s="40"/>
    </row>
    <row r="2570" s="35" customFormat="1" spans="6:30">
      <c r="F2570" s="52"/>
      <c r="G2570" s="52"/>
      <c r="P2570" s="37"/>
      <c r="Q2570" s="144"/>
      <c r="AC2570" s="39"/>
      <c r="AD2570" s="40"/>
    </row>
    <row r="2571" s="35" customFormat="1" spans="6:30">
      <c r="F2571" s="52"/>
      <c r="G2571" s="52"/>
      <c r="P2571" s="37"/>
      <c r="Q2571" s="144"/>
      <c r="AC2571" s="39"/>
      <c r="AD2571" s="40"/>
    </row>
    <row r="2572" s="35" customFormat="1" spans="6:30">
      <c r="F2572" s="52"/>
      <c r="G2572" s="52"/>
      <c r="P2572" s="37"/>
      <c r="Q2572" s="144"/>
      <c r="AC2572" s="39"/>
      <c r="AD2572" s="40"/>
    </row>
    <row r="2573" s="35" customFormat="1" spans="6:30">
      <c r="F2573" s="52"/>
      <c r="G2573" s="52"/>
      <c r="P2573" s="37"/>
      <c r="Q2573" s="144"/>
      <c r="AC2573" s="39"/>
      <c r="AD2573" s="40"/>
    </row>
    <row r="2574" s="35" customFormat="1" spans="6:30">
      <c r="F2574" s="52"/>
      <c r="G2574" s="52"/>
      <c r="P2574" s="37"/>
      <c r="Q2574" s="144"/>
      <c r="AC2574" s="39"/>
      <c r="AD2574" s="40"/>
    </row>
    <row r="2575" s="35" customFormat="1" spans="6:30">
      <c r="F2575" s="52"/>
      <c r="G2575" s="52"/>
      <c r="P2575" s="37"/>
      <c r="Q2575" s="144"/>
      <c r="AC2575" s="39"/>
      <c r="AD2575" s="40"/>
    </row>
    <row r="2576" s="35" customFormat="1" spans="6:30">
      <c r="F2576" s="52"/>
      <c r="G2576" s="52"/>
      <c r="P2576" s="37"/>
      <c r="Q2576" s="144"/>
      <c r="AC2576" s="39"/>
      <c r="AD2576" s="40"/>
    </row>
    <row r="2577" s="35" customFormat="1" spans="6:30">
      <c r="F2577" s="52"/>
      <c r="G2577" s="52"/>
      <c r="P2577" s="37"/>
      <c r="Q2577" s="144"/>
      <c r="AC2577" s="39"/>
      <c r="AD2577" s="40"/>
    </row>
    <row r="2578" s="35" customFormat="1" spans="6:30">
      <c r="F2578" s="52"/>
      <c r="G2578" s="52"/>
      <c r="P2578" s="37"/>
      <c r="Q2578" s="144"/>
      <c r="AC2578" s="39"/>
      <c r="AD2578" s="40"/>
    </row>
    <row r="2579" s="35" customFormat="1" spans="6:30">
      <c r="F2579" s="52"/>
      <c r="G2579" s="52"/>
      <c r="P2579" s="37"/>
      <c r="Q2579" s="144"/>
      <c r="AC2579" s="39"/>
      <c r="AD2579" s="40"/>
    </row>
    <row r="2580" s="35" customFormat="1" spans="6:30">
      <c r="F2580" s="52"/>
      <c r="G2580" s="52"/>
      <c r="P2580" s="37"/>
      <c r="Q2580" s="144"/>
      <c r="AC2580" s="39"/>
      <c r="AD2580" s="40"/>
    </row>
    <row r="2581" s="35" customFormat="1" spans="6:30">
      <c r="F2581" s="52"/>
      <c r="G2581" s="52"/>
      <c r="P2581" s="37"/>
      <c r="Q2581" s="144"/>
      <c r="AC2581" s="39"/>
      <c r="AD2581" s="40"/>
    </row>
    <row r="2582" s="35" customFormat="1" spans="6:30">
      <c r="F2582" s="52"/>
      <c r="G2582" s="52"/>
      <c r="P2582" s="37"/>
      <c r="Q2582" s="144"/>
      <c r="AC2582" s="39"/>
      <c r="AD2582" s="40"/>
    </row>
    <row r="2583" s="35" customFormat="1" spans="6:30">
      <c r="F2583" s="52"/>
      <c r="G2583" s="52"/>
      <c r="P2583" s="37"/>
      <c r="Q2583" s="144"/>
      <c r="AC2583" s="39"/>
      <c r="AD2583" s="40"/>
    </row>
    <row r="2584" s="35" customFormat="1" spans="6:30">
      <c r="F2584" s="52"/>
      <c r="G2584" s="52"/>
      <c r="P2584" s="37"/>
      <c r="Q2584" s="144"/>
      <c r="AC2584" s="39"/>
      <c r="AD2584" s="40"/>
    </row>
    <row r="2585" s="35" customFormat="1" spans="6:30">
      <c r="F2585" s="52"/>
      <c r="G2585" s="52"/>
      <c r="P2585" s="37"/>
      <c r="Q2585" s="144"/>
      <c r="AC2585" s="39"/>
      <c r="AD2585" s="40"/>
    </row>
    <row r="2586" s="35" customFormat="1" spans="6:30">
      <c r="F2586" s="52"/>
      <c r="G2586" s="52"/>
      <c r="P2586" s="37"/>
      <c r="Q2586" s="144"/>
      <c r="AC2586" s="39"/>
      <c r="AD2586" s="40"/>
    </row>
    <row r="2587" s="35" customFormat="1" spans="6:30">
      <c r="F2587" s="52"/>
      <c r="G2587" s="52"/>
      <c r="P2587" s="37"/>
      <c r="Q2587" s="144"/>
      <c r="AC2587" s="39"/>
      <c r="AD2587" s="40"/>
    </row>
    <row r="2588" s="35" customFormat="1" spans="6:30">
      <c r="F2588" s="52"/>
      <c r="G2588" s="52"/>
      <c r="P2588" s="37"/>
      <c r="Q2588" s="144"/>
      <c r="AC2588" s="39"/>
      <c r="AD2588" s="40"/>
    </row>
    <row r="2589" s="35" customFormat="1" spans="6:30">
      <c r="F2589" s="52"/>
      <c r="G2589" s="52"/>
      <c r="P2589" s="37"/>
      <c r="Q2589" s="144"/>
      <c r="AC2589" s="39"/>
      <c r="AD2589" s="40"/>
    </row>
    <row r="2590" s="35" customFormat="1" spans="6:30">
      <c r="F2590" s="52"/>
      <c r="G2590" s="52"/>
      <c r="P2590" s="37"/>
      <c r="Q2590" s="144"/>
      <c r="AC2590" s="39"/>
      <c r="AD2590" s="40"/>
    </row>
    <row r="2591" s="35" customFormat="1" spans="6:30">
      <c r="F2591" s="52"/>
      <c r="G2591" s="52"/>
      <c r="P2591" s="37"/>
      <c r="Q2591" s="144"/>
      <c r="AC2591" s="39"/>
      <c r="AD2591" s="40"/>
    </row>
    <row r="2592" s="35" customFormat="1" spans="6:30">
      <c r="F2592" s="52"/>
      <c r="G2592" s="52"/>
      <c r="P2592" s="37"/>
      <c r="Q2592" s="144"/>
      <c r="AC2592" s="39"/>
      <c r="AD2592" s="40"/>
    </row>
    <row r="2593" s="35" customFormat="1" spans="6:30">
      <c r="F2593" s="52"/>
      <c r="G2593" s="52"/>
      <c r="P2593" s="37"/>
      <c r="Q2593" s="144"/>
      <c r="AC2593" s="39"/>
      <c r="AD2593" s="40"/>
    </row>
    <row r="2594" s="35" customFormat="1" spans="6:30">
      <c r="F2594" s="52"/>
      <c r="G2594" s="52"/>
      <c r="P2594" s="37"/>
      <c r="Q2594" s="144"/>
      <c r="AC2594" s="39"/>
      <c r="AD2594" s="40"/>
    </row>
    <row r="2595" s="35" customFormat="1" spans="6:30">
      <c r="F2595" s="52"/>
      <c r="G2595" s="52"/>
      <c r="P2595" s="37"/>
      <c r="Q2595" s="144"/>
      <c r="AC2595" s="39"/>
      <c r="AD2595" s="40"/>
    </row>
    <row r="2596" s="35" customFormat="1" spans="6:30">
      <c r="F2596" s="52"/>
      <c r="G2596" s="52"/>
      <c r="P2596" s="37"/>
      <c r="Q2596" s="144"/>
      <c r="AC2596" s="39"/>
      <c r="AD2596" s="40"/>
    </row>
    <row r="2597" s="35" customFormat="1" spans="6:30">
      <c r="F2597" s="52"/>
      <c r="G2597" s="52"/>
      <c r="P2597" s="37"/>
      <c r="Q2597" s="144"/>
      <c r="AC2597" s="39"/>
      <c r="AD2597" s="40"/>
    </row>
    <row r="2598" s="35" customFormat="1" spans="6:30">
      <c r="F2598" s="52"/>
      <c r="G2598" s="52"/>
      <c r="P2598" s="37"/>
      <c r="Q2598" s="144"/>
      <c r="AC2598" s="39"/>
      <c r="AD2598" s="40"/>
    </row>
    <row r="2599" s="35" customFormat="1" spans="6:30">
      <c r="F2599" s="52"/>
      <c r="G2599" s="52"/>
      <c r="P2599" s="37"/>
      <c r="Q2599" s="144"/>
      <c r="AC2599" s="39"/>
      <c r="AD2599" s="40"/>
    </row>
    <row r="2600" s="35" customFormat="1" spans="6:30">
      <c r="F2600" s="52"/>
      <c r="G2600" s="52"/>
      <c r="P2600" s="37"/>
      <c r="Q2600" s="144"/>
      <c r="AC2600" s="39"/>
      <c r="AD2600" s="40"/>
    </row>
    <row r="2601" s="35" customFormat="1" spans="6:30">
      <c r="F2601" s="52"/>
      <c r="G2601" s="52"/>
      <c r="P2601" s="37"/>
      <c r="Q2601" s="144"/>
      <c r="AC2601" s="39"/>
      <c r="AD2601" s="40"/>
    </row>
    <row r="2602" s="35" customFormat="1" spans="6:30">
      <c r="F2602" s="52"/>
      <c r="G2602" s="52"/>
      <c r="P2602" s="37"/>
      <c r="Q2602" s="144"/>
      <c r="AC2602" s="39"/>
      <c r="AD2602" s="40"/>
    </row>
    <row r="2603" s="35" customFormat="1" spans="6:30">
      <c r="F2603" s="52"/>
      <c r="G2603" s="52"/>
      <c r="P2603" s="37"/>
      <c r="Q2603" s="144"/>
      <c r="AC2603" s="39"/>
      <c r="AD2603" s="40"/>
    </row>
    <row r="2604" s="35" customFormat="1" spans="6:30">
      <c r="F2604" s="52"/>
      <c r="G2604" s="52"/>
      <c r="P2604" s="37"/>
      <c r="Q2604" s="144"/>
      <c r="AC2604" s="39"/>
      <c r="AD2604" s="40"/>
    </row>
    <row r="2605" s="35" customFormat="1" spans="6:30">
      <c r="F2605" s="52"/>
      <c r="G2605" s="52"/>
      <c r="P2605" s="37"/>
      <c r="Q2605" s="144"/>
      <c r="AC2605" s="39"/>
      <c r="AD2605" s="40"/>
    </row>
    <row r="2606" s="35" customFormat="1" spans="6:30">
      <c r="F2606" s="52"/>
      <c r="G2606" s="52"/>
      <c r="P2606" s="37"/>
      <c r="Q2606" s="144"/>
      <c r="AC2606" s="39"/>
      <c r="AD2606" s="40"/>
    </row>
    <row r="2607" s="35" customFormat="1" spans="6:30">
      <c r="F2607" s="52"/>
      <c r="G2607" s="52"/>
      <c r="P2607" s="37"/>
      <c r="Q2607" s="144"/>
      <c r="AC2607" s="39"/>
      <c r="AD2607" s="40"/>
    </row>
    <row r="2608" s="35" customFormat="1" spans="6:30">
      <c r="F2608" s="52"/>
      <c r="G2608" s="52"/>
      <c r="P2608" s="37"/>
      <c r="Q2608" s="144"/>
      <c r="AC2608" s="39"/>
      <c r="AD2608" s="40"/>
    </row>
    <row r="2609" s="35" customFormat="1" spans="6:30">
      <c r="F2609" s="52"/>
      <c r="G2609" s="52"/>
      <c r="P2609" s="37"/>
      <c r="Q2609" s="144"/>
      <c r="AC2609" s="39"/>
      <c r="AD2609" s="40"/>
    </row>
    <row r="2610" s="35" customFormat="1" spans="6:30">
      <c r="F2610" s="52"/>
      <c r="G2610" s="52"/>
      <c r="P2610" s="37"/>
      <c r="Q2610" s="144"/>
      <c r="AC2610" s="39"/>
      <c r="AD2610" s="40"/>
    </row>
    <row r="2611" s="35" customFormat="1" spans="6:30">
      <c r="F2611" s="52"/>
      <c r="G2611" s="52"/>
      <c r="P2611" s="37"/>
      <c r="Q2611" s="144"/>
      <c r="AC2611" s="39"/>
      <c r="AD2611" s="40"/>
    </row>
    <row r="2612" s="35" customFormat="1" spans="6:30">
      <c r="F2612" s="52"/>
      <c r="G2612" s="52"/>
      <c r="P2612" s="37"/>
      <c r="Q2612" s="144"/>
      <c r="AC2612" s="39"/>
      <c r="AD2612" s="40"/>
    </row>
    <row r="2613" s="35" customFormat="1" spans="6:30">
      <c r="F2613" s="52"/>
      <c r="G2613" s="52"/>
      <c r="P2613" s="37"/>
      <c r="Q2613" s="144"/>
      <c r="AC2613" s="39"/>
      <c r="AD2613" s="40"/>
    </row>
    <row r="2614" s="35" customFormat="1" spans="6:30">
      <c r="F2614" s="52"/>
      <c r="G2614" s="52"/>
      <c r="P2614" s="37"/>
      <c r="Q2614" s="144"/>
      <c r="AC2614" s="39"/>
      <c r="AD2614" s="40"/>
    </row>
    <row r="2615" s="35" customFormat="1" spans="6:30">
      <c r="F2615" s="52"/>
      <c r="G2615" s="52"/>
      <c r="P2615" s="37"/>
      <c r="Q2615" s="144"/>
      <c r="AC2615" s="39"/>
      <c r="AD2615" s="40"/>
    </row>
    <row r="2616" s="35" customFormat="1" spans="6:30">
      <c r="F2616" s="52"/>
      <c r="G2616" s="52"/>
      <c r="P2616" s="37"/>
      <c r="Q2616" s="144"/>
      <c r="AC2616" s="39"/>
      <c r="AD2616" s="40"/>
    </row>
    <row r="2617" s="35" customFormat="1" spans="6:30">
      <c r="F2617" s="52"/>
      <c r="G2617" s="52"/>
      <c r="P2617" s="37"/>
      <c r="Q2617" s="144"/>
      <c r="AC2617" s="39"/>
      <c r="AD2617" s="40"/>
    </row>
    <row r="2618" s="35" customFormat="1" spans="6:30">
      <c r="F2618" s="52"/>
      <c r="G2618" s="52"/>
      <c r="P2618" s="37"/>
      <c r="Q2618" s="144"/>
      <c r="AC2618" s="39"/>
      <c r="AD2618" s="40"/>
    </row>
    <row r="2619" s="35" customFormat="1" spans="6:30">
      <c r="F2619" s="52"/>
      <c r="G2619" s="52"/>
      <c r="P2619" s="37"/>
      <c r="Q2619" s="144"/>
      <c r="AC2619" s="39"/>
      <c r="AD2619" s="40"/>
    </row>
    <row r="2620" s="35" customFormat="1" spans="6:30">
      <c r="F2620" s="52"/>
      <c r="G2620" s="52"/>
      <c r="P2620" s="37"/>
      <c r="Q2620" s="144"/>
      <c r="AC2620" s="39"/>
      <c r="AD2620" s="40"/>
    </row>
    <row r="2621" s="35" customFormat="1" spans="6:30">
      <c r="F2621" s="52"/>
      <c r="G2621" s="52"/>
      <c r="P2621" s="37"/>
      <c r="Q2621" s="144"/>
      <c r="AC2621" s="39"/>
      <c r="AD2621" s="40"/>
    </row>
    <row r="2622" s="35" customFormat="1" spans="6:30">
      <c r="F2622" s="52"/>
      <c r="G2622" s="52"/>
      <c r="P2622" s="37"/>
      <c r="Q2622" s="144"/>
      <c r="AC2622" s="39"/>
      <c r="AD2622" s="40"/>
    </row>
    <row r="2623" s="35" customFormat="1" spans="6:30">
      <c r="F2623" s="52"/>
      <c r="G2623" s="52"/>
      <c r="P2623" s="37"/>
      <c r="Q2623" s="144"/>
      <c r="AC2623" s="39"/>
      <c r="AD2623" s="40"/>
    </row>
    <row r="2624" s="35" customFormat="1" spans="6:30">
      <c r="F2624" s="52"/>
      <c r="G2624" s="52"/>
      <c r="P2624" s="37"/>
      <c r="Q2624" s="144"/>
      <c r="AC2624" s="39"/>
      <c r="AD2624" s="40"/>
    </row>
    <row r="2625" s="35" customFormat="1" spans="6:30">
      <c r="F2625" s="52"/>
      <c r="G2625" s="52"/>
      <c r="P2625" s="37"/>
      <c r="Q2625" s="144"/>
      <c r="AC2625" s="39"/>
      <c r="AD2625" s="40"/>
    </row>
    <row r="2626" s="35" customFormat="1" spans="6:30">
      <c r="F2626" s="52"/>
      <c r="G2626" s="52"/>
      <c r="P2626" s="37"/>
      <c r="Q2626" s="144"/>
      <c r="AC2626" s="39"/>
      <c r="AD2626" s="40"/>
    </row>
    <row r="2627" s="35" customFormat="1" spans="6:30">
      <c r="F2627" s="52"/>
      <c r="G2627" s="52"/>
      <c r="P2627" s="37"/>
      <c r="Q2627" s="144"/>
      <c r="AC2627" s="39"/>
      <c r="AD2627" s="40"/>
    </row>
    <row r="2628" s="35" customFormat="1" spans="6:30">
      <c r="F2628" s="52"/>
      <c r="G2628" s="52"/>
      <c r="P2628" s="37"/>
      <c r="Q2628" s="144"/>
      <c r="AC2628" s="39"/>
      <c r="AD2628" s="40"/>
    </row>
    <row r="2629" s="35" customFormat="1" spans="6:30">
      <c r="F2629" s="52"/>
      <c r="G2629" s="52"/>
      <c r="P2629" s="37"/>
      <c r="Q2629" s="144"/>
      <c r="AC2629" s="39"/>
      <c r="AD2629" s="40"/>
    </row>
    <row r="2630" s="35" customFormat="1" spans="6:30">
      <c r="F2630" s="52"/>
      <c r="G2630" s="52"/>
      <c r="P2630" s="37"/>
      <c r="Q2630" s="144"/>
      <c r="AC2630" s="39"/>
      <c r="AD2630" s="40"/>
    </row>
    <row r="2631" s="35" customFormat="1" spans="6:30">
      <c r="F2631" s="52"/>
      <c r="G2631" s="52"/>
      <c r="P2631" s="37"/>
      <c r="Q2631" s="144"/>
      <c r="AC2631" s="39"/>
      <c r="AD2631" s="40"/>
    </row>
    <row r="2632" s="35" customFormat="1" spans="6:30">
      <c r="F2632" s="52"/>
      <c r="G2632" s="52"/>
      <c r="P2632" s="37"/>
      <c r="Q2632" s="144"/>
      <c r="AC2632" s="39"/>
      <c r="AD2632" s="40"/>
    </row>
    <row r="2633" s="35" customFormat="1" spans="6:30">
      <c r="F2633" s="52"/>
      <c r="G2633" s="52"/>
      <c r="P2633" s="37"/>
      <c r="Q2633" s="144"/>
      <c r="AC2633" s="39"/>
      <c r="AD2633" s="40"/>
    </row>
    <row r="2634" s="35" customFormat="1" spans="6:30">
      <c r="F2634" s="52"/>
      <c r="G2634" s="52"/>
      <c r="P2634" s="37"/>
      <c r="Q2634" s="144"/>
      <c r="AC2634" s="39"/>
      <c r="AD2634" s="40"/>
    </row>
    <row r="2635" s="35" customFormat="1" spans="6:30">
      <c r="F2635" s="52"/>
      <c r="G2635" s="52"/>
      <c r="P2635" s="37"/>
      <c r="Q2635" s="144"/>
      <c r="AC2635" s="39"/>
      <c r="AD2635" s="40"/>
    </row>
    <row r="2636" s="35" customFormat="1" spans="6:30">
      <c r="F2636" s="52"/>
      <c r="G2636" s="52"/>
      <c r="P2636" s="37"/>
      <c r="Q2636" s="144"/>
      <c r="AC2636" s="39"/>
      <c r="AD2636" s="40"/>
    </row>
    <row r="2637" s="35" customFormat="1" spans="6:30">
      <c r="F2637" s="52"/>
      <c r="G2637" s="52"/>
      <c r="P2637" s="37"/>
      <c r="Q2637" s="144"/>
      <c r="AC2637" s="39"/>
      <c r="AD2637" s="40"/>
    </row>
    <row r="2638" s="35" customFormat="1" spans="6:30">
      <c r="F2638" s="52"/>
      <c r="G2638" s="52"/>
      <c r="P2638" s="37"/>
      <c r="Q2638" s="144"/>
      <c r="AC2638" s="39"/>
      <c r="AD2638" s="40"/>
    </row>
    <row r="2639" s="35" customFormat="1" spans="6:30">
      <c r="F2639" s="52"/>
      <c r="G2639" s="52"/>
      <c r="P2639" s="37"/>
      <c r="Q2639" s="144"/>
      <c r="AC2639" s="39"/>
      <c r="AD2639" s="40"/>
    </row>
    <row r="2640" s="35" customFormat="1" spans="6:30">
      <c r="F2640" s="52"/>
      <c r="G2640" s="52"/>
      <c r="P2640" s="37"/>
      <c r="Q2640" s="144"/>
      <c r="AC2640" s="39"/>
      <c r="AD2640" s="40"/>
    </row>
    <row r="2641" s="35" customFormat="1" spans="6:30">
      <c r="F2641" s="52"/>
      <c r="G2641" s="52"/>
      <c r="P2641" s="37"/>
      <c r="Q2641" s="144"/>
      <c r="AC2641" s="39"/>
      <c r="AD2641" s="40"/>
    </row>
    <row r="2642" s="35" customFormat="1" spans="6:30">
      <c r="F2642" s="52"/>
      <c r="G2642" s="52"/>
      <c r="P2642" s="37"/>
      <c r="Q2642" s="144"/>
      <c r="AC2642" s="39"/>
      <c r="AD2642" s="40"/>
    </row>
    <row r="2643" s="35" customFormat="1" spans="6:30">
      <c r="F2643" s="52"/>
      <c r="G2643" s="52"/>
      <c r="P2643" s="37"/>
      <c r="Q2643" s="144"/>
      <c r="AC2643" s="39"/>
      <c r="AD2643" s="40"/>
    </row>
    <row r="2644" s="35" customFormat="1" spans="6:30">
      <c r="F2644" s="52"/>
      <c r="G2644" s="52"/>
      <c r="P2644" s="37"/>
      <c r="Q2644" s="144"/>
      <c r="AC2644" s="39"/>
      <c r="AD2644" s="40"/>
    </row>
    <row r="2645" s="35" customFormat="1" spans="6:30">
      <c r="F2645" s="52"/>
      <c r="G2645" s="52"/>
      <c r="P2645" s="37"/>
      <c r="Q2645" s="144"/>
      <c r="AC2645" s="39"/>
      <c r="AD2645" s="40"/>
    </row>
    <row r="2646" s="35" customFormat="1" spans="6:30">
      <c r="F2646" s="52"/>
      <c r="G2646" s="52"/>
      <c r="P2646" s="37"/>
      <c r="Q2646" s="144"/>
      <c r="AC2646" s="39"/>
      <c r="AD2646" s="40"/>
    </row>
    <row r="2647" s="35" customFormat="1" spans="6:30">
      <c r="F2647" s="52"/>
      <c r="G2647" s="52"/>
      <c r="P2647" s="37"/>
      <c r="Q2647" s="144"/>
      <c r="AC2647" s="39"/>
      <c r="AD2647" s="40"/>
    </row>
    <row r="2648" s="35" customFormat="1" spans="6:30">
      <c r="F2648" s="52"/>
      <c r="G2648" s="52"/>
      <c r="P2648" s="37"/>
      <c r="Q2648" s="144"/>
      <c r="AC2648" s="39"/>
      <c r="AD2648" s="40"/>
    </row>
    <row r="2649" s="35" customFormat="1" spans="6:30">
      <c r="F2649" s="52"/>
      <c r="G2649" s="52"/>
      <c r="P2649" s="37"/>
      <c r="Q2649" s="144"/>
      <c r="AC2649" s="39"/>
      <c r="AD2649" s="40"/>
    </row>
    <row r="2650" s="35" customFormat="1" spans="6:30">
      <c r="F2650" s="52"/>
      <c r="G2650" s="52"/>
      <c r="P2650" s="37"/>
      <c r="Q2650" s="144"/>
      <c r="AC2650" s="39"/>
      <c r="AD2650" s="40"/>
    </row>
    <row r="2651" s="35" customFormat="1" spans="6:30">
      <c r="F2651" s="52"/>
      <c r="G2651" s="52"/>
      <c r="P2651" s="37"/>
      <c r="Q2651" s="144"/>
      <c r="AC2651" s="39"/>
      <c r="AD2651" s="40"/>
    </row>
    <row r="2652" s="35" customFormat="1" spans="6:30">
      <c r="F2652" s="52"/>
      <c r="G2652" s="52"/>
      <c r="P2652" s="37"/>
      <c r="Q2652" s="144"/>
      <c r="AC2652" s="39"/>
      <c r="AD2652" s="40"/>
    </row>
    <row r="2653" s="35" customFormat="1" spans="6:30">
      <c r="F2653" s="52"/>
      <c r="G2653" s="52"/>
      <c r="P2653" s="37"/>
      <c r="Q2653" s="144"/>
      <c r="AC2653" s="39"/>
      <c r="AD2653" s="40"/>
    </row>
    <row r="2654" s="35" customFormat="1" spans="6:30">
      <c r="F2654" s="52"/>
      <c r="G2654" s="52"/>
      <c r="P2654" s="37"/>
      <c r="Q2654" s="144"/>
      <c r="AC2654" s="39"/>
      <c r="AD2654" s="40"/>
    </row>
    <row r="2655" s="35" customFormat="1" spans="6:30">
      <c r="F2655" s="52"/>
      <c r="G2655" s="52"/>
      <c r="P2655" s="37"/>
      <c r="Q2655" s="144"/>
      <c r="AC2655" s="39"/>
      <c r="AD2655" s="40"/>
    </row>
    <row r="2656" s="35" customFormat="1" spans="6:30">
      <c r="F2656" s="52"/>
      <c r="G2656" s="52"/>
      <c r="P2656" s="37"/>
      <c r="Q2656" s="144"/>
      <c r="AC2656" s="39"/>
      <c r="AD2656" s="40"/>
    </row>
    <row r="2657" s="35" customFormat="1" spans="6:30">
      <c r="F2657" s="52"/>
      <c r="G2657" s="52"/>
      <c r="P2657" s="37"/>
      <c r="Q2657" s="144"/>
      <c r="AC2657" s="39"/>
      <c r="AD2657" s="40"/>
    </row>
    <row r="2658" s="35" customFormat="1" spans="6:30">
      <c r="F2658" s="52"/>
      <c r="G2658" s="52"/>
      <c r="P2658" s="37"/>
      <c r="Q2658" s="144"/>
      <c r="AC2658" s="39"/>
      <c r="AD2658" s="40"/>
    </row>
    <row r="2659" s="35" customFormat="1" spans="6:30">
      <c r="F2659" s="52"/>
      <c r="G2659" s="52"/>
      <c r="P2659" s="37"/>
      <c r="Q2659" s="144"/>
      <c r="AC2659" s="39"/>
      <c r="AD2659" s="40"/>
    </row>
    <row r="2660" s="35" customFormat="1" spans="6:30">
      <c r="F2660" s="52"/>
      <c r="G2660" s="52"/>
      <c r="P2660" s="37"/>
      <c r="Q2660" s="144"/>
      <c r="AC2660" s="39"/>
      <c r="AD2660" s="40"/>
    </row>
    <row r="2661" s="35" customFormat="1" spans="6:30">
      <c r="F2661" s="52"/>
      <c r="G2661" s="52"/>
      <c r="P2661" s="37"/>
      <c r="Q2661" s="144"/>
      <c r="AC2661" s="39"/>
      <c r="AD2661" s="40"/>
    </row>
    <row r="2662" s="35" customFormat="1" spans="6:30">
      <c r="F2662" s="52"/>
      <c r="G2662" s="52"/>
      <c r="P2662" s="37"/>
      <c r="Q2662" s="144"/>
      <c r="AC2662" s="39"/>
      <c r="AD2662" s="40"/>
    </row>
    <row r="2663" s="35" customFormat="1" spans="6:30">
      <c r="F2663" s="52"/>
      <c r="G2663" s="52"/>
      <c r="P2663" s="37"/>
      <c r="Q2663" s="144"/>
      <c r="AC2663" s="39"/>
      <c r="AD2663" s="40"/>
    </row>
    <row r="2664" s="35" customFormat="1" spans="6:30">
      <c r="F2664" s="52"/>
      <c r="G2664" s="52"/>
      <c r="P2664" s="37"/>
      <c r="Q2664" s="144"/>
      <c r="AC2664" s="39"/>
      <c r="AD2664" s="40"/>
    </row>
    <row r="2665" s="35" customFormat="1" spans="6:30">
      <c r="F2665" s="52"/>
      <c r="G2665" s="52"/>
      <c r="P2665" s="37"/>
      <c r="Q2665" s="144"/>
      <c r="AC2665" s="39"/>
      <c r="AD2665" s="40"/>
    </row>
    <row r="2666" s="35" customFormat="1" spans="6:30">
      <c r="F2666" s="52"/>
      <c r="G2666" s="52"/>
      <c r="P2666" s="37"/>
      <c r="Q2666" s="144"/>
      <c r="AC2666" s="39"/>
      <c r="AD2666" s="40"/>
    </row>
    <row r="2667" s="35" customFormat="1" spans="6:30">
      <c r="F2667" s="52"/>
      <c r="G2667" s="52"/>
      <c r="P2667" s="37"/>
      <c r="Q2667" s="144"/>
      <c r="AC2667" s="39"/>
      <c r="AD2667" s="40"/>
    </row>
    <row r="2668" s="35" customFormat="1" spans="6:30">
      <c r="F2668" s="52"/>
      <c r="G2668" s="52"/>
      <c r="P2668" s="37"/>
      <c r="Q2668" s="144"/>
      <c r="AC2668" s="39"/>
      <c r="AD2668" s="40"/>
    </row>
    <row r="2669" s="35" customFormat="1" spans="6:30">
      <c r="F2669" s="52"/>
      <c r="G2669" s="52"/>
      <c r="P2669" s="37"/>
      <c r="Q2669" s="144"/>
      <c r="AC2669" s="39"/>
      <c r="AD2669" s="40"/>
    </row>
    <row r="2670" s="35" customFormat="1" spans="6:30">
      <c r="F2670" s="52"/>
      <c r="G2670" s="52"/>
      <c r="P2670" s="37"/>
      <c r="Q2670" s="144"/>
      <c r="AC2670" s="39"/>
      <c r="AD2670" s="40"/>
    </row>
    <row r="2671" s="35" customFormat="1" spans="6:30">
      <c r="F2671" s="52"/>
      <c r="G2671" s="52"/>
      <c r="P2671" s="37"/>
      <c r="Q2671" s="144"/>
      <c r="AC2671" s="39"/>
      <c r="AD2671" s="40"/>
    </row>
    <row r="2672" s="35" customFormat="1" spans="6:30">
      <c r="F2672" s="52"/>
      <c r="G2672" s="52"/>
      <c r="P2672" s="37"/>
      <c r="Q2672" s="144"/>
      <c r="AC2672" s="39"/>
      <c r="AD2672" s="40"/>
    </row>
    <row r="2673" s="35" customFormat="1" spans="6:30">
      <c r="F2673" s="52"/>
      <c r="G2673" s="52"/>
      <c r="P2673" s="37"/>
      <c r="Q2673" s="144"/>
      <c r="AC2673" s="39"/>
      <c r="AD2673" s="40"/>
    </row>
    <row r="2674" s="35" customFormat="1" spans="6:30">
      <c r="F2674" s="52"/>
      <c r="G2674" s="52"/>
      <c r="P2674" s="37"/>
      <c r="Q2674" s="144"/>
      <c r="AC2674" s="39"/>
      <c r="AD2674" s="40"/>
    </row>
    <row r="2675" s="35" customFormat="1" spans="6:30">
      <c r="F2675" s="52"/>
      <c r="G2675" s="52"/>
      <c r="P2675" s="37"/>
      <c r="Q2675" s="144"/>
      <c r="AC2675" s="39"/>
      <c r="AD2675" s="40"/>
    </row>
    <row r="2676" s="35" customFormat="1" spans="6:30">
      <c r="F2676" s="52"/>
      <c r="G2676" s="52"/>
      <c r="P2676" s="37"/>
      <c r="Q2676" s="144"/>
      <c r="AC2676" s="39"/>
      <c r="AD2676" s="40"/>
    </row>
    <row r="2677" s="35" customFormat="1" spans="6:30">
      <c r="F2677" s="52"/>
      <c r="G2677" s="52"/>
      <c r="P2677" s="37"/>
      <c r="Q2677" s="144"/>
      <c r="AC2677" s="39"/>
      <c r="AD2677" s="40"/>
    </row>
    <row r="2678" s="35" customFormat="1" spans="6:30">
      <c r="F2678" s="52"/>
      <c r="G2678" s="52"/>
      <c r="P2678" s="37"/>
      <c r="Q2678" s="144"/>
      <c r="AC2678" s="39"/>
      <c r="AD2678" s="40"/>
    </row>
    <row r="2679" s="35" customFormat="1" spans="6:30">
      <c r="F2679" s="52"/>
      <c r="G2679" s="52"/>
      <c r="P2679" s="37"/>
      <c r="Q2679" s="144"/>
      <c r="AC2679" s="39"/>
      <c r="AD2679" s="40"/>
    </row>
    <row r="2680" s="35" customFormat="1" spans="6:30">
      <c r="F2680" s="52"/>
      <c r="G2680" s="52"/>
      <c r="P2680" s="37"/>
      <c r="Q2680" s="144"/>
      <c r="AC2680" s="39"/>
      <c r="AD2680" s="40"/>
    </row>
    <row r="2681" s="35" customFormat="1" spans="6:30">
      <c r="F2681" s="52"/>
      <c r="G2681" s="52"/>
      <c r="P2681" s="37"/>
      <c r="Q2681" s="144"/>
      <c r="AC2681" s="39"/>
      <c r="AD2681" s="40"/>
    </row>
    <row r="2682" s="35" customFormat="1" spans="6:30">
      <c r="F2682" s="52"/>
      <c r="G2682" s="52"/>
      <c r="P2682" s="37"/>
      <c r="Q2682" s="144"/>
      <c r="AC2682" s="39"/>
      <c r="AD2682" s="40"/>
    </row>
    <row r="2683" s="35" customFormat="1" spans="6:30">
      <c r="F2683" s="52"/>
      <c r="G2683" s="52"/>
      <c r="P2683" s="37"/>
      <c r="Q2683" s="144"/>
      <c r="AC2683" s="39"/>
      <c r="AD2683" s="40"/>
    </row>
    <row r="2684" s="35" customFormat="1" spans="6:30">
      <c r="F2684" s="52"/>
      <c r="G2684" s="52"/>
      <c r="P2684" s="37"/>
      <c r="Q2684" s="144"/>
      <c r="AC2684" s="39"/>
      <c r="AD2684" s="40"/>
    </row>
    <row r="2685" s="35" customFormat="1" spans="6:30">
      <c r="F2685" s="52"/>
      <c r="G2685" s="52"/>
      <c r="P2685" s="37"/>
      <c r="Q2685" s="144"/>
      <c r="AC2685" s="39"/>
      <c r="AD2685" s="40"/>
    </row>
    <row r="2686" s="35" customFormat="1" spans="6:30">
      <c r="F2686" s="52"/>
      <c r="G2686" s="52"/>
      <c r="P2686" s="37"/>
      <c r="Q2686" s="144"/>
      <c r="AC2686" s="39"/>
      <c r="AD2686" s="40"/>
    </row>
    <row r="2687" s="35" customFormat="1" spans="6:30">
      <c r="F2687" s="52"/>
      <c r="G2687" s="52"/>
      <c r="P2687" s="37"/>
      <c r="Q2687" s="144"/>
      <c r="AC2687" s="39"/>
      <c r="AD2687" s="40"/>
    </row>
    <row r="2688" s="35" customFormat="1" spans="6:30">
      <c r="F2688" s="52"/>
      <c r="G2688" s="52"/>
      <c r="P2688" s="37"/>
      <c r="Q2688" s="144"/>
      <c r="AC2688" s="39"/>
      <c r="AD2688" s="40"/>
    </row>
    <row r="2689" s="35" customFormat="1" spans="6:30">
      <c r="F2689" s="52"/>
      <c r="G2689" s="52"/>
      <c r="P2689" s="37"/>
      <c r="Q2689" s="144"/>
      <c r="AC2689" s="39"/>
      <c r="AD2689" s="40"/>
    </row>
    <row r="2690" s="35" customFormat="1" spans="6:30">
      <c r="F2690" s="52"/>
      <c r="G2690" s="52"/>
      <c r="P2690" s="37"/>
      <c r="Q2690" s="144"/>
      <c r="AC2690" s="39"/>
      <c r="AD2690" s="40"/>
    </row>
    <row r="2691" s="35" customFormat="1" spans="6:30">
      <c r="F2691" s="52"/>
      <c r="G2691" s="52"/>
      <c r="P2691" s="37"/>
      <c r="Q2691" s="144"/>
      <c r="AC2691" s="39"/>
      <c r="AD2691" s="40"/>
    </row>
    <row r="2692" s="35" customFormat="1" spans="6:30">
      <c r="F2692" s="52"/>
      <c r="G2692" s="52"/>
      <c r="P2692" s="37"/>
      <c r="Q2692" s="144"/>
      <c r="AC2692" s="39"/>
      <c r="AD2692" s="40"/>
    </row>
    <row r="2693" s="35" customFormat="1" spans="6:30">
      <c r="F2693" s="52"/>
      <c r="G2693" s="52"/>
      <c r="P2693" s="37"/>
      <c r="Q2693" s="144"/>
      <c r="AC2693" s="39"/>
      <c r="AD2693" s="40"/>
    </row>
    <row r="2694" s="35" customFormat="1" spans="6:30">
      <c r="F2694" s="52"/>
      <c r="G2694" s="52"/>
      <c r="P2694" s="37"/>
      <c r="Q2694" s="144"/>
      <c r="AC2694" s="39"/>
      <c r="AD2694" s="40"/>
    </row>
    <row r="2695" s="35" customFormat="1" spans="6:30">
      <c r="F2695" s="52"/>
      <c r="G2695" s="52"/>
      <c r="P2695" s="37"/>
      <c r="Q2695" s="144"/>
      <c r="AC2695" s="39"/>
      <c r="AD2695" s="40"/>
    </row>
    <row r="2696" s="35" customFormat="1" spans="6:30">
      <c r="F2696" s="52"/>
      <c r="G2696" s="52"/>
      <c r="P2696" s="37"/>
      <c r="Q2696" s="144"/>
      <c r="AC2696" s="39"/>
      <c r="AD2696" s="40"/>
    </row>
    <row r="2697" s="35" customFormat="1" spans="6:30">
      <c r="F2697" s="52"/>
      <c r="G2697" s="52"/>
      <c r="P2697" s="37"/>
      <c r="Q2697" s="144"/>
      <c r="AC2697" s="39"/>
      <c r="AD2697" s="40"/>
    </row>
    <row r="2698" s="35" customFormat="1" spans="6:30">
      <c r="F2698" s="52"/>
      <c r="G2698" s="52"/>
      <c r="P2698" s="37"/>
      <c r="Q2698" s="144"/>
      <c r="AC2698" s="39"/>
      <c r="AD2698" s="40"/>
    </row>
    <row r="2699" s="35" customFormat="1" spans="6:30">
      <c r="F2699" s="52"/>
      <c r="G2699" s="52"/>
      <c r="P2699" s="37"/>
      <c r="Q2699" s="144"/>
      <c r="AC2699" s="39"/>
      <c r="AD2699" s="40"/>
    </row>
    <row r="2700" s="35" customFormat="1" spans="6:30">
      <c r="F2700" s="52"/>
      <c r="G2700" s="52"/>
      <c r="P2700" s="37"/>
      <c r="Q2700" s="144"/>
      <c r="AC2700" s="39"/>
      <c r="AD2700" s="40"/>
    </row>
    <row r="2701" s="35" customFormat="1" spans="6:30">
      <c r="F2701" s="52"/>
      <c r="G2701" s="52"/>
      <c r="P2701" s="37"/>
      <c r="Q2701" s="144"/>
      <c r="AC2701" s="39"/>
      <c r="AD2701" s="40"/>
    </row>
    <row r="2702" s="35" customFormat="1" spans="6:30">
      <c r="F2702" s="52"/>
      <c r="G2702" s="52"/>
      <c r="P2702" s="37"/>
      <c r="Q2702" s="144"/>
      <c r="AC2702" s="39"/>
      <c r="AD2702" s="40"/>
    </row>
    <row r="2703" s="35" customFormat="1" spans="6:30">
      <c r="F2703" s="52"/>
      <c r="G2703" s="52"/>
      <c r="P2703" s="37"/>
      <c r="Q2703" s="144"/>
      <c r="AC2703" s="39"/>
      <c r="AD2703" s="40"/>
    </row>
    <row r="2704" s="35" customFormat="1" spans="6:30">
      <c r="F2704" s="52"/>
      <c r="G2704" s="52"/>
      <c r="P2704" s="37"/>
      <c r="Q2704" s="144"/>
      <c r="AC2704" s="39"/>
      <c r="AD2704" s="40"/>
    </row>
    <row r="2705" s="35" customFormat="1" spans="6:30">
      <c r="F2705" s="52"/>
      <c r="G2705" s="52"/>
      <c r="P2705" s="37"/>
      <c r="Q2705" s="144"/>
      <c r="AC2705" s="39"/>
      <c r="AD2705" s="40"/>
    </row>
    <row r="2706" s="35" customFormat="1" spans="6:30">
      <c r="F2706" s="52"/>
      <c r="G2706" s="52"/>
      <c r="P2706" s="37"/>
      <c r="Q2706" s="144"/>
      <c r="AC2706" s="39"/>
      <c r="AD2706" s="40"/>
    </row>
    <row r="2707" s="35" customFormat="1" spans="6:30">
      <c r="F2707" s="52"/>
      <c r="G2707" s="52"/>
      <c r="P2707" s="37"/>
      <c r="Q2707" s="144"/>
      <c r="AC2707" s="39"/>
      <c r="AD2707" s="40"/>
    </row>
    <row r="2708" s="35" customFormat="1" spans="6:30">
      <c r="F2708" s="52"/>
      <c r="G2708" s="52"/>
      <c r="P2708" s="37"/>
      <c r="Q2708" s="144"/>
      <c r="AC2708" s="39"/>
      <c r="AD2708" s="40"/>
    </row>
    <row r="2709" s="35" customFormat="1" spans="6:30">
      <c r="F2709" s="52"/>
      <c r="G2709" s="52"/>
      <c r="P2709" s="37"/>
      <c r="Q2709" s="144"/>
      <c r="AC2709" s="39"/>
      <c r="AD2709" s="40"/>
    </row>
    <row r="2710" s="35" customFormat="1" spans="6:30">
      <c r="F2710" s="52"/>
      <c r="G2710" s="52"/>
      <c r="P2710" s="37"/>
      <c r="Q2710" s="144"/>
      <c r="AC2710" s="39"/>
      <c r="AD2710" s="40"/>
    </row>
    <row r="2711" s="35" customFormat="1" spans="6:30">
      <c r="F2711" s="52"/>
      <c r="G2711" s="52"/>
      <c r="P2711" s="37"/>
      <c r="Q2711" s="144"/>
      <c r="AC2711" s="39"/>
      <c r="AD2711" s="40"/>
    </row>
    <row r="2712" s="35" customFormat="1" spans="6:30">
      <c r="F2712" s="52"/>
      <c r="G2712" s="52"/>
      <c r="P2712" s="37"/>
      <c r="Q2712" s="144"/>
      <c r="AC2712" s="39"/>
      <c r="AD2712" s="40"/>
    </row>
    <row r="2713" s="35" customFormat="1" spans="6:30">
      <c r="F2713" s="52"/>
      <c r="G2713" s="52"/>
      <c r="P2713" s="37"/>
      <c r="Q2713" s="144"/>
      <c r="AC2713" s="39"/>
      <c r="AD2713" s="40"/>
    </row>
    <row r="2714" s="35" customFormat="1" spans="6:30">
      <c r="F2714" s="52"/>
      <c r="G2714" s="52"/>
      <c r="P2714" s="37"/>
      <c r="Q2714" s="144"/>
      <c r="AC2714" s="39"/>
      <c r="AD2714" s="40"/>
    </row>
    <row r="2715" s="35" customFormat="1" spans="6:30">
      <c r="F2715" s="52"/>
      <c r="G2715" s="52"/>
      <c r="P2715" s="37"/>
      <c r="Q2715" s="144"/>
      <c r="AC2715" s="39"/>
      <c r="AD2715" s="40"/>
    </row>
    <row r="2716" s="35" customFormat="1" spans="6:30">
      <c r="F2716" s="52"/>
      <c r="G2716" s="52"/>
      <c r="P2716" s="37"/>
      <c r="Q2716" s="144"/>
      <c r="AC2716" s="39"/>
      <c r="AD2716" s="40"/>
    </row>
    <row r="2717" s="35" customFormat="1" spans="6:30">
      <c r="F2717" s="52"/>
      <c r="G2717" s="52"/>
      <c r="P2717" s="37"/>
      <c r="Q2717" s="144"/>
      <c r="AC2717" s="39"/>
      <c r="AD2717" s="40"/>
    </row>
    <row r="2718" s="35" customFormat="1" spans="6:30">
      <c r="F2718" s="52"/>
      <c r="G2718" s="52"/>
      <c r="P2718" s="37"/>
      <c r="Q2718" s="144"/>
      <c r="AC2718" s="39"/>
      <c r="AD2718" s="40"/>
    </row>
    <row r="2719" s="35" customFormat="1" spans="6:30">
      <c r="F2719" s="52"/>
      <c r="G2719" s="52"/>
      <c r="P2719" s="37"/>
      <c r="Q2719" s="144"/>
      <c r="AC2719" s="39"/>
      <c r="AD2719" s="40"/>
    </row>
    <row r="2720" s="35" customFormat="1" spans="6:30">
      <c r="F2720" s="52"/>
      <c r="G2720" s="52"/>
      <c r="P2720" s="37"/>
      <c r="Q2720" s="144"/>
      <c r="AC2720" s="39"/>
      <c r="AD2720" s="40"/>
    </row>
    <row r="2721" s="35" customFormat="1" spans="6:30">
      <c r="F2721" s="52"/>
      <c r="G2721" s="52"/>
      <c r="P2721" s="37"/>
      <c r="Q2721" s="144"/>
      <c r="AC2721" s="39"/>
      <c r="AD2721" s="40"/>
    </row>
    <row r="2722" s="35" customFormat="1" spans="6:30">
      <c r="F2722" s="52"/>
      <c r="G2722" s="52"/>
      <c r="P2722" s="37"/>
      <c r="Q2722" s="144"/>
      <c r="AC2722" s="39"/>
      <c r="AD2722" s="40"/>
    </row>
    <row r="2723" s="35" customFormat="1" spans="6:30">
      <c r="F2723" s="52"/>
      <c r="G2723" s="52"/>
      <c r="P2723" s="37"/>
      <c r="Q2723" s="144"/>
      <c r="AC2723" s="39"/>
      <c r="AD2723" s="40"/>
    </row>
    <row r="2724" s="35" customFormat="1" spans="6:30">
      <c r="F2724" s="52"/>
      <c r="G2724" s="52"/>
      <c r="P2724" s="37"/>
      <c r="Q2724" s="144"/>
      <c r="AC2724" s="39"/>
      <c r="AD2724" s="40"/>
    </row>
    <row r="2725" s="35" customFormat="1" spans="6:30">
      <c r="F2725" s="52"/>
      <c r="G2725" s="52"/>
      <c r="P2725" s="37"/>
      <c r="Q2725" s="144"/>
      <c r="AC2725" s="39"/>
      <c r="AD2725" s="40"/>
    </row>
    <row r="2726" s="35" customFormat="1" spans="6:30">
      <c r="F2726" s="52"/>
      <c r="G2726" s="52"/>
      <c r="P2726" s="37"/>
      <c r="Q2726" s="144"/>
      <c r="AC2726" s="39"/>
      <c r="AD2726" s="40"/>
    </row>
    <row r="2727" s="35" customFormat="1" spans="6:30">
      <c r="F2727" s="52"/>
      <c r="G2727" s="52"/>
      <c r="P2727" s="37"/>
      <c r="Q2727" s="144"/>
      <c r="AC2727" s="39"/>
      <c r="AD2727" s="40"/>
    </row>
    <row r="2728" s="35" customFormat="1" spans="6:30">
      <c r="F2728" s="52"/>
      <c r="G2728" s="52"/>
      <c r="P2728" s="37"/>
      <c r="Q2728" s="144"/>
      <c r="AC2728" s="39"/>
      <c r="AD2728" s="40"/>
    </row>
    <row r="2729" s="35" customFormat="1" spans="6:30">
      <c r="F2729" s="52"/>
      <c r="G2729" s="52"/>
      <c r="P2729" s="37"/>
      <c r="Q2729" s="144"/>
      <c r="AC2729" s="39"/>
      <c r="AD2729" s="40"/>
    </row>
    <row r="2730" s="35" customFormat="1" spans="6:30">
      <c r="F2730" s="52"/>
      <c r="G2730" s="52"/>
      <c r="P2730" s="37"/>
      <c r="Q2730" s="144"/>
      <c r="AC2730" s="39"/>
      <c r="AD2730" s="40"/>
    </row>
    <row r="2731" s="35" customFormat="1" spans="6:30">
      <c r="F2731" s="52"/>
      <c r="G2731" s="52"/>
      <c r="P2731" s="37"/>
      <c r="Q2731" s="144"/>
      <c r="AC2731" s="39"/>
      <c r="AD2731" s="40"/>
    </row>
    <row r="2732" s="35" customFormat="1" spans="6:30">
      <c r="F2732" s="52"/>
      <c r="G2732" s="52"/>
      <c r="P2732" s="37"/>
      <c r="Q2732" s="144"/>
      <c r="AC2732" s="39"/>
      <c r="AD2732" s="40"/>
    </row>
    <row r="2733" s="35" customFormat="1" spans="6:30">
      <c r="F2733" s="52"/>
      <c r="G2733" s="52"/>
      <c r="P2733" s="37"/>
      <c r="Q2733" s="144"/>
      <c r="AC2733" s="39"/>
      <c r="AD2733" s="40"/>
    </row>
    <row r="2734" s="35" customFormat="1" spans="6:30">
      <c r="F2734" s="52"/>
      <c r="G2734" s="52"/>
      <c r="P2734" s="37"/>
      <c r="Q2734" s="144"/>
      <c r="AC2734" s="39"/>
      <c r="AD2734" s="40"/>
    </row>
    <row r="2735" s="35" customFormat="1" spans="6:30">
      <c r="F2735" s="52"/>
      <c r="G2735" s="52"/>
      <c r="P2735" s="37"/>
      <c r="Q2735" s="144"/>
      <c r="AC2735" s="39"/>
      <c r="AD2735" s="40"/>
    </row>
    <row r="2736" s="35" customFormat="1" spans="6:30">
      <c r="F2736" s="52"/>
      <c r="G2736" s="52"/>
      <c r="P2736" s="37"/>
      <c r="Q2736" s="144"/>
      <c r="AC2736" s="39"/>
      <c r="AD2736" s="40"/>
    </row>
    <row r="2737" s="35" customFormat="1" spans="6:30">
      <c r="F2737" s="52"/>
      <c r="G2737" s="52"/>
      <c r="P2737" s="37"/>
      <c r="Q2737" s="144"/>
      <c r="AC2737" s="39"/>
      <c r="AD2737" s="40"/>
    </row>
    <row r="2738" s="35" customFormat="1" spans="6:30">
      <c r="F2738" s="52"/>
      <c r="G2738" s="52"/>
      <c r="P2738" s="37"/>
      <c r="Q2738" s="144"/>
      <c r="AC2738" s="39"/>
      <c r="AD2738" s="40"/>
    </row>
    <row r="2739" s="35" customFormat="1" spans="6:30">
      <c r="F2739" s="52"/>
      <c r="G2739" s="52"/>
      <c r="P2739" s="37"/>
      <c r="Q2739" s="144"/>
      <c r="AC2739" s="39"/>
      <c r="AD2739" s="40"/>
    </row>
    <row r="2740" s="35" customFormat="1" spans="6:30">
      <c r="F2740" s="52"/>
      <c r="G2740" s="52"/>
      <c r="P2740" s="37"/>
      <c r="Q2740" s="144"/>
      <c r="AC2740" s="39"/>
      <c r="AD2740" s="40"/>
    </row>
    <row r="2741" s="35" customFormat="1" spans="6:30">
      <c r="F2741" s="52"/>
      <c r="G2741" s="52"/>
      <c r="P2741" s="37"/>
      <c r="Q2741" s="144"/>
      <c r="AC2741" s="39"/>
      <c r="AD2741" s="40"/>
    </row>
    <row r="2742" s="35" customFormat="1" spans="6:30">
      <c r="F2742" s="52"/>
      <c r="G2742" s="52"/>
      <c r="P2742" s="37"/>
      <c r="Q2742" s="144"/>
      <c r="AC2742" s="39"/>
      <c r="AD2742" s="40"/>
    </row>
    <row r="2743" s="35" customFormat="1" spans="6:30">
      <c r="F2743" s="52"/>
      <c r="G2743" s="52"/>
      <c r="P2743" s="37"/>
      <c r="Q2743" s="144"/>
      <c r="AC2743" s="39"/>
      <c r="AD2743" s="40"/>
    </row>
    <row r="2744" s="35" customFormat="1" spans="6:30">
      <c r="F2744" s="52"/>
      <c r="G2744" s="52"/>
      <c r="P2744" s="37"/>
      <c r="Q2744" s="144"/>
      <c r="AC2744" s="39"/>
      <c r="AD2744" s="40"/>
    </row>
    <row r="2745" s="35" customFormat="1" spans="6:30">
      <c r="F2745" s="52"/>
      <c r="G2745" s="52"/>
      <c r="P2745" s="37"/>
      <c r="Q2745" s="144"/>
      <c r="AC2745" s="39"/>
      <c r="AD2745" s="40"/>
    </row>
    <row r="2746" s="35" customFormat="1" spans="6:30">
      <c r="F2746" s="52"/>
      <c r="G2746" s="52"/>
      <c r="P2746" s="37"/>
      <c r="Q2746" s="144"/>
      <c r="AC2746" s="39"/>
      <c r="AD2746" s="40"/>
    </row>
    <row r="2747" s="35" customFormat="1" spans="6:30">
      <c r="F2747" s="52"/>
      <c r="G2747" s="52"/>
      <c r="P2747" s="37"/>
      <c r="Q2747" s="144"/>
      <c r="AC2747" s="39"/>
      <c r="AD2747" s="40"/>
    </row>
    <row r="2748" s="35" customFormat="1" spans="6:30">
      <c r="F2748" s="52"/>
      <c r="G2748" s="52"/>
      <c r="P2748" s="37"/>
      <c r="Q2748" s="144"/>
      <c r="AC2748" s="39"/>
      <c r="AD2748" s="40"/>
    </row>
    <row r="2749" s="35" customFormat="1" spans="6:30">
      <c r="F2749" s="52"/>
      <c r="G2749" s="52"/>
      <c r="P2749" s="37"/>
      <c r="Q2749" s="144"/>
      <c r="AC2749" s="39"/>
      <c r="AD2749" s="40"/>
    </row>
    <row r="2750" s="35" customFormat="1" spans="6:30">
      <c r="F2750" s="52"/>
      <c r="G2750" s="52"/>
      <c r="P2750" s="37"/>
      <c r="Q2750" s="144"/>
      <c r="AC2750" s="39"/>
      <c r="AD2750" s="40"/>
    </row>
    <row r="2751" s="35" customFormat="1" spans="6:30">
      <c r="F2751" s="52"/>
      <c r="G2751" s="52"/>
      <c r="P2751" s="37"/>
      <c r="Q2751" s="144"/>
      <c r="AC2751" s="39"/>
      <c r="AD2751" s="40"/>
    </row>
    <row r="2752" s="35" customFormat="1" spans="6:30">
      <c r="F2752" s="52"/>
      <c r="G2752" s="52"/>
      <c r="P2752" s="37"/>
      <c r="Q2752" s="144"/>
      <c r="AC2752" s="39"/>
      <c r="AD2752" s="40"/>
    </row>
    <row r="2753" s="35" customFormat="1" spans="6:30">
      <c r="F2753" s="52"/>
      <c r="G2753" s="52"/>
      <c r="P2753" s="37"/>
      <c r="Q2753" s="144"/>
      <c r="AC2753" s="39"/>
      <c r="AD2753" s="40"/>
    </row>
    <row r="2754" s="35" customFormat="1" spans="6:30">
      <c r="F2754" s="52"/>
      <c r="G2754" s="52"/>
      <c r="P2754" s="37"/>
      <c r="Q2754" s="144"/>
      <c r="AC2754" s="39"/>
      <c r="AD2754" s="40"/>
    </row>
    <row r="2755" s="35" customFormat="1" spans="6:30">
      <c r="F2755" s="52"/>
      <c r="G2755" s="52"/>
      <c r="P2755" s="37"/>
      <c r="Q2755" s="144"/>
      <c r="AC2755" s="39"/>
      <c r="AD2755" s="40"/>
    </row>
    <row r="2756" s="35" customFormat="1" spans="6:30">
      <c r="F2756" s="52"/>
      <c r="G2756" s="52"/>
      <c r="P2756" s="37"/>
      <c r="Q2756" s="144"/>
      <c r="AC2756" s="39"/>
      <c r="AD2756" s="40"/>
    </row>
    <row r="2757" s="35" customFormat="1" spans="6:30">
      <c r="F2757" s="52"/>
      <c r="G2757" s="52"/>
      <c r="P2757" s="37"/>
      <c r="Q2757" s="144"/>
      <c r="AC2757" s="39"/>
      <c r="AD2757" s="40"/>
    </row>
    <row r="2758" s="35" customFormat="1" spans="6:30">
      <c r="F2758" s="52"/>
      <c r="G2758" s="52"/>
      <c r="P2758" s="37"/>
      <c r="Q2758" s="144"/>
      <c r="AC2758" s="39"/>
      <c r="AD2758" s="40"/>
    </row>
    <row r="2759" s="35" customFormat="1" spans="6:30">
      <c r="F2759" s="52"/>
      <c r="G2759" s="52"/>
      <c r="P2759" s="37"/>
      <c r="Q2759" s="144"/>
      <c r="AC2759" s="39"/>
      <c r="AD2759" s="40"/>
    </row>
    <row r="2760" s="35" customFormat="1" spans="6:30">
      <c r="F2760" s="52"/>
      <c r="G2760" s="52"/>
      <c r="P2760" s="37"/>
      <c r="Q2760" s="144"/>
      <c r="AC2760" s="39"/>
      <c r="AD2760" s="40"/>
    </row>
    <row r="2761" s="35" customFormat="1" spans="6:30">
      <c r="F2761" s="52"/>
      <c r="G2761" s="52"/>
      <c r="P2761" s="37"/>
      <c r="Q2761" s="144"/>
      <c r="AC2761" s="39"/>
      <c r="AD2761" s="40"/>
    </row>
    <row r="2762" s="35" customFormat="1" spans="6:30">
      <c r="F2762" s="52"/>
      <c r="G2762" s="52"/>
      <c r="P2762" s="37"/>
      <c r="Q2762" s="144"/>
      <c r="AC2762" s="39"/>
      <c r="AD2762" s="40"/>
    </row>
    <row r="2763" s="35" customFormat="1" spans="6:30">
      <c r="F2763" s="52"/>
      <c r="G2763" s="52"/>
      <c r="P2763" s="37"/>
      <c r="Q2763" s="144"/>
      <c r="AC2763" s="39"/>
      <c r="AD2763" s="40"/>
    </row>
    <row r="2764" s="35" customFormat="1" spans="6:30">
      <c r="F2764" s="52"/>
      <c r="G2764" s="52"/>
      <c r="P2764" s="37"/>
      <c r="Q2764" s="144"/>
      <c r="AC2764" s="39"/>
      <c r="AD2764" s="40"/>
    </row>
    <row r="2765" s="35" customFormat="1" spans="6:30">
      <c r="F2765" s="52"/>
      <c r="G2765" s="52"/>
      <c r="P2765" s="37"/>
      <c r="Q2765" s="144"/>
      <c r="AC2765" s="39"/>
      <c r="AD2765" s="40"/>
    </row>
    <row r="2766" s="35" customFormat="1" spans="6:30">
      <c r="F2766" s="52"/>
      <c r="G2766" s="52"/>
      <c r="P2766" s="37"/>
      <c r="Q2766" s="144"/>
      <c r="AC2766" s="39"/>
      <c r="AD2766" s="40"/>
    </row>
    <row r="2767" s="35" customFormat="1" spans="6:30">
      <c r="F2767" s="52"/>
      <c r="G2767" s="52"/>
      <c r="P2767" s="37"/>
      <c r="Q2767" s="144"/>
      <c r="AC2767" s="39"/>
      <c r="AD2767" s="40"/>
    </row>
    <row r="2768" s="35" customFormat="1" spans="6:30">
      <c r="F2768" s="52"/>
      <c r="G2768" s="52"/>
      <c r="P2768" s="37"/>
      <c r="Q2768" s="144"/>
      <c r="AC2768" s="39"/>
      <c r="AD2768" s="40"/>
    </row>
    <row r="2769" s="35" customFormat="1" spans="6:30">
      <c r="F2769" s="52"/>
      <c r="G2769" s="52"/>
      <c r="P2769" s="37"/>
      <c r="Q2769" s="144"/>
      <c r="AC2769" s="39"/>
      <c r="AD2769" s="40"/>
    </row>
    <row r="2770" s="35" customFormat="1" spans="6:30">
      <c r="F2770" s="52"/>
      <c r="G2770" s="52"/>
      <c r="P2770" s="37"/>
      <c r="Q2770" s="144"/>
      <c r="AC2770" s="39"/>
      <c r="AD2770" s="40"/>
    </row>
    <row r="2771" s="35" customFormat="1" spans="6:30">
      <c r="F2771" s="52"/>
      <c r="G2771" s="52"/>
      <c r="P2771" s="37"/>
      <c r="Q2771" s="144"/>
      <c r="AC2771" s="39"/>
      <c r="AD2771" s="40"/>
    </row>
    <row r="2772" s="35" customFormat="1" spans="6:30">
      <c r="F2772" s="52"/>
      <c r="G2772" s="52"/>
      <c r="P2772" s="37"/>
      <c r="Q2772" s="144"/>
      <c r="AC2772" s="39"/>
      <c r="AD2772" s="40"/>
    </row>
    <row r="2773" s="35" customFormat="1" spans="6:30">
      <c r="F2773" s="52"/>
      <c r="G2773" s="52"/>
      <c r="P2773" s="37"/>
      <c r="Q2773" s="144"/>
      <c r="AC2773" s="39"/>
      <c r="AD2773" s="40"/>
    </row>
    <row r="2774" s="35" customFormat="1" spans="6:30">
      <c r="F2774" s="52"/>
      <c r="G2774" s="52"/>
      <c r="P2774" s="37"/>
      <c r="Q2774" s="144"/>
      <c r="AC2774" s="39"/>
      <c r="AD2774" s="40"/>
    </row>
    <row r="2775" s="35" customFormat="1" spans="6:30">
      <c r="F2775" s="52"/>
      <c r="G2775" s="52"/>
      <c r="P2775" s="37"/>
      <c r="Q2775" s="144"/>
      <c r="AC2775" s="39"/>
      <c r="AD2775" s="40"/>
    </row>
    <row r="2776" s="35" customFormat="1" spans="6:30">
      <c r="F2776" s="52"/>
      <c r="G2776" s="52"/>
      <c r="P2776" s="37"/>
      <c r="Q2776" s="144"/>
      <c r="AC2776" s="39"/>
      <c r="AD2776" s="40"/>
    </row>
    <row r="2777" s="35" customFormat="1" spans="6:30">
      <c r="F2777" s="52"/>
      <c r="G2777" s="52"/>
      <c r="P2777" s="37"/>
      <c r="Q2777" s="144"/>
      <c r="AC2777" s="39"/>
      <c r="AD2777" s="40"/>
    </row>
    <row r="2778" s="35" customFormat="1" spans="6:30">
      <c r="F2778" s="52"/>
      <c r="G2778" s="52"/>
      <c r="P2778" s="37"/>
      <c r="Q2778" s="144"/>
      <c r="AC2778" s="39"/>
      <c r="AD2778" s="40"/>
    </row>
    <row r="2779" s="35" customFormat="1" spans="6:30">
      <c r="F2779" s="52"/>
      <c r="G2779" s="52"/>
      <c r="P2779" s="37"/>
      <c r="Q2779" s="144"/>
      <c r="AC2779" s="39"/>
      <c r="AD2779" s="40"/>
    </row>
    <row r="2780" s="35" customFormat="1" spans="6:30">
      <c r="F2780" s="52"/>
      <c r="G2780" s="52"/>
      <c r="P2780" s="37"/>
      <c r="Q2780" s="144"/>
      <c r="AC2780" s="39"/>
      <c r="AD2780" s="40"/>
    </row>
    <row r="2781" s="35" customFormat="1" spans="6:30">
      <c r="F2781" s="52"/>
      <c r="G2781" s="52"/>
      <c r="P2781" s="37"/>
      <c r="Q2781" s="144"/>
      <c r="AC2781" s="39"/>
      <c r="AD2781" s="40"/>
    </row>
    <row r="2782" s="35" customFormat="1" spans="6:30">
      <c r="F2782" s="52"/>
      <c r="G2782" s="52"/>
      <c r="P2782" s="37"/>
      <c r="Q2782" s="144"/>
      <c r="AC2782" s="39"/>
      <c r="AD2782" s="40"/>
    </row>
    <row r="2783" s="35" customFormat="1" spans="6:30">
      <c r="F2783" s="52"/>
      <c r="G2783" s="52"/>
      <c r="P2783" s="37"/>
      <c r="Q2783" s="144"/>
      <c r="AC2783" s="39"/>
      <c r="AD2783" s="40"/>
    </row>
    <row r="2784" s="35" customFormat="1" spans="6:30">
      <c r="F2784" s="52"/>
      <c r="G2784" s="52"/>
      <c r="P2784" s="37"/>
      <c r="Q2784" s="144"/>
      <c r="AC2784" s="39"/>
      <c r="AD2784" s="40"/>
    </row>
    <row r="2785" s="35" customFormat="1" spans="6:30">
      <c r="F2785" s="52"/>
      <c r="G2785" s="52"/>
      <c r="P2785" s="37"/>
      <c r="Q2785" s="144"/>
      <c r="AC2785" s="39"/>
      <c r="AD2785" s="40"/>
    </row>
    <row r="2786" s="35" customFormat="1" spans="6:30">
      <c r="F2786" s="52"/>
      <c r="G2786" s="52"/>
      <c r="P2786" s="37"/>
      <c r="Q2786" s="144"/>
      <c r="AC2786" s="39"/>
      <c r="AD2786" s="40"/>
    </row>
    <row r="2787" s="35" customFormat="1" spans="6:30">
      <c r="F2787" s="52"/>
      <c r="G2787" s="52"/>
      <c r="P2787" s="37"/>
      <c r="Q2787" s="144"/>
      <c r="AC2787" s="39"/>
      <c r="AD2787" s="40"/>
    </row>
    <row r="2788" s="35" customFormat="1" spans="6:30">
      <c r="F2788" s="52"/>
      <c r="G2788" s="52"/>
      <c r="P2788" s="37"/>
      <c r="Q2788" s="144"/>
      <c r="AC2788" s="39"/>
      <c r="AD2788" s="40"/>
    </row>
    <row r="2789" s="35" customFormat="1" spans="6:30">
      <c r="F2789" s="52"/>
      <c r="G2789" s="52"/>
      <c r="P2789" s="37"/>
      <c r="Q2789" s="144"/>
      <c r="AC2789" s="39"/>
      <c r="AD2789" s="40"/>
    </row>
    <row r="2790" s="35" customFormat="1" spans="6:30">
      <c r="F2790" s="52"/>
      <c r="G2790" s="52"/>
      <c r="P2790" s="37"/>
      <c r="Q2790" s="144"/>
      <c r="AC2790" s="39"/>
      <c r="AD2790" s="40"/>
    </row>
    <row r="2791" s="35" customFormat="1" spans="6:30">
      <c r="F2791" s="52"/>
      <c r="G2791" s="52"/>
      <c r="P2791" s="37"/>
      <c r="Q2791" s="144"/>
      <c r="AC2791" s="39"/>
      <c r="AD2791" s="40"/>
    </row>
    <row r="2792" s="35" customFormat="1" spans="6:30">
      <c r="F2792" s="52"/>
      <c r="G2792" s="52"/>
      <c r="P2792" s="37"/>
      <c r="Q2792" s="144"/>
      <c r="AC2792" s="39"/>
      <c r="AD2792" s="40"/>
    </row>
    <row r="2793" s="35" customFormat="1" spans="6:30">
      <c r="F2793" s="52"/>
      <c r="G2793" s="52"/>
      <c r="P2793" s="37"/>
      <c r="Q2793" s="144"/>
      <c r="AC2793" s="39"/>
      <c r="AD2793" s="40"/>
    </row>
    <row r="2794" s="35" customFormat="1" spans="6:30">
      <c r="F2794" s="52"/>
      <c r="G2794" s="52"/>
      <c r="P2794" s="37"/>
      <c r="Q2794" s="144"/>
      <c r="AC2794" s="39"/>
      <c r="AD2794" s="40"/>
    </row>
    <row r="2795" s="35" customFormat="1" spans="6:30">
      <c r="F2795" s="52"/>
      <c r="G2795" s="52"/>
      <c r="P2795" s="37"/>
      <c r="Q2795" s="144"/>
      <c r="AC2795" s="39"/>
      <c r="AD2795" s="40"/>
    </row>
    <row r="2796" s="35" customFormat="1" spans="6:30">
      <c r="F2796" s="52"/>
      <c r="G2796" s="52"/>
      <c r="P2796" s="37"/>
      <c r="Q2796" s="144"/>
      <c r="AC2796" s="39"/>
      <c r="AD2796" s="40"/>
    </row>
    <row r="2797" s="35" customFormat="1" spans="6:30">
      <c r="F2797" s="52"/>
      <c r="G2797" s="52"/>
      <c r="P2797" s="37"/>
      <c r="Q2797" s="144"/>
      <c r="AC2797" s="39"/>
      <c r="AD2797" s="40"/>
    </row>
    <row r="2798" s="35" customFormat="1" spans="6:30">
      <c r="F2798" s="52"/>
      <c r="G2798" s="52"/>
      <c r="P2798" s="37"/>
      <c r="Q2798" s="144"/>
      <c r="AC2798" s="39"/>
      <c r="AD2798" s="40"/>
    </row>
    <row r="2799" s="35" customFormat="1" spans="6:30">
      <c r="F2799" s="52"/>
      <c r="G2799" s="52"/>
      <c r="P2799" s="37"/>
      <c r="Q2799" s="144"/>
      <c r="AC2799" s="39"/>
      <c r="AD2799" s="40"/>
    </row>
    <row r="2800" s="35" customFormat="1" spans="6:30">
      <c r="F2800" s="52"/>
      <c r="G2800" s="52"/>
      <c r="P2800" s="37"/>
      <c r="Q2800" s="144"/>
      <c r="AC2800" s="39"/>
      <c r="AD2800" s="40"/>
    </row>
    <row r="2801" s="35" customFormat="1" spans="6:30">
      <c r="F2801" s="52"/>
      <c r="G2801" s="52"/>
      <c r="P2801" s="37"/>
      <c r="Q2801" s="144"/>
      <c r="AC2801" s="39"/>
      <c r="AD2801" s="40"/>
    </row>
    <row r="2802" s="35" customFormat="1" spans="6:30">
      <c r="F2802" s="52"/>
      <c r="G2802" s="52"/>
      <c r="P2802" s="37"/>
      <c r="Q2802" s="144"/>
      <c r="AC2802" s="39"/>
      <c r="AD2802" s="40"/>
    </row>
    <row r="2803" s="35" customFormat="1" spans="6:30">
      <c r="F2803" s="52"/>
      <c r="G2803" s="52"/>
      <c r="P2803" s="37"/>
      <c r="Q2803" s="144"/>
      <c r="AC2803" s="39"/>
      <c r="AD2803" s="40"/>
    </row>
    <row r="2804" s="35" customFormat="1" spans="6:30">
      <c r="F2804" s="52"/>
      <c r="G2804" s="52"/>
      <c r="P2804" s="37"/>
      <c r="Q2804" s="144"/>
      <c r="AC2804" s="39"/>
      <c r="AD2804" s="40"/>
    </row>
    <row r="2805" s="35" customFormat="1" spans="6:30">
      <c r="F2805" s="52"/>
      <c r="G2805" s="52"/>
      <c r="P2805" s="37"/>
      <c r="Q2805" s="144"/>
      <c r="AC2805" s="39"/>
      <c r="AD2805" s="40"/>
    </row>
    <row r="2806" s="35" customFormat="1" spans="6:30">
      <c r="F2806" s="52"/>
      <c r="G2806" s="52"/>
      <c r="P2806" s="37"/>
      <c r="Q2806" s="144"/>
      <c r="AC2806" s="39"/>
      <c r="AD2806" s="40"/>
    </row>
    <row r="2807" s="35" customFormat="1" spans="6:30">
      <c r="F2807" s="52"/>
      <c r="G2807" s="52"/>
      <c r="P2807" s="37"/>
      <c r="Q2807" s="144"/>
      <c r="AC2807" s="39"/>
      <c r="AD2807" s="40"/>
    </row>
    <row r="2808" s="35" customFormat="1" spans="6:30">
      <c r="F2808" s="52"/>
      <c r="G2808" s="52"/>
      <c r="P2808" s="37"/>
      <c r="Q2808" s="144"/>
      <c r="AC2808" s="39"/>
      <c r="AD2808" s="40"/>
    </row>
    <row r="2809" s="35" customFormat="1" spans="6:30">
      <c r="F2809" s="52"/>
      <c r="G2809" s="52"/>
      <c r="P2809" s="37"/>
      <c r="Q2809" s="144"/>
      <c r="AC2809" s="39"/>
      <c r="AD2809" s="40"/>
    </row>
    <row r="2810" s="35" customFormat="1" spans="6:30">
      <c r="F2810" s="52"/>
      <c r="G2810" s="52"/>
      <c r="P2810" s="37"/>
      <c r="Q2810" s="144"/>
      <c r="AC2810" s="39"/>
      <c r="AD2810" s="40"/>
    </row>
    <row r="2811" s="35" customFormat="1" spans="6:30">
      <c r="F2811" s="52"/>
      <c r="G2811" s="52"/>
      <c r="P2811" s="37"/>
      <c r="Q2811" s="144"/>
      <c r="AC2811" s="39"/>
      <c r="AD2811" s="40"/>
    </row>
    <row r="2812" s="35" customFormat="1" spans="6:30">
      <c r="F2812" s="52"/>
      <c r="G2812" s="52"/>
      <c r="P2812" s="37"/>
      <c r="Q2812" s="144"/>
      <c r="AC2812" s="39"/>
      <c r="AD2812" s="40"/>
    </row>
    <row r="2813" s="35" customFormat="1" spans="6:30">
      <c r="F2813" s="52"/>
      <c r="G2813" s="52"/>
      <c r="P2813" s="37"/>
      <c r="Q2813" s="144"/>
      <c r="AC2813" s="39"/>
      <c r="AD2813" s="40"/>
    </row>
    <row r="2814" s="35" customFormat="1" spans="6:30">
      <c r="F2814" s="52"/>
      <c r="G2814" s="52"/>
      <c r="P2814" s="37"/>
      <c r="Q2814" s="144"/>
      <c r="AC2814" s="39"/>
      <c r="AD2814" s="40"/>
    </row>
    <row r="2815" s="35" customFormat="1" spans="6:30">
      <c r="F2815" s="52"/>
      <c r="G2815" s="52"/>
      <c r="P2815" s="37"/>
      <c r="Q2815" s="144"/>
      <c r="AC2815" s="39"/>
      <c r="AD2815" s="40"/>
    </row>
    <row r="2816" s="35" customFormat="1" spans="6:30">
      <c r="F2816" s="52"/>
      <c r="G2816" s="52"/>
      <c r="P2816" s="37"/>
      <c r="Q2816" s="144"/>
      <c r="AC2816" s="39"/>
      <c r="AD2816" s="40"/>
    </row>
    <row r="2817" s="35" customFormat="1" spans="6:30">
      <c r="F2817" s="52"/>
      <c r="G2817" s="52"/>
      <c r="P2817" s="37"/>
      <c r="Q2817" s="144"/>
      <c r="AC2817" s="39"/>
      <c r="AD2817" s="40"/>
    </row>
    <row r="2818" s="35" customFormat="1" spans="6:30">
      <c r="F2818" s="52"/>
      <c r="G2818" s="52"/>
      <c r="P2818" s="37"/>
      <c r="Q2818" s="144"/>
      <c r="AC2818" s="39"/>
      <c r="AD2818" s="40"/>
    </row>
    <row r="2819" s="35" customFormat="1" spans="6:30">
      <c r="F2819" s="52"/>
      <c r="G2819" s="52"/>
      <c r="P2819" s="37"/>
      <c r="Q2819" s="144"/>
      <c r="AC2819" s="39"/>
      <c r="AD2819" s="40"/>
    </row>
    <row r="2820" s="35" customFormat="1" spans="6:30">
      <c r="F2820" s="52"/>
      <c r="G2820" s="52"/>
      <c r="P2820" s="37"/>
      <c r="Q2820" s="144"/>
      <c r="AC2820" s="39"/>
      <c r="AD2820" s="40"/>
    </row>
    <row r="2821" s="35" customFormat="1" spans="6:30">
      <c r="F2821" s="52"/>
      <c r="G2821" s="52"/>
      <c r="P2821" s="37"/>
      <c r="Q2821" s="144"/>
      <c r="AC2821" s="39"/>
      <c r="AD2821" s="40"/>
    </row>
    <row r="2822" s="35" customFormat="1" spans="6:30">
      <c r="F2822" s="52"/>
      <c r="G2822" s="52"/>
      <c r="P2822" s="37"/>
      <c r="Q2822" s="144"/>
      <c r="AC2822" s="39"/>
      <c r="AD2822" s="40"/>
    </row>
    <row r="2823" s="35" customFormat="1" spans="6:30">
      <c r="F2823" s="52"/>
      <c r="G2823" s="52"/>
      <c r="P2823" s="37"/>
      <c r="Q2823" s="144"/>
      <c r="AC2823" s="39"/>
      <c r="AD2823" s="40"/>
    </row>
    <row r="2824" s="35" customFormat="1" spans="6:30">
      <c r="F2824" s="52"/>
      <c r="G2824" s="52"/>
      <c r="P2824" s="37"/>
      <c r="Q2824" s="144"/>
      <c r="AC2824" s="39"/>
      <c r="AD2824" s="40"/>
    </row>
    <row r="2825" s="35" customFormat="1" spans="6:30">
      <c r="F2825" s="52"/>
      <c r="G2825" s="52"/>
      <c r="P2825" s="37"/>
      <c r="Q2825" s="144"/>
      <c r="AC2825" s="39"/>
      <c r="AD2825" s="40"/>
    </row>
    <row r="2826" s="35" customFormat="1" spans="6:30">
      <c r="F2826" s="52"/>
      <c r="G2826" s="52"/>
      <c r="P2826" s="37"/>
      <c r="Q2826" s="144"/>
      <c r="AC2826" s="39"/>
      <c r="AD2826" s="40"/>
    </row>
    <row r="2827" s="35" customFormat="1" spans="6:30">
      <c r="F2827" s="52"/>
      <c r="G2827" s="52"/>
      <c r="P2827" s="37"/>
      <c r="Q2827" s="144"/>
      <c r="AC2827" s="39"/>
      <c r="AD2827" s="40"/>
    </row>
    <row r="2828" s="35" customFormat="1" spans="6:30">
      <c r="F2828" s="52"/>
      <c r="G2828" s="52"/>
      <c r="P2828" s="37"/>
      <c r="Q2828" s="144"/>
      <c r="AC2828" s="39"/>
      <c r="AD2828" s="40"/>
    </row>
    <row r="2829" s="35" customFormat="1" spans="6:30">
      <c r="F2829" s="52"/>
      <c r="G2829" s="52"/>
      <c r="P2829" s="37"/>
      <c r="Q2829" s="144"/>
      <c r="AC2829" s="39"/>
      <c r="AD2829" s="40"/>
    </row>
    <row r="2830" s="35" customFormat="1" spans="6:30">
      <c r="F2830" s="52"/>
      <c r="G2830" s="52"/>
      <c r="P2830" s="37"/>
      <c r="Q2830" s="144"/>
      <c r="AC2830" s="39"/>
      <c r="AD2830" s="40"/>
    </row>
    <row r="2831" s="35" customFormat="1" spans="6:30">
      <c r="F2831" s="52"/>
      <c r="G2831" s="52"/>
      <c r="P2831" s="37"/>
      <c r="Q2831" s="144"/>
      <c r="AC2831" s="39"/>
      <c r="AD2831" s="40"/>
    </row>
  </sheetData>
  <mergeCells count="6">
    <mergeCell ref="D1:O1"/>
    <mergeCell ref="R1:AC1"/>
    <mergeCell ref="AH1:AN1"/>
    <mergeCell ref="AU1:BA1"/>
    <mergeCell ref="AH8:AN8"/>
    <mergeCell ref="AU8:BA8"/>
  </mergeCells>
  <conditionalFormatting sqref="R1:AC1">
    <cfRule type="cellIs" dxfId="3" priority="33" operator="equal">
      <formula>"NotPaid"</formula>
    </cfRule>
  </conditionalFormatting>
  <conditionalFormatting sqref="AJ1">
    <cfRule type="expression" dxfId="0" priority="470" stopIfTrue="1">
      <formula>AND((VLOOKUP(AF5,AllStudents,6,FALSE)+30)&lt;TODAY(),AJ2="NotPaid")</formula>
    </cfRule>
  </conditionalFormatting>
  <conditionalFormatting sqref="AW1">
    <cfRule type="expression" dxfId="0" priority="469" stopIfTrue="1">
      <formula>AND((VLOOKUP(AS5,AllStudents,6,FALSE)+30)&lt;TODAY(),AW2="NotPaid")</formula>
    </cfRule>
  </conditionalFormatting>
  <conditionalFormatting sqref="F2">
    <cfRule type="expression" dxfId="0" priority="40" stopIfTrue="1">
      <formula>AND((VLOOKUP(#REF!,AllStudents,6,FALSE)+30)&lt;TODAY(),F4="NotPaid")</formula>
    </cfRule>
  </conditionalFormatting>
  <conditionalFormatting sqref="G2">
    <cfRule type="expression" dxfId="0" priority="39" stopIfTrue="1">
      <formula>AND((VLOOKUP(#REF!,AllStudents,6,FALSE)+30)&lt;TODAY(),G4="NotPaid")</formula>
    </cfRule>
  </conditionalFormatting>
  <conditionalFormatting sqref="R2:AC2">
    <cfRule type="cellIs" dxfId="3" priority="35" operator="equal">
      <formula>"NotPaid"</formula>
    </cfRule>
  </conditionalFormatting>
  <conditionalFormatting sqref="T2">
    <cfRule type="expression" dxfId="0" priority="37" stopIfTrue="1">
      <formula>AND((VLOOKUP(#REF!,AllStudents,6,FALSE)+30)&lt;TODAY(),T4="NotPaid")</formula>
    </cfRule>
  </conditionalFormatting>
  <conditionalFormatting sqref="U2">
    <cfRule type="expression" dxfId="0" priority="36" stopIfTrue="1">
      <formula>AND((VLOOKUP(#REF!,AllStudents,6,FALSE)+30)&lt;TODAY(),U4="NotPaid")</formula>
    </cfRule>
  </conditionalFormatting>
  <conditionalFormatting sqref="AH2">
    <cfRule type="expression" dxfId="0" priority="3830" stopIfTrue="1">
      <formula>AND((VLOOKUP(#REF!,AllStudents,6,FALSE)+30)&lt;TODAY(),AH4="NotPaid")</formula>
    </cfRule>
  </conditionalFormatting>
  <conditionalFormatting sqref="AI2">
    <cfRule type="expression" dxfId="0" priority="3822" stopIfTrue="1">
      <formula>AND((VLOOKUP(#REF!,AllStudents,6,FALSE)+30)&lt;TODAY(),AI4="NotPaid")</formula>
    </cfRule>
  </conditionalFormatting>
  <conditionalFormatting sqref="AU2:AV2">
    <cfRule type="expression" dxfId="8" priority="514" stopIfTrue="1">
      <formula>AND((VLOOKUP(Maths!#REF!,AllStudents,6,FALSE)+30)&lt;TODAY(),Maths!AU4="NotPaid")</formula>
    </cfRule>
  </conditionalFormatting>
  <conditionalFormatting sqref="F3">
    <cfRule type="expression" dxfId="0" priority="42" stopIfTrue="1">
      <formula>AND((VLOOKUP(#REF!,AllStudents,6,FALSE)+30)&lt;TODAY(),F56="NotPaid")</formula>
    </cfRule>
  </conditionalFormatting>
  <conditionalFormatting sqref="G3">
    <cfRule type="expression" dxfId="0" priority="43" stopIfTrue="1">
      <formula>AND((VLOOKUP(#REF!,AllStudents,6,FALSE)+30)&lt;TODAY(),G56="NotPaid")</formula>
    </cfRule>
  </conditionalFormatting>
  <conditionalFormatting sqref="R3:AC3">
    <cfRule type="cellIs" dxfId="3" priority="30" operator="equal">
      <formula>"NotPaid"</formula>
    </cfRule>
  </conditionalFormatting>
  <conditionalFormatting sqref="T3">
    <cfRule type="expression" dxfId="0" priority="31" stopIfTrue="1">
      <formula>AND((VLOOKUP(#REF!,AllStudents,6,FALSE)+30)&lt;TODAY(),T56="NotPaid")</formula>
    </cfRule>
  </conditionalFormatting>
  <conditionalFormatting sqref="U3">
    <cfRule type="expression" dxfId="0" priority="32" stopIfTrue="1">
      <formula>AND((VLOOKUP(#REF!,AllStudents,6,FALSE)+30)&lt;TODAY(),U56="NotPaid")</formula>
    </cfRule>
  </conditionalFormatting>
  <conditionalFormatting sqref="AE3">
    <cfRule type="expression" dxfId="5" priority="3581" stopIfTrue="1">
      <formula>AE3="NotPaid"</formula>
    </cfRule>
  </conditionalFormatting>
  <conditionalFormatting sqref="R4:AC4">
    <cfRule type="cellIs" dxfId="3" priority="459" operator="equal">
      <formula>"NotPaid"</formula>
    </cfRule>
  </conditionalFormatting>
  <conditionalFormatting sqref="M6:O6">
    <cfRule type="cellIs" dxfId="3" priority="3607" operator="equal">
      <formula>"NotPaid"</formula>
    </cfRule>
  </conditionalFormatting>
  <conditionalFormatting sqref="AS7:BA7">
    <cfRule type="expression" dxfId="7" priority="486" stopIfTrue="1">
      <formula>Physics!#REF!="not paid"</formula>
    </cfRule>
  </conditionalFormatting>
  <conditionalFormatting sqref="BB7:BD7">
    <cfRule type="expression" dxfId="7" priority="496" stopIfTrue="1">
      <formula>Physics!BN43="not paid"</formula>
    </cfRule>
  </conditionalFormatting>
  <conditionalFormatting sqref="J8">
    <cfRule type="cellIs" dxfId="3" priority="3603" operator="equal">
      <formula>"NotPaid"</formula>
    </cfRule>
  </conditionalFormatting>
  <conditionalFormatting sqref="AJ8">
    <cfRule type="expression" dxfId="8" priority="468" stopIfTrue="1">
      <formula>AND((VLOOKUP(Bio!#REF!,AllStudents,6,FALSE)+30)&lt;TODAY(),Bio!AJ10="Not Paid")</formula>
    </cfRule>
  </conditionalFormatting>
  <conditionalFormatting sqref="AW8">
    <cfRule type="expression" dxfId="8" priority="461" stopIfTrue="1">
      <formula>AND((VLOOKUP(Maths!#REF!,AllStudents,6,FALSE)+30)&lt;TODAY(),Maths!AW10="Not Paid")</formula>
    </cfRule>
  </conditionalFormatting>
  <conditionalFormatting sqref="R9">
    <cfRule type="cellIs" dxfId="3" priority="116" operator="equal">
      <formula>"NotPaid"</formula>
    </cfRule>
    <cfRule type="cellIs" dxfId="3" priority="115" operator="equal">
      <formula>"NotPaid"</formula>
    </cfRule>
    <cfRule type="cellIs" dxfId="3" priority="113" operator="equal">
      <formula>"NotPaid"</formula>
    </cfRule>
    <cfRule type="cellIs" dxfId="3" priority="111" operator="equal">
      <formula>"NotPaid"</formula>
    </cfRule>
    <cfRule type="cellIs" dxfId="3" priority="109" operator="equal">
      <formula>"NotPaid"</formula>
    </cfRule>
    <cfRule type="cellIs" dxfId="3" priority="108" operator="equal">
      <formula>"NotPaid"</formula>
    </cfRule>
    <cfRule type="cellIs" dxfId="3" priority="106" operator="equal">
      <formula>"NotPaid"</formula>
    </cfRule>
    <cfRule type="cellIs" dxfId="3" priority="104" operator="equal">
      <formula>"NotPaid"</formula>
    </cfRule>
    <cfRule type="cellIs" dxfId="3" priority="102" operator="equal">
      <formula>"NotPaid"</formula>
    </cfRule>
    <cfRule type="cellIs" dxfId="3" priority="93" operator="equal">
      <formula>"NotPaid"</formula>
    </cfRule>
    <cfRule type="cellIs" dxfId="3" priority="90" operator="equal">
      <formula>"NotPaid"</formula>
    </cfRule>
    <cfRule type="cellIs" dxfId="3" priority="88" operator="equal">
      <formula>"NotPaid"</formula>
    </cfRule>
    <cfRule type="cellIs" dxfId="3" priority="87" operator="equal">
      <formula>"NotPaid"</formula>
    </cfRule>
    <cfRule type="cellIs" dxfId="3" priority="92" operator="equal">
      <formula>"NotPaid"</formula>
    </cfRule>
    <cfRule type="cellIs" dxfId="3" priority="83" operator="equal">
      <formula>"NotPaid"</formula>
    </cfRule>
    <cfRule type="cellIs" dxfId="3" priority="81" operator="equal">
      <formula>"NotPaid"</formula>
    </cfRule>
    <cfRule type="cellIs" dxfId="3" priority="85" operator="equal">
      <formula>"NotPaid"</formula>
    </cfRule>
    <cfRule type="cellIs" dxfId="3" priority="71" operator="equal">
      <formula>"NotPaid"</formula>
    </cfRule>
    <cfRule type="cellIs" dxfId="3" priority="69" operator="equal">
      <formula>"NotPaid"</formula>
    </cfRule>
    <cfRule type="cellIs" dxfId="3" priority="67" operator="equal">
      <formula>"NotPaid"</formula>
    </cfRule>
    <cfRule type="cellIs" dxfId="3" priority="72" operator="equal">
      <formula>"NotPaid"</formula>
    </cfRule>
    <cfRule type="cellIs" dxfId="3" priority="58" operator="equal">
      <formula>"NotPaid"</formula>
    </cfRule>
    <cfRule type="cellIs" dxfId="3" priority="65" operator="equal">
      <formula>"NotPaid"</formula>
    </cfRule>
    <cfRule type="cellIs" dxfId="3" priority="56" operator="equal">
      <formula>"NotPaid"</formula>
    </cfRule>
    <cfRule type="cellIs" dxfId="3" priority="63" operator="equal">
      <formula>"NotPaid"</formula>
    </cfRule>
    <cfRule type="cellIs" dxfId="3" priority="61" operator="equal">
      <formula>"NotPaid"</formula>
    </cfRule>
    <cfRule type="cellIs" dxfId="3" priority="60" operator="equal">
      <formula>"NotPaid"</formula>
    </cfRule>
    <cfRule type="cellIs" dxfId="3" priority="51" operator="equal">
      <formula>"NotPaid"</formula>
    </cfRule>
    <cfRule type="cellIs" dxfId="3" priority="49" operator="equal">
      <formula>"NotPaid"</formula>
    </cfRule>
    <cfRule type="cellIs" dxfId="3" priority="55" operator="equal">
      <formula>"NotPaid"</formula>
    </cfRule>
    <cfRule type="cellIs" dxfId="3" priority="53" operator="equal">
      <formula>"NotPaid"</formula>
    </cfRule>
  </conditionalFormatting>
  <conditionalFormatting sqref="S9:U9">
    <cfRule type="cellIs" dxfId="3" priority="198" operator="equal">
      <formula>"NotPaid"</formula>
    </cfRule>
    <cfRule type="cellIs" dxfId="3" priority="197" operator="equal">
      <formula>"NotPaid"</formula>
    </cfRule>
    <cfRule type="cellIs" dxfId="3" priority="195" operator="equal">
      <formula>"NotPaid"</formula>
    </cfRule>
    <cfRule type="cellIs" dxfId="3" priority="193" operator="equal">
      <formula>"NotPaid"</formula>
    </cfRule>
    <cfRule type="cellIs" dxfId="3" priority="191" operator="equal">
      <formula>"NotPaid"</formula>
    </cfRule>
    <cfRule type="cellIs" dxfId="3" priority="190" operator="equal">
      <formula>"NotPaid"</formula>
    </cfRule>
    <cfRule type="cellIs" dxfId="3" priority="188" operator="equal">
      <formula>"NotPaid"</formula>
    </cfRule>
    <cfRule type="cellIs" dxfId="3" priority="186" operator="equal">
      <formula>"NotPaid"</formula>
    </cfRule>
    <cfRule type="cellIs" dxfId="3" priority="184" operator="equal">
      <formula>"NotPaid"</formula>
    </cfRule>
    <cfRule type="cellIs" dxfId="3" priority="175" operator="equal">
      <formula>"NotPaid"</formula>
    </cfRule>
    <cfRule type="cellIs" dxfId="3" priority="174" operator="equal">
      <formula>"NotPaid"</formula>
    </cfRule>
    <cfRule type="cellIs" dxfId="3" priority="172" operator="equal">
      <formula>"NotPaid"</formula>
    </cfRule>
    <cfRule type="cellIs" dxfId="3" priority="170" operator="equal">
      <formula>"NotPaid"</formula>
    </cfRule>
    <cfRule type="cellIs" dxfId="3" priority="169" operator="equal">
      <formula>"NotPaid"</formula>
    </cfRule>
    <cfRule type="cellIs" dxfId="3" priority="167" operator="equal">
      <formula>"NotPaid"</formula>
    </cfRule>
    <cfRule type="cellIs" dxfId="3" priority="165" operator="equal">
      <formula>"NotPaid"</formula>
    </cfRule>
    <cfRule type="cellIs" dxfId="3" priority="163" operator="equal">
      <formula>"NotPaid"</formula>
    </cfRule>
    <cfRule type="cellIs" dxfId="3" priority="154" operator="equal">
      <formula>"NotPaid"</formula>
    </cfRule>
    <cfRule type="cellIs" dxfId="3" priority="153" operator="equal">
      <formula>"NotPaid"</formula>
    </cfRule>
    <cfRule type="cellIs" dxfId="3" priority="151" operator="equal">
      <formula>"NotPaid"</formula>
    </cfRule>
    <cfRule type="cellIs" dxfId="3" priority="149" operator="equal">
      <formula>"NotPaid"</formula>
    </cfRule>
    <cfRule type="cellIs" dxfId="3" priority="147" operator="equal">
      <formula>"NotPaid"</formula>
    </cfRule>
    <cfRule type="cellIs" dxfId="3" priority="145" operator="equal">
      <formula>"NotPaid"</formula>
    </cfRule>
    <cfRule type="cellIs" dxfId="3" priority="143" operator="equal">
      <formula>"NotPaid"</formula>
    </cfRule>
    <cfRule type="cellIs" dxfId="3" priority="142" operator="equal">
      <formula>"NotPaid"</formula>
    </cfRule>
    <cfRule type="cellIs" dxfId="3" priority="140" operator="equal">
      <formula>"NotPaid"</formula>
    </cfRule>
    <cfRule type="cellIs" dxfId="3" priority="138" operator="equal">
      <formula>"NotPaid"</formula>
    </cfRule>
    <cfRule type="cellIs" dxfId="3" priority="137" operator="equal">
      <formula>"NotPaid"</formula>
    </cfRule>
    <cfRule type="cellIs" dxfId="3" priority="135" operator="equal">
      <formula>"NotPaid"</formula>
    </cfRule>
    <cfRule type="cellIs" dxfId="3" priority="133" operator="equal">
      <formula>"NotPaid"</formula>
    </cfRule>
    <cfRule type="cellIs" dxfId="3" priority="131" operator="equal">
      <formula>"NotPaid"</formula>
    </cfRule>
  </conditionalFormatting>
  <conditionalFormatting sqref="V9:X9">
    <cfRule type="cellIs" dxfId="3" priority="257" operator="equal">
      <formula>"NotPaid"</formula>
    </cfRule>
    <cfRule type="cellIs" dxfId="3" priority="256" operator="equal">
      <formula>"NotPaid"</formula>
    </cfRule>
    <cfRule type="cellIs" dxfId="3" priority="254" operator="equal">
      <formula>"NotPaid"</formula>
    </cfRule>
    <cfRule type="cellIs" dxfId="3" priority="252" operator="equal">
      <formula>"NotPaid"</formula>
    </cfRule>
    <cfRule type="cellIs" dxfId="3" priority="251" operator="equal">
      <formula>"NotPaid"</formula>
    </cfRule>
    <cfRule type="cellIs" dxfId="3" priority="249" operator="equal">
      <formula>"NotPaid"</formula>
    </cfRule>
    <cfRule type="cellIs" dxfId="3" priority="247" operator="equal">
      <formula>"NotPaid"</formula>
    </cfRule>
    <cfRule type="cellIs" dxfId="3" priority="245" operator="equal">
      <formula>"NotPaid"</formula>
    </cfRule>
    <cfRule type="cellIs" dxfId="3" priority="217" operator="equal">
      <formula>"NotPaid"</formula>
    </cfRule>
    <cfRule type="cellIs" dxfId="3" priority="215" operator="equal">
      <formula>"NotPaid"</formula>
    </cfRule>
    <cfRule type="cellIs" dxfId="3" priority="213" operator="equal">
      <formula>"NotPaid"</formula>
    </cfRule>
    <cfRule type="cellIs" dxfId="3" priority="280" operator="equal">
      <formula>"NotPaid"</formula>
    </cfRule>
    <cfRule type="cellIs" dxfId="3" priority="279" operator="equal">
      <formula>"NotPaid"</formula>
    </cfRule>
    <cfRule type="cellIs" dxfId="3" priority="277" operator="equal">
      <formula>"NotPaid"</formula>
    </cfRule>
    <cfRule type="cellIs" dxfId="3" priority="273" operator="equal">
      <formula>"NotPaid"</formula>
    </cfRule>
    <cfRule type="cellIs" dxfId="3" priority="275" operator="equal">
      <formula>"NotPaid"</formula>
    </cfRule>
    <cfRule type="cellIs" dxfId="3" priority="272" operator="equal">
      <formula>"NotPaid"</formula>
    </cfRule>
    <cfRule type="cellIs" dxfId="3" priority="268" operator="equal">
      <formula>"NotPaid"</formula>
    </cfRule>
    <cfRule type="cellIs" dxfId="3" priority="266" operator="equal">
      <formula>"NotPaid"</formula>
    </cfRule>
    <cfRule type="cellIs" dxfId="3" priority="270" operator="equal">
      <formula>"NotPaid"</formula>
    </cfRule>
    <cfRule type="cellIs" dxfId="3" priority="235" operator="equal">
      <formula>"NotPaid"</formula>
    </cfRule>
    <cfRule type="cellIs" dxfId="3" priority="233" operator="equal">
      <formula>"NotPaid"</formula>
    </cfRule>
    <cfRule type="cellIs" dxfId="3" priority="231" operator="equal">
      <formula>"NotPaid"</formula>
    </cfRule>
    <cfRule type="cellIs" dxfId="3" priority="236" operator="equal">
      <formula>"NotPaid"</formula>
    </cfRule>
    <cfRule type="cellIs" dxfId="3" priority="222" operator="equal">
      <formula>"NotPaid"</formula>
    </cfRule>
    <cfRule type="cellIs" dxfId="3" priority="229" operator="equal">
      <formula>"NotPaid"</formula>
    </cfRule>
    <cfRule type="cellIs" dxfId="3" priority="220" operator="equal">
      <formula>"NotPaid"</formula>
    </cfRule>
    <cfRule type="cellIs" dxfId="3" priority="227" operator="equal">
      <formula>"NotPaid"</formula>
    </cfRule>
    <cfRule type="cellIs" dxfId="3" priority="225" operator="equal">
      <formula>"NotPaid"</formula>
    </cfRule>
    <cfRule type="cellIs" dxfId="3" priority="224" operator="equal">
      <formula>"NotPaid"</formula>
    </cfRule>
    <cfRule type="cellIs" dxfId="3" priority="219" operator="equal">
      <formula>"NotPaid"</formula>
    </cfRule>
  </conditionalFormatting>
  <conditionalFormatting sqref="Y9:AA9">
    <cfRule type="cellIs" dxfId="3" priority="362" operator="equal">
      <formula>"NotPaid"</formula>
    </cfRule>
    <cfRule type="cellIs" dxfId="3" priority="357" operator="equal">
      <formula>"NotPaid"</formula>
    </cfRule>
    <cfRule type="cellIs" dxfId="3" priority="350" operator="equal">
      <formula>"NotPaid"</formula>
    </cfRule>
    <cfRule type="cellIs" dxfId="3" priority="361" operator="equal">
      <formula>"NotPaid"</formula>
    </cfRule>
    <cfRule type="cellIs" dxfId="3" priority="359" operator="equal">
      <formula>"NotPaid"</formula>
    </cfRule>
    <cfRule type="cellIs" dxfId="3" priority="355" operator="equal">
      <formula>"NotPaid"</formula>
    </cfRule>
    <cfRule type="cellIs" dxfId="3" priority="354" operator="equal">
      <formula>"NotPaid"</formula>
    </cfRule>
    <cfRule type="cellIs" dxfId="3" priority="348" operator="equal">
      <formula>"NotPaid"</formula>
    </cfRule>
    <cfRule type="cellIs" dxfId="3" priority="352" operator="equal">
      <formula>"NotPaid"</formula>
    </cfRule>
    <cfRule type="cellIs" dxfId="3" priority="339" operator="equal">
      <formula>"NotPaid"</formula>
    </cfRule>
    <cfRule type="cellIs" dxfId="3" priority="336" operator="equal">
      <formula>"NotPaid"</formula>
    </cfRule>
    <cfRule type="cellIs" dxfId="3" priority="334" operator="equal">
      <formula>"NotPaid"</formula>
    </cfRule>
    <cfRule type="cellIs" dxfId="3" priority="333" operator="equal">
      <formula>"NotPaid"</formula>
    </cfRule>
    <cfRule type="cellIs" dxfId="3" priority="338" operator="equal">
      <formula>"NotPaid"</formula>
    </cfRule>
    <cfRule type="cellIs" dxfId="3" priority="329" operator="equal">
      <formula>"NotPaid"</formula>
    </cfRule>
    <cfRule type="cellIs" dxfId="3" priority="327" operator="equal">
      <formula>"NotPaid"</formula>
    </cfRule>
    <cfRule type="cellIs" dxfId="3" priority="331" operator="equal">
      <formula>"NotPaid"</formula>
    </cfRule>
    <cfRule type="cellIs" dxfId="3" priority="317" operator="equal">
      <formula>"NotPaid"</formula>
    </cfRule>
    <cfRule type="cellIs" dxfId="3" priority="315" operator="equal">
      <formula>"NotPaid"</formula>
    </cfRule>
    <cfRule type="cellIs" dxfId="3" priority="313" operator="equal">
      <formula>"NotPaid"</formula>
    </cfRule>
    <cfRule type="cellIs" dxfId="3" priority="318" operator="equal">
      <formula>"NotPaid"</formula>
    </cfRule>
    <cfRule type="cellIs" dxfId="3" priority="304" operator="equal">
      <formula>"NotPaid"</formula>
    </cfRule>
    <cfRule type="cellIs" dxfId="3" priority="311" operator="equal">
      <formula>"NotPaid"</formula>
    </cfRule>
    <cfRule type="cellIs" dxfId="3" priority="302" operator="equal">
      <formula>"NotPaid"</formula>
    </cfRule>
    <cfRule type="cellIs" dxfId="3" priority="309" operator="equal">
      <formula>"NotPaid"</formula>
    </cfRule>
    <cfRule type="cellIs" dxfId="3" priority="307" operator="equal">
      <formula>"NotPaid"</formula>
    </cfRule>
    <cfRule type="cellIs" dxfId="3" priority="306" operator="equal">
      <formula>"NotPaid"</formula>
    </cfRule>
    <cfRule type="cellIs" dxfId="3" priority="297" operator="equal">
      <formula>"NotPaid"</formula>
    </cfRule>
    <cfRule type="cellIs" dxfId="3" priority="295" operator="equal">
      <formula>"NotPaid"</formula>
    </cfRule>
    <cfRule type="cellIs" dxfId="3" priority="301" operator="equal">
      <formula>"NotPaid"</formula>
    </cfRule>
    <cfRule type="cellIs" dxfId="3" priority="299" operator="equal">
      <formula>"NotPaid"</formula>
    </cfRule>
  </conditionalFormatting>
  <conditionalFormatting sqref="AD9">
    <cfRule type="cellIs" dxfId="3" priority="2541" operator="equal">
      <formula>"NotPaid"</formula>
    </cfRule>
    <cfRule type="cellIs" dxfId="3" priority="2529" operator="equal">
      <formula>"NotPaid"</formula>
    </cfRule>
    <cfRule type="cellIs" dxfId="3" priority="2453" operator="equal">
      <formula>"NotPaid"</formula>
    </cfRule>
    <cfRule type="cellIs" dxfId="3" priority="2443" operator="equal">
      <formula>"NotPaid"</formula>
    </cfRule>
  </conditionalFormatting>
  <conditionalFormatting sqref="R10">
    <cfRule type="cellIs" dxfId="3" priority="123" operator="equal">
      <formula>"NotPaid"</formula>
    </cfRule>
    <cfRule type="cellIs" dxfId="3" priority="122" operator="equal">
      <formula>"NotPaid"</formula>
    </cfRule>
    <cfRule type="cellIs" dxfId="3" priority="121" operator="equal">
      <formula>"NotPaid"</formula>
    </cfRule>
    <cfRule type="cellIs" dxfId="3" priority="120" operator="equal">
      <formula>"NotPaid"</formula>
    </cfRule>
    <cfRule type="cellIs" dxfId="3" priority="119" operator="equal">
      <formula>"NotPaid"</formula>
    </cfRule>
    <cfRule type="cellIs" dxfId="3" priority="118" operator="equal">
      <formula>"NotPaid"</formula>
    </cfRule>
    <cfRule type="cellIs" dxfId="3" priority="117" operator="equal">
      <formula>"NotPaid"</formula>
    </cfRule>
    <cfRule type="cellIs" dxfId="3" priority="114" operator="equal">
      <formula>"NotPaid"</formula>
    </cfRule>
    <cfRule type="cellIs" dxfId="3" priority="112" operator="equal">
      <formula>"NotPaid"</formula>
    </cfRule>
    <cfRule type="cellIs" dxfId="3" priority="110" operator="equal">
      <formula>"NotPaid"</formula>
    </cfRule>
    <cfRule type="cellIs" dxfId="3" priority="107" operator="equal">
      <formula>"NotPaid"</formula>
    </cfRule>
    <cfRule type="cellIs" dxfId="3" priority="105" operator="equal">
      <formula>"NotPaid"</formula>
    </cfRule>
    <cfRule type="cellIs" dxfId="3" priority="103" operator="equal">
      <formula>"NotPaid"</formula>
    </cfRule>
    <cfRule type="cellIs" dxfId="3" priority="96" operator="equal">
      <formula>"NotPaid"</formula>
    </cfRule>
    <cfRule type="cellIs" dxfId="3" priority="95" operator="equal">
      <formula>"NotPaid"</formula>
    </cfRule>
    <cfRule type="cellIs" dxfId="3" priority="94" operator="equal">
      <formula>"NotPaid"</formula>
    </cfRule>
    <cfRule type="cellIs" dxfId="3" priority="101" operator="equal">
      <formula>"NotPaid"</formula>
    </cfRule>
    <cfRule type="cellIs" dxfId="3" priority="98" operator="equal">
      <formula>"NotPaid"</formula>
    </cfRule>
    <cfRule type="cellIs" dxfId="3" priority="100" operator="equal">
      <formula>"NotPaid"</formula>
    </cfRule>
    <cfRule type="cellIs" dxfId="3" priority="99" operator="equal">
      <formula>"NotPaid"</formula>
    </cfRule>
    <cfRule type="cellIs" dxfId="3" priority="97" operator="equal">
      <formula>"NotPaid"</formula>
    </cfRule>
    <cfRule type="cellIs" dxfId="3" priority="89" operator="equal">
      <formula>"NotPaid"</formula>
    </cfRule>
    <cfRule type="cellIs" dxfId="3" priority="91" operator="equal">
      <formula>"NotPaid"</formula>
    </cfRule>
    <cfRule type="cellIs" dxfId="3" priority="84" operator="equal">
      <formula>"NotPaid"</formula>
    </cfRule>
    <cfRule type="cellIs" dxfId="3" priority="86" operator="equal">
      <formula>"NotPaid"</formula>
    </cfRule>
    <cfRule type="cellIs" dxfId="3" priority="79" operator="equal">
      <formula>"NotPaid"</formula>
    </cfRule>
    <cfRule type="cellIs" dxfId="3" priority="77" operator="equal">
      <formula>"NotPaid"</formula>
    </cfRule>
    <cfRule type="cellIs" dxfId="3" priority="82" operator="equal">
      <formula>"NotPaid"</formula>
    </cfRule>
    <cfRule type="cellIs" dxfId="3" priority="80" operator="equal">
      <formula>"NotPaid"</formula>
    </cfRule>
    <cfRule type="cellIs" dxfId="3" priority="78" operator="equal">
      <formula>"NotPaid"</formula>
    </cfRule>
    <cfRule type="cellIs" dxfId="3" priority="74" operator="equal">
      <formula>"NotPaid"</formula>
    </cfRule>
    <cfRule type="cellIs" dxfId="3" priority="73" operator="equal">
      <formula>"NotPaid"</formula>
    </cfRule>
    <cfRule type="cellIs" dxfId="3" priority="76" operator="equal">
      <formula>"NotPaid"</formula>
    </cfRule>
    <cfRule type="cellIs" dxfId="3" priority="70" operator="equal">
      <formula>"NotPaid"</formula>
    </cfRule>
    <cfRule type="cellIs" dxfId="3" priority="75" operator="equal">
      <formula>"NotPaid"</formula>
    </cfRule>
    <cfRule type="cellIs" dxfId="3" priority="66" operator="equal">
      <formula>"NotPaid"</formula>
    </cfRule>
    <cfRule type="cellIs" dxfId="3" priority="64" operator="equal">
      <formula>"NotPaid"</formula>
    </cfRule>
    <cfRule type="cellIs" dxfId="3" priority="62" operator="equal">
      <formula>"NotPaid"</formula>
    </cfRule>
    <cfRule type="cellIs" dxfId="3" priority="68" operator="equal">
      <formula>"NotPaid"</formula>
    </cfRule>
    <cfRule type="cellIs" dxfId="3" priority="59" operator="equal">
      <formula>"NotPaid"</formula>
    </cfRule>
    <cfRule type="cellIs" dxfId="3" priority="52" operator="equal">
      <formula>"NotPaid"</formula>
    </cfRule>
    <cfRule type="cellIs" dxfId="3" priority="57" operator="equal">
      <formula>"NotPaid"</formula>
    </cfRule>
    <cfRule type="cellIs" dxfId="3" priority="54" operator="equal">
      <formula>"NotPaid"</formula>
    </cfRule>
    <cfRule type="cellIs" dxfId="3" priority="50" operator="equal">
      <formula>"NotPaid"</formula>
    </cfRule>
    <cfRule type="cellIs" dxfId="3" priority="48" operator="equal">
      <formula>"NotPaid"</formula>
    </cfRule>
  </conditionalFormatting>
  <conditionalFormatting sqref="S10:U10">
    <cfRule type="cellIs" dxfId="3" priority="205" operator="equal">
      <formula>"NotPaid"</formula>
    </cfRule>
    <cfRule type="cellIs" dxfId="3" priority="204" operator="equal">
      <formula>"NotPaid"</formula>
    </cfRule>
    <cfRule type="cellIs" dxfId="3" priority="203" operator="equal">
      <formula>"NotPaid"</formula>
    </cfRule>
    <cfRule type="cellIs" dxfId="3" priority="202" operator="equal">
      <formula>"NotPaid"</formula>
    </cfRule>
    <cfRule type="cellIs" dxfId="3" priority="201" operator="equal">
      <formula>"NotPaid"</formula>
    </cfRule>
    <cfRule type="cellIs" dxfId="3" priority="200" operator="equal">
      <formula>"NotPaid"</formula>
    </cfRule>
    <cfRule type="cellIs" dxfId="3" priority="199" operator="equal">
      <formula>"NotPaid"</formula>
    </cfRule>
    <cfRule type="cellIs" dxfId="3" priority="196" operator="equal">
      <formula>"NotPaid"</formula>
    </cfRule>
    <cfRule type="cellIs" dxfId="3" priority="194" operator="equal">
      <formula>"NotPaid"</formula>
    </cfRule>
    <cfRule type="cellIs" dxfId="3" priority="192" operator="equal">
      <formula>"NotPaid"</formula>
    </cfRule>
    <cfRule type="cellIs" dxfId="3" priority="189" operator="equal">
      <formula>"NotPaid"</formula>
    </cfRule>
    <cfRule type="cellIs" dxfId="3" priority="187" operator="equal">
      <formula>"NotPaid"</formula>
    </cfRule>
    <cfRule type="cellIs" dxfId="3" priority="185" operator="equal">
      <formula>"NotPaid"</formula>
    </cfRule>
    <cfRule type="cellIs" dxfId="3" priority="183" operator="equal">
      <formula>"NotPaid"</formula>
    </cfRule>
    <cfRule type="cellIs" dxfId="3" priority="182" operator="equal">
      <formula>"NotPaid"</formula>
    </cfRule>
    <cfRule type="cellIs" dxfId="3" priority="181" operator="equal">
      <formula>"NotPaid"</formula>
    </cfRule>
    <cfRule type="cellIs" dxfId="3" priority="180" operator="equal">
      <formula>"NotPaid"</formula>
    </cfRule>
    <cfRule type="cellIs" dxfId="3" priority="179" operator="equal">
      <formula>"NotPaid"</formula>
    </cfRule>
    <cfRule type="cellIs" dxfId="3" priority="178" operator="equal">
      <formula>"NotPaid"</formula>
    </cfRule>
    <cfRule type="cellIs" dxfId="3" priority="177" operator="equal">
      <formula>"NotPaid"</formula>
    </cfRule>
    <cfRule type="cellIs" dxfId="3" priority="176" operator="equal">
      <formula>"NotPaid"</formula>
    </cfRule>
    <cfRule type="cellIs" dxfId="3" priority="173" operator="equal">
      <formula>"NotPaid"</formula>
    </cfRule>
    <cfRule type="cellIs" dxfId="3" priority="171" operator="equal">
      <formula>"NotPaid"</formula>
    </cfRule>
    <cfRule type="cellIs" dxfId="3" priority="168" operator="equal">
      <formula>"NotPaid"</formula>
    </cfRule>
    <cfRule type="cellIs" dxfId="3" priority="166" operator="equal">
      <formula>"NotPaid"</formula>
    </cfRule>
    <cfRule type="cellIs" dxfId="3" priority="164" operator="equal">
      <formula>"NotPaid"</formula>
    </cfRule>
    <cfRule type="cellIs" dxfId="3" priority="162" operator="equal">
      <formula>"NotPaid"</formula>
    </cfRule>
    <cfRule type="cellIs" dxfId="3" priority="161" operator="equal">
      <formula>"NotPaid"</formula>
    </cfRule>
    <cfRule type="cellIs" dxfId="3" priority="160" operator="equal">
      <formula>"NotPaid"</formula>
    </cfRule>
    <cfRule type="cellIs" dxfId="3" priority="159" operator="equal">
      <formula>"NotPaid"</formula>
    </cfRule>
    <cfRule type="cellIs" dxfId="3" priority="158" operator="equal">
      <formula>"NotPaid"</formula>
    </cfRule>
    <cfRule type="cellIs" dxfId="3" priority="157" operator="equal">
      <formula>"NotPaid"</formula>
    </cfRule>
    <cfRule type="cellIs" dxfId="3" priority="156" operator="equal">
      <formula>"NotPaid"</formula>
    </cfRule>
    <cfRule type="cellIs" dxfId="3" priority="155" operator="equal">
      <formula>"NotPaid"</formula>
    </cfRule>
    <cfRule type="cellIs" dxfId="3" priority="152" operator="equal">
      <formula>"NotPaid"</formula>
    </cfRule>
    <cfRule type="cellIs" dxfId="3" priority="150" operator="equal">
      <formula>"NotPaid"</formula>
    </cfRule>
    <cfRule type="cellIs" dxfId="3" priority="148" operator="equal">
      <formula>"NotPaid"</formula>
    </cfRule>
    <cfRule type="cellIs" dxfId="3" priority="146" operator="equal">
      <formula>"NotPaid"</formula>
    </cfRule>
    <cfRule type="cellIs" dxfId="3" priority="144" operator="equal">
      <formula>"NotPaid"</formula>
    </cfRule>
    <cfRule type="cellIs" dxfId="3" priority="141" operator="equal">
      <formula>"NotPaid"</formula>
    </cfRule>
    <cfRule type="cellIs" dxfId="3" priority="139" operator="equal">
      <formula>"NotPaid"</formula>
    </cfRule>
    <cfRule type="cellIs" dxfId="3" priority="136" operator="equal">
      <formula>"NotPaid"</formula>
    </cfRule>
    <cfRule type="cellIs" dxfId="3" priority="134" operator="equal">
      <formula>"NotPaid"</formula>
    </cfRule>
    <cfRule type="cellIs" dxfId="3" priority="132" operator="equal">
      <formula>"NotPaid"</formula>
    </cfRule>
    <cfRule type="cellIs" dxfId="3" priority="130" operator="equal">
      <formula>"NotPaid"</formula>
    </cfRule>
  </conditionalFormatting>
  <conditionalFormatting sqref="V10:X10">
    <cfRule type="cellIs" dxfId="3" priority="263" operator="equal">
      <formula>"NotPaid"</formula>
    </cfRule>
    <cfRule type="cellIs" dxfId="3" priority="262" operator="equal">
      <formula>"NotPaid"</formula>
    </cfRule>
    <cfRule type="cellIs" dxfId="3" priority="261" operator="equal">
      <formula>"NotPaid"</formula>
    </cfRule>
    <cfRule type="cellIs" dxfId="3" priority="260" operator="equal">
      <formula>"NotPaid"</formula>
    </cfRule>
    <cfRule type="cellIs" dxfId="3" priority="259" operator="equal">
      <formula>"NotPaid"</formula>
    </cfRule>
    <cfRule type="cellIs" dxfId="3" priority="258" operator="equal">
      <formula>"NotPaid"</formula>
    </cfRule>
    <cfRule type="cellIs" dxfId="3" priority="255" operator="equal">
      <formula>"NotPaid"</formula>
    </cfRule>
    <cfRule type="cellIs" dxfId="3" priority="253" operator="equal">
      <formula>"NotPaid"</formula>
    </cfRule>
    <cfRule type="cellIs" dxfId="3" priority="250" operator="equal">
      <formula>"NotPaid"</formula>
    </cfRule>
    <cfRule type="cellIs" dxfId="3" priority="248" operator="equal">
      <formula>"NotPaid"</formula>
    </cfRule>
    <cfRule type="cellIs" dxfId="3" priority="246" operator="equal">
      <formula>"NotPaid"</formula>
    </cfRule>
    <cfRule type="cellIs" dxfId="3" priority="244" operator="equal">
      <formula>"NotPaid"</formula>
    </cfRule>
    <cfRule type="cellIs" dxfId="3" priority="243" operator="equal">
      <formula>"NotPaid"</formula>
    </cfRule>
    <cfRule type="cellIs" dxfId="3" priority="242" operator="equal">
      <formula>"NotPaid"</formula>
    </cfRule>
    <cfRule type="cellIs" dxfId="3" priority="241" operator="equal">
      <formula>"NotPaid"</formula>
    </cfRule>
    <cfRule type="cellIs" dxfId="3" priority="216" operator="equal">
      <formula>"NotPaid"</formula>
    </cfRule>
    <cfRule type="cellIs" dxfId="3" priority="214" operator="equal">
      <formula>"NotPaid"</formula>
    </cfRule>
    <cfRule type="cellIs" dxfId="3" priority="212" operator="equal">
      <formula>"NotPaid"</formula>
    </cfRule>
    <cfRule type="cellIs" dxfId="3" priority="285" operator="equal">
      <formula>"NotPaid"</formula>
    </cfRule>
    <cfRule type="cellIs" dxfId="3" priority="287" operator="equal">
      <formula>"NotPaid"</formula>
    </cfRule>
    <cfRule type="cellIs" dxfId="3" priority="286" operator="equal">
      <formula>"NotPaid"</formula>
    </cfRule>
    <cfRule type="cellIs" dxfId="3" priority="284" operator="equal">
      <formula>"NotPaid"</formula>
    </cfRule>
    <cfRule type="cellIs" dxfId="3" priority="281" operator="equal">
      <formula>"NotPaid"</formula>
    </cfRule>
    <cfRule type="cellIs" dxfId="3" priority="283" operator="equal">
      <formula>"NotPaid"</formula>
    </cfRule>
    <cfRule type="cellIs" dxfId="3" priority="282" operator="equal">
      <formula>"NotPaid"</formula>
    </cfRule>
    <cfRule type="cellIs" dxfId="3" priority="278" operator="equal">
      <formula>"NotPaid"</formula>
    </cfRule>
    <cfRule type="cellIs" dxfId="3" priority="276" operator="equal">
      <formula>"NotPaid"</formula>
    </cfRule>
    <cfRule type="cellIs" dxfId="3" priority="274" operator="equal">
      <formula>"NotPaid"</formula>
    </cfRule>
    <cfRule type="cellIs" dxfId="3" priority="269" operator="equal">
      <formula>"NotPaid"</formula>
    </cfRule>
    <cfRule type="cellIs" dxfId="3" priority="271" operator="equal">
      <formula>"NotPaid"</formula>
    </cfRule>
    <cfRule type="cellIs" dxfId="3" priority="267" operator="equal">
      <formula>"NotPaid"</formula>
    </cfRule>
    <cfRule type="cellIs" dxfId="3" priority="265" operator="equal">
      <formula>"NotPaid"</formula>
    </cfRule>
    <cfRule type="cellIs" dxfId="3" priority="264" operator="equal">
      <formula>"NotPaid"</formula>
    </cfRule>
    <cfRule type="cellIs" dxfId="3" priority="238" operator="equal">
      <formula>"NotPaid"</formula>
    </cfRule>
    <cfRule type="cellIs" dxfId="3" priority="237" operator="equal">
      <formula>"NotPaid"</formula>
    </cfRule>
    <cfRule type="cellIs" dxfId="3" priority="240" operator="equal">
      <formula>"NotPaid"</formula>
    </cfRule>
    <cfRule type="cellIs" dxfId="3" priority="234" operator="equal">
      <formula>"NotPaid"</formula>
    </cfRule>
    <cfRule type="cellIs" dxfId="3" priority="239" operator="equal">
      <formula>"NotPaid"</formula>
    </cfRule>
    <cfRule type="cellIs" dxfId="3" priority="230" operator="equal">
      <formula>"NotPaid"</formula>
    </cfRule>
    <cfRule type="cellIs" dxfId="3" priority="228" operator="equal">
      <formula>"NotPaid"</formula>
    </cfRule>
    <cfRule type="cellIs" dxfId="3" priority="226" operator="equal">
      <formula>"NotPaid"</formula>
    </cfRule>
    <cfRule type="cellIs" dxfId="3" priority="232" operator="equal">
      <formula>"NotPaid"</formula>
    </cfRule>
    <cfRule type="cellIs" dxfId="3" priority="223" operator="equal">
      <formula>"NotPaid"</formula>
    </cfRule>
    <cfRule type="cellIs" dxfId="3" priority="221" operator="equal">
      <formula>"NotPaid"</formula>
    </cfRule>
    <cfRule type="cellIs" dxfId="3" priority="218" operator="equal">
      <formula>"NotPaid"</formula>
    </cfRule>
  </conditionalFormatting>
  <conditionalFormatting sqref="Y10:AA10">
    <cfRule type="cellIs" dxfId="3" priority="368" operator="equal">
      <formula>"NotPaid"</formula>
    </cfRule>
    <cfRule type="cellIs" dxfId="3" priority="365" operator="equal">
      <formula>"NotPaid"</formula>
    </cfRule>
    <cfRule type="cellIs" dxfId="3" priority="364" operator="equal">
      <formula>"NotPaid"</formula>
    </cfRule>
    <cfRule type="cellIs" dxfId="3" priority="363" operator="equal">
      <formula>"NotPaid"</formula>
    </cfRule>
    <cfRule type="cellIs" dxfId="3" priority="356" operator="equal">
      <formula>"NotPaid"</formula>
    </cfRule>
    <cfRule type="cellIs" dxfId="3" priority="351" operator="equal">
      <formula>"NotPaid"</formula>
    </cfRule>
    <cfRule type="cellIs" dxfId="3" priority="367" operator="equal">
      <formula>"NotPaid"</formula>
    </cfRule>
    <cfRule type="cellIs" dxfId="3" priority="369" operator="equal">
      <formula>"NotPaid"</formula>
    </cfRule>
    <cfRule type="cellIs" dxfId="3" priority="366" operator="equal">
      <formula>"NotPaid"</formula>
    </cfRule>
    <cfRule type="cellIs" dxfId="3" priority="360" operator="equal">
      <formula>"NotPaid"</formula>
    </cfRule>
    <cfRule type="cellIs" dxfId="3" priority="358" operator="equal">
      <formula>"NotPaid"</formula>
    </cfRule>
    <cfRule type="cellIs" dxfId="3" priority="353" operator="equal">
      <formula>"NotPaid"</formula>
    </cfRule>
    <cfRule type="cellIs" dxfId="3" priority="349" operator="equal">
      <formula>"NotPaid"</formula>
    </cfRule>
    <cfRule type="cellIs" dxfId="3" priority="347" operator="equal">
      <formula>"NotPaid"</formula>
    </cfRule>
    <cfRule type="cellIs" dxfId="3" priority="344" operator="equal">
      <formula>"NotPaid"</formula>
    </cfRule>
    <cfRule type="cellIs" dxfId="3" priority="346" operator="equal">
      <formula>"NotPaid"</formula>
    </cfRule>
    <cfRule type="cellIs" dxfId="3" priority="345" operator="equal">
      <formula>"NotPaid"</formula>
    </cfRule>
    <cfRule type="cellIs" dxfId="3" priority="340" operator="equal">
      <formula>"NotPaid"</formula>
    </cfRule>
    <cfRule type="cellIs" dxfId="3" priority="343" operator="equal">
      <formula>"NotPaid"</formula>
    </cfRule>
    <cfRule type="cellIs" dxfId="3" priority="342" operator="equal">
      <formula>"NotPaid"</formula>
    </cfRule>
    <cfRule type="cellIs" dxfId="3" priority="335" operator="equal">
      <formula>"NotPaid"</formula>
    </cfRule>
    <cfRule type="cellIs" dxfId="3" priority="341" operator="equal">
      <formula>"NotPaid"</formula>
    </cfRule>
    <cfRule type="cellIs" dxfId="3" priority="337" operator="equal">
      <formula>"NotPaid"</formula>
    </cfRule>
    <cfRule type="cellIs" dxfId="3" priority="330" operator="equal">
      <formula>"NotPaid"</formula>
    </cfRule>
    <cfRule type="cellIs" dxfId="3" priority="332" operator="equal">
      <formula>"NotPaid"</formula>
    </cfRule>
    <cfRule type="cellIs" dxfId="3" priority="325" operator="equal">
      <formula>"NotPaid"</formula>
    </cfRule>
    <cfRule type="cellIs" dxfId="3" priority="323" operator="equal">
      <formula>"NotPaid"</formula>
    </cfRule>
    <cfRule type="cellIs" dxfId="3" priority="328" operator="equal">
      <formula>"NotPaid"</formula>
    </cfRule>
    <cfRule type="cellIs" dxfId="3" priority="326" operator="equal">
      <formula>"NotPaid"</formula>
    </cfRule>
    <cfRule type="cellIs" dxfId="3" priority="324" operator="equal">
      <formula>"NotPaid"</formula>
    </cfRule>
    <cfRule type="cellIs" dxfId="3" priority="320" operator="equal">
      <formula>"NotPaid"</formula>
    </cfRule>
    <cfRule type="cellIs" dxfId="3" priority="319" operator="equal">
      <formula>"NotPaid"</formula>
    </cfRule>
    <cfRule type="cellIs" dxfId="3" priority="322" operator="equal">
      <formula>"NotPaid"</formula>
    </cfRule>
    <cfRule type="cellIs" dxfId="3" priority="316" operator="equal">
      <formula>"NotPaid"</formula>
    </cfRule>
    <cfRule type="cellIs" dxfId="3" priority="321" operator="equal">
      <formula>"NotPaid"</formula>
    </cfRule>
    <cfRule type="cellIs" dxfId="3" priority="312" operator="equal">
      <formula>"NotPaid"</formula>
    </cfRule>
    <cfRule type="cellIs" dxfId="3" priority="310" operator="equal">
      <formula>"NotPaid"</formula>
    </cfRule>
    <cfRule type="cellIs" dxfId="3" priority="308" operator="equal">
      <formula>"NotPaid"</formula>
    </cfRule>
    <cfRule type="cellIs" dxfId="3" priority="314" operator="equal">
      <formula>"NotPaid"</formula>
    </cfRule>
    <cfRule type="cellIs" dxfId="3" priority="305" operator="equal">
      <formula>"NotPaid"</formula>
    </cfRule>
    <cfRule type="cellIs" dxfId="3" priority="298" operator="equal">
      <formula>"NotPaid"</formula>
    </cfRule>
    <cfRule type="cellIs" dxfId="3" priority="303" operator="equal">
      <formula>"NotPaid"</formula>
    </cfRule>
    <cfRule type="cellIs" dxfId="3" priority="300" operator="equal">
      <formula>"NotPaid"</formula>
    </cfRule>
    <cfRule type="cellIs" dxfId="3" priority="296" operator="equal">
      <formula>"NotPaid"</formula>
    </cfRule>
    <cfRule type="cellIs" dxfId="3" priority="294" operator="equal">
      <formula>"NotPaid"</formula>
    </cfRule>
  </conditionalFormatting>
  <conditionalFormatting sqref="AD10">
    <cfRule type="cellIs" dxfId="3" priority="2207" operator="equal">
      <formula>"NotPaid"</formula>
    </cfRule>
    <cfRule type="cellIs" dxfId="3" priority="2206" operator="equal">
      <formula>"NotPaid"</formula>
    </cfRule>
    <cfRule type="cellIs" dxfId="3" priority="2205" operator="equal">
      <formula>"NotPaid"</formula>
    </cfRule>
    <cfRule type="cellIs" dxfId="3" priority="2204" operator="equal">
      <formula>"NotPaid"</formula>
    </cfRule>
    <cfRule type="cellIs" dxfId="3" priority="2203" operator="equal">
      <formula>"NotPaid"</formula>
    </cfRule>
    <cfRule type="cellIs" dxfId="3" priority="2202" operator="equal">
      <formula>"NotPaid"</formula>
    </cfRule>
    <cfRule type="cellIs" dxfId="3" priority="2201" operator="equal">
      <formula>"NotPaid"</formula>
    </cfRule>
    <cfRule type="cellIs" dxfId="3" priority="2200" operator="equal">
      <formula>"NotPaid"</formula>
    </cfRule>
    <cfRule type="cellIs" dxfId="3" priority="2199" operator="equal">
      <formula>"NotPaid"</formula>
    </cfRule>
    <cfRule type="cellIs" dxfId="3" priority="2198" operator="equal">
      <formula>"NotPaid"</formula>
    </cfRule>
    <cfRule type="cellIs" dxfId="3" priority="2197" operator="equal">
      <formula>"NotPaid"</formula>
    </cfRule>
    <cfRule type="cellIs" dxfId="3" priority="2196" operator="equal">
      <formula>"NotPaid"</formula>
    </cfRule>
    <cfRule type="cellIs" dxfId="3" priority="2195" operator="equal">
      <formula>"NotPaid"</formula>
    </cfRule>
    <cfRule type="cellIs" dxfId="3" priority="2194" operator="equal">
      <formula>"NotPaid"</formula>
    </cfRule>
    <cfRule type="cellIs" dxfId="3" priority="2193" operator="equal">
      <formula>"NotPaid"</formula>
    </cfRule>
    <cfRule type="cellIs" dxfId="3" priority="2192" operator="equal">
      <formula>"NotPaid"</formula>
    </cfRule>
    <cfRule type="cellIs" dxfId="3" priority="2191" operator="equal">
      <formula>"NotPaid"</formula>
    </cfRule>
    <cfRule type="cellIs" dxfId="3" priority="2190" operator="equal">
      <formula>"NotPaid"</formula>
    </cfRule>
    <cfRule type="cellIs" dxfId="3" priority="2189" operator="equal">
      <formula>"NotPaid"</formula>
    </cfRule>
    <cfRule type="cellIs" dxfId="3" priority="2188" operator="equal">
      <formula>"NotPaid"</formula>
    </cfRule>
    <cfRule type="cellIs" dxfId="3" priority="2187" operator="equal">
      <formula>"NotPaid"</formula>
    </cfRule>
    <cfRule type="cellIs" dxfId="3" priority="2186" operator="equal">
      <formula>"NotPaid"</formula>
    </cfRule>
    <cfRule type="cellIs" dxfId="3" priority="2185" operator="equal">
      <formula>"NotPaid"</formula>
    </cfRule>
    <cfRule type="cellIs" dxfId="3" priority="2138" operator="equal">
      <formula>"NotPaid"</formula>
    </cfRule>
    <cfRule type="cellIs" dxfId="3" priority="2137" operator="equal">
      <formula>"NotPaid"</formula>
    </cfRule>
    <cfRule type="cellIs" dxfId="3" priority="2136" operator="equal">
      <formula>"NotPaid"</formula>
    </cfRule>
    <cfRule type="cellIs" dxfId="3" priority="2135" operator="equal">
      <formula>"NotPaid"</formula>
    </cfRule>
    <cfRule type="cellIs" dxfId="3" priority="2134" operator="equal">
      <formula>"NotPaid"</formula>
    </cfRule>
    <cfRule type="cellIs" dxfId="3" priority="2133" operator="equal">
      <formula>"NotPaid"</formula>
    </cfRule>
    <cfRule type="cellIs" dxfId="3" priority="2132" operator="equal">
      <formula>"NotPaid"</formula>
    </cfRule>
    <cfRule type="cellIs" dxfId="3" priority="2131" operator="equal">
      <formula>"NotPaid"</formula>
    </cfRule>
    <cfRule type="cellIs" dxfId="3" priority="2130" operator="equal">
      <formula>"NotPaid"</formula>
    </cfRule>
    <cfRule type="cellIs" dxfId="3" priority="2129" operator="equal">
      <formula>"NotPaid"</formula>
    </cfRule>
    <cfRule type="cellIs" dxfId="3" priority="2128" operator="equal">
      <formula>"NotPaid"</formula>
    </cfRule>
    <cfRule type="cellIs" dxfId="3" priority="2127" operator="equal">
      <formula>"NotPaid"</formula>
    </cfRule>
    <cfRule type="cellIs" dxfId="3" priority="2126" operator="equal">
      <formula>"NotPaid"</formula>
    </cfRule>
    <cfRule type="cellIs" dxfId="3" priority="2125" operator="equal">
      <formula>"NotPaid"</formula>
    </cfRule>
    <cfRule type="cellIs" dxfId="3" priority="2124" operator="equal">
      <formula>"NotPaid"</formula>
    </cfRule>
    <cfRule type="cellIs" dxfId="3" priority="2123" operator="equal">
      <formula>"NotPaid"</formula>
    </cfRule>
    <cfRule type="cellIs" dxfId="3" priority="2122" operator="equal">
      <formula>"NotPaid"</formula>
    </cfRule>
    <cfRule type="cellIs" dxfId="3" priority="2121" operator="equal">
      <formula>"NotPaid"</formula>
    </cfRule>
    <cfRule type="cellIs" dxfId="3" priority="2120" operator="equal">
      <formula>"NotPaid"</formula>
    </cfRule>
    <cfRule type="cellIs" dxfId="3" priority="2119" operator="equal">
      <formula>"NotPaid"</formula>
    </cfRule>
    <cfRule type="cellIs" dxfId="3" priority="2118" operator="equal">
      <formula>"NotPaid"</formula>
    </cfRule>
    <cfRule type="cellIs" dxfId="3" priority="2117" operator="equal">
      <formula>"NotPaid"</formula>
    </cfRule>
    <cfRule type="cellIs" dxfId="3" priority="2116" operator="equal">
      <formula>"NotPaid"</formula>
    </cfRule>
  </conditionalFormatting>
  <conditionalFormatting sqref="AF10:AQ10">
    <cfRule type="expression" dxfId="7" priority="466" stopIfTrue="1">
      <formula>Bio!AF10="NotPaid"</formula>
    </cfRule>
  </conditionalFormatting>
  <conditionalFormatting sqref="AS10">
    <cfRule type="expression" dxfId="7" priority="490" stopIfTrue="1">
      <formula>Bio!BE10="not paid"</formula>
    </cfRule>
    <cfRule type="expression" dxfId="7" priority="489" stopIfTrue="1">
      <formula>Bio!BE10="NotPaid"</formula>
    </cfRule>
  </conditionalFormatting>
  <conditionalFormatting sqref="AD11">
    <cfRule type="cellIs" dxfId="3" priority="2527" operator="equal">
      <formula>"NotPaid"</formula>
    </cfRule>
    <cfRule type="cellIs" dxfId="3" priority="2519" operator="equal">
      <formula>"NotPaid"</formula>
    </cfRule>
    <cfRule type="cellIs" dxfId="3" priority="2511" operator="equal">
      <formula>"NotPaid"</formula>
    </cfRule>
    <cfRule type="cellIs" dxfId="3" priority="2451" operator="equal">
      <formula>"NotPaid"</formula>
    </cfRule>
    <cfRule type="cellIs" dxfId="3" priority="2441" operator="equal">
      <formula>"NotPaid"</formula>
    </cfRule>
    <cfRule type="cellIs" dxfId="3" priority="2433" operator="equal">
      <formula>"NotPaid"</formula>
    </cfRule>
    <cfRule type="cellIs" dxfId="3" priority="2425" operator="equal">
      <formula>"NotPaid"</formula>
    </cfRule>
  </conditionalFormatting>
  <conditionalFormatting sqref="AD12">
    <cfRule type="cellIs" dxfId="3" priority="2023" operator="equal">
      <formula>"NotPaid"</formula>
    </cfRule>
    <cfRule type="cellIs" dxfId="3" priority="2022" operator="equal">
      <formula>"NotPaid"</formula>
    </cfRule>
    <cfRule type="cellIs" dxfId="3" priority="2021" operator="equal">
      <formula>"NotPaid"</formula>
    </cfRule>
    <cfRule type="cellIs" dxfId="3" priority="2020" operator="equal">
      <formula>"NotPaid"</formula>
    </cfRule>
    <cfRule type="cellIs" dxfId="3" priority="2019" operator="equal">
      <formula>"NotPaid"</formula>
    </cfRule>
    <cfRule type="cellIs" dxfId="3" priority="2018" operator="equal">
      <formula>"NotPaid"</formula>
    </cfRule>
    <cfRule type="cellIs" dxfId="3" priority="2017" operator="equal">
      <formula>"NotPaid"</formula>
    </cfRule>
    <cfRule type="cellIs" dxfId="3" priority="2016" operator="equal">
      <formula>"NotPaid"</formula>
    </cfRule>
    <cfRule type="cellIs" dxfId="3" priority="2015" operator="equal">
      <formula>"NotPaid"</formula>
    </cfRule>
    <cfRule type="cellIs" dxfId="3" priority="2014" operator="equal">
      <formula>"NotPaid"</formula>
    </cfRule>
    <cfRule type="cellIs" dxfId="3" priority="2013" operator="equal">
      <formula>"NotPaid"</formula>
    </cfRule>
    <cfRule type="cellIs" dxfId="3" priority="2012" operator="equal">
      <formula>"NotPaid"</formula>
    </cfRule>
    <cfRule type="cellIs" dxfId="3" priority="2011" operator="equal">
      <formula>"NotPaid"</formula>
    </cfRule>
    <cfRule type="cellIs" dxfId="3" priority="2010" operator="equal">
      <formula>"NotPaid"</formula>
    </cfRule>
    <cfRule type="cellIs" dxfId="3" priority="2009" operator="equal">
      <formula>"NotPaid"</formula>
    </cfRule>
    <cfRule type="cellIs" dxfId="3" priority="2008" operator="equal">
      <formula>"NotPaid"</formula>
    </cfRule>
    <cfRule type="cellIs" dxfId="3" priority="2007" operator="equal">
      <formula>"NotPaid"</formula>
    </cfRule>
    <cfRule type="cellIs" dxfId="3" priority="2006" operator="equal">
      <formula>"NotPaid"</formula>
    </cfRule>
    <cfRule type="cellIs" dxfId="3" priority="2005" operator="equal">
      <formula>"NotPaid"</formula>
    </cfRule>
    <cfRule type="cellIs" dxfId="3" priority="2004" operator="equal">
      <formula>"NotPaid"</formula>
    </cfRule>
    <cfRule type="cellIs" dxfId="3" priority="2003" operator="equal">
      <formula>"NotPaid"</formula>
    </cfRule>
    <cfRule type="cellIs" dxfId="3" priority="2002" operator="equal">
      <formula>"NotPaid"</formula>
    </cfRule>
    <cfRule type="cellIs" dxfId="3" priority="2001" operator="equal">
      <formula>"NotPaid"</formula>
    </cfRule>
    <cfRule type="cellIs" dxfId="3" priority="2000" operator="equal">
      <formula>"NotPaid"</formula>
    </cfRule>
    <cfRule type="cellIs" dxfId="3" priority="1999" operator="equal">
      <formula>"NotPaid"</formula>
    </cfRule>
    <cfRule type="cellIs" dxfId="3" priority="1998" operator="equal">
      <formula>"NotPaid"</formula>
    </cfRule>
    <cfRule type="cellIs" dxfId="3" priority="1997" operator="equal">
      <formula>"NotPaid"</formula>
    </cfRule>
    <cfRule type="cellIs" dxfId="3" priority="1996" operator="equal">
      <formula>"NotPaid"</formula>
    </cfRule>
    <cfRule type="cellIs" dxfId="3" priority="1995" operator="equal">
      <formula>"NotPaid"</formula>
    </cfRule>
    <cfRule type="cellIs" dxfId="3" priority="1994" operator="equal">
      <formula>"NotPaid"</formula>
    </cfRule>
    <cfRule type="cellIs" dxfId="3" priority="1993" operator="equal">
      <formula>"NotPaid"</formula>
    </cfRule>
    <cfRule type="cellIs" dxfId="3" priority="1992" operator="equal">
      <formula>"NotPaid"</formula>
    </cfRule>
    <cfRule type="cellIs" dxfId="3" priority="1991" operator="equal">
      <formula>"NotPaid"</formula>
    </cfRule>
    <cfRule type="cellIs" dxfId="3" priority="1990" operator="equal">
      <formula>"NotPaid"</formula>
    </cfRule>
    <cfRule type="cellIs" dxfId="3" priority="1989" operator="equal">
      <formula>"NotPaid"</formula>
    </cfRule>
    <cfRule type="cellIs" dxfId="3" priority="1988" operator="equal">
      <formula>"NotPaid"</formula>
    </cfRule>
    <cfRule type="cellIs" dxfId="3" priority="1987" operator="equal">
      <formula>"NotPaid"</formula>
    </cfRule>
    <cfRule type="cellIs" dxfId="3" priority="1986" operator="equal">
      <formula>"NotPaid"</formula>
    </cfRule>
    <cfRule type="cellIs" dxfId="3" priority="1985" operator="equal">
      <formula>"NotPaid"</formula>
    </cfRule>
    <cfRule type="cellIs" dxfId="3" priority="1984" operator="equal">
      <formula>"NotPaid"</formula>
    </cfRule>
    <cfRule type="cellIs" dxfId="3" priority="1983" operator="equal">
      <formula>"NotPaid"</formula>
    </cfRule>
    <cfRule type="cellIs" dxfId="3" priority="1982" operator="equal">
      <formula>"NotPaid"</formula>
    </cfRule>
    <cfRule type="cellIs" dxfId="3" priority="1981" operator="equal">
      <formula>"NotPaid"</formula>
    </cfRule>
    <cfRule type="cellIs" dxfId="3" priority="1980" operator="equal">
      <formula>"NotPaid"</formula>
    </cfRule>
    <cfRule type="cellIs" dxfId="3" priority="1979" operator="equal">
      <formula>"NotPaid"</formula>
    </cfRule>
    <cfRule type="cellIs" dxfId="3" priority="1978" operator="equal">
      <formula>"NotPaid"</formula>
    </cfRule>
  </conditionalFormatting>
  <conditionalFormatting sqref="AD13">
    <cfRule type="cellIs" dxfId="3" priority="1928" operator="equal">
      <formula>"NotPaid"</formula>
    </cfRule>
    <cfRule type="cellIs" dxfId="3" priority="1927" operator="equal">
      <formula>"NotPaid"</formula>
    </cfRule>
    <cfRule type="cellIs" dxfId="3" priority="1926" operator="equal">
      <formula>"NotPaid"</formula>
    </cfRule>
    <cfRule type="cellIs" dxfId="3" priority="1925" operator="equal">
      <formula>"NotPaid"</formula>
    </cfRule>
    <cfRule type="cellIs" dxfId="3" priority="1924" operator="equal">
      <formula>"NotPaid"</formula>
    </cfRule>
    <cfRule type="cellIs" dxfId="3" priority="1923" operator="equal">
      <formula>"NotPaid"</formula>
    </cfRule>
    <cfRule type="cellIs" dxfId="3" priority="1922" operator="equal">
      <formula>"NotPaid"</formula>
    </cfRule>
    <cfRule type="cellIs" dxfId="3" priority="1921" operator="equal">
      <formula>"NotPaid"</formula>
    </cfRule>
    <cfRule type="cellIs" dxfId="3" priority="1920" operator="equal">
      <formula>"NotPaid"</formula>
    </cfRule>
    <cfRule type="cellIs" dxfId="3" priority="1919" operator="equal">
      <formula>"NotPaid"</formula>
    </cfRule>
    <cfRule type="cellIs" dxfId="3" priority="1918" operator="equal">
      <formula>"NotPaid"</formula>
    </cfRule>
    <cfRule type="cellIs" dxfId="3" priority="1917" operator="equal">
      <formula>"NotPaid"</formula>
    </cfRule>
    <cfRule type="cellIs" dxfId="3" priority="1916" operator="equal">
      <formula>"NotPaid"</formula>
    </cfRule>
    <cfRule type="cellIs" dxfId="3" priority="1915" operator="equal">
      <formula>"NotPaid"</formula>
    </cfRule>
    <cfRule type="cellIs" dxfId="3" priority="1914" operator="equal">
      <formula>"NotPaid"</formula>
    </cfRule>
    <cfRule type="cellIs" dxfId="3" priority="1913" operator="equal">
      <formula>"NotPaid"</formula>
    </cfRule>
    <cfRule type="cellIs" dxfId="3" priority="1912" operator="equal">
      <formula>"NotPaid"</formula>
    </cfRule>
    <cfRule type="cellIs" dxfId="3" priority="1911" operator="equal">
      <formula>"NotPaid"</formula>
    </cfRule>
    <cfRule type="cellIs" dxfId="3" priority="1910" operator="equal">
      <formula>"NotPaid"</formula>
    </cfRule>
    <cfRule type="cellIs" dxfId="3" priority="1909" operator="equal">
      <formula>"NotPaid"</formula>
    </cfRule>
    <cfRule type="cellIs" dxfId="3" priority="1908" operator="equal">
      <formula>"NotPaid"</formula>
    </cfRule>
    <cfRule type="cellIs" dxfId="3" priority="1907" operator="equal">
      <formula>"NotPaid"</formula>
    </cfRule>
    <cfRule type="cellIs" dxfId="3" priority="1906" operator="equal">
      <formula>"NotPaid"</formula>
    </cfRule>
    <cfRule type="cellIs" dxfId="3" priority="1905" operator="equal">
      <formula>"NotPaid"</formula>
    </cfRule>
    <cfRule type="cellIs" dxfId="3" priority="1904" operator="equal">
      <formula>"NotPaid"</formula>
    </cfRule>
    <cfRule type="cellIs" dxfId="3" priority="1903" operator="equal">
      <formula>"NotPaid"</formula>
    </cfRule>
    <cfRule type="cellIs" dxfId="3" priority="1902" operator="equal">
      <formula>"NotPaid"</formula>
    </cfRule>
    <cfRule type="cellIs" dxfId="3" priority="1901" operator="equal">
      <formula>"NotPaid"</formula>
    </cfRule>
    <cfRule type="cellIs" dxfId="3" priority="1900" operator="equal">
      <formula>"NotPaid"</formula>
    </cfRule>
    <cfRule type="cellIs" dxfId="3" priority="1899" operator="equal">
      <formula>"NotPaid"</formula>
    </cfRule>
    <cfRule type="cellIs" dxfId="3" priority="1898" operator="equal">
      <formula>"NotPaid"</formula>
    </cfRule>
    <cfRule type="cellIs" dxfId="3" priority="1897" operator="equal">
      <formula>"NotPaid"</formula>
    </cfRule>
    <cfRule type="cellIs" dxfId="3" priority="1896" operator="equal">
      <formula>"NotPaid"</formula>
    </cfRule>
    <cfRule type="cellIs" dxfId="3" priority="1895" operator="equal">
      <formula>"NotPaid"</formula>
    </cfRule>
    <cfRule type="cellIs" dxfId="3" priority="1894" operator="equal">
      <formula>"NotPaid"</formula>
    </cfRule>
    <cfRule type="cellIs" dxfId="3" priority="1893" operator="equal">
      <formula>"NotPaid"</formula>
    </cfRule>
    <cfRule type="cellIs" dxfId="3" priority="1892" operator="equal">
      <formula>"NotPaid"</formula>
    </cfRule>
    <cfRule type="cellIs" dxfId="3" priority="1891" operator="equal">
      <formula>"NotPaid"</formula>
    </cfRule>
    <cfRule type="cellIs" dxfId="3" priority="1890" operator="equal">
      <formula>"NotPaid"</formula>
    </cfRule>
    <cfRule type="cellIs" dxfId="3" priority="1889" operator="equal">
      <formula>"NotPaid"</formula>
    </cfRule>
    <cfRule type="cellIs" dxfId="3" priority="1888" operator="equal">
      <formula>"NotPaid"</formula>
    </cfRule>
    <cfRule type="cellIs" dxfId="3" priority="1887" operator="equal">
      <formula>"NotPaid"</formula>
    </cfRule>
    <cfRule type="cellIs" dxfId="3" priority="1886" operator="equal">
      <formula>"NotPaid"</formula>
    </cfRule>
    <cfRule type="cellIs" dxfId="3" priority="1885" operator="equal">
      <formula>"NotPaid"</formula>
    </cfRule>
    <cfRule type="cellIs" dxfId="3" priority="1884" operator="equal">
      <formula>"NotPaid"</formula>
    </cfRule>
    <cfRule type="cellIs" dxfId="3" priority="1883" operator="equal">
      <formula>"NotPaid"</formula>
    </cfRule>
  </conditionalFormatting>
  <conditionalFormatting sqref="D14:I14">
    <cfRule type="cellIs" dxfId="3" priority="3598" operator="equal">
      <formula>"NotPaid"</formula>
    </cfRule>
  </conditionalFormatting>
  <conditionalFormatting sqref="J14">
    <cfRule type="cellIs" dxfId="3" priority="3596" operator="equal">
      <formula>"NotPaid"</formula>
    </cfRule>
  </conditionalFormatting>
  <conditionalFormatting sqref="M14:O14">
    <cfRule type="cellIs" dxfId="3" priority="3597" operator="equal">
      <formula>"NotPaid"</formula>
    </cfRule>
  </conditionalFormatting>
  <conditionalFormatting sqref="AE14">
    <cfRule type="expression" dxfId="7" priority="2565" stopIfTrue="1">
      <formula>Physics!#REF!="not paid"</formula>
    </cfRule>
  </conditionalFormatting>
  <conditionalFormatting sqref="AF14">
    <cfRule type="expression" dxfId="5" priority="28" stopIfTrue="1">
      <formula>AF14="not paid"</formula>
    </cfRule>
  </conditionalFormatting>
  <conditionalFormatting sqref="AG14:AQ14">
    <cfRule type="expression" dxfId="5" priority="29" stopIfTrue="1">
      <formula>AG14="not paid"</formula>
    </cfRule>
  </conditionalFormatting>
  <conditionalFormatting sqref="D15">
    <cfRule type="cellIs" dxfId="3" priority="3565" operator="equal">
      <formula>"NotPaid"</formula>
    </cfRule>
    <cfRule type="cellIs" dxfId="3" priority="3564" operator="equal">
      <formula>"NotPaid"</formula>
    </cfRule>
    <cfRule type="cellIs" dxfId="3" priority="3563" operator="equal">
      <formula>"NotPaid"</formula>
    </cfRule>
    <cfRule type="cellIs" dxfId="3" priority="3561" operator="equal">
      <formula>"NotPaid"</formula>
    </cfRule>
    <cfRule type="cellIs" dxfId="3" priority="3560" operator="equal">
      <formula>"NotPaid"</formula>
    </cfRule>
    <cfRule type="cellIs" dxfId="3" priority="3559" operator="equal">
      <formula>"NotPaid"</formula>
    </cfRule>
    <cfRule type="cellIs" dxfId="3" priority="3550" operator="equal">
      <formula>"NotPaid"</formula>
    </cfRule>
    <cfRule type="cellIs" dxfId="3" priority="3549" operator="equal">
      <formula>"NotPaid"</formula>
    </cfRule>
    <cfRule type="cellIs" dxfId="3" priority="3548" operator="equal">
      <formula>"NotPaid"</formula>
    </cfRule>
    <cfRule type="cellIs" dxfId="3" priority="3546" operator="equal">
      <formula>"NotPaid"</formula>
    </cfRule>
    <cfRule type="cellIs" dxfId="3" priority="3545" operator="equal">
      <formula>"NotPaid"</formula>
    </cfRule>
    <cfRule type="cellIs" dxfId="3" priority="3544" operator="equal">
      <formula>"NotPaid"</formula>
    </cfRule>
    <cfRule type="cellIs" dxfId="3" priority="3537" operator="equal">
      <formula>"NotPaid"</formula>
    </cfRule>
    <cfRule type="cellIs" dxfId="3" priority="3536" operator="equal">
      <formula>"NotPaid"</formula>
    </cfRule>
    <cfRule type="cellIs" dxfId="3" priority="3535" operator="equal">
      <formula>"NotPaid"</formula>
    </cfRule>
    <cfRule type="cellIs" dxfId="3" priority="3520" operator="equal">
      <formula>"NotPaid"</formula>
    </cfRule>
    <cfRule type="cellIs" dxfId="3" priority="3519" operator="equal">
      <formula>"NotPaid"</formula>
    </cfRule>
    <cfRule type="cellIs" dxfId="3" priority="3518" operator="equal">
      <formula>"NotPaid"</formula>
    </cfRule>
    <cfRule type="cellIs" dxfId="3" priority="3508" operator="equal">
      <formula>"NotPaid"</formula>
    </cfRule>
    <cfRule type="cellIs" dxfId="3" priority="3507" operator="equal">
      <formula>"NotPaid"</formula>
    </cfRule>
    <cfRule type="cellIs" dxfId="3" priority="3506" operator="equal">
      <formula>"NotPaid"</formula>
    </cfRule>
    <cfRule type="cellIs" dxfId="3" priority="3493" operator="equal">
      <formula>"NotPaid"</formula>
    </cfRule>
    <cfRule type="cellIs" dxfId="3" priority="3492" operator="equal">
      <formula>"NotPaid"</formula>
    </cfRule>
    <cfRule type="cellIs" dxfId="3" priority="3491" operator="equal">
      <formula>"NotPaid"</formula>
    </cfRule>
    <cfRule type="cellIs" dxfId="3" priority="3481" operator="equal">
      <formula>"NotPaid"</formula>
    </cfRule>
    <cfRule type="cellIs" dxfId="3" priority="3480" operator="equal">
      <formula>"NotPaid"</formula>
    </cfRule>
    <cfRule type="cellIs" dxfId="3" priority="3479" operator="equal">
      <formula>"NotPaid"</formula>
    </cfRule>
    <cfRule type="cellIs" dxfId="3" priority="3477" operator="equal">
      <formula>"NotPaid"</formula>
    </cfRule>
    <cfRule type="cellIs" dxfId="3" priority="3476" operator="equal">
      <formula>"NotPaid"</formula>
    </cfRule>
    <cfRule type="cellIs" dxfId="3" priority="3475" operator="equal">
      <formula>"NotPaid"</formula>
    </cfRule>
    <cfRule type="cellIs" dxfId="3" priority="3448" operator="equal">
      <formula>"NotPaid"</formula>
    </cfRule>
    <cfRule type="cellIs" dxfId="3" priority="3447" operator="equal">
      <formula>"NotPaid"</formula>
    </cfRule>
    <cfRule type="cellIs" dxfId="3" priority="3446" operator="equal">
      <formula>"NotPaid"</formula>
    </cfRule>
    <cfRule type="cellIs" dxfId="3" priority="3436" operator="equal">
      <formula>"NotPaid"</formula>
    </cfRule>
    <cfRule type="cellIs" dxfId="3" priority="3435" operator="equal">
      <formula>"NotPaid"</formula>
    </cfRule>
    <cfRule type="cellIs" dxfId="3" priority="3434" operator="equal">
      <formula>"NotPaid"</formula>
    </cfRule>
    <cfRule type="cellIs" dxfId="3" priority="3425" operator="equal">
      <formula>"NotPaid"</formula>
    </cfRule>
    <cfRule type="cellIs" dxfId="3" priority="3424" operator="equal">
      <formula>"NotPaid"</formula>
    </cfRule>
    <cfRule type="cellIs" dxfId="3" priority="3423" operator="equal">
      <formula>"NotPaid"</formula>
    </cfRule>
    <cfRule type="cellIs" dxfId="3" priority="3414" operator="equal">
      <formula>"NotPaid"</formula>
    </cfRule>
    <cfRule type="cellIs" dxfId="3" priority="3413" operator="equal">
      <formula>"NotPaid"</formula>
    </cfRule>
    <cfRule type="cellIs" dxfId="3" priority="3412" operator="equal">
      <formula>"NotPaid"</formula>
    </cfRule>
    <cfRule type="cellIs" dxfId="3" priority="3402" operator="equal">
      <formula>"NotPaid"</formula>
    </cfRule>
    <cfRule type="cellIs" dxfId="3" priority="3401" operator="equal">
      <formula>"NotPaid"</formula>
    </cfRule>
    <cfRule type="cellIs" dxfId="3" priority="3400" operator="equal">
      <formula>"NotPaid"</formula>
    </cfRule>
    <cfRule type="cellIs" dxfId="3" priority="3398" operator="equal">
      <formula>"NotPaid"</formula>
    </cfRule>
    <cfRule type="cellIs" dxfId="3" priority="3397" operator="equal">
      <formula>"NotPaid"</formula>
    </cfRule>
    <cfRule type="cellIs" dxfId="3" priority="3396" operator="equal">
      <formula>"NotPaid"</formula>
    </cfRule>
    <cfRule type="cellIs" dxfId="3" priority="3388" operator="equal">
      <formula>"NotPaid"</formula>
    </cfRule>
    <cfRule type="cellIs" dxfId="3" priority="3387" operator="equal">
      <formula>"NotPaid"</formula>
    </cfRule>
    <cfRule type="cellIs" dxfId="3" priority="3386" operator="equal">
      <formula>"NotPaid"</formula>
    </cfRule>
    <cfRule type="cellIs" dxfId="3" priority="3377" operator="equal">
      <formula>"NotPaid"</formula>
    </cfRule>
    <cfRule type="cellIs" dxfId="3" priority="3376" operator="equal">
      <formula>"NotPaid"</formula>
    </cfRule>
    <cfRule type="cellIs" dxfId="3" priority="3375" operator="equal">
      <formula>"NotPaid"</formula>
    </cfRule>
    <cfRule type="cellIs" dxfId="3" priority="3366" operator="equal">
      <formula>"NotPaid"</formula>
    </cfRule>
    <cfRule type="cellIs" dxfId="3" priority="3365" operator="equal">
      <formula>"NotPaid"</formula>
    </cfRule>
    <cfRule type="cellIs" dxfId="3" priority="3364" operator="equal">
      <formula>"NotPaid"</formula>
    </cfRule>
    <cfRule type="cellIs" dxfId="3" priority="3354" operator="equal">
      <formula>"NotPaid"</formula>
    </cfRule>
    <cfRule type="cellIs" dxfId="3" priority="3353" operator="equal">
      <formula>"NotPaid"</formula>
    </cfRule>
    <cfRule type="cellIs" dxfId="3" priority="3352" operator="equal">
      <formula>"NotPaid"</formula>
    </cfRule>
    <cfRule type="cellIs" dxfId="3" priority="3342" operator="equal">
      <formula>"NotPaid"</formula>
    </cfRule>
    <cfRule type="cellIs" dxfId="3" priority="3341" operator="equal">
      <formula>"NotPaid"</formula>
    </cfRule>
    <cfRule type="cellIs" dxfId="3" priority="3340" operator="equal">
      <formula>"NotPaid"</formula>
    </cfRule>
    <cfRule type="cellIs" dxfId="3" priority="3326" operator="equal">
      <formula>"NotPaid"</formula>
    </cfRule>
    <cfRule type="cellIs" dxfId="3" priority="3325" operator="equal">
      <formula>"NotPaid"</formula>
    </cfRule>
    <cfRule type="cellIs" dxfId="3" priority="3324" operator="equal">
      <formula>"NotPaid"</formula>
    </cfRule>
    <cfRule type="cellIs" dxfId="3" priority="3322" operator="equal">
      <formula>"NotPaid"</formula>
    </cfRule>
    <cfRule type="cellIs" dxfId="3" priority="3321" operator="equal">
      <formula>"NotPaid"</formula>
    </cfRule>
    <cfRule type="cellIs" dxfId="3" priority="3320" operator="equal">
      <formula>"NotPaid"</formula>
    </cfRule>
    <cfRule type="cellIs" dxfId="3" priority="3311" operator="equal">
      <formula>"NotPaid"</formula>
    </cfRule>
    <cfRule type="cellIs" dxfId="3" priority="3310" operator="equal">
      <formula>"NotPaid"</formula>
    </cfRule>
    <cfRule type="cellIs" dxfId="3" priority="3309" operator="equal">
      <formula>"NotPaid"</formula>
    </cfRule>
    <cfRule type="cellIs" dxfId="3" priority="3307" operator="equal">
      <formula>"NotPaid"</formula>
    </cfRule>
    <cfRule type="cellIs" dxfId="3" priority="3306" operator="equal">
      <formula>"NotPaid"</formula>
    </cfRule>
    <cfRule type="cellIs" dxfId="3" priority="3305" operator="equal">
      <formula>"NotPaid"</formula>
    </cfRule>
    <cfRule type="cellIs" dxfId="3" priority="3298" operator="equal">
      <formula>"NotPaid"</formula>
    </cfRule>
    <cfRule type="cellIs" dxfId="3" priority="3297" operator="equal">
      <formula>"NotPaid"</formula>
    </cfRule>
    <cfRule type="cellIs" dxfId="3" priority="3296" operator="equal">
      <formula>"NotPaid"</formula>
    </cfRule>
    <cfRule type="cellIs" dxfId="3" priority="3281" operator="equal">
      <formula>"NotPaid"</formula>
    </cfRule>
    <cfRule type="cellIs" dxfId="3" priority="3280" operator="equal">
      <formula>"NotPaid"</formula>
    </cfRule>
    <cfRule type="cellIs" dxfId="3" priority="3279" operator="equal">
      <formula>"NotPaid"</formula>
    </cfRule>
    <cfRule type="cellIs" dxfId="3" priority="3269" operator="equal">
      <formula>"NotPaid"</formula>
    </cfRule>
    <cfRule type="cellIs" dxfId="3" priority="3268" operator="equal">
      <formula>"NotPaid"</formula>
    </cfRule>
    <cfRule type="cellIs" dxfId="3" priority="3267" operator="equal">
      <formula>"NotPaid"</formula>
    </cfRule>
    <cfRule type="cellIs" dxfId="3" priority="3254" operator="equal">
      <formula>"NotPaid"</formula>
    </cfRule>
    <cfRule type="cellIs" dxfId="3" priority="3253" operator="equal">
      <formula>"NotPaid"</formula>
    </cfRule>
    <cfRule type="cellIs" dxfId="3" priority="3252" operator="equal">
      <formula>"NotPaid"</formula>
    </cfRule>
    <cfRule type="cellIs" dxfId="3" priority="3242" operator="equal">
      <formula>"NotPaid"</formula>
    </cfRule>
    <cfRule type="cellIs" dxfId="3" priority="3241" operator="equal">
      <formula>"NotPaid"</formula>
    </cfRule>
    <cfRule type="cellIs" dxfId="3" priority="3240" operator="equal">
      <formula>"NotPaid"</formula>
    </cfRule>
    <cfRule type="cellIs" dxfId="3" priority="3238" operator="equal">
      <formula>"NotPaid"</formula>
    </cfRule>
    <cfRule type="cellIs" dxfId="3" priority="3237" operator="equal">
      <formula>"NotPaid"</formula>
    </cfRule>
    <cfRule type="cellIs" dxfId="3" priority="3236" operator="equal">
      <formula>"NotPaid"</formula>
    </cfRule>
    <cfRule type="cellIs" dxfId="3" priority="3209" operator="equal">
      <formula>"NotPaid"</formula>
    </cfRule>
    <cfRule type="cellIs" dxfId="3" priority="3208" operator="equal">
      <formula>"NotPaid"</formula>
    </cfRule>
    <cfRule type="cellIs" dxfId="3" priority="3207" operator="equal">
      <formula>"NotPaid"</formula>
    </cfRule>
    <cfRule type="cellIs" dxfId="3" priority="3197" operator="equal">
      <formula>"NotPaid"</formula>
    </cfRule>
    <cfRule type="cellIs" dxfId="3" priority="3196" operator="equal">
      <formula>"NotPaid"</formula>
    </cfRule>
    <cfRule type="cellIs" dxfId="3" priority="3195" operator="equal">
      <formula>"NotPaid"</formula>
    </cfRule>
    <cfRule type="cellIs" dxfId="3" priority="3186" operator="equal">
      <formula>"NotPaid"</formula>
    </cfRule>
    <cfRule type="cellIs" dxfId="3" priority="3185" operator="equal">
      <formula>"NotPaid"</formula>
    </cfRule>
    <cfRule type="cellIs" dxfId="3" priority="3184" operator="equal">
      <formula>"NotPaid"</formula>
    </cfRule>
    <cfRule type="cellIs" dxfId="3" priority="3175" operator="equal">
      <formula>"NotPaid"</formula>
    </cfRule>
    <cfRule type="cellIs" dxfId="3" priority="3174" operator="equal">
      <formula>"NotPaid"</formula>
    </cfRule>
    <cfRule type="cellIs" dxfId="3" priority="3173" operator="equal">
      <formula>"NotPaid"</formula>
    </cfRule>
    <cfRule type="cellIs" dxfId="3" priority="3163" operator="equal">
      <formula>"NotPaid"</formula>
    </cfRule>
    <cfRule type="cellIs" dxfId="3" priority="3162" operator="equal">
      <formula>"NotPaid"</formula>
    </cfRule>
    <cfRule type="cellIs" dxfId="3" priority="3161" operator="equal">
      <formula>"NotPaid"</formula>
    </cfRule>
    <cfRule type="cellIs" dxfId="3" priority="3159" operator="equal">
      <formula>"NotPaid"</formula>
    </cfRule>
    <cfRule type="cellIs" dxfId="3" priority="3158" operator="equal">
      <formula>"NotPaid"</formula>
    </cfRule>
    <cfRule type="cellIs" dxfId="3" priority="3157" operator="equal">
      <formula>"NotPaid"</formula>
    </cfRule>
    <cfRule type="cellIs" dxfId="3" priority="3149" operator="equal">
      <formula>"NotPaid"</formula>
    </cfRule>
    <cfRule type="cellIs" dxfId="3" priority="3148" operator="equal">
      <formula>"NotPaid"</formula>
    </cfRule>
    <cfRule type="cellIs" dxfId="3" priority="3147" operator="equal">
      <formula>"NotPaid"</formula>
    </cfRule>
    <cfRule type="cellIs" dxfId="3" priority="3138" operator="equal">
      <formula>"NotPaid"</formula>
    </cfRule>
    <cfRule type="cellIs" dxfId="3" priority="3137" operator="equal">
      <formula>"NotPaid"</formula>
    </cfRule>
    <cfRule type="cellIs" dxfId="3" priority="3136" operator="equal">
      <formula>"NotPaid"</formula>
    </cfRule>
    <cfRule type="cellIs" dxfId="3" priority="3127" operator="equal">
      <formula>"NotPaid"</formula>
    </cfRule>
    <cfRule type="cellIs" dxfId="3" priority="3126" operator="equal">
      <formula>"NotPaid"</formula>
    </cfRule>
    <cfRule type="cellIs" dxfId="3" priority="3125" operator="equal">
      <formula>"NotPaid"</formula>
    </cfRule>
    <cfRule type="cellIs" dxfId="3" priority="3115" operator="equal">
      <formula>"NotPaid"</formula>
    </cfRule>
    <cfRule type="cellIs" dxfId="3" priority="3114" operator="equal">
      <formula>"NotPaid"</formula>
    </cfRule>
    <cfRule type="cellIs" dxfId="3" priority="3113" operator="equal">
      <formula>"NotPaid"</formula>
    </cfRule>
    <cfRule type="cellIs" dxfId="3" priority="3103" operator="equal">
      <formula>"NotPaid"</formula>
    </cfRule>
    <cfRule type="cellIs" dxfId="3" priority="3102" operator="equal">
      <formula>"NotPaid"</formula>
    </cfRule>
    <cfRule type="cellIs" dxfId="3" priority="3101" operator="equal">
      <formula>"NotPaid"</formula>
    </cfRule>
  </conditionalFormatting>
  <conditionalFormatting sqref="D15:E15">
    <cfRule type="cellIs" dxfId="3" priority="3542" operator="equal">
      <formula>"NotPaid"</formula>
    </cfRule>
    <cfRule type="cellIs" dxfId="3" priority="3541" operator="equal">
      <formula>"NotPaid"</formula>
    </cfRule>
    <cfRule type="cellIs" dxfId="3" priority="3540" operator="equal">
      <formula>"NotPaid"</formula>
    </cfRule>
    <cfRule type="cellIs" dxfId="3" priority="3533" operator="equal">
      <formula>"NotPaid"</formula>
    </cfRule>
    <cfRule type="cellIs" dxfId="3" priority="3532" operator="equal">
      <formula>"NotPaid"</formula>
    </cfRule>
    <cfRule type="cellIs" dxfId="3" priority="3531" operator="equal">
      <formula>"NotPaid"</formula>
    </cfRule>
    <cfRule type="cellIs" dxfId="3" priority="3473" operator="equal">
      <formula>"NotPaid"</formula>
    </cfRule>
    <cfRule type="cellIs" dxfId="3" priority="3472" operator="equal">
      <formula>"NotPaid"</formula>
    </cfRule>
    <cfRule type="cellIs" dxfId="3" priority="3471" operator="equal">
      <formula>"NotPaid"</formula>
    </cfRule>
    <cfRule type="cellIs" dxfId="3" priority="3303" operator="equal">
      <formula>"NotPaid"</formula>
    </cfRule>
    <cfRule type="cellIs" dxfId="3" priority="3302" operator="equal">
      <formula>"NotPaid"</formula>
    </cfRule>
    <cfRule type="cellIs" dxfId="3" priority="3301" operator="equal">
      <formula>"NotPaid"</formula>
    </cfRule>
    <cfRule type="cellIs" dxfId="3" priority="3294" operator="equal">
      <formula>"NotPaid"</formula>
    </cfRule>
    <cfRule type="cellIs" dxfId="3" priority="3293" operator="equal">
      <formula>"NotPaid"</formula>
    </cfRule>
    <cfRule type="cellIs" dxfId="3" priority="3292" operator="equal">
      <formula>"NotPaid"</formula>
    </cfRule>
    <cfRule type="cellIs" dxfId="3" priority="3234" operator="equal">
      <formula>"NotPaid"</formula>
    </cfRule>
    <cfRule type="cellIs" dxfId="3" priority="3233" operator="equal">
      <formula>"NotPaid"</formula>
    </cfRule>
    <cfRule type="cellIs" dxfId="3" priority="3232" operator="equal">
      <formula>"NotPaid"</formula>
    </cfRule>
  </conditionalFormatting>
  <conditionalFormatting sqref="E15">
    <cfRule type="cellIs" dxfId="3" priority="3573" operator="equal">
      <formula>"NotPaid"</formula>
    </cfRule>
    <cfRule type="cellIs" dxfId="3" priority="3572" operator="equal">
      <formula>"NotPaid"</formula>
    </cfRule>
    <cfRule type="cellIs" dxfId="3" priority="3571" operator="equal">
      <formula>"NotPaid"</formula>
    </cfRule>
    <cfRule type="cellIs" dxfId="3" priority="3558" operator="equal">
      <formula>"NotPaid"</formula>
    </cfRule>
    <cfRule type="cellIs" dxfId="3" priority="3557" operator="equal">
      <formula>"NotPaid"</formula>
    </cfRule>
    <cfRule type="cellIs" dxfId="3" priority="3556" operator="equal">
      <formula>"NotPaid"</formula>
    </cfRule>
    <cfRule type="cellIs" dxfId="3" priority="3528" operator="equal">
      <formula>"NotPaid"</formula>
    </cfRule>
    <cfRule type="cellIs" dxfId="3" priority="3527" operator="equal">
      <formula>"NotPaid"</formula>
    </cfRule>
    <cfRule type="cellIs" dxfId="3" priority="3526" operator="equal">
      <formula>"NotPaid"</formula>
    </cfRule>
    <cfRule type="cellIs" dxfId="3" priority="3516" operator="equal">
      <formula>"NotPaid"</formula>
    </cfRule>
    <cfRule type="cellIs" dxfId="3" priority="3515" operator="equal">
      <formula>"NotPaid"</formula>
    </cfRule>
    <cfRule type="cellIs" dxfId="3" priority="3514" operator="equal">
      <formula>"NotPaid"</formula>
    </cfRule>
    <cfRule type="cellIs" dxfId="3" priority="3501" operator="equal">
      <formula>"NotPaid"</formula>
    </cfRule>
    <cfRule type="cellIs" dxfId="3" priority="3500" operator="equal">
      <formula>"NotPaid"</formula>
    </cfRule>
    <cfRule type="cellIs" dxfId="3" priority="3499" operator="equal">
      <formula>"NotPaid"</formula>
    </cfRule>
    <cfRule type="cellIs" dxfId="3" priority="3489" operator="equal">
      <formula>"NotPaid"</formula>
    </cfRule>
    <cfRule type="cellIs" dxfId="3" priority="3488" operator="equal">
      <formula>"NotPaid"</formula>
    </cfRule>
    <cfRule type="cellIs" dxfId="3" priority="3487" operator="equal">
      <formula>"NotPaid"</formula>
    </cfRule>
    <cfRule type="cellIs" dxfId="3" priority="3468" operator="equal">
      <formula>"NotPaid"</formula>
    </cfRule>
    <cfRule type="cellIs" dxfId="3" priority="3467" operator="equal">
      <formula>"NotPaid"</formula>
    </cfRule>
    <cfRule type="cellIs" dxfId="3" priority="3466" operator="equal">
      <formula>"NotPaid"</formula>
    </cfRule>
    <cfRule type="cellIs" dxfId="3" priority="3456" operator="equal">
      <formula>"NotPaid"</formula>
    </cfRule>
    <cfRule type="cellIs" dxfId="3" priority="3455" operator="equal">
      <formula>"NotPaid"</formula>
    </cfRule>
    <cfRule type="cellIs" dxfId="3" priority="3454" operator="equal">
      <formula>"NotPaid"</formula>
    </cfRule>
    <cfRule type="cellIs" dxfId="3" priority="3444" operator="equal">
      <formula>"NotPaid"</formula>
    </cfRule>
    <cfRule type="cellIs" dxfId="3" priority="3443" operator="equal">
      <formula>"NotPaid"</formula>
    </cfRule>
    <cfRule type="cellIs" dxfId="3" priority="3442" operator="equal">
      <formula>"NotPaid"</formula>
    </cfRule>
    <cfRule type="cellIs" dxfId="3" priority="3432" operator="equal">
      <formula>"NotPaid"</formula>
    </cfRule>
    <cfRule type="cellIs" dxfId="3" priority="3431" operator="equal">
      <formula>"NotPaid"</formula>
    </cfRule>
    <cfRule type="cellIs" dxfId="3" priority="3430" operator="equal">
      <formula>"NotPaid"</formula>
    </cfRule>
    <cfRule type="cellIs" dxfId="3" priority="3421" operator="equal">
      <formula>"NotPaid"</formula>
    </cfRule>
    <cfRule type="cellIs" dxfId="3" priority="3420" operator="equal">
      <formula>"NotPaid"</formula>
    </cfRule>
    <cfRule type="cellIs" dxfId="3" priority="3419" operator="equal">
      <formula>"NotPaid"</formula>
    </cfRule>
    <cfRule type="cellIs" dxfId="3" priority="3410" operator="equal">
      <formula>"NotPaid"</formula>
    </cfRule>
    <cfRule type="cellIs" dxfId="3" priority="3409" operator="equal">
      <formula>"NotPaid"</formula>
    </cfRule>
    <cfRule type="cellIs" dxfId="3" priority="3408" operator="equal">
      <formula>"NotPaid"</formula>
    </cfRule>
    <cfRule type="cellIs" dxfId="3" priority="3395" operator="equal">
      <formula>"NotPaid"</formula>
    </cfRule>
    <cfRule type="cellIs" dxfId="3" priority="3394" operator="equal">
      <formula>"NotPaid"</formula>
    </cfRule>
    <cfRule type="cellIs" dxfId="3" priority="3393" operator="equal">
      <formula>"NotPaid"</formula>
    </cfRule>
    <cfRule type="cellIs" dxfId="3" priority="3384" operator="equal">
      <formula>"NotPaid"</formula>
    </cfRule>
    <cfRule type="cellIs" dxfId="3" priority="3383" operator="equal">
      <formula>"NotPaid"</formula>
    </cfRule>
    <cfRule type="cellIs" dxfId="3" priority="3382" operator="equal">
      <formula>"NotPaid"</formula>
    </cfRule>
    <cfRule type="cellIs" dxfId="3" priority="3373" operator="equal">
      <formula>"NotPaid"</formula>
    </cfRule>
    <cfRule type="cellIs" dxfId="3" priority="3372" operator="equal">
      <formula>"NotPaid"</formula>
    </cfRule>
    <cfRule type="cellIs" dxfId="3" priority="3371" operator="equal">
      <formula>"NotPaid"</formula>
    </cfRule>
    <cfRule type="cellIs" dxfId="3" priority="3362" operator="equal">
      <formula>"NotPaid"</formula>
    </cfRule>
    <cfRule type="cellIs" dxfId="3" priority="3361" operator="equal">
      <formula>"NotPaid"</formula>
    </cfRule>
    <cfRule type="cellIs" dxfId="3" priority="3360" operator="equal">
      <formula>"NotPaid"</formula>
    </cfRule>
    <cfRule type="cellIs" dxfId="3" priority="3350" operator="equal">
      <formula>"NotPaid"</formula>
    </cfRule>
    <cfRule type="cellIs" dxfId="3" priority="3349" operator="equal">
      <formula>"NotPaid"</formula>
    </cfRule>
    <cfRule type="cellIs" dxfId="3" priority="3348" operator="equal">
      <formula>"NotPaid"</formula>
    </cfRule>
    <cfRule type="cellIs" dxfId="3" priority="3334" operator="equal">
      <formula>"NotPaid"</formula>
    </cfRule>
    <cfRule type="cellIs" dxfId="3" priority="3333" operator="equal">
      <formula>"NotPaid"</formula>
    </cfRule>
    <cfRule type="cellIs" dxfId="3" priority="3332" operator="equal">
      <formula>"NotPaid"</formula>
    </cfRule>
    <cfRule type="cellIs" dxfId="3" priority="3319" operator="equal">
      <formula>"NotPaid"</formula>
    </cfRule>
    <cfRule type="cellIs" dxfId="3" priority="3318" operator="equal">
      <formula>"NotPaid"</formula>
    </cfRule>
    <cfRule type="cellIs" dxfId="3" priority="3317" operator="equal">
      <formula>"NotPaid"</formula>
    </cfRule>
    <cfRule type="cellIs" dxfId="3" priority="3289" operator="equal">
      <formula>"NotPaid"</formula>
    </cfRule>
    <cfRule type="cellIs" dxfId="3" priority="3288" operator="equal">
      <formula>"NotPaid"</formula>
    </cfRule>
    <cfRule type="cellIs" dxfId="3" priority="3287" operator="equal">
      <formula>"NotPaid"</formula>
    </cfRule>
    <cfRule type="cellIs" dxfId="3" priority="3277" operator="equal">
      <formula>"NotPaid"</formula>
    </cfRule>
    <cfRule type="cellIs" dxfId="3" priority="3276" operator="equal">
      <formula>"NotPaid"</formula>
    </cfRule>
    <cfRule type="cellIs" dxfId="3" priority="3275" operator="equal">
      <formula>"NotPaid"</formula>
    </cfRule>
    <cfRule type="cellIs" dxfId="3" priority="3262" operator="equal">
      <formula>"NotPaid"</formula>
    </cfRule>
    <cfRule type="cellIs" dxfId="3" priority="3261" operator="equal">
      <formula>"NotPaid"</formula>
    </cfRule>
    <cfRule type="cellIs" dxfId="3" priority="3260" operator="equal">
      <formula>"NotPaid"</formula>
    </cfRule>
    <cfRule type="cellIs" dxfId="3" priority="3250" operator="equal">
      <formula>"NotPaid"</formula>
    </cfRule>
    <cfRule type="cellIs" dxfId="3" priority="3249" operator="equal">
      <formula>"NotPaid"</formula>
    </cfRule>
    <cfRule type="cellIs" dxfId="3" priority="3248" operator="equal">
      <formula>"NotPaid"</formula>
    </cfRule>
    <cfRule type="cellIs" dxfId="3" priority="3229" operator="equal">
      <formula>"NotPaid"</formula>
    </cfRule>
    <cfRule type="cellIs" dxfId="3" priority="3228" operator="equal">
      <formula>"NotPaid"</formula>
    </cfRule>
    <cfRule type="cellIs" dxfId="3" priority="3227" operator="equal">
      <formula>"NotPaid"</formula>
    </cfRule>
    <cfRule type="cellIs" dxfId="3" priority="3217" operator="equal">
      <formula>"NotPaid"</formula>
    </cfRule>
    <cfRule type="cellIs" dxfId="3" priority="3216" operator="equal">
      <formula>"NotPaid"</formula>
    </cfRule>
    <cfRule type="cellIs" dxfId="3" priority="3215" operator="equal">
      <formula>"NotPaid"</formula>
    </cfRule>
    <cfRule type="cellIs" dxfId="3" priority="3205" operator="equal">
      <formula>"NotPaid"</formula>
    </cfRule>
    <cfRule type="cellIs" dxfId="3" priority="3204" operator="equal">
      <formula>"NotPaid"</formula>
    </cfRule>
    <cfRule type="cellIs" dxfId="3" priority="3203" operator="equal">
      <formula>"NotPaid"</formula>
    </cfRule>
    <cfRule type="cellIs" dxfId="3" priority="3193" operator="equal">
      <formula>"NotPaid"</formula>
    </cfRule>
    <cfRule type="cellIs" dxfId="3" priority="3192" operator="equal">
      <formula>"NotPaid"</formula>
    </cfRule>
    <cfRule type="cellIs" dxfId="3" priority="3191" operator="equal">
      <formula>"NotPaid"</formula>
    </cfRule>
    <cfRule type="cellIs" dxfId="3" priority="3182" operator="equal">
      <formula>"NotPaid"</formula>
    </cfRule>
    <cfRule type="cellIs" dxfId="3" priority="3181" operator="equal">
      <formula>"NotPaid"</formula>
    </cfRule>
    <cfRule type="cellIs" dxfId="3" priority="3180" operator="equal">
      <formula>"NotPaid"</formula>
    </cfRule>
    <cfRule type="cellIs" dxfId="3" priority="3171" operator="equal">
      <formula>"NotPaid"</formula>
    </cfRule>
    <cfRule type="cellIs" dxfId="3" priority="3170" operator="equal">
      <formula>"NotPaid"</formula>
    </cfRule>
    <cfRule type="cellIs" dxfId="3" priority="3169" operator="equal">
      <formula>"NotPaid"</formula>
    </cfRule>
    <cfRule type="cellIs" dxfId="3" priority="3156" operator="equal">
      <formula>"NotPaid"</formula>
    </cfRule>
    <cfRule type="cellIs" dxfId="3" priority="3155" operator="equal">
      <formula>"NotPaid"</formula>
    </cfRule>
    <cfRule type="cellIs" dxfId="3" priority="3154" operator="equal">
      <formula>"NotPaid"</formula>
    </cfRule>
    <cfRule type="cellIs" dxfId="3" priority="3145" operator="equal">
      <formula>"NotPaid"</formula>
    </cfRule>
    <cfRule type="cellIs" dxfId="3" priority="3144" operator="equal">
      <formula>"NotPaid"</formula>
    </cfRule>
    <cfRule type="cellIs" dxfId="3" priority="3143" operator="equal">
      <formula>"NotPaid"</formula>
    </cfRule>
    <cfRule type="cellIs" dxfId="3" priority="3134" operator="equal">
      <formula>"NotPaid"</formula>
    </cfRule>
    <cfRule type="cellIs" dxfId="3" priority="3133" operator="equal">
      <formula>"NotPaid"</formula>
    </cfRule>
    <cfRule type="cellIs" dxfId="3" priority="3132" operator="equal">
      <formula>"NotPaid"</formula>
    </cfRule>
    <cfRule type="cellIs" dxfId="3" priority="3123" operator="equal">
      <formula>"NotPaid"</formula>
    </cfRule>
    <cfRule type="cellIs" dxfId="3" priority="3122" operator="equal">
      <formula>"NotPaid"</formula>
    </cfRule>
    <cfRule type="cellIs" dxfId="3" priority="3121" operator="equal">
      <formula>"NotPaid"</formula>
    </cfRule>
    <cfRule type="cellIs" dxfId="3" priority="3111" operator="equal">
      <formula>"NotPaid"</formula>
    </cfRule>
    <cfRule type="cellIs" dxfId="3" priority="3110" operator="equal">
      <formula>"NotPaid"</formula>
    </cfRule>
    <cfRule type="cellIs" dxfId="3" priority="3109" operator="equal">
      <formula>"NotPaid"</formula>
    </cfRule>
  </conditionalFormatting>
  <conditionalFormatting sqref="F15:G15">
    <cfRule type="expression" dxfId="0" priority="3576" stopIfTrue="1">
      <formula>AND(TODAY()&gt;VLOOKUP($B15,RegistrationDetails,MathsColumn,FALSE),F15="NotPaid")</formula>
    </cfRule>
    <cfRule type="expression" dxfId="0" priority="3575" stopIfTrue="1">
      <formula>F15="NotPaid"</formula>
    </cfRule>
    <cfRule type="expression" dxfId="0" priority="3504" stopIfTrue="1">
      <formula>AND(TODAY()&gt;VLOOKUP($B15,RegistrationDetails,MathsColumn,FALSE),F15="NotPaid")</formula>
    </cfRule>
    <cfRule type="expression" dxfId="0" priority="3503" stopIfTrue="1">
      <formula>F15="NotPaid"</formula>
    </cfRule>
    <cfRule type="expression" dxfId="0" priority="3459" stopIfTrue="1">
      <formula>AND(TODAY()&gt;VLOOKUP($B15,RegistrationDetails,MathsColumn,FALSE),F15="NotPaid")</formula>
    </cfRule>
    <cfRule type="expression" dxfId="0" priority="3458" stopIfTrue="1">
      <formula>F15="NotPaid"</formula>
    </cfRule>
    <cfRule type="expression" dxfId="0" priority="3337" stopIfTrue="1">
      <formula>AND(TODAY()&gt;VLOOKUP($B15,RegistrationDetails,MathsColumn,FALSE),F15="NotPaid")</formula>
    </cfRule>
    <cfRule type="expression" dxfId="0" priority="3336" stopIfTrue="1">
      <formula>F15="NotPaid"</formula>
    </cfRule>
    <cfRule type="expression" dxfId="0" priority="3265" stopIfTrue="1">
      <formula>AND(TODAY()&gt;VLOOKUP($B15,RegistrationDetails,MathsColumn,FALSE),F15="NotPaid")</formula>
    </cfRule>
    <cfRule type="expression" dxfId="0" priority="3264" stopIfTrue="1">
      <formula>F15="NotPaid"</formula>
    </cfRule>
    <cfRule type="expression" dxfId="0" priority="3220" stopIfTrue="1">
      <formula>AND(TODAY()&gt;VLOOKUP($B15,RegistrationDetails,MathsColumn,FALSE),F15="NotPaid")</formula>
    </cfRule>
    <cfRule type="expression" dxfId="0" priority="3219" stopIfTrue="1">
      <formula>F15="NotPaid"</formula>
    </cfRule>
  </conditionalFormatting>
  <conditionalFormatting sqref="F15">
    <cfRule type="cellIs" dxfId="3" priority="3569" operator="equal">
      <formula>"NotPaid"</formula>
    </cfRule>
    <cfRule type="cellIs" dxfId="3" priority="3568" operator="equal">
      <formula>"NotPaid"</formula>
    </cfRule>
    <cfRule type="cellIs" dxfId="3" priority="3567" operator="equal">
      <formula>"NotPaid"</formula>
    </cfRule>
    <cfRule type="cellIs" dxfId="3" priority="3554" operator="equal">
      <formula>"NotPaid"</formula>
    </cfRule>
    <cfRule type="cellIs" dxfId="3" priority="3553" operator="equal">
      <formula>"NotPaid"</formula>
    </cfRule>
    <cfRule type="cellIs" dxfId="3" priority="3552" operator="equal">
      <formula>"NotPaid"</formula>
    </cfRule>
    <cfRule type="cellIs" dxfId="3" priority="3539" operator="equal">
      <formula>"NotPaid"</formula>
    </cfRule>
    <cfRule type="cellIs" dxfId="3" priority="3530" operator="equal">
      <formula>"NotPaid"</formula>
    </cfRule>
    <cfRule type="cellIs" dxfId="3" priority="3524" operator="equal">
      <formula>"NotPaid"</formula>
    </cfRule>
    <cfRule type="cellIs" dxfId="3" priority="3523" operator="equal">
      <formula>"NotPaid"</formula>
    </cfRule>
    <cfRule type="cellIs" dxfId="3" priority="3522" operator="equal">
      <formula>"NotPaid"</formula>
    </cfRule>
    <cfRule type="cellIs" dxfId="3" priority="3512" operator="equal">
      <formula>"NotPaid"</formula>
    </cfRule>
    <cfRule type="cellIs" dxfId="3" priority="3511" operator="equal">
      <formula>"NotPaid"</formula>
    </cfRule>
    <cfRule type="cellIs" dxfId="3" priority="3510" operator="equal">
      <formula>"NotPaid"</formula>
    </cfRule>
    <cfRule type="cellIs" dxfId="3" priority="3497" operator="equal">
      <formula>"NotPaid"</formula>
    </cfRule>
    <cfRule type="cellIs" dxfId="3" priority="3496" operator="equal">
      <formula>"NotPaid"</formula>
    </cfRule>
    <cfRule type="cellIs" dxfId="3" priority="3495" operator="equal">
      <formula>"NotPaid"</formula>
    </cfRule>
    <cfRule type="cellIs" dxfId="3" priority="3485" operator="equal">
      <formula>"NotPaid"</formula>
    </cfRule>
    <cfRule type="cellIs" dxfId="3" priority="3484" operator="equal">
      <formula>"NotPaid"</formula>
    </cfRule>
    <cfRule type="cellIs" dxfId="3" priority="3483" operator="equal">
      <formula>"NotPaid"</formula>
    </cfRule>
    <cfRule type="cellIs" dxfId="3" priority="3470" operator="equal">
      <formula>"NotPaid"</formula>
    </cfRule>
    <cfRule type="cellIs" dxfId="3" priority="3464" operator="equal">
      <formula>"NotPaid"</formula>
    </cfRule>
    <cfRule type="cellIs" dxfId="3" priority="3463" operator="equal">
      <formula>"NotPaid"</formula>
    </cfRule>
    <cfRule type="cellIs" dxfId="3" priority="3462" operator="equal">
      <formula>"NotPaid"</formula>
    </cfRule>
    <cfRule type="cellIs" dxfId="3" priority="3452" operator="equal">
      <formula>"NotPaid"</formula>
    </cfRule>
    <cfRule type="cellIs" dxfId="3" priority="3451" operator="equal">
      <formula>"NotPaid"</formula>
    </cfRule>
    <cfRule type="cellIs" dxfId="3" priority="3450" operator="equal">
      <formula>"NotPaid"</formula>
    </cfRule>
    <cfRule type="cellIs" dxfId="3" priority="3440" operator="equal">
      <formula>"NotPaid"</formula>
    </cfRule>
    <cfRule type="cellIs" dxfId="3" priority="3439" operator="equal">
      <formula>"NotPaid"</formula>
    </cfRule>
    <cfRule type="cellIs" dxfId="3" priority="3438" operator="equal">
      <formula>"NotPaid"</formula>
    </cfRule>
    <cfRule type="cellIs" dxfId="3" priority="3428" operator="equal">
      <formula>"NotPaid"</formula>
    </cfRule>
    <cfRule type="cellIs" dxfId="3" priority="3427" operator="equal">
      <formula>"NotPaid"</formula>
    </cfRule>
    <cfRule type="cellIs" dxfId="3" priority="3426" operator="equal">
      <formula>"NotPaid"</formula>
    </cfRule>
    <cfRule type="cellIs" dxfId="3" priority="3417" operator="equal">
      <formula>"NotPaid"</formula>
    </cfRule>
    <cfRule type="cellIs" dxfId="3" priority="3416" operator="equal">
      <formula>"NotPaid"</formula>
    </cfRule>
    <cfRule type="cellIs" dxfId="3" priority="3415" operator="equal">
      <formula>"NotPaid"</formula>
    </cfRule>
    <cfRule type="cellIs" dxfId="3" priority="3406" operator="equal">
      <formula>"NotPaid"</formula>
    </cfRule>
    <cfRule type="cellIs" dxfId="3" priority="3405" operator="equal">
      <formula>"NotPaid"</formula>
    </cfRule>
    <cfRule type="cellIs" dxfId="3" priority="3404" operator="equal">
      <formula>"NotPaid"</formula>
    </cfRule>
    <cfRule type="cellIs" dxfId="3" priority="3391" operator="equal">
      <formula>"NotPaid"</formula>
    </cfRule>
    <cfRule type="cellIs" dxfId="3" priority="3390" operator="equal">
      <formula>"NotPaid"</formula>
    </cfRule>
    <cfRule type="cellIs" dxfId="3" priority="3389" operator="equal">
      <formula>"NotPaid"</formula>
    </cfRule>
    <cfRule type="cellIs" dxfId="3" priority="3380" operator="equal">
      <formula>"NotPaid"</formula>
    </cfRule>
    <cfRule type="cellIs" dxfId="3" priority="3379" operator="equal">
      <formula>"NotPaid"</formula>
    </cfRule>
    <cfRule type="cellIs" dxfId="3" priority="3378" operator="equal">
      <formula>"NotPaid"</formula>
    </cfRule>
    <cfRule type="cellIs" dxfId="3" priority="3369" operator="equal">
      <formula>"NotPaid"</formula>
    </cfRule>
    <cfRule type="cellIs" dxfId="3" priority="3368" operator="equal">
      <formula>"NotPaid"</formula>
    </cfRule>
    <cfRule type="cellIs" dxfId="3" priority="3367" operator="equal">
      <formula>"NotPaid"</formula>
    </cfRule>
    <cfRule type="cellIs" dxfId="3" priority="3358" operator="equal">
      <formula>"NotPaid"</formula>
    </cfRule>
    <cfRule type="cellIs" dxfId="3" priority="3357" operator="equal">
      <formula>"NotPaid"</formula>
    </cfRule>
    <cfRule type="cellIs" dxfId="3" priority="3356" operator="equal">
      <formula>"NotPaid"</formula>
    </cfRule>
    <cfRule type="cellIs" dxfId="3" priority="3346" operator="equal">
      <formula>"NotPaid"</formula>
    </cfRule>
    <cfRule type="cellIs" dxfId="3" priority="3345" operator="equal">
      <formula>"NotPaid"</formula>
    </cfRule>
    <cfRule type="cellIs" dxfId="3" priority="3344" operator="equal">
      <formula>"NotPaid"</formula>
    </cfRule>
    <cfRule type="cellIs" dxfId="3" priority="3330" operator="equal">
      <formula>"NotPaid"</formula>
    </cfRule>
    <cfRule type="cellIs" dxfId="3" priority="3329" operator="equal">
      <formula>"NotPaid"</formula>
    </cfRule>
    <cfRule type="cellIs" dxfId="3" priority="3328" operator="equal">
      <formula>"NotPaid"</formula>
    </cfRule>
    <cfRule type="cellIs" dxfId="3" priority="3315" operator="equal">
      <formula>"NotPaid"</formula>
    </cfRule>
    <cfRule type="cellIs" dxfId="3" priority="3314" operator="equal">
      <formula>"NotPaid"</formula>
    </cfRule>
    <cfRule type="cellIs" dxfId="3" priority="3313" operator="equal">
      <formula>"NotPaid"</formula>
    </cfRule>
    <cfRule type="cellIs" dxfId="3" priority="3300" operator="equal">
      <formula>"NotPaid"</formula>
    </cfRule>
    <cfRule type="cellIs" dxfId="3" priority="3291" operator="equal">
      <formula>"NotPaid"</formula>
    </cfRule>
    <cfRule type="cellIs" dxfId="3" priority="3285" operator="equal">
      <formula>"NotPaid"</formula>
    </cfRule>
    <cfRule type="cellIs" dxfId="3" priority="3284" operator="equal">
      <formula>"NotPaid"</formula>
    </cfRule>
    <cfRule type="cellIs" dxfId="3" priority="3283" operator="equal">
      <formula>"NotPaid"</formula>
    </cfRule>
    <cfRule type="cellIs" dxfId="3" priority="3273" operator="equal">
      <formula>"NotPaid"</formula>
    </cfRule>
    <cfRule type="cellIs" dxfId="3" priority="3272" operator="equal">
      <formula>"NotPaid"</formula>
    </cfRule>
    <cfRule type="cellIs" dxfId="3" priority="3271" operator="equal">
      <formula>"NotPaid"</formula>
    </cfRule>
    <cfRule type="cellIs" dxfId="3" priority="3258" operator="equal">
      <formula>"NotPaid"</formula>
    </cfRule>
    <cfRule type="cellIs" dxfId="3" priority="3257" operator="equal">
      <formula>"NotPaid"</formula>
    </cfRule>
    <cfRule type="cellIs" dxfId="3" priority="3256" operator="equal">
      <formula>"NotPaid"</formula>
    </cfRule>
    <cfRule type="cellIs" dxfId="3" priority="3246" operator="equal">
      <formula>"NotPaid"</formula>
    </cfRule>
    <cfRule type="cellIs" dxfId="3" priority="3245" operator="equal">
      <formula>"NotPaid"</formula>
    </cfRule>
    <cfRule type="cellIs" dxfId="3" priority="3244" operator="equal">
      <formula>"NotPaid"</formula>
    </cfRule>
    <cfRule type="cellIs" dxfId="3" priority="3231" operator="equal">
      <formula>"NotPaid"</formula>
    </cfRule>
    <cfRule type="cellIs" dxfId="3" priority="3225" operator="equal">
      <formula>"NotPaid"</formula>
    </cfRule>
    <cfRule type="cellIs" dxfId="3" priority="3224" operator="equal">
      <formula>"NotPaid"</formula>
    </cfRule>
    <cfRule type="cellIs" dxfId="3" priority="3223" operator="equal">
      <formula>"NotPaid"</formula>
    </cfRule>
    <cfRule type="cellIs" dxfId="3" priority="3213" operator="equal">
      <formula>"NotPaid"</formula>
    </cfRule>
    <cfRule type="cellIs" dxfId="3" priority="3212" operator="equal">
      <formula>"NotPaid"</formula>
    </cfRule>
    <cfRule type="cellIs" dxfId="3" priority="3211" operator="equal">
      <formula>"NotPaid"</formula>
    </cfRule>
    <cfRule type="cellIs" dxfId="3" priority="3201" operator="equal">
      <formula>"NotPaid"</formula>
    </cfRule>
    <cfRule type="cellIs" dxfId="3" priority="3200" operator="equal">
      <formula>"NotPaid"</formula>
    </cfRule>
    <cfRule type="cellIs" dxfId="3" priority="3199" operator="equal">
      <formula>"NotPaid"</formula>
    </cfRule>
    <cfRule type="cellIs" dxfId="3" priority="3189" operator="equal">
      <formula>"NotPaid"</formula>
    </cfRule>
    <cfRule type="cellIs" dxfId="3" priority="3188" operator="equal">
      <formula>"NotPaid"</formula>
    </cfRule>
    <cfRule type="cellIs" dxfId="3" priority="3187" operator="equal">
      <formula>"NotPaid"</formula>
    </cfRule>
    <cfRule type="cellIs" dxfId="3" priority="3178" operator="equal">
      <formula>"NotPaid"</formula>
    </cfRule>
    <cfRule type="cellIs" dxfId="3" priority="3177" operator="equal">
      <formula>"NotPaid"</formula>
    </cfRule>
    <cfRule type="cellIs" dxfId="3" priority="3176" operator="equal">
      <formula>"NotPaid"</formula>
    </cfRule>
    <cfRule type="cellIs" dxfId="3" priority="3167" operator="equal">
      <formula>"NotPaid"</formula>
    </cfRule>
    <cfRule type="cellIs" dxfId="3" priority="3166" operator="equal">
      <formula>"NotPaid"</formula>
    </cfRule>
    <cfRule type="cellIs" dxfId="3" priority="3165" operator="equal">
      <formula>"NotPaid"</formula>
    </cfRule>
    <cfRule type="cellIs" dxfId="3" priority="3152" operator="equal">
      <formula>"NotPaid"</formula>
    </cfRule>
    <cfRule type="cellIs" dxfId="3" priority="3151" operator="equal">
      <formula>"NotPaid"</formula>
    </cfRule>
    <cfRule type="cellIs" dxfId="3" priority="3150" operator="equal">
      <formula>"NotPaid"</formula>
    </cfRule>
    <cfRule type="cellIs" dxfId="3" priority="3141" operator="equal">
      <formula>"NotPaid"</formula>
    </cfRule>
    <cfRule type="cellIs" dxfId="3" priority="3140" operator="equal">
      <formula>"NotPaid"</formula>
    </cfRule>
    <cfRule type="cellIs" dxfId="3" priority="3139" operator="equal">
      <formula>"NotPaid"</formula>
    </cfRule>
    <cfRule type="cellIs" dxfId="3" priority="3130" operator="equal">
      <formula>"NotPaid"</formula>
    </cfRule>
    <cfRule type="cellIs" dxfId="3" priority="3129" operator="equal">
      <formula>"NotPaid"</formula>
    </cfRule>
    <cfRule type="cellIs" dxfId="3" priority="3128" operator="equal">
      <formula>"NotPaid"</formula>
    </cfRule>
    <cfRule type="cellIs" dxfId="3" priority="3119" operator="equal">
      <formula>"NotPaid"</formula>
    </cfRule>
    <cfRule type="cellIs" dxfId="3" priority="3118" operator="equal">
      <formula>"NotPaid"</formula>
    </cfRule>
    <cfRule type="cellIs" dxfId="3" priority="3117" operator="equal">
      <formula>"NotPaid"</formula>
    </cfRule>
    <cfRule type="cellIs" dxfId="3" priority="3107" operator="equal">
      <formula>"NotPaid"</formula>
    </cfRule>
    <cfRule type="cellIs" dxfId="3" priority="3106" operator="equal">
      <formula>"NotPaid"</formula>
    </cfRule>
    <cfRule type="cellIs" dxfId="3" priority="3105" operator="equal">
      <formula>"NotPaid"</formula>
    </cfRule>
  </conditionalFormatting>
  <conditionalFormatting sqref="G15">
    <cfRule type="cellIs" dxfId="3" priority="3570" operator="equal">
      <formula>"NotPaid"</formula>
    </cfRule>
    <cfRule type="cellIs" dxfId="3" priority="3555" operator="equal">
      <formula>"NotPaid"</formula>
    </cfRule>
    <cfRule type="cellIs" dxfId="3" priority="3525" operator="equal">
      <formula>"NotPaid"</formula>
    </cfRule>
    <cfRule type="cellIs" dxfId="3" priority="3513" operator="equal">
      <formula>"NotPaid"</formula>
    </cfRule>
    <cfRule type="cellIs" dxfId="3" priority="3498" operator="equal">
      <formula>"NotPaid"</formula>
    </cfRule>
    <cfRule type="cellIs" dxfId="3" priority="3486" operator="equal">
      <formula>"NotPaid"</formula>
    </cfRule>
    <cfRule type="cellIs" dxfId="3" priority="3465" operator="equal">
      <formula>"NotPaid"</formula>
    </cfRule>
    <cfRule type="cellIs" dxfId="3" priority="3453" operator="equal">
      <formula>"NotPaid"</formula>
    </cfRule>
    <cfRule type="cellIs" dxfId="3" priority="3441" operator="equal">
      <formula>"NotPaid"</formula>
    </cfRule>
    <cfRule type="cellIs" dxfId="3" priority="3407" operator="equal">
      <formula>"NotPaid"</formula>
    </cfRule>
    <cfRule type="cellIs" dxfId="3" priority="3359" operator="equal">
      <formula>"NotPaid"</formula>
    </cfRule>
    <cfRule type="cellIs" dxfId="3" priority="3347" operator="equal">
      <formula>"NotPaid"</formula>
    </cfRule>
    <cfRule type="cellIs" dxfId="3" priority="3331" operator="equal">
      <formula>"NotPaid"</formula>
    </cfRule>
    <cfRule type="cellIs" dxfId="3" priority="3316" operator="equal">
      <formula>"NotPaid"</formula>
    </cfRule>
    <cfRule type="cellIs" dxfId="3" priority="3286" operator="equal">
      <formula>"NotPaid"</formula>
    </cfRule>
    <cfRule type="cellIs" dxfId="3" priority="3274" operator="equal">
      <formula>"NotPaid"</formula>
    </cfRule>
    <cfRule type="cellIs" dxfId="3" priority="3259" operator="equal">
      <formula>"NotPaid"</formula>
    </cfRule>
    <cfRule type="cellIs" dxfId="3" priority="3247" operator="equal">
      <formula>"NotPaid"</formula>
    </cfRule>
    <cfRule type="cellIs" dxfId="3" priority="3226" operator="equal">
      <formula>"NotPaid"</formula>
    </cfRule>
    <cfRule type="cellIs" dxfId="3" priority="3214" operator="equal">
      <formula>"NotPaid"</formula>
    </cfRule>
    <cfRule type="cellIs" dxfId="3" priority="3202" operator="equal">
      <formula>"NotPaid"</formula>
    </cfRule>
    <cfRule type="cellIs" dxfId="3" priority="3168" operator="equal">
      <formula>"NotPaid"</formula>
    </cfRule>
    <cfRule type="cellIs" dxfId="3" priority="3120" operator="equal">
      <formula>"NotPaid"</formula>
    </cfRule>
    <cfRule type="cellIs" dxfId="3" priority="3108" operator="equal">
      <formula>"NotPaid"</formula>
    </cfRule>
  </conditionalFormatting>
  <conditionalFormatting sqref="O15">
    <cfRule type="cellIs" dxfId="3" priority="3562" operator="equal">
      <formula>"NotPaid"</formula>
    </cfRule>
    <cfRule type="cellIs" dxfId="3" priority="3547" operator="equal">
      <formula>"NotPaid"</formula>
    </cfRule>
    <cfRule type="cellIs" dxfId="3" priority="3538" operator="equal">
      <formula>"NotPaid"</formula>
    </cfRule>
    <cfRule type="cellIs" dxfId="3" priority="3529" operator="equal">
      <formula>"NotPaid"</formula>
    </cfRule>
    <cfRule type="cellIs" dxfId="3" priority="3517" operator="equal">
      <formula>"NotPaid"</formula>
    </cfRule>
    <cfRule type="cellIs" dxfId="3" priority="3505" operator="equal">
      <formula>"NotPaid"</formula>
    </cfRule>
    <cfRule type="cellIs" dxfId="3" priority="3490" operator="equal">
      <formula>"NotPaid"</formula>
    </cfRule>
    <cfRule type="cellIs" dxfId="3" priority="3478" operator="equal">
      <formula>"NotPaid"</formula>
    </cfRule>
    <cfRule type="cellIs" dxfId="3" priority="3469" operator="equal">
      <formula>"NotPaid"</formula>
    </cfRule>
    <cfRule type="cellIs" dxfId="3" priority="3460" operator="equal">
      <formula>"NotPaid"</formula>
    </cfRule>
    <cfRule type="cellIs" dxfId="3" priority="3445" operator="equal">
      <formula>"NotPaid"</formula>
    </cfRule>
    <cfRule type="cellIs" dxfId="3" priority="3433" operator="equal">
      <formula>"NotPaid"</formula>
    </cfRule>
    <cfRule type="cellIs" dxfId="3" priority="3422" operator="equal">
      <formula>"NotPaid"</formula>
    </cfRule>
    <cfRule type="cellIs" dxfId="3" priority="3411" operator="equal">
      <formula>"NotPaid"</formula>
    </cfRule>
    <cfRule type="cellIs" dxfId="3" priority="3399" operator="equal">
      <formula>"NotPaid"</formula>
    </cfRule>
    <cfRule type="cellIs" dxfId="3" priority="3385" operator="equal">
      <formula>"NotPaid"</formula>
    </cfRule>
    <cfRule type="cellIs" dxfId="3" priority="3374" operator="equal">
      <formula>"NotPaid"</formula>
    </cfRule>
    <cfRule type="cellIs" dxfId="3" priority="3363" operator="equal">
      <formula>"NotPaid"</formula>
    </cfRule>
    <cfRule type="cellIs" dxfId="3" priority="3351" operator="equal">
      <formula>"NotPaid"</formula>
    </cfRule>
    <cfRule type="cellIs" dxfId="3" priority="3339" operator="equal">
      <formula>"NotPaid"</formula>
    </cfRule>
    <cfRule type="cellIs" dxfId="3" priority="3323" operator="equal">
      <formula>"NotPaid"</formula>
    </cfRule>
    <cfRule type="cellIs" dxfId="3" priority="3308" operator="equal">
      <formula>"NotPaid"</formula>
    </cfRule>
    <cfRule type="cellIs" dxfId="3" priority="3299" operator="equal">
      <formula>"NotPaid"</formula>
    </cfRule>
    <cfRule type="cellIs" dxfId="3" priority="3290" operator="equal">
      <formula>"NotPaid"</formula>
    </cfRule>
    <cfRule type="cellIs" dxfId="3" priority="3278" operator="equal">
      <formula>"NotPaid"</formula>
    </cfRule>
    <cfRule type="cellIs" dxfId="3" priority="3266" operator="equal">
      <formula>"NotPaid"</formula>
    </cfRule>
    <cfRule type="cellIs" dxfId="3" priority="3251" operator="equal">
      <formula>"NotPaid"</formula>
    </cfRule>
    <cfRule type="cellIs" dxfId="3" priority="3239" operator="equal">
      <formula>"NotPaid"</formula>
    </cfRule>
    <cfRule type="cellIs" dxfId="3" priority="3230" operator="equal">
      <formula>"NotPaid"</formula>
    </cfRule>
    <cfRule type="cellIs" dxfId="3" priority="3221" operator="equal">
      <formula>"NotPaid"</formula>
    </cfRule>
    <cfRule type="cellIs" dxfId="3" priority="3206" operator="equal">
      <formula>"NotPaid"</formula>
    </cfRule>
    <cfRule type="cellIs" dxfId="3" priority="3194" operator="equal">
      <formula>"NotPaid"</formula>
    </cfRule>
    <cfRule type="cellIs" dxfId="3" priority="3183" operator="equal">
      <formula>"NotPaid"</formula>
    </cfRule>
    <cfRule type="cellIs" dxfId="3" priority="3172" operator="equal">
      <formula>"NotPaid"</formula>
    </cfRule>
    <cfRule type="cellIs" dxfId="3" priority="3160" operator="equal">
      <formula>"NotPaid"</formula>
    </cfRule>
    <cfRule type="cellIs" dxfId="3" priority="3146" operator="equal">
      <formula>"NotPaid"</formula>
    </cfRule>
    <cfRule type="cellIs" dxfId="3" priority="3135" operator="equal">
      <formula>"NotPaid"</formula>
    </cfRule>
    <cfRule type="cellIs" dxfId="3" priority="3124" operator="equal">
      <formula>"NotPaid"</formula>
    </cfRule>
    <cfRule type="cellIs" dxfId="3" priority="3112" operator="equal">
      <formula>"NotPaid"</formula>
    </cfRule>
    <cfRule type="cellIs" dxfId="3" priority="3100" operator="equal">
      <formula>"NotPaid"</formula>
    </cfRule>
  </conditionalFormatting>
  <conditionalFormatting sqref="D16">
    <cfRule type="cellIs" dxfId="3" priority="3087" operator="equal">
      <formula>"NotPaid"</formula>
    </cfRule>
    <cfRule type="cellIs" dxfId="3" priority="3086" operator="equal">
      <formula>"NotPaid"</formula>
    </cfRule>
    <cfRule type="cellIs" dxfId="3" priority="3085" operator="equal">
      <formula>"NotPaid"</formula>
    </cfRule>
    <cfRule type="cellIs" dxfId="3" priority="3083" operator="equal">
      <formula>"NotPaid"</formula>
    </cfRule>
    <cfRule type="cellIs" dxfId="3" priority="3082" operator="equal">
      <formula>"NotPaid"</formula>
    </cfRule>
    <cfRule type="cellIs" dxfId="3" priority="3081" operator="equal">
      <formula>"NotPaid"</formula>
    </cfRule>
    <cfRule type="cellIs" dxfId="3" priority="3072" operator="equal">
      <formula>"NotPaid"</formula>
    </cfRule>
    <cfRule type="cellIs" dxfId="3" priority="3071" operator="equal">
      <formula>"NotPaid"</formula>
    </cfRule>
    <cfRule type="cellIs" dxfId="3" priority="3070" operator="equal">
      <formula>"NotPaid"</formula>
    </cfRule>
    <cfRule type="cellIs" dxfId="3" priority="3068" operator="equal">
      <formula>"NotPaid"</formula>
    </cfRule>
    <cfRule type="cellIs" dxfId="3" priority="3067" operator="equal">
      <formula>"NotPaid"</formula>
    </cfRule>
    <cfRule type="cellIs" dxfId="3" priority="3066" operator="equal">
      <formula>"NotPaid"</formula>
    </cfRule>
    <cfRule type="cellIs" dxfId="3" priority="3059" operator="equal">
      <formula>"NotPaid"</formula>
    </cfRule>
    <cfRule type="cellIs" dxfId="3" priority="3058" operator="equal">
      <formula>"NotPaid"</formula>
    </cfRule>
    <cfRule type="cellIs" dxfId="3" priority="3057" operator="equal">
      <formula>"NotPaid"</formula>
    </cfRule>
    <cfRule type="cellIs" dxfId="3" priority="3042" operator="equal">
      <formula>"NotPaid"</formula>
    </cfRule>
    <cfRule type="cellIs" dxfId="3" priority="3041" operator="equal">
      <formula>"NotPaid"</formula>
    </cfRule>
    <cfRule type="cellIs" dxfId="3" priority="3040" operator="equal">
      <formula>"NotPaid"</formula>
    </cfRule>
    <cfRule type="cellIs" dxfId="3" priority="3030" operator="equal">
      <formula>"NotPaid"</formula>
    </cfRule>
    <cfRule type="cellIs" dxfId="3" priority="3029" operator="equal">
      <formula>"NotPaid"</formula>
    </cfRule>
    <cfRule type="cellIs" dxfId="3" priority="3028" operator="equal">
      <formula>"NotPaid"</formula>
    </cfRule>
    <cfRule type="cellIs" dxfId="3" priority="3015" operator="equal">
      <formula>"NotPaid"</formula>
    </cfRule>
    <cfRule type="cellIs" dxfId="3" priority="3014" operator="equal">
      <formula>"NotPaid"</formula>
    </cfRule>
    <cfRule type="cellIs" dxfId="3" priority="3013" operator="equal">
      <formula>"NotPaid"</formula>
    </cfRule>
    <cfRule type="cellIs" dxfId="3" priority="3003" operator="equal">
      <formula>"NotPaid"</formula>
    </cfRule>
    <cfRule type="cellIs" dxfId="3" priority="3002" operator="equal">
      <formula>"NotPaid"</formula>
    </cfRule>
    <cfRule type="cellIs" dxfId="3" priority="3001" operator="equal">
      <formula>"NotPaid"</formula>
    </cfRule>
    <cfRule type="cellIs" dxfId="3" priority="2999" operator="equal">
      <formula>"NotPaid"</formula>
    </cfRule>
    <cfRule type="cellIs" dxfId="3" priority="2998" operator="equal">
      <formula>"NotPaid"</formula>
    </cfRule>
    <cfRule type="cellIs" dxfId="3" priority="2997" operator="equal">
      <formula>"NotPaid"</formula>
    </cfRule>
    <cfRule type="cellIs" dxfId="3" priority="2970" operator="equal">
      <formula>"NotPaid"</formula>
    </cfRule>
    <cfRule type="cellIs" dxfId="3" priority="2969" operator="equal">
      <formula>"NotPaid"</formula>
    </cfRule>
    <cfRule type="cellIs" dxfId="3" priority="2968" operator="equal">
      <formula>"NotPaid"</formula>
    </cfRule>
    <cfRule type="cellIs" dxfId="3" priority="2958" operator="equal">
      <formula>"NotPaid"</formula>
    </cfRule>
    <cfRule type="cellIs" dxfId="3" priority="2957" operator="equal">
      <formula>"NotPaid"</formula>
    </cfRule>
    <cfRule type="cellIs" dxfId="3" priority="2956" operator="equal">
      <formula>"NotPaid"</formula>
    </cfRule>
    <cfRule type="cellIs" dxfId="3" priority="2947" operator="equal">
      <formula>"NotPaid"</formula>
    </cfRule>
    <cfRule type="cellIs" dxfId="3" priority="2946" operator="equal">
      <formula>"NotPaid"</formula>
    </cfRule>
    <cfRule type="cellIs" dxfId="3" priority="2945" operator="equal">
      <formula>"NotPaid"</formula>
    </cfRule>
    <cfRule type="cellIs" dxfId="3" priority="2936" operator="equal">
      <formula>"NotPaid"</formula>
    </cfRule>
    <cfRule type="cellIs" dxfId="3" priority="2935" operator="equal">
      <formula>"NotPaid"</formula>
    </cfRule>
    <cfRule type="cellIs" dxfId="3" priority="2934" operator="equal">
      <formula>"NotPaid"</formula>
    </cfRule>
    <cfRule type="cellIs" dxfId="3" priority="2924" operator="equal">
      <formula>"NotPaid"</formula>
    </cfRule>
    <cfRule type="cellIs" dxfId="3" priority="2923" operator="equal">
      <formula>"NotPaid"</formula>
    </cfRule>
    <cfRule type="cellIs" dxfId="3" priority="2922" operator="equal">
      <formula>"NotPaid"</formula>
    </cfRule>
    <cfRule type="cellIs" dxfId="3" priority="2920" operator="equal">
      <formula>"NotPaid"</formula>
    </cfRule>
    <cfRule type="cellIs" dxfId="3" priority="2919" operator="equal">
      <formula>"NotPaid"</formula>
    </cfRule>
    <cfRule type="cellIs" dxfId="3" priority="2918" operator="equal">
      <formula>"NotPaid"</formula>
    </cfRule>
    <cfRule type="cellIs" dxfId="3" priority="2910" operator="equal">
      <formula>"NotPaid"</formula>
    </cfRule>
    <cfRule type="cellIs" dxfId="3" priority="2909" operator="equal">
      <formula>"NotPaid"</formula>
    </cfRule>
    <cfRule type="cellIs" dxfId="3" priority="2908" operator="equal">
      <formula>"NotPaid"</formula>
    </cfRule>
    <cfRule type="cellIs" dxfId="3" priority="2899" operator="equal">
      <formula>"NotPaid"</formula>
    </cfRule>
    <cfRule type="cellIs" dxfId="3" priority="2898" operator="equal">
      <formula>"NotPaid"</formula>
    </cfRule>
    <cfRule type="cellIs" dxfId="3" priority="2897" operator="equal">
      <formula>"NotPaid"</formula>
    </cfRule>
    <cfRule type="cellIs" dxfId="3" priority="2888" operator="equal">
      <formula>"NotPaid"</formula>
    </cfRule>
    <cfRule type="cellIs" dxfId="3" priority="2887" operator="equal">
      <formula>"NotPaid"</formula>
    </cfRule>
    <cfRule type="cellIs" dxfId="3" priority="2886" operator="equal">
      <formula>"NotPaid"</formula>
    </cfRule>
    <cfRule type="cellIs" dxfId="3" priority="2876" operator="equal">
      <formula>"NotPaid"</formula>
    </cfRule>
    <cfRule type="cellIs" dxfId="3" priority="2875" operator="equal">
      <formula>"NotPaid"</formula>
    </cfRule>
    <cfRule type="cellIs" dxfId="3" priority="2874" operator="equal">
      <formula>"NotPaid"</formula>
    </cfRule>
    <cfRule type="cellIs" dxfId="3" priority="2864" operator="equal">
      <formula>"NotPaid"</formula>
    </cfRule>
    <cfRule type="cellIs" dxfId="3" priority="2863" operator="equal">
      <formula>"NotPaid"</formula>
    </cfRule>
    <cfRule type="cellIs" dxfId="3" priority="2862" operator="equal">
      <formula>"NotPaid"</formula>
    </cfRule>
    <cfRule type="cellIs" dxfId="3" priority="2848" operator="equal">
      <formula>"NotPaid"</formula>
    </cfRule>
    <cfRule type="cellIs" dxfId="3" priority="2847" operator="equal">
      <formula>"NotPaid"</formula>
    </cfRule>
    <cfRule type="cellIs" dxfId="3" priority="2846" operator="equal">
      <formula>"NotPaid"</formula>
    </cfRule>
    <cfRule type="cellIs" dxfId="3" priority="2844" operator="equal">
      <formula>"NotPaid"</formula>
    </cfRule>
    <cfRule type="cellIs" dxfId="3" priority="2843" operator="equal">
      <formula>"NotPaid"</formula>
    </cfRule>
    <cfRule type="cellIs" dxfId="3" priority="2842" operator="equal">
      <formula>"NotPaid"</formula>
    </cfRule>
    <cfRule type="cellIs" dxfId="3" priority="2833" operator="equal">
      <formula>"NotPaid"</formula>
    </cfRule>
    <cfRule type="cellIs" dxfId="3" priority="2832" operator="equal">
      <formula>"NotPaid"</formula>
    </cfRule>
    <cfRule type="cellIs" dxfId="3" priority="2831" operator="equal">
      <formula>"NotPaid"</formula>
    </cfRule>
    <cfRule type="cellIs" dxfId="3" priority="2829" operator="equal">
      <formula>"NotPaid"</formula>
    </cfRule>
    <cfRule type="cellIs" dxfId="3" priority="2828" operator="equal">
      <formula>"NotPaid"</formula>
    </cfRule>
    <cfRule type="cellIs" dxfId="3" priority="2827" operator="equal">
      <formula>"NotPaid"</formula>
    </cfRule>
    <cfRule type="cellIs" dxfId="3" priority="2820" operator="equal">
      <formula>"NotPaid"</formula>
    </cfRule>
    <cfRule type="cellIs" dxfId="3" priority="2819" operator="equal">
      <formula>"NotPaid"</formula>
    </cfRule>
    <cfRule type="cellIs" dxfId="3" priority="2818" operator="equal">
      <formula>"NotPaid"</formula>
    </cfRule>
    <cfRule type="cellIs" dxfId="3" priority="2803" operator="equal">
      <formula>"NotPaid"</formula>
    </cfRule>
    <cfRule type="cellIs" dxfId="3" priority="2802" operator="equal">
      <formula>"NotPaid"</formula>
    </cfRule>
    <cfRule type="cellIs" dxfId="3" priority="2801" operator="equal">
      <formula>"NotPaid"</formula>
    </cfRule>
    <cfRule type="cellIs" dxfId="3" priority="2791" operator="equal">
      <formula>"NotPaid"</formula>
    </cfRule>
    <cfRule type="cellIs" dxfId="3" priority="2790" operator="equal">
      <formula>"NotPaid"</formula>
    </cfRule>
    <cfRule type="cellIs" dxfId="3" priority="2789" operator="equal">
      <formula>"NotPaid"</formula>
    </cfRule>
    <cfRule type="cellIs" dxfId="3" priority="2776" operator="equal">
      <formula>"NotPaid"</formula>
    </cfRule>
    <cfRule type="cellIs" dxfId="3" priority="2775" operator="equal">
      <formula>"NotPaid"</formula>
    </cfRule>
    <cfRule type="cellIs" dxfId="3" priority="2774" operator="equal">
      <formula>"NotPaid"</formula>
    </cfRule>
    <cfRule type="cellIs" dxfId="3" priority="2764" operator="equal">
      <formula>"NotPaid"</formula>
    </cfRule>
    <cfRule type="cellIs" dxfId="3" priority="2763" operator="equal">
      <formula>"NotPaid"</formula>
    </cfRule>
    <cfRule type="cellIs" dxfId="3" priority="2762" operator="equal">
      <formula>"NotPaid"</formula>
    </cfRule>
    <cfRule type="cellIs" dxfId="3" priority="2760" operator="equal">
      <formula>"NotPaid"</formula>
    </cfRule>
    <cfRule type="cellIs" dxfId="3" priority="2759" operator="equal">
      <formula>"NotPaid"</formula>
    </cfRule>
    <cfRule type="cellIs" dxfId="3" priority="2758" operator="equal">
      <formula>"NotPaid"</formula>
    </cfRule>
    <cfRule type="cellIs" dxfId="3" priority="2731" operator="equal">
      <formula>"NotPaid"</formula>
    </cfRule>
    <cfRule type="cellIs" dxfId="3" priority="2730" operator="equal">
      <formula>"NotPaid"</formula>
    </cfRule>
    <cfRule type="cellIs" dxfId="3" priority="2729" operator="equal">
      <formula>"NotPaid"</formula>
    </cfRule>
    <cfRule type="cellIs" dxfId="3" priority="2719" operator="equal">
      <formula>"NotPaid"</formula>
    </cfRule>
    <cfRule type="cellIs" dxfId="3" priority="2718" operator="equal">
      <formula>"NotPaid"</formula>
    </cfRule>
    <cfRule type="cellIs" dxfId="3" priority="2717" operator="equal">
      <formula>"NotPaid"</formula>
    </cfRule>
    <cfRule type="cellIs" dxfId="3" priority="2708" operator="equal">
      <formula>"NotPaid"</formula>
    </cfRule>
    <cfRule type="cellIs" dxfId="3" priority="2707" operator="equal">
      <formula>"NotPaid"</formula>
    </cfRule>
    <cfRule type="cellIs" dxfId="3" priority="2706" operator="equal">
      <formula>"NotPaid"</formula>
    </cfRule>
    <cfRule type="cellIs" dxfId="3" priority="2697" operator="equal">
      <formula>"NotPaid"</formula>
    </cfRule>
    <cfRule type="cellIs" dxfId="3" priority="2696" operator="equal">
      <formula>"NotPaid"</formula>
    </cfRule>
    <cfRule type="cellIs" dxfId="3" priority="2695" operator="equal">
      <formula>"NotPaid"</formula>
    </cfRule>
    <cfRule type="cellIs" dxfId="3" priority="2685" operator="equal">
      <formula>"NotPaid"</formula>
    </cfRule>
    <cfRule type="cellIs" dxfId="3" priority="2684" operator="equal">
      <formula>"NotPaid"</formula>
    </cfRule>
    <cfRule type="cellIs" dxfId="3" priority="2683" operator="equal">
      <formula>"NotPaid"</formula>
    </cfRule>
    <cfRule type="cellIs" dxfId="3" priority="2681" operator="equal">
      <formula>"NotPaid"</formula>
    </cfRule>
    <cfRule type="cellIs" dxfId="3" priority="2680" operator="equal">
      <formula>"NotPaid"</formula>
    </cfRule>
    <cfRule type="cellIs" dxfId="3" priority="2679" operator="equal">
      <formula>"NotPaid"</formula>
    </cfRule>
    <cfRule type="cellIs" dxfId="3" priority="2671" operator="equal">
      <formula>"NotPaid"</formula>
    </cfRule>
    <cfRule type="cellIs" dxfId="3" priority="2670" operator="equal">
      <formula>"NotPaid"</formula>
    </cfRule>
    <cfRule type="cellIs" dxfId="3" priority="2669" operator="equal">
      <formula>"NotPaid"</formula>
    </cfRule>
    <cfRule type="cellIs" dxfId="3" priority="2660" operator="equal">
      <formula>"NotPaid"</formula>
    </cfRule>
    <cfRule type="cellIs" dxfId="3" priority="2659" operator="equal">
      <formula>"NotPaid"</formula>
    </cfRule>
    <cfRule type="cellIs" dxfId="3" priority="2658" operator="equal">
      <formula>"NotPaid"</formula>
    </cfRule>
    <cfRule type="cellIs" dxfId="3" priority="2649" operator="equal">
      <formula>"NotPaid"</formula>
    </cfRule>
    <cfRule type="cellIs" dxfId="3" priority="2648" operator="equal">
      <formula>"NotPaid"</formula>
    </cfRule>
    <cfRule type="cellIs" dxfId="3" priority="2647" operator="equal">
      <formula>"NotPaid"</formula>
    </cfRule>
    <cfRule type="cellIs" dxfId="3" priority="2637" operator="equal">
      <formula>"NotPaid"</formula>
    </cfRule>
    <cfRule type="cellIs" dxfId="3" priority="2636" operator="equal">
      <formula>"NotPaid"</formula>
    </cfRule>
    <cfRule type="cellIs" dxfId="3" priority="2635" operator="equal">
      <formula>"NotPaid"</formula>
    </cfRule>
    <cfRule type="cellIs" dxfId="3" priority="2625" operator="equal">
      <formula>"NotPaid"</formula>
    </cfRule>
    <cfRule type="cellIs" dxfId="3" priority="2624" operator="equal">
      <formula>"NotPaid"</formula>
    </cfRule>
    <cfRule type="cellIs" dxfId="3" priority="2623" operator="equal">
      <formula>"NotPaid"</formula>
    </cfRule>
  </conditionalFormatting>
  <conditionalFormatting sqref="D16:E16">
    <cfRule type="cellIs" dxfId="3" priority="3064" operator="equal">
      <formula>"NotPaid"</formula>
    </cfRule>
    <cfRule type="cellIs" dxfId="3" priority="3063" operator="equal">
      <formula>"NotPaid"</formula>
    </cfRule>
    <cfRule type="cellIs" dxfId="3" priority="3062" operator="equal">
      <formula>"NotPaid"</formula>
    </cfRule>
    <cfRule type="cellIs" dxfId="3" priority="3055" operator="equal">
      <formula>"NotPaid"</formula>
    </cfRule>
    <cfRule type="cellIs" dxfId="3" priority="3054" operator="equal">
      <formula>"NotPaid"</formula>
    </cfRule>
    <cfRule type="cellIs" dxfId="3" priority="3053" operator="equal">
      <formula>"NotPaid"</formula>
    </cfRule>
    <cfRule type="cellIs" dxfId="3" priority="2995" operator="equal">
      <formula>"NotPaid"</formula>
    </cfRule>
    <cfRule type="cellIs" dxfId="3" priority="2994" operator="equal">
      <formula>"NotPaid"</formula>
    </cfRule>
    <cfRule type="cellIs" dxfId="3" priority="2993" operator="equal">
      <formula>"NotPaid"</formula>
    </cfRule>
    <cfRule type="cellIs" dxfId="3" priority="2825" operator="equal">
      <formula>"NotPaid"</formula>
    </cfRule>
    <cfRule type="cellIs" dxfId="3" priority="2824" operator="equal">
      <formula>"NotPaid"</formula>
    </cfRule>
    <cfRule type="cellIs" dxfId="3" priority="2823" operator="equal">
      <formula>"NotPaid"</formula>
    </cfRule>
    <cfRule type="cellIs" dxfId="3" priority="2816" operator="equal">
      <formula>"NotPaid"</formula>
    </cfRule>
    <cfRule type="cellIs" dxfId="3" priority="2815" operator="equal">
      <formula>"NotPaid"</formula>
    </cfRule>
    <cfRule type="cellIs" dxfId="3" priority="2814" operator="equal">
      <formula>"NotPaid"</formula>
    </cfRule>
    <cfRule type="cellIs" dxfId="3" priority="2756" operator="equal">
      <formula>"NotPaid"</formula>
    </cfRule>
    <cfRule type="cellIs" dxfId="3" priority="2755" operator="equal">
      <formula>"NotPaid"</formula>
    </cfRule>
    <cfRule type="cellIs" dxfId="3" priority="2754" operator="equal">
      <formula>"NotPaid"</formula>
    </cfRule>
  </conditionalFormatting>
  <conditionalFormatting sqref="E16">
    <cfRule type="cellIs" dxfId="3" priority="3095" operator="equal">
      <formula>"NotPaid"</formula>
    </cfRule>
    <cfRule type="cellIs" dxfId="3" priority="3094" operator="equal">
      <formula>"NotPaid"</formula>
    </cfRule>
    <cfRule type="cellIs" dxfId="3" priority="3093" operator="equal">
      <formula>"NotPaid"</formula>
    </cfRule>
    <cfRule type="cellIs" dxfId="3" priority="3080" operator="equal">
      <formula>"NotPaid"</formula>
    </cfRule>
    <cfRule type="cellIs" dxfId="3" priority="3079" operator="equal">
      <formula>"NotPaid"</formula>
    </cfRule>
    <cfRule type="cellIs" dxfId="3" priority="3078" operator="equal">
      <formula>"NotPaid"</formula>
    </cfRule>
    <cfRule type="cellIs" dxfId="3" priority="3050" operator="equal">
      <formula>"NotPaid"</formula>
    </cfRule>
    <cfRule type="cellIs" dxfId="3" priority="3049" operator="equal">
      <formula>"NotPaid"</formula>
    </cfRule>
    <cfRule type="cellIs" dxfId="3" priority="3048" operator="equal">
      <formula>"NotPaid"</formula>
    </cfRule>
    <cfRule type="cellIs" dxfId="3" priority="3038" operator="equal">
      <formula>"NotPaid"</formula>
    </cfRule>
    <cfRule type="cellIs" dxfId="3" priority="3037" operator="equal">
      <formula>"NotPaid"</formula>
    </cfRule>
    <cfRule type="cellIs" dxfId="3" priority="3036" operator="equal">
      <formula>"NotPaid"</formula>
    </cfRule>
    <cfRule type="cellIs" dxfId="3" priority="3023" operator="equal">
      <formula>"NotPaid"</formula>
    </cfRule>
    <cfRule type="cellIs" dxfId="3" priority="3022" operator="equal">
      <formula>"NotPaid"</formula>
    </cfRule>
    <cfRule type="cellIs" dxfId="3" priority="3021" operator="equal">
      <formula>"NotPaid"</formula>
    </cfRule>
    <cfRule type="cellIs" dxfId="3" priority="3011" operator="equal">
      <formula>"NotPaid"</formula>
    </cfRule>
    <cfRule type="cellIs" dxfId="3" priority="3010" operator="equal">
      <formula>"NotPaid"</formula>
    </cfRule>
    <cfRule type="cellIs" dxfId="3" priority="3009" operator="equal">
      <formula>"NotPaid"</formula>
    </cfRule>
    <cfRule type="cellIs" dxfId="3" priority="2990" operator="equal">
      <formula>"NotPaid"</formula>
    </cfRule>
    <cfRule type="cellIs" dxfId="3" priority="2989" operator="equal">
      <formula>"NotPaid"</formula>
    </cfRule>
    <cfRule type="cellIs" dxfId="3" priority="2988" operator="equal">
      <formula>"NotPaid"</formula>
    </cfRule>
    <cfRule type="cellIs" dxfId="3" priority="2978" operator="equal">
      <formula>"NotPaid"</formula>
    </cfRule>
    <cfRule type="cellIs" dxfId="3" priority="2977" operator="equal">
      <formula>"NotPaid"</formula>
    </cfRule>
    <cfRule type="cellIs" dxfId="3" priority="2976" operator="equal">
      <formula>"NotPaid"</formula>
    </cfRule>
    <cfRule type="cellIs" dxfId="3" priority="2966" operator="equal">
      <formula>"NotPaid"</formula>
    </cfRule>
    <cfRule type="cellIs" dxfId="3" priority="2965" operator="equal">
      <formula>"NotPaid"</formula>
    </cfRule>
    <cfRule type="cellIs" dxfId="3" priority="2964" operator="equal">
      <formula>"NotPaid"</formula>
    </cfRule>
    <cfRule type="cellIs" dxfId="3" priority="2954" operator="equal">
      <formula>"NotPaid"</formula>
    </cfRule>
    <cfRule type="cellIs" dxfId="3" priority="2953" operator="equal">
      <formula>"NotPaid"</formula>
    </cfRule>
    <cfRule type="cellIs" dxfId="3" priority="2952" operator="equal">
      <formula>"NotPaid"</formula>
    </cfRule>
    <cfRule type="cellIs" dxfId="3" priority="2943" operator="equal">
      <formula>"NotPaid"</formula>
    </cfRule>
    <cfRule type="cellIs" dxfId="3" priority="2942" operator="equal">
      <formula>"NotPaid"</formula>
    </cfRule>
    <cfRule type="cellIs" dxfId="3" priority="2941" operator="equal">
      <formula>"NotPaid"</formula>
    </cfRule>
    <cfRule type="cellIs" dxfId="3" priority="2932" operator="equal">
      <formula>"NotPaid"</formula>
    </cfRule>
    <cfRule type="cellIs" dxfId="3" priority="2931" operator="equal">
      <formula>"NotPaid"</formula>
    </cfRule>
    <cfRule type="cellIs" dxfId="3" priority="2930" operator="equal">
      <formula>"NotPaid"</formula>
    </cfRule>
    <cfRule type="cellIs" dxfId="3" priority="2917" operator="equal">
      <formula>"NotPaid"</formula>
    </cfRule>
    <cfRule type="cellIs" dxfId="3" priority="2916" operator="equal">
      <formula>"NotPaid"</formula>
    </cfRule>
    <cfRule type="cellIs" dxfId="3" priority="2915" operator="equal">
      <formula>"NotPaid"</formula>
    </cfRule>
    <cfRule type="cellIs" dxfId="3" priority="2906" operator="equal">
      <formula>"NotPaid"</formula>
    </cfRule>
    <cfRule type="cellIs" dxfId="3" priority="2905" operator="equal">
      <formula>"NotPaid"</formula>
    </cfRule>
    <cfRule type="cellIs" dxfId="3" priority="2904" operator="equal">
      <formula>"NotPaid"</formula>
    </cfRule>
    <cfRule type="cellIs" dxfId="3" priority="2895" operator="equal">
      <formula>"NotPaid"</formula>
    </cfRule>
    <cfRule type="cellIs" dxfId="3" priority="2894" operator="equal">
      <formula>"NotPaid"</formula>
    </cfRule>
    <cfRule type="cellIs" dxfId="3" priority="2893" operator="equal">
      <formula>"NotPaid"</formula>
    </cfRule>
    <cfRule type="cellIs" dxfId="3" priority="2884" operator="equal">
      <formula>"NotPaid"</formula>
    </cfRule>
    <cfRule type="cellIs" dxfId="3" priority="2883" operator="equal">
      <formula>"NotPaid"</formula>
    </cfRule>
    <cfRule type="cellIs" dxfId="3" priority="2882" operator="equal">
      <formula>"NotPaid"</formula>
    </cfRule>
    <cfRule type="cellIs" dxfId="3" priority="2872" operator="equal">
      <formula>"NotPaid"</formula>
    </cfRule>
    <cfRule type="cellIs" dxfId="3" priority="2871" operator="equal">
      <formula>"NotPaid"</formula>
    </cfRule>
    <cfRule type="cellIs" dxfId="3" priority="2870" operator="equal">
      <formula>"NotPaid"</formula>
    </cfRule>
    <cfRule type="cellIs" dxfId="3" priority="2856" operator="equal">
      <formula>"NotPaid"</formula>
    </cfRule>
    <cfRule type="cellIs" dxfId="3" priority="2855" operator="equal">
      <formula>"NotPaid"</formula>
    </cfRule>
    <cfRule type="cellIs" dxfId="3" priority="2854" operator="equal">
      <formula>"NotPaid"</formula>
    </cfRule>
    <cfRule type="cellIs" dxfId="3" priority="2841" operator="equal">
      <formula>"NotPaid"</formula>
    </cfRule>
    <cfRule type="cellIs" dxfId="3" priority="2840" operator="equal">
      <formula>"NotPaid"</formula>
    </cfRule>
    <cfRule type="cellIs" dxfId="3" priority="2839" operator="equal">
      <formula>"NotPaid"</formula>
    </cfRule>
    <cfRule type="cellIs" dxfId="3" priority="2811" operator="equal">
      <formula>"NotPaid"</formula>
    </cfRule>
    <cfRule type="cellIs" dxfId="3" priority="2810" operator="equal">
      <formula>"NotPaid"</formula>
    </cfRule>
    <cfRule type="cellIs" dxfId="3" priority="2809" operator="equal">
      <formula>"NotPaid"</formula>
    </cfRule>
    <cfRule type="cellIs" dxfId="3" priority="2799" operator="equal">
      <formula>"NotPaid"</formula>
    </cfRule>
    <cfRule type="cellIs" dxfId="3" priority="2798" operator="equal">
      <formula>"NotPaid"</formula>
    </cfRule>
    <cfRule type="cellIs" dxfId="3" priority="2797" operator="equal">
      <formula>"NotPaid"</formula>
    </cfRule>
    <cfRule type="cellIs" dxfId="3" priority="2784" operator="equal">
      <formula>"NotPaid"</formula>
    </cfRule>
    <cfRule type="cellIs" dxfId="3" priority="2783" operator="equal">
      <formula>"NotPaid"</formula>
    </cfRule>
    <cfRule type="cellIs" dxfId="3" priority="2782" operator="equal">
      <formula>"NotPaid"</formula>
    </cfRule>
    <cfRule type="cellIs" dxfId="3" priority="2772" operator="equal">
      <formula>"NotPaid"</formula>
    </cfRule>
    <cfRule type="cellIs" dxfId="3" priority="2771" operator="equal">
      <formula>"NotPaid"</formula>
    </cfRule>
    <cfRule type="cellIs" dxfId="3" priority="2770" operator="equal">
      <formula>"NotPaid"</formula>
    </cfRule>
    <cfRule type="cellIs" dxfId="3" priority="2751" operator="equal">
      <formula>"NotPaid"</formula>
    </cfRule>
    <cfRule type="cellIs" dxfId="3" priority="2750" operator="equal">
      <formula>"NotPaid"</formula>
    </cfRule>
    <cfRule type="cellIs" dxfId="3" priority="2749" operator="equal">
      <formula>"NotPaid"</formula>
    </cfRule>
    <cfRule type="cellIs" dxfId="3" priority="2739" operator="equal">
      <formula>"NotPaid"</formula>
    </cfRule>
    <cfRule type="cellIs" dxfId="3" priority="2738" operator="equal">
      <formula>"NotPaid"</formula>
    </cfRule>
    <cfRule type="cellIs" dxfId="3" priority="2737" operator="equal">
      <formula>"NotPaid"</formula>
    </cfRule>
    <cfRule type="cellIs" dxfId="3" priority="2727" operator="equal">
      <formula>"NotPaid"</formula>
    </cfRule>
    <cfRule type="cellIs" dxfId="3" priority="2726" operator="equal">
      <formula>"NotPaid"</formula>
    </cfRule>
    <cfRule type="cellIs" dxfId="3" priority="2725" operator="equal">
      <formula>"NotPaid"</formula>
    </cfRule>
    <cfRule type="cellIs" dxfId="3" priority="2715" operator="equal">
      <formula>"NotPaid"</formula>
    </cfRule>
    <cfRule type="cellIs" dxfId="3" priority="2714" operator="equal">
      <formula>"NotPaid"</formula>
    </cfRule>
    <cfRule type="cellIs" dxfId="3" priority="2713" operator="equal">
      <formula>"NotPaid"</formula>
    </cfRule>
    <cfRule type="cellIs" dxfId="3" priority="2704" operator="equal">
      <formula>"NotPaid"</formula>
    </cfRule>
    <cfRule type="cellIs" dxfId="3" priority="2703" operator="equal">
      <formula>"NotPaid"</formula>
    </cfRule>
    <cfRule type="cellIs" dxfId="3" priority="2702" operator="equal">
      <formula>"NotPaid"</formula>
    </cfRule>
    <cfRule type="cellIs" dxfId="3" priority="2693" operator="equal">
      <formula>"NotPaid"</formula>
    </cfRule>
    <cfRule type="cellIs" dxfId="3" priority="2692" operator="equal">
      <formula>"NotPaid"</formula>
    </cfRule>
    <cfRule type="cellIs" dxfId="3" priority="2691" operator="equal">
      <formula>"NotPaid"</formula>
    </cfRule>
    <cfRule type="cellIs" dxfId="3" priority="2678" operator="equal">
      <formula>"NotPaid"</formula>
    </cfRule>
    <cfRule type="cellIs" dxfId="3" priority="2677" operator="equal">
      <formula>"NotPaid"</formula>
    </cfRule>
    <cfRule type="cellIs" dxfId="3" priority="2676" operator="equal">
      <formula>"NotPaid"</formula>
    </cfRule>
    <cfRule type="cellIs" dxfId="3" priority="2667" operator="equal">
      <formula>"NotPaid"</formula>
    </cfRule>
    <cfRule type="cellIs" dxfId="3" priority="2666" operator="equal">
      <formula>"NotPaid"</formula>
    </cfRule>
    <cfRule type="cellIs" dxfId="3" priority="2665" operator="equal">
      <formula>"NotPaid"</formula>
    </cfRule>
    <cfRule type="cellIs" dxfId="3" priority="2656" operator="equal">
      <formula>"NotPaid"</formula>
    </cfRule>
    <cfRule type="cellIs" dxfId="3" priority="2655" operator="equal">
      <formula>"NotPaid"</formula>
    </cfRule>
    <cfRule type="cellIs" dxfId="3" priority="2654" operator="equal">
      <formula>"NotPaid"</formula>
    </cfRule>
    <cfRule type="cellIs" dxfId="3" priority="2645" operator="equal">
      <formula>"NotPaid"</formula>
    </cfRule>
    <cfRule type="cellIs" dxfId="3" priority="2644" operator="equal">
      <formula>"NotPaid"</formula>
    </cfRule>
    <cfRule type="cellIs" dxfId="3" priority="2643" operator="equal">
      <formula>"NotPaid"</formula>
    </cfRule>
    <cfRule type="cellIs" dxfId="3" priority="2633" operator="equal">
      <formula>"NotPaid"</formula>
    </cfRule>
    <cfRule type="cellIs" dxfId="3" priority="2632" operator="equal">
      <formula>"NotPaid"</formula>
    </cfRule>
    <cfRule type="cellIs" dxfId="3" priority="2631" operator="equal">
      <formula>"NotPaid"</formula>
    </cfRule>
  </conditionalFormatting>
  <conditionalFormatting sqref="F16:G16">
    <cfRule type="expression" dxfId="0" priority="3098" stopIfTrue="1">
      <formula>AND(TODAY()&gt;VLOOKUP($B16,RegistrationDetails,MathsColumn,FALSE),F16="NotPaid")</formula>
    </cfRule>
    <cfRule type="expression" dxfId="0" priority="3097" stopIfTrue="1">
      <formula>F16="NotPaid"</formula>
    </cfRule>
    <cfRule type="expression" dxfId="0" priority="3026" stopIfTrue="1">
      <formula>AND(TODAY()&gt;VLOOKUP($B16,RegistrationDetails,MathsColumn,FALSE),F16="NotPaid")</formula>
    </cfRule>
    <cfRule type="expression" dxfId="0" priority="3025" stopIfTrue="1">
      <formula>F16="NotPaid"</formula>
    </cfRule>
    <cfRule type="expression" dxfId="0" priority="2981" stopIfTrue="1">
      <formula>AND(TODAY()&gt;VLOOKUP($B16,RegistrationDetails,MathsColumn,FALSE),F16="NotPaid")</formula>
    </cfRule>
    <cfRule type="expression" dxfId="0" priority="2980" stopIfTrue="1">
      <formula>F16="NotPaid"</formula>
    </cfRule>
    <cfRule type="expression" dxfId="0" priority="2859" stopIfTrue="1">
      <formula>AND(TODAY()&gt;VLOOKUP($B16,RegistrationDetails,MathsColumn,FALSE),F16="NotPaid")</formula>
    </cfRule>
    <cfRule type="expression" dxfId="0" priority="2858" stopIfTrue="1">
      <formula>F16="NotPaid"</formula>
    </cfRule>
    <cfRule type="expression" dxfId="0" priority="2787" stopIfTrue="1">
      <formula>AND(TODAY()&gt;VLOOKUP($B16,RegistrationDetails,MathsColumn,FALSE),F16="NotPaid")</formula>
    </cfRule>
    <cfRule type="expression" dxfId="0" priority="2786" stopIfTrue="1">
      <formula>F16="NotPaid"</formula>
    </cfRule>
    <cfRule type="expression" dxfId="0" priority="2742" stopIfTrue="1">
      <formula>AND(TODAY()&gt;VLOOKUP($B16,RegistrationDetails,MathsColumn,FALSE),F16="NotPaid")</formula>
    </cfRule>
    <cfRule type="expression" dxfId="0" priority="2741" stopIfTrue="1">
      <formula>F16="NotPaid"</formula>
    </cfRule>
  </conditionalFormatting>
  <conditionalFormatting sqref="F16">
    <cfRule type="cellIs" dxfId="3" priority="3091" operator="equal">
      <formula>"NotPaid"</formula>
    </cfRule>
    <cfRule type="cellIs" dxfId="3" priority="3090" operator="equal">
      <formula>"NotPaid"</formula>
    </cfRule>
    <cfRule type="cellIs" dxfId="3" priority="3089" operator="equal">
      <formula>"NotPaid"</formula>
    </cfRule>
    <cfRule type="cellIs" dxfId="3" priority="3076" operator="equal">
      <formula>"NotPaid"</formula>
    </cfRule>
    <cfRule type="cellIs" dxfId="3" priority="3075" operator="equal">
      <formula>"NotPaid"</formula>
    </cfRule>
    <cfRule type="cellIs" dxfId="3" priority="3074" operator="equal">
      <formula>"NotPaid"</formula>
    </cfRule>
    <cfRule type="cellIs" dxfId="3" priority="3061" operator="equal">
      <formula>"NotPaid"</formula>
    </cfRule>
    <cfRule type="cellIs" dxfId="3" priority="3052" operator="equal">
      <formula>"NotPaid"</formula>
    </cfRule>
    <cfRule type="cellIs" dxfId="3" priority="3046" operator="equal">
      <formula>"NotPaid"</formula>
    </cfRule>
    <cfRule type="cellIs" dxfId="3" priority="3045" operator="equal">
      <formula>"NotPaid"</formula>
    </cfRule>
    <cfRule type="cellIs" dxfId="3" priority="3044" operator="equal">
      <formula>"NotPaid"</formula>
    </cfRule>
    <cfRule type="cellIs" dxfId="3" priority="3034" operator="equal">
      <formula>"NotPaid"</formula>
    </cfRule>
    <cfRule type="cellIs" dxfId="3" priority="3033" operator="equal">
      <formula>"NotPaid"</formula>
    </cfRule>
    <cfRule type="cellIs" dxfId="3" priority="3032" operator="equal">
      <formula>"NotPaid"</formula>
    </cfRule>
    <cfRule type="cellIs" dxfId="3" priority="3019" operator="equal">
      <formula>"NotPaid"</formula>
    </cfRule>
    <cfRule type="cellIs" dxfId="3" priority="3018" operator="equal">
      <formula>"NotPaid"</formula>
    </cfRule>
    <cfRule type="cellIs" dxfId="3" priority="3017" operator="equal">
      <formula>"NotPaid"</formula>
    </cfRule>
    <cfRule type="cellIs" dxfId="3" priority="3007" operator="equal">
      <formula>"NotPaid"</formula>
    </cfRule>
    <cfRule type="cellIs" dxfId="3" priority="3006" operator="equal">
      <formula>"NotPaid"</formula>
    </cfRule>
    <cfRule type="cellIs" dxfId="3" priority="3005" operator="equal">
      <formula>"NotPaid"</formula>
    </cfRule>
    <cfRule type="cellIs" dxfId="3" priority="2992" operator="equal">
      <formula>"NotPaid"</formula>
    </cfRule>
    <cfRule type="cellIs" dxfId="3" priority="2986" operator="equal">
      <formula>"NotPaid"</formula>
    </cfRule>
    <cfRule type="cellIs" dxfId="3" priority="2985" operator="equal">
      <formula>"NotPaid"</formula>
    </cfRule>
    <cfRule type="cellIs" dxfId="3" priority="2984" operator="equal">
      <formula>"NotPaid"</formula>
    </cfRule>
    <cfRule type="cellIs" dxfId="3" priority="2974" operator="equal">
      <formula>"NotPaid"</formula>
    </cfRule>
    <cfRule type="cellIs" dxfId="3" priority="2973" operator="equal">
      <formula>"NotPaid"</formula>
    </cfRule>
    <cfRule type="cellIs" dxfId="3" priority="2972" operator="equal">
      <formula>"NotPaid"</formula>
    </cfRule>
    <cfRule type="cellIs" dxfId="3" priority="2962" operator="equal">
      <formula>"NotPaid"</formula>
    </cfRule>
    <cfRule type="cellIs" dxfId="3" priority="2961" operator="equal">
      <formula>"NotPaid"</formula>
    </cfRule>
    <cfRule type="cellIs" dxfId="3" priority="2960" operator="equal">
      <formula>"NotPaid"</formula>
    </cfRule>
    <cfRule type="cellIs" dxfId="3" priority="2950" operator="equal">
      <formula>"NotPaid"</formula>
    </cfRule>
    <cfRule type="cellIs" dxfId="3" priority="2949" operator="equal">
      <formula>"NotPaid"</formula>
    </cfRule>
    <cfRule type="cellIs" dxfId="3" priority="2948" operator="equal">
      <formula>"NotPaid"</formula>
    </cfRule>
    <cfRule type="cellIs" dxfId="3" priority="2939" operator="equal">
      <formula>"NotPaid"</formula>
    </cfRule>
    <cfRule type="cellIs" dxfId="3" priority="2938" operator="equal">
      <formula>"NotPaid"</formula>
    </cfRule>
    <cfRule type="cellIs" dxfId="3" priority="2937" operator="equal">
      <formula>"NotPaid"</formula>
    </cfRule>
    <cfRule type="cellIs" dxfId="3" priority="2928" operator="equal">
      <formula>"NotPaid"</formula>
    </cfRule>
    <cfRule type="cellIs" dxfId="3" priority="2927" operator="equal">
      <formula>"NotPaid"</formula>
    </cfRule>
    <cfRule type="cellIs" dxfId="3" priority="2926" operator="equal">
      <formula>"NotPaid"</formula>
    </cfRule>
    <cfRule type="cellIs" dxfId="3" priority="2913" operator="equal">
      <formula>"NotPaid"</formula>
    </cfRule>
    <cfRule type="cellIs" dxfId="3" priority="2912" operator="equal">
      <formula>"NotPaid"</formula>
    </cfRule>
    <cfRule type="cellIs" dxfId="3" priority="2911" operator="equal">
      <formula>"NotPaid"</formula>
    </cfRule>
    <cfRule type="cellIs" dxfId="3" priority="2902" operator="equal">
      <formula>"NotPaid"</formula>
    </cfRule>
    <cfRule type="cellIs" dxfId="3" priority="2901" operator="equal">
      <formula>"NotPaid"</formula>
    </cfRule>
    <cfRule type="cellIs" dxfId="3" priority="2900" operator="equal">
      <formula>"NotPaid"</formula>
    </cfRule>
    <cfRule type="cellIs" dxfId="3" priority="2891" operator="equal">
      <formula>"NotPaid"</formula>
    </cfRule>
    <cfRule type="cellIs" dxfId="3" priority="2890" operator="equal">
      <formula>"NotPaid"</formula>
    </cfRule>
    <cfRule type="cellIs" dxfId="3" priority="2889" operator="equal">
      <formula>"NotPaid"</formula>
    </cfRule>
    <cfRule type="cellIs" dxfId="3" priority="2880" operator="equal">
      <formula>"NotPaid"</formula>
    </cfRule>
    <cfRule type="cellIs" dxfId="3" priority="2879" operator="equal">
      <formula>"NotPaid"</formula>
    </cfRule>
    <cfRule type="cellIs" dxfId="3" priority="2878" operator="equal">
      <formula>"NotPaid"</formula>
    </cfRule>
    <cfRule type="cellIs" dxfId="3" priority="2868" operator="equal">
      <formula>"NotPaid"</formula>
    </cfRule>
    <cfRule type="cellIs" dxfId="3" priority="2867" operator="equal">
      <formula>"NotPaid"</formula>
    </cfRule>
    <cfRule type="cellIs" dxfId="3" priority="2866" operator="equal">
      <formula>"NotPaid"</formula>
    </cfRule>
    <cfRule type="cellIs" dxfId="3" priority="2852" operator="equal">
      <formula>"NotPaid"</formula>
    </cfRule>
    <cfRule type="cellIs" dxfId="3" priority="2851" operator="equal">
      <formula>"NotPaid"</formula>
    </cfRule>
    <cfRule type="cellIs" dxfId="3" priority="2850" operator="equal">
      <formula>"NotPaid"</formula>
    </cfRule>
    <cfRule type="cellIs" dxfId="3" priority="2837" operator="equal">
      <formula>"NotPaid"</formula>
    </cfRule>
    <cfRule type="cellIs" dxfId="3" priority="2836" operator="equal">
      <formula>"NotPaid"</formula>
    </cfRule>
    <cfRule type="cellIs" dxfId="3" priority="2835" operator="equal">
      <formula>"NotPaid"</formula>
    </cfRule>
    <cfRule type="cellIs" dxfId="3" priority="2822" operator="equal">
      <formula>"NotPaid"</formula>
    </cfRule>
    <cfRule type="cellIs" dxfId="3" priority="2813" operator="equal">
      <formula>"NotPaid"</formula>
    </cfRule>
    <cfRule type="cellIs" dxfId="3" priority="2807" operator="equal">
      <formula>"NotPaid"</formula>
    </cfRule>
    <cfRule type="cellIs" dxfId="3" priority="2806" operator="equal">
      <formula>"NotPaid"</formula>
    </cfRule>
    <cfRule type="cellIs" dxfId="3" priority="2805" operator="equal">
      <formula>"NotPaid"</formula>
    </cfRule>
    <cfRule type="cellIs" dxfId="3" priority="2795" operator="equal">
      <formula>"NotPaid"</formula>
    </cfRule>
    <cfRule type="cellIs" dxfId="3" priority="2794" operator="equal">
      <formula>"NotPaid"</formula>
    </cfRule>
    <cfRule type="cellIs" dxfId="3" priority="2793" operator="equal">
      <formula>"NotPaid"</formula>
    </cfRule>
    <cfRule type="cellIs" dxfId="3" priority="2780" operator="equal">
      <formula>"NotPaid"</formula>
    </cfRule>
    <cfRule type="cellIs" dxfId="3" priority="2779" operator="equal">
      <formula>"NotPaid"</formula>
    </cfRule>
    <cfRule type="cellIs" dxfId="3" priority="2778" operator="equal">
      <formula>"NotPaid"</formula>
    </cfRule>
    <cfRule type="cellIs" dxfId="3" priority="2768" operator="equal">
      <formula>"NotPaid"</formula>
    </cfRule>
    <cfRule type="cellIs" dxfId="3" priority="2767" operator="equal">
      <formula>"NotPaid"</formula>
    </cfRule>
    <cfRule type="cellIs" dxfId="3" priority="2766" operator="equal">
      <formula>"NotPaid"</formula>
    </cfRule>
    <cfRule type="cellIs" dxfId="3" priority="2753" operator="equal">
      <formula>"NotPaid"</formula>
    </cfRule>
    <cfRule type="cellIs" dxfId="3" priority="2747" operator="equal">
      <formula>"NotPaid"</formula>
    </cfRule>
    <cfRule type="cellIs" dxfId="3" priority="2746" operator="equal">
      <formula>"NotPaid"</formula>
    </cfRule>
    <cfRule type="cellIs" dxfId="3" priority="2745" operator="equal">
      <formula>"NotPaid"</formula>
    </cfRule>
    <cfRule type="cellIs" dxfId="3" priority="2735" operator="equal">
      <formula>"NotPaid"</formula>
    </cfRule>
    <cfRule type="cellIs" dxfId="3" priority="2734" operator="equal">
      <formula>"NotPaid"</formula>
    </cfRule>
    <cfRule type="cellIs" dxfId="3" priority="2733" operator="equal">
      <formula>"NotPaid"</formula>
    </cfRule>
    <cfRule type="cellIs" dxfId="3" priority="2723" operator="equal">
      <formula>"NotPaid"</formula>
    </cfRule>
    <cfRule type="cellIs" dxfId="3" priority="2722" operator="equal">
      <formula>"NotPaid"</formula>
    </cfRule>
    <cfRule type="cellIs" dxfId="3" priority="2721" operator="equal">
      <formula>"NotPaid"</formula>
    </cfRule>
    <cfRule type="cellIs" dxfId="3" priority="2711" operator="equal">
      <formula>"NotPaid"</formula>
    </cfRule>
    <cfRule type="cellIs" dxfId="3" priority="2710" operator="equal">
      <formula>"NotPaid"</formula>
    </cfRule>
    <cfRule type="cellIs" dxfId="3" priority="2709" operator="equal">
      <formula>"NotPaid"</formula>
    </cfRule>
    <cfRule type="cellIs" dxfId="3" priority="2700" operator="equal">
      <formula>"NotPaid"</formula>
    </cfRule>
    <cfRule type="cellIs" dxfId="3" priority="2699" operator="equal">
      <formula>"NotPaid"</formula>
    </cfRule>
    <cfRule type="cellIs" dxfId="3" priority="2698" operator="equal">
      <formula>"NotPaid"</formula>
    </cfRule>
    <cfRule type="cellIs" dxfId="3" priority="2689" operator="equal">
      <formula>"NotPaid"</formula>
    </cfRule>
    <cfRule type="cellIs" dxfId="3" priority="2688" operator="equal">
      <formula>"NotPaid"</formula>
    </cfRule>
    <cfRule type="cellIs" dxfId="3" priority="2687" operator="equal">
      <formula>"NotPaid"</formula>
    </cfRule>
    <cfRule type="cellIs" dxfId="3" priority="2674" operator="equal">
      <formula>"NotPaid"</formula>
    </cfRule>
    <cfRule type="cellIs" dxfId="3" priority="2673" operator="equal">
      <formula>"NotPaid"</formula>
    </cfRule>
    <cfRule type="cellIs" dxfId="3" priority="2672" operator="equal">
      <formula>"NotPaid"</formula>
    </cfRule>
    <cfRule type="cellIs" dxfId="3" priority="2663" operator="equal">
      <formula>"NotPaid"</formula>
    </cfRule>
    <cfRule type="cellIs" dxfId="3" priority="2662" operator="equal">
      <formula>"NotPaid"</formula>
    </cfRule>
    <cfRule type="cellIs" dxfId="3" priority="2661" operator="equal">
      <formula>"NotPaid"</formula>
    </cfRule>
    <cfRule type="cellIs" dxfId="3" priority="2652" operator="equal">
      <formula>"NotPaid"</formula>
    </cfRule>
    <cfRule type="cellIs" dxfId="3" priority="2651" operator="equal">
      <formula>"NotPaid"</formula>
    </cfRule>
    <cfRule type="cellIs" dxfId="3" priority="2650" operator="equal">
      <formula>"NotPaid"</formula>
    </cfRule>
    <cfRule type="cellIs" dxfId="3" priority="2641" operator="equal">
      <formula>"NotPaid"</formula>
    </cfRule>
    <cfRule type="cellIs" dxfId="3" priority="2640" operator="equal">
      <formula>"NotPaid"</formula>
    </cfRule>
    <cfRule type="cellIs" dxfId="3" priority="2639" operator="equal">
      <formula>"NotPaid"</formula>
    </cfRule>
    <cfRule type="cellIs" dxfId="3" priority="2629" operator="equal">
      <formula>"NotPaid"</formula>
    </cfRule>
    <cfRule type="cellIs" dxfId="3" priority="2628" operator="equal">
      <formula>"NotPaid"</formula>
    </cfRule>
    <cfRule type="cellIs" dxfId="3" priority="2627" operator="equal">
      <formula>"NotPaid"</formula>
    </cfRule>
  </conditionalFormatting>
  <conditionalFormatting sqref="G16">
    <cfRule type="cellIs" dxfId="3" priority="3092" operator="equal">
      <formula>"NotPaid"</formula>
    </cfRule>
    <cfRule type="cellIs" dxfId="3" priority="3077" operator="equal">
      <formula>"NotPaid"</formula>
    </cfRule>
    <cfRule type="cellIs" dxfId="3" priority="3047" operator="equal">
      <formula>"NotPaid"</formula>
    </cfRule>
    <cfRule type="cellIs" dxfId="3" priority="3035" operator="equal">
      <formula>"NotPaid"</formula>
    </cfRule>
    <cfRule type="cellIs" dxfId="3" priority="3020" operator="equal">
      <formula>"NotPaid"</formula>
    </cfRule>
    <cfRule type="cellIs" dxfId="3" priority="3008" operator="equal">
      <formula>"NotPaid"</formula>
    </cfRule>
    <cfRule type="cellIs" dxfId="3" priority="2987" operator="equal">
      <formula>"NotPaid"</formula>
    </cfRule>
    <cfRule type="cellIs" dxfId="3" priority="2975" operator="equal">
      <formula>"NotPaid"</formula>
    </cfRule>
    <cfRule type="cellIs" dxfId="3" priority="2963" operator="equal">
      <formula>"NotPaid"</formula>
    </cfRule>
    <cfRule type="cellIs" dxfId="3" priority="2929" operator="equal">
      <formula>"NotPaid"</formula>
    </cfRule>
    <cfRule type="cellIs" dxfId="3" priority="2881" operator="equal">
      <formula>"NotPaid"</formula>
    </cfRule>
    <cfRule type="cellIs" dxfId="3" priority="2869" operator="equal">
      <formula>"NotPaid"</formula>
    </cfRule>
    <cfRule type="cellIs" dxfId="3" priority="2853" operator="equal">
      <formula>"NotPaid"</formula>
    </cfRule>
    <cfRule type="cellIs" dxfId="3" priority="2838" operator="equal">
      <formula>"NotPaid"</formula>
    </cfRule>
    <cfRule type="cellIs" dxfId="3" priority="2808" operator="equal">
      <formula>"NotPaid"</formula>
    </cfRule>
    <cfRule type="cellIs" dxfId="3" priority="2796" operator="equal">
      <formula>"NotPaid"</formula>
    </cfRule>
    <cfRule type="cellIs" dxfId="3" priority="2781" operator="equal">
      <formula>"NotPaid"</formula>
    </cfRule>
    <cfRule type="cellIs" dxfId="3" priority="2769" operator="equal">
      <formula>"NotPaid"</formula>
    </cfRule>
    <cfRule type="cellIs" dxfId="3" priority="2748" operator="equal">
      <formula>"NotPaid"</formula>
    </cfRule>
    <cfRule type="cellIs" dxfId="3" priority="2736" operator="equal">
      <formula>"NotPaid"</formula>
    </cfRule>
    <cfRule type="cellIs" dxfId="3" priority="2724" operator="equal">
      <formula>"NotPaid"</formula>
    </cfRule>
    <cfRule type="cellIs" dxfId="3" priority="2690" operator="equal">
      <formula>"NotPaid"</formula>
    </cfRule>
    <cfRule type="cellIs" dxfId="3" priority="2642" operator="equal">
      <formula>"NotPaid"</formula>
    </cfRule>
    <cfRule type="cellIs" dxfId="3" priority="2630" operator="equal">
      <formula>"NotPaid"</formula>
    </cfRule>
  </conditionalFormatting>
  <conditionalFormatting sqref="O16">
    <cfRule type="cellIs" dxfId="3" priority="3084" operator="equal">
      <formula>"NotPaid"</formula>
    </cfRule>
    <cfRule type="cellIs" dxfId="3" priority="3069" operator="equal">
      <formula>"NotPaid"</formula>
    </cfRule>
    <cfRule type="cellIs" dxfId="3" priority="3060" operator="equal">
      <formula>"NotPaid"</formula>
    </cfRule>
    <cfRule type="cellIs" dxfId="3" priority="3051" operator="equal">
      <formula>"NotPaid"</formula>
    </cfRule>
    <cfRule type="cellIs" dxfId="3" priority="3039" operator="equal">
      <formula>"NotPaid"</formula>
    </cfRule>
    <cfRule type="cellIs" dxfId="3" priority="3027" operator="equal">
      <formula>"NotPaid"</formula>
    </cfRule>
    <cfRule type="cellIs" dxfId="3" priority="3012" operator="equal">
      <formula>"NotPaid"</formula>
    </cfRule>
    <cfRule type="cellIs" dxfId="3" priority="3000" operator="equal">
      <formula>"NotPaid"</formula>
    </cfRule>
    <cfRule type="cellIs" dxfId="3" priority="2991" operator="equal">
      <formula>"NotPaid"</formula>
    </cfRule>
    <cfRule type="cellIs" dxfId="3" priority="2982" operator="equal">
      <formula>"NotPaid"</formula>
    </cfRule>
    <cfRule type="cellIs" dxfId="3" priority="2967" operator="equal">
      <formula>"NotPaid"</formula>
    </cfRule>
    <cfRule type="cellIs" dxfId="3" priority="2955" operator="equal">
      <formula>"NotPaid"</formula>
    </cfRule>
    <cfRule type="cellIs" dxfId="3" priority="2944" operator="equal">
      <formula>"NotPaid"</formula>
    </cfRule>
    <cfRule type="cellIs" dxfId="3" priority="2933" operator="equal">
      <formula>"NotPaid"</formula>
    </cfRule>
    <cfRule type="cellIs" dxfId="3" priority="2921" operator="equal">
      <formula>"NotPaid"</formula>
    </cfRule>
    <cfRule type="cellIs" dxfId="3" priority="2907" operator="equal">
      <formula>"NotPaid"</formula>
    </cfRule>
    <cfRule type="cellIs" dxfId="3" priority="2896" operator="equal">
      <formula>"NotPaid"</formula>
    </cfRule>
    <cfRule type="cellIs" dxfId="3" priority="2885" operator="equal">
      <formula>"NotPaid"</formula>
    </cfRule>
    <cfRule type="cellIs" dxfId="3" priority="2873" operator="equal">
      <formula>"NotPaid"</formula>
    </cfRule>
    <cfRule type="cellIs" dxfId="3" priority="2861" operator="equal">
      <formula>"NotPaid"</formula>
    </cfRule>
    <cfRule type="cellIs" dxfId="3" priority="2845" operator="equal">
      <formula>"NotPaid"</formula>
    </cfRule>
    <cfRule type="cellIs" dxfId="3" priority="2830" operator="equal">
      <formula>"NotPaid"</formula>
    </cfRule>
    <cfRule type="cellIs" dxfId="3" priority="2821" operator="equal">
      <formula>"NotPaid"</formula>
    </cfRule>
    <cfRule type="cellIs" dxfId="3" priority="2812" operator="equal">
      <formula>"NotPaid"</formula>
    </cfRule>
    <cfRule type="cellIs" dxfId="3" priority="2800" operator="equal">
      <formula>"NotPaid"</formula>
    </cfRule>
    <cfRule type="cellIs" dxfId="3" priority="2788" operator="equal">
      <formula>"NotPaid"</formula>
    </cfRule>
    <cfRule type="cellIs" dxfId="3" priority="2773" operator="equal">
      <formula>"NotPaid"</formula>
    </cfRule>
    <cfRule type="cellIs" dxfId="3" priority="2761" operator="equal">
      <formula>"NotPaid"</formula>
    </cfRule>
    <cfRule type="cellIs" dxfId="3" priority="2752" operator="equal">
      <formula>"NotPaid"</formula>
    </cfRule>
    <cfRule type="cellIs" dxfId="3" priority="2743" operator="equal">
      <formula>"NotPaid"</formula>
    </cfRule>
    <cfRule type="cellIs" dxfId="3" priority="2728" operator="equal">
      <formula>"NotPaid"</formula>
    </cfRule>
    <cfRule type="cellIs" dxfId="3" priority="2716" operator="equal">
      <formula>"NotPaid"</formula>
    </cfRule>
    <cfRule type="cellIs" dxfId="3" priority="2705" operator="equal">
      <formula>"NotPaid"</formula>
    </cfRule>
    <cfRule type="cellIs" dxfId="3" priority="2694" operator="equal">
      <formula>"NotPaid"</formula>
    </cfRule>
    <cfRule type="cellIs" dxfId="3" priority="2682" operator="equal">
      <formula>"NotPaid"</formula>
    </cfRule>
    <cfRule type="cellIs" dxfId="3" priority="2668" operator="equal">
      <formula>"NotPaid"</formula>
    </cfRule>
    <cfRule type="cellIs" dxfId="3" priority="2657" operator="equal">
      <formula>"NotPaid"</formula>
    </cfRule>
    <cfRule type="cellIs" dxfId="3" priority="2646" operator="equal">
      <formula>"NotPaid"</formula>
    </cfRule>
    <cfRule type="cellIs" dxfId="3" priority="2634" operator="equal">
      <formula>"NotPaid"</formula>
    </cfRule>
    <cfRule type="cellIs" dxfId="3" priority="2622" operator="equal">
      <formula>"NotPaid"</formula>
    </cfRule>
  </conditionalFormatting>
  <conditionalFormatting sqref="G17:N17">
    <cfRule type="cellIs" dxfId="3" priority="3790" operator="equal">
      <formula>"NotPaid"</formula>
    </cfRule>
  </conditionalFormatting>
  <conditionalFormatting sqref="O17">
    <cfRule type="cellIs" dxfId="3" priority="3791" operator="equal">
      <formula>"NotPaid"</formula>
    </cfRule>
  </conditionalFormatting>
  <conditionalFormatting sqref="S17">
    <cfRule type="cellIs" dxfId="3" priority="1" operator="equal">
      <formula>"NotPaid"</formula>
    </cfRule>
  </conditionalFormatting>
  <conditionalFormatting sqref="AL17:AP17">
    <cfRule type="expression" dxfId="7" priority="2567" stopIfTrue="1">
      <formula>Maths!#REF!="not paid"</formula>
    </cfRule>
  </conditionalFormatting>
  <conditionalFormatting sqref="AQ17">
    <cfRule type="expression" dxfId="7" priority="2558" stopIfTrue="1">
      <formula>Maths!#REF!="not paid"</formula>
    </cfRule>
  </conditionalFormatting>
  <conditionalFormatting sqref="R18">
    <cfRule type="cellIs" dxfId="3" priority="127" operator="equal">
      <formula>"NotPaid"</formula>
    </cfRule>
    <cfRule type="cellIs" dxfId="3" priority="128" operator="equal">
      <formula>"NotPaid"</formula>
    </cfRule>
  </conditionalFormatting>
  <conditionalFormatting sqref="S18:T18">
    <cfRule type="cellIs" dxfId="3" priority="210" operator="equal">
      <formula>"NotPaid"</formula>
    </cfRule>
    <cfRule type="cellIs" dxfId="3" priority="209" operator="equal">
      <formula>"NotPaid"</formula>
    </cfRule>
  </conditionalFormatting>
  <conditionalFormatting sqref="V18:X18">
    <cfRule type="cellIs" dxfId="3" priority="292" operator="equal">
      <formula>"NotPaid"</formula>
    </cfRule>
    <cfRule type="cellIs" dxfId="3" priority="291" operator="equal">
      <formula>"NotPaid"</formula>
    </cfRule>
  </conditionalFormatting>
  <conditionalFormatting sqref="Y18:AA18">
    <cfRule type="cellIs" dxfId="3" priority="374" operator="equal">
      <formula>"NotPaid"</formula>
    </cfRule>
    <cfRule type="cellIs" dxfId="3" priority="373" operator="equal">
      <formula>"NotPaid"</formula>
    </cfRule>
  </conditionalFormatting>
  <conditionalFormatting sqref="AD18">
    <cfRule type="cellIs" dxfId="3" priority="2542" operator="equal">
      <formula>"NotPaid"</formula>
    </cfRule>
    <cfRule type="cellIs" dxfId="3" priority="2454" operator="equal">
      <formula>"NotPaid"</formula>
    </cfRule>
    <cfRule type="cellIs" dxfId="3" priority="2445" operator="equal">
      <formula>"NotPaid"</formula>
    </cfRule>
  </conditionalFormatting>
  <conditionalFormatting sqref="AF18:AQ18">
    <cfRule type="expression" dxfId="5" priority="2559" stopIfTrue="1">
      <formula>AF18="not paid"</formula>
    </cfRule>
  </conditionalFormatting>
  <conditionalFormatting sqref="F19:G19">
    <cfRule type="cellIs" dxfId="3" priority="3804" operator="equal">
      <formula>"NotPaid"</formula>
    </cfRule>
  </conditionalFormatting>
  <conditionalFormatting sqref="H19:O19">
    <cfRule type="cellIs" dxfId="3" priority="3807" operator="equal">
      <formula>"NotPaid"</formula>
    </cfRule>
  </conditionalFormatting>
  <conditionalFormatting sqref="R19">
    <cfRule type="cellIs" dxfId="3" priority="126" operator="equal">
      <formula>"NotPaid"</formula>
    </cfRule>
  </conditionalFormatting>
  <conditionalFormatting sqref="S19:U19">
    <cfRule type="cellIs" dxfId="3" priority="208" operator="equal">
      <formula>"NotPaid"</formula>
    </cfRule>
  </conditionalFormatting>
  <conditionalFormatting sqref="V19:X19">
    <cfRule type="cellIs" dxfId="3" priority="290" operator="equal">
      <formula>"NotPaid"</formula>
    </cfRule>
  </conditionalFormatting>
  <conditionalFormatting sqref="Y19:AA19">
    <cfRule type="cellIs" dxfId="3" priority="372" operator="equal">
      <formula>"NotPaid"</formula>
    </cfRule>
  </conditionalFormatting>
  <conditionalFormatting sqref="AD19">
    <cfRule type="cellIs" dxfId="3" priority="1931" operator="equal">
      <formula>"NotPaid"</formula>
    </cfRule>
    <cfRule type="cellIs" dxfId="3" priority="1930" operator="equal">
      <formula>"NotPaid"</formula>
    </cfRule>
    <cfRule type="cellIs" dxfId="3" priority="1929" operator="equal">
      <formula>"NotPaid"</formula>
    </cfRule>
  </conditionalFormatting>
  <conditionalFormatting sqref="D20">
    <cfRule type="cellIs" dxfId="3" priority="3811" operator="equal">
      <formula>"NotPaid"</formula>
    </cfRule>
  </conditionalFormatting>
  <conditionalFormatting sqref="F20:O20">
    <cfRule type="cellIs" dxfId="3" priority="3806" operator="equal">
      <formula>"NotPaid"</formula>
    </cfRule>
    <cfRule type="cellIs" dxfId="3" priority="3805" operator="equal">
      <formula>"NotPaid"</formula>
    </cfRule>
  </conditionalFormatting>
  <conditionalFormatting sqref="R20">
    <cfRule type="cellIs" dxfId="3" priority="125" operator="equal">
      <formula>"NotPaid"</formula>
    </cfRule>
    <cfRule type="cellIs" dxfId="3" priority="124" operator="equal">
      <formula>"NotPaid"</formula>
    </cfRule>
  </conditionalFormatting>
  <conditionalFormatting sqref="S20:U20">
    <cfRule type="cellIs" dxfId="3" priority="207" operator="equal">
      <formula>"NotPaid"</formula>
    </cfRule>
    <cfRule type="cellIs" dxfId="3" priority="206" operator="equal">
      <formula>"NotPaid"</formula>
    </cfRule>
  </conditionalFormatting>
  <conditionalFormatting sqref="V20:X20">
    <cfRule type="cellIs" dxfId="3" priority="289" operator="equal">
      <formula>"NotPaid"</formula>
    </cfRule>
    <cfRule type="cellIs" dxfId="3" priority="288" operator="equal">
      <formula>"NotPaid"</formula>
    </cfRule>
  </conditionalFormatting>
  <conditionalFormatting sqref="Y20:AA20">
    <cfRule type="cellIs" dxfId="3" priority="371" operator="equal">
      <formula>"NotPaid"</formula>
    </cfRule>
    <cfRule type="cellIs" dxfId="3" priority="370" operator="equal">
      <formula>"NotPaid"</formula>
    </cfRule>
  </conditionalFormatting>
  <conditionalFormatting sqref="AD20">
    <cfRule type="cellIs" dxfId="3" priority="2540" operator="equal">
      <formula>"NotPaid"</formula>
    </cfRule>
    <cfRule type="cellIs" dxfId="3" priority="2530" operator="equal">
      <formula>"NotPaid"</formula>
    </cfRule>
    <cfRule type="cellIs" dxfId="3" priority="2455" operator="equal">
      <formula>"NotPaid"</formula>
    </cfRule>
    <cfRule type="cellIs" dxfId="3" priority="2444" operator="equal">
      <formula>"NotPaid"</formula>
    </cfRule>
  </conditionalFormatting>
  <conditionalFormatting sqref="D21:E21">
    <cfRule type="cellIs" dxfId="3" priority="3803" operator="equal">
      <formula>"NotPaid"</formula>
    </cfRule>
    <cfRule type="cellIs" dxfId="3" priority="3800" operator="equal">
      <formula>"NotPaid"</formula>
    </cfRule>
  </conditionalFormatting>
  <conditionalFormatting sqref="D21">
    <cfRule type="cellIs" dxfId="3" priority="3801" operator="equal">
      <formula>"NotPaid"</formula>
    </cfRule>
  </conditionalFormatting>
  <conditionalFormatting sqref="E21">
    <cfRule type="cellIs" dxfId="3" priority="3802" operator="equal">
      <formula>"NotPaid"</formula>
    </cfRule>
  </conditionalFormatting>
  <conditionalFormatting sqref="F21:N21">
    <cfRule type="cellIs" dxfId="3" priority="3799" operator="equal">
      <formula>"NotPaid"</formula>
    </cfRule>
    <cfRule type="cellIs" dxfId="3" priority="3798" operator="equal">
      <formula>"NotPaid"</formula>
    </cfRule>
  </conditionalFormatting>
  <conditionalFormatting sqref="D22:E22">
    <cfRule type="cellIs" dxfId="3" priority="3797" operator="equal">
      <formula>"NotPaid"</formula>
    </cfRule>
    <cfRule type="cellIs" dxfId="3" priority="3794" operator="equal">
      <formula>"NotPaid"</formula>
    </cfRule>
  </conditionalFormatting>
  <conditionalFormatting sqref="D22">
    <cfRule type="cellIs" dxfId="3" priority="3795" operator="equal">
      <formula>"NotPaid"</formula>
    </cfRule>
  </conditionalFormatting>
  <conditionalFormatting sqref="E22">
    <cfRule type="cellIs" dxfId="3" priority="3796" operator="equal">
      <formula>"NotPaid"</formula>
    </cfRule>
  </conditionalFormatting>
  <conditionalFormatting sqref="F22:N22">
    <cfRule type="cellIs" dxfId="3" priority="3793" operator="equal">
      <formula>"NotPaid"</formula>
    </cfRule>
    <cfRule type="cellIs" dxfId="3" priority="3792" operator="equal">
      <formula>"NotPaid"</formula>
    </cfRule>
  </conditionalFormatting>
  <conditionalFormatting sqref="R22:AC22">
    <cfRule type="cellIs" dxfId="3" priority="8" operator="equal">
      <formula>"NotPaid"</formula>
    </cfRule>
  </conditionalFormatting>
  <conditionalFormatting sqref="D23:E23">
    <cfRule type="cellIs" dxfId="3" priority="3788" operator="equal">
      <formula>"NotPaid"</formula>
    </cfRule>
    <cfRule type="cellIs" dxfId="3" priority="3785" operator="equal">
      <formula>"NotPaid"</formula>
    </cfRule>
  </conditionalFormatting>
  <conditionalFormatting sqref="D23">
    <cfRule type="cellIs" dxfId="3" priority="3786" operator="equal">
      <formula>"NotPaid"</formula>
    </cfRule>
  </conditionalFormatting>
  <conditionalFormatting sqref="E23">
    <cfRule type="cellIs" dxfId="3" priority="3787" operator="equal">
      <formula>"NotPaid"</formula>
    </cfRule>
  </conditionalFormatting>
  <conditionalFormatting sqref="F23:N23">
    <cfRule type="cellIs" dxfId="3" priority="3784" operator="equal">
      <formula>"NotPaid"</formula>
    </cfRule>
    <cfRule type="cellIs" dxfId="3" priority="3783" operator="equal">
      <formula>"NotPaid"</formula>
    </cfRule>
  </conditionalFormatting>
  <conditionalFormatting sqref="O23">
    <cfRule type="cellIs" dxfId="3" priority="3782" operator="equal">
      <formula>"NotPaid"</formula>
    </cfRule>
  </conditionalFormatting>
  <conditionalFormatting sqref="R23">
    <cfRule type="cellIs" dxfId="3" priority="44" operator="equal">
      <formula>"NotPaid"</formula>
    </cfRule>
  </conditionalFormatting>
  <conditionalFormatting sqref="S23:AC23">
    <cfRule type="cellIs" dxfId="3" priority="9" operator="equal">
      <formula>"NotPaid"</formula>
    </cfRule>
  </conditionalFormatting>
  <conditionalFormatting sqref="AD23">
    <cfRule type="cellIs" dxfId="3" priority="2520" operator="equal">
      <formula>"NotPaid"</formula>
    </cfRule>
    <cfRule type="cellIs" dxfId="3" priority="2512" operator="equal">
      <formula>"NotPaid"</formula>
    </cfRule>
    <cfRule type="cellIs" dxfId="3" priority="2442" operator="equal">
      <formula>"NotPaid"</formula>
    </cfRule>
    <cfRule type="cellIs" dxfId="3" priority="2434" operator="equal">
      <formula>"NotPaid"</formula>
    </cfRule>
    <cfRule type="cellIs" dxfId="3" priority="2426" operator="equal">
      <formula>"NotPaid"</formula>
    </cfRule>
  </conditionalFormatting>
  <conditionalFormatting sqref="D24:E24">
    <cfRule type="cellIs" dxfId="3" priority="3774" operator="equal">
      <formula>"NotPaid"</formula>
    </cfRule>
    <cfRule type="cellIs" dxfId="3" priority="3773" operator="equal">
      <formula>"NotPaid"</formula>
    </cfRule>
    <cfRule type="cellIs" dxfId="3" priority="3772" operator="equal">
      <formula>"NotPaid"</formula>
    </cfRule>
  </conditionalFormatting>
  <conditionalFormatting sqref="F24">
    <cfRule type="cellIs" dxfId="3" priority="3755" operator="equal">
      <formula>"NotPaid"</formula>
    </cfRule>
    <cfRule type="cellIs" dxfId="3" priority="3754" operator="equal">
      <formula>"NotPaid"</formula>
    </cfRule>
    <cfRule type="cellIs" dxfId="3" priority="3753" operator="equal">
      <formula>"NotPaid"</formula>
    </cfRule>
  </conditionalFormatting>
  <conditionalFormatting sqref="G24:N24">
    <cfRule type="cellIs" dxfId="3" priority="3775" operator="equal">
      <formula>"NotPaid"</formula>
    </cfRule>
  </conditionalFormatting>
  <conditionalFormatting sqref="O24">
    <cfRule type="cellIs" dxfId="3" priority="3776" operator="equal">
      <formula>"NotPaid"</formula>
    </cfRule>
  </conditionalFormatting>
  <conditionalFormatting sqref="D25:E25">
    <cfRule type="cellIs" dxfId="3" priority="3770" operator="equal">
      <formula>"NotPaid"</formula>
    </cfRule>
    <cfRule type="cellIs" dxfId="3" priority="3769" operator="equal">
      <formula>"NotPaid"</formula>
    </cfRule>
    <cfRule type="cellIs" dxfId="3" priority="3768" operator="equal">
      <formula>"NotPaid"</formula>
    </cfRule>
  </conditionalFormatting>
  <conditionalFormatting sqref="F25">
    <cfRule type="cellIs" dxfId="3" priority="3767" operator="equal">
      <formula>"NotPaid"</formula>
    </cfRule>
  </conditionalFormatting>
  <conditionalFormatting sqref="G25:N25">
    <cfRule type="cellIs" dxfId="3" priority="3771" operator="equal">
      <formula>"NotPaid"</formula>
    </cfRule>
  </conditionalFormatting>
  <conditionalFormatting sqref="O25">
    <cfRule type="cellIs" dxfId="3" priority="3760" operator="equal">
      <formula>"NotPaid"</formula>
    </cfRule>
  </conditionalFormatting>
  <conditionalFormatting sqref="Q25:R25">
    <cfRule type="cellIs" dxfId="3" priority="828" operator="equal">
      <formula>"NotPaid"</formula>
    </cfRule>
    <cfRule type="cellIs" dxfId="3" priority="827" operator="equal">
      <formula>"NotPaid"</formula>
    </cfRule>
    <cfRule type="cellIs" dxfId="3" priority="826" operator="equal">
      <formula>"NotPaid"</formula>
    </cfRule>
    <cfRule type="cellIs" dxfId="3" priority="825" operator="equal">
      <formula>"NotPaid"</formula>
    </cfRule>
  </conditionalFormatting>
  <conditionalFormatting sqref="S25:U25">
    <cfRule type="cellIs" dxfId="3" priority="1141" operator="equal">
      <formula>"NotPaid"</formula>
    </cfRule>
    <cfRule type="cellIs" dxfId="3" priority="1140" operator="equal">
      <formula>"NotPaid"</formula>
    </cfRule>
    <cfRule type="cellIs" dxfId="3" priority="1139" operator="equal">
      <formula>"NotPaid"</formula>
    </cfRule>
    <cfRule type="cellIs" dxfId="3" priority="1138" operator="equal">
      <formula>"NotPaid"</formula>
    </cfRule>
  </conditionalFormatting>
  <conditionalFormatting sqref="V25:X25">
    <cfRule type="cellIs" dxfId="3" priority="1454" operator="equal">
      <formula>"NotPaid"</formula>
    </cfRule>
    <cfRule type="cellIs" dxfId="3" priority="1453" operator="equal">
      <formula>"NotPaid"</formula>
    </cfRule>
    <cfRule type="cellIs" dxfId="3" priority="1452" operator="equal">
      <formula>"NotPaid"</formula>
    </cfRule>
    <cfRule type="cellIs" dxfId="3" priority="1451" operator="equal">
      <formula>"NotPaid"</formula>
    </cfRule>
  </conditionalFormatting>
  <conditionalFormatting sqref="Y25:AA25">
    <cfRule type="cellIs" dxfId="3" priority="1767" operator="equal">
      <formula>"NotPaid"</formula>
    </cfRule>
    <cfRule type="cellIs" dxfId="3" priority="1766" operator="equal">
      <formula>"NotPaid"</formula>
    </cfRule>
    <cfRule type="cellIs" dxfId="3" priority="1765" operator="equal">
      <formula>"NotPaid"</formula>
    </cfRule>
    <cfRule type="cellIs" dxfId="3" priority="1764" operator="equal">
      <formula>"NotPaid"</formula>
    </cfRule>
  </conditionalFormatting>
  <conditionalFormatting sqref="D26:E26">
    <cfRule type="cellIs" dxfId="3" priority="3766" operator="equal">
      <formula>"NotPaid"</formula>
    </cfRule>
    <cfRule type="cellIs" dxfId="3" priority="3765" operator="equal">
      <formula>"NotPaid"</formula>
    </cfRule>
    <cfRule type="cellIs" dxfId="3" priority="3764" operator="equal">
      <formula>"NotPaid"</formula>
    </cfRule>
  </conditionalFormatting>
  <conditionalFormatting sqref="F26">
    <cfRule type="cellIs" dxfId="3" priority="3758" operator="equal">
      <formula>"NotPaid"</formula>
    </cfRule>
    <cfRule type="cellIs" dxfId="3" priority="3757" operator="equal">
      <formula>"NotPaid"</formula>
    </cfRule>
    <cfRule type="cellIs" dxfId="3" priority="3756" operator="equal">
      <formula>"NotPaid"</formula>
    </cfRule>
  </conditionalFormatting>
  <conditionalFormatting sqref="G26">
    <cfRule type="cellIs" dxfId="3" priority="3759" operator="equal">
      <formula>"NotPaid"</formula>
    </cfRule>
  </conditionalFormatting>
  <conditionalFormatting sqref="H26:N26">
    <cfRule type="cellIs" dxfId="3" priority="3761" operator="equal">
      <formula>"NotPaid"</formula>
    </cfRule>
  </conditionalFormatting>
  <conditionalFormatting sqref="O26">
    <cfRule type="cellIs" dxfId="3" priority="3762" operator="equal">
      <formula>"NotPaid"</formula>
    </cfRule>
  </conditionalFormatting>
  <conditionalFormatting sqref="Q26:R26">
    <cfRule type="cellIs" dxfId="3" priority="814" operator="equal">
      <formula>"NotPaid"</formula>
    </cfRule>
    <cfRule type="cellIs" dxfId="3" priority="809" operator="equal">
      <formula>"NotPaid"</formula>
    </cfRule>
    <cfRule type="cellIs" dxfId="3" priority="784" operator="equal">
      <formula>"NotPaid"</formula>
    </cfRule>
    <cfRule type="cellIs" dxfId="3" priority="769" operator="equal">
      <formula>"NotPaid"</formula>
    </cfRule>
  </conditionalFormatting>
  <conditionalFormatting sqref="S26:U26">
    <cfRule type="cellIs" dxfId="3" priority="1127" operator="equal">
      <formula>"NotPaid"</formula>
    </cfRule>
    <cfRule type="cellIs" dxfId="3" priority="1122" operator="equal">
      <formula>"NotPaid"</formula>
    </cfRule>
    <cfRule type="cellIs" dxfId="3" priority="1097" operator="equal">
      <formula>"NotPaid"</formula>
    </cfRule>
    <cfRule type="cellIs" dxfId="3" priority="1082" operator="equal">
      <formula>"NotPaid"</formula>
    </cfRule>
  </conditionalFormatting>
  <conditionalFormatting sqref="V26:X26">
    <cfRule type="cellIs" dxfId="3" priority="1440" operator="equal">
      <formula>"NotPaid"</formula>
    </cfRule>
    <cfRule type="cellIs" dxfId="3" priority="1435" operator="equal">
      <formula>"NotPaid"</formula>
    </cfRule>
    <cfRule type="cellIs" dxfId="3" priority="1410" operator="equal">
      <formula>"NotPaid"</formula>
    </cfRule>
    <cfRule type="cellIs" dxfId="3" priority="1395" operator="equal">
      <formula>"NotPaid"</formula>
    </cfRule>
  </conditionalFormatting>
  <conditionalFormatting sqref="Y26:AA26">
    <cfRule type="cellIs" dxfId="3" priority="1753" operator="equal">
      <formula>"NotPaid"</formula>
    </cfRule>
    <cfRule type="cellIs" dxfId="3" priority="1748" operator="equal">
      <formula>"NotPaid"</formula>
    </cfRule>
    <cfRule type="cellIs" dxfId="3" priority="1723" operator="equal">
      <formula>"NotPaid"</formula>
    </cfRule>
    <cfRule type="cellIs" dxfId="3" priority="1708" operator="equal">
      <formula>"NotPaid"</formula>
    </cfRule>
  </conditionalFormatting>
  <conditionalFormatting sqref="D27:E27">
    <cfRule type="cellIs" dxfId="3" priority="3752" operator="equal">
      <formula>"NotPaid"</formula>
    </cfRule>
    <cfRule type="cellIs" dxfId="3" priority="3751" operator="equal">
      <formula>"NotPaid"</formula>
    </cfRule>
    <cfRule type="cellIs" dxfId="3" priority="3750" operator="equal">
      <formula>"NotPaid"</formula>
    </cfRule>
  </conditionalFormatting>
  <conditionalFormatting sqref="F27">
    <cfRule type="cellIs" dxfId="3" priority="3748" operator="equal">
      <formula>"NotPaid"</formula>
    </cfRule>
    <cfRule type="cellIs" dxfId="3" priority="3747" operator="equal">
      <formula>"NotPaid"</formula>
    </cfRule>
    <cfRule type="cellIs" dxfId="3" priority="3746" operator="equal">
      <formula>"NotPaid"</formula>
    </cfRule>
  </conditionalFormatting>
  <conditionalFormatting sqref="G27:N27">
    <cfRule type="cellIs" dxfId="3" priority="3745" operator="equal">
      <formula>"NotPaid"</formula>
    </cfRule>
    <cfRule type="cellIs" dxfId="3" priority="3744" operator="equal">
      <formula>"NotPaid"</formula>
    </cfRule>
    <cfRule type="cellIs" dxfId="3" priority="3743" operator="equal">
      <formula>"NotPaid"</formula>
    </cfRule>
  </conditionalFormatting>
  <conditionalFormatting sqref="O27">
    <cfRule type="cellIs" dxfId="3" priority="3749" operator="equal">
      <formula>"NotPaid"</formula>
    </cfRule>
  </conditionalFormatting>
  <conditionalFormatting sqref="D28:E28">
    <cfRule type="cellIs" dxfId="3" priority="3742" operator="equal">
      <formula>"NotPaid"</formula>
    </cfRule>
    <cfRule type="cellIs" dxfId="3" priority="3741" operator="equal">
      <formula>"NotPaid"</formula>
    </cfRule>
    <cfRule type="cellIs" dxfId="3" priority="3740" operator="equal">
      <formula>"NotPaid"</formula>
    </cfRule>
  </conditionalFormatting>
  <conditionalFormatting sqref="F28">
    <cfRule type="cellIs" dxfId="3" priority="3738" operator="equal">
      <formula>"NotPaid"</formula>
    </cfRule>
    <cfRule type="cellIs" dxfId="3" priority="3737" operator="equal">
      <formula>"NotPaid"</formula>
    </cfRule>
    <cfRule type="cellIs" dxfId="3" priority="3736" operator="equal">
      <formula>"NotPaid"</formula>
    </cfRule>
  </conditionalFormatting>
  <conditionalFormatting sqref="G28">
    <cfRule type="cellIs" dxfId="3" priority="3739" operator="equal">
      <formula>"NotPaid"</formula>
    </cfRule>
  </conditionalFormatting>
  <conditionalFormatting sqref="H28:N28">
    <cfRule type="cellIs" dxfId="3" priority="3735" operator="equal">
      <formula>"NotPaid"</formula>
    </cfRule>
  </conditionalFormatting>
  <conditionalFormatting sqref="O28">
    <cfRule type="cellIs" dxfId="3" priority="3734" operator="equal">
      <formula>"NotPaid"</formula>
    </cfRule>
  </conditionalFormatting>
  <conditionalFormatting sqref="Q28">
    <cfRule type="cellIs" dxfId="3" priority="517" operator="equal">
      <formula>"NotPaid"</formula>
    </cfRule>
  </conditionalFormatting>
  <conditionalFormatting sqref="R28:AC28">
    <cfRule type="cellIs" dxfId="3" priority="501" operator="equal">
      <formula>"NotPaid"</formula>
    </cfRule>
  </conditionalFormatting>
  <conditionalFormatting sqref="D29">
    <cfRule type="cellIs" dxfId="3" priority="3725" operator="equal">
      <formula>"NotPaid"</formula>
    </cfRule>
    <cfRule type="cellIs" dxfId="3" priority="3724" operator="equal">
      <formula>"NotPaid"</formula>
    </cfRule>
    <cfRule type="cellIs" dxfId="3" priority="3723" operator="equal">
      <formula>"NotPaid"</formula>
    </cfRule>
  </conditionalFormatting>
  <conditionalFormatting sqref="Q29:R29">
    <cfRule type="cellIs" dxfId="3" priority="516" operator="equal">
      <formula>"NotPaid"</formula>
    </cfRule>
  </conditionalFormatting>
  <conditionalFormatting sqref="S29:U29">
    <cfRule type="cellIs" dxfId="3" priority="830" operator="equal">
      <formula>"NotPaid"</formula>
    </cfRule>
  </conditionalFormatting>
  <conditionalFormatting sqref="V29:X29">
    <cfRule type="cellIs" dxfId="3" priority="1143" operator="equal">
      <formula>"NotPaid"</formula>
    </cfRule>
  </conditionalFormatting>
  <conditionalFormatting sqref="Y29:AA29">
    <cfRule type="cellIs" dxfId="3" priority="1456" operator="equal">
      <formula>"NotPaid"</formula>
    </cfRule>
  </conditionalFormatting>
  <conditionalFormatting sqref="Q30:R30">
    <cfRule type="cellIs" dxfId="3" priority="822" operator="equal">
      <formula>"NotPaid"</formula>
    </cfRule>
  </conditionalFormatting>
  <conditionalFormatting sqref="S30:U30">
    <cfRule type="cellIs" dxfId="3" priority="1135" operator="equal">
      <formula>"NotPaid"</formula>
    </cfRule>
  </conditionalFormatting>
  <conditionalFormatting sqref="V30:X30">
    <cfRule type="cellIs" dxfId="3" priority="1448" operator="equal">
      <formula>"NotPaid"</formula>
    </cfRule>
  </conditionalFormatting>
  <conditionalFormatting sqref="Y30:AA30">
    <cfRule type="cellIs" dxfId="3" priority="1761" operator="equal">
      <formula>"NotPaid"</formula>
    </cfRule>
  </conditionalFormatting>
  <conditionalFormatting sqref="D32">
    <cfRule type="cellIs" dxfId="3" priority="3710" operator="equal">
      <formula>"NotPaid"</formula>
    </cfRule>
    <cfRule type="cellIs" dxfId="3" priority="3709" operator="equal">
      <formula>"NotPaid"</formula>
    </cfRule>
    <cfRule type="cellIs" dxfId="3" priority="3708" operator="equal">
      <formula>"NotPaid"</formula>
    </cfRule>
  </conditionalFormatting>
  <conditionalFormatting sqref="E32">
    <cfRule type="cellIs" dxfId="3" priority="3719" operator="equal">
      <formula>"NotPaid"</formula>
    </cfRule>
    <cfRule type="cellIs" dxfId="3" priority="3718" operator="equal">
      <formula>"NotPaid"</formula>
    </cfRule>
    <cfRule type="cellIs" dxfId="3" priority="3717" operator="equal">
      <formula>"NotPaid"</formula>
    </cfRule>
  </conditionalFormatting>
  <conditionalFormatting sqref="F32">
    <cfRule type="cellIs" dxfId="3" priority="3715" operator="equal">
      <formula>"NotPaid"</formula>
    </cfRule>
    <cfRule type="cellIs" dxfId="3" priority="3714" operator="equal">
      <formula>"NotPaid"</formula>
    </cfRule>
    <cfRule type="cellIs" dxfId="3" priority="3713" operator="equal">
      <formula>"NotPaid"</formula>
    </cfRule>
  </conditionalFormatting>
  <conditionalFormatting sqref="G32">
    <cfRule type="cellIs" dxfId="3" priority="3716" operator="equal">
      <formula>"NotPaid"</formula>
    </cfRule>
  </conditionalFormatting>
  <conditionalFormatting sqref="H32:N32">
    <cfRule type="cellIs" dxfId="3" priority="3712" operator="equal">
      <formula>"NotPaid"</formula>
    </cfRule>
  </conditionalFormatting>
  <conditionalFormatting sqref="O32">
    <cfRule type="cellIs" dxfId="3" priority="3711" operator="equal">
      <formula>"NotPaid"</formula>
    </cfRule>
  </conditionalFormatting>
  <conditionalFormatting sqref="D33">
    <cfRule type="cellIs" dxfId="3" priority="3688" operator="equal">
      <formula>"NotPaid"</formula>
    </cfRule>
    <cfRule type="cellIs" dxfId="3" priority="3687" operator="equal">
      <formula>"NotPaid"</formula>
    </cfRule>
    <cfRule type="cellIs" dxfId="3" priority="3686" operator="equal">
      <formula>"NotPaid"</formula>
    </cfRule>
  </conditionalFormatting>
  <conditionalFormatting sqref="E33">
    <cfRule type="cellIs" dxfId="3" priority="3695" operator="equal">
      <formula>"NotPaid"</formula>
    </cfRule>
    <cfRule type="cellIs" dxfId="3" priority="3694" operator="equal">
      <formula>"NotPaid"</formula>
    </cfRule>
    <cfRule type="cellIs" dxfId="3" priority="3693" operator="equal">
      <formula>"NotPaid"</formula>
    </cfRule>
  </conditionalFormatting>
  <conditionalFormatting sqref="F33">
    <cfRule type="cellIs" dxfId="3" priority="3691" operator="equal">
      <formula>"NotPaid"</formula>
    </cfRule>
    <cfRule type="cellIs" dxfId="3" priority="3690" operator="equal">
      <formula>"NotPaid"</formula>
    </cfRule>
    <cfRule type="cellIs" dxfId="3" priority="3689" operator="equal">
      <formula>"NotPaid"</formula>
    </cfRule>
  </conditionalFormatting>
  <conditionalFormatting sqref="G33">
    <cfRule type="cellIs" dxfId="3" priority="3692" operator="equal">
      <formula>"NotPaid"</formula>
    </cfRule>
  </conditionalFormatting>
  <conditionalFormatting sqref="H33:N33">
    <cfRule type="cellIs" dxfId="3" priority="3685" operator="equal">
      <formula>"NotPaid"</formula>
    </cfRule>
  </conditionalFormatting>
  <conditionalFormatting sqref="O33">
    <cfRule type="cellIs" dxfId="3" priority="3684" operator="equal">
      <formula>"NotPaid"</formula>
    </cfRule>
  </conditionalFormatting>
  <conditionalFormatting sqref="D34">
    <cfRule type="cellIs" dxfId="3" priority="3698" operator="equal">
      <formula>"NotPaid"</formula>
    </cfRule>
    <cfRule type="cellIs" dxfId="3" priority="3697" operator="equal">
      <formula>"NotPaid"</formula>
    </cfRule>
    <cfRule type="cellIs" dxfId="3" priority="3696" operator="equal">
      <formula>"NotPaid"</formula>
    </cfRule>
  </conditionalFormatting>
  <conditionalFormatting sqref="E34">
    <cfRule type="cellIs" dxfId="3" priority="3705" operator="equal">
      <formula>"NotPaid"</formula>
    </cfRule>
    <cfRule type="cellIs" dxfId="3" priority="3704" operator="equal">
      <formula>"NotPaid"</formula>
    </cfRule>
    <cfRule type="cellIs" dxfId="3" priority="3703" operator="equal">
      <formula>"NotPaid"</formula>
    </cfRule>
  </conditionalFormatting>
  <conditionalFormatting sqref="F34">
    <cfRule type="cellIs" dxfId="3" priority="3701" operator="equal">
      <formula>"NotPaid"</formula>
    </cfRule>
    <cfRule type="cellIs" dxfId="3" priority="3700" operator="equal">
      <formula>"NotPaid"</formula>
    </cfRule>
    <cfRule type="cellIs" dxfId="3" priority="3699" operator="equal">
      <formula>"NotPaid"</formula>
    </cfRule>
  </conditionalFormatting>
  <conditionalFormatting sqref="G34">
    <cfRule type="cellIs" dxfId="3" priority="3702" operator="equal">
      <formula>"NotPaid"</formula>
    </cfRule>
  </conditionalFormatting>
  <conditionalFormatting sqref="H34:N34">
    <cfRule type="cellIs" dxfId="3" priority="3683" operator="equal">
      <formula>"NotPaid"</formula>
    </cfRule>
  </conditionalFormatting>
  <conditionalFormatting sqref="O34">
    <cfRule type="cellIs" dxfId="3" priority="3682" operator="equal">
      <formula>"NotPaid"</formula>
    </cfRule>
  </conditionalFormatting>
  <conditionalFormatting sqref="D35">
    <cfRule type="cellIs" dxfId="3" priority="3674" operator="equal">
      <formula>"NotPaid"</formula>
    </cfRule>
    <cfRule type="cellIs" dxfId="3" priority="3673" operator="equal">
      <formula>"NotPaid"</formula>
    </cfRule>
    <cfRule type="cellIs" dxfId="3" priority="3672" operator="equal">
      <formula>"NotPaid"</formula>
    </cfRule>
  </conditionalFormatting>
  <conditionalFormatting sqref="E35">
    <cfRule type="cellIs" dxfId="3" priority="3681" operator="equal">
      <formula>"NotPaid"</formula>
    </cfRule>
    <cfRule type="cellIs" dxfId="3" priority="3680" operator="equal">
      <formula>"NotPaid"</formula>
    </cfRule>
    <cfRule type="cellIs" dxfId="3" priority="3679" operator="equal">
      <formula>"NotPaid"</formula>
    </cfRule>
  </conditionalFormatting>
  <conditionalFormatting sqref="F35">
    <cfRule type="cellIs" dxfId="3" priority="3677" operator="equal">
      <formula>"NotPaid"</formula>
    </cfRule>
    <cfRule type="cellIs" dxfId="3" priority="3676" operator="equal">
      <formula>"NotPaid"</formula>
    </cfRule>
    <cfRule type="cellIs" dxfId="3" priority="3675" operator="equal">
      <formula>"NotPaid"</formula>
    </cfRule>
  </conditionalFormatting>
  <conditionalFormatting sqref="G35:N35">
    <cfRule type="cellIs" dxfId="3" priority="3678" operator="equal">
      <formula>"NotPaid"</formula>
    </cfRule>
  </conditionalFormatting>
  <conditionalFormatting sqref="O35">
    <cfRule type="cellIs" dxfId="3" priority="3671" operator="equal">
      <formula>"NotPaid"</formula>
    </cfRule>
  </conditionalFormatting>
  <conditionalFormatting sqref="AD35">
    <cfRule type="cellIs" dxfId="3" priority="2537" operator="equal">
      <formula>"NotPaid"</formula>
    </cfRule>
    <cfRule type="cellIs" dxfId="3" priority="2526" operator="equal">
      <formula>"NotPaid"</formula>
    </cfRule>
    <cfRule type="cellIs" dxfId="3" priority="2518" operator="equal">
      <formula>"NotPaid"</formula>
    </cfRule>
    <cfRule type="cellIs" dxfId="3" priority="2510" operator="equal">
      <formula>"NotPaid"</formula>
    </cfRule>
    <cfRule type="cellIs" dxfId="3" priority="2450" operator="equal">
      <formula>"NotPaid"</formula>
    </cfRule>
    <cfRule type="cellIs" dxfId="3" priority="2440" operator="equal">
      <formula>"NotPaid"</formula>
    </cfRule>
    <cfRule type="cellIs" dxfId="3" priority="2432" operator="equal">
      <formula>"NotPaid"</formula>
    </cfRule>
    <cfRule type="cellIs" dxfId="3" priority="2424" operator="equal">
      <formula>"NotPaid"</formula>
    </cfRule>
  </conditionalFormatting>
  <conditionalFormatting sqref="D36">
    <cfRule type="cellIs" dxfId="3" priority="3660" operator="equal">
      <formula>"NotPaid"</formula>
    </cfRule>
    <cfRule type="cellIs" dxfId="3" priority="3659" operator="equal">
      <formula>"NotPaid"</formula>
    </cfRule>
    <cfRule type="cellIs" dxfId="3" priority="3658" operator="equal">
      <formula>"NotPaid"</formula>
    </cfRule>
  </conditionalFormatting>
  <conditionalFormatting sqref="E36">
    <cfRule type="cellIs" dxfId="3" priority="3667" operator="equal">
      <formula>"NotPaid"</formula>
    </cfRule>
    <cfRule type="cellIs" dxfId="3" priority="3666" operator="equal">
      <formula>"NotPaid"</formula>
    </cfRule>
    <cfRule type="cellIs" dxfId="3" priority="3665" operator="equal">
      <formula>"NotPaid"</formula>
    </cfRule>
  </conditionalFormatting>
  <conditionalFormatting sqref="F36">
    <cfRule type="cellIs" dxfId="3" priority="3663" operator="equal">
      <formula>"NotPaid"</formula>
    </cfRule>
    <cfRule type="cellIs" dxfId="3" priority="3662" operator="equal">
      <formula>"NotPaid"</formula>
    </cfRule>
    <cfRule type="cellIs" dxfId="3" priority="3661" operator="equal">
      <formula>"NotPaid"</formula>
    </cfRule>
  </conditionalFormatting>
  <conditionalFormatting sqref="G36:N36">
    <cfRule type="cellIs" dxfId="3" priority="3664" operator="equal">
      <formula>"NotPaid"</formula>
    </cfRule>
  </conditionalFormatting>
  <conditionalFormatting sqref="O36">
    <cfRule type="cellIs" dxfId="3" priority="3657" operator="equal">
      <formula>"NotPaid"</formula>
    </cfRule>
  </conditionalFormatting>
  <conditionalFormatting sqref="Q36:R36">
    <cfRule type="cellIs" dxfId="3" priority="794" operator="equal">
      <formula>"NotPaid"</formula>
    </cfRule>
    <cfRule type="cellIs" dxfId="3" priority="792" operator="equal">
      <formula>"NotPaid"</formula>
    </cfRule>
    <cfRule type="cellIs" dxfId="3" priority="791" operator="equal">
      <formula>"NotPaid"</formula>
    </cfRule>
    <cfRule type="cellIs" dxfId="3" priority="790" operator="equal">
      <formula>"NotPaid"</formula>
    </cfRule>
    <cfRule type="cellIs" dxfId="3" priority="789" operator="equal">
      <formula>"NotPaid"</formula>
    </cfRule>
    <cfRule type="cellIs" dxfId="3" priority="756" operator="equal">
      <formula>"NotPaid"</formula>
    </cfRule>
    <cfRule type="cellIs" dxfId="3" priority="748" operator="equal">
      <formula>"NotPaid"</formula>
    </cfRule>
  </conditionalFormatting>
  <conditionalFormatting sqref="S36:U36">
    <cfRule type="cellIs" dxfId="3" priority="1107" operator="equal">
      <formula>"NotPaid"</formula>
    </cfRule>
    <cfRule type="cellIs" dxfId="3" priority="1105" operator="equal">
      <formula>"NotPaid"</formula>
    </cfRule>
    <cfRule type="cellIs" dxfId="3" priority="1104" operator="equal">
      <formula>"NotPaid"</formula>
    </cfRule>
    <cfRule type="cellIs" dxfId="3" priority="1103" operator="equal">
      <formula>"NotPaid"</formula>
    </cfRule>
    <cfRule type="cellIs" dxfId="3" priority="1102" operator="equal">
      <formula>"NotPaid"</formula>
    </cfRule>
    <cfRule type="cellIs" dxfId="3" priority="1069" operator="equal">
      <formula>"NotPaid"</formula>
    </cfRule>
    <cfRule type="cellIs" dxfId="3" priority="1061" operator="equal">
      <formula>"NotPaid"</formula>
    </cfRule>
  </conditionalFormatting>
  <conditionalFormatting sqref="V36:X36">
    <cfRule type="cellIs" dxfId="3" priority="1420" operator="equal">
      <formula>"NotPaid"</formula>
    </cfRule>
    <cfRule type="cellIs" dxfId="3" priority="1417" operator="equal">
      <formula>"NotPaid"</formula>
    </cfRule>
    <cfRule type="cellIs" dxfId="3" priority="1418" operator="equal">
      <formula>"NotPaid"</formula>
    </cfRule>
    <cfRule type="cellIs" dxfId="3" priority="1416" operator="equal">
      <formula>"NotPaid"</formula>
    </cfRule>
    <cfRule type="cellIs" dxfId="3" priority="1415" operator="equal">
      <formula>"NotPaid"</formula>
    </cfRule>
    <cfRule type="cellIs" dxfId="3" priority="1382" operator="equal">
      <formula>"NotPaid"</formula>
    </cfRule>
    <cfRule type="cellIs" dxfId="3" priority="1374" operator="equal">
      <formula>"NotPaid"</formula>
    </cfRule>
  </conditionalFormatting>
  <conditionalFormatting sqref="Y36:AA36">
    <cfRule type="cellIs" dxfId="3" priority="1733" operator="equal">
      <formula>"NotPaid"</formula>
    </cfRule>
    <cfRule type="cellIs" dxfId="3" priority="1730" operator="equal">
      <formula>"NotPaid"</formula>
    </cfRule>
    <cfRule type="cellIs" dxfId="3" priority="1731" operator="equal">
      <formula>"NotPaid"</formula>
    </cfRule>
    <cfRule type="cellIs" dxfId="3" priority="1729" operator="equal">
      <formula>"NotPaid"</formula>
    </cfRule>
    <cfRule type="cellIs" dxfId="3" priority="1728" operator="equal">
      <formula>"NotPaid"</formula>
    </cfRule>
    <cfRule type="cellIs" dxfId="3" priority="1695" operator="equal">
      <formula>"NotPaid"</formula>
    </cfRule>
    <cfRule type="cellIs" dxfId="3" priority="1687" operator="equal">
      <formula>"NotPaid"</formula>
    </cfRule>
  </conditionalFormatting>
  <conditionalFormatting sqref="D37">
    <cfRule type="cellIs" dxfId="3" priority="3649" operator="equal">
      <formula>"NotPaid"</formula>
    </cfRule>
    <cfRule type="cellIs" dxfId="3" priority="3648" operator="equal">
      <formula>"NotPaid"</formula>
    </cfRule>
    <cfRule type="cellIs" dxfId="3" priority="3647" operator="equal">
      <formula>"NotPaid"</formula>
    </cfRule>
  </conditionalFormatting>
  <conditionalFormatting sqref="E37">
    <cfRule type="cellIs" dxfId="3" priority="3656" operator="equal">
      <formula>"NotPaid"</formula>
    </cfRule>
    <cfRule type="cellIs" dxfId="3" priority="3655" operator="equal">
      <formula>"NotPaid"</formula>
    </cfRule>
    <cfRule type="cellIs" dxfId="3" priority="3654" operator="equal">
      <formula>"NotPaid"</formula>
    </cfRule>
  </conditionalFormatting>
  <conditionalFormatting sqref="F37">
    <cfRule type="cellIs" dxfId="3" priority="3652" operator="equal">
      <formula>"NotPaid"</formula>
    </cfRule>
    <cfRule type="cellIs" dxfId="3" priority="3651" operator="equal">
      <formula>"NotPaid"</formula>
    </cfRule>
    <cfRule type="cellIs" dxfId="3" priority="3650" operator="equal">
      <formula>"NotPaid"</formula>
    </cfRule>
  </conditionalFormatting>
  <conditionalFormatting sqref="G37:N37">
    <cfRule type="cellIs" dxfId="3" priority="3653" operator="equal">
      <formula>"NotPaid"</formula>
    </cfRule>
  </conditionalFormatting>
  <conditionalFormatting sqref="O37">
    <cfRule type="cellIs" dxfId="3" priority="3646" operator="equal">
      <formula>"NotPaid"</formula>
    </cfRule>
  </conditionalFormatting>
  <conditionalFormatting sqref="AD37">
    <cfRule type="cellIs" dxfId="3" priority="2230" operator="equal">
      <formula>"NotPaid"</formula>
    </cfRule>
    <cfRule type="cellIs" dxfId="3" priority="2229" operator="equal">
      <formula>"NotPaid"</formula>
    </cfRule>
    <cfRule type="cellIs" dxfId="3" priority="2228" operator="equal">
      <formula>"NotPaid"</formula>
    </cfRule>
    <cfRule type="cellIs" dxfId="3" priority="2227" operator="equal">
      <formula>"NotPaid"</formula>
    </cfRule>
    <cfRule type="cellIs" dxfId="3" priority="2226" operator="equal">
      <formula>"NotPaid"</formula>
    </cfRule>
    <cfRule type="cellIs" dxfId="3" priority="2225" operator="equal">
      <formula>"NotPaid"</formula>
    </cfRule>
    <cfRule type="cellIs" dxfId="3" priority="2224" operator="equal">
      <formula>"NotPaid"</formula>
    </cfRule>
    <cfRule type="cellIs" dxfId="3" priority="2223" operator="equal">
      <formula>"NotPaid"</formula>
    </cfRule>
    <cfRule type="cellIs" dxfId="3" priority="2222" operator="equal">
      <formula>"NotPaid"</formula>
    </cfRule>
    <cfRule type="cellIs" dxfId="3" priority="2221" operator="equal">
      <formula>"NotPaid"</formula>
    </cfRule>
    <cfRule type="cellIs" dxfId="3" priority="2220" operator="equal">
      <formula>"NotPaid"</formula>
    </cfRule>
    <cfRule type="cellIs" dxfId="3" priority="2219" operator="equal">
      <formula>"NotPaid"</formula>
    </cfRule>
    <cfRule type="cellIs" dxfId="3" priority="2218" operator="equal">
      <formula>"NotPaid"</formula>
    </cfRule>
    <cfRule type="cellIs" dxfId="3" priority="2217" operator="equal">
      <formula>"NotPaid"</formula>
    </cfRule>
    <cfRule type="cellIs" dxfId="3" priority="2216" operator="equal">
      <formula>"NotPaid"</formula>
    </cfRule>
    <cfRule type="cellIs" dxfId="3" priority="2215" operator="equal">
      <formula>"NotPaid"</formula>
    </cfRule>
    <cfRule type="cellIs" dxfId="3" priority="2214" operator="equal">
      <formula>"NotPaid"</formula>
    </cfRule>
    <cfRule type="cellIs" dxfId="3" priority="2213" operator="equal">
      <formula>"NotPaid"</formula>
    </cfRule>
    <cfRule type="cellIs" dxfId="3" priority="2212" operator="equal">
      <formula>"NotPaid"</formula>
    </cfRule>
    <cfRule type="cellIs" dxfId="3" priority="2211" operator="equal">
      <formula>"NotPaid"</formula>
    </cfRule>
    <cfRule type="cellIs" dxfId="3" priority="2210" operator="equal">
      <formula>"NotPaid"</formula>
    </cfRule>
    <cfRule type="cellIs" dxfId="3" priority="2209" operator="equal">
      <formula>"NotPaid"</formula>
    </cfRule>
    <cfRule type="cellIs" dxfId="3" priority="2208" operator="equal">
      <formula>"NotPaid"</formula>
    </cfRule>
    <cfRule type="cellIs" dxfId="3" priority="2161" operator="equal">
      <formula>"NotPaid"</formula>
    </cfRule>
    <cfRule type="cellIs" dxfId="3" priority="2160" operator="equal">
      <formula>"NotPaid"</formula>
    </cfRule>
    <cfRule type="cellIs" dxfId="3" priority="2159" operator="equal">
      <formula>"NotPaid"</formula>
    </cfRule>
    <cfRule type="cellIs" dxfId="3" priority="2158" operator="equal">
      <formula>"NotPaid"</formula>
    </cfRule>
    <cfRule type="cellIs" dxfId="3" priority="2157" operator="equal">
      <formula>"NotPaid"</formula>
    </cfRule>
    <cfRule type="cellIs" dxfId="3" priority="2156" operator="equal">
      <formula>"NotPaid"</formula>
    </cfRule>
    <cfRule type="cellIs" dxfId="3" priority="2155" operator="equal">
      <formula>"NotPaid"</formula>
    </cfRule>
    <cfRule type="cellIs" dxfId="3" priority="2154" operator="equal">
      <formula>"NotPaid"</formula>
    </cfRule>
    <cfRule type="cellIs" dxfId="3" priority="2153" operator="equal">
      <formula>"NotPaid"</formula>
    </cfRule>
    <cfRule type="cellIs" dxfId="3" priority="2152" operator="equal">
      <formula>"NotPaid"</formula>
    </cfRule>
    <cfRule type="cellIs" dxfId="3" priority="2151" operator="equal">
      <formula>"NotPaid"</formula>
    </cfRule>
    <cfRule type="cellIs" dxfId="3" priority="2150" operator="equal">
      <formula>"NotPaid"</formula>
    </cfRule>
    <cfRule type="cellIs" dxfId="3" priority="2149" operator="equal">
      <formula>"NotPaid"</formula>
    </cfRule>
    <cfRule type="cellIs" dxfId="3" priority="2148" operator="equal">
      <formula>"NotPaid"</formula>
    </cfRule>
    <cfRule type="cellIs" dxfId="3" priority="2147" operator="equal">
      <formula>"NotPaid"</formula>
    </cfRule>
    <cfRule type="cellIs" dxfId="3" priority="2146" operator="equal">
      <formula>"NotPaid"</formula>
    </cfRule>
    <cfRule type="cellIs" dxfId="3" priority="2145" operator="equal">
      <formula>"NotPaid"</formula>
    </cfRule>
    <cfRule type="cellIs" dxfId="3" priority="2144" operator="equal">
      <formula>"NotPaid"</formula>
    </cfRule>
    <cfRule type="cellIs" dxfId="3" priority="2143" operator="equal">
      <formula>"NotPaid"</formula>
    </cfRule>
    <cfRule type="cellIs" dxfId="3" priority="2142" operator="equal">
      <formula>"NotPaid"</formula>
    </cfRule>
    <cfRule type="cellIs" dxfId="3" priority="2141" operator="equal">
      <formula>"NotPaid"</formula>
    </cfRule>
    <cfRule type="cellIs" dxfId="3" priority="2140" operator="equal">
      <formula>"NotPaid"</formula>
    </cfRule>
    <cfRule type="cellIs" dxfId="3" priority="2139" operator="equal">
      <formula>"NotPaid"</formula>
    </cfRule>
  </conditionalFormatting>
  <conditionalFormatting sqref="D38">
    <cfRule type="cellIs" dxfId="3" priority="3638" operator="equal">
      <formula>"NotPaid"</formula>
    </cfRule>
    <cfRule type="cellIs" dxfId="3" priority="3637" operator="equal">
      <formula>"NotPaid"</formula>
    </cfRule>
    <cfRule type="cellIs" dxfId="3" priority="3636" operator="equal">
      <formula>"NotPaid"</formula>
    </cfRule>
  </conditionalFormatting>
  <conditionalFormatting sqref="E38">
    <cfRule type="cellIs" dxfId="3" priority="3645" operator="equal">
      <formula>"NotPaid"</formula>
    </cfRule>
    <cfRule type="cellIs" dxfId="3" priority="3644" operator="equal">
      <formula>"NotPaid"</formula>
    </cfRule>
    <cfRule type="cellIs" dxfId="3" priority="3643" operator="equal">
      <formula>"NotPaid"</formula>
    </cfRule>
  </conditionalFormatting>
  <conditionalFormatting sqref="F38">
    <cfRule type="cellIs" dxfId="3" priority="3641" operator="equal">
      <formula>"NotPaid"</formula>
    </cfRule>
    <cfRule type="cellIs" dxfId="3" priority="3640" operator="equal">
      <formula>"NotPaid"</formula>
    </cfRule>
    <cfRule type="cellIs" dxfId="3" priority="3639" operator="equal">
      <formula>"NotPaid"</formula>
    </cfRule>
  </conditionalFormatting>
  <conditionalFormatting sqref="G38:N38">
    <cfRule type="cellIs" dxfId="3" priority="3642" operator="equal">
      <formula>"NotPaid"</formula>
    </cfRule>
  </conditionalFormatting>
  <conditionalFormatting sqref="O38">
    <cfRule type="cellIs" dxfId="3" priority="3635" operator="equal">
      <formula>"NotPaid"</formula>
    </cfRule>
  </conditionalFormatting>
  <conditionalFormatting sqref="AD38">
    <cfRule type="cellIs" dxfId="3" priority="1977" operator="equal">
      <formula>"NotPaid"</formula>
    </cfRule>
    <cfRule type="cellIs" dxfId="3" priority="1976" operator="equal">
      <formula>"NotPaid"</formula>
    </cfRule>
    <cfRule type="cellIs" dxfId="3" priority="1975" operator="equal">
      <formula>"NotPaid"</formula>
    </cfRule>
    <cfRule type="cellIs" dxfId="3" priority="1974" operator="equal">
      <formula>"NotPaid"</formula>
    </cfRule>
    <cfRule type="cellIs" dxfId="3" priority="1973" operator="equal">
      <formula>"NotPaid"</formula>
    </cfRule>
    <cfRule type="cellIs" dxfId="3" priority="1972" operator="equal">
      <formula>"NotPaid"</formula>
    </cfRule>
    <cfRule type="cellIs" dxfId="3" priority="1971" operator="equal">
      <formula>"NotPaid"</formula>
    </cfRule>
    <cfRule type="cellIs" dxfId="3" priority="1970" operator="equal">
      <formula>"NotPaid"</formula>
    </cfRule>
    <cfRule type="cellIs" dxfId="3" priority="1969" operator="equal">
      <formula>"NotPaid"</formula>
    </cfRule>
    <cfRule type="cellIs" dxfId="3" priority="1968" operator="equal">
      <formula>"NotPaid"</formula>
    </cfRule>
    <cfRule type="cellIs" dxfId="3" priority="1967" operator="equal">
      <formula>"NotPaid"</formula>
    </cfRule>
    <cfRule type="cellIs" dxfId="3" priority="1966" operator="equal">
      <formula>"NotPaid"</formula>
    </cfRule>
    <cfRule type="cellIs" dxfId="3" priority="1965" operator="equal">
      <formula>"NotPaid"</formula>
    </cfRule>
    <cfRule type="cellIs" dxfId="3" priority="1964" operator="equal">
      <formula>"NotPaid"</formula>
    </cfRule>
    <cfRule type="cellIs" dxfId="3" priority="1963" operator="equal">
      <formula>"NotPaid"</formula>
    </cfRule>
    <cfRule type="cellIs" dxfId="3" priority="1962" operator="equal">
      <formula>"NotPaid"</formula>
    </cfRule>
    <cfRule type="cellIs" dxfId="3" priority="1961" operator="equal">
      <formula>"NotPaid"</formula>
    </cfRule>
    <cfRule type="cellIs" dxfId="3" priority="1960" operator="equal">
      <formula>"NotPaid"</formula>
    </cfRule>
    <cfRule type="cellIs" dxfId="3" priority="1959" operator="equal">
      <formula>"NotPaid"</formula>
    </cfRule>
    <cfRule type="cellIs" dxfId="3" priority="1958" operator="equal">
      <formula>"NotPaid"</formula>
    </cfRule>
    <cfRule type="cellIs" dxfId="3" priority="1957" operator="equal">
      <formula>"NotPaid"</formula>
    </cfRule>
    <cfRule type="cellIs" dxfId="3" priority="1956" operator="equal">
      <formula>"NotPaid"</formula>
    </cfRule>
    <cfRule type="cellIs" dxfId="3" priority="1955" operator="equal">
      <formula>"NotPaid"</formula>
    </cfRule>
    <cfRule type="cellIs" dxfId="3" priority="1954" operator="equal">
      <formula>"NotPaid"</formula>
    </cfRule>
    <cfRule type="cellIs" dxfId="3" priority="1953" operator="equal">
      <formula>"NotPaid"</formula>
    </cfRule>
    <cfRule type="cellIs" dxfId="3" priority="1952" operator="equal">
      <formula>"NotPaid"</formula>
    </cfRule>
    <cfRule type="cellIs" dxfId="3" priority="1951" operator="equal">
      <formula>"NotPaid"</formula>
    </cfRule>
    <cfRule type="cellIs" dxfId="3" priority="1950" operator="equal">
      <formula>"NotPaid"</formula>
    </cfRule>
    <cfRule type="cellIs" dxfId="3" priority="1949" operator="equal">
      <formula>"NotPaid"</formula>
    </cfRule>
    <cfRule type="cellIs" dxfId="3" priority="1948" operator="equal">
      <formula>"NotPaid"</formula>
    </cfRule>
    <cfRule type="cellIs" dxfId="3" priority="1947" operator="equal">
      <formula>"NotPaid"</formula>
    </cfRule>
    <cfRule type="cellIs" dxfId="3" priority="1946" operator="equal">
      <formula>"NotPaid"</formula>
    </cfRule>
    <cfRule type="cellIs" dxfId="3" priority="1945" operator="equal">
      <formula>"NotPaid"</formula>
    </cfRule>
    <cfRule type="cellIs" dxfId="3" priority="1944" operator="equal">
      <formula>"NotPaid"</formula>
    </cfRule>
    <cfRule type="cellIs" dxfId="3" priority="1943" operator="equal">
      <formula>"NotPaid"</formula>
    </cfRule>
    <cfRule type="cellIs" dxfId="3" priority="1942" operator="equal">
      <formula>"NotPaid"</formula>
    </cfRule>
    <cfRule type="cellIs" dxfId="3" priority="1941" operator="equal">
      <formula>"NotPaid"</formula>
    </cfRule>
    <cfRule type="cellIs" dxfId="3" priority="1940" operator="equal">
      <formula>"NotPaid"</formula>
    </cfRule>
    <cfRule type="cellIs" dxfId="3" priority="1939" operator="equal">
      <formula>"NotPaid"</formula>
    </cfRule>
    <cfRule type="cellIs" dxfId="3" priority="1938" operator="equal">
      <formula>"NotPaid"</formula>
    </cfRule>
    <cfRule type="cellIs" dxfId="3" priority="1937" operator="equal">
      <formula>"NotPaid"</formula>
    </cfRule>
    <cfRule type="cellIs" dxfId="3" priority="1936" operator="equal">
      <formula>"NotPaid"</formula>
    </cfRule>
    <cfRule type="cellIs" dxfId="3" priority="1935" operator="equal">
      <formula>"NotPaid"</formula>
    </cfRule>
    <cfRule type="cellIs" dxfId="3" priority="1934" operator="equal">
      <formula>"NotPaid"</formula>
    </cfRule>
    <cfRule type="cellIs" dxfId="3" priority="1933" operator="equal">
      <formula>"NotPaid"</formula>
    </cfRule>
    <cfRule type="cellIs" dxfId="3" priority="1932" operator="equal">
      <formula>"NotPaid"</formula>
    </cfRule>
  </conditionalFormatting>
  <conditionalFormatting sqref="D39">
    <cfRule type="cellIs" dxfId="3" priority="3624" operator="equal">
      <formula>"NotPaid"</formula>
    </cfRule>
    <cfRule type="cellIs" dxfId="3" priority="3623" operator="equal">
      <formula>"NotPaid"</formula>
    </cfRule>
    <cfRule type="cellIs" dxfId="3" priority="3622" operator="equal">
      <formula>"NotPaid"</formula>
    </cfRule>
  </conditionalFormatting>
  <conditionalFormatting sqref="E39">
    <cfRule type="cellIs" dxfId="3" priority="3632" operator="equal">
      <formula>"NotPaid"</formula>
    </cfRule>
    <cfRule type="cellIs" dxfId="3" priority="3631" operator="equal">
      <formula>"NotPaid"</formula>
    </cfRule>
    <cfRule type="cellIs" dxfId="3" priority="3630" operator="equal">
      <formula>"NotPaid"</formula>
    </cfRule>
  </conditionalFormatting>
  <conditionalFormatting sqref="F39">
    <cfRule type="cellIs" dxfId="3" priority="3628" operator="equal">
      <formula>"NotPaid"</formula>
    </cfRule>
    <cfRule type="cellIs" dxfId="3" priority="3627" operator="equal">
      <formula>"NotPaid"</formula>
    </cfRule>
    <cfRule type="cellIs" dxfId="3" priority="3626" operator="equal">
      <formula>"NotPaid"</formula>
    </cfRule>
  </conditionalFormatting>
  <conditionalFormatting sqref="G39">
    <cfRule type="cellIs" dxfId="3" priority="3629" operator="equal">
      <formula>"NotPaid"</formula>
    </cfRule>
  </conditionalFormatting>
  <conditionalFormatting sqref="H39:N39">
    <cfRule type="cellIs" dxfId="3" priority="3625" operator="equal">
      <formula>"NotPaid"</formula>
    </cfRule>
  </conditionalFormatting>
  <conditionalFormatting sqref="O39">
    <cfRule type="cellIs" dxfId="3" priority="3621" operator="equal">
      <formula>"NotPaid"</formula>
    </cfRule>
  </conditionalFormatting>
  <conditionalFormatting sqref="AD39">
    <cfRule type="cellIs" dxfId="3" priority="2502" operator="equal">
      <formula>"NotPaid"</formula>
    </cfRule>
    <cfRule type="cellIs" dxfId="3" priority="2491" operator="equal">
      <formula>"NotPaid"</formula>
    </cfRule>
    <cfRule type="cellIs" dxfId="3" priority="2476" operator="equal">
      <formula>"NotPaid"</formula>
    </cfRule>
    <cfRule type="cellIs" dxfId="3" priority="2469" operator="equal">
      <formula>"NotPaid"</formula>
    </cfRule>
    <cfRule type="cellIs" dxfId="3" priority="2464" operator="equal">
      <formula>"NotPaid"</formula>
    </cfRule>
    <cfRule type="cellIs" dxfId="3" priority="2403" operator="equal">
      <formula>"NotPaid"</formula>
    </cfRule>
    <cfRule type="cellIs" dxfId="3" priority="2402" operator="equal">
      <formula>"NotPaid"</formula>
    </cfRule>
    <cfRule type="cellIs" dxfId="3" priority="2382" operator="equal">
      <formula>"NotPaid"</formula>
    </cfRule>
    <cfRule type="cellIs" dxfId="3" priority="2371" operator="equal">
      <formula>"NotPaid"</formula>
    </cfRule>
    <cfRule type="cellIs" dxfId="3" priority="2265" operator="equal">
      <formula>"NotPaid"</formula>
    </cfRule>
    <cfRule type="cellIs" dxfId="3" priority="2264" operator="equal">
      <formula>"NotPaid"</formula>
    </cfRule>
    <cfRule type="cellIs" dxfId="3" priority="2263" operator="equal">
      <formula>"NotPaid"</formula>
    </cfRule>
    <cfRule type="cellIs" dxfId="3" priority="2262" operator="equal">
      <formula>"NotPaid"</formula>
    </cfRule>
    <cfRule type="cellIs" dxfId="3" priority="2261" operator="equal">
      <formula>"NotPaid"</formula>
    </cfRule>
    <cfRule type="cellIs" dxfId="3" priority="2260" operator="equal">
      <formula>"NotPaid"</formula>
    </cfRule>
    <cfRule type="cellIs" dxfId="3" priority="2259" operator="equal">
      <formula>"NotPaid"</formula>
    </cfRule>
    <cfRule type="cellIs" dxfId="3" priority="2258" operator="equal">
      <formula>"NotPaid"</formula>
    </cfRule>
    <cfRule type="cellIs" dxfId="3" priority="2257" operator="equal">
      <formula>"NotPaid"</formula>
    </cfRule>
    <cfRule type="cellIs" dxfId="3" priority="2256" operator="equal">
      <formula>"NotPaid"</formula>
    </cfRule>
    <cfRule type="cellIs" dxfId="3" priority="2255" operator="equal">
      <formula>"NotPaid"</formula>
    </cfRule>
    <cfRule type="cellIs" dxfId="3" priority="2254" operator="equal">
      <formula>"NotPaid"</formula>
    </cfRule>
  </conditionalFormatting>
  <conditionalFormatting sqref="D40">
    <cfRule type="cellIs" dxfId="3" priority="3611" operator="equal">
      <formula>"NotPaid"</formula>
    </cfRule>
    <cfRule type="cellIs" dxfId="3" priority="3610" operator="equal">
      <formula>"NotPaid"</formula>
    </cfRule>
    <cfRule type="cellIs" dxfId="3" priority="3609" operator="equal">
      <formula>"NotPaid"</formula>
    </cfRule>
  </conditionalFormatting>
  <conditionalFormatting sqref="E40">
    <cfRule type="cellIs" dxfId="3" priority="3619" operator="equal">
      <formula>"NotPaid"</formula>
    </cfRule>
    <cfRule type="cellIs" dxfId="3" priority="3618" operator="equal">
      <formula>"NotPaid"</formula>
    </cfRule>
    <cfRule type="cellIs" dxfId="3" priority="3617" operator="equal">
      <formula>"NotPaid"</formula>
    </cfRule>
  </conditionalFormatting>
  <conditionalFormatting sqref="F40">
    <cfRule type="cellIs" dxfId="3" priority="3615" operator="equal">
      <formula>"NotPaid"</formula>
    </cfRule>
    <cfRule type="cellIs" dxfId="3" priority="3614" operator="equal">
      <formula>"NotPaid"</formula>
    </cfRule>
    <cfRule type="cellIs" dxfId="3" priority="3613" operator="equal">
      <formula>"NotPaid"</formula>
    </cfRule>
  </conditionalFormatting>
  <conditionalFormatting sqref="G40">
    <cfRule type="cellIs" dxfId="3" priority="3616" operator="equal">
      <formula>"NotPaid"</formula>
    </cfRule>
  </conditionalFormatting>
  <conditionalFormatting sqref="H40:N40">
    <cfRule type="cellIs" dxfId="3" priority="3612" operator="equal">
      <formula>"NotPaid"</formula>
    </cfRule>
  </conditionalFormatting>
  <conditionalFormatting sqref="O40">
    <cfRule type="cellIs" dxfId="3" priority="3608" operator="equal">
      <formula>"NotPaid"</formula>
    </cfRule>
  </conditionalFormatting>
  <conditionalFormatting sqref="AD40">
    <cfRule type="cellIs" dxfId="3" priority="1835" operator="equal">
      <formula>"NotPaid"</formula>
    </cfRule>
    <cfRule type="cellIs" dxfId="3" priority="1834" operator="equal">
      <formula>"NotPaid"</formula>
    </cfRule>
    <cfRule type="cellIs" dxfId="3" priority="1833" operator="equal">
      <formula>"NotPaid"</formula>
    </cfRule>
    <cfRule type="cellIs" dxfId="3" priority="1832" operator="equal">
      <formula>"NotPaid"</formula>
    </cfRule>
    <cfRule type="cellIs" dxfId="3" priority="1831" operator="equal">
      <formula>"NotPaid"</formula>
    </cfRule>
    <cfRule type="cellIs" dxfId="3" priority="1830" operator="equal">
      <formula>"NotPaid"</formula>
    </cfRule>
    <cfRule type="cellIs" dxfId="3" priority="1829" operator="equal">
      <formula>"NotPaid"</formula>
    </cfRule>
    <cfRule type="cellIs" dxfId="3" priority="1828" operator="equal">
      <formula>"NotPaid"</formula>
    </cfRule>
    <cfRule type="cellIs" dxfId="3" priority="1827" operator="equal">
      <formula>"NotPaid"</formula>
    </cfRule>
    <cfRule type="cellIs" dxfId="3" priority="1826" operator="equal">
      <formula>"NotPaid"</formula>
    </cfRule>
    <cfRule type="cellIs" dxfId="3" priority="1825" operator="equal">
      <formula>"NotPaid"</formula>
    </cfRule>
    <cfRule type="cellIs" dxfId="3" priority="1824" operator="equal">
      <formula>"NotPaid"</formula>
    </cfRule>
    <cfRule type="cellIs" dxfId="3" priority="1823" operator="equal">
      <formula>"NotPaid"</formula>
    </cfRule>
    <cfRule type="cellIs" dxfId="3" priority="1822" operator="equal">
      <formula>"NotPaid"</formula>
    </cfRule>
    <cfRule type="cellIs" dxfId="3" priority="1821" operator="equal">
      <formula>"NotPaid"</formula>
    </cfRule>
    <cfRule type="cellIs" dxfId="3" priority="1820" operator="equal">
      <formula>"NotPaid"</formula>
    </cfRule>
    <cfRule type="cellIs" dxfId="3" priority="1819" operator="equal">
      <formula>"NotPaid"</formula>
    </cfRule>
    <cfRule type="cellIs" dxfId="3" priority="1818" operator="equal">
      <formula>"NotPaid"</formula>
    </cfRule>
    <cfRule type="cellIs" dxfId="3" priority="1817" operator="equal">
      <formula>"NotPaid"</formula>
    </cfRule>
    <cfRule type="cellIs" dxfId="3" priority="1816" operator="equal">
      <formula>"NotPaid"</formula>
    </cfRule>
    <cfRule type="cellIs" dxfId="3" priority="1815" operator="equal">
      <formula>"NotPaid"</formula>
    </cfRule>
  </conditionalFormatting>
  <conditionalFormatting sqref="Q41:R41">
    <cfRule type="cellIs" dxfId="3" priority="698" operator="equal">
      <formula>"NotPaid"</formula>
    </cfRule>
    <cfRule type="cellIs" dxfId="3" priority="697" operator="equal">
      <formula>"NotPaid"</formula>
    </cfRule>
    <cfRule type="cellIs" dxfId="3" priority="684" operator="equal">
      <formula>"NotPaid"</formula>
    </cfRule>
    <cfRule type="cellIs" dxfId="3" priority="683" operator="equal">
      <formula>"NotPaid"</formula>
    </cfRule>
    <cfRule type="cellIs" dxfId="3" priority="681" operator="equal">
      <formula>"NotPaid"</formula>
    </cfRule>
    <cfRule type="cellIs" dxfId="3" priority="699" operator="equal">
      <formula>"NotPaid"</formula>
    </cfRule>
    <cfRule type="cellIs" dxfId="3" priority="694" operator="equal">
      <formula>"NotPaid"</formula>
    </cfRule>
    <cfRule type="cellIs" dxfId="3" priority="693" operator="equal">
      <formula>"NotPaid"</formula>
    </cfRule>
    <cfRule type="cellIs" dxfId="3" priority="692" operator="equal">
      <formula>"NotPaid"</formula>
    </cfRule>
    <cfRule type="cellIs" dxfId="3" priority="691" operator="equal">
      <formula>"NotPaid"</formula>
    </cfRule>
    <cfRule type="cellIs" dxfId="3" priority="690" operator="equal">
      <formula>"NotPaid"</formula>
    </cfRule>
    <cfRule type="cellIs" dxfId="3" priority="689" operator="equal">
      <formula>"NotPaid"</formula>
    </cfRule>
    <cfRule type="cellIs" dxfId="3" priority="688" operator="equal">
      <formula>"NotPaid"</formula>
    </cfRule>
    <cfRule type="cellIs" dxfId="3" priority="687" operator="equal">
      <formula>"NotPaid"</formula>
    </cfRule>
    <cfRule type="cellIs" dxfId="3" priority="686" operator="equal">
      <formula>"NotPaid"</formula>
    </cfRule>
    <cfRule type="cellIs" dxfId="3" priority="685" operator="equal">
      <formula>"NotPaid"</formula>
    </cfRule>
    <cfRule type="cellIs" dxfId="3" priority="701" operator="equal">
      <formula>"NotPaid"</formula>
    </cfRule>
    <cfRule type="cellIs" dxfId="3" priority="700" operator="equal">
      <formula>"NotPaid"</formula>
    </cfRule>
    <cfRule type="cellIs" dxfId="3" priority="696" operator="equal">
      <formula>"NotPaid"</formula>
    </cfRule>
    <cfRule type="cellIs" dxfId="3" priority="695" operator="equal">
      <formula>"NotPaid"</formula>
    </cfRule>
    <cfRule type="cellIs" dxfId="3" priority="682" operator="equal">
      <formula>"NotPaid"</formula>
    </cfRule>
    <cfRule type="cellIs" dxfId="3" priority="680" operator="equal">
      <formula>"NotPaid"</formula>
    </cfRule>
    <cfRule type="cellIs" dxfId="3" priority="679" operator="equal">
      <formula>"NotPaid"</formula>
    </cfRule>
    <cfRule type="cellIs" dxfId="3" priority="655" operator="equal">
      <formula>"NotPaid"</formula>
    </cfRule>
    <cfRule type="cellIs" dxfId="3" priority="654" operator="equal">
      <formula>"NotPaid"</formula>
    </cfRule>
    <cfRule type="cellIs" dxfId="3" priority="653" operator="equal">
      <formula>"NotPaid"</formula>
    </cfRule>
    <cfRule type="cellIs" dxfId="3" priority="652" operator="equal">
      <formula>"NotPaid"</formula>
    </cfRule>
    <cfRule type="cellIs" dxfId="3" priority="651" operator="equal">
      <formula>"NotPaid"</formula>
    </cfRule>
    <cfRule type="cellIs" dxfId="3" priority="650" operator="equal">
      <formula>"NotPaid"</formula>
    </cfRule>
    <cfRule type="cellIs" dxfId="3" priority="649" operator="equal">
      <formula>"NotPaid"</formula>
    </cfRule>
    <cfRule type="cellIs" dxfId="3" priority="648" operator="equal">
      <formula>"NotPaid"</formula>
    </cfRule>
    <cfRule type="cellIs" dxfId="3" priority="647" operator="equal">
      <formula>"NotPaid"</formula>
    </cfRule>
    <cfRule type="cellIs" dxfId="3" priority="646" operator="equal">
      <formula>"NotPaid"</formula>
    </cfRule>
    <cfRule type="cellIs" dxfId="3" priority="645" operator="equal">
      <formula>"NotPaid"</formula>
    </cfRule>
    <cfRule type="cellIs" dxfId="3" priority="644" operator="equal">
      <formula>"NotPaid"</formula>
    </cfRule>
    <cfRule type="cellIs" dxfId="3" priority="643" operator="equal">
      <formula>"NotPaid"</formula>
    </cfRule>
    <cfRule type="cellIs" dxfId="3" priority="642" operator="equal">
      <formula>"NotPaid"</formula>
    </cfRule>
    <cfRule type="cellIs" dxfId="3" priority="641" operator="equal">
      <formula>"NotPaid"</formula>
    </cfRule>
    <cfRule type="cellIs" dxfId="3" priority="640" operator="equal">
      <formula>"NotPaid"</formula>
    </cfRule>
    <cfRule type="cellIs" dxfId="3" priority="639" operator="equal">
      <formula>"NotPaid"</formula>
    </cfRule>
    <cfRule type="cellIs" dxfId="3" priority="638" operator="equal">
      <formula>"NotPaid"</formula>
    </cfRule>
    <cfRule type="cellIs" dxfId="3" priority="637" operator="equal">
      <formula>"NotPaid"</formula>
    </cfRule>
    <cfRule type="cellIs" dxfId="3" priority="636" operator="equal">
      <formula>"NotPaid"</formula>
    </cfRule>
    <cfRule type="cellIs" dxfId="3" priority="635" operator="equal">
      <formula>"NotPaid"</formula>
    </cfRule>
    <cfRule type="cellIs" dxfId="3" priority="634" operator="equal">
      <formula>"NotPaid"</formula>
    </cfRule>
    <cfRule type="cellIs" dxfId="3" priority="633" operator="equal">
      <formula>"NotPaid"</formula>
    </cfRule>
  </conditionalFormatting>
  <conditionalFormatting sqref="S41:U41">
    <cfRule type="cellIs" dxfId="3" priority="1011" operator="equal">
      <formula>"NotPaid"</formula>
    </cfRule>
    <cfRule type="cellIs" dxfId="3" priority="1010" operator="equal">
      <formula>"NotPaid"</formula>
    </cfRule>
    <cfRule type="cellIs" dxfId="3" priority="997" operator="equal">
      <formula>"NotPaid"</formula>
    </cfRule>
    <cfRule type="cellIs" dxfId="3" priority="996" operator="equal">
      <formula>"NotPaid"</formula>
    </cfRule>
    <cfRule type="cellIs" dxfId="3" priority="994" operator="equal">
      <formula>"NotPaid"</formula>
    </cfRule>
    <cfRule type="cellIs" dxfId="3" priority="1012" operator="equal">
      <formula>"NotPaid"</formula>
    </cfRule>
    <cfRule type="cellIs" dxfId="3" priority="1007" operator="equal">
      <formula>"NotPaid"</formula>
    </cfRule>
    <cfRule type="cellIs" dxfId="3" priority="1006" operator="equal">
      <formula>"NotPaid"</formula>
    </cfRule>
    <cfRule type="cellIs" dxfId="3" priority="1005" operator="equal">
      <formula>"NotPaid"</formula>
    </cfRule>
    <cfRule type="cellIs" dxfId="3" priority="1004" operator="equal">
      <formula>"NotPaid"</formula>
    </cfRule>
    <cfRule type="cellIs" dxfId="3" priority="1003" operator="equal">
      <formula>"NotPaid"</formula>
    </cfRule>
    <cfRule type="cellIs" dxfId="3" priority="1002" operator="equal">
      <formula>"NotPaid"</formula>
    </cfRule>
    <cfRule type="cellIs" dxfId="3" priority="1001" operator="equal">
      <formula>"NotPaid"</formula>
    </cfRule>
    <cfRule type="cellIs" dxfId="3" priority="1000" operator="equal">
      <formula>"NotPaid"</formula>
    </cfRule>
    <cfRule type="cellIs" dxfId="3" priority="999" operator="equal">
      <formula>"NotPaid"</formula>
    </cfRule>
    <cfRule type="cellIs" dxfId="3" priority="998" operator="equal">
      <formula>"NotPaid"</formula>
    </cfRule>
    <cfRule type="cellIs" dxfId="3" priority="1014" operator="equal">
      <formula>"NotPaid"</formula>
    </cfRule>
    <cfRule type="cellIs" dxfId="3" priority="1013" operator="equal">
      <formula>"NotPaid"</formula>
    </cfRule>
    <cfRule type="cellIs" dxfId="3" priority="1009" operator="equal">
      <formula>"NotPaid"</formula>
    </cfRule>
    <cfRule type="cellIs" dxfId="3" priority="1008" operator="equal">
      <formula>"NotPaid"</formula>
    </cfRule>
    <cfRule type="cellIs" dxfId="3" priority="995" operator="equal">
      <formula>"NotPaid"</formula>
    </cfRule>
    <cfRule type="cellIs" dxfId="3" priority="993" operator="equal">
      <formula>"NotPaid"</formula>
    </cfRule>
    <cfRule type="cellIs" dxfId="3" priority="992" operator="equal">
      <formula>"NotPaid"</formula>
    </cfRule>
    <cfRule type="cellIs" dxfId="3" priority="968" operator="equal">
      <formula>"NotPaid"</formula>
    </cfRule>
    <cfRule type="cellIs" dxfId="3" priority="967" operator="equal">
      <formula>"NotPaid"</formula>
    </cfRule>
    <cfRule type="cellIs" dxfId="3" priority="966" operator="equal">
      <formula>"NotPaid"</formula>
    </cfRule>
    <cfRule type="cellIs" dxfId="3" priority="965" operator="equal">
      <formula>"NotPaid"</formula>
    </cfRule>
    <cfRule type="cellIs" dxfId="3" priority="964" operator="equal">
      <formula>"NotPaid"</formula>
    </cfRule>
    <cfRule type="cellIs" dxfId="3" priority="963" operator="equal">
      <formula>"NotPaid"</formula>
    </cfRule>
    <cfRule type="cellIs" dxfId="3" priority="962" operator="equal">
      <formula>"NotPaid"</formula>
    </cfRule>
    <cfRule type="cellIs" dxfId="3" priority="961" operator="equal">
      <formula>"NotPaid"</formula>
    </cfRule>
    <cfRule type="cellIs" dxfId="3" priority="960" operator="equal">
      <formula>"NotPaid"</formula>
    </cfRule>
    <cfRule type="cellIs" dxfId="3" priority="959" operator="equal">
      <formula>"NotPaid"</formula>
    </cfRule>
    <cfRule type="cellIs" dxfId="3" priority="958" operator="equal">
      <formula>"NotPaid"</formula>
    </cfRule>
    <cfRule type="cellIs" dxfId="3" priority="957" operator="equal">
      <formula>"NotPaid"</formula>
    </cfRule>
    <cfRule type="cellIs" dxfId="3" priority="956" operator="equal">
      <formula>"NotPaid"</formula>
    </cfRule>
    <cfRule type="cellIs" dxfId="3" priority="955" operator="equal">
      <formula>"NotPaid"</formula>
    </cfRule>
    <cfRule type="cellIs" dxfId="3" priority="954" operator="equal">
      <formula>"NotPaid"</formula>
    </cfRule>
    <cfRule type="cellIs" dxfId="3" priority="953" operator="equal">
      <formula>"NotPaid"</formula>
    </cfRule>
    <cfRule type="cellIs" dxfId="3" priority="952" operator="equal">
      <formula>"NotPaid"</formula>
    </cfRule>
    <cfRule type="cellIs" dxfId="3" priority="951" operator="equal">
      <formula>"NotPaid"</formula>
    </cfRule>
    <cfRule type="cellIs" dxfId="3" priority="950" operator="equal">
      <formula>"NotPaid"</formula>
    </cfRule>
    <cfRule type="cellIs" dxfId="3" priority="949" operator="equal">
      <formula>"NotPaid"</formula>
    </cfRule>
    <cfRule type="cellIs" dxfId="3" priority="948" operator="equal">
      <formula>"NotPaid"</formula>
    </cfRule>
    <cfRule type="cellIs" dxfId="3" priority="947" operator="equal">
      <formula>"NotPaid"</formula>
    </cfRule>
    <cfRule type="cellIs" dxfId="3" priority="946" operator="equal">
      <formula>"NotPaid"</formula>
    </cfRule>
  </conditionalFormatting>
  <conditionalFormatting sqref="V41:X41">
    <cfRule type="cellIs" dxfId="3" priority="1324" operator="equal">
      <formula>"NotPaid"</formula>
    </cfRule>
    <cfRule type="cellIs" dxfId="3" priority="1323" operator="equal">
      <formula>"NotPaid"</formula>
    </cfRule>
    <cfRule type="cellIs" dxfId="3" priority="1310" operator="equal">
      <formula>"NotPaid"</formula>
    </cfRule>
    <cfRule type="cellIs" dxfId="3" priority="1309" operator="equal">
      <formula>"NotPaid"</formula>
    </cfRule>
    <cfRule type="cellIs" dxfId="3" priority="1307" operator="equal">
      <formula>"NotPaid"</formula>
    </cfRule>
    <cfRule type="cellIs" dxfId="3" priority="1325" operator="equal">
      <formula>"NotPaid"</formula>
    </cfRule>
    <cfRule type="cellIs" dxfId="3" priority="1320" operator="equal">
      <formula>"NotPaid"</formula>
    </cfRule>
    <cfRule type="cellIs" dxfId="3" priority="1319" operator="equal">
      <formula>"NotPaid"</formula>
    </cfRule>
    <cfRule type="cellIs" dxfId="3" priority="1318" operator="equal">
      <formula>"NotPaid"</formula>
    </cfRule>
    <cfRule type="cellIs" dxfId="3" priority="1317" operator="equal">
      <formula>"NotPaid"</formula>
    </cfRule>
    <cfRule type="cellIs" dxfId="3" priority="1316" operator="equal">
      <formula>"NotPaid"</formula>
    </cfRule>
    <cfRule type="cellIs" dxfId="3" priority="1315" operator="equal">
      <formula>"NotPaid"</formula>
    </cfRule>
    <cfRule type="cellIs" dxfId="3" priority="1314" operator="equal">
      <formula>"NotPaid"</formula>
    </cfRule>
    <cfRule type="cellIs" dxfId="3" priority="1313" operator="equal">
      <formula>"NotPaid"</formula>
    </cfRule>
    <cfRule type="cellIs" dxfId="3" priority="1312" operator="equal">
      <formula>"NotPaid"</formula>
    </cfRule>
    <cfRule type="cellIs" dxfId="3" priority="1311" operator="equal">
      <formula>"NotPaid"</formula>
    </cfRule>
    <cfRule type="cellIs" dxfId="3" priority="1327" operator="equal">
      <formula>"NotPaid"</formula>
    </cfRule>
    <cfRule type="cellIs" dxfId="3" priority="1326" operator="equal">
      <formula>"NotPaid"</formula>
    </cfRule>
    <cfRule type="cellIs" dxfId="3" priority="1322" operator="equal">
      <formula>"NotPaid"</formula>
    </cfRule>
    <cfRule type="cellIs" dxfId="3" priority="1321" operator="equal">
      <formula>"NotPaid"</formula>
    </cfRule>
    <cfRule type="cellIs" dxfId="3" priority="1308" operator="equal">
      <formula>"NotPaid"</formula>
    </cfRule>
    <cfRule type="cellIs" dxfId="3" priority="1306" operator="equal">
      <formula>"NotPaid"</formula>
    </cfRule>
    <cfRule type="cellIs" dxfId="3" priority="1305" operator="equal">
      <formula>"NotPaid"</formula>
    </cfRule>
    <cfRule type="cellIs" dxfId="3" priority="1281" operator="equal">
      <formula>"NotPaid"</formula>
    </cfRule>
    <cfRule type="cellIs" dxfId="3" priority="1280" operator="equal">
      <formula>"NotPaid"</formula>
    </cfRule>
    <cfRule type="cellIs" dxfId="3" priority="1279" operator="equal">
      <formula>"NotPaid"</formula>
    </cfRule>
    <cfRule type="cellIs" dxfId="3" priority="1278" operator="equal">
      <formula>"NotPaid"</formula>
    </cfRule>
    <cfRule type="cellIs" dxfId="3" priority="1277" operator="equal">
      <formula>"NotPaid"</formula>
    </cfRule>
    <cfRule type="cellIs" dxfId="3" priority="1276" operator="equal">
      <formula>"NotPaid"</formula>
    </cfRule>
    <cfRule type="cellIs" dxfId="3" priority="1275" operator="equal">
      <formula>"NotPaid"</formula>
    </cfRule>
    <cfRule type="cellIs" dxfId="3" priority="1274" operator="equal">
      <formula>"NotPaid"</formula>
    </cfRule>
    <cfRule type="cellIs" dxfId="3" priority="1273" operator="equal">
      <formula>"NotPaid"</formula>
    </cfRule>
    <cfRule type="cellIs" dxfId="3" priority="1272" operator="equal">
      <formula>"NotPaid"</formula>
    </cfRule>
    <cfRule type="cellIs" dxfId="3" priority="1271" operator="equal">
      <formula>"NotPaid"</formula>
    </cfRule>
    <cfRule type="cellIs" dxfId="3" priority="1270" operator="equal">
      <formula>"NotPaid"</formula>
    </cfRule>
    <cfRule type="cellIs" dxfId="3" priority="1269" operator="equal">
      <formula>"NotPaid"</formula>
    </cfRule>
    <cfRule type="cellIs" dxfId="3" priority="1268" operator="equal">
      <formula>"NotPaid"</formula>
    </cfRule>
    <cfRule type="cellIs" dxfId="3" priority="1267" operator="equal">
      <formula>"NotPaid"</formula>
    </cfRule>
    <cfRule type="cellIs" dxfId="3" priority="1266" operator="equal">
      <formula>"NotPaid"</formula>
    </cfRule>
    <cfRule type="cellIs" dxfId="3" priority="1265" operator="equal">
      <formula>"NotPaid"</formula>
    </cfRule>
    <cfRule type="cellIs" dxfId="3" priority="1264" operator="equal">
      <formula>"NotPaid"</formula>
    </cfRule>
    <cfRule type="cellIs" dxfId="3" priority="1263" operator="equal">
      <formula>"NotPaid"</formula>
    </cfRule>
    <cfRule type="cellIs" dxfId="3" priority="1262" operator="equal">
      <formula>"NotPaid"</formula>
    </cfRule>
    <cfRule type="cellIs" dxfId="3" priority="1261" operator="equal">
      <formula>"NotPaid"</formula>
    </cfRule>
    <cfRule type="cellIs" dxfId="3" priority="1260" operator="equal">
      <formula>"NotPaid"</formula>
    </cfRule>
    <cfRule type="cellIs" dxfId="3" priority="1259" operator="equal">
      <formula>"NotPaid"</formula>
    </cfRule>
  </conditionalFormatting>
  <conditionalFormatting sqref="Y41:AA41">
    <cfRule type="cellIs" dxfId="3" priority="1638" operator="equal">
      <formula>"NotPaid"</formula>
    </cfRule>
    <cfRule type="cellIs" dxfId="3" priority="1633" operator="equal">
      <formula>"NotPaid"</formula>
    </cfRule>
    <cfRule type="cellIs" dxfId="3" priority="1632" operator="equal">
      <formula>"NotPaid"</formula>
    </cfRule>
    <cfRule type="cellIs" dxfId="3" priority="1631" operator="equal">
      <formula>"NotPaid"</formula>
    </cfRule>
    <cfRule type="cellIs" dxfId="3" priority="1630" operator="equal">
      <formula>"NotPaid"</formula>
    </cfRule>
    <cfRule type="cellIs" dxfId="3" priority="1629" operator="equal">
      <formula>"NotPaid"</formula>
    </cfRule>
    <cfRule type="cellIs" dxfId="3" priority="1628" operator="equal">
      <formula>"NotPaid"</formula>
    </cfRule>
    <cfRule type="cellIs" dxfId="3" priority="1627" operator="equal">
      <formula>"NotPaid"</formula>
    </cfRule>
    <cfRule type="cellIs" dxfId="3" priority="1626" operator="equal">
      <formula>"NotPaid"</formula>
    </cfRule>
    <cfRule type="cellIs" dxfId="3" priority="1625" operator="equal">
      <formula>"NotPaid"</formula>
    </cfRule>
    <cfRule type="cellIs" dxfId="3" priority="1624" operator="equal">
      <formula>"NotPaid"</formula>
    </cfRule>
    <cfRule type="cellIs" dxfId="3" priority="1623" operator="equal">
      <formula>"NotPaid"</formula>
    </cfRule>
    <cfRule type="cellIs" dxfId="3" priority="1622" operator="equal">
      <formula>"NotPaid"</formula>
    </cfRule>
    <cfRule type="cellIs" dxfId="3" priority="1640" operator="equal">
      <formula>"NotPaid"</formula>
    </cfRule>
    <cfRule type="cellIs" dxfId="3" priority="1639" operator="equal">
      <formula>"NotPaid"</formula>
    </cfRule>
    <cfRule type="cellIs" dxfId="3" priority="1637" operator="equal">
      <formula>"NotPaid"</formula>
    </cfRule>
    <cfRule type="cellIs" dxfId="3" priority="1636" operator="equal">
      <formula>"NotPaid"</formula>
    </cfRule>
    <cfRule type="cellIs" dxfId="3" priority="1635" operator="equal">
      <formula>"NotPaid"</formula>
    </cfRule>
    <cfRule type="cellIs" dxfId="3" priority="1634" operator="equal">
      <formula>"NotPaid"</formula>
    </cfRule>
    <cfRule type="cellIs" dxfId="3" priority="1621" operator="equal">
      <formula>"NotPaid"</formula>
    </cfRule>
    <cfRule type="cellIs" dxfId="3" priority="1620" operator="equal">
      <formula>"NotPaid"</formula>
    </cfRule>
    <cfRule type="cellIs" dxfId="3" priority="1619" operator="equal">
      <formula>"NotPaid"</formula>
    </cfRule>
    <cfRule type="cellIs" dxfId="3" priority="1618" operator="equal">
      <formula>"NotPaid"</formula>
    </cfRule>
    <cfRule type="cellIs" dxfId="3" priority="1594" operator="equal">
      <formula>"NotPaid"</formula>
    </cfRule>
    <cfRule type="cellIs" dxfId="3" priority="1593" operator="equal">
      <formula>"NotPaid"</formula>
    </cfRule>
    <cfRule type="cellIs" dxfId="3" priority="1592" operator="equal">
      <formula>"NotPaid"</formula>
    </cfRule>
    <cfRule type="cellIs" dxfId="3" priority="1591" operator="equal">
      <formula>"NotPaid"</formula>
    </cfRule>
    <cfRule type="cellIs" dxfId="3" priority="1590" operator="equal">
      <formula>"NotPaid"</formula>
    </cfRule>
    <cfRule type="cellIs" dxfId="3" priority="1589" operator="equal">
      <formula>"NotPaid"</formula>
    </cfRule>
    <cfRule type="cellIs" dxfId="3" priority="1588" operator="equal">
      <formula>"NotPaid"</formula>
    </cfRule>
    <cfRule type="cellIs" dxfId="3" priority="1587" operator="equal">
      <formula>"NotPaid"</formula>
    </cfRule>
    <cfRule type="cellIs" dxfId="3" priority="1586" operator="equal">
      <formula>"NotPaid"</formula>
    </cfRule>
    <cfRule type="cellIs" dxfId="3" priority="1585" operator="equal">
      <formula>"NotPaid"</formula>
    </cfRule>
    <cfRule type="cellIs" dxfId="3" priority="1584" operator="equal">
      <formula>"NotPaid"</formula>
    </cfRule>
    <cfRule type="cellIs" dxfId="3" priority="1583" operator="equal">
      <formula>"NotPaid"</formula>
    </cfRule>
    <cfRule type="cellIs" dxfId="3" priority="1582" operator="equal">
      <formula>"NotPaid"</formula>
    </cfRule>
    <cfRule type="cellIs" dxfId="3" priority="1581" operator="equal">
      <formula>"NotPaid"</formula>
    </cfRule>
    <cfRule type="cellIs" dxfId="3" priority="1580" operator="equal">
      <formula>"NotPaid"</formula>
    </cfRule>
    <cfRule type="cellIs" dxfId="3" priority="1579" operator="equal">
      <formula>"NotPaid"</formula>
    </cfRule>
    <cfRule type="cellIs" dxfId="3" priority="1578" operator="equal">
      <formula>"NotPaid"</formula>
    </cfRule>
    <cfRule type="cellIs" dxfId="3" priority="1577" operator="equal">
      <formula>"NotPaid"</formula>
    </cfRule>
    <cfRule type="cellIs" dxfId="3" priority="1576" operator="equal">
      <formula>"NotPaid"</formula>
    </cfRule>
    <cfRule type="cellIs" dxfId="3" priority="1575" operator="equal">
      <formula>"NotPaid"</formula>
    </cfRule>
    <cfRule type="cellIs" dxfId="3" priority="1574" operator="equal">
      <formula>"NotPaid"</formula>
    </cfRule>
    <cfRule type="cellIs" dxfId="3" priority="1573" operator="equal">
      <formula>"NotPaid"</formula>
    </cfRule>
    <cfRule type="cellIs" dxfId="3" priority="1572" operator="equal">
      <formula>"NotPaid"</formula>
    </cfRule>
  </conditionalFormatting>
  <conditionalFormatting sqref="Q44:R44">
    <cfRule type="cellIs" dxfId="3" priority="806" operator="equal">
      <formula>"NotPaid"</formula>
    </cfRule>
    <cfRule type="cellIs" dxfId="3" priority="801" operator="equal">
      <formula>"NotPaid"</formula>
    </cfRule>
    <cfRule type="cellIs" dxfId="3" priority="773" operator="equal">
      <formula>"NotPaid"</formula>
    </cfRule>
    <cfRule type="cellIs" dxfId="3" priority="767" operator="equal">
      <formula>"NotPaid"</formula>
    </cfRule>
  </conditionalFormatting>
  <conditionalFormatting sqref="S44:U44">
    <cfRule type="cellIs" dxfId="3" priority="1119" operator="equal">
      <formula>"NotPaid"</formula>
    </cfRule>
    <cfRule type="cellIs" dxfId="3" priority="1114" operator="equal">
      <formula>"NotPaid"</formula>
    </cfRule>
    <cfRule type="cellIs" dxfId="3" priority="1086" operator="equal">
      <formula>"NotPaid"</formula>
    </cfRule>
    <cfRule type="cellIs" dxfId="3" priority="1080" operator="equal">
      <formula>"NotPaid"</formula>
    </cfRule>
  </conditionalFormatting>
  <conditionalFormatting sqref="V44:X44">
    <cfRule type="cellIs" dxfId="3" priority="1432" operator="equal">
      <formula>"NotPaid"</formula>
    </cfRule>
    <cfRule type="cellIs" dxfId="3" priority="1427" operator="equal">
      <formula>"NotPaid"</formula>
    </cfRule>
    <cfRule type="cellIs" dxfId="3" priority="1399" operator="equal">
      <formula>"NotPaid"</formula>
    </cfRule>
    <cfRule type="cellIs" dxfId="3" priority="1393" operator="equal">
      <formula>"NotPaid"</formula>
    </cfRule>
  </conditionalFormatting>
  <conditionalFormatting sqref="Y44:AA44">
    <cfRule type="cellIs" dxfId="3" priority="1745" operator="equal">
      <formula>"NotPaid"</formula>
    </cfRule>
    <cfRule type="cellIs" dxfId="3" priority="1740" operator="equal">
      <formula>"NotPaid"</formula>
    </cfRule>
    <cfRule type="cellIs" dxfId="3" priority="1712" operator="equal">
      <formula>"NotPaid"</formula>
    </cfRule>
    <cfRule type="cellIs" dxfId="3" priority="1706" operator="equal">
      <formula>"NotPaid"</formula>
    </cfRule>
  </conditionalFormatting>
  <conditionalFormatting sqref="AD45">
    <cfRule type="cellIs" dxfId="3" priority="2515" operator="equal">
      <formula>"NotPaid"</formula>
    </cfRule>
    <cfRule type="cellIs" dxfId="3" priority="2503" operator="equal">
      <formula>"NotPaid"</formula>
    </cfRule>
    <cfRule type="cellIs" dxfId="3" priority="2497" operator="equal">
      <formula>"NotPaid"</formula>
    </cfRule>
    <cfRule type="cellIs" dxfId="3" priority="2483" operator="equal">
      <formula>"NotPaid"</formula>
    </cfRule>
    <cfRule type="cellIs" dxfId="3" priority="2474" operator="equal">
      <formula>"NotPaid"</formula>
    </cfRule>
    <cfRule type="cellIs" dxfId="3" priority="2470" operator="equal">
      <formula>"NotPaid"</formula>
    </cfRule>
    <cfRule type="cellIs" dxfId="3" priority="2465" operator="equal">
      <formula>"NotPaid"</formula>
    </cfRule>
    <cfRule type="cellIs" dxfId="3" priority="2417" operator="equal">
      <formula>"NotPaid"</formula>
    </cfRule>
    <cfRule type="cellIs" dxfId="3" priority="2406" operator="equal">
      <formula>"NotPaid"</formula>
    </cfRule>
    <cfRule type="cellIs" dxfId="3" priority="2390" operator="equal">
      <formula>"NotPaid"</formula>
    </cfRule>
    <cfRule type="cellIs" dxfId="3" priority="2383" operator="equal">
      <formula>"NotPaid"</formula>
    </cfRule>
    <cfRule type="cellIs" dxfId="3" priority="2377" operator="equal">
      <formula>"NotPaid"</formula>
    </cfRule>
    <cfRule type="cellIs" dxfId="3" priority="2352" operator="equal">
      <formula>"NotPaid"</formula>
    </cfRule>
    <cfRule type="cellIs" dxfId="3" priority="2341" operator="equal">
      <formula>"NotPaid"</formula>
    </cfRule>
    <cfRule type="cellIs" dxfId="3" priority="2332" operator="equal">
      <formula>"NotPaid"</formula>
    </cfRule>
    <cfRule type="cellIs" dxfId="3" priority="2326" operator="equal">
      <formula>"NotPaid"</formula>
    </cfRule>
    <cfRule type="cellIs" dxfId="3" priority="2321" operator="equal">
      <formula>"NotPaid"</formula>
    </cfRule>
    <cfRule type="cellIs" dxfId="3" priority="2294" operator="equal">
      <formula>"NotPaid"</formula>
    </cfRule>
    <cfRule type="cellIs" dxfId="3" priority="2293" operator="equal">
      <formula>"NotPaid"</formula>
    </cfRule>
    <cfRule type="cellIs" dxfId="3" priority="2277" operator="equal">
      <formula>"NotPaid"</formula>
    </cfRule>
    <cfRule type="cellIs" dxfId="3" priority="2266" operator="equal">
      <formula>"NotPaid"</formula>
    </cfRule>
  </conditionalFormatting>
  <conditionalFormatting sqref="AD46">
    <cfRule type="cellIs" dxfId="3" priority="2534" operator="equal">
      <formula>"NotPaid"</formula>
    </cfRule>
    <cfRule type="cellIs" dxfId="3" priority="2523" operator="equal">
      <formula>"NotPaid"</formula>
    </cfRule>
    <cfRule type="cellIs" dxfId="3" priority="2506" operator="equal">
      <formula>"NotPaid"</formula>
    </cfRule>
    <cfRule type="cellIs" dxfId="3" priority="2500" operator="equal">
      <formula>"NotPaid"</formula>
    </cfRule>
    <cfRule type="cellIs" dxfId="3" priority="2495" operator="equal">
      <formula>"NotPaid"</formula>
    </cfRule>
    <cfRule type="cellIs" dxfId="3" priority="2492" operator="equal">
      <formula>"NotPaid"</formula>
    </cfRule>
    <cfRule type="cellIs" dxfId="3" priority="2486" operator="equal">
      <formula>"NotPaid"</formula>
    </cfRule>
    <cfRule type="cellIs" dxfId="3" priority="2481" operator="equal">
      <formula>"NotPaid"</formula>
    </cfRule>
    <cfRule type="cellIs" dxfId="3" priority="2477" operator="equal">
      <formula>"NotPaid"</formula>
    </cfRule>
    <cfRule type="cellIs" dxfId="3" priority="2473" operator="equal">
      <formula>"NotPaid"</formula>
    </cfRule>
    <cfRule type="cellIs" dxfId="3" priority="2468" operator="equal">
      <formula>"NotPaid"</formula>
    </cfRule>
    <cfRule type="cellIs" dxfId="3" priority="2463" operator="equal">
      <formula>"NotPaid"</formula>
    </cfRule>
    <cfRule type="cellIs" dxfId="3" priority="2460" operator="equal">
      <formula>"NotPaid"</formula>
    </cfRule>
    <cfRule type="cellIs" dxfId="3" priority="2447" operator="equal">
      <formula>"NotPaid"</formula>
    </cfRule>
    <cfRule type="cellIs" dxfId="3" priority="2437" operator="equal">
      <formula>"NotPaid"</formula>
    </cfRule>
    <cfRule type="cellIs" dxfId="3" priority="2420" operator="equal">
      <formula>"NotPaid"</formula>
    </cfRule>
    <cfRule type="cellIs" dxfId="3" priority="2414" operator="equal">
      <formula>"NotPaid"</formula>
    </cfRule>
    <cfRule type="cellIs" dxfId="3" priority="2409" operator="equal">
      <formula>"NotPaid"</formula>
    </cfRule>
    <cfRule type="cellIs" dxfId="3" priority="2399" operator="equal">
      <formula>"NotPaid"</formula>
    </cfRule>
    <cfRule type="cellIs" dxfId="3" priority="2394" operator="equal">
      <formula>"NotPaid"</formula>
    </cfRule>
    <cfRule type="cellIs" dxfId="3" priority="2386" operator="equal">
      <formula>"NotPaid"</formula>
    </cfRule>
    <cfRule type="cellIs" dxfId="3" priority="2380" operator="equal">
      <formula>"NotPaid"</formula>
    </cfRule>
    <cfRule type="cellIs" dxfId="3" priority="2375" operator="equal">
      <formula>"NotPaid"</formula>
    </cfRule>
    <cfRule type="cellIs" dxfId="3" priority="2372" operator="equal">
      <formula>"NotPaid"</formula>
    </cfRule>
    <cfRule type="cellIs" dxfId="3" priority="2365" operator="equal">
      <formula>"NotPaid"</formula>
    </cfRule>
    <cfRule type="cellIs" dxfId="3" priority="2361" operator="equal">
      <formula>"NotPaid"</formula>
    </cfRule>
    <cfRule type="cellIs" dxfId="3" priority="2355" operator="equal">
      <formula>"NotPaid"</formula>
    </cfRule>
    <cfRule type="cellIs" dxfId="3" priority="2349" operator="equal">
      <formula>"NotPaid"</formula>
    </cfRule>
    <cfRule type="cellIs" dxfId="3" priority="2344" operator="equal">
      <formula>"NotPaid"</formula>
    </cfRule>
    <cfRule type="cellIs" dxfId="3" priority="2339" operator="equal">
      <formula>"NotPaid"</formula>
    </cfRule>
    <cfRule type="cellIs" dxfId="3" priority="2335" operator="equal">
      <formula>"NotPaid"</formula>
    </cfRule>
    <cfRule type="cellIs" dxfId="3" priority="2329" operator="equal">
      <formula>"NotPaid"</formula>
    </cfRule>
    <cfRule type="cellIs" dxfId="3" priority="2324" operator="equal">
      <formula>"NotPaid"</formula>
    </cfRule>
    <cfRule type="cellIs" dxfId="3" priority="2319" operator="equal">
      <formula>"NotPaid"</formula>
    </cfRule>
    <cfRule type="cellIs" dxfId="3" priority="2316" operator="equal">
      <formula>"NotPaid"</formula>
    </cfRule>
    <cfRule type="cellIs" dxfId="3" priority="2312" operator="equal">
      <formula>"NotPaid"</formula>
    </cfRule>
    <cfRule type="cellIs" dxfId="3" priority="2308" operator="equal">
      <formula>"NotPaid"</formula>
    </cfRule>
    <cfRule type="cellIs" dxfId="3" priority="2305" operator="equal">
      <formula>"NotPaid"</formula>
    </cfRule>
    <cfRule type="cellIs" dxfId="3" priority="2300" operator="equal">
      <formula>"NotPaid"</formula>
    </cfRule>
    <cfRule type="cellIs" dxfId="3" priority="2290" operator="equal">
      <formula>"NotPaid"</formula>
    </cfRule>
    <cfRule type="cellIs" dxfId="3" priority="2286" operator="equal">
      <formula>"NotPaid"</formula>
    </cfRule>
    <cfRule type="cellIs" dxfId="3" priority="2280" operator="equal">
      <formula>"NotPaid"</formula>
    </cfRule>
    <cfRule type="cellIs" dxfId="3" priority="2274" operator="equal">
      <formula>"NotPaid"</formula>
    </cfRule>
    <cfRule type="cellIs" dxfId="3" priority="2269" operator="equal">
      <formula>"NotPaid"</formula>
    </cfRule>
  </conditionalFormatting>
  <conditionalFormatting sqref="AD47">
    <cfRule type="cellIs" dxfId="3" priority="2533" operator="equal">
      <formula>"NotPaid"</formula>
    </cfRule>
    <cfRule type="cellIs" dxfId="3" priority="2522" operator="equal">
      <formula>"NotPaid"</formula>
    </cfRule>
    <cfRule type="cellIs" dxfId="3" priority="2505" operator="equal">
      <formula>"NotPaid"</formula>
    </cfRule>
    <cfRule type="cellIs" dxfId="3" priority="2499" operator="equal">
      <formula>"NotPaid"</formula>
    </cfRule>
    <cfRule type="cellIs" dxfId="3" priority="2494" operator="equal">
      <formula>"NotPaid"</formula>
    </cfRule>
    <cfRule type="cellIs" dxfId="3" priority="2485" operator="equal">
      <formula>"NotPaid"</formula>
    </cfRule>
    <cfRule type="cellIs" dxfId="3" priority="2480" operator="equal">
      <formula>"NotPaid"</formula>
    </cfRule>
    <cfRule type="cellIs" dxfId="3" priority="2472" operator="equal">
      <formula>"NotPaid"</formula>
    </cfRule>
    <cfRule type="cellIs" dxfId="3" priority="2467" operator="equal">
      <formula>"NotPaid"</formula>
    </cfRule>
    <cfRule type="cellIs" dxfId="3" priority="2462" operator="equal">
      <formula>"NotPaid"</formula>
    </cfRule>
    <cfRule type="cellIs" dxfId="3" priority="2459" operator="equal">
      <formula>"NotPaid"</formula>
    </cfRule>
    <cfRule type="cellIs" dxfId="3" priority="2446" operator="equal">
      <formula>"NotPaid"</formula>
    </cfRule>
    <cfRule type="cellIs" dxfId="3" priority="2423" operator="equal">
      <formula>"NotPaid"</formula>
    </cfRule>
    <cfRule type="cellIs" dxfId="3" priority="2419" operator="equal">
      <formula>"NotPaid"</formula>
    </cfRule>
    <cfRule type="cellIs" dxfId="3" priority="2413" operator="equal">
      <formula>"NotPaid"</formula>
    </cfRule>
    <cfRule type="cellIs" dxfId="3" priority="2398" operator="equal">
      <formula>"NotPaid"</formula>
    </cfRule>
    <cfRule type="cellIs" dxfId="3" priority="2393" operator="equal">
      <formula>"NotPaid"</formula>
    </cfRule>
    <cfRule type="cellIs" dxfId="3" priority="2385" operator="equal">
      <formula>"NotPaid"</formula>
    </cfRule>
    <cfRule type="cellIs" dxfId="3" priority="2379" operator="equal">
      <formula>"NotPaid"</formula>
    </cfRule>
    <cfRule type="cellIs" dxfId="3" priority="2374" operator="equal">
      <formula>"NotPaid"</formula>
    </cfRule>
    <cfRule type="cellIs" dxfId="3" priority="2364" operator="equal">
      <formula>"NotPaid"</formula>
    </cfRule>
    <cfRule type="cellIs" dxfId="3" priority="2358" operator="equal">
      <formula>"NotPaid"</formula>
    </cfRule>
    <cfRule type="cellIs" dxfId="3" priority="2354" operator="equal">
      <formula>"NotPaid"</formula>
    </cfRule>
    <cfRule type="cellIs" dxfId="3" priority="2348" operator="equal">
      <formula>"NotPaid"</formula>
    </cfRule>
    <cfRule type="cellIs" dxfId="3" priority="2338" operator="equal">
      <formula>"NotPaid"</formula>
    </cfRule>
    <cfRule type="cellIs" dxfId="3" priority="2334" operator="equal">
      <formula>"NotPaid"</formula>
    </cfRule>
    <cfRule type="cellIs" dxfId="3" priority="2328" operator="equal">
      <formula>"NotPaid"</formula>
    </cfRule>
    <cfRule type="cellIs" dxfId="3" priority="2323" operator="equal">
      <formula>"NotPaid"</formula>
    </cfRule>
    <cfRule type="cellIs" dxfId="3" priority="2318" operator="equal">
      <formula>"NotPaid"</formula>
    </cfRule>
    <cfRule type="cellIs" dxfId="3" priority="2309" operator="equal">
      <formula>"NotPaid"</formula>
    </cfRule>
    <cfRule type="cellIs" dxfId="3" priority="2304" operator="equal">
      <formula>"NotPaid"</formula>
    </cfRule>
    <cfRule type="cellIs" dxfId="3" priority="2299" operator="equal">
      <formula>"NotPaid"</formula>
    </cfRule>
    <cfRule type="cellIs" dxfId="3" priority="2289" operator="equal">
      <formula>"NotPaid"</formula>
    </cfRule>
    <cfRule type="cellIs" dxfId="3" priority="2283" operator="equal">
      <formula>"NotPaid"</formula>
    </cfRule>
    <cfRule type="cellIs" dxfId="3" priority="2279" operator="equal">
      <formula>"NotPaid"</formula>
    </cfRule>
    <cfRule type="cellIs" dxfId="3" priority="2273" operator="equal">
      <formula>"NotPaid"</formula>
    </cfRule>
  </conditionalFormatting>
  <conditionalFormatting sqref="AD48">
    <cfRule type="cellIs" dxfId="3" priority="2532" operator="equal">
      <formula>"NotPaid"</formula>
    </cfRule>
    <cfRule type="cellIs" dxfId="3" priority="2508" operator="equal">
      <formula>"NotPaid"</formula>
    </cfRule>
    <cfRule type="cellIs" dxfId="3" priority="2504" operator="equal">
      <formula>"NotPaid"</formula>
    </cfRule>
    <cfRule type="cellIs" dxfId="3" priority="2498" operator="equal">
      <formula>"NotPaid"</formula>
    </cfRule>
    <cfRule type="cellIs" dxfId="3" priority="2484" operator="equal">
      <formula>"NotPaid"</formula>
    </cfRule>
    <cfRule type="cellIs" dxfId="3" priority="2479" operator="equal">
      <formula>"NotPaid"</formula>
    </cfRule>
    <cfRule type="cellIs" dxfId="3" priority="2471" operator="equal">
      <formula>"NotPaid"</formula>
    </cfRule>
    <cfRule type="cellIs" dxfId="3" priority="2466" operator="equal">
      <formula>"NotPaid"</formula>
    </cfRule>
    <cfRule type="cellIs" dxfId="3" priority="2461" operator="equal">
      <formula>"NotPaid"</formula>
    </cfRule>
    <cfRule type="cellIs" dxfId="3" priority="2430" operator="equal">
      <formula>"NotPaid"</formula>
    </cfRule>
    <cfRule type="cellIs" dxfId="3" priority="2418" operator="equal">
      <formula>"NotPaid"</formula>
    </cfRule>
    <cfRule type="cellIs" dxfId="3" priority="2412" operator="equal">
      <formula>"NotPaid"</formula>
    </cfRule>
    <cfRule type="cellIs" dxfId="3" priority="2397" operator="equal">
      <formula>"NotPaid"</formula>
    </cfRule>
    <cfRule type="cellIs" dxfId="3" priority="2388" operator="equal">
      <formula>"NotPaid"</formula>
    </cfRule>
    <cfRule type="cellIs" dxfId="3" priority="2384" operator="equal">
      <formula>"NotPaid"</formula>
    </cfRule>
    <cfRule type="cellIs" dxfId="3" priority="2378" operator="equal">
      <formula>"NotPaid"</formula>
    </cfRule>
    <cfRule type="cellIs" dxfId="3" priority="2327" operator="equal">
      <formula>"NotPaid"</formula>
    </cfRule>
    <cfRule type="cellIs" dxfId="3" priority="2359" operator="equal">
      <formula>"NotPaid"</formula>
    </cfRule>
    <cfRule type="cellIs" dxfId="3" priority="2353" operator="equal">
      <formula>"NotPaid"</formula>
    </cfRule>
    <cfRule type="cellIs" dxfId="3" priority="2347" operator="equal">
      <formula>"NotPaid"</formula>
    </cfRule>
    <cfRule type="cellIs" dxfId="3" priority="2337" operator="equal">
      <formula>"NotPaid"</formula>
    </cfRule>
    <cfRule type="cellIs" dxfId="3" priority="2331" operator="equal">
      <formula>"NotPaid"</formula>
    </cfRule>
    <cfRule type="cellIs" dxfId="3" priority="2322" operator="equal">
      <formula>"NotPaid"</formula>
    </cfRule>
    <cfRule type="cellIs" dxfId="3" priority="2303" operator="equal">
      <formula>"NotPaid"</formula>
    </cfRule>
    <cfRule type="cellIs" dxfId="3" priority="2295" operator="equal">
      <formula>"NotPaid"</formula>
    </cfRule>
    <cfRule type="cellIs" dxfId="3" priority="2284" operator="equal">
      <formula>"NotPaid"</formula>
    </cfRule>
    <cfRule type="cellIs" dxfId="3" priority="2278" operator="equal">
      <formula>"NotPaid"</formula>
    </cfRule>
    <cfRule type="cellIs" dxfId="3" priority="2272" operator="equal">
      <formula>"NotPaid"</formula>
    </cfRule>
  </conditionalFormatting>
  <conditionalFormatting sqref="Q49:R49">
    <cfRule type="cellIs" dxfId="3" priority="793" operator="equal">
      <formula>"NotPaid"</formula>
    </cfRule>
    <cfRule type="cellIs" dxfId="3" priority="788" operator="equal">
      <formula>"NotPaid"</formula>
    </cfRule>
    <cfRule type="cellIs" dxfId="3" priority="782" operator="equal">
      <formula>"NotPaid"</formula>
    </cfRule>
    <cfRule type="cellIs" dxfId="3" priority="776" operator="equal">
      <formula>"NotPaid"</formula>
    </cfRule>
    <cfRule type="cellIs" dxfId="3" priority="770" operator="equal">
      <formula>"NotPaid"</formula>
    </cfRule>
    <cfRule type="cellIs" dxfId="3" priority="764" operator="equal">
      <formula>"NotPaid"</formula>
    </cfRule>
    <cfRule type="cellIs" dxfId="3" priority="762" operator="equal">
      <formula>"NotPaid"</formula>
    </cfRule>
    <cfRule type="cellIs" dxfId="3" priority="760" operator="equal">
      <formula>"NotPaid"</formula>
    </cfRule>
    <cfRule type="cellIs" dxfId="3" priority="758" operator="equal">
      <formula>"NotPaid"</formula>
    </cfRule>
    <cfRule type="cellIs" dxfId="3" priority="747" operator="equal">
      <formula>"NotPaid"</formula>
    </cfRule>
    <cfRule type="cellIs" dxfId="3" priority="746" operator="equal">
      <formula>"NotPaid"</formula>
    </cfRule>
    <cfRule type="cellIs" dxfId="3" priority="744" operator="equal">
      <formula>"NotPaid"</formula>
    </cfRule>
    <cfRule type="cellIs" dxfId="3" priority="742" operator="equal">
      <formula>"NotPaid"</formula>
    </cfRule>
    <cfRule type="cellIs" dxfId="3" priority="741" operator="equal">
      <formula>"NotPaid"</formula>
    </cfRule>
    <cfRule type="cellIs" dxfId="3" priority="739" operator="equal">
      <formula>"NotPaid"</formula>
    </cfRule>
    <cfRule type="cellIs" dxfId="3" priority="737" operator="equal">
      <formula>"NotPaid"</formula>
    </cfRule>
    <cfRule type="cellIs" dxfId="3" priority="735" operator="equal">
      <formula>"NotPaid"</formula>
    </cfRule>
    <cfRule type="cellIs" dxfId="3" priority="719" operator="equal">
      <formula>"NotPaid"</formula>
    </cfRule>
    <cfRule type="cellIs" dxfId="3" priority="717" operator="equal">
      <formula>"NotPaid"</formula>
    </cfRule>
    <cfRule type="cellIs" dxfId="3" priority="714" operator="equal">
      <formula>"NotPaid"</formula>
    </cfRule>
    <cfRule type="cellIs" dxfId="3" priority="709" operator="equal">
      <formula>"NotPaid"</formula>
    </cfRule>
    <cfRule type="cellIs" dxfId="3" priority="703" operator="equal">
      <formula>"NotPaid"</formula>
    </cfRule>
    <cfRule type="cellIs" dxfId="3" priority="725" operator="equal">
      <formula>"NotPaid"</formula>
    </cfRule>
    <cfRule type="cellIs" dxfId="3" priority="723" operator="equal">
      <formula>"NotPaid"</formula>
    </cfRule>
    <cfRule type="cellIs" dxfId="3" priority="721" operator="equal">
      <formula>"NotPaid"</formula>
    </cfRule>
    <cfRule type="cellIs" dxfId="3" priority="726" operator="equal">
      <formula>"NotPaid"</formula>
    </cfRule>
    <cfRule type="cellIs" dxfId="3" priority="712" operator="equal">
      <formula>"NotPaid"</formula>
    </cfRule>
    <cfRule type="cellIs" dxfId="3" priority="710" operator="equal">
      <formula>"NotPaid"</formula>
    </cfRule>
    <cfRule type="cellIs" dxfId="3" priority="715" operator="equal">
      <formula>"NotPaid"</formula>
    </cfRule>
    <cfRule type="cellIs" dxfId="3" priority="705" operator="equal">
      <formula>"NotPaid"</formula>
    </cfRule>
    <cfRule type="cellIs" dxfId="3" priority="707" operator="equal">
      <formula>"NotPaid"</formula>
    </cfRule>
  </conditionalFormatting>
  <conditionalFormatting sqref="S49:U49">
    <cfRule type="cellIs" dxfId="3" priority="1106" operator="equal">
      <formula>"NotPaid"</formula>
    </cfRule>
    <cfRule type="cellIs" dxfId="3" priority="1101" operator="equal">
      <formula>"NotPaid"</formula>
    </cfRule>
    <cfRule type="cellIs" dxfId="3" priority="1095" operator="equal">
      <formula>"NotPaid"</formula>
    </cfRule>
    <cfRule type="cellIs" dxfId="3" priority="1089" operator="equal">
      <formula>"NotPaid"</formula>
    </cfRule>
    <cfRule type="cellIs" dxfId="3" priority="1083" operator="equal">
      <formula>"NotPaid"</formula>
    </cfRule>
    <cfRule type="cellIs" dxfId="3" priority="1077" operator="equal">
      <formula>"NotPaid"</formula>
    </cfRule>
    <cfRule type="cellIs" dxfId="3" priority="1075" operator="equal">
      <formula>"NotPaid"</formula>
    </cfRule>
    <cfRule type="cellIs" dxfId="3" priority="1073" operator="equal">
      <formula>"NotPaid"</formula>
    </cfRule>
    <cfRule type="cellIs" dxfId="3" priority="1071" operator="equal">
      <formula>"NotPaid"</formula>
    </cfRule>
    <cfRule type="cellIs" dxfId="3" priority="1060" operator="equal">
      <formula>"NotPaid"</formula>
    </cfRule>
    <cfRule type="cellIs" dxfId="3" priority="1059" operator="equal">
      <formula>"NotPaid"</formula>
    </cfRule>
    <cfRule type="cellIs" dxfId="3" priority="1057" operator="equal">
      <formula>"NotPaid"</formula>
    </cfRule>
    <cfRule type="cellIs" dxfId="3" priority="1055" operator="equal">
      <formula>"NotPaid"</formula>
    </cfRule>
    <cfRule type="cellIs" dxfId="3" priority="1054" operator="equal">
      <formula>"NotPaid"</formula>
    </cfRule>
    <cfRule type="cellIs" dxfId="3" priority="1052" operator="equal">
      <formula>"NotPaid"</formula>
    </cfRule>
    <cfRule type="cellIs" dxfId="3" priority="1050" operator="equal">
      <formula>"NotPaid"</formula>
    </cfRule>
    <cfRule type="cellIs" dxfId="3" priority="1048" operator="equal">
      <formula>"NotPaid"</formula>
    </cfRule>
    <cfRule type="cellIs" dxfId="3" priority="1032" operator="equal">
      <formula>"NotPaid"</formula>
    </cfRule>
    <cfRule type="cellIs" dxfId="3" priority="1030" operator="equal">
      <formula>"NotPaid"</formula>
    </cfRule>
    <cfRule type="cellIs" dxfId="3" priority="1027" operator="equal">
      <formula>"NotPaid"</formula>
    </cfRule>
    <cfRule type="cellIs" dxfId="3" priority="1022" operator="equal">
      <formula>"NotPaid"</formula>
    </cfRule>
    <cfRule type="cellIs" dxfId="3" priority="1016" operator="equal">
      <formula>"NotPaid"</formula>
    </cfRule>
    <cfRule type="cellIs" dxfId="3" priority="1038" operator="equal">
      <formula>"NotPaid"</formula>
    </cfRule>
    <cfRule type="cellIs" dxfId="3" priority="1036" operator="equal">
      <formula>"NotPaid"</formula>
    </cfRule>
    <cfRule type="cellIs" dxfId="3" priority="1034" operator="equal">
      <formula>"NotPaid"</formula>
    </cfRule>
    <cfRule type="cellIs" dxfId="3" priority="1039" operator="equal">
      <formula>"NotPaid"</formula>
    </cfRule>
    <cfRule type="cellIs" dxfId="3" priority="1025" operator="equal">
      <formula>"NotPaid"</formula>
    </cfRule>
    <cfRule type="cellIs" dxfId="3" priority="1023" operator="equal">
      <formula>"NotPaid"</formula>
    </cfRule>
    <cfRule type="cellIs" dxfId="3" priority="1028" operator="equal">
      <formula>"NotPaid"</formula>
    </cfRule>
    <cfRule type="cellIs" dxfId="3" priority="1018" operator="equal">
      <formula>"NotPaid"</formula>
    </cfRule>
    <cfRule type="cellIs" dxfId="3" priority="1020" operator="equal">
      <formula>"NotPaid"</formula>
    </cfRule>
  </conditionalFormatting>
  <conditionalFormatting sqref="V49:X49">
    <cfRule type="cellIs" dxfId="3" priority="1345" operator="equal">
      <formula>"NotPaid"</formula>
    </cfRule>
    <cfRule type="cellIs" dxfId="3" priority="1343" operator="equal">
      <formula>"NotPaid"</formula>
    </cfRule>
    <cfRule type="cellIs" dxfId="3" priority="1340" operator="equal">
      <formula>"NotPaid"</formula>
    </cfRule>
    <cfRule type="cellIs" dxfId="3" priority="1335" operator="equal">
      <formula>"NotPaid"</formula>
    </cfRule>
    <cfRule type="cellIs" dxfId="3" priority="1329" operator="equal">
      <formula>"NotPaid"</formula>
    </cfRule>
    <cfRule type="cellIs" dxfId="3" priority="1419" operator="equal">
      <formula>"NotPaid"</formula>
    </cfRule>
    <cfRule type="cellIs" dxfId="3" priority="1414" operator="equal">
      <formula>"NotPaid"</formula>
    </cfRule>
    <cfRule type="cellIs" dxfId="3" priority="1408" operator="equal">
      <formula>"NotPaid"</formula>
    </cfRule>
    <cfRule type="cellIs" dxfId="3" priority="1396" operator="equal">
      <formula>"NotPaid"</formula>
    </cfRule>
    <cfRule type="cellIs" dxfId="3" priority="1402" operator="equal">
      <formula>"NotPaid"</formula>
    </cfRule>
    <cfRule type="cellIs" dxfId="3" priority="1390" operator="equal">
      <formula>"NotPaid"</formula>
    </cfRule>
    <cfRule type="cellIs" dxfId="3" priority="1386" operator="equal">
      <formula>"NotPaid"</formula>
    </cfRule>
    <cfRule type="cellIs" dxfId="3" priority="1384" operator="equal">
      <formula>"NotPaid"</formula>
    </cfRule>
    <cfRule type="cellIs" dxfId="3" priority="1388" operator="equal">
      <formula>"NotPaid"</formula>
    </cfRule>
    <cfRule type="cellIs" dxfId="3" priority="1373" operator="equal">
      <formula>"NotPaid"</formula>
    </cfRule>
    <cfRule type="cellIs" dxfId="3" priority="1370" operator="equal">
      <formula>"NotPaid"</formula>
    </cfRule>
    <cfRule type="cellIs" dxfId="3" priority="1368" operator="equal">
      <formula>"NotPaid"</formula>
    </cfRule>
    <cfRule type="cellIs" dxfId="3" priority="1367" operator="equal">
      <formula>"NotPaid"</formula>
    </cfRule>
    <cfRule type="cellIs" dxfId="3" priority="1372" operator="equal">
      <formula>"NotPaid"</formula>
    </cfRule>
    <cfRule type="cellIs" dxfId="3" priority="1363" operator="equal">
      <formula>"NotPaid"</formula>
    </cfRule>
    <cfRule type="cellIs" dxfId="3" priority="1361" operator="equal">
      <formula>"NotPaid"</formula>
    </cfRule>
    <cfRule type="cellIs" dxfId="3" priority="1365" operator="equal">
      <formula>"NotPaid"</formula>
    </cfRule>
    <cfRule type="cellIs" dxfId="3" priority="1351" operator="equal">
      <formula>"NotPaid"</formula>
    </cfRule>
    <cfRule type="cellIs" dxfId="3" priority="1349" operator="equal">
      <formula>"NotPaid"</formula>
    </cfRule>
    <cfRule type="cellIs" dxfId="3" priority="1347" operator="equal">
      <formula>"NotPaid"</formula>
    </cfRule>
    <cfRule type="cellIs" dxfId="3" priority="1352" operator="equal">
      <formula>"NotPaid"</formula>
    </cfRule>
    <cfRule type="cellIs" dxfId="3" priority="1338" operator="equal">
      <formula>"NotPaid"</formula>
    </cfRule>
    <cfRule type="cellIs" dxfId="3" priority="1336" operator="equal">
      <formula>"NotPaid"</formula>
    </cfRule>
    <cfRule type="cellIs" dxfId="3" priority="1341" operator="equal">
      <formula>"NotPaid"</formula>
    </cfRule>
    <cfRule type="cellIs" dxfId="3" priority="1331" operator="equal">
      <formula>"NotPaid"</formula>
    </cfRule>
    <cfRule type="cellIs" dxfId="3" priority="1333" operator="equal">
      <formula>"NotPaid"</formula>
    </cfRule>
  </conditionalFormatting>
  <conditionalFormatting sqref="Y49:AA49">
    <cfRule type="cellIs" dxfId="3" priority="1732" operator="equal">
      <formula>"NotPaid"</formula>
    </cfRule>
    <cfRule type="cellIs" dxfId="3" priority="1727" operator="equal">
      <formula>"NotPaid"</formula>
    </cfRule>
    <cfRule type="cellIs" dxfId="3" priority="1721" operator="equal">
      <formula>"NotPaid"</formula>
    </cfRule>
    <cfRule type="cellIs" dxfId="3" priority="1709" operator="equal">
      <formula>"NotPaid"</formula>
    </cfRule>
    <cfRule type="cellIs" dxfId="3" priority="1715" operator="equal">
      <formula>"NotPaid"</formula>
    </cfRule>
    <cfRule type="cellIs" dxfId="3" priority="1703" operator="equal">
      <formula>"NotPaid"</formula>
    </cfRule>
    <cfRule type="cellIs" dxfId="3" priority="1699" operator="equal">
      <formula>"NotPaid"</formula>
    </cfRule>
    <cfRule type="cellIs" dxfId="3" priority="1697" operator="equal">
      <formula>"NotPaid"</formula>
    </cfRule>
    <cfRule type="cellIs" dxfId="3" priority="1701" operator="equal">
      <formula>"NotPaid"</formula>
    </cfRule>
    <cfRule type="cellIs" dxfId="3" priority="1686" operator="equal">
      <formula>"NotPaid"</formula>
    </cfRule>
    <cfRule type="cellIs" dxfId="3" priority="1683" operator="equal">
      <formula>"NotPaid"</formula>
    </cfRule>
    <cfRule type="cellIs" dxfId="3" priority="1681" operator="equal">
      <formula>"NotPaid"</formula>
    </cfRule>
    <cfRule type="cellIs" dxfId="3" priority="1680" operator="equal">
      <formula>"NotPaid"</formula>
    </cfRule>
    <cfRule type="cellIs" dxfId="3" priority="1685" operator="equal">
      <formula>"NotPaid"</formula>
    </cfRule>
    <cfRule type="cellIs" dxfId="3" priority="1676" operator="equal">
      <formula>"NotPaid"</formula>
    </cfRule>
    <cfRule type="cellIs" dxfId="3" priority="1674" operator="equal">
      <formula>"NotPaid"</formula>
    </cfRule>
    <cfRule type="cellIs" dxfId="3" priority="1678" operator="equal">
      <formula>"NotPaid"</formula>
    </cfRule>
    <cfRule type="cellIs" dxfId="3" priority="1664" operator="equal">
      <formula>"NotPaid"</formula>
    </cfRule>
    <cfRule type="cellIs" dxfId="3" priority="1662" operator="equal">
      <formula>"NotPaid"</formula>
    </cfRule>
    <cfRule type="cellIs" dxfId="3" priority="1660" operator="equal">
      <formula>"NotPaid"</formula>
    </cfRule>
    <cfRule type="cellIs" dxfId="3" priority="1665" operator="equal">
      <formula>"NotPaid"</formula>
    </cfRule>
    <cfRule type="cellIs" dxfId="3" priority="1651" operator="equal">
      <formula>"NotPaid"</formula>
    </cfRule>
    <cfRule type="cellIs" dxfId="3" priority="1658" operator="equal">
      <formula>"NotPaid"</formula>
    </cfRule>
    <cfRule type="cellIs" dxfId="3" priority="1649" operator="equal">
      <formula>"NotPaid"</formula>
    </cfRule>
    <cfRule type="cellIs" dxfId="3" priority="1656" operator="equal">
      <formula>"NotPaid"</formula>
    </cfRule>
    <cfRule type="cellIs" dxfId="3" priority="1654" operator="equal">
      <formula>"NotPaid"</formula>
    </cfRule>
    <cfRule type="cellIs" dxfId="3" priority="1653" operator="equal">
      <formula>"NotPaid"</formula>
    </cfRule>
    <cfRule type="cellIs" dxfId="3" priority="1644" operator="equal">
      <formula>"NotPaid"</formula>
    </cfRule>
    <cfRule type="cellIs" dxfId="3" priority="1642" operator="equal">
      <formula>"NotPaid"</formula>
    </cfRule>
    <cfRule type="cellIs" dxfId="3" priority="1648" operator="equal">
      <formula>"NotPaid"</formula>
    </cfRule>
    <cfRule type="cellIs" dxfId="3" priority="1646" operator="equal">
      <formula>"NotPaid"</formula>
    </cfRule>
  </conditionalFormatting>
  <conditionalFormatting sqref="Q50:R50">
    <cfRule type="cellIs" dxfId="3" priority="812" operator="equal">
      <formula>"NotPaid"</formula>
    </cfRule>
    <cfRule type="cellIs" dxfId="3" priority="807" operator="equal">
      <formula>"NotPaid"</formula>
    </cfRule>
    <cfRule type="cellIs" dxfId="3" priority="803" operator="equal">
      <formula>"NotPaid"</formula>
    </cfRule>
    <cfRule type="cellIs" dxfId="3" priority="798" operator="equal">
      <formula>"NotPaid"</formula>
    </cfRule>
    <cfRule type="cellIs" dxfId="3" priority="797" operator="equal">
      <formula>"NotPaid"</formula>
    </cfRule>
    <cfRule type="cellIs" dxfId="3" priority="796" operator="equal">
      <formula>"NotPaid"</formula>
    </cfRule>
    <cfRule type="cellIs" dxfId="3" priority="795" operator="equal">
      <formula>"NotPaid"</formula>
    </cfRule>
    <cfRule type="cellIs" dxfId="3" priority="787" operator="equal">
      <formula>"NotPaid"</formula>
    </cfRule>
    <cfRule type="cellIs" dxfId="3" priority="781" operator="equal">
      <formula>"NotPaid"</formula>
    </cfRule>
    <cfRule type="cellIs" dxfId="3" priority="775" operator="equal">
      <formula>"NotPaid"</formula>
    </cfRule>
    <cfRule type="cellIs" dxfId="3" priority="763" operator="equal">
      <formula>"NotPaid"</formula>
    </cfRule>
    <cfRule type="cellIs" dxfId="3" priority="761" operator="equal">
      <formula>"NotPaid"</formula>
    </cfRule>
    <cfRule type="cellIs" dxfId="3" priority="759" operator="equal">
      <formula>"NotPaid"</formula>
    </cfRule>
    <cfRule type="cellIs" dxfId="3" priority="753" operator="equal">
      <formula>"NotPaid"</formula>
    </cfRule>
    <cfRule type="cellIs" dxfId="3" priority="752" operator="equal">
      <formula>"NotPaid"</formula>
    </cfRule>
    <cfRule type="cellIs" dxfId="3" priority="751" operator="equal">
      <formula>"NotPaid"</formula>
    </cfRule>
    <cfRule type="cellIs" dxfId="3" priority="757" operator="equal">
      <formula>"NotPaid"</formula>
    </cfRule>
    <cfRule type="cellIs" dxfId="3" priority="755" operator="equal">
      <formula>"NotPaid"</formula>
    </cfRule>
    <cfRule type="cellIs" dxfId="3" priority="754" operator="equal">
      <formula>"NotPaid"</formula>
    </cfRule>
    <cfRule type="cellIs" dxfId="3" priority="750" operator="equal">
      <formula>"NotPaid"</formula>
    </cfRule>
    <cfRule type="cellIs" dxfId="3" priority="749" operator="equal">
      <formula>"NotPaid"</formula>
    </cfRule>
    <cfRule type="cellIs" dxfId="3" priority="745" operator="equal">
      <formula>"NotPaid"</formula>
    </cfRule>
    <cfRule type="cellIs" dxfId="3" priority="743" operator="equal">
      <formula>"NotPaid"</formula>
    </cfRule>
    <cfRule type="cellIs" dxfId="3" priority="740" operator="equal">
      <formula>"NotPaid"</formula>
    </cfRule>
    <cfRule type="cellIs" dxfId="3" priority="738" operator="equal">
      <formula>"NotPaid"</formula>
    </cfRule>
    <cfRule type="cellIs" dxfId="3" priority="736" operator="equal">
      <formula>"NotPaid"</formula>
    </cfRule>
    <cfRule type="cellIs" dxfId="3" priority="734" operator="equal">
      <formula>"NotPaid"</formula>
    </cfRule>
    <cfRule type="cellIs" dxfId="3" priority="733" operator="equal">
      <formula>"NotPaid"</formula>
    </cfRule>
    <cfRule type="cellIs" dxfId="3" priority="732" operator="equal">
      <formula>"NotPaid"</formula>
    </cfRule>
    <cfRule type="cellIs" dxfId="3" priority="731" operator="equal">
      <formula>"NotPaid"</formula>
    </cfRule>
    <cfRule type="cellIs" dxfId="3" priority="730" operator="equal">
      <formula>"NotPaid"</formula>
    </cfRule>
    <cfRule type="cellIs" dxfId="3" priority="729" operator="equal">
      <formula>"NotPaid"</formula>
    </cfRule>
    <cfRule type="cellIs" dxfId="3" priority="713" operator="equal">
      <formula>"NotPaid"</formula>
    </cfRule>
    <cfRule type="cellIs" dxfId="3" priority="708" operator="equal">
      <formula>"NotPaid"</formula>
    </cfRule>
    <cfRule type="cellIs" dxfId="3" priority="702" operator="equal">
      <formula>"NotPaid"</formula>
    </cfRule>
    <cfRule type="cellIs" dxfId="3" priority="706" operator="equal">
      <formula>"NotPaid"</formula>
    </cfRule>
    <cfRule type="cellIs" dxfId="3" priority="728" operator="equal">
      <formula>"NotPaid"</formula>
    </cfRule>
    <cfRule type="cellIs" dxfId="3" priority="727" operator="equal">
      <formula>"NotPaid"</formula>
    </cfRule>
    <cfRule type="cellIs" dxfId="3" priority="724" operator="equal">
      <formula>"NotPaid"</formula>
    </cfRule>
    <cfRule type="cellIs" dxfId="3" priority="720" operator="equal">
      <formula>"NotPaid"</formula>
    </cfRule>
    <cfRule type="cellIs" dxfId="3" priority="718" operator="equal">
      <formula>"NotPaid"</formula>
    </cfRule>
    <cfRule type="cellIs" dxfId="3" priority="716" operator="equal">
      <formula>"NotPaid"</formula>
    </cfRule>
    <cfRule type="cellIs" dxfId="3" priority="722" operator="equal">
      <formula>"NotPaid"</formula>
    </cfRule>
    <cfRule type="cellIs" dxfId="3" priority="711" operator="equal">
      <formula>"NotPaid"</formula>
    </cfRule>
    <cfRule type="cellIs" dxfId="3" priority="704" operator="equal">
      <formula>"NotPaid"</formula>
    </cfRule>
  </conditionalFormatting>
  <conditionalFormatting sqref="S50:U50">
    <cfRule type="cellIs" dxfId="3" priority="1125" operator="equal">
      <formula>"NotPaid"</formula>
    </cfRule>
    <cfRule type="cellIs" dxfId="3" priority="1120" operator="equal">
      <formula>"NotPaid"</formula>
    </cfRule>
    <cfRule type="cellIs" dxfId="3" priority="1116" operator="equal">
      <formula>"NotPaid"</formula>
    </cfRule>
    <cfRule type="cellIs" dxfId="3" priority="1111" operator="equal">
      <formula>"NotPaid"</formula>
    </cfRule>
    <cfRule type="cellIs" dxfId="3" priority="1110" operator="equal">
      <formula>"NotPaid"</formula>
    </cfRule>
    <cfRule type="cellIs" dxfId="3" priority="1109" operator="equal">
      <formula>"NotPaid"</formula>
    </cfRule>
    <cfRule type="cellIs" dxfId="3" priority="1108" operator="equal">
      <formula>"NotPaid"</formula>
    </cfRule>
    <cfRule type="cellIs" dxfId="3" priority="1100" operator="equal">
      <formula>"NotPaid"</formula>
    </cfRule>
    <cfRule type="cellIs" dxfId="3" priority="1094" operator="equal">
      <formula>"NotPaid"</formula>
    </cfRule>
    <cfRule type="cellIs" dxfId="3" priority="1088" operator="equal">
      <formula>"NotPaid"</formula>
    </cfRule>
    <cfRule type="cellIs" dxfId="3" priority="1076" operator="equal">
      <formula>"NotPaid"</formula>
    </cfRule>
    <cfRule type="cellIs" dxfId="3" priority="1074" operator="equal">
      <formula>"NotPaid"</formula>
    </cfRule>
    <cfRule type="cellIs" dxfId="3" priority="1072" operator="equal">
      <formula>"NotPaid"</formula>
    </cfRule>
    <cfRule type="cellIs" dxfId="3" priority="1066" operator="equal">
      <formula>"NotPaid"</formula>
    </cfRule>
    <cfRule type="cellIs" dxfId="3" priority="1065" operator="equal">
      <formula>"NotPaid"</formula>
    </cfRule>
    <cfRule type="cellIs" dxfId="3" priority="1064" operator="equal">
      <formula>"NotPaid"</formula>
    </cfRule>
    <cfRule type="cellIs" dxfId="3" priority="1070" operator="equal">
      <formula>"NotPaid"</formula>
    </cfRule>
    <cfRule type="cellIs" dxfId="3" priority="1068" operator="equal">
      <formula>"NotPaid"</formula>
    </cfRule>
    <cfRule type="cellIs" dxfId="3" priority="1067" operator="equal">
      <formula>"NotPaid"</formula>
    </cfRule>
    <cfRule type="cellIs" dxfId="3" priority="1063" operator="equal">
      <formula>"NotPaid"</formula>
    </cfRule>
    <cfRule type="cellIs" dxfId="3" priority="1062" operator="equal">
      <formula>"NotPaid"</formula>
    </cfRule>
    <cfRule type="cellIs" dxfId="3" priority="1058" operator="equal">
      <formula>"NotPaid"</formula>
    </cfRule>
    <cfRule type="cellIs" dxfId="3" priority="1056" operator="equal">
      <formula>"NotPaid"</formula>
    </cfRule>
    <cfRule type="cellIs" dxfId="3" priority="1053" operator="equal">
      <formula>"NotPaid"</formula>
    </cfRule>
    <cfRule type="cellIs" dxfId="3" priority="1051" operator="equal">
      <formula>"NotPaid"</formula>
    </cfRule>
    <cfRule type="cellIs" dxfId="3" priority="1049" operator="equal">
      <formula>"NotPaid"</formula>
    </cfRule>
    <cfRule type="cellIs" dxfId="3" priority="1047" operator="equal">
      <formula>"NotPaid"</formula>
    </cfRule>
    <cfRule type="cellIs" dxfId="3" priority="1046" operator="equal">
      <formula>"NotPaid"</formula>
    </cfRule>
    <cfRule type="cellIs" dxfId="3" priority="1045" operator="equal">
      <formula>"NotPaid"</formula>
    </cfRule>
    <cfRule type="cellIs" dxfId="3" priority="1044" operator="equal">
      <formula>"NotPaid"</formula>
    </cfRule>
    <cfRule type="cellIs" dxfId="3" priority="1043" operator="equal">
      <formula>"NotPaid"</formula>
    </cfRule>
    <cfRule type="cellIs" dxfId="3" priority="1042" operator="equal">
      <formula>"NotPaid"</formula>
    </cfRule>
    <cfRule type="cellIs" dxfId="3" priority="1026" operator="equal">
      <formula>"NotPaid"</formula>
    </cfRule>
    <cfRule type="cellIs" dxfId="3" priority="1021" operator="equal">
      <formula>"NotPaid"</formula>
    </cfRule>
    <cfRule type="cellIs" dxfId="3" priority="1015" operator="equal">
      <formula>"NotPaid"</formula>
    </cfRule>
    <cfRule type="cellIs" dxfId="3" priority="1019" operator="equal">
      <formula>"NotPaid"</formula>
    </cfRule>
    <cfRule type="cellIs" dxfId="3" priority="1041" operator="equal">
      <formula>"NotPaid"</formula>
    </cfRule>
    <cfRule type="cellIs" dxfId="3" priority="1040" operator="equal">
      <formula>"NotPaid"</formula>
    </cfRule>
    <cfRule type="cellIs" dxfId="3" priority="1037" operator="equal">
      <formula>"NotPaid"</formula>
    </cfRule>
    <cfRule type="cellIs" dxfId="3" priority="1033" operator="equal">
      <formula>"NotPaid"</formula>
    </cfRule>
    <cfRule type="cellIs" dxfId="3" priority="1031" operator="equal">
      <formula>"NotPaid"</formula>
    </cfRule>
    <cfRule type="cellIs" dxfId="3" priority="1029" operator="equal">
      <formula>"NotPaid"</formula>
    </cfRule>
    <cfRule type="cellIs" dxfId="3" priority="1035" operator="equal">
      <formula>"NotPaid"</formula>
    </cfRule>
    <cfRule type="cellIs" dxfId="3" priority="1024" operator="equal">
      <formula>"NotPaid"</formula>
    </cfRule>
    <cfRule type="cellIs" dxfId="3" priority="1017" operator="equal">
      <formula>"NotPaid"</formula>
    </cfRule>
  </conditionalFormatting>
  <conditionalFormatting sqref="V50:X50">
    <cfRule type="cellIs" dxfId="3" priority="1339" operator="equal">
      <formula>"NotPaid"</formula>
    </cfRule>
    <cfRule type="cellIs" dxfId="3" priority="1334" operator="equal">
      <formula>"NotPaid"</formula>
    </cfRule>
    <cfRule type="cellIs" dxfId="3" priority="1328" operator="equal">
      <formula>"NotPaid"</formula>
    </cfRule>
    <cfRule type="cellIs" dxfId="3" priority="1332" operator="equal">
      <formula>"NotPaid"</formula>
    </cfRule>
    <cfRule type="cellIs" dxfId="3" priority="1429" operator="equal">
      <formula>"NotPaid"</formula>
    </cfRule>
    <cfRule type="cellIs" dxfId="3" priority="1438" operator="equal">
      <formula>"NotPaid"</formula>
    </cfRule>
    <cfRule type="cellIs" dxfId="3" priority="1433" operator="equal">
      <formula>"NotPaid"</formula>
    </cfRule>
    <cfRule type="cellIs" dxfId="3" priority="1424" operator="equal">
      <formula>"NotPaid"</formula>
    </cfRule>
    <cfRule type="cellIs" dxfId="3" priority="1421" operator="equal">
      <formula>"NotPaid"</formula>
    </cfRule>
    <cfRule type="cellIs" dxfId="3" priority="1423" operator="equal">
      <formula>"NotPaid"</formula>
    </cfRule>
    <cfRule type="cellIs" dxfId="3" priority="1422" operator="equal">
      <formula>"NotPaid"</formula>
    </cfRule>
    <cfRule type="cellIs" dxfId="3" priority="1413" operator="equal">
      <formula>"NotPaid"</formula>
    </cfRule>
    <cfRule type="cellIs" dxfId="3" priority="1407" operator="equal">
      <formula>"NotPaid"</formula>
    </cfRule>
    <cfRule type="cellIs" dxfId="3" priority="1401" operator="equal">
      <formula>"NotPaid"</formula>
    </cfRule>
    <cfRule type="cellIs" dxfId="3" priority="1387" operator="equal">
      <formula>"NotPaid"</formula>
    </cfRule>
    <cfRule type="cellIs" dxfId="3" priority="1389" operator="equal">
      <formula>"NotPaid"</formula>
    </cfRule>
    <cfRule type="cellIs" dxfId="3" priority="1385" operator="equal">
      <formula>"NotPaid"</formula>
    </cfRule>
    <cfRule type="cellIs" dxfId="3" priority="1383" operator="equal">
      <formula>"NotPaid"</formula>
    </cfRule>
    <cfRule type="cellIs" dxfId="3" priority="1379" operator="equal">
      <formula>"NotPaid"</formula>
    </cfRule>
    <cfRule type="cellIs" dxfId="3" priority="1381" operator="equal">
      <formula>"NotPaid"</formula>
    </cfRule>
    <cfRule type="cellIs" dxfId="3" priority="1380" operator="equal">
      <formula>"NotPaid"</formula>
    </cfRule>
    <cfRule type="cellIs" dxfId="3" priority="1375" operator="equal">
      <formula>"NotPaid"</formula>
    </cfRule>
    <cfRule type="cellIs" dxfId="3" priority="1378" operator="equal">
      <formula>"NotPaid"</formula>
    </cfRule>
    <cfRule type="cellIs" dxfId="3" priority="1377" operator="equal">
      <formula>"NotPaid"</formula>
    </cfRule>
    <cfRule type="cellIs" dxfId="3" priority="1369" operator="equal">
      <formula>"NotPaid"</formula>
    </cfRule>
    <cfRule type="cellIs" dxfId="3" priority="1376" operator="equal">
      <formula>"NotPaid"</formula>
    </cfRule>
    <cfRule type="cellIs" dxfId="3" priority="1371" operator="equal">
      <formula>"NotPaid"</formula>
    </cfRule>
    <cfRule type="cellIs" dxfId="3" priority="1364" operator="equal">
      <formula>"NotPaid"</formula>
    </cfRule>
    <cfRule type="cellIs" dxfId="3" priority="1366" operator="equal">
      <formula>"NotPaid"</formula>
    </cfRule>
    <cfRule type="cellIs" dxfId="3" priority="1359" operator="equal">
      <formula>"NotPaid"</formula>
    </cfRule>
    <cfRule type="cellIs" dxfId="3" priority="1357" operator="equal">
      <formula>"NotPaid"</formula>
    </cfRule>
    <cfRule type="cellIs" dxfId="3" priority="1362" operator="equal">
      <formula>"NotPaid"</formula>
    </cfRule>
    <cfRule type="cellIs" dxfId="3" priority="1360" operator="equal">
      <formula>"NotPaid"</formula>
    </cfRule>
    <cfRule type="cellIs" dxfId="3" priority="1358" operator="equal">
      <formula>"NotPaid"</formula>
    </cfRule>
    <cfRule type="cellIs" dxfId="3" priority="1354" operator="equal">
      <formula>"NotPaid"</formula>
    </cfRule>
    <cfRule type="cellIs" dxfId="3" priority="1353" operator="equal">
      <formula>"NotPaid"</formula>
    </cfRule>
    <cfRule type="cellIs" dxfId="3" priority="1356" operator="equal">
      <formula>"NotPaid"</formula>
    </cfRule>
    <cfRule type="cellIs" dxfId="3" priority="1350" operator="equal">
      <formula>"NotPaid"</formula>
    </cfRule>
    <cfRule type="cellIs" dxfId="3" priority="1355" operator="equal">
      <formula>"NotPaid"</formula>
    </cfRule>
    <cfRule type="cellIs" dxfId="3" priority="1346" operator="equal">
      <formula>"NotPaid"</formula>
    </cfRule>
    <cfRule type="cellIs" dxfId="3" priority="1344" operator="equal">
      <formula>"NotPaid"</formula>
    </cfRule>
    <cfRule type="cellIs" dxfId="3" priority="1342" operator="equal">
      <formula>"NotPaid"</formula>
    </cfRule>
    <cfRule type="cellIs" dxfId="3" priority="1348" operator="equal">
      <formula>"NotPaid"</formula>
    </cfRule>
    <cfRule type="cellIs" dxfId="3" priority="1337" operator="equal">
      <formula>"NotPaid"</formula>
    </cfRule>
    <cfRule type="cellIs" dxfId="3" priority="1330" operator="equal">
      <formula>"NotPaid"</formula>
    </cfRule>
  </conditionalFormatting>
  <conditionalFormatting sqref="Y50:AA50">
    <cfRule type="cellIs" dxfId="3" priority="1742" operator="equal">
      <formula>"NotPaid"</formula>
    </cfRule>
    <cfRule type="cellIs" dxfId="3" priority="1751" operator="equal">
      <formula>"NotPaid"</formula>
    </cfRule>
    <cfRule type="cellIs" dxfId="3" priority="1746" operator="equal">
      <formula>"NotPaid"</formula>
    </cfRule>
    <cfRule type="cellIs" dxfId="3" priority="1737" operator="equal">
      <formula>"NotPaid"</formula>
    </cfRule>
    <cfRule type="cellIs" dxfId="3" priority="1734" operator="equal">
      <formula>"NotPaid"</formula>
    </cfRule>
    <cfRule type="cellIs" dxfId="3" priority="1736" operator="equal">
      <formula>"NotPaid"</formula>
    </cfRule>
    <cfRule type="cellIs" dxfId="3" priority="1735" operator="equal">
      <formula>"NotPaid"</formula>
    </cfRule>
    <cfRule type="cellIs" dxfId="3" priority="1726" operator="equal">
      <formula>"NotPaid"</formula>
    </cfRule>
    <cfRule type="cellIs" dxfId="3" priority="1720" operator="equal">
      <formula>"NotPaid"</formula>
    </cfRule>
    <cfRule type="cellIs" dxfId="3" priority="1714" operator="equal">
      <formula>"NotPaid"</formula>
    </cfRule>
    <cfRule type="cellIs" dxfId="3" priority="1700" operator="equal">
      <formula>"NotPaid"</formula>
    </cfRule>
    <cfRule type="cellIs" dxfId="3" priority="1702" operator="equal">
      <formula>"NotPaid"</formula>
    </cfRule>
    <cfRule type="cellIs" dxfId="3" priority="1698" operator="equal">
      <formula>"NotPaid"</formula>
    </cfRule>
    <cfRule type="cellIs" dxfId="3" priority="1696" operator="equal">
      <formula>"NotPaid"</formula>
    </cfRule>
    <cfRule type="cellIs" dxfId="3" priority="1692" operator="equal">
      <formula>"NotPaid"</formula>
    </cfRule>
    <cfRule type="cellIs" dxfId="3" priority="1694" operator="equal">
      <formula>"NotPaid"</formula>
    </cfRule>
    <cfRule type="cellIs" dxfId="3" priority="1693" operator="equal">
      <formula>"NotPaid"</formula>
    </cfRule>
    <cfRule type="cellIs" dxfId="3" priority="1688" operator="equal">
      <formula>"NotPaid"</formula>
    </cfRule>
    <cfRule type="cellIs" dxfId="3" priority="1691" operator="equal">
      <formula>"NotPaid"</formula>
    </cfRule>
    <cfRule type="cellIs" dxfId="3" priority="1690" operator="equal">
      <formula>"NotPaid"</formula>
    </cfRule>
    <cfRule type="cellIs" dxfId="3" priority="1682" operator="equal">
      <formula>"NotPaid"</formula>
    </cfRule>
    <cfRule type="cellIs" dxfId="3" priority="1689" operator="equal">
      <formula>"NotPaid"</formula>
    </cfRule>
    <cfRule type="cellIs" dxfId="3" priority="1684" operator="equal">
      <formula>"NotPaid"</formula>
    </cfRule>
    <cfRule type="cellIs" dxfId="3" priority="1677" operator="equal">
      <formula>"NotPaid"</formula>
    </cfRule>
    <cfRule type="cellIs" dxfId="3" priority="1679" operator="equal">
      <formula>"NotPaid"</formula>
    </cfRule>
    <cfRule type="cellIs" dxfId="3" priority="1672" operator="equal">
      <formula>"NotPaid"</formula>
    </cfRule>
    <cfRule type="cellIs" dxfId="3" priority="1670" operator="equal">
      <formula>"NotPaid"</formula>
    </cfRule>
    <cfRule type="cellIs" dxfId="3" priority="1675" operator="equal">
      <formula>"NotPaid"</formula>
    </cfRule>
    <cfRule type="cellIs" dxfId="3" priority="1673" operator="equal">
      <formula>"NotPaid"</formula>
    </cfRule>
    <cfRule type="cellIs" dxfId="3" priority="1671" operator="equal">
      <formula>"NotPaid"</formula>
    </cfRule>
    <cfRule type="cellIs" dxfId="3" priority="1667" operator="equal">
      <formula>"NotPaid"</formula>
    </cfRule>
    <cfRule type="cellIs" dxfId="3" priority="1666" operator="equal">
      <formula>"NotPaid"</formula>
    </cfRule>
    <cfRule type="cellIs" dxfId="3" priority="1669" operator="equal">
      <formula>"NotPaid"</formula>
    </cfRule>
    <cfRule type="cellIs" dxfId="3" priority="1663" operator="equal">
      <formula>"NotPaid"</formula>
    </cfRule>
    <cfRule type="cellIs" dxfId="3" priority="1668" operator="equal">
      <formula>"NotPaid"</formula>
    </cfRule>
    <cfRule type="cellIs" dxfId="3" priority="1659" operator="equal">
      <formula>"NotPaid"</formula>
    </cfRule>
    <cfRule type="cellIs" dxfId="3" priority="1657" operator="equal">
      <formula>"NotPaid"</formula>
    </cfRule>
    <cfRule type="cellIs" dxfId="3" priority="1655" operator="equal">
      <formula>"NotPaid"</formula>
    </cfRule>
    <cfRule type="cellIs" dxfId="3" priority="1661" operator="equal">
      <formula>"NotPaid"</formula>
    </cfRule>
    <cfRule type="cellIs" dxfId="3" priority="1652" operator="equal">
      <formula>"NotPaid"</formula>
    </cfRule>
    <cfRule type="cellIs" dxfId="3" priority="1645" operator="equal">
      <formula>"NotPaid"</formula>
    </cfRule>
    <cfRule type="cellIs" dxfId="3" priority="1650" operator="equal">
      <formula>"NotPaid"</formula>
    </cfRule>
    <cfRule type="cellIs" dxfId="3" priority="1647" operator="equal">
      <formula>"NotPaid"</formula>
    </cfRule>
    <cfRule type="cellIs" dxfId="3" priority="1643" operator="equal">
      <formula>"NotPaid"</formula>
    </cfRule>
    <cfRule type="cellIs" dxfId="3" priority="1641" operator="equal">
      <formula>"NotPaid"</formula>
    </cfRule>
  </conditionalFormatting>
  <conditionalFormatting sqref="AD51">
    <cfRule type="cellIs" dxfId="3" priority="1813" operator="equal">
      <formula>"NotPaid"</formula>
    </cfRule>
    <cfRule type="cellIs" dxfId="3" priority="1812" operator="equal">
      <formula>"NotPaid"</formula>
    </cfRule>
    <cfRule type="cellIs" dxfId="3" priority="1811" operator="equal">
      <formula>"NotPaid"</formula>
    </cfRule>
    <cfRule type="cellIs" dxfId="3" priority="1810" operator="equal">
      <formula>"NotPaid"</formula>
    </cfRule>
    <cfRule type="cellIs" dxfId="3" priority="1809" operator="equal">
      <formula>"NotPaid"</formula>
    </cfRule>
    <cfRule type="cellIs" dxfId="3" priority="1808" operator="equal">
      <formula>"NotPaid"</formula>
    </cfRule>
    <cfRule type="cellIs" dxfId="3" priority="1807" operator="equal">
      <formula>"NotPaid"</formula>
    </cfRule>
    <cfRule type="cellIs" dxfId="3" priority="1806" operator="equal">
      <formula>"NotPaid"</formula>
    </cfRule>
    <cfRule type="cellIs" dxfId="3" priority="1805" operator="equal">
      <formula>"NotPaid"</formula>
    </cfRule>
    <cfRule type="cellIs" dxfId="3" priority="1804" operator="equal">
      <formula>"NotPaid"</formula>
    </cfRule>
    <cfRule type="cellIs" dxfId="3" priority="1803" operator="equal">
      <formula>"NotPaid"</formula>
    </cfRule>
    <cfRule type="cellIs" dxfId="3" priority="1802" operator="equal">
      <formula>"NotPaid"</formula>
    </cfRule>
    <cfRule type="cellIs" dxfId="3" priority="1801" operator="equal">
      <formula>"NotPaid"</formula>
    </cfRule>
    <cfRule type="cellIs" dxfId="3" priority="1800" operator="equal">
      <formula>"NotPaid"</formula>
    </cfRule>
    <cfRule type="cellIs" dxfId="3" priority="1799" operator="equal">
      <formula>"NotPaid"</formula>
    </cfRule>
    <cfRule type="cellIs" dxfId="3" priority="1798" operator="equal">
      <formula>"NotPaid"</formula>
    </cfRule>
    <cfRule type="cellIs" dxfId="3" priority="1797" operator="equal">
      <formula>"NotPaid"</formula>
    </cfRule>
    <cfRule type="cellIs" dxfId="3" priority="1796" operator="equal">
      <formula>"NotPaid"</formula>
    </cfRule>
    <cfRule type="cellIs" dxfId="3" priority="1795" operator="equal">
      <formula>"NotPaid"</formula>
    </cfRule>
    <cfRule type="cellIs" dxfId="3" priority="1794" operator="equal">
      <formula>"NotPaid"</formula>
    </cfRule>
    <cfRule type="cellIs" dxfId="3" priority="1793" operator="equal">
      <formula>"NotPaid"</formula>
    </cfRule>
    <cfRule type="cellIs" dxfId="3" priority="1792" operator="equal">
      <formula>"NotPaid"</formula>
    </cfRule>
    <cfRule type="cellIs" dxfId="3" priority="1791" operator="equal">
      <formula>"NotPaid"</formula>
    </cfRule>
    <cfRule type="cellIs" dxfId="3" priority="1790" operator="equal">
      <formula>"NotPaid"</formula>
    </cfRule>
    <cfRule type="cellIs" dxfId="3" priority="1789" operator="equal">
      <formula>"NotPaid"</formula>
    </cfRule>
    <cfRule type="cellIs" dxfId="3" priority="1788" operator="equal">
      <formula>"NotPaid"</formula>
    </cfRule>
    <cfRule type="cellIs" dxfId="3" priority="1787" operator="equal">
      <formula>"NotPaid"</formula>
    </cfRule>
    <cfRule type="cellIs" dxfId="3" priority="1786" operator="equal">
      <formula>"NotPaid"</formula>
    </cfRule>
    <cfRule type="cellIs" dxfId="3" priority="1785" operator="equal">
      <formula>"NotPaid"</formula>
    </cfRule>
    <cfRule type="cellIs" dxfId="3" priority="1784" operator="equal">
      <formula>"NotPaid"</formula>
    </cfRule>
    <cfRule type="cellIs" dxfId="3" priority="1783" operator="equal">
      <formula>"NotPaid"</formula>
    </cfRule>
    <cfRule type="cellIs" dxfId="3" priority="1782" operator="equal">
      <formula>"NotPaid"</formula>
    </cfRule>
    <cfRule type="cellIs" dxfId="3" priority="1781" operator="equal">
      <formula>"NotPaid"</formula>
    </cfRule>
    <cfRule type="cellIs" dxfId="3" priority="1780" operator="equal">
      <formula>"NotPaid"</formula>
    </cfRule>
    <cfRule type="cellIs" dxfId="3" priority="1779" operator="equal">
      <formula>"NotPaid"</formula>
    </cfRule>
    <cfRule type="cellIs" dxfId="3" priority="1778" operator="equal">
      <formula>"NotPaid"</formula>
    </cfRule>
    <cfRule type="cellIs" dxfId="3" priority="1777" operator="equal">
      <formula>"NotPaid"</formula>
    </cfRule>
    <cfRule type="cellIs" dxfId="3" priority="1776" operator="equal">
      <formula>"NotPaid"</formula>
    </cfRule>
    <cfRule type="cellIs" dxfId="3" priority="1775" operator="equal">
      <formula>"NotPaid"</formula>
    </cfRule>
    <cfRule type="cellIs" dxfId="3" priority="1774" operator="equal">
      <formula>"NotPaid"</formula>
    </cfRule>
    <cfRule type="cellIs" dxfId="3" priority="1773" operator="equal">
      <formula>"NotPaid"</formula>
    </cfRule>
    <cfRule type="cellIs" dxfId="3" priority="1772" operator="equal">
      <formula>"NotPaid"</formula>
    </cfRule>
    <cfRule type="cellIs" dxfId="3" priority="1771" operator="equal">
      <formula>"NotPaid"</formula>
    </cfRule>
    <cfRule type="cellIs" dxfId="3" priority="1770" operator="equal">
      <formula>"NotPaid"</formula>
    </cfRule>
    <cfRule type="cellIs" dxfId="3" priority="1769" operator="equal">
      <formula>"NotPaid"</formula>
    </cfRule>
  </conditionalFormatting>
  <conditionalFormatting sqref="AD52">
    <cfRule type="cellIs" dxfId="3" priority="2115" operator="equal">
      <formula>"NotPaid"</formula>
    </cfRule>
    <cfRule type="cellIs" dxfId="3" priority="2114" operator="equal">
      <formula>"NotPaid"</formula>
    </cfRule>
    <cfRule type="cellIs" dxfId="3" priority="2113" operator="equal">
      <formula>"NotPaid"</formula>
    </cfRule>
    <cfRule type="cellIs" dxfId="3" priority="2112" operator="equal">
      <formula>"NotPaid"</formula>
    </cfRule>
    <cfRule type="cellIs" dxfId="3" priority="2111" operator="equal">
      <formula>"NotPaid"</formula>
    </cfRule>
    <cfRule type="cellIs" dxfId="3" priority="2110" operator="equal">
      <formula>"NotPaid"</formula>
    </cfRule>
    <cfRule type="cellIs" dxfId="3" priority="2109" operator="equal">
      <formula>"NotPaid"</formula>
    </cfRule>
    <cfRule type="cellIs" dxfId="3" priority="2108" operator="equal">
      <formula>"NotPaid"</formula>
    </cfRule>
    <cfRule type="cellIs" dxfId="3" priority="2107" operator="equal">
      <formula>"NotPaid"</formula>
    </cfRule>
    <cfRule type="cellIs" dxfId="3" priority="2106" operator="equal">
      <formula>"NotPaid"</formula>
    </cfRule>
    <cfRule type="cellIs" dxfId="3" priority="2105" operator="equal">
      <formula>"NotPaid"</formula>
    </cfRule>
    <cfRule type="cellIs" dxfId="3" priority="2104" operator="equal">
      <formula>"NotPaid"</formula>
    </cfRule>
    <cfRule type="cellIs" dxfId="3" priority="2103" operator="equal">
      <formula>"NotPaid"</formula>
    </cfRule>
    <cfRule type="cellIs" dxfId="3" priority="2102" operator="equal">
      <formula>"NotPaid"</formula>
    </cfRule>
    <cfRule type="cellIs" dxfId="3" priority="2101" operator="equal">
      <formula>"NotPaid"</formula>
    </cfRule>
    <cfRule type="cellIs" dxfId="3" priority="2100" operator="equal">
      <formula>"NotPaid"</formula>
    </cfRule>
    <cfRule type="cellIs" dxfId="3" priority="2099" operator="equal">
      <formula>"NotPaid"</formula>
    </cfRule>
    <cfRule type="cellIs" dxfId="3" priority="2098" operator="equal">
      <formula>"NotPaid"</formula>
    </cfRule>
    <cfRule type="cellIs" dxfId="3" priority="2097" operator="equal">
      <formula>"NotPaid"</formula>
    </cfRule>
    <cfRule type="cellIs" dxfId="3" priority="2096" operator="equal">
      <formula>"NotPaid"</formula>
    </cfRule>
    <cfRule type="cellIs" dxfId="3" priority="2095" operator="equal">
      <formula>"NotPaid"</formula>
    </cfRule>
    <cfRule type="cellIs" dxfId="3" priority="2094" operator="equal">
      <formula>"NotPaid"</formula>
    </cfRule>
    <cfRule type="cellIs" dxfId="3" priority="2093" operator="equal">
      <formula>"NotPaid"</formula>
    </cfRule>
    <cfRule type="cellIs" dxfId="3" priority="2092" operator="equal">
      <formula>"NotPaid"</formula>
    </cfRule>
    <cfRule type="cellIs" dxfId="3" priority="2091" operator="equal">
      <formula>"NotPaid"</formula>
    </cfRule>
    <cfRule type="cellIs" dxfId="3" priority="2090" operator="equal">
      <formula>"NotPaid"</formula>
    </cfRule>
    <cfRule type="cellIs" dxfId="3" priority="2089" operator="equal">
      <formula>"NotPaid"</formula>
    </cfRule>
    <cfRule type="cellIs" dxfId="3" priority="2088" operator="equal">
      <formula>"NotPaid"</formula>
    </cfRule>
    <cfRule type="cellIs" dxfId="3" priority="2087" operator="equal">
      <formula>"NotPaid"</formula>
    </cfRule>
    <cfRule type="cellIs" dxfId="3" priority="2086" operator="equal">
      <formula>"NotPaid"</formula>
    </cfRule>
    <cfRule type="cellIs" dxfId="3" priority="2085" operator="equal">
      <formula>"NotPaid"</formula>
    </cfRule>
    <cfRule type="cellIs" dxfId="3" priority="2084" operator="equal">
      <formula>"NotPaid"</formula>
    </cfRule>
    <cfRule type="cellIs" dxfId="3" priority="2083" operator="equal">
      <formula>"NotPaid"</formula>
    </cfRule>
    <cfRule type="cellIs" dxfId="3" priority="2082" operator="equal">
      <formula>"NotPaid"</formula>
    </cfRule>
    <cfRule type="cellIs" dxfId="3" priority="2081" operator="equal">
      <formula>"NotPaid"</formula>
    </cfRule>
    <cfRule type="cellIs" dxfId="3" priority="2080" operator="equal">
      <formula>"NotPaid"</formula>
    </cfRule>
    <cfRule type="cellIs" dxfId="3" priority="2079" operator="equal">
      <formula>"NotPaid"</formula>
    </cfRule>
    <cfRule type="cellIs" dxfId="3" priority="2078" operator="equal">
      <formula>"NotPaid"</formula>
    </cfRule>
    <cfRule type="cellIs" dxfId="3" priority="2077" operator="equal">
      <formula>"NotPaid"</formula>
    </cfRule>
    <cfRule type="cellIs" dxfId="3" priority="2076" operator="equal">
      <formula>"NotPaid"</formula>
    </cfRule>
    <cfRule type="cellIs" dxfId="3" priority="2075" operator="equal">
      <formula>"NotPaid"</formula>
    </cfRule>
    <cfRule type="cellIs" dxfId="3" priority="2074" operator="equal">
      <formula>"NotPaid"</formula>
    </cfRule>
    <cfRule type="cellIs" dxfId="3" priority="2073" operator="equal">
      <formula>"NotPaid"</formula>
    </cfRule>
    <cfRule type="cellIs" dxfId="3" priority="2072" operator="equal">
      <formula>"NotPaid"</formula>
    </cfRule>
    <cfRule type="cellIs" dxfId="3" priority="2071" operator="equal">
      <formula>"NotPaid"</formula>
    </cfRule>
    <cfRule type="cellIs" dxfId="3" priority="2070" operator="equal">
      <formula>"NotPaid"</formula>
    </cfRule>
  </conditionalFormatting>
  <conditionalFormatting sqref="AD57">
    <cfRule type="cellIs" dxfId="3" priority="2554" operator="equal">
      <formula>"NotPaid"</formula>
    </cfRule>
  </conditionalFormatting>
  <conditionalFormatting sqref="Q58:R58">
    <cfRule type="cellIs" dxfId="3" priority="824" operator="equal">
      <formula>"NotPaid"</formula>
    </cfRule>
    <cfRule type="cellIs" dxfId="3" priority="823" operator="equal">
      <formula>"NotPaid"</formula>
    </cfRule>
  </conditionalFormatting>
  <conditionalFormatting sqref="S58:U58">
    <cfRule type="cellIs" dxfId="3" priority="1137" operator="equal">
      <formula>"NotPaid"</formula>
    </cfRule>
    <cfRule type="cellIs" dxfId="3" priority="1136" operator="equal">
      <formula>"NotPaid"</formula>
    </cfRule>
  </conditionalFormatting>
  <conditionalFormatting sqref="V58:X58">
    <cfRule type="cellIs" dxfId="3" priority="1450" operator="equal">
      <formula>"NotPaid"</formula>
    </cfRule>
    <cfRule type="cellIs" dxfId="3" priority="1449" operator="equal">
      <formula>"NotPaid"</formula>
    </cfRule>
  </conditionalFormatting>
  <conditionalFormatting sqref="Y58:AA58">
    <cfRule type="cellIs" dxfId="3" priority="1763" operator="equal">
      <formula>"NotPaid"</formula>
    </cfRule>
    <cfRule type="cellIs" dxfId="3" priority="1762" operator="equal">
      <formula>"NotPaid"</formula>
    </cfRule>
  </conditionalFormatting>
  <conditionalFormatting sqref="Q59:R59">
    <cfRule type="cellIs" dxfId="3" priority="820" operator="equal">
      <formula>"NotPaid"</formula>
    </cfRule>
  </conditionalFormatting>
  <conditionalFormatting sqref="S59:U59">
    <cfRule type="cellIs" dxfId="3" priority="1133" operator="equal">
      <formula>"NotPaid"</formula>
    </cfRule>
  </conditionalFormatting>
  <conditionalFormatting sqref="V59:X59">
    <cfRule type="cellIs" dxfId="3" priority="1446" operator="equal">
      <formula>"NotPaid"</formula>
    </cfRule>
  </conditionalFormatting>
  <conditionalFormatting sqref="Y59:AA59">
    <cfRule type="cellIs" dxfId="3" priority="1759" operator="equal">
      <formula>"NotPaid"</formula>
    </cfRule>
  </conditionalFormatting>
  <conditionalFormatting sqref="Q60:R60">
    <cfRule type="cellIs" dxfId="3" priority="818" operator="equal">
      <formula>"NotPaid"</formula>
    </cfRule>
    <cfRule type="cellIs" dxfId="3" priority="817" operator="equal">
      <formula>"NotPaid"</formula>
    </cfRule>
  </conditionalFormatting>
  <conditionalFormatting sqref="S60:U60">
    <cfRule type="cellIs" dxfId="3" priority="1131" operator="equal">
      <formula>"NotPaid"</formula>
    </cfRule>
    <cfRule type="cellIs" dxfId="3" priority="1130" operator="equal">
      <formula>"NotPaid"</formula>
    </cfRule>
  </conditionalFormatting>
  <conditionalFormatting sqref="V60:X60">
    <cfRule type="cellIs" dxfId="3" priority="1444" operator="equal">
      <formula>"NotPaid"</formula>
    </cfRule>
    <cfRule type="cellIs" dxfId="3" priority="1443" operator="equal">
      <formula>"NotPaid"</formula>
    </cfRule>
  </conditionalFormatting>
  <conditionalFormatting sqref="Y60:AA60">
    <cfRule type="cellIs" dxfId="3" priority="1756" operator="equal">
      <formula>"NotPaid"</formula>
    </cfRule>
    <cfRule type="cellIs" dxfId="3" priority="1757" operator="equal">
      <formula>"NotPaid"</formula>
    </cfRule>
  </conditionalFormatting>
  <conditionalFormatting sqref="AX60">
    <cfRule type="expression" dxfId="7" priority="2615" stopIfTrue="1">
      <formula>Physics!AX60="not paid"</formula>
    </cfRule>
  </conditionalFormatting>
  <conditionalFormatting sqref="AD63">
    <cfRule type="cellIs" dxfId="3" priority="2069" operator="equal">
      <formula>"NotPaid"</formula>
    </cfRule>
    <cfRule type="cellIs" dxfId="3" priority="2068" operator="equal">
      <formula>"NotPaid"</formula>
    </cfRule>
    <cfRule type="cellIs" dxfId="3" priority="2067" operator="equal">
      <formula>"NotPaid"</formula>
    </cfRule>
    <cfRule type="cellIs" dxfId="3" priority="2066" operator="equal">
      <formula>"NotPaid"</formula>
    </cfRule>
    <cfRule type="cellIs" dxfId="3" priority="2065" operator="equal">
      <formula>"NotPaid"</formula>
    </cfRule>
    <cfRule type="cellIs" dxfId="3" priority="2064" operator="equal">
      <formula>"NotPaid"</formula>
    </cfRule>
    <cfRule type="cellIs" dxfId="3" priority="2063" operator="equal">
      <formula>"NotPaid"</formula>
    </cfRule>
    <cfRule type="cellIs" dxfId="3" priority="2062" operator="equal">
      <formula>"NotPaid"</formula>
    </cfRule>
    <cfRule type="cellIs" dxfId="3" priority="2061" operator="equal">
      <formula>"NotPaid"</formula>
    </cfRule>
    <cfRule type="cellIs" dxfId="3" priority="2060" operator="equal">
      <formula>"NotPaid"</formula>
    </cfRule>
    <cfRule type="cellIs" dxfId="3" priority="2059" operator="equal">
      <formula>"NotPaid"</formula>
    </cfRule>
    <cfRule type="cellIs" dxfId="3" priority="2058" operator="equal">
      <formula>"NotPaid"</formula>
    </cfRule>
    <cfRule type="cellIs" dxfId="3" priority="2057" operator="equal">
      <formula>"NotPaid"</formula>
    </cfRule>
    <cfRule type="cellIs" dxfId="3" priority="2056" operator="equal">
      <formula>"NotPaid"</formula>
    </cfRule>
    <cfRule type="cellIs" dxfId="3" priority="2055" operator="equal">
      <formula>"NotPaid"</formula>
    </cfRule>
    <cfRule type="cellIs" dxfId="3" priority="2054" operator="equal">
      <formula>"NotPaid"</formula>
    </cfRule>
    <cfRule type="cellIs" dxfId="3" priority="2053" operator="equal">
      <formula>"NotPaid"</formula>
    </cfRule>
    <cfRule type="cellIs" dxfId="3" priority="2052" operator="equal">
      <formula>"NotPaid"</formula>
    </cfRule>
    <cfRule type="cellIs" dxfId="3" priority="2051" operator="equal">
      <formula>"NotPaid"</formula>
    </cfRule>
    <cfRule type="cellIs" dxfId="3" priority="2050" operator="equal">
      <formula>"NotPaid"</formula>
    </cfRule>
    <cfRule type="cellIs" dxfId="3" priority="2049" operator="equal">
      <formula>"NotPaid"</formula>
    </cfRule>
    <cfRule type="cellIs" dxfId="3" priority="2048" operator="equal">
      <formula>"NotPaid"</formula>
    </cfRule>
    <cfRule type="cellIs" dxfId="3" priority="2047" operator="equal">
      <formula>"NotPaid"</formula>
    </cfRule>
    <cfRule type="cellIs" dxfId="3" priority="2046" operator="equal">
      <formula>"NotPaid"</formula>
    </cfRule>
    <cfRule type="cellIs" dxfId="3" priority="2045" operator="equal">
      <formula>"NotPaid"</formula>
    </cfRule>
    <cfRule type="cellIs" dxfId="3" priority="2044" operator="equal">
      <formula>"NotPaid"</formula>
    </cfRule>
    <cfRule type="cellIs" dxfId="3" priority="2043" operator="equal">
      <formula>"NotPaid"</formula>
    </cfRule>
    <cfRule type="cellIs" dxfId="3" priority="2042" operator="equal">
      <formula>"NotPaid"</formula>
    </cfRule>
    <cfRule type="cellIs" dxfId="3" priority="2041" operator="equal">
      <formula>"NotPaid"</formula>
    </cfRule>
    <cfRule type="cellIs" dxfId="3" priority="2040" operator="equal">
      <formula>"NotPaid"</formula>
    </cfRule>
    <cfRule type="cellIs" dxfId="3" priority="2039" operator="equal">
      <formula>"NotPaid"</formula>
    </cfRule>
    <cfRule type="cellIs" dxfId="3" priority="2038" operator="equal">
      <formula>"NotPaid"</formula>
    </cfRule>
    <cfRule type="cellIs" dxfId="3" priority="2037" operator="equal">
      <formula>"NotPaid"</formula>
    </cfRule>
    <cfRule type="cellIs" dxfId="3" priority="2036" operator="equal">
      <formula>"NotPaid"</formula>
    </cfRule>
    <cfRule type="cellIs" dxfId="3" priority="2035" operator="equal">
      <formula>"NotPaid"</formula>
    </cfRule>
    <cfRule type="cellIs" dxfId="3" priority="2034" operator="equal">
      <formula>"NotPaid"</formula>
    </cfRule>
    <cfRule type="cellIs" dxfId="3" priority="2033" operator="equal">
      <formula>"NotPaid"</formula>
    </cfRule>
    <cfRule type="cellIs" dxfId="3" priority="2032" operator="equal">
      <formula>"NotPaid"</formula>
    </cfRule>
    <cfRule type="cellIs" dxfId="3" priority="2031" operator="equal">
      <formula>"NotPaid"</formula>
    </cfRule>
    <cfRule type="cellIs" dxfId="3" priority="2030" operator="equal">
      <formula>"NotPaid"</formula>
    </cfRule>
    <cfRule type="cellIs" dxfId="3" priority="2029" operator="equal">
      <formula>"NotPaid"</formula>
    </cfRule>
    <cfRule type="cellIs" dxfId="3" priority="2028" operator="equal">
      <formula>"NotPaid"</formula>
    </cfRule>
    <cfRule type="cellIs" dxfId="3" priority="2027" operator="equal">
      <formula>"NotPaid"</formula>
    </cfRule>
    <cfRule type="cellIs" dxfId="3" priority="2026" operator="equal">
      <formula>"NotPaid"</formula>
    </cfRule>
    <cfRule type="cellIs" dxfId="3" priority="2025" operator="equal">
      <formula>"NotPaid"</formula>
    </cfRule>
    <cfRule type="cellIs" dxfId="3" priority="2024" operator="equal">
      <formula>"NotPaid"</formula>
    </cfRule>
  </conditionalFormatting>
  <conditionalFormatting sqref="AD64">
    <cfRule type="cellIs" dxfId="3" priority="1882" operator="equal">
      <formula>"NotPaid"</formula>
    </cfRule>
    <cfRule type="cellIs" dxfId="3" priority="1881" operator="equal">
      <formula>"NotPaid"</formula>
    </cfRule>
    <cfRule type="cellIs" dxfId="3" priority="1880" operator="equal">
      <formula>"NotPaid"</formula>
    </cfRule>
    <cfRule type="cellIs" dxfId="3" priority="1879" operator="equal">
      <formula>"NotPaid"</formula>
    </cfRule>
    <cfRule type="cellIs" dxfId="3" priority="1878" operator="equal">
      <formula>"NotPaid"</formula>
    </cfRule>
    <cfRule type="cellIs" dxfId="3" priority="1877" operator="equal">
      <formula>"NotPaid"</formula>
    </cfRule>
    <cfRule type="cellIs" dxfId="3" priority="1876" operator="equal">
      <formula>"NotPaid"</formula>
    </cfRule>
    <cfRule type="cellIs" dxfId="3" priority="1875" operator="equal">
      <formula>"NotPaid"</formula>
    </cfRule>
    <cfRule type="cellIs" dxfId="3" priority="1874" operator="equal">
      <formula>"NotPaid"</formula>
    </cfRule>
    <cfRule type="cellIs" dxfId="3" priority="1873" operator="equal">
      <formula>"NotPaid"</formula>
    </cfRule>
    <cfRule type="cellIs" dxfId="3" priority="1872" operator="equal">
      <formula>"NotPaid"</formula>
    </cfRule>
    <cfRule type="cellIs" dxfId="3" priority="1871" operator="equal">
      <formula>"NotPaid"</formula>
    </cfRule>
    <cfRule type="cellIs" dxfId="3" priority="1870" operator="equal">
      <formula>"NotPaid"</formula>
    </cfRule>
    <cfRule type="cellIs" dxfId="3" priority="1869" operator="equal">
      <formula>"NotPaid"</formula>
    </cfRule>
    <cfRule type="cellIs" dxfId="3" priority="1868" operator="equal">
      <formula>"NotPaid"</formula>
    </cfRule>
    <cfRule type="cellIs" dxfId="3" priority="1867" operator="equal">
      <formula>"NotPaid"</formula>
    </cfRule>
    <cfRule type="cellIs" dxfId="3" priority="1866" operator="equal">
      <formula>"NotPaid"</formula>
    </cfRule>
    <cfRule type="cellIs" dxfId="3" priority="1865" operator="equal">
      <formula>"NotPaid"</formula>
    </cfRule>
    <cfRule type="cellIs" dxfId="3" priority="1864" operator="equal">
      <formula>"NotPaid"</formula>
    </cfRule>
    <cfRule type="cellIs" dxfId="3" priority="1863" operator="equal">
      <formula>"NotPaid"</formula>
    </cfRule>
    <cfRule type="cellIs" dxfId="3" priority="1862" operator="equal">
      <formula>"NotPaid"</formula>
    </cfRule>
    <cfRule type="cellIs" dxfId="3" priority="1861" operator="equal">
      <formula>"NotPaid"</formula>
    </cfRule>
    <cfRule type="cellIs" dxfId="3" priority="1860" operator="equal">
      <formula>"NotPaid"</formula>
    </cfRule>
    <cfRule type="cellIs" dxfId="3" priority="1859" operator="equal">
      <formula>"NotPaid"</formula>
    </cfRule>
    <cfRule type="cellIs" dxfId="3" priority="1858" operator="equal">
      <formula>"NotPaid"</formula>
    </cfRule>
    <cfRule type="cellIs" dxfId="3" priority="1857" operator="equal">
      <formula>"NotPaid"</formula>
    </cfRule>
    <cfRule type="cellIs" dxfId="3" priority="1856" operator="equal">
      <formula>"NotPaid"</formula>
    </cfRule>
    <cfRule type="cellIs" dxfId="3" priority="1855" operator="equal">
      <formula>"NotPaid"</formula>
    </cfRule>
    <cfRule type="cellIs" dxfId="3" priority="1854" operator="equal">
      <formula>"NotPaid"</formula>
    </cfRule>
    <cfRule type="cellIs" dxfId="3" priority="1853" operator="equal">
      <formula>"NotPaid"</formula>
    </cfRule>
    <cfRule type="cellIs" dxfId="3" priority="1852" operator="equal">
      <formula>"NotPaid"</formula>
    </cfRule>
    <cfRule type="cellIs" dxfId="3" priority="1851" operator="equal">
      <formula>"NotPaid"</formula>
    </cfRule>
    <cfRule type="cellIs" dxfId="3" priority="1850" operator="equal">
      <formula>"NotPaid"</formula>
    </cfRule>
    <cfRule type="cellIs" dxfId="3" priority="1849" operator="equal">
      <formula>"NotPaid"</formula>
    </cfRule>
    <cfRule type="cellIs" dxfId="3" priority="1848" operator="equal">
      <formula>"NotPaid"</formula>
    </cfRule>
    <cfRule type="cellIs" dxfId="3" priority="1847" operator="equal">
      <formula>"NotPaid"</formula>
    </cfRule>
    <cfRule type="cellIs" dxfId="3" priority="1846" operator="equal">
      <formula>"NotPaid"</formula>
    </cfRule>
    <cfRule type="cellIs" dxfId="3" priority="1845" operator="equal">
      <formula>"NotPaid"</formula>
    </cfRule>
    <cfRule type="cellIs" dxfId="3" priority="1844" operator="equal">
      <formula>"NotPaid"</formula>
    </cfRule>
    <cfRule type="cellIs" dxfId="3" priority="1843" operator="equal">
      <formula>"NotPaid"</formula>
    </cfRule>
    <cfRule type="cellIs" dxfId="3" priority="1842" operator="equal">
      <formula>"NotPaid"</formula>
    </cfRule>
    <cfRule type="cellIs" dxfId="3" priority="1841" operator="equal">
      <formula>"NotPaid"</formula>
    </cfRule>
    <cfRule type="cellIs" dxfId="3" priority="1840" operator="equal">
      <formula>"NotPaid"</formula>
    </cfRule>
    <cfRule type="cellIs" dxfId="3" priority="1839" operator="equal">
      <formula>"NotPaid"</formula>
    </cfRule>
    <cfRule type="cellIs" dxfId="3" priority="1838" operator="equal">
      <formula>"NotPaid"</formula>
    </cfRule>
    <cfRule type="cellIs" dxfId="3" priority="1837" operator="equal">
      <formula>"NotPaid"</formula>
    </cfRule>
  </conditionalFormatting>
  <conditionalFormatting sqref="Q67:R67">
    <cfRule type="cellIs" dxfId="3" priority="813" operator="equal">
      <formula>"NotPaid"</formula>
    </cfRule>
    <cfRule type="cellIs" dxfId="3" priority="802" operator="equal">
      <formula>"NotPaid"</formula>
    </cfRule>
    <cfRule type="cellIs" dxfId="3" priority="774" operator="equal">
      <formula>"NotPaid"</formula>
    </cfRule>
    <cfRule type="cellIs" dxfId="3" priority="768" operator="equal">
      <formula>"NotPaid"</formula>
    </cfRule>
  </conditionalFormatting>
  <conditionalFormatting sqref="S67:U67">
    <cfRule type="cellIs" dxfId="3" priority="1126" operator="equal">
      <formula>"NotPaid"</formula>
    </cfRule>
    <cfRule type="cellIs" dxfId="3" priority="1115" operator="equal">
      <formula>"NotPaid"</formula>
    </cfRule>
    <cfRule type="cellIs" dxfId="3" priority="1087" operator="equal">
      <formula>"NotPaid"</formula>
    </cfRule>
    <cfRule type="cellIs" dxfId="3" priority="1081" operator="equal">
      <formula>"NotPaid"</formula>
    </cfRule>
  </conditionalFormatting>
  <conditionalFormatting sqref="V67:X67">
    <cfRule type="cellIs" dxfId="3" priority="1439" operator="equal">
      <formula>"NotPaid"</formula>
    </cfRule>
    <cfRule type="cellIs" dxfId="3" priority="1428" operator="equal">
      <formula>"NotPaid"</formula>
    </cfRule>
    <cfRule type="cellIs" dxfId="3" priority="1394" operator="equal">
      <formula>"NotPaid"</formula>
    </cfRule>
    <cfRule type="cellIs" dxfId="3" priority="1400" operator="equal">
      <formula>"NotPaid"</formula>
    </cfRule>
  </conditionalFormatting>
  <conditionalFormatting sqref="Y67:AA67">
    <cfRule type="cellIs" dxfId="3" priority="1752" operator="equal">
      <formula>"NotPaid"</formula>
    </cfRule>
    <cfRule type="cellIs" dxfId="3" priority="1741" operator="equal">
      <formula>"NotPaid"</formula>
    </cfRule>
    <cfRule type="cellIs" dxfId="3" priority="1707" operator="equal">
      <formula>"NotPaid"</formula>
    </cfRule>
    <cfRule type="cellIs" dxfId="3" priority="1713" operator="equal">
      <formula>"NotPaid"</formula>
    </cfRule>
  </conditionalFormatting>
  <conditionalFormatting sqref="AD68">
    <cfRule type="cellIs" dxfId="3" priority="2531" operator="equal">
      <formula>"NotPaid"</formula>
    </cfRule>
  </conditionalFormatting>
  <conditionalFormatting sqref="AD69">
    <cfRule type="cellIs" dxfId="3" priority="2536" operator="equal">
      <formula>"NotPaid"</formula>
    </cfRule>
    <cfRule type="cellIs" dxfId="3" priority="2525" operator="equal">
      <formula>"NotPaid"</formula>
    </cfRule>
    <cfRule type="cellIs" dxfId="3" priority="2517" operator="equal">
      <formula>"NotPaid"</formula>
    </cfRule>
    <cfRule type="cellIs" dxfId="3" priority="2509" operator="equal">
      <formula>"NotPaid"</formula>
    </cfRule>
    <cfRule type="cellIs" dxfId="3" priority="2368" operator="equal">
      <formula>"NotPaid"</formula>
    </cfRule>
  </conditionalFormatting>
  <conditionalFormatting sqref="AD70">
    <cfRule type="cellIs" dxfId="3" priority="2490" operator="equal">
      <formula>"NotPaid"</formula>
    </cfRule>
    <cfRule type="cellIs" dxfId="3" priority="2456" operator="equal">
      <formula>"NotPaid"</formula>
    </cfRule>
    <cfRule type="cellIs" dxfId="3" priority="2405" operator="equal">
      <formula>"NotPaid"</formula>
    </cfRule>
    <cfRule type="cellIs" dxfId="3" priority="2401" operator="equal">
      <formula>"NotPaid"</formula>
    </cfRule>
    <cfRule type="cellIs" dxfId="3" priority="2396" operator="equal">
      <formula>"NotPaid"</formula>
    </cfRule>
    <cfRule type="cellIs" dxfId="3" priority="2392" operator="equal">
      <formula>"NotPaid"</formula>
    </cfRule>
    <cfRule type="cellIs" dxfId="3" priority="2389" operator="equal">
      <formula>"NotPaid"</formula>
    </cfRule>
  </conditionalFormatting>
  <conditionalFormatting sqref="D30:D31">
    <cfRule type="cellIs" dxfId="3" priority="3722" operator="equal">
      <formula>"NotPaid"</formula>
    </cfRule>
    <cfRule type="cellIs" dxfId="3" priority="3721" operator="equal">
      <formula>"NotPaid"</formula>
    </cfRule>
    <cfRule type="cellIs" dxfId="3" priority="3720" operator="equal">
      <formula>"NotPaid"</formula>
    </cfRule>
  </conditionalFormatting>
  <conditionalFormatting sqref="E29:E31">
    <cfRule type="cellIs" dxfId="3" priority="3733" operator="equal">
      <formula>"NotPaid"</formula>
    </cfRule>
    <cfRule type="cellIs" dxfId="3" priority="3732" operator="equal">
      <formula>"NotPaid"</formula>
    </cfRule>
    <cfRule type="cellIs" dxfId="3" priority="3731" operator="equal">
      <formula>"NotPaid"</formula>
    </cfRule>
  </conditionalFormatting>
  <conditionalFormatting sqref="F29:F31">
    <cfRule type="cellIs" dxfId="3" priority="3729" operator="equal">
      <formula>"NotPaid"</formula>
    </cfRule>
    <cfRule type="cellIs" dxfId="3" priority="3728" operator="equal">
      <formula>"NotPaid"</formula>
    </cfRule>
    <cfRule type="cellIs" dxfId="3" priority="3727" operator="equal">
      <formula>"NotPaid"</formula>
    </cfRule>
  </conditionalFormatting>
  <conditionalFormatting sqref="G29:G31">
    <cfRule type="cellIs" dxfId="3" priority="3730" operator="equal">
      <formula>"NotPaid"</formula>
    </cfRule>
  </conditionalFormatting>
  <conditionalFormatting sqref="J9:J13">
    <cfRule type="cellIs" dxfId="3" priority="3600" operator="equal">
      <formula>"NotPaid"</formula>
    </cfRule>
  </conditionalFormatting>
  <conditionalFormatting sqref="O21:O22">
    <cfRule type="cellIs" dxfId="3" priority="3789" operator="equal">
      <formula>"NotPaid"</formula>
    </cfRule>
  </conditionalFormatting>
  <conditionalFormatting sqref="O29:O31">
    <cfRule type="cellIs" dxfId="3" priority="3707" operator="equal">
      <formula>"NotPaid"</formula>
    </cfRule>
  </conditionalFormatting>
  <conditionalFormatting sqref="AD5:AD6">
    <cfRule type="cellIs" dxfId="3" priority="2545" operator="equal">
      <formula>"NotPaid"</formula>
    </cfRule>
  </conditionalFormatting>
  <conditionalFormatting sqref="AD7:AD8">
    <cfRule type="cellIs" dxfId="3" priority="2547" operator="equal">
      <formula>"NotPaid"</formula>
    </cfRule>
  </conditionalFormatting>
  <conditionalFormatting sqref="AE4:AE6">
    <cfRule type="expression" dxfId="5" priority="3582" stopIfTrue="1">
      <formula>AE4="NotPaid"</formula>
    </cfRule>
  </conditionalFormatting>
  <conditionalFormatting sqref="AE15:AE16">
    <cfRule type="expression" dxfId="5" priority="2562" stopIfTrue="1">
      <formula>AE49="NotPaid"</formula>
    </cfRule>
  </conditionalFormatting>
  <conditionalFormatting sqref="B4:B65527 B1 P1">
    <cfRule type="expression" dxfId="0" priority="3833" stopIfTrue="1">
      <formula>COUNTIF(B:B,B1)&gt;1</formula>
    </cfRule>
  </conditionalFormatting>
  <conditionalFormatting sqref="D1:O3">
    <cfRule type="cellIs" dxfId="3" priority="38" operator="equal">
      <formula>"NotPaid"</formula>
    </cfRule>
  </conditionalFormatting>
  <conditionalFormatting sqref="P73:P74 P76:P86 P36 P107:P1048576 P102 P67 P61 P33 P65 P24:P27 P43:P44 AB43:AD44 AD39:AD40 AB65:AD65 AD14:AD15 AB33:AD33 AD17 AB61:AD61 AB67:AD67 AB102:AD102 AB107:AD1048576 AB36:AD36 AD55:AD56 AD11 AB76:AD86 AB73:AD74 AB24:AD27 AD1:AD4 AD34 AB49:AD50 AD45:AD48 P49:P50 AD51 AD23">
    <cfRule type="cellIs" dxfId="3" priority="2556" operator="equal">
      <formula>"NotPaid"</formula>
    </cfRule>
  </conditionalFormatting>
  <conditionalFormatting sqref="D19:E20 H19:O19 D41:O1048576 D5:I8 D4:O4 M5:O5 J5:L7 R15:AC16 R17 U17:U18 T17:AC17">
    <cfRule type="cellIs" dxfId="3" priority="3819" operator="equal">
      <formula>"NotPaid"</formula>
    </cfRule>
  </conditionalFormatting>
  <conditionalFormatting sqref="P63:P64 P51:P52 P68:P70 P37:P40 P34:P35 P45:P48 P55:P57 P23 P11:P12 P4:P8 P15:P17">
    <cfRule type="expression" dxfId="8" priority="2557" stopIfTrue="1">
      <formula>COUNTIF(Maths!P:P,Maths!P4)&gt;1</formula>
    </cfRule>
  </conditionalFormatting>
  <conditionalFormatting sqref="AF4:AQ6 AE7:AQ7 AE11:AQ11">
    <cfRule type="expression" dxfId="5" priority="3832" stopIfTrue="1">
      <formula>AE4="NotPaid"</formula>
    </cfRule>
  </conditionalFormatting>
  <conditionalFormatting sqref="AS4:BD4 AS6:BD6 AS5:AX5 AY28:BD28 AS13:BD13 AY12:BD12 AY20:BD20 AS28:AW28 AS12:AW12 BA25:BD25 AS21:BD21 AS20:AW20 AS29:BD29 AY68:BD68 AY60:BD60 AS45:BD45 AY44:BD44 AY52:BD52 AS68:AW68 AS60:AW60 AS44:AW44 BA57:BD57 AS53:BD53 AS52:AW52 AS61:BD61 AS69:BD69 AY36:BD36 AS36:AW36 AS37:BD37 AY76:BD76 AS76:AW76 AS77:BD77 AT10:BD10 AV73">
    <cfRule type="expression" dxfId="7" priority="485" stopIfTrue="1">
      <formula>Maths!AS4="NotPaid"</formula>
    </cfRule>
  </conditionalFormatting>
  <conditionalFormatting sqref="R5:AC8">
    <cfRule type="cellIs" dxfId="3" priority="47" operator="equal">
      <formula>"NotPaid"</formula>
    </cfRule>
  </conditionalFormatting>
  <conditionalFormatting sqref="AY5:BD5 AS11:BD11 AS34:BD34 AY13:AZ13 AX12 AX28 AS18:BD19 AX20 AX25:AY25 AS42:BD43 AS26:BD26 BA17:BD17 AZ41:BB41 AY21:AZ21 AY29:AZ29 AS66:BD66 AX68 AY45:AZ45 AX44 AS50:BD51 AX52 AX57:AY57 AS74:BD75 AS58:BD58 BA49:BD49 AZ73:BB73 AY53:AZ53 AY61:AZ61 AY69:AZ69 AX36 AY37:AZ37 AX76 AS82:BD83 AZ81:BB81 AY77:AZ77 AS8:BD9 AT10:BD10 AS14:BD14 AS22:BD22 AS46:BD46 AS54:BD54 AS30:BD30 AS38:BD38 AS62:BD62 AS70:BD70 AS78:BD78">
    <cfRule type="expression" dxfId="7" priority="482" stopIfTrue="1">
      <formula>Maths!AS5="not paid"</formula>
    </cfRule>
  </conditionalFormatting>
  <conditionalFormatting sqref="K8:O8 M7:O7">
    <cfRule type="cellIs" dxfId="3" priority="3779" operator="equal">
      <formula>"NotPaid"</formula>
    </cfRule>
  </conditionalFormatting>
  <conditionalFormatting sqref="AE8:AQ10">
    <cfRule type="expression" dxfId="7" priority="467" stopIfTrue="1">
      <formula>Bio!AE8="not paid"</formula>
    </cfRule>
  </conditionalFormatting>
  <conditionalFormatting sqref="D9:I13">
    <cfRule type="cellIs" dxfId="3" priority="3602" operator="equal">
      <formula>"NotPaid"</formula>
    </cfRule>
  </conditionalFormatting>
  <conditionalFormatting sqref="M11:O13 K11:K14 K9:O10 L11:L16">
    <cfRule type="cellIs" dxfId="3" priority="3601" operator="equal">
      <formula>"NotPaid"</formula>
    </cfRule>
  </conditionalFormatting>
  <conditionalFormatting sqref="P21 AB21:AC21 AB9:AC10 P9:P10">
    <cfRule type="cellIs" dxfId="3" priority="457" operator="equal">
      <formula>"NotPaid"</formula>
    </cfRule>
  </conditionalFormatting>
  <conditionalFormatting sqref="P9 AB9:AC9">
    <cfRule type="cellIs" dxfId="3" priority="439" operator="equal">
      <formula>"NotPaid"</formula>
    </cfRule>
    <cfRule type="cellIs" dxfId="3" priority="444" operator="equal">
      <formula>"NotPaid"</formula>
    </cfRule>
    <cfRule type="cellIs" dxfId="3" priority="443" operator="equal">
      <formula>"NotPaid"</formula>
    </cfRule>
    <cfRule type="cellIs" dxfId="3" priority="441" operator="equal">
      <formula>"NotPaid"</formula>
    </cfRule>
    <cfRule type="cellIs" dxfId="3" priority="437" operator="equal">
      <formula>"NotPaid"</formula>
    </cfRule>
    <cfRule type="cellIs" dxfId="3" priority="436" operator="equal">
      <formula>"NotPaid"</formula>
    </cfRule>
    <cfRule type="cellIs" dxfId="3" priority="434" operator="equal">
      <formula>"NotPaid"</formula>
    </cfRule>
    <cfRule type="cellIs" dxfId="3" priority="432" operator="equal">
      <formula>"NotPaid"</formula>
    </cfRule>
    <cfRule type="cellIs" dxfId="3" priority="430" operator="equal">
      <formula>"NotPaid"</formula>
    </cfRule>
    <cfRule type="cellIs" dxfId="3" priority="421" operator="equal">
      <formula>"NotPaid"</formula>
    </cfRule>
    <cfRule type="cellIs" dxfId="3" priority="420" operator="equal">
      <formula>"NotPaid"</formula>
    </cfRule>
    <cfRule type="cellIs" dxfId="3" priority="418" operator="equal">
      <formula>"NotPaid"</formula>
    </cfRule>
    <cfRule type="cellIs" dxfId="3" priority="416" operator="equal">
      <formula>"NotPaid"</formula>
    </cfRule>
    <cfRule type="cellIs" dxfId="3" priority="400" operator="equal">
      <formula>"NotPaid"</formula>
    </cfRule>
    <cfRule type="cellIs" dxfId="3" priority="395" operator="equal">
      <formula>"NotPaid"</formula>
    </cfRule>
    <cfRule type="cellIs" dxfId="3" priority="389" operator="equal">
      <formula>"NotPaid"</formula>
    </cfRule>
    <cfRule type="cellIs" dxfId="3" priority="393" operator="equal">
      <formula>"NotPaid"</formula>
    </cfRule>
    <cfRule type="cellIs" dxfId="3" priority="384" operator="equal">
      <formula>"NotPaid"</formula>
    </cfRule>
    <cfRule type="cellIs" dxfId="3" priority="415" operator="equal">
      <formula>"NotPaid"</formula>
    </cfRule>
    <cfRule type="cellIs" dxfId="3" priority="413" operator="equal">
      <formula>"NotPaid"</formula>
    </cfRule>
    <cfRule type="cellIs" dxfId="3" priority="411" operator="equal">
      <formula>"NotPaid"</formula>
    </cfRule>
    <cfRule type="cellIs" dxfId="3" priority="409" operator="equal">
      <formula>"NotPaid"</formula>
    </cfRule>
    <cfRule type="cellIs" dxfId="3" priority="399" operator="equal">
      <formula>"NotPaid"</formula>
    </cfRule>
    <cfRule type="cellIs" dxfId="3" priority="397" operator="equal">
      <formula>"NotPaid"</formula>
    </cfRule>
    <cfRule type="cellIs" dxfId="3" priority="391" operator="equal">
      <formula>"NotPaid"</formula>
    </cfRule>
    <cfRule type="cellIs" dxfId="3" priority="388" operator="equal">
      <formula>"NotPaid"</formula>
    </cfRule>
    <cfRule type="cellIs" dxfId="3" priority="386" operator="equal">
      <formula>"NotPaid"</formula>
    </cfRule>
    <cfRule type="cellIs" dxfId="3" priority="383" operator="equal">
      <formula>"NotPaid"</formula>
    </cfRule>
    <cfRule type="cellIs" dxfId="3" priority="381" operator="equal">
      <formula>"NotPaid"</formula>
    </cfRule>
    <cfRule type="cellIs" dxfId="3" priority="379" operator="equal">
      <formula>"NotPaid"</formula>
    </cfRule>
    <cfRule type="cellIs" dxfId="3" priority="377" operator="equal">
      <formula>"NotPaid"</formula>
    </cfRule>
  </conditionalFormatting>
  <conditionalFormatting sqref="R21 R9:R10">
    <cfRule type="cellIs" dxfId="3" priority="129" operator="equal">
      <formula>"NotPaid"</formula>
    </cfRule>
  </conditionalFormatting>
  <conditionalFormatting sqref="S21:U21 S9:U10">
    <cfRule type="cellIs" dxfId="3" priority="211" operator="equal">
      <formula>"NotPaid"</formula>
    </cfRule>
  </conditionalFormatting>
  <conditionalFormatting sqref="V21:X21 V9:X10">
    <cfRule type="cellIs" dxfId="3" priority="293" operator="equal">
      <formula>"NotPaid"</formula>
    </cfRule>
  </conditionalFormatting>
  <conditionalFormatting sqref="Y21:AA21 Y9:AA10">
    <cfRule type="cellIs" dxfId="3" priority="375" operator="equal">
      <formula>"NotPaid"</formula>
    </cfRule>
  </conditionalFormatting>
  <conditionalFormatting sqref="P10 AB10:AC10">
    <cfRule type="cellIs" dxfId="3" priority="451" operator="equal">
      <formula>"NotPaid"</formula>
    </cfRule>
    <cfRule type="cellIs" dxfId="3" priority="450" operator="equal">
      <formula>"NotPaid"</formula>
    </cfRule>
    <cfRule type="cellIs" dxfId="3" priority="449" operator="equal">
      <formula>"NotPaid"</formula>
    </cfRule>
    <cfRule type="cellIs" dxfId="3" priority="448" operator="equal">
      <formula>"NotPaid"</formula>
    </cfRule>
    <cfRule type="cellIs" dxfId="3" priority="447" operator="equal">
      <formula>"NotPaid"</formula>
    </cfRule>
    <cfRule type="cellIs" dxfId="3" priority="446" operator="equal">
      <formula>"NotPaid"</formula>
    </cfRule>
    <cfRule type="cellIs" dxfId="3" priority="440" operator="equal">
      <formula>"NotPaid"</formula>
    </cfRule>
    <cfRule type="cellIs" dxfId="3" priority="438" operator="equal">
      <formula>"NotPaid"</formula>
    </cfRule>
    <cfRule type="cellIs" dxfId="3" priority="445" operator="equal">
      <formula>"NotPaid"</formula>
    </cfRule>
    <cfRule type="cellIs" dxfId="3" priority="442" operator="equal">
      <formula>"NotPaid"</formula>
    </cfRule>
    <cfRule type="cellIs" dxfId="3" priority="435" operator="equal">
      <formula>"NotPaid"</formula>
    </cfRule>
    <cfRule type="cellIs" dxfId="3" priority="433" operator="equal">
      <formula>"NotPaid"</formula>
    </cfRule>
    <cfRule type="cellIs" dxfId="3" priority="431" operator="equal">
      <formula>"NotPaid"</formula>
    </cfRule>
    <cfRule type="cellIs" dxfId="3" priority="429" operator="equal">
      <formula>"NotPaid"</formula>
    </cfRule>
    <cfRule type="cellIs" dxfId="3" priority="428" operator="equal">
      <formula>"NotPaid"</formula>
    </cfRule>
    <cfRule type="cellIs" dxfId="3" priority="427" operator="equal">
      <formula>"NotPaid"</formula>
    </cfRule>
    <cfRule type="cellIs" dxfId="3" priority="426" operator="equal">
      <formula>"NotPaid"</formula>
    </cfRule>
    <cfRule type="cellIs" dxfId="3" priority="425" operator="equal">
      <formula>"NotPaid"</formula>
    </cfRule>
    <cfRule type="cellIs" dxfId="3" priority="424" operator="equal">
      <formula>"NotPaid"</formula>
    </cfRule>
    <cfRule type="cellIs" dxfId="3" priority="423" operator="equal">
      <formula>"NotPaid"</formula>
    </cfRule>
    <cfRule type="cellIs" dxfId="3" priority="422" operator="equal">
      <formula>"NotPaid"</formula>
    </cfRule>
    <cfRule type="cellIs" dxfId="3" priority="419" operator="equal">
      <formula>"NotPaid"</formula>
    </cfRule>
    <cfRule type="cellIs" dxfId="3" priority="417" operator="equal">
      <formula>"NotPaid"</formula>
    </cfRule>
    <cfRule type="cellIs" dxfId="3" priority="406" operator="equal">
      <formula>"NotPaid"</formula>
    </cfRule>
    <cfRule type="cellIs" dxfId="3" priority="404" operator="equal">
      <formula>"NotPaid"</formula>
    </cfRule>
    <cfRule type="cellIs" dxfId="3" priority="401" operator="equal">
      <formula>"NotPaid"</formula>
    </cfRule>
    <cfRule type="cellIs" dxfId="3" priority="396" operator="equal">
      <formula>"NotPaid"</formula>
    </cfRule>
    <cfRule type="cellIs" dxfId="3" priority="390" operator="equal">
      <formula>"NotPaid"</formula>
    </cfRule>
    <cfRule type="cellIs" dxfId="3" priority="385" operator="equal">
      <formula>"NotPaid"</formula>
    </cfRule>
    <cfRule type="cellIs" dxfId="3" priority="414" operator="equal">
      <formula>"NotPaid"</formula>
    </cfRule>
    <cfRule type="cellIs" dxfId="3" priority="412" operator="equal">
      <formula>"NotPaid"</formula>
    </cfRule>
    <cfRule type="cellIs" dxfId="3" priority="410" operator="equal">
      <formula>"NotPaid"</formula>
    </cfRule>
    <cfRule type="cellIs" dxfId="3" priority="408" operator="equal">
      <formula>"NotPaid"</formula>
    </cfRule>
    <cfRule type="cellIs" dxfId="3" priority="407" operator="equal">
      <formula>"NotPaid"</formula>
    </cfRule>
    <cfRule type="cellIs" dxfId="3" priority="405" operator="equal">
      <formula>"NotPaid"</formula>
    </cfRule>
    <cfRule type="cellIs" dxfId="3" priority="403" operator="equal">
      <formula>"NotPaid"</formula>
    </cfRule>
    <cfRule type="cellIs" dxfId="3" priority="402" operator="equal">
      <formula>"NotPaid"</formula>
    </cfRule>
    <cfRule type="cellIs" dxfId="3" priority="398" operator="equal">
      <formula>"NotPaid"</formula>
    </cfRule>
    <cfRule type="cellIs" dxfId="3" priority="394" operator="equal">
      <formula>"NotPaid"</formula>
    </cfRule>
    <cfRule type="cellIs" dxfId="3" priority="392" operator="equal">
      <formula>"NotPaid"</formula>
    </cfRule>
    <cfRule type="cellIs" dxfId="3" priority="387" operator="equal">
      <formula>"NotPaid"</formula>
    </cfRule>
    <cfRule type="cellIs" dxfId="3" priority="382" operator="equal">
      <formula>"NotPaid"</formula>
    </cfRule>
    <cfRule type="cellIs" dxfId="3" priority="380" operator="equal">
      <formula>"NotPaid"</formula>
    </cfRule>
    <cfRule type="cellIs" dxfId="3" priority="378" operator="equal">
      <formula>"NotPaid"</formula>
    </cfRule>
    <cfRule type="cellIs" dxfId="3" priority="376" operator="equal">
      <formula>"NotPaid"</formula>
    </cfRule>
  </conditionalFormatting>
  <conditionalFormatting sqref="R11:AC12">
    <cfRule type="cellIs" dxfId="3" priority="46" operator="equal">
      <formula>"NotPaid"</formula>
    </cfRule>
  </conditionalFormatting>
  <conditionalFormatting sqref="AL12:AQ12 AE12:AJ12 AE13:AQ13">
    <cfRule type="expression" dxfId="7" priority="2576" stopIfTrue="1">
      <formula>Maths!AE21="NotPaid"</formula>
    </cfRule>
  </conditionalFormatting>
  <conditionalFormatting sqref="AL13:AM13 AK12">
    <cfRule type="expression" dxfId="7" priority="2574" stopIfTrue="1">
      <formula>Maths!AK21="not paid"</formula>
    </cfRule>
  </conditionalFormatting>
  <conditionalFormatting sqref="D15:K15 M15:O15">
    <cfRule type="cellIs" dxfId="3" priority="3574" operator="equal">
      <formula>"NotPaid"</formula>
    </cfRule>
    <cfRule type="cellIs" dxfId="3" priority="3502" operator="equal">
      <formula>"NotPaid"</formula>
    </cfRule>
    <cfRule type="cellIs" dxfId="3" priority="3457" operator="equal">
      <formula>"NotPaid"</formula>
    </cfRule>
    <cfRule type="cellIs" dxfId="3" priority="3335" operator="equal">
      <formula>"NotPaid"</formula>
    </cfRule>
    <cfRule type="cellIs" dxfId="3" priority="3263" operator="equal">
      <formula>"NotPaid"</formula>
    </cfRule>
    <cfRule type="cellIs" dxfId="3" priority="3218" operator="equal">
      <formula>"NotPaid"</formula>
    </cfRule>
  </conditionalFormatting>
  <conditionalFormatting sqref="G15:K15 M15:N15">
    <cfRule type="cellIs" dxfId="3" priority="3543" operator="equal">
      <formula>"NotPaid"</formula>
    </cfRule>
    <cfRule type="cellIs" dxfId="3" priority="3534" operator="equal">
      <formula>"NotPaid"</formula>
    </cfRule>
    <cfRule type="cellIs" dxfId="3" priority="3474" operator="equal">
      <formula>"NotPaid"</formula>
    </cfRule>
    <cfRule type="cellIs" dxfId="3" priority="3429" operator="equal">
      <formula>"NotPaid"</formula>
    </cfRule>
    <cfRule type="cellIs" dxfId="3" priority="3418" operator="equal">
      <formula>"NotPaid"</formula>
    </cfRule>
    <cfRule type="cellIs" dxfId="3" priority="3392" operator="equal">
      <formula>"NotPaid"</formula>
    </cfRule>
    <cfRule type="cellIs" dxfId="3" priority="3381" operator="equal">
      <formula>"NotPaid"</formula>
    </cfRule>
    <cfRule type="cellIs" dxfId="3" priority="3370" operator="equal">
      <formula>"NotPaid"</formula>
    </cfRule>
    <cfRule type="cellIs" dxfId="3" priority="3304" operator="equal">
      <formula>"NotPaid"</formula>
    </cfRule>
    <cfRule type="cellIs" dxfId="3" priority="3295" operator="equal">
      <formula>"NotPaid"</formula>
    </cfRule>
    <cfRule type="cellIs" dxfId="3" priority="3235" operator="equal">
      <formula>"NotPaid"</formula>
    </cfRule>
    <cfRule type="cellIs" dxfId="3" priority="3190" operator="equal">
      <formula>"NotPaid"</formula>
    </cfRule>
    <cfRule type="cellIs" dxfId="3" priority="3179" operator="equal">
      <formula>"NotPaid"</formula>
    </cfRule>
    <cfRule type="cellIs" dxfId="3" priority="3153" operator="equal">
      <formula>"NotPaid"</formula>
    </cfRule>
    <cfRule type="cellIs" dxfId="3" priority="3142" operator="equal">
      <formula>"NotPaid"</formula>
    </cfRule>
    <cfRule type="cellIs" dxfId="3" priority="3131" operator="equal">
      <formula>"NotPaid"</formula>
    </cfRule>
  </conditionalFormatting>
  <conditionalFormatting sqref="H15:K15 M15:N15">
    <cfRule type="cellIs" dxfId="3" priority="3566" operator="equal">
      <formula>"NotPaid"</formula>
    </cfRule>
    <cfRule type="cellIs" dxfId="3" priority="3551" operator="equal">
      <formula>"NotPaid"</formula>
    </cfRule>
    <cfRule type="cellIs" dxfId="3" priority="3521" operator="equal">
      <formula>"NotPaid"</formula>
    </cfRule>
    <cfRule type="cellIs" dxfId="3" priority="3509" operator="equal">
      <formula>"NotPaid"</formula>
    </cfRule>
    <cfRule type="cellIs" dxfId="3" priority="3494" operator="equal">
      <formula>"NotPaid"</formula>
    </cfRule>
    <cfRule type="cellIs" dxfId="3" priority="3482" operator="equal">
      <formula>"NotPaid"</formula>
    </cfRule>
    <cfRule type="cellIs" dxfId="3" priority="3461" operator="equal">
      <formula>"NotPaid"</formula>
    </cfRule>
    <cfRule type="cellIs" dxfId="3" priority="3449" operator="equal">
      <formula>"NotPaid"</formula>
    </cfRule>
    <cfRule type="cellIs" dxfId="3" priority="3437" operator="equal">
      <formula>"NotPaid"</formula>
    </cfRule>
    <cfRule type="cellIs" dxfId="3" priority="3403" operator="equal">
      <formula>"NotPaid"</formula>
    </cfRule>
    <cfRule type="cellIs" dxfId="3" priority="3355" operator="equal">
      <formula>"NotPaid"</formula>
    </cfRule>
    <cfRule type="cellIs" dxfId="3" priority="3343" operator="equal">
      <formula>"NotPaid"</formula>
    </cfRule>
    <cfRule type="cellIs" dxfId="3" priority="3327" operator="equal">
      <formula>"NotPaid"</formula>
    </cfRule>
    <cfRule type="cellIs" dxfId="3" priority="3312" operator="equal">
      <formula>"NotPaid"</formula>
    </cfRule>
    <cfRule type="cellIs" dxfId="3" priority="3282" operator="equal">
      <formula>"NotPaid"</formula>
    </cfRule>
    <cfRule type="cellIs" dxfId="3" priority="3270" operator="equal">
      <formula>"NotPaid"</formula>
    </cfRule>
    <cfRule type="cellIs" dxfId="3" priority="3255" operator="equal">
      <formula>"NotPaid"</formula>
    </cfRule>
    <cfRule type="cellIs" dxfId="3" priority="3243" operator="equal">
      <formula>"NotPaid"</formula>
    </cfRule>
    <cfRule type="cellIs" dxfId="3" priority="3222" operator="equal">
      <formula>"NotPaid"</formula>
    </cfRule>
    <cfRule type="cellIs" dxfId="3" priority="3210" operator="equal">
      <formula>"NotPaid"</formula>
    </cfRule>
    <cfRule type="cellIs" dxfId="3" priority="3198" operator="equal">
      <formula>"NotPaid"</formula>
    </cfRule>
    <cfRule type="cellIs" dxfId="3" priority="3164" operator="equal">
      <formula>"NotPaid"</formula>
    </cfRule>
    <cfRule type="cellIs" dxfId="3" priority="3116" operator="equal">
      <formula>"NotPaid"</formula>
    </cfRule>
    <cfRule type="cellIs" dxfId="3" priority="3104" operator="equal">
      <formula>"NotPaid"</formula>
    </cfRule>
  </conditionalFormatting>
  <conditionalFormatting sqref="AS17:AW17 AS49:AW49 AS15:BD16 AS23:BD24 AS31:BD32 AS39:BD40 AS47:BD48 AS55:BD56 AS63:BD64 AS71:BD72 AS79:BD80">
    <cfRule type="expression" dxfId="7" priority="487" stopIfTrue="1">
      <formula>Maths!AS56="NotPaid"</formula>
    </cfRule>
  </conditionalFormatting>
  <conditionalFormatting sqref="D16:K16 M16:O16">
    <cfRule type="cellIs" dxfId="3" priority="3096" operator="equal">
      <formula>"NotPaid"</formula>
    </cfRule>
    <cfRule type="cellIs" dxfId="3" priority="3024" operator="equal">
      <formula>"NotPaid"</formula>
    </cfRule>
    <cfRule type="cellIs" dxfId="3" priority="2979" operator="equal">
      <formula>"NotPaid"</formula>
    </cfRule>
    <cfRule type="cellIs" dxfId="3" priority="2857" operator="equal">
      <formula>"NotPaid"</formula>
    </cfRule>
    <cfRule type="cellIs" dxfId="3" priority="2785" operator="equal">
      <formula>"NotPaid"</formula>
    </cfRule>
    <cfRule type="cellIs" dxfId="3" priority="2740" operator="equal">
      <formula>"NotPaid"</formula>
    </cfRule>
  </conditionalFormatting>
  <conditionalFormatting sqref="G16:K16 M16:N16">
    <cfRule type="cellIs" dxfId="3" priority="3065" operator="equal">
      <formula>"NotPaid"</formula>
    </cfRule>
    <cfRule type="cellIs" dxfId="3" priority="3056" operator="equal">
      <formula>"NotPaid"</formula>
    </cfRule>
    <cfRule type="cellIs" dxfId="3" priority="2996" operator="equal">
      <formula>"NotPaid"</formula>
    </cfRule>
    <cfRule type="cellIs" dxfId="3" priority="2951" operator="equal">
      <formula>"NotPaid"</formula>
    </cfRule>
    <cfRule type="cellIs" dxfId="3" priority="2940" operator="equal">
      <formula>"NotPaid"</formula>
    </cfRule>
    <cfRule type="cellIs" dxfId="3" priority="2914" operator="equal">
      <formula>"NotPaid"</formula>
    </cfRule>
    <cfRule type="cellIs" dxfId="3" priority="2903" operator="equal">
      <formula>"NotPaid"</formula>
    </cfRule>
    <cfRule type="cellIs" dxfId="3" priority="2892" operator="equal">
      <formula>"NotPaid"</formula>
    </cfRule>
    <cfRule type="cellIs" dxfId="3" priority="2826" operator="equal">
      <formula>"NotPaid"</formula>
    </cfRule>
    <cfRule type="cellIs" dxfId="3" priority="2817" operator="equal">
      <formula>"NotPaid"</formula>
    </cfRule>
    <cfRule type="cellIs" dxfId="3" priority="2757" operator="equal">
      <formula>"NotPaid"</formula>
    </cfRule>
    <cfRule type="cellIs" dxfId="3" priority="2712" operator="equal">
      <formula>"NotPaid"</formula>
    </cfRule>
    <cfRule type="cellIs" dxfId="3" priority="2701" operator="equal">
      <formula>"NotPaid"</formula>
    </cfRule>
    <cfRule type="cellIs" dxfId="3" priority="2675" operator="equal">
      <formula>"NotPaid"</formula>
    </cfRule>
    <cfRule type="cellIs" dxfId="3" priority="2664" operator="equal">
      <formula>"NotPaid"</formula>
    </cfRule>
    <cfRule type="cellIs" dxfId="3" priority="2653" operator="equal">
      <formula>"NotPaid"</formula>
    </cfRule>
  </conditionalFormatting>
  <conditionalFormatting sqref="H16:K16 M16:N16">
    <cfRule type="cellIs" dxfId="3" priority="3088" operator="equal">
      <formula>"NotPaid"</formula>
    </cfRule>
    <cfRule type="cellIs" dxfId="3" priority="3073" operator="equal">
      <formula>"NotPaid"</formula>
    </cfRule>
    <cfRule type="cellIs" dxfId="3" priority="3043" operator="equal">
      <formula>"NotPaid"</formula>
    </cfRule>
    <cfRule type="cellIs" dxfId="3" priority="3031" operator="equal">
      <formula>"NotPaid"</formula>
    </cfRule>
    <cfRule type="cellIs" dxfId="3" priority="3016" operator="equal">
      <formula>"NotPaid"</formula>
    </cfRule>
    <cfRule type="cellIs" dxfId="3" priority="3004" operator="equal">
      <formula>"NotPaid"</formula>
    </cfRule>
    <cfRule type="cellIs" dxfId="3" priority="2983" operator="equal">
      <formula>"NotPaid"</formula>
    </cfRule>
    <cfRule type="cellIs" dxfId="3" priority="2971" operator="equal">
      <formula>"NotPaid"</formula>
    </cfRule>
    <cfRule type="cellIs" dxfId="3" priority="2959" operator="equal">
      <formula>"NotPaid"</formula>
    </cfRule>
    <cfRule type="cellIs" dxfId="3" priority="2925" operator="equal">
      <formula>"NotPaid"</formula>
    </cfRule>
    <cfRule type="cellIs" dxfId="3" priority="2877" operator="equal">
      <formula>"NotPaid"</formula>
    </cfRule>
    <cfRule type="cellIs" dxfId="3" priority="2865" operator="equal">
      <formula>"NotPaid"</formula>
    </cfRule>
    <cfRule type="cellIs" dxfId="3" priority="2849" operator="equal">
      <formula>"NotPaid"</formula>
    </cfRule>
    <cfRule type="cellIs" dxfId="3" priority="2834" operator="equal">
      <formula>"NotPaid"</formula>
    </cfRule>
    <cfRule type="cellIs" dxfId="3" priority="2804" operator="equal">
      <formula>"NotPaid"</formula>
    </cfRule>
    <cfRule type="cellIs" dxfId="3" priority="2792" operator="equal">
      <formula>"NotPaid"</formula>
    </cfRule>
    <cfRule type="cellIs" dxfId="3" priority="2777" operator="equal">
      <formula>"NotPaid"</formula>
    </cfRule>
    <cfRule type="cellIs" dxfId="3" priority="2765" operator="equal">
      <formula>"NotPaid"</formula>
    </cfRule>
    <cfRule type="cellIs" dxfId="3" priority="2744" operator="equal">
      <formula>"NotPaid"</formula>
    </cfRule>
    <cfRule type="cellIs" dxfId="3" priority="2732" operator="equal">
      <formula>"NotPaid"</formula>
    </cfRule>
    <cfRule type="cellIs" dxfId="3" priority="2720" operator="equal">
      <formula>"NotPaid"</formula>
    </cfRule>
    <cfRule type="cellIs" dxfId="3" priority="2686" operator="equal">
      <formula>"NotPaid"</formula>
    </cfRule>
    <cfRule type="cellIs" dxfId="3" priority="2638" operator="equal">
      <formula>"NotPaid"</formula>
    </cfRule>
    <cfRule type="cellIs" dxfId="3" priority="2626" operator="equal">
      <formula>"NotPaid"</formula>
    </cfRule>
  </conditionalFormatting>
  <conditionalFormatting sqref="AE17:AK17 AF16:AQ16">
    <cfRule type="expression" dxfId="7" priority="2566" stopIfTrue="1">
      <formula>Maths!#REF!="NotPaid"</formula>
    </cfRule>
  </conditionalFormatting>
  <conditionalFormatting sqref="D17:D19 E18:O18 E19:E20 H19:O19 E17:F17">
    <cfRule type="cellIs" dxfId="3" priority="3813" operator="equal">
      <formula>"NotPaid"</formula>
    </cfRule>
  </conditionalFormatting>
  <conditionalFormatting sqref="AX17:AY17 AX49:AY49">
    <cfRule type="expression" dxfId="7" priority="481" stopIfTrue="1">
      <formula>Maths!AX46="not paid"</formula>
    </cfRule>
    <cfRule type="expression" dxfId="7" priority="495" stopIfTrue="1">
      <formula>OtherSubjects!BJ183="not paid"</formula>
    </cfRule>
  </conditionalFormatting>
  <conditionalFormatting sqref="AZ17 AZ49">
    <cfRule type="expression" dxfId="7" priority="479" stopIfTrue="1">
      <formula>Maths!AZ67="not paid"</formula>
    </cfRule>
  </conditionalFormatting>
  <conditionalFormatting sqref="D18 F18:O18">
    <cfRule type="cellIs" dxfId="3" priority="3810" operator="equal">
      <formula>"NotPaid"</formula>
    </cfRule>
  </conditionalFormatting>
  <conditionalFormatting sqref="P18 AB18:AC18">
    <cfRule type="cellIs" dxfId="3" priority="456" operator="equal">
      <formula>"NotPaid"</formula>
    </cfRule>
    <cfRule type="cellIs" dxfId="3" priority="455" operator="equal">
      <formula>"NotPaid"</formula>
    </cfRule>
  </conditionalFormatting>
  <conditionalFormatting sqref="AE18 AE19:AQ19">
    <cfRule type="expression" dxfId="5" priority="2564" stopIfTrue="1">
      <formula>AE18="NotPaid"</formula>
    </cfRule>
  </conditionalFormatting>
  <conditionalFormatting sqref="D19:E20 H19:O19">
    <cfRule type="cellIs" dxfId="3" priority="3809" operator="equal">
      <formula>"NotPaid"</formula>
    </cfRule>
  </conditionalFormatting>
  <conditionalFormatting sqref="D19 H19:O19">
    <cfRule type="cellIs" dxfId="3" priority="3808" operator="equal">
      <formula>"NotPaid"</formula>
    </cfRule>
  </conditionalFormatting>
  <conditionalFormatting sqref="P19 AB19:AC19">
    <cfRule type="cellIs" dxfId="3" priority="454" operator="equal">
      <formula>"NotPaid"</formula>
    </cfRule>
  </conditionalFormatting>
  <conditionalFormatting sqref="P20 AB20:AC20">
    <cfRule type="cellIs" dxfId="3" priority="453" operator="equal">
      <formula>"NotPaid"</formula>
    </cfRule>
    <cfRule type="cellIs" dxfId="3" priority="452" operator="equal">
      <formula>"NotPaid"</formula>
    </cfRule>
  </conditionalFormatting>
  <conditionalFormatting sqref="Q43:R44 Q65:R65 Q33:R33 Q61:R61 Q67:R67 Q102:R102 Q107:R1048576 Q36:R36 Q76:R86 Q73:R74 Q24:R27 Q49:R50">
    <cfRule type="cellIs" dxfId="3" priority="829" operator="equal">
      <formula>"NotPaid"</formula>
    </cfRule>
  </conditionalFormatting>
  <conditionalFormatting sqref="S43:U44 S65:U65 S33:U33 S61:U61 S67:U67 S102:U102 S107:U1048576 S36:U36 S76:U86 S73:U74 S24:U27 S49:U50">
    <cfRule type="cellIs" dxfId="3" priority="1142" operator="equal">
      <formula>"NotPaid"</formula>
    </cfRule>
  </conditionalFormatting>
  <conditionalFormatting sqref="V43:X44 V65:X65 V33:X33 V61:X61 V67:X67 V102:X102 V107:X1048576 V36:X36 V76:X86 V73:X74 V24:X27 V49:X50">
    <cfRule type="cellIs" dxfId="3" priority="1455" operator="equal">
      <formula>"NotPaid"</formula>
    </cfRule>
  </conditionalFormatting>
  <conditionalFormatting sqref="Y43:AA44 Y65:AA65 Y33:AA33 Y61:AA61 Y67:AA67 Y102:AA102 Y107:AA1048576 Y36:AA36 Y76:AA86 Y73:AA74 Y24:AA27 Y49:AA50">
    <cfRule type="cellIs" dxfId="3" priority="1768" operator="equal">
      <formula>"NotPaid"</formula>
    </cfRule>
  </conditionalFormatting>
  <conditionalFormatting sqref="P25 AD57 AB25:AD25">
    <cfRule type="cellIs" dxfId="3" priority="2555" operator="equal">
      <formula>"NotPaid"</formula>
    </cfRule>
  </conditionalFormatting>
  <conditionalFormatting sqref="P25 AB25:AD25">
    <cfRule type="cellIs" dxfId="3" priority="2553" operator="equal">
      <formula>"NotPaid"</formula>
    </cfRule>
    <cfRule type="cellIs" dxfId="3" priority="2552" operator="equal">
      <formula>"NotPaid"</formula>
    </cfRule>
    <cfRule type="cellIs" dxfId="3" priority="2551" operator="equal">
      <formula>"NotPaid"</formula>
    </cfRule>
  </conditionalFormatting>
  <conditionalFormatting sqref="AS25:AW25 AS57:AW57">
    <cfRule type="expression" dxfId="7" priority="488" stopIfTrue="1">
      <formula>Maths!AS72="NotPaid"</formula>
    </cfRule>
  </conditionalFormatting>
  <conditionalFormatting sqref="AZ25 AZ57">
    <cfRule type="expression" dxfId="7" priority="477" stopIfTrue="1">
      <formula>Maths!AZ53="not paid"</formula>
    </cfRule>
  </conditionalFormatting>
  <conditionalFormatting sqref="P26 AB26:AD26">
    <cfRule type="cellIs" dxfId="3" priority="2539" operator="equal">
      <formula>"NotPaid"</formula>
    </cfRule>
    <cfRule type="cellIs" dxfId="3" priority="2528" operator="equal">
      <formula>"NotPaid"</formula>
    </cfRule>
    <cfRule type="cellIs" dxfId="3" priority="2452" operator="equal">
      <formula>"NotPaid"</formula>
    </cfRule>
    <cfRule type="cellIs" dxfId="3" priority="2429" operator="equal">
      <formula>"NotPaid"</formula>
    </cfRule>
  </conditionalFormatting>
  <conditionalFormatting sqref="P28 AD28">
    <cfRule type="cellIs" dxfId="3" priority="1836" operator="equal">
      <formula>"NotPaid"</formula>
    </cfRule>
  </conditionalFormatting>
  <conditionalFormatting sqref="H29:N31">
    <cfRule type="cellIs" dxfId="3" priority="3726" operator="equal">
      <formula>"NotPaid"</formula>
    </cfRule>
  </conditionalFormatting>
  <conditionalFormatting sqref="P29 AB29:AD29">
    <cfRule type="cellIs" dxfId="3" priority="1814" operator="equal">
      <formula>"NotPaid"</formula>
    </cfRule>
  </conditionalFormatting>
  <conditionalFormatting sqref="P30 AB30:AD30">
    <cfRule type="cellIs" dxfId="3" priority="2548" operator="equal">
      <formula>"NotPaid"</formula>
    </cfRule>
  </conditionalFormatting>
  <conditionalFormatting sqref="AS33:AW33 AS65:AW65">
    <cfRule type="expression" dxfId="7" priority="475" stopIfTrue="1">
      <formula>Maths!AS68="NotPaid"</formula>
    </cfRule>
  </conditionalFormatting>
  <conditionalFormatting sqref="AX33 AX65">
    <cfRule type="expression" dxfId="7" priority="474" stopIfTrue="1">
      <formula>Maths!AX194="not paid"</formula>
    </cfRule>
    <cfRule type="expression" dxfId="7" priority="492" stopIfTrue="1">
      <formula>Bio!BJ73="not paid"</formula>
    </cfRule>
  </conditionalFormatting>
  <conditionalFormatting sqref="AY33:BA33 AY65:BA65">
    <cfRule type="expression" dxfId="7" priority="493" stopIfTrue="1">
      <formula>Bio!BK49="not paid"</formula>
    </cfRule>
  </conditionalFormatting>
  <conditionalFormatting sqref="BB33:BD33 BB65:BD65">
    <cfRule type="expression" dxfId="7" priority="473" stopIfTrue="1">
      <formula>Maths!BB182="not paid"</formula>
    </cfRule>
    <cfRule type="expression" dxfId="7" priority="491" stopIfTrue="1">
      <formula>Bio!BN61="not paid"</formula>
    </cfRule>
  </conditionalFormatting>
  <conditionalFormatting sqref="R34:AC35">
    <cfRule type="cellIs" dxfId="3" priority="508" operator="equal">
      <formula>"NotPaid"</formula>
    </cfRule>
  </conditionalFormatting>
  <conditionalFormatting sqref="P36 AB36:AD36">
    <cfRule type="cellIs" dxfId="3" priority="2489" operator="equal">
      <formula>"NotPaid"</formula>
    </cfRule>
    <cfRule type="cellIs" dxfId="3" priority="2487" operator="equal">
      <formula>"NotPaid"</formula>
    </cfRule>
    <cfRule type="cellIs" dxfId="3" priority="2482" operator="equal">
      <formula>"NotPaid"</formula>
    </cfRule>
    <cfRule type="cellIs" dxfId="3" priority="2478" operator="equal">
      <formula>"NotPaid"</formula>
    </cfRule>
    <cfRule type="cellIs" dxfId="3" priority="2475" operator="equal">
      <formula>"NotPaid"</formula>
    </cfRule>
    <cfRule type="cellIs" dxfId="3" priority="2404" operator="equal">
      <formula>"NotPaid"</formula>
    </cfRule>
    <cfRule type="cellIs" dxfId="3" priority="2370" operator="equal">
      <formula>"NotPaid"</formula>
    </cfRule>
  </conditionalFormatting>
  <conditionalFormatting sqref="R37:AC40">
    <cfRule type="cellIs" dxfId="3" priority="507" operator="equal">
      <formula>"NotPaid"</formula>
    </cfRule>
  </conditionalFormatting>
  <conditionalFormatting sqref="F41:G2831">
    <cfRule type="expression" dxfId="0" priority="3834" stopIfTrue="1">
      <formula>AND(TODAY()&gt;VLOOKUP($B41,RegistrationDetails,MathsColumn,FALSE),F41="NotPaid")</formula>
    </cfRule>
  </conditionalFormatting>
  <conditionalFormatting sqref="F41:G200">
    <cfRule type="expression" dxfId="0" priority="3823" stopIfTrue="1">
      <formula>F41="NotPaid"</formula>
    </cfRule>
  </conditionalFormatting>
  <conditionalFormatting sqref="P41 AB41:AD41">
    <cfRule type="cellIs" dxfId="3" priority="2253" operator="equal">
      <formula>"NotPaid"</formula>
    </cfRule>
    <cfRule type="cellIs" dxfId="3" priority="2252" operator="equal">
      <formula>"NotPaid"</formula>
    </cfRule>
    <cfRule type="cellIs" dxfId="3" priority="2251" operator="equal">
      <formula>"NotPaid"</formula>
    </cfRule>
    <cfRule type="cellIs" dxfId="3" priority="2250" operator="equal">
      <formula>"NotPaid"</formula>
    </cfRule>
    <cfRule type="cellIs" dxfId="3" priority="2249" operator="equal">
      <formula>"NotPaid"</formula>
    </cfRule>
    <cfRule type="cellIs" dxfId="3" priority="2248" operator="equal">
      <formula>"NotPaid"</formula>
    </cfRule>
    <cfRule type="cellIs" dxfId="3" priority="2247" operator="equal">
      <formula>"NotPaid"</formula>
    </cfRule>
    <cfRule type="cellIs" dxfId="3" priority="2246" operator="equal">
      <formula>"NotPaid"</formula>
    </cfRule>
    <cfRule type="cellIs" dxfId="3" priority="2245" operator="equal">
      <formula>"NotPaid"</formula>
    </cfRule>
    <cfRule type="cellIs" dxfId="3" priority="2244" operator="equal">
      <formula>"NotPaid"</formula>
    </cfRule>
    <cfRule type="cellIs" dxfId="3" priority="2243" operator="equal">
      <formula>"NotPaid"</formula>
    </cfRule>
    <cfRule type="cellIs" dxfId="3" priority="2242" operator="equal">
      <formula>"NotPaid"</formula>
    </cfRule>
    <cfRule type="cellIs" dxfId="3" priority="2241" operator="equal">
      <formula>"NotPaid"</formula>
    </cfRule>
    <cfRule type="cellIs" dxfId="3" priority="2240" operator="equal">
      <formula>"NotPaid"</formula>
    </cfRule>
    <cfRule type="cellIs" dxfId="3" priority="2239" operator="equal">
      <formula>"NotPaid"</formula>
    </cfRule>
    <cfRule type="cellIs" dxfId="3" priority="2238" operator="equal">
      <formula>"NotPaid"</formula>
    </cfRule>
    <cfRule type="cellIs" dxfId="3" priority="2237" operator="equal">
      <formula>"NotPaid"</formula>
    </cfRule>
    <cfRule type="cellIs" dxfId="3" priority="2236" operator="equal">
      <formula>"NotPaid"</formula>
    </cfRule>
    <cfRule type="cellIs" dxfId="3" priority="2235" operator="equal">
      <formula>"NotPaid"</formula>
    </cfRule>
    <cfRule type="cellIs" dxfId="3" priority="2234" operator="equal">
      <formula>"NotPaid"</formula>
    </cfRule>
    <cfRule type="cellIs" dxfId="3" priority="2233" operator="equal">
      <formula>"NotPaid"</formula>
    </cfRule>
    <cfRule type="cellIs" dxfId="3" priority="2232" operator="equal">
      <formula>"NotPaid"</formula>
    </cfRule>
    <cfRule type="cellIs" dxfId="3" priority="2231" operator="equal">
      <formula>"NotPaid"</formula>
    </cfRule>
    <cfRule type="cellIs" dxfId="3" priority="2184" operator="equal">
      <formula>"NotPaid"</formula>
    </cfRule>
    <cfRule type="cellIs" dxfId="3" priority="2183" operator="equal">
      <formula>"NotPaid"</formula>
    </cfRule>
    <cfRule type="cellIs" dxfId="3" priority="2182" operator="equal">
      <formula>"NotPaid"</formula>
    </cfRule>
    <cfRule type="cellIs" dxfId="3" priority="2181" operator="equal">
      <formula>"NotPaid"</formula>
    </cfRule>
    <cfRule type="cellIs" dxfId="3" priority="2180" operator="equal">
      <formula>"NotPaid"</formula>
    </cfRule>
    <cfRule type="cellIs" dxfId="3" priority="2179" operator="equal">
      <formula>"NotPaid"</formula>
    </cfRule>
    <cfRule type="cellIs" dxfId="3" priority="2178" operator="equal">
      <formula>"NotPaid"</formula>
    </cfRule>
    <cfRule type="cellIs" dxfId="3" priority="2177" operator="equal">
      <formula>"NotPaid"</formula>
    </cfRule>
    <cfRule type="cellIs" dxfId="3" priority="2176" operator="equal">
      <formula>"NotPaid"</formula>
    </cfRule>
    <cfRule type="cellIs" dxfId="3" priority="2175" operator="equal">
      <formula>"NotPaid"</formula>
    </cfRule>
    <cfRule type="cellIs" dxfId="3" priority="2174" operator="equal">
      <formula>"NotPaid"</formula>
    </cfRule>
    <cfRule type="cellIs" dxfId="3" priority="2173" operator="equal">
      <formula>"NotPaid"</formula>
    </cfRule>
    <cfRule type="cellIs" dxfId="3" priority="2172" operator="equal">
      <formula>"NotPaid"</formula>
    </cfRule>
    <cfRule type="cellIs" dxfId="3" priority="2171" operator="equal">
      <formula>"NotPaid"</formula>
    </cfRule>
    <cfRule type="cellIs" dxfId="3" priority="2170" operator="equal">
      <formula>"NotPaid"</formula>
    </cfRule>
    <cfRule type="cellIs" dxfId="3" priority="2169" operator="equal">
      <formula>"NotPaid"</formula>
    </cfRule>
    <cfRule type="cellIs" dxfId="3" priority="2168" operator="equal">
      <formula>"NotPaid"</formula>
    </cfRule>
    <cfRule type="cellIs" dxfId="3" priority="2167" operator="equal">
      <formula>"NotPaid"</formula>
    </cfRule>
    <cfRule type="cellIs" dxfId="3" priority="2166" operator="equal">
      <formula>"NotPaid"</formula>
    </cfRule>
    <cfRule type="cellIs" dxfId="3" priority="2165" operator="equal">
      <formula>"NotPaid"</formula>
    </cfRule>
    <cfRule type="cellIs" dxfId="3" priority="2164" operator="equal">
      <formula>"NotPaid"</formula>
    </cfRule>
    <cfRule type="cellIs" dxfId="3" priority="2163" operator="equal">
      <formula>"NotPaid"</formula>
    </cfRule>
    <cfRule type="cellIs" dxfId="3" priority="2162" operator="equal">
      <formula>"NotPaid"</formula>
    </cfRule>
  </conditionalFormatting>
  <conditionalFormatting sqref="AS41:AY41 AS73:AU73 AS81:AY81 AW73:AY73">
    <cfRule type="expression" dxfId="7" priority="480" stopIfTrue="1">
      <formula>Maths!AS52="NotPaid"</formula>
    </cfRule>
  </conditionalFormatting>
  <conditionalFormatting sqref="BC41:BD41 BC73:BD73 BC81:BD81">
    <cfRule type="expression" dxfId="7" priority="478" stopIfTrue="1">
      <formula>Maths!BC29="not paid"</formula>
    </cfRule>
    <cfRule type="expression" dxfId="7" priority="494" stopIfTrue="1">
      <formula>OtherSubjects!BO166="not paid"</formula>
    </cfRule>
  </conditionalFormatting>
  <conditionalFormatting sqref="P44 AB44:AD44">
    <cfRule type="cellIs" dxfId="3" priority="2521" operator="equal">
      <formula>"NotPaid"</formula>
    </cfRule>
    <cfRule type="cellIs" dxfId="3" priority="2513" operator="equal">
      <formula>"NotPaid"</formula>
    </cfRule>
    <cfRule type="cellIs" dxfId="3" priority="2435" operator="equal">
      <formula>"NotPaid"</formula>
    </cfRule>
    <cfRule type="cellIs" dxfId="3" priority="2427" operator="equal">
      <formula>"NotPaid"</formula>
    </cfRule>
  </conditionalFormatting>
  <conditionalFormatting sqref="R45:AC48">
    <cfRule type="cellIs" dxfId="3" priority="506" operator="equal">
      <formula>"NotPaid"</formula>
    </cfRule>
  </conditionalFormatting>
  <conditionalFormatting sqref="P49 AB49:AD49">
    <cfRule type="cellIs" dxfId="3" priority="2488" operator="equal">
      <formula>"NotPaid"</formula>
    </cfRule>
    <cfRule type="cellIs" dxfId="3" priority="2458" operator="equal">
      <formula>"NotPaid"</formula>
    </cfRule>
    <cfRule type="cellIs" dxfId="3" priority="2449" operator="equal">
      <formula>"NotPaid"</formula>
    </cfRule>
    <cfRule type="cellIs" dxfId="3" priority="2439" operator="equal">
      <formula>"NotPaid"</formula>
    </cfRule>
    <cfRule type="cellIs" dxfId="3" priority="2431" operator="equal">
      <formula>"NotPaid"</formula>
    </cfRule>
    <cfRule type="cellIs" dxfId="3" priority="2422" operator="equal">
      <formula>"NotPaid"</formula>
    </cfRule>
    <cfRule type="cellIs" dxfId="3" priority="2416" operator="equal">
      <formula>"NotPaid"</formula>
    </cfRule>
    <cfRule type="cellIs" dxfId="3" priority="2411" operator="equal">
      <formula>"NotPaid"</formula>
    </cfRule>
    <cfRule type="cellIs" dxfId="3" priority="2408" operator="equal">
      <formula>"NotPaid"</formula>
    </cfRule>
    <cfRule type="cellIs" dxfId="3" priority="2369" operator="equal">
      <formula>"NotPaid"</formula>
    </cfRule>
    <cfRule type="cellIs" dxfId="3" priority="2367" operator="equal">
      <formula>"NotPaid"</formula>
    </cfRule>
    <cfRule type="cellIs" dxfId="3" priority="2363" operator="equal">
      <formula>"NotPaid"</formula>
    </cfRule>
    <cfRule type="cellIs" dxfId="3" priority="2360" operator="equal">
      <formula>"NotPaid"</formula>
    </cfRule>
    <cfRule type="cellIs" dxfId="3" priority="2357" operator="equal">
      <formula>"NotPaid"</formula>
    </cfRule>
    <cfRule type="cellIs" dxfId="3" priority="2351" operator="equal">
      <formula>"NotPaid"</formula>
    </cfRule>
    <cfRule type="cellIs" dxfId="3" priority="2346" operator="equal">
      <formula>"NotPaid"</formula>
    </cfRule>
    <cfRule type="cellIs" dxfId="3" priority="2343" operator="equal">
      <formula>"NotPaid"</formula>
    </cfRule>
    <cfRule type="cellIs" dxfId="3" priority="2315" operator="equal">
      <formula>"NotPaid"</formula>
    </cfRule>
    <cfRule type="cellIs" dxfId="3" priority="2314" operator="equal">
      <formula>"NotPaid"</formula>
    </cfRule>
    <cfRule type="cellIs" dxfId="3" priority="2311" operator="equal">
      <formula>"NotPaid"</formula>
    </cfRule>
    <cfRule type="cellIs" dxfId="3" priority="2307" operator="equal">
      <formula>"NotPaid"</formula>
    </cfRule>
    <cfRule type="cellIs" dxfId="3" priority="2302" operator="equal">
      <formula>"NotPaid"</formula>
    </cfRule>
    <cfRule type="cellIs" dxfId="3" priority="2298" operator="equal">
      <formula>"NotPaid"</formula>
    </cfRule>
    <cfRule type="cellIs" dxfId="3" priority="2296" operator="equal">
      <formula>"NotPaid"</formula>
    </cfRule>
    <cfRule type="cellIs" dxfId="3" priority="2292" operator="equal">
      <formula>"NotPaid"</formula>
    </cfRule>
    <cfRule type="cellIs" dxfId="3" priority="2288" operator="equal">
      <formula>"NotPaid"</formula>
    </cfRule>
    <cfRule type="cellIs" dxfId="3" priority="2285" operator="equal">
      <formula>"NotPaid"</formula>
    </cfRule>
    <cfRule type="cellIs" dxfId="3" priority="2282" operator="equal">
      <formula>"NotPaid"</formula>
    </cfRule>
    <cfRule type="cellIs" dxfId="3" priority="2276" operator="equal">
      <formula>"NotPaid"</formula>
    </cfRule>
    <cfRule type="cellIs" dxfId="3" priority="2271" operator="equal">
      <formula>"NotPaid"</formula>
    </cfRule>
    <cfRule type="cellIs" dxfId="3" priority="2268" operator="equal">
      <formula>"NotPaid"</formula>
    </cfRule>
  </conditionalFormatting>
  <conditionalFormatting sqref="P50 AB50:AD50">
    <cfRule type="cellIs" dxfId="3" priority="2535" operator="equal">
      <formula>"NotPaid"</formula>
    </cfRule>
    <cfRule type="cellIs" dxfId="3" priority="2524" operator="equal">
      <formula>"NotPaid"</formula>
    </cfRule>
    <cfRule type="cellIs" dxfId="3" priority="2516" operator="equal">
      <formula>"NotPaid"</formula>
    </cfRule>
    <cfRule type="cellIs" dxfId="3" priority="2507" operator="equal">
      <formula>"NotPaid"</formula>
    </cfRule>
    <cfRule type="cellIs" dxfId="3" priority="2501" operator="equal">
      <formula>"NotPaid"</formula>
    </cfRule>
    <cfRule type="cellIs" dxfId="3" priority="2496" operator="equal">
      <formula>"NotPaid"</formula>
    </cfRule>
    <cfRule type="cellIs" dxfId="3" priority="2493" operator="equal">
      <formula>"NotPaid"</formula>
    </cfRule>
    <cfRule type="cellIs" dxfId="3" priority="2457" operator="equal">
      <formula>"NotPaid"</formula>
    </cfRule>
    <cfRule type="cellIs" dxfId="3" priority="2448" operator="equal">
      <formula>"NotPaid"</formula>
    </cfRule>
    <cfRule type="cellIs" dxfId="3" priority="2438" operator="equal">
      <formula>"NotPaid"</formula>
    </cfRule>
    <cfRule type="cellIs" dxfId="3" priority="2421" operator="equal">
      <formula>"NotPaid"</formula>
    </cfRule>
    <cfRule type="cellIs" dxfId="3" priority="2415" operator="equal">
      <formula>"NotPaid"</formula>
    </cfRule>
    <cfRule type="cellIs" dxfId="3" priority="2410" operator="equal">
      <formula>"NotPaid"</formula>
    </cfRule>
    <cfRule type="cellIs" dxfId="3" priority="2407" operator="equal">
      <formula>"NotPaid"</formula>
    </cfRule>
    <cfRule type="cellIs" dxfId="3" priority="2400" operator="equal">
      <formula>"NotPaid"</formula>
    </cfRule>
    <cfRule type="cellIs" dxfId="3" priority="2395" operator="equal">
      <formula>"NotPaid"</formula>
    </cfRule>
    <cfRule type="cellIs" dxfId="3" priority="2391" operator="equal">
      <formula>"NotPaid"</formula>
    </cfRule>
    <cfRule type="cellIs" dxfId="3" priority="2387" operator="equal">
      <formula>"NotPaid"</formula>
    </cfRule>
    <cfRule type="cellIs" dxfId="3" priority="2381" operator="equal">
      <formula>"NotPaid"</formula>
    </cfRule>
    <cfRule type="cellIs" dxfId="3" priority="2376" operator="equal">
      <formula>"NotPaid"</formula>
    </cfRule>
    <cfRule type="cellIs" dxfId="3" priority="2373" operator="equal">
      <formula>"NotPaid"</formula>
    </cfRule>
    <cfRule type="cellIs" dxfId="3" priority="2366" operator="equal">
      <formula>"NotPaid"</formula>
    </cfRule>
    <cfRule type="cellIs" dxfId="3" priority="2362" operator="equal">
      <formula>"NotPaid"</formula>
    </cfRule>
    <cfRule type="cellIs" dxfId="3" priority="2356" operator="equal">
      <formula>"NotPaid"</formula>
    </cfRule>
    <cfRule type="cellIs" dxfId="3" priority="2350" operator="equal">
      <formula>"NotPaid"</formula>
    </cfRule>
    <cfRule type="cellIs" dxfId="3" priority="2345" operator="equal">
      <formula>"NotPaid"</formula>
    </cfRule>
    <cfRule type="cellIs" dxfId="3" priority="2342" operator="equal">
      <formula>"NotPaid"</formula>
    </cfRule>
    <cfRule type="cellIs" dxfId="3" priority="2340" operator="equal">
      <formula>"NotPaid"</formula>
    </cfRule>
    <cfRule type="cellIs" dxfId="3" priority="2336" operator="equal">
      <formula>"NotPaid"</formula>
    </cfRule>
    <cfRule type="cellIs" dxfId="3" priority="2333" operator="equal">
      <formula>"NotPaid"</formula>
    </cfRule>
    <cfRule type="cellIs" dxfId="3" priority="2330" operator="equal">
      <formula>"NotPaid"</formula>
    </cfRule>
    <cfRule type="cellIs" dxfId="3" priority="2325" operator="equal">
      <formula>"NotPaid"</formula>
    </cfRule>
    <cfRule type="cellIs" dxfId="3" priority="2320" operator="equal">
      <formula>"NotPaid"</formula>
    </cfRule>
    <cfRule type="cellIs" dxfId="3" priority="2317" operator="equal">
      <formula>"NotPaid"</formula>
    </cfRule>
    <cfRule type="cellIs" dxfId="3" priority="2313" operator="equal">
      <formula>"NotPaid"</formula>
    </cfRule>
    <cfRule type="cellIs" dxfId="3" priority="2310" operator="equal">
      <formula>"NotPaid"</formula>
    </cfRule>
    <cfRule type="cellIs" dxfId="3" priority="2306" operator="equal">
      <formula>"NotPaid"</formula>
    </cfRule>
    <cfRule type="cellIs" dxfId="3" priority="2301" operator="equal">
      <formula>"NotPaid"</formula>
    </cfRule>
    <cfRule type="cellIs" dxfId="3" priority="2297" operator="equal">
      <formula>"NotPaid"</formula>
    </cfRule>
    <cfRule type="cellIs" dxfId="3" priority="2291" operator="equal">
      <formula>"NotPaid"</formula>
    </cfRule>
    <cfRule type="cellIs" dxfId="3" priority="2287" operator="equal">
      <formula>"NotPaid"</formula>
    </cfRule>
    <cfRule type="cellIs" dxfId="3" priority="2281" operator="equal">
      <formula>"NotPaid"</formula>
    </cfRule>
    <cfRule type="cellIs" dxfId="3" priority="2275" operator="equal">
      <formula>"NotPaid"</formula>
    </cfRule>
    <cfRule type="cellIs" dxfId="3" priority="2270" operator="equal">
      <formula>"NotPaid"</formula>
    </cfRule>
    <cfRule type="cellIs" dxfId="3" priority="2267" operator="equal">
      <formula>"NotPaid"</formula>
    </cfRule>
  </conditionalFormatting>
  <conditionalFormatting sqref="R51:AC52">
    <cfRule type="cellIs" dxfId="3" priority="505" operator="equal">
      <formula>"NotPaid"</formula>
    </cfRule>
  </conditionalFormatting>
  <conditionalFormatting sqref="R55:AC57">
    <cfRule type="cellIs" dxfId="3" priority="504" operator="equal">
      <formula>"NotPaid"</formula>
    </cfRule>
  </conditionalFormatting>
  <conditionalFormatting sqref="P58 AB58:AD58">
    <cfRule type="cellIs" dxfId="3" priority="2550" operator="equal">
      <formula>"NotPaid"</formula>
    </cfRule>
    <cfRule type="cellIs" dxfId="3" priority="2549" operator="equal">
      <formula>"NotPaid"</formula>
    </cfRule>
  </conditionalFormatting>
  <conditionalFormatting sqref="P59 AB59:AD59">
    <cfRule type="cellIs" dxfId="3" priority="2546" operator="equal">
      <formula>"NotPaid"</formula>
    </cfRule>
  </conditionalFormatting>
  <conditionalFormatting sqref="P60 AB60:AD60">
    <cfRule type="cellIs" dxfId="3" priority="2544" operator="equal">
      <formula>"NotPaid"</formula>
    </cfRule>
    <cfRule type="cellIs" dxfId="3" priority="2543" operator="equal">
      <formula>"NotPaid"</formula>
    </cfRule>
  </conditionalFormatting>
  <conditionalFormatting sqref="R63:AC64">
    <cfRule type="cellIs" dxfId="3" priority="503" operator="equal">
      <formula>"NotPaid"</formula>
    </cfRule>
  </conditionalFormatting>
  <conditionalFormatting sqref="P67 AB67:AD67">
    <cfRule type="cellIs" dxfId="3" priority="2538" operator="equal">
      <formula>"NotPaid"</formula>
    </cfRule>
    <cfRule type="cellIs" dxfId="3" priority="2514" operator="equal">
      <formula>"NotPaid"</formula>
    </cfRule>
    <cfRule type="cellIs" dxfId="3" priority="2436" operator="equal">
      <formula>"NotPaid"</formula>
    </cfRule>
    <cfRule type="cellIs" dxfId="3" priority="2428" operator="equal">
      <formula>"NotPaid"</formula>
    </cfRule>
  </conditionalFormatting>
  <conditionalFormatting sqref="R68:AC70">
    <cfRule type="cellIs" dxfId="3" priority="502" operator="equal">
      <formula>"NotPaid"</formula>
    </cfRule>
  </conditionalFormatting>
  <dataValidations count="11">
    <dataValidation type="list" allowBlank="1" showInputMessage="1" showErrorMessage="1" sqref="AK12 AX12 AX20 AX28 AX36 AX44 AX52 AX60 AX68">
      <formula1>$A$23:$A$116</formula1>
    </dataValidation>
    <dataValidation type="list" allowBlank="1" showInputMessage="1" showErrorMessage="1" sqref="P23 B4:B1048576 P4:P8 P11:P12 P15:P17 P34:P35 P37:P40 P45:P48 P51:P52 P55:P57 P63:P64 P68:P70">
      <formula1>Registration!$C$5:$C$501</formula1>
    </dataValidation>
    <dataValidation type="list" allowBlank="1" showInputMessage="1" showErrorMessage="1" sqref="P36 P9:P10 P13:P14 P18:P22 P24:P33 P41:P44 P49:P50 P53:P54 P58:P62 P65:P67 P71:P1048576">
      <formula1>Registration!$C$5:$C$5000</formula1>
    </dataValidation>
    <dataValidation type="decimal" operator="greaterThan" allowBlank="1" showInputMessage="1" showErrorMessage="1" sqref="Q36 Q24:Q33 Q41:Q44 Q49:Q50 Q53:Q54 Q58:Q62 Q65:Q67 Q71:Q1048576">
      <formula1>0</formula1>
    </dataValidation>
    <dataValidation type="list" allowBlank="1" showInputMessage="1" showErrorMessage="1" sqref="AX76 D$1:O$1048576 R$1:AC$1048576">
      <formula1>Payroll!$A$24:$A$124</formula1>
    </dataValidation>
    <dataValidation type="whole" operator="greaterThanOrEqual" allowBlank="1" showInputMessage="1" showErrorMessage="1" sqref="C17:C28 C32:C38 C41:C65527 C65531:C131063 C131067:C196599 C196603:C262135 C262139:C327671 C327675:C393207 C393211:C458743 C458747:C524279 C524283:C589815 C589819:C655351 C655355:C720887 C720891:C786423 C786427:C851959 C851963:C917495 C917499:C983031 C983035:C1048576 KA4:KA65527 KA65531:KA131063 KA131067:KA196599 KA196603:KA262135 KA262139:KA327671 KA327675:KA393207 KA393211:KA458743 KA458747:KA524279 KA524283:KA589815 KA589819:KA655351 KA655355:KA720887 KA720891:KA786423 KA786427:KA851959 KA851963:KA917495 KA917499:KA983031 KA983035:KA1048576 TW4:TW65527 TW65531:TW131063 TW131067:TW196599 TW196603:TW262135 TW262139:TW327671 TW327675:TW393207 TW393211:TW458743 TW458747:TW524279 TW524283:TW589815 TW589819:TW655351 TW655355:TW720887 TW720891:TW786423 TW786427:TW851959 TW851963:TW917495 TW917499:TW983031 TW983035:TW1048576 ADS4:ADS65527 ADS65531:ADS131063 ADS131067:ADS196599 ADS196603:ADS262135 ADS262139:ADS327671 ADS327675:ADS393207 ADS393211:ADS458743 ADS458747:ADS524279 ADS524283:ADS589815 ADS589819:ADS655351 ADS655355:ADS720887 ADS720891:ADS786423 ADS786427:ADS851959 ADS851963:ADS917495 ADS917499:ADS983031 ADS983035:ADS1048576 ANO4:ANO65527 ANO65531:ANO131063 ANO131067:ANO196599 ANO196603:ANO262135 ANO262139:ANO327671 ANO327675:ANO393207 ANO393211:ANO458743 ANO458747:ANO524279 ANO524283:ANO589815 ANO589819:ANO655351 ANO655355:ANO720887 ANO720891:ANO786423 ANO786427:ANO851959 ANO851963:ANO917495 ANO917499:ANO983031 ANO983035:ANO1048576 AXK4:AXK65527 AXK65531:AXK131063 AXK131067:AXK196599 AXK196603:AXK262135 AXK262139:AXK327671 AXK327675:AXK393207 AXK393211:AXK458743 AXK458747:AXK524279 AXK524283:AXK589815 AXK589819:AXK655351 AXK655355:AXK720887 AXK720891:AXK786423 AXK786427:AXK851959 AXK851963:AXK917495 AXK917499:AXK983031 AXK983035:AXK1048576 BHG4:BHG65527 BHG65531:BHG131063 BHG131067:BHG196599 BHG196603:BHG262135 BHG262139:BHG327671 BHG327675:BHG393207 BHG393211:BHG458743 BHG458747:BHG524279 BHG524283:BHG589815 BHG589819:BHG655351 BHG655355:BHG720887 BHG720891:BHG786423 BHG786427:BHG851959 BHG851963:BHG917495 BHG917499:BHG983031 BHG983035:BHG1048576 BRC4:BRC65527 BRC65531:BRC131063 BRC131067:BRC196599 BRC196603:BRC262135 BRC262139:BRC327671 BRC327675:BRC393207 BRC393211:BRC458743 BRC458747:BRC524279 BRC524283:BRC589815 BRC589819:BRC655351 BRC655355:BRC720887 BRC720891:BRC786423 BRC786427:BRC851959 BRC851963:BRC917495 BRC917499:BRC983031 BRC983035:BRC1048576 CAY4:CAY65527 CAY65531:CAY131063 CAY131067:CAY196599 CAY196603:CAY262135 CAY262139:CAY327671 CAY327675:CAY393207 CAY393211:CAY458743 CAY458747:CAY524279 CAY524283:CAY589815 CAY589819:CAY655351 CAY655355:CAY720887 CAY720891:CAY786423 CAY786427:CAY851959 CAY851963:CAY917495 CAY917499:CAY983031 CAY983035:CAY1048576 CKU4:CKU65527 CKU65531:CKU131063 CKU131067:CKU196599 CKU196603:CKU262135 CKU262139:CKU327671 CKU327675:CKU393207 CKU393211:CKU458743 CKU458747:CKU524279 CKU524283:CKU589815 CKU589819:CKU655351 CKU655355:CKU720887 CKU720891:CKU786423 CKU786427:CKU851959 CKU851963:CKU917495 CKU917499:CKU983031 CKU983035:CKU1048576 CUQ4:CUQ65527 CUQ65531:CUQ131063 CUQ131067:CUQ196599 CUQ196603:CUQ262135 CUQ262139:CUQ327671 CUQ327675:CUQ393207 CUQ393211:CUQ458743 CUQ458747:CUQ524279 CUQ524283:CUQ589815 CUQ589819:CUQ655351 CUQ655355:CUQ720887 CUQ720891:CUQ786423 CUQ786427:CUQ851959 CUQ851963:CUQ917495 CUQ917499:CUQ983031 CUQ983035:CUQ1048576 DEM4:DEM65527 DEM65531:DEM131063 DEM131067:DEM196599 DEM196603:DEM262135 DEM262139:DEM327671 DEM327675:DEM393207 DEM393211:DEM458743 DEM458747:DEM524279 DEM524283:DEM589815 DEM589819:DEM655351 DEM655355:DEM720887 DEM720891:DEM786423 DEM786427:DEM851959 DEM851963:DEM917495 DEM917499:DEM983031 DEM983035:DEM1048576 DOI4:DOI65527 DOI65531:DOI131063 DOI131067:DOI196599 DOI196603:DOI262135 DOI262139:DOI327671 DOI327675:DOI393207 DOI393211:DOI458743 DOI458747:DOI524279 DOI524283:DOI589815 DOI589819:DOI655351 DOI655355:DOI720887 DOI720891:DOI786423 DOI786427:DOI851959 DOI851963:DOI917495 DOI917499:DOI983031 DOI983035:DOI1048576 DYE4:DYE65527 DYE65531:DYE131063 DYE131067:DYE196599 DYE196603:DYE262135 DYE262139:DYE327671 DYE327675:DYE393207 DYE393211:DYE458743 DYE458747:DYE524279 DYE524283:DYE589815 DYE589819:DYE655351 DYE655355:DYE720887 DYE720891:DYE786423 DYE786427:DYE851959 DYE851963:DYE917495 DYE917499:DYE983031 DYE983035:DYE1048576 EIA4:EIA65527 EIA65531:EIA131063 EIA131067:EIA196599 EIA196603:EIA262135 EIA262139:EIA327671 EIA327675:EIA393207 EIA393211:EIA458743 EIA458747:EIA524279 EIA524283:EIA589815 EIA589819:EIA655351 EIA655355:EIA720887 EIA720891:EIA786423 EIA786427:EIA851959 EIA851963:EIA917495 EIA917499:EIA983031 EIA983035:EIA1048576 ERW4:ERW65527 ERW65531:ERW131063 ERW131067:ERW196599 ERW196603:ERW262135 ERW262139:ERW327671 ERW327675:ERW393207 ERW393211:ERW458743 ERW458747:ERW524279 ERW524283:ERW589815 ERW589819:ERW655351 ERW655355:ERW720887 ERW720891:ERW786423 ERW786427:ERW851959 ERW851963:ERW917495 ERW917499:ERW983031 ERW983035:ERW1048576 FBS4:FBS65527 FBS65531:FBS131063 FBS131067:FBS196599 FBS196603:FBS262135 FBS262139:FBS327671 FBS327675:FBS393207 FBS393211:FBS458743 FBS458747:FBS524279 FBS524283:FBS589815 FBS589819:FBS655351 FBS655355:FBS720887 FBS720891:FBS786423 FBS786427:FBS851959 FBS851963:FBS917495 FBS917499:FBS983031 FBS983035:FBS1048576 FLO4:FLO65527 FLO65531:FLO131063 FLO131067:FLO196599 FLO196603:FLO262135 FLO262139:FLO327671 FLO327675:FLO393207 FLO393211:FLO458743 FLO458747:FLO524279 FLO524283:FLO589815 FLO589819:FLO655351 FLO655355:FLO720887 FLO720891:FLO786423 FLO786427:FLO851959 FLO851963:FLO917495 FLO917499:FLO983031 FLO983035:FLO1048576 FVK4:FVK65527 FVK65531:FVK131063 FVK131067:FVK196599 FVK196603:FVK262135 FVK262139:FVK327671 FVK327675:FVK393207 FVK393211:FVK458743 FVK458747:FVK524279 FVK524283:FVK589815 FVK589819:FVK655351 FVK655355:FVK720887 FVK720891:FVK786423 FVK786427:FVK851959 FVK851963:FVK917495 FVK917499:FVK983031 FVK983035:FVK1048576 GFG4:GFG65527 GFG65531:GFG131063 GFG131067:GFG196599 GFG196603:GFG262135 GFG262139:GFG327671 GFG327675:GFG393207 GFG393211:GFG458743 GFG458747:GFG524279 GFG524283:GFG589815 GFG589819:GFG655351 GFG655355:GFG720887 GFG720891:GFG786423 GFG786427:GFG851959 GFG851963:GFG917495 GFG917499:GFG983031 GFG983035:GFG1048576 GPC4:GPC65527 GPC65531:GPC131063 GPC131067:GPC196599 GPC196603:GPC262135 GPC262139:GPC327671 GPC327675:GPC393207 GPC393211:GPC458743 GPC458747:GPC524279 GPC524283:GPC589815 GPC589819:GPC655351 GPC655355:GPC720887 GPC720891:GPC786423 GPC786427:GPC851959 GPC851963:GPC917495 GPC917499:GPC983031 GPC983035:GPC1048576 GYY4:GYY65527 GYY65531:GYY131063 GYY131067:GYY196599 GYY196603:GYY262135 GYY262139:GYY327671 GYY327675:GYY393207 GYY393211:GYY458743 GYY458747:GYY524279 GYY524283:GYY589815 GYY589819:GYY655351 GYY655355:GYY720887 GYY720891:GYY786423 GYY786427:GYY851959 GYY851963:GYY917495 GYY917499:GYY983031 GYY983035:GYY1048576 HIU4:HIU65527 HIU65531:HIU131063 HIU131067:HIU196599 HIU196603:HIU262135 HIU262139:HIU327671 HIU327675:HIU393207 HIU393211:HIU458743 HIU458747:HIU524279 HIU524283:HIU589815 HIU589819:HIU655351 HIU655355:HIU720887 HIU720891:HIU786423 HIU786427:HIU851959 HIU851963:HIU917495 HIU917499:HIU983031 HIU983035:HIU1048576 HSQ4:HSQ65527 HSQ65531:HSQ131063 HSQ131067:HSQ196599 HSQ196603:HSQ262135 HSQ262139:HSQ327671 HSQ327675:HSQ393207 HSQ393211:HSQ458743 HSQ458747:HSQ524279 HSQ524283:HSQ589815 HSQ589819:HSQ655351 HSQ655355:HSQ720887 HSQ720891:HSQ786423 HSQ786427:HSQ851959 HSQ851963:HSQ917495 HSQ917499:HSQ983031 HSQ983035:HSQ1048576 ICM4:ICM65527 ICM65531:ICM131063 ICM131067:ICM196599 ICM196603:ICM262135 ICM262139:ICM327671 ICM327675:ICM393207 ICM393211:ICM458743 ICM458747:ICM524279 ICM524283:ICM589815 ICM589819:ICM655351 ICM655355:ICM720887 ICM720891:ICM786423 ICM786427:ICM851959 ICM851963:ICM917495 ICM917499:ICM983031 ICM983035:ICM1048576 IMI4:IMI65527 IMI65531:IMI131063 IMI131067:IMI196599 IMI196603:IMI262135 IMI262139:IMI327671 IMI327675:IMI393207 IMI393211:IMI458743 IMI458747:IMI524279 IMI524283:IMI589815 IMI589819:IMI655351 IMI655355:IMI720887 IMI720891:IMI786423 IMI786427:IMI851959 IMI851963:IMI917495 IMI917499:IMI983031 IMI983035:IMI1048576 IWE4:IWE65527 IWE65531:IWE131063 IWE131067:IWE196599 IWE196603:IWE262135 IWE262139:IWE327671 IWE327675:IWE393207 IWE393211:IWE458743 IWE458747:IWE524279 IWE524283:IWE589815 IWE589819:IWE655351 IWE655355:IWE720887 IWE720891:IWE786423 IWE786427:IWE851959 IWE851963:IWE917495 IWE917499:IWE983031 IWE983035:IWE1048576 JGA4:JGA65527 JGA65531:JGA131063 JGA131067:JGA196599 JGA196603:JGA262135 JGA262139:JGA327671 JGA327675:JGA393207 JGA393211:JGA458743 JGA458747:JGA524279 JGA524283:JGA589815 JGA589819:JGA655351 JGA655355:JGA720887 JGA720891:JGA786423 JGA786427:JGA851959 JGA851963:JGA917495 JGA917499:JGA983031 JGA983035:JGA1048576 JPW4:JPW65527 JPW65531:JPW131063 JPW131067:JPW196599 JPW196603:JPW262135 JPW262139:JPW327671 JPW327675:JPW393207 JPW393211:JPW458743 JPW458747:JPW524279 JPW524283:JPW589815 JPW589819:JPW655351 JPW655355:JPW720887 JPW720891:JPW786423 JPW786427:JPW851959 JPW851963:JPW917495 JPW917499:JPW983031 JPW983035:JPW1048576 JZS4:JZS65527 JZS65531:JZS131063 JZS131067:JZS196599 JZS196603:JZS262135 JZS262139:JZS327671 JZS327675:JZS393207 JZS393211:JZS458743 JZS458747:JZS524279 JZS524283:JZS589815 JZS589819:JZS655351 JZS655355:JZS720887 JZS720891:JZS786423 JZS786427:JZS851959 JZS851963:JZS917495 JZS917499:JZS983031 JZS983035:JZS1048576 KJO4:KJO65527 KJO65531:KJO131063 KJO131067:KJO196599 KJO196603:KJO262135 KJO262139:KJO327671 KJO327675:KJO393207 KJO393211:KJO458743 KJO458747:KJO524279 KJO524283:KJO589815 KJO589819:KJO655351 KJO655355:KJO720887 KJO720891:KJO786423 KJO786427:KJO851959 KJO851963:KJO917495 KJO917499:KJO983031 KJO983035:KJO1048576 KTK4:KTK65527 KTK65531:KTK131063 KTK131067:KTK196599 KTK196603:KTK262135 KTK262139:KTK327671 KTK327675:KTK393207 KTK393211:KTK458743 KTK458747:KTK524279 KTK524283:KTK589815 KTK589819:KTK655351 KTK655355:KTK720887 KTK720891:KTK786423 KTK786427:KTK851959 KTK851963:KTK917495 KTK917499:KTK983031 KTK983035:KTK1048576 LDG4:LDG65527 LDG65531:LDG131063 LDG131067:LDG196599 LDG196603:LDG262135 LDG262139:LDG327671 LDG327675:LDG393207 LDG393211:LDG458743 LDG458747:LDG524279 LDG524283:LDG589815 LDG589819:LDG655351 LDG655355:LDG720887 LDG720891:LDG786423 LDG786427:LDG851959 LDG851963:LDG917495 LDG917499:LDG983031 LDG983035:LDG1048576 LNC4:LNC65527 LNC65531:LNC131063 LNC131067:LNC196599 LNC196603:LNC262135 LNC262139:LNC327671 LNC327675:LNC393207 LNC393211:LNC458743 LNC458747:LNC524279 LNC524283:LNC589815 LNC589819:LNC655351 LNC655355:LNC720887 LNC720891:LNC786423 LNC786427:LNC851959 LNC851963:LNC917495 LNC917499:LNC983031 LNC983035:LNC1048576 LWY4:LWY65527 LWY65531:LWY131063 LWY131067:LWY196599 LWY196603:LWY262135 LWY262139:LWY327671 LWY327675:LWY393207 LWY393211:LWY458743 LWY458747:LWY524279 LWY524283:LWY589815 LWY589819:LWY655351 LWY655355:LWY720887 LWY720891:LWY786423 LWY786427:LWY851959 LWY851963:LWY917495 LWY917499:LWY983031 LWY983035:LWY1048576 MGU4:MGU65527 MGU65531:MGU131063 MGU131067:MGU196599 MGU196603:MGU262135 MGU262139:MGU327671 MGU327675:MGU393207 MGU393211:MGU458743 MGU458747:MGU524279 MGU524283:MGU589815 MGU589819:MGU655351 MGU655355:MGU720887 MGU720891:MGU786423 MGU786427:MGU851959 MGU851963:MGU917495 MGU917499:MGU983031 MGU983035:MGU1048576 MQQ4:MQQ65527 MQQ65531:MQQ131063 MQQ131067:MQQ196599 MQQ196603:MQQ262135 MQQ262139:MQQ327671 MQQ327675:MQQ393207 MQQ393211:MQQ458743 MQQ458747:MQQ524279 MQQ524283:MQQ589815 MQQ589819:MQQ655351 MQQ655355:MQQ720887 MQQ720891:MQQ786423 MQQ786427:MQQ851959 MQQ851963:MQQ917495 MQQ917499:MQQ983031 MQQ983035:MQQ1048576 NAM4:NAM65527 NAM65531:NAM131063 NAM131067:NAM196599 NAM196603:NAM262135 NAM262139:NAM327671 NAM327675:NAM393207 NAM393211:NAM458743 NAM458747:NAM524279 NAM524283:NAM589815 NAM589819:NAM655351 NAM655355:NAM720887 NAM720891:NAM786423 NAM786427:NAM851959 NAM851963:NAM917495 NAM917499:NAM983031 NAM983035:NAM1048576 NKI4:NKI65527 NKI65531:NKI131063 NKI131067:NKI196599 NKI196603:NKI262135 NKI262139:NKI327671 NKI327675:NKI393207 NKI393211:NKI458743 NKI458747:NKI524279 NKI524283:NKI589815 NKI589819:NKI655351 NKI655355:NKI720887 NKI720891:NKI786423 NKI786427:NKI851959 NKI851963:NKI917495 NKI917499:NKI983031 NKI983035:NKI1048576 NUE4:NUE65527 NUE65531:NUE131063 NUE131067:NUE196599 NUE196603:NUE262135 NUE262139:NUE327671 NUE327675:NUE393207 NUE393211:NUE458743 NUE458747:NUE524279 NUE524283:NUE589815 NUE589819:NUE655351 NUE655355:NUE720887 NUE720891:NUE786423 NUE786427:NUE851959 NUE851963:NUE917495 NUE917499:NUE983031 NUE983035:NUE1048576 OEA4:OEA65527 OEA65531:OEA131063 OEA131067:OEA196599 OEA196603:OEA262135 OEA262139:OEA327671 OEA327675:OEA393207 OEA393211:OEA458743 OEA458747:OEA524279 OEA524283:OEA589815 OEA589819:OEA655351 OEA655355:OEA720887 OEA720891:OEA786423 OEA786427:OEA851959 OEA851963:OEA917495 OEA917499:OEA983031 OEA983035:OEA1048576 ONW4:ONW65527 ONW65531:ONW131063 ONW131067:ONW196599 ONW196603:ONW262135 ONW262139:ONW327671 ONW327675:ONW393207 ONW393211:ONW458743 ONW458747:ONW524279 ONW524283:ONW589815 ONW589819:ONW655351 ONW655355:ONW720887 ONW720891:ONW786423 ONW786427:ONW851959 ONW851963:ONW917495 ONW917499:ONW983031 ONW983035:ONW1048576 OXS4:OXS65527 OXS65531:OXS131063 OXS131067:OXS196599 OXS196603:OXS262135 OXS262139:OXS327671 OXS327675:OXS393207 OXS393211:OXS458743 OXS458747:OXS524279 OXS524283:OXS589815 OXS589819:OXS655351 OXS655355:OXS720887 OXS720891:OXS786423 OXS786427:OXS851959 OXS851963:OXS917495 OXS917499:OXS983031 OXS983035:OXS1048576 PHO4:PHO65527 PHO65531:PHO131063 PHO131067:PHO196599 PHO196603:PHO262135 PHO262139:PHO327671 PHO327675:PHO393207 PHO393211:PHO458743 PHO458747:PHO524279 PHO524283:PHO589815 PHO589819:PHO655351 PHO655355:PHO720887 PHO720891:PHO786423 PHO786427:PHO851959 PHO851963:PHO917495 PHO917499:PHO983031 PHO983035:PHO1048576 PRK4:PRK65527 PRK65531:PRK131063 PRK131067:PRK196599 PRK196603:PRK262135 PRK262139:PRK327671 PRK327675:PRK393207 PRK393211:PRK458743 PRK458747:PRK524279 PRK524283:PRK589815 PRK589819:PRK655351 PRK655355:PRK720887 PRK720891:PRK786423 PRK786427:PRK851959 PRK851963:PRK917495 PRK917499:PRK983031 PRK983035:PRK1048576 QBG4:QBG65527 QBG65531:QBG131063 QBG131067:QBG196599 QBG196603:QBG262135 QBG262139:QBG327671 QBG327675:QBG393207 QBG393211:QBG458743 QBG458747:QBG524279 QBG524283:QBG589815 QBG589819:QBG655351 QBG655355:QBG720887 QBG720891:QBG786423 QBG786427:QBG851959 QBG851963:QBG917495 QBG917499:QBG983031 QBG983035:QBG1048576 QLC4:QLC65527 QLC65531:QLC131063 QLC131067:QLC196599 QLC196603:QLC262135 QLC262139:QLC327671 QLC327675:QLC393207 QLC393211:QLC458743 QLC458747:QLC524279 QLC524283:QLC589815 QLC589819:QLC655351 QLC655355:QLC720887 QLC720891:QLC786423 QLC786427:QLC851959 QLC851963:QLC917495 QLC917499:QLC983031 QLC983035:QLC1048576 QUY4:QUY65527 QUY65531:QUY131063 QUY131067:QUY196599 QUY196603:QUY262135 QUY262139:QUY327671 QUY327675:QUY393207 QUY393211:QUY458743 QUY458747:QUY524279 QUY524283:QUY589815 QUY589819:QUY655351 QUY655355:QUY720887 QUY720891:QUY786423 QUY786427:QUY851959 QUY851963:QUY917495 QUY917499:QUY983031 QUY983035:QUY1048576 REU4:REU65527 REU65531:REU131063 REU131067:REU196599 REU196603:REU262135 REU262139:REU327671 REU327675:REU393207 REU393211:REU458743 REU458747:REU524279 REU524283:REU589815 REU589819:REU655351 REU655355:REU720887 REU720891:REU786423 REU786427:REU851959 REU851963:REU917495 REU917499:REU983031 REU983035:REU1048576 ROQ4:ROQ65527 ROQ65531:ROQ131063 ROQ131067:ROQ196599 ROQ196603:ROQ262135 ROQ262139:ROQ327671 ROQ327675:ROQ393207 ROQ393211:ROQ458743 ROQ458747:ROQ524279 ROQ524283:ROQ589815 ROQ589819:ROQ655351 ROQ655355:ROQ720887 ROQ720891:ROQ786423 ROQ786427:ROQ851959 ROQ851963:ROQ917495 ROQ917499:ROQ983031 ROQ983035:ROQ1048576 RYM4:RYM65527 RYM65531:RYM131063 RYM131067:RYM196599 RYM196603:RYM262135 RYM262139:RYM327671 RYM327675:RYM393207 RYM393211:RYM458743 RYM458747:RYM524279 RYM524283:RYM589815 RYM589819:RYM655351 RYM655355:RYM720887 RYM720891:RYM786423 RYM786427:RYM851959 RYM851963:RYM917495 RYM917499:RYM983031 RYM983035:RYM1048576 SII4:SII65527 SII65531:SII131063 SII131067:SII196599 SII196603:SII262135 SII262139:SII327671 SII327675:SII393207 SII393211:SII458743 SII458747:SII524279 SII524283:SII589815 SII589819:SII655351 SII655355:SII720887 SII720891:SII786423 SII786427:SII851959 SII851963:SII917495 SII917499:SII983031 SII983035:SII1048576 SSE4:SSE65527 SSE65531:SSE131063 SSE131067:SSE196599 SSE196603:SSE262135 SSE262139:SSE327671 SSE327675:SSE393207 SSE393211:SSE458743 SSE458747:SSE524279 SSE524283:SSE589815 SSE589819:SSE655351 SSE655355:SSE720887 SSE720891:SSE786423 SSE786427:SSE851959 SSE851963:SSE917495 SSE917499:SSE983031 SSE983035:SSE1048576 TCA4:TCA65527 TCA65531:TCA131063 TCA131067:TCA196599 TCA196603:TCA262135 TCA262139:TCA327671 TCA327675:TCA393207 TCA393211:TCA458743 TCA458747:TCA524279 TCA524283:TCA589815 TCA589819:TCA655351 TCA655355:TCA720887 TCA720891:TCA786423 TCA786427:TCA851959 TCA851963:TCA917495 TCA917499:TCA983031 TCA983035:TCA1048576 TLW4:TLW65527 TLW65531:TLW131063 TLW131067:TLW196599 TLW196603:TLW262135 TLW262139:TLW327671 TLW327675:TLW393207 TLW393211:TLW458743 TLW458747:TLW524279 TLW524283:TLW589815 TLW589819:TLW655351 TLW655355:TLW720887 TLW720891:TLW786423 TLW786427:TLW851959 TLW851963:TLW917495 TLW917499:TLW983031 TLW983035:TLW1048576 TVS4:TVS65527 TVS65531:TVS131063 TVS131067:TVS196599 TVS196603:TVS262135 TVS262139:TVS327671 TVS327675:TVS393207 TVS393211:TVS458743 TVS458747:TVS524279 TVS524283:TVS589815 TVS589819:TVS655351 TVS655355:TVS720887 TVS720891:TVS786423 TVS786427:TVS851959 TVS851963:TVS917495 TVS917499:TVS983031 TVS983035:TVS1048576 UFO4:UFO65527 UFO65531:UFO131063 UFO131067:UFO196599 UFO196603:UFO262135 UFO262139:UFO327671 UFO327675:UFO393207 UFO393211:UFO458743 UFO458747:UFO524279 UFO524283:UFO589815 UFO589819:UFO655351 UFO655355:UFO720887 UFO720891:UFO786423 UFO786427:UFO851959 UFO851963:UFO917495 UFO917499:UFO983031 UFO983035:UFO1048576 UPK4:UPK65527 UPK65531:UPK131063 UPK131067:UPK196599 UPK196603:UPK262135 UPK262139:UPK327671 UPK327675:UPK393207 UPK393211:UPK458743 UPK458747:UPK524279 UPK524283:UPK589815 UPK589819:UPK655351 UPK655355:UPK720887 UPK720891:UPK786423 UPK786427:UPK851959 UPK851963:UPK917495 UPK917499:UPK983031 UPK983035:UPK1048576 UZG4:UZG65527 UZG65531:UZG131063 UZG131067:UZG196599 UZG196603:UZG262135 UZG262139:UZG327671 UZG327675:UZG393207 UZG393211:UZG458743 UZG458747:UZG524279 UZG524283:UZG589815 UZG589819:UZG655351 UZG655355:UZG720887 UZG720891:UZG786423 UZG786427:UZG851959 UZG851963:UZG917495 UZG917499:UZG983031 UZG983035:UZG1048576 VJC4:VJC65527 VJC65531:VJC131063 VJC131067:VJC196599 VJC196603:VJC262135 VJC262139:VJC327671 VJC327675:VJC393207 VJC393211:VJC458743 VJC458747:VJC524279 VJC524283:VJC589815 VJC589819:VJC655351 VJC655355:VJC720887 VJC720891:VJC786423 VJC786427:VJC851959 VJC851963:VJC917495 VJC917499:VJC983031 VJC983035:VJC1048576 VSY4:VSY65527 VSY65531:VSY131063 VSY131067:VSY196599 VSY196603:VSY262135 VSY262139:VSY327671 VSY327675:VSY393207 VSY393211:VSY458743 VSY458747:VSY524279 VSY524283:VSY589815 VSY589819:VSY655351 VSY655355:VSY720887 VSY720891:VSY786423 VSY786427:VSY851959 VSY851963:VSY917495 VSY917499:VSY983031 VSY983035:VSY1048576 WCU4:WCU65527 WCU65531:WCU131063 WCU131067:WCU196599 WCU196603:WCU262135 WCU262139:WCU327671 WCU327675:WCU393207 WCU393211:WCU458743 WCU458747:WCU524279 WCU524283:WCU589815 WCU589819:WCU655351 WCU655355:WCU720887 WCU720891:WCU786423 WCU786427:WCU851959 WCU851963:WCU917495 WCU917499:WCU983031 WCU983035:WCU1048576 WMQ4:WMQ65527 WMQ65531:WMQ131063 WMQ131067:WMQ196599 WMQ196603:WMQ262135 WMQ262139:WMQ327671 WMQ327675:WMQ393207 WMQ393211:WMQ458743 WMQ458747:WMQ524279 WMQ524283:WMQ589815 WMQ589819:WMQ655351 WMQ655355:WMQ720887 WMQ720891:WMQ786423 WMQ786427:WMQ851959 WMQ851963:WMQ917495 WMQ917499:WMQ983031 WMQ983035:WMQ1048576 WWM4:WWM65527 WWM65531:WWM131063 WWM131067:WWM196599 WWM196603:WWM262135 WWM262139:WWM327671 WWM327675:WWM393207 WWM393211:WWM458743 WWM458747:WWM524279 WWM524283:WWM589815 WWM589819:WWM655351 WWM655355:WWM720887 WWM720891:WWM786423 WWM786427:WWM851959 WWM851963:WWM917495 WWM917499:WWM983031 WWM983035:WWM1048576">
      <formula1>0</formula1>
    </dataValidation>
    <dataValidation type="whole" operator="between" allowBlank="1" showInputMessage="1" showErrorMessage="1" sqref="C29:C31 C39:C40">
      <formula1>0</formula1>
      <formula2>10000</formula2>
    </dataValidation>
    <dataValidation type="list" allowBlank="1" showInputMessage="1" showErrorMessage="1" sqref="AD2:AD1048576">
      <formula1>$A$9:$A$109</formula1>
    </dataValidation>
    <dataValidation type="list" showInputMessage="1" showErrorMessage="1" errorTitle="ERROR !!! Unregistered Student" error="Please register the student first !!!" sqref="JZ4:JZ65527 JZ65531:JZ131063 JZ131067:JZ196599 JZ196603:JZ262135 JZ262139:JZ327671 JZ327675:JZ393207 JZ393211:JZ458743 JZ458747:JZ524279 JZ524283:JZ589815 JZ589819:JZ655351 JZ655355:JZ720887 JZ720891:JZ786423 JZ786427:JZ851959 JZ851963:JZ917495 JZ917499:JZ983031 JZ983035:JZ1048576 TV4:TV65527 TV65531:TV131063 TV131067:TV196599 TV196603:TV262135 TV262139:TV327671 TV327675:TV393207 TV393211:TV458743 TV458747:TV524279 TV524283:TV589815 TV589819:TV655351 TV655355:TV720887 TV720891:TV786423 TV786427:TV851959 TV851963:TV917495 TV917499:TV983031 TV983035:TV1048576 ADR4:ADR65527 ADR65531:ADR131063 ADR131067:ADR196599 ADR196603:ADR262135 ADR262139:ADR327671 ADR327675:ADR393207 ADR393211:ADR458743 ADR458747:ADR524279 ADR524283:ADR589815 ADR589819:ADR655351 ADR655355:ADR720887 ADR720891:ADR786423 ADR786427:ADR851959 ADR851963:ADR917495 ADR917499:ADR983031 ADR983035:ADR1048576 ANN4:ANN65527 ANN65531:ANN131063 ANN131067:ANN196599 ANN196603:ANN262135 ANN262139:ANN327671 ANN327675:ANN393207 ANN393211:ANN458743 ANN458747:ANN524279 ANN524283:ANN589815 ANN589819:ANN655351 ANN655355:ANN720887 ANN720891:ANN786423 ANN786427:ANN851959 ANN851963:ANN917495 ANN917499:ANN983031 ANN983035:ANN1048576 AXJ4:AXJ65527 AXJ65531:AXJ131063 AXJ131067:AXJ196599 AXJ196603:AXJ262135 AXJ262139:AXJ327671 AXJ327675:AXJ393207 AXJ393211:AXJ458743 AXJ458747:AXJ524279 AXJ524283:AXJ589815 AXJ589819:AXJ655351 AXJ655355:AXJ720887 AXJ720891:AXJ786423 AXJ786427:AXJ851959 AXJ851963:AXJ917495 AXJ917499:AXJ983031 AXJ983035:AXJ1048576 BHF4:BHF65527 BHF65531:BHF131063 BHF131067:BHF196599 BHF196603:BHF262135 BHF262139:BHF327671 BHF327675:BHF393207 BHF393211:BHF458743 BHF458747:BHF524279 BHF524283:BHF589815 BHF589819:BHF655351 BHF655355:BHF720887 BHF720891:BHF786423 BHF786427:BHF851959 BHF851963:BHF917495 BHF917499:BHF983031 BHF983035:BHF1048576 BRB4:BRB65527 BRB65531:BRB131063 BRB131067:BRB196599 BRB196603:BRB262135 BRB262139:BRB327671 BRB327675:BRB393207 BRB393211:BRB458743 BRB458747:BRB524279 BRB524283:BRB589815 BRB589819:BRB655351 BRB655355:BRB720887 BRB720891:BRB786423 BRB786427:BRB851959 BRB851963:BRB917495 BRB917499:BRB983031 BRB983035:BRB1048576 CAX4:CAX65527 CAX65531:CAX131063 CAX131067:CAX196599 CAX196603:CAX262135 CAX262139:CAX327671 CAX327675:CAX393207 CAX393211:CAX458743 CAX458747:CAX524279 CAX524283:CAX589815 CAX589819:CAX655351 CAX655355:CAX720887 CAX720891:CAX786423 CAX786427:CAX851959 CAX851963:CAX917495 CAX917499:CAX983031 CAX983035:CAX1048576 CKT4:CKT65527 CKT65531:CKT131063 CKT131067:CKT196599 CKT196603:CKT262135 CKT262139:CKT327671 CKT327675:CKT393207 CKT393211:CKT458743 CKT458747:CKT524279 CKT524283:CKT589815 CKT589819:CKT655351 CKT655355:CKT720887 CKT720891:CKT786423 CKT786427:CKT851959 CKT851963:CKT917495 CKT917499:CKT983031 CKT983035:CKT1048576 CUP4:CUP65527 CUP65531:CUP131063 CUP131067:CUP196599 CUP196603:CUP262135 CUP262139:CUP327671 CUP327675:CUP393207 CUP393211:CUP458743 CUP458747:CUP524279 CUP524283:CUP589815 CUP589819:CUP655351 CUP655355:CUP720887 CUP720891:CUP786423 CUP786427:CUP851959 CUP851963:CUP917495 CUP917499:CUP983031 CUP983035:CUP1048576 DEL4:DEL65527 DEL65531:DEL131063 DEL131067:DEL196599 DEL196603:DEL262135 DEL262139:DEL327671 DEL327675:DEL393207 DEL393211:DEL458743 DEL458747:DEL524279 DEL524283:DEL589815 DEL589819:DEL655351 DEL655355:DEL720887 DEL720891:DEL786423 DEL786427:DEL851959 DEL851963:DEL917495 DEL917499:DEL983031 DEL983035:DEL1048576 DOH4:DOH65527 DOH65531:DOH131063 DOH131067:DOH196599 DOH196603:DOH262135 DOH262139:DOH327671 DOH327675:DOH393207 DOH393211:DOH458743 DOH458747:DOH524279 DOH524283:DOH589815 DOH589819:DOH655351 DOH655355:DOH720887 DOH720891:DOH786423 DOH786427:DOH851959 DOH851963:DOH917495 DOH917499:DOH983031 DOH983035:DOH1048576 DYD4:DYD65527 DYD65531:DYD131063 DYD131067:DYD196599 DYD196603:DYD262135 DYD262139:DYD327671 DYD327675:DYD393207 DYD393211:DYD458743 DYD458747:DYD524279 DYD524283:DYD589815 DYD589819:DYD655351 DYD655355:DYD720887 DYD720891:DYD786423 DYD786427:DYD851959 DYD851963:DYD917495 DYD917499:DYD983031 DYD983035:DYD1048576 EHZ4:EHZ65527 EHZ65531:EHZ131063 EHZ131067:EHZ196599 EHZ196603:EHZ262135 EHZ262139:EHZ327671 EHZ327675:EHZ393207 EHZ393211:EHZ458743 EHZ458747:EHZ524279 EHZ524283:EHZ589815 EHZ589819:EHZ655351 EHZ655355:EHZ720887 EHZ720891:EHZ786423 EHZ786427:EHZ851959 EHZ851963:EHZ917495 EHZ917499:EHZ983031 EHZ983035:EHZ1048576 ERV4:ERV65527 ERV65531:ERV131063 ERV131067:ERV196599 ERV196603:ERV262135 ERV262139:ERV327671 ERV327675:ERV393207 ERV393211:ERV458743 ERV458747:ERV524279 ERV524283:ERV589815 ERV589819:ERV655351 ERV655355:ERV720887 ERV720891:ERV786423 ERV786427:ERV851959 ERV851963:ERV917495 ERV917499:ERV983031 ERV983035:ERV1048576 FBR4:FBR65527 FBR65531:FBR131063 FBR131067:FBR196599 FBR196603:FBR262135 FBR262139:FBR327671 FBR327675:FBR393207 FBR393211:FBR458743 FBR458747:FBR524279 FBR524283:FBR589815 FBR589819:FBR655351 FBR655355:FBR720887 FBR720891:FBR786423 FBR786427:FBR851959 FBR851963:FBR917495 FBR917499:FBR983031 FBR983035:FBR1048576 FLN4:FLN65527 FLN65531:FLN131063 FLN131067:FLN196599 FLN196603:FLN262135 FLN262139:FLN327671 FLN327675:FLN393207 FLN393211:FLN458743 FLN458747:FLN524279 FLN524283:FLN589815 FLN589819:FLN655351 FLN655355:FLN720887 FLN720891:FLN786423 FLN786427:FLN851959 FLN851963:FLN917495 FLN917499:FLN983031 FLN983035:FLN1048576 FVJ4:FVJ65527 FVJ65531:FVJ131063 FVJ131067:FVJ196599 FVJ196603:FVJ262135 FVJ262139:FVJ327671 FVJ327675:FVJ393207 FVJ393211:FVJ458743 FVJ458747:FVJ524279 FVJ524283:FVJ589815 FVJ589819:FVJ655351 FVJ655355:FVJ720887 FVJ720891:FVJ786423 FVJ786427:FVJ851959 FVJ851963:FVJ917495 FVJ917499:FVJ983031 FVJ983035:FVJ1048576 GFF4:GFF65527 GFF65531:GFF131063 GFF131067:GFF196599 GFF196603:GFF262135 GFF262139:GFF327671 GFF327675:GFF393207 GFF393211:GFF458743 GFF458747:GFF524279 GFF524283:GFF589815 GFF589819:GFF655351 GFF655355:GFF720887 GFF720891:GFF786423 GFF786427:GFF851959 GFF851963:GFF917495 GFF917499:GFF983031 GFF983035:GFF1048576 GPB4:GPB65527 GPB65531:GPB131063 GPB131067:GPB196599 GPB196603:GPB262135 GPB262139:GPB327671 GPB327675:GPB393207 GPB393211:GPB458743 GPB458747:GPB524279 GPB524283:GPB589815 GPB589819:GPB655351 GPB655355:GPB720887 GPB720891:GPB786423 GPB786427:GPB851959 GPB851963:GPB917495 GPB917499:GPB983031 GPB983035:GPB1048576 GYX4:GYX65527 GYX65531:GYX131063 GYX131067:GYX196599 GYX196603:GYX262135 GYX262139:GYX327671 GYX327675:GYX393207 GYX393211:GYX458743 GYX458747:GYX524279 GYX524283:GYX589815 GYX589819:GYX655351 GYX655355:GYX720887 GYX720891:GYX786423 GYX786427:GYX851959 GYX851963:GYX917495 GYX917499:GYX983031 GYX983035:GYX1048576 HIT4:HIT65527 HIT65531:HIT131063 HIT131067:HIT196599 HIT196603:HIT262135 HIT262139:HIT327671 HIT327675:HIT393207 HIT393211:HIT458743 HIT458747:HIT524279 HIT524283:HIT589815 HIT589819:HIT655351 HIT655355:HIT720887 HIT720891:HIT786423 HIT786427:HIT851959 HIT851963:HIT917495 HIT917499:HIT983031 HIT983035:HIT1048576 HSP4:HSP65527 HSP65531:HSP131063 HSP131067:HSP196599 HSP196603:HSP262135 HSP262139:HSP327671 HSP327675:HSP393207 HSP393211:HSP458743 HSP458747:HSP524279 HSP524283:HSP589815 HSP589819:HSP655351 HSP655355:HSP720887 HSP720891:HSP786423 HSP786427:HSP851959 HSP851963:HSP917495 HSP917499:HSP983031 HSP983035:HSP1048576 ICL4:ICL65527 ICL65531:ICL131063 ICL131067:ICL196599 ICL196603:ICL262135 ICL262139:ICL327671 ICL327675:ICL393207 ICL393211:ICL458743 ICL458747:ICL524279 ICL524283:ICL589815 ICL589819:ICL655351 ICL655355:ICL720887 ICL720891:ICL786423 ICL786427:ICL851959 ICL851963:ICL917495 ICL917499:ICL983031 ICL983035:ICL1048576 IMH4:IMH65527 IMH65531:IMH131063 IMH131067:IMH196599 IMH196603:IMH262135 IMH262139:IMH327671 IMH327675:IMH393207 IMH393211:IMH458743 IMH458747:IMH524279 IMH524283:IMH589815 IMH589819:IMH655351 IMH655355:IMH720887 IMH720891:IMH786423 IMH786427:IMH851959 IMH851963:IMH917495 IMH917499:IMH983031 IMH983035:IMH1048576 IWD4:IWD65527 IWD65531:IWD131063 IWD131067:IWD196599 IWD196603:IWD262135 IWD262139:IWD327671 IWD327675:IWD393207 IWD393211:IWD458743 IWD458747:IWD524279 IWD524283:IWD589815 IWD589819:IWD655351 IWD655355:IWD720887 IWD720891:IWD786423 IWD786427:IWD851959 IWD851963:IWD917495 IWD917499:IWD983031 IWD983035:IWD1048576 JFZ4:JFZ65527 JFZ65531:JFZ131063 JFZ131067:JFZ196599 JFZ196603:JFZ262135 JFZ262139:JFZ327671 JFZ327675:JFZ393207 JFZ393211:JFZ458743 JFZ458747:JFZ524279 JFZ524283:JFZ589815 JFZ589819:JFZ655351 JFZ655355:JFZ720887 JFZ720891:JFZ786423 JFZ786427:JFZ851959 JFZ851963:JFZ917495 JFZ917499:JFZ983031 JFZ983035:JFZ1048576 JPV4:JPV65527 JPV65531:JPV131063 JPV131067:JPV196599 JPV196603:JPV262135 JPV262139:JPV327671 JPV327675:JPV393207 JPV393211:JPV458743 JPV458747:JPV524279 JPV524283:JPV589815 JPV589819:JPV655351 JPV655355:JPV720887 JPV720891:JPV786423 JPV786427:JPV851959 JPV851963:JPV917495 JPV917499:JPV983031 JPV983035:JPV1048576 JZR4:JZR65527 JZR65531:JZR131063 JZR131067:JZR196599 JZR196603:JZR262135 JZR262139:JZR327671 JZR327675:JZR393207 JZR393211:JZR458743 JZR458747:JZR524279 JZR524283:JZR589815 JZR589819:JZR655351 JZR655355:JZR720887 JZR720891:JZR786423 JZR786427:JZR851959 JZR851963:JZR917495 JZR917499:JZR983031 JZR983035:JZR1048576 KJN4:KJN65527 KJN65531:KJN131063 KJN131067:KJN196599 KJN196603:KJN262135 KJN262139:KJN327671 KJN327675:KJN393207 KJN393211:KJN458743 KJN458747:KJN524279 KJN524283:KJN589815 KJN589819:KJN655351 KJN655355:KJN720887 KJN720891:KJN786423 KJN786427:KJN851959 KJN851963:KJN917495 KJN917499:KJN983031 KJN983035:KJN1048576 KTJ4:KTJ65527 KTJ65531:KTJ131063 KTJ131067:KTJ196599 KTJ196603:KTJ262135 KTJ262139:KTJ327671 KTJ327675:KTJ393207 KTJ393211:KTJ458743 KTJ458747:KTJ524279 KTJ524283:KTJ589815 KTJ589819:KTJ655351 KTJ655355:KTJ720887 KTJ720891:KTJ786423 KTJ786427:KTJ851959 KTJ851963:KTJ917495 KTJ917499:KTJ983031 KTJ983035:KTJ1048576 LDF4:LDF65527 LDF65531:LDF131063 LDF131067:LDF196599 LDF196603:LDF262135 LDF262139:LDF327671 LDF327675:LDF393207 LDF393211:LDF458743 LDF458747:LDF524279 LDF524283:LDF589815 LDF589819:LDF655351 LDF655355:LDF720887 LDF720891:LDF786423 LDF786427:LDF851959 LDF851963:LDF917495 LDF917499:LDF983031 LDF983035:LDF1048576 LNB4:LNB65527 LNB65531:LNB131063 LNB131067:LNB196599 LNB196603:LNB262135 LNB262139:LNB327671 LNB327675:LNB393207 LNB393211:LNB458743 LNB458747:LNB524279 LNB524283:LNB589815 LNB589819:LNB655351 LNB655355:LNB720887 LNB720891:LNB786423 LNB786427:LNB851959 LNB851963:LNB917495 LNB917499:LNB983031 LNB983035:LNB1048576 LWX4:LWX65527 LWX65531:LWX131063 LWX131067:LWX196599 LWX196603:LWX262135 LWX262139:LWX327671 LWX327675:LWX393207 LWX393211:LWX458743 LWX458747:LWX524279 LWX524283:LWX589815 LWX589819:LWX655351 LWX655355:LWX720887 LWX720891:LWX786423 LWX786427:LWX851959 LWX851963:LWX917495 LWX917499:LWX983031 LWX983035:LWX1048576 MGT4:MGT65527 MGT65531:MGT131063 MGT131067:MGT196599 MGT196603:MGT262135 MGT262139:MGT327671 MGT327675:MGT393207 MGT393211:MGT458743 MGT458747:MGT524279 MGT524283:MGT589815 MGT589819:MGT655351 MGT655355:MGT720887 MGT720891:MGT786423 MGT786427:MGT851959 MGT851963:MGT917495 MGT917499:MGT983031 MGT983035:MGT1048576 MQP4:MQP65527 MQP65531:MQP131063 MQP131067:MQP196599 MQP196603:MQP262135 MQP262139:MQP327671 MQP327675:MQP393207 MQP393211:MQP458743 MQP458747:MQP524279 MQP524283:MQP589815 MQP589819:MQP655351 MQP655355:MQP720887 MQP720891:MQP786423 MQP786427:MQP851959 MQP851963:MQP917495 MQP917499:MQP983031 MQP983035:MQP1048576 NAL4:NAL65527 NAL65531:NAL131063 NAL131067:NAL196599 NAL196603:NAL262135 NAL262139:NAL327671 NAL327675:NAL393207 NAL393211:NAL458743 NAL458747:NAL524279 NAL524283:NAL589815 NAL589819:NAL655351 NAL655355:NAL720887 NAL720891:NAL786423 NAL786427:NAL851959 NAL851963:NAL917495 NAL917499:NAL983031 NAL983035:NAL1048576 NKH4:NKH65527 NKH65531:NKH131063 NKH131067:NKH196599 NKH196603:NKH262135 NKH262139:NKH327671 NKH327675:NKH393207 NKH393211:NKH458743 NKH458747:NKH524279 NKH524283:NKH589815 NKH589819:NKH655351 NKH655355:NKH720887 NKH720891:NKH786423 NKH786427:NKH851959 NKH851963:NKH917495 NKH917499:NKH983031 NKH983035:NKH1048576 NUD4:NUD65527 NUD65531:NUD131063 NUD131067:NUD196599 NUD196603:NUD262135 NUD262139:NUD327671 NUD327675:NUD393207 NUD393211:NUD458743 NUD458747:NUD524279 NUD524283:NUD589815 NUD589819:NUD655351 NUD655355:NUD720887 NUD720891:NUD786423 NUD786427:NUD851959 NUD851963:NUD917495 NUD917499:NUD983031 NUD983035:NUD1048576 ODZ4:ODZ65527 ODZ65531:ODZ131063 ODZ131067:ODZ196599 ODZ196603:ODZ262135 ODZ262139:ODZ327671 ODZ327675:ODZ393207 ODZ393211:ODZ458743 ODZ458747:ODZ524279 ODZ524283:ODZ589815 ODZ589819:ODZ655351 ODZ655355:ODZ720887 ODZ720891:ODZ786423 ODZ786427:ODZ851959 ODZ851963:ODZ917495 ODZ917499:ODZ983031 ODZ983035:ODZ1048576 ONV4:ONV65527 ONV65531:ONV131063 ONV131067:ONV196599 ONV196603:ONV262135 ONV262139:ONV327671 ONV327675:ONV393207 ONV393211:ONV458743 ONV458747:ONV524279 ONV524283:ONV589815 ONV589819:ONV655351 ONV655355:ONV720887 ONV720891:ONV786423 ONV786427:ONV851959 ONV851963:ONV917495 ONV917499:ONV983031 ONV983035:ONV1048576 OXR4:OXR65527 OXR65531:OXR131063 OXR131067:OXR196599 OXR196603:OXR262135 OXR262139:OXR327671 OXR327675:OXR393207 OXR393211:OXR458743 OXR458747:OXR524279 OXR524283:OXR589815 OXR589819:OXR655351 OXR655355:OXR720887 OXR720891:OXR786423 OXR786427:OXR851959 OXR851963:OXR917495 OXR917499:OXR983031 OXR983035:OXR1048576 PHN4:PHN65527 PHN65531:PHN131063 PHN131067:PHN196599 PHN196603:PHN262135 PHN262139:PHN327671 PHN327675:PHN393207 PHN393211:PHN458743 PHN458747:PHN524279 PHN524283:PHN589815 PHN589819:PHN655351 PHN655355:PHN720887 PHN720891:PHN786423 PHN786427:PHN851959 PHN851963:PHN917495 PHN917499:PHN983031 PHN983035:PHN1048576 PRJ4:PRJ65527 PRJ65531:PRJ131063 PRJ131067:PRJ196599 PRJ196603:PRJ262135 PRJ262139:PRJ327671 PRJ327675:PRJ393207 PRJ393211:PRJ458743 PRJ458747:PRJ524279 PRJ524283:PRJ589815 PRJ589819:PRJ655351 PRJ655355:PRJ720887 PRJ720891:PRJ786423 PRJ786427:PRJ851959 PRJ851963:PRJ917495 PRJ917499:PRJ983031 PRJ983035:PRJ1048576 QBF4:QBF65527 QBF65531:QBF131063 QBF131067:QBF196599 QBF196603:QBF262135 QBF262139:QBF327671 QBF327675:QBF393207 QBF393211:QBF458743 QBF458747:QBF524279 QBF524283:QBF589815 QBF589819:QBF655351 QBF655355:QBF720887 QBF720891:QBF786423 QBF786427:QBF851959 QBF851963:QBF917495 QBF917499:QBF983031 QBF983035:QBF1048576 QLB4:QLB65527 QLB65531:QLB131063 QLB131067:QLB196599 QLB196603:QLB262135 QLB262139:QLB327671 QLB327675:QLB393207 QLB393211:QLB458743 QLB458747:QLB524279 QLB524283:QLB589815 QLB589819:QLB655351 QLB655355:QLB720887 QLB720891:QLB786423 QLB786427:QLB851959 QLB851963:QLB917495 QLB917499:QLB983031 QLB983035:QLB1048576 QUX4:QUX65527 QUX65531:QUX131063 QUX131067:QUX196599 QUX196603:QUX262135 QUX262139:QUX327671 QUX327675:QUX393207 QUX393211:QUX458743 QUX458747:QUX524279 QUX524283:QUX589815 QUX589819:QUX655351 QUX655355:QUX720887 QUX720891:QUX786423 QUX786427:QUX851959 QUX851963:QUX917495 QUX917499:QUX983031 QUX983035:QUX1048576 RET4:RET65527 RET65531:RET131063 RET131067:RET196599 RET196603:RET262135 RET262139:RET327671 RET327675:RET393207 RET393211:RET458743 RET458747:RET524279 RET524283:RET589815 RET589819:RET655351 RET655355:RET720887 RET720891:RET786423 RET786427:RET851959 RET851963:RET917495 RET917499:RET983031 RET983035:RET1048576 ROP4:ROP65527 ROP65531:ROP131063 ROP131067:ROP196599 ROP196603:ROP262135 ROP262139:ROP327671 ROP327675:ROP393207 ROP393211:ROP458743 ROP458747:ROP524279 ROP524283:ROP589815 ROP589819:ROP655351 ROP655355:ROP720887 ROP720891:ROP786423 ROP786427:ROP851959 ROP851963:ROP917495 ROP917499:ROP983031 ROP983035:ROP1048576 RYL4:RYL65527 RYL65531:RYL131063 RYL131067:RYL196599 RYL196603:RYL262135 RYL262139:RYL327671 RYL327675:RYL393207 RYL393211:RYL458743 RYL458747:RYL524279 RYL524283:RYL589815 RYL589819:RYL655351 RYL655355:RYL720887 RYL720891:RYL786423 RYL786427:RYL851959 RYL851963:RYL917495 RYL917499:RYL983031 RYL983035:RYL1048576 SIH4:SIH65527 SIH65531:SIH131063 SIH131067:SIH196599 SIH196603:SIH262135 SIH262139:SIH327671 SIH327675:SIH393207 SIH393211:SIH458743 SIH458747:SIH524279 SIH524283:SIH589815 SIH589819:SIH655351 SIH655355:SIH720887 SIH720891:SIH786423 SIH786427:SIH851959 SIH851963:SIH917495 SIH917499:SIH983031 SIH983035:SIH1048576 SSD4:SSD65527 SSD65531:SSD131063 SSD131067:SSD196599 SSD196603:SSD262135 SSD262139:SSD327671 SSD327675:SSD393207 SSD393211:SSD458743 SSD458747:SSD524279 SSD524283:SSD589815 SSD589819:SSD655351 SSD655355:SSD720887 SSD720891:SSD786423 SSD786427:SSD851959 SSD851963:SSD917495 SSD917499:SSD983031 SSD983035:SSD1048576 TBZ4:TBZ65527 TBZ65531:TBZ131063 TBZ131067:TBZ196599 TBZ196603:TBZ262135 TBZ262139:TBZ327671 TBZ327675:TBZ393207 TBZ393211:TBZ458743 TBZ458747:TBZ524279 TBZ524283:TBZ589815 TBZ589819:TBZ655351 TBZ655355:TBZ720887 TBZ720891:TBZ786423 TBZ786427:TBZ851959 TBZ851963:TBZ917495 TBZ917499:TBZ983031 TBZ983035:TBZ1048576 TLV4:TLV65527 TLV65531:TLV131063 TLV131067:TLV196599 TLV196603:TLV262135 TLV262139:TLV327671 TLV327675:TLV393207 TLV393211:TLV458743 TLV458747:TLV524279 TLV524283:TLV589815 TLV589819:TLV655351 TLV655355:TLV720887 TLV720891:TLV786423 TLV786427:TLV851959 TLV851963:TLV917495 TLV917499:TLV983031 TLV983035:TLV1048576 TVR4:TVR65527 TVR65531:TVR131063 TVR131067:TVR196599 TVR196603:TVR262135 TVR262139:TVR327671 TVR327675:TVR393207 TVR393211:TVR458743 TVR458747:TVR524279 TVR524283:TVR589815 TVR589819:TVR655351 TVR655355:TVR720887 TVR720891:TVR786423 TVR786427:TVR851959 TVR851963:TVR917495 TVR917499:TVR983031 TVR983035:TVR1048576 UFN4:UFN65527 UFN65531:UFN131063 UFN131067:UFN196599 UFN196603:UFN262135 UFN262139:UFN327671 UFN327675:UFN393207 UFN393211:UFN458743 UFN458747:UFN524279 UFN524283:UFN589815 UFN589819:UFN655351 UFN655355:UFN720887 UFN720891:UFN786423 UFN786427:UFN851959 UFN851963:UFN917495 UFN917499:UFN983031 UFN983035:UFN1048576 UPJ4:UPJ65527 UPJ65531:UPJ131063 UPJ131067:UPJ196599 UPJ196603:UPJ262135 UPJ262139:UPJ327671 UPJ327675:UPJ393207 UPJ393211:UPJ458743 UPJ458747:UPJ524279 UPJ524283:UPJ589815 UPJ589819:UPJ655351 UPJ655355:UPJ720887 UPJ720891:UPJ786423 UPJ786427:UPJ851959 UPJ851963:UPJ917495 UPJ917499:UPJ983031 UPJ983035:UPJ1048576 UZF4:UZF65527 UZF65531:UZF131063 UZF131067:UZF196599 UZF196603:UZF262135 UZF262139:UZF327671 UZF327675:UZF393207 UZF393211:UZF458743 UZF458747:UZF524279 UZF524283:UZF589815 UZF589819:UZF655351 UZF655355:UZF720887 UZF720891:UZF786423 UZF786427:UZF851959 UZF851963:UZF917495 UZF917499:UZF983031 UZF983035:UZF1048576 VJB4:VJB65527 VJB65531:VJB131063 VJB131067:VJB196599 VJB196603:VJB262135 VJB262139:VJB327671 VJB327675:VJB393207 VJB393211:VJB458743 VJB458747:VJB524279 VJB524283:VJB589815 VJB589819:VJB655351 VJB655355:VJB720887 VJB720891:VJB786423 VJB786427:VJB851959 VJB851963:VJB917495 VJB917499:VJB983031 VJB983035:VJB1048576 VSX4:VSX65527 VSX65531:VSX131063 VSX131067:VSX196599 VSX196603:VSX262135 VSX262139:VSX327671 VSX327675:VSX393207 VSX393211:VSX458743 VSX458747:VSX524279 VSX524283:VSX589815 VSX589819:VSX655351 VSX655355:VSX720887 VSX720891:VSX786423 VSX786427:VSX851959 VSX851963:VSX917495 VSX917499:VSX983031 VSX983035:VSX1048576 WCT4:WCT65527 WCT65531:WCT131063 WCT131067:WCT196599 WCT196603:WCT262135 WCT262139:WCT327671 WCT327675:WCT393207 WCT393211:WCT458743 WCT458747:WCT524279 WCT524283:WCT589815 WCT589819:WCT655351 WCT655355:WCT720887 WCT720891:WCT786423 WCT786427:WCT851959 WCT851963:WCT917495 WCT917499:WCT983031 WCT983035:WCT1048576 WMP4:WMP65527 WMP65531:WMP131063 WMP131067:WMP196599 WMP196603:WMP262135 WMP262139:WMP327671 WMP327675:WMP393207 WMP393211:WMP458743 WMP458747:WMP524279 WMP524283:WMP589815 WMP589819:WMP655351 WMP655355:WMP720887 WMP720891:WMP786423 WMP786427:WMP851959 WMP851963:WMP917495 WMP917499:WMP983031 WMP983035:WMP1048576 WWL4:WWL65527 WWL65531:WWL131063 WWL131067:WWL196599 WWL196603:WWL262135 WWL262139:WWL327671 WWL327675:WWL393207 WWL393211:WWL458743 WWL458747:WWL524279 WWL524283:WWL589815 WWL589819:WWL655351 WWL655355:WWL720887 WWL720891:WWL786423 WWL786427:WWL851959 WWL851963:WWL917495 WWL917499:WWL983031 WWL983035:WWL1048576">
      <formula1>AllStudents</formula1>
    </dataValidation>
    <dataValidation type="list" allowBlank="1" showInputMessage="1" showErrorMessage="1" sqref="KB4:KB65527 KB65531:KB131063 KB131067:KB196599 KB196603:KB262135 KB262139:KB327671 KB327675:KB393207 KB393211:KB458743 KB458747:KB524279 KB524283:KB589815 KB589819:KB655351 KB655355:KB720887 KB720891:KB786423 KB786427:KB851959 KB851963:KB917495 KB917499:KB983031 KB983035:KB1048576 TX4:TX65527 TX65531:TX131063 TX131067:TX196599 TX196603:TX262135 TX262139:TX327671 TX327675:TX393207 TX393211:TX458743 TX458747:TX524279 TX524283:TX589815 TX589819:TX655351 TX655355:TX720887 TX720891:TX786423 TX786427:TX851959 TX851963:TX917495 TX917499:TX983031 TX983035:TX1048576 ADT4:ADT65527 ADT65531:ADT131063 ADT131067:ADT196599 ADT196603:ADT262135 ADT262139:ADT327671 ADT327675:ADT393207 ADT393211:ADT458743 ADT458747:ADT524279 ADT524283:ADT589815 ADT589819:ADT655351 ADT655355:ADT720887 ADT720891:ADT786423 ADT786427:ADT851959 ADT851963:ADT917495 ADT917499:ADT983031 ADT983035:ADT1048576 ANP4:ANP65527 ANP65531:ANP131063 ANP131067:ANP196599 ANP196603:ANP262135 ANP262139:ANP327671 ANP327675:ANP393207 ANP393211:ANP458743 ANP458747:ANP524279 ANP524283:ANP589815 ANP589819:ANP655351 ANP655355:ANP720887 ANP720891:ANP786423 ANP786427:ANP851959 ANP851963:ANP917495 ANP917499:ANP983031 ANP983035:ANP1048576 AXL4:AXL65527 AXL65531:AXL131063 AXL131067:AXL196599 AXL196603:AXL262135 AXL262139:AXL327671 AXL327675:AXL393207 AXL393211:AXL458743 AXL458747:AXL524279 AXL524283:AXL589815 AXL589819:AXL655351 AXL655355:AXL720887 AXL720891:AXL786423 AXL786427:AXL851959 AXL851963:AXL917495 AXL917499:AXL983031 AXL983035:AXL1048576 BHH4:BHH65527 BHH65531:BHH131063 BHH131067:BHH196599 BHH196603:BHH262135 BHH262139:BHH327671 BHH327675:BHH393207 BHH393211:BHH458743 BHH458747:BHH524279 BHH524283:BHH589815 BHH589819:BHH655351 BHH655355:BHH720887 BHH720891:BHH786423 BHH786427:BHH851959 BHH851963:BHH917495 BHH917499:BHH983031 BHH983035:BHH1048576 BRD4:BRD65527 BRD65531:BRD131063 BRD131067:BRD196599 BRD196603:BRD262135 BRD262139:BRD327671 BRD327675:BRD393207 BRD393211:BRD458743 BRD458747:BRD524279 BRD524283:BRD589815 BRD589819:BRD655351 BRD655355:BRD720887 BRD720891:BRD786423 BRD786427:BRD851959 BRD851963:BRD917495 BRD917499:BRD983031 BRD983035:BRD1048576 CAZ4:CAZ65527 CAZ65531:CAZ131063 CAZ131067:CAZ196599 CAZ196603:CAZ262135 CAZ262139:CAZ327671 CAZ327675:CAZ393207 CAZ393211:CAZ458743 CAZ458747:CAZ524279 CAZ524283:CAZ589815 CAZ589819:CAZ655351 CAZ655355:CAZ720887 CAZ720891:CAZ786423 CAZ786427:CAZ851959 CAZ851963:CAZ917495 CAZ917499:CAZ983031 CAZ983035:CAZ1048576 CKV4:CKV65527 CKV65531:CKV131063 CKV131067:CKV196599 CKV196603:CKV262135 CKV262139:CKV327671 CKV327675:CKV393207 CKV393211:CKV458743 CKV458747:CKV524279 CKV524283:CKV589815 CKV589819:CKV655351 CKV655355:CKV720887 CKV720891:CKV786423 CKV786427:CKV851959 CKV851963:CKV917495 CKV917499:CKV983031 CKV983035:CKV1048576 CUR4:CUR65527 CUR65531:CUR131063 CUR131067:CUR196599 CUR196603:CUR262135 CUR262139:CUR327671 CUR327675:CUR393207 CUR393211:CUR458743 CUR458747:CUR524279 CUR524283:CUR589815 CUR589819:CUR655351 CUR655355:CUR720887 CUR720891:CUR786423 CUR786427:CUR851959 CUR851963:CUR917495 CUR917499:CUR983031 CUR983035:CUR1048576 DEN4:DEN65527 DEN65531:DEN131063 DEN131067:DEN196599 DEN196603:DEN262135 DEN262139:DEN327671 DEN327675:DEN393207 DEN393211:DEN458743 DEN458747:DEN524279 DEN524283:DEN589815 DEN589819:DEN655351 DEN655355:DEN720887 DEN720891:DEN786423 DEN786427:DEN851959 DEN851963:DEN917495 DEN917499:DEN983031 DEN983035:DEN1048576 DOJ4:DOJ65527 DOJ65531:DOJ131063 DOJ131067:DOJ196599 DOJ196603:DOJ262135 DOJ262139:DOJ327671 DOJ327675:DOJ393207 DOJ393211:DOJ458743 DOJ458747:DOJ524279 DOJ524283:DOJ589815 DOJ589819:DOJ655351 DOJ655355:DOJ720887 DOJ720891:DOJ786423 DOJ786427:DOJ851959 DOJ851963:DOJ917495 DOJ917499:DOJ983031 DOJ983035:DOJ1048576 DYF4:DYF65527 DYF65531:DYF131063 DYF131067:DYF196599 DYF196603:DYF262135 DYF262139:DYF327671 DYF327675:DYF393207 DYF393211:DYF458743 DYF458747:DYF524279 DYF524283:DYF589815 DYF589819:DYF655351 DYF655355:DYF720887 DYF720891:DYF786423 DYF786427:DYF851959 DYF851963:DYF917495 DYF917499:DYF983031 DYF983035:DYF1048576 EIB4:EIB65527 EIB65531:EIB131063 EIB131067:EIB196599 EIB196603:EIB262135 EIB262139:EIB327671 EIB327675:EIB393207 EIB393211:EIB458743 EIB458747:EIB524279 EIB524283:EIB589815 EIB589819:EIB655351 EIB655355:EIB720887 EIB720891:EIB786423 EIB786427:EIB851959 EIB851963:EIB917495 EIB917499:EIB983031 EIB983035:EIB1048576 ERX4:ERX65527 ERX65531:ERX131063 ERX131067:ERX196599 ERX196603:ERX262135 ERX262139:ERX327671 ERX327675:ERX393207 ERX393211:ERX458743 ERX458747:ERX524279 ERX524283:ERX589815 ERX589819:ERX655351 ERX655355:ERX720887 ERX720891:ERX786423 ERX786427:ERX851959 ERX851963:ERX917495 ERX917499:ERX983031 ERX983035:ERX1048576 FBT4:FBT65527 FBT65531:FBT131063 FBT131067:FBT196599 FBT196603:FBT262135 FBT262139:FBT327671 FBT327675:FBT393207 FBT393211:FBT458743 FBT458747:FBT524279 FBT524283:FBT589815 FBT589819:FBT655351 FBT655355:FBT720887 FBT720891:FBT786423 FBT786427:FBT851959 FBT851963:FBT917495 FBT917499:FBT983031 FBT983035:FBT1048576 FLP4:FLP65527 FLP65531:FLP131063 FLP131067:FLP196599 FLP196603:FLP262135 FLP262139:FLP327671 FLP327675:FLP393207 FLP393211:FLP458743 FLP458747:FLP524279 FLP524283:FLP589815 FLP589819:FLP655351 FLP655355:FLP720887 FLP720891:FLP786423 FLP786427:FLP851959 FLP851963:FLP917495 FLP917499:FLP983031 FLP983035:FLP1048576 FVL4:FVL65527 FVL65531:FVL131063 FVL131067:FVL196599 FVL196603:FVL262135 FVL262139:FVL327671 FVL327675:FVL393207 FVL393211:FVL458743 FVL458747:FVL524279 FVL524283:FVL589815 FVL589819:FVL655351 FVL655355:FVL720887 FVL720891:FVL786423 FVL786427:FVL851959 FVL851963:FVL917495 FVL917499:FVL983031 FVL983035:FVL1048576 GFH4:GFH65527 GFH65531:GFH131063 GFH131067:GFH196599 GFH196603:GFH262135 GFH262139:GFH327671 GFH327675:GFH393207 GFH393211:GFH458743 GFH458747:GFH524279 GFH524283:GFH589815 GFH589819:GFH655351 GFH655355:GFH720887 GFH720891:GFH786423 GFH786427:GFH851959 GFH851963:GFH917495 GFH917499:GFH983031 GFH983035:GFH1048576 GPD4:GPD65527 GPD65531:GPD131063 GPD131067:GPD196599 GPD196603:GPD262135 GPD262139:GPD327671 GPD327675:GPD393207 GPD393211:GPD458743 GPD458747:GPD524279 GPD524283:GPD589815 GPD589819:GPD655351 GPD655355:GPD720887 GPD720891:GPD786423 GPD786427:GPD851959 GPD851963:GPD917495 GPD917499:GPD983031 GPD983035:GPD1048576 GYZ4:GYZ65527 GYZ65531:GYZ131063 GYZ131067:GYZ196599 GYZ196603:GYZ262135 GYZ262139:GYZ327671 GYZ327675:GYZ393207 GYZ393211:GYZ458743 GYZ458747:GYZ524279 GYZ524283:GYZ589815 GYZ589819:GYZ655351 GYZ655355:GYZ720887 GYZ720891:GYZ786423 GYZ786427:GYZ851959 GYZ851963:GYZ917495 GYZ917499:GYZ983031 GYZ983035:GYZ1048576 HIV4:HIV65527 HIV65531:HIV131063 HIV131067:HIV196599 HIV196603:HIV262135 HIV262139:HIV327671 HIV327675:HIV393207 HIV393211:HIV458743 HIV458747:HIV524279 HIV524283:HIV589815 HIV589819:HIV655351 HIV655355:HIV720887 HIV720891:HIV786423 HIV786427:HIV851959 HIV851963:HIV917495 HIV917499:HIV983031 HIV983035:HIV1048576 HSR4:HSR65527 HSR65531:HSR131063 HSR131067:HSR196599 HSR196603:HSR262135 HSR262139:HSR327671 HSR327675:HSR393207 HSR393211:HSR458743 HSR458747:HSR524279 HSR524283:HSR589815 HSR589819:HSR655351 HSR655355:HSR720887 HSR720891:HSR786423 HSR786427:HSR851959 HSR851963:HSR917495 HSR917499:HSR983031 HSR983035:HSR1048576 ICN4:ICN65527 ICN65531:ICN131063 ICN131067:ICN196599 ICN196603:ICN262135 ICN262139:ICN327671 ICN327675:ICN393207 ICN393211:ICN458743 ICN458747:ICN524279 ICN524283:ICN589815 ICN589819:ICN655351 ICN655355:ICN720887 ICN720891:ICN786423 ICN786427:ICN851959 ICN851963:ICN917495 ICN917499:ICN983031 ICN983035:ICN1048576 IMJ4:IMJ65527 IMJ65531:IMJ131063 IMJ131067:IMJ196599 IMJ196603:IMJ262135 IMJ262139:IMJ327671 IMJ327675:IMJ393207 IMJ393211:IMJ458743 IMJ458747:IMJ524279 IMJ524283:IMJ589815 IMJ589819:IMJ655351 IMJ655355:IMJ720887 IMJ720891:IMJ786423 IMJ786427:IMJ851959 IMJ851963:IMJ917495 IMJ917499:IMJ983031 IMJ983035:IMJ1048576 IWF4:IWF65527 IWF65531:IWF131063 IWF131067:IWF196599 IWF196603:IWF262135 IWF262139:IWF327671 IWF327675:IWF393207 IWF393211:IWF458743 IWF458747:IWF524279 IWF524283:IWF589815 IWF589819:IWF655351 IWF655355:IWF720887 IWF720891:IWF786423 IWF786427:IWF851959 IWF851963:IWF917495 IWF917499:IWF983031 IWF983035:IWF1048576 JGB4:JGB65527 JGB65531:JGB131063 JGB131067:JGB196599 JGB196603:JGB262135 JGB262139:JGB327671 JGB327675:JGB393207 JGB393211:JGB458743 JGB458747:JGB524279 JGB524283:JGB589815 JGB589819:JGB655351 JGB655355:JGB720887 JGB720891:JGB786423 JGB786427:JGB851959 JGB851963:JGB917495 JGB917499:JGB983031 JGB983035:JGB1048576 JPX4:JPX65527 JPX65531:JPX131063 JPX131067:JPX196599 JPX196603:JPX262135 JPX262139:JPX327671 JPX327675:JPX393207 JPX393211:JPX458743 JPX458747:JPX524279 JPX524283:JPX589815 JPX589819:JPX655351 JPX655355:JPX720887 JPX720891:JPX786423 JPX786427:JPX851959 JPX851963:JPX917495 JPX917499:JPX983031 JPX983035:JPX1048576 JZT4:JZT65527 JZT65531:JZT131063 JZT131067:JZT196599 JZT196603:JZT262135 JZT262139:JZT327671 JZT327675:JZT393207 JZT393211:JZT458743 JZT458747:JZT524279 JZT524283:JZT589815 JZT589819:JZT655351 JZT655355:JZT720887 JZT720891:JZT786423 JZT786427:JZT851959 JZT851963:JZT917495 JZT917499:JZT983031 JZT983035:JZT1048576 KJP4:KJP65527 KJP65531:KJP131063 KJP131067:KJP196599 KJP196603:KJP262135 KJP262139:KJP327671 KJP327675:KJP393207 KJP393211:KJP458743 KJP458747:KJP524279 KJP524283:KJP589815 KJP589819:KJP655351 KJP655355:KJP720887 KJP720891:KJP786423 KJP786427:KJP851959 KJP851963:KJP917495 KJP917499:KJP983031 KJP983035:KJP1048576 KTL4:KTL65527 KTL65531:KTL131063 KTL131067:KTL196599 KTL196603:KTL262135 KTL262139:KTL327671 KTL327675:KTL393207 KTL393211:KTL458743 KTL458747:KTL524279 KTL524283:KTL589815 KTL589819:KTL655351 KTL655355:KTL720887 KTL720891:KTL786423 KTL786427:KTL851959 KTL851963:KTL917495 KTL917499:KTL983031 KTL983035:KTL1048576 LDH4:LDH65527 LDH65531:LDH131063 LDH131067:LDH196599 LDH196603:LDH262135 LDH262139:LDH327671 LDH327675:LDH393207 LDH393211:LDH458743 LDH458747:LDH524279 LDH524283:LDH589815 LDH589819:LDH655351 LDH655355:LDH720887 LDH720891:LDH786423 LDH786427:LDH851959 LDH851963:LDH917495 LDH917499:LDH983031 LDH983035:LDH1048576 LND4:LND65527 LND65531:LND131063 LND131067:LND196599 LND196603:LND262135 LND262139:LND327671 LND327675:LND393207 LND393211:LND458743 LND458747:LND524279 LND524283:LND589815 LND589819:LND655351 LND655355:LND720887 LND720891:LND786423 LND786427:LND851959 LND851963:LND917495 LND917499:LND983031 LND983035:LND1048576 LWZ4:LWZ65527 LWZ65531:LWZ131063 LWZ131067:LWZ196599 LWZ196603:LWZ262135 LWZ262139:LWZ327671 LWZ327675:LWZ393207 LWZ393211:LWZ458743 LWZ458747:LWZ524279 LWZ524283:LWZ589815 LWZ589819:LWZ655351 LWZ655355:LWZ720887 LWZ720891:LWZ786423 LWZ786427:LWZ851959 LWZ851963:LWZ917495 LWZ917499:LWZ983031 LWZ983035:LWZ1048576 MGV4:MGV65527 MGV65531:MGV131063 MGV131067:MGV196599 MGV196603:MGV262135 MGV262139:MGV327671 MGV327675:MGV393207 MGV393211:MGV458743 MGV458747:MGV524279 MGV524283:MGV589815 MGV589819:MGV655351 MGV655355:MGV720887 MGV720891:MGV786423 MGV786427:MGV851959 MGV851963:MGV917495 MGV917499:MGV983031 MGV983035:MGV1048576 MQR4:MQR65527 MQR65531:MQR131063 MQR131067:MQR196599 MQR196603:MQR262135 MQR262139:MQR327671 MQR327675:MQR393207 MQR393211:MQR458743 MQR458747:MQR524279 MQR524283:MQR589815 MQR589819:MQR655351 MQR655355:MQR720887 MQR720891:MQR786423 MQR786427:MQR851959 MQR851963:MQR917495 MQR917499:MQR983031 MQR983035:MQR1048576 NAN4:NAN65527 NAN65531:NAN131063 NAN131067:NAN196599 NAN196603:NAN262135 NAN262139:NAN327671 NAN327675:NAN393207 NAN393211:NAN458743 NAN458747:NAN524279 NAN524283:NAN589815 NAN589819:NAN655351 NAN655355:NAN720887 NAN720891:NAN786423 NAN786427:NAN851959 NAN851963:NAN917495 NAN917499:NAN983031 NAN983035:NAN1048576 NKJ4:NKJ65527 NKJ65531:NKJ131063 NKJ131067:NKJ196599 NKJ196603:NKJ262135 NKJ262139:NKJ327671 NKJ327675:NKJ393207 NKJ393211:NKJ458743 NKJ458747:NKJ524279 NKJ524283:NKJ589815 NKJ589819:NKJ655351 NKJ655355:NKJ720887 NKJ720891:NKJ786423 NKJ786427:NKJ851959 NKJ851963:NKJ917495 NKJ917499:NKJ983031 NKJ983035:NKJ1048576 NUF4:NUF65527 NUF65531:NUF131063 NUF131067:NUF196599 NUF196603:NUF262135 NUF262139:NUF327671 NUF327675:NUF393207 NUF393211:NUF458743 NUF458747:NUF524279 NUF524283:NUF589815 NUF589819:NUF655351 NUF655355:NUF720887 NUF720891:NUF786423 NUF786427:NUF851959 NUF851963:NUF917495 NUF917499:NUF983031 NUF983035:NUF1048576 OEB4:OEB65527 OEB65531:OEB131063 OEB131067:OEB196599 OEB196603:OEB262135 OEB262139:OEB327671 OEB327675:OEB393207 OEB393211:OEB458743 OEB458747:OEB524279 OEB524283:OEB589815 OEB589819:OEB655351 OEB655355:OEB720887 OEB720891:OEB786423 OEB786427:OEB851959 OEB851963:OEB917495 OEB917499:OEB983031 OEB983035:OEB1048576 ONX4:ONX65527 ONX65531:ONX131063 ONX131067:ONX196599 ONX196603:ONX262135 ONX262139:ONX327671 ONX327675:ONX393207 ONX393211:ONX458743 ONX458747:ONX524279 ONX524283:ONX589815 ONX589819:ONX655351 ONX655355:ONX720887 ONX720891:ONX786423 ONX786427:ONX851959 ONX851963:ONX917495 ONX917499:ONX983031 ONX983035:ONX1048576 OXT4:OXT65527 OXT65531:OXT131063 OXT131067:OXT196599 OXT196603:OXT262135 OXT262139:OXT327671 OXT327675:OXT393207 OXT393211:OXT458743 OXT458747:OXT524279 OXT524283:OXT589815 OXT589819:OXT655351 OXT655355:OXT720887 OXT720891:OXT786423 OXT786427:OXT851959 OXT851963:OXT917495 OXT917499:OXT983031 OXT983035:OXT1048576 PHP4:PHP65527 PHP65531:PHP131063 PHP131067:PHP196599 PHP196603:PHP262135 PHP262139:PHP327671 PHP327675:PHP393207 PHP393211:PHP458743 PHP458747:PHP524279 PHP524283:PHP589815 PHP589819:PHP655351 PHP655355:PHP720887 PHP720891:PHP786423 PHP786427:PHP851959 PHP851963:PHP917495 PHP917499:PHP983031 PHP983035:PHP1048576 PRL4:PRL65527 PRL65531:PRL131063 PRL131067:PRL196599 PRL196603:PRL262135 PRL262139:PRL327671 PRL327675:PRL393207 PRL393211:PRL458743 PRL458747:PRL524279 PRL524283:PRL589815 PRL589819:PRL655351 PRL655355:PRL720887 PRL720891:PRL786423 PRL786427:PRL851959 PRL851963:PRL917495 PRL917499:PRL983031 PRL983035:PRL1048576 QBH4:QBH65527 QBH65531:QBH131063 QBH131067:QBH196599 QBH196603:QBH262135 QBH262139:QBH327671 QBH327675:QBH393207 QBH393211:QBH458743 QBH458747:QBH524279 QBH524283:QBH589815 QBH589819:QBH655351 QBH655355:QBH720887 QBH720891:QBH786423 QBH786427:QBH851959 QBH851963:QBH917495 QBH917499:QBH983031 QBH983035:QBH1048576 QLD4:QLD65527 QLD65531:QLD131063 QLD131067:QLD196599 QLD196603:QLD262135 QLD262139:QLD327671 QLD327675:QLD393207 QLD393211:QLD458743 QLD458747:QLD524279 QLD524283:QLD589815 QLD589819:QLD655351 QLD655355:QLD720887 QLD720891:QLD786423 QLD786427:QLD851959 QLD851963:QLD917495 QLD917499:QLD983031 QLD983035:QLD1048576 QUZ4:QUZ65527 QUZ65531:QUZ131063 QUZ131067:QUZ196599 QUZ196603:QUZ262135 QUZ262139:QUZ327671 QUZ327675:QUZ393207 QUZ393211:QUZ458743 QUZ458747:QUZ524279 QUZ524283:QUZ589815 QUZ589819:QUZ655351 QUZ655355:QUZ720887 QUZ720891:QUZ786423 QUZ786427:QUZ851959 QUZ851963:QUZ917495 QUZ917499:QUZ983031 QUZ983035:QUZ1048576 REV4:REV65527 REV65531:REV131063 REV131067:REV196599 REV196603:REV262135 REV262139:REV327671 REV327675:REV393207 REV393211:REV458743 REV458747:REV524279 REV524283:REV589815 REV589819:REV655351 REV655355:REV720887 REV720891:REV786423 REV786427:REV851959 REV851963:REV917495 REV917499:REV983031 REV983035:REV1048576 ROR4:ROR65527 ROR65531:ROR131063 ROR131067:ROR196599 ROR196603:ROR262135 ROR262139:ROR327671 ROR327675:ROR393207 ROR393211:ROR458743 ROR458747:ROR524279 ROR524283:ROR589815 ROR589819:ROR655351 ROR655355:ROR720887 ROR720891:ROR786423 ROR786427:ROR851959 ROR851963:ROR917495 ROR917499:ROR983031 ROR983035:ROR1048576 RYN4:RYN65527 RYN65531:RYN131063 RYN131067:RYN196599 RYN196603:RYN262135 RYN262139:RYN327671 RYN327675:RYN393207 RYN393211:RYN458743 RYN458747:RYN524279 RYN524283:RYN589815 RYN589819:RYN655351 RYN655355:RYN720887 RYN720891:RYN786423 RYN786427:RYN851959 RYN851963:RYN917495 RYN917499:RYN983031 RYN983035:RYN1048576 SIJ4:SIJ65527 SIJ65531:SIJ131063 SIJ131067:SIJ196599 SIJ196603:SIJ262135 SIJ262139:SIJ327671 SIJ327675:SIJ393207 SIJ393211:SIJ458743 SIJ458747:SIJ524279 SIJ524283:SIJ589815 SIJ589819:SIJ655351 SIJ655355:SIJ720887 SIJ720891:SIJ786423 SIJ786427:SIJ851959 SIJ851963:SIJ917495 SIJ917499:SIJ983031 SIJ983035:SIJ1048576 SSF4:SSF65527 SSF65531:SSF131063 SSF131067:SSF196599 SSF196603:SSF262135 SSF262139:SSF327671 SSF327675:SSF393207 SSF393211:SSF458743 SSF458747:SSF524279 SSF524283:SSF589815 SSF589819:SSF655351 SSF655355:SSF720887 SSF720891:SSF786423 SSF786427:SSF851959 SSF851963:SSF917495 SSF917499:SSF983031 SSF983035:SSF1048576 TCB4:TCB65527 TCB65531:TCB131063 TCB131067:TCB196599 TCB196603:TCB262135 TCB262139:TCB327671 TCB327675:TCB393207 TCB393211:TCB458743 TCB458747:TCB524279 TCB524283:TCB589815 TCB589819:TCB655351 TCB655355:TCB720887 TCB720891:TCB786423 TCB786427:TCB851959 TCB851963:TCB917495 TCB917499:TCB983031 TCB983035:TCB1048576 TLX4:TLX65527 TLX65531:TLX131063 TLX131067:TLX196599 TLX196603:TLX262135 TLX262139:TLX327671 TLX327675:TLX393207 TLX393211:TLX458743 TLX458747:TLX524279 TLX524283:TLX589815 TLX589819:TLX655351 TLX655355:TLX720887 TLX720891:TLX786423 TLX786427:TLX851959 TLX851963:TLX917495 TLX917499:TLX983031 TLX983035:TLX1048576 TVT4:TVT65527 TVT65531:TVT131063 TVT131067:TVT196599 TVT196603:TVT262135 TVT262139:TVT327671 TVT327675:TVT393207 TVT393211:TVT458743 TVT458747:TVT524279 TVT524283:TVT589815 TVT589819:TVT655351 TVT655355:TVT720887 TVT720891:TVT786423 TVT786427:TVT851959 TVT851963:TVT917495 TVT917499:TVT983031 TVT983035:TVT1048576 UFP4:UFP65527 UFP65531:UFP131063 UFP131067:UFP196599 UFP196603:UFP262135 UFP262139:UFP327671 UFP327675:UFP393207 UFP393211:UFP458743 UFP458747:UFP524279 UFP524283:UFP589815 UFP589819:UFP655351 UFP655355:UFP720887 UFP720891:UFP786423 UFP786427:UFP851959 UFP851963:UFP917495 UFP917499:UFP983031 UFP983035:UFP1048576 UPL4:UPL65527 UPL65531:UPL131063 UPL131067:UPL196599 UPL196603:UPL262135 UPL262139:UPL327671 UPL327675:UPL393207 UPL393211:UPL458743 UPL458747:UPL524279 UPL524283:UPL589815 UPL589819:UPL655351 UPL655355:UPL720887 UPL720891:UPL786423 UPL786427:UPL851959 UPL851963:UPL917495 UPL917499:UPL983031 UPL983035:UPL1048576 UZH4:UZH65527 UZH65531:UZH131063 UZH131067:UZH196599 UZH196603:UZH262135 UZH262139:UZH327671 UZH327675:UZH393207 UZH393211:UZH458743 UZH458747:UZH524279 UZH524283:UZH589815 UZH589819:UZH655351 UZH655355:UZH720887 UZH720891:UZH786423 UZH786427:UZH851959 UZH851963:UZH917495 UZH917499:UZH983031 UZH983035:UZH1048576 VJD4:VJD65527 VJD65531:VJD131063 VJD131067:VJD196599 VJD196603:VJD262135 VJD262139:VJD327671 VJD327675:VJD393207 VJD393211:VJD458743 VJD458747:VJD524279 VJD524283:VJD589815 VJD589819:VJD655351 VJD655355:VJD720887 VJD720891:VJD786423 VJD786427:VJD851959 VJD851963:VJD917495 VJD917499:VJD983031 VJD983035:VJD1048576 VSZ4:VSZ65527 VSZ65531:VSZ131063 VSZ131067:VSZ196599 VSZ196603:VSZ262135 VSZ262139:VSZ327671 VSZ327675:VSZ393207 VSZ393211:VSZ458743 VSZ458747:VSZ524279 VSZ524283:VSZ589815 VSZ589819:VSZ655351 VSZ655355:VSZ720887 VSZ720891:VSZ786423 VSZ786427:VSZ851959 VSZ851963:VSZ917495 VSZ917499:VSZ983031 VSZ983035:VSZ1048576 WCV4:WCV65527 WCV65531:WCV131063 WCV131067:WCV196599 WCV196603:WCV262135 WCV262139:WCV327671 WCV327675:WCV393207 WCV393211:WCV458743 WCV458747:WCV524279 WCV524283:WCV589815 WCV589819:WCV655351 WCV655355:WCV720887 WCV720891:WCV786423 WCV786427:WCV851959 WCV851963:WCV917495 WCV917499:WCV983031 WCV983035:WCV1048576 WMR4:WMR65527 WMR65531:WMR131063 WMR131067:WMR196599 WMR196603:WMR262135 WMR262139:WMR327671 WMR327675:WMR393207 WMR393211:WMR458743 WMR458747:WMR524279 WMR524283:WMR589815 WMR589819:WMR655351 WMR655355:WMR720887 WMR720891:WMR786423 WMR786427:WMR851959 WMR851963:WMR917495 WMR917499:WMR983031 WMR983035:WMR1048576 WWN4:WWN65527 WWN65531:WWN131063 WWN131067:WWN196599 WWN196603:WWN262135 WWN262139:WWN327671 WWN327675:WWN393207 WWN393211:WWN458743 WWN458747:WWN524279 WWN524283:WWN589815 WWN589819:WWN655351 WWN655355:WWN720887 WWN720891:WWN786423 WWN786427:WWN851959 WWN851963:WWN917495 WWN917499:WWN983031 WWN983035:WWN1048576">
      <formula1>"Paid,Not Yet Paid,N/A"</formula1>
    </dataValidation>
    <dataValidation type="list" allowBlank="1" showInputMessage="1" showErrorMessage="1" sqref="CBA983035:CBK1048576 GFI983035:GFS1048576 KJQ983035:KKA1048576 ONY983035:OOI1048576 SSG983035:SSQ1048576 WWO983035:WWY1048576 ANQ983035:AOA1048576 ERY983035:ESI1048576 IWG983035:IWQ1048576 NAO983035:NAY1048576 REW983035:RFG1048576 VJE983035:VJO1048576 KC65531:KM131063 DOK65531:DOU131063 HSS65531:HTC131063 LXA65531:LXK131063 QBI65531:QBS131063 UFQ65531:UGA131063 TY65531:UI131063 DYG65531:DYQ131063 ICO65531:ICY131063 MGW65531:MHG131063 QLE65531:QLO131063 UPM65531:UPW131063 ADU65531:AEE131063 EIC65531:EIM131063 IMK65531:IMU131063 MQS65531:MRC131063 QVA65531:QVK131063 UZI65531:UZS131063 ANQ65531:AOA131063 ERY65531:ESI131063 IWG65531:IWQ131063 NAO65531:NAY131063 REW65531:RFG131063 VJE65531:VJO131063 AXM65531:AXW131063 FBU65531:FCE131063 JGC65531:JGM131063 NKK65531:NKU131063 ROS65531:RPC131063 VTA65531:VTK131063 BHI65531:BHS131063 FLQ65531:FMA131063 JPY65531:JQI131063 NUG65531:NUQ131063 RYO65531:RYY131063 WCW65531:WDG131063 BRE65531:BRO131063 FVM65531:FVW131063 JZU65531:KAE131063 OEC65531:OEM131063 SIK65531:SIU131063 WMS65531:WNC131063 CBA65531:CBK131063 GFI65531:GFS131063 KJQ65531:KKA131063 ONY65531:OOI131063 SSG65531:SSQ131063 WWO65531:WWY131063 CKW65531:CLG131063 GPE65531:GPO131063 KTM65531:KTW131063 OXU65531:OYE131063 TCC65531:TCM131063 CUS65531:CVC131063 GZA65531:GZK131063 LDI65531:LDS131063 PHQ65531:PIA131063 TLY65531:TMI131063 DEO65531:DEY131063 HIW65531:HJG131063 LNE65531:LNO131063 PRM65531:PRW131063 TVU65531:TWE131063 AXM983035:AXW1048576 FBU983035:FCE1048576 JGC983035:JGM1048576 NKK983035:NKU1048576 ROS983035:RPC1048576 VTA983035:VTK1048576 KC131067:KM196599 DOK131067:DOU196599 HSS131067:HTC196599 LXA131067:LXK196599 QBI131067:QBS196599 UFQ131067:UGA196599 TY131067:UI196599 DYG131067:DYQ196599 ICO131067:ICY196599 MGW131067:MHG196599 QLE131067:QLO196599 UPM131067:UPW196599 ADU131067:AEE196599 EIC131067:EIM196599 IMK131067:IMU196599 MQS131067:MRC196599 QVA131067:QVK196599 UZI131067:UZS196599 ANQ131067:AOA196599 ERY131067:ESI196599 IWG131067:IWQ196599 NAO131067:NAY196599 REW131067:RFG196599 VJE131067:VJO196599 AXM131067:AXW196599 FBU131067:FCE196599 JGC131067:JGM196599 NKK131067:NKU196599 ROS131067:RPC196599 VTA131067:VTK196599 BHI131067:BHS196599 FLQ131067:FMA196599 JPY131067:JQI196599 NUG131067:NUQ196599 RYO131067:RYY196599 WCW131067:WDG196599 BRE131067:BRO196599 FVM131067:FVW196599 JZU131067:KAE196599 OEC131067:OEM196599 SIK131067:SIU196599 WMS131067:WNC196599 CBA131067:CBK196599 GFI131067:GFS196599 KJQ131067:KKA196599 ONY131067:OOI196599 SSG131067:SSQ196599 WWO131067:WWY196599 CKW131067:CLG196599 GPE131067:GPO196599 KTM131067:KTW196599 OXU131067:OYE196599 TCC131067:TCM196599 CUS131067:CVC196599 GZA131067:GZK196599 LDI131067:LDS196599 PHQ131067:PIA196599 TLY131067:TMI196599 DEO131067:DEY196599 HIW131067:HJG196599 LNE131067:LNO196599 PRM131067:PRW196599 TVU131067:TWE196599 BHI983035:BHS1048576 FLQ983035:FMA1048576 JPY983035:JQI1048576 NUG983035:NUQ1048576 RYO983035:RYY1048576 WCW983035:WDG1048576 KC196603:KM262135 DOK196603:DOU262135 HSS196603:HTC262135 LXA196603:LXK262135 QBI196603:QBS262135 UFQ196603:UGA262135 TY196603:UI262135 DYG196603:DYQ262135 ICO196603:ICY262135 MGW196603:MHG262135 QLE196603:QLO262135 UPM196603:UPW262135 ADU196603:AEE262135 EIC196603:EIM262135 IMK196603:IMU262135 MQS196603:MRC262135 QVA196603:QVK262135 UZI196603:UZS262135 ANQ196603:AOA262135 ERY196603:ESI262135 IWG196603:IWQ262135 NAO196603:NAY262135 REW196603:RFG262135 VJE196603:VJO262135 AXM196603:AXW262135 FBU196603:FCE262135 JGC196603:JGM262135 NKK196603:NKU262135 ROS196603:RPC262135 VTA196603:VTK262135 BHI196603:BHS262135 FLQ196603:FMA262135 JPY196603:JQI262135 NUG196603:NUQ262135 RYO196603:RYY262135 WCW196603:WDG262135 BRE196603:BRO262135 FVM196603:FVW262135 JZU196603:KAE262135 OEC196603:OEM262135 SIK196603:SIU262135 WMS196603:WNC262135 CBA196603:CBK262135 GFI196603:GFS262135 KJQ196603:KKA262135 ONY196603:OOI262135 SSG196603:SSQ262135 WWO196603:WWY262135 CKW196603:CLG262135 GPE196603:GPO262135 KTM196603:KTW262135 OXU196603:OYE262135 TCC196603:TCM262135 CUS196603:CVC262135 GZA196603:GZK262135 LDI196603:LDS262135 PHQ196603:PIA262135 TLY196603:TMI262135 DEO196603:DEY262135 HIW196603:HJG262135 LNE196603:LNO262135 PRM196603:PRW262135 TVU196603:TWE262135 BRE983035:BRO1048576 FVM983035:FVW1048576 JZU983035:KAE1048576 OEC983035:OEM1048576 SIK983035:SIU1048576 WMS983035:WNC1048576 KC262139:KM327671 DOK262139:DOU327671 HSS262139:HTC327671 LXA262139:LXK327671 QBI262139:QBS327671 UFQ262139:UGA327671 TY262139:UI327671 DYG262139:DYQ327671 ICO262139:ICY327671 MGW262139:MHG327671 QLE262139:QLO327671 UPM262139:UPW327671 ADU262139:AEE327671 EIC262139:EIM327671 IMK262139:IMU327671 MQS262139:MRC327671 QVA262139:QVK327671 UZI262139:UZS327671 ANQ262139:AOA327671 ERY262139:ESI327671 IWG262139:IWQ327671 NAO262139:NAY327671 REW262139:RFG327671 VJE262139:VJO327671 AXM262139:AXW327671 FBU262139:FCE327671 JGC262139:JGM327671 NKK262139:NKU327671 ROS262139:RPC327671 VTA262139:VTK327671 BHI262139:BHS327671 FLQ262139:FMA327671 JPY262139:JQI327671 NUG262139:NUQ327671 RYO262139:RYY327671 WCW262139:WDG327671 BRE262139:BRO327671 FVM262139:FVW327671 JZU262139:KAE327671 OEC262139:OEM327671 SIK262139:SIU327671 WMS262139:WNC327671 CBA262139:CBK327671 GFI262139:GFS327671 KJQ262139:KKA327671 ONY262139:OOI327671 SSG262139:SSQ327671 WWO262139:WWY327671 CKW262139:CLG327671 GPE262139:GPO327671 KTM262139:KTW327671 OXU262139:OYE327671 TCC262139:TCM327671 CUS262139:CVC327671 GZA262139:GZK327671 LDI262139:LDS327671 PHQ262139:PIA327671 TLY262139:TMI327671 DEO262139:DEY327671 HIW262139:HJG327671 LNE262139:LNO327671 PRM262139:PRW327671 TVU262139:TWE327671 KC327675:KM393207 DOK327675:DOU393207 HSS327675:HTC393207 LXA327675:LXK393207 QBI327675:QBS393207 UFQ327675:UGA393207 TY327675:UI393207 DYG327675:DYQ393207 ICO327675:ICY393207 MGW327675:MHG393207 QLE327675:QLO393207 UPM327675:UPW393207 ADU327675:AEE393207 EIC327675:EIM393207 IMK327675:IMU393207 MQS327675:MRC393207 QVA327675:QVK393207 UZI327675:UZS393207 ANQ327675:AOA393207 ERY327675:ESI393207 IWG327675:IWQ393207 NAO327675:NAY393207 REW327675:RFG393207 VJE327675:VJO393207 AXM327675:AXW393207 FBU327675:FCE393207 JGC327675:JGM393207 NKK327675:NKU393207 ROS327675:RPC393207 VTA327675:VTK393207 BHI327675:BHS393207 FLQ327675:FMA393207 JPY327675:JQI393207 NUG327675:NUQ393207 RYO327675:RYY393207 WCW327675:WDG393207 BRE327675:BRO393207 FVM327675:FVW393207 JZU327675:KAE393207 OEC327675:OEM393207 SIK327675:SIU393207 WMS327675:WNC393207 CBA327675:CBK393207 GFI327675:GFS393207 KJQ327675:KKA393207 ONY327675:OOI393207 SSG327675:SSQ393207 WWO327675:WWY393207 CKW327675:CLG393207 GPE327675:GPO393207 KTM327675:KTW393207 OXU327675:OYE393207 TCC327675:TCM393207 CUS327675:CVC393207 GZA327675:GZK393207 LDI327675:LDS393207 PHQ327675:PIA393207 TLY327675:TMI393207 DEO327675:DEY393207 HIW327675:HJG393207 LNE327675:LNO393207 PRM327675:PRW393207 TVU327675:TWE393207 CKW983035:CLG1048576 GPE983035:GPO1048576 KTM983035:KTW1048576 OXU983035:OYE1048576 TCC983035:TCM1048576 KC393211:KM458743 DOK393211:DOU458743 HSS393211:HTC458743 LXA393211:LXK458743 QBI393211:QBS458743 UFQ393211:UGA458743 TY393211:UI458743 DYG393211:DYQ458743 ICO393211:ICY458743 MGW393211:MHG458743 QLE393211:QLO458743 UPM393211:UPW458743 ADU393211:AEE458743 EIC393211:EIM458743 IMK393211:IMU458743 MQS393211:MRC458743 QVA393211:QVK458743 UZI393211:UZS458743 ANQ393211:AOA458743 ERY393211:ESI458743 IWG393211:IWQ458743 NAO393211:NAY458743 REW393211:RFG458743 VJE393211:VJO458743 AXM393211:AXW458743 FBU393211:FCE458743 JGC393211:JGM458743 NKK393211:NKU458743 ROS393211:RPC458743 VTA393211:VTK458743 BHI393211:BHS458743 FLQ393211:FMA458743 JPY393211:JQI458743 NUG393211:NUQ458743 RYO393211:RYY458743 WCW393211:WDG458743 BRE393211:BRO458743 FVM393211:FVW458743 JZU393211:KAE458743 OEC393211:OEM458743 SIK393211:SIU458743 WMS393211:WNC458743 CBA393211:CBK458743 GFI393211:GFS458743 KJQ393211:KKA458743 ONY393211:OOI458743 SSG393211:SSQ458743 WWO393211:WWY458743 CKW393211:CLG458743 GPE393211:GPO458743 KTM393211:KTW458743 OXU393211:OYE458743 TCC393211:TCM458743 CUS393211:CVC458743 GZA393211:GZK458743 LDI393211:LDS458743 PHQ393211:PIA458743 TLY393211:TMI458743 DEO393211:DEY458743 HIW393211:HJG458743 LNE393211:LNO458743 PRM393211:PRW458743 TVU393211:TWE458743 CUS983035:CVC1048576 GZA983035:GZK1048576 LDI983035:LDS1048576 PHQ983035:PIA1048576 TLY983035:TMI1048576 KC458747:KM524279 DOK458747:DOU524279 HSS458747:HTC524279 LXA458747:LXK524279 QBI458747:QBS524279 UFQ458747:UGA524279 TY458747:UI524279 DYG458747:DYQ524279 ICO458747:ICY524279 MGW458747:MHG524279 QLE458747:QLO524279 UPM458747:UPW524279 ADU458747:AEE524279 EIC458747:EIM524279 IMK458747:IMU524279 MQS458747:MRC524279 QVA458747:QVK524279 UZI458747:UZS524279 ANQ458747:AOA524279 ERY458747:ESI524279 IWG458747:IWQ524279 NAO458747:NAY524279 REW458747:RFG524279 VJE458747:VJO524279 AXM458747:AXW524279 FBU458747:FCE524279 JGC458747:JGM524279 NKK458747:NKU524279 ROS458747:RPC524279 VTA458747:VTK524279 BHI458747:BHS524279 FLQ458747:FMA524279 JPY458747:JQI524279 NUG458747:NUQ524279 RYO458747:RYY524279 WCW458747:WDG524279 BRE458747:BRO524279 FVM458747:FVW524279 JZU458747:KAE524279 OEC458747:OEM524279 SIK458747:SIU524279 WMS458747:WNC524279 CBA458747:CBK524279 GFI458747:GFS524279 KJQ458747:KKA524279 ONY458747:OOI524279 SSG458747:SSQ524279 WWO458747:WWY524279 CKW458747:CLG524279 GPE458747:GPO524279 KTM458747:KTW524279 OXU458747:OYE524279 TCC458747:TCM524279 CUS458747:CVC524279 GZA458747:GZK524279 LDI458747:LDS524279 PHQ458747:PIA524279 TLY458747:TMI524279 DEO458747:DEY524279 HIW458747:HJG524279 LNE458747:LNO524279 PRM458747:PRW524279 TVU458747:TWE524279 DEO983035:DEY1048576 HIW983035:HJG1048576 LNE983035:LNO1048576 PRM983035:PRW1048576 TVU983035:TWE1048576 KC524283:KM589815 DOK524283:DOU589815 HSS524283:HTC589815 LXA524283:LXK589815 QBI524283:QBS589815 UFQ524283:UGA589815 TY524283:UI589815 DYG524283:DYQ589815 ICO524283:ICY589815 MGW524283:MHG589815 QLE524283:QLO589815 UPM524283:UPW589815 ADU524283:AEE589815 EIC524283:EIM589815 IMK524283:IMU589815 MQS524283:MRC589815 QVA524283:QVK589815 UZI524283:UZS589815 ANQ524283:AOA589815 ERY524283:ESI589815 IWG524283:IWQ589815 NAO524283:NAY589815 REW524283:RFG589815 VJE524283:VJO589815 AXM524283:AXW589815 FBU524283:FCE589815 JGC524283:JGM589815 NKK524283:NKU589815 ROS524283:RPC589815 VTA524283:VTK589815 BHI524283:BHS589815 FLQ524283:FMA589815 JPY524283:JQI589815 NUG524283:NUQ589815 RYO524283:RYY589815 WCW524283:WDG589815 BRE524283:BRO589815 FVM524283:FVW589815 JZU524283:KAE589815 OEC524283:OEM589815 SIK524283:SIU589815 WMS524283:WNC589815 CBA524283:CBK589815 GFI524283:GFS589815 KJQ524283:KKA589815 ONY524283:OOI589815 SSG524283:SSQ589815 WWO524283:WWY589815 CKW524283:CLG589815 GPE524283:GPO589815 KTM524283:KTW589815 OXU524283:OYE589815 TCC524283:TCM589815 CUS524283:CVC589815 GZA524283:GZK589815 LDI524283:LDS589815 PHQ524283:PIA589815 TLY524283:TMI589815 DEO524283:DEY589815 HIW524283:HJG589815 LNE524283:LNO589815 PRM524283:PRW589815 TVU524283:TWE589815 KC983035:KM1048576 DOK983035:DOU1048576 HSS983035:HTC1048576 LXA983035:LXK1048576 QBI983035:QBS1048576 UFQ983035:UGA1048576 KC589819:KM655351 DOK589819:DOU655351 HSS589819:HTC655351 LXA589819:LXK655351 QBI589819:QBS655351 UFQ589819:UGA655351 TY589819:UI655351 DYG589819:DYQ655351 ICO589819:ICY655351 MGW589819:MHG655351 QLE589819:QLO655351 UPM589819:UPW655351 ADU589819:AEE655351 EIC589819:EIM655351 IMK589819:IMU655351 MQS589819:MRC655351 QVA589819:QVK655351 UZI589819:UZS655351 ANQ589819:AOA655351 ERY589819:ESI655351 IWG589819:IWQ655351 NAO589819:NAY655351 REW589819:RFG655351 VJE589819:VJO655351 AXM589819:AXW655351 FBU589819:FCE655351 JGC589819:JGM655351 NKK589819:NKU655351 ROS589819:RPC655351 VTA589819:VTK655351 BHI589819:BHS655351 FLQ589819:FMA655351 JPY589819:JQI655351 NUG589819:NUQ655351 RYO589819:RYY655351 WCW589819:WDG655351 BRE589819:BRO655351 FVM589819:FVW655351 JZU589819:KAE655351 OEC589819:OEM655351 SIK589819:SIU655351 WMS589819:WNC655351 CBA589819:CBK655351 GFI589819:GFS655351 KJQ589819:KKA655351 ONY589819:OOI655351 SSG589819:SSQ655351 WWO589819:WWY655351 CKW589819:CLG655351 GPE589819:GPO655351 KTM589819:KTW655351 OXU589819:OYE655351 TCC589819:TCM655351 CUS589819:CVC655351 GZA589819:GZK655351 LDI589819:LDS655351 PHQ589819:PIA655351 TLY589819:TMI655351 DEO589819:DEY655351 HIW589819:HJG655351 LNE589819:LNO655351 PRM589819:PRW655351 TVU589819:TWE655351 TY983035:UI1048576 DYG983035:DYQ1048576 ICO983035:ICY1048576 MGW983035:MHG1048576 QLE983035:QLO1048576 UPM983035:UPW1048576 KC655355:KM720887 DOK655355:DOU720887 HSS655355:HTC720887 LXA655355:LXK720887 QBI655355:QBS720887 UFQ655355:UGA720887 TY655355:UI720887 DYG655355:DYQ720887 ICO655355:ICY720887 MGW655355:MHG720887 QLE655355:QLO720887 UPM655355:UPW720887 ADU655355:AEE720887 EIC655355:EIM720887 IMK655355:IMU720887 MQS655355:MRC720887 QVA655355:QVK720887 UZI655355:UZS720887 ANQ655355:AOA720887 ERY655355:ESI720887 IWG655355:IWQ720887 NAO655355:NAY720887 REW655355:RFG720887 VJE655355:VJO720887 AXM655355:AXW720887 FBU655355:FCE720887 JGC655355:JGM720887 NKK655355:NKU720887 ROS655355:RPC720887 VTA655355:VTK720887 BHI655355:BHS720887 FLQ655355:FMA720887 JPY655355:JQI720887 NUG655355:NUQ720887 RYO655355:RYY720887 WCW655355:WDG720887 BRE655355:BRO720887 FVM655355:FVW720887 JZU655355:KAE720887 OEC655355:OEM720887 SIK655355:SIU720887 WMS655355:WNC720887 CBA655355:CBK720887 GFI655355:GFS720887 KJQ655355:KKA720887 ONY655355:OOI720887 SSG655355:SSQ720887 WWO655355:WWY720887 CKW655355:CLG720887 GPE655355:GPO720887 KTM655355:KTW720887 OXU655355:OYE720887 TCC655355:TCM720887 CUS655355:CVC720887 GZA655355:GZK720887 LDI655355:LDS720887 PHQ655355:PIA720887 TLY655355:TMI720887 DEO655355:DEY720887 HIW655355:HJG720887 LNE655355:LNO720887 PRM655355:PRW720887 TVU655355:TWE720887 ADU983035:AEE1048576 EIC983035:EIM1048576 IMK983035:IMU1048576 MQS983035:MRC1048576 QVA983035:QVK1048576 UZI983035:UZS1048576 KC720891:KM786423 DOK720891:DOU786423 HSS720891:HTC786423 LXA720891:LXK786423 QBI720891:QBS786423 UFQ720891:UGA786423 TY720891:UI786423 DYG720891:DYQ786423 ICO720891:ICY786423 MGW720891:MHG786423 QLE720891:QLO786423 UPM720891:UPW786423 ADU720891:AEE786423 EIC720891:EIM786423 IMK720891:IMU786423 MQS720891:MRC786423 QVA720891:QVK786423 UZI720891:UZS786423 ANQ720891:AOA786423 ERY720891:ESI786423 IWG720891:IWQ786423 NAO720891:NAY786423 REW720891:RFG786423 VJE720891:VJO786423 AXM720891:AXW786423 FBU720891:FCE786423 JGC720891:JGM786423 NKK720891:NKU786423 ROS720891:RPC786423 VTA720891:VTK786423 BHI720891:BHS786423 FLQ720891:FMA786423 JPY720891:JQI786423 NUG720891:NUQ786423 RYO720891:RYY786423 WCW720891:WDG786423 BRE720891:BRO786423 FVM720891:FVW786423 JZU720891:KAE786423 OEC720891:OEM786423 SIK720891:SIU786423 WMS720891:WNC786423 CBA720891:CBK786423 GFI720891:GFS786423 KJQ720891:KKA786423 ONY720891:OOI786423 SSG720891:SSQ786423 WWO720891:WWY786423 CKW720891:CLG786423 GPE720891:GPO786423 KTM720891:KTW786423 OXU720891:OYE786423 TCC720891:TCM786423 CUS720891:CVC786423 GZA720891:GZK786423 LDI720891:LDS786423 PHQ720891:PIA786423 TLY720891:TMI786423 DEO720891:DEY786423 HIW720891:HJG786423 LNE720891:LNO786423 PRM720891:PRW786423 TVU720891:TWE786423 KC786427:KM851959 DOK786427:DOU851959 HSS786427:HTC851959 LXA786427:LXK851959 QBI786427:QBS851959 UFQ786427:UGA851959 TY786427:UI851959 DYG786427:DYQ851959 ICO786427:ICY851959 MGW786427:MHG851959 QLE786427:QLO851959 UPM786427:UPW851959 ADU786427:AEE851959 EIC786427:EIM851959 IMK786427:IMU851959 MQS786427:MRC851959 QVA786427:QVK851959 UZI786427:UZS851959 ANQ786427:AOA851959 ERY786427:ESI851959 IWG786427:IWQ851959 NAO786427:NAY851959 REW786427:RFG851959 VJE786427:VJO851959 AXM786427:AXW851959 FBU786427:FCE851959 JGC786427:JGM851959 NKK786427:NKU851959 ROS786427:RPC851959 VTA786427:VTK851959 BHI786427:BHS851959 FLQ786427:FMA851959 JPY786427:JQI851959 NUG786427:NUQ851959 RYO786427:RYY851959 WCW786427:WDG851959 BRE786427:BRO851959 FVM786427:FVW851959 JZU786427:KAE851959 OEC786427:OEM851959 SIK786427:SIU851959 WMS786427:WNC851959 CBA786427:CBK851959 GFI786427:GFS851959 KJQ786427:KKA851959 ONY786427:OOI851959 SSG786427:SSQ851959 WWO786427:WWY851959 CKW786427:CLG851959 GPE786427:GPO851959 KTM786427:KTW851959 OXU786427:OYE851959 TCC786427:TCM851959 CUS786427:CVC851959 GZA786427:GZK851959 LDI786427:LDS851959 PHQ786427:PIA851959 TLY786427:TMI851959 DEO786427:DEY851959 HIW786427:HJG851959 LNE786427:LNO851959 PRM786427:PRW851959 TVU786427:TWE851959 KC851963:KM917495 DOK851963:DOU917495 HSS851963:HTC917495 LXA851963:LXK917495 QBI851963:QBS917495 UFQ851963:UGA917495 TY851963:UI917495 DYG851963:DYQ917495 ICO851963:ICY917495 MGW851963:MHG917495 QLE851963:QLO917495 UPM851963:UPW917495 ADU851963:AEE917495 EIC851963:EIM917495 IMK851963:IMU917495 MQS851963:MRC917495 QVA851963:QVK917495 UZI851963:UZS917495 ANQ851963:AOA917495 ERY851963:ESI917495 IWG851963:IWQ917495 NAO851963:NAY917495 REW851963:RFG917495 VJE851963:VJO917495 AXM851963:AXW917495 FBU851963:FCE917495 JGC851963:JGM917495 NKK851963:NKU917495 ROS851963:RPC917495 VTA851963:VTK917495 BHI851963:BHS917495 FLQ851963:FMA917495 JPY851963:JQI917495 NUG851963:NUQ917495 RYO851963:RYY917495 WCW851963:WDG917495 BRE851963:BRO917495 FVM851963:FVW917495 JZU851963:KAE917495 OEC851963:OEM917495 SIK851963:SIU917495 WMS851963:WNC917495 CBA851963:CBK917495 GFI851963:GFS917495 KJQ851963:KKA917495 ONY851963:OOI917495 SSG851963:SSQ917495 WWO851963:WWY917495 CKW851963:CLG917495 GPE851963:GPO917495 KTM851963:KTW917495 OXU851963:OYE917495 TCC851963:TCM917495 CUS851963:CVC917495 GZA851963:GZK917495 LDI851963:LDS917495 PHQ851963:PIA917495 TLY851963:TMI917495 DEO851963:DEY917495 HIW851963:HJG917495 LNE851963:LNO917495 PRM851963:PRW917495 TVU851963:TWE917495 KC917499:KM983031 DOK917499:DOU983031 HSS917499:HTC983031 LXA917499:LXK983031 QBI917499:QBS983031 UFQ917499:UGA983031 TY917499:UI983031 DYG917499:DYQ983031 ICO917499:ICY983031 MGW917499:MHG983031 QLE917499:QLO983031 UPM917499:UPW983031 ADU917499:AEE983031 EIC917499:EIM983031 IMK917499:IMU983031 MQS917499:MRC983031 QVA917499:QVK983031 UZI917499:UZS983031 ANQ917499:AOA983031 ERY917499:ESI983031 IWG917499:IWQ983031 NAO917499:NAY983031 REW917499:RFG983031 VJE917499:VJO983031 AXM917499:AXW983031 FBU917499:FCE983031 JGC917499:JGM983031 NKK917499:NKU983031 ROS917499:RPC983031 VTA917499:VTK983031 BHI917499:BHS983031 FLQ917499:FMA983031 JPY917499:JQI983031 NUG917499:NUQ983031 RYO917499:RYY983031 WCW917499:WDG983031 BRE917499:BRO983031 FVM917499:FVW983031 JZU917499:KAE983031 OEC917499:OEM983031 SIK917499:SIU983031 WMS917499:WNC983031 CBA917499:CBK983031 GFI917499:GFS983031 KJQ917499:KKA983031 ONY917499:OOI983031 SSG917499:SSQ983031 WWO917499:WWY983031 CKW917499:CLG983031 GPE917499:GPO983031 KTM917499:KTW983031 OXU917499:OYE983031 TCC917499:TCM983031 CUS917499:CVC983031 GZA917499:GZK983031 LDI917499:LDS983031 PHQ917499:PIA983031 TLY917499:TMI983031 DEO917499:DEY983031 HIW917499:HJG983031 LNE917499:LNO983031 PRM917499:PRW983031 TVU917499:TWE983031 CBA4:CBK65527 GFI4:GFS65527 KJQ4:KKA65527 ONY4:OOI65527 SSG4:SSQ65527 WWO4:WWY65527 BRE4:BRO65527 FVM4:FVW65527 JZU4:KAE65527 OEC4:OEM65527 SIK4:SIU65527 WMS4:WNC65527 BHI4:BHS65527 FLQ4:FMA65527 JPY4:JQI65527 NUG4:NUQ65527 RYO4:RYY65527 WCW4:WDG65527 AXM4:AXW65527 FBU4:FCE65527 JGC4:JGM65527 NKK4:NKU65527 ROS4:RPC65527 VTA4:VTK65527 ANQ4:AOA65527 ERY4:ESI65527 IWG4:IWQ65527 NAO4:NAY65527 REW4:RFG65527 VJE4:VJO65527 ADU4:AEE65527 EIC4:EIM65527 IMK4:IMU65527 MQS4:MRC65527 QVA4:QVK65527 UZI4:UZS65527 TY4:UI65527 DYG4:DYQ65527 ICO4:ICY65527 MGW4:MHG65527 QLE4:QLO65527 UPM4:UPW65527 KC4:KM65527 DOK4:DOU65527 HSS4:HTC65527 LXA4:LXK65527 QBI4:QBS65527 UFQ4:UGA65527 DEO4:DEY65527 HIW4:HJG65527 LNE4:LNO65527 PRM4:PRW65527 TVU4:TWE65527 CUS4:CVC65527 GZA4:GZK65527 LDI4:LDS65527 PHQ4:PIA65527 TLY4:TMI65527 CKW4:CLG65527 GPE4:GPO65527 KTM4:KTW65527 OXU4:OYE65527 TCC4:TCM65527">
      <formula1>"Paid,Not Paid,N/A"</formula1>
    </dataValidation>
  </dataValidations>
  <pageMargins left="0.75" right="0.75" top="1" bottom="1" header="0.5" footer="0.5"/>
  <pageSetup paperSize="1" orientation="portrait"/>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2831"/>
  <sheetViews>
    <sheetView zoomScale="80" zoomScaleNormal="80" workbookViewId="0">
      <pane ySplit="3" topLeftCell="A4" activePane="bottomLeft" state="frozen"/>
      <selection/>
      <selection pane="bottomLeft" activeCell="P4" sqref="P4"/>
    </sheetView>
  </sheetViews>
  <sheetFormatPr defaultColWidth="9" defaultRowHeight="11.25"/>
  <cols>
    <col min="1" max="1" width="4" style="35" customWidth="1"/>
    <col min="2" max="2" width="16.8571428571429" style="36" customWidth="1"/>
    <col min="3" max="3" width="4.28571428571429" style="35" customWidth="1"/>
    <col min="4" max="4" width="4.42857142857143" style="35" customWidth="1"/>
    <col min="5" max="5" width="5.28571428571429" style="35" customWidth="1"/>
    <col min="6" max="6" width="4.57142857142857" style="35" customWidth="1"/>
    <col min="7" max="7" width="5.42857142857143" style="35" customWidth="1"/>
    <col min="8" max="9" width="4.57142857142857" style="35" customWidth="1"/>
    <col min="10" max="10" width="4.42857142857143" style="35" customWidth="1"/>
    <col min="11" max="11" width="4.57142857142857" style="35" customWidth="1"/>
    <col min="12" max="13" width="4.28571428571429" style="35" customWidth="1"/>
    <col min="14" max="14" width="4.14285714285714" style="35" customWidth="1"/>
    <col min="15" max="15" width="4.28571428571429" style="35" customWidth="1"/>
    <col min="16" max="16" width="14.7142857142857" style="37" customWidth="1"/>
    <col min="17" max="17" width="7.28571428571429" style="38" customWidth="1"/>
    <col min="18" max="28" width="7.28571428571429" style="35" customWidth="1"/>
    <col min="29" max="29" width="7.28571428571429" style="39" customWidth="1"/>
    <col min="30" max="30" width="7.28571428571429" style="40" customWidth="1"/>
    <col min="31" max="31" width="17.7142857142857" style="35" customWidth="1"/>
    <col min="32" max="32" width="4.71428571428571" style="35" hidden="1" customWidth="1"/>
    <col min="33" max="33" width="5.28571428571429" style="35" hidden="1" customWidth="1"/>
    <col min="34" max="34" width="4.71428571428571" style="35" hidden="1" customWidth="1"/>
    <col min="35" max="35" width="5.42857142857143" style="35" hidden="1" customWidth="1"/>
    <col min="36" max="38" width="6" style="35" hidden="1" customWidth="1"/>
    <col min="39" max="39" width="8.85714285714286" style="35" hidden="1" customWidth="1"/>
    <col min="40" max="42" width="6.85714285714286" style="35" hidden="1" customWidth="1"/>
    <col min="43" max="43" width="6.85714285714286" style="35" customWidth="1"/>
    <col min="44" max="44" width="9.14285714285714" style="35"/>
    <col min="45" max="45" width="8.14285714285714" style="35" customWidth="1"/>
    <col min="46" max="51" width="6" style="35" customWidth="1"/>
    <col min="52" max="52" width="6.85714285714286" style="35" customWidth="1"/>
    <col min="53" max="56" width="6" style="35" customWidth="1"/>
    <col min="57" max="284" width="9.14285714285714" style="35"/>
    <col min="285" max="285" width="7.14285714285714" style="35" customWidth="1"/>
    <col min="286" max="286" width="9.57142857142857" style="35" customWidth="1"/>
    <col min="287" max="287" width="5.14285714285714" style="35" customWidth="1"/>
    <col min="288" max="292" width="9" style="35" hidden="1" customWidth="1"/>
    <col min="293" max="293" width="4.71428571428571" style="35" customWidth="1"/>
    <col min="294" max="294" width="4.14285714285714" style="35" customWidth="1"/>
    <col min="295" max="295" width="4.42857142857143" style="35" customWidth="1"/>
    <col min="296" max="296" width="4.57142857142857" style="35" customWidth="1"/>
    <col min="297" max="297" width="4.28571428571429" style="35" customWidth="1"/>
    <col min="298" max="298" width="4.57142857142857" style="35" customWidth="1"/>
    <col min="299" max="299" width="4.71428571428571" style="35" customWidth="1"/>
    <col min="300" max="300" width="18.2857142857143" style="35" customWidth="1"/>
    <col min="301" max="301" width="6" style="35" customWidth="1"/>
    <col min="302" max="302" width="5" style="35" customWidth="1"/>
    <col min="303" max="303" width="9" style="35" customWidth="1"/>
    <col min="304" max="304" width="9.85714285714286" style="35" customWidth="1"/>
    <col min="305" max="305" width="9.71428571428571" style="35" customWidth="1"/>
    <col min="306" max="312" width="6" style="35" customWidth="1"/>
    <col min="313" max="540" width="9.14285714285714" style="35"/>
    <col min="541" max="541" width="7.14285714285714" style="35" customWidth="1"/>
    <col min="542" max="542" width="9.57142857142857" style="35" customWidth="1"/>
    <col min="543" max="543" width="5.14285714285714" style="35" customWidth="1"/>
    <col min="544" max="548" width="9" style="35" hidden="1" customWidth="1"/>
    <col min="549" max="549" width="4.71428571428571" style="35" customWidth="1"/>
    <col min="550" max="550" width="4.14285714285714" style="35" customWidth="1"/>
    <col min="551" max="551" width="4.42857142857143" style="35" customWidth="1"/>
    <col min="552" max="552" width="4.57142857142857" style="35" customWidth="1"/>
    <col min="553" max="553" width="4.28571428571429" style="35" customWidth="1"/>
    <col min="554" max="554" width="4.57142857142857" style="35" customWidth="1"/>
    <col min="555" max="555" width="4.71428571428571" style="35" customWidth="1"/>
    <col min="556" max="556" width="18.2857142857143" style="35" customWidth="1"/>
    <col min="557" max="557" width="6" style="35" customWidth="1"/>
    <col min="558" max="558" width="5" style="35" customWidth="1"/>
    <col min="559" max="559" width="9" style="35" customWidth="1"/>
    <col min="560" max="560" width="9.85714285714286" style="35" customWidth="1"/>
    <col min="561" max="561" width="9.71428571428571" style="35" customWidth="1"/>
    <col min="562" max="568" width="6" style="35" customWidth="1"/>
    <col min="569" max="796" width="9.14285714285714" style="35"/>
    <col min="797" max="797" width="7.14285714285714" style="35" customWidth="1"/>
    <col min="798" max="798" width="9.57142857142857" style="35" customWidth="1"/>
    <col min="799" max="799" width="5.14285714285714" style="35" customWidth="1"/>
    <col min="800" max="804" width="9" style="35" hidden="1" customWidth="1"/>
    <col min="805" max="805" width="4.71428571428571" style="35" customWidth="1"/>
    <col min="806" max="806" width="4.14285714285714" style="35" customWidth="1"/>
    <col min="807" max="807" width="4.42857142857143" style="35" customWidth="1"/>
    <col min="808" max="808" width="4.57142857142857" style="35" customWidth="1"/>
    <col min="809" max="809" width="4.28571428571429" style="35" customWidth="1"/>
    <col min="810" max="810" width="4.57142857142857" style="35" customWidth="1"/>
    <col min="811" max="811" width="4.71428571428571" style="35" customWidth="1"/>
    <col min="812" max="812" width="18.2857142857143" style="35" customWidth="1"/>
    <col min="813" max="813" width="6" style="35" customWidth="1"/>
    <col min="814" max="814" width="5" style="35" customWidth="1"/>
    <col min="815" max="815" width="9" style="35" customWidth="1"/>
    <col min="816" max="816" width="9.85714285714286" style="35" customWidth="1"/>
    <col min="817" max="817" width="9.71428571428571" style="35" customWidth="1"/>
    <col min="818" max="824" width="6" style="35" customWidth="1"/>
    <col min="825" max="1052" width="9.14285714285714" style="35"/>
    <col min="1053" max="1053" width="7.14285714285714" style="35" customWidth="1"/>
    <col min="1054" max="1054" width="9.57142857142857" style="35" customWidth="1"/>
    <col min="1055" max="1055" width="5.14285714285714" style="35" customWidth="1"/>
    <col min="1056" max="1060" width="9" style="35" hidden="1" customWidth="1"/>
    <col min="1061" max="1061" width="4.71428571428571" style="35" customWidth="1"/>
    <col min="1062" max="1062" width="4.14285714285714" style="35" customWidth="1"/>
    <col min="1063" max="1063" width="4.42857142857143" style="35" customWidth="1"/>
    <col min="1064" max="1064" width="4.57142857142857" style="35" customWidth="1"/>
    <col min="1065" max="1065" width="4.28571428571429" style="35" customWidth="1"/>
    <col min="1066" max="1066" width="4.57142857142857" style="35" customWidth="1"/>
    <col min="1067" max="1067" width="4.71428571428571" style="35" customWidth="1"/>
    <col min="1068" max="1068" width="18.2857142857143" style="35" customWidth="1"/>
    <col min="1069" max="1069" width="6" style="35" customWidth="1"/>
    <col min="1070" max="1070" width="5" style="35" customWidth="1"/>
    <col min="1071" max="1071" width="9" style="35" customWidth="1"/>
    <col min="1072" max="1072" width="9.85714285714286" style="35" customWidth="1"/>
    <col min="1073" max="1073" width="9.71428571428571" style="35" customWidth="1"/>
    <col min="1074" max="1080" width="6" style="35" customWidth="1"/>
    <col min="1081" max="1308" width="9.14285714285714" style="35"/>
    <col min="1309" max="1309" width="7.14285714285714" style="35" customWidth="1"/>
    <col min="1310" max="1310" width="9.57142857142857" style="35" customWidth="1"/>
    <col min="1311" max="1311" width="5.14285714285714" style="35" customWidth="1"/>
    <col min="1312" max="1316" width="9" style="35" hidden="1" customWidth="1"/>
    <col min="1317" max="1317" width="4.71428571428571" style="35" customWidth="1"/>
    <col min="1318" max="1318" width="4.14285714285714" style="35" customWidth="1"/>
    <col min="1319" max="1319" width="4.42857142857143" style="35" customWidth="1"/>
    <col min="1320" max="1320" width="4.57142857142857" style="35" customWidth="1"/>
    <col min="1321" max="1321" width="4.28571428571429" style="35" customWidth="1"/>
    <col min="1322" max="1322" width="4.57142857142857" style="35" customWidth="1"/>
    <col min="1323" max="1323" width="4.71428571428571" style="35" customWidth="1"/>
    <col min="1324" max="1324" width="18.2857142857143" style="35" customWidth="1"/>
    <col min="1325" max="1325" width="6" style="35" customWidth="1"/>
    <col min="1326" max="1326" width="5" style="35" customWidth="1"/>
    <col min="1327" max="1327" width="9" style="35" customWidth="1"/>
    <col min="1328" max="1328" width="9.85714285714286" style="35" customWidth="1"/>
    <col min="1329" max="1329" width="9.71428571428571" style="35" customWidth="1"/>
    <col min="1330" max="1336" width="6" style="35" customWidth="1"/>
    <col min="1337" max="1564" width="9.14285714285714" style="35"/>
    <col min="1565" max="1565" width="7.14285714285714" style="35" customWidth="1"/>
    <col min="1566" max="1566" width="9.57142857142857" style="35" customWidth="1"/>
    <col min="1567" max="1567" width="5.14285714285714" style="35" customWidth="1"/>
    <col min="1568" max="1572" width="9" style="35" hidden="1" customWidth="1"/>
    <col min="1573" max="1573" width="4.71428571428571" style="35" customWidth="1"/>
    <col min="1574" max="1574" width="4.14285714285714" style="35" customWidth="1"/>
    <col min="1575" max="1575" width="4.42857142857143" style="35" customWidth="1"/>
    <col min="1576" max="1576" width="4.57142857142857" style="35" customWidth="1"/>
    <col min="1577" max="1577" width="4.28571428571429" style="35" customWidth="1"/>
    <col min="1578" max="1578" width="4.57142857142857" style="35" customWidth="1"/>
    <col min="1579" max="1579" width="4.71428571428571" style="35" customWidth="1"/>
    <col min="1580" max="1580" width="18.2857142857143" style="35" customWidth="1"/>
    <col min="1581" max="1581" width="6" style="35" customWidth="1"/>
    <col min="1582" max="1582" width="5" style="35" customWidth="1"/>
    <col min="1583" max="1583" width="9" style="35" customWidth="1"/>
    <col min="1584" max="1584" width="9.85714285714286" style="35" customWidth="1"/>
    <col min="1585" max="1585" width="9.71428571428571" style="35" customWidth="1"/>
    <col min="1586" max="1592" width="6" style="35" customWidth="1"/>
    <col min="1593" max="1820" width="9.14285714285714" style="35"/>
    <col min="1821" max="1821" width="7.14285714285714" style="35" customWidth="1"/>
    <col min="1822" max="1822" width="9.57142857142857" style="35" customWidth="1"/>
    <col min="1823" max="1823" width="5.14285714285714" style="35" customWidth="1"/>
    <col min="1824" max="1828" width="9" style="35" hidden="1" customWidth="1"/>
    <col min="1829" max="1829" width="4.71428571428571" style="35" customWidth="1"/>
    <col min="1830" max="1830" width="4.14285714285714" style="35" customWidth="1"/>
    <col min="1831" max="1831" width="4.42857142857143" style="35" customWidth="1"/>
    <col min="1832" max="1832" width="4.57142857142857" style="35" customWidth="1"/>
    <col min="1833" max="1833" width="4.28571428571429" style="35" customWidth="1"/>
    <col min="1834" max="1834" width="4.57142857142857" style="35" customWidth="1"/>
    <col min="1835" max="1835" width="4.71428571428571" style="35" customWidth="1"/>
    <col min="1836" max="1836" width="18.2857142857143" style="35" customWidth="1"/>
    <col min="1837" max="1837" width="6" style="35" customWidth="1"/>
    <col min="1838" max="1838" width="5" style="35" customWidth="1"/>
    <col min="1839" max="1839" width="9" style="35" customWidth="1"/>
    <col min="1840" max="1840" width="9.85714285714286" style="35" customWidth="1"/>
    <col min="1841" max="1841" width="9.71428571428571" style="35" customWidth="1"/>
    <col min="1842" max="1848" width="6" style="35" customWidth="1"/>
    <col min="1849" max="2076" width="9.14285714285714" style="35"/>
    <col min="2077" max="2077" width="7.14285714285714" style="35" customWidth="1"/>
    <col min="2078" max="2078" width="9.57142857142857" style="35" customWidth="1"/>
    <col min="2079" max="2079" width="5.14285714285714" style="35" customWidth="1"/>
    <col min="2080" max="2084" width="9" style="35" hidden="1" customWidth="1"/>
    <col min="2085" max="2085" width="4.71428571428571" style="35" customWidth="1"/>
    <col min="2086" max="2086" width="4.14285714285714" style="35" customWidth="1"/>
    <col min="2087" max="2087" width="4.42857142857143" style="35" customWidth="1"/>
    <col min="2088" max="2088" width="4.57142857142857" style="35" customWidth="1"/>
    <col min="2089" max="2089" width="4.28571428571429" style="35" customWidth="1"/>
    <col min="2090" max="2090" width="4.57142857142857" style="35" customWidth="1"/>
    <col min="2091" max="2091" width="4.71428571428571" style="35" customWidth="1"/>
    <col min="2092" max="2092" width="18.2857142857143" style="35" customWidth="1"/>
    <col min="2093" max="2093" width="6" style="35" customWidth="1"/>
    <col min="2094" max="2094" width="5" style="35" customWidth="1"/>
    <col min="2095" max="2095" width="9" style="35" customWidth="1"/>
    <col min="2096" max="2096" width="9.85714285714286" style="35" customWidth="1"/>
    <col min="2097" max="2097" width="9.71428571428571" style="35" customWidth="1"/>
    <col min="2098" max="2104" width="6" style="35" customWidth="1"/>
    <col min="2105" max="2332" width="9.14285714285714" style="35"/>
    <col min="2333" max="2333" width="7.14285714285714" style="35" customWidth="1"/>
    <col min="2334" max="2334" width="9.57142857142857" style="35" customWidth="1"/>
    <col min="2335" max="2335" width="5.14285714285714" style="35" customWidth="1"/>
    <col min="2336" max="2340" width="9" style="35" hidden="1" customWidth="1"/>
    <col min="2341" max="2341" width="4.71428571428571" style="35" customWidth="1"/>
    <col min="2342" max="2342" width="4.14285714285714" style="35" customWidth="1"/>
    <col min="2343" max="2343" width="4.42857142857143" style="35" customWidth="1"/>
    <col min="2344" max="2344" width="4.57142857142857" style="35" customWidth="1"/>
    <col min="2345" max="2345" width="4.28571428571429" style="35" customWidth="1"/>
    <col min="2346" max="2346" width="4.57142857142857" style="35" customWidth="1"/>
    <col min="2347" max="2347" width="4.71428571428571" style="35" customWidth="1"/>
    <col min="2348" max="2348" width="18.2857142857143" style="35" customWidth="1"/>
    <col min="2349" max="2349" width="6" style="35" customWidth="1"/>
    <col min="2350" max="2350" width="5" style="35" customWidth="1"/>
    <col min="2351" max="2351" width="9" style="35" customWidth="1"/>
    <col min="2352" max="2352" width="9.85714285714286" style="35" customWidth="1"/>
    <col min="2353" max="2353" width="9.71428571428571" style="35" customWidth="1"/>
    <col min="2354" max="2360" width="6" style="35" customWidth="1"/>
    <col min="2361" max="2588" width="9.14285714285714" style="35"/>
    <col min="2589" max="2589" width="7.14285714285714" style="35" customWidth="1"/>
    <col min="2590" max="2590" width="9.57142857142857" style="35" customWidth="1"/>
    <col min="2591" max="2591" width="5.14285714285714" style="35" customWidth="1"/>
    <col min="2592" max="2596" width="9" style="35" hidden="1" customWidth="1"/>
    <col min="2597" max="2597" width="4.71428571428571" style="35" customWidth="1"/>
    <col min="2598" max="2598" width="4.14285714285714" style="35" customWidth="1"/>
    <col min="2599" max="2599" width="4.42857142857143" style="35" customWidth="1"/>
    <col min="2600" max="2600" width="4.57142857142857" style="35" customWidth="1"/>
    <col min="2601" max="2601" width="4.28571428571429" style="35" customWidth="1"/>
    <col min="2602" max="2602" width="4.57142857142857" style="35" customWidth="1"/>
    <col min="2603" max="2603" width="4.71428571428571" style="35" customWidth="1"/>
    <col min="2604" max="2604" width="18.2857142857143" style="35" customWidth="1"/>
    <col min="2605" max="2605" width="6" style="35" customWidth="1"/>
    <col min="2606" max="2606" width="5" style="35" customWidth="1"/>
    <col min="2607" max="2607" width="9" style="35" customWidth="1"/>
    <col min="2608" max="2608" width="9.85714285714286" style="35" customWidth="1"/>
    <col min="2609" max="2609" width="9.71428571428571" style="35" customWidth="1"/>
    <col min="2610" max="2616" width="6" style="35" customWidth="1"/>
    <col min="2617" max="2844" width="9.14285714285714" style="35"/>
    <col min="2845" max="2845" width="7.14285714285714" style="35" customWidth="1"/>
    <col min="2846" max="2846" width="9.57142857142857" style="35" customWidth="1"/>
    <col min="2847" max="2847" width="5.14285714285714" style="35" customWidth="1"/>
    <col min="2848" max="2852" width="9" style="35" hidden="1" customWidth="1"/>
    <col min="2853" max="2853" width="4.71428571428571" style="35" customWidth="1"/>
    <col min="2854" max="2854" width="4.14285714285714" style="35" customWidth="1"/>
    <col min="2855" max="2855" width="4.42857142857143" style="35" customWidth="1"/>
    <col min="2856" max="2856" width="4.57142857142857" style="35" customWidth="1"/>
    <col min="2857" max="2857" width="4.28571428571429" style="35" customWidth="1"/>
    <col min="2858" max="2858" width="4.57142857142857" style="35" customWidth="1"/>
    <col min="2859" max="2859" width="4.71428571428571" style="35" customWidth="1"/>
    <col min="2860" max="2860" width="18.2857142857143" style="35" customWidth="1"/>
    <col min="2861" max="2861" width="6" style="35" customWidth="1"/>
    <col min="2862" max="2862" width="5" style="35" customWidth="1"/>
    <col min="2863" max="2863" width="9" style="35" customWidth="1"/>
    <col min="2864" max="2864" width="9.85714285714286" style="35" customWidth="1"/>
    <col min="2865" max="2865" width="9.71428571428571" style="35" customWidth="1"/>
    <col min="2866" max="2872" width="6" style="35" customWidth="1"/>
    <col min="2873" max="3100" width="9.14285714285714" style="35"/>
    <col min="3101" max="3101" width="7.14285714285714" style="35" customWidth="1"/>
    <col min="3102" max="3102" width="9.57142857142857" style="35" customWidth="1"/>
    <col min="3103" max="3103" width="5.14285714285714" style="35" customWidth="1"/>
    <col min="3104" max="3108" width="9" style="35" hidden="1" customWidth="1"/>
    <col min="3109" max="3109" width="4.71428571428571" style="35" customWidth="1"/>
    <col min="3110" max="3110" width="4.14285714285714" style="35" customWidth="1"/>
    <col min="3111" max="3111" width="4.42857142857143" style="35" customWidth="1"/>
    <col min="3112" max="3112" width="4.57142857142857" style="35" customWidth="1"/>
    <col min="3113" max="3113" width="4.28571428571429" style="35" customWidth="1"/>
    <col min="3114" max="3114" width="4.57142857142857" style="35" customWidth="1"/>
    <col min="3115" max="3115" width="4.71428571428571" style="35" customWidth="1"/>
    <col min="3116" max="3116" width="18.2857142857143" style="35" customWidth="1"/>
    <col min="3117" max="3117" width="6" style="35" customWidth="1"/>
    <col min="3118" max="3118" width="5" style="35" customWidth="1"/>
    <col min="3119" max="3119" width="9" style="35" customWidth="1"/>
    <col min="3120" max="3120" width="9.85714285714286" style="35" customWidth="1"/>
    <col min="3121" max="3121" width="9.71428571428571" style="35" customWidth="1"/>
    <col min="3122" max="3128" width="6" style="35" customWidth="1"/>
    <col min="3129" max="3356" width="9.14285714285714" style="35"/>
    <col min="3357" max="3357" width="7.14285714285714" style="35" customWidth="1"/>
    <col min="3358" max="3358" width="9.57142857142857" style="35" customWidth="1"/>
    <col min="3359" max="3359" width="5.14285714285714" style="35" customWidth="1"/>
    <col min="3360" max="3364" width="9" style="35" hidden="1" customWidth="1"/>
    <col min="3365" max="3365" width="4.71428571428571" style="35" customWidth="1"/>
    <col min="3366" max="3366" width="4.14285714285714" style="35" customWidth="1"/>
    <col min="3367" max="3367" width="4.42857142857143" style="35" customWidth="1"/>
    <col min="3368" max="3368" width="4.57142857142857" style="35" customWidth="1"/>
    <col min="3369" max="3369" width="4.28571428571429" style="35" customWidth="1"/>
    <col min="3370" max="3370" width="4.57142857142857" style="35" customWidth="1"/>
    <col min="3371" max="3371" width="4.71428571428571" style="35" customWidth="1"/>
    <col min="3372" max="3372" width="18.2857142857143" style="35" customWidth="1"/>
    <col min="3373" max="3373" width="6" style="35" customWidth="1"/>
    <col min="3374" max="3374" width="5" style="35" customWidth="1"/>
    <col min="3375" max="3375" width="9" style="35" customWidth="1"/>
    <col min="3376" max="3376" width="9.85714285714286" style="35" customWidth="1"/>
    <col min="3377" max="3377" width="9.71428571428571" style="35" customWidth="1"/>
    <col min="3378" max="3384" width="6" style="35" customWidth="1"/>
    <col min="3385" max="3612" width="9.14285714285714" style="35"/>
    <col min="3613" max="3613" width="7.14285714285714" style="35" customWidth="1"/>
    <col min="3614" max="3614" width="9.57142857142857" style="35" customWidth="1"/>
    <col min="3615" max="3615" width="5.14285714285714" style="35" customWidth="1"/>
    <col min="3616" max="3620" width="9" style="35" hidden="1" customWidth="1"/>
    <col min="3621" max="3621" width="4.71428571428571" style="35" customWidth="1"/>
    <col min="3622" max="3622" width="4.14285714285714" style="35" customWidth="1"/>
    <col min="3623" max="3623" width="4.42857142857143" style="35" customWidth="1"/>
    <col min="3624" max="3624" width="4.57142857142857" style="35" customWidth="1"/>
    <col min="3625" max="3625" width="4.28571428571429" style="35" customWidth="1"/>
    <col min="3626" max="3626" width="4.57142857142857" style="35" customWidth="1"/>
    <col min="3627" max="3627" width="4.71428571428571" style="35" customWidth="1"/>
    <col min="3628" max="3628" width="18.2857142857143" style="35" customWidth="1"/>
    <col min="3629" max="3629" width="6" style="35" customWidth="1"/>
    <col min="3630" max="3630" width="5" style="35" customWidth="1"/>
    <col min="3631" max="3631" width="9" style="35" customWidth="1"/>
    <col min="3632" max="3632" width="9.85714285714286" style="35" customWidth="1"/>
    <col min="3633" max="3633" width="9.71428571428571" style="35" customWidth="1"/>
    <col min="3634" max="3640" width="6" style="35" customWidth="1"/>
    <col min="3641" max="3868" width="9.14285714285714" style="35"/>
    <col min="3869" max="3869" width="7.14285714285714" style="35" customWidth="1"/>
    <col min="3870" max="3870" width="9.57142857142857" style="35" customWidth="1"/>
    <col min="3871" max="3871" width="5.14285714285714" style="35" customWidth="1"/>
    <col min="3872" max="3876" width="9" style="35" hidden="1" customWidth="1"/>
    <col min="3877" max="3877" width="4.71428571428571" style="35" customWidth="1"/>
    <col min="3878" max="3878" width="4.14285714285714" style="35" customWidth="1"/>
    <col min="3879" max="3879" width="4.42857142857143" style="35" customWidth="1"/>
    <col min="3880" max="3880" width="4.57142857142857" style="35" customWidth="1"/>
    <col min="3881" max="3881" width="4.28571428571429" style="35" customWidth="1"/>
    <col min="3882" max="3882" width="4.57142857142857" style="35" customWidth="1"/>
    <col min="3883" max="3883" width="4.71428571428571" style="35" customWidth="1"/>
    <col min="3884" max="3884" width="18.2857142857143" style="35" customWidth="1"/>
    <col min="3885" max="3885" width="6" style="35" customWidth="1"/>
    <col min="3886" max="3886" width="5" style="35" customWidth="1"/>
    <col min="3887" max="3887" width="9" style="35" customWidth="1"/>
    <col min="3888" max="3888" width="9.85714285714286" style="35" customWidth="1"/>
    <col min="3889" max="3889" width="9.71428571428571" style="35" customWidth="1"/>
    <col min="3890" max="3896" width="6" style="35" customWidth="1"/>
    <col min="3897" max="4124" width="9.14285714285714" style="35"/>
    <col min="4125" max="4125" width="7.14285714285714" style="35" customWidth="1"/>
    <col min="4126" max="4126" width="9.57142857142857" style="35" customWidth="1"/>
    <col min="4127" max="4127" width="5.14285714285714" style="35" customWidth="1"/>
    <col min="4128" max="4132" width="9" style="35" hidden="1" customWidth="1"/>
    <col min="4133" max="4133" width="4.71428571428571" style="35" customWidth="1"/>
    <col min="4134" max="4134" width="4.14285714285714" style="35" customWidth="1"/>
    <col min="4135" max="4135" width="4.42857142857143" style="35" customWidth="1"/>
    <col min="4136" max="4136" width="4.57142857142857" style="35" customWidth="1"/>
    <col min="4137" max="4137" width="4.28571428571429" style="35" customWidth="1"/>
    <col min="4138" max="4138" width="4.57142857142857" style="35" customWidth="1"/>
    <col min="4139" max="4139" width="4.71428571428571" style="35" customWidth="1"/>
    <col min="4140" max="4140" width="18.2857142857143" style="35" customWidth="1"/>
    <col min="4141" max="4141" width="6" style="35" customWidth="1"/>
    <col min="4142" max="4142" width="5" style="35" customWidth="1"/>
    <col min="4143" max="4143" width="9" style="35" customWidth="1"/>
    <col min="4144" max="4144" width="9.85714285714286" style="35" customWidth="1"/>
    <col min="4145" max="4145" width="9.71428571428571" style="35" customWidth="1"/>
    <col min="4146" max="4152" width="6" style="35" customWidth="1"/>
    <col min="4153" max="4380" width="9.14285714285714" style="35"/>
    <col min="4381" max="4381" width="7.14285714285714" style="35" customWidth="1"/>
    <col min="4382" max="4382" width="9.57142857142857" style="35" customWidth="1"/>
    <col min="4383" max="4383" width="5.14285714285714" style="35" customWidth="1"/>
    <col min="4384" max="4388" width="9" style="35" hidden="1" customWidth="1"/>
    <col min="4389" max="4389" width="4.71428571428571" style="35" customWidth="1"/>
    <col min="4390" max="4390" width="4.14285714285714" style="35" customWidth="1"/>
    <col min="4391" max="4391" width="4.42857142857143" style="35" customWidth="1"/>
    <col min="4392" max="4392" width="4.57142857142857" style="35" customWidth="1"/>
    <col min="4393" max="4393" width="4.28571428571429" style="35" customWidth="1"/>
    <col min="4394" max="4394" width="4.57142857142857" style="35" customWidth="1"/>
    <col min="4395" max="4395" width="4.71428571428571" style="35" customWidth="1"/>
    <col min="4396" max="4396" width="18.2857142857143" style="35" customWidth="1"/>
    <col min="4397" max="4397" width="6" style="35" customWidth="1"/>
    <col min="4398" max="4398" width="5" style="35" customWidth="1"/>
    <col min="4399" max="4399" width="9" style="35" customWidth="1"/>
    <col min="4400" max="4400" width="9.85714285714286" style="35" customWidth="1"/>
    <col min="4401" max="4401" width="9.71428571428571" style="35" customWidth="1"/>
    <col min="4402" max="4408" width="6" style="35" customWidth="1"/>
    <col min="4409" max="4636" width="9.14285714285714" style="35"/>
    <col min="4637" max="4637" width="7.14285714285714" style="35" customWidth="1"/>
    <col min="4638" max="4638" width="9.57142857142857" style="35" customWidth="1"/>
    <col min="4639" max="4639" width="5.14285714285714" style="35" customWidth="1"/>
    <col min="4640" max="4644" width="9" style="35" hidden="1" customWidth="1"/>
    <col min="4645" max="4645" width="4.71428571428571" style="35" customWidth="1"/>
    <col min="4646" max="4646" width="4.14285714285714" style="35" customWidth="1"/>
    <col min="4647" max="4647" width="4.42857142857143" style="35" customWidth="1"/>
    <col min="4648" max="4648" width="4.57142857142857" style="35" customWidth="1"/>
    <col min="4649" max="4649" width="4.28571428571429" style="35" customWidth="1"/>
    <col min="4650" max="4650" width="4.57142857142857" style="35" customWidth="1"/>
    <col min="4651" max="4651" width="4.71428571428571" style="35" customWidth="1"/>
    <col min="4652" max="4652" width="18.2857142857143" style="35" customWidth="1"/>
    <col min="4653" max="4653" width="6" style="35" customWidth="1"/>
    <col min="4654" max="4654" width="5" style="35" customWidth="1"/>
    <col min="4655" max="4655" width="9" style="35" customWidth="1"/>
    <col min="4656" max="4656" width="9.85714285714286" style="35" customWidth="1"/>
    <col min="4657" max="4657" width="9.71428571428571" style="35" customWidth="1"/>
    <col min="4658" max="4664" width="6" style="35" customWidth="1"/>
    <col min="4665" max="4892" width="9.14285714285714" style="35"/>
    <col min="4893" max="4893" width="7.14285714285714" style="35" customWidth="1"/>
    <col min="4894" max="4894" width="9.57142857142857" style="35" customWidth="1"/>
    <col min="4895" max="4895" width="5.14285714285714" style="35" customWidth="1"/>
    <col min="4896" max="4900" width="9" style="35" hidden="1" customWidth="1"/>
    <col min="4901" max="4901" width="4.71428571428571" style="35" customWidth="1"/>
    <col min="4902" max="4902" width="4.14285714285714" style="35" customWidth="1"/>
    <col min="4903" max="4903" width="4.42857142857143" style="35" customWidth="1"/>
    <col min="4904" max="4904" width="4.57142857142857" style="35" customWidth="1"/>
    <col min="4905" max="4905" width="4.28571428571429" style="35" customWidth="1"/>
    <col min="4906" max="4906" width="4.57142857142857" style="35" customWidth="1"/>
    <col min="4907" max="4907" width="4.71428571428571" style="35" customWidth="1"/>
    <col min="4908" max="4908" width="18.2857142857143" style="35" customWidth="1"/>
    <col min="4909" max="4909" width="6" style="35" customWidth="1"/>
    <col min="4910" max="4910" width="5" style="35" customWidth="1"/>
    <col min="4911" max="4911" width="9" style="35" customWidth="1"/>
    <col min="4912" max="4912" width="9.85714285714286" style="35" customWidth="1"/>
    <col min="4913" max="4913" width="9.71428571428571" style="35" customWidth="1"/>
    <col min="4914" max="4920" width="6" style="35" customWidth="1"/>
    <col min="4921" max="5148" width="9.14285714285714" style="35"/>
    <col min="5149" max="5149" width="7.14285714285714" style="35" customWidth="1"/>
    <col min="5150" max="5150" width="9.57142857142857" style="35" customWidth="1"/>
    <col min="5151" max="5151" width="5.14285714285714" style="35" customWidth="1"/>
    <col min="5152" max="5156" width="9" style="35" hidden="1" customWidth="1"/>
    <col min="5157" max="5157" width="4.71428571428571" style="35" customWidth="1"/>
    <col min="5158" max="5158" width="4.14285714285714" style="35" customWidth="1"/>
    <col min="5159" max="5159" width="4.42857142857143" style="35" customWidth="1"/>
    <col min="5160" max="5160" width="4.57142857142857" style="35" customWidth="1"/>
    <col min="5161" max="5161" width="4.28571428571429" style="35" customWidth="1"/>
    <col min="5162" max="5162" width="4.57142857142857" style="35" customWidth="1"/>
    <col min="5163" max="5163" width="4.71428571428571" style="35" customWidth="1"/>
    <col min="5164" max="5164" width="18.2857142857143" style="35" customWidth="1"/>
    <col min="5165" max="5165" width="6" style="35" customWidth="1"/>
    <col min="5166" max="5166" width="5" style="35" customWidth="1"/>
    <col min="5167" max="5167" width="9" style="35" customWidth="1"/>
    <col min="5168" max="5168" width="9.85714285714286" style="35" customWidth="1"/>
    <col min="5169" max="5169" width="9.71428571428571" style="35" customWidth="1"/>
    <col min="5170" max="5176" width="6" style="35" customWidth="1"/>
    <col min="5177" max="5404" width="9.14285714285714" style="35"/>
    <col min="5405" max="5405" width="7.14285714285714" style="35" customWidth="1"/>
    <col min="5406" max="5406" width="9.57142857142857" style="35" customWidth="1"/>
    <col min="5407" max="5407" width="5.14285714285714" style="35" customWidth="1"/>
    <col min="5408" max="5412" width="9" style="35" hidden="1" customWidth="1"/>
    <col min="5413" max="5413" width="4.71428571428571" style="35" customWidth="1"/>
    <col min="5414" max="5414" width="4.14285714285714" style="35" customWidth="1"/>
    <col min="5415" max="5415" width="4.42857142857143" style="35" customWidth="1"/>
    <col min="5416" max="5416" width="4.57142857142857" style="35" customWidth="1"/>
    <col min="5417" max="5417" width="4.28571428571429" style="35" customWidth="1"/>
    <col min="5418" max="5418" width="4.57142857142857" style="35" customWidth="1"/>
    <col min="5419" max="5419" width="4.71428571428571" style="35" customWidth="1"/>
    <col min="5420" max="5420" width="18.2857142857143" style="35" customWidth="1"/>
    <col min="5421" max="5421" width="6" style="35" customWidth="1"/>
    <col min="5422" max="5422" width="5" style="35" customWidth="1"/>
    <col min="5423" max="5423" width="9" style="35" customWidth="1"/>
    <col min="5424" max="5424" width="9.85714285714286" style="35" customWidth="1"/>
    <col min="5425" max="5425" width="9.71428571428571" style="35" customWidth="1"/>
    <col min="5426" max="5432" width="6" style="35" customWidth="1"/>
    <col min="5433" max="5660" width="9.14285714285714" style="35"/>
    <col min="5661" max="5661" width="7.14285714285714" style="35" customWidth="1"/>
    <col min="5662" max="5662" width="9.57142857142857" style="35" customWidth="1"/>
    <col min="5663" max="5663" width="5.14285714285714" style="35" customWidth="1"/>
    <col min="5664" max="5668" width="9" style="35" hidden="1" customWidth="1"/>
    <col min="5669" max="5669" width="4.71428571428571" style="35" customWidth="1"/>
    <col min="5670" max="5670" width="4.14285714285714" style="35" customWidth="1"/>
    <col min="5671" max="5671" width="4.42857142857143" style="35" customWidth="1"/>
    <col min="5672" max="5672" width="4.57142857142857" style="35" customWidth="1"/>
    <col min="5673" max="5673" width="4.28571428571429" style="35" customWidth="1"/>
    <col min="5674" max="5674" width="4.57142857142857" style="35" customWidth="1"/>
    <col min="5675" max="5675" width="4.71428571428571" style="35" customWidth="1"/>
    <col min="5676" max="5676" width="18.2857142857143" style="35" customWidth="1"/>
    <col min="5677" max="5677" width="6" style="35" customWidth="1"/>
    <col min="5678" max="5678" width="5" style="35" customWidth="1"/>
    <col min="5679" max="5679" width="9" style="35" customWidth="1"/>
    <col min="5680" max="5680" width="9.85714285714286" style="35" customWidth="1"/>
    <col min="5681" max="5681" width="9.71428571428571" style="35" customWidth="1"/>
    <col min="5682" max="5688" width="6" style="35" customWidth="1"/>
    <col min="5689" max="5916" width="9.14285714285714" style="35"/>
    <col min="5917" max="5917" width="7.14285714285714" style="35" customWidth="1"/>
    <col min="5918" max="5918" width="9.57142857142857" style="35" customWidth="1"/>
    <col min="5919" max="5919" width="5.14285714285714" style="35" customWidth="1"/>
    <col min="5920" max="5924" width="9" style="35" hidden="1" customWidth="1"/>
    <col min="5925" max="5925" width="4.71428571428571" style="35" customWidth="1"/>
    <col min="5926" max="5926" width="4.14285714285714" style="35" customWidth="1"/>
    <col min="5927" max="5927" width="4.42857142857143" style="35" customWidth="1"/>
    <col min="5928" max="5928" width="4.57142857142857" style="35" customWidth="1"/>
    <col min="5929" max="5929" width="4.28571428571429" style="35" customWidth="1"/>
    <col min="5930" max="5930" width="4.57142857142857" style="35" customWidth="1"/>
    <col min="5931" max="5931" width="4.71428571428571" style="35" customWidth="1"/>
    <col min="5932" max="5932" width="18.2857142857143" style="35" customWidth="1"/>
    <col min="5933" max="5933" width="6" style="35" customWidth="1"/>
    <col min="5934" max="5934" width="5" style="35" customWidth="1"/>
    <col min="5935" max="5935" width="9" style="35" customWidth="1"/>
    <col min="5936" max="5936" width="9.85714285714286" style="35" customWidth="1"/>
    <col min="5937" max="5937" width="9.71428571428571" style="35" customWidth="1"/>
    <col min="5938" max="5944" width="6" style="35" customWidth="1"/>
    <col min="5945" max="6172" width="9.14285714285714" style="35"/>
    <col min="6173" max="6173" width="7.14285714285714" style="35" customWidth="1"/>
    <col min="6174" max="6174" width="9.57142857142857" style="35" customWidth="1"/>
    <col min="6175" max="6175" width="5.14285714285714" style="35" customWidth="1"/>
    <col min="6176" max="6180" width="9" style="35" hidden="1" customWidth="1"/>
    <col min="6181" max="6181" width="4.71428571428571" style="35" customWidth="1"/>
    <col min="6182" max="6182" width="4.14285714285714" style="35" customWidth="1"/>
    <col min="6183" max="6183" width="4.42857142857143" style="35" customWidth="1"/>
    <col min="6184" max="6184" width="4.57142857142857" style="35" customWidth="1"/>
    <col min="6185" max="6185" width="4.28571428571429" style="35" customWidth="1"/>
    <col min="6186" max="6186" width="4.57142857142857" style="35" customWidth="1"/>
    <col min="6187" max="6187" width="4.71428571428571" style="35" customWidth="1"/>
    <col min="6188" max="6188" width="18.2857142857143" style="35" customWidth="1"/>
    <col min="6189" max="6189" width="6" style="35" customWidth="1"/>
    <col min="6190" max="6190" width="5" style="35" customWidth="1"/>
    <col min="6191" max="6191" width="9" style="35" customWidth="1"/>
    <col min="6192" max="6192" width="9.85714285714286" style="35" customWidth="1"/>
    <col min="6193" max="6193" width="9.71428571428571" style="35" customWidth="1"/>
    <col min="6194" max="6200" width="6" style="35" customWidth="1"/>
    <col min="6201" max="6428" width="9.14285714285714" style="35"/>
    <col min="6429" max="6429" width="7.14285714285714" style="35" customWidth="1"/>
    <col min="6430" max="6430" width="9.57142857142857" style="35" customWidth="1"/>
    <col min="6431" max="6431" width="5.14285714285714" style="35" customWidth="1"/>
    <col min="6432" max="6436" width="9" style="35" hidden="1" customWidth="1"/>
    <col min="6437" max="6437" width="4.71428571428571" style="35" customWidth="1"/>
    <col min="6438" max="6438" width="4.14285714285714" style="35" customWidth="1"/>
    <col min="6439" max="6439" width="4.42857142857143" style="35" customWidth="1"/>
    <col min="6440" max="6440" width="4.57142857142857" style="35" customWidth="1"/>
    <col min="6441" max="6441" width="4.28571428571429" style="35" customWidth="1"/>
    <col min="6442" max="6442" width="4.57142857142857" style="35" customWidth="1"/>
    <col min="6443" max="6443" width="4.71428571428571" style="35" customWidth="1"/>
    <col min="6444" max="6444" width="18.2857142857143" style="35" customWidth="1"/>
    <col min="6445" max="6445" width="6" style="35" customWidth="1"/>
    <col min="6446" max="6446" width="5" style="35" customWidth="1"/>
    <col min="6447" max="6447" width="9" style="35" customWidth="1"/>
    <col min="6448" max="6448" width="9.85714285714286" style="35" customWidth="1"/>
    <col min="6449" max="6449" width="9.71428571428571" style="35" customWidth="1"/>
    <col min="6450" max="6456" width="6" style="35" customWidth="1"/>
    <col min="6457" max="6684" width="9.14285714285714" style="35"/>
    <col min="6685" max="6685" width="7.14285714285714" style="35" customWidth="1"/>
    <col min="6686" max="6686" width="9.57142857142857" style="35" customWidth="1"/>
    <col min="6687" max="6687" width="5.14285714285714" style="35" customWidth="1"/>
    <col min="6688" max="6692" width="9" style="35" hidden="1" customWidth="1"/>
    <col min="6693" max="6693" width="4.71428571428571" style="35" customWidth="1"/>
    <col min="6694" max="6694" width="4.14285714285714" style="35" customWidth="1"/>
    <col min="6695" max="6695" width="4.42857142857143" style="35" customWidth="1"/>
    <col min="6696" max="6696" width="4.57142857142857" style="35" customWidth="1"/>
    <col min="6697" max="6697" width="4.28571428571429" style="35" customWidth="1"/>
    <col min="6698" max="6698" width="4.57142857142857" style="35" customWidth="1"/>
    <col min="6699" max="6699" width="4.71428571428571" style="35" customWidth="1"/>
    <col min="6700" max="6700" width="18.2857142857143" style="35" customWidth="1"/>
    <col min="6701" max="6701" width="6" style="35" customWidth="1"/>
    <col min="6702" max="6702" width="5" style="35" customWidth="1"/>
    <col min="6703" max="6703" width="9" style="35" customWidth="1"/>
    <col min="6704" max="6704" width="9.85714285714286" style="35" customWidth="1"/>
    <col min="6705" max="6705" width="9.71428571428571" style="35" customWidth="1"/>
    <col min="6706" max="6712" width="6" style="35" customWidth="1"/>
    <col min="6713" max="6940" width="9.14285714285714" style="35"/>
    <col min="6941" max="6941" width="7.14285714285714" style="35" customWidth="1"/>
    <col min="6942" max="6942" width="9.57142857142857" style="35" customWidth="1"/>
    <col min="6943" max="6943" width="5.14285714285714" style="35" customWidth="1"/>
    <col min="6944" max="6948" width="9" style="35" hidden="1" customWidth="1"/>
    <col min="6949" max="6949" width="4.71428571428571" style="35" customWidth="1"/>
    <col min="6950" max="6950" width="4.14285714285714" style="35" customWidth="1"/>
    <col min="6951" max="6951" width="4.42857142857143" style="35" customWidth="1"/>
    <col min="6952" max="6952" width="4.57142857142857" style="35" customWidth="1"/>
    <col min="6953" max="6953" width="4.28571428571429" style="35" customWidth="1"/>
    <col min="6954" max="6954" width="4.57142857142857" style="35" customWidth="1"/>
    <col min="6955" max="6955" width="4.71428571428571" style="35" customWidth="1"/>
    <col min="6956" max="6956" width="18.2857142857143" style="35" customWidth="1"/>
    <col min="6957" max="6957" width="6" style="35" customWidth="1"/>
    <col min="6958" max="6958" width="5" style="35" customWidth="1"/>
    <col min="6959" max="6959" width="9" style="35" customWidth="1"/>
    <col min="6960" max="6960" width="9.85714285714286" style="35" customWidth="1"/>
    <col min="6961" max="6961" width="9.71428571428571" style="35" customWidth="1"/>
    <col min="6962" max="6968" width="6" style="35" customWidth="1"/>
    <col min="6969" max="7196" width="9.14285714285714" style="35"/>
    <col min="7197" max="7197" width="7.14285714285714" style="35" customWidth="1"/>
    <col min="7198" max="7198" width="9.57142857142857" style="35" customWidth="1"/>
    <col min="7199" max="7199" width="5.14285714285714" style="35" customWidth="1"/>
    <col min="7200" max="7204" width="9" style="35" hidden="1" customWidth="1"/>
    <col min="7205" max="7205" width="4.71428571428571" style="35" customWidth="1"/>
    <col min="7206" max="7206" width="4.14285714285714" style="35" customWidth="1"/>
    <col min="7207" max="7207" width="4.42857142857143" style="35" customWidth="1"/>
    <col min="7208" max="7208" width="4.57142857142857" style="35" customWidth="1"/>
    <col min="7209" max="7209" width="4.28571428571429" style="35" customWidth="1"/>
    <col min="7210" max="7210" width="4.57142857142857" style="35" customWidth="1"/>
    <col min="7211" max="7211" width="4.71428571428571" style="35" customWidth="1"/>
    <col min="7212" max="7212" width="18.2857142857143" style="35" customWidth="1"/>
    <col min="7213" max="7213" width="6" style="35" customWidth="1"/>
    <col min="7214" max="7214" width="5" style="35" customWidth="1"/>
    <col min="7215" max="7215" width="9" style="35" customWidth="1"/>
    <col min="7216" max="7216" width="9.85714285714286" style="35" customWidth="1"/>
    <col min="7217" max="7217" width="9.71428571428571" style="35" customWidth="1"/>
    <col min="7218" max="7224" width="6" style="35" customWidth="1"/>
    <col min="7225" max="7452" width="9.14285714285714" style="35"/>
    <col min="7453" max="7453" width="7.14285714285714" style="35" customWidth="1"/>
    <col min="7454" max="7454" width="9.57142857142857" style="35" customWidth="1"/>
    <col min="7455" max="7455" width="5.14285714285714" style="35" customWidth="1"/>
    <col min="7456" max="7460" width="9" style="35" hidden="1" customWidth="1"/>
    <col min="7461" max="7461" width="4.71428571428571" style="35" customWidth="1"/>
    <col min="7462" max="7462" width="4.14285714285714" style="35" customWidth="1"/>
    <col min="7463" max="7463" width="4.42857142857143" style="35" customWidth="1"/>
    <col min="7464" max="7464" width="4.57142857142857" style="35" customWidth="1"/>
    <col min="7465" max="7465" width="4.28571428571429" style="35" customWidth="1"/>
    <col min="7466" max="7466" width="4.57142857142857" style="35" customWidth="1"/>
    <col min="7467" max="7467" width="4.71428571428571" style="35" customWidth="1"/>
    <col min="7468" max="7468" width="18.2857142857143" style="35" customWidth="1"/>
    <col min="7469" max="7469" width="6" style="35" customWidth="1"/>
    <col min="7470" max="7470" width="5" style="35" customWidth="1"/>
    <col min="7471" max="7471" width="9" style="35" customWidth="1"/>
    <col min="7472" max="7472" width="9.85714285714286" style="35" customWidth="1"/>
    <col min="7473" max="7473" width="9.71428571428571" style="35" customWidth="1"/>
    <col min="7474" max="7480" width="6" style="35" customWidth="1"/>
    <col min="7481" max="7708" width="9.14285714285714" style="35"/>
    <col min="7709" max="7709" width="7.14285714285714" style="35" customWidth="1"/>
    <col min="7710" max="7710" width="9.57142857142857" style="35" customWidth="1"/>
    <col min="7711" max="7711" width="5.14285714285714" style="35" customWidth="1"/>
    <col min="7712" max="7716" width="9" style="35" hidden="1" customWidth="1"/>
    <col min="7717" max="7717" width="4.71428571428571" style="35" customWidth="1"/>
    <col min="7718" max="7718" width="4.14285714285714" style="35" customWidth="1"/>
    <col min="7719" max="7719" width="4.42857142857143" style="35" customWidth="1"/>
    <col min="7720" max="7720" width="4.57142857142857" style="35" customWidth="1"/>
    <col min="7721" max="7721" width="4.28571428571429" style="35" customWidth="1"/>
    <col min="7722" max="7722" width="4.57142857142857" style="35" customWidth="1"/>
    <col min="7723" max="7723" width="4.71428571428571" style="35" customWidth="1"/>
    <col min="7724" max="7724" width="18.2857142857143" style="35" customWidth="1"/>
    <col min="7725" max="7725" width="6" style="35" customWidth="1"/>
    <col min="7726" max="7726" width="5" style="35" customWidth="1"/>
    <col min="7727" max="7727" width="9" style="35" customWidth="1"/>
    <col min="7728" max="7728" width="9.85714285714286" style="35" customWidth="1"/>
    <col min="7729" max="7729" width="9.71428571428571" style="35" customWidth="1"/>
    <col min="7730" max="7736" width="6" style="35" customWidth="1"/>
    <col min="7737" max="7964" width="9.14285714285714" style="35"/>
    <col min="7965" max="7965" width="7.14285714285714" style="35" customWidth="1"/>
    <col min="7966" max="7966" width="9.57142857142857" style="35" customWidth="1"/>
    <col min="7967" max="7967" width="5.14285714285714" style="35" customWidth="1"/>
    <col min="7968" max="7972" width="9" style="35" hidden="1" customWidth="1"/>
    <col min="7973" max="7973" width="4.71428571428571" style="35" customWidth="1"/>
    <col min="7974" max="7974" width="4.14285714285714" style="35" customWidth="1"/>
    <col min="7975" max="7975" width="4.42857142857143" style="35" customWidth="1"/>
    <col min="7976" max="7976" width="4.57142857142857" style="35" customWidth="1"/>
    <col min="7977" max="7977" width="4.28571428571429" style="35" customWidth="1"/>
    <col min="7978" max="7978" width="4.57142857142857" style="35" customWidth="1"/>
    <col min="7979" max="7979" width="4.71428571428571" style="35" customWidth="1"/>
    <col min="7980" max="7980" width="18.2857142857143" style="35" customWidth="1"/>
    <col min="7981" max="7981" width="6" style="35" customWidth="1"/>
    <col min="7982" max="7982" width="5" style="35" customWidth="1"/>
    <col min="7983" max="7983" width="9" style="35" customWidth="1"/>
    <col min="7984" max="7984" width="9.85714285714286" style="35" customWidth="1"/>
    <col min="7985" max="7985" width="9.71428571428571" style="35" customWidth="1"/>
    <col min="7986" max="7992" width="6" style="35" customWidth="1"/>
    <col min="7993" max="8220" width="9.14285714285714" style="35"/>
    <col min="8221" max="8221" width="7.14285714285714" style="35" customWidth="1"/>
    <col min="8222" max="8222" width="9.57142857142857" style="35" customWidth="1"/>
    <col min="8223" max="8223" width="5.14285714285714" style="35" customWidth="1"/>
    <col min="8224" max="8228" width="9" style="35" hidden="1" customWidth="1"/>
    <col min="8229" max="8229" width="4.71428571428571" style="35" customWidth="1"/>
    <col min="8230" max="8230" width="4.14285714285714" style="35" customWidth="1"/>
    <col min="8231" max="8231" width="4.42857142857143" style="35" customWidth="1"/>
    <col min="8232" max="8232" width="4.57142857142857" style="35" customWidth="1"/>
    <col min="8233" max="8233" width="4.28571428571429" style="35" customWidth="1"/>
    <col min="8234" max="8234" width="4.57142857142857" style="35" customWidth="1"/>
    <col min="8235" max="8235" width="4.71428571428571" style="35" customWidth="1"/>
    <col min="8236" max="8236" width="18.2857142857143" style="35" customWidth="1"/>
    <col min="8237" max="8237" width="6" style="35" customWidth="1"/>
    <col min="8238" max="8238" width="5" style="35" customWidth="1"/>
    <col min="8239" max="8239" width="9" style="35" customWidth="1"/>
    <col min="8240" max="8240" width="9.85714285714286" style="35" customWidth="1"/>
    <col min="8241" max="8241" width="9.71428571428571" style="35" customWidth="1"/>
    <col min="8242" max="8248" width="6" style="35" customWidth="1"/>
    <col min="8249" max="8476" width="9.14285714285714" style="35"/>
    <col min="8477" max="8477" width="7.14285714285714" style="35" customWidth="1"/>
    <col min="8478" max="8478" width="9.57142857142857" style="35" customWidth="1"/>
    <col min="8479" max="8479" width="5.14285714285714" style="35" customWidth="1"/>
    <col min="8480" max="8484" width="9" style="35" hidden="1" customWidth="1"/>
    <col min="8485" max="8485" width="4.71428571428571" style="35" customWidth="1"/>
    <col min="8486" max="8486" width="4.14285714285714" style="35" customWidth="1"/>
    <col min="8487" max="8487" width="4.42857142857143" style="35" customWidth="1"/>
    <col min="8488" max="8488" width="4.57142857142857" style="35" customWidth="1"/>
    <col min="8489" max="8489" width="4.28571428571429" style="35" customWidth="1"/>
    <col min="8490" max="8490" width="4.57142857142857" style="35" customWidth="1"/>
    <col min="8491" max="8491" width="4.71428571428571" style="35" customWidth="1"/>
    <col min="8492" max="8492" width="18.2857142857143" style="35" customWidth="1"/>
    <col min="8493" max="8493" width="6" style="35" customWidth="1"/>
    <col min="8494" max="8494" width="5" style="35" customWidth="1"/>
    <col min="8495" max="8495" width="9" style="35" customWidth="1"/>
    <col min="8496" max="8496" width="9.85714285714286" style="35" customWidth="1"/>
    <col min="8497" max="8497" width="9.71428571428571" style="35" customWidth="1"/>
    <col min="8498" max="8504" width="6" style="35" customWidth="1"/>
    <col min="8505" max="8732" width="9.14285714285714" style="35"/>
    <col min="8733" max="8733" width="7.14285714285714" style="35" customWidth="1"/>
    <col min="8734" max="8734" width="9.57142857142857" style="35" customWidth="1"/>
    <col min="8735" max="8735" width="5.14285714285714" style="35" customWidth="1"/>
    <col min="8736" max="8740" width="9" style="35" hidden="1" customWidth="1"/>
    <col min="8741" max="8741" width="4.71428571428571" style="35" customWidth="1"/>
    <col min="8742" max="8742" width="4.14285714285714" style="35" customWidth="1"/>
    <col min="8743" max="8743" width="4.42857142857143" style="35" customWidth="1"/>
    <col min="8744" max="8744" width="4.57142857142857" style="35" customWidth="1"/>
    <col min="8745" max="8745" width="4.28571428571429" style="35" customWidth="1"/>
    <col min="8746" max="8746" width="4.57142857142857" style="35" customWidth="1"/>
    <col min="8747" max="8747" width="4.71428571428571" style="35" customWidth="1"/>
    <col min="8748" max="8748" width="18.2857142857143" style="35" customWidth="1"/>
    <col min="8749" max="8749" width="6" style="35" customWidth="1"/>
    <col min="8750" max="8750" width="5" style="35" customWidth="1"/>
    <col min="8751" max="8751" width="9" style="35" customWidth="1"/>
    <col min="8752" max="8752" width="9.85714285714286" style="35" customWidth="1"/>
    <col min="8753" max="8753" width="9.71428571428571" style="35" customWidth="1"/>
    <col min="8754" max="8760" width="6" style="35" customWidth="1"/>
    <col min="8761" max="8988" width="9.14285714285714" style="35"/>
    <col min="8989" max="8989" width="7.14285714285714" style="35" customWidth="1"/>
    <col min="8990" max="8990" width="9.57142857142857" style="35" customWidth="1"/>
    <col min="8991" max="8991" width="5.14285714285714" style="35" customWidth="1"/>
    <col min="8992" max="8996" width="9" style="35" hidden="1" customWidth="1"/>
    <col min="8997" max="8997" width="4.71428571428571" style="35" customWidth="1"/>
    <col min="8998" max="8998" width="4.14285714285714" style="35" customWidth="1"/>
    <col min="8999" max="8999" width="4.42857142857143" style="35" customWidth="1"/>
    <col min="9000" max="9000" width="4.57142857142857" style="35" customWidth="1"/>
    <col min="9001" max="9001" width="4.28571428571429" style="35" customWidth="1"/>
    <col min="9002" max="9002" width="4.57142857142857" style="35" customWidth="1"/>
    <col min="9003" max="9003" width="4.71428571428571" style="35" customWidth="1"/>
    <col min="9004" max="9004" width="18.2857142857143" style="35" customWidth="1"/>
    <col min="9005" max="9005" width="6" style="35" customWidth="1"/>
    <col min="9006" max="9006" width="5" style="35" customWidth="1"/>
    <col min="9007" max="9007" width="9" style="35" customWidth="1"/>
    <col min="9008" max="9008" width="9.85714285714286" style="35" customWidth="1"/>
    <col min="9009" max="9009" width="9.71428571428571" style="35" customWidth="1"/>
    <col min="9010" max="9016" width="6" style="35" customWidth="1"/>
    <col min="9017" max="9244" width="9.14285714285714" style="35"/>
    <col min="9245" max="9245" width="7.14285714285714" style="35" customWidth="1"/>
    <col min="9246" max="9246" width="9.57142857142857" style="35" customWidth="1"/>
    <col min="9247" max="9247" width="5.14285714285714" style="35" customWidth="1"/>
    <col min="9248" max="9252" width="9" style="35" hidden="1" customWidth="1"/>
    <col min="9253" max="9253" width="4.71428571428571" style="35" customWidth="1"/>
    <col min="9254" max="9254" width="4.14285714285714" style="35" customWidth="1"/>
    <col min="9255" max="9255" width="4.42857142857143" style="35" customWidth="1"/>
    <col min="9256" max="9256" width="4.57142857142857" style="35" customWidth="1"/>
    <col min="9257" max="9257" width="4.28571428571429" style="35" customWidth="1"/>
    <col min="9258" max="9258" width="4.57142857142857" style="35" customWidth="1"/>
    <col min="9259" max="9259" width="4.71428571428571" style="35" customWidth="1"/>
    <col min="9260" max="9260" width="18.2857142857143" style="35" customWidth="1"/>
    <col min="9261" max="9261" width="6" style="35" customWidth="1"/>
    <col min="9262" max="9262" width="5" style="35" customWidth="1"/>
    <col min="9263" max="9263" width="9" style="35" customWidth="1"/>
    <col min="9264" max="9264" width="9.85714285714286" style="35" customWidth="1"/>
    <col min="9265" max="9265" width="9.71428571428571" style="35" customWidth="1"/>
    <col min="9266" max="9272" width="6" style="35" customWidth="1"/>
    <col min="9273" max="9500" width="9.14285714285714" style="35"/>
    <col min="9501" max="9501" width="7.14285714285714" style="35" customWidth="1"/>
    <col min="9502" max="9502" width="9.57142857142857" style="35" customWidth="1"/>
    <col min="9503" max="9503" width="5.14285714285714" style="35" customWidth="1"/>
    <col min="9504" max="9508" width="9" style="35" hidden="1" customWidth="1"/>
    <col min="9509" max="9509" width="4.71428571428571" style="35" customWidth="1"/>
    <col min="9510" max="9510" width="4.14285714285714" style="35" customWidth="1"/>
    <col min="9511" max="9511" width="4.42857142857143" style="35" customWidth="1"/>
    <col min="9512" max="9512" width="4.57142857142857" style="35" customWidth="1"/>
    <col min="9513" max="9513" width="4.28571428571429" style="35" customWidth="1"/>
    <col min="9514" max="9514" width="4.57142857142857" style="35" customWidth="1"/>
    <col min="9515" max="9515" width="4.71428571428571" style="35" customWidth="1"/>
    <col min="9516" max="9516" width="18.2857142857143" style="35" customWidth="1"/>
    <col min="9517" max="9517" width="6" style="35" customWidth="1"/>
    <col min="9518" max="9518" width="5" style="35" customWidth="1"/>
    <col min="9519" max="9519" width="9" style="35" customWidth="1"/>
    <col min="9520" max="9520" width="9.85714285714286" style="35" customWidth="1"/>
    <col min="9521" max="9521" width="9.71428571428571" style="35" customWidth="1"/>
    <col min="9522" max="9528" width="6" style="35" customWidth="1"/>
    <col min="9529" max="9756" width="9.14285714285714" style="35"/>
    <col min="9757" max="9757" width="7.14285714285714" style="35" customWidth="1"/>
    <col min="9758" max="9758" width="9.57142857142857" style="35" customWidth="1"/>
    <col min="9759" max="9759" width="5.14285714285714" style="35" customWidth="1"/>
    <col min="9760" max="9764" width="9" style="35" hidden="1" customWidth="1"/>
    <col min="9765" max="9765" width="4.71428571428571" style="35" customWidth="1"/>
    <col min="9766" max="9766" width="4.14285714285714" style="35" customWidth="1"/>
    <col min="9767" max="9767" width="4.42857142857143" style="35" customWidth="1"/>
    <col min="9768" max="9768" width="4.57142857142857" style="35" customWidth="1"/>
    <col min="9769" max="9769" width="4.28571428571429" style="35" customWidth="1"/>
    <col min="9770" max="9770" width="4.57142857142857" style="35" customWidth="1"/>
    <col min="9771" max="9771" width="4.71428571428571" style="35" customWidth="1"/>
    <col min="9772" max="9772" width="18.2857142857143" style="35" customWidth="1"/>
    <col min="9773" max="9773" width="6" style="35" customWidth="1"/>
    <col min="9774" max="9774" width="5" style="35" customWidth="1"/>
    <col min="9775" max="9775" width="9" style="35" customWidth="1"/>
    <col min="9776" max="9776" width="9.85714285714286" style="35" customWidth="1"/>
    <col min="9777" max="9777" width="9.71428571428571" style="35" customWidth="1"/>
    <col min="9778" max="9784" width="6" style="35" customWidth="1"/>
    <col min="9785" max="10012" width="9.14285714285714" style="35"/>
    <col min="10013" max="10013" width="7.14285714285714" style="35" customWidth="1"/>
    <col min="10014" max="10014" width="9.57142857142857" style="35" customWidth="1"/>
    <col min="10015" max="10015" width="5.14285714285714" style="35" customWidth="1"/>
    <col min="10016" max="10020" width="9" style="35" hidden="1" customWidth="1"/>
    <col min="10021" max="10021" width="4.71428571428571" style="35" customWidth="1"/>
    <col min="10022" max="10022" width="4.14285714285714" style="35" customWidth="1"/>
    <col min="10023" max="10023" width="4.42857142857143" style="35" customWidth="1"/>
    <col min="10024" max="10024" width="4.57142857142857" style="35" customWidth="1"/>
    <col min="10025" max="10025" width="4.28571428571429" style="35" customWidth="1"/>
    <col min="10026" max="10026" width="4.57142857142857" style="35" customWidth="1"/>
    <col min="10027" max="10027" width="4.71428571428571" style="35" customWidth="1"/>
    <col min="10028" max="10028" width="18.2857142857143" style="35" customWidth="1"/>
    <col min="10029" max="10029" width="6" style="35" customWidth="1"/>
    <col min="10030" max="10030" width="5" style="35" customWidth="1"/>
    <col min="10031" max="10031" width="9" style="35" customWidth="1"/>
    <col min="10032" max="10032" width="9.85714285714286" style="35" customWidth="1"/>
    <col min="10033" max="10033" width="9.71428571428571" style="35" customWidth="1"/>
    <col min="10034" max="10040" width="6" style="35" customWidth="1"/>
    <col min="10041" max="10268" width="9.14285714285714" style="35"/>
    <col min="10269" max="10269" width="7.14285714285714" style="35" customWidth="1"/>
    <col min="10270" max="10270" width="9.57142857142857" style="35" customWidth="1"/>
    <col min="10271" max="10271" width="5.14285714285714" style="35" customWidth="1"/>
    <col min="10272" max="10276" width="9" style="35" hidden="1" customWidth="1"/>
    <col min="10277" max="10277" width="4.71428571428571" style="35" customWidth="1"/>
    <col min="10278" max="10278" width="4.14285714285714" style="35" customWidth="1"/>
    <col min="10279" max="10279" width="4.42857142857143" style="35" customWidth="1"/>
    <col min="10280" max="10280" width="4.57142857142857" style="35" customWidth="1"/>
    <col min="10281" max="10281" width="4.28571428571429" style="35" customWidth="1"/>
    <col min="10282" max="10282" width="4.57142857142857" style="35" customWidth="1"/>
    <col min="10283" max="10283" width="4.71428571428571" style="35" customWidth="1"/>
    <col min="10284" max="10284" width="18.2857142857143" style="35" customWidth="1"/>
    <col min="10285" max="10285" width="6" style="35" customWidth="1"/>
    <col min="10286" max="10286" width="5" style="35" customWidth="1"/>
    <col min="10287" max="10287" width="9" style="35" customWidth="1"/>
    <col min="10288" max="10288" width="9.85714285714286" style="35" customWidth="1"/>
    <col min="10289" max="10289" width="9.71428571428571" style="35" customWidth="1"/>
    <col min="10290" max="10296" width="6" style="35" customWidth="1"/>
    <col min="10297" max="10524" width="9.14285714285714" style="35"/>
    <col min="10525" max="10525" width="7.14285714285714" style="35" customWidth="1"/>
    <col min="10526" max="10526" width="9.57142857142857" style="35" customWidth="1"/>
    <col min="10527" max="10527" width="5.14285714285714" style="35" customWidth="1"/>
    <col min="10528" max="10532" width="9" style="35" hidden="1" customWidth="1"/>
    <col min="10533" max="10533" width="4.71428571428571" style="35" customWidth="1"/>
    <col min="10534" max="10534" width="4.14285714285714" style="35" customWidth="1"/>
    <col min="10535" max="10535" width="4.42857142857143" style="35" customWidth="1"/>
    <col min="10536" max="10536" width="4.57142857142857" style="35" customWidth="1"/>
    <col min="10537" max="10537" width="4.28571428571429" style="35" customWidth="1"/>
    <col min="10538" max="10538" width="4.57142857142857" style="35" customWidth="1"/>
    <col min="10539" max="10539" width="4.71428571428571" style="35" customWidth="1"/>
    <col min="10540" max="10540" width="18.2857142857143" style="35" customWidth="1"/>
    <col min="10541" max="10541" width="6" style="35" customWidth="1"/>
    <col min="10542" max="10542" width="5" style="35" customWidth="1"/>
    <col min="10543" max="10543" width="9" style="35" customWidth="1"/>
    <col min="10544" max="10544" width="9.85714285714286" style="35" customWidth="1"/>
    <col min="10545" max="10545" width="9.71428571428571" style="35" customWidth="1"/>
    <col min="10546" max="10552" width="6" style="35" customWidth="1"/>
    <col min="10553" max="10780" width="9.14285714285714" style="35"/>
    <col min="10781" max="10781" width="7.14285714285714" style="35" customWidth="1"/>
    <col min="10782" max="10782" width="9.57142857142857" style="35" customWidth="1"/>
    <col min="10783" max="10783" width="5.14285714285714" style="35" customWidth="1"/>
    <col min="10784" max="10788" width="9" style="35" hidden="1" customWidth="1"/>
    <col min="10789" max="10789" width="4.71428571428571" style="35" customWidth="1"/>
    <col min="10790" max="10790" width="4.14285714285714" style="35" customWidth="1"/>
    <col min="10791" max="10791" width="4.42857142857143" style="35" customWidth="1"/>
    <col min="10792" max="10792" width="4.57142857142857" style="35" customWidth="1"/>
    <col min="10793" max="10793" width="4.28571428571429" style="35" customWidth="1"/>
    <col min="10794" max="10794" width="4.57142857142857" style="35" customWidth="1"/>
    <col min="10795" max="10795" width="4.71428571428571" style="35" customWidth="1"/>
    <col min="10796" max="10796" width="18.2857142857143" style="35" customWidth="1"/>
    <col min="10797" max="10797" width="6" style="35" customWidth="1"/>
    <col min="10798" max="10798" width="5" style="35" customWidth="1"/>
    <col min="10799" max="10799" width="9" style="35" customWidth="1"/>
    <col min="10800" max="10800" width="9.85714285714286" style="35" customWidth="1"/>
    <col min="10801" max="10801" width="9.71428571428571" style="35" customWidth="1"/>
    <col min="10802" max="10808" width="6" style="35" customWidth="1"/>
    <col min="10809" max="11036" width="9.14285714285714" style="35"/>
    <col min="11037" max="11037" width="7.14285714285714" style="35" customWidth="1"/>
    <col min="11038" max="11038" width="9.57142857142857" style="35" customWidth="1"/>
    <col min="11039" max="11039" width="5.14285714285714" style="35" customWidth="1"/>
    <col min="11040" max="11044" width="9" style="35" hidden="1" customWidth="1"/>
    <col min="11045" max="11045" width="4.71428571428571" style="35" customWidth="1"/>
    <col min="11046" max="11046" width="4.14285714285714" style="35" customWidth="1"/>
    <col min="11047" max="11047" width="4.42857142857143" style="35" customWidth="1"/>
    <col min="11048" max="11048" width="4.57142857142857" style="35" customWidth="1"/>
    <col min="11049" max="11049" width="4.28571428571429" style="35" customWidth="1"/>
    <col min="11050" max="11050" width="4.57142857142857" style="35" customWidth="1"/>
    <col min="11051" max="11051" width="4.71428571428571" style="35" customWidth="1"/>
    <col min="11052" max="11052" width="18.2857142857143" style="35" customWidth="1"/>
    <col min="11053" max="11053" width="6" style="35" customWidth="1"/>
    <col min="11054" max="11054" width="5" style="35" customWidth="1"/>
    <col min="11055" max="11055" width="9" style="35" customWidth="1"/>
    <col min="11056" max="11056" width="9.85714285714286" style="35" customWidth="1"/>
    <col min="11057" max="11057" width="9.71428571428571" style="35" customWidth="1"/>
    <col min="11058" max="11064" width="6" style="35" customWidth="1"/>
    <col min="11065" max="11292" width="9.14285714285714" style="35"/>
    <col min="11293" max="11293" width="7.14285714285714" style="35" customWidth="1"/>
    <col min="11294" max="11294" width="9.57142857142857" style="35" customWidth="1"/>
    <col min="11295" max="11295" width="5.14285714285714" style="35" customWidth="1"/>
    <col min="11296" max="11300" width="9" style="35" hidden="1" customWidth="1"/>
    <col min="11301" max="11301" width="4.71428571428571" style="35" customWidth="1"/>
    <col min="11302" max="11302" width="4.14285714285714" style="35" customWidth="1"/>
    <col min="11303" max="11303" width="4.42857142857143" style="35" customWidth="1"/>
    <col min="11304" max="11304" width="4.57142857142857" style="35" customWidth="1"/>
    <col min="11305" max="11305" width="4.28571428571429" style="35" customWidth="1"/>
    <col min="11306" max="11306" width="4.57142857142857" style="35" customWidth="1"/>
    <col min="11307" max="11307" width="4.71428571428571" style="35" customWidth="1"/>
    <col min="11308" max="11308" width="18.2857142857143" style="35" customWidth="1"/>
    <col min="11309" max="11309" width="6" style="35" customWidth="1"/>
    <col min="11310" max="11310" width="5" style="35" customWidth="1"/>
    <col min="11311" max="11311" width="9" style="35" customWidth="1"/>
    <col min="11312" max="11312" width="9.85714285714286" style="35" customWidth="1"/>
    <col min="11313" max="11313" width="9.71428571428571" style="35" customWidth="1"/>
    <col min="11314" max="11320" width="6" style="35" customWidth="1"/>
    <col min="11321" max="11548" width="9.14285714285714" style="35"/>
    <col min="11549" max="11549" width="7.14285714285714" style="35" customWidth="1"/>
    <col min="11550" max="11550" width="9.57142857142857" style="35" customWidth="1"/>
    <col min="11551" max="11551" width="5.14285714285714" style="35" customWidth="1"/>
    <col min="11552" max="11556" width="9" style="35" hidden="1" customWidth="1"/>
    <col min="11557" max="11557" width="4.71428571428571" style="35" customWidth="1"/>
    <col min="11558" max="11558" width="4.14285714285714" style="35" customWidth="1"/>
    <col min="11559" max="11559" width="4.42857142857143" style="35" customWidth="1"/>
    <col min="11560" max="11560" width="4.57142857142857" style="35" customWidth="1"/>
    <col min="11561" max="11561" width="4.28571428571429" style="35" customWidth="1"/>
    <col min="11562" max="11562" width="4.57142857142857" style="35" customWidth="1"/>
    <col min="11563" max="11563" width="4.71428571428571" style="35" customWidth="1"/>
    <col min="11564" max="11564" width="18.2857142857143" style="35" customWidth="1"/>
    <col min="11565" max="11565" width="6" style="35" customWidth="1"/>
    <col min="11566" max="11566" width="5" style="35" customWidth="1"/>
    <col min="11567" max="11567" width="9" style="35" customWidth="1"/>
    <col min="11568" max="11568" width="9.85714285714286" style="35" customWidth="1"/>
    <col min="11569" max="11569" width="9.71428571428571" style="35" customWidth="1"/>
    <col min="11570" max="11576" width="6" style="35" customWidth="1"/>
    <col min="11577" max="11804" width="9.14285714285714" style="35"/>
    <col min="11805" max="11805" width="7.14285714285714" style="35" customWidth="1"/>
    <col min="11806" max="11806" width="9.57142857142857" style="35" customWidth="1"/>
    <col min="11807" max="11807" width="5.14285714285714" style="35" customWidth="1"/>
    <col min="11808" max="11812" width="9" style="35" hidden="1" customWidth="1"/>
    <col min="11813" max="11813" width="4.71428571428571" style="35" customWidth="1"/>
    <col min="11814" max="11814" width="4.14285714285714" style="35" customWidth="1"/>
    <col min="11815" max="11815" width="4.42857142857143" style="35" customWidth="1"/>
    <col min="11816" max="11816" width="4.57142857142857" style="35" customWidth="1"/>
    <col min="11817" max="11817" width="4.28571428571429" style="35" customWidth="1"/>
    <col min="11818" max="11818" width="4.57142857142857" style="35" customWidth="1"/>
    <col min="11819" max="11819" width="4.71428571428571" style="35" customWidth="1"/>
    <col min="11820" max="11820" width="18.2857142857143" style="35" customWidth="1"/>
    <col min="11821" max="11821" width="6" style="35" customWidth="1"/>
    <col min="11822" max="11822" width="5" style="35" customWidth="1"/>
    <col min="11823" max="11823" width="9" style="35" customWidth="1"/>
    <col min="11824" max="11824" width="9.85714285714286" style="35" customWidth="1"/>
    <col min="11825" max="11825" width="9.71428571428571" style="35" customWidth="1"/>
    <col min="11826" max="11832" width="6" style="35" customWidth="1"/>
    <col min="11833" max="12060" width="9.14285714285714" style="35"/>
    <col min="12061" max="12061" width="7.14285714285714" style="35" customWidth="1"/>
    <col min="12062" max="12062" width="9.57142857142857" style="35" customWidth="1"/>
    <col min="12063" max="12063" width="5.14285714285714" style="35" customWidth="1"/>
    <col min="12064" max="12068" width="9" style="35" hidden="1" customWidth="1"/>
    <col min="12069" max="12069" width="4.71428571428571" style="35" customWidth="1"/>
    <col min="12070" max="12070" width="4.14285714285714" style="35" customWidth="1"/>
    <col min="12071" max="12071" width="4.42857142857143" style="35" customWidth="1"/>
    <col min="12072" max="12072" width="4.57142857142857" style="35" customWidth="1"/>
    <col min="12073" max="12073" width="4.28571428571429" style="35" customWidth="1"/>
    <col min="12074" max="12074" width="4.57142857142857" style="35" customWidth="1"/>
    <col min="12075" max="12075" width="4.71428571428571" style="35" customWidth="1"/>
    <col min="12076" max="12076" width="18.2857142857143" style="35" customWidth="1"/>
    <col min="12077" max="12077" width="6" style="35" customWidth="1"/>
    <col min="12078" max="12078" width="5" style="35" customWidth="1"/>
    <col min="12079" max="12079" width="9" style="35" customWidth="1"/>
    <col min="12080" max="12080" width="9.85714285714286" style="35" customWidth="1"/>
    <col min="12081" max="12081" width="9.71428571428571" style="35" customWidth="1"/>
    <col min="12082" max="12088" width="6" style="35" customWidth="1"/>
    <col min="12089" max="12316" width="9.14285714285714" style="35"/>
    <col min="12317" max="12317" width="7.14285714285714" style="35" customWidth="1"/>
    <col min="12318" max="12318" width="9.57142857142857" style="35" customWidth="1"/>
    <col min="12319" max="12319" width="5.14285714285714" style="35" customWidth="1"/>
    <col min="12320" max="12324" width="9" style="35" hidden="1" customWidth="1"/>
    <col min="12325" max="12325" width="4.71428571428571" style="35" customWidth="1"/>
    <col min="12326" max="12326" width="4.14285714285714" style="35" customWidth="1"/>
    <col min="12327" max="12327" width="4.42857142857143" style="35" customWidth="1"/>
    <col min="12328" max="12328" width="4.57142857142857" style="35" customWidth="1"/>
    <col min="12329" max="12329" width="4.28571428571429" style="35" customWidth="1"/>
    <col min="12330" max="12330" width="4.57142857142857" style="35" customWidth="1"/>
    <col min="12331" max="12331" width="4.71428571428571" style="35" customWidth="1"/>
    <col min="12332" max="12332" width="18.2857142857143" style="35" customWidth="1"/>
    <col min="12333" max="12333" width="6" style="35" customWidth="1"/>
    <col min="12334" max="12334" width="5" style="35" customWidth="1"/>
    <col min="12335" max="12335" width="9" style="35" customWidth="1"/>
    <col min="12336" max="12336" width="9.85714285714286" style="35" customWidth="1"/>
    <col min="12337" max="12337" width="9.71428571428571" style="35" customWidth="1"/>
    <col min="12338" max="12344" width="6" style="35" customWidth="1"/>
    <col min="12345" max="12572" width="9.14285714285714" style="35"/>
    <col min="12573" max="12573" width="7.14285714285714" style="35" customWidth="1"/>
    <col min="12574" max="12574" width="9.57142857142857" style="35" customWidth="1"/>
    <col min="12575" max="12575" width="5.14285714285714" style="35" customWidth="1"/>
    <col min="12576" max="12580" width="9" style="35" hidden="1" customWidth="1"/>
    <col min="12581" max="12581" width="4.71428571428571" style="35" customWidth="1"/>
    <col min="12582" max="12582" width="4.14285714285714" style="35" customWidth="1"/>
    <col min="12583" max="12583" width="4.42857142857143" style="35" customWidth="1"/>
    <col min="12584" max="12584" width="4.57142857142857" style="35" customWidth="1"/>
    <col min="12585" max="12585" width="4.28571428571429" style="35" customWidth="1"/>
    <col min="12586" max="12586" width="4.57142857142857" style="35" customWidth="1"/>
    <col min="12587" max="12587" width="4.71428571428571" style="35" customWidth="1"/>
    <col min="12588" max="12588" width="18.2857142857143" style="35" customWidth="1"/>
    <col min="12589" max="12589" width="6" style="35" customWidth="1"/>
    <col min="12590" max="12590" width="5" style="35" customWidth="1"/>
    <col min="12591" max="12591" width="9" style="35" customWidth="1"/>
    <col min="12592" max="12592" width="9.85714285714286" style="35" customWidth="1"/>
    <col min="12593" max="12593" width="9.71428571428571" style="35" customWidth="1"/>
    <col min="12594" max="12600" width="6" style="35" customWidth="1"/>
    <col min="12601" max="12828" width="9.14285714285714" style="35"/>
    <col min="12829" max="12829" width="7.14285714285714" style="35" customWidth="1"/>
    <col min="12830" max="12830" width="9.57142857142857" style="35" customWidth="1"/>
    <col min="12831" max="12831" width="5.14285714285714" style="35" customWidth="1"/>
    <col min="12832" max="12836" width="9" style="35" hidden="1" customWidth="1"/>
    <col min="12837" max="12837" width="4.71428571428571" style="35" customWidth="1"/>
    <col min="12838" max="12838" width="4.14285714285714" style="35" customWidth="1"/>
    <col min="12839" max="12839" width="4.42857142857143" style="35" customWidth="1"/>
    <col min="12840" max="12840" width="4.57142857142857" style="35" customWidth="1"/>
    <col min="12841" max="12841" width="4.28571428571429" style="35" customWidth="1"/>
    <col min="12842" max="12842" width="4.57142857142857" style="35" customWidth="1"/>
    <col min="12843" max="12843" width="4.71428571428571" style="35" customWidth="1"/>
    <col min="12844" max="12844" width="18.2857142857143" style="35" customWidth="1"/>
    <col min="12845" max="12845" width="6" style="35" customWidth="1"/>
    <col min="12846" max="12846" width="5" style="35" customWidth="1"/>
    <col min="12847" max="12847" width="9" style="35" customWidth="1"/>
    <col min="12848" max="12848" width="9.85714285714286" style="35" customWidth="1"/>
    <col min="12849" max="12849" width="9.71428571428571" style="35" customWidth="1"/>
    <col min="12850" max="12856" width="6" style="35" customWidth="1"/>
    <col min="12857" max="13084" width="9.14285714285714" style="35"/>
    <col min="13085" max="13085" width="7.14285714285714" style="35" customWidth="1"/>
    <col min="13086" max="13086" width="9.57142857142857" style="35" customWidth="1"/>
    <col min="13087" max="13087" width="5.14285714285714" style="35" customWidth="1"/>
    <col min="13088" max="13092" width="9" style="35" hidden="1" customWidth="1"/>
    <col min="13093" max="13093" width="4.71428571428571" style="35" customWidth="1"/>
    <col min="13094" max="13094" width="4.14285714285714" style="35" customWidth="1"/>
    <col min="13095" max="13095" width="4.42857142857143" style="35" customWidth="1"/>
    <col min="13096" max="13096" width="4.57142857142857" style="35" customWidth="1"/>
    <col min="13097" max="13097" width="4.28571428571429" style="35" customWidth="1"/>
    <col min="13098" max="13098" width="4.57142857142857" style="35" customWidth="1"/>
    <col min="13099" max="13099" width="4.71428571428571" style="35" customWidth="1"/>
    <col min="13100" max="13100" width="18.2857142857143" style="35" customWidth="1"/>
    <col min="13101" max="13101" width="6" style="35" customWidth="1"/>
    <col min="13102" max="13102" width="5" style="35" customWidth="1"/>
    <col min="13103" max="13103" width="9" style="35" customWidth="1"/>
    <col min="13104" max="13104" width="9.85714285714286" style="35" customWidth="1"/>
    <col min="13105" max="13105" width="9.71428571428571" style="35" customWidth="1"/>
    <col min="13106" max="13112" width="6" style="35" customWidth="1"/>
    <col min="13113" max="13340" width="9.14285714285714" style="35"/>
    <col min="13341" max="13341" width="7.14285714285714" style="35" customWidth="1"/>
    <col min="13342" max="13342" width="9.57142857142857" style="35" customWidth="1"/>
    <col min="13343" max="13343" width="5.14285714285714" style="35" customWidth="1"/>
    <col min="13344" max="13348" width="9" style="35" hidden="1" customWidth="1"/>
    <col min="13349" max="13349" width="4.71428571428571" style="35" customWidth="1"/>
    <col min="13350" max="13350" width="4.14285714285714" style="35" customWidth="1"/>
    <col min="13351" max="13351" width="4.42857142857143" style="35" customWidth="1"/>
    <col min="13352" max="13352" width="4.57142857142857" style="35" customWidth="1"/>
    <col min="13353" max="13353" width="4.28571428571429" style="35" customWidth="1"/>
    <col min="13354" max="13354" width="4.57142857142857" style="35" customWidth="1"/>
    <col min="13355" max="13355" width="4.71428571428571" style="35" customWidth="1"/>
    <col min="13356" max="13356" width="18.2857142857143" style="35" customWidth="1"/>
    <col min="13357" max="13357" width="6" style="35" customWidth="1"/>
    <col min="13358" max="13358" width="5" style="35" customWidth="1"/>
    <col min="13359" max="13359" width="9" style="35" customWidth="1"/>
    <col min="13360" max="13360" width="9.85714285714286" style="35" customWidth="1"/>
    <col min="13361" max="13361" width="9.71428571428571" style="35" customWidth="1"/>
    <col min="13362" max="13368" width="6" style="35" customWidth="1"/>
    <col min="13369" max="13596" width="9.14285714285714" style="35"/>
    <col min="13597" max="13597" width="7.14285714285714" style="35" customWidth="1"/>
    <col min="13598" max="13598" width="9.57142857142857" style="35" customWidth="1"/>
    <col min="13599" max="13599" width="5.14285714285714" style="35" customWidth="1"/>
    <col min="13600" max="13604" width="9" style="35" hidden="1" customWidth="1"/>
    <col min="13605" max="13605" width="4.71428571428571" style="35" customWidth="1"/>
    <col min="13606" max="13606" width="4.14285714285714" style="35" customWidth="1"/>
    <col min="13607" max="13607" width="4.42857142857143" style="35" customWidth="1"/>
    <col min="13608" max="13608" width="4.57142857142857" style="35" customWidth="1"/>
    <col min="13609" max="13609" width="4.28571428571429" style="35" customWidth="1"/>
    <col min="13610" max="13610" width="4.57142857142857" style="35" customWidth="1"/>
    <col min="13611" max="13611" width="4.71428571428571" style="35" customWidth="1"/>
    <col min="13612" max="13612" width="18.2857142857143" style="35" customWidth="1"/>
    <col min="13613" max="13613" width="6" style="35" customWidth="1"/>
    <col min="13614" max="13614" width="5" style="35" customWidth="1"/>
    <col min="13615" max="13615" width="9" style="35" customWidth="1"/>
    <col min="13616" max="13616" width="9.85714285714286" style="35" customWidth="1"/>
    <col min="13617" max="13617" width="9.71428571428571" style="35" customWidth="1"/>
    <col min="13618" max="13624" width="6" style="35" customWidth="1"/>
    <col min="13625" max="13852" width="9.14285714285714" style="35"/>
    <col min="13853" max="13853" width="7.14285714285714" style="35" customWidth="1"/>
    <col min="13854" max="13854" width="9.57142857142857" style="35" customWidth="1"/>
    <col min="13855" max="13855" width="5.14285714285714" style="35" customWidth="1"/>
    <col min="13856" max="13860" width="9" style="35" hidden="1" customWidth="1"/>
    <col min="13861" max="13861" width="4.71428571428571" style="35" customWidth="1"/>
    <col min="13862" max="13862" width="4.14285714285714" style="35" customWidth="1"/>
    <col min="13863" max="13863" width="4.42857142857143" style="35" customWidth="1"/>
    <col min="13864" max="13864" width="4.57142857142857" style="35" customWidth="1"/>
    <col min="13865" max="13865" width="4.28571428571429" style="35" customWidth="1"/>
    <col min="13866" max="13866" width="4.57142857142857" style="35" customWidth="1"/>
    <col min="13867" max="13867" width="4.71428571428571" style="35" customWidth="1"/>
    <col min="13868" max="13868" width="18.2857142857143" style="35" customWidth="1"/>
    <col min="13869" max="13869" width="6" style="35" customWidth="1"/>
    <col min="13870" max="13870" width="5" style="35" customWidth="1"/>
    <col min="13871" max="13871" width="9" style="35" customWidth="1"/>
    <col min="13872" max="13872" width="9.85714285714286" style="35" customWidth="1"/>
    <col min="13873" max="13873" width="9.71428571428571" style="35" customWidth="1"/>
    <col min="13874" max="13880" width="6" style="35" customWidth="1"/>
    <col min="13881" max="14108" width="9.14285714285714" style="35"/>
    <col min="14109" max="14109" width="7.14285714285714" style="35" customWidth="1"/>
    <col min="14110" max="14110" width="9.57142857142857" style="35" customWidth="1"/>
    <col min="14111" max="14111" width="5.14285714285714" style="35" customWidth="1"/>
    <col min="14112" max="14116" width="9" style="35" hidden="1" customWidth="1"/>
    <col min="14117" max="14117" width="4.71428571428571" style="35" customWidth="1"/>
    <col min="14118" max="14118" width="4.14285714285714" style="35" customWidth="1"/>
    <col min="14119" max="14119" width="4.42857142857143" style="35" customWidth="1"/>
    <col min="14120" max="14120" width="4.57142857142857" style="35" customWidth="1"/>
    <col min="14121" max="14121" width="4.28571428571429" style="35" customWidth="1"/>
    <col min="14122" max="14122" width="4.57142857142857" style="35" customWidth="1"/>
    <col min="14123" max="14123" width="4.71428571428571" style="35" customWidth="1"/>
    <col min="14124" max="14124" width="18.2857142857143" style="35" customWidth="1"/>
    <col min="14125" max="14125" width="6" style="35" customWidth="1"/>
    <col min="14126" max="14126" width="5" style="35" customWidth="1"/>
    <col min="14127" max="14127" width="9" style="35" customWidth="1"/>
    <col min="14128" max="14128" width="9.85714285714286" style="35" customWidth="1"/>
    <col min="14129" max="14129" width="9.71428571428571" style="35" customWidth="1"/>
    <col min="14130" max="14136" width="6" style="35" customWidth="1"/>
    <col min="14137" max="14364" width="9.14285714285714" style="35"/>
    <col min="14365" max="14365" width="7.14285714285714" style="35" customWidth="1"/>
    <col min="14366" max="14366" width="9.57142857142857" style="35" customWidth="1"/>
    <col min="14367" max="14367" width="5.14285714285714" style="35" customWidth="1"/>
    <col min="14368" max="14372" width="9" style="35" hidden="1" customWidth="1"/>
    <col min="14373" max="14373" width="4.71428571428571" style="35" customWidth="1"/>
    <col min="14374" max="14374" width="4.14285714285714" style="35" customWidth="1"/>
    <col min="14375" max="14375" width="4.42857142857143" style="35" customWidth="1"/>
    <col min="14376" max="14376" width="4.57142857142857" style="35" customWidth="1"/>
    <col min="14377" max="14377" width="4.28571428571429" style="35" customWidth="1"/>
    <col min="14378" max="14378" width="4.57142857142857" style="35" customWidth="1"/>
    <col min="14379" max="14379" width="4.71428571428571" style="35" customWidth="1"/>
    <col min="14380" max="14380" width="18.2857142857143" style="35" customWidth="1"/>
    <col min="14381" max="14381" width="6" style="35" customWidth="1"/>
    <col min="14382" max="14382" width="5" style="35" customWidth="1"/>
    <col min="14383" max="14383" width="9" style="35" customWidth="1"/>
    <col min="14384" max="14384" width="9.85714285714286" style="35" customWidth="1"/>
    <col min="14385" max="14385" width="9.71428571428571" style="35" customWidth="1"/>
    <col min="14386" max="14392" width="6" style="35" customWidth="1"/>
    <col min="14393" max="14620" width="9.14285714285714" style="35"/>
    <col min="14621" max="14621" width="7.14285714285714" style="35" customWidth="1"/>
    <col min="14622" max="14622" width="9.57142857142857" style="35" customWidth="1"/>
    <col min="14623" max="14623" width="5.14285714285714" style="35" customWidth="1"/>
    <col min="14624" max="14628" width="9" style="35" hidden="1" customWidth="1"/>
    <col min="14629" max="14629" width="4.71428571428571" style="35" customWidth="1"/>
    <col min="14630" max="14630" width="4.14285714285714" style="35" customWidth="1"/>
    <col min="14631" max="14631" width="4.42857142857143" style="35" customWidth="1"/>
    <col min="14632" max="14632" width="4.57142857142857" style="35" customWidth="1"/>
    <col min="14633" max="14633" width="4.28571428571429" style="35" customWidth="1"/>
    <col min="14634" max="14634" width="4.57142857142857" style="35" customWidth="1"/>
    <col min="14635" max="14635" width="4.71428571428571" style="35" customWidth="1"/>
    <col min="14636" max="14636" width="18.2857142857143" style="35" customWidth="1"/>
    <col min="14637" max="14637" width="6" style="35" customWidth="1"/>
    <col min="14638" max="14638" width="5" style="35" customWidth="1"/>
    <col min="14639" max="14639" width="9" style="35" customWidth="1"/>
    <col min="14640" max="14640" width="9.85714285714286" style="35" customWidth="1"/>
    <col min="14641" max="14641" width="9.71428571428571" style="35" customWidth="1"/>
    <col min="14642" max="14648" width="6" style="35" customWidth="1"/>
    <col min="14649" max="14876" width="9.14285714285714" style="35"/>
    <col min="14877" max="14877" width="7.14285714285714" style="35" customWidth="1"/>
    <col min="14878" max="14878" width="9.57142857142857" style="35" customWidth="1"/>
    <col min="14879" max="14879" width="5.14285714285714" style="35" customWidth="1"/>
    <col min="14880" max="14884" width="9" style="35" hidden="1" customWidth="1"/>
    <col min="14885" max="14885" width="4.71428571428571" style="35" customWidth="1"/>
    <col min="14886" max="14886" width="4.14285714285714" style="35" customWidth="1"/>
    <col min="14887" max="14887" width="4.42857142857143" style="35" customWidth="1"/>
    <col min="14888" max="14888" width="4.57142857142857" style="35" customWidth="1"/>
    <col min="14889" max="14889" width="4.28571428571429" style="35" customWidth="1"/>
    <col min="14890" max="14890" width="4.57142857142857" style="35" customWidth="1"/>
    <col min="14891" max="14891" width="4.71428571428571" style="35" customWidth="1"/>
    <col min="14892" max="14892" width="18.2857142857143" style="35" customWidth="1"/>
    <col min="14893" max="14893" width="6" style="35" customWidth="1"/>
    <col min="14894" max="14894" width="5" style="35" customWidth="1"/>
    <col min="14895" max="14895" width="9" style="35" customWidth="1"/>
    <col min="14896" max="14896" width="9.85714285714286" style="35" customWidth="1"/>
    <col min="14897" max="14897" width="9.71428571428571" style="35" customWidth="1"/>
    <col min="14898" max="14904" width="6" style="35" customWidth="1"/>
    <col min="14905" max="15132" width="9.14285714285714" style="35"/>
    <col min="15133" max="15133" width="7.14285714285714" style="35" customWidth="1"/>
    <col min="15134" max="15134" width="9.57142857142857" style="35" customWidth="1"/>
    <col min="15135" max="15135" width="5.14285714285714" style="35" customWidth="1"/>
    <col min="15136" max="15140" width="9" style="35" hidden="1" customWidth="1"/>
    <col min="15141" max="15141" width="4.71428571428571" style="35" customWidth="1"/>
    <col min="15142" max="15142" width="4.14285714285714" style="35" customWidth="1"/>
    <col min="15143" max="15143" width="4.42857142857143" style="35" customWidth="1"/>
    <col min="15144" max="15144" width="4.57142857142857" style="35" customWidth="1"/>
    <col min="15145" max="15145" width="4.28571428571429" style="35" customWidth="1"/>
    <col min="15146" max="15146" width="4.57142857142857" style="35" customWidth="1"/>
    <col min="15147" max="15147" width="4.71428571428571" style="35" customWidth="1"/>
    <col min="15148" max="15148" width="18.2857142857143" style="35" customWidth="1"/>
    <col min="15149" max="15149" width="6" style="35" customWidth="1"/>
    <col min="15150" max="15150" width="5" style="35" customWidth="1"/>
    <col min="15151" max="15151" width="9" style="35" customWidth="1"/>
    <col min="15152" max="15152" width="9.85714285714286" style="35" customWidth="1"/>
    <col min="15153" max="15153" width="9.71428571428571" style="35" customWidth="1"/>
    <col min="15154" max="15160" width="6" style="35" customWidth="1"/>
    <col min="15161" max="15388" width="9.14285714285714" style="35"/>
    <col min="15389" max="15389" width="7.14285714285714" style="35" customWidth="1"/>
    <col min="15390" max="15390" width="9.57142857142857" style="35" customWidth="1"/>
    <col min="15391" max="15391" width="5.14285714285714" style="35" customWidth="1"/>
    <col min="15392" max="15396" width="9" style="35" hidden="1" customWidth="1"/>
    <col min="15397" max="15397" width="4.71428571428571" style="35" customWidth="1"/>
    <col min="15398" max="15398" width="4.14285714285714" style="35" customWidth="1"/>
    <col min="15399" max="15399" width="4.42857142857143" style="35" customWidth="1"/>
    <col min="15400" max="15400" width="4.57142857142857" style="35" customWidth="1"/>
    <col min="15401" max="15401" width="4.28571428571429" style="35" customWidth="1"/>
    <col min="15402" max="15402" width="4.57142857142857" style="35" customWidth="1"/>
    <col min="15403" max="15403" width="4.71428571428571" style="35" customWidth="1"/>
    <col min="15404" max="15404" width="18.2857142857143" style="35" customWidth="1"/>
    <col min="15405" max="15405" width="6" style="35" customWidth="1"/>
    <col min="15406" max="15406" width="5" style="35" customWidth="1"/>
    <col min="15407" max="15407" width="9" style="35" customWidth="1"/>
    <col min="15408" max="15408" width="9.85714285714286" style="35" customWidth="1"/>
    <col min="15409" max="15409" width="9.71428571428571" style="35" customWidth="1"/>
    <col min="15410" max="15416" width="6" style="35" customWidth="1"/>
    <col min="15417" max="15644" width="9.14285714285714" style="35"/>
    <col min="15645" max="15645" width="7.14285714285714" style="35" customWidth="1"/>
    <col min="15646" max="15646" width="9.57142857142857" style="35" customWidth="1"/>
    <col min="15647" max="15647" width="5.14285714285714" style="35" customWidth="1"/>
    <col min="15648" max="15652" width="9" style="35" hidden="1" customWidth="1"/>
    <col min="15653" max="15653" width="4.71428571428571" style="35" customWidth="1"/>
    <col min="15654" max="15654" width="4.14285714285714" style="35" customWidth="1"/>
    <col min="15655" max="15655" width="4.42857142857143" style="35" customWidth="1"/>
    <col min="15656" max="15656" width="4.57142857142857" style="35" customWidth="1"/>
    <col min="15657" max="15657" width="4.28571428571429" style="35" customWidth="1"/>
    <col min="15658" max="15658" width="4.57142857142857" style="35" customWidth="1"/>
    <col min="15659" max="15659" width="4.71428571428571" style="35" customWidth="1"/>
    <col min="15660" max="15660" width="18.2857142857143" style="35" customWidth="1"/>
    <col min="15661" max="15661" width="6" style="35" customWidth="1"/>
    <col min="15662" max="15662" width="5" style="35" customWidth="1"/>
    <col min="15663" max="15663" width="9" style="35" customWidth="1"/>
    <col min="15664" max="15664" width="9.85714285714286" style="35" customWidth="1"/>
    <col min="15665" max="15665" width="9.71428571428571" style="35" customWidth="1"/>
    <col min="15666" max="15672" width="6" style="35" customWidth="1"/>
    <col min="15673" max="15900" width="9.14285714285714" style="35"/>
    <col min="15901" max="15901" width="7.14285714285714" style="35" customWidth="1"/>
    <col min="15902" max="15902" width="9.57142857142857" style="35" customWidth="1"/>
    <col min="15903" max="15903" width="5.14285714285714" style="35" customWidth="1"/>
    <col min="15904" max="15908" width="9" style="35" hidden="1" customWidth="1"/>
    <col min="15909" max="15909" width="4.71428571428571" style="35" customWidth="1"/>
    <col min="15910" max="15910" width="4.14285714285714" style="35" customWidth="1"/>
    <col min="15911" max="15911" width="4.42857142857143" style="35" customWidth="1"/>
    <col min="15912" max="15912" width="4.57142857142857" style="35" customWidth="1"/>
    <col min="15913" max="15913" width="4.28571428571429" style="35" customWidth="1"/>
    <col min="15914" max="15914" width="4.57142857142857" style="35" customWidth="1"/>
    <col min="15915" max="15915" width="4.71428571428571" style="35" customWidth="1"/>
    <col min="15916" max="15916" width="18.2857142857143" style="35" customWidth="1"/>
    <col min="15917" max="15917" width="6" style="35" customWidth="1"/>
    <col min="15918" max="15918" width="5" style="35" customWidth="1"/>
    <col min="15919" max="15919" width="9" style="35" customWidth="1"/>
    <col min="15920" max="15920" width="9.85714285714286" style="35" customWidth="1"/>
    <col min="15921" max="15921" width="9.71428571428571" style="35" customWidth="1"/>
    <col min="15922" max="15928" width="6" style="35" customWidth="1"/>
    <col min="15929" max="16156" width="9.14285714285714" style="35"/>
    <col min="16157" max="16157" width="7.14285714285714" style="35" customWidth="1"/>
    <col min="16158" max="16158" width="9.57142857142857" style="35" customWidth="1"/>
    <col min="16159" max="16159" width="5.14285714285714" style="35" customWidth="1"/>
    <col min="16160" max="16164" width="9" style="35" hidden="1" customWidth="1"/>
    <col min="16165" max="16165" width="4.71428571428571" style="35" customWidth="1"/>
    <col min="16166" max="16166" width="4.14285714285714" style="35" customWidth="1"/>
    <col min="16167" max="16167" width="4.42857142857143" style="35" customWidth="1"/>
    <col min="16168" max="16168" width="4.57142857142857" style="35" customWidth="1"/>
    <col min="16169" max="16169" width="4.28571428571429" style="35" customWidth="1"/>
    <col min="16170" max="16170" width="4.57142857142857" style="35" customWidth="1"/>
    <col min="16171" max="16171" width="4.71428571428571" style="35" customWidth="1"/>
    <col min="16172" max="16172" width="18.2857142857143" style="35" customWidth="1"/>
    <col min="16173" max="16173" width="6" style="35" customWidth="1"/>
    <col min="16174" max="16174" width="5" style="35" customWidth="1"/>
    <col min="16175" max="16175" width="9" style="35" customWidth="1"/>
    <col min="16176" max="16176" width="9.85714285714286" style="35" customWidth="1"/>
    <col min="16177" max="16177" width="9.71428571428571" style="35" customWidth="1"/>
    <col min="16178" max="16184" width="6" style="35" customWidth="1"/>
    <col min="16185" max="16384" width="9.14285714285714" style="35"/>
  </cols>
  <sheetData>
    <row r="1" ht="12.75" spans="1:53">
      <c r="A1" s="41"/>
      <c r="B1" s="42"/>
      <c r="C1" s="43"/>
      <c r="D1" s="44" t="s">
        <v>1239</v>
      </c>
      <c r="E1" s="44"/>
      <c r="F1" s="44"/>
      <c r="G1" s="44"/>
      <c r="H1" s="44"/>
      <c r="I1" s="44"/>
      <c r="J1" s="44"/>
      <c r="K1" s="44"/>
      <c r="L1" s="44"/>
      <c r="M1" s="44"/>
      <c r="N1" s="44"/>
      <c r="O1" s="44"/>
      <c r="P1" s="56"/>
      <c r="Q1" s="61"/>
      <c r="R1" s="44" t="s">
        <v>1240</v>
      </c>
      <c r="S1" s="44"/>
      <c r="T1" s="44"/>
      <c r="U1" s="44"/>
      <c r="V1" s="44"/>
      <c r="W1" s="44"/>
      <c r="X1" s="44"/>
      <c r="Y1" s="44"/>
      <c r="Z1" s="44"/>
      <c r="AA1" s="44"/>
      <c r="AB1" s="44"/>
      <c r="AC1" s="44"/>
      <c r="AD1" s="64"/>
      <c r="AH1" s="91" t="s">
        <v>1241</v>
      </c>
      <c r="AI1" s="44"/>
      <c r="AJ1" s="44"/>
      <c r="AK1" s="44"/>
      <c r="AL1" s="44"/>
      <c r="AM1" s="44"/>
      <c r="AN1" s="92"/>
      <c r="AU1" s="91" t="s">
        <v>1241</v>
      </c>
      <c r="AV1" s="44"/>
      <c r="AW1" s="44"/>
      <c r="AX1" s="44"/>
      <c r="AY1" s="44"/>
      <c r="AZ1" s="44"/>
      <c r="BA1" s="92"/>
    </row>
    <row r="2" ht="12" spans="1:56">
      <c r="A2" s="45" t="s">
        <v>126</v>
      </c>
      <c r="B2" s="45" t="s">
        <v>125</v>
      </c>
      <c r="C2" s="46" t="s">
        <v>1242</v>
      </c>
      <c r="D2" s="47" t="s">
        <v>82</v>
      </c>
      <c r="E2" s="47" t="s">
        <v>4</v>
      </c>
      <c r="F2" s="47" t="s">
        <v>5</v>
      </c>
      <c r="G2" s="47" t="s">
        <v>6</v>
      </c>
      <c r="H2" s="47" t="s">
        <v>7</v>
      </c>
      <c r="I2" s="47" t="s">
        <v>8</v>
      </c>
      <c r="J2" s="47" t="s">
        <v>9</v>
      </c>
      <c r="K2" s="47" t="s">
        <v>10</v>
      </c>
      <c r="L2" s="47" t="s">
        <v>11</v>
      </c>
      <c r="M2" s="47" t="s">
        <v>12</v>
      </c>
      <c r="N2" s="47" t="s">
        <v>13</v>
      </c>
      <c r="O2" s="57" t="s">
        <v>14</v>
      </c>
      <c r="P2" s="47" t="s">
        <v>125</v>
      </c>
      <c r="Q2" s="62" t="s">
        <v>1242</v>
      </c>
      <c r="R2" s="47" t="s">
        <v>82</v>
      </c>
      <c r="S2" s="47" t="s">
        <v>4</v>
      </c>
      <c r="T2" s="47" t="s">
        <v>5</v>
      </c>
      <c r="U2" s="47" t="s">
        <v>6</v>
      </c>
      <c r="V2" s="47" t="s">
        <v>7</v>
      </c>
      <c r="W2" s="47" t="s">
        <v>8</v>
      </c>
      <c r="X2" s="47" t="s">
        <v>9</v>
      </c>
      <c r="Y2" s="47" t="s">
        <v>10</v>
      </c>
      <c r="Z2" s="47" t="s">
        <v>11</v>
      </c>
      <c r="AA2" s="47" t="s">
        <v>12</v>
      </c>
      <c r="AB2" s="47" t="s">
        <v>13</v>
      </c>
      <c r="AC2" s="57" t="s">
        <v>14</v>
      </c>
      <c r="AD2" s="64"/>
      <c r="AF2" s="65" t="s">
        <v>82</v>
      </c>
      <c r="AG2" s="93" t="s">
        <v>4</v>
      </c>
      <c r="AH2" s="93" t="s">
        <v>5</v>
      </c>
      <c r="AI2" s="93" t="s">
        <v>6</v>
      </c>
      <c r="AJ2" s="93" t="s">
        <v>7</v>
      </c>
      <c r="AK2" s="93" t="s">
        <v>8</v>
      </c>
      <c r="AL2" s="93" t="s">
        <v>9</v>
      </c>
      <c r="AM2" s="93" t="s">
        <v>10</v>
      </c>
      <c r="AN2" s="93" t="s">
        <v>11</v>
      </c>
      <c r="AO2" s="93" t="s">
        <v>12</v>
      </c>
      <c r="AP2" s="93" t="s">
        <v>13</v>
      </c>
      <c r="AQ2" s="106" t="s">
        <v>14</v>
      </c>
      <c r="AS2" s="65" t="s">
        <v>82</v>
      </c>
      <c r="AT2" s="93" t="s">
        <v>4</v>
      </c>
      <c r="AU2" s="93" t="s">
        <v>5</v>
      </c>
      <c r="AV2" s="93" t="s">
        <v>6</v>
      </c>
      <c r="AW2" s="93" t="s">
        <v>7</v>
      </c>
      <c r="AX2" s="93" t="s">
        <v>8</v>
      </c>
      <c r="AY2" s="93" t="s">
        <v>9</v>
      </c>
      <c r="AZ2" s="93" t="s">
        <v>10</v>
      </c>
      <c r="BA2" s="93" t="s">
        <v>11</v>
      </c>
      <c r="BB2" s="93" t="s">
        <v>12</v>
      </c>
      <c r="BC2" s="93" t="s">
        <v>13</v>
      </c>
      <c r="BD2" s="106" t="s">
        <v>14</v>
      </c>
    </row>
    <row r="3" ht="12" spans="1:56">
      <c r="A3" s="48"/>
      <c r="B3" s="48" t="s">
        <v>1250</v>
      </c>
      <c r="C3" s="49"/>
      <c r="D3" s="50">
        <f>COUNTA(D4:D1000)-COUNTIF(D4:D1000,"N/A")</f>
        <v>0</v>
      </c>
      <c r="E3" s="50">
        <f t="shared" ref="E3:O3" si="0">COUNTA(E4:E1000)-COUNTIF(E4:E1000,"N/A")</f>
        <v>0</v>
      </c>
      <c r="F3" s="50">
        <f t="shared" si="0"/>
        <v>0</v>
      </c>
      <c r="G3" s="50">
        <f t="shared" si="0"/>
        <v>0</v>
      </c>
      <c r="H3" s="50">
        <f t="shared" si="0"/>
        <v>0</v>
      </c>
      <c r="I3" s="50">
        <f t="shared" si="0"/>
        <v>0</v>
      </c>
      <c r="J3" s="50">
        <f t="shared" si="0"/>
        <v>0</v>
      </c>
      <c r="K3" s="50">
        <f t="shared" si="0"/>
        <v>2</v>
      </c>
      <c r="L3" s="50">
        <f t="shared" si="0"/>
        <v>0</v>
      </c>
      <c r="M3" s="50">
        <f t="shared" si="0"/>
        <v>0</v>
      </c>
      <c r="N3" s="50">
        <f t="shared" si="0"/>
        <v>0</v>
      </c>
      <c r="O3" s="58">
        <f t="shared" si="0"/>
        <v>0</v>
      </c>
      <c r="P3" s="48" t="str">
        <f>B3</f>
        <v>IITPhysics</v>
      </c>
      <c r="Q3" s="63"/>
      <c r="R3" s="50">
        <f>COUNTA(R4:R1000)-COUNTIF(R4:R1000,"N/A")</f>
        <v>1</v>
      </c>
      <c r="S3" s="50">
        <f t="shared" ref="S3:AC3" si="1">COUNTA(S4:S1000)-COUNTIF(S4:S1000,"N/A")</f>
        <v>2</v>
      </c>
      <c r="T3" s="50">
        <f t="shared" si="1"/>
        <v>2</v>
      </c>
      <c r="U3" s="50">
        <f t="shared" si="1"/>
        <v>2</v>
      </c>
      <c r="V3" s="50">
        <f t="shared" si="1"/>
        <v>2</v>
      </c>
      <c r="W3" s="50">
        <f t="shared" si="1"/>
        <v>2</v>
      </c>
      <c r="X3" s="50">
        <f t="shared" si="1"/>
        <v>2</v>
      </c>
      <c r="Y3" s="50">
        <f t="shared" si="1"/>
        <v>2</v>
      </c>
      <c r="Z3" s="50">
        <f t="shared" si="1"/>
        <v>2</v>
      </c>
      <c r="AA3" s="50">
        <f t="shared" si="1"/>
        <v>2</v>
      </c>
      <c r="AB3" s="50">
        <f t="shared" si="1"/>
        <v>2</v>
      </c>
      <c r="AC3" s="58">
        <f t="shared" si="1"/>
        <v>1</v>
      </c>
      <c r="AD3" s="64"/>
      <c r="AE3" s="157" t="s">
        <v>1251</v>
      </c>
      <c r="AF3" s="94">
        <f t="shared" ref="AF3:AQ3" si="2">SUM($C$4:$C$200)-SUMIF(D$4:D$200,"=N/A",$C$4:$C$200)</f>
        <v>0</v>
      </c>
      <c r="AG3" s="94">
        <f t="shared" si="2"/>
        <v>0</v>
      </c>
      <c r="AH3" s="94">
        <f t="shared" si="2"/>
        <v>0</v>
      </c>
      <c r="AI3" s="94">
        <f t="shared" si="2"/>
        <v>0</v>
      </c>
      <c r="AJ3" s="94">
        <f t="shared" si="2"/>
        <v>0</v>
      </c>
      <c r="AK3" s="94">
        <f t="shared" si="2"/>
        <v>0</v>
      </c>
      <c r="AL3" s="94">
        <f t="shared" si="2"/>
        <v>0</v>
      </c>
      <c r="AM3" s="94">
        <f t="shared" si="2"/>
        <v>1200</v>
      </c>
      <c r="AN3" s="94">
        <f t="shared" si="2"/>
        <v>0</v>
      </c>
      <c r="AO3" s="94">
        <f t="shared" si="2"/>
        <v>0</v>
      </c>
      <c r="AP3" s="94">
        <f t="shared" si="2"/>
        <v>0</v>
      </c>
      <c r="AQ3" s="107">
        <f t="shared" si="2"/>
        <v>0</v>
      </c>
      <c r="AS3" s="67">
        <f t="shared" ref="AS3:BD3" si="3">SUM($Q$4:$Q$200)-SUMIF(R$4:R$2000,"=N/A",$Q$4:$Q$2000)</f>
        <v>500</v>
      </c>
      <c r="AT3" s="108">
        <f t="shared" si="3"/>
        <v>1700</v>
      </c>
      <c r="AU3" s="108">
        <f t="shared" si="3"/>
        <v>1700</v>
      </c>
      <c r="AV3" s="108">
        <f t="shared" si="3"/>
        <v>1700</v>
      </c>
      <c r="AW3" s="108">
        <f t="shared" si="3"/>
        <v>1700</v>
      </c>
      <c r="AX3" s="108">
        <f t="shared" si="3"/>
        <v>1700</v>
      </c>
      <c r="AY3" s="108">
        <f t="shared" si="3"/>
        <v>1700</v>
      </c>
      <c r="AZ3" s="108">
        <f t="shared" si="3"/>
        <v>1700</v>
      </c>
      <c r="BA3" s="108">
        <f t="shared" si="3"/>
        <v>1700</v>
      </c>
      <c r="BB3" s="108">
        <f t="shared" si="3"/>
        <v>1700</v>
      </c>
      <c r="BC3" s="108">
        <f t="shared" si="3"/>
        <v>1700</v>
      </c>
      <c r="BD3" s="125">
        <f t="shared" si="3"/>
        <v>1200</v>
      </c>
    </row>
    <row r="4" spans="1:56">
      <c r="A4" s="51">
        <v>1</v>
      </c>
      <c r="B4" s="52" t="s">
        <v>234</v>
      </c>
      <c r="C4" s="52">
        <v>600</v>
      </c>
      <c r="D4" s="52" t="s">
        <v>98</v>
      </c>
      <c r="E4" s="52" t="s">
        <v>98</v>
      </c>
      <c r="F4" s="52" t="s">
        <v>98</v>
      </c>
      <c r="G4" s="52" t="s">
        <v>98</v>
      </c>
      <c r="H4" s="52" t="s">
        <v>98</v>
      </c>
      <c r="I4" s="52" t="s">
        <v>98</v>
      </c>
      <c r="J4" s="52" t="s">
        <v>98</v>
      </c>
      <c r="K4" s="52" t="s">
        <v>105</v>
      </c>
      <c r="L4" s="52" t="s">
        <v>98</v>
      </c>
      <c r="M4" s="52" t="s">
        <v>98</v>
      </c>
      <c r="N4" s="52" t="s">
        <v>98</v>
      </c>
      <c r="O4" s="52" t="s">
        <v>98</v>
      </c>
      <c r="P4" s="52" t="s">
        <v>170</v>
      </c>
      <c r="Q4" s="148">
        <v>1200</v>
      </c>
      <c r="R4" s="52" t="s">
        <v>98</v>
      </c>
      <c r="S4" s="52" t="s">
        <v>105</v>
      </c>
      <c r="T4" s="52" t="s">
        <v>105</v>
      </c>
      <c r="U4" s="52" t="s">
        <v>105</v>
      </c>
      <c r="V4" s="52" t="s">
        <v>105</v>
      </c>
      <c r="W4" s="52" t="s">
        <v>100</v>
      </c>
      <c r="X4" s="52" t="s">
        <v>100</v>
      </c>
      <c r="Y4" s="52" t="s">
        <v>100</v>
      </c>
      <c r="Z4" s="52" t="s">
        <v>100</v>
      </c>
      <c r="AA4" s="52" t="s">
        <v>100</v>
      </c>
      <c r="AB4" s="52" t="s">
        <v>100</v>
      </c>
      <c r="AC4" s="39" t="s">
        <v>100</v>
      </c>
      <c r="AD4" s="55"/>
      <c r="AE4" s="158" t="s">
        <v>83</v>
      </c>
      <c r="AF4" s="95">
        <f t="shared" ref="AF4:AQ4" si="4">SUM($C$4:$C$200)-SUMIF(D$4:D$200,"=N/A",$C$4:$C$200)-SUMIF(D$4:D$200,"=NotPaid",$C$4:$C$200)</f>
        <v>0</v>
      </c>
      <c r="AG4" s="95">
        <f t="shared" si="4"/>
        <v>0</v>
      </c>
      <c r="AH4" s="95">
        <f t="shared" si="4"/>
        <v>0</v>
      </c>
      <c r="AI4" s="95">
        <f t="shared" si="4"/>
        <v>0</v>
      </c>
      <c r="AJ4" s="95">
        <f t="shared" si="4"/>
        <v>0</v>
      </c>
      <c r="AK4" s="95">
        <f t="shared" si="4"/>
        <v>0</v>
      </c>
      <c r="AL4" s="95">
        <f t="shared" si="4"/>
        <v>0</v>
      </c>
      <c r="AM4" s="95">
        <f t="shared" si="4"/>
        <v>1200</v>
      </c>
      <c r="AN4" s="95">
        <f t="shared" si="4"/>
        <v>0</v>
      </c>
      <c r="AO4" s="95">
        <f t="shared" si="4"/>
        <v>0</v>
      </c>
      <c r="AP4" s="95">
        <f t="shared" si="4"/>
        <v>0</v>
      </c>
      <c r="AQ4" s="109">
        <f t="shared" si="4"/>
        <v>0</v>
      </c>
      <c r="AS4" s="69">
        <f t="shared" ref="AS4:BD4" si="5">SUM($Q$4:$Q$200)-SUMIF(R$4:R$2000,"=N/A",$Q$4:$Q$2000)-SUMIF(R$4:R$2000,"=NotPaid",$Q$4:$Q$2000)</f>
        <v>500</v>
      </c>
      <c r="AT4" s="95">
        <f t="shared" si="5"/>
        <v>1700</v>
      </c>
      <c r="AU4" s="95">
        <f t="shared" si="5"/>
        <v>1700</v>
      </c>
      <c r="AV4" s="95">
        <f t="shared" si="5"/>
        <v>1700</v>
      </c>
      <c r="AW4" s="95">
        <f t="shared" si="5"/>
        <v>1700</v>
      </c>
      <c r="AX4" s="95">
        <f t="shared" si="5"/>
        <v>500</v>
      </c>
      <c r="AY4" s="95">
        <f t="shared" si="5"/>
        <v>0</v>
      </c>
      <c r="AZ4" s="95">
        <f t="shared" si="5"/>
        <v>0</v>
      </c>
      <c r="BA4" s="95">
        <f t="shared" si="5"/>
        <v>0</v>
      </c>
      <c r="BB4" s="95">
        <f t="shared" si="5"/>
        <v>0</v>
      </c>
      <c r="BC4" s="95">
        <f t="shared" si="5"/>
        <v>0</v>
      </c>
      <c r="BD4" s="109">
        <f t="shared" si="5"/>
        <v>0</v>
      </c>
    </row>
    <row r="5" spans="1:56">
      <c r="A5" s="51">
        <f>A4+1</f>
        <v>2</v>
      </c>
      <c r="B5" s="54" t="s">
        <v>236</v>
      </c>
      <c r="C5" s="52">
        <v>600</v>
      </c>
      <c r="D5" s="52" t="s">
        <v>98</v>
      </c>
      <c r="E5" s="52" t="s">
        <v>98</v>
      </c>
      <c r="F5" s="52" t="s">
        <v>98</v>
      </c>
      <c r="G5" s="52" t="s">
        <v>98</v>
      </c>
      <c r="H5" s="52" t="s">
        <v>98</v>
      </c>
      <c r="I5" s="52" t="s">
        <v>98</v>
      </c>
      <c r="J5" s="52" t="s">
        <v>98</v>
      </c>
      <c r="K5" s="52" t="s">
        <v>105</v>
      </c>
      <c r="L5" s="52" t="s">
        <v>98</v>
      </c>
      <c r="M5" s="52" t="s">
        <v>98</v>
      </c>
      <c r="N5" s="52" t="s">
        <v>98</v>
      </c>
      <c r="O5" s="52" t="s">
        <v>98</v>
      </c>
      <c r="P5" s="52" t="s">
        <v>150</v>
      </c>
      <c r="Q5" s="148">
        <v>500</v>
      </c>
      <c r="R5" s="52" t="s">
        <v>115</v>
      </c>
      <c r="S5" s="52" t="s">
        <v>115</v>
      </c>
      <c r="T5" s="52" t="s">
        <v>115</v>
      </c>
      <c r="U5" s="52" t="s">
        <v>115</v>
      </c>
      <c r="V5" s="52" t="s">
        <v>115</v>
      </c>
      <c r="W5" s="52" t="s">
        <v>115</v>
      </c>
      <c r="X5" s="52" t="s">
        <v>100</v>
      </c>
      <c r="Y5" s="52" t="s">
        <v>100</v>
      </c>
      <c r="Z5" s="52" t="s">
        <v>100</v>
      </c>
      <c r="AA5" s="52" t="s">
        <v>100</v>
      </c>
      <c r="AB5" s="52" t="s">
        <v>100</v>
      </c>
      <c r="AC5" s="39" t="s">
        <v>98</v>
      </c>
      <c r="AD5" s="55"/>
      <c r="AE5" s="158" t="s">
        <v>84</v>
      </c>
      <c r="AF5" s="85"/>
      <c r="AG5" s="85"/>
      <c r="AH5" s="85"/>
      <c r="AI5" s="103"/>
      <c r="AJ5" s="103"/>
      <c r="AK5" s="103"/>
      <c r="AL5" s="103"/>
      <c r="AM5" s="103"/>
      <c r="AN5" s="103"/>
      <c r="AO5" s="103"/>
      <c r="AP5" s="103"/>
      <c r="AQ5" s="126"/>
      <c r="AS5" s="111"/>
      <c r="AT5" s="85"/>
      <c r="AU5" s="85"/>
      <c r="AV5" s="103"/>
      <c r="AW5" s="103"/>
      <c r="AX5" s="103"/>
      <c r="AY5" s="96"/>
      <c r="AZ5" s="103"/>
      <c r="BA5" s="103"/>
      <c r="BB5" s="103"/>
      <c r="BC5" s="103"/>
      <c r="BD5" s="126"/>
    </row>
    <row r="6" ht="12" spans="1:56">
      <c r="A6" s="51">
        <f t="shared" ref="A6:A69" si="6">A5+1</f>
        <v>3</v>
      </c>
      <c r="B6" s="52"/>
      <c r="C6" s="52"/>
      <c r="D6" s="52"/>
      <c r="E6" s="52"/>
      <c r="F6" s="52"/>
      <c r="G6" s="52"/>
      <c r="H6" s="52"/>
      <c r="I6" s="52"/>
      <c r="J6" s="52"/>
      <c r="K6" s="52"/>
      <c r="L6" s="52"/>
      <c r="M6" s="52"/>
      <c r="N6" s="52"/>
      <c r="O6" s="59"/>
      <c r="P6" s="54" t="s">
        <v>259</v>
      </c>
      <c r="Q6" s="145">
        <v>700</v>
      </c>
      <c r="R6" s="52" t="s">
        <v>98</v>
      </c>
      <c r="S6" s="52" t="s">
        <v>98</v>
      </c>
      <c r="T6" s="52" t="s">
        <v>98</v>
      </c>
      <c r="U6" s="52" t="s">
        <v>98</v>
      </c>
      <c r="V6" s="52" t="s">
        <v>98</v>
      </c>
      <c r="W6" s="52" t="s">
        <v>98</v>
      </c>
      <c r="X6" s="52" t="s">
        <v>98</v>
      </c>
      <c r="Y6" s="52" t="s">
        <v>98</v>
      </c>
      <c r="Z6" s="52" t="s">
        <v>98</v>
      </c>
      <c r="AA6" s="52" t="s">
        <v>98</v>
      </c>
      <c r="AB6" s="52" t="s">
        <v>98</v>
      </c>
      <c r="AC6" s="39" t="s">
        <v>98</v>
      </c>
      <c r="AD6" s="55"/>
      <c r="AE6" s="159" t="s">
        <v>17</v>
      </c>
      <c r="AF6" s="78">
        <f>SUM(AF4:AF5)</f>
        <v>0</v>
      </c>
      <c r="AG6" s="78">
        <f t="shared" ref="AG6:AQ6" si="7">SUM(AG4:AG5)</f>
        <v>0</v>
      </c>
      <c r="AH6" s="78">
        <f t="shared" si="7"/>
        <v>0</v>
      </c>
      <c r="AI6" s="78">
        <f t="shared" si="7"/>
        <v>0</v>
      </c>
      <c r="AJ6" s="78">
        <f t="shared" si="7"/>
        <v>0</v>
      </c>
      <c r="AK6" s="78">
        <f t="shared" si="7"/>
        <v>0</v>
      </c>
      <c r="AL6" s="78">
        <f t="shared" si="7"/>
        <v>0</v>
      </c>
      <c r="AM6" s="78">
        <f t="shared" si="7"/>
        <v>1200</v>
      </c>
      <c r="AN6" s="78">
        <f t="shared" si="7"/>
        <v>0</v>
      </c>
      <c r="AO6" s="78">
        <f t="shared" si="7"/>
        <v>0</v>
      </c>
      <c r="AP6" s="78">
        <f t="shared" si="7"/>
        <v>0</v>
      </c>
      <c r="AQ6" s="112">
        <f t="shared" si="7"/>
        <v>0</v>
      </c>
      <c r="AS6" s="72">
        <f>SUM(AS4:AS5)</f>
        <v>500</v>
      </c>
      <c r="AT6" s="78">
        <f t="shared" ref="AT6:AV6" si="8">SUM(AT4:AT5)</f>
        <v>1700</v>
      </c>
      <c r="AU6" s="78">
        <f t="shared" si="8"/>
        <v>1700</v>
      </c>
      <c r="AV6" s="78">
        <f t="shared" si="8"/>
        <v>1700</v>
      </c>
      <c r="AW6" s="78">
        <f t="shared" ref="AW6:BD6" si="9">SUM(AW4:AW5)</f>
        <v>1700</v>
      </c>
      <c r="AX6" s="78">
        <f t="shared" si="9"/>
        <v>500</v>
      </c>
      <c r="AY6" s="78">
        <f t="shared" si="9"/>
        <v>0</v>
      </c>
      <c r="AZ6" s="78">
        <f t="shared" si="9"/>
        <v>0</v>
      </c>
      <c r="BA6" s="78">
        <f t="shared" si="9"/>
        <v>0</v>
      </c>
      <c r="BB6" s="78">
        <f t="shared" si="9"/>
        <v>0</v>
      </c>
      <c r="BC6" s="78">
        <f t="shared" si="9"/>
        <v>0</v>
      </c>
      <c r="BD6" s="112">
        <f t="shared" si="9"/>
        <v>0</v>
      </c>
    </row>
    <row r="7" ht="12" spans="1:56">
      <c r="A7" s="51">
        <f t="shared" si="6"/>
        <v>4</v>
      </c>
      <c r="B7" s="52"/>
      <c r="C7" s="52"/>
      <c r="D7" s="52"/>
      <c r="E7" s="52"/>
      <c r="F7" s="52"/>
      <c r="G7" s="52"/>
      <c r="H7" s="52"/>
      <c r="I7" s="52"/>
      <c r="J7" s="52"/>
      <c r="K7" s="52"/>
      <c r="L7" s="52"/>
      <c r="M7" s="52"/>
      <c r="N7" s="52"/>
      <c r="O7" s="59"/>
      <c r="P7" s="54" t="s">
        <v>261</v>
      </c>
      <c r="Q7" s="145">
        <v>500</v>
      </c>
      <c r="R7" s="52" t="s">
        <v>98</v>
      </c>
      <c r="S7" s="52" t="s">
        <v>98</v>
      </c>
      <c r="T7" s="52" t="s">
        <v>98</v>
      </c>
      <c r="U7" s="52" t="s">
        <v>98</v>
      </c>
      <c r="V7" s="52" t="s">
        <v>98</v>
      </c>
      <c r="W7" s="52" t="s">
        <v>98</v>
      </c>
      <c r="X7" s="52" t="s">
        <v>98</v>
      </c>
      <c r="Y7" s="52" t="s">
        <v>98</v>
      </c>
      <c r="Z7" s="52" t="s">
        <v>98</v>
      </c>
      <c r="AA7" s="52" t="s">
        <v>98</v>
      </c>
      <c r="AB7" s="52" t="s">
        <v>98</v>
      </c>
      <c r="AC7" s="39" t="s">
        <v>98</v>
      </c>
      <c r="AD7" s="55"/>
      <c r="AE7" s="73"/>
      <c r="AF7" s="74"/>
      <c r="AG7" s="74"/>
      <c r="AH7" s="74"/>
      <c r="AI7" s="74"/>
      <c r="AJ7" s="74"/>
      <c r="AK7" s="74"/>
      <c r="AL7" s="74"/>
      <c r="AM7" s="74"/>
      <c r="AN7" s="74"/>
      <c r="AO7" s="74"/>
      <c r="AP7" s="74"/>
      <c r="AQ7" s="74"/>
      <c r="AS7" s="113"/>
      <c r="AT7" s="113"/>
      <c r="AU7" s="114"/>
      <c r="AV7" s="115"/>
      <c r="AW7" s="115"/>
      <c r="AX7" s="115"/>
      <c r="AY7" s="115"/>
      <c r="AZ7" s="115"/>
      <c r="BA7" s="115"/>
      <c r="BB7" s="127"/>
      <c r="BC7" s="127"/>
      <c r="BD7" s="127"/>
    </row>
    <row r="8" ht="12" spans="1:53">
      <c r="A8" s="51">
        <f t="shared" si="6"/>
        <v>5</v>
      </c>
      <c r="B8" s="52"/>
      <c r="C8" s="52"/>
      <c r="D8" s="52"/>
      <c r="E8" s="52"/>
      <c r="F8" s="52"/>
      <c r="G8" s="52"/>
      <c r="H8" s="52"/>
      <c r="I8" s="52"/>
      <c r="J8" s="52"/>
      <c r="K8" s="52"/>
      <c r="L8" s="52"/>
      <c r="M8" s="52"/>
      <c r="N8" s="52"/>
      <c r="O8" s="59"/>
      <c r="P8" s="52"/>
      <c r="Q8" s="148"/>
      <c r="R8" s="52"/>
      <c r="S8" s="52"/>
      <c r="T8" s="52"/>
      <c r="U8" s="52"/>
      <c r="V8" s="52"/>
      <c r="W8" s="52"/>
      <c r="X8" s="52"/>
      <c r="Y8" s="52"/>
      <c r="Z8" s="52"/>
      <c r="AA8" s="52"/>
      <c r="AB8" s="52"/>
      <c r="AD8" s="55"/>
      <c r="AF8" s="55"/>
      <c r="AH8" s="97" t="s">
        <v>85</v>
      </c>
      <c r="AI8" s="98"/>
      <c r="AJ8" s="98"/>
      <c r="AK8" s="98"/>
      <c r="AL8" s="98"/>
      <c r="AM8" s="98"/>
      <c r="AN8" s="99"/>
      <c r="AS8" s="55"/>
      <c r="AU8" s="97" t="s">
        <v>85</v>
      </c>
      <c r="AV8" s="98"/>
      <c r="AW8" s="98"/>
      <c r="AX8" s="98"/>
      <c r="AY8" s="98"/>
      <c r="AZ8" s="98"/>
      <c r="BA8" s="99"/>
    </row>
    <row r="9" spans="1:56">
      <c r="A9" s="51">
        <f t="shared" si="6"/>
        <v>6</v>
      </c>
      <c r="B9" s="52"/>
      <c r="C9" s="52"/>
      <c r="D9" s="52"/>
      <c r="E9" s="52"/>
      <c r="F9" s="52"/>
      <c r="G9" s="52"/>
      <c r="H9" s="52"/>
      <c r="I9" s="52"/>
      <c r="J9" s="52"/>
      <c r="K9" s="52"/>
      <c r="L9" s="52"/>
      <c r="M9" s="52"/>
      <c r="N9" s="52"/>
      <c r="O9" s="59"/>
      <c r="P9" s="52"/>
      <c r="Q9" s="148"/>
      <c r="R9" s="52"/>
      <c r="S9" s="52"/>
      <c r="T9" s="52"/>
      <c r="U9" s="52"/>
      <c r="V9" s="52"/>
      <c r="W9" s="52"/>
      <c r="X9" s="52"/>
      <c r="Y9" s="52"/>
      <c r="Z9" s="52"/>
      <c r="AA9" s="52"/>
      <c r="AB9" s="52"/>
      <c r="AD9" s="55"/>
      <c r="AE9" s="75" t="s">
        <v>1243</v>
      </c>
      <c r="AF9" s="76">
        <f t="shared" ref="AF9:BD9" si="10">IFERROR(AF10/AF6,0)</f>
        <v>0</v>
      </c>
      <c r="AG9" s="76">
        <f t="shared" si="10"/>
        <v>0</v>
      </c>
      <c r="AH9" s="76">
        <f t="shared" si="10"/>
        <v>0</v>
      </c>
      <c r="AI9" s="76">
        <f t="shared" si="10"/>
        <v>0</v>
      </c>
      <c r="AJ9" s="76">
        <f t="shared" si="10"/>
        <v>0</v>
      </c>
      <c r="AK9" s="76">
        <f t="shared" si="10"/>
        <v>0</v>
      </c>
      <c r="AL9" s="76">
        <f t="shared" si="10"/>
        <v>0</v>
      </c>
      <c r="AM9" s="76">
        <f t="shared" si="10"/>
        <v>0.24</v>
      </c>
      <c r="AN9" s="76">
        <f t="shared" si="10"/>
        <v>0</v>
      </c>
      <c r="AO9" s="76">
        <f t="shared" si="10"/>
        <v>0</v>
      </c>
      <c r="AP9" s="76">
        <f t="shared" si="10"/>
        <v>0</v>
      </c>
      <c r="AQ9" s="116">
        <f t="shared" si="10"/>
        <v>0</v>
      </c>
      <c r="AS9" s="117">
        <f t="shared" si="10"/>
        <v>0.4</v>
      </c>
      <c r="AT9" s="76">
        <f t="shared" si="10"/>
        <v>0.391176470588235</v>
      </c>
      <c r="AU9" s="76">
        <f t="shared" si="10"/>
        <v>0.329411764705882</v>
      </c>
      <c r="AV9" s="76">
        <f t="shared" si="10"/>
        <v>0.329411764705882</v>
      </c>
      <c r="AW9" s="76">
        <f t="shared" si="10"/>
        <v>0.329411764705882</v>
      </c>
      <c r="AX9" s="76">
        <f t="shared" si="10"/>
        <v>0.4</v>
      </c>
      <c r="AY9" s="76">
        <f t="shared" si="10"/>
        <v>0</v>
      </c>
      <c r="AZ9" s="76">
        <f t="shared" si="10"/>
        <v>0</v>
      </c>
      <c r="BA9" s="76">
        <f t="shared" si="10"/>
        <v>0</v>
      </c>
      <c r="BB9" s="76">
        <f t="shared" si="10"/>
        <v>0</v>
      </c>
      <c r="BC9" s="76">
        <f t="shared" si="10"/>
        <v>0</v>
      </c>
      <c r="BD9" s="116">
        <f t="shared" si="10"/>
        <v>0</v>
      </c>
    </row>
    <row r="10" ht="12" spans="1:56">
      <c r="A10" s="51">
        <f t="shared" si="6"/>
        <v>7</v>
      </c>
      <c r="B10" s="54"/>
      <c r="C10" s="52"/>
      <c r="D10" s="52"/>
      <c r="E10" s="52"/>
      <c r="F10" s="52"/>
      <c r="G10" s="52"/>
      <c r="H10" s="52"/>
      <c r="I10" s="52"/>
      <c r="J10" s="52"/>
      <c r="K10" s="52"/>
      <c r="L10" s="52"/>
      <c r="M10" s="52"/>
      <c r="N10" s="52"/>
      <c r="O10" s="59"/>
      <c r="P10" s="52"/>
      <c r="Q10" s="148"/>
      <c r="R10" s="52"/>
      <c r="S10" s="52"/>
      <c r="T10" s="52"/>
      <c r="U10" s="52"/>
      <c r="V10" s="52"/>
      <c r="W10" s="52"/>
      <c r="X10" s="52"/>
      <c r="Y10" s="52"/>
      <c r="Z10" s="52"/>
      <c r="AA10" s="52"/>
      <c r="AB10" s="52"/>
      <c r="AD10" s="55"/>
      <c r="AE10" s="77" t="s">
        <v>1244</v>
      </c>
      <c r="AF10" s="78">
        <f>AF6-(AF18+AF26+AF34+AF42+AF50+AF58+AF66+AF74+AF82+AF90+AF98+AF106+AF114+AF122+AF130+AF138)</f>
        <v>0</v>
      </c>
      <c r="AG10" s="78">
        <f t="shared" ref="AG10:BD10" si="11">AG6-(AG18+AG26+AG34+AG42+AG50+AG58+AG66+AG74+AG82+AG90+AG98+AG106+AG114+AG122+AG130+AG138)</f>
        <v>0</v>
      </c>
      <c r="AH10" s="78">
        <f t="shared" si="11"/>
        <v>0</v>
      </c>
      <c r="AI10" s="78">
        <f t="shared" si="11"/>
        <v>0</v>
      </c>
      <c r="AJ10" s="78">
        <f t="shared" si="11"/>
        <v>0</v>
      </c>
      <c r="AK10" s="78">
        <f t="shared" si="11"/>
        <v>0</v>
      </c>
      <c r="AL10" s="78">
        <f t="shared" si="11"/>
        <v>0</v>
      </c>
      <c r="AM10" s="78">
        <f t="shared" si="11"/>
        <v>288</v>
      </c>
      <c r="AN10" s="78">
        <f t="shared" si="11"/>
        <v>0</v>
      </c>
      <c r="AO10" s="78">
        <f t="shared" si="11"/>
        <v>0</v>
      </c>
      <c r="AP10" s="78">
        <f t="shared" si="11"/>
        <v>0</v>
      </c>
      <c r="AQ10" s="112">
        <f t="shared" si="11"/>
        <v>0</v>
      </c>
      <c r="AS10" s="72">
        <f t="shared" si="11"/>
        <v>200</v>
      </c>
      <c r="AT10" s="78">
        <f t="shared" si="11"/>
        <v>665</v>
      </c>
      <c r="AU10" s="78">
        <f t="shared" si="11"/>
        <v>560</v>
      </c>
      <c r="AV10" s="78">
        <f t="shared" si="11"/>
        <v>560</v>
      </c>
      <c r="AW10" s="78">
        <f t="shared" si="11"/>
        <v>560</v>
      </c>
      <c r="AX10" s="78">
        <f t="shared" si="11"/>
        <v>200</v>
      </c>
      <c r="AY10" s="78">
        <f t="shared" si="11"/>
        <v>0</v>
      </c>
      <c r="AZ10" s="78">
        <f t="shared" si="11"/>
        <v>0</v>
      </c>
      <c r="BA10" s="78">
        <f t="shared" si="11"/>
        <v>0</v>
      </c>
      <c r="BB10" s="78">
        <f t="shared" si="11"/>
        <v>0</v>
      </c>
      <c r="BC10" s="78">
        <f t="shared" si="11"/>
        <v>0</v>
      </c>
      <c r="BD10" s="112">
        <f t="shared" si="11"/>
        <v>0</v>
      </c>
    </row>
    <row r="11" ht="12" spans="1:30">
      <c r="A11" s="51">
        <f t="shared" si="6"/>
        <v>8</v>
      </c>
      <c r="B11" s="54"/>
      <c r="C11" s="52"/>
      <c r="D11" s="52"/>
      <c r="E11" s="52"/>
      <c r="F11" s="52"/>
      <c r="G11" s="52"/>
      <c r="H11" s="52"/>
      <c r="I11" s="52"/>
      <c r="J11" s="52"/>
      <c r="K11" s="52"/>
      <c r="L11" s="52"/>
      <c r="M11" s="52"/>
      <c r="N11" s="52"/>
      <c r="O11" s="52"/>
      <c r="P11" s="52"/>
      <c r="Q11" s="148"/>
      <c r="R11" s="52"/>
      <c r="S11" s="52"/>
      <c r="T11" s="52"/>
      <c r="U11" s="52"/>
      <c r="V11" s="52"/>
      <c r="W11" s="52"/>
      <c r="X11" s="52"/>
      <c r="Y11" s="52"/>
      <c r="Z11" s="52"/>
      <c r="AA11" s="52"/>
      <c r="AB11" s="52"/>
      <c r="AD11" s="55"/>
    </row>
    <row r="12" ht="12" spans="1:56">
      <c r="A12" s="51">
        <f t="shared" si="6"/>
        <v>9</v>
      </c>
      <c r="B12" s="54"/>
      <c r="C12" s="52"/>
      <c r="D12" s="52"/>
      <c r="E12" s="52"/>
      <c r="F12" s="52"/>
      <c r="G12" s="52"/>
      <c r="H12" s="52"/>
      <c r="I12" s="52"/>
      <c r="J12" s="52"/>
      <c r="K12" s="52"/>
      <c r="L12" s="52"/>
      <c r="M12" s="52"/>
      <c r="N12" s="52"/>
      <c r="O12" s="52"/>
      <c r="P12" s="52"/>
      <c r="Q12" s="148"/>
      <c r="R12" s="52"/>
      <c r="S12" s="52"/>
      <c r="T12" s="52"/>
      <c r="U12" s="52"/>
      <c r="V12" s="52"/>
      <c r="W12" s="52"/>
      <c r="X12" s="52"/>
      <c r="Y12" s="52"/>
      <c r="Z12" s="52"/>
      <c r="AA12" s="52"/>
      <c r="AB12" s="52"/>
      <c r="AD12" s="55"/>
      <c r="AE12" s="41"/>
      <c r="AF12" s="42"/>
      <c r="AG12" s="42"/>
      <c r="AH12" s="42"/>
      <c r="AI12" s="42"/>
      <c r="AJ12" s="42"/>
      <c r="AK12" s="100" t="s">
        <v>105</v>
      </c>
      <c r="AL12" s="101"/>
      <c r="AM12" s="42"/>
      <c r="AN12" s="42"/>
      <c r="AO12" s="42"/>
      <c r="AP12" s="42"/>
      <c r="AQ12" s="133"/>
      <c r="AS12" s="118"/>
      <c r="AT12" s="119"/>
      <c r="AU12" s="119"/>
      <c r="AV12" s="119"/>
      <c r="AW12" s="119"/>
      <c r="AX12" s="128" t="s">
        <v>105</v>
      </c>
      <c r="AY12" s="56"/>
      <c r="AZ12" s="119"/>
      <c r="BA12" s="119"/>
      <c r="BB12" s="119"/>
      <c r="BC12" s="119"/>
      <c r="BD12" s="61"/>
    </row>
    <row r="13" spans="1:56">
      <c r="A13" s="51">
        <f t="shared" si="6"/>
        <v>10</v>
      </c>
      <c r="B13" s="54"/>
      <c r="C13" s="52"/>
      <c r="D13" s="52"/>
      <c r="E13" s="52"/>
      <c r="F13" s="52"/>
      <c r="G13" s="52"/>
      <c r="H13" s="52"/>
      <c r="I13" s="52"/>
      <c r="J13" s="52"/>
      <c r="K13" s="52"/>
      <c r="L13" s="52"/>
      <c r="M13" s="52"/>
      <c r="N13" s="52"/>
      <c r="O13" s="52"/>
      <c r="P13" s="52"/>
      <c r="Q13" s="148"/>
      <c r="R13" s="52"/>
      <c r="S13" s="52"/>
      <c r="T13" s="52"/>
      <c r="U13" s="52"/>
      <c r="V13" s="52"/>
      <c r="W13" s="52"/>
      <c r="X13" s="52"/>
      <c r="Y13" s="52"/>
      <c r="Z13" s="52"/>
      <c r="AA13" s="52"/>
      <c r="AB13" s="52"/>
      <c r="AD13" s="55"/>
      <c r="AE13" s="88" t="s">
        <v>83</v>
      </c>
      <c r="AF13" s="89">
        <f t="shared" ref="AF13:AQ13" si="12">SUMIF(D$4:D$224,$AK12,$C$4:$C$224)</f>
        <v>0</v>
      </c>
      <c r="AG13" s="89">
        <f t="shared" si="12"/>
        <v>0</v>
      </c>
      <c r="AH13" s="89">
        <f t="shared" si="12"/>
        <v>0</v>
      </c>
      <c r="AI13" s="89">
        <f t="shared" si="12"/>
        <v>0</v>
      </c>
      <c r="AJ13" s="89">
        <f t="shared" si="12"/>
        <v>0</v>
      </c>
      <c r="AK13" s="89">
        <f t="shared" si="12"/>
        <v>0</v>
      </c>
      <c r="AL13" s="89">
        <f t="shared" si="12"/>
        <v>0</v>
      </c>
      <c r="AM13" s="89">
        <f t="shared" si="12"/>
        <v>1200</v>
      </c>
      <c r="AN13" s="89">
        <f t="shared" si="12"/>
        <v>0</v>
      </c>
      <c r="AO13" s="89">
        <f t="shared" si="12"/>
        <v>0</v>
      </c>
      <c r="AP13" s="89">
        <f t="shared" si="12"/>
        <v>0</v>
      </c>
      <c r="AQ13" s="134">
        <f t="shared" si="12"/>
        <v>0</v>
      </c>
      <c r="AS13" s="120">
        <f t="shared" ref="AS13:BD13" si="13">SUMIF(R$4:R$2000,$AX12,$Q$4:$Q$2000)</f>
        <v>0</v>
      </c>
      <c r="AT13" s="121">
        <f t="shared" si="13"/>
        <v>1200</v>
      </c>
      <c r="AU13" s="121">
        <f t="shared" si="13"/>
        <v>1200</v>
      </c>
      <c r="AV13" s="121">
        <f t="shared" si="13"/>
        <v>1200</v>
      </c>
      <c r="AW13" s="121">
        <f t="shared" si="13"/>
        <v>1200</v>
      </c>
      <c r="AX13" s="121">
        <f t="shared" si="13"/>
        <v>0</v>
      </c>
      <c r="AY13" s="121">
        <f t="shared" si="13"/>
        <v>0</v>
      </c>
      <c r="AZ13" s="121">
        <f t="shared" si="13"/>
        <v>0</v>
      </c>
      <c r="BA13" s="121">
        <f t="shared" si="13"/>
        <v>0</v>
      </c>
      <c r="BB13" s="121">
        <f t="shared" si="13"/>
        <v>0</v>
      </c>
      <c r="BC13" s="121">
        <f t="shared" si="13"/>
        <v>0</v>
      </c>
      <c r="BD13" s="129">
        <f t="shared" si="13"/>
        <v>0</v>
      </c>
    </row>
    <row r="14" spans="1:56">
      <c r="A14" s="51">
        <f t="shared" si="6"/>
        <v>11</v>
      </c>
      <c r="B14" s="54"/>
      <c r="C14" s="52"/>
      <c r="D14" s="52"/>
      <c r="E14" s="52"/>
      <c r="F14" s="52"/>
      <c r="G14" s="52"/>
      <c r="H14" s="52"/>
      <c r="I14" s="52"/>
      <c r="J14" s="52"/>
      <c r="K14" s="52"/>
      <c r="L14" s="52"/>
      <c r="M14" s="52"/>
      <c r="N14" s="52"/>
      <c r="O14" s="52"/>
      <c r="P14" s="52"/>
      <c r="Q14" s="148"/>
      <c r="R14" s="52"/>
      <c r="S14" s="52"/>
      <c r="T14" s="52"/>
      <c r="U14" s="52"/>
      <c r="V14" s="52"/>
      <c r="W14" s="52"/>
      <c r="X14" s="52"/>
      <c r="Y14" s="52"/>
      <c r="Z14" s="52"/>
      <c r="AA14" s="52"/>
      <c r="AB14" s="52"/>
      <c r="AD14" s="55"/>
      <c r="AE14" s="191" t="s">
        <v>1243</v>
      </c>
      <c r="AF14" s="192">
        <v>0.7</v>
      </c>
      <c r="AG14" s="192">
        <v>0.7</v>
      </c>
      <c r="AH14" s="192">
        <v>0.7</v>
      </c>
      <c r="AI14" s="192">
        <v>0.7</v>
      </c>
      <c r="AJ14" s="192">
        <v>0.7</v>
      </c>
      <c r="AK14" s="192">
        <v>0.7</v>
      </c>
      <c r="AL14" s="192">
        <v>0.7</v>
      </c>
      <c r="AM14" s="192">
        <v>0.7</v>
      </c>
      <c r="AN14" s="192">
        <v>0.7</v>
      </c>
      <c r="AO14" s="192">
        <v>0.7</v>
      </c>
      <c r="AP14" s="192">
        <v>0.7</v>
      </c>
      <c r="AQ14" s="196">
        <v>0.7</v>
      </c>
      <c r="AS14" s="123">
        <v>0.7</v>
      </c>
      <c r="AT14" s="90">
        <v>0.7</v>
      </c>
      <c r="AU14" s="90">
        <v>0.7</v>
      </c>
      <c r="AV14" s="90">
        <v>0.7</v>
      </c>
      <c r="AW14" s="90">
        <v>0.7</v>
      </c>
      <c r="AX14" s="90">
        <v>0.7</v>
      </c>
      <c r="AY14" s="90">
        <v>0.7</v>
      </c>
      <c r="AZ14" s="90">
        <v>0.7</v>
      </c>
      <c r="BA14" s="90">
        <v>0.7</v>
      </c>
      <c r="BB14" s="90">
        <v>0.7</v>
      </c>
      <c r="BC14" s="90">
        <v>0.7</v>
      </c>
      <c r="BD14" s="130">
        <v>0.7</v>
      </c>
    </row>
    <row r="15" spans="1:56">
      <c r="A15" s="51">
        <f t="shared" si="6"/>
        <v>12</v>
      </c>
      <c r="B15" s="54"/>
      <c r="C15" s="52"/>
      <c r="D15" s="52"/>
      <c r="E15" s="52"/>
      <c r="F15" s="52"/>
      <c r="G15" s="52"/>
      <c r="H15" s="52"/>
      <c r="I15" s="52"/>
      <c r="J15" s="52"/>
      <c r="K15" s="52"/>
      <c r="L15" s="52"/>
      <c r="M15" s="52"/>
      <c r="N15" s="52"/>
      <c r="O15" s="52"/>
      <c r="P15" s="52"/>
      <c r="Q15" s="148"/>
      <c r="R15" s="52"/>
      <c r="S15" s="52"/>
      <c r="T15" s="52"/>
      <c r="U15" s="52"/>
      <c r="V15" s="52"/>
      <c r="W15" s="52"/>
      <c r="X15" s="52"/>
      <c r="Y15" s="52"/>
      <c r="Z15" s="52"/>
      <c r="AA15" s="52"/>
      <c r="AB15" s="52"/>
      <c r="AD15" s="55"/>
      <c r="AE15" s="83" t="s">
        <v>1245</v>
      </c>
      <c r="AF15" s="193">
        <v>4</v>
      </c>
      <c r="AG15" s="193">
        <v>4</v>
      </c>
      <c r="AH15" s="193">
        <v>4</v>
      </c>
      <c r="AI15" s="193">
        <v>4</v>
      </c>
      <c r="AJ15" s="193">
        <v>4</v>
      </c>
      <c r="AK15" s="193">
        <v>4</v>
      </c>
      <c r="AL15" s="193">
        <v>4</v>
      </c>
      <c r="AM15" s="193">
        <v>5</v>
      </c>
      <c r="AN15" s="193">
        <v>4</v>
      </c>
      <c r="AO15" s="193">
        <v>4</v>
      </c>
      <c r="AP15" s="193">
        <v>4</v>
      </c>
      <c r="AQ15" s="197">
        <v>4</v>
      </c>
      <c r="AS15" s="111">
        <v>8</v>
      </c>
      <c r="AT15" s="85">
        <v>8</v>
      </c>
      <c r="AU15" s="85">
        <v>8</v>
      </c>
      <c r="AV15" s="85">
        <v>8</v>
      </c>
      <c r="AW15" s="85">
        <v>8</v>
      </c>
      <c r="AX15" s="85">
        <v>8</v>
      </c>
      <c r="AY15" s="85">
        <v>8</v>
      </c>
      <c r="AZ15" s="85">
        <v>8</v>
      </c>
      <c r="BA15" s="85">
        <v>8</v>
      </c>
      <c r="BB15" s="85">
        <v>8</v>
      </c>
      <c r="BC15" s="85">
        <v>8</v>
      </c>
      <c r="BD15" s="131">
        <v>8</v>
      </c>
    </row>
    <row r="16" spans="1:56">
      <c r="A16" s="51">
        <f t="shared" si="6"/>
        <v>13</v>
      </c>
      <c r="B16" s="54"/>
      <c r="C16" s="52"/>
      <c r="D16" s="52"/>
      <c r="E16" s="52"/>
      <c r="F16" s="52"/>
      <c r="G16" s="52"/>
      <c r="H16" s="52"/>
      <c r="I16" s="52"/>
      <c r="J16" s="52"/>
      <c r="K16" s="52"/>
      <c r="L16" s="52"/>
      <c r="M16" s="52"/>
      <c r="N16" s="52"/>
      <c r="O16" s="52"/>
      <c r="P16" s="52"/>
      <c r="Q16" s="148"/>
      <c r="R16" s="52"/>
      <c r="S16" s="52"/>
      <c r="T16" s="52"/>
      <c r="U16" s="52"/>
      <c r="V16" s="52"/>
      <c r="W16" s="52"/>
      <c r="X16" s="52"/>
      <c r="Y16" s="52"/>
      <c r="Z16" s="52"/>
      <c r="AA16" s="52"/>
      <c r="AB16" s="52"/>
      <c r="AD16" s="55"/>
      <c r="AE16" s="83" t="s">
        <v>1246</v>
      </c>
      <c r="AF16" s="85">
        <v>0</v>
      </c>
      <c r="AG16" s="85">
        <v>0</v>
      </c>
      <c r="AH16" s="85">
        <v>0</v>
      </c>
      <c r="AI16" s="103">
        <v>0</v>
      </c>
      <c r="AJ16" s="103">
        <v>0</v>
      </c>
      <c r="AK16" s="103">
        <v>0</v>
      </c>
      <c r="AL16" s="96">
        <v>0</v>
      </c>
      <c r="AM16" s="103">
        <v>2</v>
      </c>
      <c r="AN16" s="103">
        <v>0</v>
      </c>
      <c r="AO16" s="103">
        <v>0</v>
      </c>
      <c r="AP16" s="103">
        <v>0</v>
      </c>
      <c r="AQ16" s="126">
        <v>0</v>
      </c>
      <c r="AS16" s="111">
        <v>8</v>
      </c>
      <c r="AT16" s="85">
        <v>7</v>
      </c>
      <c r="AU16" s="85">
        <v>8</v>
      </c>
      <c r="AV16" s="85">
        <v>8</v>
      </c>
      <c r="AW16" s="85">
        <v>8</v>
      </c>
      <c r="AX16" s="85">
        <v>8</v>
      </c>
      <c r="AY16" s="85">
        <v>8</v>
      </c>
      <c r="AZ16" s="85">
        <v>8</v>
      </c>
      <c r="BA16" s="85">
        <v>8</v>
      </c>
      <c r="BB16" s="85">
        <v>8</v>
      </c>
      <c r="BC16" s="85">
        <v>8</v>
      </c>
      <c r="BD16" s="131">
        <v>8</v>
      </c>
    </row>
    <row r="17" spans="1:56">
      <c r="A17" s="51">
        <f t="shared" si="6"/>
        <v>14</v>
      </c>
      <c r="B17" s="54"/>
      <c r="C17" s="52"/>
      <c r="D17" s="52"/>
      <c r="E17" s="52"/>
      <c r="F17" s="52"/>
      <c r="G17" s="52"/>
      <c r="H17" s="52"/>
      <c r="I17" s="52"/>
      <c r="J17" s="52"/>
      <c r="K17" s="52"/>
      <c r="L17" s="52"/>
      <c r="M17" s="52"/>
      <c r="N17" s="52"/>
      <c r="O17" s="52"/>
      <c r="P17" s="54"/>
      <c r="Q17" s="148"/>
      <c r="R17" s="52"/>
      <c r="S17" s="52"/>
      <c r="T17" s="52"/>
      <c r="U17" s="52"/>
      <c r="V17" s="52"/>
      <c r="W17" s="52"/>
      <c r="X17" s="52"/>
      <c r="Y17" s="52"/>
      <c r="Z17" s="52"/>
      <c r="AA17" s="52"/>
      <c r="AB17" s="52"/>
      <c r="AD17" s="55"/>
      <c r="AE17" s="83" t="s">
        <v>1247</v>
      </c>
      <c r="AF17" s="85"/>
      <c r="AG17" s="85"/>
      <c r="AH17" s="85"/>
      <c r="AI17" s="103"/>
      <c r="AJ17" s="103"/>
      <c r="AK17" s="104"/>
      <c r="AL17" s="104"/>
      <c r="AM17" s="103"/>
      <c r="AN17" s="103"/>
      <c r="AO17" s="103"/>
      <c r="AP17" s="103"/>
      <c r="AQ17" s="126"/>
      <c r="AS17" s="111"/>
      <c r="AT17" s="85"/>
      <c r="AU17" s="85"/>
      <c r="AV17" s="103"/>
      <c r="AW17" s="103"/>
      <c r="AX17" s="104"/>
      <c r="AY17" s="104"/>
      <c r="AZ17" s="103"/>
      <c r="BA17" s="103"/>
      <c r="BB17" s="103"/>
      <c r="BC17" s="103"/>
      <c r="BD17" s="126"/>
    </row>
    <row r="18" ht="12" spans="1:56">
      <c r="A18" s="51">
        <f t="shared" si="6"/>
        <v>15</v>
      </c>
      <c r="B18" s="54"/>
      <c r="C18" s="52"/>
      <c r="D18" s="52"/>
      <c r="E18" s="52"/>
      <c r="F18" s="52"/>
      <c r="G18" s="52"/>
      <c r="H18" s="52"/>
      <c r="I18" s="52"/>
      <c r="J18" s="52"/>
      <c r="K18" s="52"/>
      <c r="L18" s="52"/>
      <c r="M18" s="52"/>
      <c r="N18" s="52"/>
      <c r="O18" s="52"/>
      <c r="P18" s="52"/>
      <c r="Q18" s="148"/>
      <c r="R18" s="52"/>
      <c r="S18" s="52"/>
      <c r="T18" s="52"/>
      <c r="U18" s="52"/>
      <c r="V18" s="52"/>
      <c r="W18" s="52"/>
      <c r="X18" s="52"/>
      <c r="Y18" s="52"/>
      <c r="Z18" s="52"/>
      <c r="AA18" s="52"/>
      <c r="AB18" s="52"/>
      <c r="AD18" s="55"/>
      <c r="AE18" s="77" t="s">
        <v>1248</v>
      </c>
      <c r="AF18" s="78">
        <f t="shared" ref="AF18:AN18" si="14">AF13*AF14*AF16/AF15+AF17</f>
        <v>0</v>
      </c>
      <c r="AG18" s="78">
        <f t="shared" si="14"/>
        <v>0</v>
      </c>
      <c r="AH18" s="78">
        <f t="shared" si="14"/>
        <v>0</v>
      </c>
      <c r="AI18" s="78">
        <f t="shared" si="14"/>
        <v>0</v>
      </c>
      <c r="AJ18" s="78">
        <f t="shared" si="14"/>
        <v>0</v>
      </c>
      <c r="AK18" s="78">
        <f t="shared" si="14"/>
        <v>0</v>
      </c>
      <c r="AL18" s="78">
        <f t="shared" si="14"/>
        <v>0</v>
      </c>
      <c r="AM18" s="78">
        <f t="shared" si="14"/>
        <v>336</v>
      </c>
      <c r="AN18" s="78">
        <f t="shared" si="14"/>
        <v>0</v>
      </c>
      <c r="AO18" s="78">
        <f t="shared" ref="AO18:BD18" si="15">AO13*AO14*AO16/AO15+AO17</f>
        <v>0</v>
      </c>
      <c r="AP18" s="78">
        <f t="shared" si="15"/>
        <v>0</v>
      </c>
      <c r="AQ18" s="112">
        <f t="shared" si="15"/>
        <v>0</v>
      </c>
      <c r="AS18" s="72">
        <f t="shared" si="15"/>
        <v>0</v>
      </c>
      <c r="AT18" s="78">
        <f t="shared" si="15"/>
        <v>735</v>
      </c>
      <c r="AU18" s="78">
        <f t="shared" si="15"/>
        <v>840</v>
      </c>
      <c r="AV18" s="78">
        <f t="shared" si="15"/>
        <v>840</v>
      </c>
      <c r="AW18" s="78">
        <f t="shared" si="15"/>
        <v>840</v>
      </c>
      <c r="AX18" s="78">
        <f t="shared" si="15"/>
        <v>0</v>
      </c>
      <c r="AY18" s="78">
        <f t="shared" si="15"/>
        <v>0</v>
      </c>
      <c r="AZ18" s="78">
        <f t="shared" si="15"/>
        <v>0</v>
      </c>
      <c r="BA18" s="78">
        <f t="shared" si="15"/>
        <v>0</v>
      </c>
      <c r="BB18" s="78">
        <f t="shared" si="15"/>
        <v>0</v>
      </c>
      <c r="BC18" s="78">
        <f t="shared" si="15"/>
        <v>0</v>
      </c>
      <c r="BD18" s="112">
        <f t="shared" si="15"/>
        <v>0</v>
      </c>
    </row>
    <row r="19" ht="12" spans="1:56">
      <c r="A19" s="51">
        <f t="shared" si="6"/>
        <v>16</v>
      </c>
      <c r="B19" s="54"/>
      <c r="C19" s="52"/>
      <c r="D19" s="52"/>
      <c r="E19" s="52"/>
      <c r="F19" s="52"/>
      <c r="G19" s="52"/>
      <c r="H19" s="52"/>
      <c r="I19" s="52"/>
      <c r="J19" s="52"/>
      <c r="K19" s="52"/>
      <c r="L19" s="52"/>
      <c r="M19" s="52"/>
      <c r="N19" s="52"/>
      <c r="O19" s="52"/>
      <c r="P19" s="52"/>
      <c r="Q19" s="148"/>
      <c r="R19" s="52"/>
      <c r="S19" s="52"/>
      <c r="T19" s="52"/>
      <c r="U19" s="52"/>
      <c r="V19" s="52"/>
      <c r="W19" s="52"/>
      <c r="X19" s="52"/>
      <c r="Y19" s="52"/>
      <c r="Z19" s="52"/>
      <c r="AA19" s="52"/>
      <c r="AB19" s="52"/>
      <c r="AD19" s="55"/>
      <c r="AE19" s="86"/>
      <c r="AF19" s="87"/>
      <c r="AG19" s="87"/>
      <c r="AH19" s="87"/>
      <c r="AI19" s="87"/>
      <c r="AJ19" s="87"/>
      <c r="AK19" s="105"/>
      <c r="AL19" s="87"/>
      <c r="AM19" s="87"/>
      <c r="AN19" s="87"/>
      <c r="AO19" s="87"/>
      <c r="AP19" s="87"/>
      <c r="AQ19" s="87"/>
      <c r="AS19" s="87"/>
      <c r="AT19" s="87"/>
      <c r="AU19" s="87"/>
      <c r="AV19" s="87"/>
      <c r="AW19" s="87"/>
      <c r="AX19" s="105"/>
      <c r="AY19" s="87"/>
      <c r="AZ19" s="87"/>
      <c r="BA19" s="87"/>
      <c r="BB19" s="87"/>
      <c r="BC19" s="87"/>
      <c r="BD19" s="87"/>
    </row>
    <row r="20" ht="12" spans="1:56">
      <c r="A20" s="51">
        <f t="shared" si="6"/>
        <v>17</v>
      </c>
      <c r="B20" s="54"/>
      <c r="C20" s="52"/>
      <c r="D20" s="52"/>
      <c r="E20" s="52"/>
      <c r="F20" s="52"/>
      <c r="G20" s="52"/>
      <c r="H20" s="52"/>
      <c r="I20" s="52"/>
      <c r="J20" s="52"/>
      <c r="K20" s="52"/>
      <c r="L20" s="52"/>
      <c r="M20" s="52"/>
      <c r="N20" s="52"/>
      <c r="O20" s="59"/>
      <c r="P20" s="52"/>
      <c r="Q20" s="148"/>
      <c r="R20" s="52"/>
      <c r="S20" s="52"/>
      <c r="T20" s="52"/>
      <c r="U20" s="52"/>
      <c r="V20" s="52"/>
      <c r="W20" s="52"/>
      <c r="X20" s="52"/>
      <c r="Y20" s="52"/>
      <c r="Z20" s="52"/>
      <c r="AA20" s="52"/>
      <c r="AB20" s="52"/>
      <c r="AD20" s="55"/>
      <c r="AE20" s="41"/>
      <c r="AF20" s="42"/>
      <c r="AG20" s="42"/>
      <c r="AH20" s="42"/>
      <c r="AI20" s="42"/>
      <c r="AJ20" s="42"/>
      <c r="AK20" s="100" t="s">
        <v>116</v>
      </c>
      <c r="AL20" s="101"/>
      <c r="AM20" s="42"/>
      <c r="AN20" s="42"/>
      <c r="AO20" s="42"/>
      <c r="AP20" s="42"/>
      <c r="AQ20" s="133"/>
      <c r="AS20" s="41"/>
      <c r="AT20" s="42"/>
      <c r="AU20" s="42"/>
      <c r="AV20" s="42"/>
      <c r="AW20" s="42"/>
      <c r="AX20" s="132" t="s">
        <v>103</v>
      </c>
      <c r="AY20" s="101"/>
      <c r="AZ20" s="42"/>
      <c r="BA20" s="42"/>
      <c r="BB20" s="42"/>
      <c r="BC20" s="42"/>
      <c r="BD20" s="133"/>
    </row>
    <row r="21" spans="1:56">
      <c r="A21" s="51">
        <f t="shared" si="6"/>
        <v>18</v>
      </c>
      <c r="B21" s="54"/>
      <c r="C21" s="55"/>
      <c r="D21" s="52"/>
      <c r="E21" s="52"/>
      <c r="F21" s="52"/>
      <c r="G21" s="52"/>
      <c r="H21" s="52"/>
      <c r="I21" s="52"/>
      <c r="J21" s="52"/>
      <c r="K21" s="52"/>
      <c r="L21" s="52"/>
      <c r="M21" s="52"/>
      <c r="N21" s="52"/>
      <c r="O21" s="59"/>
      <c r="P21" s="52"/>
      <c r="Q21" s="148"/>
      <c r="R21" s="52"/>
      <c r="S21" s="52"/>
      <c r="T21" s="52"/>
      <c r="U21" s="52"/>
      <c r="V21" s="52"/>
      <c r="W21" s="52"/>
      <c r="X21" s="52"/>
      <c r="Y21" s="52"/>
      <c r="Z21" s="52"/>
      <c r="AA21" s="52"/>
      <c r="AB21" s="52"/>
      <c r="AD21" s="55"/>
      <c r="AE21" s="194" t="s">
        <v>83</v>
      </c>
      <c r="AF21" s="195">
        <f t="shared" ref="AF21" si="16">SUMIF(D$4:D$224,$AK20,$C$4:$C$224)</f>
        <v>0</v>
      </c>
      <c r="AG21" s="195">
        <f t="shared" ref="AG21" si="17">SUMIF(E$4:E$224,$AK20,$C$4:$C$224)</f>
        <v>0</v>
      </c>
      <c r="AH21" s="195">
        <f t="shared" ref="AH21" si="18">SUMIF(F$4:F$224,$AK20,$C$4:$C$224)</f>
        <v>0</v>
      </c>
      <c r="AI21" s="195">
        <f t="shared" ref="AI21" si="19">SUMIF(G$4:G$224,$AK20,$C$4:$C$224)</f>
        <v>0</v>
      </c>
      <c r="AJ21" s="195">
        <f t="shared" ref="AJ21" si="20">SUMIF(H$4:H$224,$AK20,$C$4:$C$224)</f>
        <v>0</v>
      </c>
      <c r="AK21" s="195">
        <f t="shared" ref="AK21" si="21">SUMIF(I$4:I$224,$AK20,$C$4:$C$224)</f>
        <v>0</v>
      </c>
      <c r="AL21" s="195">
        <f t="shared" ref="AL21" si="22">SUMIF(J$4:J$224,$AK20,$C$4:$C$224)</f>
        <v>0</v>
      </c>
      <c r="AM21" s="195">
        <f t="shared" ref="AM21" si="23">SUMIF(K$4:K$224,$AK20,$C$4:$C$224)</f>
        <v>0</v>
      </c>
      <c r="AN21" s="195">
        <f t="shared" ref="AN21" si="24">SUMIF(L$4:L$224,$AK20,$C$4:$C$224)</f>
        <v>0</v>
      </c>
      <c r="AO21" s="195">
        <f t="shared" ref="AO21" si="25">SUMIF(M$4:M$224,$AK20,$C$4:$C$224)</f>
        <v>0</v>
      </c>
      <c r="AP21" s="195">
        <f t="shared" ref="AP21" si="26">SUMIF(N$4:N$224,$AK20,$C$4:$C$224)</f>
        <v>0</v>
      </c>
      <c r="AQ21" s="198">
        <f t="shared" ref="AQ21" si="27">SUMIF(O$4:O$224,$AK20,$C$4:$C$224)</f>
        <v>0</v>
      </c>
      <c r="AS21" s="124">
        <f t="shared" ref="AS21:BD21" si="28">SUMIF(R$4:R$2000,$AX20,$Q$4:$Q$2000)</f>
        <v>0</v>
      </c>
      <c r="AT21" s="89">
        <f t="shared" si="28"/>
        <v>0</v>
      </c>
      <c r="AU21" s="89">
        <f t="shared" si="28"/>
        <v>0</v>
      </c>
      <c r="AV21" s="89">
        <f t="shared" si="28"/>
        <v>0</v>
      </c>
      <c r="AW21" s="89">
        <f t="shared" si="28"/>
        <v>0</v>
      </c>
      <c r="AX21" s="89">
        <f t="shared" si="28"/>
        <v>0</v>
      </c>
      <c r="AY21" s="89">
        <f t="shared" si="28"/>
        <v>0</v>
      </c>
      <c r="AZ21" s="89">
        <f t="shared" si="28"/>
        <v>0</v>
      </c>
      <c r="BA21" s="89">
        <f t="shared" si="28"/>
        <v>0</v>
      </c>
      <c r="BB21" s="89">
        <f t="shared" si="28"/>
        <v>0</v>
      </c>
      <c r="BC21" s="89">
        <f t="shared" si="28"/>
        <v>0</v>
      </c>
      <c r="BD21" s="134">
        <f t="shared" si="28"/>
        <v>0</v>
      </c>
    </row>
    <row r="22" spans="1:56">
      <c r="A22" s="51">
        <f t="shared" si="6"/>
        <v>19</v>
      </c>
      <c r="B22" s="54"/>
      <c r="C22" s="54"/>
      <c r="D22" s="52"/>
      <c r="E22" s="52"/>
      <c r="F22" s="52"/>
      <c r="G22" s="52"/>
      <c r="H22" s="52"/>
      <c r="I22" s="52"/>
      <c r="J22" s="52"/>
      <c r="K22" s="52"/>
      <c r="L22" s="52"/>
      <c r="M22" s="52"/>
      <c r="N22" s="52"/>
      <c r="O22" s="52"/>
      <c r="P22" s="52"/>
      <c r="Q22" s="148"/>
      <c r="R22" s="52"/>
      <c r="S22" s="52"/>
      <c r="T22" s="52"/>
      <c r="U22" s="52"/>
      <c r="V22" s="52"/>
      <c r="W22" s="52"/>
      <c r="X22" s="52"/>
      <c r="Y22" s="52"/>
      <c r="Z22" s="52"/>
      <c r="AA22" s="52"/>
      <c r="AB22" s="52"/>
      <c r="AD22" s="55"/>
      <c r="AE22" s="81" t="s">
        <v>1243</v>
      </c>
      <c r="AF22" s="90">
        <v>0.8</v>
      </c>
      <c r="AG22" s="90">
        <v>0.8</v>
      </c>
      <c r="AH22" s="90">
        <v>0.8</v>
      </c>
      <c r="AI22" s="90">
        <v>0.8</v>
      </c>
      <c r="AJ22" s="90">
        <v>0.8</v>
      </c>
      <c r="AK22" s="90">
        <v>0.8</v>
      </c>
      <c r="AL22" s="90">
        <v>0.8</v>
      </c>
      <c r="AM22" s="90">
        <v>0.8</v>
      </c>
      <c r="AN22" s="90">
        <v>0.8</v>
      </c>
      <c r="AO22" s="90">
        <v>0.8</v>
      </c>
      <c r="AP22" s="90">
        <v>0.8</v>
      </c>
      <c r="AQ22" s="130">
        <v>0.8</v>
      </c>
      <c r="AS22" s="123">
        <v>0.6</v>
      </c>
      <c r="AT22" s="90">
        <v>0.6</v>
      </c>
      <c r="AU22" s="90">
        <v>0.6</v>
      </c>
      <c r="AV22" s="90">
        <v>0.6</v>
      </c>
      <c r="AW22" s="90">
        <v>0.6</v>
      </c>
      <c r="AX22" s="90">
        <v>0.6</v>
      </c>
      <c r="AY22" s="90">
        <v>0.6</v>
      </c>
      <c r="AZ22" s="90">
        <v>0.6</v>
      </c>
      <c r="BA22" s="90">
        <v>0.6</v>
      </c>
      <c r="BB22" s="90">
        <v>0.6</v>
      </c>
      <c r="BC22" s="90">
        <v>0.6</v>
      </c>
      <c r="BD22" s="130">
        <v>0.6</v>
      </c>
    </row>
    <row r="23" spans="1:56">
      <c r="A23" s="51">
        <f t="shared" si="6"/>
        <v>20</v>
      </c>
      <c r="B23" s="54"/>
      <c r="C23" s="54"/>
      <c r="D23" s="52"/>
      <c r="E23" s="52"/>
      <c r="F23" s="52"/>
      <c r="G23" s="52"/>
      <c r="H23" s="52"/>
      <c r="I23" s="52"/>
      <c r="J23" s="52"/>
      <c r="K23" s="52"/>
      <c r="L23" s="52"/>
      <c r="M23" s="52"/>
      <c r="N23" s="52"/>
      <c r="O23" s="52"/>
      <c r="P23" s="54"/>
      <c r="Q23" s="145"/>
      <c r="R23" s="52"/>
      <c r="S23" s="52"/>
      <c r="T23" s="52"/>
      <c r="U23" s="52"/>
      <c r="V23" s="52"/>
      <c r="W23" s="52"/>
      <c r="X23" s="52"/>
      <c r="Y23" s="52"/>
      <c r="Z23" s="52"/>
      <c r="AA23" s="52"/>
      <c r="AB23" s="52"/>
      <c r="AD23" s="55"/>
      <c r="AE23" s="83" t="s">
        <v>1245</v>
      </c>
      <c r="AF23" s="193">
        <v>4</v>
      </c>
      <c r="AG23" s="193">
        <v>4</v>
      </c>
      <c r="AH23" s="193">
        <v>4</v>
      </c>
      <c r="AI23" s="193">
        <v>4</v>
      </c>
      <c r="AJ23" s="193">
        <v>4</v>
      </c>
      <c r="AK23" s="193">
        <v>4</v>
      </c>
      <c r="AL23" s="193">
        <v>4</v>
      </c>
      <c r="AM23" s="193">
        <v>5</v>
      </c>
      <c r="AN23" s="193">
        <v>4</v>
      </c>
      <c r="AO23" s="193">
        <v>4</v>
      </c>
      <c r="AP23" s="193">
        <v>4</v>
      </c>
      <c r="AQ23" s="197">
        <v>4</v>
      </c>
      <c r="AS23" s="111">
        <v>8</v>
      </c>
      <c r="AT23" s="85">
        <v>8</v>
      </c>
      <c r="AU23" s="85">
        <v>8</v>
      </c>
      <c r="AV23" s="85">
        <v>8</v>
      </c>
      <c r="AW23" s="85">
        <v>8</v>
      </c>
      <c r="AX23" s="85">
        <v>8</v>
      </c>
      <c r="AY23" s="85">
        <v>8</v>
      </c>
      <c r="AZ23" s="85">
        <v>8</v>
      </c>
      <c r="BA23" s="85">
        <v>8</v>
      </c>
      <c r="BB23" s="85">
        <v>8</v>
      </c>
      <c r="BC23" s="85">
        <v>8</v>
      </c>
      <c r="BD23" s="131">
        <v>8</v>
      </c>
    </row>
    <row r="24" spans="1:56">
      <c r="A24" s="51">
        <f t="shared" si="6"/>
        <v>21</v>
      </c>
      <c r="B24" s="54"/>
      <c r="C24" s="54"/>
      <c r="D24" s="52"/>
      <c r="E24" s="52"/>
      <c r="F24" s="52"/>
      <c r="G24" s="52"/>
      <c r="H24" s="52"/>
      <c r="I24" s="52"/>
      <c r="J24" s="52"/>
      <c r="K24" s="52"/>
      <c r="L24" s="52"/>
      <c r="M24" s="52"/>
      <c r="N24" s="52"/>
      <c r="O24" s="52"/>
      <c r="P24" s="52"/>
      <c r="Q24" s="148"/>
      <c r="R24" s="52"/>
      <c r="S24" s="52"/>
      <c r="T24" s="52"/>
      <c r="U24" s="52"/>
      <c r="V24" s="52"/>
      <c r="W24" s="52"/>
      <c r="X24" s="52"/>
      <c r="Y24" s="52"/>
      <c r="Z24" s="52"/>
      <c r="AA24" s="52"/>
      <c r="AB24" s="52"/>
      <c r="AD24" s="55"/>
      <c r="AE24" s="83" t="s">
        <v>1246</v>
      </c>
      <c r="AF24" s="85">
        <v>0</v>
      </c>
      <c r="AG24" s="85">
        <v>0</v>
      </c>
      <c r="AH24" s="85">
        <v>0</v>
      </c>
      <c r="AI24" s="103">
        <v>0</v>
      </c>
      <c r="AJ24" s="103">
        <v>0</v>
      </c>
      <c r="AK24" s="103">
        <v>0</v>
      </c>
      <c r="AL24" s="96">
        <v>0</v>
      </c>
      <c r="AM24" s="103">
        <v>3</v>
      </c>
      <c r="AN24" s="103">
        <v>0</v>
      </c>
      <c r="AO24" s="103">
        <v>0</v>
      </c>
      <c r="AP24" s="103">
        <v>0</v>
      </c>
      <c r="AQ24" s="126">
        <v>0</v>
      </c>
      <c r="AS24" s="111">
        <v>8</v>
      </c>
      <c r="AT24" s="85">
        <v>8</v>
      </c>
      <c r="AU24" s="85">
        <v>8</v>
      </c>
      <c r="AV24" s="85">
        <v>8</v>
      </c>
      <c r="AW24" s="85">
        <v>8</v>
      </c>
      <c r="AX24" s="85">
        <v>8</v>
      </c>
      <c r="AY24" s="85">
        <v>8</v>
      </c>
      <c r="AZ24" s="85">
        <v>8</v>
      </c>
      <c r="BA24" s="85">
        <v>8</v>
      </c>
      <c r="BB24" s="85">
        <v>8</v>
      </c>
      <c r="BC24" s="85">
        <v>8</v>
      </c>
      <c r="BD24" s="131">
        <v>8</v>
      </c>
    </row>
    <row r="25" spans="1:56">
      <c r="A25" s="51">
        <f t="shared" si="6"/>
        <v>22</v>
      </c>
      <c r="B25" s="54"/>
      <c r="C25" s="54"/>
      <c r="D25" s="52"/>
      <c r="E25" s="52"/>
      <c r="F25" s="52"/>
      <c r="G25" s="52"/>
      <c r="H25" s="52"/>
      <c r="I25" s="52"/>
      <c r="J25" s="52"/>
      <c r="K25" s="52"/>
      <c r="L25" s="52"/>
      <c r="M25" s="52"/>
      <c r="N25" s="52"/>
      <c r="O25" s="52"/>
      <c r="P25" s="52"/>
      <c r="Q25" s="148"/>
      <c r="R25" s="52"/>
      <c r="S25" s="52"/>
      <c r="T25" s="52"/>
      <c r="U25" s="52"/>
      <c r="V25" s="52"/>
      <c r="W25" s="52"/>
      <c r="X25" s="52"/>
      <c r="Y25" s="52"/>
      <c r="Z25" s="52"/>
      <c r="AA25" s="52"/>
      <c r="AB25" s="52"/>
      <c r="AD25" s="55"/>
      <c r="AE25" s="83" t="s">
        <v>1247</v>
      </c>
      <c r="AF25" s="85"/>
      <c r="AG25" s="85"/>
      <c r="AH25" s="85"/>
      <c r="AI25" s="103"/>
      <c r="AJ25" s="103"/>
      <c r="AK25" s="104"/>
      <c r="AL25" s="104"/>
      <c r="AM25" s="103">
        <f>AM22*(1200*AM24/AM23)</f>
        <v>576</v>
      </c>
      <c r="AN25" s="103"/>
      <c r="AO25" s="103"/>
      <c r="AP25" s="103"/>
      <c r="AQ25" s="126"/>
      <c r="AS25" s="111"/>
      <c r="AT25" s="85"/>
      <c r="AU25" s="85"/>
      <c r="AV25" s="103"/>
      <c r="AW25" s="103"/>
      <c r="AX25" s="103"/>
      <c r="AY25" s="103"/>
      <c r="AZ25" s="103"/>
      <c r="BA25" s="85"/>
      <c r="BB25" s="85"/>
      <c r="BC25" s="85"/>
      <c r="BD25" s="131"/>
    </row>
    <row r="26" ht="12" spans="1:56">
      <c r="A26" s="51">
        <f t="shared" si="6"/>
        <v>23</v>
      </c>
      <c r="B26" s="54"/>
      <c r="C26" s="54"/>
      <c r="D26" s="52"/>
      <c r="E26" s="52"/>
      <c r="F26" s="52"/>
      <c r="G26" s="52"/>
      <c r="H26" s="52"/>
      <c r="I26" s="52"/>
      <c r="J26" s="52"/>
      <c r="K26" s="52"/>
      <c r="L26" s="52"/>
      <c r="M26" s="52"/>
      <c r="N26" s="52"/>
      <c r="O26" s="52"/>
      <c r="P26" s="52"/>
      <c r="Q26" s="148"/>
      <c r="R26" s="52"/>
      <c r="S26" s="52"/>
      <c r="T26" s="52"/>
      <c r="U26" s="52"/>
      <c r="V26" s="52"/>
      <c r="W26" s="52"/>
      <c r="X26" s="52"/>
      <c r="Y26" s="52"/>
      <c r="Z26" s="52"/>
      <c r="AA26" s="52"/>
      <c r="AB26" s="52"/>
      <c r="AD26" s="55"/>
      <c r="AE26" s="77" t="s">
        <v>1248</v>
      </c>
      <c r="AF26" s="78">
        <f t="shared" ref="AF26:BA26" si="29">AF21*AF22*AF24/AF23+AF25</f>
        <v>0</v>
      </c>
      <c r="AG26" s="78">
        <f t="shared" si="29"/>
        <v>0</v>
      </c>
      <c r="AH26" s="78">
        <f t="shared" si="29"/>
        <v>0</v>
      </c>
      <c r="AI26" s="78">
        <f t="shared" si="29"/>
        <v>0</v>
      </c>
      <c r="AJ26" s="78">
        <f t="shared" si="29"/>
        <v>0</v>
      </c>
      <c r="AK26" s="78">
        <f t="shared" si="29"/>
        <v>0</v>
      </c>
      <c r="AL26" s="78">
        <f t="shared" si="29"/>
        <v>0</v>
      </c>
      <c r="AM26" s="78">
        <f t="shared" si="29"/>
        <v>576</v>
      </c>
      <c r="AN26" s="78">
        <f t="shared" si="29"/>
        <v>0</v>
      </c>
      <c r="AO26" s="78">
        <f t="shared" si="29"/>
        <v>0</v>
      </c>
      <c r="AP26" s="78">
        <f t="shared" si="29"/>
        <v>0</v>
      </c>
      <c r="AQ26" s="112">
        <f t="shared" si="29"/>
        <v>0</v>
      </c>
      <c r="AS26" s="72">
        <f t="shared" si="29"/>
        <v>0</v>
      </c>
      <c r="AT26" s="78">
        <f t="shared" si="29"/>
        <v>0</v>
      </c>
      <c r="AU26" s="78">
        <f t="shared" si="29"/>
        <v>0</v>
      </c>
      <c r="AV26" s="78">
        <f t="shared" si="29"/>
        <v>0</v>
      </c>
      <c r="AW26" s="78">
        <f t="shared" si="29"/>
        <v>0</v>
      </c>
      <c r="AX26" s="78">
        <f t="shared" si="29"/>
        <v>0</v>
      </c>
      <c r="AY26" s="78">
        <f t="shared" si="29"/>
        <v>0</v>
      </c>
      <c r="AZ26" s="78">
        <f t="shared" si="29"/>
        <v>0</v>
      </c>
      <c r="BA26" s="78">
        <f t="shared" si="29"/>
        <v>0</v>
      </c>
      <c r="BB26" s="78">
        <f t="shared" ref="BB26:BD26" si="30">BB21*BB22*BB24/BB23+BB25</f>
        <v>0</v>
      </c>
      <c r="BC26" s="78">
        <f t="shared" si="30"/>
        <v>0</v>
      </c>
      <c r="BD26" s="112">
        <f t="shared" si="30"/>
        <v>0</v>
      </c>
    </row>
    <row r="27" ht="12" spans="1:43">
      <c r="A27" s="51">
        <f t="shared" si="6"/>
        <v>24</v>
      </c>
      <c r="B27" s="54"/>
      <c r="C27" s="54"/>
      <c r="D27" s="52"/>
      <c r="E27" s="52"/>
      <c r="F27" s="52"/>
      <c r="G27" s="52"/>
      <c r="H27" s="52"/>
      <c r="I27" s="52"/>
      <c r="J27" s="52"/>
      <c r="K27" s="52"/>
      <c r="L27" s="52"/>
      <c r="M27" s="52"/>
      <c r="N27" s="52"/>
      <c r="O27" s="52"/>
      <c r="P27" s="52"/>
      <c r="Q27" s="148"/>
      <c r="R27" s="52"/>
      <c r="S27" s="52"/>
      <c r="T27" s="52"/>
      <c r="U27" s="52"/>
      <c r="V27" s="52"/>
      <c r="W27" s="52"/>
      <c r="X27" s="52"/>
      <c r="Y27" s="52"/>
      <c r="Z27" s="52"/>
      <c r="AA27" s="52"/>
      <c r="AB27" s="52"/>
      <c r="AD27" s="55"/>
      <c r="AE27" s="86"/>
      <c r="AF27" s="87"/>
      <c r="AG27" s="87"/>
      <c r="AH27" s="87"/>
      <c r="AI27" s="87"/>
      <c r="AJ27" s="87"/>
      <c r="AK27" s="105"/>
      <c r="AL27" s="87"/>
      <c r="AM27" s="87"/>
      <c r="AN27" s="87"/>
      <c r="AO27" s="87"/>
      <c r="AP27" s="87"/>
      <c r="AQ27" s="87"/>
    </row>
    <row r="28" ht="12" spans="1:56">
      <c r="A28" s="51">
        <f t="shared" si="6"/>
        <v>25</v>
      </c>
      <c r="B28" s="54"/>
      <c r="C28" s="54"/>
      <c r="D28" s="52"/>
      <c r="E28" s="52"/>
      <c r="F28" s="52"/>
      <c r="G28" s="52"/>
      <c r="H28" s="52"/>
      <c r="I28" s="52"/>
      <c r="J28" s="52"/>
      <c r="K28" s="52"/>
      <c r="L28" s="52"/>
      <c r="M28" s="52"/>
      <c r="N28" s="52"/>
      <c r="O28" s="59"/>
      <c r="P28" s="52"/>
      <c r="Q28" s="148"/>
      <c r="R28" s="52"/>
      <c r="S28" s="52"/>
      <c r="T28" s="52"/>
      <c r="U28" s="52"/>
      <c r="V28" s="52"/>
      <c r="W28" s="52"/>
      <c r="X28" s="52"/>
      <c r="Y28" s="52"/>
      <c r="Z28" s="52"/>
      <c r="AA28" s="52"/>
      <c r="AB28" s="52"/>
      <c r="AD28" s="55"/>
      <c r="AS28" s="41"/>
      <c r="AT28" s="42"/>
      <c r="AU28" s="42"/>
      <c r="AV28" s="42"/>
      <c r="AW28" s="42"/>
      <c r="AX28" s="132" t="s">
        <v>106</v>
      </c>
      <c r="AY28" s="101"/>
      <c r="AZ28" s="42"/>
      <c r="BA28" s="42"/>
      <c r="BB28" s="42"/>
      <c r="BC28" s="42"/>
      <c r="BD28" s="133"/>
    </row>
    <row r="29" spans="1:56">
      <c r="A29" s="51">
        <f t="shared" si="6"/>
        <v>26</v>
      </c>
      <c r="B29" s="54"/>
      <c r="C29" s="54"/>
      <c r="D29" s="52"/>
      <c r="E29" s="52"/>
      <c r="F29" s="52"/>
      <c r="G29" s="52"/>
      <c r="H29" s="52"/>
      <c r="I29" s="52"/>
      <c r="J29" s="52"/>
      <c r="K29" s="52"/>
      <c r="L29" s="52"/>
      <c r="M29" s="52"/>
      <c r="N29" s="52"/>
      <c r="O29" s="59"/>
      <c r="P29" s="52"/>
      <c r="Q29" s="148"/>
      <c r="R29" s="52"/>
      <c r="S29" s="52"/>
      <c r="T29" s="52"/>
      <c r="U29" s="52"/>
      <c r="V29" s="52"/>
      <c r="W29" s="52"/>
      <c r="X29" s="52"/>
      <c r="Y29" s="52"/>
      <c r="Z29" s="52"/>
      <c r="AA29" s="52"/>
      <c r="AB29" s="52"/>
      <c r="AD29" s="55"/>
      <c r="AG29" s="144"/>
      <c r="AS29" s="124">
        <f t="shared" ref="AS29:BD29" si="31">SUMIF(R$4:R$2000,$AX28,$Q$4:$Q$2000)</f>
        <v>0</v>
      </c>
      <c r="AT29" s="89">
        <f t="shared" si="31"/>
        <v>0</v>
      </c>
      <c r="AU29" s="89">
        <f t="shared" si="31"/>
        <v>0</v>
      </c>
      <c r="AV29" s="89">
        <f t="shared" si="31"/>
        <v>0</v>
      </c>
      <c r="AW29" s="89">
        <f t="shared" si="31"/>
        <v>0</v>
      </c>
      <c r="AX29" s="89">
        <f t="shared" si="31"/>
        <v>0</v>
      </c>
      <c r="AY29" s="89">
        <f t="shared" si="31"/>
        <v>0</v>
      </c>
      <c r="AZ29" s="89">
        <f t="shared" si="31"/>
        <v>0</v>
      </c>
      <c r="BA29" s="89">
        <f t="shared" si="31"/>
        <v>0</v>
      </c>
      <c r="BB29" s="89">
        <f t="shared" si="31"/>
        <v>0</v>
      </c>
      <c r="BC29" s="89">
        <f t="shared" si="31"/>
        <v>0</v>
      </c>
      <c r="BD29" s="134">
        <f t="shared" si="31"/>
        <v>0</v>
      </c>
    </row>
    <row r="30" spans="1:56">
      <c r="A30" s="51">
        <f t="shared" si="6"/>
        <v>27</v>
      </c>
      <c r="B30" s="54"/>
      <c r="C30" s="54"/>
      <c r="D30" s="52"/>
      <c r="E30" s="52"/>
      <c r="F30" s="52"/>
      <c r="G30" s="52"/>
      <c r="H30" s="52"/>
      <c r="I30" s="52"/>
      <c r="J30" s="52"/>
      <c r="K30" s="52"/>
      <c r="L30" s="52"/>
      <c r="M30" s="52"/>
      <c r="N30" s="52"/>
      <c r="O30" s="59"/>
      <c r="P30" s="52"/>
      <c r="Q30" s="148"/>
      <c r="R30" s="52"/>
      <c r="S30" s="52"/>
      <c r="T30" s="52"/>
      <c r="U30" s="52"/>
      <c r="V30" s="52"/>
      <c r="W30" s="52"/>
      <c r="X30" s="52"/>
      <c r="Y30" s="52"/>
      <c r="Z30" s="52"/>
      <c r="AA30" s="52"/>
      <c r="AB30" s="52"/>
      <c r="AD30" s="55"/>
      <c r="AS30" s="123">
        <v>0.6</v>
      </c>
      <c r="AT30" s="90">
        <v>0.6</v>
      </c>
      <c r="AU30" s="90">
        <v>0.6</v>
      </c>
      <c r="AV30" s="90">
        <v>0.6</v>
      </c>
      <c r="AW30" s="90">
        <v>0.6</v>
      </c>
      <c r="AX30" s="90">
        <v>0.6</v>
      </c>
      <c r="AY30" s="90">
        <v>0.6</v>
      </c>
      <c r="AZ30" s="90">
        <v>0.6</v>
      </c>
      <c r="BA30" s="90">
        <v>0.6</v>
      </c>
      <c r="BB30" s="90">
        <v>0.6</v>
      </c>
      <c r="BC30" s="90">
        <v>0.6</v>
      </c>
      <c r="BD30" s="130">
        <v>0.6</v>
      </c>
    </row>
    <row r="31" spans="1:56">
      <c r="A31" s="51">
        <f t="shared" si="6"/>
        <v>28</v>
      </c>
      <c r="B31" s="54"/>
      <c r="C31" s="54"/>
      <c r="D31" s="52"/>
      <c r="E31" s="52"/>
      <c r="F31" s="52"/>
      <c r="G31" s="52"/>
      <c r="H31" s="52"/>
      <c r="I31" s="52"/>
      <c r="J31" s="52"/>
      <c r="K31" s="52"/>
      <c r="L31" s="52"/>
      <c r="M31" s="52"/>
      <c r="N31" s="52"/>
      <c r="O31" s="59"/>
      <c r="P31" s="52"/>
      <c r="Q31" s="148"/>
      <c r="R31" s="52"/>
      <c r="S31" s="52"/>
      <c r="T31" s="52"/>
      <c r="U31" s="52"/>
      <c r="V31" s="52"/>
      <c r="W31" s="52"/>
      <c r="X31" s="52"/>
      <c r="Y31" s="52"/>
      <c r="Z31" s="52"/>
      <c r="AA31" s="52"/>
      <c r="AB31" s="52"/>
      <c r="AD31" s="55"/>
      <c r="AS31" s="111">
        <v>8</v>
      </c>
      <c r="AT31" s="85">
        <v>8</v>
      </c>
      <c r="AU31" s="85">
        <v>8</v>
      </c>
      <c r="AV31" s="85">
        <v>8</v>
      </c>
      <c r="AW31" s="85">
        <v>8</v>
      </c>
      <c r="AX31" s="85">
        <v>8</v>
      </c>
      <c r="AY31" s="85">
        <v>8</v>
      </c>
      <c r="AZ31" s="85">
        <v>8</v>
      </c>
      <c r="BA31" s="85">
        <v>8</v>
      </c>
      <c r="BB31" s="85">
        <v>8</v>
      </c>
      <c r="BC31" s="85">
        <v>8</v>
      </c>
      <c r="BD31" s="131">
        <v>8</v>
      </c>
    </row>
    <row r="32" spans="1:56">
      <c r="A32" s="51">
        <f t="shared" si="6"/>
        <v>29</v>
      </c>
      <c r="B32" s="54"/>
      <c r="C32" s="54"/>
      <c r="D32" s="52"/>
      <c r="E32" s="52"/>
      <c r="F32" s="52"/>
      <c r="G32" s="52"/>
      <c r="H32" s="52"/>
      <c r="I32" s="52"/>
      <c r="J32" s="52"/>
      <c r="K32" s="52"/>
      <c r="L32" s="52"/>
      <c r="M32" s="52"/>
      <c r="N32" s="52"/>
      <c r="O32" s="59"/>
      <c r="P32" s="52"/>
      <c r="Q32" s="148"/>
      <c r="R32" s="52"/>
      <c r="S32" s="52"/>
      <c r="T32" s="52"/>
      <c r="U32" s="52"/>
      <c r="V32" s="52"/>
      <c r="W32" s="52"/>
      <c r="X32" s="52"/>
      <c r="Y32" s="52"/>
      <c r="Z32" s="52"/>
      <c r="AA32" s="52"/>
      <c r="AB32" s="52"/>
      <c r="AD32" s="55"/>
      <c r="AS32" s="111">
        <v>8</v>
      </c>
      <c r="AT32" s="85">
        <v>8</v>
      </c>
      <c r="AU32" s="85">
        <v>8</v>
      </c>
      <c r="AV32" s="85">
        <v>8</v>
      </c>
      <c r="AW32" s="85">
        <v>8</v>
      </c>
      <c r="AX32" s="85">
        <v>8</v>
      </c>
      <c r="AY32" s="85">
        <v>8</v>
      </c>
      <c r="AZ32" s="85">
        <v>8</v>
      </c>
      <c r="BA32" s="85">
        <v>8</v>
      </c>
      <c r="BB32" s="85">
        <v>8</v>
      </c>
      <c r="BC32" s="85">
        <v>8</v>
      </c>
      <c r="BD32" s="131">
        <v>8</v>
      </c>
    </row>
    <row r="33" spans="1:56">
      <c r="A33" s="51">
        <f t="shared" si="6"/>
        <v>30</v>
      </c>
      <c r="B33" s="54"/>
      <c r="C33" s="54"/>
      <c r="D33" s="52"/>
      <c r="E33" s="52"/>
      <c r="F33" s="52"/>
      <c r="G33" s="52"/>
      <c r="H33" s="52"/>
      <c r="I33" s="52"/>
      <c r="J33" s="52"/>
      <c r="K33" s="52"/>
      <c r="L33" s="52"/>
      <c r="M33" s="52"/>
      <c r="N33" s="52"/>
      <c r="O33" s="59"/>
      <c r="P33" s="52"/>
      <c r="Q33" s="148"/>
      <c r="R33" s="52"/>
      <c r="S33" s="52"/>
      <c r="T33" s="52"/>
      <c r="U33" s="52"/>
      <c r="V33" s="52"/>
      <c r="W33" s="52"/>
      <c r="X33" s="52"/>
      <c r="Y33" s="52"/>
      <c r="Z33" s="52"/>
      <c r="AA33" s="52"/>
      <c r="AB33" s="52"/>
      <c r="AD33" s="55"/>
      <c r="AS33" s="111"/>
      <c r="AT33" s="85"/>
      <c r="AU33" s="85"/>
      <c r="AV33" s="103"/>
      <c r="AW33" s="103"/>
      <c r="AX33" s="104"/>
      <c r="AY33" s="103"/>
      <c r="AZ33" s="103"/>
      <c r="BA33" s="103"/>
      <c r="BB33" s="104"/>
      <c r="BC33" s="104"/>
      <c r="BD33" s="135"/>
    </row>
    <row r="34" ht="12" spans="1:56">
      <c r="A34" s="51">
        <f t="shared" si="6"/>
        <v>31</v>
      </c>
      <c r="B34" s="54"/>
      <c r="C34" s="54"/>
      <c r="D34" s="52"/>
      <c r="E34" s="52"/>
      <c r="F34" s="52"/>
      <c r="G34" s="52"/>
      <c r="H34" s="52"/>
      <c r="I34" s="52"/>
      <c r="J34" s="52"/>
      <c r="K34" s="52"/>
      <c r="L34" s="52"/>
      <c r="M34" s="52"/>
      <c r="N34" s="52"/>
      <c r="O34" s="59"/>
      <c r="P34" s="52"/>
      <c r="Q34" s="148"/>
      <c r="R34" s="52"/>
      <c r="S34" s="52"/>
      <c r="T34" s="52"/>
      <c r="U34" s="52"/>
      <c r="V34" s="52"/>
      <c r="W34" s="52"/>
      <c r="X34" s="52"/>
      <c r="Y34" s="52"/>
      <c r="Z34" s="52"/>
      <c r="AA34" s="52"/>
      <c r="AB34" s="52"/>
      <c r="AD34" s="55"/>
      <c r="AS34" s="72">
        <f t="shared" ref="AS34:BD34" si="32">AS29*AS30*AS32/AS31+AS33</f>
        <v>0</v>
      </c>
      <c r="AT34" s="78">
        <f t="shared" si="32"/>
        <v>0</v>
      </c>
      <c r="AU34" s="78">
        <f t="shared" si="32"/>
        <v>0</v>
      </c>
      <c r="AV34" s="78">
        <f t="shared" si="32"/>
        <v>0</v>
      </c>
      <c r="AW34" s="78">
        <f t="shared" si="32"/>
        <v>0</v>
      </c>
      <c r="AX34" s="78">
        <f t="shared" si="32"/>
        <v>0</v>
      </c>
      <c r="AY34" s="78">
        <f t="shared" si="32"/>
        <v>0</v>
      </c>
      <c r="AZ34" s="78">
        <f t="shared" si="32"/>
        <v>0</v>
      </c>
      <c r="BA34" s="78">
        <f t="shared" si="32"/>
        <v>0</v>
      </c>
      <c r="BB34" s="78">
        <f t="shared" si="32"/>
        <v>0</v>
      </c>
      <c r="BC34" s="78">
        <f t="shared" si="32"/>
        <v>0</v>
      </c>
      <c r="BD34" s="112">
        <f t="shared" si="32"/>
        <v>0</v>
      </c>
    </row>
    <row r="35" ht="12" spans="1:30">
      <c r="A35" s="51">
        <f t="shared" si="6"/>
        <v>32</v>
      </c>
      <c r="B35" s="54"/>
      <c r="C35" s="54"/>
      <c r="D35" s="52"/>
      <c r="E35" s="52"/>
      <c r="F35" s="52"/>
      <c r="G35" s="52"/>
      <c r="H35" s="52"/>
      <c r="I35" s="52"/>
      <c r="J35" s="52"/>
      <c r="K35" s="52"/>
      <c r="L35" s="52"/>
      <c r="M35" s="52"/>
      <c r="N35" s="52"/>
      <c r="O35" s="59"/>
      <c r="P35" s="54"/>
      <c r="Q35" s="148"/>
      <c r="R35" s="52"/>
      <c r="S35" s="52"/>
      <c r="T35" s="52"/>
      <c r="U35" s="52"/>
      <c r="V35" s="52"/>
      <c r="W35" s="52"/>
      <c r="X35" s="52"/>
      <c r="Y35" s="52"/>
      <c r="Z35" s="52"/>
      <c r="AA35" s="52"/>
      <c r="AB35" s="52"/>
      <c r="AD35" s="55"/>
    </row>
    <row r="36" ht="12" spans="1:56">
      <c r="A36" s="51">
        <f t="shared" si="6"/>
        <v>33</v>
      </c>
      <c r="B36" s="54"/>
      <c r="C36" s="54"/>
      <c r="D36" s="52"/>
      <c r="E36" s="52"/>
      <c r="F36" s="52"/>
      <c r="G36" s="52"/>
      <c r="H36" s="52"/>
      <c r="I36" s="52"/>
      <c r="J36" s="52"/>
      <c r="K36" s="52"/>
      <c r="L36" s="52"/>
      <c r="M36" s="52"/>
      <c r="N36" s="52"/>
      <c r="O36" s="59"/>
      <c r="P36" s="52"/>
      <c r="Q36" s="148"/>
      <c r="R36" s="52"/>
      <c r="S36" s="52"/>
      <c r="T36" s="52"/>
      <c r="U36" s="52"/>
      <c r="V36" s="52"/>
      <c r="W36" s="52"/>
      <c r="X36" s="52"/>
      <c r="Y36" s="52"/>
      <c r="Z36" s="52"/>
      <c r="AA36" s="52"/>
      <c r="AB36" s="52"/>
      <c r="AD36" s="55"/>
      <c r="AS36" s="41"/>
      <c r="AT36" s="42"/>
      <c r="AU36" s="42"/>
      <c r="AV36" s="42"/>
      <c r="AW36" s="42"/>
      <c r="AX36" s="132" t="s">
        <v>108</v>
      </c>
      <c r="AY36" s="101"/>
      <c r="AZ36" s="42"/>
      <c r="BA36" s="42"/>
      <c r="BB36" s="42"/>
      <c r="BC36" s="42"/>
      <c r="BD36" s="133"/>
    </row>
    <row r="37" spans="1:56">
      <c r="A37" s="51">
        <f t="shared" si="6"/>
        <v>34</v>
      </c>
      <c r="B37" s="54"/>
      <c r="C37" s="54"/>
      <c r="D37" s="52"/>
      <c r="E37" s="52"/>
      <c r="F37" s="52"/>
      <c r="G37" s="52"/>
      <c r="H37" s="52"/>
      <c r="I37" s="52"/>
      <c r="J37" s="52"/>
      <c r="K37" s="52"/>
      <c r="L37" s="52"/>
      <c r="M37" s="52"/>
      <c r="N37" s="52"/>
      <c r="O37" s="59"/>
      <c r="P37" s="54"/>
      <c r="Q37" s="148"/>
      <c r="R37" s="52"/>
      <c r="S37" s="52"/>
      <c r="T37" s="52"/>
      <c r="U37" s="52"/>
      <c r="V37" s="52"/>
      <c r="W37" s="52"/>
      <c r="X37" s="52"/>
      <c r="Y37" s="52"/>
      <c r="Z37" s="52"/>
      <c r="AA37" s="52"/>
      <c r="AB37" s="52"/>
      <c r="AD37" s="55"/>
      <c r="AS37" s="124">
        <f t="shared" ref="AS37:BD37" si="33">SUMIF(R$4:R$2000,$AX36,$Q$4:$Q$2000)</f>
        <v>0</v>
      </c>
      <c r="AT37" s="89">
        <f t="shared" si="33"/>
        <v>0</v>
      </c>
      <c r="AU37" s="89">
        <f t="shared" si="33"/>
        <v>0</v>
      </c>
      <c r="AV37" s="89">
        <f t="shared" si="33"/>
        <v>0</v>
      </c>
      <c r="AW37" s="89">
        <f t="shared" si="33"/>
        <v>0</v>
      </c>
      <c r="AX37" s="89">
        <f t="shared" si="33"/>
        <v>0</v>
      </c>
      <c r="AY37" s="89">
        <f t="shared" si="33"/>
        <v>0</v>
      </c>
      <c r="AZ37" s="89">
        <f t="shared" si="33"/>
        <v>0</v>
      </c>
      <c r="BA37" s="89">
        <f t="shared" si="33"/>
        <v>0</v>
      </c>
      <c r="BB37" s="89">
        <f t="shared" si="33"/>
        <v>0</v>
      </c>
      <c r="BC37" s="89">
        <f t="shared" si="33"/>
        <v>0</v>
      </c>
      <c r="BD37" s="134">
        <f t="shared" si="33"/>
        <v>0</v>
      </c>
    </row>
    <row r="38" spans="1:56">
      <c r="A38" s="51">
        <f t="shared" si="6"/>
        <v>35</v>
      </c>
      <c r="B38" s="54"/>
      <c r="C38" s="54"/>
      <c r="D38" s="52"/>
      <c r="E38" s="52"/>
      <c r="F38" s="52"/>
      <c r="G38" s="52"/>
      <c r="H38" s="52"/>
      <c r="I38" s="52"/>
      <c r="J38" s="52"/>
      <c r="K38" s="52"/>
      <c r="L38" s="52"/>
      <c r="M38" s="52"/>
      <c r="N38" s="52"/>
      <c r="O38" s="59"/>
      <c r="P38" s="54"/>
      <c r="Q38" s="148"/>
      <c r="R38" s="52"/>
      <c r="S38" s="52"/>
      <c r="T38" s="52"/>
      <c r="U38" s="52"/>
      <c r="V38" s="52"/>
      <c r="W38" s="52"/>
      <c r="X38" s="52"/>
      <c r="Y38" s="52"/>
      <c r="Z38" s="52"/>
      <c r="AA38" s="52"/>
      <c r="AB38" s="52"/>
      <c r="AD38" s="55"/>
      <c r="AS38" s="123">
        <v>0.6</v>
      </c>
      <c r="AT38" s="90">
        <v>0.6</v>
      </c>
      <c r="AU38" s="90">
        <v>0.6</v>
      </c>
      <c r="AV38" s="90">
        <v>0.6</v>
      </c>
      <c r="AW38" s="90">
        <v>0.6</v>
      </c>
      <c r="AX38" s="90">
        <v>0.6</v>
      </c>
      <c r="AY38" s="90">
        <v>0.6</v>
      </c>
      <c r="AZ38" s="90">
        <v>0.6</v>
      </c>
      <c r="BA38" s="90">
        <v>0.6</v>
      </c>
      <c r="BB38" s="90">
        <v>0.6</v>
      </c>
      <c r="BC38" s="90">
        <v>0.6</v>
      </c>
      <c r="BD38" s="130">
        <v>0.6</v>
      </c>
    </row>
    <row r="39" spans="1:56">
      <c r="A39" s="51">
        <f t="shared" si="6"/>
        <v>36</v>
      </c>
      <c r="B39" s="54"/>
      <c r="C39" s="54"/>
      <c r="D39" s="52"/>
      <c r="E39" s="52"/>
      <c r="F39" s="52"/>
      <c r="G39" s="52"/>
      <c r="H39" s="52"/>
      <c r="I39" s="52"/>
      <c r="J39" s="52"/>
      <c r="K39" s="52"/>
      <c r="L39" s="52"/>
      <c r="M39" s="52"/>
      <c r="N39" s="52"/>
      <c r="O39" s="59"/>
      <c r="P39" s="54"/>
      <c r="Q39" s="148"/>
      <c r="R39" s="52"/>
      <c r="S39" s="52"/>
      <c r="T39" s="52"/>
      <c r="U39" s="52"/>
      <c r="V39" s="52"/>
      <c r="W39" s="52"/>
      <c r="X39" s="52"/>
      <c r="Y39" s="52"/>
      <c r="Z39" s="52"/>
      <c r="AA39" s="52"/>
      <c r="AB39" s="52"/>
      <c r="AD39" s="55"/>
      <c r="AS39" s="111">
        <v>8</v>
      </c>
      <c r="AT39" s="85">
        <v>8</v>
      </c>
      <c r="AU39" s="85">
        <v>8</v>
      </c>
      <c r="AV39" s="85">
        <v>8</v>
      </c>
      <c r="AW39" s="85">
        <v>8</v>
      </c>
      <c r="AX39" s="85">
        <v>8</v>
      </c>
      <c r="AY39" s="85">
        <v>8</v>
      </c>
      <c r="AZ39" s="85">
        <v>8</v>
      </c>
      <c r="BA39" s="85">
        <v>8</v>
      </c>
      <c r="BB39" s="85">
        <v>8</v>
      </c>
      <c r="BC39" s="85">
        <v>8</v>
      </c>
      <c r="BD39" s="131">
        <v>8</v>
      </c>
    </row>
    <row r="40" spans="1:56">
      <c r="A40" s="51">
        <f t="shared" si="6"/>
        <v>37</v>
      </c>
      <c r="B40" s="54"/>
      <c r="C40" s="54"/>
      <c r="D40" s="52"/>
      <c r="E40" s="52"/>
      <c r="F40" s="52"/>
      <c r="G40" s="52"/>
      <c r="H40" s="52"/>
      <c r="I40" s="52"/>
      <c r="J40" s="52"/>
      <c r="K40" s="52"/>
      <c r="L40" s="52"/>
      <c r="M40" s="52"/>
      <c r="N40" s="52"/>
      <c r="O40" s="59"/>
      <c r="P40" s="54"/>
      <c r="Q40" s="148"/>
      <c r="R40" s="52"/>
      <c r="S40" s="52"/>
      <c r="T40" s="52"/>
      <c r="U40" s="52"/>
      <c r="V40" s="52"/>
      <c r="W40" s="52"/>
      <c r="X40" s="52"/>
      <c r="Y40" s="52"/>
      <c r="Z40" s="52"/>
      <c r="AA40" s="52"/>
      <c r="AB40" s="52"/>
      <c r="AD40" s="55"/>
      <c r="AS40" s="111">
        <v>8</v>
      </c>
      <c r="AT40" s="85">
        <v>8</v>
      </c>
      <c r="AU40" s="85">
        <v>8</v>
      </c>
      <c r="AV40" s="85">
        <v>8</v>
      </c>
      <c r="AW40" s="85">
        <v>8</v>
      </c>
      <c r="AX40" s="85">
        <v>8</v>
      </c>
      <c r="AY40" s="85">
        <v>8</v>
      </c>
      <c r="AZ40" s="85">
        <v>8</v>
      </c>
      <c r="BA40" s="85">
        <v>8</v>
      </c>
      <c r="BB40" s="85">
        <v>8</v>
      </c>
      <c r="BC40" s="85">
        <v>8</v>
      </c>
      <c r="BD40" s="131">
        <v>8</v>
      </c>
    </row>
    <row r="41" spans="1:56">
      <c r="A41" s="51">
        <f t="shared" si="6"/>
        <v>38</v>
      </c>
      <c r="B41" s="54"/>
      <c r="C41" s="54"/>
      <c r="D41" s="52"/>
      <c r="E41" s="52"/>
      <c r="F41" s="52"/>
      <c r="G41" s="52"/>
      <c r="H41" s="54"/>
      <c r="I41" s="54"/>
      <c r="J41" s="54"/>
      <c r="K41" s="54"/>
      <c r="L41" s="54"/>
      <c r="M41" s="54"/>
      <c r="N41" s="54"/>
      <c r="O41" s="60"/>
      <c r="P41" s="52"/>
      <c r="Q41" s="148"/>
      <c r="R41" s="52"/>
      <c r="S41" s="52"/>
      <c r="T41" s="52"/>
      <c r="U41" s="52"/>
      <c r="V41" s="52"/>
      <c r="W41" s="52"/>
      <c r="X41" s="52"/>
      <c r="Y41" s="52"/>
      <c r="Z41" s="52"/>
      <c r="AA41" s="52"/>
      <c r="AB41" s="52"/>
      <c r="AD41" s="55"/>
      <c r="AS41" s="111"/>
      <c r="AT41" s="85"/>
      <c r="AU41" s="85"/>
      <c r="AV41" s="85"/>
      <c r="AW41" s="85"/>
      <c r="AX41" s="85"/>
      <c r="AY41" s="85"/>
      <c r="AZ41" s="103"/>
      <c r="BA41" s="103"/>
      <c r="BB41" s="103"/>
      <c r="BC41" s="104"/>
      <c r="BD41" s="135"/>
    </row>
    <row r="42" ht="12" spans="1:56">
      <c r="A42" s="51">
        <f t="shared" si="6"/>
        <v>39</v>
      </c>
      <c r="B42" s="54"/>
      <c r="C42" s="54"/>
      <c r="D42" s="52"/>
      <c r="E42" s="52"/>
      <c r="F42" s="52"/>
      <c r="G42" s="52"/>
      <c r="H42" s="54"/>
      <c r="I42" s="54"/>
      <c r="J42" s="54"/>
      <c r="K42" s="54"/>
      <c r="L42" s="54"/>
      <c r="M42" s="54"/>
      <c r="N42" s="54"/>
      <c r="O42" s="60"/>
      <c r="P42" s="52"/>
      <c r="Q42" s="148"/>
      <c r="R42" s="52"/>
      <c r="S42" s="52"/>
      <c r="T42" s="52"/>
      <c r="U42" s="52"/>
      <c r="V42" s="52"/>
      <c r="W42" s="52"/>
      <c r="X42" s="52"/>
      <c r="Y42" s="52"/>
      <c r="Z42" s="52"/>
      <c r="AA42" s="52"/>
      <c r="AB42" s="52"/>
      <c r="AD42" s="55"/>
      <c r="AS42" s="72">
        <f t="shared" ref="AS42:BA42" si="34">AS37*AS38*AS40/AS39+AS41</f>
        <v>0</v>
      </c>
      <c r="AT42" s="78">
        <f t="shared" si="34"/>
        <v>0</v>
      </c>
      <c r="AU42" s="78">
        <f t="shared" si="34"/>
        <v>0</v>
      </c>
      <c r="AV42" s="78">
        <f t="shared" si="34"/>
        <v>0</v>
      </c>
      <c r="AW42" s="78">
        <f t="shared" si="34"/>
        <v>0</v>
      </c>
      <c r="AX42" s="78">
        <f t="shared" si="34"/>
        <v>0</v>
      </c>
      <c r="AY42" s="78">
        <f t="shared" si="34"/>
        <v>0</v>
      </c>
      <c r="AZ42" s="78">
        <f t="shared" si="34"/>
        <v>0</v>
      </c>
      <c r="BA42" s="78">
        <f t="shared" si="34"/>
        <v>0</v>
      </c>
      <c r="BB42" s="78">
        <f t="shared" ref="BB42:BD42" si="35">BB37*BB38*BB40/BB39+BB41</f>
        <v>0</v>
      </c>
      <c r="BC42" s="78">
        <f t="shared" si="35"/>
        <v>0</v>
      </c>
      <c r="BD42" s="112">
        <f t="shared" si="35"/>
        <v>0</v>
      </c>
    </row>
    <row r="43" ht="12" spans="1:56">
      <c r="A43" s="51">
        <f t="shared" si="6"/>
        <v>40</v>
      </c>
      <c r="B43" s="54"/>
      <c r="C43" s="54"/>
      <c r="D43" s="52"/>
      <c r="E43" s="52"/>
      <c r="F43" s="52"/>
      <c r="G43" s="52"/>
      <c r="H43" s="54"/>
      <c r="I43" s="54"/>
      <c r="J43" s="54"/>
      <c r="K43" s="54"/>
      <c r="L43" s="54"/>
      <c r="M43" s="54"/>
      <c r="N43" s="54"/>
      <c r="O43" s="60"/>
      <c r="P43" s="52"/>
      <c r="Q43" s="148"/>
      <c r="R43" s="52"/>
      <c r="S43" s="52"/>
      <c r="T43" s="52"/>
      <c r="U43" s="52"/>
      <c r="V43" s="52"/>
      <c r="W43" s="52"/>
      <c r="X43" s="52"/>
      <c r="Y43" s="52"/>
      <c r="Z43" s="52"/>
      <c r="AA43" s="52"/>
      <c r="AB43" s="52"/>
      <c r="AD43" s="55"/>
      <c r="AS43" s="87"/>
      <c r="AT43" s="87"/>
      <c r="AU43" s="87"/>
      <c r="AV43" s="87"/>
      <c r="AW43" s="87"/>
      <c r="AX43" s="105"/>
      <c r="AY43" s="87"/>
      <c r="AZ43" s="87"/>
      <c r="BA43" s="87"/>
      <c r="BB43" s="87"/>
      <c r="BC43" s="87"/>
      <c r="BD43" s="87"/>
    </row>
    <row r="44" ht="12" spans="1:56">
      <c r="A44" s="51">
        <f t="shared" si="6"/>
        <v>41</v>
      </c>
      <c r="B44" s="54"/>
      <c r="C44" s="54"/>
      <c r="D44" s="52"/>
      <c r="E44" s="52"/>
      <c r="F44" s="52"/>
      <c r="G44" s="52"/>
      <c r="H44" s="54"/>
      <c r="I44" s="54"/>
      <c r="J44" s="54"/>
      <c r="K44" s="54"/>
      <c r="L44" s="54"/>
      <c r="M44" s="54"/>
      <c r="N44" s="54"/>
      <c r="O44" s="60"/>
      <c r="P44" s="52"/>
      <c r="Q44" s="148"/>
      <c r="R44" s="52"/>
      <c r="S44" s="52"/>
      <c r="T44" s="52"/>
      <c r="U44" s="52"/>
      <c r="V44" s="52"/>
      <c r="W44" s="52"/>
      <c r="X44" s="52"/>
      <c r="Y44" s="52"/>
      <c r="Z44" s="52"/>
      <c r="AA44" s="52"/>
      <c r="AB44" s="52"/>
      <c r="AD44" s="55"/>
      <c r="AS44" s="118"/>
      <c r="AT44" s="119"/>
      <c r="AU44" s="119"/>
      <c r="AV44" s="119"/>
      <c r="AW44" s="119"/>
      <c r="AX44" s="128" t="s">
        <v>110</v>
      </c>
      <c r="AY44" s="56"/>
      <c r="AZ44" s="119"/>
      <c r="BA44" s="119"/>
      <c r="BB44" s="119"/>
      <c r="BC44" s="119"/>
      <c r="BD44" s="61"/>
    </row>
    <row r="45" spans="1:56">
      <c r="A45" s="51">
        <f t="shared" si="6"/>
        <v>42</v>
      </c>
      <c r="B45" s="54"/>
      <c r="C45" s="54"/>
      <c r="D45" s="52"/>
      <c r="E45" s="52"/>
      <c r="F45" s="52"/>
      <c r="G45" s="52"/>
      <c r="H45" s="54"/>
      <c r="I45" s="54"/>
      <c r="J45" s="54"/>
      <c r="K45" s="54"/>
      <c r="L45" s="54"/>
      <c r="M45" s="54"/>
      <c r="N45" s="54"/>
      <c r="O45" s="60"/>
      <c r="P45" s="54"/>
      <c r="Q45" s="145"/>
      <c r="R45" s="52"/>
      <c r="S45" s="52"/>
      <c r="T45" s="52"/>
      <c r="U45" s="52"/>
      <c r="V45" s="52"/>
      <c r="W45" s="52"/>
      <c r="X45" s="52"/>
      <c r="Y45" s="52"/>
      <c r="Z45" s="52"/>
      <c r="AA45" s="52"/>
      <c r="AB45" s="52"/>
      <c r="AD45" s="55"/>
      <c r="AS45" s="120">
        <f t="shared" ref="AS45:BD45" si="36">SUMIF(R$4:R$2000,$AX44,$Q$4:$Q$2000)</f>
        <v>0</v>
      </c>
      <c r="AT45" s="121">
        <f t="shared" si="36"/>
        <v>0</v>
      </c>
      <c r="AU45" s="121">
        <f t="shared" si="36"/>
        <v>0</v>
      </c>
      <c r="AV45" s="121">
        <f t="shared" si="36"/>
        <v>0</v>
      </c>
      <c r="AW45" s="121">
        <f t="shared" si="36"/>
        <v>0</v>
      </c>
      <c r="AX45" s="121">
        <f t="shared" si="36"/>
        <v>0</v>
      </c>
      <c r="AY45" s="121">
        <f t="shared" si="36"/>
        <v>0</v>
      </c>
      <c r="AZ45" s="121">
        <f t="shared" si="36"/>
        <v>0</v>
      </c>
      <c r="BA45" s="121">
        <f t="shared" si="36"/>
        <v>0</v>
      </c>
      <c r="BB45" s="121">
        <f t="shared" si="36"/>
        <v>0</v>
      </c>
      <c r="BC45" s="121">
        <f t="shared" si="36"/>
        <v>0</v>
      </c>
      <c r="BD45" s="129">
        <f t="shared" si="36"/>
        <v>0</v>
      </c>
    </row>
    <row r="46" spans="1:56">
      <c r="A46" s="51">
        <f t="shared" si="6"/>
        <v>43</v>
      </c>
      <c r="B46" s="54"/>
      <c r="C46" s="54"/>
      <c r="D46" s="52"/>
      <c r="E46" s="52"/>
      <c r="F46" s="52"/>
      <c r="G46" s="52"/>
      <c r="H46" s="54"/>
      <c r="I46" s="54"/>
      <c r="J46" s="54"/>
      <c r="K46" s="54"/>
      <c r="L46" s="54"/>
      <c r="M46" s="54"/>
      <c r="N46" s="54"/>
      <c r="O46" s="60"/>
      <c r="P46" s="54"/>
      <c r="Q46" s="145"/>
      <c r="R46" s="52"/>
      <c r="S46" s="52"/>
      <c r="T46" s="52"/>
      <c r="U46" s="52"/>
      <c r="V46" s="52"/>
      <c r="W46" s="52"/>
      <c r="X46" s="52"/>
      <c r="Y46" s="52"/>
      <c r="Z46" s="52"/>
      <c r="AA46" s="52"/>
      <c r="AB46" s="52"/>
      <c r="AD46" s="55"/>
      <c r="AS46" s="123">
        <v>0.6</v>
      </c>
      <c r="AT46" s="90">
        <v>0.6</v>
      </c>
      <c r="AU46" s="90">
        <v>0.6</v>
      </c>
      <c r="AV46" s="90">
        <v>0.6</v>
      </c>
      <c r="AW46" s="90">
        <v>0.6</v>
      </c>
      <c r="AX46" s="90">
        <v>0.6</v>
      </c>
      <c r="AY46" s="90">
        <v>0.6</v>
      </c>
      <c r="AZ46" s="90">
        <v>0.6</v>
      </c>
      <c r="BA46" s="90">
        <v>0.6</v>
      </c>
      <c r="BB46" s="90">
        <v>0.6</v>
      </c>
      <c r="BC46" s="90">
        <v>0.6</v>
      </c>
      <c r="BD46" s="130">
        <v>0.6</v>
      </c>
    </row>
    <row r="47" spans="1:56">
      <c r="A47" s="51">
        <f t="shared" si="6"/>
        <v>44</v>
      </c>
      <c r="B47" s="54"/>
      <c r="C47" s="54"/>
      <c r="D47" s="52"/>
      <c r="E47" s="52"/>
      <c r="F47" s="52"/>
      <c r="G47" s="52"/>
      <c r="H47" s="54"/>
      <c r="I47" s="54"/>
      <c r="J47" s="54"/>
      <c r="K47" s="54"/>
      <c r="L47" s="54"/>
      <c r="M47" s="54"/>
      <c r="N47" s="54"/>
      <c r="O47" s="60"/>
      <c r="P47" s="54"/>
      <c r="Q47" s="145"/>
      <c r="R47" s="52"/>
      <c r="S47" s="52"/>
      <c r="T47" s="52"/>
      <c r="U47" s="52"/>
      <c r="V47" s="52"/>
      <c r="W47" s="52"/>
      <c r="X47" s="52"/>
      <c r="Y47" s="52"/>
      <c r="Z47" s="52"/>
      <c r="AA47" s="52"/>
      <c r="AB47" s="52"/>
      <c r="AD47" s="55"/>
      <c r="AS47" s="111">
        <v>8</v>
      </c>
      <c r="AT47" s="85">
        <v>8</v>
      </c>
      <c r="AU47" s="85">
        <v>8</v>
      </c>
      <c r="AV47" s="85">
        <v>8</v>
      </c>
      <c r="AW47" s="85">
        <v>8</v>
      </c>
      <c r="AX47" s="85">
        <v>8</v>
      </c>
      <c r="AY47" s="85">
        <v>8</v>
      </c>
      <c r="AZ47" s="85">
        <v>8</v>
      </c>
      <c r="BA47" s="85">
        <v>8</v>
      </c>
      <c r="BB47" s="85">
        <v>8</v>
      </c>
      <c r="BC47" s="85">
        <v>8</v>
      </c>
      <c r="BD47" s="131">
        <v>8</v>
      </c>
    </row>
    <row r="48" spans="1:56">
      <c r="A48" s="51">
        <f t="shared" si="6"/>
        <v>45</v>
      </c>
      <c r="B48" s="54"/>
      <c r="C48" s="54"/>
      <c r="D48" s="52"/>
      <c r="E48" s="52"/>
      <c r="F48" s="52"/>
      <c r="G48" s="52"/>
      <c r="H48" s="54"/>
      <c r="I48" s="54"/>
      <c r="J48" s="54"/>
      <c r="K48" s="54"/>
      <c r="L48" s="54"/>
      <c r="M48" s="54"/>
      <c r="N48" s="54"/>
      <c r="O48" s="60"/>
      <c r="P48" s="54"/>
      <c r="Q48" s="145"/>
      <c r="R48" s="52"/>
      <c r="S48" s="52"/>
      <c r="T48" s="52"/>
      <c r="U48" s="52"/>
      <c r="V48" s="52"/>
      <c r="W48" s="52"/>
      <c r="X48" s="52"/>
      <c r="Y48" s="52"/>
      <c r="Z48" s="52"/>
      <c r="AA48" s="52"/>
      <c r="AB48" s="52"/>
      <c r="AD48" s="55"/>
      <c r="AS48" s="111">
        <v>8</v>
      </c>
      <c r="AT48" s="85">
        <v>8</v>
      </c>
      <c r="AU48" s="85">
        <v>8</v>
      </c>
      <c r="AV48" s="85">
        <v>8</v>
      </c>
      <c r="AW48" s="85">
        <v>8</v>
      </c>
      <c r="AX48" s="85">
        <v>8</v>
      </c>
      <c r="AY48" s="85">
        <v>8</v>
      </c>
      <c r="AZ48" s="85">
        <v>8</v>
      </c>
      <c r="BA48" s="85">
        <v>8</v>
      </c>
      <c r="BB48" s="85">
        <v>8</v>
      </c>
      <c r="BC48" s="85">
        <v>8</v>
      </c>
      <c r="BD48" s="131">
        <v>8</v>
      </c>
    </row>
    <row r="49" spans="1:56">
      <c r="A49" s="51">
        <f t="shared" si="6"/>
        <v>46</v>
      </c>
      <c r="B49" s="54"/>
      <c r="C49" s="54"/>
      <c r="D49" s="52"/>
      <c r="E49" s="52"/>
      <c r="F49" s="52"/>
      <c r="G49" s="52"/>
      <c r="H49" s="54"/>
      <c r="I49" s="54"/>
      <c r="J49" s="54"/>
      <c r="K49" s="54"/>
      <c r="L49" s="54"/>
      <c r="M49" s="54"/>
      <c r="N49" s="54"/>
      <c r="O49" s="60"/>
      <c r="P49" s="52"/>
      <c r="Q49" s="148"/>
      <c r="R49" s="52"/>
      <c r="S49" s="52"/>
      <c r="T49" s="52"/>
      <c r="U49" s="52"/>
      <c r="V49" s="52"/>
      <c r="W49" s="52"/>
      <c r="X49" s="52"/>
      <c r="Y49" s="52"/>
      <c r="Z49" s="52"/>
      <c r="AA49" s="52"/>
      <c r="AB49" s="52"/>
      <c r="AD49" s="55"/>
      <c r="AS49" s="111"/>
      <c r="AT49" s="85"/>
      <c r="AU49" s="85"/>
      <c r="AV49" s="103"/>
      <c r="AW49" s="103"/>
      <c r="AX49" s="104"/>
      <c r="AY49" s="104"/>
      <c r="AZ49" s="103"/>
      <c r="BA49" s="103"/>
      <c r="BB49" s="103"/>
      <c r="BC49" s="103"/>
      <c r="BD49" s="126"/>
    </row>
    <row r="50" ht="12" spans="1:56">
      <c r="A50" s="51">
        <f t="shared" si="6"/>
        <v>47</v>
      </c>
      <c r="B50" s="54"/>
      <c r="C50" s="54"/>
      <c r="D50" s="52"/>
      <c r="E50" s="52"/>
      <c r="F50" s="52"/>
      <c r="G50" s="52"/>
      <c r="H50" s="54"/>
      <c r="I50" s="54"/>
      <c r="J50" s="54"/>
      <c r="K50" s="54"/>
      <c r="L50" s="54"/>
      <c r="M50" s="54"/>
      <c r="N50" s="54"/>
      <c r="O50" s="60"/>
      <c r="P50" s="52"/>
      <c r="Q50" s="148"/>
      <c r="R50" s="52"/>
      <c r="S50" s="52"/>
      <c r="T50" s="52"/>
      <c r="U50" s="52"/>
      <c r="V50" s="52"/>
      <c r="W50" s="52"/>
      <c r="X50" s="52"/>
      <c r="Y50" s="52"/>
      <c r="Z50" s="52"/>
      <c r="AA50" s="52"/>
      <c r="AB50" s="52"/>
      <c r="AD50" s="55"/>
      <c r="AS50" s="72">
        <f t="shared" ref="AS50:BD50" si="37">AS45*AS46*AS48/AS47+AS49</f>
        <v>0</v>
      </c>
      <c r="AT50" s="78">
        <f t="shared" si="37"/>
        <v>0</v>
      </c>
      <c r="AU50" s="78">
        <f t="shared" si="37"/>
        <v>0</v>
      </c>
      <c r="AV50" s="78">
        <f t="shared" si="37"/>
        <v>0</v>
      </c>
      <c r="AW50" s="78">
        <f t="shared" si="37"/>
        <v>0</v>
      </c>
      <c r="AX50" s="78">
        <f t="shared" si="37"/>
        <v>0</v>
      </c>
      <c r="AY50" s="78">
        <f t="shared" si="37"/>
        <v>0</v>
      </c>
      <c r="AZ50" s="78">
        <f t="shared" si="37"/>
        <v>0</v>
      </c>
      <c r="BA50" s="78">
        <f t="shared" si="37"/>
        <v>0</v>
      </c>
      <c r="BB50" s="78">
        <f t="shared" si="37"/>
        <v>0</v>
      </c>
      <c r="BC50" s="78">
        <f t="shared" si="37"/>
        <v>0</v>
      </c>
      <c r="BD50" s="112">
        <f t="shared" si="37"/>
        <v>0</v>
      </c>
    </row>
    <row r="51" ht="12" spans="1:56">
      <c r="A51" s="51">
        <f t="shared" si="6"/>
        <v>48</v>
      </c>
      <c r="B51" s="54"/>
      <c r="C51" s="54"/>
      <c r="D51" s="52"/>
      <c r="E51" s="52"/>
      <c r="F51" s="52"/>
      <c r="G51" s="52"/>
      <c r="H51" s="54"/>
      <c r="I51" s="54"/>
      <c r="J51" s="54"/>
      <c r="K51" s="54"/>
      <c r="L51" s="54"/>
      <c r="M51" s="54"/>
      <c r="N51" s="54"/>
      <c r="O51" s="60"/>
      <c r="P51" s="54"/>
      <c r="Q51" s="145"/>
      <c r="R51" s="52"/>
      <c r="S51" s="52"/>
      <c r="T51" s="52"/>
      <c r="U51" s="52"/>
      <c r="V51" s="52"/>
      <c r="W51" s="52"/>
      <c r="X51" s="52"/>
      <c r="Y51" s="52"/>
      <c r="Z51" s="52"/>
      <c r="AA51" s="52"/>
      <c r="AB51" s="52"/>
      <c r="AD51" s="55"/>
      <c r="AS51" s="87"/>
      <c r="AT51" s="87"/>
      <c r="AU51" s="87"/>
      <c r="AV51" s="87"/>
      <c r="AW51" s="87"/>
      <c r="AX51" s="105"/>
      <c r="AY51" s="87"/>
      <c r="AZ51" s="87"/>
      <c r="BA51" s="87"/>
      <c r="BB51" s="87"/>
      <c r="BC51" s="87"/>
      <c r="BD51" s="87"/>
    </row>
    <row r="52" ht="12" spans="1:56">
      <c r="A52" s="51">
        <f t="shared" si="6"/>
        <v>49</v>
      </c>
      <c r="B52" s="54"/>
      <c r="C52" s="54"/>
      <c r="D52" s="52"/>
      <c r="E52" s="52"/>
      <c r="F52" s="52"/>
      <c r="G52" s="52"/>
      <c r="H52" s="54"/>
      <c r="I52" s="54"/>
      <c r="J52" s="54"/>
      <c r="K52" s="54"/>
      <c r="L52" s="54"/>
      <c r="M52" s="54"/>
      <c r="N52" s="54"/>
      <c r="O52" s="60"/>
      <c r="P52" s="54"/>
      <c r="Q52" s="145"/>
      <c r="R52" s="52"/>
      <c r="S52" s="52"/>
      <c r="T52" s="52"/>
      <c r="U52" s="52"/>
      <c r="V52" s="52"/>
      <c r="W52" s="52"/>
      <c r="X52" s="52"/>
      <c r="Y52" s="52"/>
      <c r="Z52" s="52"/>
      <c r="AA52" s="52"/>
      <c r="AB52" s="52"/>
      <c r="AD52" s="55"/>
      <c r="AS52" s="41"/>
      <c r="AT52" s="42"/>
      <c r="AU52" s="42"/>
      <c r="AV52" s="42"/>
      <c r="AW52" s="42"/>
      <c r="AX52" s="132" t="s">
        <v>111</v>
      </c>
      <c r="AY52" s="101"/>
      <c r="AZ52" s="42"/>
      <c r="BA52" s="42"/>
      <c r="BB52" s="42"/>
      <c r="BC52" s="42"/>
      <c r="BD52" s="133"/>
    </row>
    <row r="53" spans="1:56">
      <c r="A53" s="51">
        <f t="shared" si="6"/>
        <v>50</v>
      </c>
      <c r="B53" s="54"/>
      <c r="C53" s="54"/>
      <c r="D53" s="52"/>
      <c r="E53" s="52"/>
      <c r="F53" s="52"/>
      <c r="G53" s="52"/>
      <c r="H53" s="54"/>
      <c r="I53" s="54"/>
      <c r="J53" s="54"/>
      <c r="K53" s="54"/>
      <c r="L53" s="54"/>
      <c r="M53" s="54"/>
      <c r="N53" s="54"/>
      <c r="O53" s="60"/>
      <c r="P53" s="52"/>
      <c r="Q53" s="148"/>
      <c r="R53" s="52"/>
      <c r="S53" s="52"/>
      <c r="T53" s="52"/>
      <c r="U53" s="52"/>
      <c r="V53" s="52"/>
      <c r="W53" s="52"/>
      <c r="X53" s="52"/>
      <c r="Y53" s="52"/>
      <c r="Z53" s="52"/>
      <c r="AA53" s="52"/>
      <c r="AB53" s="52"/>
      <c r="AD53" s="55"/>
      <c r="AS53" s="124">
        <f t="shared" ref="AS53:BD53" si="38">SUMIF(R$4:R$2000,$AX52,$Q$4:$Q$2000)</f>
        <v>0</v>
      </c>
      <c r="AT53" s="89">
        <f t="shared" si="38"/>
        <v>0</v>
      </c>
      <c r="AU53" s="89">
        <f t="shared" si="38"/>
        <v>0</v>
      </c>
      <c r="AV53" s="89">
        <f t="shared" si="38"/>
        <v>0</v>
      </c>
      <c r="AW53" s="89">
        <f t="shared" si="38"/>
        <v>0</v>
      </c>
      <c r="AX53" s="89">
        <f t="shared" si="38"/>
        <v>0</v>
      </c>
      <c r="AY53" s="89">
        <f t="shared" si="38"/>
        <v>0</v>
      </c>
      <c r="AZ53" s="89">
        <f t="shared" si="38"/>
        <v>0</v>
      </c>
      <c r="BA53" s="89">
        <f t="shared" si="38"/>
        <v>0</v>
      </c>
      <c r="BB53" s="89">
        <f t="shared" si="38"/>
        <v>0</v>
      </c>
      <c r="BC53" s="89">
        <f t="shared" si="38"/>
        <v>0</v>
      </c>
      <c r="BD53" s="134">
        <f t="shared" si="38"/>
        <v>0</v>
      </c>
    </row>
    <row r="54" spans="1:56">
      <c r="A54" s="51">
        <f t="shared" si="6"/>
        <v>51</v>
      </c>
      <c r="B54" s="54"/>
      <c r="C54" s="54"/>
      <c r="D54" s="52"/>
      <c r="E54" s="52"/>
      <c r="F54" s="52"/>
      <c r="G54" s="52"/>
      <c r="H54" s="54"/>
      <c r="I54" s="54"/>
      <c r="J54" s="54"/>
      <c r="K54" s="54"/>
      <c r="L54" s="54"/>
      <c r="M54" s="54"/>
      <c r="N54" s="54"/>
      <c r="O54" s="60"/>
      <c r="P54" s="52"/>
      <c r="Q54" s="148"/>
      <c r="R54" s="52"/>
      <c r="S54" s="52"/>
      <c r="T54" s="52"/>
      <c r="U54" s="52"/>
      <c r="V54" s="52"/>
      <c r="W54" s="52"/>
      <c r="X54" s="52"/>
      <c r="Y54" s="52"/>
      <c r="Z54" s="52"/>
      <c r="AA54" s="52"/>
      <c r="AB54" s="52"/>
      <c r="AD54" s="55"/>
      <c r="AS54" s="123">
        <v>0.6</v>
      </c>
      <c r="AT54" s="90">
        <v>0.6</v>
      </c>
      <c r="AU54" s="90">
        <v>0.6</v>
      </c>
      <c r="AV54" s="90">
        <v>0.6</v>
      </c>
      <c r="AW54" s="90">
        <v>0.6</v>
      </c>
      <c r="AX54" s="90">
        <v>0.6</v>
      </c>
      <c r="AY54" s="90">
        <v>0.6</v>
      </c>
      <c r="AZ54" s="90">
        <v>0.6</v>
      </c>
      <c r="BA54" s="90">
        <v>0.6</v>
      </c>
      <c r="BB54" s="90">
        <v>0.6</v>
      </c>
      <c r="BC54" s="90">
        <v>0.6</v>
      </c>
      <c r="BD54" s="130">
        <v>0.6</v>
      </c>
    </row>
    <row r="55" spans="1:56">
      <c r="A55" s="51">
        <f t="shared" si="6"/>
        <v>52</v>
      </c>
      <c r="B55" s="54"/>
      <c r="C55" s="54"/>
      <c r="D55" s="52"/>
      <c r="E55" s="52"/>
      <c r="F55" s="52"/>
      <c r="G55" s="52"/>
      <c r="H55" s="54"/>
      <c r="I55" s="54"/>
      <c r="J55" s="54"/>
      <c r="K55" s="54"/>
      <c r="L55" s="54"/>
      <c r="M55" s="54"/>
      <c r="N55" s="54"/>
      <c r="O55" s="60"/>
      <c r="P55" s="52"/>
      <c r="Q55" s="148"/>
      <c r="R55" s="52"/>
      <c r="S55" s="52"/>
      <c r="T55" s="52"/>
      <c r="U55" s="52"/>
      <c r="V55" s="52"/>
      <c r="W55" s="52"/>
      <c r="X55" s="52"/>
      <c r="Y55" s="52"/>
      <c r="Z55" s="52"/>
      <c r="AA55" s="52"/>
      <c r="AB55" s="52"/>
      <c r="AD55" s="55"/>
      <c r="AS55" s="111">
        <v>8</v>
      </c>
      <c r="AT55" s="85">
        <v>8</v>
      </c>
      <c r="AU55" s="85">
        <v>8</v>
      </c>
      <c r="AV55" s="85">
        <v>8</v>
      </c>
      <c r="AW55" s="85">
        <v>8</v>
      </c>
      <c r="AX55" s="85">
        <v>8</v>
      </c>
      <c r="AY55" s="85">
        <v>8</v>
      </c>
      <c r="AZ55" s="85">
        <v>8</v>
      </c>
      <c r="BA55" s="85">
        <v>8</v>
      </c>
      <c r="BB55" s="85">
        <v>8</v>
      </c>
      <c r="BC55" s="85">
        <v>8</v>
      </c>
      <c r="BD55" s="131">
        <v>8</v>
      </c>
    </row>
    <row r="56" spans="1:56">
      <c r="A56" s="51">
        <f t="shared" si="6"/>
        <v>53</v>
      </c>
      <c r="B56" s="54"/>
      <c r="C56" s="54"/>
      <c r="D56" s="52"/>
      <c r="E56" s="52"/>
      <c r="F56" s="52"/>
      <c r="G56" s="52"/>
      <c r="H56" s="54"/>
      <c r="I56" s="54"/>
      <c r="J56" s="54"/>
      <c r="K56" s="54"/>
      <c r="L56" s="54"/>
      <c r="M56" s="54"/>
      <c r="N56" s="54"/>
      <c r="O56" s="60"/>
      <c r="P56" s="52"/>
      <c r="Q56" s="148"/>
      <c r="R56" s="52"/>
      <c r="S56" s="52"/>
      <c r="T56" s="52"/>
      <c r="U56" s="52"/>
      <c r="V56" s="52"/>
      <c r="W56" s="52"/>
      <c r="X56" s="52"/>
      <c r="Y56" s="52"/>
      <c r="Z56" s="52"/>
      <c r="AA56" s="52"/>
      <c r="AB56" s="52"/>
      <c r="AD56" s="55"/>
      <c r="AS56" s="111">
        <v>8</v>
      </c>
      <c r="AT56" s="85">
        <v>8</v>
      </c>
      <c r="AU56" s="85">
        <v>8</v>
      </c>
      <c r="AV56" s="85">
        <v>8</v>
      </c>
      <c r="AW56" s="85">
        <v>8</v>
      </c>
      <c r="AX56" s="85">
        <v>8</v>
      </c>
      <c r="AY56" s="85">
        <v>8</v>
      </c>
      <c r="AZ56" s="85">
        <v>8</v>
      </c>
      <c r="BA56" s="85">
        <v>8</v>
      </c>
      <c r="BB56" s="85">
        <v>8</v>
      </c>
      <c r="BC56" s="85">
        <v>8</v>
      </c>
      <c r="BD56" s="131">
        <v>8</v>
      </c>
    </row>
    <row r="57" spans="1:56">
      <c r="A57" s="51">
        <f t="shared" si="6"/>
        <v>54</v>
      </c>
      <c r="B57" s="54"/>
      <c r="C57" s="54"/>
      <c r="D57" s="52"/>
      <c r="E57" s="52"/>
      <c r="F57" s="52"/>
      <c r="G57" s="52"/>
      <c r="H57" s="54"/>
      <c r="I57" s="54"/>
      <c r="J57" s="54"/>
      <c r="K57" s="54"/>
      <c r="L57" s="54"/>
      <c r="M57" s="54"/>
      <c r="N57" s="54"/>
      <c r="O57" s="60"/>
      <c r="P57" s="54"/>
      <c r="Q57" s="148"/>
      <c r="R57" s="52"/>
      <c r="S57" s="52"/>
      <c r="T57" s="52"/>
      <c r="U57" s="52"/>
      <c r="V57" s="52"/>
      <c r="W57" s="52"/>
      <c r="X57" s="52"/>
      <c r="Y57" s="52"/>
      <c r="Z57" s="52"/>
      <c r="AA57" s="52"/>
      <c r="AB57" s="52"/>
      <c r="AD57" s="55"/>
      <c r="AS57" s="111"/>
      <c r="AT57" s="85"/>
      <c r="AU57" s="85"/>
      <c r="AV57" s="103"/>
      <c r="AW57" s="103"/>
      <c r="AX57" s="103"/>
      <c r="AY57" s="103"/>
      <c r="AZ57" s="103"/>
      <c r="BA57" s="85"/>
      <c r="BB57" s="85"/>
      <c r="BC57" s="85"/>
      <c r="BD57" s="131"/>
    </row>
    <row r="58" ht="12" spans="1:56">
      <c r="A58" s="51">
        <f t="shared" si="6"/>
        <v>55</v>
      </c>
      <c r="B58" s="54"/>
      <c r="C58" s="54"/>
      <c r="D58" s="52"/>
      <c r="E58" s="52"/>
      <c r="F58" s="52"/>
      <c r="G58" s="52"/>
      <c r="H58" s="54"/>
      <c r="I58" s="54"/>
      <c r="J58" s="54"/>
      <c r="K58" s="54"/>
      <c r="L58" s="54"/>
      <c r="M58" s="54"/>
      <c r="N58" s="54"/>
      <c r="O58" s="60"/>
      <c r="P58" s="52"/>
      <c r="Q58" s="148"/>
      <c r="R58" s="52"/>
      <c r="S58" s="52"/>
      <c r="T58" s="52"/>
      <c r="U58" s="52"/>
      <c r="V58" s="52"/>
      <c r="W58" s="52"/>
      <c r="X58" s="52"/>
      <c r="Y58" s="52"/>
      <c r="Z58" s="52"/>
      <c r="AA58" s="52"/>
      <c r="AB58" s="52"/>
      <c r="AD58" s="55"/>
      <c r="AS58" s="72">
        <f t="shared" ref="AS58:BA58" si="39">AS53*AS54*AS56/AS55+AS57</f>
        <v>0</v>
      </c>
      <c r="AT58" s="78">
        <f t="shared" si="39"/>
        <v>0</v>
      </c>
      <c r="AU58" s="78">
        <f t="shared" si="39"/>
        <v>0</v>
      </c>
      <c r="AV58" s="78">
        <f t="shared" si="39"/>
        <v>0</v>
      </c>
      <c r="AW58" s="78">
        <f t="shared" si="39"/>
        <v>0</v>
      </c>
      <c r="AX58" s="78">
        <f t="shared" si="39"/>
        <v>0</v>
      </c>
      <c r="AY58" s="78">
        <f t="shared" si="39"/>
        <v>0</v>
      </c>
      <c r="AZ58" s="78">
        <f t="shared" si="39"/>
        <v>0</v>
      </c>
      <c r="BA58" s="78">
        <f t="shared" si="39"/>
        <v>0</v>
      </c>
      <c r="BB58" s="78">
        <f t="shared" ref="BB58:BD58" si="40">BB53*BB54*BB56/BB55+BB57</f>
        <v>0</v>
      </c>
      <c r="BC58" s="78">
        <f t="shared" si="40"/>
        <v>0</v>
      </c>
      <c r="BD58" s="112">
        <f t="shared" si="40"/>
        <v>0</v>
      </c>
    </row>
    <row r="59" ht="12" spans="1:30">
      <c r="A59" s="51">
        <f t="shared" si="6"/>
        <v>56</v>
      </c>
      <c r="B59" s="54"/>
      <c r="C59" s="54"/>
      <c r="D59" s="52"/>
      <c r="E59" s="52"/>
      <c r="F59" s="52"/>
      <c r="G59" s="52"/>
      <c r="H59" s="54"/>
      <c r="I59" s="54"/>
      <c r="J59" s="54"/>
      <c r="K59" s="54"/>
      <c r="L59" s="54"/>
      <c r="M59" s="54"/>
      <c r="N59" s="54"/>
      <c r="O59" s="60"/>
      <c r="P59" s="52"/>
      <c r="Q59" s="148"/>
      <c r="R59" s="52"/>
      <c r="S59" s="52"/>
      <c r="T59" s="52"/>
      <c r="U59" s="52"/>
      <c r="V59" s="52"/>
      <c r="W59" s="52"/>
      <c r="X59" s="52"/>
      <c r="Y59" s="52"/>
      <c r="Z59" s="52"/>
      <c r="AA59" s="52"/>
      <c r="AB59" s="52"/>
      <c r="AD59" s="55"/>
    </row>
    <row r="60" ht="12" spans="1:56">
      <c r="A60" s="51">
        <f t="shared" si="6"/>
        <v>57</v>
      </c>
      <c r="B60" s="54"/>
      <c r="C60" s="54"/>
      <c r="D60" s="52"/>
      <c r="E60" s="52"/>
      <c r="F60" s="52"/>
      <c r="G60" s="52"/>
      <c r="H60" s="54"/>
      <c r="I60" s="54"/>
      <c r="J60" s="54"/>
      <c r="K60" s="54"/>
      <c r="L60" s="54"/>
      <c r="M60" s="54"/>
      <c r="N60" s="54"/>
      <c r="O60" s="60"/>
      <c r="P60" s="52"/>
      <c r="Q60" s="148"/>
      <c r="R60" s="52"/>
      <c r="S60" s="52"/>
      <c r="T60" s="52"/>
      <c r="U60" s="52"/>
      <c r="V60" s="52"/>
      <c r="W60" s="52"/>
      <c r="X60" s="52"/>
      <c r="Y60" s="52"/>
      <c r="Z60" s="52"/>
      <c r="AA60" s="52"/>
      <c r="AB60" s="52"/>
      <c r="AD60" s="55"/>
      <c r="AS60" s="41"/>
      <c r="AT60" s="42"/>
      <c r="AU60" s="42"/>
      <c r="AV60" s="42"/>
      <c r="AW60" s="42"/>
      <c r="AX60" s="100" t="s">
        <v>113</v>
      </c>
      <c r="AY60" s="101"/>
      <c r="AZ60" s="42"/>
      <c r="BA60" s="42"/>
      <c r="BB60" s="42"/>
      <c r="BC60" s="42"/>
      <c r="BD60" s="133"/>
    </row>
    <row r="61" spans="1:56">
      <c r="A61" s="51">
        <f t="shared" si="6"/>
        <v>58</v>
      </c>
      <c r="B61" s="54"/>
      <c r="C61" s="54"/>
      <c r="D61" s="52"/>
      <c r="E61" s="52"/>
      <c r="F61" s="52"/>
      <c r="G61" s="52"/>
      <c r="H61" s="54"/>
      <c r="I61" s="54"/>
      <c r="J61" s="54"/>
      <c r="K61" s="54"/>
      <c r="L61" s="54"/>
      <c r="M61" s="54"/>
      <c r="N61" s="54"/>
      <c r="O61" s="60"/>
      <c r="P61" s="52"/>
      <c r="Q61" s="148"/>
      <c r="R61" s="52"/>
      <c r="S61" s="52"/>
      <c r="T61" s="52"/>
      <c r="U61" s="52"/>
      <c r="V61" s="52"/>
      <c r="W61" s="52"/>
      <c r="X61" s="52"/>
      <c r="Y61" s="52"/>
      <c r="Z61" s="52"/>
      <c r="AA61" s="52"/>
      <c r="AB61" s="52"/>
      <c r="AD61" s="55"/>
      <c r="AS61" s="124">
        <f t="shared" ref="AS61:BD61" si="41">SUMIF(R$4:R$2000,$AX60,$Q$4:$Q$2000)</f>
        <v>0</v>
      </c>
      <c r="AT61" s="89">
        <f t="shared" si="41"/>
        <v>0</v>
      </c>
      <c r="AU61" s="89">
        <f t="shared" si="41"/>
        <v>0</v>
      </c>
      <c r="AV61" s="89">
        <f t="shared" si="41"/>
        <v>0</v>
      </c>
      <c r="AW61" s="89">
        <f t="shared" si="41"/>
        <v>0</v>
      </c>
      <c r="AX61" s="89">
        <f t="shared" si="41"/>
        <v>0</v>
      </c>
      <c r="AY61" s="89">
        <f t="shared" si="41"/>
        <v>0</v>
      </c>
      <c r="AZ61" s="89">
        <f t="shared" si="41"/>
        <v>0</v>
      </c>
      <c r="BA61" s="89">
        <f t="shared" si="41"/>
        <v>0</v>
      </c>
      <c r="BB61" s="89">
        <f t="shared" si="41"/>
        <v>0</v>
      </c>
      <c r="BC61" s="89">
        <f t="shared" si="41"/>
        <v>0</v>
      </c>
      <c r="BD61" s="134">
        <f t="shared" si="41"/>
        <v>0</v>
      </c>
    </row>
    <row r="62" spans="1:56">
      <c r="A62" s="51">
        <f t="shared" si="6"/>
        <v>59</v>
      </c>
      <c r="B62" s="54"/>
      <c r="C62" s="54"/>
      <c r="D62" s="52"/>
      <c r="E62" s="52"/>
      <c r="F62" s="52"/>
      <c r="G62" s="52"/>
      <c r="H62" s="54"/>
      <c r="I62" s="54"/>
      <c r="J62" s="54"/>
      <c r="K62" s="54"/>
      <c r="L62" s="54"/>
      <c r="M62" s="54"/>
      <c r="N62" s="54"/>
      <c r="O62" s="60"/>
      <c r="P62" s="52"/>
      <c r="Q62" s="148"/>
      <c r="R62" s="52"/>
      <c r="S62" s="52"/>
      <c r="T62" s="52"/>
      <c r="U62" s="52"/>
      <c r="V62" s="52"/>
      <c r="W62" s="52"/>
      <c r="X62" s="52"/>
      <c r="Y62" s="52"/>
      <c r="Z62" s="52"/>
      <c r="AA62" s="52"/>
      <c r="AB62" s="52"/>
      <c r="AD62" s="55"/>
      <c r="AS62" s="123">
        <v>0.6</v>
      </c>
      <c r="AT62" s="90">
        <v>0.6</v>
      </c>
      <c r="AU62" s="90">
        <v>0.6</v>
      </c>
      <c r="AV62" s="90">
        <v>0.6</v>
      </c>
      <c r="AW62" s="90">
        <v>0.6</v>
      </c>
      <c r="AX62" s="90">
        <v>0.6</v>
      </c>
      <c r="AY62" s="90">
        <v>0.6</v>
      </c>
      <c r="AZ62" s="90">
        <v>0.6</v>
      </c>
      <c r="BA62" s="90">
        <v>0.6</v>
      </c>
      <c r="BB62" s="90">
        <v>0.6</v>
      </c>
      <c r="BC62" s="90">
        <v>0.6</v>
      </c>
      <c r="BD62" s="130">
        <v>0.6</v>
      </c>
    </row>
    <row r="63" spans="1:56">
      <c r="A63" s="51">
        <f t="shared" si="6"/>
        <v>60</v>
      </c>
      <c r="B63" s="54"/>
      <c r="C63" s="54"/>
      <c r="D63" s="52"/>
      <c r="E63" s="52"/>
      <c r="F63" s="52"/>
      <c r="G63" s="52"/>
      <c r="H63" s="54"/>
      <c r="I63" s="54"/>
      <c r="J63" s="54"/>
      <c r="K63" s="54"/>
      <c r="L63" s="54"/>
      <c r="M63" s="54"/>
      <c r="N63" s="54"/>
      <c r="O63" s="60"/>
      <c r="P63" s="54"/>
      <c r="Q63" s="145"/>
      <c r="R63" s="52"/>
      <c r="S63" s="52"/>
      <c r="T63" s="52"/>
      <c r="U63" s="52"/>
      <c r="V63" s="52"/>
      <c r="W63" s="52"/>
      <c r="X63" s="52"/>
      <c r="Y63" s="52"/>
      <c r="Z63" s="52"/>
      <c r="AA63" s="52"/>
      <c r="AB63" s="52"/>
      <c r="AD63" s="55"/>
      <c r="AS63" s="111">
        <v>8</v>
      </c>
      <c r="AT63" s="85">
        <v>8</v>
      </c>
      <c r="AU63" s="85">
        <v>8</v>
      </c>
      <c r="AV63" s="85">
        <v>8</v>
      </c>
      <c r="AW63" s="85">
        <v>8</v>
      </c>
      <c r="AX63" s="85">
        <v>8</v>
      </c>
      <c r="AY63" s="85">
        <v>8</v>
      </c>
      <c r="AZ63" s="85">
        <v>8</v>
      </c>
      <c r="BA63" s="85">
        <v>8</v>
      </c>
      <c r="BB63" s="85">
        <v>8</v>
      </c>
      <c r="BC63" s="85">
        <v>8</v>
      </c>
      <c r="BD63" s="131">
        <v>8</v>
      </c>
    </row>
    <row r="64" spans="1:56">
      <c r="A64" s="51">
        <f t="shared" si="6"/>
        <v>61</v>
      </c>
      <c r="B64" s="54"/>
      <c r="C64" s="54"/>
      <c r="D64" s="52"/>
      <c r="E64" s="52"/>
      <c r="F64" s="52"/>
      <c r="G64" s="52"/>
      <c r="H64" s="54"/>
      <c r="I64" s="54"/>
      <c r="J64" s="54"/>
      <c r="K64" s="54"/>
      <c r="L64" s="54"/>
      <c r="M64" s="54"/>
      <c r="N64" s="54"/>
      <c r="O64" s="60"/>
      <c r="P64" s="54"/>
      <c r="Q64" s="145"/>
      <c r="R64" s="52"/>
      <c r="S64" s="52"/>
      <c r="T64" s="52"/>
      <c r="U64" s="52"/>
      <c r="V64" s="52"/>
      <c r="W64" s="52"/>
      <c r="X64" s="52"/>
      <c r="Y64" s="52"/>
      <c r="Z64" s="52"/>
      <c r="AA64" s="52"/>
      <c r="AB64" s="52"/>
      <c r="AD64" s="55"/>
      <c r="AS64" s="111">
        <v>8</v>
      </c>
      <c r="AT64" s="85">
        <v>8</v>
      </c>
      <c r="AU64" s="85">
        <v>8</v>
      </c>
      <c r="AV64" s="85">
        <v>8</v>
      </c>
      <c r="AW64" s="85">
        <v>8</v>
      </c>
      <c r="AX64" s="85">
        <v>8</v>
      </c>
      <c r="AY64" s="85">
        <v>8</v>
      </c>
      <c r="AZ64" s="85">
        <v>8</v>
      </c>
      <c r="BA64" s="85">
        <v>8</v>
      </c>
      <c r="BB64" s="85">
        <v>8</v>
      </c>
      <c r="BC64" s="85">
        <v>8</v>
      </c>
      <c r="BD64" s="131">
        <v>8</v>
      </c>
    </row>
    <row r="65" spans="1:56">
      <c r="A65" s="51">
        <f t="shared" si="6"/>
        <v>62</v>
      </c>
      <c r="B65" s="54"/>
      <c r="C65" s="54"/>
      <c r="D65" s="52"/>
      <c r="E65" s="52"/>
      <c r="F65" s="52"/>
      <c r="G65" s="52"/>
      <c r="H65" s="54"/>
      <c r="I65" s="54"/>
      <c r="J65" s="54"/>
      <c r="K65" s="54"/>
      <c r="L65" s="54"/>
      <c r="M65" s="54"/>
      <c r="N65" s="54"/>
      <c r="O65" s="60"/>
      <c r="P65" s="52"/>
      <c r="Q65" s="148"/>
      <c r="R65" s="52"/>
      <c r="S65" s="52"/>
      <c r="T65" s="52"/>
      <c r="U65" s="52"/>
      <c r="V65" s="52"/>
      <c r="W65" s="52"/>
      <c r="X65" s="52"/>
      <c r="Y65" s="52"/>
      <c r="Z65" s="52"/>
      <c r="AA65" s="52"/>
      <c r="AB65" s="52"/>
      <c r="AD65" s="55"/>
      <c r="AS65" s="111"/>
      <c r="AT65" s="85"/>
      <c r="AU65" s="85"/>
      <c r="AV65" s="103"/>
      <c r="AW65" s="103"/>
      <c r="AX65" s="104"/>
      <c r="AY65" s="103"/>
      <c r="AZ65" s="103"/>
      <c r="BA65" s="103"/>
      <c r="BB65" s="104"/>
      <c r="BC65" s="104"/>
      <c r="BD65" s="135"/>
    </row>
    <row r="66" ht="12" spans="1:56">
      <c r="A66" s="51">
        <f t="shared" si="6"/>
        <v>63</v>
      </c>
      <c r="B66" s="54"/>
      <c r="C66" s="54"/>
      <c r="D66" s="52"/>
      <c r="E66" s="52"/>
      <c r="F66" s="52"/>
      <c r="G66" s="52"/>
      <c r="H66" s="54"/>
      <c r="I66" s="54"/>
      <c r="J66" s="54"/>
      <c r="K66" s="54"/>
      <c r="L66" s="54"/>
      <c r="M66" s="54"/>
      <c r="N66" s="54"/>
      <c r="O66" s="60"/>
      <c r="P66" s="52"/>
      <c r="Q66" s="148"/>
      <c r="R66" s="52"/>
      <c r="S66" s="52"/>
      <c r="T66" s="52"/>
      <c r="U66" s="52"/>
      <c r="V66" s="52"/>
      <c r="W66" s="52"/>
      <c r="X66" s="52"/>
      <c r="Y66" s="52"/>
      <c r="Z66" s="52"/>
      <c r="AA66" s="52"/>
      <c r="AB66" s="52"/>
      <c r="AD66" s="55"/>
      <c r="AS66" s="72">
        <f t="shared" ref="AS66:BD66" si="42">AS61*AS62*AS64/AS63+AS65</f>
        <v>0</v>
      </c>
      <c r="AT66" s="78">
        <f t="shared" si="42"/>
        <v>0</v>
      </c>
      <c r="AU66" s="78">
        <f t="shared" si="42"/>
        <v>0</v>
      </c>
      <c r="AV66" s="78">
        <f t="shared" si="42"/>
        <v>0</v>
      </c>
      <c r="AW66" s="78">
        <f t="shared" si="42"/>
        <v>0</v>
      </c>
      <c r="AX66" s="78">
        <f t="shared" si="42"/>
        <v>0</v>
      </c>
      <c r="AY66" s="78">
        <f t="shared" si="42"/>
        <v>0</v>
      </c>
      <c r="AZ66" s="78">
        <f t="shared" si="42"/>
        <v>0</v>
      </c>
      <c r="BA66" s="78">
        <f t="shared" si="42"/>
        <v>0</v>
      </c>
      <c r="BB66" s="78">
        <f t="shared" si="42"/>
        <v>0</v>
      </c>
      <c r="BC66" s="78">
        <f t="shared" si="42"/>
        <v>0</v>
      </c>
      <c r="BD66" s="112">
        <f t="shared" si="42"/>
        <v>0</v>
      </c>
    </row>
    <row r="67" ht="12" spans="1:30">
      <c r="A67" s="51">
        <f t="shared" si="6"/>
        <v>64</v>
      </c>
      <c r="B67" s="54"/>
      <c r="C67" s="54"/>
      <c r="D67" s="52"/>
      <c r="E67" s="52"/>
      <c r="F67" s="52"/>
      <c r="G67" s="52"/>
      <c r="H67" s="54"/>
      <c r="I67" s="54"/>
      <c r="J67" s="54"/>
      <c r="K67" s="54"/>
      <c r="L67" s="54"/>
      <c r="M67" s="54"/>
      <c r="N67" s="54"/>
      <c r="O67" s="60"/>
      <c r="P67" s="52"/>
      <c r="Q67" s="148"/>
      <c r="R67" s="52"/>
      <c r="S67" s="52"/>
      <c r="T67" s="52"/>
      <c r="U67" s="52"/>
      <c r="V67" s="52"/>
      <c r="W67" s="52"/>
      <c r="X67" s="52"/>
      <c r="Y67" s="52"/>
      <c r="Z67" s="52"/>
      <c r="AA67" s="52"/>
      <c r="AB67" s="52"/>
      <c r="AD67" s="55"/>
    </row>
    <row r="68" ht="12" spans="1:56">
      <c r="A68" s="51">
        <f t="shared" si="6"/>
        <v>65</v>
      </c>
      <c r="B68" s="54"/>
      <c r="C68" s="54"/>
      <c r="D68" s="52"/>
      <c r="E68" s="52"/>
      <c r="F68" s="52"/>
      <c r="G68" s="52"/>
      <c r="H68" s="54"/>
      <c r="I68" s="54"/>
      <c r="J68" s="54"/>
      <c r="K68" s="54"/>
      <c r="L68" s="54"/>
      <c r="M68" s="54"/>
      <c r="N68" s="54"/>
      <c r="O68" s="60"/>
      <c r="P68" s="52"/>
      <c r="Q68" s="148"/>
      <c r="R68" s="52"/>
      <c r="S68" s="52"/>
      <c r="T68" s="52"/>
      <c r="U68" s="52"/>
      <c r="V68" s="52"/>
      <c r="W68" s="52"/>
      <c r="X68" s="52"/>
      <c r="Y68" s="52"/>
      <c r="Z68" s="52"/>
      <c r="AA68" s="52"/>
      <c r="AB68" s="52"/>
      <c r="AD68" s="55"/>
      <c r="AS68" s="41"/>
      <c r="AT68" s="42"/>
      <c r="AU68" s="42"/>
      <c r="AV68" s="42"/>
      <c r="AW68" s="42"/>
      <c r="AX68" s="100" t="s">
        <v>115</v>
      </c>
      <c r="AY68" s="101"/>
      <c r="AZ68" s="42"/>
      <c r="BA68" s="42"/>
      <c r="BB68" s="42"/>
      <c r="BC68" s="42"/>
      <c r="BD68" s="133"/>
    </row>
    <row r="69" spans="1:56">
      <c r="A69" s="51">
        <f t="shared" si="6"/>
        <v>66</v>
      </c>
      <c r="B69" s="54"/>
      <c r="C69" s="54"/>
      <c r="D69" s="52"/>
      <c r="E69" s="52"/>
      <c r="F69" s="52"/>
      <c r="G69" s="52"/>
      <c r="H69" s="54"/>
      <c r="I69" s="54"/>
      <c r="J69" s="54"/>
      <c r="K69" s="54"/>
      <c r="L69" s="54"/>
      <c r="M69" s="54"/>
      <c r="N69" s="54"/>
      <c r="O69" s="60"/>
      <c r="P69" s="54"/>
      <c r="Q69" s="145"/>
      <c r="R69" s="52"/>
      <c r="S69" s="52"/>
      <c r="T69" s="52"/>
      <c r="U69" s="52"/>
      <c r="V69" s="52"/>
      <c r="W69" s="52"/>
      <c r="X69" s="52"/>
      <c r="Y69" s="52"/>
      <c r="Z69" s="52"/>
      <c r="AA69" s="52"/>
      <c r="AB69" s="52"/>
      <c r="AD69" s="55"/>
      <c r="AS69" s="124">
        <f t="shared" ref="AS69:BD69" si="43">SUMIF(R$4:R$2000,$AX68,$Q$4:$Q$2000)</f>
        <v>500</v>
      </c>
      <c r="AT69" s="89">
        <f t="shared" si="43"/>
        <v>500</v>
      </c>
      <c r="AU69" s="89">
        <f t="shared" si="43"/>
        <v>500</v>
      </c>
      <c r="AV69" s="89">
        <f t="shared" si="43"/>
        <v>500</v>
      </c>
      <c r="AW69" s="89">
        <f t="shared" si="43"/>
        <v>500</v>
      </c>
      <c r="AX69" s="89">
        <f t="shared" si="43"/>
        <v>500</v>
      </c>
      <c r="AY69" s="89">
        <f t="shared" si="43"/>
        <v>0</v>
      </c>
      <c r="AZ69" s="89">
        <f t="shared" si="43"/>
        <v>0</v>
      </c>
      <c r="BA69" s="89">
        <f t="shared" si="43"/>
        <v>0</v>
      </c>
      <c r="BB69" s="89">
        <f t="shared" si="43"/>
        <v>0</v>
      </c>
      <c r="BC69" s="89">
        <f t="shared" si="43"/>
        <v>0</v>
      </c>
      <c r="BD69" s="134">
        <f t="shared" si="43"/>
        <v>0</v>
      </c>
    </row>
    <row r="70" spans="1:56">
      <c r="A70" s="51">
        <f t="shared" ref="A70:A133" si="44">A69+1</f>
        <v>67</v>
      </c>
      <c r="B70" s="54"/>
      <c r="C70" s="54"/>
      <c r="D70" s="52"/>
      <c r="E70" s="52"/>
      <c r="F70" s="52"/>
      <c r="G70" s="52"/>
      <c r="H70" s="54"/>
      <c r="I70" s="54"/>
      <c r="J70" s="54"/>
      <c r="K70" s="54"/>
      <c r="L70" s="54"/>
      <c r="M70" s="54"/>
      <c r="N70" s="54"/>
      <c r="O70" s="60"/>
      <c r="P70" s="54"/>
      <c r="Q70" s="145"/>
      <c r="R70" s="52"/>
      <c r="S70" s="52"/>
      <c r="T70" s="52"/>
      <c r="U70" s="52"/>
      <c r="V70" s="52"/>
      <c r="W70" s="52"/>
      <c r="X70" s="52"/>
      <c r="Y70" s="52"/>
      <c r="Z70" s="52"/>
      <c r="AA70" s="52"/>
      <c r="AB70" s="52"/>
      <c r="AD70" s="55"/>
      <c r="AS70" s="123">
        <v>0.6</v>
      </c>
      <c r="AT70" s="90">
        <v>0.6</v>
      </c>
      <c r="AU70" s="90">
        <v>0.6</v>
      </c>
      <c r="AV70" s="90">
        <v>0.6</v>
      </c>
      <c r="AW70" s="90">
        <v>0.6</v>
      </c>
      <c r="AX70" s="90">
        <v>0.6</v>
      </c>
      <c r="AY70" s="90">
        <v>0.6</v>
      </c>
      <c r="AZ70" s="90">
        <v>0.6</v>
      </c>
      <c r="BA70" s="90">
        <v>0.6</v>
      </c>
      <c r="BB70" s="90">
        <v>0.6</v>
      </c>
      <c r="BC70" s="90">
        <v>0.6</v>
      </c>
      <c r="BD70" s="130">
        <v>0.6</v>
      </c>
    </row>
    <row r="71" spans="1:56">
      <c r="A71" s="51">
        <f t="shared" si="44"/>
        <v>68</v>
      </c>
      <c r="B71" s="54"/>
      <c r="C71" s="54"/>
      <c r="D71" s="52"/>
      <c r="E71" s="52"/>
      <c r="F71" s="52"/>
      <c r="G71" s="52"/>
      <c r="H71" s="54"/>
      <c r="I71" s="54"/>
      <c r="J71" s="54"/>
      <c r="K71" s="54"/>
      <c r="L71" s="54"/>
      <c r="M71" s="54"/>
      <c r="N71" s="54"/>
      <c r="O71" s="60"/>
      <c r="P71" s="52"/>
      <c r="Q71" s="148"/>
      <c r="R71" s="52"/>
      <c r="S71" s="52"/>
      <c r="T71" s="52"/>
      <c r="U71" s="52"/>
      <c r="V71" s="52"/>
      <c r="W71" s="52"/>
      <c r="X71" s="52"/>
      <c r="Y71" s="52"/>
      <c r="Z71" s="52"/>
      <c r="AA71" s="52"/>
      <c r="AB71" s="52"/>
      <c r="AD71" s="55"/>
      <c r="AS71" s="111">
        <v>8</v>
      </c>
      <c r="AT71" s="85">
        <v>8</v>
      </c>
      <c r="AU71" s="85">
        <v>8</v>
      </c>
      <c r="AV71" s="85">
        <v>8</v>
      </c>
      <c r="AW71" s="85">
        <v>8</v>
      </c>
      <c r="AX71" s="85">
        <v>8</v>
      </c>
      <c r="AY71" s="85">
        <v>8</v>
      </c>
      <c r="AZ71" s="85">
        <v>8</v>
      </c>
      <c r="BA71" s="85">
        <v>8</v>
      </c>
      <c r="BB71" s="85">
        <v>8</v>
      </c>
      <c r="BC71" s="85">
        <v>8</v>
      </c>
      <c r="BD71" s="131">
        <v>8</v>
      </c>
    </row>
    <row r="72" spans="1:56">
      <c r="A72" s="51">
        <f t="shared" si="44"/>
        <v>69</v>
      </c>
      <c r="B72" s="54"/>
      <c r="C72" s="54"/>
      <c r="D72" s="52"/>
      <c r="E72" s="52"/>
      <c r="F72" s="52"/>
      <c r="G72" s="52"/>
      <c r="H72" s="54"/>
      <c r="I72" s="54"/>
      <c r="J72" s="54"/>
      <c r="K72" s="54"/>
      <c r="L72" s="54"/>
      <c r="M72" s="54"/>
      <c r="N72" s="54"/>
      <c r="O72" s="60"/>
      <c r="P72" s="52"/>
      <c r="Q72" s="148"/>
      <c r="R72" s="52"/>
      <c r="S72" s="52"/>
      <c r="T72" s="52"/>
      <c r="U72" s="52"/>
      <c r="V72" s="52"/>
      <c r="W72" s="52"/>
      <c r="X72" s="52"/>
      <c r="Y72" s="52"/>
      <c r="Z72" s="52"/>
      <c r="AA72" s="52"/>
      <c r="AB72" s="52"/>
      <c r="AD72" s="55"/>
      <c r="AS72" s="111">
        <v>8</v>
      </c>
      <c r="AT72" s="85">
        <v>8</v>
      </c>
      <c r="AU72" s="85">
        <v>8</v>
      </c>
      <c r="AV72" s="85">
        <v>8</v>
      </c>
      <c r="AW72" s="85">
        <v>8</v>
      </c>
      <c r="AX72" s="85">
        <v>8</v>
      </c>
      <c r="AY72" s="85">
        <v>8</v>
      </c>
      <c r="AZ72" s="85">
        <v>8</v>
      </c>
      <c r="BA72" s="85">
        <v>8</v>
      </c>
      <c r="BB72" s="85">
        <v>8</v>
      </c>
      <c r="BC72" s="85">
        <v>8</v>
      </c>
      <c r="BD72" s="131">
        <v>8</v>
      </c>
    </row>
    <row r="73" spans="1:56">
      <c r="A73" s="51">
        <f t="shared" si="44"/>
        <v>70</v>
      </c>
      <c r="B73" s="54"/>
      <c r="C73" s="54"/>
      <c r="D73" s="52"/>
      <c r="E73" s="52"/>
      <c r="F73" s="52"/>
      <c r="G73" s="52"/>
      <c r="H73" s="54"/>
      <c r="I73" s="54"/>
      <c r="J73" s="54"/>
      <c r="K73" s="54"/>
      <c r="L73" s="54"/>
      <c r="M73" s="54"/>
      <c r="N73" s="54"/>
      <c r="O73" s="60"/>
      <c r="P73" s="54"/>
      <c r="Q73" s="145"/>
      <c r="R73" s="54"/>
      <c r="S73" s="54"/>
      <c r="T73" s="54"/>
      <c r="U73" s="54"/>
      <c r="V73" s="54"/>
      <c r="W73" s="54"/>
      <c r="X73" s="54"/>
      <c r="Y73" s="54"/>
      <c r="Z73" s="54"/>
      <c r="AA73" s="54"/>
      <c r="AB73" s="54"/>
      <c r="AC73" s="137"/>
      <c r="AD73" s="138"/>
      <c r="AS73" s="111"/>
      <c r="AT73" s="85"/>
      <c r="AU73" s="85"/>
      <c r="AV73" s="85"/>
      <c r="AW73" s="85"/>
      <c r="AX73" s="85"/>
      <c r="AY73" s="85"/>
      <c r="AZ73" s="103"/>
      <c r="BA73" s="103"/>
      <c r="BB73" s="103"/>
      <c r="BC73" s="104"/>
      <c r="BD73" s="135"/>
    </row>
    <row r="74" ht="12" spans="1:56">
      <c r="A74" s="51">
        <f t="shared" si="44"/>
        <v>71</v>
      </c>
      <c r="B74" s="54"/>
      <c r="C74" s="54"/>
      <c r="D74" s="52"/>
      <c r="E74" s="52"/>
      <c r="F74" s="52"/>
      <c r="G74" s="52"/>
      <c r="H74" s="54"/>
      <c r="I74" s="54"/>
      <c r="J74" s="54"/>
      <c r="K74" s="54"/>
      <c r="L74" s="54"/>
      <c r="M74" s="54"/>
      <c r="N74" s="54"/>
      <c r="O74" s="60"/>
      <c r="P74" s="54"/>
      <c r="Q74" s="145"/>
      <c r="R74" s="54"/>
      <c r="S74" s="54"/>
      <c r="T74" s="54"/>
      <c r="U74" s="54"/>
      <c r="V74" s="54"/>
      <c r="W74" s="54"/>
      <c r="X74" s="54"/>
      <c r="Y74" s="54"/>
      <c r="Z74" s="54"/>
      <c r="AA74" s="54"/>
      <c r="AB74" s="54"/>
      <c r="AC74" s="137"/>
      <c r="AD74" s="138"/>
      <c r="AS74" s="72">
        <f t="shared" ref="AS74:BA74" si="45">AS69*AS70*AS72/AS71+AS73</f>
        <v>300</v>
      </c>
      <c r="AT74" s="78">
        <f t="shared" si="45"/>
        <v>300</v>
      </c>
      <c r="AU74" s="78">
        <f t="shared" si="45"/>
        <v>300</v>
      </c>
      <c r="AV74" s="78">
        <f t="shared" si="45"/>
        <v>300</v>
      </c>
      <c r="AW74" s="78">
        <f t="shared" si="45"/>
        <v>300</v>
      </c>
      <c r="AX74" s="78">
        <f t="shared" si="45"/>
        <v>300</v>
      </c>
      <c r="AY74" s="78">
        <f t="shared" si="45"/>
        <v>0</v>
      </c>
      <c r="AZ74" s="78">
        <f t="shared" si="45"/>
        <v>0</v>
      </c>
      <c r="BA74" s="78">
        <f t="shared" si="45"/>
        <v>0</v>
      </c>
      <c r="BB74" s="78">
        <f t="shared" ref="BB74:BD74" si="46">BB69*BB70*BB72/BB71+BB73</f>
        <v>0</v>
      </c>
      <c r="BC74" s="78">
        <f t="shared" si="46"/>
        <v>0</v>
      </c>
      <c r="BD74" s="112">
        <f t="shared" si="46"/>
        <v>0</v>
      </c>
    </row>
    <row r="75" ht="12" spans="1:56">
      <c r="A75" s="51">
        <f t="shared" si="44"/>
        <v>72</v>
      </c>
      <c r="B75" s="54"/>
      <c r="C75" s="54"/>
      <c r="D75" s="52"/>
      <c r="E75" s="52"/>
      <c r="F75" s="52"/>
      <c r="G75" s="52"/>
      <c r="H75" s="54"/>
      <c r="I75" s="54"/>
      <c r="J75" s="54"/>
      <c r="K75" s="54"/>
      <c r="L75" s="54"/>
      <c r="M75" s="54"/>
      <c r="N75" s="54"/>
      <c r="O75" s="60"/>
      <c r="P75" s="52"/>
      <c r="Q75" s="148"/>
      <c r="R75" s="52"/>
      <c r="S75" s="52"/>
      <c r="T75" s="52"/>
      <c r="U75" s="52"/>
      <c r="V75" s="52"/>
      <c r="W75" s="52"/>
      <c r="X75" s="52"/>
      <c r="Y75" s="52"/>
      <c r="Z75" s="52"/>
      <c r="AA75" s="52"/>
      <c r="AB75" s="52"/>
      <c r="AD75" s="55"/>
      <c r="AS75" s="87"/>
      <c r="AT75" s="87"/>
      <c r="AU75" s="87"/>
      <c r="AV75" s="87"/>
      <c r="AW75" s="87"/>
      <c r="AX75" s="105"/>
      <c r="AY75" s="87"/>
      <c r="AZ75" s="87"/>
      <c r="BA75" s="87"/>
      <c r="BB75" s="87"/>
      <c r="BC75" s="87"/>
      <c r="BD75" s="87"/>
    </row>
    <row r="76" ht="12" spans="1:56">
      <c r="A76" s="51">
        <f t="shared" si="44"/>
        <v>73</v>
      </c>
      <c r="B76" s="54"/>
      <c r="C76" s="54"/>
      <c r="D76" s="52"/>
      <c r="E76" s="52"/>
      <c r="F76" s="52"/>
      <c r="G76" s="52"/>
      <c r="H76" s="54"/>
      <c r="I76" s="54"/>
      <c r="J76" s="54"/>
      <c r="K76" s="54"/>
      <c r="L76" s="54"/>
      <c r="M76" s="54"/>
      <c r="N76" s="54"/>
      <c r="O76" s="60"/>
      <c r="P76" s="54"/>
      <c r="Q76" s="145"/>
      <c r="R76" s="54"/>
      <c r="S76" s="54"/>
      <c r="T76" s="54"/>
      <c r="U76" s="54"/>
      <c r="V76" s="54"/>
      <c r="W76" s="54"/>
      <c r="X76" s="54"/>
      <c r="Y76" s="54"/>
      <c r="Z76" s="54"/>
      <c r="AA76" s="54"/>
      <c r="AB76" s="54"/>
      <c r="AC76" s="137"/>
      <c r="AD76" s="138"/>
      <c r="AS76" s="41"/>
      <c r="AT76" s="42"/>
      <c r="AU76" s="42"/>
      <c r="AV76" s="42"/>
      <c r="AW76" s="42"/>
      <c r="AX76" s="100" t="s">
        <v>116</v>
      </c>
      <c r="AY76" s="101"/>
      <c r="AZ76" s="42"/>
      <c r="BA76" s="42"/>
      <c r="BB76" s="42"/>
      <c r="BC76" s="42"/>
      <c r="BD76" s="133"/>
    </row>
    <row r="77" spans="1:56">
      <c r="A77" s="51">
        <f t="shared" si="44"/>
        <v>74</v>
      </c>
      <c r="B77" s="54"/>
      <c r="C77" s="54"/>
      <c r="D77" s="52"/>
      <c r="E77" s="52"/>
      <c r="F77" s="52"/>
      <c r="G77" s="52"/>
      <c r="H77" s="54"/>
      <c r="I77" s="54"/>
      <c r="J77" s="54"/>
      <c r="K77" s="54"/>
      <c r="L77" s="54"/>
      <c r="M77" s="54"/>
      <c r="N77" s="54"/>
      <c r="O77" s="60"/>
      <c r="P77" s="54"/>
      <c r="Q77" s="145"/>
      <c r="R77" s="54"/>
      <c r="S77" s="54"/>
      <c r="T77" s="54"/>
      <c r="U77" s="54"/>
      <c r="V77" s="54"/>
      <c r="W77" s="54"/>
      <c r="X77" s="54"/>
      <c r="Y77" s="54"/>
      <c r="Z77" s="54"/>
      <c r="AA77" s="54"/>
      <c r="AB77" s="54"/>
      <c r="AC77" s="137"/>
      <c r="AD77" s="138"/>
      <c r="AS77" s="124">
        <f t="shared" ref="AS77:BD77" si="47">SUMIF(R$4:R$2000,$AX76,$Q$4:$Q$2000)</f>
        <v>0</v>
      </c>
      <c r="AT77" s="89">
        <f t="shared" si="47"/>
        <v>0</v>
      </c>
      <c r="AU77" s="89">
        <f t="shared" si="47"/>
        <v>0</v>
      </c>
      <c r="AV77" s="89">
        <f t="shared" si="47"/>
        <v>0</v>
      </c>
      <c r="AW77" s="89">
        <f t="shared" si="47"/>
        <v>0</v>
      </c>
      <c r="AX77" s="89">
        <f t="shared" si="47"/>
        <v>0</v>
      </c>
      <c r="AY77" s="89">
        <f t="shared" si="47"/>
        <v>0</v>
      </c>
      <c r="AZ77" s="89">
        <f t="shared" si="47"/>
        <v>0</v>
      </c>
      <c r="BA77" s="89">
        <f t="shared" si="47"/>
        <v>0</v>
      </c>
      <c r="BB77" s="89">
        <f t="shared" si="47"/>
        <v>0</v>
      </c>
      <c r="BC77" s="89">
        <f t="shared" si="47"/>
        <v>0</v>
      </c>
      <c r="BD77" s="134">
        <f t="shared" si="47"/>
        <v>0</v>
      </c>
    </row>
    <row r="78" spans="1:56">
      <c r="A78" s="51">
        <f t="shared" si="44"/>
        <v>75</v>
      </c>
      <c r="B78" s="54"/>
      <c r="C78" s="54"/>
      <c r="D78" s="52"/>
      <c r="E78" s="52"/>
      <c r="F78" s="52"/>
      <c r="G78" s="52"/>
      <c r="H78" s="54"/>
      <c r="I78" s="54"/>
      <c r="J78" s="54"/>
      <c r="K78" s="54"/>
      <c r="L78" s="54"/>
      <c r="M78" s="54"/>
      <c r="N78" s="54"/>
      <c r="O78" s="60"/>
      <c r="P78" s="54"/>
      <c r="Q78" s="145"/>
      <c r="R78" s="54"/>
      <c r="S78" s="54"/>
      <c r="T78" s="54"/>
      <c r="U78" s="54"/>
      <c r="V78" s="54"/>
      <c r="W78" s="54"/>
      <c r="X78" s="54"/>
      <c r="Y78" s="54"/>
      <c r="Z78" s="54"/>
      <c r="AA78" s="54"/>
      <c r="AB78" s="54"/>
      <c r="AC78" s="137"/>
      <c r="AD78" s="138"/>
      <c r="AS78" s="123">
        <v>0.6</v>
      </c>
      <c r="AT78" s="90">
        <v>0.6</v>
      </c>
      <c r="AU78" s="90">
        <v>0.6</v>
      </c>
      <c r="AV78" s="90">
        <v>0.6</v>
      </c>
      <c r="AW78" s="90">
        <v>0.6</v>
      </c>
      <c r="AX78" s="90">
        <v>0.6</v>
      </c>
      <c r="AY78" s="90">
        <v>0.6</v>
      </c>
      <c r="AZ78" s="90">
        <v>0.6</v>
      </c>
      <c r="BA78" s="90">
        <v>0.6</v>
      </c>
      <c r="BB78" s="90">
        <v>0.6</v>
      </c>
      <c r="BC78" s="90">
        <v>0.6</v>
      </c>
      <c r="BD78" s="130">
        <v>0.6</v>
      </c>
    </row>
    <row r="79" spans="1:56">
      <c r="A79" s="51">
        <f t="shared" si="44"/>
        <v>76</v>
      </c>
      <c r="B79" s="54"/>
      <c r="C79" s="54"/>
      <c r="D79" s="52"/>
      <c r="E79" s="52"/>
      <c r="F79" s="52"/>
      <c r="G79" s="52"/>
      <c r="H79" s="54"/>
      <c r="I79" s="54"/>
      <c r="J79" s="54"/>
      <c r="K79" s="54"/>
      <c r="L79" s="54"/>
      <c r="M79" s="54"/>
      <c r="N79" s="54"/>
      <c r="O79" s="60"/>
      <c r="P79" s="54"/>
      <c r="Q79" s="145"/>
      <c r="R79" s="54"/>
      <c r="S79" s="54"/>
      <c r="T79" s="54"/>
      <c r="U79" s="54"/>
      <c r="V79" s="54"/>
      <c r="W79" s="54"/>
      <c r="X79" s="54"/>
      <c r="Y79" s="54"/>
      <c r="Z79" s="54"/>
      <c r="AA79" s="54"/>
      <c r="AB79" s="54"/>
      <c r="AC79" s="137"/>
      <c r="AD79" s="138"/>
      <c r="AS79" s="111">
        <v>8</v>
      </c>
      <c r="AT79" s="85">
        <v>8</v>
      </c>
      <c r="AU79" s="85">
        <v>8</v>
      </c>
      <c r="AV79" s="85">
        <v>8</v>
      </c>
      <c r="AW79" s="85">
        <v>8</v>
      </c>
      <c r="AX79" s="85">
        <v>8</v>
      </c>
      <c r="AY79" s="85">
        <v>8</v>
      </c>
      <c r="AZ79" s="85">
        <v>8</v>
      </c>
      <c r="BA79" s="85">
        <v>8</v>
      </c>
      <c r="BB79" s="85">
        <v>8</v>
      </c>
      <c r="BC79" s="85">
        <v>8</v>
      </c>
      <c r="BD79" s="131">
        <v>8</v>
      </c>
    </row>
    <row r="80" spans="1:56">
      <c r="A80" s="51">
        <f t="shared" si="44"/>
        <v>77</v>
      </c>
      <c r="B80" s="54"/>
      <c r="C80" s="54"/>
      <c r="D80" s="52"/>
      <c r="E80" s="52"/>
      <c r="F80" s="52"/>
      <c r="G80" s="52"/>
      <c r="H80" s="54"/>
      <c r="I80" s="54"/>
      <c r="J80" s="54"/>
      <c r="K80" s="54"/>
      <c r="L80" s="54"/>
      <c r="M80" s="54"/>
      <c r="N80" s="54"/>
      <c r="O80" s="60"/>
      <c r="P80" s="54"/>
      <c r="Q80" s="145"/>
      <c r="R80" s="54"/>
      <c r="S80" s="54"/>
      <c r="T80" s="54"/>
      <c r="U80" s="54"/>
      <c r="V80" s="54"/>
      <c r="W80" s="54"/>
      <c r="X80" s="54"/>
      <c r="Y80" s="54"/>
      <c r="Z80" s="54"/>
      <c r="AA80" s="54"/>
      <c r="AB80" s="54"/>
      <c r="AC80" s="137"/>
      <c r="AD80" s="138"/>
      <c r="AS80" s="111">
        <v>8</v>
      </c>
      <c r="AT80" s="85">
        <v>8</v>
      </c>
      <c r="AU80" s="85">
        <v>8</v>
      </c>
      <c r="AV80" s="85">
        <v>8</v>
      </c>
      <c r="AW80" s="85">
        <v>8</v>
      </c>
      <c r="AX80" s="85">
        <v>8</v>
      </c>
      <c r="AY80" s="85">
        <v>8</v>
      </c>
      <c r="AZ80" s="85">
        <v>8</v>
      </c>
      <c r="BA80" s="85">
        <v>8</v>
      </c>
      <c r="BB80" s="85">
        <v>8</v>
      </c>
      <c r="BC80" s="85">
        <v>8</v>
      </c>
      <c r="BD80" s="131">
        <v>8</v>
      </c>
    </row>
    <row r="81" spans="1:56">
      <c r="A81" s="51">
        <f t="shared" si="44"/>
        <v>78</v>
      </c>
      <c r="B81" s="54"/>
      <c r="C81" s="54"/>
      <c r="D81" s="52"/>
      <c r="E81" s="52"/>
      <c r="F81" s="52"/>
      <c r="G81" s="52"/>
      <c r="H81" s="54"/>
      <c r="I81" s="54"/>
      <c r="J81" s="54"/>
      <c r="K81" s="54"/>
      <c r="L81" s="54"/>
      <c r="M81" s="54"/>
      <c r="N81" s="54"/>
      <c r="O81" s="60"/>
      <c r="P81" s="54"/>
      <c r="Q81" s="145"/>
      <c r="R81" s="54"/>
      <c r="S81" s="54"/>
      <c r="T81" s="54"/>
      <c r="U81" s="54"/>
      <c r="V81" s="54"/>
      <c r="W81" s="54"/>
      <c r="X81" s="54"/>
      <c r="Y81" s="54"/>
      <c r="Z81" s="54"/>
      <c r="AA81" s="54"/>
      <c r="AB81" s="54"/>
      <c r="AC81" s="137"/>
      <c r="AD81" s="138"/>
      <c r="AS81" s="111"/>
      <c r="AT81" s="85"/>
      <c r="AU81" s="85"/>
      <c r="AV81" s="85"/>
      <c r="AW81" s="85"/>
      <c r="AX81" s="85"/>
      <c r="AY81" s="85"/>
      <c r="AZ81" s="103"/>
      <c r="BA81" s="103"/>
      <c r="BB81" s="103"/>
      <c r="BC81" s="104"/>
      <c r="BD81" s="135"/>
    </row>
    <row r="82" ht="12" spans="1:56">
      <c r="A82" s="51">
        <f t="shared" si="44"/>
        <v>79</v>
      </c>
      <c r="B82" s="54"/>
      <c r="C82" s="54"/>
      <c r="D82" s="52"/>
      <c r="E82" s="52"/>
      <c r="F82" s="52"/>
      <c r="G82" s="52"/>
      <c r="H82" s="54"/>
      <c r="I82" s="54"/>
      <c r="J82" s="54"/>
      <c r="K82" s="54"/>
      <c r="L82" s="54"/>
      <c r="M82" s="54"/>
      <c r="N82" s="54"/>
      <c r="O82" s="60"/>
      <c r="P82" s="54"/>
      <c r="Q82" s="145"/>
      <c r="R82" s="54"/>
      <c r="S82" s="54"/>
      <c r="T82" s="54"/>
      <c r="U82" s="54"/>
      <c r="V82" s="54"/>
      <c r="W82" s="54"/>
      <c r="X82" s="54"/>
      <c r="Y82" s="54"/>
      <c r="Z82" s="54"/>
      <c r="AA82" s="54"/>
      <c r="AB82" s="54"/>
      <c r="AC82" s="137"/>
      <c r="AD82" s="138"/>
      <c r="AS82" s="72">
        <f t="shared" ref="AS82:BA82" si="48">AS77*AS78*AS80/AS79+AS81</f>
        <v>0</v>
      </c>
      <c r="AT82" s="78">
        <f t="shared" si="48"/>
        <v>0</v>
      </c>
      <c r="AU82" s="78">
        <f t="shared" si="48"/>
        <v>0</v>
      </c>
      <c r="AV82" s="78">
        <f t="shared" si="48"/>
        <v>0</v>
      </c>
      <c r="AW82" s="78">
        <f t="shared" si="48"/>
        <v>0</v>
      </c>
      <c r="AX82" s="78">
        <f t="shared" si="48"/>
        <v>0</v>
      </c>
      <c r="AY82" s="78">
        <f t="shared" si="48"/>
        <v>0</v>
      </c>
      <c r="AZ82" s="78">
        <f t="shared" si="48"/>
        <v>0</v>
      </c>
      <c r="BA82" s="78">
        <f t="shared" si="48"/>
        <v>0</v>
      </c>
      <c r="BB82" s="78">
        <f t="shared" ref="BB82:BD82" si="49">BB77*BB78*BB80/BB79+BB81</f>
        <v>0</v>
      </c>
      <c r="BC82" s="78">
        <f t="shared" si="49"/>
        <v>0</v>
      </c>
      <c r="BD82" s="112">
        <f t="shared" si="49"/>
        <v>0</v>
      </c>
    </row>
    <row r="83" spans="1:56">
      <c r="A83" s="51">
        <f t="shared" si="44"/>
        <v>80</v>
      </c>
      <c r="B83" s="54"/>
      <c r="C83" s="54"/>
      <c r="D83" s="52"/>
      <c r="E83" s="52"/>
      <c r="F83" s="52"/>
      <c r="G83" s="52"/>
      <c r="H83" s="54"/>
      <c r="I83" s="54"/>
      <c r="J83" s="54"/>
      <c r="K83" s="54"/>
      <c r="L83" s="54"/>
      <c r="M83" s="54"/>
      <c r="N83" s="54"/>
      <c r="O83" s="60"/>
      <c r="P83" s="54"/>
      <c r="Q83" s="145"/>
      <c r="R83" s="54"/>
      <c r="S83" s="54"/>
      <c r="T83" s="54"/>
      <c r="U83" s="54"/>
      <c r="V83" s="54"/>
      <c r="W83" s="54"/>
      <c r="X83" s="54"/>
      <c r="Y83" s="54"/>
      <c r="Z83" s="54"/>
      <c r="AA83" s="54"/>
      <c r="AB83" s="54"/>
      <c r="AC83" s="137"/>
      <c r="AD83" s="138"/>
      <c r="AS83" s="87"/>
      <c r="AT83" s="87"/>
      <c r="AU83" s="87"/>
      <c r="AV83" s="87"/>
      <c r="AW83" s="87"/>
      <c r="AX83" s="105"/>
      <c r="AY83" s="87"/>
      <c r="AZ83" s="87"/>
      <c r="BA83" s="87"/>
      <c r="BB83" s="87"/>
      <c r="BC83" s="87"/>
      <c r="BD83" s="87"/>
    </row>
    <row r="84" spans="1:30">
      <c r="A84" s="51">
        <f t="shared" si="44"/>
        <v>81</v>
      </c>
      <c r="B84" s="54"/>
      <c r="C84" s="54"/>
      <c r="D84" s="52"/>
      <c r="E84" s="52"/>
      <c r="F84" s="52"/>
      <c r="G84" s="52"/>
      <c r="H84" s="54"/>
      <c r="I84" s="54"/>
      <c r="J84" s="54"/>
      <c r="K84" s="54"/>
      <c r="L84" s="54"/>
      <c r="M84" s="54"/>
      <c r="N84" s="54"/>
      <c r="O84" s="60"/>
      <c r="P84" s="54"/>
      <c r="Q84" s="145"/>
      <c r="R84" s="54"/>
      <c r="S84" s="54"/>
      <c r="T84" s="54"/>
      <c r="U84" s="54"/>
      <c r="V84" s="54"/>
      <c r="W84" s="54"/>
      <c r="X84" s="54"/>
      <c r="Y84" s="54"/>
      <c r="Z84" s="54"/>
      <c r="AA84" s="54"/>
      <c r="AB84" s="54"/>
      <c r="AC84" s="137"/>
      <c r="AD84" s="138"/>
    </row>
    <row r="85" spans="1:30">
      <c r="A85" s="51">
        <f t="shared" si="44"/>
        <v>82</v>
      </c>
      <c r="B85" s="54"/>
      <c r="C85" s="54"/>
      <c r="D85" s="52"/>
      <c r="E85" s="52"/>
      <c r="F85" s="52"/>
      <c r="G85" s="52"/>
      <c r="H85" s="54"/>
      <c r="I85" s="54"/>
      <c r="J85" s="54"/>
      <c r="K85" s="54"/>
      <c r="L85" s="54"/>
      <c r="M85" s="54"/>
      <c r="N85" s="54"/>
      <c r="O85" s="60"/>
      <c r="P85" s="54"/>
      <c r="Q85" s="145"/>
      <c r="R85" s="54"/>
      <c r="S85" s="54"/>
      <c r="T85" s="54"/>
      <c r="U85" s="54"/>
      <c r="V85" s="54"/>
      <c r="W85" s="54"/>
      <c r="X85" s="54"/>
      <c r="Y85" s="54"/>
      <c r="Z85" s="54"/>
      <c r="AA85" s="54"/>
      <c r="AB85" s="54"/>
      <c r="AC85" s="137"/>
      <c r="AD85" s="138"/>
    </row>
    <row r="86" spans="1:30">
      <c r="A86" s="51">
        <f t="shared" si="44"/>
        <v>83</v>
      </c>
      <c r="B86" s="54"/>
      <c r="C86" s="54"/>
      <c r="D86" s="52"/>
      <c r="E86" s="52"/>
      <c r="F86" s="52"/>
      <c r="G86" s="52"/>
      <c r="H86" s="54"/>
      <c r="I86" s="54"/>
      <c r="J86" s="54"/>
      <c r="K86" s="54"/>
      <c r="L86" s="54"/>
      <c r="M86" s="54"/>
      <c r="N86" s="54"/>
      <c r="O86" s="60"/>
      <c r="P86" s="54"/>
      <c r="Q86" s="145"/>
      <c r="R86" s="54"/>
      <c r="S86" s="54"/>
      <c r="T86" s="54"/>
      <c r="U86" s="54"/>
      <c r="V86" s="54"/>
      <c r="W86" s="54"/>
      <c r="X86" s="54"/>
      <c r="Y86" s="54"/>
      <c r="Z86" s="54"/>
      <c r="AA86" s="54"/>
      <c r="AB86" s="54"/>
      <c r="AC86" s="137"/>
      <c r="AD86" s="138"/>
    </row>
    <row r="87" spans="1:30">
      <c r="A87" s="51">
        <f t="shared" si="44"/>
        <v>84</v>
      </c>
      <c r="B87" s="54"/>
      <c r="C87" s="54"/>
      <c r="D87" s="52"/>
      <c r="E87" s="52"/>
      <c r="F87" s="52"/>
      <c r="G87" s="52"/>
      <c r="H87" s="54"/>
      <c r="I87" s="54"/>
      <c r="J87" s="54"/>
      <c r="K87" s="54"/>
      <c r="L87" s="54"/>
      <c r="M87" s="54"/>
      <c r="N87" s="54"/>
      <c r="O87" s="60"/>
      <c r="P87" s="52"/>
      <c r="Q87" s="148"/>
      <c r="R87" s="52"/>
      <c r="S87" s="52"/>
      <c r="T87" s="52"/>
      <c r="U87" s="52"/>
      <c r="V87" s="52"/>
      <c r="W87" s="52"/>
      <c r="X87" s="52"/>
      <c r="Y87" s="52"/>
      <c r="Z87" s="52"/>
      <c r="AA87" s="52"/>
      <c r="AB87" s="52"/>
      <c r="AD87" s="55"/>
    </row>
    <row r="88" spans="1:30">
      <c r="A88" s="51">
        <f t="shared" si="44"/>
        <v>85</v>
      </c>
      <c r="B88" s="54"/>
      <c r="C88" s="54"/>
      <c r="D88" s="52"/>
      <c r="E88" s="52"/>
      <c r="F88" s="52"/>
      <c r="G88" s="52"/>
      <c r="H88" s="54"/>
      <c r="I88" s="54"/>
      <c r="J88" s="54"/>
      <c r="K88" s="54"/>
      <c r="L88" s="54"/>
      <c r="M88" s="54"/>
      <c r="N88" s="54"/>
      <c r="O88" s="60"/>
      <c r="P88" s="52"/>
      <c r="Q88" s="148"/>
      <c r="R88" s="52"/>
      <c r="S88" s="52"/>
      <c r="T88" s="52"/>
      <c r="U88" s="52"/>
      <c r="V88" s="52"/>
      <c r="W88" s="52"/>
      <c r="X88" s="52"/>
      <c r="Y88" s="52"/>
      <c r="Z88" s="52"/>
      <c r="AA88" s="52"/>
      <c r="AB88" s="52"/>
      <c r="AD88" s="55"/>
    </row>
    <row r="89" spans="1:30">
      <c r="A89" s="51">
        <f t="shared" si="44"/>
        <v>86</v>
      </c>
      <c r="B89" s="54"/>
      <c r="C89" s="54"/>
      <c r="D89" s="52"/>
      <c r="E89" s="52"/>
      <c r="F89" s="52"/>
      <c r="G89" s="52"/>
      <c r="H89" s="54"/>
      <c r="I89" s="54"/>
      <c r="J89" s="54"/>
      <c r="K89" s="54"/>
      <c r="L89" s="54"/>
      <c r="M89" s="54"/>
      <c r="N89" s="54"/>
      <c r="O89" s="60"/>
      <c r="P89" s="52"/>
      <c r="Q89" s="148"/>
      <c r="R89" s="52"/>
      <c r="S89" s="52"/>
      <c r="T89" s="52"/>
      <c r="U89" s="52"/>
      <c r="V89" s="52"/>
      <c r="W89" s="52"/>
      <c r="X89" s="52"/>
      <c r="Y89" s="52"/>
      <c r="Z89" s="52"/>
      <c r="AA89" s="52"/>
      <c r="AB89" s="52"/>
      <c r="AD89" s="55"/>
    </row>
    <row r="90" spans="1:30">
      <c r="A90" s="51">
        <f t="shared" si="44"/>
        <v>87</v>
      </c>
      <c r="B90" s="54"/>
      <c r="C90" s="54"/>
      <c r="D90" s="52"/>
      <c r="E90" s="52"/>
      <c r="F90" s="52"/>
      <c r="G90" s="52"/>
      <c r="H90" s="54"/>
      <c r="I90" s="54"/>
      <c r="J90" s="54"/>
      <c r="K90" s="54"/>
      <c r="L90" s="54"/>
      <c r="M90" s="54"/>
      <c r="N90" s="54"/>
      <c r="O90" s="60"/>
      <c r="P90" s="52"/>
      <c r="Q90" s="148"/>
      <c r="R90" s="52"/>
      <c r="S90" s="52"/>
      <c r="T90" s="52"/>
      <c r="U90" s="52"/>
      <c r="V90" s="52"/>
      <c r="W90" s="52"/>
      <c r="X90" s="52"/>
      <c r="Y90" s="52"/>
      <c r="Z90" s="52"/>
      <c r="AA90" s="52"/>
      <c r="AB90" s="52"/>
      <c r="AD90" s="55"/>
    </row>
    <row r="91" spans="1:30">
      <c r="A91" s="51">
        <f t="shared" si="44"/>
        <v>88</v>
      </c>
      <c r="B91" s="54"/>
      <c r="C91" s="54"/>
      <c r="D91" s="52"/>
      <c r="E91" s="52"/>
      <c r="F91" s="52"/>
      <c r="G91" s="52"/>
      <c r="H91" s="54"/>
      <c r="I91" s="54"/>
      <c r="J91" s="54"/>
      <c r="K91" s="54"/>
      <c r="L91" s="54"/>
      <c r="M91" s="54"/>
      <c r="N91" s="54"/>
      <c r="O91" s="60"/>
      <c r="P91" s="52"/>
      <c r="Q91" s="148"/>
      <c r="R91" s="52"/>
      <c r="S91" s="52"/>
      <c r="T91" s="52"/>
      <c r="U91" s="52"/>
      <c r="V91" s="52"/>
      <c r="W91" s="52"/>
      <c r="X91" s="52"/>
      <c r="Y91" s="52"/>
      <c r="Z91" s="52"/>
      <c r="AA91" s="52"/>
      <c r="AB91" s="52"/>
      <c r="AD91" s="55"/>
    </row>
    <row r="92" spans="1:30">
      <c r="A92" s="51">
        <f t="shared" si="44"/>
        <v>89</v>
      </c>
      <c r="B92" s="54"/>
      <c r="C92" s="54"/>
      <c r="D92" s="52"/>
      <c r="E92" s="52"/>
      <c r="F92" s="52"/>
      <c r="G92" s="52"/>
      <c r="H92" s="54"/>
      <c r="I92" s="54"/>
      <c r="J92" s="54"/>
      <c r="K92" s="54"/>
      <c r="L92" s="54"/>
      <c r="M92" s="54"/>
      <c r="N92" s="54"/>
      <c r="O92" s="60"/>
      <c r="P92" s="52"/>
      <c r="Q92" s="148"/>
      <c r="R92" s="52"/>
      <c r="S92" s="52"/>
      <c r="T92" s="52"/>
      <c r="U92" s="52"/>
      <c r="V92" s="52"/>
      <c r="W92" s="52"/>
      <c r="X92" s="52"/>
      <c r="Y92" s="52"/>
      <c r="Z92" s="52"/>
      <c r="AA92" s="52"/>
      <c r="AB92" s="52"/>
      <c r="AD92" s="55"/>
    </row>
    <row r="93" spans="1:30">
      <c r="A93" s="51">
        <f t="shared" si="44"/>
        <v>90</v>
      </c>
      <c r="B93" s="54"/>
      <c r="C93" s="54"/>
      <c r="D93" s="52"/>
      <c r="E93" s="52"/>
      <c r="F93" s="52"/>
      <c r="G93" s="52"/>
      <c r="H93" s="54"/>
      <c r="I93" s="54"/>
      <c r="J93" s="54"/>
      <c r="K93" s="54"/>
      <c r="L93" s="54"/>
      <c r="M93" s="54"/>
      <c r="N93" s="54"/>
      <c r="O93" s="60"/>
      <c r="P93" s="52"/>
      <c r="Q93" s="148"/>
      <c r="R93" s="52"/>
      <c r="S93" s="52"/>
      <c r="T93" s="52"/>
      <c r="U93" s="52"/>
      <c r="V93" s="52"/>
      <c r="W93" s="52"/>
      <c r="X93" s="52"/>
      <c r="Y93" s="52"/>
      <c r="Z93" s="52"/>
      <c r="AA93" s="52"/>
      <c r="AB93" s="52"/>
      <c r="AD93" s="55"/>
    </row>
    <row r="94" spans="1:30">
      <c r="A94" s="51">
        <f t="shared" si="44"/>
        <v>91</v>
      </c>
      <c r="B94" s="54"/>
      <c r="C94" s="54"/>
      <c r="D94" s="52"/>
      <c r="E94" s="52"/>
      <c r="F94" s="52"/>
      <c r="G94" s="52"/>
      <c r="H94" s="54"/>
      <c r="I94" s="54"/>
      <c r="J94" s="54"/>
      <c r="K94" s="54"/>
      <c r="L94" s="54"/>
      <c r="M94" s="54"/>
      <c r="N94" s="54"/>
      <c r="O94" s="60"/>
      <c r="P94" s="52"/>
      <c r="Q94" s="148"/>
      <c r="R94" s="52"/>
      <c r="S94" s="52"/>
      <c r="T94" s="52"/>
      <c r="U94" s="52"/>
      <c r="V94" s="52"/>
      <c r="W94" s="52"/>
      <c r="X94" s="52"/>
      <c r="Y94" s="52"/>
      <c r="Z94" s="52"/>
      <c r="AA94" s="52"/>
      <c r="AB94" s="52"/>
      <c r="AD94" s="55"/>
    </row>
    <row r="95" spans="1:30">
      <c r="A95" s="51">
        <f t="shared" si="44"/>
        <v>92</v>
      </c>
      <c r="B95" s="54"/>
      <c r="C95" s="54"/>
      <c r="D95" s="52"/>
      <c r="E95" s="52"/>
      <c r="F95" s="52"/>
      <c r="G95" s="52"/>
      <c r="H95" s="54"/>
      <c r="I95" s="54"/>
      <c r="J95" s="54"/>
      <c r="K95" s="54"/>
      <c r="L95" s="54"/>
      <c r="M95" s="54"/>
      <c r="N95" s="54"/>
      <c r="O95" s="60"/>
      <c r="P95" s="52"/>
      <c r="Q95" s="148"/>
      <c r="R95" s="52"/>
      <c r="S95" s="52"/>
      <c r="T95" s="52"/>
      <c r="U95" s="52"/>
      <c r="V95" s="52"/>
      <c r="W95" s="52"/>
      <c r="X95" s="52"/>
      <c r="Y95" s="52"/>
      <c r="Z95" s="52"/>
      <c r="AA95" s="52"/>
      <c r="AB95" s="52"/>
      <c r="AD95" s="55"/>
    </row>
    <row r="96" spans="1:30">
      <c r="A96" s="51">
        <f t="shared" si="44"/>
        <v>93</v>
      </c>
      <c r="B96" s="54"/>
      <c r="C96" s="54"/>
      <c r="D96" s="52"/>
      <c r="E96" s="52"/>
      <c r="F96" s="52"/>
      <c r="G96" s="52"/>
      <c r="H96" s="54"/>
      <c r="I96" s="54"/>
      <c r="J96" s="54"/>
      <c r="K96" s="54"/>
      <c r="L96" s="54"/>
      <c r="M96" s="54"/>
      <c r="N96" s="54"/>
      <c r="O96" s="60"/>
      <c r="P96" s="52"/>
      <c r="Q96" s="148"/>
      <c r="R96" s="52"/>
      <c r="S96" s="52"/>
      <c r="T96" s="52"/>
      <c r="U96" s="52"/>
      <c r="V96" s="52"/>
      <c r="W96" s="52"/>
      <c r="X96" s="52"/>
      <c r="Y96" s="52"/>
      <c r="Z96" s="52"/>
      <c r="AA96" s="52"/>
      <c r="AB96" s="52"/>
      <c r="AD96" s="55"/>
    </row>
    <row r="97" spans="1:30">
      <c r="A97" s="51">
        <f t="shared" si="44"/>
        <v>94</v>
      </c>
      <c r="B97" s="54"/>
      <c r="C97" s="54"/>
      <c r="D97" s="52"/>
      <c r="E97" s="52"/>
      <c r="F97" s="52"/>
      <c r="G97" s="52"/>
      <c r="H97" s="54"/>
      <c r="I97" s="54"/>
      <c r="J97" s="54"/>
      <c r="K97" s="54"/>
      <c r="L97" s="54"/>
      <c r="M97" s="54"/>
      <c r="N97" s="54"/>
      <c r="O97" s="60"/>
      <c r="P97" s="52"/>
      <c r="Q97" s="148"/>
      <c r="R97" s="52"/>
      <c r="S97" s="52"/>
      <c r="T97" s="52"/>
      <c r="U97" s="52"/>
      <c r="V97" s="52"/>
      <c r="W97" s="52"/>
      <c r="X97" s="52"/>
      <c r="Y97" s="52"/>
      <c r="Z97" s="52"/>
      <c r="AA97" s="52"/>
      <c r="AB97" s="52"/>
      <c r="AD97" s="55"/>
    </row>
    <row r="98" spans="1:30">
      <c r="A98" s="51">
        <f t="shared" si="44"/>
        <v>95</v>
      </c>
      <c r="B98" s="54"/>
      <c r="C98" s="54"/>
      <c r="D98" s="52"/>
      <c r="E98" s="52"/>
      <c r="F98" s="52"/>
      <c r="G98" s="52"/>
      <c r="H98" s="54"/>
      <c r="I98" s="54"/>
      <c r="J98" s="54"/>
      <c r="K98" s="54"/>
      <c r="L98" s="54"/>
      <c r="M98" s="54"/>
      <c r="N98" s="54"/>
      <c r="O98" s="60"/>
      <c r="P98" s="52"/>
      <c r="Q98" s="148"/>
      <c r="R98" s="52"/>
      <c r="S98" s="52"/>
      <c r="T98" s="52"/>
      <c r="U98" s="52"/>
      <c r="V98" s="52"/>
      <c r="W98" s="52"/>
      <c r="X98" s="52"/>
      <c r="Y98" s="52"/>
      <c r="Z98" s="52"/>
      <c r="AA98" s="52"/>
      <c r="AB98" s="52"/>
      <c r="AD98" s="55"/>
    </row>
    <row r="99" spans="1:30">
      <c r="A99" s="51">
        <f t="shared" si="44"/>
        <v>96</v>
      </c>
      <c r="B99" s="54"/>
      <c r="C99" s="54"/>
      <c r="D99" s="52"/>
      <c r="E99" s="52"/>
      <c r="F99" s="52"/>
      <c r="G99" s="52"/>
      <c r="H99" s="54"/>
      <c r="I99" s="54"/>
      <c r="J99" s="54"/>
      <c r="K99" s="54"/>
      <c r="L99" s="54"/>
      <c r="M99" s="54"/>
      <c r="N99" s="54"/>
      <c r="O99" s="60"/>
      <c r="P99" s="52"/>
      <c r="Q99" s="148"/>
      <c r="R99" s="52"/>
      <c r="S99" s="52"/>
      <c r="T99" s="52"/>
      <c r="U99" s="52"/>
      <c r="V99" s="52"/>
      <c r="W99" s="52"/>
      <c r="X99" s="52"/>
      <c r="Y99" s="52"/>
      <c r="Z99" s="52"/>
      <c r="AA99" s="52"/>
      <c r="AB99" s="52"/>
      <c r="AD99" s="55"/>
    </row>
    <row r="100" spans="1:30">
      <c r="A100" s="51">
        <f t="shared" si="44"/>
        <v>97</v>
      </c>
      <c r="B100" s="54"/>
      <c r="C100" s="54"/>
      <c r="D100" s="52"/>
      <c r="E100" s="52"/>
      <c r="F100" s="52"/>
      <c r="G100" s="52"/>
      <c r="H100" s="54"/>
      <c r="I100" s="54"/>
      <c r="J100" s="54"/>
      <c r="K100" s="54"/>
      <c r="L100" s="54"/>
      <c r="M100" s="54"/>
      <c r="N100" s="54"/>
      <c r="O100" s="60"/>
      <c r="P100" s="52"/>
      <c r="Q100" s="148"/>
      <c r="R100" s="52"/>
      <c r="S100" s="52"/>
      <c r="T100" s="52"/>
      <c r="U100" s="52"/>
      <c r="V100" s="52"/>
      <c r="W100" s="52"/>
      <c r="X100" s="52"/>
      <c r="Y100" s="52"/>
      <c r="Z100" s="52"/>
      <c r="AA100" s="52"/>
      <c r="AB100" s="52"/>
      <c r="AD100" s="55"/>
    </row>
    <row r="101" spans="1:30">
      <c r="A101" s="51">
        <f t="shared" si="44"/>
        <v>98</v>
      </c>
      <c r="B101" s="54"/>
      <c r="C101" s="54"/>
      <c r="D101" s="52"/>
      <c r="E101" s="52"/>
      <c r="F101" s="52"/>
      <c r="G101" s="52"/>
      <c r="H101" s="54"/>
      <c r="I101" s="54"/>
      <c r="J101" s="54"/>
      <c r="K101" s="54"/>
      <c r="L101" s="54"/>
      <c r="M101" s="54"/>
      <c r="N101" s="54"/>
      <c r="O101" s="60"/>
      <c r="P101" s="52"/>
      <c r="Q101" s="148"/>
      <c r="R101" s="52"/>
      <c r="S101" s="52"/>
      <c r="T101" s="52"/>
      <c r="U101" s="52"/>
      <c r="V101" s="52"/>
      <c r="W101" s="52"/>
      <c r="X101" s="52"/>
      <c r="Y101" s="52"/>
      <c r="Z101" s="52"/>
      <c r="AA101" s="52"/>
      <c r="AB101" s="52"/>
      <c r="AD101" s="55"/>
    </row>
    <row r="102" spans="1:30">
      <c r="A102" s="51">
        <f t="shared" si="44"/>
        <v>99</v>
      </c>
      <c r="B102" s="54"/>
      <c r="C102" s="54"/>
      <c r="D102" s="52"/>
      <c r="E102" s="52"/>
      <c r="F102" s="52"/>
      <c r="G102" s="52"/>
      <c r="H102" s="54"/>
      <c r="I102" s="54"/>
      <c r="J102" s="54"/>
      <c r="K102" s="54"/>
      <c r="L102" s="54"/>
      <c r="M102" s="54"/>
      <c r="N102" s="54"/>
      <c r="O102" s="60"/>
      <c r="P102" s="54"/>
      <c r="Q102" s="145"/>
      <c r="R102" s="54"/>
      <c r="S102" s="54"/>
      <c r="T102" s="54"/>
      <c r="U102" s="54"/>
      <c r="V102" s="54"/>
      <c r="W102" s="54"/>
      <c r="X102" s="54"/>
      <c r="Y102" s="54"/>
      <c r="Z102" s="54"/>
      <c r="AA102" s="54"/>
      <c r="AB102" s="54"/>
      <c r="AC102" s="137"/>
      <c r="AD102" s="138"/>
    </row>
    <row r="103" spans="1:30">
      <c r="A103" s="51">
        <f t="shared" si="44"/>
        <v>100</v>
      </c>
      <c r="B103" s="54"/>
      <c r="C103" s="54"/>
      <c r="D103" s="52"/>
      <c r="E103" s="52"/>
      <c r="F103" s="52"/>
      <c r="G103" s="52"/>
      <c r="H103" s="54"/>
      <c r="I103" s="54"/>
      <c r="J103" s="54"/>
      <c r="K103" s="54"/>
      <c r="L103" s="54"/>
      <c r="M103" s="54"/>
      <c r="N103" s="54"/>
      <c r="O103" s="60"/>
      <c r="P103" s="52"/>
      <c r="Q103" s="148"/>
      <c r="R103" s="52"/>
      <c r="S103" s="52"/>
      <c r="T103" s="52"/>
      <c r="U103" s="52"/>
      <c r="V103" s="52"/>
      <c r="W103" s="52"/>
      <c r="X103" s="52"/>
      <c r="Y103" s="52"/>
      <c r="Z103" s="52"/>
      <c r="AA103" s="52"/>
      <c r="AB103" s="52"/>
      <c r="AD103" s="55"/>
    </row>
    <row r="104" spans="1:30">
      <c r="A104" s="51">
        <f t="shared" si="44"/>
        <v>101</v>
      </c>
      <c r="B104" s="54"/>
      <c r="C104" s="54"/>
      <c r="D104" s="52"/>
      <c r="E104" s="52"/>
      <c r="F104" s="52"/>
      <c r="G104" s="52"/>
      <c r="H104" s="54"/>
      <c r="I104" s="54"/>
      <c r="J104" s="54"/>
      <c r="K104" s="54"/>
      <c r="L104" s="54"/>
      <c r="M104" s="54"/>
      <c r="N104" s="54"/>
      <c r="O104" s="60"/>
      <c r="P104" s="52"/>
      <c r="Q104" s="148"/>
      <c r="R104" s="52"/>
      <c r="S104" s="52"/>
      <c r="T104" s="52"/>
      <c r="U104" s="52"/>
      <c r="V104" s="52"/>
      <c r="W104" s="52"/>
      <c r="X104" s="52"/>
      <c r="Y104" s="52"/>
      <c r="Z104" s="52"/>
      <c r="AA104" s="52"/>
      <c r="AB104" s="52"/>
      <c r="AD104" s="55"/>
    </row>
    <row r="105" spans="1:30">
      <c r="A105" s="51">
        <f t="shared" si="44"/>
        <v>102</v>
      </c>
      <c r="B105" s="54"/>
      <c r="C105" s="54"/>
      <c r="D105" s="52"/>
      <c r="E105" s="52"/>
      <c r="F105" s="52"/>
      <c r="G105" s="52"/>
      <c r="H105" s="54"/>
      <c r="I105" s="54"/>
      <c r="J105" s="54"/>
      <c r="K105" s="54"/>
      <c r="L105" s="54"/>
      <c r="M105" s="54"/>
      <c r="N105" s="54"/>
      <c r="O105" s="60"/>
      <c r="P105" s="52"/>
      <c r="Q105" s="148"/>
      <c r="R105" s="52"/>
      <c r="S105" s="52"/>
      <c r="T105" s="52"/>
      <c r="U105" s="52"/>
      <c r="V105" s="52"/>
      <c r="W105" s="52"/>
      <c r="X105" s="52"/>
      <c r="Y105" s="52"/>
      <c r="Z105" s="52"/>
      <c r="AA105" s="52"/>
      <c r="AB105" s="52"/>
      <c r="AD105" s="55"/>
    </row>
    <row r="106" spans="1:30">
      <c r="A106" s="51">
        <f t="shared" si="44"/>
        <v>103</v>
      </c>
      <c r="B106" s="54"/>
      <c r="C106" s="54"/>
      <c r="D106" s="52"/>
      <c r="E106" s="52"/>
      <c r="F106" s="52"/>
      <c r="G106" s="52"/>
      <c r="H106" s="54"/>
      <c r="I106" s="54"/>
      <c r="J106" s="54"/>
      <c r="K106" s="54"/>
      <c r="L106" s="54"/>
      <c r="M106" s="54"/>
      <c r="N106" s="54"/>
      <c r="O106" s="60"/>
      <c r="P106" s="52"/>
      <c r="Q106" s="148"/>
      <c r="R106" s="52"/>
      <c r="S106" s="52"/>
      <c r="T106" s="52"/>
      <c r="U106" s="52"/>
      <c r="V106" s="52"/>
      <c r="W106" s="52"/>
      <c r="X106" s="52"/>
      <c r="Y106" s="52"/>
      <c r="Z106" s="52"/>
      <c r="AA106" s="52"/>
      <c r="AB106" s="52"/>
      <c r="AD106" s="55"/>
    </row>
    <row r="107" spans="1:30">
      <c r="A107" s="51">
        <f t="shared" si="44"/>
        <v>104</v>
      </c>
      <c r="B107" s="54"/>
      <c r="C107" s="54"/>
      <c r="D107" s="52"/>
      <c r="E107" s="52"/>
      <c r="F107" s="52"/>
      <c r="G107" s="52"/>
      <c r="H107" s="54"/>
      <c r="I107" s="54"/>
      <c r="J107" s="54"/>
      <c r="K107" s="54"/>
      <c r="L107" s="54"/>
      <c r="M107" s="54"/>
      <c r="N107" s="54"/>
      <c r="O107" s="60"/>
      <c r="P107" s="54"/>
      <c r="Q107" s="145"/>
      <c r="R107" s="54"/>
      <c r="S107" s="54"/>
      <c r="T107" s="54"/>
      <c r="U107" s="54"/>
      <c r="V107" s="54"/>
      <c r="W107" s="54"/>
      <c r="X107" s="54"/>
      <c r="Y107" s="54"/>
      <c r="Z107" s="54"/>
      <c r="AA107" s="54"/>
      <c r="AB107" s="54"/>
      <c r="AC107" s="137"/>
      <c r="AD107" s="138"/>
    </row>
    <row r="108" spans="1:30">
      <c r="A108" s="51">
        <f t="shared" si="44"/>
        <v>105</v>
      </c>
      <c r="B108" s="54"/>
      <c r="C108" s="54"/>
      <c r="D108" s="52"/>
      <c r="E108" s="52"/>
      <c r="F108" s="52"/>
      <c r="G108" s="52"/>
      <c r="H108" s="54"/>
      <c r="I108" s="54"/>
      <c r="J108" s="54"/>
      <c r="K108" s="54"/>
      <c r="L108" s="54"/>
      <c r="M108" s="54"/>
      <c r="N108" s="54"/>
      <c r="O108" s="60"/>
      <c r="P108" s="54"/>
      <c r="Q108" s="145"/>
      <c r="R108" s="54"/>
      <c r="S108" s="54"/>
      <c r="T108" s="54"/>
      <c r="U108" s="54"/>
      <c r="V108" s="54"/>
      <c r="W108" s="54"/>
      <c r="X108" s="54"/>
      <c r="Y108" s="54"/>
      <c r="Z108" s="54"/>
      <c r="AA108" s="54"/>
      <c r="AB108" s="54"/>
      <c r="AC108" s="137"/>
      <c r="AD108" s="138"/>
    </row>
    <row r="109" spans="1:30">
      <c r="A109" s="51">
        <f t="shared" si="44"/>
        <v>106</v>
      </c>
      <c r="B109" s="54"/>
      <c r="C109" s="54"/>
      <c r="D109" s="52"/>
      <c r="E109" s="52"/>
      <c r="F109" s="52"/>
      <c r="G109" s="52"/>
      <c r="H109" s="54"/>
      <c r="I109" s="54"/>
      <c r="J109" s="54"/>
      <c r="K109" s="54"/>
      <c r="L109" s="54"/>
      <c r="M109" s="54"/>
      <c r="N109" s="54"/>
      <c r="O109" s="60"/>
      <c r="P109" s="54"/>
      <c r="Q109" s="145"/>
      <c r="R109" s="54"/>
      <c r="S109" s="54"/>
      <c r="T109" s="54"/>
      <c r="U109" s="54"/>
      <c r="V109" s="54"/>
      <c r="W109" s="54"/>
      <c r="X109" s="54"/>
      <c r="Y109" s="54"/>
      <c r="Z109" s="54"/>
      <c r="AA109" s="54"/>
      <c r="AB109" s="54"/>
      <c r="AC109" s="137"/>
      <c r="AD109" s="138"/>
    </row>
    <row r="110" spans="1:30">
      <c r="A110" s="51">
        <f t="shared" si="44"/>
        <v>107</v>
      </c>
      <c r="B110" s="54"/>
      <c r="C110" s="54"/>
      <c r="D110" s="52"/>
      <c r="E110" s="52"/>
      <c r="F110" s="52"/>
      <c r="G110" s="52"/>
      <c r="H110" s="54"/>
      <c r="I110" s="54"/>
      <c r="J110" s="54"/>
      <c r="K110" s="54"/>
      <c r="L110" s="54"/>
      <c r="M110" s="54"/>
      <c r="N110" s="54"/>
      <c r="O110" s="60"/>
      <c r="P110" s="54"/>
      <c r="Q110" s="145"/>
      <c r="R110" s="54"/>
      <c r="S110" s="54"/>
      <c r="T110" s="54"/>
      <c r="U110" s="54"/>
      <c r="V110" s="54"/>
      <c r="W110" s="54"/>
      <c r="X110" s="54"/>
      <c r="Y110" s="54"/>
      <c r="Z110" s="54"/>
      <c r="AA110" s="54"/>
      <c r="AB110" s="54"/>
      <c r="AC110" s="137"/>
      <c r="AD110" s="138"/>
    </row>
    <row r="111" spans="1:30">
      <c r="A111" s="51">
        <f t="shared" si="44"/>
        <v>108</v>
      </c>
      <c r="B111" s="54"/>
      <c r="C111" s="54"/>
      <c r="D111" s="52"/>
      <c r="E111" s="52"/>
      <c r="F111" s="52"/>
      <c r="G111" s="52"/>
      <c r="H111" s="54"/>
      <c r="I111" s="54"/>
      <c r="J111" s="54"/>
      <c r="K111" s="54"/>
      <c r="L111" s="54"/>
      <c r="M111" s="54"/>
      <c r="N111" s="54"/>
      <c r="O111" s="60"/>
      <c r="P111" s="54"/>
      <c r="Q111" s="145"/>
      <c r="R111" s="54"/>
      <c r="S111" s="54"/>
      <c r="T111" s="54"/>
      <c r="U111" s="54"/>
      <c r="V111" s="54"/>
      <c r="W111" s="54"/>
      <c r="X111" s="54"/>
      <c r="Y111" s="54"/>
      <c r="Z111" s="54"/>
      <c r="AA111" s="54"/>
      <c r="AB111" s="54"/>
      <c r="AC111" s="137"/>
      <c r="AD111" s="138"/>
    </row>
    <row r="112" spans="1:30">
      <c r="A112" s="51">
        <f t="shared" si="44"/>
        <v>109</v>
      </c>
      <c r="B112" s="54"/>
      <c r="C112" s="54"/>
      <c r="D112" s="52"/>
      <c r="E112" s="52"/>
      <c r="F112" s="52"/>
      <c r="G112" s="52"/>
      <c r="H112" s="54"/>
      <c r="I112" s="54"/>
      <c r="J112" s="54"/>
      <c r="K112" s="54"/>
      <c r="L112" s="54"/>
      <c r="M112" s="54"/>
      <c r="N112" s="54"/>
      <c r="O112" s="60"/>
      <c r="P112" s="54"/>
      <c r="Q112" s="145"/>
      <c r="R112" s="54"/>
      <c r="S112" s="54"/>
      <c r="T112" s="54"/>
      <c r="U112" s="54"/>
      <c r="V112" s="54"/>
      <c r="W112" s="54"/>
      <c r="X112" s="54"/>
      <c r="Y112" s="54"/>
      <c r="Z112" s="54"/>
      <c r="AA112" s="54"/>
      <c r="AB112" s="54"/>
      <c r="AC112" s="137"/>
      <c r="AD112" s="138"/>
    </row>
    <row r="113" spans="1:30">
      <c r="A113" s="51">
        <f t="shared" si="44"/>
        <v>110</v>
      </c>
      <c r="B113" s="54"/>
      <c r="C113" s="54"/>
      <c r="D113" s="52"/>
      <c r="E113" s="52"/>
      <c r="F113" s="52"/>
      <c r="G113" s="52"/>
      <c r="H113" s="54"/>
      <c r="I113" s="54"/>
      <c r="J113" s="54"/>
      <c r="K113" s="54"/>
      <c r="L113" s="54"/>
      <c r="M113" s="54"/>
      <c r="N113" s="54"/>
      <c r="O113" s="60"/>
      <c r="P113" s="54"/>
      <c r="Q113" s="145"/>
      <c r="R113" s="54"/>
      <c r="S113" s="54"/>
      <c r="T113" s="54"/>
      <c r="U113" s="54"/>
      <c r="V113" s="54"/>
      <c r="W113" s="54"/>
      <c r="X113" s="54"/>
      <c r="Y113" s="54"/>
      <c r="Z113" s="54"/>
      <c r="AA113" s="54"/>
      <c r="AB113" s="54"/>
      <c r="AC113" s="137"/>
      <c r="AD113" s="138"/>
    </row>
    <row r="114" spans="1:30">
      <c r="A114" s="51">
        <f t="shared" si="44"/>
        <v>111</v>
      </c>
      <c r="B114" s="54"/>
      <c r="C114" s="54"/>
      <c r="D114" s="52"/>
      <c r="E114" s="52"/>
      <c r="F114" s="52"/>
      <c r="G114" s="52"/>
      <c r="H114" s="54"/>
      <c r="I114" s="54"/>
      <c r="J114" s="54"/>
      <c r="K114" s="54"/>
      <c r="L114" s="54"/>
      <c r="M114" s="54"/>
      <c r="N114" s="54"/>
      <c r="O114" s="60"/>
      <c r="P114" s="54"/>
      <c r="Q114" s="145"/>
      <c r="R114" s="54"/>
      <c r="S114" s="54"/>
      <c r="T114" s="54"/>
      <c r="U114" s="54"/>
      <c r="V114" s="54"/>
      <c r="W114" s="54"/>
      <c r="X114" s="54"/>
      <c r="Y114" s="54"/>
      <c r="Z114" s="54"/>
      <c r="AA114" s="54"/>
      <c r="AB114" s="54"/>
      <c r="AC114" s="137"/>
      <c r="AD114" s="138"/>
    </row>
    <row r="115" spans="1:30">
      <c r="A115" s="51">
        <f t="shared" si="44"/>
        <v>112</v>
      </c>
      <c r="B115" s="54"/>
      <c r="C115" s="54"/>
      <c r="D115" s="52"/>
      <c r="E115" s="52"/>
      <c r="F115" s="52"/>
      <c r="G115" s="52"/>
      <c r="H115" s="54"/>
      <c r="I115" s="54"/>
      <c r="J115" s="54"/>
      <c r="K115" s="54"/>
      <c r="L115" s="54"/>
      <c r="M115" s="54"/>
      <c r="N115" s="54"/>
      <c r="O115" s="60"/>
      <c r="P115" s="54"/>
      <c r="Q115" s="145"/>
      <c r="R115" s="54"/>
      <c r="S115" s="54"/>
      <c r="T115" s="54"/>
      <c r="U115" s="54"/>
      <c r="V115" s="54"/>
      <c r="W115" s="54"/>
      <c r="X115" s="54"/>
      <c r="Y115" s="54"/>
      <c r="Z115" s="54"/>
      <c r="AA115" s="54"/>
      <c r="AB115" s="54"/>
      <c r="AC115" s="137"/>
      <c r="AD115" s="138"/>
    </row>
    <row r="116" spans="1:30">
      <c r="A116" s="51">
        <f t="shared" si="44"/>
        <v>113</v>
      </c>
      <c r="B116" s="54"/>
      <c r="C116" s="54"/>
      <c r="D116" s="52"/>
      <c r="E116" s="52"/>
      <c r="F116" s="52"/>
      <c r="G116" s="52"/>
      <c r="H116" s="54"/>
      <c r="I116" s="54"/>
      <c r="J116" s="54"/>
      <c r="K116" s="54"/>
      <c r="L116" s="54"/>
      <c r="M116" s="54"/>
      <c r="N116" s="54"/>
      <c r="O116" s="60"/>
      <c r="P116" s="54"/>
      <c r="Q116" s="145"/>
      <c r="R116" s="54"/>
      <c r="S116" s="54"/>
      <c r="T116" s="54"/>
      <c r="U116" s="54"/>
      <c r="V116" s="54"/>
      <c r="W116" s="54"/>
      <c r="X116" s="54"/>
      <c r="Y116" s="54"/>
      <c r="Z116" s="54"/>
      <c r="AA116" s="54"/>
      <c r="AB116" s="54"/>
      <c r="AC116" s="137"/>
      <c r="AD116" s="138"/>
    </row>
    <row r="117" spans="1:30">
      <c r="A117" s="51">
        <f t="shared" si="44"/>
        <v>114</v>
      </c>
      <c r="B117" s="54"/>
      <c r="C117" s="54"/>
      <c r="D117" s="52"/>
      <c r="E117" s="52"/>
      <c r="F117" s="52"/>
      <c r="G117" s="52"/>
      <c r="H117" s="54"/>
      <c r="I117" s="54"/>
      <c r="J117" s="54"/>
      <c r="K117" s="54"/>
      <c r="L117" s="54"/>
      <c r="M117" s="54"/>
      <c r="N117" s="54"/>
      <c r="O117" s="60"/>
      <c r="P117" s="54"/>
      <c r="Q117" s="145"/>
      <c r="R117" s="54"/>
      <c r="S117" s="54"/>
      <c r="T117" s="54"/>
      <c r="U117" s="54"/>
      <c r="V117" s="54"/>
      <c r="W117" s="54"/>
      <c r="X117" s="54"/>
      <c r="Y117" s="54"/>
      <c r="Z117" s="54"/>
      <c r="AA117" s="54"/>
      <c r="AB117" s="54"/>
      <c r="AC117" s="137"/>
      <c r="AD117" s="138"/>
    </row>
    <row r="118" spans="1:30">
      <c r="A118" s="51">
        <f t="shared" si="44"/>
        <v>115</v>
      </c>
      <c r="B118" s="54"/>
      <c r="C118" s="54"/>
      <c r="D118" s="52"/>
      <c r="E118" s="52"/>
      <c r="F118" s="52"/>
      <c r="G118" s="52"/>
      <c r="H118" s="54"/>
      <c r="I118" s="54"/>
      <c r="J118" s="54"/>
      <c r="K118" s="54"/>
      <c r="L118" s="54"/>
      <c r="M118" s="54"/>
      <c r="N118" s="54"/>
      <c r="O118" s="60"/>
      <c r="P118" s="54"/>
      <c r="Q118" s="145"/>
      <c r="R118" s="54"/>
      <c r="S118" s="54"/>
      <c r="T118" s="54"/>
      <c r="U118" s="54"/>
      <c r="V118" s="54"/>
      <c r="W118" s="54"/>
      <c r="X118" s="54"/>
      <c r="Y118" s="54"/>
      <c r="Z118" s="54"/>
      <c r="AA118" s="54"/>
      <c r="AB118" s="54"/>
      <c r="AC118" s="137"/>
      <c r="AD118" s="138"/>
    </row>
    <row r="119" spans="1:30">
      <c r="A119" s="51">
        <f t="shared" si="44"/>
        <v>116</v>
      </c>
      <c r="B119" s="54"/>
      <c r="C119" s="54"/>
      <c r="D119" s="52"/>
      <c r="E119" s="52"/>
      <c r="F119" s="52"/>
      <c r="G119" s="52"/>
      <c r="H119" s="54"/>
      <c r="I119" s="54"/>
      <c r="J119" s="54"/>
      <c r="K119" s="54"/>
      <c r="L119" s="54"/>
      <c r="M119" s="54"/>
      <c r="N119" s="54"/>
      <c r="O119" s="60"/>
      <c r="P119" s="54"/>
      <c r="Q119" s="145"/>
      <c r="R119" s="54"/>
      <c r="S119" s="54"/>
      <c r="T119" s="54"/>
      <c r="U119" s="54"/>
      <c r="V119" s="54"/>
      <c r="W119" s="54"/>
      <c r="X119" s="54"/>
      <c r="Y119" s="54"/>
      <c r="Z119" s="54"/>
      <c r="AA119" s="54"/>
      <c r="AB119" s="54"/>
      <c r="AC119" s="137"/>
      <c r="AD119" s="138"/>
    </row>
    <row r="120" spans="1:30">
      <c r="A120" s="51">
        <f t="shared" si="44"/>
        <v>117</v>
      </c>
      <c r="B120" s="54"/>
      <c r="C120" s="54"/>
      <c r="D120" s="52"/>
      <c r="E120" s="52"/>
      <c r="F120" s="52"/>
      <c r="G120" s="52"/>
      <c r="H120" s="54"/>
      <c r="I120" s="54"/>
      <c r="J120" s="54"/>
      <c r="K120" s="54"/>
      <c r="L120" s="54"/>
      <c r="M120" s="54"/>
      <c r="N120" s="54"/>
      <c r="O120" s="60"/>
      <c r="P120" s="54"/>
      <c r="Q120" s="145"/>
      <c r="R120" s="54"/>
      <c r="S120" s="54"/>
      <c r="T120" s="54"/>
      <c r="U120" s="54"/>
      <c r="V120" s="54"/>
      <c r="W120" s="54"/>
      <c r="X120" s="54"/>
      <c r="Y120" s="54"/>
      <c r="Z120" s="54"/>
      <c r="AA120" s="54"/>
      <c r="AB120" s="54"/>
      <c r="AC120" s="137"/>
      <c r="AD120" s="138"/>
    </row>
    <row r="121" spans="1:30">
      <c r="A121" s="51">
        <f t="shared" si="44"/>
        <v>118</v>
      </c>
      <c r="B121" s="54"/>
      <c r="C121" s="54"/>
      <c r="D121" s="52"/>
      <c r="E121" s="52"/>
      <c r="F121" s="52"/>
      <c r="G121" s="52"/>
      <c r="H121" s="54"/>
      <c r="I121" s="54"/>
      <c r="J121" s="54"/>
      <c r="K121" s="54"/>
      <c r="L121" s="54"/>
      <c r="M121" s="54"/>
      <c r="N121" s="54"/>
      <c r="O121" s="60"/>
      <c r="P121" s="54"/>
      <c r="Q121" s="145"/>
      <c r="R121" s="54"/>
      <c r="S121" s="54"/>
      <c r="T121" s="54"/>
      <c r="U121" s="54"/>
      <c r="V121" s="54"/>
      <c r="W121" s="54"/>
      <c r="X121" s="54"/>
      <c r="Y121" s="54"/>
      <c r="Z121" s="54"/>
      <c r="AA121" s="54"/>
      <c r="AB121" s="54"/>
      <c r="AC121" s="137"/>
      <c r="AD121" s="138"/>
    </row>
    <row r="122" spans="1:30">
      <c r="A122" s="51">
        <f t="shared" si="44"/>
        <v>119</v>
      </c>
      <c r="B122" s="54"/>
      <c r="C122" s="54"/>
      <c r="D122" s="52"/>
      <c r="E122" s="52"/>
      <c r="F122" s="52"/>
      <c r="G122" s="52"/>
      <c r="H122" s="54"/>
      <c r="I122" s="54"/>
      <c r="J122" s="54"/>
      <c r="K122" s="54"/>
      <c r="L122" s="54"/>
      <c r="M122" s="54"/>
      <c r="N122" s="54"/>
      <c r="O122" s="60"/>
      <c r="P122" s="54"/>
      <c r="Q122" s="145"/>
      <c r="R122" s="54"/>
      <c r="S122" s="54"/>
      <c r="T122" s="54"/>
      <c r="U122" s="54"/>
      <c r="V122" s="54"/>
      <c r="W122" s="54"/>
      <c r="X122" s="54"/>
      <c r="Y122" s="54"/>
      <c r="Z122" s="54"/>
      <c r="AA122" s="54"/>
      <c r="AB122" s="54"/>
      <c r="AC122" s="137"/>
      <c r="AD122" s="138"/>
    </row>
    <row r="123" spans="1:30">
      <c r="A123" s="51">
        <f t="shared" si="44"/>
        <v>120</v>
      </c>
      <c r="B123" s="54"/>
      <c r="C123" s="54"/>
      <c r="D123" s="52"/>
      <c r="E123" s="52"/>
      <c r="F123" s="52"/>
      <c r="G123" s="52"/>
      <c r="H123" s="54"/>
      <c r="I123" s="54"/>
      <c r="J123" s="54"/>
      <c r="K123" s="54"/>
      <c r="L123" s="54"/>
      <c r="M123" s="54"/>
      <c r="N123" s="54"/>
      <c r="O123" s="60"/>
      <c r="P123" s="54"/>
      <c r="Q123" s="145"/>
      <c r="R123" s="54"/>
      <c r="S123" s="54"/>
      <c r="T123" s="54"/>
      <c r="U123" s="54"/>
      <c r="V123" s="54"/>
      <c r="W123" s="54"/>
      <c r="X123" s="54"/>
      <c r="Y123" s="54"/>
      <c r="Z123" s="54"/>
      <c r="AA123" s="54"/>
      <c r="AB123" s="54"/>
      <c r="AC123" s="137"/>
      <c r="AD123" s="138"/>
    </row>
    <row r="124" spans="1:30">
      <c r="A124" s="51">
        <f t="shared" si="44"/>
        <v>121</v>
      </c>
      <c r="B124" s="54"/>
      <c r="C124" s="54"/>
      <c r="D124" s="52"/>
      <c r="E124" s="52"/>
      <c r="F124" s="52"/>
      <c r="G124" s="52"/>
      <c r="H124" s="54"/>
      <c r="I124" s="54"/>
      <c r="J124" s="54"/>
      <c r="K124" s="54"/>
      <c r="L124" s="54"/>
      <c r="M124" s="54"/>
      <c r="N124" s="54"/>
      <c r="O124" s="60"/>
      <c r="P124" s="54"/>
      <c r="Q124" s="145"/>
      <c r="R124" s="54"/>
      <c r="S124" s="54"/>
      <c r="T124" s="54"/>
      <c r="U124" s="54"/>
      <c r="V124" s="54"/>
      <c r="W124" s="54"/>
      <c r="X124" s="54"/>
      <c r="Y124" s="54"/>
      <c r="Z124" s="54"/>
      <c r="AA124" s="54"/>
      <c r="AB124" s="54"/>
      <c r="AC124" s="137"/>
      <c r="AD124" s="138"/>
    </row>
    <row r="125" spans="1:30">
      <c r="A125" s="51">
        <f t="shared" si="44"/>
        <v>122</v>
      </c>
      <c r="B125" s="54"/>
      <c r="C125" s="54"/>
      <c r="D125" s="52"/>
      <c r="E125" s="52"/>
      <c r="F125" s="52"/>
      <c r="G125" s="52"/>
      <c r="H125" s="54"/>
      <c r="I125" s="54"/>
      <c r="J125" s="54"/>
      <c r="K125" s="54"/>
      <c r="L125" s="54"/>
      <c r="M125" s="54"/>
      <c r="N125" s="54"/>
      <c r="O125" s="60"/>
      <c r="P125" s="54"/>
      <c r="Q125" s="145"/>
      <c r="R125" s="54"/>
      <c r="S125" s="54"/>
      <c r="T125" s="54"/>
      <c r="U125" s="54"/>
      <c r="V125" s="54"/>
      <c r="W125" s="54"/>
      <c r="X125" s="54"/>
      <c r="Y125" s="54"/>
      <c r="Z125" s="54"/>
      <c r="AA125" s="54"/>
      <c r="AB125" s="54"/>
      <c r="AC125" s="137"/>
      <c r="AD125" s="138"/>
    </row>
    <row r="126" spans="1:30">
      <c r="A126" s="51">
        <f t="shared" si="44"/>
        <v>123</v>
      </c>
      <c r="B126" s="54"/>
      <c r="C126" s="54"/>
      <c r="D126" s="52"/>
      <c r="E126" s="52"/>
      <c r="F126" s="52"/>
      <c r="G126" s="52"/>
      <c r="H126" s="54"/>
      <c r="I126" s="54"/>
      <c r="J126" s="54"/>
      <c r="K126" s="54"/>
      <c r="L126" s="54"/>
      <c r="M126" s="54"/>
      <c r="N126" s="54"/>
      <c r="O126" s="60"/>
      <c r="P126" s="54"/>
      <c r="Q126" s="145"/>
      <c r="R126" s="54"/>
      <c r="S126" s="54"/>
      <c r="T126" s="54"/>
      <c r="U126" s="54"/>
      <c r="V126" s="54"/>
      <c r="W126" s="54"/>
      <c r="X126" s="54"/>
      <c r="Y126" s="54"/>
      <c r="Z126" s="54"/>
      <c r="AA126" s="54"/>
      <c r="AB126" s="54"/>
      <c r="AC126" s="137"/>
      <c r="AD126" s="138"/>
    </row>
    <row r="127" spans="1:30">
      <c r="A127" s="51">
        <f t="shared" si="44"/>
        <v>124</v>
      </c>
      <c r="B127" s="54"/>
      <c r="C127" s="54"/>
      <c r="D127" s="52"/>
      <c r="E127" s="52"/>
      <c r="F127" s="52"/>
      <c r="G127" s="52"/>
      <c r="H127" s="54"/>
      <c r="I127" s="54"/>
      <c r="J127" s="54"/>
      <c r="K127" s="54"/>
      <c r="L127" s="54"/>
      <c r="M127" s="54"/>
      <c r="N127" s="54"/>
      <c r="O127" s="60"/>
      <c r="P127" s="54"/>
      <c r="Q127" s="145"/>
      <c r="R127" s="54"/>
      <c r="S127" s="54"/>
      <c r="T127" s="54"/>
      <c r="U127" s="54"/>
      <c r="V127" s="54"/>
      <c r="W127" s="54"/>
      <c r="X127" s="54"/>
      <c r="Y127" s="54"/>
      <c r="Z127" s="54"/>
      <c r="AA127" s="54"/>
      <c r="AB127" s="54"/>
      <c r="AC127" s="137"/>
      <c r="AD127" s="138"/>
    </row>
    <row r="128" spans="1:30">
      <c r="A128" s="51">
        <f t="shared" si="44"/>
        <v>125</v>
      </c>
      <c r="B128" s="54"/>
      <c r="C128" s="54"/>
      <c r="D128" s="52"/>
      <c r="E128" s="52"/>
      <c r="F128" s="52"/>
      <c r="G128" s="52"/>
      <c r="H128" s="54"/>
      <c r="I128" s="54"/>
      <c r="J128" s="54"/>
      <c r="K128" s="54"/>
      <c r="L128" s="54"/>
      <c r="M128" s="54"/>
      <c r="N128" s="54"/>
      <c r="O128" s="60"/>
      <c r="P128" s="54"/>
      <c r="Q128" s="145"/>
      <c r="R128" s="54"/>
      <c r="S128" s="54"/>
      <c r="T128" s="54"/>
      <c r="U128" s="54"/>
      <c r="V128" s="54"/>
      <c r="W128" s="54"/>
      <c r="X128" s="54"/>
      <c r="Y128" s="54"/>
      <c r="Z128" s="54"/>
      <c r="AA128" s="54"/>
      <c r="AB128" s="54"/>
      <c r="AC128" s="137"/>
      <c r="AD128" s="138"/>
    </row>
    <row r="129" spans="1:30">
      <c r="A129" s="51">
        <f t="shared" si="44"/>
        <v>126</v>
      </c>
      <c r="B129" s="54"/>
      <c r="C129" s="54"/>
      <c r="D129" s="52"/>
      <c r="E129" s="52"/>
      <c r="F129" s="52"/>
      <c r="G129" s="52"/>
      <c r="H129" s="54"/>
      <c r="I129" s="54"/>
      <c r="J129" s="54"/>
      <c r="K129" s="54"/>
      <c r="L129" s="54"/>
      <c r="M129" s="54"/>
      <c r="N129" s="54"/>
      <c r="O129" s="60"/>
      <c r="P129" s="54"/>
      <c r="Q129" s="145"/>
      <c r="R129" s="54"/>
      <c r="S129" s="54"/>
      <c r="T129" s="54"/>
      <c r="U129" s="54"/>
      <c r="V129" s="54"/>
      <c r="W129" s="54"/>
      <c r="X129" s="54"/>
      <c r="Y129" s="54"/>
      <c r="Z129" s="54"/>
      <c r="AA129" s="54"/>
      <c r="AB129" s="54"/>
      <c r="AC129" s="137"/>
      <c r="AD129" s="138"/>
    </row>
    <row r="130" spans="1:30">
      <c r="A130" s="51">
        <f t="shared" si="44"/>
        <v>127</v>
      </c>
      <c r="B130" s="54"/>
      <c r="C130" s="54"/>
      <c r="D130" s="52"/>
      <c r="E130" s="52"/>
      <c r="F130" s="52"/>
      <c r="G130" s="52"/>
      <c r="H130" s="54"/>
      <c r="I130" s="54"/>
      <c r="J130" s="54"/>
      <c r="K130" s="54"/>
      <c r="L130" s="54"/>
      <c r="M130" s="54"/>
      <c r="N130" s="54"/>
      <c r="O130" s="60"/>
      <c r="P130" s="54"/>
      <c r="Q130" s="145"/>
      <c r="R130" s="54"/>
      <c r="S130" s="54"/>
      <c r="T130" s="54"/>
      <c r="U130" s="54"/>
      <c r="V130" s="54"/>
      <c r="W130" s="54"/>
      <c r="X130" s="54"/>
      <c r="Y130" s="54"/>
      <c r="Z130" s="54"/>
      <c r="AA130" s="54"/>
      <c r="AB130" s="54"/>
      <c r="AC130" s="137"/>
      <c r="AD130" s="138"/>
    </row>
    <row r="131" ht="12" spans="1:30">
      <c r="A131" s="51">
        <f t="shared" si="44"/>
        <v>128</v>
      </c>
      <c r="B131" s="54"/>
      <c r="C131" s="54"/>
      <c r="D131" s="52"/>
      <c r="E131" s="52"/>
      <c r="F131" s="52"/>
      <c r="G131" s="52"/>
      <c r="H131" s="54"/>
      <c r="I131" s="54"/>
      <c r="J131" s="54"/>
      <c r="K131" s="54"/>
      <c r="L131" s="54"/>
      <c r="M131" s="54"/>
      <c r="N131" s="54"/>
      <c r="O131" s="60"/>
      <c r="P131" s="54"/>
      <c r="Q131" s="145"/>
      <c r="R131" s="139"/>
      <c r="S131" s="139"/>
      <c r="T131" s="139"/>
      <c r="U131" s="139"/>
      <c r="V131" s="139"/>
      <c r="W131" s="139"/>
      <c r="X131" s="139"/>
      <c r="Y131" s="139"/>
      <c r="Z131" s="139"/>
      <c r="AA131" s="139"/>
      <c r="AB131" s="139"/>
      <c r="AC131" s="140"/>
      <c r="AD131" s="138"/>
    </row>
    <row r="132" spans="1:30">
      <c r="A132" s="51">
        <f t="shared" si="44"/>
        <v>129</v>
      </c>
      <c r="B132" s="54"/>
      <c r="C132" s="54"/>
      <c r="D132" s="52"/>
      <c r="E132" s="52"/>
      <c r="F132" s="52"/>
      <c r="G132" s="52"/>
      <c r="H132" s="54"/>
      <c r="I132" s="54"/>
      <c r="J132" s="54"/>
      <c r="K132" s="54"/>
      <c r="L132" s="54"/>
      <c r="M132" s="54"/>
      <c r="N132" s="54"/>
      <c r="O132" s="60"/>
      <c r="P132" s="54"/>
      <c r="Q132" s="145"/>
      <c r="R132" s="54"/>
      <c r="S132" s="54"/>
      <c r="T132" s="54"/>
      <c r="U132" s="54"/>
      <c r="V132" s="54"/>
      <c r="W132" s="54"/>
      <c r="X132" s="54"/>
      <c r="Y132" s="54"/>
      <c r="Z132" s="54"/>
      <c r="AA132" s="54"/>
      <c r="AB132" s="54"/>
      <c r="AC132" s="137"/>
      <c r="AD132" s="138"/>
    </row>
    <row r="133" spans="1:30">
      <c r="A133" s="51">
        <f t="shared" si="44"/>
        <v>130</v>
      </c>
      <c r="B133" s="54"/>
      <c r="C133" s="54"/>
      <c r="D133" s="52"/>
      <c r="E133" s="52"/>
      <c r="F133" s="52"/>
      <c r="G133" s="52"/>
      <c r="H133" s="54"/>
      <c r="I133" s="54"/>
      <c r="J133" s="54"/>
      <c r="K133" s="54"/>
      <c r="L133" s="54"/>
      <c r="M133" s="54"/>
      <c r="N133" s="54"/>
      <c r="O133" s="60"/>
      <c r="P133" s="54"/>
      <c r="Q133" s="145"/>
      <c r="R133" s="54"/>
      <c r="S133" s="54"/>
      <c r="T133" s="54"/>
      <c r="U133" s="54"/>
      <c r="V133" s="54"/>
      <c r="W133" s="54"/>
      <c r="X133" s="54"/>
      <c r="Y133" s="54"/>
      <c r="Z133" s="54"/>
      <c r="AA133" s="54"/>
      <c r="AB133" s="54"/>
      <c r="AC133" s="137"/>
      <c r="AD133" s="138"/>
    </row>
    <row r="134" spans="1:30">
      <c r="A134" s="51">
        <f t="shared" ref="A134:A197" si="50">A133+1</f>
        <v>131</v>
      </c>
      <c r="B134" s="54"/>
      <c r="C134" s="54"/>
      <c r="D134" s="52"/>
      <c r="E134" s="52"/>
      <c r="F134" s="52"/>
      <c r="G134" s="52"/>
      <c r="H134" s="54"/>
      <c r="I134" s="54"/>
      <c r="J134" s="54"/>
      <c r="K134" s="54"/>
      <c r="L134" s="54"/>
      <c r="M134" s="54"/>
      <c r="N134" s="54"/>
      <c r="O134" s="60"/>
      <c r="P134" s="54"/>
      <c r="Q134" s="145"/>
      <c r="R134" s="54"/>
      <c r="S134" s="54"/>
      <c r="T134" s="54"/>
      <c r="U134" s="54"/>
      <c r="V134" s="54"/>
      <c r="W134" s="54"/>
      <c r="X134" s="54"/>
      <c r="Y134" s="54"/>
      <c r="Z134" s="54"/>
      <c r="AA134" s="54"/>
      <c r="AB134" s="54"/>
      <c r="AC134" s="137"/>
      <c r="AD134" s="138"/>
    </row>
    <row r="135" spans="1:30">
      <c r="A135" s="51">
        <f t="shared" si="50"/>
        <v>132</v>
      </c>
      <c r="B135" s="54"/>
      <c r="C135" s="54"/>
      <c r="D135" s="52"/>
      <c r="E135" s="52"/>
      <c r="F135" s="52"/>
      <c r="G135" s="52"/>
      <c r="H135" s="54"/>
      <c r="I135" s="54"/>
      <c r="J135" s="54"/>
      <c r="K135" s="54"/>
      <c r="L135" s="54"/>
      <c r="M135" s="54"/>
      <c r="N135" s="54"/>
      <c r="O135" s="60"/>
      <c r="P135" s="54"/>
      <c r="Q135" s="145"/>
      <c r="R135" s="54"/>
      <c r="S135" s="54"/>
      <c r="T135" s="54"/>
      <c r="U135" s="54"/>
      <c r="V135" s="54"/>
      <c r="W135" s="54"/>
      <c r="X135" s="54"/>
      <c r="Y135" s="54"/>
      <c r="Z135" s="54"/>
      <c r="AA135" s="54"/>
      <c r="AB135" s="54"/>
      <c r="AC135" s="137"/>
      <c r="AD135" s="138"/>
    </row>
    <row r="136" spans="1:30">
      <c r="A136" s="51">
        <f t="shared" si="50"/>
        <v>133</v>
      </c>
      <c r="B136" s="54"/>
      <c r="C136" s="54"/>
      <c r="D136" s="52"/>
      <c r="E136" s="52"/>
      <c r="F136" s="52"/>
      <c r="G136" s="52"/>
      <c r="H136" s="54"/>
      <c r="I136" s="54"/>
      <c r="J136" s="54"/>
      <c r="K136" s="54"/>
      <c r="L136" s="54"/>
      <c r="M136" s="54"/>
      <c r="N136" s="54"/>
      <c r="O136" s="60"/>
      <c r="P136" s="54"/>
      <c r="Q136" s="145"/>
      <c r="R136" s="54"/>
      <c r="S136" s="54"/>
      <c r="T136" s="54"/>
      <c r="U136" s="54"/>
      <c r="V136" s="54"/>
      <c r="W136" s="54"/>
      <c r="X136" s="54"/>
      <c r="Y136" s="54"/>
      <c r="Z136" s="54"/>
      <c r="AA136" s="54"/>
      <c r="AB136" s="54"/>
      <c r="AC136" s="137"/>
      <c r="AD136" s="138"/>
    </row>
    <row r="137" spans="1:30">
      <c r="A137" s="51">
        <f t="shared" si="50"/>
        <v>134</v>
      </c>
      <c r="B137" s="54"/>
      <c r="C137" s="54"/>
      <c r="D137" s="52"/>
      <c r="E137" s="52"/>
      <c r="F137" s="52"/>
      <c r="G137" s="52"/>
      <c r="H137" s="54"/>
      <c r="I137" s="54"/>
      <c r="J137" s="54"/>
      <c r="K137" s="54"/>
      <c r="L137" s="54"/>
      <c r="M137" s="54"/>
      <c r="N137" s="54"/>
      <c r="O137" s="60"/>
      <c r="P137" s="54"/>
      <c r="Q137" s="145"/>
      <c r="R137" s="54"/>
      <c r="S137" s="54"/>
      <c r="T137" s="54"/>
      <c r="U137" s="54"/>
      <c r="V137" s="54"/>
      <c r="W137" s="54"/>
      <c r="X137" s="54"/>
      <c r="Y137" s="54"/>
      <c r="Z137" s="54"/>
      <c r="AA137" s="54"/>
      <c r="AB137" s="54"/>
      <c r="AC137" s="137"/>
      <c r="AD137" s="138"/>
    </row>
    <row r="138" spans="1:30">
      <c r="A138" s="51">
        <f t="shared" si="50"/>
        <v>135</v>
      </c>
      <c r="B138" s="54"/>
      <c r="C138" s="54"/>
      <c r="D138" s="52"/>
      <c r="E138" s="52"/>
      <c r="F138" s="52"/>
      <c r="G138" s="52"/>
      <c r="H138" s="54"/>
      <c r="I138" s="54"/>
      <c r="J138" s="54"/>
      <c r="K138" s="54"/>
      <c r="L138" s="54"/>
      <c r="M138" s="54"/>
      <c r="N138" s="54"/>
      <c r="O138" s="60"/>
      <c r="P138" s="54"/>
      <c r="Q138" s="145"/>
      <c r="R138" s="54"/>
      <c r="S138" s="54"/>
      <c r="T138" s="54"/>
      <c r="U138" s="54"/>
      <c r="V138" s="54"/>
      <c r="W138" s="54"/>
      <c r="X138" s="54"/>
      <c r="Y138" s="54"/>
      <c r="Z138" s="54"/>
      <c r="AA138" s="54"/>
      <c r="AB138" s="54"/>
      <c r="AC138" s="137"/>
      <c r="AD138" s="138"/>
    </row>
    <row r="139" spans="1:30">
      <c r="A139" s="51">
        <f t="shared" si="50"/>
        <v>136</v>
      </c>
      <c r="B139" s="54"/>
      <c r="C139" s="54"/>
      <c r="D139" s="52"/>
      <c r="E139" s="52"/>
      <c r="F139" s="52"/>
      <c r="G139" s="52"/>
      <c r="H139" s="54"/>
      <c r="I139" s="54"/>
      <c r="J139" s="54"/>
      <c r="K139" s="54"/>
      <c r="L139" s="54"/>
      <c r="M139" s="54"/>
      <c r="N139" s="54"/>
      <c r="O139" s="60"/>
      <c r="P139" s="54"/>
      <c r="Q139" s="145"/>
      <c r="R139" s="54"/>
      <c r="S139" s="54"/>
      <c r="T139" s="54"/>
      <c r="U139" s="54"/>
      <c r="V139" s="54"/>
      <c r="W139" s="54"/>
      <c r="X139" s="54"/>
      <c r="Y139" s="54"/>
      <c r="Z139" s="54"/>
      <c r="AA139" s="54"/>
      <c r="AB139" s="54"/>
      <c r="AC139" s="137"/>
      <c r="AD139" s="138"/>
    </row>
    <row r="140" spans="1:30">
      <c r="A140" s="51">
        <f t="shared" si="50"/>
        <v>137</v>
      </c>
      <c r="B140" s="54"/>
      <c r="C140" s="54"/>
      <c r="D140" s="52"/>
      <c r="E140" s="52"/>
      <c r="F140" s="52"/>
      <c r="G140" s="52"/>
      <c r="H140" s="54"/>
      <c r="I140" s="54"/>
      <c r="J140" s="54"/>
      <c r="K140" s="54"/>
      <c r="L140" s="54"/>
      <c r="M140" s="54"/>
      <c r="N140" s="54"/>
      <c r="O140" s="60"/>
      <c r="P140" s="54"/>
      <c r="Q140" s="145"/>
      <c r="R140" s="54"/>
      <c r="S140" s="54"/>
      <c r="T140" s="54"/>
      <c r="U140" s="54"/>
      <c r="V140" s="54"/>
      <c r="W140" s="54"/>
      <c r="X140" s="54"/>
      <c r="Y140" s="54"/>
      <c r="Z140" s="54"/>
      <c r="AA140" s="54"/>
      <c r="AB140" s="54"/>
      <c r="AC140" s="137"/>
      <c r="AD140" s="138"/>
    </row>
    <row r="141" spans="1:30">
      <c r="A141" s="51">
        <f t="shared" si="50"/>
        <v>138</v>
      </c>
      <c r="B141" s="54"/>
      <c r="C141" s="54"/>
      <c r="D141" s="52"/>
      <c r="E141" s="52"/>
      <c r="F141" s="52"/>
      <c r="G141" s="52"/>
      <c r="H141" s="54"/>
      <c r="I141" s="54"/>
      <c r="J141" s="54"/>
      <c r="K141" s="54"/>
      <c r="L141" s="54"/>
      <c r="M141" s="54"/>
      <c r="N141" s="54"/>
      <c r="O141" s="60"/>
      <c r="P141" s="54"/>
      <c r="Q141" s="145"/>
      <c r="R141" s="54"/>
      <c r="S141" s="54"/>
      <c r="T141" s="54"/>
      <c r="U141" s="54"/>
      <c r="V141" s="54"/>
      <c r="W141" s="54"/>
      <c r="X141" s="54"/>
      <c r="Y141" s="54"/>
      <c r="Z141" s="54"/>
      <c r="AA141" s="54"/>
      <c r="AB141" s="54"/>
      <c r="AC141" s="137"/>
      <c r="AD141" s="138"/>
    </row>
    <row r="142" spans="1:30">
      <c r="A142" s="51">
        <f t="shared" si="50"/>
        <v>139</v>
      </c>
      <c r="B142" s="54"/>
      <c r="C142" s="54"/>
      <c r="D142" s="52"/>
      <c r="E142" s="52"/>
      <c r="F142" s="52"/>
      <c r="G142" s="52"/>
      <c r="H142" s="54"/>
      <c r="I142" s="54"/>
      <c r="J142" s="54"/>
      <c r="K142" s="54"/>
      <c r="L142" s="54"/>
      <c r="M142" s="54"/>
      <c r="N142" s="54"/>
      <c r="O142" s="60"/>
      <c r="P142" s="54"/>
      <c r="Q142" s="145"/>
      <c r="R142" s="54"/>
      <c r="S142" s="54"/>
      <c r="T142" s="54"/>
      <c r="U142" s="54"/>
      <c r="V142" s="54"/>
      <c r="W142" s="54"/>
      <c r="X142" s="54"/>
      <c r="Y142" s="54"/>
      <c r="Z142" s="54"/>
      <c r="AA142" s="54"/>
      <c r="AB142" s="54"/>
      <c r="AC142" s="137"/>
      <c r="AD142" s="138"/>
    </row>
    <row r="143" spans="1:30">
      <c r="A143" s="51">
        <f t="shared" si="50"/>
        <v>140</v>
      </c>
      <c r="B143" s="54"/>
      <c r="C143" s="54"/>
      <c r="D143" s="52"/>
      <c r="E143" s="52"/>
      <c r="F143" s="52"/>
      <c r="G143" s="52"/>
      <c r="H143" s="54"/>
      <c r="I143" s="54"/>
      <c r="J143" s="54"/>
      <c r="K143" s="54"/>
      <c r="L143" s="54"/>
      <c r="M143" s="54"/>
      <c r="N143" s="54"/>
      <c r="O143" s="60"/>
      <c r="P143" s="54"/>
      <c r="Q143" s="145"/>
      <c r="R143" s="54"/>
      <c r="S143" s="54"/>
      <c r="T143" s="54"/>
      <c r="U143" s="54"/>
      <c r="V143" s="54"/>
      <c r="W143" s="54"/>
      <c r="X143" s="54"/>
      <c r="Y143" s="54"/>
      <c r="Z143" s="54"/>
      <c r="AA143" s="54"/>
      <c r="AB143" s="54"/>
      <c r="AC143" s="137"/>
      <c r="AD143" s="138"/>
    </row>
    <row r="144" spans="1:30">
      <c r="A144" s="51">
        <f t="shared" si="50"/>
        <v>141</v>
      </c>
      <c r="B144" s="54"/>
      <c r="C144" s="54"/>
      <c r="D144" s="52"/>
      <c r="E144" s="52"/>
      <c r="F144" s="52"/>
      <c r="G144" s="52"/>
      <c r="H144" s="54"/>
      <c r="I144" s="54"/>
      <c r="J144" s="54"/>
      <c r="K144" s="54"/>
      <c r="L144" s="54"/>
      <c r="M144" s="54"/>
      <c r="N144" s="54"/>
      <c r="O144" s="60"/>
      <c r="P144" s="54"/>
      <c r="Q144" s="145"/>
      <c r="R144" s="54"/>
      <c r="S144" s="54"/>
      <c r="T144" s="54"/>
      <c r="U144" s="54"/>
      <c r="V144" s="54"/>
      <c r="W144" s="54"/>
      <c r="X144" s="54"/>
      <c r="Y144" s="54"/>
      <c r="Z144" s="54"/>
      <c r="AA144" s="54"/>
      <c r="AB144" s="54"/>
      <c r="AC144" s="137"/>
      <c r="AD144" s="138"/>
    </row>
    <row r="145" spans="1:30">
      <c r="A145" s="51">
        <f t="shared" si="50"/>
        <v>142</v>
      </c>
      <c r="B145" s="54"/>
      <c r="C145" s="54"/>
      <c r="D145" s="52"/>
      <c r="E145" s="52"/>
      <c r="F145" s="52"/>
      <c r="G145" s="52"/>
      <c r="H145" s="54"/>
      <c r="I145" s="54"/>
      <c r="J145" s="54"/>
      <c r="K145" s="54"/>
      <c r="L145" s="54"/>
      <c r="M145" s="54"/>
      <c r="N145" s="54"/>
      <c r="O145" s="60"/>
      <c r="P145" s="54"/>
      <c r="Q145" s="145"/>
      <c r="R145" s="54"/>
      <c r="S145" s="54"/>
      <c r="T145" s="54"/>
      <c r="U145" s="54"/>
      <c r="V145" s="54"/>
      <c r="W145" s="54"/>
      <c r="X145" s="54"/>
      <c r="Y145" s="54"/>
      <c r="Z145" s="54"/>
      <c r="AA145" s="54"/>
      <c r="AB145" s="54"/>
      <c r="AC145" s="137"/>
      <c r="AD145" s="138"/>
    </row>
    <row r="146" spans="1:30">
      <c r="A146" s="51">
        <f t="shared" si="50"/>
        <v>143</v>
      </c>
      <c r="B146" s="54"/>
      <c r="C146" s="54"/>
      <c r="D146" s="52"/>
      <c r="E146" s="52"/>
      <c r="F146" s="52"/>
      <c r="G146" s="52"/>
      <c r="H146" s="54"/>
      <c r="I146" s="54"/>
      <c r="J146" s="54"/>
      <c r="K146" s="54"/>
      <c r="L146" s="54"/>
      <c r="M146" s="54"/>
      <c r="N146" s="54"/>
      <c r="O146" s="60"/>
      <c r="P146" s="54"/>
      <c r="Q146" s="145"/>
      <c r="R146" s="54"/>
      <c r="S146" s="54"/>
      <c r="T146" s="54"/>
      <c r="U146" s="54"/>
      <c r="V146" s="54"/>
      <c r="W146" s="54"/>
      <c r="X146" s="54"/>
      <c r="Y146" s="54"/>
      <c r="Z146" s="54"/>
      <c r="AA146" s="54"/>
      <c r="AB146" s="54"/>
      <c r="AC146" s="137"/>
      <c r="AD146" s="138"/>
    </row>
    <row r="147" spans="1:30">
      <c r="A147" s="51">
        <f t="shared" si="50"/>
        <v>144</v>
      </c>
      <c r="B147" s="54"/>
      <c r="C147" s="54"/>
      <c r="D147" s="52"/>
      <c r="E147" s="52"/>
      <c r="F147" s="52"/>
      <c r="G147" s="52"/>
      <c r="H147" s="54"/>
      <c r="I147" s="54"/>
      <c r="J147" s="54"/>
      <c r="K147" s="54"/>
      <c r="L147" s="54"/>
      <c r="M147" s="54"/>
      <c r="N147" s="54"/>
      <c r="O147" s="60"/>
      <c r="P147" s="54"/>
      <c r="Q147" s="145"/>
      <c r="R147" s="54"/>
      <c r="S147" s="54"/>
      <c r="T147" s="54"/>
      <c r="U147" s="54"/>
      <c r="V147" s="54"/>
      <c r="W147" s="54"/>
      <c r="X147" s="54"/>
      <c r="Y147" s="54"/>
      <c r="Z147" s="54"/>
      <c r="AA147" s="54"/>
      <c r="AB147" s="54"/>
      <c r="AC147" s="137"/>
      <c r="AD147" s="138"/>
    </row>
    <row r="148" spans="1:30">
      <c r="A148" s="51">
        <f t="shared" si="50"/>
        <v>145</v>
      </c>
      <c r="B148" s="54"/>
      <c r="C148" s="54"/>
      <c r="D148" s="52"/>
      <c r="E148" s="52"/>
      <c r="F148" s="52"/>
      <c r="G148" s="52"/>
      <c r="H148" s="54"/>
      <c r="I148" s="54"/>
      <c r="J148" s="54"/>
      <c r="K148" s="54"/>
      <c r="L148" s="54"/>
      <c r="M148" s="54"/>
      <c r="N148" s="54"/>
      <c r="O148" s="60"/>
      <c r="P148" s="54"/>
      <c r="Q148" s="145"/>
      <c r="R148" s="54"/>
      <c r="S148" s="54"/>
      <c r="T148" s="54"/>
      <c r="U148" s="54"/>
      <c r="V148" s="54"/>
      <c r="W148" s="54"/>
      <c r="X148" s="54"/>
      <c r="Y148" s="54"/>
      <c r="Z148" s="54"/>
      <c r="AA148" s="54"/>
      <c r="AB148" s="54"/>
      <c r="AC148" s="137"/>
      <c r="AD148" s="138"/>
    </row>
    <row r="149" spans="1:30">
      <c r="A149" s="51">
        <f t="shared" si="50"/>
        <v>146</v>
      </c>
      <c r="B149" s="54"/>
      <c r="C149" s="54"/>
      <c r="D149" s="52"/>
      <c r="E149" s="52"/>
      <c r="F149" s="52"/>
      <c r="G149" s="52"/>
      <c r="H149" s="54"/>
      <c r="I149" s="54"/>
      <c r="J149" s="54"/>
      <c r="K149" s="54"/>
      <c r="L149" s="54"/>
      <c r="M149" s="54"/>
      <c r="N149" s="54"/>
      <c r="O149" s="60"/>
      <c r="P149" s="54"/>
      <c r="Q149" s="145"/>
      <c r="R149" s="54"/>
      <c r="S149" s="54"/>
      <c r="T149" s="54"/>
      <c r="U149" s="54"/>
      <c r="V149" s="54"/>
      <c r="W149" s="54"/>
      <c r="X149" s="54"/>
      <c r="Y149" s="54"/>
      <c r="Z149" s="54"/>
      <c r="AA149" s="54"/>
      <c r="AB149" s="54"/>
      <c r="AC149" s="137"/>
      <c r="AD149" s="138"/>
    </row>
    <row r="150" spans="1:30">
      <c r="A150" s="51">
        <f t="shared" si="50"/>
        <v>147</v>
      </c>
      <c r="B150" s="54"/>
      <c r="C150" s="54"/>
      <c r="D150" s="52"/>
      <c r="E150" s="52"/>
      <c r="F150" s="52"/>
      <c r="G150" s="52"/>
      <c r="H150" s="54"/>
      <c r="I150" s="54"/>
      <c r="J150" s="54"/>
      <c r="K150" s="54"/>
      <c r="L150" s="54"/>
      <c r="M150" s="54"/>
      <c r="N150" s="54"/>
      <c r="O150" s="60"/>
      <c r="P150" s="54"/>
      <c r="Q150" s="145"/>
      <c r="R150" s="54"/>
      <c r="S150" s="54"/>
      <c r="T150" s="54"/>
      <c r="U150" s="54"/>
      <c r="V150" s="54"/>
      <c r="W150" s="54"/>
      <c r="X150" s="54"/>
      <c r="Y150" s="54"/>
      <c r="Z150" s="54"/>
      <c r="AA150" s="54"/>
      <c r="AB150" s="54"/>
      <c r="AC150" s="137"/>
      <c r="AD150" s="138"/>
    </row>
    <row r="151" spans="1:30">
      <c r="A151" s="51">
        <f t="shared" si="50"/>
        <v>148</v>
      </c>
      <c r="B151" s="54"/>
      <c r="C151" s="54"/>
      <c r="D151" s="52"/>
      <c r="E151" s="52"/>
      <c r="F151" s="52"/>
      <c r="G151" s="52"/>
      <c r="H151" s="54"/>
      <c r="I151" s="54"/>
      <c r="J151" s="54"/>
      <c r="K151" s="54"/>
      <c r="L151" s="54"/>
      <c r="M151" s="54"/>
      <c r="N151" s="54"/>
      <c r="O151" s="60"/>
      <c r="P151" s="54"/>
      <c r="Q151" s="145"/>
      <c r="R151" s="54"/>
      <c r="S151" s="54"/>
      <c r="T151" s="54"/>
      <c r="U151" s="54"/>
      <c r="V151" s="54"/>
      <c r="W151" s="54"/>
      <c r="X151" s="54"/>
      <c r="Y151" s="54"/>
      <c r="Z151" s="54"/>
      <c r="AA151" s="54"/>
      <c r="AB151" s="54"/>
      <c r="AC151" s="137"/>
      <c r="AD151" s="138"/>
    </row>
    <row r="152" spans="1:30">
      <c r="A152" s="51">
        <f t="shared" si="50"/>
        <v>149</v>
      </c>
      <c r="B152" s="54"/>
      <c r="C152" s="54"/>
      <c r="D152" s="52"/>
      <c r="E152" s="52"/>
      <c r="F152" s="52"/>
      <c r="G152" s="52"/>
      <c r="H152" s="54"/>
      <c r="I152" s="54"/>
      <c r="J152" s="54"/>
      <c r="K152" s="54"/>
      <c r="L152" s="54"/>
      <c r="M152" s="54"/>
      <c r="N152" s="54"/>
      <c r="O152" s="60"/>
      <c r="P152" s="54"/>
      <c r="Q152" s="145"/>
      <c r="R152" s="54"/>
      <c r="S152" s="54"/>
      <c r="T152" s="54"/>
      <c r="U152" s="54"/>
      <c r="V152" s="54"/>
      <c r="W152" s="54"/>
      <c r="X152" s="54"/>
      <c r="Y152" s="54"/>
      <c r="Z152" s="54"/>
      <c r="AA152" s="54"/>
      <c r="AB152" s="54"/>
      <c r="AC152" s="137"/>
      <c r="AD152" s="138"/>
    </row>
    <row r="153" spans="1:30">
      <c r="A153" s="51">
        <f t="shared" si="50"/>
        <v>150</v>
      </c>
      <c r="B153" s="54"/>
      <c r="C153" s="54"/>
      <c r="D153" s="52"/>
      <c r="E153" s="52"/>
      <c r="F153" s="52"/>
      <c r="G153" s="52"/>
      <c r="H153" s="54"/>
      <c r="I153" s="54"/>
      <c r="J153" s="54"/>
      <c r="K153" s="54"/>
      <c r="L153" s="54"/>
      <c r="M153" s="54"/>
      <c r="N153" s="54"/>
      <c r="O153" s="60"/>
      <c r="P153" s="54"/>
      <c r="Q153" s="145"/>
      <c r="R153" s="54"/>
      <c r="S153" s="54"/>
      <c r="T153" s="54"/>
      <c r="U153" s="54"/>
      <c r="V153" s="54"/>
      <c r="W153" s="54"/>
      <c r="X153" s="54"/>
      <c r="Y153" s="54"/>
      <c r="Z153" s="54"/>
      <c r="AA153" s="54"/>
      <c r="AB153" s="54"/>
      <c r="AC153" s="137"/>
      <c r="AD153" s="138"/>
    </row>
    <row r="154" spans="1:30">
      <c r="A154" s="51">
        <f t="shared" si="50"/>
        <v>151</v>
      </c>
      <c r="B154" s="54"/>
      <c r="C154" s="54"/>
      <c r="D154" s="52"/>
      <c r="E154" s="52"/>
      <c r="F154" s="52"/>
      <c r="G154" s="52"/>
      <c r="H154" s="54"/>
      <c r="I154" s="54"/>
      <c r="J154" s="54"/>
      <c r="K154" s="54"/>
      <c r="L154" s="54"/>
      <c r="M154" s="54"/>
      <c r="N154" s="54"/>
      <c r="O154" s="60"/>
      <c r="P154" s="54"/>
      <c r="Q154" s="145"/>
      <c r="R154" s="54"/>
      <c r="S154" s="54"/>
      <c r="T154" s="54"/>
      <c r="U154" s="54"/>
      <c r="V154" s="54"/>
      <c r="W154" s="54"/>
      <c r="X154" s="54"/>
      <c r="Y154" s="54"/>
      <c r="Z154" s="54"/>
      <c r="AA154" s="54"/>
      <c r="AB154" s="54"/>
      <c r="AC154" s="137"/>
      <c r="AD154" s="138"/>
    </row>
    <row r="155" spans="1:30">
      <c r="A155" s="51">
        <f t="shared" si="50"/>
        <v>152</v>
      </c>
      <c r="B155" s="54"/>
      <c r="C155" s="54"/>
      <c r="D155" s="52"/>
      <c r="E155" s="52"/>
      <c r="F155" s="52"/>
      <c r="G155" s="52"/>
      <c r="H155" s="54"/>
      <c r="I155" s="54"/>
      <c r="J155" s="54"/>
      <c r="K155" s="54"/>
      <c r="L155" s="54"/>
      <c r="M155" s="54"/>
      <c r="N155" s="54"/>
      <c r="O155" s="60"/>
      <c r="P155" s="54"/>
      <c r="Q155" s="145"/>
      <c r="R155" s="54"/>
      <c r="S155" s="54"/>
      <c r="T155" s="54"/>
      <c r="U155" s="54"/>
      <c r="V155" s="54"/>
      <c r="W155" s="54"/>
      <c r="X155" s="54"/>
      <c r="Y155" s="54"/>
      <c r="Z155" s="54"/>
      <c r="AA155" s="54"/>
      <c r="AB155" s="54"/>
      <c r="AC155" s="137"/>
      <c r="AD155" s="138"/>
    </row>
    <row r="156" spans="1:30">
      <c r="A156" s="51">
        <f t="shared" si="50"/>
        <v>153</v>
      </c>
      <c r="B156" s="54"/>
      <c r="C156" s="54"/>
      <c r="D156" s="52"/>
      <c r="E156" s="52"/>
      <c r="F156" s="52"/>
      <c r="G156" s="52"/>
      <c r="H156" s="54"/>
      <c r="I156" s="54"/>
      <c r="J156" s="54"/>
      <c r="K156" s="54"/>
      <c r="L156" s="54"/>
      <c r="M156" s="54"/>
      <c r="N156" s="54"/>
      <c r="O156" s="60"/>
      <c r="P156" s="54"/>
      <c r="Q156" s="145"/>
      <c r="R156" s="54"/>
      <c r="S156" s="54"/>
      <c r="T156" s="54"/>
      <c r="U156" s="54"/>
      <c r="V156" s="54"/>
      <c r="W156" s="54"/>
      <c r="X156" s="54"/>
      <c r="Y156" s="54"/>
      <c r="Z156" s="54"/>
      <c r="AA156" s="54"/>
      <c r="AB156" s="54"/>
      <c r="AC156" s="137"/>
      <c r="AD156" s="138"/>
    </row>
    <row r="157" spans="1:30">
      <c r="A157" s="51">
        <f t="shared" si="50"/>
        <v>154</v>
      </c>
      <c r="B157" s="54"/>
      <c r="C157" s="54"/>
      <c r="D157" s="52"/>
      <c r="E157" s="52"/>
      <c r="F157" s="52"/>
      <c r="G157" s="52"/>
      <c r="H157" s="54"/>
      <c r="I157" s="54"/>
      <c r="J157" s="54"/>
      <c r="K157" s="54"/>
      <c r="L157" s="54"/>
      <c r="M157" s="54"/>
      <c r="N157" s="54"/>
      <c r="O157" s="60"/>
      <c r="P157" s="54"/>
      <c r="Q157" s="145"/>
      <c r="R157" s="54"/>
      <c r="S157" s="54"/>
      <c r="T157" s="54"/>
      <c r="U157" s="54"/>
      <c r="V157" s="54"/>
      <c r="W157" s="54"/>
      <c r="X157" s="54"/>
      <c r="Y157" s="54"/>
      <c r="Z157" s="54"/>
      <c r="AA157" s="54"/>
      <c r="AB157" s="54"/>
      <c r="AC157" s="137"/>
      <c r="AD157" s="138"/>
    </row>
    <row r="158" spans="1:30">
      <c r="A158" s="51">
        <f t="shared" si="50"/>
        <v>155</v>
      </c>
      <c r="B158" s="54"/>
      <c r="C158" s="54"/>
      <c r="D158" s="52"/>
      <c r="E158" s="52"/>
      <c r="F158" s="52"/>
      <c r="G158" s="52"/>
      <c r="H158" s="54"/>
      <c r="I158" s="54"/>
      <c r="J158" s="54"/>
      <c r="K158" s="54"/>
      <c r="L158" s="54"/>
      <c r="M158" s="54"/>
      <c r="N158" s="54"/>
      <c r="O158" s="60"/>
      <c r="P158" s="54"/>
      <c r="Q158" s="145"/>
      <c r="R158" s="54"/>
      <c r="S158" s="54"/>
      <c r="T158" s="54"/>
      <c r="U158" s="54"/>
      <c r="V158" s="54"/>
      <c r="W158" s="54"/>
      <c r="X158" s="54"/>
      <c r="Y158" s="54"/>
      <c r="Z158" s="54"/>
      <c r="AA158" s="54"/>
      <c r="AB158" s="54"/>
      <c r="AC158" s="137"/>
      <c r="AD158" s="138"/>
    </row>
    <row r="159" spans="1:30">
      <c r="A159" s="51">
        <f t="shared" si="50"/>
        <v>156</v>
      </c>
      <c r="B159" s="54"/>
      <c r="C159" s="54"/>
      <c r="D159" s="52"/>
      <c r="E159" s="52"/>
      <c r="F159" s="52"/>
      <c r="G159" s="52"/>
      <c r="H159" s="54"/>
      <c r="I159" s="54"/>
      <c r="J159" s="54"/>
      <c r="K159" s="54"/>
      <c r="L159" s="54"/>
      <c r="M159" s="54"/>
      <c r="N159" s="54"/>
      <c r="O159" s="60"/>
      <c r="P159" s="54"/>
      <c r="Q159" s="145"/>
      <c r="R159" s="54"/>
      <c r="S159" s="54"/>
      <c r="T159" s="54"/>
      <c r="U159" s="54"/>
      <c r="V159" s="54"/>
      <c r="W159" s="54"/>
      <c r="X159" s="54"/>
      <c r="Y159" s="54"/>
      <c r="Z159" s="54"/>
      <c r="AA159" s="54"/>
      <c r="AB159" s="54"/>
      <c r="AC159" s="137"/>
      <c r="AD159" s="138"/>
    </row>
    <row r="160" spans="1:30">
      <c r="A160" s="51">
        <f t="shared" si="50"/>
        <v>157</v>
      </c>
      <c r="B160" s="54"/>
      <c r="C160" s="54"/>
      <c r="D160" s="52"/>
      <c r="E160" s="52"/>
      <c r="F160" s="52"/>
      <c r="G160" s="52"/>
      <c r="H160" s="54"/>
      <c r="I160" s="54"/>
      <c r="J160" s="54"/>
      <c r="K160" s="54"/>
      <c r="L160" s="54"/>
      <c r="M160" s="54"/>
      <c r="N160" s="54"/>
      <c r="O160" s="60"/>
      <c r="P160" s="54"/>
      <c r="Q160" s="145"/>
      <c r="R160" s="54"/>
      <c r="S160" s="54"/>
      <c r="T160" s="54"/>
      <c r="U160" s="54"/>
      <c r="V160" s="54"/>
      <c r="W160" s="54"/>
      <c r="X160" s="54"/>
      <c r="Y160" s="54"/>
      <c r="Z160" s="54"/>
      <c r="AA160" s="54"/>
      <c r="AB160" s="54"/>
      <c r="AC160" s="137"/>
      <c r="AD160" s="138"/>
    </row>
    <row r="161" spans="1:30">
      <c r="A161" s="51">
        <f t="shared" si="50"/>
        <v>158</v>
      </c>
      <c r="B161" s="54"/>
      <c r="C161" s="54"/>
      <c r="D161" s="52"/>
      <c r="E161" s="52"/>
      <c r="F161" s="52"/>
      <c r="G161" s="52"/>
      <c r="H161" s="54"/>
      <c r="I161" s="54"/>
      <c r="J161" s="54"/>
      <c r="K161" s="54"/>
      <c r="L161" s="54"/>
      <c r="M161" s="54"/>
      <c r="N161" s="54"/>
      <c r="O161" s="60"/>
      <c r="P161" s="54"/>
      <c r="Q161" s="145"/>
      <c r="R161" s="54"/>
      <c r="S161" s="54"/>
      <c r="T161" s="54"/>
      <c r="U161" s="54"/>
      <c r="V161" s="54"/>
      <c r="W161" s="54"/>
      <c r="X161" s="54"/>
      <c r="Y161" s="54"/>
      <c r="Z161" s="54"/>
      <c r="AA161" s="54"/>
      <c r="AB161" s="54"/>
      <c r="AC161" s="137"/>
      <c r="AD161" s="138"/>
    </row>
    <row r="162" spans="1:30">
      <c r="A162" s="51">
        <f t="shared" si="50"/>
        <v>159</v>
      </c>
      <c r="B162" s="54"/>
      <c r="C162" s="54"/>
      <c r="D162" s="52"/>
      <c r="E162" s="52"/>
      <c r="F162" s="52"/>
      <c r="G162" s="52"/>
      <c r="H162" s="54"/>
      <c r="I162" s="54"/>
      <c r="J162" s="54"/>
      <c r="K162" s="54"/>
      <c r="L162" s="54"/>
      <c r="M162" s="54"/>
      <c r="N162" s="54"/>
      <c r="O162" s="60"/>
      <c r="P162" s="54"/>
      <c r="Q162" s="145"/>
      <c r="R162" s="54"/>
      <c r="S162" s="54"/>
      <c r="T162" s="54"/>
      <c r="U162" s="54"/>
      <c r="V162" s="54"/>
      <c r="W162" s="54"/>
      <c r="X162" s="54"/>
      <c r="Y162" s="54"/>
      <c r="Z162" s="54"/>
      <c r="AA162" s="54"/>
      <c r="AB162" s="54"/>
      <c r="AC162" s="137"/>
      <c r="AD162" s="138"/>
    </row>
    <row r="163" spans="1:30">
      <c r="A163" s="51">
        <f t="shared" si="50"/>
        <v>160</v>
      </c>
      <c r="B163" s="54"/>
      <c r="C163" s="54"/>
      <c r="D163" s="52"/>
      <c r="E163" s="52"/>
      <c r="F163" s="52"/>
      <c r="G163" s="52"/>
      <c r="H163" s="54"/>
      <c r="I163" s="54"/>
      <c r="J163" s="54"/>
      <c r="K163" s="54"/>
      <c r="L163" s="54"/>
      <c r="M163" s="54"/>
      <c r="N163" s="54"/>
      <c r="O163" s="60"/>
      <c r="P163" s="54"/>
      <c r="Q163" s="145"/>
      <c r="R163" s="54"/>
      <c r="S163" s="54"/>
      <c r="T163" s="54"/>
      <c r="U163" s="54"/>
      <c r="V163" s="54"/>
      <c r="W163" s="54"/>
      <c r="X163" s="54"/>
      <c r="Y163" s="54"/>
      <c r="Z163" s="54"/>
      <c r="AA163" s="54"/>
      <c r="AB163" s="54"/>
      <c r="AC163" s="137"/>
      <c r="AD163" s="138"/>
    </row>
    <row r="164" spans="1:30">
      <c r="A164" s="51">
        <f t="shared" si="50"/>
        <v>161</v>
      </c>
      <c r="B164" s="54"/>
      <c r="C164" s="54"/>
      <c r="D164" s="52"/>
      <c r="E164" s="52"/>
      <c r="F164" s="52"/>
      <c r="G164" s="52"/>
      <c r="H164" s="54"/>
      <c r="I164" s="54"/>
      <c r="J164" s="54"/>
      <c r="K164" s="54"/>
      <c r="L164" s="54"/>
      <c r="M164" s="54"/>
      <c r="N164" s="54"/>
      <c r="O164" s="60"/>
      <c r="P164" s="54"/>
      <c r="Q164" s="145"/>
      <c r="R164" s="54"/>
      <c r="S164" s="54"/>
      <c r="T164" s="54"/>
      <c r="U164" s="54"/>
      <c r="V164" s="54"/>
      <c r="W164" s="54"/>
      <c r="X164" s="54"/>
      <c r="Y164" s="54"/>
      <c r="Z164" s="54"/>
      <c r="AA164" s="54"/>
      <c r="AB164" s="54"/>
      <c r="AC164" s="137"/>
      <c r="AD164" s="138"/>
    </row>
    <row r="165" spans="1:30">
      <c r="A165" s="51">
        <f t="shared" si="50"/>
        <v>162</v>
      </c>
      <c r="B165" s="54"/>
      <c r="C165" s="54"/>
      <c r="D165" s="52"/>
      <c r="E165" s="52"/>
      <c r="F165" s="52"/>
      <c r="G165" s="52"/>
      <c r="H165" s="54"/>
      <c r="I165" s="54"/>
      <c r="J165" s="54"/>
      <c r="K165" s="54"/>
      <c r="L165" s="54"/>
      <c r="M165" s="54"/>
      <c r="N165" s="54"/>
      <c r="O165" s="60"/>
      <c r="P165" s="54"/>
      <c r="Q165" s="145"/>
      <c r="R165" s="54"/>
      <c r="S165" s="54"/>
      <c r="T165" s="54"/>
      <c r="U165" s="54"/>
      <c r="V165" s="54"/>
      <c r="W165" s="54"/>
      <c r="X165" s="54"/>
      <c r="Y165" s="54"/>
      <c r="Z165" s="54"/>
      <c r="AA165" s="54"/>
      <c r="AB165" s="54"/>
      <c r="AC165" s="137"/>
      <c r="AD165" s="138"/>
    </row>
    <row r="166" spans="1:30">
      <c r="A166" s="51">
        <f t="shared" si="50"/>
        <v>163</v>
      </c>
      <c r="B166" s="54"/>
      <c r="C166" s="54"/>
      <c r="D166" s="52"/>
      <c r="E166" s="52"/>
      <c r="F166" s="52"/>
      <c r="G166" s="52"/>
      <c r="H166" s="54"/>
      <c r="I166" s="54"/>
      <c r="J166" s="54"/>
      <c r="K166" s="54"/>
      <c r="L166" s="54"/>
      <c r="M166" s="54"/>
      <c r="N166" s="54"/>
      <c r="O166" s="60"/>
      <c r="P166" s="54"/>
      <c r="Q166" s="145"/>
      <c r="R166" s="54"/>
      <c r="S166" s="54"/>
      <c r="T166" s="54"/>
      <c r="U166" s="54"/>
      <c r="V166" s="54"/>
      <c r="W166" s="54"/>
      <c r="X166" s="54"/>
      <c r="Y166" s="54"/>
      <c r="Z166" s="54"/>
      <c r="AA166" s="54"/>
      <c r="AB166" s="54"/>
      <c r="AC166" s="137"/>
      <c r="AD166" s="138"/>
    </row>
    <row r="167" spans="1:30">
      <c r="A167" s="51">
        <f t="shared" si="50"/>
        <v>164</v>
      </c>
      <c r="B167" s="54"/>
      <c r="C167" s="54"/>
      <c r="D167" s="52"/>
      <c r="E167" s="52"/>
      <c r="F167" s="52"/>
      <c r="G167" s="52"/>
      <c r="H167" s="54"/>
      <c r="I167" s="54"/>
      <c r="J167" s="54"/>
      <c r="K167" s="54"/>
      <c r="L167" s="54"/>
      <c r="M167" s="54"/>
      <c r="N167" s="54"/>
      <c r="O167" s="60"/>
      <c r="P167" s="54"/>
      <c r="Q167" s="145"/>
      <c r="R167" s="54"/>
      <c r="S167" s="54"/>
      <c r="T167" s="54"/>
      <c r="U167" s="54"/>
      <c r="V167" s="54"/>
      <c r="W167" s="54"/>
      <c r="X167" s="54"/>
      <c r="Y167" s="54"/>
      <c r="Z167" s="54"/>
      <c r="AA167" s="54"/>
      <c r="AB167" s="54"/>
      <c r="AC167" s="137"/>
      <c r="AD167" s="138"/>
    </row>
    <row r="168" spans="1:30">
      <c r="A168" s="51">
        <f t="shared" si="50"/>
        <v>165</v>
      </c>
      <c r="B168" s="54"/>
      <c r="C168" s="54"/>
      <c r="D168" s="52"/>
      <c r="E168" s="52"/>
      <c r="F168" s="52"/>
      <c r="G168" s="52"/>
      <c r="H168" s="54"/>
      <c r="I168" s="54"/>
      <c r="J168" s="54"/>
      <c r="K168" s="54"/>
      <c r="L168" s="54"/>
      <c r="M168" s="54"/>
      <c r="N168" s="54"/>
      <c r="O168" s="60"/>
      <c r="P168" s="54"/>
      <c r="Q168" s="145"/>
      <c r="R168" s="54"/>
      <c r="S168" s="54"/>
      <c r="T168" s="54"/>
      <c r="U168" s="54"/>
      <c r="V168" s="54"/>
      <c r="W168" s="54"/>
      <c r="X168" s="54"/>
      <c r="Y168" s="54"/>
      <c r="Z168" s="54"/>
      <c r="AA168" s="54"/>
      <c r="AB168" s="54"/>
      <c r="AC168" s="137"/>
      <c r="AD168" s="138"/>
    </row>
    <row r="169" spans="1:30">
      <c r="A169" s="51">
        <f t="shared" si="50"/>
        <v>166</v>
      </c>
      <c r="B169" s="54"/>
      <c r="C169" s="54"/>
      <c r="D169" s="52"/>
      <c r="E169" s="52"/>
      <c r="F169" s="52"/>
      <c r="G169" s="52"/>
      <c r="H169" s="54"/>
      <c r="I169" s="54"/>
      <c r="J169" s="54"/>
      <c r="K169" s="54"/>
      <c r="L169" s="54"/>
      <c r="M169" s="54"/>
      <c r="N169" s="54"/>
      <c r="O169" s="60"/>
      <c r="P169" s="54"/>
      <c r="Q169" s="145"/>
      <c r="R169" s="54"/>
      <c r="S169" s="54"/>
      <c r="T169" s="54"/>
      <c r="U169" s="54"/>
      <c r="V169" s="54"/>
      <c r="W169" s="54"/>
      <c r="X169" s="54"/>
      <c r="Y169" s="54"/>
      <c r="Z169" s="54"/>
      <c r="AA169" s="54"/>
      <c r="AB169" s="54"/>
      <c r="AC169" s="137"/>
      <c r="AD169" s="138"/>
    </row>
    <row r="170" spans="1:30">
      <c r="A170" s="51">
        <f t="shared" si="50"/>
        <v>167</v>
      </c>
      <c r="B170" s="54"/>
      <c r="C170" s="54"/>
      <c r="D170" s="52"/>
      <c r="E170" s="52"/>
      <c r="F170" s="52"/>
      <c r="G170" s="52"/>
      <c r="H170" s="54"/>
      <c r="I170" s="54"/>
      <c r="J170" s="54"/>
      <c r="K170" s="54"/>
      <c r="L170" s="54"/>
      <c r="M170" s="54"/>
      <c r="N170" s="54"/>
      <c r="O170" s="60"/>
      <c r="P170" s="54"/>
      <c r="Q170" s="145"/>
      <c r="R170" s="54"/>
      <c r="S170" s="54"/>
      <c r="T170" s="54"/>
      <c r="U170" s="54"/>
      <c r="V170" s="54"/>
      <c r="W170" s="54"/>
      <c r="X170" s="54"/>
      <c r="Y170" s="54"/>
      <c r="Z170" s="54"/>
      <c r="AA170" s="54"/>
      <c r="AB170" s="54"/>
      <c r="AC170" s="137"/>
      <c r="AD170" s="138"/>
    </row>
    <row r="171" spans="1:30">
      <c r="A171" s="51">
        <f t="shared" si="50"/>
        <v>168</v>
      </c>
      <c r="B171" s="54"/>
      <c r="C171" s="54"/>
      <c r="D171" s="52"/>
      <c r="E171" s="52"/>
      <c r="F171" s="52"/>
      <c r="G171" s="52"/>
      <c r="H171" s="54"/>
      <c r="I171" s="54"/>
      <c r="J171" s="54"/>
      <c r="K171" s="54"/>
      <c r="L171" s="54"/>
      <c r="M171" s="54"/>
      <c r="N171" s="54"/>
      <c r="O171" s="60"/>
      <c r="P171" s="54"/>
      <c r="Q171" s="145"/>
      <c r="R171" s="54"/>
      <c r="S171" s="54"/>
      <c r="T171" s="54"/>
      <c r="U171" s="54"/>
      <c r="V171" s="54"/>
      <c r="W171" s="54"/>
      <c r="X171" s="54"/>
      <c r="Y171" s="54"/>
      <c r="Z171" s="54"/>
      <c r="AA171" s="54"/>
      <c r="AB171" s="54"/>
      <c r="AC171" s="137"/>
      <c r="AD171" s="138"/>
    </row>
    <row r="172" spans="1:30">
      <c r="A172" s="51">
        <f t="shared" si="50"/>
        <v>169</v>
      </c>
      <c r="B172" s="54"/>
      <c r="C172" s="54"/>
      <c r="D172" s="52"/>
      <c r="E172" s="52"/>
      <c r="F172" s="52"/>
      <c r="G172" s="52"/>
      <c r="H172" s="54"/>
      <c r="I172" s="54"/>
      <c r="J172" s="54"/>
      <c r="K172" s="54"/>
      <c r="L172" s="54"/>
      <c r="M172" s="54"/>
      <c r="N172" s="54"/>
      <c r="O172" s="60"/>
      <c r="P172" s="54"/>
      <c r="Q172" s="145"/>
      <c r="R172" s="54"/>
      <c r="S172" s="54"/>
      <c r="T172" s="54"/>
      <c r="U172" s="54"/>
      <c r="V172" s="54"/>
      <c r="W172" s="54"/>
      <c r="X172" s="54"/>
      <c r="Y172" s="54"/>
      <c r="Z172" s="54"/>
      <c r="AA172" s="54"/>
      <c r="AB172" s="54"/>
      <c r="AC172" s="137"/>
      <c r="AD172" s="138"/>
    </row>
    <row r="173" spans="1:30">
      <c r="A173" s="51">
        <f t="shared" si="50"/>
        <v>170</v>
      </c>
      <c r="B173" s="54"/>
      <c r="C173" s="54"/>
      <c r="D173" s="52"/>
      <c r="E173" s="52"/>
      <c r="F173" s="52"/>
      <c r="G173" s="52"/>
      <c r="H173" s="54"/>
      <c r="I173" s="54"/>
      <c r="J173" s="54"/>
      <c r="K173" s="54"/>
      <c r="L173" s="54"/>
      <c r="M173" s="54"/>
      <c r="N173" s="54"/>
      <c r="O173" s="60"/>
      <c r="P173" s="54"/>
      <c r="Q173" s="145"/>
      <c r="R173" s="54"/>
      <c r="S173" s="54"/>
      <c r="T173" s="54"/>
      <c r="U173" s="54"/>
      <c r="V173" s="54"/>
      <c r="W173" s="54"/>
      <c r="X173" s="54"/>
      <c r="Y173" s="54"/>
      <c r="Z173" s="54"/>
      <c r="AA173" s="54"/>
      <c r="AB173" s="54"/>
      <c r="AC173" s="137"/>
      <c r="AD173" s="138"/>
    </row>
    <row r="174" spans="1:30">
      <c r="A174" s="51">
        <f t="shared" si="50"/>
        <v>171</v>
      </c>
      <c r="B174" s="54"/>
      <c r="C174" s="54"/>
      <c r="D174" s="52"/>
      <c r="E174" s="52"/>
      <c r="F174" s="52"/>
      <c r="G174" s="52"/>
      <c r="H174" s="54"/>
      <c r="I174" s="54"/>
      <c r="J174" s="54"/>
      <c r="K174" s="54"/>
      <c r="L174" s="54"/>
      <c r="M174" s="54"/>
      <c r="N174" s="54"/>
      <c r="O174" s="60"/>
      <c r="P174" s="54"/>
      <c r="Q174" s="145"/>
      <c r="R174" s="54"/>
      <c r="S174" s="54"/>
      <c r="T174" s="54"/>
      <c r="U174" s="54"/>
      <c r="V174" s="54"/>
      <c r="W174" s="54"/>
      <c r="X174" s="54"/>
      <c r="Y174" s="54"/>
      <c r="Z174" s="54"/>
      <c r="AA174" s="54"/>
      <c r="AB174" s="54"/>
      <c r="AC174" s="137"/>
      <c r="AD174" s="138"/>
    </row>
    <row r="175" spans="1:30">
      <c r="A175" s="51">
        <f t="shared" si="50"/>
        <v>172</v>
      </c>
      <c r="B175" s="54"/>
      <c r="C175" s="54"/>
      <c r="D175" s="52"/>
      <c r="E175" s="52"/>
      <c r="F175" s="52"/>
      <c r="G175" s="52"/>
      <c r="H175" s="54"/>
      <c r="I175" s="54"/>
      <c r="J175" s="54"/>
      <c r="K175" s="54"/>
      <c r="L175" s="54"/>
      <c r="M175" s="54"/>
      <c r="N175" s="54"/>
      <c r="O175" s="60"/>
      <c r="P175" s="54"/>
      <c r="Q175" s="145"/>
      <c r="R175" s="54"/>
      <c r="S175" s="54"/>
      <c r="T175" s="54"/>
      <c r="U175" s="54"/>
      <c r="V175" s="54"/>
      <c r="W175" s="54"/>
      <c r="X175" s="54"/>
      <c r="Y175" s="54"/>
      <c r="Z175" s="54"/>
      <c r="AA175" s="54"/>
      <c r="AB175" s="54"/>
      <c r="AC175" s="137"/>
      <c r="AD175" s="138"/>
    </row>
    <row r="176" spans="1:30">
      <c r="A176" s="51">
        <f t="shared" si="50"/>
        <v>173</v>
      </c>
      <c r="B176" s="54"/>
      <c r="C176" s="54"/>
      <c r="D176" s="52"/>
      <c r="E176" s="52"/>
      <c r="F176" s="52"/>
      <c r="G176" s="52"/>
      <c r="H176" s="54"/>
      <c r="I176" s="54"/>
      <c r="J176" s="54"/>
      <c r="K176" s="54"/>
      <c r="L176" s="54"/>
      <c r="M176" s="54"/>
      <c r="N176" s="54"/>
      <c r="O176" s="60"/>
      <c r="P176" s="54"/>
      <c r="Q176" s="145"/>
      <c r="R176" s="54"/>
      <c r="S176" s="54"/>
      <c r="T176" s="54"/>
      <c r="U176" s="54"/>
      <c r="V176" s="54"/>
      <c r="W176" s="54"/>
      <c r="X176" s="54"/>
      <c r="Y176" s="54"/>
      <c r="Z176" s="54"/>
      <c r="AA176" s="54"/>
      <c r="AB176" s="54"/>
      <c r="AC176" s="137"/>
      <c r="AD176" s="138"/>
    </row>
    <row r="177" spans="1:30">
      <c r="A177" s="51">
        <f t="shared" si="50"/>
        <v>174</v>
      </c>
      <c r="B177" s="54"/>
      <c r="C177" s="54"/>
      <c r="D177" s="52"/>
      <c r="E177" s="52"/>
      <c r="F177" s="52"/>
      <c r="G177" s="52"/>
      <c r="H177" s="54"/>
      <c r="I177" s="54"/>
      <c r="J177" s="54"/>
      <c r="K177" s="54"/>
      <c r="L177" s="54"/>
      <c r="M177" s="54"/>
      <c r="N177" s="54"/>
      <c r="O177" s="60"/>
      <c r="P177" s="54"/>
      <c r="Q177" s="145"/>
      <c r="R177" s="54"/>
      <c r="S177" s="54"/>
      <c r="T177" s="54"/>
      <c r="U177" s="54"/>
      <c r="V177" s="54"/>
      <c r="W177" s="54"/>
      <c r="X177" s="54"/>
      <c r="Y177" s="54"/>
      <c r="Z177" s="54"/>
      <c r="AA177" s="54"/>
      <c r="AB177" s="54"/>
      <c r="AC177" s="137"/>
      <c r="AD177" s="138"/>
    </row>
    <row r="178" spans="1:30">
      <c r="A178" s="51">
        <f t="shared" si="50"/>
        <v>175</v>
      </c>
      <c r="B178" s="54"/>
      <c r="C178" s="54"/>
      <c r="D178" s="52"/>
      <c r="E178" s="52"/>
      <c r="F178" s="52"/>
      <c r="G178" s="52"/>
      <c r="H178" s="54"/>
      <c r="I178" s="54"/>
      <c r="J178" s="54"/>
      <c r="K178" s="54"/>
      <c r="L178" s="54"/>
      <c r="M178" s="54"/>
      <c r="N178" s="54"/>
      <c r="O178" s="60"/>
      <c r="P178" s="54"/>
      <c r="Q178" s="145"/>
      <c r="R178" s="54"/>
      <c r="S178" s="54"/>
      <c r="T178" s="54"/>
      <c r="U178" s="54"/>
      <c r="V178" s="54"/>
      <c r="W178" s="54"/>
      <c r="X178" s="54"/>
      <c r="Y178" s="54"/>
      <c r="Z178" s="54"/>
      <c r="AA178" s="54"/>
      <c r="AB178" s="54"/>
      <c r="AC178" s="137"/>
      <c r="AD178" s="138"/>
    </row>
    <row r="179" spans="1:30">
      <c r="A179" s="51">
        <f t="shared" si="50"/>
        <v>176</v>
      </c>
      <c r="B179" s="54"/>
      <c r="C179" s="54"/>
      <c r="D179" s="52"/>
      <c r="E179" s="52"/>
      <c r="F179" s="52"/>
      <c r="G179" s="52"/>
      <c r="H179" s="54"/>
      <c r="I179" s="54"/>
      <c r="J179" s="54"/>
      <c r="K179" s="54"/>
      <c r="L179" s="54"/>
      <c r="M179" s="54"/>
      <c r="N179" s="54"/>
      <c r="O179" s="60"/>
      <c r="P179" s="54"/>
      <c r="Q179" s="145"/>
      <c r="R179" s="54"/>
      <c r="S179" s="54"/>
      <c r="T179" s="54"/>
      <c r="U179" s="54"/>
      <c r="V179" s="54"/>
      <c r="W179" s="54"/>
      <c r="X179" s="54"/>
      <c r="Y179" s="54"/>
      <c r="Z179" s="54"/>
      <c r="AA179" s="54"/>
      <c r="AB179" s="54"/>
      <c r="AC179" s="137"/>
      <c r="AD179" s="138"/>
    </row>
    <row r="180" spans="1:30">
      <c r="A180" s="51">
        <f t="shared" si="50"/>
        <v>177</v>
      </c>
      <c r="B180" s="54"/>
      <c r="C180" s="54"/>
      <c r="D180" s="52"/>
      <c r="E180" s="52"/>
      <c r="F180" s="52"/>
      <c r="G180" s="52"/>
      <c r="H180" s="54"/>
      <c r="I180" s="54"/>
      <c r="J180" s="54"/>
      <c r="K180" s="54"/>
      <c r="L180" s="54"/>
      <c r="M180" s="54"/>
      <c r="N180" s="54"/>
      <c r="O180" s="60"/>
      <c r="P180" s="54"/>
      <c r="Q180" s="145"/>
      <c r="R180" s="54"/>
      <c r="S180" s="54"/>
      <c r="T180" s="54"/>
      <c r="U180" s="54"/>
      <c r="V180" s="54"/>
      <c r="W180" s="54"/>
      <c r="X180" s="54"/>
      <c r="Y180" s="54"/>
      <c r="Z180" s="54"/>
      <c r="AA180" s="54"/>
      <c r="AB180" s="54"/>
      <c r="AC180" s="137"/>
      <c r="AD180" s="138"/>
    </row>
    <row r="181" spans="1:30">
      <c r="A181" s="51">
        <f t="shared" si="50"/>
        <v>178</v>
      </c>
      <c r="B181" s="54"/>
      <c r="C181" s="54"/>
      <c r="D181" s="52"/>
      <c r="E181" s="52"/>
      <c r="F181" s="52"/>
      <c r="G181" s="52"/>
      <c r="H181" s="54"/>
      <c r="I181" s="54"/>
      <c r="J181" s="54"/>
      <c r="K181" s="54"/>
      <c r="L181" s="54"/>
      <c r="M181" s="54"/>
      <c r="N181" s="54"/>
      <c r="O181" s="60"/>
      <c r="P181" s="54"/>
      <c r="Q181" s="145"/>
      <c r="R181" s="54"/>
      <c r="S181" s="54"/>
      <c r="T181" s="54"/>
      <c r="U181" s="54"/>
      <c r="V181" s="54"/>
      <c r="W181" s="54"/>
      <c r="X181" s="54"/>
      <c r="Y181" s="54"/>
      <c r="Z181" s="54"/>
      <c r="AA181" s="54"/>
      <c r="AB181" s="54"/>
      <c r="AC181" s="137"/>
      <c r="AD181" s="138"/>
    </row>
    <row r="182" spans="1:30">
      <c r="A182" s="51">
        <f t="shared" si="50"/>
        <v>179</v>
      </c>
      <c r="B182" s="54"/>
      <c r="C182" s="54"/>
      <c r="D182" s="52"/>
      <c r="E182" s="52"/>
      <c r="F182" s="52"/>
      <c r="G182" s="52"/>
      <c r="H182" s="54"/>
      <c r="I182" s="54"/>
      <c r="J182" s="54"/>
      <c r="K182" s="54"/>
      <c r="L182" s="54"/>
      <c r="M182" s="54"/>
      <c r="N182" s="54"/>
      <c r="O182" s="60"/>
      <c r="P182" s="54"/>
      <c r="Q182" s="145"/>
      <c r="R182" s="54"/>
      <c r="S182" s="54"/>
      <c r="T182" s="54"/>
      <c r="U182" s="54"/>
      <c r="V182" s="54"/>
      <c r="W182" s="54"/>
      <c r="X182" s="54"/>
      <c r="Y182" s="54"/>
      <c r="Z182" s="54"/>
      <c r="AA182" s="54"/>
      <c r="AB182" s="54"/>
      <c r="AC182" s="137"/>
      <c r="AD182" s="138"/>
    </row>
    <row r="183" spans="1:30">
      <c r="A183" s="51">
        <f t="shared" si="50"/>
        <v>180</v>
      </c>
      <c r="B183" s="54"/>
      <c r="C183" s="54"/>
      <c r="D183" s="52"/>
      <c r="E183" s="52"/>
      <c r="F183" s="52"/>
      <c r="G183" s="52"/>
      <c r="H183" s="54"/>
      <c r="I183" s="54"/>
      <c r="J183" s="54"/>
      <c r="K183" s="54"/>
      <c r="L183" s="54"/>
      <c r="M183" s="54"/>
      <c r="N183" s="54"/>
      <c r="O183" s="60"/>
      <c r="P183" s="54"/>
      <c r="Q183" s="145"/>
      <c r="R183" s="54"/>
      <c r="S183" s="54"/>
      <c r="T183" s="54"/>
      <c r="U183" s="54"/>
      <c r="V183" s="54"/>
      <c r="W183" s="54"/>
      <c r="X183" s="54"/>
      <c r="Y183" s="54"/>
      <c r="Z183" s="54"/>
      <c r="AA183" s="54"/>
      <c r="AB183" s="54"/>
      <c r="AC183" s="137"/>
      <c r="AD183" s="138"/>
    </row>
    <row r="184" spans="1:30">
      <c r="A184" s="51">
        <f t="shared" si="50"/>
        <v>181</v>
      </c>
      <c r="B184" s="54"/>
      <c r="C184" s="54"/>
      <c r="D184" s="52"/>
      <c r="E184" s="52"/>
      <c r="F184" s="52"/>
      <c r="G184" s="52"/>
      <c r="H184" s="54"/>
      <c r="I184" s="54"/>
      <c r="J184" s="54"/>
      <c r="K184" s="54"/>
      <c r="L184" s="54"/>
      <c r="M184" s="54"/>
      <c r="N184" s="54"/>
      <c r="O184" s="60"/>
      <c r="P184" s="54"/>
      <c r="Q184" s="145"/>
      <c r="R184" s="54"/>
      <c r="S184" s="54"/>
      <c r="T184" s="54"/>
      <c r="U184" s="54"/>
      <c r="V184" s="54"/>
      <c r="W184" s="54"/>
      <c r="X184" s="54"/>
      <c r="Y184" s="54"/>
      <c r="Z184" s="54"/>
      <c r="AA184" s="54"/>
      <c r="AB184" s="54"/>
      <c r="AC184" s="137"/>
      <c r="AD184" s="138"/>
    </row>
    <row r="185" spans="1:30">
      <c r="A185" s="51">
        <f t="shared" si="50"/>
        <v>182</v>
      </c>
      <c r="B185" s="54"/>
      <c r="C185" s="54"/>
      <c r="D185" s="52"/>
      <c r="E185" s="52"/>
      <c r="F185" s="52"/>
      <c r="G185" s="52"/>
      <c r="H185" s="54"/>
      <c r="I185" s="54"/>
      <c r="J185" s="54"/>
      <c r="K185" s="54"/>
      <c r="L185" s="54"/>
      <c r="M185" s="54"/>
      <c r="N185" s="54"/>
      <c r="O185" s="60"/>
      <c r="P185" s="54"/>
      <c r="Q185" s="145"/>
      <c r="R185" s="54"/>
      <c r="S185" s="54"/>
      <c r="T185" s="54"/>
      <c r="U185" s="54"/>
      <c r="V185" s="54"/>
      <c r="W185" s="54"/>
      <c r="X185" s="54"/>
      <c r="Y185" s="54"/>
      <c r="Z185" s="54"/>
      <c r="AA185" s="54"/>
      <c r="AB185" s="54"/>
      <c r="AC185" s="137"/>
      <c r="AD185" s="138"/>
    </row>
    <row r="186" spans="1:30">
      <c r="A186" s="51">
        <f t="shared" si="50"/>
        <v>183</v>
      </c>
      <c r="B186" s="54"/>
      <c r="C186" s="54"/>
      <c r="D186" s="52"/>
      <c r="E186" s="52"/>
      <c r="F186" s="52"/>
      <c r="G186" s="52"/>
      <c r="H186" s="54"/>
      <c r="I186" s="54"/>
      <c r="J186" s="54"/>
      <c r="K186" s="54"/>
      <c r="L186" s="54"/>
      <c r="M186" s="54"/>
      <c r="N186" s="54"/>
      <c r="O186" s="60"/>
      <c r="P186" s="54"/>
      <c r="Q186" s="145"/>
      <c r="R186" s="54"/>
      <c r="S186" s="54"/>
      <c r="T186" s="54"/>
      <c r="U186" s="54"/>
      <c r="V186" s="54"/>
      <c r="W186" s="54"/>
      <c r="X186" s="54"/>
      <c r="Y186" s="54"/>
      <c r="Z186" s="54"/>
      <c r="AA186" s="54"/>
      <c r="AB186" s="54"/>
      <c r="AC186" s="137"/>
      <c r="AD186" s="138"/>
    </row>
    <row r="187" spans="1:30">
      <c r="A187" s="51">
        <f t="shared" si="50"/>
        <v>184</v>
      </c>
      <c r="B187" s="54"/>
      <c r="C187" s="54"/>
      <c r="D187" s="52"/>
      <c r="E187" s="52"/>
      <c r="F187" s="52"/>
      <c r="G187" s="52"/>
      <c r="H187" s="54"/>
      <c r="I187" s="54"/>
      <c r="J187" s="54"/>
      <c r="K187" s="54"/>
      <c r="L187" s="54"/>
      <c r="M187" s="54"/>
      <c r="N187" s="54"/>
      <c r="O187" s="60"/>
      <c r="P187" s="54"/>
      <c r="Q187" s="145"/>
      <c r="R187" s="54"/>
      <c r="S187" s="54"/>
      <c r="T187" s="54"/>
      <c r="U187" s="54"/>
      <c r="V187" s="54"/>
      <c r="W187" s="54"/>
      <c r="X187" s="54"/>
      <c r="Y187" s="54"/>
      <c r="Z187" s="54"/>
      <c r="AA187" s="54"/>
      <c r="AB187" s="54"/>
      <c r="AC187" s="137"/>
      <c r="AD187" s="138"/>
    </row>
    <row r="188" spans="1:30">
      <c r="A188" s="51">
        <f t="shared" si="50"/>
        <v>185</v>
      </c>
      <c r="B188" s="54"/>
      <c r="C188" s="54"/>
      <c r="D188" s="52"/>
      <c r="E188" s="52"/>
      <c r="F188" s="52"/>
      <c r="G188" s="52"/>
      <c r="H188" s="54"/>
      <c r="I188" s="54"/>
      <c r="J188" s="54"/>
      <c r="K188" s="54"/>
      <c r="L188" s="54"/>
      <c r="M188" s="54"/>
      <c r="N188" s="54"/>
      <c r="O188" s="60"/>
      <c r="P188" s="54"/>
      <c r="Q188" s="145"/>
      <c r="R188" s="54"/>
      <c r="S188" s="54"/>
      <c r="T188" s="54"/>
      <c r="U188" s="54"/>
      <c r="V188" s="54"/>
      <c r="W188" s="54"/>
      <c r="X188" s="54"/>
      <c r="Y188" s="54"/>
      <c r="Z188" s="54"/>
      <c r="AA188" s="54"/>
      <c r="AB188" s="54"/>
      <c r="AC188" s="137"/>
      <c r="AD188" s="138"/>
    </row>
    <row r="189" spans="1:30">
      <c r="A189" s="51">
        <f t="shared" si="50"/>
        <v>186</v>
      </c>
      <c r="B189" s="54"/>
      <c r="C189" s="54"/>
      <c r="D189" s="52"/>
      <c r="E189" s="52"/>
      <c r="F189" s="52"/>
      <c r="G189" s="52"/>
      <c r="H189" s="54"/>
      <c r="I189" s="54"/>
      <c r="J189" s="54"/>
      <c r="K189" s="54"/>
      <c r="L189" s="54"/>
      <c r="M189" s="54"/>
      <c r="N189" s="54"/>
      <c r="O189" s="60"/>
      <c r="P189" s="54"/>
      <c r="Q189" s="145"/>
      <c r="R189" s="54"/>
      <c r="S189" s="54"/>
      <c r="T189" s="54"/>
      <c r="U189" s="54"/>
      <c r="V189" s="54"/>
      <c r="W189" s="54"/>
      <c r="X189" s="54"/>
      <c r="Y189" s="54"/>
      <c r="Z189" s="54"/>
      <c r="AA189" s="54"/>
      <c r="AB189" s="54"/>
      <c r="AC189" s="137"/>
      <c r="AD189" s="138"/>
    </row>
    <row r="190" spans="1:30">
      <c r="A190" s="51">
        <f t="shared" si="50"/>
        <v>187</v>
      </c>
      <c r="B190" s="54"/>
      <c r="C190" s="54"/>
      <c r="D190" s="52"/>
      <c r="E190" s="52"/>
      <c r="F190" s="52"/>
      <c r="G190" s="52"/>
      <c r="H190" s="54"/>
      <c r="I190" s="54"/>
      <c r="J190" s="54"/>
      <c r="K190" s="54"/>
      <c r="L190" s="54"/>
      <c r="M190" s="54"/>
      <c r="N190" s="54"/>
      <c r="O190" s="60"/>
      <c r="P190" s="54"/>
      <c r="Q190" s="145"/>
      <c r="R190" s="54"/>
      <c r="S190" s="54"/>
      <c r="T190" s="54"/>
      <c r="U190" s="54"/>
      <c r="V190" s="54"/>
      <c r="W190" s="54"/>
      <c r="X190" s="54"/>
      <c r="Y190" s="54"/>
      <c r="Z190" s="54"/>
      <c r="AA190" s="54"/>
      <c r="AB190" s="54"/>
      <c r="AC190" s="137"/>
      <c r="AD190" s="138"/>
    </row>
    <row r="191" spans="1:30">
      <c r="A191" s="51">
        <f t="shared" si="50"/>
        <v>188</v>
      </c>
      <c r="B191" s="54"/>
      <c r="C191" s="54"/>
      <c r="D191" s="52"/>
      <c r="E191" s="52"/>
      <c r="F191" s="52"/>
      <c r="G191" s="52"/>
      <c r="H191" s="54"/>
      <c r="I191" s="54"/>
      <c r="J191" s="54"/>
      <c r="K191" s="54"/>
      <c r="L191" s="54"/>
      <c r="M191" s="54"/>
      <c r="N191" s="54"/>
      <c r="O191" s="60"/>
      <c r="P191" s="54"/>
      <c r="Q191" s="145"/>
      <c r="R191" s="54"/>
      <c r="S191" s="54"/>
      <c r="T191" s="54"/>
      <c r="U191" s="54"/>
      <c r="V191" s="54"/>
      <c r="W191" s="54"/>
      <c r="X191" s="54"/>
      <c r="Y191" s="54"/>
      <c r="Z191" s="54"/>
      <c r="AA191" s="54"/>
      <c r="AB191" s="54"/>
      <c r="AC191" s="137"/>
      <c r="AD191" s="138"/>
    </row>
    <row r="192" spans="1:30">
      <c r="A192" s="51">
        <f t="shared" si="50"/>
        <v>189</v>
      </c>
      <c r="B192" s="54"/>
      <c r="C192" s="54"/>
      <c r="D192" s="52"/>
      <c r="E192" s="52"/>
      <c r="F192" s="52"/>
      <c r="G192" s="52"/>
      <c r="H192" s="54"/>
      <c r="I192" s="54"/>
      <c r="J192" s="54"/>
      <c r="K192" s="54"/>
      <c r="L192" s="54"/>
      <c r="M192" s="54"/>
      <c r="N192" s="54"/>
      <c r="O192" s="60"/>
      <c r="P192" s="54"/>
      <c r="Q192" s="145"/>
      <c r="R192" s="54"/>
      <c r="S192" s="54"/>
      <c r="T192" s="54"/>
      <c r="U192" s="54"/>
      <c r="V192" s="54"/>
      <c r="W192" s="54"/>
      <c r="X192" s="54"/>
      <c r="Y192" s="54"/>
      <c r="Z192" s="54"/>
      <c r="AA192" s="54"/>
      <c r="AB192" s="54"/>
      <c r="AC192" s="137"/>
      <c r="AD192" s="138"/>
    </row>
    <row r="193" spans="1:30">
      <c r="A193" s="51">
        <f t="shared" si="50"/>
        <v>190</v>
      </c>
      <c r="B193" s="54"/>
      <c r="C193" s="54"/>
      <c r="D193" s="52"/>
      <c r="E193" s="52"/>
      <c r="F193" s="52"/>
      <c r="G193" s="52"/>
      <c r="H193" s="54"/>
      <c r="I193" s="54"/>
      <c r="J193" s="54"/>
      <c r="K193" s="54"/>
      <c r="L193" s="54"/>
      <c r="M193" s="54"/>
      <c r="N193" s="54"/>
      <c r="O193" s="60"/>
      <c r="P193" s="54"/>
      <c r="Q193" s="145"/>
      <c r="R193" s="54"/>
      <c r="S193" s="54"/>
      <c r="T193" s="54"/>
      <c r="U193" s="54"/>
      <c r="V193" s="54"/>
      <c r="W193" s="54"/>
      <c r="X193" s="54"/>
      <c r="Y193" s="54"/>
      <c r="Z193" s="54"/>
      <c r="AA193" s="54"/>
      <c r="AB193" s="54"/>
      <c r="AC193" s="137"/>
      <c r="AD193" s="138"/>
    </row>
    <row r="194" spans="1:30">
      <c r="A194" s="51">
        <f t="shared" si="50"/>
        <v>191</v>
      </c>
      <c r="B194" s="54"/>
      <c r="C194" s="54"/>
      <c r="D194" s="52"/>
      <c r="E194" s="52"/>
      <c r="F194" s="52"/>
      <c r="G194" s="52"/>
      <c r="H194" s="54"/>
      <c r="I194" s="54"/>
      <c r="J194" s="54"/>
      <c r="K194" s="54"/>
      <c r="L194" s="54"/>
      <c r="M194" s="54"/>
      <c r="N194" s="54"/>
      <c r="O194" s="60"/>
      <c r="P194" s="54"/>
      <c r="Q194" s="145"/>
      <c r="R194" s="54"/>
      <c r="S194" s="54"/>
      <c r="T194" s="54"/>
      <c r="U194" s="54"/>
      <c r="V194" s="54"/>
      <c r="W194" s="54"/>
      <c r="X194" s="54"/>
      <c r="Y194" s="54"/>
      <c r="Z194" s="54"/>
      <c r="AA194" s="54"/>
      <c r="AB194" s="54"/>
      <c r="AC194" s="137"/>
      <c r="AD194" s="138"/>
    </row>
    <row r="195" spans="1:30">
      <c r="A195" s="51">
        <f t="shared" si="50"/>
        <v>192</v>
      </c>
      <c r="B195" s="54"/>
      <c r="C195" s="54"/>
      <c r="D195" s="52"/>
      <c r="E195" s="52"/>
      <c r="F195" s="52"/>
      <c r="G195" s="52"/>
      <c r="H195" s="54"/>
      <c r="I195" s="54"/>
      <c r="J195" s="54"/>
      <c r="K195" s="54"/>
      <c r="L195" s="54"/>
      <c r="M195" s="54"/>
      <c r="N195" s="54"/>
      <c r="O195" s="60"/>
      <c r="P195" s="54"/>
      <c r="Q195" s="145"/>
      <c r="R195" s="54"/>
      <c r="S195" s="54"/>
      <c r="T195" s="54"/>
      <c r="U195" s="54"/>
      <c r="V195" s="54"/>
      <c r="W195" s="54"/>
      <c r="X195" s="54"/>
      <c r="Y195" s="54"/>
      <c r="Z195" s="54"/>
      <c r="AA195" s="54"/>
      <c r="AB195" s="54"/>
      <c r="AC195" s="137"/>
      <c r="AD195" s="138"/>
    </row>
    <row r="196" spans="1:30">
      <c r="A196" s="51">
        <f t="shared" si="50"/>
        <v>193</v>
      </c>
      <c r="B196" s="54"/>
      <c r="C196" s="54"/>
      <c r="D196" s="52"/>
      <c r="E196" s="52"/>
      <c r="F196" s="52"/>
      <c r="G196" s="52"/>
      <c r="H196" s="54"/>
      <c r="I196" s="54"/>
      <c r="J196" s="54"/>
      <c r="K196" s="54"/>
      <c r="L196" s="54"/>
      <c r="M196" s="54"/>
      <c r="N196" s="54"/>
      <c r="O196" s="60"/>
      <c r="P196" s="54"/>
      <c r="Q196" s="145"/>
      <c r="R196" s="54"/>
      <c r="S196" s="54"/>
      <c r="T196" s="54"/>
      <c r="U196" s="54"/>
      <c r="V196" s="54"/>
      <c r="W196" s="54"/>
      <c r="X196" s="54"/>
      <c r="Y196" s="54"/>
      <c r="Z196" s="54"/>
      <c r="AA196" s="54"/>
      <c r="AB196" s="54"/>
      <c r="AC196" s="137"/>
      <c r="AD196" s="138"/>
    </row>
    <row r="197" spans="1:30">
      <c r="A197" s="51">
        <f t="shared" si="50"/>
        <v>194</v>
      </c>
      <c r="B197" s="54"/>
      <c r="C197" s="54"/>
      <c r="D197" s="52"/>
      <c r="E197" s="52"/>
      <c r="F197" s="52"/>
      <c r="G197" s="52"/>
      <c r="H197" s="54"/>
      <c r="I197" s="54"/>
      <c r="J197" s="54"/>
      <c r="K197" s="54"/>
      <c r="L197" s="54"/>
      <c r="M197" s="54"/>
      <c r="N197" s="54"/>
      <c r="O197" s="60"/>
      <c r="P197" s="54"/>
      <c r="Q197" s="145"/>
      <c r="R197" s="54"/>
      <c r="S197" s="54"/>
      <c r="T197" s="54"/>
      <c r="U197" s="54"/>
      <c r="V197" s="54"/>
      <c r="W197" s="54"/>
      <c r="X197" s="54"/>
      <c r="Y197" s="54"/>
      <c r="Z197" s="54"/>
      <c r="AA197" s="54"/>
      <c r="AB197" s="54"/>
      <c r="AC197" s="137"/>
      <c r="AD197" s="138"/>
    </row>
    <row r="198" spans="1:30">
      <c r="A198" s="51">
        <f t="shared" ref="A198:A200" si="51">A197+1</f>
        <v>195</v>
      </c>
      <c r="B198" s="54"/>
      <c r="C198" s="54"/>
      <c r="D198" s="52"/>
      <c r="E198" s="52"/>
      <c r="F198" s="52"/>
      <c r="G198" s="52"/>
      <c r="H198" s="54"/>
      <c r="I198" s="54"/>
      <c r="J198" s="54"/>
      <c r="K198" s="54"/>
      <c r="L198" s="54"/>
      <c r="M198" s="54"/>
      <c r="N198" s="54"/>
      <c r="O198" s="60"/>
      <c r="P198" s="54"/>
      <c r="Q198" s="145"/>
      <c r="R198" s="54"/>
      <c r="S198" s="54"/>
      <c r="T198" s="54"/>
      <c r="U198" s="54"/>
      <c r="V198" s="54"/>
      <c r="W198" s="54"/>
      <c r="X198" s="54"/>
      <c r="Y198" s="54"/>
      <c r="Z198" s="54"/>
      <c r="AA198" s="54"/>
      <c r="AB198" s="54"/>
      <c r="AC198" s="137"/>
      <c r="AD198" s="138"/>
    </row>
    <row r="199" spans="1:30">
      <c r="A199" s="51">
        <f t="shared" si="51"/>
        <v>196</v>
      </c>
      <c r="B199" s="54"/>
      <c r="C199" s="54"/>
      <c r="D199" s="52"/>
      <c r="E199" s="52"/>
      <c r="F199" s="52"/>
      <c r="G199" s="52"/>
      <c r="H199" s="54"/>
      <c r="I199" s="54"/>
      <c r="J199" s="54"/>
      <c r="K199" s="54"/>
      <c r="L199" s="54"/>
      <c r="M199" s="54"/>
      <c r="N199" s="54"/>
      <c r="O199" s="60"/>
      <c r="P199" s="54"/>
      <c r="Q199" s="145"/>
      <c r="R199" s="54"/>
      <c r="S199" s="54"/>
      <c r="T199" s="54"/>
      <c r="U199" s="54"/>
      <c r="V199" s="54"/>
      <c r="W199" s="54"/>
      <c r="X199" s="54"/>
      <c r="Y199" s="54"/>
      <c r="Z199" s="54"/>
      <c r="AA199" s="54"/>
      <c r="AB199" s="54"/>
      <c r="AC199" s="137"/>
      <c r="AD199" s="138"/>
    </row>
    <row r="200" ht="12" spans="1:30">
      <c r="A200" s="141">
        <f t="shared" si="51"/>
        <v>197</v>
      </c>
      <c r="B200" s="139"/>
      <c r="C200" s="139"/>
      <c r="D200" s="142"/>
      <c r="E200" s="142"/>
      <c r="F200" s="142"/>
      <c r="G200" s="142"/>
      <c r="H200" s="139"/>
      <c r="I200" s="139"/>
      <c r="J200" s="139"/>
      <c r="K200" s="139"/>
      <c r="L200" s="139"/>
      <c r="M200" s="139"/>
      <c r="N200" s="139"/>
      <c r="O200" s="143"/>
      <c r="P200" s="54"/>
      <c r="Q200" s="145"/>
      <c r="R200" s="54"/>
      <c r="S200" s="54"/>
      <c r="T200" s="54"/>
      <c r="U200" s="54"/>
      <c r="V200" s="54"/>
      <c r="W200" s="54"/>
      <c r="X200" s="54"/>
      <c r="Y200" s="54"/>
      <c r="Z200" s="54"/>
      <c r="AA200" s="54"/>
      <c r="AB200" s="54"/>
      <c r="AC200" s="137"/>
      <c r="AD200" s="138"/>
    </row>
    <row r="201" spans="2:30">
      <c r="B201" s="35"/>
      <c r="F201" s="52"/>
      <c r="G201" s="52"/>
      <c r="P201" s="54"/>
      <c r="Q201" s="145"/>
      <c r="R201" s="54"/>
      <c r="S201" s="54"/>
      <c r="T201" s="54"/>
      <c r="U201" s="54"/>
      <c r="V201" s="54"/>
      <c r="W201" s="54"/>
      <c r="X201" s="54"/>
      <c r="Y201" s="54"/>
      <c r="Z201" s="54"/>
      <c r="AA201" s="54"/>
      <c r="AB201" s="54"/>
      <c r="AC201" s="137"/>
      <c r="AD201" s="138"/>
    </row>
    <row r="202" spans="2:30">
      <c r="B202" s="35"/>
      <c r="F202" s="52"/>
      <c r="G202" s="52"/>
      <c r="P202" s="54"/>
      <c r="Q202" s="145"/>
      <c r="R202" s="54"/>
      <c r="S202" s="54"/>
      <c r="T202" s="54"/>
      <c r="U202" s="54"/>
      <c r="V202" s="54"/>
      <c r="W202" s="54"/>
      <c r="X202" s="54"/>
      <c r="Y202" s="54"/>
      <c r="Z202" s="54"/>
      <c r="AA202" s="54"/>
      <c r="AB202" s="54"/>
      <c r="AC202" s="137"/>
      <c r="AD202" s="138"/>
    </row>
    <row r="203" spans="2:30">
      <c r="B203" s="35"/>
      <c r="F203" s="52"/>
      <c r="G203" s="52"/>
      <c r="P203" s="54"/>
      <c r="Q203" s="145"/>
      <c r="R203" s="54"/>
      <c r="S203" s="54"/>
      <c r="T203" s="54"/>
      <c r="U203" s="54"/>
      <c r="V203" s="54"/>
      <c r="W203" s="54"/>
      <c r="X203" s="54"/>
      <c r="Y203" s="54"/>
      <c r="Z203" s="54"/>
      <c r="AA203" s="54"/>
      <c r="AB203" s="54"/>
      <c r="AC203" s="137"/>
      <c r="AD203" s="138"/>
    </row>
    <row r="204" spans="2:30">
      <c r="B204" s="35"/>
      <c r="F204" s="52"/>
      <c r="G204" s="52"/>
      <c r="P204" s="54"/>
      <c r="Q204" s="145"/>
      <c r="R204" s="54"/>
      <c r="S204" s="54"/>
      <c r="T204" s="54"/>
      <c r="U204" s="54"/>
      <c r="V204" s="54"/>
      <c r="W204" s="54"/>
      <c r="X204" s="54"/>
      <c r="Y204" s="54"/>
      <c r="Z204" s="54"/>
      <c r="AA204" s="54"/>
      <c r="AB204" s="54"/>
      <c r="AC204" s="137"/>
      <c r="AD204" s="138"/>
    </row>
    <row r="205" spans="2:30">
      <c r="B205" s="35"/>
      <c r="F205" s="52"/>
      <c r="G205" s="52"/>
      <c r="P205" s="54"/>
      <c r="Q205" s="145"/>
      <c r="R205" s="54"/>
      <c r="S205" s="54"/>
      <c r="T205" s="54"/>
      <c r="U205" s="54"/>
      <c r="V205" s="54"/>
      <c r="W205" s="54"/>
      <c r="X205" s="54"/>
      <c r="Y205" s="54"/>
      <c r="Z205" s="54"/>
      <c r="AA205" s="54"/>
      <c r="AB205" s="54"/>
      <c r="AC205" s="137"/>
      <c r="AD205" s="138"/>
    </row>
    <row r="206" spans="2:30">
      <c r="B206" s="35"/>
      <c r="F206" s="52"/>
      <c r="G206" s="52"/>
      <c r="P206" s="54"/>
      <c r="Q206" s="145"/>
      <c r="R206" s="54"/>
      <c r="S206" s="54"/>
      <c r="T206" s="54"/>
      <c r="U206" s="54"/>
      <c r="V206" s="54"/>
      <c r="W206" s="54"/>
      <c r="X206" s="54"/>
      <c r="Y206" s="54"/>
      <c r="Z206" s="54"/>
      <c r="AA206" s="54"/>
      <c r="AB206" s="54"/>
      <c r="AC206" s="137"/>
      <c r="AD206" s="138"/>
    </row>
    <row r="207" spans="2:30">
      <c r="B207" s="35"/>
      <c r="F207" s="52"/>
      <c r="G207" s="52"/>
      <c r="P207" s="54"/>
      <c r="Q207" s="145"/>
      <c r="R207" s="54"/>
      <c r="S207" s="54"/>
      <c r="T207" s="54"/>
      <c r="U207" s="54"/>
      <c r="V207" s="54"/>
      <c r="W207" s="54"/>
      <c r="X207" s="54"/>
      <c r="Y207" s="54"/>
      <c r="Z207" s="54"/>
      <c r="AA207" s="54"/>
      <c r="AB207" s="54"/>
      <c r="AC207" s="137"/>
      <c r="AD207" s="138"/>
    </row>
    <row r="208" spans="2:30">
      <c r="B208" s="35"/>
      <c r="F208" s="52"/>
      <c r="G208" s="52"/>
      <c r="P208" s="54"/>
      <c r="Q208" s="145"/>
      <c r="R208" s="54"/>
      <c r="S208" s="54"/>
      <c r="T208" s="54"/>
      <c r="U208" s="54"/>
      <c r="V208" s="54"/>
      <c r="W208" s="54"/>
      <c r="X208" s="54"/>
      <c r="Y208" s="54"/>
      <c r="Z208" s="54"/>
      <c r="AA208" s="54"/>
      <c r="AB208" s="54"/>
      <c r="AC208" s="137"/>
      <c r="AD208" s="138"/>
    </row>
    <row r="209" s="35" customFormat="1" spans="6:30">
      <c r="F209" s="52"/>
      <c r="G209" s="52"/>
      <c r="P209" s="54"/>
      <c r="Q209" s="145"/>
      <c r="R209" s="54"/>
      <c r="S209" s="54"/>
      <c r="T209" s="54"/>
      <c r="U209" s="54"/>
      <c r="V209" s="54"/>
      <c r="W209" s="54"/>
      <c r="X209" s="54"/>
      <c r="Y209" s="54"/>
      <c r="Z209" s="54"/>
      <c r="AA209" s="54"/>
      <c r="AB209" s="54"/>
      <c r="AC209" s="137"/>
      <c r="AD209" s="138"/>
    </row>
    <row r="210" s="35" customFormat="1" spans="6:30">
      <c r="F210" s="52"/>
      <c r="G210" s="52"/>
      <c r="P210" s="54"/>
      <c r="Q210" s="145"/>
      <c r="R210" s="54"/>
      <c r="S210" s="54"/>
      <c r="T210" s="54"/>
      <c r="U210" s="54"/>
      <c r="V210" s="54"/>
      <c r="W210" s="54"/>
      <c r="X210" s="54"/>
      <c r="Y210" s="54"/>
      <c r="Z210" s="54"/>
      <c r="AA210" s="54"/>
      <c r="AB210" s="54"/>
      <c r="AC210" s="137"/>
      <c r="AD210" s="138"/>
    </row>
    <row r="211" s="35" customFormat="1" spans="6:30">
      <c r="F211" s="52"/>
      <c r="G211" s="52"/>
      <c r="P211" s="54"/>
      <c r="Q211" s="145"/>
      <c r="R211" s="54"/>
      <c r="S211" s="54"/>
      <c r="T211" s="54"/>
      <c r="U211" s="54"/>
      <c r="V211" s="54"/>
      <c r="W211" s="54"/>
      <c r="X211" s="54"/>
      <c r="Y211" s="54"/>
      <c r="Z211" s="54"/>
      <c r="AA211" s="54"/>
      <c r="AB211" s="54"/>
      <c r="AC211" s="137"/>
      <c r="AD211" s="138"/>
    </row>
    <row r="212" s="35" customFormat="1" spans="6:30">
      <c r="F212" s="52"/>
      <c r="G212" s="52"/>
      <c r="P212" s="54"/>
      <c r="Q212" s="145"/>
      <c r="R212" s="54"/>
      <c r="S212" s="54"/>
      <c r="T212" s="54"/>
      <c r="U212" s="54"/>
      <c r="V212" s="54"/>
      <c r="W212" s="54"/>
      <c r="X212" s="54"/>
      <c r="Y212" s="54"/>
      <c r="Z212" s="54"/>
      <c r="AA212" s="54"/>
      <c r="AB212" s="54"/>
      <c r="AC212" s="137"/>
      <c r="AD212" s="138"/>
    </row>
    <row r="213" s="35" customFormat="1" spans="6:30">
      <c r="F213" s="52"/>
      <c r="G213" s="52"/>
      <c r="P213" s="54"/>
      <c r="Q213" s="145"/>
      <c r="R213" s="54"/>
      <c r="S213" s="54"/>
      <c r="T213" s="54"/>
      <c r="U213" s="54"/>
      <c r="V213" s="54"/>
      <c r="W213" s="54"/>
      <c r="X213" s="54"/>
      <c r="Y213" s="54"/>
      <c r="Z213" s="54"/>
      <c r="AA213" s="54"/>
      <c r="AB213" s="54"/>
      <c r="AC213" s="137"/>
      <c r="AD213" s="138"/>
    </row>
    <row r="214" s="35" customFormat="1" spans="6:30">
      <c r="F214" s="52"/>
      <c r="G214" s="52"/>
      <c r="P214" s="54"/>
      <c r="Q214" s="145"/>
      <c r="R214" s="54"/>
      <c r="S214" s="54"/>
      <c r="T214" s="54"/>
      <c r="U214" s="54"/>
      <c r="V214" s="54"/>
      <c r="W214" s="54"/>
      <c r="X214" s="54"/>
      <c r="Y214" s="54"/>
      <c r="Z214" s="54"/>
      <c r="AA214" s="54"/>
      <c r="AB214" s="54"/>
      <c r="AC214" s="137"/>
      <c r="AD214" s="138"/>
    </row>
    <row r="215" s="35" customFormat="1" spans="6:30">
      <c r="F215" s="52"/>
      <c r="G215" s="52"/>
      <c r="P215" s="54"/>
      <c r="Q215" s="145"/>
      <c r="R215" s="54"/>
      <c r="S215" s="54"/>
      <c r="T215" s="54"/>
      <c r="U215" s="54"/>
      <c r="V215" s="54"/>
      <c r="W215" s="54"/>
      <c r="X215" s="54"/>
      <c r="Y215" s="54"/>
      <c r="Z215" s="54"/>
      <c r="AA215" s="54"/>
      <c r="AB215" s="54"/>
      <c r="AC215" s="137"/>
      <c r="AD215" s="138"/>
    </row>
    <row r="216" s="35" customFormat="1" spans="6:30">
      <c r="F216" s="52"/>
      <c r="G216" s="52"/>
      <c r="P216" s="54"/>
      <c r="Q216" s="145"/>
      <c r="R216" s="54"/>
      <c r="S216" s="54"/>
      <c r="T216" s="54"/>
      <c r="U216" s="54"/>
      <c r="V216" s="54"/>
      <c r="W216" s="54"/>
      <c r="X216" s="54"/>
      <c r="Y216" s="54"/>
      <c r="Z216" s="54"/>
      <c r="AA216" s="54"/>
      <c r="AB216" s="54"/>
      <c r="AC216" s="137"/>
      <c r="AD216" s="138"/>
    </row>
    <row r="217" s="35" customFormat="1" spans="6:30">
      <c r="F217" s="52"/>
      <c r="G217" s="52"/>
      <c r="P217" s="54"/>
      <c r="Q217" s="145"/>
      <c r="R217" s="54"/>
      <c r="S217" s="54"/>
      <c r="T217" s="54"/>
      <c r="U217" s="54"/>
      <c r="V217" s="54"/>
      <c r="W217" s="54"/>
      <c r="X217" s="54"/>
      <c r="Y217" s="54"/>
      <c r="Z217" s="54"/>
      <c r="AA217" s="54"/>
      <c r="AB217" s="54"/>
      <c r="AC217" s="137"/>
      <c r="AD217" s="138"/>
    </row>
    <row r="218" s="35" customFormat="1" spans="6:30">
      <c r="F218" s="52"/>
      <c r="G218" s="52"/>
      <c r="P218" s="54"/>
      <c r="Q218" s="145"/>
      <c r="R218" s="54"/>
      <c r="S218" s="54"/>
      <c r="T218" s="54"/>
      <c r="U218" s="54"/>
      <c r="V218" s="54"/>
      <c r="W218" s="54"/>
      <c r="X218" s="54"/>
      <c r="Y218" s="54"/>
      <c r="Z218" s="54"/>
      <c r="AA218" s="54"/>
      <c r="AB218" s="54"/>
      <c r="AC218" s="137"/>
      <c r="AD218" s="138"/>
    </row>
    <row r="219" s="35" customFormat="1" spans="6:30">
      <c r="F219" s="52"/>
      <c r="G219" s="52"/>
      <c r="P219" s="54"/>
      <c r="Q219" s="145"/>
      <c r="R219" s="54"/>
      <c r="S219" s="54"/>
      <c r="T219" s="54"/>
      <c r="U219" s="54"/>
      <c r="V219" s="54"/>
      <c r="W219" s="54"/>
      <c r="X219" s="54"/>
      <c r="Y219" s="54"/>
      <c r="Z219" s="54"/>
      <c r="AA219" s="54"/>
      <c r="AB219" s="54"/>
      <c r="AC219" s="137"/>
      <c r="AD219" s="138"/>
    </row>
    <row r="220" s="35" customFormat="1" spans="6:30">
      <c r="F220" s="52"/>
      <c r="G220" s="52"/>
      <c r="P220" s="54"/>
      <c r="Q220" s="145"/>
      <c r="R220" s="54"/>
      <c r="S220" s="54"/>
      <c r="T220" s="54"/>
      <c r="U220" s="54"/>
      <c r="V220" s="54"/>
      <c r="W220" s="54"/>
      <c r="X220" s="54"/>
      <c r="Y220" s="54"/>
      <c r="Z220" s="54"/>
      <c r="AA220" s="54"/>
      <c r="AB220" s="54"/>
      <c r="AC220" s="137"/>
      <c r="AD220" s="138"/>
    </row>
    <row r="221" s="35" customFormat="1" spans="6:30">
      <c r="F221" s="52"/>
      <c r="G221" s="52"/>
      <c r="P221" s="54"/>
      <c r="Q221" s="145"/>
      <c r="R221" s="54"/>
      <c r="S221" s="54"/>
      <c r="T221" s="54"/>
      <c r="U221" s="54"/>
      <c r="V221" s="54"/>
      <c r="W221" s="54"/>
      <c r="X221" s="54"/>
      <c r="Y221" s="54"/>
      <c r="Z221" s="54"/>
      <c r="AA221" s="54"/>
      <c r="AB221" s="54"/>
      <c r="AC221" s="137"/>
      <c r="AD221" s="138"/>
    </row>
    <row r="222" s="35" customFormat="1" spans="6:30">
      <c r="F222" s="52"/>
      <c r="G222" s="52"/>
      <c r="P222" s="52"/>
      <c r="Q222" s="148"/>
      <c r="R222" s="52"/>
      <c r="S222" s="52"/>
      <c r="T222" s="52"/>
      <c r="U222" s="52"/>
      <c r="V222" s="52"/>
      <c r="W222" s="52"/>
      <c r="X222" s="52"/>
      <c r="Y222" s="52"/>
      <c r="Z222" s="52"/>
      <c r="AA222" s="52"/>
      <c r="AB222" s="52"/>
      <c r="AC222" s="39"/>
      <c r="AD222" s="55"/>
    </row>
    <row r="223" s="35" customFormat="1" spans="6:30">
      <c r="F223" s="52"/>
      <c r="G223" s="52"/>
      <c r="P223" s="52"/>
      <c r="Q223" s="148"/>
      <c r="R223" s="52"/>
      <c r="S223" s="52"/>
      <c r="T223" s="52"/>
      <c r="U223" s="52"/>
      <c r="V223" s="52"/>
      <c r="W223" s="52"/>
      <c r="X223" s="52"/>
      <c r="Y223" s="52"/>
      <c r="Z223" s="52"/>
      <c r="AA223" s="52"/>
      <c r="AB223" s="52"/>
      <c r="AC223" s="39"/>
      <c r="AD223" s="55"/>
    </row>
    <row r="224" s="35" customFormat="1" spans="6:30">
      <c r="F224" s="52"/>
      <c r="G224" s="52"/>
      <c r="P224" s="52"/>
      <c r="Q224" s="148"/>
      <c r="R224" s="52"/>
      <c r="S224" s="52"/>
      <c r="T224" s="52"/>
      <c r="U224" s="52"/>
      <c r="V224" s="52"/>
      <c r="W224" s="52"/>
      <c r="X224" s="52"/>
      <c r="Y224" s="52"/>
      <c r="Z224" s="52"/>
      <c r="AA224" s="52"/>
      <c r="AB224" s="52"/>
      <c r="AC224" s="39"/>
      <c r="AD224" s="55"/>
    </row>
    <row r="225" s="35" customFormat="1" spans="6:30">
      <c r="F225" s="52"/>
      <c r="G225" s="52"/>
      <c r="P225" s="52"/>
      <c r="Q225" s="148"/>
      <c r="R225" s="52"/>
      <c r="S225" s="52"/>
      <c r="T225" s="52"/>
      <c r="U225" s="52"/>
      <c r="V225" s="52"/>
      <c r="W225" s="52"/>
      <c r="X225" s="52"/>
      <c r="Y225" s="52"/>
      <c r="Z225" s="52"/>
      <c r="AA225" s="52"/>
      <c r="AB225" s="52"/>
      <c r="AC225" s="39"/>
      <c r="AD225" s="55"/>
    </row>
    <row r="226" s="35" customFormat="1" spans="6:30">
      <c r="F226" s="52"/>
      <c r="G226" s="52"/>
      <c r="P226" s="52"/>
      <c r="Q226" s="148"/>
      <c r="R226" s="52"/>
      <c r="S226" s="52"/>
      <c r="T226" s="52"/>
      <c r="U226" s="52"/>
      <c r="V226" s="52"/>
      <c r="W226" s="52"/>
      <c r="X226" s="52"/>
      <c r="Y226" s="52"/>
      <c r="Z226" s="52"/>
      <c r="AA226" s="52"/>
      <c r="AB226" s="52"/>
      <c r="AC226" s="39"/>
      <c r="AD226" s="55"/>
    </row>
    <row r="227" s="35" customFormat="1" spans="6:30">
      <c r="F227" s="52"/>
      <c r="G227" s="52"/>
      <c r="P227" s="52"/>
      <c r="Q227" s="148"/>
      <c r="R227" s="52"/>
      <c r="S227" s="52"/>
      <c r="T227" s="52"/>
      <c r="U227" s="52"/>
      <c r="V227" s="52"/>
      <c r="W227" s="52"/>
      <c r="X227" s="52"/>
      <c r="Y227" s="52"/>
      <c r="Z227" s="52"/>
      <c r="AA227" s="52"/>
      <c r="AB227" s="52"/>
      <c r="AC227" s="39"/>
      <c r="AD227" s="55"/>
    </row>
    <row r="228" s="35" customFormat="1" spans="6:30">
      <c r="F228" s="52"/>
      <c r="G228" s="52"/>
      <c r="P228" s="52"/>
      <c r="Q228" s="148"/>
      <c r="R228" s="52"/>
      <c r="S228" s="52"/>
      <c r="T228" s="52"/>
      <c r="U228" s="52"/>
      <c r="V228" s="52"/>
      <c r="W228" s="52"/>
      <c r="X228" s="52"/>
      <c r="Y228" s="52"/>
      <c r="Z228" s="52"/>
      <c r="AA228" s="52"/>
      <c r="AB228" s="52"/>
      <c r="AC228" s="39"/>
      <c r="AD228" s="55"/>
    </row>
    <row r="229" s="35" customFormat="1" spans="6:30">
      <c r="F229" s="52"/>
      <c r="G229" s="52"/>
      <c r="P229" s="52"/>
      <c r="Q229" s="148"/>
      <c r="R229" s="52"/>
      <c r="S229" s="52"/>
      <c r="T229" s="52"/>
      <c r="U229" s="52"/>
      <c r="V229" s="52"/>
      <c r="W229" s="52"/>
      <c r="X229" s="52"/>
      <c r="Y229" s="52"/>
      <c r="Z229" s="52"/>
      <c r="AA229" s="52"/>
      <c r="AB229" s="52"/>
      <c r="AC229" s="39"/>
      <c r="AD229" s="55"/>
    </row>
    <row r="230" s="35" customFormat="1" spans="6:30">
      <c r="F230" s="52"/>
      <c r="G230" s="52"/>
      <c r="P230" s="52"/>
      <c r="Q230" s="148"/>
      <c r="R230" s="52"/>
      <c r="S230" s="52"/>
      <c r="T230" s="52"/>
      <c r="U230" s="52"/>
      <c r="V230" s="52"/>
      <c r="W230" s="52"/>
      <c r="X230" s="52"/>
      <c r="Y230" s="52"/>
      <c r="Z230" s="52"/>
      <c r="AA230" s="52"/>
      <c r="AB230" s="52"/>
      <c r="AC230" s="39"/>
      <c r="AD230" s="55"/>
    </row>
    <row r="231" s="35" customFormat="1" spans="6:30">
      <c r="F231" s="52"/>
      <c r="G231" s="52"/>
      <c r="P231" s="52"/>
      <c r="Q231" s="148"/>
      <c r="R231" s="52"/>
      <c r="S231" s="52"/>
      <c r="T231" s="52"/>
      <c r="U231" s="52"/>
      <c r="V231" s="52"/>
      <c r="W231" s="52"/>
      <c r="X231" s="52"/>
      <c r="Y231" s="52"/>
      <c r="Z231" s="52"/>
      <c r="AA231" s="52"/>
      <c r="AB231" s="52"/>
      <c r="AC231" s="39"/>
      <c r="AD231" s="55"/>
    </row>
    <row r="232" s="35" customFormat="1" spans="6:30">
      <c r="F232" s="52"/>
      <c r="G232" s="52"/>
      <c r="P232" s="52"/>
      <c r="Q232" s="148"/>
      <c r="R232" s="52"/>
      <c r="S232" s="52"/>
      <c r="T232" s="52"/>
      <c r="U232" s="52"/>
      <c r="V232" s="52"/>
      <c r="W232" s="52"/>
      <c r="X232" s="52"/>
      <c r="Y232" s="52"/>
      <c r="Z232" s="52"/>
      <c r="AA232" s="52"/>
      <c r="AB232" s="52"/>
      <c r="AC232" s="39"/>
      <c r="AD232" s="55"/>
    </row>
    <row r="233" s="35" customFormat="1" spans="6:30">
      <c r="F233" s="52"/>
      <c r="G233" s="52"/>
      <c r="P233" s="52"/>
      <c r="Q233" s="148"/>
      <c r="R233" s="52"/>
      <c r="S233" s="52"/>
      <c r="T233" s="52"/>
      <c r="U233" s="52"/>
      <c r="V233" s="52"/>
      <c r="W233" s="52"/>
      <c r="X233" s="52"/>
      <c r="Y233" s="52"/>
      <c r="Z233" s="52"/>
      <c r="AA233" s="52"/>
      <c r="AB233" s="52"/>
      <c r="AC233" s="39"/>
      <c r="AD233" s="55"/>
    </row>
    <row r="234" s="35" customFormat="1" spans="6:30">
      <c r="F234" s="52"/>
      <c r="G234" s="52"/>
      <c r="P234" s="52"/>
      <c r="Q234" s="148"/>
      <c r="R234" s="52"/>
      <c r="S234" s="52"/>
      <c r="T234" s="52"/>
      <c r="U234" s="52"/>
      <c r="V234" s="52"/>
      <c r="W234" s="52"/>
      <c r="X234" s="52"/>
      <c r="Y234" s="52"/>
      <c r="Z234" s="52"/>
      <c r="AA234" s="52"/>
      <c r="AB234" s="52"/>
      <c r="AC234" s="39"/>
      <c r="AD234" s="55"/>
    </row>
    <row r="235" s="35" customFormat="1" spans="6:30">
      <c r="F235" s="52"/>
      <c r="G235" s="52"/>
      <c r="P235" s="52"/>
      <c r="Q235" s="148"/>
      <c r="R235" s="52"/>
      <c r="S235" s="52"/>
      <c r="T235" s="52"/>
      <c r="U235" s="52"/>
      <c r="V235" s="52"/>
      <c r="W235" s="52"/>
      <c r="X235" s="52"/>
      <c r="Y235" s="52"/>
      <c r="Z235" s="52"/>
      <c r="AA235" s="52"/>
      <c r="AB235" s="52"/>
      <c r="AC235" s="39"/>
      <c r="AD235" s="55"/>
    </row>
    <row r="236" s="35" customFormat="1" spans="6:30">
      <c r="F236" s="52"/>
      <c r="G236" s="52"/>
      <c r="P236" s="52"/>
      <c r="Q236" s="148"/>
      <c r="R236" s="52"/>
      <c r="S236" s="52"/>
      <c r="T236" s="52"/>
      <c r="U236" s="52"/>
      <c r="V236" s="52"/>
      <c r="W236" s="52"/>
      <c r="X236" s="52"/>
      <c r="Y236" s="52"/>
      <c r="Z236" s="52"/>
      <c r="AA236" s="52"/>
      <c r="AB236" s="52"/>
      <c r="AC236" s="39"/>
      <c r="AD236" s="55"/>
    </row>
    <row r="237" s="35" customFormat="1" spans="6:30">
      <c r="F237" s="52"/>
      <c r="G237" s="52"/>
      <c r="P237" s="52"/>
      <c r="Q237" s="148"/>
      <c r="R237" s="52"/>
      <c r="S237" s="52"/>
      <c r="T237" s="52"/>
      <c r="U237" s="52"/>
      <c r="V237" s="52"/>
      <c r="W237" s="52"/>
      <c r="X237" s="52"/>
      <c r="Y237" s="52"/>
      <c r="Z237" s="52"/>
      <c r="AA237" s="52"/>
      <c r="AB237" s="52"/>
      <c r="AC237" s="39"/>
      <c r="AD237" s="55"/>
    </row>
    <row r="238" s="35" customFormat="1" spans="6:30">
      <c r="F238" s="52"/>
      <c r="G238" s="52"/>
      <c r="P238" s="52"/>
      <c r="Q238" s="148"/>
      <c r="R238" s="52"/>
      <c r="S238" s="52"/>
      <c r="T238" s="52"/>
      <c r="U238" s="52"/>
      <c r="V238" s="52"/>
      <c r="W238" s="52"/>
      <c r="X238" s="52"/>
      <c r="Y238" s="52"/>
      <c r="Z238" s="52"/>
      <c r="AA238" s="52"/>
      <c r="AB238" s="52"/>
      <c r="AC238" s="39"/>
      <c r="AD238" s="55"/>
    </row>
    <row r="239" s="35" customFormat="1" spans="6:30">
      <c r="F239" s="52"/>
      <c r="G239" s="52"/>
      <c r="P239" s="52"/>
      <c r="Q239" s="148"/>
      <c r="R239" s="52"/>
      <c r="S239" s="52"/>
      <c r="T239" s="52"/>
      <c r="U239" s="52"/>
      <c r="V239" s="52"/>
      <c r="W239" s="52"/>
      <c r="X239" s="52"/>
      <c r="Y239" s="52"/>
      <c r="Z239" s="52"/>
      <c r="AA239" s="52"/>
      <c r="AB239" s="52"/>
      <c r="AC239" s="39"/>
      <c r="AD239" s="55"/>
    </row>
    <row r="240" s="35" customFormat="1" spans="6:30">
      <c r="F240" s="52"/>
      <c r="G240" s="52"/>
      <c r="P240" s="52"/>
      <c r="Q240" s="148"/>
      <c r="R240" s="52"/>
      <c r="S240" s="52"/>
      <c r="T240" s="52"/>
      <c r="U240" s="52"/>
      <c r="V240" s="52"/>
      <c r="W240" s="52"/>
      <c r="X240" s="52"/>
      <c r="Y240" s="52"/>
      <c r="Z240" s="52"/>
      <c r="AA240" s="52"/>
      <c r="AB240" s="52"/>
      <c r="AC240" s="39"/>
      <c r="AD240" s="55"/>
    </row>
    <row r="241" s="35" customFormat="1" spans="6:30">
      <c r="F241" s="52"/>
      <c r="G241" s="52"/>
      <c r="P241" s="52"/>
      <c r="Q241" s="148"/>
      <c r="R241" s="52"/>
      <c r="S241" s="52"/>
      <c r="T241" s="52"/>
      <c r="U241" s="52"/>
      <c r="V241" s="52"/>
      <c r="W241" s="52"/>
      <c r="X241" s="52"/>
      <c r="Y241" s="52"/>
      <c r="Z241" s="52"/>
      <c r="AA241" s="52"/>
      <c r="AB241" s="52"/>
      <c r="AC241" s="39"/>
      <c r="AD241" s="55"/>
    </row>
    <row r="242" s="35" customFormat="1" spans="6:30">
      <c r="F242" s="52"/>
      <c r="G242" s="52"/>
      <c r="P242" s="52"/>
      <c r="Q242" s="148"/>
      <c r="R242" s="52"/>
      <c r="S242" s="52"/>
      <c r="T242" s="52"/>
      <c r="U242" s="52"/>
      <c r="V242" s="52"/>
      <c r="W242" s="52"/>
      <c r="X242" s="52"/>
      <c r="Y242" s="52"/>
      <c r="Z242" s="52"/>
      <c r="AA242" s="52"/>
      <c r="AB242" s="52"/>
      <c r="AC242" s="39"/>
      <c r="AD242" s="55"/>
    </row>
    <row r="243" s="35" customFormat="1" spans="6:30">
      <c r="F243" s="52"/>
      <c r="G243" s="52"/>
      <c r="P243" s="52"/>
      <c r="Q243" s="148"/>
      <c r="R243" s="52"/>
      <c r="S243" s="52"/>
      <c r="T243" s="52"/>
      <c r="U243" s="52"/>
      <c r="V243" s="52"/>
      <c r="W243" s="52"/>
      <c r="X243" s="52"/>
      <c r="Y243" s="52"/>
      <c r="Z243" s="52"/>
      <c r="AA243" s="52"/>
      <c r="AB243" s="52"/>
      <c r="AC243" s="39"/>
      <c r="AD243" s="55"/>
    </row>
    <row r="244" s="35" customFormat="1" spans="6:30">
      <c r="F244" s="52"/>
      <c r="G244" s="52"/>
      <c r="P244" s="52"/>
      <c r="Q244" s="148"/>
      <c r="R244" s="52"/>
      <c r="S244" s="52"/>
      <c r="T244" s="52"/>
      <c r="U244" s="52"/>
      <c r="V244" s="52"/>
      <c r="W244" s="52"/>
      <c r="X244" s="52"/>
      <c r="Y244" s="52"/>
      <c r="Z244" s="52"/>
      <c r="AA244" s="52"/>
      <c r="AB244" s="52"/>
      <c r="AC244" s="39"/>
      <c r="AD244" s="55"/>
    </row>
    <row r="245" s="35" customFormat="1" spans="6:30">
      <c r="F245" s="52"/>
      <c r="G245" s="52"/>
      <c r="P245" s="52"/>
      <c r="Q245" s="148"/>
      <c r="R245" s="52"/>
      <c r="S245" s="52"/>
      <c r="T245" s="52"/>
      <c r="U245" s="52"/>
      <c r="V245" s="52"/>
      <c r="W245" s="52"/>
      <c r="X245" s="52"/>
      <c r="Y245" s="52"/>
      <c r="Z245" s="52"/>
      <c r="AA245" s="52"/>
      <c r="AB245" s="52"/>
      <c r="AC245" s="39"/>
      <c r="AD245" s="55"/>
    </row>
    <row r="246" s="35" customFormat="1" spans="6:30">
      <c r="F246" s="52"/>
      <c r="G246" s="52"/>
      <c r="P246" s="52"/>
      <c r="Q246" s="148"/>
      <c r="R246" s="52"/>
      <c r="S246" s="52"/>
      <c r="T246" s="52"/>
      <c r="U246" s="52"/>
      <c r="V246" s="52"/>
      <c r="W246" s="52"/>
      <c r="X246" s="52"/>
      <c r="Y246" s="52"/>
      <c r="Z246" s="52"/>
      <c r="AA246" s="52"/>
      <c r="AB246" s="52"/>
      <c r="AC246" s="39"/>
      <c r="AD246" s="55"/>
    </row>
    <row r="247" s="35" customFormat="1" spans="6:30">
      <c r="F247" s="52"/>
      <c r="G247" s="52"/>
      <c r="P247" s="52"/>
      <c r="Q247" s="148"/>
      <c r="R247" s="52"/>
      <c r="S247" s="52"/>
      <c r="T247" s="52"/>
      <c r="U247" s="52"/>
      <c r="V247" s="52"/>
      <c r="W247" s="52"/>
      <c r="X247" s="52"/>
      <c r="Y247" s="52"/>
      <c r="Z247" s="52"/>
      <c r="AA247" s="52"/>
      <c r="AB247" s="52"/>
      <c r="AC247" s="39"/>
      <c r="AD247" s="55"/>
    </row>
    <row r="248" s="35" customFormat="1" spans="6:30">
      <c r="F248" s="52"/>
      <c r="G248" s="52"/>
      <c r="P248" s="52"/>
      <c r="Q248" s="148"/>
      <c r="R248" s="52"/>
      <c r="S248" s="52"/>
      <c r="T248" s="52"/>
      <c r="U248" s="52"/>
      <c r="V248" s="52"/>
      <c r="W248" s="52"/>
      <c r="X248" s="52"/>
      <c r="Y248" s="52"/>
      <c r="Z248" s="52"/>
      <c r="AA248" s="52"/>
      <c r="AB248" s="52"/>
      <c r="AC248" s="39"/>
      <c r="AD248" s="55"/>
    </row>
    <row r="249" s="35" customFormat="1" spans="6:30">
      <c r="F249" s="52"/>
      <c r="G249" s="52"/>
      <c r="P249" s="52"/>
      <c r="Q249" s="148"/>
      <c r="R249" s="52"/>
      <c r="S249" s="52"/>
      <c r="T249" s="52"/>
      <c r="U249" s="52"/>
      <c r="V249" s="52"/>
      <c r="W249" s="52"/>
      <c r="X249" s="52"/>
      <c r="Y249" s="52"/>
      <c r="Z249" s="52"/>
      <c r="AA249" s="52"/>
      <c r="AB249" s="52"/>
      <c r="AC249" s="39"/>
      <c r="AD249" s="55"/>
    </row>
    <row r="250" s="35" customFormat="1" spans="6:30">
      <c r="F250" s="52"/>
      <c r="G250" s="52"/>
      <c r="P250" s="52"/>
      <c r="Q250" s="148"/>
      <c r="R250" s="52"/>
      <c r="S250" s="52"/>
      <c r="T250" s="52"/>
      <c r="U250" s="52"/>
      <c r="V250" s="52"/>
      <c r="W250" s="52"/>
      <c r="X250" s="52"/>
      <c r="Y250" s="52"/>
      <c r="Z250" s="52"/>
      <c r="AA250" s="52"/>
      <c r="AB250" s="52"/>
      <c r="AC250" s="39"/>
      <c r="AD250" s="55"/>
    </row>
    <row r="251" s="35" customFormat="1" spans="6:30">
      <c r="F251" s="52"/>
      <c r="G251" s="52"/>
      <c r="P251" s="52"/>
      <c r="Q251" s="148"/>
      <c r="R251" s="52"/>
      <c r="S251" s="52"/>
      <c r="T251" s="52"/>
      <c r="U251" s="52"/>
      <c r="V251" s="52"/>
      <c r="W251" s="52"/>
      <c r="X251" s="52"/>
      <c r="Y251" s="52"/>
      <c r="Z251" s="52"/>
      <c r="AA251" s="52"/>
      <c r="AB251" s="52"/>
      <c r="AC251" s="39"/>
      <c r="AD251" s="55"/>
    </row>
    <row r="252" s="35" customFormat="1" spans="6:30">
      <c r="F252" s="52"/>
      <c r="G252" s="52"/>
      <c r="P252" s="52"/>
      <c r="Q252" s="148"/>
      <c r="R252" s="52"/>
      <c r="S252" s="52"/>
      <c r="T252" s="52"/>
      <c r="U252" s="52"/>
      <c r="V252" s="52"/>
      <c r="W252" s="52"/>
      <c r="X252" s="52"/>
      <c r="Y252" s="52"/>
      <c r="Z252" s="52"/>
      <c r="AA252" s="52"/>
      <c r="AB252" s="52"/>
      <c r="AC252" s="39"/>
      <c r="AD252" s="55"/>
    </row>
    <row r="253" s="35" customFormat="1" spans="6:30">
      <c r="F253" s="52"/>
      <c r="G253" s="52"/>
      <c r="P253" s="52"/>
      <c r="Q253" s="148"/>
      <c r="R253" s="52"/>
      <c r="S253" s="52"/>
      <c r="T253" s="52"/>
      <c r="U253" s="52"/>
      <c r="V253" s="52"/>
      <c r="W253" s="52"/>
      <c r="X253" s="52"/>
      <c r="Y253" s="52"/>
      <c r="Z253" s="52"/>
      <c r="AA253" s="52"/>
      <c r="AB253" s="52"/>
      <c r="AC253" s="39"/>
      <c r="AD253" s="55"/>
    </row>
    <row r="254" s="35" customFormat="1" spans="6:30">
      <c r="F254" s="52"/>
      <c r="G254" s="52"/>
      <c r="P254" s="52"/>
      <c r="Q254" s="148"/>
      <c r="R254" s="52"/>
      <c r="S254" s="52"/>
      <c r="T254" s="52"/>
      <c r="U254" s="52"/>
      <c r="V254" s="52"/>
      <c r="W254" s="52"/>
      <c r="X254" s="52"/>
      <c r="Y254" s="52"/>
      <c r="Z254" s="52"/>
      <c r="AA254" s="52"/>
      <c r="AB254" s="52"/>
      <c r="AC254" s="39"/>
      <c r="AD254" s="55"/>
    </row>
    <row r="255" s="35" customFormat="1" spans="6:30">
      <c r="F255" s="52"/>
      <c r="G255" s="52"/>
      <c r="P255" s="52"/>
      <c r="Q255" s="148"/>
      <c r="R255" s="52"/>
      <c r="S255" s="52"/>
      <c r="T255" s="52"/>
      <c r="U255" s="52"/>
      <c r="V255" s="52"/>
      <c r="W255" s="52"/>
      <c r="X255" s="52"/>
      <c r="Y255" s="52"/>
      <c r="Z255" s="52"/>
      <c r="AA255" s="52"/>
      <c r="AB255" s="52"/>
      <c r="AC255" s="39"/>
      <c r="AD255" s="55"/>
    </row>
    <row r="256" s="35" customFormat="1" spans="6:30">
      <c r="F256" s="52"/>
      <c r="G256" s="52"/>
      <c r="P256" s="52"/>
      <c r="Q256" s="148"/>
      <c r="R256" s="52"/>
      <c r="S256" s="52"/>
      <c r="T256" s="52"/>
      <c r="U256" s="52"/>
      <c r="V256" s="52"/>
      <c r="W256" s="52"/>
      <c r="X256" s="52"/>
      <c r="Y256" s="52"/>
      <c r="Z256" s="52"/>
      <c r="AA256" s="52"/>
      <c r="AB256" s="52"/>
      <c r="AC256" s="39"/>
      <c r="AD256" s="55"/>
    </row>
    <row r="257" s="35" customFormat="1" spans="6:30">
      <c r="F257" s="52"/>
      <c r="G257" s="52"/>
      <c r="P257" s="52"/>
      <c r="Q257" s="148"/>
      <c r="R257" s="52"/>
      <c r="S257" s="52"/>
      <c r="T257" s="52"/>
      <c r="U257" s="52"/>
      <c r="V257" s="52"/>
      <c r="W257" s="52"/>
      <c r="X257" s="52"/>
      <c r="Y257" s="52"/>
      <c r="Z257" s="52"/>
      <c r="AA257" s="52"/>
      <c r="AB257" s="52"/>
      <c r="AC257" s="39"/>
      <c r="AD257" s="55"/>
    </row>
    <row r="258" s="35" customFormat="1" spans="6:30">
      <c r="F258" s="52"/>
      <c r="G258" s="52"/>
      <c r="P258" s="52"/>
      <c r="Q258" s="148"/>
      <c r="R258" s="52"/>
      <c r="S258" s="52"/>
      <c r="T258" s="52"/>
      <c r="U258" s="52"/>
      <c r="V258" s="52"/>
      <c r="W258" s="52"/>
      <c r="X258" s="52"/>
      <c r="Y258" s="52"/>
      <c r="Z258" s="52"/>
      <c r="AA258" s="52"/>
      <c r="AB258" s="52"/>
      <c r="AC258" s="39"/>
      <c r="AD258" s="55"/>
    </row>
    <row r="259" s="35" customFormat="1" spans="6:30">
      <c r="F259" s="52"/>
      <c r="G259" s="52"/>
      <c r="P259" s="52"/>
      <c r="Q259" s="148"/>
      <c r="R259" s="52"/>
      <c r="S259" s="52"/>
      <c r="T259" s="52"/>
      <c r="U259" s="52"/>
      <c r="V259" s="52"/>
      <c r="W259" s="52"/>
      <c r="X259" s="52"/>
      <c r="Y259" s="52"/>
      <c r="Z259" s="52"/>
      <c r="AA259" s="52"/>
      <c r="AB259" s="52"/>
      <c r="AC259" s="39"/>
      <c r="AD259" s="55"/>
    </row>
    <row r="260" s="35" customFormat="1" spans="6:30">
      <c r="F260" s="52"/>
      <c r="G260" s="52"/>
      <c r="P260" s="52"/>
      <c r="Q260" s="148"/>
      <c r="R260" s="52"/>
      <c r="S260" s="52"/>
      <c r="T260" s="52"/>
      <c r="U260" s="52"/>
      <c r="V260" s="52"/>
      <c r="W260" s="52"/>
      <c r="X260" s="52"/>
      <c r="Y260" s="52"/>
      <c r="Z260" s="52"/>
      <c r="AA260" s="52"/>
      <c r="AB260" s="52"/>
      <c r="AC260" s="39"/>
      <c r="AD260" s="55"/>
    </row>
    <row r="261" s="35" customFormat="1" spans="6:30">
      <c r="F261" s="52"/>
      <c r="G261" s="52"/>
      <c r="P261" s="52"/>
      <c r="Q261" s="148"/>
      <c r="R261" s="52"/>
      <c r="S261" s="52"/>
      <c r="T261" s="52"/>
      <c r="U261" s="52"/>
      <c r="V261" s="52"/>
      <c r="W261" s="52"/>
      <c r="X261" s="52"/>
      <c r="Y261" s="52"/>
      <c r="Z261" s="52"/>
      <c r="AA261" s="52"/>
      <c r="AB261" s="52"/>
      <c r="AC261" s="39"/>
      <c r="AD261" s="55"/>
    </row>
    <row r="262" s="35" customFormat="1" spans="6:30">
      <c r="F262" s="52"/>
      <c r="G262" s="52"/>
      <c r="P262" s="52"/>
      <c r="Q262" s="148"/>
      <c r="R262" s="52"/>
      <c r="S262" s="52"/>
      <c r="T262" s="52"/>
      <c r="U262" s="52"/>
      <c r="V262" s="52"/>
      <c r="W262" s="52"/>
      <c r="X262" s="52"/>
      <c r="Y262" s="52"/>
      <c r="Z262" s="52"/>
      <c r="AA262" s="52"/>
      <c r="AB262" s="52"/>
      <c r="AC262" s="39"/>
      <c r="AD262" s="55"/>
    </row>
    <row r="263" s="35" customFormat="1" spans="6:30">
      <c r="F263" s="52"/>
      <c r="G263" s="52"/>
      <c r="P263" s="52"/>
      <c r="Q263" s="148"/>
      <c r="R263" s="52"/>
      <c r="S263" s="52"/>
      <c r="T263" s="52"/>
      <c r="U263" s="52"/>
      <c r="V263" s="52"/>
      <c r="W263" s="52"/>
      <c r="X263" s="52"/>
      <c r="Y263" s="52"/>
      <c r="Z263" s="52"/>
      <c r="AA263" s="52"/>
      <c r="AB263" s="52"/>
      <c r="AC263" s="39"/>
      <c r="AD263" s="55"/>
    </row>
    <row r="264" s="35" customFormat="1" spans="6:30">
      <c r="F264" s="52"/>
      <c r="G264" s="52"/>
      <c r="P264" s="52"/>
      <c r="Q264" s="148"/>
      <c r="R264" s="52"/>
      <c r="S264" s="52"/>
      <c r="T264" s="52"/>
      <c r="U264" s="52"/>
      <c r="V264" s="52"/>
      <c r="W264" s="52"/>
      <c r="X264" s="52"/>
      <c r="Y264" s="52"/>
      <c r="Z264" s="52"/>
      <c r="AA264" s="52"/>
      <c r="AB264" s="52"/>
      <c r="AC264" s="39"/>
      <c r="AD264" s="55"/>
    </row>
    <row r="265" s="35" customFormat="1" spans="6:30">
      <c r="F265" s="52"/>
      <c r="G265" s="52"/>
      <c r="P265" s="52"/>
      <c r="Q265" s="148"/>
      <c r="R265" s="52"/>
      <c r="S265" s="52"/>
      <c r="T265" s="52"/>
      <c r="U265" s="52"/>
      <c r="V265" s="52"/>
      <c r="W265" s="52"/>
      <c r="X265" s="52"/>
      <c r="Y265" s="52"/>
      <c r="Z265" s="52"/>
      <c r="AA265" s="52"/>
      <c r="AB265" s="52"/>
      <c r="AC265" s="39"/>
      <c r="AD265" s="55"/>
    </row>
    <row r="266" s="35" customFormat="1" spans="6:30">
      <c r="F266" s="52"/>
      <c r="G266" s="52"/>
      <c r="P266" s="52"/>
      <c r="Q266" s="148"/>
      <c r="R266" s="52"/>
      <c r="S266" s="52"/>
      <c r="T266" s="52"/>
      <c r="U266" s="52"/>
      <c r="V266" s="52"/>
      <c r="W266" s="52"/>
      <c r="X266" s="52"/>
      <c r="Y266" s="52"/>
      <c r="Z266" s="52"/>
      <c r="AA266" s="52"/>
      <c r="AB266" s="52"/>
      <c r="AC266" s="39"/>
      <c r="AD266" s="55"/>
    </row>
    <row r="267" s="35" customFormat="1" spans="6:30">
      <c r="F267" s="52"/>
      <c r="G267" s="52"/>
      <c r="P267" s="52"/>
      <c r="Q267" s="148"/>
      <c r="R267" s="52"/>
      <c r="S267" s="52"/>
      <c r="T267" s="52"/>
      <c r="U267" s="52"/>
      <c r="V267" s="52"/>
      <c r="W267" s="52"/>
      <c r="X267" s="52"/>
      <c r="Y267" s="52"/>
      <c r="Z267" s="52"/>
      <c r="AA267" s="52"/>
      <c r="AB267" s="52"/>
      <c r="AC267" s="39"/>
      <c r="AD267" s="55"/>
    </row>
    <row r="268" s="35" customFormat="1" spans="6:30">
      <c r="F268" s="52"/>
      <c r="G268" s="52"/>
      <c r="P268" s="52"/>
      <c r="Q268" s="148"/>
      <c r="R268" s="52"/>
      <c r="S268" s="52"/>
      <c r="T268" s="52"/>
      <c r="U268" s="52"/>
      <c r="V268" s="52"/>
      <c r="W268" s="52"/>
      <c r="X268" s="52"/>
      <c r="Y268" s="52"/>
      <c r="Z268" s="52"/>
      <c r="AA268" s="52"/>
      <c r="AB268" s="52"/>
      <c r="AC268" s="39"/>
      <c r="AD268" s="55"/>
    </row>
    <row r="269" s="35" customFormat="1" spans="6:30">
      <c r="F269" s="52"/>
      <c r="G269" s="52"/>
      <c r="P269" s="52"/>
      <c r="Q269" s="148"/>
      <c r="R269" s="52"/>
      <c r="S269" s="52"/>
      <c r="T269" s="52"/>
      <c r="U269" s="52"/>
      <c r="V269" s="52"/>
      <c r="W269" s="52"/>
      <c r="X269" s="52"/>
      <c r="Y269" s="52"/>
      <c r="Z269" s="52"/>
      <c r="AA269" s="52"/>
      <c r="AB269" s="52"/>
      <c r="AC269" s="39"/>
      <c r="AD269" s="55"/>
    </row>
    <row r="270" s="35" customFormat="1" spans="6:30">
      <c r="F270" s="52"/>
      <c r="G270" s="52"/>
      <c r="P270" s="52"/>
      <c r="Q270" s="148"/>
      <c r="R270" s="52"/>
      <c r="S270" s="52"/>
      <c r="T270" s="52"/>
      <c r="U270" s="52"/>
      <c r="V270" s="52"/>
      <c r="W270" s="52"/>
      <c r="X270" s="52"/>
      <c r="Y270" s="52"/>
      <c r="Z270" s="52"/>
      <c r="AA270" s="52"/>
      <c r="AB270" s="52"/>
      <c r="AC270" s="39"/>
      <c r="AD270" s="55"/>
    </row>
    <row r="271" s="35" customFormat="1" spans="6:30">
      <c r="F271" s="52"/>
      <c r="G271" s="52"/>
      <c r="P271" s="52"/>
      <c r="Q271" s="148"/>
      <c r="R271" s="52"/>
      <c r="S271" s="52"/>
      <c r="T271" s="52"/>
      <c r="U271" s="52"/>
      <c r="V271" s="52"/>
      <c r="W271" s="52"/>
      <c r="X271" s="52"/>
      <c r="Y271" s="52"/>
      <c r="Z271" s="52"/>
      <c r="AA271" s="52"/>
      <c r="AB271" s="52"/>
      <c r="AC271" s="39"/>
      <c r="AD271" s="55"/>
    </row>
    <row r="272" s="35" customFormat="1" spans="6:30">
      <c r="F272" s="52"/>
      <c r="G272" s="52"/>
      <c r="P272" s="52"/>
      <c r="Q272" s="148"/>
      <c r="R272" s="52"/>
      <c r="S272" s="52"/>
      <c r="T272" s="52"/>
      <c r="U272" s="52"/>
      <c r="V272" s="52"/>
      <c r="W272" s="52"/>
      <c r="X272" s="52"/>
      <c r="Y272" s="52"/>
      <c r="Z272" s="52"/>
      <c r="AA272" s="52"/>
      <c r="AB272" s="52"/>
      <c r="AC272" s="39"/>
      <c r="AD272" s="55"/>
    </row>
    <row r="273" s="35" customFormat="1" spans="6:30">
      <c r="F273" s="52"/>
      <c r="G273" s="52"/>
      <c r="P273" s="52"/>
      <c r="Q273" s="148"/>
      <c r="R273" s="52"/>
      <c r="S273" s="52"/>
      <c r="T273" s="52"/>
      <c r="U273" s="52"/>
      <c r="V273" s="52"/>
      <c r="W273" s="52"/>
      <c r="X273" s="52"/>
      <c r="Y273" s="52"/>
      <c r="Z273" s="52"/>
      <c r="AA273" s="52"/>
      <c r="AB273" s="52"/>
      <c r="AC273" s="39"/>
      <c r="AD273" s="55"/>
    </row>
    <row r="274" s="35" customFormat="1" spans="6:30">
      <c r="F274" s="52"/>
      <c r="G274" s="52"/>
      <c r="P274" s="52"/>
      <c r="Q274" s="148"/>
      <c r="R274" s="52"/>
      <c r="S274" s="52"/>
      <c r="T274" s="52"/>
      <c r="U274" s="52"/>
      <c r="V274" s="52"/>
      <c r="W274" s="52"/>
      <c r="X274" s="52"/>
      <c r="Y274" s="52"/>
      <c r="Z274" s="52"/>
      <c r="AA274" s="52"/>
      <c r="AB274" s="52"/>
      <c r="AC274" s="39"/>
      <c r="AD274" s="55"/>
    </row>
    <row r="275" s="35" customFormat="1" spans="6:30">
      <c r="F275" s="52"/>
      <c r="G275" s="52"/>
      <c r="P275" s="52"/>
      <c r="Q275" s="148"/>
      <c r="R275" s="52"/>
      <c r="S275" s="52"/>
      <c r="T275" s="52"/>
      <c r="U275" s="52"/>
      <c r="V275" s="52"/>
      <c r="W275" s="52"/>
      <c r="X275" s="52"/>
      <c r="Y275" s="52"/>
      <c r="Z275" s="52"/>
      <c r="AA275" s="52"/>
      <c r="AB275" s="52"/>
      <c r="AC275" s="39"/>
      <c r="AD275" s="55"/>
    </row>
    <row r="276" s="35" customFormat="1" spans="6:30">
      <c r="F276" s="52"/>
      <c r="G276" s="52"/>
      <c r="P276" s="52"/>
      <c r="Q276" s="148"/>
      <c r="R276" s="52"/>
      <c r="S276" s="52"/>
      <c r="T276" s="52"/>
      <c r="U276" s="52"/>
      <c r="V276" s="52"/>
      <c r="W276" s="52"/>
      <c r="X276" s="52"/>
      <c r="Y276" s="52"/>
      <c r="Z276" s="52"/>
      <c r="AA276" s="52"/>
      <c r="AB276" s="52"/>
      <c r="AC276" s="39"/>
      <c r="AD276" s="55"/>
    </row>
    <row r="277" s="35" customFormat="1" spans="6:30">
      <c r="F277" s="52"/>
      <c r="G277" s="52"/>
      <c r="P277" s="52"/>
      <c r="Q277" s="148"/>
      <c r="R277" s="52"/>
      <c r="S277" s="52"/>
      <c r="T277" s="52"/>
      <c r="U277" s="52"/>
      <c r="V277" s="52"/>
      <c r="W277" s="52"/>
      <c r="X277" s="52"/>
      <c r="Y277" s="52"/>
      <c r="Z277" s="52"/>
      <c r="AA277" s="52"/>
      <c r="AB277" s="52"/>
      <c r="AC277" s="39"/>
      <c r="AD277" s="55"/>
    </row>
    <row r="278" s="35" customFormat="1" spans="6:30">
      <c r="F278" s="52"/>
      <c r="G278" s="52"/>
      <c r="P278" s="52"/>
      <c r="Q278" s="148"/>
      <c r="R278" s="52"/>
      <c r="S278" s="52"/>
      <c r="T278" s="52"/>
      <c r="U278" s="52"/>
      <c r="V278" s="52"/>
      <c r="W278" s="52"/>
      <c r="X278" s="52"/>
      <c r="Y278" s="52"/>
      <c r="Z278" s="52"/>
      <c r="AA278" s="52"/>
      <c r="AB278" s="52"/>
      <c r="AC278" s="39"/>
      <c r="AD278" s="55"/>
    </row>
    <row r="279" s="35" customFormat="1" spans="6:30">
      <c r="F279" s="52"/>
      <c r="G279" s="52"/>
      <c r="P279" s="52"/>
      <c r="Q279" s="148"/>
      <c r="R279" s="52"/>
      <c r="S279" s="52"/>
      <c r="T279" s="52"/>
      <c r="U279" s="52"/>
      <c r="V279" s="52"/>
      <c r="W279" s="52"/>
      <c r="X279" s="52"/>
      <c r="Y279" s="52"/>
      <c r="Z279" s="52"/>
      <c r="AA279" s="52"/>
      <c r="AB279" s="52"/>
      <c r="AC279" s="39"/>
      <c r="AD279" s="55"/>
    </row>
    <row r="280" s="35" customFormat="1" spans="6:30">
      <c r="F280" s="52"/>
      <c r="G280" s="52"/>
      <c r="P280" s="52"/>
      <c r="Q280" s="148"/>
      <c r="R280" s="52"/>
      <c r="S280" s="52"/>
      <c r="T280" s="52"/>
      <c r="U280" s="52"/>
      <c r="V280" s="52"/>
      <c r="W280" s="52"/>
      <c r="X280" s="52"/>
      <c r="Y280" s="52"/>
      <c r="Z280" s="52"/>
      <c r="AA280" s="52"/>
      <c r="AB280" s="52"/>
      <c r="AC280" s="39"/>
      <c r="AD280" s="55"/>
    </row>
    <row r="281" s="35" customFormat="1" spans="6:30">
      <c r="F281" s="52"/>
      <c r="G281" s="52"/>
      <c r="P281" s="52"/>
      <c r="Q281" s="148"/>
      <c r="R281" s="52"/>
      <c r="S281" s="52"/>
      <c r="T281" s="52"/>
      <c r="U281" s="52"/>
      <c r="V281" s="52"/>
      <c r="W281" s="52"/>
      <c r="X281" s="52"/>
      <c r="Y281" s="52"/>
      <c r="Z281" s="52"/>
      <c r="AA281" s="52"/>
      <c r="AB281" s="52"/>
      <c r="AC281" s="39"/>
      <c r="AD281" s="55"/>
    </row>
    <row r="282" s="35" customFormat="1" spans="6:30">
      <c r="F282" s="52"/>
      <c r="G282" s="52"/>
      <c r="P282" s="52"/>
      <c r="Q282" s="148"/>
      <c r="R282" s="52"/>
      <c r="S282" s="52"/>
      <c r="T282" s="52"/>
      <c r="U282" s="52"/>
      <c r="V282" s="52"/>
      <c r="W282" s="52"/>
      <c r="X282" s="52"/>
      <c r="Y282" s="52"/>
      <c r="Z282" s="52"/>
      <c r="AA282" s="52"/>
      <c r="AB282" s="52"/>
      <c r="AC282" s="39"/>
      <c r="AD282" s="55"/>
    </row>
    <row r="283" s="35" customFormat="1" spans="6:30">
      <c r="F283" s="52"/>
      <c r="G283" s="52"/>
      <c r="P283" s="52"/>
      <c r="Q283" s="148"/>
      <c r="R283" s="52"/>
      <c r="S283" s="52"/>
      <c r="T283" s="52"/>
      <c r="U283" s="52"/>
      <c r="V283" s="52"/>
      <c r="W283" s="52"/>
      <c r="X283" s="52"/>
      <c r="Y283" s="52"/>
      <c r="Z283" s="52"/>
      <c r="AA283" s="52"/>
      <c r="AB283" s="52"/>
      <c r="AC283" s="39"/>
      <c r="AD283" s="55"/>
    </row>
    <row r="284" s="35" customFormat="1" spans="6:30">
      <c r="F284" s="52"/>
      <c r="G284" s="52"/>
      <c r="P284" s="52"/>
      <c r="Q284" s="148"/>
      <c r="R284" s="52"/>
      <c r="S284" s="52"/>
      <c r="T284" s="52"/>
      <c r="U284" s="52"/>
      <c r="V284" s="52"/>
      <c r="W284" s="52"/>
      <c r="X284" s="52"/>
      <c r="Y284" s="52"/>
      <c r="Z284" s="52"/>
      <c r="AA284" s="52"/>
      <c r="AB284" s="52"/>
      <c r="AC284" s="39"/>
      <c r="AD284" s="55"/>
    </row>
    <row r="285" s="35" customFormat="1" spans="6:30">
      <c r="F285" s="52"/>
      <c r="G285" s="52"/>
      <c r="P285" s="52"/>
      <c r="Q285" s="148"/>
      <c r="R285" s="52"/>
      <c r="S285" s="52"/>
      <c r="T285" s="52"/>
      <c r="U285" s="52"/>
      <c r="V285" s="52"/>
      <c r="W285" s="52"/>
      <c r="X285" s="52"/>
      <c r="Y285" s="52"/>
      <c r="Z285" s="52"/>
      <c r="AA285" s="52"/>
      <c r="AB285" s="52"/>
      <c r="AC285" s="39"/>
      <c r="AD285" s="55"/>
    </row>
    <row r="286" s="35" customFormat="1" spans="6:30">
      <c r="F286" s="52"/>
      <c r="G286" s="52"/>
      <c r="P286" s="52"/>
      <c r="Q286" s="148"/>
      <c r="R286" s="52"/>
      <c r="S286" s="52"/>
      <c r="T286" s="52"/>
      <c r="U286" s="52"/>
      <c r="V286" s="52"/>
      <c r="W286" s="52"/>
      <c r="X286" s="52"/>
      <c r="Y286" s="52"/>
      <c r="Z286" s="52"/>
      <c r="AA286" s="52"/>
      <c r="AB286" s="52"/>
      <c r="AC286" s="39"/>
      <c r="AD286" s="55"/>
    </row>
    <row r="287" s="35" customFormat="1" spans="6:30">
      <c r="F287" s="52"/>
      <c r="G287" s="52"/>
      <c r="P287" s="52"/>
      <c r="Q287" s="148"/>
      <c r="R287" s="52"/>
      <c r="S287" s="52"/>
      <c r="T287" s="52"/>
      <c r="U287" s="52"/>
      <c r="V287" s="52"/>
      <c r="W287" s="52"/>
      <c r="X287" s="52"/>
      <c r="Y287" s="52"/>
      <c r="Z287" s="52"/>
      <c r="AA287" s="52"/>
      <c r="AB287" s="52"/>
      <c r="AC287" s="39"/>
      <c r="AD287" s="55"/>
    </row>
    <row r="288" s="35" customFormat="1" spans="6:30">
      <c r="F288" s="52"/>
      <c r="G288" s="52"/>
      <c r="P288" s="52"/>
      <c r="Q288" s="148"/>
      <c r="R288" s="52"/>
      <c r="S288" s="52"/>
      <c r="T288" s="52"/>
      <c r="U288" s="52"/>
      <c r="V288" s="52"/>
      <c r="W288" s="52"/>
      <c r="X288" s="52"/>
      <c r="Y288" s="52"/>
      <c r="Z288" s="52"/>
      <c r="AA288" s="52"/>
      <c r="AB288" s="52"/>
      <c r="AC288" s="39"/>
      <c r="AD288" s="55"/>
    </row>
    <row r="289" s="35" customFormat="1" spans="6:30">
      <c r="F289" s="52"/>
      <c r="G289" s="52"/>
      <c r="P289" s="52"/>
      <c r="Q289" s="148"/>
      <c r="R289" s="52"/>
      <c r="S289" s="52"/>
      <c r="T289" s="52"/>
      <c r="U289" s="52"/>
      <c r="V289" s="52"/>
      <c r="W289" s="52"/>
      <c r="X289" s="52"/>
      <c r="Y289" s="52"/>
      <c r="Z289" s="52"/>
      <c r="AA289" s="52"/>
      <c r="AB289" s="52"/>
      <c r="AC289" s="39"/>
      <c r="AD289" s="55"/>
    </row>
    <row r="290" s="35" customFormat="1" spans="6:30">
      <c r="F290" s="52"/>
      <c r="G290" s="52"/>
      <c r="P290" s="52"/>
      <c r="Q290" s="148"/>
      <c r="R290" s="52"/>
      <c r="S290" s="52"/>
      <c r="T290" s="52"/>
      <c r="U290" s="52"/>
      <c r="V290" s="52"/>
      <c r="W290" s="52"/>
      <c r="X290" s="52"/>
      <c r="Y290" s="52"/>
      <c r="Z290" s="52"/>
      <c r="AA290" s="52"/>
      <c r="AB290" s="52"/>
      <c r="AC290" s="39"/>
      <c r="AD290" s="55"/>
    </row>
    <row r="291" s="35" customFormat="1" spans="6:30">
      <c r="F291" s="52"/>
      <c r="G291" s="52"/>
      <c r="P291" s="52"/>
      <c r="Q291" s="148"/>
      <c r="R291" s="52"/>
      <c r="S291" s="52"/>
      <c r="T291" s="52"/>
      <c r="U291" s="52"/>
      <c r="V291" s="52"/>
      <c r="W291" s="52"/>
      <c r="X291" s="52"/>
      <c r="Y291" s="52"/>
      <c r="Z291" s="52"/>
      <c r="AA291" s="52"/>
      <c r="AB291" s="52"/>
      <c r="AC291" s="39"/>
      <c r="AD291" s="55"/>
    </row>
    <row r="292" s="35" customFormat="1" spans="6:30">
      <c r="F292" s="52"/>
      <c r="G292" s="52"/>
      <c r="P292" s="52"/>
      <c r="Q292" s="148"/>
      <c r="R292" s="52"/>
      <c r="S292" s="52"/>
      <c r="T292" s="52"/>
      <c r="U292" s="52"/>
      <c r="V292" s="52"/>
      <c r="W292" s="52"/>
      <c r="X292" s="52"/>
      <c r="Y292" s="52"/>
      <c r="Z292" s="52"/>
      <c r="AA292" s="52"/>
      <c r="AB292" s="52"/>
      <c r="AC292" s="39"/>
      <c r="AD292" s="55"/>
    </row>
    <row r="293" s="35" customFormat="1" spans="6:30">
      <c r="F293" s="52"/>
      <c r="G293" s="52"/>
      <c r="P293" s="52"/>
      <c r="Q293" s="148"/>
      <c r="R293" s="52"/>
      <c r="S293" s="52"/>
      <c r="T293" s="52"/>
      <c r="U293" s="52"/>
      <c r="V293" s="52"/>
      <c r="W293" s="52"/>
      <c r="X293" s="52"/>
      <c r="Y293" s="52"/>
      <c r="Z293" s="52"/>
      <c r="AA293" s="52"/>
      <c r="AB293" s="52"/>
      <c r="AC293" s="39"/>
      <c r="AD293" s="55"/>
    </row>
    <row r="294" s="35" customFormat="1" spans="6:30">
      <c r="F294" s="52"/>
      <c r="G294" s="52"/>
      <c r="P294" s="52"/>
      <c r="Q294" s="148"/>
      <c r="R294" s="52"/>
      <c r="S294" s="52"/>
      <c r="T294" s="52"/>
      <c r="U294" s="52"/>
      <c r="V294" s="52"/>
      <c r="W294" s="52"/>
      <c r="X294" s="52"/>
      <c r="Y294" s="52"/>
      <c r="Z294" s="52"/>
      <c r="AA294" s="52"/>
      <c r="AB294" s="52"/>
      <c r="AC294" s="39"/>
      <c r="AD294" s="55"/>
    </row>
    <row r="295" s="35" customFormat="1" spans="6:30">
      <c r="F295" s="52"/>
      <c r="G295" s="52"/>
      <c r="P295" s="52"/>
      <c r="Q295" s="148"/>
      <c r="R295" s="52"/>
      <c r="S295" s="52"/>
      <c r="T295" s="52"/>
      <c r="U295" s="52"/>
      <c r="V295" s="52"/>
      <c r="W295" s="52"/>
      <c r="X295" s="52"/>
      <c r="Y295" s="52"/>
      <c r="Z295" s="52"/>
      <c r="AA295" s="52"/>
      <c r="AB295" s="52"/>
      <c r="AC295" s="39"/>
      <c r="AD295" s="55"/>
    </row>
    <row r="296" s="35" customFormat="1" spans="6:30">
      <c r="F296" s="52"/>
      <c r="G296" s="52"/>
      <c r="P296" s="52"/>
      <c r="Q296" s="148"/>
      <c r="R296" s="52"/>
      <c r="S296" s="52"/>
      <c r="T296" s="52"/>
      <c r="U296" s="52"/>
      <c r="V296" s="52"/>
      <c r="W296" s="52"/>
      <c r="X296" s="52"/>
      <c r="Y296" s="52"/>
      <c r="Z296" s="52"/>
      <c r="AA296" s="52"/>
      <c r="AB296" s="52"/>
      <c r="AC296" s="39"/>
      <c r="AD296" s="55"/>
    </row>
    <row r="297" s="35" customFormat="1" spans="6:30">
      <c r="F297" s="52"/>
      <c r="G297" s="52"/>
      <c r="P297" s="52"/>
      <c r="Q297" s="148"/>
      <c r="R297" s="52"/>
      <c r="S297" s="52"/>
      <c r="T297" s="52"/>
      <c r="U297" s="52"/>
      <c r="V297" s="52"/>
      <c r="W297" s="52"/>
      <c r="X297" s="52"/>
      <c r="Y297" s="52"/>
      <c r="Z297" s="52"/>
      <c r="AA297" s="52"/>
      <c r="AB297" s="52"/>
      <c r="AC297" s="39"/>
      <c r="AD297" s="55"/>
    </row>
    <row r="298" s="35" customFormat="1" spans="6:30">
      <c r="F298" s="52"/>
      <c r="G298" s="52"/>
      <c r="P298" s="52"/>
      <c r="Q298" s="148"/>
      <c r="R298" s="52"/>
      <c r="S298" s="52"/>
      <c r="T298" s="52"/>
      <c r="U298" s="52"/>
      <c r="V298" s="52"/>
      <c r="W298" s="52"/>
      <c r="X298" s="52"/>
      <c r="Y298" s="52"/>
      <c r="Z298" s="52"/>
      <c r="AA298" s="52"/>
      <c r="AB298" s="52"/>
      <c r="AC298" s="39"/>
      <c r="AD298" s="55"/>
    </row>
    <row r="299" s="35" customFormat="1" spans="6:30">
      <c r="F299" s="52"/>
      <c r="G299" s="52"/>
      <c r="P299" s="52"/>
      <c r="Q299" s="148"/>
      <c r="R299" s="52"/>
      <c r="S299" s="52"/>
      <c r="T299" s="52"/>
      <c r="U299" s="52"/>
      <c r="V299" s="52"/>
      <c r="W299" s="52"/>
      <c r="X299" s="52"/>
      <c r="Y299" s="52"/>
      <c r="Z299" s="52"/>
      <c r="AA299" s="52"/>
      <c r="AB299" s="52"/>
      <c r="AC299" s="39"/>
      <c r="AD299" s="55"/>
    </row>
    <row r="300" s="35" customFormat="1" spans="6:30">
      <c r="F300" s="52"/>
      <c r="G300" s="52"/>
      <c r="P300" s="52"/>
      <c r="Q300" s="148"/>
      <c r="R300" s="52"/>
      <c r="S300" s="52"/>
      <c r="T300" s="52"/>
      <c r="U300" s="52"/>
      <c r="V300" s="52"/>
      <c r="W300" s="52"/>
      <c r="X300" s="52"/>
      <c r="Y300" s="52"/>
      <c r="Z300" s="52"/>
      <c r="AA300" s="52"/>
      <c r="AB300" s="52"/>
      <c r="AC300" s="39"/>
      <c r="AD300" s="55"/>
    </row>
    <row r="301" s="35" customFormat="1" spans="6:30">
      <c r="F301" s="52"/>
      <c r="G301" s="52"/>
      <c r="P301" s="52"/>
      <c r="Q301" s="148"/>
      <c r="R301" s="52"/>
      <c r="S301" s="52"/>
      <c r="T301" s="52"/>
      <c r="U301" s="52"/>
      <c r="V301" s="52"/>
      <c r="W301" s="52"/>
      <c r="X301" s="52"/>
      <c r="Y301" s="52"/>
      <c r="Z301" s="52"/>
      <c r="AA301" s="52"/>
      <c r="AB301" s="52"/>
      <c r="AC301" s="39"/>
      <c r="AD301" s="55"/>
    </row>
    <row r="302" s="35" customFormat="1" spans="6:30">
      <c r="F302" s="52"/>
      <c r="G302" s="52"/>
      <c r="P302" s="52"/>
      <c r="Q302" s="148"/>
      <c r="R302" s="52"/>
      <c r="S302" s="52"/>
      <c r="T302" s="52"/>
      <c r="U302" s="52"/>
      <c r="V302" s="52"/>
      <c r="W302" s="52"/>
      <c r="X302" s="52"/>
      <c r="Y302" s="52"/>
      <c r="Z302" s="52"/>
      <c r="AA302" s="52"/>
      <c r="AB302" s="52"/>
      <c r="AC302" s="39"/>
      <c r="AD302" s="55"/>
    </row>
    <row r="303" s="35" customFormat="1" spans="6:30">
      <c r="F303" s="52"/>
      <c r="G303" s="52"/>
      <c r="P303" s="52"/>
      <c r="Q303" s="148"/>
      <c r="R303" s="52"/>
      <c r="S303" s="52"/>
      <c r="T303" s="52"/>
      <c r="U303" s="52"/>
      <c r="V303" s="52"/>
      <c r="W303" s="52"/>
      <c r="X303" s="52"/>
      <c r="Y303" s="52"/>
      <c r="Z303" s="52"/>
      <c r="AA303" s="52"/>
      <c r="AB303" s="52"/>
      <c r="AC303" s="39"/>
      <c r="AD303" s="55"/>
    </row>
    <row r="304" s="35" customFormat="1" spans="6:30">
      <c r="F304" s="52"/>
      <c r="G304" s="52"/>
      <c r="P304" s="52"/>
      <c r="Q304" s="148"/>
      <c r="R304" s="52"/>
      <c r="S304" s="52"/>
      <c r="T304" s="52"/>
      <c r="U304" s="52"/>
      <c r="V304" s="52"/>
      <c r="W304" s="52"/>
      <c r="X304" s="52"/>
      <c r="Y304" s="52"/>
      <c r="Z304" s="52"/>
      <c r="AA304" s="52"/>
      <c r="AB304" s="52"/>
      <c r="AC304" s="39"/>
      <c r="AD304" s="55"/>
    </row>
    <row r="305" s="35" customFormat="1" spans="6:30">
      <c r="F305" s="52"/>
      <c r="G305" s="52"/>
      <c r="P305" s="52"/>
      <c r="Q305" s="148"/>
      <c r="R305" s="52"/>
      <c r="S305" s="52"/>
      <c r="T305" s="52"/>
      <c r="U305" s="52"/>
      <c r="V305" s="52"/>
      <c r="W305" s="52"/>
      <c r="X305" s="52"/>
      <c r="Y305" s="52"/>
      <c r="Z305" s="52"/>
      <c r="AA305" s="52"/>
      <c r="AB305" s="52"/>
      <c r="AC305" s="39"/>
      <c r="AD305" s="55"/>
    </row>
    <row r="306" s="35" customFormat="1" spans="6:30">
      <c r="F306" s="52"/>
      <c r="G306" s="52"/>
      <c r="P306" s="52"/>
      <c r="Q306" s="148"/>
      <c r="R306" s="52"/>
      <c r="S306" s="52"/>
      <c r="T306" s="52"/>
      <c r="U306" s="52"/>
      <c r="V306" s="52"/>
      <c r="W306" s="52"/>
      <c r="X306" s="52"/>
      <c r="Y306" s="52"/>
      <c r="Z306" s="52"/>
      <c r="AA306" s="52"/>
      <c r="AB306" s="52"/>
      <c r="AC306" s="39"/>
      <c r="AD306" s="55"/>
    </row>
    <row r="307" s="35" customFormat="1" spans="6:30">
      <c r="F307" s="52"/>
      <c r="G307" s="52"/>
      <c r="P307" s="52"/>
      <c r="Q307" s="148"/>
      <c r="R307" s="52"/>
      <c r="S307" s="52"/>
      <c r="T307" s="52"/>
      <c r="U307" s="52"/>
      <c r="V307" s="52"/>
      <c r="W307" s="52"/>
      <c r="X307" s="52"/>
      <c r="Y307" s="52"/>
      <c r="Z307" s="52"/>
      <c r="AA307" s="52"/>
      <c r="AB307" s="52"/>
      <c r="AC307" s="39"/>
      <c r="AD307" s="55"/>
    </row>
    <row r="308" s="35" customFormat="1" spans="6:30">
      <c r="F308" s="52"/>
      <c r="G308" s="52"/>
      <c r="P308" s="52"/>
      <c r="Q308" s="148"/>
      <c r="R308" s="52"/>
      <c r="S308" s="52"/>
      <c r="T308" s="52"/>
      <c r="U308" s="52"/>
      <c r="V308" s="52"/>
      <c r="W308" s="52"/>
      <c r="X308" s="52"/>
      <c r="Y308" s="52"/>
      <c r="Z308" s="52"/>
      <c r="AA308" s="52"/>
      <c r="AB308" s="52"/>
      <c r="AC308" s="39"/>
      <c r="AD308" s="55"/>
    </row>
    <row r="309" s="35" customFormat="1" spans="6:30">
      <c r="F309" s="52"/>
      <c r="G309" s="52"/>
      <c r="P309" s="52"/>
      <c r="Q309" s="148"/>
      <c r="R309" s="52"/>
      <c r="S309" s="52"/>
      <c r="T309" s="52"/>
      <c r="U309" s="52"/>
      <c r="V309" s="52"/>
      <c r="W309" s="52"/>
      <c r="X309" s="52"/>
      <c r="Y309" s="52"/>
      <c r="Z309" s="52"/>
      <c r="AA309" s="52"/>
      <c r="AB309" s="52"/>
      <c r="AC309" s="39"/>
      <c r="AD309" s="55"/>
    </row>
    <row r="310" s="35" customFormat="1" spans="6:30">
      <c r="F310" s="52"/>
      <c r="G310" s="52"/>
      <c r="P310" s="52"/>
      <c r="Q310" s="148"/>
      <c r="R310" s="52"/>
      <c r="S310" s="52"/>
      <c r="T310" s="52"/>
      <c r="U310" s="52"/>
      <c r="V310" s="52"/>
      <c r="W310" s="52"/>
      <c r="X310" s="52"/>
      <c r="Y310" s="52"/>
      <c r="Z310" s="52"/>
      <c r="AA310" s="52"/>
      <c r="AB310" s="52"/>
      <c r="AC310" s="39"/>
      <c r="AD310" s="55"/>
    </row>
    <row r="311" s="35" customFormat="1" spans="6:30">
      <c r="F311" s="52"/>
      <c r="G311" s="52"/>
      <c r="P311" s="52"/>
      <c r="Q311" s="148"/>
      <c r="R311" s="52"/>
      <c r="S311" s="52"/>
      <c r="T311" s="52"/>
      <c r="U311" s="52"/>
      <c r="V311" s="52"/>
      <c r="W311" s="52"/>
      <c r="X311" s="52"/>
      <c r="Y311" s="52"/>
      <c r="Z311" s="52"/>
      <c r="AA311" s="52"/>
      <c r="AB311" s="52"/>
      <c r="AC311" s="39"/>
      <c r="AD311" s="55"/>
    </row>
    <row r="312" s="35" customFormat="1" spans="6:30">
      <c r="F312" s="52"/>
      <c r="G312" s="52"/>
      <c r="P312" s="52"/>
      <c r="Q312" s="148"/>
      <c r="R312" s="52"/>
      <c r="S312" s="52"/>
      <c r="T312" s="52"/>
      <c r="U312" s="52"/>
      <c r="V312" s="52"/>
      <c r="W312" s="52"/>
      <c r="X312" s="52"/>
      <c r="Y312" s="52"/>
      <c r="Z312" s="52"/>
      <c r="AA312" s="52"/>
      <c r="AB312" s="52"/>
      <c r="AC312" s="39"/>
      <c r="AD312" s="55"/>
    </row>
    <row r="313" s="35" customFormat="1" spans="6:30">
      <c r="F313" s="52"/>
      <c r="G313" s="52"/>
      <c r="P313" s="52"/>
      <c r="Q313" s="148"/>
      <c r="R313" s="52"/>
      <c r="S313" s="52"/>
      <c r="T313" s="52"/>
      <c r="U313" s="52"/>
      <c r="V313" s="52"/>
      <c r="W313" s="52"/>
      <c r="X313" s="52"/>
      <c r="Y313" s="52"/>
      <c r="Z313" s="52"/>
      <c r="AA313" s="52"/>
      <c r="AB313" s="52"/>
      <c r="AC313" s="39"/>
      <c r="AD313" s="55"/>
    </row>
    <row r="314" s="35" customFormat="1" spans="6:30">
      <c r="F314" s="52"/>
      <c r="G314" s="52"/>
      <c r="P314" s="52"/>
      <c r="Q314" s="148"/>
      <c r="R314" s="52"/>
      <c r="S314" s="52"/>
      <c r="T314" s="52"/>
      <c r="U314" s="52"/>
      <c r="V314" s="52"/>
      <c r="W314" s="52"/>
      <c r="X314" s="52"/>
      <c r="Y314" s="52"/>
      <c r="Z314" s="52"/>
      <c r="AA314" s="52"/>
      <c r="AB314" s="52"/>
      <c r="AC314" s="39"/>
      <c r="AD314" s="55"/>
    </row>
    <row r="315" s="35" customFormat="1" spans="6:30">
      <c r="F315" s="52"/>
      <c r="G315" s="52"/>
      <c r="P315" s="52"/>
      <c r="Q315" s="148"/>
      <c r="R315" s="52"/>
      <c r="S315" s="52"/>
      <c r="T315" s="52"/>
      <c r="U315" s="52"/>
      <c r="V315" s="52"/>
      <c r="W315" s="52"/>
      <c r="X315" s="52"/>
      <c r="Y315" s="52"/>
      <c r="Z315" s="52"/>
      <c r="AA315" s="52"/>
      <c r="AB315" s="52"/>
      <c r="AC315" s="39"/>
      <c r="AD315" s="55"/>
    </row>
    <row r="316" s="35" customFormat="1" spans="6:30">
      <c r="F316" s="52"/>
      <c r="G316" s="52"/>
      <c r="P316" s="52"/>
      <c r="Q316" s="148"/>
      <c r="R316" s="52"/>
      <c r="S316" s="52"/>
      <c r="T316" s="52"/>
      <c r="U316" s="52"/>
      <c r="V316" s="52"/>
      <c r="W316" s="52"/>
      <c r="X316" s="52"/>
      <c r="Y316" s="52"/>
      <c r="Z316" s="52"/>
      <c r="AA316" s="52"/>
      <c r="AB316" s="52"/>
      <c r="AC316" s="39"/>
      <c r="AD316" s="55"/>
    </row>
    <row r="317" s="35" customFormat="1" spans="6:30">
      <c r="F317" s="52"/>
      <c r="G317" s="52"/>
      <c r="P317" s="52"/>
      <c r="Q317" s="148"/>
      <c r="R317" s="52"/>
      <c r="S317" s="52"/>
      <c r="T317" s="52"/>
      <c r="U317" s="52"/>
      <c r="V317" s="52"/>
      <c r="W317" s="52"/>
      <c r="X317" s="52"/>
      <c r="Y317" s="52"/>
      <c r="Z317" s="52"/>
      <c r="AA317" s="52"/>
      <c r="AB317" s="52"/>
      <c r="AC317" s="39"/>
      <c r="AD317" s="55"/>
    </row>
    <row r="318" s="35" customFormat="1" spans="6:30">
      <c r="F318" s="52"/>
      <c r="G318" s="52"/>
      <c r="P318" s="52"/>
      <c r="Q318" s="148"/>
      <c r="R318" s="52"/>
      <c r="S318" s="52"/>
      <c r="T318" s="52"/>
      <c r="U318" s="52"/>
      <c r="V318" s="52"/>
      <c r="W318" s="52"/>
      <c r="X318" s="52"/>
      <c r="Y318" s="52"/>
      <c r="Z318" s="52"/>
      <c r="AA318" s="52"/>
      <c r="AB318" s="52"/>
      <c r="AC318" s="39"/>
      <c r="AD318" s="55"/>
    </row>
    <row r="319" s="35" customFormat="1" spans="6:30">
      <c r="F319" s="52"/>
      <c r="G319" s="52"/>
      <c r="P319" s="52"/>
      <c r="Q319" s="148"/>
      <c r="R319" s="52"/>
      <c r="S319" s="52"/>
      <c r="T319" s="52"/>
      <c r="U319" s="52"/>
      <c r="V319" s="52"/>
      <c r="W319" s="52"/>
      <c r="X319" s="52"/>
      <c r="Y319" s="52"/>
      <c r="Z319" s="52"/>
      <c r="AA319" s="52"/>
      <c r="AB319" s="52"/>
      <c r="AC319" s="39"/>
      <c r="AD319" s="55"/>
    </row>
    <row r="320" s="35" customFormat="1" spans="6:30">
      <c r="F320" s="52"/>
      <c r="G320" s="52"/>
      <c r="P320" s="52"/>
      <c r="Q320" s="148"/>
      <c r="R320" s="52"/>
      <c r="S320" s="52"/>
      <c r="T320" s="52"/>
      <c r="U320" s="52"/>
      <c r="V320" s="52"/>
      <c r="W320" s="52"/>
      <c r="X320" s="52"/>
      <c r="Y320" s="52"/>
      <c r="Z320" s="52"/>
      <c r="AA320" s="52"/>
      <c r="AB320" s="52"/>
      <c r="AC320" s="39"/>
      <c r="AD320" s="55"/>
    </row>
    <row r="321" s="35" customFormat="1" spans="6:30">
      <c r="F321" s="52"/>
      <c r="G321" s="52"/>
      <c r="P321" s="52"/>
      <c r="Q321" s="148"/>
      <c r="R321" s="52"/>
      <c r="S321" s="52"/>
      <c r="T321" s="52"/>
      <c r="U321" s="52"/>
      <c r="V321" s="52"/>
      <c r="W321" s="52"/>
      <c r="X321" s="52"/>
      <c r="Y321" s="52"/>
      <c r="Z321" s="52"/>
      <c r="AA321" s="52"/>
      <c r="AB321" s="52"/>
      <c r="AC321" s="39"/>
      <c r="AD321" s="55"/>
    </row>
    <row r="322" s="35" customFormat="1" spans="6:30">
      <c r="F322" s="52"/>
      <c r="G322" s="52"/>
      <c r="P322" s="52"/>
      <c r="Q322" s="148"/>
      <c r="R322" s="52"/>
      <c r="S322" s="52"/>
      <c r="T322" s="52"/>
      <c r="U322" s="52"/>
      <c r="V322" s="52"/>
      <c r="W322" s="52"/>
      <c r="X322" s="52"/>
      <c r="Y322" s="52"/>
      <c r="Z322" s="52"/>
      <c r="AA322" s="52"/>
      <c r="AB322" s="52"/>
      <c r="AC322" s="39"/>
      <c r="AD322" s="55"/>
    </row>
    <row r="323" s="35" customFormat="1" spans="6:30">
      <c r="F323" s="52"/>
      <c r="G323" s="52"/>
      <c r="P323" s="52"/>
      <c r="Q323" s="148"/>
      <c r="R323" s="52"/>
      <c r="S323" s="52"/>
      <c r="T323" s="52"/>
      <c r="U323" s="52"/>
      <c r="V323" s="52"/>
      <c r="W323" s="52"/>
      <c r="X323" s="52"/>
      <c r="Y323" s="52"/>
      <c r="Z323" s="52"/>
      <c r="AA323" s="52"/>
      <c r="AB323" s="52"/>
      <c r="AC323" s="39"/>
      <c r="AD323" s="55"/>
    </row>
    <row r="324" s="35" customFormat="1" spans="6:30">
      <c r="F324" s="52"/>
      <c r="G324" s="52"/>
      <c r="P324" s="52"/>
      <c r="Q324" s="148"/>
      <c r="R324" s="52"/>
      <c r="S324" s="52"/>
      <c r="T324" s="52"/>
      <c r="U324" s="52"/>
      <c r="V324" s="52"/>
      <c r="W324" s="52"/>
      <c r="X324" s="52"/>
      <c r="Y324" s="52"/>
      <c r="Z324" s="52"/>
      <c r="AA324" s="52"/>
      <c r="AB324" s="52"/>
      <c r="AC324" s="39"/>
      <c r="AD324" s="55"/>
    </row>
    <row r="325" s="35" customFormat="1" spans="6:30">
      <c r="F325" s="52"/>
      <c r="G325" s="52"/>
      <c r="P325" s="52"/>
      <c r="Q325" s="148"/>
      <c r="R325" s="52"/>
      <c r="S325" s="52"/>
      <c r="T325" s="52"/>
      <c r="U325" s="52"/>
      <c r="V325" s="52"/>
      <c r="W325" s="52"/>
      <c r="X325" s="52"/>
      <c r="Y325" s="52"/>
      <c r="Z325" s="52"/>
      <c r="AA325" s="52"/>
      <c r="AB325" s="52"/>
      <c r="AC325" s="39"/>
      <c r="AD325" s="55"/>
    </row>
    <row r="326" s="35" customFormat="1" spans="6:30">
      <c r="F326" s="52"/>
      <c r="G326" s="52"/>
      <c r="P326" s="52"/>
      <c r="Q326" s="148"/>
      <c r="R326" s="52"/>
      <c r="S326" s="52"/>
      <c r="T326" s="52"/>
      <c r="U326" s="52"/>
      <c r="V326" s="52"/>
      <c r="W326" s="52"/>
      <c r="X326" s="52"/>
      <c r="Y326" s="52"/>
      <c r="Z326" s="52"/>
      <c r="AA326" s="52"/>
      <c r="AB326" s="52"/>
      <c r="AC326" s="39"/>
      <c r="AD326" s="55"/>
    </row>
    <row r="327" s="35" customFormat="1" spans="6:30">
      <c r="F327" s="52"/>
      <c r="G327" s="52"/>
      <c r="P327" s="52"/>
      <c r="Q327" s="148"/>
      <c r="R327" s="52"/>
      <c r="S327" s="52"/>
      <c r="T327" s="52"/>
      <c r="U327" s="52"/>
      <c r="V327" s="52"/>
      <c r="W327" s="52"/>
      <c r="X327" s="52"/>
      <c r="Y327" s="52"/>
      <c r="Z327" s="52"/>
      <c r="AA327" s="52"/>
      <c r="AB327" s="52"/>
      <c r="AC327" s="39"/>
      <c r="AD327" s="55"/>
    </row>
    <row r="328" s="35" customFormat="1" spans="6:30">
      <c r="F328" s="52"/>
      <c r="G328" s="52"/>
      <c r="P328" s="52"/>
      <c r="Q328" s="148"/>
      <c r="R328" s="52"/>
      <c r="S328" s="52"/>
      <c r="T328" s="52"/>
      <c r="U328" s="52"/>
      <c r="V328" s="52"/>
      <c r="W328" s="52"/>
      <c r="X328" s="52"/>
      <c r="Y328" s="52"/>
      <c r="Z328" s="52"/>
      <c r="AA328" s="52"/>
      <c r="AB328" s="52"/>
      <c r="AC328" s="39"/>
      <c r="AD328" s="55"/>
    </row>
    <row r="329" s="35" customFormat="1" spans="6:30">
      <c r="F329" s="52"/>
      <c r="G329" s="52"/>
      <c r="P329" s="52"/>
      <c r="Q329" s="148"/>
      <c r="R329" s="52"/>
      <c r="S329" s="52"/>
      <c r="T329" s="52"/>
      <c r="U329" s="52"/>
      <c r="V329" s="52"/>
      <c r="W329" s="52"/>
      <c r="X329" s="52"/>
      <c r="Y329" s="52"/>
      <c r="Z329" s="52"/>
      <c r="AA329" s="52"/>
      <c r="AB329" s="52"/>
      <c r="AC329" s="39"/>
      <c r="AD329" s="55"/>
    </row>
    <row r="330" s="35" customFormat="1" spans="6:30">
      <c r="F330" s="52"/>
      <c r="G330" s="52"/>
      <c r="P330" s="52"/>
      <c r="Q330" s="148"/>
      <c r="R330" s="52"/>
      <c r="S330" s="52"/>
      <c r="T330" s="52"/>
      <c r="U330" s="52"/>
      <c r="V330" s="52"/>
      <c r="W330" s="52"/>
      <c r="X330" s="52"/>
      <c r="Y330" s="52"/>
      <c r="Z330" s="52"/>
      <c r="AA330" s="52"/>
      <c r="AB330" s="52"/>
      <c r="AC330" s="39"/>
      <c r="AD330" s="55"/>
    </row>
    <row r="331" s="35" customFormat="1" spans="6:30">
      <c r="F331" s="52"/>
      <c r="G331" s="52"/>
      <c r="P331" s="52"/>
      <c r="Q331" s="148"/>
      <c r="R331" s="52"/>
      <c r="S331" s="52"/>
      <c r="T331" s="52"/>
      <c r="U331" s="52"/>
      <c r="V331" s="52"/>
      <c r="W331" s="52"/>
      <c r="X331" s="52"/>
      <c r="Y331" s="52"/>
      <c r="Z331" s="52"/>
      <c r="AA331" s="52"/>
      <c r="AB331" s="52"/>
      <c r="AC331" s="39"/>
      <c r="AD331" s="55"/>
    </row>
    <row r="332" s="35" customFormat="1" spans="6:30">
      <c r="F332" s="52"/>
      <c r="G332" s="52"/>
      <c r="P332" s="52"/>
      <c r="Q332" s="148"/>
      <c r="R332" s="52"/>
      <c r="S332" s="52"/>
      <c r="T332" s="52"/>
      <c r="U332" s="52"/>
      <c r="V332" s="52"/>
      <c r="W332" s="52"/>
      <c r="X332" s="52"/>
      <c r="Y332" s="52"/>
      <c r="Z332" s="52"/>
      <c r="AA332" s="52"/>
      <c r="AB332" s="52"/>
      <c r="AC332" s="39"/>
      <c r="AD332" s="55"/>
    </row>
    <row r="333" s="35" customFormat="1" spans="6:30">
      <c r="F333" s="52"/>
      <c r="G333" s="52"/>
      <c r="P333" s="52"/>
      <c r="Q333" s="148"/>
      <c r="R333" s="52"/>
      <c r="S333" s="52"/>
      <c r="T333" s="52"/>
      <c r="U333" s="52"/>
      <c r="V333" s="52"/>
      <c r="W333" s="52"/>
      <c r="X333" s="52"/>
      <c r="Y333" s="52"/>
      <c r="Z333" s="52"/>
      <c r="AA333" s="52"/>
      <c r="AB333" s="52"/>
      <c r="AC333" s="39"/>
      <c r="AD333" s="55"/>
    </row>
    <row r="334" s="35" customFormat="1" spans="6:30">
      <c r="F334" s="52"/>
      <c r="G334" s="52"/>
      <c r="P334" s="52"/>
      <c r="Q334" s="148"/>
      <c r="R334" s="52"/>
      <c r="S334" s="52"/>
      <c r="T334" s="52"/>
      <c r="U334" s="52"/>
      <c r="V334" s="52"/>
      <c r="W334" s="52"/>
      <c r="X334" s="52"/>
      <c r="Y334" s="52"/>
      <c r="Z334" s="52"/>
      <c r="AA334" s="52"/>
      <c r="AB334" s="52"/>
      <c r="AC334" s="39"/>
      <c r="AD334" s="55"/>
    </row>
    <row r="335" s="35" customFormat="1" spans="6:30">
      <c r="F335" s="52"/>
      <c r="G335" s="52"/>
      <c r="P335" s="52"/>
      <c r="Q335" s="148"/>
      <c r="R335" s="52"/>
      <c r="S335" s="52"/>
      <c r="T335" s="52"/>
      <c r="U335" s="52"/>
      <c r="V335" s="52"/>
      <c r="W335" s="52"/>
      <c r="X335" s="52"/>
      <c r="Y335" s="52"/>
      <c r="Z335" s="52"/>
      <c r="AA335" s="52"/>
      <c r="AB335" s="52"/>
      <c r="AC335" s="39"/>
      <c r="AD335" s="55"/>
    </row>
    <row r="336" s="35" customFormat="1" spans="6:30">
      <c r="F336" s="52"/>
      <c r="G336" s="52"/>
      <c r="P336" s="52"/>
      <c r="Q336" s="148"/>
      <c r="R336" s="52"/>
      <c r="S336" s="52"/>
      <c r="T336" s="52"/>
      <c r="U336" s="52"/>
      <c r="V336" s="52"/>
      <c r="W336" s="52"/>
      <c r="X336" s="52"/>
      <c r="Y336" s="52"/>
      <c r="Z336" s="52"/>
      <c r="AA336" s="52"/>
      <c r="AB336" s="52"/>
      <c r="AC336" s="39"/>
      <c r="AD336" s="55"/>
    </row>
    <row r="337" s="35" customFormat="1" spans="6:30">
      <c r="F337" s="52"/>
      <c r="G337" s="52"/>
      <c r="P337" s="52"/>
      <c r="Q337" s="148"/>
      <c r="R337" s="52"/>
      <c r="S337" s="52"/>
      <c r="T337" s="52"/>
      <c r="U337" s="52"/>
      <c r="V337" s="52"/>
      <c r="W337" s="52"/>
      <c r="X337" s="52"/>
      <c r="Y337" s="52"/>
      <c r="Z337" s="52"/>
      <c r="AA337" s="52"/>
      <c r="AB337" s="52"/>
      <c r="AC337" s="39"/>
      <c r="AD337" s="55"/>
    </row>
    <row r="338" s="35" customFormat="1" spans="6:30">
      <c r="F338" s="52"/>
      <c r="G338" s="52"/>
      <c r="P338" s="52"/>
      <c r="Q338" s="148"/>
      <c r="R338" s="52"/>
      <c r="S338" s="52"/>
      <c r="T338" s="52"/>
      <c r="U338" s="52"/>
      <c r="V338" s="52"/>
      <c r="W338" s="52"/>
      <c r="X338" s="52"/>
      <c r="Y338" s="52"/>
      <c r="Z338" s="52"/>
      <c r="AA338" s="52"/>
      <c r="AB338" s="52"/>
      <c r="AC338" s="39"/>
      <c r="AD338" s="55"/>
    </row>
    <row r="339" s="35" customFormat="1" spans="6:30">
      <c r="F339" s="52"/>
      <c r="G339" s="52"/>
      <c r="P339" s="52"/>
      <c r="Q339" s="148"/>
      <c r="R339" s="52"/>
      <c r="S339" s="52"/>
      <c r="T339" s="52"/>
      <c r="U339" s="52"/>
      <c r="V339" s="52"/>
      <c r="W339" s="52"/>
      <c r="X339" s="52"/>
      <c r="Y339" s="52"/>
      <c r="Z339" s="52"/>
      <c r="AA339" s="52"/>
      <c r="AB339" s="52"/>
      <c r="AC339" s="39"/>
      <c r="AD339" s="55"/>
    </row>
    <row r="340" s="35" customFormat="1" spans="6:30">
      <c r="F340" s="52"/>
      <c r="G340" s="52"/>
      <c r="P340" s="52"/>
      <c r="Q340" s="148"/>
      <c r="R340" s="52"/>
      <c r="S340" s="52"/>
      <c r="T340" s="52"/>
      <c r="U340" s="52"/>
      <c r="V340" s="52"/>
      <c r="W340" s="52"/>
      <c r="X340" s="52"/>
      <c r="Y340" s="52"/>
      <c r="Z340" s="52"/>
      <c r="AA340" s="52"/>
      <c r="AB340" s="52"/>
      <c r="AC340" s="39"/>
      <c r="AD340" s="55"/>
    </row>
    <row r="341" s="35" customFormat="1" spans="6:30">
      <c r="F341" s="52"/>
      <c r="G341" s="52"/>
      <c r="P341" s="52"/>
      <c r="Q341" s="148"/>
      <c r="R341" s="52"/>
      <c r="S341" s="52"/>
      <c r="T341" s="52"/>
      <c r="U341" s="52"/>
      <c r="V341" s="52"/>
      <c r="W341" s="52"/>
      <c r="X341" s="52"/>
      <c r="Y341" s="52"/>
      <c r="Z341" s="52"/>
      <c r="AA341" s="52"/>
      <c r="AB341" s="52"/>
      <c r="AC341" s="39"/>
      <c r="AD341" s="55"/>
    </row>
    <row r="342" s="35" customFormat="1" spans="6:30">
      <c r="F342" s="52"/>
      <c r="G342" s="52"/>
      <c r="P342" s="52"/>
      <c r="Q342" s="148"/>
      <c r="R342" s="52"/>
      <c r="S342" s="52"/>
      <c r="T342" s="52"/>
      <c r="U342" s="52"/>
      <c r="V342" s="52"/>
      <c r="W342" s="52"/>
      <c r="X342" s="52"/>
      <c r="Y342" s="52"/>
      <c r="Z342" s="52"/>
      <c r="AA342" s="52"/>
      <c r="AB342" s="52"/>
      <c r="AC342" s="39"/>
      <c r="AD342" s="55"/>
    </row>
    <row r="343" s="35" customFormat="1" spans="6:30">
      <c r="F343" s="52"/>
      <c r="G343" s="52"/>
      <c r="P343" s="52"/>
      <c r="Q343" s="148"/>
      <c r="R343" s="52"/>
      <c r="S343" s="52"/>
      <c r="T343" s="52"/>
      <c r="U343" s="52"/>
      <c r="V343" s="52"/>
      <c r="W343" s="52"/>
      <c r="X343" s="52"/>
      <c r="Y343" s="52"/>
      <c r="Z343" s="52"/>
      <c r="AA343" s="52"/>
      <c r="AB343" s="52"/>
      <c r="AC343" s="39"/>
      <c r="AD343" s="55"/>
    </row>
    <row r="344" s="35" customFormat="1" spans="6:30">
      <c r="F344" s="52"/>
      <c r="G344" s="52"/>
      <c r="P344" s="52"/>
      <c r="Q344" s="148"/>
      <c r="R344" s="52"/>
      <c r="S344" s="52"/>
      <c r="T344" s="52"/>
      <c r="U344" s="52"/>
      <c r="V344" s="52"/>
      <c r="W344" s="52"/>
      <c r="X344" s="52"/>
      <c r="Y344" s="52"/>
      <c r="Z344" s="52"/>
      <c r="AA344" s="52"/>
      <c r="AB344" s="52"/>
      <c r="AC344" s="39"/>
      <c r="AD344" s="55"/>
    </row>
    <row r="345" s="35" customFormat="1" spans="6:30">
      <c r="F345" s="52"/>
      <c r="G345" s="52"/>
      <c r="P345" s="52"/>
      <c r="Q345" s="148"/>
      <c r="R345" s="52"/>
      <c r="S345" s="52"/>
      <c r="T345" s="52"/>
      <c r="U345" s="52"/>
      <c r="V345" s="52"/>
      <c r="W345" s="52"/>
      <c r="X345" s="52"/>
      <c r="Y345" s="52"/>
      <c r="Z345" s="52"/>
      <c r="AA345" s="52"/>
      <c r="AB345" s="52"/>
      <c r="AC345" s="39"/>
      <c r="AD345" s="55"/>
    </row>
    <row r="346" s="35" customFormat="1" spans="6:30">
      <c r="F346" s="52"/>
      <c r="G346" s="52"/>
      <c r="P346" s="52"/>
      <c r="Q346" s="148"/>
      <c r="R346" s="52"/>
      <c r="S346" s="52"/>
      <c r="T346" s="52"/>
      <c r="U346" s="52"/>
      <c r="V346" s="52"/>
      <c r="W346" s="52"/>
      <c r="X346" s="52"/>
      <c r="Y346" s="52"/>
      <c r="Z346" s="52"/>
      <c r="AA346" s="52"/>
      <c r="AB346" s="52"/>
      <c r="AC346" s="39"/>
      <c r="AD346" s="55"/>
    </row>
    <row r="347" s="35" customFormat="1" spans="6:30">
      <c r="F347" s="52"/>
      <c r="G347" s="52"/>
      <c r="P347" s="52"/>
      <c r="Q347" s="148"/>
      <c r="R347" s="52"/>
      <c r="S347" s="52"/>
      <c r="T347" s="52"/>
      <c r="U347" s="52"/>
      <c r="V347" s="52"/>
      <c r="W347" s="52"/>
      <c r="X347" s="52"/>
      <c r="Y347" s="52"/>
      <c r="Z347" s="52"/>
      <c r="AA347" s="52"/>
      <c r="AB347" s="52"/>
      <c r="AC347" s="39"/>
      <c r="AD347" s="55"/>
    </row>
    <row r="348" s="35" customFormat="1" spans="6:30">
      <c r="F348" s="52"/>
      <c r="G348" s="52"/>
      <c r="P348" s="52"/>
      <c r="Q348" s="148"/>
      <c r="R348" s="52"/>
      <c r="S348" s="52"/>
      <c r="T348" s="52"/>
      <c r="U348" s="52"/>
      <c r="V348" s="52"/>
      <c r="W348" s="52"/>
      <c r="X348" s="52"/>
      <c r="Y348" s="52"/>
      <c r="Z348" s="52"/>
      <c r="AA348" s="52"/>
      <c r="AB348" s="52"/>
      <c r="AC348" s="39"/>
      <c r="AD348" s="55"/>
    </row>
    <row r="349" s="35" customFormat="1" spans="6:30">
      <c r="F349" s="52"/>
      <c r="G349" s="52"/>
      <c r="P349" s="52"/>
      <c r="Q349" s="148"/>
      <c r="R349" s="52"/>
      <c r="S349" s="52"/>
      <c r="T349" s="52"/>
      <c r="U349" s="52"/>
      <c r="V349" s="52"/>
      <c r="W349" s="52"/>
      <c r="X349" s="52"/>
      <c r="Y349" s="52"/>
      <c r="Z349" s="52"/>
      <c r="AA349" s="52"/>
      <c r="AB349" s="52"/>
      <c r="AC349" s="39"/>
      <c r="AD349" s="55"/>
    </row>
    <row r="350" s="35" customFormat="1" spans="6:30">
      <c r="F350" s="52"/>
      <c r="G350" s="52"/>
      <c r="P350" s="52"/>
      <c r="Q350" s="148"/>
      <c r="R350" s="52"/>
      <c r="S350" s="52"/>
      <c r="T350" s="52"/>
      <c r="U350" s="52"/>
      <c r="V350" s="52"/>
      <c r="W350" s="52"/>
      <c r="X350" s="52"/>
      <c r="Y350" s="52"/>
      <c r="Z350" s="52"/>
      <c r="AA350" s="52"/>
      <c r="AB350" s="52"/>
      <c r="AC350" s="39"/>
      <c r="AD350" s="55"/>
    </row>
    <row r="351" s="35" customFormat="1" spans="6:30">
      <c r="F351" s="52"/>
      <c r="G351" s="52"/>
      <c r="P351" s="52"/>
      <c r="Q351" s="148"/>
      <c r="R351" s="52"/>
      <c r="S351" s="52"/>
      <c r="T351" s="52"/>
      <c r="U351" s="52"/>
      <c r="V351" s="52"/>
      <c r="W351" s="52"/>
      <c r="X351" s="52"/>
      <c r="Y351" s="52"/>
      <c r="Z351" s="52"/>
      <c r="AA351" s="52"/>
      <c r="AB351" s="52"/>
      <c r="AC351" s="39"/>
      <c r="AD351" s="55"/>
    </row>
    <row r="352" s="35" customFormat="1" spans="6:30">
      <c r="F352" s="52"/>
      <c r="G352" s="52"/>
      <c r="P352" s="52"/>
      <c r="Q352" s="148"/>
      <c r="R352" s="52"/>
      <c r="S352" s="52"/>
      <c r="T352" s="52"/>
      <c r="U352" s="52"/>
      <c r="V352" s="52"/>
      <c r="W352" s="52"/>
      <c r="X352" s="52"/>
      <c r="Y352" s="52"/>
      <c r="Z352" s="52"/>
      <c r="AA352" s="52"/>
      <c r="AB352" s="52"/>
      <c r="AC352" s="39"/>
      <c r="AD352" s="55"/>
    </row>
    <row r="353" s="35" customFormat="1" spans="6:30">
      <c r="F353" s="52"/>
      <c r="G353" s="52"/>
      <c r="P353" s="52"/>
      <c r="Q353" s="148"/>
      <c r="R353" s="52"/>
      <c r="S353" s="52"/>
      <c r="T353" s="52"/>
      <c r="U353" s="52"/>
      <c r="V353" s="52"/>
      <c r="W353" s="52"/>
      <c r="X353" s="52"/>
      <c r="Y353" s="52"/>
      <c r="Z353" s="52"/>
      <c r="AA353" s="52"/>
      <c r="AB353" s="52"/>
      <c r="AC353" s="39"/>
      <c r="AD353" s="55"/>
    </row>
    <row r="354" s="35" customFormat="1" spans="6:30">
      <c r="F354" s="52"/>
      <c r="G354" s="52"/>
      <c r="P354" s="52"/>
      <c r="Q354" s="148"/>
      <c r="R354" s="52"/>
      <c r="S354" s="52"/>
      <c r="T354" s="52"/>
      <c r="U354" s="52"/>
      <c r="V354" s="52"/>
      <c r="W354" s="52"/>
      <c r="X354" s="52"/>
      <c r="Y354" s="52"/>
      <c r="Z354" s="52"/>
      <c r="AA354" s="52"/>
      <c r="AB354" s="52"/>
      <c r="AC354" s="39"/>
      <c r="AD354" s="55"/>
    </row>
    <row r="355" s="35" customFormat="1" spans="6:30">
      <c r="F355" s="52"/>
      <c r="G355" s="52"/>
      <c r="P355" s="52"/>
      <c r="Q355" s="148"/>
      <c r="R355" s="52"/>
      <c r="S355" s="52"/>
      <c r="T355" s="52"/>
      <c r="U355" s="52"/>
      <c r="V355" s="52"/>
      <c r="W355" s="52"/>
      <c r="X355" s="52"/>
      <c r="Y355" s="52"/>
      <c r="Z355" s="52"/>
      <c r="AA355" s="52"/>
      <c r="AB355" s="52"/>
      <c r="AC355" s="39"/>
      <c r="AD355" s="55"/>
    </row>
    <row r="356" s="35" customFormat="1" spans="6:30">
      <c r="F356" s="52"/>
      <c r="G356" s="52"/>
      <c r="P356" s="52"/>
      <c r="Q356" s="148"/>
      <c r="R356" s="52"/>
      <c r="S356" s="52"/>
      <c r="T356" s="52"/>
      <c r="U356" s="52"/>
      <c r="V356" s="52"/>
      <c r="W356" s="52"/>
      <c r="X356" s="52"/>
      <c r="Y356" s="52"/>
      <c r="Z356" s="52"/>
      <c r="AA356" s="52"/>
      <c r="AB356" s="52"/>
      <c r="AC356" s="39"/>
      <c r="AD356" s="55"/>
    </row>
    <row r="357" s="35" customFormat="1" spans="6:30">
      <c r="F357" s="52"/>
      <c r="G357" s="52"/>
      <c r="P357" s="52"/>
      <c r="Q357" s="148"/>
      <c r="R357" s="52"/>
      <c r="S357" s="52"/>
      <c r="T357" s="52"/>
      <c r="U357" s="52"/>
      <c r="V357" s="52"/>
      <c r="W357" s="52"/>
      <c r="X357" s="52"/>
      <c r="Y357" s="52"/>
      <c r="Z357" s="52"/>
      <c r="AA357" s="52"/>
      <c r="AB357" s="52"/>
      <c r="AC357" s="39"/>
      <c r="AD357" s="55"/>
    </row>
    <row r="358" s="35" customFormat="1" spans="6:30">
      <c r="F358" s="52"/>
      <c r="G358" s="52"/>
      <c r="P358" s="52"/>
      <c r="Q358" s="148"/>
      <c r="R358" s="52"/>
      <c r="S358" s="52"/>
      <c r="T358" s="52"/>
      <c r="U358" s="52"/>
      <c r="V358" s="52"/>
      <c r="W358" s="52"/>
      <c r="X358" s="52"/>
      <c r="Y358" s="52"/>
      <c r="Z358" s="52"/>
      <c r="AA358" s="52"/>
      <c r="AB358" s="52"/>
      <c r="AC358" s="39"/>
      <c r="AD358" s="55"/>
    </row>
    <row r="359" s="35" customFormat="1" spans="6:30">
      <c r="F359" s="52"/>
      <c r="G359" s="52"/>
      <c r="P359" s="52"/>
      <c r="Q359" s="148"/>
      <c r="R359" s="52"/>
      <c r="S359" s="52"/>
      <c r="T359" s="52"/>
      <c r="U359" s="52"/>
      <c r="V359" s="52"/>
      <c r="W359" s="52"/>
      <c r="X359" s="52"/>
      <c r="Y359" s="52"/>
      <c r="Z359" s="52"/>
      <c r="AA359" s="52"/>
      <c r="AB359" s="52"/>
      <c r="AC359" s="39"/>
      <c r="AD359" s="55"/>
    </row>
    <row r="360" s="35" customFormat="1" spans="6:30">
      <c r="F360" s="52"/>
      <c r="G360" s="52"/>
      <c r="P360" s="52"/>
      <c r="Q360" s="148"/>
      <c r="R360" s="52"/>
      <c r="S360" s="52"/>
      <c r="T360" s="52"/>
      <c r="U360" s="52"/>
      <c r="V360" s="52"/>
      <c r="W360" s="52"/>
      <c r="X360" s="52"/>
      <c r="Y360" s="52"/>
      <c r="Z360" s="52"/>
      <c r="AA360" s="52"/>
      <c r="AB360" s="52"/>
      <c r="AC360" s="39"/>
      <c r="AD360" s="55"/>
    </row>
    <row r="361" s="35" customFormat="1" spans="6:30">
      <c r="F361" s="52"/>
      <c r="G361" s="52"/>
      <c r="P361" s="52"/>
      <c r="Q361" s="148"/>
      <c r="R361" s="52"/>
      <c r="S361" s="52"/>
      <c r="T361" s="52"/>
      <c r="U361" s="52"/>
      <c r="V361" s="52"/>
      <c r="W361" s="52"/>
      <c r="X361" s="52"/>
      <c r="Y361" s="52"/>
      <c r="Z361" s="52"/>
      <c r="AA361" s="52"/>
      <c r="AB361" s="52"/>
      <c r="AC361" s="39"/>
      <c r="AD361" s="55"/>
    </row>
    <row r="362" s="35" customFormat="1" spans="6:30">
      <c r="F362" s="52"/>
      <c r="G362" s="52"/>
      <c r="P362" s="52"/>
      <c r="Q362" s="148"/>
      <c r="R362" s="52"/>
      <c r="S362" s="52"/>
      <c r="T362" s="52"/>
      <c r="U362" s="52"/>
      <c r="V362" s="52"/>
      <c r="W362" s="52"/>
      <c r="X362" s="52"/>
      <c r="Y362" s="52"/>
      <c r="Z362" s="52"/>
      <c r="AA362" s="52"/>
      <c r="AB362" s="52"/>
      <c r="AC362" s="39"/>
      <c r="AD362" s="55"/>
    </row>
    <row r="363" s="35" customFormat="1" spans="6:30">
      <c r="F363" s="52"/>
      <c r="G363" s="52"/>
      <c r="P363" s="52"/>
      <c r="Q363" s="148"/>
      <c r="R363" s="52"/>
      <c r="S363" s="52"/>
      <c r="T363" s="52"/>
      <c r="U363" s="52"/>
      <c r="V363" s="52"/>
      <c r="W363" s="52"/>
      <c r="X363" s="52"/>
      <c r="Y363" s="52"/>
      <c r="Z363" s="52"/>
      <c r="AA363" s="52"/>
      <c r="AB363" s="52"/>
      <c r="AC363" s="39"/>
      <c r="AD363" s="55"/>
    </row>
    <row r="364" s="35" customFormat="1" spans="6:30">
      <c r="F364" s="52"/>
      <c r="G364" s="52"/>
      <c r="P364" s="52"/>
      <c r="Q364" s="148"/>
      <c r="R364" s="52"/>
      <c r="S364" s="52"/>
      <c r="T364" s="52"/>
      <c r="U364" s="52"/>
      <c r="V364" s="52"/>
      <c r="W364" s="52"/>
      <c r="X364" s="52"/>
      <c r="Y364" s="52"/>
      <c r="Z364" s="52"/>
      <c r="AA364" s="52"/>
      <c r="AB364" s="52"/>
      <c r="AC364" s="39"/>
      <c r="AD364" s="55"/>
    </row>
    <row r="365" s="35" customFormat="1" spans="6:30">
      <c r="F365" s="52"/>
      <c r="G365" s="52"/>
      <c r="P365" s="52"/>
      <c r="Q365" s="148"/>
      <c r="R365" s="52"/>
      <c r="S365" s="52"/>
      <c r="T365" s="52"/>
      <c r="U365" s="52"/>
      <c r="V365" s="52"/>
      <c r="W365" s="52"/>
      <c r="X365" s="52"/>
      <c r="Y365" s="52"/>
      <c r="Z365" s="52"/>
      <c r="AA365" s="52"/>
      <c r="AB365" s="52"/>
      <c r="AC365" s="39"/>
      <c r="AD365" s="55"/>
    </row>
    <row r="366" s="35" customFormat="1" spans="6:30">
      <c r="F366" s="52"/>
      <c r="G366" s="52"/>
      <c r="P366" s="52"/>
      <c r="Q366" s="148"/>
      <c r="R366" s="52"/>
      <c r="S366" s="52"/>
      <c r="T366" s="52"/>
      <c r="U366" s="52"/>
      <c r="V366" s="52"/>
      <c r="W366" s="52"/>
      <c r="X366" s="52"/>
      <c r="Y366" s="52"/>
      <c r="Z366" s="52"/>
      <c r="AA366" s="52"/>
      <c r="AB366" s="52"/>
      <c r="AC366" s="39"/>
      <c r="AD366" s="55"/>
    </row>
    <row r="367" s="35" customFormat="1" spans="6:30">
      <c r="F367" s="52"/>
      <c r="G367" s="52"/>
      <c r="P367" s="52"/>
      <c r="Q367" s="148"/>
      <c r="R367" s="52"/>
      <c r="S367" s="52"/>
      <c r="T367" s="52"/>
      <c r="U367" s="52"/>
      <c r="V367" s="52"/>
      <c r="W367" s="52"/>
      <c r="X367" s="52"/>
      <c r="Y367" s="52"/>
      <c r="Z367" s="52"/>
      <c r="AA367" s="52"/>
      <c r="AB367" s="52"/>
      <c r="AC367" s="39"/>
      <c r="AD367" s="55"/>
    </row>
    <row r="368" s="35" customFormat="1" spans="6:30">
      <c r="F368" s="52"/>
      <c r="G368" s="52"/>
      <c r="P368" s="52"/>
      <c r="Q368" s="148"/>
      <c r="R368" s="52"/>
      <c r="S368" s="52"/>
      <c r="T368" s="52"/>
      <c r="U368" s="52"/>
      <c r="V368" s="52"/>
      <c r="W368" s="52"/>
      <c r="X368" s="52"/>
      <c r="Y368" s="52"/>
      <c r="Z368" s="52"/>
      <c r="AA368" s="52"/>
      <c r="AB368" s="52"/>
      <c r="AC368" s="39"/>
      <c r="AD368" s="55"/>
    </row>
    <row r="369" s="35" customFormat="1" spans="6:30">
      <c r="F369" s="52"/>
      <c r="G369" s="52"/>
      <c r="P369" s="52"/>
      <c r="Q369" s="148"/>
      <c r="R369" s="52"/>
      <c r="S369" s="52"/>
      <c r="T369" s="52"/>
      <c r="U369" s="52"/>
      <c r="V369" s="52"/>
      <c r="W369" s="52"/>
      <c r="X369" s="52"/>
      <c r="Y369" s="52"/>
      <c r="Z369" s="52"/>
      <c r="AA369" s="52"/>
      <c r="AB369" s="52"/>
      <c r="AC369" s="39"/>
      <c r="AD369" s="55"/>
    </row>
    <row r="370" s="35" customFormat="1" spans="6:30">
      <c r="F370" s="52"/>
      <c r="G370" s="52"/>
      <c r="P370" s="52"/>
      <c r="Q370" s="148"/>
      <c r="R370" s="52"/>
      <c r="S370" s="52"/>
      <c r="T370" s="52"/>
      <c r="U370" s="52"/>
      <c r="V370" s="52"/>
      <c r="W370" s="52"/>
      <c r="X370" s="52"/>
      <c r="Y370" s="52"/>
      <c r="Z370" s="52"/>
      <c r="AA370" s="52"/>
      <c r="AB370" s="52"/>
      <c r="AC370" s="39"/>
      <c r="AD370" s="55"/>
    </row>
    <row r="371" s="35" customFormat="1" spans="6:30">
      <c r="F371" s="52"/>
      <c r="G371" s="52"/>
      <c r="P371" s="52"/>
      <c r="Q371" s="148"/>
      <c r="R371" s="52"/>
      <c r="S371" s="52"/>
      <c r="T371" s="52"/>
      <c r="U371" s="52"/>
      <c r="V371" s="52"/>
      <c r="W371" s="52"/>
      <c r="X371" s="52"/>
      <c r="Y371" s="52"/>
      <c r="Z371" s="52"/>
      <c r="AA371" s="52"/>
      <c r="AB371" s="52"/>
      <c r="AC371" s="39"/>
      <c r="AD371" s="55"/>
    </row>
    <row r="372" s="35" customFormat="1" spans="6:30">
      <c r="F372" s="52"/>
      <c r="G372" s="52"/>
      <c r="P372" s="52"/>
      <c r="Q372" s="148"/>
      <c r="R372" s="52"/>
      <c r="S372" s="52"/>
      <c r="T372" s="52"/>
      <c r="U372" s="52"/>
      <c r="V372" s="52"/>
      <c r="W372" s="52"/>
      <c r="X372" s="52"/>
      <c r="Y372" s="52"/>
      <c r="Z372" s="52"/>
      <c r="AA372" s="52"/>
      <c r="AB372" s="52"/>
      <c r="AC372" s="39"/>
      <c r="AD372" s="55"/>
    </row>
    <row r="373" s="35" customFormat="1" spans="6:30">
      <c r="F373" s="52"/>
      <c r="G373" s="52"/>
      <c r="P373" s="52"/>
      <c r="Q373" s="148"/>
      <c r="R373" s="52"/>
      <c r="S373" s="52"/>
      <c r="T373" s="52"/>
      <c r="U373" s="52"/>
      <c r="V373" s="52"/>
      <c r="W373" s="52"/>
      <c r="X373" s="52"/>
      <c r="Y373" s="52"/>
      <c r="Z373" s="52"/>
      <c r="AA373" s="52"/>
      <c r="AB373" s="52"/>
      <c r="AC373" s="39"/>
      <c r="AD373" s="55"/>
    </row>
    <row r="374" s="35" customFormat="1" spans="6:30">
      <c r="F374" s="52"/>
      <c r="G374" s="52"/>
      <c r="P374" s="52"/>
      <c r="Q374" s="148"/>
      <c r="R374" s="52"/>
      <c r="S374" s="52"/>
      <c r="T374" s="52"/>
      <c r="U374" s="52"/>
      <c r="V374" s="52"/>
      <c r="W374" s="52"/>
      <c r="X374" s="52"/>
      <c r="Y374" s="52"/>
      <c r="Z374" s="52"/>
      <c r="AA374" s="52"/>
      <c r="AB374" s="52"/>
      <c r="AC374" s="39"/>
      <c r="AD374" s="55"/>
    </row>
    <row r="375" s="35" customFormat="1" spans="6:30">
      <c r="F375" s="52"/>
      <c r="G375" s="52"/>
      <c r="P375" s="52"/>
      <c r="Q375" s="148"/>
      <c r="R375" s="52"/>
      <c r="S375" s="52"/>
      <c r="T375" s="52"/>
      <c r="U375" s="52"/>
      <c r="V375" s="52"/>
      <c r="W375" s="52"/>
      <c r="X375" s="52"/>
      <c r="Y375" s="52"/>
      <c r="Z375" s="52"/>
      <c r="AA375" s="52"/>
      <c r="AB375" s="52"/>
      <c r="AC375" s="39"/>
      <c r="AD375" s="55"/>
    </row>
    <row r="376" s="35" customFormat="1" spans="6:30">
      <c r="F376" s="52"/>
      <c r="G376" s="52"/>
      <c r="P376" s="52"/>
      <c r="Q376" s="148"/>
      <c r="R376" s="52"/>
      <c r="S376" s="52"/>
      <c r="T376" s="52"/>
      <c r="U376" s="52"/>
      <c r="V376" s="52"/>
      <c r="W376" s="52"/>
      <c r="X376" s="52"/>
      <c r="Y376" s="52"/>
      <c r="Z376" s="52"/>
      <c r="AA376" s="52"/>
      <c r="AB376" s="52"/>
      <c r="AC376" s="39"/>
      <c r="AD376" s="55"/>
    </row>
    <row r="377" s="35" customFormat="1" spans="6:30">
      <c r="F377" s="52"/>
      <c r="G377" s="52"/>
      <c r="P377" s="52"/>
      <c r="Q377" s="148"/>
      <c r="R377" s="52"/>
      <c r="S377" s="52"/>
      <c r="T377" s="52"/>
      <c r="U377" s="52"/>
      <c r="V377" s="52"/>
      <c r="W377" s="52"/>
      <c r="X377" s="52"/>
      <c r="Y377" s="52"/>
      <c r="Z377" s="52"/>
      <c r="AA377" s="52"/>
      <c r="AB377" s="52"/>
      <c r="AC377" s="39"/>
      <c r="AD377" s="55"/>
    </row>
    <row r="378" s="35" customFormat="1" spans="6:30">
      <c r="F378" s="52"/>
      <c r="G378" s="52"/>
      <c r="P378" s="52"/>
      <c r="Q378" s="148"/>
      <c r="R378" s="52"/>
      <c r="S378" s="52"/>
      <c r="T378" s="52"/>
      <c r="U378" s="52"/>
      <c r="V378" s="52"/>
      <c r="W378" s="52"/>
      <c r="X378" s="52"/>
      <c r="Y378" s="52"/>
      <c r="Z378" s="52"/>
      <c r="AA378" s="52"/>
      <c r="AB378" s="52"/>
      <c r="AC378" s="39"/>
      <c r="AD378" s="55"/>
    </row>
    <row r="379" s="35" customFormat="1" spans="6:30">
      <c r="F379" s="52"/>
      <c r="G379" s="52"/>
      <c r="P379" s="52"/>
      <c r="Q379" s="148"/>
      <c r="R379" s="52"/>
      <c r="S379" s="52"/>
      <c r="T379" s="52"/>
      <c r="U379" s="52"/>
      <c r="V379" s="52"/>
      <c r="W379" s="52"/>
      <c r="X379" s="52"/>
      <c r="Y379" s="52"/>
      <c r="Z379" s="52"/>
      <c r="AA379" s="52"/>
      <c r="AB379" s="52"/>
      <c r="AC379" s="39"/>
      <c r="AD379" s="55"/>
    </row>
    <row r="380" s="35" customFormat="1" spans="6:30">
      <c r="F380" s="52"/>
      <c r="G380" s="52"/>
      <c r="P380" s="52"/>
      <c r="Q380" s="148"/>
      <c r="R380" s="52"/>
      <c r="S380" s="52"/>
      <c r="T380" s="52"/>
      <c r="U380" s="52"/>
      <c r="V380" s="52"/>
      <c r="W380" s="52"/>
      <c r="X380" s="52"/>
      <c r="Y380" s="52"/>
      <c r="Z380" s="52"/>
      <c r="AA380" s="52"/>
      <c r="AB380" s="52"/>
      <c r="AC380" s="39"/>
      <c r="AD380" s="55"/>
    </row>
    <row r="381" s="35" customFormat="1" spans="6:30">
      <c r="F381" s="52"/>
      <c r="G381" s="52"/>
      <c r="P381" s="52"/>
      <c r="Q381" s="148"/>
      <c r="R381" s="52"/>
      <c r="S381" s="52"/>
      <c r="T381" s="52"/>
      <c r="U381" s="52"/>
      <c r="V381" s="52"/>
      <c r="W381" s="52"/>
      <c r="X381" s="52"/>
      <c r="Y381" s="52"/>
      <c r="Z381" s="52"/>
      <c r="AA381" s="52"/>
      <c r="AB381" s="52"/>
      <c r="AC381" s="39"/>
      <c r="AD381" s="55"/>
    </row>
    <row r="382" s="35" customFormat="1" spans="6:30">
      <c r="F382" s="52"/>
      <c r="G382" s="52"/>
      <c r="P382" s="52"/>
      <c r="Q382" s="148"/>
      <c r="R382" s="52"/>
      <c r="S382" s="52"/>
      <c r="T382" s="52"/>
      <c r="U382" s="52"/>
      <c r="V382" s="52"/>
      <c r="W382" s="52"/>
      <c r="X382" s="52"/>
      <c r="Y382" s="52"/>
      <c r="Z382" s="52"/>
      <c r="AA382" s="52"/>
      <c r="AB382" s="52"/>
      <c r="AC382" s="39"/>
      <c r="AD382" s="55"/>
    </row>
    <row r="383" s="35" customFormat="1" spans="6:30">
      <c r="F383" s="52"/>
      <c r="G383" s="52"/>
      <c r="P383" s="52"/>
      <c r="Q383" s="148"/>
      <c r="R383" s="52"/>
      <c r="S383" s="52"/>
      <c r="T383" s="52"/>
      <c r="U383" s="52"/>
      <c r="V383" s="52"/>
      <c r="W383" s="52"/>
      <c r="X383" s="52"/>
      <c r="Y383" s="52"/>
      <c r="Z383" s="52"/>
      <c r="AA383" s="52"/>
      <c r="AB383" s="52"/>
      <c r="AC383" s="39"/>
      <c r="AD383" s="55"/>
    </row>
    <row r="384" s="35" customFormat="1" spans="6:30">
      <c r="F384" s="52"/>
      <c r="G384" s="52"/>
      <c r="P384" s="52"/>
      <c r="Q384" s="148"/>
      <c r="R384" s="52"/>
      <c r="S384" s="52"/>
      <c r="T384" s="52"/>
      <c r="U384" s="52"/>
      <c r="V384" s="52"/>
      <c r="W384" s="52"/>
      <c r="X384" s="52"/>
      <c r="Y384" s="52"/>
      <c r="Z384" s="52"/>
      <c r="AA384" s="52"/>
      <c r="AB384" s="52"/>
      <c r="AC384" s="39"/>
      <c r="AD384" s="55"/>
    </row>
    <row r="385" s="35" customFormat="1" spans="6:30">
      <c r="F385" s="52"/>
      <c r="G385" s="52"/>
      <c r="P385" s="52"/>
      <c r="Q385" s="53"/>
      <c r="R385" s="52"/>
      <c r="S385" s="52"/>
      <c r="T385" s="52"/>
      <c r="U385" s="52"/>
      <c r="V385" s="52"/>
      <c r="W385" s="52"/>
      <c r="X385" s="52"/>
      <c r="Y385" s="52"/>
      <c r="Z385" s="52"/>
      <c r="AA385" s="52"/>
      <c r="AB385" s="52"/>
      <c r="AC385" s="39"/>
      <c r="AD385" s="55"/>
    </row>
    <row r="386" s="35" customFormat="1" spans="6:30">
      <c r="F386" s="52"/>
      <c r="G386" s="52"/>
      <c r="P386" s="52"/>
      <c r="Q386" s="53"/>
      <c r="R386" s="52"/>
      <c r="S386" s="52"/>
      <c r="T386" s="52"/>
      <c r="U386" s="52"/>
      <c r="V386" s="52"/>
      <c r="W386" s="52"/>
      <c r="X386" s="52"/>
      <c r="Y386" s="52"/>
      <c r="Z386" s="52"/>
      <c r="AA386" s="52"/>
      <c r="AB386" s="52"/>
      <c r="AC386" s="39"/>
      <c r="AD386" s="55"/>
    </row>
    <row r="387" s="35" customFormat="1" spans="6:30">
      <c r="F387" s="52"/>
      <c r="G387" s="52"/>
      <c r="P387" s="52"/>
      <c r="Q387" s="53"/>
      <c r="R387" s="52"/>
      <c r="S387" s="52"/>
      <c r="T387" s="52"/>
      <c r="U387" s="52"/>
      <c r="V387" s="52"/>
      <c r="W387" s="52"/>
      <c r="X387" s="52"/>
      <c r="Y387" s="52"/>
      <c r="Z387" s="52"/>
      <c r="AA387" s="52"/>
      <c r="AB387" s="52"/>
      <c r="AC387" s="39"/>
      <c r="AD387" s="55"/>
    </row>
    <row r="388" s="35" customFormat="1" spans="6:30">
      <c r="F388" s="52"/>
      <c r="G388" s="52"/>
      <c r="P388" s="52"/>
      <c r="Q388" s="53"/>
      <c r="R388" s="52"/>
      <c r="S388" s="52"/>
      <c r="T388" s="52"/>
      <c r="U388" s="52"/>
      <c r="V388" s="52"/>
      <c r="W388" s="52"/>
      <c r="X388" s="52"/>
      <c r="Y388" s="52"/>
      <c r="Z388" s="52"/>
      <c r="AA388" s="52"/>
      <c r="AB388" s="52"/>
      <c r="AC388" s="39"/>
      <c r="AD388" s="55"/>
    </row>
    <row r="389" s="35" customFormat="1" spans="6:30">
      <c r="F389" s="52"/>
      <c r="G389" s="52"/>
      <c r="P389" s="52"/>
      <c r="Q389" s="53"/>
      <c r="R389" s="52"/>
      <c r="S389" s="52"/>
      <c r="T389" s="52"/>
      <c r="U389" s="52"/>
      <c r="V389" s="52"/>
      <c r="W389" s="52"/>
      <c r="X389" s="52"/>
      <c r="Y389" s="52"/>
      <c r="Z389" s="52"/>
      <c r="AA389" s="52"/>
      <c r="AB389" s="52"/>
      <c r="AC389" s="39"/>
      <c r="AD389" s="55"/>
    </row>
    <row r="390" s="35" customFormat="1" spans="6:30">
      <c r="F390" s="52"/>
      <c r="G390" s="52"/>
      <c r="P390" s="52"/>
      <c r="Q390" s="53"/>
      <c r="R390" s="52"/>
      <c r="S390" s="52"/>
      <c r="T390" s="52"/>
      <c r="U390" s="52"/>
      <c r="V390" s="52"/>
      <c r="W390" s="52"/>
      <c r="X390" s="52"/>
      <c r="Y390" s="52"/>
      <c r="Z390" s="52"/>
      <c r="AA390" s="52"/>
      <c r="AB390" s="52"/>
      <c r="AC390" s="39"/>
      <c r="AD390" s="55"/>
    </row>
    <row r="391" s="35" customFormat="1" spans="6:30">
      <c r="F391" s="52"/>
      <c r="G391" s="52"/>
      <c r="P391" s="52"/>
      <c r="Q391" s="53"/>
      <c r="R391" s="52"/>
      <c r="S391" s="52"/>
      <c r="T391" s="52"/>
      <c r="U391" s="52"/>
      <c r="V391" s="52"/>
      <c r="W391" s="52"/>
      <c r="X391" s="52"/>
      <c r="Y391" s="52"/>
      <c r="Z391" s="52"/>
      <c r="AA391" s="52"/>
      <c r="AB391" s="52"/>
      <c r="AC391" s="39"/>
      <c r="AD391" s="55"/>
    </row>
    <row r="392" s="35" customFormat="1" spans="6:30">
      <c r="F392" s="52"/>
      <c r="G392" s="52"/>
      <c r="P392" s="52"/>
      <c r="Q392" s="53"/>
      <c r="R392" s="52"/>
      <c r="S392" s="52"/>
      <c r="T392" s="52"/>
      <c r="U392" s="52"/>
      <c r="V392" s="52"/>
      <c r="W392" s="52"/>
      <c r="X392" s="52"/>
      <c r="Y392" s="52"/>
      <c r="Z392" s="52"/>
      <c r="AA392" s="52"/>
      <c r="AB392" s="52"/>
      <c r="AC392" s="39"/>
      <c r="AD392" s="55"/>
    </row>
    <row r="393" s="35" customFormat="1" spans="6:30">
      <c r="F393" s="52"/>
      <c r="G393" s="52"/>
      <c r="P393" s="52"/>
      <c r="Q393" s="53"/>
      <c r="R393" s="52"/>
      <c r="S393" s="52"/>
      <c r="T393" s="52"/>
      <c r="U393" s="52"/>
      <c r="V393" s="52"/>
      <c r="W393" s="52"/>
      <c r="X393" s="52"/>
      <c r="Y393" s="52"/>
      <c r="Z393" s="52"/>
      <c r="AA393" s="52"/>
      <c r="AB393" s="52"/>
      <c r="AC393" s="39"/>
      <c r="AD393" s="55"/>
    </row>
    <row r="394" s="35" customFormat="1" spans="6:30">
      <c r="F394" s="52"/>
      <c r="G394" s="52"/>
      <c r="P394" s="52"/>
      <c r="Q394" s="53"/>
      <c r="R394" s="52"/>
      <c r="S394" s="52"/>
      <c r="T394" s="52"/>
      <c r="U394" s="52"/>
      <c r="V394" s="52"/>
      <c r="W394" s="52"/>
      <c r="X394" s="52"/>
      <c r="Y394" s="52"/>
      <c r="Z394" s="52"/>
      <c r="AA394" s="52"/>
      <c r="AB394" s="52"/>
      <c r="AC394" s="39"/>
      <c r="AD394" s="55"/>
    </row>
    <row r="395" s="35" customFormat="1" spans="6:30">
      <c r="F395" s="52"/>
      <c r="G395" s="52"/>
      <c r="P395" s="52"/>
      <c r="Q395" s="53"/>
      <c r="R395" s="52"/>
      <c r="S395" s="52"/>
      <c r="T395" s="52"/>
      <c r="U395" s="52"/>
      <c r="V395" s="52"/>
      <c r="W395" s="52"/>
      <c r="X395" s="52"/>
      <c r="Y395" s="52"/>
      <c r="Z395" s="52"/>
      <c r="AA395" s="52"/>
      <c r="AB395" s="52"/>
      <c r="AC395" s="39"/>
      <c r="AD395" s="55"/>
    </row>
    <row r="396" s="35" customFormat="1" spans="6:30">
      <c r="F396" s="52"/>
      <c r="G396" s="52"/>
      <c r="P396" s="52"/>
      <c r="Q396" s="53"/>
      <c r="R396" s="52"/>
      <c r="S396" s="52"/>
      <c r="T396" s="52"/>
      <c r="U396" s="52"/>
      <c r="V396" s="52"/>
      <c r="W396" s="52"/>
      <c r="X396" s="52"/>
      <c r="Y396" s="52"/>
      <c r="Z396" s="52"/>
      <c r="AA396" s="52"/>
      <c r="AB396" s="52"/>
      <c r="AC396" s="39"/>
      <c r="AD396" s="55"/>
    </row>
    <row r="397" s="35" customFormat="1" spans="6:30">
      <c r="F397" s="52"/>
      <c r="G397" s="52"/>
      <c r="P397" s="52"/>
      <c r="Q397" s="53"/>
      <c r="R397" s="52"/>
      <c r="S397" s="52"/>
      <c r="T397" s="52"/>
      <c r="U397" s="52"/>
      <c r="V397" s="52"/>
      <c r="W397" s="52"/>
      <c r="X397" s="52"/>
      <c r="Y397" s="52"/>
      <c r="Z397" s="52"/>
      <c r="AA397" s="52"/>
      <c r="AB397" s="52"/>
      <c r="AC397" s="39"/>
      <c r="AD397" s="55"/>
    </row>
    <row r="398" s="35" customFormat="1" spans="6:30">
      <c r="F398" s="52"/>
      <c r="G398" s="52"/>
      <c r="P398" s="52"/>
      <c r="Q398" s="53"/>
      <c r="R398" s="52"/>
      <c r="S398" s="52"/>
      <c r="T398" s="52"/>
      <c r="U398" s="52"/>
      <c r="V398" s="52"/>
      <c r="W398" s="52"/>
      <c r="X398" s="52"/>
      <c r="Y398" s="52"/>
      <c r="Z398" s="52"/>
      <c r="AA398" s="52"/>
      <c r="AB398" s="52"/>
      <c r="AC398" s="39"/>
      <c r="AD398" s="55"/>
    </row>
    <row r="399" s="35" customFormat="1" spans="6:30">
      <c r="F399" s="52"/>
      <c r="G399" s="52"/>
      <c r="P399" s="52"/>
      <c r="Q399" s="53"/>
      <c r="R399" s="52"/>
      <c r="S399" s="52"/>
      <c r="T399" s="52"/>
      <c r="U399" s="52"/>
      <c r="V399" s="52"/>
      <c r="W399" s="52"/>
      <c r="X399" s="52"/>
      <c r="Y399" s="52"/>
      <c r="Z399" s="52"/>
      <c r="AA399" s="52"/>
      <c r="AB399" s="52"/>
      <c r="AC399" s="39"/>
      <c r="AD399" s="55"/>
    </row>
    <row r="400" s="35" customFormat="1" spans="6:30">
      <c r="F400" s="52"/>
      <c r="G400" s="52"/>
      <c r="P400" s="52"/>
      <c r="Q400" s="53"/>
      <c r="R400" s="52"/>
      <c r="S400" s="52"/>
      <c r="T400" s="52"/>
      <c r="U400" s="52"/>
      <c r="V400" s="52"/>
      <c r="W400" s="52"/>
      <c r="X400" s="52"/>
      <c r="Y400" s="52"/>
      <c r="Z400" s="52"/>
      <c r="AA400" s="52"/>
      <c r="AB400" s="52"/>
      <c r="AC400" s="39"/>
      <c r="AD400" s="55"/>
    </row>
    <row r="401" s="35" customFormat="1" spans="6:30">
      <c r="F401" s="52"/>
      <c r="G401" s="52"/>
      <c r="P401" s="52"/>
      <c r="Q401" s="53"/>
      <c r="R401" s="52"/>
      <c r="S401" s="52"/>
      <c r="T401" s="52"/>
      <c r="U401" s="52"/>
      <c r="V401" s="52"/>
      <c r="W401" s="52"/>
      <c r="X401" s="52"/>
      <c r="Y401" s="52"/>
      <c r="Z401" s="52"/>
      <c r="AA401" s="52"/>
      <c r="AB401" s="52"/>
      <c r="AC401" s="39"/>
      <c r="AD401" s="55"/>
    </row>
    <row r="402" s="35" customFormat="1" spans="6:30">
      <c r="F402" s="52"/>
      <c r="G402" s="52"/>
      <c r="P402" s="52"/>
      <c r="Q402" s="53"/>
      <c r="R402" s="52"/>
      <c r="S402" s="52"/>
      <c r="T402" s="52"/>
      <c r="U402" s="52"/>
      <c r="V402" s="52"/>
      <c r="W402" s="52"/>
      <c r="X402" s="52"/>
      <c r="Y402" s="52"/>
      <c r="Z402" s="52"/>
      <c r="AA402" s="52"/>
      <c r="AB402" s="52"/>
      <c r="AC402" s="39"/>
      <c r="AD402" s="55"/>
    </row>
    <row r="403" s="35" customFormat="1" spans="6:30">
      <c r="F403" s="52"/>
      <c r="G403" s="52"/>
      <c r="P403" s="52"/>
      <c r="Q403" s="53"/>
      <c r="R403" s="52"/>
      <c r="S403" s="52"/>
      <c r="T403" s="52"/>
      <c r="U403" s="52"/>
      <c r="V403" s="52"/>
      <c r="W403" s="52"/>
      <c r="X403" s="52"/>
      <c r="Y403" s="52"/>
      <c r="Z403" s="52"/>
      <c r="AA403" s="52"/>
      <c r="AB403" s="52"/>
      <c r="AC403" s="39"/>
      <c r="AD403" s="55"/>
    </row>
    <row r="404" s="35" customFormat="1" spans="6:30">
      <c r="F404" s="52"/>
      <c r="G404" s="52"/>
      <c r="P404" s="52"/>
      <c r="Q404" s="53"/>
      <c r="R404" s="52"/>
      <c r="S404" s="52"/>
      <c r="T404" s="52"/>
      <c r="U404" s="52"/>
      <c r="V404" s="52"/>
      <c r="W404" s="52"/>
      <c r="X404" s="52"/>
      <c r="Y404" s="52"/>
      <c r="Z404" s="52"/>
      <c r="AA404" s="52"/>
      <c r="AB404" s="52"/>
      <c r="AC404" s="39"/>
      <c r="AD404" s="55"/>
    </row>
    <row r="405" s="35" customFormat="1" spans="6:30">
      <c r="F405" s="52"/>
      <c r="G405" s="52"/>
      <c r="P405" s="52"/>
      <c r="Q405" s="53"/>
      <c r="R405" s="52"/>
      <c r="S405" s="52"/>
      <c r="T405" s="52"/>
      <c r="U405" s="52"/>
      <c r="V405" s="52"/>
      <c r="W405" s="52"/>
      <c r="X405" s="52"/>
      <c r="Y405" s="52"/>
      <c r="Z405" s="52"/>
      <c r="AA405" s="52"/>
      <c r="AB405" s="52"/>
      <c r="AC405" s="39"/>
      <c r="AD405" s="55"/>
    </row>
    <row r="406" s="35" customFormat="1" spans="6:30">
      <c r="F406" s="52"/>
      <c r="G406" s="52"/>
      <c r="P406" s="52"/>
      <c r="Q406" s="53"/>
      <c r="R406" s="52"/>
      <c r="S406" s="52"/>
      <c r="T406" s="52"/>
      <c r="U406" s="52"/>
      <c r="V406" s="52"/>
      <c r="W406" s="52"/>
      <c r="X406" s="52"/>
      <c r="Y406" s="52"/>
      <c r="Z406" s="52"/>
      <c r="AA406" s="52"/>
      <c r="AB406" s="52"/>
      <c r="AC406" s="39"/>
      <c r="AD406" s="55"/>
    </row>
    <row r="407" s="35" customFormat="1" spans="6:30">
      <c r="F407" s="52"/>
      <c r="G407" s="52"/>
      <c r="P407" s="52"/>
      <c r="Q407" s="53"/>
      <c r="R407" s="52"/>
      <c r="S407" s="52"/>
      <c r="T407" s="52"/>
      <c r="U407" s="52"/>
      <c r="V407" s="52"/>
      <c r="W407" s="52"/>
      <c r="X407" s="52"/>
      <c r="Y407" s="52"/>
      <c r="Z407" s="52"/>
      <c r="AA407" s="52"/>
      <c r="AB407" s="52"/>
      <c r="AC407" s="39"/>
      <c r="AD407" s="55"/>
    </row>
    <row r="408" s="35" customFormat="1" spans="6:30">
      <c r="F408" s="52"/>
      <c r="G408" s="52"/>
      <c r="P408" s="52"/>
      <c r="Q408" s="53"/>
      <c r="R408" s="52"/>
      <c r="S408" s="52"/>
      <c r="T408" s="52"/>
      <c r="U408" s="52"/>
      <c r="V408" s="52"/>
      <c r="W408" s="52"/>
      <c r="X408" s="52"/>
      <c r="Y408" s="52"/>
      <c r="Z408" s="52"/>
      <c r="AA408" s="52"/>
      <c r="AB408" s="52"/>
      <c r="AC408" s="39"/>
      <c r="AD408" s="55"/>
    </row>
    <row r="409" s="35" customFormat="1" spans="6:30">
      <c r="F409" s="52"/>
      <c r="G409" s="52"/>
      <c r="P409" s="52"/>
      <c r="Q409" s="53"/>
      <c r="R409" s="52"/>
      <c r="S409" s="52"/>
      <c r="T409" s="52"/>
      <c r="U409" s="52"/>
      <c r="V409" s="52"/>
      <c r="W409" s="52"/>
      <c r="X409" s="52"/>
      <c r="Y409" s="52"/>
      <c r="Z409" s="52"/>
      <c r="AA409" s="52"/>
      <c r="AB409" s="52"/>
      <c r="AC409" s="39"/>
      <c r="AD409" s="55"/>
    </row>
    <row r="410" s="35" customFormat="1" spans="6:30">
      <c r="F410" s="52"/>
      <c r="G410" s="52"/>
      <c r="P410" s="52"/>
      <c r="Q410" s="53"/>
      <c r="R410" s="52"/>
      <c r="S410" s="52"/>
      <c r="T410" s="52"/>
      <c r="U410" s="52"/>
      <c r="V410" s="52"/>
      <c r="W410" s="52"/>
      <c r="X410" s="52"/>
      <c r="Y410" s="52"/>
      <c r="Z410" s="52"/>
      <c r="AA410" s="52"/>
      <c r="AB410" s="52"/>
      <c r="AC410" s="39"/>
      <c r="AD410" s="55"/>
    </row>
    <row r="411" s="35" customFormat="1" spans="6:30">
      <c r="F411" s="52"/>
      <c r="G411" s="52"/>
      <c r="P411" s="52"/>
      <c r="Q411" s="53"/>
      <c r="R411" s="52"/>
      <c r="S411" s="52"/>
      <c r="T411" s="52"/>
      <c r="U411" s="52"/>
      <c r="V411" s="52"/>
      <c r="W411" s="52"/>
      <c r="X411" s="52"/>
      <c r="Y411" s="52"/>
      <c r="Z411" s="52"/>
      <c r="AA411" s="52"/>
      <c r="AB411" s="52"/>
      <c r="AC411" s="39"/>
      <c r="AD411" s="55"/>
    </row>
    <row r="412" s="35" customFormat="1" spans="6:30">
      <c r="F412" s="52"/>
      <c r="G412" s="52"/>
      <c r="P412" s="52"/>
      <c r="Q412" s="53"/>
      <c r="R412" s="52"/>
      <c r="S412" s="52"/>
      <c r="T412" s="52"/>
      <c r="U412" s="52"/>
      <c r="V412" s="52"/>
      <c r="W412" s="52"/>
      <c r="X412" s="52"/>
      <c r="Y412" s="52"/>
      <c r="Z412" s="52"/>
      <c r="AA412" s="52"/>
      <c r="AB412" s="52"/>
      <c r="AC412" s="39"/>
      <c r="AD412" s="55"/>
    </row>
    <row r="413" s="35" customFormat="1" spans="6:30">
      <c r="F413" s="52"/>
      <c r="G413" s="52"/>
      <c r="P413" s="52"/>
      <c r="Q413" s="53"/>
      <c r="R413" s="52"/>
      <c r="S413" s="52"/>
      <c r="T413" s="52"/>
      <c r="U413" s="52"/>
      <c r="V413" s="52"/>
      <c r="W413" s="52"/>
      <c r="X413" s="52"/>
      <c r="Y413" s="52"/>
      <c r="Z413" s="52"/>
      <c r="AA413" s="52"/>
      <c r="AB413" s="52"/>
      <c r="AC413" s="39"/>
      <c r="AD413" s="55"/>
    </row>
    <row r="414" s="35" customFormat="1" spans="6:30">
      <c r="F414" s="52"/>
      <c r="G414" s="52"/>
      <c r="P414" s="52"/>
      <c r="Q414" s="53"/>
      <c r="R414" s="52"/>
      <c r="S414" s="52"/>
      <c r="T414" s="52"/>
      <c r="U414" s="52"/>
      <c r="V414" s="52"/>
      <c r="W414" s="52"/>
      <c r="X414" s="52"/>
      <c r="Y414" s="52"/>
      <c r="Z414" s="52"/>
      <c r="AA414" s="52"/>
      <c r="AB414" s="52"/>
      <c r="AC414" s="39"/>
      <c r="AD414" s="55"/>
    </row>
    <row r="415" s="35" customFormat="1" spans="6:30">
      <c r="F415" s="52"/>
      <c r="G415" s="52"/>
      <c r="P415" s="52"/>
      <c r="Q415" s="53"/>
      <c r="R415" s="52"/>
      <c r="S415" s="52"/>
      <c r="T415" s="52"/>
      <c r="U415" s="52"/>
      <c r="V415" s="52"/>
      <c r="W415" s="52"/>
      <c r="X415" s="52"/>
      <c r="Y415" s="52"/>
      <c r="Z415" s="52"/>
      <c r="AA415" s="52"/>
      <c r="AB415" s="52"/>
      <c r="AC415" s="39"/>
      <c r="AD415" s="55"/>
    </row>
    <row r="416" s="35" customFormat="1" spans="6:30">
      <c r="F416" s="52"/>
      <c r="G416" s="52"/>
      <c r="P416" s="52"/>
      <c r="Q416" s="53"/>
      <c r="R416" s="52"/>
      <c r="S416" s="52"/>
      <c r="T416" s="52"/>
      <c r="U416" s="52"/>
      <c r="V416" s="52"/>
      <c r="W416" s="52"/>
      <c r="X416" s="52"/>
      <c r="Y416" s="52"/>
      <c r="Z416" s="52"/>
      <c r="AA416" s="52"/>
      <c r="AB416" s="52"/>
      <c r="AC416" s="39"/>
      <c r="AD416" s="55"/>
    </row>
    <row r="417" s="35" customFormat="1" spans="6:30">
      <c r="F417" s="52"/>
      <c r="G417" s="52"/>
      <c r="P417" s="52"/>
      <c r="Q417" s="53"/>
      <c r="R417" s="52"/>
      <c r="S417" s="52"/>
      <c r="T417" s="52"/>
      <c r="U417" s="52"/>
      <c r="V417" s="52"/>
      <c r="W417" s="52"/>
      <c r="X417" s="52"/>
      <c r="Y417" s="52"/>
      <c r="Z417" s="52"/>
      <c r="AA417" s="52"/>
      <c r="AB417" s="52"/>
      <c r="AC417" s="39"/>
      <c r="AD417" s="55"/>
    </row>
    <row r="418" s="35" customFormat="1" spans="6:30">
      <c r="F418" s="52"/>
      <c r="G418" s="52"/>
      <c r="P418" s="52"/>
      <c r="Q418" s="53"/>
      <c r="R418" s="52"/>
      <c r="S418" s="52"/>
      <c r="T418" s="52"/>
      <c r="U418" s="52"/>
      <c r="V418" s="52"/>
      <c r="W418" s="52"/>
      <c r="X418" s="52"/>
      <c r="Y418" s="52"/>
      <c r="Z418" s="52"/>
      <c r="AA418" s="52"/>
      <c r="AB418" s="52"/>
      <c r="AC418" s="39"/>
      <c r="AD418" s="55"/>
    </row>
    <row r="419" s="35" customFormat="1" spans="6:30">
      <c r="F419" s="52"/>
      <c r="G419" s="52"/>
      <c r="P419" s="52"/>
      <c r="Q419" s="53"/>
      <c r="R419" s="52"/>
      <c r="S419" s="52"/>
      <c r="T419" s="52"/>
      <c r="U419" s="52"/>
      <c r="V419" s="52"/>
      <c r="W419" s="52"/>
      <c r="X419" s="52"/>
      <c r="Y419" s="52"/>
      <c r="Z419" s="52"/>
      <c r="AA419" s="52"/>
      <c r="AB419" s="52"/>
      <c r="AC419" s="39"/>
      <c r="AD419" s="55"/>
    </row>
    <row r="420" s="35" customFormat="1" spans="6:30">
      <c r="F420" s="52"/>
      <c r="G420" s="52"/>
      <c r="P420" s="52"/>
      <c r="Q420" s="53"/>
      <c r="R420" s="52"/>
      <c r="S420" s="52"/>
      <c r="T420" s="52"/>
      <c r="U420" s="52"/>
      <c r="V420" s="52"/>
      <c r="W420" s="52"/>
      <c r="X420" s="52"/>
      <c r="Y420" s="52"/>
      <c r="Z420" s="52"/>
      <c r="AA420" s="52"/>
      <c r="AB420" s="52"/>
      <c r="AC420" s="39"/>
      <c r="AD420" s="55"/>
    </row>
    <row r="421" s="35" customFormat="1" spans="6:30">
      <c r="F421" s="52"/>
      <c r="G421" s="52"/>
      <c r="P421" s="52"/>
      <c r="Q421" s="53"/>
      <c r="R421" s="52"/>
      <c r="S421" s="52"/>
      <c r="T421" s="52"/>
      <c r="U421" s="52"/>
      <c r="V421" s="52"/>
      <c r="W421" s="52"/>
      <c r="X421" s="52"/>
      <c r="Y421" s="52"/>
      <c r="Z421" s="52"/>
      <c r="AA421" s="52"/>
      <c r="AB421" s="52"/>
      <c r="AC421" s="39"/>
      <c r="AD421" s="55"/>
    </row>
    <row r="422" s="35" customFormat="1" spans="6:30">
      <c r="F422" s="52"/>
      <c r="G422" s="52"/>
      <c r="P422" s="52"/>
      <c r="Q422" s="53"/>
      <c r="R422" s="52"/>
      <c r="S422" s="52"/>
      <c r="T422" s="52"/>
      <c r="U422" s="52"/>
      <c r="V422" s="52"/>
      <c r="W422" s="52"/>
      <c r="X422" s="52"/>
      <c r="Y422" s="52"/>
      <c r="Z422" s="52"/>
      <c r="AA422" s="52"/>
      <c r="AB422" s="52"/>
      <c r="AC422" s="39"/>
      <c r="AD422" s="55"/>
    </row>
    <row r="423" s="35" customFormat="1" spans="6:30">
      <c r="F423" s="52"/>
      <c r="G423" s="52"/>
      <c r="P423" s="52"/>
      <c r="Q423" s="53"/>
      <c r="R423" s="52"/>
      <c r="S423" s="52"/>
      <c r="T423" s="52"/>
      <c r="U423" s="52"/>
      <c r="V423" s="52"/>
      <c r="W423" s="52"/>
      <c r="X423" s="52"/>
      <c r="Y423" s="52"/>
      <c r="Z423" s="52"/>
      <c r="AA423" s="52"/>
      <c r="AB423" s="52"/>
      <c r="AC423" s="39"/>
      <c r="AD423" s="55"/>
    </row>
    <row r="424" s="35" customFormat="1" spans="6:30">
      <c r="F424" s="52"/>
      <c r="G424" s="52"/>
      <c r="P424" s="52"/>
      <c r="Q424" s="53"/>
      <c r="R424" s="52"/>
      <c r="S424" s="52"/>
      <c r="T424" s="52"/>
      <c r="U424" s="52"/>
      <c r="V424" s="52"/>
      <c r="W424" s="52"/>
      <c r="X424" s="52"/>
      <c r="Y424" s="52"/>
      <c r="Z424" s="52"/>
      <c r="AA424" s="52"/>
      <c r="AB424" s="52"/>
      <c r="AC424" s="39"/>
      <c r="AD424" s="55"/>
    </row>
    <row r="425" s="35" customFormat="1" spans="6:30">
      <c r="F425" s="52"/>
      <c r="G425" s="52"/>
      <c r="P425" s="52"/>
      <c r="Q425" s="53"/>
      <c r="R425" s="52"/>
      <c r="S425" s="52"/>
      <c r="T425" s="52"/>
      <c r="U425" s="52"/>
      <c r="V425" s="52"/>
      <c r="W425" s="52"/>
      <c r="X425" s="52"/>
      <c r="Y425" s="52"/>
      <c r="Z425" s="52"/>
      <c r="AA425" s="52"/>
      <c r="AB425" s="52"/>
      <c r="AC425" s="39"/>
      <c r="AD425" s="55"/>
    </row>
    <row r="426" s="35" customFormat="1" spans="6:30">
      <c r="F426" s="52"/>
      <c r="G426" s="52"/>
      <c r="P426" s="52"/>
      <c r="Q426" s="53"/>
      <c r="R426" s="52"/>
      <c r="S426" s="52"/>
      <c r="T426" s="52"/>
      <c r="U426" s="52"/>
      <c r="V426" s="52"/>
      <c r="W426" s="52"/>
      <c r="X426" s="52"/>
      <c r="Y426" s="52"/>
      <c r="Z426" s="52"/>
      <c r="AA426" s="52"/>
      <c r="AB426" s="52"/>
      <c r="AC426" s="39"/>
      <c r="AD426" s="55"/>
    </row>
    <row r="427" s="35" customFormat="1" spans="6:30">
      <c r="F427" s="52"/>
      <c r="G427" s="52"/>
      <c r="P427" s="52"/>
      <c r="Q427" s="53"/>
      <c r="R427" s="52"/>
      <c r="S427" s="52"/>
      <c r="T427" s="52"/>
      <c r="U427" s="52"/>
      <c r="V427" s="52"/>
      <c r="W427" s="52"/>
      <c r="X427" s="52"/>
      <c r="Y427" s="52"/>
      <c r="Z427" s="52"/>
      <c r="AA427" s="52"/>
      <c r="AB427" s="52"/>
      <c r="AC427" s="39"/>
      <c r="AD427" s="55"/>
    </row>
    <row r="428" s="35" customFormat="1" spans="6:30">
      <c r="F428" s="52"/>
      <c r="G428" s="52"/>
      <c r="P428" s="52"/>
      <c r="Q428" s="53"/>
      <c r="R428" s="52"/>
      <c r="S428" s="52"/>
      <c r="T428" s="52"/>
      <c r="U428" s="52"/>
      <c r="V428" s="52"/>
      <c r="W428" s="52"/>
      <c r="X428" s="52"/>
      <c r="Y428" s="52"/>
      <c r="Z428" s="52"/>
      <c r="AA428" s="52"/>
      <c r="AB428" s="52"/>
      <c r="AC428" s="39"/>
      <c r="AD428" s="55"/>
    </row>
    <row r="429" s="35" customFormat="1" spans="6:30">
      <c r="F429" s="52"/>
      <c r="G429" s="52"/>
      <c r="P429" s="52"/>
      <c r="Q429" s="53"/>
      <c r="R429" s="52"/>
      <c r="S429" s="52"/>
      <c r="T429" s="52"/>
      <c r="U429" s="52"/>
      <c r="V429" s="52"/>
      <c r="W429" s="52"/>
      <c r="X429" s="52"/>
      <c r="Y429" s="52"/>
      <c r="Z429" s="52"/>
      <c r="AA429" s="52"/>
      <c r="AB429" s="52"/>
      <c r="AC429" s="39"/>
      <c r="AD429" s="55"/>
    </row>
    <row r="430" s="35" customFormat="1" spans="6:30">
      <c r="F430" s="52"/>
      <c r="G430" s="52"/>
      <c r="P430" s="52"/>
      <c r="Q430" s="53"/>
      <c r="R430" s="52"/>
      <c r="S430" s="52"/>
      <c r="T430" s="52"/>
      <c r="U430" s="52"/>
      <c r="V430" s="52"/>
      <c r="W430" s="52"/>
      <c r="X430" s="52"/>
      <c r="Y430" s="52"/>
      <c r="Z430" s="52"/>
      <c r="AA430" s="52"/>
      <c r="AB430" s="52"/>
      <c r="AC430" s="39"/>
      <c r="AD430" s="55"/>
    </row>
    <row r="431" s="35" customFormat="1" spans="6:30">
      <c r="F431" s="52"/>
      <c r="G431" s="52"/>
      <c r="P431" s="52"/>
      <c r="Q431" s="53"/>
      <c r="R431" s="52"/>
      <c r="S431" s="52"/>
      <c r="T431" s="52"/>
      <c r="U431" s="52"/>
      <c r="V431" s="52"/>
      <c r="W431" s="52"/>
      <c r="X431" s="52"/>
      <c r="Y431" s="52"/>
      <c r="Z431" s="52"/>
      <c r="AA431" s="52"/>
      <c r="AB431" s="52"/>
      <c r="AC431" s="39"/>
      <c r="AD431" s="55"/>
    </row>
    <row r="432" s="35" customFormat="1" spans="6:30">
      <c r="F432" s="52"/>
      <c r="G432" s="52"/>
      <c r="P432" s="52"/>
      <c r="Q432" s="53"/>
      <c r="R432" s="52"/>
      <c r="S432" s="52"/>
      <c r="T432" s="52"/>
      <c r="U432" s="52"/>
      <c r="V432" s="52"/>
      <c r="W432" s="52"/>
      <c r="X432" s="52"/>
      <c r="Y432" s="52"/>
      <c r="Z432" s="52"/>
      <c r="AA432" s="52"/>
      <c r="AB432" s="52"/>
      <c r="AC432" s="39"/>
      <c r="AD432" s="55"/>
    </row>
    <row r="433" s="35" customFormat="1" spans="6:30">
      <c r="F433" s="52"/>
      <c r="G433" s="52"/>
      <c r="P433" s="52"/>
      <c r="Q433" s="53"/>
      <c r="R433" s="52"/>
      <c r="S433" s="52"/>
      <c r="T433" s="52"/>
      <c r="U433" s="52"/>
      <c r="V433" s="52"/>
      <c r="W433" s="52"/>
      <c r="X433" s="52"/>
      <c r="Y433" s="52"/>
      <c r="Z433" s="52"/>
      <c r="AA433" s="52"/>
      <c r="AB433" s="52"/>
      <c r="AC433" s="39"/>
      <c r="AD433" s="55"/>
    </row>
    <row r="434" s="35" customFormat="1" spans="6:30">
      <c r="F434" s="52"/>
      <c r="G434" s="52"/>
      <c r="P434" s="52"/>
      <c r="Q434" s="53"/>
      <c r="R434" s="52"/>
      <c r="S434" s="52"/>
      <c r="T434" s="52"/>
      <c r="U434" s="52"/>
      <c r="V434" s="52"/>
      <c r="W434" s="52"/>
      <c r="X434" s="52"/>
      <c r="Y434" s="52"/>
      <c r="Z434" s="52"/>
      <c r="AA434" s="52"/>
      <c r="AB434" s="52"/>
      <c r="AC434" s="39"/>
      <c r="AD434" s="55"/>
    </row>
    <row r="435" s="35" customFormat="1" spans="6:30">
      <c r="F435" s="52"/>
      <c r="G435" s="52"/>
      <c r="P435" s="52"/>
      <c r="Q435" s="53"/>
      <c r="R435" s="52"/>
      <c r="S435" s="52"/>
      <c r="T435" s="52"/>
      <c r="U435" s="52"/>
      <c r="V435" s="52"/>
      <c r="W435" s="52"/>
      <c r="X435" s="52"/>
      <c r="Y435" s="52"/>
      <c r="Z435" s="52"/>
      <c r="AA435" s="52"/>
      <c r="AB435" s="52"/>
      <c r="AC435" s="39"/>
      <c r="AD435" s="55"/>
    </row>
    <row r="436" s="35" customFormat="1" spans="6:30">
      <c r="F436" s="52"/>
      <c r="G436" s="52"/>
      <c r="P436" s="52"/>
      <c r="Q436" s="53"/>
      <c r="R436" s="52"/>
      <c r="S436" s="52"/>
      <c r="T436" s="52"/>
      <c r="U436" s="52"/>
      <c r="V436" s="52"/>
      <c r="W436" s="52"/>
      <c r="X436" s="52"/>
      <c r="Y436" s="52"/>
      <c r="Z436" s="52"/>
      <c r="AA436" s="52"/>
      <c r="AB436" s="52"/>
      <c r="AC436" s="39"/>
      <c r="AD436" s="55"/>
    </row>
    <row r="437" s="35" customFormat="1" spans="6:30">
      <c r="F437" s="52"/>
      <c r="G437" s="52"/>
      <c r="P437" s="52"/>
      <c r="Q437" s="53"/>
      <c r="R437" s="52"/>
      <c r="S437" s="52"/>
      <c r="T437" s="52"/>
      <c r="U437" s="52"/>
      <c r="V437" s="52"/>
      <c r="W437" s="52"/>
      <c r="X437" s="52"/>
      <c r="Y437" s="52"/>
      <c r="Z437" s="52"/>
      <c r="AA437" s="52"/>
      <c r="AB437" s="52"/>
      <c r="AC437" s="39"/>
      <c r="AD437" s="55"/>
    </row>
    <row r="438" s="35" customFormat="1" spans="6:30">
      <c r="F438" s="52"/>
      <c r="G438" s="52"/>
      <c r="P438" s="52"/>
      <c r="Q438" s="53"/>
      <c r="R438" s="52"/>
      <c r="S438" s="52"/>
      <c r="T438" s="52"/>
      <c r="U438" s="52"/>
      <c r="V438" s="52"/>
      <c r="W438" s="52"/>
      <c r="X438" s="52"/>
      <c r="Y438" s="52"/>
      <c r="Z438" s="52"/>
      <c r="AA438" s="52"/>
      <c r="AB438" s="52"/>
      <c r="AC438" s="39"/>
      <c r="AD438" s="55"/>
    </row>
    <row r="439" s="35" customFormat="1" spans="6:30">
      <c r="F439" s="52"/>
      <c r="G439" s="52"/>
      <c r="P439" s="52"/>
      <c r="Q439" s="53"/>
      <c r="R439" s="52"/>
      <c r="S439" s="52"/>
      <c r="T439" s="52"/>
      <c r="U439" s="52"/>
      <c r="V439" s="52"/>
      <c r="W439" s="52"/>
      <c r="X439" s="52"/>
      <c r="Y439" s="52"/>
      <c r="Z439" s="52"/>
      <c r="AA439" s="52"/>
      <c r="AB439" s="52"/>
      <c r="AC439" s="39"/>
      <c r="AD439" s="55"/>
    </row>
    <row r="440" s="35" customFormat="1" spans="6:30">
      <c r="F440" s="52"/>
      <c r="G440" s="52"/>
      <c r="P440" s="52"/>
      <c r="Q440" s="53"/>
      <c r="R440" s="52"/>
      <c r="S440" s="52"/>
      <c r="T440" s="52"/>
      <c r="U440" s="52"/>
      <c r="V440" s="52"/>
      <c r="W440" s="52"/>
      <c r="X440" s="52"/>
      <c r="Y440" s="52"/>
      <c r="Z440" s="52"/>
      <c r="AA440" s="52"/>
      <c r="AB440" s="52"/>
      <c r="AC440" s="39"/>
      <c r="AD440" s="55"/>
    </row>
    <row r="441" s="35" customFormat="1" spans="6:30">
      <c r="F441" s="52"/>
      <c r="G441" s="52"/>
      <c r="P441" s="52"/>
      <c r="Q441" s="53"/>
      <c r="R441" s="52"/>
      <c r="S441" s="52"/>
      <c r="T441" s="52"/>
      <c r="U441" s="52"/>
      <c r="V441" s="52"/>
      <c r="W441" s="52"/>
      <c r="X441" s="52"/>
      <c r="Y441" s="52"/>
      <c r="Z441" s="52"/>
      <c r="AA441" s="52"/>
      <c r="AB441" s="52"/>
      <c r="AC441" s="39"/>
      <c r="AD441" s="55"/>
    </row>
    <row r="442" s="35" customFormat="1" spans="6:30">
      <c r="F442" s="52"/>
      <c r="G442" s="52"/>
      <c r="P442" s="52"/>
      <c r="Q442" s="53"/>
      <c r="R442" s="52"/>
      <c r="S442" s="52"/>
      <c r="T442" s="52"/>
      <c r="U442" s="52"/>
      <c r="V442" s="52"/>
      <c r="W442" s="52"/>
      <c r="X442" s="52"/>
      <c r="Y442" s="52"/>
      <c r="Z442" s="52"/>
      <c r="AA442" s="52"/>
      <c r="AB442" s="52"/>
      <c r="AC442" s="39"/>
      <c r="AD442" s="55"/>
    </row>
    <row r="443" s="35" customFormat="1" spans="6:30">
      <c r="F443" s="52"/>
      <c r="G443" s="52"/>
      <c r="P443" s="52"/>
      <c r="Q443" s="53"/>
      <c r="R443" s="52"/>
      <c r="S443" s="52"/>
      <c r="T443" s="52"/>
      <c r="U443" s="52"/>
      <c r="V443" s="52"/>
      <c r="W443" s="52"/>
      <c r="X443" s="52"/>
      <c r="Y443" s="52"/>
      <c r="Z443" s="52"/>
      <c r="AA443" s="52"/>
      <c r="AB443" s="52"/>
      <c r="AC443" s="39"/>
      <c r="AD443" s="55"/>
    </row>
    <row r="444" s="35" customFormat="1" spans="6:30">
      <c r="F444" s="52"/>
      <c r="G444" s="52"/>
      <c r="P444" s="52"/>
      <c r="Q444" s="53"/>
      <c r="R444" s="52"/>
      <c r="S444" s="52"/>
      <c r="T444" s="52"/>
      <c r="U444" s="52"/>
      <c r="V444" s="52"/>
      <c r="W444" s="52"/>
      <c r="X444" s="52"/>
      <c r="Y444" s="52"/>
      <c r="Z444" s="52"/>
      <c r="AA444" s="52"/>
      <c r="AB444" s="52"/>
      <c r="AC444" s="39"/>
      <c r="AD444" s="55"/>
    </row>
    <row r="445" s="35" customFormat="1" spans="6:30">
      <c r="F445" s="52"/>
      <c r="G445" s="52"/>
      <c r="P445" s="52"/>
      <c r="Q445" s="53"/>
      <c r="R445" s="52"/>
      <c r="S445" s="52"/>
      <c r="T445" s="52"/>
      <c r="U445" s="52"/>
      <c r="V445" s="52"/>
      <c r="W445" s="52"/>
      <c r="X445" s="52"/>
      <c r="Y445" s="52"/>
      <c r="Z445" s="52"/>
      <c r="AA445" s="52"/>
      <c r="AB445" s="52"/>
      <c r="AC445" s="39"/>
      <c r="AD445" s="55"/>
    </row>
    <row r="446" s="35" customFormat="1" spans="6:30">
      <c r="F446" s="52"/>
      <c r="G446" s="52"/>
      <c r="P446" s="52"/>
      <c r="Q446" s="53"/>
      <c r="R446" s="52"/>
      <c r="S446" s="52"/>
      <c r="T446" s="52"/>
      <c r="U446" s="52"/>
      <c r="V446" s="52"/>
      <c r="W446" s="52"/>
      <c r="X446" s="52"/>
      <c r="Y446" s="52"/>
      <c r="Z446" s="52"/>
      <c r="AA446" s="52"/>
      <c r="AB446" s="52"/>
      <c r="AC446" s="39"/>
      <c r="AD446" s="55"/>
    </row>
    <row r="447" s="35" customFormat="1" spans="6:30">
      <c r="F447" s="52"/>
      <c r="G447" s="52"/>
      <c r="P447" s="52"/>
      <c r="Q447" s="53"/>
      <c r="R447" s="52"/>
      <c r="S447" s="52"/>
      <c r="T447" s="52"/>
      <c r="U447" s="52"/>
      <c r="V447" s="52"/>
      <c r="W447" s="52"/>
      <c r="X447" s="52"/>
      <c r="Y447" s="52"/>
      <c r="Z447" s="52"/>
      <c r="AA447" s="52"/>
      <c r="AB447" s="52"/>
      <c r="AC447" s="39"/>
      <c r="AD447" s="55"/>
    </row>
    <row r="448" s="35" customFormat="1" spans="6:30">
      <c r="F448" s="52"/>
      <c r="G448" s="52"/>
      <c r="P448" s="52"/>
      <c r="Q448" s="53"/>
      <c r="R448" s="52"/>
      <c r="S448" s="52"/>
      <c r="T448" s="52"/>
      <c r="U448" s="52"/>
      <c r="V448" s="52"/>
      <c r="W448" s="52"/>
      <c r="X448" s="52"/>
      <c r="Y448" s="52"/>
      <c r="Z448" s="52"/>
      <c r="AA448" s="52"/>
      <c r="AB448" s="52"/>
      <c r="AC448" s="39"/>
      <c r="AD448" s="55"/>
    </row>
    <row r="449" s="35" customFormat="1" spans="6:30">
      <c r="F449" s="52"/>
      <c r="G449" s="52"/>
      <c r="P449" s="52"/>
      <c r="Q449" s="53"/>
      <c r="R449" s="52"/>
      <c r="S449" s="52"/>
      <c r="T449" s="52"/>
      <c r="U449" s="52"/>
      <c r="V449" s="52"/>
      <c r="W449" s="52"/>
      <c r="X449" s="52"/>
      <c r="Y449" s="52"/>
      <c r="Z449" s="52"/>
      <c r="AA449" s="52"/>
      <c r="AB449" s="52"/>
      <c r="AC449" s="39"/>
      <c r="AD449" s="55"/>
    </row>
    <row r="450" s="35" customFormat="1" spans="6:30">
      <c r="F450" s="52"/>
      <c r="G450" s="52"/>
      <c r="P450" s="52"/>
      <c r="Q450" s="53"/>
      <c r="R450" s="52"/>
      <c r="S450" s="52"/>
      <c r="T450" s="52"/>
      <c r="U450" s="52"/>
      <c r="V450" s="52"/>
      <c r="W450" s="52"/>
      <c r="X450" s="52"/>
      <c r="Y450" s="52"/>
      <c r="Z450" s="52"/>
      <c r="AA450" s="52"/>
      <c r="AB450" s="52"/>
      <c r="AC450" s="39"/>
      <c r="AD450" s="55"/>
    </row>
    <row r="451" s="35" customFormat="1" spans="6:30">
      <c r="F451" s="52"/>
      <c r="G451" s="52"/>
      <c r="P451" s="52"/>
      <c r="Q451" s="53"/>
      <c r="R451" s="52"/>
      <c r="S451" s="52"/>
      <c r="T451" s="52"/>
      <c r="U451" s="52"/>
      <c r="V451" s="52"/>
      <c r="W451" s="52"/>
      <c r="X451" s="52"/>
      <c r="Y451" s="52"/>
      <c r="Z451" s="52"/>
      <c r="AA451" s="52"/>
      <c r="AB451" s="52"/>
      <c r="AC451" s="39"/>
      <c r="AD451" s="55"/>
    </row>
    <row r="452" s="35" customFormat="1" spans="6:30">
      <c r="F452" s="52"/>
      <c r="G452" s="52"/>
      <c r="P452" s="52"/>
      <c r="Q452" s="53"/>
      <c r="R452" s="52"/>
      <c r="S452" s="52"/>
      <c r="T452" s="52"/>
      <c r="U452" s="52"/>
      <c r="V452" s="52"/>
      <c r="W452" s="52"/>
      <c r="X452" s="52"/>
      <c r="Y452" s="52"/>
      <c r="Z452" s="52"/>
      <c r="AA452" s="52"/>
      <c r="AB452" s="52"/>
      <c r="AC452" s="39"/>
      <c r="AD452" s="55"/>
    </row>
    <row r="453" s="35" customFormat="1" spans="6:30">
      <c r="F453" s="52"/>
      <c r="G453" s="52"/>
      <c r="P453" s="52"/>
      <c r="Q453" s="53"/>
      <c r="R453" s="52"/>
      <c r="S453" s="52"/>
      <c r="T453" s="52"/>
      <c r="U453" s="52"/>
      <c r="V453" s="52"/>
      <c r="W453" s="52"/>
      <c r="X453" s="52"/>
      <c r="Y453" s="52"/>
      <c r="Z453" s="52"/>
      <c r="AA453" s="52"/>
      <c r="AB453" s="52"/>
      <c r="AC453" s="39"/>
      <c r="AD453" s="55"/>
    </row>
    <row r="454" s="35" customFormat="1" spans="6:30">
      <c r="F454" s="52"/>
      <c r="G454" s="52"/>
      <c r="P454" s="52"/>
      <c r="Q454" s="53"/>
      <c r="R454" s="52"/>
      <c r="S454" s="52"/>
      <c r="T454" s="52"/>
      <c r="U454" s="52"/>
      <c r="V454" s="52"/>
      <c r="W454" s="52"/>
      <c r="X454" s="52"/>
      <c r="Y454" s="52"/>
      <c r="Z454" s="52"/>
      <c r="AA454" s="52"/>
      <c r="AB454" s="52"/>
      <c r="AC454" s="39"/>
      <c r="AD454" s="55"/>
    </row>
    <row r="455" s="35" customFormat="1" spans="6:30">
      <c r="F455" s="52"/>
      <c r="G455" s="52"/>
      <c r="P455" s="52"/>
      <c r="Q455" s="53"/>
      <c r="R455" s="52"/>
      <c r="S455" s="52"/>
      <c r="T455" s="52"/>
      <c r="U455" s="52"/>
      <c r="V455" s="52"/>
      <c r="W455" s="52"/>
      <c r="X455" s="52"/>
      <c r="Y455" s="52"/>
      <c r="Z455" s="52"/>
      <c r="AA455" s="52"/>
      <c r="AB455" s="52"/>
      <c r="AC455" s="39"/>
      <c r="AD455" s="55"/>
    </row>
    <row r="456" s="35" customFormat="1" spans="6:30">
      <c r="F456" s="52"/>
      <c r="G456" s="52"/>
      <c r="P456" s="52"/>
      <c r="Q456" s="53"/>
      <c r="R456" s="52"/>
      <c r="S456" s="52"/>
      <c r="T456" s="52"/>
      <c r="U456" s="52"/>
      <c r="V456" s="52"/>
      <c r="W456" s="52"/>
      <c r="X456" s="52"/>
      <c r="Y456" s="52"/>
      <c r="Z456" s="52"/>
      <c r="AA456" s="52"/>
      <c r="AB456" s="52"/>
      <c r="AC456" s="39"/>
      <c r="AD456" s="55"/>
    </row>
    <row r="457" s="35" customFormat="1" spans="6:30">
      <c r="F457" s="52"/>
      <c r="G457" s="52"/>
      <c r="P457" s="52"/>
      <c r="Q457" s="53"/>
      <c r="R457" s="52"/>
      <c r="S457" s="52"/>
      <c r="T457" s="52"/>
      <c r="U457" s="52"/>
      <c r="V457" s="52"/>
      <c r="W457" s="52"/>
      <c r="X457" s="52"/>
      <c r="Y457" s="52"/>
      <c r="Z457" s="52"/>
      <c r="AA457" s="52"/>
      <c r="AB457" s="52"/>
      <c r="AC457" s="39"/>
      <c r="AD457" s="55"/>
    </row>
    <row r="458" s="35" customFormat="1" spans="6:30">
      <c r="F458" s="52"/>
      <c r="G458" s="52"/>
      <c r="P458" s="52"/>
      <c r="Q458" s="53"/>
      <c r="R458" s="52"/>
      <c r="S458" s="52"/>
      <c r="T458" s="52"/>
      <c r="U458" s="52"/>
      <c r="V458" s="52"/>
      <c r="W458" s="52"/>
      <c r="X458" s="52"/>
      <c r="Y458" s="52"/>
      <c r="Z458" s="52"/>
      <c r="AA458" s="52"/>
      <c r="AB458" s="52"/>
      <c r="AC458" s="39"/>
      <c r="AD458" s="55"/>
    </row>
    <row r="459" s="35" customFormat="1" spans="6:30">
      <c r="F459" s="52"/>
      <c r="G459" s="52"/>
      <c r="P459" s="52"/>
      <c r="Q459" s="53"/>
      <c r="R459" s="52"/>
      <c r="S459" s="52"/>
      <c r="T459" s="52"/>
      <c r="U459" s="52"/>
      <c r="V459" s="52"/>
      <c r="W459" s="52"/>
      <c r="X459" s="52"/>
      <c r="Y459" s="52"/>
      <c r="Z459" s="52"/>
      <c r="AA459" s="52"/>
      <c r="AB459" s="52"/>
      <c r="AC459" s="39"/>
      <c r="AD459" s="55"/>
    </row>
    <row r="460" s="35" customFormat="1" spans="6:30">
      <c r="F460" s="52"/>
      <c r="G460" s="52"/>
      <c r="P460" s="52"/>
      <c r="Q460" s="53"/>
      <c r="R460" s="52"/>
      <c r="S460" s="52"/>
      <c r="T460" s="52"/>
      <c r="U460" s="52"/>
      <c r="V460" s="52"/>
      <c r="W460" s="52"/>
      <c r="X460" s="52"/>
      <c r="Y460" s="52"/>
      <c r="Z460" s="52"/>
      <c r="AA460" s="52"/>
      <c r="AB460" s="52"/>
      <c r="AC460" s="39"/>
      <c r="AD460" s="55"/>
    </row>
    <row r="461" s="35" customFormat="1" spans="6:30">
      <c r="F461" s="52"/>
      <c r="G461" s="52"/>
      <c r="P461" s="52"/>
      <c r="Q461" s="53"/>
      <c r="R461" s="52"/>
      <c r="S461" s="52"/>
      <c r="T461" s="52"/>
      <c r="U461" s="52"/>
      <c r="V461" s="52"/>
      <c r="W461" s="52"/>
      <c r="X461" s="52"/>
      <c r="Y461" s="52"/>
      <c r="Z461" s="52"/>
      <c r="AA461" s="52"/>
      <c r="AB461" s="52"/>
      <c r="AC461" s="39"/>
      <c r="AD461" s="55"/>
    </row>
    <row r="462" s="35" customFormat="1" spans="6:30">
      <c r="F462" s="52"/>
      <c r="G462" s="52"/>
      <c r="P462" s="52"/>
      <c r="Q462" s="53"/>
      <c r="R462" s="52"/>
      <c r="S462" s="52"/>
      <c r="T462" s="52"/>
      <c r="U462" s="52"/>
      <c r="V462" s="52"/>
      <c r="W462" s="52"/>
      <c r="X462" s="52"/>
      <c r="Y462" s="52"/>
      <c r="Z462" s="52"/>
      <c r="AA462" s="52"/>
      <c r="AB462" s="52"/>
      <c r="AC462" s="39"/>
      <c r="AD462" s="55"/>
    </row>
    <row r="463" s="35" customFormat="1" spans="6:30">
      <c r="F463" s="52"/>
      <c r="G463" s="52"/>
      <c r="P463" s="52"/>
      <c r="Q463" s="53"/>
      <c r="R463" s="52"/>
      <c r="S463" s="52"/>
      <c r="T463" s="52"/>
      <c r="U463" s="52"/>
      <c r="V463" s="52"/>
      <c r="W463" s="52"/>
      <c r="X463" s="52"/>
      <c r="Y463" s="52"/>
      <c r="Z463" s="52"/>
      <c r="AA463" s="52"/>
      <c r="AB463" s="52"/>
      <c r="AC463" s="39"/>
      <c r="AD463" s="55"/>
    </row>
    <row r="464" s="35" customFormat="1" spans="6:30">
      <c r="F464" s="52"/>
      <c r="G464" s="52"/>
      <c r="P464" s="52"/>
      <c r="Q464" s="53"/>
      <c r="R464" s="52"/>
      <c r="S464" s="52"/>
      <c r="T464" s="52"/>
      <c r="U464" s="52"/>
      <c r="V464" s="52"/>
      <c r="W464" s="52"/>
      <c r="X464" s="52"/>
      <c r="Y464" s="52"/>
      <c r="Z464" s="52"/>
      <c r="AA464" s="52"/>
      <c r="AB464" s="52"/>
      <c r="AC464" s="39"/>
      <c r="AD464" s="55"/>
    </row>
    <row r="465" s="35" customFormat="1" spans="6:30">
      <c r="F465" s="52"/>
      <c r="G465" s="52"/>
      <c r="P465" s="52"/>
      <c r="Q465" s="53"/>
      <c r="R465" s="52"/>
      <c r="S465" s="52"/>
      <c r="T465" s="52"/>
      <c r="U465" s="52"/>
      <c r="V465" s="52"/>
      <c r="W465" s="52"/>
      <c r="X465" s="52"/>
      <c r="Y465" s="52"/>
      <c r="Z465" s="52"/>
      <c r="AA465" s="52"/>
      <c r="AB465" s="52"/>
      <c r="AC465" s="39"/>
      <c r="AD465" s="55"/>
    </row>
    <row r="466" s="35" customFormat="1" spans="6:30">
      <c r="F466" s="52"/>
      <c r="G466" s="52"/>
      <c r="P466" s="52"/>
      <c r="Q466" s="53"/>
      <c r="R466" s="52"/>
      <c r="S466" s="52"/>
      <c r="T466" s="52"/>
      <c r="U466" s="52"/>
      <c r="V466" s="52"/>
      <c r="W466" s="52"/>
      <c r="X466" s="52"/>
      <c r="Y466" s="52"/>
      <c r="Z466" s="52"/>
      <c r="AA466" s="52"/>
      <c r="AB466" s="52"/>
      <c r="AC466" s="39"/>
      <c r="AD466" s="55"/>
    </row>
    <row r="467" s="35" customFormat="1" spans="6:30">
      <c r="F467" s="52"/>
      <c r="G467" s="52"/>
      <c r="P467" s="52"/>
      <c r="Q467" s="53"/>
      <c r="R467" s="52"/>
      <c r="S467" s="52"/>
      <c r="T467" s="52"/>
      <c r="U467" s="52"/>
      <c r="V467" s="52"/>
      <c r="W467" s="52"/>
      <c r="X467" s="52"/>
      <c r="Y467" s="52"/>
      <c r="Z467" s="52"/>
      <c r="AA467" s="52"/>
      <c r="AB467" s="52"/>
      <c r="AC467" s="39"/>
      <c r="AD467" s="55"/>
    </row>
    <row r="468" s="35" customFormat="1" spans="6:30">
      <c r="F468" s="52"/>
      <c r="G468" s="52"/>
      <c r="P468" s="52"/>
      <c r="Q468" s="53"/>
      <c r="R468" s="52"/>
      <c r="S468" s="52"/>
      <c r="T468" s="52"/>
      <c r="U468" s="52"/>
      <c r="V468" s="52"/>
      <c r="W468" s="52"/>
      <c r="X468" s="52"/>
      <c r="Y468" s="52"/>
      <c r="Z468" s="52"/>
      <c r="AA468" s="52"/>
      <c r="AB468" s="52"/>
      <c r="AC468" s="39"/>
      <c r="AD468" s="55"/>
    </row>
    <row r="469" s="35" customFormat="1" spans="6:30">
      <c r="F469" s="52"/>
      <c r="G469" s="52"/>
      <c r="P469" s="52"/>
      <c r="Q469" s="53"/>
      <c r="R469" s="52"/>
      <c r="S469" s="52"/>
      <c r="T469" s="52"/>
      <c r="U469" s="52"/>
      <c r="V469" s="52"/>
      <c r="W469" s="52"/>
      <c r="X469" s="52"/>
      <c r="Y469" s="52"/>
      <c r="Z469" s="52"/>
      <c r="AA469" s="52"/>
      <c r="AB469" s="52"/>
      <c r="AC469" s="39"/>
      <c r="AD469" s="55"/>
    </row>
    <row r="470" s="35" customFormat="1" spans="6:30">
      <c r="F470" s="52"/>
      <c r="G470" s="52"/>
      <c r="P470" s="52"/>
      <c r="Q470" s="53"/>
      <c r="R470" s="52"/>
      <c r="S470" s="52"/>
      <c r="T470" s="52"/>
      <c r="U470" s="52"/>
      <c r="V470" s="52"/>
      <c r="W470" s="52"/>
      <c r="X470" s="52"/>
      <c r="Y470" s="52"/>
      <c r="Z470" s="52"/>
      <c r="AA470" s="52"/>
      <c r="AB470" s="52"/>
      <c r="AC470" s="39"/>
      <c r="AD470" s="55"/>
    </row>
    <row r="471" s="35" customFormat="1" spans="6:30">
      <c r="F471" s="52"/>
      <c r="G471" s="52"/>
      <c r="P471" s="52"/>
      <c r="Q471" s="53"/>
      <c r="R471" s="52"/>
      <c r="S471" s="52"/>
      <c r="T471" s="52"/>
      <c r="U471" s="52"/>
      <c r="V471" s="52"/>
      <c r="W471" s="52"/>
      <c r="X471" s="52"/>
      <c r="Y471" s="52"/>
      <c r="Z471" s="52"/>
      <c r="AA471" s="52"/>
      <c r="AB471" s="52"/>
      <c r="AC471" s="39"/>
      <c r="AD471" s="55"/>
    </row>
    <row r="472" s="35" customFormat="1" spans="6:30">
      <c r="F472" s="52"/>
      <c r="G472" s="52"/>
      <c r="P472" s="52"/>
      <c r="Q472" s="53"/>
      <c r="R472" s="52"/>
      <c r="S472" s="52"/>
      <c r="T472" s="52"/>
      <c r="U472" s="52"/>
      <c r="V472" s="52"/>
      <c r="W472" s="52"/>
      <c r="X472" s="52"/>
      <c r="Y472" s="52"/>
      <c r="Z472" s="52"/>
      <c r="AA472" s="52"/>
      <c r="AB472" s="52"/>
      <c r="AC472" s="39"/>
      <c r="AD472" s="55"/>
    </row>
    <row r="473" s="35" customFormat="1" spans="6:30">
      <c r="F473" s="52"/>
      <c r="G473" s="52"/>
      <c r="P473" s="52"/>
      <c r="Q473" s="53"/>
      <c r="R473" s="52"/>
      <c r="S473" s="52"/>
      <c r="T473" s="52"/>
      <c r="U473" s="52"/>
      <c r="V473" s="52"/>
      <c r="W473" s="52"/>
      <c r="X473" s="52"/>
      <c r="Y473" s="52"/>
      <c r="Z473" s="52"/>
      <c r="AA473" s="52"/>
      <c r="AB473" s="52"/>
      <c r="AC473" s="39"/>
      <c r="AD473" s="55"/>
    </row>
    <row r="474" s="35" customFormat="1" spans="6:30">
      <c r="F474" s="52"/>
      <c r="G474" s="52"/>
      <c r="P474" s="52"/>
      <c r="Q474" s="53"/>
      <c r="R474" s="52"/>
      <c r="S474" s="52"/>
      <c r="T474" s="52"/>
      <c r="U474" s="52"/>
      <c r="V474" s="52"/>
      <c r="W474" s="52"/>
      <c r="X474" s="52"/>
      <c r="Y474" s="52"/>
      <c r="Z474" s="52"/>
      <c r="AA474" s="52"/>
      <c r="AB474" s="52"/>
      <c r="AC474" s="39"/>
      <c r="AD474" s="55"/>
    </row>
    <row r="475" s="35" customFormat="1" spans="6:30">
      <c r="F475" s="52"/>
      <c r="G475" s="52"/>
      <c r="P475" s="52"/>
      <c r="Q475" s="53"/>
      <c r="R475" s="52"/>
      <c r="S475" s="52"/>
      <c r="T475" s="52"/>
      <c r="U475" s="52"/>
      <c r="V475" s="52"/>
      <c r="W475" s="52"/>
      <c r="X475" s="52"/>
      <c r="Y475" s="52"/>
      <c r="Z475" s="52"/>
      <c r="AA475" s="52"/>
      <c r="AB475" s="52"/>
      <c r="AC475" s="39"/>
      <c r="AD475" s="55"/>
    </row>
    <row r="476" s="35" customFormat="1" spans="6:30">
      <c r="F476" s="52"/>
      <c r="G476" s="52"/>
      <c r="P476" s="52"/>
      <c r="Q476" s="53"/>
      <c r="R476" s="52"/>
      <c r="S476" s="52"/>
      <c r="T476" s="52"/>
      <c r="U476" s="52"/>
      <c r="V476" s="52"/>
      <c r="W476" s="52"/>
      <c r="X476" s="52"/>
      <c r="Y476" s="52"/>
      <c r="Z476" s="52"/>
      <c r="AA476" s="52"/>
      <c r="AB476" s="52"/>
      <c r="AC476" s="39"/>
      <c r="AD476" s="55"/>
    </row>
    <row r="477" s="35" customFormat="1" spans="6:30">
      <c r="F477" s="52"/>
      <c r="G477" s="52"/>
      <c r="P477" s="52"/>
      <c r="Q477" s="53"/>
      <c r="R477" s="52"/>
      <c r="S477" s="52"/>
      <c r="T477" s="52"/>
      <c r="U477" s="52"/>
      <c r="V477" s="52"/>
      <c r="W477" s="52"/>
      <c r="X477" s="52"/>
      <c r="Y477" s="52"/>
      <c r="Z477" s="52"/>
      <c r="AA477" s="52"/>
      <c r="AB477" s="52"/>
      <c r="AC477" s="39"/>
      <c r="AD477" s="55"/>
    </row>
    <row r="478" s="35" customFormat="1" spans="6:30">
      <c r="F478" s="52"/>
      <c r="G478" s="52"/>
      <c r="P478" s="52"/>
      <c r="Q478" s="53"/>
      <c r="R478" s="52"/>
      <c r="S478" s="52"/>
      <c r="T478" s="52"/>
      <c r="U478" s="52"/>
      <c r="V478" s="52"/>
      <c r="W478" s="52"/>
      <c r="X478" s="52"/>
      <c r="Y478" s="52"/>
      <c r="Z478" s="52"/>
      <c r="AA478" s="52"/>
      <c r="AB478" s="52"/>
      <c r="AC478" s="39"/>
      <c r="AD478" s="55"/>
    </row>
    <row r="479" s="35" customFormat="1" spans="6:30">
      <c r="F479" s="52"/>
      <c r="G479" s="52"/>
      <c r="P479" s="52"/>
      <c r="Q479" s="53"/>
      <c r="R479" s="52"/>
      <c r="S479" s="52"/>
      <c r="T479" s="52"/>
      <c r="U479" s="52"/>
      <c r="V479" s="52"/>
      <c r="W479" s="52"/>
      <c r="X479" s="52"/>
      <c r="Y479" s="52"/>
      <c r="Z479" s="52"/>
      <c r="AA479" s="52"/>
      <c r="AB479" s="52"/>
      <c r="AC479" s="39"/>
      <c r="AD479" s="55"/>
    </row>
    <row r="480" s="35" customFormat="1" spans="6:30">
      <c r="F480" s="52"/>
      <c r="G480" s="52"/>
      <c r="P480" s="52"/>
      <c r="Q480" s="53"/>
      <c r="R480" s="52"/>
      <c r="S480" s="52"/>
      <c r="T480" s="52"/>
      <c r="U480" s="52"/>
      <c r="V480" s="52"/>
      <c r="W480" s="52"/>
      <c r="X480" s="52"/>
      <c r="Y480" s="52"/>
      <c r="Z480" s="52"/>
      <c r="AA480" s="52"/>
      <c r="AB480" s="52"/>
      <c r="AC480" s="39"/>
      <c r="AD480" s="55"/>
    </row>
    <row r="481" s="35" customFormat="1" spans="6:30">
      <c r="F481" s="52"/>
      <c r="G481" s="52"/>
      <c r="P481" s="52"/>
      <c r="Q481" s="53"/>
      <c r="R481" s="52"/>
      <c r="S481" s="52"/>
      <c r="T481" s="52"/>
      <c r="U481" s="52"/>
      <c r="V481" s="52"/>
      <c r="W481" s="52"/>
      <c r="X481" s="52"/>
      <c r="Y481" s="52"/>
      <c r="Z481" s="52"/>
      <c r="AA481" s="52"/>
      <c r="AB481" s="52"/>
      <c r="AC481" s="39"/>
      <c r="AD481" s="55"/>
    </row>
    <row r="482" s="35" customFormat="1" spans="6:30">
      <c r="F482" s="52"/>
      <c r="G482" s="52"/>
      <c r="P482" s="52"/>
      <c r="Q482" s="53"/>
      <c r="R482" s="52"/>
      <c r="S482" s="52"/>
      <c r="T482" s="52"/>
      <c r="U482" s="52"/>
      <c r="V482" s="52"/>
      <c r="W482" s="52"/>
      <c r="X482" s="52"/>
      <c r="Y482" s="52"/>
      <c r="Z482" s="52"/>
      <c r="AA482" s="52"/>
      <c r="AB482" s="52"/>
      <c r="AC482" s="39"/>
      <c r="AD482" s="55"/>
    </row>
    <row r="483" s="35" customFormat="1" spans="6:30">
      <c r="F483" s="52"/>
      <c r="G483" s="52"/>
      <c r="P483" s="52"/>
      <c r="Q483" s="53"/>
      <c r="R483" s="52"/>
      <c r="S483" s="52"/>
      <c r="T483" s="52"/>
      <c r="U483" s="52"/>
      <c r="V483" s="52"/>
      <c r="W483" s="52"/>
      <c r="X483" s="52"/>
      <c r="Y483" s="52"/>
      <c r="Z483" s="52"/>
      <c r="AA483" s="52"/>
      <c r="AB483" s="52"/>
      <c r="AC483" s="39"/>
      <c r="AD483" s="55"/>
    </row>
    <row r="484" s="35" customFormat="1" spans="6:30">
      <c r="F484" s="52"/>
      <c r="G484" s="52"/>
      <c r="P484" s="52"/>
      <c r="Q484" s="53"/>
      <c r="R484" s="52"/>
      <c r="S484" s="52"/>
      <c r="T484" s="52"/>
      <c r="U484" s="52"/>
      <c r="V484" s="52"/>
      <c r="W484" s="52"/>
      <c r="X484" s="52"/>
      <c r="Y484" s="52"/>
      <c r="Z484" s="52"/>
      <c r="AA484" s="52"/>
      <c r="AB484" s="52"/>
      <c r="AC484" s="39"/>
      <c r="AD484" s="55"/>
    </row>
    <row r="485" s="35" customFormat="1" spans="6:30">
      <c r="F485" s="52"/>
      <c r="G485" s="52"/>
      <c r="P485" s="52"/>
      <c r="Q485" s="53"/>
      <c r="R485" s="52"/>
      <c r="S485" s="52"/>
      <c r="T485" s="52"/>
      <c r="U485" s="52"/>
      <c r="V485" s="52"/>
      <c r="W485" s="52"/>
      <c r="X485" s="52"/>
      <c r="Y485" s="52"/>
      <c r="Z485" s="52"/>
      <c r="AA485" s="52"/>
      <c r="AB485" s="52"/>
      <c r="AC485" s="39"/>
      <c r="AD485" s="55"/>
    </row>
    <row r="486" s="35" customFormat="1" spans="6:30">
      <c r="F486" s="52"/>
      <c r="G486" s="52"/>
      <c r="P486" s="52"/>
      <c r="Q486" s="53"/>
      <c r="R486" s="52"/>
      <c r="S486" s="52"/>
      <c r="T486" s="52"/>
      <c r="U486" s="52"/>
      <c r="V486" s="52"/>
      <c r="W486" s="52"/>
      <c r="X486" s="52"/>
      <c r="Y486" s="52"/>
      <c r="Z486" s="52"/>
      <c r="AA486" s="52"/>
      <c r="AB486" s="52"/>
      <c r="AC486" s="39"/>
      <c r="AD486" s="55"/>
    </row>
    <row r="487" s="35" customFormat="1" spans="6:30">
      <c r="F487" s="52"/>
      <c r="G487" s="52"/>
      <c r="P487" s="52"/>
      <c r="Q487" s="53"/>
      <c r="R487" s="52"/>
      <c r="S487" s="52"/>
      <c r="T487" s="52"/>
      <c r="U487" s="52"/>
      <c r="V487" s="52"/>
      <c r="W487" s="52"/>
      <c r="X487" s="52"/>
      <c r="Y487" s="52"/>
      <c r="Z487" s="52"/>
      <c r="AA487" s="52"/>
      <c r="AB487" s="52"/>
      <c r="AC487" s="39"/>
      <c r="AD487" s="55"/>
    </row>
    <row r="488" s="35" customFormat="1" spans="6:30">
      <c r="F488" s="52"/>
      <c r="G488" s="52"/>
      <c r="P488" s="52"/>
      <c r="Q488" s="53"/>
      <c r="R488" s="52"/>
      <c r="S488" s="52"/>
      <c r="T488" s="52"/>
      <c r="U488" s="52"/>
      <c r="V488" s="52"/>
      <c r="W488" s="52"/>
      <c r="X488" s="52"/>
      <c r="Y488" s="52"/>
      <c r="Z488" s="52"/>
      <c r="AA488" s="52"/>
      <c r="AB488" s="52"/>
      <c r="AC488" s="39"/>
      <c r="AD488" s="55"/>
    </row>
    <row r="489" s="35" customFormat="1" spans="6:30">
      <c r="F489" s="52"/>
      <c r="G489" s="52"/>
      <c r="P489" s="52"/>
      <c r="Q489" s="53"/>
      <c r="R489" s="52"/>
      <c r="S489" s="52"/>
      <c r="T489" s="52"/>
      <c r="U489" s="52"/>
      <c r="V489" s="52"/>
      <c r="W489" s="52"/>
      <c r="X489" s="52"/>
      <c r="Y489" s="52"/>
      <c r="Z489" s="52"/>
      <c r="AA489" s="52"/>
      <c r="AB489" s="52"/>
      <c r="AC489" s="39"/>
      <c r="AD489" s="55"/>
    </row>
    <row r="490" s="35" customFormat="1" spans="6:30">
      <c r="F490" s="52"/>
      <c r="G490" s="52"/>
      <c r="P490" s="52"/>
      <c r="Q490" s="53"/>
      <c r="R490" s="52"/>
      <c r="S490" s="52"/>
      <c r="T490" s="52"/>
      <c r="U490" s="52"/>
      <c r="V490" s="52"/>
      <c r="W490" s="52"/>
      <c r="X490" s="52"/>
      <c r="Y490" s="52"/>
      <c r="Z490" s="52"/>
      <c r="AA490" s="52"/>
      <c r="AB490" s="52"/>
      <c r="AC490" s="39"/>
      <c r="AD490" s="55"/>
    </row>
    <row r="491" s="35" customFormat="1" spans="6:30">
      <c r="F491" s="52"/>
      <c r="G491" s="52"/>
      <c r="P491" s="52"/>
      <c r="Q491" s="53"/>
      <c r="R491" s="52"/>
      <c r="S491" s="52"/>
      <c r="T491" s="52"/>
      <c r="U491" s="52"/>
      <c r="V491" s="52"/>
      <c r="W491" s="52"/>
      <c r="X491" s="52"/>
      <c r="Y491" s="52"/>
      <c r="Z491" s="52"/>
      <c r="AA491" s="52"/>
      <c r="AB491" s="52"/>
      <c r="AC491" s="39"/>
      <c r="AD491" s="55"/>
    </row>
    <row r="492" s="35" customFormat="1" spans="6:30">
      <c r="F492" s="52"/>
      <c r="G492" s="52"/>
      <c r="P492" s="52"/>
      <c r="Q492" s="53"/>
      <c r="R492" s="52"/>
      <c r="S492" s="52"/>
      <c r="T492" s="52"/>
      <c r="U492" s="52"/>
      <c r="V492" s="52"/>
      <c r="W492" s="52"/>
      <c r="X492" s="52"/>
      <c r="Y492" s="52"/>
      <c r="Z492" s="52"/>
      <c r="AA492" s="52"/>
      <c r="AB492" s="52"/>
      <c r="AC492" s="39"/>
      <c r="AD492" s="55"/>
    </row>
    <row r="493" s="35" customFormat="1" spans="6:30">
      <c r="F493" s="52"/>
      <c r="G493" s="52"/>
      <c r="P493" s="52"/>
      <c r="Q493" s="53"/>
      <c r="R493" s="52"/>
      <c r="S493" s="52"/>
      <c r="T493" s="52"/>
      <c r="U493" s="52"/>
      <c r="V493" s="52"/>
      <c r="W493" s="52"/>
      <c r="X493" s="52"/>
      <c r="Y493" s="52"/>
      <c r="Z493" s="52"/>
      <c r="AA493" s="52"/>
      <c r="AB493" s="52"/>
      <c r="AC493" s="39"/>
      <c r="AD493" s="55"/>
    </row>
    <row r="494" s="35" customFormat="1" spans="6:30">
      <c r="F494" s="52"/>
      <c r="G494" s="52"/>
      <c r="P494" s="52"/>
      <c r="Q494" s="53"/>
      <c r="R494" s="52"/>
      <c r="S494" s="52"/>
      <c r="T494" s="52"/>
      <c r="U494" s="52"/>
      <c r="V494" s="52"/>
      <c r="W494" s="52"/>
      <c r="X494" s="52"/>
      <c r="Y494" s="52"/>
      <c r="Z494" s="52"/>
      <c r="AA494" s="52"/>
      <c r="AB494" s="52"/>
      <c r="AC494" s="39"/>
      <c r="AD494" s="55"/>
    </row>
    <row r="495" s="35" customFormat="1" spans="6:30">
      <c r="F495" s="52"/>
      <c r="G495" s="52"/>
      <c r="P495" s="52"/>
      <c r="Q495" s="53"/>
      <c r="R495" s="52"/>
      <c r="S495" s="52"/>
      <c r="T495" s="52"/>
      <c r="U495" s="52"/>
      <c r="V495" s="52"/>
      <c r="W495" s="52"/>
      <c r="X495" s="52"/>
      <c r="Y495" s="52"/>
      <c r="Z495" s="52"/>
      <c r="AA495" s="52"/>
      <c r="AB495" s="52"/>
      <c r="AC495" s="39"/>
      <c r="AD495" s="55"/>
    </row>
    <row r="496" s="35" customFormat="1" spans="6:30">
      <c r="F496" s="52"/>
      <c r="G496" s="52"/>
      <c r="P496" s="52"/>
      <c r="Q496" s="53"/>
      <c r="R496" s="52"/>
      <c r="S496" s="52"/>
      <c r="T496" s="52"/>
      <c r="U496" s="52"/>
      <c r="V496" s="52"/>
      <c r="W496" s="52"/>
      <c r="X496" s="52"/>
      <c r="Y496" s="52"/>
      <c r="Z496" s="52"/>
      <c r="AA496" s="52"/>
      <c r="AB496" s="52"/>
      <c r="AC496" s="39"/>
      <c r="AD496" s="55"/>
    </row>
    <row r="497" s="35" customFormat="1" spans="6:30">
      <c r="F497" s="52"/>
      <c r="G497" s="52"/>
      <c r="P497" s="52"/>
      <c r="Q497" s="53"/>
      <c r="R497" s="52"/>
      <c r="S497" s="52"/>
      <c r="T497" s="52"/>
      <c r="U497" s="52"/>
      <c r="V497" s="52"/>
      <c r="W497" s="52"/>
      <c r="X497" s="52"/>
      <c r="Y497" s="52"/>
      <c r="Z497" s="52"/>
      <c r="AA497" s="52"/>
      <c r="AB497" s="52"/>
      <c r="AC497" s="39"/>
      <c r="AD497" s="55"/>
    </row>
    <row r="498" s="35" customFormat="1" spans="6:30">
      <c r="F498" s="52"/>
      <c r="G498" s="52"/>
      <c r="P498" s="52"/>
      <c r="Q498" s="53"/>
      <c r="R498" s="52"/>
      <c r="S498" s="52"/>
      <c r="T498" s="52"/>
      <c r="U498" s="52"/>
      <c r="V498" s="52"/>
      <c r="W498" s="52"/>
      <c r="X498" s="52"/>
      <c r="Y498" s="52"/>
      <c r="Z498" s="52"/>
      <c r="AA498" s="52"/>
      <c r="AB498" s="52"/>
      <c r="AC498" s="39"/>
      <c r="AD498" s="55"/>
    </row>
    <row r="499" s="35" customFormat="1" spans="6:30">
      <c r="F499" s="52"/>
      <c r="G499" s="52"/>
      <c r="P499" s="52"/>
      <c r="Q499" s="53"/>
      <c r="R499" s="52"/>
      <c r="S499" s="52"/>
      <c r="T499" s="52"/>
      <c r="U499" s="52"/>
      <c r="V499" s="52"/>
      <c r="W499" s="52"/>
      <c r="X499" s="52"/>
      <c r="Y499" s="52"/>
      <c r="Z499" s="52"/>
      <c r="AA499" s="52"/>
      <c r="AB499" s="52"/>
      <c r="AC499" s="39"/>
      <c r="AD499" s="55"/>
    </row>
    <row r="500" s="35" customFormat="1" spans="6:30">
      <c r="F500" s="52"/>
      <c r="G500" s="52"/>
      <c r="P500" s="52"/>
      <c r="Q500" s="53"/>
      <c r="R500" s="52"/>
      <c r="S500" s="52"/>
      <c r="T500" s="52"/>
      <c r="U500" s="52"/>
      <c r="V500" s="52"/>
      <c r="W500" s="52"/>
      <c r="X500" s="52"/>
      <c r="Y500" s="52"/>
      <c r="Z500" s="52"/>
      <c r="AA500" s="52"/>
      <c r="AB500" s="52"/>
      <c r="AC500" s="39"/>
      <c r="AD500" s="55"/>
    </row>
    <row r="501" s="35" customFormat="1" spans="6:30">
      <c r="F501" s="52"/>
      <c r="G501" s="52"/>
      <c r="P501" s="52"/>
      <c r="Q501" s="53"/>
      <c r="R501" s="52"/>
      <c r="S501" s="52"/>
      <c r="T501" s="52"/>
      <c r="U501" s="52"/>
      <c r="V501" s="52"/>
      <c r="W501" s="52"/>
      <c r="X501" s="52"/>
      <c r="Y501" s="52"/>
      <c r="Z501" s="52"/>
      <c r="AA501" s="52"/>
      <c r="AB501" s="52"/>
      <c r="AC501" s="39"/>
      <c r="AD501" s="55"/>
    </row>
    <row r="502" s="35" customFormat="1" spans="6:30">
      <c r="F502" s="52"/>
      <c r="G502" s="52"/>
      <c r="P502" s="52"/>
      <c r="Q502" s="53"/>
      <c r="R502" s="52"/>
      <c r="S502" s="52"/>
      <c r="T502" s="52"/>
      <c r="U502" s="52"/>
      <c r="V502" s="52"/>
      <c r="W502" s="52"/>
      <c r="X502" s="52"/>
      <c r="Y502" s="52"/>
      <c r="Z502" s="52"/>
      <c r="AA502" s="52"/>
      <c r="AB502" s="52"/>
      <c r="AC502" s="39"/>
      <c r="AD502" s="55"/>
    </row>
    <row r="503" s="35" customFormat="1" spans="6:30">
      <c r="F503" s="52"/>
      <c r="G503" s="52"/>
      <c r="P503" s="52"/>
      <c r="Q503" s="53"/>
      <c r="R503" s="52"/>
      <c r="S503" s="52"/>
      <c r="T503" s="52"/>
      <c r="U503" s="52"/>
      <c r="V503" s="52"/>
      <c r="W503" s="52"/>
      <c r="X503" s="52"/>
      <c r="Y503" s="52"/>
      <c r="Z503" s="52"/>
      <c r="AA503" s="52"/>
      <c r="AB503" s="52"/>
      <c r="AC503" s="39"/>
      <c r="AD503" s="55"/>
    </row>
    <row r="504" s="35" customFormat="1" spans="6:30">
      <c r="F504" s="52"/>
      <c r="G504" s="52"/>
      <c r="P504" s="52"/>
      <c r="Q504" s="53"/>
      <c r="R504" s="52"/>
      <c r="S504" s="52"/>
      <c r="T504" s="52"/>
      <c r="U504" s="52"/>
      <c r="V504" s="52"/>
      <c r="W504" s="52"/>
      <c r="X504" s="52"/>
      <c r="Y504" s="52"/>
      <c r="Z504" s="52"/>
      <c r="AA504" s="52"/>
      <c r="AB504" s="52"/>
      <c r="AC504" s="39"/>
      <c r="AD504" s="55"/>
    </row>
    <row r="505" s="35" customFormat="1" spans="6:30">
      <c r="F505" s="52"/>
      <c r="G505" s="52"/>
      <c r="P505" s="52"/>
      <c r="Q505" s="53"/>
      <c r="R505" s="52"/>
      <c r="S505" s="52"/>
      <c r="T505" s="52"/>
      <c r="U505" s="52"/>
      <c r="V505" s="52"/>
      <c r="W505" s="52"/>
      <c r="X505" s="52"/>
      <c r="Y505" s="52"/>
      <c r="Z505" s="52"/>
      <c r="AA505" s="52"/>
      <c r="AB505" s="52"/>
      <c r="AC505" s="39"/>
      <c r="AD505" s="55"/>
    </row>
    <row r="506" s="35" customFormat="1" spans="6:30">
      <c r="F506" s="52"/>
      <c r="G506" s="52"/>
      <c r="P506" s="52"/>
      <c r="Q506" s="53"/>
      <c r="R506" s="52"/>
      <c r="S506" s="52"/>
      <c r="T506" s="52"/>
      <c r="U506" s="52"/>
      <c r="V506" s="52"/>
      <c r="W506" s="52"/>
      <c r="X506" s="52"/>
      <c r="Y506" s="52"/>
      <c r="Z506" s="52"/>
      <c r="AA506" s="52"/>
      <c r="AB506" s="52"/>
      <c r="AC506" s="39"/>
      <c r="AD506" s="55"/>
    </row>
    <row r="507" s="35" customFormat="1" spans="6:30">
      <c r="F507" s="52"/>
      <c r="G507" s="52"/>
      <c r="P507" s="52"/>
      <c r="Q507" s="53"/>
      <c r="R507" s="52"/>
      <c r="S507" s="52"/>
      <c r="T507" s="52"/>
      <c r="U507" s="52"/>
      <c r="V507" s="52"/>
      <c r="W507" s="52"/>
      <c r="X507" s="52"/>
      <c r="Y507" s="52"/>
      <c r="Z507" s="52"/>
      <c r="AA507" s="52"/>
      <c r="AB507" s="52"/>
      <c r="AC507" s="39"/>
      <c r="AD507" s="55"/>
    </row>
    <row r="508" s="35" customFormat="1" spans="6:30">
      <c r="F508" s="52"/>
      <c r="G508" s="52"/>
      <c r="P508" s="52"/>
      <c r="Q508" s="53"/>
      <c r="R508" s="52"/>
      <c r="S508" s="52"/>
      <c r="T508" s="52"/>
      <c r="U508" s="52"/>
      <c r="V508" s="52"/>
      <c r="W508" s="52"/>
      <c r="X508" s="52"/>
      <c r="Y508" s="52"/>
      <c r="Z508" s="52"/>
      <c r="AA508" s="52"/>
      <c r="AB508" s="52"/>
      <c r="AC508" s="39"/>
      <c r="AD508" s="55"/>
    </row>
    <row r="509" s="35" customFormat="1" spans="6:30">
      <c r="F509" s="52"/>
      <c r="G509" s="52"/>
      <c r="P509" s="52"/>
      <c r="Q509" s="53"/>
      <c r="R509" s="52"/>
      <c r="S509" s="52"/>
      <c r="T509" s="52"/>
      <c r="U509" s="52"/>
      <c r="V509" s="52"/>
      <c r="W509" s="52"/>
      <c r="X509" s="52"/>
      <c r="Y509" s="52"/>
      <c r="Z509" s="52"/>
      <c r="AA509" s="52"/>
      <c r="AB509" s="52"/>
      <c r="AC509" s="39"/>
      <c r="AD509" s="55"/>
    </row>
    <row r="510" s="35" customFormat="1" spans="6:30">
      <c r="F510" s="52"/>
      <c r="G510" s="52"/>
      <c r="P510" s="52"/>
      <c r="Q510" s="53"/>
      <c r="R510" s="52"/>
      <c r="S510" s="52"/>
      <c r="T510" s="52"/>
      <c r="U510" s="52"/>
      <c r="V510" s="52"/>
      <c r="W510" s="52"/>
      <c r="X510" s="52"/>
      <c r="Y510" s="52"/>
      <c r="Z510" s="52"/>
      <c r="AA510" s="52"/>
      <c r="AB510" s="52"/>
      <c r="AC510" s="39"/>
      <c r="AD510" s="55"/>
    </row>
    <row r="511" s="35" customFormat="1" spans="6:30">
      <c r="F511" s="52"/>
      <c r="G511" s="52"/>
      <c r="P511" s="52"/>
      <c r="Q511" s="53"/>
      <c r="R511" s="52"/>
      <c r="S511" s="52"/>
      <c r="T511" s="52"/>
      <c r="U511" s="52"/>
      <c r="V511" s="52"/>
      <c r="W511" s="52"/>
      <c r="X511" s="52"/>
      <c r="Y511" s="52"/>
      <c r="Z511" s="52"/>
      <c r="AA511" s="52"/>
      <c r="AB511" s="52"/>
      <c r="AC511" s="39"/>
      <c r="AD511" s="55"/>
    </row>
    <row r="512" s="35" customFormat="1" spans="6:30">
      <c r="F512" s="52"/>
      <c r="G512" s="52"/>
      <c r="P512" s="52"/>
      <c r="Q512" s="53"/>
      <c r="R512" s="52"/>
      <c r="S512" s="52"/>
      <c r="T512" s="52"/>
      <c r="U512" s="52"/>
      <c r="V512" s="52"/>
      <c r="W512" s="52"/>
      <c r="X512" s="52"/>
      <c r="Y512" s="52"/>
      <c r="Z512" s="52"/>
      <c r="AA512" s="52"/>
      <c r="AB512" s="52"/>
      <c r="AC512" s="39"/>
      <c r="AD512" s="55"/>
    </row>
    <row r="513" s="35" customFormat="1" spans="6:30">
      <c r="F513" s="52"/>
      <c r="G513" s="52"/>
      <c r="P513" s="52"/>
      <c r="Q513" s="53"/>
      <c r="R513" s="52"/>
      <c r="S513" s="52"/>
      <c r="T513" s="52"/>
      <c r="U513" s="52"/>
      <c r="V513" s="52"/>
      <c r="W513" s="52"/>
      <c r="X513" s="52"/>
      <c r="Y513" s="52"/>
      <c r="Z513" s="52"/>
      <c r="AA513" s="52"/>
      <c r="AB513" s="52"/>
      <c r="AC513" s="39"/>
      <c r="AD513" s="55"/>
    </row>
    <row r="514" s="35" customFormat="1" spans="6:30">
      <c r="F514" s="52"/>
      <c r="G514" s="52"/>
      <c r="P514" s="52"/>
      <c r="Q514" s="53"/>
      <c r="R514" s="52"/>
      <c r="S514" s="52"/>
      <c r="T514" s="52"/>
      <c r="U514" s="52"/>
      <c r="V514" s="52"/>
      <c r="W514" s="52"/>
      <c r="X514" s="52"/>
      <c r="Y514" s="52"/>
      <c r="Z514" s="52"/>
      <c r="AA514" s="52"/>
      <c r="AB514" s="52"/>
      <c r="AC514" s="39"/>
      <c r="AD514" s="55"/>
    </row>
    <row r="515" s="35" customFormat="1" spans="6:30">
      <c r="F515" s="52"/>
      <c r="G515" s="52"/>
      <c r="P515" s="52"/>
      <c r="Q515" s="53"/>
      <c r="R515" s="52"/>
      <c r="S515" s="52"/>
      <c r="T515" s="52"/>
      <c r="U515" s="52"/>
      <c r="V515" s="52"/>
      <c r="W515" s="52"/>
      <c r="X515" s="52"/>
      <c r="Y515" s="52"/>
      <c r="Z515" s="52"/>
      <c r="AA515" s="52"/>
      <c r="AB515" s="52"/>
      <c r="AC515" s="39"/>
      <c r="AD515" s="55"/>
    </row>
    <row r="516" s="35" customFormat="1" spans="6:30">
      <c r="F516" s="52"/>
      <c r="G516" s="52"/>
      <c r="P516" s="52"/>
      <c r="Q516" s="53"/>
      <c r="R516" s="52"/>
      <c r="S516" s="52"/>
      <c r="T516" s="52"/>
      <c r="U516" s="52"/>
      <c r="V516" s="52"/>
      <c r="W516" s="52"/>
      <c r="X516" s="52"/>
      <c r="Y516" s="52"/>
      <c r="Z516" s="52"/>
      <c r="AA516" s="52"/>
      <c r="AB516" s="52"/>
      <c r="AC516" s="39"/>
      <c r="AD516" s="55"/>
    </row>
    <row r="517" s="35" customFormat="1" spans="6:30">
      <c r="F517" s="52"/>
      <c r="G517" s="52"/>
      <c r="P517" s="52"/>
      <c r="Q517" s="53"/>
      <c r="R517" s="52"/>
      <c r="S517" s="52"/>
      <c r="T517" s="52"/>
      <c r="U517" s="52"/>
      <c r="V517" s="52"/>
      <c r="W517" s="52"/>
      <c r="X517" s="52"/>
      <c r="Y517" s="52"/>
      <c r="Z517" s="52"/>
      <c r="AA517" s="52"/>
      <c r="AB517" s="52"/>
      <c r="AC517" s="39"/>
      <c r="AD517" s="55"/>
    </row>
    <row r="518" s="35" customFormat="1" spans="6:30">
      <c r="F518" s="52"/>
      <c r="G518" s="52"/>
      <c r="P518" s="52"/>
      <c r="Q518" s="53"/>
      <c r="R518" s="52"/>
      <c r="S518" s="52"/>
      <c r="T518" s="52"/>
      <c r="U518" s="52"/>
      <c r="V518" s="52"/>
      <c r="W518" s="52"/>
      <c r="X518" s="52"/>
      <c r="Y518" s="52"/>
      <c r="Z518" s="52"/>
      <c r="AA518" s="52"/>
      <c r="AB518" s="52"/>
      <c r="AC518" s="39"/>
      <c r="AD518" s="55"/>
    </row>
    <row r="519" s="35" customFormat="1" spans="6:30">
      <c r="F519" s="52"/>
      <c r="G519" s="52"/>
      <c r="P519" s="52"/>
      <c r="Q519" s="53"/>
      <c r="R519" s="52"/>
      <c r="S519" s="52"/>
      <c r="T519" s="52"/>
      <c r="U519" s="52"/>
      <c r="V519" s="52"/>
      <c r="W519" s="52"/>
      <c r="X519" s="52"/>
      <c r="Y519" s="52"/>
      <c r="Z519" s="52"/>
      <c r="AA519" s="52"/>
      <c r="AB519" s="52"/>
      <c r="AC519" s="39"/>
      <c r="AD519" s="55"/>
    </row>
    <row r="520" s="35" customFormat="1" spans="6:30">
      <c r="F520" s="52"/>
      <c r="G520" s="52"/>
      <c r="P520" s="52"/>
      <c r="Q520" s="53"/>
      <c r="R520" s="52"/>
      <c r="S520" s="52"/>
      <c r="T520" s="52"/>
      <c r="U520" s="52"/>
      <c r="V520" s="52"/>
      <c r="W520" s="52"/>
      <c r="X520" s="52"/>
      <c r="Y520" s="52"/>
      <c r="Z520" s="52"/>
      <c r="AA520" s="52"/>
      <c r="AB520" s="52"/>
      <c r="AC520" s="39"/>
      <c r="AD520" s="55"/>
    </row>
    <row r="521" s="35" customFormat="1" spans="6:30">
      <c r="F521" s="52"/>
      <c r="G521" s="52"/>
      <c r="P521" s="52"/>
      <c r="Q521" s="53"/>
      <c r="R521" s="52"/>
      <c r="S521" s="52"/>
      <c r="T521" s="52"/>
      <c r="U521" s="52"/>
      <c r="V521" s="52"/>
      <c r="W521" s="52"/>
      <c r="X521" s="52"/>
      <c r="Y521" s="52"/>
      <c r="Z521" s="52"/>
      <c r="AA521" s="52"/>
      <c r="AB521" s="52"/>
      <c r="AC521" s="39"/>
      <c r="AD521" s="55"/>
    </row>
    <row r="522" s="35" customFormat="1" spans="6:30">
      <c r="F522" s="52"/>
      <c r="G522" s="52"/>
      <c r="P522" s="52"/>
      <c r="Q522" s="53"/>
      <c r="R522" s="52"/>
      <c r="S522" s="52"/>
      <c r="T522" s="52"/>
      <c r="U522" s="52"/>
      <c r="V522" s="52"/>
      <c r="W522" s="52"/>
      <c r="X522" s="52"/>
      <c r="Y522" s="52"/>
      <c r="Z522" s="52"/>
      <c r="AA522" s="52"/>
      <c r="AB522" s="52"/>
      <c r="AC522" s="39"/>
      <c r="AD522" s="55"/>
    </row>
    <row r="523" s="35" customFormat="1" spans="6:30">
      <c r="F523" s="52"/>
      <c r="G523" s="52"/>
      <c r="P523" s="52"/>
      <c r="Q523" s="53"/>
      <c r="R523" s="52"/>
      <c r="S523" s="52"/>
      <c r="T523" s="52"/>
      <c r="U523" s="52"/>
      <c r="V523" s="52"/>
      <c r="W523" s="52"/>
      <c r="X523" s="52"/>
      <c r="Y523" s="52"/>
      <c r="Z523" s="52"/>
      <c r="AA523" s="52"/>
      <c r="AB523" s="52"/>
      <c r="AC523" s="39"/>
      <c r="AD523" s="55"/>
    </row>
    <row r="524" s="35" customFormat="1" spans="6:30">
      <c r="F524" s="52"/>
      <c r="G524" s="52"/>
      <c r="P524" s="52"/>
      <c r="Q524" s="53"/>
      <c r="R524" s="52"/>
      <c r="S524" s="52"/>
      <c r="T524" s="52"/>
      <c r="U524" s="52"/>
      <c r="V524" s="52"/>
      <c r="W524" s="52"/>
      <c r="X524" s="52"/>
      <c r="Y524" s="52"/>
      <c r="Z524" s="52"/>
      <c r="AA524" s="52"/>
      <c r="AB524" s="52"/>
      <c r="AC524" s="39"/>
      <c r="AD524" s="55"/>
    </row>
    <row r="525" s="35" customFormat="1" spans="6:30">
      <c r="F525" s="52"/>
      <c r="G525" s="52"/>
      <c r="P525" s="52"/>
      <c r="Q525" s="53"/>
      <c r="R525" s="52"/>
      <c r="S525" s="52"/>
      <c r="T525" s="52"/>
      <c r="U525" s="52"/>
      <c r="V525" s="52"/>
      <c r="W525" s="52"/>
      <c r="X525" s="52"/>
      <c r="Y525" s="52"/>
      <c r="Z525" s="52"/>
      <c r="AA525" s="52"/>
      <c r="AB525" s="52"/>
      <c r="AC525" s="39"/>
      <c r="AD525" s="55"/>
    </row>
    <row r="526" s="35" customFormat="1" spans="6:30">
      <c r="F526" s="52"/>
      <c r="G526" s="52"/>
      <c r="P526" s="52"/>
      <c r="Q526" s="53"/>
      <c r="R526" s="52"/>
      <c r="S526" s="52"/>
      <c r="T526" s="52"/>
      <c r="U526" s="52"/>
      <c r="V526" s="52"/>
      <c r="W526" s="52"/>
      <c r="X526" s="52"/>
      <c r="Y526" s="52"/>
      <c r="Z526" s="52"/>
      <c r="AA526" s="52"/>
      <c r="AB526" s="52"/>
      <c r="AC526" s="39"/>
      <c r="AD526" s="55"/>
    </row>
    <row r="527" s="35" customFormat="1" spans="6:30">
      <c r="F527" s="52"/>
      <c r="G527" s="52"/>
      <c r="P527" s="52"/>
      <c r="Q527" s="53"/>
      <c r="R527" s="52"/>
      <c r="S527" s="52"/>
      <c r="T527" s="52"/>
      <c r="U527" s="52"/>
      <c r="V527" s="52"/>
      <c r="W527" s="52"/>
      <c r="X527" s="52"/>
      <c r="Y527" s="52"/>
      <c r="Z527" s="52"/>
      <c r="AA527" s="52"/>
      <c r="AB527" s="52"/>
      <c r="AC527" s="39"/>
      <c r="AD527" s="55"/>
    </row>
    <row r="528" s="35" customFormat="1" spans="6:30">
      <c r="F528" s="52"/>
      <c r="G528" s="52"/>
      <c r="P528" s="52"/>
      <c r="Q528" s="53"/>
      <c r="R528" s="52"/>
      <c r="S528" s="52"/>
      <c r="T528" s="52"/>
      <c r="U528" s="52"/>
      <c r="V528" s="52"/>
      <c r="W528" s="52"/>
      <c r="X528" s="52"/>
      <c r="Y528" s="52"/>
      <c r="Z528" s="52"/>
      <c r="AA528" s="52"/>
      <c r="AB528" s="52"/>
      <c r="AC528" s="39"/>
      <c r="AD528" s="55"/>
    </row>
    <row r="529" s="35" customFormat="1" spans="6:30">
      <c r="F529" s="52"/>
      <c r="G529" s="52"/>
      <c r="P529" s="52"/>
      <c r="Q529" s="53"/>
      <c r="R529" s="52"/>
      <c r="S529" s="52"/>
      <c r="T529" s="52"/>
      <c r="U529" s="52"/>
      <c r="V529" s="52"/>
      <c r="W529" s="52"/>
      <c r="X529" s="52"/>
      <c r="Y529" s="52"/>
      <c r="Z529" s="52"/>
      <c r="AA529" s="52"/>
      <c r="AB529" s="52"/>
      <c r="AC529" s="39"/>
      <c r="AD529" s="55"/>
    </row>
    <row r="530" s="35" customFormat="1" spans="6:30">
      <c r="F530" s="52"/>
      <c r="G530" s="52"/>
      <c r="P530" s="52"/>
      <c r="Q530" s="53"/>
      <c r="R530" s="52"/>
      <c r="S530" s="52"/>
      <c r="T530" s="52"/>
      <c r="U530" s="52"/>
      <c r="V530" s="52"/>
      <c r="W530" s="52"/>
      <c r="X530" s="52"/>
      <c r="Y530" s="52"/>
      <c r="Z530" s="52"/>
      <c r="AA530" s="52"/>
      <c r="AB530" s="52"/>
      <c r="AC530" s="39"/>
      <c r="AD530" s="55"/>
    </row>
    <row r="531" s="35" customFormat="1" spans="6:30">
      <c r="F531" s="52"/>
      <c r="G531" s="52"/>
      <c r="P531" s="52"/>
      <c r="Q531" s="53"/>
      <c r="R531" s="52"/>
      <c r="S531" s="52"/>
      <c r="T531" s="52"/>
      <c r="U531" s="52"/>
      <c r="V531" s="52"/>
      <c r="W531" s="52"/>
      <c r="X531" s="52"/>
      <c r="Y531" s="52"/>
      <c r="Z531" s="52"/>
      <c r="AA531" s="52"/>
      <c r="AB531" s="52"/>
      <c r="AC531" s="39"/>
      <c r="AD531" s="55"/>
    </row>
    <row r="532" s="35" customFormat="1" spans="6:30">
      <c r="F532" s="52"/>
      <c r="G532" s="52"/>
      <c r="P532" s="52"/>
      <c r="Q532" s="53"/>
      <c r="R532" s="52"/>
      <c r="S532" s="52"/>
      <c r="T532" s="52"/>
      <c r="U532" s="52"/>
      <c r="V532" s="52"/>
      <c r="W532" s="52"/>
      <c r="X532" s="52"/>
      <c r="Y532" s="52"/>
      <c r="Z532" s="52"/>
      <c r="AA532" s="52"/>
      <c r="AB532" s="52"/>
      <c r="AC532" s="39"/>
      <c r="AD532" s="55"/>
    </row>
    <row r="533" s="35" customFormat="1" spans="6:30">
      <c r="F533" s="52"/>
      <c r="G533" s="52"/>
      <c r="P533" s="52"/>
      <c r="Q533" s="53"/>
      <c r="R533" s="52"/>
      <c r="S533" s="52"/>
      <c r="T533" s="52"/>
      <c r="U533" s="52"/>
      <c r="V533" s="52"/>
      <c r="W533" s="52"/>
      <c r="X533" s="52"/>
      <c r="Y533" s="52"/>
      <c r="Z533" s="52"/>
      <c r="AA533" s="52"/>
      <c r="AB533" s="52"/>
      <c r="AC533" s="39"/>
      <c r="AD533" s="55"/>
    </row>
    <row r="534" s="35" customFormat="1" spans="6:30">
      <c r="F534" s="52"/>
      <c r="G534" s="52"/>
      <c r="P534" s="52"/>
      <c r="Q534" s="53"/>
      <c r="R534" s="52"/>
      <c r="S534" s="52"/>
      <c r="T534" s="52"/>
      <c r="U534" s="52"/>
      <c r="V534" s="52"/>
      <c r="W534" s="52"/>
      <c r="X534" s="52"/>
      <c r="Y534" s="52"/>
      <c r="Z534" s="52"/>
      <c r="AA534" s="52"/>
      <c r="AB534" s="52"/>
      <c r="AC534" s="39"/>
      <c r="AD534" s="55"/>
    </row>
    <row r="535" s="35" customFormat="1" spans="6:30">
      <c r="F535" s="52"/>
      <c r="G535" s="52"/>
      <c r="P535" s="52"/>
      <c r="Q535" s="53"/>
      <c r="R535" s="52"/>
      <c r="S535" s="52"/>
      <c r="T535" s="52"/>
      <c r="U535" s="52"/>
      <c r="V535" s="52"/>
      <c r="W535" s="52"/>
      <c r="X535" s="52"/>
      <c r="Y535" s="52"/>
      <c r="Z535" s="52"/>
      <c r="AA535" s="52"/>
      <c r="AB535" s="52"/>
      <c r="AC535" s="39"/>
      <c r="AD535" s="55"/>
    </row>
    <row r="536" s="35" customFormat="1" spans="6:30">
      <c r="F536" s="52"/>
      <c r="G536" s="52"/>
      <c r="P536" s="52"/>
      <c r="Q536" s="53"/>
      <c r="R536" s="52"/>
      <c r="S536" s="52"/>
      <c r="T536" s="52"/>
      <c r="U536" s="52"/>
      <c r="V536" s="52"/>
      <c r="W536" s="52"/>
      <c r="X536" s="52"/>
      <c r="Y536" s="52"/>
      <c r="Z536" s="52"/>
      <c r="AA536" s="52"/>
      <c r="AB536" s="52"/>
      <c r="AC536" s="39"/>
      <c r="AD536" s="55"/>
    </row>
    <row r="537" s="35" customFormat="1" spans="6:30">
      <c r="F537" s="52"/>
      <c r="G537" s="52"/>
      <c r="P537" s="52"/>
      <c r="Q537" s="53"/>
      <c r="R537" s="52"/>
      <c r="S537" s="52"/>
      <c r="T537" s="52"/>
      <c r="U537" s="52"/>
      <c r="V537" s="52"/>
      <c r="W537" s="52"/>
      <c r="X537" s="52"/>
      <c r="Y537" s="52"/>
      <c r="Z537" s="52"/>
      <c r="AA537" s="52"/>
      <c r="AB537" s="52"/>
      <c r="AC537" s="39"/>
      <c r="AD537" s="55"/>
    </row>
    <row r="538" s="35" customFormat="1" spans="6:30">
      <c r="F538" s="52"/>
      <c r="G538" s="52"/>
      <c r="P538" s="52"/>
      <c r="Q538" s="53"/>
      <c r="R538" s="52"/>
      <c r="S538" s="52"/>
      <c r="T538" s="52"/>
      <c r="U538" s="52"/>
      <c r="V538" s="52"/>
      <c r="W538" s="52"/>
      <c r="X538" s="52"/>
      <c r="Y538" s="52"/>
      <c r="Z538" s="52"/>
      <c r="AA538" s="52"/>
      <c r="AB538" s="52"/>
      <c r="AC538" s="39"/>
      <c r="AD538" s="55"/>
    </row>
    <row r="539" s="35" customFormat="1" spans="6:30">
      <c r="F539" s="52"/>
      <c r="G539" s="52"/>
      <c r="P539" s="52"/>
      <c r="Q539" s="53"/>
      <c r="R539" s="52"/>
      <c r="S539" s="52"/>
      <c r="T539" s="52"/>
      <c r="U539" s="52"/>
      <c r="V539" s="52"/>
      <c r="W539" s="52"/>
      <c r="X539" s="52"/>
      <c r="Y539" s="52"/>
      <c r="Z539" s="52"/>
      <c r="AA539" s="52"/>
      <c r="AB539" s="52"/>
      <c r="AC539" s="39"/>
      <c r="AD539" s="55"/>
    </row>
    <row r="540" s="35" customFormat="1" spans="6:30">
      <c r="F540" s="52"/>
      <c r="G540" s="52"/>
      <c r="P540" s="52"/>
      <c r="Q540" s="53"/>
      <c r="R540" s="52"/>
      <c r="S540" s="52"/>
      <c r="T540" s="52"/>
      <c r="U540" s="52"/>
      <c r="V540" s="52"/>
      <c r="W540" s="52"/>
      <c r="X540" s="52"/>
      <c r="Y540" s="52"/>
      <c r="Z540" s="52"/>
      <c r="AA540" s="52"/>
      <c r="AB540" s="52"/>
      <c r="AC540" s="39"/>
      <c r="AD540" s="55"/>
    </row>
    <row r="541" s="35" customFormat="1" spans="6:30">
      <c r="F541" s="52"/>
      <c r="G541" s="52"/>
      <c r="P541" s="52"/>
      <c r="Q541" s="53"/>
      <c r="R541" s="52"/>
      <c r="S541" s="52"/>
      <c r="T541" s="52"/>
      <c r="U541" s="52"/>
      <c r="V541" s="52"/>
      <c r="W541" s="52"/>
      <c r="X541" s="52"/>
      <c r="Y541" s="52"/>
      <c r="Z541" s="52"/>
      <c r="AA541" s="52"/>
      <c r="AB541" s="52"/>
      <c r="AC541" s="39"/>
      <c r="AD541" s="55"/>
    </row>
    <row r="542" s="35" customFormat="1" spans="6:30">
      <c r="F542" s="52"/>
      <c r="G542" s="52"/>
      <c r="P542" s="52"/>
      <c r="Q542" s="53"/>
      <c r="R542" s="52"/>
      <c r="S542" s="52"/>
      <c r="T542" s="52"/>
      <c r="U542" s="52"/>
      <c r="V542" s="52"/>
      <c r="W542" s="52"/>
      <c r="X542" s="52"/>
      <c r="Y542" s="52"/>
      <c r="Z542" s="52"/>
      <c r="AA542" s="52"/>
      <c r="AB542" s="52"/>
      <c r="AC542" s="39"/>
      <c r="AD542" s="55"/>
    </row>
    <row r="543" s="35" customFormat="1" spans="6:30">
      <c r="F543" s="52"/>
      <c r="G543" s="52"/>
      <c r="P543" s="52"/>
      <c r="Q543" s="53"/>
      <c r="R543" s="52"/>
      <c r="S543" s="52"/>
      <c r="T543" s="52"/>
      <c r="U543" s="52"/>
      <c r="V543" s="52"/>
      <c r="W543" s="52"/>
      <c r="X543" s="52"/>
      <c r="Y543" s="52"/>
      <c r="Z543" s="52"/>
      <c r="AA543" s="52"/>
      <c r="AB543" s="52"/>
      <c r="AC543" s="39"/>
      <c r="AD543" s="55"/>
    </row>
    <row r="544" s="35" customFormat="1" spans="6:30">
      <c r="F544" s="52"/>
      <c r="G544" s="52"/>
      <c r="P544" s="52"/>
      <c r="Q544" s="53"/>
      <c r="R544" s="52"/>
      <c r="S544" s="52"/>
      <c r="T544" s="52"/>
      <c r="U544" s="52"/>
      <c r="V544" s="52"/>
      <c r="W544" s="52"/>
      <c r="X544" s="52"/>
      <c r="Y544" s="52"/>
      <c r="Z544" s="52"/>
      <c r="AA544" s="52"/>
      <c r="AB544" s="52"/>
      <c r="AC544" s="39"/>
      <c r="AD544" s="55"/>
    </row>
    <row r="545" s="35" customFormat="1" spans="6:30">
      <c r="F545" s="52"/>
      <c r="G545" s="52"/>
      <c r="P545" s="52"/>
      <c r="Q545" s="53"/>
      <c r="R545" s="52"/>
      <c r="S545" s="52"/>
      <c r="T545" s="52"/>
      <c r="U545" s="52"/>
      <c r="V545" s="52"/>
      <c r="W545" s="52"/>
      <c r="X545" s="52"/>
      <c r="Y545" s="52"/>
      <c r="Z545" s="52"/>
      <c r="AA545" s="52"/>
      <c r="AB545" s="52"/>
      <c r="AC545" s="39"/>
      <c r="AD545" s="55"/>
    </row>
    <row r="546" s="35" customFormat="1" spans="6:30">
      <c r="F546" s="52"/>
      <c r="G546" s="52"/>
      <c r="P546" s="52"/>
      <c r="Q546" s="53"/>
      <c r="R546" s="52"/>
      <c r="S546" s="52"/>
      <c r="T546" s="52"/>
      <c r="U546" s="52"/>
      <c r="V546" s="52"/>
      <c r="W546" s="52"/>
      <c r="X546" s="52"/>
      <c r="Y546" s="52"/>
      <c r="Z546" s="52"/>
      <c r="AA546" s="52"/>
      <c r="AB546" s="52"/>
      <c r="AC546" s="39"/>
      <c r="AD546" s="55"/>
    </row>
    <row r="547" s="35" customFormat="1" spans="6:30">
      <c r="F547" s="52"/>
      <c r="G547" s="52"/>
      <c r="P547" s="52"/>
      <c r="Q547" s="53"/>
      <c r="R547" s="52"/>
      <c r="S547" s="52"/>
      <c r="T547" s="52"/>
      <c r="U547" s="52"/>
      <c r="V547" s="52"/>
      <c r="W547" s="52"/>
      <c r="X547" s="52"/>
      <c r="Y547" s="52"/>
      <c r="Z547" s="52"/>
      <c r="AA547" s="52"/>
      <c r="AB547" s="52"/>
      <c r="AC547" s="39"/>
      <c r="AD547" s="55"/>
    </row>
    <row r="548" s="35" customFormat="1" spans="6:30">
      <c r="F548" s="52"/>
      <c r="G548" s="52"/>
      <c r="P548" s="52"/>
      <c r="Q548" s="53"/>
      <c r="R548" s="52"/>
      <c r="S548" s="52"/>
      <c r="T548" s="52"/>
      <c r="U548" s="52"/>
      <c r="V548" s="52"/>
      <c r="W548" s="52"/>
      <c r="X548" s="52"/>
      <c r="Y548" s="52"/>
      <c r="Z548" s="52"/>
      <c r="AA548" s="52"/>
      <c r="AB548" s="52"/>
      <c r="AC548" s="39"/>
      <c r="AD548" s="55"/>
    </row>
    <row r="549" s="35" customFormat="1" spans="6:30">
      <c r="F549" s="52"/>
      <c r="G549" s="52"/>
      <c r="P549" s="52"/>
      <c r="Q549" s="53"/>
      <c r="R549" s="52"/>
      <c r="S549" s="52"/>
      <c r="T549" s="52"/>
      <c r="U549" s="52"/>
      <c r="V549" s="52"/>
      <c r="W549" s="52"/>
      <c r="X549" s="52"/>
      <c r="Y549" s="52"/>
      <c r="Z549" s="52"/>
      <c r="AA549" s="52"/>
      <c r="AB549" s="52"/>
      <c r="AC549" s="39"/>
      <c r="AD549" s="55"/>
    </row>
    <row r="550" s="35" customFormat="1" spans="6:30">
      <c r="F550" s="52"/>
      <c r="G550" s="52"/>
      <c r="P550" s="52"/>
      <c r="Q550" s="53"/>
      <c r="R550" s="52"/>
      <c r="S550" s="52"/>
      <c r="T550" s="52"/>
      <c r="U550" s="52"/>
      <c r="V550" s="52"/>
      <c r="W550" s="52"/>
      <c r="X550" s="52"/>
      <c r="Y550" s="52"/>
      <c r="Z550" s="52"/>
      <c r="AA550" s="52"/>
      <c r="AB550" s="52"/>
      <c r="AC550" s="39"/>
      <c r="AD550" s="55"/>
    </row>
    <row r="551" s="35" customFormat="1" spans="6:30">
      <c r="F551" s="52"/>
      <c r="G551" s="52"/>
      <c r="P551" s="52"/>
      <c r="Q551" s="53"/>
      <c r="R551" s="52"/>
      <c r="S551" s="52"/>
      <c r="T551" s="52"/>
      <c r="U551" s="52"/>
      <c r="V551" s="52"/>
      <c r="W551" s="52"/>
      <c r="X551" s="52"/>
      <c r="Y551" s="52"/>
      <c r="Z551" s="52"/>
      <c r="AA551" s="52"/>
      <c r="AB551" s="52"/>
      <c r="AC551" s="39"/>
      <c r="AD551" s="55"/>
    </row>
    <row r="552" s="35" customFormat="1" spans="6:30">
      <c r="F552" s="52"/>
      <c r="G552" s="52"/>
      <c r="P552" s="52"/>
      <c r="Q552" s="53"/>
      <c r="R552" s="52"/>
      <c r="S552" s="52"/>
      <c r="T552" s="52"/>
      <c r="U552" s="52"/>
      <c r="V552" s="52"/>
      <c r="W552" s="52"/>
      <c r="X552" s="52"/>
      <c r="Y552" s="52"/>
      <c r="Z552" s="52"/>
      <c r="AA552" s="52"/>
      <c r="AB552" s="52"/>
      <c r="AC552" s="39"/>
      <c r="AD552" s="55"/>
    </row>
    <row r="553" s="35" customFormat="1" spans="6:30">
      <c r="F553" s="52"/>
      <c r="G553" s="52"/>
      <c r="P553" s="52"/>
      <c r="Q553" s="53"/>
      <c r="R553" s="52"/>
      <c r="S553" s="52"/>
      <c r="T553" s="52"/>
      <c r="U553" s="52"/>
      <c r="V553" s="52"/>
      <c r="W553" s="52"/>
      <c r="X553" s="52"/>
      <c r="Y553" s="52"/>
      <c r="Z553" s="52"/>
      <c r="AA553" s="52"/>
      <c r="AB553" s="52"/>
      <c r="AC553" s="39"/>
      <c r="AD553" s="55"/>
    </row>
    <row r="554" s="35" customFormat="1" spans="6:30">
      <c r="F554" s="52"/>
      <c r="G554" s="52"/>
      <c r="P554" s="52"/>
      <c r="Q554" s="53"/>
      <c r="R554" s="52"/>
      <c r="S554" s="52"/>
      <c r="T554" s="52"/>
      <c r="U554" s="52"/>
      <c r="V554" s="52"/>
      <c r="W554" s="52"/>
      <c r="X554" s="52"/>
      <c r="Y554" s="52"/>
      <c r="Z554" s="52"/>
      <c r="AA554" s="52"/>
      <c r="AB554" s="52"/>
      <c r="AC554" s="39"/>
      <c r="AD554" s="55"/>
    </row>
    <row r="555" s="35" customFormat="1" spans="6:30">
      <c r="F555" s="52"/>
      <c r="G555" s="52"/>
      <c r="P555" s="52"/>
      <c r="Q555" s="53"/>
      <c r="R555" s="52"/>
      <c r="S555" s="52"/>
      <c r="T555" s="52"/>
      <c r="U555" s="52"/>
      <c r="V555" s="52"/>
      <c r="W555" s="52"/>
      <c r="X555" s="52"/>
      <c r="Y555" s="52"/>
      <c r="Z555" s="52"/>
      <c r="AA555" s="52"/>
      <c r="AB555" s="52"/>
      <c r="AC555" s="39"/>
      <c r="AD555" s="55"/>
    </row>
    <row r="556" s="35" customFormat="1" spans="6:30">
      <c r="F556" s="52"/>
      <c r="G556" s="52"/>
      <c r="P556" s="52"/>
      <c r="Q556" s="53"/>
      <c r="R556" s="52"/>
      <c r="S556" s="52"/>
      <c r="T556" s="52"/>
      <c r="U556" s="52"/>
      <c r="V556" s="52"/>
      <c r="W556" s="52"/>
      <c r="X556" s="52"/>
      <c r="Y556" s="52"/>
      <c r="Z556" s="52"/>
      <c r="AA556" s="52"/>
      <c r="AB556" s="52"/>
      <c r="AC556" s="39"/>
      <c r="AD556" s="55"/>
    </row>
    <row r="557" s="35" customFormat="1" spans="6:30">
      <c r="F557" s="52"/>
      <c r="G557" s="52"/>
      <c r="P557" s="52"/>
      <c r="Q557" s="53"/>
      <c r="R557" s="52"/>
      <c r="S557" s="52"/>
      <c r="T557" s="52"/>
      <c r="U557" s="52"/>
      <c r="V557" s="52"/>
      <c r="W557" s="52"/>
      <c r="X557" s="52"/>
      <c r="Y557" s="52"/>
      <c r="Z557" s="52"/>
      <c r="AA557" s="52"/>
      <c r="AB557" s="52"/>
      <c r="AC557" s="39"/>
      <c r="AD557" s="55"/>
    </row>
    <row r="558" s="35" customFormat="1" spans="6:30">
      <c r="F558" s="52"/>
      <c r="G558" s="52"/>
      <c r="P558" s="52"/>
      <c r="Q558" s="53"/>
      <c r="R558" s="52"/>
      <c r="S558" s="52"/>
      <c r="T558" s="52"/>
      <c r="U558" s="52"/>
      <c r="V558" s="52"/>
      <c r="W558" s="52"/>
      <c r="X558" s="52"/>
      <c r="Y558" s="52"/>
      <c r="Z558" s="52"/>
      <c r="AA558" s="52"/>
      <c r="AB558" s="52"/>
      <c r="AC558" s="39"/>
      <c r="AD558" s="55"/>
    </row>
    <row r="559" s="35" customFormat="1" spans="6:30">
      <c r="F559" s="52"/>
      <c r="G559" s="52"/>
      <c r="P559" s="52"/>
      <c r="Q559" s="53"/>
      <c r="R559" s="52"/>
      <c r="S559" s="52"/>
      <c r="T559" s="52"/>
      <c r="U559" s="52"/>
      <c r="V559" s="52"/>
      <c r="W559" s="52"/>
      <c r="X559" s="52"/>
      <c r="Y559" s="52"/>
      <c r="Z559" s="52"/>
      <c r="AA559" s="52"/>
      <c r="AB559" s="52"/>
      <c r="AC559" s="39"/>
      <c r="AD559" s="55"/>
    </row>
    <row r="560" s="35" customFormat="1" spans="6:30">
      <c r="F560" s="52"/>
      <c r="G560" s="52"/>
      <c r="P560" s="52"/>
      <c r="Q560" s="53"/>
      <c r="R560" s="52"/>
      <c r="S560" s="52"/>
      <c r="T560" s="52"/>
      <c r="U560" s="52"/>
      <c r="V560" s="52"/>
      <c r="W560" s="52"/>
      <c r="X560" s="52"/>
      <c r="Y560" s="52"/>
      <c r="Z560" s="52"/>
      <c r="AA560" s="52"/>
      <c r="AB560" s="52"/>
      <c r="AC560" s="39"/>
      <c r="AD560" s="55"/>
    </row>
    <row r="561" s="35" customFormat="1" spans="6:30">
      <c r="F561" s="52"/>
      <c r="G561" s="52"/>
      <c r="P561" s="52"/>
      <c r="Q561" s="53"/>
      <c r="R561" s="52"/>
      <c r="S561" s="52"/>
      <c r="T561" s="52"/>
      <c r="U561" s="52"/>
      <c r="V561" s="52"/>
      <c r="W561" s="52"/>
      <c r="X561" s="52"/>
      <c r="Y561" s="52"/>
      <c r="Z561" s="52"/>
      <c r="AA561" s="52"/>
      <c r="AB561" s="52"/>
      <c r="AC561" s="39"/>
      <c r="AD561" s="55"/>
    </row>
    <row r="562" s="35" customFormat="1" spans="6:30">
      <c r="F562" s="52"/>
      <c r="G562" s="52"/>
      <c r="P562" s="52"/>
      <c r="Q562" s="53"/>
      <c r="R562" s="52"/>
      <c r="S562" s="52"/>
      <c r="T562" s="52"/>
      <c r="U562" s="52"/>
      <c r="V562" s="52"/>
      <c r="W562" s="52"/>
      <c r="X562" s="52"/>
      <c r="Y562" s="52"/>
      <c r="Z562" s="52"/>
      <c r="AA562" s="52"/>
      <c r="AB562" s="52"/>
      <c r="AC562" s="39"/>
      <c r="AD562" s="55"/>
    </row>
    <row r="563" s="35" customFormat="1" spans="6:30">
      <c r="F563" s="52"/>
      <c r="G563" s="52"/>
      <c r="P563" s="52"/>
      <c r="Q563" s="53"/>
      <c r="R563" s="52"/>
      <c r="S563" s="52"/>
      <c r="T563" s="52"/>
      <c r="U563" s="52"/>
      <c r="V563" s="52"/>
      <c r="W563" s="52"/>
      <c r="X563" s="52"/>
      <c r="Y563" s="52"/>
      <c r="Z563" s="52"/>
      <c r="AA563" s="52"/>
      <c r="AB563" s="52"/>
      <c r="AC563" s="39"/>
      <c r="AD563" s="55"/>
    </row>
    <row r="564" s="35" customFormat="1" spans="6:30">
      <c r="F564" s="52"/>
      <c r="G564" s="52"/>
      <c r="P564" s="52"/>
      <c r="Q564" s="53"/>
      <c r="R564" s="52"/>
      <c r="S564" s="52"/>
      <c r="T564" s="52"/>
      <c r="U564" s="52"/>
      <c r="V564" s="52"/>
      <c r="W564" s="52"/>
      <c r="X564" s="52"/>
      <c r="Y564" s="52"/>
      <c r="Z564" s="52"/>
      <c r="AA564" s="52"/>
      <c r="AB564" s="52"/>
      <c r="AC564" s="39"/>
      <c r="AD564" s="55"/>
    </row>
    <row r="565" s="35" customFormat="1" spans="6:30">
      <c r="F565" s="52"/>
      <c r="G565" s="52"/>
      <c r="P565" s="52"/>
      <c r="Q565" s="53"/>
      <c r="R565" s="52"/>
      <c r="S565" s="52"/>
      <c r="T565" s="52"/>
      <c r="U565" s="52"/>
      <c r="V565" s="52"/>
      <c r="W565" s="52"/>
      <c r="X565" s="52"/>
      <c r="Y565" s="52"/>
      <c r="Z565" s="52"/>
      <c r="AA565" s="52"/>
      <c r="AB565" s="52"/>
      <c r="AC565" s="39"/>
      <c r="AD565" s="55"/>
    </row>
    <row r="566" s="35" customFormat="1" spans="6:30">
      <c r="F566" s="52"/>
      <c r="G566" s="52"/>
      <c r="P566" s="52"/>
      <c r="Q566" s="53"/>
      <c r="R566" s="52"/>
      <c r="S566" s="52"/>
      <c r="T566" s="52"/>
      <c r="U566" s="52"/>
      <c r="V566" s="52"/>
      <c r="W566" s="52"/>
      <c r="X566" s="52"/>
      <c r="Y566" s="52"/>
      <c r="Z566" s="52"/>
      <c r="AA566" s="52"/>
      <c r="AB566" s="52"/>
      <c r="AC566" s="39"/>
      <c r="AD566" s="55"/>
    </row>
    <row r="567" s="35" customFormat="1" spans="6:30">
      <c r="F567" s="52"/>
      <c r="G567" s="52"/>
      <c r="P567" s="52"/>
      <c r="Q567" s="53"/>
      <c r="R567" s="52"/>
      <c r="S567" s="52"/>
      <c r="T567" s="52"/>
      <c r="U567" s="52"/>
      <c r="V567" s="52"/>
      <c r="W567" s="52"/>
      <c r="X567" s="52"/>
      <c r="Y567" s="52"/>
      <c r="Z567" s="52"/>
      <c r="AA567" s="52"/>
      <c r="AB567" s="52"/>
      <c r="AC567" s="39"/>
      <c r="AD567" s="55"/>
    </row>
    <row r="568" s="35" customFormat="1" spans="6:30">
      <c r="F568" s="52"/>
      <c r="G568" s="52"/>
      <c r="P568" s="52"/>
      <c r="Q568" s="53"/>
      <c r="R568" s="52"/>
      <c r="S568" s="52"/>
      <c r="T568" s="52"/>
      <c r="U568" s="52"/>
      <c r="V568" s="52"/>
      <c r="W568" s="52"/>
      <c r="X568" s="52"/>
      <c r="Y568" s="52"/>
      <c r="Z568" s="52"/>
      <c r="AA568" s="52"/>
      <c r="AB568" s="52"/>
      <c r="AC568" s="39"/>
      <c r="AD568" s="55"/>
    </row>
    <row r="569" s="35" customFormat="1" spans="6:30">
      <c r="F569" s="52"/>
      <c r="G569" s="52"/>
      <c r="P569" s="52"/>
      <c r="Q569" s="53"/>
      <c r="R569" s="52"/>
      <c r="S569" s="52"/>
      <c r="T569" s="52"/>
      <c r="U569" s="52"/>
      <c r="V569" s="52"/>
      <c r="W569" s="52"/>
      <c r="X569" s="52"/>
      <c r="Y569" s="52"/>
      <c r="Z569" s="52"/>
      <c r="AA569" s="52"/>
      <c r="AB569" s="52"/>
      <c r="AC569" s="39"/>
      <c r="AD569" s="55"/>
    </row>
    <row r="570" s="35" customFormat="1" spans="6:30">
      <c r="F570" s="52"/>
      <c r="G570" s="52"/>
      <c r="P570" s="52"/>
      <c r="Q570" s="53"/>
      <c r="R570" s="52"/>
      <c r="S570" s="52"/>
      <c r="T570" s="52"/>
      <c r="U570" s="52"/>
      <c r="V570" s="52"/>
      <c r="W570" s="52"/>
      <c r="X570" s="52"/>
      <c r="Y570" s="52"/>
      <c r="Z570" s="52"/>
      <c r="AA570" s="52"/>
      <c r="AB570" s="52"/>
      <c r="AC570" s="39"/>
      <c r="AD570" s="55"/>
    </row>
    <row r="571" s="35" customFormat="1" spans="6:30">
      <c r="F571" s="52"/>
      <c r="G571" s="52"/>
      <c r="P571" s="52"/>
      <c r="Q571" s="53"/>
      <c r="R571" s="52"/>
      <c r="S571" s="52"/>
      <c r="T571" s="52"/>
      <c r="U571" s="52"/>
      <c r="V571" s="52"/>
      <c r="W571" s="52"/>
      <c r="X571" s="52"/>
      <c r="Y571" s="52"/>
      <c r="Z571" s="52"/>
      <c r="AA571" s="52"/>
      <c r="AB571" s="52"/>
      <c r="AC571" s="39"/>
      <c r="AD571" s="55"/>
    </row>
    <row r="572" s="35" customFormat="1" spans="6:30">
      <c r="F572" s="52"/>
      <c r="G572" s="52"/>
      <c r="P572" s="52"/>
      <c r="Q572" s="53"/>
      <c r="R572" s="52"/>
      <c r="S572" s="52"/>
      <c r="T572" s="52"/>
      <c r="U572" s="52"/>
      <c r="V572" s="52"/>
      <c r="W572" s="52"/>
      <c r="X572" s="52"/>
      <c r="Y572" s="52"/>
      <c r="Z572" s="52"/>
      <c r="AA572" s="52"/>
      <c r="AB572" s="52"/>
      <c r="AC572" s="39"/>
      <c r="AD572" s="55"/>
    </row>
    <row r="573" s="35" customFormat="1" spans="6:30">
      <c r="F573" s="52"/>
      <c r="G573" s="52"/>
      <c r="P573" s="52"/>
      <c r="Q573" s="53"/>
      <c r="R573" s="52"/>
      <c r="S573" s="52"/>
      <c r="T573" s="52"/>
      <c r="U573" s="52"/>
      <c r="V573" s="52"/>
      <c r="W573" s="52"/>
      <c r="X573" s="52"/>
      <c r="Y573" s="52"/>
      <c r="Z573" s="52"/>
      <c r="AA573" s="52"/>
      <c r="AB573" s="52"/>
      <c r="AC573" s="39"/>
      <c r="AD573" s="55"/>
    </row>
    <row r="574" s="35" customFormat="1" spans="6:30">
      <c r="F574" s="52"/>
      <c r="G574" s="52"/>
      <c r="P574" s="52"/>
      <c r="Q574" s="53"/>
      <c r="R574" s="52"/>
      <c r="S574" s="52"/>
      <c r="T574" s="52"/>
      <c r="U574" s="52"/>
      <c r="V574" s="52"/>
      <c r="W574" s="52"/>
      <c r="X574" s="52"/>
      <c r="Y574" s="52"/>
      <c r="Z574" s="52"/>
      <c r="AA574" s="52"/>
      <c r="AB574" s="52"/>
      <c r="AC574" s="39"/>
      <c r="AD574" s="55"/>
    </row>
    <row r="575" s="35" customFormat="1" spans="6:30">
      <c r="F575" s="52"/>
      <c r="G575" s="52"/>
      <c r="P575" s="52"/>
      <c r="Q575" s="53"/>
      <c r="R575" s="52"/>
      <c r="S575" s="52"/>
      <c r="T575" s="52"/>
      <c r="U575" s="52"/>
      <c r="V575" s="52"/>
      <c r="W575" s="52"/>
      <c r="X575" s="52"/>
      <c r="Y575" s="52"/>
      <c r="Z575" s="52"/>
      <c r="AA575" s="52"/>
      <c r="AB575" s="52"/>
      <c r="AC575" s="39"/>
      <c r="AD575" s="55"/>
    </row>
    <row r="576" s="35" customFormat="1" spans="6:30">
      <c r="F576" s="52"/>
      <c r="G576" s="52"/>
      <c r="P576" s="52"/>
      <c r="Q576" s="53"/>
      <c r="R576" s="52"/>
      <c r="S576" s="52"/>
      <c r="T576" s="52"/>
      <c r="U576" s="52"/>
      <c r="V576" s="52"/>
      <c r="W576" s="52"/>
      <c r="X576" s="52"/>
      <c r="Y576" s="52"/>
      <c r="Z576" s="52"/>
      <c r="AA576" s="52"/>
      <c r="AB576" s="52"/>
      <c r="AC576" s="39"/>
      <c r="AD576" s="55"/>
    </row>
    <row r="577" s="35" customFormat="1" spans="6:30">
      <c r="F577" s="52"/>
      <c r="G577" s="52"/>
      <c r="P577" s="52"/>
      <c r="Q577" s="53"/>
      <c r="R577" s="52"/>
      <c r="S577" s="52"/>
      <c r="T577" s="52"/>
      <c r="U577" s="52"/>
      <c r="V577" s="52"/>
      <c r="W577" s="52"/>
      <c r="X577" s="52"/>
      <c r="Y577" s="52"/>
      <c r="Z577" s="52"/>
      <c r="AA577" s="52"/>
      <c r="AB577" s="52"/>
      <c r="AC577" s="39"/>
      <c r="AD577" s="55"/>
    </row>
    <row r="578" s="35" customFormat="1" spans="6:30">
      <c r="F578" s="52"/>
      <c r="G578" s="52"/>
      <c r="P578" s="52"/>
      <c r="Q578" s="53"/>
      <c r="R578" s="52"/>
      <c r="S578" s="52"/>
      <c r="T578" s="52"/>
      <c r="U578" s="52"/>
      <c r="V578" s="52"/>
      <c r="W578" s="52"/>
      <c r="X578" s="52"/>
      <c r="Y578" s="52"/>
      <c r="Z578" s="52"/>
      <c r="AA578" s="52"/>
      <c r="AB578" s="52"/>
      <c r="AC578" s="39"/>
      <c r="AD578" s="55"/>
    </row>
    <row r="579" s="35" customFormat="1" spans="6:30">
      <c r="F579" s="52"/>
      <c r="G579" s="52"/>
      <c r="P579" s="52"/>
      <c r="Q579" s="53"/>
      <c r="R579" s="52"/>
      <c r="S579" s="52"/>
      <c r="T579" s="52"/>
      <c r="U579" s="52"/>
      <c r="V579" s="52"/>
      <c r="W579" s="52"/>
      <c r="X579" s="52"/>
      <c r="Y579" s="52"/>
      <c r="Z579" s="52"/>
      <c r="AA579" s="52"/>
      <c r="AB579" s="52"/>
      <c r="AC579" s="39"/>
      <c r="AD579" s="55"/>
    </row>
    <row r="580" s="35" customFormat="1" spans="6:30">
      <c r="F580" s="52"/>
      <c r="G580" s="52"/>
      <c r="P580" s="52"/>
      <c r="Q580" s="53"/>
      <c r="R580" s="52"/>
      <c r="S580" s="52"/>
      <c r="T580" s="52"/>
      <c r="U580" s="52"/>
      <c r="V580" s="52"/>
      <c r="W580" s="52"/>
      <c r="X580" s="52"/>
      <c r="Y580" s="52"/>
      <c r="Z580" s="52"/>
      <c r="AA580" s="52"/>
      <c r="AB580" s="52"/>
      <c r="AC580" s="39"/>
      <c r="AD580" s="55"/>
    </row>
    <row r="581" s="35" customFormat="1" spans="6:30">
      <c r="F581" s="52"/>
      <c r="G581" s="52"/>
      <c r="P581" s="52"/>
      <c r="Q581" s="53"/>
      <c r="R581" s="52"/>
      <c r="S581" s="52"/>
      <c r="T581" s="52"/>
      <c r="U581" s="52"/>
      <c r="V581" s="52"/>
      <c r="W581" s="52"/>
      <c r="X581" s="52"/>
      <c r="Y581" s="52"/>
      <c r="Z581" s="52"/>
      <c r="AA581" s="52"/>
      <c r="AB581" s="52"/>
      <c r="AC581" s="39"/>
      <c r="AD581" s="55"/>
    </row>
    <row r="582" s="35" customFormat="1" spans="6:30">
      <c r="F582" s="52"/>
      <c r="G582" s="52"/>
      <c r="P582" s="52"/>
      <c r="Q582" s="53"/>
      <c r="R582" s="52"/>
      <c r="S582" s="52"/>
      <c r="T582" s="52"/>
      <c r="U582" s="52"/>
      <c r="V582" s="52"/>
      <c r="W582" s="52"/>
      <c r="X582" s="52"/>
      <c r="Y582" s="52"/>
      <c r="Z582" s="52"/>
      <c r="AA582" s="52"/>
      <c r="AB582" s="52"/>
      <c r="AC582" s="39"/>
      <c r="AD582" s="55"/>
    </row>
    <row r="583" s="35" customFormat="1" spans="6:30">
      <c r="F583" s="52"/>
      <c r="G583" s="52"/>
      <c r="P583" s="52"/>
      <c r="Q583" s="53"/>
      <c r="R583" s="52"/>
      <c r="S583" s="52"/>
      <c r="T583" s="52"/>
      <c r="U583" s="52"/>
      <c r="V583" s="52"/>
      <c r="W583" s="52"/>
      <c r="X583" s="52"/>
      <c r="Y583" s="52"/>
      <c r="Z583" s="52"/>
      <c r="AA583" s="52"/>
      <c r="AB583" s="52"/>
      <c r="AC583" s="39"/>
      <c r="AD583" s="55"/>
    </row>
    <row r="584" s="35" customFormat="1" spans="6:30">
      <c r="F584" s="52"/>
      <c r="G584" s="52"/>
      <c r="P584" s="52"/>
      <c r="Q584" s="53"/>
      <c r="R584" s="52"/>
      <c r="S584" s="52"/>
      <c r="T584" s="52"/>
      <c r="U584" s="52"/>
      <c r="V584" s="52"/>
      <c r="W584" s="52"/>
      <c r="X584" s="52"/>
      <c r="Y584" s="52"/>
      <c r="Z584" s="52"/>
      <c r="AA584" s="52"/>
      <c r="AB584" s="52"/>
      <c r="AC584" s="39"/>
      <c r="AD584" s="55"/>
    </row>
    <row r="585" s="35" customFormat="1" spans="6:30">
      <c r="F585" s="52"/>
      <c r="G585" s="52"/>
      <c r="P585" s="52"/>
      <c r="Q585" s="53"/>
      <c r="R585" s="52"/>
      <c r="S585" s="52"/>
      <c r="T585" s="52"/>
      <c r="U585" s="52"/>
      <c r="V585" s="52"/>
      <c r="W585" s="52"/>
      <c r="X585" s="52"/>
      <c r="Y585" s="52"/>
      <c r="Z585" s="52"/>
      <c r="AA585" s="52"/>
      <c r="AB585" s="52"/>
      <c r="AC585" s="39"/>
      <c r="AD585" s="55"/>
    </row>
    <row r="586" s="35" customFormat="1" spans="6:30">
      <c r="F586" s="52"/>
      <c r="G586" s="52"/>
      <c r="P586" s="52"/>
      <c r="Q586" s="53"/>
      <c r="R586" s="52"/>
      <c r="S586" s="52"/>
      <c r="T586" s="52"/>
      <c r="U586" s="52"/>
      <c r="V586" s="52"/>
      <c r="W586" s="52"/>
      <c r="X586" s="52"/>
      <c r="Y586" s="52"/>
      <c r="Z586" s="52"/>
      <c r="AA586" s="52"/>
      <c r="AB586" s="52"/>
      <c r="AC586" s="39"/>
      <c r="AD586" s="55"/>
    </row>
    <row r="587" s="35" customFormat="1" spans="6:30">
      <c r="F587" s="52"/>
      <c r="G587" s="52"/>
      <c r="P587" s="52"/>
      <c r="Q587" s="53"/>
      <c r="R587" s="52"/>
      <c r="S587" s="52"/>
      <c r="T587" s="52"/>
      <c r="U587" s="52"/>
      <c r="V587" s="52"/>
      <c r="W587" s="52"/>
      <c r="X587" s="52"/>
      <c r="Y587" s="52"/>
      <c r="Z587" s="52"/>
      <c r="AA587" s="52"/>
      <c r="AB587" s="52"/>
      <c r="AC587" s="39"/>
      <c r="AD587" s="55"/>
    </row>
    <row r="588" s="35" customFormat="1" spans="6:30">
      <c r="F588" s="52"/>
      <c r="G588" s="52"/>
      <c r="P588" s="52"/>
      <c r="Q588" s="53"/>
      <c r="R588" s="52"/>
      <c r="S588" s="52"/>
      <c r="T588" s="52"/>
      <c r="U588" s="52"/>
      <c r="V588" s="52"/>
      <c r="W588" s="52"/>
      <c r="X588" s="52"/>
      <c r="Y588" s="52"/>
      <c r="Z588" s="52"/>
      <c r="AA588" s="52"/>
      <c r="AB588" s="52"/>
      <c r="AC588" s="39"/>
      <c r="AD588" s="55"/>
    </row>
    <row r="589" s="35" customFormat="1" spans="6:30">
      <c r="F589" s="52"/>
      <c r="G589" s="52"/>
      <c r="P589" s="52"/>
      <c r="Q589" s="53"/>
      <c r="R589" s="52"/>
      <c r="S589" s="52"/>
      <c r="T589" s="52"/>
      <c r="U589" s="52"/>
      <c r="V589" s="52"/>
      <c r="W589" s="52"/>
      <c r="X589" s="52"/>
      <c r="Y589" s="52"/>
      <c r="Z589" s="52"/>
      <c r="AA589" s="52"/>
      <c r="AB589" s="52"/>
      <c r="AC589" s="39"/>
      <c r="AD589" s="55"/>
    </row>
    <row r="590" s="35" customFormat="1" spans="6:30">
      <c r="F590" s="52"/>
      <c r="G590" s="52"/>
      <c r="P590" s="52"/>
      <c r="Q590" s="53"/>
      <c r="R590" s="52"/>
      <c r="S590" s="52"/>
      <c r="T590" s="52"/>
      <c r="U590" s="52"/>
      <c r="V590" s="52"/>
      <c r="W590" s="52"/>
      <c r="X590" s="52"/>
      <c r="Y590" s="52"/>
      <c r="Z590" s="52"/>
      <c r="AA590" s="52"/>
      <c r="AB590" s="52"/>
      <c r="AC590" s="39"/>
      <c r="AD590" s="55"/>
    </row>
    <row r="591" s="35" customFormat="1" spans="6:30">
      <c r="F591" s="52"/>
      <c r="G591" s="52"/>
      <c r="P591" s="52"/>
      <c r="Q591" s="53"/>
      <c r="R591" s="52"/>
      <c r="S591" s="52"/>
      <c r="T591" s="52"/>
      <c r="U591" s="52"/>
      <c r="V591" s="52"/>
      <c r="W591" s="52"/>
      <c r="X591" s="52"/>
      <c r="Y591" s="52"/>
      <c r="Z591" s="52"/>
      <c r="AA591" s="52"/>
      <c r="AB591" s="52"/>
      <c r="AC591" s="39"/>
      <c r="AD591" s="55"/>
    </row>
    <row r="592" s="35" customFormat="1" spans="6:30">
      <c r="F592" s="52"/>
      <c r="G592" s="52"/>
      <c r="P592" s="52"/>
      <c r="Q592" s="53"/>
      <c r="R592" s="52"/>
      <c r="S592" s="52"/>
      <c r="T592" s="52"/>
      <c r="U592" s="52"/>
      <c r="V592" s="52"/>
      <c r="W592" s="52"/>
      <c r="X592" s="52"/>
      <c r="Y592" s="52"/>
      <c r="Z592" s="52"/>
      <c r="AA592" s="52"/>
      <c r="AB592" s="52"/>
      <c r="AC592" s="39"/>
      <c r="AD592" s="55"/>
    </row>
    <row r="593" s="35" customFormat="1" spans="6:30">
      <c r="F593" s="52"/>
      <c r="G593" s="52"/>
      <c r="P593" s="52"/>
      <c r="Q593" s="53"/>
      <c r="R593" s="52"/>
      <c r="S593" s="52"/>
      <c r="T593" s="52"/>
      <c r="U593" s="52"/>
      <c r="V593" s="52"/>
      <c r="W593" s="52"/>
      <c r="X593" s="52"/>
      <c r="Y593" s="52"/>
      <c r="Z593" s="52"/>
      <c r="AA593" s="52"/>
      <c r="AB593" s="52"/>
      <c r="AC593" s="39"/>
      <c r="AD593" s="55"/>
    </row>
    <row r="594" s="35" customFormat="1" spans="6:30">
      <c r="F594" s="52"/>
      <c r="G594" s="52"/>
      <c r="P594" s="52"/>
      <c r="Q594" s="53"/>
      <c r="R594" s="52"/>
      <c r="S594" s="52"/>
      <c r="T594" s="52"/>
      <c r="U594" s="52"/>
      <c r="V594" s="52"/>
      <c r="W594" s="52"/>
      <c r="X594" s="52"/>
      <c r="Y594" s="52"/>
      <c r="Z594" s="52"/>
      <c r="AA594" s="52"/>
      <c r="AB594" s="52"/>
      <c r="AC594" s="39"/>
      <c r="AD594" s="55"/>
    </row>
    <row r="595" s="35" customFormat="1" spans="6:30">
      <c r="F595" s="52"/>
      <c r="G595" s="52"/>
      <c r="P595" s="52"/>
      <c r="Q595" s="53"/>
      <c r="R595" s="52"/>
      <c r="S595" s="52"/>
      <c r="T595" s="52"/>
      <c r="U595" s="52"/>
      <c r="V595" s="52"/>
      <c r="W595" s="52"/>
      <c r="X595" s="52"/>
      <c r="Y595" s="52"/>
      <c r="Z595" s="52"/>
      <c r="AA595" s="52"/>
      <c r="AB595" s="52"/>
      <c r="AC595" s="39"/>
      <c r="AD595" s="55"/>
    </row>
    <row r="596" s="35" customFormat="1" spans="6:30">
      <c r="F596" s="52"/>
      <c r="G596" s="52"/>
      <c r="P596" s="52"/>
      <c r="Q596" s="53"/>
      <c r="R596" s="52"/>
      <c r="S596" s="52"/>
      <c r="T596" s="52"/>
      <c r="U596" s="52"/>
      <c r="V596" s="52"/>
      <c r="W596" s="52"/>
      <c r="X596" s="52"/>
      <c r="Y596" s="52"/>
      <c r="Z596" s="52"/>
      <c r="AA596" s="52"/>
      <c r="AB596" s="52"/>
      <c r="AC596" s="39"/>
      <c r="AD596" s="55"/>
    </row>
    <row r="597" s="35" customFormat="1" spans="6:30">
      <c r="F597" s="52"/>
      <c r="G597" s="52"/>
      <c r="P597" s="52"/>
      <c r="Q597" s="53"/>
      <c r="R597" s="52"/>
      <c r="S597" s="52"/>
      <c r="T597" s="52"/>
      <c r="U597" s="52"/>
      <c r="V597" s="52"/>
      <c r="W597" s="52"/>
      <c r="X597" s="52"/>
      <c r="Y597" s="52"/>
      <c r="Z597" s="52"/>
      <c r="AA597" s="52"/>
      <c r="AB597" s="52"/>
      <c r="AC597" s="39"/>
      <c r="AD597" s="55"/>
    </row>
    <row r="598" s="35" customFormat="1" spans="6:30">
      <c r="F598" s="52"/>
      <c r="G598" s="52"/>
      <c r="P598" s="52"/>
      <c r="Q598" s="53"/>
      <c r="R598" s="52"/>
      <c r="S598" s="52"/>
      <c r="T598" s="52"/>
      <c r="U598" s="52"/>
      <c r="V598" s="52"/>
      <c r="W598" s="52"/>
      <c r="X598" s="52"/>
      <c r="Y598" s="52"/>
      <c r="Z598" s="52"/>
      <c r="AA598" s="52"/>
      <c r="AB598" s="52"/>
      <c r="AC598" s="39"/>
      <c r="AD598" s="55"/>
    </row>
    <row r="599" s="35" customFormat="1" spans="6:30">
      <c r="F599" s="52"/>
      <c r="G599" s="52"/>
      <c r="P599" s="52"/>
      <c r="Q599" s="53"/>
      <c r="R599" s="52"/>
      <c r="S599" s="52"/>
      <c r="T599" s="52"/>
      <c r="U599" s="52"/>
      <c r="V599" s="52"/>
      <c r="W599" s="52"/>
      <c r="X599" s="52"/>
      <c r="Y599" s="52"/>
      <c r="Z599" s="52"/>
      <c r="AA599" s="52"/>
      <c r="AB599" s="52"/>
      <c r="AC599" s="39"/>
      <c r="AD599" s="55"/>
    </row>
    <row r="600" s="35" customFormat="1" spans="6:30">
      <c r="F600" s="52"/>
      <c r="G600" s="52"/>
      <c r="P600" s="52"/>
      <c r="Q600" s="53"/>
      <c r="R600" s="52"/>
      <c r="S600" s="52"/>
      <c r="T600" s="52"/>
      <c r="U600" s="52"/>
      <c r="V600" s="52"/>
      <c r="W600" s="52"/>
      <c r="X600" s="52"/>
      <c r="Y600" s="52"/>
      <c r="Z600" s="52"/>
      <c r="AA600" s="52"/>
      <c r="AB600" s="52"/>
      <c r="AC600" s="39"/>
      <c r="AD600" s="55"/>
    </row>
    <row r="601" s="35" customFormat="1" spans="6:30">
      <c r="F601" s="52"/>
      <c r="G601" s="52"/>
      <c r="P601" s="52"/>
      <c r="Q601" s="53"/>
      <c r="R601" s="52"/>
      <c r="S601" s="52"/>
      <c r="T601" s="52"/>
      <c r="U601" s="52"/>
      <c r="V601" s="52"/>
      <c r="W601" s="52"/>
      <c r="X601" s="52"/>
      <c r="Y601" s="52"/>
      <c r="Z601" s="52"/>
      <c r="AA601" s="52"/>
      <c r="AB601" s="52"/>
      <c r="AC601" s="39"/>
      <c r="AD601" s="55"/>
    </row>
    <row r="602" s="35" customFormat="1" spans="6:30">
      <c r="F602" s="52"/>
      <c r="G602" s="52"/>
      <c r="P602" s="52"/>
      <c r="Q602" s="53"/>
      <c r="R602" s="52"/>
      <c r="S602" s="52"/>
      <c r="T602" s="52"/>
      <c r="U602" s="52"/>
      <c r="V602" s="52"/>
      <c r="W602" s="52"/>
      <c r="X602" s="52"/>
      <c r="Y602" s="52"/>
      <c r="Z602" s="52"/>
      <c r="AA602" s="52"/>
      <c r="AB602" s="52"/>
      <c r="AC602" s="39"/>
      <c r="AD602" s="55"/>
    </row>
    <row r="603" s="35" customFormat="1" spans="6:30">
      <c r="F603" s="52"/>
      <c r="G603" s="52"/>
      <c r="P603" s="52"/>
      <c r="Q603" s="53"/>
      <c r="R603" s="52"/>
      <c r="S603" s="52"/>
      <c r="T603" s="52"/>
      <c r="U603" s="52"/>
      <c r="V603" s="52"/>
      <c r="W603" s="52"/>
      <c r="X603" s="52"/>
      <c r="Y603" s="52"/>
      <c r="Z603" s="52"/>
      <c r="AA603" s="52"/>
      <c r="AB603" s="52"/>
      <c r="AC603" s="39"/>
      <c r="AD603" s="55"/>
    </row>
    <row r="604" s="35" customFormat="1" spans="6:30">
      <c r="F604" s="52"/>
      <c r="G604" s="52"/>
      <c r="P604" s="52"/>
      <c r="Q604" s="53"/>
      <c r="R604" s="52"/>
      <c r="S604" s="52"/>
      <c r="T604" s="52"/>
      <c r="U604" s="52"/>
      <c r="V604" s="52"/>
      <c r="W604" s="52"/>
      <c r="X604" s="52"/>
      <c r="Y604" s="52"/>
      <c r="Z604" s="52"/>
      <c r="AA604" s="52"/>
      <c r="AB604" s="52"/>
      <c r="AC604" s="39"/>
      <c r="AD604" s="55"/>
    </row>
    <row r="605" s="35" customFormat="1" spans="6:30">
      <c r="F605" s="52"/>
      <c r="G605" s="52"/>
      <c r="P605" s="52"/>
      <c r="Q605" s="53"/>
      <c r="R605" s="52"/>
      <c r="S605" s="52"/>
      <c r="T605" s="52"/>
      <c r="U605" s="52"/>
      <c r="V605" s="52"/>
      <c r="W605" s="52"/>
      <c r="X605" s="52"/>
      <c r="Y605" s="52"/>
      <c r="Z605" s="52"/>
      <c r="AA605" s="52"/>
      <c r="AB605" s="52"/>
      <c r="AC605" s="39"/>
      <c r="AD605" s="55"/>
    </row>
    <row r="606" s="35" customFormat="1" spans="6:30">
      <c r="F606" s="52"/>
      <c r="G606" s="52"/>
      <c r="P606" s="52"/>
      <c r="Q606" s="53"/>
      <c r="R606" s="52"/>
      <c r="S606" s="52"/>
      <c r="T606" s="52"/>
      <c r="U606" s="52"/>
      <c r="V606" s="52"/>
      <c r="W606" s="52"/>
      <c r="X606" s="52"/>
      <c r="Y606" s="52"/>
      <c r="Z606" s="52"/>
      <c r="AA606" s="52"/>
      <c r="AB606" s="52"/>
      <c r="AC606" s="39"/>
      <c r="AD606" s="55"/>
    </row>
    <row r="607" s="35" customFormat="1" spans="6:30">
      <c r="F607" s="52"/>
      <c r="G607" s="52"/>
      <c r="P607" s="52"/>
      <c r="Q607" s="53"/>
      <c r="R607" s="52"/>
      <c r="S607" s="52"/>
      <c r="T607" s="52"/>
      <c r="U607" s="52"/>
      <c r="V607" s="52"/>
      <c r="W607" s="52"/>
      <c r="X607" s="52"/>
      <c r="Y607" s="52"/>
      <c r="Z607" s="52"/>
      <c r="AA607" s="52"/>
      <c r="AB607" s="52"/>
      <c r="AC607" s="39"/>
      <c r="AD607" s="55"/>
    </row>
    <row r="608" s="35" customFormat="1" spans="6:30">
      <c r="F608" s="52"/>
      <c r="G608" s="52"/>
      <c r="P608" s="52"/>
      <c r="Q608" s="53"/>
      <c r="R608" s="52"/>
      <c r="S608" s="52"/>
      <c r="T608" s="52"/>
      <c r="U608" s="52"/>
      <c r="V608" s="52"/>
      <c r="W608" s="52"/>
      <c r="X608" s="52"/>
      <c r="Y608" s="52"/>
      <c r="Z608" s="52"/>
      <c r="AA608" s="52"/>
      <c r="AB608" s="52"/>
      <c r="AC608" s="39"/>
      <c r="AD608" s="55"/>
    </row>
    <row r="609" s="35" customFormat="1" spans="6:30">
      <c r="F609" s="52"/>
      <c r="G609" s="52"/>
      <c r="P609" s="52"/>
      <c r="Q609" s="53"/>
      <c r="R609" s="52"/>
      <c r="S609" s="52"/>
      <c r="T609" s="52"/>
      <c r="U609" s="52"/>
      <c r="V609" s="52"/>
      <c r="W609" s="52"/>
      <c r="X609" s="52"/>
      <c r="Y609" s="52"/>
      <c r="Z609" s="52"/>
      <c r="AA609" s="52"/>
      <c r="AB609" s="52"/>
      <c r="AC609" s="39"/>
      <c r="AD609" s="55"/>
    </row>
    <row r="610" s="35" customFormat="1" spans="6:30">
      <c r="F610" s="52"/>
      <c r="G610" s="52"/>
      <c r="P610" s="52"/>
      <c r="Q610" s="53"/>
      <c r="R610" s="52"/>
      <c r="S610" s="52"/>
      <c r="T610" s="52"/>
      <c r="U610" s="52"/>
      <c r="V610" s="52"/>
      <c r="W610" s="52"/>
      <c r="X610" s="52"/>
      <c r="Y610" s="52"/>
      <c r="Z610" s="52"/>
      <c r="AA610" s="52"/>
      <c r="AB610" s="52"/>
      <c r="AC610" s="39"/>
      <c r="AD610" s="55"/>
    </row>
    <row r="611" s="35" customFormat="1" spans="6:30">
      <c r="F611" s="52"/>
      <c r="G611" s="52"/>
      <c r="P611" s="52"/>
      <c r="Q611" s="53"/>
      <c r="R611" s="52"/>
      <c r="S611" s="52"/>
      <c r="T611" s="52"/>
      <c r="U611" s="52"/>
      <c r="V611" s="52"/>
      <c r="W611" s="52"/>
      <c r="X611" s="52"/>
      <c r="Y611" s="52"/>
      <c r="Z611" s="52"/>
      <c r="AA611" s="52"/>
      <c r="AB611" s="52"/>
      <c r="AC611" s="39"/>
      <c r="AD611" s="55"/>
    </row>
    <row r="612" s="35" customFormat="1" spans="6:30">
      <c r="F612" s="52"/>
      <c r="G612" s="52"/>
      <c r="P612" s="52"/>
      <c r="Q612" s="53"/>
      <c r="R612" s="52"/>
      <c r="S612" s="52"/>
      <c r="T612" s="52"/>
      <c r="U612" s="52"/>
      <c r="V612" s="52"/>
      <c r="W612" s="52"/>
      <c r="X612" s="52"/>
      <c r="Y612" s="52"/>
      <c r="Z612" s="52"/>
      <c r="AA612" s="52"/>
      <c r="AB612" s="52"/>
      <c r="AC612" s="39"/>
      <c r="AD612" s="55"/>
    </row>
    <row r="613" s="35" customFormat="1" spans="6:30">
      <c r="F613" s="52"/>
      <c r="G613" s="52"/>
      <c r="P613" s="52"/>
      <c r="Q613" s="53"/>
      <c r="R613" s="52"/>
      <c r="S613" s="52"/>
      <c r="T613" s="52"/>
      <c r="U613" s="52"/>
      <c r="V613" s="52"/>
      <c r="W613" s="52"/>
      <c r="X613" s="52"/>
      <c r="Y613" s="52"/>
      <c r="Z613" s="52"/>
      <c r="AA613" s="52"/>
      <c r="AB613" s="52"/>
      <c r="AC613" s="39"/>
      <c r="AD613" s="55"/>
    </row>
    <row r="614" s="35" customFormat="1" spans="6:30">
      <c r="F614" s="52"/>
      <c r="G614" s="52"/>
      <c r="P614" s="52"/>
      <c r="Q614" s="53"/>
      <c r="R614" s="52"/>
      <c r="S614" s="52"/>
      <c r="T614" s="52"/>
      <c r="U614" s="52"/>
      <c r="V614" s="52"/>
      <c r="W614" s="52"/>
      <c r="X614" s="52"/>
      <c r="Y614" s="52"/>
      <c r="Z614" s="52"/>
      <c r="AA614" s="52"/>
      <c r="AB614" s="52"/>
      <c r="AC614" s="39"/>
      <c r="AD614" s="55"/>
    </row>
    <row r="615" s="35" customFormat="1" spans="6:30">
      <c r="F615" s="52"/>
      <c r="G615" s="52"/>
      <c r="P615" s="52"/>
      <c r="Q615" s="53"/>
      <c r="R615" s="52"/>
      <c r="S615" s="52"/>
      <c r="T615" s="52"/>
      <c r="U615" s="52"/>
      <c r="V615" s="52"/>
      <c r="W615" s="52"/>
      <c r="X615" s="52"/>
      <c r="Y615" s="52"/>
      <c r="Z615" s="52"/>
      <c r="AA615" s="52"/>
      <c r="AB615" s="52"/>
      <c r="AC615" s="39"/>
      <c r="AD615" s="55"/>
    </row>
    <row r="616" s="35" customFormat="1" spans="6:30">
      <c r="F616" s="52"/>
      <c r="G616" s="52"/>
      <c r="P616" s="52"/>
      <c r="Q616" s="53"/>
      <c r="R616" s="52"/>
      <c r="S616" s="52"/>
      <c r="T616" s="52"/>
      <c r="U616" s="52"/>
      <c r="V616" s="52"/>
      <c r="W616" s="52"/>
      <c r="X616" s="52"/>
      <c r="Y616" s="52"/>
      <c r="Z616" s="52"/>
      <c r="AA616" s="52"/>
      <c r="AB616" s="52"/>
      <c r="AC616" s="39"/>
      <c r="AD616" s="55"/>
    </row>
    <row r="617" s="35" customFormat="1" spans="6:30">
      <c r="F617" s="52"/>
      <c r="G617" s="52"/>
      <c r="P617" s="52"/>
      <c r="Q617" s="53"/>
      <c r="R617" s="52"/>
      <c r="S617" s="52"/>
      <c r="T617" s="52"/>
      <c r="U617" s="52"/>
      <c r="V617" s="52"/>
      <c r="W617" s="52"/>
      <c r="X617" s="52"/>
      <c r="Y617" s="52"/>
      <c r="Z617" s="52"/>
      <c r="AA617" s="52"/>
      <c r="AB617" s="52"/>
      <c r="AC617" s="39"/>
      <c r="AD617" s="55"/>
    </row>
    <row r="618" s="35" customFormat="1" spans="6:30">
      <c r="F618" s="52"/>
      <c r="G618" s="52"/>
      <c r="P618" s="52"/>
      <c r="Q618" s="53"/>
      <c r="R618" s="52"/>
      <c r="S618" s="52"/>
      <c r="T618" s="52"/>
      <c r="U618" s="52"/>
      <c r="V618" s="52"/>
      <c r="W618" s="52"/>
      <c r="X618" s="52"/>
      <c r="Y618" s="52"/>
      <c r="Z618" s="52"/>
      <c r="AA618" s="52"/>
      <c r="AB618" s="52"/>
      <c r="AC618" s="39"/>
      <c r="AD618" s="55"/>
    </row>
    <row r="619" s="35" customFormat="1" spans="6:30">
      <c r="F619" s="52"/>
      <c r="G619" s="52"/>
      <c r="P619" s="52"/>
      <c r="Q619" s="53"/>
      <c r="R619" s="52"/>
      <c r="S619" s="52"/>
      <c r="T619" s="52"/>
      <c r="U619" s="52"/>
      <c r="V619" s="52"/>
      <c r="W619" s="52"/>
      <c r="X619" s="52"/>
      <c r="Y619" s="52"/>
      <c r="Z619" s="52"/>
      <c r="AA619" s="52"/>
      <c r="AB619" s="52"/>
      <c r="AC619" s="39"/>
      <c r="AD619" s="55"/>
    </row>
    <row r="620" s="35" customFormat="1" spans="6:30">
      <c r="F620" s="52"/>
      <c r="G620" s="52"/>
      <c r="P620" s="52"/>
      <c r="Q620" s="53"/>
      <c r="R620" s="52"/>
      <c r="S620" s="52"/>
      <c r="T620" s="52"/>
      <c r="U620" s="52"/>
      <c r="V620" s="52"/>
      <c r="W620" s="52"/>
      <c r="X620" s="52"/>
      <c r="Y620" s="52"/>
      <c r="Z620" s="52"/>
      <c r="AA620" s="52"/>
      <c r="AB620" s="52"/>
      <c r="AC620" s="39"/>
      <c r="AD620" s="55"/>
    </row>
    <row r="621" s="35" customFormat="1" spans="6:30">
      <c r="F621" s="52"/>
      <c r="G621" s="52"/>
      <c r="P621" s="52"/>
      <c r="Q621" s="53"/>
      <c r="R621" s="52"/>
      <c r="S621" s="52"/>
      <c r="T621" s="52"/>
      <c r="U621" s="52"/>
      <c r="V621" s="52"/>
      <c r="W621" s="52"/>
      <c r="X621" s="52"/>
      <c r="Y621" s="52"/>
      <c r="Z621" s="52"/>
      <c r="AA621" s="52"/>
      <c r="AB621" s="52"/>
      <c r="AC621" s="39"/>
      <c r="AD621" s="55"/>
    </row>
    <row r="622" s="35" customFormat="1" spans="6:30">
      <c r="F622" s="52"/>
      <c r="G622" s="52"/>
      <c r="P622" s="52"/>
      <c r="Q622" s="53"/>
      <c r="R622" s="52"/>
      <c r="S622" s="52"/>
      <c r="T622" s="52"/>
      <c r="U622" s="52"/>
      <c r="V622" s="52"/>
      <c r="W622" s="52"/>
      <c r="X622" s="52"/>
      <c r="Y622" s="52"/>
      <c r="Z622" s="52"/>
      <c r="AA622" s="52"/>
      <c r="AB622" s="52"/>
      <c r="AC622" s="39"/>
      <c r="AD622" s="55"/>
    </row>
    <row r="623" s="35" customFormat="1" spans="6:30">
      <c r="F623" s="52"/>
      <c r="G623" s="52"/>
      <c r="P623" s="52"/>
      <c r="Q623" s="53"/>
      <c r="R623" s="52"/>
      <c r="S623" s="52"/>
      <c r="T623" s="52"/>
      <c r="U623" s="52"/>
      <c r="V623" s="52"/>
      <c r="W623" s="52"/>
      <c r="X623" s="52"/>
      <c r="Y623" s="52"/>
      <c r="Z623" s="52"/>
      <c r="AA623" s="52"/>
      <c r="AB623" s="52"/>
      <c r="AC623" s="39"/>
      <c r="AD623" s="55"/>
    </row>
    <row r="624" s="35" customFormat="1" spans="6:30">
      <c r="F624" s="52"/>
      <c r="G624" s="52"/>
      <c r="P624" s="52"/>
      <c r="Q624" s="53"/>
      <c r="R624" s="52"/>
      <c r="S624" s="52"/>
      <c r="T624" s="52"/>
      <c r="U624" s="52"/>
      <c r="V624" s="52"/>
      <c r="W624" s="52"/>
      <c r="X624" s="52"/>
      <c r="Y624" s="52"/>
      <c r="Z624" s="52"/>
      <c r="AA624" s="52"/>
      <c r="AB624" s="52"/>
      <c r="AC624" s="39"/>
      <c r="AD624" s="55"/>
    </row>
    <row r="625" s="35" customFormat="1" spans="6:30">
      <c r="F625" s="52"/>
      <c r="G625" s="52"/>
      <c r="P625" s="52"/>
      <c r="Q625" s="53"/>
      <c r="R625" s="52"/>
      <c r="S625" s="52"/>
      <c r="T625" s="52"/>
      <c r="U625" s="52"/>
      <c r="V625" s="52"/>
      <c r="W625" s="52"/>
      <c r="X625" s="52"/>
      <c r="Y625" s="52"/>
      <c r="Z625" s="52"/>
      <c r="AA625" s="52"/>
      <c r="AB625" s="52"/>
      <c r="AC625" s="39"/>
      <c r="AD625" s="55"/>
    </row>
    <row r="626" s="35" customFormat="1" spans="6:30">
      <c r="F626" s="52"/>
      <c r="G626" s="52"/>
      <c r="P626" s="52"/>
      <c r="Q626" s="53"/>
      <c r="R626" s="52"/>
      <c r="S626" s="52"/>
      <c r="T626" s="52"/>
      <c r="U626" s="52"/>
      <c r="V626" s="52"/>
      <c r="W626" s="52"/>
      <c r="X626" s="52"/>
      <c r="Y626" s="52"/>
      <c r="Z626" s="52"/>
      <c r="AA626" s="52"/>
      <c r="AB626" s="52"/>
      <c r="AC626" s="39"/>
      <c r="AD626" s="55"/>
    </row>
    <row r="627" s="35" customFormat="1" spans="6:30">
      <c r="F627" s="52"/>
      <c r="G627" s="52"/>
      <c r="P627" s="52"/>
      <c r="Q627" s="53"/>
      <c r="R627" s="52"/>
      <c r="S627" s="52"/>
      <c r="T627" s="52"/>
      <c r="U627" s="52"/>
      <c r="V627" s="52"/>
      <c r="W627" s="52"/>
      <c r="X627" s="52"/>
      <c r="Y627" s="52"/>
      <c r="Z627" s="52"/>
      <c r="AA627" s="52"/>
      <c r="AB627" s="52"/>
      <c r="AC627" s="39"/>
      <c r="AD627" s="55"/>
    </row>
    <row r="628" s="35" customFormat="1" spans="6:30">
      <c r="F628" s="52"/>
      <c r="G628" s="52"/>
      <c r="P628" s="52"/>
      <c r="Q628" s="53"/>
      <c r="R628" s="52"/>
      <c r="S628" s="52"/>
      <c r="T628" s="52"/>
      <c r="U628" s="52"/>
      <c r="V628" s="52"/>
      <c r="W628" s="52"/>
      <c r="X628" s="52"/>
      <c r="Y628" s="52"/>
      <c r="Z628" s="52"/>
      <c r="AA628" s="52"/>
      <c r="AB628" s="52"/>
      <c r="AC628" s="39"/>
      <c r="AD628" s="55"/>
    </row>
    <row r="629" s="35" customFormat="1" spans="6:30">
      <c r="F629" s="52"/>
      <c r="G629" s="52"/>
      <c r="P629" s="52"/>
      <c r="Q629" s="53"/>
      <c r="R629" s="52"/>
      <c r="S629" s="52"/>
      <c r="T629" s="52"/>
      <c r="U629" s="52"/>
      <c r="V629" s="52"/>
      <c r="W629" s="52"/>
      <c r="X629" s="52"/>
      <c r="Y629" s="52"/>
      <c r="Z629" s="52"/>
      <c r="AA629" s="52"/>
      <c r="AB629" s="52"/>
      <c r="AC629" s="39"/>
      <c r="AD629" s="55"/>
    </row>
    <row r="630" s="35" customFormat="1" spans="6:30">
      <c r="F630" s="52"/>
      <c r="G630" s="52"/>
      <c r="P630" s="52"/>
      <c r="Q630" s="53"/>
      <c r="R630" s="52"/>
      <c r="S630" s="52"/>
      <c r="T630" s="52"/>
      <c r="U630" s="52"/>
      <c r="V630" s="52"/>
      <c r="W630" s="52"/>
      <c r="X630" s="52"/>
      <c r="Y630" s="52"/>
      <c r="Z630" s="52"/>
      <c r="AA630" s="52"/>
      <c r="AB630" s="52"/>
      <c r="AC630" s="39"/>
      <c r="AD630" s="55"/>
    </row>
    <row r="631" s="35" customFormat="1" spans="6:30">
      <c r="F631" s="52"/>
      <c r="G631" s="52"/>
      <c r="P631" s="52"/>
      <c r="Q631" s="53"/>
      <c r="R631" s="52"/>
      <c r="S631" s="52"/>
      <c r="T631" s="52"/>
      <c r="U631" s="52"/>
      <c r="V631" s="52"/>
      <c r="W631" s="52"/>
      <c r="X631" s="52"/>
      <c r="Y631" s="52"/>
      <c r="Z631" s="52"/>
      <c r="AA631" s="52"/>
      <c r="AB631" s="52"/>
      <c r="AC631" s="39"/>
      <c r="AD631" s="55"/>
    </row>
    <row r="632" s="35" customFormat="1" spans="6:30">
      <c r="F632" s="52"/>
      <c r="G632" s="52"/>
      <c r="P632" s="52"/>
      <c r="Q632" s="53"/>
      <c r="R632" s="52"/>
      <c r="S632" s="52"/>
      <c r="T632" s="52"/>
      <c r="U632" s="52"/>
      <c r="V632" s="52"/>
      <c r="W632" s="52"/>
      <c r="X632" s="52"/>
      <c r="Y632" s="52"/>
      <c r="Z632" s="52"/>
      <c r="AA632" s="52"/>
      <c r="AB632" s="52"/>
      <c r="AC632" s="39"/>
      <c r="AD632" s="55"/>
    </row>
    <row r="633" s="35" customFormat="1" spans="6:30">
      <c r="F633" s="52"/>
      <c r="G633" s="52"/>
      <c r="P633" s="52"/>
      <c r="Q633" s="53"/>
      <c r="R633" s="52"/>
      <c r="S633" s="52"/>
      <c r="T633" s="52"/>
      <c r="U633" s="52"/>
      <c r="V633" s="52"/>
      <c r="W633" s="52"/>
      <c r="X633" s="52"/>
      <c r="Y633" s="52"/>
      <c r="Z633" s="52"/>
      <c r="AA633" s="52"/>
      <c r="AB633" s="52"/>
      <c r="AC633" s="39"/>
      <c r="AD633" s="55"/>
    </row>
    <row r="634" s="35" customFormat="1" spans="6:30">
      <c r="F634" s="52"/>
      <c r="G634" s="52"/>
      <c r="P634" s="52"/>
      <c r="Q634" s="53"/>
      <c r="R634" s="52"/>
      <c r="S634" s="52"/>
      <c r="T634" s="52"/>
      <c r="U634" s="52"/>
      <c r="V634" s="52"/>
      <c r="W634" s="52"/>
      <c r="X634" s="52"/>
      <c r="Y634" s="52"/>
      <c r="Z634" s="52"/>
      <c r="AA634" s="52"/>
      <c r="AB634" s="52"/>
      <c r="AC634" s="39"/>
      <c r="AD634" s="55"/>
    </row>
    <row r="635" s="35" customFormat="1" spans="6:30">
      <c r="F635" s="52"/>
      <c r="G635" s="52"/>
      <c r="P635" s="52"/>
      <c r="Q635" s="53"/>
      <c r="R635" s="52"/>
      <c r="S635" s="52"/>
      <c r="T635" s="52"/>
      <c r="U635" s="52"/>
      <c r="V635" s="52"/>
      <c r="W635" s="52"/>
      <c r="X635" s="52"/>
      <c r="Y635" s="52"/>
      <c r="Z635" s="52"/>
      <c r="AA635" s="52"/>
      <c r="AB635" s="52"/>
      <c r="AC635" s="39"/>
      <c r="AD635" s="55"/>
    </row>
    <row r="636" s="35" customFormat="1" spans="6:30">
      <c r="F636" s="52"/>
      <c r="G636" s="52"/>
      <c r="P636" s="52"/>
      <c r="Q636" s="53"/>
      <c r="R636" s="52"/>
      <c r="S636" s="52"/>
      <c r="T636" s="52"/>
      <c r="U636" s="52"/>
      <c r="V636" s="52"/>
      <c r="W636" s="52"/>
      <c r="X636" s="52"/>
      <c r="Y636" s="52"/>
      <c r="Z636" s="52"/>
      <c r="AA636" s="52"/>
      <c r="AB636" s="52"/>
      <c r="AC636" s="39"/>
      <c r="AD636" s="55"/>
    </row>
    <row r="637" s="35" customFormat="1" spans="6:30">
      <c r="F637" s="52"/>
      <c r="G637" s="52"/>
      <c r="P637" s="52"/>
      <c r="Q637" s="53"/>
      <c r="R637" s="52"/>
      <c r="S637" s="52"/>
      <c r="T637" s="52"/>
      <c r="U637" s="52"/>
      <c r="V637" s="52"/>
      <c r="W637" s="52"/>
      <c r="X637" s="52"/>
      <c r="Y637" s="52"/>
      <c r="Z637" s="52"/>
      <c r="AA637" s="52"/>
      <c r="AB637" s="52"/>
      <c r="AC637" s="39"/>
      <c r="AD637" s="55"/>
    </row>
    <row r="638" s="35" customFormat="1" spans="6:30">
      <c r="F638" s="52"/>
      <c r="G638" s="52"/>
      <c r="P638" s="52"/>
      <c r="Q638" s="53"/>
      <c r="R638" s="52"/>
      <c r="S638" s="52"/>
      <c r="T638" s="52"/>
      <c r="U638" s="52"/>
      <c r="V638" s="52"/>
      <c r="W638" s="52"/>
      <c r="X638" s="52"/>
      <c r="Y638" s="52"/>
      <c r="Z638" s="52"/>
      <c r="AA638" s="52"/>
      <c r="AB638" s="52"/>
      <c r="AC638" s="39"/>
      <c r="AD638" s="55"/>
    </row>
    <row r="639" s="35" customFormat="1" spans="6:30">
      <c r="F639" s="52"/>
      <c r="G639" s="52"/>
      <c r="P639" s="52"/>
      <c r="Q639" s="53"/>
      <c r="R639" s="52"/>
      <c r="S639" s="52"/>
      <c r="T639" s="52"/>
      <c r="U639" s="52"/>
      <c r="V639" s="52"/>
      <c r="W639" s="52"/>
      <c r="X639" s="52"/>
      <c r="Y639" s="52"/>
      <c r="Z639" s="52"/>
      <c r="AA639" s="52"/>
      <c r="AB639" s="52"/>
      <c r="AC639" s="39"/>
      <c r="AD639" s="55"/>
    </row>
    <row r="640" s="35" customFormat="1" spans="6:30">
      <c r="F640" s="52"/>
      <c r="G640" s="52"/>
      <c r="P640" s="52"/>
      <c r="Q640" s="53"/>
      <c r="R640" s="52"/>
      <c r="S640" s="52"/>
      <c r="T640" s="52"/>
      <c r="U640" s="52"/>
      <c r="V640" s="52"/>
      <c r="W640" s="52"/>
      <c r="X640" s="52"/>
      <c r="Y640" s="52"/>
      <c r="Z640" s="52"/>
      <c r="AA640" s="52"/>
      <c r="AB640" s="52"/>
      <c r="AC640" s="39"/>
      <c r="AD640" s="55"/>
    </row>
    <row r="641" s="35" customFormat="1" spans="6:30">
      <c r="F641" s="52"/>
      <c r="G641" s="52"/>
      <c r="P641" s="52"/>
      <c r="Q641" s="53"/>
      <c r="R641" s="52"/>
      <c r="S641" s="52"/>
      <c r="T641" s="52"/>
      <c r="U641" s="52"/>
      <c r="V641" s="52"/>
      <c r="W641" s="52"/>
      <c r="X641" s="52"/>
      <c r="Y641" s="52"/>
      <c r="Z641" s="52"/>
      <c r="AA641" s="52"/>
      <c r="AB641" s="52"/>
      <c r="AC641" s="39"/>
      <c r="AD641" s="55"/>
    </row>
    <row r="642" s="35" customFormat="1" spans="6:30">
      <c r="F642" s="52"/>
      <c r="G642" s="52"/>
      <c r="P642" s="52"/>
      <c r="Q642" s="53"/>
      <c r="R642" s="52"/>
      <c r="S642" s="52"/>
      <c r="T642" s="52"/>
      <c r="U642" s="52"/>
      <c r="V642" s="52"/>
      <c r="W642" s="52"/>
      <c r="X642" s="52"/>
      <c r="Y642" s="52"/>
      <c r="Z642" s="52"/>
      <c r="AA642" s="52"/>
      <c r="AB642" s="52"/>
      <c r="AC642" s="39"/>
      <c r="AD642" s="55"/>
    </row>
    <row r="643" s="35" customFormat="1" spans="6:30">
      <c r="F643" s="52"/>
      <c r="G643" s="52"/>
      <c r="P643" s="52"/>
      <c r="Q643" s="53"/>
      <c r="R643" s="52"/>
      <c r="S643" s="52"/>
      <c r="T643" s="52"/>
      <c r="U643" s="52"/>
      <c r="V643" s="52"/>
      <c r="W643" s="52"/>
      <c r="X643" s="52"/>
      <c r="Y643" s="52"/>
      <c r="Z643" s="52"/>
      <c r="AA643" s="52"/>
      <c r="AB643" s="52"/>
      <c r="AC643" s="39"/>
      <c r="AD643" s="55"/>
    </row>
    <row r="644" s="35" customFormat="1" spans="6:30">
      <c r="F644" s="52"/>
      <c r="G644" s="52"/>
      <c r="P644" s="52"/>
      <c r="Q644" s="53"/>
      <c r="R644" s="52"/>
      <c r="S644" s="52"/>
      <c r="T644" s="52"/>
      <c r="U644" s="52"/>
      <c r="V644" s="52"/>
      <c r="W644" s="52"/>
      <c r="X644" s="52"/>
      <c r="Y644" s="52"/>
      <c r="Z644" s="52"/>
      <c r="AA644" s="52"/>
      <c r="AB644" s="52"/>
      <c r="AC644" s="39"/>
      <c r="AD644" s="55"/>
    </row>
    <row r="645" s="35" customFormat="1" spans="6:30">
      <c r="F645" s="52"/>
      <c r="G645" s="52"/>
      <c r="P645" s="52"/>
      <c r="Q645" s="53"/>
      <c r="R645" s="52"/>
      <c r="S645" s="52"/>
      <c r="T645" s="52"/>
      <c r="U645" s="52"/>
      <c r="V645" s="52"/>
      <c r="W645" s="52"/>
      <c r="X645" s="52"/>
      <c r="Y645" s="52"/>
      <c r="Z645" s="52"/>
      <c r="AA645" s="52"/>
      <c r="AB645" s="52"/>
      <c r="AC645" s="39"/>
      <c r="AD645" s="55"/>
    </row>
    <row r="646" s="35" customFormat="1" spans="6:30">
      <c r="F646" s="52"/>
      <c r="G646" s="52"/>
      <c r="P646" s="52"/>
      <c r="Q646" s="53"/>
      <c r="R646" s="52"/>
      <c r="S646" s="52"/>
      <c r="T646" s="52"/>
      <c r="U646" s="52"/>
      <c r="V646" s="52"/>
      <c r="W646" s="52"/>
      <c r="X646" s="52"/>
      <c r="Y646" s="52"/>
      <c r="Z646" s="52"/>
      <c r="AA646" s="52"/>
      <c r="AB646" s="52"/>
      <c r="AC646" s="39"/>
      <c r="AD646" s="55"/>
    </row>
    <row r="647" s="35" customFormat="1" spans="6:30">
      <c r="F647" s="52"/>
      <c r="G647" s="52"/>
      <c r="P647" s="52"/>
      <c r="Q647" s="53"/>
      <c r="R647" s="52"/>
      <c r="S647" s="52"/>
      <c r="T647" s="52"/>
      <c r="U647" s="52"/>
      <c r="V647" s="52"/>
      <c r="W647" s="52"/>
      <c r="X647" s="52"/>
      <c r="Y647" s="52"/>
      <c r="Z647" s="52"/>
      <c r="AA647" s="52"/>
      <c r="AB647" s="52"/>
      <c r="AC647" s="39"/>
      <c r="AD647" s="55"/>
    </row>
    <row r="648" s="35" customFormat="1" spans="6:30">
      <c r="F648" s="52"/>
      <c r="G648" s="52"/>
      <c r="P648" s="52"/>
      <c r="Q648" s="53"/>
      <c r="R648" s="52"/>
      <c r="S648" s="52"/>
      <c r="T648" s="52"/>
      <c r="U648" s="52"/>
      <c r="V648" s="52"/>
      <c r="W648" s="52"/>
      <c r="X648" s="52"/>
      <c r="Y648" s="52"/>
      <c r="Z648" s="52"/>
      <c r="AA648" s="52"/>
      <c r="AB648" s="52"/>
      <c r="AC648" s="39"/>
      <c r="AD648" s="55"/>
    </row>
    <row r="649" s="35" customFormat="1" spans="6:30">
      <c r="F649" s="52"/>
      <c r="G649" s="52"/>
      <c r="P649" s="52"/>
      <c r="Q649" s="53"/>
      <c r="R649" s="52"/>
      <c r="S649" s="52"/>
      <c r="T649" s="52"/>
      <c r="U649" s="52"/>
      <c r="V649" s="52"/>
      <c r="W649" s="52"/>
      <c r="X649" s="52"/>
      <c r="Y649" s="52"/>
      <c r="Z649" s="52"/>
      <c r="AA649" s="52"/>
      <c r="AB649" s="52"/>
      <c r="AC649" s="39"/>
      <c r="AD649" s="55"/>
    </row>
    <row r="650" s="35" customFormat="1" spans="6:30">
      <c r="F650" s="52"/>
      <c r="G650" s="52"/>
      <c r="P650" s="52"/>
      <c r="Q650" s="53"/>
      <c r="R650" s="52"/>
      <c r="S650" s="52"/>
      <c r="T650" s="52"/>
      <c r="U650" s="52"/>
      <c r="V650" s="52"/>
      <c r="W650" s="52"/>
      <c r="X650" s="52"/>
      <c r="Y650" s="52"/>
      <c r="Z650" s="52"/>
      <c r="AA650" s="52"/>
      <c r="AB650" s="52"/>
      <c r="AC650" s="39"/>
      <c r="AD650" s="55"/>
    </row>
    <row r="651" s="35" customFormat="1" spans="6:30">
      <c r="F651" s="52"/>
      <c r="G651" s="52"/>
      <c r="P651" s="52"/>
      <c r="Q651" s="53"/>
      <c r="R651" s="52"/>
      <c r="S651" s="52"/>
      <c r="T651" s="52"/>
      <c r="U651" s="52"/>
      <c r="V651" s="52"/>
      <c r="W651" s="52"/>
      <c r="X651" s="52"/>
      <c r="Y651" s="52"/>
      <c r="Z651" s="52"/>
      <c r="AA651" s="52"/>
      <c r="AB651" s="52"/>
      <c r="AC651" s="39"/>
      <c r="AD651" s="55"/>
    </row>
    <row r="652" s="35" customFormat="1" spans="6:30">
      <c r="F652" s="52"/>
      <c r="G652" s="52"/>
      <c r="P652" s="52"/>
      <c r="Q652" s="53"/>
      <c r="R652" s="52"/>
      <c r="S652" s="52"/>
      <c r="T652" s="52"/>
      <c r="U652" s="52"/>
      <c r="V652" s="52"/>
      <c r="W652" s="52"/>
      <c r="X652" s="52"/>
      <c r="Y652" s="52"/>
      <c r="Z652" s="52"/>
      <c r="AA652" s="52"/>
      <c r="AB652" s="52"/>
      <c r="AC652" s="39"/>
      <c r="AD652" s="55"/>
    </row>
    <row r="653" s="35" customFormat="1" spans="6:30">
      <c r="F653" s="52"/>
      <c r="G653" s="52"/>
      <c r="P653" s="52"/>
      <c r="Q653" s="53"/>
      <c r="R653" s="52"/>
      <c r="S653" s="52"/>
      <c r="T653" s="52"/>
      <c r="U653" s="52"/>
      <c r="V653" s="52"/>
      <c r="W653" s="52"/>
      <c r="X653" s="52"/>
      <c r="Y653" s="52"/>
      <c r="Z653" s="52"/>
      <c r="AA653" s="52"/>
      <c r="AB653" s="52"/>
      <c r="AC653" s="39"/>
      <c r="AD653" s="55"/>
    </row>
    <row r="654" s="35" customFormat="1" spans="6:30">
      <c r="F654" s="52"/>
      <c r="G654" s="52"/>
      <c r="P654" s="52"/>
      <c r="Q654" s="53"/>
      <c r="R654" s="52"/>
      <c r="S654" s="52"/>
      <c r="T654" s="52"/>
      <c r="U654" s="52"/>
      <c r="V654" s="52"/>
      <c r="W654" s="52"/>
      <c r="X654" s="52"/>
      <c r="Y654" s="52"/>
      <c r="Z654" s="52"/>
      <c r="AA654" s="52"/>
      <c r="AB654" s="52"/>
      <c r="AC654" s="39"/>
      <c r="AD654" s="55"/>
    </row>
    <row r="655" s="35" customFormat="1" spans="6:30">
      <c r="F655" s="52"/>
      <c r="G655" s="52"/>
      <c r="P655" s="52"/>
      <c r="Q655" s="53"/>
      <c r="R655" s="52"/>
      <c r="S655" s="52"/>
      <c r="T655" s="52"/>
      <c r="U655" s="52"/>
      <c r="V655" s="52"/>
      <c r="W655" s="52"/>
      <c r="X655" s="52"/>
      <c r="Y655" s="52"/>
      <c r="Z655" s="52"/>
      <c r="AA655" s="52"/>
      <c r="AB655" s="52"/>
      <c r="AC655" s="39"/>
      <c r="AD655" s="55"/>
    </row>
    <row r="656" s="35" customFormat="1" spans="6:30">
      <c r="F656" s="52"/>
      <c r="G656" s="52"/>
      <c r="P656" s="52"/>
      <c r="Q656" s="53"/>
      <c r="R656" s="52"/>
      <c r="S656" s="52"/>
      <c r="T656" s="52"/>
      <c r="U656" s="52"/>
      <c r="V656" s="52"/>
      <c r="W656" s="52"/>
      <c r="X656" s="52"/>
      <c r="Y656" s="52"/>
      <c r="Z656" s="52"/>
      <c r="AA656" s="52"/>
      <c r="AB656" s="52"/>
      <c r="AC656" s="39"/>
      <c r="AD656" s="55"/>
    </row>
    <row r="657" s="35" customFormat="1" spans="6:30">
      <c r="F657" s="52"/>
      <c r="G657" s="52"/>
      <c r="P657" s="52"/>
      <c r="Q657" s="53"/>
      <c r="R657" s="52"/>
      <c r="S657" s="52"/>
      <c r="T657" s="52"/>
      <c r="U657" s="52"/>
      <c r="V657" s="52"/>
      <c r="W657" s="52"/>
      <c r="X657" s="52"/>
      <c r="Y657" s="52"/>
      <c r="Z657" s="52"/>
      <c r="AA657" s="52"/>
      <c r="AB657" s="52"/>
      <c r="AC657" s="39"/>
      <c r="AD657" s="55"/>
    </row>
    <row r="658" s="35" customFormat="1" spans="6:30">
      <c r="F658" s="52"/>
      <c r="G658" s="52"/>
      <c r="P658" s="52"/>
      <c r="Q658" s="53"/>
      <c r="R658" s="52"/>
      <c r="S658" s="52"/>
      <c r="T658" s="52"/>
      <c r="U658" s="52"/>
      <c r="V658" s="52"/>
      <c r="W658" s="52"/>
      <c r="X658" s="52"/>
      <c r="Y658" s="52"/>
      <c r="Z658" s="52"/>
      <c r="AA658" s="52"/>
      <c r="AB658" s="52"/>
      <c r="AC658" s="39"/>
      <c r="AD658" s="55"/>
    </row>
    <row r="659" s="35" customFormat="1" spans="6:30">
      <c r="F659" s="52"/>
      <c r="G659" s="52"/>
      <c r="P659" s="52"/>
      <c r="Q659" s="53"/>
      <c r="R659" s="52"/>
      <c r="S659" s="52"/>
      <c r="T659" s="52"/>
      <c r="U659" s="52"/>
      <c r="V659" s="52"/>
      <c r="W659" s="52"/>
      <c r="X659" s="52"/>
      <c r="Y659" s="52"/>
      <c r="Z659" s="52"/>
      <c r="AA659" s="52"/>
      <c r="AB659" s="52"/>
      <c r="AC659" s="39"/>
      <c r="AD659" s="55"/>
    </row>
    <row r="660" s="35" customFormat="1" spans="6:30">
      <c r="F660" s="52"/>
      <c r="G660" s="52"/>
      <c r="P660" s="52"/>
      <c r="Q660" s="53"/>
      <c r="R660" s="52"/>
      <c r="S660" s="52"/>
      <c r="T660" s="52"/>
      <c r="U660" s="52"/>
      <c r="V660" s="52"/>
      <c r="W660" s="52"/>
      <c r="X660" s="52"/>
      <c r="Y660" s="52"/>
      <c r="Z660" s="52"/>
      <c r="AA660" s="52"/>
      <c r="AB660" s="52"/>
      <c r="AC660" s="39"/>
      <c r="AD660" s="55"/>
    </row>
    <row r="661" s="35" customFormat="1" spans="6:30">
      <c r="F661" s="52"/>
      <c r="G661" s="52"/>
      <c r="P661" s="52"/>
      <c r="Q661" s="53"/>
      <c r="R661" s="52"/>
      <c r="S661" s="52"/>
      <c r="T661" s="52"/>
      <c r="U661" s="52"/>
      <c r="V661" s="52"/>
      <c r="W661" s="52"/>
      <c r="X661" s="52"/>
      <c r="Y661" s="52"/>
      <c r="Z661" s="52"/>
      <c r="AA661" s="52"/>
      <c r="AB661" s="52"/>
      <c r="AC661" s="39"/>
      <c r="AD661" s="55"/>
    </row>
    <row r="662" s="35" customFormat="1" spans="6:30">
      <c r="F662" s="52"/>
      <c r="G662" s="52"/>
      <c r="P662" s="52"/>
      <c r="Q662" s="53"/>
      <c r="R662" s="52"/>
      <c r="S662" s="52"/>
      <c r="T662" s="52"/>
      <c r="U662" s="52"/>
      <c r="V662" s="52"/>
      <c r="W662" s="52"/>
      <c r="X662" s="52"/>
      <c r="Y662" s="52"/>
      <c r="Z662" s="52"/>
      <c r="AA662" s="52"/>
      <c r="AB662" s="52"/>
      <c r="AC662" s="39"/>
      <c r="AD662" s="55"/>
    </row>
    <row r="663" s="35" customFormat="1" spans="6:30">
      <c r="F663" s="52"/>
      <c r="G663" s="52"/>
      <c r="P663" s="52"/>
      <c r="Q663" s="53"/>
      <c r="R663" s="52"/>
      <c r="S663" s="52"/>
      <c r="T663" s="52"/>
      <c r="U663" s="52"/>
      <c r="V663" s="52"/>
      <c r="W663" s="52"/>
      <c r="X663" s="52"/>
      <c r="Y663" s="52"/>
      <c r="Z663" s="52"/>
      <c r="AA663" s="52"/>
      <c r="AB663" s="52"/>
      <c r="AC663" s="39"/>
      <c r="AD663" s="55"/>
    </row>
    <row r="664" s="35" customFormat="1" spans="6:30">
      <c r="F664" s="52"/>
      <c r="G664" s="52"/>
      <c r="P664" s="52"/>
      <c r="Q664" s="53"/>
      <c r="R664" s="52"/>
      <c r="S664" s="52"/>
      <c r="T664" s="52"/>
      <c r="U664" s="52"/>
      <c r="V664" s="52"/>
      <c r="W664" s="52"/>
      <c r="X664" s="52"/>
      <c r="Y664" s="52"/>
      <c r="Z664" s="52"/>
      <c r="AA664" s="52"/>
      <c r="AB664" s="52"/>
      <c r="AC664" s="39"/>
      <c r="AD664" s="55"/>
    </row>
    <row r="665" s="35" customFormat="1" spans="6:30">
      <c r="F665" s="52"/>
      <c r="G665" s="52"/>
      <c r="P665" s="52"/>
      <c r="Q665" s="53"/>
      <c r="R665" s="52"/>
      <c r="S665" s="52"/>
      <c r="T665" s="52"/>
      <c r="U665" s="52"/>
      <c r="V665" s="52"/>
      <c r="W665" s="52"/>
      <c r="X665" s="52"/>
      <c r="Y665" s="52"/>
      <c r="Z665" s="52"/>
      <c r="AA665" s="52"/>
      <c r="AB665" s="52"/>
      <c r="AC665" s="39"/>
      <c r="AD665" s="55"/>
    </row>
    <row r="666" s="35" customFormat="1" spans="6:30">
      <c r="F666" s="52"/>
      <c r="G666" s="52"/>
      <c r="P666" s="52"/>
      <c r="Q666" s="53"/>
      <c r="R666" s="52"/>
      <c r="S666" s="52"/>
      <c r="T666" s="52"/>
      <c r="U666" s="52"/>
      <c r="V666" s="52"/>
      <c r="W666" s="52"/>
      <c r="X666" s="52"/>
      <c r="Y666" s="52"/>
      <c r="Z666" s="52"/>
      <c r="AA666" s="52"/>
      <c r="AB666" s="52"/>
      <c r="AC666" s="39"/>
      <c r="AD666" s="55"/>
    </row>
    <row r="667" s="35" customFormat="1" spans="6:30">
      <c r="F667" s="52"/>
      <c r="G667" s="52"/>
      <c r="P667" s="52"/>
      <c r="Q667" s="53"/>
      <c r="R667" s="52"/>
      <c r="S667" s="52"/>
      <c r="T667" s="52"/>
      <c r="U667" s="52"/>
      <c r="V667" s="52"/>
      <c r="W667" s="52"/>
      <c r="X667" s="52"/>
      <c r="Y667" s="52"/>
      <c r="Z667" s="52"/>
      <c r="AA667" s="52"/>
      <c r="AB667" s="52"/>
      <c r="AC667" s="39"/>
      <c r="AD667" s="55"/>
    </row>
    <row r="668" s="35" customFormat="1" spans="6:30">
      <c r="F668" s="52"/>
      <c r="G668" s="52"/>
      <c r="P668" s="52"/>
      <c r="Q668" s="53"/>
      <c r="R668" s="52"/>
      <c r="S668" s="52"/>
      <c r="T668" s="52"/>
      <c r="U668" s="52"/>
      <c r="V668" s="52"/>
      <c r="W668" s="52"/>
      <c r="X668" s="52"/>
      <c r="Y668" s="52"/>
      <c r="Z668" s="52"/>
      <c r="AA668" s="52"/>
      <c r="AB668" s="52"/>
      <c r="AC668" s="39"/>
      <c r="AD668" s="55"/>
    </row>
    <row r="669" s="35" customFormat="1" spans="6:30">
      <c r="F669" s="52"/>
      <c r="G669" s="52"/>
      <c r="P669" s="52"/>
      <c r="Q669" s="53"/>
      <c r="R669" s="52"/>
      <c r="S669" s="52"/>
      <c r="T669" s="52"/>
      <c r="U669" s="52"/>
      <c r="V669" s="52"/>
      <c r="W669" s="52"/>
      <c r="X669" s="52"/>
      <c r="Y669" s="52"/>
      <c r="Z669" s="52"/>
      <c r="AA669" s="52"/>
      <c r="AB669" s="52"/>
      <c r="AC669" s="39"/>
      <c r="AD669" s="55"/>
    </row>
    <row r="670" s="35" customFormat="1" spans="6:30">
      <c r="F670" s="52"/>
      <c r="G670" s="52"/>
      <c r="P670" s="52"/>
      <c r="Q670" s="53"/>
      <c r="R670" s="52"/>
      <c r="S670" s="52"/>
      <c r="T670" s="52"/>
      <c r="U670" s="52"/>
      <c r="V670" s="52"/>
      <c r="W670" s="52"/>
      <c r="X670" s="52"/>
      <c r="Y670" s="52"/>
      <c r="Z670" s="52"/>
      <c r="AA670" s="52"/>
      <c r="AB670" s="52"/>
      <c r="AC670" s="39"/>
      <c r="AD670" s="55"/>
    </row>
    <row r="671" s="35" customFormat="1" spans="6:30">
      <c r="F671" s="52"/>
      <c r="G671" s="52"/>
      <c r="P671" s="52"/>
      <c r="Q671" s="53"/>
      <c r="R671" s="52"/>
      <c r="S671" s="52"/>
      <c r="T671" s="52"/>
      <c r="U671" s="52"/>
      <c r="V671" s="52"/>
      <c r="W671" s="52"/>
      <c r="X671" s="52"/>
      <c r="Y671" s="52"/>
      <c r="Z671" s="52"/>
      <c r="AA671" s="52"/>
      <c r="AB671" s="52"/>
      <c r="AC671" s="39"/>
      <c r="AD671" s="55"/>
    </row>
    <row r="672" s="35" customFormat="1" spans="6:30">
      <c r="F672" s="52"/>
      <c r="G672" s="52"/>
      <c r="P672" s="52"/>
      <c r="Q672" s="53"/>
      <c r="R672" s="52"/>
      <c r="S672" s="52"/>
      <c r="T672" s="52"/>
      <c r="U672" s="52"/>
      <c r="V672" s="52"/>
      <c r="W672" s="52"/>
      <c r="X672" s="52"/>
      <c r="Y672" s="52"/>
      <c r="Z672" s="52"/>
      <c r="AA672" s="52"/>
      <c r="AB672" s="52"/>
      <c r="AC672" s="39"/>
      <c r="AD672" s="55"/>
    </row>
    <row r="673" s="35" customFormat="1" spans="6:30">
      <c r="F673" s="52"/>
      <c r="G673" s="52"/>
      <c r="P673" s="52"/>
      <c r="Q673" s="53"/>
      <c r="R673" s="52"/>
      <c r="S673" s="52"/>
      <c r="T673" s="52"/>
      <c r="U673" s="52"/>
      <c r="V673" s="52"/>
      <c r="W673" s="52"/>
      <c r="X673" s="52"/>
      <c r="Y673" s="52"/>
      <c r="Z673" s="52"/>
      <c r="AA673" s="52"/>
      <c r="AB673" s="52"/>
      <c r="AC673" s="39"/>
      <c r="AD673" s="55"/>
    </row>
    <row r="674" s="35" customFormat="1" spans="6:30">
      <c r="F674" s="52"/>
      <c r="G674" s="52"/>
      <c r="P674" s="52"/>
      <c r="Q674" s="53"/>
      <c r="R674" s="52"/>
      <c r="S674" s="52"/>
      <c r="T674" s="52"/>
      <c r="U674" s="52"/>
      <c r="V674" s="52"/>
      <c r="W674" s="52"/>
      <c r="X674" s="52"/>
      <c r="Y674" s="52"/>
      <c r="Z674" s="52"/>
      <c r="AA674" s="52"/>
      <c r="AB674" s="52"/>
      <c r="AC674" s="39"/>
      <c r="AD674" s="55"/>
    </row>
    <row r="675" s="35" customFormat="1" spans="6:30">
      <c r="F675" s="52"/>
      <c r="G675" s="52"/>
      <c r="P675" s="52"/>
      <c r="Q675" s="53"/>
      <c r="R675" s="52"/>
      <c r="S675" s="52"/>
      <c r="T675" s="52"/>
      <c r="U675" s="52"/>
      <c r="V675" s="52"/>
      <c r="W675" s="52"/>
      <c r="X675" s="52"/>
      <c r="Y675" s="52"/>
      <c r="Z675" s="52"/>
      <c r="AA675" s="52"/>
      <c r="AB675" s="52"/>
      <c r="AC675" s="39"/>
      <c r="AD675" s="55"/>
    </row>
    <row r="676" s="35" customFormat="1" spans="6:30">
      <c r="F676" s="52"/>
      <c r="G676" s="52"/>
      <c r="P676" s="52"/>
      <c r="Q676" s="53"/>
      <c r="R676" s="52"/>
      <c r="S676" s="52"/>
      <c r="T676" s="52"/>
      <c r="U676" s="52"/>
      <c r="V676" s="52"/>
      <c r="W676" s="52"/>
      <c r="X676" s="52"/>
      <c r="Y676" s="52"/>
      <c r="Z676" s="52"/>
      <c r="AA676" s="52"/>
      <c r="AB676" s="52"/>
      <c r="AC676" s="39"/>
      <c r="AD676" s="55"/>
    </row>
    <row r="677" s="35" customFormat="1" spans="6:30">
      <c r="F677" s="52"/>
      <c r="G677" s="52"/>
      <c r="P677" s="52"/>
      <c r="Q677" s="53"/>
      <c r="R677" s="52"/>
      <c r="S677" s="52"/>
      <c r="T677" s="52"/>
      <c r="U677" s="52"/>
      <c r="V677" s="52"/>
      <c r="W677" s="52"/>
      <c r="X677" s="52"/>
      <c r="Y677" s="52"/>
      <c r="Z677" s="52"/>
      <c r="AA677" s="52"/>
      <c r="AB677" s="52"/>
      <c r="AC677" s="39"/>
      <c r="AD677" s="55"/>
    </row>
    <row r="678" s="35" customFormat="1" spans="6:30">
      <c r="F678" s="52"/>
      <c r="G678" s="52"/>
      <c r="P678" s="52"/>
      <c r="Q678" s="53"/>
      <c r="R678" s="52"/>
      <c r="S678" s="52"/>
      <c r="T678" s="52"/>
      <c r="U678" s="52"/>
      <c r="V678" s="52"/>
      <c r="W678" s="52"/>
      <c r="X678" s="52"/>
      <c r="Y678" s="52"/>
      <c r="Z678" s="52"/>
      <c r="AA678" s="52"/>
      <c r="AB678" s="52"/>
      <c r="AC678" s="39"/>
      <c r="AD678" s="55"/>
    </row>
    <row r="679" s="35" customFormat="1" spans="6:30">
      <c r="F679" s="52"/>
      <c r="G679" s="52"/>
      <c r="P679" s="52"/>
      <c r="Q679" s="53"/>
      <c r="R679" s="52"/>
      <c r="S679" s="52"/>
      <c r="T679" s="52"/>
      <c r="U679" s="52"/>
      <c r="V679" s="52"/>
      <c r="W679" s="52"/>
      <c r="X679" s="52"/>
      <c r="Y679" s="52"/>
      <c r="Z679" s="52"/>
      <c r="AA679" s="52"/>
      <c r="AB679" s="52"/>
      <c r="AC679" s="39"/>
      <c r="AD679" s="55"/>
    </row>
    <row r="680" s="35" customFormat="1" spans="6:30">
      <c r="F680" s="52"/>
      <c r="G680" s="52"/>
      <c r="P680" s="52"/>
      <c r="Q680" s="53"/>
      <c r="R680" s="52"/>
      <c r="S680" s="52"/>
      <c r="T680" s="52"/>
      <c r="U680" s="52"/>
      <c r="V680" s="52"/>
      <c r="W680" s="52"/>
      <c r="X680" s="52"/>
      <c r="Y680" s="52"/>
      <c r="Z680" s="52"/>
      <c r="AA680" s="52"/>
      <c r="AB680" s="52"/>
      <c r="AC680" s="39"/>
      <c r="AD680" s="55"/>
    </row>
    <row r="681" s="35" customFormat="1" spans="6:30">
      <c r="F681" s="52"/>
      <c r="G681" s="52"/>
      <c r="P681" s="52"/>
      <c r="Q681" s="53"/>
      <c r="R681" s="52"/>
      <c r="S681" s="52"/>
      <c r="T681" s="52"/>
      <c r="U681" s="52"/>
      <c r="V681" s="52"/>
      <c r="W681" s="52"/>
      <c r="X681" s="52"/>
      <c r="Y681" s="52"/>
      <c r="Z681" s="52"/>
      <c r="AA681" s="52"/>
      <c r="AB681" s="52"/>
      <c r="AC681" s="39"/>
      <c r="AD681" s="55"/>
    </row>
    <row r="682" s="35" customFormat="1" spans="6:30">
      <c r="F682" s="52"/>
      <c r="G682" s="52"/>
      <c r="P682" s="52"/>
      <c r="Q682" s="53"/>
      <c r="R682" s="52"/>
      <c r="S682" s="52"/>
      <c r="T682" s="52"/>
      <c r="U682" s="52"/>
      <c r="V682" s="52"/>
      <c r="W682" s="52"/>
      <c r="X682" s="52"/>
      <c r="Y682" s="52"/>
      <c r="Z682" s="52"/>
      <c r="AA682" s="52"/>
      <c r="AB682" s="52"/>
      <c r="AC682" s="39"/>
      <c r="AD682" s="55"/>
    </row>
    <row r="683" s="35" customFormat="1" spans="6:30">
      <c r="F683" s="52"/>
      <c r="G683" s="52"/>
      <c r="P683" s="52"/>
      <c r="Q683" s="53"/>
      <c r="R683" s="52"/>
      <c r="S683" s="52"/>
      <c r="T683" s="52"/>
      <c r="U683" s="52"/>
      <c r="V683" s="52"/>
      <c r="W683" s="52"/>
      <c r="X683" s="52"/>
      <c r="Y683" s="52"/>
      <c r="Z683" s="52"/>
      <c r="AA683" s="52"/>
      <c r="AB683" s="52"/>
      <c r="AC683" s="39"/>
      <c r="AD683" s="55"/>
    </row>
    <row r="684" s="35" customFormat="1" spans="6:30">
      <c r="F684" s="52"/>
      <c r="G684" s="52"/>
      <c r="P684" s="52"/>
      <c r="Q684" s="53"/>
      <c r="R684" s="52"/>
      <c r="S684" s="52"/>
      <c r="T684" s="52"/>
      <c r="U684" s="52"/>
      <c r="V684" s="52"/>
      <c r="W684" s="52"/>
      <c r="X684" s="52"/>
      <c r="Y684" s="52"/>
      <c r="Z684" s="52"/>
      <c r="AA684" s="52"/>
      <c r="AB684" s="52"/>
      <c r="AC684" s="39"/>
      <c r="AD684" s="55"/>
    </row>
    <row r="685" s="35" customFormat="1" spans="6:30">
      <c r="F685" s="52"/>
      <c r="G685" s="52"/>
      <c r="P685" s="52"/>
      <c r="Q685" s="53"/>
      <c r="R685" s="52"/>
      <c r="S685" s="52"/>
      <c r="T685" s="52"/>
      <c r="U685" s="52"/>
      <c r="V685" s="52"/>
      <c r="W685" s="52"/>
      <c r="X685" s="52"/>
      <c r="Y685" s="52"/>
      <c r="Z685" s="52"/>
      <c r="AA685" s="52"/>
      <c r="AB685" s="52"/>
      <c r="AC685" s="39"/>
      <c r="AD685" s="55"/>
    </row>
    <row r="686" s="35" customFormat="1" spans="6:30">
      <c r="F686" s="52"/>
      <c r="G686" s="52"/>
      <c r="P686" s="52"/>
      <c r="Q686" s="53"/>
      <c r="R686" s="52"/>
      <c r="S686" s="52"/>
      <c r="T686" s="52"/>
      <c r="U686" s="52"/>
      <c r="V686" s="52"/>
      <c r="W686" s="52"/>
      <c r="X686" s="52"/>
      <c r="Y686" s="52"/>
      <c r="Z686" s="52"/>
      <c r="AA686" s="52"/>
      <c r="AB686" s="52"/>
      <c r="AC686" s="39"/>
      <c r="AD686" s="55"/>
    </row>
    <row r="687" s="35" customFormat="1" spans="6:30">
      <c r="F687" s="52"/>
      <c r="G687" s="52"/>
      <c r="P687" s="52"/>
      <c r="Q687" s="53"/>
      <c r="R687" s="52"/>
      <c r="S687" s="52"/>
      <c r="T687" s="52"/>
      <c r="U687" s="52"/>
      <c r="V687" s="52"/>
      <c r="W687" s="52"/>
      <c r="X687" s="52"/>
      <c r="Y687" s="52"/>
      <c r="Z687" s="52"/>
      <c r="AA687" s="52"/>
      <c r="AB687" s="52"/>
      <c r="AC687" s="39"/>
      <c r="AD687" s="55"/>
    </row>
    <row r="688" s="35" customFormat="1" spans="6:30">
      <c r="F688" s="52"/>
      <c r="G688" s="52"/>
      <c r="P688" s="52"/>
      <c r="Q688" s="53"/>
      <c r="R688" s="52"/>
      <c r="S688" s="52"/>
      <c r="T688" s="52"/>
      <c r="U688" s="52"/>
      <c r="V688" s="52"/>
      <c r="W688" s="52"/>
      <c r="X688" s="52"/>
      <c r="Y688" s="52"/>
      <c r="Z688" s="52"/>
      <c r="AA688" s="52"/>
      <c r="AB688" s="52"/>
      <c r="AC688" s="39"/>
      <c r="AD688" s="55"/>
    </row>
    <row r="689" s="35" customFormat="1" spans="6:30">
      <c r="F689" s="52"/>
      <c r="G689" s="52"/>
      <c r="P689" s="52"/>
      <c r="Q689" s="53"/>
      <c r="R689" s="52"/>
      <c r="S689" s="52"/>
      <c r="T689" s="52"/>
      <c r="U689" s="52"/>
      <c r="V689" s="52"/>
      <c r="W689" s="52"/>
      <c r="X689" s="52"/>
      <c r="Y689" s="52"/>
      <c r="Z689" s="52"/>
      <c r="AA689" s="52"/>
      <c r="AB689" s="52"/>
      <c r="AC689" s="39"/>
      <c r="AD689" s="55"/>
    </row>
    <row r="690" s="35" customFormat="1" spans="6:30">
      <c r="F690" s="52"/>
      <c r="G690" s="52"/>
      <c r="P690" s="52"/>
      <c r="Q690" s="53"/>
      <c r="R690" s="52"/>
      <c r="S690" s="52"/>
      <c r="T690" s="52"/>
      <c r="U690" s="52"/>
      <c r="V690" s="52"/>
      <c r="W690" s="52"/>
      <c r="X690" s="52"/>
      <c r="Y690" s="52"/>
      <c r="Z690" s="52"/>
      <c r="AA690" s="52"/>
      <c r="AB690" s="52"/>
      <c r="AC690" s="39"/>
      <c r="AD690" s="55"/>
    </row>
    <row r="691" s="35" customFormat="1" spans="6:30">
      <c r="F691" s="52"/>
      <c r="G691" s="52"/>
      <c r="P691" s="52"/>
      <c r="Q691" s="53"/>
      <c r="R691" s="52"/>
      <c r="S691" s="52"/>
      <c r="T691" s="52"/>
      <c r="U691" s="52"/>
      <c r="V691" s="52"/>
      <c r="W691" s="52"/>
      <c r="X691" s="52"/>
      <c r="Y691" s="52"/>
      <c r="Z691" s="52"/>
      <c r="AA691" s="52"/>
      <c r="AB691" s="52"/>
      <c r="AC691" s="39"/>
      <c r="AD691" s="55"/>
    </row>
    <row r="692" s="35" customFormat="1" spans="6:30">
      <c r="F692" s="52"/>
      <c r="G692" s="52"/>
      <c r="P692" s="52"/>
      <c r="Q692" s="53"/>
      <c r="R692" s="52"/>
      <c r="S692" s="52"/>
      <c r="T692" s="52"/>
      <c r="U692" s="52"/>
      <c r="V692" s="52"/>
      <c r="W692" s="52"/>
      <c r="X692" s="52"/>
      <c r="Y692" s="52"/>
      <c r="Z692" s="52"/>
      <c r="AA692" s="52"/>
      <c r="AB692" s="52"/>
      <c r="AC692" s="39"/>
      <c r="AD692" s="55"/>
    </row>
    <row r="693" s="35" customFormat="1" spans="6:30">
      <c r="F693" s="52"/>
      <c r="G693" s="52"/>
      <c r="P693" s="52"/>
      <c r="Q693" s="53"/>
      <c r="R693" s="52"/>
      <c r="S693" s="52"/>
      <c r="T693" s="52"/>
      <c r="U693" s="52"/>
      <c r="V693" s="52"/>
      <c r="W693" s="52"/>
      <c r="X693" s="52"/>
      <c r="Y693" s="52"/>
      <c r="Z693" s="52"/>
      <c r="AA693" s="52"/>
      <c r="AB693" s="52"/>
      <c r="AC693" s="39"/>
      <c r="AD693" s="55"/>
    </row>
    <row r="694" s="35" customFormat="1" spans="6:30">
      <c r="F694" s="52"/>
      <c r="G694" s="52"/>
      <c r="P694" s="52"/>
      <c r="Q694" s="53"/>
      <c r="R694" s="52"/>
      <c r="S694" s="52"/>
      <c r="T694" s="52"/>
      <c r="U694" s="52"/>
      <c r="V694" s="52"/>
      <c r="W694" s="52"/>
      <c r="X694" s="52"/>
      <c r="Y694" s="52"/>
      <c r="Z694" s="52"/>
      <c r="AA694" s="52"/>
      <c r="AB694" s="52"/>
      <c r="AC694" s="39"/>
      <c r="AD694" s="55"/>
    </row>
    <row r="695" s="35" customFormat="1" spans="6:30">
      <c r="F695" s="52"/>
      <c r="G695" s="52"/>
      <c r="P695" s="52"/>
      <c r="Q695" s="53"/>
      <c r="R695" s="52"/>
      <c r="S695" s="52"/>
      <c r="T695" s="52"/>
      <c r="U695" s="52"/>
      <c r="V695" s="52"/>
      <c r="W695" s="52"/>
      <c r="X695" s="52"/>
      <c r="Y695" s="52"/>
      <c r="Z695" s="52"/>
      <c r="AA695" s="52"/>
      <c r="AB695" s="52"/>
      <c r="AC695" s="39"/>
      <c r="AD695" s="55"/>
    </row>
    <row r="696" s="35" customFormat="1" spans="6:30">
      <c r="F696" s="52"/>
      <c r="G696" s="52"/>
      <c r="P696" s="52"/>
      <c r="Q696" s="53"/>
      <c r="R696" s="52"/>
      <c r="S696" s="52"/>
      <c r="T696" s="52"/>
      <c r="U696" s="52"/>
      <c r="V696" s="52"/>
      <c r="W696" s="52"/>
      <c r="X696" s="52"/>
      <c r="Y696" s="52"/>
      <c r="Z696" s="52"/>
      <c r="AA696" s="52"/>
      <c r="AB696" s="52"/>
      <c r="AC696" s="39"/>
      <c r="AD696" s="55"/>
    </row>
    <row r="697" s="35" customFormat="1" spans="6:30">
      <c r="F697" s="52"/>
      <c r="G697" s="52"/>
      <c r="P697" s="52"/>
      <c r="Q697" s="53"/>
      <c r="R697" s="52"/>
      <c r="S697" s="52"/>
      <c r="T697" s="52"/>
      <c r="U697" s="52"/>
      <c r="V697" s="52"/>
      <c r="W697" s="52"/>
      <c r="X697" s="52"/>
      <c r="Y697" s="52"/>
      <c r="Z697" s="52"/>
      <c r="AA697" s="52"/>
      <c r="AB697" s="52"/>
      <c r="AC697" s="39"/>
      <c r="AD697" s="55"/>
    </row>
    <row r="698" s="35" customFormat="1" spans="6:30">
      <c r="F698" s="52"/>
      <c r="G698" s="52"/>
      <c r="P698" s="52"/>
      <c r="Q698" s="53"/>
      <c r="R698" s="52"/>
      <c r="S698" s="52"/>
      <c r="T698" s="52"/>
      <c r="U698" s="52"/>
      <c r="V698" s="52"/>
      <c r="W698" s="52"/>
      <c r="X698" s="52"/>
      <c r="Y698" s="52"/>
      <c r="Z698" s="52"/>
      <c r="AA698" s="52"/>
      <c r="AB698" s="52"/>
      <c r="AC698" s="39"/>
      <c r="AD698" s="55"/>
    </row>
    <row r="699" s="35" customFormat="1" spans="6:30">
      <c r="F699" s="52"/>
      <c r="G699" s="52"/>
      <c r="P699" s="52"/>
      <c r="Q699" s="53"/>
      <c r="R699" s="52"/>
      <c r="S699" s="52"/>
      <c r="T699" s="52"/>
      <c r="U699" s="52"/>
      <c r="V699" s="52"/>
      <c r="W699" s="52"/>
      <c r="X699" s="52"/>
      <c r="Y699" s="52"/>
      <c r="Z699" s="52"/>
      <c r="AA699" s="52"/>
      <c r="AB699" s="52"/>
      <c r="AC699" s="39"/>
      <c r="AD699" s="55"/>
    </row>
    <row r="700" s="35" customFormat="1" spans="6:30">
      <c r="F700" s="52"/>
      <c r="G700" s="52"/>
      <c r="P700" s="52"/>
      <c r="Q700" s="53"/>
      <c r="R700" s="52"/>
      <c r="S700" s="52"/>
      <c r="T700" s="52"/>
      <c r="U700" s="52"/>
      <c r="V700" s="52"/>
      <c r="W700" s="52"/>
      <c r="X700" s="52"/>
      <c r="Y700" s="52"/>
      <c r="Z700" s="52"/>
      <c r="AA700" s="52"/>
      <c r="AB700" s="52"/>
      <c r="AC700" s="39"/>
      <c r="AD700" s="55"/>
    </row>
    <row r="701" s="35" customFormat="1" spans="6:30">
      <c r="F701" s="52"/>
      <c r="G701" s="52"/>
      <c r="P701" s="52"/>
      <c r="Q701" s="53"/>
      <c r="R701" s="52"/>
      <c r="S701" s="52"/>
      <c r="T701" s="52"/>
      <c r="U701" s="52"/>
      <c r="V701" s="52"/>
      <c r="W701" s="52"/>
      <c r="X701" s="52"/>
      <c r="Y701" s="52"/>
      <c r="Z701" s="52"/>
      <c r="AA701" s="52"/>
      <c r="AB701" s="52"/>
      <c r="AC701" s="39"/>
      <c r="AD701" s="55"/>
    </row>
    <row r="702" s="35" customFormat="1" spans="6:30">
      <c r="F702" s="52"/>
      <c r="G702" s="52"/>
      <c r="P702" s="52"/>
      <c r="Q702" s="53"/>
      <c r="R702" s="52"/>
      <c r="S702" s="52"/>
      <c r="T702" s="52"/>
      <c r="U702" s="52"/>
      <c r="V702" s="52"/>
      <c r="W702" s="52"/>
      <c r="X702" s="52"/>
      <c r="Y702" s="52"/>
      <c r="Z702" s="52"/>
      <c r="AA702" s="52"/>
      <c r="AB702" s="52"/>
      <c r="AC702" s="39"/>
      <c r="AD702" s="55"/>
    </row>
    <row r="703" s="35" customFormat="1" spans="6:30">
      <c r="F703" s="52"/>
      <c r="G703" s="52"/>
      <c r="P703" s="52"/>
      <c r="Q703" s="53"/>
      <c r="R703" s="52"/>
      <c r="S703" s="52"/>
      <c r="T703" s="52"/>
      <c r="U703" s="52"/>
      <c r="V703" s="52"/>
      <c r="W703" s="52"/>
      <c r="X703" s="52"/>
      <c r="Y703" s="52"/>
      <c r="Z703" s="52"/>
      <c r="AA703" s="52"/>
      <c r="AB703" s="52"/>
      <c r="AC703" s="39"/>
      <c r="AD703" s="55"/>
    </row>
    <row r="704" s="35" customFormat="1" spans="6:30">
      <c r="F704" s="52"/>
      <c r="G704" s="52"/>
      <c r="P704" s="52"/>
      <c r="Q704" s="53"/>
      <c r="R704" s="52"/>
      <c r="S704" s="52"/>
      <c r="T704" s="52"/>
      <c r="U704" s="52"/>
      <c r="V704" s="52"/>
      <c r="W704" s="52"/>
      <c r="X704" s="52"/>
      <c r="Y704" s="52"/>
      <c r="Z704" s="52"/>
      <c r="AA704" s="52"/>
      <c r="AB704" s="52"/>
      <c r="AC704" s="39"/>
      <c r="AD704" s="55"/>
    </row>
    <row r="705" s="35" customFormat="1" spans="6:30">
      <c r="F705" s="52"/>
      <c r="G705" s="52"/>
      <c r="P705" s="52"/>
      <c r="Q705" s="53"/>
      <c r="R705" s="52"/>
      <c r="S705" s="52"/>
      <c r="T705" s="52"/>
      <c r="U705" s="52"/>
      <c r="V705" s="52"/>
      <c r="W705" s="52"/>
      <c r="X705" s="52"/>
      <c r="Y705" s="52"/>
      <c r="Z705" s="52"/>
      <c r="AA705" s="52"/>
      <c r="AB705" s="52"/>
      <c r="AC705" s="39"/>
      <c r="AD705" s="55"/>
    </row>
    <row r="706" s="35" customFormat="1" spans="6:30">
      <c r="F706" s="52"/>
      <c r="G706" s="52"/>
      <c r="P706" s="52"/>
      <c r="Q706" s="53"/>
      <c r="R706" s="52"/>
      <c r="S706" s="52"/>
      <c r="T706" s="52"/>
      <c r="U706" s="52"/>
      <c r="V706" s="52"/>
      <c r="W706" s="52"/>
      <c r="X706" s="52"/>
      <c r="Y706" s="52"/>
      <c r="Z706" s="52"/>
      <c r="AA706" s="52"/>
      <c r="AB706" s="52"/>
      <c r="AC706" s="39"/>
      <c r="AD706" s="55"/>
    </row>
    <row r="707" s="35" customFormat="1" spans="6:30">
      <c r="F707" s="52"/>
      <c r="G707" s="52"/>
      <c r="P707" s="52"/>
      <c r="Q707" s="53"/>
      <c r="R707" s="52"/>
      <c r="S707" s="52"/>
      <c r="T707" s="52"/>
      <c r="U707" s="52"/>
      <c r="V707" s="52"/>
      <c r="W707" s="52"/>
      <c r="X707" s="52"/>
      <c r="Y707" s="52"/>
      <c r="Z707" s="52"/>
      <c r="AA707" s="52"/>
      <c r="AB707" s="52"/>
      <c r="AC707" s="39"/>
      <c r="AD707" s="55"/>
    </row>
    <row r="708" s="35" customFormat="1" spans="6:30">
      <c r="F708" s="52"/>
      <c r="G708" s="52"/>
      <c r="P708" s="52"/>
      <c r="Q708" s="53"/>
      <c r="R708" s="52"/>
      <c r="S708" s="52"/>
      <c r="T708" s="52"/>
      <c r="U708" s="52"/>
      <c r="V708" s="52"/>
      <c r="W708" s="52"/>
      <c r="X708" s="52"/>
      <c r="Y708" s="52"/>
      <c r="Z708" s="52"/>
      <c r="AA708" s="52"/>
      <c r="AB708" s="52"/>
      <c r="AC708" s="39"/>
      <c r="AD708" s="55"/>
    </row>
    <row r="709" s="35" customFormat="1" spans="6:30">
      <c r="F709" s="52"/>
      <c r="G709" s="52"/>
      <c r="P709" s="52"/>
      <c r="Q709" s="53"/>
      <c r="R709" s="52"/>
      <c r="S709" s="52"/>
      <c r="T709" s="52"/>
      <c r="U709" s="52"/>
      <c r="V709" s="52"/>
      <c r="W709" s="52"/>
      <c r="X709" s="52"/>
      <c r="Y709" s="52"/>
      <c r="Z709" s="52"/>
      <c r="AA709" s="52"/>
      <c r="AB709" s="52"/>
      <c r="AC709" s="39"/>
      <c r="AD709" s="55"/>
    </row>
    <row r="710" s="35" customFormat="1" spans="6:30">
      <c r="F710" s="52"/>
      <c r="G710" s="52"/>
      <c r="P710" s="52"/>
      <c r="Q710" s="53"/>
      <c r="R710" s="52"/>
      <c r="S710" s="52"/>
      <c r="T710" s="52"/>
      <c r="U710" s="52"/>
      <c r="V710" s="52"/>
      <c r="W710" s="52"/>
      <c r="X710" s="52"/>
      <c r="Y710" s="52"/>
      <c r="Z710" s="52"/>
      <c r="AA710" s="52"/>
      <c r="AB710" s="52"/>
      <c r="AC710" s="39"/>
      <c r="AD710" s="55"/>
    </row>
    <row r="711" s="35" customFormat="1" spans="6:30">
      <c r="F711" s="52"/>
      <c r="G711" s="52"/>
      <c r="P711" s="52"/>
      <c r="Q711" s="53"/>
      <c r="R711" s="52"/>
      <c r="S711" s="52"/>
      <c r="T711" s="52"/>
      <c r="U711" s="52"/>
      <c r="V711" s="52"/>
      <c r="W711" s="52"/>
      <c r="X711" s="52"/>
      <c r="Y711" s="52"/>
      <c r="Z711" s="52"/>
      <c r="AA711" s="52"/>
      <c r="AB711" s="52"/>
      <c r="AC711" s="39"/>
      <c r="AD711" s="55"/>
    </row>
    <row r="712" s="35" customFormat="1" spans="6:30">
      <c r="F712" s="52"/>
      <c r="G712" s="52"/>
      <c r="P712" s="52"/>
      <c r="Q712" s="53"/>
      <c r="R712" s="52"/>
      <c r="S712" s="52"/>
      <c r="T712" s="52"/>
      <c r="U712" s="52"/>
      <c r="V712" s="52"/>
      <c r="W712" s="52"/>
      <c r="X712" s="52"/>
      <c r="Y712" s="52"/>
      <c r="Z712" s="52"/>
      <c r="AA712" s="52"/>
      <c r="AB712" s="52"/>
      <c r="AC712" s="39"/>
      <c r="AD712" s="55"/>
    </row>
    <row r="713" s="35" customFormat="1" spans="6:30">
      <c r="F713" s="52"/>
      <c r="G713" s="52"/>
      <c r="P713" s="52"/>
      <c r="Q713" s="53"/>
      <c r="R713" s="52"/>
      <c r="S713" s="52"/>
      <c r="T713" s="52"/>
      <c r="U713" s="52"/>
      <c r="V713" s="52"/>
      <c r="W713" s="52"/>
      <c r="X713" s="52"/>
      <c r="Y713" s="52"/>
      <c r="Z713" s="52"/>
      <c r="AA713" s="52"/>
      <c r="AB713" s="52"/>
      <c r="AC713" s="39"/>
      <c r="AD713" s="55"/>
    </row>
    <row r="714" s="35" customFormat="1" spans="6:30">
      <c r="F714" s="52"/>
      <c r="G714" s="52"/>
      <c r="P714" s="52"/>
      <c r="Q714" s="53"/>
      <c r="R714" s="52"/>
      <c r="S714" s="52"/>
      <c r="T714" s="52"/>
      <c r="U714" s="52"/>
      <c r="V714" s="52"/>
      <c r="W714" s="52"/>
      <c r="X714" s="52"/>
      <c r="Y714" s="52"/>
      <c r="Z714" s="52"/>
      <c r="AA714" s="52"/>
      <c r="AB714" s="52"/>
      <c r="AC714" s="39"/>
      <c r="AD714" s="55"/>
    </row>
    <row r="715" s="35" customFormat="1" spans="6:30">
      <c r="F715" s="52"/>
      <c r="G715" s="52"/>
      <c r="P715" s="52"/>
      <c r="Q715" s="53"/>
      <c r="R715" s="52"/>
      <c r="S715" s="52"/>
      <c r="T715" s="52"/>
      <c r="U715" s="52"/>
      <c r="V715" s="52"/>
      <c r="W715" s="52"/>
      <c r="X715" s="52"/>
      <c r="Y715" s="52"/>
      <c r="Z715" s="52"/>
      <c r="AA715" s="52"/>
      <c r="AB715" s="52"/>
      <c r="AC715" s="39"/>
      <c r="AD715" s="55"/>
    </row>
    <row r="716" s="35" customFormat="1" spans="6:30">
      <c r="F716" s="52"/>
      <c r="G716" s="52"/>
      <c r="P716" s="52"/>
      <c r="Q716" s="53"/>
      <c r="R716" s="52"/>
      <c r="S716" s="52"/>
      <c r="T716" s="52"/>
      <c r="U716" s="52"/>
      <c r="V716" s="52"/>
      <c r="W716" s="52"/>
      <c r="X716" s="52"/>
      <c r="Y716" s="52"/>
      <c r="Z716" s="52"/>
      <c r="AA716" s="52"/>
      <c r="AB716" s="52"/>
      <c r="AC716" s="39"/>
      <c r="AD716" s="55"/>
    </row>
    <row r="717" s="35" customFormat="1" spans="6:30">
      <c r="F717" s="52"/>
      <c r="G717" s="52"/>
      <c r="P717" s="52"/>
      <c r="Q717" s="53"/>
      <c r="R717" s="52"/>
      <c r="S717" s="52"/>
      <c r="T717" s="52"/>
      <c r="U717" s="52"/>
      <c r="V717" s="52"/>
      <c r="W717" s="52"/>
      <c r="X717" s="52"/>
      <c r="Y717" s="52"/>
      <c r="Z717" s="52"/>
      <c r="AA717" s="52"/>
      <c r="AB717" s="52"/>
      <c r="AC717" s="39"/>
      <c r="AD717" s="55"/>
    </row>
    <row r="718" s="35" customFormat="1" spans="6:30">
      <c r="F718" s="52"/>
      <c r="G718" s="52"/>
      <c r="P718" s="52"/>
      <c r="Q718" s="53"/>
      <c r="R718" s="52"/>
      <c r="S718" s="52"/>
      <c r="T718" s="52"/>
      <c r="U718" s="52"/>
      <c r="V718" s="52"/>
      <c r="W718" s="52"/>
      <c r="X718" s="52"/>
      <c r="Y718" s="52"/>
      <c r="Z718" s="52"/>
      <c r="AA718" s="52"/>
      <c r="AB718" s="52"/>
      <c r="AC718" s="39"/>
      <c r="AD718" s="55"/>
    </row>
    <row r="719" s="35" customFormat="1" spans="6:30">
      <c r="F719" s="52"/>
      <c r="G719" s="52"/>
      <c r="P719" s="52"/>
      <c r="Q719" s="53"/>
      <c r="R719" s="52"/>
      <c r="S719" s="52"/>
      <c r="T719" s="52"/>
      <c r="U719" s="52"/>
      <c r="V719" s="52"/>
      <c r="W719" s="52"/>
      <c r="X719" s="52"/>
      <c r="Y719" s="52"/>
      <c r="Z719" s="52"/>
      <c r="AA719" s="52"/>
      <c r="AB719" s="52"/>
      <c r="AC719" s="39"/>
      <c r="AD719" s="55"/>
    </row>
    <row r="720" s="35" customFormat="1" spans="6:30">
      <c r="F720" s="52"/>
      <c r="G720" s="52"/>
      <c r="P720" s="52"/>
      <c r="Q720" s="53"/>
      <c r="R720" s="52"/>
      <c r="S720" s="52"/>
      <c r="T720" s="52"/>
      <c r="U720" s="52"/>
      <c r="V720" s="52"/>
      <c r="W720" s="52"/>
      <c r="X720" s="52"/>
      <c r="Y720" s="52"/>
      <c r="Z720" s="52"/>
      <c r="AA720" s="52"/>
      <c r="AB720" s="52"/>
      <c r="AC720" s="39"/>
      <c r="AD720" s="55"/>
    </row>
    <row r="721" s="35" customFormat="1" spans="6:30">
      <c r="F721" s="52"/>
      <c r="G721" s="52"/>
      <c r="P721" s="52"/>
      <c r="Q721" s="53"/>
      <c r="R721" s="52"/>
      <c r="S721" s="52"/>
      <c r="T721" s="52"/>
      <c r="U721" s="52"/>
      <c r="V721" s="52"/>
      <c r="W721" s="52"/>
      <c r="X721" s="52"/>
      <c r="Y721" s="52"/>
      <c r="Z721" s="52"/>
      <c r="AA721" s="52"/>
      <c r="AB721" s="52"/>
      <c r="AC721" s="39"/>
      <c r="AD721" s="55"/>
    </row>
    <row r="722" s="35" customFormat="1" spans="6:30">
      <c r="F722" s="52"/>
      <c r="G722" s="52"/>
      <c r="P722" s="52"/>
      <c r="Q722" s="53"/>
      <c r="R722" s="52"/>
      <c r="S722" s="52"/>
      <c r="T722" s="52"/>
      <c r="U722" s="52"/>
      <c r="V722" s="52"/>
      <c r="W722" s="52"/>
      <c r="X722" s="52"/>
      <c r="Y722" s="52"/>
      <c r="Z722" s="52"/>
      <c r="AA722" s="52"/>
      <c r="AB722" s="52"/>
      <c r="AC722" s="39"/>
      <c r="AD722" s="55"/>
    </row>
    <row r="723" s="35" customFormat="1" spans="6:30">
      <c r="F723" s="52"/>
      <c r="G723" s="52"/>
      <c r="P723" s="52"/>
      <c r="Q723" s="53"/>
      <c r="R723" s="52"/>
      <c r="S723" s="52"/>
      <c r="T723" s="52"/>
      <c r="U723" s="52"/>
      <c r="V723" s="52"/>
      <c r="W723" s="52"/>
      <c r="X723" s="52"/>
      <c r="Y723" s="52"/>
      <c r="Z723" s="52"/>
      <c r="AA723" s="52"/>
      <c r="AB723" s="52"/>
      <c r="AC723" s="39"/>
      <c r="AD723" s="55"/>
    </row>
    <row r="724" s="35" customFormat="1" spans="6:30">
      <c r="F724" s="52"/>
      <c r="G724" s="52"/>
      <c r="P724" s="52"/>
      <c r="Q724" s="53"/>
      <c r="R724" s="52"/>
      <c r="S724" s="52"/>
      <c r="T724" s="52"/>
      <c r="U724" s="52"/>
      <c r="V724" s="52"/>
      <c r="W724" s="52"/>
      <c r="X724" s="52"/>
      <c r="Y724" s="52"/>
      <c r="Z724" s="52"/>
      <c r="AA724" s="52"/>
      <c r="AB724" s="52"/>
      <c r="AC724" s="39"/>
      <c r="AD724" s="55"/>
    </row>
    <row r="725" s="35" customFormat="1" spans="6:30">
      <c r="F725" s="52"/>
      <c r="G725" s="52"/>
      <c r="P725" s="52"/>
      <c r="Q725" s="53"/>
      <c r="R725" s="52"/>
      <c r="S725" s="52"/>
      <c r="T725" s="52"/>
      <c r="U725" s="52"/>
      <c r="V725" s="52"/>
      <c r="W725" s="52"/>
      <c r="X725" s="52"/>
      <c r="Y725" s="52"/>
      <c r="Z725" s="52"/>
      <c r="AA725" s="52"/>
      <c r="AB725" s="52"/>
      <c r="AC725" s="39"/>
      <c r="AD725" s="55"/>
    </row>
    <row r="726" s="35" customFormat="1" spans="6:30">
      <c r="F726" s="52"/>
      <c r="G726" s="52"/>
      <c r="P726" s="52"/>
      <c r="Q726" s="53"/>
      <c r="R726" s="52"/>
      <c r="S726" s="52"/>
      <c r="T726" s="52"/>
      <c r="U726" s="52"/>
      <c r="V726" s="52"/>
      <c r="W726" s="52"/>
      <c r="X726" s="52"/>
      <c r="Y726" s="52"/>
      <c r="Z726" s="52"/>
      <c r="AA726" s="52"/>
      <c r="AB726" s="52"/>
      <c r="AC726" s="39"/>
      <c r="AD726" s="55"/>
    </row>
    <row r="727" s="35" customFormat="1" spans="6:30">
      <c r="F727" s="52"/>
      <c r="G727" s="52"/>
      <c r="P727" s="52"/>
      <c r="Q727" s="53"/>
      <c r="R727" s="52"/>
      <c r="S727" s="52"/>
      <c r="T727" s="52"/>
      <c r="U727" s="52"/>
      <c r="V727" s="52"/>
      <c r="W727" s="52"/>
      <c r="X727" s="52"/>
      <c r="Y727" s="52"/>
      <c r="Z727" s="52"/>
      <c r="AA727" s="52"/>
      <c r="AB727" s="52"/>
      <c r="AC727" s="39"/>
      <c r="AD727" s="55"/>
    </row>
    <row r="728" s="35" customFormat="1" spans="6:30">
      <c r="F728" s="52"/>
      <c r="G728" s="52"/>
      <c r="P728" s="52"/>
      <c r="Q728" s="53"/>
      <c r="R728" s="52"/>
      <c r="S728" s="52"/>
      <c r="T728" s="52"/>
      <c r="U728" s="52"/>
      <c r="V728" s="52"/>
      <c r="W728" s="52"/>
      <c r="X728" s="52"/>
      <c r="Y728" s="52"/>
      <c r="Z728" s="52"/>
      <c r="AA728" s="52"/>
      <c r="AB728" s="52"/>
      <c r="AC728" s="39"/>
      <c r="AD728" s="55"/>
    </row>
    <row r="729" s="35" customFormat="1" spans="6:30">
      <c r="F729" s="52"/>
      <c r="G729" s="52"/>
      <c r="P729" s="52"/>
      <c r="Q729" s="53"/>
      <c r="R729" s="52"/>
      <c r="S729" s="52"/>
      <c r="T729" s="52"/>
      <c r="U729" s="52"/>
      <c r="V729" s="52"/>
      <c r="W729" s="52"/>
      <c r="X729" s="52"/>
      <c r="Y729" s="52"/>
      <c r="Z729" s="52"/>
      <c r="AA729" s="52"/>
      <c r="AB729" s="52"/>
      <c r="AC729" s="39"/>
      <c r="AD729" s="55"/>
    </row>
    <row r="730" s="35" customFormat="1" spans="6:30">
      <c r="F730" s="52"/>
      <c r="G730" s="52"/>
      <c r="P730" s="52"/>
      <c r="Q730" s="53"/>
      <c r="R730" s="52"/>
      <c r="S730" s="52"/>
      <c r="T730" s="52"/>
      <c r="U730" s="52"/>
      <c r="V730" s="52"/>
      <c r="W730" s="52"/>
      <c r="X730" s="52"/>
      <c r="Y730" s="52"/>
      <c r="Z730" s="52"/>
      <c r="AA730" s="52"/>
      <c r="AB730" s="52"/>
      <c r="AC730" s="39"/>
      <c r="AD730" s="55"/>
    </row>
    <row r="731" s="35" customFormat="1" spans="6:30">
      <c r="F731" s="52"/>
      <c r="G731" s="52"/>
      <c r="P731" s="52"/>
      <c r="Q731" s="53"/>
      <c r="R731" s="52"/>
      <c r="S731" s="52"/>
      <c r="T731" s="52"/>
      <c r="U731" s="52"/>
      <c r="V731" s="52"/>
      <c r="W731" s="52"/>
      <c r="X731" s="52"/>
      <c r="Y731" s="52"/>
      <c r="Z731" s="52"/>
      <c r="AA731" s="52"/>
      <c r="AB731" s="52"/>
      <c r="AC731" s="39"/>
      <c r="AD731" s="55"/>
    </row>
    <row r="732" s="35" customFormat="1" spans="6:30">
      <c r="F732" s="52"/>
      <c r="G732" s="52"/>
      <c r="P732" s="52"/>
      <c r="Q732" s="53"/>
      <c r="R732" s="52"/>
      <c r="S732" s="52"/>
      <c r="T732" s="52"/>
      <c r="U732" s="52"/>
      <c r="V732" s="52"/>
      <c r="W732" s="52"/>
      <c r="X732" s="52"/>
      <c r="Y732" s="52"/>
      <c r="Z732" s="52"/>
      <c r="AA732" s="52"/>
      <c r="AB732" s="52"/>
      <c r="AC732" s="39"/>
      <c r="AD732" s="55"/>
    </row>
    <row r="733" s="35" customFormat="1" spans="6:30">
      <c r="F733" s="52"/>
      <c r="G733" s="52"/>
      <c r="P733" s="52"/>
      <c r="Q733" s="53"/>
      <c r="R733" s="52"/>
      <c r="S733" s="52"/>
      <c r="T733" s="52"/>
      <c r="U733" s="52"/>
      <c r="V733" s="52"/>
      <c r="W733" s="52"/>
      <c r="X733" s="52"/>
      <c r="Y733" s="52"/>
      <c r="Z733" s="52"/>
      <c r="AA733" s="52"/>
      <c r="AB733" s="52"/>
      <c r="AC733" s="39"/>
      <c r="AD733" s="55"/>
    </row>
    <row r="734" s="35" customFormat="1" spans="6:30">
      <c r="F734" s="52"/>
      <c r="G734" s="52"/>
      <c r="P734" s="52"/>
      <c r="Q734" s="53"/>
      <c r="R734" s="52"/>
      <c r="S734" s="52"/>
      <c r="T734" s="52"/>
      <c r="U734" s="52"/>
      <c r="V734" s="52"/>
      <c r="W734" s="52"/>
      <c r="X734" s="52"/>
      <c r="Y734" s="52"/>
      <c r="Z734" s="52"/>
      <c r="AA734" s="52"/>
      <c r="AB734" s="52"/>
      <c r="AC734" s="39"/>
      <c r="AD734" s="55"/>
    </row>
    <row r="735" s="35" customFormat="1" spans="6:30">
      <c r="F735" s="52"/>
      <c r="G735" s="52"/>
      <c r="P735" s="52"/>
      <c r="Q735" s="53"/>
      <c r="R735" s="52"/>
      <c r="S735" s="52"/>
      <c r="T735" s="52"/>
      <c r="U735" s="52"/>
      <c r="V735" s="52"/>
      <c r="W735" s="52"/>
      <c r="X735" s="52"/>
      <c r="Y735" s="52"/>
      <c r="Z735" s="52"/>
      <c r="AA735" s="52"/>
      <c r="AB735" s="52"/>
      <c r="AC735" s="39"/>
      <c r="AD735" s="55"/>
    </row>
    <row r="736" s="35" customFormat="1" spans="6:30">
      <c r="F736" s="52"/>
      <c r="G736" s="52"/>
      <c r="P736" s="52"/>
      <c r="Q736" s="53"/>
      <c r="R736" s="52"/>
      <c r="S736" s="52"/>
      <c r="T736" s="52"/>
      <c r="U736" s="52"/>
      <c r="V736" s="52"/>
      <c r="W736" s="52"/>
      <c r="X736" s="52"/>
      <c r="Y736" s="52"/>
      <c r="Z736" s="52"/>
      <c r="AA736" s="52"/>
      <c r="AB736" s="52"/>
      <c r="AC736" s="39"/>
      <c r="AD736" s="55"/>
    </row>
    <row r="737" s="35" customFormat="1" spans="6:30">
      <c r="F737" s="52"/>
      <c r="G737" s="52"/>
      <c r="P737" s="52"/>
      <c r="Q737" s="53"/>
      <c r="R737" s="52"/>
      <c r="S737" s="52"/>
      <c r="T737" s="52"/>
      <c r="U737" s="52"/>
      <c r="V737" s="52"/>
      <c r="W737" s="52"/>
      <c r="X737" s="52"/>
      <c r="Y737" s="52"/>
      <c r="Z737" s="52"/>
      <c r="AA737" s="52"/>
      <c r="AB737" s="52"/>
      <c r="AC737" s="39"/>
      <c r="AD737" s="55"/>
    </row>
    <row r="738" s="35" customFormat="1" spans="6:30">
      <c r="F738" s="52"/>
      <c r="G738" s="52"/>
      <c r="P738" s="52"/>
      <c r="Q738" s="53"/>
      <c r="R738" s="52"/>
      <c r="S738" s="52"/>
      <c r="T738" s="52"/>
      <c r="U738" s="52"/>
      <c r="V738" s="52"/>
      <c r="W738" s="52"/>
      <c r="X738" s="52"/>
      <c r="Y738" s="52"/>
      <c r="Z738" s="52"/>
      <c r="AA738" s="52"/>
      <c r="AB738" s="52"/>
      <c r="AC738" s="39"/>
      <c r="AD738" s="55"/>
    </row>
    <row r="739" s="35" customFormat="1" spans="6:30">
      <c r="F739" s="52"/>
      <c r="G739" s="52"/>
      <c r="P739" s="52"/>
      <c r="Q739" s="53"/>
      <c r="R739" s="52"/>
      <c r="S739" s="52"/>
      <c r="T739" s="52"/>
      <c r="U739" s="52"/>
      <c r="V739" s="52"/>
      <c r="W739" s="52"/>
      <c r="X739" s="52"/>
      <c r="Y739" s="52"/>
      <c r="Z739" s="52"/>
      <c r="AA739" s="52"/>
      <c r="AB739" s="52"/>
      <c r="AC739" s="39"/>
      <c r="AD739" s="55"/>
    </row>
    <row r="740" s="35" customFormat="1" spans="6:30">
      <c r="F740" s="52"/>
      <c r="G740" s="52"/>
      <c r="P740" s="52"/>
      <c r="Q740" s="53"/>
      <c r="R740" s="52"/>
      <c r="S740" s="52"/>
      <c r="T740" s="52"/>
      <c r="U740" s="52"/>
      <c r="V740" s="52"/>
      <c r="W740" s="52"/>
      <c r="X740" s="52"/>
      <c r="Y740" s="52"/>
      <c r="Z740" s="52"/>
      <c r="AA740" s="52"/>
      <c r="AB740" s="52"/>
      <c r="AC740" s="39"/>
      <c r="AD740" s="55"/>
    </row>
    <row r="741" s="35" customFormat="1" spans="6:30">
      <c r="F741" s="52"/>
      <c r="G741" s="52"/>
      <c r="P741" s="52"/>
      <c r="Q741" s="53"/>
      <c r="R741" s="52"/>
      <c r="S741" s="52"/>
      <c r="T741" s="52"/>
      <c r="U741" s="52"/>
      <c r="V741" s="52"/>
      <c r="W741" s="52"/>
      <c r="X741" s="52"/>
      <c r="Y741" s="52"/>
      <c r="Z741" s="52"/>
      <c r="AA741" s="52"/>
      <c r="AB741" s="52"/>
      <c r="AC741" s="39"/>
      <c r="AD741" s="55"/>
    </row>
    <row r="742" s="35" customFormat="1" spans="6:30">
      <c r="F742" s="52"/>
      <c r="G742" s="52"/>
      <c r="P742" s="52"/>
      <c r="Q742" s="53"/>
      <c r="R742" s="52"/>
      <c r="S742" s="52"/>
      <c r="T742" s="52"/>
      <c r="U742" s="52"/>
      <c r="V742" s="52"/>
      <c r="W742" s="52"/>
      <c r="X742" s="52"/>
      <c r="Y742" s="52"/>
      <c r="Z742" s="52"/>
      <c r="AA742" s="52"/>
      <c r="AB742" s="52"/>
      <c r="AC742" s="39"/>
      <c r="AD742" s="55"/>
    </row>
    <row r="743" s="35" customFormat="1" spans="6:30">
      <c r="F743" s="52"/>
      <c r="G743" s="52"/>
      <c r="P743" s="52"/>
      <c r="Q743" s="53"/>
      <c r="R743" s="52"/>
      <c r="S743" s="52"/>
      <c r="T743" s="52"/>
      <c r="U743" s="52"/>
      <c r="V743" s="52"/>
      <c r="W743" s="52"/>
      <c r="X743" s="52"/>
      <c r="Y743" s="52"/>
      <c r="Z743" s="52"/>
      <c r="AA743" s="52"/>
      <c r="AB743" s="52"/>
      <c r="AC743" s="39"/>
      <c r="AD743" s="55"/>
    </row>
    <row r="744" s="35" customFormat="1" spans="6:30">
      <c r="F744" s="52"/>
      <c r="G744" s="52"/>
      <c r="P744" s="52"/>
      <c r="Q744" s="53"/>
      <c r="R744" s="52"/>
      <c r="S744" s="52"/>
      <c r="T744" s="52"/>
      <c r="U744" s="52"/>
      <c r="V744" s="52"/>
      <c r="W744" s="52"/>
      <c r="X744" s="52"/>
      <c r="Y744" s="52"/>
      <c r="Z744" s="52"/>
      <c r="AA744" s="52"/>
      <c r="AB744" s="52"/>
      <c r="AC744" s="39"/>
      <c r="AD744" s="55"/>
    </row>
    <row r="745" s="35" customFormat="1" spans="6:30">
      <c r="F745" s="52"/>
      <c r="G745" s="52"/>
      <c r="P745" s="52"/>
      <c r="Q745" s="53"/>
      <c r="R745" s="52"/>
      <c r="S745" s="52"/>
      <c r="T745" s="52"/>
      <c r="U745" s="52"/>
      <c r="V745" s="52"/>
      <c r="W745" s="52"/>
      <c r="X745" s="52"/>
      <c r="Y745" s="52"/>
      <c r="Z745" s="52"/>
      <c r="AA745" s="52"/>
      <c r="AB745" s="52"/>
      <c r="AC745" s="39"/>
      <c r="AD745" s="55"/>
    </row>
    <row r="746" s="35" customFormat="1" spans="6:30">
      <c r="F746" s="52"/>
      <c r="G746" s="52"/>
      <c r="P746" s="52"/>
      <c r="Q746" s="53"/>
      <c r="R746" s="52"/>
      <c r="S746" s="52"/>
      <c r="T746" s="52"/>
      <c r="U746" s="52"/>
      <c r="V746" s="52"/>
      <c r="W746" s="52"/>
      <c r="X746" s="52"/>
      <c r="Y746" s="52"/>
      <c r="Z746" s="52"/>
      <c r="AA746" s="52"/>
      <c r="AB746" s="52"/>
      <c r="AC746" s="39"/>
      <c r="AD746" s="55"/>
    </row>
    <row r="747" s="35" customFormat="1" spans="6:30">
      <c r="F747" s="52"/>
      <c r="G747" s="52"/>
      <c r="P747" s="52"/>
      <c r="Q747" s="53"/>
      <c r="R747" s="52"/>
      <c r="S747" s="52"/>
      <c r="T747" s="52"/>
      <c r="U747" s="52"/>
      <c r="V747" s="52"/>
      <c r="W747" s="52"/>
      <c r="X747" s="52"/>
      <c r="Y747" s="52"/>
      <c r="Z747" s="52"/>
      <c r="AA747" s="52"/>
      <c r="AB747" s="52"/>
      <c r="AC747" s="39"/>
      <c r="AD747" s="55"/>
    </row>
    <row r="748" s="35" customFormat="1" spans="6:30">
      <c r="F748" s="52"/>
      <c r="G748" s="52"/>
      <c r="P748" s="52"/>
      <c r="Q748" s="53"/>
      <c r="R748" s="52"/>
      <c r="S748" s="52"/>
      <c r="T748" s="52"/>
      <c r="U748" s="52"/>
      <c r="V748" s="52"/>
      <c r="W748" s="52"/>
      <c r="X748" s="52"/>
      <c r="Y748" s="52"/>
      <c r="Z748" s="52"/>
      <c r="AA748" s="52"/>
      <c r="AB748" s="52"/>
      <c r="AC748" s="39"/>
      <c r="AD748" s="55"/>
    </row>
    <row r="749" s="35" customFormat="1" spans="6:30">
      <c r="F749" s="52"/>
      <c r="G749" s="52"/>
      <c r="P749" s="52"/>
      <c r="Q749" s="53"/>
      <c r="R749" s="52"/>
      <c r="S749" s="52"/>
      <c r="T749" s="52"/>
      <c r="U749" s="52"/>
      <c r="V749" s="52"/>
      <c r="W749" s="52"/>
      <c r="X749" s="52"/>
      <c r="Y749" s="52"/>
      <c r="Z749" s="52"/>
      <c r="AA749" s="52"/>
      <c r="AB749" s="52"/>
      <c r="AC749" s="39"/>
      <c r="AD749" s="55"/>
    </row>
    <row r="750" s="35" customFormat="1" spans="6:30">
      <c r="F750" s="52"/>
      <c r="G750" s="52"/>
      <c r="P750" s="52"/>
      <c r="Q750" s="53"/>
      <c r="R750" s="52"/>
      <c r="S750" s="52"/>
      <c r="T750" s="52"/>
      <c r="U750" s="52"/>
      <c r="V750" s="52"/>
      <c r="W750" s="52"/>
      <c r="X750" s="52"/>
      <c r="Y750" s="52"/>
      <c r="Z750" s="52"/>
      <c r="AA750" s="52"/>
      <c r="AB750" s="52"/>
      <c r="AC750" s="39"/>
      <c r="AD750" s="55"/>
    </row>
    <row r="751" s="35" customFormat="1" spans="6:30">
      <c r="F751" s="52"/>
      <c r="G751" s="52"/>
      <c r="P751" s="52"/>
      <c r="Q751" s="53"/>
      <c r="R751" s="52"/>
      <c r="S751" s="52"/>
      <c r="T751" s="52"/>
      <c r="U751" s="52"/>
      <c r="V751" s="52"/>
      <c r="W751" s="52"/>
      <c r="X751" s="52"/>
      <c r="Y751" s="52"/>
      <c r="Z751" s="52"/>
      <c r="AA751" s="52"/>
      <c r="AB751" s="52"/>
      <c r="AC751" s="39"/>
      <c r="AD751" s="55"/>
    </row>
    <row r="752" s="35" customFormat="1" spans="6:30">
      <c r="F752" s="52"/>
      <c r="G752" s="52"/>
      <c r="P752" s="52"/>
      <c r="Q752" s="53"/>
      <c r="R752" s="52"/>
      <c r="S752" s="52"/>
      <c r="T752" s="52"/>
      <c r="U752" s="52"/>
      <c r="V752" s="52"/>
      <c r="W752" s="52"/>
      <c r="X752" s="52"/>
      <c r="Y752" s="52"/>
      <c r="Z752" s="52"/>
      <c r="AA752" s="52"/>
      <c r="AB752" s="52"/>
      <c r="AC752" s="39"/>
      <c r="AD752" s="55"/>
    </row>
    <row r="753" s="35" customFormat="1" spans="6:30">
      <c r="F753" s="52"/>
      <c r="G753" s="52"/>
      <c r="P753" s="52"/>
      <c r="Q753" s="53"/>
      <c r="R753" s="52"/>
      <c r="S753" s="52"/>
      <c r="T753" s="52"/>
      <c r="U753" s="52"/>
      <c r="V753" s="52"/>
      <c r="W753" s="52"/>
      <c r="X753" s="52"/>
      <c r="Y753" s="52"/>
      <c r="Z753" s="52"/>
      <c r="AA753" s="52"/>
      <c r="AB753" s="52"/>
      <c r="AC753" s="39"/>
      <c r="AD753" s="55"/>
    </row>
    <row r="754" s="35" customFormat="1" spans="6:30">
      <c r="F754" s="52"/>
      <c r="G754" s="52"/>
      <c r="P754" s="52"/>
      <c r="Q754" s="53"/>
      <c r="R754" s="52"/>
      <c r="S754" s="52"/>
      <c r="T754" s="52"/>
      <c r="U754" s="52"/>
      <c r="V754" s="52"/>
      <c r="W754" s="52"/>
      <c r="X754" s="52"/>
      <c r="Y754" s="52"/>
      <c r="Z754" s="52"/>
      <c r="AA754" s="52"/>
      <c r="AB754" s="52"/>
      <c r="AC754" s="39"/>
      <c r="AD754" s="55"/>
    </row>
    <row r="755" s="35" customFormat="1" spans="6:30">
      <c r="F755" s="52"/>
      <c r="G755" s="52"/>
      <c r="P755" s="52"/>
      <c r="Q755" s="53"/>
      <c r="R755" s="52"/>
      <c r="S755" s="52"/>
      <c r="T755" s="52"/>
      <c r="U755" s="52"/>
      <c r="V755" s="52"/>
      <c r="W755" s="52"/>
      <c r="X755" s="52"/>
      <c r="Y755" s="52"/>
      <c r="Z755" s="52"/>
      <c r="AA755" s="52"/>
      <c r="AB755" s="52"/>
      <c r="AC755" s="39"/>
      <c r="AD755" s="55"/>
    </row>
    <row r="756" s="35" customFormat="1" spans="6:30">
      <c r="F756" s="52"/>
      <c r="G756" s="52"/>
      <c r="P756" s="52"/>
      <c r="Q756" s="53"/>
      <c r="R756" s="52"/>
      <c r="S756" s="52"/>
      <c r="T756" s="52"/>
      <c r="U756" s="52"/>
      <c r="V756" s="52"/>
      <c r="W756" s="52"/>
      <c r="X756" s="52"/>
      <c r="Y756" s="52"/>
      <c r="Z756" s="52"/>
      <c r="AA756" s="52"/>
      <c r="AB756" s="52"/>
      <c r="AC756" s="39"/>
      <c r="AD756" s="55"/>
    </row>
    <row r="757" s="35" customFormat="1" spans="6:30">
      <c r="F757" s="52"/>
      <c r="G757" s="52"/>
      <c r="P757" s="52"/>
      <c r="Q757" s="53"/>
      <c r="R757" s="52"/>
      <c r="S757" s="52"/>
      <c r="T757" s="52"/>
      <c r="U757" s="52"/>
      <c r="V757" s="52"/>
      <c r="W757" s="52"/>
      <c r="X757" s="52"/>
      <c r="Y757" s="52"/>
      <c r="Z757" s="52"/>
      <c r="AA757" s="52"/>
      <c r="AB757" s="52"/>
      <c r="AC757" s="39"/>
      <c r="AD757" s="55"/>
    </row>
    <row r="758" s="35" customFormat="1" spans="6:30">
      <c r="F758" s="52"/>
      <c r="G758" s="52"/>
      <c r="P758" s="52"/>
      <c r="Q758" s="53"/>
      <c r="R758" s="52"/>
      <c r="S758" s="52"/>
      <c r="T758" s="52"/>
      <c r="U758" s="52"/>
      <c r="V758" s="52"/>
      <c r="W758" s="52"/>
      <c r="X758" s="52"/>
      <c r="Y758" s="52"/>
      <c r="Z758" s="52"/>
      <c r="AA758" s="52"/>
      <c r="AB758" s="52"/>
      <c r="AC758" s="39"/>
      <c r="AD758" s="55"/>
    </row>
    <row r="759" s="35" customFormat="1" spans="6:30">
      <c r="F759" s="52"/>
      <c r="G759" s="52"/>
      <c r="P759" s="52"/>
      <c r="Q759" s="53"/>
      <c r="R759" s="52"/>
      <c r="S759" s="52"/>
      <c r="T759" s="52"/>
      <c r="U759" s="52"/>
      <c r="V759" s="52"/>
      <c r="W759" s="52"/>
      <c r="X759" s="52"/>
      <c r="Y759" s="52"/>
      <c r="Z759" s="52"/>
      <c r="AA759" s="52"/>
      <c r="AB759" s="52"/>
      <c r="AC759" s="39"/>
      <c r="AD759" s="55"/>
    </row>
    <row r="760" s="35" customFormat="1" spans="6:30">
      <c r="F760" s="52"/>
      <c r="G760" s="52"/>
      <c r="P760" s="52"/>
      <c r="Q760" s="53"/>
      <c r="R760" s="52"/>
      <c r="S760" s="52"/>
      <c r="T760" s="52"/>
      <c r="U760" s="52"/>
      <c r="V760" s="52"/>
      <c r="W760" s="52"/>
      <c r="X760" s="52"/>
      <c r="Y760" s="52"/>
      <c r="Z760" s="52"/>
      <c r="AA760" s="52"/>
      <c r="AB760" s="52"/>
      <c r="AC760" s="39"/>
      <c r="AD760" s="55"/>
    </row>
    <row r="761" s="35" customFormat="1" spans="6:30">
      <c r="F761" s="52"/>
      <c r="G761" s="52"/>
      <c r="P761" s="52"/>
      <c r="Q761" s="53"/>
      <c r="R761" s="52"/>
      <c r="S761" s="52"/>
      <c r="T761" s="52"/>
      <c r="U761" s="52"/>
      <c r="V761" s="52"/>
      <c r="W761" s="52"/>
      <c r="X761" s="52"/>
      <c r="Y761" s="52"/>
      <c r="Z761" s="52"/>
      <c r="AA761" s="52"/>
      <c r="AB761" s="52"/>
      <c r="AC761" s="39"/>
      <c r="AD761" s="55"/>
    </row>
    <row r="762" s="35" customFormat="1" spans="6:30">
      <c r="F762" s="52"/>
      <c r="G762" s="52"/>
      <c r="P762" s="52"/>
      <c r="Q762" s="53"/>
      <c r="R762" s="52"/>
      <c r="S762" s="52"/>
      <c r="T762" s="52"/>
      <c r="U762" s="52"/>
      <c r="V762" s="52"/>
      <c r="W762" s="52"/>
      <c r="X762" s="52"/>
      <c r="Y762" s="52"/>
      <c r="Z762" s="52"/>
      <c r="AA762" s="52"/>
      <c r="AB762" s="52"/>
      <c r="AC762" s="39"/>
      <c r="AD762" s="55"/>
    </row>
    <row r="763" s="35" customFormat="1" spans="6:30">
      <c r="F763" s="52"/>
      <c r="G763" s="52"/>
      <c r="P763" s="52"/>
      <c r="Q763" s="53"/>
      <c r="R763" s="52"/>
      <c r="S763" s="52"/>
      <c r="T763" s="52"/>
      <c r="U763" s="52"/>
      <c r="V763" s="52"/>
      <c r="W763" s="52"/>
      <c r="X763" s="52"/>
      <c r="Y763" s="52"/>
      <c r="Z763" s="52"/>
      <c r="AA763" s="52"/>
      <c r="AB763" s="52"/>
      <c r="AC763" s="39"/>
      <c r="AD763" s="55"/>
    </row>
    <row r="764" s="35" customFormat="1" spans="6:30">
      <c r="F764" s="52"/>
      <c r="G764" s="52"/>
      <c r="P764" s="52"/>
      <c r="Q764" s="53"/>
      <c r="R764" s="52"/>
      <c r="S764" s="52"/>
      <c r="T764" s="52"/>
      <c r="U764" s="52"/>
      <c r="V764" s="52"/>
      <c r="W764" s="52"/>
      <c r="X764" s="52"/>
      <c r="Y764" s="52"/>
      <c r="Z764" s="52"/>
      <c r="AA764" s="52"/>
      <c r="AB764" s="52"/>
      <c r="AC764" s="39"/>
      <c r="AD764" s="55"/>
    </row>
    <row r="765" s="35" customFormat="1" spans="6:30">
      <c r="F765" s="52"/>
      <c r="G765" s="52"/>
      <c r="P765" s="52"/>
      <c r="Q765" s="53"/>
      <c r="R765" s="52"/>
      <c r="S765" s="52"/>
      <c r="T765" s="52"/>
      <c r="U765" s="52"/>
      <c r="V765" s="52"/>
      <c r="W765" s="52"/>
      <c r="X765" s="52"/>
      <c r="Y765" s="52"/>
      <c r="Z765" s="52"/>
      <c r="AA765" s="52"/>
      <c r="AB765" s="52"/>
      <c r="AC765" s="39"/>
      <c r="AD765" s="55"/>
    </row>
    <row r="766" s="35" customFormat="1" spans="6:30">
      <c r="F766" s="52"/>
      <c r="G766" s="52"/>
      <c r="P766" s="52"/>
      <c r="Q766" s="53"/>
      <c r="R766" s="52"/>
      <c r="S766" s="52"/>
      <c r="T766" s="52"/>
      <c r="U766" s="52"/>
      <c r="V766" s="52"/>
      <c r="W766" s="52"/>
      <c r="X766" s="52"/>
      <c r="Y766" s="52"/>
      <c r="Z766" s="52"/>
      <c r="AA766" s="52"/>
      <c r="AB766" s="52"/>
      <c r="AC766" s="39"/>
      <c r="AD766" s="55"/>
    </row>
    <row r="767" s="35" customFormat="1" spans="6:30">
      <c r="F767" s="52"/>
      <c r="G767" s="52"/>
      <c r="P767" s="52"/>
      <c r="Q767" s="53"/>
      <c r="R767" s="52"/>
      <c r="S767" s="52"/>
      <c r="T767" s="52"/>
      <c r="U767" s="52"/>
      <c r="V767" s="52"/>
      <c r="W767" s="52"/>
      <c r="X767" s="52"/>
      <c r="Y767" s="52"/>
      <c r="Z767" s="52"/>
      <c r="AA767" s="52"/>
      <c r="AB767" s="52"/>
      <c r="AC767" s="39"/>
      <c r="AD767" s="55"/>
    </row>
    <row r="768" s="35" customFormat="1" spans="6:30">
      <c r="F768" s="52"/>
      <c r="G768" s="52"/>
      <c r="P768" s="52"/>
      <c r="Q768" s="53"/>
      <c r="R768" s="52"/>
      <c r="S768" s="52"/>
      <c r="T768" s="52"/>
      <c r="U768" s="52"/>
      <c r="V768" s="52"/>
      <c r="W768" s="52"/>
      <c r="X768" s="52"/>
      <c r="Y768" s="52"/>
      <c r="Z768" s="52"/>
      <c r="AA768" s="52"/>
      <c r="AB768" s="52"/>
      <c r="AC768" s="39"/>
      <c r="AD768" s="55"/>
    </row>
    <row r="769" s="35" customFormat="1" spans="6:30">
      <c r="F769" s="52"/>
      <c r="G769" s="52"/>
      <c r="P769" s="52"/>
      <c r="Q769" s="38"/>
      <c r="AC769" s="39"/>
      <c r="AD769" s="40"/>
    </row>
    <row r="770" s="35" customFormat="1" spans="6:30">
      <c r="F770" s="52"/>
      <c r="G770" s="52"/>
      <c r="P770" s="52"/>
      <c r="Q770" s="38"/>
      <c r="AC770" s="39"/>
      <c r="AD770" s="40"/>
    </row>
    <row r="771" s="35" customFormat="1" spans="6:30">
      <c r="F771" s="52"/>
      <c r="G771" s="52"/>
      <c r="P771" s="52"/>
      <c r="Q771" s="38"/>
      <c r="AC771" s="39"/>
      <c r="AD771" s="40"/>
    </row>
    <row r="772" s="35" customFormat="1" spans="6:30">
      <c r="F772" s="52"/>
      <c r="G772" s="52"/>
      <c r="P772" s="52"/>
      <c r="Q772" s="38"/>
      <c r="AC772" s="39"/>
      <c r="AD772" s="40"/>
    </row>
    <row r="773" s="35" customFormat="1" spans="6:30">
      <c r="F773" s="52"/>
      <c r="G773" s="52"/>
      <c r="P773" s="52"/>
      <c r="Q773" s="38"/>
      <c r="AC773" s="39"/>
      <c r="AD773" s="40"/>
    </row>
    <row r="774" s="35" customFormat="1" spans="6:30">
      <c r="F774" s="52"/>
      <c r="G774" s="52"/>
      <c r="P774" s="52"/>
      <c r="Q774" s="38"/>
      <c r="AC774" s="39"/>
      <c r="AD774" s="40"/>
    </row>
    <row r="775" s="35" customFormat="1" spans="6:30">
      <c r="F775" s="52"/>
      <c r="G775" s="52"/>
      <c r="P775" s="52"/>
      <c r="Q775" s="38"/>
      <c r="AC775" s="39"/>
      <c r="AD775" s="40"/>
    </row>
    <row r="776" s="35" customFormat="1" spans="6:30">
      <c r="F776" s="52"/>
      <c r="G776" s="52"/>
      <c r="P776" s="52"/>
      <c r="Q776" s="38"/>
      <c r="AC776" s="39"/>
      <c r="AD776" s="40"/>
    </row>
    <row r="777" s="35" customFormat="1" spans="6:30">
      <c r="F777" s="52"/>
      <c r="G777" s="52"/>
      <c r="P777" s="52"/>
      <c r="Q777" s="38"/>
      <c r="AC777" s="39"/>
      <c r="AD777" s="40"/>
    </row>
    <row r="778" s="35" customFormat="1" spans="6:30">
      <c r="F778" s="52"/>
      <c r="G778" s="52"/>
      <c r="P778" s="52"/>
      <c r="Q778" s="38"/>
      <c r="AC778" s="39"/>
      <c r="AD778" s="40"/>
    </row>
    <row r="779" s="35" customFormat="1" spans="6:30">
      <c r="F779" s="52"/>
      <c r="G779" s="52"/>
      <c r="P779" s="52"/>
      <c r="Q779" s="38"/>
      <c r="AC779" s="39"/>
      <c r="AD779" s="40"/>
    </row>
    <row r="780" s="35" customFormat="1" spans="6:30">
      <c r="F780" s="52"/>
      <c r="G780" s="52"/>
      <c r="P780" s="52"/>
      <c r="Q780" s="38"/>
      <c r="AC780" s="39"/>
      <c r="AD780" s="40"/>
    </row>
    <row r="781" s="35" customFormat="1" spans="6:30">
      <c r="F781" s="52"/>
      <c r="G781" s="52"/>
      <c r="P781" s="52"/>
      <c r="Q781" s="38"/>
      <c r="AC781" s="39"/>
      <c r="AD781" s="40"/>
    </row>
    <row r="782" s="35" customFormat="1" spans="6:30">
      <c r="F782" s="52"/>
      <c r="G782" s="52"/>
      <c r="P782" s="52"/>
      <c r="Q782" s="38"/>
      <c r="AC782" s="39"/>
      <c r="AD782" s="40"/>
    </row>
    <row r="783" s="35" customFormat="1" spans="6:30">
      <c r="F783" s="52"/>
      <c r="G783" s="52"/>
      <c r="P783" s="52"/>
      <c r="Q783" s="38"/>
      <c r="AC783" s="39"/>
      <c r="AD783" s="40"/>
    </row>
    <row r="784" s="35" customFormat="1" spans="6:30">
      <c r="F784" s="52"/>
      <c r="G784" s="52"/>
      <c r="P784" s="52"/>
      <c r="Q784" s="38"/>
      <c r="AC784" s="39"/>
      <c r="AD784" s="40"/>
    </row>
    <row r="785" s="35" customFormat="1" spans="6:30">
      <c r="F785" s="52"/>
      <c r="G785" s="52"/>
      <c r="P785" s="52"/>
      <c r="Q785" s="38"/>
      <c r="AC785" s="39"/>
      <c r="AD785" s="40"/>
    </row>
    <row r="786" s="35" customFormat="1" spans="6:30">
      <c r="F786" s="52"/>
      <c r="G786" s="52"/>
      <c r="P786" s="52"/>
      <c r="Q786" s="38"/>
      <c r="AC786" s="39"/>
      <c r="AD786" s="40"/>
    </row>
    <row r="787" s="35" customFormat="1" spans="6:30">
      <c r="F787" s="52"/>
      <c r="G787" s="52"/>
      <c r="P787" s="52"/>
      <c r="Q787" s="38"/>
      <c r="AC787" s="39"/>
      <c r="AD787" s="40"/>
    </row>
    <row r="788" s="35" customFormat="1" spans="6:30">
      <c r="F788" s="52"/>
      <c r="G788" s="52"/>
      <c r="P788" s="52"/>
      <c r="Q788" s="38"/>
      <c r="AC788" s="39"/>
      <c r="AD788" s="40"/>
    </row>
    <row r="789" s="35" customFormat="1" spans="6:30">
      <c r="F789" s="52"/>
      <c r="G789" s="52"/>
      <c r="P789" s="52"/>
      <c r="Q789" s="38"/>
      <c r="AC789" s="39"/>
      <c r="AD789" s="40"/>
    </row>
    <row r="790" s="35" customFormat="1" spans="6:30">
      <c r="F790" s="52"/>
      <c r="G790" s="52"/>
      <c r="P790" s="52"/>
      <c r="Q790" s="38"/>
      <c r="AC790" s="39"/>
      <c r="AD790" s="40"/>
    </row>
    <row r="791" s="35" customFormat="1" spans="6:30">
      <c r="F791" s="52"/>
      <c r="G791" s="52"/>
      <c r="P791" s="52"/>
      <c r="Q791" s="38"/>
      <c r="AC791" s="39"/>
      <c r="AD791" s="40"/>
    </row>
    <row r="792" s="35" customFormat="1" spans="6:30">
      <c r="F792" s="52"/>
      <c r="G792" s="52"/>
      <c r="P792" s="52"/>
      <c r="Q792" s="38"/>
      <c r="AC792" s="39"/>
      <c r="AD792" s="40"/>
    </row>
    <row r="793" s="35" customFormat="1" spans="6:30">
      <c r="F793" s="52"/>
      <c r="G793" s="52"/>
      <c r="P793" s="52"/>
      <c r="Q793" s="38"/>
      <c r="AC793" s="39"/>
      <c r="AD793" s="40"/>
    </row>
    <row r="794" s="35" customFormat="1" spans="6:30">
      <c r="F794" s="52"/>
      <c r="G794" s="52"/>
      <c r="P794" s="52"/>
      <c r="Q794" s="38"/>
      <c r="AC794" s="39"/>
      <c r="AD794" s="40"/>
    </row>
    <row r="795" s="35" customFormat="1" spans="6:30">
      <c r="F795" s="52"/>
      <c r="G795" s="52"/>
      <c r="P795" s="52"/>
      <c r="Q795" s="38"/>
      <c r="AC795" s="39"/>
      <c r="AD795" s="40"/>
    </row>
    <row r="796" s="35" customFormat="1" spans="6:30">
      <c r="F796" s="52"/>
      <c r="G796" s="52"/>
      <c r="P796" s="52"/>
      <c r="Q796" s="38"/>
      <c r="AC796" s="39"/>
      <c r="AD796" s="40"/>
    </row>
    <row r="797" s="35" customFormat="1" spans="6:30">
      <c r="F797" s="52"/>
      <c r="G797" s="52"/>
      <c r="P797" s="52"/>
      <c r="Q797" s="38"/>
      <c r="AC797" s="39"/>
      <c r="AD797" s="40"/>
    </row>
    <row r="798" s="35" customFormat="1" spans="6:30">
      <c r="F798" s="52"/>
      <c r="G798" s="52"/>
      <c r="P798" s="52"/>
      <c r="Q798" s="38"/>
      <c r="AC798" s="39"/>
      <c r="AD798" s="40"/>
    </row>
    <row r="799" s="35" customFormat="1" spans="6:30">
      <c r="F799" s="52"/>
      <c r="G799" s="52"/>
      <c r="P799" s="52"/>
      <c r="Q799" s="38"/>
      <c r="AC799" s="39"/>
      <c r="AD799" s="40"/>
    </row>
    <row r="800" s="35" customFormat="1" spans="6:30">
      <c r="F800" s="52"/>
      <c r="G800" s="52"/>
      <c r="P800" s="52"/>
      <c r="Q800" s="38"/>
      <c r="AC800" s="39"/>
      <c r="AD800" s="40"/>
    </row>
    <row r="801" s="35" customFormat="1" spans="6:30">
      <c r="F801" s="52"/>
      <c r="G801" s="52"/>
      <c r="P801" s="52"/>
      <c r="Q801" s="38"/>
      <c r="AC801" s="39"/>
      <c r="AD801" s="40"/>
    </row>
    <row r="802" s="35" customFormat="1" spans="6:30">
      <c r="F802" s="52"/>
      <c r="G802" s="52"/>
      <c r="P802" s="52"/>
      <c r="Q802" s="38"/>
      <c r="AC802" s="39"/>
      <c r="AD802" s="40"/>
    </row>
    <row r="803" s="35" customFormat="1" spans="6:30">
      <c r="F803" s="52"/>
      <c r="G803" s="52"/>
      <c r="P803" s="52"/>
      <c r="Q803" s="38"/>
      <c r="AC803" s="39"/>
      <c r="AD803" s="40"/>
    </row>
    <row r="804" s="35" customFormat="1" spans="6:30">
      <c r="F804" s="52"/>
      <c r="G804" s="52"/>
      <c r="P804" s="52"/>
      <c r="Q804" s="38"/>
      <c r="AC804" s="39"/>
      <c r="AD804" s="40"/>
    </row>
    <row r="805" s="35" customFormat="1" spans="6:30">
      <c r="F805" s="52"/>
      <c r="G805" s="52"/>
      <c r="P805" s="52"/>
      <c r="Q805" s="38"/>
      <c r="AC805" s="39"/>
      <c r="AD805" s="40"/>
    </row>
    <row r="806" s="35" customFormat="1" spans="6:30">
      <c r="F806" s="52"/>
      <c r="G806" s="52"/>
      <c r="P806" s="52"/>
      <c r="Q806" s="38"/>
      <c r="AC806" s="39"/>
      <c r="AD806" s="40"/>
    </row>
    <row r="807" s="35" customFormat="1" spans="6:30">
      <c r="F807" s="52"/>
      <c r="G807" s="52"/>
      <c r="P807" s="52"/>
      <c r="Q807" s="38"/>
      <c r="AC807" s="39"/>
      <c r="AD807" s="40"/>
    </row>
    <row r="808" s="35" customFormat="1" spans="6:30">
      <c r="F808" s="52"/>
      <c r="G808" s="52"/>
      <c r="P808" s="52"/>
      <c r="Q808" s="38"/>
      <c r="AC808" s="39"/>
      <c r="AD808" s="40"/>
    </row>
    <row r="809" s="35" customFormat="1" spans="6:30">
      <c r="F809" s="52"/>
      <c r="G809" s="52"/>
      <c r="P809" s="52"/>
      <c r="Q809" s="38"/>
      <c r="AC809" s="39"/>
      <c r="AD809" s="40"/>
    </row>
    <row r="810" s="35" customFormat="1" spans="6:30">
      <c r="F810" s="52"/>
      <c r="G810" s="52"/>
      <c r="P810" s="52"/>
      <c r="Q810" s="38"/>
      <c r="AC810" s="39"/>
      <c r="AD810" s="40"/>
    </row>
    <row r="811" s="35" customFormat="1" spans="6:30">
      <c r="F811" s="52"/>
      <c r="G811" s="52"/>
      <c r="P811" s="52"/>
      <c r="Q811" s="38"/>
      <c r="AC811" s="39"/>
      <c r="AD811" s="40"/>
    </row>
    <row r="812" s="35" customFormat="1" spans="6:30">
      <c r="F812" s="52"/>
      <c r="G812" s="52"/>
      <c r="P812" s="52"/>
      <c r="Q812" s="38"/>
      <c r="AC812" s="39"/>
      <c r="AD812" s="40"/>
    </row>
    <row r="813" s="35" customFormat="1" spans="6:30">
      <c r="F813" s="52"/>
      <c r="G813" s="52"/>
      <c r="P813" s="52"/>
      <c r="Q813" s="38"/>
      <c r="AC813" s="39"/>
      <c r="AD813" s="40"/>
    </row>
    <row r="814" s="35" customFormat="1" spans="6:30">
      <c r="F814" s="52"/>
      <c r="G814" s="52"/>
      <c r="P814" s="52"/>
      <c r="Q814" s="38"/>
      <c r="AC814" s="39"/>
      <c r="AD814" s="40"/>
    </row>
    <row r="815" s="35" customFormat="1" spans="6:30">
      <c r="F815" s="52"/>
      <c r="G815" s="52"/>
      <c r="P815" s="52"/>
      <c r="Q815" s="38"/>
      <c r="AC815" s="39"/>
      <c r="AD815" s="40"/>
    </row>
    <row r="816" s="35" customFormat="1" spans="6:30">
      <c r="F816" s="52"/>
      <c r="G816" s="52"/>
      <c r="P816" s="52"/>
      <c r="Q816" s="38"/>
      <c r="AC816" s="39"/>
      <c r="AD816" s="40"/>
    </row>
    <row r="817" s="35" customFormat="1" spans="6:30">
      <c r="F817" s="52"/>
      <c r="G817" s="52"/>
      <c r="P817" s="52"/>
      <c r="Q817" s="38"/>
      <c r="AC817" s="39"/>
      <c r="AD817" s="40"/>
    </row>
    <row r="818" s="35" customFormat="1" spans="6:30">
      <c r="F818" s="52"/>
      <c r="G818" s="52"/>
      <c r="P818" s="52"/>
      <c r="Q818" s="38"/>
      <c r="AC818" s="39"/>
      <c r="AD818" s="40"/>
    </row>
    <row r="819" s="35" customFormat="1" spans="6:30">
      <c r="F819" s="52"/>
      <c r="G819" s="52"/>
      <c r="P819" s="52"/>
      <c r="Q819" s="38"/>
      <c r="AC819" s="39"/>
      <c r="AD819" s="40"/>
    </row>
    <row r="820" s="35" customFormat="1" spans="6:30">
      <c r="F820" s="52"/>
      <c r="G820" s="52"/>
      <c r="P820" s="52"/>
      <c r="Q820" s="38"/>
      <c r="AC820" s="39"/>
      <c r="AD820" s="40"/>
    </row>
    <row r="821" s="35" customFormat="1" spans="6:30">
      <c r="F821" s="52"/>
      <c r="G821" s="52"/>
      <c r="P821" s="52"/>
      <c r="Q821" s="38"/>
      <c r="AC821" s="39"/>
      <c r="AD821" s="40"/>
    </row>
    <row r="822" s="35" customFormat="1" spans="6:30">
      <c r="F822" s="52"/>
      <c r="G822" s="52"/>
      <c r="P822" s="52"/>
      <c r="Q822" s="38"/>
      <c r="AC822" s="39"/>
      <c r="AD822" s="40"/>
    </row>
    <row r="823" s="35" customFormat="1" spans="6:30">
      <c r="F823" s="52"/>
      <c r="G823" s="52"/>
      <c r="P823" s="52"/>
      <c r="Q823" s="38"/>
      <c r="AC823" s="39"/>
      <c r="AD823" s="40"/>
    </row>
    <row r="824" s="35" customFormat="1" spans="6:30">
      <c r="F824" s="52"/>
      <c r="G824" s="52"/>
      <c r="P824" s="52"/>
      <c r="Q824" s="38"/>
      <c r="AC824" s="39"/>
      <c r="AD824" s="40"/>
    </row>
    <row r="825" s="35" customFormat="1" spans="6:30">
      <c r="F825" s="52"/>
      <c r="G825" s="52"/>
      <c r="P825" s="52"/>
      <c r="Q825" s="38"/>
      <c r="AC825" s="39"/>
      <c r="AD825" s="40"/>
    </row>
    <row r="826" s="35" customFormat="1" spans="6:30">
      <c r="F826" s="52"/>
      <c r="G826" s="52"/>
      <c r="P826" s="52"/>
      <c r="Q826" s="38"/>
      <c r="AC826" s="39"/>
      <c r="AD826" s="40"/>
    </row>
    <row r="827" s="35" customFormat="1" spans="6:30">
      <c r="F827" s="52"/>
      <c r="G827" s="52"/>
      <c r="P827" s="52"/>
      <c r="Q827" s="38"/>
      <c r="AC827" s="39"/>
      <c r="AD827" s="40"/>
    </row>
    <row r="828" s="35" customFormat="1" spans="6:30">
      <c r="F828" s="52"/>
      <c r="G828" s="52"/>
      <c r="P828" s="52"/>
      <c r="Q828" s="38"/>
      <c r="AC828" s="39"/>
      <c r="AD828" s="40"/>
    </row>
    <row r="829" s="35" customFormat="1" spans="6:30">
      <c r="F829" s="52"/>
      <c r="G829" s="52"/>
      <c r="P829" s="52"/>
      <c r="Q829" s="38"/>
      <c r="AC829" s="39"/>
      <c r="AD829" s="40"/>
    </row>
    <row r="830" s="35" customFormat="1" spans="6:30">
      <c r="F830" s="52"/>
      <c r="G830" s="52"/>
      <c r="P830" s="52"/>
      <c r="Q830" s="38"/>
      <c r="AC830" s="39"/>
      <c r="AD830" s="40"/>
    </row>
    <row r="831" s="35" customFormat="1" spans="6:30">
      <c r="F831" s="52"/>
      <c r="G831" s="52"/>
      <c r="P831" s="52"/>
      <c r="Q831" s="38"/>
      <c r="AC831" s="39"/>
      <c r="AD831" s="40"/>
    </row>
    <row r="832" s="35" customFormat="1" spans="6:30">
      <c r="F832" s="52"/>
      <c r="G832" s="52"/>
      <c r="P832" s="52"/>
      <c r="Q832" s="38"/>
      <c r="AC832" s="39"/>
      <c r="AD832" s="40"/>
    </row>
    <row r="833" s="35" customFormat="1" spans="6:30">
      <c r="F833" s="52"/>
      <c r="G833" s="52"/>
      <c r="P833" s="52"/>
      <c r="Q833" s="38"/>
      <c r="AC833" s="39"/>
      <c r="AD833" s="40"/>
    </row>
    <row r="834" s="35" customFormat="1" spans="6:30">
      <c r="F834" s="52"/>
      <c r="G834" s="52"/>
      <c r="P834" s="52"/>
      <c r="Q834" s="38"/>
      <c r="AC834" s="39"/>
      <c r="AD834" s="40"/>
    </row>
    <row r="835" s="35" customFormat="1" spans="6:30">
      <c r="F835" s="52"/>
      <c r="G835" s="52"/>
      <c r="P835" s="52"/>
      <c r="Q835" s="38"/>
      <c r="AC835" s="39"/>
      <c r="AD835" s="40"/>
    </row>
    <row r="836" s="35" customFormat="1" spans="6:30">
      <c r="F836" s="52"/>
      <c r="G836" s="52"/>
      <c r="P836" s="52"/>
      <c r="Q836" s="38"/>
      <c r="AC836" s="39"/>
      <c r="AD836" s="40"/>
    </row>
    <row r="837" s="35" customFormat="1" spans="6:30">
      <c r="F837" s="52"/>
      <c r="G837" s="52"/>
      <c r="P837" s="52"/>
      <c r="Q837" s="38"/>
      <c r="AC837" s="39"/>
      <c r="AD837" s="40"/>
    </row>
    <row r="838" s="35" customFormat="1" spans="6:30">
      <c r="F838" s="52"/>
      <c r="G838" s="52"/>
      <c r="P838" s="52"/>
      <c r="Q838" s="38"/>
      <c r="AC838" s="39"/>
      <c r="AD838" s="40"/>
    </row>
    <row r="839" s="35" customFormat="1" spans="6:30">
      <c r="F839" s="52"/>
      <c r="G839" s="52"/>
      <c r="P839" s="52"/>
      <c r="Q839" s="38"/>
      <c r="AC839" s="39"/>
      <c r="AD839" s="40"/>
    </row>
    <row r="840" s="35" customFormat="1" spans="6:30">
      <c r="F840" s="52"/>
      <c r="G840" s="52"/>
      <c r="P840" s="52"/>
      <c r="Q840" s="38"/>
      <c r="AC840" s="39"/>
      <c r="AD840" s="40"/>
    </row>
    <row r="841" s="35" customFormat="1" spans="6:30">
      <c r="F841" s="52"/>
      <c r="G841" s="52"/>
      <c r="P841" s="52"/>
      <c r="Q841" s="38"/>
      <c r="AC841" s="39"/>
      <c r="AD841" s="40"/>
    </row>
    <row r="842" s="35" customFormat="1" spans="6:30">
      <c r="F842" s="52"/>
      <c r="G842" s="52"/>
      <c r="P842" s="52"/>
      <c r="Q842" s="38"/>
      <c r="AC842" s="39"/>
      <c r="AD842" s="40"/>
    </row>
    <row r="843" s="35" customFormat="1" spans="6:30">
      <c r="F843" s="52"/>
      <c r="G843" s="52"/>
      <c r="P843" s="52"/>
      <c r="Q843" s="38"/>
      <c r="AC843" s="39"/>
      <c r="AD843" s="40"/>
    </row>
    <row r="844" s="35" customFormat="1" spans="6:30">
      <c r="F844" s="52"/>
      <c r="G844" s="52"/>
      <c r="P844" s="52"/>
      <c r="Q844" s="38"/>
      <c r="AC844" s="39"/>
      <c r="AD844" s="40"/>
    </row>
    <row r="845" s="35" customFormat="1" spans="6:30">
      <c r="F845" s="52"/>
      <c r="G845" s="52"/>
      <c r="P845" s="52"/>
      <c r="Q845" s="38"/>
      <c r="AC845" s="39"/>
      <c r="AD845" s="40"/>
    </row>
    <row r="846" s="35" customFormat="1" spans="6:30">
      <c r="F846" s="52"/>
      <c r="G846" s="52"/>
      <c r="P846" s="52"/>
      <c r="Q846" s="38"/>
      <c r="AC846" s="39"/>
      <c r="AD846" s="40"/>
    </row>
    <row r="847" s="35" customFormat="1" spans="6:30">
      <c r="F847" s="52"/>
      <c r="G847" s="52"/>
      <c r="P847" s="52"/>
      <c r="Q847" s="38"/>
      <c r="AC847" s="39"/>
      <c r="AD847" s="40"/>
    </row>
    <row r="848" s="35" customFormat="1" spans="6:30">
      <c r="F848" s="52"/>
      <c r="G848" s="52"/>
      <c r="P848" s="52"/>
      <c r="Q848" s="38"/>
      <c r="AC848" s="39"/>
      <c r="AD848" s="40"/>
    </row>
    <row r="849" s="35" customFormat="1" spans="6:30">
      <c r="F849" s="52"/>
      <c r="G849" s="52"/>
      <c r="P849" s="52"/>
      <c r="Q849" s="38"/>
      <c r="AC849" s="39"/>
      <c r="AD849" s="40"/>
    </row>
    <row r="850" s="35" customFormat="1" spans="6:30">
      <c r="F850" s="52"/>
      <c r="G850" s="52"/>
      <c r="P850" s="52"/>
      <c r="Q850" s="38"/>
      <c r="AC850" s="39"/>
      <c r="AD850" s="40"/>
    </row>
    <row r="851" s="35" customFormat="1" spans="6:30">
      <c r="F851" s="52"/>
      <c r="G851" s="52"/>
      <c r="P851" s="52"/>
      <c r="Q851" s="38"/>
      <c r="AC851" s="39"/>
      <c r="AD851" s="40"/>
    </row>
    <row r="852" s="35" customFormat="1" spans="6:30">
      <c r="F852" s="52"/>
      <c r="G852" s="52"/>
      <c r="P852" s="52"/>
      <c r="Q852" s="38"/>
      <c r="AC852" s="39"/>
      <c r="AD852" s="40"/>
    </row>
    <row r="853" s="35" customFormat="1" spans="6:30">
      <c r="F853" s="52"/>
      <c r="G853" s="52"/>
      <c r="P853" s="52"/>
      <c r="Q853" s="38"/>
      <c r="AC853" s="39"/>
      <c r="AD853" s="40"/>
    </row>
    <row r="854" s="35" customFormat="1" spans="6:30">
      <c r="F854" s="52"/>
      <c r="G854" s="52"/>
      <c r="P854" s="52"/>
      <c r="Q854" s="38"/>
      <c r="AC854" s="39"/>
      <c r="AD854" s="40"/>
    </row>
    <row r="855" s="35" customFormat="1" spans="6:30">
      <c r="F855" s="52"/>
      <c r="G855" s="52"/>
      <c r="P855" s="52"/>
      <c r="Q855" s="38"/>
      <c r="AC855" s="39"/>
      <c r="AD855" s="40"/>
    </row>
    <row r="856" s="35" customFormat="1" spans="6:30">
      <c r="F856" s="52"/>
      <c r="G856" s="52"/>
      <c r="P856" s="52"/>
      <c r="Q856" s="38"/>
      <c r="AC856" s="39"/>
      <c r="AD856" s="40"/>
    </row>
    <row r="857" s="35" customFormat="1" spans="6:30">
      <c r="F857" s="52"/>
      <c r="G857" s="52"/>
      <c r="P857" s="52"/>
      <c r="Q857" s="38"/>
      <c r="AC857" s="39"/>
      <c r="AD857" s="40"/>
    </row>
    <row r="858" s="35" customFormat="1" spans="6:30">
      <c r="F858" s="52"/>
      <c r="G858" s="52"/>
      <c r="P858" s="52"/>
      <c r="Q858" s="38"/>
      <c r="AC858" s="39"/>
      <c r="AD858" s="40"/>
    </row>
    <row r="859" s="35" customFormat="1" spans="6:30">
      <c r="F859" s="52"/>
      <c r="G859" s="52"/>
      <c r="P859" s="52"/>
      <c r="Q859" s="38"/>
      <c r="AC859" s="39"/>
      <c r="AD859" s="40"/>
    </row>
    <row r="860" s="35" customFormat="1" spans="6:30">
      <c r="F860" s="52"/>
      <c r="G860" s="52"/>
      <c r="P860" s="52"/>
      <c r="Q860" s="38"/>
      <c r="AC860" s="39"/>
      <c r="AD860" s="40"/>
    </row>
    <row r="861" s="35" customFormat="1" spans="6:30">
      <c r="F861" s="52"/>
      <c r="G861" s="52"/>
      <c r="P861" s="52"/>
      <c r="Q861" s="38"/>
      <c r="AC861" s="39"/>
      <c r="AD861" s="40"/>
    </row>
    <row r="862" s="35" customFormat="1" spans="6:30">
      <c r="F862" s="52"/>
      <c r="G862" s="52"/>
      <c r="P862" s="52"/>
      <c r="Q862" s="38"/>
      <c r="AC862" s="39"/>
      <c r="AD862" s="40"/>
    </row>
    <row r="863" s="35" customFormat="1" spans="6:30">
      <c r="F863" s="52"/>
      <c r="G863" s="52"/>
      <c r="P863" s="52"/>
      <c r="Q863" s="38"/>
      <c r="AC863" s="39"/>
      <c r="AD863" s="40"/>
    </row>
    <row r="864" s="35" customFormat="1" spans="6:30">
      <c r="F864" s="52"/>
      <c r="G864" s="52"/>
      <c r="P864" s="52"/>
      <c r="Q864" s="38"/>
      <c r="AC864" s="39"/>
      <c r="AD864" s="40"/>
    </row>
    <row r="865" s="35" customFormat="1" spans="6:30">
      <c r="F865" s="52"/>
      <c r="G865" s="52"/>
      <c r="P865" s="52"/>
      <c r="Q865" s="38"/>
      <c r="AC865" s="39"/>
      <c r="AD865" s="40"/>
    </row>
    <row r="866" s="35" customFormat="1" spans="6:30">
      <c r="F866" s="52"/>
      <c r="G866" s="52"/>
      <c r="P866" s="52"/>
      <c r="Q866" s="38"/>
      <c r="AC866" s="39"/>
      <c r="AD866" s="40"/>
    </row>
    <row r="867" s="35" customFormat="1" spans="6:30">
      <c r="F867" s="52"/>
      <c r="G867" s="52"/>
      <c r="P867" s="52"/>
      <c r="Q867" s="38"/>
      <c r="AC867" s="39"/>
      <c r="AD867" s="40"/>
    </row>
    <row r="868" s="35" customFormat="1" spans="6:30">
      <c r="F868" s="52"/>
      <c r="G868" s="52"/>
      <c r="P868" s="52"/>
      <c r="Q868" s="38"/>
      <c r="AC868" s="39"/>
      <c r="AD868" s="40"/>
    </row>
    <row r="869" s="35" customFormat="1" spans="6:30">
      <c r="F869" s="52"/>
      <c r="G869" s="52"/>
      <c r="P869" s="52"/>
      <c r="Q869" s="38"/>
      <c r="AC869" s="39"/>
      <c r="AD869" s="40"/>
    </row>
    <row r="870" s="35" customFormat="1" spans="6:30">
      <c r="F870" s="52"/>
      <c r="G870" s="52"/>
      <c r="P870" s="52"/>
      <c r="Q870" s="38"/>
      <c r="AC870" s="39"/>
      <c r="AD870" s="40"/>
    </row>
    <row r="871" s="35" customFormat="1" spans="6:30">
      <c r="F871" s="52"/>
      <c r="G871" s="52"/>
      <c r="P871" s="52"/>
      <c r="Q871" s="38"/>
      <c r="AC871" s="39"/>
      <c r="AD871" s="40"/>
    </row>
    <row r="872" s="35" customFormat="1" spans="6:30">
      <c r="F872" s="52"/>
      <c r="G872" s="52"/>
      <c r="P872" s="52"/>
      <c r="Q872" s="38"/>
      <c r="AC872" s="39"/>
      <c r="AD872" s="40"/>
    </row>
    <row r="873" s="35" customFormat="1" spans="6:30">
      <c r="F873" s="52"/>
      <c r="G873" s="52"/>
      <c r="P873" s="52"/>
      <c r="Q873" s="38"/>
      <c r="AC873" s="39"/>
      <c r="AD873" s="40"/>
    </row>
    <row r="874" s="35" customFormat="1" spans="6:30">
      <c r="F874" s="52"/>
      <c r="G874" s="52"/>
      <c r="P874" s="52"/>
      <c r="Q874" s="38"/>
      <c r="AC874" s="39"/>
      <c r="AD874" s="40"/>
    </row>
    <row r="875" s="35" customFormat="1" spans="6:30">
      <c r="F875" s="52"/>
      <c r="G875" s="52"/>
      <c r="P875" s="52"/>
      <c r="Q875" s="38"/>
      <c r="AC875" s="39"/>
      <c r="AD875" s="40"/>
    </row>
    <row r="876" s="35" customFormat="1" spans="6:30">
      <c r="F876" s="52"/>
      <c r="G876" s="52"/>
      <c r="P876" s="52"/>
      <c r="Q876" s="38"/>
      <c r="AC876" s="39"/>
      <c r="AD876" s="40"/>
    </row>
    <row r="877" s="35" customFormat="1" spans="6:30">
      <c r="F877" s="52"/>
      <c r="G877" s="52"/>
      <c r="P877" s="52"/>
      <c r="Q877" s="38"/>
      <c r="AC877" s="39"/>
      <c r="AD877" s="40"/>
    </row>
    <row r="878" s="35" customFormat="1" spans="6:30">
      <c r="F878" s="52"/>
      <c r="G878" s="52"/>
      <c r="P878" s="52"/>
      <c r="Q878" s="38"/>
      <c r="AC878" s="39"/>
      <c r="AD878" s="40"/>
    </row>
    <row r="879" s="35" customFormat="1" spans="6:30">
      <c r="F879" s="52"/>
      <c r="G879" s="52"/>
      <c r="P879" s="52"/>
      <c r="Q879" s="38"/>
      <c r="AC879" s="39"/>
      <c r="AD879" s="40"/>
    </row>
    <row r="880" s="35" customFormat="1" spans="6:30">
      <c r="F880" s="52"/>
      <c r="G880" s="52"/>
      <c r="P880" s="52"/>
      <c r="Q880" s="38"/>
      <c r="AC880" s="39"/>
      <c r="AD880" s="40"/>
    </row>
    <row r="881" s="35" customFormat="1" spans="6:30">
      <c r="F881" s="52"/>
      <c r="G881" s="52"/>
      <c r="P881" s="52"/>
      <c r="Q881" s="38"/>
      <c r="AC881" s="39"/>
      <c r="AD881" s="40"/>
    </row>
    <row r="882" s="35" customFormat="1" spans="6:30">
      <c r="F882" s="52"/>
      <c r="G882" s="52"/>
      <c r="P882" s="52"/>
      <c r="Q882" s="38"/>
      <c r="AC882" s="39"/>
      <c r="AD882" s="40"/>
    </row>
    <row r="883" s="35" customFormat="1" spans="6:30">
      <c r="F883" s="52"/>
      <c r="G883" s="52"/>
      <c r="P883" s="52"/>
      <c r="Q883" s="38"/>
      <c r="AC883" s="39"/>
      <c r="AD883" s="40"/>
    </row>
    <row r="884" s="35" customFormat="1" spans="6:30">
      <c r="F884" s="52"/>
      <c r="G884" s="52"/>
      <c r="P884" s="52"/>
      <c r="Q884" s="38"/>
      <c r="AC884" s="39"/>
      <c r="AD884" s="40"/>
    </row>
    <row r="885" s="35" customFormat="1" spans="6:30">
      <c r="F885" s="52"/>
      <c r="G885" s="52"/>
      <c r="P885" s="52"/>
      <c r="Q885" s="38"/>
      <c r="AC885" s="39"/>
      <c r="AD885" s="40"/>
    </row>
    <row r="886" s="35" customFormat="1" spans="6:30">
      <c r="F886" s="52"/>
      <c r="G886" s="52"/>
      <c r="P886" s="52"/>
      <c r="Q886" s="38"/>
      <c r="AC886" s="39"/>
      <c r="AD886" s="40"/>
    </row>
    <row r="887" s="35" customFormat="1" spans="6:30">
      <c r="F887" s="52"/>
      <c r="G887" s="52"/>
      <c r="P887" s="52"/>
      <c r="Q887" s="38"/>
      <c r="AC887" s="39"/>
      <c r="AD887" s="40"/>
    </row>
    <row r="888" s="35" customFormat="1" spans="6:30">
      <c r="F888" s="52"/>
      <c r="G888" s="52"/>
      <c r="P888" s="52"/>
      <c r="Q888" s="38"/>
      <c r="AC888" s="39"/>
      <c r="AD888" s="40"/>
    </row>
    <row r="889" s="35" customFormat="1" spans="6:30">
      <c r="F889" s="52"/>
      <c r="G889" s="52"/>
      <c r="P889" s="52"/>
      <c r="Q889" s="38"/>
      <c r="AC889" s="39"/>
      <c r="AD889" s="40"/>
    </row>
    <row r="890" s="35" customFormat="1" spans="6:30">
      <c r="F890" s="52"/>
      <c r="G890" s="52"/>
      <c r="P890" s="52"/>
      <c r="Q890" s="38"/>
      <c r="AC890" s="39"/>
      <c r="AD890" s="40"/>
    </row>
    <row r="891" s="35" customFormat="1" spans="6:30">
      <c r="F891" s="52"/>
      <c r="G891" s="52"/>
      <c r="P891" s="52"/>
      <c r="Q891" s="38"/>
      <c r="AC891" s="39"/>
      <c r="AD891" s="40"/>
    </row>
    <row r="892" s="35" customFormat="1" spans="6:30">
      <c r="F892" s="52"/>
      <c r="G892" s="52"/>
      <c r="P892" s="52"/>
      <c r="Q892" s="38"/>
      <c r="AC892" s="39"/>
      <c r="AD892" s="40"/>
    </row>
    <row r="893" s="35" customFormat="1" spans="6:30">
      <c r="F893" s="52"/>
      <c r="G893" s="52"/>
      <c r="P893" s="52"/>
      <c r="Q893" s="38"/>
      <c r="AC893" s="39"/>
      <c r="AD893" s="40"/>
    </row>
    <row r="894" s="35" customFormat="1" spans="6:30">
      <c r="F894" s="52"/>
      <c r="G894" s="52"/>
      <c r="P894" s="52"/>
      <c r="Q894" s="38"/>
      <c r="AC894" s="39"/>
      <c r="AD894" s="40"/>
    </row>
    <row r="895" s="35" customFormat="1" spans="6:30">
      <c r="F895" s="52"/>
      <c r="G895" s="52"/>
      <c r="P895" s="52"/>
      <c r="Q895" s="38"/>
      <c r="AC895" s="39"/>
      <c r="AD895" s="40"/>
    </row>
    <row r="896" s="35" customFormat="1" spans="6:30">
      <c r="F896" s="52"/>
      <c r="G896" s="52"/>
      <c r="P896" s="52"/>
      <c r="Q896" s="38"/>
      <c r="AC896" s="39"/>
      <c r="AD896" s="40"/>
    </row>
    <row r="897" s="35" customFormat="1" spans="6:30">
      <c r="F897" s="52"/>
      <c r="G897" s="52"/>
      <c r="P897" s="52"/>
      <c r="Q897" s="38"/>
      <c r="AC897" s="39"/>
      <c r="AD897" s="40"/>
    </row>
    <row r="898" s="35" customFormat="1" spans="6:30">
      <c r="F898" s="52"/>
      <c r="G898" s="52"/>
      <c r="P898" s="52"/>
      <c r="Q898" s="38"/>
      <c r="AC898" s="39"/>
      <c r="AD898" s="40"/>
    </row>
    <row r="899" s="35" customFormat="1" spans="6:30">
      <c r="F899" s="52"/>
      <c r="G899" s="52"/>
      <c r="P899" s="52"/>
      <c r="Q899" s="38"/>
      <c r="AC899" s="39"/>
      <c r="AD899" s="40"/>
    </row>
    <row r="900" s="35" customFormat="1" spans="6:30">
      <c r="F900" s="52"/>
      <c r="G900" s="52"/>
      <c r="P900" s="52"/>
      <c r="Q900" s="38"/>
      <c r="AC900" s="39"/>
      <c r="AD900" s="40"/>
    </row>
    <row r="901" s="35" customFormat="1" spans="6:30">
      <c r="F901" s="52"/>
      <c r="G901" s="52"/>
      <c r="P901" s="52"/>
      <c r="Q901" s="38"/>
      <c r="AC901" s="39"/>
      <c r="AD901" s="40"/>
    </row>
    <row r="902" s="35" customFormat="1" spans="6:30">
      <c r="F902" s="52"/>
      <c r="G902" s="52"/>
      <c r="P902" s="52"/>
      <c r="Q902" s="38"/>
      <c r="AC902" s="39"/>
      <c r="AD902" s="40"/>
    </row>
    <row r="903" s="35" customFormat="1" spans="6:30">
      <c r="F903" s="52"/>
      <c r="G903" s="52"/>
      <c r="P903" s="52"/>
      <c r="Q903" s="38"/>
      <c r="AC903" s="39"/>
      <c r="AD903" s="40"/>
    </row>
    <row r="904" s="35" customFormat="1" spans="6:30">
      <c r="F904" s="52"/>
      <c r="G904" s="52"/>
      <c r="P904" s="52"/>
      <c r="Q904" s="38"/>
      <c r="AC904" s="39"/>
      <c r="AD904" s="40"/>
    </row>
    <row r="905" s="35" customFormat="1" spans="6:30">
      <c r="F905" s="52"/>
      <c r="G905" s="52"/>
      <c r="P905" s="52"/>
      <c r="Q905" s="38"/>
      <c r="AC905" s="39"/>
      <c r="AD905" s="40"/>
    </row>
    <row r="906" s="35" customFormat="1" spans="6:30">
      <c r="F906" s="52"/>
      <c r="G906" s="52"/>
      <c r="P906" s="52"/>
      <c r="Q906" s="38"/>
      <c r="AC906" s="39"/>
      <c r="AD906" s="40"/>
    </row>
    <row r="907" s="35" customFormat="1" spans="6:30">
      <c r="F907" s="52"/>
      <c r="G907" s="52"/>
      <c r="P907" s="52"/>
      <c r="Q907" s="38"/>
      <c r="AC907" s="39"/>
      <c r="AD907" s="40"/>
    </row>
    <row r="908" s="35" customFormat="1" spans="6:30">
      <c r="F908" s="52"/>
      <c r="G908" s="52"/>
      <c r="P908" s="52"/>
      <c r="Q908" s="38"/>
      <c r="AC908" s="39"/>
      <c r="AD908" s="40"/>
    </row>
    <row r="909" s="35" customFormat="1" spans="6:30">
      <c r="F909" s="52"/>
      <c r="G909" s="52"/>
      <c r="P909" s="52"/>
      <c r="Q909" s="38"/>
      <c r="AC909" s="39"/>
      <c r="AD909" s="40"/>
    </row>
    <row r="910" s="35" customFormat="1" spans="6:30">
      <c r="F910" s="52"/>
      <c r="G910" s="52"/>
      <c r="P910" s="52"/>
      <c r="Q910" s="38"/>
      <c r="AC910" s="39"/>
      <c r="AD910" s="40"/>
    </row>
    <row r="911" s="35" customFormat="1" spans="6:30">
      <c r="F911" s="52"/>
      <c r="G911" s="52"/>
      <c r="P911" s="52"/>
      <c r="Q911" s="38"/>
      <c r="AC911" s="39"/>
      <c r="AD911" s="40"/>
    </row>
    <row r="912" s="35" customFormat="1" spans="6:30">
      <c r="F912" s="52"/>
      <c r="G912" s="52"/>
      <c r="P912" s="52"/>
      <c r="Q912" s="38"/>
      <c r="AC912" s="39"/>
      <c r="AD912" s="40"/>
    </row>
    <row r="913" s="35" customFormat="1" spans="6:30">
      <c r="F913" s="52"/>
      <c r="G913" s="52"/>
      <c r="P913" s="52"/>
      <c r="Q913" s="38"/>
      <c r="AC913" s="39"/>
      <c r="AD913" s="40"/>
    </row>
    <row r="914" s="35" customFormat="1" spans="6:30">
      <c r="F914" s="52"/>
      <c r="G914" s="52"/>
      <c r="P914" s="52"/>
      <c r="Q914" s="38"/>
      <c r="AC914" s="39"/>
      <c r="AD914" s="40"/>
    </row>
    <row r="915" s="35" customFormat="1" spans="6:30">
      <c r="F915" s="52"/>
      <c r="G915" s="52"/>
      <c r="P915" s="52"/>
      <c r="Q915" s="38"/>
      <c r="AC915" s="39"/>
      <c r="AD915" s="40"/>
    </row>
    <row r="916" s="35" customFormat="1" spans="6:30">
      <c r="F916" s="52"/>
      <c r="G916" s="52"/>
      <c r="P916" s="52"/>
      <c r="Q916" s="38"/>
      <c r="AC916" s="39"/>
      <c r="AD916" s="40"/>
    </row>
    <row r="917" s="35" customFormat="1" spans="6:30">
      <c r="F917" s="52"/>
      <c r="G917" s="52"/>
      <c r="P917" s="52"/>
      <c r="Q917" s="38"/>
      <c r="AC917" s="39"/>
      <c r="AD917" s="40"/>
    </row>
    <row r="918" s="35" customFormat="1" spans="6:30">
      <c r="F918" s="52"/>
      <c r="G918" s="52"/>
      <c r="P918" s="52"/>
      <c r="Q918" s="38"/>
      <c r="AC918" s="39"/>
      <c r="AD918" s="40"/>
    </row>
    <row r="919" s="35" customFormat="1" spans="6:30">
      <c r="F919" s="52"/>
      <c r="G919" s="52"/>
      <c r="P919" s="52"/>
      <c r="Q919" s="38"/>
      <c r="AC919" s="39"/>
      <c r="AD919" s="40"/>
    </row>
    <row r="920" s="35" customFormat="1" spans="6:30">
      <c r="F920" s="52"/>
      <c r="G920" s="52"/>
      <c r="P920" s="52"/>
      <c r="Q920" s="38"/>
      <c r="AC920" s="39"/>
      <c r="AD920" s="40"/>
    </row>
    <row r="921" s="35" customFormat="1" spans="6:30">
      <c r="F921" s="52"/>
      <c r="G921" s="52"/>
      <c r="P921" s="52"/>
      <c r="Q921" s="38"/>
      <c r="AC921" s="39"/>
      <c r="AD921" s="40"/>
    </row>
    <row r="922" s="35" customFormat="1" spans="6:30">
      <c r="F922" s="52"/>
      <c r="G922" s="52"/>
      <c r="P922" s="52"/>
      <c r="Q922" s="38"/>
      <c r="AC922" s="39"/>
      <c r="AD922" s="40"/>
    </row>
    <row r="923" s="35" customFormat="1" spans="6:30">
      <c r="F923" s="52"/>
      <c r="G923" s="52"/>
      <c r="P923" s="52"/>
      <c r="Q923" s="38"/>
      <c r="AC923" s="39"/>
      <c r="AD923" s="40"/>
    </row>
    <row r="924" s="35" customFormat="1" spans="6:30">
      <c r="F924" s="52"/>
      <c r="G924" s="52"/>
      <c r="P924" s="52"/>
      <c r="Q924" s="38"/>
      <c r="AC924" s="39"/>
      <c r="AD924" s="40"/>
    </row>
    <row r="925" s="35" customFormat="1" spans="6:30">
      <c r="F925" s="52"/>
      <c r="G925" s="52"/>
      <c r="P925" s="52"/>
      <c r="Q925" s="38"/>
      <c r="AC925" s="39"/>
      <c r="AD925" s="40"/>
    </row>
    <row r="926" s="35" customFormat="1" spans="6:30">
      <c r="F926" s="52"/>
      <c r="G926" s="52"/>
      <c r="P926" s="52"/>
      <c r="Q926" s="38"/>
      <c r="AC926" s="39"/>
      <c r="AD926" s="40"/>
    </row>
    <row r="927" s="35" customFormat="1" spans="6:30">
      <c r="F927" s="52"/>
      <c r="G927" s="52"/>
      <c r="P927" s="52"/>
      <c r="Q927" s="38"/>
      <c r="AC927" s="39"/>
      <c r="AD927" s="40"/>
    </row>
    <row r="928" s="35" customFormat="1" spans="6:30">
      <c r="F928" s="52"/>
      <c r="G928" s="52"/>
      <c r="P928" s="52"/>
      <c r="Q928" s="38"/>
      <c r="AC928" s="39"/>
      <c r="AD928" s="40"/>
    </row>
    <row r="929" s="35" customFormat="1" spans="6:30">
      <c r="F929" s="52"/>
      <c r="G929" s="52"/>
      <c r="P929" s="52"/>
      <c r="Q929" s="38"/>
      <c r="AC929" s="39"/>
      <c r="AD929" s="40"/>
    </row>
    <row r="930" s="35" customFormat="1" spans="6:30">
      <c r="F930" s="52"/>
      <c r="G930" s="52"/>
      <c r="P930" s="52"/>
      <c r="Q930" s="38"/>
      <c r="AC930" s="39"/>
      <c r="AD930" s="40"/>
    </row>
    <row r="931" s="35" customFormat="1" spans="6:30">
      <c r="F931" s="52"/>
      <c r="G931" s="52"/>
      <c r="P931" s="52"/>
      <c r="Q931" s="38"/>
      <c r="AC931" s="39"/>
      <c r="AD931" s="40"/>
    </row>
    <row r="932" s="35" customFormat="1" spans="6:30">
      <c r="F932" s="52"/>
      <c r="G932" s="52"/>
      <c r="P932" s="52"/>
      <c r="Q932" s="38"/>
      <c r="AC932" s="39"/>
      <c r="AD932" s="40"/>
    </row>
    <row r="933" s="35" customFormat="1" spans="6:30">
      <c r="F933" s="52"/>
      <c r="G933" s="52"/>
      <c r="P933" s="52"/>
      <c r="Q933" s="38"/>
      <c r="AC933" s="39"/>
      <c r="AD933" s="40"/>
    </row>
    <row r="934" s="35" customFormat="1" spans="6:30">
      <c r="F934" s="52"/>
      <c r="G934" s="52"/>
      <c r="P934" s="52"/>
      <c r="Q934" s="38"/>
      <c r="AC934" s="39"/>
      <c r="AD934" s="40"/>
    </row>
    <row r="935" s="35" customFormat="1" spans="6:30">
      <c r="F935" s="52"/>
      <c r="G935" s="52"/>
      <c r="P935" s="52"/>
      <c r="Q935" s="38"/>
      <c r="AC935" s="39"/>
      <c r="AD935" s="40"/>
    </row>
    <row r="936" s="35" customFormat="1" spans="6:30">
      <c r="F936" s="52"/>
      <c r="G936" s="52"/>
      <c r="P936" s="52"/>
      <c r="Q936" s="38"/>
      <c r="AC936" s="39"/>
      <c r="AD936" s="40"/>
    </row>
    <row r="937" s="35" customFormat="1" spans="6:30">
      <c r="F937" s="52"/>
      <c r="G937" s="52"/>
      <c r="P937" s="52"/>
      <c r="Q937" s="38"/>
      <c r="AC937" s="39"/>
      <c r="AD937" s="40"/>
    </row>
    <row r="938" s="35" customFormat="1" spans="6:30">
      <c r="F938" s="52"/>
      <c r="G938" s="52"/>
      <c r="P938" s="52"/>
      <c r="Q938" s="38"/>
      <c r="AC938" s="39"/>
      <c r="AD938" s="40"/>
    </row>
    <row r="939" s="35" customFormat="1" spans="6:30">
      <c r="F939" s="52"/>
      <c r="G939" s="52"/>
      <c r="P939" s="52"/>
      <c r="Q939" s="38"/>
      <c r="AC939" s="39"/>
      <c r="AD939" s="40"/>
    </row>
    <row r="940" s="35" customFormat="1" spans="6:30">
      <c r="F940" s="52"/>
      <c r="G940" s="52"/>
      <c r="P940" s="52"/>
      <c r="Q940" s="38"/>
      <c r="AC940" s="39"/>
      <c r="AD940" s="40"/>
    </row>
    <row r="941" s="35" customFormat="1" spans="6:30">
      <c r="F941" s="52"/>
      <c r="G941" s="52"/>
      <c r="P941" s="52"/>
      <c r="Q941" s="38"/>
      <c r="AC941" s="39"/>
      <c r="AD941" s="40"/>
    </row>
    <row r="942" s="35" customFormat="1" spans="6:30">
      <c r="F942" s="52"/>
      <c r="G942" s="52"/>
      <c r="P942" s="52"/>
      <c r="Q942" s="38"/>
      <c r="AC942" s="39"/>
      <c r="AD942" s="40"/>
    </row>
    <row r="943" s="35" customFormat="1" spans="6:30">
      <c r="F943" s="52"/>
      <c r="G943" s="52"/>
      <c r="P943" s="52"/>
      <c r="Q943" s="38"/>
      <c r="AC943" s="39"/>
      <c r="AD943" s="40"/>
    </row>
    <row r="944" s="35" customFormat="1" spans="6:30">
      <c r="F944" s="52"/>
      <c r="G944" s="52"/>
      <c r="P944" s="52"/>
      <c r="Q944" s="38"/>
      <c r="AC944" s="39"/>
      <c r="AD944" s="40"/>
    </row>
    <row r="945" s="35" customFormat="1" spans="6:30">
      <c r="F945" s="52"/>
      <c r="G945" s="52"/>
      <c r="P945" s="52"/>
      <c r="Q945" s="38"/>
      <c r="AC945" s="39"/>
      <c r="AD945" s="40"/>
    </row>
    <row r="946" s="35" customFormat="1" spans="6:30">
      <c r="F946" s="52"/>
      <c r="G946" s="52"/>
      <c r="P946" s="52"/>
      <c r="Q946" s="38"/>
      <c r="AC946" s="39"/>
      <c r="AD946" s="40"/>
    </row>
    <row r="947" s="35" customFormat="1" spans="6:30">
      <c r="F947" s="52"/>
      <c r="G947" s="52"/>
      <c r="P947" s="52"/>
      <c r="Q947" s="38"/>
      <c r="AC947" s="39"/>
      <c r="AD947" s="40"/>
    </row>
    <row r="948" s="35" customFormat="1" spans="6:30">
      <c r="F948" s="52"/>
      <c r="G948" s="52"/>
      <c r="P948" s="52"/>
      <c r="Q948" s="38"/>
      <c r="AC948" s="39"/>
      <c r="AD948" s="40"/>
    </row>
    <row r="949" s="35" customFormat="1" spans="6:30">
      <c r="F949" s="52"/>
      <c r="G949" s="52"/>
      <c r="P949" s="52"/>
      <c r="Q949" s="38"/>
      <c r="AC949" s="39"/>
      <c r="AD949" s="40"/>
    </row>
    <row r="950" s="35" customFormat="1" spans="6:30">
      <c r="F950" s="52"/>
      <c r="G950" s="52"/>
      <c r="P950" s="52"/>
      <c r="Q950" s="38"/>
      <c r="AC950" s="39"/>
      <c r="AD950" s="40"/>
    </row>
    <row r="951" s="35" customFormat="1" spans="6:30">
      <c r="F951" s="52"/>
      <c r="G951" s="52"/>
      <c r="P951" s="52"/>
      <c r="Q951" s="38"/>
      <c r="AC951" s="39"/>
      <c r="AD951" s="40"/>
    </row>
    <row r="952" s="35" customFormat="1" spans="6:30">
      <c r="F952" s="52"/>
      <c r="G952" s="52"/>
      <c r="P952" s="52"/>
      <c r="Q952" s="38"/>
      <c r="AC952" s="39"/>
      <c r="AD952" s="40"/>
    </row>
    <row r="953" s="35" customFormat="1" spans="6:30">
      <c r="F953" s="52"/>
      <c r="G953" s="52"/>
      <c r="P953" s="52"/>
      <c r="Q953" s="38"/>
      <c r="AC953" s="39"/>
      <c r="AD953" s="40"/>
    </row>
    <row r="954" s="35" customFormat="1" spans="6:30">
      <c r="F954" s="52"/>
      <c r="G954" s="52"/>
      <c r="P954" s="52"/>
      <c r="Q954" s="38"/>
      <c r="AC954" s="39"/>
      <c r="AD954" s="40"/>
    </row>
    <row r="955" s="35" customFormat="1" spans="6:30">
      <c r="F955" s="52"/>
      <c r="G955" s="52"/>
      <c r="P955" s="52"/>
      <c r="Q955" s="38"/>
      <c r="AC955" s="39"/>
      <c r="AD955" s="40"/>
    </row>
    <row r="956" s="35" customFormat="1" spans="6:30">
      <c r="F956" s="52"/>
      <c r="G956" s="52"/>
      <c r="P956" s="52"/>
      <c r="Q956" s="38"/>
      <c r="AC956" s="39"/>
      <c r="AD956" s="40"/>
    </row>
    <row r="957" s="35" customFormat="1" spans="6:30">
      <c r="F957" s="52"/>
      <c r="G957" s="52"/>
      <c r="P957" s="52"/>
      <c r="Q957" s="38"/>
      <c r="AC957" s="39"/>
      <c r="AD957" s="40"/>
    </row>
    <row r="958" s="35" customFormat="1" spans="6:30">
      <c r="F958" s="52"/>
      <c r="G958" s="52"/>
      <c r="P958" s="52"/>
      <c r="Q958" s="38"/>
      <c r="AC958" s="39"/>
      <c r="AD958" s="40"/>
    </row>
    <row r="959" s="35" customFormat="1" spans="6:30">
      <c r="F959" s="52"/>
      <c r="G959" s="52"/>
      <c r="P959" s="52"/>
      <c r="Q959" s="38"/>
      <c r="AC959" s="39"/>
      <c r="AD959" s="40"/>
    </row>
    <row r="960" s="35" customFormat="1" spans="6:30">
      <c r="F960" s="52"/>
      <c r="G960" s="52"/>
      <c r="P960" s="52"/>
      <c r="Q960" s="38"/>
      <c r="AC960" s="39"/>
      <c r="AD960" s="40"/>
    </row>
    <row r="961" s="35" customFormat="1" spans="6:30">
      <c r="F961" s="52"/>
      <c r="G961" s="52"/>
      <c r="P961" s="52"/>
      <c r="Q961" s="38"/>
      <c r="AC961" s="39"/>
      <c r="AD961" s="40"/>
    </row>
    <row r="962" s="35" customFormat="1" spans="6:30">
      <c r="F962" s="52"/>
      <c r="G962" s="52"/>
      <c r="P962" s="52"/>
      <c r="Q962" s="38"/>
      <c r="AC962" s="39"/>
      <c r="AD962" s="40"/>
    </row>
    <row r="963" s="35" customFormat="1" spans="6:30">
      <c r="F963" s="52"/>
      <c r="G963" s="52"/>
      <c r="P963" s="52"/>
      <c r="Q963" s="38"/>
      <c r="AC963" s="39"/>
      <c r="AD963" s="40"/>
    </row>
    <row r="964" s="35" customFormat="1" spans="6:30">
      <c r="F964" s="52"/>
      <c r="G964" s="52"/>
      <c r="P964" s="52"/>
      <c r="Q964" s="38"/>
      <c r="AC964" s="39"/>
      <c r="AD964" s="40"/>
    </row>
    <row r="965" s="35" customFormat="1" spans="6:30">
      <c r="F965" s="52"/>
      <c r="G965" s="52"/>
      <c r="P965" s="52"/>
      <c r="Q965" s="38"/>
      <c r="AC965" s="39"/>
      <c r="AD965" s="40"/>
    </row>
    <row r="966" s="35" customFormat="1" spans="6:30">
      <c r="F966" s="52"/>
      <c r="G966" s="52"/>
      <c r="P966" s="52"/>
      <c r="Q966" s="38"/>
      <c r="AC966" s="39"/>
      <c r="AD966" s="40"/>
    </row>
    <row r="967" s="35" customFormat="1" spans="6:30">
      <c r="F967" s="52"/>
      <c r="G967" s="52"/>
      <c r="P967" s="52"/>
      <c r="Q967" s="38"/>
      <c r="AC967" s="39"/>
      <c r="AD967" s="40"/>
    </row>
    <row r="968" s="35" customFormat="1" spans="6:30">
      <c r="F968" s="52"/>
      <c r="G968" s="52"/>
      <c r="P968" s="52"/>
      <c r="Q968" s="38"/>
      <c r="AC968" s="39"/>
      <c r="AD968" s="40"/>
    </row>
    <row r="969" s="35" customFormat="1" spans="6:30">
      <c r="F969" s="52"/>
      <c r="G969" s="52"/>
      <c r="P969" s="52"/>
      <c r="Q969" s="38"/>
      <c r="AC969" s="39"/>
      <c r="AD969" s="40"/>
    </row>
    <row r="970" s="35" customFormat="1" spans="6:30">
      <c r="F970" s="52"/>
      <c r="G970" s="52"/>
      <c r="P970" s="52"/>
      <c r="Q970" s="38"/>
      <c r="AC970" s="39"/>
      <c r="AD970" s="40"/>
    </row>
    <row r="971" s="35" customFormat="1" spans="6:30">
      <c r="F971" s="52"/>
      <c r="G971" s="52"/>
      <c r="P971" s="52"/>
      <c r="Q971" s="38"/>
      <c r="AC971" s="39"/>
      <c r="AD971" s="40"/>
    </row>
    <row r="972" s="35" customFormat="1" spans="6:30">
      <c r="F972" s="52"/>
      <c r="G972" s="52"/>
      <c r="P972" s="52"/>
      <c r="Q972" s="38"/>
      <c r="AC972" s="39"/>
      <c r="AD972" s="40"/>
    </row>
    <row r="973" s="35" customFormat="1" spans="6:30">
      <c r="F973" s="52"/>
      <c r="G973" s="52"/>
      <c r="P973" s="52"/>
      <c r="Q973" s="38"/>
      <c r="AC973" s="39"/>
      <c r="AD973" s="40"/>
    </row>
    <row r="974" s="35" customFormat="1" spans="6:30">
      <c r="F974" s="52"/>
      <c r="G974" s="52"/>
      <c r="P974" s="52"/>
      <c r="Q974" s="38"/>
      <c r="AC974" s="39"/>
      <c r="AD974" s="40"/>
    </row>
    <row r="975" s="35" customFormat="1" spans="6:30">
      <c r="F975" s="52"/>
      <c r="G975" s="52"/>
      <c r="P975" s="52"/>
      <c r="Q975" s="38"/>
      <c r="AC975" s="39"/>
      <c r="AD975" s="40"/>
    </row>
    <row r="976" s="35" customFormat="1" spans="6:30">
      <c r="F976" s="52"/>
      <c r="G976" s="52"/>
      <c r="P976" s="52"/>
      <c r="Q976" s="38"/>
      <c r="AC976" s="39"/>
      <c r="AD976" s="40"/>
    </row>
    <row r="977" s="35" customFormat="1" spans="6:30">
      <c r="F977" s="52"/>
      <c r="G977" s="52"/>
      <c r="P977" s="52"/>
      <c r="Q977" s="38"/>
      <c r="AC977" s="39"/>
      <c r="AD977" s="40"/>
    </row>
    <row r="978" s="35" customFormat="1" spans="6:30">
      <c r="F978" s="52"/>
      <c r="G978" s="52"/>
      <c r="P978" s="52"/>
      <c r="Q978" s="38"/>
      <c r="AC978" s="39"/>
      <c r="AD978" s="40"/>
    </row>
    <row r="979" s="35" customFormat="1" spans="6:30">
      <c r="F979" s="52"/>
      <c r="G979" s="52"/>
      <c r="P979" s="52"/>
      <c r="Q979" s="38"/>
      <c r="AC979" s="39"/>
      <c r="AD979" s="40"/>
    </row>
    <row r="980" s="35" customFormat="1" spans="6:30">
      <c r="F980" s="52"/>
      <c r="G980" s="52"/>
      <c r="P980" s="52"/>
      <c r="Q980" s="38"/>
      <c r="AC980" s="39"/>
      <c r="AD980" s="40"/>
    </row>
    <row r="981" s="35" customFormat="1" spans="6:30">
      <c r="F981" s="52"/>
      <c r="G981" s="52"/>
      <c r="P981" s="52"/>
      <c r="Q981" s="38"/>
      <c r="AC981" s="39"/>
      <c r="AD981" s="40"/>
    </row>
    <row r="982" s="35" customFormat="1" spans="6:30">
      <c r="F982" s="52"/>
      <c r="G982" s="52"/>
      <c r="P982" s="52"/>
      <c r="Q982" s="38"/>
      <c r="AC982" s="39"/>
      <c r="AD982" s="40"/>
    </row>
    <row r="983" s="35" customFormat="1" spans="6:30">
      <c r="F983" s="52"/>
      <c r="G983" s="52"/>
      <c r="P983" s="52"/>
      <c r="Q983" s="38"/>
      <c r="AC983" s="39"/>
      <c r="AD983" s="40"/>
    </row>
    <row r="984" s="35" customFormat="1" spans="6:30">
      <c r="F984" s="52"/>
      <c r="G984" s="52"/>
      <c r="P984" s="52"/>
      <c r="Q984" s="38"/>
      <c r="AC984" s="39"/>
      <c r="AD984" s="40"/>
    </row>
    <row r="985" s="35" customFormat="1" spans="6:30">
      <c r="F985" s="52"/>
      <c r="G985" s="52"/>
      <c r="P985" s="52"/>
      <c r="Q985" s="38"/>
      <c r="AC985" s="39"/>
      <c r="AD985" s="40"/>
    </row>
    <row r="986" s="35" customFormat="1" spans="6:30">
      <c r="F986" s="52"/>
      <c r="G986" s="52"/>
      <c r="P986" s="52"/>
      <c r="Q986" s="38"/>
      <c r="AC986" s="39"/>
      <c r="AD986" s="40"/>
    </row>
    <row r="987" s="35" customFormat="1" spans="6:30">
      <c r="F987" s="52"/>
      <c r="G987" s="52"/>
      <c r="P987" s="52"/>
      <c r="Q987" s="38"/>
      <c r="AC987" s="39"/>
      <c r="AD987" s="40"/>
    </row>
    <row r="988" s="35" customFormat="1" spans="6:30">
      <c r="F988" s="52"/>
      <c r="G988" s="52"/>
      <c r="P988" s="52"/>
      <c r="Q988" s="38"/>
      <c r="AC988" s="39"/>
      <c r="AD988" s="40"/>
    </row>
    <row r="989" s="35" customFormat="1" spans="6:30">
      <c r="F989" s="52"/>
      <c r="G989" s="52"/>
      <c r="P989" s="52"/>
      <c r="Q989" s="38"/>
      <c r="AC989" s="39"/>
      <c r="AD989" s="40"/>
    </row>
    <row r="990" s="35" customFormat="1" spans="6:30">
      <c r="F990" s="52"/>
      <c r="G990" s="52"/>
      <c r="P990" s="52"/>
      <c r="Q990" s="38"/>
      <c r="AC990" s="39"/>
      <c r="AD990" s="40"/>
    </row>
    <row r="991" s="35" customFormat="1" spans="6:30">
      <c r="F991" s="52"/>
      <c r="G991" s="52"/>
      <c r="P991" s="52"/>
      <c r="Q991" s="38"/>
      <c r="AC991" s="39"/>
      <c r="AD991" s="40"/>
    </row>
    <row r="992" s="35" customFormat="1" spans="6:30">
      <c r="F992" s="52"/>
      <c r="G992" s="52"/>
      <c r="P992" s="52"/>
      <c r="Q992" s="38"/>
      <c r="AC992" s="39"/>
      <c r="AD992" s="40"/>
    </row>
    <row r="993" s="35" customFormat="1" spans="6:30">
      <c r="F993" s="52"/>
      <c r="G993" s="52"/>
      <c r="P993" s="52"/>
      <c r="Q993" s="38"/>
      <c r="AC993" s="39"/>
      <c r="AD993" s="40"/>
    </row>
    <row r="994" s="35" customFormat="1" spans="6:30">
      <c r="F994" s="52"/>
      <c r="G994" s="52"/>
      <c r="P994" s="52"/>
      <c r="Q994" s="38"/>
      <c r="AC994" s="39"/>
      <c r="AD994" s="40"/>
    </row>
    <row r="995" s="35" customFormat="1" spans="6:30">
      <c r="F995" s="52"/>
      <c r="G995" s="52"/>
      <c r="P995" s="52"/>
      <c r="Q995" s="38"/>
      <c r="AC995" s="39"/>
      <c r="AD995" s="40"/>
    </row>
    <row r="996" s="35" customFormat="1" spans="6:30">
      <c r="F996" s="52"/>
      <c r="G996" s="52"/>
      <c r="P996" s="52"/>
      <c r="Q996" s="38"/>
      <c r="AC996" s="39"/>
      <c r="AD996" s="40"/>
    </row>
    <row r="997" s="35" customFormat="1" spans="6:30">
      <c r="F997" s="52"/>
      <c r="G997" s="52"/>
      <c r="P997" s="52"/>
      <c r="Q997" s="38"/>
      <c r="AC997" s="39"/>
      <c r="AD997" s="40"/>
    </row>
    <row r="998" s="35" customFormat="1" spans="6:30">
      <c r="F998" s="52"/>
      <c r="G998" s="52"/>
      <c r="P998" s="52"/>
      <c r="Q998" s="38"/>
      <c r="AC998" s="39"/>
      <c r="AD998" s="40"/>
    </row>
    <row r="999" s="35" customFormat="1" spans="6:30">
      <c r="F999" s="52"/>
      <c r="G999" s="52"/>
      <c r="P999" s="52"/>
      <c r="Q999" s="38"/>
      <c r="AC999" s="39"/>
      <c r="AD999" s="40"/>
    </row>
    <row r="1000" s="35" customFormat="1" spans="6:30">
      <c r="F1000" s="52"/>
      <c r="G1000" s="52"/>
      <c r="P1000" s="52"/>
      <c r="Q1000" s="38"/>
      <c r="AC1000" s="39"/>
      <c r="AD1000" s="40"/>
    </row>
    <row r="1001" s="35" customFormat="1" spans="6:30">
      <c r="F1001" s="52"/>
      <c r="G1001" s="52"/>
      <c r="P1001" s="52"/>
      <c r="Q1001" s="38"/>
      <c r="AC1001" s="39"/>
      <c r="AD1001" s="40"/>
    </row>
    <row r="1002" s="35" customFormat="1" spans="6:30">
      <c r="F1002" s="52"/>
      <c r="G1002" s="52"/>
      <c r="P1002" s="52"/>
      <c r="Q1002" s="38"/>
      <c r="AC1002" s="39"/>
      <c r="AD1002" s="40"/>
    </row>
    <row r="1003" s="35" customFormat="1" spans="6:30">
      <c r="F1003" s="52"/>
      <c r="G1003" s="52"/>
      <c r="P1003" s="52"/>
      <c r="Q1003" s="38"/>
      <c r="AC1003" s="39"/>
      <c r="AD1003" s="40"/>
    </row>
    <row r="1004" s="35" customFormat="1" spans="6:30">
      <c r="F1004" s="52"/>
      <c r="G1004" s="52"/>
      <c r="P1004" s="52"/>
      <c r="Q1004" s="38"/>
      <c r="AC1004" s="39"/>
      <c r="AD1004" s="40"/>
    </row>
    <row r="1005" s="35" customFormat="1" spans="6:30">
      <c r="F1005" s="52"/>
      <c r="G1005" s="52"/>
      <c r="P1005" s="52"/>
      <c r="Q1005" s="38"/>
      <c r="AC1005" s="39"/>
      <c r="AD1005" s="40"/>
    </row>
    <row r="1006" s="35" customFormat="1" spans="6:30">
      <c r="F1006" s="52"/>
      <c r="G1006" s="52"/>
      <c r="P1006" s="52"/>
      <c r="Q1006" s="38"/>
      <c r="AC1006" s="39"/>
      <c r="AD1006" s="40"/>
    </row>
    <row r="1007" s="35" customFormat="1" spans="6:30">
      <c r="F1007" s="52"/>
      <c r="G1007" s="52"/>
      <c r="P1007" s="52"/>
      <c r="Q1007" s="38"/>
      <c r="AC1007" s="39"/>
      <c r="AD1007" s="40"/>
    </row>
    <row r="1008" s="35" customFormat="1" spans="6:30">
      <c r="F1008" s="52"/>
      <c r="G1008" s="52"/>
      <c r="P1008" s="52"/>
      <c r="Q1008" s="38"/>
      <c r="AC1008" s="39"/>
      <c r="AD1008" s="40"/>
    </row>
    <row r="1009" s="35" customFormat="1" spans="6:30">
      <c r="F1009" s="52"/>
      <c r="G1009" s="52"/>
      <c r="P1009" s="52"/>
      <c r="Q1009" s="38"/>
      <c r="AC1009" s="39"/>
      <c r="AD1009" s="40"/>
    </row>
    <row r="1010" s="35" customFormat="1" spans="6:30">
      <c r="F1010" s="52"/>
      <c r="G1010" s="52"/>
      <c r="P1010" s="52"/>
      <c r="Q1010" s="38"/>
      <c r="AC1010" s="39"/>
      <c r="AD1010" s="40"/>
    </row>
    <row r="1011" s="35" customFormat="1" spans="6:30">
      <c r="F1011" s="52"/>
      <c r="G1011" s="52"/>
      <c r="P1011" s="52"/>
      <c r="Q1011" s="38"/>
      <c r="AC1011" s="39"/>
      <c r="AD1011" s="40"/>
    </row>
    <row r="1012" s="35" customFormat="1" spans="6:30">
      <c r="F1012" s="52"/>
      <c r="G1012" s="52"/>
      <c r="P1012" s="52"/>
      <c r="Q1012" s="38"/>
      <c r="AC1012" s="39"/>
      <c r="AD1012" s="40"/>
    </row>
    <row r="1013" s="35" customFormat="1" spans="6:30">
      <c r="F1013" s="52"/>
      <c r="G1013" s="52"/>
      <c r="P1013" s="52"/>
      <c r="Q1013" s="38"/>
      <c r="AC1013" s="39"/>
      <c r="AD1013" s="40"/>
    </row>
    <row r="1014" s="35" customFormat="1" spans="6:30">
      <c r="F1014" s="52"/>
      <c r="G1014" s="52"/>
      <c r="P1014" s="52"/>
      <c r="Q1014" s="38"/>
      <c r="AC1014" s="39"/>
      <c r="AD1014" s="40"/>
    </row>
    <row r="1015" s="35" customFormat="1" spans="6:30">
      <c r="F1015" s="52"/>
      <c r="G1015" s="52"/>
      <c r="P1015" s="52"/>
      <c r="Q1015" s="38"/>
      <c r="AC1015" s="39"/>
      <c r="AD1015" s="40"/>
    </row>
    <row r="1016" s="35" customFormat="1" spans="6:30">
      <c r="F1016" s="52"/>
      <c r="G1016" s="52"/>
      <c r="P1016" s="52"/>
      <c r="Q1016" s="38"/>
      <c r="AC1016" s="39"/>
      <c r="AD1016" s="40"/>
    </row>
    <row r="1017" s="35" customFormat="1" spans="6:30">
      <c r="F1017" s="52"/>
      <c r="G1017" s="52"/>
      <c r="P1017" s="52"/>
      <c r="Q1017" s="38"/>
      <c r="AC1017" s="39"/>
      <c r="AD1017" s="40"/>
    </row>
    <row r="1018" s="35" customFormat="1" spans="6:30">
      <c r="F1018" s="52"/>
      <c r="G1018" s="52"/>
      <c r="P1018" s="52"/>
      <c r="Q1018" s="38"/>
      <c r="AC1018" s="39"/>
      <c r="AD1018" s="40"/>
    </row>
    <row r="1019" s="35" customFormat="1" spans="6:30">
      <c r="F1019" s="52"/>
      <c r="G1019" s="52"/>
      <c r="P1019" s="52"/>
      <c r="Q1019" s="38"/>
      <c r="AC1019" s="39"/>
      <c r="AD1019" s="40"/>
    </row>
    <row r="1020" s="35" customFormat="1" spans="6:30">
      <c r="F1020" s="52"/>
      <c r="G1020" s="52"/>
      <c r="P1020" s="52"/>
      <c r="Q1020" s="38"/>
      <c r="AC1020" s="39"/>
      <c r="AD1020" s="40"/>
    </row>
    <row r="1021" s="35" customFormat="1" spans="6:30">
      <c r="F1021" s="52"/>
      <c r="G1021" s="52"/>
      <c r="P1021" s="52"/>
      <c r="Q1021" s="38"/>
      <c r="AC1021" s="39"/>
      <c r="AD1021" s="40"/>
    </row>
    <row r="1022" s="35" customFormat="1" spans="6:30">
      <c r="F1022" s="52"/>
      <c r="G1022" s="52"/>
      <c r="P1022" s="52"/>
      <c r="Q1022" s="38"/>
      <c r="AC1022" s="39"/>
      <c r="AD1022" s="40"/>
    </row>
    <row r="1023" s="35" customFormat="1" spans="6:30">
      <c r="F1023" s="52"/>
      <c r="G1023" s="52"/>
      <c r="P1023" s="52"/>
      <c r="Q1023" s="38"/>
      <c r="AC1023" s="39"/>
      <c r="AD1023" s="40"/>
    </row>
    <row r="1024" s="35" customFormat="1" spans="6:30">
      <c r="F1024" s="52"/>
      <c r="G1024" s="52"/>
      <c r="P1024" s="52"/>
      <c r="Q1024" s="38"/>
      <c r="AC1024" s="39"/>
      <c r="AD1024" s="40"/>
    </row>
    <row r="1025" s="35" customFormat="1" spans="6:30">
      <c r="F1025" s="52"/>
      <c r="G1025" s="52"/>
      <c r="P1025" s="52"/>
      <c r="Q1025" s="38"/>
      <c r="AC1025" s="39"/>
      <c r="AD1025" s="40"/>
    </row>
    <row r="1026" s="35" customFormat="1" spans="6:30">
      <c r="F1026" s="52"/>
      <c r="G1026" s="52"/>
      <c r="P1026" s="52"/>
      <c r="Q1026" s="38"/>
      <c r="AC1026" s="39"/>
      <c r="AD1026" s="40"/>
    </row>
    <row r="1027" s="35" customFormat="1" spans="6:30">
      <c r="F1027" s="52"/>
      <c r="G1027" s="52"/>
      <c r="P1027" s="52"/>
      <c r="Q1027" s="38"/>
      <c r="AC1027" s="39"/>
      <c r="AD1027" s="40"/>
    </row>
    <row r="1028" s="35" customFormat="1" spans="6:30">
      <c r="F1028" s="52"/>
      <c r="G1028" s="52"/>
      <c r="P1028" s="52"/>
      <c r="Q1028" s="38"/>
      <c r="AC1028" s="39"/>
      <c r="AD1028" s="40"/>
    </row>
    <row r="1029" s="35" customFormat="1" spans="6:30">
      <c r="F1029" s="52"/>
      <c r="G1029" s="52"/>
      <c r="P1029" s="52"/>
      <c r="Q1029" s="38"/>
      <c r="AC1029" s="39"/>
      <c r="AD1029" s="40"/>
    </row>
    <row r="1030" s="35" customFormat="1" spans="6:30">
      <c r="F1030" s="52"/>
      <c r="G1030" s="52"/>
      <c r="P1030" s="52"/>
      <c r="Q1030" s="38"/>
      <c r="AC1030" s="39"/>
      <c r="AD1030" s="40"/>
    </row>
    <row r="1031" s="35" customFormat="1" spans="6:30">
      <c r="F1031" s="52"/>
      <c r="G1031" s="52"/>
      <c r="P1031" s="52"/>
      <c r="Q1031" s="38"/>
      <c r="AC1031" s="39"/>
      <c r="AD1031" s="40"/>
    </row>
    <row r="1032" s="35" customFormat="1" spans="6:30">
      <c r="F1032" s="52"/>
      <c r="G1032" s="52"/>
      <c r="P1032" s="52"/>
      <c r="Q1032" s="38"/>
      <c r="AC1032" s="39"/>
      <c r="AD1032" s="40"/>
    </row>
    <row r="1033" s="35" customFormat="1" spans="6:30">
      <c r="F1033" s="52"/>
      <c r="G1033" s="52"/>
      <c r="P1033" s="52"/>
      <c r="Q1033" s="38"/>
      <c r="AC1033" s="39"/>
      <c r="AD1033" s="40"/>
    </row>
    <row r="1034" s="35" customFormat="1" spans="6:30">
      <c r="F1034" s="52"/>
      <c r="G1034" s="52"/>
      <c r="P1034" s="52"/>
      <c r="Q1034" s="38"/>
      <c r="AC1034" s="39"/>
      <c r="AD1034" s="40"/>
    </row>
    <row r="1035" s="35" customFormat="1" spans="6:30">
      <c r="F1035" s="52"/>
      <c r="G1035" s="52"/>
      <c r="P1035" s="52"/>
      <c r="Q1035" s="38"/>
      <c r="AC1035" s="39"/>
      <c r="AD1035" s="40"/>
    </row>
    <row r="1036" s="35" customFormat="1" spans="6:30">
      <c r="F1036" s="52"/>
      <c r="G1036" s="52"/>
      <c r="P1036" s="52"/>
      <c r="Q1036" s="38"/>
      <c r="AC1036" s="39"/>
      <c r="AD1036" s="40"/>
    </row>
    <row r="1037" s="35" customFormat="1" spans="6:30">
      <c r="F1037" s="52"/>
      <c r="G1037" s="52"/>
      <c r="P1037" s="52"/>
      <c r="Q1037" s="38"/>
      <c r="AC1037" s="39"/>
      <c r="AD1037" s="40"/>
    </row>
    <row r="1038" s="35" customFormat="1" spans="6:30">
      <c r="F1038" s="52"/>
      <c r="G1038" s="52"/>
      <c r="P1038" s="52"/>
      <c r="Q1038" s="38"/>
      <c r="AC1038" s="39"/>
      <c r="AD1038" s="40"/>
    </row>
    <row r="1039" s="35" customFormat="1" spans="6:30">
      <c r="F1039" s="52"/>
      <c r="G1039" s="52"/>
      <c r="P1039" s="52"/>
      <c r="Q1039" s="38"/>
      <c r="AC1039" s="39"/>
      <c r="AD1039" s="40"/>
    </row>
    <row r="1040" s="35" customFormat="1" spans="6:30">
      <c r="F1040" s="52"/>
      <c r="G1040" s="52"/>
      <c r="P1040" s="52"/>
      <c r="Q1040" s="38"/>
      <c r="AC1040" s="39"/>
      <c r="AD1040" s="40"/>
    </row>
    <row r="1041" s="35" customFormat="1" spans="6:30">
      <c r="F1041" s="52"/>
      <c r="G1041" s="52"/>
      <c r="P1041" s="52"/>
      <c r="Q1041" s="38"/>
      <c r="AC1041" s="39"/>
      <c r="AD1041" s="40"/>
    </row>
    <row r="1042" s="35" customFormat="1" spans="6:30">
      <c r="F1042" s="52"/>
      <c r="G1042" s="52"/>
      <c r="P1042" s="52"/>
      <c r="Q1042" s="38"/>
      <c r="AC1042" s="39"/>
      <c r="AD1042" s="40"/>
    </row>
    <row r="1043" s="35" customFormat="1" spans="6:30">
      <c r="F1043" s="52"/>
      <c r="G1043" s="52"/>
      <c r="P1043" s="52"/>
      <c r="Q1043" s="38"/>
      <c r="AC1043" s="39"/>
      <c r="AD1043" s="40"/>
    </row>
    <row r="1044" s="35" customFormat="1" spans="6:30">
      <c r="F1044" s="52"/>
      <c r="G1044" s="52"/>
      <c r="P1044" s="52"/>
      <c r="Q1044" s="38"/>
      <c r="AC1044" s="39"/>
      <c r="AD1044" s="40"/>
    </row>
    <row r="1045" s="35" customFormat="1" spans="6:30">
      <c r="F1045" s="52"/>
      <c r="G1045" s="52"/>
      <c r="P1045" s="52"/>
      <c r="Q1045" s="38"/>
      <c r="AC1045" s="39"/>
      <c r="AD1045" s="40"/>
    </row>
    <row r="1046" s="35" customFormat="1" spans="6:30">
      <c r="F1046" s="52"/>
      <c r="G1046" s="52"/>
      <c r="P1046" s="52"/>
      <c r="Q1046" s="38"/>
      <c r="AC1046" s="39"/>
      <c r="AD1046" s="40"/>
    </row>
    <row r="1047" s="35" customFormat="1" spans="6:30">
      <c r="F1047" s="52"/>
      <c r="G1047" s="52"/>
      <c r="P1047" s="52"/>
      <c r="Q1047" s="38"/>
      <c r="AC1047" s="39"/>
      <c r="AD1047" s="40"/>
    </row>
    <row r="1048" s="35" customFormat="1" spans="6:30">
      <c r="F1048" s="52"/>
      <c r="G1048" s="52"/>
      <c r="P1048" s="52"/>
      <c r="Q1048" s="38"/>
      <c r="AC1048" s="39"/>
      <c r="AD1048" s="40"/>
    </row>
    <row r="1049" s="35" customFormat="1" spans="6:30">
      <c r="F1049" s="52"/>
      <c r="G1049" s="52"/>
      <c r="P1049" s="52"/>
      <c r="Q1049" s="38"/>
      <c r="AC1049" s="39"/>
      <c r="AD1049" s="40"/>
    </row>
    <row r="1050" s="35" customFormat="1" spans="6:30">
      <c r="F1050" s="52"/>
      <c r="G1050" s="52"/>
      <c r="P1050" s="52"/>
      <c r="Q1050" s="38"/>
      <c r="AC1050" s="39"/>
      <c r="AD1050" s="40"/>
    </row>
    <row r="1051" s="35" customFormat="1" spans="6:30">
      <c r="F1051" s="52"/>
      <c r="G1051" s="52"/>
      <c r="P1051" s="52"/>
      <c r="Q1051" s="38"/>
      <c r="AC1051" s="39"/>
      <c r="AD1051" s="40"/>
    </row>
    <row r="1052" s="35" customFormat="1" spans="6:30">
      <c r="F1052" s="52"/>
      <c r="G1052" s="52"/>
      <c r="P1052" s="52"/>
      <c r="Q1052" s="38"/>
      <c r="AC1052" s="39"/>
      <c r="AD1052" s="40"/>
    </row>
    <row r="1053" s="35" customFormat="1" spans="6:30">
      <c r="F1053" s="52"/>
      <c r="G1053" s="52"/>
      <c r="P1053" s="52"/>
      <c r="Q1053" s="38"/>
      <c r="AC1053" s="39"/>
      <c r="AD1053" s="40"/>
    </row>
    <row r="1054" s="35" customFormat="1" spans="6:30">
      <c r="F1054" s="52"/>
      <c r="G1054" s="52"/>
      <c r="P1054" s="52"/>
      <c r="Q1054" s="38"/>
      <c r="AC1054" s="39"/>
      <c r="AD1054" s="40"/>
    </row>
    <row r="1055" s="35" customFormat="1" spans="6:30">
      <c r="F1055" s="52"/>
      <c r="G1055" s="52"/>
      <c r="P1055" s="52"/>
      <c r="Q1055" s="38"/>
      <c r="AC1055" s="39"/>
      <c r="AD1055" s="40"/>
    </row>
    <row r="1056" s="35" customFormat="1" spans="6:30">
      <c r="F1056" s="52"/>
      <c r="G1056" s="52"/>
      <c r="P1056" s="52"/>
      <c r="Q1056" s="38"/>
      <c r="AC1056" s="39"/>
      <c r="AD1056" s="40"/>
    </row>
    <row r="1057" s="35" customFormat="1" spans="6:30">
      <c r="F1057" s="52"/>
      <c r="G1057" s="52"/>
      <c r="P1057" s="52"/>
      <c r="Q1057" s="38"/>
      <c r="AC1057" s="39"/>
      <c r="AD1057" s="40"/>
    </row>
    <row r="1058" s="35" customFormat="1" spans="6:30">
      <c r="F1058" s="52"/>
      <c r="G1058" s="52"/>
      <c r="P1058" s="52"/>
      <c r="Q1058" s="38"/>
      <c r="AC1058" s="39"/>
      <c r="AD1058" s="40"/>
    </row>
    <row r="1059" s="35" customFormat="1" spans="6:30">
      <c r="F1059" s="52"/>
      <c r="G1059" s="52"/>
      <c r="P1059" s="52"/>
      <c r="Q1059" s="38"/>
      <c r="AC1059" s="39"/>
      <c r="AD1059" s="40"/>
    </row>
    <row r="1060" s="35" customFormat="1" spans="6:30">
      <c r="F1060" s="52"/>
      <c r="G1060" s="52"/>
      <c r="P1060" s="52"/>
      <c r="Q1060" s="38"/>
      <c r="AC1060" s="39"/>
      <c r="AD1060" s="40"/>
    </row>
    <row r="1061" s="35" customFormat="1" spans="6:30">
      <c r="F1061" s="52"/>
      <c r="G1061" s="52"/>
      <c r="P1061" s="52"/>
      <c r="Q1061" s="38"/>
      <c r="AC1061" s="39"/>
      <c r="AD1061" s="40"/>
    </row>
    <row r="1062" s="35" customFormat="1" spans="6:30">
      <c r="F1062" s="52"/>
      <c r="G1062" s="52"/>
      <c r="P1062" s="52"/>
      <c r="Q1062" s="38"/>
      <c r="AC1062" s="39"/>
      <c r="AD1062" s="40"/>
    </row>
    <row r="1063" s="35" customFormat="1" spans="6:30">
      <c r="F1063" s="52"/>
      <c r="G1063" s="52"/>
      <c r="P1063" s="52"/>
      <c r="Q1063" s="38"/>
      <c r="AC1063" s="39"/>
      <c r="AD1063" s="40"/>
    </row>
    <row r="1064" s="35" customFormat="1" spans="6:30">
      <c r="F1064" s="52"/>
      <c r="G1064" s="52"/>
      <c r="P1064" s="52"/>
      <c r="Q1064" s="38"/>
      <c r="AC1064" s="39"/>
      <c r="AD1064" s="40"/>
    </row>
    <row r="1065" s="35" customFormat="1" spans="6:30">
      <c r="F1065" s="52"/>
      <c r="G1065" s="52"/>
      <c r="P1065" s="52"/>
      <c r="Q1065" s="38"/>
      <c r="AC1065" s="39"/>
      <c r="AD1065" s="40"/>
    </row>
    <row r="1066" s="35" customFormat="1" spans="6:30">
      <c r="F1066" s="52"/>
      <c r="G1066" s="52"/>
      <c r="P1066" s="52"/>
      <c r="Q1066" s="38"/>
      <c r="AC1066" s="39"/>
      <c r="AD1066" s="40"/>
    </row>
    <row r="1067" s="35" customFormat="1" spans="6:30">
      <c r="F1067" s="52"/>
      <c r="G1067" s="52"/>
      <c r="P1067" s="52"/>
      <c r="Q1067" s="38"/>
      <c r="AC1067" s="39"/>
      <c r="AD1067" s="40"/>
    </row>
    <row r="1068" s="35" customFormat="1" spans="6:30">
      <c r="F1068" s="52"/>
      <c r="G1068" s="52"/>
      <c r="P1068" s="52"/>
      <c r="Q1068" s="38"/>
      <c r="AC1068" s="39"/>
      <c r="AD1068" s="40"/>
    </row>
    <row r="1069" s="35" customFormat="1" spans="6:30">
      <c r="F1069" s="52"/>
      <c r="G1069" s="52"/>
      <c r="P1069" s="52"/>
      <c r="Q1069" s="38"/>
      <c r="AC1069" s="39"/>
      <c r="AD1069" s="40"/>
    </row>
    <row r="1070" s="35" customFormat="1" spans="6:30">
      <c r="F1070" s="52"/>
      <c r="G1070" s="52"/>
      <c r="P1070" s="52"/>
      <c r="Q1070" s="38"/>
      <c r="AC1070" s="39"/>
      <c r="AD1070" s="40"/>
    </row>
    <row r="1071" s="35" customFormat="1" spans="6:30">
      <c r="F1071" s="52"/>
      <c r="G1071" s="52"/>
      <c r="P1071" s="52"/>
      <c r="Q1071" s="38"/>
      <c r="AC1071" s="39"/>
      <c r="AD1071" s="40"/>
    </row>
    <row r="1072" s="35" customFormat="1" spans="6:30">
      <c r="F1072" s="52"/>
      <c r="G1072" s="52"/>
      <c r="P1072" s="52"/>
      <c r="Q1072" s="38"/>
      <c r="AC1072" s="39"/>
      <c r="AD1072" s="40"/>
    </row>
    <row r="1073" s="35" customFormat="1" spans="6:30">
      <c r="F1073" s="52"/>
      <c r="G1073" s="52"/>
      <c r="P1073" s="52"/>
      <c r="Q1073" s="38"/>
      <c r="AC1073" s="39"/>
      <c r="AD1073" s="40"/>
    </row>
    <row r="1074" s="35" customFormat="1" spans="6:30">
      <c r="F1074" s="52"/>
      <c r="G1074" s="52"/>
      <c r="P1074" s="52"/>
      <c r="Q1074" s="38"/>
      <c r="AC1074" s="39"/>
      <c r="AD1074" s="40"/>
    </row>
    <row r="1075" s="35" customFormat="1" spans="6:30">
      <c r="F1075" s="52"/>
      <c r="G1075" s="52"/>
      <c r="P1075" s="52"/>
      <c r="Q1075" s="38"/>
      <c r="AC1075" s="39"/>
      <c r="AD1075" s="40"/>
    </row>
    <row r="1076" s="35" customFormat="1" spans="6:30">
      <c r="F1076" s="52"/>
      <c r="G1076" s="52"/>
      <c r="P1076" s="52"/>
      <c r="Q1076" s="38"/>
      <c r="AC1076" s="39"/>
      <c r="AD1076" s="40"/>
    </row>
    <row r="1077" s="35" customFormat="1" spans="6:30">
      <c r="F1077" s="52"/>
      <c r="G1077" s="52"/>
      <c r="P1077" s="52"/>
      <c r="Q1077" s="38"/>
      <c r="AC1077" s="39"/>
      <c r="AD1077" s="40"/>
    </row>
    <row r="1078" s="35" customFormat="1" spans="6:30">
      <c r="F1078" s="52"/>
      <c r="G1078" s="52"/>
      <c r="P1078" s="52"/>
      <c r="Q1078" s="38"/>
      <c r="AC1078" s="39"/>
      <c r="AD1078" s="40"/>
    </row>
    <row r="1079" s="35" customFormat="1" spans="6:30">
      <c r="F1079" s="52"/>
      <c r="G1079" s="52"/>
      <c r="P1079" s="52"/>
      <c r="Q1079" s="38"/>
      <c r="AC1079" s="39"/>
      <c r="AD1079" s="40"/>
    </row>
    <row r="1080" s="35" customFormat="1" spans="6:30">
      <c r="F1080" s="52"/>
      <c r="G1080" s="52"/>
      <c r="P1080" s="52"/>
      <c r="Q1080" s="38"/>
      <c r="AC1080" s="39"/>
      <c r="AD1080" s="40"/>
    </row>
    <row r="1081" s="35" customFormat="1" spans="6:30">
      <c r="F1081" s="52"/>
      <c r="G1081" s="52"/>
      <c r="P1081" s="52"/>
      <c r="Q1081" s="38"/>
      <c r="AC1081" s="39"/>
      <c r="AD1081" s="40"/>
    </row>
    <row r="1082" s="35" customFormat="1" spans="6:30">
      <c r="F1082" s="52"/>
      <c r="G1082" s="52"/>
      <c r="P1082" s="52"/>
      <c r="Q1082" s="38"/>
      <c r="AC1082" s="39"/>
      <c r="AD1082" s="40"/>
    </row>
    <row r="1083" s="35" customFormat="1" spans="6:30">
      <c r="F1083" s="52"/>
      <c r="G1083" s="52"/>
      <c r="P1083" s="52"/>
      <c r="Q1083" s="38"/>
      <c r="AC1083" s="39"/>
      <c r="AD1083" s="40"/>
    </row>
    <row r="1084" s="35" customFormat="1" spans="6:30">
      <c r="F1084" s="52"/>
      <c r="G1084" s="52"/>
      <c r="P1084" s="52"/>
      <c r="Q1084" s="38"/>
      <c r="AC1084" s="39"/>
      <c r="AD1084" s="40"/>
    </row>
    <row r="1085" s="35" customFormat="1" spans="6:30">
      <c r="F1085" s="52"/>
      <c r="G1085" s="52"/>
      <c r="P1085" s="52"/>
      <c r="Q1085" s="38"/>
      <c r="AC1085" s="39"/>
      <c r="AD1085" s="40"/>
    </row>
    <row r="1086" s="35" customFormat="1" spans="6:30">
      <c r="F1086" s="52"/>
      <c r="G1086" s="52"/>
      <c r="P1086" s="52"/>
      <c r="Q1086" s="38"/>
      <c r="AC1086" s="39"/>
      <c r="AD1086" s="40"/>
    </row>
    <row r="1087" s="35" customFormat="1" spans="6:30">
      <c r="F1087" s="52"/>
      <c r="G1087" s="52"/>
      <c r="P1087" s="52"/>
      <c r="Q1087" s="38"/>
      <c r="AC1087" s="39"/>
      <c r="AD1087" s="40"/>
    </row>
    <row r="1088" s="35" customFormat="1" spans="6:30">
      <c r="F1088" s="52"/>
      <c r="G1088" s="52"/>
      <c r="P1088" s="52"/>
      <c r="Q1088" s="38"/>
      <c r="AC1088" s="39"/>
      <c r="AD1088" s="40"/>
    </row>
    <row r="1089" s="35" customFormat="1" spans="6:30">
      <c r="F1089" s="52"/>
      <c r="G1089" s="52"/>
      <c r="P1089" s="52"/>
      <c r="Q1089" s="38"/>
      <c r="AC1089" s="39"/>
      <c r="AD1089" s="40"/>
    </row>
    <row r="1090" s="35" customFormat="1" spans="6:30">
      <c r="F1090" s="52"/>
      <c r="G1090" s="52"/>
      <c r="P1090" s="52"/>
      <c r="Q1090" s="38"/>
      <c r="AC1090" s="39"/>
      <c r="AD1090" s="40"/>
    </row>
    <row r="1091" s="35" customFormat="1" spans="6:30">
      <c r="F1091" s="52"/>
      <c r="G1091" s="52"/>
      <c r="P1091" s="52"/>
      <c r="Q1091" s="38"/>
      <c r="AC1091" s="39"/>
      <c r="AD1091" s="40"/>
    </row>
    <row r="1092" s="35" customFormat="1" spans="6:30">
      <c r="F1092" s="52"/>
      <c r="G1092" s="52"/>
      <c r="P1092" s="52"/>
      <c r="Q1092" s="38"/>
      <c r="AC1092" s="39"/>
      <c r="AD1092" s="40"/>
    </row>
    <row r="1093" s="35" customFormat="1" spans="6:30">
      <c r="F1093" s="52"/>
      <c r="G1093" s="52"/>
      <c r="P1093" s="52"/>
      <c r="Q1093" s="38"/>
      <c r="AC1093" s="39"/>
      <c r="AD1093" s="40"/>
    </row>
    <row r="1094" s="35" customFormat="1" spans="6:30">
      <c r="F1094" s="52"/>
      <c r="G1094" s="52"/>
      <c r="P1094" s="52"/>
      <c r="Q1094" s="38"/>
      <c r="AC1094" s="39"/>
      <c r="AD1094" s="40"/>
    </row>
    <row r="1095" s="35" customFormat="1" spans="6:30">
      <c r="F1095" s="52"/>
      <c r="G1095" s="52"/>
      <c r="P1095" s="52"/>
      <c r="Q1095" s="38"/>
      <c r="AC1095" s="39"/>
      <c r="AD1095" s="40"/>
    </row>
    <row r="1096" s="35" customFormat="1" spans="6:30">
      <c r="F1096" s="52"/>
      <c r="G1096" s="52"/>
      <c r="P1096" s="52"/>
      <c r="Q1096" s="38"/>
      <c r="AC1096" s="39"/>
      <c r="AD1096" s="40"/>
    </row>
    <row r="1097" s="35" customFormat="1" spans="6:30">
      <c r="F1097" s="52"/>
      <c r="G1097" s="52"/>
      <c r="P1097" s="52"/>
      <c r="Q1097" s="38"/>
      <c r="AC1097" s="39"/>
      <c r="AD1097" s="40"/>
    </row>
    <row r="1098" s="35" customFormat="1" spans="6:30">
      <c r="F1098" s="52"/>
      <c r="G1098" s="52"/>
      <c r="P1098" s="52"/>
      <c r="Q1098" s="38"/>
      <c r="AC1098" s="39"/>
      <c r="AD1098" s="40"/>
    </row>
    <row r="1099" s="35" customFormat="1" spans="6:30">
      <c r="F1099" s="52"/>
      <c r="G1099" s="52"/>
      <c r="P1099" s="52"/>
      <c r="Q1099" s="38"/>
      <c r="AC1099" s="39"/>
      <c r="AD1099" s="40"/>
    </row>
    <row r="1100" s="35" customFormat="1" spans="6:30">
      <c r="F1100" s="52"/>
      <c r="G1100" s="52"/>
      <c r="P1100" s="52"/>
      <c r="Q1100" s="38"/>
      <c r="AC1100" s="39"/>
      <c r="AD1100" s="40"/>
    </row>
    <row r="1101" s="35" customFormat="1" spans="6:30">
      <c r="F1101" s="52"/>
      <c r="G1101" s="52"/>
      <c r="P1101" s="52"/>
      <c r="Q1101" s="38"/>
      <c r="AC1101" s="39"/>
      <c r="AD1101" s="40"/>
    </row>
    <row r="1102" s="35" customFormat="1" spans="6:30">
      <c r="F1102" s="52"/>
      <c r="G1102" s="52"/>
      <c r="P1102" s="52"/>
      <c r="Q1102" s="38"/>
      <c r="AC1102" s="39"/>
      <c r="AD1102" s="40"/>
    </row>
    <row r="1103" s="35" customFormat="1" spans="6:30">
      <c r="F1103" s="52"/>
      <c r="G1103" s="52"/>
      <c r="P1103" s="52"/>
      <c r="Q1103" s="38"/>
      <c r="AC1103" s="39"/>
      <c r="AD1103" s="40"/>
    </row>
    <row r="1104" s="35" customFormat="1" spans="6:30">
      <c r="F1104" s="52"/>
      <c r="G1104" s="52"/>
      <c r="P1104" s="52"/>
      <c r="Q1104" s="38"/>
      <c r="AC1104" s="39"/>
      <c r="AD1104" s="40"/>
    </row>
    <row r="1105" s="35" customFormat="1" spans="6:30">
      <c r="F1105" s="52"/>
      <c r="G1105" s="52"/>
      <c r="P1105" s="52"/>
      <c r="Q1105" s="38"/>
      <c r="AC1105" s="39"/>
      <c r="AD1105" s="40"/>
    </row>
    <row r="1106" s="35" customFormat="1" spans="6:30">
      <c r="F1106" s="52"/>
      <c r="G1106" s="52"/>
      <c r="P1106" s="52"/>
      <c r="Q1106" s="38"/>
      <c r="AC1106" s="39"/>
      <c r="AD1106" s="40"/>
    </row>
    <row r="1107" s="35" customFormat="1" spans="6:30">
      <c r="F1107" s="52"/>
      <c r="G1107" s="52"/>
      <c r="P1107" s="52"/>
      <c r="Q1107" s="38"/>
      <c r="AC1107" s="39"/>
      <c r="AD1107" s="40"/>
    </row>
    <row r="1108" s="35" customFormat="1" spans="6:30">
      <c r="F1108" s="52"/>
      <c r="G1108" s="52"/>
      <c r="P1108" s="52"/>
      <c r="Q1108" s="38"/>
      <c r="AC1108" s="39"/>
      <c r="AD1108" s="40"/>
    </row>
    <row r="1109" s="35" customFormat="1" spans="6:30">
      <c r="F1109" s="52"/>
      <c r="G1109" s="52"/>
      <c r="P1109" s="52"/>
      <c r="Q1109" s="38"/>
      <c r="AC1109" s="39"/>
      <c r="AD1109" s="40"/>
    </row>
    <row r="1110" s="35" customFormat="1" spans="6:30">
      <c r="F1110" s="52"/>
      <c r="G1110" s="52"/>
      <c r="P1110" s="52"/>
      <c r="Q1110" s="38"/>
      <c r="AC1110" s="39"/>
      <c r="AD1110" s="40"/>
    </row>
    <row r="1111" s="35" customFormat="1" spans="6:30">
      <c r="F1111" s="52"/>
      <c r="G1111" s="52"/>
      <c r="P1111" s="52"/>
      <c r="Q1111" s="38"/>
      <c r="AC1111" s="39"/>
      <c r="AD1111" s="40"/>
    </row>
    <row r="1112" s="35" customFormat="1" spans="6:30">
      <c r="F1112" s="52"/>
      <c r="G1112" s="52"/>
      <c r="P1112" s="52"/>
      <c r="Q1112" s="38"/>
      <c r="AC1112" s="39"/>
      <c r="AD1112" s="40"/>
    </row>
    <row r="1113" s="35" customFormat="1" spans="6:30">
      <c r="F1113" s="52"/>
      <c r="G1113" s="52"/>
      <c r="P1113" s="52"/>
      <c r="Q1113" s="38"/>
      <c r="AC1113" s="39"/>
      <c r="AD1113" s="40"/>
    </row>
    <row r="1114" s="35" customFormat="1" spans="6:30">
      <c r="F1114" s="52"/>
      <c r="G1114" s="52"/>
      <c r="P1114" s="52"/>
      <c r="Q1114" s="38"/>
      <c r="AC1114" s="39"/>
      <c r="AD1114" s="40"/>
    </row>
    <row r="1115" s="35" customFormat="1" spans="6:30">
      <c r="F1115" s="52"/>
      <c r="G1115" s="52"/>
      <c r="P1115" s="52"/>
      <c r="Q1115" s="38"/>
      <c r="AC1115" s="39"/>
      <c r="AD1115" s="40"/>
    </row>
    <row r="1116" s="35" customFormat="1" spans="6:30">
      <c r="F1116" s="52"/>
      <c r="G1116" s="52"/>
      <c r="P1116" s="52"/>
      <c r="Q1116" s="38"/>
      <c r="AC1116" s="39"/>
      <c r="AD1116" s="40"/>
    </row>
    <row r="1117" s="35" customFormat="1" spans="6:30">
      <c r="F1117" s="52"/>
      <c r="G1117" s="52"/>
      <c r="P1117" s="52"/>
      <c r="Q1117" s="38"/>
      <c r="AC1117" s="39"/>
      <c r="AD1117" s="40"/>
    </row>
    <row r="1118" s="35" customFormat="1" spans="6:30">
      <c r="F1118" s="52"/>
      <c r="G1118" s="52"/>
      <c r="P1118" s="52"/>
      <c r="Q1118" s="38"/>
      <c r="AC1118" s="39"/>
      <c r="AD1118" s="40"/>
    </row>
    <row r="1119" s="35" customFormat="1" spans="6:30">
      <c r="F1119" s="52"/>
      <c r="G1119" s="52"/>
      <c r="P1119" s="52"/>
      <c r="Q1119" s="38"/>
      <c r="AC1119" s="39"/>
      <c r="AD1119" s="40"/>
    </row>
    <row r="1120" s="35" customFormat="1" spans="6:30">
      <c r="F1120" s="52"/>
      <c r="G1120" s="52"/>
      <c r="P1120" s="52"/>
      <c r="Q1120" s="38"/>
      <c r="AC1120" s="39"/>
      <c r="AD1120" s="40"/>
    </row>
    <row r="1121" s="35" customFormat="1" spans="6:30">
      <c r="F1121" s="52"/>
      <c r="G1121" s="52"/>
      <c r="P1121" s="52"/>
      <c r="Q1121" s="38"/>
      <c r="AC1121" s="39"/>
      <c r="AD1121" s="40"/>
    </row>
    <row r="1122" s="35" customFormat="1" spans="6:30">
      <c r="F1122" s="52"/>
      <c r="G1122" s="52"/>
      <c r="P1122" s="52"/>
      <c r="Q1122" s="38"/>
      <c r="AC1122" s="39"/>
      <c r="AD1122" s="40"/>
    </row>
    <row r="1123" s="35" customFormat="1" spans="6:30">
      <c r="F1123" s="52"/>
      <c r="G1123" s="52"/>
      <c r="P1123" s="52"/>
      <c r="Q1123" s="38"/>
      <c r="AC1123" s="39"/>
      <c r="AD1123" s="40"/>
    </row>
    <row r="1124" s="35" customFormat="1" spans="6:30">
      <c r="F1124" s="52"/>
      <c r="G1124" s="52"/>
      <c r="P1124" s="52"/>
      <c r="Q1124" s="38"/>
      <c r="AC1124" s="39"/>
      <c r="AD1124" s="40"/>
    </row>
    <row r="1125" s="35" customFormat="1" spans="6:30">
      <c r="F1125" s="52"/>
      <c r="G1125" s="52"/>
      <c r="P1125" s="52"/>
      <c r="Q1125" s="38"/>
      <c r="AC1125" s="39"/>
      <c r="AD1125" s="40"/>
    </row>
    <row r="1126" s="35" customFormat="1" spans="6:30">
      <c r="F1126" s="52"/>
      <c r="G1126" s="52"/>
      <c r="P1126" s="52"/>
      <c r="Q1126" s="38"/>
      <c r="AC1126" s="39"/>
      <c r="AD1126" s="40"/>
    </row>
    <row r="1127" s="35" customFormat="1" spans="6:30">
      <c r="F1127" s="52"/>
      <c r="G1127" s="52"/>
      <c r="P1127" s="52"/>
      <c r="Q1127" s="38"/>
      <c r="AC1127" s="39"/>
      <c r="AD1127" s="40"/>
    </row>
    <row r="1128" s="35" customFormat="1" spans="6:30">
      <c r="F1128" s="52"/>
      <c r="G1128" s="52"/>
      <c r="P1128" s="52"/>
      <c r="Q1128" s="38"/>
      <c r="AC1128" s="39"/>
      <c r="AD1128" s="40"/>
    </row>
    <row r="1129" s="35" customFormat="1" spans="6:30">
      <c r="F1129" s="52"/>
      <c r="G1129" s="52"/>
      <c r="P1129" s="52"/>
      <c r="Q1129" s="38"/>
      <c r="AC1129" s="39"/>
      <c r="AD1129" s="40"/>
    </row>
    <row r="1130" s="35" customFormat="1" spans="6:30">
      <c r="F1130" s="52"/>
      <c r="G1130" s="52"/>
      <c r="P1130" s="52"/>
      <c r="Q1130" s="38"/>
      <c r="AC1130" s="39"/>
      <c r="AD1130" s="40"/>
    </row>
    <row r="1131" s="35" customFormat="1" spans="6:30">
      <c r="F1131" s="52"/>
      <c r="G1131" s="52"/>
      <c r="P1131" s="52"/>
      <c r="Q1131" s="38"/>
      <c r="AC1131" s="39"/>
      <c r="AD1131" s="40"/>
    </row>
    <row r="1132" s="35" customFormat="1" spans="6:30">
      <c r="F1132" s="52"/>
      <c r="G1132" s="52"/>
      <c r="P1132" s="52"/>
      <c r="Q1132" s="38"/>
      <c r="AC1132" s="39"/>
      <c r="AD1132" s="40"/>
    </row>
    <row r="1133" s="35" customFormat="1" spans="6:30">
      <c r="F1133" s="52"/>
      <c r="G1133" s="52"/>
      <c r="P1133" s="52"/>
      <c r="Q1133" s="38"/>
      <c r="AC1133" s="39"/>
      <c r="AD1133" s="40"/>
    </row>
    <row r="1134" s="35" customFormat="1" spans="6:30">
      <c r="F1134" s="52"/>
      <c r="G1134" s="52"/>
      <c r="P1134" s="52"/>
      <c r="Q1134" s="38"/>
      <c r="AC1134" s="39"/>
      <c r="AD1134" s="40"/>
    </row>
    <row r="1135" s="35" customFormat="1" spans="6:30">
      <c r="F1135" s="52"/>
      <c r="G1135" s="52"/>
      <c r="P1135" s="52"/>
      <c r="Q1135" s="38"/>
      <c r="AC1135" s="39"/>
      <c r="AD1135" s="40"/>
    </row>
    <row r="1136" s="35" customFormat="1" spans="6:30">
      <c r="F1136" s="52"/>
      <c r="G1136" s="52"/>
      <c r="P1136" s="52"/>
      <c r="Q1136" s="38"/>
      <c r="AC1136" s="39"/>
      <c r="AD1136" s="40"/>
    </row>
    <row r="1137" s="35" customFormat="1" spans="6:30">
      <c r="F1137" s="52"/>
      <c r="G1137" s="52"/>
      <c r="P1137" s="52"/>
      <c r="Q1137" s="38"/>
      <c r="AC1137" s="39"/>
      <c r="AD1137" s="40"/>
    </row>
    <row r="1138" s="35" customFormat="1" spans="6:30">
      <c r="F1138" s="52"/>
      <c r="G1138" s="52"/>
      <c r="P1138" s="52"/>
      <c r="Q1138" s="38"/>
      <c r="AC1138" s="39"/>
      <c r="AD1138" s="40"/>
    </row>
    <row r="1139" s="35" customFormat="1" spans="6:30">
      <c r="F1139" s="52"/>
      <c r="G1139" s="52"/>
      <c r="P1139" s="52"/>
      <c r="Q1139" s="38"/>
      <c r="AC1139" s="39"/>
      <c r="AD1139" s="40"/>
    </row>
    <row r="1140" s="35" customFormat="1" spans="6:30">
      <c r="F1140" s="52"/>
      <c r="G1140" s="52"/>
      <c r="P1140" s="52"/>
      <c r="Q1140" s="38"/>
      <c r="AC1140" s="39"/>
      <c r="AD1140" s="40"/>
    </row>
    <row r="1141" s="35" customFormat="1" spans="6:30">
      <c r="F1141" s="52"/>
      <c r="G1141" s="52"/>
      <c r="P1141" s="52"/>
      <c r="Q1141" s="38"/>
      <c r="AC1141" s="39"/>
      <c r="AD1141" s="40"/>
    </row>
    <row r="1142" s="35" customFormat="1" spans="6:30">
      <c r="F1142" s="52"/>
      <c r="G1142" s="52"/>
      <c r="P1142" s="52"/>
      <c r="Q1142" s="38"/>
      <c r="AC1142" s="39"/>
      <c r="AD1142" s="40"/>
    </row>
    <row r="1143" s="35" customFormat="1" spans="6:30">
      <c r="F1143" s="52"/>
      <c r="G1143" s="52"/>
      <c r="P1143" s="52"/>
      <c r="Q1143" s="38"/>
      <c r="AC1143" s="39"/>
      <c r="AD1143" s="40"/>
    </row>
    <row r="1144" s="35" customFormat="1" spans="6:30">
      <c r="F1144" s="52"/>
      <c r="G1144" s="52"/>
      <c r="P1144" s="52"/>
      <c r="Q1144" s="38"/>
      <c r="AC1144" s="39"/>
      <c r="AD1144" s="40"/>
    </row>
    <row r="1145" s="35" customFormat="1" spans="6:30">
      <c r="F1145" s="52"/>
      <c r="G1145" s="52"/>
      <c r="P1145" s="52"/>
      <c r="Q1145" s="38"/>
      <c r="AC1145" s="39"/>
      <c r="AD1145" s="40"/>
    </row>
    <row r="1146" s="35" customFormat="1" spans="6:30">
      <c r="F1146" s="52"/>
      <c r="G1146" s="52"/>
      <c r="P1146" s="52"/>
      <c r="Q1146" s="38"/>
      <c r="AC1146" s="39"/>
      <c r="AD1146" s="40"/>
    </row>
    <row r="1147" s="35" customFormat="1" spans="6:30">
      <c r="F1147" s="52"/>
      <c r="G1147" s="52"/>
      <c r="P1147" s="52"/>
      <c r="Q1147" s="38"/>
      <c r="AC1147" s="39"/>
      <c r="AD1147" s="40"/>
    </row>
    <row r="1148" s="35" customFormat="1" spans="6:30">
      <c r="F1148" s="52"/>
      <c r="G1148" s="52"/>
      <c r="P1148" s="52"/>
      <c r="Q1148" s="38"/>
      <c r="AC1148" s="39"/>
      <c r="AD1148" s="40"/>
    </row>
    <row r="1149" s="35" customFormat="1" spans="6:30">
      <c r="F1149" s="52"/>
      <c r="G1149" s="52"/>
      <c r="P1149" s="52"/>
      <c r="Q1149" s="38"/>
      <c r="AC1149" s="39"/>
      <c r="AD1149" s="40"/>
    </row>
    <row r="1150" s="35" customFormat="1" spans="6:30">
      <c r="F1150" s="52"/>
      <c r="G1150" s="52"/>
      <c r="P1150" s="52"/>
      <c r="Q1150" s="38"/>
      <c r="AC1150" s="39"/>
      <c r="AD1150" s="40"/>
    </row>
    <row r="1151" s="35" customFormat="1" spans="6:30">
      <c r="F1151" s="52"/>
      <c r="G1151" s="52"/>
      <c r="P1151" s="52"/>
      <c r="Q1151" s="38"/>
      <c r="AC1151" s="39"/>
      <c r="AD1151" s="40"/>
    </row>
    <row r="1152" s="35" customFormat="1" spans="6:30">
      <c r="F1152" s="52"/>
      <c r="G1152" s="52"/>
      <c r="P1152" s="52"/>
      <c r="Q1152" s="38"/>
      <c r="AC1152" s="39"/>
      <c r="AD1152" s="40"/>
    </row>
    <row r="1153" s="35" customFormat="1" spans="6:30">
      <c r="F1153" s="52"/>
      <c r="G1153" s="52"/>
      <c r="P1153" s="52"/>
      <c r="Q1153" s="38"/>
      <c r="AC1153" s="39"/>
      <c r="AD1153" s="40"/>
    </row>
    <row r="1154" s="35" customFormat="1" spans="6:30">
      <c r="F1154" s="52"/>
      <c r="G1154" s="52"/>
      <c r="P1154" s="52"/>
      <c r="Q1154" s="38"/>
      <c r="AC1154" s="39"/>
      <c r="AD1154" s="40"/>
    </row>
    <row r="1155" s="35" customFormat="1" spans="6:30">
      <c r="F1155" s="52"/>
      <c r="G1155" s="52"/>
      <c r="P1155" s="52"/>
      <c r="Q1155" s="38"/>
      <c r="AC1155" s="39"/>
      <c r="AD1155" s="40"/>
    </row>
    <row r="1156" s="35" customFormat="1" spans="6:30">
      <c r="F1156" s="52"/>
      <c r="G1156" s="52"/>
      <c r="P1156" s="52"/>
      <c r="Q1156" s="38"/>
      <c r="AC1156" s="39"/>
      <c r="AD1156" s="40"/>
    </row>
    <row r="1157" s="35" customFormat="1" spans="6:30">
      <c r="F1157" s="52"/>
      <c r="G1157" s="52"/>
      <c r="P1157" s="52"/>
      <c r="Q1157" s="38"/>
      <c r="AC1157" s="39"/>
      <c r="AD1157" s="40"/>
    </row>
    <row r="1158" s="35" customFormat="1" spans="6:30">
      <c r="F1158" s="52"/>
      <c r="G1158" s="52"/>
      <c r="P1158" s="52"/>
      <c r="Q1158" s="38"/>
      <c r="AC1158" s="39"/>
      <c r="AD1158" s="40"/>
    </row>
    <row r="1159" s="35" customFormat="1" spans="6:30">
      <c r="F1159" s="52"/>
      <c r="G1159" s="52"/>
      <c r="P1159" s="52"/>
      <c r="Q1159" s="38"/>
      <c r="AC1159" s="39"/>
      <c r="AD1159" s="40"/>
    </row>
    <row r="1160" s="35" customFormat="1" spans="6:30">
      <c r="F1160" s="52"/>
      <c r="G1160" s="52"/>
      <c r="P1160" s="52"/>
      <c r="Q1160" s="38"/>
      <c r="AC1160" s="39"/>
      <c r="AD1160" s="40"/>
    </row>
    <row r="1161" s="35" customFormat="1" spans="6:30">
      <c r="F1161" s="52"/>
      <c r="G1161" s="52"/>
      <c r="P1161" s="52"/>
      <c r="Q1161" s="38"/>
      <c r="AC1161" s="39"/>
      <c r="AD1161" s="40"/>
    </row>
    <row r="1162" s="35" customFormat="1" spans="6:30">
      <c r="F1162" s="52"/>
      <c r="G1162" s="52"/>
      <c r="P1162" s="52"/>
      <c r="Q1162" s="38"/>
      <c r="AC1162" s="39"/>
      <c r="AD1162" s="40"/>
    </row>
    <row r="1163" s="35" customFormat="1" spans="6:30">
      <c r="F1163" s="52"/>
      <c r="G1163" s="52"/>
      <c r="P1163" s="52"/>
      <c r="Q1163" s="38"/>
      <c r="AC1163" s="39"/>
      <c r="AD1163" s="40"/>
    </row>
    <row r="1164" s="35" customFormat="1" spans="6:30">
      <c r="F1164" s="52"/>
      <c r="G1164" s="52"/>
      <c r="P1164" s="52"/>
      <c r="Q1164" s="38"/>
      <c r="AC1164" s="39"/>
      <c r="AD1164" s="40"/>
    </row>
    <row r="1165" s="35" customFormat="1" spans="6:30">
      <c r="F1165" s="52"/>
      <c r="G1165" s="52"/>
      <c r="P1165" s="52"/>
      <c r="Q1165" s="38"/>
      <c r="AC1165" s="39"/>
      <c r="AD1165" s="40"/>
    </row>
    <row r="1166" s="35" customFormat="1" spans="6:30">
      <c r="F1166" s="52"/>
      <c r="G1166" s="52"/>
      <c r="P1166" s="52"/>
      <c r="Q1166" s="38"/>
      <c r="AC1166" s="39"/>
      <c r="AD1166" s="40"/>
    </row>
    <row r="1167" s="35" customFormat="1" spans="6:30">
      <c r="F1167" s="52"/>
      <c r="G1167" s="52"/>
      <c r="P1167" s="52"/>
      <c r="Q1167" s="38"/>
      <c r="AC1167" s="39"/>
      <c r="AD1167" s="40"/>
    </row>
    <row r="1168" s="35" customFormat="1" spans="6:30">
      <c r="F1168" s="52"/>
      <c r="G1168" s="52"/>
      <c r="P1168" s="52"/>
      <c r="Q1168" s="38"/>
      <c r="AC1168" s="39"/>
      <c r="AD1168" s="40"/>
    </row>
    <row r="1169" s="35" customFormat="1" spans="6:30">
      <c r="F1169" s="52"/>
      <c r="G1169" s="52"/>
      <c r="P1169" s="52"/>
      <c r="Q1169" s="38"/>
      <c r="AC1169" s="39"/>
      <c r="AD1169" s="40"/>
    </row>
    <row r="1170" s="35" customFormat="1" spans="6:30">
      <c r="F1170" s="52"/>
      <c r="G1170" s="52"/>
      <c r="P1170" s="52"/>
      <c r="Q1170" s="38"/>
      <c r="AC1170" s="39"/>
      <c r="AD1170" s="40"/>
    </row>
    <row r="1171" s="35" customFormat="1" spans="6:30">
      <c r="F1171" s="52"/>
      <c r="G1171" s="52"/>
      <c r="P1171" s="52"/>
      <c r="Q1171" s="38"/>
      <c r="AC1171" s="39"/>
      <c r="AD1171" s="40"/>
    </row>
    <row r="1172" s="35" customFormat="1" spans="6:30">
      <c r="F1172" s="52"/>
      <c r="G1172" s="52"/>
      <c r="P1172" s="52"/>
      <c r="Q1172" s="38"/>
      <c r="AC1172" s="39"/>
      <c r="AD1172" s="40"/>
    </row>
    <row r="1173" s="35" customFormat="1" spans="6:30">
      <c r="F1173" s="52"/>
      <c r="G1173" s="52"/>
      <c r="P1173" s="52"/>
      <c r="Q1173" s="38"/>
      <c r="AC1173" s="39"/>
      <c r="AD1173" s="40"/>
    </row>
    <row r="1174" s="35" customFormat="1" spans="6:30">
      <c r="F1174" s="52"/>
      <c r="G1174" s="52"/>
      <c r="P1174" s="52"/>
      <c r="Q1174" s="38"/>
      <c r="AC1174" s="39"/>
      <c r="AD1174" s="40"/>
    </row>
    <row r="1175" s="35" customFormat="1" spans="6:30">
      <c r="F1175" s="52"/>
      <c r="G1175" s="52"/>
      <c r="P1175" s="52"/>
      <c r="Q1175" s="38"/>
      <c r="AC1175" s="39"/>
      <c r="AD1175" s="40"/>
    </row>
    <row r="1176" s="35" customFormat="1" spans="6:30">
      <c r="F1176" s="52"/>
      <c r="G1176" s="52"/>
      <c r="P1176" s="52"/>
      <c r="Q1176" s="38"/>
      <c r="AC1176" s="39"/>
      <c r="AD1176" s="40"/>
    </row>
    <row r="1177" s="35" customFormat="1" spans="6:30">
      <c r="F1177" s="52"/>
      <c r="G1177" s="52"/>
      <c r="P1177" s="52"/>
      <c r="Q1177" s="38"/>
      <c r="AC1177" s="39"/>
      <c r="AD1177" s="40"/>
    </row>
    <row r="1178" s="35" customFormat="1" spans="6:30">
      <c r="F1178" s="52"/>
      <c r="G1178" s="52"/>
      <c r="P1178" s="52"/>
      <c r="Q1178" s="38"/>
      <c r="AC1178" s="39"/>
      <c r="AD1178" s="40"/>
    </row>
    <row r="1179" s="35" customFormat="1" spans="6:30">
      <c r="F1179" s="52"/>
      <c r="G1179" s="52"/>
      <c r="P1179" s="52"/>
      <c r="Q1179" s="38"/>
      <c r="AC1179" s="39"/>
      <c r="AD1179" s="40"/>
    </row>
    <row r="1180" s="35" customFormat="1" spans="6:30">
      <c r="F1180" s="52"/>
      <c r="G1180" s="52"/>
      <c r="P1180" s="52"/>
      <c r="Q1180" s="38"/>
      <c r="AC1180" s="39"/>
      <c r="AD1180" s="40"/>
    </row>
    <row r="1181" s="35" customFormat="1" spans="6:30">
      <c r="F1181" s="52"/>
      <c r="G1181" s="52"/>
      <c r="P1181" s="52"/>
      <c r="Q1181" s="38"/>
      <c r="AC1181" s="39"/>
      <c r="AD1181" s="40"/>
    </row>
    <row r="1182" s="35" customFormat="1" spans="6:30">
      <c r="F1182" s="52"/>
      <c r="G1182" s="52"/>
      <c r="P1182" s="52"/>
      <c r="Q1182" s="38"/>
      <c r="AC1182" s="39"/>
      <c r="AD1182" s="40"/>
    </row>
    <row r="1183" s="35" customFormat="1" spans="6:30">
      <c r="F1183" s="52"/>
      <c r="G1183" s="52"/>
      <c r="P1183" s="52"/>
      <c r="Q1183" s="38"/>
      <c r="AC1183" s="39"/>
      <c r="AD1183" s="40"/>
    </row>
    <row r="1184" s="35" customFormat="1" spans="6:30">
      <c r="F1184" s="52"/>
      <c r="G1184" s="52"/>
      <c r="P1184" s="52"/>
      <c r="Q1184" s="38"/>
      <c r="AC1184" s="39"/>
      <c r="AD1184" s="40"/>
    </row>
    <row r="1185" s="35" customFormat="1" spans="6:30">
      <c r="F1185" s="52"/>
      <c r="G1185" s="52"/>
      <c r="P1185" s="52"/>
      <c r="Q1185" s="38"/>
      <c r="AC1185" s="39"/>
      <c r="AD1185" s="40"/>
    </row>
    <row r="1186" s="35" customFormat="1" spans="6:30">
      <c r="F1186" s="52"/>
      <c r="G1186" s="52"/>
      <c r="P1186" s="52"/>
      <c r="Q1186" s="38"/>
      <c r="AC1186" s="39"/>
      <c r="AD1186" s="40"/>
    </row>
    <row r="1187" s="35" customFormat="1" spans="6:30">
      <c r="F1187" s="52"/>
      <c r="G1187" s="52"/>
      <c r="P1187" s="52"/>
      <c r="Q1187" s="38"/>
      <c r="AC1187" s="39"/>
      <c r="AD1187" s="40"/>
    </row>
    <row r="1188" s="35" customFormat="1" spans="6:30">
      <c r="F1188" s="52"/>
      <c r="G1188" s="52"/>
      <c r="P1188" s="52"/>
      <c r="Q1188" s="38"/>
      <c r="AC1188" s="39"/>
      <c r="AD1188" s="40"/>
    </row>
    <row r="1189" s="35" customFormat="1" spans="6:30">
      <c r="F1189" s="52"/>
      <c r="G1189" s="52"/>
      <c r="P1189" s="52"/>
      <c r="Q1189" s="38"/>
      <c r="AC1189" s="39"/>
      <c r="AD1189" s="40"/>
    </row>
    <row r="1190" s="35" customFormat="1" spans="6:30">
      <c r="F1190" s="52"/>
      <c r="G1190" s="52"/>
      <c r="P1190" s="52"/>
      <c r="Q1190" s="38"/>
      <c r="AC1190" s="39"/>
      <c r="AD1190" s="40"/>
    </row>
    <row r="1191" s="35" customFormat="1" spans="6:30">
      <c r="F1191" s="52"/>
      <c r="G1191" s="52"/>
      <c r="P1191" s="52"/>
      <c r="Q1191" s="38"/>
      <c r="AC1191" s="39"/>
      <c r="AD1191" s="40"/>
    </row>
    <row r="1192" s="35" customFormat="1" spans="6:30">
      <c r="F1192" s="52"/>
      <c r="G1192" s="52"/>
      <c r="P1192" s="52"/>
      <c r="Q1192" s="38"/>
      <c r="AC1192" s="39"/>
      <c r="AD1192" s="40"/>
    </row>
    <row r="1193" s="35" customFormat="1" spans="6:30">
      <c r="F1193" s="52"/>
      <c r="G1193" s="52"/>
      <c r="P1193" s="52"/>
      <c r="Q1193" s="38"/>
      <c r="AC1193" s="39"/>
      <c r="AD1193" s="40"/>
    </row>
    <row r="1194" s="35" customFormat="1" spans="6:30">
      <c r="F1194" s="52"/>
      <c r="G1194" s="52"/>
      <c r="P1194" s="52"/>
      <c r="Q1194" s="38"/>
      <c r="AC1194" s="39"/>
      <c r="AD1194" s="40"/>
    </row>
    <row r="1195" s="35" customFormat="1" spans="6:30">
      <c r="F1195" s="52"/>
      <c r="G1195" s="52"/>
      <c r="P1195" s="52"/>
      <c r="Q1195" s="38"/>
      <c r="AC1195" s="39"/>
      <c r="AD1195" s="40"/>
    </row>
    <row r="1196" s="35" customFormat="1" spans="6:30">
      <c r="F1196" s="52"/>
      <c r="G1196" s="52"/>
      <c r="P1196" s="52"/>
      <c r="Q1196" s="38"/>
      <c r="AC1196" s="39"/>
      <c r="AD1196" s="40"/>
    </row>
    <row r="1197" s="35" customFormat="1" spans="6:30">
      <c r="F1197" s="52"/>
      <c r="G1197" s="52"/>
      <c r="P1197" s="52"/>
      <c r="Q1197" s="38"/>
      <c r="AC1197" s="39"/>
      <c r="AD1197" s="40"/>
    </row>
    <row r="1198" s="35" customFormat="1" spans="6:30">
      <c r="F1198" s="52"/>
      <c r="G1198" s="52"/>
      <c r="P1198" s="52"/>
      <c r="Q1198" s="38"/>
      <c r="AC1198" s="39"/>
      <c r="AD1198" s="40"/>
    </row>
    <row r="1199" s="35" customFormat="1" spans="6:30">
      <c r="F1199" s="52"/>
      <c r="G1199" s="52"/>
      <c r="P1199" s="52"/>
      <c r="Q1199" s="38"/>
      <c r="AC1199" s="39"/>
      <c r="AD1199" s="40"/>
    </row>
    <row r="1200" s="35" customFormat="1" spans="6:30">
      <c r="F1200" s="52"/>
      <c r="G1200" s="52"/>
      <c r="P1200" s="52"/>
      <c r="Q1200" s="38"/>
      <c r="AC1200" s="39"/>
      <c r="AD1200" s="40"/>
    </row>
    <row r="1201" s="35" customFormat="1" spans="6:30">
      <c r="F1201" s="52"/>
      <c r="G1201" s="52"/>
      <c r="P1201" s="52"/>
      <c r="Q1201" s="38"/>
      <c r="AC1201" s="39"/>
      <c r="AD1201" s="40"/>
    </row>
    <row r="1202" s="35" customFormat="1" spans="6:30">
      <c r="F1202" s="52"/>
      <c r="G1202" s="52"/>
      <c r="P1202" s="52"/>
      <c r="Q1202" s="38"/>
      <c r="AC1202" s="39"/>
      <c r="AD1202" s="40"/>
    </row>
    <row r="1203" s="35" customFormat="1" spans="6:30">
      <c r="F1203" s="52"/>
      <c r="G1203" s="52"/>
      <c r="P1203" s="52"/>
      <c r="Q1203" s="38"/>
      <c r="AC1203" s="39"/>
      <c r="AD1203" s="40"/>
    </row>
    <row r="1204" s="35" customFormat="1" spans="6:30">
      <c r="F1204" s="52"/>
      <c r="G1204" s="52"/>
      <c r="P1204" s="52"/>
      <c r="Q1204" s="38"/>
      <c r="AC1204" s="39"/>
      <c r="AD1204" s="40"/>
    </row>
    <row r="1205" s="35" customFormat="1" spans="6:30">
      <c r="F1205" s="52"/>
      <c r="G1205" s="52"/>
      <c r="P1205" s="52"/>
      <c r="Q1205" s="38"/>
      <c r="AC1205" s="39"/>
      <c r="AD1205" s="40"/>
    </row>
    <row r="1206" s="35" customFormat="1" spans="6:30">
      <c r="F1206" s="52"/>
      <c r="G1206" s="52"/>
      <c r="P1206" s="52"/>
      <c r="Q1206" s="38"/>
      <c r="AC1206" s="39"/>
      <c r="AD1206" s="40"/>
    </row>
    <row r="1207" s="35" customFormat="1" spans="6:30">
      <c r="F1207" s="52"/>
      <c r="G1207" s="52"/>
      <c r="P1207" s="52"/>
      <c r="Q1207" s="38"/>
      <c r="AC1207" s="39"/>
      <c r="AD1207" s="40"/>
    </row>
    <row r="1208" s="35" customFormat="1" spans="6:30">
      <c r="F1208" s="52"/>
      <c r="G1208" s="52"/>
      <c r="P1208" s="52"/>
      <c r="Q1208" s="38"/>
      <c r="AC1208" s="39"/>
      <c r="AD1208" s="40"/>
    </row>
    <row r="1209" s="35" customFormat="1" spans="6:30">
      <c r="F1209" s="52"/>
      <c r="G1209" s="52"/>
      <c r="P1209" s="52"/>
      <c r="Q1209" s="38"/>
      <c r="AC1209" s="39"/>
      <c r="AD1209" s="40"/>
    </row>
    <row r="1210" s="35" customFormat="1" spans="6:30">
      <c r="F1210" s="52"/>
      <c r="G1210" s="52"/>
      <c r="P1210" s="52"/>
      <c r="Q1210" s="38"/>
      <c r="AC1210" s="39"/>
      <c r="AD1210" s="40"/>
    </row>
    <row r="1211" s="35" customFormat="1" spans="6:30">
      <c r="F1211" s="52"/>
      <c r="G1211" s="52"/>
      <c r="P1211" s="52"/>
      <c r="Q1211" s="38"/>
      <c r="AC1211" s="39"/>
      <c r="AD1211" s="40"/>
    </row>
    <row r="1212" s="35" customFormat="1" spans="6:30">
      <c r="F1212" s="52"/>
      <c r="G1212" s="52"/>
      <c r="P1212" s="52"/>
      <c r="Q1212" s="38"/>
      <c r="AC1212" s="39"/>
      <c r="AD1212" s="40"/>
    </row>
    <row r="1213" s="35" customFormat="1" spans="6:30">
      <c r="F1213" s="52"/>
      <c r="G1213" s="52"/>
      <c r="P1213" s="52"/>
      <c r="Q1213" s="38"/>
      <c r="AC1213" s="39"/>
      <c r="AD1213" s="40"/>
    </row>
    <row r="1214" s="35" customFormat="1" spans="6:30">
      <c r="F1214" s="52"/>
      <c r="G1214" s="52"/>
      <c r="P1214" s="52"/>
      <c r="Q1214" s="38"/>
      <c r="AC1214" s="39"/>
      <c r="AD1214" s="40"/>
    </row>
    <row r="1215" s="35" customFormat="1" spans="6:30">
      <c r="F1215" s="52"/>
      <c r="G1215" s="52"/>
      <c r="P1215" s="52"/>
      <c r="Q1215" s="38"/>
      <c r="AC1215" s="39"/>
      <c r="AD1215" s="40"/>
    </row>
    <row r="1216" s="35" customFormat="1" spans="6:30">
      <c r="F1216" s="52"/>
      <c r="G1216" s="52"/>
      <c r="P1216" s="52"/>
      <c r="Q1216" s="38"/>
      <c r="AC1216" s="39"/>
      <c r="AD1216" s="40"/>
    </row>
    <row r="1217" s="35" customFormat="1" spans="6:30">
      <c r="F1217" s="52"/>
      <c r="G1217" s="52"/>
      <c r="P1217" s="52"/>
      <c r="Q1217" s="38"/>
      <c r="AC1217" s="39"/>
      <c r="AD1217" s="40"/>
    </row>
    <row r="1218" s="35" customFormat="1" spans="6:30">
      <c r="F1218" s="52"/>
      <c r="G1218" s="52"/>
      <c r="P1218" s="52"/>
      <c r="Q1218" s="38"/>
      <c r="AC1218" s="39"/>
      <c r="AD1218" s="40"/>
    </row>
    <row r="1219" s="35" customFormat="1" spans="6:30">
      <c r="F1219" s="52"/>
      <c r="G1219" s="52"/>
      <c r="P1219" s="52"/>
      <c r="Q1219" s="38"/>
      <c r="AC1219" s="39"/>
      <c r="AD1219" s="40"/>
    </row>
    <row r="1220" s="35" customFormat="1" spans="6:30">
      <c r="F1220" s="52"/>
      <c r="G1220" s="52"/>
      <c r="P1220" s="52"/>
      <c r="Q1220" s="38"/>
      <c r="AC1220" s="39"/>
      <c r="AD1220" s="40"/>
    </row>
    <row r="1221" s="35" customFormat="1" spans="6:30">
      <c r="F1221" s="52"/>
      <c r="G1221" s="52"/>
      <c r="P1221" s="52"/>
      <c r="Q1221" s="38"/>
      <c r="AC1221" s="39"/>
      <c r="AD1221" s="40"/>
    </row>
    <row r="1222" s="35" customFormat="1" spans="6:30">
      <c r="F1222" s="52"/>
      <c r="G1222" s="52"/>
      <c r="P1222" s="52"/>
      <c r="Q1222" s="38"/>
      <c r="AC1222" s="39"/>
      <c r="AD1222" s="40"/>
    </row>
    <row r="1223" s="35" customFormat="1" spans="6:30">
      <c r="F1223" s="52"/>
      <c r="G1223" s="52"/>
      <c r="P1223" s="52"/>
      <c r="Q1223" s="38"/>
      <c r="AC1223" s="39"/>
      <c r="AD1223" s="40"/>
    </row>
    <row r="1224" s="35" customFormat="1" spans="6:30">
      <c r="F1224" s="52"/>
      <c r="G1224" s="52"/>
      <c r="P1224" s="52"/>
      <c r="Q1224" s="38"/>
      <c r="AC1224" s="39"/>
      <c r="AD1224" s="40"/>
    </row>
    <row r="1225" s="35" customFormat="1" spans="6:30">
      <c r="F1225" s="52"/>
      <c r="G1225" s="52"/>
      <c r="P1225" s="52"/>
      <c r="Q1225" s="38"/>
      <c r="AC1225" s="39"/>
      <c r="AD1225" s="40"/>
    </row>
    <row r="1226" s="35" customFormat="1" spans="6:30">
      <c r="F1226" s="52"/>
      <c r="G1226" s="52"/>
      <c r="P1226" s="52"/>
      <c r="Q1226" s="38"/>
      <c r="AC1226" s="39"/>
      <c r="AD1226" s="40"/>
    </row>
    <row r="1227" s="35" customFormat="1" spans="6:30">
      <c r="F1227" s="52"/>
      <c r="G1227" s="52"/>
      <c r="P1227" s="52"/>
      <c r="Q1227" s="38"/>
      <c r="AC1227" s="39"/>
      <c r="AD1227" s="40"/>
    </row>
    <row r="1228" s="35" customFormat="1" spans="6:30">
      <c r="F1228" s="52"/>
      <c r="G1228" s="52"/>
      <c r="P1228" s="52"/>
      <c r="Q1228" s="38"/>
      <c r="AC1228" s="39"/>
      <c r="AD1228" s="40"/>
    </row>
    <row r="1229" s="35" customFormat="1" spans="6:30">
      <c r="F1229" s="52"/>
      <c r="G1229" s="52"/>
      <c r="P1229" s="52"/>
      <c r="Q1229" s="38"/>
      <c r="AC1229" s="39"/>
      <c r="AD1229" s="40"/>
    </row>
    <row r="1230" s="35" customFormat="1" spans="6:30">
      <c r="F1230" s="52"/>
      <c r="G1230" s="52"/>
      <c r="P1230" s="52"/>
      <c r="Q1230" s="38"/>
      <c r="AC1230" s="39"/>
      <c r="AD1230" s="40"/>
    </row>
    <row r="1231" s="35" customFormat="1" spans="6:30">
      <c r="F1231" s="52"/>
      <c r="G1231" s="52"/>
      <c r="P1231" s="52"/>
      <c r="Q1231" s="38"/>
      <c r="AC1231" s="39"/>
      <c r="AD1231" s="40"/>
    </row>
    <row r="1232" s="35" customFormat="1" spans="6:30">
      <c r="F1232" s="52"/>
      <c r="G1232" s="52"/>
      <c r="P1232" s="52"/>
      <c r="Q1232" s="38"/>
      <c r="AC1232" s="39"/>
      <c r="AD1232" s="40"/>
    </row>
    <row r="1233" s="35" customFormat="1" spans="6:30">
      <c r="F1233" s="52"/>
      <c r="G1233" s="52"/>
      <c r="P1233" s="52"/>
      <c r="Q1233" s="38"/>
      <c r="AC1233" s="39"/>
      <c r="AD1233" s="40"/>
    </row>
    <row r="1234" s="35" customFormat="1" spans="6:30">
      <c r="F1234" s="52"/>
      <c r="G1234" s="52"/>
      <c r="P1234" s="52"/>
      <c r="Q1234" s="38"/>
      <c r="AC1234" s="39"/>
      <c r="AD1234" s="40"/>
    </row>
    <row r="1235" s="35" customFormat="1" spans="6:30">
      <c r="F1235" s="52"/>
      <c r="G1235" s="52"/>
      <c r="P1235" s="52"/>
      <c r="Q1235" s="38"/>
      <c r="AC1235" s="39"/>
      <c r="AD1235" s="40"/>
    </row>
    <row r="1236" s="35" customFormat="1" spans="6:30">
      <c r="F1236" s="52"/>
      <c r="G1236" s="52"/>
      <c r="P1236" s="52"/>
      <c r="Q1236" s="38"/>
      <c r="AC1236" s="39"/>
      <c r="AD1236" s="40"/>
    </row>
    <row r="1237" s="35" customFormat="1" spans="6:30">
      <c r="F1237" s="52"/>
      <c r="G1237" s="52"/>
      <c r="P1237" s="52"/>
      <c r="Q1237" s="38"/>
      <c r="AC1237" s="39"/>
      <c r="AD1237" s="40"/>
    </row>
    <row r="1238" s="35" customFormat="1" spans="6:30">
      <c r="F1238" s="52"/>
      <c r="G1238" s="52"/>
      <c r="P1238" s="52"/>
      <c r="Q1238" s="38"/>
      <c r="AC1238" s="39"/>
      <c r="AD1238" s="40"/>
    </row>
    <row r="1239" s="35" customFormat="1" spans="6:30">
      <c r="F1239" s="52"/>
      <c r="G1239" s="52"/>
      <c r="P1239" s="52"/>
      <c r="Q1239" s="38"/>
      <c r="AC1239" s="39"/>
      <c r="AD1239" s="40"/>
    </row>
    <row r="1240" s="35" customFormat="1" spans="6:30">
      <c r="F1240" s="52"/>
      <c r="G1240" s="52"/>
      <c r="P1240" s="52"/>
      <c r="Q1240" s="38"/>
      <c r="AC1240" s="39"/>
      <c r="AD1240" s="40"/>
    </row>
    <row r="1241" s="35" customFormat="1" spans="6:30">
      <c r="F1241" s="52"/>
      <c r="G1241" s="52"/>
      <c r="P1241" s="52"/>
      <c r="Q1241" s="38"/>
      <c r="AC1241" s="39"/>
      <c r="AD1241" s="40"/>
    </row>
    <row r="1242" s="35" customFormat="1" spans="6:30">
      <c r="F1242" s="52"/>
      <c r="G1242" s="52"/>
      <c r="P1242" s="52"/>
      <c r="Q1242" s="38"/>
      <c r="AC1242" s="39"/>
      <c r="AD1242" s="40"/>
    </row>
    <row r="1243" s="35" customFormat="1" spans="6:30">
      <c r="F1243" s="52"/>
      <c r="G1243" s="52"/>
      <c r="P1243" s="52"/>
      <c r="Q1243" s="38"/>
      <c r="AC1243" s="39"/>
      <c r="AD1243" s="40"/>
    </row>
    <row r="1244" s="35" customFormat="1" spans="6:30">
      <c r="F1244" s="52"/>
      <c r="G1244" s="52"/>
      <c r="P1244" s="52"/>
      <c r="Q1244" s="38"/>
      <c r="AC1244" s="39"/>
      <c r="AD1244" s="40"/>
    </row>
    <row r="1245" s="35" customFormat="1" spans="6:30">
      <c r="F1245" s="52"/>
      <c r="G1245" s="52"/>
      <c r="P1245" s="52"/>
      <c r="Q1245" s="38"/>
      <c r="AC1245" s="39"/>
      <c r="AD1245" s="40"/>
    </row>
    <row r="1246" s="35" customFormat="1" spans="6:30">
      <c r="F1246" s="52"/>
      <c r="G1246" s="52"/>
      <c r="P1246" s="52"/>
      <c r="Q1246" s="38"/>
      <c r="AC1246" s="39"/>
      <c r="AD1246" s="40"/>
    </row>
    <row r="1247" s="35" customFormat="1" spans="6:30">
      <c r="F1247" s="52"/>
      <c r="G1247" s="52"/>
      <c r="P1247" s="52"/>
      <c r="Q1247" s="38"/>
      <c r="AC1247" s="39"/>
      <c r="AD1247" s="40"/>
    </row>
    <row r="1248" s="35" customFormat="1" spans="6:30">
      <c r="F1248" s="52"/>
      <c r="G1248" s="52"/>
      <c r="P1248" s="52"/>
      <c r="Q1248" s="38"/>
      <c r="AC1248" s="39"/>
      <c r="AD1248" s="40"/>
    </row>
    <row r="1249" s="35" customFormat="1" spans="6:30">
      <c r="F1249" s="52"/>
      <c r="G1249" s="52"/>
      <c r="P1249" s="52"/>
      <c r="Q1249" s="38"/>
      <c r="AC1249" s="39"/>
      <c r="AD1249" s="40"/>
    </row>
    <row r="1250" s="35" customFormat="1" spans="6:30">
      <c r="F1250" s="52"/>
      <c r="G1250" s="52"/>
      <c r="P1250" s="52"/>
      <c r="Q1250" s="38"/>
      <c r="AC1250" s="39"/>
      <c r="AD1250" s="40"/>
    </row>
    <row r="1251" s="35" customFormat="1" spans="6:30">
      <c r="F1251" s="52"/>
      <c r="G1251" s="52"/>
      <c r="P1251" s="52"/>
      <c r="Q1251" s="38"/>
      <c r="AC1251" s="39"/>
      <c r="AD1251" s="40"/>
    </row>
    <row r="1252" s="35" customFormat="1" spans="6:30">
      <c r="F1252" s="52"/>
      <c r="G1252" s="52"/>
      <c r="P1252" s="52"/>
      <c r="Q1252" s="38"/>
      <c r="AC1252" s="39"/>
      <c r="AD1252" s="40"/>
    </row>
    <row r="1253" s="35" customFormat="1" spans="6:30">
      <c r="F1253" s="52"/>
      <c r="G1253" s="52"/>
      <c r="P1253" s="52"/>
      <c r="Q1253" s="38"/>
      <c r="AC1253" s="39"/>
      <c r="AD1253" s="40"/>
    </row>
    <row r="1254" s="35" customFormat="1" spans="6:30">
      <c r="F1254" s="52"/>
      <c r="G1254" s="52"/>
      <c r="P1254" s="52"/>
      <c r="Q1254" s="38"/>
      <c r="AC1254" s="39"/>
      <c r="AD1254" s="40"/>
    </row>
    <row r="1255" s="35" customFormat="1" spans="6:30">
      <c r="F1255" s="52"/>
      <c r="G1255" s="52"/>
      <c r="P1255" s="52"/>
      <c r="Q1255" s="38"/>
      <c r="AC1255" s="39"/>
      <c r="AD1255" s="40"/>
    </row>
    <row r="1256" s="35" customFormat="1" spans="6:30">
      <c r="F1256" s="52"/>
      <c r="G1256" s="52"/>
      <c r="P1256" s="52"/>
      <c r="Q1256" s="38"/>
      <c r="AC1256" s="39"/>
      <c r="AD1256" s="40"/>
    </row>
    <row r="1257" s="35" customFormat="1" spans="6:30">
      <c r="F1257" s="52"/>
      <c r="G1257" s="52"/>
      <c r="P1257" s="52"/>
      <c r="Q1257" s="38"/>
      <c r="AC1257" s="39"/>
      <c r="AD1257" s="40"/>
    </row>
    <row r="1258" s="35" customFormat="1" spans="6:30">
      <c r="F1258" s="52"/>
      <c r="G1258" s="52"/>
      <c r="P1258" s="52"/>
      <c r="Q1258" s="38"/>
      <c r="AC1258" s="39"/>
      <c r="AD1258" s="40"/>
    </row>
    <row r="1259" s="35" customFormat="1" spans="6:30">
      <c r="F1259" s="52"/>
      <c r="G1259" s="52"/>
      <c r="P1259" s="52"/>
      <c r="Q1259" s="38"/>
      <c r="AC1259" s="39"/>
      <c r="AD1259" s="40"/>
    </row>
    <row r="1260" s="35" customFormat="1" spans="6:30">
      <c r="F1260" s="52"/>
      <c r="G1260" s="52"/>
      <c r="P1260" s="52"/>
      <c r="Q1260" s="38"/>
      <c r="AC1260" s="39"/>
      <c r="AD1260" s="40"/>
    </row>
    <row r="1261" s="35" customFormat="1" spans="6:30">
      <c r="F1261" s="52"/>
      <c r="G1261" s="52"/>
      <c r="P1261" s="52"/>
      <c r="Q1261" s="38"/>
      <c r="AC1261" s="39"/>
      <c r="AD1261" s="40"/>
    </row>
    <row r="1262" s="35" customFormat="1" spans="6:30">
      <c r="F1262" s="52"/>
      <c r="G1262" s="52"/>
      <c r="P1262" s="52"/>
      <c r="Q1262" s="38"/>
      <c r="AC1262" s="39"/>
      <c r="AD1262" s="40"/>
    </row>
    <row r="1263" s="35" customFormat="1" spans="6:30">
      <c r="F1263" s="52"/>
      <c r="G1263" s="52"/>
      <c r="P1263" s="52"/>
      <c r="Q1263" s="38"/>
      <c r="AC1263" s="39"/>
      <c r="AD1263" s="40"/>
    </row>
    <row r="1264" s="35" customFormat="1" spans="6:30">
      <c r="F1264" s="52"/>
      <c r="G1264" s="52"/>
      <c r="P1264" s="52"/>
      <c r="Q1264" s="38"/>
      <c r="AC1264" s="39"/>
      <c r="AD1264" s="40"/>
    </row>
    <row r="1265" s="35" customFormat="1" spans="6:30">
      <c r="F1265" s="52"/>
      <c r="G1265" s="52"/>
      <c r="P1265" s="52"/>
      <c r="Q1265" s="38"/>
      <c r="AC1265" s="39"/>
      <c r="AD1265" s="40"/>
    </row>
    <row r="1266" s="35" customFormat="1" spans="6:30">
      <c r="F1266" s="52"/>
      <c r="G1266" s="52"/>
      <c r="P1266" s="52"/>
      <c r="Q1266" s="38"/>
      <c r="AC1266" s="39"/>
      <c r="AD1266" s="40"/>
    </row>
    <row r="1267" s="35" customFormat="1" spans="6:30">
      <c r="F1267" s="52"/>
      <c r="G1267" s="52"/>
      <c r="P1267" s="52"/>
      <c r="Q1267" s="38"/>
      <c r="AC1267" s="39"/>
      <c r="AD1267" s="40"/>
    </row>
    <row r="1268" s="35" customFormat="1" spans="6:30">
      <c r="F1268" s="52"/>
      <c r="G1268" s="52"/>
      <c r="P1268" s="52"/>
      <c r="Q1268" s="38"/>
      <c r="AC1268" s="39"/>
      <c r="AD1268" s="40"/>
    </row>
    <row r="1269" s="35" customFormat="1" spans="6:30">
      <c r="F1269" s="52"/>
      <c r="G1269" s="52"/>
      <c r="P1269" s="52"/>
      <c r="Q1269" s="38"/>
      <c r="AC1269" s="39"/>
      <c r="AD1269" s="40"/>
    </row>
    <row r="1270" s="35" customFormat="1" spans="6:30">
      <c r="F1270" s="52"/>
      <c r="G1270" s="52"/>
      <c r="P1270" s="52"/>
      <c r="Q1270" s="38"/>
      <c r="AC1270" s="39"/>
      <c r="AD1270" s="40"/>
    </row>
    <row r="1271" s="35" customFormat="1" spans="6:30">
      <c r="F1271" s="52"/>
      <c r="G1271" s="52"/>
      <c r="P1271" s="52"/>
      <c r="Q1271" s="38"/>
      <c r="AC1271" s="39"/>
      <c r="AD1271" s="40"/>
    </row>
    <row r="1272" s="35" customFormat="1" spans="6:30">
      <c r="F1272" s="52"/>
      <c r="G1272" s="52"/>
      <c r="P1272" s="52"/>
      <c r="Q1272" s="38"/>
      <c r="AC1272" s="39"/>
      <c r="AD1272" s="40"/>
    </row>
    <row r="1273" s="35" customFormat="1" spans="6:30">
      <c r="F1273" s="52"/>
      <c r="G1273" s="52"/>
      <c r="P1273" s="52"/>
      <c r="Q1273" s="38"/>
      <c r="AC1273" s="39"/>
      <c r="AD1273" s="40"/>
    </row>
    <row r="1274" s="35" customFormat="1" spans="6:30">
      <c r="F1274" s="52"/>
      <c r="G1274" s="52"/>
      <c r="P1274" s="52"/>
      <c r="Q1274" s="38"/>
      <c r="AC1274" s="39"/>
      <c r="AD1274" s="40"/>
    </row>
    <row r="1275" s="35" customFormat="1" spans="6:30">
      <c r="F1275" s="52"/>
      <c r="G1275" s="52"/>
      <c r="P1275" s="52"/>
      <c r="Q1275" s="38"/>
      <c r="AC1275" s="39"/>
      <c r="AD1275" s="40"/>
    </row>
    <row r="1276" s="35" customFormat="1" spans="6:30">
      <c r="F1276" s="52"/>
      <c r="G1276" s="52"/>
      <c r="P1276" s="52"/>
      <c r="Q1276" s="38"/>
      <c r="AC1276" s="39"/>
      <c r="AD1276" s="40"/>
    </row>
    <row r="1277" s="35" customFormat="1" spans="6:30">
      <c r="F1277" s="52"/>
      <c r="G1277" s="52"/>
      <c r="P1277" s="52"/>
      <c r="Q1277" s="38"/>
      <c r="AC1277" s="39"/>
      <c r="AD1277" s="40"/>
    </row>
    <row r="1278" s="35" customFormat="1" spans="6:30">
      <c r="F1278" s="52"/>
      <c r="G1278" s="52"/>
      <c r="P1278" s="52"/>
      <c r="Q1278" s="38"/>
      <c r="AC1278" s="39"/>
      <c r="AD1278" s="40"/>
    </row>
    <row r="1279" s="35" customFormat="1" spans="6:30">
      <c r="F1279" s="52"/>
      <c r="G1279" s="52"/>
      <c r="P1279" s="52"/>
      <c r="Q1279" s="38"/>
      <c r="AC1279" s="39"/>
      <c r="AD1279" s="40"/>
    </row>
    <row r="1280" s="35" customFormat="1" spans="6:30">
      <c r="F1280" s="52"/>
      <c r="G1280" s="52"/>
      <c r="P1280" s="52"/>
      <c r="Q1280" s="38"/>
      <c r="AC1280" s="39"/>
      <c r="AD1280" s="40"/>
    </row>
    <row r="1281" s="35" customFormat="1" spans="6:30">
      <c r="F1281" s="52"/>
      <c r="G1281" s="52"/>
      <c r="P1281" s="52"/>
      <c r="Q1281" s="38"/>
      <c r="AC1281" s="39"/>
      <c r="AD1281" s="40"/>
    </row>
    <row r="1282" s="35" customFormat="1" spans="6:30">
      <c r="F1282" s="52"/>
      <c r="G1282" s="52"/>
      <c r="P1282" s="52"/>
      <c r="Q1282" s="38"/>
      <c r="AC1282" s="39"/>
      <c r="AD1282" s="40"/>
    </row>
    <row r="1283" s="35" customFormat="1" spans="6:30">
      <c r="F1283" s="52"/>
      <c r="G1283" s="52"/>
      <c r="P1283" s="52"/>
      <c r="Q1283" s="38"/>
      <c r="AC1283" s="39"/>
      <c r="AD1283" s="40"/>
    </row>
    <row r="1284" s="35" customFormat="1" spans="6:30">
      <c r="F1284" s="52"/>
      <c r="G1284" s="52"/>
      <c r="P1284" s="52"/>
      <c r="Q1284" s="38"/>
      <c r="AC1284" s="39"/>
      <c r="AD1284" s="40"/>
    </row>
    <row r="1285" s="35" customFormat="1" spans="6:30">
      <c r="F1285" s="52"/>
      <c r="G1285" s="52"/>
      <c r="P1285" s="52"/>
      <c r="Q1285" s="38"/>
      <c r="AC1285" s="39"/>
      <c r="AD1285" s="40"/>
    </row>
    <row r="1286" s="35" customFormat="1" spans="6:30">
      <c r="F1286" s="52"/>
      <c r="G1286" s="52"/>
      <c r="P1286" s="52"/>
      <c r="Q1286" s="38"/>
      <c r="AC1286" s="39"/>
      <c r="AD1286" s="40"/>
    </row>
    <row r="1287" s="35" customFormat="1" spans="6:30">
      <c r="F1287" s="52"/>
      <c r="G1287" s="52"/>
      <c r="P1287" s="52"/>
      <c r="Q1287" s="38"/>
      <c r="AC1287" s="39"/>
      <c r="AD1287" s="40"/>
    </row>
    <row r="1288" s="35" customFormat="1" spans="6:30">
      <c r="F1288" s="52"/>
      <c r="G1288" s="52"/>
      <c r="P1288" s="52"/>
      <c r="Q1288" s="38"/>
      <c r="AC1288" s="39"/>
      <c r="AD1288" s="40"/>
    </row>
    <row r="1289" s="35" customFormat="1" spans="6:30">
      <c r="F1289" s="52"/>
      <c r="G1289" s="52"/>
      <c r="P1289" s="52"/>
      <c r="Q1289" s="38"/>
      <c r="AC1289" s="39"/>
      <c r="AD1289" s="40"/>
    </row>
    <row r="1290" s="35" customFormat="1" spans="6:30">
      <c r="F1290" s="52"/>
      <c r="G1290" s="52"/>
      <c r="P1290" s="52"/>
      <c r="Q1290" s="38"/>
      <c r="AC1290" s="39"/>
      <c r="AD1290" s="40"/>
    </row>
    <row r="1291" s="35" customFormat="1" spans="6:30">
      <c r="F1291" s="52"/>
      <c r="G1291" s="52"/>
      <c r="P1291" s="52"/>
      <c r="Q1291" s="38"/>
      <c r="AC1291" s="39"/>
      <c r="AD1291" s="40"/>
    </row>
    <row r="1292" s="35" customFormat="1" spans="6:30">
      <c r="F1292" s="52"/>
      <c r="G1292" s="52"/>
      <c r="P1292" s="52"/>
      <c r="Q1292" s="38"/>
      <c r="AC1292" s="39"/>
      <c r="AD1292" s="40"/>
    </row>
    <row r="1293" s="35" customFormat="1" spans="6:30">
      <c r="F1293" s="52"/>
      <c r="G1293" s="52"/>
      <c r="P1293" s="52"/>
      <c r="Q1293" s="38"/>
      <c r="AC1293" s="39"/>
      <c r="AD1293" s="40"/>
    </row>
    <row r="1294" s="35" customFormat="1" spans="6:30">
      <c r="F1294" s="52"/>
      <c r="G1294" s="52"/>
      <c r="P1294" s="52"/>
      <c r="Q1294" s="38"/>
      <c r="AC1294" s="39"/>
      <c r="AD1294" s="40"/>
    </row>
    <row r="1295" s="35" customFormat="1" spans="6:30">
      <c r="F1295" s="52"/>
      <c r="G1295" s="52"/>
      <c r="P1295" s="52"/>
      <c r="Q1295" s="38"/>
      <c r="AC1295" s="39"/>
      <c r="AD1295" s="40"/>
    </row>
    <row r="1296" s="35" customFormat="1" spans="6:30">
      <c r="F1296" s="52"/>
      <c r="G1296" s="52"/>
      <c r="P1296" s="52"/>
      <c r="Q1296" s="38"/>
      <c r="AC1296" s="39"/>
      <c r="AD1296" s="40"/>
    </row>
    <row r="1297" s="35" customFormat="1" spans="6:30">
      <c r="F1297" s="52"/>
      <c r="G1297" s="52"/>
      <c r="P1297" s="52"/>
      <c r="Q1297" s="38"/>
      <c r="AC1297" s="39"/>
      <c r="AD1297" s="40"/>
    </row>
    <row r="1298" s="35" customFormat="1" spans="6:30">
      <c r="F1298" s="52"/>
      <c r="G1298" s="52"/>
      <c r="P1298" s="52"/>
      <c r="Q1298" s="38"/>
      <c r="AC1298" s="39"/>
      <c r="AD1298" s="40"/>
    </row>
    <row r="1299" s="35" customFormat="1" spans="6:30">
      <c r="F1299" s="52"/>
      <c r="G1299" s="52"/>
      <c r="P1299" s="52"/>
      <c r="Q1299" s="38"/>
      <c r="AC1299" s="39"/>
      <c r="AD1299" s="40"/>
    </row>
    <row r="1300" s="35" customFormat="1" spans="6:30">
      <c r="F1300" s="52"/>
      <c r="G1300" s="52"/>
      <c r="P1300" s="52"/>
      <c r="Q1300" s="38"/>
      <c r="AC1300" s="39"/>
      <c r="AD1300" s="40"/>
    </row>
    <row r="1301" s="35" customFormat="1" spans="6:30">
      <c r="F1301" s="52"/>
      <c r="G1301" s="52"/>
      <c r="P1301" s="52"/>
      <c r="Q1301" s="38"/>
      <c r="AC1301" s="39"/>
      <c r="AD1301" s="40"/>
    </row>
    <row r="1302" s="35" customFormat="1" spans="6:30">
      <c r="F1302" s="52"/>
      <c r="G1302" s="52"/>
      <c r="P1302" s="52"/>
      <c r="Q1302" s="38"/>
      <c r="AC1302" s="39"/>
      <c r="AD1302" s="40"/>
    </row>
    <row r="1303" s="35" customFormat="1" spans="6:30">
      <c r="F1303" s="52"/>
      <c r="G1303" s="52"/>
      <c r="P1303" s="52"/>
      <c r="Q1303" s="38"/>
      <c r="AC1303" s="39"/>
      <c r="AD1303" s="40"/>
    </row>
    <row r="1304" s="35" customFormat="1" spans="6:30">
      <c r="F1304" s="52"/>
      <c r="G1304" s="52"/>
      <c r="P1304" s="52"/>
      <c r="Q1304" s="38"/>
      <c r="AC1304" s="39"/>
      <c r="AD1304" s="40"/>
    </row>
    <row r="1305" s="35" customFormat="1" spans="6:30">
      <c r="F1305" s="52"/>
      <c r="G1305" s="52"/>
      <c r="P1305" s="52"/>
      <c r="Q1305" s="38"/>
      <c r="AC1305" s="39"/>
      <c r="AD1305" s="40"/>
    </row>
    <row r="1306" s="35" customFormat="1" spans="6:30">
      <c r="F1306" s="52"/>
      <c r="G1306" s="52"/>
      <c r="P1306" s="52"/>
      <c r="Q1306" s="38"/>
      <c r="AC1306" s="39"/>
      <c r="AD1306" s="40"/>
    </row>
    <row r="1307" s="35" customFormat="1" spans="6:30">
      <c r="F1307" s="52"/>
      <c r="G1307" s="52"/>
      <c r="P1307" s="52"/>
      <c r="Q1307" s="38"/>
      <c r="AC1307" s="39"/>
      <c r="AD1307" s="40"/>
    </row>
    <row r="1308" s="35" customFormat="1" spans="6:30">
      <c r="F1308" s="52"/>
      <c r="G1308" s="52"/>
      <c r="P1308" s="52"/>
      <c r="Q1308" s="38"/>
      <c r="AC1308" s="39"/>
      <c r="AD1308" s="40"/>
    </row>
    <row r="1309" s="35" customFormat="1" spans="6:30">
      <c r="F1309" s="52"/>
      <c r="G1309" s="52"/>
      <c r="P1309" s="52"/>
      <c r="Q1309" s="38"/>
      <c r="AC1309" s="39"/>
      <c r="AD1309" s="40"/>
    </row>
    <row r="1310" s="35" customFormat="1" spans="6:30">
      <c r="F1310" s="52"/>
      <c r="G1310" s="52"/>
      <c r="P1310" s="52"/>
      <c r="Q1310" s="38"/>
      <c r="AC1310" s="39"/>
      <c r="AD1310" s="40"/>
    </row>
    <row r="1311" s="35" customFormat="1" spans="6:30">
      <c r="F1311" s="52"/>
      <c r="G1311" s="52"/>
      <c r="P1311" s="52"/>
      <c r="Q1311" s="38"/>
      <c r="AC1311" s="39"/>
      <c r="AD1311" s="40"/>
    </row>
    <row r="1312" s="35" customFormat="1" spans="6:30">
      <c r="F1312" s="52"/>
      <c r="G1312" s="52"/>
      <c r="P1312" s="52"/>
      <c r="Q1312" s="38"/>
      <c r="AC1312" s="39"/>
      <c r="AD1312" s="40"/>
    </row>
    <row r="1313" s="35" customFormat="1" spans="6:30">
      <c r="F1313" s="52"/>
      <c r="G1313" s="52"/>
      <c r="P1313" s="52"/>
      <c r="Q1313" s="38"/>
      <c r="AC1313" s="39"/>
      <c r="AD1313" s="40"/>
    </row>
    <row r="1314" s="35" customFormat="1" spans="6:30">
      <c r="F1314" s="52"/>
      <c r="G1314" s="52"/>
      <c r="P1314" s="52"/>
      <c r="Q1314" s="38"/>
      <c r="AC1314" s="39"/>
      <c r="AD1314" s="40"/>
    </row>
    <row r="1315" s="35" customFormat="1" spans="6:30">
      <c r="F1315" s="52"/>
      <c r="G1315" s="52"/>
      <c r="P1315" s="52"/>
      <c r="Q1315" s="38"/>
      <c r="AC1315" s="39"/>
      <c r="AD1315" s="40"/>
    </row>
    <row r="1316" s="35" customFormat="1" spans="6:30">
      <c r="F1316" s="52"/>
      <c r="G1316" s="52"/>
      <c r="P1316" s="52"/>
      <c r="Q1316" s="38"/>
      <c r="AC1316" s="39"/>
      <c r="AD1316" s="40"/>
    </row>
    <row r="1317" s="35" customFormat="1" spans="6:30">
      <c r="F1317" s="52"/>
      <c r="G1317" s="52"/>
      <c r="P1317" s="52"/>
      <c r="Q1317" s="38"/>
      <c r="AC1317" s="39"/>
      <c r="AD1317" s="40"/>
    </row>
    <row r="1318" s="35" customFormat="1" spans="6:30">
      <c r="F1318" s="52"/>
      <c r="G1318" s="52"/>
      <c r="P1318" s="52"/>
      <c r="Q1318" s="38"/>
      <c r="AC1318" s="39"/>
      <c r="AD1318" s="40"/>
    </row>
    <row r="1319" s="35" customFormat="1" spans="6:30">
      <c r="F1319" s="52"/>
      <c r="G1319" s="52"/>
      <c r="P1319" s="52"/>
      <c r="Q1319" s="38"/>
      <c r="AC1319" s="39"/>
      <c r="AD1319" s="40"/>
    </row>
    <row r="1320" s="35" customFormat="1" spans="6:30">
      <c r="F1320" s="52"/>
      <c r="G1320" s="52"/>
      <c r="P1320" s="52"/>
      <c r="Q1320" s="38"/>
      <c r="AC1320" s="39"/>
      <c r="AD1320" s="40"/>
    </row>
    <row r="1321" s="35" customFormat="1" spans="6:30">
      <c r="F1321" s="52"/>
      <c r="G1321" s="52"/>
      <c r="P1321" s="52"/>
      <c r="Q1321" s="38"/>
      <c r="AC1321" s="39"/>
      <c r="AD1321" s="40"/>
    </row>
    <row r="1322" s="35" customFormat="1" spans="6:30">
      <c r="F1322" s="52"/>
      <c r="G1322" s="52"/>
      <c r="P1322" s="52"/>
      <c r="Q1322" s="38"/>
      <c r="AC1322" s="39"/>
      <c r="AD1322" s="40"/>
    </row>
    <row r="1323" s="35" customFormat="1" spans="6:30">
      <c r="F1323" s="52"/>
      <c r="G1323" s="52"/>
      <c r="P1323" s="52"/>
      <c r="Q1323" s="38"/>
      <c r="AC1323" s="39"/>
      <c r="AD1323" s="40"/>
    </row>
    <row r="1324" s="35" customFormat="1" spans="6:30">
      <c r="F1324" s="52"/>
      <c r="G1324" s="52"/>
      <c r="P1324" s="52"/>
      <c r="Q1324" s="38"/>
      <c r="AC1324" s="39"/>
      <c r="AD1324" s="40"/>
    </row>
    <row r="1325" s="35" customFormat="1" spans="6:30">
      <c r="F1325" s="52"/>
      <c r="G1325" s="52"/>
      <c r="P1325" s="52"/>
      <c r="Q1325" s="38"/>
      <c r="AC1325" s="39"/>
      <c r="AD1325" s="40"/>
    </row>
    <row r="1326" s="35" customFormat="1" spans="6:30">
      <c r="F1326" s="52"/>
      <c r="G1326" s="52"/>
      <c r="P1326" s="52"/>
      <c r="Q1326" s="38"/>
      <c r="AC1326" s="39"/>
      <c r="AD1326" s="40"/>
    </row>
    <row r="1327" s="35" customFormat="1" spans="6:30">
      <c r="F1327" s="52"/>
      <c r="G1327" s="52"/>
      <c r="P1327" s="52"/>
      <c r="Q1327" s="38"/>
      <c r="AC1327" s="39"/>
      <c r="AD1327" s="40"/>
    </row>
    <row r="1328" s="35" customFormat="1" spans="6:30">
      <c r="F1328" s="52"/>
      <c r="G1328" s="52"/>
      <c r="P1328" s="52"/>
      <c r="Q1328" s="38"/>
      <c r="AC1328" s="39"/>
      <c r="AD1328" s="40"/>
    </row>
    <row r="1329" s="35" customFormat="1" spans="6:30">
      <c r="F1329" s="52"/>
      <c r="G1329" s="52"/>
      <c r="P1329" s="52"/>
      <c r="Q1329" s="38"/>
      <c r="AC1329" s="39"/>
      <c r="AD1329" s="40"/>
    </row>
    <row r="1330" s="35" customFormat="1" spans="6:30">
      <c r="F1330" s="52"/>
      <c r="G1330" s="52"/>
      <c r="P1330" s="52"/>
      <c r="Q1330" s="38"/>
      <c r="AC1330" s="39"/>
      <c r="AD1330" s="40"/>
    </row>
    <row r="1331" s="35" customFormat="1" spans="6:30">
      <c r="F1331" s="52"/>
      <c r="G1331" s="52"/>
      <c r="P1331" s="52"/>
      <c r="Q1331" s="38"/>
      <c r="AC1331" s="39"/>
      <c r="AD1331" s="40"/>
    </row>
    <row r="1332" s="35" customFormat="1" spans="6:30">
      <c r="F1332" s="52"/>
      <c r="G1332" s="52"/>
      <c r="P1332" s="52"/>
      <c r="Q1332" s="38"/>
      <c r="AC1332" s="39"/>
      <c r="AD1332" s="40"/>
    </row>
    <row r="1333" s="35" customFormat="1" spans="6:30">
      <c r="F1333" s="52"/>
      <c r="G1333" s="52"/>
      <c r="P1333" s="52"/>
      <c r="Q1333" s="38"/>
      <c r="AC1333" s="39"/>
      <c r="AD1333" s="40"/>
    </row>
    <row r="1334" s="35" customFormat="1" spans="6:30">
      <c r="F1334" s="52"/>
      <c r="G1334" s="52"/>
      <c r="P1334" s="52"/>
      <c r="Q1334" s="38"/>
      <c r="AC1334" s="39"/>
      <c r="AD1334" s="40"/>
    </row>
    <row r="1335" s="35" customFormat="1" spans="6:30">
      <c r="F1335" s="52"/>
      <c r="G1335" s="52"/>
      <c r="P1335" s="52"/>
      <c r="Q1335" s="38"/>
      <c r="AC1335" s="39"/>
      <c r="AD1335" s="40"/>
    </row>
    <row r="1336" s="35" customFormat="1" spans="6:30">
      <c r="F1336" s="52"/>
      <c r="G1336" s="52"/>
      <c r="P1336" s="52"/>
      <c r="Q1336" s="38"/>
      <c r="AC1336" s="39"/>
      <c r="AD1336" s="40"/>
    </row>
    <row r="1337" s="35" customFormat="1" spans="6:30">
      <c r="F1337" s="52"/>
      <c r="G1337" s="52"/>
      <c r="P1337" s="52"/>
      <c r="Q1337" s="38"/>
      <c r="AC1337" s="39"/>
      <c r="AD1337" s="40"/>
    </row>
    <row r="1338" s="35" customFormat="1" spans="6:30">
      <c r="F1338" s="52"/>
      <c r="G1338" s="52"/>
      <c r="P1338" s="52"/>
      <c r="Q1338" s="38"/>
      <c r="AC1338" s="39"/>
      <c r="AD1338" s="40"/>
    </row>
    <row r="1339" s="35" customFormat="1" spans="6:30">
      <c r="F1339" s="52"/>
      <c r="G1339" s="52"/>
      <c r="P1339" s="52"/>
      <c r="Q1339" s="38"/>
      <c r="AC1339" s="39"/>
      <c r="AD1339" s="40"/>
    </row>
    <row r="1340" s="35" customFormat="1" spans="6:30">
      <c r="F1340" s="52"/>
      <c r="G1340" s="52"/>
      <c r="P1340" s="52"/>
      <c r="Q1340" s="38"/>
      <c r="AC1340" s="39"/>
      <c r="AD1340" s="40"/>
    </row>
    <row r="1341" s="35" customFormat="1" spans="6:30">
      <c r="F1341" s="52"/>
      <c r="G1341" s="52"/>
      <c r="P1341" s="52"/>
      <c r="Q1341" s="38"/>
      <c r="AC1341" s="39"/>
      <c r="AD1341" s="40"/>
    </row>
    <row r="1342" s="35" customFormat="1" spans="6:30">
      <c r="F1342" s="52"/>
      <c r="G1342" s="52"/>
      <c r="P1342" s="52"/>
      <c r="Q1342" s="38"/>
      <c r="AC1342" s="39"/>
      <c r="AD1342" s="40"/>
    </row>
    <row r="1343" s="35" customFormat="1" spans="6:30">
      <c r="F1343" s="52"/>
      <c r="G1343" s="52"/>
      <c r="P1343" s="52"/>
      <c r="Q1343" s="38"/>
      <c r="AC1343" s="39"/>
      <c r="AD1343" s="40"/>
    </row>
    <row r="1344" s="35" customFormat="1" spans="6:30">
      <c r="F1344" s="52"/>
      <c r="G1344" s="52"/>
      <c r="P1344" s="52"/>
      <c r="Q1344" s="38"/>
      <c r="AC1344" s="39"/>
      <c r="AD1344" s="40"/>
    </row>
    <row r="1345" s="35" customFormat="1" spans="6:30">
      <c r="F1345" s="52"/>
      <c r="G1345" s="52"/>
      <c r="P1345" s="52"/>
      <c r="Q1345" s="38"/>
      <c r="AC1345" s="39"/>
      <c r="AD1345" s="40"/>
    </row>
    <row r="1346" s="35" customFormat="1" spans="6:30">
      <c r="F1346" s="52"/>
      <c r="G1346" s="52"/>
      <c r="P1346" s="52"/>
      <c r="Q1346" s="38"/>
      <c r="AC1346" s="39"/>
      <c r="AD1346" s="40"/>
    </row>
    <row r="1347" s="35" customFormat="1" spans="6:30">
      <c r="F1347" s="52"/>
      <c r="G1347" s="52"/>
      <c r="P1347" s="52"/>
      <c r="Q1347" s="38"/>
      <c r="AC1347" s="39"/>
      <c r="AD1347" s="40"/>
    </row>
    <row r="1348" s="35" customFormat="1" spans="6:30">
      <c r="F1348" s="52"/>
      <c r="G1348" s="52"/>
      <c r="P1348" s="52"/>
      <c r="Q1348" s="38"/>
      <c r="AC1348" s="39"/>
      <c r="AD1348" s="40"/>
    </row>
    <row r="1349" s="35" customFormat="1" spans="6:30">
      <c r="F1349" s="52"/>
      <c r="G1349" s="52"/>
      <c r="P1349" s="52"/>
      <c r="Q1349" s="38"/>
      <c r="AC1349" s="39"/>
      <c r="AD1349" s="40"/>
    </row>
    <row r="1350" s="35" customFormat="1" spans="6:30">
      <c r="F1350" s="52"/>
      <c r="G1350" s="52"/>
      <c r="P1350" s="52"/>
      <c r="Q1350" s="38"/>
      <c r="AC1350" s="39"/>
      <c r="AD1350" s="40"/>
    </row>
    <row r="1351" s="35" customFormat="1" spans="6:30">
      <c r="F1351" s="52"/>
      <c r="G1351" s="52"/>
      <c r="P1351" s="52"/>
      <c r="Q1351" s="38"/>
      <c r="AC1351" s="39"/>
      <c r="AD1351" s="40"/>
    </row>
    <row r="1352" s="35" customFormat="1" spans="6:30">
      <c r="F1352" s="52"/>
      <c r="G1352" s="52"/>
      <c r="P1352" s="52"/>
      <c r="Q1352" s="38"/>
      <c r="AC1352" s="39"/>
      <c r="AD1352" s="40"/>
    </row>
    <row r="1353" s="35" customFormat="1" spans="6:30">
      <c r="F1353" s="52"/>
      <c r="G1353" s="52"/>
      <c r="P1353" s="52"/>
      <c r="Q1353" s="38"/>
      <c r="AC1353" s="39"/>
      <c r="AD1353" s="40"/>
    </row>
    <row r="1354" s="35" customFormat="1" spans="6:30">
      <c r="F1354" s="52"/>
      <c r="G1354" s="52"/>
      <c r="P1354" s="52"/>
      <c r="Q1354" s="38"/>
      <c r="AC1354" s="39"/>
      <c r="AD1354" s="40"/>
    </row>
    <row r="1355" s="35" customFormat="1" spans="6:30">
      <c r="F1355" s="52"/>
      <c r="G1355" s="52"/>
      <c r="P1355" s="52"/>
      <c r="Q1355" s="38"/>
      <c r="AC1355" s="39"/>
      <c r="AD1355" s="40"/>
    </row>
    <row r="1356" s="35" customFormat="1" spans="6:30">
      <c r="F1356" s="52"/>
      <c r="G1356" s="52"/>
      <c r="P1356" s="52"/>
      <c r="Q1356" s="38"/>
      <c r="AC1356" s="39"/>
      <c r="AD1356" s="40"/>
    </row>
    <row r="1357" s="35" customFormat="1" spans="6:30">
      <c r="F1357" s="52"/>
      <c r="G1357" s="52"/>
      <c r="P1357" s="52"/>
      <c r="Q1357" s="38"/>
      <c r="AC1357" s="39"/>
      <c r="AD1357" s="40"/>
    </row>
    <row r="1358" s="35" customFormat="1" spans="6:30">
      <c r="F1358" s="52"/>
      <c r="G1358" s="52"/>
      <c r="P1358" s="52"/>
      <c r="Q1358" s="38"/>
      <c r="AC1358" s="39"/>
      <c r="AD1358" s="40"/>
    </row>
    <row r="1359" s="35" customFormat="1" spans="6:30">
      <c r="F1359" s="52"/>
      <c r="G1359" s="52"/>
      <c r="P1359" s="52"/>
      <c r="Q1359" s="38"/>
      <c r="AC1359" s="39"/>
      <c r="AD1359" s="40"/>
    </row>
    <row r="1360" s="35" customFormat="1" spans="6:30">
      <c r="F1360" s="52"/>
      <c r="G1360" s="52"/>
      <c r="P1360" s="52"/>
      <c r="Q1360" s="38"/>
      <c r="AC1360" s="39"/>
      <c r="AD1360" s="40"/>
    </row>
    <row r="1361" s="35" customFormat="1" spans="6:30">
      <c r="F1361" s="52"/>
      <c r="G1361" s="52"/>
      <c r="P1361" s="52"/>
      <c r="Q1361" s="38"/>
      <c r="AC1361" s="39"/>
      <c r="AD1361" s="40"/>
    </row>
    <row r="1362" s="35" customFormat="1" spans="6:30">
      <c r="F1362" s="52"/>
      <c r="G1362" s="52"/>
      <c r="P1362" s="52"/>
      <c r="Q1362" s="38"/>
      <c r="AC1362" s="39"/>
      <c r="AD1362" s="40"/>
    </row>
    <row r="1363" s="35" customFormat="1" spans="6:30">
      <c r="F1363" s="52"/>
      <c r="G1363" s="52"/>
      <c r="P1363" s="52"/>
      <c r="Q1363" s="38"/>
      <c r="AC1363" s="39"/>
      <c r="AD1363" s="40"/>
    </row>
    <row r="1364" s="35" customFormat="1" spans="6:30">
      <c r="F1364" s="52"/>
      <c r="G1364" s="52"/>
      <c r="P1364" s="52"/>
      <c r="Q1364" s="38"/>
      <c r="AC1364" s="39"/>
      <c r="AD1364" s="40"/>
    </row>
    <row r="1365" s="35" customFormat="1" spans="6:30">
      <c r="F1365" s="52"/>
      <c r="G1365" s="52"/>
      <c r="P1365" s="52"/>
      <c r="Q1365" s="38"/>
      <c r="AC1365" s="39"/>
      <c r="AD1365" s="40"/>
    </row>
    <row r="1366" s="35" customFormat="1" spans="6:30">
      <c r="F1366" s="52"/>
      <c r="G1366" s="52"/>
      <c r="P1366" s="52"/>
      <c r="Q1366" s="38"/>
      <c r="AC1366" s="39"/>
      <c r="AD1366" s="40"/>
    </row>
    <row r="1367" s="35" customFormat="1" spans="6:30">
      <c r="F1367" s="52"/>
      <c r="G1367" s="52"/>
      <c r="P1367" s="52"/>
      <c r="Q1367" s="38"/>
      <c r="AC1367" s="39"/>
      <c r="AD1367" s="40"/>
    </row>
    <row r="1368" s="35" customFormat="1" spans="6:30">
      <c r="F1368" s="52"/>
      <c r="G1368" s="52"/>
      <c r="P1368" s="52"/>
      <c r="Q1368" s="38"/>
      <c r="AC1368" s="39"/>
      <c r="AD1368" s="40"/>
    </row>
    <row r="1369" s="35" customFormat="1" spans="6:30">
      <c r="F1369" s="52"/>
      <c r="G1369" s="52"/>
      <c r="P1369" s="52"/>
      <c r="Q1369" s="38"/>
      <c r="AC1369" s="39"/>
      <c r="AD1369" s="40"/>
    </row>
    <row r="1370" s="35" customFormat="1" spans="6:30">
      <c r="F1370" s="52"/>
      <c r="G1370" s="52"/>
      <c r="P1370" s="52"/>
      <c r="Q1370" s="38"/>
      <c r="AC1370" s="39"/>
      <c r="AD1370" s="40"/>
    </row>
    <row r="1371" s="35" customFormat="1" spans="6:30">
      <c r="F1371" s="52"/>
      <c r="G1371" s="52"/>
      <c r="P1371" s="52"/>
      <c r="Q1371" s="38"/>
      <c r="AC1371" s="39"/>
      <c r="AD1371" s="40"/>
    </row>
    <row r="1372" s="35" customFormat="1" spans="6:30">
      <c r="F1372" s="52"/>
      <c r="G1372" s="52"/>
      <c r="P1372" s="52"/>
      <c r="Q1372" s="38"/>
      <c r="AC1372" s="39"/>
      <c r="AD1372" s="40"/>
    </row>
    <row r="1373" s="35" customFormat="1" spans="6:30">
      <c r="F1373" s="52"/>
      <c r="G1373" s="52"/>
      <c r="P1373" s="52"/>
      <c r="Q1373" s="38"/>
      <c r="AC1373" s="39"/>
      <c r="AD1373" s="40"/>
    </row>
    <row r="1374" s="35" customFormat="1" spans="6:30">
      <c r="F1374" s="52"/>
      <c r="G1374" s="52"/>
      <c r="P1374" s="52"/>
      <c r="Q1374" s="38"/>
      <c r="AC1374" s="39"/>
      <c r="AD1374" s="40"/>
    </row>
    <row r="1375" s="35" customFormat="1" spans="6:30">
      <c r="F1375" s="52"/>
      <c r="G1375" s="52"/>
      <c r="P1375" s="52"/>
      <c r="Q1375" s="38"/>
      <c r="AC1375" s="39"/>
      <c r="AD1375" s="40"/>
    </row>
    <row r="1376" s="35" customFormat="1" spans="6:30">
      <c r="F1376" s="52"/>
      <c r="G1376" s="52"/>
      <c r="P1376" s="52"/>
      <c r="Q1376" s="38"/>
      <c r="AC1376" s="39"/>
      <c r="AD1376" s="40"/>
    </row>
    <row r="1377" s="35" customFormat="1" spans="6:30">
      <c r="F1377" s="52"/>
      <c r="G1377" s="52"/>
      <c r="P1377" s="52"/>
      <c r="Q1377" s="38"/>
      <c r="AC1377" s="39"/>
      <c r="AD1377" s="40"/>
    </row>
    <row r="1378" s="35" customFormat="1" spans="6:30">
      <c r="F1378" s="52"/>
      <c r="G1378" s="52"/>
      <c r="P1378" s="52"/>
      <c r="Q1378" s="38"/>
      <c r="AC1378" s="39"/>
      <c r="AD1378" s="40"/>
    </row>
    <row r="1379" s="35" customFormat="1" spans="6:30">
      <c r="F1379" s="52"/>
      <c r="G1379" s="52"/>
      <c r="P1379" s="52"/>
      <c r="Q1379" s="38"/>
      <c r="AC1379" s="39"/>
      <c r="AD1379" s="40"/>
    </row>
    <row r="1380" s="35" customFormat="1" spans="6:30">
      <c r="F1380" s="52"/>
      <c r="G1380" s="52"/>
      <c r="P1380" s="52"/>
      <c r="Q1380" s="38"/>
      <c r="AC1380" s="39"/>
      <c r="AD1380" s="40"/>
    </row>
    <row r="1381" s="35" customFormat="1" spans="6:30">
      <c r="F1381" s="52"/>
      <c r="G1381" s="52"/>
      <c r="P1381" s="52"/>
      <c r="Q1381" s="38"/>
      <c r="AC1381" s="39"/>
      <c r="AD1381" s="40"/>
    </row>
    <row r="1382" s="35" customFormat="1" spans="6:30">
      <c r="F1382" s="52"/>
      <c r="G1382" s="52"/>
      <c r="P1382" s="52"/>
      <c r="Q1382" s="38"/>
      <c r="AC1382" s="39"/>
      <c r="AD1382" s="40"/>
    </row>
    <row r="1383" s="35" customFormat="1" spans="6:30">
      <c r="F1383" s="52"/>
      <c r="G1383" s="52"/>
      <c r="P1383" s="52"/>
      <c r="Q1383" s="38"/>
      <c r="AC1383" s="39"/>
      <c r="AD1383" s="40"/>
    </row>
    <row r="1384" s="35" customFormat="1" spans="6:30">
      <c r="F1384" s="52"/>
      <c r="G1384" s="52"/>
      <c r="P1384" s="52"/>
      <c r="Q1384" s="38"/>
      <c r="AC1384" s="39"/>
      <c r="AD1384" s="40"/>
    </row>
    <row r="1385" s="35" customFormat="1" spans="6:30">
      <c r="F1385" s="52"/>
      <c r="G1385" s="52"/>
      <c r="P1385" s="52"/>
      <c r="Q1385" s="38"/>
      <c r="AC1385" s="39"/>
      <c r="AD1385" s="40"/>
    </row>
    <row r="1386" s="35" customFormat="1" spans="6:30">
      <c r="F1386" s="52"/>
      <c r="G1386" s="52"/>
      <c r="P1386" s="52"/>
      <c r="Q1386" s="38"/>
      <c r="AC1386" s="39"/>
      <c r="AD1386" s="40"/>
    </row>
    <row r="1387" s="35" customFormat="1" spans="6:30">
      <c r="F1387" s="52"/>
      <c r="G1387" s="52"/>
      <c r="P1387" s="52"/>
      <c r="Q1387" s="38"/>
      <c r="AC1387" s="39"/>
      <c r="AD1387" s="40"/>
    </row>
    <row r="1388" s="35" customFormat="1" spans="6:30">
      <c r="F1388" s="52"/>
      <c r="G1388" s="52"/>
      <c r="P1388" s="52"/>
      <c r="Q1388" s="38"/>
      <c r="AC1388" s="39"/>
      <c r="AD1388" s="40"/>
    </row>
    <row r="1389" s="35" customFormat="1" spans="6:30">
      <c r="F1389" s="52"/>
      <c r="G1389" s="52"/>
      <c r="P1389" s="52"/>
      <c r="Q1389" s="38"/>
      <c r="AC1389" s="39"/>
      <c r="AD1389" s="40"/>
    </row>
    <row r="1390" s="35" customFormat="1" spans="6:30">
      <c r="F1390" s="52"/>
      <c r="G1390" s="52"/>
      <c r="P1390" s="52"/>
      <c r="Q1390" s="38"/>
      <c r="AC1390" s="39"/>
      <c r="AD1390" s="40"/>
    </row>
    <row r="1391" s="35" customFormat="1" spans="6:30">
      <c r="F1391" s="52"/>
      <c r="G1391" s="52"/>
      <c r="P1391" s="52"/>
      <c r="Q1391" s="38"/>
      <c r="AC1391" s="39"/>
      <c r="AD1391" s="40"/>
    </row>
    <row r="1392" s="35" customFormat="1" spans="6:30">
      <c r="F1392" s="52"/>
      <c r="G1392" s="52"/>
      <c r="P1392" s="52"/>
      <c r="Q1392" s="38"/>
      <c r="AC1392" s="39"/>
      <c r="AD1392" s="40"/>
    </row>
    <row r="1393" s="35" customFormat="1" spans="6:30">
      <c r="F1393" s="52"/>
      <c r="G1393" s="52"/>
      <c r="P1393" s="52"/>
      <c r="Q1393" s="38"/>
      <c r="AC1393" s="39"/>
      <c r="AD1393" s="40"/>
    </row>
    <row r="1394" s="35" customFormat="1" spans="6:30">
      <c r="F1394" s="52"/>
      <c r="G1394" s="52"/>
      <c r="P1394" s="52"/>
      <c r="Q1394" s="38"/>
      <c r="AC1394" s="39"/>
      <c r="AD1394" s="40"/>
    </row>
    <row r="1395" s="35" customFormat="1" spans="6:30">
      <c r="F1395" s="52"/>
      <c r="G1395" s="52"/>
      <c r="P1395" s="52"/>
      <c r="Q1395" s="38"/>
      <c r="AC1395" s="39"/>
      <c r="AD1395" s="40"/>
    </row>
    <row r="1396" s="35" customFormat="1" spans="6:30">
      <c r="F1396" s="52"/>
      <c r="G1396" s="52"/>
      <c r="P1396" s="52"/>
      <c r="Q1396" s="38"/>
      <c r="AC1396" s="39"/>
      <c r="AD1396" s="40"/>
    </row>
    <row r="1397" s="35" customFormat="1" spans="6:30">
      <c r="F1397" s="52"/>
      <c r="G1397" s="52"/>
      <c r="P1397" s="52"/>
      <c r="Q1397" s="38"/>
      <c r="AC1397" s="39"/>
      <c r="AD1397" s="40"/>
    </row>
    <row r="1398" s="35" customFormat="1" spans="6:30">
      <c r="F1398" s="52"/>
      <c r="G1398" s="52"/>
      <c r="P1398" s="52"/>
      <c r="Q1398" s="38"/>
      <c r="AC1398" s="39"/>
      <c r="AD1398" s="40"/>
    </row>
    <row r="1399" s="35" customFormat="1" spans="6:30">
      <c r="F1399" s="52"/>
      <c r="G1399" s="52"/>
      <c r="P1399" s="52"/>
      <c r="Q1399" s="38"/>
      <c r="AC1399" s="39"/>
      <c r="AD1399" s="40"/>
    </row>
    <row r="1400" s="35" customFormat="1" spans="6:30">
      <c r="F1400" s="52"/>
      <c r="G1400" s="52"/>
      <c r="P1400" s="52"/>
      <c r="Q1400" s="38"/>
      <c r="AC1400" s="39"/>
      <c r="AD1400" s="40"/>
    </row>
    <row r="1401" s="35" customFormat="1" spans="6:30">
      <c r="F1401" s="52"/>
      <c r="G1401" s="52"/>
      <c r="P1401" s="52"/>
      <c r="Q1401" s="38"/>
      <c r="AC1401" s="39"/>
      <c r="AD1401" s="40"/>
    </row>
    <row r="1402" s="35" customFormat="1" spans="6:30">
      <c r="F1402" s="52"/>
      <c r="G1402" s="52"/>
      <c r="P1402" s="52"/>
      <c r="Q1402" s="38"/>
      <c r="AC1402" s="39"/>
      <c r="AD1402" s="40"/>
    </row>
    <row r="1403" s="35" customFormat="1" spans="6:30">
      <c r="F1403" s="52"/>
      <c r="G1403" s="52"/>
      <c r="P1403" s="52"/>
      <c r="Q1403" s="38"/>
      <c r="AC1403" s="39"/>
      <c r="AD1403" s="40"/>
    </row>
    <row r="1404" s="35" customFormat="1" spans="6:30">
      <c r="F1404" s="52"/>
      <c r="G1404" s="52"/>
      <c r="P1404" s="52"/>
      <c r="Q1404" s="38"/>
      <c r="AC1404" s="39"/>
      <c r="AD1404" s="40"/>
    </row>
    <row r="1405" s="35" customFormat="1" spans="6:30">
      <c r="F1405" s="52"/>
      <c r="G1405" s="52"/>
      <c r="P1405" s="52"/>
      <c r="Q1405" s="38"/>
      <c r="AC1405" s="39"/>
      <c r="AD1405" s="40"/>
    </row>
    <row r="1406" s="35" customFormat="1" spans="6:30">
      <c r="F1406" s="52"/>
      <c r="G1406" s="52"/>
      <c r="P1406" s="52"/>
      <c r="Q1406" s="38"/>
      <c r="AC1406" s="39"/>
      <c r="AD1406" s="40"/>
    </row>
    <row r="1407" s="35" customFormat="1" spans="6:30">
      <c r="F1407" s="52"/>
      <c r="G1407" s="52"/>
      <c r="P1407" s="52"/>
      <c r="Q1407" s="38"/>
      <c r="AC1407" s="39"/>
      <c r="AD1407" s="40"/>
    </row>
    <row r="1408" s="35" customFormat="1" spans="6:30">
      <c r="F1408" s="52"/>
      <c r="G1408" s="52"/>
      <c r="P1408" s="52"/>
      <c r="Q1408" s="38"/>
      <c r="AC1408" s="39"/>
      <c r="AD1408" s="40"/>
    </row>
    <row r="1409" s="35" customFormat="1" spans="6:30">
      <c r="F1409" s="52"/>
      <c r="G1409" s="52"/>
      <c r="P1409" s="52"/>
      <c r="Q1409" s="38"/>
      <c r="AC1409" s="39"/>
      <c r="AD1409" s="40"/>
    </row>
    <row r="1410" s="35" customFormat="1" spans="6:30">
      <c r="F1410" s="52"/>
      <c r="G1410" s="52"/>
      <c r="P1410" s="52"/>
      <c r="Q1410" s="38"/>
      <c r="AC1410" s="39"/>
      <c r="AD1410" s="40"/>
    </row>
    <row r="1411" s="35" customFormat="1" spans="6:30">
      <c r="F1411" s="52"/>
      <c r="G1411" s="52"/>
      <c r="P1411" s="52"/>
      <c r="Q1411" s="38"/>
      <c r="AC1411" s="39"/>
      <c r="AD1411" s="40"/>
    </row>
    <row r="1412" s="35" customFormat="1" spans="6:30">
      <c r="F1412" s="52"/>
      <c r="G1412" s="52"/>
      <c r="P1412" s="52"/>
      <c r="Q1412" s="38"/>
      <c r="AC1412" s="39"/>
      <c r="AD1412" s="40"/>
    </row>
    <row r="1413" s="35" customFormat="1" spans="6:30">
      <c r="F1413" s="52"/>
      <c r="G1413" s="52"/>
      <c r="P1413" s="52"/>
      <c r="Q1413" s="38"/>
      <c r="AC1413" s="39"/>
      <c r="AD1413" s="40"/>
    </row>
    <row r="1414" s="35" customFormat="1" spans="6:30">
      <c r="F1414" s="52"/>
      <c r="G1414" s="52"/>
      <c r="P1414" s="52"/>
      <c r="Q1414" s="38"/>
      <c r="AC1414" s="39"/>
      <c r="AD1414" s="40"/>
    </row>
    <row r="1415" s="35" customFormat="1" spans="6:30">
      <c r="F1415" s="52"/>
      <c r="G1415" s="52"/>
      <c r="P1415" s="52"/>
      <c r="Q1415" s="38"/>
      <c r="AC1415" s="39"/>
      <c r="AD1415" s="40"/>
    </row>
    <row r="1416" s="35" customFormat="1" spans="6:30">
      <c r="F1416" s="52"/>
      <c r="G1416" s="52"/>
      <c r="P1416" s="52"/>
      <c r="Q1416" s="38"/>
      <c r="AC1416" s="39"/>
      <c r="AD1416" s="40"/>
    </row>
    <row r="1417" s="35" customFormat="1" spans="6:30">
      <c r="F1417" s="52"/>
      <c r="G1417" s="52"/>
      <c r="P1417" s="52"/>
      <c r="Q1417" s="38"/>
      <c r="AC1417" s="39"/>
      <c r="AD1417" s="40"/>
    </row>
    <row r="1418" s="35" customFormat="1" spans="6:30">
      <c r="F1418" s="52"/>
      <c r="G1418" s="52"/>
      <c r="P1418" s="52"/>
      <c r="Q1418" s="38"/>
      <c r="AC1418" s="39"/>
      <c r="AD1418" s="40"/>
    </row>
    <row r="1419" s="35" customFormat="1" spans="6:30">
      <c r="F1419" s="52"/>
      <c r="G1419" s="52"/>
      <c r="P1419" s="52"/>
      <c r="Q1419" s="38"/>
      <c r="AC1419" s="39"/>
      <c r="AD1419" s="40"/>
    </row>
    <row r="1420" s="35" customFormat="1" spans="6:30">
      <c r="F1420" s="52"/>
      <c r="G1420" s="52"/>
      <c r="P1420" s="52"/>
      <c r="Q1420" s="38"/>
      <c r="AC1420" s="39"/>
      <c r="AD1420" s="40"/>
    </row>
    <row r="1421" s="35" customFormat="1" spans="6:30">
      <c r="F1421" s="52"/>
      <c r="G1421" s="52"/>
      <c r="P1421" s="52"/>
      <c r="Q1421" s="38"/>
      <c r="AC1421" s="39"/>
      <c r="AD1421" s="40"/>
    </row>
    <row r="1422" s="35" customFormat="1" spans="6:30">
      <c r="F1422" s="52"/>
      <c r="G1422" s="52"/>
      <c r="P1422" s="52"/>
      <c r="Q1422" s="38"/>
      <c r="AC1422" s="39"/>
      <c r="AD1422" s="40"/>
    </row>
    <row r="1423" s="35" customFormat="1" spans="6:30">
      <c r="F1423" s="52"/>
      <c r="G1423" s="52"/>
      <c r="P1423" s="52"/>
      <c r="Q1423" s="38"/>
      <c r="AC1423" s="39"/>
      <c r="AD1423" s="40"/>
    </row>
    <row r="1424" s="35" customFormat="1" spans="6:30">
      <c r="F1424" s="52"/>
      <c r="G1424" s="52"/>
      <c r="P1424" s="52"/>
      <c r="Q1424" s="38"/>
      <c r="AC1424" s="39"/>
      <c r="AD1424" s="40"/>
    </row>
    <row r="1425" s="35" customFormat="1" spans="6:30">
      <c r="F1425" s="52"/>
      <c r="G1425" s="52"/>
      <c r="P1425" s="52"/>
      <c r="Q1425" s="38"/>
      <c r="AC1425" s="39"/>
      <c r="AD1425" s="40"/>
    </row>
    <row r="1426" s="35" customFormat="1" spans="6:30">
      <c r="F1426" s="52"/>
      <c r="G1426" s="52"/>
      <c r="P1426" s="52"/>
      <c r="Q1426" s="38"/>
      <c r="AC1426" s="39"/>
      <c r="AD1426" s="40"/>
    </row>
    <row r="1427" s="35" customFormat="1" spans="6:30">
      <c r="F1427" s="52"/>
      <c r="G1427" s="52"/>
      <c r="P1427" s="52"/>
      <c r="Q1427" s="38"/>
      <c r="AC1427" s="39"/>
      <c r="AD1427" s="40"/>
    </row>
    <row r="1428" s="35" customFormat="1" spans="6:30">
      <c r="F1428" s="52"/>
      <c r="G1428" s="52"/>
      <c r="P1428" s="52"/>
      <c r="Q1428" s="38"/>
      <c r="AC1428" s="39"/>
      <c r="AD1428" s="40"/>
    </row>
    <row r="1429" s="35" customFormat="1" spans="6:30">
      <c r="F1429" s="52"/>
      <c r="G1429" s="52"/>
      <c r="P1429" s="52"/>
      <c r="Q1429" s="38"/>
      <c r="AC1429" s="39"/>
      <c r="AD1429" s="40"/>
    </row>
    <row r="1430" s="35" customFormat="1" spans="6:30">
      <c r="F1430" s="52"/>
      <c r="G1430" s="52"/>
      <c r="P1430" s="52"/>
      <c r="Q1430" s="38"/>
      <c r="AC1430" s="39"/>
      <c r="AD1430" s="40"/>
    </row>
    <row r="1431" s="35" customFormat="1" spans="6:30">
      <c r="F1431" s="52"/>
      <c r="G1431" s="52"/>
      <c r="P1431" s="52"/>
      <c r="Q1431" s="38"/>
      <c r="AC1431" s="39"/>
      <c r="AD1431" s="40"/>
    </row>
    <row r="1432" s="35" customFormat="1" spans="6:30">
      <c r="F1432" s="52"/>
      <c r="G1432" s="52"/>
      <c r="P1432" s="52"/>
      <c r="Q1432" s="38"/>
      <c r="AC1432" s="39"/>
      <c r="AD1432" s="40"/>
    </row>
    <row r="1433" s="35" customFormat="1" spans="6:30">
      <c r="F1433" s="52"/>
      <c r="G1433" s="52"/>
      <c r="P1433" s="52"/>
      <c r="Q1433" s="38"/>
      <c r="AC1433" s="39"/>
      <c r="AD1433" s="40"/>
    </row>
    <row r="1434" s="35" customFormat="1" spans="6:30">
      <c r="F1434" s="52"/>
      <c r="G1434" s="52"/>
      <c r="P1434" s="52"/>
      <c r="Q1434" s="38"/>
      <c r="AC1434" s="39"/>
      <c r="AD1434" s="40"/>
    </row>
    <row r="1435" s="35" customFormat="1" spans="6:30">
      <c r="F1435" s="52"/>
      <c r="G1435" s="52"/>
      <c r="P1435" s="52"/>
      <c r="Q1435" s="38"/>
      <c r="AC1435" s="39"/>
      <c r="AD1435" s="40"/>
    </row>
    <row r="1436" s="35" customFormat="1" spans="6:30">
      <c r="F1436" s="52"/>
      <c r="G1436" s="52"/>
      <c r="P1436" s="52"/>
      <c r="Q1436" s="38"/>
      <c r="AC1436" s="39"/>
      <c r="AD1436" s="40"/>
    </row>
    <row r="1437" s="35" customFormat="1" spans="6:30">
      <c r="F1437" s="52"/>
      <c r="G1437" s="52"/>
      <c r="P1437" s="52"/>
      <c r="Q1437" s="38"/>
      <c r="AC1437" s="39"/>
      <c r="AD1437" s="40"/>
    </row>
    <row r="1438" s="35" customFormat="1" spans="6:30">
      <c r="F1438" s="52"/>
      <c r="G1438" s="52"/>
      <c r="P1438" s="52"/>
      <c r="Q1438" s="38"/>
      <c r="AC1438" s="39"/>
      <c r="AD1438" s="40"/>
    </row>
    <row r="1439" s="35" customFormat="1" spans="6:30">
      <c r="F1439" s="52"/>
      <c r="G1439" s="52"/>
      <c r="P1439" s="52"/>
      <c r="Q1439" s="38"/>
      <c r="AC1439" s="39"/>
      <c r="AD1439" s="40"/>
    </row>
    <row r="1440" s="35" customFormat="1" spans="6:30">
      <c r="F1440" s="52"/>
      <c r="G1440" s="52"/>
      <c r="P1440" s="52"/>
      <c r="Q1440" s="38"/>
      <c r="AC1440" s="39"/>
      <c r="AD1440" s="40"/>
    </row>
    <row r="1441" s="35" customFormat="1" spans="6:30">
      <c r="F1441" s="52"/>
      <c r="G1441" s="52"/>
      <c r="P1441" s="52"/>
      <c r="Q1441" s="38"/>
      <c r="AC1441" s="39"/>
      <c r="AD1441" s="40"/>
    </row>
    <row r="1442" s="35" customFormat="1" spans="6:30">
      <c r="F1442" s="52"/>
      <c r="G1442" s="52"/>
      <c r="P1442" s="52"/>
      <c r="Q1442" s="38"/>
      <c r="AC1442" s="39"/>
      <c r="AD1442" s="40"/>
    </row>
    <row r="1443" s="35" customFormat="1" spans="6:30">
      <c r="F1443" s="52"/>
      <c r="G1443" s="52"/>
      <c r="P1443" s="52"/>
      <c r="Q1443" s="38"/>
      <c r="AC1443" s="39"/>
      <c r="AD1443" s="40"/>
    </row>
    <row r="1444" s="35" customFormat="1" spans="6:30">
      <c r="F1444" s="52"/>
      <c r="G1444" s="52"/>
      <c r="P1444" s="52"/>
      <c r="Q1444" s="38"/>
      <c r="AC1444" s="39"/>
      <c r="AD1444" s="40"/>
    </row>
    <row r="1445" s="35" customFormat="1" spans="6:30">
      <c r="F1445" s="52"/>
      <c r="G1445" s="52"/>
      <c r="P1445" s="52"/>
      <c r="Q1445" s="38"/>
      <c r="AC1445" s="39"/>
      <c r="AD1445" s="40"/>
    </row>
    <row r="1446" s="35" customFormat="1" spans="6:30">
      <c r="F1446" s="52"/>
      <c r="G1446" s="52"/>
      <c r="P1446" s="52"/>
      <c r="Q1446" s="38"/>
      <c r="AC1446" s="39"/>
      <c r="AD1446" s="40"/>
    </row>
    <row r="1447" s="35" customFormat="1" spans="6:30">
      <c r="F1447" s="52"/>
      <c r="G1447" s="52"/>
      <c r="P1447" s="52"/>
      <c r="Q1447" s="38"/>
      <c r="AC1447" s="39"/>
      <c r="AD1447" s="40"/>
    </row>
    <row r="1448" s="35" customFormat="1" spans="6:30">
      <c r="F1448" s="52"/>
      <c r="G1448" s="52"/>
      <c r="P1448" s="52"/>
      <c r="Q1448" s="38"/>
      <c r="AC1448" s="39"/>
      <c r="AD1448" s="40"/>
    </row>
    <row r="1449" s="35" customFormat="1" spans="6:30">
      <c r="F1449" s="52"/>
      <c r="G1449" s="52"/>
      <c r="P1449" s="52"/>
      <c r="Q1449" s="38"/>
      <c r="AC1449" s="39"/>
      <c r="AD1449" s="40"/>
    </row>
    <row r="1450" s="35" customFormat="1" spans="6:30">
      <c r="F1450" s="52"/>
      <c r="G1450" s="52"/>
      <c r="P1450" s="52"/>
      <c r="Q1450" s="38"/>
      <c r="AC1450" s="39"/>
      <c r="AD1450" s="40"/>
    </row>
    <row r="1451" s="35" customFormat="1" spans="6:30">
      <c r="F1451" s="52"/>
      <c r="G1451" s="52"/>
      <c r="P1451" s="52"/>
      <c r="Q1451" s="38"/>
      <c r="AC1451" s="39"/>
      <c r="AD1451" s="40"/>
    </row>
    <row r="1452" s="35" customFormat="1" spans="6:30">
      <c r="F1452" s="52"/>
      <c r="G1452" s="52"/>
      <c r="P1452" s="52"/>
      <c r="Q1452" s="38"/>
      <c r="AC1452" s="39"/>
      <c r="AD1452" s="40"/>
    </row>
    <row r="1453" s="35" customFormat="1" spans="6:30">
      <c r="F1453" s="52"/>
      <c r="G1453" s="52"/>
      <c r="P1453" s="52"/>
      <c r="Q1453" s="38"/>
      <c r="AC1453" s="39"/>
      <c r="AD1453" s="40"/>
    </row>
    <row r="1454" s="35" customFormat="1" spans="6:30">
      <c r="F1454" s="52"/>
      <c r="G1454" s="52"/>
      <c r="P1454" s="52"/>
      <c r="Q1454" s="38"/>
      <c r="AC1454" s="39"/>
      <c r="AD1454" s="40"/>
    </row>
    <row r="1455" s="35" customFormat="1" spans="6:30">
      <c r="F1455" s="52"/>
      <c r="G1455" s="52"/>
      <c r="P1455" s="52"/>
      <c r="Q1455" s="38"/>
      <c r="AC1455" s="39"/>
      <c r="AD1455" s="40"/>
    </row>
    <row r="1456" s="35" customFormat="1" spans="6:30">
      <c r="F1456" s="52"/>
      <c r="G1456" s="52"/>
      <c r="P1456" s="52"/>
      <c r="Q1456" s="38"/>
      <c r="AC1456" s="39"/>
      <c r="AD1456" s="40"/>
    </row>
    <row r="1457" s="35" customFormat="1" spans="6:30">
      <c r="F1457" s="52"/>
      <c r="G1457" s="52"/>
      <c r="P1457" s="52"/>
      <c r="Q1457" s="38"/>
      <c r="AC1457" s="39"/>
      <c r="AD1457" s="40"/>
    </row>
    <row r="1458" s="35" customFormat="1" spans="6:30">
      <c r="F1458" s="52"/>
      <c r="G1458" s="52"/>
      <c r="P1458" s="52"/>
      <c r="Q1458" s="38"/>
      <c r="AC1458" s="39"/>
      <c r="AD1458" s="40"/>
    </row>
    <row r="1459" s="35" customFormat="1" spans="6:30">
      <c r="F1459" s="52"/>
      <c r="G1459" s="52"/>
      <c r="P1459" s="52"/>
      <c r="Q1459" s="38"/>
      <c r="AC1459" s="39"/>
      <c r="AD1459" s="40"/>
    </row>
    <row r="1460" s="35" customFormat="1" spans="6:30">
      <c r="F1460" s="52"/>
      <c r="G1460" s="52"/>
      <c r="P1460" s="52"/>
      <c r="Q1460" s="38"/>
      <c r="AC1460" s="39"/>
      <c r="AD1460" s="40"/>
    </row>
    <row r="1461" s="35" customFormat="1" spans="6:30">
      <c r="F1461" s="52"/>
      <c r="G1461" s="52"/>
      <c r="P1461" s="52"/>
      <c r="Q1461" s="38"/>
      <c r="AC1461" s="39"/>
      <c r="AD1461" s="40"/>
    </row>
    <row r="1462" s="35" customFormat="1" spans="6:30">
      <c r="F1462" s="52"/>
      <c r="G1462" s="52"/>
      <c r="P1462" s="52"/>
      <c r="Q1462" s="38"/>
      <c r="AC1462" s="39"/>
      <c r="AD1462" s="40"/>
    </row>
    <row r="1463" s="35" customFormat="1" spans="6:30">
      <c r="F1463" s="52"/>
      <c r="G1463" s="52"/>
      <c r="P1463" s="52"/>
      <c r="Q1463" s="38"/>
      <c r="AC1463" s="39"/>
      <c r="AD1463" s="40"/>
    </row>
    <row r="1464" s="35" customFormat="1" spans="6:30">
      <c r="F1464" s="52"/>
      <c r="G1464" s="52"/>
      <c r="P1464" s="52"/>
      <c r="Q1464" s="38"/>
      <c r="AC1464" s="39"/>
      <c r="AD1464" s="40"/>
    </row>
    <row r="1465" s="35" customFormat="1" spans="6:30">
      <c r="F1465" s="52"/>
      <c r="G1465" s="52"/>
      <c r="P1465" s="52"/>
      <c r="Q1465" s="38"/>
      <c r="AC1465" s="39"/>
      <c r="AD1465" s="40"/>
    </row>
    <row r="1466" s="35" customFormat="1" spans="6:30">
      <c r="F1466" s="52"/>
      <c r="G1466" s="52"/>
      <c r="P1466" s="52"/>
      <c r="Q1466" s="38"/>
      <c r="AC1466" s="39"/>
      <c r="AD1466" s="40"/>
    </row>
    <row r="1467" s="35" customFormat="1" spans="6:30">
      <c r="F1467" s="52"/>
      <c r="G1467" s="52"/>
      <c r="P1467" s="52"/>
      <c r="Q1467" s="38"/>
      <c r="AC1467" s="39"/>
      <c r="AD1467" s="40"/>
    </row>
    <row r="1468" s="35" customFormat="1" spans="6:30">
      <c r="F1468" s="52"/>
      <c r="G1468" s="52"/>
      <c r="P1468" s="52"/>
      <c r="Q1468" s="38"/>
      <c r="AC1468" s="39"/>
      <c r="AD1468" s="40"/>
    </row>
    <row r="1469" s="35" customFormat="1" spans="6:30">
      <c r="F1469" s="52"/>
      <c r="G1469" s="52"/>
      <c r="P1469" s="52"/>
      <c r="Q1469" s="38"/>
      <c r="AC1469" s="39"/>
      <c r="AD1469" s="40"/>
    </row>
    <row r="1470" s="35" customFormat="1" spans="6:30">
      <c r="F1470" s="52"/>
      <c r="G1470" s="52"/>
      <c r="P1470" s="52"/>
      <c r="Q1470" s="38"/>
      <c r="AC1470" s="39"/>
      <c r="AD1470" s="40"/>
    </row>
    <row r="1471" s="35" customFormat="1" spans="6:30">
      <c r="F1471" s="52"/>
      <c r="G1471" s="52"/>
      <c r="P1471" s="52"/>
      <c r="Q1471" s="38"/>
      <c r="AC1471" s="39"/>
      <c r="AD1471" s="40"/>
    </row>
    <row r="1472" s="35" customFormat="1" spans="6:30">
      <c r="F1472" s="52"/>
      <c r="G1472" s="52"/>
      <c r="P1472" s="52"/>
      <c r="Q1472" s="38"/>
      <c r="AC1472" s="39"/>
      <c r="AD1472" s="40"/>
    </row>
    <row r="1473" s="35" customFormat="1" spans="6:30">
      <c r="F1473" s="52"/>
      <c r="G1473" s="52"/>
      <c r="P1473" s="52"/>
      <c r="Q1473" s="38"/>
      <c r="AC1473" s="39"/>
      <c r="AD1473" s="40"/>
    </row>
    <row r="1474" s="35" customFormat="1" spans="6:30">
      <c r="F1474" s="52"/>
      <c r="G1474" s="52"/>
      <c r="P1474" s="52"/>
      <c r="Q1474" s="38"/>
      <c r="AC1474" s="39"/>
      <c r="AD1474" s="40"/>
    </row>
    <row r="1475" s="35" customFormat="1" spans="6:30">
      <c r="F1475" s="52"/>
      <c r="G1475" s="52"/>
      <c r="P1475" s="52"/>
      <c r="Q1475" s="38"/>
      <c r="AC1475" s="39"/>
      <c r="AD1475" s="40"/>
    </row>
    <row r="1476" s="35" customFormat="1" spans="6:30">
      <c r="F1476" s="52"/>
      <c r="G1476" s="52"/>
      <c r="P1476" s="52"/>
      <c r="Q1476" s="38"/>
      <c r="AC1476" s="39"/>
      <c r="AD1476" s="40"/>
    </row>
    <row r="1477" s="35" customFormat="1" spans="6:30">
      <c r="F1477" s="52"/>
      <c r="G1477" s="52"/>
      <c r="P1477" s="52"/>
      <c r="Q1477" s="38"/>
      <c r="AC1477" s="39"/>
      <c r="AD1477" s="40"/>
    </row>
    <row r="1478" s="35" customFormat="1" spans="6:30">
      <c r="F1478" s="52"/>
      <c r="G1478" s="52"/>
      <c r="P1478" s="52"/>
      <c r="Q1478" s="38"/>
      <c r="AC1478" s="39"/>
      <c r="AD1478" s="40"/>
    </row>
    <row r="1479" s="35" customFormat="1" spans="6:30">
      <c r="F1479" s="52"/>
      <c r="G1479" s="52"/>
      <c r="P1479" s="52"/>
      <c r="Q1479" s="38"/>
      <c r="AC1479" s="39"/>
      <c r="AD1479" s="40"/>
    </row>
    <row r="1480" s="35" customFormat="1" spans="6:30">
      <c r="F1480" s="52"/>
      <c r="G1480" s="52"/>
      <c r="P1480" s="52"/>
      <c r="Q1480" s="38"/>
      <c r="AC1480" s="39"/>
      <c r="AD1480" s="40"/>
    </row>
    <row r="1481" s="35" customFormat="1" spans="6:30">
      <c r="F1481" s="52"/>
      <c r="G1481" s="52"/>
      <c r="P1481" s="52"/>
      <c r="Q1481" s="38"/>
      <c r="AC1481" s="39"/>
      <c r="AD1481" s="40"/>
    </row>
    <row r="1482" s="35" customFormat="1" spans="6:30">
      <c r="F1482" s="52"/>
      <c r="G1482" s="52"/>
      <c r="P1482" s="52"/>
      <c r="Q1482" s="38"/>
      <c r="AC1482" s="39"/>
      <c r="AD1482" s="40"/>
    </row>
    <row r="1483" s="35" customFormat="1" spans="6:30">
      <c r="F1483" s="52"/>
      <c r="G1483" s="52"/>
      <c r="P1483" s="52"/>
      <c r="Q1483" s="38"/>
      <c r="AC1483" s="39"/>
      <c r="AD1483" s="40"/>
    </row>
    <row r="1484" s="35" customFormat="1" spans="6:30">
      <c r="F1484" s="52"/>
      <c r="G1484" s="52"/>
      <c r="P1484" s="52"/>
      <c r="Q1484" s="38"/>
      <c r="AC1484" s="39"/>
      <c r="AD1484" s="40"/>
    </row>
    <row r="1485" s="35" customFormat="1" spans="6:30">
      <c r="F1485" s="52"/>
      <c r="G1485" s="52"/>
      <c r="P1485" s="52"/>
      <c r="Q1485" s="38"/>
      <c r="AC1485" s="39"/>
      <c r="AD1485" s="40"/>
    </row>
    <row r="1486" s="35" customFormat="1" spans="6:30">
      <c r="F1486" s="52"/>
      <c r="G1486" s="52"/>
      <c r="P1486" s="52"/>
      <c r="Q1486" s="38"/>
      <c r="AC1486" s="39"/>
      <c r="AD1486" s="40"/>
    </row>
    <row r="1487" s="35" customFormat="1" spans="6:30">
      <c r="F1487" s="52"/>
      <c r="G1487" s="52"/>
      <c r="P1487" s="52"/>
      <c r="Q1487" s="38"/>
      <c r="AC1487" s="39"/>
      <c r="AD1487" s="40"/>
    </row>
    <row r="1488" s="35" customFormat="1" spans="6:30">
      <c r="F1488" s="52"/>
      <c r="G1488" s="52"/>
      <c r="P1488" s="52"/>
      <c r="Q1488" s="38"/>
      <c r="AC1488" s="39"/>
      <c r="AD1488" s="40"/>
    </row>
    <row r="1489" s="35" customFormat="1" spans="6:30">
      <c r="F1489" s="52"/>
      <c r="G1489" s="52"/>
      <c r="P1489" s="52"/>
      <c r="Q1489" s="38"/>
      <c r="AC1489" s="39"/>
      <c r="AD1489" s="40"/>
    </row>
    <row r="1490" s="35" customFormat="1" spans="6:30">
      <c r="F1490" s="52"/>
      <c r="G1490" s="52"/>
      <c r="P1490" s="52"/>
      <c r="Q1490" s="38"/>
      <c r="AC1490" s="39"/>
      <c r="AD1490" s="40"/>
    </row>
    <row r="1491" s="35" customFormat="1" spans="6:30">
      <c r="F1491" s="52"/>
      <c r="G1491" s="52"/>
      <c r="P1491" s="52"/>
      <c r="Q1491" s="38"/>
      <c r="AC1491" s="39"/>
      <c r="AD1491" s="40"/>
    </row>
    <row r="1492" s="35" customFormat="1" spans="6:30">
      <c r="F1492" s="52"/>
      <c r="G1492" s="52"/>
      <c r="P1492" s="52"/>
      <c r="Q1492" s="38"/>
      <c r="AC1492" s="39"/>
      <c r="AD1492" s="40"/>
    </row>
    <row r="1493" s="35" customFormat="1" spans="6:30">
      <c r="F1493" s="52"/>
      <c r="G1493" s="52"/>
      <c r="P1493" s="52"/>
      <c r="Q1493" s="38"/>
      <c r="AC1493" s="39"/>
      <c r="AD1493" s="40"/>
    </row>
    <row r="1494" s="35" customFormat="1" spans="6:30">
      <c r="F1494" s="52"/>
      <c r="G1494" s="52"/>
      <c r="P1494" s="52"/>
      <c r="Q1494" s="38"/>
      <c r="AC1494" s="39"/>
      <c r="AD1494" s="40"/>
    </row>
    <row r="1495" s="35" customFormat="1" spans="6:30">
      <c r="F1495" s="52"/>
      <c r="G1495" s="52"/>
      <c r="P1495" s="52"/>
      <c r="Q1495" s="38"/>
      <c r="AC1495" s="39"/>
      <c r="AD1495" s="40"/>
    </row>
    <row r="1496" s="35" customFormat="1" spans="6:30">
      <c r="F1496" s="52"/>
      <c r="G1496" s="52"/>
      <c r="P1496" s="52"/>
      <c r="Q1496" s="38"/>
      <c r="AC1496" s="39"/>
      <c r="AD1496" s="40"/>
    </row>
    <row r="1497" s="35" customFormat="1" spans="6:30">
      <c r="F1497" s="52"/>
      <c r="G1497" s="52"/>
      <c r="P1497" s="52"/>
      <c r="Q1497" s="38"/>
      <c r="AC1497" s="39"/>
      <c r="AD1497" s="40"/>
    </row>
    <row r="1498" s="35" customFormat="1" spans="6:30">
      <c r="F1498" s="52"/>
      <c r="G1498" s="52"/>
      <c r="P1498" s="52"/>
      <c r="Q1498" s="38"/>
      <c r="AC1498" s="39"/>
      <c r="AD1498" s="40"/>
    </row>
    <row r="1499" s="35" customFormat="1" spans="6:30">
      <c r="F1499" s="52"/>
      <c r="G1499" s="52"/>
      <c r="P1499" s="52"/>
      <c r="Q1499" s="38"/>
      <c r="AC1499" s="39"/>
      <c r="AD1499" s="40"/>
    </row>
    <row r="1500" s="35" customFormat="1" spans="6:30">
      <c r="F1500" s="52"/>
      <c r="G1500" s="52"/>
      <c r="P1500" s="52"/>
      <c r="Q1500" s="38"/>
      <c r="AC1500" s="39"/>
      <c r="AD1500" s="40"/>
    </row>
    <row r="1501" s="35" customFormat="1" spans="6:30">
      <c r="F1501" s="52"/>
      <c r="G1501" s="52"/>
      <c r="P1501" s="52"/>
      <c r="Q1501" s="38"/>
      <c r="AC1501" s="39"/>
      <c r="AD1501" s="40"/>
    </row>
    <row r="1502" s="35" customFormat="1" spans="6:30">
      <c r="F1502" s="52"/>
      <c r="G1502" s="52"/>
      <c r="P1502" s="52"/>
      <c r="Q1502" s="38"/>
      <c r="AC1502" s="39"/>
      <c r="AD1502" s="40"/>
    </row>
    <row r="1503" s="35" customFormat="1" spans="6:30">
      <c r="F1503" s="52"/>
      <c r="G1503" s="52"/>
      <c r="P1503" s="52"/>
      <c r="Q1503" s="38"/>
      <c r="AC1503" s="39"/>
      <c r="AD1503" s="40"/>
    </row>
    <row r="1504" s="35" customFormat="1" spans="6:30">
      <c r="F1504" s="52"/>
      <c r="G1504" s="52"/>
      <c r="P1504" s="52"/>
      <c r="Q1504" s="38"/>
      <c r="AC1504" s="39"/>
      <c r="AD1504" s="40"/>
    </row>
    <row r="1505" s="35" customFormat="1" spans="6:30">
      <c r="F1505" s="52"/>
      <c r="G1505" s="52"/>
      <c r="P1505" s="52"/>
      <c r="Q1505" s="38"/>
      <c r="AC1505" s="39"/>
      <c r="AD1505" s="40"/>
    </row>
    <row r="1506" s="35" customFormat="1" spans="6:30">
      <c r="F1506" s="52"/>
      <c r="G1506" s="52"/>
      <c r="P1506" s="52"/>
      <c r="Q1506" s="38"/>
      <c r="AC1506" s="39"/>
      <c r="AD1506" s="40"/>
    </row>
    <row r="1507" s="35" customFormat="1" spans="6:30">
      <c r="F1507" s="52"/>
      <c r="G1507" s="52"/>
      <c r="P1507" s="52"/>
      <c r="Q1507" s="38"/>
      <c r="AC1507" s="39"/>
      <c r="AD1507" s="40"/>
    </row>
    <row r="1508" s="35" customFormat="1" spans="6:30">
      <c r="F1508" s="52"/>
      <c r="G1508" s="52"/>
      <c r="P1508" s="52"/>
      <c r="Q1508" s="38"/>
      <c r="AC1508" s="39"/>
      <c r="AD1508" s="40"/>
    </row>
    <row r="1509" s="35" customFormat="1" spans="6:30">
      <c r="F1509" s="52"/>
      <c r="G1509" s="52"/>
      <c r="P1509" s="52"/>
      <c r="Q1509" s="38"/>
      <c r="AC1509" s="39"/>
      <c r="AD1509" s="40"/>
    </row>
    <row r="1510" s="35" customFormat="1" spans="6:30">
      <c r="F1510" s="52"/>
      <c r="G1510" s="52"/>
      <c r="P1510" s="52"/>
      <c r="Q1510" s="38"/>
      <c r="AC1510" s="39"/>
      <c r="AD1510" s="40"/>
    </row>
    <row r="1511" s="35" customFormat="1" spans="6:30">
      <c r="F1511" s="52"/>
      <c r="G1511" s="52"/>
      <c r="P1511" s="52"/>
      <c r="Q1511" s="38"/>
      <c r="AC1511" s="39"/>
      <c r="AD1511" s="40"/>
    </row>
    <row r="1512" s="35" customFormat="1" spans="6:30">
      <c r="F1512" s="52"/>
      <c r="G1512" s="52"/>
      <c r="P1512" s="52"/>
      <c r="Q1512" s="38"/>
      <c r="AC1512" s="39"/>
      <c r="AD1512" s="40"/>
    </row>
    <row r="1513" s="35" customFormat="1" spans="6:30">
      <c r="F1513" s="52"/>
      <c r="G1513" s="52"/>
      <c r="P1513" s="52"/>
      <c r="Q1513" s="38"/>
      <c r="AC1513" s="39"/>
      <c r="AD1513" s="40"/>
    </row>
    <row r="1514" s="35" customFormat="1" spans="6:30">
      <c r="F1514" s="52"/>
      <c r="G1514" s="52"/>
      <c r="P1514" s="52"/>
      <c r="Q1514" s="38"/>
      <c r="AC1514" s="39"/>
      <c r="AD1514" s="40"/>
    </row>
    <row r="1515" s="35" customFormat="1" spans="6:30">
      <c r="F1515" s="52"/>
      <c r="G1515" s="52"/>
      <c r="P1515" s="52"/>
      <c r="Q1515" s="38"/>
      <c r="AC1515" s="39"/>
      <c r="AD1515" s="40"/>
    </row>
    <row r="1516" s="35" customFormat="1" spans="6:30">
      <c r="F1516" s="52"/>
      <c r="G1516" s="52"/>
      <c r="P1516" s="52"/>
      <c r="Q1516" s="38"/>
      <c r="AC1516" s="39"/>
      <c r="AD1516" s="40"/>
    </row>
    <row r="1517" s="35" customFormat="1" spans="6:30">
      <c r="F1517" s="52"/>
      <c r="G1517" s="52"/>
      <c r="P1517" s="52"/>
      <c r="Q1517" s="38"/>
      <c r="AC1517" s="39"/>
      <c r="AD1517" s="40"/>
    </row>
    <row r="1518" s="35" customFormat="1" spans="6:30">
      <c r="F1518" s="52"/>
      <c r="G1518" s="52"/>
      <c r="P1518" s="52"/>
      <c r="Q1518" s="38"/>
      <c r="AC1518" s="39"/>
      <c r="AD1518" s="40"/>
    </row>
    <row r="1519" s="35" customFormat="1" spans="6:30">
      <c r="F1519" s="52"/>
      <c r="G1519" s="52"/>
      <c r="P1519" s="52"/>
      <c r="Q1519" s="38"/>
      <c r="AC1519" s="39"/>
      <c r="AD1519" s="40"/>
    </row>
    <row r="1520" s="35" customFormat="1" spans="6:30">
      <c r="F1520" s="52"/>
      <c r="G1520" s="52"/>
      <c r="P1520" s="52"/>
      <c r="Q1520" s="38"/>
      <c r="AC1520" s="39"/>
      <c r="AD1520" s="40"/>
    </row>
    <row r="1521" s="35" customFormat="1" spans="6:30">
      <c r="F1521" s="52"/>
      <c r="G1521" s="52"/>
      <c r="P1521" s="52"/>
      <c r="Q1521" s="38"/>
      <c r="AC1521" s="39"/>
      <c r="AD1521" s="40"/>
    </row>
    <row r="1522" s="35" customFormat="1" spans="6:30">
      <c r="F1522" s="52"/>
      <c r="G1522" s="52"/>
      <c r="P1522" s="52"/>
      <c r="Q1522" s="38"/>
      <c r="AC1522" s="39"/>
      <c r="AD1522" s="40"/>
    </row>
    <row r="1523" s="35" customFormat="1" spans="6:30">
      <c r="F1523" s="52"/>
      <c r="G1523" s="52"/>
      <c r="P1523" s="52"/>
      <c r="Q1523" s="38"/>
      <c r="AC1523" s="39"/>
      <c r="AD1523" s="40"/>
    </row>
    <row r="1524" s="35" customFormat="1" spans="6:30">
      <c r="F1524" s="52"/>
      <c r="G1524" s="52"/>
      <c r="P1524" s="52"/>
      <c r="Q1524" s="38"/>
      <c r="AC1524" s="39"/>
      <c r="AD1524" s="40"/>
    </row>
    <row r="1525" s="35" customFormat="1" spans="6:30">
      <c r="F1525" s="52"/>
      <c r="G1525" s="52"/>
      <c r="P1525" s="52"/>
      <c r="Q1525" s="38"/>
      <c r="AC1525" s="39"/>
      <c r="AD1525" s="40"/>
    </row>
    <row r="1526" s="35" customFormat="1" spans="6:30">
      <c r="F1526" s="52"/>
      <c r="G1526" s="52"/>
      <c r="P1526" s="52"/>
      <c r="Q1526" s="38"/>
      <c r="AC1526" s="39"/>
      <c r="AD1526" s="40"/>
    </row>
    <row r="1527" s="35" customFormat="1" spans="6:30">
      <c r="F1527" s="52"/>
      <c r="G1527" s="52"/>
      <c r="P1527" s="52"/>
      <c r="Q1527" s="38"/>
      <c r="AC1527" s="39"/>
      <c r="AD1527" s="40"/>
    </row>
    <row r="1528" s="35" customFormat="1" spans="6:30">
      <c r="F1528" s="52"/>
      <c r="G1528" s="52"/>
      <c r="P1528" s="52"/>
      <c r="Q1528" s="38"/>
      <c r="AC1528" s="39"/>
      <c r="AD1528" s="40"/>
    </row>
    <row r="1529" s="35" customFormat="1" spans="6:30">
      <c r="F1529" s="52"/>
      <c r="G1529" s="52"/>
      <c r="P1529" s="52"/>
      <c r="Q1529" s="38"/>
      <c r="AC1529" s="39"/>
      <c r="AD1529" s="40"/>
    </row>
    <row r="1530" s="35" customFormat="1" spans="6:30">
      <c r="F1530" s="52"/>
      <c r="G1530" s="52"/>
      <c r="P1530" s="52"/>
      <c r="Q1530" s="38"/>
      <c r="AC1530" s="39"/>
      <c r="AD1530" s="40"/>
    </row>
    <row r="1531" s="35" customFormat="1" spans="6:30">
      <c r="F1531" s="52"/>
      <c r="G1531" s="52"/>
      <c r="P1531" s="52"/>
      <c r="Q1531" s="38"/>
      <c r="AC1531" s="39"/>
      <c r="AD1531" s="40"/>
    </row>
    <row r="1532" s="35" customFormat="1" spans="6:30">
      <c r="F1532" s="52"/>
      <c r="G1532" s="52"/>
      <c r="P1532" s="52"/>
      <c r="Q1532" s="38"/>
      <c r="AC1532" s="39"/>
      <c r="AD1532" s="40"/>
    </row>
    <row r="1533" s="35" customFormat="1" spans="6:30">
      <c r="F1533" s="52"/>
      <c r="G1533" s="52"/>
      <c r="P1533" s="52"/>
      <c r="Q1533" s="38"/>
      <c r="AC1533" s="39"/>
      <c r="AD1533" s="40"/>
    </row>
    <row r="1534" s="35" customFormat="1" spans="6:30">
      <c r="F1534" s="52"/>
      <c r="G1534" s="52"/>
      <c r="P1534" s="52"/>
      <c r="Q1534" s="38"/>
      <c r="AC1534" s="39"/>
      <c r="AD1534" s="40"/>
    </row>
    <row r="1535" s="35" customFormat="1" spans="6:30">
      <c r="F1535" s="52"/>
      <c r="G1535" s="52"/>
      <c r="P1535" s="52"/>
      <c r="Q1535" s="38"/>
      <c r="AC1535" s="39"/>
      <c r="AD1535" s="40"/>
    </row>
    <row r="1536" s="35" customFormat="1" spans="6:30">
      <c r="F1536" s="52"/>
      <c r="G1536" s="52"/>
      <c r="P1536" s="52"/>
      <c r="Q1536" s="38"/>
      <c r="AC1536" s="39"/>
      <c r="AD1536" s="40"/>
    </row>
    <row r="1537" s="35" customFormat="1" spans="6:30">
      <c r="F1537" s="52"/>
      <c r="G1537" s="52"/>
      <c r="P1537" s="52"/>
      <c r="Q1537" s="38"/>
      <c r="AC1537" s="39"/>
      <c r="AD1537" s="40"/>
    </row>
    <row r="1538" s="35" customFormat="1" spans="6:30">
      <c r="F1538" s="52"/>
      <c r="G1538" s="52"/>
      <c r="P1538" s="52"/>
      <c r="Q1538" s="38"/>
      <c r="AC1538" s="39"/>
      <c r="AD1538" s="40"/>
    </row>
    <row r="1539" s="35" customFormat="1" spans="6:30">
      <c r="F1539" s="52"/>
      <c r="G1539" s="52"/>
      <c r="P1539" s="52"/>
      <c r="Q1539" s="38"/>
      <c r="AC1539" s="39"/>
      <c r="AD1539" s="40"/>
    </row>
    <row r="1540" s="35" customFormat="1" spans="6:30">
      <c r="F1540" s="52"/>
      <c r="G1540" s="52"/>
      <c r="P1540" s="52"/>
      <c r="Q1540" s="38"/>
      <c r="AC1540" s="39"/>
      <c r="AD1540" s="40"/>
    </row>
    <row r="1541" s="35" customFormat="1" spans="6:30">
      <c r="F1541" s="52"/>
      <c r="G1541" s="52"/>
      <c r="P1541" s="52"/>
      <c r="Q1541" s="38"/>
      <c r="AC1541" s="39"/>
      <c r="AD1541" s="40"/>
    </row>
    <row r="1542" s="35" customFormat="1" spans="6:30">
      <c r="F1542" s="52"/>
      <c r="G1542" s="52"/>
      <c r="P1542" s="52"/>
      <c r="Q1542" s="38"/>
      <c r="AC1542" s="39"/>
      <c r="AD1542" s="40"/>
    </row>
    <row r="1543" s="35" customFormat="1" spans="6:30">
      <c r="F1543" s="52"/>
      <c r="G1543" s="52"/>
      <c r="P1543" s="52"/>
      <c r="Q1543" s="38"/>
      <c r="AC1543" s="39"/>
      <c r="AD1543" s="40"/>
    </row>
    <row r="1544" s="35" customFormat="1" spans="6:30">
      <c r="F1544" s="52"/>
      <c r="G1544" s="52"/>
      <c r="P1544" s="52"/>
      <c r="Q1544" s="38"/>
      <c r="AC1544" s="39"/>
      <c r="AD1544" s="40"/>
    </row>
    <row r="1545" s="35" customFormat="1" spans="6:30">
      <c r="F1545" s="52"/>
      <c r="G1545" s="52"/>
      <c r="P1545" s="52"/>
      <c r="Q1545" s="38"/>
      <c r="AC1545" s="39"/>
      <c r="AD1545" s="40"/>
    </row>
    <row r="1546" s="35" customFormat="1" spans="6:30">
      <c r="F1546" s="52"/>
      <c r="G1546" s="52"/>
      <c r="P1546" s="52"/>
      <c r="Q1546" s="38"/>
      <c r="AC1546" s="39"/>
      <c r="AD1546" s="40"/>
    </row>
    <row r="1547" s="35" customFormat="1" spans="6:30">
      <c r="F1547" s="52"/>
      <c r="G1547" s="52"/>
      <c r="P1547" s="52"/>
      <c r="Q1547" s="38"/>
      <c r="AC1547" s="39"/>
      <c r="AD1547" s="40"/>
    </row>
    <row r="1548" s="35" customFormat="1" spans="6:30">
      <c r="F1548" s="52"/>
      <c r="G1548" s="52"/>
      <c r="P1548" s="52"/>
      <c r="Q1548" s="38"/>
      <c r="AC1548" s="39"/>
      <c r="AD1548" s="40"/>
    </row>
    <row r="1549" s="35" customFormat="1" spans="6:30">
      <c r="F1549" s="52"/>
      <c r="G1549" s="52"/>
      <c r="P1549" s="52"/>
      <c r="Q1549" s="38"/>
      <c r="AC1549" s="39"/>
      <c r="AD1549" s="40"/>
    </row>
    <row r="1550" s="35" customFormat="1" spans="6:30">
      <c r="F1550" s="52"/>
      <c r="G1550" s="52"/>
      <c r="P1550" s="52"/>
      <c r="Q1550" s="38"/>
      <c r="AC1550" s="39"/>
      <c r="AD1550" s="40"/>
    </row>
    <row r="1551" s="35" customFormat="1" spans="6:30">
      <c r="F1551" s="52"/>
      <c r="G1551" s="52"/>
      <c r="P1551" s="52"/>
      <c r="Q1551" s="38"/>
      <c r="AC1551" s="39"/>
      <c r="AD1551" s="40"/>
    </row>
    <row r="1552" s="35" customFormat="1" spans="6:30">
      <c r="F1552" s="52"/>
      <c r="G1552" s="52"/>
      <c r="P1552" s="52"/>
      <c r="Q1552" s="38"/>
      <c r="AC1552" s="39"/>
      <c r="AD1552" s="40"/>
    </row>
    <row r="1553" s="35" customFormat="1" spans="6:30">
      <c r="F1553" s="52"/>
      <c r="G1553" s="52"/>
      <c r="P1553" s="52"/>
      <c r="Q1553" s="38"/>
      <c r="AC1553" s="39"/>
      <c r="AD1553" s="40"/>
    </row>
    <row r="1554" s="35" customFormat="1" spans="6:30">
      <c r="F1554" s="52"/>
      <c r="G1554" s="52"/>
      <c r="P1554" s="52"/>
      <c r="Q1554" s="38"/>
      <c r="AC1554" s="39"/>
      <c r="AD1554" s="40"/>
    </row>
    <row r="1555" s="35" customFormat="1" spans="6:30">
      <c r="F1555" s="52"/>
      <c r="G1555" s="52"/>
      <c r="P1555" s="52"/>
      <c r="Q1555" s="38"/>
      <c r="AC1555" s="39"/>
      <c r="AD1555" s="40"/>
    </row>
    <row r="1556" s="35" customFormat="1" spans="6:30">
      <c r="F1556" s="52"/>
      <c r="G1556" s="52"/>
      <c r="P1556" s="52"/>
      <c r="Q1556" s="38"/>
      <c r="AC1556" s="39"/>
      <c r="AD1556" s="40"/>
    </row>
    <row r="1557" s="35" customFormat="1" spans="6:30">
      <c r="F1557" s="52"/>
      <c r="G1557" s="52"/>
      <c r="P1557" s="52"/>
      <c r="Q1557" s="38"/>
      <c r="AC1557" s="39"/>
      <c r="AD1557" s="40"/>
    </row>
    <row r="1558" s="35" customFormat="1" spans="6:30">
      <c r="F1558" s="52"/>
      <c r="G1558" s="52"/>
      <c r="P1558" s="52"/>
      <c r="Q1558" s="38"/>
      <c r="AC1558" s="39"/>
      <c r="AD1558" s="40"/>
    </row>
    <row r="1559" s="35" customFormat="1" spans="6:30">
      <c r="F1559" s="52"/>
      <c r="G1559" s="52"/>
      <c r="P1559" s="52"/>
      <c r="Q1559" s="38"/>
      <c r="AC1559" s="39"/>
      <c r="AD1559" s="40"/>
    </row>
    <row r="1560" s="35" customFormat="1" spans="6:30">
      <c r="F1560" s="52"/>
      <c r="G1560" s="52"/>
      <c r="P1560" s="52"/>
      <c r="Q1560" s="38"/>
      <c r="AC1560" s="39"/>
      <c r="AD1560" s="40"/>
    </row>
    <row r="1561" s="35" customFormat="1" spans="6:30">
      <c r="F1561" s="52"/>
      <c r="G1561" s="52"/>
      <c r="P1561" s="52"/>
      <c r="Q1561" s="38"/>
      <c r="AC1561" s="39"/>
      <c r="AD1561" s="40"/>
    </row>
    <row r="1562" s="35" customFormat="1" spans="6:30">
      <c r="F1562" s="52"/>
      <c r="G1562" s="52"/>
      <c r="P1562" s="52"/>
      <c r="Q1562" s="38"/>
      <c r="AC1562" s="39"/>
      <c r="AD1562" s="40"/>
    </row>
    <row r="1563" s="35" customFormat="1" spans="6:30">
      <c r="F1563" s="52"/>
      <c r="G1563" s="52"/>
      <c r="P1563" s="52"/>
      <c r="Q1563" s="38"/>
      <c r="AC1563" s="39"/>
      <c r="AD1563" s="40"/>
    </row>
    <row r="1564" s="35" customFormat="1" spans="6:30">
      <c r="F1564" s="52"/>
      <c r="G1564" s="52"/>
      <c r="P1564" s="52"/>
      <c r="Q1564" s="38"/>
      <c r="AC1564" s="39"/>
      <c r="AD1564" s="40"/>
    </row>
    <row r="1565" s="35" customFormat="1" spans="6:30">
      <c r="F1565" s="52"/>
      <c r="G1565" s="52"/>
      <c r="P1565" s="52"/>
      <c r="Q1565" s="38"/>
      <c r="AC1565" s="39"/>
      <c r="AD1565" s="40"/>
    </row>
    <row r="1566" s="35" customFormat="1" spans="6:30">
      <c r="F1566" s="52"/>
      <c r="G1566" s="52"/>
      <c r="P1566" s="52"/>
      <c r="Q1566" s="38"/>
      <c r="AC1566" s="39"/>
      <c r="AD1566" s="40"/>
    </row>
    <row r="1567" s="35" customFormat="1" spans="6:30">
      <c r="F1567" s="52"/>
      <c r="G1567" s="52"/>
      <c r="P1567" s="52"/>
      <c r="Q1567" s="38"/>
      <c r="AC1567" s="39"/>
      <c r="AD1567" s="40"/>
    </row>
    <row r="1568" s="35" customFormat="1" spans="6:30">
      <c r="F1568" s="52"/>
      <c r="G1568" s="52"/>
      <c r="P1568" s="52"/>
      <c r="Q1568" s="38"/>
      <c r="AC1568" s="39"/>
      <c r="AD1568" s="40"/>
    </row>
    <row r="1569" s="35" customFormat="1" spans="6:30">
      <c r="F1569" s="52"/>
      <c r="G1569" s="52"/>
      <c r="P1569" s="52"/>
      <c r="Q1569" s="38"/>
      <c r="AC1569" s="39"/>
      <c r="AD1569" s="40"/>
    </row>
    <row r="1570" s="35" customFormat="1" spans="6:30">
      <c r="F1570" s="52"/>
      <c r="G1570" s="52"/>
      <c r="P1570" s="52"/>
      <c r="Q1570" s="38"/>
      <c r="AC1570" s="39"/>
      <c r="AD1570" s="40"/>
    </row>
    <row r="1571" s="35" customFormat="1" spans="6:30">
      <c r="F1571" s="52"/>
      <c r="G1571" s="52"/>
      <c r="P1571" s="52"/>
      <c r="Q1571" s="38"/>
      <c r="AC1571" s="39"/>
      <c r="AD1571" s="40"/>
    </row>
    <row r="1572" s="35" customFormat="1" spans="6:30">
      <c r="F1572" s="52"/>
      <c r="G1572" s="52"/>
      <c r="P1572" s="52"/>
      <c r="Q1572" s="38"/>
      <c r="AC1572" s="39"/>
      <c r="AD1572" s="40"/>
    </row>
    <row r="1573" s="35" customFormat="1" spans="6:30">
      <c r="F1573" s="52"/>
      <c r="G1573" s="52"/>
      <c r="P1573" s="52"/>
      <c r="Q1573" s="38"/>
      <c r="AC1573" s="39"/>
      <c r="AD1573" s="40"/>
    </row>
    <row r="1574" s="35" customFormat="1" spans="6:30">
      <c r="F1574" s="52"/>
      <c r="G1574" s="52"/>
      <c r="P1574" s="52"/>
      <c r="Q1574" s="38"/>
      <c r="AC1574" s="39"/>
      <c r="AD1574" s="40"/>
    </row>
    <row r="1575" s="35" customFormat="1" spans="6:30">
      <c r="F1575" s="52"/>
      <c r="G1575" s="52"/>
      <c r="P1575" s="52"/>
      <c r="Q1575" s="38"/>
      <c r="AC1575" s="39"/>
      <c r="AD1575" s="40"/>
    </row>
    <row r="1576" s="35" customFormat="1" spans="6:30">
      <c r="F1576" s="52"/>
      <c r="G1576" s="52"/>
      <c r="P1576" s="52"/>
      <c r="Q1576" s="38"/>
      <c r="AC1576" s="39"/>
      <c r="AD1576" s="40"/>
    </row>
    <row r="1577" s="35" customFormat="1" spans="6:30">
      <c r="F1577" s="52"/>
      <c r="G1577" s="52"/>
      <c r="P1577" s="52"/>
      <c r="Q1577" s="38"/>
      <c r="AC1577" s="39"/>
      <c r="AD1577" s="40"/>
    </row>
    <row r="1578" s="35" customFormat="1" spans="6:30">
      <c r="F1578" s="52"/>
      <c r="G1578" s="52"/>
      <c r="P1578" s="52"/>
      <c r="Q1578" s="38"/>
      <c r="AC1578" s="39"/>
      <c r="AD1578" s="40"/>
    </row>
    <row r="1579" s="35" customFormat="1" spans="6:30">
      <c r="F1579" s="52"/>
      <c r="G1579" s="52"/>
      <c r="P1579" s="52"/>
      <c r="Q1579" s="38"/>
      <c r="AC1579" s="39"/>
      <c r="AD1579" s="40"/>
    </row>
    <row r="1580" s="35" customFormat="1" spans="6:30">
      <c r="F1580" s="52"/>
      <c r="G1580" s="52"/>
      <c r="P1580" s="52"/>
      <c r="Q1580" s="38"/>
      <c r="AC1580" s="39"/>
      <c r="AD1580" s="40"/>
    </row>
    <row r="1581" s="35" customFormat="1" spans="6:30">
      <c r="F1581" s="52"/>
      <c r="G1581" s="52"/>
      <c r="P1581" s="52"/>
      <c r="Q1581" s="38"/>
      <c r="AC1581" s="39"/>
      <c r="AD1581" s="40"/>
    </row>
    <row r="1582" s="35" customFormat="1" spans="6:30">
      <c r="F1582" s="52"/>
      <c r="G1582" s="52"/>
      <c r="P1582" s="52"/>
      <c r="Q1582" s="38"/>
      <c r="AC1582" s="39"/>
      <c r="AD1582" s="40"/>
    </row>
    <row r="1583" s="35" customFormat="1" spans="6:30">
      <c r="F1583" s="52"/>
      <c r="G1583" s="52"/>
      <c r="P1583" s="52"/>
      <c r="Q1583" s="38"/>
      <c r="AC1583" s="39"/>
      <c r="AD1583" s="40"/>
    </row>
    <row r="1584" s="35" customFormat="1" spans="6:30">
      <c r="F1584" s="52"/>
      <c r="G1584" s="52"/>
      <c r="P1584" s="52"/>
      <c r="Q1584" s="38"/>
      <c r="AC1584" s="39"/>
      <c r="AD1584" s="40"/>
    </row>
    <row r="1585" s="35" customFormat="1" spans="6:30">
      <c r="F1585" s="52"/>
      <c r="G1585" s="52"/>
      <c r="P1585" s="52"/>
      <c r="Q1585" s="38"/>
      <c r="AC1585" s="39"/>
      <c r="AD1585" s="40"/>
    </row>
    <row r="1586" s="35" customFormat="1" spans="6:30">
      <c r="F1586" s="52"/>
      <c r="G1586" s="52"/>
      <c r="P1586" s="52"/>
      <c r="Q1586" s="38"/>
      <c r="AC1586" s="39"/>
      <c r="AD1586" s="40"/>
    </row>
    <row r="1587" s="35" customFormat="1" spans="6:30">
      <c r="F1587" s="52"/>
      <c r="G1587" s="52"/>
      <c r="P1587" s="52"/>
      <c r="Q1587" s="38"/>
      <c r="AC1587" s="39"/>
      <c r="AD1587" s="40"/>
    </row>
    <row r="1588" s="35" customFormat="1" spans="6:30">
      <c r="F1588" s="52"/>
      <c r="G1588" s="52"/>
      <c r="P1588" s="52"/>
      <c r="Q1588" s="38"/>
      <c r="AC1588" s="39"/>
      <c r="AD1588" s="40"/>
    </row>
    <row r="1589" s="35" customFormat="1" spans="6:30">
      <c r="F1589" s="52"/>
      <c r="G1589" s="52"/>
      <c r="P1589" s="52"/>
      <c r="Q1589" s="38"/>
      <c r="AC1589" s="39"/>
      <c r="AD1589" s="40"/>
    </row>
    <row r="1590" s="35" customFormat="1" spans="6:30">
      <c r="F1590" s="52"/>
      <c r="G1590" s="52"/>
      <c r="P1590" s="52"/>
      <c r="Q1590" s="38"/>
      <c r="AC1590" s="39"/>
      <c r="AD1590" s="40"/>
    </row>
    <row r="1591" s="35" customFormat="1" spans="6:30">
      <c r="F1591" s="52"/>
      <c r="G1591" s="52"/>
      <c r="P1591" s="52"/>
      <c r="Q1591" s="38"/>
      <c r="AC1591" s="39"/>
      <c r="AD1591" s="40"/>
    </row>
    <row r="1592" s="35" customFormat="1" spans="6:30">
      <c r="F1592" s="52"/>
      <c r="G1592" s="52"/>
      <c r="P1592" s="52"/>
      <c r="Q1592" s="38"/>
      <c r="AC1592" s="39"/>
      <c r="AD1592" s="40"/>
    </row>
    <row r="1593" s="35" customFormat="1" spans="6:30">
      <c r="F1593" s="52"/>
      <c r="G1593" s="52"/>
      <c r="P1593" s="52"/>
      <c r="Q1593" s="38"/>
      <c r="AC1593" s="39"/>
      <c r="AD1593" s="40"/>
    </row>
    <row r="1594" s="35" customFormat="1" spans="6:30">
      <c r="F1594" s="52"/>
      <c r="G1594" s="52"/>
      <c r="P1594" s="52"/>
      <c r="Q1594" s="38"/>
      <c r="AC1594" s="39"/>
      <c r="AD1594" s="40"/>
    </row>
    <row r="1595" s="35" customFormat="1" spans="6:30">
      <c r="F1595" s="52"/>
      <c r="G1595" s="52"/>
      <c r="P1595" s="52"/>
      <c r="Q1595" s="38"/>
      <c r="AC1595" s="39"/>
      <c r="AD1595" s="40"/>
    </row>
    <row r="1596" s="35" customFormat="1" spans="6:30">
      <c r="F1596" s="52"/>
      <c r="G1596" s="52"/>
      <c r="P1596" s="52"/>
      <c r="Q1596" s="38"/>
      <c r="AC1596" s="39"/>
      <c r="AD1596" s="40"/>
    </row>
    <row r="1597" s="35" customFormat="1" spans="6:30">
      <c r="F1597" s="52"/>
      <c r="G1597" s="52"/>
      <c r="P1597" s="52"/>
      <c r="Q1597" s="38"/>
      <c r="AC1597" s="39"/>
      <c r="AD1597" s="40"/>
    </row>
    <row r="1598" s="35" customFormat="1" spans="6:30">
      <c r="F1598" s="52"/>
      <c r="G1598" s="52"/>
      <c r="P1598" s="52"/>
      <c r="Q1598" s="38"/>
      <c r="AC1598" s="39"/>
      <c r="AD1598" s="40"/>
    </row>
    <row r="1599" s="35" customFormat="1" spans="6:30">
      <c r="F1599" s="52"/>
      <c r="G1599" s="52"/>
      <c r="P1599" s="52"/>
      <c r="Q1599" s="38"/>
      <c r="AC1599" s="39"/>
      <c r="AD1599" s="40"/>
    </row>
    <row r="1600" s="35" customFormat="1" spans="6:30">
      <c r="F1600" s="52"/>
      <c r="G1600" s="52"/>
      <c r="P1600" s="52"/>
      <c r="Q1600" s="38"/>
      <c r="AC1600" s="39"/>
      <c r="AD1600" s="40"/>
    </row>
    <row r="1601" s="35" customFormat="1" spans="6:30">
      <c r="F1601" s="52"/>
      <c r="G1601" s="52"/>
      <c r="P1601" s="52"/>
      <c r="Q1601" s="38"/>
      <c r="AC1601" s="39"/>
      <c r="AD1601" s="40"/>
    </row>
    <row r="1602" s="35" customFormat="1" spans="6:30">
      <c r="F1602" s="52"/>
      <c r="G1602" s="52"/>
      <c r="P1602" s="52"/>
      <c r="Q1602" s="38"/>
      <c r="AC1602" s="39"/>
      <c r="AD1602" s="40"/>
    </row>
    <row r="1603" s="35" customFormat="1" spans="6:30">
      <c r="F1603" s="52"/>
      <c r="G1603" s="52"/>
      <c r="P1603" s="52"/>
      <c r="Q1603" s="38"/>
      <c r="AC1603" s="39"/>
      <c r="AD1603" s="40"/>
    </row>
    <row r="1604" s="35" customFormat="1" spans="6:30">
      <c r="F1604" s="52"/>
      <c r="G1604" s="52"/>
      <c r="P1604" s="52"/>
      <c r="Q1604" s="38"/>
      <c r="AC1604" s="39"/>
      <c r="AD1604" s="40"/>
    </row>
    <row r="1605" s="35" customFormat="1" spans="6:30">
      <c r="F1605" s="52"/>
      <c r="G1605" s="52"/>
      <c r="P1605" s="52"/>
      <c r="Q1605" s="38"/>
      <c r="AC1605" s="39"/>
      <c r="AD1605" s="40"/>
    </row>
    <row r="1606" s="35" customFormat="1" spans="6:30">
      <c r="F1606" s="52"/>
      <c r="G1606" s="52"/>
      <c r="P1606" s="52"/>
      <c r="Q1606" s="38"/>
      <c r="AC1606" s="39"/>
      <c r="AD1606" s="40"/>
    </row>
    <row r="1607" s="35" customFormat="1" spans="6:30">
      <c r="F1607" s="52"/>
      <c r="G1607" s="52"/>
      <c r="P1607" s="52"/>
      <c r="Q1607" s="38"/>
      <c r="AC1607" s="39"/>
      <c r="AD1607" s="40"/>
    </row>
    <row r="1608" s="35" customFormat="1" spans="6:30">
      <c r="F1608" s="52"/>
      <c r="G1608" s="52"/>
      <c r="P1608" s="52"/>
      <c r="Q1608" s="38"/>
      <c r="AC1608" s="39"/>
      <c r="AD1608" s="40"/>
    </row>
    <row r="1609" s="35" customFormat="1" spans="6:30">
      <c r="F1609" s="52"/>
      <c r="G1609" s="52"/>
      <c r="P1609" s="52"/>
      <c r="Q1609" s="38"/>
      <c r="AC1609" s="39"/>
      <c r="AD1609" s="40"/>
    </row>
    <row r="1610" s="35" customFormat="1" spans="6:30">
      <c r="F1610" s="52"/>
      <c r="G1610" s="52"/>
      <c r="P1610" s="52"/>
      <c r="Q1610" s="38"/>
      <c r="AC1610" s="39"/>
      <c r="AD1610" s="40"/>
    </row>
    <row r="1611" s="35" customFormat="1" spans="6:30">
      <c r="F1611" s="52"/>
      <c r="G1611" s="52"/>
      <c r="P1611" s="52"/>
      <c r="Q1611" s="38"/>
      <c r="AC1611" s="39"/>
      <c r="AD1611" s="40"/>
    </row>
    <row r="1612" s="35" customFormat="1" spans="6:30">
      <c r="F1612" s="52"/>
      <c r="G1612" s="52"/>
      <c r="P1612" s="52"/>
      <c r="Q1612" s="38"/>
      <c r="AC1612" s="39"/>
      <c r="AD1612" s="40"/>
    </row>
    <row r="1613" s="35" customFormat="1" spans="6:30">
      <c r="F1613" s="52"/>
      <c r="G1613" s="52"/>
      <c r="P1613" s="52"/>
      <c r="Q1613" s="38"/>
      <c r="AC1613" s="39"/>
      <c r="AD1613" s="40"/>
    </row>
    <row r="1614" s="35" customFormat="1" spans="6:30">
      <c r="F1614" s="52"/>
      <c r="G1614" s="52"/>
      <c r="P1614" s="52"/>
      <c r="Q1614" s="38"/>
      <c r="AC1614" s="39"/>
      <c r="AD1614" s="40"/>
    </row>
    <row r="1615" s="35" customFormat="1" spans="6:30">
      <c r="F1615" s="52"/>
      <c r="G1615" s="52"/>
      <c r="P1615" s="52"/>
      <c r="Q1615" s="38"/>
      <c r="AC1615" s="39"/>
      <c r="AD1615" s="40"/>
    </row>
    <row r="1616" s="35" customFormat="1" spans="6:30">
      <c r="F1616" s="52"/>
      <c r="G1616" s="52"/>
      <c r="P1616" s="52"/>
      <c r="Q1616" s="38"/>
      <c r="AC1616" s="39"/>
      <c r="AD1616" s="40"/>
    </row>
    <row r="1617" s="35" customFormat="1" spans="6:30">
      <c r="F1617" s="52"/>
      <c r="G1617" s="52"/>
      <c r="P1617" s="52"/>
      <c r="Q1617" s="38"/>
      <c r="AC1617" s="39"/>
      <c r="AD1617" s="40"/>
    </row>
    <row r="1618" s="35" customFormat="1" spans="6:30">
      <c r="F1618" s="52"/>
      <c r="G1618" s="52"/>
      <c r="P1618" s="52"/>
      <c r="Q1618" s="38"/>
      <c r="AC1618" s="39"/>
      <c r="AD1618" s="40"/>
    </row>
    <row r="1619" s="35" customFormat="1" spans="6:30">
      <c r="F1619" s="52"/>
      <c r="G1619" s="52"/>
      <c r="P1619" s="52"/>
      <c r="Q1619" s="38"/>
      <c r="AC1619" s="39"/>
      <c r="AD1619" s="40"/>
    </row>
    <row r="1620" s="35" customFormat="1" spans="6:30">
      <c r="F1620" s="52"/>
      <c r="G1620" s="52"/>
      <c r="P1620" s="52"/>
      <c r="Q1620" s="38"/>
      <c r="AC1620" s="39"/>
      <c r="AD1620" s="40"/>
    </row>
    <row r="1621" s="35" customFormat="1" spans="6:30">
      <c r="F1621" s="52"/>
      <c r="G1621" s="52"/>
      <c r="P1621" s="52"/>
      <c r="Q1621" s="38"/>
      <c r="AC1621" s="39"/>
      <c r="AD1621" s="40"/>
    </row>
    <row r="1622" s="35" customFormat="1" spans="6:30">
      <c r="F1622" s="52"/>
      <c r="G1622" s="52"/>
      <c r="P1622" s="52"/>
      <c r="Q1622" s="38"/>
      <c r="AC1622" s="39"/>
      <c r="AD1622" s="40"/>
    </row>
    <row r="1623" s="35" customFormat="1" spans="6:30">
      <c r="F1623" s="52"/>
      <c r="G1623" s="52"/>
      <c r="P1623" s="52"/>
      <c r="Q1623" s="38"/>
      <c r="AC1623" s="39"/>
      <c r="AD1623" s="40"/>
    </row>
    <row r="1624" s="35" customFormat="1" spans="6:30">
      <c r="F1624" s="52"/>
      <c r="G1624" s="52"/>
      <c r="P1624" s="52"/>
      <c r="Q1624" s="38"/>
      <c r="AC1624" s="39"/>
      <c r="AD1624" s="40"/>
    </row>
    <row r="1625" s="35" customFormat="1" spans="6:30">
      <c r="F1625" s="52"/>
      <c r="G1625" s="52"/>
      <c r="P1625" s="52"/>
      <c r="Q1625" s="38"/>
      <c r="AC1625" s="39"/>
      <c r="AD1625" s="40"/>
    </row>
    <row r="1626" s="35" customFormat="1" spans="6:30">
      <c r="F1626" s="52"/>
      <c r="G1626" s="52"/>
      <c r="P1626" s="52"/>
      <c r="Q1626" s="38"/>
      <c r="AC1626" s="39"/>
      <c r="AD1626" s="40"/>
    </row>
    <row r="1627" s="35" customFormat="1" spans="6:30">
      <c r="F1627" s="52"/>
      <c r="G1627" s="52"/>
      <c r="P1627" s="52"/>
      <c r="Q1627" s="38"/>
      <c r="AC1627" s="39"/>
      <c r="AD1627" s="40"/>
    </row>
    <row r="1628" s="35" customFormat="1" spans="6:30">
      <c r="F1628" s="52"/>
      <c r="G1628" s="52"/>
      <c r="P1628" s="52"/>
      <c r="Q1628" s="38"/>
      <c r="AC1628" s="39"/>
      <c r="AD1628" s="40"/>
    </row>
    <row r="1629" s="35" customFormat="1" spans="6:30">
      <c r="F1629" s="52"/>
      <c r="G1629" s="52"/>
      <c r="P1629" s="52"/>
      <c r="Q1629" s="38"/>
      <c r="AC1629" s="39"/>
      <c r="AD1629" s="40"/>
    </row>
    <row r="1630" s="35" customFormat="1" spans="6:30">
      <c r="F1630" s="52"/>
      <c r="G1630" s="52"/>
      <c r="P1630" s="52"/>
      <c r="Q1630" s="38"/>
      <c r="AC1630" s="39"/>
      <c r="AD1630" s="40"/>
    </row>
    <row r="1631" s="35" customFormat="1" spans="6:30">
      <c r="F1631" s="52"/>
      <c r="G1631" s="52"/>
      <c r="P1631" s="52"/>
      <c r="Q1631" s="38"/>
      <c r="AC1631" s="39"/>
      <c r="AD1631" s="40"/>
    </row>
    <row r="1632" s="35" customFormat="1" spans="6:30">
      <c r="F1632" s="52"/>
      <c r="G1632" s="52"/>
      <c r="P1632" s="52"/>
      <c r="Q1632" s="38"/>
      <c r="AC1632" s="39"/>
      <c r="AD1632" s="40"/>
    </row>
    <row r="1633" s="35" customFormat="1" spans="6:30">
      <c r="F1633" s="52"/>
      <c r="G1633" s="52"/>
      <c r="P1633" s="52"/>
      <c r="Q1633" s="38"/>
      <c r="AC1633" s="39"/>
      <c r="AD1633" s="40"/>
    </row>
    <row r="1634" s="35" customFormat="1" spans="6:30">
      <c r="F1634" s="52"/>
      <c r="G1634" s="52"/>
      <c r="P1634" s="52"/>
      <c r="Q1634" s="38"/>
      <c r="AC1634" s="39"/>
      <c r="AD1634" s="40"/>
    </row>
    <row r="1635" s="35" customFormat="1" spans="6:30">
      <c r="F1635" s="52"/>
      <c r="G1635" s="52"/>
      <c r="P1635" s="52"/>
      <c r="Q1635" s="38"/>
      <c r="AC1635" s="39"/>
      <c r="AD1635" s="40"/>
    </row>
    <row r="1636" s="35" customFormat="1" spans="6:30">
      <c r="F1636" s="52"/>
      <c r="G1636" s="52"/>
      <c r="P1636" s="52"/>
      <c r="Q1636" s="38"/>
      <c r="AC1636" s="39"/>
      <c r="AD1636" s="40"/>
    </row>
    <row r="1637" s="35" customFormat="1" spans="6:30">
      <c r="F1637" s="52"/>
      <c r="G1637" s="52"/>
      <c r="P1637" s="52"/>
      <c r="Q1637" s="38"/>
      <c r="AC1637" s="39"/>
      <c r="AD1637" s="40"/>
    </row>
    <row r="1638" s="35" customFormat="1" spans="6:30">
      <c r="F1638" s="52"/>
      <c r="G1638" s="52"/>
      <c r="P1638" s="52"/>
      <c r="Q1638" s="38"/>
      <c r="AC1638" s="39"/>
      <c r="AD1638" s="40"/>
    </row>
    <row r="1639" s="35" customFormat="1" spans="6:30">
      <c r="F1639" s="52"/>
      <c r="G1639" s="52"/>
      <c r="P1639" s="52"/>
      <c r="Q1639" s="38"/>
      <c r="AC1639" s="39"/>
      <c r="AD1639" s="40"/>
    </row>
    <row r="1640" s="35" customFormat="1" spans="6:30">
      <c r="F1640" s="52"/>
      <c r="G1640" s="52"/>
      <c r="P1640" s="52"/>
      <c r="Q1640" s="38"/>
      <c r="AC1640" s="39"/>
      <c r="AD1640" s="40"/>
    </row>
    <row r="1641" s="35" customFormat="1" spans="6:30">
      <c r="F1641" s="52"/>
      <c r="G1641" s="52"/>
      <c r="P1641" s="52"/>
      <c r="Q1641" s="38"/>
      <c r="AC1641" s="39"/>
      <c r="AD1641" s="40"/>
    </row>
    <row r="1642" s="35" customFormat="1" spans="6:30">
      <c r="F1642" s="52"/>
      <c r="G1642" s="52"/>
      <c r="P1642" s="52"/>
      <c r="Q1642" s="38"/>
      <c r="AC1642" s="39"/>
      <c r="AD1642" s="40"/>
    </row>
    <row r="1643" s="35" customFormat="1" spans="6:30">
      <c r="F1643" s="52"/>
      <c r="G1643" s="52"/>
      <c r="P1643" s="52"/>
      <c r="Q1643" s="38"/>
      <c r="AC1643" s="39"/>
      <c r="AD1643" s="40"/>
    </row>
    <row r="1644" s="35" customFormat="1" spans="6:30">
      <c r="F1644" s="52"/>
      <c r="G1644" s="52"/>
      <c r="P1644" s="52"/>
      <c r="Q1644" s="38"/>
      <c r="AC1644" s="39"/>
      <c r="AD1644" s="40"/>
    </row>
    <row r="1645" s="35" customFormat="1" spans="6:30">
      <c r="F1645" s="52"/>
      <c r="G1645" s="52"/>
      <c r="P1645" s="52"/>
      <c r="Q1645" s="38"/>
      <c r="AC1645" s="39"/>
      <c r="AD1645" s="40"/>
    </row>
    <row r="1646" s="35" customFormat="1" spans="6:30">
      <c r="F1646" s="52"/>
      <c r="G1646" s="52"/>
      <c r="P1646" s="52"/>
      <c r="Q1646" s="38"/>
      <c r="AC1646" s="39"/>
      <c r="AD1646" s="40"/>
    </row>
    <row r="1647" s="35" customFormat="1" spans="6:30">
      <c r="F1647" s="52"/>
      <c r="G1647" s="52"/>
      <c r="P1647" s="52"/>
      <c r="Q1647" s="38"/>
      <c r="AC1647" s="39"/>
      <c r="AD1647" s="40"/>
    </row>
    <row r="1648" s="35" customFormat="1" spans="6:30">
      <c r="F1648" s="52"/>
      <c r="G1648" s="52"/>
      <c r="P1648" s="52"/>
      <c r="Q1648" s="38"/>
      <c r="AC1648" s="39"/>
      <c r="AD1648" s="40"/>
    </row>
    <row r="1649" s="35" customFormat="1" spans="6:30">
      <c r="F1649" s="52"/>
      <c r="G1649" s="52"/>
      <c r="P1649" s="52"/>
      <c r="Q1649" s="38"/>
      <c r="AC1649" s="39"/>
      <c r="AD1649" s="40"/>
    </row>
    <row r="1650" s="35" customFormat="1" spans="6:30">
      <c r="F1650" s="52"/>
      <c r="G1650" s="52"/>
      <c r="P1650" s="52"/>
      <c r="Q1650" s="38"/>
      <c r="AC1650" s="39"/>
      <c r="AD1650" s="40"/>
    </row>
    <row r="1651" s="35" customFormat="1" spans="6:30">
      <c r="F1651" s="52"/>
      <c r="G1651" s="52"/>
      <c r="P1651" s="52"/>
      <c r="Q1651" s="38"/>
      <c r="AC1651" s="39"/>
      <c r="AD1651" s="40"/>
    </row>
    <row r="1652" s="35" customFormat="1" spans="6:30">
      <c r="F1652" s="52"/>
      <c r="G1652" s="52"/>
      <c r="P1652" s="52"/>
      <c r="Q1652" s="38"/>
      <c r="AC1652" s="39"/>
      <c r="AD1652" s="40"/>
    </row>
    <row r="1653" s="35" customFormat="1" spans="6:30">
      <c r="F1653" s="52"/>
      <c r="G1653" s="52"/>
      <c r="P1653" s="52"/>
      <c r="Q1653" s="38"/>
      <c r="AC1653" s="39"/>
      <c r="AD1653" s="40"/>
    </row>
    <row r="1654" s="35" customFormat="1" spans="6:30">
      <c r="F1654" s="52"/>
      <c r="G1654" s="52"/>
      <c r="P1654" s="52"/>
      <c r="Q1654" s="38"/>
      <c r="AC1654" s="39"/>
      <c r="AD1654" s="40"/>
    </row>
    <row r="1655" s="35" customFormat="1" spans="6:30">
      <c r="F1655" s="52"/>
      <c r="G1655" s="52"/>
      <c r="P1655" s="52"/>
      <c r="Q1655" s="38"/>
      <c r="AC1655" s="39"/>
      <c r="AD1655" s="40"/>
    </row>
    <row r="1656" s="35" customFormat="1" spans="6:30">
      <c r="F1656" s="52"/>
      <c r="G1656" s="52"/>
      <c r="P1656" s="52"/>
      <c r="Q1656" s="38"/>
      <c r="AC1656" s="39"/>
      <c r="AD1656" s="40"/>
    </row>
    <row r="1657" s="35" customFormat="1" spans="6:30">
      <c r="F1657" s="52"/>
      <c r="G1657" s="52"/>
      <c r="P1657" s="52"/>
      <c r="Q1657" s="38"/>
      <c r="AC1657" s="39"/>
      <c r="AD1657" s="40"/>
    </row>
    <row r="1658" s="35" customFormat="1" spans="6:30">
      <c r="F1658" s="52"/>
      <c r="G1658" s="52"/>
      <c r="P1658" s="52"/>
      <c r="Q1658" s="38"/>
      <c r="AC1658" s="39"/>
      <c r="AD1658" s="40"/>
    </row>
    <row r="1659" s="35" customFormat="1" spans="6:30">
      <c r="F1659" s="52"/>
      <c r="G1659" s="52"/>
      <c r="P1659" s="52"/>
      <c r="Q1659" s="38"/>
      <c r="AC1659" s="39"/>
      <c r="AD1659" s="40"/>
    </row>
    <row r="1660" s="35" customFormat="1" spans="6:30">
      <c r="F1660" s="52"/>
      <c r="G1660" s="52"/>
      <c r="P1660" s="52"/>
      <c r="Q1660" s="38"/>
      <c r="AC1660" s="39"/>
      <c r="AD1660" s="40"/>
    </row>
    <row r="1661" s="35" customFormat="1" spans="6:30">
      <c r="F1661" s="52"/>
      <c r="G1661" s="52"/>
      <c r="P1661" s="52"/>
      <c r="Q1661" s="38"/>
      <c r="AC1661" s="39"/>
      <c r="AD1661" s="40"/>
    </row>
    <row r="1662" s="35" customFormat="1" spans="6:30">
      <c r="F1662" s="52"/>
      <c r="G1662" s="52"/>
      <c r="P1662" s="52"/>
      <c r="Q1662" s="38"/>
      <c r="AC1662" s="39"/>
      <c r="AD1662" s="40"/>
    </row>
    <row r="1663" s="35" customFormat="1" spans="6:30">
      <c r="F1663" s="52"/>
      <c r="G1663" s="52"/>
      <c r="P1663" s="52"/>
      <c r="Q1663" s="38"/>
      <c r="AC1663" s="39"/>
      <c r="AD1663" s="40"/>
    </row>
    <row r="1664" s="35" customFormat="1" spans="6:30">
      <c r="F1664" s="52"/>
      <c r="G1664" s="52"/>
      <c r="P1664" s="52"/>
      <c r="Q1664" s="38"/>
      <c r="AC1664" s="39"/>
      <c r="AD1664" s="40"/>
    </row>
    <row r="1665" s="35" customFormat="1" spans="6:30">
      <c r="F1665" s="52"/>
      <c r="G1665" s="52"/>
      <c r="P1665" s="52"/>
      <c r="Q1665" s="38"/>
      <c r="AC1665" s="39"/>
      <c r="AD1665" s="40"/>
    </row>
    <row r="1666" s="35" customFormat="1" spans="6:30">
      <c r="F1666" s="52"/>
      <c r="G1666" s="52"/>
      <c r="P1666" s="52"/>
      <c r="Q1666" s="38"/>
      <c r="AC1666" s="39"/>
      <c r="AD1666" s="40"/>
    </row>
    <row r="1667" s="35" customFormat="1" spans="6:30">
      <c r="F1667" s="52"/>
      <c r="G1667" s="52"/>
      <c r="P1667" s="52"/>
      <c r="Q1667" s="38"/>
      <c r="AC1667" s="39"/>
      <c r="AD1667" s="40"/>
    </row>
    <row r="1668" s="35" customFormat="1" spans="6:30">
      <c r="F1668" s="52"/>
      <c r="G1668" s="52"/>
      <c r="P1668" s="52"/>
      <c r="Q1668" s="38"/>
      <c r="AC1668" s="39"/>
      <c r="AD1668" s="40"/>
    </row>
    <row r="1669" s="35" customFormat="1" spans="6:30">
      <c r="F1669" s="52"/>
      <c r="G1669" s="52"/>
      <c r="P1669" s="52"/>
      <c r="Q1669" s="38"/>
      <c r="AC1669" s="39"/>
      <c r="AD1669" s="40"/>
    </row>
    <row r="1670" s="35" customFormat="1" spans="6:30">
      <c r="F1670" s="52"/>
      <c r="G1670" s="52"/>
      <c r="P1670" s="52"/>
      <c r="Q1670" s="38"/>
      <c r="AC1670" s="39"/>
      <c r="AD1670" s="40"/>
    </row>
    <row r="1671" s="35" customFormat="1" spans="6:30">
      <c r="F1671" s="52"/>
      <c r="G1671" s="52"/>
      <c r="P1671" s="52"/>
      <c r="Q1671" s="38"/>
      <c r="AC1671" s="39"/>
      <c r="AD1671" s="40"/>
    </row>
    <row r="1672" s="35" customFormat="1" spans="6:30">
      <c r="F1672" s="52"/>
      <c r="G1672" s="52"/>
      <c r="P1672" s="52"/>
      <c r="Q1672" s="38"/>
      <c r="AC1672" s="39"/>
      <c r="AD1672" s="40"/>
    </row>
    <row r="1673" s="35" customFormat="1" spans="6:30">
      <c r="F1673" s="52"/>
      <c r="G1673" s="52"/>
      <c r="P1673" s="52"/>
      <c r="Q1673" s="38"/>
      <c r="AC1673" s="39"/>
      <c r="AD1673" s="40"/>
    </row>
    <row r="1674" s="35" customFormat="1" spans="6:30">
      <c r="F1674" s="52"/>
      <c r="G1674" s="52"/>
      <c r="P1674" s="52"/>
      <c r="Q1674" s="38"/>
      <c r="AC1674" s="39"/>
      <c r="AD1674" s="40"/>
    </row>
    <row r="1675" s="35" customFormat="1" spans="6:30">
      <c r="F1675" s="52"/>
      <c r="G1675" s="52"/>
      <c r="P1675" s="52"/>
      <c r="Q1675" s="38"/>
      <c r="AC1675" s="39"/>
      <c r="AD1675" s="40"/>
    </row>
    <row r="1676" s="35" customFormat="1" spans="6:30">
      <c r="F1676" s="52"/>
      <c r="G1676" s="52"/>
      <c r="P1676" s="52"/>
      <c r="Q1676" s="38"/>
      <c r="AC1676" s="39"/>
      <c r="AD1676" s="40"/>
    </row>
    <row r="1677" s="35" customFormat="1" spans="6:30">
      <c r="F1677" s="52"/>
      <c r="G1677" s="52"/>
      <c r="P1677" s="52"/>
      <c r="Q1677" s="38"/>
      <c r="AC1677" s="39"/>
      <c r="AD1677" s="40"/>
    </row>
    <row r="1678" s="35" customFormat="1" spans="6:30">
      <c r="F1678" s="52"/>
      <c r="G1678" s="52"/>
      <c r="P1678" s="52"/>
      <c r="Q1678" s="38"/>
      <c r="AC1678" s="39"/>
      <c r="AD1678" s="40"/>
    </row>
    <row r="1679" s="35" customFormat="1" spans="6:30">
      <c r="F1679" s="52"/>
      <c r="G1679" s="52"/>
      <c r="P1679" s="52"/>
      <c r="Q1679" s="38"/>
      <c r="AC1679" s="39"/>
      <c r="AD1679" s="40"/>
    </row>
    <row r="1680" s="35" customFormat="1" spans="6:30">
      <c r="F1680" s="52"/>
      <c r="G1680" s="52"/>
      <c r="P1680" s="52"/>
      <c r="Q1680" s="38"/>
      <c r="AC1680" s="39"/>
      <c r="AD1680" s="40"/>
    </row>
    <row r="1681" s="35" customFormat="1" spans="6:30">
      <c r="F1681" s="52"/>
      <c r="G1681" s="52"/>
      <c r="P1681" s="52"/>
      <c r="Q1681" s="38"/>
      <c r="AC1681" s="39"/>
      <c r="AD1681" s="40"/>
    </row>
    <row r="1682" s="35" customFormat="1" spans="6:30">
      <c r="F1682" s="52"/>
      <c r="G1682" s="52"/>
      <c r="P1682" s="52"/>
      <c r="Q1682" s="38"/>
      <c r="AC1682" s="39"/>
      <c r="AD1682" s="40"/>
    </row>
    <row r="1683" s="35" customFormat="1" spans="6:30">
      <c r="F1683" s="52"/>
      <c r="G1683" s="52"/>
      <c r="P1683" s="52"/>
      <c r="Q1683" s="38"/>
      <c r="AC1683" s="39"/>
      <c r="AD1683" s="40"/>
    </row>
    <row r="1684" s="35" customFormat="1" spans="6:30">
      <c r="F1684" s="52"/>
      <c r="G1684" s="52"/>
      <c r="P1684" s="52"/>
      <c r="Q1684" s="38"/>
      <c r="AC1684" s="39"/>
      <c r="AD1684" s="40"/>
    </row>
    <row r="1685" s="35" customFormat="1" spans="6:30">
      <c r="F1685" s="52"/>
      <c r="G1685" s="52"/>
      <c r="P1685" s="52"/>
      <c r="Q1685" s="38"/>
      <c r="AC1685" s="39"/>
      <c r="AD1685" s="40"/>
    </row>
    <row r="1686" s="35" customFormat="1" spans="6:30">
      <c r="F1686" s="52"/>
      <c r="G1686" s="52"/>
      <c r="P1686" s="52"/>
      <c r="Q1686" s="38"/>
      <c r="AC1686" s="39"/>
      <c r="AD1686" s="40"/>
    </row>
    <row r="1687" s="35" customFormat="1" spans="6:30">
      <c r="F1687" s="52"/>
      <c r="G1687" s="52"/>
      <c r="P1687" s="52"/>
      <c r="Q1687" s="38"/>
      <c r="AC1687" s="39"/>
      <c r="AD1687" s="40"/>
    </row>
    <row r="1688" s="35" customFormat="1" spans="6:30">
      <c r="F1688" s="52"/>
      <c r="G1688" s="52"/>
      <c r="P1688" s="52"/>
      <c r="Q1688" s="38"/>
      <c r="AC1688" s="39"/>
      <c r="AD1688" s="40"/>
    </row>
    <row r="1689" s="35" customFormat="1" spans="6:30">
      <c r="F1689" s="52"/>
      <c r="G1689" s="52"/>
      <c r="P1689" s="52"/>
      <c r="Q1689" s="38"/>
      <c r="AC1689" s="39"/>
      <c r="AD1689" s="40"/>
    </row>
    <row r="1690" s="35" customFormat="1" spans="6:30">
      <c r="F1690" s="52"/>
      <c r="G1690" s="52"/>
      <c r="P1690" s="52"/>
      <c r="Q1690" s="38"/>
      <c r="AC1690" s="39"/>
      <c r="AD1690" s="40"/>
    </row>
    <row r="1691" s="35" customFormat="1" spans="6:30">
      <c r="F1691" s="52"/>
      <c r="G1691" s="52"/>
      <c r="P1691" s="52"/>
      <c r="Q1691" s="38"/>
      <c r="AC1691" s="39"/>
      <c r="AD1691" s="40"/>
    </row>
    <row r="1692" s="35" customFormat="1" spans="6:30">
      <c r="F1692" s="52"/>
      <c r="G1692" s="52"/>
      <c r="P1692" s="52"/>
      <c r="Q1692" s="38"/>
      <c r="AC1692" s="39"/>
      <c r="AD1692" s="40"/>
    </row>
    <row r="1693" s="35" customFormat="1" spans="6:30">
      <c r="F1693" s="52"/>
      <c r="G1693" s="52"/>
      <c r="P1693" s="52"/>
      <c r="Q1693" s="38"/>
      <c r="AC1693" s="39"/>
      <c r="AD1693" s="40"/>
    </row>
    <row r="1694" s="35" customFormat="1" spans="6:30">
      <c r="F1694" s="52"/>
      <c r="G1694" s="52"/>
      <c r="P1694" s="52"/>
      <c r="Q1694" s="38"/>
      <c r="AC1694" s="39"/>
      <c r="AD1694" s="40"/>
    </row>
    <row r="1695" s="35" customFormat="1" spans="6:30">
      <c r="F1695" s="52"/>
      <c r="G1695" s="52"/>
      <c r="P1695" s="52"/>
      <c r="Q1695" s="38"/>
      <c r="AC1695" s="39"/>
      <c r="AD1695" s="40"/>
    </row>
    <row r="1696" s="35" customFormat="1" spans="6:30">
      <c r="F1696" s="52"/>
      <c r="G1696" s="52"/>
      <c r="P1696" s="52"/>
      <c r="Q1696" s="38"/>
      <c r="AC1696" s="39"/>
      <c r="AD1696" s="40"/>
    </row>
    <row r="1697" s="35" customFormat="1" spans="6:30">
      <c r="F1697" s="52"/>
      <c r="G1697" s="52"/>
      <c r="P1697" s="52"/>
      <c r="Q1697" s="38"/>
      <c r="AC1697" s="39"/>
      <c r="AD1697" s="40"/>
    </row>
    <row r="1698" s="35" customFormat="1" spans="6:30">
      <c r="F1698" s="52"/>
      <c r="G1698" s="52"/>
      <c r="P1698" s="52"/>
      <c r="Q1698" s="38"/>
      <c r="AC1698" s="39"/>
      <c r="AD1698" s="40"/>
    </row>
    <row r="1699" s="35" customFormat="1" spans="6:30">
      <c r="F1699" s="52"/>
      <c r="G1699" s="52"/>
      <c r="P1699" s="52"/>
      <c r="Q1699" s="38"/>
      <c r="AC1699" s="39"/>
      <c r="AD1699" s="40"/>
    </row>
    <row r="1700" s="35" customFormat="1" spans="6:30">
      <c r="F1700" s="52"/>
      <c r="G1700" s="52"/>
      <c r="P1700" s="52"/>
      <c r="Q1700" s="38"/>
      <c r="AC1700" s="39"/>
      <c r="AD1700" s="40"/>
    </row>
    <row r="1701" s="35" customFormat="1" spans="6:30">
      <c r="F1701" s="52"/>
      <c r="G1701" s="52"/>
      <c r="P1701" s="52"/>
      <c r="Q1701" s="38"/>
      <c r="AC1701" s="39"/>
      <c r="AD1701" s="40"/>
    </row>
    <row r="1702" s="35" customFormat="1" spans="6:30">
      <c r="F1702" s="52"/>
      <c r="G1702" s="52"/>
      <c r="P1702" s="52"/>
      <c r="Q1702" s="38"/>
      <c r="AC1702" s="39"/>
      <c r="AD1702" s="40"/>
    </row>
    <row r="1703" s="35" customFormat="1" spans="6:30">
      <c r="F1703" s="52"/>
      <c r="G1703" s="52"/>
      <c r="P1703" s="52"/>
      <c r="Q1703" s="38"/>
      <c r="AC1703" s="39"/>
      <c r="AD1703" s="40"/>
    </row>
    <row r="1704" s="35" customFormat="1" spans="6:30">
      <c r="F1704" s="52"/>
      <c r="G1704" s="52"/>
      <c r="P1704" s="52"/>
      <c r="Q1704" s="38"/>
      <c r="AC1704" s="39"/>
      <c r="AD1704" s="40"/>
    </row>
    <row r="1705" s="35" customFormat="1" spans="6:30">
      <c r="F1705" s="52"/>
      <c r="G1705" s="52"/>
      <c r="P1705" s="52"/>
      <c r="Q1705" s="38"/>
      <c r="AC1705" s="39"/>
      <c r="AD1705" s="40"/>
    </row>
    <row r="1706" s="35" customFormat="1" spans="6:30">
      <c r="F1706" s="52"/>
      <c r="G1706" s="52"/>
      <c r="P1706" s="52"/>
      <c r="Q1706" s="38"/>
      <c r="AC1706" s="39"/>
      <c r="AD1706" s="40"/>
    </row>
    <row r="1707" s="35" customFormat="1" spans="6:30">
      <c r="F1707" s="52"/>
      <c r="G1707" s="52"/>
      <c r="P1707" s="52"/>
      <c r="Q1707" s="38"/>
      <c r="AC1707" s="39"/>
      <c r="AD1707" s="40"/>
    </row>
    <row r="1708" s="35" customFormat="1" spans="6:30">
      <c r="F1708" s="52"/>
      <c r="G1708" s="52"/>
      <c r="P1708" s="52"/>
      <c r="Q1708" s="38"/>
      <c r="AC1708" s="39"/>
      <c r="AD1708" s="40"/>
    </row>
    <row r="1709" s="35" customFormat="1" spans="6:30">
      <c r="F1709" s="52"/>
      <c r="G1709" s="52"/>
      <c r="P1709" s="52"/>
      <c r="Q1709" s="38"/>
      <c r="AC1709" s="39"/>
      <c r="AD1709" s="40"/>
    </row>
    <row r="1710" s="35" customFormat="1" spans="6:30">
      <c r="F1710" s="52"/>
      <c r="G1710" s="52"/>
      <c r="P1710" s="52"/>
      <c r="Q1710" s="38"/>
      <c r="AC1710" s="39"/>
      <c r="AD1710" s="40"/>
    </row>
    <row r="1711" s="35" customFormat="1" spans="6:30">
      <c r="F1711" s="52"/>
      <c r="G1711" s="52"/>
      <c r="P1711" s="52"/>
      <c r="Q1711" s="38"/>
      <c r="AC1711" s="39"/>
      <c r="AD1711" s="40"/>
    </row>
    <row r="1712" s="35" customFormat="1" spans="6:30">
      <c r="F1712" s="52"/>
      <c r="G1712" s="52"/>
      <c r="P1712" s="52"/>
      <c r="Q1712" s="38"/>
      <c r="AC1712" s="39"/>
      <c r="AD1712" s="40"/>
    </row>
    <row r="1713" s="35" customFormat="1" spans="6:30">
      <c r="F1713" s="52"/>
      <c r="G1713" s="52"/>
      <c r="P1713" s="52"/>
      <c r="Q1713" s="38"/>
      <c r="AC1713" s="39"/>
      <c r="AD1713" s="40"/>
    </row>
    <row r="1714" s="35" customFormat="1" spans="6:30">
      <c r="F1714" s="52"/>
      <c r="G1714" s="52"/>
      <c r="P1714" s="52"/>
      <c r="Q1714" s="38"/>
      <c r="AC1714" s="39"/>
      <c r="AD1714" s="40"/>
    </row>
    <row r="1715" s="35" customFormat="1" spans="6:30">
      <c r="F1715" s="52"/>
      <c r="G1715" s="52"/>
      <c r="P1715" s="52"/>
      <c r="Q1715" s="38"/>
      <c r="AC1715" s="39"/>
      <c r="AD1715" s="40"/>
    </row>
    <row r="1716" s="35" customFormat="1" spans="6:30">
      <c r="F1716" s="52"/>
      <c r="G1716" s="52"/>
      <c r="P1716" s="52"/>
      <c r="Q1716" s="38"/>
      <c r="AC1716" s="39"/>
      <c r="AD1716" s="40"/>
    </row>
    <row r="1717" s="35" customFormat="1" spans="6:30">
      <c r="F1717" s="52"/>
      <c r="G1717" s="52"/>
      <c r="P1717" s="52"/>
      <c r="Q1717" s="38"/>
      <c r="AC1717" s="39"/>
      <c r="AD1717" s="40"/>
    </row>
    <row r="1718" s="35" customFormat="1" spans="6:30">
      <c r="F1718" s="52"/>
      <c r="G1718" s="52"/>
      <c r="P1718" s="52"/>
      <c r="Q1718" s="38"/>
      <c r="AC1718" s="39"/>
      <c r="AD1718" s="40"/>
    </row>
    <row r="1719" s="35" customFormat="1" spans="6:30">
      <c r="F1719" s="52"/>
      <c r="G1719" s="52"/>
      <c r="P1719" s="52"/>
      <c r="Q1719" s="38"/>
      <c r="AC1719" s="39"/>
      <c r="AD1719" s="40"/>
    </row>
    <row r="1720" s="35" customFormat="1" spans="6:30">
      <c r="F1720" s="52"/>
      <c r="G1720" s="52"/>
      <c r="P1720" s="52"/>
      <c r="Q1720" s="38"/>
      <c r="AC1720" s="39"/>
      <c r="AD1720" s="40"/>
    </row>
    <row r="1721" s="35" customFormat="1" spans="6:30">
      <c r="F1721" s="52"/>
      <c r="G1721" s="52"/>
      <c r="P1721" s="52"/>
      <c r="Q1721" s="38"/>
      <c r="AC1721" s="39"/>
      <c r="AD1721" s="40"/>
    </row>
    <row r="1722" s="35" customFormat="1" spans="6:30">
      <c r="F1722" s="52"/>
      <c r="G1722" s="52"/>
      <c r="P1722" s="52"/>
      <c r="Q1722" s="38"/>
      <c r="AC1722" s="39"/>
      <c r="AD1722" s="40"/>
    </row>
    <row r="1723" s="35" customFormat="1" spans="6:30">
      <c r="F1723" s="52"/>
      <c r="G1723" s="52"/>
      <c r="P1723" s="52"/>
      <c r="Q1723" s="38"/>
      <c r="AC1723" s="39"/>
      <c r="AD1723" s="40"/>
    </row>
    <row r="1724" s="35" customFormat="1" spans="6:30">
      <c r="F1724" s="52"/>
      <c r="G1724" s="52"/>
      <c r="P1724" s="52"/>
      <c r="Q1724" s="38"/>
      <c r="AC1724" s="39"/>
      <c r="AD1724" s="40"/>
    </row>
    <row r="1725" s="35" customFormat="1" spans="6:30">
      <c r="F1725" s="52"/>
      <c r="G1725" s="52"/>
      <c r="P1725" s="52"/>
      <c r="Q1725" s="38"/>
      <c r="AC1725" s="39"/>
      <c r="AD1725" s="40"/>
    </row>
    <row r="1726" s="35" customFormat="1" spans="6:30">
      <c r="F1726" s="52"/>
      <c r="G1726" s="52"/>
      <c r="P1726" s="52"/>
      <c r="Q1726" s="38"/>
      <c r="AC1726" s="39"/>
      <c r="AD1726" s="40"/>
    </row>
    <row r="1727" s="35" customFormat="1" spans="6:30">
      <c r="F1727" s="52"/>
      <c r="G1727" s="52"/>
      <c r="P1727" s="52"/>
      <c r="Q1727" s="38"/>
      <c r="AC1727" s="39"/>
      <c r="AD1727" s="40"/>
    </row>
    <row r="1728" s="35" customFormat="1" spans="6:30">
      <c r="F1728" s="52"/>
      <c r="G1728" s="52"/>
      <c r="P1728" s="52"/>
      <c r="Q1728" s="38"/>
      <c r="AC1728" s="39"/>
      <c r="AD1728" s="40"/>
    </row>
    <row r="1729" s="35" customFormat="1" spans="6:30">
      <c r="F1729" s="52"/>
      <c r="G1729" s="52"/>
      <c r="P1729" s="52"/>
      <c r="Q1729" s="38"/>
      <c r="AC1729" s="39"/>
      <c r="AD1729" s="40"/>
    </row>
    <row r="1730" s="35" customFormat="1" spans="6:30">
      <c r="F1730" s="52"/>
      <c r="G1730" s="52"/>
      <c r="P1730" s="52"/>
      <c r="Q1730" s="38"/>
      <c r="AC1730" s="39"/>
      <c r="AD1730" s="40"/>
    </row>
    <row r="1731" s="35" customFormat="1" spans="6:30">
      <c r="F1731" s="52"/>
      <c r="G1731" s="52"/>
      <c r="P1731" s="52"/>
      <c r="Q1731" s="38"/>
      <c r="AC1731" s="39"/>
      <c r="AD1731" s="40"/>
    </row>
    <row r="1732" s="35" customFormat="1" spans="6:30">
      <c r="F1732" s="52"/>
      <c r="G1732" s="52"/>
      <c r="P1732" s="52"/>
      <c r="Q1732" s="38"/>
      <c r="AC1732" s="39"/>
      <c r="AD1732" s="40"/>
    </row>
    <row r="1733" s="35" customFormat="1" spans="6:30">
      <c r="F1733" s="52"/>
      <c r="G1733" s="52"/>
      <c r="P1733" s="52"/>
      <c r="Q1733" s="38"/>
      <c r="AC1733" s="39"/>
      <c r="AD1733" s="40"/>
    </row>
    <row r="1734" s="35" customFormat="1" spans="6:30">
      <c r="F1734" s="52"/>
      <c r="G1734" s="52"/>
      <c r="P1734" s="52"/>
      <c r="Q1734" s="38"/>
      <c r="AC1734" s="39"/>
      <c r="AD1734" s="40"/>
    </row>
    <row r="1735" s="35" customFormat="1" spans="6:30">
      <c r="F1735" s="52"/>
      <c r="G1735" s="52"/>
      <c r="P1735" s="52"/>
      <c r="Q1735" s="38"/>
      <c r="AC1735" s="39"/>
      <c r="AD1735" s="40"/>
    </row>
    <row r="1736" s="35" customFormat="1" spans="6:30">
      <c r="F1736" s="52"/>
      <c r="G1736" s="52"/>
      <c r="P1736" s="52"/>
      <c r="Q1736" s="38"/>
      <c r="AC1736" s="39"/>
      <c r="AD1736" s="40"/>
    </row>
    <row r="1737" s="35" customFormat="1" spans="6:30">
      <c r="F1737" s="52"/>
      <c r="G1737" s="52"/>
      <c r="P1737" s="52"/>
      <c r="Q1737" s="38"/>
      <c r="AC1737" s="39"/>
      <c r="AD1737" s="40"/>
    </row>
    <row r="1738" s="35" customFormat="1" spans="6:30">
      <c r="F1738" s="52"/>
      <c r="G1738" s="52"/>
      <c r="P1738" s="52"/>
      <c r="Q1738" s="38"/>
      <c r="AC1738" s="39"/>
      <c r="AD1738" s="40"/>
    </row>
    <row r="1739" s="35" customFormat="1" spans="6:30">
      <c r="F1739" s="52"/>
      <c r="G1739" s="52"/>
      <c r="P1739" s="52"/>
      <c r="Q1739" s="38"/>
      <c r="AC1739" s="39"/>
      <c r="AD1739" s="40"/>
    </row>
    <row r="1740" s="35" customFormat="1" spans="6:30">
      <c r="F1740" s="52"/>
      <c r="G1740" s="52"/>
      <c r="P1740" s="52"/>
      <c r="Q1740" s="38"/>
      <c r="AC1740" s="39"/>
      <c r="AD1740" s="40"/>
    </row>
    <row r="1741" s="35" customFormat="1" spans="6:30">
      <c r="F1741" s="52"/>
      <c r="G1741" s="52"/>
      <c r="P1741" s="52"/>
      <c r="Q1741" s="38"/>
      <c r="AC1741" s="39"/>
      <c r="AD1741" s="40"/>
    </row>
    <row r="1742" s="35" customFormat="1" spans="6:30">
      <c r="F1742" s="52"/>
      <c r="G1742" s="52"/>
      <c r="P1742" s="52"/>
      <c r="Q1742" s="38"/>
      <c r="AC1742" s="39"/>
      <c r="AD1742" s="40"/>
    </row>
    <row r="1743" s="35" customFormat="1" spans="6:30">
      <c r="F1743" s="52"/>
      <c r="G1743" s="52"/>
      <c r="P1743" s="52"/>
      <c r="Q1743" s="38"/>
      <c r="AC1743" s="39"/>
      <c r="AD1743" s="40"/>
    </row>
    <row r="1744" s="35" customFormat="1" spans="6:30">
      <c r="F1744" s="52"/>
      <c r="G1744" s="52"/>
      <c r="P1744" s="52"/>
      <c r="Q1744" s="38"/>
      <c r="AC1744" s="39"/>
      <c r="AD1744" s="40"/>
    </row>
    <row r="1745" s="35" customFormat="1" spans="6:30">
      <c r="F1745" s="52"/>
      <c r="G1745" s="52"/>
      <c r="P1745" s="52"/>
      <c r="Q1745" s="38"/>
      <c r="AC1745" s="39"/>
      <c r="AD1745" s="40"/>
    </row>
    <row r="1746" s="35" customFormat="1" spans="6:30">
      <c r="F1746" s="52"/>
      <c r="G1746" s="52"/>
      <c r="P1746" s="52"/>
      <c r="Q1746" s="38"/>
      <c r="AC1746" s="39"/>
      <c r="AD1746" s="40"/>
    </row>
    <row r="1747" s="35" customFormat="1" spans="6:30">
      <c r="F1747" s="52"/>
      <c r="G1747" s="52"/>
      <c r="P1747" s="52"/>
      <c r="Q1747" s="38"/>
      <c r="AC1747" s="39"/>
      <c r="AD1747" s="40"/>
    </row>
    <row r="1748" s="35" customFormat="1" spans="6:30">
      <c r="F1748" s="52"/>
      <c r="G1748" s="52"/>
      <c r="P1748" s="52"/>
      <c r="Q1748" s="38"/>
      <c r="AC1748" s="39"/>
      <c r="AD1748" s="40"/>
    </row>
    <row r="1749" s="35" customFormat="1" spans="6:30">
      <c r="F1749" s="52"/>
      <c r="G1749" s="52"/>
      <c r="P1749" s="52"/>
      <c r="Q1749" s="38"/>
      <c r="AC1749" s="39"/>
      <c r="AD1749" s="40"/>
    </row>
    <row r="1750" s="35" customFormat="1" spans="6:30">
      <c r="F1750" s="52"/>
      <c r="G1750" s="52"/>
      <c r="P1750" s="52"/>
      <c r="Q1750" s="38"/>
      <c r="AC1750" s="39"/>
      <c r="AD1750" s="40"/>
    </row>
    <row r="1751" s="35" customFormat="1" spans="6:30">
      <c r="F1751" s="52"/>
      <c r="G1751" s="52"/>
      <c r="P1751" s="52"/>
      <c r="Q1751" s="38"/>
      <c r="AC1751" s="39"/>
      <c r="AD1751" s="40"/>
    </row>
    <row r="1752" s="35" customFormat="1" spans="6:30">
      <c r="F1752" s="52"/>
      <c r="G1752" s="52"/>
      <c r="P1752" s="52"/>
      <c r="Q1752" s="38"/>
      <c r="AC1752" s="39"/>
      <c r="AD1752" s="40"/>
    </row>
    <row r="1753" s="35" customFormat="1" spans="6:30">
      <c r="F1753" s="52"/>
      <c r="G1753" s="52"/>
      <c r="P1753" s="52"/>
      <c r="Q1753" s="38"/>
      <c r="AC1753" s="39"/>
      <c r="AD1753" s="40"/>
    </row>
    <row r="1754" s="35" customFormat="1" spans="6:30">
      <c r="F1754" s="52"/>
      <c r="G1754" s="52"/>
      <c r="P1754" s="52"/>
      <c r="Q1754" s="38"/>
      <c r="AC1754" s="39"/>
      <c r="AD1754" s="40"/>
    </row>
    <row r="1755" s="35" customFormat="1" spans="6:30">
      <c r="F1755" s="52"/>
      <c r="G1755" s="52"/>
      <c r="P1755" s="52"/>
      <c r="Q1755" s="38"/>
      <c r="AC1755" s="39"/>
      <c r="AD1755" s="40"/>
    </row>
    <row r="1756" s="35" customFormat="1" spans="6:30">
      <c r="F1756" s="52"/>
      <c r="G1756" s="52"/>
      <c r="P1756" s="52"/>
      <c r="Q1756" s="38"/>
      <c r="AC1756" s="39"/>
      <c r="AD1756" s="40"/>
    </row>
    <row r="1757" s="35" customFormat="1" spans="6:30">
      <c r="F1757" s="52"/>
      <c r="G1757" s="52"/>
      <c r="P1757" s="52"/>
      <c r="Q1757" s="38"/>
      <c r="AC1757" s="39"/>
      <c r="AD1757" s="40"/>
    </row>
    <row r="1758" s="35" customFormat="1" spans="6:30">
      <c r="F1758" s="52"/>
      <c r="G1758" s="52"/>
      <c r="P1758" s="52"/>
      <c r="Q1758" s="38"/>
      <c r="AC1758" s="39"/>
      <c r="AD1758" s="40"/>
    </row>
    <row r="1759" s="35" customFormat="1" spans="6:30">
      <c r="F1759" s="52"/>
      <c r="G1759" s="52"/>
      <c r="P1759" s="52"/>
      <c r="Q1759" s="38"/>
      <c r="AC1759" s="39"/>
      <c r="AD1759" s="40"/>
    </row>
    <row r="1760" s="35" customFormat="1" spans="6:30">
      <c r="F1760" s="52"/>
      <c r="G1760" s="52"/>
      <c r="P1760" s="52"/>
      <c r="Q1760" s="38"/>
      <c r="AC1760" s="39"/>
      <c r="AD1760" s="40"/>
    </row>
    <row r="1761" s="35" customFormat="1" spans="6:30">
      <c r="F1761" s="52"/>
      <c r="G1761" s="52"/>
      <c r="P1761" s="52"/>
      <c r="Q1761" s="38"/>
      <c r="AC1761" s="39"/>
      <c r="AD1761" s="40"/>
    </row>
    <row r="1762" s="35" customFormat="1" spans="6:30">
      <c r="F1762" s="52"/>
      <c r="G1762" s="52"/>
      <c r="P1762" s="52"/>
      <c r="Q1762" s="38"/>
      <c r="AC1762" s="39"/>
      <c r="AD1762" s="40"/>
    </row>
    <row r="1763" s="35" customFormat="1" spans="6:30">
      <c r="F1763" s="52"/>
      <c r="G1763" s="52"/>
      <c r="P1763" s="52"/>
      <c r="Q1763" s="38"/>
      <c r="AC1763" s="39"/>
      <c r="AD1763" s="40"/>
    </row>
    <row r="1764" s="35" customFormat="1" spans="6:30">
      <c r="F1764" s="52"/>
      <c r="G1764" s="52"/>
      <c r="P1764" s="52"/>
      <c r="Q1764" s="38"/>
      <c r="AC1764" s="39"/>
      <c r="AD1764" s="40"/>
    </row>
    <row r="1765" s="35" customFormat="1" spans="6:30">
      <c r="F1765" s="52"/>
      <c r="G1765" s="52"/>
      <c r="P1765" s="52"/>
      <c r="Q1765" s="38"/>
      <c r="AC1765" s="39"/>
      <c r="AD1765" s="40"/>
    </row>
    <row r="1766" s="35" customFormat="1" spans="6:30">
      <c r="F1766" s="52"/>
      <c r="G1766" s="52"/>
      <c r="P1766" s="52"/>
      <c r="Q1766" s="38"/>
      <c r="AC1766" s="39"/>
      <c r="AD1766" s="40"/>
    </row>
    <row r="1767" s="35" customFormat="1" spans="6:30">
      <c r="F1767" s="52"/>
      <c r="G1767" s="52"/>
      <c r="P1767" s="52"/>
      <c r="Q1767" s="38"/>
      <c r="AC1767" s="39"/>
      <c r="AD1767" s="40"/>
    </row>
    <row r="1768" s="35" customFormat="1" spans="6:30">
      <c r="F1768" s="52"/>
      <c r="G1768" s="52"/>
      <c r="P1768" s="52"/>
      <c r="Q1768" s="38"/>
      <c r="AC1768" s="39"/>
      <c r="AD1768" s="40"/>
    </row>
    <row r="1769" s="35" customFormat="1" spans="6:30">
      <c r="F1769" s="52"/>
      <c r="G1769" s="52"/>
      <c r="P1769" s="52"/>
      <c r="Q1769" s="38"/>
      <c r="AC1769" s="39"/>
      <c r="AD1769" s="40"/>
    </row>
    <row r="1770" s="35" customFormat="1" spans="6:30">
      <c r="F1770" s="52"/>
      <c r="G1770" s="52"/>
      <c r="P1770" s="52"/>
      <c r="Q1770" s="38"/>
      <c r="AC1770" s="39"/>
      <c r="AD1770" s="40"/>
    </row>
    <row r="1771" s="35" customFormat="1" spans="6:30">
      <c r="F1771" s="52"/>
      <c r="G1771" s="52"/>
      <c r="P1771" s="52"/>
      <c r="Q1771" s="38"/>
      <c r="AC1771" s="39"/>
      <c r="AD1771" s="40"/>
    </row>
    <row r="1772" s="35" customFormat="1" spans="6:30">
      <c r="F1772" s="52"/>
      <c r="G1772" s="52"/>
      <c r="P1772" s="52"/>
      <c r="Q1772" s="38"/>
      <c r="AC1772" s="39"/>
      <c r="AD1772" s="40"/>
    </row>
    <row r="1773" s="35" customFormat="1" spans="6:30">
      <c r="F1773" s="52"/>
      <c r="G1773" s="52"/>
      <c r="P1773" s="52"/>
      <c r="Q1773" s="38"/>
      <c r="AC1773" s="39"/>
      <c r="AD1773" s="40"/>
    </row>
    <row r="1774" s="35" customFormat="1" spans="6:30">
      <c r="F1774" s="52"/>
      <c r="G1774" s="52"/>
      <c r="P1774" s="52"/>
      <c r="Q1774" s="38"/>
      <c r="AC1774" s="39"/>
      <c r="AD1774" s="40"/>
    </row>
    <row r="1775" s="35" customFormat="1" spans="6:30">
      <c r="F1775" s="52"/>
      <c r="G1775" s="52"/>
      <c r="P1775" s="52"/>
      <c r="Q1775" s="38"/>
      <c r="AC1775" s="39"/>
      <c r="AD1775" s="40"/>
    </row>
    <row r="1776" s="35" customFormat="1" spans="6:30">
      <c r="F1776" s="52"/>
      <c r="G1776" s="52"/>
      <c r="P1776" s="52"/>
      <c r="Q1776" s="38"/>
      <c r="AC1776" s="39"/>
      <c r="AD1776" s="40"/>
    </row>
    <row r="1777" s="35" customFormat="1" spans="6:30">
      <c r="F1777" s="52"/>
      <c r="G1777" s="52"/>
      <c r="P1777" s="52"/>
      <c r="Q1777" s="38"/>
      <c r="AC1777" s="39"/>
      <c r="AD1777" s="40"/>
    </row>
    <row r="1778" s="35" customFormat="1" spans="6:30">
      <c r="F1778" s="52"/>
      <c r="G1778" s="52"/>
      <c r="P1778" s="52"/>
      <c r="Q1778" s="38"/>
      <c r="AC1778" s="39"/>
      <c r="AD1778" s="40"/>
    </row>
    <row r="1779" s="35" customFormat="1" spans="6:30">
      <c r="F1779" s="52"/>
      <c r="G1779" s="52"/>
      <c r="P1779" s="52"/>
      <c r="Q1779" s="38"/>
      <c r="AC1779" s="39"/>
      <c r="AD1779" s="40"/>
    </row>
    <row r="1780" s="35" customFormat="1" spans="6:30">
      <c r="F1780" s="52"/>
      <c r="G1780" s="52"/>
      <c r="P1780" s="52"/>
      <c r="Q1780" s="38"/>
      <c r="AC1780" s="39"/>
      <c r="AD1780" s="40"/>
    </row>
    <row r="1781" s="35" customFormat="1" spans="6:30">
      <c r="F1781" s="52"/>
      <c r="G1781" s="52"/>
      <c r="P1781" s="52"/>
      <c r="Q1781" s="38"/>
      <c r="AC1781" s="39"/>
      <c r="AD1781" s="40"/>
    </row>
    <row r="1782" s="35" customFormat="1" spans="6:30">
      <c r="F1782" s="52"/>
      <c r="G1782" s="52"/>
      <c r="P1782" s="52"/>
      <c r="Q1782" s="38"/>
      <c r="AC1782" s="39"/>
      <c r="AD1782" s="40"/>
    </row>
    <row r="1783" s="35" customFormat="1" spans="6:30">
      <c r="F1783" s="52"/>
      <c r="G1783" s="52"/>
      <c r="P1783" s="52"/>
      <c r="Q1783" s="38"/>
      <c r="AC1783" s="39"/>
      <c r="AD1783" s="40"/>
    </row>
    <row r="1784" s="35" customFormat="1" spans="6:30">
      <c r="F1784" s="52"/>
      <c r="G1784" s="52"/>
      <c r="P1784" s="52"/>
      <c r="Q1784" s="38"/>
      <c r="AC1784" s="39"/>
      <c r="AD1784" s="40"/>
    </row>
    <row r="1785" s="35" customFormat="1" spans="6:30">
      <c r="F1785" s="52"/>
      <c r="G1785" s="52"/>
      <c r="P1785" s="52"/>
      <c r="Q1785" s="38"/>
      <c r="AC1785" s="39"/>
      <c r="AD1785" s="40"/>
    </row>
    <row r="1786" s="35" customFormat="1" spans="6:30">
      <c r="F1786" s="52"/>
      <c r="G1786" s="52"/>
      <c r="P1786" s="52"/>
      <c r="Q1786" s="38"/>
      <c r="AC1786" s="39"/>
      <c r="AD1786" s="40"/>
    </row>
    <row r="1787" s="35" customFormat="1" spans="6:30">
      <c r="F1787" s="52"/>
      <c r="G1787" s="52"/>
      <c r="P1787" s="52"/>
      <c r="Q1787" s="38"/>
      <c r="AC1787" s="39"/>
      <c r="AD1787" s="40"/>
    </row>
    <row r="1788" s="35" customFormat="1" spans="6:30">
      <c r="F1788" s="52"/>
      <c r="G1788" s="52"/>
      <c r="P1788" s="52"/>
      <c r="Q1788" s="38"/>
      <c r="AC1788" s="39"/>
      <c r="AD1788" s="40"/>
    </row>
    <row r="1789" s="35" customFormat="1" spans="6:30">
      <c r="F1789" s="52"/>
      <c r="G1789" s="52"/>
      <c r="P1789" s="52"/>
      <c r="Q1789" s="38"/>
      <c r="AC1789" s="39"/>
      <c r="AD1789" s="40"/>
    </row>
    <row r="1790" s="35" customFormat="1" spans="6:30">
      <c r="F1790" s="52"/>
      <c r="G1790" s="52"/>
      <c r="P1790" s="52"/>
      <c r="Q1790" s="38"/>
      <c r="AC1790" s="39"/>
      <c r="AD1790" s="40"/>
    </row>
    <row r="1791" s="35" customFormat="1" spans="6:30">
      <c r="F1791" s="52"/>
      <c r="G1791" s="52"/>
      <c r="P1791" s="52"/>
      <c r="Q1791" s="38"/>
      <c r="AC1791" s="39"/>
      <c r="AD1791" s="40"/>
    </row>
    <row r="1792" s="35" customFormat="1" spans="6:30">
      <c r="F1792" s="52"/>
      <c r="G1792" s="52"/>
      <c r="P1792" s="52"/>
      <c r="Q1792" s="38"/>
      <c r="AC1792" s="39"/>
      <c r="AD1792" s="40"/>
    </row>
    <row r="1793" s="35" customFormat="1" spans="6:30">
      <c r="F1793" s="52"/>
      <c r="G1793" s="52"/>
      <c r="P1793" s="52"/>
      <c r="Q1793" s="38"/>
      <c r="AC1793" s="39"/>
      <c r="AD1793" s="40"/>
    </row>
    <row r="1794" s="35" customFormat="1" spans="6:30">
      <c r="F1794" s="52"/>
      <c r="G1794" s="52"/>
      <c r="P1794" s="52"/>
      <c r="Q1794" s="38"/>
      <c r="AC1794" s="39"/>
      <c r="AD1794" s="40"/>
    </row>
    <row r="1795" s="35" customFormat="1" spans="6:30">
      <c r="F1795" s="52"/>
      <c r="G1795" s="52"/>
      <c r="P1795" s="52"/>
      <c r="Q1795" s="38"/>
      <c r="AC1795" s="39"/>
      <c r="AD1795" s="40"/>
    </row>
    <row r="1796" s="35" customFormat="1" spans="6:30">
      <c r="F1796" s="52"/>
      <c r="G1796" s="52"/>
      <c r="P1796" s="52"/>
      <c r="Q1796" s="38"/>
      <c r="AC1796" s="39"/>
      <c r="AD1796" s="40"/>
    </row>
    <row r="1797" s="35" customFormat="1" spans="6:30">
      <c r="F1797" s="52"/>
      <c r="G1797" s="52"/>
      <c r="P1797" s="52"/>
      <c r="Q1797" s="38"/>
      <c r="AC1797" s="39"/>
      <c r="AD1797" s="40"/>
    </row>
    <row r="1798" s="35" customFormat="1" spans="6:30">
      <c r="F1798" s="52"/>
      <c r="G1798" s="52"/>
      <c r="P1798" s="52"/>
      <c r="Q1798" s="38"/>
      <c r="AC1798" s="39"/>
      <c r="AD1798" s="40"/>
    </row>
    <row r="1799" s="35" customFormat="1" spans="6:30">
      <c r="F1799" s="52"/>
      <c r="G1799" s="52"/>
      <c r="P1799" s="52"/>
      <c r="Q1799" s="38"/>
      <c r="AC1799" s="39"/>
      <c r="AD1799" s="40"/>
    </row>
    <row r="1800" s="35" customFormat="1" spans="6:30">
      <c r="F1800" s="52"/>
      <c r="G1800" s="52"/>
      <c r="P1800" s="52"/>
      <c r="Q1800" s="38"/>
      <c r="AC1800" s="39"/>
      <c r="AD1800" s="40"/>
    </row>
    <row r="1801" s="35" customFormat="1" spans="6:30">
      <c r="F1801" s="52"/>
      <c r="G1801" s="52"/>
      <c r="P1801" s="52"/>
      <c r="Q1801" s="38"/>
      <c r="AC1801" s="39"/>
      <c r="AD1801" s="40"/>
    </row>
    <row r="1802" s="35" customFormat="1" spans="6:30">
      <c r="F1802" s="52"/>
      <c r="G1802" s="52"/>
      <c r="P1802" s="52"/>
      <c r="Q1802" s="38"/>
      <c r="AC1802" s="39"/>
      <c r="AD1802" s="40"/>
    </row>
    <row r="1803" s="35" customFormat="1" spans="6:30">
      <c r="F1803" s="52"/>
      <c r="G1803" s="52"/>
      <c r="P1803" s="52"/>
      <c r="Q1803" s="38"/>
      <c r="AC1803" s="39"/>
      <c r="AD1803" s="40"/>
    </row>
    <row r="1804" s="35" customFormat="1" spans="6:30">
      <c r="F1804" s="52"/>
      <c r="G1804" s="52"/>
      <c r="P1804" s="52"/>
      <c r="Q1804" s="38"/>
      <c r="AC1804" s="39"/>
      <c r="AD1804" s="40"/>
    </row>
    <row r="1805" s="35" customFormat="1" spans="6:30">
      <c r="F1805" s="52"/>
      <c r="G1805" s="52"/>
      <c r="P1805" s="52"/>
      <c r="Q1805" s="38"/>
      <c r="AC1805" s="39"/>
      <c r="AD1805" s="40"/>
    </row>
    <row r="1806" s="35" customFormat="1" spans="6:30">
      <c r="F1806" s="52"/>
      <c r="G1806" s="52"/>
      <c r="P1806" s="52"/>
      <c r="Q1806" s="38"/>
      <c r="AC1806" s="39"/>
      <c r="AD1806" s="40"/>
    </row>
    <row r="1807" s="35" customFormat="1" spans="6:30">
      <c r="F1807" s="52"/>
      <c r="G1807" s="52"/>
      <c r="P1807" s="52"/>
      <c r="Q1807" s="38"/>
      <c r="AC1807" s="39"/>
      <c r="AD1807" s="40"/>
    </row>
    <row r="1808" s="35" customFormat="1" spans="6:30">
      <c r="F1808" s="52"/>
      <c r="G1808" s="52"/>
      <c r="P1808" s="52"/>
      <c r="Q1808" s="38"/>
      <c r="AC1808" s="39"/>
      <c r="AD1808" s="40"/>
    </row>
    <row r="1809" s="35" customFormat="1" spans="6:30">
      <c r="F1809" s="52"/>
      <c r="G1809" s="52"/>
      <c r="P1809" s="52"/>
      <c r="Q1809" s="38"/>
      <c r="AC1809" s="39"/>
      <c r="AD1809" s="40"/>
    </row>
    <row r="1810" s="35" customFormat="1" spans="6:30">
      <c r="F1810" s="52"/>
      <c r="G1810" s="52"/>
      <c r="P1810" s="52"/>
      <c r="Q1810" s="38"/>
      <c r="AC1810" s="39"/>
      <c r="AD1810" s="40"/>
    </row>
    <row r="1811" s="35" customFormat="1" spans="6:30">
      <c r="F1811" s="52"/>
      <c r="G1811" s="52"/>
      <c r="P1811" s="52"/>
      <c r="Q1811" s="38"/>
      <c r="AC1811" s="39"/>
      <c r="AD1811" s="40"/>
    </row>
    <row r="1812" s="35" customFormat="1" spans="6:30">
      <c r="F1812" s="52"/>
      <c r="G1812" s="52"/>
      <c r="P1812" s="52"/>
      <c r="Q1812" s="38"/>
      <c r="AC1812" s="39"/>
      <c r="AD1812" s="40"/>
    </row>
    <row r="1813" s="35" customFormat="1" spans="6:30">
      <c r="F1813" s="52"/>
      <c r="G1813" s="52"/>
      <c r="P1813" s="52"/>
      <c r="Q1813" s="38"/>
      <c r="AC1813" s="39"/>
      <c r="AD1813" s="40"/>
    </row>
    <row r="1814" s="35" customFormat="1" spans="6:30">
      <c r="F1814" s="52"/>
      <c r="G1814" s="52"/>
      <c r="P1814" s="52"/>
      <c r="Q1814" s="38"/>
      <c r="AC1814" s="39"/>
      <c r="AD1814" s="40"/>
    </row>
    <row r="1815" s="35" customFormat="1" spans="6:30">
      <c r="F1815" s="52"/>
      <c r="G1815" s="52"/>
      <c r="P1815" s="52"/>
      <c r="Q1815" s="38"/>
      <c r="AC1815" s="39"/>
      <c r="AD1815" s="40"/>
    </row>
    <row r="1816" s="35" customFormat="1" spans="6:30">
      <c r="F1816" s="52"/>
      <c r="G1816" s="52"/>
      <c r="P1816" s="52"/>
      <c r="Q1816" s="38"/>
      <c r="AC1816" s="39"/>
      <c r="AD1816" s="40"/>
    </row>
    <row r="1817" s="35" customFormat="1" spans="6:30">
      <c r="F1817" s="52"/>
      <c r="G1817" s="52"/>
      <c r="P1817" s="52"/>
      <c r="Q1817" s="38"/>
      <c r="AC1817" s="39"/>
      <c r="AD1817" s="40"/>
    </row>
    <row r="1818" s="35" customFormat="1" spans="6:30">
      <c r="F1818" s="52"/>
      <c r="G1818" s="52"/>
      <c r="P1818" s="52"/>
      <c r="Q1818" s="38"/>
      <c r="AC1818" s="39"/>
      <c r="AD1818" s="40"/>
    </row>
    <row r="1819" s="35" customFormat="1" spans="6:30">
      <c r="F1819" s="52"/>
      <c r="G1819" s="52"/>
      <c r="P1819" s="52"/>
      <c r="Q1819" s="38"/>
      <c r="AC1819" s="39"/>
      <c r="AD1819" s="40"/>
    </row>
    <row r="1820" s="35" customFormat="1" spans="6:30">
      <c r="F1820" s="52"/>
      <c r="G1820" s="52"/>
      <c r="P1820" s="52"/>
      <c r="Q1820" s="38"/>
      <c r="AC1820" s="39"/>
      <c r="AD1820" s="40"/>
    </row>
    <row r="1821" s="35" customFormat="1" spans="6:30">
      <c r="F1821" s="52"/>
      <c r="G1821" s="52"/>
      <c r="P1821" s="52"/>
      <c r="Q1821" s="38"/>
      <c r="AC1821" s="39"/>
      <c r="AD1821" s="40"/>
    </row>
    <row r="1822" s="35" customFormat="1" spans="6:30">
      <c r="F1822" s="52"/>
      <c r="G1822" s="52"/>
      <c r="P1822" s="52"/>
      <c r="Q1822" s="38"/>
      <c r="AC1822" s="39"/>
      <c r="AD1822" s="40"/>
    </row>
    <row r="1823" s="35" customFormat="1" spans="6:30">
      <c r="F1823" s="52"/>
      <c r="G1823" s="52"/>
      <c r="P1823" s="52"/>
      <c r="Q1823" s="38"/>
      <c r="AC1823" s="39"/>
      <c r="AD1823" s="40"/>
    </row>
    <row r="1824" s="35" customFormat="1" spans="6:30">
      <c r="F1824" s="52"/>
      <c r="G1824" s="52"/>
      <c r="P1824" s="52"/>
      <c r="Q1824" s="38"/>
      <c r="AC1824" s="39"/>
      <c r="AD1824" s="40"/>
    </row>
    <row r="1825" s="35" customFormat="1" spans="6:30">
      <c r="F1825" s="52"/>
      <c r="G1825" s="52"/>
      <c r="P1825" s="52"/>
      <c r="Q1825" s="38"/>
      <c r="AC1825" s="39"/>
      <c r="AD1825" s="40"/>
    </row>
    <row r="1826" s="35" customFormat="1" spans="6:30">
      <c r="F1826" s="52"/>
      <c r="G1826" s="52"/>
      <c r="P1826" s="52"/>
      <c r="Q1826" s="38"/>
      <c r="AC1826" s="39"/>
      <c r="AD1826" s="40"/>
    </row>
    <row r="1827" s="35" customFormat="1" spans="6:30">
      <c r="F1827" s="52"/>
      <c r="G1827" s="52"/>
      <c r="P1827" s="52"/>
      <c r="Q1827" s="38"/>
      <c r="AC1827" s="39"/>
      <c r="AD1827" s="40"/>
    </row>
    <row r="1828" s="35" customFormat="1" spans="6:30">
      <c r="F1828" s="52"/>
      <c r="G1828" s="52"/>
      <c r="P1828" s="52"/>
      <c r="Q1828" s="38"/>
      <c r="AC1828" s="39"/>
      <c r="AD1828" s="40"/>
    </row>
    <row r="1829" s="35" customFormat="1" spans="6:30">
      <c r="F1829" s="52"/>
      <c r="G1829" s="52"/>
      <c r="P1829" s="52"/>
      <c r="Q1829" s="38"/>
      <c r="AC1829" s="39"/>
      <c r="AD1829" s="40"/>
    </row>
    <row r="1830" s="35" customFormat="1" spans="6:30">
      <c r="F1830" s="52"/>
      <c r="G1830" s="52"/>
      <c r="P1830" s="52"/>
      <c r="Q1830" s="38"/>
      <c r="AC1830" s="39"/>
      <c r="AD1830" s="40"/>
    </row>
    <row r="1831" s="35" customFormat="1" spans="6:30">
      <c r="F1831" s="52"/>
      <c r="G1831" s="52"/>
      <c r="P1831" s="52"/>
      <c r="Q1831" s="38"/>
      <c r="AC1831" s="39"/>
      <c r="AD1831" s="40"/>
    </row>
    <row r="1832" s="35" customFormat="1" spans="6:30">
      <c r="F1832" s="52"/>
      <c r="G1832" s="52"/>
      <c r="P1832" s="52"/>
      <c r="Q1832" s="38"/>
      <c r="AC1832" s="39"/>
      <c r="AD1832" s="40"/>
    </row>
    <row r="1833" s="35" customFormat="1" spans="6:30">
      <c r="F1833" s="52"/>
      <c r="G1833" s="52"/>
      <c r="P1833" s="52"/>
      <c r="Q1833" s="38"/>
      <c r="AC1833" s="39"/>
      <c r="AD1833" s="40"/>
    </row>
    <row r="1834" s="35" customFormat="1" spans="6:30">
      <c r="F1834" s="52"/>
      <c r="G1834" s="52"/>
      <c r="P1834" s="52"/>
      <c r="Q1834" s="38"/>
      <c r="AC1834" s="39"/>
      <c r="AD1834" s="40"/>
    </row>
    <row r="1835" s="35" customFormat="1" spans="6:30">
      <c r="F1835" s="52"/>
      <c r="G1835" s="52"/>
      <c r="P1835" s="52"/>
      <c r="Q1835" s="38"/>
      <c r="AC1835" s="39"/>
      <c r="AD1835" s="40"/>
    </row>
    <row r="1836" s="35" customFormat="1" spans="6:30">
      <c r="F1836" s="52"/>
      <c r="G1836" s="52"/>
      <c r="P1836" s="52"/>
      <c r="Q1836" s="38"/>
      <c r="AC1836" s="39"/>
      <c r="AD1836" s="40"/>
    </row>
    <row r="1837" s="35" customFormat="1" spans="6:30">
      <c r="F1837" s="52"/>
      <c r="G1837" s="52"/>
      <c r="P1837" s="52"/>
      <c r="Q1837" s="38"/>
      <c r="AC1837" s="39"/>
      <c r="AD1837" s="40"/>
    </row>
    <row r="1838" s="35" customFormat="1" spans="6:30">
      <c r="F1838" s="52"/>
      <c r="G1838" s="52"/>
      <c r="P1838" s="52"/>
      <c r="Q1838" s="38"/>
      <c r="AC1838" s="39"/>
      <c r="AD1838" s="40"/>
    </row>
    <row r="1839" s="35" customFormat="1" spans="6:30">
      <c r="F1839" s="52"/>
      <c r="G1839" s="52"/>
      <c r="P1839" s="52"/>
      <c r="Q1839" s="38"/>
      <c r="AC1839" s="39"/>
      <c r="AD1839" s="40"/>
    </row>
    <row r="1840" s="35" customFormat="1" spans="6:30">
      <c r="F1840" s="52"/>
      <c r="G1840" s="52"/>
      <c r="P1840" s="52"/>
      <c r="Q1840" s="38"/>
      <c r="AC1840" s="39"/>
      <c r="AD1840" s="40"/>
    </row>
    <row r="1841" s="35" customFormat="1" spans="6:30">
      <c r="F1841" s="52"/>
      <c r="G1841" s="52"/>
      <c r="P1841" s="52"/>
      <c r="Q1841" s="38"/>
      <c r="AC1841" s="39"/>
      <c r="AD1841" s="40"/>
    </row>
    <row r="1842" s="35" customFormat="1" spans="6:30">
      <c r="F1842" s="52"/>
      <c r="G1842" s="52"/>
      <c r="P1842" s="52"/>
      <c r="Q1842" s="38"/>
      <c r="AC1842" s="39"/>
      <c r="AD1842" s="40"/>
    </row>
    <row r="1843" s="35" customFormat="1" spans="6:30">
      <c r="F1843" s="52"/>
      <c r="G1843" s="52"/>
      <c r="P1843" s="52"/>
      <c r="Q1843" s="38"/>
      <c r="AC1843" s="39"/>
      <c r="AD1843" s="40"/>
    </row>
    <row r="1844" s="35" customFormat="1" spans="6:30">
      <c r="F1844" s="52"/>
      <c r="G1844" s="52"/>
      <c r="P1844" s="52"/>
      <c r="Q1844" s="38"/>
      <c r="AC1844" s="39"/>
      <c r="AD1844" s="40"/>
    </row>
    <row r="1845" s="35" customFormat="1" spans="6:30">
      <c r="F1845" s="52"/>
      <c r="G1845" s="52"/>
      <c r="P1845" s="52"/>
      <c r="Q1845" s="38"/>
      <c r="AC1845" s="39"/>
      <c r="AD1845" s="40"/>
    </row>
    <row r="1846" s="35" customFormat="1" spans="6:30">
      <c r="F1846" s="52"/>
      <c r="G1846" s="52"/>
      <c r="P1846" s="52"/>
      <c r="Q1846" s="38"/>
      <c r="AC1846" s="39"/>
      <c r="AD1846" s="40"/>
    </row>
    <row r="1847" s="35" customFormat="1" spans="6:30">
      <c r="F1847" s="52"/>
      <c r="G1847" s="52"/>
      <c r="P1847" s="52"/>
      <c r="Q1847" s="38"/>
      <c r="AC1847" s="39"/>
      <c r="AD1847" s="40"/>
    </row>
    <row r="1848" s="35" customFormat="1" spans="6:30">
      <c r="F1848" s="52"/>
      <c r="G1848" s="52"/>
      <c r="P1848" s="52"/>
      <c r="Q1848" s="38"/>
      <c r="AC1848" s="39"/>
      <c r="AD1848" s="40"/>
    </row>
    <row r="1849" s="35" customFormat="1" spans="6:30">
      <c r="F1849" s="52"/>
      <c r="G1849" s="52"/>
      <c r="P1849" s="52"/>
      <c r="Q1849" s="38"/>
      <c r="AC1849" s="39"/>
      <c r="AD1849" s="40"/>
    </row>
    <row r="1850" s="35" customFormat="1" spans="6:30">
      <c r="F1850" s="52"/>
      <c r="G1850" s="52"/>
      <c r="P1850" s="52"/>
      <c r="Q1850" s="38"/>
      <c r="AC1850" s="39"/>
      <c r="AD1850" s="40"/>
    </row>
    <row r="1851" s="35" customFormat="1" spans="6:30">
      <c r="F1851" s="52"/>
      <c r="G1851" s="52"/>
      <c r="P1851" s="52"/>
      <c r="Q1851" s="38"/>
      <c r="AC1851" s="39"/>
      <c r="AD1851" s="40"/>
    </row>
    <row r="1852" s="35" customFormat="1" spans="6:30">
      <c r="F1852" s="52"/>
      <c r="G1852" s="52"/>
      <c r="P1852" s="52"/>
      <c r="Q1852" s="38"/>
      <c r="AC1852" s="39"/>
      <c r="AD1852" s="40"/>
    </row>
    <row r="1853" s="35" customFormat="1" spans="6:30">
      <c r="F1853" s="52"/>
      <c r="G1853" s="52"/>
      <c r="P1853" s="52"/>
      <c r="Q1853" s="38"/>
      <c r="AC1853" s="39"/>
      <c r="AD1853" s="40"/>
    </row>
    <row r="1854" s="35" customFormat="1" spans="6:30">
      <c r="F1854" s="52"/>
      <c r="G1854" s="52"/>
      <c r="P1854" s="52"/>
      <c r="Q1854" s="38"/>
      <c r="AC1854" s="39"/>
      <c r="AD1854" s="40"/>
    </row>
    <row r="1855" s="35" customFormat="1" spans="6:30">
      <c r="F1855" s="52"/>
      <c r="G1855" s="52"/>
      <c r="P1855" s="52"/>
      <c r="Q1855" s="38"/>
      <c r="AC1855" s="39"/>
      <c r="AD1855" s="40"/>
    </row>
    <row r="1856" s="35" customFormat="1" spans="6:30">
      <c r="F1856" s="52"/>
      <c r="G1856" s="52"/>
      <c r="P1856" s="52"/>
      <c r="Q1856" s="38"/>
      <c r="AC1856" s="39"/>
      <c r="AD1856" s="40"/>
    </row>
    <row r="1857" s="35" customFormat="1" spans="6:30">
      <c r="F1857" s="52"/>
      <c r="G1857" s="52"/>
      <c r="P1857" s="52"/>
      <c r="Q1857" s="38"/>
      <c r="AC1857" s="39"/>
      <c r="AD1857" s="40"/>
    </row>
    <row r="1858" s="35" customFormat="1" spans="6:30">
      <c r="F1858" s="52"/>
      <c r="G1858" s="52"/>
      <c r="P1858" s="52"/>
      <c r="Q1858" s="38"/>
      <c r="AC1858" s="39"/>
      <c r="AD1858" s="40"/>
    </row>
    <row r="1859" s="35" customFormat="1" spans="6:30">
      <c r="F1859" s="52"/>
      <c r="G1859" s="52"/>
      <c r="P1859" s="52"/>
      <c r="Q1859" s="38"/>
      <c r="AC1859" s="39"/>
      <c r="AD1859" s="40"/>
    </row>
    <row r="1860" s="35" customFormat="1" spans="6:30">
      <c r="F1860" s="52"/>
      <c r="G1860" s="52"/>
      <c r="P1860" s="52"/>
      <c r="Q1860" s="38"/>
      <c r="AC1860" s="39"/>
      <c r="AD1860" s="40"/>
    </row>
    <row r="1861" s="35" customFormat="1" spans="6:30">
      <c r="F1861" s="52"/>
      <c r="G1861" s="52"/>
      <c r="P1861" s="52"/>
      <c r="Q1861" s="38"/>
      <c r="AC1861" s="39"/>
      <c r="AD1861" s="40"/>
    </row>
    <row r="1862" s="35" customFormat="1" spans="6:30">
      <c r="F1862" s="52"/>
      <c r="G1862" s="52"/>
      <c r="P1862" s="52"/>
      <c r="Q1862" s="38"/>
      <c r="AC1862" s="39"/>
      <c r="AD1862" s="40"/>
    </row>
    <row r="1863" s="35" customFormat="1" spans="6:30">
      <c r="F1863" s="52"/>
      <c r="G1863" s="52"/>
      <c r="P1863" s="52"/>
      <c r="Q1863" s="38"/>
      <c r="AC1863" s="39"/>
      <c r="AD1863" s="40"/>
    </row>
    <row r="1864" s="35" customFormat="1" spans="6:30">
      <c r="F1864" s="52"/>
      <c r="G1864" s="52"/>
      <c r="P1864" s="52"/>
      <c r="Q1864" s="38"/>
      <c r="AC1864" s="39"/>
      <c r="AD1864" s="40"/>
    </row>
    <row r="1865" s="35" customFormat="1" spans="6:30">
      <c r="F1865" s="52"/>
      <c r="G1865" s="52"/>
      <c r="P1865" s="52"/>
      <c r="Q1865" s="38"/>
      <c r="AC1865" s="39"/>
      <c r="AD1865" s="40"/>
    </row>
    <row r="1866" s="35" customFormat="1" spans="6:30">
      <c r="F1866" s="52"/>
      <c r="G1866" s="52"/>
      <c r="P1866" s="52"/>
      <c r="Q1866" s="38"/>
      <c r="AC1866" s="39"/>
      <c r="AD1866" s="40"/>
    </row>
    <row r="1867" s="35" customFormat="1" spans="6:30">
      <c r="F1867" s="52"/>
      <c r="G1867" s="52"/>
      <c r="P1867" s="52"/>
      <c r="Q1867" s="38"/>
      <c r="AC1867" s="39"/>
      <c r="AD1867" s="40"/>
    </row>
    <row r="1868" s="35" customFormat="1" spans="6:30">
      <c r="F1868" s="52"/>
      <c r="G1868" s="52"/>
      <c r="P1868" s="52"/>
      <c r="Q1868" s="38"/>
      <c r="AC1868" s="39"/>
      <c r="AD1868" s="40"/>
    </row>
    <row r="1869" s="35" customFormat="1" spans="6:30">
      <c r="F1869" s="52"/>
      <c r="G1869" s="52"/>
      <c r="P1869" s="52"/>
      <c r="Q1869" s="38"/>
      <c r="AC1869" s="39"/>
      <c r="AD1869" s="40"/>
    </row>
    <row r="1870" s="35" customFormat="1" spans="6:30">
      <c r="F1870" s="52"/>
      <c r="G1870" s="52"/>
      <c r="P1870" s="52"/>
      <c r="Q1870" s="38"/>
      <c r="AC1870" s="39"/>
      <c r="AD1870" s="40"/>
    </row>
    <row r="1871" s="35" customFormat="1" spans="6:30">
      <c r="F1871" s="52"/>
      <c r="G1871" s="52"/>
      <c r="P1871" s="52"/>
      <c r="Q1871" s="38"/>
      <c r="AC1871" s="39"/>
      <c r="AD1871" s="40"/>
    </row>
    <row r="1872" s="35" customFormat="1" spans="6:30">
      <c r="F1872" s="52"/>
      <c r="G1872" s="52"/>
      <c r="P1872" s="52"/>
      <c r="Q1872" s="38"/>
      <c r="AC1872" s="39"/>
      <c r="AD1872" s="40"/>
    </row>
    <row r="1873" s="35" customFormat="1" spans="6:30">
      <c r="F1873" s="52"/>
      <c r="G1873" s="52"/>
      <c r="P1873" s="52"/>
      <c r="Q1873" s="38"/>
      <c r="AC1873" s="39"/>
      <c r="AD1873" s="40"/>
    </row>
    <row r="1874" s="35" customFormat="1" spans="6:30">
      <c r="F1874" s="52"/>
      <c r="G1874" s="52"/>
      <c r="P1874" s="52"/>
      <c r="Q1874" s="38"/>
      <c r="AC1874" s="39"/>
      <c r="AD1874" s="40"/>
    </row>
    <row r="1875" s="35" customFormat="1" spans="6:30">
      <c r="F1875" s="52"/>
      <c r="G1875" s="52"/>
      <c r="P1875" s="52"/>
      <c r="Q1875" s="38"/>
      <c r="AC1875" s="39"/>
      <c r="AD1875" s="40"/>
    </row>
    <row r="1876" s="35" customFormat="1" spans="6:30">
      <c r="F1876" s="52"/>
      <c r="G1876" s="52"/>
      <c r="P1876" s="52"/>
      <c r="Q1876" s="38"/>
      <c r="AC1876" s="39"/>
      <c r="AD1876" s="40"/>
    </row>
    <row r="1877" s="35" customFormat="1" spans="6:30">
      <c r="F1877" s="52"/>
      <c r="G1877" s="52"/>
      <c r="P1877" s="52"/>
      <c r="Q1877" s="38"/>
      <c r="AC1877" s="39"/>
      <c r="AD1877" s="40"/>
    </row>
    <row r="1878" s="35" customFormat="1" spans="6:30">
      <c r="F1878" s="52"/>
      <c r="G1878" s="52"/>
      <c r="P1878" s="52"/>
      <c r="Q1878" s="38"/>
      <c r="AC1878" s="39"/>
      <c r="AD1878" s="40"/>
    </row>
    <row r="1879" s="35" customFormat="1" spans="6:30">
      <c r="F1879" s="52"/>
      <c r="G1879" s="52"/>
      <c r="P1879" s="52"/>
      <c r="Q1879" s="38"/>
      <c r="AC1879" s="39"/>
      <c r="AD1879" s="40"/>
    </row>
    <row r="1880" s="35" customFormat="1" spans="6:30">
      <c r="F1880" s="52"/>
      <c r="G1880" s="52"/>
      <c r="P1880" s="52"/>
      <c r="Q1880" s="38"/>
      <c r="AC1880" s="39"/>
      <c r="AD1880" s="40"/>
    </row>
    <row r="1881" s="35" customFormat="1" spans="6:30">
      <c r="F1881" s="52"/>
      <c r="G1881" s="52"/>
      <c r="P1881" s="52"/>
      <c r="Q1881" s="38"/>
      <c r="AC1881" s="39"/>
      <c r="AD1881" s="40"/>
    </row>
    <row r="1882" s="35" customFormat="1" spans="6:30">
      <c r="F1882" s="52"/>
      <c r="G1882" s="52"/>
      <c r="P1882" s="52"/>
      <c r="Q1882" s="38"/>
      <c r="AC1882" s="39"/>
      <c r="AD1882" s="40"/>
    </row>
    <row r="1883" s="35" customFormat="1" spans="6:30">
      <c r="F1883" s="52"/>
      <c r="G1883" s="52"/>
      <c r="P1883" s="52"/>
      <c r="Q1883" s="38"/>
      <c r="AC1883" s="39"/>
      <c r="AD1883" s="40"/>
    </row>
    <row r="1884" s="35" customFormat="1" spans="6:30">
      <c r="F1884" s="52"/>
      <c r="G1884" s="52"/>
      <c r="P1884" s="52"/>
      <c r="Q1884" s="38"/>
      <c r="AC1884" s="39"/>
      <c r="AD1884" s="40"/>
    </row>
    <row r="1885" s="35" customFormat="1" spans="6:30">
      <c r="F1885" s="52"/>
      <c r="G1885" s="52"/>
      <c r="P1885" s="52"/>
      <c r="Q1885" s="38"/>
      <c r="AC1885" s="39"/>
      <c r="AD1885" s="40"/>
    </row>
    <row r="1886" s="35" customFormat="1" spans="6:30">
      <c r="F1886" s="52"/>
      <c r="G1886" s="52"/>
      <c r="P1886" s="52"/>
      <c r="Q1886" s="38"/>
      <c r="AC1886" s="39"/>
      <c r="AD1886" s="40"/>
    </row>
    <row r="1887" s="35" customFormat="1" spans="6:30">
      <c r="F1887" s="52"/>
      <c r="G1887" s="52"/>
      <c r="P1887" s="52"/>
      <c r="Q1887" s="38"/>
      <c r="AC1887" s="39"/>
      <c r="AD1887" s="40"/>
    </row>
    <row r="1888" s="35" customFormat="1" spans="6:30">
      <c r="F1888" s="52"/>
      <c r="G1888" s="52"/>
      <c r="P1888" s="52"/>
      <c r="Q1888" s="38"/>
      <c r="AC1888" s="39"/>
      <c r="AD1888" s="40"/>
    </row>
    <row r="1889" s="35" customFormat="1" spans="6:30">
      <c r="F1889" s="52"/>
      <c r="G1889" s="52"/>
      <c r="P1889" s="52"/>
      <c r="Q1889" s="38"/>
      <c r="AC1889" s="39"/>
      <c r="AD1889" s="40"/>
    </row>
    <row r="1890" s="35" customFormat="1" spans="6:30">
      <c r="F1890" s="52"/>
      <c r="G1890" s="52"/>
      <c r="P1890" s="52"/>
      <c r="Q1890" s="38"/>
      <c r="AC1890" s="39"/>
      <c r="AD1890" s="40"/>
    </row>
    <row r="1891" s="35" customFormat="1" spans="6:30">
      <c r="F1891" s="52"/>
      <c r="G1891" s="52"/>
      <c r="P1891" s="52"/>
      <c r="Q1891" s="38"/>
      <c r="AC1891" s="39"/>
      <c r="AD1891" s="40"/>
    </row>
    <row r="1892" s="35" customFormat="1" spans="6:30">
      <c r="F1892" s="52"/>
      <c r="G1892" s="52"/>
      <c r="P1892" s="52"/>
      <c r="Q1892" s="38"/>
      <c r="AC1892" s="39"/>
      <c r="AD1892" s="40"/>
    </row>
    <row r="1893" s="35" customFormat="1" spans="6:30">
      <c r="F1893" s="52"/>
      <c r="G1893" s="52"/>
      <c r="P1893" s="52"/>
      <c r="Q1893" s="38"/>
      <c r="AC1893" s="39"/>
      <c r="AD1893" s="40"/>
    </row>
    <row r="1894" s="35" customFormat="1" spans="6:30">
      <c r="F1894" s="52"/>
      <c r="G1894" s="52"/>
      <c r="P1894" s="52"/>
      <c r="Q1894" s="38"/>
      <c r="AC1894" s="39"/>
      <c r="AD1894" s="40"/>
    </row>
    <row r="1895" s="35" customFormat="1" spans="6:30">
      <c r="F1895" s="52"/>
      <c r="G1895" s="52"/>
      <c r="P1895" s="52"/>
      <c r="Q1895" s="38"/>
      <c r="AC1895" s="39"/>
      <c r="AD1895" s="40"/>
    </row>
    <row r="1896" s="35" customFormat="1" spans="6:30">
      <c r="F1896" s="52"/>
      <c r="G1896" s="52"/>
      <c r="P1896" s="52"/>
      <c r="Q1896" s="38"/>
      <c r="AC1896" s="39"/>
      <c r="AD1896" s="40"/>
    </row>
    <row r="1897" s="35" customFormat="1" spans="6:30">
      <c r="F1897" s="52"/>
      <c r="G1897" s="52"/>
      <c r="P1897" s="52"/>
      <c r="Q1897" s="38"/>
      <c r="AC1897" s="39"/>
      <c r="AD1897" s="40"/>
    </row>
    <row r="1898" s="35" customFormat="1" spans="6:30">
      <c r="F1898" s="52"/>
      <c r="G1898" s="52"/>
      <c r="P1898" s="52"/>
      <c r="Q1898" s="38"/>
      <c r="AC1898" s="39"/>
      <c r="AD1898" s="40"/>
    </row>
    <row r="1899" s="35" customFormat="1" spans="6:30">
      <c r="F1899" s="52"/>
      <c r="G1899" s="52"/>
      <c r="P1899" s="52"/>
      <c r="Q1899" s="38"/>
      <c r="AC1899" s="39"/>
      <c r="AD1899" s="40"/>
    </row>
    <row r="1900" s="35" customFormat="1" spans="6:30">
      <c r="F1900" s="52"/>
      <c r="G1900" s="52"/>
      <c r="P1900" s="52"/>
      <c r="Q1900" s="38"/>
      <c r="AC1900" s="39"/>
      <c r="AD1900" s="40"/>
    </row>
    <row r="1901" s="35" customFormat="1" spans="6:30">
      <c r="F1901" s="52"/>
      <c r="G1901" s="52"/>
      <c r="P1901" s="52"/>
      <c r="Q1901" s="38"/>
      <c r="AC1901" s="39"/>
      <c r="AD1901" s="40"/>
    </row>
    <row r="1902" s="35" customFormat="1" spans="6:30">
      <c r="F1902" s="52"/>
      <c r="G1902" s="52"/>
      <c r="P1902" s="52"/>
      <c r="Q1902" s="38"/>
      <c r="AC1902" s="39"/>
      <c r="AD1902" s="40"/>
    </row>
    <row r="1903" s="35" customFormat="1" spans="6:30">
      <c r="F1903" s="52"/>
      <c r="G1903" s="52"/>
      <c r="P1903" s="52"/>
      <c r="Q1903" s="38"/>
      <c r="AC1903" s="39"/>
      <c r="AD1903" s="40"/>
    </row>
    <row r="1904" s="35" customFormat="1" spans="6:30">
      <c r="F1904" s="52"/>
      <c r="G1904" s="52"/>
      <c r="P1904" s="52"/>
      <c r="Q1904" s="38"/>
      <c r="AC1904" s="39"/>
      <c r="AD1904" s="40"/>
    </row>
    <row r="1905" s="35" customFormat="1" spans="6:30">
      <c r="F1905" s="52"/>
      <c r="G1905" s="52"/>
      <c r="P1905" s="52"/>
      <c r="Q1905" s="38"/>
      <c r="AC1905" s="39"/>
      <c r="AD1905" s="40"/>
    </row>
    <row r="1906" s="35" customFormat="1" spans="6:30">
      <c r="F1906" s="52"/>
      <c r="G1906" s="52"/>
      <c r="P1906" s="52"/>
      <c r="Q1906" s="38"/>
      <c r="AC1906" s="39"/>
      <c r="AD1906" s="40"/>
    </row>
    <row r="1907" s="35" customFormat="1" spans="6:30">
      <c r="F1907" s="52"/>
      <c r="G1907" s="52"/>
      <c r="P1907" s="52"/>
      <c r="Q1907" s="38"/>
      <c r="AC1907" s="39"/>
      <c r="AD1907" s="40"/>
    </row>
    <row r="1908" s="35" customFormat="1" spans="6:30">
      <c r="F1908" s="52"/>
      <c r="G1908" s="52"/>
      <c r="P1908" s="52"/>
      <c r="Q1908" s="38"/>
      <c r="AC1908" s="39"/>
      <c r="AD1908" s="40"/>
    </row>
    <row r="1909" s="35" customFormat="1" spans="6:30">
      <c r="F1909" s="52"/>
      <c r="G1909" s="52"/>
      <c r="P1909" s="52"/>
      <c r="Q1909" s="38"/>
      <c r="AC1909" s="39"/>
      <c r="AD1909" s="40"/>
    </row>
    <row r="1910" s="35" customFormat="1" spans="6:30">
      <c r="F1910" s="52"/>
      <c r="G1910" s="52"/>
      <c r="P1910" s="52"/>
      <c r="Q1910" s="38"/>
      <c r="AC1910" s="39"/>
      <c r="AD1910" s="40"/>
    </row>
    <row r="1911" s="35" customFormat="1" spans="6:30">
      <c r="F1911" s="52"/>
      <c r="G1911" s="52"/>
      <c r="P1911" s="52"/>
      <c r="Q1911" s="38"/>
      <c r="AC1911" s="39"/>
      <c r="AD1911" s="40"/>
    </row>
    <row r="1912" s="35" customFormat="1" spans="6:30">
      <c r="F1912" s="52"/>
      <c r="G1912" s="52"/>
      <c r="P1912" s="52"/>
      <c r="Q1912" s="38"/>
      <c r="AC1912" s="39"/>
      <c r="AD1912" s="40"/>
    </row>
    <row r="1913" s="35" customFormat="1" spans="6:30">
      <c r="F1913" s="52"/>
      <c r="G1913" s="52"/>
      <c r="P1913" s="52"/>
      <c r="Q1913" s="38"/>
      <c r="AC1913" s="39"/>
      <c r="AD1913" s="40"/>
    </row>
    <row r="1914" s="35" customFormat="1" spans="6:30">
      <c r="F1914" s="52"/>
      <c r="G1914" s="52"/>
      <c r="P1914" s="52"/>
      <c r="Q1914" s="38"/>
      <c r="AC1914" s="39"/>
      <c r="AD1914" s="40"/>
    </row>
    <row r="1915" s="35" customFormat="1" spans="6:30">
      <c r="F1915" s="52"/>
      <c r="G1915" s="52"/>
      <c r="P1915" s="52"/>
      <c r="Q1915" s="38"/>
      <c r="AC1915" s="39"/>
      <c r="AD1915" s="40"/>
    </row>
    <row r="1916" s="35" customFormat="1" spans="6:30">
      <c r="F1916" s="52"/>
      <c r="G1916" s="52"/>
      <c r="P1916" s="52"/>
      <c r="Q1916" s="38"/>
      <c r="AC1916" s="39"/>
      <c r="AD1916" s="40"/>
    </row>
    <row r="1917" s="35" customFormat="1" spans="6:30">
      <c r="F1917" s="52"/>
      <c r="G1917" s="52"/>
      <c r="P1917" s="52"/>
      <c r="Q1917" s="38"/>
      <c r="AC1917" s="39"/>
      <c r="AD1917" s="40"/>
    </row>
    <row r="1918" s="35" customFormat="1" spans="6:30">
      <c r="F1918" s="52"/>
      <c r="G1918" s="52"/>
      <c r="P1918" s="52"/>
      <c r="Q1918" s="38"/>
      <c r="AC1918" s="39"/>
      <c r="AD1918" s="40"/>
    </row>
    <row r="1919" s="35" customFormat="1" spans="6:30">
      <c r="F1919" s="52"/>
      <c r="G1919" s="52"/>
      <c r="P1919" s="52"/>
      <c r="Q1919" s="38"/>
      <c r="AC1919" s="39"/>
      <c r="AD1919" s="40"/>
    </row>
    <row r="1920" s="35" customFormat="1" spans="6:30">
      <c r="F1920" s="52"/>
      <c r="G1920" s="52"/>
      <c r="P1920" s="52"/>
      <c r="Q1920" s="38"/>
      <c r="AC1920" s="39"/>
      <c r="AD1920" s="40"/>
    </row>
    <row r="1921" s="35" customFormat="1" spans="6:30">
      <c r="F1921" s="52"/>
      <c r="G1921" s="52"/>
      <c r="P1921" s="52"/>
      <c r="Q1921" s="38"/>
      <c r="AC1921" s="39"/>
      <c r="AD1921" s="40"/>
    </row>
    <row r="1922" s="35" customFormat="1" spans="6:30">
      <c r="F1922" s="52"/>
      <c r="G1922" s="52"/>
      <c r="P1922" s="52"/>
      <c r="Q1922" s="38"/>
      <c r="AC1922" s="39"/>
      <c r="AD1922" s="40"/>
    </row>
    <row r="1923" s="35" customFormat="1" spans="6:30">
      <c r="F1923" s="52"/>
      <c r="G1923" s="52"/>
      <c r="P1923" s="52"/>
      <c r="Q1923" s="38"/>
      <c r="AC1923" s="39"/>
      <c r="AD1923" s="40"/>
    </row>
    <row r="1924" s="35" customFormat="1" spans="6:30">
      <c r="F1924" s="52"/>
      <c r="G1924" s="52"/>
      <c r="P1924" s="52"/>
      <c r="Q1924" s="38"/>
      <c r="AC1924" s="39"/>
      <c r="AD1924" s="40"/>
    </row>
    <row r="1925" s="35" customFormat="1" spans="6:30">
      <c r="F1925" s="52"/>
      <c r="G1925" s="52"/>
      <c r="P1925" s="52"/>
      <c r="Q1925" s="38"/>
      <c r="AC1925" s="39"/>
      <c r="AD1925" s="40"/>
    </row>
    <row r="1926" s="35" customFormat="1" spans="6:30">
      <c r="F1926" s="52"/>
      <c r="G1926" s="52"/>
      <c r="P1926" s="52"/>
      <c r="Q1926" s="38"/>
      <c r="AC1926" s="39"/>
      <c r="AD1926" s="40"/>
    </row>
    <row r="1927" s="35" customFormat="1" spans="6:30">
      <c r="F1927" s="52"/>
      <c r="G1927" s="52"/>
      <c r="P1927" s="52"/>
      <c r="Q1927" s="38"/>
      <c r="AC1927" s="39"/>
      <c r="AD1927" s="40"/>
    </row>
    <row r="1928" s="35" customFormat="1" spans="6:30">
      <c r="F1928" s="52"/>
      <c r="G1928" s="52"/>
      <c r="P1928" s="52"/>
      <c r="Q1928" s="38"/>
      <c r="AC1928" s="39"/>
      <c r="AD1928" s="40"/>
    </row>
    <row r="1929" s="35" customFormat="1" spans="6:30">
      <c r="F1929" s="52"/>
      <c r="G1929" s="52"/>
      <c r="P1929" s="52"/>
      <c r="Q1929" s="38"/>
      <c r="AC1929" s="39"/>
      <c r="AD1929" s="40"/>
    </row>
    <row r="1930" s="35" customFormat="1" spans="6:30">
      <c r="F1930" s="52"/>
      <c r="G1930" s="52"/>
      <c r="P1930" s="52"/>
      <c r="Q1930" s="38"/>
      <c r="AC1930" s="39"/>
      <c r="AD1930" s="40"/>
    </row>
    <row r="1931" s="35" customFormat="1" spans="6:30">
      <c r="F1931" s="52"/>
      <c r="G1931" s="52"/>
      <c r="P1931" s="52"/>
      <c r="Q1931" s="38"/>
      <c r="AC1931" s="39"/>
      <c r="AD1931" s="40"/>
    </row>
    <row r="1932" s="35" customFormat="1" spans="6:30">
      <c r="F1932" s="52"/>
      <c r="G1932" s="52"/>
      <c r="P1932" s="52"/>
      <c r="Q1932" s="38"/>
      <c r="AC1932" s="39"/>
      <c r="AD1932" s="40"/>
    </row>
    <row r="1933" s="35" customFormat="1" spans="6:30">
      <c r="F1933" s="52"/>
      <c r="G1933" s="52"/>
      <c r="P1933" s="52"/>
      <c r="Q1933" s="38"/>
      <c r="AC1933" s="39"/>
      <c r="AD1933" s="40"/>
    </row>
    <row r="1934" s="35" customFormat="1" spans="6:30">
      <c r="F1934" s="52"/>
      <c r="G1934" s="52"/>
      <c r="P1934" s="52"/>
      <c r="Q1934" s="38"/>
      <c r="AC1934" s="39"/>
      <c r="AD1934" s="40"/>
    </row>
    <row r="1935" s="35" customFormat="1" spans="6:30">
      <c r="F1935" s="52"/>
      <c r="G1935" s="52"/>
      <c r="P1935" s="52"/>
      <c r="Q1935" s="38"/>
      <c r="AC1935" s="39"/>
      <c r="AD1935" s="40"/>
    </row>
    <row r="1936" s="35" customFormat="1" spans="6:30">
      <c r="F1936" s="52"/>
      <c r="G1936" s="52"/>
      <c r="P1936" s="52"/>
      <c r="Q1936" s="38"/>
      <c r="AC1936" s="39"/>
      <c r="AD1936" s="40"/>
    </row>
    <row r="1937" s="35" customFormat="1" spans="6:30">
      <c r="F1937" s="52"/>
      <c r="G1937" s="52"/>
      <c r="P1937" s="52"/>
      <c r="Q1937" s="38"/>
      <c r="AC1937" s="39"/>
      <c r="AD1937" s="40"/>
    </row>
    <row r="1938" s="35" customFormat="1" spans="6:30">
      <c r="F1938" s="52"/>
      <c r="G1938" s="52"/>
      <c r="P1938" s="52"/>
      <c r="Q1938" s="38"/>
      <c r="AC1938" s="39"/>
      <c r="AD1938" s="40"/>
    </row>
    <row r="1939" s="35" customFormat="1" spans="6:30">
      <c r="F1939" s="52"/>
      <c r="G1939" s="52"/>
      <c r="P1939" s="52"/>
      <c r="Q1939" s="38"/>
      <c r="AC1939" s="39"/>
      <c r="AD1939" s="40"/>
    </row>
    <row r="1940" s="35" customFormat="1" spans="6:30">
      <c r="F1940" s="52"/>
      <c r="G1940" s="52"/>
      <c r="P1940" s="52"/>
      <c r="Q1940" s="38"/>
      <c r="AC1940" s="39"/>
      <c r="AD1940" s="40"/>
    </row>
    <row r="1941" s="35" customFormat="1" spans="6:30">
      <c r="F1941" s="52"/>
      <c r="G1941" s="52"/>
      <c r="P1941" s="52"/>
      <c r="Q1941" s="38"/>
      <c r="AC1941" s="39"/>
      <c r="AD1941" s="40"/>
    </row>
    <row r="1942" s="35" customFormat="1" spans="6:30">
      <c r="F1942" s="52"/>
      <c r="G1942" s="52"/>
      <c r="P1942" s="52"/>
      <c r="Q1942" s="38"/>
      <c r="AC1942" s="39"/>
      <c r="AD1942" s="40"/>
    </row>
    <row r="1943" s="35" customFormat="1" spans="6:30">
      <c r="F1943" s="52"/>
      <c r="G1943" s="52"/>
      <c r="P1943" s="52"/>
      <c r="Q1943" s="38"/>
      <c r="AC1943" s="39"/>
      <c r="AD1943" s="40"/>
    </row>
    <row r="1944" s="35" customFormat="1" spans="6:30">
      <c r="F1944" s="52"/>
      <c r="G1944" s="52"/>
      <c r="P1944" s="52"/>
      <c r="Q1944" s="38"/>
      <c r="AC1944" s="39"/>
      <c r="AD1944" s="40"/>
    </row>
    <row r="1945" s="35" customFormat="1" spans="6:30">
      <c r="F1945" s="52"/>
      <c r="G1945" s="52"/>
      <c r="P1945" s="52"/>
      <c r="Q1945" s="38"/>
      <c r="AC1945" s="39"/>
      <c r="AD1945" s="40"/>
    </row>
    <row r="1946" s="35" customFormat="1" spans="6:30">
      <c r="F1946" s="52"/>
      <c r="G1946" s="52"/>
      <c r="P1946" s="52"/>
      <c r="Q1946" s="38"/>
      <c r="AC1946" s="39"/>
      <c r="AD1946" s="40"/>
    </row>
    <row r="1947" s="35" customFormat="1" spans="6:30">
      <c r="F1947" s="52"/>
      <c r="G1947" s="52"/>
      <c r="P1947" s="52"/>
      <c r="Q1947" s="38"/>
      <c r="AC1947" s="39"/>
      <c r="AD1947" s="40"/>
    </row>
    <row r="1948" s="35" customFormat="1" spans="6:30">
      <c r="F1948" s="52"/>
      <c r="G1948" s="52"/>
      <c r="P1948" s="52"/>
      <c r="Q1948" s="38"/>
      <c r="AC1948" s="39"/>
      <c r="AD1948" s="40"/>
    </row>
    <row r="1949" s="35" customFormat="1" spans="6:30">
      <c r="F1949" s="52"/>
      <c r="G1949" s="52"/>
      <c r="P1949" s="52"/>
      <c r="Q1949" s="38"/>
      <c r="AC1949" s="39"/>
      <c r="AD1949" s="40"/>
    </row>
    <row r="1950" s="35" customFormat="1" spans="6:30">
      <c r="F1950" s="52"/>
      <c r="G1950" s="52"/>
      <c r="P1950" s="52"/>
      <c r="Q1950" s="38"/>
      <c r="AC1950" s="39"/>
      <c r="AD1950" s="40"/>
    </row>
    <row r="1951" s="35" customFormat="1" spans="6:30">
      <c r="F1951" s="52"/>
      <c r="G1951" s="52"/>
      <c r="P1951" s="52"/>
      <c r="Q1951" s="38"/>
      <c r="AC1951" s="39"/>
      <c r="AD1951" s="40"/>
    </row>
    <row r="1952" s="35" customFormat="1" spans="6:30">
      <c r="F1952" s="52"/>
      <c r="G1952" s="52"/>
      <c r="P1952" s="52"/>
      <c r="Q1952" s="38"/>
      <c r="AC1952" s="39"/>
      <c r="AD1952" s="40"/>
    </row>
    <row r="1953" s="35" customFormat="1" spans="6:30">
      <c r="F1953" s="52"/>
      <c r="G1953" s="52"/>
      <c r="P1953" s="52"/>
      <c r="Q1953" s="38"/>
      <c r="AC1953" s="39"/>
      <c r="AD1953" s="40"/>
    </row>
    <row r="1954" s="35" customFormat="1" spans="6:30">
      <c r="F1954" s="52"/>
      <c r="G1954" s="52"/>
      <c r="P1954" s="52"/>
      <c r="Q1954" s="38"/>
      <c r="AC1954" s="39"/>
      <c r="AD1954" s="40"/>
    </row>
    <row r="1955" s="35" customFormat="1" spans="6:30">
      <c r="F1955" s="52"/>
      <c r="G1955" s="52"/>
      <c r="P1955" s="52"/>
      <c r="Q1955" s="38"/>
      <c r="AC1955" s="39"/>
      <c r="AD1955" s="40"/>
    </row>
    <row r="1956" s="35" customFormat="1" spans="6:30">
      <c r="F1956" s="52"/>
      <c r="G1956" s="52"/>
      <c r="P1956" s="52"/>
      <c r="Q1956" s="38"/>
      <c r="AC1956" s="39"/>
      <c r="AD1956" s="40"/>
    </row>
    <row r="1957" s="35" customFormat="1" spans="6:30">
      <c r="F1957" s="52"/>
      <c r="G1957" s="52"/>
      <c r="P1957" s="52"/>
      <c r="Q1957" s="38"/>
      <c r="AC1957" s="39"/>
      <c r="AD1957" s="40"/>
    </row>
    <row r="1958" s="35" customFormat="1" spans="6:30">
      <c r="F1958" s="52"/>
      <c r="G1958" s="52"/>
      <c r="P1958" s="52"/>
      <c r="Q1958" s="38"/>
      <c r="AC1958" s="39"/>
      <c r="AD1958" s="40"/>
    </row>
    <row r="1959" s="35" customFormat="1" spans="6:30">
      <c r="F1959" s="52"/>
      <c r="G1959" s="52"/>
      <c r="P1959" s="52"/>
      <c r="Q1959" s="38"/>
      <c r="AC1959" s="39"/>
      <c r="AD1959" s="40"/>
    </row>
    <row r="1960" s="35" customFormat="1" spans="6:30">
      <c r="F1960" s="52"/>
      <c r="G1960" s="52"/>
      <c r="P1960" s="52"/>
      <c r="Q1960" s="38"/>
      <c r="AC1960" s="39"/>
      <c r="AD1960" s="40"/>
    </row>
    <row r="1961" s="35" customFormat="1" spans="6:30">
      <c r="F1961" s="52"/>
      <c r="G1961" s="52"/>
      <c r="P1961" s="52"/>
      <c r="Q1961" s="38"/>
      <c r="AC1961" s="39"/>
      <c r="AD1961" s="40"/>
    </row>
    <row r="1962" s="35" customFormat="1" spans="6:30">
      <c r="F1962" s="52"/>
      <c r="G1962" s="52"/>
      <c r="P1962" s="52"/>
      <c r="Q1962" s="38"/>
      <c r="AC1962" s="39"/>
      <c r="AD1962" s="40"/>
    </row>
    <row r="1963" s="35" customFormat="1" spans="6:30">
      <c r="F1963" s="52"/>
      <c r="G1963" s="52"/>
      <c r="P1963" s="52"/>
      <c r="Q1963" s="38"/>
      <c r="AC1963" s="39"/>
      <c r="AD1963" s="40"/>
    </row>
    <row r="1964" s="35" customFormat="1" spans="6:30">
      <c r="F1964" s="52"/>
      <c r="G1964" s="52"/>
      <c r="P1964" s="52"/>
      <c r="Q1964" s="38"/>
      <c r="AC1964" s="39"/>
      <c r="AD1964" s="40"/>
    </row>
    <row r="1965" s="35" customFormat="1" spans="6:30">
      <c r="F1965" s="52"/>
      <c r="G1965" s="52"/>
      <c r="P1965" s="52"/>
      <c r="Q1965" s="38"/>
      <c r="AC1965" s="39"/>
      <c r="AD1965" s="40"/>
    </row>
    <row r="1966" s="35" customFormat="1" spans="6:30">
      <c r="F1966" s="52"/>
      <c r="G1966" s="52"/>
      <c r="P1966" s="52"/>
      <c r="Q1966" s="38"/>
      <c r="AC1966" s="39"/>
      <c r="AD1966" s="40"/>
    </row>
    <row r="1967" s="35" customFormat="1" spans="6:30">
      <c r="F1967" s="52"/>
      <c r="G1967" s="52"/>
      <c r="P1967" s="52"/>
      <c r="Q1967" s="38"/>
      <c r="AC1967" s="39"/>
      <c r="AD1967" s="40"/>
    </row>
    <row r="1968" s="35" customFormat="1" spans="6:30">
      <c r="F1968" s="52"/>
      <c r="G1968" s="52"/>
      <c r="P1968" s="52"/>
      <c r="Q1968" s="38"/>
      <c r="AC1968" s="39"/>
      <c r="AD1968" s="40"/>
    </row>
    <row r="1969" s="35" customFormat="1" spans="6:30">
      <c r="F1969" s="52"/>
      <c r="G1969" s="52"/>
      <c r="P1969" s="52"/>
      <c r="Q1969" s="38"/>
      <c r="AC1969" s="39"/>
      <c r="AD1969" s="40"/>
    </row>
    <row r="1970" s="35" customFormat="1" spans="6:30">
      <c r="F1970" s="52"/>
      <c r="G1970" s="52"/>
      <c r="P1970" s="52"/>
      <c r="Q1970" s="38"/>
      <c r="AC1970" s="39"/>
      <c r="AD1970" s="40"/>
    </row>
    <row r="1971" s="35" customFormat="1" spans="6:30">
      <c r="F1971" s="52"/>
      <c r="G1971" s="52"/>
      <c r="P1971" s="52"/>
      <c r="Q1971" s="38"/>
      <c r="AC1971" s="39"/>
      <c r="AD1971" s="40"/>
    </row>
    <row r="1972" s="35" customFormat="1" spans="6:30">
      <c r="F1972" s="52"/>
      <c r="G1972" s="52"/>
      <c r="P1972" s="52"/>
      <c r="Q1972" s="38"/>
      <c r="AC1972" s="39"/>
      <c r="AD1972" s="40"/>
    </row>
    <row r="1973" s="35" customFormat="1" spans="6:30">
      <c r="F1973" s="52"/>
      <c r="G1973" s="52"/>
      <c r="P1973" s="52"/>
      <c r="Q1973" s="38"/>
      <c r="AC1973" s="39"/>
      <c r="AD1973" s="40"/>
    </row>
    <row r="1974" s="35" customFormat="1" spans="6:30">
      <c r="F1974" s="52"/>
      <c r="G1974" s="52"/>
      <c r="P1974" s="52"/>
      <c r="Q1974" s="38"/>
      <c r="AC1974" s="39"/>
      <c r="AD1974" s="40"/>
    </row>
    <row r="1975" s="35" customFormat="1" spans="6:30">
      <c r="F1975" s="52"/>
      <c r="G1975" s="52"/>
      <c r="P1975" s="52"/>
      <c r="Q1975" s="38"/>
      <c r="AC1975" s="39"/>
      <c r="AD1975" s="40"/>
    </row>
    <row r="1976" s="35" customFormat="1" spans="6:30">
      <c r="F1976" s="52"/>
      <c r="G1976" s="52"/>
      <c r="P1976" s="52"/>
      <c r="Q1976" s="38"/>
      <c r="AC1976" s="39"/>
      <c r="AD1976" s="40"/>
    </row>
    <row r="1977" s="35" customFormat="1" spans="6:30">
      <c r="F1977" s="52"/>
      <c r="G1977" s="52"/>
      <c r="P1977" s="52"/>
      <c r="Q1977" s="38"/>
      <c r="AC1977" s="39"/>
      <c r="AD1977" s="40"/>
    </row>
    <row r="1978" s="35" customFormat="1" spans="6:30">
      <c r="F1978" s="52"/>
      <c r="G1978" s="52"/>
      <c r="P1978" s="52"/>
      <c r="Q1978" s="38"/>
      <c r="AC1978" s="39"/>
      <c r="AD1978" s="40"/>
    </row>
    <row r="1979" s="35" customFormat="1" spans="6:30">
      <c r="F1979" s="52"/>
      <c r="G1979" s="52"/>
      <c r="P1979" s="52"/>
      <c r="Q1979" s="38"/>
      <c r="AC1979" s="39"/>
      <c r="AD1979" s="40"/>
    </row>
    <row r="1980" s="35" customFormat="1" spans="6:30">
      <c r="F1980" s="52"/>
      <c r="G1980" s="52"/>
      <c r="P1980" s="52"/>
      <c r="Q1980" s="38"/>
      <c r="AC1980" s="39"/>
      <c r="AD1980" s="40"/>
    </row>
    <row r="1981" s="35" customFormat="1" spans="6:30">
      <c r="F1981" s="52"/>
      <c r="G1981" s="52"/>
      <c r="P1981" s="52"/>
      <c r="Q1981" s="38"/>
      <c r="AC1981" s="39"/>
      <c r="AD1981" s="40"/>
    </row>
    <row r="1982" s="35" customFormat="1" spans="6:30">
      <c r="F1982" s="52"/>
      <c r="G1982" s="52"/>
      <c r="P1982" s="52"/>
      <c r="Q1982" s="38"/>
      <c r="AC1982" s="39"/>
      <c r="AD1982" s="40"/>
    </row>
    <row r="1983" s="35" customFormat="1" spans="6:30">
      <c r="F1983" s="52"/>
      <c r="G1983" s="52"/>
      <c r="P1983" s="52"/>
      <c r="Q1983" s="38"/>
      <c r="AC1983" s="39"/>
      <c r="AD1983" s="40"/>
    </row>
    <row r="1984" s="35" customFormat="1" spans="6:30">
      <c r="F1984" s="52"/>
      <c r="G1984" s="52"/>
      <c r="P1984" s="52"/>
      <c r="Q1984" s="38"/>
      <c r="AC1984" s="39"/>
      <c r="AD1984" s="40"/>
    </row>
    <row r="1985" s="35" customFormat="1" spans="6:30">
      <c r="F1985" s="52"/>
      <c r="G1985" s="52"/>
      <c r="P1985" s="52"/>
      <c r="Q1985" s="38"/>
      <c r="AC1985" s="39"/>
      <c r="AD1985" s="40"/>
    </row>
    <row r="1986" s="35" customFormat="1" spans="6:30">
      <c r="F1986" s="52"/>
      <c r="G1986" s="52"/>
      <c r="P1986" s="52"/>
      <c r="Q1986" s="38"/>
      <c r="AC1986" s="39"/>
      <c r="AD1986" s="40"/>
    </row>
    <row r="1987" s="35" customFormat="1" spans="6:30">
      <c r="F1987" s="52"/>
      <c r="G1987" s="52"/>
      <c r="P1987" s="52"/>
      <c r="Q1987" s="38"/>
      <c r="AC1987" s="39"/>
      <c r="AD1987" s="40"/>
    </row>
    <row r="1988" s="35" customFormat="1" spans="6:30">
      <c r="F1988" s="52"/>
      <c r="G1988" s="52"/>
      <c r="P1988" s="52"/>
      <c r="Q1988" s="38"/>
      <c r="AC1988" s="39"/>
      <c r="AD1988" s="40"/>
    </row>
    <row r="1989" s="35" customFormat="1" spans="6:30">
      <c r="F1989" s="52"/>
      <c r="G1989" s="52"/>
      <c r="P1989" s="52"/>
      <c r="Q1989" s="38"/>
      <c r="AC1989" s="39"/>
      <c r="AD1989" s="40"/>
    </row>
    <row r="1990" s="35" customFormat="1" spans="6:30">
      <c r="F1990" s="52"/>
      <c r="G1990" s="52"/>
      <c r="P1990" s="52"/>
      <c r="Q1990" s="38"/>
      <c r="AC1990" s="39"/>
      <c r="AD1990" s="40"/>
    </row>
    <row r="1991" s="35" customFormat="1" spans="6:30">
      <c r="F1991" s="52"/>
      <c r="G1991" s="52"/>
      <c r="P1991" s="52"/>
      <c r="Q1991" s="38"/>
      <c r="AC1991" s="39"/>
      <c r="AD1991" s="40"/>
    </row>
    <row r="1992" s="35" customFormat="1" spans="6:30">
      <c r="F1992" s="52"/>
      <c r="G1992" s="52"/>
      <c r="P1992" s="52"/>
      <c r="Q1992" s="38"/>
      <c r="AC1992" s="39"/>
      <c r="AD1992" s="40"/>
    </row>
    <row r="1993" s="35" customFormat="1" spans="6:30">
      <c r="F1993" s="52"/>
      <c r="G1993" s="52"/>
      <c r="P1993" s="52"/>
      <c r="Q1993" s="38"/>
      <c r="AC1993" s="39"/>
      <c r="AD1993" s="40"/>
    </row>
    <row r="1994" s="35" customFormat="1" spans="6:30">
      <c r="F1994" s="52"/>
      <c r="G1994" s="52"/>
      <c r="P1994" s="52"/>
      <c r="Q1994" s="38"/>
      <c r="AC1994" s="39"/>
      <c r="AD1994" s="40"/>
    </row>
    <row r="1995" s="35" customFormat="1" spans="6:30">
      <c r="F1995" s="52"/>
      <c r="G1995" s="52"/>
      <c r="P1995" s="52"/>
      <c r="Q1995" s="38"/>
      <c r="AC1995" s="39"/>
      <c r="AD1995" s="40"/>
    </row>
    <row r="1996" s="35" customFormat="1" spans="6:30">
      <c r="F1996" s="52"/>
      <c r="G1996" s="52"/>
      <c r="P1996" s="52"/>
      <c r="Q1996" s="38"/>
      <c r="AC1996" s="39"/>
      <c r="AD1996" s="40"/>
    </row>
    <row r="1997" s="35" customFormat="1" spans="6:30">
      <c r="F1997" s="52"/>
      <c r="G1997" s="52"/>
      <c r="P1997" s="52"/>
      <c r="Q1997" s="38"/>
      <c r="AC1997" s="39"/>
      <c r="AD1997" s="40"/>
    </row>
    <row r="1998" s="35" customFormat="1" spans="6:30">
      <c r="F1998" s="52"/>
      <c r="G1998" s="52"/>
      <c r="P1998" s="52"/>
      <c r="Q1998" s="38"/>
      <c r="AC1998" s="39"/>
      <c r="AD1998" s="40"/>
    </row>
    <row r="1999" s="35" customFormat="1" spans="6:30">
      <c r="F1999" s="52"/>
      <c r="G1999" s="52"/>
      <c r="P1999" s="52"/>
      <c r="Q1999" s="38"/>
      <c r="AC1999" s="39"/>
      <c r="AD1999" s="40"/>
    </row>
    <row r="2000" s="35" customFormat="1" spans="6:30">
      <c r="F2000" s="52"/>
      <c r="G2000" s="52"/>
      <c r="P2000" s="52"/>
      <c r="Q2000" s="38"/>
      <c r="AC2000" s="39"/>
      <c r="AD2000" s="40"/>
    </row>
    <row r="2001" s="35" customFormat="1" spans="6:30">
      <c r="F2001" s="52"/>
      <c r="G2001" s="52"/>
      <c r="P2001" s="52"/>
      <c r="Q2001" s="38"/>
      <c r="AC2001" s="39"/>
      <c r="AD2001" s="40"/>
    </row>
    <row r="2002" s="35" customFormat="1" spans="6:30">
      <c r="F2002" s="52"/>
      <c r="G2002" s="52"/>
      <c r="P2002" s="52"/>
      <c r="Q2002" s="38"/>
      <c r="AC2002" s="39"/>
      <c r="AD2002" s="40"/>
    </row>
    <row r="2003" s="35" customFormat="1" spans="6:30">
      <c r="F2003" s="52"/>
      <c r="G2003" s="52"/>
      <c r="P2003" s="52"/>
      <c r="Q2003" s="38"/>
      <c r="AC2003" s="39"/>
      <c r="AD2003" s="40"/>
    </row>
    <row r="2004" s="35" customFormat="1" spans="6:30">
      <c r="F2004" s="52"/>
      <c r="G2004" s="52"/>
      <c r="P2004" s="52"/>
      <c r="Q2004" s="38"/>
      <c r="AC2004" s="39"/>
      <c r="AD2004" s="40"/>
    </row>
    <row r="2005" s="35" customFormat="1" spans="6:30">
      <c r="F2005" s="52"/>
      <c r="G2005" s="52"/>
      <c r="P2005" s="52"/>
      <c r="Q2005" s="38"/>
      <c r="AC2005" s="39"/>
      <c r="AD2005" s="40"/>
    </row>
    <row r="2006" s="35" customFormat="1" spans="6:30">
      <c r="F2006" s="52"/>
      <c r="G2006" s="52"/>
      <c r="P2006" s="52"/>
      <c r="Q2006" s="38"/>
      <c r="AC2006" s="39"/>
      <c r="AD2006" s="40"/>
    </row>
    <row r="2007" s="35" customFormat="1" spans="6:30">
      <c r="F2007" s="52"/>
      <c r="G2007" s="52"/>
      <c r="P2007" s="52"/>
      <c r="Q2007" s="38"/>
      <c r="AC2007" s="39"/>
      <c r="AD2007" s="40"/>
    </row>
    <row r="2008" s="35" customFormat="1" spans="6:30">
      <c r="F2008" s="52"/>
      <c r="G2008" s="52"/>
      <c r="P2008" s="52"/>
      <c r="Q2008" s="38"/>
      <c r="AC2008" s="39"/>
      <c r="AD2008" s="40"/>
    </row>
    <row r="2009" s="35" customFormat="1" spans="6:30">
      <c r="F2009" s="52"/>
      <c r="G2009" s="52"/>
      <c r="P2009" s="52"/>
      <c r="Q2009" s="38"/>
      <c r="AC2009" s="39"/>
      <c r="AD2009" s="40"/>
    </row>
    <row r="2010" s="35" customFormat="1" spans="6:30">
      <c r="F2010" s="52"/>
      <c r="G2010" s="52"/>
      <c r="P2010" s="52"/>
      <c r="Q2010" s="38"/>
      <c r="AC2010" s="39"/>
      <c r="AD2010" s="40"/>
    </row>
    <row r="2011" s="35" customFormat="1" spans="6:30">
      <c r="F2011" s="52"/>
      <c r="G2011" s="52"/>
      <c r="P2011" s="52"/>
      <c r="Q2011" s="38"/>
      <c r="AC2011" s="39"/>
      <c r="AD2011" s="40"/>
    </row>
    <row r="2012" s="35" customFormat="1" spans="6:30">
      <c r="F2012" s="52"/>
      <c r="G2012" s="52"/>
      <c r="P2012" s="52"/>
      <c r="Q2012" s="38"/>
      <c r="AC2012" s="39"/>
      <c r="AD2012" s="40"/>
    </row>
    <row r="2013" s="35" customFormat="1" spans="6:30">
      <c r="F2013" s="52"/>
      <c r="G2013" s="52"/>
      <c r="P2013" s="52"/>
      <c r="Q2013" s="38"/>
      <c r="AC2013" s="39"/>
      <c r="AD2013" s="40"/>
    </row>
    <row r="2014" s="35" customFormat="1" spans="6:30">
      <c r="F2014" s="52"/>
      <c r="G2014" s="52"/>
      <c r="P2014" s="52"/>
      <c r="Q2014" s="38"/>
      <c r="AC2014" s="39"/>
      <c r="AD2014" s="40"/>
    </row>
    <row r="2015" s="35" customFormat="1" spans="6:30">
      <c r="F2015" s="52"/>
      <c r="G2015" s="52"/>
      <c r="P2015" s="52"/>
      <c r="Q2015" s="38"/>
      <c r="AC2015" s="39"/>
      <c r="AD2015" s="40"/>
    </row>
    <row r="2016" s="35" customFormat="1" spans="6:30">
      <c r="F2016" s="52"/>
      <c r="G2016" s="52"/>
      <c r="P2016" s="52"/>
      <c r="Q2016" s="38"/>
      <c r="AC2016" s="39"/>
      <c r="AD2016" s="40"/>
    </row>
    <row r="2017" s="35" customFormat="1" spans="6:30">
      <c r="F2017" s="52"/>
      <c r="G2017" s="52"/>
      <c r="P2017" s="52"/>
      <c r="Q2017" s="38"/>
      <c r="AC2017" s="39"/>
      <c r="AD2017" s="40"/>
    </row>
    <row r="2018" s="35" customFormat="1" spans="6:30">
      <c r="F2018" s="52"/>
      <c r="G2018" s="52"/>
      <c r="P2018" s="52"/>
      <c r="Q2018" s="38"/>
      <c r="AC2018" s="39"/>
      <c r="AD2018" s="40"/>
    </row>
    <row r="2019" s="35" customFormat="1" spans="6:30">
      <c r="F2019" s="52"/>
      <c r="G2019" s="52"/>
      <c r="P2019" s="52"/>
      <c r="Q2019" s="38"/>
      <c r="AC2019" s="39"/>
      <c r="AD2019" s="40"/>
    </row>
    <row r="2020" s="35" customFormat="1" spans="6:30">
      <c r="F2020" s="52"/>
      <c r="G2020" s="52"/>
      <c r="P2020" s="52"/>
      <c r="Q2020" s="38"/>
      <c r="AC2020" s="39"/>
      <c r="AD2020" s="40"/>
    </row>
    <row r="2021" s="35" customFormat="1" spans="6:30">
      <c r="F2021" s="52"/>
      <c r="G2021" s="52"/>
      <c r="P2021" s="52"/>
      <c r="Q2021" s="38"/>
      <c r="AC2021" s="39"/>
      <c r="AD2021" s="40"/>
    </row>
    <row r="2022" s="35" customFormat="1" spans="6:30">
      <c r="F2022" s="52"/>
      <c r="G2022" s="52"/>
      <c r="P2022" s="52"/>
      <c r="Q2022" s="38"/>
      <c r="AC2022" s="39"/>
      <c r="AD2022" s="40"/>
    </row>
    <row r="2023" s="35" customFormat="1" spans="6:30">
      <c r="F2023" s="52"/>
      <c r="G2023" s="52"/>
      <c r="P2023" s="52"/>
      <c r="Q2023" s="38"/>
      <c r="AC2023" s="39"/>
      <c r="AD2023" s="40"/>
    </row>
    <row r="2024" s="35" customFormat="1" spans="6:30">
      <c r="F2024" s="52"/>
      <c r="G2024" s="52"/>
      <c r="P2024" s="52"/>
      <c r="Q2024" s="38"/>
      <c r="AC2024" s="39"/>
      <c r="AD2024" s="40"/>
    </row>
    <row r="2025" s="35" customFormat="1" spans="6:30">
      <c r="F2025" s="52"/>
      <c r="G2025" s="52"/>
      <c r="P2025" s="52"/>
      <c r="Q2025" s="38"/>
      <c r="AC2025" s="39"/>
      <c r="AD2025" s="40"/>
    </row>
    <row r="2026" s="35" customFormat="1" spans="6:30">
      <c r="F2026" s="52"/>
      <c r="G2026" s="52"/>
      <c r="P2026" s="52"/>
      <c r="Q2026" s="38"/>
      <c r="AC2026" s="39"/>
      <c r="AD2026" s="40"/>
    </row>
    <row r="2027" s="35" customFormat="1" spans="6:30">
      <c r="F2027" s="52"/>
      <c r="G2027" s="52"/>
      <c r="P2027" s="52"/>
      <c r="Q2027" s="38"/>
      <c r="AC2027" s="39"/>
      <c r="AD2027" s="40"/>
    </row>
    <row r="2028" s="35" customFormat="1" spans="6:30">
      <c r="F2028" s="52"/>
      <c r="G2028" s="52"/>
      <c r="P2028" s="52"/>
      <c r="Q2028" s="38"/>
      <c r="AC2028" s="39"/>
      <c r="AD2028" s="40"/>
    </row>
    <row r="2029" s="35" customFormat="1" spans="6:30">
      <c r="F2029" s="52"/>
      <c r="G2029" s="52"/>
      <c r="P2029" s="52"/>
      <c r="Q2029" s="38"/>
      <c r="AC2029" s="39"/>
      <c r="AD2029" s="40"/>
    </row>
    <row r="2030" s="35" customFormat="1" spans="6:30">
      <c r="F2030" s="52"/>
      <c r="G2030" s="52"/>
      <c r="P2030" s="52"/>
      <c r="Q2030" s="38"/>
      <c r="AC2030" s="39"/>
      <c r="AD2030" s="40"/>
    </row>
    <row r="2031" s="35" customFormat="1" spans="6:30">
      <c r="F2031" s="52"/>
      <c r="G2031" s="52"/>
      <c r="P2031" s="52"/>
      <c r="Q2031" s="38"/>
      <c r="AC2031" s="39"/>
      <c r="AD2031" s="40"/>
    </row>
    <row r="2032" s="35" customFormat="1" spans="6:30">
      <c r="F2032" s="52"/>
      <c r="G2032" s="52"/>
      <c r="P2032" s="52"/>
      <c r="Q2032" s="38"/>
      <c r="AC2032" s="39"/>
      <c r="AD2032" s="40"/>
    </row>
    <row r="2033" s="35" customFormat="1" spans="6:30">
      <c r="F2033" s="52"/>
      <c r="G2033" s="52"/>
      <c r="P2033" s="52"/>
      <c r="Q2033" s="38"/>
      <c r="AC2033" s="39"/>
      <c r="AD2033" s="40"/>
    </row>
    <row r="2034" s="35" customFormat="1" spans="6:30">
      <c r="F2034" s="52"/>
      <c r="G2034" s="52"/>
      <c r="P2034" s="52"/>
      <c r="Q2034" s="38"/>
      <c r="AC2034" s="39"/>
      <c r="AD2034" s="40"/>
    </row>
    <row r="2035" s="35" customFormat="1" spans="6:30">
      <c r="F2035" s="52"/>
      <c r="G2035" s="52"/>
      <c r="P2035" s="52"/>
      <c r="Q2035" s="38"/>
      <c r="AC2035" s="39"/>
      <c r="AD2035" s="40"/>
    </row>
    <row r="2036" s="35" customFormat="1" spans="6:30">
      <c r="F2036" s="52"/>
      <c r="G2036" s="52"/>
      <c r="P2036" s="37"/>
      <c r="Q2036" s="38"/>
      <c r="AC2036" s="39"/>
      <c r="AD2036" s="40"/>
    </row>
    <row r="2037" s="35" customFormat="1" spans="6:30">
      <c r="F2037" s="52"/>
      <c r="G2037" s="52"/>
      <c r="P2037" s="37"/>
      <c r="Q2037" s="38"/>
      <c r="AC2037" s="39"/>
      <c r="AD2037" s="40"/>
    </row>
    <row r="2038" s="35" customFormat="1" spans="6:30">
      <c r="F2038" s="52"/>
      <c r="G2038" s="52"/>
      <c r="P2038" s="37"/>
      <c r="Q2038" s="38"/>
      <c r="AC2038" s="39"/>
      <c r="AD2038" s="40"/>
    </row>
    <row r="2039" s="35" customFormat="1" spans="6:30">
      <c r="F2039" s="52"/>
      <c r="G2039" s="52"/>
      <c r="P2039" s="37"/>
      <c r="Q2039" s="38"/>
      <c r="AC2039" s="39"/>
      <c r="AD2039" s="40"/>
    </row>
    <row r="2040" s="35" customFormat="1" spans="6:30">
      <c r="F2040" s="52"/>
      <c r="G2040" s="52"/>
      <c r="P2040" s="37"/>
      <c r="Q2040" s="38"/>
      <c r="AC2040" s="39"/>
      <c r="AD2040" s="40"/>
    </row>
    <row r="2041" s="35" customFormat="1" spans="6:30">
      <c r="F2041" s="52"/>
      <c r="G2041" s="52"/>
      <c r="P2041" s="37"/>
      <c r="Q2041" s="38"/>
      <c r="AC2041" s="39"/>
      <c r="AD2041" s="40"/>
    </row>
    <row r="2042" s="35" customFormat="1" spans="6:30">
      <c r="F2042" s="52"/>
      <c r="G2042" s="52"/>
      <c r="P2042" s="37"/>
      <c r="Q2042" s="38"/>
      <c r="AC2042" s="39"/>
      <c r="AD2042" s="40"/>
    </row>
    <row r="2043" s="35" customFormat="1" spans="6:30">
      <c r="F2043" s="52"/>
      <c r="G2043" s="52"/>
      <c r="P2043" s="37"/>
      <c r="Q2043" s="38"/>
      <c r="AC2043" s="39"/>
      <c r="AD2043" s="40"/>
    </row>
    <row r="2044" s="35" customFormat="1" spans="6:30">
      <c r="F2044" s="52"/>
      <c r="G2044" s="52"/>
      <c r="P2044" s="37"/>
      <c r="Q2044" s="38"/>
      <c r="AC2044" s="39"/>
      <c r="AD2044" s="40"/>
    </row>
    <row r="2045" s="35" customFormat="1" spans="6:30">
      <c r="F2045" s="52"/>
      <c r="G2045" s="52"/>
      <c r="P2045" s="37"/>
      <c r="Q2045" s="38"/>
      <c r="AC2045" s="39"/>
      <c r="AD2045" s="40"/>
    </row>
    <row r="2046" s="35" customFormat="1" spans="6:30">
      <c r="F2046" s="52"/>
      <c r="G2046" s="52"/>
      <c r="P2046" s="37"/>
      <c r="Q2046" s="38"/>
      <c r="AC2046" s="39"/>
      <c r="AD2046" s="40"/>
    </row>
    <row r="2047" s="35" customFormat="1" spans="6:30">
      <c r="F2047" s="52"/>
      <c r="G2047" s="52"/>
      <c r="P2047" s="37"/>
      <c r="Q2047" s="38"/>
      <c r="AC2047" s="39"/>
      <c r="AD2047" s="40"/>
    </row>
    <row r="2048" s="35" customFormat="1" spans="6:30">
      <c r="F2048" s="52"/>
      <c r="G2048" s="52"/>
      <c r="P2048" s="37"/>
      <c r="Q2048" s="38"/>
      <c r="AC2048" s="39"/>
      <c r="AD2048" s="40"/>
    </row>
    <row r="2049" s="35" customFormat="1" spans="6:30">
      <c r="F2049" s="52"/>
      <c r="G2049" s="52"/>
      <c r="P2049" s="37"/>
      <c r="Q2049" s="38"/>
      <c r="AC2049" s="39"/>
      <c r="AD2049" s="40"/>
    </row>
    <row r="2050" s="35" customFormat="1" spans="6:30">
      <c r="F2050" s="52"/>
      <c r="G2050" s="52"/>
      <c r="P2050" s="37"/>
      <c r="Q2050" s="38"/>
      <c r="AC2050" s="39"/>
      <c r="AD2050" s="40"/>
    </row>
    <row r="2051" s="35" customFormat="1" spans="6:30">
      <c r="F2051" s="52"/>
      <c r="G2051" s="52"/>
      <c r="P2051" s="37"/>
      <c r="Q2051" s="38"/>
      <c r="AC2051" s="39"/>
      <c r="AD2051" s="40"/>
    </row>
    <row r="2052" s="35" customFormat="1" spans="6:30">
      <c r="F2052" s="52"/>
      <c r="G2052" s="52"/>
      <c r="P2052" s="37"/>
      <c r="Q2052" s="38"/>
      <c r="AC2052" s="39"/>
      <c r="AD2052" s="40"/>
    </row>
    <row r="2053" s="35" customFormat="1" spans="6:30">
      <c r="F2053" s="52"/>
      <c r="G2053" s="52"/>
      <c r="P2053" s="37"/>
      <c r="Q2053" s="38"/>
      <c r="AC2053" s="39"/>
      <c r="AD2053" s="40"/>
    </row>
    <row r="2054" s="35" customFormat="1" spans="6:30">
      <c r="F2054" s="52"/>
      <c r="G2054" s="52"/>
      <c r="P2054" s="37"/>
      <c r="Q2054" s="38"/>
      <c r="AC2054" s="39"/>
      <c r="AD2054" s="40"/>
    </row>
    <row r="2055" s="35" customFormat="1" spans="6:30">
      <c r="F2055" s="52"/>
      <c r="G2055" s="52"/>
      <c r="P2055" s="37"/>
      <c r="Q2055" s="38"/>
      <c r="AC2055" s="39"/>
      <c r="AD2055" s="40"/>
    </row>
    <row r="2056" s="35" customFormat="1" spans="6:30">
      <c r="F2056" s="52"/>
      <c r="G2056" s="52"/>
      <c r="P2056" s="37"/>
      <c r="Q2056" s="38"/>
      <c r="AC2056" s="39"/>
      <c r="AD2056" s="40"/>
    </row>
    <row r="2057" s="35" customFormat="1" spans="6:30">
      <c r="F2057" s="52"/>
      <c r="G2057" s="52"/>
      <c r="P2057" s="37"/>
      <c r="Q2057" s="38"/>
      <c r="AC2057" s="39"/>
      <c r="AD2057" s="40"/>
    </row>
    <row r="2058" s="35" customFormat="1" spans="6:30">
      <c r="F2058" s="52"/>
      <c r="G2058" s="52"/>
      <c r="P2058" s="37"/>
      <c r="Q2058" s="38"/>
      <c r="AC2058" s="39"/>
      <c r="AD2058" s="40"/>
    </row>
    <row r="2059" s="35" customFormat="1" spans="6:30">
      <c r="F2059" s="52"/>
      <c r="G2059" s="52"/>
      <c r="P2059" s="37"/>
      <c r="Q2059" s="38"/>
      <c r="AC2059" s="39"/>
      <c r="AD2059" s="40"/>
    </row>
    <row r="2060" s="35" customFormat="1" spans="6:30">
      <c r="F2060" s="52"/>
      <c r="G2060" s="52"/>
      <c r="P2060" s="37"/>
      <c r="Q2060" s="38"/>
      <c r="AC2060" s="39"/>
      <c r="AD2060" s="40"/>
    </row>
    <row r="2061" s="35" customFormat="1" spans="6:30">
      <c r="F2061" s="52"/>
      <c r="G2061" s="52"/>
      <c r="P2061" s="37"/>
      <c r="Q2061" s="38"/>
      <c r="AC2061" s="39"/>
      <c r="AD2061" s="40"/>
    </row>
    <row r="2062" s="35" customFormat="1" spans="6:30">
      <c r="F2062" s="52"/>
      <c r="G2062" s="52"/>
      <c r="P2062" s="37"/>
      <c r="Q2062" s="38"/>
      <c r="AC2062" s="39"/>
      <c r="AD2062" s="40"/>
    </row>
    <row r="2063" s="35" customFormat="1" spans="6:30">
      <c r="F2063" s="52"/>
      <c r="G2063" s="52"/>
      <c r="P2063" s="37"/>
      <c r="Q2063" s="38"/>
      <c r="AC2063" s="39"/>
      <c r="AD2063" s="40"/>
    </row>
    <row r="2064" s="35" customFormat="1" spans="6:30">
      <c r="F2064" s="52"/>
      <c r="G2064" s="52"/>
      <c r="P2064" s="37"/>
      <c r="Q2064" s="38"/>
      <c r="AC2064" s="39"/>
      <c r="AD2064" s="40"/>
    </row>
    <row r="2065" s="35" customFormat="1" spans="6:30">
      <c r="F2065" s="52"/>
      <c r="G2065" s="52"/>
      <c r="P2065" s="37"/>
      <c r="Q2065" s="38"/>
      <c r="AC2065" s="39"/>
      <c r="AD2065" s="40"/>
    </row>
    <row r="2066" s="35" customFormat="1" spans="6:30">
      <c r="F2066" s="52"/>
      <c r="G2066" s="52"/>
      <c r="P2066" s="37"/>
      <c r="Q2066" s="38"/>
      <c r="AC2066" s="39"/>
      <c r="AD2066" s="40"/>
    </row>
    <row r="2067" s="35" customFormat="1" spans="6:30">
      <c r="F2067" s="52"/>
      <c r="G2067" s="52"/>
      <c r="P2067" s="37"/>
      <c r="Q2067" s="38"/>
      <c r="AC2067" s="39"/>
      <c r="AD2067" s="40"/>
    </row>
    <row r="2068" s="35" customFormat="1" spans="6:30">
      <c r="F2068" s="52"/>
      <c r="G2068" s="52"/>
      <c r="P2068" s="37"/>
      <c r="Q2068" s="38"/>
      <c r="AC2068" s="39"/>
      <c r="AD2068" s="40"/>
    </row>
    <row r="2069" s="35" customFormat="1" spans="6:30">
      <c r="F2069" s="52"/>
      <c r="G2069" s="52"/>
      <c r="P2069" s="37"/>
      <c r="Q2069" s="38"/>
      <c r="AC2069" s="39"/>
      <c r="AD2069" s="40"/>
    </row>
    <row r="2070" s="35" customFormat="1" spans="6:30">
      <c r="F2070" s="52"/>
      <c r="G2070" s="52"/>
      <c r="P2070" s="37"/>
      <c r="Q2070" s="38"/>
      <c r="AC2070" s="39"/>
      <c r="AD2070" s="40"/>
    </row>
    <row r="2071" s="35" customFormat="1" spans="6:30">
      <c r="F2071" s="52"/>
      <c r="G2071" s="52"/>
      <c r="P2071" s="37"/>
      <c r="Q2071" s="38"/>
      <c r="AC2071" s="39"/>
      <c r="AD2071" s="40"/>
    </row>
    <row r="2072" s="35" customFormat="1" spans="6:30">
      <c r="F2072" s="52"/>
      <c r="G2072" s="52"/>
      <c r="P2072" s="37"/>
      <c r="Q2072" s="38"/>
      <c r="AC2072" s="39"/>
      <c r="AD2072" s="40"/>
    </row>
    <row r="2073" s="35" customFormat="1" spans="6:30">
      <c r="F2073" s="52"/>
      <c r="G2073" s="52"/>
      <c r="P2073" s="37"/>
      <c r="Q2073" s="38"/>
      <c r="AC2073" s="39"/>
      <c r="AD2073" s="40"/>
    </row>
    <row r="2074" s="35" customFormat="1" spans="6:30">
      <c r="F2074" s="52"/>
      <c r="G2074" s="52"/>
      <c r="P2074" s="37"/>
      <c r="Q2074" s="38"/>
      <c r="AC2074" s="39"/>
      <c r="AD2074" s="40"/>
    </row>
    <row r="2075" s="35" customFormat="1" spans="6:30">
      <c r="F2075" s="52"/>
      <c r="G2075" s="52"/>
      <c r="P2075" s="37"/>
      <c r="Q2075" s="38"/>
      <c r="AC2075" s="39"/>
      <c r="AD2075" s="40"/>
    </row>
    <row r="2076" s="35" customFormat="1" spans="6:30">
      <c r="F2076" s="52"/>
      <c r="G2076" s="52"/>
      <c r="P2076" s="37"/>
      <c r="Q2076" s="38"/>
      <c r="AC2076" s="39"/>
      <c r="AD2076" s="40"/>
    </row>
    <row r="2077" s="35" customFormat="1" spans="6:30">
      <c r="F2077" s="52"/>
      <c r="G2077" s="52"/>
      <c r="P2077" s="37"/>
      <c r="Q2077" s="38"/>
      <c r="AC2077" s="39"/>
      <c r="AD2077" s="40"/>
    </row>
    <row r="2078" s="35" customFormat="1" spans="6:30">
      <c r="F2078" s="52"/>
      <c r="G2078" s="52"/>
      <c r="P2078" s="37"/>
      <c r="Q2078" s="38"/>
      <c r="AC2078" s="39"/>
      <c r="AD2078" s="40"/>
    </row>
    <row r="2079" s="35" customFormat="1" spans="6:30">
      <c r="F2079" s="52"/>
      <c r="G2079" s="52"/>
      <c r="P2079" s="37"/>
      <c r="Q2079" s="38"/>
      <c r="AC2079" s="39"/>
      <c r="AD2079" s="40"/>
    </row>
    <row r="2080" s="35" customFormat="1" spans="6:30">
      <c r="F2080" s="52"/>
      <c r="G2080" s="52"/>
      <c r="P2080" s="37"/>
      <c r="Q2080" s="38"/>
      <c r="AC2080" s="39"/>
      <c r="AD2080" s="40"/>
    </row>
    <row r="2081" s="35" customFormat="1" spans="6:30">
      <c r="F2081" s="52"/>
      <c r="G2081" s="52"/>
      <c r="P2081" s="37"/>
      <c r="Q2081" s="38"/>
      <c r="AC2081" s="39"/>
      <c r="AD2081" s="40"/>
    </row>
    <row r="2082" s="35" customFormat="1" spans="6:30">
      <c r="F2082" s="52"/>
      <c r="G2082" s="52"/>
      <c r="P2082" s="37"/>
      <c r="Q2082" s="38"/>
      <c r="AC2082" s="39"/>
      <c r="AD2082" s="40"/>
    </row>
    <row r="2083" s="35" customFormat="1" spans="6:30">
      <c r="F2083" s="52"/>
      <c r="G2083" s="52"/>
      <c r="P2083" s="37"/>
      <c r="Q2083" s="38"/>
      <c r="AC2083" s="39"/>
      <c r="AD2083" s="40"/>
    </row>
    <row r="2084" s="35" customFormat="1" spans="6:30">
      <c r="F2084" s="52"/>
      <c r="G2084" s="52"/>
      <c r="P2084" s="37"/>
      <c r="Q2084" s="38"/>
      <c r="AC2084" s="39"/>
      <c r="AD2084" s="40"/>
    </row>
    <row r="2085" s="35" customFormat="1" spans="6:30">
      <c r="F2085" s="52"/>
      <c r="G2085" s="52"/>
      <c r="P2085" s="37"/>
      <c r="Q2085" s="38"/>
      <c r="AC2085" s="39"/>
      <c r="AD2085" s="40"/>
    </row>
    <row r="2086" s="35" customFormat="1" spans="6:30">
      <c r="F2086" s="52"/>
      <c r="G2086" s="52"/>
      <c r="P2086" s="37"/>
      <c r="Q2086" s="38"/>
      <c r="AC2086" s="39"/>
      <c r="AD2086" s="40"/>
    </row>
    <row r="2087" s="35" customFormat="1" spans="6:30">
      <c r="F2087" s="52"/>
      <c r="G2087" s="52"/>
      <c r="P2087" s="37"/>
      <c r="Q2087" s="38"/>
      <c r="AC2087" s="39"/>
      <c r="AD2087" s="40"/>
    </row>
    <row r="2088" s="35" customFormat="1" spans="6:30">
      <c r="F2088" s="52"/>
      <c r="G2088" s="52"/>
      <c r="P2088" s="37"/>
      <c r="Q2088" s="38"/>
      <c r="AC2088" s="39"/>
      <c r="AD2088" s="40"/>
    </row>
    <row r="2089" s="35" customFormat="1" spans="6:30">
      <c r="F2089" s="52"/>
      <c r="G2089" s="52"/>
      <c r="P2089" s="37"/>
      <c r="Q2089" s="38"/>
      <c r="AC2089" s="39"/>
      <c r="AD2089" s="40"/>
    </row>
    <row r="2090" s="35" customFormat="1" spans="6:30">
      <c r="F2090" s="52"/>
      <c r="G2090" s="52"/>
      <c r="P2090" s="37"/>
      <c r="Q2090" s="38"/>
      <c r="AC2090" s="39"/>
      <c r="AD2090" s="40"/>
    </row>
    <row r="2091" s="35" customFormat="1" spans="6:30">
      <c r="F2091" s="52"/>
      <c r="G2091" s="52"/>
      <c r="P2091" s="37"/>
      <c r="Q2091" s="38"/>
      <c r="AC2091" s="39"/>
      <c r="AD2091" s="40"/>
    </row>
    <row r="2092" s="35" customFormat="1" spans="6:30">
      <c r="F2092" s="52"/>
      <c r="G2092" s="52"/>
      <c r="P2092" s="37"/>
      <c r="Q2092" s="38"/>
      <c r="AC2092" s="39"/>
      <c r="AD2092" s="40"/>
    </row>
    <row r="2093" s="35" customFormat="1" spans="6:30">
      <c r="F2093" s="52"/>
      <c r="G2093" s="52"/>
      <c r="P2093" s="37"/>
      <c r="Q2093" s="38"/>
      <c r="AC2093" s="39"/>
      <c r="AD2093" s="40"/>
    </row>
    <row r="2094" s="35" customFormat="1" spans="6:30">
      <c r="F2094" s="52"/>
      <c r="G2094" s="52"/>
      <c r="P2094" s="37"/>
      <c r="Q2094" s="38"/>
      <c r="AC2094" s="39"/>
      <c r="AD2094" s="40"/>
    </row>
    <row r="2095" s="35" customFormat="1" spans="6:30">
      <c r="F2095" s="52"/>
      <c r="G2095" s="52"/>
      <c r="P2095" s="37"/>
      <c r="Q2095" s="38"/>
      <c r="AC2095" s="39"/>
      <c r="AD2095" s="40"/>
    </row>
    <row r="2096" s="35" customFormat="1" spans="6:30">
      <c r="F2096" s="52"/>
      <c r="G2096" s="52"/>
      <c r="P2096" s="37"/>
      <c r="Q2096" s="38"/>
      <c r="AC2096" s="39"/>
      <c r="AD2096" s="40"/>
    </row>
    <row r="2097" s="35" customFormat="1" spans="6:30">
      <c r="F2097" s="52"/>
      <c r="G2097" s="52"/>
      <c r="P2097" s="37"/>
      <c r="Q2097" s="38"/>
      <c r="AC2097" s="39"/>
      <c r="AD2097" s="40"/>
    </row>
    <row r="2098" s="35" customFormat="1" spans="6:30">
      <c r="F2098" s="52"/>
      <c r="G2098" s="52"/>
      <c r="P2098" s="37"/>
      <c r="Q2098" s="38"/>
      <c r="AC2098" s="39"/>
      <c r="AD2098" s="40"/>
    </row>
    <row r="2099" s="35" customFormat="1" spans="6:30">
      <c r="F2099" s="52"/>
      <c r="G2099" s="52"/>
      <c r="P2099" s="37"/>
      <c r="Q2099" s="38"/>
      <c r="AC2099" s="39"/>
      <c r="AD2099" s="40"/>
    </row>
    <row r="2100" s="35" customFormat="1" spans="6:30">
      <c r="F2100" s="52"/>
      <c r="G2100" s="52"/>
      <c r="P2100" s="37"/>
      <c r="Q2100" s="38"/>
      <c r="AC2100" s="39"/>
      <c r="AD2100" s="40"/>
    </row>
    <row r="2101" s="35" customFormat="1" spans="6:30">
      <c r="F2101" s="52"/>
      <c r="G2101" s="52"/>
      <c r="P2101" s="37"/>
      <c r="Q2101" s="38"/>
      <c r="AC2101" s="39"/>
      <c r="AD2101" s="40"/>
    </row>
    <row r="2102" s="35" customFormat="1" spans="6:30">
      <c r="F2102" s="52"/>
      <c r="G2102" s="52"/>
      <c r="P2102" s="37"/>
      <c r="Q2102" s="38"/>
      <c r="AC2102" s="39"/>
      <c r="AD2102" s="40"/>
    </row>
    <row r="2103" s="35" customFormat="1" spans="6:30">
      <c r="F2103" s="52"/>
      <c r="G2103" s="52"/>
      <c r="P2103" s="37"/>
      <c r="Q2103" s="38"/>
      <c r="AC2103" s="39"/>
      <c r="AD2103" s="40"/>
    </row>
    <row r="2104" s="35" customFormat="1" spans="6:30">
      <c r="F2104" s="52"/>
      <c r="G2104" s="52"/>
      <c r="P2104" s="37"/>
      <c r="Q2104" s="38"/>
      <c r="AC2104" s="39"/>
      <c r="AD2104" s="40"/>
    </row>
    <row r="2105" s="35" customFormat="1" spans="6:30">
      <c r="F2105" s="52"/>
      <c r="G2105" s="52"/>
      <c r="P2105" s="37"/>
      <c r="Q2105" s="38"/>
      <c r="AC2105" s="39"/>
      <c r="AD2105" s="40"/>
    </row>
    <row r="2106" s="35" customFormat="1" spans="6:30">
      <c r="F2106" s="52"/>
      <c r="G2106" s="52"/>
      <c r="P2106" s="37"/>
      <c r="Q2106" s="38"/>
      <c r="AC2106" s="39"/>
      <c r="AD2106" s="40"/>
    </row>
    <row r="2107" s="35" customFormat="1" spans="6:30">
      <c r="F2107" s="52"/>
      <c r="G2107" s="52"/>
      <c r="P2107" s="37"/>
      <c r="Q2107" s="38"/>
      <c r="AC2107" s="39"/>
      <c r="AD2107" s="40"/>
    </row>
    <row r="2108" s="35" customFormat="1" spans="6:30">
      <c r="F2108" s="52"/>
      <c r="G2108" s="52"/>
      <c r="P2108" s="37"/>
      <c r="Q2108" s="38"/>
      <c r="AC2108" s="39"/>
      <c r="AD2108" s="40"/>
    </row>
    <row r="2109" s="35" customFormat="1" spans="6:30">
      <c r="F2109" s="52"/>
      <c r="G2109" s="52"/>
      <c r="P2109" s="37"/>
      <c r="Q2109" s="38"/>
      <c r="AC2109" s="39"/>
      <c r="AD2109" s="40"/>
    </row>
    <row r="2110" s="35" customFormat="1" spans="6:30">
      <c r="F2110" s="52"/>
      <c r="G2110" s="52"/>
      <c r="P2110" s="37"/>
      <c r="Q2110" s="38"/>
      <c r="AC2110" s="39"/>
      <c r="AD2110" s="40"/>
    </row>
    <row r="2111" s="35" customFormat="1" spans="6:30">
      <c r="F2111" s="52"/>
      <c r="G2111" s="52"/>
      <c r="P2111" s="37"/>
      <c r="Q2111" s="38"/>
      <c r="AC2111" s="39"/>
      <c r="AD2111" s="40"/>
    </row>
    <row r="2112" s="35" customFormat="1" spans="6:30">
      <c r="F2112" s="52"/>
      <c r="G2112" s="52"/>
      <c r="P2112" s="37"/>
      <c r="Q2112" s="38"/>
      <c r="AC2112" s="39"/>
      <c r="AD2112" s="40"/>
    </row>
    <row r="2113" s="35" customFormat="1" spans="6:30">
      <c r="F2113" s="52"/>
      <c r="G2113" s="52"/>
      <c r="P2113" s="37"/>
      <c r="Q2113" s="38"/>
      <c r="AC2113" s="39"/>
      <c r="AD2113" s="40"/>
    </row>
    <row r="2114" s="35" customFormat="1" spans="6:30">
      <c r="F2114" s="52"/>
      <c r="G2114" s="52"/>
      <c r="P2114" s="37"/>
      <c r="Q2114" s="38"/>
      <c r="AC2114" s="39"/>
      <c r="AD2114" s="40"/>
    </row>
    <row r="2115" s="35" customFormat="1" spans="6:30">
      <c r="F2115" s="52"/>
      <c r="G2115" s="52"/>
      <c r="P2115" s="37"/>
      <c r="Q2115" s="38"/>
      <c r="AC2115" s="39"/>
      <c r="AD2115" s="40"/>
    </row>
    <row r="2116" s="35" customFormat="1" spans="6:30">
      <c r="F2116" s="52"/>
      <c r="G2116" s="52"/>
      <c r="P2116" s="37"/>
      <c r="Q2116" s="38"/>
      <c r="AC2116" s="39"/>
      <c r="AD2116" s="40"/>
    </row>
    <row r="2117" s="35" customFormat="1" spans="6:30">
      <c r="F2117" s="52"/>
      <c r="G2117" s="52"/>
      <c r="P2117" s="37"/>
      <c r="Q2117" s="38"/>
      <c r="AC2117" s="39"/>
      <c r="AD2117" s="40"/>
    </row>
    <row r="2118" s="35" customFormat="1" spans="6:30">
      <c r="F2118" s="52"/>
      <c r="G2118" s="52"/>
      <c r="P2118" s="37"/>
      <c r="Q2118" s="38"/>
      <c r="AC2118" s="39"/>
      <c r="AD2118" s="40"/>
    </row>
    <row r="2119" s="35" customFormat="1" spans="6:30">
      <c r="F2119" s="52"/>
      <c r="G2119" s="52"/>
      <c r="P2119" s="37"/>
      <c r="Q2119" s="38"/>
      <c r="AC2119" s="39"/>
      <c r="AD2119" s="40"/>
    </row>
    <row r="2120" s="35" customFormat="1" spans="6:30">
      <c r="F2120" s="52"/>
      <c r="G2120" s="52"/>
      <c r="P2120" s="37"/>
      <c r="Q2120" s="38"/>
      <c r="AC2120" s="39"/>
      <c r="AD2120" s="40"/>
    </row>
    <row r="2121" s="35" customFormat="1" spans="6:30">
      <c r="F2121" s="52"/>
      <c r="G2121" s="52"/>
      <c r="P2121" s="37"/>
      <c r="Q2121" s="38"/>
      <c r="AC2121" s="39"/>
      <c r="AD2121" s="40"/>
    </row>
    <row r="2122" s="35" customFormat="1" spans="6:30">
      <c r="F2122" s="52"/>
      <c r="G2122" s="52"/>
      <c r="P2122" s="37"/>
      <c r="Q2122" s="38"/>
      <c r="AC2122" s="39"/>
      <c r="AD2122" s="40"/>
    </row>
    <row r="2123" s="35" customFormat="1" spans="6:30">
      <c r="F2123" s="52"/>
      <c r="G2123" s="52"/>
      <c r="P2123" s="37"/>
      <c r="Q2123" s="38"/>
      <c r="AC2123" s="39"/>
      <c r="AD2123" s="40"/>
    </row>
    <row r="2124" s="35" customFormat="1" spans="6:30">
      <c r="F2124" s="52"/>
      <c r="G2124" s="52"/>
      <c r="P2124" s="37"/>
      <c r="Q2124" s="38"/>
      <c r="AC2124" s="39"/>
      <c r="AD2124" s="40"/>
    </row>
    <row r="2125" s="35" customFormat="1" spans="6:30">
      <c r="F2125" s="52"/>
      <c r="G2125" s="52"/>
      <c r="P2125" s="37"/>
      <c r="Q2125" s="38"/>
      <c r="AC2125" s="39"/>
      <c r="AD2125" s="40"/>
    </row>
    <row r="2126" s="35" customFormat="1" spans="6:30">
      <c r="F2126" s="52"/>
      <c r="G2126" s="52"/>
      <c r="P2126" s="37"/>
      <c r="Q2126" s="38"/>
      <c r="AC2126" s="39"/>
      <c r="AD2126" s="40"/>
    </row>
    <row r="2127" s="35" customFormat="1" spans="6:30">
      <c r="F2127" s="52"/>
      <c r="G2127" s="52"/>
      <c r="P2127" s="37"/>
      <c r="Q2127" s="38"/>
      <c r="AC2127" s="39"/>
      <c r="AD2127" s="40"/>
    </row>
    <row r="2128" s="35" customFormat="1" spans="6:30">
      <c r="F2128" s="52"/>
      <c r="G2128" s="52"/>
      <c r="P2128" s="37"/>
      <c r="Q2128" s="38"/>
      <c r="AC2128" s="39"/>
      <c r="AD2128" s="40"/>
    </row>
    <row r="2129" s="35" customFormat="1" spans="6:30">
      <c r="F2129" s="52"/>
      <c r="G2129" s="52"/>
      <c r="P2129" s="37"/>
      <c r="Q2129" s="38"/>
      <c r="AC2129" s="39"/>
      <c r="AD2129" s="40"/>
    </row>
    <row r="2130" s="35" customFormat="1" spans="6:30">
      <c r="F2130" s="52"/>
      <c r="G2130" s="52"/>
      <c r="P2130" s="37"/>
      <c r="Q2130" s="38"/>
      <c r="AC2130" s="39"/>
      <c r="AD2130" s="40"/>
    </row>
    <row r="2131" s="35" customFormat="1" spans="6:30">
      <c r="F2131" s="52"/>
      <c r="G2131" s="52"/>
      <c r="P2131" s="37"/>
      <c r="Q2131" s="38"/>
      <c r="AC2131" s="39"/>
      <c r="AD2131" s="40"/>
    </row>
    <row r="2132" s="35" customFormat="1" spans="6:30">
      <c r="F2132" s="52"/>
      <c r="G2132" s="52"/>
      <c r="P2132" s="37"/>
      <c r="Q2132" s="38"/>
      <c r="AC2132" s="39"/>
      <c r="AD2132" s="40"/>
    </row>
    <row r="2133" s="35" customFormat="1" spans="6:30">
      <c r="F2133" s="52"/>
      <c r="G2133" s="52"/>
      <c r="P2133" s="37"/>
      <c r="Q2133" s="38"/>
      <c r="AC2133" s="39"/>
      <c r="AD2133" s="40"/>
    </row>
    <row r="2134" s="35" customFormat="1" spans="6:30">
      <c r="F2134" s="52"/>
      <c r="G2134" s="52"/>
      <c r="P2134" s="37"/>
      <c r="Q2134" s="38"/>
      <c r="AC2134" s="39"/>
      <c r="AD2134" s="40"/>
    </row>
    <row r="2135" s="35" customFormat="1" spans="6:30">
      <c r="F2135" s="52"/>
      <c r="G2135" s="52"/>
      <c r="P2135" s="37"/>
      <c r="Q2135" s="38"/>
      <c r="AC2135" s="39"/>
      <c r="AD2135" s="40"/>
    </row>
    <row r="2136" s="35" customFormat="1" spans="6:30">
      <c r="F2136" s="52"/>
      <c r="G2136" s="52"/>
      <c r="P2136" s="37"/>
      <c r="Q2136" s="38"/>
      <c r="AC2136" s="39"/>
      <c r="AD2136" s="40"/>
    </row>
    <row r="2137" s="35" customFormat="1" spans="6:30">
      <c r="F2137" s="52"/>
      <c r="G2137" s="52"/>
      <c r="P2137" s="37"/>
      <c r="Q2137" s="38"/>
      <c r="AC2137" s="39"/>
      <c r="AD2137" s="40"/>
    </row>
    <row r="2138" s="35" customFormat="1" spans="6:30">
      <c r="F2138" s="52"/>
      <c r="G2138" s="52"/>
      <c r="P2138" s="37"/>
      <c r="Q2138" s="38"/>
      <c r="AC2138" s="39"/>
      <c r="AD2138" s="40"/>
    </row>
    <row r="2139" s="35" customFormat="1" spans="6:30">
      <c r="F2139" s="52"/>
      <c r="G2139" s="52"/>
      <c r="P2139" s="37"/>
      <c r="Q2139" s="38"/>
      <c r="AC2139" s="39"/>
      <c r="AD2139" s="40"/>
    </row>
    <row r="2140" s="35" customFormat="1" spans="6:30">
      <c r="F2140" s="52"/>
      <c r="G2140" s="52"/>
      <c r="P2140" s="37"/>
      <c r="Q2140" s="38"/>
      <c r="AC2140" s="39"/>
      <c r="AD2140" s="40"/>
    </row>
    <row r="2141" s="35" customFormat="1" spans="6:30">
      <c r="F2141" s="52"/>
      <c r="G2141" s="52"/>
      <c r="P2141" s="37"/>
      <c r="Q2141" s="38"/>
      <c r="AC2141" s="39"/>
      <c r="AD2141" s="40"/>
    </row>
    <row r="2142" s="35" customFormat="1" spans="6:30">
      <c r="F2142" s="52"/>
      <c r="G2142" s="52"/>
      <c r="P2142" s="37"/>
      <c r="Q2142" s="38"/>
      <c r="AC2142" s="39"/>
      <c r="AD2142" s="40"/>
    </row>
    <row r="2143" s="35" customFormat="1" spans="6:30">
      <c r="F2143" s="52"/>
      <c r="G2143" s="52"/>
      <c r="P2143" s="37"/>
      <c r="Q2143" s="38"/>
      <c r="AC2143" s="39"/>
      <c r="AD2143" s="40"/>
    </row>
    <row r="2144" s="35" customFormat="1" spans="6:30">
      <c r="F2144" s="52"/>
      <c r="G2144" s="52"/>
      <c r="P2144" s="37"/>
      <c r="Q2144" s="38"/>
      <c r="AC2144" s="39"/>
      <c r="AD2144" s="40"/>
    </row>
    <row r="2145" s="35" customFormat="1" spans="6:30">
      <c r="F2145" s="52"/>
      <c r="G2145" s="52"/>
      <c r="P2145" s="37"/>
      <c r="Q2145" s="38"/>
      <c r="AC2145" s="39"/>
      <c r="AD2145" s="40"/>
    </row>
    <row r="2146" s="35" customFormat="1" spans="6:30">
      <c r="F2146" s="52"/>
      <c r="G2146" s="52"/>
      <c r="P2146" s="37"/>
      <c r="Q2146" s="38"/>
      <c r="AC2146" s="39"/>
      <c r="AD2146" s="40"/>
    </row>
    <row r="2147" s="35" customFormat="1" spans="6:30">
      <c r="F2147" s="52"/>
      <c r="G2147" s="52"/>
      <c r="P2147" s="37"/>
      <c r="Q2147" s="38"/>
      <c r="AC2147" s="39"/>
      <c r="AD2147" s="40"/>
    </row>
    <row r="2148" s="35" customFormat="1" spans="6:30">
      <c r="F2148" s="52"/>
      <c r="G2148" s="52"/>
      <c r="P2148" s="37"/>
      <c r="Q2148" s="38"/>
      <c r="AC2148" s="39"/>
      <c r="AD2148" s="40"/>
    </row>
    <row r="2149" s="35" customFormat="1" spans="6:30">
      <c r="F2149" s="52"/>
      <c r="G2149" s="52"/>
      <c r="P2149" s="37"/>
      <c r="Q2149" s="38"/>
      <c r="AC2149" s="39"/>
      <c r="AD2149" s="40"/>
    </row>
    <row r="2150" s="35" customFormat="1" spans="6:30">
      <c r="F2150" s="52"/>
      <c r="G2150" s="52"/>
      <c r="P2150" s="37"/>
      <c r="Q2150" s="38"/>
      <c r="AC2150" s="39"/>
      <c r="AD2150" s="40"/>
    </row>
    <row r="2151" s="35" customFormat="1" spans="6:30">
      <c r="F2151" s="52"/>
      <c r="G2151" s="52"/>
      <c r="P2151" s="37"/>
      <c r="Q2151" s="38"/>
      <c r="AC2151" s="39"/>
      <c r="AD2151" s="40"/>
    </row>
    <row r="2152" s="35" customFormat="1" spans="6:30">
      <c r="F2152" s="52"/>
      <c r="G2152" s="52"/>
      <c r="P2152" s="37"/>
      <c r="Q2152" s="38"/>
      <c r="AC2152" s="39"/>
      <c r="AD2152" s="40"/>
    </row>
    <row r="2153" s="35" customFormat="1" spans="6:30">
      <c r="F2153" s="52"/>
      <c r="G2153" s="52"/>
      <c r="P2153" s="37"/>
      <c r="Q2153" s="38"/>
      <c r="AC2153" s="39"/>
      <c r="AD2153" s="40"/>
    </row>
    <row r="2154" s="35" customFormat="1" spans="6:30">
      <c r="F2154" s="52"/>
      <c r="G2154" s="52"/>
      <c r="P2154" s="37"/>
      <c r="Q2154" s="38"/>
      <c r="AC2154" s="39"/>
      <c r="AD2154" s="40"/>
    </row>
    <row r="2155" s="35" customFormat="1" spans="6:30">
      <c r="F2155" s="52"/>
      <c r="G2155" s="52"/>
      <c r="P2155" s="37"/>
      <c r="Q2155" s="38"/>
      <c r="AC2155" s="39"/>
      <c r="AD2155" s="40"/>
    </row>
    <row r="2156" s="35" customFormat="1" spans="6:30">
      <c r="F2156" s="52"/>
      <c r="G2156" s="52"/>
      <c r="P2156" s="37"/>
      <c r="Q2156" s="38"/>
      <c r="AC2156" s="39"/>
      <c r="AD2156" s="40"/>
    </row>
    <row r="2157" s="35" customFormat="1" spans="6:30">
      <c r="F2157" s="52"/>
      <c r="G2157" s="52"/>
      <c r="P2157" s="37"/>
      <c r="Q2157" s="38"/>
      <c r="AC2157" s="39"/>
      <c r="AD2157" s="40"/>
    </row>
    <row r="2158" s="35" customFormat="1" spans="6:30">
      <c r="F2158" s="52"/>
      <c r="G2158" s="52"/>
      <c r="P2158" s="37"/>
      <c r="Q2158" s="38"/>
      <c r="AC2158" s="39"/>
      <c r="AD2158" s="40"/>
    </row>
    <row r="2159" s="35" customFormat="1" spans="6:30">
      <c r="F2159" s="52"/>
      <c r="G2159" s="52"/>
      <c r="P2159" s="37"/>
      <c r="Q2159" s="38"/>
      <c r="AC2159" s="39"/>
      <c r="AD2159" s="40"/>
    </row>
    <row r="2160" s="35" customFormat="1" spans="6:30">
      <c r="F2160" s="52"/>
      <c r="G2160" s="52"/>
      <c r="P2160" s="37"/>
      <c r="Q2160" s="38"/>
      <c r="AC2160" s="39"/>
      <c r="AD2160" s="40"/>
    </row>
    <row r="2161" s="35" customFormat="1" spans="6:30">
      <c r="F2161" s="52"/>
      <c r="G2161" s="52"/>
      <c r="P2161" s="37"/>
      <c r="Q2161" s="38"/>
      <c r="AC2161" s="39"/>
      <c r="AD2161" s="40"/>
    </row>
    <row r="2162" s="35" customFormat="1" spans="6:30">
      <c r="F2162" s="52"/>
      <c r="G2162" s="52"/>
      <c r="P2162" s="37"/>
      <c r="Q2162" s="38"/>
      <c r="AC2162" s="39"/>
      <c r="AD2162" s="40"/>
    </row>
    <row r="2163" s="35" customFormat="1" spans="6:30">
      <c r="F2163" s="52"/>
      <c r="G2163" s="52"/>
      <c r="P2163" s="37"/>
      <c r="Q2163" s="38"/>
      <c r="AC2163" s="39"/>
      <c r="AD2163" s="40"/>
    </row>
    <row r="2164" s="35" customFormat="1" spans="6:30">
      <c r="F2164" s="52"/>
      <c r="G2164" s="52"/>
      <c r="P2164" s="37"/>
      <c r="Q2164" s="38"/>
      <c r="AC2164" s="39"/>
      <c r="AD2164" s="40"/>
    </row>
    <row r="2165" s="35" customFormat="1" spans="6:30">
      <c r="F2165" s="52"/>
      <c r="G2165" s="52"/>
      <c r="P2165" s="37"/>
      <c r="Q2165" s="38"/>
      <c r="AC2165" s="39"/>
      <c r="AD2165" s="40"/>
    </row>
    <row r="2166" s="35" customFormat="1" spans="6:30">
      <c r="F2166" s="52"/>
      <c r="G2166" s="52"/>
      <c r="P2166" s="37"/>
      <c r="Q2166" s="38"/>
      <c r="AC2166" s="39"/>
      <c r="AD2166" s="40"/>
    </row>
    <row r="2167" s="35" customFormat="1" spans="6:30">
      <c r="F2167" s="52"/>
      <c r="G2167" s="52"/>
      <c r="P2167" s="37"/>
      <c r="Q2167" s="38"/>
      <c r="AC2167" s="39"/>
      <c r="AD2167" s="40"/>
    </row>
    <row r="2168" s="35" customFormat="1" spans="6:30">
      <c r="F2168" s="52"/>
      <c r="G2168" s="52"/>
      <c r="P2168" s="37"/>
      <c r="Q2168" s="38"/>
      <c r="AC2168" s="39"/>
      <c r="AD2168" s="40"/>
    </row>
    <row r="2169" s="35" customFormat="1" spans="6:30">
      <c r="F2169" s="52"/>
      <c r="G2169" s="52"/>
      <c r="P2169" s="37"/>
      <c r="Q2169" s="38"/>
      <c r="AC2169" s="39"/>
      <c r="AD2169" s="40"/>
    </row>
    <row r="2170" s="35" customFormat="1" spans="6:30">
      <c r="F2170" s="52"/>
      <c r="G2170" s="52"/>
      <c r="P2170" s="37"/>
      <c r="Q2170" s="38"/>
      <c r="AC2170" s="39"/>
      <c r="AD2170" s="40"/>
    </row>
    <row r="2171" s="35" customFormat="1" spans="6:30">
      <c r="F2171" s="52"/>
      <c r="G2171" s="52"/>
      <c r="P2171" s="37"/>
      <c r="Q2171" s="38"/>
      <c r="AC2171" s="39"/>
      <c r="AD2171" s="40"/>
    </row>
    <row r="2172" s="35" customFormat="1" spans="6:30">
      <c r="F2172" s="52"/>
      <c r="G2172" s="52"/>
      <c r="P2172" s="37"/>
      <c r="Q2172" s="38"/>
      <c r="AC2172" s="39"/>
      <c r="AD2172" s="40"/>
    </row>
    <row r="2173" s="35" customFormat="1" spans="6:30">
      <c r="F2173" s="52"/>
      <c r="G2173" s="52"/>
      <c r="P2173" s="37"/>
      <c r="Q2173" s="38"/>
      <c r="AC2173" s="39"/>
      <c r="AD2173" s="40"/>
    </row>
    <row r="2174" s="35" customFormat="1" spans="6:30">
      <c r="F2174" s="52"/>
      <c r="G2174" s="52"/>
      <c r="P2174" s="37"/>
      <c r="Q2174" s="38"/>
      <c r="AC2174" s="39"/>
      <c r="AD2174" s="40"/>
    </row>
    <row r="2175" s="35" customFormat="1" spans="6:30">
      <c r="F2175" s="52"/>
      <c r="G2175" s="52"/>
      <c r="P2175" s="37"/>
      <c r="Q2175" s="38"/>
      <c r="AC2175" s="39"/>
      <c r="AD2175" s="40"/>
    </row>
    <row r="2176" s="35" customFormat="1" spans="6:30">
      <c r="F2176" s="52"/>
      <c r="G2176" s="52"/>
      <c r="P2176" s="37"/>
      <c r="Q2176" s="38"/>
      <c r="AC2176" s="39"/>
      <c r="AD2176" s="40"/>
    </row>
    <row r="2177" s="35" customFormat="1" spans="6:30">
      <c r="F2177" s="52"/>
      <c r="G2177" s="52"/>
      <c r="P2177" s="37"/>
      <c r="Q2177" s="38"/>
      <c r="AC2177" s="39"/>
      <c r="AD2177" s="40"/>
    </row>
    <row r="2178" s="35" customFormat="1" spans="6:30">
      <c r="F2178" s="52"/>
      <c r="G2178" s="52"/>
      <c r="P2178" s="37"/>
      <c r="Q2178" s="38"/>
      <c r="AC2178" s="39"/>
      <c r="AD2178" s="40"/>
    </row>
    <row r="2179" s="35" customFormat="1" spans="6:30">
      <c r="F2179" s="52"/>
      <c r="G2179" s="52"/>
      <c r="P2179" s="37"/>
      <c r="Q2179" s="38"/>
      <c r="AC2179" s="39"/>
      <c r="AD2179" s="40"/>
    </row>
    <row r="2180" s="35" customFormat="1" spans="6:30">
      <c r="F2180" s="52"/>
      <c r="G2180" s="52"/>
      <c r="P2180" s="37"/>
      <c r="Q2180" s="38"/>
      <c r="AC2180" s="39"/>
      <c r="AD2180" s="40"/>
    </row>
    <row r="2181" s="35" customFormat="1" spans="6:30">
      <c r="F2181" s="52"/>
      <c r="G2181" s="52"/>
      <c r="P2181" s="37"/>
      <c r="Q2181" s="38"/>
      <c r="AC2181" s="39"/>
      <c r="AD2181" s="40"/>
    </row>
    <row r="2182" s="35" customFormat="1" spans="6:30">
      <c r="F2182" s="52"/>
      <c r="G2182" s="52"/>
      <c r="P2182" s="37"/>
      <c r="Q2182" s="38"/>
      <c r="AC2182" s="39"/>
      <c r="AD2182" s="40"/>
    </row>
    <row r="2183" s="35" customFormat="1" spans="6:30">
      <c r="F2183" s="52"/>
      <c r="G2183" s="52"/>
      <c r="P2183" s="37"/>
      <c r="Q2183" s="38"/>
      <c r="AC2183" s="39"/>
      <c r="AD2183" s="40"/>
    </row>
    <row r="2184" s="35" customFormat="1" spans="6:30">
      <c r="F2184" s="52"/>
      <c r="G2184" s="52"/>
      <c r="P2184" s="37"/>
      <c r="Q2184" s="38"/>
      <c r="AC2184" s="39"/>
      <c r="AD2184" s="40"/>
    </row>
    <row r="2185" s="35" customFormat="1" spans="6:30">
      <c r="F2185" s="52"/>
      <c r="G2185" s="52"/>
      <c r="P2185" s="37"/>
      <c r="Q2185" s="38"/>
      <c r="AC2185" s="39"/>
      <c r="AD2185" s="40"/>
    </row>
    <row r="2186" s="35" customFormat="1" spans="6:30">
      <c r="F2186" s="52"/>
      <c r="G2186" s="52"/>
      <c r="P2186" s="37"/>
      <c r="Q2186" s="38"/>
      <c r="AC2186" s="39"/>
      <c r="AD2186" s="40"/>
    </row>
    <row r="2187" s="35" customFormat="1" spans="6:30">
      <c r="F2187" s="52"/>
      <c r="G2187" s="52"/>
      <c r="P2187" s="37"/>
      <c r="Q2187" s="38"/>
      <c r="AC2187" s="39"/>
      <c r="AD2187" s="40"/>
    </row>
    <row r="2188" s="35" customFormat="1" spans="6:30">
      <c r="F2188" s="52"/>
      <c r="G2188" s="52"/>
      <c r="P2188" s="37"/>
      <c r="Q2188" s="38"/>
      <c r="AC2188" s="39"/>
      <c r="AD2188" s="40"/>
    </row>
    <row r="2189" s="35" customFormat="1" spans="6:30">
      <c r="F2189" s="52"/>
      <c r="G2189" s="52"/>
      <c r="P2189" s="37"/>
      <c r="Q2189" s="38"/>
      <c r="AC2189" s="39"/>
      <c r="AD2189" s="40"/>
    </row>
    <row r="2190" s="35" customFormat="1" spans="6:30">
      <c r="F2190" s="52"/>
      <c r="G2190" s="52"/>
      <c r="P2190" s="37"/>
      <c r="Q2190" s="38"/>
      <c r="AC2190" s="39"/>
      <c r="AD2190" s="40"/>
    </row>
    <row r="2191" s="35" customFormat="1" spans="6:30">
      <c r="F2191" s="52"/>
      <c r="G2191" s="52"/>
      <c r="P2191" s="37"/>
      <c r="Q2191" s="38"/>
      <c r="AC2191" s="39"/>
      <c r="AD2191" s="40"/>
    </row>
    <row r="2192" s="35" customFormat="1" spans="6:30">
      <c r="F2192" s="52"/>
      <c r="G2192" s="52"/>
      <c r="P2192" s="37"/>
      <c r="Q2192" s="38"/>
      <c r="AC2192" s="39"/>
      <c r="AD2192" s="40"/>
    </row>
    <row r="2193" s="35" customFormat="1" spans="6:30">
      <c r="F2193" s="52"/>
      <c r="G2193" s="52"/>
      <c r="P2193" s="37"/>
      <c r="Q2193" s="38"/>
      <c r="AC2193" s="39"/>
      <c r="AD2193" s="40"/>
    </row>
    <row r="2194" s="35" customFormat="1" spans="6:30">
      <c r="F2194" s="52"/>
      <c r="G2194" s="52"/>
      <c r="P2194" s="37"/>
      <c r="Q2194" s="38"/>
      <c r="AC2194" s="39"/>
      <c r="AD2194" s="40"/>
    </row>
    <row r="2195" s="35" customFormat="1" spans="6:30">
      <c r="F2195" s="52"/>
      <c r="G2195" s="52"/>
      <c r="P2195" s="37"/>
      <c r="Q2195" s="38"/>
      <c r="AC2195" s="39"/>
      <c r="AD2195" s="40"/>
    </row>
    <row r="2196" s="35" customFormat="1" spans="6:30">
      <c r="F2196" s="52"/>
      <c r="G2196" s="52"/>
      <c r="P2196" s="37"/>
      <c r="Q2196" s="38"/>
      <c r="AC2196" s="39"/>
      <c r="AD2196" s="40"/>
    </row>
    <row r="2197" s="35" customFormat="1" spans="6:30">
      <c r="F2197" s="52"/>
      <c r="G2197" s="52"/>
      <c r="P2197" s="37"/>
      <c r="Q2197" s="38"/>
      <c r="AC2197" s="39"/>
      <c r="AD2197" s="40"/>
    </row>
    <row r="2198" s="35" customFormat="1" spans="6:30">
      <c r="F2198" s="52"/>
      <c r="G2198" s="52"/>
      <c r="P2198" s="37"/>
      <c r="Q2198" s="38"/>
      <c r="AC2198" s="39"/>
      <c r="AD2198" s="40"/>
    </row>
    <row r="2199" s="35" customFormat="1" spans="6:30">
      <c r="F2199" s="52"/>
      <c r="G2199" s="52"/>
      <c r="P2199" s="37"/>
      <c r="Q2199" s="38"/>
      <c r="AC2199" s="39"/>
      <c r="AD2199" s="40"/>
    </row>
    <row r="2200" s="35" customFormat="1" spans="6:30">
      <c r="F2200" s="52"/>
      <c r="G2200" s="52"/>
      <c r="P2200" s="37"/>
      <c r="Q2200" s="38"/>
      <c r="AC2200" s="39"/>
      <c r="AD2200" s="40"/>
    </row>
    <row r="2201" s="35" customFormat="1" spans="6:30">
      <c r="F2201" s="52"/>
      <c r="G2201" s="52"/>
      <c r="P2201" s="37"/>
      <c r="Q2201" s="38"/>
      <c r="AC2201" s="39"/>
      <c r="AD2201" s="40"/>
    </row>
    <row r="2202" s="35" customFormat="1" spans="6:30">
      <c r="F2202" s="52"/>
      <c r="G2202" s="52"/>
      <c r="P2202" s="37"/>
      <c r="Q2202" s="38"/>
      <c r="AC2202" s="39"/>
      <c r="AD2202" s="40"/>
    </row>
    <row r="2203" s="35" customFormat="1" spans="6:30">
      <c r="F2203" s="52"/>
      <c r="G2203" s="52"/>
      <c r="P2203" s="37"/>
      <c r="Q2203" s="38"/>
      <c r="AC2203" s="39"/>
      <c r="AD2203" s="40"/>
    </row>
    <row r="2204" s="35" customFormat="1" spans="6:30">
      <c r="F2204" s="52"/>
      <c r="G2204" s="52"/>
      <c r="P2204" s="37"/>
      <c r="Q2204" s="38"/>
      <c r="AC2204" s="39"/>
      <c r="AD2204" s="40"/>
    </row>
    <row r="2205" s="35" customFormat="1" spans="6:30">
      <c r="F2205" s="52"/>
      <c r="G2205" s="52"/>
      <c r="P2205" s="37"/>
      <c r="Q2205" s="38"/>
      <c r="AC2205" s="39"/>
      <c r="AD2205" s="40"/>
    </row>
    <row r="2206" s="35" customFormat="1" spans="6:30">
      <c r="F2206" s="52"/>
      <c r="G2206" s="52"/>
      <c r="P2206" s="37"/>
      <c r="Q2206" s="38"/>
      <c r="AC2206" s="39"/>
      <c r="AD2206" s="40"/>
    </row>
    <row r="2207" s="35" customFormat="1" spans="6:30">
      <c r="F2207" s="52"/>
      <c r="G2207" s="52"/>
      <c r="P2207" s="37"/>
      <c r="Q2207" s="38"/>
      <c r="AC2207" s="39"/>
      <c r="AD2207" s="40"/>
    </row>
    <row r="2208" s="35" customFormat="1" spans="6:30">
      <c r="F2208" s="52"/>
      <c r="G2208" s="52"/>
      <c r="P2208" s="37"/>
      <c r="Q2208" s="38"/>
      <c r="AC2208" s="39"/>
      <c r="AD2208" s="40"/>
    </row>
    <row r="2209" s="35" customFormat="1" spans="6:30">
      <c r="F2209" s="52"/>
      <c r="G2209" s="52"/>
      <c r="P2209" s="37"/>
      <c r="Q2209" s="38"/>
      <c r="AC2209" s="39"/>
      <c r="AD2209" s="40"/>
    </row>
    <row r="2210" s="35" customFormat="1" spans="6:30">
      <c r="F2210" s="52"/>
      <c r="G2210" s="52"/>
      <c r="P2210" s="37"/>
      <c r="Q2210" s="38"/>
      <c r="AC2210" s="39"/>
      <c r="AD2210" s="40"/>
    </row>
    <row r="2211" s="35" customFormat="1" spans="6:30">
      <c r="F2211" s="52"/>
      <c r="G2211" s="52"/>
      <c r="P2211" s="37"/>
      <c r="Q2211" s="38"/>
      <c r="AC2211" s="39"/>
      <c r="AD2211" s="40"/>
    </row>
    <row r="2212" s="35" customFormat="1" spans="6:30">
      <c r="F2212" s="52"/>
      <c r="G2212" s="52"/>
      <c r="P2212" s="37"/>
      <c r="Q2212" s="38"/>
      <c r="AC2212" s="39"/>
      <c r="AD2212" s="40"/>
    </row>
    <row r="2213" s="35" customFormat="1" spans="6:30">
      <c r="F2213" s="52"/>
      <c r="G2213" s="52"/>
      <c r="P2213" s="37"/>
      <c r="Q2213" s="38"/>
      <c r="AC2213" s="39"/>
      <c r="AD2213" s="40"/>
    </row>
    <row r="2214" s="35" customFormat="1" spans="6:30">
      <c r="F2214" s="52"/>
      <c r="G2214" s="52"/>
      <c r="P2214" s="37"/>
      <c r="Q2214" s="38"/>
      <c r="AC2214" s="39"/>
      <c r="AD2214" s="40"/>
    </row>
    <row r="2215" s="35" customFormat="1" spans="6:30">
      <c r="F2215" s="52"/>
      <c r="G2215" s="52"/>
      <c r="P2215" s="37"/>
      <c r="Q2215" s="38"/>
      <c r="AC2215" s="39"/>
      <c r="AD2215" s="40"/>
    </row>
    <row r="2216" s="35" customFormat="1" spans="6:30">
      <c r="F2216" s="52"/>
      <c r="G2216" s="52"/>
      <c r="P2216" s="37"/>
      <c r="Q2216" s="38"/>
      <c r="AC2216" s="39"/>
      <c r="AD2216" s="40"/>
    </row>
    <row r="2217" s="35" customFormat="1" spans="6:30">
      <c r="F2217" s="52"/>
      <c r="G2217" s="52"/>
      <c r="P2217" s="37"/>
      <c r="Q2217" s="38"/>
      <c r="AC2217" s="39"/>
      <c r="AD2217" s="40"/>
    </row>
    <row r="2218" s="35" customFormat="1" spans="6:30">
      <c r="F2218" s="52"/>
      <c r="G2218" s="52"/>
      <c r="P2218" s="37"/>
      <c r="Q2218" s="38"/>
      <c r="AC2218" s="39"/>
      <c r="AD2218" s="40"/>
    </row>
    <row r="2219" s="35" customFormat="1" spans="6:30">
      <c r="F2219" s="52"/>
      <c r="G2219" s="52"/>
      <c r="P2219" s="37"/>
      <c r="Q2219" s="38"/>
      <c r="AC2219" s="39"/>
      <c r="AD2219" s="40"/>
    </row>
    <row r="2220" s="35" customFormat="1" spans="6:30">
      <c r="F2220" s="52"/>
      <c r="G2220" s="52"/>
      <c r="P2220" s="37"/>
      <c r="Q2220" s="38"/>
      <c r="AC2220" s="39"/>
      <c r="AD2220" s="40"/>
    </row>
    <row r="2221" s="35" customFormat="1" spans="6:30">
      <c r="F2221" s="52"/>
      <c r="G2221" s="52"/>
      <c r="P2221" s="37"/>
      <c r="Q2221" s="38"/>
      <c r="AC2221" s="39"/>
      <c r="AD2221" s="40"/>
    </row>
    <row r="2222" s="35" customFormat="1" spans="6:30">
      <c r="F2222" s="52"/>
      <c r="G2222" s="52"/>
      <c r="P2222" s="37"/>
      <c r="Q2222" s="38"/>
      <c r="AC2222" s="39"/>
      <c r="AD2222" s="40"/>
    </row>
    <row r="2223" s="35" customFormat="1" spans="6:30">
      <c r="F2223" s="52"/>
      <c r="G2223" s="52"/>
      <c r="P2223" s="37"/>
      <c r="Q2223" s="38"/>
      <c r="AC2223" s="39"/>
      <c r="AD2223" s="40"/>
    </row>
    <row r="2224" s="35" customFormat="1" spans="6:30">
      <c r="F2224" s="52"/>
      <c r="G2224" s="52"/>
      <c r="P2224" s="37"/>
      <c r="Q2224" s="38"/>
      <c r="AC2224" s="39"/>
      <c r="AD2224" s="40"/>
    </row>
    <row r="2225" s="35" customFormat="1" spans="6:30">
      <c r="F2225" s="52"/>
      <c r="G2225" s="52"/>
      <c r="P2225" s="37"/>
      <c r="Q2225" s="38"/>
      <c r="AC2225" s="39"/>
      <c r="AD2225" s="40"/>
    </row>
    <row r="2226" s="35" customFormat="1" spans="6:30">
      <c r="F2226" s="52"/>
      <c r="G2226" s="52"/>
      <c r="P2226" s="37"/>
      <c r="Q2226" s="38"/>
      <c r="AC2226" s="39"/>
      <c r="AD2226" s="40"/>
    </row>
    <row r="2227" s="35" customFormat="1" spans="6:30">
      <c r="F2227" s="52"/>
      <c r="G2227" s="52"/>
      <c r="P2227" s="37"/>
      <c r="Q2227" s="38"/>
      <c r="AC2227" s="39"/>
      <c r="AD2227" s="40"/>
    </row>
    <row r="2228" s="35" customFormat="1" spans="6:30">
      <c r="F2228" s="52"/>
      <c r="G2228" s="52"/>
      <c r="P2228" s="37"/>
      <c r="Q2228" s="38"/>
      <c r="AC2228" s="39"/>
      <c r="AD2228" s="40"/>
    </row>
    <row r="2229" s="35" customFormat="1" spans="6:30">
      <c r="F2229" s="52"/>
      <c r="G2229" s="52"/>
      <c r="P2229" s="37"/>
      <c r="Q2229" s="38"/>
      <c r="AC2229" s="39"/>
      <c r="AD2229" s="40"/>
    </row>
    <row r="2230" s="35" customFormat="1" spans="6:30">
      <c r="F2230" s="52"/>
      <c r="G2230" s="52"/>
      <c r="P2230" s="37"/>
      <c r="Q2230" s="38"/>
      <c r="AC2230" s="39"/>
      <c r="AD2230" s="40"/>
    </row>
    <row r="2231" s="35" customFormat="1" spans="6:30">
      <c r="F2231" s="52"/>
      <c r="G2231" s="52"/>
      <c r="P2231" s="37"/>
      <c r="Q2231" s="38"/>
      <c r="AC2231" s="39"/>
      <c r="AD2231" s="40"/>
    </row>
    <row r="2232" s="35" customFormat="1" spans="6:30">
      <c r="F2232" s="52"/>
      <c r="G2232" s="52"/>
      <c r="P2232" s="37"/>
      <c r="Q2232" s="38"/>
      <c r="AC2232" s="39"/>
      <c r="AD2232" s="40"/>
    </row>
    <row r="2233" s="35" customFormat="1" spans="6:30">
      <c r="F2233" s="52"/>
      <c r="G2233" s="52"/>
      <c r="P2233" s="37"/>
      <c r="Q2233" s="38"/>
      <c r="AC2233" s="39"/>
      <c r="AD2233" s="40"/>
    </row>
    <row r="2234" s="35" customFormat="1" spans="6:30">
      <c r="F2234" s="52"/>
      <c r="G2234" s="52"/>
      <c r="P2234" s="37"/>
      <c r="Q2234" s="38"/>
      <c r="AC2234" s="39"/>
      <c r="AD2234" s="40"/>
    </row>
    <row r="2235" s="35" customFormat="1" spans="6:30">
      <c r="F2235" s="52"/>
      <c r="G2235" s="52"/>
      <c r="P2235" s="37"/>
      <c r="Q2235" s="38"/>
      <c r="AC2235" s="39"/>
      <c r="AD2235" s="40"/>
    </row>
    <row r="2236" s="35" customFormat="1" spans="6:30">
      <c r="F2236" s="52"/>
      <c r="G2236" s="52"/>
      <c r="P2236" s="37"/>
      <c r="Q2236" s="38"/>
      <c r="AC2236" s="39"/>
      <c r="AD2236" s="40"/>
    </row>
    <row r="2237" s="35" customFormat="1" spans="6:30">
      <c r="F2237" s="52"/>
      <c r="G2237" s="52"/>
      <c r="P2237" s="37"/>
      <c r="Q2237" s="38"/>
      <c r="AC2237" s="39"/>
      <c r="AD2237" s="40"/>
    </row>
    <row r="2238" s="35" customFormat="1" spans="6:30">
      <c r="F2238" s="52"/>
      <c r="G2238" s="52"/>
      <c r="P2238" s="37"/>
      <c r="Q2238" s="38"/>
      <c r="AC2238" s="39"/>
      <c r="AD2238" s="40"/>
    </row>
    <row r="2239" s="35" customFormat="1" spans="6:30">
      <c r="F2239" s="52"/>
      <c r="G2239" s="52"/>
      <c r="P2239" s="37"/>
      <c r="Q2239" s="38"/>
      <c r="AC2239" s="39"/>
      <c r="AD2239" s="40"/>
    </row>
    <row r="2240" s="35" customFormat="1" spans="6:30">
      <c r="F2240" s="52"/>
      <c r="G2240" s="52"/>
      <c r="P2240" s="37"/>
      <c r="Q2240" s="38"/>
      <c r="AC2240" s="39"/>
      <c r="AD2240" s="40"/>
    </row>
    <row r="2241" s="35" customFormat="1" spans="6:30">
      <c r="F2241" s="52"/>
      <c r="G2241" s="52"/>
      <c r="P2241" s="37"/>
      <c r="Q2241" s="38"/>
      <c r="AC2241" s="39"/>
      <c r="AD2241" s="40"/>
    </row>
    <row r="2242" s="35" customFormat="1" spans="6:30">
      <c r="F2242" s="52"/>
      <c r="G2242" s="52"/>
      <c r="P2242" s="37"/>
      <c r="Q2242" s="38"/>
      <c r="AC2242" s="39"/>
      <c r="AD2242" s="40"/>
    </row>
    <row r="2243" s="35" customFormat="1" spans="6:30">
      <c r="F2243" s="52"/>
      <c r="G2243" s="52"/>
      <c r="P2243" s="37"/>
      <c r="Q2243" s="38"/>
      <c r="AC2243" s="39"/>
      <c r="AD2243" s="40"/>
    </row>
    <row r="2244" s="35" customFormat="1" spans="6:30">
      <c r="F2244" s="52"/>
      <c r="G2244" s="52"/>
      <c r="P2244" s="37"/>
      <c r="Q2244" s="38"/>
      <c r="AC2244" s="39"/>
      <c r="AD2244" s="40"/>
    </row>
    <row r="2245" s="35" customFormat="1" spans="6:30">
      <c r="F2245" s="52"/>
      <c r="G2245" s="52"/>
      <c r="P2245" s="37"/>
      <c r="Q2245" s="38"/>
      <c r="AC2245" s="39"/>
      <c r="AD2245" s="40"/>
    </row>
    <row r="2246" s="35" customFormat="1" spans="6:30">
      <c r="F2246" s="52"/>
      <c r="G2246" s="52"/>
      <c r="P2246" s="37"/>
      <c r="Q2246" s="38"/>
      <c r="AC2246" s="39"/>
      <c r="AD2246" s="40"/>
    </row>
    <row r="2247" s="35" customFormat="1" spans="6:30">
      <c r="F2247" s="52"/>
      <c r="G2247" s="52"/>
      <c r="P2247" s="37"/>
      <c r="Q2247" s="38"/>
      <c r="AC2247" s="39"/>
      <c r="AD2247" s="40"/>
    </row>
    <row r="2248" s="35" customFormat="1" spans="6:30">
      <c r="F2248" s="52"/>
      <c r="G2248" s="52"/>
      <c r="P2248" s="37"/>
      <c r="Q2248" s="38"/>
      <c r="AC2248" s="39"/>
      <c r="AD2248" s="40"/>
    </row>
    <row r="2249" s="35" customFormat="1" spans="6:30">
      <c r="F2249" s="52"/>
      <c r="G2249" s="52"/>
      <c r="P2249" s="37"/>
      <c r="Q2249" s="38"/>
      <c r="AC2249" s="39"/>
      <c r="AD2249" s="40"/>
    </row>
    <row r="2250" s="35" customFormat="1" spans="6:30">
      <c r="F2250" s="52"/>
      <c r="G2250" s="52"/>
      <c r="P2250" s="37"/>
      <c r="Q2250" s="38"/>
      <c r="AC2250" s="39"/>
      <c r="AD2250" s="40"/>
    </row>
    <row r="2251" s="35" customFormat="1" spans="6:30">
      <c r="F2251" s="52"/>
      <c r="G2251" s="52"/>
      <c r="P2251" s="37"/>
      <c r="Q2251" s="38"/>
      <c r="AC2251" s="39"/>
      <c r="AD2251" s="40"/>
    </row>
    <row r="2252" s="35" customFormat="1" spans="6:30">
      <c r="F2252" s="52"/>
      <c r="G2252" s="52"/>
      <c r="P2252" s="37"/>
      <c r="Q2252" s="38"/>
      <c r="AC2252" s="39"/>
      <c r="AD2252" s="40"/>
    </row>
    <row r="2253" s="35" customFormat="1" spans="6:30">
      <c r="F2253" s="52"/>
      <c r="G2253" s="52"/>
      <c r="P2253" s="37"/>
      <c r="Q2253" s="38"/>
      <c r="AC2253" s="39"/>
      <c r="AD2253" s="40"/>
    </row>
    <row r="2254" s="35" customFormat="1" spans="6:30">
      <c r="F2254" s="52"/>
      <c r="G2254" s="52"/>
      <c r="P2254" s="37"/>
      <c r="Q2254" s="38"/>
      <c r="AC2254" s="39"/>
      <c r="AD2254" s="40"/>
    </row>
    <row r="2255" s="35" customFormat="1" spans="6:30">
      <c r="F2255" s="52"/>
      <c r="G2255" s="52"/>
      <c r="P2255" s="37"/>
      <c r="Q2255" s="38"/>
      <c r="AC2255" s="39"/>
      <c r="AD2255" s="40"/>
    </row>
    <row r="2256" s="35" customFormat="1" spans="6:30">
      <c r="F2256" s="52"/>
      <c r="G2256" s="52"/>
      <c r="P2256" s="37"/>
      <c r="Q2256" s="38"/>
      <c r="AC2256" s="39"/>
      <c r="AD2256" s="40"/>
    </row>
    <row r="2257" s="35" customFormat="1" spans="6:30">
      <c r="F2257" s="52"/>
      <c r="G2257" s="52"/>
      <c r="P2257" s="37"/>
      <c r="Q2257" s="38"/>
      <c r="AC2257" s="39"/>
      <c r="AD2257" s="40"/>
    </row>
    <row r="2258" s="35" customFormat="1" spans="6:30">
      <c r="F2258" s="52"/>
      <c r="G2258" s="52"/>
      <c r="P2258" s="37"/>
      <c r="Q2258" s="38"/>
      <c r="AC2258" s="39"/>
      <c r="AD2258" s="40"/>
    </row>
    <row r="2259" s="35" customFormat="1" spans="6:30">
      <c r="F2259" s="52"/>
      <c r="G2259" s="52"/>
      <c r="P2259" s="37"/>
      <c r="Q2259" s="38"/>
      <c r="AC2259" s="39"/>
      <c r="AD2259" s="40"/>
    </row>
    <row r="2260" s="35" customFormat="1" spans="6:30">
      <c r="F2260" s="52"/>
      <c r="G2260" s="52"/>
      <c r="P2260" s="37"/>
      <c r="Q2260" s="38"/>
      <c r="AC2260" s="39"/>
      <c r="AD2260" s="40"/>
    </row>
    <row r="2261" s="35" customFormat="1" spans="6:30">
      <c r="F2261" s="52"/>
      <c r="G2261" s="52"/>
      <c r="P2261" s="37"/>
      <c r="Q2261" s="38"/>
      <c r="AC2261" s="39"/>
      <c r="AD2261" s="40"/>
    </row>
    <row r="2262" s="35" customFormat="1" spans="6:30">
      <c r="F2262" s="52"/>
      <c r="G2262" s="52"/>
      <c r="P2262" s="37"/>
      <c r="Q2262" s="38"/>
      <c r="AC2262" s="39"/>
      <c r="AD2262" s="40"/>
    </row>
    <row r="2263" s="35" customFormat="1" spans="6:30">
      <c r="F2263" s="52"/>
      <c r="G2263" s="52"/>
      <c r="P2263" s="37"/>
      <c r="Q2263" s="38"/>
      <c r="AC2263" s="39"/>
      <c r="AD2263" s="40"/>
    </row>
    <row r="2264" s="35" customFormat="1" spans="6:30">
      <c r="F2264" s="52"/>
      <c r="G2264" s="52"/>
      <c r="P2264" s="37"/>
      <c r="Q2264" s="38"/>
      <c r="AC2264" s="39"/>
      <c r="AD2264" s="40"/>
    </row>
    <row r="2265" s="35" customFormat="1" spans="6:30">
      <c r="F2265" s="52"/>
      <c r="G2265" s="52"/>
      <c r="P2265" s="37"/>
      <c r="Q2265" s="38"/>
      <c r="AC2265" s="39"/>
      <c r="AD2265" s="40"/>
    </row>
    <row r="2266" s="35" customFormat="1" spans="6:30">
      <c r="F2266" s="52"/>
      <c r="G2266" s="52"/>
      <c r="P2266" s="37"/>
      <c r="Q2266" s="38"/>
      <c r="AC2266" s="39"/>
      <c r="AD2266" s="40"/>
    </row>
    <row r="2267" s="35" customFormat="1" spans="6:30">
      <c r="F2267" s="52"/>
      <c r="G2267" s="52"/>
      <c r="P2267" s="37"/>
      <c r="Q2267" s="38"/>
      <c r="AC2267" s="39"/>
      <c r="AD2267" s="40"/>
    </row>
    <row r="2268" s="35" customFormat="1" spans="6:30">
      <c r="F2268" s="52"/>
      <c r="G2268" s="52"/>
      <c r="P2268" s="37"/>
      <c r="Q2268" s="38"/>
      <c r="AC2268" s="39"/>
      <c r="AD2268" s="40"/>
    </row>
    <row r="2269" s="35" customFormat="1" spans="6:30">
      <c r="F2269" s="52"/>
      <c r="G2269" s="52"/>
      <c r="P2269" s="37"/>
      <c r="Q2269" s="38"/>
      <c r="AC2269" s="39"/>
      <c r="AD2269" s="40"/>
    </row>
    <row r="2270" s="35" customFormat="1" spans="6:30">
      <c r="F2270" s="52"/>
      <c r="G2270" s="52"/>
      <c r="P2270" s="37"/>
      <c r="Q2270" s="38"/>
      <c r="AC2270" s="39"/>
      <c r="AD2270" s="40"/>
    </row>
    <row r="2271" s="35" customFormat="1" spans="6:30">
      <c r="F2271" s="52"/>
      <c r="G2271" s="52"/>
      <c r="P2271" s="37"/>
      <c r="Q2271" s="38"/>
      <c r="AC2271" s="39"/>
      <c r="AD2271" s="40"/>
    </row>
    <row r="2272" s="35" customFormat="1" spans="6:30">
      <c r="F2272" s="52"/>
      <c r="G2272" s="52"/>
      <c r="P2272" s="37"/>
      <c r="Q2272" s="38"/>
      <c r="AC2272" s="39"/>
      <c r="AD2272" s="40"/>
    </row>
    <row r="2273" s="35" customFormat="1" spans="6:30">
      <c r="F2273" s="52"/>
      <c r="G2273" s="52"/>
      <c r="P2273" s="37"/>
      <c r="Q2273" s="38"/>
      <c r="AC2273" s="39"/>
      <c r="AD2273" s="40"/>
    </row>
    <row r="2274" s="35" customFormat="1" spans="6:30">
      <c r="F2274" s="52"/>
      <c r="G2274" s="52"/>
      <c r="P2274" s="37"/>
      <c r="Q2274" s="38"/>
      <c r="AC2274" s="39"/>
      <c r="AD2274" s="40"/>
    </row>
    <row r="2275" s="35" customFormat="1" spans="6:30">
      <c r="F2275" s="52"/>
      <c r="G2275" s="52"/>
      <c r="P2275" s="37"/>
      <c r="Q2275" s="38"/>
      <c r="AC2275" s="39"/>
      <c r="AD2275" s="40"/>
    </row>
    <row r="2276" s="35" customFormat="1" spans="6:30">
      <c r="F2276" s="52"/>
      <c r="G2276" s="52"/>
      <c r="P2276" s="37"/>
      <c r="Q2276" s="38"/>
      <c r="AC2276" s="39"/>
      <c r="AD2276" s="40"/>
    </row>
    <row r="2277" s="35" customFormat="1" spans="6:30">
      <c r="F2277" s="52"/>
      <c r="G2277" s="52"/>
      <c r="P2277" s="37"/>
      <c r="Q2277" s="38"/>
      <c r="AC2277" s="39"/>
      <c r="AD2277" s="40"/>
    </row>
    <row r="2278" s="35" customFormat="1" spans="6:30">
      <c r="F2278" s="52"/>
      <c r="G2278" s="52"/>
      <c r="P2278" s="37"/>
      <c r="Q2278" s="38"/>
      <c r="AC2278" s="39"/>
      <c r="AD2278" s="40"/>
    </row>
    <row r="2279" s="35" customFormat="1" spans="6:30">
      <c r="F2279" s="52"/>
      <c r="G2279" s="52"/>
      <c r="P2279" s="37"/>
      <c r="Q2279" s="38"/>
      <c r="AC2279" s="39"/>
      <c r="AD2279" s="40"/>
    </row>
    <row r="2280" s="35" customFormat="1" spans="6:30">
      <c r="F2280" s="52"/>
      <c r="G2280" s="52"/>
      <c r="P2280" s="37"/>
      <c r="Q2280" s="38"/>
      <c r="AC2280" s="39"/>
      <c r="AD2280" s="40"/>
    </row>
    <row r="2281" s="35" customFormat="1" spans="6:30">
      <c r="F2281" s="52"/>
      <c r="G2281" s="52"/>
      <c r="P2281" s="37"/>
      <c r="Q2281" s="38"/>
      <c r="AC2281" s="39"/>
      <c r="AD2281" s="40"/>
    </row>
    <row r="2282" s="35" customFormat="1" spans="6:30">
      <c r="F2282" s="52"/>
      <c r="G2282" s="52"/>
      <c r="P2282" s="37"/>
      <c r="Q2282" s="38"/>
      <c r="AC2282" s="39"/>
      <c r="AD2282" s="40"/>
    </row>
    <row r="2283" s="35" customFormat="1" spans="6:30">
      <c r="F2283" s="52"/>
      <c r="G2283" s="52"/>
      <c r="P2283" s="37"/>
      <c r="Q2283" s="38"/>
      <c r="AC2283" s="39"/>
      <c r="AD2283" s="40"/>
    </row>
    <row r="2284" s="35" customFormat="1" spans="6:30">
      <c r="F2284" s="52"/>
      <c r="G2284" s="52"/>
      <c r="P2284" s="37"/>
      <c r="Q2284" s="38"/>
      <c r="AC2284" s="39"/>
      <c r="AD2284" s="40"/>
    </row>
    <row r="2285" s="35" customFormat="1" spans="6:30">
      <c r="F2285" s="52"/>
      <c r="G2285" s="52"/>
      <c r="P2285" s="37"/>
      <c r="Q2285" s="38"/>
      <c r="AC2285" s="39"/>
      <c r="AD2285" s="40"/>
    </row>
    <row r="2286" s="35" customFormat="1" spans="6:30">
      <c r="F2286" s="52"/>
      <c r="G2286" s="52"/>
      <c r="P2286" s="37"/>
      <c r="Q2286" s="38"/>
      <c r="AC2286" s="39"/>
      <c r="AD2286" s="40"/>
    </row>
    <row r="2287" s="35" customFormat="1" spans="6:30">
      <c r="F2287" s="52"/>
      <c r="G2287" s="52"/>
      <c r="P2287" s="37"/>
      <c r="Q2287" s="38"/>
      <c r="AC2287" s="39"/>
      <c r="AD2287" s="40"/>
    </row>
    <row r="2288" s="35" customFormat="1" spans="6:30">
      <c r="F2288" s="52"/>
      <c r="G2288" s="52"/>
      <c r="P2288" s="37"/>
      <c r="Q2288" s="38"/>
      <c r="AC2288" s="39"/>
      <c r="AD2288" s="40"/>
    </row>
    <row r="2289" s="35" customFormat="1" spans="6:30">
      <c r="F2289" s="52"/>
      <c r="G2289" s="52"/>
      <c r="P2289" s="37"/>
      <c r="Q2289" s="38"/>
      <c r="AC2289" s="39"/>
      <c r="AD2289" s="40"/>
    </row>
    <row r="2290" s="35" customFormat="1" spans="6:30">
      <c r="F2290" s="52"/>
      <c r="G2290" s="52"/>
      <c r="P2290" s="37"/>
      <c r="Q2290" s="38"/>
      <c r="AC2290" s="39"/>
      <c r="AD2290" s="40"/>
    </row>
    <row r="2291" s="35" customFormat="1" spans="6:30">
      <c r="F2291" s="52"/>
      <c r="G2291" s="52"/>
      <c r="P2291" s="37"/>
      <c r="Q2291" s="38"/>
      <c r="AC2291" s="39"/>
      <c r="AD2291" s="40"/>
    </row>
    <row r="2292" s="35" customFormat="1" spans="6:30">
      <c r="F2292" s="52"/>
      <c r="G2292" s="52"/>
      <c r="P2292" s="37"/>
      <c r="Q2292" s="38"/>
      <c r="AC2292" s="39"/>
      <c r="AD2292" s="40"/>
    </row>
    <row r="2293" s="35" customFormat="1" spans="6:30">
      <c r="F2293" s="52"/>
      <c r="G2293" s="52"/>
      <c r="P2293" s="37"/>
      <c r="Q2293" s="38"/>
      <c r="AC2293" s="39"/>
      <c r="AD2293" s="40"/>
    </row>
    <row r="2294" s="35" customFormat="1" spans="6:30">
      <c r="F2294" s="52"/>
      <c r="G2294" s="52"/>
      <c r="P2294" s="37"/>
      <c r="Q2294" s="38"/>
      <c r="AC2294" s="39"/>
      <c r="AD2294" s="40"/>
    </row>
    <row r="2295" s="35" customFormat="1" spans="6:30">
      <c r="F2295" s="52"/>
      <c r="G2295" s="52"/>
      <c r="P2295" s="37"/>
      <c r="Q2295" s="38"/>
      <c r="AC2295" s="39"/>
      <c r="AD2295" s="40"/>
    </row>
    <row r="2296" s="35" customFormat="1" spans="6:30">
      <c r="F2296" s="52"/>
      <c r="G2296" s="52"/>
      <c r="P2296" s="37"/>
      <c r="Q2296" s="38"/>
      <c r="AC2296" s="39"/>
      <c r="AD2296" s="40"/>
    </row>
    <row r="2297" s="35" customFormat="1" spans="6:30">
      <c r="F2297" s="52"/>
      <c r="G2297" s="52"/>
      <c r="P2297" s="37"/>
      <c r="Q2297" s="38"/>
      <c r="AC2297" s="39"/>
      <c r="AD2297" s="40"/>
    </row>
    <row r="2298" s="35" customFormat="1" spans="6:30">
      <c r="F2298" s="52"/>
      <c r="G2298" s="52"/>
      <c r="P2298" s="37"/>
      <c r="Q2298" s="38"/>
      <c r="AC2298" s="39"/>
      <c r="AD2298" s="40"/>
    </row>
    <row r="2299" s="35" customFormat="1" spans="6:30">
      <c r="F2299" s="52"/>
      <c r="G2299" s="52"/>
      <c r="P2299" s="37"/>
      <c r="Q2299" s="38"/>
      <c r="AC2299" s="39"/>
      <c r="AD2299" s="40"/>
    </row>
    <row r="2300" s="35" customFormat="1" spans="6:30">
      <c r="F2300" s="52"/>
      <c r="G2300" s="52"/>
      <c r="P2300" s="37"/>
      <c r="Q2300" s="38"/>
      <c r="AC2300" s="39"/>
      <c r="AD2300" s="40"/>
    </row>
    <row r="2301" s="35" customFormat="1" spans="6:30">
      <c r="F2301" s="52"/>
      <c r="G2301" s="52"/>
      <c r="P2301" s="37"/>
      <c r="Q2301" s="38"/>
      <c r="AC2301" s="39"/>
      <c r="AD2301" s="40"/>
    </row>
    <row r="2302" s="35" customFormat="1" spans="6:30">
      <c r="F2302" s="52"/>
      <c r="G2302" s="52"/>
      <c r="P2302" s="37"/>
      <c r="Q2302" s="38"/>
      <c r="AC2302" s="39"/>
      <c r="AD2302" s="40"/>
    </row>
    <row r="2303" s="35" customFormat="1" spans="6:30">
      <c r="F2303" s="52"/>
      <c r="G2303" s="52"/>
      <c r="P2303" s="37"/>
      <c r="Q2303" s="38"/>
      <c r="AC2303" s="39"/>
      <c r="AD2303" s="40"/>
    </row>
    <row r="2304" s="35" customFormat="1" spans="6:30">
      <c r="F2304" s="52"/>
      <c r="G2304" s="52"/>
      <c r="P2304" s="37"/>
      <c r="Q2304" s="38"/>
      <c r="AC2304" s="39"/>
      <c r="AD2304" s="40"/>
    </row>
    <row r="2305" s="35" customFormat="1" spans="6:30">
      <c r="F2305" s="52"/>
      <c r="G2305" s="52"/>
      <c r="P2305" s="37"/>
      <c r="Q2305" s="38"/>
      <c r="AC2305" s="39"/>
      <c r="AD2305" s="40"/>
    </row>
    <row r="2306" s="35" customFormat="1" spans="6:30">
      <c r="F2306" s="52"/>
      <c r="G2306" s="52"/>
      <c r="P2306" s="37"/>
      <c r="Q2306" s="38"/>
      <c r="AC2306" s="39"/>
      <c r="AD2306" s="40"/>
    </row>
    <row r="2307" s="35" customFormat="1" spans="6:30">
      <c r="F2307" s="52"/>
      <c r="G2307" s="52"/>
      <c r="P2307" s="37"/>
      <c r="Q2307" s="38"/>
      <c r="AC2307" s="39"/>
      <c r="AD2307" s="40"/>
    </row>
    <row r="2308" s="35" customFormat="1" spans="6:30">
      <c r="F2308" s="52"/>
      <c r="G2308" s="52"/>
      <c r="P2308" s="37"/>
      <c r="Q2308" s="38"/>
      <c r="AC2308" s="39"/>
      <c r="AD2308" s="40"/>
    </row>
    <row r="2309" s="35" customFormat="1" spans="6:30">
      <c r="F2309" s="52"/>
      <c r="G2309" s="52"/>
      <c r="P2309" s="37"/>
      <c r="Q2309" s="38"/>
      <c r="AC2309" s="39"/>
      <c r="AD2309" s="40"/>
    </row>
    <row r="2310" s="35" customFormat="1" spans="6:30">
      <c r="F2310" s="52"/>
      <c r="G2310" s="52"/>
      <c r="P2310" s="37"/>
      <c r="Q2310" s="38"/>
      <c r="AC2310" s="39"/>
      <c r="AD2310" s="40"/>
    </row>
    <row r="2311" s="35" customFormat="1" spans="6:30">
      <c r="F2311" s="52"/>
      <c r="G2311" s="52"/>
      <c r="P2311" s="37"/>
      <c r="Q2311" s="38"/>
      <c r="AC2311" s="39"/>
      <c r="AD2311" s="40"/>
    </row>
    <row r="2312" s="35" customFormat="1" spans="6:30">
      <c r="F2312" s="52"/>
      <c r="G2312" s="52"/>
      <c r="P2312" s="37"/>
      <c r="Q2312" s="38"/>
      <c r="AC2312" s="39"/>
      <c r="AD2312" s="40"/>
    </row>
    <row r="2313" s="35" customFormat="1" spans="6:30">
      <c r="F2313" s="52"/>
      <c r="G2313" s="52"/>
      <c r="P2313" s="37"/>
      <c r="Q2313" s="38"/>
      <c r="AC2313" s="39"/>
      <c r="AD2313" s="40"/>
    </row>
    <row r="2314" s="35" customFormat="1" spans="6:30">
      <c r="F2314" s="52"/>
      <c r="G2314" s="52"/>
      <c r="P2314" s="37"/>
      <c r="Q2314" s="38"/>
      <c r="AC2314" s="39"/>
      <c r="AD2314" s="40"/>
    </row>
    <row r="2315" s="35" customFormat="1" spans="6:30">
      <c r="F2315" s="52"/>
      <c r="G2315" s="52"/>
      <c r="P2315" s="37"/>
      <c r="Q2315" s="38"/>
      <c r="AC2315" s="39"/>
      <c r="AD2315" s="40"/>
    </row>
    <row r="2316" s="35" customFormat="1" spans="6:30">
      <c r="F2316" s="52"/>
      <c r="G2316" s="52"/>
      <c r="P2316" s="37"/>
      <c r="Q2316" s="38"/>
      <c r="AC2316" s="39"/>
      <c r="AD2316" s="40"/>
    </row>
    <row r="2317" s="35" customFormat="1" spans="6:30">
      <c r="F2317" s="52"/>
      <c r="G2317" s="52"/>
      <c r="P2317" s="37"/>
      <c r="Q2317" s="38"/>
      <c r="AC2317" s="39"/>
      <c r="AD2317" s="40"/>
    </row>
    <row r="2318" s="35" customFormat="1" spans="6:30">
      <c r="F2318" s="52"/>
      <c r="G2318" s="52"/>
      <c r="P2318" s="37"/>
      <c r="Q2318" s="38"/>
      <c r="AC2318" s="39"/>
      <c r="AD2318" s="40"/>
    </row>
    <row r="2319" s="35" customFormat="1" spans="6:30">
      <c r="F2319" s="52"/>
      <c r="G2319" s="52"/>
      <c r="P2319" s="37"/>
      <c r="Q2319" s="38"/>
      <c r="AC2319" s="39"/>
      <c r="AD2319" s="40"/>
    </row>
    <row r="2320" s="35" customFormat="1" spans="6:30">
      <c r="F2320" s="52"/>
      <c r="G2320" s="52"/>
      <c r="P2320" s="37"/>
      <c r="Q2320" s="38"/>
      <c r="AC2320" s="39"/>
      <c r="AD2320" s="40"/>
    </row>
    <row r="2321" s="35" customFormat="1" spans="6:30">
      <c r="F2321" s="52"/>
      <c r="G2321" s="52"/>
      <c r="P2321" s="37"/>
      <c r="Q2321" s="38"/>
      <c r="AC2321" s="39"/>
      <c r="AD2321" s="40"/>
    </row>
    <row r="2322" s="35" customFormat="1" spans="6:30">
      <c r="F2322" s="52"/>
      <c r="G2322" s="52"/>
      <c r="P2322" s="37"/>
      <c r="Q2322" s="38"/>
      <c r="AC2322" s="39"/>
      <c r="AD2322" s="40"/>
    </row>
    <row r="2323" s="35" customFormat="1" spans="6:30">
      <c r="F2323" s="52"/>
      <c r="G2323" s="52"/>
      <c r="P2323" s="37"/>
      <c r="Q2323" s="38"/>
      <c r="AC2323" s="39"/>
      <c r="AD2323" s="40"/>
    </row>
    <row r="2324" s="35" customFormat="1" spans="6:30">
      <c r="F2324" s="52"/>
      <c r="G2324" s="52"/>
      <c r="P2324" s="37"/>
      <c r="Q2324" s="38"/>
      <c r="AC2324" s="39"/>
      <c r="AD2324" s="40"/>
    </row>
    <row r="2325" s="35" customFormat="1" spans="6:30">
      <c r="F2325" s="52"/>
      <c r="G2325" s="52"/>
      <c r="P2325" s="37"/>
      <c r="Q2325" s="38"/>
      <c r="AC2325" s="39"/>
      <c r="AD2325" s="40"/>
    </row>
    <row r="2326" s="35" customFormat="1" spans="6:30">
      <c r="F2326" s="52"/>
      <c r="G2326" s="52"/>
      <c r="P2326" s="37"/>
      <c r="Q2326" s="38"/>
      <c r="AC2326" s="39"/>
      <c r="AD2326" s="40"/>
    </row>
    <row r="2327" s="35" customFormat="1" spans="6:30">
      <c r="F2327" s="52"/>
      <c r="G2327" s="52"/>
      <c r="P2327" s="37"/>
      <c r="Q2327" s="38"/>
      <c r="AC2327" s="39"/>
      <c r="AD2327" s="40"/>
    </row>
    <row r="2328" s="35" customFormat="1" spans="6:30">
      <c r="F2328" s="52"/>
      <c r="G2328" s="52"/>
      <c r="P2328" s="37"/>
      <c r="Q2328" s="38"/>
      <c r="AC2328" s="39"/>
      <c r="AD2328" s="40"/>
    </row>
    <row r="2329" s="35" customFormat="1" spans="6:30">
      <c r="F2329" s="52"/>
      <c r="G2329" s="52"/>
      <c r="P2329" s="37"/>
      <c r="Q2329" s="38"/>
      <c r="AC2329" s="39"/>
      <c r="AD2329" s="40"/>
    </row>
    <row r="2330" s="35" customFormat="1" spans="6:30">
      <c r="F2330" s="52"/>
      <c r="G2330" s="52"/>
      <c r="P2330" s="37"/>
      <c r="Q2330" s="38"/>
      <c r="AC2330" s="39"/>
      <c r="AD2330" s="40"/>
    </row>
    <row r="2331" s="35" customFormat="1" spans="6:30">
      <c r="F2331" s="52"/>
      <c r="G2331" s="52"/>
      <c r="P2331" s="37"/>
      <c r="Q2331" s="38"/>
      <c r="AC2331" s="39"/>
      <c r="AD2331" s="40"/>
    </row>
    <row r="2332" s="35" customFormat="1" spans="6:30">
      <c r="F2332" s="52"/>
      <c r="G2332" s="52"/>
      <c r="P2332" s="37"/>
      <c r="Q2332" s="38"/>
      <c r="AC2332" s="39"/>
      <c r="AD2332" s="40"/>
    </row>
    <row r="2333" s="35" customFormat="1" spans="6:30">
      <c r="F2333" s="52"/>
      <c r="G2333" s="52"/>
      <c r="P2333" s="37"/>
      <c r="Q2333" s="38"/>
      <c r="AC2333" s="39"/>
      <c r="AD2333" s="40"/>
    </row>
    <row r="2334" s="35" customFormat="1" spans="6:30">
      <c r="F2334" s="52"/>
      <c r="G2334" s="52"/>
      <c r="P2334" s="37"/>
      <c r="Q2334" s="38"/>
      <c r="AC2334" s="39"/>
      <c r="AD2334" s="40"/>
    </row>
    <row r="2335" s="35" customFormat="1" spans="6:30">
      <c r="F2335" s="52"/>
      <c r="G2335" s="52"/>
      <c r="P2335" s="37"/>
      <c r="Q2335" s="38"/>
      <c r="AC2335" s="39"/>
      <c r="AD2335" s="40"/>
    </row>
    <row r="2336" s="35" customFormat="1" spans="6:30">
      <c r="F2336" s="52"/>
      <c r="G2336" s="52"/>
      <c r="P2336" s="37"/>
      <c r="Q2336" s="38"/>
      <c r="AC2336" s="39"/>
      <c r="AD2336" s="40"/>
    </row>
    <row r="2337" s="35" customFormat="1" spans="6:30">
      <c r="F2337" s="52"/>
      <c r="G2337" s="52"/>
      <c r="P2337" s="37"/>
      <c r="Q2337" s="38"/>
      <c r="AC2337" s="39"/>
      <c r="AD2337" s="40"/>
    </row>
    <row r="2338" s="35" customFormat="1" spans="6:30">
      <c r="F2338" s="52"/>
      <c r="G2338" s="52"/>
      <c r="P2338" s="37"/>
      <c r="Q2338" s="38"/>
      <c r="AC2338" s="39"/>
      <c r="AD2338" s="40"/>
    </row>
    <row r="2339" s="35" customFormat="1" spans="6:30">
      <c r="F2339" s="52"/>
      <c r="G2339" s="52"/>
      <c r="P2339" s="37"/>
      <c r="Q2339" s="38"/>
      <c r="AC2339" s="39"/>
      <c r="AD2339" s="40"/>
    </row>
    <row r="2340" s="35" customFormat="1" spans="6:30">
      <c r="F2340" s="52"/>
      <c r="G2340" s="52"/>
      <c r="P2340" s="37"/>
      <c r="Q2340" s="38"/>
      <c r="AC2340" s="39"/>
      <c r="AD2340" s="40"/>
    </row>
    <row r="2341" s="35" customFormat="1" spans="6:30">
      <c r="F2341" s="52"/>
      <c r="G2341" s="52"/>
      <c r="P2341" s="37"/>
      <c r="Q2341" s="38"/>
      <c r="AC2341" s="39"/>
      <c r="AD2341" s="40"/>
    </row>
    <row r="2342" s="35" customFormat="1" spans="6:30">
      <c r="F2342" s="52"/>
      <c r="G2342" s="52"/>
      <c r="P2342" s="37"/>
      <c r="Q2342" s="38"/>
      <c r="AC2342" s="39"/>
      <c r="AD2342" s="40"/>
    </row>
    <row r="2343" s="35" customFormat="1" spans="6:30">
      <c r="F2343" s="52"/>
      <c r="G2343" s="52"/>
      <c r="P2343" s="37"/>
      <c r="Q2343" s="38"/>
      <c r="AC2343" s="39"/>
      <c r="AD2343" s="40"/>
    </row>
    <row r="2344" s="35" customFormat="1" spans="6:30">
      <c r="F2344" s="52"/>
      <c r="G2344" s="52"/>
      <c r="P2344" s="37"/>
      <c r="Q2344" s="38"/>
      <c r="AC2344" s="39"/>
      <c r="AD2344" s="40"/>
    </row>
    <row r="2345" s="35" customFormat="1" spans="6:30">
      <c r="F2345" s="52"/>
      <c r="G2345" s="52"/>
      <c r="P2345" s="37"/>
      <c r="Q2345" s="38"/>
      <c r="AC2345" s="39"/>
      <c r="AD2345" s="40"/>
    </row>
    <row r="2346" s="35" customFormat="1" spans="6:30">
      <c r="F2346" s="52"/>
      <c r="G2346" s="52"/>
      <c r="P2346" s="37"/>
      <c r="Q2346" s="38"/>
      <c r="AC2346" s="39"/>
      <c r="AD2346" s="40"/>
    </row>
    <row r="2347" s="35" customFormat="1" spans="6:30">
      <c r="F2347" s="52"/>
      <c r="G2347" s="52"/>
      <c r="P2347" s="37"/>
      <c r="Q2347" s="38"/>
      <c r="AC2347" s="39"/>
      <c r="AD2347" s="40"/>
    </row>
    <row r="2348" s="35" customFormat="1" spans="6:30">
      <c r="F2348" s="52"/>
      <c r="G2348" s="52"/>
      <c r="P2348" s="37"/>
      <c r="Q2348" s="38"/>
      <c r="AC2348" s="39"/>
      <c r="AD2348" s="40"/>
    </row>
    <row r="2349" s="35" customFormat="1" spans="6:30">
      <c r="F2349" s="52"/>
      <c r="G2349" s="52"/>
      <c r="P2349" s="37"/>
      <c r="Q2349" s="38"/>
      <c r="AC2349" s="39"/>
      <c r="AD2349" s="40"/>
    </row>
    <row r="2350" s="35" customFormat="1" spans="6:30">
      <c r="F2350" s="52"/>
      <c r="G2350" s="52"/>
      <c r="P2350" s="37"/>
      <c r="Q2350" s="38"/>
      <c r="AC2350" s="39"/>
      <c r="AD2350" s="40"/>
    </row>
    <row r="2351" s="35" customFormat="1" spans="6:30">
      <c r="F2351" s="52"/>
      <c r="G2351" s="52"/>
      <c r="P2351" s="37"/>
      <c r="Q2351" s="38"/>
      <c r="AC2351" s="39"/>
      <c r="AD2351" s="40"/>
    </row>
    <row r="2352" s="35" customFormat="1" spans="6:30">
      <c r="F2352" s="52"/>
      <c r="G2352" s="52"/>
      <c r="P2352" s="37"/>
      <c r="Q2352" s="38"/>
      <c r="AC2352" s="39"/>
      <c r="AD2352" s="40"/>
    </row>
    <row r="2353" s="35" customFormat="1" spans="6:30">
      <c r="F2353" s="52"/>
      <c r="G2353" s="52"/>
      <c r="P2353" s="37"/>
      <c r="Q2353" s="38"/>
      <c r="AC2353" s="39"/>
      <c r="AD2353" s="40"/>
    </row>
    <row r="2354" s="35" customFormat="1" spans="6:30">
      <c r="F2354" s="52"/>
      <c r="G2354" s="52"/>
      <c r="P2354" s="37"/>
      <c r="Q2354" s="38"/>
      <c r="AC2354" s="39"/>
      <c r="AD2354" s="40"/>
    </row>
    <row r="2355" s="35" customFormat="1" spans="6:30">
      <c r="F2355" s="52"/>
      <c r="G2355" s="52"/>
      <c r="P2355" s="37"/>
      <c r="Q2355" s="38"/>
      <c r="AC2355" s="39"/>
      <c r="AD2355" s="40"/>
    </row>
    <row r="2356" s="35" customFormat="1" spans="6:30">
      <c r="F2356" s="52"/>
      <c r="G2356" s="52"/>
      <c r="P2356" s="37"/>
      <c r="Q2356" s="38"/>
      <c r="AC2356" s="39"/>
      <c r="AD2356" s="40"/>
    </row>
    <row r="2357" s="35" customFormat="1" spans="6:30">
      <c r="F2357" s="52"/>
      <c r="G2357" s="52"/>
      <c r="P2357" s="37"/>
      <c r="Q2357" s="38"/>
      <c r="AC2357" s="39"/>
      <c r="AD2357" s="40"/>
    </row>
    <row r="2358" s="35" customFormat="1" spans="6:30">
      <c r="F2358" s="52"/>
      <c r="G2358" s="52"/>
      <c r="P2358" s="37"/>
      <c r="Q2358" s="38"/>
      <c r="AC2358" s="39"/>
      <c r="AD2358" s="40"/>
    </row>
    <row r="2359" s="35" customFormat="1" spans="6:30">
      <c r="F2359" s="52"/>
      <c r="G2359" s="52"/>
      <c r="P2359" s="37"/>
      <c r="Q2359" s="38"/>
      <c r="AC2359" s="39"/>
      <c r="AD2359" s="40"/>
    </row>
    <row r="2360" s="35" customFormat="1" spans="6:30">
      <c r="F2360" s="52"/>
      <c r="G2360" s="52"/>
      <c r="P2360" s="37"/>
      <c r="Q2360" s="38"/>
      <c r="AC2360" s="39"/>
      <c r="AD2360" s="40"/>
    </row>
    <row r="2361" s="35" customFormat="1" spans="6:30">
      <c r="F2361" s="52"/>
      <c r="G2361" s="52"/>
      <c r="P2361" s="37"/>
      <c r="Q2361" s="38"/>
      <c r="AC2361" s="39"/>
      <c r="AD2361" s="40"/>
    </row>
    <row r="2362" s="35" customFormat="1" spans="6:30">
      <c r="F2362" s="52"/>
      <c r="G2362" s="52"/>
      <c r="P2362" s="37"/>
      <c r="Q2362" s="38"/>
      <c r="AC2362" s="39"/>
      <c r="AD2362" s="40"/>
    </row>
    <row r="2363" s="35" customFormat="1" spans="6:30">
      <c r="F2363" s="52"/>
      <c r="G2363" s="52"/>
      <c r="P2363" s="37"/>
      <c r="Q2363" s="38"/>
      <c r="AC2363" s="39"/>
      <c r="AD2363" s="40"/>
    </row>
    <row r="2364" s="35" customFormat="1" spans="6:30">
      <c r="F2364" s="52"/>
      <c r="G2364" s="52"/>
      <c r="P2364" s="37"/>
      <c r="Q2364" s="38"/>
      <c r="AC2364" s="39"/>
      <c r="AD2364" s="40"/>
    </row>
    <row r="2365" s="35" customFormat="1" spans="6:30">
      <c r="F2365" s="52"/>
      <c r="G2365" s="52"/>
      <c r="P2365" s="37"/>
      <c r="Q2365" s="38"/>
      <c r="AC2365" s="39"/>
      <c r="AD2365" s="40"/>
    </row>
    <row r="2366" s="35" customFormat="1" spans="6:30">
      <c r="F2366" s="52"/>
      <c r="G2366" s="52"/>
      <c r="P2366" s="37"/>
      <c r="Q2366" s="38"/>
      <c r="AC2366" s="39"/>
      <c r="AD2366" s="40"/>
    </row>
    <row r="2367" s="35" customFormat="1" spans="6:30">
      <c r="F2367" s="52"/>
      <c r="G2367" s="52"/>
      <c r="P2367" s="37"/>
      <c r="Q2367" s="38"/>
      <c r="AC2367" s="39"/>
      <c r="AD2367" s="40"/>
    </row>
    <row r="2368" s="35" customFormat="1" spans="6:30">
      <c r="F2368" s="52"/>
      <c r="G2368" s="52"/>
      <c r="P2368" s="37"/>
      <c r="Q2368" s="38"/>
      <c r="AC2368" s="39"/>
      <c r="AD2368" s="40"/>
    </row>
    <row r="2369" s="35" customFormat="1" spans="6:30">
      <c r="F2369" s="52"/>
      <c r="G2369" s="52"/>
      <c r="P2369" s="37"/>
      <c r="Q2369" s="38"/>
      <c r="AC2369" s="39"/>
      <c r="AD2369" s="40"/>
    </row>
    <row r="2370" s="35" customFormat="1" spans="6:30">
      <c r="F2370" s="52"/>
      <c r="G2370" s="52"/>
      <c r="P2370" s="37"/>
      <c r="Q2370" s="38"/>
      <c r="AC2370" s="39"/>
      <c r="AD2370" s="40"/>
    </row>
    <row r="2371" s="35" customFormat="1" spans="6:30">
      <c r="F2371" s="52"/>
      <c r="G2371" s="52"/>
      <c r="P2371" s="37"/>
      <c r="Q2371" s="38"/>
      <c r="AC2371" s="39"/>
      <c r="AD2371" s="40"/>
    </row>
    <row r="2372" s="35" customFormat="1" spans="6:30">
      <c r="F2372" s="52"/>
      <c r="G2372" s="52"/>
      <c r="P2372" s="37"/>
      <c r="Q2372" s="38"/>
      <c r="AC2372" s="39"/>
      <c r="AD2372" s="40"/>
    </row>
    <row r="2373" s="35" customFormat="1" spans="6:30">
      <c r="F2373" s="52"/>
      <c r="G2373" s="52"/>
      <c r="P2373" s="37"/>
      <c r="Q2373" s="38"/>
      <c r="AC2373" s="39"/>
      <c r="AD2373" s="40"/>
    </row>
    <row r="2374" s="35" customFormat="1" spans="6:30">
      <c r="F2374" s="52"/>
      <c r="G2374" s="52"/>
      <c r="P2374" s="37"/>
      <c r="Q2374" s="38"/>
      <c r="AC2374" s="39"/>
      <c r="AD2374" s="40"/>
    </row>
    <row r="2375" s="35" customFormat="1" spans="6:30">
      <c r="F2375" s="52"/>
      <c r="G2375" s="52"/>
      <c r="P2375" s="37"/>
      <c r="Q2375" s="38"/>
      <c r="AC2375" s="39"/>
      <c r="AD2375" s="40"/>
    </row>
    <row r="2376" s="35" customFormat="1" spans="6:30">
      <c r="F2376" s="52"/>
      <c r="G2376" s="52"/>
      <c r="P2376" s="37"/>
      <c r="Q2376" s="38"/>
      <c r="AC2376" s="39"/>
      <c r="AD2376" s="40"/>
    </row>
    <row r="2377" s="35" customFormat="1" spans="6:30">
      <c r="F2377" s="52"/>
      <c r="G2377" s="52"/>
      <c r="P2377" s="37"/>
      <c r="Q2377" s="38"/>
      <c r="AC2377" s="39"/>
      <c r="AD2377" s="40"/>
    </row>
    <row r="2378" s="35" customFormat="1" spans="6:30">
      <c r="F2378" s="52"/>
      <c r="G2378" s="52"/>
      <c r="P2378" s="37"/>
      <c r="Q2378" s="38"/>
      <c r="AC2378" s="39"/>
      <c r="AD2378" s="40"/>
    </row>
    <row r="2379" s="35" customFormat="1" spans="6:30">
      <c r="F2379" s="52"/>
      <c r="G2379" s="52"/>
      <c r="P2379" s="37"/>
      <c r="Q2379" s="38"/>
      <c r="AC2379" s="39"/>
      <c r="AD2379" s="40"/>
    </row>
    <row r="2380" s="35" customFormat="1" spans="6:30">
      <c r="F2380" s="52"/>
      <c r="G2380" s="52"/>
      <c r="P2380" s="37"/>
      <c r="Q2380" s="38"/>
      <c r="AC2380" s="39"/>
      <c r="AD2380" s="40"/>
    </row>
    <row r="2381" s="35" customFormat="1" spans="6:30">
      <c r="F2381" s="52"/>
      <c r="G2381" s="52"/>
      <c r="P2381" s="37"/>
      <c r="Q2381" s="38"/>
      <c r="AC2381" s="39"/>
      <c r="AD2381" s="40"/>
    </row>
    <row r="2382" s="35" customFormat="1" spans="6:30">
      <c r="F2382" s="52"/>
      <c r="G2382" s="52"/>
      <c r="P2382" s="37"/>
      <c r="Q2382" s="38"/>
      <c r="AC2382" s="39"/>
      <c r="AD2382" s="40"/>
    </row>
    <row r="2383" s="35" customFormat="1" spans="6:30">
      <c r="F2383" s="52"/>
      <c r="G2383" s="52"/>
      <c r="P2383" s="37"/>
      <c r="Q2383" s="38"/>
      <c r="AC2383" s="39"/>
      <c r="AD2383" s="40"/>
    </row>
    <row r="2384" s="35" customFormat="1" spans="6:30">
      <c r="F2384" s="52"/>
      <c r="G2384" s="52"/>
      <c r="P2384" s="37"/>
      <c r="Q2384" s="38"/>
      <c r="AC2384" s="39"/>
      <c r="AD2384" s="40"/>
    </row>
    <row r="2385" s="35" customFormat="1" spans="6:30">
      <c r="F2385" s="52"/>
      <c r="G2385" s="52"/>
      <c r="P2385" s="37"/>
      <c r="Q2385" s="38"/>
      <c r="AC2385" s="39"/>
      <c r="AD2385" s="40"/>
    </row>
    <row r="2386" s="35" customFormat="1" spans="6:30">
      <c r="F2386" s="52"/>
      <c r="G2386" s="52"/>
      <c r="P2386" s="37"/>
      <c r="Q2386" s="38"/>
      <c r="AC2386" s="39"/>
      <c r="AD2386" s="40"/>
    </row>
    <row r="2387" s="35" customFormat="1" spans="6:30">
      <c r="F2387" s="52"/>
      <c r="G2387" s="52"/>
      <c r="P2387" s="37"/>
      <c r="Q2387" s="38"/>
      <c r="AC2387" s="39"/>
      <c r="AD2387" s="40"/>
    </row>
    <row r="2388" s="35" customFormat="1" spans="6:30">
      <c r="F2388" s="52"/>
      <c r="G2388" s="52"/>
      <c r="P2388" s="37"/>
      <c r="Q2388" s="38"/>
      <c r="AC2388" s="39"/>
      <c r="AD2388" s="40"/>
    </row>
    <row r="2389" s="35" customFormat="1" spans="6:30">
      <c r="F2389" s="52"/>
      <c r="G2389" s="52"/>
      <c r="P2389" s="37"/>
      <c r="Q2389" s="38"/>
      <c r="AC2389" s="39"/>
      <c r="AD2389" s="40"/>
    </row>
    <row r="2390" s="35" customFormat="1" spans="6:30">
      <c r="F2390" s="52"/>
      <c r="G2390" s="52"/>
      <c r="P2390" s="37"/>
      <c r="Q2390" s="38"/>
      <c r="AC2390" s="39"/>
      <c r="AD2390" s="40"/>
    </row>
    <row r="2391" s="35" customFormat="1" spans="6:30">
      <c r="F2391" s="52"/>
      <c r="G2391" s="52"/>
      <c r="P2391" s="37"/>
      <c r="Q2391" s="38"/>
      <c r="AC2391" s="39"/>
      <c r="AD2391" s="40"/>
    </row>
    <row r="2392" s="35" customFormat="1" spans="6:30">
      <c r="F2392" s="52"/>
      <c r="G2392" s="52"/>
      <c r="P2392" s="37"/>
      <c r="Q2392" s="38"/>
      <c r="AC2392" s="39"/>
      <c r="AD2392" s="40"/>
    </row>
    <row r="2393" s="35" customFormat="1" spans="6:30">
      <c r="F2393" s="52"/>
      <c r="G2393" s="52"/>
      <c r="P2393" s="37"/>
      <c r="Q2393" s="38"/>
      <c r="AC2393" s="39"/>
      <c r="AD2393" s="40"/>
    </row>
    <row r="2394" s="35" customFormat="1" spans="6:30">
      <c r="F2394" s="52"/>
      <c r="G2394" s="52"/>
      <c r="P2394" s="37"/>
      <c r="Q2394" s="38"/>
      <c r="AC2394" s="39"/>
      <c r="AD2394" s="40"/>
    </row>
    <row r="2395" s="35" customFormat="1" spans="6:30">
      <c r="F2395" s="52"/>
      <c r="G2395" s="52"/>
      <c r="P2395" s="37"/>
      <c r="Q2395" s="38"/>
      <c r="AC2395" s="39"/>
      <c r="AD2395" s="40"/>
    </row>
    <row r="2396" s="35" customFormat="1" spans="6:30">
      <c r="F2396" s="52"/>
      <c r="G2396" s="52"/>
      <c r="P2396" s="37"/>
      <c r="Q2396" s="38"/>
      <c r="AC2396" s="39"/>
      <c r="AD2396" s="40"/>
    </row>
    <row r="2397" s="35" customFormat="1" spans="6:30">
      <c r="F2397" s="52"/>
      <c r="G2397" s="52"/>
      <c r="P2397" s="37"/>
      <c r="Q2397" s="38"/>
      <c r="AC2397" s="39"/>
      <c r="AD2397" s="40"/>
    </row>
    <row r="2398" s="35" customFormat="1" spans="6:30">
      <c r="F2398" s="52"/>
      <c r="G2398" s="52"/>
      <c r="P2398" s="37"/>
      <c r="Q2398" s="38"/>
      <c r="AC2398" s="39"/>
      <c r="AD2398" s="40"/>
    </row>
    <row r="2399" s="35" customFormat="1" spans="6:30">
      <c r="F2399" s="52"/>
      <c r="G2399" s="52"/>
      <c r="P2399" s="37"/>
      <c r="Q2399" s="38"/>
      <c r="AC2399" s="39"/>
      <c r="AD2399" s="40"/>
    </row>
    <row r="2400" s="35" customFormat="1" spans="6:30">
      <c r="F2400" s="52"/>
      <c r="G2400" s="52"/>
      <c r="P2400" s="37"/>
      <c r="Q2400" s="38"/>
      <c r="AC2400" s="39"/>
      <c r="AD2400" s="40"/>
    </row>
    <row r="2401" s="35" customFormat="1" spans="6:30">
      <c r="F2401" s="52"/>
      <c r="G2401" s="52"/>
      <c r="P2401" s="37"/>
      <c r="Q2401" s="38"/>
      <c r="AC2401" s="39"/>
      <c r="AD2401" s="40"/>
    </row>
    <row r="2402" s="35" customFormat="1" spans="6:30">
      <c r="F2402" s="52"/>
      <c r="G2402" s="52"/>
      <c r="P2402" s="37"/>
      <c r="Q2402" s="38"/>
      <c r="AC2402" s="39"/>
      <c r="AD2402" s="40"/>
    </row>
    <row r="2403" s="35" customFormat="1" spans="6:30">
      <c r="F2403" s="52"/>
      <c r="G2403" s="52"/>
      <c r="P2403" s="37"/>
      <c r="Q2403" s="38"/>
      <c r="AC2403" s="39"/>
      <c r="AD2403" s="40"/>
    </row>
    <row r="2404" s="35" customFormat="1" spans="6:30">
      <c r="F2404" s="52"/>
      <c r="G2404" s="52"/>
      <c r="P2404" s="37"/>
      <c r="Q2404" s="38"/>
      <c r="AC2404" s="39"/>
      <c r="AD2404" s="40"/>
    </row>
    <row r="2405" s="35" customFormat="1" spans="6:30">
      <c r="F2405" s="52"/>
      <c r="G2405" s="52"/>
      <c r="P2405" s="37"/>
      <c r="Q2405" s="38"/>
      <c r="AC2405" s="39"/>
      <c r="AD2405" s="40"/>
    </row>
    <row r="2406" s="35" customFormat="1" spans="6:30">
      <c r="F2406" s="52"/>
      <c r="G2406" s="52"/>
      <c r="P2406" s="37"/>
      <c r="Q2406" s="38"/>
      <c r="AC2406" s="39"/>
      <c r="AD2406" s="40"/>
    </row>
    <row r="2407" s="35" customFormat="1" spans="6:30">
      <c r="F2407" s="52"/>
      <c r="G2407" s="52"/>
      <c r="P2407" s="37"/>
      <c r="Q2407" s="38"/>
      <c r="AC2407" s="39"/>
      <c r="AD2407" s="40"/>
    </row>
    <row r="2408" s="35" customFormat="1" spans="6:30">
      <c r="F2408" s="52"/>
      <c r="G2408" s="52"/>
      <c r="P2408" s="37"/>
      <c r="Q2408" s="38"/>
      <c r="AC2408" s="39"/>
      <c r="AD2408" s="40"/>
    </row>
    <row r="2409" s="35" customFormat="1" spans="6:30">
      <c r="F2409" s="52"/>
      <c r="G2409" s="52"/>
      <c r="P2409" s="37"/>
      <c r="Q2409" s="38"/>
      <c r="AC2409" s="39"/>
      <c r="AD2409" s="40"/>
    </row>
    <row r="2410" s="35" customFormat="1" spans="6:30">
      <c r="F2410" s="52"/>
      <c r="G2410" s="52"/>
      <c r="P2410" s="37"/>
      <c r="Q2410" s="38"/>
      <c r="AC2410" s="39"/>
      <c r="AD2410" s="40"/>
    </row>
    <row r="2411" s="35" customFormat="1" spans="6:30">
      <c r="F2411" s="52"/>
      <c r="G2411" s="52"/>
      <c r="P2411" s="37"/>
      <c r="Q2411" s="38"/>
      <c r="AC2411" s="39"/>
      <c r="AD2411" s="40"/>
    </row>
    <row r="2412" s="35" customFormat="1" spans="6:30">
      <c r="F2412" s="52"/>
      <c r="G2412" s="52"/>
      <c r="P2412" s="37"/>
      <c r="Q2412" s="38"/>
      <c r="AC2412" s="39"/>
      <c r="AD2412" s="40"/>
    </row>
    <row r="2413" s="35" customFormat="1" spans="6:30">
      <c r="F2413" s="52"/>
      <c r="G2413" s="52"/>
      <c r="P2413" s="37"/>
      <c r="Q2413" s="38"/>
      <c r="AC2413" s="39"/>
      <c r="AD2413" s="40"/>
    </row>
    <row r="2414" s="35" customFormat="1" spans="6:30">
      <c r="F2414" s="52"/>
      <c r="G2414" s="52"/>
      <c r="P2414" s="37"/>
      <c r="Q2414" s="38"/>
      <c r="AC2414" s="39"/>
      <c r="AD2414" s="40"/>
    </row>
    <row r="2415" s="35" customFormat="1" spans="6:30">
      <c r="F2415" s="52"/>
      <c r="G2415" s="52"/>
      <c r="P2415" s="37"/>
      <c r="Q2415" s="38"/>
      <c r="AC2415" s="39"/>
      <c r="AD2415" s="40"/>
    </row>
    <row r="2416" s="35" customFormat="1" spans="6:30">
      <c r="F2416" s="52"/>
      <c r="G2416" s="52"/>
      <c r="P2416" s="37"/>
      <c r="Q2416" s="38"/>
      <c r="AC2416" s="39"/>
      <c r="AD2416" s="40"/>
    </row>
    <row r="2417" s="35" customFormat="1" spans="6:30">
      <c r="F2417" s="52"/>
      <c r="G2417" s="52"/>
      <c r="P2417" s="37"/>
      <c r="Q2417" s="38"/>
      <c r="AC2417" s="39"/>
      <c r="AD2417" s="40"/>
    </row>
    <row r="2418" s="35" customFormat="1" spans="6:30">
      <c r="F2418" s="52"/>
      <c r="G2418" s="52"/>
      <c r="P2418" s="37"/>
      <c r="Q2418" s="38"/>
      <c r="AC2418" s="39"/>
      <c r="AD2418" s="40"/>
    </row>
    <row r="2419" s="35" customFormat="1" spans="6:30">
      <c r="F2419" s="52"/>
      <c r="G2419" s="52"/>
      <c r="P2419" s="37"/>
      <c r="Q2419" s="38"/>
      <c r="AC2419" s="39"/>
      <c r="AD2419" s="40"/>
    </row>
    <row r="2420" s="35" customFormat="1" spans="6:30">
      <c r="F2420" s="52"/>
      <c r="G2420" s="52"/>
      <c r="P2420" s="37"/>
      <c r="Q2420" s="38"/>
      <c r="AC2420" s="39"/>
      <c r="AD2420" s="40"/>
    </row>
    <row r="2421" s="35" customFormat="1" spans="6:30">
      <c r="F2421" s="52"/>
      <c r="G2421" s="52"/>
      <c r="P2421" s="37"/>
      <c r="Q2421" s="38"/>
      <c r="AC2421" s="39"/>
      <c r="AD2421" s="40"/>
    </row>
    <row r="2422" s="35" customFormat="1" spans="6:30">
      <c r="F2422" s="52"/>
      <c r="G2422" s="52"/>
      <c r="P2422" s="37"/>
      <c r="Q2422" s="38"/>
      <c r="AC2422" s="39"/>
      <c r="AD2422" s="40"/>
    </row>
    <row r="2423" s="35" customFormat="1" spans="6:30">
      <c r="F2423" s="52"/>
      <c r="G2423" s="52"/>
      <c r="P2423" s="37"/>
      <c r="Q2423" s="38"/>
      <c r="AC2423" s="39"/>
      <c r="AD2423" s="40"/>
    </row>
    <row r="2424" s="35" customFormat="1" spans="6:30">
      <c r="F2424" s="52"/>
      <c r="G2424" s="52"/>
      <c r="P2424" s="37"/>
      <c r="Q2424" s="38"/>
      <c r="AC2424" s="39"/>
      <c r="AD2424" s="40"/>
    </row>
    <row r="2425" s="35" customFormat="1" spans="6:30">
      <c r="F2425" s="52"/>
      <c r="G2425" s="52"/>
      <c r="P2425" s="37"/>
      <c r="Q2425" s="38"/>
      <c r="AC2425" s="39"/>
      <c r="AD2425" s="40"/>
    </row>
    <row r="2426" s="35" customFormat="1" spans="6:30">
      <c r="F2426" s="52"/>
      <c r="G2426" s="52"/>
      <c r="P2426" s="37"/>
      <c r="Q2426" s="38"/>
      <c r="AC2426" s="39"/>
      <c r="AD2426" s="40"/>
    </row>
    <row r="2427" s="35" customFormat="1" spans="6:30">
      <c r="F2427" s="52"/>
      <c r="G2427" s="52"/>
      <c r="P2427" s="37"/>
      <c r="Q2427" s="38"/>
      <c r="AC2427" s="39"/>
      <c r="AD2427" s="40"/>
    </row>
    <row r="2428" s="35" customFormat="1" spans="6:30">
      <c r="F2428" s="52"/>
      <c r="G2428" s="52"/>
      <c r="P2428" s="37"/>
      <c r="Q2428" s="38"/>
      <c r="AC2428" s="39"/>
      <c r="AD2428" s="40"/>
    </row>
    <row r="2429" s="35" customFormat="1" spans="6:30">
      <c r="F2429" s="52"/>
      <c r="G2429" s="52"/>
      <c r="P2429" s="37"/>
      <c r="Q2429" s="38"/>
      <c r="AC2429" s="39"/>
      <c r="AD2429" s="40"/>
    </row>
    <row r="2430" s="35" customFormat="1" spans="6:30">
      <c r="F2430" s="52"/>
      <c r="G2430" s="52"/>
      <c r="P2430" s="37"/>
      <c r="Q2430" s="38"/>
      <c r="AC2430" s="39"/>
      <c r="AD2430" s="40"/>
    </row>
    <row r="2431" s="35" customFormat="1" spans="6:30">
      <c r="F2431" s="52"/>
      <c r="G2431" s="52"/>
      <c r="P2431" s="37"/>
      <c r="Q2431" s="38"/>
      <c r="AC2431" s="39"/>
      <c r="AD2431" s="40"/>
    </row>
    <row r="2432" s="35" customFormat="1" spans="6:30">
      <c r="F2432" s="52"/>
      <c r="G2432" s="52"/>
      <c r="P2432" s="37"/>
      <c r="Q2432" s="38"/>
      <c r="AC2432" s="39"/>
      <c r="AD2432" s="40"/>
    </row>
    <row r="2433" s="35" customFormat="1" spans="6:30">
      <c r="F2433" s="52"/>
      <c r="G2433" s="52"/>
      <c r="P2433" s="37"/>
      <c r="Q2433" s="38"/>
      <c r="AC2433" s="39"/>
      <c r="AD2433" s="40"/>
    </row>
    <row r="2434" s="35" customFormat="1" spans="6:30">
      <c r="F2434" s="52"/>
      <c r="G2434" s="52"/>
      <c r="P2434" s="37"/>
      <c r="Q2434" s="38"/>
      <c r="AC2434" s="39"/>
      <c r="AD2434" s="40"/>
    </row>
    <row r="2435" s="35" customFormat="1" spans="6:30">
      <c r="F2435" s="52"/>
      <c r="G2435" s="52"/>
      <c r="P2435" s="37"/>
      <c r="Q2435" s="38"/>
      <c r="AC2435" s="39"/>
      <c r="AD2435" s="40"/>
    </row>
    <row r="2436" s="35" customFormat="1" spans="6:30">
      <c r="F2436" s="52"/>
      <c r="G2436" s="52"/>
      <c r="P2436" s="37"/>
      <c r="Q2436" s="38"/>
      <c r="AC2436" s="39"/>
      <c r="AD2436" s="40"/>
    </row>
    <row r="2437" s="35" customFormat="1" spans="6:30">
      <c r="F2437" s="52"/>
      <c r="G2437" s="52"/>
      <c r="P2437" s="37"/>
      <c r="Q2437" s="38"/>
      <c r="AC2437" s="39"/>
      <c r="AD2437" s="40"/>
    </row>
    <row r="2438" s="35" customFormat="1" spans="6:30">
      <c r="F2438" s="52"/>
      <c r="G2438" s="52"/>
      <c r="P2438" s="37"/>
      <c r="Q2438" s="38"/>
      <c r="AC2438" s="39"/>
      <c r="AD2438" s="40"/>
    </row>
    <row r="2439" s="35" customFormat="1" spans="6:30">
      <c r="F2439" s="52"/>
      <c r="G2439" s="52"/>
      <c r="P2439" s="37"/>
      <c r="Q2439" s="38"/>
      <c r="AC2439" s="39"/>
      <c r="AD2439" s="40"/>
    </row>
    <row r="2440" s="35" customFormat="1" spans="6:30">
      <c r="F2440" s="52"/>
      <c r="G2440" s="52"/>
      <c r="P2440" s="37"/>
      <c r="Q2440" s="38"/>
      <c r="AC2440" s="39"/>
      <c r="AD2440" s="40"/>
    </row>
    <row r="2441" s="35" customFormat="1" spans="6:30">
      <c r="F2441" s="52"/>
      <c r="G2441" s="52"/>
      <c r="P2441" s="37"/>
      <c r="Q2441" s="38"/>
      <c r="AC2441" s="39"/>
      <c r="AD2441" s="40"/>
    </row>
    <row r="2442" s="35" customFormat="1" spans="6:30">
      <c r="F2442" s="52"/>
      <c r="G2442" s="52"/>
      <c r="P2442" s="37"/>
      <c r="Q2442" s="38"/>
      <c r="AC2442" s="39"/>
      <c r="AD2442" s="40"/>
    </row>
    <row r="2443" s="35" customFormat="1" spans="6:30">
      <c r="F2443" s="52"/>
      <c r="G2443" s="52"/>
      <c r="P2443" s="37"/>
      <c r="Q2443" s="38"/>
      <c r="AC2443" s="39"/>
      <c r="AD2443" s="40"/>
    </row>
    <row r="2444" s="35" customFormat="1" spans="6:30">
      <c r="F2444" s="52"/>
      <c r="G2444" s="52"/>
      <c r="P2444" s="37"/>
      <c r="Q2444" s="38"/>
      <c r="AC2444" s="39"/>
      <c r="AD2444" s="40"/>
    </row>
    <row r="2445" s="35" customFormat="1" spans="6:30">
      <c r="F2445" s="52"/>
      <c r="G2445" s="52"/>
      <c r="P2445" s="37"/>
      <c r="Q2445" s="38"/>
      <c r="AC2445" s="39"/>
      <c r="AD2445" s="40"/>
    </row>
    <row r="2446" s="35" customFormat="1" spans="6:30">
      <c r="F2446" s="52"/>
      <c r="G2446" s="52"/>
      <c r="P2446" s="37"/>
      <c r="Q2446" s="38"/>
      <c r="AC2446" s="39"/>
      <c r="AD2446" s="40"/>
    </row>
    <row r="2447" s="35" customFormat="1" spans="6:30">
      <c r="F2447" s="52"/>
      <c r="G2447" s="52"/>
      <c r="P2447" s="37"/>
      <c r="Q2447" s="38"/>
      <c r="AC2447" s="39"/>
      <c r="AD2447" s="40"/>
    </row>
    <row r="2448" s="35" customFormat="1" spans="6:30">
      <c r="F2448" s="52"/>
      <c r="G2448" s="52"/>
      <c r="P2448" s="37"/>
      <c r="Q2448" s="38"/>
      <c r="AC2448" s="39"/>
      <c r="AD2448" s="40"/>
    </row>
    <row r="2449" s="35" customFormat="1" spans="6:30">
      <c r="F2449" s="52"/>
      <c r="G2449" s="52"/>
      <c r="P2449" s="37"/>
      <c r="Q2449" s="38"/>
      <c r="AC2449" s="39"/>
      <c r="AD2449" s="40"/>
    </row>
    <row r="2450" s="35" customFormat="1" spans="6:30">
      <c r="F2450" s="52"/>
      <c r="G2450" s="52"/>
      <c r="P2450" s="37"/>
      <c r="Q2450" s="38"/>
      <c r="AC2450" s="39"/>
      <c r="AD2450" s="40"/>
    </row>
    <row r="2451" s="35" customFormat="1" spans="6:30">
      <c r="F2451" s="52"/>
      <c r="G2451" s="52"/>
      <c r="P2451" s="37"/>
      <c r="Q2451" s="38"/>
      <c r="AC2451" s="39"/>
      <c r="AD2451" s="40"/>
    </row>
    <row r="2452" s="35" customFormat="1" spans="6:30">
      <c r="F2452" s="52"/>
      <c r="G2452" s="52"/>
      <c r="P2452" s="37"/>
      <c r="Q2452" s="38"/>
      <c r="AC2452" s="39"/>
      <c r="AD2452" s="40"/>
    </row>
    <row r="2453" s="35" customFormat="1" spans="6:30">
      <c r="F2453" s="52"/>
      <c r="G2453" s="52"/>
      <c r="P2453" s="37"/>
      <c r="Q2453" s="38"/>
      <c r="AC2453" s="39"/>
      <c r="AD2453" s="40"/>
    </row>
    <row r="2454" s="35" customFormat="1" spans="6:30">
      <c r="F2454" s="52"/>
      <c r="G2454" s="52"/>
      <c r="P2454" s="37"/>
      <c r="Q2454" s="38"/>
      <c r="AC2454" s="39"/>
      <c r="AD2454" s="40"/>
    </row>
    <row r="2455" s="35" customFormat="1" spans="6:30">
      <c r="F2455" s="52"/>
      <c r="G2455" s="52"/>
      <c r="P2455" s="37"/>
      <c r="Q2455" s="38"/>
      <c r="AC2455" s="39"/>
      <c r="AD2455" s="40"/>
    </row>
    <row r="2456" s="35" customFormat="1" spans="6:30">
      <c r="F2456" s="52"/>
      <c r="G2456" s="52"/>
      <c r="P2456" s="37"/>
      <c r="Q2456" s="38"/>
      <c r="AC2456" s="39"/>
      <c r="AD2456" s="40"/>
    </row>
    <row r="2457" s="35" customFormat="1" spans="6:30">
      <c r="F2457" s="52"/>
      <c r="G2457" s="52"/>
      <c r="P2457" s="37"/>
      <c r="Q2457" s="38"/>
      <c r="AC2457" s="39"/>
      <c r="AD2457" s="40"/>
    </row>
    <row r="2458" s="35" customFormat="1" spans="6:30">
      <c r="F2458" s="52"/>
      <c r="G2458" s="52"/>
      <c r="P2458" s="37"/>
      <c r="Q2458" s="38"/>
      <c r="AC2458" s="39"/>
      <c r="AD2458" s="40"/>
    </row>
    <row r="2459" s="35" customFormat="1" spans="6:30">
      <c r="F2459" s="52"/>
      <c r="G2459" s="52"/>
      <c r="P2459" s="37"/>
      <c r="Q2459" s="38"/>
      <c r="AC2459" s="39"/>
      <c r="AD2459" s="40"/>
    </row>
    <row r="2460" s="35" customFormat="1" spans="6:30">
      <c r="F2460" s="52"/>
      <c r="G2460" s="52"/>
      <c r="P2460" s="37"/>
      <c r="Q2460" s="38"/>
      <c r="AC2460" s="39"/>
      <c r="AD2460" s="40"/>
    </row>
    <row r="2461" s="35" customFormat="1" spans="6:30">
      <c r="F2461" s="52"/>
      <c r="G2461" s="52"/>
      <c r="P2461" s="37"/>
      <c r="Q2461" s="38"/>
      <c r="AC2461" s="39"/>
      <c r="AD2461" s="40"/>
    </row>
    <row r="2462" s="35" customFormat="1" spans="6:30">
      <c r="F2462" s="52"/>
      <c r="G2462" s="52"/>
      <c r="P2462" s="37"/>
      <c r="Q2462" s="38"/>
      <c r="AC2462" s="39"/>
      <c r="AD2462" s="40"/>
    </row>
    <row r="2463" s="35" customFormat="1" spans="6:30">
      <c r="F2463" s="52"/>
      <c r="G2463" s="52"/>
      <c r="P2463" s="37"/>
      <c r="Q2463" s="38"/>
      <c r="AC2463" s="39"/>
      <c r="AD2463" s="40"/>
    </row>
    <row r="2464" s="35" customFormat="1" spans="6:30">
      <c r="F2464" s="52"/>
      <c r="G2464" s="52"/>
      <c r="P2464" s="37"/>
      <c r="Q2464" s="38"/>
      <c r="AC2464" s="39"/>
      <c r="AD2464" s="40"/>
    </row>
    <row r="2465" s="35" customFormat="1" spans="6:30">
      <c r="F2465" s="52"/>
      <c r="G2465" s="52"/>
      <c r="P2465" s="37"/>
      <c r="Q2465" s="38"/>
      <c r="AC2465" s="39"/>
      <c r="AD2465" s="40"/>
    </row>
    <row r="2466" s="35" customFormat="1" spans="6:30">
      <c r="F2466" s="52"/>
      <c r="G2466" s="52"/>
      <c r="P2466" s="37"/>
      <c r="Q2466" s="38"/>
      <c r="AC2466" s="39"/>
      <c r="AD2466" s="40"/>
    </row>
    <row r="2467" s="35" customFormat="1" spans="6:30">
      <c r="F2467" s="52"/>
      <c r="G2467" s="52"/>
      <c r="P2467" s="37"/>
      <c r="Q2467" s="38"/>
      <c r="AC2467" s="39"/>
      <c r="AD2467" s="40"/>
    </row>
    <row r="2468" s="35" customFormat="1" spans="6:30">
      <c r="F2468" s="52"/>
      <c r="G2468" s="52"/>
      <c r="P2468" s="37"/>
      <c r="Q2468" s="38"/>
      <c r="AC2468" s="39"/>
      <c r="AD2468" s="40"/>
    </row>
    <row r="2469" s="35" customFormat="1" spans="6:30">
      <c r="F2469" s="52"/>
      <c r="G2469" s="52"/>
      <c r="P2469" s="37"/>
      <c r="Q2469" s="38"/>
      <c r="AC2469" s="39"/>
      <c r="AD2469" s="40"/>
    </row>
    <row r="2470" s="35" customFormat="1" spans="6:30">
      <c r="F2470" s="52"/>
      <c r="G2470" s="52"/>
      <c r="P2470" s="37"/>
      <c r="Q2470" s="38"/>
      <c r="AC2470" s="39"/>
      <c r="AD2470" s="40"/>
    </row>
    <row r="2471" s="35" customFormat="1" spans="6:30">
      <c r="F2471" s="52"/>
      <c r="G2471" s="52"/>
      <c r="P2471" s="37"/>
      <c r="Q2471" s="38"/>
      <c r="AC2471" s="39"/>
      <c r="AD2471" s="40"/>
    </row>
    <row r="2472" s="35" customFormat="1" spans="6:30">
      <c r="F2472" s="52"/>
      <c r="G2472" s="52"/>
      <c r="P2472" s="37"/>
      <c r="Q2472" s="38"/>
      <c r="AC2472" s="39"/>
      <c r="AD2472" s="40"/>
    </row>
    <row r="2473" s="35" customFormat="1" spans="6:30">
      <c r="F2473" s="52"/>
      <c r="G2473" s="52"/>
      <c r="P2473" s="37"/>
      <c r="Q2473" s="38"/>
      <c r="AC2473" s="39"/>
      <c r="AD2473" s="40"/>
    </row>
    <row r="2474" s="35" customFormat="1" spans="6:30">
      <c r="F2474" s="52"/>
      <c r="G2474" s="52"/>
      <c r="P2474" s="37"/>
      <c r="Q2474" s="38"/>
      <c r="AC2474" s="39"/>
      <c r="AD2474" s="40"/>
    </row>
    <row r="2475" s="35" customFormat="1" spans="6:30">
      <c r="F2475" s="52"/>
      <c r="G2475" s="52"/>
      <c r="P2475" s="37"/>
      <c r="Q2475" s="38"/>
      <c r="AC2475" s="39"/>
      <c r="AD2475" s="40"/>
    </row>
    <row r="2476" s="35" customFormat="1" spans="6:30">
      <c r="F2476" s="52"/>
      <c r="G2476" s="52"/>
      <c r="P2476" s="37"/>
      <c r="Q2476" s="38"/>
      <c r="AC2476" s="39"/>
      <c r="AD2476" s="40"/>
    </row>
    <row r="2477" s="35" customFormat="1" spans="6:30">
      <c r="F2477" s="52"/>
      <c r="G2477" s="52"/>
      <c r="P2477" s="37"/>
      <c r="Q2477" s="38"/>
      <c r="AC2477" s="39"/>
      <c r="AD2477" s="40"/>
    </row>
    <row r="2478" s="35" customFormat="1" spans="6:30">
      <c r="F2478" s="52"/>
      <c r="G2478" s="52"/>
      <c r="P2478" s="37"/>
      <c r="Q2478" s="38"/>
      <c r="AC2478" s="39"/>
      <c r="AD2478" s="40"/>
    </row>
    <row r="2479" s="35" customFormat="1" spans="6:30">
      <c r="F2479" s="52"/>
      <c r="G2479" s="52"/>
      <c r="P2479" s="37"/>
      <c r="Q2479" s="38"/>
      <c r="AC2479" s="39"/>
      <c r="AD2479" s="40"/>
    </row>
    <row r="2480" s="35" customFormat="1" spans="6:30">
      <c r="F2480" s="52"/>
      <c r="G2480" s="52"/>
      <c r="P2480" s="37"/>
      <c r="Q2480" s="38"/>
      <c r="AC2480" s="39"/>
      <c r="AD2480" s="40"/>
    </row>
    <row r="2481" s="35" customFormat="1" spans="6:30">
      <c r="F2481" s="52"/>
      <c r="G2481" s="52"/>
      <c r="P2481" s="37"/>
      <c r="Q2481" s="38"/>
      <c r="AC2481" s="39"/>
      <c r="AD2481" s="40"/>
    </row>
    <row r="2482" s="35" customFormat="1" spans="6:30">
      <c r="F2482" s="52"/>
      <c r="G2482" s="52"/>
      <c r="P2482" s="37"/>
      <c r="Q2482" s="38"/>
      <c r="AC2482" s="39"/>
      <c r="AD2482" s="40"/>
    </row>
    <row r="2483" s="35" customFormat="1" spans="6:30">
      <c r="F2483" s="52"/>
      <c r="G2483" s="52"/>
      <c r="P2483" s="37"/>
      <c r="Q2483" s="38"/>
      <c r="AC2483" s="39"/>
      <c r="AD2483" s="40"/>
    </row>
    <row r="2484" s="35" customFormat="1" spans="6:30">
      <c r="F2484" s="52"/>
      <c r="G2484" s="52"/>
      <c r="P2484" s="37"/>
      <c r="Q2484" s="38"/>
      <c r="AC2484" s="39"/>
      <c r="AD2484" s="40"/>
    </row>
    <row r="2485" s="35" customFormat="1" spans="6:30">
      <c r="F2485" s="52"/>
      <c r="G2485" s="52"/>
      <c r="P2485" s="37"/>
      <c r="Q2485" s="38"/>
      <c r="AC2485" s="39"/>
      <c r="AD2485" s="40"/>
    </row>
    <row r="2486" s="35" customFormat="1" spans="6:30">
      <c r="F2486" s="52"/>
      <c r="G2486" s="52"/>
      <c r="P2486" s="37"/>
      <c r="Q2486" s="38"/>
      <c r="AC2486" s="39"/>
      <c r="AD2486" s="40"/>
    </row>
    <row r="2487" s="35" customFormat="1" spans="6:30">
      <c r="F2487" s="52"/>
      <c r="G2487" s="52"/>
      <c r="P2487" s="37"/>
      <c r="Q2487" s="38"/>
      <c r="AC2487" s="39"/>
      <c r="AD2487" s="40"/>
    </row>
    <row r="2488" s="35" customFormat="1" spans="6:30">
      <c r="F2488" s="52"/>
      <c r="G2488" s="52"/>
      <c r="P2488" s="37"/>
      <c r="Q2488" s="38"/>
      <c r="AC2488" s="39"/>
      <c r="AD2488" s="40"/>
    </row>
    <row r="2489" s="35" customFormat="1" spans="6:30">
      <c r="F2489" s="52"/>
      <c r="G2489" s="52"/>
      <c r="P2489" s="37"/>
      <c r="Q2489" s="38"/>
      <c r="AC2489" s="39"/>
      <c r="AD2489" s="40"/>
    </row>
    <row r="2490" s="35" customFormat="1" spans="6:30">
      <c r="F2490" s="52"/>
      <c r="G2490" s="52"/>
      <c r="P2490" s="37"/>
      <c r="Q2490" s="38"/>
      <c r="AC2490" s="39"/>
      <c r="AD2490" s="40"/>
    </row>
    <row r="2491" s="35" customFormat="1" spans="6:30">
      <c r="F2491" s="52"/>
      <c r="G2491" s="52"/>
      <c r="P2491" s="37"/>
      <c r="Q2491" s="38"/>
      <c r="AC2491" s="39"/>
      <c r="AD2491" s="40"/>
    </row>
    <row r="2492" s="35" customFormat="1" spans="6:30">
      <c r="F2492" s="52"/>
      <c r="G2492" s="52"/>
      <c r="P2492" s="37"/>
      <c r="Q2492" s="38"/>
      <c r="AC2492" s="39"/>
      <c r="AD2492" s="40"/>
    </row>
    <row r="2493" s="35" customFormat="1" spans="6:30">
      <c r="F2493" s="52"/>
      <c r="G2493" s="52"/>
      <c r="P2493" s="37"/>
      <c r="Q2493" s="38"/>
      <c r="AC2493" s="39"/>
      <c r="AD2493" s="40"/>
    </row>
    <row r="2494" s="35" customFormat="1" spans="6:30">
      <c r="F2494" s="52"/>
      <c r="G2494" s="52"/>
      <c r="P2494" s="37"/>
      <c r="Q2494" s="38"/>
      <c r="AC2494" s="39"/>
      <c r="AD2494" s="40"/>
    </row>
    <row r="2495" s="35" customFormat="1" spans="6:30">
      <c r="F2495" s="52"/>
      <c r="G2495" s="52"/>
      <c r="P2495" s="37"/>
      <c r="Q2495" s="38"/>
      <c r="AC2495" s="39"/>
      <c r="AD2495" s="40"/>
    </row>
    <row r="2496" s="35" customFormat="1" spans="6:30">
      <c r="F2496" s="52"/>
      <c r="G2496" s="52"/>
      <c r="P2496" s="37"/>
      <c r="Q2496" s="38"/>
      <c r="AC2496" s="39"/>
      <c r="AD2496" s="40"/>
    </row>
    <row r="2497" s="35" customFormat="1" spans="6:30">
      <c r="F2497" s="52"/>
      <c r="G2497" s="52"/>
      <c r="P2497" s="37"/>
      <c r="Q2497" s="38"/>
      <c r="AC2497" s="39"/>
      <c r="AD2497" s="40"/>
    </row>
    <row r="2498" s="35" customFormat="1" spans="6:30">
      <c r="F2498" s="52"/>
      <c r="G2498" s="52"/>
      <c r="P2498" s="37"/>
      <c r="Q2498" s="38"/>
      <c r="AC2498" s="39"/>
      <c r="AD2498" s="40"/>
    </row>
    <row r="2499" s="35" customFormat="1" spans="6:30">
      <c r="F2499" s="52"/>
      <c r="G2499" s="52"/>
      <c r="P2499" s="37"/>
      <c r="Q2499" s="38"/>
      <c r="AC2499" s="39"/>
      <c r="AD2499" s="40"/>
    </row>
    <row r="2500" s="35" customFormat="1" spans="6:30">
      <c r="F2500" s="52"/>
      <c r="G2500" s="52"/>
      <c r="P2500" s="37"/>
      <c r="Q2500" s="38"/>
      <c r="AC2500" s="39"/>
      <c r="AD2500" s="40"/>
    </row>
    <row r="2501" s="35" customFormat="1" spans="6:30">
      <c r="F2501" s="52"/>
      <c r="G2501" s="52"/>
      <c r="P2501" s="37"/>
      <c r="Q2501" s="38"/>
      <c r="AC2501" s="39"/>
      <c r="AD2501" s="40"/>
    </row>
    <row r="2502" s="35" customFormat="1" spans="6:30">
      <c r="F2502" s="52"/>
      <c r="G2502" s="52"/>
      <c r="P2502" s="37"/>
      <c r="Q2502" s="38"/>
      <c r="AC2502" s="39"/>
      <c r="AD2502" s="40"/>
    </row>
    <row r="2503" s="35" customFormat="1" spans="6:30">
      <c r="F2503" s="52"/>
      <c r="G2503" s="52"/>
      <c r="P2503" s="37"/>
      <c r="Q2503" s="38"/>
      <c r="AC2503" s="39"/>
      <c r="AD2503" s="40"/>
    </row>
    <row r="2504" s="35" customFormat="1" spans="6:30">
      <c r="F2504" s="52"/>
      <c r="G2504" s="52"/>
      <c r="P2504" s="37"/>
      <c r="Q2504" s="38"/>
      <c r="AC2504" s="39"/>
      <c r="AD2504" s="40"/>
    </row>
    <row r="2505" s="35" customFormat="1" spans="6:30">
      <c r="F2505" s="52"/>
      <c r="G2505" s="52"/>
      <c r="P2505" s="37"/>
      <c r="Q2505" s="38"/>
      <c r="AC2505" s="39"/>
      <c r="AD2505" s="40"/>
    </row>
    <row r="2506" s="35" customFormat="1" spans="6:30">
      <c r="F2506" s="52"/>
      <c r="G2506" s="52"/>
      <c r="P2506" s="37"/>
      <c r="Q2506" s="38"/>
      <c r="AC2506" s="39"/>
      <c r="AD2506" s="40"/>
    </row>
    <row r="2507" s="35" customFormat="1" spans="6:30">
      <c r="F2507" s="52"/>
      <c r="G2507" s="52"/>
      <c r="P2507" s="37"/>
      <c r="Q2507" s="38"/>
      <c r="AC2507" s="39"/>
      <c r="AD2507" s="40"/>
    </row>
    <row r="2508" s="35" customFormat="1" spans="6:30">
      <c r="F2508" s="52"/>
      <c r="G2508" s="52"/>
      <c r="P2508" s="37"/>
      <c r="Q2508" s="38"/>
      <c r="AC2508" s="39"/>
      <c r="AD2508" s="40"/>
    </row>
    <row r="2509" s="35" customFormat="1" spans="6:30">
      <c r="F2509" s="52"/>
      <c r="G2509" s="52"/>
      <c r="P2509" s="37"/>
      <c r="Q2509" s="38"/>
      <c r="AC2509" s="39"/>
      <c r="AD2509" s="40"/>
    </row>
    <row r="2510" s="35" customFormat="1" spans="6:30">
      <c r="F2510" s="52"/>
      <c r="G2510" s="52"/>
      <c r="P2510" s="37"/>
      <c r="Q2510" s="38"/>
      <c r="AC2510" s="39"/>
      <c r="AD2510" s="40"/>
    </row>
    <row r="2511" s="35" customFormat="1" spans="6:30">
      <c r="F2511" s="52"/>
      <c r="G2511" s="52"/>
      <c r="P2511" s="37"/>
      <c r="Q2511" s="38"/>
      <c r="AC2511" s="39"/>
      <c r="AD2511" s="40"/>
    </row>
    <row r="2512" s="35" customFormat="1" spans="6:30">
      <c r="F2512" s="52"/>
      <c r="G2512" s="52"/>
      <c r="P2512" s="37"/>
      <c r="Q2512" s="38"/>
      <c r="AC2512" s="39"/>
      <c r="AD2512" s="40"/>
    </row>
    <row r="2513" s="35" customFormat="1" spans="6:30">
      <c r="F2513" s="52"/>
      <c r="G2513" s="52"/>
      <c r="P2513" s="37"/>
      <c r="Q2513" s="38"/>
      <c r="AC2513" s="39"/>
      <c r="AD2513" s="40"/>
    </row>
    <row r="2514" s="35" customFormat="1" spans="6:30">
      <c r="F2514" s="52"/>
      <c r="G2514" s="52"/>
      <c r="P2514" s="37"/>
      <c r="Q2514" s="38"/>
      <c r="AC2514" s="39"/>
      <c r="AD2514" s="40"/>
    </row>
    <row r="2515" s="35" customFormat="1" spans="6:30">
      <c r="F2515" s="52"/>
      <c r="G2515" s="52"/>
      <c r="P2515" s="37"/>
      <c r="Q2515" s="38"/>
      <c r="AC2515" s="39"/>
      <c r="AD2515" s="40"/>
    </row>
    <row r="2516" s="35" customFormat="1" spans="6:30">
      <c r="F2516" s="52"/>
      <c r="G2516" s="52"/>
      <c r="P2516" s="37"/>
      <c r="Q2516" s="38"/>
      <c r="AC2516" s="39"/>
      <c r="AD2516" s="40"/>
    </row>
    <row r="2517" s="35" customFormat="1" spans="6:30">
      <c r="F2517" s="52"/>
      <c r="G2517" s="52"/>
      <c r="P2517" s="37"/>
      <c r="Q2517" s="38"/>
      <c r="AC2517" s="39"/>
      <c r="AD2517" s="40"/>
    </row>
    <row r="2518" s="35" customFormat="1" spans="6:30">
      <c r="F2518" s="52"/>
      <c r="G2518" s="52"/>
      <c r="P2518" s="37"/>
      <c r="Q2518" s="38"/>
      <c r="AC2518" s="39"/>
      <c r="AD2518" s="40"/>
    </row>
    <row r="2519" s="35" customFormat="1" spans="6:30">
      <c r="F2519" s="52"/>
      <c r="G2519" s="52"/>
      <c r="P2519" s="37"/>
      <c r="Q2519" s="38"/>
      <c r="AC2519" s="39"/>
      <c r="AD2519" s="40"/>
    </row>
    <row r="2520" s="35" customFormat="1" spans="6:30">
      <c r="F2520" s="52"/>
      <c r="G2520" s="52"/>
      <c r="P2520" s="37"/>
      <c r="Q2520" s="38"/>
      <c r="AC2520" s="39"/>
      <c r="AD2520" s="40"/>
    </row>
    <row r="2521" s="35" customFormat="1" spans="6:30">
      <c r="F2521" s="52"/>
      <c r="G2521" s="52"/>
      <c r="P2521" s="37"/>
      <c r="Q2521" s="38"/>
      <c r="AC2521" s="39"/>
      <c r="AD2521" s="40"/>
    </row>
    <row r="2522" s="35" customFormat="1" spans="6:30">
      <c r="F2522" s="52"/>
      <c r="G2522" s="52"/>
      <c r="P2522" s="37"/>
      <c r="Q2522" s="38"/>
      <c r="AC2522" s="39"/>
      <c r="AD2522" s="40"/>
    </row>
    <row r="2523" s="35" customFormat="1" spans="6:30">
      <c r="F2523" s="52"/>
      <c r="G2523" s="52"/>
      <c r="P2523" s="37"/>
      <c r="Q2523" s="38"/>
      <c r="AC2523" s="39"/>
      <c r="AD2523" s="40"/>
    </row>
    <row r="2524" s="35" customFormat="1" spans="6:30">
      <c r="F2524" s="52"/>
      <c r="G2524" s="52"/>
      <c r="P2524" s="37"/>
      <c r="Q2524" s="38"/>
      <c r="AC2524" s="39"/>
      <c r="AD2524" s="40"/>
    </row>
    <row r="2525" s="35" customFormat="1" spans="6:30">
      <c r="F2525" s="52"/>
      <c r="G2525" s="52"/>
      <c r="P2525" s="37"/>
      <c r="Q2525" s="38"/>
      <c r="AC2525" s="39"/>
      <c r="AD2525" s="40"/>
    </row>
    <row r="2526" s="35" customFormat="1" spans="6:30">
      <c r="F2526" s="52"/>
      <c r="G2526" s="52"/>
      <c r="P2526" s="37"/>
      <c r="Q2526" s="38"/>
      <c r="AC2526" s="39"/>
      <c r="AD2526" s="40"/>
    </row>
    <row r="2527" s="35" customFormat="1" spans="6:30">
      <c r="F2527" s="52"/>
      <c r="G2527" s="52"/>
      <c r="P2527" s="37"/>
      <c r="Q2527" s="38"/>
      <c r="AC2527" s="39"/>
      <c r="AD2527" s="40"/>
    </row>
    <row r="2528" s="35" customFormat="1" spans="6:30">
      <c r="F2528" s="52"/>
      <c r="G2528" s="52"/>
      <c r="P2528" s="37"/>
      <c r="Q2528" s="38"/>
      <c r="AC2528" s="39"/>
      <c r="AD2528" s="40"/>
    </row>
    <row r="2529" s="35" customFormat="1" spans="6:30">
      <c r="F2529" s="52"/>
      <c r="G2529" s="52"/>
      <c r="P2529" s="37"/>
      <c r="Q2529" s="38"/>
      <c r="AC2529" s="39"/>
      <c r="AD2529" s="40"/>
    </row>
    <row r="2530" s="35" customFormat="1" spans="6:30">
      <c r="F2530" s="52"/>
      <c r="G2530" s="52"/>
      <c r="P2530" s="37"/>
      <c r="Q2530" s="38"/>
      <c r="AC2530" s="39"/>
      <c r="AD2530" s="40"/>
    </row>
    <row r="2531" s="35" customFormat="1" spans="6:30">
      <c r="F2531" s="52"/>
      <c r="G2531" s="52"/>
      <c r="P2531" s="37"/>
      <c r="Q2531" s="38"/>
      <c r="AC2531" s="39"/>
      <c r="AD2531" s="40"/>
    </row>
    <row r="2532" s="35" customFormat="1" spans="6:30">
      <c r="F2532" s="52"/>
      <c r="G2532" s="52"/>
      <c r="P2532" s="37"/>
      <c r="Q2532" s="38"/>
      <c r="AC2532" s="39"/>
      <c r="AD2532" s="40"/>
    </row>
    <row r="2533" s="35" customFormat="1" spans="6:30">
      <c r="F2533" s="52"/>
      <c r="G2533" s="52"/>
      <c r="P2533" s="37"/>
      <c r="Q2533" s="38"/>
      <c r="AC2533" s="39"/>
      <c r="AD2533" s="40"/>
    </row>
    <row r="2534" s="35" customFormat="1" spans="6:30">
      <c r="F2534" s="52"/>
      <c r="G2534" s="52"/>
      <c r="P2534" s="37"/>
      <c r="Q2534" s="38"/>
      <c r="AC2534" s="39"/>
      <c r="AD2534" s="40"/>
    </row>
    <row r="2535" s="35" customFormat="1" spans="6:30">
      <c r="F2535" s="52"/>
      <c r="G2535" s="52"/>
      <c r="P2535" s="37"/>
      <c r="Q2535" s="38"/>
      <c r="AC2535" s="39"/>
      <c r="AD2535" s="40"/>
    </row>
    <row r="2536" s="35" customFormat="1" spans="6:30">
      <c r="F2536" s="52"/>
      <c r="G2536" s="52"/>
      <c r="P2536" s="37"/>
      <c r="Q2536" s="38"/>
      <c r="AC2536" s="39"/>
      <c r="AD2536" s="40"/>
    </row>
    <row r="2537" s="35" customFormat="1" spans="6:30">
      <c r="F2537" s="52"/>
      <c r="G2537" s="52"/>
      <c r="P2537" s="37"/>
      <c r="Q2537" s="38"/>
      <c r="AC2537" s="39"/>
      <c r="AD2537" s="40"/>
    </row>
    <row r="2538" s="35" customFormat="1" spans="6:30">
      <c r="F2538" s="52"/>
      <c r="G2538" s="52"/>
      <c r="P2538" s="37"/>
      <c r="Q2538" s="38"/>
      <c r="AC2538" s="39"/>
      <c r="AD2538" s="40"/>
    </row>
    <row r="2539" s="35" customFormat="1" spans="6:30">
      <c r="F2539" s="52"/>
      <c r="G2539" s="52"/>
      <c r="P2539" s="37"/>
      <c r="Q2539" s="38"/>
      <c r="AC2539" s="39"/>
      <c r="AD2539" s="40"/>
    </row>
    <row r="2540" s="35" customFormat="1" spans="6:30">
      <c r="F2540" s="52"/>
      <c r="G2540" s="52"/>
      <c r="P2540" s="37"/>
      <c r="Q2540" s="38"/>
      <c r="AC2540" s="39"/>
      <c r="AD2540" s="40"/>
    </row>
    <row r="2541" s="35" customFormat="1" spans="6:30">
      <c r="F2541" s="52"/>
      <c r="G2541" s="52"/>
      <c r="P2541" s="37"/>
      <c r="Q2541" s="38"/>
      <c r="AC2541" s="39"/>
      <c r="AD2541" s="40"/>
    </row>
    <row r="2542" s="35" customFormat="1" spans="6:30">
      <c r="F2542" s="52"/>
      <c r="G2542" s="52"/>
      <c r="P2542" s="37"/>
      <c r="Q2542" s="38"/>
      <c r="AC2542" s="39"/>
      <c r="AD2542" s="40"/>
    </row>
    <row r="2543" s="35" customFormat="1" spans="6:30">
      <c r="F2543" s="52"/>
      <c r="G2543" s="52"/>
      <c r="P2543" s="37"/>
      <c r="Q2543" s="38"/>
      <c r="AC2543" s="39"/>
      <c r="AD2543" s="40"/>
    </row>
    <row r="2544" s="35" customFormat="1" spans="6:30">
      <c r="F2544" s="52"/>
      <c r="G2544" s="52"/>
      <c r="P2544" s="37"/>
      <c r="Q2544" s="38"/>
      <c r="AC2544" s="39"/>
      <c r="AD2544" s="40"/>
    </row>
    <row r="2545" s="35" customFormat="1" spans="6:30">
      <c r="F2545" s="52"/>
      <c r="G2545" s="52"/>
      <c r="P2545" s="37"/>
      <c r="Q2545" s="38"/>
      <c r="AC2545" s="39"/>
      <c r="AD2545" s="40"/>
    </row>
    <row r="2546" s="35" customFormat="1" spans="6:30">
      <c r="F2546" s="52"/>
      <c r="G2546" s="52"/>
      <c r="P2546" s="37"/>
      <c r="Q2546" s="38"/>
      <c r="AC2546" s="39"/>
      <c r="AD2546" s="40"/>
    </row>
    <row r="2547" s="35" customFormat="1" spans="6:30">
      <c r="F2547" s="52"/>
      <c r="G2547" s="52"/>
      <c r="P2547" s="37"/>
      <c r="Q2547" s="38"/>
      <c r="AC2547" s="39"/>
      <c r="AD2547" s="40"/>
    </row>
    <row r="2548" s="35" customFormat="1" spans="6:30">
      <c r="F2548" s="52"/>
      <c r="G2548" s="52"/>
      <c r="P2548" s="37"/>
      <c r="Q2548" s="38"/>
      <c r="AC2548" s="39"/>
      <c r="AD2548" s="40"/>
    </row>
    <row r="2549" s="35" customFormat="1" spans="6:30">
      <c r="F2549" s="52"/>
      <c r="G2549" s="52"/>
      <c r="P2549" s="37"/>
      <c r="Q2549" s="38"/>
      <c r="AC2549" s="39"/>
      <c r="AD2549" s="40"/>
    </row>
    <row r="2550" s="35" customFormat="1" spans="6:30">
      <c r="F2550" s="52"/>
      <c r="G2550" s="52"/>
      <c r="P2550" s="37"/>
      <c r="Q2550" s="38"/>
      <c r="AC2550" s="39"/>
      <c r="AD2550" s="40"/>
    </row>
    <row r="2551" s="35" customFormat="1" spans="6:30">
      <c r="F2551" s="52"/>
      <c r="G2551" s="52"/>
      <c r="P2551" s="37"/>
      <c r="Q2551" s="38"/>
      <c r="AC2551" s="39"/>
      <c r="AD2551" s="40"/>
    </row>
    <row r="2552" s="35" customFormat="1" spans="6:30">
      <c r="F2552" s="52"/>
      <c r="G2552" s="52"/>
      <c r="P2552" s="37"/>
      <c r="Q2552" s="38"/>
      <c r="AC2552" s="39"/>
      <c r="AD2552" s="40"/>
    </row>
    <row r="2553" s="35" customFormat="1" spans="6:30">
      <c r="F2553" s="52"/>
      <c r="G2553" s="52"/>
      <c r="P2553" s="37"/>
      <c r="Q2553" s="38"/>
      <c r="AC2553" s="39"/>
      <c r="AD2553" s="40"/>
    </row>
    <row r="2554" s="35" customFormat="1" spans="6:30">
      <c r="F2554" s="52"/>
      <c r="G2554" s="52"/>
      <c r="P2554" s="37"/>
      <c r="Q2554" s="38"/>
      <c r="AC2554" s="39"/>
      <c r="AD2554" s="40"/>
    </row>
    <row r="2555" s="35" customFormat="1" spans="6:30">
      <c r="F2555" s="52"/>
      <c r="G2555" s="52"/>
      <c r="P2555" s="37"/>
      <c r="Q2555" s="38"/>
      <c r="AC2555" s="39"/>
      <c r="AD2555" s="40"/>
    </row>
    <row r="2556" s="35" customFormat="1" spans="6:30">
      <c r="F2556" s="52"/>
      <c r="G2556" s="52"/>
      <c r="P2556" s="37"/>
      <c r="Q2556" s="38"/>
      <c r="AC2556" s="39"/>
      <c r="AD2556" s="40"/>
    </row>
    <row r="2557" s="35" customFormat="1" spans="6:30">
      <c r="F2557" s="52"/>
      <c r="G2557" s="52"/>
      <c r="P2557" s="37"/>
      <c r="Q2557" s="38"/>
      <c r="AC2557" s="39"/>
      <c r="AD2557" s="40"/>
    </row>
    <row r="2558" s="35" customFormat="1" spans="6:30">
      <c r="F2558" s="52"/>
      <c r="G2558" s="52"/>
      <c r="P2558" s="37"/>
      <c r="Q2558" s="38"/>
      <c r="AC2558" s="39"/>
      <c r="AD2558" s="40"/>
    </row>
    <row r="2559" s="35" customFormat="1" spans="6:30">
      <c r="F2559" s="52"/>
      <c r="G2559" s="52"/>
      <c r="P2559" s="37"/>
      <c r="Q2559" s="38"/>
      <c r="AC2559" s="39"/>
      <c r="AD2559" s="40"/>
    </row>
    <row r="2560" s="35" customFormat="1" spans="6:30">
      <c r="F2560" s="52"/>
      <c r="G2560" s="52"/>
      <c r="P2560" s="37"/>
      <c r="Q2560" s="38"/>
      <c r="AC2560" s="39"/>
      <c r="AD2560" s="40"/>
    </row>
    <row r="2561" s="35" customFormat="1" spans="6:30">
      <c r="F2561" s="52"/>
      <c r="G2561" s="52"/>
      <c r="P2561" s="37"/>
      <c r="Q2561" s="38"/>
      <c r="AC2561" s="39"/>
      <c r="AD2561" s="40"/>
    </row>
    <row r="2562" s="35" customFormat="1" spans="6:30">
      <c r="F2562" s="52"/>
      <c r="G2562" s="52"/>
      <c r="P2562" s="37"/>
      <c r="Q2562" s="38"/>
      <c r="AC2562" s="39"/>
      <c r="AD2562" s="40"/>
    </row>
    <row r="2563" s="35" customFormat="1" spans="6:30">
      <c r="F2563" s="52"/>
      <c r="G2563" s="52"/>
      <c r="P2563" s="37"/>
      <c r="Q2563" s="38"/>
      <c r="AC2563" s="39"/>
      <c r="AD2563" s="40"/>
    </row>
    <row r="2564" s="35" customFormat="1" spans="6:30">
      <c r="F2564" s="52"/>
      <c r="G2564" s="52"/>
      <c r="P2564" s="37"/>
      <c r="Q2564" s="38"/>
      <c r="AC2564" s="39"/>
      <c r="AD2564" s="40"/>
    </row>
    <row r="2565" s="35" customFormat="1" spans="6:30">
      <c r="F2565" s="52"/>
      <c r="G2565" s="52"/>
      <c r="P2565" s="37"/>
      <c r="Q2565" s="38"/>
      <c r="AC2565" s="39"/>
      <c r="AD2565" s="40"/>
    </row>
    <row r="2566" s="35" customFormat="1" spans="6:30">
      <c r="F2566" s="52"/>
      <c r="G2566" s="52"/>
      <c r="P2566" s="37"/>
      <c r="Q2566" s="38"/>
      <c r="AC2566" s="39"/>
      <c r="AD2566" s="40"/>
    </row>
    <row r="2567" s="35" customFormat="1" spans="6:30">
      <c r="F2567" s="52"/>
      <c r="G2567" s="52"/>
      <c r="P2567" s="37"/>
      <c r="Q2567" s="38"/>
      <c r="AC2567" s="39"/>
      <c r="AD2567" s="40"/>
    </row>
    <row r="2568" s="35" customFormat="1" spans="6:30">
      <c r="F2568" s="52"/>
      <c r="G2568" s="52"/>
      <c r="P2568" s="37"/>
      <c r="Q2568" s="38"/>
      <c r="AC2568" s="39"/>
      <c r="AD2568" s="40"/>
    </row>
    <row r="2569" s="35" customFormat="1" spans="6:30">
      <c r="F2569" s="52"/>
      <c r="G2569" s="52"/>
      <c r="P2569" s="37"/>
      <c r="Q2569" s="38"/>
      <c r="AC2569" s="39"/>
      <c r="AD2569" s="40"/>
    </row>
    <row r="2570" s="35" customFormat="1" spans="6:30">
      <c r="F2570" s="52"/>
      <c r="G2570" s="52"/>
      <c r="P2570" s="37"/>
      <c r="Q2570" s="38"/>
      <c r="AC2570" s="39"/>
      <c r="AD2570" s="40"/>
    </row>
    <row r="2571" s="35" customFormat="1" spans="6:30">
      <c r="F2571" s="52"/>
      <c r="G2571" s="52"/>
      <c r="P2571" s="37"/>
      <c r="Q2571" s="38"/>
      <c r="AC2571" s="39"/>
      <c r="AD2571" s="40"/>
    </row>
    <row r="2572" s="35" customFormat="1" spans="6:30">
      <c r="F2572" s="52"/>
      <c r="G2572" s="52"/>
      <c r="P2572" s="37"/>
      <c r="Q2572" s="38"/>
      <c r="AC2572" s="39"/>
      <c r="AD2572" s="40"/>
    </row>
    <row r="2573" s="35" customFormat="1" spans="6:30">
      <c r="F2573" s="52"/>
      <c r="G2573" s="52"/>
      <c r="P2573" s="37"/>
      <c r="Q2573" s="38"/>
      <c r="AC2573" s="39"/>
      <c r="AD2573" s="40"/>
    </row>
    <row r="2574" s="35" customFormat="1" spans="6:30">
      <c r="F2574" s="52"/>
      <c r="G2574" s="52"/>
      <c r="P2574" s="37"/>
      <c r="Q2574" s="38"/>
      <c r="AC2574" s="39"/>
      <c r="AD2574" s="40"/>
    </row>
    <row r="2575" s="35" customFormat="1" spans="6:30">
      <c r="F2575" s="52"/>
      <c r="G2575" s="52"/>
      <c r="P2575" s="37"/>
      <c r="Q2575" s="38"/>
      <c r="AC2575" s="39"/>
      <c r="AD2575" s="40"/>
    </row>
    <row r="2576" s="35" customFormat="1" spans="6:30">
      <c r="F2576" s="52"/>
      <c r="G2576" s="52"/>
      <c r="P2576" s="37"/>
      <c r="Q2576" s="38"/>
      <c r="AC2576" s="39"/>
      <c r="AD2576" s="40"/>
    </row>
    <row r="2577" s="35" customFormat="1" spans="6:30">
      <c r="F2577" s="52"/>
      <c r="G2577" s="52"/>
      <c r="P2577" s="37"/>
      <c r="Q2577" s="38"/>
      <c r="AC2577" s="39"/>
      <c r="AD2577" s="40"/>
    </row>
    <row r="2578" s="35" customFormat="1" spans="6:30">
      <c r="F2578" s="52"/>
      <c r="G2578" s="52"/>
      <c r="P2578" s="37"/>
      <c r="Q2578" s="38"/>
      <c r="AC2578" s="39"/>
      <c r="AD2578" s="40"/>
    </row>
    <row r="2579" s="35" customFormat="1" spans="6:30">
      <c r="F2579" s="52"/>
      <c r="G2579" s="52"/>
      <c r="P2579" s="37"/>
      <c r="Q2579" s="38"/>
      <c r="AC2579" s="39"/>
      <c r="AD2579" s="40"/>
    </row>
    <row r="2580" s="35" customFormat="1" spans="6:30">
      <c r="F2580" s="52"/>
      <c r="G2580" s="52"/>
      <c r="P2580" s="37"/>
      <c r="Q2580" s="38"/>
      <c r="AC2580" s="39"/>
      <c r="AD2580" s="40"/>
    </row>
    <row r="2581" s="35" customFormat="1" spans="6:30">
      <c r="F2581" s="52"/>
      <c r="G2581" s="52"/>
      <c r="P2581" s="37"/>
      <c r="Q2581" s="38"/>
      <c r="AC2581" s="39"/>
      <c r="AD2581" s="40"/>
    </row>
    <row r="2582" s="35" customFormat="1" spans="6:30">
      <c r="F2582" s="52"/>
      <c r="G2582" s="52"/>
      <c r="P2582" s="37"/>
      <c r="Q2582" s="38"/>
      <c r="AC2582" s="39"/>
      <c r="AD2582" s="40"/>
    </row>
    <row r="2583" s="35" customFormat="1" spans="6:30">
      <c r="F2583" s="52"/>
      <c r="G2583" s="52"/>
      <c r="P2583" s="37"/>
      <c r="Q2583" s="38"/>
      <c r="AC2583" s="39"/>
      <c r="AD2583" s="40"/>
    </row>
    <row r="2584" s="35" customFormat="1" spans="6:30">
      <c r="F2584" s="52"/>
      <c r="G2584" s="52"/>
      <c r="P2584" s="37"/>
      <c r="Q2584" s="38"/>
      <c r="AC2584" s="39"/>
      <c r="AD2584" s="40"/>
    </row>
    <row r="2585" s="35" customFormat="1" spans="6:30">
      <c r="F2585" s="52"/>
      <c r="G2585" s="52"/>
      <c r="P2585" s="37"/>
      <c r="Q2585" s="38"/>
      <c r="AC2585" s="39"/>
      <c r="AD2585" s="40"/>
    </row>
    <row r="2586" s="35" customFormat="1" spans="6:30">
      <c r="F2586" s="52"/>
      <c r="G2586" s="52"/>
      <c r="P2586" s="37"/>
      <c r="Q2586" s="38"/>
      <c r="AC2586" s="39"/>
      <c r="AD2586" s="40"/>
    </row>
    <row r="2587" s="35" customFormat="1" spans="6:30">
      <c r="F2587" s="52"/>
      <c r="G2587" s="52"/>
      <c r="P2587" s="37"/>
      <c r="Q2587" s="38"/>
      <c r="AC2587" s="39"/>
      <c r="AD2587" s="40"/>
    </row>
    <row r="2588" s="35" customFormat="1" spans="6:30">
      <c r="F2588" s="52"/>
      <c r="G2588" s="52"/>
      <c r="P2588" s="37"/>
      <c r="Q2588" s="38"/>
      <c r="AC2588" s="39"/>
      <c r="AD2588" s="40"/>
    </row>
    <row r="2589" s="35" customFormat="1" spans="6:30">
      <c r="F2589" s="52"/>
      <c r="G2589" s="52"/>
      <c r="P2589" s="37"/>
      <c r="Q2589" s="38"/>
      <c r="AC2589" s="39"/>
      <c r="AD2589" s="40"/>
    </row>
    <row r="2590" s="35" customFormat="1" spans="6:30">
      <c r="F2590" s="52"/>
      <c r="G2590" s="52"/>
      <c r="P2590" s="37"/>
      <c r="Q2590" s="38"/>
      <c r="AC2590" s="39"/>
      <c r="AD2590" s="40"/>
    </row>
    <row r="2591" s="35" customFormat="1" spans="6:30">
      <c r="F2591" s="52"/>
      <c r="G2591" s="52"/>
      <c r="P2591" s="37"/>
      <c r="Q2591" s="38"/>
      <c r="AC2591" s="39"/>
      <c r="AD2591" s="40"/>
    </row>
    <row r="2592" s="35" customFormat="1" spans="6:30">
      <c r="F2592" s="52"/>
      <c r="G2592" s="52"/>
      <c r="P2592" s="37"/>
      <c r="Q2592" s="38"/>
      <c r="AC2592" s="39"/>
      <c r="AD2592" s="40"/>
    </row>
    <row r="2593" s="35" customFormat="1" spans="6:30">
      <c r="F2593" s="52"/>
      <c r="G2593" s="52"/>
      <c r="P2593" s="37"/>
      <c r="Q2593" s="38"/>
      <c r="AC2593" s="39"/>
      <c r="AD2593" s="40"/>
    </row>
    <row r="2594" s="35" customFormat="1" spans="6:30">
      <c r="F2594" s="52"/>
      <c r="G2594" s="52"/>
      <c r="P2594" s="37"/>
      <c r="Q2594" s="38"/>
      <c r="AC2594" s="39"/>
      <c r="AD2594" s="40"/>
    </row>
    <row r="2595" s="35" customFormat="1" spans="6:30">
      <c r="F2595" s="52"/>
      <c r="G2595" s="52"/>
      <c r="P2595" s="37"/>
      <c r="Q2595" s="38"/>
      <c r="AC2595" s="39"/>
      <c r="AD2595" s="40"/>
    </row>
    <row r="2596" s="35" customFormat="1" spans="6:30">
      <c r="F2596" s="52"/>
      <c r="G2596" s="52"/>
      <c r="P2596" s="37"/>
      <c r="Q2596" s="38"/>
      <c r="AC2596" s="39"/>
      <c r="AD2596" s="40"/>
    </row>
    <row r="2597" s="35" customFormat="1" spans="6:30">
      <c r="F2597" s="52"/>
      <c r="G2597" s="52"/>
      <c r="P2597" s="37"/>
      <c r="Q2597" s="38"/>
      <c r="AC2597" s="39"/>
      <c r="AD2597" s="40"/>
    </row>
    <row r="2598" s="35" customFormat="1" spans="6:30">
      <c r="F2598" s="52"/>
      <c r="G2598" s="52"/>
      <c r="P2598" s="37"/>
      <c r="Q2598" s="38"/>
      <c r="AC2598" s="39"/>
      <c r="AD2598" s="40"/>
    </row>
    <row r="2599" s="35" customFormat="1" spans="6:30">
      <c r="F2599" s="52"/>
      <c r="G2599" s="52"/>
      <c r="P2599" s="37"/>
      <c r="Q2599" s="38"/>
      <c r="AC2599" s="39"/>
      <c r="AD2599" s="40"/>
    </row>
    <row r="2600" s="35" customFormat="1" spans="6:30">
      <c r="F2600" s="52"/>
      <c r="G2600" s="52"/>
      <c r="P2600" s="37"/>
      <c r="Q2600" s="38"/>
      <c r="AC2600" s="39"/>
      <c r="AD2600" s="40"/>
    </row>
    <row r="2601" s="35" customFormat="1" spans="6:30">
      <c r="F2601" s="52"/>
      <c r="G2601" s="52"/>
      <c r="P2601" s="37"/>
      <c r="Q2601" s="38"/>
      <c r="AC2601" s="39"/>
      <c r="AD2601" s="40"/>
    </row>
    <row r="2602" s="35" customFormat="1" spans="6:30">
      <c r="F2602" s="52"/>
      <c r="G2602" s="52"/>
      <c r="P2602" s="37"/>
      <c r="Q2602" s="38"/>
      <c r="AC2602" s="39"/>
      <c r="AD2602" s="40"/>
    </row>
    <row r="2603" s="35" customFormat="1" spans="6:30">
      <c r="F2603" s="52"/>
      <c r="G2603" s="52"/>
      <c r="P2603" s="37"/>
      <c r="Q2603" s="38"/>
      <c r="AC2603" s="39"/>
      <c r="AD2603" s="40"/>
    </row>
    <row r="2604" s="35" customFormat="1" spans="6:30">
      <c r="F2604" s="52"/>
      <c r="G2604" s="52"/>
      <c r="P2604" s="37"/>
      <c r="Q2604" s="38"/>
      <c r="AC2604" s="39"/>
      <c r="AD2604" s="40"/>
    </row>
    <row r="2605" s="35" customFormat="1" spans="6:30">
      <c r="F2605" s="52"/>
      <c r="G2605" s="52"/>
      <c r="P2605" s="37"/>
      <c r="Q2605" s="38"/>
      <c r="AC2605" s="39"/>
      <c r="AD2605" s="40"/>
    </row>
    <row r="2606" s="35" customFormat="1" spans="6:30">
      <c r="F2606" s="52"/>
      <c r="G2606" s="52"/>
      <c r="P2606" s="37"/>
      <c r="Q2606" s="38"/>
      <c r="AC2606" s="39"/>
      <c r="AD2606" s="40"/>
    </row>
    <row r="2607" s="35" customFormat="1" spans="6:30">
      <c r="F2607" s="52"/>
      <c r="G2607" s="52"/>
      <c r="P2607" s="37"/>
      <c r="Q2607" s="38"/>
      <c r="AC2607" s="39"/>
      <c r="AD2607" s="40"/>
    </row>
    <row r="2608" s="35" customFormat="1" spans="6:30">
      <c r="F2608" s="52"/>
      <c r="G2608" s="52"/>
      <c r="P2608" s="37"/>
      <c r="Q2608" s="38"/>
      <c r="AC2608" s="39"/>
      <c r="AD2608" s="40"/>
    </row>
    <row r="2609" s="35" customFormat="1" spans="6:30">
      <c r="F2609" s="52"/>
      <c r="G2609" s="52"/>
      <c r="P2609" s="37"/>
      <c r="Q2609" s="38"/>
      <c r="AC2609" s="39"/>
      <c r="AD2609" s="40"/>
    </row>
    <row r="2610" s="35" customFormat="1" spans="6:30">
      <c r="F2610" s="52"/>
      <c r="G2610" s="52"/>
      <c r="P2610" s="37"/>
      <c r="Q2610" s="38"/>
      <c r="AC2610" s="39"/>
      <c r="AD2610" s="40"/>
    </row>
    <row r="2611" s="35" customFormat="1" spans="6:30">
      <c r="F2611" s="52"/>
      <c r="G2611" s="52"/>
      <c r="P2611" s="37"/>
      <c r="Q2611" s="38"/>
      <c r="AC2611" s="39"/>
      <c r="AD2611" s="40"/>
    </row>
    <row r="2612" s="35" customFormat="1" spans="6:30">
      <c r="F2612" s="52"/>
      <c r="G2612" s="52"/>
      <c r="P2612" s="37"/>
      <c r="Q2612" s="38"/>
      <c r="AC2612" s="39"/>
      <c r="AD2612" s="40"/>
    </row>
    <row r="2613" s="35" customFormat="1" spans="6:30">
      <c r="F2613" s="52"/>
      <c r="G2613" s="52"/>
      <c r="P2613" s="37"/>
      <c r="Q2613" s="38"/>
      <c r="AC2613" s="39"/>
      <c r="AD2613" s="40"/>
    </row>
    <row r="2614" s="35" customFormat="1" spans="6:30">
      <c r="F2614" s="52"/>
      <c r="G2614" s="52"/>
      <c r="P2614" s="37"/>
      <c r="Q2614" s="38"/>
      <c r="AC2614" s="39"/>
      <c r="AD2614" s="40"/>
    </row>
    <row r="2615" s="35" customFormat="1" spans="6:30">
      <c r="F2615" s="52"/>
      <c r="G2615" s="52"/>
      <c r="P2615" s="37"/>
      <c r="Q2615" s="38"/>
      <c r="AC2615" s="39"/>
      <c r="AD2615" s="40"/>
    </row>
    <row r="2616" s="35" customFormat="1" spans="6:30">
      <c r="F2616" s="52"/>
      <c r="G2616" s="52"/>
      <c r="P2616" s="37"/>
      <c r="Q2616" s="38"/>
      <c r="AC2616" s="39"/>
      <c r="AD2616" s="40"/>
    </row>
    <row r="2617" s="35" customFormat="1" spans="6:30">
      <c r="F2617" s="52"/>
      <c r="G2617" s="52"/>
      <c r="P2617" s="37"/>
      <c r="Q2617" s="38"/>
      <c r="AC2617" s="39"/>
      <c r="AD2617" s="40"/>
    </row>
    <row r="2618" s="35" customFormat="1" spans="6:30">
      <c r="F2618" s="52"/>
      <c r="G2618" s="52"/>
      <c r="P2618" s="37"/>
      <c r="Q2618" s="38"/>
      <c r="AC2618" s="39"/>
      <c r="AD2618" s="40"/>
    </row>
    <row r="2619" s="35" customFormat="1" spans="6:30">
      <c r="F2619" s="52"/>
      <c r="G2619" s="52"/>
      <c r="P2619" s="37"/>
      <c r="Q2619" s="38"/>
      <c r="AC2619" s="39"/>
      <c r="AD2619" s="40"/>
    </row>
    <row r="2620" s="35" customFormat="1" spans="6:30">
      <c r="F2620" s="52"/>
      <c r="G2620" s="52"/>
      <c r="P2620" s="37"/>
      <c r="Q2620" s="38"/>
      <c r="AC2620" s="39"/>
      <c r="AD2620" s="40"/>
    </row>
    <row r="2621" s="35" customFormat="1" spans="6:30">
      <c r="F2621" s="52"/>
      <c r="G2621" s="52"/>
      <c r="P2621" s="37"/>
      <c r="Q2621" s="38"/>
      <c r="AC2621" s="39"/>
      <c r="AD2621" s="40"/>
    </row>
    <row r="2622" s="35" customFormat="1" spans="6:30">
      <c r="F2622" s="52"/>
      <c r="G2622" s="52"/>
      <c r="P2622" s="37"/>
      <c r="Q2622" s="38"/>
      <c r="AC2622" s="39"/>
      <c r="AD2622" s="40"/>
    </row>
    <row r="2623" s="35" customFormat="1" spans="6:30">
      <c r="F2623" s="52"/>
      <c r="G2623" s="52"/>
      <c r="P2623" s="37"/>
      <c r="Q2623" s="38"/>
      <c r="AC2623" s="39"/>
      <c r="AD2623" s="40"/>
    </row>
    <row r="2624" s="35" customFormat="1" spans="6:30">
      <c r="F2624" s="52"/>
      <c r="G2624" s="52"/>
      <c r="P2624" s="37"/>
      <c r="Q2624" s="38"/>
      <c r="AC2624" s="39"/>
      <c r="AD2624" s="40"/>
    </row>
    <row r="2625" s="35" customFormat="1" spans="6:30">
      <c r="F2625" s="52"/>
      <c r="G2625" s="52"/>
      <c r="P2625" s="37"/>
      <c r="Q2625" s="38"/>
      <c r="AC2625" s="39"/>
      <c r="AD2625" s="40"/>
    </row>
    <row r="2626" s="35" customFormat="1" spans="6:30">
      <c r="F2626" s="52"/>
      <c r="G2626" s="52"/>
      <c r="P2626" s="37"/>
      <c r="Q2626" s="38"/>
      <c r="AC2626" s="39"/>
      <c r="AD2626" s="40"/>
    </row>
    <row r="2627" s="35" customFormat="1" spans="6:30">
      <c r="F2627" s="52"/>
      <c r="G2627" s="52"/>
      <c r="P2627" s="37"/>
      <c r="Q2627" s="38"/>
      <c r="AC2627" s="39"/>
      <c r="AD2627" s="40"/>
    </row>
    <row r="2628" s="35" customFormat="1" spans="6:30">
      <c r="F2628" s="52"/>
      <c r="G2628" s="52"/>
      <c r="P2628" s="37"/>
      <c r="Q2628" s="38"/>
      <c r="AC2628" s="39"/>
      <c r="AD2628" s="40"/>
    </row>
    <row r="2629" s="35" customFormat="1" spans="6:30">
      <c r="F2629" s="52"/>
      <c r="G2629" s="52"/>
      <c r="P2629" s="37"/>
      <c r="Q2629" s="38"/>
      <c r="AC2629" s="39"/>
      <c r="AD2629" s="40"/>
    </row>
    <row r="2630" s="35" customFormat="1" spans="6:30">
      <c r="F2630" s="52"/>
      <c r="G2630" s="52"/>
      <c r="P2630" s="37"/>
      <c r="Q2630" s="38"/>
      <c r="AC2630" s="39"/>
      <c r="AD2630" s="40"/>
    </row>
    <row r="2631" s="35" customFormat="1" spans="6:30">
      <c r="F2631" s="52"/>
      <c r="G2631" s="52"/>
      <c r="P2631" s="37"/>
      <c r="Q2631" s="38"/>
      <c r="AC2631" s="39"/>
      <c r="AD2631" s="40"/>
    </row>
    <row r="2632" s="35" customFormat="1" spans="6:30">
      <c r="F2632" s="52"/>
      <c r="G2632" s="52"/>
      <c r="P2632" s="37"/>
      <c r="Q2632" s="38"/>
      <c r="AC2632" s="39"/>
      <c r="AD2632" s="40"/>
    </row>
    <row r="2633" s="35" customFormat="1" spans="6:30">
      <c r="F2633" s="52"/>
      <c r="G2633" s="52"/>
      <c r="P2633" s="37"/>
      <c r="Q2633" s="38"/>
      <c r="AC2633" s="39"/>
      <c r="AD2633" s="40"/>
    </row>
    <row r="2634" s="35" customFormat="1" spans="6:30">
      <c r="F2634" s="52"/>
      <c r="G2634" s="52"/>
      <c r="P2634" s="37"/>
      <c r="Q2634" s="38"/>
      <c r="AC2634" s="39"/>
      <c r="AD2634" s="40"/>
    </row>
    <row r="2635" s="35" customFormat="1" spans="6:30">
      <c r="F2635" s="52"/>
      <c r="G2635" s="52"/>
      <c r="P2635" s="37"/>
      <c r="Q2635" s="38"/>
      <c r="AC2635" s="39"/>
      <c r="AD2635" s="40"/>
    </row>
    <row r="2636" s="35" customFormat="1" spans="6:30">
      <c r="F2636" s="52"/>
      <c r="G2636" s="52"/>
      <c r="P2636" s="37"/>
      <c r="Q2636" s="38"/>
      <c r="AC2636" s="39"/>
      <c r="AD2636" s="40"/>
    </row>
    <row r="2637" s="35" customFormat="1" spans="6:30">
      <c r="F2637" s="52"/>
      <c r="G2637" s="52"/>
      <c r="P2637" s="37"/>
      <c r="Q2637" s="38"/>
      <c r="AC2637" s="39"/>
      <c r="AD2637" s="40"/>
    </row>
    <row r="2638" s="35" customFormat="1" spans="6:30">
      <c r="F2638" s="52"/>
      <c r="G2638" s="52"/>
      <c r="P2638" s="37"/>
      <c r="Q2638" s="38"/>
      <c r="AC2638" s="39"/>
      <c r="AD2638" s="40"/>
    </row>
    <row r="2639" s="35" customFormat="1" spans="6:30">
      <c r="F2639" s="52"/>
      <c r="G2639" s="52"/>
      <c r="P2639" s="37"/>
      <c r="Q2639" s="38"/>
      <c r="AC2639" s="39"/>
      <c r="AD2639" s="40"/>
    </row>
    <row r="2640" s="35" customFormat="1" spans="6:30">
      <c r="F2640" s="52"/>
      <c r="G2640" s="52"/>
      <c r="P2640" s="37"/>
      <c r="Q2640" s="38"/>
      <c r="AC2640" s="39"/>
      <c r="AD2640" s="40"/>
    </row>
    <row r="2641" s="35" customFormat="1" spans="6:30">
      <c r="F2641" s="52"/>
      <c r="G2641" s="52"/>
      <c r="P2641" s="37"/>
      <c r="Q2641" s="38"/>
      <c r="AC2641" s="39"/>
      <c r="AD2641" s="40"/>
    </row>
    <row r="2642" s="35" customFormat="1" spans="6:30">
      <c r="F2642" s="52"/>
      <c r="G2642" s="52"/>
      <c r="P2642" s="37"/>
      <c r="Q2642" s="38"/>
      <c r="AC2642" s="39"/>
      <c r="AD2642" s="40"/>
    </row>
    <row r="2643" s="35" customFormat="1" spans="6:30">
      <c r="F2643" s="52"/>
      <c r="G2643" s="52"/>
      <c r="P2643" s="37"/>
      <c r="Q2643" s="38"/>
      <c r="AC2643" s="39"/>
      <c r="AD2643" s="40"/>
    </row>
    <row r="2644" s="35" customFormat="1" spans="6:30">
      <c r="F2644" s="52"/>
      <c r="G2644" s="52"/>
      <c r="P2644" s="37"/>
      <c r="Q2644" s="38"/>
      <c r="AC2644" s="39"/>
      <c r="AD2644" s="40"/>
    </row>
    <row r="2645" s="35" customFormat="1" spans="6:30">
      <c r="F2645" s="52"/>
      <c r="G2645" s="52"/>
      <c r="P2645" s="37"/>
      <c r="Q2645" s="38"/>
      <c r="AC2645" s="39"/>
      <c r="AD2645" s="40"/>
    </row>
    <row r="2646" s="35" customFormat="1" spans="6:30">
      <c r="F2646" s="52"/>
      <c r="G2646" s="52"/>
      <c r="P2646" s="37"/>
      <c r="Q2646" s="38"/>
      <c r="AC2646" s="39"/>
      <c r="AD2646" s="40"/>
    </row>
    <row r="2647" s="35" customFormat="1" spans="6:30">
      <c r="F2647" s="52"/>
      <c r="G2647" s="52"/>
      <c r="P2647" s="37"/>
      <c r="Q2647" s="38"/>
      <c r="AC2647" s="39"/>
      <c r="AD2647" s="40"/>
    </row>
    <row r="2648" s="35" customFormat="1" spans="6:30">
      <c r="F2648" s="52"/>
      <c r="G2648" s="52"/>
      <c r="P2648" s="37"/>
      <c r="Q2648" s="38"/>
      <c r="AC2648" s="39"/>
      <c r="AD2648" s="40"/>
    </row>
    <row r="2649" s="35" customFormat="1" spans="6:30">
      <c r="F2649" s="52"/>
      <c r="G2649" s="52"/>
      <c r="P2649" s="37"/>
      <c r="Q2649" s="38"/>
      <c r="AC2649" s="39"/>
      <c r="AD2649" s="40"/>
    </row>
    <row r="2650" s="35" customFormat="1" spans="6:30">
      <c r="F2650" s="52"/>
      <c r="G2650" s="52"/>
      <c r="P2650" s="37"/>
      <c r="Q2650" s="38"/>
      <c r="AC2650" s="39"/>
      <c r="AD2650" s="40"/>
    </row>
    <row r="2651" s="35" customFormat="1" spans="6:30">
      <c r="F2651" s="52"/>
      <c r="G2651" s="52"/>
      <c r="P2651" s="37"/>
      <c r="Q2651" s="38"/>
      <c r="AC2651" s="39"/>
      <c r="AD2651" s="40"/>
    </row>
    <row r="2652" s="35" customFormat="1" spans="6:30">
      <c r="F2652" s="52"/>
      <c r="G2652" s="52"/>
      <c r="P2652" s="37"/>
      <c r="Q2652" s="38"/>
      <c r="AC2652" s="39"/>
      <c r="AD2652" s="40"/>
    </row>
    <row r="2653" s="35" customFormat="1" spans="6:30">
      <c r="F2653" s="52"/>
      <c r="G2653" s="52"/>
      <c r="P2653" s="37"/>
      <c r="Q2653" s="38"/>
      <c r="AC2653" s="39"/>
      <c r="AD2653" s="40"/>
    </row>
    <row r="2654" s="35" customFormat="1" spans="6:30">
      <c r="F2654" s="52"/>
      <c r="G2654" s="52"/>
      <c r="P2654" s="37"/>
      <c r="Q2654" s="38"/>
      <c r="AC2654" s="39"/>
      <c r="AD2654" s="40"/>
    </row>
    <row r="2655" s="35" customFormat="1" spans="6:30">
      <c r="F2655" s="52"/>
      <c r="G2655" s="52"/>
      <c r="P2655" s="37"/>
      <c r="Q2655" s="38"/>
      <c r="AC2655" s="39"/>
      <c r="AD2655" s="40"/>
    </row>
    <row r="2656" s="35" customFormat="1" spans="6:30">
      <c r="F2656" s="52"/>
      <c r="G2656" s="52"/>
      <c r="P2656" s="37"/>
      <c r="Q2656" s="38"/>
      <c r="AC2656" s="39"/>
      <c r="AD2656" s="40"/>
    </row>
    <row r="2657" s="35" customFormat="1" spans="6:30">
      <c r="F2657" s="52"/>
      <c r="G2657" s="52"/>
      <c r="P2657" s="37"/>
      <c r="Q2657" s="38"/>
      <c r="AC2657" s="39"/>
      <c r="AD2657" s="40"/>
    </row>
    <row r="2658" s="35" customFormat="1" spans="6:30">
      <c r="F2658" s="52"/>
      <c r="G2658" s="52"/>
      <c r="P2658" s="37"/>
      <c r="Q2658" s="38"/>
      <c r="AC2658" s="39"/>
      <c r="AD2658" s="40"/>
    </row>
    <row r="2659" s="35" customFormat="1" spans="6:30">
      <c r="F2659" s="52"/>
      <c r="G2659" s="52"/>
      <c r="P2659" s="37"/>
      <c r="Q2659" s="38"/>
      <c r="AC2659" s="39"/>
      <c r="AD2659" s="40"/>
    </row>
    <row r="2660" s="35" customFormat="1" spans="6:30">
      <c r="F2660" s="52"/>
      <c r="G2660" s="52"/>
      <c r="P2660" s="37"/>
      <c r="Q2660" s="38"/>
      <c r="AC2660" s="39"/>
      <c r="AD2660" s="40"/>
    </row>
    <row r="2661" s="35" customFormat="1" spans="6:30">
      <c r="F2661" s="52"/>
      <c r="G2661" s="52"/>
      <c r="P2661" s="37"/>
      <c r="Q2661" s="38"/>
      <c r="AC2661" s="39"/>
      <c r="AD2661" s="40"/>
    </row>
    <row r="2662" s="35" customFormat="1" spans="6:30">
      <c r="F2662" s="52"/>
      <c r="G2662" s="52"/>
      <c r="P2662" s="37"/>
      <c r="Q2662" s="38"/>
      <c r="AC2662" s="39"/>
      <c r="AD2662" s="40"/>
    </row>
    <row r="2663" s="35" customFormat="1" spans="6:30">
      <c r="F2663" s="52"/>
      <c r="G2663" s="52"/>
      <c r="P2663" s="37"/>
      <c r="Q2663" s="38"/>
      <c r="AC2663" s="39"/>
      <c r="AD2663" s="40"/>
    </row>
    <row r="2664" s="35" customFormat="1" spans="6:30">
      <c r="F2664" s="52"/>
      <c r="G2664" s="52"/>
      <c r="P2664" s="37"/>
      <c r="Q2664" s="38"/>
      <c r="AC2664" s="39"/>
      <c r="AD2664" s="40"/>
    </row>
    <row r="2665" s="35" customFormat="1" spans="6:30">
      <c r="F2665" s="52"/>
      <c r="G2665" s="52"/>
      <c r="P2665" s="37"/>
      <c r="Q2665" s="38"/>
      <c r="AC2665" s="39"/>
      <c r="AD2665" s="40"/>
    </row>
    <row r="2666" s="35" customFormat="1" spans="6:30">
      <c r="F2666" s="52"/>
      <c r="G2666" s="52"/>
      <c r="P2666" s="37"/>
      <c r="Q2666" s="38"/>
      <c r="AC2666" s="39"/>
      <c r="AD2666" s="40"/>
    </row>
    <row r="2667" s="35" customFormat="1" spans="6:30">
      <c r="F2667" s="52"/>
      <c r="G2667" s="52"/>
      <c r="P2667" s="37"/>
      <c r="Q2667" s="38"/>
      <c r="AC2667" s="39"/>
      <c r="AD2667" s="40"/>
    </row>
    <row r="2668" s="35" customFormat="1" spans="6:30">
      <c r="F2668" s="52"/>
      <c r="G2668" s="52"/>
      <c r="P2668" s="37"/>
      <c r="Q2668" s="38"/>
      <c r="AC2668" s="39"/>
      <c r="AD2668" s="40"/>
    </row>
    <row r="2669" s="35" customFormat="1" spans="6:30">
      <c r="F2669" s="52"/>
      <c r="G2669" s="52"/>
      <c r="P2669" s="37"/>
      <c r="Q2669" s="38"/>
      <c r="AC2669" s="39"/>
      <c r="AD2669" s="40"/>
    </row>
    <row r="2670" s="35" customFormat="1" spans="6:30">
      <c r="F2670" s="52"/>
      <c r="G2670" s="52"/>
      <c r="P2670" s="37"/>
      <c r="Q2670" s="38"/>
      <c r="AC2670" s="39"/>
      <c r="AD2670" s="40"/>
    </row>
    <row r="2671" s="35" customFormat="1" spans="6:30">
      <c r="F2671" s="52"/>
      <c r="G2671" s="52"/>
      <c r="P2671" s="37"/>
      <c r="Q2671" s="38"/>
      <c r="AC2671" s="39"/>
      <c r="AD2671" s="40"/>
    </row>
    <row r="2672" s="35" customFormat="1" spans="6:30">
      <c r="F2672" s="52"/>
      <c r="G2672" s="52"/>
      <c r="P2672" s="37"/>
      <c r="Q2672" s="38"/>
      <c r="AC2672" s="39"/>
      <c r="AD2672" s="40"/>
    </row>
    <row r="2673" s="35" customFormat="1" spans="6:30">
      <c r="F2673" s="52"/>
      <c r="G2673" s="52"/>
      <c r="P2673" s="37"/>
      <c r="Q2673" s="38"/>
      <c r="AC2673" s="39"/>
      <c r="AD2673" s="40"/>
    </row>
    <row r="2674" s="35" customFormat="1" spans="6:30">
      <c r="F2674" s="52"/>
      <c r="G2674" s="52"/>
      <c r="P2674" s="37"/>
      <c r="Q2674" s="38"/>
      <c r="AC2674" s="39"/>
      <c r="AD2674" s="40"/>
    </row>
    <row r="2675" s="35" customFormat="1" spans="6:30">
      <c r="F2675" s="52"/>
      <c r="G2675" s="52"/>
      <c r="P2675" s="37"/>
      <c r="Q2675" s="38"/>
      <c r="AC2675" s="39"/>
      <c r="AD2675" s="40"/>
    </row>
    <row r="2676" s="35" customFormat="1" spans="6:30">
      <c r="F2676" s="52"/>
      <c r="G2676" s="52"/>
      <c r="P2676" s="37"/>
      <c r="Q2676" s="38"/>
      <c r="AC2676" s="39"/>
      <c r="AD2676" s="40"/>
    </row>
    <row r="2677" s="35" customFormat="1" spans="6:30">
      <c r="F2677" s="52"/>
      <c r="G2677" s="52"/>
      <c r="P2677" s="37"/>
      <c r="Q2677" s="38"/>
      <c r="AC2677" s="39"/>
      <c r="AD2677" s="40"/>
    </row>
    <row r="2678" s="35" customFormat="1" spans="6:30">
      <c r="F2678" s="52"/>
      <c r="G2678" s="52"/>
      <c r="P2678" s="37"/>
      <c r="Q2678" s="38"/>
      <c r="AC2678" s="39"/>
      <c r="AD2678" s="40"/>
    </row>
    <row r="2679" s="35" customFormat="1" spans="6:30">
      <c r="F2679" s="52"/>
      <c r="G2679" s="52"/>
      <c r="P2679" s="37"/>
      <c r="Q2679" s="38"/>
      <c r="AC2679" s="39"/>
      <c r="AD2679" s="40"/>
    </row>
    <row r="2680" s="35" customFormat="1" spans="6:30">
      <c r="F2680" s="52"/>
      <c r="G2680" s="52"/>
      <c r="P2680" s="37"/>
      <c r="Q2680" s="38"/>
      <c r="AC2680" s="39"/>
      <c r="AD2680" s="40"/>
    </row>
    <row r="2681" s="35" customFormat="1" spans="6:30">
      <c r="F2681" s="52"/>
      <c r="G2681" s="52"/>
      <c r="P2681" s="37"/>
      <c r="Q2681" s="38"/>
      <c r="AC2681" s="39"/>
      <c r="AD2681" s="40"/>
    </row>
    <row r="2682" s="35" customFormat="1" spans="6:30">
      <c r="F2682" s="52"/>
      <c r="G2682" s="52"/>
      <c r="P2682" s="37"/>
      <c r="Q2682" s="38"/>
      <c r="AC2682" s="39"/>
      <c r="AD2682" s="40"/>
    </row>
    <row r="2683" s="35" customFormat="1" spans="6:30">
      <c r="F2683" s="52"/>
      <c r="G2683" s="52"/>
      <c r="P2683" s="37"/>
      <c r="Q2683" s="38"/>
      <c r="AC2683" s="39"/>
      <c r="AD2683" s="40"/>
    </row>
    <row r="2684" s="35" customFormat="1" spans="6:30">
      <c r="F2684" s="52"/>
      <c r="G2684" s="52"/>
      <c r="P2684" s="37"/>
      <c r="Q2684" s="38"/>
      <c r="AC2684" s="39"/>
      <c r="AD2684" s="40"/>
    </row>
    <row r="2685" s="35" customFormat="1" spans="6:30">
      <c r="F2685" s="52"/>
      <c r="G2685" s="52"/>
      <c r="P2685" s="37"/>
      <c r="Q2685" s="38"/>
      <c r="AC2685" s="39"/>
      <c r="AD2685" s="40"/>
    </row>
    <row r="2686" s="35" customFormat="1" spans="6:30">
      <c r="F2686" s="52"/>
      <c r="G2686" s="52"/>
      <c r="P2686" s="37"/>
      <c r="Q2686" s="38"/>
      <c r="AC2686" s="39"/>
      <c r="AD2686" s="40"/>
    </row>
    <row r="2687" s="35" customFormat="1" spans="6:30">
      <c r="F2687" s="52"/>
      <c r="G2687" s="52"/>
      <c r="P2687" s="37"/>
      <c r="Q2687" s="38"/>
      <c r="AC2687" s="39"/>
      <c r="AD2687" s="40"/>
    </row>
    <row r="2688" s="35" customFormat="1" spans="6:30">
      <c r="F2688" s="52"/>
      <c r="G2688" s="52"/>
      <c r="P2688" s="37"/>
      <c r="Q2688" s="38"/>
      <c r="AC2688" s="39"/>
      <c r="AD2688" s="40"/>
    </row>
    <row r="2689" s="35" customFormat="1" spans="6:30">
      <c r="F2689" s="52"/>
      <c r="G2689" s="52"/>
      <c r="P2689" s="37"/>
      <c r="Q2689" s="38"/>
      <c r="AC2689" s="39"/>
      <c r="AD2689" s="40"/>
    </row>
    <row r="2690" s="35" customFormat="1" spans="6:30">
      <c r="F2690" s="52"/>
      <c r="G2690" s="52"/>
      <c r="P2690" s="37"/>
      <c r="Q2690" s="38"/>
      <c r="AC2690" s="39"/>
      <c r="AD2690" s="40"/>
    </row>
    <row r="2691" s="35" customFormat="1" spans="6:30">
      <c r="F2691" s="52"/>
      <c r="G2691" s="52"/>
      <c r="P2691" s="37"/>
      <c r="Q2691" s="38"/>
      <c r="AC2691" s="39"/>
      <c r="AD2691" s="40"/>
    </row>
    <row r="2692" s="35" customFormat="1" spans="6:30">
      <c r="F2692" s="52"/>
      <c r="G2692" s="52"/>
      <c r="P2692" s="37"/>
      <c r="Q2692" s="38"/>
      <c r="AC2692" s="39"/>
      <c r="AD2692" s="40"/>
    </row>
    <row r="2693" s="35" customFormat="1" spans="6:30">
      <c r="F2693" s="52"/>
      <c r="G2693" s="52"/>
      <c r="P2693" s="37"/>
      <c r="Q2693" s="38"/>
      <c r="AC2693" s="39"/>
      <c r="AD2693" s="40"/>
    </row>
    <row r="2694" s="35" customFormat="1" spans="6:30">
      <c r="F2694" s="52"/>
      <c r="G2694" s="52"/>
      <c r="P2694" s="37"/>
      <c r="Q2694" s="38"/>
      <c r="AC2694" s="39"/>
      <c r="AD2694" s="40"/>
    </row>
    <row r="2695" s="35" customFormat="1" spans="6:30">
      <c r="F2695" s="52"/>
      <c r="G2695" s="52"/>
      <c r="P2695" s="37"/>
      <c r="Q2695" s="38"/>
      <c r="AC2695" s="39"/>
      <c r="AD2695" s="40"/>
    </row>
    <row r="2696" s="35" customFormat="1" spans="6:30">
      <c r="F2696" s="52"/>
      <c r="G2696" s="52"/>
      <c r="P2696" s="37"/>
      <c r="Q2696" s="38"/>
      <c r="AC2696" s="39"/>
      <c r="AD2696" s="40"/>
    </row>
    <row r="2697" s="35" customFormat="1" spans="6:30">
      <c r="F2697" s="52"/>
      <c r="G2697" s="52"/>
      <c r="P2697" s="37"/>
      <c r="Q2697" s="38"/>
      <c r="AC2697" s="39"/>
      <c r="AD2697" s="40"/>
    </row>
    <row r="2698" s="35" customFormat="1" spans="6:30">
      <c r="F2698" s="52"/>
      <c r="G2698" s="52"/>
      <c r="P2698" s="37"/>
      <c r="Q2698" s="38"/>
      <c r="AC2698" s="39"/>
      <c r="AD2698" s="40"/>
    </row>
    <row r="2699" s="35" customFormat="1" spans="6:30">
      <c r="F2699" s="52"/>
      <c r="G2699" s="52"/>
      <c r="P2699" s="37"/>
      <c r="Q2699" s="38"/>
      <c r="AC2699" s="39"/>
      <c r="AD2699" s="40"/>
    </row>
    <row r="2700" s="35" customFormat="1" spans="6:30">
      <c r="F2700" s="52"/>
      <c r="G2700" s="52"/>
      <c r="P2700" s="37"/>
      <c r="Q2700" s="38"/>
      <c r="AC2700" s="39"/>
      <c r="AD2700" s="40"/>
    </row>
    <row r="2701" s="35" customFormat="1" spans="6:30">
      <c r="F2701" s="52"/>
      <c r="G2701" s="52"/>
      <c r="P2701" s="37"/>
      <c r="Q2701" s="38"/>
      <c r="AC2701" s="39"/>
      <c r="AD2701" s="40"/>
    </row>
    <row r="2702" s="35" customFormat="1" spans="6:30">
      <c r="F2702" s="52"/>
      <c r="G2702" s="52"/>
      <c r="P2702" s="37"/>
      <c r="Q2702" s="38"/>
      <c r="AC2702" s="39"/>
      <c r="AD2702" s="40"/>
    </row>
    <row r="2703" s="35" customFormat="1" spans="6:30">
      <c r="F2703" s="52"/>
      <c r="G2703" s="52"/>
      <c r="P2703" s="37"/>
      <c r="Q2703" s="38"/>
      <c r="AC2703" s="39"/>
      <c r="AD2703" s="40"/>
    </row>
    <row r="2704" s="35" customFormat="1" spans="6:30">
      <c r="F2704" s="52"/>
      <c r="G2704" s="52"/>
      <c r="P2704" s="37"/>
      <c r="Q2704" s="38"/>
      <c r="AC2704" s="39"/>
      <c r="AD2704" s="40"/>
    </row>
    <row r="2705" s="35" customFormat="1" spans="6:30">
      <c r="F2705" s="52"/>
      <c r="G2705" s="52"/>
      <c r="P2705" s="37"/>
      <c r="Q2705" s="38"/>
      <c r="AC2705" s="39"/>
      <c r="AD2705" s="40"/>
    </row>
    <row r="2706" s="35" customFormat="1" spans="6:30">
      <c r="F2706" s="52"/>
      <c r="G2706" s="52"/>
      <c r="P2706" s="37"/>
      <c r="Q2706" s="38"/>
      <c r="AC2706" s="39"/>
      <c r="AD2706" s="40"/>
    </row>
    <row r="2707" s="35" customFormat="1" spans="6:30">
      <c r="F2707" s="52"/>
      <c r="G2707" s="52"/>
      <c r="P2707" s="37"/>
      <c r="Q2707" s="38"/>
      <c r="AC2707" s="39"/>
      <c r="AD2707" s="40"/>
    </row>
    <row r="2708" s="35" customFormat="1" spans="6:30">
      <c r="F2708" s="52"/>
      <c r="G2708" s="52"/>
      <c r="P2708" s="37"/>
      <c r="Q2708" s="38"/>
      <c r="AC2708" s="39"/>
      <c r="AD2708" s="40"/>
    </row>
    <row r="2709" s="35" customFormat="1" spans="6:30">
      <c r="F2709" s="52"/>
      <c r="G2709" s="52"/>
      <c r="P2709" s="37"/>
      <c r="Q2709" s="38"/>
      <c r="AC2709" s="39"/>
      <c r="AD2709" s="40"/>
    </row>
    <row r="2710" s="35" customFormat="1" spans="6:30">
      <c r="F2710" s="52"/>
      <c r="G2710" s="52"/>
      <c r="P2710" s="37"/>
      <c r="Q2710" s="38"/>
      <c r="AC2710" s="39"/>
      <c r="AD2710" s="40"/>
    </row>
    <row r="2711" s="35" customFormat="1" spans="6:30">
      <c r="F2711" s="52"/>
      <c r="G2711" s="52"/>
      <c r="P2711" s="37"/>
      <c r="Q2711" s="38"/>
      <c r="AC2711" s="39"/>
      <c r="AD2711" s="40"/>
    </row>
    <row r="2712" s="35" customFormat="1" spans="6:30">
      <c r="F2712" s="52"/>
      <c r="G2712" s="52"/>
      <c r="P2712" s="37"/>
      <c r="Q2712" s="38"/>
      <c r="AC2712" s="39"/>
      <c r="AD2712" s="40"/>
    </row>
    <row r="2713" s="35" customFormat="1" spans="6:30">
      <c r="F2713" s="52"/>
      <c r="G2713" s="52"/>
      <c r="P2713" s="37"/>
      <c r="Q2713" s="38"/>
      <c r="AC2713" s="39"/>
      <c r="AD2713" s="40"/>
    </row>
    <row r="2714" s="35" customFormat="1" spans="6:30">
      <c r="F2714" s="52"/>
      <c r="G2714" s="52"/>
      <c r="P2714" s="37"/>
      <c r="Q2714" s="38"/>
      <c r="AC2714" s="39"/>
      <c r="AD2714" s="40"/>
    </row>
    <row r="2715" s="35" customFormat="1" spans="6:30">
      <c r="F2715" s="52"/>
      <c r="G2715" s="52"/>
      <c r="P2715" s="37"/>
      <c r="Q2715" s="38"/>
      <c r="AC2715" s="39"/>
      <c r="AD2715" s="40"/>
    </row>
    <row r="2716" s="35" customFormat="1" spans="6:30">
      <c r="F2716" s="52"/>
      <c r="G2716" s="52"/>
      <c r="P2716" s="37"/>
      <c r="Q2716" s="38"/>
      <c r="AC2716" s="39"/>
      <c r="AD2716" s="40"/>
    </row>
    <row r="2717" s="35" customFormat="1" spans="6:30">
      <c r="F2717" s="52"/>
      <c r="G2717" s="52"/>
      <c r="P2717" s="37"/>
      <c r="Q2717" s="38"/>
      <c r="AC2717" s="39"/>
      <c r="AD2717" s="40"/>
    </row>
    <row r="2718" s="35" customFormat="1" spans="6:30">
      <c r="F2718" s="52"/>
      <c r="G2718" s="52"/>
      <c r="P2718" s="37"/>
      <c r="Q2718" s="38"/>
      <c r="AC2718" s="39"/>
      <c r="AD2718" s="40"/>
    </row>
    <row r="2719" s="35" customFormat="1" spans="6:30">
      <c r="F2719" s="52"/>
      <c r="G2719" s="52"/>
      <c r="P2719" s="37"/>
      <c r="Q2719" s="38"/>
      <c r="AC2719" s="39"/>
      <c r="AD2719" s="40"/>
    </row>
    <row r="2720" s="35" customFormat="1" spans="6:30">
      <c r="F2720" s="52"/>
      <c r="G2720" s="52"/>
      <c r="P2720" s="37"/>
      <c r="Q2720" s="38"/>
      <c r="AC2720" s="39"/>
      <c r="AD2720" s="40"/>
    </row>
    <row r="2721" s="35" customFormat="1" spans="6:30">
      <c r="F2721" s="52"/>
      <c r="G2721" s="52"/>
      <c r="P2721" s="37"/>
      <c r="Q2721" s="38"/>
      <c r="AC2721" s="39"/>
      <c r="AD2721" s="40"/>
    </row>
    <row r="2722" s="35" customFormat="1" spans="6:30">
      <c r="F2722" s="52"/>
      <c r="G2722" s="52"/>
      <c r="P2722" s="37"/>
      <c r="Q2722" s="38"/>
      <c r="AC2722" s="39"/>
      <c r="AD2722" s="40"/>
    </row>
    <row r="2723" s="35" customFormat="1" spans="6:30">
      <c r="F2723" s="52"/>
      <c r="G2723" s="52"/>
      <c r="P2723" s="37"/>
      <c r="Q2723" s="38"/>
      <c r="AC2723" s="39"/>
      <c r="AD2723" s="40"/>
    </row>
    <row r="2724" s="35" customFormat="1" spans="6:30">
      <c r="F2724" s="52"/>
      <c r="G2724" s="52"/>
      <c r="P2724" s="37"/>
      <c r="Q2724" s="38"/>
      <c r="AC2724" s="39"/>
      <c r="AD2724" s="40"/>
    </row>
    <row r="2725" s="35" customFormat="1" spans="6:30">
      <c r="F2725" s="52"/>
      <c r="G2725" s="52"/>
      <c r="P2725" s="37"/>
      <c r="Q2725" s="38"/>
      <c r="AC2725" s="39"/>
      <c r="AD2725" s="40"/>
    </row>
    <row r="2726" s="35" customFormat="1" spans="6:30">
      <c r="F2726" s="52"/>
      <c r="G2726" s="52"/>
      <c r="P2726" s="37"/>
      <c r="Q2726" s="38"/>
      <c r="AC2726" s="39"/>
      <c r="AD2726" s="40"/>
    </row>
    <row r="2727" s="35" customFormat="1" spans="6:30">
      <c r="F2727" s="52"/>
      <c r="G2727" s="52"/>
      <c r="P2727" s="37"/>
      <c r="Q2727" s="38"/>
      <c r="AC2727" s="39"/>
      <c r="AD2727" s="40"/>
    </row>
    <row r="2728" s="35" customFormat="1" spans="6:30">
      <c r="F2728" s="52"/>
      <c r="G2728" s="52"/>
      <c r="P2728" s="37"/>
      <c r="Q2728" s="38"/>
      <c r="AC2728" s="39"/>
      <c r="AD2728" s="40"/>
    </row>
    <row r="2729" s="35" customFormat="1" spans="6:30">
      <c r="F2729" s="52"/>
      <c r="G2729" s="52"/>
      <c r="P2729" s="37"/>
      <c r="Q2729" s="38"/>
      <c r="AC2729" s="39"/>
      <c r="AD2729" s="40"/>
    </row>
    <row r="2730" s="35" customFormat="1" spans="6:30">
      <c r="F2730" s="52"/>
      <c r="G2730" s="52"/>
      <c r="P2730" s="37"/>
      <c r="Q2730" s="38"/>
      <c r="AC2730" s="39"/>
      <c r="AD2730" s="40"/>
    </row>
    <row r="2731" s="35" customFormat="1" spans="6:30">
      <c r="F2731" s="52"/>
      <c r="G2731" s="52"/>
      <c r="P2731" s="37"/>
      <c r="Q2731" s="38"/>
      <c r="AC2731" s="39"/>
      <c r="AD2731" s="40"/>
    </row>
    <row r="2732" s="35" customFormat="1" spans="6:30">
      <c r="F2732" s="52"/>
      <c r="G2732" s="52"/>
      <c r="P2732" s="37"/>
      <c r="Q2732" s="38"/>
      <c r="AC2732" s="39"/>
      <c r="AD2732" s="40"/>
    </row>
    <row r="2733" s="35" customFormat="1" spans="6:30">
      <c r="F2733" s="52"/>
      <c r="G2733" s="52"/>
      <c r="P2733" s="37"/>
      <c r="Q2733" s="38"/>
      <c r="AC2733" s="39"/>
      <c r="AD2733" s="40"/>
    </row>
    <row r="2734" s="35" customFormat="1" spans="6:30">
      <c r="F2734" s="52"/>
      <c r="G2734" s="52"/>
      <c r="P2734" s="37"/>
      <c r="Q2734" s="38"/>
      <c r="AC2734" s="39"/>
      <c r="AD2734" s="40"/>
    </row>
    <row r="2735" s="35" customFormat="1" spans="6:30">
      <c r="F2735" s="52"/>
      <c r="G2735" s="52"/>
      <c r="P2735" s="37"/>
      <c r="Q2735" s="38"/>
      <c r="AC2735" s="39"/>
      <c r="AD2735" s="40"/>
    </row>
    <row r="2736" s="35" customFormat="1" spans="6:30">
      <c r="F2736" s="52"/>
      <c r="G2736" s="52"/>
      <c r="P2736" s="37"/>
      <c r="Q2736" s="38"/>
      <c r="AC2736" s="39"/>
      <c r="AD2736" s="40"/>
    </row>
    <row r="2737" s="35" customFormat="1" spans="6:30">
      <c r="F2737" s="52"/>
      <c r="G2737" s="52"/>
      <c r="P2737" s="37"/>
      <c r="Q2737" s="38"/>
      <c r="AC2737" s="39"/>
      <c r="AD2737" s="40"/>
    </row>
    <row r="2738" s="35" customFormat="1" spans="6:30">
      <c r="F2738" s="52"/>
      <c r="G2738" s="52"/>
      <c r="P2738" s="37"/>
      <c r="Q2738" s="38"/>
      <c r="AC2738" s="39"/>
      <c r="AD2738" s="40"/>
    </row>
    <row r="2739" s="35" customFormat="1" spans="6:30">
      <c r="F2739" s="52"/>
      <c r="G2739" s="52"/>
      <c r="P2739" s="37"/>
      <c r="Q2739" s="38"/>
      <c r="AC2739" s="39"/>
      <c r="AD2739" s="40"/>
    </row>
    <row r="2740" s="35" customFormat="1" spans="6:30">
      <c r="F2740" s="52"/>
      <c r="G2740" s="52"/>
      <c r="P2740" s="37"/>
      <c r="Q2740" s="38"/>
      <c r="AC2740" s="39"/>
      <c r="AD2740" s="40"/>
    </row>
    <row r="2741" s="35" customFormat="1" spans="6:30">
      <c r="F2741" s="52"/>
      <c r="G2741" s="52"/>
      <c r="P2741" s="37"/>
      <c r="Q2741" s="38"/>
      <c r="AC2741" s="39"/>
      <c r="AD2741" s="40"/>
    </row>
    <row r="2742" s="35" customFormat="1" spans="6:30">
      <c r="F2742" s="52"/>
      <c r="G2742" s="52"/>
      <c r="P2742" s="37"/>
      <c r="Q2742" s="38"/>
      <c r="AC2742" s="39"/>
      <c r="AD2742" s="40"/>
    </row>
    <row r="2743" s="35" customFormat="1" spans="6:30">
      <c r="F2743" s="52"/>
      <c r="G2743" s="52"/>
      <c r="P2743" s="37"/>
      <c r="Q2743" s="38"/>
      <c r="AC2743" s="39"/>
      <c r="AD2743" s="40"/>
    </row>
    <row r="2744" s="35" customFormat="1" spans="6:30">
      <c r="F2744" s="52"/>
      <c r="G2744" s="52"/>
      <c r="P2744" s="37"/>
      <c r="Q2744" s="38"/>
      <c r="AC2744" s="39"/>
      <c r="AD2744" s="40"/>
    </row>
    <row r="2745" s="35" customFormat="1" spans="6:30">
      <c r="F2745" s="52"/>
      <c r="G2745" s="52"/>
      <c r="P2745" s="37"/>
      <c r="Q2745" s="38"/>
      <c r="AC2745" s="39"/>
      <c r="AD2745" s="40"/>
    </row>
    <row r="2746" s="35" customFormat="1" spans="6:30">
      <c r="F2746" s="52"/>
      <c r="G2746" s="52"/>
      <c r="P2746" s="37"/>
      <c r="Q2746" s="38"/>
      <c r="AC2746" s="39"/>
      <c r="AD2746" s="40"/>
    </row>
    <row r="2747" s="35" customFormat="1" spans="6:30">
      <c r="F2747" s="52"/>
      <c r="G2747" s="52"/>
      <c r="P2747" s="37"/>
      <c r="Q2747" s="38"/>
      <c r="AC2747" s="39"/>
      <c r="AD2747" s="40"/>
    </row>
    <row r="2748" s="35" customFormat="1" spans="6:30">
      <c r="F2748" s="52"/>
      <c r="G2748" s="52"/>
      <c r="P2748" s="37"/>
      <c r="Q2748" s="38"/>
      <c r="AC2748" s="39"/>
      <c r="AD2748" s="40"/>
    </row>
    <row r="2749" s="35" customFormat="1" spans="6:30">
      <c r="F2749" s="52"/>
      <c r="G2749" s="52"/>
      <c r="P2749" s="37"/>
      <c r="Q2749" s="38"/>
      <c r="AC2749" s="39"/>
      <c r="AD2749" s="40"/>
    </row>
    <row r="2750" s="35" customFormat="1" spans="6:30">
      <c r="F2750" s="52"/>
      <c r="G2750" s="52"/>
      <c r="P2750" s="37"/>
      <c r="Q2750" s="38"/>
      <c r="AC2750" s="39"/>
      <c r="AD2750" s="40"/>
    </row>
    <row r="2751" s="35" customFormat="1" spans="6:30">
      <c r="F2751" s="52"/>
      <c r="G2751" s="52"/>
      <c r="P2751" s="37"/>
      <c r="Q2751" s="38"/>
      <c r="AC2751" s="39"/>
      <c r="AD2751" s="40"/>
    </row>
    <row r="2752" s="35" customFormat="1" spans="6:30">
      <c r="F2752" s="52"/>
      <c r="G2752" s="52"/>
      <c r="P2752" s="37"/>
      <c r="Q2752" s="38"/>
      <c r="AC2752" s="39"/>
      <c r="AD2752" s="40"/>
    </row>
    <row r="2753" s="35" customFormat="1" spans="6:30">
      <c r="F2753" s="52"/>
      <c r="G2753" s="52"/>
      <c r="P2753" s="37"/>
      <c r="Q2753" s="38"/>
      <c r="AC2753" s="39"/>
      <c r="AD2753" s="40"/>
    </row>
    <row r="2754" s="35" customFormat="1" spans="6:30">
      <c r="F2754" s="52"/>
      <c r="G2754" s="52"/>
      <c r="P2754" s="37"/>
      <c r="Q2754" s="38"/>
      <c r="AC2754" s="39"/>
      <c r="AD2754" s="40"/>
    </row>
    <row r="2755" s="35" customFormat="1" spans="6:30">
      <c r="F2755" s="52"/>
      <c r="G2755" s="52"/>
      <c r="P2755" s="37"/>
      <c r="Q2755" s="38"/>
      <c r="AC2755" s="39"/>
      <c r="AD2755" s="40"/>
    </row>
    <row r="2756" s="35" customFormat="1" spans="6:30">
      <c r="F2756" s="52"/>
      <c r="G2756" s="52"/>
      <c r="P2756" s="37"/>
      <c r="Q2756" s="38"/>
      <c r="AC2756" s="39"/>
      <c r="AD2756" s="40"/>
    </row>
    <row r="2757" s="35" customFormat="1" spans="6:30">
      <c r="F2757" s="52"/>
      <c r="G2757" s="52"/>
      <c r="P2757" s="37"/>
      <c r="Q2757" s="38"/>
      <c r="AC2757" s="39"/>
      <c r="AD2757" s="40"/>
    </row>
    <row r="2758" s="35" customFormat="1" spans="6:30">
      <c r="F2758" s="52"/>
      <c r="G2758" s="52"/>
      <c r="P2758" s="37"/>
      <c r="Q2758" s="38"/>
      <c r="AC2758" s="39"/>
      <c r="AD2758" s="40"/>
    </row>
    <row r="2759" s="35" customFormat="1" spans="6:30">
      <c r="F2759" s="52"/>
      <c r="G2759" s="52"/>
      <c r="P2759" s="37"/>
      <c r="Q2759" s="38"/>
      <c r="AC2759" s="39"/>
      <c r="AD2759" s="40"/>
    </row>
    <row r="2760" s="35" customFormat="1" spans="6:30">
      <c r="F2760" s="52"/>
      <c r="G2760" s="52"/>
      <c r="P2760" s="37"/>
      <c r="Q2760" s="38"/>
      <c r="AC2760" s="39"/>
      <c r="AD2760" s="40"/>
    </row>
    <row r="2761" s="35" customFormat="1" spans="6:30">
      <c r="F2761" s="52"/>
      <c r="G2761" s="52"/>
      <c r="P2761" s="37"/>
      <c r="Q2761" s="38"/>
      <c r="AC2761" s="39"/>
      <c r="AD2761" s="40"/>
    </row>
    <row r="2762" s="35" customFormat="1" spans="6:30">
      <c r="F2762" s="52"/>
      <c r="G2762" s="52"/>
      <c r="P2762" s="37"/>
      <c r="Q2762" s="38"/>
      <c r="AC2762" s="39"/>
      <c r="AD2762" s="40"/>
    </row>
    <row r="2763" s="35" customFormat="1" spans="6:30">
      <c r="F2763" s="52"/>
      <c r="G2763" s="52"/>
      <c r="P2763" s="37"/>
      <c r="Q2763" s="38"/>
      <c r="AC2763" s="39"/>
      <c r="AD2763" s="40"/>
    </row>
    <row r="2764" s="35" customFormat="1" spans="6:30">
      <c r="F2764" s="52"/>
      <c r="G2764" s="52"/>
      <c r="P2764" s="37"/>
      <c r="Q2764" s="38"/>
      <c r="AC2764" s="39"/>
      <c r="AD2764" s="40"/>
    </row>
    <row r="2765" s="35" customFormat="1" spans="6:30">
      <c r="F2765" s="52"/>
      <c r="G2765" s="52"/>
      <c r="P2765" s="37"/>
      <c r="Q2765" s="38"/>
      <c r="AC2765" s="39"/>
      <c r="AD2765" s="40"/>
    </row>
    <row r="2766" s="35" customFormat="1" spans="6:30">
      <c r="F2766" s="52"/>
      <c r="G2766" s="52"/>
      <c r="P2766" s="37"/>
      <c r="Q2766" s="38"/>
      <c r="AC2766" s="39"/>
      <c r="AD2766" s="40"/>
    </row>
    <row r="2767" s="35" customFormat="1" spans="6:30">
      <c r="F2767" s="52"/>
      <c r="G2767" s="52"/>
      <c r="P2767" s="37"/>
      <c r="Q2767" s="38"/>
      <c r="AC2767" s="39"/>
      <c r="AD2767" s="40"/>
    </row>
    <row r="2768" s="35" customFormat="1" spans="6:30">
      <c r="F2768" s="52"/>
      <c r="G2768" s="52"/>
      <c r="P2768" s="37"/>
      <c r="Q2768" s="38"/>
      <c r="AC2768" s="39"/>
      <c r="AD2768" s="40"/>
    </row>
    <row r="2769" s="35" customFormat="1" spans="6:30">
      <c r="F2769" s="52"/>
      <c r="G2769" s="52"/>
      <c r="P2769" s="37"/>
      <c r="Q2769" s="38"/>
      <c r="AC2769" s="39"/>
      <c r="AD2769" s="40"/>
    </row>
    <row r="2770" s="35" customFormat="1" spans="6:30">
      <c r="F2770" s="52"/>
      <c r="G2770" s="52"/>
      <c r="P2770" s="37"/>
      <c r="Q2770" s="38"/>
      <c r="AC2770" s="39"/>
      <c r="AD2770" s="40"/>
    </row>
    <row r="2771" s="35" customFormat="1" spans="6:30">
      <c r="F2771" s="52"/>
      <c r="G2771" s="52"/>
      <c r="P2771" s="37"/>
      <c r="Q2771" s="38"/>
      <c r="AC2771" s="39"/>
      <c r="AD2771" s="40"/>
    </row>
    <row r="2772" s="35" customFormat="1" spans="6:30">
      <c r="F2772" s="52"/>
      <c r="G2772" s="52"/>
      <c r="P2772" s="37"/>
      <c r="Q2772" s="38"/>
      <c r="AC2772" s="39"/>
      <c r="AD2772" s="40"/>
    </row>
    <row r="2773" s="35" customFormat="1" spans="6:30">
      <c r="F2773" s="52"/>
      <c r="G2773" s="52"/>
      <c r="P2773" s="37"/>
      <c r="Q2773" s="38"/>
      <c r="AC2773" s="39"/>
      <c r="AD2773" s="40"/>
    </row>
    <row r="2774" s="35" customFormat="1" spans="6:30">
      <c r="F2774" s="52"/>
      <c r="G2774" s="52"/>
      <c r="P2774" s="37"/>
      <c r="Q2774" s="38"/>
      <c r="AC2774" s="39"/>
      <c r="AD2774" s="40"/>
    </row>
    <row r="2775" s="35" customFormat="1" spans="6:30">
      <c r="F2775" s="52"/>
      <c r="G2775" s="52"/>
      <c r="P2775" s="37"/>
      <c r="Q2775" s="38"/>
      <c r="AC2775" s="39"/>
      <c r="AD2775" s="40"/>
    </row>
    <row r="2776" s="35" customFormat="1" spans="6:30">
      <c r="F2776" s="52"/>
      <c r="G2776" s="52"/>
      <c r="P2776" s="37"/>
      <c r="Q2776" s="38"/>
      <c r="AC2776" s="39"/>
      <c r="AD2776" s="40"/>
    </row>
    <row r="2777" s="35" customFormat="1" spans="6:30">
      <c r="F2777" s="52"/>
      <c r="G2777" s="52"/>
      <c r="P2777" s="37"/>
      <c r="Q2777" s="38"/>
      <c r="AC2777" s="39"/>
      <c r="AD2777" s="40"/>
    </row>
    <row r="2778" s="35" customFormat="1" spans="6:30">
      <c r="F2778" s="52"/>
      <c r="G2778" s="52"/>
      <c r="P2778" s="37"/>
      <c r="Q2778" s="38"/>
      <c r="AC2778" s="39"/>
      <c r="AD2778" s="40"/>
    </row>
    <row r="2779" s="35" customFormat="1" spans="6:30">
      <c r="F2779" s="52"/>
      <c r="G2779" s="52"/>
      <c r="P2779" s="37"/>
      <c r="Q2779" s="38"/>
      <c r="AC2779" s="39"/>
      <c r="AD2779" s="40"/>
    </row>
    <row r="2780" s="35" customFormat="1" spans="6:30">
      <c r="F2780" s="52"/>
      <c r="G2780" s="52"/>
      <c r="P2780" s="37"/>
      <c r="Q2780" s="38"/>
      <c r="AC2780" s="39"/>
      <c r="AD2780" s="40"/>
    </row>
    <row r="2781" s="35" customFormat="1" spans="6:30">
      <c r="F2781" s="52"/>
      <c r="G2781" s="52"/>
      <c r="P2781" s="37"/>
      <c r="Q2781" s="38"/>
      <c r="AC2781" s="39"/>
      <c r="AD2781" s="40"/>
    </row>
    <row r="2782" s="35" customFormat="1" spans="6:30">
      <c r="F2782" s="52"/>
      <c r="G2782" s="52"/>
      <c r="P2782" s="37"/>
      <c r="Q2782" s="38"/>
      <c r="AC2782" s="39"/>
      <c r="AD2782" s="40"/>
    </row>
    <row r="2783" s="35" customFormat="1" spans="6:30">
      <c r="F2783" s="52"/>
      <c r="G2783" s="52"/>
      <c r="P2783" s="37"/>
      <c r="Q2783" s="38"/>
      <c r="AC2783" s="39"/>
      <c r="AD2783" s="40"/>
    </row>
    <row r="2784" s="35" customFormat="1" spans="6:30">
      <c r="F2784" s="52"/>
      <c r="G2784" s="52"/>
      <c r="P2784" s="37"/>
      <c r="Q2784" s="38"/>
      <c r="AC2784" s="39"/>
      <c r="AD2784" s="40"/>
    </row>
    <row r="2785" s="35" customFormat="1" spans="6:30">
      <c r="F2785" s="52"/>
      <c r="G2785" s="52"/>
      <c r="P2785" s="37"/>
      <c r="Q2785" s="38"/>
      <c r="AC2785" s="39"/>
      <c r="AD2785" s="40"/>
    </row>
    <row r="2786" s="35" customFormat="1" spans="6:30">
      <c r="F2786" s="52"/>
      <c r="G2786" s="52"/>
      <c r="P2786" s="37"/>
      <c r="Q2786" s="38"/>
      <c r="AC2786" s="39"/>
      <c r="AD2786" s="40"/>
    </row>
    <row r="2787" s="35" customFormat="1" spans="6:30">
      <c r="F2787" s="52"/>
      <c r="G2787" s="52"/>
      <c r="P2787" s="37"/>
      <c r="Q2787" s="38"/>
      <c r="AC2787" s="39"/>
      <c r="AD2787" s="40"/>
    </row>
    <row r="2788" s="35" customFormat="1" spans="6:30">
      <c r="F2788" s="52"/>
      <c r="G2788" s="52"/>
      <c r="P2788" s="37"/>
      <c r="Q2788" s="38"/>
      <c r="AC2788" s="39"/>
      <c r="AD2788" s="40"/>
    </row>
    <row r="2789" s="35" customFormat="1" spans="6:30">
      <c r="F2789" s="52"/>
      <c r="G2789" s="52"/>
      <c r="P2789" s="37"/>
      <c r="Q2789" s="38"/>
      <c r="AC2789" s="39"/>
      <c r="AD2789" s="40"/>
    </row>
    <row r="2790" s="35" customFormat="1" spans="6:30">
      <c r="F2790" s="52"/>
      <c r="G2790" s="52"/>
      <c r="P2790" s="37"/>
      <c r="Q2790" s="38"/>
      <c r="AC2790" s="39"/>
      <c r="AD2790" s="40"/>
    </row>
    <row r="2791" s="35" customFormat="1" spans="6:30">
      <c r="F2791" s="52"/>
      <c r="G2791" s="52"/>
      <c r="P2791" s="37"/>
      <c r="Q2791" s="38"/>
      <c r="AC2791" s="39"/>
      <c r="AD2791" s="40"/>
    </row>
    <row r="2792" s="35" customFormat="1" spans="6:30">
      <c r="F2792" s="52"/>
      <c r="G2792" s="52"/>
      <c r="P2792" s="37"/>
      <c r="Q2792" s="38"/>
      <c r="AC2792" s="39"/>
      <c r="AD2792" s="40"/>
    </row>
    <row r="2793" s="35" customFormat="1" spans="6:30">
      <c r="F2793" s="52"/>
      <c r="G2793" s="52"/>
      <c r="P2793" s="37"/>
      <c r="Q2793" s="38"/>
      <c r="AC2793" s="39"/>
      <c r="AD2793" s="40"/>
    </row>
    <row r="2794" s="35" customFormat="1" spans="6:30">
      <c r="F2794" s="52"/>
      <c r="G2794" s="52"/>
      <c r="P2794" s="37"/>
      <c r="Q2794" s="38"/>
      <c r="AC2794" s="39"/>
      <c r="AD2794" s="40"/>
    </row>
    <row r="2795" s="35" customFormat="1" spans="6:30">
      <c r="F2795" s="52"/>
      <c r="G2795" s="52"/>
      <c r="P2795" s="37"/>
      <c r="Q2795" s="38"/>
      <c r="AC2795" s="39"/>
      <c r="AD2795" s="40"/>
    </row>
    <row r="2796" s="35" customFormat="1" spans="6:30">
      <c r="F2796" s="52"/>
      <c r="G2796" s="52"/>
      <c r="P2796" s="37"/>
      <c r="Q2796" s="38"/>
      <c r="AC2796" s="39"/>
      <c r="AD2796" s="40"/>
    </row>
    <row r="2797" s="35" customFormat="1" spans="6:30">
      <c r="F2797" s="52"/>
      <c r="G2797" s="52"/>
      <c r="P2797" s="37"/>
      <c r="Q2797" s="38"/>
      <c r="AC2797" s="39"/>
      <c r="AD2797" s="40"/>
    </row>
    <row r="2798" s="35" customFormat="1" spans="6:30">
      <c r="F2798" s="52"/>
      <c r="G2798" s="52"/>
      <c r="P2798" s="37"/>
      <c r="Q2798" s="38"/>
      <c r="AC2798" s="39"/>
      <c r="AD2798" s="40"/>
    </row>
    <row r="2799" s="35" customFormat="1" spans="6:30">
      <c r="F2799" s="52"/>
      <c r="G2799" s="52"/>
      <c r="P2799" s="37"/>
      <c r="Q2799" s="38"/>
      <c r="AC2799" s="39"/>
      <c r="AD2799" s="40"/>
    </row>
    <row r="2800" s="35" customFormat="1" spans="6:30">
      <c r="F2800" s="52"/>
      <c r="G2800" s="52"/>
      <c r="P2800" s="37"/>
      <c r="Q2800" s="38"/>
      <c r="AC2800" s="39"/>
      <c r="AD2800" s="40"/>
    </row>
    <row r="2801" s="35" customFormat="1" spans="6:30">
      <c r="F2801" s="52"/>
      <c r="G2801" s="52"/>
      <c r="P2801" s="37"/>
      <c r="Q2801" s="38"/>
      <c r="AC2801" s="39"/>
      <c r="AD2801" s="40"/>
    </row>
    <row r="2802" s="35" customFormat="1" spans="6:30">
      <c r="F2802" s="52"/>
      <c r="G2802" s="52"/>
      <c r="P2802" s="37"/>
      <c r="Q2802" s="38"/>
      <c r="AC2802" s="39"/>
      <c r="AD2802" s="40"/>
    </row>
    <row r="2803" s="35" customFormat="1" spans="6:30">
      <c r="F2803" s="52"/>
      <c r="G2803" s="52"/>
      <c r="P2803" s="37"/>
      <c r="Q2803" s="38"/>
      <c r="AC2803" s="39"/>
      <c r="AD2803" s="40"/>
    </row>
    <row r="2804" s="35" customFormat="1" spans="6:30">
      <c r="F2804" s="52"/>
      <c r="G2804" s="52"/>
      <c r="P2804" s="37"/>
      <c r="Q2804" s="38"/>
      <c r="AC2804" s="39"/>
      <c r="AD2804" s="40"/>
    </row>
    <row r="2805" s="35" customFormat="1" spans="6:30">
      <c r="F2805" s="52"/>
      <c r="G2805" s="52"/>
      <c r="P2805" s="37"/>
      <c r="Q2805" s="38"/>
      <c r="AC2805" s="39"/>
      <c r="AD2805" s="40"/>
    </row>
    <row r="2806" s="35" customFormat="1" spans="6:30">
      <c r="F2806" s="52"/>
      <c r="G2806" s="52"/>
      <c r="P2806" s="37"/>
      <c r="Q2806" s="38"/>
      <c r="AC2806" s="39"/>
      <c r="AD2806" s="40"/>
    </row>
    <row r="2807" s="35" customFormat="1" spans="6:30">
      <c r="F2807" s="52"/>
      <c r="G2807" s="52"/>
      <c r="P2807" s="37"/>
      <c r="Q2807" s="38"/>
      <c r="AC2807" s="39"/>
      <c r="AD2807" s="40"/>
    </row>
    <row r="2808" s="35" customFormat="1" spans="6:30">
      <c r="F2808" s="52"/>
      <c r="G2808" s="52"/>
      <c r="P2808" s="37"/>
      <c r="Q2808" s="38"/>
      <c r="AC2808" s="39"/>
      <c r="AD2808" s="40"/>
    </row>
    <row r="2809" s="35" customFormat="1" spans="6:30">
      <c r="F2809" s="52"/>
      <c r="G2809" s="52"/>
      <c r="P2809" s="37"/>
      <c r="Q2809" s="38"/>
      <c r="AC2809" s="39"/>
      <c r="AD2809" s="40"/>
    </row>
    <row r="2810" s="35" customFormat="1" spans="6:30">
      <c r="F2810" s="52"/>
      <c r="G2810" s="52"/>
      <c r="P2810" s="37"/>
      <c r="Q2810" s="38"/>
      <c r="AC2810" s="39"/>
      <c r="AD2810" s="40"/>
    </row>
    <row r="2811" s="35" customFormat="1" spans="6:30">
      <c r="F2811" s="52"/>
      <c r="G2811" s="52"/>
      <c r="P2811" s="37"/>
      <c r="Q2811" s="38"/>
      <c r="AC2811" s="39"/>
      <c r="AD2811" s="40"/>
    </row>
    <row r="2812" s="35" customFormat="1" spans="6:30">
      <c r="F2812" s="52"/>
      <c r="G2812" s="52"/>
      <c r="P2812" s="37"/>
      <c r="Q2812" s="38"/>
      <c r="AC2812" s="39"/>
      <c r="AD2812" s="40"/>
    </row>
    <row r="2813" s="35" customFormat="1" spans="6:30">
      <c r="F2813" s="52"/>
      <c r="G2813" s="52"/>
      <c r="P2813" s="37"/>
      <c r="Q2813" s="38"/>
      <c r="AC2813" s="39"/>
      <c r="AD2813" s="40"/>
    </row>
    <row r="2814" s="35" customFormat="1" spans="6:30">
      <c r="F2814" s="52"/>
      <c r="G2814" s="52"/>
      <c r="P2814" s="37"/>
      <c r="Q2814" s="38"/>
      <c r="AC2814" s="39"/>
      <c r="AD2814" s="40"/>
    </row>
    <row r="2815" s="35" customFormat="1" spans="6:30">
      <c r="F2815" s="52"/>
      <c r="G2815" s="52"/>
      <c r="P2815" s="37"/>
      <c r="Q2815" s="38"/>
      <c r="AC2815" s="39"/>
      <c r="AD2815" s="40"/>
    </row>
    <row r="2816" s="35" customFormat="1" spans="6:30">
      <c r="F2816" s="52"/>
      <c r="G2816" s="52"/>
      <c r="P2816" s="37"/>
      <c r="Q2816" s="38"/>
      <c r="AC2816" s="39"/>
      <c r="AD2816" s="40"/>
    </row>
    <row r="2817" s="35" customFormat="1" spans="6:30">
      <c r="F2817" s="52"/>
      <c r="G2817" s="52"/>
      <c r="P2817" s="37"/>
      <c r="Q2817" s="38"/>
      <c r="AC2817" s="39"/>
      <c r="AD2817" s="40"/>
    </row>
    <row r="2818" s="35" customFormat="1" spans="6:30">
      <c r="F2818" s="52"/>
      <c r="G2818" s="52"/>
      <c r="P2818" s="37"/>
      <c r="Q2818" s="38"/>
      <c r="AC2818" s="39"/>
      <c r="AD2818" s="40"/>
    </row>
    <row r="2819" s="35" customFormat="1" spans="6:30">
      <c r="F2819" s="52"/>
      <c r="G2819" s="52"/>
      <c r="P2819" s="37"/>
      <c r="Q2819" s="38"/>
      <c r="AC2819" s="39"/>
      <c r="AD2819" s="40"/>
    </row>
    <row r="2820" s="35" customFormat="1" spans="6:30">
      <c r="F2820" s="52"/>
      <c r="G2820" s="52"/>
      <c r="P2820" s="37"/>
      <c r="Q2820" s="38"/>
      <c r="AC2820" s="39"/>
      <c r="AD2820" s="40"/>
    </row>
    <row r="2821" s="35" customFormat="1" spans="6:30">
      <c r="F2821" s="52"/>
      <c r="G2821" s="52"/>
      <c r="P2821" s="37"/>
      <c r="Q2821" s="38"/>
      <c r="AC2821" s="39"/>
      <c r="AD2821" s="40"/>
    </row>
    <row r="2822" s="35" customFormat="1" spans="6:30">
      <c r="F2822" s="52"/>
      <c r="G2822" s="52"/>
      <c r="P2822" s="37"/>
      <c r="Q2822" s="38"/>
      <c r="AC2822" s="39"/>
      <c r="AD2822" s="40"/>
    </row>
    <row r="2823" s="35" customFormat="1" spans="6:30">
      <c r="F2823" s="52"/>
      <c r="G2823" s="52"/>
      <c r="P2823" s="37"/>
      <c r="Q2823" s="38"/>
      <c r="AC2823" s="39"/>
      <c r="AD2823" s="40"/>
    </row>
    <row r="2824" s="35" customFormat="1" spans="6:30">
      <c r="F2824" s="52"/>
      <c r="G2824" s="52"/>
      <c r="P2824" s="37"/>
      <c r="Q2824" s="38"/>
      <c r="AC2824" s="39"/>
      <c r="AD2824" s="40"/>
    </row>
    <row r="2825" s="35" customFormat="1" spans="6:30">
      <c r="F2825" s="52"/>
      <c r="G2825" s="52"/>
      <c r="P2825" s="37"/>
      <c r="Q2825" s="38"/>
      <c r="AC2825" s="39"/>
      <c r="AD2825" s="40"/>
    </row>
    <row r="2826" s="35" customFormat="1" spans="6:30">
      <c r="F2826" s="52"/>
      <c r="G2826" s="52"/>
      <c r="P2826" s="37"/>
      <c r="Q2826" s="38"/>
      <c r="AC2826" s="39"/>
      <c r="AD2826" s="40"/>
    </row>
    <row r="2827" s="35" customFormat="1" spans="6:30">
      <c r="F2827" s="52"/>
      <c r="G2827" s="52"/>
      <c r="P2827" s="37"/>
      <c r="Q2827" s="38"/>
      <c r="AC2827" s="39"/>
      <c r="AD2827" s="40"/>
    </row>
    <row r="2828" s="35" customFormat="1" spans="6:30">
      <c r="F2828" s="52"/>
      <c r="G2828" s="52"/>
      <c r="P2828" s="37"/>
      <c r="Q2828" s="38"/>
      <c r="AC2828" s="39"/>
      <c r="AD2828" s="40"/>
    </row>
    <row r="2829" s="35" customFormat="1" spans="6:30">
      <c r="F2829" s="52"/>
      <c r="G2829" s="52"/>
      <c r="P2829" s="37"/>
      <c r="Q2829" s="38"/>
      <c r="AC2829" s="39"/>
      <c r="AD2829" s="40"/>
    </row>
    <row r="2830" s="35" customFormat="1" spans="6:30">
      <c r="F2830" s="52"/>
      <c r="G2830" s="52"/>
      <c r="P2830" s="37"/>
      <c r="Q2830" s="38"/>
      <c r="AC2830" s="39"/>
      <c r="AD2830" s="40"/>
    </row>
    <row r="2831" s="35" customFormat="1" spans="6:30">
      <c r="F2831" s="52"/>
      <c r="G2831" s="52"/>
      <c r="P2831" s="37"/>
      <c r="Q2831" s="38"/>
      <c r="AC2831" s="39"/>
      <c r="AD2831" s="40"/>
    </row>
  </sheetData>
  <mergeCells count="6">
    <mergeCell ref="D1:O1"/>
    <mergeCell ref="R1:AC1"/>
    <mergeCell ref="AH1:AN1"/>
    <mergeCell ref="AU1:BA1"/>
    <mergeCell ref="AH8:AN8"/>
    <mergeCell ref="AU8:BA8"/>
  </mergeCells>
  <conditionalFormatting sqref="B1">
    <cfRule type="expression" dxfId="0" priority="98" stopIfTrue="1">
      <formula>COUNTIF(B:B,B1)&gt;1</formula>
    </cfRule>
  </conditionalFormatting>
  <conditionalFormatting sqref="P1">
    <cfRule type="expression" dxfId="0" priority="91" stopIfTrue="1">
      <formula>COUNTIF(P:P,P1)&gt;1</formula>
    </cfRule>
  </conditionalFormatting>
  <conditionalFormatting sqref="R1:AC1">
    <cfRule type="cellIs" dxfId="3" priority="90" operator="equal">
      <formula>"NotPaid"</formula>
    </cfRule>
  </conditionalFormatting>
  <conditionalFormatting sqref="AJ1">
    <cfRule type="expression" dxfId="0" priority="1303" stopIfTrue="1">
      <formula>AND((VLOOKUP(AF5,AllStudents,6,FALSE)+30)&lt;TODAY(),AJ2="NotPaid")</formula>
    </cfRule>
  </conditionalFormatting>
  <conditionalFormatting sqref="AW1">
    <cfRule type="expression" dxfId="0" priority="1302" stopIfTrue="1">
      <formula>AND((VLOOKUP(AS5,AllStudents,6,FALSE)+30)&lt;TODAY(),AW2="NotPaid")</formula>
    </cfRule>
  </conditionalFormatting>
  <conditionalFormatting sqref="F2">
    <cfRule type="expression" dxfId="0" priority="97" stopIfTrue="1">
      <formula>AND((VLOOKUP(#REF!,AllStudents,6,FALSE)+30)&lt;TODAY(),F4="NotPaid")</formula>
    </cfRule>
  </conditionalFormatting>
  <conditionalFormatting sqref="G2">
    <cfRule type="expression" dxfId="0" priority="96" stopIfTrue="1">
      <formula>AND((VLOOKUP(#REF!,AllStudents,6,FALSE)+30)&lt;TODAY(),G4="NotPaid")</formula>
    </cfRule>
  </conditionalFormatting>
  <conditionalFormatting sqref="R2:AC2">
    <cfRule type="cellIs" dxfId="3" priority="92" operator="equal">
      <formula>"NotPaid"</formula>
    </cfRule>
  </conditionalFormatting>
  <conditionalFormatting sqref="T2">
    <cfRule type="expression" dxfId="0" priority="94" stopIfTrue="1">
      <formula>AND((VLOOKUP(#REF!,AllStudents,6,FALSE)+30)&lt;TODAY(),T4="NotPaid")</formula>
    </cfRule>
  </conditionalFormatting>
  <conditionalFormatting sqref="U2">
    <cfRule type="expression" dxfId="0" priority="93" stopIfTrue="1">
      <formula>AND((VLOOKUP(#REF!,AllStudents,6,FALSE)+30)&lt;TODAY(),U4="NotPaid")</formula>
    </cfRule>
  </conditionalFormatting>
  <conditionalFormatting sqref="AH2">
    <cfRule type="expression" dxfId="0" priority="3758" stopIfTrue="1">
      <formula>AND((VLOOKUP(#REF!,AllStudents,6,FALSE)+30)&lt;TODAY(),AH4="NotPaid")</formula>
    </cfRule>
  </conditionalFormatting>
  <conditionalFormatting sqref="AI2">
    <cfRule type="expression" dxfId="0" priority="3750" stopIfTrue="1">
      <formula>AND((VLOOKUP(#REF!,AllStudents,6,FALSE)+30)&lt;TODAY(),AI4="NotPaid")</formula>
    </cfRule>
  </conditionalFormatting>
  <conditionalFormatting sqref="AU2:AV2">
    <cfRule type="expression" dxfId="8" priority="1316" stopIfTrue="1">
      <formula>AND((VLOOKUP(Maths!#REF!,AllStudents,6,FALSE)+30)&lt;TODAY(),Maths!AU4="NotPaid")</formula>
    </cfRule>
  </conditionalFormatting>
  <conditionalFormatting sqref="F3">
    <cfRule type="expression" dxfId="0" priority="99" stopIfTrue="1">
      <formula>AND((VLOOKUP(#REF!,AllStudents,6,FALSE)+30)&lt;TODAY(),F56="NotPaid")</formula>
    </cfRule>
  </conditionalFormatting>
  <conditionalFormatting sqref="G3">
    <cfRule type="expression" dxfId="0" priority="100" stopIfTrue="1">
      <formula>AND((VLOOKUP(#REF!,AllStudents,6,FALSE)+30)&lt;TODAY(),G56="NotPaid")</formula>
    </cfRule>
  </conditionalFormatting>
  <conditionalFormatting sqref="R3:AC3">
    <cfRule type="cellIs" dxfId="3" priority="87" operator="equal">
      <formula>"NotPaid"</formula>
    </cfRule>
  </conditionalFormatting>
  <conditionalFormatting sqref="T3">
    <cfRule type="expression" dxfId="0" priority="88" stopIfTrue="1">
      <formula>AND((VLOOKUP(#REF!,AllStudents,6,FALSE)+30)&lt;TODAY(),T56="NotPaid")</formula>
    </cfRule>
  </conditionalFormatting>
  <conditionalFormatting sqref="U3">
    <cfRule type="expression" dxfId="0" priority="89" stopIfTrue="1">
      <formula>AND((VLOOKUP(#REF!,AllStudents,6,FALSE)+30)&lt;TODAY(),U56="NotPaid")</formula>
    </cfRule>
  </conditionalFormatting>
  <conditionalFormatting sqref="AE3">
    <cfRule type="expression" dxfId="5" priority="3446" stopIfTrue="1">
      <formula>AE3="NotPaid"</formula>
    </cfRule>
  </conditionalFormatting>
  <conditionalFormatting sqref="R4:AC4">
    <cfRule type="cellIs" dxfId="3" priority="516" operator="equal">
      <formula>"NotPaid"</formula>
    </cfRule>
  </conditionalFormatting>
  <conditionalFormatting sqref="J5:O5">
    <cfRule type="cellIs" dxfId="3" priority="3513" operator="equal">
      <formula>"NotPaid"</formula>
    </cfRule>
  </conditionalFormatting>
  <conditionalFormatting sqref="R5:AC5">
    <cfRule type="cellIs" dxfId="3" priority="61" operator="equal">
      <formula>"NotPaid"</formula>
    </cfRule>
  </conditionalFormatting>
  <conditionalFormatting sqref="J6:O6">
    <cfRule type="cellIs" dxfId="3" priority="3540" operator="equal">
      <formula>"NotPaid"</formula>
    </cfRule>
  </conditionalFormatting>
  <conditionalFormatting sqref="R6:AC6">
    <cfRule type="cellIs" dxfId="3" priority="59" operator="equal">
      <formula>"NotPaid"</formula>
    </cfRule>
  </conditionalFormatting>
  <conditionalFormatting sqref="R7:AC7">
    <cfRule type="cellIs" dxfId="3" priority="9" operator="equal">
      <formula>"NotPaid"</formula>
    </cfRule>
  </conditionalFormatting>
  <conditionalFormatting sqref="AS7:BA7">
    <cfRule type="expression" dxfId="7" priority="1318" stopIfTrue="1">
      <formula>Physics!#REF!="not paid"</formula>
    </cfRule>
  </conditionalFormatting>
  <conditionalFormatting sqref="BB7:BD7">
    <cfRule type="expression" dxfId="7" priority="1328" stopIfTrue="1">
      <formula>Physics!BN43="not paid"</formula>
    </cfRule>
  </conditionalFormatting>
  <conditionalFormatting sqref="AJ8">
    <cfRule type="expression" dxfId="8" priority="1301" stopIfTrue="1">
      <formula>AND((VLOOKUP(Bio!#REF!,AllStudents,6,FALSE)+30)&lt;TODAY(),Bio!AJ10="Not Paid")</formula>
    </cfRule>
  </conditionalFormatting>
  <conditionalFormatting sqref="AW8">
    <cfRule type="expression" dxfId="8" priority="1294" stopIfTrue="1">
      <formula>AND((VLOOKUP(Maths!#REF!,AllStudents,6,FALSE)+30)&lt;TODAY(),Maths!AW10="Not Paid")</formula>
    </cfRule>
  </conditionalFormatting>
  <conditionalFormatting sqref="D9:I9">
    <cfRule type="cellIs" dxfId="3" priority="3462" operator="equal">
      <formula>"NotPaid"</formula>
    </cfRule>
  </conditionalFormatting>
  <conditionalFormatting sqref="J9">
    <cfRule type="cellIs" dxfId="3" priority="3460" operator="equal">
      <formula>"NotPaid"</formula>
    </cfRule>
  </conditionalFormatting>
  <conditionalFormatting sqref="K9:O9">
    <cfRule type="cellIs" dxfId="3" priority="3461" operator="equal">
      <formula>"NotPaid"</formula>
    </cfRule>
  </conditionalFormatting>
  <conditionalFormatting sqref="Q9:R9">
    <cfRule type="cellIs" dxfId="3" priority="18" operator="equal">
      <formula>"NotPaid"</formula>
    </cfRule>
    <cfRule type="cellIs" dxfId="3" priority="17" operator="equal">
      <formula>"NotPaid"</formula>
    </cfRule>
    <cfRule type="cellIs" dxfId="3" priority="16" operator="equal">
      <formula>"NotPaid"</formula>
    </cfRule>
    <cfRule type="cellIs" dxfId="3" priority="19" operator="equal">
      <formula>"NotPaid"</formula>
    </cfRule>
  </conditionalFormatting>
  <conditionalFormatting sqref="S9:U9">
    <cfRule type="cellIs" dxfId="3" priority="28" operator="equal">
      <formula>"NotPaid"</formula>
    </cfRule>
    <cfRule type="cellIs" dxfId="3" priority="27" operator="equal">
      <formula>"NotPaid"</formula>
    </cfRule>
    <cfRule type="cellIs" dxfId="3" priority="26" operator="equal">
      <formula>"NotPaid"</formula>
    </cfRule>
    <cfRule type="cellIs" dxfId="3" priority="25" operator="equal">
      <formula>"NotPaid"</formula>
    </cfRule>
  </conditionalFormatting>
  <conditionalFormatting sqref="V9:X9">
    <cfRule type="cellIs" dxfId="3" priority="36" operator="equal">
      <formula>"NotPaid"</formula>
    </cfRule>
    <cfRule type="cellIs" dxfId="3" priority="34" operator="equal">
      <formula>"NotPaid"</formula>
    </cfRule>
    <cfRule type="cellIs" dxfId="3" priority="37" operator="equal">
      <formula>"NotPaid"</formula>
    </cfRule>
    <cfRule type="cellIs" dxfId="3" priority="35" operator="equal">
      <formula>"NotPaid"</formula>
    </cfRule>
  </conditionalFormatting>
  <conditionalFormatting sqref="Y9:AA9">
    <cfRule type="cellIs" dxfId="3" priority="46" operator="equal">
      <formula>"NotPaid"</formula>
    </cfRule>
    <cfRule type="cellIs" dxfId="3" priority="45" operator="equal">
      <formula>"NotPaid"</formula>
    </cfRule>
    <cfRule type="cellIs" dxfId="3" priority="44" operator="equal">
      <formula>"NotPaid"</formula>
    </cfRule>
    <cfRule type="cellIs" dxfId="3" priority="43" operator="equal">
      <formula>"NotPaid"</formula>
    </cfRule>
  </conditionalFormatting>
  <conditionalFormatting sqref="AD9">
    <cfRule type="cellIs" dxfId="3" priority="3373" operator="equal">
      <formula>"NotPaid"</formula>
    </cfRule>
    <cfRule type="cellIs" dxfId="3" priority="3361" operator="equal">
      <formula>"NotPaid"</formula>
    </cfRule>
    <cfRule type="cellIs" dxfId="3" priority="3285" operator="equal">
      <formula>"NotPaid"</formula>
    </cfRule>
    <cfRule type="cellIs" dxfId="3" priority="3275" operator="equal">
      <formula>"NotPaid"</formula>
    </cfRule>
  </conditionalFormatting>
  <conditionalFormatting sqref="D10:J10">
    <cfRule type="cellIs" dxfId="3" priority="3459" operator="equal">
      <formula>"NotPaid"</formula>
    </cfRule>
  </conditionalFormatting>
  <conditionalFormatting sqref="D10:I10">
    <cfRule type="cellIs" dxfId="3" priority="3458" operator="equal">
      <formula>"NotPaid"</formula>
    </cfRule>
    <cfRule type="cellIs" dxfId="3" priority="3455" operator="equal">
      <formula>"NotPaid"</formula>
    </cfRule>
  </conditionalFormatting>
  <conditionalFormatting sqref="J10">
    <cfRule type="cellIs" dxfId="3" priority="3456" operator="equal">
      <formula>"NotPaid"</formula>
    </cfRule>
    <cfRule type="cellIs" dxfId="3" priority="3453" operator="equal">
      <formula>"NotPaid"</formula>
    </cfRule>
  </conditionalFormatting>
  <conditionalFormatting sqref="K10:O10">
    <cfRule type="cellIs" dxfId="3" priority="3457" operator="equal">
      <formula>"NotPaid"</formula>
    </cfRule>
    <cfRule type="cellIs" dxfId="3" priority="3454" operator="equal">
      <formula>"NotPaid"</formula>
    </cfRule>
  </conditionalFormatting>
  <conditionalFormatting sqref="Q10:R10">
    <cfRule type="cellIs" dxfId="3" priority="15" operator="equal">
      <formula>"NotPaid"</formula>
    </cfRule>
    <cfRule type="cellIs" dxfId="3" priority="14" operator="equal">
      <formula>"NotPaid"</formula>
    </cfRule>
    <cfRule type="cellIs" dxfId="3" priority="12" operator="equal">
      <formula>"NotPaid"</formula>
    </cfRule>
    <cfRule type="cellIs" dxfId="3" priority="13" operator="equal">
      <formula>"NotPaid"</formula>
    </cfRule>
  </conditionalFormatting>
  <conditionalFormatting sqref="S10:U10">
    <cfRule type="cellIs" dxfId="3" priority="24" operator="equal">
      <formula>"NotPaid"</formula>
    </cfRule>
    <cfRule type="cellIs" dxfId="3" priority="23" operator="equal">
      <formula>"NotPaid"</formula>
    </cfRule>
    <cfRule type="cellIs" dxfId="3" priority="22" operator="equal">
      <formula>"NotPaid"</formula>
    </cfRule>
    <cfRule type="cellIs" dxfId="3" priority="21" operator="equal">
      <formula>"NotPaid"</formula>
    </cfRule>
  </conditionalFormatting>
  <conditionalFormatting sqref="V10:X10">
    <cfRule type="cellIs" dxfId="3" priority="32" operator="equal">
      <formula>"NotPaid"</formula>
    </cfRule>
    <cfRule type="cellIs" dxfId="3" priority="33" operator="equal">
      <formula>"NotPaid"</formula>
    </cfRule>
    <cfRule type="cellIs" dxfId="3" priority="31" operator="equal">
      <formula>"NotPaid"</formula>
    </cfRule>
    <cfRule type="cellIs" dxfId="3" priority="30" operator="equal">
      <formula>"NotPaid"</formula>
    </cfRule>
  </conditionalFormatting>
  <conditionalFormatting sqref="Y10:AA10">
    <cfRule type="cellIs" dxfId="3" priority="42" operator="equal">
      <formula>"NotPaid"</formula>
    </cfRule>
    <cfRule type="cellIs" dxfId="3" priority="41" operator="equal">
      <formula>"NotPaid"</formula>
    </cfRule>
    <cfRule type="cellIs" dxfId="3" priority="40" operator="equal">
      <formula>"NotPaid"</formula>
    </cfRule>
    <cfRule type="cellIs" dxfId="3" priority="39" operator="equal">
      <formula>"NotPaid"</formula>
    </cfRule>
  </conditionalFormatting>
  <conditionalFormatting sqref="AD10">
    <cfRule type="cellIs" dxfId="3" priority="3039" operator="equal">
      <formula>"NotPaid"</formula>
    </cfRule>
    <cfRule type="cellIs" dxfId="3" priority="3038" operator="equal">
      <formula>"NotPaid"</formula>
    </cfRule>
    <cfRule type="cellIs" dxfId="3" priority="3037" operator="equal">
      <formula>"NotPaid"</formula>
    </cfRule>
    <cfRule type="cellIs" dxfId="3" priority="3036" operator="equal">
      <formula>"NotPaid"</formula>
    </cfRule>
    <cfRule type="cellIs" dxfId="3" priority="3035" operator="equal">
      <formula>"NotPaid"</formula>
    </cfRule>
    <cfRule type="cellIs" dxfId="3" priority="3034" operator="equal">
      <formula>"NotPaid"</formula>
    </cfRule>
    <cfRule type="cellIs" dxfId="3" priority="3033" operator="equal">
      <formula>"NotPaid"</formula>
    </cfRule>
    <cfRule type="cellIs" dxfId="3" priority="3032" operator="equal">
      <formula>"NotPaid"</formula>
    </cfRule>
    <cfRule type="cellIs" dxfId="3" priority="3031" operator="equal">
      <formula>"NotPaid"</formula>
    </cfRule>
    <cfRule type="cellIs" dxfId="3" priority="3030" operator="equal">
      <formula>"NotPaid"</formula>
    </cfRule>
    <cfRule type="cellIs" dxfId="3" priority="3029" operator="equal">
      <formula>"NotPaid"</formula>
    </cfRule>
    <cfRule type="cellIs" dxfId="3" priority="3028" operator="equal">
      <formula>"NotPaid"</formula>
    </cfRule>
    <cfRule type="cellIs" dxfId="3" priority="3027" operator="equal">
      <formula>"NotPaid"</formula>
    </cfRule>
    <cfRule type="cellIs" dxfId="3" priority="3026" operator="equal">
      <formula>"NotPaid"</formula>
    </cfRule>
    <cfRule type="cellIs" dxfId="3" priority="3025" operator="equal">
      <formula>"NotPaid"</formula>
    </cfRule>
    <cfRule type="cellIs" dxfId="3" priority="3024" operator="equal">
      <formula>"NotPaid"</formula>
    </cfRule>
    <cfRule type="cellIs" dxfId="3" priority="3023" operator="equal">
      <formula>"NotPaid"</formula>
    </cfRule>
    <cfRule type="cellIs" dxfId="3" priority="3022" operator="equal">
      <formula>"NotPaid"</formula>
    </cfRule>
    <cfRule type="cellIs" dxfId="3" priority="3021" operator="equal">
      <formula>"NotPaid"</formula>
    </cfRule>
    <cfRule type="cellIs" dxfId="3" priority="3020" operator="equal">
      <formula>"NotPaid"</formula>
    </cfRule>
    <cfRule type="cellIs" dxfId="3" priority="3019" operator="equal">
      <formula>"NotPaid"</formula>
    </cfRule>
    <cfRule type="cellIs" dxfId="3" priority="3018" operator="equal">
      <formula>"NotPaid"</formula>
    </cfRule>
    <cfRule type="cellIs" dxfId="3" priority="3017" operator="equal">
      <formula>"NotPaid"</formula>
    </cfRule>
    <cfRule type="cellIs" dxfId="3" priority="2970" operator="equal">
      <formula>"NotPaid"</formula>
    </cfRule>
    <cfRule type="cellIs" dxfId="3" priority="2969" operator="equal">
      <formula>"NotPaid"</formula>
    </cfRule>
    <cfRule type="cellIs" dxfId="3" priority="2968" operator="equal">
      <formula>"NotPaid"</formula>
    </cfRule>
    <cfRule type="cellIs" dxfId="3" priority="2967" operator="equal">
      <formula>"NotPaid"</formula>
    </cfRule>
    <cfRule type="cellIs" dxfId="3" priority="2966" operator="equal">
      <formula>"NotPaid"</formula>
    </cfRule>
    <cfRule type="cellIs" dxfId="3" priority="2965" operator="equal">
      <formula>"NotPaid"</formula>
    </cfRule>
    <cfRule type="cellIs" dxfId="3" priority="2964" operator="equal">
      <formula>"NotPaid"</formula>
    </cfRule>
    <cfRule type="cellIs" dxfId="3" priority="2963" operator="equal">
      <formula>"NotPaid"</formula>
    </cfRule>
    <cfRule type="cellIs" dxfId="3" priority="2962" operator="equal">
      <formula>"NotPaid"</formula>
    </cfRule>
    <cfRule type="cellIs" dxfId="3" priority="2961" operator="equal">
      <formula>"NotPaid"</formula>
    </cfRule>
    <cfRule type="cellIs" dxfId="3" priority="2960" operator="equal">
      <formula>"NotPaid"</formula>
    </cfRule>
    <cfRule type="cellIs" dxfId="3" priority="2959" operator="equal">
      <formula>"NotPaid"</formula>
    </cfRule>
    <cfRule type="cellIs" dxfId="3" priority="2958" operator="equal">
      <formula>"NotPaid"</formula>
    </cfRule>
    <cfRule type="cellIs" dxfId="3" priority="2957" operator="equal">
      <formula>"NotPaid"</formula>
    </cfRule>
    <cfRule type="cellIs" dxfId="3" priority="2956" operator="equal">
      <formula>"NotPaid"</formula>
    </cfRule>
    <cfRule type="cellIs" dxfId="3" priority="2955" operator="equal">
      <formula>"NotPaid"</formula>
    </cfRule>
    <cfRule type="cellIs" dxfId="3" priority="2954" operator="equal">
      <formula>"NotPaid"</formula>
    </cfRule>
    <cfRule type="cellIs" dxfId="3" priority="2953" operator="equal">
      <formula>"NotPaid"</formula>
    </cfRule>
    <cfRule type="cellIs" dxfId="3" priority="2952" operator="equal">
      <formula>"NotPaid"</formula>
    </cfRule>
    <cfRule type="cellIs" dxfId="3" priority="2951" operator="equal">
      <formula>"NotPaid"</formula>
    </cfRule>
    <cfRule type="cellIs" dxfId="3" priority="2950" operator="equal">
      <formula>"NotPaid"</formula>
    </cfRule>
    <cfRule type="cellIs" dxfId="3" priority="2949" operator="equal">
      <formula>"NotPaid"</formula>
    </cfRule>
    <cfRule type="cellIs" dxfId="3" priority="2948" operator="equal">
      <formula>"NotPaid"</formula>
    </cfRule>
  </conditionalFormatting>
  <conditionalFormatting sqref="AF10:AQ10">
    <cfRule type="expression" dxfId="7" priority="1299" stopIfTrue="1">
      <formula>Bio!AF10="NotPaid"</formula>
    </cfRule>
  </conditionalFormatting>
  <conditionalFormatting sqref="AS10">
    <cfRule type="expression" dxfId="7" priority="1322" stopIfTrue="1">
      <formula>Bio!BE10="not paid"</formula>
    </cfRule>
    <cfRule type="expression" dxfId="7" priority="1321" stopIfTrue="1">
      <formula>Bio!BE10="NotPaid"</formula>
    </cfRule>
  </conditionalFormatting>
  <conditionalFormatting sqref="D11">
    <cfRule type="cellIs" dxfId="3" priority="3495" operator="equal">
      <formula>"NotPaid"</formula>
    </cfRule>
  </conditionalFormatting>
  <conditionalFormatting sqref="E11:N11">
    <cfRule type="cellIs" dxfId="3" priority="3494" operator="equal">
      <formula>"NotPaid"</formula>
    </cfRule>
  </conditionalFormatting>
  <conditionalFormatting sqref="E11">
    <cfRule type="cellIs" dxfId="3" priority="3476" operator="equal">
      <formula>"NotPaid"</formula>
    </cfRule>
  </conditionalFormatting>
  <conditionalFormatting sqref="F11:N11">
    <cfRule type="cellIs" dxfId="3" priority="3464" operator="equal">
      <formula>"NotPaid"</formula>
    </cfRule>
  </conditionalFormatting>
  <conditionalFormatting sqref="O11">
    <cfRule type="cellIs" dxfId="3" priority="3466" operator="equal">
      <formula>"NotPaid"</formula>
    </cfRule>
    <cfRule type="cellIs" dxfId="3" priority="3465" operator="equal">
      <formula>"NotPaid"</formula>
    </cfRule>
  </conditionalFormatting>
  <conditionalFormatting sqref="AD11">
    <cfRule type="cellIs" dxfId="3" priority="3359" operator="equal">
      <formula>"NotPaid"</formula>
    </cfRule>
    <cfRule type="cellIs" dxfId="3" priority="3351" operator="equal">
      <formula>"NotPaid"</formula>
    </cfRule>
    <cfRule type="cellIs" dxfId="3" priority="3343" operator="equal">
      <formula>"NotPaid"</formula>
    </cfRule>
    <cfRule type="cellIs" dxfId="3" priority="3283" operator="equal">
      <formula>"NotPaid"</formula>
    </cfRule>
    <cfRule type="cellIs" dxfId="3" priority="3273" operator="equal">
      <formula>"NotPaid"</formula>
    </cfRule>
    <cfRule type="cellIs" dxfId="3" priority="3265" operator="equal">
      <formula>"NotPaid"</formula>
    </cfRule>
    <cfRule type="cellIs" dxfId="3" priority="3257" operator="equal">
      <formula>"NotPaid"</formula>
    </cfRule>
  </conditionalFormatting>
  <conditionalFormatting sqref="E12">
    <cfRule type="cellIs" dxfId="3" priority="3493" operator="equal">
      <formula>"NotPaid"</formula>
    </cfRule>
  </conditionalFormatting>
  <conditionalFormatting sqref="F12:N12">
    <cfRule type="cellIs" dxfId="3" priority="3483" operator="equal">
      <formula>"NotPaid"</formula>
    </cfRule>
  </conditionalFormatting>
  <conditionalFormatting sqref="G12:N12">
    <cfRule type="cellIs" dxfId="3" priority="3467" operator="equal">
      <formula>"NotPaid"</formula>
    </cfRule>
  </conditionalFormatting>
  <conditionalFormatting sqref="O12">
    <cfRule type="cellIs" dxfId="3" priority="3485" operator="equal">
      <formula>"NotPaid"</formula>
    </cfRule>
    <cfRule type="cellIs" dxfId="3" priority="3484" operator="equal">
      <formula>"NotPaid"</formula>
    </cfRule>
    <cfRule type="cellIs" dxfId="3" priority="3468" operator="equal">
      <formula>"NotPaid"</formula>
    </cfRule>
  </conditionalFormatting>
  <conditionalFormatting sqref="P12">
    <cfRule type="cellIs" dxfId="3" priority="48" operator="equal">
      <formula>"NotPaid"</formula>
    </cfRule>
  </conditionalFormatting>
  <conditionalFormatting sqref="Q12">
    <cfRule type="cellIs" dxfId="3" priority="11" operator="equal">
      <formula>"NotPaid"</formula>
    </cfRule>
  </conditionalFormatting>
  <conditionalFormatting sqref="R12:AC12">
    <cfRule type="cellIs" dxfId="3" priority="10" operator="equal">
      <formula>"NotPaid"</formula>
    </cfRule>
  </conditionalFormatting>
  <conditionalFormatting sqref="AD12">
    <cfRule type="cellIs" dxfId="3" priority="2855" operator="equal">
      <formula>"NotPaid"</formula>
    </cfRule>
    <cfRule type="cellIs" dxfId="3" priority="2854" operator="equal">
      <formula>"NotPaid"</formula>
    </cfRule>
    <cfRule type="cellIs" dxfId="3" priority="2853" operator="equal">
      <formula>"NotPaid"</formula>
    </cfRule>
    <cfRule type="cellIs" dxfId="3" priority="2852" operator="equal">
      <formula>"NotPaid"</formula>
    </cfRule>
    <cfRule type="cellIs" dxfId="3" priority="2851" operator="equal">
      <formula>"NotPaid"</formula>
    </cfRule>
    <cfRule type="cellIs" dxfId="3" priority="2850" operator="equal">
      <formula>"NotPaid"</formula>
    </cfRule>
    <cfRule type="cellIs" dxfId="3" priority="2849" operator="equal">
      <formula>"NotPaid"</formula>
    </cfRule>
    <cfRule type="cellIs" dxfId="3" priority="2848" operator="equal">
      <formula>"NotPaid"</formula>
    </cfRule>
    <cfRule type="cellIs" dxfId="3" priority="2847" operator="equal">
      <formula>"NotPaid"</formula>
    </cfRule>
    <cfRule type="cellIs" dxfId="3" priority="2846" operator="equal">
      <formula>"NotPaid"</formula>
    </cfRule>
    <cfRule type="cellIs" dxfId="3" priority="2845" operator="equal">
      <formula>"NotPaid"</formula>
    </cfRule>
    <cfRule type="cellIs" dxfId="3" priority="2844" operator="equal">
      <formula>"NotPaid"</formula>
    </cfRule>
    <cfRule type="cellIs" dxfId="3" priority="2843" operator="equal">
      <formula>"NotPaid"</formula>
    </cfRule>
    <cfRule type="cellIs" dxfId="3" priority="2842" operator="equal">
      <formula>"NotPaid"</formula>
    </cfRule>
    <cfRule type="cellIs" dxfId="3" priority="2841" operator="equal">
      <formula>"NotPaid"</formula>
    </cfRule>
    <cfRule type="cellIs" dxfId="3" priority="2840" operator="equal">
      <formula>"NotPaid"</formula>
    </cfRule>
    <cfRule type="cellIs" dxfId="3" priority="2839" operator="equal">
      <formula>"NotPaid"</formula>
    </cfRule>
    <cfRule type="cellIs" dxfId="3" priority="2838" operator="equal">
      <formula>"NotPaid"</formula>
    </cfRule>
    <cfRule type="cellIs" dxfId="3" priority="2837" operator="equal">
      <formula>"NotPaid"</formula>
    </cfRule>
    <cfRule type="cellIs" dxfId="3" priority="2836" operator="equal">
      <formula>"NotPaid"</formula>
    </cfRule>
    <cfRule type="cellIs" dxfId="3" priority="2835" operator="equal">
      <formula>"NotPaid"</formula>
    </cfRule>
    <cfRule type="cellIs" dxfId="3" priority="2834" operator="equal">
      <formula>"NotPaid"</formula>
    </cfRule>
    <cfRule type="cellIs" dxfId="3" priority="2833" operator="equal">
      <formula>"NotPaid"</formula>
    </cfRule>
    <cfRule type="cellIs" dxfId="3" priority="2832" operator="equal">
      <formula>"NotPaid"</formula>
    </cfRule>
    <cfRule type="cellIs" dxfId="3" priority="2831" operator="equal">
      <formula>"NotPaid"</formula>
    </cfRule>
    <cfRule type="cellIs" dxfId="3" priority="2830" operator="equal">
      <formula>"NotPaid"</formula>
    </cfRule>
    <cfRule type="cellIs" dxfId="3" priority="2829" operator="equal">
      <formula>"NotPaid"</formula>
    </cfRule>
    <cfRule type="cellIs" dxfId="3" priority="2828" operator="equal">
      <formula>"NotPaid"</formula>
    </cfRule>
    <cfRule type="cellIs" dxfId="3" priority="2827" operator="equal">
      <formula>"NotPaid"</formula>
    </cfRule>
    <cfRule type="cellIs" dxfId="3" priority="2826" operator="equal">
      <formula>"NotPaid"</formula>
    </cfRule>
    <cfRule type="cellIs" dxfId="3" priority="2825" operator="equal">
      <formula>"NotPaid"</formula>
    </cfRule>
    <cfRule type="cellIs" dxfId="3" priority="2824" operator="equal">
      <formula>"NotPaid"</formula>
    </cfRule>
    <cfRule type="cellIs" dxfId="3" priority="2823" operator="equal">
      <formula>"NotPaid"</formula>
    </cfRule>
    <cfRule type="cellIs" dxfId="3" priority="2822" operator="equal">
      <formula>"NotPaid"</formula>
    </cfRule>
    <cfRule type="cellIs" dxfId="3" priority="2821" operator="equal">
      <formula>"NotPaid"</formula>
    </cfRule>
    <cfRule type="cellIs" dxfId="3" priority="2820" operator="equal">
      <formula>"NotPaid"</formula>
    </cfRule>
    <cfRule type="cellIs" dxfId="3" priority="2819" operator="equal">
      <formula>"NotPaid"</formula>
    </cfRule>
    <cfRule type="cellIs" dxfId="3" priority="2818" operator="equal">
      <formula>"NotPaid"</formula>
    </cfRule>
    <cfRule type="cellIs" dxfId="3" priority="2817" operator="equal">
      <formula>"NotPaid"</formula>
    </cfRule>
    <cfRule type="cellIs" dxfId="3" priority="2816" operator="equal">
      <formula>"NotPaid"</formula>
    </cfRule>
    <cfRule type="cellIs" dxfId="3" priority="2815" operator="equal">
      <formula>"NotPaid"</formula>
    </cfRule>
    <cfRule type="cellIs" dxfId="3" priority="2814" operator="equal">
      <formula>"NotPaid"</formula>
    </cfRule>
    <cfRule type="cellIs" dxfId="3" priority="2813" operator="equal">
      <formula>"NotPaid"</formula>
    </cfRule>
    <cfRule type="cellIs" dxfId="3" priority="2812" operator="equal">
      <formula>"NotPaid"</formula>
    </cfRule>
    <cfRule type="cellIs" dxfId="3" priority="2811" operator="equal">
      <formula>"NotPaid"</formula>
    </cfRule>
    <cfRule type="cellIs" dxfId="3" priority="2810" operator="equal">
      <formula>"NotPaid"</formula>
    </cfRule>
  </conditionalFormatting>
  <conditionalFormatting sqref="D13:I13">
    <cfRule type="cellIs" dxfId="3" priority="3510" operator="equal">
      <formula>"NotPaid"</formula>
    </cfRule>
  </conditionalFormatting>
  <conditionalFormatting sqref="G13:N13">
    <cfRule type="cellIs" dxfId="3" priority="3486" operator="equal">
      <formula>"NotPaid"</formula>
    </cfRule>
  </conditionalFormatting>
  <conditionalFormatting sqref="J13">
    <cfRule type="cellIs" dxfId="3" priority="3508" operator="equal">
      <formula>"NotPaid"</formula>
    </cfRule>
  </conditionalFormatting>
  <conditionalFormatting sqref="K13:O13">
    <cfRule type="cellIs" dxfId="3" priority="3509" operator="equal">
      <formula>"NotPaid"</formula>
    </cfRule>
  </conditionalFormatting>
  <conditionalFormatting sqref="O13">
    <cfRule type="cellIs" dxfId="3" priority="3487" operator="equal">
      <formula>"NotPaid"</formula>
    </cfRule>
  </conditionalFormatting>
  <conditionalFormatting sqref="AD13">
    <cfRule type="cellIs" dxfId="3" priority="2760" operator="equal">
      <formula>"NotPaid"</formula>
    </cfRule>
    <cfRule type="cellIs" dxfId="3" priority="2759" operator="equal">
      <formula>"NotPaid"</formula>
    </cfRule>
    <cfRule type="cellIs" dxfId="3" priority="2758" operator="equal">
      <formula>"NotPaid"</formula>
    </cfRule>
    <cfRule type="cellIs" dxfId="3" priority="2757" operator="equal">
      <formula>"NotPaid"</formula>
    </cfRule>
    <cfRule type="cellIs" dxfId="3" priority="2756" operator="equal">
      <formula>"NotPaid"</formula>
    </cfRule>
    <cfRule type="cellIs" dxfId="3" priority="2755" operator="equal">
      <formula>"NotPaid"</formula>
    </cfRule>
    <cfRule type="cellIs" dxfId="3" priority="2754" operator="equal">
      <formula>"NotPaid"</formula>
    </cfRule>
    <cfRule type="cellIs" dxfId="3" priority="2753" operator="equal">
      <formula>"NotPaid"</formula>
    </cfRule>
    <cfRule type="cellIs" dxfId="3" priority="2752" operator="equal">
      <formula>"NotPaid"</formula>
    </cfRule>
    <cfRule type="cellIs" dxfId="3" priority="2751" operator="equal">
      <formula>"NotPaid"</formula>
    </cfRule>
    <cfRule type="cellIs" dxfId="3" priority="2750" operator="equal">
      <formula>"NotPaid"</formula>
    </cfRule>
    <cfRule type="cellIs" dxfId="3" priority="2749" operator="equal">
      <formula>"NotPaid"</formula>
    </cfRule>
    <cfRule type="cellIs" dxfId="3" priority="2748" operator="equal">
      <formula>"NotPaid"</formula>
    </cfRule>
    <cfRule type="cellIs" dxfId="3" priority="2747" operator="equal">
      <formula>"NotPaid"</formula>
    </cfRule>
    <cfRule type="cellIs" dxfId="3" priority="2746" operator="equal">
      <formula>"NotPaid"</formula>
    </cfRule>
    <cfRule type="cellIs" dxfId="3" priority="2745" operator="equal">
      <formula>"NotPaid"</formula>
    </cfRule>
    <cfRule type="cellIs" dxfId="3" priority="2744" operator="equal">
      <formula>"NotPaid"</formula>
    </cfRule>
    <cfRule type="cellIs" dxfId="3" priority="2743" operator="equal">
      <formula>"NotPaid"</formula>
    </cfRule>
    <cfRule type="cellIs" dxfId="3" priority="2742" operator="equal">
      <formula>"NotPaid"</formula>
    </cfRule>
    <cfRule type="cellIs" dxfId="3" priority="2741" operator="equal">
      <formula>"NotPaid"</formula>
    </cfRule>
    <cfRule type="cellIs" dxfId="3" priority="2740" operator="equal">
      <formula>"NotPaid"</formula>
    </cfRule>
    <cfRule type="cellIs" dxfId="3" priority="2739" operator="equal">
      <formula>"NotPaid"</formula>
    </cfRule>
    <cfRule type="cellIs" dxfId="3" priority="2738" operator="equal">
      <formula>"NotPaid"</formula>
    </cfRule>
    <cfRule type="cellIs" dxfId="3" priority="2737" operator="equal">
      <formula>"NotPaid"</formula>
    </cfRule>
    <cfRule type="cellIs" dxfId="3" priority="2736" operator="equal">
      <formula>"NotPaid"</formula>
    </cfRule>
    <cfRule type="cellIs" dxfId="3" priority="2735" operator="equal">
      <formula>"NotPaid"</formula>
    </cfRule>
    <cfRule type="cellIs" dxfId="3" priority="2734" operator="equal">
      <formula>"NotPaid"</formula>
    </cfRule>
    <cfRule type="cellIs" dxfId="3" priority="2733" operator="equal">
      <formula>"NotPaid"</formula>
    </cfRule>
    <cfRule type="cellIs" dxfId="3" priority="2732" operator="equal">
      <formula>"NotPaid"</formula>
    </cfRule>
    <cfRule type="cellIs" dxfId="3" priority="2731" operator="equal">
      <formula>"NotPaid"</formula>
    </cfRule>
    <cfRule type="cellIs" dxfId="3" priority="2730" operator="equal">
      <formula>"NotPaid"</formula>
    </cfRule>
    <cfRule type="cellIs" dxfId="3" priority="2729" operator="equal">
      <formula>"NotPaid"</formula>
    </cfRule>
    <cfRule type="cellIs" dxfId="3" priority="2728" operator="equal">
      <formula>"NotPaid"</formula>
    </cfRule>
    <cfRule type="cellIs" dxfId="3" priority="2727" operator="equal">
      <formula>"NotPaid"</formula>
    </cfRule>
    <cfRule type="cellIs" dxfId="3" priority="2726" operator="equal">
      <formula>"NotPaid"</formula>
    </cfRule>
    <cfRule type="cellIs" dxfId="3" priority="2725" operator="equal">
      <formula>"NotPaid"</formula>
    </cfRule>
    <cfRule type="cellIs" dxfId="3" priority="2724" operator="equal">
      <formula>"NotPaid"</formula>
    </cfRule>
    <cfRule type="cellIs" dxfId="3" priority="2723" operator="equal">
      <formula>"NotPaid"</formula>
    </cfRule>
    <cfRule type="cellIs" dxfId="3" priority="2722" operator="equal">
      <formula>"NotPaid"</formula>
    </cfRule>
    <cfRule type="cellIs" dxfId="3" priority="2721" operator="equal">
      <formula>"NotPaid"</formula>
    </cfRule>
    <cfRule type="cellIs" dxfId="3" priority="2720" operator="equal">
      <formula>"NotPaid"</formula>
    </cfRule>
    <cfRule type="cellIs" dxfId="3" priority="2719" operator="equal">
      <formula>"NotPaid"</formula>
    </cfRule>
    <cfRule type="cellIs" dxfId="3" priority="2718" operator="equal">
      <formula>"NotPaid"</formula>
    </cfRule>
    <cfRule type="cellIs" dxfId="3" priority="2717" operator="equal">
      <formula>"NotPaid"</formula>
    </cfRule>
    <cfRule type="cellIs" dxfId="3" priority="2716" operator="equal">
      <formula>"NotPaid"</formula>
    </cfRule>
    <cfRule type="cellIs" dxfId="3" priority="2715" operator="equal">
      <formula>"NotPaid"</formula>
    </cfRule>
  </conditionalFormatting>
  <conditionalFormatting sqref="D14:I14">
    <cfRule type="cellIs" dxfId="3" priority="3531" operator="equal">
      <formula>"NotPaid"</formula>
    </cfRule>
  </conditionalFormatting>
  <conditionalFormatting sqref="D14">
    <cfRule type="cellIs" dxfId="3" priority="3528" operator="equal">
      <formula>"NotPaid"</formula>
    </cfRule>
  </conditionalFormatting>
  <conditionalFormatting sqref="E14:N14">
    <cfRule type="cellIs" dxfId="3" priority="3527" operator="equal">
      <formula>"NotPaid"</formula>
    </cfRule>
  </conditionalFormatting>
  <conditionalFormatting sqref="F14:G14">
    <cfRule type="cellIs" dxfId="3" priority="3469" operator="equal">
      <formula>"NotPaid"</formula>
    </cfRule>
  </conditionalFormatting>
  <conditionalFormatting sqref="H14:O14">
    <cfRule type="cellIs" dxfId="3" priority="3472" operator="equal">
      <formula>"NotPaid"</formula>
    </cfRule>
  </conditionalFormatting>
  <conditionalFormatting sqref="J14">
    <cfRule type="cellIs" dxfId="3" priority="3529" operator="equal">
      <formula>"NotPaid"</formula>
    </cfRule>
  </conditionalFormatting>
  <conditionalFormatting sqref="K14:O14">
    <cfRule type="cellIs" dxfId="3" priority="3530" operator="equal">
      <formula>"NotPaid"</formula>
    </cfRule>
  </conditionalFormatting>
  <conditionalFormatting sqref="AE14">
    <cfRule type="expression" dxfId="7" priority="39839" stopIfTrue="1">
      <formula>Physics!AE29="not paid"</formula>
    </cfRule>
  </conditionalFormatting>
  <conditionalFormatting sqref="D15">
    <cfRule type="cellIs" dxfId="3" priority="3746" operator="equal">
      <formula>"NotPaid"</formula>
    </cfRule>
    <cfRule type="cellIs" dxfId="3" priority="3475" operator="equal">
      <formula>"NotPaid"</formula>
    </cfRule>
  </conditionalFormatting>
  <conditionalFormatting sqref="E15:N15">
    <cfRule type="cellIs" dxfId="3" priority="3745" operator="equal">
      <formula>"NotPaid"</formula>
    </cfRule>
  </conditionalFormatting>
  <conditionalFormatting sqref="E15">
    <cfRule type="cellIs" dxfId="3" priority="3526" operator="equal">
      <formula>"NotPaid"</formula>
    </cfRule>
  </conditionalFormatting>
  <conditionalFormatting sqref="F15:N15">
    <cfRule type="cellIs" dxfId="3" priority="3514" operator="equal">
      <formula>"NotPaid"</formula>
    </cfRule>
  </conditionalFormatting>
  <conditionalFormatting sqref="F15:G15">
    <cfRule type="cellIs" dxfId="3" priority="3488" operator="equal">
      <formula>"NotPaid"</formula>
    </cfRule>
  </conditionalFormatting>
  <conditionalFormatting sqref="F15:O15">
    <cfRule type="cellIs" dxfId="3" priority="3471" operator="equal">
      <formula>"NotPaid"</formula>
    </cfRule>
    <cfRule type="cellIs" dxfId="3" priority="3470" operator="equal">
      <formula>"NotPaid"</formula>
    </cfRule>
  </conditionalFormatting>
  <conditionalFormatting sqref="H15:O15">
    <cfRule type="cellIs" dxfId="3" priority="3489" operator="equal">
      <formula>"NotPaid"</formula>
    </cfRule>
  </conditionalFormatting>
  <conditionalFormatting sqref="O15">
    <cfRule type="cellIs" dxfId="3" priority="3516" operator="equal">
      <formula>"NotPaid"</formula>
    </cfRule>
    <cfRule type="cellIs" dxfId="3" priority="3515" operator="equal">
      <formula>"NotPaid"</formula>
    </cfRule>
  </conditionalFormatting>
  <conditionalFormatting sqref="R15:AC15">
    <cfRule type="cellIs" dxfId="3" priority="64" operator="equal">
      <formula>"NotPaid"</formula>
    </cfRule>
  </conditionalFormatting>
  <conditionalFormatting sqref="E16">
    <cfRule type="cellIs" dxfId="3" priority="3742" operator="equal">
      <formula>"NotPaid"</formula>
    </cfRule>
  </conditionalFormatting>
  <conditionalFormatting sqref="F16:N16">
    <cfRule type="cellIs" dxfId="3" priority="3695" operator="equal">
      <formula>"NotPaid"</formula>
    </cfRule>
  </conditionalFormatting>
  <conditionalFormatting sqref="G16:N16">
    <cfRule type="cellIs" dxfId="3" priority="3517" operator="equal">
      <formula>"NotPaid"</formula>
    </cfRule>
  </conditionalFormatting>
  <conditionalFormatting sqref="O16">
    <cfRule type="cellIs" dxfId="3" priority="3710" operator="equal">
      <formula>"NotPaid"</formula>
    </cfRule>
    <cfRule type="cellIs" dxfId="3" priority="3709" operator="equal">
      <formula>"NotPaid"</formula>
    </cfRule>
    <cfRule type="cellIs" dxfId="3" priority="3518" operator="equal">
      <formula>"NotPaid"</formula>
    </cfRule>
  </conditionalFormatting>
  <conditionalFormatting sqref="G17:N17">
    <cfRule type="cellIs" dxfId="3" priority="3720" operator="equal">
      <formula>"NotPaid"</formula>
    </cfRule>
  </conditionalFormatting>
  <conditionalFormatting sqref="O17">
    <cfRule type="cellIs" dxfId="3" priority="3721" operator="equal">
      <formula>"NotPaid"</formula>
    </cfRule>
  </conditionalFormatting>
  <conditionalFormatting sqref="AK17:AL17">
    <cfRule type="expression" dxfId="7" priority="39840" stopIfTrue="1">
      <formula>Physics!AK31="not paid"</formula>
    </cfRule>
  </conditionalFormatting>
  <conditionalFormatting sqref="F18:G18">
    <cfRule type="cellIs" dxfId="3" priority="3519" operator="equal">
      <formula>"NotPaid"</formula>
    </cfRule>
  </conditionalFormatting>
  <conditionalFormatting sqref="H18:O18">
    <cfRule type="cellIs" dxfId="3" priority="3522" operator="equal">
      <formula>"NotPaid"</formula>
    </cfRule>
  </conditionalFormatting>
  <conditionalFormatting sqref="Q18:R18">
    <cfRule type="cellIs" dxfId="3" priority="185" operator="equal">
      <formula>"NotPaid"</formula>
    </cfRule>
    <cfRule type="cellIs" dxfId="3" priority="184" operator="equal">
      <formula>"NotPaid"</formula>
    </cfRule>
  </conditionalFormatting>
  <conditionalFormatting sqref="S18:U18">
    <cfRule type="cellIs" dxfId="3" priority="267" operator="equal">
      <formula>"NotPaid"</formula>
    </cfRule>
    <cfRule type="cellIs" dxfId="3" priority="266" operator="equal">
      <formula>"NotPaid"</formula>
    </cfRule>
  </conditionalFormatting>
  <conditionalFormatting sqref="V18:X18">
    <cfRule type="cellIs" dxfId="3" priority="349" operator="equal">
      <formula>"NotPaid"</formula>
    </cfRule>
    <cfRule type="cellIs" dxfId="3" priority="348" operator="equal">
      <formula>"NotPaid"</formula>
    </cfRule>
  </conditionalFormatting>
  <conditionalFormatting sqref="Y18:AA18">
    <cfRule type="cellIs" dxfId="3" priority="430" operator="equal">
      <formula>"NotPaid"</formula>
    </cfRule>
    <cfRule type="cellIs" dxfId="3" priority="431" operator="equal">
      <formula>"NotPaid"</formula>
    </cfRule>
  </conditionalFormatting>
  <conditionalFormatting sqref="AD18">
    <cfRule type="cellIs" dxfId="3" priority="3374" operator="equal">
      <formula>"NotPaid"</formula>
    </cfRule>
    <cfRule type="cellIs" dxfId="3" priority="3286" operator="equal">
      <formula>"NotPaid"</formula>
    </cfRule>
    <cfRule type="cellIs" dxfId="3" priority="3277" operator="equal">
      <formula>"NotPaid"</formula>
    </cfRule>
  </conditionalFormatting>
  <conditionalFormatting sqref="D19">
    <cfRule type="cellIs" dxfId="3" priority="3525" operator="equal">
      <formula>"NotPaid"</formula>
    </cfRule>
  </conditionalFormatting>
  <conditionalFormatting sqref="F19:G19">
    <cfRule type="cellIs" dxfId="3" priority="3734" operator="equal">
      <formula>"NotPaid"</formula>
    </cfRule>
  </conditionalFormatting>
  <conditionalFormatting sqref="F19:O19">
    <cfRule type="cellIs" dxfId="3" priority="3521" operator="equal">
      <formula>"NotPaid"</formula>
    </cfRule>
    <cfRule type="cellIs" dxfId="3" priority="3520" operator="equal">
      <formula>"NotPaid"</formula>
    </cfRule>
  </conditionalFormatting>
  <conditionalFormatting sqref="H19:O19">
    <cfRule type="cellIs" dxfId="3" priority="3737" operator="equal">
      <formula>"NotPaid"</formula>
    </cfRule>
  </conditionalFormatting>
  <conditionalFormatting sqref="Q19:R19">
    <cfRule type="cellIs" dxfId="3" priority="183" operator="equal">
      <formula>"NotPaid"</formula>
    </cfRule>
  </conditionalFormatting>
  <conditionalFormatting sqref="S19:U19">
    <cfRule type="cellIs" dxfId="3" priority="265" operator="equal">
      <formula>"NotPaid"</formula>
    </cfRule>
  </conditionalFormatting>
  <conditionalFormatting sqref="V19:X19">
    <cfRule type="cellIs" dxfId="3" priority="347" operator="equal">
      <formula>"NotPaid"</formula>
    </cfRule>
  </conditionalFormatting>
  <conditionalFormatting sqref="Y19:AA19">
    <cfRule type="cellIs" dxfId="3" priority="429" operator="equal">
      <formula>"NotPaid"</formula>
    </cfRule>
  </conditionalFormatting>
  <conditionalFormatting sqref="AD19">
    <cfRule type="cellIs" dxfId="3" priority="2763" operator="equal">
      <formula>"NotPaid"</formula>
    </cfRule>
    <cfRule type="cellIs" dxfId="3" priority="2762" operator="equal">
      <formula>"NotPaid"</formula>
    </cfRule>
    <cfRule type="cellIs" dxfId="3" priority="2761" operator="equal">
      <formula>"NotPaid"</formula>
    </cfRule>
  </conditionalFormatting>
  <conditionalFormatting sqref="D20">
    <cfRule type="cellIs" dxfId="3" priority="3741" operator="equal">
      <formula>"NotPaid"</formula>
    </cfRule>
  </conditionalFormatting>
  <conditionalFormatting sqref="F20:O20">
    <cfRule type="cellIs" dxfId="3" priority="3736" operator="equal">
      <formula>"NotPaid"</formula>
    </cfRule>
    <cfRule type="cellIs" dxfId="3" priority="3735" operator="equal">
      <formula>"NotPaid"</formula>
    </cfRule>
  </conditionalFormatting>
  <conditionalFormatting sqref="Q20:R20">
    <cfRule type="cellIs" dxfId="3" priority="181" operator="equal">
      <formula>"NotPaid"</formula>
    </cfRule>
    <cfRule type="cellIs" dxfId="3" priority="182" operator="equal">
      <formula>"NotPaid"</formula>
    </cfRule>
  </conditionalFormatting>
  <conditionalFormatting sqref="S20:U20">
    <cfRule type="cellIs" dxfId="3" priority="264" operator="equal">
      <formula>"NotPaid"</formula>
    </cfRule>
    <cfRule type="cellIs" dxfId="3" priority="263" operator="equal">
      <formula>"NotPaid"</formula>
    </cfRule>
  </conditionalFormatting>
  <conditionalFormatting sqref="V20:X20">
    <cfRule type="cellIs" dxfId="3" priority="345" operator="equal">
      <formula>"NotPaid"</formula>
    </cfRule>
    <cfRule type="cellIs" dxfId="3" priority="346" operator="equal">
      <formula>"NotPaid"</formula>
    </cfRule>
  </conditionalFormatting>
  <conditionalFormatting sqref="Y20:AA20">
    <cfRule type="cellIs" dxfId="3" priority="428" operator="equal">
      <formula>"NotPaid"</formula>
    </cfRule>
    <cfRule type="cellIs" dxfId="3" priority="427" operator="equal">
      <formula>"NotPaid"</formula>
    </cfRule>
  </conditionalFormatting>
  <conditionalFormatting sqref="AD20">
    <cfRule type="cellIs" dxfId="3" priority="3372" operator="equal">
      <formula>"NotPaid"</formula>
    </cfRule>
    <cfRule type="cellIs" dxfId="3" priority="3362" operator="equal">
      <formula>"NotPaid"</formula>
    </cfRule>
    <cfRule type="cellIs" dxfId="3" priority="3287" operator="equal">
      <formula>"NotPaid"</formula>
    </cfRule>
    <cfRule type="cellIs" dxfId="3" priority="3276" operator="equal">
      <formula>"NotPaid"</formula>
    </cfRule>
  </conditionalFormatting>
  <conditionalFormatting sqref="D21:E21">
    <cfRule type="cellIs" dxfId="3" priority="3733" operator="equal">
      <formula>"NotPaid"</formula>
    </cfRule>
    <cfRule type="cellIs" dxfId="3" priority="3730" operator="equal">
      <formula>"NotPaid"</formula>
    </cfRule>
  </conditionalFormatting>
  <conditionalFormatting sqref="D21">
    <cfRule type="cellIs" dxfId="3" priority="3731" operator="equal">
      <formula>"NotPaid"</formula>
    </cfRule>
  </conditionalFormatting>
  <conditionalFormatting sqref="E21">
    <cfRule type="cellIs" dxfId="3" priority="3732" operator="equal">
      <formula>"NotPaid"</formula>
    </cfRule>
  </conditionalFormatting>
  <conditionalFormatting sqref="F21:N21">
    <cfRule type="cellIs" dxfId="3" priority="3729" operator="equal">
      <formula>"NotPaid"</formula>
    </cfRule>
    <cfRule type="cellIs" dxfId="3" priority="3728" operator="equal">
      <formula>"NotPaid"</formula>
    </cfRule>
  </conditionalFormatting>
  <conditionalFormatting sqref="Q21:R21">
    <cfRule type="cellIs" dxfId="3" priority="186" operator="equal">
      <formula>"NotPaid"</formula>
    </cfRule>
  </conditionalFormatting>
  <conditionalFormatting sqref="S21:U21">
    <cfRule type="cellIs" dxfId="3" priority="268" operator="equal">
      <formula>"NotPaid"</formula>
    </cfRule>
  </conditionalFormatting>
  <conditionalFormatting sqref="V21:X21">
    <cfRule type="cellIs" dxfId="3" priority="350" operator="equal">
      <formula>"NotPaid"</formula>
    </cfRule>
  </conditionalFormatting>
  <conditionalFormatting sqref="Y21:AA21">
    <cfRule type="cellIs" dxfId="3" priority="432" operator="equal">
      <formula>"NotPaid"</formula>
    </cfRule>
  </conditionalFormatting>
  <conditionalFormatting sqref="D22:E22">
    <cfRule type="cellIs" dxfId="3" priority="3727" operator="equal">
      <formula>"NotPaid"</formula>
    </cfRule>
    <cfRule type="cellIs" dxfId="3" priority="3724" operator="equal">
      <formula>"NotPaid"</formula>
    </cfRule>
  </conditionalFormatting>
  <conditionalFormatting sqref="D22">
    <cfRule type="cellIs" dxfId="3" priority="3725" operator="equal">
      <formula>"NotPaid"</formula>
    </cfRule>
  </conditionalFormatting>
  <conditionalFormatting sqref="E22">
    <cfRule type="cellIs" dxfId="3" priority="3726" operator="equal">
      <formula>"NotPaid"</formula>
    </cfRule>
  </conditionalFormatting>
  <conditionalFormatting sqref="F22:N22">
    <cfRule type="cellIs" dxfId="3" priority="3723" operator="equal">
      <formula>"NotPaid"</formula>
    </cfRule>
    <cfRule type="cellIs" dxfId="3" priority="3722" operator="equal">
      <formula>"NotPaid"</formula>
    </cfRule>
  </conditionalFormatting>
  <conditionalFormatting sqref="AE22">
    <cfRule type="expression" dxfId="7" priority="3413" stopIfTrue="1">
      <formula>Physics!AE45="not paid"</formula>
    </cfRule>
  </conditionalFormatting>
  <conditionalFormatting sqref="AF22:AQ22">
    <cfRule type="expression" dxfId="5" priority="3390" stopIfTrue="1">
      <formula>AF22="not paid"</formula>
    </cfRule>
  </conditionalFormatting>
  <conditionalFormatting sqref="D23:E23">
    <cfRule type="cellIs" dxfId="3" priority="3718" operator="equal">
      <formula>"NotPaid"</formula>
    </cfRule>
    <cfRule type="cellIs" dxfId="3" priority="3715" operator="equal">
      <formula>"NotPaid"</formula>
    </cfRule>
  </conditionalFormatting>
  <conditionalFormatting sqref="D23">
    <cfRule type="cellIs" dxfId="3" priority="3716" operator="equal">
      <formula>"NotPaid"</formula>
    </cfRule>
  </conditionalFormatting>
  <conditionalFormatting sqref="E23">
    <cfRule type="cellIs" dxfId="3" priority="3717" operator="equal">
      <formula>"NotPaid"</formula>
    </cfRule>
  </conditionalFormatting>
  <conditionalFormatting sqref="F23:N23">
    <cfRule type="cellIs" dxfId="3" priority="3714" operator="equal">
      <formula>"NotPaid"</formula>
    </cfRule>
    <cfRule type="cellIs" dxfId="3" priority="3713" operator="equal">
      <formula>"NotPaid"</formula>
    </cfRule>
  </conditionalFormatting>
  <conditionalFormatting sqref="O23">
    <cfRule type="cellIs" dxfId="3" priority="3712" operator="equal">
      <formula>"NotPaid"</formula>
    </cfRule>
  </conditionalFormatting>
  <conditionalFormatting sqref="R23:AC23">
    <cfRule type="cellIs" dxfId="3" priority="63" operator="equal">
      <formula>"NotPaid"</formula>
    </cfRule>
  </conditionalFormatting>
  <conditionalFormatting sqref="AD23">
    <cfRule type="cellIs" dxfId="3" priority="3352" operator="equal">
      <formula>"NotPaid"</formula>
    </cfRule>
    <cfRule type="cellIs" dxfId="3" priority="3344" operator="equal">
      <formula>"NotPaid"</formula>
    </cfRule>
    <cfRule type="cellIs" dxfId="3" priority="3274" operator="equal">
      <formula>"NotPaid"</formula>
    </cfRule>
    <cfRule type="cellIs" dxfId="3" priority="3266" operator="equal">
      <formula>"NotPaid"</formula>
    </cfRule>
    <cfRule type="cellIs" dxfId="3" priority="3258" operator="equal">
      <formula>"NotPaid"</formula>
    </cfRule>
  </conditionalFormatting>
  <conditionalFormatting sqref="D24:E24">
    <cfRule type="cellIs" dxfId="3" priority="3706" operator="equal">
      <formula>"NotPaid"</formula>
    </cfRule>
    <cfRule type="cellIs" dxfId="3" priority="3705" operator="equal">
      <formula>"NotPaid"</formula>
    </cfRule>
    <cfRule type="cellIs" dxfId="3" priority="3704" operator="equal">
      <formula>"NotPaid"</formula>
    </cfRule>
  </conditionalFormatting>
  <conditionalFormatting sqref="F24">
    <cfRule type="cellIs" dxfId="3" priority="3687" operator="equal">
      <formula>"NotPaid"</formula>
    </cfRule>
    <cfRule type="cellIs" dxfId="3" priority="3686" operator="equal">
      <formula>"NotPaid"</formula>
    </cfRule>
    <cfRule type="cellIs" dxfId="3" priority="3685" operator="equal">
      <formula>"NotPaid"</formula>
    </cfRule>
  </conditionalFormatting>
  <conditionalFormatting sqref="G24:N24">
    <cfRule type="cellIs" dxfId="3" priority="3707" operator="equal">
      <formula>"NotPaid"</formula>
    </cfRule>
  </conditionalFormatting>
  <conditionalFormatting sqref="O24">
    <cfRule type="cellIs" dxfId="3" priority="3708" operator="equal">
      <formula>"NotPaid"</formula>
    </cfRule>
  </conditionalFormatting>
  <conditionalFormatting sqref="D25:E25">
    <cfRule type="cellIs" dxfId="3" priority="3702" operator="equal">
      <formula>"NotPaid"</formula>
    </cfRule>
    <cfRule type="cellIs" dxfId="3" priority="3701" operator="equal">
      <formula>"NotPaid"</formula>
    </cfRule>
    <cfRule type="cellIs" dxfId="3" priority="3700" operator="equal">
      <formula>"NotPaid"</formula>
    </cfRule>
  </conditionalFormatting>
  <conditionalFormatting sqref="F25">
    <cfRule type="cellIs" dxfId="3" priority="3699" operator="equal">
      <formula>"NotPaid"</formula>
    </cfRule>
  </conditionalFormatting>
  <conditionalFormatting sqref="G25:N25">
    <cfRule type="cellIs" dxfId="3" priority="3703" operator="equal">
      <formula>"NotPaid"</formula>
    </cfRule>
  </conditionalFormatting>
  <conditionalFormatting sqref="O25">
    <cfRule type="cellIs" dxfId="3" priority="3692" operator="equal">
      <formula>"NotPaid"</formula>
    </cfRule>
  </conditionalFormatting>
  <conditionalFormatting sqref="Q25:R25">
    <cfRule type="cellIs" dxfId="3" priority="677" operator="equal">
      <formula>"NotPaid"</formula>
    </cfRule>
    <cfRule type="cellIs" dxfId="3" priority="676" operator="equal">
      <formula>"NotPaid"</formula>
    </cfRule>
    <cfRule type="cellIs" dxfId="3" priority="675" operator="equal">
      <formula>"NotPaid"</formula>
    </cfRule>
    <cfRule type="cellIs" dxfId="3" priority="678" operator="equal">
      <formula>"NotPaid"</formula>
    </cfRule>
  </conditionalFormatting>
  <conditionalFormatting sqref="S25:U25">
    <cfRule type="cellIs" dxfId="3" priority="831" operator="equal">
      <formula>"NotPaid"</formula>
    </cfRule>
    <cfRule type="cellIs" dxfId="3" priority="830" operator="equal">
      <formula>"NotPaid"</formula>
    </cfRule>
    <cfRule type="cellIs" dxfId="3" priority="829" operator="equal">
      <formula>"NotPaid"</formula>
    </cfRule>
    <cfRule type="cellIs" dxfId="3" priority="828" operator="equal">
      <formula>"NotPaid"</formula>
    </cfRule>
  </conditionalFormatting>
  <conditionalFormatting sqref="V25:X25">
    <cfRule type="cellIs" dxfId="3" priority="983" operator="equal">
      <formula>"NotPaid"</formula>
    </cfRule>
    <cfRule type="cellIs" dxfId="3" priority="981" operator="equal">
      <formula>"NotPaid"</formula>
    </cfRule>
    <cfRule type="cellIs" dxfId="3" priority="984" operator="equal">
      <formula>"NotPaid"</formula>
    </cfRule>
    <cfRule type="cellIs" dxfId="3" priority="982" operator="equal">
      <formula>"NotPaid"</formula>
    </cfRule>
  </conditionalFormatting>
  <conditionalFormatting sqref="Y25:AA25">
    <cfRule type="cellIs" dxfId="3" priority="1137" operator="equal">
      <formula>"NotPaid"</formula>
    </cfRule>
    <cfRule type="cellIs" dxfId="3" priority="1136" operator="equal">
      <formula>"NotPaid"</formula>
    </cfRule>
    <cfRule type="cellIs" dxfId="3" priority="1135" operator="equal">
      <formula>"NotPaid"</formula>
    </cfRule>
    <cfRule type="cellIs" dxfId="3" priority="1134" operator="equal">
      <formula>"NotPaid"</formula>
    </cfRule>
  </conditionalFormatting>
  <conditionalFormatting sqref="AD25">
    <cfRule type="cellIs" dxfId="3" priority="3385" operator="equal">
      <formula>"NotPaid"</formula>
    </cfRule>
    <cfRule type="cellIs" dxfId="3" priority="3384" operator="equal">
      <formula>"NotPaid"</formula>
    </cfRule>
    <cfRule type="cellIs" dxfId="3" priority="3383" operator="equal">
      <formula>"NotPaid"</formula>
    </cfRule>
  </conditionalFormatting>
  <conditionalFormatting sqref="AK25:AL25">
    <cfRule type="expression" dxfId="7" priority="3415" stopIfTrue="1">
      <formula>Physics!AK47="not paid"</formula>
    </cfRule>
  </conditionalFormatting>
  <conditionalFormatting sqref="D26:E26">
    <cfRule type="cellIs" dxfId="3" priority="3698" operator="equal">
      <formula>"NotPaid"</formula>
    </cfRule>
    <cfRule type="cellIs" dxfId="3" priority="3697" operator="equal">
      <formula>"NotPaid"</formula>
    </cfRule>
    <cfRule type="cellIs" dxfId="3" priority="3696" operator="equal">
      <formula>"NotPaid"</formula>
    </cfRule>
  </conditionalFormatting>
  <conditionalFormatting sqref="F26">
    <cfRule type="cellIs" dxfId="3" priority="3690" operator="equal">
      <formula>"NotPaid"</formula>
    </cfRule>
    <cfRule type="cellIs" dxfId="3" priority="3689" operator="equal">
      <formula>"NotPaid"</formula>
    </cfRule>
    <cfRule type="cellIs" dxfId="3" priority="3688" operator="equal">
      <formula>"NotPaid"</formula>
    </cfRule>
  </conditionalFormatting>
  <conditionalFormatting sqref="G26">
    <cfRule type="cellIs" dxfId="3" priority="3691" operator="equal">
      <formula>"NotPaid"</formula>
    </cfRule>
  </conditionalFormatting>
  <conditionalFormatting sqref="H26:N26">
    <cfRule type="cellIs" dxfId="3" priority="3693" operator="equal">
      <formula>"NotPaid"</formula>
    </cfRule>
  </conditionalFormatting>
  <conditionalFormatting sqref="O26">
    <cfRule type="cellIs" dxfId="3" priority="3694" operator="equal">
      <formula>"NotPaid"</formula>
    </cfRule>
  </conditionalFormatting>
  <conditionalFormatting sqref="Q26:R26">
    <cfRule type="cellIs" dxfId="3" priority="668" operator="equal">
      <formula>"NotPaid"</formula>
    </cfRule>
    <cfRule type="cellIs" dxfId="3" priority="665" operator="equal">
      <formula>"NotPaid"</formula>
    </cfRule>
    <cfRule type="cellIs" dxfId="3" priority="639" operator="equal">
      <formula>"NotPaid"</formula>
    </cfRule>
    <cfRule type="cellIs" dxfId="3" priority="647" operator="equal">
      <formula>"NotPaid"</formula>
    </cfRule>
  </conditionalFormatting>
  <conditionalFormatting sqref="S26:U26">
    <cfRule type="cellIs" dxfId="3" priority="821" operator="equal">
      <formula>"NotPaid"</formula>
    </cfRule>
    <cfRule type="cellIs" dxfId="3" priority="818" operator="equal">
      <formula>"NotPaid"</formula>
    </cfRule>
    <cfRule type="cellIs" dxfId="3" priority="800" operator="equal">
      <formula>"NotPaid"</formula>
    </cfRule>
    <cfRule type="cellIs" dxfId="3" priority="792" operator="equal">
      <formula>"NotPaid"</formula>
    </cfRule>
  </conditionalFormatting>
  <conditionalFormatting sqref="V26:X26">
    <cfRule type="cellIs" dxfId="3" priority="971" operator="equal">
      <formula>"NotPaid"</formula>
    </cfRule>
    <cfRule type="cellIs" dxfId="3" priority="974" operator="equal">
      <formula>"NotPaid"</formula>
    </cfRule>
    <cfRule type="cellIs" dxfId="3" priority="953" operator="equal">
      <formula>"NotPaid"</formula>
    </cfRule>
    <cfRule type="cellIs" dxfId="3" priority="945" operator="equal">
      <formula>"NotPaid"</formula>
    </cfRule>
  </conditionalFormatting>
  <conditionalFormatting sqref="Y26:AA26">
    <cfRule type="cellIs" dxfId="3" priority="1127" operator="equal">
      <formula>"NotPaid"</formula>
    </cfRule>
    <cfRule type="cellIs" dxfId="3" priority="1124" operator="equal">
      <formula>"NotPaid"</formula>
    </cfRule>
    <cfRule type="cellIs" dxfId="3" priority="1106" operator="equal">
      <formula>"NotPaid"</formula>
    </cfRule>
    <cfRule type="cellIs" dxfId="3" priority="1098" operator="equal">
      <formula>"NotPaid"</formula>
    </cfRule>
  </conditionalFormatting>
  <conditionalFormatting sqref="AD26">
    <cfRule type="cellIs" dxfId="3" priority="3371" operator="equal">
      <formula>"NotPaid"</formula>
    </cfRule>
    <cfRule type="cellIs" dxfId="3" priority="3360" operator="equal">
      <formula>"NotPaid"</formula>
    </cfRule>
    <cfRule type="cellIs" dxfId="3" priority="3284" operator="equal">
      <formula>"NotPaid"</formula>
    </cfRule>
    <cfRule type="cellIs" dxfId="3" priority="3261" operator="equal">
      <formula>"NotPaid"</formula>
    </cfRule>
  </conditionalFormatting>
  <conditionalFormatting sqref="D27:E27">
    <cfRule type="cellIs" dxfId="3" priority="3684" operator="equal">
      <formula>"NotPaid"</formula>
    </cfRule>
    <cfRule type="cellIs" dxfId="3" priority="3683" operator="equal">
      <formula>"NotPaid"</formula>
    </cfRule>
    <cfRule type="cellIs" dxfId="3" priority="3682" operator="equal">
      <formula>"NotPaid"</formula>
    </cfRule>
  </conditionalFormatting>
  <conditionalFormatting sqref="F27">
    <cfRule type="cellIs" dxfId="3" priority="3680" operator="equal">
      <formula>"NotPaid"</formula>
    </cfRule>
    <cfRule type="cellIs" dxfId="3" priority="3679" operator="equal">
      <formula>"NotPaid"</formula>
    </cfRule>
    <cfRule type="cellIs" dxfId="3" priority="3678" operator="equal">
      <formula>"NotPaid"</formula>
    </cfRule>
  </conditionalFormatting>
  <conditionalFormatting sqref="G27:N27">
    <cfRule type="cellIs" dxfId="3" priority="3677" operator="equal">
      <formula>"NotPaid"</formula>
    </cfRule>
    <cfRule type="cellIs" dxfId="3" priority="3676" operator="equal">
      <formula>"NotPaid"</formula>
    </cfRule>
    <cfRule type="cellIs" dxfId="3" priority="3675" operator="equal">
      <formula>"NotPaid"</formula>
    </cfRule>
  </conditionalFormatting>
  <conditionalFormatting sqref="O27">
    <cfRule type="cellIs" dxfId="3" priority="3681" operator="equal">
      <formula>"NotPaid"</formula>
    </cfRule>
  </conditionalFormatting>
  <conditionalFormatting sqref="D28:E28">
    <cfRule type="cellIs" dxfId="3" priority="3674" operator="equal">
      <formula>"NotPaid"</formula>
    </cfRule>
    <cfRule type="cellIs" dxfId="3" priority="3673" operator="equal">
      <formula>"NotPaid"</formula>
    </cfRule>
    <cfRule type="cellIs" dxfId="3" priority="3672" operator="equal">
      <formula>"NotPaid"</formula>
    </cfRule>
  </conditionalFormatting>
  <conditionalFormatting sqref="F28">
    <cfRule type="cellIs" dxfId="3" priority="3670" operator="equal">
      <formula>"NotPaid"</formula>
    </cfRule>
    <cfRule type="cellIs" dxfId="3" priority="3669" operator="equal">
      <formula>"NotPaid"</formula>
    </cfRule>
    <cfRule type="cellIs" dxfId="3" priority="3668" operator="equal">
      <formula>"NotPaid"</formula>
    </cfRule>
  </conditionalFormatting>
  <conditionalFormatting sqref="G28">
    <cfRule type="cellIs" dxfId="3" priority="3671" operator="equal">
      <formula>"NotPaid"</formula>
    </cfRule>
  </conditionalFormatting>
  <conditionalFormatting sqref="H28:N28">
    <cfRule type="cellIs" dxfId="3" priority="3667" operator="equal">
      <formula>"NotPaid"</formula>
    </cfRule>
  </conditionalFormatting>
  <conditionalFormatting sqref="O28">
    <cfRule type="cellIs" dxfId="3" priority="3666" operator="equal">
      <formula>"NotPaid"</formula>
    </cfRule>
  </conditionalFormatting>
  <conditionalFormatting sqref="P28">
    <cfRule type="cellIs" dxfId="3" priority="1140" operator="equal">
      <formula>"NotPaid"</formula>
    </cfRule>
  </conditionalFormatting>
  <conditionalFormatting sqref="Q28">
    <cfRule type="cellIs" dxfId="3" priority="527" operator="equal">
      <formula>"NotPaid"</formula>
    </cfRule>
  </conditionalFormatting>
  <conditionalFormatting sqref="R28:AC28">
    <cfRule type="cellIs" dxfId="3" priority="518" operator="equal">
      <formula>"NotPaid"</formula>
    </cfRule>
  </conditionalFormatting>
  <conditionalFormatting sqref="AD28">
    <cfRule type="cellIs" dxfId="3" priority="2668" operator="equal">
      <formula>"NotPaid"</formula>
    </cfRule>
  </conditionalFormatting>
  <conditionalFormatting sqref="D29">
    <cfRule type="cellIs" dxfId="3" priority="3657" operator="equal">
      <formula>"NotPaid"</formula>
    </cfRule>
    <cfRule type="cellIs" dxfId="3" priority="3656" operator="equal">
      <formula>"NotPaid"</formula>
    </cfRule>
    <cfRule type="cellIs" dxfId="3" priority="3655" operator="equal">
      <formula>"NotPaid"</formula>
    </cfRule>
  </conditionalFormatting>
  <conditionalFormatting sqref="Q29:R29">
    <cfRule type="cellIs" dxfId="3" priority="526" operator="equal">
      <formula>"NotPaid"</formula>
    </cfRule>
  </conditionalFormatting>
  <conditionalFormatting sqref="S29:U29">
    <cfRule type="cellIs" dxfId="3" priority="680" operator="equal">
      <formula>"NotPaid"</formula>
    </cfRule>
  </conditionalFormatting>
  <conditionalFormatting sqref="V29:X29">
    <cfRule type="cellIs" dxfId="3" priority="833" operator="equal">
      <formula>"NotPaid"</formula>
    </cfRule>
  </conditionalFormatting>
  <conditionalFormatting sqref="Y29:AA29">
    <cfRule type="cellIs" dxfId="3" priority="986" operator="equal">
      <formula>"NotPaid"</formula>
    </cfRule>
  </conditionalFormatting>
  <conditionalFormatting sqref="AD29">
    <cfRule type="cellIs" dxfId="3" priority="2646" operator="equal">
      <formula>"NotPaid"</formula>
    </cfRule>
  </conditionalFormatting>
  <conditionalFormatting sqref="AL29:AQ29">
    <cfRule type="expression" dxfId="5" priority="3452" stopIfTrue="1">
      <formula>AL29="not paid"</formula>
    </cfRule>
  </conditionalFormatting>
  <conditionalFormatting sqref="Q30:R30">
    <cfRule type="cellIs" dxfId="3" priority="672" operator="equal">
      <formula>"NotPaid"</formula>
    </cfRule>
  </conditionalFormatting>
  <conditionalFormatting sqref="S30:U30">
    <cfRule type="cellIs" dxfId="3" priority="825" operator="equal">
      <formula>"NotPaid"</formula>
    </cfRule>
  </conditionalFormatting>
  <conditionalFormatting sqref="V30:X30">
    <cfRule type="cellIs" dxfId="3" priority="978" operator="equal">
      <formula>"NotPaid"</formula>
    </cfRule>
  </conditionalFormatting>
  <conditionalFormatting sqref="Y30:AA30">
    <cfRule type="cellIs" dxfId="3" priority="1131" operator="equal">
      <formula>"NotPaid"</formula>
    </cfRule>
  </conditionalFormatting>
  <conditionalFormatting sqref="AD30">
    <cfRule type="cellIs" dxfId="3" priority="3380" operator="equal">
      <formula>"NotPaid"</formula>
    </cfRule>
  </conditionalFormatting>
  <conditionalFormatting sqref="D32">
    <cfRule type="cellIs" dxfId="3" priority="3642" operator="equal">
      <formula>"NotPaid"</formula>
    </cfRule>
    <cfRule type="cellIs" dxfId="3" priority="3641" operator="equal">
      <formula>"NotPaid"</formula>
    </cfRule>
    <cfRule type="cellIs" dxfId="3" priority="3640" operator="equal">
      <formula>"NotPaid"</formula>
    </cfRule>
  </conditionalFormatting>
  <conditionalFormatting sqref="E32">
    <cfRule type="cellIs" dxfId="3" priority="3651" operator="equal">
      <formula>"NotPaid"</formula>
    </cfRule>
    <cfRule type="cellIs" dxfId="3" priority="3650" operator="equal">
      <formula>"NotPaid"</formula>
    </cfRule>
    <cfRule type="cellIs" dxfId="3" priority="3649" operator="equal">
      <formula>"NotPaid"</formula>
    </cfRule>
  </conditionalFormatting>
  <conditionalFormatting sqref="F32">
    <cfRule type="cellIs" dxfId="3" priority="3647" operator="equal">
      <formula>"NotPaid"</formula>
    </cfRule>
    <cfRule type="cellIs" dxfId="3" priority="3646" operator="equal">
      <formula>"NotPaid"</formula>
    </cfRule>
    <cfRule type="cellIs" dxfId="3" priority="3645" operator="equal">
      <formula>"NotPaid"</formula>
    </cfRule>
  </conditionalFormatting>
  <conditionalFormatting sqref="G32">
    <cfRule type="cellIs" dxfId="3" priority="3648" operator="equal">
      <formula>"NotPaid"</formula>
    </cfRule>
  </conditionalFormatting>
  <conditionalFormatting sqref="H32:N32">
    <cfRule type="cellIs" dxfId="3" priority="3644" operator="equal">
      <formula>"NotPaid"</formula>
    </cfRule>
  </conditionalFormatting>
  <conditionalFormatting sqref="O32">
    <cfRule type="cellIs" dxfId="3" priority="3643" operator="equal">
      <formula>"NotPaid"</formula>
    </cfRule>
  </conditionalFormatting>
  <conditionalFormatting sqref="D33">
    <cfRule type="cellIs" dxfId="3" priority="3621" operator="equal">
      <formula>"NotPaid"</formula>
    </cfRule>
    <cfRule type="cellIs" dxfId="3" priority="3620" operator="equal">
      <formula>"NotPaid"</formula>
    </cfRule>
    <cfRule type="cellIs" dxfId="3" priority="3619" operator="equal">
      <formula>"NotPaid"</formula>
    </cfRule>
  </conditionalFormatting>
  <conditionalFormatting sqref="E33">
    <cfRule type="cellIs" dxfId="3" priority="3628" operator="equal">
      <formula>"NotPaid"</formula>
    </cfRule>
    <cfRule type="cellIs" dxfId="3" priority="3627" operator="equal">
      <formula>"NotPaid"</formula>
    </cfRule>
    <cfRule type="cellIs" dxfId="3" priority="3626" operator="equal">
      <formula>"NotPaid"</formula>
    </cfRule>
  </conditionalFormatting>
  <conditionalFormatting sqref="F33">
    <cfRule type="cellIs" dxfId="3" priority="3624" operator="equal">
      <formula>"NotPaid"</formula>
    </cfRule>
    <cfRule type="cellIs" dxfId="3" priority="3623" operator="equal">
      <formula>"NotPaid"</formula>
    </cfRule>
    <cfRule type="cellIs" dxfId="3" priority="3622" operator="equal">
      <formula>"NotPaid"</formula>
    </cfRule>
  </conditionalFormatting>
  <conditionalFormatting sqref="G33">
    <cfRule type="cellIs" dxfId="3" priority="3625" operator="equal">
      <formula>"NotPaid"</formula>
    </cfRule>
  </conditionalFormatting>
  <conditionalFormatting sqref="H33:N33">
    <cfRule type="cellIs" dxfId="3" priority="3618" operator="equal">
      <formula>"NotPaid"</formula>
    </cfRule>
  </conditionalFormatting>
  <conditionalFormatting sqref="O33">
    <cfRule type="cellIs" dxfId="3" priority="3617" operator="equal">
      <formula>"NotPaid"</formula>
    </cfRule>
  </conditionalFormatting>
  <conditionalFormatting sqref="D34">
    <cfRule type="cellIs" dxfId="3" priority="3631" operator="equal">
      <formula>"NotPaid"</formula>
    </cfRule>
    <cfRule type="cellIs" dxfId="3" priority="3630" operator="equal">
      <formula>"NotPaid"</formula>
    </cfRule>
    <cfRule type="cellIs" dxfId="3" priority="3629" operator="equal">
      <formula>"NotPaid"</formula>
    </cfRule>
  </conditionalFormatting>
  <conditionalFormatting sqref="E34">
    <cfRule type="cellIs" dxfId="3" priority="3638" operator="equal">
      <formula>"NotPaid"</formula>
    </cfRule>
    <cfRule type="cellIs" dxfId="3" priority="3637" operator="equal">
      <formula>"NotPaid"</formula>
    </cfRule>
    <cfRule type="cellIs" dxfId="3" priority="3636" operator="equal">
      <formula>"NotPaid"</formula>
    </cfRule>
  </conditionalFormatting>
  <conditionalFormatting sqref="F34">
    <cfRule type="cellIs" dxfId="3" priority="3634" operator="equal">
      <formula>"NotPaid"</formula>
    </cfRule>
    <cfRule type="cellIs" dxfId="3" priority="3633" operator="equal">
      <formula>"NotPaid"</formula>
    </cfRule>
    <cfRule type="cellIs" dxfId="3" priority="3632" operator="equal">
      <formula>"NotPaid"</formula>
    </cfRule>
  </conditionalFormatting>
  <conditionalFormatting sqref="G34">
    <cfRule type="cellIs" dxfId="3" priority="3635" operator="equal">
      <formula>"NotPaid"</formula>
    </cfRule>
  </conditionalFormatting>
  <conditionalFormatting sqref="H34:N34">
    <cfRule type="cellIs" dxfId="3" priority="3616" operator="equal">
      <formula>"NotPaid"</formula>
    </cfRule>
  </conditionalFormatting>
  <conditionalFormatting sqref="O34">
    <cfRule type="cellIs" dxfId="3" priority="3615" operator="equal">
      <formula>"NotPaid"</formula>
    </cfRule>
  </conditionalFormatting>
  <conditionalFormatting sqref="D35">
    <cfRule type="cellIs" dxfId="3" priority="3607" operator="equal">
      <formula>"NotPaid"</formula>
    </cfRule>
    <cfRule type="cellIs" dxfId="3" priority="3606" operator="equal">
      <formula>"NotPaid"</formula>
    </cfRule>
    <cfRule type="cellIs" dxfId="3" priority="3605" operator="equal">
      <formula>"NotPaid"</formula>
    </cfRule>
  </conditionalFormatting>
  <conditionalFormatting sqref="E35">
    <cfRule type="cellIs" dxfId="3" priority="3614" operator="equal">
      <formula>"NotPaid"</formula>
    </cfRule>
    <cfRule type="cellIs" dxfId="3" priority="3613" operator="equal">
      <formula>"NotPaid"</formula>
    </cfRule>
    <cfRule type="cellIs" dxfId="3" priority="3612" operator="equal">
      <formula>"NotPaid"</formula>
    </cfRule>
  </conditionalFormatting>
  <conditionalFormatting sqref="F35">
    <cfRule type="cellIs" dxfId="3" priority="3610" operator="equal">
      <formula>"NotPaid"</formula>
    </cfRule>
    <cfRule type="cellIs" dxfId="3" priority="3609" operator="equal">
      <formula>"NotPaid"</formula>
    </cfRule>
    <cfRule type="cellIs" dxfId="3" priority="3608" operator="equal">
      <formula>"NotPaid"</formula>
    </cfRule>
  </conditionalFormatting>
  <conditionalFormatting sqref="G35:N35">
    <cfRule type="cellIs" dxfId="3" priority="3611" operator="equal">
      <formula>"NotPaid"</formula>
    </cfRule>
  </conditionalFormatting>
  <conditionalFormatting sqref="O35">
    <cfRule type="cellIs" dxfId="3" priority="3604" operator="equal">
      <formula>"NotPaid"</formula>
    </cfRule>
  </conditionalFormatting>
  <conditionalFormatting sqref="AD35">
    <cfRule type="cellIs" dxfId="3" priority="3369" operator="equal">
      <formula>"NotPaid"</formula>
    </cfRule>
    <cfRule type="cellIs" dxfId="3" priority="3358" operator="equal">
      <formula>"NotPaid"</formula>
    </cfRule>
    <cfRule type="cellIs" dxfId="3" priority="3350" operator="equal">
      <formula>"NotPaid"</formula>
    </cfRule>
    <cfRule type="cellIs" dxfId="3" priority="3342" operator="equal">
      <formula>"NotPaid"</formula>
    </cfRule>
    <cfRule type="cellIs" dxfId="3" priority="3282" operator="equal">
      <formula>"NotPaid"</formula>
    </cfRule>
    <cfRule type="cellIs" dxfId="3" priority="3272" operator="equal">
      <formula>"NotPaid"</formula>
    </cfRule>
    <cfRule type="cellIs" dxfId="3" priority="3264" operator="equal">
      <formula>"NotPaid"</formula>
    </cfRule>
    <cfRule type="cellIs" dxfId="3" priority="3256" operator="equal">
      <formula>"NotPaid"</formula>
    </cfRule>
  </conditionalFormatting>
  <conditionalFormatting sqref="D36">
    <cfRule type="cellIs" dxfId="3" priority="3593" operator="equal">
      <formula>"NotPaid"</formula>
    </cfRule>
    <cfRule type="cellIs" dxfId="3" priority="3592" operator="equal">
      <formula>"NotPaid"</formula>
    </cfRule>
    <cfRule type="cellIs" dxfId="3" priority="3591" operator="equal">
      <formula>"NotPaid"</formula>
    </cfRule>
  </conditionalFormatting>
  <conditionalFormatting sqref="E36">
    <cfRule type="cellIs" dxfId="3" priority="3600" operator="equal">
      <formula>"NotPaid"</formula>
    </cfRule>
    <cfRule type="cellIs" dxfId="3" priority="3599" operator="equal">
      <formula>"NotPaid"</formula>
    </cfRule>
    <cfRule type="cellIs" dxfId="3" priority="3598" operator="equal">
      <formula>"NotPaid"</formula>
    </cfRule>
  </conditionalFormatting>
  <conditionalFormatting sqref="F36">
    <cfRule type="cellIs" dxfId="3" priority="3596" operator="equal">
      <formula>"NotPaid"</formula>
    </cfRule>
    <cfRule type="cellIs" dxfId="3" priority="3595" operator="equal">
      <formula>"NotPaid"</formula>
    </cfRule>
    <cfRule type="cellIs" dxfId="3" priority="3594" operator="equal">
      <formula>"NotPaid"</formula>
    </cfRule>
  </conditionalFormatting>
  <conditionalFormatting sqref="G36:N36">
    <cfRule type="cellIs" dxfId="3" priority="3597" operator="equal">
      <formula>"NotPaid"</formula>
    </cfRule>
  </conditionalFormatting>
  <conditionalFormatting sqref="O36">
    <cfRule type="cellIs" dxfId="3" priority="3590" operator="equal">
      <formula>"NotPaid"</formula>
    </cfRule>
  </conditionalFormatting>
  <conditionalFormatting sqref="Q36:R36">
    <cfRule type="cellIs" dxfId="3" priority="655" operator="equal">
      <formula>"NotPaid"</formula>
    </cfRule>
    <cfRule type="cellIs" dxfId="3" priority="651" operator="equal">
      <formula>"NotPaid"</formula>
    </cfRule>
    <cfRule type="cellIs" dxfId="3" priority="653" operator="equal">
      <formula>"NotPaid"</formula>
    </cfRule>
    <cfRule type="cellIs" dxfId="3" priority="652" operator="equal">
      <formula>"NotPaid"</formula>
    </cfRule>
    <cfRule type="cellIs" dxfId="3" priority="650" operator="equal">
      <formula>"NotPaid"</formula>
    </cfRule>
    <cfRule type="cellIs" dxfId="3" priority="628" operator="equal">
      <formula>"NotPaid"</formula>
    </cfRule>
    <cfRule type="cellIs" dxfId="3" priority="620" operator="equal">
      <formula>"NotPaid"</formula>
    </cfRule>
  </conditionalFormatting>
  <conditionalFormatting sqref="S36:U36">
    <cfRule type="cellIs" dxfId="3" priority="806" operator="equal">
      <formula>"NotPaid"</formula>
    </cfRule>
    <cfRule type="cellIs" dxfId="3" priority="805" operator="equal">
      <formula>"NotPaid"</formula>
    </cfRule>
    <cfRule type="cellIs" dxfId="3" priority="808" operator="equal">
      <formula>"NotPaid"</formula>
    </cfRule>
    <cfRule type="cellIs" dxfId="3" priority="804" operator="equal">
      <formula>"NotPaid"</formula>
    </cfRule>
    <cfRule type="cellIs" dxfId="3" priority="803" operator="equal">
      <formula>"NotPaid"</formula>
    </cfRule>
    <cfRule type="cellIs" dxfId="3" priority="773" operator="equal">
      <formula>"NotPaid"</formula>
    </cfRule>
    <cfRule type="cellIs" dxfId="3" priority="781" operator="equal">
      <formula>"NotPaid"</formula>
    </cfRule>
  </conditionalFormatting>
  <conditionalFormatting sqref="V36:X36">
    <cfRule type="cellIs" dxfId="3" priority="959" operator="equal">
      <formula>"NotPaid"</formula>
    </cfRule>
    <cfRule type="cellIs" dxfId="3" priority="958" operator="equal">
      <formula>"NotPaid"</formula>
    </cfRule>
    <cfRule type="cellIs" dxfId="3" priority="957" operator="equal">
      <formula>"NotPaid"</formula>
    </cfRule>
    <cfRule type="cellIs" dxfId="3" priority="956" operator="equal">
      <formula>"NotPaid"</formula>
    </cfRule>
    <cfRule type="cellIs" dxfId="3" priority="961" operator="equal">
      <formula>"NotPaid"</formula>
    </cfRule>
    <cfRule type="cellIs" dxfId="3" priority="934" operator="equal">
      <formula>"NotPaid"</formula>
    </cfRule>
    <cfRule type="cellIs" dxfId="3" priority="926" operator="equal">
      <formula>"NotPaid"</formula>
    </cfRule>
  </conditionalFormatting>
  <conditionalFormatting sqref="Y36:AA36">
    <cfRule type="cellIs" dxfId="3" priority="1114" operator="equal">
      <formula>"NotPaid"</formula>
    </cfRule>
    <cfRule type="cellIs" dxfId="3" priority="1112" operator="equal">
      <formula>"NotPaid"</formula>
    </cfRule>
    <cfRule type="cellIs" dxfId="3" priority="1111" operator="equal">
      <formula>"NotPaid"</formula>
    </cfRule>
    <cfRule type="cellIs" dxfId="3" priority="1110" operator="equal">
      <formula>"NotPaid"</formula>
    </cfRule>
    <cfRule type="cellIs" dxfId="3" priority="1109" operator="equal">
      <formula>"NotPaid"</formula>
    </cfRule>
    <cfRule type="cellIs" dxfId="3" priority="1087" operator="equal">
      <formula>"NotPaid"</formula>
    </cfRule>
    <cfRule type="cellIs" dxfId="3" priority="1079" operator="equal">
      <formula>"NotPaid"</formula>
    </cfRule>
  </conditionalFormatting>
  <conditionalFormatting sqref="AD36">
    <cfRule type="cellIs" dxfId="3" priority="3321" operator="equal">
      <formula>"NotPaid"</formula>
    </cfRule>
    <cfRule type="cellIs" dxfId="3" priority="3319" operator="equal">
      <formula>"NotPaid"</formula>
    </cfRule>
    <cfRule type="cellIs" dxfId="3" priority="3314" operator="equal">
      <formula>"NotPaid"</formula>
    </cfRule>
    <cfRule type="cellIs" dxfId="3" priority="3310" operator="equal">
      <formula>"NotPaid"</formula>
    </cfRule>
    <cfRule type="cellIs" dxfId="3" priority="3307" operator="equal">
      <formula>"NotPaid"</formula>
    </cfRule>
    <cfRule type="cellIs" dxfId="3" priority="3236" operator="equal">
      <formula>"NotPaid"</formula>
    </cfRule>
    <cfRule type="cellIs" dxfId="3" priority="3202" operator="equal">
      <formula>"NotPaid"</formula>
    </cfRule>
  </conditionalFormatting>
  <conditionalFormatting sqref="D37">
    <cfRule type="cellIs" dxfId="3" priority="3582" operator="equal">
      <formula>"NotPaid"</formula>
    </cfRule>
    <cfRule type="cellIs" dxfId="3" priority="3581" operator="equal">
      <formula>"NotPaid"</formula>
    </cfRule>
    <cfRule type="cellIs" dxfId="3" priority="3580" operator="equal">
      <formula>"NotPaid"</formula>
    </cfRule>
  </conditionalFormatting>
  <conditionalFormatting sqref="E37">
    <cfRule type="cellIs" dxfId="3" priority="3589" operator="equal">
      <formula>"NotPaid"</formula>
    </cfRule>
    <cfRule type="cellIs" dxfId="3" priority="3588" operator="equal">
      <formula>"NotPaid"</formula>
    </cfRule>
    <cfRule type="cellIs" dxfId="3" priority="3587" operator="equal">
      <formula>"NotPaid"</formula>
    </cfRule>
  </conditionalFormatting>
  <conditionalFormatting sqref="F37">
    <cfRule type="cellIs" dxfId="3" priority="3585" operator="equal">
      <formula>"NotPaid"</formula>
    </cfRule>
    <cfRule type="cellIs" dxfId="3" priority="3584" operator="equal">
      <formula>"NotPaid"</formula>
    </cfRule>
    <cfRule type="cellIs" dxfId="3" priority="3583" operator="equal">
      <formula>"NotPaid"</formula>
    </cfRule>
  </conditionalFormatting>
  <conditionalFormatting sqref="G37:N37">
    <cfRule type="cellIs" dxfId="3" priority="3586" operator="equal">
      <formula>"NotPaid"</formula>
    </cfRule>
  </conditionalFormatting>
  <conditionalFormatting sqref="O37">
    <cfRule type="cellIs" dxfId="3" priority="3579" operator="equal">
      <formula>"NotPaid"</formula>
    </cfRule>
  </conditionalFormatting>
  <conditionalFormatting sqref="AD37">
    <cfRule type="cellIs" dxfId="3" priority="3062" operator="equal">
      <formula>"NotPaid"</formula>
    </cfRule>
    <cfRule type="cellIs" dxfId="3" priority="3061" operator="equal">
      <formula>"NotPaid"</formula>
    </cfRule>
    <cfRule type="cellIs" dxfId="3" priority="3060" operator="equal">
      <formula>"NotPaid"</formula>
    </cfRule>
    <cfRule type="cellIs" dxfId="3" priority="3059" operator="equal">
      <formula>"NotPaid"</formula>
    </cfRule>
    <cfRule type="cellIs" dxfId="3" priority="3058" operator="equal">
      <formula>"NotPaid"</formula>
    </cfRule>
    <cfRule type="cellIs" dxfId="3" priority="3057" operator="equal">
      <formula>"NotPaid"</formula>
    </cfRule>
    <cfRule type="cellIs" dxfId="3" priority="3056" operator="equal">
      <formula>"NotPaid"</formula>
    </cfRule>
    <cfRule type="cellIs" dxfId="3" priority="3055" operator="equal">
      <formula>"NotPaid"</formula>
    </cfRule>
    <cfRule type="cellIs" dxfId="3" priority="3054" operator="equal">
      <formula>"NotPaid"</formula>
    </cfRule>
    <cfRule type="cellIs" dxfId="3" priority="3053" operator="equal">
      <formula>"NotPaid"</formula>
    </cfRule>
    <cfRule type="cellIs" dxfId="3" priority="3052" operator="equal">
      <formula>"NotPaid"</formula>
    </cfRule>
    <cfRule type="cellIs" dxfId="3" priority="3051" operator="equal">
      <formula>"NotPaid"</formula>
    </cfRule>
    <cfRule type="cellIs" dxfId="3" priority="3050" operator="equal">
      <formula>"NotPaid"</formula>
    </cfRule>
    <cfRule type="cellIs" dxfId="3" priority="3049" operator="equal">
      <formula>"NotPaid"</formula>
    </cfRule>
    <cfRule type="cellIs" dxfId="3" priority="3048" operator="equal">
      <formula>"NotPaid"</formula>
    </cfRule>
    <cfRule type="cellIs" dxfId="3" priority="3047" operator="equal">
      <formula>"NotPaid"</formula>
    </cfRule>
    <cfRule type="cellIs" dxfId="3" priority="3046" operator="equal">
      <formula>"NotPaid"</formula>
    </cfRule>
    <cfRule type="cellIs" dxfId="3" priority="3045" operator="equal">
      <formula>"NotPaid"</formula>
    </cfRule>
    <cfRule type="cellIs" dxfId="3" priority="3044" operator="equal">
      <formula>"NotPaid"</formula>
    </cfRule>
    <cfRule type="cellIs" dxfId="3" priority="3043" operator="equal">
      <formula>"NotPaid"</formula>
    </cfRule>
    <cfRule type="cellIs" dxfId="3" priority="3042" operator="equal">
      <formula>"NotPaid"</formula>
    </cfRule>
    <cfRule type="cellIs" dxfId="3" priority="3041" operator="equal">
      <formula>"NotPaid"</formula>
    </cfRule>
    <cfRule type="cellIs" dxfId="3" priority="3040" operator="equal">
      <formula>"NotPaid"</formula>
    </cfRule>
    <cfRule type="cellIs" dxfId="3" priority="2993" operator="equal">
      <formula>"NotPaid"</formula>
    </cfRule>
    <cfRule type="cellIs" dxfId="3" priority="2992" operator="equal">
      <formula>"NotPaid"</formula>
    </cfRule>
    <cfRule type="cellIs" dxfId="3" priority="2991" operator="equal">
      <formula>"NotPaid"</formula>
    </cfRule>
    <cfRule type="cellIs" dxfId="3" priority="2990" operator="equal">
      <formula>"NotPaid"</formula>
    </cfRule>
    <cfRule type="cellIs" dxfId="3" priority="2989" operator="equal">
      <formula>"NotPaid"</formula>
    </cfRule>
    <cfRule type="cellIs" dxfId="3" priority="2988" operator="equal">
      <formula>"NotPaid"</formula>
    </cfRule>
    <cfRule type="cellIs" dxfId="3" priority="2987" operator="equal">
      <formula>"NotPaid"</formula>
    </cfRule>
    <cfRule type="cellIs" dxfId="3" priority="2986" operator="equal">
      <formula>"NotPaid"</formula>
    </cfRule>
    <cfRule type="cellIs" dxfId="3" priority="2985" operator="equal">
      <formula>"NotPaid"</formula>
    </cfRule>
    <cfRule type="cellIs" dxfId="3" priority="2984" operator="equal">
      <formula>"NotPaid"</formula>
    </cfRule>
    <cfRule type="cellIs" dxfId="3" priority="2983" operator="equal">
      <formula>"NotPaid"</formula>
    </cfRule>
    <cfRule type="cellIs" dxfId="3" priority="2982" operator="equal">
      <formula>"NotPaid"</formula>
    </cfRule>
    <cfRule type="cellIs" dxfId="3" priority="2981" operator="equal">
      <formula>"NotPaid"</formula>
    </cfRule>
    <cfRule type="cellIs" dxfId="3" priority="2980" operator="equal">
      <formula>"NotPaid"</formula>
    </cfRule>
    <cfRule type="cellIs" dxfId="3" priority="2979" operator="equal">
      <formula>"NotPaid"</formula>
    </cfRule>
    <cfRule type="cellIs" dxfId="3" priority="2978" operator="equal">
      <formula>"NotPaid"</formula>
    </cfRule>
    <cfRule type="cellIs" dxfId="3" priority="2977" operator="equal">
      <formula>"NotPaid"</formula>
    </cfRule>
    <cfRule type="cellIs" dxfId="3" priority="2976" operator="equal">
      <formula>"NotPaid"</formula>
    </cfRule>
    <cfRule type="cellIs" dxfId="3" priority="2975" operator="equal">
      <formula>"NotPaid"</formula>
    </cfRule>
    <cfRule type="cellIs" dxfId="3" priority="2974" operator="equal">
      <formula>"NotPaid"</formula>
    </cfRule>
    <cfRule type="cellIs" dxfId="3" priority="2973" operator="equal">
      <formula>"NotPaid"</formula>
    </cfRule>
    <cfRule type="cellIs" dxfId="3" priority="2972" operator="equal">
      <formula>"NotPaid"</formula>
    </cfRule>
    <cfRule type="cellIs" dxfId="3" priority="2971" operator="equal">
      <formula>"NotPaid"</formula>
    </cfRule>
  </conditionalFormatting>
  <conditionalFormatting sqref="D38">
    <cfRule type="cellIs" dxfId="3" priority="3571" operator="equal">
      <formula>"NotPaid"</formula>
    </cfRule>
    <cfRule type="cellIs" dxfId="3" priority="3570" operator="equal">
      <formula>"NotPaid"</formula>
    </cfRule>
    <cfRule type="cellIs" dxfId="3" priority="3569" operator="equal">
      <formula>"NotPaid"</formula>
    </cfRule>
  </conditionalFormatting>
  <conditionalFormatting sqref="E38">
    <cfRule type="cellIs" dxfId="3" priority="3578" operator="equal">
      <formula>"NotPaid"</formula>
    </cfRule>
    <cfRule type="cellIs" dxfId="3" priority="3577" operator="equal">
      <formula>"NotPaid"</formula>
    </cfRule>
    <cfRule type="cellIs" dxfId="3" priority="3576" operator="equal">
      <formula>"NotPaid"</formula>
    </cfRule>
  </conditionalFormatting>
  <conditionalFormatting sqref="F38">
    <cfRule type="cellIs" dxfId="3" priority="3574" operator="equal">
      <formula>"NotPaid"</formula>
    </cfRule>
    <cfRule type="cellIs" dxfId="3" priority="3573" operator="equal">
      <formula>"NotPaid"</formula>
    </cfRule>
    <cfRule type="cellIs" dxfId="3" priority="3572" operator="equal">
      <formula>"NotPaid"</formula>
    </cfRule>
  </conditionalFormatting>
  <conditionalFormatting sqref="G38:N38">
    <cfRule type="cellIs" dxfId="3" priority="3575" operator="equal">
      <formula>"NotPaid"</formula>
    </cfRule>
  </conditionalFormatting>
  <conditionalFormatting sqref="O38">
    <cfRule type="cellIs" dxfId="3" priority="3568" operator="equal">
      <formula>"NotPaid"</formula>
    </cfRule>
  </conditionalFormatting>
  <conditionalFormatting sqref="AD38">
    <cfRule type="cellIs" dxfId="3" priority="2809" operator="equal">
      <formula>"NotPaid"</formula>
    </cfRule>
    <cfRule type="cellIs" dxfId="3" priority="2808" operator="equal">
      <formula>"NotPaid"</formula>
    </cfRule>
    <cfRule type="cellIs" dxfId="3" priority="2807" operator="equal">
      <formula>"NotPaid"</formula>
    </cfRule>
    <cfRule type="cellIs" dxfId="3" priority="2806" operator="equal">
      <formula>"NotPaid"</formula>
    </cfRule>
    <cfRule type="cellIs" dxfId="3" priority="2805" operator="equal">
      <formula>"NotPaid"</formula>
    </cfRule>
    <cfRule type="cellIs" dxfId="3" priority="2804" operator="equal">
      <formula>"NotPaid"</formula>
    </cfRule>
    <cfRule type="cellIs" dxfId="3" priority="2803" operator="equal">
      <formula>"NotPaid"</formula>
    </cfRule>
    <cfRule type="cellIs" dxfId="3" priority="2802" operator="equal">
      <formula>"NotPaid"</formula>
    </cfRule>
    <cfRule type="cellIs" dxfId="3" priority="2801" operator="equal">
      <formula>"NotPaid"</formula>
    </cfRule>
    <cfRule type="cellIs" dxfId="3" priority="2800" operator="equal">
      <formula>"NotPaid"</formula>
    </cfRule>
    <cfRule type="cellIs" dxfId="3" priority="2799" operator="equal">
      <formula>"NotPaid"</formula>
    </cfRule>
    <cfRule type="cellIs" dxfId="3" priority="2798" operator="equal">
      <formula>"NotPaid"</formula>
    </cfRule>
    <cfRule type="cellIs" dxfId="3" priority="2797" operator="equal">
      <formula>"NotPaid"</formula>
    </cfRule>
    <cfRule type="cellIs" dxfId="3" priority="2796" operator="equal">
      <formula>"NotPaid"</formula>
    </cfRule>
    <cfRule type="cellIs" dxfId="3" priority="2795" operator="equal">
      <formula>"NotPaid"</formula>
    </cfRule>
    <cfRule type="cellIs" dxfId="3" priority="2794" operator="equal">
      <formula>"NotPaid"</formula>
    </cfRule>
    <cfRule type="cellIs" dxfId="3" priority="2793" operator="equal">
      <formula>"NotPaid"</formula>
    </cfRule>
    <cfRule type="cellIs" dxfId="3" priority="2792" operator="equal">
      <formula>"NotPaid"</formula>
    </cfRule>
    <cfRule type="cellIs" dxfId="3" priority="2791" operator="equal">
      <formula>"NotPaid"</formula>
    </cfRule>
    <cfRule type="cellIs" dxfId="3" priority="2790" operator="equal">
      <formula>"NotPaid"</formula>
    </cfRule>
    <cfRule type="cellIs" dxfId="3" priority="2789" operator="equal">
      <formula>"NotPaid"</formula>
    </cfRule>
    <cfRule type="cellIs" dxfId="3" priority="2788" operator="equal">
      <formula>"NotPaid"</formula>
    </cfRule>
    <cfRule type="cellIs" dxfId="3" priority="2787" operator="equal">
      <formula>"NotPaid"</formula>
    </cfRule>
    <cfRule type="cellIs" dxfId="3" priority="2786" operator="equal">
      <formula>"NotPaid"</formula>
    </cfRule>
    <cfRule type="cellIs" dxfId="3" priority="2785" operator="equal">
      <formula>"NotPaid"</formula>
    </cfRule>
    <cfRule type="cellIs" dxfId="3" priority="2784" operator="equal">
      <formula>"NotPaid"</formula>
    </cfRule>
    <cfRule type="cellIs" dxfId="3" priority="2783" operator="equal">
      <formula>"NotPaid"</formula>
    </cfRule>
    <cfRule type="cellIs" dxfId="3" priority="2782" operator="equal">
      <formula>"NotPaid"</formula>
    </cfRule>
    <cfRule type="cellIs" dxfId="3" priority="2781" operator="equal">
      <formula>"NotPaid"</formula>
    </cfRule>
    <cfRule type="cellIs" dxfId="3" priority="2780" operator="equal">
      <formula>"NotPaid"</formula>
    </cfRule>
    <cfRule type="cellIs" dxfId="3" priority="2779" operator="equal">
      <formula>"NotPaid"</formula>
    </cfRule>
    <cfRule type="cellIs" dxfId="3" priority="2778" operator="equal">
      <formula>"NotPaid"</formula>
    </cfRule>
    <cfRule type="cellIs" dxfId="3" priority="2777" operator="equal">
      <formula>"NotPaid"</formula>
    </cfRule>
    <cfRule type="cellIs" dxfId="3" priority="2776" operator="equal">
      <formula>"NotPaid"</formula>
    </cfRule>
    <cfRule type="cellIs" dxfId="3" priority="2775" operator="equal">
      <formula>"NotPaid"</formula>
    </cfRule>
    <cfRule type="cellIs" dxfId="3" priority="2774" operator="equal">
      <formula>"NotPaid"</formula>
    </cfRule>
    <cfRule type="cellIs" dxfId="3" priority="2773" operator="equal">
      <formula>"NotPaid"</formula>
    </cfRule>
    <cfRule type="cellIs" dxfId="3" priority="2772" operator="equal">
      <formula>"NotPaid"</formula>
    </cfRule>
    <cfRule type="cellIs" dxfId="3" priority="2771" operator="equal">
      <formula>"NotPaid"</formula>
    </cfRule>
    <cfRule type="cellIs" dxfId="3" priority="2770" operator="equal">
      <formula>"NotPaid"</formula>
    </cfRule>
    <cfRule type="cellIs" dxfId="3" priority="2769" operator="equal">
      <formula>"NotPaid"</formula>
    </cfRule>
    <cfRule type="cellIs" dxfId="3" priority="2768" operator="equal">
      <formula>"NotPaid"</formula>
    </cfRule>
    <cfRule type="cellIs" dxfId="3" priority="2767" operator="equal">
      <formula>"NotPaid"</formula>
    </cfRule>
    <cfRule type="cellIs" dxfId="3" priority="2766" operator="equal">
      <formula>"NotPaid"</formula>
    </cfRule>
    <cfRule type="cellIs" dxfId="3" priority="2765" operator="equal">
      <formula>"NotPaid"</formula>
    </cfRule>
    <cfRule type="cellIs" dxfId="3" priority="2764" operator="equal">
      <formula>"NotPaid"</formula>
    </cfRule>
  </conditionalFormatting>
  <conditionalFormatting sqref="D39">
    <cfRule type="cellIs" dxfId="3" priority="3557" operator="equal">
      <formula>"NotPaid"</formula>
    </cfRule>
    <cfRule type="cellIs" dxfId="3" priority="3556" operator="equal">
      <formula>"NotPaid"</formula>
    </cfRule>
    <cfRule type="cellIs" dxfId="3" priority="3555" operator="equal">
      <formula>"NotPaid"</formula>
    </cfRule>
  </conditionalFormatting>
  <conditionalFormatting sqref="E39">
    <cfRule type="cellIs" dxfId="3" priority="3565" operator="equal">
      <formula>"NotPaid"</formula>
    </cfRule>
    <cfRule type="cellIs" dxfId="3" priority="3564" operator="equal">
      <formula>"NotPaid"</formula>
    </cfRule>
    <cfRule type="cellIs" dxfId="3" priority="3563" operator="equal">
      <formula>"NotPaid"</formula>
    </cfRule>
  </conditionalFormatting>
  <conditionalFormatting sqref="F39">
    <cfRule type="cellIs" dxfId="3" priority="3561" operator="equal">
      <formula>"NotPaid"</formula>
    </cfRule>
    <cfRule type="cellIs" dxfId="3" priority="3560" operator="equal">
      <formula>"NotPaid"</formula>
    </cfRule>
    <cfRule type="cellIs" dxfId="3" priority="3559" operator="equal">
      <formula>"NotPaid"</formula>
    </cfRule>
  </conditionalFormatting>
  <conditionalFormatting sqref="G39">
    <cfRule type="cellIs" dxfId="3" priority="3562" operator="equal">
      <formula>"NotPaid"</formula>
    </cfRule>
  </conditionalFormatting>
  <conditionalFormatting sqref="H39:N39">
    <cfRule type="cellIs" dxfId="3" priority="3558" operator="equal">
      <formula>"NotPaid"</formula>
    </cfRule>
  </conditionalFormatting>
  <conditionalFormatting sqref="O39">
    <cfRule type="cellIs" dxfId="3" priority="3554" operator="equal">
      <formula>"NotPaid"</formula>
    </cfRule>
  </conditionalFormatting>
  <conditionalFormatting sqref="AD39">
    <cfRule type="cellIs" dxfId="3" priority="3334" operator="equal">
      <formula>"NotPaid"</formula>
    </cfRule>
    <cfRule type="cellIs" dxfId="3" priority="3323" operator="equal">
      <formula>"NotPaid"</formula>
    </cfRule>
    <cfRule type="cellIs" dxfId="3" priority="3308" operator="equal">
      <formula>"NotPaid"</formula>
    </cfRule>
    <cfRule type="cellIs" dxfId="3" priority="3301" operator="equal">
      <formula>"NotPaid"</formula>
    </cfRule>
    <cfRule type="cellIs" dxfId="3" priority="3296" operator="equal">
      <formula>"NotPaid"</formula>
    </cfRule>
    <cfRule type="cellIs" dxfId="3" priority="3235" operator="equal">
      <formula>"NotPaid"</formula>
    </cfRule>
    <cfRule type="cellIs" dxfId="3" priority="3234" operator="equal">
      <formula>"NotPaid"</formula>
    </cfRule>
    <cfRule type="cellIs" dxfId="3" priority="3214" operator="equal">
      <formula>"NotPaid"</formula>
    </cfRule>
    <cfRule type="cellIs" dxfId="3" priority="3203" operator="equal">
      <formula>"NotPaid"</formula>
    </cfRule>
    <cfRule type="cellIs" dxfId="3" priority="3097" operator="equal">
      <formula>"NotPaid"</formula>
    </cfRule>
    <cfRule type="cellIs" dxfId="3" priority="3096" operator="equal">
      <formula>"NotPaid"</formula>
    </cfRule>
    <cfRule type="cellIs" dxfId="3" priority="3095" operator="equal">
      <formula>"NotPaid"</formula>
    </cfRule>
    <cfRule type="cellIs" dxfId="3" priority="3094" operator="equal">
      <formula>"NotPaid"</formula>
    </cfRule>
    <cfRule type="cellIs" dxfId="3" priority="3093" operator="equal">
      <formula>"NotPaid"</formula>
    </cfRule>
    <cfRule type="cellIs" dxfId="3" priority="3092" operator="equal">
      <formula>"NotPaid"</formula>
    </cfRule>
    <cfRule type="cellIs" dxfId="3" priority="3091" operator="equal">
      <formula>"NotPaid"</formula>
    </cfRule>
    <cfRule type="cellIs" dxfId="3" priority="3090" operator="equal">
      <formula>"NotPaid"</formula>
    </cfRule>
    <cfRule type="cellIs" dxfId="3" priority="3089" operator="equal">
      <formula>"NotPaid"</formula>
    </cfRule>
    <cfRule type="cellIs" dxfId="3" priority="3088" operator="equal">
      <formula>"NotPaid"</formula>
    </cfRule>
    <cfRule type="cellIs" dxfId="3" priority="3087" operator="equal">
      <formula>"NotPaid"</formula>
    </cfRule>
    <cfRule type="cellIs" dxfId="3" priority="3086" operator="equal">
      <formula>"NotPaid"</formula>
    </cfRule>
  </conditionalFormatting>
  <conditionalFormatting sqref="D40">
    <cfRule type="cellIs" dxfId="3" priority="3544" operator="equal">
      <formula>"NotPaid"</formula>
    </cfRule>
    <cfRule type="cellIs" dxfId="3" priority="3543" operator="equal">
      <formula>"NotPaid"</formula>
    </cfRule>
    <cfRule type="cellIs" dxfId="3" priority="3542" operator="equal">
      <formula>"NotPaid"</formula>
    </cfRule>
  </conditionalFormatting>
  <conditionalFormatting sqref="E40">
    <cfRule type="cellIs" dxfId="3" priority="3552" operator="equal">
      <formula>"NotPaid"</formula>
    </cfRule>
    <cfRule type="cellIs" dxfId="3" priority="3551" operator="equal">
      <formula>"NotPaid"</formula>
    </cfRule>
    <cfRule type="cellIs" dxfId="3" priority="3550" operator="equal">
      <formula>"NotPaid"</formula>
    </cfRule>
  </conditionalFormatting>
  <conditionalFormatting sqref="F40">
    <cfRule type="cellIs" dxfId="3" priority="3548" operator="equal">
      <formula>"NotPaid"</formula>
    </cfRule>
    <cfRule type="cellIs" dxfId="3" priority="3547" operator="equal">
      <formula>"NotPaid"</formula>
    </cfRule>
    <cfRule type="cellIs" dxfId="3" priority="3546" operator="equal">
      <formula>"NotPaid"</formula>
    </cfRule>
  </conditionalFormatting>
  <conditionalFormatting sqref="G40">
    <cfRule type="cellIs" dxfId="3" priority="3549" operator="equal">
      <formula>"NotPaid"</formula>
    </cfRule>
  </conditionalFormatting>
  <conditionalFormatting sqref="H40:N40">
    <cfRule type="cellIs" dxfId="3" priority="3545" operator="equal">
      <formula>"NotPaid"</formula>
    </cfRule>
  </conditionalFormatting>
  <conditionalFormatting sqref="O40">
    <cfRule type="cellIs" dxfId="3" priority="3541" operator="equal">
      <formula>"NotPaid"</formula>
    </cfRule>
  </conditionalFormatting>
  <conditionalFormatting sqref="AD40">
    <cfRule type="cellIs" dxfId="3" priority="2667" operator="equal">
      <formula>"NotPaid"</formula>
    </cfRule>
    <cfRule type="cellIs" dxfId="3" priority="2666" operator="equal">
      <formula>"NotPaid"</formula>
    </cfRule>
    <cfRule type="cellIs" dxfId="3" priority="2665" operator="equal">
      <formula>"NotPaid"</formula>
    </cfRule>
    <cfRule type="cellIs" dxfId="3" priority="2664" operator="equal">
      <formula>"NotPaid"</formula>
    </cfRule>
    <cfRule type="cellIs" dxfId="3" priority="2663" operator="equal">
      <formula>"NotPaid"</formula>
    </cfRule>
    <cfRule type="cellIs" dxfId="3" priority="2662" operator="equal">
      <formula>"NotPaid"</formula>
    </cfRule>
    <cfRule type="cellIs" dxfId="3" priority="2661" operator="equal">
      <formula>"NotPaid"</formula>
    </cfRule>
    <cfRule type="cellIs" dxfId="3" priority="2660" operator="equal">
      <formula>"NotPaid"</formula>
    </cfRule>
    <cfRule type="cellIs" dxfId="3" priority="2659" operator="equal">
      <formula>"NotPaid"</formula>
    </cfRule>
    <cfRule type="cellIs" dxfId="3" priority="2658" operator="equal">
      <formula>"NotPaid"</formula>
    </cfRule>
    <cfRule type="cellIs" dxfId="3" priority="2657" operator="equal">
      <formula>"NotPaid"</formula>
    </cfRule>
    <cfRule type="cellIs" dxfId="3" priority="2656" operator="equal">
      <formula>"NotPaid"</formula>
    </cfRule>
    <cfRule type="cellIs" dxfId="3" priority="2655" operator="equal">
      <formula>"NotPaid"</formula>
    </cfRule>
    <cfRule type="cellIs" dxfId="3" priority="2654" operator="equal">
      <formula>"NotPaid"</formula>
    </cfRule>
    <cfRule type="cellIs" dxfId="3" priority="2653" operator="equal">
      <formula>"NotPaid"</formula>
    </cfRule>
    <cfRule type="cellIs" dxfId="3" priority="2652" operator="equal">
      <formula>"NotPaid"</formula>
    </cfRule>
    <cfRule type="cellIs" dxfId="3" priority="2651" operator="equal">
      <formula>"NotPaid"</formula>
    </cfRule>
    <cfRule type="cellIs" dxfId="3" priority="2650" operator="equal">
      <formula>"NotPaid"</formula>
    </cfRule>
    <cfRule type="cellIs" dxfId="3" priority="2649" operator="equal">
      <formula>"NotPaid"</formula>
    </cfRule>
    <cfRule type="cellIs" dxfId="3" priority="2648" operator="equal">
      <formula>"NotPaid"</formula>
    </cfRule>
    <cfRule type="cellIs" dxfId="3" priority="2647" operator="equal">
      <formula>"NotPaid"</formula>
    </cfRule>
  </conditionalFormatting>
  <conditionalFormatting sqref="Q41:R41">
    <cfRule type="cellIs" dxfId="3" priority="573" operator="equal">
      <formula>"NotPaid"</formula>
    </cfRule>
    <cfRule type="cellIs" dxfId="3" priority="572" operator="equal">
      <formula>"NotPaid"</formula>
    </cfRule>
    <cfRule type="cellIs" dxfId="3" priority="571" operator="equal">
      <formula>"NotPaid"</formula>
    </cfRule>
    <cfRule type="cellIs" dxfId="3" priority="570" operator="equal">
      <formula>"NotPaid"</formula>
    </cfRule>
    <cfRule type="cellIs" dxfId="3" priority="569" operator="equal">
      <formula>"NotPaid"</formula>
    </cfRule>
    <cfRule type="cellIs" dxfId="3" priority="568" operator="equal">
      <formula>"NotPaid"</formula>
    </cfRule>
    <cfRule type="cellIs" dxfId="3" priority="567" operator="equal">
      <formula>"NotPaid"</formula>
    </cfRule>
    <cfRule type="cellIs" dxfId="3" priority="566" operator="equal">
      <formula>"NotPaid"</formula>
    </cfRule>
    <cfRule type="cellIs" dxfId="3" priority="565" operator="equal">
      <formula>"NotPaid"</formula>
    </cfRule>
    <cfRule type="cellIs" dxfId="3" priority="564" operator="equal">
      <formula>"NotPaid"</formula>
    </cfRule>
    <cfRule type="cellIs" dxfId="3" priority="563" operator="equal">
      <formula>"NotPaid"</formula>
    </cfRule>
    <cfRule type="cellIs" dxfId="3" priority="562" operator="equal">
      <formula>"NotPaid"</formula>
    </cfRule>
    <cfRule type="cellIs" dxfId="3" priority="561" operator="equal">
      <formula>"NotPaid"</formula>
    </cfRule>
    <cfRule type="cellIs" dxfId="3" priority="560" operator="equal">
      <formula>"NotPaid"</formula>
    </cfRule>
    <cfRule type="cellIs" dxfId="3" priority="559" operator="equal">
      <formula>"NotPaid"</formula>
    </cfRule>
    <cfRule type="cellIs" dxfId="3" priority="558" operator="equal">
      <formula>"NotPaid"</formula>
    </cfRule>
    <cfRule type="cellIs" dxfId="3" priority="557" operator="equal">
      <formula>"NotPaid"</formula>
    </cfRule>
    <cfRule type="cellIs" dxfId="3" priority="556" operator="equal">
      <formula>"NotPaid"</formula>
    </cfRule>
    <cfRule type="cellIs" dxfId="3" priority="555" operator="equal">
      <formula>"NotPaid"</formula>
    </cfRule>
    <cfRule type="cellIs" dxfId="3" priority="554" operator="equal">
      <formula>"NotPaid"</formula>
    </cfRule>
    <cfRule type="cellIs" dxfId="3" priority="553" operator="equal">
      <formula>"NotPaid"</formula>
    </cfRule>
    <cfRule type="cellIs" dxfId="3" priority="552" operator="equal">
      <formula>"NotPaid"</formula>
    </cfRule>
    <cfRule type="cellIs" dxfId="3" priority="551" operator="equal">
      <formula>"NotPaid"</formula>
    </cfRule>
    <cfRule type="cellIs" dxfId="3" priority="550" operator="equal">
      <formula>"NotPaid"</formula>
    </cfRule>
    <cfRule type="cellIs" dxfId="3" priority="549" operator="equal">
      <formula>"NotPaid"</formula>
    </cfRule>
    <cfRule type="cellIs" dxfId="3" priority="548" operator="equal">
      <formula>"NotPaid"</formula>
    </cfRule>
    <cfRule type="cellIs" dxfId="3" priority="547" operator="equal">
      <formula>"NotPaid"</formula>
    </cfRule>
    <cfRule type="cellIs" dxfId="3" priority="546" operator="equal">
      <formula>"NotPaid"</formula>
    </cfRule>
    <cfRule type="cellIs" dxfId="3" priority="545" operator="equal">
      <formula>"NotPaid"</formula>
    </cfRule>
    <cfRule type="cellIs" dxfId="3" priority="544" operator="equal">
      <formula>"NotPaid"</formula>
    </cfRule>
    <cfRule type="cellIs" dxfId="3" priority="543" operator="equal">
      <formula>"NotPaid"</formula>
    </cfRule>
    <cfRule type="cellIs" dxfId="3" priority="542" operator="equal">
      <formula>"NotPaid"</formula>
    </cfRule>
    <cfRule type="cellIs" dxfId="3" priority="541" operator="equal">
      <formula>"NotPaid"</formula>
    </cfRule>
    <cfRule type="cellIs" dxfId="3" priority="540" operator="equal">
      <formula>"NotPaid"</formula>
    </cfRule>
    <cfRule type="cellIs" dxfId="3" priority="539" operator="equal">
      <formula>"NotPaid"</formula>
    </cfRule>
    <cfRule type="cellIs" dxfId="3" priority="538" operator="equal">
      <formula>"NotPaid"</formula>
    </cfRule>
    <cfRule type="cellIs" dxfId="3" priority="537" operator="equal">
      <formula>"NotPaid"</formula>
    </cfRule>
    <cfRule type="cellIs" dxfId="3" priority="536" operator="equal">
      <formula>"NotPaid"</formula>
    </cfRule>
    <cfRule type="cellIs" dxfId="3" priority="535" operator="equal">
      <formula>"NotPaid"</formula>
    </cfRule>
    <cfRule type="cellIs" dxfId="3" priority="534" operator="equal">
      <formula>"NotPaid"</formula>
    </cfRule>
    <cfRule type="cellIs" dxfId="3" priority="533" operator="equal">
      <formula>"NotPaid"</formula>
    </cfRule>
    <cfRule type="cellIs" dxfId="3" priority="532" operator="equal">
      <formula>"NotPaid"</formula>
    </cfRule>
    <cfRule type="cellIs" dxfId="3" priority="531" operator="equal">
      <formula>"NotPaid"</formula>
    </cfRule>
    <cfRule type="cellIs" dxfId="3" priority="530" operator="equal">
      <formula>"NotPaid"</formula>
    </cfRule>
    <cfRule type="cellIs" dxfId="3" priority="529" operator="equal">
      <formula>"NotPaid"</formula>
    </cfRule>
    <cfRule type="cellIs" dxfId="3" priority="528" operator="equal">
      <formula>"NotPaid"</formula>
    </cfRule>
  </conditionalFormatting>
  <conditionalFormatting sqref="S41:U41">
    <cfRule type="cellIs" dxfId="3" priority="720" operator="equal">
      <formula>"NotPaid"</formula>
    </cfRule>
    <cfRule type="cellIs" dxfId="3" priority="721" operator="equal">
      <formula>"NotPaid"</formula>
    </cfRule>
    <cfRule type="cellIs" dxfId="3" priority="722" operator="equal">
      <formula>"NotPaid"</formula>
    </cfRule>
    <cfRule type="cellIs" dxfId="3" priority="716" operator="equal">
      <formula>"NotPaid"</formula>
    </cfRule>
    <cfRule type="cellIs" dxfId="3" priority="726" operator="equal">
      <formula>"NotPaid"</formula>
    </cfRule>
    <cfRule type="cellIs" dxfId="3" priority="725" operator="equal">
      <formula>"NotPaid"</formula>
    </cfRule>
    <cfRule type="cellIs" dxfId="3" priority="724" operator="equal">
      <formula>"NotPaid"</formula>
    </cfRule>
    <cfRule type="cellIs" dxfId="3" priority="723" operator="equal">
      <formula>"NotPaid"</formula>
    </cfRule>
    <cfRule type="cellIs" dxfId="3" priority="712" operator="equal">
      <formula>"NotPaid"</formula>
    </cfRule>
    <cfRule type="cellIs" dxfId="3" priority="713" operator="equal">
      <formula>"NotPaid"</formula>
    </cfRule>
    <cfRule type="cellIs" dxfId="3" priority="719" operator="equal">
      <formula>"NotPaid"</formula>
    </cfRule>
    <cfRule type="cellIs" dxfId="3" priority="718" operator="equal">
      <formula>"NotPaid"</formula>
    </cfRule>
    <cfRule type="cellIs" dxfId="3" priority="717" operator="equal">
      <formula>"NotPaid"</formula>
    </cfRule>
    <cfRule type="cellIs" dxfId="3" priority="710" operator="equal">
      <formula>"NotPaid"</formula>
    </cfRule>
    <cfRule type="cellIs" dxfId="3" priority="715" operator="equal">
      <formula>"NotPaid"</formula>
    </cfRule>
    <cfRule type="cellIs" dxfId="3" priority="708" operator="equal">
      <formula>"NotPaid"</formula>
    </cfRule>
    <cfRule type="cellIs" dxfId="3" priority="714" operator="equal">
      <formula>"NotPaid"</formula>
    </cfRule>
    <cfRule type="cellIs" dxfId="3" priority="711" operator="equal">
      <formula>"NotPaid"</formula>
    </cfRule>
    <cfRule type="cellIs" dxfId="3" priority="709" operator="equal">
      <formula>"NotPaid"</formula>
    </cfRule>
    <cfRule type="cellIs" dxfId="3" priority="705" operator="equal">
      <formula>"NotPaid"</formula>
    </cfRule>
    <cfRule type="cellIs" dxfId="3" priority="707" operator="equal">
      <formula>"NotPaid"</formula>
    </cfRule>
    <cfRule type="cellIs" dxfId="3" priority="706" operator="equal">
      <formula>"NotPaid"</formula>
    </cfRule>
    <cfRule type="cellIs" dxfId="3" priority="701" operator="equal">
      <formula>"NotPaid"</formula>
    </cfRule>
    <cfRule type="cellIs" dxfId="3" priority="704" operator="equal">
      <formula>"NotPaid"</formula>
    </cfRule>
    <cfRule type="cellIs" dxfId="3" priority="700" operator="equal">
      <formula>"NotPaid"</formula>
    </cfRule>
    <cfRule type="cellIs" dxfId="3" priority="699" operator="equal">
      <formula>"NotPaid"</formula>
    </cfRule>
    <cfRule type="cellIs" dxfId="3" priority="696" operator="equal">
      <formula>"NotPaid"</formula>
    </cfRule>
    <cfRule type="cellIs" dxfId="3" priority="703" operator="equal">
      <formula>"NotPaid"</formula>
    </cfRule>
    <cfRule type="cellIs" dxfId="3" priority="695" operator="equal">
      <formula>"NotPaid"</formula>
    </cfRule>
    <cfRule type="cellIs" dxfId="3" priority="702" operator="equal">
      <formula>"NotPaid"</formula>
    </cfRule>
    <cfRule type="cellIs" dxfId="3" priority="694" operator="equal">
      <formula>"NotPaid"</formula>
    </cfRule>
    <cfRule type="cellIs" dxfId="3" priority="693" operator="equal">
      <formula>"NotPaid"</formula>
    </cfRule>
    <cfRule type="cellIs" dxfId="3" priority="698" operator="equal">
      <formula>"NotPaid"</formula>
    </cfRule>
    <cfRule type="cellIs" dxfId="3" priority="697" operator="equal">
      <formula>"NotPaid"</formula>
    </cfRule>
    <cfRule type="cellIs" dxfId="3" priority="690" operator="equal">
      <formula>"NotPaid"</formula>
    </cfRule>
    <cfRule type="cellIs" dxfId="3" priority="689" operator="equal">
      <formula>"NotPaid"</formula>
    </cfRule>
    <cfRule type="cellIs" dxfId="3" priority="687" operator="equal">
      <formula>"NotPaid"</formula>
    </cfRule>
    <cfRule type="cellIs" dxfId="3" priority="692" operator="equal">
      <formula>"NotPaid"</formula>
    </cfRule>
    <cfRule type="cellIs" dxfId="3" priority="685" operator="equal">
      <formula>"NotPaid"</formula>
    </cfRule>
    <cfRule type="cellIs" dxfId="3" priority="691" operator="equal">
      <formula>"NotPaid"</formula>
    </cfRule>
    <cfRule type="cellIs" dxfId="3" priority="683" operator="equal">
      <formula>"NotPaid"</formula>
    </cfRule>
    <cfRule type="cellIs" dxfId="3" priority="688" operator="equal">
      <formula>"NotPaid"</formula>
    </cfRule>
    <cfRule type="cellIs" dxfId="3" priority="686" operator="equal">
      <formula>"NotPaid"</formula>
    </cfRule>
    <cfRule type="cellIs" dxfId="3" priority="684" operator="equal">
      <formula>"NotPaid"</formula>
    </cfRule>
    <cfRule type="cellIs" dxfId="3" priority="682" operator="equal">
      <formula>"NotPaid"</formula>
    </cfRule>
    <cfRule type="cellIs" dxfId="3" priority="681" operator="equal">
      <formula>"NotPaid"</formula>
    </cfRule>
  </conditionalFormatting>
  <conditionalFormatting sqref="V41:X41">
    <cfRule type="cellIs" dxfId="3" priority="879" operator="equal">
      <formula>"NotPaid"</formula>
    </cfRule>
    <cfRule type="cellIs" dxfId="3" priority="878" operator="equal">
      <formula>"NotPaid"</formula>
    </cfRule>
    <cfRule type="cellIs" dxfId="3" priority="877" operator="equal">
      <formula>"NotPaid"</formula>
    </cfRule>
    <cfRule type="cellIs" dxfId="3" priority="876" operator="equal">
      <formula>"NotPaid"</formula>
    </cfRule>
    <cfRule type="cellIs" dxfId="3" priority="875" operator="equal">
      <formula>"NotPaid"</formula>
    </cfRule>
    <cfRule type="cellIs" dxfId="3" priority="874" operator="equal">
      <formula>"NotPaid"</formula>
    </cfRule>
    <cfRule type="cellIs" dxfId="3" priority="873" operator="equal">
      <formula>"NotPaid"</formula>
    </cfRule>
    <cfRule type="cellIs" dxfId="3" priority="872" operator="equal">
      <formula>"NotPaid"</formula>
    </cfRule>
    <cfRule type="cellIs" dxfId="3" priority="871" operator="equal">
      <formula>"NotPaid"</formula>
    </cfRule>
    <cfRule type="cellIs" dxfId="3" priority="870" operator="equal">
      <formula>"NotPaid"</formula>
    </cfRule>
    <cfRule type="cellIs" dxfId="3" priority="869" operator="equal">
      <formula>"NotPaid"</formula>
    </cfRule>
    <cfRule type="cellIs" dxfId="3" priority="868" operator="equal">
      <formula>"NotPaid"</formula>
    </cfRule>
    <cfRule type="cellIs" dxfId="3" priority="867" operator="equal">
      <formula>"NotPaid"</formula>
    </cfRule>
    <cfRule type="cellIs" dxfId="3" priority="866" operator="equal">
      <formula>"NotPaid"</formula>
    </cfRule>
    <cfRule type="cellIs" dxfId="3" priority="865" operator="equal">
      <formula>"NotPaid"</formula>
    </cfRule>
    <cfRule type="cellIs" dxfId="3" priority="864" operator="equal">
      <formula>"NotPaid"</formula>
    </cfRule>
    <cfRule type="cellIs" dxfId="3" priority="863" operator="equal">
      <formula>"NotPaid"</formula>
    </cfRule>
    <cfRule type="cellIs" dxfId="3" priority="862" operator="equal">
      <formula>"NotPaid"</formula>
    </cfRule>
    <cfRule type="cellIs" dxfId="3" priority="861" operator="equal">
      <formula>"NotPaid"</formula>
    </cfRule>
    <cfRule type="cellIs" dxfId="3" priority="860" operator="equal">
      <formula>"NotPaid"</formula>
    </cfRule>
    <cfRule type="cellIs" dxfId="3" priority="859" operator="equal">
      <formula>"NotPaid"</formula>
    </cfRule>
    <cfRule type="cellIs" dxfId="3" priority="858" operator="equal">
      <formula>"NotPaid"</formula>
    </cfRule>
    <cfRule type="cellIs" dxfId="3" priority="857" operator="equal">
      <formula>"NotPaid"</formula>
    </cfRule>
    <cfRule type="cellIs" dxfId="3" priority="856" operator="equal">
      <formula>"NotPaid"</formula>
    </cfRule>
    <cfRule type="cellIs" dxfId="3" priority="855" operator="equal">
      <formula>"NotPaid"</formula>
    </cfRule>
    <cfRule type="cellIs" dxfId="3" priority="854" operator="equal">
      <formula>"NotPaid"</formula>
    </cfRule>
    <cfRule type="cellIs" dxfId="3" priority="853" operator="equal">
      <formula>"NotPaid"</formula>
    </cfRule>
    <cfRule type="cellIs" dxfId="3" priority="852" operator="equal">
      <formula>"NotPaid"</formula>
    </cfRule>
    <cfRule type="cellIs" dxfId="3" priority="851" operator="equal">
      <formula>"NotPaid"</formula>
    </cfRule>
    <cfRule type="cellIs" dxfId="3" priority="850" operator="equal">
      <formula>"NotPaid"</formula>
    </cfRule>
    <cfRule type="cellIs" dxfId="3" priority="849" operator="equal">
      <formula>"NotPaid"</formula>
    </cfRule>
    <cfRule type="cellIs" dxfId="3" priority="848" operator="equal">
      <formula>"NotPaid"</formula>
    </cfRule>
    <cfRule type="cellIs" dxfId="3" priority="847" operator="equal">
      <formula>"NotPaid"</formula>
    </cfRule>
    <cfRule type="cellIs" dxfId="3" priority="846" operator="equal">
      <formula>"NotPaid"</formula>
    </cfRule>
    <cfRule type="cellIs" dxfId="3" priority="845" operator="equal">
      <formula>"NotPaid"</formula>
    </cfRule>
    <cfRule type="cellIs" dxfId="3" priority="844" operator="equal">
      <formula>"NotPaid"</formula>
    </cfRule>
    <cfRule type="cellIs" dxfId="3" priority="843" operator="equal">
      <formula>"NotPaid"</formula>
    </cfRule>
    <cfRule type="cellIs" dxfId="3" priority="842" operator="equal">
      <formula>"NotPaid"</formula>
    </cfRule>
    <cfRule type="cellIs" dxfId="3" priority="841" operator="equal">
      <formula>"NotPaid"</formula>
    </cfRule>
    <cfRule type="cellIs" dxfId="3" priority="840" operator="equal">
      <formula>"NotPaid"</formula>
    </cfRule>
    <cfRule type="cellIs" dxfId="3" priority="839" operator="equal">
      <formula>"NotPaid"</formula>
    </cfRule>
    <cfRule type="cellIs" dxfId="3" priority="838" operator="equal">
      <formula>"NotPaid"</formula>
    </cfRule>
    <cfRule type="cellIs" dxfId="3" priority="837" operator="equal">
      <formula>"NotPaid"</formula>
    </cfRule>
    <cfRule type="cellIs" dxfId="3" priority="836" operator="equal">
      <formula>"NotPaid"</formula>
    </cfRule>
    <cfRule type="cellIs" dxfId="3" priority="835" operator="equal">
      <formula>"NotPaid"</formula>
    </cfRule>
    <cfRule type="cellIs" dxfId="3" priority="834" operator="equal">
      <formula>"NotPaid"</formula>
    </cfRule>
  </conditionalFormatting>
  <conditionalFormatting sqref="Y41:AA41">
    <cfRule type="cellIs" dxfId="3" priority="1029" operator="equal">
      <formula>"NotPaid"</formula>
    </cfRule>
    <cfRule type="cellIs" dxfId="3" priority="1025" operator="equal">
      <formula>"NotPaid"</formula>
    </cfRule>
    <cfRule type="cellIs" dxfId="3" priority="1026" operator="equal">
      <formula>"NotPaid"</formula>
    </cfRule>
    <cfRule type="cellIs" dxfId="3" priority="1032" operator="equal">
      <formula>"NotPaid"</formula>
    </cfRule>
    <cfRule type="cellIs" dxfId="3" priority="1031" operator="equal">
      <formula>"NotPaid"</formula>
    </cfRule>
    <cfRule type="cellIs" dxfId="3" priority="1030" operator="equal">
      <formula>"NotPaid"</formula>
    </cfRule>
    <cfRule type="cellIs" dxfId="3" priority="1023" operator="equal">
      <formula>"NotPaid"</formula>
    </cfRule>
    <cfRule type="cellIs" dxfId="3" priority="1028" operator="equal">
      <formula>"NotPaid"</formula>
    </cfRule>
    <cfRule type="cellIs" dxfId="3" priority="1021" operator="equal">
      <formula>"NotPaid"</formula>
    </cfRule>
    <cfRule type="cellIs" dxfId="3" priority="1027" operator="equal">
      <formula>"NotPaid"</formula>
    </cfRule>
    <cfRule type="cellIs" dxfId="3" priority="1024" operator="equal">
      <formula>"NotPaid"</formula>
    </cfRule>
    <cfRule type="cellIs" dxfId="3" priority="1022" operator="equal">
      <formula>"NotPaid"</formula>
    </cfRule>
    <cfRule type="cellIs" dxfId="3" priority="1018" operator="equal">
      <formula>"NotPaid"</formula>
    </cfRule>
    <cfRule type="cellIs" dxfId="3" priority="1020" operator="equal">
      <formula>"NotPaid"</formula>
    </cfRule>
    <cfRule type="cellIs" dxfId="3" priority="1019" operator="equal">
      <formula>"NotPaid"</formula>
    </cfRule>
    <cfRule type="cellIs" dxfId="3" priority="1014" operator="equal">
      <formula>"NotPaid"</formula>
    </cfRule>
    <cfRule type="cellIs" dxfId="3" priority="1017" operator="equal">
      <formula>"NotPaid"</formula>
    </cfRule>
    <cfRule type="cellIs" dxfId="3" priority="1013" operator="equal">
      <formula>"NotPaid"</formula>
    </cfRule>
    <cfRule type="cellIs" dxfId="3" priority="1012" operator="equal">
      <formula>"NotPaid"</formula>
    </cfRule>
    <cfRule type="cellIs" dxfId="3" priority="1009" operator="equal">
      <formula>"NotPaid"</formula>
    </cfRule>
    <cfRule type="cellIs" dxfId="3" priority="1016" operator="equal">
      <formula>"NotPaid"</formula>
    </cfRule>
    <cfRule type="cellIs" dxfId="3" priority="1008" operator="equal">
      <formula>"NotPaid"</formula>
    </cfRule>
    <cfRule type="cellIs" dxfId="3" priority="1015" operator="equal">
      <formula>"NotPaid"</formula>
    </cfRule>
    <cfRule type="cellIs" dxfId="3" priority="1007" operator="equal">
      <formula>"NotPaid"</formula>
    </cfRule>
    <cfRule type="cellIs" dxfId="3" priority="1006" operator="equal">
      <formula>"NotPaid"</formula>
    </cfRule>
    <cfRule type="cellIs" dxfId="3" priority="1011" operator="equal">
      <formula>"NotPaid"</formula>
    </cfRule>
    <cfRule type="cellIs" dxfId="3" priority="1010" operator="equal">
      <formula>"NotPaid"</formula>
    </cfRule>
    <cfRule type="cellIs" dxfId="3" priority="1003" operator="equal">
      <formula>"NotPaid"</formula>
    </cfRule>
    <cfRule type="cellIs" dxfId="3" priority="1002" operator="equal">
      <formula>"NotPaid"</formula>
    </cfRule>
    <cfRule type="cellIs" dxfId="3" priority="1000" operator="equal">
      <formula>"NotPaid"</formula>
    </cfRule>
    <cfRule type="cellIs" dxfId="3" priority="1005" operator="equal">
      <formula>"NotPaid"</formula>
    </cfRule>
    <cfRule type="cellIs" dxfId="3" priority="998" operator="equal">
      <formula>"NotPaid"</formula>
    </cfRule>
    <cfRule type="cellIs" dxfId="3" priority="1004" operator="equal">
      <formula>"NotPaid"</formula>
    </cfRule>
    <cfRule type="cellIs" dxfId="3" priority="996" operator="equal">
      <formula>"NotPaid"</formula>
    </cfRule>
    <cfRule type="cellIs" dxfId="3" priority="1001" operator="equal">
      <formula>"NotPaid"</formula>
    </cfRule>
    <cfRule type="cellIs" dxfId="3" priority="999" operator="equal">
      <formula>"NotPaid"</formula>
    </cfRule>
    <cfRule type="cellIs" dxfId="3" priority="997" operator="equal">
      <formula>"NotPaid"</formula>
    </cfRule>
    <cfRule type="cellIs" dxfId="3" priority="993" operator="equal">
      <formula>"NotPaid"</formula>
    </cfRule>
    <cfRule type="cellIs" dxfId="3" priority="992" operator="equal">
      <formula>"NotPaid"</formula>
    </cfRule>
    <cfRule type="cellIs" dxfId="3" priority="995" operator="equal">
      <formula>"NotPaid"</formula>
    </cfRule>
    <cfRule type="cellIs" dxfId="3" priority="990" operator="equal">
      <formula>"NotPaid"</formula>
    </cfRule>
    <cfRule type="cellIs" dxfId="3" priority="989" operator="equal">
      <formula>"NotPaid"</formula>
    </cfRule>
    <cfRule type="cellIs" dxfId="3" priority="988" operator="equal">
      <formula>"NotPaid"</formula>
    </cfRule>
    <cfRule type="cellIs" dxfId="3" priority="994" operator="equal">
      <formula>"NotPaid"</formula>
    </cfRule>
    <cfRule type="cellIs" dxfId="3" priority="991" operator="equal">
      <formula>"NotPaid"</formula>
    </cfRule>
    <cfRule type="cellIs" dxfId="3" priority="987" operator="equal">
      <formula>"NotPaid"</formula>
    </cfRule>
  </conditionalFormatting>
  <conditionalFormatting sqref="AD41">
    <cfRule type="cellIs" dxfId="3" priority="3085" operator="equal">
      <formula>"NotPaid"</formula>
    </cfRule>
    <cfRule type="cellIs" dxfId="3" priority="3084" operator="equal">
      <formula>"NotPaid"</formula>
    </cfRule>
    <cfRule type="cellIs" dxfId="3" priority="3083" operator="equal">
      <formula>"NotPaid"</formula>
    </cfRule>
    <cfRule type="cellIs" dxfId="3" priority="3082" operator="equal">
      <formula>"NotPaid"</formula>
    </cfRule>
    <cfRule type="cellIs" dxfId="3" priority="3081" operator="equal">
      <formula>"NotPaid"</formula>
    </cfRule>
    <cfRule type="cellIs" dxfId="3" priority="3080" operator="equal">
      <formula>"NotPaid"</formula>
    </cfRule>
    <cfRule type="cellIs" dxfId="3" priority="3079" operator="equal">
      <formula>"NotPaid"</formula>
    </cfRule>
    <cfRule type="cellIs" dxfId="3" priority="3078" operator="equal">
      <formula>"NotPaid"</formula>
    </cfRule>
    <cfRule type="cellIs" dxfId="3" priority="3077" operator="equal">
      <formula>"NotPaid"</formula>
    </cfRule>
    <cfRule type="cellIs" dxfId="3" priority="3076" operator="equal">
      <formula>"NotPaid"</formula>
    </cfRule>
    <cfRule type="cellIs" dxfId="3" priority="3075" operator="equal">
      <formula>"NotPaid"</formula>
    </cfRule>
    <cfRule type="cellIs" dxfId="3" priority="3074" operator="equal">
      <formula>"NotPaid"</formula>
    </cfRule>
    <cfRule type="cellIs" dxfId="3" priority="3073" operator="equal">
      <formula>"NotPaid"</formula>
    </cfRule>
    <cfRule type="cellIs" dxfId="3" priority="3072" operator="equal">
      <formula>"NotPaid"</formula>
    </cfRule>
    <cfRule type="cellIs" dxfId="3" priority="3071" operator="equal">
      <formula>"NotPaid"</formula>
    </cfRule>
    <cfRule type="cellIs" dxfId="3" priority="3070" operator="equal">
      <formula>"NotPaid"</formula>
    </cfRule>
    <cfRule type="cellIs" dxfId="3" priority="3069" operator="equal">
      <formula>"NotPaid"</formula>
    </cfRule>
    <cfRule type="cellIs" dxfId="3" priority="3068" operator="equal">
      <formula>"NotPaid"</formula>
    </cfRule>
    <cfRule type="cellIs" dxfId="3" priority="3067" operator="equal">
      <formula>"NotPaid"</formula>
    </cfRule>
    <cfRule type="cellIs" dxfId="3" priority="3066" operator="equal">
      <formula>"NotPaid"</formula>
    </cfRule>
    <cfRule type="cellIs" dxfId="3" priority="3065" operator="equal">
      <formula>"NotPaid"</formula>
    </cfRule>
    <cfRule type="cellIs" dxfId="3" priority="3064" operator="equal">
      <formula>"NotPaid"</formula>
    </cfRule>
    <cfRule type="cellIs" dxfId="3" priority="3063" operator="equal">
      <formula>"NotPaid"</formula>
    </cfRule>
    <cfRule type="cellIs" dxfId="3" priority="3016" operator="equal">
      <formula>"NotPaid"</formula>
    </cfRule>
    <cfRule type="cellIs" dxfId="3" priority="3015" operator="equal">
      <formula>"NotPaid"</formula>
    </cfRule>
    <cfRule type="cellIs" dxfId="3" priority="3014" operator="equal">
      <formula>"NotPaid"</formula>
    </cfRule>
    <cfRule type="cellIs" dxfId="3" priority="3013" operator="equal">
      <formula>"NotPaid"</formula>
    </cfRule>
    <cfRule type="cellIs" dxfId="3" priority="3012" operator="equal">
      <formula>"NotPaid"</formula>
    </cfRule>
    <cfRule type="cellIs" dxfId="3" priority="3011" operator="equal">
      <formula>"NotPaid"</formula>
    </cfRule>
    <cfRule type="cellIs" dxfId="3" priority="3010" operator="equal">
      <formula>"NotPaid"</formula>
    </cfRule>
    <cfRule type="cellIs" dxfId="3" priority="3009" operator="equal">
      <formula>"NotPaid"</formula>
    </cfRule>
    <cfRule type="cellIs" dxfId="3" priority="3008" operator="equal">
      <formula>"NotPaid"</formula>
    </cfRule>
    <cfRule type="cellIs" dxfId="3" priority="3007" operator="equal">
      <formula>"NotPaid"</formula>
    </cfRule>
    <cfRule type="cellIs" dxfId="3" priority="3006" operator="equal">
      <formula>"NotPaid"</formula>
    </cfRule>
    <cfRule type="cellIs" dxfId="3" priority="3005" operator="equal">
      <formula>"NotPaid"</formula>
    </cfRule>
    <cfRule type="cellIs" dxfId="3" priority="3004" operator="equal">
      <formula>"NotPaid"</formula>
    </cfRule>
    <cfRule type="cellIs" dxfId="3" priority="3003" operator="equal">
      <formula>"NotPaid"</formula>
    </cfRule>
    <cfRule type="cellIs" dxfId="3" priority="3002" operator="equal">
      <formula>"NotPaid"</formula>
    </cfRule>
    <cfRule type="cellIs" dxfId="3" priority="3001" operator="equal">
      <formula>"NotPaid"</formula>
    </cfRule>
    <cfRule type="cellIs" dxfId="3" priority="3000" operator="equal">
      <formula>"NotPaid"</formula>
    </cfRule>
    <cfRule type="cellIs" dxfId="3" priority="2999" operator="equal">
      <formula>"NotPaid"</formula>
    </cfRule>
    <cfRule type="cellIs" dxfId="3" priority="2998" operator="equal">
      <formula>"NotPaid"</formula>
    </cfRule>
    <cfRule type="cellIs" dxfId="3" priority="2997" operator="equal">
      <formula>"NotPaid"</formula>
    </cfRule>
    <cfRule type="cellIs" dxfId="3" priority="2996" operator="equal">
      <formula>"NotPaid"</formula>
    </cfRule>
    <cfRule type="cellIs" dxfId="3" priority="2995" operator="equal">
      <formula>"NotPaid"</formula>
    </cfRule>
    <cfRule type="cellIs" dxfId="3" priority="2994" operator="equal">
      <formula>"NotPaid"</formula>
    </cfRule>
  </conditionalFormatting>
  <conditionalFormatting sqref="Q44:R44">
    <cfRule type="cellIs" dxfId="3" priority="663" operator="equal">
      <formula>"NotPaid"</formula>
    </cfRule>
    <cfRule type="cellIs" dxfId="3" priority="660" operator="equal">
      <formula>"NotPaid"</formula>
    </cfRule>
    <cfRule type="cellIs" dxfId="3" priority="641" operator="equal">
      <formula>"NotPaid"</formula>
    </cfRule>
    <cfRule type="cellIs" dxfId="3" priority="637" operator="equal">
      <formula>"NotPaid"</formula>
    </cfRule>
  </conditionalFormatting>
  <conditionalFormatting sqref="S44:U44">
    <cfRule type="cellIs" dxfId="3" priority="816" operator="equal">
      <formula>"NotPaid"</formula>
    </cfRule>
    <cfRule type="cellIs" dxfId="3" priority="813" operator="equal">
      <formula>"NotPaid"</formula>
    </cfRule>
    <cfRule type="cellIs" dxfId="3" priority="794" operator="equal">
      <formula>"NotPaid"</formula>
    </cfRule>
    <cfRule type="cellIs" dxfId="3" priority="790" operator="equal">
      <formula>"NotPaid"</formula>
    </cfRule>
  </conditionalFormatting>
  <conditionalFormatting sqref="V44:X44">
    <cfRule type="cellIs" dxfId="3" priority="969" operator="equal">
      <formula>"NotPaid"</formula>
    </cfRule>
    <cfRule type="cellIs" dxfId="3" priority="966" operator="equal">
      <formula>"NotPaid"</formula>
    </cfRule>
    <cfRule type="cellIs" dxfId="3" priority="947" operator="equal">
      <formula>"NotPaid"</formula>
    </cfRule>
    <cfRule type="cellIs" dxfId="3" priority="943" operator="equal">
      <formula>"NotPaid"</formula>
    </cfRule>
  </conditionalFormatting>
  <conditionalFormatting sqref="Y44:AA44">
    <cfRule type="cellIs" dxfId="3" priority="1119" operator="equal">
      <formula>"NotPaid"</formula>
    </cfRule>
    <cfRule type="cellIs" dxfId="3" priority="1122" operator="equal">
      <formula>"NotPaid"</formula>
    </cfRule>
    <cfRule type="cellIs" dxfId="3" priority="1100" operator="equal">
      <formula>"NotPaid"</formula>
    </cfRule>
    <cfRule type="cellIs" dxfId="3" priority="1096" operator="equal">
      <formula>"NotPaid"</formula>
    </cfRule>
  </conditionalFormatting>
  <conditionalFormatting sqref="AD44">
    <cfRule type="cellIs" dxfId="3" priority="3353" operator="equal">
      <formula>"NotPaid"</formula>
    </cfRule>
    <cfRule type="cellIs" dxfId="3" priority="3345" operator="equal">
      <formula>"NotPaid"</formula>
    </cfRule>
    <cfRule type="cellIs" dxfId="3" priority="3267" operator="equal">
      <formula>"NotPaid"</formula>
    </cfRule>
    <cfRule type="cellIs" dxfId="3" priority="3259" operator="equal">
      <formula>"NotPaid"</formula>
    </cfRule>
  </conditionalFormatting>
  <conditionalFormatting sqref="AD45">
    <cfRule type="cellIs" dxfId="3" priority="3347" operator="equal">
      <formula>"NotPaid"</formula>
    </cfRule>
    <cfRule type="cellIs" dxfId="3" priority="3335" operator="equal">
      <formula>"NotPaid"</formula>
    </cfRule>
    <cfRule type="cellIs" dxfId="3" priority="3329" operator="equal">
      <formula>"NotPaid"</formula>
    </cfRule>
    <cfRule type="cellIs" dxfId="3" priority="3315" operator="equal">
      <formula>"NotPaid"</formula>
    </cfRule>
    <cfRule type="cellIs" dxfId="3" priority="3306" operator="equal">
      <formula>"NotPaid"</formula>
    </cfRule>
    <cfRule type="cellIs" dxfId="3" priority="3302" operator="equal">
      <formula>"NotPaid"</formula>
    </cfRule>
    <cfRule type="cellIs" dxfId="3" priority="3297" operator="equal">
      <formula>"NotPaid"</formula>
    </cfRule>
    <cfRule type="cellIs" dxfId="3" priority="3249" operator="equal">
      <formula>"NotPaid"</formula>
    </cfRule>
    <cfRule type="cellIs" dxfId="3" priority="3238" operator="equal">
      <formula>"NotPaid"</formula>
    </cfRule>
    <cfRule type="cellIs" dxfId="3" priority="3222" operator="equal">
      <formula>"NotPaid"</formula>
    </cfRule>
    <cfRule type="cellIs" dxfId="3" priority="3215" operator="equal">
      <formula>"NotPaid"</formula>
    </cfRule>
    <cfRule type="cellIs" dxfId="3" priority="3209" operator="equal">
      <formula>"NotPaid"</formula>
    </cfRule>
    <cfRule type="cellIs" dxfId="3" priority="3184" operator="equal">
      <formula>"NotPaid"</formula>
    </cfRule>
    <cfRule type="cellIs" dxfId="3" priority="3173" operator="equal">
      <formula>"NotPaid"</formula>
    </cfRule>
    <cfRule type="cellIs" dxfId="3" priority="3164" operator="equal">
      <formula>"NotPaid"</formula>
    </cfRule>
    <cfRule type="cellIs" dxfId="3" priority="3158" operator="equal">
      <formula>"NotPaid"</formula>
    </cfRule>
    <cfRule type="cellIs" dxfId="3" priority="3153" operator="equal">
      <formula>"NotPaid"</formula>
    </cfRule>
    <cfRule type="cellIs" dxfId="3" priority="3126" operator="equal">
      <formula>"NotPaid"</formula>
    </cfRule>
    <cfRule type="cellIs" dxfId="3" priority="3125" operator="equal">
      <formula>"NotPaid"</formula>
    </cfRule>
    <cfRule type="cellIs" dxfId="3" priority="3109" operator="equal">
      <formula>"NotPaid"</formula>
    </cfRule>
    <cfRule type="cellIs" dxfId="3" priority="3098" operator="equal">
      <formula>"NotPaid"</formula>
    </cfRule>
  </conditionalFormatting>
  <conditionalFormatting sqref="AD46">
    <cfRule type="cellIs" dxfId="3" priority="3366" operator="equal">
      <formula>"NotPaid"</formula>
    </cfRule>
    <cfRule type="cellIs" dxfId="3" priority="3355" operator="equal">
      <formula>"NotPaid"</formula>
    </cfRule>
    <cfRule type="cellIs" dxfId="3" priority="3338" operator="equal">
      <formula>"NotPaid"</formula>
    </cfRule>
    <cfRule type="cellIs" dxfId="3" priority="3332" operator="equal">
      <formula>"NotPaid"</formula>
    </cfRule>
    <cfRule type="cellIs" dxfId="3" priority="3327" operator="equal">
      <formula>"NotPaid"</formula>
    </cfRule>
    <cfRule type="cellIs" dxfId="3" priority="3324" operator="equal">
      <formula>"NotPaid"</formula>
    </cfRule>
    <cfRule type="cellIs" dxfId="3" priority="3318" operator="equal">
      <formula>"NotPaid"</formula>
    </cfRule>
    <cfRule type="cellIs" dxfId="3" priority="3313" operator="equal">
      <formula>"NotPaid"</formula>
    </cfRule>
    <cfRule type="cellIs" dxfId="3" priority="3309" operator="equal">
      <formula>"NotPaid"</formula>
    </cfRule>
    <cfRule type="cellIs" dxfId="3" priority="3305" operator="equal">
      <formula>"NotPaid"</formula>
    </cfRule>
    <cfRule type="cellIs" dxfId="3" priority="3300" operator="equal">
      <formula>"NotPaid"</formula>
    </cfRule>
    <cfRule type="cellIs" dxfId="3" priority="3295" operator="equal">
      <formula>"NotPaid"</formula>
    </cfRule>
    <cfRule type="cellIs" dxfId="3" priority="3292" operator="equal">
      <formula>"NotPaid"</formula>
    </cfRule>
    <cfRule type="cellIs" dxfId="3" priority="3279" operator="equal">
      <formula>"NotPaid"</formula>
    </cfRule>
    <cfRule type="cellIs" dxfId="3" priority="3269" operator="equal">
      <formula>"NotPaid"</formula>
    </cfRule>
    <cfRule type="cellIs" dxfId="3" priority="3252" operator="equal">
      <formula>"NotPaid"</formula>
    </cfRule>
    <cfRule type="cellIs" dxfId="3" priority="3246" operator="equal">
      <formula>"NotPaid"</formula>
    </cfRule>
    <cfRule type="cellIs" dxfId="3" priority="3241" operator="equal">
      <formula>"NotPaid"</formula>
    </cfRule>
    <cfRule type="cellIs" dxfId="3" priority="3231" operator="equal">
      <formula>"NotPaid"</formula>
    </cfRule>
    <cfRule type="cellIs" dxfId="3" priority="3226" operator="equal">
      <formula>"NotPaid"</formula>
    </cfRule>
    <cfRule type="cellIs" dxfId="3" priority="3218" operator="equal">
      <formula>"NotPaid"</formula>
    </cfRule>
    <cfRule type="cellIs" dxfId="3" priority="3212" operator="equal">
      <formula>"NotPaid"</formula>
    </cfRule>
    <cfRule type="cellIs" dxfId="3" priority="3207" operator="equal">
      <formula>"NotPaid"</formula>
    </cfRule>
    <cfRule type="cellIs" dxfId="3" priority="3204" operator="equal">
      <formula>"NotPaid"</formula>
    </cfRule>
    <cfRule type="cellIs" dxfId="3" priority="3197" operator="equal">
      <formula>"NotPaid"</formula>
    </cfRule>
    <cfRule type="cellIs" dxfId="3" priority="3193" operator="equal">
      <formula>"NotPaid"</formula>
    </cfRule>
    <cfRule type="cellIs" dxfId="3" priority="3187" operator="equal">
      <formula>"NotPaid"</formula>
    </cfRule>
    <cfRule type="cellIs" dxfId="3" priority="3181" operator="equal">
      <formula>"NotPaid"</formula>
    </cfRule>
    <cfRule type="cellIs" dxfId="3" priority="3176" operator="equal">
      <formula>"NotPaid"</formula>
    </cfRule>
    <cfRule type="cellIs" dxfId="3" priority="3171" operator="equal">
      <formula>"NotPaid"</formula>
    </cfRule>
    <cfRule type="cellIs" dxfId="3" priority="3167" operator="equal">
      <formula>"NotPaid"</formula>
    </cfRule>
    <cfRule type="cellIs" dxfId="3" priority="3161" operator="equal">
      <formula>"NotPaid"</formula>
    </cfRule>
    <cfRule type="cellIs" dxfId="3" priority="3156" operator="equal">
      <formula>"NotPaid"</formula>
    </cfRule>
    <cfRule type="cellIs" dxfId="3" priority="3151" operator="equal">
      <formula>"NotPaid"</formula>
    </cfRule>
    <cfRule type="cellIs" dxfId="3" priority="3148" operator="equal">
      <formula>"NotPaid"</formula>
    </cfRule>
    <cfRule type="cellIs" dxfId="3" priority="3144" operator="equal">
      <formula>"NotPaid"</formula>
    </cfRule>
    <cfRule type="cellIs" dxfId="3" priority="3140" operator="equal">
      <formula>"NotPaid"</formula>
    </cfRule>
    <cfRule type="cellIs" dxfId="3" priority="3137" operator="equal">
      <formula>"NotPaid"</formula>
    </cfRule>
    <cfRule type="cellIs" dxfId="3" priority="3132" operator="equal">
      <formula>"NotPaid"</formula>
    </cfRule>
    <cfRule type="cellIs" dxfId="3" priority="3122" operator="equal">
      <formula>"NotPaid"</formula>
    </cfRule>
    <cfRule type="cellIs" dxfId="3" priority="3118" operator="equal">
      <formula>"NotPaid"</formula>
    </cfRule>
    <cfRule type="cellIs" dxfId="3" priority="3112" operator="equal">
      <formula>"NotPaid"</formula>
    </cfRule>
    <cfRule type="cellIs" dxfId="3" priority="3106" operator="equal">
      <formula>"NotPaid"</formula>
    </cfRule>
    <cfRule type="cellIs" dxfId="3" priority="3101" operator="equal">
      <formula>"NotPaid"</formula>
    </cfRule>
  </conditionalFormatting>
  <conditionalFormatting sqref="AD47">
    <cfRule type="cellIs" dxfId="3" priority="3365" operator="equal">
      <formula>"NotPaid"</formula>
    </cfRule>
    <cfRule type="cellIs" dxfId="3" priority="3354" operator="equal">
      <formula>"NotPaid"</formula>
    </cfRule>
    <cfRule type="cellIs" dxfId="3" priority="3337" operator="equal">
      <formula>"NotPaid"</formula>
    </cfRule>
    <cfRule type="cellIs" dxfId="3" priority="3331" operator="equal">
      <formula>"NotPaid"</formula>
    </cfRule>
    <cfRule type="cellIs" dxfId="3" priority="3326" operator="equal">
      <formula>"NotPaid"</formula>
    </cfRule>
    <cfRule type="cellIs" dxfId="3" priority="3317" operator="equal">
      <formula>"NotPaid"</formula>
    </cfRule>
    <cfRule type="cellIs" dxfId="3" priority="3312" operator="equal">
      <formula>"NotPaid"</formula>
    </cfRule>
    <cfRule type="cellIs" dxfId="3" priority="3304" operator="equal">
      <formula>"NotPaid"</formula>
    </cfRule>
    <cfRule type="cellIs" dxfId="3" priority="3299" operator="equal">
      <formula>"NotPaid"</formula>
    </cfRule>
    <cfRule type="cellIs" dxfId="3" priority="3294" operator="equal">
      <formula>"NotPaid"</formula>
    </cfRule>
    <cfRule type="cellIs" dxfId="3" priority="3291" operator="equal">
      <formula>"NotPaid"</formula>
    </cfRule>
    <cfRule type="cellIs" dxfId="3" priority="3278" operator="equal">
      <formula>"NotPaid"</formula>
    </cfRule>
    <cfRule type="cellIs" dxfId="3" priority="3255" operator="equal">
      <formula>"NotPaid"</formula>
    </cfRule>
    <cfRule type="cellIs" dxfId="3" priority="3251" operator="equal">
      <formula>"NotPaid"</formula>
    </cfRule>
    <cfRule type="cellIs" dxfId="3" priority="3245" operator="equal">
      <formula>"NotPaid"</formula>
    </cfRule>
    <cfRule type="cellIs" dxfId="3" priority="3230" operator="equal">
      <formula>"NotPaid"</formula>
    </cfRule>
    <cfRule type="cellIs" dxfId="3" priority="3225" operator="equal">
      <formula>"NotPaid"</formula>
    </cfRule>
    <cfRule type="cellIs" dxfId="3" priority="3217" operator="equal">
      <formula>"NotPaid"</formula>
    </cfRule>
    <cfRule type="cellIs" dxfId="3" priority="3211" operator="equal">
      <formula>"NotPaid"</formula>
    </cfRule>
    <cfRule type="cellIs" dxfId="3" priority="3206" operator="equal">
      <formula>"NotPaid"</formula>
    </cfRule>
    <cfRule type="cellIs" dxfId="3" priority="3196" operator="equal">
      <formula>"NotPaid"</formula>
    </cfRule>
    <cfRule type="cellIs" dxfId="3" priority="3190" operator="equal">
      <formula>"NotPaid"</formula>
    </cfRule>
    <cfRule type="cellIs" dxfId="3" priority="3186" operator="equal">
      <formula>"NotPaid"</formula>
    </cfRule>
    <cfRule type="cellIs" dxfId="3" priority="3180" operator="equal">
      <formula>"NotPaid"</formula>
    </cfRule>
    <cfRule type="cellIs" dxfId="3" priority="3170" operator="equal">
      <formula>"NotPaid"</formula>
    </cfRule>
    <cfRule type="cellIs" dxfId="3" priority="3166" operator="equal">
      <formula>"NotPaid"</formula>
    </cfRule>
    <cfRule type="cellIs" dxfId="3" priority="3160" operator="equal">
      <formula>"NotPaid"</formula>
    </cfRule>
    <cfRule type="cellIs" dxfId="3" priority="3155" operator="equal">
      <formula>"NotPaid"</formula>
    </cfRule>
    <cfRule type="cellIs" dxfId="3" priority="3150" operator="equal">
      <formula>"NotPaid"</formula>
    </cfRule>
    <cfRule type="cellIs" dxfId="3" priority="3141" operator="equal">
      <formula>"NotPaid"</formula>
    </cfRule>
    <cfRule type="cellIs" dxfId="3" priority="3136" operator="equal">
      <formula>"NotPaid"</formula>
    </cfRule>
    <cfRule type="cellIs" dxfId="3" priority="3131" operator="equal">
      <formula>"NotPaid"</formula>
    </cfRule>
    <cfRule type="cellIs" dxfId="3" priority="3121" operator="equal">
      <formula>"NotPaid"</formula>
    </cfRule>
    <cfRule type="cellIs" dxfId="3" priority="3115" operator="equal">
      <formula>"NotPaid"</formula>
    </cfRule>
    <cfRule type="cellIs" dxfId="3" priority="3111" operator="equal">
      <formula>"NotPaid"</formula>
    </cfRule>
    <cfRule type="cellIs" dxfId="3" priority="3105" operator="equal">
      <formula>"NotPaid"</formula>
    </cfRule>
  </conditionalFormatting>
  <conditionalFormatting sqref="AD48">
    <cfRule type="cellIs" dxfId="3" priority="3364" operator="equal">
      <formula>"NotPaid"</formula>
    </cfRule>
    <cfRule type="cellIs" dxfId="3" priority="3340" operator="equal">
      <formula>"NotPaid"</formula>
    </cfRule>
    <cfRule type="cellIs" dxfId="3" priority="3336" operator="equal">
      <formula>"NotPaid"</formula>
    </cfRule>
    <cfRule type="cellIs" dxfId="3" priority="3330" operator="equal">
      <formula>"NotPaid"</formula>
    </cfRule>
    <cfRule type="cellIs" dxfId="3" priority="3316" operator="equal">
      <formula>"NotPaid"</formula>
    </cfRule>
    <cfRule type="cellIs" dxfId="3" priority="3311" operator="equal">
      <formula>"NotPaid"</formula>
    </cfRule>
    <cfRule type="cellIs" dxfId="3" priority="3303" operator="equal">
      <formula>"NotPaid"</formula>
    </cfRule>
    <cfRule type="cellIs" dxfId="3" priority="3298" operator="equal">
      <formula>"NotPaid"</formula>
    </cfRule>
    <cfRule type="cellIs" dxfId="3" priority="3293" operator="equal">
      <formula>"NotPaid"</formula>
    </cfRule>
    <cfRule type="cellIs" dxfId="3" priority="3262" operator="equal">
      <formula>"NotPaid"</formula>
    </cfRule>
    <cfRule type="cellIs" dxfId="3" priority="3250" operator="equal">
      <formula>"NotPaid"</formula>
    </cfRule>
    <cfRule type="cellIs" dxfId="3" priority="3244" operator="equal">
      <formula>"NotPaid"</formula>
    </cfRule>
    <cfRule type="cellIs" dxfId="3" priority="3229" operator="equal">
      <formula>"NotPaid"</formula>
    </cfRule>
    <cfRule type="cellIs" dxfId="3" priority="3220" operator="equal">
      <formula>"NotPaid"</formula>
    </cfRule>
    <cfRule type="cellIs" dxfId="3" priority="3216" operator="equal">
      <formula>"NotPaid"</formula>
    </cfRule>
    <cfRule type="cellIs" dxfId="3" priority="3210" operator="equal">
      <formula>"NotPaid"</formula>
    </cfRule>
    <cfRule type="cellIs" dxfId="3" priority="3159" operator="equal">
      <formula>"NotPaid"</formula>
    </cfRule>
    <cfRule type="cellIs" dxfId="3" priority="3191" operator="equal">
      <formula>"NotPaid"</formula>
    </cfRule>
    <cfRule type="cellIs" dxfId="3" priority="3185" operator="equal">
      <formula>"NotPaid"</formula>
    </cfRule>
    <cfRule type="cellIs" dxfId="3" priority="3179" operator="equal">
      <formula>"NotPaid"</formula>
    </cfRule>
    <cfRule type="cellIs" dxfId="3" priority="3169" operator="equal">
      <formula>"NotPaid"</formula>
    </cfRule>
    <cfRule type="cellIs" dxfId="3" priority="3163" operator="equal">
      <formula>"NotPaid"</formula>
    </cfRule>
    <cfRule type="cellIs" dxfId="3" priority="3154" operator="equal">
      <formula>"NotPaid"</formula>
    </cfRule>
    <cfRule type="cellIs" dxfId="3" priority="3135" operator="equal">
      <formula>"NotPaid"</formula>
    </cfRule>
    <cfRule type="cellIs" dxfId="3" priority="3127" operator="equal">
      <formula>"NotPaid"</formula>
    </cfRule>
    <cfRule type="cellIs" dxfId="3" priority="3116" operator="equal">
      <formula>"NotPaid"</formula>
    </cfRule>
    <cfRule type="cellIs" dxfId="3" priority="3110" operator="equal">
      <formula>"NotPaid"</formula>
    </cfRule>
    <cfRule type="cellIs" dxfId="3" priority="3104" operator="equal">
      <formula>"NotPaid"</formula>
    </cfRule>
  </conditionalFormatting>
  <conditionalFormatting sqref="Q49:R49">
    <cfRule type="cellIs" dxfId="3" priority="654" operator="equal">
      <formula>"NotPaid"</formula>
    </cfRule>
    <cfRule type="cellIs" dxfId="3" priority="646" operator="equal">
      <formula>"NotPaid"</formula>
    </cfRule>
    <cfRule type="cellIs" dxfId="3" priority="644" operator="equal">
      <formula>"NotPaid"</formula>
    </cfRule>
    <cfRule type="cellIs" dxfId="3" priority="640" operator="equal">
      <formula>"NotPaid"</formula>
    </cfRule>
    <cfRule type="cellIs" dxfId="3" priority="636" operator="equal">
      <formula>"NotPaid"</formula>
    </cfRule>
    <cfRule type="cellIs" dxfId="3" priority="649" operator="equal">
      <formula>"NotPaid"</formula>
    </cfRule>
    <cfRule type="cellIs" dxfId="3" priority="634" operator="equal">
      <formula>"NotPaid"</formula>
    </cfRule>
    <cfRule type="cellIs" dxfId="3" priority="632" operator="equal">
      <formula>"NotPaid"</formula>
    </cfRule>
    <cfRule type="cellIs" dxfId="3" priority="630" operator="equal">
      <formula>"NotPaid"</formula>
    </cfRule>
    <cfRule type="cellIs" dxfId="3" priority="619" operator="equal">
      <formula>"NotPaid"</formula>
    </cfRule>
    <cfRule type="cellIs" dxfId="3" priority="618" operator="equal">
      <formula>"NotPaid"</formula>
    </cfRule>
    <cfRule type="cellIs" dxfId="3" priority="616" operator="equal">
      <formula>"NotPaid"</formula>
    </cfRule>
    <cfRule type="cellIs" dxfId="3" priority="614" operator="equal">
      <formula>"NotPaid"</formula>
    </cfRule>
    <cfRule type="cellIs" dxfId="3" priority="613" operator="equal">
      <formula>"NotPaid"</formula>
    </cfRule>
    <cfRule type="cellIs" dxfId="3" priority="611" operator="equal">
      <formula>"NotPaid"</formula>
    </cfRule>
    <cfRule type="cellIs" dxfId="3" priority="609" operator="equal">
      <formula>"NotPaid"</formula>
    </cfRule>
    <cfRule type="cellIs" dxfId="3" priority="607" operator="equal">
      <formula>"NotPaid"</formula>
    </cfRule>
    <cfRule type="cellIs" dxfId="3" priority="598" operator="equal">
      <formula>"NotPaid"</formula>
    </cfRule>
    <cfRule type="cellIs" dxfId="3" priority="597" operator="equal">
      <formula>"NotPaid"</formula>
    </cfRule>
    <cfRule type="cellIs" dxfId="3" priority="595" operator="equal">
      <formula>"NotPaid"</formula>
    </cfRule>
    <cfRule type="cellIs" dxfId="3" priority="593" operator="equal">
      <formula>"NotPaid"</formula>
    </cfRule>
    <cfRule type="cellIs" dxfId="3" priority="591" operator="equal">
      <formula>"NotPaid"</formula>
    </cfRule>
    <cfRule type="cellIs" dxfId="3" priority="589" operator="equal">
      <formula>"NotPaid"</formula>
    </cfRule>
    <cfRule type="cellIs" dxfId="3" priority="587" operator="equal">
      <formula>"NotPaid"</formula>
    </cfRule>
    <cfRule type="cellIs" dxfId="3" priority="586" operator="equal">
      <formula>"NotPaid"</formula>
    </cfRule>
    <cfRule type="cellIs" dxfId="3" priority="584" operator="equal">
      <formula>"NotPaid"</formula>
    </cfRule>
    <cfRule type="cellIs" dxfId="3" priority="582" operator="equal">
      <formula>"NotPaid"</formula>
    </cfRule>
    <cfRule type="cellIs" dxfId="3" priority="581" operator="equal">
      <formula>"NotPaid"</formula>
    </cfRule>
    <cfRule type="cellIs" dxfId="3" priority="579" operator="equal">
      <formula>"NotPaid"</formula>
    </cfRule>
    <cfRule type="cellIs" dxfId="3" priority="577" operator="equal">
      <formula>"NotPaid"</formula>
    </cfRule>
    <cfRule type="cellIs" dxfId="3" priority="575" operator="equal">
      <formula>"NotPaid"</formula>
    </cfRule>
  </conditionalFormatting>
  <conditionalFormatting sqref="S49:U49">
    <cfRule type="cellIs" dxfId="3" priority="807" operator="equal">
      <formula>"NotPaid"</formula>
    </cfRule>
    <cfRule type="cellIs" dxfId="3" priority="802" operator="equal">
      <formula>"NotPaid"</formula>
    </cfRule>
    <cfRule type="cellIs" dxfId="3" priority="799" operator="equal">
      <formula>"NotPaid"</formula>
    </cfRule>
    <cfRule type="cellIs" dxfId="3" priority="797" operator="equal">
      <formula>"NotPaid"</formula>
    </cfRule>
    <cfRule type="cellIs" dxfId="3" priority="793" operator="equal">
      <formula>"NotPaid"</formula>
    </cfRule>
    <cfRule type="cellIs" dxfId="3" priority="789" operator="equal">
      <formula>"NotPaid"</formula>
    </cfRule>
    <cfRule type="cellIs" dxfId="3" priority="787" operator="equal">
      <formula>"NotPaid"</formula>
    </cfRule>
    <cfRule type="cellIs" dxfId="3" priority="785" operator="equal">
      <formula>"NotPaid"</formula>
    </cfRule>
    <cfRule type="cellIs" dxfId="3" priority="783" operator="equal">
      <formula>"NotPaid"</formula>
    </cfRule>
    <cfRule type="cellIs" dxfId="3" priority="772" operator="equal">
      <formula>"NotPaid"</formula>
    </cfRule>
    <cfRule type="cellIs" dxfId="3" priority="771" operator="equal">
      <formula>"NotPaid"</formula>
    </cfRule>
    <cfRule type="cellIs" dxfId="3" priority="769" operator="equal">
      <formula>"NotPaid"</formula>
    </cfRule>
    <cfRule type="cellIs" dxfId="3" priority="767" operator="equal">
      <formula>"NotPaid"</formula>
    </cfRule>
    <cfRule type="cellIs" dxfId="3" priority="766" operator="equal">
      <formula>"NotPaid"</formula>
    </cfRule>
    <cfRule type="cellIs" dxfId="3" priority="762" operator="equal">
      <formula>"NotPaid"</formula>
    </cfRule>
    <cfRule type="cellIs" dxfId="3" priority="764" operator="equal">
      <formula>"NotPaid"</formula>
    </cfRule>
    <cfRule type="cellIs" dxfId="3" priority="760" operator="equal">
      <formula>"NotPaid"</formula>
    </cfRule>
    <cfRule type="cellIs" dxfId="3" priority="750" operator="equal">
      <formula>"NotPaid"</formula>
    </cfRule>
    <cfRule type="cellIs" dxfId="3" priority="751" operator="equal">
      <formula>"NotPaid"</formula>
    </cfRule>
    <cfRule type="cellIs" dxfId="3" priority="746" operator="equal">
      <formula>"NotPaid"</formula>
    </cfRule>
    <cfRule type="cellIs" dxfId="3" priority="748" operator="equal">
      <formula>"NotPaid"</formula>
    </cfRule>
    <cfRule type="cellIs" dxfId="3" priority="744" operator="equal">
      <formula>"NotPaid"</formula>
    </cfRule>
    <cfRule type="cellIs" dxfId="3" priority="742" operator="equal">
      <formula>"NotPaid"</formula>
    </cfRule>
    <cfRule type="cellIs" dxfId="3" priority="739" operator="equal">
      <formula>"NotPaid"</formula>
    </cfRule>
    <cfRule type="cellIs" dxfId="3" priority="740" operator="equal">
      <formula>"NotPaid"</formula>
    </cfRule>
    <cfRule type="cellIs" dxfId="3" priority="737" operator="equal">
      <formula>"NotPaid"</formula>
    </cfRule>
    <cfRule type="cellIs" dxfId="3" priority="735" operator="equal">
      <formula>"NotPaid"</formula>
    </cfRule>
    <cfRule type="cellIs" dxfId="3" priority="732" operator="equal">
      <formula>"NotPaid"</formula>
    </cfRule>
    <cfRule type="cellIs" dxfId="3" priority="734" operator="equal">
      <formula>"NotPaid"</formula>
    </cfRule>
    <cfRule type="cellIs" dxfId="3" priority="730" operator="equal">
      <formula>"NotPaid"</formula>
    </cfRule>
    <cfRule type="cellIs" dxfId="3" priority="728" operator="equal">
      <formula>"NotPaid"</formula>
    </cfRule>
  </conditionalFormatting>
  <conditionalFormatting sqref="V49:X49">
    <cfRule type="cellIs" dxfId="3" priority="955" operator="equal">
      <formula>"NotPaid"</formula>
    </cfRule>
    <cfRule type="cellIs" dxfId="3" priority="952" operator="equal">
      <formula>"NotPaid"</formula>
    </cfRule>
    <cfRule type="cellIs" dxfId="3" priority="950" operator="equal">
      <formula>"NotPaid"</formula>
    </cfRule>
    <cfRule type="cellIs" dxfId="3" priority="960" operator="equal">
      <formula>"NotPaid"</formula>
    </cfRule>
    <cfRule type="cellIs" dxfId="3" priority="946" operator="equal">
      <formula>"NotPaid"</formula>
    </cfRule>
    <cfRule type="cellIs" dxfId="3" priority="942" operator="equal">
      <formula>"NotPaid"</formula>
    </cfRule>
    <cfRule type="cellIs" dxfId="3" priority="940" operator="equal">
      <formula>"NotPaid"</formula>
    </cfRule>
    <cfRule type="cellIs" dxfId="3" priority="938" operator="equal">
      <formula>"NotPaid"</formula>
    </cfRule>
    <cfRule type="cellIs" dxfId="3" priority="936" operator="equal">
      <formula>"NotPaid"</formula>
    </cfRule>
    <cfRule type="cellIs" dxfId="3" priority="925" operator="equal">
      <formula>"NotPaid"</formula>
    </cfRule>
    <cfRule type="cellIs" dxfId="3" priority="924" operator="equal">
      <formula>"NotPaid"</formula>
    </cfRule>
    <cfRule type="cellIs" dxfId="3" priority="922" operator="equal">
      <formula>"NotPaid"</formula>
    </cfRule>
    <cfRule type="cellIs" dxfId="3" priority="920" operator="equal">
      <formula>"NotPaid"</formula>
    </cfRule>
    <cfRule type="cellIs" dxfId="3" priority="919" operator="equal">
      <formula>"NotPaid"</formula>
    </cfRule>
    <cfRule type="cellIs" dxfId="3" priority="917" operator="equal">
      <formula>"NotPaid"</formula>
    </cfRule>
    <cfRule type="cellIs" dxfId="3" priority="915" operator="equal">
      <formula>"NotPaid"</formula>
    </cfRule>
    <cfRule type="cellIs" dxfId="3" priority="913" operator="equal">
      <formula>"NotPaid"</formula>
    </cfRule>
    <cfRule type="cellIs" dxfId="3" priority="904" operator="equal">
      <formula>"NotPaid"</formula>
    </cfRule>
    <cfRule type="cellIs" dxfId="3" priority="903" operator="equal">
      <formula>"NotPaid"</formula>
    </cfRule>
    <cfRule type="cellIs" dxfId="3" priority="901" operator="equal">
      <formula>"NotPaid"</formula>
    </cfRule>
    <cfRule type="cellIs" dxfId="3" priority="899" operator="equal">
      <formula>"NotPaid"</formula>
    </cfRule>
    <cfRule type="cellIs" dxfId="3" priority="897" operator="equal">
      <formula>"NotPaid"</formula>
    </cfRule>
    <cfRule type="cellIs" dxfId="3" priority="895" operator="equal">
      <formula>"NotPaid"</formula>
    </cfRule>
    <cfRule type="cellIs" dxfId="3" priority="893" operator="equal">
      <formula>"NotPaid"</formula>
    </cfRule>
    <cfRule type="cellIs" dxfId="3" priority="892" operator="equal">
      <formula>"NotPaid"</formula>
    </cfRule>
    <cfRule type="cellIs" dxfId="3" priority="890" operator="equal">
      <formula>"NotPaid"</formula>
    </cfRule>
    <cfRule type="cellIs" dxfId="3" priority="888" operator="equal">
      <formula>"NotPaid"</formula>
    </cfRule>
    <cfRule type="cellIs" dxfId="3" priority="887" operator="equal">
      <formula>"NotPaid"</formula>
    </cfRule>
    <cfRule type="cellIs" dxfId="3" priority="885" operator="equal">
      <formula>"NotPaid"</formula>
    </cfRule>
    <cfRule type="cellIs" dxfId="3" priority="883" operator="equal">
      <formula>"NotPaid"</formula>
    </cfRule>
    <cfRule type="cellIs" dxfId="3" priority="881" operator="equal">
      <formula>"NotPaid"</formula>
    </cfRule>
  </conditionalFormatting>
  <conditionalFormatting sqref="Y49:AA49">
    <cfRule type="cellIs" dxfId="3" priority="1113" operator="equal">
      <formula>"NotPaid"</formula>
    </cfRule>
    <cfRule type="cellIs" dxfId="3" priority="1108" operator="equal">
      <formula>"NotPaid"</formula>
    </cfRule>
    <cfRule type="cellIs" dxfId="3" priority="1105" operator="equal">
      <formula>"NotPaid"</formula>
    </cfRule>
    <cfRule type="cellIs" dxfId="3" priority="1103" operator="equal">
      <formula>"NotPaid"</formula>
    </cfRule>
    <cfRule type="cellIs" dxfId="3" priority="1099" operator="equal">
      <formula>"NotPaid"</formula>
    </cfRule>
    <cfRule type="cellIs" dxfId="3" priority="1095" operator="equal">
      <formula>"NotPaid"</formula>
    </cfRule>
    <cfRule type="cellIs" dxfId="3" priority="1093" operator="equal">
      <formula>"NotPaid"</formula>
    </cfRule>
    <cfRule type="cellIs" dxfId="3" priority="1091" operator="equal">
      <formula>"NotPaid"</formula>
    </cfRule>
    <cfRule type="cellIs" dxfId="3" priority="1089" operator="equal">
      <formula>"NotPaid"</formula>
    </cfRule>
    <cfRule type="cellIs" dxfId="3" priority="1068" operator="equal">
      <formula>"NotPaid"</formula>
    </cfRule>
    <cfRule type="cellIs" dxfId="3" priority="1078" operator="equal">
      <formula>"NotPaid"</formula>
    </cfRule>
    <cfRule type="cellIs" dxfId="3" priority="1075" operator="equal">
      <formula>"NotPaid"</formula>
    </cfRule>
    <cfRule type="cellIs" dxfId="3" priority="1077" operator="equal">
      <formula>"NotPaid"</formula>
    </cfRule>
    <cfRule type="cellIs" dxfId="3" priority="1072" operator="equal">
      <formula>"NotPaid"</formula>
    </cfRule>
    <cfRule type="cellIs" dxfId="3" priority="1073" operator="equal">
      <formula>"NotPaid"</formula>
    </cfRule>
    <cfRule type="cellIs" dxfId="3" priority="1070" operator="equal">
      <formula>"NotPaid"</formula>
    </cfRule>
    <cfRule type="cellIs" dxfId="3" priority="1066" operator="equal">
      <formula>"NotPaid"</formula>
    </cfRule>
    <cfRule type="cellIs" dxfId="3" priority="1056" operator="equal">
      <formula>"NotPaid"</formula>
    </cfRule>
    <cfRule type="cellIs" dxfId="3" priority="1057" operator="equal">
      <formula>"NotPaid"</formula>
    </cfRule>
    <cfRule type="cellIs" dxfId="3" priority="1052" operator="equal">
      <formula>"NotPaid"</formula>
    </cfRule>
    <cfRule type="cellIs" dxfId="3" priority="1054" operator="equal">
      <formula>"NotPaid"</formula>
    </cfRule>
    <cfRule type="cellIs" dxfId="3" priority="1050" operator="equal">
      <formula>"NotPaid"</formula>
    </cfRule>
    <cfRule type="cellIs" dxfId="3" priority="1048" operator="equal">
      <formula>"NotPaid"</formula>
    </cfRule>
    <cfRule type="cellIs" dxfId="3" priority="1046" operator="equal">
      <formula>"NotPaid"</formula>
    </cfRule>
    <cfRule type="cellIs" dxfId="3" priority="1045" operator="equal">
      <formula>"NotPaid"</formula>
    </cfRule>
    <cfRule type="cellIs" dxfId="3" priority="1034" operator="equal">
      <formula>"NotPaid"</formula>
    </cfRule>
    <cfRule type="cellIs" dxfId="3" priority="1043" operator="equal">
      <formula>"NotPaid"</formula>
    </cfRule>
    <cfRule type="cellIs" dxfId="3" priority="1041" operator="equal">
      <formula>"NotPaid"</formula>
    </cfRule>
    <cfRule type="cellIs" dxfId="3" priority="1040" operator="equal">
      <formula>"NotPaid"</formula>
    </cfRule>
    <cfRule type="cellIs" dxfId="3" priority="1038" operator="equal">
      <formula>"NotPaid"</formula>
    </cfRule>
    <cfRule type="cellIs" dxfId="3" priority="1036" operator="equal">
      <formula>"NotPaid"</formula>
    </cfRule>
  </conditionalFormatting>
  <conditionalFormatting sqref="AD49">
    <cfRule type="cellIs" dxfId="3" priority="3320" operator="equal">
      <formula>"NotPaid"</formula>
    </cfRule>
    <cfRule type="cellIs" dxfId="3" priority="3290" operator="equal">
      <formula>"NotPaid"</formula>
    </cfRule>
    <cfRule type="cellIs" dxfId="3" priority="3281" operator="equal">
      <formula>"NotPaid"</formula>
    </cfRule>
    <cfRule type="cellIs" dxfId="3" priority="3271" operator="equal">
      <formula>"NotPaid"</formula>
    </cfRule>
    <cfRule type="cellIs" dxfId="3" priority="3263" operator="equal">
      <formula>"NotPaid"</formula>
    </cfRule>
    <cfRule type="cellIs" dxfId="3" priority="3254" operator="equal">
      <formula>"NotPaid"</formula>
    </cfRule>
    <cfRule type="cellIs" dxfId="3" priority="3248" operator="equal">
      <formula>"NotPaid"</formula>
    </cfRule>
    <cfRule type="cellIs" dxfId="3" priority="3243" operator="equal">
      <formula>"NotPaid"</formula>
    </cfRule>
    <cfRule type="cellIs" dxfId="3" priority="3240" operator="equal">
      <formula>"NotPaid"</formula>
    </cfRule>
    <cfRule type="cellIs" dxfId="3" priority="3201" operator="equal">
      <formula>"NotPaid"</formula>
    </cfRule>
    <cfRule type="cellIs" dxfId="3" priority="3199" operator="equal">
      <formula>"NotPaid"</formula>
    </cfRule>
    <cfRule type="cellIs" dxfId="3" priority="3195" operator="equal">
      <formula>"NotPaid"</formula>
    </cfRule>
    <cfRule type="cellIs" dxfId="3" priority="3192" operator="equal">
      <formula>"NotPaid"</formula>
    </cfRule>
    <cfRule type="cellIs" dxfId="3" priority="3189" operator="equal">
      <formula>"NotPaid"</formula>
    </cfRule>
    <cfRule type="cellIs" dxfId="3" priority="3183" operator="equal">
      <formula>"NotPaid"</formula>
    </cfRule>
    <cfRule type="cellIs" dxfId="3" priority="3178" operator="equal">
      <formula>"NotPaid"</formula>
    </cfRule>
    <cfRule type="cellIs" dxfId="3" priority="3175" operator="equal">
      <formula>"NotPaid"</formula>
    </cfRule>
    <cfRule type="cellIs" dxfId="3" priority="3147" operator="equal">
      <formula>"NotPaid"</formula>
    </cfRule>
    <cfRule type="cellIs" dxfId="3" priority="3146" operator="equal">
      <formula>"NotPaid"</formula>
    </cfRule>
    <cfRule type="cellIs" dxfId="3" priority="3143" operator="equal">
      <formula>"NotPaid"</formula>
    </cfRule>
    <cfRule type="cellIs" dxfId="3" priority="3139" operator="equal">
      <formula>"NotPaid"</formula>
    </cfRule>
    <cfRule type="cellIs" dxfId="3" priority="3134" operator="equal">
      <formula>"NotPaid"</formula>
    </cfRule>
    <cfRule type="cellIs" dxfId="3" priority="3130" operator="equal">
      <formula>"NotPaid"</formula>
    </cfRule>
    <cfRule type="cellIs" dxfId="3" priority="3128" operator="equal">
      <formula>"NotPaid"</formula>
    </cfRule>
    <cfRule type="cellIs" dxfId="3" priority="3124" operator="equal">
      <formula>"NotPaid"</formula>
    </cfRule>
    <cfRule type="cellIs" dxfId="3" priority="3120" operator="equal">
      <formula>"NotPaid"</formula>
    </cfRule>
    <cfRule type="cellIs" dxfId="3" priority="3117" operator="equal">
      <formula>"NotPaid"</formula>
    </cfRule>
    <cfRule type="cellIs" dxfId="3" priority="3114" operator="equal">
      <formula>"NotPaid"</formula>
    </cfRule>
    <cfRule type="cellIs" dxfId="3" priority="3108" operator="equal">
      <formula>"NotPaid"</formula>
    </cfRule>
    <cfRule type="cellIs" dxfId="3" priority="3103" operator="equal">
      <formula>"NotPaid"</formula>
    </cfRule>
    <cfRule type="cellIs" dxfId="3" priority="3100" operator="equal">
      <formula>"NotPaid"</formula>
    </cfRule>
  </conditionalFormatting>
  <conditionalFormatting sqref="Q50:R50">
    <cfRule type="cellIs" dxfId="3" priority="664" operator="equal">
      <formula>"NotPaid"</formula>
    </cfRule>
    <cfRule type="cellIs" dxfId="3" priority="662" operator="equal">
      <formula>"NotPaid"</formula>
    </cfRule>
    <cfRule type="cellIs" dxfId="3" priority="666" operator="equal">
      <formula>"NotPaid"</formula>
    </cfRule>
    <cfRule type="cellIs" dxfId="3" priority="658" operator="equal">
      <formula>"NotPaid"</formula>
    </cfRule>
    <cfRule type="cellIs" dxfId="3" priority="657" operator="equal">
      <formula>"NotPaid"</formula>
    </cfRule>
    <cfRule type="cellIs" dxfId="3" priority="659" operator="equal">
      <formula>"NotPaid"</formula>
    </cfRule>
    <cfRule type="cellIs" dxfId="3" priority="656" operator="equal">
      <formula>"NotPaid"</formula>
    </cfRule>
    <cfRule type="cellIs" dxfId="3" priority="645" operator="equal">
      <formula>"NotPaid"</formula>
    </cfRule>
    <cfRule type="cellIs" dxfId="3" priority="643" operator="equal">
      <formula>"NotPaid"</formula>
    </cfRule>
    <cfRule type="cellIs" dxfId="3" priority="635" operator="equal">
      <formula>"NotPaid"</formula>
    </cfRule>
    <cfRule type="cellIs" dxfId="3" priority="648" operator="equal">
      <formula>"NotPaid"</formula>
    </cfRule>
    <cfRule type="cellIs" dxfId="3" priority="633" operator="equal">
      <formula>"NotPaid"</formula>
    </cfRule>
    <cfRule type="cellIs" dxfId="3" priority="631" operator="equal">
      <formula>"NotPaid"</formula>
    </cfRule>
    <cfRule type="cellIs" dxfId="3" priority="629" operator="equal">
      <formula>"NotPaid"</formula>
    </cfRule>
    <cfRule type="cellIs" dxfId="3" priority="627" operator="equal">
      <formula>"NotPaid"</formula>
    </cfRule>
    <cfRule type="cellIs" dxfId="3" priority="626" operator="equal">
      <formula>"NotPaid"</formula>
    </cfRule>
    <cfRule type="cellIs" dxfId="3" priority="625" operator="equal">
      <formula>"NotPaid"</formula>
    </cfRule>
    <cfRule type="cellIs" dxfId="3" priority="624" operator="equal">
      <formula>"NotPaid"</formula>
    </cfRule>
    <cfRule type="cellIs" dxfId="3" priority="623" operator="equal">
      <formula>"NotPaid"</formula>
    </cfRule>
    <cfRule type="cellIs" dxfId="3" priority="622" operator="equal">
      <formula>"NotPaid"</formula>
    </cfRule>
    <cfRule type="cellIs" dxfId="3" priority="621" operator="equal">
      <formula>"NotPaid"</formula>
    </cfRule>
    <cfRule type="cellIs" dxfId="3" priority="617" operator="equal">
      <formula>"NotPaid"</formula>
    </cfRule>
    <cfRule type="cellIs" dxfId="3" priority="615" operator="equal">
      <formula>"NotPaid"</formula>
    </cfRule>
    <cfRule type="cellIs" dxfId="3" priority="612" operator="equal">
      <formula>"NotPaid"</formula>
    </cfRule>
    <cfRule type="cellIs" dxfId="3" priority="610" operator="equal">
      <formula>"NotPaid"</formula>
    </cfRule>
    <cfRule type="cellIs" dxfId="3" priority="608" operator="equal">
      <formula>"NotPaid"</formula>
    </cfRule>
    <cfRule type="cellIs" dxfId="3" priority="606" operator="equal">
      <formula>"NotPaid"</formula>
    </cfRule>
    <cfRule type="cellIs" dxfId="3" priority="605" operator="equal">
      <formula>"NotPaid"</formula>
    </cfRule>
    <cfRule type="cellIs" dxfId="3" priority="604" operator="equal">
      <formula>"NotPaid"</formula>
    </cfRule>
    <cfRule type="cellIs" dxfId="3" priority="603" operator="equal">
      <formula>"NotPaid"</formula>
    </cfRule>
    <cfRule type="cellIs" dxfId="3" priority="602" operator="equal">
      <formula>"NotPaid"</formula>
    </cfRule>
    <cfRule type="cellIs" dxfId="3" priority="601" operator="equal">
      <formula>"NotPaid"</formula>
    </cfRule>
    <cfRule type="cellIs" dxfId="3" priority="600" operator="equal">
      <formula>"NotPaid"</formula>
    </cfRule>
    <cfRule type="cellIs" dxfId="3" priority="599" operator="equal">
      <formula>"NotPaid"</formula>
    </cfRule>
    <cfRule type="cellIs" dxfId="3" priority="596" operator="equal">
      <formula>"NotPaid"</formula>
    </cfRule>
    <cfRule type="cellIs" dxfId="3" priority="594" operator="equal">
      <formula>"NotPaid"</formula>
    </cfRule>
    <cfRule type="cellIs" dxfId="3" priority="592" operator="equal">
      <formula>"NotPaid"</formula>
    </cfRule>
    <cfRule type="cellIs" dxfId="3" priority="590" operator="equal">
      <formula>"NotPaid"</formula>
    </cfRule>
    <cfRule type="cellIs" dxfId="3" priority="588" operator="equal">
      <formula>"NotPaid"</formula>
    </cfRule>
    <cfRule type="cellIs" dxfId="3" priority="585" operator="equal">
      <formula>"NotPaid"</formula>
    </cfRule>
    <cfRule type="cellIs" dxfId="3" priority="583" operator="equal">
      <formula>"NotPaid"</formula>
    </cfRule>
    <cfRule type="cellIs" dxfId="3" priority="580" operator="equal">
      <formula>"NotPaid"</formula>
    </cfRule>
    <cfRule type="cellIs" dxfId="3" priority="578" operator="equal">
      <formula>"NotPaid"</formula>
    </cfRule>
    <cfRule type="cellIs" dxfId="3" priority="576" operator="equal">
      <formula>"NotPaid"</formula>
    </cfRule>
    <cfRule type="cellIs" dxfId="3" priority="574" operator="equal">
      <formula>"NotPaid"</formula>
    </cfRule>
  </conditionalFormatting>
  <conditionalFormatting sqref="S50:U50">
    <cfRule type="cellIs" dxfId="3" priority="819" operator="equal">
      <formula>"NotPaid"</formula>
    </cfRule>
    <cfRule type="cellIs" dxfId="3" priority="817" operator="equal">
      <formula>"NotPaid"</formula>
    </cfRule>
    <cfRule type="cellIs" dxfId="3" priority="815" operator="equal">
      <formula>"NotPaid"</formula>
    </cfRule>
    <cfRule type="cellIs" dxfId="3" priority="812" operator="equal">
      <formula>"NotPaid"</formula>
    </cfRule>
    <cfRule type="cellIs" dxfId="3" priority="811" operator="equal">
      <formula>"NotPaid"</formula>
    </cfRule>
    <cfRule type="cellIs" dxfId="3" priority="810" operator="equal">
      <formula>"NotPaid"</formula>
    </cfRule>
    <cfRule type="cellIs" dxfId="3" priority="809" operator="equal">
      <formula>"NotPaid"</formula>
    </cfRule>
    <cfRule type="cellIs" dxfId="3" priority="801" operator="equal">
      <formula>"NotPaid"</formula>
    </cfRule>
    <cfRule type="cellIs" dxfId="3" priority="798" operator="equal">
      <formula>"NotPaid"</formula>
    </cfRule>
    <cfRule type="cellIs" dxfId="3" priority="796" operator="equal">
      <formula>"NotPaid"</formula>
    </cfRule>
    <cfRule type="cellIs" dxfId="3" priority="788" operator="equal">
      <formula>"NotPaid"</formula>
    </cfRule>
    <cfRule type="cellIs" dxfId="3" priority="786" operator="equal">
      <formula>"NotPaid"</formula>
    </cfRule>
    <cfRule type="cellIs" dxfId="3" priority="784" operator="equal">
      <formula>"NotPaid"</formula>
    </cfRule>
    <cfRule type="cellIs" dxfId="3" priority="782" operator="equal">
      <formula>"NotPaid"</formula>
    </cfRule>
    <cfRule type="cellIs" dxfId="3" priority="780" operator="equal">
      <formula>"NotPaid"</formula>
    </cfRule>
    <cfRule type="cellIs" dxfId="3" priority="779" operator="equal">
      <formula>"NotPaid"</formula>
    </cfRule>
    <cfRule type="cellIs" dxfId="3" priority="778" operator="equal">
      <formula>"NotPaid"</formula>
    </cfRule>
    <cfRule type="cellIs" dxfId="3" priority="777" operator="equal">
      <formula>"NotPaid"</formula>
    </cfRule>
    <cfRule type="cellIs" dxfId="3" priority="776" operator="equal">
      <formula>"NotPaid"</formula>
    </cfRule>
    <cfRule type="cellIs" dxfId="3" priority="775" operator="equal">
      <formula>"NotPaid"</formula>
    </cfRule>
    <cfRule type="cellIs" dxfId="3" priority="774" operator="equal">
      <formula>"NotPaid"</formula>
    </cfRule>
    <cfRule type="cellIs" dxfId="3" priority="770" operator="equal">
      <formula>"NotPaid"</formula>
    </cfRule>
    <cfRule type="cellIs" dxfId="3" priority="755" operator="equal">
      <formula>"NotPaid"</formula>
    </cfRule>
    <cfRule type="cellIs" dxfId="3" priority="768" operator="equal">
      <formula>"NotPaid"</formula>
    </cfRule>
    <cfRule type="cellIs" dxfId="3" priority="765" operator="equal">
      <formula>"NotPaid"</formula>
    </cfRule>
    <cfRule type="cellIs" dxfId="3" priority="756" operator="equal">
      <formula>"NotPaid"</formula>
    </cfRule>
    <cfRule type="cellIs" dxfId="3" priority="759" operator="equal">
      <formula>"NotPaid"</formula>
    </cfRule>
    <cfRule type="cellIs" dxfId="3" priority="763" operator="equal">
      <formula>"NotPaid"</formula>
    </cfRule>
    <cfRule type="cellIs" dxfId="3" priority="761" operator="equal">
      <formula>"NotPaid"</formula>
    </cfRule>
    <cfRule type="cellIs" dxfId="3" priority="758" operator="equal">
      <formula>"NotPaid"</formula>
    </cfRule>
    <cfRule type="cellIs" dxfId="3" priority="757" operator="equal">
      <formula>"NotPaid"</formula>
    </cfRule>
    <cfRule type="cellIs" dxfId="3" priority="754" operator="equal">
      <formula>"NotPaid"</formula>
    </cfRule>
    <cfRule type="cellIs" dxfId="3" priority="753" operator="equal">
      <formula>"NotPaid"</formula>
    </cfRule>
    <cfRule type="cellIs" dxfId="3" priority="752" operator="equal">
      <formula>"NotPaid"</formula>
    </cfRule>
    <cfRule type="cellIs" dxfId="3" priority="747" operator="equal">
      <formula>"NotPaid"</formula>
    </cfRule>
    <cfRule type="cellIs" dxfId="3" priority="745" operator="equal">
      <formula>"NotPaid"</formula>
    </cfRule>
    <cfRule type="cellIs" dxfId="3" priority="749" operator="equal">
      <formula>"NotPaid"</formula>
    </cfRule>
    <cfRule type="cellIs" dxfId="3" priority="743" operator="equal">
      <formula>"NotPaid"</formula>
    </cfRule>
    <cfRule type="cellIs" dxfId="3" priority="741" operator="equal">
      <formula>"NotPaid"</formula>
    </cfRule>
    <cfRule type="cellIs" dxfId="3" priority="738" operator="equal">
      <formula>"NotPaid"</formula>
    </cfRule>
    <cfRule type="cellIs" dxfId="3" priority="736" operator="equal">
      <formula>"NotPaid"</formula>
    </cfRule>
    <cfRule type="cellIs" dxfId="3" priority="733" operator="equal">
      <formula>"NotPaid"</formula>
    </cfRule>
    <cfRule type="cellIs" dxfId="3" priority="731" operator="equal">
      <formula>"NotPaid"</formula>
    </cfRule>
    <cfRule type="cellIs" dxfId="3" priority="729" operator="equal">
      <formula>"NotPaid"</formula>
    </cfRule>
    <cfRule type="cellIs" dxfId="3" priority="727" operator="equal">
      <formula>"NotPaid"</formula>
    </cfRule>
  </conditionalFormatting>
  <conditionalFormatting sqref="V50:X50">
    <cfRule type="cellIs" dxfId="3" priority="970" operator="equal">
      <formula>"NotPaid"</formula>
    </cfRule>
    <cfRule type="cellIs" dxfId="3" priority="968" operator="equal">
      <formula>"NotPaid"</formula>
    </cfRule>
    <cfRule type="cellIs" dxfId="3" priority="972" operator="equal">
      <formula>"NotPaid"</formula>
    </cfRule>
    <cfRule type="cellIs" dxfId="3" priority="964" operator="equal">
      <formula>"NotPaid"</formula>
    </cfRule>
    <cfRule type="cellIs" dxfId="3" priority="954" operator="equal">
      <formula>"NotPaid"</formula>
    </cfRule>
    <cfRule type="cellIs" dxfId="3" priority="951" operator="equal">
      <formula>"NotPaid"</formula>
    </cfRule>
    <cfRule type="cellIs" dxfId="3" priority="949" operator="equal">
      <formula>"NotPaid"</formula>
    </cfRule>
    <cfRule type="cellIs" dxfId="3" priority="965" operator="equal">
      <formula>"NotPaid"</formula>
    </cfRule>
    <cfRule type="cellIs" dxfId="3" priority="963" operator="equal">
      <formula>"NotPaid"</formula>
    </cfRule>
    <cfRule type="cellIs" dxfId="3" priority="962" operator="equal">
      <formula>"NotPaid"</formula>
    </cfRule>
    <cfRule type="cellIs" dxfId="3" priority="941" operator="equal">
      <formula>"NotPaid"</formula>
    </cfRule>
    <cfRule type="cellIs" dxfId="3" priority="939" operator="equal">
      <formula>"NotPaid"</formula>
    </cfRule>
    <cfRule type="cellIs" dxfId="3" priority="937" operator="equal">
      <formula>"NotPaid"</formula>
    </cfRule>
    <cfRule type="cellIs" dxfId="3" priority="935" operator="equal">
      <formula>"NotPaid"</formula>
    </cfRule>
    <cfRule type="cellIs" dxfId="3" priority="933" operator="equal">
      <formula>"NotPaid"</formula>
    </cfRule>
    <cfRule type="cellIs" dxfId="3" priority="932" operator="equal">
      <formula>"NotPaid"</formula>
    </cfRule>
    <cfRule type="cellIs" dxfId="3" priority="931" operator="equal">
      <formula>"NotPaid"</formula>
    </cfRule>
    <cfRule type="cellIs" dxfId="3" priority="930" operator="equal">
      <formula>"NotPaid"</formula>
    </cfRule>
    <cfRule type="cellIs" dxfId="3" priority="929" operator="equal">
      <formula>"NotPaid"</formula>
    </cfRule>
    <cfRule type="cellIs" dxfId="3" priority="928" operator="equal">
      <formula>"NotPaid"</formula>
    </cfRule>
    <cfRule type="cellIs" dxfId="3" priority="927" operator="equal">
      <formula>"NotPaid"</formula>
    </cfRule>
    <cfRule type="cellIs" dxfId="3" priority="923" operator="equal">
      <formula>"NotPaid"</formula>
    </cfRule>
    <cfRule type="cellIs" dxfId="3" priority="921" operator="equal">
      <formula>"NotPaid"</formula>
    </cfRule>
    <cfRule type="cellIs" dxfId="3" priority="918" operator="equal">
      <formula>"NotPaid"</formula>
    </cfRule>
    <cfRule type="cellIs" dxfId="3" priority="916" operator="equal">
      <formula>"NotPaid"</formula>
    </cfRule>
    <cfRule type="cellIs" dxfId="3" priority="914" operator="equal">
      <formula>"NotPaid"</formula>
    </cfRule>
    <cfRule type="cellIs" dxfId="3" priority="912" operator="equal">
      <formula>"NotPaid"</formula>
    </cfRule>
    <cfRule type="cellIs" dxfId="3" priority="911" operator="equal">
      <formula>"NotPaid"</formula>
    </cfRule>
    <cfRule type="cellIs" dxfId="3" priority="910" operator="equal">
      <formula>"NotPaid"</formula>
    </cfRule>
    <cfRule type="cellIs" dxfId="3" priority="909" operator="equal">
      <formula>"NotPaid"</formula>
    </cfRule>
    <cfRule type="cellIs" dxfId="3" priority="908" operator="equal">
      <formula>"NotPaid"</formula>
    </cfRule>
    <cfRule type="cellIs" dxfId="3" priority="907" operator="equal">
      <formula>"NotPaid"</formula>
    </cfRule>
    <cfRule type="cellIs" dxfId="3" priority="906" operator="equal">
      <formula>"NotPaid"</formula>
    </cfRule>
    <cfRule type="cellIs" dxfId="3" priority="905" operator="equal">
      <formula>"NotPaid"</formula>
    </cfRule>
    <cfRule type="cellIs" dxfId="3" priority="902" operator="equal">
      <formula>"NotPaid"</formula>
    </cfRule>
    <cfRule type="cellIs" dxfId="3" priority="900" operator="equal">
      <formula>"NotPaid"</formula>
    </cfRule>
    <cfRule type="cellIs" dxfId="3" priority="898" operator="equal">
      <formula>"NotPaid"</formula>
    </cfRule>
    <cfRule type="cellIs" dxfId="3" priority="896" operator="equal">
      <formula>"NotPaid"</formula>
    </cfRule>
    <cfRule type="cellIs" dxfId="3" priority="894" operator="equal">
      <formula>"NotPaid"</formula>
    </cfRule>
    <cfRule type="cellIs" dxfId="3" priority="891" operator="equal">
      <formula>"NotPaid"</formula>
    </cfRule>
    <cfRule type="cellIs" dxfId="3" priority="889" operator="equal">
      <formula>"NotPaid"</formula>
    </cfRule>
    <cfRule type="cellIs" dxfId="3" priority="886" operator="equal">
      <formula>"NotPaid"</formula>
    </cfRule>
    <cfRule type="cellIs" dxfId="3" priority="884" operator="equal">
      <formula>"NotPaid"</formula>
    </cfRule>
    <cfRule type="cellIs" dxfId="3" priority="882" operator="equal">
      <formula>"NotPaid"</formula>
    </cfRule>
    <cfRule type="cellIs" dxfId="3" priority="880" operator="equal">
      <formula>"NotPaid"</formula>
    </cfRule>
  </conditionalFormatting>
  <conditionalFormatting sqref="Y50:AA50">
    <cfRule type="cellIs" dxfId="3" priority="1118" operator="equal">
      <formula>"NotPaid"</formula>
    </cfRule>
    <cfRule type="cellIs" dxfId="3" priority="1125" operator="equal">
      <formula>"NotPaid"</formula>
    </cfRule>
    <cfRule type="cellIs" dxfId="3" priority="1123" operator="equal">
      <formula>"NotPaid"</formula>
    </cfRule>
    <cfRule type="cellIs" dxfId="3" priority="1121" operator="equal">
      <formula>"NotPaid"</formula>
    </cfRule>
    <cfRule type="cellIs" dxfId="3" priority="1117" operator="equal">
      <formula>"NotPaid"</formula>
    </cfRule>
    <cfRule type="cellIs" dxfId="3" priority="1116" operator="equal">
      <formula>"NotPaid"</formula>
    </cfRule>
    <cfRule type="cellIs" dxfId="3" priority="1115" operator="equal">
      <formula>"NotPaid"</formula>
    </cfRule>
    <cfRule type="cellIs" dxfId="3" priority="1107" operator="equal">
      <formula>"NotPaid"</formula>
    </cfRule>
    <cfRule type="cellIs" dxfId="3" priority="1104" operator="equal">
      <formula>"NotPaid"</formula>
    </cfRule>
    <cfRule type="cellIs" dxfId="3" priority="1102" operator="equal">
      <formula>"NotPaid"</formula>
    </cfRule>
    <cfRule type="cellIs" dxfId="3" priority="1092" operator="equal">
      <formula>"NotPaid"</formula>
    </cfRule>
    <cfRule type="cellIs" dxfId="3" priority="1090" operator="equal">
      <formula>"NotPaid"</formula>
    </cfRule>
    <cfRule type="cellIs" dxfId="3" priority="1088" operator="equal">
      <formula>"NotPaid"</formula>
    </cfRule>
    <cfRule type="cellIs" dxfId="3" priority="1086" operator="equal">
      <formula>"NotPaid"</formula>
    </cfRule>
    <cfRule type="cellIs" dxfId="3" priority="1085" operator="equal">
      <formula>"NotPaid"</formula>
    </cfRule>
    <cfRule type="cellIs" dxfId="3" priority="1084" operator="equal">
      <formula>"NotPaid"</formula>
    </cfRule>
    <cfRule type="cellIs" dxfId="3" priority="1083" operator="equal">
      <formula>"NotPaid"</formula>
    </cfRule>
    <cfRule type="cellIs" dxfId="3" priority="1082" operator="equal">
      <formula>"NotPaid"</formula>
    </cfRule>
    <cfRule type="cellIs" dxfId="3" priority="1081" operator="equal">
      <formula>"NotPaid"</formula>
    </cfRule>
    <cfRule type="cellIs" dxfId="3" priority="1080" operator="equal">
      <formula>"NotPaid"</formula>
    </cfRule>
    <cfRule type="cellIs" dxfId="3" priority="1069" operator="equal">
      <formula>"NotPaid"</formula>
    </cfRule>
    <cfRule type="cellIs" dxfId="3" priority="1076" operator="equal">
      <formula>"NotPaid"</formula>
    </cfRule>
    <cfRule type="cellIs" dxfId="3" priority="1074" operator="equal">
      <formula>"NotPaid"</formula>
    </cfRule>
    <cfRule type="cellIs" dxfId="3" priority="1063" operator="equal">
      <formula>"NotPaid"</formula>
    </cfRule>
    <cfRule type="cellIs" dxfId="3" priority="1071" operator="equal">
      <formula>"NotPaid"</formula>
    </cfRule>
    <cfRule type="cellIs" dxfId="3" priority="1067" operator="equal">
      <formula>"NotPaid"</formula>
    </cfRule>
    <cfRule type="cellIs" dxfId="3" priority="1065" operator="equal">
      <formula>"NotPaid"</formula>
    </cfRule>
    <cfRule type="cellIs" dxfId="3" priority="1064" operator="equal">
      <formula>"NotPaid"</formula>
    </cfRule>
    <cfRule type="cellIs" dxfId="3" priority="1059" operator="equal">
      <formula>"NotPaid"</formula>
    </cfRule>
    <cfRule type="cellIs" dxfId="3" priority="1060" operator="equal">
      <formula>"NotPaid"</formula>
    </cfRule>
    <cfRule type="cellIs" dxfId="3" priority="1058" operator="equal">
      <formula>"NotPaid"</formula>
    </cfRule>
    <cfRule type="cellIs" dxfId="3" priority="1062" operator="equal">
      <formula>"NotPaid"</formula>
    </cfRule>
    <cfRule type="cellIs" dxfId="3" priority="1061" operator="equal">
      <formula>"NotPaid"</formula>
    </cfRule>
    <cfRule type="cellIs" dxfId="3" priority="1055" operator="equal">
      <formula>"NotPaid"</formula>
    </cfRule>
    <cfRule type="cellIs" dxfId="3" priority="1053" operator="equal">
      <formula>"NotPaid"</formula>
    </cfRule>
    <cfRule type="cellIs" dxfId="3" priority="1051" operator="equal">
      <formula>"NotPaid"</formula>
    </cfRule>
    <cfRule type="cellIs" dxfId="3" priority="1049" operator="equal">
      <formula>"NotPaid"</formula>
    </cfRule>
    <cfRule type="cellIs" dxfId="3" priority="1047" operator="equal">
      <formula>"NotPaid"</formula>
    </cfRule>
    <cfRule type="cellIs" dxfId="3" priority="1033" operator="equal">
      <formula>"NotPaid"</formula>
    </cfRule>
    <cfRule type="cellIs" dxfId="3" priority="1035" operator="equal">
      <formula>"NotPaid"</formula>
    </cfRule>
    <cfRule type="cellIs" dxfId="3" priority="1044" operator="equal">
      <formula>"NotPaid"</formula>
    </cfRule>
    <cfRule type="cellIs" dxfId="3" priority="1042" operator="equal">
      <formula>"NotPaid"</formula>
    </cfRule>
    <cfRule type="cellIs" dxfId="3" priority="1039" operator="equal">
      <formula>"NotPaid"</formula>
    </cfRule>
    <cfRule type="cellIs" dxfId="3" priority="1037" operator="equal">
      <formula>"NotPaid"</formula>
    </cfRule>
    <cfRule type="cellIs" dxfId="3" priority="1094" operator="equal">
      <formula>"NotPaid"</formula>
    </cfRule>
  </conditionalFormatting>
  <conditionalFormatting sqref="AD50">
    <cfRule type="cellIs" dxfId="3" priority="3367" operator="equal">
      <formula>"NotPaid"</formula>
    </cfRule>
    <cfRule type="cellIs" dxfId="3" priority="3356" operator="equal">
      <formula>"NotPaid"</formula>
    </cfRule>
    <cfRule type="cellIs" dxfId="3" priority="3348" operator="equal">
      <formula>"NotPaid"</formula>
    </cfRule>
    <cfRule type="cellIs" dxfId="3" priority="3339" operator="equal">
      <formula>"NotPaid"</formula>
    </cfRule>
    <cfRule type="cellIs" dxfId="3" priority="3333" operator="equal">
      <formula>"NotPaid"</formula>
    </cfRule>
    <cfRule type="cellIs" dxfId="3" priority="3328" operator="equal">
      <formula>"NotPaid"</formula>
    </cfRule>
    <cfRule type="cellIs" dxfId="3" priority="3325" operator="equal">
      <formula>"NotPaid"</formula>
    </cfRule>
    <cfRule type="cellIs" dxfId="3" priority="3289" operator="equal">
      <formula>"NotPaid"</formula>
    </cfRule>
    <cfRule type="cellIs" dxfId="3" priority="3280" operator="equal">
      <formula>"NotPaid"</formula>
    </cfRule>
    <cfRule type="cellIs" dxfId="3" priority="3270" operator="equal">
      <formula>"NotPaid"</formula>
    </cfRule>
    <cfRule type="cellIs" dxfId="3" priority="3253" operator="equal">
      <formula>"NotPaid"</formula>
    </cfRule>
    <cfRule type="cellIs" dxfId="3" priority="3247" operator="equal">
      <formula>"NotPaid"</formula>
    </cfRule>
    <cfRule type="cellIs" dxfId="3" priority="3242" operator="equal">
      <formula>"NotPaid"</formula>
    </cfRule>
    <cfRule type="cellIs" dxfId="3" priority="3239" operator="equal">
      <formula>"NotPaid"</formula>
    </cfRule>
    <cfRule type="cellIs" dxfId="3" priority="3232" operator="equal">
      <formula>"NotPaid"</formula>
    </cfRule>
    <cfRule type="cellIs" dxfId="3" priority="3227" operator="equal">
      <formula>"NotPaid"</formula>
    </cfRule>
    <cfRule type="cellIs" dxfId="3" priority="3223" operator="equal">
      <formula>"NotPaid"</formula>
    </cfRule>
    <cfRule type="cellIs" dxfId="3" priority="3219" operator="equal">
      <formula>"NotPaid"</formula>
    </cfRule>
    <cfRule type="cellIs" dxfId="3" priority="3213" operator="equal">
      <formula>"NotPaid"</formula>
    </cfRule>
    <cfRule type="cellIs" dxfId="3" priority="3208" operator="equal">
      <formula>"NotPaid"</formula>
    </cfRule>
    <cfRule type="cellIs" dxfId="3" priority="3205" operator="equal">
      <formula>"NotPaid"</formula>
    </cfRule>
    <cfRule type="cellIs" dxfId="3" priority="3198" operator="equal">
      <formula>"NotPaid"</formula>
    </cfRule>
    <cfRule type="cellIs" dxfId="3" priority="3194" operator="equal">
      <formula>"NotPaid"</formula>
    </cfRule>
    <cfRule type="cellIs" dxfId="3" priority="3188" operator="equal">
      <formula>"NotPaid"</formula>
    </cfRule>
    <cfRule type="cellIs" dxfId="3" priority="3182" operator="equal">
      <formula>"NotPaid"</formula>
    </cfRule>
    <cfRule type="cellIs" dxfId="3" priority="3177" operator="equal">
      <formula>"NotPaid"</formula>
    </cfRule>
    <cfRule type="cellIs" dxfId="3" priority="3174" operator="equal">
      <formula>"NotPaid"</formula>
    </cfRule>
    <cfRule type="cellIs" dxfId="3" priority="3172" operator="equal">
      <formula>"NotPaid"</formula>
    </cfRule>
    <cfRule type="cellIs" dxfId="3" priority="3168" operator="equal">
      <formula>"NotPaid"</formula>
    </cfRule>
    <cfRule type="cellIs" dxfId="3" priority="3165" operator="equal">
      <formula>"NotPaid"</formula>
    </cfRule>
    <cfRule type="cellIs" dxfId="3" priority="3162" operator="equal">
      <formula>"NotPaid"</formula>
    </cfRule>
    <cfRule type="cellIs" dxfId="3" priority="3157" operator="equal">
      <formula>"NotPaid"</formula>
    </cfRule>
    <cfRule type="cellIs" dxfId="3" priority="3152" operator="equal">
      <formula>"NotPaid"</formula>
    </cfRule>
    <cfRule type="cellIs" dxfId="3" priority="3149" operator="equal">
      <formula>"NotPaid"</formula>
    </cfRule>
    <cfRule type="cellIs" dxfId="3" priority="3145" operator="equal">
      <formula>"NotPaid"</formula>
    </cfRule>
    <cfRule type="cellIs" dxfId="3" priority="3142" operator="equal">
      <formula>"NotPaid"</formula>
    </cfRule>
    <cfRule type="cellIs" dxfId="3" priority="3138" operator="equal">
      <formula>"NotPaid"</formula>
    </cfRule>
    <cfRule type="cellIs" dxfId="3" priority="3133" operator="equal">
      <formula>"NotPaid"</formula>
    </cfRule>
    <cfRule type="cellIs" dxfId="3" priority="3129" operator="equal">
      <formula>"NotPaid"</formula>
    </cfRule>
    <cfRule type="cellIs" dxfId="3" priority="3123" operator="equal">
      <formula>"NotPaid"</formula>
    </cfRule>
    <cfRule type="cellIs" dxfId="3" priority="3119" operator="equal">
      <formula>"NotPaid"</formula>
    </cfRule>
    <cfRule type="cellIs" dxfId="3" priority="3113" operator="equal">
      <formula>"NotPaid"</formula>
    </cfRule>
    <cfRule type="cellIs" dxfId="3" priority="3107" operator="equal">
      <formula>"NotPaid"</formula>
    </cfRule>
    <cfRule type="cellIs" dxfId="3" priority="3102" operator="equal">
      <formula>"NotPaid"</formula>
    </cfRule>
    <cfRule type="cellIs" dxfId="3" priority="3099" operator="equal">
      <formula>"NotPaid"</formula>
    </cfRule>
  </conditionalFormatting>
  <conditionalFormatting sqref="AD51">
    <cfRule type="cellIs" dxfId="3" priority="2645" operator="equal">
      <formula>"NotPaid"</formula>
    </cfRule>
    <cfRule type="cellIs" dxfId="3" priority="2644" operator="equal">
      <formula>"NotPaid"</formula>
    </cfRule>
    <cfRule type="cellIs" dxfId="3" priority="2643" operator="equal">
      <formula>"NotPaid"</formula>
    </cfRule>
    <cfRule type="cellIs" dxfId="3" priority="2642" operator="equal">
      <formula>"NotPaid"</formula>
    </cfRule>
    <cfRule type="cellIs" dxfId="3" priority="2641" operator="equal">
      <formula>"NotPaid"</formula>
    </cfRule>
    <cfRule type="cellIs" dxfId="3" priority="2640" operator="equal">
      <formula>"NotPaid"</formula>
    </cfRule>
    <cfRule type="cellIs" dxfId="3" priority="2639" operator="equal">
      <formula>"NotPaid"</formula>
    </cfRule>
    <cfRule type="cellIs" dxfId="3" priority="2638" operator="equal">
      <formula>"NotPaid"</formula>
    </cfRule>
    <cfRule type="cellIs" dxfId="3" priority="2637" operator="equal">
      <formula>"NotPaid"</formula>
    </cfRule>
    <cfRule type="cellIs" dxfId="3" priority="2636" operator="equal">
      <formula>"NotPaid"</formula>
    </cfRule>
    <cfRule type="cellIs" dxfId="3" priority="2635" operator="equal">
      <formula>"NotPaid"</formula>
    </cfRule>
    <cfRule type="cellIs" dxfId="3" priority="2634" operator="equal">
      <formula>"NotPaid"</formula>
    </cfRule>
    <cfRule type="cellIs" dxfId="3" priority="2633" operator="equal">
      <formula>"NotPaid"</formula>
    </cfRule>
    <cfRule type="cellIs" dxfId="3" priority="2632" operator="equal">
      <formula>"NotPaid"</formula>
    </cfRule>
    <cfRule type="cellIs" dxfId="3" priority="2631" operator="equal">
      <formula>"NotPaid"</formula>
    </cfRule>
    <cfRule type="cellIs" dxfId="3" priority="2630" operator="equal">
      <formula>"NotPaid"</formula>
    </cfRule>
    <cfRule type="cellIs" dxfId="3" priority="2629" operator="equal">
      <formula>"NotPaid"</formula>
    </cfRule>
    <cfRule type="cellIs" dxfId="3" priority="2628" operator="equal">
      <formula>"NotPaid"</formula>
    </cfRule>
    <cfRule type="cellIs" dxfId="3" priority="2627" operator="equal">
      <formula>"NotPaid"</formula>
    </cfRule>
    <cfRule type="cellIs" dxfId="3" priority="2626" operator="equal">
      <formula>"NotPaid"</formula>
    </cfRule>
    <cfRule type="cellIs" dxfId="3" priority="2625" operator="equal">
      <formula>"NotPaid"</formula>
    </cfRule>
    <cfRule type="cellIs" dxfId="3" priority="2624" operator="equal">
      <formula>"NotPaid"</formula>
    </cfRule>
    <cfRule type="cellIs" dxfId="3" priority="2623" operator="equal">
      <formula>"NotPaid"</formula>
    </cfRule>
    <cfRule type="cellIs" dxfId="3" priority="2622" operator="equal">
      <formula>"NotPaid"</formula>
    </cfRule>
    <cfRule type="cellIs" dxfId="3" priority="2621" operator="equal">
      <formula>"NotPaid"</formula>
    </cfRule>
    <cfRule type="cellIs" dxfId="3" priority="2620" operator="equal">
      <formula>"NotPaid"</formula>
    </cfRule>
    <cfRule type="cellIs" dxfId="3" priority="2619" operator="equal">
      <formula>"NotPaid"</formula>
    </cfRule>
    <cfRule type="cellIs" dxfId="3" priority="2618" operator="equal">
      <formula>"NotPaid"</formula>
    </cfRule>
    <cfRule type="cellIs" dxfId="3" priority="2617" operator="equal">
      <formula>"NotPaid"</formula>
    </cfRule>
    <cfRule type="cellIs" dxfId="3" priority="2616" operator="equal">
      <formula>"NotPaid"</formula>
    </cfRule>
    <cfRule type="cellIs" dxfId="3" priority="2615" operator="equal">
      <formula>"NotPaid"</formula>
    </cfRule>
    <cfRule type="cellIs" dxfId="3" priority="2614" operator="equal">
      <formula>"NotPaid"</formula>
    </cfRule>
    <cfRule type="cellIs" dxfId="3" priority="2613" operator="equal">
      <formula>"NotPaid"</formula>
    </cfRule>
    <cfRule type="cellIs" dxfId="3" priority="2612" operator="equal">
      <formula>"NotPaid"</formula>
    </cfRule>
    <cfRule type="cellIs" dxfId="3" priority="2611" operator="equal">
      <formula>"NotPaid"</formula>
    </cfRule>
    <cfRule type="cellIs" dxfId="3" priority="2610" operator="equal">
      <formula>"NotPaid"</formula>
    </cfRule>
    <cfRule type="cellIs" dxfId="3" priority="2609" operator="equal">
      <formula>"NotPaid"</formula>
    </cfRule>
    <cfRule type="cellIs" dxfId="3" priority="2608" operator="equal">
      <formula>"NotPaid"</formula>
    </cfRule>
    <cfRule type="cellIs" dxfId="3" priority="2607" operator="equal">
      <formula>"NotPaid"</formula>
    </cfRule>
    <cfRule type="cellIs" dxfId="3" priority="2606" operator="equal">
      <formula>"NotPaid"</formula>
    </cfRule>
    <cfRule type="cellIs" dxfId="3" priority="2605" operator="equal">
      <formula>"NotPaid"</formula>
    </cfRule>
    <cfRule type="cellIs" dxfId="3" priority="2604" operator="equal">
      <formula>"NotPaid"</formula>
    </cfRule>
    <cfRule type="cellIs" dxfId="3" priority="2603" operator="equal">
      <formula>"NotPaid"</formula>
    </cfRule>
    <cfRule type="cellIs" dxfId="3" priority="2602" operator="equal">
      <formula>"NotPaid"</formula>
    </cfRule>
    <cfRule type="cellIs" dxfId="3" priority="2601" operator="equal">
      <formula>"NotPaid"</formula>
    </cfRule>
  </conditionalFormatting>
  <conditionalFormatting sqref="AD52">
    <cfRule type="cellIs" dxfId="3" priority="2947" operator="equal">
      <formula>"NotPaid"</formula>
    </cfRule>
    <cfRule type="cellIs" dxfId="3" priority="2946" operator="equal">
      <formula>"NotPaid"</formula>
    </cfRule>
    <cfRule type="cellIs" dxfId="3" priority="2945" operator="equal">
      <formula>"NotPaid"</formula>
    </cfRule>
    <cfRule type="cellIs" dxfId="3" priority="2944" operator="equal">
      <formula>"NotPaid"</formula>
    </cfRule>
    <cfRule type="cellIs" dxfId="3" priority="2943" operator="equal">
      <formula>"NotPaid"</formula>
    </cfRule>
    <cfRule type="cellIs" dxfId="3" priority="2942" operator="equal">
      <formula>"NotPaid"</formula>
    </cfRule>
    <cfRule type="cellIs" dxfId="3" priority="2941" operator="equal">
      <formula>"NotPaid"</formula>
    </cfRule>
    <cfRule type="cellIs" dxfId="3" priority="2940" operator="equal">
      <formula>"NotPaid"</formula>
    </cfRule>
    <cfRule type="cellIs" dxfId="3" priority="2939" operator="equal">
      <formula>"NotPaid"</formula>
    </cfRule>
    <cfRule type="cellIs" dxfId="3" priority="2938" operator="equal">
      <formula>"NotPaid"</formula>
    </cfRule>
    <cfRule type="cellIs" dxfId="3" priority="2937" operator="equal">
      <formula>"NotPaid"</formula>
    </cfRule>
    <cfRule type="cellIs" dxfId="3" priority="2936" operator="equal">
      <formula>"NotPaid"</formula>
    </cfRule>
    <cfRule type="cellIs" dxfId="3" priority="2935" operator="equal">
      <formula>"NotPaid"</formula>
    </cfRule>
    <cfRule type="cellIs" dxfId="3" priority="2934" operator="equal">
      <formula>"NotPaid"</formula>
    </cfRule>
    <cfRule type="cellIs" dxfId="3" priority="2933" operator="equal">
      <formula>"NotPaid"</formula>
    </cfRule>
    <cfRule type="cellIs" dxfId="3" priority="2932" operator="equal">
      <formula>"NotPaid"</formula>
    </cfRule>
    <cfRule type="cellIs" dxfId="3" priority="2931" operator="equal">
      <formula>"NotPaid"</formula>
    </cfRule>
    <cfRule type="cellIs" dxfId="3" priority="2930" operator="equal">
      <formula>"NotPaid"</formula>
    </cfRule>
    <cfRule type="cellIs" dxfId="3" priority="2929" operator="equal">
      <formula>"NotPaid"</formula>
    </cfRule>
    <cfRule type="cellIs" dxfId="3" priority="2928" operator="equal">
      <formula>"NotPaid"</formula>
    </cfRule>
    <cfRule type="cellIs" dxfId="3" priority="2927" operator="equal">
      <formula>"NotPaid"</formula>
    </cfRule>
    <cfRule type="cellIs" dxfId="3" priority="2926" operator="equal">
      <formula>"NotPaid"</formula>
    </cfRule>
    <cfRule type="cellIs" dxfId="3" priority="2925" operator="equal">
      <formula>"NotPaid"</formula>
    </cfRule>
    <cfRule type="cellIs" dxfId="3" priority="2924" operator="equal">
      <formula>"NotPaid"</formula>
    </cfRule>
    <cfRule type="cellIs" dxfId="3" priority="2923" operator="equal">
      <formula>"NotPaid"</formula>
    </cfRule>
    <cfRule type="cellIs" dxfId="3" priority="2922" operator="equal">
      <formula>"NotPaid"</formula>
    </cfRule>
    <cfRule type="cellIs" dxfId="3" priority="2921" operator="equal">
      <formula>"NotPaid"</formula>
    </cfRule>
    <cfRule type="cellIs" dxfId="3" priority="2920" operator="equal">
      <formula>"NotPaid"</formula>
    </cfRule>
    <cfRule type="cellIs" dxfId="3" priority="2919" operator="equal">
      <formula>"NotPaid"</formula>
    </cfRule>
    <cfRule type="cellIs" dxfId="3" priority="2918" operator="equal">
      <formula>"NotPaid"</formula>
    </cfRule>
    <cfRule type="cellIs" dxfId="3" priority="2917" operator="equal">
      <formula>"NotPaid"</formula>
    </cfRule>
    <cfRule type="cellIs" dxfId="3" priority="2916" operator="equal">
      <formula>"NotPaid"</formula>
    </cfRule>
    <cfRule type="cellIs" dxfId="3" priority="2915" operator="equal">
      <formula>"NotPaid"</formula>
    </cfRule>
    <cfRule type="cellIs" dxfId="3" priority="2914" operator="equal">
      <formula>"NotPaid"</formula>
    </cfRule>
    <cfRule type="cellIs" dxfId="3" priority="2913" operator="equal">
      <formula>"NotPaid"</formula>
    </cfRule>
    <cfRule type="cellIs" dxfId="3" priority="2912" operator="equal">
      <formula>"NotPaid"</formula>
    </cfRule>
    <cfRule type="cellIs" dxfId="3" priority="2911" operator="equal">
      <formula>"NotPaid"</formula>
    </cfRule>
    <cfRule type="cellIs" dxfId="3" priority="2910" operator="equal">
      <formula>"NotPaid"</formula>
    </cfRule>
    <cfRule type="cellIs" dxfId="3" priority="2909" operator="equal">
      <formula>"NotPaid"</formula>
    </cfRule>
    <cfRule type="cellIs" dxfId="3" priority="2908" operator="equal">
      <formula>"NotPaid"</formula>
    </cfRule>
    <cfRule type="cellIs" dxfId="3" priority="2907" operator="equal">
      <formula>"NotPaid"</formula>
    </cfRule>
    <cfRule type="cellIs" dxfId="3" priority="2906" operator="equal">
      <formula>"NotPaid"</formula>
    </cfRule>
    <cfRule type="cellIs" dxfId="3" priority="2905" operator="equal">
      <formula>"NotPaid"</formula>
    </cfRule>
    <cfRule type="cellIs" dxfId="3" priority="2904" operator="equal">
      <formula>"NotPaid"</formula>
    </cfRule>
    <cfRule type="cellIs" dxfId="3" priority="2903" operator="equal">
      <formula>"NotPaid"</formula>
    </cfRule>
    <cfRule type="cellIs" dxfId="3" priority="2902" operator="equal">
      <formula>"NotPaid"</formula>
    </cfRule>
  </conditionalFormatting>
  <conditionalFormatting sqref="AD57">
    <cfRule type="cellIs" dxfId="3" priority="3386" operator="equal">
      <formula>"NotPaid"</formula>
    </cfRule>
  </conditionalFormatting>
  <conditionalFormatting sqref="Q58:R58">
    <cfRule type="cellIs" dxfId="3" priority="673" operator="equal">
      <formula>"NotPaid"</formula>
    </cfRule>
    <cfRule type="cellIs" dxfId="3" priority="674" operator="equal">
      <formula>"NotPaid"</formula>
    </cfRule>
  </conditionalFormatting>
  <conditionalFormatting sqref="S58:U58">
    <cfRule type="cellIs" dxfId="3" priority="827" operator="equal">
      <formula>"NotPaid"</formula>
    </cfRule>
    <cfRule type="cellIs" dxfId="3" priority="826" operator="equal">
      <formula>"NotPaid"</formula>
    </cfRule>
  </conditionalFormatting>
  <conditionalFormatting sqref="V58:X58">
    <cfRule type="cellIs" dxfId="3" priority="980" operator="equal">
      <formula>"NotPaid"</formula>
    </cfRule>
    <cfRule type="cellIs" dxfId="3" priority="979" operator="equal">
      <formula>"NotPaid"</formula>
    </cfRule>
  </conditionalFormatting>
  <conditionalFormatting sqref="Y58:AA58">
    <cfRule type="cellIs" dxfId="3" priority="1133" operator="equal">
      <formula>"NotPaid"</formula>
    </cfRule>
    <cfRule type="cellIs" dxfId="3" priority="1132" operator="equal">
      <formula>"NotPaid"</formula>
    </cfRule>
  </conditionalFormatting>
  <conditionalFormatting sqref="AD58">
    <cfRule type="cellIs" dxfId="3" priority="3382" operator="equal">
      <formula>"NotPaid"</formula>
    </cfRule>
    <cfRule type="cellIs" dxfId="3" priority="3381" operator="equal">
      <formula>"NotPaid"</formula>
    </cfRule>
  </conditionalFormatting>
  <conditionalFormatting sqref="Q59:R59">
    <cfRule type="cellIs" dxfId="3" priority="671" operator="equal">
      <formula>"NotPaid"</formula>
    </cfRule>
  </conditionalFormatting>
  <conditionalFormatting sqref="S59:U59">
    <cfRule type="cellIs" dxfId="3" priority="824" operator="equal">
      <formula>"NotPaid"</formula>
    </cfRule>
  </conditionalFormatting>
  <conditionalFormatting sqref="V59:X59">
    <cfRule type="cellIs" dxfId="3" priority="977" operator="equal">
      <formula>"NotPaid"</formula>
    </cfRule>
  </conditionalFormatting>
  <conditionalFormatting sqref="Y59:AA59">
    <cfRule type="cellIs" dxfId="3" priority="1130" operator="equal">
      <formula>"NotPaid"</formula>
    </cfRule>
  </conditionalFormatting>
  <conditionalFormatting sqref="AD59">
    <cfRule type="cellIs" dxfId="3" priority="3378" operator="equal">
      <formula>"NotPaid"</formula>
    </cfRule>
  </conditionalFormatting>
  <conditionalFormatting sqref="Q60:R60">
    <cfRule type="cellIs" dxfId="3" priority="670" operator="equal">
      <formula>"NotPaid"</formula>
    </cfRule>
    <cfRule type="cellIs" dxfId="3" priority="669" operator="equal">
      <formula>"NotPaid"</formula>
    </cfRule>
  </conditionalFormatting>
  <conditionalFormatting sqref="S60:U60">
    <cfRule type="cellIs" dxfId="3" priority="823" operator="equal">
      <formula>"NotPaid"</formula>
    </cfRule>
    <cfRule type="cellIs" dxfId="3" priority="822" operator="equal">
      <formula>"NotPaid"</formula>
    </cfRule>
  </conditionalFormatting>
  <conditionalFormatting sqref="V60:X60">
    <cfRule type="cellIs" dxfId="3" priority="975" operator="equal">
      <formula>"NotPaid"</formula>
    </cfRule>
    <cfRule type="cellIs" dxfId="3" priority="976" operator="equal">
      <formula>"NotPaid"</formula>
    </cfRule>
  </conditionalFormatting>
  <conditionalFormatting sqref="Y60:AA60">
    <cfRule type="cellIs" dxfId="3" priority="1129" operator="equal">
      <formula>"NotPaid"</formula>
    </cfRule>
    <cfRule type="cellIs" dxfId="3" priority="1128" operator="equal">
      <formula>"NotPaid"</formula>
    </cfRule>
  </conditionalFormatting>
  <conditionalFormatting sqref="AD60">
    <cfRule type="cellIs" dxfId="3" priority="3376" operator="equal">
      <formula>"NotPaid"</formula>
    </cfRule>
    <cfRule type="cellIs" dxfId="3" priority="3375" operator="equal">
      <formula>"NotPaid"</formula>
    </cfRule>
  </conditionalFormatting>
  <conditionalFormatting sqref="AX60">
    <cfRule type="expression" dxfId="7" priority="1332" stopIfTrue="1">
      <formula>Physics!AX60="not paid"</formula>
    </cfRule>
  </conditionalFormatting>
  <conditionalFormatting sqref="AD63">
    <cfRule type="cellIs" dxfId="3" priority="2901" operator="equal">
      <formula>"NotPaid"</formula>
    </cfRule>
    <cfRule type="cellIs" dxfId="3" priority="2900" operator="equal">
      <formula>"NotPaid"</formula>
    </cfRule>
    <cfRule type="cellIs" dxfId="3" priority="2899" operator="equal">
      <formula>"NotPaid"</formula>
    </cfRule>
    <cfRule type="cellIs" dxfId="3" priority="2898" operator="equal">
      <formula>"NotPaid"</formula>
    </cfRule>
    <cfRule type="cellIs" dxfId="3" priority="2897" operator="equal">
      <formula>"NotPaid"</formula>
    </cfRule>
    <cfRule type="cellIs" dxfId="3" priority="2896" operator="equal">
      <formula>"NotPaid"</formula>
    </cfRule>
    <cfRule type="cellIs" dxfId="3" priority="2895" operator="equal">
      <formula>"NotPaid"</formula>
    </cfRule>
    <cfRule type="cellIs" dxfId="3" priority="2894" operator="equal">
      <formula>"NotPaid"</formula>
    </cfRule>
    <cfRule type="cellIs" dxfId="3" priority="2893" operator="equal">
      <formula>"NotPaid"</formula>
    </cfRule>
    <cfRule type="cellIs" dxfId="3" priority="2892" operator="equal">
      <formula>"NotPaid"</formula>
    </cfRule>
    <cfRule type="cellIs" dxfId="3" priority="2891" operator="equal">
      <formula>"NotPaid"</formula>
    </cfRule>
    <cfRule type="cellIs" dxfId="3" priority="2890" operator="equal">
      <formula>"NotPaid"</formula>
    </cfRule>
    <cfRule type="cellIs" dxfId="3" priority="2889" operator="equal">
      <formula>"NotPaid"</formula>
    </cfRule>
    <cfRule type="cellIs" dxfId="3" priority="2888" operator="equal">
      <formula>"NotPaid"</formula>
    </cfRule>
    <cfRule type="cellIs" dxfId="3" priority="2887" operator="equal">
      <formula>"NotPaid"</formula>
    </cfRule>
    <cfRule type="cellIs" dxfId="3" priority="2886" operator="equal">
      <formula>"NotPaid"</formula>
    </cfRule>
    <cfRule type="cellIs" dxfId="3" priority="2885" operator="equal">
      <formula>"NotPaid"</formula>
    </cfRule>
    <cfRule type="cellIs" dxfId="3" priority="2884" operator="equal">
      <formula>"NotPaid"</formula>
    </cfRule>
    <cfRule type="cellIs" dxfId="3" priority="2883" operator="equal">
      <formula>"NotPaid"</formula>
    </cfRule>
    <cfRule type="cellIs" dxfId="3" priority="2882" operator="equal">
      <formula>"NotPaid"</formula>
    </cfRule>
    <cfRule type="cellIs" dxfId="3" priority="2881" operator="equal">
      <formula>"NotPaid"</formula>
    </cfRule>
    <cfRule type="cellIs" dxfId="3" priority="2880" operator="equal">
      <formula>"NotPaid"</formula>
    </cfRule>
    <cfRule type="cellIs" dxfId="3" priority="2879" operator="equal">
      <formula>"NotPaid"</formula>
    </cfRule>
    <cfRule type="cellIs" dxfId="3" priority="2878" operator="equal">
      <formula>"NotPaid"</formula>
    </cfRule>
    <cfRule type="cellIs" dxfId="3" priority="2877" operator="equal">
      <formula>"NotPaid"</formula>
    </cfRule>
    <cfRule type="cellIs" dxfId="3" priority="2876" operator="equal">
      <formula>"NotPaid"</formula>
    </cfRule>
    <cfRule type="cellIs" dxfId="3" priority="2875" operator="equal">
      <formula>"NotPaid"</formula>
    </cfRule>
    <cfRule type="cellIs" dxfId="3" priority="2874" operator="equal">
      <formula>"NotPaid"</formula>
    </cfRule>
    <cfRule type="cellIs" dxfId="3" priority="2873" operator="equal">
      <formula>"NotPaid"</formula>
    </cfRule>
    <cfRule type="cellIs" dxfId="3" priority="2872" operator="equal">
      <formula>"NotPaid"</formula>
    </cfRule>
    <cfRule type="cellIs" dxfId="3" priority="2871" operator="equal">
      <formula>"NotPaid"</formula>
    </cfRule>
    <cfRule type="cellIs" dxfId="3" priority="2870" operator="equal">
      <formula>"NotPaid"</formula>
    </cfRule>
    <cfRule type="cellIs" dxfId="3" priority="2869" operator="equal">
      <formula>"NotPaid"</formula>
    </cfRule>
    <cfRule type="cellIs" dxfId="3" priority="2868" operator="equal">
      <formula>"NotPaid"</formula>
    </cfRule>
    <cfRule type="cellIs" dxfId="3" priority="2867" operator="equal">
      <formula>"NotPaid"</formula>
    </cfRule>
    <cfRule type="cellIs" dxfId="3" priority="2866" operator="equal">
      <formula>"NotPaid"</formula>
    </cfRule>
    <cfRule type="cellIs" dxfId="3" priority="2865" operator="equal">
      <formula>"NotPaid"</formula>
    </cfRule>
    <cfRule type="cellIs" dxfId="3" priority="2864" operator="equal">
      <formula>"NotPaid"</formula>
    </cfRule>
    <cfRule type="cellIs" dxfId="3" priority="2863" operator="equal">
      <formula>"NotPaid"</formula>
    </cfRule>
    <cfRule type="cellIs" dxfId="3" priority="2862" operator="equal">
      <formula>"NotPaid"</formula>
    </cfRule>
    <cfRule type="cellIs" dxfId="3" priority="2861" operator="equal">
      <formula>"NotPaid"</formula>
    </cfRule>
    <cfRule type="cellIs" dxfId="3" priority="2860" operator="equal">
      <formula>"NotPaid"</formula>
    </cfRule>
    <cfRule type="cellIs" dxfId="3" priority="2859" operator="equal">
      <formula>"NotPaid"</formula>
    </cfRule>
    <cfRule type="cellIs" dxfId="3" priority="2858" operator="equal">
      <formula>"NotPaid"</formula>
    </cfRule>
    <cfRule type="cellIs" dxfId="3" priority="2857" operator="equal">
      <formula>"NotPaid"</formula>
    </cfRule>
    <cfRule type="cellIs" dxfId="3" priority="2856" operator="equal">
      <formula>"NotPaid"</formula>
    </cfRule>
  </conditionalFormatting>
  <conditionalFormatting sqref="AD64">
    <cfRule type="cellIs" dxfId="3" priority="2714" operator="equal">
      <formula>"NotPaid"</formula>
    </cfRule>
    <cfRule type="cellIs" dxfId="3" priority="2713" operator="equal">
      <formula>"NotPaid"</formula>
    </cfRule>
    <cfRule type="cellIs" dxfId="3" priority="2712" operator="equal">
      <formula>"NotPaid"</formula>
    </cfRule>
    <cfRule type="cellIs" dxfId="3" priority="2711" operator="equal">
      <formula>"NotPaid"</formula>
    </cfRule>
    <cfRule type="cellIs" dxfId="3" priority="2710" operator="equal">
      <formula>"NotPaid"</formula>
    </cfRule>
    <cfRule type="cellIs" dxfId="3" priority="2709" operator="equal">
      <formula>"NotPaid"</formula>
    </cfRule>
    <cfRule type="cellIs" dxfId="3" priority="2708" operator="equal">
      <formula>"NotPaid"</formula>
    </cfRule>
    <cfRule type="cellIs" dxfId="3" priority="2707" operator="equal">
      <formula>"NotPaid"</formula>
    </cfRule>
    <cfRule type="cellIs" dxfId="3" priority="2706" operator="equal">
      <formula>"NotPaid"</formula>
    </cfRule>
    <cfRule type="cellIs" dxfId="3" priority="2705" operator="equal">
      <formula>"NotPaid"</formula>
    </cfRule>
    <cfRule type="cellIs" dxfId="3" priority="2704" operator="equal">
      <formula>"NotPaid"</formula>
    </cfRule>
    <cfRule type="cellIs" dxfId="3" priority="2703" operator="equal">
      <formula>"NotPaid"</formula>
    </cfRule>
    <cfRule type="cellIs" dxfId="3" priority="2702" operator="equal">
      <formula>"NotPaid"</formula>
    </cfRule>
    <cfRule type="cellIs" dxfId="3" priority="2701" operator="equal">
      <formula>"NotPaid"</formula>
    </cfRule>
    <cfRule type="cellIs" dxfId="3" priority="2700" operator="equal">
      <formula>"NotPaid"</formula>
    </cfRule>
    <cfRule type="cellIs" dxfId="3" priority="2699" operator="equal">
      <formula>"NotPaid"</formula>
    </cfRule>
    <cfRule type="cellIs" dxfId="3" priority="2698" operator="equal">
      <formula>"NotPaid"</formula>
    </cfRule>
    <cfRule type="cellIs" dxfId="3" priority="2697" operator="equal">
      <formula>"NotPaid"</formula>
    </cfRule>
    <cfRule type="cellIs" dxfId="3" priority="2696" operator="equal">
      <formula>"NotPaid"</formula>
    </cfRule>
    <cfRule type="cellIs" dxfId="3" priority="2695" operator="equal">
      <formula>"NotPaid"</formula>
    </cfRule>
    <cfRule type="cellIs" dxfId="3" priority="2694" operator="equal">
      <formula>"NotPaid"</formula>
    </cfRule>
    <cfRule type="cellIs" dxfId="3" priority="2693" operator="equal">
      <formula>"NotPaid"</formula>
    </cfRule>
    <cfRule type="cellIs" dxfId="3" priority="2692" operator="equal">
      <formula>"NotPaid"</formula>
    </cfRule>
    <cfRule type="cellIs" dxfId="3" priority="2691" operator="equal">
      <formula>"NotPaid"</formula>
    </cfRule>
    <cfRule type="cellIs" dxfId="3" priority="2690" operator="equal">
      <formula>"NotPaid"</formula>
    </cfRule>
    <cfRule type="cellIs" dxfId="3" priority="2689" operator="equal">
      <formula>"NotPaid"</formula>
    </cfRule>
    <cfRule type="cellIs" dxfId="3" priority="2688" operator="equal">
      <formula>"NotPaid"</formula>
    </cfRule>
    <cfRule type="cellIs" dxfId="3" priority="2687" operator="equal">
      <formula>"NotPaid"</formula>
    </cfRule>
    <cfRule type="cellIs" dxfId="3" priority="2686" operator="equal">
      <formula>"NotPaid"</formula>
    </cfRule>
    <cfRule type="cellIs" dxfId="3" priority="2685" operator="equal">
      <formula>"NotPaid"</formula>
    </cfRule>
    <cfRule type="cellIs" dxfId="3" priority="2684" operator="equal">
      <formula>"NotPaid"</formula>
    </cfRule>
    <cfRule type="cellIs" dxfId="3" priority="2683" operator="equal">
      <formula>"NotPaid"</formula>
    </cfRule>
    <cfRule type="cellIs" dxfId="3" priority="2682" operator="equal">
      <formula>"NotPaid"</formula>
    </cfRule>
    <cfRule type="cellIs" dxfId="3" priority="2681" operator="equal">
      <formula>"NotPaid"</formula>
    </cfRule>
    <cfRule type="cellIs" dxfId="3" priority="2680" operator="equal">
      <formula>"NotPaid"</formula>
    </cfRule>
    <cfRule type="cellIs" dxfId="3" priority="2679" operator="equal">
      <formula>"NotPaid"</formula>
    </cfRule>
    <cfRule type="cellIs" dxfId="3" priority="2678" operator="equal">
      <formula>"NotPaid"</formula>
    </cfRule>
    <cfRule type="cellIs" dxfId="3" priority="2677" operator="equal">
      <formula>"NotPaid"</formula>
    </cfRule>
    <cfRule type="cellIs" dxfId="3" priority="2676" operator="equal">
      <formula>"NotPaid"</formula>
    </cfRule>
    <cfRule type="cellIs" dxfId="3" priority="2675" operator="equal">
      <formula>"NotPaid"</formula>
    </cfRule>
    <cfRule type="cellIs" dxfId="3" priority="2674" operator="equal">
      <formula>"NotPaid"</formula>
    </cfRule>
    <cfRule type="cellIs" dxfId="3" priority="2673" operator="equal">
      <formula>"NotPaid"</formula>
    </cfRule>
    <cfRule type="cellIs" dxfId="3" priority="2672" operator="equal">
      <formula>"NotPaid"</formula>
    </cfRule>
    <cfRule type="cellIs" dxfId="3" priority="2671" operator="equal">
      <formula>"NotPaid"</formula>
    </cfRule>
    <cfRule type="cellIs" dxfId="3" priority="2670" operator="equal">
      <formula>"NotPaid"</formula>
    </cfRule>
    <cfRule type="cellIs" dxfId="3" priority="2669" operator="equal">
      <formula>"NotPaid"</formula>
    </cfRule>
  </conditionalFormatting>
  <conditionalFormatting sqref="Q67:R67">
    <cfRule type="cellIs" dxfId="3" priority="667" operator="equal">
      <formula>"NotPaid"</formula>
    </cfRule>
    <cfRule type="cellIs" dxfId="3" priority="661" operator="equal">
      <formula>"NotPaid"</formula>
    </cfRule>
    <cfRule type="cellIs" dxfId="3" priority="642" operator="equal">
      <formula>"NotPaid"</formula>
    </cfRule>
    <cfRule type="cellIs" dxfId="3" priority="638" operator="equal">
      <formula>"NotPaid"</formula>
    </cfRule>
  </conditionalFormatting>
  <conditionalFormatting sqref="S67:U67">
    <cfRule type="cellIs" dxfId="3" priority="820" operator="equal">
      <formula>"NotPaid"</formula>
    </cfRule>
    <cfRule type="cellIs" dxfId="3" priority="814" operator="equal">
      <formula>"NotPaid"</formula>
    </cfRule>
    <cfRule type="cellIs" dxfId="3" priority="795" operator="equal">
      <formula>"NotPaid"</formula>
    </cfRule>
    <cfRule type="cellIs" dxfId="3" priority="791" operator="equal">
      <formula>"NotPaid"</formula>
    </cfRule>
  </conditionalFormatting>
  <conditionalFormatting sqref="V67:X67">
    <cfRule type="cellIs" dxfId="3" priority="973" operator="equal">
      <formula>"NotPaid"</formula>
    </cfRule>
    <cfRule type="cellIs" dxfId="3" priority="967" operator="equal">
      <formula>"NotPaid"</formula>
    </cfRule>
    <cfRule type="cellIs" dxfId="3" priority="948" operator="equal">
      <formula>"NotPaid"</formula>
    </cfRule>
    <cfRule type="cellIs" dxfId="3" priority="944" operator="equal">
      <formula>"NotPaid"</formula>
    </cfRule>
  </conditionalFormatting>
  <conditionalFormatting sqref="Y67:AA67">
    <cfRule type="cellIs" dxfId="3" priority="1126" operator="equal">
      <formula>"NotPaid"</formula>
    </cfRule>
    <cfRule type="cellIs" dxfId="3" priority="1120" operator="equal">
      <formula>"NotPaid"</formula>
    </cfRule>
    <cfRule type="cellIs" dxfId="3" priority="1101" operator="equal">
      <formula>"NotPaid"</formula>
    </cfRule>
    <cfRule type="cellIs" dxfId="3" priority="1097" operator="equal">
      <formula>"NotPaid"</formula>
    </cfRule>
  </conditionalFormatting>
  <conditionalFormatting sqref="AD67">
    <cfRule type="cellIs" dxfId="3" priority="3370" operator="equal">
      <formula>"NotPaid"</formula>
    </cfRule>
    <cfRule type="cellIs" dxfId="3" priority="3346" operator="equal">
      <formula>"NotPaid"</formula>
    </cfRule>
    <cfRule type="cellIs" dxfId="3" priority="3268" operator="equal">
      <formula>"NotPaid"</formula>
    </cfRule>
    <cfRule type="cellIs" dxfId="3" priority="3260" operator="equal">
      <formula>"NotPaid"</formula>
    </cfRule>
  </conditionalFormatting>
  <conditionalFormatting sqref="AD68">
    <cfRule type="cellIs" dxfId="3" priority="3363" operator="equal">
      <formula>"NotPaid"</formula>
    </cfRule>
  </conditionalFormatting>
  <conditionalFormatting sqref="AD69">
    <cfRule type="cellIs" dxfId="3" priority="3368" operator="equal">
      <formula>"NotPaid"</formula>
    </cfRule>
    <cfRule type="cellIs" dxfId="3" priority="3357" operator="equal">
      <formula>"NotPaid"</formula>
    </cfRule>
    <cfRule type="cellIs" dxfId="3" priority="3349" operator="equal">
      <formula>"NotPaid"</formula>
    </cfRule>
    <cfRule type="cellIs" dxfId="3" priority="3341" operator="equal">
      <formula>"NotPaid"</formula>
    </cfRule>
    <cfRule type="cellIs" dxfId="3" priority="3200" operator="equal">
      <formula>"NotPaid"</formula>
    </cfRule>
  </conditionalFormatting>
  <conditionalFormatting sqref="AD70">
    <cfRule type="cellIs" dxfId="3" priority="3322" operator="equal">
      <formula>"NotPaid"</formula>
    </cfRule>
    <cfRule type="cellIs" dxfId="3" priority="3288" operator="equal">
      <formula>"NotPaid"</formula>
    </cfRule>
    <cfRule type="cellIs" dxfId="3" priority="3237" operator="equal">
      <formula>"NotPaid"</formula>
    </cfRule>
    <cfRule type="cellIs" dxfId="3" priority="3233" operator="equal">
      <formula>"NotPaid"</formula>
    </cfRule>
    <cfRule type="cellIs" dxfId="3" priority="3228" operator="equal">
      <formula>"NotPaid"</formula>
    </cfRule>
    <cfRule type="cellIs" dxfId="3" priority="3224" operator="equal">
      <formula>"NotPaid"</formula>
    </cfRule>
    <cfRule type="cellIs" dxfId="3" priority="3221" operator="equal">
      <formula>"NotPaid"</formula>
    </cfRule>
  </conditionalFormatting>
  <conditionalFormatting sqref="B4:B65527">
    <cfRule type="expression" dxfId="0" priority="3761" stopIfTrue="1">
      <formula>COUNTIF(B:B,B4)&gt;1</formula>
    </cfRule>
  </conditionalFormatting>
  <conditionalFormatting sqref="D30:D31">
    <cfRule type="cellIs" dxfId="3" priority="3654" operator="equal">
      <formula>"NotPaid"</formula>
    </cfRule>
    <cfRule type="cellIs" dxfId="3" priority="3653" operator="equal">
      <formula>"NotPaid"</formula>
    </cfRule>
    <cfRule type="cellIs" dxfId="3" priority="3652" operator="equal">
      <formula>"NotPaid"</formula>
    </cfRule>
  </conditionalFormatting>
  <conditionalFormatting sqref="E29:E31">
    <cfRule type="cellIs" dxfId="3" priority="3665" operator="equal">
      <formula>"NotPaid"</formula>
    </cfRule>
    <cfRule type="cellIs" dxfId="3" priority="3664" operator="equal">
      <formula>"NotPaid"</formula>
    </cfRule>
    <cfRule type="cellIs" dxfId="3" priority="3663" operator="equal">
      <formula>"NotPaid"</formula>
    </cfRule>
  </conditionalFormatting>
  <conditionalFormatting sqref="F29:F31">
    <cfRule type="cellIs" dxfId="3" priority="3661" operator="equal">
      <formula>"NotPaid"</formula>
    </cfRule>
    <cfRule type="cellIs" dxfId="3" priority="3660" operator="equal">
      <formula>"NotPaid"</formula>
    </cfRule>
    <cfRule type="cellIs" dxfId="3" priority="3659" operator="equal">
      <formula>"NotPaid"</formula>
    </cfRule>
  </conditionalFormatting>
  <conditionalFormatting sqref="G29:G31">
    <cfRule type="cellIs" dxfId="3" priority="3662" operator="equal">
      <formula>"NotPaid"</formula>
    </cfRule>
  </conditionalFormatting>
  <conditionalFormatting sqref="O21:O22">
    <cfRule type="cellIs" dxfId="3" priority="3719" operator="equal">
      <formula>"NotPaid"</formula>
    </cfRule>
  </conditionalFormatting>
  <conditionalFormatting sqref="O29:O31">
    <cfRule type="cellIs" dxfId="3" priority="3639" operator="equal">
      <formula>"NotPaid"</formula>
    </cfRule>
  </conditionalFormatting>
  <conditionalFormatting sqref="AD5:AD6">
    <cfRule type="cellIs" dxfId="3" priority="3377" operator="equal">
      <formula>"NotPaid"</formula>
    </cfRule>
  </conditionalFormatting>
  <conditionalFormatting sqref="AD7:AD8">
    <cfRule type="cellIs" dxfId="3" priority="3379" operator="equal">
      <formula>"NotPaid"</formula>
    </cfRule>
  </conditionalFormatting>
  <conditionalFormatting sqref="AE4:AE6">
    <cfRule type="expression" dxfId="5" priority="3447" stopIfTrue="1">
      <formula>AE4="NotPaid"</formula>
    </cfRule>
  </conditionalFormatting>
  <conditionalFormatting sqref="D1:O3">
    <cfRule type="cellIs" dxfId="3" priority="95" operator="equal">
      <formula>"NotPaid"</formula>
    </cfRule>
  </conditionalFormatting>
  <conditionalFormatting sqref="P385:P1048576 AD39:AD40 AD65 AD14:AD15 AD17 AD61 AD67 AD102 AB385:AD1048576 AD36 AD55:AD56 AD11 AD76:AD86 AD73:AD74 AD23:AD27 AD1:AD4 AD33:AD34 AD43:AD51 AD107:AD384">
    <cfRule type="cellIs" dxfId="3" priority="3388" operator="equal">
      <formula>"NotPaid"</formula>
    </cfRule>
  </conditionalFormatting>
  <conditionalFormatting sqref="D41:O1048576 D18:E20 H18:O19 D5:I8 O11 D14:E15 H14:O15 D4:O4 J5:O5">
    <cfRule type="cellIs" dxfId="3" priority="3747" operator="equal">
      <formula>"NotPaid"</formula>
    </cfRule>
  </conditionalFormatting>
  <conditionalFormatting sqref="D4:J9 D11:J14">
    <cfRule type="cellIs" dxfId="3" priority="3536" operator="equal">
      <formula>"NotPaid"</formula>
    </cfRule>
  </conditionalFormatting>
  <conditionalFormatting sqref="P63:P64 P51:P52 P68:P70 P37:P40 P34:P35 P45:P48 P55:P57 P23 P15:P17 P4:P7">
    <cfRule type="expression" dxfId="8" priority="3389" stopIfTrue="1">
      <formula>COUNTIF(Maths!P:P,Maths!P4)&gt;1</formula>
    </cfRule>
  </conditionalFormatting>
  <conditionalFormatting sqref="AE30:AQ33 AE29:AK29 AF4:AQ6 AE7:AQ7 AE28:AQ28 AE11:AQ11">
    <cfRule type="expression" dxfId="5" priority="3760" stopIfTrue="1">
      <formula>AE4="NotPaid"</formula>
    </cfRule>
  </conditionalFormatting>
  <conditionalFormatting sqref="AS4:BD4 AS6:BD6 AS5:AX5 AY28:BD28 AS13:BD13 AY12:BD12 AY20:BD20 AS28:AW28 AS12:AW12 BA25:BD25 AS21:BD21 AS20:AW20 AS29:BD29 AY68:BD68 AY60:BD60 AS45:BD45 AY44:BD44 AY52:BD52 AS68:AW68 AS60:AW60 AS44:AW44 BA57:BD57 AS53:BD53 AS52:AW52 AS61:BD61 AS69:BD69 AY36:BD36 AS36:AW36 AS37:BD37 AY76:BD76 AS76:AW76 AS77:BD77 AT10:BD10">
    <cfRule type="expression" dxfId="7" priority="1317" stopIfTrue="1">
      <formula>Maths!AS4="NotPaid"</formula>
    </cfRule>
  </conditionalFormatting>
  <conditionalFormatting sqref="K8:O8 J5:O7">
    <cfRule type="cellIs" dxfId="3" priority="3711" operator="equal">
      <formula>"NotPaid"</formula>
    </cfRule>
  </conditionalFormatting>
  <conditionalFormatting sqref="AY5:BD5 AS11:BD11 AS34:BD34 AY13:AZ13 AS14:BD14 AX12 AX28 AS18:BD19 AX20 AX25:AY25 AS42:BD43 AS26:BD26 BA17:BD17 AZ41:BB41 AY21:AZ21 AY29:AZ29 AS66:BD66 AX68 AY45:AZ45 AX44 AS50:BD51 AX52 AX57:AY57 AS74:BD75 AS58:BD58 BA49:BD49 AZ73:BB73 AY53:AZ53 AY61:AZ61 AY69:AZ69 AX36 AY37:AZ37 AX76 AS82:BD83 AZ81:BB81 AY77:AZ77 AS8:BD9 AT10:BD10 AS22:BD22 AS30:BD30 AS38:BD38 AS46:BD46 AS54:BD54 AS62:BD62 AS70:BD70 AS78:BD78">
    <cfRule type="expression" dxfId="7" priority="1315" stopIfTrue="1">
      <formula>Maths!AS5="not paid"</formula>
    </cfRule>
  </conditionalFormatting>
  <conditionalFormatting sqref="D6:I9 D11:I13">
    <cfRule type="cellIs" dxfId="3" priority="3535" operator="equal">
      <formula>"NotPaid"</formula>
    </cfRule>
  </conditionalFormatting>
  <conditionalFormatting sqref="J6:J9 J11:J13">
    <cfRule type="cellIs" dxfId="3" priority="3533" operator="equal">
      <formula>"NotPaid"</formula>
    </cfRule>
  </conditionalFormatting>
  <conditionalFormatting sqref="K6:O9 K11:O13">
    <cfRule type="cellIs" dxfId="3" priority="3534" operator="equal">
      <formula>"NotPaid"</formula>
    </cfRule>
  </conditionalFormatting>
  <conditionalFormatting sqref="P8:P11 AB8:AC11">
    <cfRule type="cellIs" dxfId="3" priority="57" operator="equal">
      <formula>"NotPaid"</formula>
    </cfRule>
  </conditionalFormatting>
  <conditionalFormatting sqref="Q8:R11">
    <cfRule type="cellIs" dxfId="3" priority="20" operator="equal">
      <formula>"NotPaid"</formula>
    </cfRule>
  </conditionalFormatting>
  <conditionalFormatting sqref="S8:U11">
    <cfRule type="cellIs" dxfId="3" priority="29" operator="equal">
      <formula>"NotPaid"</formula>
    </cfRule>
  </conditionalFormatting>
  <conditionalFormatting sqref="V8:X11">
    <cfRule type="cellIs" dxfId="3" priority="38" operator="equal">
      <formula>"NotPaid"</formula>
    </cfRule>
  </conditionalFormatting>
  <conditionalFormatting sqref="Y8:AA11">
    <cfRule type="cellIs" dxfId="3" priority="47" operator="equal">
      <formula>"NotPaid"</formula>
    </cfRule>
  </conditionalFormatting>
  <conditionalFormatting sqref="AE8:AQ10">
    <cfRule type="expression" dxfId="7" priority="1300" stopIfTrue="1">
      <formula>Bio!AE8="not paid"</formula>
    </cfRule>
  </conditionalFormatting>
  <conditionalFormatting sqref="P9 AB9:AC9">
    <cfRule type="cellIs" dxfId="3" priority="55" operator="equal">
      <formula>"NotPaid"</formula>
    </cfRule>
    <cfRule type="cellIs" dxfId="3" priority="53" operator="equal">
      <formula>"NotPaid"</formula>
    </cfRule>
    <cfRule type="cellIs" dxfId="3" priority="56" operator="equal">
      <formula>"NotPaid"</formula>
    </cfRule>
    <cfRule type="cellIs" dxfId="3" priority="54" operator="equal">
      <formula>"NotPaid"</formula>
    </cfRule>
  </conditionalFormatting>
  <conditionalFormatting sqref="P10 AB10:AC10">
    <cfRule type="cellIs" dxfId="3" priority="52" operator="equal">
      <formula>"NotPaid"</formula>
    </cfRule>
    <cfRule type="cellIs" dxfId="3" priority="51" operator="equal">
      <formula>"NotPaid"</formula>
    </cfRule>
    <cfRule type="cellIs" dxfId="3" priority="50" operator="equal">
      <formula>"NotPaid"</formula>
    </cfRule>
    <cfRule type="cellIs" dxfId="3" priority="49" operator="equal">
      <formula>"NotPaid"</formula>
    </cfRule>
  </conditionalFormatting>
  <conditionalFormatting sqref="H19:O19 E18:E20 E16:O18 E15:F17 H15:O15 E14:E15 D11:D19 E12:O14 E11:F13">
    <cfRule type="cellIs" dxfId="3" priority="3743" operator="equal">
      <formula>"NotPaid"</formula>
    </cfRule>
  </conditionalFormatting>
  <conditionalFormatting sqref="AL12:AQ12 AE18:AE19 AE13:AQ13 AE12:AJ12 AL20:AQ20 AE26:AE27 AE21:AQ21 AE20:AJ20">
    <cfRule type="expression" dxfId="7" priority="3416" stopIfTrue="1">
      <formula>Physics!AE13="NotPaid"</formula>
    </cfRule>
  </conditionalFormatting>
  <conditionalFormatting sqref="AL13:AM13 AF14:AQ14 AK12 AF18:AQ19 AN17:AQ17 AL21:AM21 AK20 AF26:AQ27 AN25:AQ25">
    <cfRule type="expression" dxfId="7" priority="3417" stopIfTrue="1">
      <formula>Physics!AF13="not paid"</formula>
    </cfRule>
  </conditionalFormatting>
  <conditionalFormatting sqref="D13 F13:O13">
    <cfRule type="cellIs" dxfId="3" priority="3474" operator="equal">
      <formula>"NotPaid"</formula>
    </cfRule>
  </conditionalFormatting>
  <conditionalFormatting sqref="D14 F14:O14">
    <cfRule type="cellIs" dxfId="3" priority="3492" operator="equal">
      <formula>"NotPaid"</formula>
    </cfRule>
  </conditionalFormatting>
  <conditionalFormatting sqref="D14:E15 H14:O15">
    <cfRule type="cellIs" dxfId="3" priority="3491" operator="equal">
      <formula>"NotPaid"</formula>
    </cfRule>
  </conditionalFormatting>
  <conditionalFormatting sqref="D14 H14:O14">
    <cfRule type="cellIs" dxfId="3" priority="3473" operator="equal">
      <formula>"NotPaid"</formula>
    </cfRule>
  </conditionalFormatting>
  <conditionalFormatting sqref="D15 H15:O15">
    <cfRule type="cellIs" dxfId="3" priority="3490" operator="equal">
      <formula>"NotPaid"</formula>
    </cfRule>
  </conditionalFormatting>
  <conditionalFormatting sqref="AE17:AJ17 AE15:AE16 AE25:AJ25 AE23:AE24">
    <cfRule type="expression" dxfId="7" priority="3418" stopIfTrue="1">
      <formula>Maths!AE45="NotPaid"</formula>
    </cfRule>
  </conditionalFormatting>
  <conditionalFormatting sqref="AS17:AW17 AS49:AW49 AS15:BD16 AS23:BD24 AS31:BD32 AS39:BD40 AS47:BD48 AS55:BD56 AS63:BD64 AS71:BD72 AS79:BD80">
    <cfRule type="expression" dxfId="7" priority="1319" stopIfTrue="1">
      <formula>Maths!AS56="NotPaid"</formula>
    </cfRule>
  </conditionalFormatting>
  <conditionalFormatting sqref="R16:AC17">
    <cfRule type="cellIs" dxfId="3" priority="102" operator="equal">
      <formula>"NotPaid"</formula>
    </cfRule>
  </conditionalFormatting>
  <conditionalFormatting sqref="AF16:AK16 AF24:AK24">
    <cfRule type="expression" dxfId="7" priority="3401" stopIfTrue="1">
      <formula>Maths!AF1048575="NotPaid"</formula>
    </cfRule>
  </conditionalFormatting>
  <conditionalFormatting sqref="AL16:AQ16 AL24:AQ24">
    <cfRule type="expression" dxfId="7" priority="3400" stopIfTrue="1">
      <formula>Maths!AL1048575="not paid"</formula>
    </cfRule>
  </conditionalFormatting>
  <conditionalFormatting sqref="D17 F17:O17">
    <cfRule type="cellIs" dxfId="3" priority="3524" operator="equal">
      <formula>"NotPaid"</formula>
    </cfRule>
  </conditionalFormatting>
  <conditionalFormatting sqref="AK17:AL17 AK25:AL25">
    <cfRule type="expression" dxfId="7" priority="3409" stopIfTrue="1">
      <formula>OtherSubjects!AK68="not paid"</formula>
    </cfRule>
  </conditionalFormatting>
  <conditionalFormatting sqref="AM17 AM25">
    <cfRule type="expression" dxfId="7" priority="3404" stopIfTrue="1">
      <formula>Maths!AM56="not paid"</formula>
    </cfRule>
  </conditionalFormatting>
  <conditionalFormatting sqref="AX17:AY17 AX49:AY49">
    <cfRule type="expression" dxfId="7" priority="1314" stopIfTrue="1">
      <formula>Maths!AX46="not paid"</formula>
    </cfRule>
    <cfRule type="expression" dxfId="7" priority="1327" stopIfTrue="1">
      <formula>OtherSubjects!BJ183="not paid"</formula>
    </cfRule>
  </conditionalFormatting>
  <conditionalFormatting sqref="AZ17 AZ49">
    <cfRule type="expression" dxfId="7" priority="1312" stopIfTrue="1">
      <formula>Maths!AZ67="not paid"</formula>
    </cfRule>
  </conditionalFormatting>
  <conditionalFormatting sqref="D18 F18:O18">
    <cfRule type="cellIs" dxfId="3" priority="3740" operator="equal">
      <formula>"NotPaid"</formula>
    </cfRule>
  </conditionalFormatting>
  <conditionalFormatting sqref="D18:E20 H18:O19">
    <cfRule type="cellIs" dxfId="3" priority="3739" operator="equal">
      <formula>"NotPaid"</formula>
    </cfRule>
  </conditionalFormatting>
  <conditionalFormatting sqref="D18 H18:O18">
    <cfRule type="cellIs" dxfId="3" priority="3523" operator="equal">
      <formula>"NotPaid"</formula>
    </cfRule>
  </conditionalFormatting>
  <conditionalFormatting sqref="P18 AB18:AC18">
    <cfRule type="cellIs" dxfId="3" priority="513" operator="equal">
      <formula>"NotPaid"</formula>
    </cfRule>
    <cfRule type="cellIs" dxfId="3" priority="512" operator="equal">
      <formula>"NotPaid"</formula>
    </cfRule>
  </conditionalFormatting>
  <conditionalFormatting sqref="D19 H19:O19">
    <cfRule type="cellIs" dxfId="3" priority="3738" operator="equal">
      <formula>"NotPaid"</formula>
    </cfRule>
  </conditionalFormatting>
  <conditionalFormatting sqref="P19 AB19:AC19">
    <cfRule type="cellIs" dxfId="3" priority="511" operator="equal">
      <formula>"NotPaid"</formula>
    </cfRule>
  </conditionalFormatting>
  <conditionalFormatting sqref="P20 AB20:AC20">
    <cfRule type="cellIs" dxfId="3" priority="510" operator="equal">
      <formula>"NotPaid"</formula>
    </cfRule>
    <cfRule type="cellIs" dxfId="3" priority="509" operator="equal">
      <formula>"NotPaid"</formula>
    </cfRule>
  </conditionalFormatting>
  <conditionalFormatting sqref="P21 AB21:AC21">
    <cfRule type="cellIs" dxfId="3" priority="514" operator="equal">
      <formula>"NotPaid"</formula>
    </cfRule>
  </conditionalFormatting>
  <conditionalFormatting sqref="P73:P74 P76:P86 P36 P107:P384 P102 P67 P61 P33 P65 P24:P27 P43:P44 AB43:AC44 AB65:AC65 AB33:AC33 AB61:AC61 AB67:AC67 AB102:AC102 AB107:AC384 AB36:AC36 AB76:AC86 AB73:AC74 AB24:AC27 AB49:AC50 P49:P50">
    <cfRule type="cellIs" dxfId="3" priority="1292" operator="equal">
      <formula>"NotPaid"</formula>
    </cfRule>
  </conditionalFormatting>
  <conditionalFormatting sqref="Q43:R44 Q65:R65 Q33:R33 Q61:R61 Q67:R67 Q102:R102 Q107:R384 Q36:R36 Q76:R86 Q73:R74 Q24:R27 Q49:R50">
    <cfRule type="cellIs" dxfId="3" priority="679" operator="equal">
      <formula>"NotPaid"</formula>
    </cfRule>
  </conditionalFormatting>
  <conditionalFormatting sqref="S43:U44 S65:U65 S33:U33 S61:U61 S67:U67 S102:U102 S107:U384 S36:U36 S76:U86 S73:U74 S24:U27 S49:U50">
    <cfRule type="cellIs" dxfId="3" priority="832" operator="equal">
      <formula>"NotPaid"</formula>
    </cfRule>
  </conditionalFormatting>
  <conditionalFormatting sqref="V43:X44 V65:X65 V33:X33 V61:X61 V67:X67 V102:X102 V107:X384 V36:X36 V76:X86 V73:X74 V24:X27 V49:X50">
    <cfRule type="cellIs" dxfId="3" priority="985" operator="equal">
      <formula>"NotPaid"</formula>
    </cfRule>
  </conditionalFormatting>
  <conditionalFormatting sqref="Y43:AA44 Y65:AA65 Y33:AA33 Y61:AA61 Y67:AA67 Y102:AA102 Y107:AA384 Y36:AA36 Y76:AA86 Y73:AA74 Y24:AA27 Y49:AA50">
    <cfRule type="cellIs" dxfId="3" priority="1138" operator="equal">
      <formula>"NotPaid"</formula>
    </cfRule>
  </conditionalFormatting>
  <conditionalFormatting sqref="P25 AB25:AC25">
    <cfRule type="cellIs" dxfId="3" priority="1290" operator="equal">
      <formula>"NotPaid"</formula>
    </cfRule>
    <cfRule type="cellIs" dxfId="3" priority="1288" operator="equal">
      <formula>"NotPaid"</formula>
    </cfRule>
    <cfRule type="cellIs" dxfId="3" priority="1291" operator="equal">
      <formula>"NotPaid"</formula>
    </cfRule>
    <cfRule type="cellIs" dxfId="3" priority="1289" operator="equal">
      <formula>"NotPaid"</formula>
    </cfRule>
  </conditionalFormatting>
  <conditionalFormatting sqref="AD57 AD25">
    <cfRule type="cellIs" dxfId="3" priority="3387" operator="equal">
      <formula>"NotPaid"</formula>
    </cfRule>
  </conditionalFormatting>
  <conditionalFormatting sqref="AS25:AW25 AS57:AW57">
    <cfRule type="expression" dxfId="7" priority="1320" stopIfTrue="1">
      <formula>Maths!AS72="NotPaid"</formula>
    </cfRule>
  </conditionalFormatting>
  <conditionalFormatting sqref="AZ25 AZ57">
    <cfRule type="expression" dxfId="7" priority="1310" stopIfTrue="1">
      <formula>Maths!AZ53="not paid"</formula>
    </cfRule>
  </conditionalFormatting>
  <conditionalFormatting sqref="P26 AB26:AC26">
    <cfRule type="cellIs" dxfId="3" priority="1281" operator="equal">
      <formula>"NotPaid"</formula>
    </cfRule>
    <cfRule type="cellIs" dxfId="3" priority="1278" operator="equal">
      <formula>"NotPaid"</formula>
    </cfRule>
    <cfRule type="cellIs" dxfId="3" priority="1260" operator="equal">
      <formula>"NotPaid"</formula>
    </cfRule>
    <cfRule type="cellIs" dxfId="3" priority="1252" operator="equal">
      <formula>"NotPaid"</formula>
    </cfRule>
  </conditionalFormatting>
  <conditionalFormatting sqref="H29:N31">
    <cfRule type="cellIs" dxfId="3" priority="3658" operator="equal">
      <formula>"NotPaid"</formula>
    </cfRule>
  </conditionalFormatting>
  <conditionalFormatting sqref="P29 AB29:AC29">
    <cfRule type="cellIs" dxfId="3" priority="1139" operator="equal">
      <formula>"NotPaid"</formula>
    </cfRule>
  </conditionalFormatting>
  <conditionalFormatting sqref="P30 AB30:AC30">
    <cfRule type="cellIs" dxfId="3" priority="1285" operator="equal">
      <formula>"NotPaid"</formula>
    </cfRule>
  </conditionalFormatting>
  <conditionalFormatting sqref="AS33:AW33 AS65:AW65">
    <cfRule type="expression" dxfId="7" priority="1308" stopIfTrue="1">
      <formula>Maths!AS68="NotPaid"</formula>
    </cfRule>
  </conditionalFormatting>
  <conditionalFormatting sqref="AX33 AX65">
    <cfRule type="expression" dxfId="7" priority="1307" stopIfTrue="1">
      <formula>Maths!AX194="not paid"</formula>
    </cfRule>
    <cfRule type="expression" dxfId="7" priority="1324" stopIfTrue="1">
      <formula>Bio!BJ73="not paid"</formula>
    </cfRule>
  </conditionalFormatting>
  <conditionalFormatting sqref="AY33:BA33 AY65:BA65">
    <cfRule type="expression" dxfId="7" priority="1325" stopIfTrue="1">
      <formula>Bio!BK49="not paid"</formula>
    </cfRule>
  </conditionalFormatting>
  <conditionalFormatting sqref="BB33:BD33 BB65:BD65">
    <cfRule type="expression" dxfId="7" priority="1306" stopIfTrue="1">
      <formula>Maths!BB182="not paid"</formula>
    </cfRule>
    <cfRule type="expression" dxfId="7" priority="1323" stopIfTrue="1">
      <formula>Bio!BN61="not paid"</formula>
    </cfRule>
  </conditionalFormatting>
  <conditionalFormatting sqref="R34:AC35">
    <cfRule type="cellIs" dxfId="3" priority="525" operator="equal">
      <formula>"NotPaid"</formula>
    </cfRule>
  </conditionalFormatting>
  <conditionalFormatting sqref="P36 AB36:AC36">
    <cfRule type="cellIs" dxfId="3" priority="1268" operator="equal">
      <formula>"NotPaid"</formula>
    </cfRule>
    <cfRule type="cellIs" dxfId="3" priority="1266" operator="equal">
      <formula>"NotPaid"</formula>
    </cfRule>
    <cfRule type="cellIs" dxfId="3" priority="1265" operator="equal">
      <formula>"NotPaid"</formula>
    </cfRule>
    <cfRule type="cellIs" dxfId="3" priority="1264" operator="equal">
      <formula>"NotPaid"</formula>
    </cfRule>
    <cfRule type="cellIs" dxfId="3" priority="1263" operator="equal">
      <formula>"NotPaid"</formula>
    </cfRule>
    <cfRule type="cellIs" dxfId="3" priority="1241" operator="equal">
      <formula>"NotPaid"</formula>
    </cfRule>
    <cfRule type="cellIs" dxfId="3" priority="1233" operator="equal">
      <formula>"NotPaid"</formula>
    </cfRule>
  </conditionalFormatting>
  <conditionalFormatting sqref="R37:AC40">
    <cfRule type="cellIs" dxfId="3" priority="524" operator="equal">
      <formula>"NotPaid"</formula>
    </cfRule>
  </conditionalFormatting>
  <conditionalFormatting sqref="F41:G2831">
    <cfRule type="expression" dxfId="0" priority="3762" stopIfTrue="1">
      <formula>AND(TODAY()&gt;VLOOKUP($B41,RegistrationDetails,MathsColumn,FALSE),F41="NotPaid")</formula>
    </cfRule>
  </conditionalFormatting>
  <conditionalFormatting sqref="F41:G200">
    <cfRule type="expression" dxfId="0" priority="3751" stopIfTrue="1">
      <formula>F41="NotPaid"</formula>
    </cfRule>
  </conditionalFormatting>
  <conditionalFormatting sqref="P41 AB41:AC41">
    <cfRule type="cellIs" dxfId="3" priority="1186" operator="equal">
      <formula>"NotPaid"</formula>
    </cfRule>
    <cfRule type="cellIs" dxfId="3" priority="1185" operator="equal">
      <formula>"NotPaid"</formula>
    </cfRule>
    <cfRule type="cellIs" dxfId="3" priority="1184" operator="equal">
      <formula>"NotPaid"</formula>
    </cfRule>
    <cfRule type="cellIs" dxfId="3" priority="1183" operator="equal">
      <formula>"NotPaid"</formula>
    </cfRule>
    <cfRule type="cellIs" dxfId="3" priority="1182" operator="equal">
      <formula>"NotPaid"</formula>
    </cfRule>
    <cfRule type="cellIs" dxfId="3" priority="1181" operator="equal">
      <formula>"NotPaid"</formula>
    </cfRule>
    <cfRule type="cellIs" dxfId="3" priority="1180" operator="equal">
      <formula>"NotPaid"</formula>
    </cfRule>
    <cfRule type="cellIs" dxfId="3" priority="1179" operator="equal">
      <formula>"NotPaid"</formula>
    </cfRule>
    <cfRule type="cellIs" dxfId="3" priority="1178" operator="equal">
      <formula>"NotPaid"</formula>
    </cfRule>
    <cfRule type="cellIs" dxfId="3" priority="1177" operator="equal">
      <formula>"NotPaid"</formula>
    </cfRule>
    <cfRule type="cellIs" dxfId="3" priority="1176" operator="equal">
      <formula>"NotPaid"</formula>
    </cfRule>
    <cfRule type="cellIs" dxfId="3" priority="1175" operator="equal">
      <formula>"NotPaid"</formula>
    </cfRule>
    <cfRule type="cellIs" dxfId="3" priority="1174" operator="equal">
      <formula>"NotPaid"</formula>
    </cfRule>
    <cfRule type="cellIs" dxfId="3" priority="1173" operator="equal">
      <formula>"NotPaid"</formula>
    </cfRule>
    <cfRule type="cellIs" dxfId="3" priority="1172" operator="equal">
      <formula>"NotPaid"</formula>
    </cfRule>
    <cfRule type="cellIs" dxfId="3" priority="1171" operator="equal">
      <formula>"NotPaid"</formula>
    </cfRule>
    <cfRule type="cellIs" dxfId="3" priority="1170" operator="equal">
      <formula>"NotPaid"</formula>
    </cfRule>
    <cfRule type="cellIs" dxfId="3" priority="1169" operator="equal">
      <formula>"NotPaid"</formula>
    </cfRule>
    <cfRule type="cellIs" dxfId="3" priority="1168" operator="equal">
      <formula>"NotPaid"</formula>
    </cfRule>
    <cfRule type="cellIs" dxfId="3" priority="1167" operator="equal">
      <formula>"NotPaid"</formula>
    </cfRule>
    <cfRule type="cellIs" dxfId="3" priority="1166" operator="equal">
      <formula>"NotPaid"</formula>
    </cfRule>
    <cfRule type="cellIs" dxfId="3" priority="1165" operator="equal">
      <formula>"NotPaid"</formula>
    </cfRule>
    <cfRule type="cellIs" dxfId="3" priority="1164" operator="equal">
      <formula>"NotPaid"</formula>
    </cfRule>
    <cfRule type="cellIs" dxfId="3" priority="1163" operator="equal">
      <formula>"NotPaid"</formula>
    </cfRule>
    <cfRule type="cellIs" dxfId="3" priority="1162" operator="equal">
      <formula>"NotPaid"</formula>
    </cfRule>
    <cfRule type="cellIs" dxfId="3" priority="1161" operator="equal">
      <formula>"NotPaid"</formula>
    </cfRule>
    <cfRule type="cellIs" dxfId="3" priority="1160" operator="equal">
      <formula>"NotPaid"</formula>
    </cfRule>
    <cfRule type="cellIs" dxfId="3" priority="1159" operator="equal">
      <formula>"NotPaid"</formula>
    </cfRule>
    <cfRule type="cellIs" dxfId="3" priority="1158" operator="equal">
      <formula>"NotPaid"</formula>
    </cfRule>
    <cfRule type="cellIs" dxfId="3" priority="1157" operator="equal">
      <formula>"NotPaid"</formula>
    </cfRule>
    <cfRule type="cellIs" dxfId="3" priority="1156" operator="equal">
      <formula>"NotPaid"</formula>
    </cfRule>
    <cfRule type="cellIs" dxfId="3" priority="1155" operator="equal">
      <formula>"NotPaid"</formula>
    </cfRule>
    <cfRule type="cellIs" dxfId="3" priority="1154" operator="equal">
      <formula>"NotPaid"</formula>
    </cfRule>
    <cfRule type="cellIs" dxfId="3" priority="1153" operator="equal">
      <formula>"NotPaid"</formula>
    </cfRule>
    <cfRule type="cellIs" dxfId="3" priority="1152" operator="equal">
      <formula>"NotPaid"</formula>
    </cfRule>
    <cfRule type="cellIs" dxfId="3" priority="1151" operator="equal">
      <formula>"NotPaid"</formula>
    </cfRule>
    <cfRule type="cellIs" dxfId="3" priority="1150" operator="equal">
      <formula>"NotPaid"</formula>
    </cfRule>
    <cfRule type="cellIs" dxfId="3" priority="1149" operator="equal">
      <formula>"NotPaid"</formula>
    </cfRule>
    <cfRule type="cellIs" dxfId="3" priority="1148" operator="equal">
      <formula>"NotPaid"</formula>
    </cfRule>
    <cfRule type="cellIs" dxfId="3" priority="1147" operator="equal">
      <formula>"NotPaid"</formula>
    </cfRule>
    <cfRule type="cellIs" dxfId="3" priority="1146" operator="equal">
      <formula>"NotPaid"</formula>
    </cfRule>
    <cfRule type="cellIs" dxfId="3" priority="1145" operator="equal">
      <formula>"NotPaid"</formula>
    </cfRule>
    <cfRule type="cellIs" dxfId="3" priority="1144" operator="equal">
      <formula>"NotPaid"</formula>
    </cfRule>
    <cfRule type="cellIs" dxfId="3" priority="1143" operator="equal">
      <formula>"NotPaid"</formula>
    </cfRule>
    <cfRule type="cellIs" dxfId="3" priority="1142" operator="equal">
      <formula>"NotPaid"</formula>
    </cfRule>
    <cfRule type="cellIs" dxfId="3" priority="1141" operator="equal">
      <formula>"NotPaid"</formula>
    </cfRule>
  </conditionalFormatting>
  <conditionalFormatting sqref="AS41:AY41 AS73:AY73 AS81:AY81">
    <cfRule type="expression" dxfId="7" priority="1313" stopIfTrue="1">
      <formula>Maths!AS52="NotPaid"</formula>
    </cfRule>
  </conditionalFormatting>
  <conditionalFormatting sqref="BC41:BD41 BC73:BD73 BC81:BD81">
    <cfRule type="expression" dxfId="7" priority="1311" stopIfTrue="1">
      <formula>Maths!BC29="not paid"</formula>
    </cfRule>
    <cfRule type="expression" dxfId="7" priority="1326" stopIfTrue="1">
      <formula>OtherSubjects!BO166="not paid"</formula>
    </cfRule>
  </conditionalFormatting>
  <conditionalFormatting sqref="P44 AB44:AC44">
    <cfRule type="cellIs" dxfId="3" priority="1276" operator="equal">
      <formula>"NotPaid"</formula>
    </cfRule>
    <cfRule type="cellIs" dxfId="3" priority="1273" operator="equal">
      <formula>"NotPaid"</formula>
    </cfRule>
    <cfRule type="cellIs" dxfId="3" priority="1254" operator="equal">
      <formula>"NotPaid"</formula>
    </cfRule>
    <cfRule type="cellIs" dxfId="3" priority="1250" operator="equal">
      <formula>"NotPaid"</formula>
    </cfRule>
  </conditionalFormatting>
  <conditionalFormatting sqref="R45:AC48">
    <cfRule type="cellIs" dxfId="3" priority="523" operator="equal">
      <formula>"NotPaid"</formula>
    </cfRule>
  </conditionalFormatting>
  <conditionalFormatting sqref="P49 AB49:AC49">
    <cfRule type="cellIs" dxfId="3" priority="1267" operator="equal">
      <formula>"NotPaid"</formula>
    </cfRule>
    <cfRule type="cellIs" dxfId="3" priority="1262" operator="equal">
      <formula>"NotPaid"</formula>
    </cfRule>
    <cfRule type="cellIs" dxfId="3" priority="1259" operator="equal">
      <formula>"NotPaid"</formula>
    </cfRule>
    <cfRule type="cellIs" dxfId="3" priority="1257" operator="equal">
      <formula>"NotPaid"</formula>
    </cfRule>
    <cfRule type="cellIs" dxfId="3" priority="1253" operator="equal">
      <formula>"NotPaid"</formula>
    </cfRule>
    <cfRule type="cellIs" dxfId="3" priority="1249" operator="equal">
      <formula>"NotPaid"</formula>
    </cfRule>
    <cfRule type="cellIs" dxfId="3" priority="1247" operator="equal">
      <formula>"NotPaid"</formula>
    </cfRule>
    <cfRule type="cellIs" dxfId="3" priority="1245" operator="equal">
      <formula>"NotPaid"</formula>
    </cfRule>
    <cfRule type="cellIs" dxfId="3" priority="1243" operator="equal">
      <formula>"NotPaid"</formula>
    </cfRule>
    <cfRule type="cellIs" dxfId="3" priority="1232" operator="equal">
      <formula>"NotPaid"</formula>
    </cfRule>
    <cfRule type="cellIs" dxfId="3" priority="1231" operator="equal">
      <formula>"NotPaid"</formula>
    </cfRule>
    <cfRule type="cellIs" dxfId="3" priority="1229" operator="equal">
      <formula>"NotPaid"</formula>
    </cfRule>
    <cfRule type="cellIs" dxfId="3" priority="1227" operator="equal">
      <formula>"NotPaid"</formula>
    </cfRule>
    <cfRule type="cellIs" dxfId="3" priority="1226" operator="equal">
      <formula>"NotPaid"</formula>
    </cfRule>
    <cfRule type="cellIs" dxfId="3" priority="1224" operator="equal">
      <formula>"NotPaid"</formula>
    </cfRule>
    <cfRule type="cellIs" dxfId="3" priority="1222" operator="equal">
      <formula>"NotPaid"</formula>
    </cfRule>
    <cfRule type="cellIs" dxfId="3" priority="1220" operator="equal">
      <formula>"NotPaid"</formula>
    </cfRule>
    <cfRule type="cellIs" dxfId="3" priority="1211" operator="equal">
      <formula>"NotPaid"</formula>
    </cfRule>
    <cfRule type="cellIs" dxfId="3" priority="1210" operator="equal">
      <formula>"NotPaid"</formula>
    </cfRule>
    <cfRule type="cellIs" dxfId="3" priority="1208" operator="equal">
      <formula>"NotPaid"</formula>
    </cfRule>
    <cfRule type="cellIs" dxfId="3" priority="1206" operator="equal">
      <formula>"NotPaid"</formula>
    </cfRule>
    <cfRule type="cellIs" dxfId="3" priority="1204" operator="equal">
      <formula>"NotPaid"</formula>
    </cfRule>
    <cfRule type="cellIs" dxfId="3" priority="1202" operator="equal">
      <formula>"NotPaid"</formula>
    </cfRule>
    <cfRule type="cellIs" dxfId="3" priority="1200" operator="equal">
      <formula>"NotPaid"</formula>
    </cfRule>
    <cfRule type="cellIs" dxfId="3" priority="1199" operator="equal">
      <formula>"NotPaid"</formula>
    </cfRule>
    <cfRule type="cellIs" dxfId="3" priority="1197" operator="equal">
      <formula>"NotPaid"</formula>
    </cfRule>
    <cfRule type="cellIs" dxfId="3" priority="1195" operator="equal">
      <formula>"NotPaid"</formula>
    </cfRule>
    <cfRule type="cellIs" dxfId="3" priority="1194" operator="equal">
      <formula>"NotPaid"</formula>
    </cfRule>
    <cfRule type="cellIs" dxfId="3" priority="1192" operator="equal">
      <formula>"NotPaid"</formula>
    </cfRule>
    <cfRule type="cellIs" dxfId="3" priority="1190" operator="equal">
      <formula>"NotPaid"</formula>
    </cfRule>
    <cfRule type="cellIs" dxfId="3" priority="1188" operator="equal">
      <formula>"NotPaid"</formula>
    </cfRule>
  </conditionalFormatting>
  <conditionalFormatting sqref="P50 AB50:AC50">
    <cfRule type="cellIs" dxfId="3" priority="1277" operator="equal">
      <formula>"NotPaid"</formula>
    </cfRule>
    <cfRule type="cellIs" dxfId="3" priority="1272" operator="equal">
      <formula>"NotPaid"</formula>
    </cfRule>
    <cfRule type="cellIs" dxfId="3" priority="1271" operator="equal">
      <formula>"NotPaid"</formula>
    </cfRule>
    <cfRule type="cellIs" dxfId="3" priority="1270" operator="equal">
      <formula>"NotPaid"</formula>
    </cfRule>
    <cfRule type="cellIs" dxfId="3" priority="1269" operator="equal">
      <formula>"NotPaid"</formula>
    </cfRule>
    <cfRule type="cellIs" dxfId="3" priority="1261" operator="equal">
      <formula>"NotPaid"</formula>
    </cfRule>
    <cfRule type="cellIs" dxfId="3" priority="1279" operator="equal">
      <formula>"NotPaid"</formula>
    </cfRule>
    <cfRule type="cellIs" dxfId="3" priority="1275" operator="equal">
      <formula>"NotPaid"</formula>
    </cfRule>
    <cfRule type="cellIs" dxfId="3" priority="1258" operator="equal">
      <formula>"NotPaid"</formula>
    </cfRule>
    <cfRule type="cellIs" dxfId="3" priority="1256" operator="equal">
      <formula>"NotPaid"</formula>
    </cfRule>
    <cfRule type="cellIs" dxfId="3" priority="1248" operator="equal">
      <formula>"NotPaid"</formula>
    </cfRule>
    <cfRule type="cellIs" dxfId="3" priority="1246" operator="equal">
      <formula>"NotPaid"</formula>
    </cfRule>
    <cfRule type="cellIs" dxfId="3" priority="1244" operator="equal">
      <formula>"NotPaid"</formula>
    </cfRule>
    <cfRule type="cellIs" dxfId="3" priority="1242" operator="equal">
      <formula>"NotPaid"</formula>
    </cfRule>
    <cfRule type="cellIs" dxfId="3" priority="1240" operator="equal">
      <formula>"NotPaid"</formula>
    </cfRule>
    <cfRule type="cellIs" dxfId="3" priority="1239" operator="equal">
      <formula>"NotPaid"</formula>
    </cfRule>
    <cfRule type="cellIs" dxfId="3" priority="1238" operator="equal">
      <formula>"NotPaid"</formula>
    </cfRule>
    <cfRule type="cellIs" dxfId="3" priority="1237" operator="equal">
      <formula>"NotPaid"</formula>
    </cfRule>
    <cfRule type="cellIs" dxfId="3" priority="1236" operator="equal">
      <formula>"NotPaid"</formula>
    </cfRule>
    <cfRule type="cellIs" dxfId="3" priority="1235" operator="equal">
      <formula>"NotPaid"</formula>
    </cfRule>
    <cfRule type="cellIs" dxfId="3" priority="1234" operator="equal">
      <formula>"NotPaid"</formula>
    </cfRule>
    <cfRule type="cellIs" dxfId="3" priority="1230" operator="equal">
      <formula>"NotPaid"</formula>
    </cfRule>
    <cfRule type="cellIs" dxfId="3" priority="1228" operator="equal">
      <formula>"NotPaid"</formula>
    </cfRule>
    <cfRule type="cellIs" dxfId="3" priority="1225" operator="equal">
      <formula>"NotPaid"</formula>
    </cfRule>
    <cfRule type="cellIs" dxfId="3" priority="1223" operator="equal">
      <formula>"NotPaid"</formula>
    </cfRule>
    <cfRule type="cellIs" dxfId="3" priority="1221" operator="equal">
      <formula>"NotPaid"</formula>
    </cfRule>
    <cfRule type="cellIs" dxfId="3" priority="1219" operator="equal">
      <formula>"NotPaid"</formula>
    </cfRule>
    <cfRule type="cellIs" dxfId="3" priority="1218" operator="equal">
      <formula>"NotPaid"</formula>
    </cfRule>
    <cfRule type="cellIs" dxfId="3" priority="1217" operator="equal">
      <formula>"NotPaid"</formula>
    </cfRule>
    <cfRule type="cellIs" dxfId="3" priority="1216" operator="equal">
      <formula>"NotPaid"</formula>
    </cfRule>
    <cfRule type="cellIs" dxfId="3" priority="1215" operator="equal">
      <formula>"NotPaid"</formula>
    </cfRule>
    <cfRule type="cellIs" dxfId="3" priority="1214" operator="equal">
      <formula>"NotPaid"</formula>
    </cfRule>
    <cfRule type="cellIs" dxfId="3" priority="1213" operator="equal">
      <formula>"NotPaid"</formula>
    </cfRule>
    <cfRule type="cellIs" dxfId="3" priority="1212" operator="equal">
      <formula>"NotPaid"</formula>
    </cfRule>
    <cfRule type="cellIs" dxfId="3" priority="1209" operator="equal">
      <formula>"NotPaid"</formula>
    </cfRule>
    <cfRule type="cellIs" dxfId="3" priority="1207" operator="equal">
      <formula>"NotPaid"</formula>
    </cfRule>
    <cfRule type="cellIs" dxfId="3" priority="1205" operator="equal">
      <formula>"NotPaid"</formula>
    </cfRule>
    <cfRule type="cellIs" dxfId="3" priority="1203" operator="equal">
      <formula>"NotPaid"</formula>
    </cfRule>
    <cfRule type="cellIs" dxfId="3" priority="1201" operator="equal">
      <formula>"NotPaid"</formula>
    </cfRule>
    <cfRule type="cellIs" dxfId="3" priority="1198" operator="equal">
      <formula>"NotPaid"</formula>
    </cfRule>
    <cfRule type="cellIs" dxfId="3" priority="1196" operator="equal">
      <formula>"NotPaid"</formula>
    </cfRule>
    <cfRule type="cellIs" dxfId="3" priority="1193" operator="equal">
      <formula>"NotPaid"</formula>
    </cfRule>
    <cfRule type="cellIs" dxfId="3" priority="1191" operator="equal">
      <formula>"NotPaid"</formula>
    </cfRule>
    <cfRule type="cellIs" dxfId="3" priority="1189" operator="equal">
      <formula>"NotPaid"</formula>
    </cfRule>
    <cfRule type="cellIs" dxfId="3" priority="1187" operator="equal">
      <formula>"NotPaid"</formula>
    </cfRule>
  </conditionalFormatting>
  <conditionalFormatting sqref="R51:AC52">
    <cfRule type="cellIs" dxfId="3" priority="522" operator="equal">
      <formula>"NotPaid"</formula>
    </cfRule>
  </conditionalFormatting>
  <conditionalFormatting sqref="R55:AC57">
    <cfRule type="cellIs" dxfId="3" priority="521" operator="equal">
      <formula>"NotPaid"</formula>
    </cfRule>
  </conditionalFormatting>
  <conditionalFormatting sqref="P58 AB58:AC58">
    <cfRule type="cellIs" dxfId="3" priority="1287" operator="equal">
      <formula>"NotPaid"</formula>
    </cfRule>
    <cfRule type="cellIs" dxfId="3" priority="1286" operator="equal">
      <formula>"NotPaid"</formula>
    </cfRule>
  </conditionalFormatting>
  <conditionalFormatting sqref="P59 AB59:AC59">
    <cfRule type="cellIs" dxfId="3" priority="1284" operator="equal">
      <formula>"NotPaid"</formula>
    </cfRule>
  </conditionalFormatting>
  <conditionalFormatting sqref="P60 AB60:AC60">
    <cfRule type="cellIs" dxfId="3" priority="1283" operator="equal">
      <formula>"NotPaid"</formula>
    </cfRule>
    <cfRule type="cellIs" dxfId="3" priority="1282" operator="equal">
      <formula>"NotPaid"</formula>
    </cfRule>
  </conditionalFormatting>
  <conditionalFormatting sqref="R63:AC64">
    <cfRule type="cellIs" dxfId="3" priority="520" operator="equal">
      <formula>"NotPaid"</formula>
    </cfRule>
  </conditionalFormatting>
  <conditionalFormatting sqref="P67 AB67:AC67">
    <cfRule type="cellIs" dxfId="3" priority="1280" operator="equal">
      <formula>"NotPaid"</formula>
    </cfRule>
    <cfRule type="cellIs" dxfId="3" priority="1274" operator="equal">
      <formula>"NotPaid"</formula>
    </cfRule>
    <cfRule type="cellIs" dxfId="3" priority="1255" operator="equal">
      <formula>"NotPaid"</formula>
    </cfRule>
    <cfRule type="cellIs" dxfId="3" priority="1251" operator="equal">
      <formula>"NotPaid"</formula>
    </cfRule>
  </conditionalFormatting>
  <conditionalFormatting sqref="R68:AC70">
    <cfRule type="cellIs" dxfId="3" priority="519" operator="equal">
      <formula>"NotPaid"</formula>
    </cfRule>
  </conditionalFormatting>
  <conditionalFormatting sqref="Q385:R1048576">
    <cfRule type="cellIs" dxfId="3" priority="1661" operator="equal">
      <formula>"NotPaid"</formula>
    </cfRule>
  </conditionalFormatting>
  <conditionalFormatting sqref="S385:U1048576">
    <cfRule type="cellIs" dxfId="3" priority="1974" operator="equal">
      <formula>"NotPaid"</formula>
    </cfRule>
  </conditionalFormatting>
  <conditionalFormatting sqref="V385:X1048576">
    <cfRule type="cellIs" dxfId="3" priority="2287" operator="equal">
      <formula>"NotPaid"</formula>
    </cfRule>
  </conditionalFormatting>
  <conditionalFormatting sqref="Y385:AA1048576">
    <cfRule type="cellIs" dxfId="3" priority="2600" operator="equal">
      <formula>"NotPaid"</formula>
    </cfRule>
  </conditionalFormatting>
  <dataValidations count="11">
    <dataValidation type="list" allowBlank="1" showInputMessage="1" showErrorMessage="1" sqref="AK12 AX12 AK20 AX20 AX28 AX36 AX44 AX52 AX60 AX68">
      <formula1>$A$23:$A$116</formula1>
    </dataValidation>
    <dataValidation type="list" allowBlank="1" showInputMessage="1" showErrorMessage="1" sqref="P23 B4:B1048576 P4:P7 P15:P17 P34:P35 P37:P40 P45:P48 P51:P52 P55:P57 P63:P64 P68:P70">
      <formula1>Registration!$C$5:$C$501</formula1>
    </dataValidation>
    <dataValidation type="list" allowBlank="1" showInputMessage="1" showErrorMessage="1" sqref="P36 P8:P14 P18:P22 P24:P33 P41:P44 P49:P50 P53:P54 P58:P62 P65:P67 P71:P1048576">
      <formula1>Registration!$C$5:$C$5000</formula1>
    </dataValidation>
    <dataValidation type="decimal" operator="greaterThan" allowBlank="1" showInputMessage="1" showErrorMessage="1" sqref="Q36 Q8:Q14 Q18:Q22 Q24:Q33 Q41:Q44 Q49:Q50 Q53:Q54 Q58:Q62 Q65:Q67 Q71:Q1048576">
      <formula1>0</formula1>
    </dataValidation>
    <dataValidation type="list" allowBlank="1" showInputMessage="1" showErrorMessage="1" sqref="AX76 R$1:AC$1048576 D$1:O$1048576">
      <formula1>Payroll!$A$24:$A$124</formula1>
    </dataValidation>
    <dataValidation type="whole" operator="greaterThanOrEqual" allowBlank="1" showInputMessage="1" showErrorMessage="1" sqref="C4:C28 C32:C38 C41:C65527 C65531:C131063 C131067:C196599 C196603:C262135 C262139:C327671 C327675:C393207 C393211:C458743 C458747:C524279 C524283:C589815 C589819:C655351 C655355:C720887 C720891:C786423 C786427:C851959 C851963:C917495 C917499:C983031 C983035:C1048576 KA4:KA65527 KA65531:KA131063 KA131067:KA196599 KA196603:KA262135 KA262139:KA327671 KA327675:KA393207 KA393211:KA458743 KA458747:KA524279 KA524283:KA589815 KA589819:KA655351 KA655355:KA720887 KA720891:KA786423 KA786427:KA851959 KA851963:KA917495 KA917499:KA983031 KA983035:KA1048576 TW4:TW65527 TW65531:TW131063 TW131067:TW196599 TW196603:TW262135 TW262139:TW327671 TW327675:TW393207 TW393211:TW458743 TW458747:TW524279 TW524283:TW589815 TW589819:TW655351 TW655355:TW720887 TW720891:TW786423 TW786427:TW851959 TW851963:TW917495 TW917499:TW983031 TW983035:TW1048576 ADS4:ADS65527 ADS65531:ADS131063 ADS131067:ADS196599 ADS196603:ADS262135 ADS262139:ADS327671 ADS327675:ADS393207 ADS393211:ADS458743 ADS458747:ADS524279 ADS524283:ADS589815 ADS589819:ADS655351 ADS655355:ADS720887 ADS720891:ADS786423 ADS786427:ADS851959 ADS851963:ADS917495 ADS917499:ADS983031 ADS983035:ADS1048576 ANO4:ANO65527 ANO65531:ANO131063 ANO131067:ANO196599 ANO196603:ANO262135 ANO262139:ANO327671 ANO327675:ANO393207 ANO393211:ANO458743 ANO458747:ANO524279 ANO524283:ANO589815 ANO589819:ANO655351 ANO655355:ANO720887 ANO720891:ANO786423 ANO786427:ANO851959 ANO851963:ANO917495 ANO917499:ANO983031 ANO983035:ANO1048576 AXK4:AXK65527 AXK65531:AXK131063 AXK131067:AXK196599 AXK196603:AXK262135 AXK262139:AXK327671 AXK327675:AXK393207 AXK393211:AXK458743 AXK458747:AXK524279 AXK524283:AXK589815 AXK589819:AXK655351 AXK655355:AXK720887 AXK720891:AXK786423 AXK786427:AXK851959 AXK851963:AXK917495 AXK917499:AXK983031 AXK983035:AXK1048576 BHG4:BHG65527 BHG65531:BHG131063 BHG131067:BHG196599 BHG196603:BHG262135 BHG262139:BHG327671 BHG327675:BHG393207 BHG393211:BHG458743 BHG458747:BHG524279 BHG524283:BHG589815 BHG589819:BHG655351 BHG655355:BHG720887 BHG720891:BHG786423 BHG786427:BHG851959 BHG851963:BHG917495 BHG917499:BHG983031 BHG983035:BHG1048576 BRC4:BRC65527 BRC65531:BRC131063 BRC131067:BRC196599 BRC196603:BRC262135 BRC262139:BRC327671 BRC327675:BRC393207 BRC393211:BRC458743 BRC458747:BRC524279 BRC524283:BRC589815 BRC589819:BRC655351 BRC655355:BRC720887 BRC720891:BRC786423 BRC786427:BRC851959 BRC851963:BRC917495 BRC917499:BRC983031 BRC983035:BRC1048576 CAY4:CAY65527 CAY65531:CAY131063 CAY131067:CAY196599 CAY196603:CAY262135 CAY262139:CAY327671 CAY327675:CAY393207 CAY393211:CAY458743 CAY458747:CAY524279 CAY524283:CAY589815 CAY589819:CAY655351 CAY655355:CAY720887 CAY720891:CAY786423 CAY786427:CAY851959 CAY851963:CAY917495 CAY917499:CAY983031 CAY983035:CAY1048576 CKU4:CKU65527 CKU65531:CKU131063 CKU131067:CKU196599 CKU196603:CKU262135 CKU262139:CKU327671 CKU327675:CKU393207 CKU393211:CKU458743 CKU458747:CKU524279 CKU524283:CKU589815 CKU589819:CKU655351 CKU655355:CKU720887 CKU720891:CKU786423 CKU786427:CKU851959 CKU851963:CKU917495 CKU917499:CKU983031 CKU983035:CKU1048576 CUQ4:CUQ65527 CUQ65531:CUQ131063 CUQ131067:CUQ196599 CUQ196603:CUQ262135 CUQ262139:CUQ327671 CUQ327675:CUQ393207 CUQ393211:CUQ458743 CUQ458747:CUQ524279 CUQ524283:CUQ589815 CUQ589819:CUQ655351 CUQ655355:CUQ720887 CUQ720891:CUQ786423 CUQ786427:CUQ851959 CUQ851963:CUQ917495 CUQ917499:CUQ983031 CUQ983035:CUQ1048576 DEM4:DEM65527 DEM65531:DEM131063 DEM131067:DEM196599 DEM196603:DEM262135 DEM262139:DEM327671 DEM327675:DEM393207 DEM393211:DEM458743 DEM458747:DEM524279 DEM524283:DEM589815 DEM589819:DEM655351 DEM655355:DEM720887 DEM720891:DEM786423 DEM786427:DEM851959 DEM851963:DEM917495 DEM917499:DEM983031 DEM983035:DEM1048576 DOI4:DOI65527 DOI65531:DOI131063 DOI131067:DOI196599 DOI196603:DOI262135 DOI262139:DOI327671 DOI327675:DOI393207 DOI393211:DOI458743 DOI458747:DOI524279 DOI524283:DOI589815 DOI589819:DOI655351 DOI655355:DOI720887 DOI720891:DOI786423 DOI786427:DOI851959 DOI851963:DOI917495 DOI917499:DOI983031 DOI983035:DOI1048576 DYE4:DYE65527 DYE65531:DYE131063 DYE131067:DYE196599 DYE196603:DYE262135 DYE262139:DYE327671 DYE327675:DYE393207 DYE393211:DYE458743 DYE458747:DYE524279 DYE524283:DYE589815 DYE589819:DYE655351 DYE655355:DYE720887 DYE720891:DYE786423 DYE786427:DYE851959 DYE851963:DYE917495 DYE917499:DYE983031 DYE983035:DYE1048576 EIA4:EIA65527 EIA65531:EIA131063 EIA131067:EIA196599 EIA196603:EIA262135 EIA262139:EIA327671 EIA327675:EIA393207 EIA393211:EIA458743 EIA458747:EIA524279 EIA524283:EIA589815 EIA589819:EIA655351 EIA655355:EIA720887 EIA720891:EIA786423 EIA786427:EIA851959 EIA851963:EIA917495 EIA917499:EIA983031 EIA983035:EIA1048576 ERW4:ERW65527 ERW65531:ERW131063 ERW131067:ERW196599 ERW196603:ERW262135 ERW262139:ERW327671 ERW327675:ERW393207 ERW393211:ERW458743 ERW458747:ERW524279 ERW524283:ERW589815 ERW589819:ERW655351 ERW655355:ERW720887 ERW720891:ERW786423 ERW786427:ERW851959 ERW851963:ERW917495 ERW917499:ERW983031 ERW983035:ERW1048576 FBS4:FBS65527 FBS65531:FBS131063 FBS131067:FBS196599 FBS196603:FBS262135 FBS262139:FBS327671 FBS327675:FBS393207 FBS393211:FBS458743 FBS458747:FBS524279 FBS524283:FBS589815 FBS589819:FBS655351 FBS655355:FBS720887 FBS720891:FBS786423 FBS786427:FBS851959 FBS851963:FBS917495 FBS917499:FBS983031 FBS983035:FBS1048576 FLO4:FLO65527 FLO65531:FLO131063 FLO131067:FLO196599 FLO196603:FLO262135 FLO262139:FLO327671 FLO327675:FLO393207 FLO393211:FLO458743 FLO458747:FLO524279 FLO524283:FLO589815 FLO589819:FLO655351 FLO655355:FLO720887 FLO720891:FLO786423 FLO786427:FLO851959 FLO851963:FLO917495 FLO917499:FLO983031 FLO983035:FLO1048576 FVK4:FVK65527 FVK65531:FVK131063 FVK131067:FVK196599 FVK196603:FVK262135 FVK262139:FVK327671 FVK327675:FVK393207 FVK393211:FVK458743 FVK458747:FVK524279 FVK524283:FVK589815 FVK589819:FVK655351 FVK655355:FVK720887 FVK720891:FVK786423 FVK786427:FVK851959 FVK851963:FVK917495 FVK917499:FVK983031 FVK983035:FVK1048576 GFG4:GFG65527 GFG65531:GFG131063 GFG131067:GFG196599 GFG196603:GFG262135 GFG262139:GFG327671 GFG327675:GFG393207 GFG393211:GFG458743 GFG458747:GFG524279 GFG524283:GFG589815 GFG589819:GFG655351 GFG655355:GFG720887 GFG720891:GFG786423 GFG786427:GFG851959 GFG851963:GFG917495 GFG917499:GFG983031 GFG983035:GFG1048576 GPC4:GPC65527 GPC65531:GPC131063 GPC131067:GPC196599 GPC196603:GPC262135 GPC262139:GPC327671 GPC327675:GPC393207 GPC393211:GPC458743 GPC458747:GPC524279 GPC524283:GPC589815 GPC589819:GPC655351 GPC655355:GPC720887 GPC720891:GPC786423 GPC786427:GPC851959 GPC851963:GPC917495 GPC917499:GPC983031 GPC983035:GPC1048576 GYY4:GYY65527 GYY65531:GYY131063 GYY131067:GYY196599 GYY196603:GYY262135 GYY262139:GYY327671 GYY327675:GYY393207 GYY393211:GYY458743 GYY458747:GYY524279 GYY524283:GYY589815 GYY589819:GYY655351 GYY655355:GYY720887 GYY720891:GYY786423 GYY786427:GYY851959 GYY851963:GYY917495 GYY917499:GYY983031 GYY983035:GYY1048576 HIU4:HIU65527 HIU65531:HIU131063 HIU131067:HIU196599 HIU196603:HIU262135 HIU262139:HIU327671 HIU327675:HIU393207 HIU393211:HIU458743 HIU458747:HIU524279 HIU524283:HIU589815 HIU589819:HIU655351 HIU655355:HIU720887 HIU720891:HIU786423 HIU786427:HIU851959 HIU851963:HIU917495 HIU917499:HIU983031 HIU983035:HIU1048576 HSQ4:HSQ65527 HSQ65531:HSQ131063 HSQ131067:HSQ196599 HSQ196603:HSQ262135 HSQ262139:HSQ327671 HSQ327675:HSQ393207 HSQ393211:HSQ458743 HSQ458747:HSQ524279 HSQ524283:HSQ589815 HSQ589819:HSQ655351 HSQ655355:HSQ720887 HSQ720891:HSQ786423 HSQ786427:HSQ851959 HSQ851963:HSQ917495 HSQ917499:HSQ983031 HSQ983035:HSQ1048576 ICM4:ICM65527 ICM65531:ICM131063 ICM131067:ICM196599 ICM196603:ICM262135 ICM262139:ICM327671 ICM327675:ICM393207 ICM393211:ICM458743 ICM458747:ICM524279 ICM524283:ICM589815 ICM589819:ICM655351 ICM655355:ICM720887 ICM720891:ICM786423 ICM786427:ICM851959 ICM851963:ICM917495 ICM917499:ICM983031 ICM983035:ICM1048576 IMI4:IMI65527 IMI65531:IMI131063 IMI131067:IMI196599 IMI196603:IMI262135 IMI262139:IMI327671 IMI327675:IMI393207 IMI393211:IMI458743 IMI458747:IMI524279 IMI524283:IMI589815 IMI589819:IMI655351 IMI655355:IMI720887 IMI720891:IMI786423 IMI786427:IMI851959 IMI851963:IMI917495 IMI917499:IMI983031 IMI983035:IMI1048576 IWE4:IWE65527 IWE65531:IWE131063 IWE131067:IWE196599 IWE196603:IWE262135 IWE262139:IWE327671 IWE327675:IWE393207 IWE393211:IWE458743 IWE458747:IWE524279 IWE524283:IWE589815 IWE589819:IWE655351 IWE655355:IWE720887 IWE720891:IWE786423 IWE786427:IWE851959 IWE851963:IWE917495 IWE917499:IWE983031 IWE983035:IWE1048576 JGA4:JGA65527 JGA65531:JGA131063 JGA131067:JGA196599 JGA196603:JGA262135 JGA262139:JGA327671 JGA327675:JGA393207 JGA393211:JGA458743 JGA458747:JGA524279 JGA524283:JGA589815 JGA589819:JGA655351 JGA655355:JGA720887 JGA720891:JGA786423 JGA786427:JGA851959 JGA851963:JGA917495 JGA917499:JGA983031 JGA983035:JGA1048576 JPW4:JPW65527 JPW65531:JPW131063 JPW131067:JPW196599 JPW196603:JPW262135 JPW262139:JPW327671 JPW327675:JPW393207 JPW393211:JPW458743 JPW458747:JPW524279 JPW524283:JPW589815 JPW589819:JPW655351 JPW655355:JPW720887 JPW720891:JPW786423 JPW786427:JPW851959 JPW851963:JPW917495 JPW917499:JPW983031 JPW983035:JPW1048576 JZS4:JZS65527 JZS65531:JZS131063 JZS131067:JZS196599 JZS196603:JZS262135 JZS262139:JZS327671 JZS327675:JZS393207 JZS393211:JZS458743 JZS458747:JZS524279 JZS524283:JZS589815 JZS589819:JZS655351 JZS655355:JZS720887 JZS720891:JZS786423 JZS786427:JZS851959 JZS851963:JZS917495 JZS917499:JZS983031 JZS983035:JZS1048576 KJO4:KJO65527 KJO65531:KJO131063 KJO131067:KJO196599 KJO196603:KJO262135 KJO262139:KJO327671 KJO327675:KJO393207 KJO393211:KJO458743 KJO458747:KJO524279 KJO524283:KJO589815 KJO589819:KJO655351 KJO655355:KJO720887 KJO720891:KJO786423 KJO786427:KJO851959 KJO851963:KJO917495 KJO917499:KJO983031 KJO983035:KJO1048576 KTK4:KTK65527 KTK65531:KTK131063 KTK131067:KTK196599 KTK196603:KTK262135 KTK262139:KTK327671 KTK327675:KTK393207 KTK393211:KTK458743 KTK458747:KTK524279 KTK524283:KTK589815 KTK589819:KTK655351 KTK655355:KTK720887 KTK720891:KTK786423 KTK786427:KTK851959 KTK851963:KTK917495 KTK917499:KTK983031 KTK983035:KTK1048576 LDG4:LDG65527 LDG65531:LDG131063 LDG131067:LDG196599 LDG196603:LDG262135 LDG262139:LDG327671 LDG327675:LDG393207 LDG393211:LDG458743 LDG458747:LDG524279 LDG524283:LDG589815 LDG589819:LDG655351 LDG655355:LDG720887 LDG720891:LDG786423 LDG786427:LDG851959 LDG851963:LDG917495 LDG917499:LDG983031 LDG983035:LDG1048576 LNC4:LNC65527 LNC65531:LNC131063 LNC131067:LNC196599 LNC196603:LNC262135 LNC262139:LNC327671 LNC327675:LNC393207 LNC393211:LNC458743 LNC458747:LNC524279 LNC524283:LNC589815 LNC589819:LNC655351 LNC655355:LNC720887 LNC720891:LNC786423 LNC786427:LNC851959 LNC851963:LNC917495 LNC917499:LNC983031 LNC983035:LNC1048576 LWY4:LWY65527 LWY65531:LWY131063 LWY131067:LWY196599 LWY196603:LWY262135 LWY262139:LWY327671 LWY327675:LWY393207 LWY393211:LWY458743 LWY458747:LWY524279 LWY524283:LWY589815 LWY589819:LWY655351 LWY655355:LWY720887 LWY720891:LWY786423 LWY786427:LWY851959 LWY851963:LWY917495 LWY917499:LWY983031 LWY983035:LWY1048576 MGU4:MGU65527 MGU65531:MGU131063 MGU131067:MGU196599 MGU196603:MGU262135 MGU262139:MGU327671 MGU327675:MGU393207 MGU393211:MGU458743 MGU458747:MGU524279 MGU524283:MGU589815 MGU589819:MGU655351 MGU655355:MGU720887 MGU720891:MGU786423 MGU786427:MGU851959 MGU851963:MGU917495 MGU917499:MGU983031 MGU983035:MGU1048576 MQQ4:MQQ65527 MQQ65531:MQQ131063 MQQ131067:MQQ196599 MQQ196603:MQQ262135 MQQ262139:MQQ327671 MQQ327675:MQQ393207 MQQ393211:MQQ458743 MQQ458747:MQQ524279 MQQ524283:MQQ589815 MQQ589819:MQQ655351 MQQ655355:MQQ720887 MQQ720891:MQQ786423 MQQ786427:MQQ851959 MQQ851963:MQQ917495 MQQ917499:MQQ983031 MQQ983035:MQQ1048576 NAM4:NAM65527 NAM65531:NAM131063 NAM131067:NAM196599 NAM196603:NAM262135 NAM262139:NAM327671 NAM327675:NAM393207 NAM393211:NAM458743 NAM458747:NAM524279 NAM524283:NAM589815 NAM589819:NAM655351 NAM655355:NAM720887 NAM720891:NAM786423 NAM786427:NAM851959 NAM851963:NAM917495 NAM917499:NAM983031 NAM983035:NAM1048576 NKI4:NKI65527 NKI65531:NKI131063 NKI131067:NKI196599 NKI196603:NKI262135 NKI262139:NKI327671 NKI327675:NKI393207 NKI393211:NKI458743 NKI458747:NKI524279 NKI524283:NKI589815 NKI589819:NKI655351 NKI655355:NKI720887 NKI720891:NKI786423 NKI786427:NKI851959 NKI851963:NKI917495 NKI917499:NKI983031 NKI983035:NKI1048576 NUE4:NUE65527 NUE65531:NUE131063 NUE131067:NUE196599 NUE196603:NUE262135 NUE262139:NUE327671 NUE327675:NUE393207 NUE393211:NUE458743 NUE458747:NUE524279 NUE524283:NUE589815 NUE589819:NUE655351 NUE655355:NUE720887 NUE720891:NUE786423 NUE786427:NUE851959 NUE851963:NUE917495 NUE917499:NUE983031 NUE983035:NUE1048576 OEA4:OEA65527 OEA65531:OEA131063 OEA131067:OEA196599 OEA196603:OEA262135 OEA262139:OEA327671 OEA327675:OEA393207 OEA393211:OEA458743 OEA458747:OEA524279 OEA524283:OEA589815 OEA589819:OEA655351 OEA655355:OEA720887 OEA720891:OEA786423 OEA786427:OEA851959 OEA851963:OEA917495 OEA917499:OEA983031 OEA983035:OEA1048576 ONW4:ONW65527 ONW65531:ONW131063 ONW131067:ONW196599 ONW196603:ONW262135 ONW262139:ONW327671 ONW327675:ONW393207 ONW393211:ONW458743 ONW458747:ONW524279 ONW524283:ONW589815 ONW589819:ONW655351 ONW655355:ONW720887 ONW720891:ONW786423 ONW786427:ONW851959 ONW851963:ONW917495 ONW917499:ONW983031 ONW983035:ONW1048576 OXS4:OXS65527 OXS65531:OXS131063 OXS131067:OXS196599 OXS196603:OXS262135 OXS262139:OXS327671 OXS327675:OXS393207 OXS393211:OXS458743 OXS458747:OXS524279 OXS524283:OXS589815 OXS589819:OXS655351 OXS655355:OXS720887 OXS720891:OXS786423 OXS786427:OXS851959 OXS851963:OXS917495 OXS917499:OXS983031 OXS983035:OXS1048576 PHO4:PHO65527 PHO65531:PHO131063 PHO131067:PHO196599 PHO196603:PHO262135 PHO262139:PHO327671 PHO327675:PHO393207 PHO393211:PHO458743 PHO458747:PHO524279 PHO524283:PHO589815 PHO589819:PHO655351 PHO655355:PHO720887 PHO720891:PHO786423 PHO786427:PHO851959 PHO851963:PHO917495 PHO917499:PHO983031 PHO983035:PHO1048576 PRK4:PRK65527 PRK65531:PRK131063 PRK131067:PRK196599 PRK196603:PRK262135 PRK262139:PRK327671 PRK327675:PRK393207 PRK393211:PRK458743 PRK458747:PRK524279 PRK524283:PRK589815 PRK589819:PRK655351 PRK655355:PRK720887 PRK720891:PRK786423 PRK786427:PRK851959 PRK851963:PRK917495 PRK917499:PRK983031 PRK983035:PRK1048576 QBG4:QBG65527 QBG65531:QBG131063 QBG131067:QBG196599 QBG196603:QBG262135 QBG262139:QBG327671 QBG327675:QBG393207 QBG393211:QBG458743 QBG458747:QBG524279 QBG524283:QBG589815 QBG589819:QBG655351 QBG655355:QBG720887 QBG720891:QBG786423 QBG786427:QBG851959 QBG851963:QBG917495 QBG917499:QBG983031 QBG983035:QBG1048576 QLC4:QLC65527 QLC65531:QLC131063 QLC131067:QLC196599 QLC196603:QLC262135 QLC262139:QLC327671 QLC327675:QLC393207 QLC393211:QLC458743 QLC458747:QLC524279 QLC524283:QLC589815 QLC589819:QLC655351 QLC655355:QLC720887 QLC720891:QLC786423 QLC786427:QLC851959 QLC851963:QLC917495 QLC917499:QLC983031 QLC983035:QLC1048576 QUY4:QUY65527 QUY65531:QUY131063 QUY131067:QUY196599 QUY196603:QUY262135 QUY262139:QUY327671 QUY327675:QUY393207 QUY393211:QUY458743 QUY458747:QUY524279 QUY524283:QUY589815 QUY589819:QUY655351 QUY655355:QUY720887 QUY720891:QUY786423 QUY786427:QUY851959 QUY851963:QUY917495 QUY917499:QUY983031 QUY983035:QUY1048576 REU4:REU65527 REU65531:REU131063 REU131067:REU196599 REU196603:REU262135 REU262139:REU327671 REU327675:REU393207 REU393211:REU458743 REU458747:REU524279 REU524283:REU589815 REU589819:REU655351 REU655355:REU720887 REU720891:REU786423 REU786427:REU851959 REU851963:REU917495 REU917499:REU983031 REU983035:REU1048576 ROQ4:ROQ65527 ROQ65531:ROQ131063 ROQ131067:ROQ196599 ROQ196603:ROQ262135 ROQ262139:ROQ327671 ROQ327675:ROQ393207 ROQ393211:ROQ458743 ROQ458747:ROQ524279 ROQ524283:ROQ589815 ROQ589819:ROQ655351 ROQ655355:ROQ720887 ROQ720891:ROQ786423 ROQ786427:ROQ851959 ROQ851963:ROQ917495 ROQ917499:ROQ983031 ROQ983035:ROQ1048576 RYM4:RYM65527 RYM65531:RYM131063 RYM131067:RYM196599 RYM196603:RYM262135 RYM262139:RYM327671 RYM327675:RYM393207 RYM393211:RYM458743 RYM458747:RYM524279 RYM524283:RYM589815 RYM589819:RYM655351 RYM655355:RYM720887 RYM720891:RYM786423 RYM786427:RYM851959 RYM851963:RYM917495 RYM917499:RYM983031 RYM983035:RYM1048576 SII4:SII65527 SII65531:SII131063 SII131067:SII196599 SII196603:SII262135 SII262139:SII327671 SII327675:SII393207 SII393211:SII458743 SII458747:SII524279 SII524283:SII589815 SII589819:SII655351 SII655355:SII720887 SII720891:SII786423 SII786427:SII851959 SII851963:SII917495 SII917499:SII983031 SII983035:SII1048576 SSE4:SSE65527 SSE65531:SSE131063 SSE131067:SSE196599 SSE196603:SSE262135 SSE262139:SSE327671 SSE327675:SSE393207 SSE393211:SSE458743 SSE458747:SSE524279 SSE524283:SSE589815 SSE589819:SSE655351 SSE655355:SSE720887 SSE720891:SSE786423 SSE786427:SSE851959 SSE851963:SSE917495 SSE917499:SSE983031 SSE983035:SSE1048576 TCA4:TCA65527 TCA65531:TCA131063 TCA131067:TCA196599 TCA196603:TCA262135 TCA262139:TCA327671 TCA327675:TCA393207 TCA393211:TCA458743 TCA458747:TCA524279 TCA524283:TCA589815 TCA589819:TCA655351 TCA655355:TCA720887 TCA720891:TCA786423 TCA786427:TCA851959 TCA851963:TCA917495 TCA917499:TCA983031 TCA983035:TCA1048576 TLW4:TLW65527 TLW65531:TLW131063 TLW131067:TLW196599 TLW196603:TLW262135 TLW262139:TLW327671 TLW327675:TLW393207 TLW393211:TLW458743 TLW458747:TLW524279 TLW524283:TLW589815 TLW589819:TLW655351 TLW655355:TLW720887 TLW720891:TLW786423 TLW786427:TLW851959 TLW851963:TLW917495 TLW917499:TLW983031 TLW983035:TLW1048576 TVS4:TVS65527 TVS65531:TVS131063 TVS131067:TVS196599 TVS196603:TVS262135 TVS262139:TVS327671 TVS327675:TVS393207 TVS393211:TVS458743 TVS458747:TVS524279 TVS524283:TVS589815 TVS589819:TVS655351 TVS655355:TVS720887 TVS720891:TVS786423 TVS786427:TVS851959 TVS851963:TVS917495 TVS917499:TVS983031 TVS983035:TVS1048576 UFO4:UFO65527 UFO65531:UFO131063 UFO131067:UFO196599 UFO196603:UFO262135 UFO262139:UFO327671 UFO327675:UFO393207 UFO393211:UFO458743 UFO458747:UFO524279 UFO524283:UFO589815 UFO589819:UFO655351 UFO655355:UFO720887 UFO720891:UFO786423 UFO786427:UFO851959 UFO851963:UFO917495 UFO917499:UFO983031 UFO983035:UFO1048576 UPK4:UPK65527 UPK65531:UPK131063 UPK131067:UPK196599 UPK196603:UPK262135 UPK262139:UPK327671 UPK327675:UPK393207 UPK393211:UPK458743 UPK458747:UPK524279 UPK524283:UPK589815 UPK589819:UPK655351 UPK655355:UPK720887 UPK720891:UPK786423 UPK786427:UPK851959 UPK851963:UPK917495 UPK917499:UPK983031 UPK983035:UPK1048576 UZG4:UZG65527 UZG65531:UZG131063 UZG131067:UZG196599 UZG196603:UZG262135 UZG262139:UZG327671 UZG327675:UZG393207 UZG393211:UZG458743 UZG458747:UZG524279 UZG524283:UZG589815 UZG589819:UZG655351 UZG655355:UZG720887 UZG720891:UZG786423 UZG786427:UZG851959 UZG851963:UZG917495 UZG917499:UZG983031 UZG983035:UZG1048576 VJC4:VJC65527 VJC65531:VJC131063 VJC131067:VJC196599 VJC196603:VJC262135 VJC262139:VJC327671 VJC327675:VJC393207 VJC393211:VJC458743 VJC458747:VJC524279 VJC524283:VJC589815 VJC589819:VJC655351 VJC655355:VJC720887 VJC720891:VJC786423 VJC786427:VJC851959 VJC851963:VJC917495 VJC917499:VJC983031 VJC983035:VJC1048576 VSY4:VSY65527 VSY65531:VSY131063 VSY131067:VSY196599 VSY196603:VSY262135 VSY262139:VSY327671 VSY327675:VSY393207 VSY393211:VSY458743 VSY458747:VSY524279 VSY524283:VSY589815 VSY589819:VSY655351 VSY655355:VSY720887 VSY720891:VSY786423 VSY786427:VSY851959 VSY851963:VSY917495 VSY917499:VSY983031 VSY983035:VSY1048576 WCU4:WCU65527 WCU65531:WCU131063 WCU131067:WCU196599 WCU196603:WCU262135 WCU262139:WCU327671 WCU327675:WCU393207 WCU393211:WCU458743 WCU458747:WCU524279 WCU524283:WCU589815 WCU589819:WCU655351 WCU655355:WCU720887 WCU720891:WCU786423 WCU786427:WCU851959 WCU851963:WCU917495 WCU917499:WCU983031 WCU983035:WCU1048576 WMQ4:WMQ65527 WMQ65531:WMQ131063 WMQ131067:WMQ196599 WMQ196603:WMQ262135 WMQ262139:WMQ327671 WMQ327675:WMQ393207 WMQ393211:WMQ458743 WMQ458747:WMQ524279 WMQ524283:WMQ589815 WMQ589819:WMQ655351 WMQ655355:WMQ720887 WMQ720891:WMQ786423 WMQ786427:WMQ851959 WMQ851963:WMQ917495 WMQ917499:WMQ983031 WMQ983035:WMQ1048576 WWM4:WWM65527 WWM65531:WWM131063 WWM131067:WWM196599 WWM196603:WWM262135 WWM262139:WWM327671 WWM327675:WWM393207 WWM393211:WWM458743 WWM458747:WWM524279 WWM524283:WWM589815 WWM589819:WWM655351 WWM655355:WWM720887 WWM720891:WWM786423 WWM786427:WWM851959 WWM851963:WWM917495 WWM917499:WWM983031 WWM983035:WWM1048576">
      <formula1>0</formula1>
    </dataValidation>
    <dataValidation type="whole" operator="between" allowBlank="1" showInputMessage="1" showErrorMessage="1" sqref="C29:C31 C39:C40">
      <formula1>0</formula1>
      <formula2>10000</formula2>
    </dataValidation>
    <dataValidation type="list" allowBlank="1" showInputMessage="1" showErrorMessage="1" sqref="AD2:AD1048576">
      <formula1>$A$9:$A$109</formula1>
    </dataValidation>
    <dataValidation type="list" showInputMessage="1" showErrorMessage="1" errorTitle="ERROR !!! Unregistered Student" error="Please register the student first !!!" sqref="JZ4:JZ65527 JZ65531:JZ131063 JZ131067:JZ196599 JZ196603:JZ262135 JZ262139:JZ327671 JZ327675:JZ393207 JZ393211:JZ458743 JZ458747:JZ524279 JZ524283:JZ589815 JZ589819:JZ655351 JZ655355:JZ720887 JZ720891:JZ786423 JZ786427:JZ851959 JZ851963:JZ917495 JZ917499:JZ983031 JZ983035:JZ1048576 TV4:TV65527 TV65531:TV131063 TV131067:TV196599 TV196603:TV262135 TV262139:TV327671 TV327675:TV393207 TV393211:TV458743 TV458747:TV524279 TV524283:TV589815 TV589819:TV655351 TV655355:TV720887 TV720891:TV786423 TV786427:TV851959 TV851963:TV917495 TV917499:TV983031 TV983035:TV1048576 ADR4:ADR65527 ADR65531:ADR131063 ADR131067:ADR196599 ADR196603:ADR262135 ADR262139:ADR327671 ADR327675:ADR393207 ADR393211:ADR458743 ADR458747:ADR524279 ADR524283:ADR589815 ADR589819:ADR655351 ADR655355:ADR720887 ADR720891:ADR786423 ADR786427:ADR851959 ADR851963:ADR917495 ADR917499:ADR983031 ADR983035:ADR1048576 ANN4:ANN65527 ANN65531:ANN131063 ANN131067:ANN196599 ANN196603:ANN262135 ANN262139:ANN327671 ANN327675:ANN393207 ANN393211:ANN458743 ANN458747:ANN524279 ANN524283:ANN589815 ANN589819:ANN655351 ANN655355:ANN720887 ANN720891:ANN786423 ANN786427:ANN851959 ANN851963:ANN917495 ANN917499:ANN983031 ANN983035:ANN1048576 AXJ4:AXJ65527 AXJ65531:AXJ131063 AXJ131067:AXJ196599 AXJ196603:AXJ262135 AXJ262139:AXJ327671 AXJ327675:AXJ393207 AXJ393211:AXJ458743 AXJ458747:AXJ524279 AXJ524283:AXJ589815 AXJ589819:AXJ655351 AXJ655355:AXJ720887 AXJ720891:AXJ786423 AXJ786427:AXJ851959 AXJ851963:AXJ917495 AXJ917499:AXJ983031 AXJ983035:AXJ1048576 BHF4:BHF65527 BHF65531:BHF131063 BHF131067:BHF196599 BHF196603:BHF262135 BHF262139:BHF327671 BHF327675:BHF393207 BHF393211:BHF458743 BHF458747:BHF524279 BHF524283:BHF589815 BHF589819:BHF655351 BHF655355:BHF720887 BHF720891:BHF786423 BHF786427:BHF851959 BHF851963:BHF917495 BHF917499:BHF983031 BHF983035:BHF1048576 BRB4:BRB65527 BRB65531:BRB131063 BRB131067:BRB196599 BRB196603:BRB262135 BRB262139:BRB327671 BRB327675:BRB393207 BRB393211:BRB458743 BRB458747:BRB524279 BRB524283:BRB589815 BRB589819:BRB655351 BRB655355:BRB720887 BRB720891:BRB786423 BRB786427:BRB851959 BRB851963:BRB917495 BRB917499:BRB983031 BRB983035:BRB1048576 CAX4:CAX65527 CAX65531:CAX131063 CAX131067:CAX196599 CAX196603:CAX262135 CAX262139:CAX327671 CAX327675:CAX393207 CAX393211:CAX458743 CAX458747:CAX524279 CAX524283:CAX589815 CAX589819:CAX655351 CAX655355:CAX720887 CAX720891:CAX786423 CAX786427:CAX851959 CAX851963:CAX917495 CAX917499:CAX983031 CAX983035:CAX1048576 CKT4:CKT65527 CKT65531:CKT131063 CKT131067:CKT196599 CKT196603:CKT262135 CKT262139:CKT327671 CKT327675:CKT393207 CKT393211:CKT458743 CKT458747:CKT524279 CKT524283:CKT589815 CKT589819:CKT655351 CKT655355:CKT720887 CKT720891:CKT786423 CKT786427:CKT851959 CKT851963:CKT917495 CKT917499:CKT983031 CKT983035:CKT1048576 CUP4:CUP65527 CUP65531:CUP131063 CUP131067:CUP196599 CUP196603:CUP262135 CUP262139:CUP327671 CUP327675:CUP393207 CUP393211:CUP458743 CUP458747:CUP524279 CUP524283:CUP589815 CUP589819:CUP655351 CUP655355:CUP720887 CUP720891:CUP786423 CUP786427:CUP851959 CUP851963:CUP917495 CUP917499:CUP983031 CUP983035:CUP1048576 DEL4:DEL65527 DEL65531:DEL131063 DEL131067:DEL196599 DEL196603:DEL262135 DEL262139:DEL327671 DEL327675:DEL393207 DEL393211:DEL458743 DEL458747:DEL524279 DEL524283:DEL589815 DEL589819:DEL655351 DEL655355:DEL720887 DEL720891:DEL786423 DEL786427:DEL851959 DEL851963:DEL917495 DEL917499:DEL983031 DEL983035:DEL1048576 DOH4:DOH65527 DOH65531:DOH131063 DOH131067:DOH196599 DOH196603:DOH262135 DOH262139:DOH327671 DOH327675:DOH393207 DOH393211:DOH458743 DOH458747:DOH524279 DOH524283:DOH589815 DOH589819:DOH655351 DOH655355:DOH720887 DOH720891:DOH786423 DOH786427:DOH851959 DOH851963:DOH917495 DOH917499:DOH983031 DOH983035:DOH1048576 DYD4:DYD65527 DYD65531:DYD131063 DYD131067:DYD196599 DYD196603:DYD262135 DYD262139:DYD327671 DYD327675:DYD393207 DYD393211:DYD458743 DYD458747:DYD524279 DYD524283:DYD589815 DYD589819:DYD655351 DYD655355:DYD720887 DYD720891:DYD786423 DYD786427:DYD851959 DYD851963:DYD917495 DYD917499:DYD983031 DYD983035:DYD1048576 EHZ4:EHZ65527 EHZ65531:EHZ131063 EHZ131067:EHZ196599 EHZ196603:EHZ262135 EHZ262139:EHZ327671 EHZ327675:EHZ393207 EHZ393211:EHZ458743 EHZ458747:EHZ524279 EHZ524283:EHZ589815 EHZ589819:EHZ655351 EHZ655355:EHZ720887 EHZ720891:EHZ786423 EHZ786427:EHZ851959 EHZ851963:EHZ917495 EHZ917499:EHZ983031 EHZ983035:EHZ1048576 ERV4:ERV65527 ERV65531:ERV131063 ERV131067:ERV196599 ERV196603:ERV262135 ERV262139:ERV327671 ERV327675:ERV393207 ERV393211:ERV458743 ERV458747:ERV524279 ERV524283:ERV589815 ERV589819:ERV655351 ERV655355:ERV720887 ERV720891:ERV786423 ERV786427:ERV851959 ERV851963:ERV917495 ERV917499:ERV983031 ERV983035:ERV1048576 FBR4:FBR65527 FBR65531:FBR131063 FBR131067:FBR196599 FBR196603:FBR262135 FBR262139:FBR327671 FBR327675:FBR393207 FBR393211:FBR458743 FBR458747:FBR524279 FBR524283:FBR589815 FBR589819:FBR655351 FBR655355:FBR720887 FBR720891:FBR786423 FBR786427:FBR851959 FBR851963:FBR917495 FBR917499:FBR983031 FBR983035:FBR1048576 FLN4:FLN65527 FLN65531:FLN131063 FLN131067:FLN196599 FLN196603:FLN262135 FLN262139:FLN327671 FLN327675:FLN393207 FLN393211:FLN458743 FLN458747:FLN524279 FLN524283:FLN589815 FLN589819:FLN655351 FLN655355:FLN720887 FLN720891:FLN786423 FLN786427:FLN851959 FLN851963:FLN917495 FLN917499:FLN983031 FLN983035:FLN1048576 FVJ4:FVJ65527 FVJ65531:FVJ131063 FVJ131067:FVJ196599 FVJ196603:FVJ262135 FVJ262139:FVJ327671 FVJ327675:FVJ393207 FVJ393211:FVJ458743 FVJ458747:FVJ524279 FVJ524283:FVJ589815 FVJ589819:FVJ655351 FVJ655355:FVJ720887 FVJ720891:FVJ786423 FVJ786427:FVJ851959 FVJ851963:FVJ917495 FVJ917499:FVJ983031 FVJ983035:FVJ1048576 GFF4:GFF65527 GFF65531:GFF131063 GFF131067:GFF196599 GFF196603:GFF262135 GFF262139:GFF327671 GFF327675:GFF393207 GFF393211:GFF458743 GFF458747:GFF524279 GFF524283:GFF589815 GFF589819:GFF655351 GFF655355:GFF720887 GFF720891:GFF786423 GFF786427:GFF851959 GFF851963:GFF917495 GFF917499:GFF983031 GFF983035:GFF1048576 GPB4:GPB65527 GPB65531:GPB131063 GPB131067:GPB196599 GPB196603:GPB262135 GPB262139:GPB327671 GPB327675:GPB393207 GPB393211:GPB458743 GPB458747:GPB524279 GPB524283:GPB589815 GPB589819:GPB655351 GPB655355:GPB720887 GPB720891:GPB786423 GPB786427:GPB851959 GPB851963:GPB917495 GPB917499:GPB983031 GPB983035:GPB1048576 GYX4:GYX65527 GYX65531:GYX131063 GYX131067:GYX196599 GYX196603:GYX262135 GYX262139:GYX327671 GYX327675:GYX393207 GYX393211:GYX458743 GYX458747:GYX524279 GYX524283:GYX589815 GYX589819:GYX655351 GYX655355:GYX720887 GYX720891:GYX786423 GYX786427:GYX851959 GYX851963:GYX917495 GYX917499:GYX983031 GYX983035:GYX1048576 HIT4:HIT65527 HIT65531:HIT131063 HIT131067:HIT196599 HIT196603:HIT262135 HIT262139:HIT327671 HIT327675:HIT393207 HIT393211:HIT458743 HIT458747:HIT524279 HIT524283:HIT589815 HIT589819:HIT655351 HIT655355:HIT720887 HIT720891:HIT786423 HIT786427:HIT851959 HIT851963:HIT917495 HIT917499:HIT983031 HIT983035:HIT1048576 HSP4:HSP65527 HSP65531:HSP131063 HSP131067:HSP196599 HSP196603:HSP262135 HSP262139:HSP327671 HSP327675:HSP393207 HSP393211:HSP458743 HSP458747:HSP524279 HSP524283:HSP589815 HSP589819:HSP655351 HSP655355:HSP720887 HSP720891:HSP786423 HSP786427:HSP851959 HSP851963:HSP917495 HSP917499:HSP983031 HSP983035:HSP1048576 ICL4:ICL65527 ICL65531:ICL131063 ICL131067:ICL196599 ICL196603:ICL262135 ICL262139:ICL327671 ICL327675:ICL393207 ICL393211:ICL458743 ICL458747:ICL524279 ICL524283:ICL589815 ICL589819:ICL655351 ICL655355:ICL720887 ICL720891:ICL786423 ICL786427:ICL851959 ICL851963:ICL917495 ICL917499:ICL983031 ICL983035:ICL1048576 IMH4:IMH65527 IMH65531:IMH131063 IMH131067:IMH196599 IMH196603:IMH262135 IMH262139:IMH327671 IMH327675:IMH393207 IMH393211:IMH458743 IMH458747:IMH524279 IMH524283:IMH589815 IMH589819:IMH655351 IMH655355:IMH720887 IMH720891:IMH786423 IMH786427:IMH851959 IMH851963:IMH917495 IMH917499:IMH983031 IMH983035:IMH1048576 IWD4:IWD65527 IWD65531:IWD131063 IWD131067:IWD196599 IWD196603:IWD262135 IWD262139:IWD327671 IWD327675:IWD393207 IWD393211:IWD458743 IWD458747:IWD524279 IWD524283:IWD589815 IWD589819:IWD655351 IWD655355:IWD720887 IWD720891:IWD786423 IWD786427:IWD851959 IWD851963:IWD917495 IWD917499:IWD983031 IWD983035:IWD1048576 JFZ4:JFZ65527 JFZ65531:JFZ131063 JFZ131067:JFZ196599 JFZ196603:JFZ262135 JFZ262139:JFZ327671 JFZ327675:JFZ393207 JFZ393211:JFZ458743 JFZ458747:JFZ524279 JFZ524283:JFZ589815 JFZ589819:JFZ655351 JFZ655355:JFZ720887 JFZ720891:JFZ786423 JFZ786427:JFZ851959 JFZ851963:JFZ917495 JFZ917499:JFZ983031 JFZ983035:JFZ1048576 JPV4:JPV65527 JPV65531:JPV131063 JPV131067:JPV196599 JPV196603:JPV262135 JPV262139:JPV327671 JPV327675:JPV393207 JPV393211:JPV458743 JPV458747:JPV524279 JPV524283:JPV589815 JPV589819:JPV655351 JPV655355:JPV720887 JPV720891:JPV786423 JPV786427:JPV851959 JPV851963:JPV917495 JPV917499:JPV983031 JPV983035:JPV1048576 JZR4:JZR65527 JZR65531:JZR131063 JZR131067:JZR196599 JZR196603:JZR262135 JZR262139:JZR327671 JZR327675:JZR393207 JZR393211:JZR458743 JZR458747:JZR524279 JZR524283:JZR589815 JZR589819:JZR655351 JZR655355:JZR720887 JZR720891:JZR786423 JZR786427:JZR851959 JZR851963:JZR917495 JZR917499:JZR983031 JZR983035:JZR1048576 KJN4:KJN65527 KJN65531:KJN131063 KJN131067:KJN196599 KJN196603:KJN262135 KJN262139:KJN327671 KJN327675:KJN393207 KJN393211:KJN458743 KJN458747:KJN524279 KJN524283:KJN589815 KJN589819:KJN655351 KJN655355:KJN720887 KJN720891:KJN786423 KJN786427:KJN851959 KJN851963:KJN917495 KJN917499:KJN983031 KJN983035:KJN1048576 KTJ4:KTJ65527 KTJ65531:KTJ131063 KTJ131067:KTJ196599 KTJ196603:KTJ262135 KTJ262139:KTJ327671 KTJ327675:KTJ393207 KTJ393211:KTJ458743 KTJ458747:KTJ524279 KTJ524283:KTJ589815 KTJ589819:KTJ655351 KTJ655355:KTJ720887 KTJ720891:KTJ786423 KTJ786427:KTJ851959 KTJ851963:KTJ917495 KTJ917499:KTJ983031 KTJ983035:KTJ1048576 LDF4:LDF65527 LDF65531:LDF131063 LDF131067:LDF196599 LDF196603:LDF262135 LDF262139:LDF327671 LDF327675:LDF393207 LDF393211:LDF458743 LDF458747:LDF524279 LDF524283:LDF589815 LDF589819:LDF655351 LDF655355:LDF720887 LDF720891:LDF786423 LDF786427:LDF851959 LDF851963:LDF917495 LDF917499:LDF983031 LDF983035:LDF1048576 LNB4:LNB65527 LNB65531:LNB131063 LNB131067:LNB196599 LNB196603:LNB262135 LNB262139:LNB327671 LNB327675:LNB393207 LNB393211:LNB458743 LNB458747:LNB524279 LNB524283:LNB589815 LNB589819:LNB655351 LNB655355:LNB720887 LNB720891:LNB786423 LNB786427:LNB851959 LNB851963:LNB917495 LNB917499:LNB983031 LNB983035:LNB1048576 LWX4:LWX65527 LWX65531:LWX131063 LWX131067:LWX196599 LWX196603:LWX262135 LWX262139:LWX327671 LWX327675:LWX393207 LWX393211:LWX458743 LWX458747:LWX524279 LWX524283:LWX589815 LWX589819:LWX655351 LWX655355:LWX720887 LWX720891:LWX786423 LWX786427:LWX851959 LWX851963:LWX917495 LWX917499:LWX983031 LWX983035:LWX1048576 MGT4:MGT65527 MGT65531:MGT131063 MGT131067:MGT196599 MGT196603:MGT262135 MGT262139:MGT327671 MGT327675:MGT393207 MGT393211:MGT458743 MGT458747:MGT524279 MGT524283:MGT589815 MGT589819:MGT655351 MGT655355:MGT720887 MGT720891:MGT786423 MGT786427:MGT851959 MGT851963:MGT917495 MGT917499:MGT983031 MGT983035:MGT1048576 MQP4:MQP65527 MQP65531:MQP131063 MQP131067:MQP196599 MQP196603:MQP262135 MQP262139:MQP327671 MQP327675:MQP393207 MQP393211:MQP458743 MQP458747:MQP524279 MQP524283:MQP589815 MQP589819:MQP655351 MQP655355:MQP720887 MQP720891:MQP786423 MQP786427:MQP851959 MQP851963:MQP917495 MQP917499:MQP983031 MQP983035:MQP1048576 NAL4:NAL65527 NAL65531:NAL131063 NAL131067:NAL196599 NAL196603:NAL262135 NAL262139:NAL327671 NAL327675:NAL393207 NAL393211:NAL458743 NAL458747:NAL524279 NAL524283:NAL589815 NAL589819:NAL655351 NAL655355:NAL720887 NAL720891:NAL786423 NAL786427:NAL851959 NAL851963:NAL917495 NAL917499:NAL983031 NAL983035:NAL1048576 NKH4:NKH65527 NKH65531:NKH131063 NKH131067:NKH196599 NKH196603:NKH262135 NKH262139:NKH327671 NKH327675:NKH393207 NKH393211:NKH458743 NKH458747:NKH524279 NKH524283:NKH589815 NKH589819:NKH655351 NKH655355:NKH720887 NKH720891:NKH786423 NKH786427:NKH851959 NKH851963:NKH917495 NKH917499:NKH983031 NKH983035:NKH1048576 NUD4:NUD65527 NUD65531:NUD131063 NUD131067:NUD196599 NUD196603:NUD262135 NUD262139:NUD327671 NUD327675:NUD393207 NUD393211:NUD458743 NUD458747:NUD524279 NUD524283:NUD589815 NUD589819:NUD655351 NUD655355:NUD720887 NUD720891:NUD786423 NUD786427:NUD851959 NUD851963:NUD917495 NUD917499:NUD983031 NUD983035:NUD1048576 ODZ4:ODZ65527 ODZ65531:ODZ131063 ODZ131067:ODZ196599 ODZ196603:ODZ262135 ODZ262139:ODZ327671 ODZ327675:ODZ393207 ODZ393211:ODZ458743 ODZ458747:ODZ524279 ODZ524283:ODZ589815 ODZ589819:ODZ655351 ODZ655355:ODZ720887 ODZ720891:ODZ786423 ODZ786427:ODZ851959 ODZ851963:ODZ917495 ODZ917499:ODZ983031 ODZ983035:ODZ1048576 ONV4:ONV65527 ONV65531:ONV131063 ONV131067:ONV196599 ONV196603:ONV262135 ONV262139:ONV327671 ONV327675:ONV393207 ONV393211:ONV458743 ONV458747:ONV524279 ONV524283:ONV589815 ONV589819:ONV655351 ONV655355:ONV720887 ONV720891:ONV786423 ONV786427:ONV851959 ONV851963:ONV917495 ONV917499:ONV983031 ONV983035:ONV1048576 OXR4:OXR65527 OXR65531:OXR131063 OXR131067:OXR196599 OXR196603:OXR262135 OXR262139:OXR327671 OXR327675:OXR393207 OXR393211:OXR458743 OXR458747:OXR524279 OXR524283:OXR589815 OXR589819:OXR655351 OXR655355:OXR720887 OXR720891:OXR786423 OXR786427:OXR851959 OXR851963:OXR917495 OXR917499:OXR983031 OXR983035:OXR1048576 PHN4:PHN65527 PHN65531:PHN131063 PHN131067:PHN196599 PHN196603:PHN262135 PHN262139:PHN327671 PHN327675:PHN393207 PHN393211:PHN458743 PHN458747:PHN524279 PHN524283:PHN589815 PHN589819:PHN655351 PHN655355:PHN720887 PHN720891:PHN786423 PHN786427:PHN851959 PHN851963:PHN917495 PHN917499:PHN983031 PHN983035:PHN1048576 PRJ4:PRJ65527 PRJ65531:PRJ131063 PRJ131067:PRJ196599 PRJ196603:PRJ262135 PRJ262139:PRJ327671 PRJ327675:PRJ393207 PRJ393211:PRJ458743 PRJ458747:PRJ524279 PRJ524283:PRJ589815 PRJ589819:PRJ655351 PRJ655355:PRJ720887 PRJ720891:PRJ786423 PRJ786427:PRJ851959 PRJ851963:PRJ917495 PRJ917499:PRJ983031 PRJ983035:PRJ1048576 QBF4:QBF65527 QBF65531:QBF131063 QBF131067:QBF196599 QBF196603:QBF262135 QBF262139:QBF327671 QBF327675:QBF393207 QBF393211:QBF458743 QBF458747:QBF524279 QBF524283:QBF589815 QBF589819:QBF655351 QBF655355:QBF720887 QBF720891:QBF786423 QBF786427:QBF851959 QBF851963:QBF917495 QBF917499:QBF983031 QBF983035:QBF1048576 QLB4:QLB65527 QLB65531:QLB131063 QLB131067:QLB196599 QLB196603:QLB262135 QLB262139:QLB327671 QLB327675:QLB393207 QLB393211:QLB458743 QLB458747:QLB524279 QLB524283:QLB589815 QLB589819:QLB655351 QLB655355:QLB720887 QLB720891:QLB786423 QLB786427:QLB851959 QLB851963:QLB917495 QLB917499:QLB983031 QLB983035:QLB1048576 QUX4:QUX65527 QUX65531:QUX131063 QUX131067:QUX196599 QUX196603:QUX262135 QUX262139:QUX327671 QUX327675:QUX393207 QUX393211:QUX458743 QUX458747:QUX524279 QUX524283:QUX589815 QUX589819:QUX655351 QUX655355:QUX720887 QUX720891:QUX786423 QUX786427:QUX851959 QUX851963:QUX917495 QUX917499:QUX983031 QUX983035:QUX1048576 RET4:RET65527 RET65531:RET131063 RET131067:RET196599 RET196603:RET262135 RET262139:RET327671 RET327675:RET393207 RET393211:RET458743 RET458747:RET524279 RET524283:RET589815 RET589819:RET655351 RET655355:RET720887 RET720891:RET786423 RET786427:RET851959 RET851963:RET917495 RET917499:RET983031 RET983035:RET1048576 ROP4:ROP65527 ROP65531:ROP131063 ROP131067:ROP196599 ROP196603:ROP262135 ROP262139:ROP327671 ROP327675:ROP393207 ROP393211:ROP458743 ROP458747:ROP524279 ROP524283:ROP589815 ROP589819:ROP655351 ROP655355:ROP720887 ROP720891:ROP786423 ROP786427:ROP851959 ROP851963:ROP917495 ROP917499:ROP983031 ROP983035:ROP1048576 RYL4:RYL65527 RYL65531:RYL131063 RYL131067:RYL196599 RYL196603:RYL262135 RYL262139:RYL327671 RYL327675:RYL393207 RYL393211:RYL458743 RYL458747:RYL524279 RYL524283:RYL589815 RYL589819:RYL655351 RYL655355:RYL720887 RYL720891:RYL786423 RYL786427:RYL851959 RYL851963:RYL917495 RYL917499:RYL983031 RYL983035:RYL1048576 SIH4:SIH65527 SIH65531:SIH131063 SIH131067:SIH196599 SIH196603:SIH262135 SIH262139:SIH327671 SIH327675:SIH393207 SIH393211:SIH458743 SIH458747:SIH524279 SIH524283:SIH589815 SIH589819:SIH655351 SIH655355:SIH720887 SIH720891:SIH786423 SIH786427:SIH851959 SIH851963:SIH917495 SIH917499:SIH983031 SIH983035:SIH1048576 SSD4:SSD65527 SSD65531:SSD131063 SSD131067:SSD196599 SSD196603:SSD262135 SSD262139:SSD327671 SSD327675:SSD393207 SSD393211:SSD458743 SSD458747:SSD524279 SSD524283:SSD589815 SSD589819:SSD655351 SSD655355:SSD720887 SSD720891:SSD786423 SSD786427:SSD851959 SSD851963:SSD917495 SSD917499:SSD983031 SSD983035:SSD1048576 TBZ4:TBZ65527 TBZ65531:TBZ131063 TBZ131067:TBZ196599 TBZ196603:TBZ262135 TBZ262139:TBZ327671 TBZ327675:TBZ393207 TBZ393211:TBZ458743 TBZ458747:TBZ524279 TBZ524283:TBZ589815 TBZ589819:TBZ655351 TBZ655355:TBZ720887 TBZ720891:TBZ786423 TBZ786427:TBZ851959 TBZ851963:TBZ917495 TBZ917499:TBZ983031 TBZ983035:TBZ1048576 TLV4:TLV65527 TLV65531:TLV131063 TLV131067:TLV196599 TLV196603:TLV262135 TLV262139:TLV327671 TLV327675:TLV393207 TLV393211:TLV458743 TLV458747:TLV524279 TLV524283:TLV589815 TLV589819:TLV655351 TLV655355:TLV720887 TLV720891:TLV786423 TLV786427:TLV851959 TLV851963:TLV917495 TLV917499:TLV983031 TLV983035:TLV1048576 TVR4:TVR65527 TVR65531:TVR131063 TVR131067:TVR196599 TVR196603:TVR262135 TVR262139:TVR327671 TVR327675:TVR393207 TVR393211:TVR458743 TVR458747:TVR524279 TVR524283:TVR589815 TVR589819:TVR655351 TVR655355:TVR720887 TVR720891:TVR786423 TVR786427:TVR851959 TVR851963:TVR917495 TVR917499:TVR983031 TVR983035:TVR1048576 UFN4:UFN65527 UFN65531:UFN131063 UFN131067:UFN196599 UFN196603:UFN262135 UFN262139:UFN327671 UFN327675:UFN393207 UFN393211:UFN458743 UFN458747:UFN524279 UFN524283:UFN589815 UFN589819:UFN655351 UFN655355:UFN720887 UFN720891:UFN786423 UFN786427:UFN851959 UFN851963:UFN917495 UFN917499:UFN983031 UFN983035:UFN1048576 UPJ4:UPJ65527 UPJ65531:UPJ131063 UPJ131067:UPJ196599 UPJ196603:UPJ262135 UPJ262139:UPJ327671 UPJ327675:UPJ393207 UPJ393211:UPJ458743 UPJ458747:UPJ524279 UPJ524283:UPJ589815 UPJ589819:UPJ655351 UPJ655355:UPJ720887 UPJ720891:UPJ786423 UPJ786427:UPJ851959 UPJ851963:UPJ917495 UPJ917499:UPJ983031 UPJ983035:UPJ1048576 UZF4:UZF65527 UZF65531:UZF131063 UZF131067:UZF196599 UZF196603:UZF262135 UZF262139:UZF327671 UZF327675:UZF393207 UZF393211:UZF458743 UZF458747:UZF524279 UZF524283:UZF589815 UZF589819:UZF655351 UZF655355:UZF720887 UZF720891:UZF786423 UZF786427:UZF851959 UZF851963:UZF917495 UZF917499:UZF983031 UZF983035:UZF1048576 VJB4:VJB65527 VJB65531:VJB131063 VJB131067:VJB196599 VJB196603:VJB262135 VJB262139:VJB327671 VJB327675:VJB393207 VJB393211:VJB458743 VJB458747:VJB524279 VJB524283:VJB589815 VJB589819:VJB655351 VJB655355:VJB720887 VJB720891:VJB786423 VJB786427:VJB851959 VJB851963:VJB917495 VJB917499:VJB983031 VJB983035:VJB1048576 VSX4:VSX65527 VSX65531:VSX131063 VSX131067:VSX196599 VSX196603:VSX262135 VSX262139:VSX327671 VSX327675:VSX393207 VSX393211:VSX458743 VSX458747:VSX524279 VSX524283:VSX589815 VSX589819:VSX655351 VSX655355:VSX720887 VSX720891:VSX786423 VSX786427:VSX851959 VSX851963:VSX917495 VSX917499:VSX983031 VSX983035:VSX1048576 WCT4:WCT65527 WCT65531:WCT131063 WCT131067:WCT196599 WCT196603:WCT262135 WCT262139:WCT327671 WCT327675:WCT393207 WCT393211:WCT458743 WCT458747:WCT524279 WCT524283:WCT589815 WCT589819:WCT655351 WCT655355:WCT720887 WCT720891:WCT786423 WCT786427:WCT851959 WCT851963:WCT917495 WCT917499:WCT983031 WCT983035:WCT1048576 WMP4:WMP65527 WMP65531:WMP131063 WMP131067:WMP196599 WMP196603:WMP262135 WMP262139:WMP327671 WMP327675:WMP393207 WMP393211:WMP458743 WMP458747:WMP524279 WMP524283:WMP589815 WMP589819:WMP655351 WMP655355:WMP720887 WMP720891:WMP786423 WMP786427:WMP851959 WMP851963:WMP917495 WMP917499:WMP983031 WMP983035:WMP1048576 WWL4:WWL65527 WWL65531:WWL131063 WWL131067:WWL196599 WWL196603:WWL262135 WWL262139:WWL327671 WWL327675:WWL393207 WWL393211:WWL458743 WWL458747:WWL524279 WWL524283:WWL589815 WWL589819:WWL655351 WWL655355:WWL720887 WWL720891:WWL786423 WWL786427:WWL851959 WWL851963:WWL917495 WWL917499:WWL983031 WWL983035:WWL1048576">
      <formula1>AllStudents</formula1>
    </dataValidation>
    <dataValidation type="list" allowBlank="1" showInputMessage="1" showErrorMessage="1" sqref="KB4:KB65527 KB65531:KB131063 KB131067:KB196599 KB196603:KB262135 KB262139:KB327671 KB327675:KB393207 KB393211:KB458743 KB458747:KB524279 KB524283:KB589815 KB589819:KB655351 KB655355:KB720887 KB720891:KB786423 KB786427:KB851959 KB851963:KB917495 KB917499:KB983031 KB983035:KB1048576 TX4:TX65527 TX65531:TX131063 TX131067:TX196599 TX196603:TX262135 TX262139:TX327671 TX327675:TX393207 TX393211:TX458743 TX458747:TX524279 TX524283:TX589815 TX589819:TX655351 TX655355:TX720887 TX720891:TX786423 TX786427:TX851959 TX851963:TX917495 TX917499:TX983031 TX983035:TX1048576 ADT4:ADT65527 ADT65531:ADT131063 ADT131067:ADT196599 ADT196603:ADT262135 ADT262139:ADT327671 ADT327675:ADT393207 ADT393211:ADT458743 ADT458747:ADT524279 ADT524283:ADT589815 ADT589819:ADT655351 ADT655355:ADT720887 ADT720891:ADT786423 ADT786427:ADT851959 ADT851963:ADT917495 ADT917499:ADT983031 ADT983035:ADT1048576 ANP4:ANP65527 ANP65531:ANP131063 ANP131067:ANP196599 ANP196603:ANP262135 ANP262139:ANP327671 ANP327675:ANP393207 ANP393211:ANP458743 ANP458747:ANP524279 ANP524283:ANP589815 ANP589819:ANP655351 ANP655355:ANP720887 ANP720891:ANP786423 ANP786427:ANP851959 ANP851963:ANP917495 ANP917499:ANP983031 ANP983035:ANP1048576 AXL4:AXL65527 AXL65531:AXL131063 AXL131067:AXL196599 AXL196603:AXL262135 AXL262139:AXL327671 AXL327675:AXL393207 AXL393211:AXL458743 AXL458747:AXL524279 AXL524283:AXL589815 AXL589819:AXL655351 AXL655355:AXL720887 AXL720891:AXL786423 AXL786427:AXL851959 AXL851963:AXL917495 AXL917499:AXL983031 AXL983035:AXL1048576 BHH4:BHH65527 BHH65531:BHH131063 BHH131067:BHH196599 BHH196603:BHH262135 BHH262139:BHH327671 BHH327675:BHH393207 BHH393211:BHH458743 BHH458747:BHH524279 BHH524283:BHH589815 BHH589819:BHH655351 BHH655355:BHH720887 BHH720891:BHH786423 BHH786427:BHH851959 BHH851963:BHH917495 BHH917499:BHH983031 BHH983035:BHH1048576 BRD4:BRD65527 BRD65531:BRD131063 BRD131067:BRD196599 BRD196603:BRD262135 BRD262139:BRD327671 BRD327675:BRD393207 BRD393211:BRD458743 BRD458747:BRD524279 BRD524283:BRD589815 BRD589819:BRD655351 BRD655355:BRD720887 BRD720891:BRD786423 BRD786427:BRD851959 BRD851963:BRD917495 BRD917499:BRD983031 BRD983035:BRD1048576 CAZ4:CAZ65527 CAZ65531:CAZ131063 CAZ131067:CAZ196599 CAZ196603:CAZ262135 CAZ262139:CAZ327671 CAZ327675:CAZ393207 CAZ393211:CAZ458743 CAZ458747:CAZ524279 CAZ524283:CAZ589815 CAZ589819:CAZ655351 CAZ655355:CAZ720887 CAZ720891:CAZ786423 CAZ786427:CAZ851959 CAZ851963:CAZ917495 CAZ917499:CAZ983031 CAZ983035:CAZ1048576 CKV4:CKV65527 CKV65531:CKV131063 CKV131067:CKV196599 CKV196603:CKV262135 CKV262139:CKV327671 CKV327675:CKV393207 CKV393211:CKV458743 CKV458747:CKV524279 CKV524283:CKV589815 CKV589819:CKV655351 CKV655355:CKV720887 CKV720891:CKV786423 CKV786427:CKV851959 CKV851963:CKV917495 CKV917499:CKV983031 CKV983035:CKV1048576 CUR4:CUR65527 CUR65531:CUR131063 CUR131067:CUR196599 CUR196603:CUR262135 CUR262139:CUR327671 CUR327675:CUR393207 CUR393211:CUR458743 CUR458747:CUR524279 CUR524283:CUR589815 CUR589819:CUR655351 CUR655355:CUR720887 CUR720891:CUR786423 CUR786427:CUR851959 CUR851963:CUR917495 CUR917499:CUR983031 CUR983035:CUR1048576 DEN4:DEN65527 DEN65531:DEN131063 DEN131067:DEN196599 DEN196603:DEN262135 DEN262139:DEN327671 DEN327675:DEN393207 DEN393211:DEN458743 DEN458747:DEN524279 DEN524283:DEN589815 DEN589819:DEN655351 DEN655355:DEN720887 DEN720891:DEN786423 DEN786427:DEN851959 DEN851963:DEN917495 DEN917499:DEN983031 DEN983035:DEN1048576 DOJ4:DOJ65527 DOJ65531:DOJ131063 DOJ131067:DOJ196599 DOJ196603:DOJ262135 DOJ262139:DOJ327671 DOJ327675:DOJ393207 DOJ393211:DOJ458743 DOJ458747:DOJ524279 DOJ524283:DOJ589815 DOJ589819:DOJ655351 DOJ655355:DOJ720887 DOJ720891:DOJ786423 DOJ786427:DOJ851959 DOJ851963:DOJ917495 DOJ917499:DOJ983031 DOJ983035:DOJ1048576 DYF4:DYF65527 DYF65531:DYF131063 DYF131067:DYF196599 DYF196603:DYF262135 DYF262139:DYF327671 DYF327675:DYF393207 DYF393211:DYF458743 DYF458747:DYF524279 DYF524283:DYF589815 DYF589819:DYF655351 DYF655355:DYF720887 DYF720891:DYF786423 DYF786427:DYF851959 DYF851963:DYF917495 DYF917499:DYF983031 DYF983035:DYF1048576 EIB4:EIB65527 EIB65531:EIB131063 EIB131067:EIB196599 EIB196603:EIB262135 EIB262139:EIB327671 EIB327675:EIB393207 EIB393211:EIB458743 EIB458747:EIB524279 EIB524283:EIB589815 EIB589819:EIB655351 EIB655355:EIB720887 EIB720891:EIB786423 EIB786427:EIB851959 EIB851963:EIB917495 EIB917499:EIB983031 EIB983035:EIB1048576 ERX4:ERX65527 ERX65531:ERX131063 ERX131067:ERX196599 ERX196603:ERX262135 ERX262139:ERX327671 ERX327675:ERX393207 ERX393211:ERX458743 ERX458747:ERX524279 ERX524283:ERX589815 ERX589819:ERX655351 ERX655355:ERX720887 ERX720891:ERX786423 ERX786427:ERX851959 ERX851963:ERX917495 ERX917499:ERX983031 ERX983035:ERX1048576 FBT4:FBT65527 FBT65531:FBT131063 FBT131067:FBT196599 FBT196603:FBT262135 FBT262139:FBT327671 FBT327675:FBT393207 FBT393211:FBT458743 FBT458747:FBT524279 FBT524283:FBT589815 FBT589819:FBT655351 FBT655355:FBT720887 FBT720891:FBT786423 FBT786427:FBT851959 FBT851963:FBT917495 FBT917499:FBT983031 FBT983035:FBT1048576 FLP4:FLP65527 FLP65531:FLP131063 FLP131067:FLP196599 FLP196603:FLP262135 FLP262139:FLP327671 FLP327675:FLP393207 FLP393211:FLP458743 FLP458747:FLP524279 FLP524283:FLP589815 FLP589819:FLP655351 FLP655355:FLP720887 FLP720891:FLP786423 FLP786427:FLP851959 FLP851963:FLP917495 FLP917499:FLP983031 FLP983035:FLP1048576 FVL4:FVL65527 FVL65531:FVL131063 FVL131067:FVL196599 FVL196603:FVL262135 FVL262139:FVL327671 FVL327675:FVL393207 FVL393211:FVL458743 FVL458747:FVL524279 FVL524283:FVL589815 FVL589819:FVL655351 FVL655355:FVL720887 FVL720891:FVL786423 FVL786427:FVL851959 FVL851963:FVL917495 FVL917499:FVL983031 FVL983035:FVL1048576 GFH4:GFH65527 GFH65531:GFH131063 GFH131067:GFH196599 GFH196603:GFH262135 GFH262139:GFH327671 GFH327675:GFH393207 GFH393211:GFH458743 GFH458747:GFH524279 GFH524283:GFH589815 GFH589819:GFH655351 GFH655355:GFH720887 GFH720891:GFH786423 GFH786427:GFH851959 GFH851963:GFH917495 GFH917499:GFH983031 GFH983035:GFH1048576 GPD4:GPD65527 GPD65531:GPD131063 GPD131067:GPD196599 GPD196603:GPD262135 GPD262139:GPD327671 GPD327675:GPD393207 GPD393211:GPD458743 GPD458747:GPD524279 GPD524283:GPD589815 GPD589819:GPD655351 GPD655355:GPD720887 GPD720891:GPD786423 GPD786427:GPD851959 GPD851963:GPD917495 GPD917499:GPD983031 GPD983035:GPD1048576 GYZ4:GYZ65527 GYZ65531:GYZ131063 GYZ131067:GYZ196599 GYZ196603:GYZ262135 GYZ262139:GYZ327671 GYZ327675:GYZ393207 GYZ393211:GYZ458743 GYZ458747:GYZ524279 GYZ524283:GYZ589815 GYZ589819:GYZ655351 GYZ655355:GYZ720887 GYZ720891:GYZ786423 GYZ786427:GYZ851959 GYZ851963:GYZ917495 GYZ917499:GYZ983031 GYZ983035:GYZ1048576 HIV4:HIV65527 HIV65531:HIV131063 HIV131067:HIV196599 HIV196603:HIV262135 HIV262139:HIV327671 HIV327675:HIV393207 HIV393211:HIV458743 HIV458747:HIV524279 HIV524283:HIV589815 HIV589819:HIV655351 HIV655355:HIV720887 HIV720891:HIV786423 HIV786427:HIV851959 HIV851963:HIV917495 HIV917499:HIV983031 HIV983035:HIV1048576 HSR4:HSR65527 HSR65531:HSR131063 HSR131067:HSR196599 HSR196603:HSR262135 HSR262139:HSR327671 HSR327675:HSR393207 HSR393211:HSR458743 HSR458747:HSR524279 HSR524283:HSR589815 HSR589819:HSR655351 HSR655355:HSR720887 HSR720891:HSR786423 HSR786427:HSR851959 HSR851963:HSR917495 HSR917499:HSR983031 HSR983035:HSR1048576 ICN4:ICN65527 ICN65531:ICN131063 ICN131067:ICN196599 ICN196603:ICN262135 ICN262139:ICN327671 ICN327675:ICN393207 ICN393211:ICN458743 ICN458747:ICN524279 ICN524283:ICN589815 ICN589819:ICN655351 ICN655355:ICN720887 ICN720891:ICN786423 ICN786427:ICN851959 ICN851963:ICN917495 ICN917499:ICN983031 ICN983035:ICN1048576 IMJ4:IMJ65527 IMJ65531:IMJ131063 IMJ131067:IMJ196599 IMJ196603:IMJ262135 IMJ262139:IMJ327671 IMJ327675:IMJ393207 IMJ393211:IMJ458743 IMJ458747:IMJ524279 IMJ524283:IMJ589815 IMJ589819:IMJ655351 IMJ655355:IMJ720887 IMJ720891:IMJ786423 IMJ786427:IMJ851959 IMJ851963:IMJ917495 IMJ917499:IMJ983031 IMJ983035:IMJ1048576 IWF4:IWF65527 IWF65531:IWF131063 IWF131067:IWF196599 IWF196603:IWF262135 IWF262139:IWF327671 IWF327675:IWF393207 IWF393211:IWF458743 IWF458747:IWF524279 IWF524283:IWF589815 IWF589819:IWF655351 IWF655355:IWF720887 IWF720891:IWF786423 IWF786427:IWF851959 IWF851963:IWF917495 IWF917499:IWF983031 IWF983035:IWF1048576 JGB4:JGB65527 JGB65531:JGB131063 JGB131067:JGB196599 JGB196603:JGB262135 JGB262139:JGB327671 JGB327675:JGB393207 JGB393211:JGB458743 JGB458747:JGB524279 JGB524283:JGB589815 JGB589819:JGB655351 JGB655355:JGB720887 JGB720891:JGB786423 JGB786427:JGB851959 JGB851963:JGB917495 JGB917499:JGB983031 JGB983035:JGB1048576 JPX4:JPX65527 JPX65531:JPX131063 JPX131067:JPX196599 JPX196603:JPX262135 JPX262139:JPX327671 JPX327675:JPX393207 JPX393211:JPX458743 JPX458747:JPX524279 JPX524283:JPX589815 JPX589819:JPX655351 JPX655355:JPX720887 JPX720891:JPX786423 JPX786427:JPX851959 JPX851963:JPX917495 JPX917499:JPX983031 JPX983035:JPX1048576 JZT4:JZT65527 JZT65531:JZT131063 JZT131067:JZT196599 JZT196603:JZT262135 JZT262139:JZT327671 JZT327675:JZT393207 JZT393211:JZT458743 JZT458747:JZT524279 JZT524283:JZT589815 JZT589819:JZT655351 JZT655355:JZT720887 JZT720891:JZT786423 JZT786427:JZT851959 JZT851963:JZT917495 JZT917499:JZT983031 JZT983035:JZT1048576 KJP4:KJP65527 KJP65531:KJP131063 KJP131067:KJP196599 KJP196603:KJP262135 KJP262139:KJP327671 KJP327675:KJP393207 KJP393211:KJP458743 KJP458747:KJP524279 KJP524283:KJP589815 KJP589819:KJP655351 KJP655355:KJP720887 KJP720891:KJP786423 KJP786427:KJP851959 KJP851963:KJP917495 KJP917499:KJP983031 KJP983035:KJP1048576 KTL4:KTL65527 KTL65531:KTL131063 KTL131067:KTL196599 KTL196603:KTL262135 KTL262139:KTL327671 KTL327675:KTL393207 KTL393211:KTL458743 KTL458747:KTL524279 KTL524283:KTL589815 KTL589819:KTL655351 KTL655355:KTL720887 KTL720891:KTL786423 KTL786427:KTL851959 KTL851963:KTL917495 KTL917499:KTL983031 KTL983035:KTL1048576 LDH4:LDH65527 LDH65531:LDH131063 LDH131067:LDH196599 LDH196603:LDH262135 LDH262139:LDH327671 LDH327675:LDH393207 LDH393211:LDH458743 LDH458747:LDH524279 LDH524283:LDH589815 LDH589819:LDH655351 LDH655355:LDH720887 LDH720891:LDH786423 LDH786427:LDH851959 LDH851963:LDH917495 LDH917499:LDH983031 LDH983035:LDH1048576 LND4:LND65527 LND65531:LND131063 LND131067:LND196599 LND196603:LND262135 LND262139:LND327671 LND327675:LND393207 LND393211:LND458743 LND458747:LND524279 LND524283:LND589815 LND589819:LND655351 LND655355:LND720887 LND720891:LND786423 LND786427:LND851959 LND851963:LND917495 LND917499:LND983031 LND983035:LND1048576 LWZ4:LWZ65527 LWZ65531:LWZ131063 LWZ131067:LWZ196599 LWZ196603:LWZ262135 LWZ262139:LWZ327671 LWZ327675:LWZ393207 LWZ393211:LWZ458743 LWZ458747:LWZ524279 LWZ524283:LWZ589815 LWZ589819:LWZ655351 LWZ655355:LWZ720887 LWZ720891:LWZ786423 LWZ786427:LWZ851959 LWZ851963:LWZ917495 LWZ917499:LWZ983031 LWZ983035:LWZ1048576 MGV4:MGV65527 MGV65531:MGV131063 MGV131067:MGV196599 MGV196603:MGV262135 MGV262139:MGV327671 MGV327675:MGV393207 MGV393211:MGV458743 MGV458747:MGV524279 MGV524283:MGV589815 MGV589819:MGV655351 MGV655355:MGV720887 MGV720891:MGV786423 MGV786427:MGV851959 MGV851963:MGV917495 MGV917499:MGV983031 MGV983035:MGV1048576 MQR4:MQR65527 MQR65531:MQR131063 MQR131067:MQR196599 MQR196603:MQR262135 MQR262139:MQR327671 MQR327675:MQR393207 MQR393211:MQR458743 MQR458747:MQR524279 MQR524283:MQR589815 MQR589819:MQR655351 MQR655355:MQR720887 MQR720891:MQR786423 MQR786427:MQR851959 MQR851963:MQR917495 MQR917499:MQR983031 MQR983035:MQR1048576 NAN4:NAN65527 NAN65531:NAN131063 NAN131067:NAN196599 NAN196603:NAN262135 NAN262139:NAN327671 NAN327675:NAN393207 NAN393211:NAN458743 NAN458747:NAN524279 NAN524283:NAN589815 NAN589819:NAN655351 NAN655355:NAN720887 NAN720891:NAN786423 NAN786427:NAN851959 NAN851963:NAN917495 NAN917499:NAN983031 NAN983035:NAN1048576 NKJ4:NKJ65527 NKJ65531:NKJ131063 NKJ131067:NKJ196599 NKJ196603:NKJ262135 NKJ262139:NKJ327671 NKJ327675:NKJ393207 NKJ393211:NKJ458743 NKJ458747:NKJ524279 NKJ524283:NKJ589815 NKJ589819:NKJ655351 NKJ655355:NKJ720887 NKJ720891:NKJ786423 NKJ786427:NKJ851959 NKJ851963:NKJ917495 NKJ917499:NKJ983031 NKJ983035:NKJ1048576 NUF4:NUF65527 NUF65531:NUF131063 NUF131067:NUF196599 NUF196603:NUF262135 NUF262139:NUF327671 NUF327675:NUF393207 NUF393211:NUF458743 NUF458747:NUF524279 NUF524283:NUF589815 NUF589819:NUF655351 NUF655355:NUF720887 NUF720891:NUF786423 NUF786427:NUF851959 NUF851963:NUF917495 NUF917499:NUF983031 NUF983035:NUF1048576 OEB4:OEB65527 OEB65531:OEB131063 OEB131067:OEB196599 OEB196603:OEB262135 OEB262139:OEB327671 OEB327675:OEB393207 OEB393211:OEB458743 OEB458747:OEB524279 OEB524283:OEB589815 OEB589819:OEB655351 OEB655355:OEB720887 OEB720891:OEB786423 OEB786427:OEB851959 OEB851963:OEB917495 OEB917499:OEB983031 OEB983035:OEB1048576 ONX4:ONX65527 ONX65531:ONX131063 ONX131067:ONX196599 ONX196603:ONX262135 ONX262139:ONX327671 ONX327675:ONX393207 ONX393211:ONX458743 ONX458747:ONX524279 ONX524283:ONX589815 ONX589819:ONX655351 ONX655355:ONX720887 ONX720891:ONX786423 ONX786427:ONX851959 ONX851963:ONX917495 ONX917499:ONX983031 ONX983035:ONX1048576 OXT4:OXT65527 OXT65531:OXT131063 OXT131067:OXT196599 OXT196603:OXT262135 OXT262139:OXT327671 OXT327675:OXT393207 OXT393211:OXT458743 OXT458747:OXT524279 OXT524283:OXT589815 OXT589819:OXT655351 OXT655355:OXT720887 OXT720891:OXT786423 OXT786427:OXT851959 OXT851963:OXT917495 OXT917499:OXT983031 OXT983035:OXT1048576 PHP4:PHP65527 PHP65531:PHP131063 PHP131067:PHP196599 PHP196603:PHP262135 PHP262139:PHP327671 PHP327675:PHP393207 PHP393211:PHP458743 PHP458747:PHP524279 PHP524283:PHP589815 PHP589819:PHP655351 PHP655355:PHP720887 PHP720891:PHP786423 PHP786427:PHP851959 PHP851963:PHP917495 PHP917499:PHP983031 PHP983035:PHP1048576 PRL4:PRL65527 PRL65531:PRL131063 PRL131067:PRL196599 PRL196603:PRL262135 PRL262139:PRL327671 PRL327675:PRL393207 PRL393211:PRL458743 PRL458747:PRL524279 PRL524283:PRL589815 PRL589819:PRL655351 PRL655355:PRL720887 PRL720891:PRL786423 PRL786427:PRL851959 PRL851963:PRL917495 PRL917499:PRL983031 PRL983035:PRL1048576 QBH4:QBH65527 QBH65531:QBH131063 QBH131067:QBH196599 QBH196603:QBH262135 QBH262139:QBH327671 QBH327675:QBH393207 QBH393211:QBH458743 QBH458747:QBH524279 QBH524283:QBH589815 QBH589819:QBH655351 QBH655355:QBH720887 QBH720891:QBH786423 QBH786427:QBH851959 QBH851963:QBH917495 QBH917499:QBH983031 QBH983035:QBH1048576 QLD4:QLD65527 QLD65531:QLD131063 QLD131067:QLD196599 QLD196603:QLD262135 QLD262139:QLD327671 QLD327675:QLD393207 QLD393211:QLD458743 QLD458747:QLD524279 QLD524283:QLD589815 QLD589819:QLD655351 QLD655355:QLD720887 QLD720891:QLD786423 QLD786427:QLD851959 QLD851963:QLD917495 QLD917499:QLD983031 QLD983035:QLD1048576 QUZ4:QUZ65527 QUZ65531:QUZ131063 QUZ131067:QUZ196599 QUZ196603:QUZ262135 QUZ262139:QUZ327671 QUZ327675:QUZ393207 QUZ393211:QUZ458743 QUZ458747:QUZ524279 QUZ524283:QUZ589815 QUZ589819:QUZ655351 QUZ655355:QUZ720887 QUZ720891:QUZ786423 QUZ786427:QUZ851959 QUZ851963:QUZ917495 QUZ917499:QUZ983031 QUZ983035:QUZ1048576 REV4:REV65527 REV65531:REV131063 REV131067:REV196599 REV196603:REV262135 REV262139:REV327671 REV327675:REV393207 REV393211:REV458743 REV458747:REV524279 REV524283:REV589815 REV589819:REV655351 REV655355:REV720887 REV720891:REV786423 REV786427:REV851959 REV851963:REV917495 REV917499:REV983031 REV983035:REV1048576 ROR4:ROR65527 ROR65531:ROR131063 ROR131067:ROR196599 ROR196603:ROR262135 ROR262139:ROR327671 ROR327675:ROR393207 ROR393211:ROR458743 ROR458747:ROR524279 ROR524283:ROR589815 ROR589819:ROR655351 ROR655355:ROR720887 ROR720891:ROR786423 ROR786427:ROR851959 ROR851963:ROR917495 ROR917499:ROR983031 ROR983035:ROR1048576 RYN4:RYN65527 RYN65531:RYN131063 RYN131067:RYN196599 RYN196603:RYN262135 RYN262139:RYN327671 RYN327675:RYN393207 RYN393211:RYN458743 RYN458747:RYN524279 RYN524283:RYN589815 RYN589819:RYN655351 RYN655355:RYN720887 RYN720891:RYN786423 RYN786427:RYN851959 RYN851963:RYN917495 RYN917499:RYN983031 RYN983035:RYN1048576 SIJ4:SIJ65527 SIJ65531:SIJ131063 SIJ131067:SIJ196599 SIJ196603:SIJ262135 SIJ262139:SIJ327671 SIJ327675:SIJ393207 SIJ393211:SIJ458743 SIJ458747:SIJ524279 SIJ524283:SIJ589815 SIJ589819:SIJ655351 SIJ655355:SIJ720887 SIJ720891:SIJ786423 SIJ786427:SIJ851959 SIJ851963:SIJ917495 SIJ917499:SIJ983031 SIJ983035:SIJ1048576 SSF4:SSF65527 SSF65531:SSF131063 SSF131067:SSF196599 SSF196603:SSF262135 SSF262139:SSF327671 SSF327675:SSF393207 SSF393211:SSF458743 SSF458747:SSF524279 SSF524283:SSF589815 SSF589819:SSF655351 SSF655355:SSF720887 SSF720891:SSF786423 SSF786427:SSF851959 SSF851963:SSF917495 SSF917499:SSF983031 SSF983035:SSF1048576 TCB4:TCB65527 TCB65531:TCB131063 TCB131067:TCB196599 TCB196603:TCB262135 TCB262139:TCB327671 TCB327675:TCB393207 TCB393211:TCB458743 TCB458747:TCB524279 TCB524283:TCB589815 TCB589819:TCB655351 TCB655355:TCB720887 TCB720891:TCB786423 TCB786427:TCB851959 TCB851963:TCB917495 TCB917499:TCB983031 TCB983035:TCB1048576 TLX4:TLX65527 TLX65531:TLX131063 TLX131067:TLX196599 TLX196603:TLX262135 TLX262139:TLX327671 TLX327675:TLX393207 TLX393211:TLX458743 TLX458747:TLX524279 TLX524283:TLX589815 TLX589819:TLX655351 TLX655355:TLX720887 TLX720891:TLX786423 TLX786427:TLX851959 TLX851963:TLX917495 TLX917499:TLX983031 TLX983035:TLX1048576 TVT4:TVT65527 TVT65531:TVT131063 TVT131067:TVT196599 TVT196603:TVT262135 TVT262139:TVT327671 TVT327675:TVT393207 TVT393211:TVT458743 TVT458747:TVT524279 TVT524283:TVT589815 TVT589819:TVT655351 TVT655355:TVT720887 TVT720891:TVT786423 TVT786427:TVT851959 TVT851963:TVT917495 TVT917499:TVT983031 TVT983035:TVT1048576 UFP4:UFP65527 UFP65531:UFP131063 UFP131067:UFP196599 UFP196603:UFP262135 UFP262139:UFP327671 UFP327675:UFP393207 UFP393211:UFP458743 UFP458747:UFP524279 UFP524283:UFP589815 UFP589819:UFP655351 UFP655355:UFP720887 UFP720891:UFP786423 UFP786427:UFP851959 UFP851963:UFP917495 UFP917499:UFP983031 UFP983035:UFP1048576 UPL4:UPL65527 UPL65531:UPL131063 UPL131067:UPL196599 UPL196603:UPL262135 UPL262139:UPL327671 UPL327675:UPL393207 UPL393211:UPL458743 UPL458747:UPL524279 UPL524283:UPL589815 UPL589819:UPL655351 UPL655355:UPL720887 UPL720891:UPL786423 UPL786427:UPL851959 UPL851963:UPL917495 UPL917499:UPL983031 UPL983035:UPL1048576 UZH4:UZH65527 UZH65531:UZH131063 UZH131067:UZH196599 UZH196603:UZH262135 UZH262139:UZH327671 UZH327675:UZH393207 UZH393211:UZH458743 UZH458747:UZH524279 UZH524283:UZH589815 UZH589819:UZH655351 UZH655355:UZH720887 UZH720891:UZH786423 UZH786427:UZH851959 UZH851963:UZH917495 UZH917499:UZH983031 UZH983035:UZH1048576 VJD4:VJD65527 VJD65531:VJD131063 VJD131067:VJD196599 VJD196603:VJD262135 VJD262139:VJD327671 VJD327675:VJD393207 VJD393211:VJD458743 VJD458747:VJD524279 VJD524283:VJD589815 VJD589819:VJD655351 VJD655355:VJD720887 VJD720891:VJD786423 VJD786427:VJD851959 VJD851963:VJD917495 VJD917499:VJD983031 VJD983035:VJD1048576 VSZ4:VSZ65527 VSZ65531:VSZ131063 VSZ131067:VSZ196599 VSZ196603:VSZ262135 VSZ262139:VSZ327671 VSZ327675:VSZ393207 VSZ393211:VSZ458743 VSZ458747:VSZ524279 VSZ524283:VSZ589815 VSZ589819:VSZ655351 VSZ655355:VSZ720887 VSZ720891:VSZ786423 VSZ786427:VSZ851959 VSZ851963:VSZ917495 VSZ917499:VSZ983031 VSZ983035:VSZ1048576 WCV4:WCV65527 WCV65531:WCV131063 WCV131067:WCV196599 WCV196603:WCV262135 WCV262139:WCV327671 WCV327675:WCV393207 WCV393211:WCV458743 WCV458747:WCV524279 WCV524283:WCV589815 WCV589819:WCV655351 WCV655355:WCV720887 WCV720891:WCV786423 WCV786427:WCV851959 WCV851963:WCV917495 WCV917499:WCV983031 WCV983035:WCV1048576 WMR4:WMR65527 WMR65531:WMR131063 WMR131067:WMR196599 WMR196603:WMR262135 WMR262139:WMR327671 WMR327675:WMR393207 WMR393211:WMR458743 WMR458747:WMR524279 WMR524283:WMR589815 WMR589819:WMR655351 WMR655355:WMR720887 WMR720891:WMR786423 WMR786427:WMR851959 WMR851963:WMR917495 WMR917499:WMR983031 WMR983035:WMR1048576 WWN4:WWN65527 WWN65531:WWN131063 WWN131067:WWN196599 WWN196603:WWN262135 WWN262139:WWN327671 WWN327675:WWN393207 WWN393211:WWN458743 WWN458747:WWN524279 WWN524283:WWN589815 WWN589819:WWN655351 WWN655355:WWN720887 WWN720891:WWN786423 WWN786427:WWN851959 WWN851963:WWN917495 WWN917499:WWN983031 WWN983035:WWN1048576">
      <formula1>"Paid,Not Yet Paid,N/A"</formula1>
    </dataValidation>
    <dataValidation type="list" allowBlank="1" showInputMessage="1" showErrorMessage="1" sqref="CBA983035:CBK1048576 GFI983035:GFS1048576 KJQ983035:KKA1048576 ONY983035:OOI1048576 SSG983035:SSQ1048576 WWO983035:WWY1048576 ANQ983035:AOA1048576 ERY983035:ESI1048576 IWG983035:IWQ1048576 NAO983035:NAY1048576 REW983035:RFG1048576 VJE983035:VJO1048576 KC65531:KM131063 DOK65531:DOU131063 HSS65531:HTC131063 LXA65531:LXK131063 QBI65531:QBS131063 UFQ65531:UGA131063 TY65531:UI131063 DYG65531:DYQ131063 ICO65531:ICY131063 MGW65531:MHG131063 QLE65531:QLO131063 UPM65531:UPW131063 ADU65531:AEE131063 EIC65531:EIM131063 IMK65531:IMU131063 MQS65531:MRC131063 QVA65531:QVK131063 UZI65531:UZS131063 ANQ65531:AOA131063 ERY65531:ESI131063 IWG65531:IWQ131063 NAO65531:NAY131063 REW65531:RFG131063 VJE65531:VJO131063 AXM65531:AXW131063 FBU65531:FCE131063 JGC65531:JGM131063 NKK65531:NKU131063 ROS65531:RPC131063 VTA65531:VTK131063 BHI65531:BHS131063 FLQ65531:FMA131063 JPY65531:JQI131063 NUG65531:NUQ131063 RYO65531:RYY131063 WCW65531:WDG131063 BRE65531:BRO131063 FVM65531:FVW131063 JZU65531:KAE131063 OEC65531:OEM131063 SIK65531:SIU131063 WMS65531:WNC131063 CBA65531:CBK131063 GFI65531:GFS131063 KJQ65531:KKA131063 ONY65531:OOI131063 SSG65531:SSQ131063 WWO65531:WWY131063 CKW65531:CLG131063 GPE65531:GPO131063 KTM65531:KTW131063 OXU65531:OYE131063 TCC65531:TCM131063 CUS65531:CVC131063 GZA65531:GZK131063 LDI65531:LDS131063 PHQ65531:PIA131063 TLY65531:TMI131063 DEO65531:DEY131063 HIW65531:HJG131063 LNE65531:LNO131063 PRM65531:PRW131063 TVU65531:TWE131063 AXM983035:AXW1048576 FBU983035:FCE1048576 JGC983035:JGM1048576 NKK983035:NKU1048576 ROS983035:RPC1048576 VTA983035:VTK1048576 KC131067:KM196599 DOK131067:DOU196599 HSS131067:HTC196599 LXA131067:LXK196599 QBI131067:QBS196599 UFQ131067:UGA196599 TY131067:UI196599 DYG131067:DYQ196599 ICO131067:ICY196599 MGW131067:MHG196599 QLE131067:QLO196599 UPM131067:UPW196599 ADU131067:AEE196599 EIC131067:EIM196599 IMK131067:IMU196599 MQS131067:MRC196599 QVA131067:QVK196599 UZI131067:UZS196599 ANQ131067:AOA196599 ERY131067:ESI196599 IWG131067:IWQ196599 NAO131067:NAY196599 REW131067:RFG196599 VJE131067:VJO196599 AXM131067:AXW196599 FBU131067:FCE196599 JGC131067:JGM196599 NKK131067:NKU196599 ROS131067:RPC196599 VTA131067:VTK196599 BHI131067:BHS196599 FLQ131067:FMA196599 JPY131067:JQI196599 NUG131067:NUQ196599 RYO131067:RYY196599 WCW131067:WDG196599 BRE131067:BRO196599 FVM131067:FVW196599 JZU131067:KAE196599 OEC131067:OEM196599 SIK131067:SIU196599 WMS131067:WNC196599 CBA131067:CBK196599 GFI131067:GFS196599 KJQ131067:KKA196599 ONY131067:OOI196599 SSG131067:SSQ196599 WWO131067:WWY196599 CKW131067:CLG196599 GPE131067:GPO196599 KTM131067:KTW196599 OXU131067:OYE196599 TCC131067:TCM196599 CUS131067:CVC196599 GZA131067:GZK196599 LDI131067:LDS196599 PHQ131067:PIA196599 TLY131067:TMI196599 DEO131067:DEY196599 HIW131067:HJG196599 LNE131067:LNO196599 PRM131067:PRW196599 TVU131067:TWE196599 BHI983035:BHS1048576 FLQ983035:FMA1048576 JPY983035:JQI1048576 NUG983035:NUQ1048576 RYO983035:RYY1048576 WCW983035:WDG1048576 KC196603:KM262135 DOK196603:DOU262135 HSS196603:HTC262135 LXA196603:LXK262135 QBI196603:QBS262135 UFQ196603:UGA262135 TY196603:UI262135 DYG196603:DYQ262135 ICO196603:ICY262135 MGW196603:MHG262135 QLE196603:QLO262135 UPM196603:UPW262135 ADU196603:AEE262135 EIC196603:EIM262135 IMK196603:IMU262135 MQS196603:MRC262135 QVA196603:QVK262135 UZI196603:UZS262135 ANQ196603:AOA262135 ERY196603:ESI262135 IWG196603:IWQ262135 NAO196603:NAY262135 REW196603:RFG262135 VJE196603:VJO262135 AXM196603:AXW262135 FBU196603:FCE262135 JGC196603:JGM262135 NKK196603:NKU262135 ROS196603:RPC262135 VTA196603:VTK262135 BHI196603:BHS262135 FLQ196603:FMA262135 JPY196603:JQI262135 NUG196603:NUQ262135 RYO196603:RYY262135 WCW196603:WDG262135 BRE196603:BRO262135 FVM196603:FVW262135 JZU196603:KAE262135 OEC196603:OEM262135 SIK196603:SIU262135 WMS196603:WNC262135 CBA196603:CBK262135 GFI196603:GFS262135 KJQ196603:KKA262135 ONY196603:OOI262135 SSG196603:SSQ262135 WWO196603:WWY262135 CKW196603:CLG262135 GPE196603:GPO262135 KTM196603:KTW262135 OXU196603:OYE262135 TCC196603:TCM262135 CUS196603:CVC262135 GZA196603:GZK262135 LDI196603:LDS262135 PHQ196603:PIA262135 TLY196603:TMI262135 DEO196603:DEY262135 HIW196603:HJG262135 LNE196603:LNO262135 PRM196603:PRW262135 TVU196603:TWE262135 BRE983035:BRO1048576 FVM983035:FVW1048576 JZU983035:KAE1048576 OEC983035:OEM1048576 SIK983035:SIU1048576 WMS983035:WNC1048576 KC262139:KM327671 DOK262139:DOU327671 HSS262139:HTC327671 LXA262139:LXK327671 QBI262139:QBS327671 UFQ262139:UGA327671 TY262139:UI327671 DYG262139:DYQ327671 ICO262139:ICY327671 MGW262139:MHG327671 QLE262139:QLO327671 UPM262139:UPW327671 ADU262139:AEE327671 EIC262139:EIM327671 IMK262139:IMU327671 MQS262139:MRC327671 QVA262139:QVK327671 UZI262139:UZS327671 ANQ262139:AOA327671 ERY262139:ESI327671 IWG262139:IWQ327671 NAO262139:NAY327671 REW262139:RFG327671 VJE262139:VJO327671 AXM262139:AXW327671 FBU262139:FCE327671 JGC262139:JGM327671 NKK262139:NKU327671 ROS262139:RPC327671 VTA262139:VTK327671 BHI262139:BHS327671 FLQ262139:FMA327671 JPY262139:JQI327671 NUG262139:NUQ327671 RYO262139:RYY327671 WCW262139:WDG327671 BRE262139:BRO327671 FVM262139:FVW327671 JZU262139:KAE327671 OEC262139:OEM327671 SIK262139:SIU327671 WMS262139:WNC327671 CBA262139:CBK327671 GFI262139:GFS327671 KJQ262139:KKA327671 ONY262139:OOI327671 SSG262139:SSQ327671 WWO262139:WWY327671 CKW262139:CLG327671 GPE262139:GPO327671 KTM262139:KTW327671 OXU262139:OYE327671 TCC262139:TCM327671 CUS262139:CVC327671 GZA262139:GZK327671 LDI262139:LDS327671 PHQ262139:PIA327671 TLY262139:TMI327671 DEO262139:DEY327671 HIW262139:HJG327671 LNE262139:LNO327671 PRM262139:PRW327671 TVU262139:TWE327671 KC327675:KM393207 DOK327675:DOU393207 HSS327675:HTC393207 LXA327675:LXK393207 QBI327675:QBS393207 UFQ327675:UGA393207 TY327675:UI393207 DYG327675:DYQ393207 ICO327675:ICY393207 MGW327675:MHG393207 QLE327675:QLO393207 UPM327675:UPW393207 ADU327675:AEE393207 EIC327675:EIM393207 IMK327675:IMU393207 MQS327675:MRC393207 QVA327675:QVK393207 UZI327675:UZS393207 ANQ327675:AOA393207 ERY327675:ESI393207 IWG327675:IWQ393207 NAO327675:NAY393207 REW327675:RFG393207 VJE327675:VJO393207 AXM327675:AXW393207 FBU327675:FCE393207 JGC327675:JGM393207 NKK327675:NKU393207 ROS327675:RPC393207 VTA327675:VTK393207 BHI327675:BHS393207 FLQ327675:FMA393207 JPY327675:JQI393207 NUG327675:NUQ393207 RYO327675:RYY393207 WCW327675:WDG393207 BRE327675:BRO393207 FVM327675:FVW393207 JZU327675:KAE393207 OEC327675:OEM393207 SIK327675:SIU393207 WMS327675:WNC393207 CBA327675:CBK393207 GFI327675:GFS393207 KJQ327675:KKA393207 ONY327675:OOI393207 SSG327675:SSQ393207 WWO327675:WWY393207 CKW327675:CLG393207 GPE327675:GPO393207 KTM327675:KTW393207 OXU327675:OYE393207 TCC327675:TCM393207 CUS327675:CVC393207 GZA327675:GZK393207 LDI327675:LDS393207 PHQ327675:PIA393207 TLY327675:TMI393207 DEO327675:DEY393207 HIW327675:HJG393207 LNE327675:LNO393207 PRM327675:PRW393207 TVU327675:TWE393207 CKW983035:CLG1048576 GPE983035:GPO1048576 KTM983035:KTW1048576 OXU983035:OYE1048576 TCC983035:TCM1048576 KC393211:KM458743 DOK393211:DOU458743 HSS393211:HTC458743 LXA393211:LXK458743 QBI393211:QBS458743 UFQ393211:UGA458743 TY393211:UI458743 DYG393211:DYQ458743 ICO393211:ICY458743 MGW393211:MHG458743 QLE393211:QLO458743 UPM393211:UPW458743 ADU393211:AEE458743 EIC393211:EIM458743 IMK393211:IMU458743 MQS393211:MRC458743 QVA393211:QVK458743 UZI393211:UZS458743 ANQ393211:AOA458743 ERY393211:ESI458743 IWG393211:IWQ458743 NAO393211:NAY458743 REW393211:RFG458743 VJE393211:VJO458743 AXM393211:AXW458743 FBU393211:FCE458743 JGC393211:JGM458743 NKK393211:NKU458743 ROS393211:RPC458743 VTA393211:VTK458743 BHI393211:BHS458743 FLQ393211:FMA458743 JPY393211:JQI458743 NUG393211:NUQ458743 RYO393211:RYY458743 WCW393211:WDG458743 BRE393211:BRO458743 FVM393211:FVW458743 JZU393211:KAE458743 OEC393211:OEM458743 SIK393211:SIU458743 WMS393211:WNC458743 CBA393211:CBK458743 GFI393211:GFS458743 KJQ393211:KKA458743 ONY393211:OOI458743 SSG393211:SSQ458743 WWO393211:WWY458743 CKW393211:CLG458743 GPE393211:GPO458743 KTM393211:KTW458743 OXU393211:OYE458743 TCC393211:TCM458743 CUS393211:CVC458743 GZA393211:GZK458743 LDI393211:LDS458743 PHQ393211:PIA458743 TLY393211:TMI458743 DEO393211:DEY458743 HIW393211:HJG458743 LNE393211:LNO458743 PRM393211:PRW458743 TVU393211:TWE458743 CUS983035:CVC1048576 GZA983035:GZK1048576 LDI983035:LDS1048576 PHQ983035:PIA1048576 TLY983035:TMI1048576 KC458747:KM524279 DOK458747:DOU524279 HSS458747:HTC524279 LXA458747:LXK524279 QBI458747:QBS524279 UFQ458747:UGA524279 TY458747:UI524279 DYG458747:DYQ524279 ICO458747:ICY524279 MGW458747:MHG524279 QLE458747:QLO524279 UPM458747:UPW524279 ADU458747:AEE524279 EIC458747:EIM524279 IMK458747:IMU524279 MQS458747:MRC524279 QVA458747:QVK524279 UZI458747:UZS524279 ANQ458747:AOA524279 ERY458747:ESI524279 IWG458747:IWQ524279 NAO458747:NAY524279 REW458747:RFG524279 VJE458747:VJO524279 AXM458747:AXW524279 FBU458747:FCE524279 JGC458747:JGM524279 NKK458747:NKU524279 ROS458747:RPC524279 VTA458747:VTK524279 BHI458747:BHS524279 FLQ458747:FMA524279 JPY458747:JQI524279 NUG458747:NUQ524279 RYO458747:RYY524279 WCW458747:WDG524279 BRE458747:BRO524279 FVM458747:FVW524279 JZU458747:KAE524279 OEC458747:OEM524279 SIK458747:SIU524279 WMS458747:WNC524279 CBA458747:CBK524279 GFI458747:GFS524279 KJQ458747:KKA524279 ONY458747:OOI524279 SSG458747:SSQ524279 WWO458747:WWY524279 CKW458747:CLG524279 GPE458747:GPO524279 KTM458747:KTW524279 OXU458747:OYE524279 TCC458747:TCM524279 CUS458747:CVC524279 GZA458747:GZK524279 LDI458747:LDS524279 PHQ458747:PIA524279 TLY458747:TMI524279 DEO458747:DEY524279 HIW458747:HJG524279 LNE458747:LNO524279 PRM458747:PRW524279 TVU458747:TWE524279 DEO983035:DEY1048576 HIW983035:HJG1048576 LNE983035:LNO1048576 PRM983035:PRW1048576 TVU983035:TWE1048576 KC524283:KM589815 DOK524283:DOU589815 HSS524283:HTC589815 LXA524283:LXK589815 QBI524283:QBS589815 UFQ524283:UGA589815 TY524283:UI589815 DYG524283:DYQ589815 ICO524283:ICY589815 MGW524283:MHG589815 QLE524283:QLO589815 UPM524283:UPW589815 ADU524283:AEE589815 EIC524283:EIM589815 IMK524283:IMU589815 MQS524283:MRC589815 QVA524283:QVK589815 UZI524283:UZS589815 ANQ524283:AOA589815 ERY524283:ESI589815 IWG524283:IWQ589815 NAO524283:NAY589815 REW524283:RFG589815 VJE524283:VJO589815 AXM524283:AXW589815 FBU524283:FCE589815 JGC524283:JGM589815 NKK524283:NKU589815 ROS524283:RPC589815 VTA524283:VTK589815 BHI524283:BHS589815 FLQ524283:FMA589815 JPY524283:JQI589815 NUG524283:NUQ589815 RYO524283:RYY589815 WCW524283:WDG589815 BRE524283:BRO589815 FVM524283:FVW589815 JZU524283:KAE589815 OEC524283:OEM589815 SIK524283:SIU589815 WMS524283:WNC589815 CBA524283:CBK589815 GFI524283:GFS589815 KJQ524283:KKA589815 ONY524283:OOI589815 SSG524283:SSQ589815 WWO524283:WWY589815 CKW524283:CLG589815 GPE524283:GPO589815 KTM524283:KTW589815 OXU524283:OYE589815 TCC524283:TCM589815 CUS524283:CVC589815 GZA524283:GZK589815 LDI524283:LDS589815 PHQ524283:PIA589815 TLY524283:TMI589815 DEO524283:DEY589815 HIW524283:HJG589815 LNE524283:LNO589815 PRM524283:PRW589815 TVU524283:TWE589815 KC983035:KM1048576 DOK983035:DOU1048576 HSS983035:HTC1048576 LXA983035:LXK1048576 QBI983035:QBS1048576 UFQ983035:UGA1048576 KC589819:KM655351 DOK589819:DOU655351 HSS589819:HTC655351 LXA589819:LXK655351 QBI589819:QBS655351 UFQ589819:UGA655351 TY589819:UI655351 DYG589819:DYQ655351 ICO589819:ICY655351 MGW589819:MHG655351 QLE589819:QLO655351 UPM589819:UPW655351 ADU589819:AEE655351 EIC589819:EIM655351 IMK589819:IMU655351 MQS589819:MRC655351 QVA589819:QVK655351 UZI589819:UZS655351 ANQ589819:AOA655351 ERY589819:ESI655351 IWG589819:IWQ655351 NAO589819:NAY655351 REW589819:RFG655351 VJE589819:VJO655351 AXM589819:AXW655351 FBU589819:FCE655351 JGC589819:JGM655351 NKK589819:NKU655351 ROS589819:RPC655351 VTA589819:VTK655351 BHI589819:BHS655351 FLQ589819:FMA655351 JPY589819:JQI655351 NUG589819:NUQ655351 RYO589819:RYY655351 WCW589819:WDG655351 BRE589819:BRO655351 FVM589819:FVW655351 JZU589819:KAE655351 OEC589819:OEM655351 SIK589819:SIU655351 WMS589819:WNC655351 CBA589819:CBK655351 GFI589819:GFS655351 KJQ589819:KKA655351 ONY589819:OOI655351 SSG589819:SSQ655351 WWO589819:WWY655351 CKW589819:CLG655351 GPE589819:GPO655351 KTM589819:KTW655351 OXU589819:OYE655351 TCC589819:TCM655351 CUS589819:CVC655351 GZA589819:GZK655351 LDI589819:LDS655351 PHQ589819:PIA655351 TLY589819:TMI655351 DEO589819:DEY655351 HIW589819:HJG655351 LNE589819:LNO655351 PRM589819:PRW655351 TVU589819:TWE655351 TY983035:UI1048576 DYG983035:DYQ1048576 ICO983035:ICY1048576 MGW983035:MHG1048576 QLE983035:QLO1048576 UPM983035:UPW1048576 KC655355:KM720887 DOK655355:DOU720887 HSS655355:HTC720887 LXA655355:LXK720887 QBI655355:QBS720887 UFQ655355:UGA720887 TY655355:UI720887 DYG655355:DYQ720887 ICO655355:ICY720887 MGW655355:MHG720887 QLE655355:QLO720887 UPM655355:UPW720887 ADU655355:AEE720887 EIC655355:EIM720887 IMK655355:IMU720887 MQS655355:MRC720887 QVA655355:QVK720887 UZI655355:UZS720887 ANQ655355:AOA720887 ERY655355:ESI720887 IWG655355:IWQ720887 NAO655355:NAY720887 REW655355:RFG720887 VJE655355:VJO720887 AXM655355:AXW720887 FBU655355:FCE720887 JGC655355:JGM720887 NKK655355:NKU720887 ROS655355:RPC720887 VTA655355:VTK720887 BHI655355:BHS720887 FLQ655355:FMA720887 JPY655355:JQI720887 NUG655355:NUQ720887 RYO655355:RYY720887 WCW655355:WDG720887 BRE655355:BRO720887 FVM655355:FVW720887 JZU655355:KAE720887 OEC655355:OEM720887 SIK655355:SIU720887 WMS655355:WNC720887 CBA655355:CBK720887 GFI655355:GFS720887 KJQ655355:KKA720887 ONY655355:OOI720887 SSG655355:SSQ720887 WWO655355:WWY720887 CKW655355:CLG720887 GPE655355:GPO720887 KTM655355:KTW720887 OXU655355:OYE720887 TCC655355:TCM720887 CUS655355:CVC720887 GZA655355:GZK720887 LDI655355:LDS720887 PHQ655355:PIA720887 TLY655355:TMI720887 DEO655355:DEY720887 HIW655355:HJG720887 LNE655355:LNO720887 PRM655355:PRW720887 TVU655355:TWE720887 ADU983035:AEE1048576 EIC983035:EIM1048576 IMK983035:IMU1048576 MQS983035:MRC1048576 QVA983035:QVK1048576 UZI983035:UZS1048576 KC720891:KM786423 DOK720891:DOU786423 HSS720891:HTC786423 LXA720891:LXK786423 QBI720891:QBS786423 UFQ720891:UGA786423 TY720891:UI786423 DYG720891:DYQ786423 ICO720891:ICY786423 MGW720891:MHG786423 QLE720891:QLO786423 UPM720891:UPW786423 ADU720891:AEE786423 EIC720891:EIM786423 IMK720891:IMU786423 MQS720891:MRC786423 QVA720891:QVK786423 UZI720891:UZS786423 ANQ720891:AOA786423 ERY720891:ESI786423 IWG720891:IWQ786423 NAO720891:NAY786423 REW720891:RFG786423 VJE720891:VJO786423 AXM720891:AXW786423 FBU720891:FCE786423 JGC720891:JGM786423 NKK720891:NKU786423 ROS720891:RPC786423 VTA720891:VTK786423 BHI720891:BHS786423 FLQ720891:FMA786423 JPY720891:JQI786423 NUG720891:NUQ786423 RYO720891:RYY786423 WCW720891:WDG786423 BRE720891:BRO786423 FVM720891:FVW786423 JZU720891:KAE786423 OEC720891:OEM786423 SIK720891:SIU786423 WMS720891:WNC786423 CBA720891:CBK786423 GFI720891:GFS786423 KJQ720891:KKA786423 ONY720891:OOI786423 SSG720891:SSQ786423 WWO720891:WWY786423 CKW720891:CLG786423 GPE720891:GPO786423 KTM720891:KTW786423 OXU720891:OYE786423 TCC720891:TCM786423 CUS720891:CVC786423 GZA720891:GZK786423 LDI720891:LDS786423 PHQ720891:PIA786423 TLY720891:TMI786423 DEO720891:DEY786423 HIW720891:HJG786423 LNE720891:LNO786423 PRM720891:PRW786423 TVU720891:TWE786423 KC786427:KM851959 DOK786427:DOU851959 HSS786427:HTC851959 LXA786427:LXK851959 QBI786427:QBS851959 UFQ786427:UGA851959 TY786427:UI851959 DYG786427:DYQ851959 ICO786427:ICY851959 MGW786427:MHG851959 QLE786427:QLO851959 UPM786427:UPW851959 ADU786427:AEE851959 EIC786427:EIM851959 IMK786427:IMU851959 MQS786427:MRC851959 QVA786427:QVK851959 UZI786427:UZS851959 ANQ786427:AOA851959 ERY786427:ESI851959 IWG786427:IWQ851959 NAO786427:NAY851959 REW786427:RFG851959 VJE786427:VJO851959 AXM786427:AXW851959 FBU786427:FCE851959 JGC786427:JGM851959 NKK786427:NKU851959 ROS786427:RPC851959 VTA786427:VTK851959 BHI786427:BHS851959 FLQ786427:FMA851959 JPY786427:JQI851959 NUG786427:NUQ851959 RYO786427:RYY851959 WCW786427:WDG851959 BRE786427:BRO851959 FVM786427:FVW851959 JZU786427:KAE851959 OEC786427:OEM851959 SIK786427:SIU851959 WMS786427:WNC851959 CBA786427:CBK851959 GFI786427:GFS851959 KJQ786427:KKA851959 ONY786427:OOI851959 SSG786427:SSQ851959 WWO786427:WWY851959 CKW786427:CLG851959 GPE786427:GPO851959 KTM786427:KTW851959 OXU786427:OYE851959 TCC786427:TCM851959 CUS786427:CVC851959 GZA786427:GZK851959 LDI786427:LDS851959 PHQ786427:PIA851959 TLY786427:TMI851959 DEO786427:DEY851959 HIW786427:HJG851959 LNE786427:LNO851959 PRM786427:PRW851959 TVU786427:TWE851959 KC851963:KM917495 DOK851963:DOU917495 HSS851963:HTC917495 LXA851963:LXK917495 QBI851963:QBS917495 UFQ851963:UGA917495 TY851963:UI917495 DYG851963:DYQ917495 ICO851963:ICY917495 MGW851963:MHG917495 QLE851963:QLO917495 UPM851963:UPW917495 ADU851963:AEE917495 EIC851963:EIM917495 IMK851963:IMU917495 MQS851963:MRC917495 QVA851963:QVK917495 UZI851963:UZS917495 ANQ851963:AOA917495 ERY851963:ESI917495 IWG851963:IWQ917495 NAO851963:NAY917495 REW851963:RFG917495 VJE851963:VJO917495 AXM851963:AXW917495 FBU851963:FCE917495 JGC851963:JGM917495 NKK851963:NKU917495 ROS851963:RPC917495 VTA851963:VTK917495 BHI851963:BHS917495 FLQ851963:FMA917495 JPY851963:JQI917495 NUG851963:NUQ917495 RYO851963:RYY917495 WCW851963:WDG917495 BRE851963:BRO917495 FVM851963:FVW917495 JZU851963:KAE917495 OEC851963:OEM917495 SIK851963:SIU917495 WMS851963:WNC917495 CBA851963:CBK917495 GFI851963:GFS917495 KJQ851963:KKA917495 ONY851963:OOI917495 SSG851963:SSQ917495 WWO851963:WWY917495 CKW851963:CLG917495 GPE851963:GPO917495 KTM851963:KTW917495 OXU851963:OYE917495 TCC851963:TCM917495 CUS851963:CVC917495 GZA851963:GZK917495 LDI851963:LDS917495 PHQ851963:PIA917495 TLY851963:TMI917495 DEO851963:DEY917495 HIW851963:HJG917495 LNE851963:LNO917495 PRM851963:PRW917495 TVU851963:TWE917495 KC917499:KM983031 DOK917499:DOU983031 HSS917499:HTC983031 LXA917499:LXK983031 QBI917499:QBS983031 UFQ917499:UGA983031 TY917499:UI983031 DYG917499:DYQ983031 ICO917499:ICY983031 MGW917499:MHG983031 QLE917499:QLO983031 UPM917499:UPW983031 ADU917499:AEE983031 EIC917499:EIM983031 IMK917499:IMU983031 MQS917499:MRC983031 QVA917499:QVK983031 UZI917499:UZS983031 ANQ917499:AOA983031 ERY917499:ESI983031 IWG917499:IWQ983031 NAO917499:NAY983031 REW917499:RFG983031 VJE917499:VJO983031 AXM917499:AXW983031 FBU917499:FCE983031 JGC917499:JGM983031 NKK917499:NKU983031 ROS917499:RPC983031 VTA917499:VTK983031 BHI917499:BHS983031 FLQ917499:FMA983031 JPY917499:JQI983031 NUG917499:NUQ983031 RYO917499:RYY983031 WCW917499:WDG983031 BRE917499:BRO983031 FVM917499:FVW983031 JZU917499:KAE983031 OEC917499:OEM983031 SIK917499:SIU983031 WMS917499:WNC983031 CBA917499:CBK983031 GFI917499:GFS983031 KJQ917499:KKA983031 ONY917499:OOI983031 SSG917499:SSQ983031 WWO917499:WWY983031 CKW917499:CLG983031 GPE917499:GPO983031 KTM917499:KTW983031 OXU917499:OYE983031 TCC917499:TCM983031 CUS917499:CVC983031 GZA917499:GZK983031 LDI917499:LDS983031 PHQ917499:PIA983031 TLY917499:TMI983031 DEO917499:DEY983031 HIW917499:HJG983031 LNE917499:LNO983031 PRM917499:PRW983031 TVU917499:TWE983031 CBA4:CBK65527 GFI4:GFS65527 KJQ4:KKA65527 ONY4:OOI65527 SSG4:SSQ65527 WWO4:WWY65527 BRE4:BRO65527 FVM4:FVW65527 JZU4:KAE65527 OEC4:OEM65527 SIK4:SIU65527 WMS4:WNC65527 BHI4:BHS65527 FLQ4:FMA65527 JPY4:JQI65527 NUG4:NUQ65527 RYO4:RYY65527 WCW4:WDG65527 AXM4:AXW65527 FBU4:FCE65527 JGC4:JGM65527 NKK4:NKU65527 ROS4:RPC65527 VTA4:VTK65527 ANQ4:AOA65527 ERY4:ESI65527 IWG4:IWQ65527 NAO4:NAY65527 REW4:RFG65527 VJE4:VJO65527 ADU4:AEE65527 EIC4:EIM65527 IMK4:IMU65527 MQS4:MRC65527 QVA4:QVK65527 UZI4:UZS65527 TY4:UI65527 DYG4:DYQ65527 ICO4:ICY65527 MGW4:MHG65527 QLE4:QLO65527 UPM4:UPW65527 KC4:KM65527 DOK4:DOU65527 HSS4:HTC65527 LXA4:LXK65527 QBI4:QBS65527 UFQ4:UGA65527 DEO4:DEY65527 HIW4:HJG65527 LNE4:LNO65527 PRM4:PRW65527 TVU4:TWE65527 CUS4:CVC65527 GZA4:GZK65527 LDI4:LDS65527 PHQ4:PIA65527 TLY4:TMI65527 CKW4:CLG65527 GPE4:GPO65527 KTM4:KTW65527 OXU4:OYE65527 TCC4:TCM65527">
      <formula1>"Paid,Not Paid,N/A"</formula1>
    </dataValidation>
  </dataValidations>
  <pageMargins left="0.75" right="0.75" top="1" bottom="1" header="0.5" footer="0.5"/>
  <pageSetup paperSize="1" orientation="portrait"/>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K4404"/>
  <sheetViews>
    <sheetView zoomScale="80" zoomScaleNormal="80" workbookViewId="0">
      <pane ySplit="2" topLeftCell="A3" activePane="bottomLeft" state="frozen"/>
      <selection/>
      <selection pane="bottomLeft" activeCell="C9" sqref="C9"/>
    </sheetView>
  </sheetViews>
  <sheetFormatPr defaultColWidth="9" defaultRowHeight="11.25"/>
  <cols>
    <col min="1" max="1" width="4.42857142857143" style="35" customWidth="1"/>
    <col min="2" max="2" width="18.1428571428571" style="36" customWidth="1"/>
    <col min="3" max="3" width="5.57142857142857" style="38" customWidth="1"/>
    <col min="4" max="4" width="5" style="35" customWidth="1"/>
    <col min="5" max="5" width="5.28571428571429" style="35" customWidth="1"/>
    <col min="6" max="6" width="5" style="35" customWidth="1"/>
    <col min="7" max="10" width="5.57142857142857" style="35" customWidth="1"/>
    <col min="11" max="11" width="7.85714285714286" style="35" customWidth="1"/>
    <col min="12" max="12" width="8.14285714285714" style="35" customWidth="1"/>
    <col min="13" max="14" width="5" style="35" customWidth="1"/>
    <col min="15" max="15" width="7.28571428571429" style="35" customWidth="1"/>
    <col min="16" max="16" width="14.7142857142857" style="37" customWidth="1"/>
    <col min="17" max="17" width="7.28571428571429" style="38" customWidth="1"/>
    <col min="18" max="28" width="7.28571428571429" style="35" customWidth="1"/>
    <col min="29" max="29" width="7.28571428571429" style="39" customWidth="1"/>
    <col min="30" max="30" width="7.28571428571429" style="40" customWidth="1"/>
    <col min="31" max="31" width="20.7142857142857" style="35" customWidth="1"/>
    <col min="32" max="36" width="5.85714285714286" style="35" hidden="1" customWidth="1"/>
    <col min="37" max="37" width="8.85714285714286" style="35" hidden="1" customWidth="1"/>
    <col min="38" max="38" width="5.85714285714286" style="35" hidden="1" customWidth="1"/>
    <col min="39" max="39" width="6.28571428571429" style="35" hidden="1" customWidth="1"/>
    <col min="40" max="40" width="6.57142857142857" style="35" hidden="1" customWidth="1"/>
    <col min="41" max="41" width="6.28571428571429" style="35" hidden="1" customWidth="1"/>
    <col min="42" max="42" width="6.57142857142857" style="35" hidden="1" customWidth="1"/>
    <col min="43" max="43" width="6.57142857142857" style="35" customWidth="1"/>
    <col min="44" max="44" width="9.14285714285714" style="35"/>
    <col min="45" max="49" width="6.57142857142857" style="35" customWidth="1"/>
    <col min="50" max="50" width="9.14285714285714" style="35" customWidth="1"/>
    <col min="51" max="56" width="6.57142857142857" style="35" customWidth="1"/>
    <col min="57" max="284" width="9.14285714285714" style="35"/>
    <col min="285" max="285" width="7.14285714285714" style="35" customWidth="1"/>
    <col min="286" max="286" width="9.57142857142857" style="35" customWidth="1"/>
    <col min="287" max="287" width="5.14285714285714" style="35" customWidth="1"/>
    <col min="288" max="292" width="9" style="35" hidden="1" customWidth="1"/>
    <col min="293" max="293" width="4.71428571428571" style="35" customWidth="1"/>
    <col min="294" max="294" width="4.14285714285714" style="35" customWidth="1"/>
    <col min="295" max="295" width="4.42857142857143" style="35" customWidth="1"/>
    <col min="296" max="296" width="4.57142857142857" style="35" customWidth="1"/>
    <col min="297" max="297" width="4.28571428571429" style="35" customWidth="1"/>
    <col min="298" max="298" width="4.57142857142857" style="35" customWidth="1"/>
    <col min="299" max="299" width="4.71428571428571" style="35" customWidth="1"/>
    <col min="300" max="300" width="18.2857142857143" style="35" customWidth="1"/>
    <col min="301" max="301" width="6" style="35" customWidth="1"/>
    <col min="302" max="302" width="5" style="35" customWidth="1"/>
    <col min="303" max="303" width="9" style="35" customWidth="1"/>
    <col min="304" max="304" width="9.85714285714286" style="35" customWidth="1"/>
    <col min="305" max="305" width="9.71428571428571" style="35" customWidth="1"/>
    <col min="306" max="312" width="6" style="35" customWidth="1"/>
    <col min="313" max="540" width="9.14285714285714" style="35"/>
    <col min="541" max="541" width="7.14285714285714" style="35" customWidth="1"/>
    <col min="542" max="542" width="9.57142857142857" style="35" customWidth="1"/>
    <col min="543" max="543" width="5.14285714285714" style="35" customWidth="1"/>
    <col min="544" max="548" width="9" style="35" hidden="1" customWidth="1"/>
    <col min="549" max="549" width="4.71428571428571" style="35" customWidth="1"/>
    <col min="550" max="550" width="4.14285714285714" style="35" customWidth="1"/>
    <col min="551" max="551" width="4.42857142857143" style="35" customWidth="1"/>
    <col min="552" max="552" width="4.57142857142857" style="35" customWidth="1"/>
    <col min="553" max="553" width="4.28571428571429" style="35" customWidth="1"/>
    <col min="554" max="554" width="4.57142857142857" style="35" customWidth="1"/>
    <col min="555" max="555" width="4.71428571428571" style="35" customWidth="1"/>
    <col min="556" max="556" width="18.2857142857143" style="35" customWidth="1"/>
    <col min="557" max="557" width="6" style="35" customWidth="1"/>
    <col min="558" max="558" width="5" style="35" customWidth="1"/>
    <col min="559" max="559" width="9" style="35" customWidth="1"/>
    <col min="560" max="560" width="9.85714285714286" style="35" customWidth="1"/>
    <col min="561" max="561" width="9.71428571428571" style="35" customWidth="1"/>
    <col min="562" max="568" width="6" style="35" customWidth="1"/>
    <col min="569" max="796" width="9.14285714285714" style="35"/>
    <col min="797" max="797" width="7.14285714285714" style="35" customWidth="1"/>
    <col min="798" max="798" width="9.57142857142857" style="35" customWidth="1"/>
    <col min="799" max="799" width="5.14285714285714" style="35" customWidth="1"/>
    <col min="800" max="804" width="9" style="35" hidden="1" customWidth="1"/>
    <col min="805" max="805" width="4.71428571428571" style="35" customWidth="1"/>
    <col min="806" max="806" width="4.14285714285714" style="35" customWidth="1"/>
    <col min="807" max="807" width="4.42857142857143" style="35" customWidth="1"/>
    <col min="808" max="808" width="4.57142857142857" style="35" customWidth="1"/>
    <col min="809" max="809" width="4.28571428571429" style="35" customWidth="1"/>
    <col min="810" max="810" width="4.57142857142857" style="35" customWidth="1"/>
    <col min="811" max="811" width="4.71428571428571" style="35" customWidth="1"/>
    <col min="812" max="812" width="18.2857142857143" style="35" customWidth="1"/>
    <col min="813" max="813" width="6" style="35" customWidth="1"/>
    <col min="814" max="814" width="5" style="35" customWidth="1"/>
    <col min="815" max="815" width="9" style="35" customWidth="1"/>
    <col min="816" max="816" width="9.85714285714286" style="35" customWidth="1"/>
    <col min="817" max="817" width="9.71428571428571" style="35" customWidth="1"/>
    <col min="818" max="824" width="6" style="35" customWidth="1"/>
    <col min="825" max="1052" width="9.14285714285714" style="35"/>
    <col min="1053" max="1053" width="7.14285714285714" style="35" customWidth="1"/>
    <col min="1054" max="1054" width="9.57142857142857" style="35" customWidth="1"/>
    <col min="1055" max="1055" width="5.14285714285714" style="35" customWidth="1"/>
    <col min="1056" max="1060" width="9" style="35" hidden="1" customWidth="1"/>
    <col min="1061" max="1061" width="4.71428571428571" style="35" customWidth="1"/>
    <col min="1062" max="1062" width="4.14285714285714" style="35" customWidth="1"/>
    <col min="1063" max="1063" width="4.42857142857143" style="35" customWidth="1"/>
    <col min="1064" max="1064" width="4.57142857142857" style="35" customWidth="1"/>
    <col min="1065" max="1065" width="4.28571428571429" style="35" customWidth="1"/>
    <col min="1066" max="1066" width="4.57142857142857" style="35" customWidth="1"/>
    <col min="1067" max="1067" width="4.71428571428571" style="35" customWidth="1"/>
    <col min="1068" max="1068" width="18.2857142857143" style="35" customWidth="1"/>
    <col min="1069" max="1069" width="6" style="35" customWidth="1"/>
    <col min="1070" max="1070" width="5" style="35" customWidth="1"/>
    <col min="1071" max="1071" width="9" style="35" customWidth="1"/>
    <col min="1072" max="1072" width="9.85714285714286" style="35" customWidth="1"/>
    <col min="1073" max="1073" width="9.71428571428571" style="35" customWidth="1"/>
    <col min="1074" max="1080" width="6" style="35" customWidth="1"/>
    <col min="1081" max="1308" width="9.14285714285714" style="35"/>
    <col min="1309" max="1309" width="7.14285714285714" style="35" customWidth="1"/>
    <col min="1310" max="1310" width="9.57142857142857" style="35" customWidth="1"/>
    <col min="1311" max="1311" width="5.14285714285714" style="35" customWidth="1"/>
    <col min="1312" max="1316" width="9" style="35" hidden="1" customWidth="1"/>
    <col min="1317" max="1317" width="4.71428571428571" style="35" customWidth="1"/>
    <col min="1318" max="1318" width="4.14285714285714" style="35" customWidth="1"/>
    <col min="1319" max="1319" width="4.42857142857143" style="35" customWidth="1"/>
    <col min="1320" max="1320" width="4.57142857142857" style="35" customWidth="1"/>
    <col min="1321" max="1321" width="4.28571428571429" style="35" customWidth="1"/>
    <col min="1322" max="1322" width="4.57142857142857" style="35" customWidth="1"/>
    <col min="1323" max="1323" width="4.71428571428571" style="35" customWidth="1"/>
    <col min="1324" max="1324" width="18.2857142857143" style="35" customWidth="1"/>
    <col min="1325" max="1325" width="6" style="35" customWidth="1"/>
    <col min="1326" max="1326" width="5" style="35" customWidth="1"/>
    <col min="1327" max="1327" width="9" style="35" customWidth="1"/>
    <col min="1328" max="1328" width="9.85714285714286" style="35" customWidth="1"/>
    <col min="1329" max="1329" width="9.71428571428571" style="35" customWidth="1"/>
    <col min="1330" max="1336" width="6" style="35" customWidth="1"/>
    <col min="1337" max="1564" width="9.14285714285714" style="35"/>
    <col min="1565" max="1565" width="7.14285714285714" style="35" customWidth="1"/>
    <col min="1566" max="1566" width="9.57142857142857" style="35" customWidth="1"/>
    <col min="1567" max="1567" width="5.14285714285714" style="35" customWidth="1"/>
    <col min="1568" max="1572" width="9" style="35" hidden="1" customWidth="1"/>
    <col min="1573" max="1573" width="4.71428571428571" style="35" customWidth="1"/>
    <col min="1574" max="1574" width="4.14285714285714" style="35" customWidth="1"/>
    <col min="1575" max="1575" width="4.42857142857143" style="35" customWidth="1"/>
    <col min="1576" max="1576" width="4.57142857142857" style="35" customWidth="1"/>
    <col min="1577" max="1577" width="4.28571428571429" style="35" customWidth="1"/>
    <col min="1578" max="1578" width="4.57142857142857" style="35" customWidth="1"/>
    <col min="1579" max="1579" width="4.71428571428571" style="35" customWidth="1"/>
    <col min="1580" max="1580" width="18.2857142857143" style="35" customWidth="1"/>
    <col min="1581" max="1581" width="6" style="35" customWidth="1"/>
    <col min="1582" max="1582" width="5" style="35" customWidth="1"/>
    <col min="1583" max="1583" width="9" style="35" customWidth="1"/>
    <col min="1584" max="1584" width="9.85714285714286" style="35" customWidth="1"/>
    <col min="1585" max="1585" width="9.71428571428571" style="35" customWidth="1"/>
    <col min="1586" max="1592" width="6" style="35" customWidth="1"/>
    <col min="1593" max="1820" width="9.14285714285714" style="35"/>
    <col min="1821" max="1821" width="7.14285714285714" style="35" customWidth="1"/>
    <col min="1822" max="1822" width="9.57142857142857" style="35" customWidth="1"/>
    <col min="1823" max="1823" width="5.14285714285714" style="35" customWidth="1"/>
    <col min="1824" max="1828" width="9" style="35" hidden="1" customWidth="1"/>
    <col min="1829" max="1829" width="4.71428571428571" style="35" customWidth="1"/>
    <col min="1830" max="1830" width="4.14285714285714" style="35" customWidth="1"/>
    <col min="1831" max="1831" width="4.42857142857143" style="35" customWidth="1"/>
    <col min="1832" max="1832" width="4.57142857142857" style="35" customWidth="1"/>
    <col min="1833" max="1833" width="4.28571428571429" style="35" customWidth="1"/>
    <col min="1834" max="1834" width="4.57142857142857" style="35" customWidth="1"/>
    <col min="1835" max="1835" width="4.71428571428571" style="35" customWidth="1"/>
    <col min="1836" max="1836" width="18.2857142857143" style="35" customWidth="1"/>
    <col min="1837" max="1837" width="6" style="35" customWidth="1"/>
    <col min="1838" max="1838" width="5" style="35" customWidth="1"/>
    <col min="1839" max="1839" width="9" style="35" customWidth="1"/>
    <col min="1840" max="1840" width="9.85714285714286" style="35" customWidth="1"/>
    <col min="1841" max="1841" width="9.71428571428571" style="35" customWidth="1"/>
    <col min="1842" max="1848" width="6" style="35" customWidth="1"/>
    <col min="1849" max="2076" width="9.14285714285714" style="35"/>
    <col min="2077" max="2077" width="7.14285714285714" style="35" customWidth="1"/>
    <col min="2078" max="2078" width="9.57142857142857" style="35" customWidth="1"/>
    <col min="2079" max="2079" width="5.14285714285714" style="35" customWidth="1"/>
    <col min="2080" max="2084" width="9" style="35" hidden="1" customWidth="1"/>
    <col min="2085" max="2085" width="4.71428571428571" style="35" customWidth="1"/>
    <col min="2086" max="2086" width="4.14285714285714" style="35" customWidth="1"/>
    <col min="2087" max="2087" width="4.42857142857143" style="35" customWidth="1"/>
    <col min="2088" max="2088" width="4.57142857142857" style="35" customWidth="1"/>
    <col min="2089" max="2089" width="4.28571428571429" style="35" customWidth="1"/>
    <col min="2090" max="2090" width="4.57142857142857" style="35" customWidth="1"/>
    <col min="2091" max="2091" width="4.71428571428571" style="35" customWidth="1"/>
    <col min="2092" max="2092" width="18.2857142857143" style="35" customWidth="1"/>
    <col min="2093" max="2093" width="6" style="35" customWidth="1"/>
    <col min="2094" max="2094" width="5" style="35" customWidth="1"/>
    <col min="2095" max="2095" width="9" style="35" customWidth="1"/>
    <col min="2096" max="2096" width="9.85714285714286" style="35" customWidth="1"/>
    <col min="2097" max="2097" width="9.71428571428571" style="35" customWidth="1"/>
    <col min="2098" max="2104" width="6" style="35" customWidth="1"/>
    <col min="2105" max="2332" width="9.14285714285714" style="35"/>
    <col min="2333" max="2333" width="7.14285714285714" style="35" customWidth="1"/>
    <col min="2334" max="2334" width="9.57142857142857" style="35" customWidth="1"/>
    <col min="2335" max="2335" width="5.14285714285714" style="35" customWidth="1"/>
    <col min="2336" max="2340" width="9" style="35" hidden="1" customWidth="1"/>
    <col min="2341" max="2341" width="4.71428571428571" style="35" customWidth="1"/>
    <col min="2342" max="2342" width="4.14285714285714" style="35" customWidth="1"/>
    <col min="2343" max="2343" width="4.42857142857143" style="35" customWidth="1"/>
    <col min="2344" max="2344" width="4.57142857142857" style="35" customWidth="1"/>
    <col min="2345" max="2345" width="4.28571428571429" style="35" customWidth="1"/>
    <col min="2346" max="2346" width="4.57142857142857" style="35" customWidth="1"/>
    <col min="2347" max="2347" width="4.71428571428571" style="35" customWidth="1"/>
    <col min="2348" max="2348" width="18.2857142857143" style="35" customWidth="1"/>
    <col min="2349" max="2349" width="6" style="35" customWidth="1"/>
    <col min="2350" max="2350" width="5" style="35" customWidth="1"/>
    <col min="2351" max="2351" width="9" style="35" customWidth="1"/>
    <col min="2352" max="2352" width="9.85714285714286" style="35" customWidth="1"/>
    <col min="2353" max="2353" width="9.71428571428571" style="35" customWidth="1"/>
    <col min="2354" max="2360" width="6" style="35" customWidth="1"/>
    <col min="2361" max="2588" width="9.14285714285714" style="35"/>
    <col min="2589" max="2589" width="7.14285714285714" style="35" customWidth="1"/>
    <col min="2590" max="2590" width="9.57142857142857" style="35" customWidth="1"/>
    <col min="2591" max="2591" width="5.14285714285714" style="35" customWidth="1"/>
    <col min="2592" max="2596" width="9" style="35" hidden="1" customWidth="1"/>
    <col min="2597" max="2597" width="4.71428571428571" style="35" customWidth="1"/>
    <col min="2598" max="2598" width="4.14285714285714" style="35" customWidth="1"/>
    <col min="2599" max="2599" width="4.42857142857143" style="35" customWidth="1"/>
    <col min="2600" max="2600" width="4.57142857142857" style="35" customWidth="1"/>
    <col min="2601" max="2601" width="4.28571428571429" style="35" customWidth="1"/>
    <col min="2602" max="2602" width="4.57142857142857" style="35" customWidth="1"/>
    <col min="2603" max="2603" width="4.71428571428571" style="35" customWidth="1"/>
    <col min="2604" max="2604" width="18.2857142857143" style="35" customWidth="1"/>
    <col min="2605" max="2605" width="6" style="35" customWidth="1"/>
    <col min="2606" max="2606" width="5" style="35" customWidth="1"/>
    <col min="2607" max="2607" width="9" style="35" customWidth="1"/>
    <col min="2608" max="2608" width="9.85714285714286" style="35" customWidth="1"/>
    <col min="2609" max="2609" width="9.71428571428571" style="35" customWidth="1"/>
    <col min="2610" max="2616" width="6" style="35" customWidth="1"/>
    <col min="2617" max="2844" width="9.14285714285714" style="35"/>
    <col min="2845" max="2845" width="7.14285714285714" style="35" customWidth="1"/>
    <col min="2846" max="2846" width="9.57142857142857" style="35" customWidth="1"/>
    <col min="2847" max="2847" width="5.14285714285714" style="35" customWidth="1"/>
    <col min="2848" max="2852" width="9" style="35" hidden="1" customWidth="1"/>
    <col min="2853" max="2853" width="4.71428571428571" style="35" customWidth="1"/>
    <col min="2854" max="2854" width="4.14285714285714" style="35" customWidth="1"/>
    <col min="2855" max="2855" width="4.42857142857143" style="35" customWidth="1"/>
    <col min="2856" max="2856" width="4.57142857142857" style="35" customWidth="1"/>
    <col min="2857" max="2857" width="4.28571428571429" style="35" customWidth="1"/>
    <col min="2858" max="2858" width="4.57142857142857" style="35" customWidth="1"/>
    <col min="2859" max="2859" width="4.71428571428571" style="35" customWidth="1"/>
    <col min="2860" max="2860" width="18.2857142857143" style="35" customWidth="1"/>
    <col min="2861" max="2861" width="6" style="35" customWidth="1"/>
    <col min="2862" max="2862" width="5" style="35" customWidth="1"/>
    <col min="2863" max="2863" width="9" style="35" customWidth="1"/>
    <col min="2864" max="2864" width="9.85714285714286" style="35" customWidth="1"/>
    <col min="2865" max="2865" width="9.71428571428571" style="35" customWidth="1"/>
    <col min="2866" max="2872" width="6" style="35" customWidth="1"/>
    <col min="2873" max="3100" width="9.14285714285714" style="35"/>
    <col min="3101" max="3101" width="7.14285714285714" style="35" customWidth="1"/>
    <col min="3102" max="3102" width="9.57142857142857" style="35" customWidth="1"/>
    <col min="3103" max="3103" width="5.14285714285714" style="35" customWidth="1"/>
    <col min="3104" max="3108" width="9" style="35" hidden="1" customWidth="1"/>
    <col min="3109" max="3109" width="4.71428571428571" style="35" customWidth="1"/>
    <col min="3110" max="3110" width="4.14285714285714" style="35" customWidth="1"/>
    <col min="3111" max="3111" width="4.42857142857143" style="35" customWidth="1"/>
    <col min="3112" max="3112" width="4.57142857142857" style="35" customWidth="1"/>
    <col min="3113" max="3113" width="4.28571428571429" style="35" customWidth="1"/>
    <col min="3114" max="3114" width="4.57142857142857" style="35" customWidth="1"/>
    <col min="3115" max="3115" width="4.71428571428571" style="35" customWidth="1"/>
    <col min="3116" max="3116" width="18.2857142857143" style="35" customWidth="1"/>
    <col min="3117" max="3117" width="6" style="35" customWidth="1"/>
    <col min="3118" max="3118" width="5" style="35" customWidth="1"/>
    <col min="3119" max="3119" width="9" style="35" customWidth="1"/>
    <col min="3120" max="3120" width="9.85714285714286" style="35" customWidth="1"/>
    <col min="3121" max="3121" width="9.71428571428571" style="35" customWidth="1"/>
    <col min="3122" max="3128" width="6" style="35" customWidth="1"/>
    <col min="3129" max="3356" width="9.14285714285714" style="35"/>
    <col min="3357" max="3357" width="7.14285714285714" style="35" customWidth="1"/>
    <col min="3358" max="3358" width="9.57142857142857" style="35" customWidth="1"/>
    <col min="3359" max="3359" width="5.14285714285714" style="35" customWidth="1"/>
    <col min="3360" max="3364" width="9" style="35" hidden="1" customWidth="1"/>
    <col min="3365" max="3365" width="4.71428571428571" style="35" customWidth="1"/>
    <col min="3366" max="3366" width="4.14285714285714" style="35" customWidth="1"/>
    <col min="3367" max="3367" width="4.42857142857143" style="35" customWidth="1"/>
    <col min="3368" max="3368" width="4.57142857142857" style="35" customWidth="1"/>
    <col min="3369" max="3369" width="4.28571428571429" style="35" customWidth="1"/>
    <col min="3370" max="3370" width="4.57142857142857" style="35" customWidth="1"/>
    <col min="3371" max="3371" width="4.71428571428571" style="35" customWidth="1"/>
    <col min="3372" max="3372" width="18.2857142857143" style="35" customWidth="1"/>
    <col min="3373" max="3373" width="6" style="35" customWidth="1"/>
    <col min="3374" max="3374" width="5" style="35" customWidth="1"/>
    <col min="3375" max="3375" width="9" style="35" customWidth="1"/>
    <col min="3376" max="3376" width="9.85714285714286" style="35" customWidth="1"/>
    <col min="3377" max="3377" width="9.71428571428571" style="35" customWidth="1"/>
    <col min="3378" max="3384" width="6" style="35" customWidth="1"/>
    <col min="3385" max="3612" width="9.14285714285714" style="35"/>
    <col min="3613" max="3613" width="7.14285714285714" style="35" customWidth="1"/>
    <col min="3614" max="3614" width="9.57142857142857" style="35" customWidth="1"/>
    <col min="3615" max="3615" width="5.14285714285714" style="35" customWidth="1"/>
    <col min="3616" max="3620" width="9" style="35" hidden="1" customWidth="1"/>
    <col min="3621" max="3621" width="4.71428571428571" style="35" customWidth="1"/>
    <col min="3622" max="3622" width="4.14285714285714" style="35" customWidth="1"/>
    <col min="3623" max="3623" width="4.42857142857143" style="35" customWidth="1"/>
    <col min="3624" max="3624" width="4.57142857142857" style="35" customWidth="1"/>
    <col min="3625" max="3625" width="4.28571428571429" style="35" customWidth="1"/>
    <col min="3626" max="3626" width="4.57142857142857" style="35" customWidth="1"/>
    <col min="3627" max="3627" width="4.71428571428571" style="35" customWidth="1"/>
    <col min="3628" max="3628" width="18.2857142857143" style="35" customWidth="1"/>
    <col min="3629" max="3629" width="6" style="35" customWidth="1"/>
    <col min="3630" max="3630" width="5" style="35" customWidth="1"/>
    <col min="3631" max="3631" width="9" style="35" customWidth="1"/>
    <col min="3632" max="3632" width="9.85714285714286" style="35" customWidth="1"/>
    <col min="3633" max="3633" width="9.71428571428571" style="35" customWidth="1"/>
    <col min="3634" max="3640" width="6" style="35" customWidth="1"/>
    <col min="3641" max="3868" width="9.14285714285714" style="35"/>
    <col min="3869" max="3869" width="7.14285714285714" style="35" customWidth="1"/>
    <col min="3870" max="3870" width="9.57142857142857" style="35" customWidth="1"/>
    <col min="3871" max="3871" width="5.14285714285714" style="35" customWidth="1"/>
    <col min="3872" max="3876" width="9" style="35" hidden="1" customWidth="1"/>
    <col min="3877" max="3877" width="4.71428571428571" style="35" customWidth="1"/>
    <col min="3878" max="3878" width="4.14285714285714" style="35" customWidth="1"/>
    <col min="3879" max="3879" width="4.42857142857143" style="35" customWidth="1"/>
    <col min="3880" max="3880" width="4.57142857142857" style="35" customWidth="1"/>
    <col min="3881" max="3881" width="4.28571428571429" style="35" customWidth="1"/>
    <col min="3882" max="3882" width="4.57142857142857" style="35" customWidth="1"/>
    <col min="3883" max="3883" width="4.71428571428571" style="35" customWidth="1"/>
    <col min="3884" max="3884" width="18.2857142857143" style="35" customWidth="1"/>
    <col min="3885" max="3885" width="6" style="35" customWidth="1"/>
    <col min="3886" max="3886" width="5" style="35" customWidth="1"/>
    <col min="3887" max="3887" width="9" style="35" customWidth="1"/>
    <col min="3888" max="3888" width="9.85714285714286" style="35" customWidth="1"/>
    <col min="3889" max="3889" width="9.71428571428571" style="35" customWidth="1"/>
    <col min="3890" max="3896" width="6" style="35" customWidth="1"/>
    <col min="3897" max="4124" width="9.14285714285714" style="35"/>
    <col min="4125" max="4125" width="7.14285714285714" style="35" customWidth="1"/>
    <col min="4126" max="4126" width="9.57142857142857" style="35" customWidth="1"/>
    <col min="4127" max="4127" width="5.14285714285714" style="35" customWidth="1"/>
    <col min="4128" max="4132" width="9" style="35" hidden="1" customWidth="1"/>
    <col min="4133" max="4133" width="4.71428571428571" style="35" customWidth="1"/>
    <col min="4134" max="4134" width="4.14285714285714" style="35" customWidth="1"/>
    <col min="4135" max="4135" width="4.42857142857143" style="35" customWidth="1"/>
    <col min="4136" max="4136" width="4.57142857142857" style="35" customWidth="1"/>
    <col min="4137" max="4137" width="4.28571428571429" style="35" customWidth="1"/>
    <col min="4138" max="4138" width="4.57142857142857" style="35" customWidth="1"/>
    <col min="4139" max="4139" width="4.71428571428571" style="35" customWidth="1"/>
    <col min="4140" max="4140" width="18.2857142857143" style="35" customWidth="1"/>
    <col min="4141" max="4141" width="6" style="35" customWidth="1"/>
    <col min="4142" max="4142" width="5" style="35" customWidth="1"/>
    <col min="4143" max="4143" width="9" style="35" customWidth="1"/>
    <col min="4144" max="4144" width="9.85714285714286" style="35" customWidth="1"/>
    <col min="4145" max="4145" width="9.71428571428571" style="35" customWidth="1"/>
    <col min="4146" max="4152" width="6" style="35" customWidth="1"/>
    <col min="4153" max="4380" width="9.14285714285714" style="35"/>
    <col min="4381" max="4381" width="7.14285714285714" style="35" customWidth="1"/>
    <col min="4382" max="4382" width="9.57142857142857" style="35" customWidth="1"/>
    <col min="4383" max="4383" width="5.14285714285714" style="35" customWidth="1"/>
    <col min="4384" max="4388" width="9" style="35" hidden="1" customWidth="1"/>
    <col min="4389" max="4389" width="4.71428571428571" style="35" customWidth="1"/>
    <col min="4390" max="4390" width="4.14285714285714" style="35" customWidth="1"/>
    <col min="4391" max="4391" width="4.42857142857143" style="35" customWidth="1"/>
    <col min="4392" max="4392" width="4.57142857142857" style="35" customWidth="1"/>
    <col min="4393" max="4393" width="4.28571428571429" style="35" customWidth="1"/>
    <col min="4394" max="4394" width="4.57142857142857" style="35" customWidth="1"/>
    <col min="4395" max="4395" width="4.71428571428571" style="35" customWidth="1"/>
    <col min="4396" max="4396" width="18.2857142857143" style="35" customWidth="1"/>
    <col min="4397" max="4397" width="6" style="35" customWidth="1"/>
    <col min="4398" max="4398" width="5" style="35" customWidth="1"/>
    <col min="4399" max="4399" width="9" style="35" customWidth="1"/>
    <col min="4400" max="4400" width="9.85714285714286" style="35" customWidth="1"/>
    <col min="4401" max="4401" width="9.71428571428571" style="35" customWidth="1"/>
    <col min="4402" max="4408" width="6" style="35" customWidth="1"/>
    <col min="4409" max="4636" width="9.14285714285714" style="35"/>
    <col min="4637" max="4637" width="7.14285714285714" style="35" customWidth="1"/>
    <col min="4638" max="4638" width="9.57142857142857" style="35" customWidth="1"/>
    <col min="4639" max="4639" width="5.14285714285714" style="35" customWidth="1"/>
    <col min="4640" max="4644" width="9" style="35" hidden="1" customWidth="1"/>
    <col min="4645" max="4645" width="4.71428571428571" style="35" customWidth="1"/>
    <col min="4646" max="4646" width="4.14285714285714" style="35" customWidth="1"/>
    <col min="4647" max="4647" width="4.42857142857143" style="35" customWidth="1"/>
    <col min="4648" max="4648" width="4.57142857142857" style="35" customWidth="1"/>
    <col min="4649" max="4649" width="4.28571428571429" style="35" customWidth="1"/>
    <col min="4650" max="4650" width="4.57142857142857" style="35" customWidth="1"/>
    <col min="4651" max="4651" width="4.71428571428571" style="35" customWidth="1"/>
    <col min="4652" max="4652" width="18.2857142857143" style="35" customWidth="1"/>
    <col min="4653" max="4653" width="6" style="35" customWidth="1"/>
    <col min="4654" max="4654" width="5" style="35" customWidth="1"/>
    <col min="4655" max="4655" width="9" style="35" customWidth="1"/>
    <col min="4656" max="4656" width="9.85714285714286" style="35" customWidth="1"/>
    <col min="4657" max="4657" width="9.71428571428571" style="35" customWidth="1"/>
    <col min="4658" max="4664" width="6" style="35" customWidth="1"/>
    <col min="4665" max="4892" width="9.14285714285714" style="35"/>
    <col min="4893" max="4893" width="7.14285714285714" style="35" customWidth="1"/>
    <col min="4894" max="4894" width="9.57142857142857" style="35" customWidth="1"/>
    <col min="4895" max="4895" width="5.14285714285714" style="35" customWidth="1"/>
    <col min="4896" max="4900" width="9" style="35" hidden="1" customWidth="1"/>
    <col min="4901" max="4901" width="4.71428571428571" style="35" customWidth="1"/>
    <col min="4902" max="4902" width="4.14285714285714" style="35" customWidth="1"/>
    <col min="4903" max="4903" width="4.42857142857143" style="35" customWidth="1"/>
    <col min="4904" max="4904" width="4.57142857142857" style="35" customWidth="1"/>
    <col min="4905" max="4905" width="4.28571428571429" style="35" customWidth="1"/>
    <col min="4906" max="4906" width="4.57142857142857" style="35" customWidth="1"/>
    <col min="4907" max="4907" width="4.71428571428571" style="35" customWidth="1"/>
    <col min="4908" max="4908" width="18.2857142857143" style="35" customWidth="1"/>
    <col min="4909" max="4909" width="6" style="35" customWidth="1"/>
    <col min="4910" max="4910" width="5" style="35" customWidth="1"/>
    <col min="4911" max="4911" width="9" style="35" customWidth="1"/>
    <col min="4912" max="4912" width="9.85714285714286" style="35" customWidth="1"/>
    <col min="4913" max="4913" width="9.71428571428571" style="35" customWidth="1"/>
    <col min="4914" max="4920" width="6" style="35" customWidth="1"/>
    <col min="4921" max="5148" width="9.14285714285714" style="35"/>
    <col min="5149" max="5149" width="7.14285714285714" style="35" customWidth="1"/>
    <col min="5150" max="5150" width="9.57142857142857" style="35" customWidth="1"/>
    <col min="5151" max="5151" width="5.14285714285714" style="35" customWidth="1"/>
    <col min="5152" max="5156" width="9" style="35" hidden="1" customWidth="1"/>
    <col min="5157" max="5157" width="4.71428571428571" style="35" customWidth="1"/>
    <col min="5158" max="5158" width="4.14285714285714" style="35" customWidth="1"/>
    <col min="5159" max="5159" width="4.42857142857143" style="35" customWidth="1"/>
    <col min="5160" max="5160" width="4.57142857142857" style="35" customWidth="1"/>
    <col min="5161" max="5161" width="4.28571428571429" style="35" customWidth="1"/>
    <col min="5162" max="5162" width="4.57142857142857" style="35" customWidth="1"/>
    <col min="5163" max="5163" width="4.71428571428571" style="35" customWidth="1"/>
    <col min="5164" max="5164" width="18.2857142857143" style="35" customWidth="1"/>
    <col min="5165" max="5165" width="6" style="35" customWidth="1"/>
    <col min="5166" max="5166" width="5" style="35" customWidth="1"/>
    <col min="5167" max="5167" width="9" style="35" customWidth="1"/>
    <col min="5168" max="5168" width="9.85714285714286" style="35" customWidth="1"/>
    <col min="5169" max="5169" width="9.71428571428571" style="35" customWidth="1"/>
    <col min="5170" max="5176" width="6" style="35" customWidth="1"/>
    <col min="5177" max="5404" width="9.14285714285714" style="35"/>
    <col min="5405" max="5405" width="7.14285714285714" style="35" customWidth="1"/>
    <col min="5406" max="5406" width="9.57142857142857" style="35" customWidth="1"/>
    <col min="5407" max="5407" width="5.14285714285714" style="35" customWidth="1"/>
    <col min="5408" max="5412" width="9" style="35" hidden="1" customWidth="1"/>
    <col min="5413" max="5413" width="4.71428571428571" style="35" customWidth="1"/>
    <col min="5414" max="5414" width="4.14285714285714" style="35" customWidth="1"/>
    <col min="5415" max="5415" width="4.42857142857143" style="35" customWidth="1"/>
    <col min="5416" max="5416" width="4.57142857142857" style="35" customWidth="1"/>
    <col min="5417" max="5417" width="4.28571428571429" style="35" customWidth="1"/>
    <col min="5418" max="5418" width="4.57142857142857" style="35" customWidth="1"/>
    <col min="5419" max="5419" width="4.71428571428571" style="35" customWidth="1"/>
    <col min="5420" max="5420" width="18.2857142857143" style="35" customWidth="1"/>
    <col min="5421" max="5421" width="6" style="35" customWidth="1"/>
    <col min="5422" max="5422" width="5" style="35" customWidth="1"/>
    <col min="5423" max="5423" width="9" style="35" customWidth="1"/>
    <col min="5424" max="5424" width="9.85714285714286" style="35" customWidth="1"/>
    <col min="5425" max="5425" width="9.71428571428571" style="35" customWidth="1"/>
    <col min="5426" max="5432" width="6" style="35" customWidth="1"/>
    <col min="5433" max="5660" width="9.14285714285714" style="35"/>
    <col min="5661" max="5661" width="7.14285714285714" style="35" customWidth="1"/>
    <col min="5662" max="5662" width="9.57142857142857" style="35" customWidth="1"/>
    <col min="5663" max="5663" width="5.14285714285714" style="35" customWidth="1"/>
    <col min="5664" max="5668" width="9" style="35" hidden="1" customWidth="1"/>
    <col min="5669" max="5669" width="4.71428571428571" style="35" customWidth="1"/>
    <col min="5670" max="5670" width="4.14285714285714" style="35" customWidth="1"/>
    <col min="5671" max="5671" width="4.42857142857143" style="35" customWidth="1"/>
    <col min="5672" max="5672" width="4.57142857142857" style="35" customWidth="1"/>
    <col min="5673" max="5673" width="4.28571428571429" style="35" customWidth="1"/>
    <col min="5674" max="5674" width="4.57142857142857" style="35" customWidth="1"/>
    <col min="5675" max="5675" width="4.71428571428571" style="35" customWidth="1"/>
    <col min="5676" max="5676" width="18.2857142857143" style="35" customWidth="1"/>
    <col min="5677" max="5677" width="6" style="35" customWidth="1"/>
    <col min="5678" max="5678" width="5" style="35" customWidth="1"/>
    <col min="5679" max="5679" width="9" style="35" customWidth="1"/>
    <col min="5680" max="5680" width="9.85714285714286" style="35" customWidth="1"/>
    <col min="5681" max="5681" width="9.71428571428571" style="35" customWidth="1"/>
    <col min="5682" max="5688" width="6" style="35" customWidth="1"/>
    <col min="5689" max="5916" width="9.14285714285714" style="35"/>
    <col min="5917" max="5917" width="7.14285714285714" style="35" customWidth="1"/>
    <col min="5918" max="5918" width="9.57142857142857" style="35" customWidth="1"/>
    <col min="5919" max="5919" width="5.14285714285714" style="35" customWidth="1"/>
    <col min="5920" max="5924" width="9" style="35" hidden="1" customWidth="1"/>
    <col min="5925" max="5925" width="4.71428571428571" style="35" customWidth="1"/>
    <col min="5926" max="5926" width="4.14285714285714" style="35" customWidth="1"/>
    <col min="5927" max="5927" width="4.42857142857143" style="35" customWidth="1"/>
    <col min="5928" max="5928" width="4.57142857142857" style="35" customWidth="1"/>
    <col min="5929" max="5929" width="4.28571428571429" style="35" customWidth="1"/>
    <col min="5930" max="5930" width="4.57142857142857" style="35" customWidth="1"/>
    <col min="5931" max="5931" width="4.71428571428571" style="35" customWidth="1"/>
    <col min="5932" max="5932" width="18.2857142857143" style="35" customWidth="1"/>
    <col min="5933" max="5933" width="6" style="35" customWidth="1"/>
    <col min="5934" max="5934" width="5" style="35" customWidth="1"/>
    <col min="5935" max="5935" width="9" style="35" customWidth="1"/>
    <col min="5936" max="5936" width="9.85714285714286" style="35" customWidth="1"/>
    <col min="5937" max="5937" width="9.71428571428571" style="35" customWidth="1"/>
    <col min="5938" max="5944" width="6" style="35" customWidth="1"/>
    <col min="5945" max="6172" width="9.14285714285714" style="35"/>
    <col min="6173" max="6173" width="7.14285714285714" style="35" customWidth="1"/>
    <col min="6174" max="6174" width="9.57142857142857" style="35" customWidth="1"/>
    <col min="6175" max="6175" width="5.14285714285714" style="35" customWidth="1"/>
    <col min="6176" max="6180" width="9" style="35" hidden="1" customWidth="1"/>
    <col min="6181" max="6181" width="4.71428571428571" style="35" customWidth="1"/>
    <col min="6182" max="6182" width="4.14285714285714" style="35" customWidth="1"/>
    <col min="6183" max="6183" width="4.42857142857143" style="35" customWidth="1"/>
    <col min="6184" max="6184" width="4.57142857142857" style="35" customWidth="1"/>
    <col min="6185" max="6185" width="4.28571428571429" style="35" customWidth="1"/>
    <col min="6186" max="6186" width="4.57142857142857" style="35" customWidth="1"/>
    <col min="6187" max="6187" width="4.71428571428571" style="35" customWidth="1"/>
    <col min="6188" max="6188" width="18.2857142857143" style="35" customWidth="1"/>
    <col min="6189" max="6189" width="6" style="35" customWidth="1"/>
    <col min="6190" max="6190" width="5" style="35" customWidth="1"/>
    <col min="6191" max="6191" width="9" style="35" customWidth="1"/>
    <col min="6192" max="6192" width="9.85714285714286" style="35" customWidth="1"/>
    <col min="6193" max="6193" width="9.71428571428571" style="35" customWidth="1"/>
    <col min="6194" max="6200" width="6" style="35" customWidth="1"/>
    <col min="6201" max="6428" width="9.14285714285714" style="35"/>
    <col min="6429" max="6429" width="7.14285714285714" style="35" customWidth="1"/>
    <col min="6430" max="6430" width="9.57142857142857" style="35" customWidth="1"/>
    <col min="6431" max="6431" width="5.14285714285714" style="35" customWidth="1"/>
    <col min="6432" max="6436" width="9" style="35" hidden="1" customWidth="1"/>
    <col min="6437" max="6437" width="4.71428571428571" style="35" customWidth="1"/>
    <col min="6438" max="6438" width="4.14285714285714" style="35" customWidth="1"/>
    <col min="6439" max="6439" width="4.42857142857143" style="35" customWidth="1"/>
    <col min="6440" max="6440" width="4.57142857142857" style="35" customWidth="1"/>
    <col min="6441" max="6441" width="4.28571428571429" style="35" customWidth="1"/>
    <col min="6442" max="6442" width="4.57142857142857" style="35" customWidth="1"/>
    <col min="6443" max="6443" width="4.71428571428571" style="35" customWidth="1"/>
    <col min="6444" max="6444" width="18.2857142857143" style="35" customWidth="1"/>
    <col min="6445" max="6445" width="6" style="35" customWidth="1"/>
    <col min="6446" max="6446" width="5" style="35" customWidth="1"/>
    <col min="6447" max="6447" width="9" style="35" customWidth="1"/>
    <col min="6448" max="6448" width="9.85714285714286" style="35" customWidth="1"/>
    <col min="6449" max="6449" width="9.71428571428571" style="35" customWidth="1"/>
    <col min="6450" max="6456" width="6" style="35" customWidth="1"/>
    <col min="6457" max="6684" width="9.14285714285714" style="35"/>
    <col min="6685" max="6685" width="7.14285714285714" style="35" customWidth="1"/>
    <col min="6686" max="6686" width="9.57142857142857" style="35" customWidth="1"/>
    <col min="6687" max="6687" width="5.14285714285714" style="35" customWidth="1"/>
    <col min="6688" max="6692" width="9" style="35" hidden="1" customWidth="1"/>
    <col min="6693" max="6693" width="4.71428571428571" style="35" customWidth="1"/>
    <col min="6694" max="6694" width="4.14285714285714" style="35" customWidth="1"/>
    <col min="6695" max="6695" width="4.42857142857143" style="35" customWidth="1"/>
    <col min="6696" max="6696" width="4.57142857142857" style="35" customWidth="1"/>
    <col min="6697" max="6697" width="4.28571428571429" style="35" customWidth="1"/>
    <col min="6698" max="6698" width="4.57142857142857" style="35" customWidth="1"/>
    <col min="6699" max="6699" width="4.71428571428571" style="35" customWidth="1"/>
    <col min="6700" max="6700" width="18.2857142857143" style="35" customWidth="1"/>
    <col min="6701" max="6701" width="6" style="35" customWidth="1"/>
    <col min="6702" max="6702" width="5" style="35" customWidth="1"/>
    <col min="6703" max="6703" width="9" style="35" customWidth="1"/>
    <col min="6704" max="6704" width="9.85714285714286" style="35" customWidth="1"/>
    <col min="6705" max="6705" width="9.71428571428571" style="35" customWidth="1"/>
    <col min="6706" max="6712" width="6" style="35" customWidth="1"/>
    <col min="6713" max="6940" width="9.14285714285714" style="35"/>
    <col min="6941" max="6941" width="7.14285714285714" style="35" customWidth="1"/>
    <col min="6942" max="6942" width="9.57142857142857" style="35" customWidth="1"/>
    <col min="6943" max="6943" width="5.14285714285714" style="35" customWidth="1"/>
    <col min="6944" max="6948" width="9" style="35" hidden="1" customWidth="1"/>
    <col min="6949" max="6949" width="4.71428571428571" style="35" customWidth="1"/>
    <col min="6950" max="6950" width="4.14285714285714" style="35" customWidth="1"/>
    <col min="6951" max="6951" width="4.42857142857143" style="35" customWidth="1"/>
    <col min="6952" max="6952" width="4.57142857142857" style="35" customWidth="1"/>
    <col min="6953" max="6953" width="4.28571428571429" style="35" customWidth="1"/>
    <col min="6954" max="6954" width="4.57142857142857" style="35" customWidth="1"/>
    <col min="6955" max="6955" width="4.71428571428571" style="35" customWidth="1"/>
    <col min="6956" max="6956" width="18.2857142857143" style="35" customWidth="1"/>
    <col min="6957" max="6957" width="6" style="35" customWidth="1"/>
    <col min="6958" max="6958" width="5" style="35" customWidth="1"/>
    <col min="6959" max="6959" width="9" style="35" customWidth="1"/>
    <col min="6960" max="6960" width="9.85714285714286" style="35" customWidth="1"/>
    <col min="6961" max="6961" width="9.71428571428571" style="35" customWidth="1"/>
    <col min="6962" max="6968" width="6" style="35" customWidth="1"/>
    <col min="6969" max="7196" width="9.14285714285714" style="35"/>
    <col min="7197" max="7197" width="7.14285714285714" style="35" customWidth="1"/>
    <col min="7198" max="7198" width="9.57142857142857" style="35" customWidth="1"/>
    <col min="7199" max="7199" width="5.14285714285714" style="35" customWidth="1"/>
    <col min="7200" max="7204" width="9" style="35" hidden="1" customWidth="1"/>
    <col min="7205" max="7205" width="4.71428571428571" style="35" customWidth="1"/>
    <col min="7206" max="7206" width="4.14285714285714" style="35" customWidth="1"/>
    <col min="7207" max="7207" width="4.42857142857143" style="35" customWidth="1"/>
    <col min="7208" max="7208" width="4.57142857142857" style="35" customWidth="1"/>
    <col min="7209" max="7209" width="4.28571428571429" style="35" customWidth="1"/>
    <col min="7210" max="7210" width="4.57142857142857" style="35" customWidth="1"/>
    <col min="7211" max="7211" width="4.71428571428571" style="35" customWidth="1"/>
    <col min="7212" max="7212" width="18.2857142857143" style="35" customWidth="1"/>
    <col min="7213" max="7213" width="6" style="35" customWidth="1"/>
    <col min="7214" max="7214" width="5" style="35" customWidth="1"/>
    <col min="7215" max="7215" width="9" style="35" customWidth="1"/>
    <col min="7216" max="7216" width="9.85714285714286" style="35" customWidth="1"/>
    <col min="7217" max="7217" width="9.71428571428571" style="35" customWidth="1"/>
    <col min="7218" max="7224" width="6" style="35" customWidth="1"/>
    <col min="7225" max="7452" width="9.14285714285714" style="35"/>
    <col min="7453" max="7453" width="7.14285714285714" style="35" customWidth="1"/>
    <col min="7454" max="7454" width="9.57142857142857" style="35" customWidth="1"/>
    <col min="7455" max="7455" width="5.14285714285714" style="35" customWidth="1"/>
    <col min="7456" max="7460" width="9" style="35" hidden="1" customWidth="1"/>
    <col min="7461" max="7461" width="4.71428571428571" style="35" customWidth="1"/>
    <col min="7462" max="7462" width="4.14285714285714" style="35" customWidth="1"/>
    <col min="7463" max="7463" width="4.42857142857143" style="35" customWidth="1"/>
    <col min="7464" max="7464" width="4.57142857142857" style="35" customWidth="1"/>
    <col min="7465" max="7465" width="4.28571428571429" style="35" customWidth="1"/>
    <col min="7466" max="7466" width="4.57142857142857" style="35" customWidth="1"/>
    <col min="7467" max="7467" width="4.71428571428571" style="35" customWidth="1"/>
    <col min="7468" max="7468" width="18.2857142857143" style="35" customWidth="1"/>
    <col min="7469" max="7469" width="6" style="35" customWidth="1"/>
    <col min="7470" max="7470" width="5" style="35" customWidth="1"/>
    <col min="7471" max="7471" width="9" style="35" customWidth="1"/>
    <col min="7472" max="7472" width="9.85714285714286" style="35" customWidth="1"/>
    <col min="7473" max="7473" width="9.71428571428571" style="35" customWidth="1"/>
    <col min="7474" max="7480" width="6" style="35" customWidth="1"/>
    <col min="7481" max="7708" width="9.14285714285714" style="35"/>
    <col min="7709" max="7709" width="7.14285714285714" style="35" customWidth="1"/>
    <col min="7710" max="7710" width="9.57142857142857" style="35" customWidth="1"/>
    <col min="7711" max="7711" width="5.14285714285714" style="35" customWidth="1"/>
    <col min="7712" max="7716" width="9" style="35" hidden="1" customWidth="1"/>
    <col min="7717" max="7717" width="4.71428571428571" style="35" customWidth="1"/>
    <col min="7718" max="7718" width="4.14285714285714" style="35" customWidth="1"/>
    <col min="7719" max="7719" width="4.42857142857143" style="35" customWidth="1"/>
    <col min="7720" max="7720" width="4.57142857142857" style="35" customWidth="1"/>
    <col min="7721" max="7721" width="4.28571428571429" style="35" customWidth="1"/>
    <col min="7722" max="7722" width="4.57142857142857" style="35" customWidth="1"/>
    <col min="7723" max="7723" width="4.71428571428571" style="35" customWidth="1"/>
    <col min="7724" max="7724" width="18.2857142857143" style="35" customWidth="1"/>
    <col min="7725" max="7725" width="6" style="35" customWidth="1"/>
    <col min="7726" max="7726" width="5" style="35" customWidth="1"/>
    <col min="7727" max="7727" width="9" style="35" customWidth="1"/>
    <col min="7728" max="7728" width="9.85714285714286" style="35" customWidth="1"/>
    <col min="7729" max="7729" width="9.71428571428571" style="35" customWidth="1"/>
    <col min="7730" max="7736" width="6" style="35" customWidth="1"/>
    <col min="7737" max="7964" width="9.14285714285714" style="35"/>
    <col min="7965" max="7965" width="7.14285714285714" style="35" customWidth="1"/>
    <col min="7966" max="7966" width="9.57142857142857" style="35" customWidth="1"/>
    <col min="7967" max="7967" width="5.14285714285714" style="35" customWidth="1"/>
    <col min="7968" max="7972" width="9" style="35" hidden="1" customWidth="1"/>
    <col min="7973" max="7973" width="4.71428571428571" style="35" customWidth="1"/>
    <col min="7974" max="7974" width="4.14285714285714" style="35" customWidth="1"/>
    <col min="7975" max="7975" width="4.42857142857143" style="35" customWidth="1"/>
    <col min="7976" max="7976" width="4.57142857142857" style="35" customWidth="1"/>
    <col min="7977" max="7977" width="4.28571428571429" style="35" customWidth="1"/>
    <col min="7978" max="7978" width="4.57142857142857" style="35" customWidth="1"/>
    <col min="7979" max="7979" width="4.71428571428571" style="35" customWidth="1"/>
    <col min="7980" max="7980" width="18.2857142857143" style="35" customWidth="1"/>
    <col min="7981" max="7981" width="6" style="35" customWidth="1"/>
    <col min="7982" max="7982" width="5" style="35" customWidth="1"/>
    <col min="7983" max="7983" width="9" style="35" customWidth="1"/>
    <col min="7984" max="7984" width="9.85714285714286" style="35" customWidth="1"/>
    <col min="7985" max="7985" width="9.71428571428571" style="35" customWidth="1"/>
    <col min="7986" max="7992" width="6" style="35" customWidth="1"/>
    <col min="7993" max="8220" width="9.14285714285714" style="35"/>
    <col min="8221" max="8221" width="7.14285714285714" style="35" customWidth="1"/>
    <col min="8222" max="8222" width="9.57142857142857" style="35" customWidth="1"/>
    <col min="8223" max="8223" width="5.14285714285714" style="35" customWidth="1"/>
    <col min="8224" max="8228" width="9" style="35" hidden="1" customWidth="1"/>
    <col min="8229" max="8229" width="4.71428571428571" style="35" customWidth="1"/>
    <col min="8230" max="8230" width="4.14285714285714" style="35" customWidth="1"/>
    <col min="8231" max="8231" width="4.42857142857143" style="35" customWidth="1"/>
    <col min="8232" max="8232" width="4.57142857142857" style="35" customWidth="1"/>
    <col min="8233" max="8233" width="4.28571428571429" style="35" customWidth="1"/>
    <col min="8234" max="8234" width="4.57142857142857" style="35" customWidth="1"/>
    <col min="8235" max="8235" width="4.71428571428571" style="35" customWidth="1"/>
    <col min="8236" max="8236" width="18.2857142857143" style="35" customWidth="1"/>
    <col min="8237" max="8237" width="6" style="35" customWidth="1"/>
    <col min="8238" max="8238" width="5" style="35" customWidth="1"/>
    <col min="8239" max="8239" width="9" style="35" customWidth="1"/>
    <col min="8240" max="8240" width="9.85714285714286" style="35" customWidth="1"/>
    <col min="8241" max="8241" width="9.71428571428571" style="35" customWidth="1"/>
    <col min="8242" max="8248" width="6" style="35" customWidth="1"/>
    <col min="8249" max="8476" width="9.14285714285714" style="35"/>
    <col min="8477" max="8477" width="7.14285714285714" style="35" customWidth="1"/>
    <col min="8478" max="8478" width="9.57142857142857" style="35" customWidth="1"/>
    <col min="8479" max="8479" width="5.14285714285714" style="35" customWidth="1"/>
    <col min="8480" max="8484" width="9" style="35" hidden="1" customWidth="1"/>
    <col min="8485" max="8485" width="4.71428571428571" style="35" customWidth="1"/>
    <col min="8486" max="8486" width="4.14285714285714" style="35" customWidth="1"/>
    <col min="8487" max="8487" width="4.42857142857143" style="35" customWidth="1"/>
    <col min="8488" max="8488" width="4.57142857142857" style="35" customWidth="1"/>
    <col min="8489" max="8489" width="4.28571428571429" style="35" customWidth="1"/>
    <col min="8490" max="8490" width="4.57142857142857" style="35" customWidth="1"/>
    <col min="8491" max="8491" width="4.71428571428571" style="35" customWidth="1"/>
    <col min="8492" max="8492" width="18.2857142857143" style="35" customWidth="1"/>
    <col min="8493" max="8493" width="6" style="35" customWidth="1"/>
    <col min="8494" max="8494" width="5" style="35" customWidth="1"/>
    <col min="8495" max="8495" width="9" style="35" customWidth="1"/>
    <col min="8496" max="8496" width="9.85714285714286" style="35" customWidth="1"/>
    <col min="8497" max="8497" width="9.71428571428571" style="35" customWidth="1"/>
    <col min="8498" max="8504" width="6" style="35" customWidth="1"/>
    <col min="8505" max="8732" width="9.14285714285714" style="35"/>
    <col min="8733" max="8733" width="7.14285714285714" style="35" customWidth="1"/>
    <col min="8734" max="8734" width="9.57142857142857" style="35" customWidth="1"/>
    <col min="8735" max="8735" width="5.14285714285714" style="35" customWidth="1"/>
    <col min="8736" max="8740" width="9" style="35" hidden="1" customWidth="1"/>
    <col min="8741" max="8741" width="4.71428571428571" style="35" customWidth="1"/>
    <col min="8742" max="8742" width="4.14285714285714" style="35" customWidth="1"/>
    <col min="8743" max="8743" width="4.42857142857143" style="35" customWidth="1"/>
    <col min="8744" max="8744" width="4.57142857142857" style="35" customWidth="1"/>
    <col min="8745" max="8745" width="4.28571428571429" style="35" customWidth="1"/>
    <col min="8746" max="8746" width="4.57142857142857" style="35" customWidth="1"/>
    <col min="8747" max="8747" width="4.71428571428571" style="35" customWidth="1"/>
    <col min="8748" max="8748" width="18.2857142857143" style="35" customWidth="1"/>
    <col min="8749" max="8749" width="6" style="35" customWidth="1"/>
    <col min="8750" max="8750" width="5" style="35" customWidth="1"/>
    <col min="8751" max="8751" width="9" style="35" customWidth="1"/>
    <col min="8752" max="8752" width="9.85714285714286" style="35" customWidth="1"/>
    <col min="8753" max="8753" width="9.71428571428571" style="35" customWidth="1"/>
    <col min="8754" max="8760" width="6" style="35" customWidth="1"/>
    <col min="8761" max="8988" width="9.14285714285714" style="35"/>
    <col min="8989" max="8989" width="7.14285714285714" style="35" customWidth="1"/>
    <col min="8990" max="8990" width="9.57142857142857" style="35" customWidth="1"/>
    <col min="8991" max="8991" width="5.14285714285714" style="35" customWidth="1"/>
    <col min="8992" max="8996" width="9" style="35" hidden="1" customWidth="1"/>
    <col min="8997" max="8997" width="4.71428571428571" style="35" customWidth="1"/>
    <col min="8998" max="8998" width="4.14285714285714" style="35" customWidth="1"/>
    <col min="8999" max="8999" width="4.42857142857143" style="35" customWidth="1"/>
    <col min="9000" max="9000" width="4.57142857142857" style="35" customWidth="1"/>
    <col min="9001" max="9001" width="4.28571428571429" style="35" customWidth="1"/>
    <col min="9002" max="9002" width="4.57142857142857" style="35" customWidth="1"/>
    <col min="9003" max="9003" width="4.71428571428571" style="35" customWidth="1"/>
    <col min="9004" max="9004" width="18.2857142857143" style="35" customWidth="1"/>
    <col min="9005" max="9005" width="6" style="35" customWidth="1"/>
    <col min="9006" max="9006" width="5" style="35" customWidth="1"/>
    <col min="9007" max="9007" width="9" style="35" customWidth="1"/>
    <col min="9008" max="9008" width="9.85714285714286" style="35" customWidth="1"/>
    <col min="9009" max="9009" width="9.71428571428571" style="35" customWidth="1"/>
    <col min="9010" max="9016" width="6" style="35" customWidth="1"/>
    <col min="9017" max="9244" width="9.14285714285714" style="35"/>
    <col min="9245" max="9245" width="7.14285714285714" style="35" customWidth="1"/>
    <col min="9246" max="9246" width="9.57142857142857" style="35" customWidth="1"/>
    <col min="9247" max="9247" width="5.14285714285714" style="35" customWidth="1"/>
    <col min="9248" max="9252" width="9" style="35" hidden="1" customWidth="1"/>
    <col min="9253" max="9253" width="4.71428571428571" style="35" customWidth="1"/>
    <col min="9254" max="9254" width="4.14285714285714" style="35" customWidth="1"/>
    <col min="9255" max="9255" width="4.42857142857143" style="35" customWidth="1"/>
    <col min="9256" max="9256" width="4.57142857142857" style="35" customWidth="1"/>
    <col min="9257" max="9257" width="4.28571428571429" style="35" customWidth="1"/>
    <col min="9258" max="9258" width="4.57142857142857" style="35" customWidth="1"/>
    <col min="9259" max="9259" width="4.71428571428571" style="35" customWidth="1"/>
    <col min="9260" max="9260" width="18.2857142857143" style="35" customWidth="1"/>
    <col min="9261" max="9261" width="6" style="35" customWidth="1"/>
    <col min="9262" max="9262" width="5" style="35" customWidth="1"/>
    <col min="9263" max="9263" width="9" style="35" customWidth="1"/>
    <col min="9264" max="9264" width="9.85714285714286" style="35" customWidth="1"/>
    <col min="9265" max="9265" width="9.71428571428571" style="35" customWidth="1"/>
    <col min="9266" max="9272" width="6" style="35" customWidth="1"/>
    <col min="9273" max="9500" width="9.14285714285714" style="35"/>
    <col min="9501" max="9501" width="7.14285714285714" style="35" customWidth="1"/>
    <col min="9502" max="9502" width="9.57142857142857" style="35" customWidth="1"/>
    <col min="9503" max="9503" width="5.14285714285714" style="35" customWidth="1"/>
    <col min="9504" max="9508" width="9" style="35" hidden="1" customWidth="1"/>
    <col min="9509" max="9509" width="4.71428571428571" style="35" customWidth="1"/>
    <col min="9510" max="9510" width="4.14285714285714" style="35" customWidth="1"/>
    <col min="9511" max="9511" width="4.42857142857143" style="35" customWidth="1"/>
    <col min="9512" max="9512" width="4.57142857142857" style="35" customWidth="1"/>
    <col min="9513" max="9513" width="4.28571428571429" style="35" customWidth="1"/>
    <col min="9514" max="9514" width="4.57142857142857" style="35" customWidth="1"/>
    <col min="9515" max="9515" width="4.71428571428571" style="35" customWidth="1"/>
    <col min="9516" max="9516" width="18.2857142857143" style="35" customWidth="1"/>
    <col min="9517" max="9517" width="6" style="35" customWidth="1"/>
    <col min="9518" max="9518" width="5" style="35" customWidth="1"/>
    <col min="9519" max="9519" width="9" style="35" customWidth="1"/>
    <col min="9520" max="9520" width="9.85714285714286" style="35" customWidth="1"/>
    <col min="9521" max="9521" width="9.71428571428571" style="35" customWidth="1"/>
    <col min="9522" max="9528" width="6" style="35" customWidth="1"/>
    <col min="9529" max="9756" width="9.14285714285714" style="35"/>
    <col min="9757" max="9757" width="7.14285714285714" style="35" customWidth="1"/>
    <col min="9758" max="9758" width="9.57142857142857" style="35" customWidth="1"/>
    <col min="9759" max="9759" width="5.14285714285714" style="35" customWidth="1"/>
    <col min="9760" max="9764" width="9" style="35" hidden="1" customWidth="1"/>
    <col min="9765" max="9765" width="4.71428571428571" style="35" customWidth="1"/>
    <col min="9766" max="9766" width="4.14285714285714" style="35" customWidth="1"/>
    <col min="9767" max="9767" width="4.42857142857143" style="35" customWidth="1"/>
    <col min="9768" max="9768" width="4.57142857142857" style="35" customWidth="1"/>
    <col min="9769" max="9769" width="4.28571428571429" style="35" customWidth="1"/>
    <col min="9770" max="9770" width="4.57142857142857" style="35" customWidth="1"/>
    <col min="9771" max="9771" width="4.71428571428571" style="35" customWidth="1"/>
    <col min="9772" max="9772" width="18.2857142857143" style="35" customWidth="1"/>
    <col min="9773" max="9773" width="6" style="35" customWidth="1"/>
    <col min="9774" max="9774" width="5" style="35" customWidth="1"/>
    <col min="9775" max="9775" width="9" style="35" customWidth="1"/>
    <col min="9776" max="9776" width="9.85714285714286" style="35" customWidth="1"/>
    <col min="9777" max="9777" width="9.71428571428571" style="35" customWidth="1"/>
    <col min="9778" max="9784" width="6" style="35" customWidth="1"/>
    <col min="9785" max="10012" width="9.14285714285714" style="35"/>
    <col min="10013" max="10013" width="7.14285714285714" style="35" customWidth="1"/>
    <col min="10014" max="10014" width="9.57142857142857" style="35" customWidth="1"/>
    <col min="10015" max="10015" width="5.14285714285714" style="35" customWidth="1"/>
    <col min="10016" max="10020" width="9" style="35" hidden="1" customWidth="1"/>
    <col min="10021" max="10021" width="4.71428571428571" style="35" customWidth="1"/>
    <col min="10022" max="10022" width="4.14285714285714" style="35" customWidth="1"/>
    <col min="10023" max="10023" width="4.42857142857143" style="35" customWidth="1"/>
    <col min="10024" max="10024" width="4.57142857142857" style="35" customWidth="1"/>
    <col min="10025" max="10025" width="4.28571428571429" style="35" customWidth="1"/>
    <col min="10026" max="10026" width="4.57142857142857" style="35" customWidth="1"/>
    <col min="10027" max="10027" width="4.71428571428571" style="35" customWidth="1"/>
    <col min="10028" max="10028" width="18.2857142857143" style="35" customWidth="1"/>
    <col min="10029" max="10029" width="6" style="35" customWidth="1"/>
    <col min="10030" max="10030" width="5" style="35" customWidth="1"/>
    <col min="10031" max="10031" width="9" style="35" customWidth="1"/>
    <col min="10032" max="10032" width="9.85714285714286" style="35" customWidth="1"/>
    <col min="10033" max="10033" width="9.71428571428571" style="35" customWidth="1"/>
    <col min="10034" max="10040" width="6" style="35" customWidth="1"/>
    <col min="10041" max="10268" width="9.14285714285714" style="35"/>
    <col min="10269" max="10269" width="7.14285714285714" style="35" customWidth="1"/>
    <col min="10270" max="10270" width="9.57142857142857" style="35" customWidth="1"/>
    <col min="10271" max="10271" width="5.14285714285714" style="35" customWidth="1"/>
    <col min="10272" max="10276" width="9" style="35" hidden="1" customWidth="1"/>
    <col min="10277" max="10277" width="4.71428571428571" style="35" customWidth="1"/>
    <col min="10278" max="10278" width="4.14285714285714" style="35" customWidth="1"/>
    <col min="10279" max="10279" width="4.42857142857143" style="35" customWidth="1"/>
    <col min="10280" max="10280" width="4.57142857142857" style="35" customWidth="1"/>
    <col min="10281" max="10281" width="4.28571428571429" style="35" customWidth="1"/>
    <col min="10282" max="10282" width="4.57142857142857" style="35" customWidth="1"/>
    <col min="10283" max="10283" width="4.71428571428571" style="35" customWidth="1"/>
    <col min="10284" max="10284" width="18.2857142857143" style="35" customWidth="1"/>
    <col min="10285" max="10285" width="6" style="35" customWidth="1"/>
    <col min="10286" max="10286" width="5" style="35" customWidth="1"/>
    <col min="10287" max="10287" width="9" style="35" customWidth="1"/>
    <col min="10288" max="10288" width="9.85714285714286" style="35" customWidth="1"/>
    <col min="10289" max="10289" width="9.71428571428571" style="35" customWidth="1"/>
    <col min="10290" max="10296" width="6" style="35" customWidth="1"/>
    <col min="10297" max="10524" width="9.14285714285714" style="35"/>
    <col min="10525" max="10525" width="7.14285714285714" style="35" customWidth="1"/>
    <col min="10526" max="10526" width="9.57142857142857" style="35" customWidth="1"/>
    <col min="10527" max="10527" width="5.14285714285714" style="35" customWidth="1"/>
    <col min="10528" max="10532" width="9" style="35" hidden="1" customWidth="1"/>
    <col min="10533" max="10533" width="4.71428571428571" style="35" customWidth="1"/>
    <col min="10534" max="10534" width="4.14285714285714" style="35" customWidth="1"/>
    <col min="10535" max="10535" width="4.42857142857143" style="35" customWidth="1"/>
    <col min="10536" max="10536" width="4.57142857142857" style="35" customWidth="1"/>
    <col min="10537" max="10537" width="4.28571428571429" style="35" customWidth="1"/>
    <col min="10538" max="10538" width="4.57142857142857" style="35" customWidth="1"/>
    <col min="10539" max="10539" width="4.71428571428571" style="35" customWidth="1"/>
    <col min="10540" max="10540" width="18.2857142857143" style="35" customWidth="1"/>
    <col min="10541" max="10541" width="6" style="35" customWidth="1"/>
    <col min="10542" max="10542" width="5" style="35" customWidth="1"/>
    <col min="10543" max="10543" width="9" style="35" customWidth="1"/>
    <col min="10544" max="10544" width="9.85714285714286" style="35" customWidth="1"/>
    <col min="10545" max="10545" width="9.71428571428571" style="35" customWidth="1"/>
    <col min="10546" max="10552" width="6" style="35" customWidth="1"/>
    <col min="10553" max="10780" width="9.14285714285714" style="35"/>
    <col min="10781" max="10781" width="7.14285714285714" style="35" customWidth="1"/>
    <col min="10782" max="10782" width="9.57142857142857" style="35" customWidth="1"/>
    <col min="10783" max="10783" width="5.14285714285714" style="35" customWidth="1"/>
    <col min="10784" max="10788" width="9" style="35" hidden="1" customWidth="1"/>
    <col min="10789" max="10789" width="4.71428571428571" style="35" customWidth="1"/>
    <col min="10790" max="10790" width="4.14285714285714" style="35" customWidth="1"/>
    <col min="10791" max="10791" width="4.42857142857143" style="35" customWidth="1"/>
    <col min="10792" max="10792" width="4.57142857142857" style="35" customWidth="1"/>
    <col min="10793" max="10793" width="4.28571428571429" style="35" customWidth="1"/>
    <col min="10794" max="10794" width="4.57142857142857" style="35" customWidth="1"/>
    <col min="10795" max="10795" width="4.71428571428571" style="35" customWidth="1"/>
    <col min="10796" max="10796" width="18.2857142857143" style="35" customWidth="1"/>
    <col min="10797" max="10797" width="6" style="35" customWidth="1"/>
    <col min="10798" max="10798" width="5" style="35" customWidth="1"/>
    <col min="10799" max="10799" width="9" style="35" customWidth="1"/>
    <col min="10800" max="10800" width="9.85714285714286" style="35" customWidth="1"/>
    <col min="10801" max="10801" width="9.71428571428571" style="35" customWidth="1"/>
    <col min="10802" max="10808" width="6" style="35" customWidth="1"/>
    <col min="10809" max="11036" width="9.14285714285714" style="35"/>
    <col min="11037" max="11037" width="7.14285714285714" style="35" customWidth="1"/>
    <col min="11038" max="11038" width="9.57142857142857" style="35" customWidth="1"/>
    <col min="11039" max="11039" width="5.14285714285714" style="35" customWidth="1"/>
    <col min="11040" max="11044" width="9" style="35" hidden="1" customWidth="1"/>
    <col min="11045" max="11045" width="4.71428571428571" style="35" customWidth="1"/>
    <col min="11046" max="11046" width="4.14285714285714" style="35" customWidth="1"/>
    <col min="11047" max="11047" width="4.42857142857143" style="35" customWidth="1"/>
    <col min="11048" max="11048" width="4.57142857142857" style="35" customWidth="1"/>
    <col min="11049" max="11049" width="4.28571428571429" style="35" customWidth="1"/>
    <col min="11050" max="11050" width="4.57142857142857" style="35" customWidth="1"/>
    <col min="11051" max="11051" width="4.71428571428571" style="35" customWidth="1"/>
    <col min="11052" max="11052" width="18.2857142857143" style="35" customWidth="1"/>
    <col min="11053" max="11053" width="6" style="35" customWidth="1"/>
    <col min="11054" max="11054" width="5" style="35" customWidth="1"/>
    <col min="11055" max="11055" width="9" style="35" customWidth="1"/>
    <col min="11056" max="11056" width="9.85714285714286" style="35" customWidth="1"/>
    <col min="11057" max="11057" width="9.71428571428571" style="35" customWidth="1"/>
    <col min="11058" max="11064" width="6" style="35" customWidth="1"/>
    <col min="11065" max="11292" width="9.14285714285714" style="35"/>
    <col min="11293" max="11293" width="7.14285714285714" style="35" customWidth="1"/>
    <col min="11294" max="11294" width="9.57142857142857" style="35" customWidth="1"/>
    <col min="11295" max="11295" width="5.14285714285714" style="35" customWidth="1"/>
    <col min="11296" max="11300" width="9" style="35" hidden="1" customWidth="1"/>
    <col min="11301" max="11301" width="4.71428571428571" style="35" customWidth="1"/>
    <col min="11302" max="11302" width="4.14285714285714" style="35" customWidth="1"/>
    <col min="11303" max="11303" width="4.42857142857143" style="35" customWidth="1"/>
    <col min="11304" max="11304" width="4.57142857142857" style="35" customWidth="1"/>
    <col min="11305" max="11305" width="4.28571428571429" style="35" customWidth="1"/>
    <col min="11306" max="11306" width="4.57142857142857" style="35" customWidth="1"/>
    <col min="11307" max="11307" width="4.71428571428571" style="35" customWidth="1"/>
    <col min="11308" max="11308" width="18.2857142857143" style="35" customWidth="1"/>
    <col min="11309" max="11309" width="6" style="35" customWidth="1"/>
    <col min="11310" max="11310" width="5" style="35" customWidth="1"/>
    <col min="11311" max="11311" width="9" style="35" customWidth="1"/>
    <col min="11312" max="11312" width="9.85714285714286" style="35" customWidth="1"/>
    <col min="11313" max="11313" width="9.71428571428571" style="35" customWidth="1"/>
    <col min="11314" max="11320" width="6" style="35" customWidth="1"/>
    <col min="11321" max="11548" width="9.14285714285714" style="35"/>
    <col min="11549" max="11549" width="7.14285714285714" style="35" customWidth="1"/>
    <col min="11550" max="11550" width="9.57142857142857" style="35" customWidth="1"/>
    <col min="11551" max="11551" width="5.14285714285714" style="35" customWidth="1"/>
    <col min="11552" max="11556" width="9" style="35" hidden="1" customWidth="1"/>
    <col min="11557" max="11557" width="4.71428571428571" style="35" customWidth="1"/>
    <col min="11558" max="11558" width="4.14285714285714" style="35" customWidth="1"/>
    <col min="11559" max="11559" width="4.42857142857143" style="35" customWidth="1"/>
    <col min="11560" max="11560" width="4.57142857142857" style="35" customWidth="1"/>
    <col min="11561" max="11561" width="4.28571428571429" style="35" customWidth="1"/>
    <col min="11562" max="11562" width="4.57142857142857" style="35" customWidth="1"/>
    <col min="11563" max="11563" width="4.71428571428571" style="35" customWidth="1"/>
    <col min="11564" max="11564" width="18.2857142857143" style="35" customWidth="1"/>
    <col min="11565" max="11565" width="6" style="35" customWidth="1"/>
    <col min="11566" max="11566" width="5" style="35" customWidth="1"/>
    <col min="11567" max="11567" width="9" style="35" customWidth="1"/>
    <col min="11568" max="11568" width="9.85714285714286" style="35" customWidth="1"/>
    <col min="11569" max="11569" width="9.71428571428571" style="35" customWidth="1"/>
    <col min="11570" max="11576" width="6" style="35" customWidth="1"/>
    <col min="11577" max="11804" width="9.14285714285714" style="35"/>
    <col min="11805" max="11805" width="7.14285714285714" style="35" customWidth="1"/>
    <col min="11806" max="11806" width="9.57142857142857" style="35" customWidth="1"/>
    <col min="11807" max="11807" width="5.14285714285714" style="35" customWidth="1"/>
    <col min="11808" max="11812" width="9" style="35" hidden="1" customWidth="1"/>
    <col min="11813" max="11813" width="4.71428571428571" style="35" customWidth="1"/>
    <col min="11814" max="11814" width="4.14285714285714" style="35" customWidth="1"/>
    <col min="11815" max="11815" width="4.42857142857143" style="35" customWidth="1"/>
    <col min="11816" max="11816" width="4.57142857142857" style="35" customWidth="1"/>
    <col min="11817" max="11817" width="4.28571428571429" style="35" customWidth="1"/>
    <col min="11818" max="11818" width="4.57142857142857" style="35" customWidth="1"/>
    <col min="11819" max="11819" width="4.71428571428571" style="35" customWidth="1"/>
    <col min="11820" max="11820" width="18.2857142857143" style="35" customWidth="1"/>
    <col min="11821" max="11821" width="6" style="35" customWidth="1"/>
    <col min="11822" max="11822" width="5" style="35" customWidth="1"/>
    <col min="11823" max="11823" width="9" style="35" customWidth="1"/>
    <col min="11824" max="11824" width="9.85714285714286" style="35" customWidth="1"/>
    <col min="11825" max="11825" width="9.71428571428571" style="35" customWidth="1"/>
    <col min="11826" max="11832" width="6" style="35" customWidth="1"/>
    <col min="11833" max="12060" width="9.14285714285714" style="35"/>
    <col min="12061" max="12061" width="7.14285714285714" style="35" customWidth="1"/>
    <col min="12062" max="12062" width="9.57142857142857" style="35" customWidth="1"/>
    <col min="12063" max="12063" width="5.14285714285714" style="35" customWidth="1"/>
    <col min="12064" max="12068" width="9" style="35" hidden="1" customWidth="1"/>
    <col min="12069" max="12069" width="4.71428571428571" style="35" customWidth="1"/>
    <col min="12070" max="12070" width="4.14285714285714" style="35" customWidth="1"/>
    <col min="12071" max="12071" width="4.42857142857143" style="35" customWidth="1"/>
    <col min="12072" max="12072" width="4.57142857142857" style="35" customWidth="1"/>
    <col min="12073" max="12073" width="4.28571428571429" style="35" customWidth="1"/>
    <col min="12074" max="12074" width="4.57142857142857" style="35" customWidth="1"/>
    <col min="12075" max="12075" width="4.71428571428571" style="35" customWidth="1"/>
    <col min="12076" max="12076" width="18.2857142857143" style="35" customWidth="1"/>
    <col min="12077" max="12077" width="6" style="35" customWidth="1"/>
    <col min="12078" max="12078" width="5" style="35" customWidth="1"/>
    <col min="12079" max="12079" width="9" style="35" customWidth="1"/>
    <col min="12080" max="12080" width="9.85714285714286" style="35" customWidth="1"/>
    <col min="12081" max="12081" width="9.71428571428571" style="35" customWidth="1"/>
    <col min="12082" max="12088" width="6" style="35" customWidth="1"/>
    <col min="12089" max="12316" width="9.14285714285714" style="35"/>
    <col min="12317" max="12317" width="7.14285714285714" style="35" customWidth="1"/>
    <col min="12318" max="12318" width="9.57142857142857" style="35" customWidth="1"/>
    <col min="12319" max="12319" width="5.14285714285714" style="35" customWidth="1"/>
    <col min="12320" max="12324" width="9" style="35" hidden="1" customWidth="1"/>
    <col min="12325" max="12325" width="4.71428571428571" style="35" customWidth="1"/>
    <col min="12326" max="12326" width="4.14285714285714" style="35" customWidth="1"/>
    <col min="12327" max="12327" width="4.42857142857143" style="35" customWidth="1"/>
    <col min="12328" max="12328" width="4.57142857142857" style="35" customWidth="1"/>
    <col min="12329" max="12329" width="4.28571428571429" style="35" customWidth="1"/>
    <col min="12330" max="12330" width="4.57142857142857" style="35" customWidth="1"/>
    <col min="12331" max="12331" width="4.71428571428571" style="35" customWidth="1"/>
    <col min="12332" max="12332" width="18.2857142857143" style="35" customWidth="1"/>
    <col min="12333" max="12333" width="6" style="35" customWidth="1"/>
    <col min="12334" max="12334" width="5" style="35" customWidth="1"/>
    <col min="12335" max="12335" width="9" style="35" customWidth="1"/>
    <col min="12336" max="12336" width="9.85714285714286" style="35" customWidth="1"/>
    <col min="12337" max="12337" width="9.71428571428571" style="35" customWidth="1"/>
    <col min="12338" max="12344" width="6" style="35" customWidth="1"/>
    <col min="12345" max="12572" width="9.14285714285714" style="35"/>
    <col min="12573" max="12573" width="7.14285714285714" style="35" customWidth="1"/>
    <col min="12574" max="12574" width="9.57142857142857" style="35" customWidth="1"/>
    <col min="12575" max="12575" width="5.14285714285714" style="35" customWidth="1"/>
    <col min="12576" max="12580" width="9" style="35" hidden="1" customWidth="1"/>
    <col min="12581" max="12581" width="4.71428571428571" style="35" customWidth="1"/>
    <col min="12582" max="12582" width="4.14285714285714" style="35" customWidth="1"/>
    <col min="12583" max="12583" width="4.42857142857143" style="35" customWidth="1"/>
    <col min="12584" max="12584" width="4.57142857142857" style="35" customWidth="1"/>
    <col min="12585" max="12585" width="4.28571428571429" style="35" customWidth="1"/>
    <col min="12586" max="12586" width="4.57142857142857" style="35" customWidth="1"/>
    <col min="12587" max="12587" width="4.71428571428571" style="35" customWidth="1"/>
    <col min="12588" max="12588" width="18.2857142857143" style="35" customWidth="1"/>
    <col min="12589" max="12589" width="6" style="35" customWidth="1"/>
    <col min="12590" max="12590" width="5" style="35" customWidth="1"/>
    <col min="12591" max="12591" width="9" style="35" customWidth="1"/>
    <col min="12592" max="12592" width="9.85714285714286" style="35" customWidth="1"/>
    <col min="12593" max="12593" width="9.71428571428571" style="35" customWidth="1"/>
    <col min="12594" max="12600" width="6" style="35" customWidth="1"/>
    <col min="12601" max="12828" width="9.14285714285714" style="35"/>
    <col min="12829" max="12829" width="7.14285714285714" style="35" customWidth="1"/>
    <col min="12830" max="12830" width="9.57142857142857" style="35" customWidth="1"/>
    <col min="12831" max="12831" width="5.14285714285714" style="35" customWidth="1"/>
    <col min="12832" max="12836" width="9" style="35" hidden="1" customWidth="1"/>
    <col min="12837" max="12837" width="4.71428571428571" style="35" customWidth="1"/>
    <col min="12838" max="12838" width="4.14285714285714" style="35" customWidth="1"/>
    <col min="12839" max="12839" width="4.42857142857143" style="35" customWidth="1"/>
    <col min="12840" max="12840" width="4.57142857142857" style="35" customWidth="1"/>
    <col min="12841" max="12841" width="4.28571428571429" style="35" customWidth="1"/>
    <col min="12842" max="12842" width="4.57142857142857" style="35" customWidth="1"/>
    <col min="12843" max="12843" width="4.71428571428571" style="35" customWidth="1"/>
    <col min="12844" max="12844" width="18.2857142857143" style="35" customWidth="1"/>
    <col min="12845" max="12845" width="6" style="35" customWidth="1"/>
    <col min="12846" max="12846" width="5" style="35" customWidth="1"/>
    <col min="12847" max="12847" width="9" style="35" customWidth="1"/>
    <col min="12848" max="12848" width="9.85714285714286" style="35" customWidth="1"/>
    <col min="12849" max="12849" width="9.71428571428571" style="35" customWidth="1"/>
    <col min="12850" max="12856" width="6" style="35" customWidth="1"/>
    <col min="12857" max="13084" width="9.14285714285714" style="35"/>
    <col min="13085" max="13085" width="7.14285714285714" style="35" customWidth="1"/>
    <col min="13086" max="13086" width="9.57142857142857" style="35" customWidth="1"/>
    <col min="13087" max="13087" width="5.14285714285714" style="35" customWidth="1"/>
    <col min="13088" max="13092" width="9" style="35" hidden="1" customWidth="1"/>
    <col min="13093" max="13093" width="4.71428571428571" style="35" customWidth="1"/>
    <col min="13094" max="13094" width="4.14285714285714" style="35" customWidth="1"/>
    <col min="13095" max="13095" width="4.42857142857143" style="35" customWidth="1"/>
    <col min="13096" max="13096" width="4.57142857142857" style="35" customWidth="1"/>
    <col min="13097" max="13097" width="4.28571428571429" style="35" customWidth="1"/>
    <col min="13098" max="13098" width="4.57142857142857" style="35" customWidth="1"/>
    <col min="13099" max="13099" width="4.71428571428571" style="35" customWidth="1"/>
    <col min="13100" max="13100" width="18.2857142857143" style="35" customWidth="1"/>
    <col min="13101" max="13101" width="6" style="35" customWidth="1"/>
    <col min="13102" max="13102" width="5" style="35" customWidth="1"/>
    <col min="13103" max="13103" width="9" style="35" customWidth="1"/>
    <col min="13104" max="13104" width="9.85714285714286" style="35" customWidth="1"/>
    <col min="13105" max="13105" width="9.71428571428571" style="35" customWidth="1"/>
    <col min="13106" max="13112" width="6" style="35" customWidth="1"/>
    <col min="13113" max="13340" width="9.14285714285714" style="35"/>
    <col min="13341" max="13341" width="7.14285714285714" style="35" customWidth="1"/>
    <col min="13342" max="13342" width="9.57142857142857" style="35" customWidth="1"/>
    <col min="13343" max="13343" width="5.14285714285714" style="35" customWidth="1"/>
    <col min="13344" max="13348" width="9" style="35" hidden="1" customWidth="1"/>
    <col min="13349" max="13349" width="4.71428571428571" style="35" customWidth="1"/>
    <col min="13350" max="13350" width="4.14285714285714" style="35" customWidth="1"/>
    <col min="13351" max="13351" width="4.42857142857143" style="35" customWidth="1"/>
    <col min="13352" max="13352" width="4.57142857142857" style="35" customWidth="1"/>
    <col min="13353" max="13353" width="4.28571428571429" style="35" customWidth="1"/>
    <col min="13354" max="13354" width="4.57142857142857" style="35" customWidth="1"/>
    <col min="13355" max="13355" width="4.71428571428571" style="35" customWidth="1"/>
    <col min="13356" max="13356" width="18.2857142857143" style="35" customWidth="1"/>
    <col min="13357" max="13357" width="6" style="35" customWidth="1"/>
    <col min="13358" max="13358" width="5" style="35" customWidth="1"/>
    <col min="13359" max="13359" width="9" style="35" customWidth="1"/>
    <col min="13360" max="13360" width="9.85714285714286" style="35" customWidth="1"/>
    <col min="13361" max="13361" width="9.71428571428571" style="35" customWidth="1"/>
    <col min="13362" max="13368" width="6" style="35" customWidth="1"/>
    <col min="13369" max="13596" width="9.14285714285714" style="35"/>
    <col min="13597" max="13597" width="7.14285714285714" style="35" customWidth="1"/>
    <col min="13598" max="13598" width="9.57142857142857" style="35" customWidth="1"/>
    <col min="13599" max="13599" width="5.14285714285714" style="35" customWidth="1"/>
    <col min="13600" max="13604" width="9" style="35" hidden="1" customWidth="1"/>
    <col min="13605" max="13605" width="4.71428571428571" style="35" customWidth="1"/>
    <col min="13606" max="13606" width="4.14285714285714" style="35" customWidth="1"/>
    <col min="13607" max="13607" width="4.42857142857143" style="35" customWidth="1"/>
    <col min="13608" max="13608" width="4.57142857142857" style="35" customWidth="1"/>
    <col min="13609" max="13609" width="4.28571428571429" style="35" customWidth="1"/>
    <col min="13610" max="13610" width="4.57142857142857" style="35" customWidth="1"/>
    <col min="13611" max="13611" width="4.71428571428571" style="35" customWidth="1"/>
    <col min="13612" max="13612" width="18.2857142857143" style="35" customWidth="1"/>
    <col min="13613" max="13613" width="6" style="35" customWidth="1"/>
    <col min="13614" max="13614" width="5" style="35" customWidth="1"/>
    <col min="13615" max="13615" width="9" style="35" customWidth="1"/>
    <col min="13616" max="13616" width="9.85714285714286" style="35" customWidth="1"/>
    <col min="13617" max="13617" width="9.71428571428571" style="35" customWidth="1"/>
    <col min="13618" max="13624" width="6" style="35" customWidth="1"/>
    <col min="13625" max="13852" width="9.14285714285714" style="35"/>
    <col min="13853" max="13853" width="7.14285714285714" style="35" customWidth="1"/>
    <col min="13854" max="13854" width="9.57142857142857" style="35" customWidth="1"/>
    <col min="13855" max="13855" width="5.14285714285714" style="35" customWidth="1"/>
    <col min="13856" max="13860" width="9" style="35" hidden="1" customWidth="1"/>
    <col min="13861" max="13861" width="4.71428571428571" style="35" customWidth="1"/>
    <col min="13862" max="13862" width="4.14285714285714" style="35" customWidth="1"/>
    <col min="13863" max="13863" width="4.42857142857143" style="35" customWidth="1"/>
    <col min="13864" max="13864" width="4.57142857142857" style="35" customWidth="1"/>
    <col min="13865" max="13865" width="4.28571428571429" style="35" customWidth="1"/>
    <col min="13866" max="13866" width="4.57142857142857" style="35" customWidth="1"/>
    <col min="13867" max="13867" width="4.71428571428571" style="35" customWidth="1"/>
    <col min="13868" max="13868" width="18.2857142857143" style="35" customWidth="1"/>
    <col min="13869" max="13869" width="6" style="35" customWidth="1"/>
    <col min="13870" max="13870" width="5" style="35" customWidth="1"/>
    <col min="13871" max="13871" width="9" style="35" customWidth="1"/>
    <col min="13872" max="13872" width="9.85714285714286" style="35" customWidth="1"/>
    <col min="13873" max="13873" width="9.71428571428571" style="35" customWidth="1"/>
    <col min="13874" max="13880" width="6" style="35" customWidth="1"/>
    <col min="13881" max="14108" width="9.14285714285714" style="35"/>
    <col min="14109" max="14109" width="7.14285714285714" style="35" customWidth="1"/>
    <col min="14110" max="14110" width="9.57142857142857" style="35" customWidth="1"/>
    <col min="14111" max="14111" width="5.14285714285714" style="35" customWidth="1"/>
    <col min="14112" max="14116" width="9" style="35" hidden="1" customWidth="1"/>
    <col min="14117" max="14117" width="4.71428571428571" style="35" customWidth="1"/>
    <col min="14118" max="14118" width="4.14285714285714" style="35" customWidth="1"/>
    <col min="14119" max="14119" width="4.42857142857143" style="35" customWidth="1"/>
    <col min="14120" max="14120" width="4.57142857142857" style="35" customWidth="1"/>
    <col min="14121" max="14121" width="4.28571428571429" style="35" customWidth="1"/>
    <col min="14122" max="14122" width="4.57142857142857" style="35" customWidth="1"/>
    <col min="14123" max="14123" width="4.71428571428571" style="35" customWidth="1"/>
    <col min="14124" max="14124" width="18.2857142857143" style="35" customWidth="1"/>
    <col min="14125" max="14125" width="6" style="35" customWidth="1"/>
    <col min="14126" max="14126" width="5" style="35" customWidth="1"/>
    <col min="14127" max="14127" width="9" style="35" customWidth="1"/>
    <col min="14128" max="14128" width="9.85714285714286" style="35" customWidth="1"/>
    <col min="14129" max="14129" width="9.71428571428571" style="35" customWidth="1"/>
    <col min="14130" max="14136" width="6" style="35" customWidth="1"/>
    <col min="14137" max="14364" width="9.14285714285714" style="35"/>
    <col min="14365" max="14365" width="7.14285714285714" style="35" customWidth="1"/>
    <col min="14366" max="14366" width="9.57142857142857" style="35" customWidth="1"/>
    <col min="14367" max="14367" width="5.14285714285714" style="35" customWidth="1"/>
    <col min="14368" max="14372" width="9" style="35" hidden="1" customWidth="1"/>
    <col min="14373" max="14373" width="4.71428571428571" style="35" customWidth="1"/>
    <col min="14374" max="14374" width="4.14285714285714" style="35" customWidth="1"/>
    <col min="14375" max="14375" width="4.42857142857143" style="35" customWidth="1"/>
    <col min="14376" max="14376" width="4.57142857142857" style="35" customWidth="1"/>
    <col min="14377" max="14377" width="4.28571428571429" style="35" customWidth="1"/>
    <col min="14378" max="14378" width="4.57142857142857" style="35" customWidth="1"/>
    <col min="14379" max="14379" width="4.71428571428571" style="35" customWidth="1"/>
    <col min="14380" max="14380" width="18.2857142857143" style="35" customWidth="1"/>
    <col min="14381" max="14381" width="6" style="35" customWidth="1"/>
    <col min="14382" max="14382" width="5" style="35" customWidth="1"/>
    <col min="14383" max="14383" width="9" style="35" customWidth="1"/>
    <col min="14384" max="14384" width="9.85714285714286" style="35" customWidth="1"/>
    <col min="14385" max="14385" width="9.71428571428571" style="35" customWidth="1"/>
    <col min="14386" max="14392" width="6" style="35" customWidth="1"/>
    <col min="14393" max="14620" width="9.14285714285714" style="35"/>
    <col min="14621" max="14621" width="7.14285714285714" style="35" customWidth="1"/>
    <col min="14622" max="14622" width="9.57142857142857" style="35" customWidth="1"/>
    <col min="14623" max="14623" width="5.14285714285714" style="35" customWidth="1"/>
    <col min="14624" max="14628" width="9" style="35" hidden="1" customWidth="1"/>
    <col min="14629" max="14629" width="4.71428571428571" style="35" customWidth="1"/>
    <col min="14630" max="14630" width="4.14285714285714" style="35" customWidth="1"/>
    <col min="14631" max="14631" width="4.42857142857143" style="35" customWidth="1"/>
    <col min="14632" max="14632" width="4.57142857142857" style="35" customWidth="1"/>
    <col min="14633" max="14633" width="4.28571428571429" style="35" customWidth="1"/>
    <col min="14634" max="14634" width="4.57142857142857" style="35" customWidth="1"/>
    <col min="14635" max="14635" width="4.71428571428571" style="35" customWidth="1"/>
    <col min="14636" max="14636" width="18.2857142857143" style="35" customWidth="1"/>
    <col min="14637" max="14637" width="6" style="35" customWidth="1"/>
    <col min="14638" max="14638" width="5" style="35" customWidth="1"/>
    <col min="14639" max="14639" width="9" style="35" customWidth="1"/>
    <col min="14640" max="14640" width="9.85714285714286" style="35" customWidth="1"/>
    <col min="14641" max="14641" width="9.71428571428571" style="35" customWidth="1"/>
    <col min="14642" max="14648" width="6" style="35" customWidth="1"/>
    <col min="14649" max="14876" width="9.14285714285714" style="35"/>
    <col min="14877" max="14877" width="7.14285714285714" style="35" customWidth="1"/>
    <col min="14878" max="14878" width="9.57142857142857" style="35" customWidth="1"/>
    <col min="14879" max="14879" width="5.14285714285714" style="35" customWidth="1"/>
    <col min="14880" max="14884" width="9" style="35" hidden="1" customWidth="1"/>
    <col min="14885" max="14885" width="4.71428571428571" style="35" customWidth="1"/>
    <col min="14886" max="14886" width="4.14285714285714" style="35" customWidth="1"/>
    <col min="14887" max="14887" width="4.42857142857143" style="35" customWidth="1"/>
    <col min="14888" max="14888" width="4.57142857142857" style="35" customWidth="1"/>
    <col min="14889" max="14889" width="4.28571428571429" style="35" customWidth="1"/>
    <col min="14890" max="14890" width="4.57142857142857" style="35" customWidth="1"/>
    <col min="14891" max="14891" width="4.71428571428571" style="35" customWidth="1"/>
    <col min="14892" max="14892" width="18.2857142857143" style="35" customWidth="1"/>
    <col min="14893" max="14893" width="6" style="35" customWidth="1"/>
    <col min="14894" max="14894" width="5" style="35" customWidth="1"/>
    <col min="14895" max="14895" width="9" style="35" customWidth="1"/>
    <col min="14896" max="14896" width="9.85714285714286" style="35" customWidth="1"/>
    <col min="14897" max="14897" width="9.71428571428571" style="35" customWidth="1"/>
    <col min="14898" max="14904" width="6" style="35" customWidth="1"/>
    <col min="14905" max="15132" width="9.14285714285714" style="35"/>
    <col min="15133" max="15133" width="7.14285714285714" style="35" customWidth="1"/>
    <col min="15134" max="15134" width="9.57142857142857" style="35" customWidth="1"/>
    <col min="15135" max="15135" width="5.14285714285714" style="35" customWidth="1"/>
    <col min="15136" max="15140" width="9" style="35" hidden="1" customWidth="1"/>
    <col min="15141" max="15141" width="4.71428571428571" style="35" customWidth="1"/>
    <col min="15142" max="15142" width="4.14285714285714" style="35" customWidth="1"/>
    <col min="15143" max="15143" width="4.42857142857143" style="35" customWidth="1"/>
    <col min="15144" max="15144" width="4.57142857142857" style="35" customWidth="1"/>
    <col min="15145" max="15145" width="4.28571428571429" style="35" customWidth="1"/>
    <col min="15146" max="15146" width="4.57142857142857" style="35" customWidth="1"/>
    <col min="15147" max="15147" width="4.71428571428571" style="35" customWidth="1"/>
    <col min="15148" max="15148" width="18.2857142857143" style="35" customWidth="1"/>
    <col min="15149" max="15149" width="6" style="35" customWidth="1"/>
    <col min="15150" max="15150" width="5" style="35" customWidth="1"/>
    <col min="15151" max="15151" width="9" style="35" customWidth="1"/>
    <col min="15152" max="15152" width="9.85714285714286" style="35" customWidth="1"/>
    <col min="15153" max="15153" width="9.71428571428571" style="35" customWidth="1"/>
    <col min="15154" max="15160" width="6" style="35" customWidth="1"/>
    <col min="15161" max="15388" width="9.14285714285714" style="35"/>
    <col min="15389" max="15389" width="7.14285714285714" style="35" customWidth="1"/>
    <col min="15390" max="15390" width="9.57142857142857" style="35" customWidth="1"/>
    <col min="15391" max="15391" width="5.14285714285714" style="35" customWidth="1"/>
    <col min="15392" max="15396" width="9" style="35" hidden="1" customWidth="1"/>
    <col min="15397" max="15397" width="4.71428571428571" style="35" customWidth="1"/>
    <col min="15398" max="15398" width="4.14285714285714" style="35" customWidth="1"/>
    <col min="15399" max="15399" width="4.42857142857143" style="35" customWidth="1"/>
    <col min="15400" max="15400" width="4.57142857142857" style="35" customWidth="1"/>
    <col min="15401" max="15401" width="4.28571428571429" style="35" customWidth="1"/>
    <col min="15402" max="15402" width="4.57142857142857" style="35" customWidth="1"/>
    <col min="15403" max="15403" width="4.71428571428571" style="35" customWidth="1"/>
    <col min="15404" max="15404" width="18.2857142857143" style="35" customWidth="1"/>
    <col min="15405" max="15405" width="6" style="35" customWidth="1"/>
    <col min="15406" max="15406" width="5" style="35" customWidth="1"/>
    <col min="15407" max="15407" width="9" style="35" customWidth="1"/>
    <col min="15408" max="15408" width="9.85714285714286" style="35" customWidth="1"/>
    <col min="15409" max="15409" width="9.71428571428571" style="35" customWidth="1"/>
    <col min="15410" max="15416" width="6" style="35" customWidth="1"/>
    <col min="15417" max="15644" width="9.14285714285714" style="35"/>
    <col min="15645" max="15645" width="7.14285714285714" style="35" customWidth="1"/>
    <col min="15646" max="15646" width="9.57142857142857" style="35" customWidth="1"/>
    <col min="15647" max="15647" width="5.14285714285714" style="35" customWidth="1"/>
    <col min="15648" max="15652" width="9" style="35" hidden="1" customWidth="1"/>
    <col min="15653" max="15653" width="4.71428571428571" style="35" customWidth="1"/>
    <col min="15654" max="15654" width="4.14285714285714" style="35" customWidth="1"/>
    <col min="15655" max="15655" width="4.42857142857143" style="35" customWidth="1"/>
    <col min="15656" max="15656" width="4.57142857142857" style="35" customWidth="1"/>
    <col min="15657" max="15657" width="4.28571428571429" style="35" customWidth="1"/>
    <col min="15658" max="15658" width="4.57142857142857" style="35" customWidth="1"/>
    <col min="15659" max="15659" width="4.71428571428571" style="35" customWidth="1"/>
    <col min="15660" max="15660" width="18.2857142857143" style="35" customWidth="1"/>
    <col min="15661" max="15661" width="6" style="35" customWidth="1"/>
    <col min="15662" max="15662" width="5" style="35" customWidth="1"/>
    <col min="15663" max="15663" width="9" style="35" customWidth="1"/>
    <col min="15664" max="15664" width="9.85714285714286" style="35" customWidth="1"/>
    <col min="15665" max="15665" width="9.71428571428571" style="35" customWidth="1"/>
    <col min="15666" max="15672" width="6" style="35" customWidth="1"/>
    <col min="15673" max="15900" width="9.14285714285714" style="35"/>
    <col min="15901" max="15901" width="7.14285714285714" style="35" customWidth="1"/>
    <col min="15902" max="15902" width="9.57142857142857" style="35" customWidth="1"/>
    <col min="15903" max="15903" width="5.14285714285714" style="35" customWidth="1"/>
    <col min="15904" max="15908" width="9" style="35" hidden="1" customWidth="1"/>
    <col min="15909" max="15909" width="4.71428571428571" style="35" customWidth="1"/>
    <col min="15910" max="15910" width="4.14285714285714" style="35" customWidth="1"/>
    <col min="15911" max="15911" width="4.42857142857143" style="35" customWidth="1"/>
    <col min="15912" max="15912" width="4.57142857142857" style="35" customWidth="1"/>
    <col min="15913" max="15913" width="4.28571428571429" style="35" customWidth="1"/>
    <col min="15914" max="15914" width="4.57142857142857" style="35" customWidth="1"/>
    <col min="15915" max="15915" width="4.71428571428571" style="35" customWidth="1"/>
    <col min="15916" max="15916" width="18.2857142857143" style="35" customWidth="1"/>
    <col min="15917" max="15917" width="6" style="35" customWidth="1"/>
    <col min="15918" max="15918" width="5" style="35" customWidth="1"/>
    <col min="15919" max="15919" width="9" style="35" customWidth="1"/>
    <col min="15920" max="15920" width="9.85714285714286" style="35" customWidth="1"/>
    <col min="15921" max="15921" width="9.71428571428571" style="35" customWidth="1"/>
    <col min="15922" max="15928" width="6" style="35" customWidth="1"/>
    <col min="15929" max="16156" width="9.14285714285714" style="35"/>
    <col min="16157" max="16157" width="7.14285714285714" style="35" customWidth="1"/>
    <col min="16158" max="16158" width="9.57142857142857" style="35" customWidth="1"/>
    <col min="16159" max="16159" width="5.14285714285714" style="35" customWidth="1"/>
    <col min="16160" max="16164" width="9" style="35" hidden="1" customWidth="1"/>
    <col min="16165" max="16165" width="4.71428571428571" style="35" customWidth="1"/>
    <col min="16166" max="16166" width="4.14285714285714" style="35" customWidth="1"/>
    <col min="16167" max="16167" width="4.42857142857143" style="35" customWidth="1"/>
    <col min="16168" max="16168" width="4.57142857142857" style="35" customWidth="1"/>
    <col min="16169" max="16169" width="4.28571428571429" style="35" customWidth="1"/>
    <col min="16170" max="16170" width="4.57142857142857" style="35" customWidth="1"/>
    <col min="16171" max="16171" width="4.71428571428571" style="35" customWidth="1"/>
    <col min="16172" max="16172" width="18.2857142857143" style="35" customWidth="1"/>
    <col min="16173" max="16173" width="6" style="35" customWidth="1"/>
    <col min="16174" max="16174" width="5" style="35" customWidth="1"/>
    <col min="16175" max="16175" width="9" style="35" customWidth="1"/>
    <col min="16176" max="16176" width="9.85714285714286" style="35" customWidth="1"/>
    <col min="16177" max="16177" width="9.71428571428571" style="35" customWidth="1"/>
    <col min="16178" max="16184" width="6" style="35" customWidth="1"/>
    <col min="16185" max="16384" width="9.14285714285714" style="35"/>
  </cols>
  <sheetData>
    <row r="1" ht="12.75" spans="1:53">
      <c r="A1" s="41"/>
      <c r="B1" s="42"/>
      <c r="C1" s="178"/>
      <c r="D1" s="44" t="s">
        <v>1239</v>
      </c>
      <c r="E1" s="44"/>
      <c r="F1" s="44"/>
      <c r="G1" s="44"/>
      <c r="H1" s="44"/>
      <c r="I1" s="44"/>
      <c r="J1" s="44"/>
      <c r="K1" s="44"/>
      <c r="L1" s="44"/>
      <c r="M1" s="44"/>
      <c r="N1" s="44"/>
      <c r="O1" s="44"/>
      <c r="P1" s="56"/>
      <c r="Q1" s="169"/>
      <c r="R1" s="44" t="s">
        <v>1240</v>
      </c>
      <c r="S1" s="44"/>
      <c r="T1" s="44"/>
      <c r="U1" s="44"/>
      <c r="V1" s="44"/>
      <c r="W1" s="44"/>
      <c r="X1" s="44"/>
      <c r="Y1" s="44"/>
      <c r="Z1" s="44"/>
      <c r="AA1" s="44"/>
      <c r="AB1" s="44"/>
      <c r="AC1" s="44"/>
      <c r="AD1" s="64"/>
      <c r="AH1" s="91" t="s">
        <v>1241</v>
      </c>
      <c r="AI1" s="44"/>
      <c r="AJ1" s="44"/>
      <c r="AK1" s="44"/>
      <c r="AL1" s="44"/>
      <c r="AM1" s="44"/>
      <c r="AN1" s="92"/>
      <c r="AU1" s="91" t="s">
        <v>1241</v>
      </c>
      <c r="AV1" s="44"/>
      <c r="AW1" s="44"/>
      <c r="AX1" s="44"/>
      <c r="AY1" s="44"/>
      <c r="AZ1" s="44"/>
      <c r="BA1" s="92"/>
    </row>
    <row r="2" s="177" customFormat="1" ht="12" spans="1:56">
      <c r="A2" s="45" t="s">
        <v>126</v>
      </c>
      <c r="B2" s="45" t="s">
        <v>125</v>
      </c>
      <c r="C2" s="62" t="s">
        <v>1242</v>
      </c>
      <c r="D2" s="47" t="s">
        <v>82</v>
      </c>
      <c r="E2" s="47" t="s">
        <v>4</v>
      </c>
      <c r="F2" s="47" t="s">
        <v>5</v>
      </c>
      <c r="G2" s="47" t="s">
        <v>6</v>
      </c>
      <c r="H2" s="47" t="s">
        <v>7</v>
      </c>
      <c r="I2" s="47" t="s">
        <v>8</v>
      </c>
      <c r="J2" s="47" t="s">
        <v>9</v>
      </c>
      <c r="K2" s="47" t="s">
        <v>10</v>
      </c>
      <c r="L2" s="47" t="s">
        <v>11</v>
      </c>
      <c r="M2" s="47" t="s">
        <v>12</v>
      </c>
      <c r="N2" s="47" t="s">
        <v>13</v>
      </c>
      <c r="O2" s="57" t="s">
        <v>14</v>
      </c>
      <c r="P2" s="47" t="s">
        <v>125</v>
      </c>
      <c r="Q2" s="62" t="s">
        <v>1242</v>
      </c>
      <c r="R2" s="47" t="s">
        <v>82</v>
      </c>
      <c r="S2" s="47" t="s">
        <v>4</v>
      </c>
      <c r="T2" s="47" t="s">
        <v>5</v>
      </c>
      <c r="U2" s="47" t="s">
        <v>6</v>
      </c>
      <c r="V2" s="47" t="s">
        <v>7</v>
      </c>
      <c r="W2" s="47" t="s">
        <v>8</v>
      </c>
      <c r="X2" s="47" t="s">
        <v>9</v>
      </c>
      <c r="Y2" s="47" t="s">
        <v>10</v>
      </c>
      <c r="Z2" s="47" t="s">
        <v>11</v>
      </c>
      <c r="AA2" s="47" t="s">
        <v>12</v>
      </c>
      <c r="AB2" s="47" t="s">
        <v>13</v>
      </c>
      <c r="AC2" s="57" t="s">
        <v>14</v>
      </c>
      <c r="AD2" s="64"/>
      <c r="AF2" s="65" t="s">
        <v>82</v>
      </c>
      <c r="AG2" s="93" t="s">
        <v>4</v>
      </c>
      <c r="AH2" s="93" t="s">
        <v>5</v>
      </c>
      <c r="AI2" s="93" t="s">
        <v>6</v>
      </c>
      <c r="AJ2" s="93" t="s">
        <v>7</v>
      </c>
      <c r="AK2" s="93" t="s">
        <v>8</v>
      </c>
      <c r="AL2" s="93" t="s">
        <v>9</v>
      </c>
      <c r="AM2" s="93" t="s">
        <v>10</v>
      </c>
      <c r="AN2" s="93" t="s">
        <v>11</v>
      </c>
      <c r="AO2" s="93" t="s">
        <v>12</v>
      </c>
      <c r="AP2" s="93" t="s">
        <v>13</v>
      </c>
      <c r="AQ2" s="106" t="s">
        <v>14</v>
      </c>
      <c r="AR2" s="35"/>
      <c r="AS2" s="65" t="s">
        <v>82</v>
      </c>
      <c r="AT2" s="93" t="s">
        <v>4</v>
      </c>
      <c r="AU2" s="93" t="s">
        <v>5</v>
      </c>
      <c r="AV2" s="93" t="s">
        <v>6</v>
      </c>
      <c r="AW2" s="93" t="s">
        <v>7</v>
      </c>
      <c r="AX2" s="93" t="s">
        <v>8</v>
      </c>
      <c r="AY2" s="93" t="s">
        <v>9</v>
      </c>
      <c r="AZ2" s="93" t="s">
        <v>10</v>
      </c>
      <c r="BA2" s="93" t="s">
        <v>11</v>
      </c>
      <c r="BB2" s="93" t="s">
        <v>12</v>
      </c>
      <c r="BC2" s="93" t="s">
        <v>13</v>
      </c>
      <c r="BD2" s="106" t="s">
        <v>14</v>
      </c>
    </row>
    <row r="3" ht="12" spans="1:56">
      <c r="A3" s="48"/>
      <c r="B3" s="48" t="s">
        <v>1252</v>
      </c>
      <c r="C3" s="63"/>
      <c r="D3" s="50">
        <f>COUNTA(D4:D1000)-COUNTIF(D4:D1000,"N/A")</f>
        <v>1</v>
      </c>
      <c r="E3" s="50">
        <f t="shared" ref="E3:O3" si="0">COUNTA(E4:E1000)-COUNTIF(E4:E1000,"N/A")</f>
        <v>3</v>
      </c>
      <c r="F3" s="50">
        <f t="shared" si="0"/>
        <v>7</v>
      </c>
      <c r="G3" s="50">
        <f t="shared" si="0"/>
        <v>7</v>
      </c>
      <c r="H3" s="50">
        <f t="shared" si="0"/>
        <v>11</v>
      </c>
      <c r="I3" s="50">
        <f t="shared" si="0"/>
        <v>14</v>
      </c>
      <c r="J3" s="50">
        <f t="shared" si="0"/>
        <v>15</v>
      </c>
      <c r="K3" s="50">
        <f t="shared" si="0"/>
        <v>19</v>
      </c>
      <c r="L3" s="50">
        <f t="shared" si="0"/>
        <v>24</v>
      </c>
      <c r="M3" s="50">
        <f t="shared" si="0"/>
        <v>20</v>
      </c>
      <c r="N3" s="50">
        <f t="shared" si="0"/>
        <v>21</v>
      </c>
      <c r="O3" s="58">
        <f t="shared" si="0"/>
        <v>17</v>
      </c>
      <c r="P3" s="48" t="str">
        <f>B3</f>
        <v>Chem</v>
      </c>
      <c r="Q3" s="63"/>
      <c r="R3" s="50">
        <f>COUNTA(R4:R1000)-COUNTIF(R4:R1000,"N/A")</f>
        <v>21</v>
      </c>
      <c r="S3" s="50">
        <f t="shared" ref="S3:AC3" si="1">COUNTA(S4:S1000)-COUNTIF(S4:S1000,"N/A")</f>
        <v>20</v>
      </c>
      <c r="T3" s="50">
        <f t="shared" si="1"/>
        <v>21</v>
      </c>
      <c r="U3" s="50">
        <f t="shared" si="1"/>
        <v>18</v>
      </c>
      <c r="V3" s="50">
        <f t="shared" si="1"/>
        <v>20</v>
      </c>
      <c r="W3" s="50">
        <f t="shared" si="1"/>
        <v>19</v>
      </c>
      <c r="X3" s="50">
        <f t="shared" si="1"/>
        <v>18</v>
      </c>
      <c r="Y3" s="50">
        <f t="shared" si="1"/>
        <v>19</v>
      </c>
      <c r="Z3" s="50">
        <f t="shared" si="1"/>
        <v>24</v>
      </c>
      <c r="AA3" s="50">
        <f t="shared" si="1"/>
        <v>23</v>
      </c>
      <c r="AB3" s="50">
        <f t="shared" si="1"/>
        <v>23</v>
      </c>
      <c r="AC3" s="58">
        <f t="shared" si="1"/>
        <v>7</v>
      </c>
      <c r="AD3" s="64"/>
      <c r="AE3" s="157" t="s">
        <v>16</v>
      </c>
      <c r="AF3" s="94">
        <f t="shared" ref="AF3:AQ3" si="2">SUM($C$4:$C$204)-SUMIF(D$4:D$204,"=N/A",$C$4:$C$204)</f>
        <v>15000</v>
      </c>
      <c r="AG3" s="94">
        <f t="shared" si="2"/>
        <v>19333.3333333333</v>
      </c>
      <c r="AH3" s="94">
        <f t="shared" si="2"/>
        <v>24275</v>
      </c>
      <c r="AI3" s="94">
        <f t="shared" si="2"/>
        <v>24275</v>
      </c>
      <c r="AJ3" s="94">
        <f t="shared" si="2"/>
        <v>26545.8333333333</v>
      </c>
      <c r="AK3" s="94">
        <f t="shared" si="2"/>
        <v>28504.1666666667</v>
      </c>
      <c r="AL3" s="94">
        <f t="shared" si="2"/>
        <v>28829.1666666667</v>
      </c>
      <c r="AM3" s="94">
        <f t="shared" si="2"/>
        <v>29716.6666666667</v>
      </c>
      <c r="AN3" s="94">
        <f t="shared" si="2"/>
        <v>43204.1666666667</v>
      </c>
      <c r="AO3" s="94">
        <f t="shared" si="2"/>
        <v>38325</v>
      </c>
      <c r="AP3" s="94">
        <f t="shared" si="2"/>
        <v>39041.6666666667</v>
      </c>
      <c r="AQ3" s="107">
        <f t="shared" si="2"/>
        <v>27525</v>
      </c>
      <c r="AS3" s="67">
        <f t="shared" ref="AS3:BD3" si="3">SUM($Q$4:$Q$200)-SUMIF(R$4:R$2000,"=N/A",$Q$4:$Q$2000)</f>
        <v>69550</v>
      </c>
      <c r="AT3" s="108">
        <f t="shared" si="3"/>
        <v>66750</v>
      </c>
      <c r="AU3" s="108">
        <f t="shared" si="3"/>
        <v>70250</v>
      </c>
      <c r="AV3" s="108">
        <f t="shared" si="3"/>
        <v>66150</v>
      </c>
      <c r="AW3" s="108">
        <f t="shared" si="3"/>
        <v>72150</v>
      </c>
      <c r="AX3" s="108">
        <f t="shared" si="3"/>
        <v>69150</v>
      </c>
      <c r="AY3" s="108">
        <f t="shared" si="3"/>
        <v>66150</v>
      </c>
      <c r="AZ3" s="108">
        <f t="shared" si="3"/>
        <v>66650</v>
      </c>
      <c r="BA3" s="108">
        <f t="shared" si="3"/>
        <v>78050</v>
      </c>
      <c r="BB3" s="108">
        <f t="shared" si="3"/>
        <v>74250</v>
      </c>
      <c r="BC3" s="108">
        <f t="shared" si="3"/>
        <v>74250</v>
      </c>
      <c r="BD3" s="125">
        <f t="shared" si="3"/>
        <v>36500</v>
      </c>
    </row>
    <row r="4" spans="1:56">
      <c r="A4" s="118">
        <v>1</v>
      </c>
      <c r="B4" s="55" t="s">
        <v>210</v>
      </c>
      <c r="C4" s="184">
        <v>2200</v>
      </c>
      <c r="D4" s="52" t="s">
        <v>98</v>
      </c>
      <c r="E4" s="52" t="s">
        <v>98</v>
      </c>
      <c r="F4" s="52" t="s">
        <v>98</v>
      </c>
      <c r="G4" s="52" t="s">
        <v>98</v>
      </c>
      <c r="H4" s="52" t="s">
        <v>98</v>
      </c>
      <c r="I4" s="52" t="s">
        <v>98</v>
      </c>
      <c r="J4" s="52" t="s">
        <v>98</v>
      </c>
      <c r="K4" s="52" t="s">
        <v>98</v>
      </c>
      <c r="L4" s="52" t="s">
        <v>106</v>
      </c>
      <c r="M4" s="52" t="s">
        <v>106</v>
      </c>
      <c r="N4" s="52" t="s">
        <v>106</v>
      </c>
      <c r="O4" s="59" t="s">
        <v>98</v>
      </c>
      <c r="P4" s="52" t="s">
        <v>285</v>
      </c>
      <c r="Q4" s="53">
        <v>2000</v>
      </c>
      <c r="R4" s="52" t="s">
        <v>117</v>
      </c>
      <c r="S4" s="52" t="s">
        <v>98</v>
      </c>
      <c r="T4" s="52" t="s">
        <v>98</v>
      </c>
      <c r="U4" s="52" t="s">
        <v>98</v>
      </c>
      <c r="V4" s="52" t="s">
        <v>98</v>
      </c>
      <c r="W4" s="52" t="s">
        <v>98</v>
      </c>
      <c r="X4" s="52" t="s">
        <v>98</v>
      </c>
      <c r="Y4" s="52" t="s">
        <v>98</v>
      </c>
      <c r="Z4" s="52" t="s">
        <v>100</v>
      </c>
      <c r="AA4" s="52" t="s">
        <v>100</v>
      </c>
      <c r="AB4" s="52" t="s">
        <v>100</v>
      </c>
      <c r="AC4" s="52" t="s">
        <v>100</v>
      </c>
      <c r="AD4" s="55"/>
      <c r="AE4" s="158" t="s">
        <v>83</v>
      </c>
      <c r="AF4" s="95">
        <f t="shared" ref="AF4:AQ4" si="4">SUM($C$4:$C$204)-SUMIF(D$4:D$204,"=N/A",$C$4:$C$204)-SUMIF(D$4:D$204,"=NotPaid",$C$4:$C$204)</f>
        <v>15000</v>
      </c>
      <c r="AG4" s="95">
        <f t="shared" si="4"/>
        <v>19333.3333333333</v>
      </c>
      <c r="AH4" s="95">
        <f t="shared" si="4"/>
        <v>24275</v>
      </c>
      <c r="AI4" s="95">
        <f t="shared" si="4"/>
        <v>24275</v>
      </c>
      <c r="AJ4" s="95">
        <f t="shared" si="4"/>
        <v>26545.8333333333</v>
      </c>
      <c r="AK4" s="95">
        <f t="shared" si="4"/>
        <v>28504.1666666667</v>
      </c>
      <c r="AL4" s="95">
        <f t="shared" si="4"/>
        <v>28829.1666666667</v>
      </c>
      <c r="AM4" s="95">
        <f t="shared" si="4"/>
        <v>29391.6666666667</v>
      </c>
      <c r="AN4" s="95">
        <f t="shared" si="4"/>
        <v>43204.1666666667</v>
      </c>
      <c r="AO4" s="95">
        <f t="shared" si="4"/>
        <v>38325</v>
      </c>
      <c r="AP4" s="95">
        <f t="shared" si="4"/>
        <v>39041.6666666667</v>
      </c>
      <c r="AQ4" s="109">
        <f t="shared" si="4"/>
        <v>27150</v>
      </c>
      <c r="AS4" s="69">
        <f t="shared" ref="AS4:BD4" si="5">SUM($Q$4:$Q$200)-SUMIF(R$4:R$2000,"=N/A",$Q$4:$Q$2000)-SUMIF(R$4:R$2000,"=NotPaid",$Q$4:$Q$2000)</f>
        <v>66550</v>
      </c>
      <c r="AT4" s="95">
        <f t="shared" si="5"/>
        <v>66750</v>
      </c>
      <c r="AU4" s="95">
        <f t="shared" si="5"/>
        <v>70250</v>
      </c>
      <c r="AV4" s="95">
        <f t="shared" si="5"/>
        <v>66150</v>
      </c>
      <c r="AW4" s="95">
        <f t="shared" si="5"/>
        <v>71775</v>
      </c>
      <c r="AX4" s="95">
        <f t="shared" si="5"/>
        <v>45475</v>
      </c>
      <c r="AY4" s="95">
        <f t="shared" si="5"/>
        <v>18000</v>
      </c>
      <c r="AZ4" s="95">
        <f t="shared" si="5"/>
        <v>18000</v>
      </c>
      <c r="BA4" s="95">
        <f t="shared" si="5"/>
        <v>18000</v>
      </c>
      <c r="BB4" s="95">
        <f t="shared" si="5"/>
        <v>18000</v>
      </c>
      <c r="BC4" s="95">
        <f t="shared" si="5"/>
        <v>18000</v>
      </c>
      <c r="BD4" s="109">
        <f t="shared" si="5"/>
        <v>18000</v>
      </c>
    </row>
    <row r="5" ht="12" spans="1:56">
      <c r="A5" s="141">
        <f>A4+1</f>
        <v>2</v>
      </c>
      <c r="B5" s="139" t="s">
        <v>254</v>
      </c>
      <c r="C5" s="185">
        <v>2300</v>
      </c>
      <c r="D5" s="142" t="s">
        <v>98</v>
      </c>
      <c r="E5" s="142" t="s">
        <v>98</v>
      </c>
      <c r="F5" s="142" t="s">
        <v>98</v>
      </c>
      <c r="G5" s="142" t="s">
        <v>98</v>
      </c>
      <c r="H5" s="142" t="s">
        <v>98</v>
      </c>
      <c r="I5" s="142" t="s">
        <v>98</v>
      </c>
      <c r="J5" s="142" t="s">
        <v>98</v>
      </c>
      <c r="K5" s="142" t="s">
        <v>98</v>
      </c>
      <c r="L5" s="139" t="s">
        <v>106</v>
      </c>
      <c r="M5" s="139" t="s">
        <v>106</v>
      </c>
      <c r="N5" s="139" t="s">
        <v>106</v>
      </c>
      <c r="O5" s="143" t="s">
        <v>106</v>
      </c>
      <c r="P5" s="52" t="s">
        <v>254</v>
      </c>
      <c r="Q5" s="53">
        <v>2500</v>
      </c>
      <c r="R5" s="52" t="s">
        <v>109</v>
      </c>
      <c r="S5" s="52" t="s">
        <v>109</v>
      </c>
      <c r="T5" s="52" t="s">
        <v>98</v>
      </c>
      <c r="U5" s="52" t="s">
        <v>98</v>
      </c>
      <c r="V5" s="52" t="s">
        <v>98</v>
      </c>
      <c r="W5" s="52" t="s">
        <v>98</v>
      </c>
      <c r="X5" s="52" t="s">
        <v>98</v>
      </c>
      <c r="Y5" s="52" t="s">
        <v>98</v>
      </c>
      <c r="Z5" s="52" t="s">
        <v>98</v>
      </c>
      <c r="AA5" s="52" t="s">
        <v>98</v>
      </c>
      <c r="AB5" s="52" t="s">
        <v>98</v>
      </c>
      <c r="AC5" s="39" t="s">
        <v>98</v>
      </c>
      <c r="AD5" s="55"/>
      <c r="AE5" s="158" t="s">
        <v>84</v>
      </c>
      <c r="AF5" s="85"/>
      <c r="AG5" s="85"/>
      <c r="AH5" s="85"/>
      <c r="AI5" s="103"/>
      <c r="AJ5" s="103"/>
      <c r="AK5" s="103"/>
      <c r="AL5" s="103">
        <f>-1500/8-1400</f>
        <v>-1587.5</v>
      </c>
      <c r="AM5" s="103">
        <f>-375/3</f>
        <v>-125</v>
      </c>
      <c r="AN5" s="103">
        <f>-(1350/4+1350/4)/2-2300*19/30-2300/2+100/4</f>
        <v>-2919.16666666667</v>
      </c>
      <c r="AO5" s="103">
        <f>-100/4-1300/8</f>
        <v>-187.5</v>
      </c>
      <c r="AP5" s="103">
        <f>-100/4-100/4-100*2/3-51-500*2/3-100</f>
        <v>-601</v>
      </c>
      <c r="AQ5" s="126">
        <f>(-(2300*11/30)-2000-3*313/2-400-50)+(150+137-25-100)+(-75-25)</f>
        <v>-3700.83333333333</v>
      </c>
      <c r="AS5" s="111">
        <f>(-2300+1000*2/3)+(-369-200-188-213-125-188)+(-920)+(-1875)</f>
        <v>-5711.33333333333</v>
      </c>
      <c r="AT5" s="85">
        <f>(-625)+(63)</f>
        <v>-562</v>
      </c>
      <c r="AU5" s="85">
        <f>(-200)</f>
        <v>-200</v>
      </c>
      <c r="AV5" s="103"/>
      <c r="AW5" s="103"/>
      <c r="AX5" s="103">
        <f>200</f>
        <v>200</v>
      </c>
      <c r="AY5" s="96"/>
      <c r="AZ5" s="103"/>
      <c r="BA5" s="103"/>
      <c r="BB5" s="103"/>
      <c r="BC5" s="103"/>
      <c r="BD5" s="131">
        <f>(213)</f>
        <v>213</v>
      </c>
    </row>
    <row r="6" ht="12" spans="1:56">
      <c r="A6" s="51">
        <f t="shared" ref="A6:A72" si="6">A5+1</f>
        <v>3</v>
      </c>
      <c r="B6" s="54"/>
      <c r="C6" s="53"/>
      <c r="D6" s="52"/>
      <c r="E6" s="52"/>
      <c r="F6" s="52"/>
      <c r="G6" s="52"/>
      <c r="H6" s="52"/>
      <c r="I6" s="52"/>
      <c r="J6" s="52"/>
      <c r="K6" s="52"/>
      <c r="L6" s="52"/>
      <c r="M6" s="52"/>
      <c r="N6" s="52"/>
      <c r="O6" s="59"/>
      <c r="P6" s="52" t="s">
        <v>302</v>
      </c>
      <c r="Q6" s="53">
        <v>2300</v>
      </c>
      <c r="R6" s="52" t="s">
        <v>98</v>
      </c>
      <c r="S6" s="52" t="s">
        <v>98</v>
      </c>
      <c r="T6" s="52" t="s">
        <v>98</v>
      </c>
      <c r="U6" s="52" t="s">
        <v>98</v>
      </c>
      <c r="V6" s="52" t="s">
        <v>98</v>
      </c>
      <c r="W6" s="52" t="s">
        <v>98</v>
      </c>
      <c r="X6" s="52" t="s">
        <v>98</v>
      </c>
      <c r="Y6" s="52" t="s">
        <v>98</v>
      </c>
      <c r="Z6" s="52" t="s">
        <v>98</v>
      </c>
      <c r="AA6" s="52" t="s">
        <v>98</v>
      </c>
      <c r="AB6" s="52" t="s">
        <v>98</v>
      </c>
      <c r="AC6" s="39" t="s">
        <v>98</v>
      </c>
      <c r="AD6" s="55"/>
      <c r="AE6" s="159" t="s">
        <v>17</v>
      </c>
      <c r="AF6" s="78">
        <f>SUM(AF4:AF5)</f>
        <v>15000</v>
      </c>
      <c r="AG6" s="78">
        <f t="shared" ref="AG6:AQ6" si="7">SUM(AG4:AG5)</f>
        <v>19333.3333333333</v>
      </c>
      <c r="AH6" s="78">
        <f t="shared" si="7"/>
        <v>24275</v>
      </c>
      <c r="AI6" s="78">
        <f t="shared" si="7"/>
        <v>24275</v>
      </c>
      <c r="AJ6" s="78">
        <f t="shared" si="7"/>
        <v>26545.8333333333</v>
      </c>
      <c r="AK6" s="78">
        <f t="shared" si="7"/>
        <v>28504.1666666667</v>
      </c>
      <c r="AL6" s="78">
        <f t="shared" si="7"/>
        <v>27241.6666666667</v>
      </c>
      <c r="AM6" s="78">
        <f t="shared" si="7"/>
        <v>29266.6666666667</v>
      </c>
      <c r="AN6" s="78">
        <f t="shared" si="7"/>
        <v>40285</v>
      </c>
      <c r="AO6" s="78">
        <f t="shared" si="7"/>
        <v>38137.5</v>
      </c>
      <c r="AP6" s="78">
        <f t="shared" si="7"/>
        <v>38440.6666666667</v>
      </c>
      <c r="AQ6" s="112">
        <f t="shared" si="7"/>
        <v>23449.1666666667</v>
      </c>
      <c r="AS6" s="72">
        <f>SUM(AS4:AS5)</f>
        <v>60838.6666666667</v>
      </c>
      <c r="AT6" s="78">
        <f t="shared" ref="AT6:AV6" si="8">SUM(AT4:AT5)</f>
        <v>66188</v>
      </c>
      <c r="AU6" s="78">
        <f t="shared" si="8"/>
        <v>70050</v>
      </c>
      <c r="AV6" s="78">
        <f t="shared" si="8"/>
        <v>66150</v>
      </c>
      <c r="AW6" s="78">
        <f t="shared" ref="AW6:BD6" si="9">SUM(AW4:AW5)</f>
        <v>71775</v>
      </c>
      <c r="AX6" s="78">
        <f t="shared" si="9"/>
        <v>45675</v>
      </c>
      <c r="AY6" s="78">
        <f t="shared" si="9"/>
        <v>18000</v>
      </c>
      <c r="AZ6" s="78">
        <f t="shared" si="9"/>
        <v>18000</v>
      </c>
      <c r="BA6" s="78">
        <f t="shared" si="9"/>
        <v>18000</v>
      </c>
      <c r="BB6" s="78">
        <f t="shared" si="9"/>
        <v>18000</v>
      </c>
      <c r="BC6" s="78">
        <f t="shared" si="9"/>
        <v>18000</v>
      </c>
      <c r="BD6" s="112">
        <f t="shared" si="9"/>
        <v>18213</v>
      </c>
    </row>
    <row r="7" ht="12" spans="1:56">
      <c r="A7" s="51">
        <f t="shared" si="6"/>
        <v>4</v>
      </c>
      <c r="B7" s="54"/>
      <c r="C7" s="53"/>
      <c r="D7" s="52"/>
      <c r="E7" s="52"/>
      <c r="F7" s="52"/>
      <c r="G7" s="52"/>
      <c r="H7" s="52"/>
      <c r="I7" s="52"/>
      <c r="J7" s="52"/>
      <c r="K7" s="52"/>
      <c r="L7" s="52"/>
      <c r="M7" s="52"/>
      <c r="N7" s="52"/>
      <c r="O7" s="59"/>
      <c r="P7" s="52"/>
      <c r="Q7" s="53"/>
      <c r="R7" s="52"/>
      <c r="S7" s="52"/>
      <c r="T7" s="52"/>
      <c r="U7" s="52"/>
      <c r="V7" s="52"/>
      <c r="W7" s="52"/>
      <c r="X7" s="52"/>
      <c r="Y7" s="52"/>
      <c r="Z7" s="52"/>
      <c r="AA7" s="52"/>
      <c r="AB7" s="52"/>
      <c r="AD7" s="55"/>
      <c r="AE7" s="73"/>
      <c r="AF7" s="74"/>
      <c r="AG7" s="74"/>
      <c r="AH7" s="74"/>
      <c r="AI7" s="74"/>
      <c r="AJ7" s="74"/>
      <c r="AK7" s="74"/>
      <c r="AL7" s="74"/>
      <c r="AM7" s="74"/>
      <c r="AN7" s="74"/>
      <c r="AO7" s="74"/>
      <c r="AP7" s="74"/>
      <c r="AQ7" s="74"/>
      <c r="AS7" s="113"/>
      <c r="AT7" s="113"/>
      <c r="AU7" s="114"/>
      <c r="AV7" s="115"/>
      <c r="AW7" s="115"/>
      <c r="AX7" s="115"/>
      <c r="AY7" s="115"/>
      <c r="AZ7" s="115"/>
      <c r="BA7" s="115"/>
      <c r="BB7" s="127"/>
      <c r="BC7" s="127"/>
      <c r="BD7" s="127"/>
    </row>
    <row r="8" spans="1:53">
      <c r="A8" s="118">
        <f t="shared" si="6"/>
        <v>5</v>
      </c>
      <c r="B8" s="166" t="s">
        <v>170</v>
      </c>
      <c r="C8" s="186">
        <v>2500</v>
      </c>
      <c r="D8" s="119" t="s">
        <v>98</v>
      </c>
      <c r="E8" s="119" t="s">
        <v>98</v>
      </c>
      <c r="F8" s="119" t="s">
        <v>98</v>
      </c>
      <c r="G8" s="119" t="s">
        <v>98</v>
      </c>
      <c r="H8" s="119" t="s">
        <v>98</v>
      </c>
      <c r="I8" s="119" t="s">
        <v>98</v>
      </c>
      <c r="J8" s="119" t="s">
        <v>98</v>
      </c>
      <c r="K8" s="119" t="s">
        <v>106</v>
      </c>
      <c r="L8" s="119" t="s">
        <v>106</v>
      </c>
      <c r="M8" s="119" t="s">
        <v>106</v>
      </c>
      <c r="N8" s="119" t="s">
        <v>106</v>
      </c>
      <c r="O8" s="61" t="s">
        <v>106</v>
      </c>
      <c r="P8" s="52" t="s">
        <v>170</v>
      </c>
      <c r="Q8" s="53">
        <v>2300</v>
      </c>
      <c r="R8" s="52" t="s">
        <v>106</v>
      </c>
      <c r="S8" s="52" t="s">
        <v>106</v>
      </c>
      <c r="T8" s="52" t="s">
        <v>106</v>
      </c>
      <c r="U8" s="52" t="s">
        <v>106</v>
      </c>
      <c r="V8" s="52" t="s">
        <v>106</v>
      </c>
      <c r="W8" s="52" t="s">
        <v>100</v>
      </c>
      <c r="X8" s="52" t="s">
        <v>100</v>
      </c>
      <c r="Y8" s="52" t="s">
        <v>100</v>
      </c>
      <c r="Z8" s="52" t="s">
        <v>100</v>
      </c>
      <c r="AA8" s="52" t="s">
        <v>100</v>
      </c>
      <c r="AB8" s="52" t="s">
        <v>100</v>
      </c>
      <c r="AC8" s="39" t="s">
        <v>100</v>
      </c>
      <c r="AD8" s="55"/>
      <c r="AF8" s="55"/>
      <c r="AH8" s="97" t="s">
        <v>85</v>
      </c>
      <c r="AI8" s="98"/>
      <c r="AJ8" s="98"/>
      <c r="AK8" s="98"/>
      <c r="AL8" s="98"/>
      <c r="AM8" s="98"/>
      <c r="AN8" s="99"/>
      <c r="AS8" s="55"/>
      <c r="AU8" s="97" t="s">
        <v>85</v>
      </c>
      <c r="AV8" s="98"/>
      <c r="AW8" s="98"/>
      <c r="AX8" s="98"/>
      <c r="AY8" s="98"/>
      <c r="AZ8" s="98"/>
      <c r="BA8" s="99"/>
    </row>
    <row r="9" ht="12" spans="1:59">
      <c r="A9" s="141">
        <f t="shared" si="6"/>
        <v>6</v>
      </c>
      <c r="B9" s="139" t="s">
        <v>197</v>
      </c>
      <c r="C9" s="185">
        <v>1000</v>
      </c>
      <c r="D9" s="142" t="s">
        <v>98</v>
      </c>
      <c r="E9" s="142" t="s">
        <v>98</v>
      </c>
      <c r="F9" s="142" t="s">
        <v>98</v>
      </c>
      <c r="G9" s="142" t="s">
        <v>98</v>
      </c>
      <c r="H9" s="142" t="s">
        <v>98</v>
      </c>
      <c r="I9" s="142" t="s">
        <v>98</v>
      </c>
      <c r="J9" s="142" t="s">
        <v>98</v>
      </c>
      <c r="K9" s="142" t="s">
        <v>98</v>
      </c>
      <c r="L9" s="142" t="s">
        <v>98</v>
      </c>
      <c r="M9" s="142" t="s">
        <v>98</v>
      </c>
      <c r="N9" s="142" t="s">
        <v>103</v>
      </c>
      <c r="O9" s="156" t="s">
        <v>98</v>
      </c>
      <c r="P9" s="54" t="s">
        <v>197</v>
      </c>
      <c r="Q9" s="53">
        <v>1500</v>
      </c>
      <c r="R9" s="52" t="s">
        <v>98</v>
      </c>
      <c r="S9" s="52" t="s">
        <v>106</v>
      </c>
      <c r="T9" s="52" t="s">
        <v>106</v>
      </c>
      <c r="U9" s="52" t="s">
        <v>98</v>
      </c>
      <c r="V9" s="52" t="s">
        <v>98</v>
      </c>
      <c r="W9" s="52" t="s">
        <v>98</v>
      </c>
      <c r="X9" s="52" t="s">
        <v>98</v>
      </c>
      <c r="Y9" s="52" t="s">
        <v>98</v>
      </c>
      <c r="Z9" s="52" t="s">
        <v>98</v>
      </c>
      <c r="AA9" s="52" t="s">
        <v>98</v>
      </c>
      <c r="AB9" s="52" t="s">
        <v>98</v>
      </c>
      <c r="AC9" s="39" t="s">
        <v>98</v>
      </c>
      <c r="AD9" s="55"/>
      <c r="AE9" s="75" t="s">
        <v>1243</v>
      </c>
      <c r="AF9" s="76">
        <f t="shared" ref="AF9:BD9" si="10">IFERROR(AF10/AF6,0)</f>
        <v>0.86</v>
      </c>
      <c r="AG9" s="76">
        <f t="shared" si="10"/>
        <v>0.713793103448276</v>
      </c>
      <c r="AH9" s="76">
        <f t="shared" si="10"/>
        <v>0.613903192584964</v>
      </c>
      <c r="AI9" s="76">
        <f t="shared" si="10"/>
        <v>0.613903192584964</v>
      </c>
      <c r="AJ9" s="76">
        <f t="shared" si="10"/>
        <v>0.726996703814158</v>
      </c>
      <c r="AK9" s="76">
        <f t="shared" si="10"/>
        <v>0.519719339277883</v>
      </c>
      <c r="AL9" s="76">
        <f t="shared" si="10"/>
        <v>0.544814928112573</v>
      </c>
      <c r="AM9" s="76">
        <f t="shared" si="10"/>
        <v>0.548519362186788</v>
      </c>
      <c r="AN9" s="76">
        <f t="shared" si="10"/>
        <v>0.477770882462455</v>
      </c>
      <c r="AO9" s="76">
        <f t="shared" si="10"/>
        <v>0.517384464110128</v>
      </c>
      <c r="AP9" s="76">
        <f t="shared" si="10"/>
        <v>0.485920726314147</v>
      </c>
      <c r="AQ9" s="116">
        <f t="shared" si="10"/>
        <v>0.690193681367497</v>
      </c>
      <c r="AS9" s="117">
        <f t="shared" si="10"/>
        <v>0.542297661574876</v>
      </c>
      <c r="AT9" s="76">
        <f t="shared" si="10"/>
        <v>0.490366833867166</v>
      </c>
      <c r="AU9" s="76">
        <f t="shared" si="10"/>
        <v>0.476222698072805</v>
      </c>
      <c r="AV9" s="76">
        <f t="shared" si="10"/>
        <v>0.508049886621315</v>
      </c>
      <c r="AW9" s="76">
        <f t="shared" si="10"/>
        <v>0.495663531870428</v>
      </c>
      <c r="AX9" s="76">
        <f t="shared" si="10"/>
        <v>0.602435686918446</v>
      </c>
      <c r="AY9" s="76">
        <f t="shared" si="10"/>
        <v>1</v>
      </c>
      <c r="AZ9" s="76">
        <f t="shared" si="10"/>
        <v>1</v>
      </c>
      <c r="BA9" s="76">
        <f t="shared" si="10"/>
        <v>1</v>
      </c>
      <c r="BB9" s="76">
        <f t="shared" si="10"/>
        <v>1</v>
      </c>
      <c r="BC9" s="76">
        <f t="shared" si="10"/>
        <v>1</v>
      </c>
      <c r="BD9" s="116">
        <f t="shared" si="10"/>
        <v>1</v>
      </c>
      <c r="BG9" s="144"/>
    </row>
    <row r="10" ht="12" spans="1:58">
      <c r="A10" s="51">
        <f t="shared" si="6"/>
        <v>7</v>
      </c>
      <c r="B10" s="54"/>
      <c r="C10" s="53"/>
      <c r="D10" s="52"/>
      <c r="E10" s="52"/>
      <c r="F10" s="52"/>
      <c r="G10" s="52"/>
      <c r="H10" s="52"/>
      <c r="I10" s="52"/>
      <c r="J10" s="52"/>
      <c r="K10" s="52"/>
      <c r="L10" s="52"/>
      <c r="M10" s="52"/>
      <c r="N10" s="52"/>
      <c r="O10" s="59"/>
      <c r="P10" s="52" t="s">
        <v>292</v>
      </c>
      <c r="Q10" s="53">
        <v>2200</v>
      </c>
      <c r="R10" s="52" t="s">
        <v>106</v>
      </c>
      <c r="S10" s="52" t="s">
        <v>106</v>
      </c>
      <c r="T10" s="52" t="s">
        <v>106</v>
      </c>
      <c r="U10" s="52" t="s">
        <v>98</v>
      </c>
      <c r="V10" s="52" t="s">
        <v>98</v>
      </c>
      <c r="W10" s="52" t="s">
        <v>98</v>
      </c>
      <c r="X10" s="52" t="s">
        <v>98</v>
      </c>
      <c r="Y10" s="52" t="s">
        <v>98</v>
      </c>
      <c r="Z10" s="52" t="s">
        <v>98</v>
      </c>
      <c r="AA10" s="52" t="s">
        <v>100</v>
      </c>
      <c r="AB10" s="52" t="s">
        <v>100</v>
      </c>
      <c r="AC10" s="39" t="s">
        <v>100</v>
      </c>
      <c r="AD10" s="55"/>
      <c r="AE10" s="77" t="s">
        <v>1244</v>
      </c>
      <c r="AF10" s="78">
        <f>AF6-(AF18+AF26+AF34+AF42+AF50+AF58+AF66+AF74+AF82+AF90+AF98+AF106+AF114+AF122+AF130+AF138)</f>
        <v>12900</v>
      </c>
      <c r="AG10" s="78">
        <f t="shared" ref="AG10:BD10" si="11">AG6-(AG18+AG26+AG34+AG42+AG50+AG58+AG66+AG74+AG82+AG90+AG98+AG106+AG114+AG122+AG130+AG138)</f>
        <v>13800</v>
      </c>
      <c r="AH10" s="78">
        <f t="shared" si="11"/>
        <v>14902.5</v>
      </c>
      <c r="AI10" s="78">
        <f t="shared" si="11"/>
        <v>14902.5</v>
      </c>
      <c r="AJ10" s="78">
        <f t="shared" si="11"/>
        <v>19298.7333333333</v>
      </c>
      <c r="AK10" s="78">
        <f t="shared" si="11"/>
        <v>14814.1666666667</v>
      </c>
      <c r="AL10" s="78">
        <f t="shared" si="11"/>
        <v>14841.6666666667</v>
      </c>
      <c r="AM10" s="78">
        <f t="shared" si="11"/>
        <v>16053.3333333333</v>
      </c>
      <c r="AN10" s="78">
        <f t="shared" si="11"/>
        <v>19247</v>
      </c>
      <c r="AO10" s="78">
        <f t="shared" si="11"/>
        <v>19731.75</v>
      </c>
      <c r="AP10" s="78">
        <f t="shared" si="11"/>
        <v>18679.1166666667</v>
      </c>
      <c r="AQ10" s="112">
        <f t="shared" si="11"/>
        <v>16184.4666666667</v>
      </c>
      <c r="AS10" s="72">
        <f t="shared" si="11"/>
        <v>32992.6666666667</v>
      </c>
      <c r="AT10" s="78">
        <f t="shared" si="11"/>
        <v>32456.4</v>
      </c>
      <c r="AU10" s="78">
        <f t="shared" si="11"/>
        <v>33359.4</v>
      </c>
      <c r="AV10" s="78">
        <f t="shared" si="11"/>
        <v>33607.5</v>
      </c>
      <c r="AW10" s="78">
        <f t="shared" si="11"/>
        <v>35576.25</v>
      </c>
      <c r="AX10" s="78">
        <f t="shared" si="11"/>
        <v>27516.25</v>
      </c>
      <c r="AY10" s="78">
        <f t="shared" si="11"/>
        <v>18000</v>
      </c>
      <c r="AZ10" s="78">
        <f t="shared" si="11"/>
        <v>18000</v>
      </c>
      <c r="BA10" s="78">
        <f t="shared" si="11"/>
        <v>18000</v>
      </c>
      <c r="BB10" s="78">
        <f t="shared" si="11"/>
        <v>18000</v>
      </c>
      <c r="BC10" s="78">
        <f t="shared" si="11"/>
        <v>18000</v>
      </c>
      <c r="BD10" s="112">
        <f t="shared" si="11"/>
        <v>18213</v>
      </c>
      <c r="BF10" s="144"/>
    </row>
    <row r="11" ht="12" spans="1:30">
      <c r="A11" s="118">
        <f t="shared" si="6"/>
        <v>8</v>
      </c>
      <c r="B11" s="151" t="s">
        <v>227</v>
      </c>
      <c r="C11" s="187">
        <f>2000*2/3</f>
        <v>1333.33333333333</v>
      </c>
      <c r="D11" s="119" t="s">
        <v>98</v>
      </c>
      <c r="E11" s="119" t="s">
        <v>98</v>
      </c>
      <c r="F11" s="119" t="s">
        <v>98</v>
      </c>
      <c r="G11" s="119" t="s">
        <v>98</v>
      </c>
      <c r="H11" s="166" t="s">
        <v>106</v>
      </c>
      <c r="I11" s="166" t="s">
        <v>106</v>
      </c>
      <c r="J11" s="166" t="s">
        <v>106</v>
      </c>
      <c r="K11" s="166" t="s">
        <v>106</v>
      </c>
      <c r="L11" s="166" t="s">
        <v>106</v>
      </c>
      <c r="M11" s="166" t="s">
        <v>106</v>
      </c>
      <c r="N11" s="166" t="s">
        <v>106</v>
      </c>
      <c r="O11" s="168" t="s">
        <v>103</v>
      </c>
      <c r="P11" s="52"/>
      <c r="Q11" s="53"/>
      <c r="R11" s="52"/>
      <c r="S11" s="52"/>
      <c r="T11" s="52"/>
      <c r="U11" s="52"/>
      <c r="V11" s="52"/>
      <c r="W11" s="52"/>
      <c r="X11" s="52"/>
      <c r="Y11" s="52"/>
      <c r="Z11" s="52"/>
      <c r="AA11" s="52"/>
      <c r="AB11" s="52"/>
      <c r="AD11" s="55"/>
    </row>
    <row r="12" ht="12" spans="1:56">
      <c r="A12" s="52">
        <f t="shared" si="6"/>
        <v>9</v>
      </c>
      <c r="B12" s="54" t="s">
        <v>273</v>
      </c>
      <c r="C12" s="53">
        <f>2000*2/3</f>
        <v>1333.33333333333</v>
      </c>
      <c r="D12" s="52" t="s">
        <v>98</v>
      </c>
      <c r="E12" s="52" t="s">
        <v>98</v>
      </c>
      <c r="F12" s="52" t="s">
        <v>98</v>
      </c>
      <c r="G12" s="52" t="s">
        <v>98</v>
      </c>
      <c r="H12" s="52" t="s">
        <v>98</v>
      </c>
      <c r="I12" s="52" t="s">
        <v>98</v>
      </c>
      <c r="J12" s="52" t="s">
        <v>98</v>
      </c>
      <c r="K12" s="52" t="s">
        <v>98</v>
      </c>
      <c r="L12" s="52" t="s">
        <v>98</v>
      </c>
      <c r="M12" s="52" t="s">
        <v>98</v>
      </c>
      <c r="N12" s="52" t="s">
        <v>103</v>
      </c>
      <c r="O12" s="59" t="s">
        <v>103</v>
      </c>
      <c r="P12" s="52"/>
      <c r="Q12" s="53"/>
      <c r="R12" s="52"/>
      <c r="S12" s="52"/>
      <c r="T12" s="52"/>
      <c r="U12" s="52"/>
      <c r="V12" s="52"/>
      <c r="W12" s="52"/>
      <c r="X12" s="52"/>
      <c r="Y12" s="52"/>
      <c r="Z12" s="52"/>
      <c r="AA12" s="52"/>
      <c r="AB12" s="52"/>
      <c r="AD12" s="55"/>
      <c r="AE12" s="41"/>
      <c r="AF12" s="42"/>
      <c r="AG12" s="42"/>
      <c r="AH12" s="42"/>
      <c r="AI12" s="42"/>
      <c r="AJ12" s="42"/>
      <c r="AK12" s="100" t="s">
        <v>105</v>
      </c>
      <c r="AL12" s="101"/>
      <c r="AM12" s="42"/>
      <c r="AN12" s="42"/>
      <c r="AO12" s="42"/>
      <c r="AP12" s="42"/>
      <c r="AQ12" s="133"/>
      <c r="AS12" s="118"/>
      <c r="AT12" s="119"/>
      <c r="AU12" s="119"/>
      <c r="AV12" s="119"/>
      <c r="AW12" s="119"/>
      <c r="AX12" s="128" t="s">
        <v>105</v>
      </c>
      <c r="AY12" s="56"/>
      <c r="AZ12" s="119"/>
      <c r="BA12" s="119"/>
      <c r="BB12" s="119"/>
      <c r="BC12" s="119"/>
      <c r="BD12" s="61"/>
    </row>
    <row r="13" spans="1:58">
      <c r="A13" s="51">
        <f t="shared" si="6"/>
        <v>10</v>
      </c>
      <c r="B13" s="54" t="s">
        <v>175</v>
      </c>
      <c r="C13" s="184">
        <f>2000*2/3</f>
        <v>1333.33333333333</v>
      </c>
      <c r="D13" s="52" t="s">
        <v>98</v>
      </c>
      <c r="E13" s="52" t="s">
        <v>110</v>
      </c>
      <c r="F13" s="52" t="s">
        <v>106</v>
      </c>
      <c r="G13" s="52" t="s">
        <v>106</v>
      </c>
      <c r="H13" s="52" t="s">
        <v>106</v>
      </c>
      <c r="I13" s="52" t="s">
        <v>106</v>
      </c>
      <c r="J13" s="52" t="s">
        <v>106</v>
      </c>
      <c r="K13" s="52" t="s">
        <v>106</v>
      </c>
      <c r="L13" s="52" t="s">
        <v>106</v>
      </c>
      <c r="M13" s="52" t="s">
        <v>106</v>
      </c>
      <c r="N13" s="52" t="s">
        <v>103</v>
      </c>
      <c r="O13" s="60" t="s">
        <v>103</v>
      </c>
      <c r="P13" s="52"/>
      <c r="Q13" s="53"/>
      <c r="R13" s="52"/>
      <c r="S13" s="52"/>
      <c r="T13" s="52"/>
      <c r="U13" s="52"/>
      <c r="V13" s="52"/>
      <c r="W13" s="52"/>
      <c r="X13" s="52"/>
      <c r="Y13" s="52"/>
      <c r="Z13" s="52"/>
      <c r="AA13" s="52"/>
      <c r="AB13" s="52"/>
      <c r="AD13" s="55"/>
      <c r="AE13" s="88" t="s">
        <v>83</v>
      </c>
      <c r="AF13" s="89">
        <f t="shared" ref="AF13:AQ13" si="12">SUMIF(D$4:D$224,$AK12,$C$4:$C$224)</f>
        <v>0</v>
      </c>
      <c r="AG13" s="89">
        <f t="shared" si="12"/>
        <v>0</v>
      </c>
      <c r="AH13" s="89">
        <f t="shared" si="12"/>
        <v>0</v>
      </c>
      <c r="AI13" s="89">
        <f t="shared" si="12"/>
        <v>0</v>
      </c>
      <c r="AJ13" s="89">
        <f t="shared" si="12"/>
        <v>0</v>
      </c>
      <c r="AK13" s="89">
        <f t="shared" si="12"/>
        <v>0</v>
      </c>
      <c r="AL13" s="89">
        <f t="shared" si="12"/>
        <v>0</v>
      </c>
      <c r="AM13" s="89">
        <f t="shared" si="12"/>
        <v>6000</v>
      </c>
      <c r="AN13" s="89">
        <f t="shared" si="12"/>
        <v>9000</v>
      </c>
      <c r="AO13" s="89">
        <f t="shared" si="12"/>
        <v>0</v>
      </c>
      <c r="AP13" s="89">
        <f t="shared" si="12"/>
        <v>0</v>
      </c>
      <c r="AQ13" s="134">
        <f t="shared" si="12"/>
        <v>0</v>
      </c>
      <c r="AS13" s="120">
        <f t="shared" ref="AS13:BD13" si="13">SUMIF(R$4:R$2000,$AX12,$Q$4:$Q$2000)</f>
        <v>0</v>
      </c>
      <c r="AT13" s="121">
        <f t="shared" si="13"/>
        <v>0</v>
      </c>
      <c r="AU13" s="121">
        <f t="shared" si="13"/>
        <v>0</v>
      </c>
      <c r="AV13" s="121">
        <f t="shared" si="13"/>
        <v>0</v>
      </c>
      <c r="AW13" s="121">
        <f t="shared" si="13"/>
        <v>0</v>
      </c>
      <c r="AX13" s="121">
        <f t="shared" si="13"/>
        <v>0</v>
      </c>
      <c r="AY13" s="121">
        <f t="shared" si="13"/>
        <v>0</v>
      </c>
      <c r="AZ13" s="121">
        <f t="shared" si="13"/>
        <v>0</v>
      </c>
      <c r="BA13" s="121">
        <f t="shared" si="13"/>
        <v>0</v>
      </c>
      <c r="BB13" s="121">
        <f t="shared" si="13"/>
        <v>0</v>
      </c>
      <c r="BC13" s="121">
        <f t="shared" si="13"/>
        <v>0</v>
      </c>
      <c r="BD13" s="129">
        <f t="shared" si="13"/>
        <v>0</v>
      </c>
      <c r="BF13" s="144"/>
    </row>
    <row r="14" spans="1:58">
      <c r="A14" s="51">
        <f t="shared" si="6"/>
        <v>11</v>
      </c>
      <c r="B14" s="54" t="s">
        <v>183</v>
      </c>
      <c r="C14" s="184">
        <f>1900*2/3</f>
        <v>1266.66666666667</v>
      </c>
      <c r="D14" s="52" t="s">
        <v>98</v>
      </c>
      <c r="E14" s="52" t="s">
        <v>98</v>
      </c>
      <c r="F14" s="52" t="s">
        <v>106</v>
      </c>
      <c r="G14" s="52" t="s">
        <v>106</v>
      </c>
      <c r="H14" s="52" t="s">
        <v>106</v>
      </c>
      <c r="I14" s="52" t="s">
        <v>106</v>
      </c>
      <c r="J14" s="52" t="s">
        <v>106</v>
      </c>
      <c r="K14" s="52" t="s">
        <v>106</v>
      </c>
      <c r="L14" s="52" t="s">
        <v>106</v>
      </c>
      <c r="M14" s="52" t="s">
        <v>98</v>
      </c>
      <c r="N14" s="52" t="s">
        <v>98</v>
      </c>
      <c r="O14" s="59" t="s">
        <v>98</v>
      </c>
      <c r="P14" s="52"/>
      <c r="Q14" s="53"/>
      <c r="R14" s="52"/>
      <c r="S14" s="52"/>
      <c r="T14" s="52"/>
      <c r="U14" s="52"/>
      <c r="V14" s="52"/>
      <c r="W14" s="52"/>
      <c r="X14" s="52"/>
      <c r="Y14" s="52"/>
      <c r="Z14" s="52"/>
      <c r="AA14" s="52"/>
      <c r="AB14" s="52"/>
      <c r="AD14" s="55"/>
      <c r="AE14" s="81" t="s">
        <v>1243</v>
      </c>
      <c r="AF14" s="90">
        <v>0.7</v>
      </c>
      <c r="AG14" s="90">
        <v>0.7</v>
      </c>
      <c r="AH14" s="90">
        <v>0.7</v>
      </c>
      <c r="AI14" s="90">
        <v>0.7</v>
      </c>
      <c r="AJ14" s="90">
        <v>0.7</v>
      </c>
      <c r="AK14" s="90">
        <v>0.7</v>
      </c>
      <c r="AL14" s="90">
        <v>0.7</v>
      </c>
      <c r="AM14" s="90">
        <v>0.7</v>
      </c>
      <c r="AN14" s="90">
        <v>0.7</v>
      </c>
      <c r="AO14" s="90">
        <v>0.7</v>
      </c>
      <c r="AP14" s="90">
        <v>0.7</v>
      </c>
      <c r="AQ14" s="130">
        <v>0.7</v>
      </c>
      <c r="AS14" s="123">
        <v>0.6</v>
      </c>
      <c r="AT14" s="90">
        <v>0.6</v>
      </c>
      <c r="AU14" s="90">
        <v>0.6</v>
      </c>
      <c r="AV14" s="90">
        <v>0.6</v>
      </c>
      <c r="AW14" s="90">
        <v>0.6</v>
      </c>
      <c r="AX14" s="90">
        <v>0.6</v>
      </c>
      <c r="AY14" s="90">
        <v>0.6</v>
      </c>
      <c r="AZ14" s="90">
        <v>0.6</v>
      </c>
      <c r="BA14" s="90">
        <v>0.6</v>
      </c>
      <c r="BB14" s="90">
        <v>0.6</v>
      </c>
      <c r="BC14" s="90">
        <v>0.6</v>
      </c>
      <c r="BD14" s="130">
        <v>0.6</v>
      </c>
      <c r="BF14" s="144"/>
    </row>
    <row r="15" spans="1:58">
      <c r="A15" s="51">
        <f t="shared" si="6"/>
        <v>12</v>
      </c>
      <c r="B15" s="54" t="s">
        <v>279</v>
      </c>
      <c r="C15" s="184">
        <f>4000*2/3</f>
        <v>2666.66666666667</v>
      </c>
      <c r="D15" s="52" t="s">
        <v>98</v>
      </c>
      <c r="E15" s="52" t="s">
        <v>98</v>
      </c>
      <c r="F15" s="52" t="s">
        <v>98</v>
      </c>
      <c r="G15" s="52" t="s">
        <v>98</v>
      </c>
      <c r="H15" s="52" t="s">
        <v>98</v>
      </c>
      <c r="I15" s="52" t="s">
        <v>98</v>
      </c>
      <c r="J15" s="52" t="s">
        <v>98</v>
      </c>
      <c r="K15" s="52" t="s">
        <v>98</v>
      </c>
      <c r="L15" s="52" t="s">
        <v>98</v>
      </c>
      <c r="M15" s="52" t="s">
        <v>98</v>
      </c>
      <c r="N15" s="52" t="s">
        <v>106</v>
      </c>
      <c r="O15" s="59" t="s">
        <v>98</v>
      </c>
      <c r="P15" s="52"/>
      <c r="Q15" s="53"/>
      <c r="R15" s="52"/>
      <c r="S15" s="52"/>
      <c r="T15" s="52"/>
      <c r="U15" s="52"/>
      <c r="V15" s="52"/>
      <c r="W15" s="52"/>
      <c r="X15" s="52"/>
      <c r="Y15" s="52"/>
      <c r="Z15" s="52"/>
      <c r="AA15" s="52"/>
      <c r="AB15" s="52"/>
      <c r="AD15" s="55"/>
      <c r="AE15" s="83" t="s">
        <v>1245</v>
      </c>
      <c r="AF15" s="85">
        <v>4</v>
      </c>
      <c r="AG15" s="85">
        <v>4</v>
      </c>
      <c r="AH15" s="85">
        <v>4</v>
      </c>
      <c r="AI15" s="85">
        <v>4</v>
      </c>
      <c r="AJ15" s="85">
        <v>4</v>
      </c>
      <c r="AK15" s="85">
        <v>4</v>
      </c>
      <c r="AL15" s="85">
        <v>4</v>
      </c>
      <c r="AM15" s="85">
        <v>4</v>
      </c>
      <c r="AN15" s="85">
        <v>4</v>
      </c>
      <c r="AO15" s="85">
        <v>4</v>
      </c>
      <c r="AP15" s="85">
        <v>4</v>
      </c>
      <c r="AQ15" s="131">
        <v>4</v>
      </c>
      <c r="AS15" s="111">
        <v>17</v>
      </c>
      <c r="AT15" s="85">
        <v>17</v>
      </c>
      <c r="AU15" s="85">
        <v>17</v>
      </c>
      <c r="AV15" s="85">
        <v>17</v>
      </c>
      <c r="AW15" s="85">
        <v>17</v>
      </c>
      <c r="AX15" s="85">
        <v>17</v>
      </c>
      <c r="AY15" s="85">
        <v>17</v>
      </c>
      <c r="AZ15" s="85">
        <v>17</v>
      </c>
      <c r="BA15" s="85">
        <v>17</v>
      </c>
      <c r="BB15" s="85">
        <v>17</v>
      </c>
      <c r="BC15" s="85">
        <v>17</v>
      </c>
      <c r="BD15" s="131">
        <v>17</v>
      </c>
      <c r="BF15" s="144"/>
    </row>
    <row r="16" ht="12" spans="1:56">
      <c r="A16" s="141">
        <f t="shared" si="6"/>
        <v>13</v>
      </c>
      <c r="B16" s="139" t="s">
        <v>218</v>
      </c>
      <c r="C16" s="188">
        <f>2000*2/3</f>
        <v>1333.33333333333</v>
      </c>
      <c r="D16" s="142" t="s">
        <v>98</v>
      </c>
      <c r="E16" s="142" t="s">
        <v>98</v>
      </c>
      <c r="F16" s="142" t="s">
        <v>98</v>
      </c>
      <c r="G16" s="142" t="s">
        <v>98</v>
      </c>
      <c r="H16" s="142" t="s">
        <v>98</v>
      </c>
      <c r="I16" s="142" t="s">
        <v>106</v>
      </c>
      <c r="J16" s="142" t="s">
        <v>106</v>
      </c>
      <c r="K16" s="142" t="s">
        <v>106</v>
      </c>
      <c r="L16" s="142" t="s">
        <v>106</v>
      </c>
      <c r="M16" s="142" t="s">
        <v>106</v>
      </c>
      <c r="N16" s="142" t="s">
        <v>98</v>
      </c>
      <c r="O16" s="156" t="s">
        <v>98</v>
      </c>
      <c r="P16" s="52"/>
      <c r="Q16" s="53"/>
      <c r="R16" s="52"/>
      <c r="S16" s="52"/>
      <c r="T16" s="52"/>
      <c r="U16" s="52"/>
      <c r="V16" s="52"/>
      <c r="W16" s="52"/>
      <c r="X16" s="52"/>
      <c r="Y16" s="52"/>
      <c r="Z16" s="52"/>
      <c r="AA16" s="52"/>
      <c r="AB16" s="52"/>
      <c r="AD16" s="55"/>
      <c r="AE16" s="83" t="s">
        <v>1246</v>
      </c>
      <c r="AF16" s="85">
        <v>4</v>
      </c>
      <c r="AG16" s="85">
        <v>4</v>
      </c>
      <c r="AH16" s="85">
        <v>4</v>
      </c>
      <c r="AI16" s="85">
        <v>4</v>
      </c>
      <c r="AJ16" s="85">
        <v>4</v>
      </c>
      <c r="AK16" s="85">
        <v>4</v>
      </c>
      <c r="AL16" s="85">
        <v>4</v>
      </c>
      <c r="AM16" s="85">
        <v>4</v>
      </c>
      <c r="AN16" s="85">
        <v>4</v>
      </c>
      <c r="AO16" s="85">
        <v>4</v>
      </c>
      <c r="AP16" s="85">
        <v>4</v>
      </c>
      <c r="AQ16" s="131">
        <v>4</v>
      </c>
      <c r="AS16" s="111">
        <v>17</v>
      </c>
      <c r="AT16" s="85">
        <v>17</v>
      </c>
      <c r="AU16" s="85">
        <v>17</v>
      </c>
      <c r="AV16" s="85">
        <v>17</v>
      </c>
      <c r="AW16" s="85">
        <v>17</v>
      </c>
      <c r="AX16" s="85">
        <v>17</v>
      </c>
      <c r="AY16" s="85">
        <v>17</v>
      </c>
      <c r="AZ16" s="85">
        <v>17</v>
      </c>
      <c r="BA16" s="85">
        <v>17</v>
      </c>
      <c r="BB16" s="85">
        <v>17</v>
      </c>
      <c r="BC16" s="85">
        <v>17</v>
      </c>
      <c r="BD16" s="131">
        <v>17</v>
      </c>
    </row>
    <row r="17" spans="1:56">
      <c r="A17" s="51">
        <f t="shared" si="6"/>
        <v>14</v>
      </c>
      <c r="B17" s="54"/>
      <c r="C17" s="53"/>
      <c r="D17" s="52"/>
      <c r="E17" s="52"/>
      <c r="F17" s="52"/>
      <c r="G17" s="52"/>
      <c r="H17" s="52"/>
      <c r="I17" s="52"/>
      <c r="J17" s="52"/>
      <c r="K17" s="52"/>
      <c r="L17" s="52"/>
      <c r="M17" s="52"/>
      <c r="N17" s="52"/>
      <c r="O17" s="59"/>
      <c r="P17" s="52"/>
      <c r="Q17" s="53"/>
      <c r="R17" s="52"/>
      <c r="S17" s="52"/>
      <c r="T17" s="52"/>
      <c r="U17" s="52"/>
      <c r="V17" s="52"/>
      <c r="W17" s="52"/>
      <c r="X17" s="52"/>
      <c r="Y17" s="52"/>
      <c r="Z17" s="52"/>
      <c r="AA17" s="52"/>
      <c r="AB17" s="52"/>
      <c r="AD17" s="55"/>
      <c r="AE17" s="83" t="s">
        <v>1247</v>
      </c>
      <c r="AF17" s="85"/>
      <c r="AG17" s="85"/>
      <c r="AH17" s="85"/>
      <c r="AI17" s="103"/>
      <c r="AJ17" s="103"/>
      <c r="AK17" s="104"/>
      <c r="AL17" s="104"/>
      <c r="AM17" s="103"/>
      <c r="AN17" s="103"/>
      <c r="AO17" s="103"/>
      <c r="AP17" s="103"/>
      <c r="AQ17" s="126"/>
      <c r="AS17" s="111"/>
      <c r="AT17" s="85"/>
      <c r="AU17" s="85"/>
      <c r="AV17" s="103"/>
      <c r="AW17" s="103"/>
      <c r="AX17" s="104"/>
      <c r="AY17" s="104"/>
      <c r="AZ17" s="103"/>
      <c r="BA17" s="103"/>
      <c r="BB17" s="103"/>
      <c r="BC17" s="103"/>
      <c r="BD17" s="126"/>
    </row>
    <row r="18" ht="12" spans="1:59">
      <c r="A18" s="51">
        <f t="shared" si="6"/>
        <v>15</v>
      </c>
      <c r="B18" s="54"/>
      <c r="C18" s="53"/>
      <c r="D18" s="52"/>
      <c r="E18" s="52"/>
      <c r="F18" s="52"/>
      <c r="G18" s="52"/>
      <c r="H18" s="52"/>
      <c r="I18" s="52"/>
      <c r="J18" s="52"/>
      <c r="K18" s="52"/>
      <c r="L18" s="52"/>
      <c r="M18" s="52"/>
      <c r="N18" s="52"/>
      <c r="O18" s="59"/>
      <c r="P18" s="54"/>
      <c r="Q18" s="53"/>
      <c r="R18" s="52"/>
      <c r="S18" s="52"/>
      <c r="T18" s="52"/>
      <c r="U18" s="52"/>
      <c r="V18" s="52"/>
      <c r="W18" s="52"/>
      <c r="X18" s="52"/>
      <c r="Y18" s="52"/>
      <c r="Z18" s="52"/>
      <c r="AA18" s="52"/>
      <c r="AB18" s="52"/>
      <c r="AD18" s="55"/>
      <c r="AE18" s="77" t="s">
        <v>1248</v>
      </c>
      <c r="AF18" s="78">
        <f t="shared" ref="AF18:AN18" si="14">AF13*AF14*AF16/AF15+AF17</f>
        <v>0</v>
      </c>
      <c r="AG18" s="78">
        <f t="shared" si="14"/>
        <v>0</v>
      </c>
      <c r="AH18" s="78">
        <f t="shared" si="14"/>
        <v>0</v>
      </c>
      <c r="AI18" s="78">
        <f t="shared" si="14"/>
        <v>0</v>
      </c>
      <c r="AJ18" s="78">
        <f t="shared" si="14"/>
        <v>0</v>
      </c>
      <c r="AK18" s="78">
        <f t="shared" si="14"/>
        <v>0</v>
      </c>
      <c r="AL18" s="78">
        <f t="shared" si="14"/>
        <v>0</v>
      </c>
      <c r="AM18" s="78">
        <f t="shared" si="14"/>
        <v>4200</v>
      </c>
      <c r="AN18" s="78">
        <f t="shared" si="14"/>
        <v>6300</v>
      </c>
      <c r="AO18" s="78">
        <f t="shared" ref="AO18:BD18" si="15">AO13*AO14*AO16/AO15+AO17</f>
        <v>0</v>
      </c>
      <c r="AP18" s="78">
        <f t="shared" si="15"/>
        <v>0</v>
      </c>
      <c r="AQ18" s="112">
        <f t="shared" si="15"/>
        <v>0</v>
      </c>
      <c r="AS18" s="72">
        <f t="shared" si="15"/>
        <v>0</v>
      </c>
      <c r="AT18" s="78">
        <f t="shared" si="15"/>
        <v>0</v>
      </c>
      <c r="AU18" s="78">
        <f t="shared" si="15"/>
        <v>0</v>
      </c>
      <c r="AV18" s="78">
        <f t="shared" si="15"/>
        <v>0</v>
      </c>
      <c r="AW18" s="78">
        <f t="shared" si="15"/>
        <v>0</v>
      </c>
      <c r="AX18" s="78">
        <f t="shared" si="15"/>
        <v>0</v>
      </c>
      <c r="AY18" s="78">
        <f t="shared" si="15"/>
        <v>0</v>
      </c>
      <c r="AZ18" s="78">
        <f t="shared" si="15"/>
        <v>0</v>
      </c>
      <c r="BA18" s="78">
        <f t="shared" si="15"/>
        <v>0</v>
      </c>
      <c r="BB18" s="78">
        <f t="shared" si="15"/>
        <v>0</v>
      </c>
      <c r="BC18" s="78">
        <f t="shared" si="15"/>
        <v>0</v>
      </c>
      <c r="BD18" s="112">
        <f t="shared" si="15"/>
        <v>0</v>
      </c>
      <c r="BF18" s="144"/>
      <c r="BG18" s="144"/>
    </row>
    <row r="19" ht="12" spans="1:56">
      <c r="A19" s="118">
        <f t="shared" si="6"/>
        <v>16</v>
      </c>
      <c r="B19" s="119" t="s">
        <v>161</v>
      </c>
      <c r="C19" s="187">
        <f>1350/4</f>
        <v>337.5</v>
      </c>
      <c r="D19" s="119" t="s">
        <v>98</v>
      </c>
      <c r="E19" s="119" t="s">
        <v>98</v>
      </c>
      <c r="F19" s="119" t="s">
        <v>115</v>
      </c>
      <c r="G19" s="119" t="s">
        <v>115</v>
      </c>
      <c r="H19" s="119" t="s">
        <v>106</v>
      </c>
      <c r="I19" s="119" t="s">
        <v>106</v>
      </c>
      <c r="J19" s="119" t="s">
        <v>106</v>
      </c>
      <c r="K19" s="119" t="s">
        <v>106</v>
      </c>
      <c r="L19" s="119" t="s">
        <v>106</v>
      </c>
      <c r="M19" s="119" t="s">
        <v>103</v>
      </c>
      <c r="N19" s="119" t="s">
        <v>103</v>
      </c>
      <c r="O19" s="61" t="s">
        <v>103</v>
      </c>
      <c r="P19" s="54"/>
      <c r="Q19" s="53"/>
      <c r="R19" s="52"/>
      <c r="S19" s="52"/>
      <c r="T19" s="52"/>
      <c r="U19" s="52"/>
      <c r="V19" s="52"/>
      <c r="W19" s="52"/>
      <c r="X19" s="52"/>
      <c r="Y19" s="52"/>
      <c r="Z19" s="52"/>
      <c r="AA19" s="52"/>
      <c r="AB19" s="52"/>
      <c r="AD19" s="55"/>
      <c r="AE19" s="86"/>
      <c r="AF19" s="87"/>
      <c r="AG19" s="87"/>
      <c r="AH19" s="87"/>
      <c r="AI19" s="87"/>
      <c r="AJ19" s="87"/>
      <c r="AK19" s="105"/>
      <c r="AL19" s="87"/>
      <c r="AM19" s="87"/>
      <c r="AN19" s="87"/>
      <c r="AO19" s="87"/>
      <c r="AP19" s="87"/>
      <c r="AQ19" s="87"/>
      <c r="AS19" s="87"/>
      <c r="AT19" s="87"/>
      <c r="AU19" s="87"/>
      <c r="AV19" s="87"/>
      <c r="AW19" s="87"/>
      <c r="AX19" s="105"/>
      <c r="AY19" s="87"/>
      <c r="AZ19" s="87"/>
      <c r="BA19" s="87"/>
      <c r="BB19" s="87"/>
      <c r="BC19" s="87"/>
      <c r="BD19" s="87"/>
    </row>
    <row r="20" ht="12" spans="1:63">
      <c r="A20" s="51">
        <f t="shared" si="6"/>
        <v>17</v>
      </c>
      <c r="B20" s="52" t="s">
        <v>173</v>
      </c>
      <c r="C20" s="184">
        <f>1350/4</f>
        <v>337.5</v>
      </c>
      <c r="D20" s="52" t="s">
        <v>98</v>
      </c>
      <c r="E20" s="52" t="s">
        <v>98</v>
      </c>
      <c r="F20" s="52" t="s">
        <v>115</v>
      </c>
      <c r="G20" s="52" t="s">
        <v>115</v>
      </c>
      <c r="H20" s="52" t="s">
        <v>106</v>
      </c>
      <c r="I20" s="52" t="s">
        <v>106</v>
      </c>
      <c r="J20" s="52" t="s">
        <v>106</v>
      </c>
      <c r="K20" s="52" t="s">
        <v>106</v>
      </c>
      <c r="L20" s="52" t="s">
        <v>106</v>
      </c>
      <c r="M20" s="52" t="s">
        <v>98</v>
      </c>
      <c r="N20" s="52" t="s">
        <v>98</v>
      </c>
      <c r="O20" s="59" t="s">
        <v>103</v>
      </c>
      <c r="P20" s="52"/>
      <c r="Q20" s="53"/>
      <c r="R20" s="52"/>
      <c r="S20" s="52"/>
      <c r="T20" s="52"/>
      <c r="U20" s="52"/>
      <c r="V20" s="52"/>
      <c r="W20" s="52"/>
      <c r="X20" s="52"/>
      <c r="Y20" s="52"/>
      <c r="Z20" s="52"/>
      <c r="AA20" s="52"/>
      <c r="AB20" s="52"/>
      <c r="AD20" s="55"/>
      <c r="AE20" s="41"/>
      <c r="AF20" s="42"/>
      <c r="AG20" s="42"/>
      <c r="AH20" s="42"/>
      <c r="AI20" s="42"/>
      <c r="AJ20" s="42"/>
      <c r="AK20" s="132" t="s">
        <v>103</v>
      </c>
      <c r="AL20" s="101"/>
      <c r="AM20" s="42"/>
      <c r="AN20" s="42"/>
      <c r="AO20" s="42"/>
      <c r="AP20" s="42"/>
      <c r="AQ20" s="133"/>
      <c r="AS20" s="41"/>
      <c r="AT20" s="42"/>
      <c r="AU20" s="42"/>
      <c r="AV20" s="42"/>
      <c r="AW20" s="42"/>
      <c r="AX20" s="132" t="s">
        <v>103</v>
      </c>
      <c r="AY20" s="101"/>
      <c r="AZ20" s="42"/>
      <c r="BA20" s="42"/>
      <c r="BB20" s="42"/>
      <c r="BC20" s="42"/>
      <c r="BD20" s="133"/>
      <c r="BK20" s="35">
        <f>406-37</f>
        <v>369</v>
      </c>
    </row>
    <row r="21" spans="1:56">
      <c r="A21" s="51">
        <f t="shared" si="6"/>
        <v>18</v>
      </c>
      <c r="B21" s="52" t="s">
        <v>242</v>
      </c>
      <c r="C21" s="136">
        <f>1250/4</f>
        <v>312.5</v>
      </c>
      <c r="D21" s="52" t="s">
        <v>98</v>
      </c>
      <c r="E21" s="52" t="s">
        <v>98</v>
      </c>
      <c r="F21" s="52" t="s">
        <v>98</v>
      </c>
      <c r="G21" s="52" t="s">
        <v>98</v>
      </c>
      <c r="H21" s="52" t="s">
        <v>98</v>
      </c>
      <c r="I21" s="52" t="s">
        <v>98</v>
      </c>
      <c r="J21" s="52" t="s">
        <v>98</v>
      </c>
      <c r="K21" s="52" t="s">
        <v>106</v>
      </c>
      <c r="L21" s="52" t="s">
        <v>106</v>
      </c>
      <c r="M21" s="52" t="s">
        <v>103</v>
      </c>
      <c r="N21" s="52" t="s">
        <v>103</v>
      </c>
      <c r="O21" s="59" t="s">
        <v>98</v>
      </c>
      <c r="P21" s="52"/>
      <c r="Q21" s="53"/>
      <c r="R21" s="52"/>
      <c r="S21" s="52"/>
      <c r="T21" s="52"/>
      <c r="U21" s="52"/>
      <c r="V21" s="52"/>
      <c r="W21" s="52"/>
      <c r="X21" s="52"/>
      <c r="Y21" s="52"/>
      <c r="Z21" s="52"/>
      <c r="AA21" s="52"/>
      <c r="AB21" s="52"/>
      <c r="AD21" s="55"/>
      <c r="AE21" s="88" t="s">
        <v>83</v>
      </c>
      <c r="AF21" s="89">
        <f t="shared" ref="AF21:AQ21" si="16">SUMIF(D$4:D$224,$AK20,$C$4:$C$224)</f>
        <v>0</v>
      </c>
      <c r="AG21" s="89">
        <f t="shared" si="16"/>
        <v>0</v>
      </c>
      <c r="AH21" s="89">
        <f t="shared" si="16"/>
        <v>0</v>
      </c>
      <c r="AI21" s="89">
        <f t="shared" si="16"/>
        <v>0</v>
      </c>
      <c r="AJ21" s="89">
        <f t="shared" si="16"/>
        <v>0</v>
      </c>
      <c r="AK21" s="89">
        <f t="shared" si="16"/>
        <v>0</v>
      </c>
      <c r="AL21" s="89">
        <f t="shared" si="16"/>
        <v>0</v>
      </c>
      <c r="AM21" s="89">
        <f t="shared" si="16"/>
        <v>0</v>
      </c>
      <c r="AN21" s="89">
        <f t="shared" si="16"/>
        <v>0</v>
      </c>
      <c r="AO21" s="89">
        <f t="shared" si="16"/>
        <v>8012.5</v>
      </c>
      <c r="AP21" s="89">
        <f t="shared" si="16"/>
        <v>11729.1666666667</v>
      </c>
      <c r="AQ21" s="134">
        <f t="shared" si="16"/>
        <v>5400</v>
      </c>
      <c r="AS21" s="124">
        <f t="shared" ref="AS21:BD21" si="17">SUMIF(R$4:R$2000,$AX20,$Q$4:$Q$2000)</f>
        <v>2300</v>
      </c>
      <c r="AT21" s="89">
        <f t="shared" si="17"/>
        <v>0</v>
      </c>
      <c r="AU21" s="89">
        <f t="shared" si="17"/>
        <v>0</v>
      </c>
      <c r="AV21" s="89">
        <f t="shared" si="17"/>
        <v>0</v>
      </c>
      <c r="AW21" s="89">
        <f t="shared" si="17"/>
        <v>0</v>
      </c>
      <c r="AX21" s="89">
        <f t="shared" si="17"/>
        <v>0</v>
      </c>
      <c r="AY21" s="89">
        <f t="shared" si="17"/>
        <v>0</v>
      </c>
      <c r="AZ21" s="89">
        <f t="shared" si="17"/>
        <v>0</v>
      </c>
      <c r="BA21" s="89">
        <f t="shared" si="17"/>
        <v>0</v>
      </c>
      <c r="BB21" s="89">
        <f t="shared" si="17"/>
        <v>0</v>
      </c>
      <c r="BC21" s="89">
        <f t="shared" si="17"/>
        <v>0</v>
      </c>
      <c r="BD21" s="134">
        <f t="shared" si="17"/>
        <v>0</v>
      </c>
    </row>
    <row r="22" spans="1:56">
      <c r="A22" s="51">
        <f t="shared" si="6"/>
        <v>19</v>
      </c>
      <c r="B22" s="54" t="s">
        <v>246</v>
      </c>
      <c r="C22" s="136">
        <f>1500/4</f>
        <v>375</v>
      </c>
      <c r="D22" s="52" t="s">
        <v>98</v>
      </c>
      <c r="E22" s="52" t="s">
        <v>98</v>
      </c>
      <c r="F22" s="52" t="s">
        <v>98</v>
      </c>
      <c r="G22" s="52" t="s">
        <v>98</v>
      </c>
      <c r="H22" s="52" t="s">
        <v>98</v>
      </c>
      <c r="I22" s="52" t="s">
        <v>98</v>
      </c>
      <c r="J22" s="52" t="s">
        <v>98</v>
      </c>
      <c r="K22" s="52" t="s">
        <v>106</v>
      </c>
      <c r="L22" s="52" t="s">
        <v>106</v>
      </c>
      <c r="M22" s="52" t="s">
        <v>103</v>
      </c>
      <c r="N22" s="52" t="s">
        <v>103</v>
      </c>
      <c r="O22" s="59" t="s">
        <v>103</v>
      </c>
      <c r="P22" s="52"/>
      <c r="Q22" s="53"/>
      <c r="R22" s="52"/>
      <c r="S22" s="52"/>
      <c r="T22" s="52"/>
      <c r="U22" s="52"/>
      <c r="V22" s="52"/>
      <c r="W22" s="52"/>
      <c r="X22" s="52"/>
      <c r="Y22" s="52"/>
      <c r="Z22" s="52"/>
      <c r="AA22" s="52"/>
      <c r="AB22" s="52"/>
      <c r="AD22" s="55"/>
      <c r="AE22" s="81" t="s">
        <v>1243</v>
      </c>
      <c r="AF22" s="90">
        <v>0.7</v>
      </c>
      <c r="AG22" s="90">
        <v>0.7</v>
      </c>
      <c r="AH22" s="90">
        <v>0.7</v>
      </c>
      <c r="AI22" s="90">
        <v>0.7</v>
      </c>
      <c r="AJ22" s="90">
        <v>0.7</v>
      </c>
      <c r="AK22" s="90">
        <v>0.7</v>
      </c>
      <c r="AL22" s="90">
        <v>0.7</v>
      </c>
      <c r="AM22" s="90">
        <v>0.7</v>
      </c>
      <c r="AN22" s="90">
        <v>0.7</v>
      </c>
      <c r="AO22" s="90">
        <v>0.7</v>
      </c>
      <c r="AP22" s="90">
        <v>0.7</v>
      </c>
      <c r="AQ22" s="90">
        <v>0.7</v>
      </c>
      <c r="AS22" s="123">
        <v>0.6</v>
      </c>
      <c r="AT22" s="90">
        <v>0.6</v>
      </c>
      <c r="AU22" s="90">
        <v>0.6</v>
      </c>
      <c r="AV22" s="90">
        <v>0.6</v>
      </c>
      <c r="AW22" s="90">
        <v>0.6</v>
      </c>
      <c r="AX22" s="90">
        <v>0.6</v>
      </c>
      <c r="AY22" s="90">
        <v>0.6</v>
      </c>
      <c r="AZ22" s="90">
        <v>0.6</v>
      </c>
      <c r="BA22" s="90">
        <v>0.6</v>
      </c>
      <c r="BB22" s="90">
        <v>0.6</v>
      </c>
      <c r="BC22" s="90">
        <v>0.6</v>
      </c>
      <c r="BD22" s="130">
        <v>0.6</v>
      </c>
    </row>
    <row r="23" spans="1:56">
      <c r="A23" s="51">
        <f t="shared" si="6"/>
        <v>20</v>
      </c>
      <c r="B23" s="54" t="s">
        <v>230</v>
      </c>
      <c r="C23" s="136">
        <f>1300/4</f>
        <v>325</v>
      </c>
      <c r="D23" s="52" t="s">
        <v>98</v>
      </c>
      <c r="E23" s="52" t="s">
        <v>98</v>
      </c>
      <c r="F23" s="52" t="s">
        <v>98</v>
      </c>
      <c r="G23" s="52" t="s">
        <v>98</v>
      </c>
      <c r="H23" s="52" t="s">
        <v>98</v>
      </c>
      <c r="I23" s="52" t="s">
        <v>98</v>
      </c>
      <c r="J23" s="52" t="s">
        <v>98</v>
      </c>
      <c r="K23" s="52" t="s">
        <v>100</v>
      </c>
      <c r="L23" s="52" t="s">
        <v>98</v>
      </c>
      <c r="M23" s="52" t="s">
        <v>98</v>
      </c>
      <c r="N23" s="52" t="s">
        <v>98</v>
      </c>
      <c r="O23" s="59" t="s">
        <v>98</v>
      </c>
      <c r="P23" s="52"/>
      <c r="Q23" s="53"/>
      <c r="R23" s="52"/>
      <c r="S23" s="52"/>
      <c r="T23" s="52"/>
      <c r="U23" s="52"/>
      <c r="V23" s="52"/>
      <c r="W23" s="52"/>
      <c r="X23" s="52"/>
      <c r="Y23" s="52"/>
      <c r="Z23" s="52"/>
      <c r="AA23" s="52"/>
      <c r="AB23" s="52"/>
      <c r="AD23" s="55"/>
      <c r="AE23" s="83" t="s">
        <v>1245</v>
      </c>
      <c r="AF23" s="85">
        <v>4</v>
      </c>
      <c r="AG23" s="85">
        <v>4</v>
      </c>
      <c r="AH23" s="85">
        <v>4</v>
      </c>
      <c r="AI23" s="85">
        <v>4</v>
      </c>
      <c r="AJ23" s="85">
        <v>4</v>
      </c>
      <c r="AK23" s="85">
        <v>4</v>
      </c>
      <c r="AL23" s="85">
        <v>4</v>
      </c>
      <c r="AM23" s="85">
        <v>4</v>
      </c>
      <c r="AN23" s="85">
        <v>4</v>
      </c>
      <c r="AO23" s="85">
        <v>5</v>
      </c>
      <c r="AP23" s="85">
        <v>4</v>
      </c>
      <c r="AQ23" s="131">
        <v>4</v>
      </c>
      <c r="AS23" s="111">
        <v>17</v>
      </c>
      <c r="AT23" s="85">
        <v>17</v>
      </c>
      <c r="AU23" s="85">
        <v>17</v>
      </c>
      <c r="AV23" s="85">
        <v>17</v>
      </c>
      <c r="AW23" s="85">
        <v>17</v>
      </c>
      <c r="AX23" s="85">
        <v>17</v>
      </c>
      <c r="AY23" s="85">
        <v>17</v>
      </c>
      <c r="AZ23" s="85">
        <v>17</v>
      </c>
      <c r="BA23" s="85">
        <v>17</v>
      </c>
      <c r="BB23" s="85">
        <v>17</v>
      </c>
      <c r="BC23" s="85">
        <v>17</v>
      </c>
      <c r="BD23" s="131">
        <v>17</v>
      </c>
    </row>
    <row r="24" spans="1:56">
      <c r="A24" s="51">
        <f t="shared" si="6"/>
        <v>21</v>
      </c>
      <c r="B24" s="54" t="s">
        <v>250</v>
      </c>
      <c r="C24" s="136">
        <f>1300/4</f>
        <v>325</v>
      </c>
      <c r="D24" s="52" t="s">
        <v>98</v>
      </c>
      <c r="E24" s="52" t="s">
        <v>98</v>
      </c>
      <c r="F24" s="52" t="s">
        <v>98</v>
      </c>
      <c r="G24" s="52" t="s">
        <v>98</v>
      </c>
      <c r="H24" s="52" t="s">
        <v>98</v>
      </c>
      <c r="I24" s="52" t="s">
        <v>98</v>
      </c>
      <c r="J24" s="52" t="s">
        <v>98</v>
      </c>
      <c r="K24" s="52" t="s">
        <v>98</v>
      </c>
      <c r="L24" s="52" t="s">
        <v>106</v>
      </c>
      <c r="M24" s="52" t="s">
        <v>103</v>
      </c>
      <c r="N24" s="52" t="s">
        <v>98</v>
      </c>
      <c r="O24" s="59" t="s">
        <v>111</v>
      </c>
      <c r="P24" s="52"/>
      <c r="Q24" s="53"/>
      <c r="R24" s="52"/>
      <c r="S24" s="52"/>
      <c r="T24" s="52"/>
      <c r="U24" s="52"/>
      <c r="V24" s="52"/>
      <c r="W24" s="52"/>
      <c r="X24" s="52"/>
      <c r="Y24" s="52"/>
      <c r="Z24" s="52"/>
      <c r="AA24" s="52"/>
      <c r="AB24" s="52"/>
      <c r="AD24" s="55"/>
      <c r="AE24" s="83" t="s">
        <v>1246</v>
      </c>
      <c r="AF24" s="85">
        <v>4</v>
      </c>
      <c r="AG24" s="85">
        <v>4</v>
      </c>
      <c r="AH24" s="85">
        <v>4</v>
      </c>
      <c r="AI24" s="85">
        <v>4</v>
      </c>
      <c r="AJ24" s="85">
        <v>4</v>
      </c>
      <c r="AK24" s="85">
        <v>4</v>
      </c>
      <c r="AL24" s="85">
        <v>4</v>
      </c>
      <c r="AM24" s="85">
        <v>4</v>
      </c>
      <c r="AN24" s="85">
        <v>4</v>
      </c>
      <c r="AO24" s="85">
        <v>4</v>
      </c>
      <c r="AP24" s="85">
        <v>4</v>
      </c>
      <c r="AQ24" s="131">
        <v>4</v>
      </c>
      <c r="AS24" s="111">
        <v>0</v>
      </c>
      <c r="AT24" s="85">
        <v>17</v>
      </c>
      <c r="AU24" s="85">
        <v>17</v>
      </c>
      <c r="AV24" s="85">
        <v>17</v>
      </c>
      <c r="AW24" s="85">
        <v>17</v>
      </c>
      <c r="AX24" s="85">
        <v>17</v>
      </c>
      <c r="AY24" s="85">
        <v>17</v>
      </c>
      <c r="AZ24" s="85">
        <v>17</v>
      </c>
      <c r="BA24" s="85">
        <v>17</v>
      </c>
      <c r="BB24" s="85">
        <v>17</v>
      </c>
      <c r="BC24" s="85">
        <v>17</v>
      </c>
      <c r="BD24" s="131">
        <v>17</v>
      </c>
    </row>
    <row r="25" spans="1:56">
      <c r="A25" s="51">
        <f t="shared" si="6"/>
        <v>22</v>
      </c>
      <c r="B25" s="54" t="s">
        <v>252</v>
      </c>
      <c r="C25" s="136">
        <f>1250/4</f>
        <v>312.5</v>
      </c>
      <c r="D25" s="52" t="s">
        <v>98</v>
      </c>
      <c r="E25" s="52" t="s">
        <v>98</v>
      </c>
      <c r="F25" s="52" t="s">
        <v>98</v>
      </c>
      <c r="G25" s="52" t="s">
        <v>98</v>
      </c>
      <c r="H25" s="52" t="s">
        <v>98</v>
      </c>
      <c r="I25" s="52" t="s">
        <v>98</v>
      </c>
      <c r="J25" s="52" t="s">
        <v>98</v>
      </c>
      <c r="K25" s="52" t="s">
        <v>98</v>
      </c>
      <c r="L25" s="52" t="s">
        <v>106</v>
      </c>
      <c r="M25" s="52" t="s">
        <v>103</v>
      </c>
      <c r="N25" s="52" t="s">
        <v>103</v>
      </c>
      <c r="O25" s="59" t="s">
        <v>111</v>
      </c>
      <c r="P25" s="52"/>
      <c r="Q25" s="53"/>
      <c r="R25" s="52"/>
      <c r="S25" s="52"/>
      <c r="T25" s="52"/>
      <c r="U25" s="52"/>
      <c r="V25" s="52"/>
      <c r="W25" s="52"/>
      <c r="X25" s="52"/>
      <c r="Y25" s="52"/>
      <c r="Z25" s="52"/>
      <c r="AA25" s="52"/>
      <c r="AB25" s="52"/>
      <c r="AD25" s="55"/>
      <c r="AE25" s="83" t="s">
        <v>1247</v>
      </c>
      <c r="AF25" s="85"/>
      <c r="AG25" s="85"/>
      <c r="AH25" s="85"/>
      <c r="AI25" s="103"/>
      <c r="AJ25" s="103"/>
      <c r="AK25" s="104"/>
      <c r="AL25" s="104"/>
      <c r="AM25" s="85"/>
      <c r="AN25" s="85"/>
      <c r="AO25" s="103">
        <f>-AO22*(100/4+1300/8)</f>
        <v>-131.25</v>
      </c>
      <c r="AP25" s="103">
        <f>-AP22*(100/4+100/4+500*2/3+100)</f>
        <v>-338.333333333333</v>
      </c>
      <c r="AQ25" s="103">
        <f>AQ22*(150+137-338*3/4-375-25-100)</f>
        <v>-326.55</v>
      </c>
      <c r="AS25" s="111"/>
      <c r="AT25" s="85"/>
      <c r="AU25" s="85"/>
      <c r="AV25" s="103"/>
      <c r="AW25" s="103"/>
      <c r="AX25" s="103"/>
      <c r="AY25" s="103"/>
      <c r="AZ25" s="103"/>
      <c r="BA25" s="85"/>
      <c r="BB25" s="85"/>
      <c r="BC25" s="85"/>
      <c r="BD25" s="131"/>
    </row>
    <row r="26" ht="12" spans="1:56">
      <c r="A26" s="52">
        <f t="shared" si="6"/>
        <v>23</v>
      </c>
      <c r="B26" s="54" t="s">
        <v>275</v>
      </c>
      <c r="C26" s="136">
        <f>1500/4</f>
        <v>375</v>
      </c>
      <c r="D26" s="52" t="s">
        <v>98</v>
      </c>
      <c r="E26" s="52" t="s">
        <v>98</v>
      </c>
      <c r="F26" s="52" t="s">
        <v>98</v>
      </c>
      <c r="G26" s="52" t="s">
        <v>98</v>
      </c>
      <c r="H26" s="52" t="s">
        <v>98</v>
      </c>
      <c r="I26" s="52" t="s">
        <v>98</v>
      </c>
      <c r="J26" s="52" t="s">
        <v>98</v>
      </c>
      <c r="K26" s="52" t="s">
        <v>98</v>
      </c>
      <c r="L26" s="52" t="s">
        <v>98</v>
      </c>
      <c r="M26" s="52" t="s">
        <v>98</v>
      </c>
      <c r="N26" s="52" t="s">
        <v>103</v>
      </c>
      <c r="O26" s="59" t="s">
        <v>100</v>
      </c>
      <c r="P26" s="52"/>
      <c r="Q26" s="53"/>
      <c r="R26" s="52"/>
      <c r="S26" s="52"/>
      <c r="T26" s="52"/>
      <c r="U26" s="52"/>
      <c r="V26" s="52"/>
      <c r="W26" s="52"/>
      <c r="X26" s="52"/>
      <c r="Y26" s="52"/>
      <c r="Z26" s="52"/>
      <c r="AA26" s="52"/>
      <c r="AB26" s="52"/>
      <c r="AD26" s="55"/>
      <c r="AE26" s="77" t="s">
        <v>1248</v>
      </c>
      <c r="AF26" s="78">
        <f t="shared" ref="AF26:AN26" si="18">AF21*AF22*AF24/AF23+AF25</f>
        <v>0</v>
      </c>
      <c r="AG26" s="78">
        <f t="shared" si="18"/>
        <v>0</v>
      </c>
      <c r="AH26" s="78">
        <f t="shared" si="18"/>
        <v>0</v>
      </c>
      <c r="AI26" s="78">
        <f t="shared" si="18"/>
        <v>0</v>
      </c>
      <c r="AJ26" s="78">
        <f t="shared" si="18"/>
        <v>0</v>
      </c>
      <c r="AK26" s="78">
        <f t="shared" si="18"/>
        <v>0</v>
      </c>
      <c r="AL26" s="78">
        <f t="shared" si="18"/>
        <v>0</v>
      </c>
      <c r="AM26" s="78">
        <f t="shared" si="18"/>
        <v>0</v>
      </c>
      <c r="AN26" s="78">
        <f t="shared" si="18"/>
        <v>0</v>
      </c>
      <c r="AO26" s="78">
        <f t="shared" ref="AO26:BA26" si="19">AO21*AO22*AO24/AO23+AO25</f>
        <v>4355.75</v>
      </c>
      <c r="AP26" s="78">
        <f t="shared" si="19"/>
        <v>7872.08333333333</v>
      </c>
      <c r="AQ26" s="112">
        <f t="shared" si="19"/>
        <v>3453.45</v>
      </c>
      <c r="AS26" s="72">
        <f t="shared" si="19"/>
        <v>0</v>
      </c>
      <c r="AT26" s="78">
        <f t="shared" si="19"/>
        <v>0</v>
      </c>
      <c r="AU26" s="78">
        <f t="shared" si="19"/>
        <v>0</v>
      </c>
      <c r="AV26" s="78">
        <f t="shared" si="19"/>
        <v>0</v>
      </c>
      <c r="AW26" s="78">
        <f t="shared" si="19"/>
        <v>0</v>
      </c>
      <c r="AX26" s="78">
        <f t="shared" si="19"/>
        <v>0</v>
      </c>
      <c r="AY26" s="78">
        <f t="shared" si="19"/>
        <v>0</v>
      </c>
      <c r="AZ26" s="78">
        <f t="shared" si="19"/>
        <v>0</v>
      </c>
      <c r="BA26" s="78">
        <f t="shared" si="19"/>
        <v>0</v>
      </c>
      <c r="BB26" s="78">
        <f t="shared" ref="BB26:BD26" si="20">BB21*BB22*BB24/BB23+BB25</f>
        <v>0</v>
      </c>
      <c r="BC26" s="78">
        <f t="shared" si="20"/>
        <v>0</v>
      </c>
      <c r="BD26" s="112">
        <f t="shared" si="20"/>
        <v>0</v>
      </c>
    </row>
    <row r="27" ht="12" spans="1:30">
      <c r="A27" s="52">
        <f t="shared" si="6"/>
        <v>24</v>
      </c>
      <c r="B27" s="139" t="s">
        <v>265</v>
      </c>
      <c r="C27" s="185">
        <f>1400/4</f>
        <v>350</v>
      </c>
      <c r="D27" s="142" t="s">
        <v>98</v>
      </c>
      <c r="E27" s="142" t="s">
        <v>98</v>
      </c>
      <c r="F27" s="142" t="s">
        <v>98</v>
      </c>
      <c r="G27" s="142" t="s">
        <v>98</v>
      </c>
      <c r="H27" s="142" t="s">
        <v>98</v>
      </c>
      <c r="I27" s="142" t="s">
        <v>98</v>
      </c>
      <c r="J27" s="142" t="s">
        <v>98</v>
      </c>
      <c r="K27" s="142" t="s">
        <v>98</v>
      </c>
      <c r="L27" s="142" t="s">
        <v>98</v>
      </c>
      <c r="M27" s="142" t="s">
        <v>103</v>
      </c>
      <c r="N27" s="142" t="s">
        <v>103</v>
      </c>
      <c r="O27" s="156" t="s">
        <v>103</v>
      </c>
      <c r="P27" s="52"/>
      <c r="Q27" s="53"/>
      <c r="R27" s="52"/>
      <c r="S27" s="52"/>
      <c r="T27" s="52"/>
      <c r="U27" s="52"/>
      <c r="V27" s="52"/>
      <c r="W27" s="52"/>
      <c r="X27" s="52"/>
      <c r="Y27" s="52"/>
      <c r="Z27" s="52"/>
      <c r="AA27" s="52"/>
      <c r="AB27" s="52"/>
      <c r="AD27" s="55"/>
    </row>
    <row r="28" ht="12" spans="1:56">
      <c r="A28" s="51">
        <f t="shared" si="6"/>
        <v>25</v>
      </c>
      <c r="B28" s="54"/>
      <c r="C28" s="53"/>
      <c r="D28" s="52"/>
      <c r="E28" s="52"/>
      <c r="F28" s="52"/>
      <c r="G28" s="52"/>
      <c r="H28" s="52"/>
      <c r="I28" s="52"/>
      <c r="J28" s="52"/>
      <c r="K28" s="52"/>
      <c r="L28" s="52"/>
      <c r="M28" s="52"/>
      <c r="N28" s="52"/>
      <c r="O28" s="59"/>
      <c r="P28" s="52" t="s">
        <v>273</v>
      </c>
      <c r="Q28" s="53">
        <v>2300</v>
      </c>
      <c r="R28" s="52" t="s">
        <v>103</v>
      </c>
      <c r="S28" s="52" t="s">
        <v>98</v>
      </c>
      <c r="T28" s="52" t="s">
        <v>98</v>
      </c>
      <c r="U28" s="52" t="s">
        <v>98</v>
      </c>
      <c r="V28" s="52" t="s">
        <v>98</v>
      </c>
      <c r="W28" s="52" t="s">
        <v>98</v>
      </c>
      <c r="X28" s="52" t="s">
        <v>98</v>
      </c>
      <c r="Y28" s="52" t="s">
        <v>98</v>
      </c>
      <c r="Z28" s="52" t="s">
        <v>98</v>
      </c>
      <c r="AA28" s="52" t="s">
        <v>98</v>
      </c>
      <c r="AB28" s="52" t="s">
        <v>98</v>
      </c>
      <c r="AC28" s="39" t="s">
        <v>98</v>
      </c>
      <c r="AD28" s="55"/>
      <c r="AE28" s="41"/>
      <c r="AF28" s="42"/>
      <c r="AG28" s="42"/>
      <c r="AH28" s="42"/>
      <c r="AI28" s="42"/>
      <c r="AJ28" s="42"/>
      <c r="AK28" s="100" t="s">
        <v>106</v>
      </c>
      <c r="AL28" s="101"/>
      <c r="AM28" s="42"/>
      <c r="AN28" s="42"/>
      <c r="AO28" s="42"/>
      <c r="AP28" s="42"/>
      <c r="AQ28" s="133"/>
      <c r="AS28" s="41"/>
      <c r="AT28" s="42"/>
      <c r="AU28" s="42"/>
      <c r="AV28" s="42"/>
      <c r="AW28" s="42"/>
      <c r="AX28" s="132" t="s">
        <v>106</v>
      </c>
      <c r="AY28" s="101"/>
      <c r="AZ28" s="42"/>
      <c r="BA28" s="42"/>
      <c r="BB28" s="42"/>
      <c r="BC28" s="42"/>
      <c r="BD28" s="133"/>
    </row>
    <row r="29" ht="12" spans="1:56">
      <c r="A29" s="51">
        <f t="shared" si="6"/>
        <v>26</v>
      </c>
      <c r="B29" s="54"/>
      <c r="C29" s="53"/>
      <c r="D29" s="52"/>
      <c r="E29" s="52"/>
      <c r="F29" s="52"/>
      <c r="G29" s="52"/>
      <c r="H29" s="52"/>
      <c r="I29" s="52"/>
      <c r="J29" s="52"/>
      <c r="K29" s="52"/>
      <c r="L29" s="52"/>
      <c r="M29" s="52"/>
      <c r="N29" s="52"/>
      <c r="O29" s="59"/>
      <c r="P29" s="52"/>
      <c r="Q29" s="53"/>
      <c r="R29" s="52"/>
      <c r="S29" s="52"/>
      <c r="T29" s="52"/>
      <c r="U29" s="52"/>
      <c r="V29" s="52"/>
      <c r="W29" s="52"/>
      <c r="X29" s="52"/>
      <c r="Y29" s="52"/>
      <c r="Z29" s="52"/>
      <c r="AA29" s="52"/>
      <c r="AB29" s="52"/>
      <c r="AD29" s="55"/>
      <c r="AE29" s="79" t="s">
        <v>83</v>
      </c>
      <c r="AF29" s="161">
        <f t="shared" ref="AF29:AQ29" si="21">SUMIF(D$4:D$224,$AK28,$C$4:$C$224)</f>
        <v>0</v>
      </c>
      <c r="AG29" s="161">
        <f t="shared" si="21"/>
        <v>0</v>
      </c>
      <c r="AH29" s="161">
        <f t="shared" si="21"/>
        <v>2600</v>
      </c>
      <c r="AI29" s="161">
        <f t="shared" si="21"/>
        <v>2600</v>
      </c>
      <c r="AJ29" s="161">
        <f t="shared" si="21"/>
        <v>11545.8333333333</v>
      </c>
      <c r="AK29" s="161">
        <f t="shared" si="21"/>
        <v>13504.1666666667</v>
      </c>
      <c r="AL29" s="161">
        <f t="shared" si="21"/>
        <v>13829.1666666667</v>
      </c>
      <c r="AM29" s="161">
        <f t="shared" si="21"/>
        <v>11391.6666666667</v>
      </c>
      <c r="AN29" s="161">
        <f t="shared" si="21"/>
        <v>19204.1666666667</v>
      </c>
      <c r="AO29" s="161">
        <f t="shared" si="21"/>
        <v>12312.5</v>
      </c>
      <c r="AP29" s="161">
        <f t="shared" si="21"/>
        <v>15312.5</v>
      </c>
      <c r="AQ29" s="163">
        <f t="shared" si="21"/>
        <v>6112.5</v>
      </c>
      <c r="AS29" s="124">
        <f t="shared" ref="AS29:BD29" si="22">SUMIF(R$4:R$2000,$AX28,$Q$4:$Q$2000)</f>
        <v>4500</v>
      </c>
      <c r="AT29" s="89">
        <f t="shared" si="22"/>
        <v>6000</v>
      </c>
      <c r="AU29" s="89">
        <f t="shared" si="22"/>
        <v>6000</v>
      </c>
      <c r="AV29" s="89">
        <f t="shared" si="22"/>
        <v>2300</v>
      </c>
      <c r="AW29" s="89">
        <f t="shared" si="22"/>
        <v>2300</v>
      </c>
      <c r="AX29" s="89">
        <f t="shared" si="22"/>
        <v>0</v>
      </c>
      <c r="AY29" s="89">
        <f t="shared" si="22"/>
        <v>0</v>
      </c>
      <c r="AZ29" s="89">
        <f t="shared" si="22"/>
        <v>0</v>
      </c>
      <c r="BA29" s="89">
        <f t="shared" si="22"/>
        <v>0</v>
      </c>
      <c r="BB29" s="89">
        <f t="shared" si="22"/>
        <v>0</v>
      </c>
      <c r="BC29" s="89">
        <f t="shared" si="22"/>
        <v>0</v>
      </c>
      <c r="BD29" s="134">
        <f t="shared" si="22"/>
        <v>0</v>
      </c>
    </row>
    <row r="30" spans="1:56">
      <c r="A30" s="118">
        <f t="shared" si="6"/>
        <v>27</v>
      </c>
      <c r="B30" s="149" t="s">
        <v>212</v>
      </c>
      <c r="C30" s="189">
        <f>1250/4</f>
        <v>312.5</v>
      </c>
      <c r="D30" s="119" t="s">
        <v>98</v>
      </c>
      <c r="E30" s="119" t="s">
        <v>98</v>
      </c>
      <c r="F30" s="119" t="s">
        <v>98</v>
      </c>
      <c r="G30" s="119" t="s">
        <v>98</v>
      </c>
      <c r="H30" s="119" t="s">
        <v>106</v>
      </c>
      <c r="I30" s="119" t="s">
        <v>106</v>
      </c>
      <c r="J30" s="119" t="s">
        <v>106</v>
      </c>
      <c r="K30" s="119" t="s">
        <v>106</v>
      </c>
      <c r="L30" s="119" t="s">
        <v>106</v>
      </c>
      <c r="M30" s="119" t="s">
        <v>106</v>
      </c>
      <c r="N30" s="119" t="s">
        <v>106</v>
      </c>
      <c r="O30" s="61" t="s">
        <v>106</v>
      </c>
      <c r="P30" s="52"/>
      <c r="Q30" s="53"/>
      <c r="R30" s="52"/>
      <c r="S30" s="52"/>
      <c r="T30" s="52"/>
      <c r="U30" s="52"/>
      <c r="V30" s="52"/>
      <c r="W30" s="52"/>
      <c r="X30" s="52"/>
      <c r="Y30" s="52"/>
      <c r="Z30" s="52"/>
      <c r="AA30" s="52"/>
      <c r="AB30" s="52"/>
      <c r="AD30" s="55"/>
      <c r="AE30" s="81" t="s">
        <v>1243</v>
      </c>
      <c r="AF30" s="90">
        <v>1</v>
      </c>
      <c r="AG30" s="90">
        <v>1</v>
      </c>
      <c r="AH30" s="90">
        <v>1</v>
      </c>
      <c r="AI30" s="90">
        <v>1</v>
      </c>
      <c r="AJ30" s="90">
        <v>0.8</v>
      </c>
      <c r="AK30" s="90">
        <v>0.8</v>
      </c>
      <c r="AL30" s="90">
        <v>0.8</v>
      </c>
      <c r="AM30" s="90">
        <v>0.8</v>
      </c>
      <c r="AN30" s="90">
        <v>0.8</v>
      </c>
      <c r="AO30" s="90">
        <v>0.8</v>
      </c>
      <c r="AP30" s="90">
        <v>0.8</v>
      </c>
      <c r="AQ30" s="130">
        <v>0.8</v>
      </c>
      <c r="AS30" s="123">
        <v>0.8</v>
      </c>
      <c r="AT30" s="90">
        <v>0.8</v>
      </c>
      <c r="AU30" s="90">
        <v>0.8</v>
      </c>
      <c r="AV30" s="90">
        <v>0.8</v>
      </c>
      <c r="AW30" s="90">
        <v>0.8</v>
      </c>
      <c r="AX30" s="90">
        <v>0.7</v>
      </c>
      <c r="AY30" s="90">
        <v>0.7</v>
      </c>
      <c r="AZ30" s="90">
        <v>0.7</v>
      </c>
      <c r="BA30" s="90">
        <v>0.7</v>
      </c>
      <c r="BB30" s="90">
        <v>0.7</v>
      </c>
      <c r="BC30" s="90">
        <v>0.7</v>
      </c>
      <c r="BD30" s="130">
        <v>0.7</v>
      </c>
    </row>
    <row r="31" spans="1:56">
      <c r="A31" s="51">
        <f t="shared" si="6"/>
        <v>28</v>
      </c>
      <c r="B31" s="54" t="s">
        <v>214</v>
      </c>
      <c r="C31" s="136">
        <f>1250/4</f>
        <v>312.5</v>
      </c>
      <c r="D31" s="52" t="s">
        <v>98</v>
      </c>
      <c r="E31" s="52" t="s">
        <v>98</v>
      </c>
      <c r="F31" s="52" t="s">
        <v>98</v>
      </c>
      <c r="G31" s="52" t="s">
        <v>98</v>
      </c>
      <c r="H31" s="52" t="s">
        <v>106</v>
      </c>
      <c r="I31" s="52" t="s">
        <v>106</v>
      </c>
      <c r="J31" s="52" t="s">
        <v>106</v>
      </c>
      <c r="K31" s="52" t="s">
        <v>106</v>
      </c>
      <c r="L31" s="52" t="s">
        <v>106</v>
      </c>
      <c r="M31" s="52" t="s">
        <v>106</v>
      </c>
      <c r="N31" s="52" t="s">
        <v>106</v>
      </c>
      <c r="O31" s="59" t="s">
        <v>106</v>
      </c>
      <c r="P31" s="52"/>
      <c r="Q31" s="53"/>
      <c r="R31" s="52"/>
      <c r="S31" s="52"/>
      <c r="T31" s="52"/>
      <c r="U31" s="52"/>
      <c r="V31" s="52"/>
      <c r="W31" s="52"/>
      <c r="X31" s="52"/>
      <c r="Y31" s="52"/>
      <c r="Z31" s="52"/>
      <c r="AA31" s="52"/>
      <c r="AB31" s="52"/>
      <c r="AD31" s="55"/>
      <c r="AE31" s="83" t="s">
        <v>1245</v>
      </c>
      <c r="AF31" s="85">
        <v>4</v>
      </c>
      <c r="AG31" s="85">
        <v>4</v>
      </c>
      <c r="AH31" s="85">
        <v>4</v>
      </c>
      <c r="AI31" s="85">
        <v>4</v>
      </c>
      <c r="AJ31" s="85">
        <v>4</v>
      </c>
      <c r="AK31" s="85">
        <v>4</v>
      </c>
      <c r="AL31" s="85">
        <v>4</v>
      </c>
      <c r="AM31" s="85">
        <v>4</v>
      </c>
      <c r="AN31" s="85">
        <v>4</v>
      </c>
      <c r="AO31" s="85">
        <v>4</v>
      </c>
      <c r="AP31" s="85">
        <v>4</v>
      </c>
      <c r="AQ31" s="131">
        <v>4</v>
      </c>
      <c r="AS31" s="111">
        <v>17</v>
      </c>
      <c r="AT31" s="85">
        <v>17</v>
      </c>
      <c r="AU31" s="85">
        <v>17</v>
      </c>
      <c r="AV31" s="85">
        <v>17</v>
      </c>
      <c r="AW31" s="85">
        <v>17</v>
      </c>
      <c r="AX31" s="85">
        <v>17</v>
      </c>
      <c r="AY31" s="85">
        <v>17</v>
      </c>
      <c r="AZ31" s="85">
        <v>17</v>
      </c>
      <c r="BA31" s="85">
        <v>17</v>
      </c>
      <c r="BB31" s="85">
        <v>17</v>
      </c>
      <c r="BC31" s="85">
        <v>17</v>
      </c>
      <c r="BD31" s="131">
        <v>17</v>
      </c>
    </row>
    <row r="32" spans="1:58">
      <c r="A32" s="51">
        <f t="shared" si="6"/>
        <v>29</v>
      </c>
      <c r="B32" s="54" t="s">
        <v>216</v>
      </c>
      <c r="C32" s="136">
        <f>1250/4</f>
        <v>312.5</v>
      </c>
      <c r="D32" s="52" t="s">
        <v>98</v>
      </c>
      <c r="E32" s="52" t="s">
        <v>98</v>
      </c>
      <c r="F32" s="52" t="s">
        <v>98</v>
      </c>
      <c r="G32" s="52" t="s">
        <v>98</v>
      </c>
      <c r="H32" s="52" t="s">
        <v>106</v>
      </c>
      <c r="I32" s="52" t="s">
        <v>106</v>
      </c>
      <c r="J32" s="52" t="s">
        <v>106</v>
      </c>
      <c r="K32" s="52" t="s">
        <v>106</v>
      </c>
      <c r="L32" s="52" t="s">
        <v>106</v>
      </c>
      <c r="M32" s="52" t="s">
        <v>106</v>
      </c>
      <c r="N32" s="52" t="s">
        <v>106</v>
      </c>
      <c r="O32" s="59" t="s">
        <v>106</v>
      </c>
      <c r="P32" s="52"/>
      <c r="Q32" s="53"/>
      <c r="R32" s="52"/>
      <c r="S32" s="52"/>
      <c r="T32" s="52"/>
      <c r="U32" s="52"/>
      <c r="V32" s="52"/>
      <c r="W32" s="52"/>
      <c r="X32" s="52"/>
      <c r="Y32" s="52"/>
      <c r="Z32" s="52"/>
      <c r="AA32" s="52"/>
      <c r="AB32" s="52"/>
      <c r="AD32" s="55"/>
      <c r="AE32" s="83" t="s">
        <v>1246</v>
      </c>
      <c r="AF32" s="85">
        <v>4</v>
      </c>
      <c r="AG32" s="85">
        <v>4</v>
      </c>
      <c r="AH32" s="85">
        <v>4</v>
      </c>
      <c r="AI32" s="85">
        <v>4</v>
      </c>
      <c r="AJ32" s="85">
        <v>4</v>
      </c>
      <c r="AK32" s="85">
        <v>4</v>
      </c>
      <c r="AL32" s="85">
        <v>4</v>
      </c>
      <c r="AM32" s="85">
        <v>4</v>
      </c>
      <c r="AN32" s="85">
        <v>4</v>
      </c>
      <c r="AO32" s="85">
        <v>4</v>
      </c>
      <c r="AP32" s="85">
        <v>4</v>
      </c>
      <c r="AQ32" s="131">
        <v>2</v>
      </c>
      <c r="AS32" s="111">
        <v>17</v>
      </c>
      <c r="AT32" s="85">
        <v>17</v>
      </c>
      <c r="AU32" s="85">
        <v>17</v>
      </c>
      <c r="AV32" s="85">
        <v>17</v>
      </c>
      <c r="AW32" s="85">
        <v>17</v>
      </c>
      <c r="AX32" s="85">
        <v>17</v>
      </c>
      <c r="AY32" s="85">
        <v>17</v>
      </c>
      <c r="AZ32" s="85">
        <v>17</v>
      </c>
      <c r="BA32" s="85">
        <v>17</v>
      </c>
      <c r="BB32" s="85">
        <v>17</v>
      </c>
      <c r="BC32" s="85">
        <v>17</v>
      </c>
      <c r="BD32" s="131">
        <v>17</v>
      </c>
      <c r="BF32" s="144"/>
    </row>
    <row r="33" spans="1:56">
      <c r="A33" s="51">
        <f t="shared" si="6"/>
        <v>30</v>
      </c>
      <c r="B33" s="54" t="s">
        <v>234</v>
      </c>
      <c r="C33" s="136">
        <f>1250/4</f>
        <v>312.5</v>
      </c>
      <c r="D33" s="52" t="s">
        <v>98</v>
      </c>
      <c r="E33" s="52" t="s">
        <v>98</v>
      </c>
      <c r="F33" s="52" t="s">
        <v>98</v>
      </c>
      <c r="G33" s="52" t="s">
        <v>98</v>
      </c>
      <c r="H33" s="52" t="s">
        <v>98</v>
      </c>
      <c r="I33" s="52" t="s">
        <v>106</v>
      </c>
      <c r="J33" s="52" t="s">
        <v>106</v>
      </c>
      <c r="K33" s="52" t="s">
        <v>106</v>
      </c>
      <c r="L33" s="52" t="s">
        <v>106</v>
      </c>
      <c r="M33" s="52" t="s">
        <v>98</v>
      </c>
      <c r="N33" s="52" t="s">
        <v>98</v>
      </c>
      <c r="O33" s="59" t="s">
        <v>98</v>
      </c>
      <c r="P33" s="52" t="s">
        <v>161</v>
      </c>
      <c r="Q33" s="53">
        <f>1600/4</f>
        <v>400</v>
      </c>
      <c r="R33" s="52" t="s">
        <v>109</v>
      </c>
      <c r="S33" s="52" t="s">
        <v>109</v>
      </c>
      <c r="T33" s="52" t="s">
        <v>109</v>
      </c>
      <c r="U33" s="52" t="s">
        <v>98</v>
      </c>
      <c r="V33" s="52" t="s">
        <v>98</v>
      </c>
      <c r="W33" s="52" t="s">
        <v>98</v>
      </c>
      <c r="X33" s="52" t="s">
        <v>98</v>
      </c>
      <c r="Y33" s="52" t="s">
        <v>98</v>
      </c>
      <c r="Z33" s="52" t="s">
        <v>100</v>
      </c>
      <c r="AA33" s="52" t="s">
        <v>100</v>
      </c>
      <c r="AB33" s="52" t="s">
        <v>100</v>
      </c>
      <c r="AC33" s="52" t="s">
        <v>98</v>
      </c>
      <c r="AD33" s="55"/>
      <c r="AE33" s="83" t="s">
        <v>1247</v>
      </c>
      <c r="AF33" s="85"/>
      <c r="AG33" s="85"/>
      <c r="AH33" s="85"/>
      <c r="AI33" s="103"/>
      <c r="AJ33" s="104">
        <f>C13+C14</f>
        <v>2600</v>
      </c>
      <c r="AK33" s="104">
        <f>(C13+C14+C16)-(C13+C14+C16)*AK30</f>
        <v>786.666666666667</v>
      </c>
      <c r="AL33" s="103">
        <f>(C13+C14+C16)-(C13+C14+C16)*AL30-(AL30*1500/8)-1400</f>
        <v>-763.333333333333</v>
      </c>
      <c r="AM33" s="103">
        <f>-AM30*375/3</f>
        <v>-100</v>
      </c>
      <c r="AN33" s="104">
        <f>-AN30*((1350/4)/2+2300*19/30+2300/2)-(1500*0.7)/2+AN30*(100/4)</f>
        <v>-2725.33333333333</v>
      </c>
      <c r="AO33" s="103"/>
      <c r="AP33" s="103">
        <f>-AP30*(100*2/3+333+51)</f>
        <v>-360.533333333333</v>
      </c>
      <c r="AQ33" s="126">
        <f>AQ30*(-50-400)</f>
        <v>-360</v>
      </c>
      <c r="AS33" s="111">
        <f>AS30*(-920+500-880)</f>
        <v>-1040</v>
      </c>
      <c r="AT33" s="85">
        <f>AT30*(-1500*15/30)</f>
        <v>-600</v>
      </c>
      <c r="AU33" s="85"/>
      <c r="AV33" s="103"/>
      <c r="AW33" s="103"/>
      <c r="AX33" s="104"/>
      <c r="AY33" s="103"/>
      <c r="AZ33" s="103"/>
      <c r="BA33" s="103"/>
      <c r="BB33" s="104"/>
      <c r="BC33" s="104"/>
      <c r="BD33" s="135"/>
    </row>
    <row r="34" ht="12" spans="1:56">
      <c r="A34" s="51">
        <f t="shared" si="6"/>
        <v>31</v>
      </c>
      <c r="B34" s="54" t="s">
        <v>236</v>
      </c>
      <c r="C34" s="136">
        <f>1250/4</f>
        <v>312.5</v>
      </c>
      <c r="D34" s="52" t="s">
        <v>98</v>
      </c>
      <c r="E34" s="52" t="s">
        <v>98</v>
      </c>
      <c r="F34" s="52" t="s">
        <v>98</v>
      </c>
      <c r="G34" s="52" t="s">
        <v>98</v>
      </c>
      <c r="H34" s="52" t="s">
        <v>98</v>
      </c>
      <c r="I34" s="52" t="s">
        <v>106</v>
      </c>
      <c r="J34" s="52" t="s">
        <v>106</v>
      </c>
      <c r="K34" s="52" t="s">
        <v>106</v>
      </c>
      <c r="L34" s="52" t="s">
        <v>106</v>
      </c>
      <c r="M34" s="52" t="s">
        <v>98</v>
      </c>
      <c r="N34" s="52" t="s">
        <v>98</v>
      </c>
      <c r="O34" s="59" t="s">
        <v>98</v>
      </c>
      <c r="P34" s="52" t="s">
        <v>173</v>
      </c>
      <c r="Q34" s="53">
        <f>1900/4</f>
        <v>475</v>
      </c>
      <c r="R34" s="52" t="s">
        <v>117</v>
      </c>
      <c r="S34" s="52" t="s">
        <v>117</v>
      </c>
      <c r="T34" s="52" t="s">
        <v>117</v>
      </c>
      <c r="U34" s="52" t="s">
        <v>117</v>
      </c>
      <c r="V34" s="52" t="s">
        <v>117</v>
      </c>
      <c r="W34" s="52" t="s">
        <v>117</v>
      </c>
      <c r="X34" s="52" t="s">
        <v>100</v>
      </c>
      <c r="Y34" s="52" t="s">
        <v>100</v>
      </c>
      <c r="Z34" s="52" t="s">
        <v>100</v>
      </c>
      <c r="AA34" s="52" t="s">
        <v>100</v>
      </c>
      <c r="AB34" s="52" t="s">
        <v>100</v>
      </c>
      <c r="AC34" s="39" t="s">
        <v>98</v>
      </c>
      <c r="AD34" s="55"/>
      <c r="AE34" s="77" t="s">
        <v>1248</v>
      </c>
      <c r="AF34" s="78">
        <f t="shared" ref="AF34:AN34" si="23">AF29*AF30*AF32/AF31+AF33</f>
        <v>0</v>
      </c>
      <c r="AG34" s="78">
        <f t="shared" si="23"/>
        <v>0</v>
      </c>
      <c r="AH34" s="78">
        <f t="shared" si="23"/>
        <v>2600</v>
      </c>
      <c r="AI34" s="78">
        <f t="shared" si="23"/>
        <v>2600</v>
      </c>
      <c r="AJ34" s="78">
        <f>AJ30*((1000+667+833+833+833+900)/2+675/8+(1333+933)/4)+AJ33</f>
        <v>5147.1</v>
      </c>
      <c r="AK34" s="78">
        <f>AK29*AK30*AK32/AK31+AK33</f>
        <v>11590</v>
      </c>
      <c r="AL34" s="78">
        <f t="shared" si="23"/>
        <v>10300</v>
      </c>
      <c r="AM34" s="78">
        <f t="shared" si="23"/>
        <v>9013.33333333333</v>
      </c>
      <c r="AN34" s="78">
        <f t="shared" si="23"/>
        <v>12638</v>
      </c>
      <c r="AO34" s="78">
        <f t="shared" ref="AO34:BD34" si="24">AO29*AO30*AO32/AO31+AO33</f>
        <v>9850</v>
      </c>
      <c r="AP34" s="78">
        <f t="shared" si="24"/>
        <v>11889.4666666667</v>
      </c>
      <c r="AQ34" s="112">
        <f t="shared" si="24"/>
        <v>2085</v>
      </c>
      <c r="AS34" s="72">
        <f t="shared" si="24"/>
        <v>2560</v>
      </c>
      <c r="AT34" s="78">
        <f t="shared" si="24"/>
        <v>4200</v>
      </c>
      <c r="AU34" s="78">
        <f t="shared" si="24"/>
        <v>4800</v>
      </c>
      <c r="AV34" s="78">
        <f t="shared" si="24"/>
        <v>1840</v>
      </c>
      <c r="AW34" s="78">
        <f t="shared" si="24"/>
        <v>1840</v>
      </c>
      <c r="AX34" s="78">
        <f t="shared" si="24"/>
        <v>0</v>
      </c>
      <c r="AY34" s="78">
        <f t="shared" si="24"/>
        <v>0</v>
      </c>
      <c r="AZ34" s="78">
        <f t="shared" si="24"/>
        <v>0</v>
      </c>
      <c r="BA34" s="78">
        <f t="shared" si="24"/>
        <v>0</v>
      </c>
      <c r="BB34" s="78">
        <f t="shared" si="24"/>
        <v>0</v>
      </c>
      <c r="BC34" s="78">
        <f t="shared" si="24"/>
        <v>0</v>
      </c>
      <c r="BD34" s="112">
        <f t="shared" si="24"/>
        <v>0</v>
      </c>
    </row>
    <row r="35" ht="12" spans="1:43">
      <c r="A35" s="51">
        <f t="shared" si="6"/>
        <v>32</v>
      </c>
      <c r="B35" s="54" t="s">
        <v>238</v>
      </c>
      <c r="C35" s="136">
        <f>1300/4</f>
        <v>325</v>
      </c>
      <c r="D35" s="52" t="s">
        <v>98</v>
      </c>
      <c r="E35" s="52" t="s">
        <v>98</v>
      </c>
      <c r="F35" s="52" t="s">
        <v>98</v>
      </c>
      <c r="G35" s="52" t="s">
        <v>98</v>
      </c>
      <c r="H35" s="52" t="s">
        <v>98</v>
      </c>
      <c r="I35" s="52" t="s">
        <v>98</v>
      </c>
      <c r="J35" s="52" t="s">
        <v>106</v>
      </c>
      <c r="K35" s="52" t="s">
        <v>106</v>
      </c>
      <c r="L35" s="52" t="s">
        <v>98</v>
      </c>
      <c r="M35" s="52" t="s">
        <v>98</v>
      </c>
      <c r="N35" s="52" t="s">
        <v>98</v>
      </c>
      <c r="O35" s="59" t="s">
        <v>98</v>
      </c>
      <c r="P35" s="54" t="s">
        <v>230</v>
      </c>
      <c r="Q35" s="148">
        <f>2000/4</f>
        <v>500</v>
      </c>
      <c r="R35" s="52" t="s">
        <v>98</v>
      </c>
      <c r="S35" s="52" t="s">
        <v>98</v>
      </c>
      <c r="T35" s="52" t="s">
        <v>98</v>
      </c>
      <c r="U35" s="52" t="s">
        <v>98</v>
      </c>
      <c r="V35" s="52" t="s">
        <v>98</v>
      </c>
      <c r="W35" s="52" t="s">
        <v>98</v>
      </c>
      <c r="X35" s="52" t="s">
        <v>98</v>
      </c>
      <c r="Y35" s="52" t="s">
        <v>100</v>
      </c>
      <c r="Z35" s="52" t="s">
        <v>100</v>
      </c>
      <c r="AA35" s="52" t="s">
        <v>100</v>
      </c>
      <c r="AB35" s="52" t="s">
        <v>100</v>
      </c>
      <c r="AC35" s="39" t="s">
        <v>98</v>
      </c>
      <c r="AD35" s="55"/>
      <c r="AE35" s="86"/>
      <c r="AF35" s="87"/>
      <c r="AG35" s="87"/>
      <c r="AH35" s="87"/>
      <c r="AI35" s="87"/>
      <c r="AJ35" s="87"/>
      <c r="AK35" s="105"/>
      <c r="AL35" s="87"/>
      <c r="AM35" s="87"/>
      <c r="AN35" s="87"/>
      <c r="AO35" s="87"/>
      <c r="AP35" s="87"/>
      <c r="AQ35" s="87"/>
    </row>
    <row r="36" ht="12" spans="1:56">
      <c r="A36" s="51">
        <f t="shared" si="6"/>
        <v>33</v>
      </c>
      <c r="B36" s="52" t="s">
        <v>195</v>
      </c>
      <c r="C36" s="53">
        <f>1500/4</f>
        <v>375</v>
      </c>
      <c r="D36" s="52" t="s">
        <v>98</v>
      </c>
      <c r="E36" s="52" t="s">
        <v>98</v>
      </c>
      <c r="F36" s="52" t="s">
        <v>98</v>
      </c>
      <c r="G36" s="52" t="s">
        <v>98</v>
      </c>
      <c r="H36" s="52" t="s">
        <v>98</v>
      </c>
      <c r="I36" s="52" t="s">
        <v>98</v>
      </c>
      <c r="J36" s="52" t="s">
        <v>98</v>
      </c>
      <c r="K36" s="52" t="s">
        <v>106</v>
      </c>
      <c r="L36" s="52" t="s">
        <v>106</v>
      </c>
      <c r="M36" s="52" t="s">
        <v>106</v>
      </c>
      <c r="N36" s="52" t="s">
        <v>106</v>
      </c>
      <c r="O36" s="59" t="s">
        <v>106</v>
      </c>
      <c r="P36" s="52" t="s">
        <v>294</v>
      </c>
      <c r="Q36" s="53">
        <f>1500/4</f>
        <v>375</v>
      </c>
      <c r="R36" s="52" t="s">
        <v>117</v>
      </c>
      <c r="S36" s="52" t="s">
        <v>117</v>
      </c>
      <c r="T36" s="52" t="s">
        <v>117</v>
      </c>
      <c r="U36" s="52" t="s">
        <v>117</v>
      </c>
      <c r="V36" s="52" t="s">
        <v>100</v>
      </c>
      <c r="W36" s="52" t="s">
        <v>100</v>
      </c>
      <c r="X36" s="52" t="s">
        <v>100</v>
      </c>
      <c r="Y36" s="52" t="s">
        <v>100</v>
      </c>
      <c r="Z36" s="52" t="s">
        <v>100</v>
      </c>
      <c r="AA36" s="52" t="s">
        <v>100</v>
      </c>
      <c r="AB36" s="52" t="s">
        <v>100</v>
      </c>
      <c r="AC36" s="39" t="s">
        <v>98</v>
      </c>
      <c r="AD36" s="55"/>
      <c r="AE36" s="41"/>
      <c r="AF36" s="42"/>
      <c r="AG36" s="42"/>
      <c r="AH36" s="42"/>
      <c r="AI36" s="42"/>
      <c r="AJ36" s="42"/>
      <c r="AK36" s="132" t="s">
        <v>108</v>
      </c>
      <c r="AL36" s="101"/>
      <c r="AM36" s="42"/>
      <c r="AN36" s="42"/>
      <c r="AO36" s="42"/>
      <c r="AP36" s="42"/>
      <c r="AQ36" s="133"/>
      <c r="AS36" s="41"/>
      <c r="AT36" s="42"/>
      <c r="AU36" s="42"/>
      <c r="AV36" s="42"/>
      <c r="AW36" s="42"/>
      <c r="AX36" s="132" t="s">
        <v>108</v>
      </c>
      <c r="AY36" s="101"/>
      <c r="AZ36" s="42"/>
      <c r="BA36" s="42"/>
      <c r="BB36" s="42"/>
      <c r="BC36" s="42"/>
      <c r="BD36" s="133"/>
    </row>
    <row r="37" spans="1:56">
      <c r="A37" s="52">
        <f t="shared" si="6"/>
        <v>34</v>
      </c>
      <c r="B37" s="54" t="s">
        <v>277</v>
      </c>
      <c r="C37" s="53">
        <v>3000</v>
      </c>
      <c r="D37" s="52" t="s">
        <v>98</v>
      </c>
      <c r="E37" s="52" t="s">
        <v>98</v>
      </c>
      <c r="F37" s="52" t="s">
        <v>98</v>
      </c>
      <c r="G37" s="52" t="s">
        <v>98</v>
      </c>
      <c r="H37" s="52" t="s">
        <v>98</v>
      </c>
      <c r="I37" s="52" t="s">
        <v>98</v>
      </c>
      <c r="J37" s="52" t="s">
        <v>98</v>
      </c>
      <c r="K37" s="52" t="s">
        <v>98</v>
      </c>
      <c r="L37" s="52" t="s">
        <v>98</v>
      </c>
      <c r="M37" s="52" t="s">
        <v>98</v>
      </c>
      <c r="N37" s="52" t="s">
        <v>106</v>
      </c>
      <c r="O37" s="59" t="s">
        <v>98</v>
      </c>
      <c r="P37" s="54" t="s">
        <v>252</v>
      </c>
      <c r="Q37" s="53">
        <v>3000</v>
      </c>
      <c r="R37" s="52" t="s">
        <v>109</v>
      </c>
      <c r="S37" s="52" t="s">
        <v>109</v>
      </c>
      <c r="T37" s="52" t="s">
        <v>109</v>
      </c>
      <c r="U37" s="52" t="s">
        <v>109</v>
      </c>
      <c r="V37" s="52" t="s">
        <v>109</v>
      </c>
      <c r="W37" s="52" t="s">
        <v>100</v>
      </c>
      <c r="X37" s="52" t="s">
        <v>100</v>
      </c>
      <c r="Y37" s="52" t="s">
        <v>100</v>
      </c>
      <c r="Z37" s="52" t="s">
        <v>100</v>
      </c>
      <c r="AA37" s="52" t="s">
        <v>100</v>
      </c>
      <c r="AB37" s="52" t="s">
        <v>100</v>
      </c>
      <c r="AC37" s="39" t="s">
        <v>98</v>
      </c>
      <c r="AD37" s="55"/>
      <c r="AE37" s="88" t="s">
        <v>83</v>
      </c>
      <c r="AF37" s="89">
        <f t="shared" ref="AF37:AQ37" si="25">SUMIF(D$4:D$224,$AK36,$C$4:$C$224)</f>
        <v>0</v>
      </c>
      <c r="AG37" s="89">
        <f t="shared" si="25"/>
        <v>0</v>
      </c>
      <c r="AH37" s="89">
        <f t="shared" si="25"/>
        <v>0</v>
      </c>
      <c r="AI37" s="89">
        <f t="shared" si="25"/>
        <v>0</v>
      </c>
      <c r="AJ37" s="89">
        <f t="shared" si="25"/>
        <v>0</v>
      </c>
      <c r="AK37" s="89">
        <f t="shared" si="25"/>
        <v>0</v>
      </c>
      <c r="AL37" s="89">
        <f t="shared" si="25"/>
        <v>0</v>
      </c>
      <c r="AM37" s="89">
        <f t="shared" si="25"/>
        <v>0</v>
      </c>
      <c r="AN37" s="89">
        <f t="shared" si="25"/>
        <v>0</v>
      </c>
      <c r="AO37" s="89">
        <f t="shared" si="25"/>
        <v>0</v>
      </c>
      <c r="AP37" s="89">
        <f t="shared" si="25"/>
        <v>0</v>
      </c>
      <c r="AQ37" s="134">
        <f t="shared" si="25"/>
        <v>3000</v>
      </c>
      <c r="AS37" s="124">
        <f t="shared" ref="AS37:BD37" si="26">SUMIF(R$4:R$2000,$AX36,$Q$4:$Q$2000)</f>
        <v>0</v>
      </c>
      <c r="AT37" s="89">
        <f t="shared" si="26"/>
        <v>0</v>
      </c>
      <c r="AU37" s="89">
        <f t="shared" si="26"/>
        <v>0</v>
      </c>
      <c r="AV37" s="89">
        <f t="shared" si="26"/>
        <v>0</v>
      </c>
      <c r="AW37" s="89">
        <f t="shared" si="26"/>
        <v>0</v>
      </c>
      <c r="AX37" s="89">
        <f t="shared" si="26"/>
        <v>0</v>
      </c>
      <c r="AY37" s="89">
        <f t="shared" si="26"/>
        <v>0</v>
      </c>
      <c r="AZ37" s="89">
        <f t="shared" si="26"/>
        <v>0</v>
      </c>
      <c r="BA37" s="89">
        <f t="shared" si="26"/>
        <v>0</v>
      </c>
      <c r="BB37" s="89">
        <f t="shared" si="26"/>
        <v>0</v>
      </c>
      <c r="BC37" s="89">
        <f t="shared" si="26"/>
        <v>0</v>
      </c>
      <c r="BD37" s="134">
        <f t="shared" si="26"/>
        <v>0</v>
      </c>
    </row>
    <row r="38" ht="12" spans="1:56">
      <c r="A38" s="141">
        <f t="shared" si="6"/>
        <v>35</v>
      </c>
      <c r="B38" s="139" t="s">
        <v>259</v>
      </c>
      <c r="C38" s="53">
        <v>3000</v>
      </c>
      <c r="D38" s="142" t="s">
        <v>98</v>
      </c>
      <c r="E38" s="142" t="s">
        <v>98</v>
      </c>
      <c r="F38" s="142" t="s">
        <v>98</v>
      </c>
      <c r="G38" s="142" t="s">
        <v>98</v>
      </c>
      <c r="H38" s="142" t="s">
        <v>98</v>
      </c>
      <c r="I38" s="142" t="s">
        <v>98</v>
      </c>
      <c r="J38" s="142" t="s">
        <v>98</v>
      </c>
      <c r="K38" s="142" t="s">
        <v>98</v>
      </c>
      <c r="L38" s="142" t="s">
        <v>106</v>
      </c>
      <c r="M38" s="142" t="s">
        <v>115</v>
      </c>
      <c r="N38" s="142" t="s">
        <v>98</v>
      </c>
      <c r="O38" s="156" t="s">
        <v>98</v>
      </c>
      <c r="P38" s="54" t="s">
        <v>265</v>
      </c>
      <c r="Q38" s="53">
        <v>3000</v>
      </c>
      <c r="R38" s="52" t="s">
        <v>117</v>
      </c>
      <c r="S38" s="52" t="s">
        <v>117</v>
      </c>
      <c r="T38" s="52" t="s">
        <v>117</v>
      </c>
      <c r="U38" s="52" t="s">
        <v>98</v>
      </c>
      <c r="V38" s="52" t="s">
        <v>117</v>
      </c>
      <c r="W38" s="52" t="s">
        <v>100</v>
      </c>
      <c r="X38" s="52" t="s">
        <v>100</v>
      </c>
      <c r="Y38" s="52" t="s">
        <v>100</v>
      </c>
      <c r="Z38" s="52" t="s">
        <v>100</v>
      </c>
      <c r="AA38" s="52" t="s">
        <v>100</v>
      </c>
      <c r="AB38" s="52" t="s">
        <v>100</v>
      </c>
      <c r="AC38" s="39" t="s">
        <v>98</v>
      </c>
      <c r="AD38" s="55"/>
      <c r="AE38" s="81" t="s">
        <v>1243</v>
      </c>
      <c r="AF38" s="90">
        <v>0.6</v>
      </c>
      <c r="AG38" s="90">
        <v>0.6</v>
      </c>
      <c r="AH38" s="90">
        <v>0.6</v>
      </c>
      <c r="AI38" s="90">
        <v>0.6</v>
      </c>
      <c r="AJ38" s="90">
        <v>0.6</v>
      </c>
      <c r="AK38" s="90">
        <v>0.6</v>
      </c>
      <c r="AL38" s="90">
        <v>0.6</v>
      </c>
      <c r="AM38" s="90">
        <v>0.6</v>
      </c>
      <c r="AN38" s="90">
        <v>0.6</v>
      </c>
      <c r="AO38" s="90">
        <v>0.6</v>
      </c>
      <c r="AP38" s="90">
        <v>0.6</v>
      </c>
      <c r="AQ38" s="90">
        <v>0.6</v>
      </c>
      <c r="AS38" s="123">
        <v>0.6</v>
      </c>
      <c r="AT38" s="90">
        <v>0.6</v>
      </c>
      <c r="AU38" s="90">
        <v>0.6</v>
      </c>
      <c r="AV38" s="90">
        <v>0.6</v>
      </c>
      <c r="AW38" s="90">
        <v>0.6</v>
      </c>
      <c r="AX38" s="90">
        <v>0.6</v>
      </c>
      <c r="AY38" s="90">
        <v>0.6</v>
      </c>
      <c r="AZ38" s="90">
        <v>0.6</v>
      </c>
      <c r="BA38" s="90">
        <v>0.6</v>
      </c>
      <c r="BB38" s="90">
        <v>0.6</v>
      </c>
      <c r="BC38" s="90">
        <v>0.6</v>
      </c>
      <c r="BD38" s="130">
        <v>0.6</v>
      </c>
    </row>
    <row r="39" spans="1:56">
      <c r="A39" s="51">
        <f t="shared" si="6"/>
        <v>36</v>
      </c>
      <c r="B39" s="54"/>
      <c r="C39" s="53">
        <v>3000</v>
      </c>
      <c r="D39" s="52"/>
      <c r="E39" s="52"/>
      <c r="F39" s="52"/>
      <c r="G39" s="52"/>
      <c r="H39" s="52"/>
      <c r="I39" s="52"/>
      <c r="J39" s="52"/>
      <c r="K39" s="52"/>
      <c r="L39" s="52"/>
      <c r="M39" s="52"/>
      <c r="N39" s="52"/>
      <c r="O39" s="59"/>
      <c r="P39" s="54" t="s">
        <v>246</v>
      </c>
      <c r="Q39" s="53">
        <v>3000</v>
      </c>
      <c r="R39" s="52" t="s">
        <v>117</v>
      </c>
      <c r="S39" s="52" t="s">
        <v>117</v>
      </c>
      <c r="T39" s="52" t="s">
        <v>117</v>
      </c>
      <c r="U39" s="52" t="s">
        <v>117</v>
      </c>
      <c r="V39" s="52" t="s">
        <v>117</v>
      </c>
      <c r="W39" s="52" t="s">
        <v>117</v>
      </c>
      <c r="X39" s="52" t="s">
        <v>100</v>
      </c>
      <c r="Y39" s="52" t="s">
        <v>100</v>
      </c>
      <c r="Z39" s="52" t="s">
        <v>100</v>
      </c>
      <c r="AA39" s="52" t="s">
        <v>100</v>
      </c>
      <c r="AB39" s="52" t="s">
        <v>100</v>
      </c>
      <c r="AC39" s="39" t="s">
        <v>98</v>
      </c>
      <c r="AD39" s="55"/>
      <c r="AE39" s="83" t="s">
        <v>1245</v>
      </c>
      <c r="AF39" s="85">
        <v>4</v>
      </c>
      <c r="AG39" s="85">
        <v>4</v>
      </c>
      <c r="AH39" s="85">
        <v>4</v>
      </c>
      <c r="AI39" s="85">
        <v>4</v>
      </c>
      <c r="AJ39" s="85">
        <v>4</v>
      </c>
      <c r="AK39" s="85">
        <v>4</v>
      </c>
      <c r="AL39" s="85">
        <v>4</v>
      </c>
      <c r="AM39" s="85">
        <v>4</v>
      </c>
      <c r="AN39" s="85">
        <v>4</v>
      </c>
      <c r="AO39" s="85">
        <v>4</v>
      </c>
      <c r="AP39" s="85">
        <v>4</v>
      </c>
      <c r="AQ39" s="131">
        <v>4</v>
      </c>
      <c r="AS39" s="111">
        <v>17</v>
      </c>
      <c r="AT39" s="85">
        <v>17</v>
      </c>
      <c r="AU39" s="85">
        <v>17</v>
      </c>
      <c r="AV39" s="85">
        <v>17</v>
      </c>
      <c r="AW39" s="85">
        <v>17</v>
      </c>
      <c r="AX39" s="85">
        <v>17</v>
      </c>
      <c r="AY39" s="85">
        <v>17</v>
      </c>
      <c r="AZ39" s="85">
        <v>17</v>
      </c>
      <c r="BA39" s="85">
        <v>17</v>
      </c>
      <c r="BB39" s="85">
        <v>17</v>
      </c>
      <c r="BC39" s="85">
        <v>17</v>
      </c>
      <c r="BD39" s="131">
        <v>17</v>
      </c>
    </row>
    <row r="40" ht="12" spans="1:56">
      <c r="A40" s="51">
        <f t="shared" si="6"/>
        <v>37</v>
      </c>
      <c r="B40" s="54"/>
      <c r="C40" s="53">
        <v>3000</v>
      </c>
      <c r="D40" s="52"/>
      <c r="E40" s="52"/>
      <c r="F40" s="52"/>
      <c r="G40" s="52"/>
      <c r="H40" s="52"/>
      <c r="I40" s="52"/>
      <c r="J40" s="52"/>
      <c r="K40" s="52"/>
      <c r="L40" s="52"/>
      <c r="M40" s="52"/>
      <c r="N40" s="52"/>
      <c r="O40" s="59"/>
      <c r="P40" s="54" t="s">
        <v>275</v>
      </c>
      <c r="Q40" s="53">
        <v>3000</v>
      </c>
      <c r="R40" s="52" t="s">
        <v>100</v>
      </c>
      <c r="S40" s="52" t="s">
        <v>98</v>
      </c>
      <c r="T40" s="52" t="s">
        <v>98</v>
      </c>
      <c r="U40" s="52" t="s">
        <v>98</v>
      </c>
      <c r="V40" s="52" t="s">
        <v>98</v>
      </c>
      <c r="W40" s="52" t="s">
        <v>98</v>
      </c>
      <c r="X40" s="52" t="s">
        <v>98</v>
      </c>
      <c r="Y40" s="52" t="s">
        <v>98</v>
      </c>
      <c r="Z40" s="52" t="s">
        <v>98</v>
      </c>
      <c r="AA40" s="52" t="s">
        <v>98</v>
      </c>
      <c r="AB40" s="52" t="s">
        <v>98</v>
      </c>
      <c r="AC40" s="39" t="s">
        <v>98</v>
      </c>
      <c r="AD40" s="55"/>
      <c r="AE40" s="83" t="s">
        <v>1246</v>
      </c>
      <c r="AF40" s="85">
        <v>4</v>
      </c>
      <c r="AG40" s="85">
        <v>4</v>
      </c>
      <c r="AH40" s="85">
        <v>4</v>
      </c>
      <c r="AI40" s="85">
        <v>4</v>
      </c>
      <c r="AJ40" s="85">
        <v>4</v>
      </c>
      <c r="AK40" s="85">
        <v>4</v>
      </c>
      <c r="AL40" s="85">
        <v>4</v>
      </c>
      <c r="AM40" s="85">
        <v>4</v>
      </c>
      <c r="AN40" s="85">
        <v>4</v>
      </c>
      <c r="AO40" s="85">
        <v>4</v>
      </c>
      <c r="AP40" s="85">
        <v>4</v>
      </c>
      <c r="AQ40" s="131">
        <v>3</v>
      </c>
      <c r="AS40" s="111">
        <v>17</v>
      </c>
      <c r="AT40" s="85">
        <v>17</v>
      </c>
      <c r="AU40" s="85">
        <v>17</v>
      </c>
      <c r="AV40" s="85">
        <v>17</v>
      </c>
      <c r="AW40" s="85">
        <v>17</v>
      </c>
      <c r="AX40" s="85">
        <v>17</v>
      </c>
      <c r="AY40" s="85">
        <v>17</v>
      </c>
      <c r="AZ40" s="85">
        <v>17</v>
      </c>
      <c r="BA40" s="85">
        <v>17</v>
      </c>
      <c r="BB40" s="85">
        <v>17</v>
      </c>
      <c r="BC40" s="85">
        <v>17</v>
      </c>
      <c r="BD40" s="131">
        <v>17</v>
      </c>
    </row>
    <row r="41" spans="1:56">
      <c r="A41" s="118">
        <f t="shared" si="6"/>
        <v>38</v>
      </c>
      <c r="B41" s="151" t="s">
        <v>150</v>
      </c>
      <c r="C41" s="53">
        <v>3000</v>
      </c>
      <c r="D41" s="119" t="s">
        <v>115</v>
      </c>
      <c r="E41" s="119" t="s">
        <v>115</v>
      </c>
      <c r="F41" s="119" t="s">
        <v>115</v>
      </c>
      <c r="G41" s="119" t="s">
        <v>115</v>
      </c>
      <c r="H41" s="119" t="s">
        <v>115</v>
      </c>
      <c r="I41" s="119" t="s">
        <v>115</v>
      </c>
      <c r="J41" s="119" t="s">
        <v>115</v>
      </c>
      <c r="K41" s="119" t="s">
        <v>105</v>
      </c>
      <c r="L41" s="119" t="s">
        <v>105</v>
      </c>
      <c r="M41" s="119" t="s">
        <v>103</v>
      </c>
      <c r="N41" s="119" t="s">
        <v>103</v>
      </c>
      <c r="O41" s="61" t="s">
        <v>98</v>
      </c>
      <c r="P41" s="52" t="s">
        <v>250</v>
      </c>
      <c r="Q41" s="53">
        <v>3000</v>
      </c>
      <c r="R41" s="52" t="s">
        <v>109</v>
      </c>
      <c r="S41" s="52" t="s">
        <v>109</v>
      </c>
      <c r="T41" s="52" t="s">
        <v>109</v>
      </c>
      <c r="U41" s="52" t="s">
        <v>109</v>
      </c>
      <c r="V41" s="52" t="s">
        <v>109</v>
      </c>
      <c r="W41" s="52" t="s">
        <v>100</v>
      </c>
      <c r="X41" s="52" t="s">
        <v>100</v>
      </c>
      <c r="Y41" s="52" t="s">
        <v>100</v>
      </c>
      <c r="Z41" s="52" t="s">
        <v>100</v>
      </c>
      <c r="AA41" s="52" t="s">
        <v>98</v>
      </c>
      <c r="AB41" s="52" t="s">
        <v>98</v>
      </c>
      <c r="AC41" s="39" t="s">
        <v>98</v>
      </c>
      <c r="AD41" s="55"/>
      <c r="AE41" s="83" t="s">
        <v>1247</v>
      </c>
      <c r="AF41" s="85"/>
      <c r="AG41" s="85"/>
      <c r="AH41" s="85"/>
      <c r="AI41" s="103"/>
      <c r="AJ41" s="103"/>
      <c r="AK41" s="104"/>
      <c r="AL41" s="104"/>
      <c r="AM41" s="85"/>
      <c r="AN41" s="85"/>
      <c r="AO41" s="103"/>
      <c r="AP41" s="103"/>
      <c r="AQ41" s="126"/>
      <c r="AS41" s="111"/>
      <c r="AT41" s="85"/>
      <c r="AU41" s="85"/>
      <c r="AV41" s="85"/>
      <c r="AW41" s="85"/>
      <c r="AX41" s="85"/>
      <c r="AY41" s="85"/>
      <c r="AZ41" s="103"/>
      <c r="BA41" s="103"/>
      <c r="BB41" s="103"/>
      <c r="BC41" s="104"/>
      <c r="BD41" s="135"/>
    </row>
    <row r="42" ht="12" spans="1:56">
      <c r="A42" s="51">
        <f t="shared" si="6"/>
        <v>39</v>
      </c>
      <c r="B42" s="138" t="s">
        <v>181</v>
      </c>
      <c r="C42" s="53">
        <v>3000</v>
      </c>
      <c r="D42" s="52" t="s">
        <v>98</v>
      </c>
      <c r="E42" s="52" t="s">
        <v>115</v>
      </c>
      <c r="F42" s="52" t="s">
        <v>115</v>
      </c>
      <c r="G42" s="52" t="s">
        <v>115</v>
      </c>
      <c r="H42" s="52" t="s">
        <v>106</v>
      </c>
      <c r="I42" s="52" t="s">
        <v>106</v>
      </c>
      <c r="J42" s="52" t="s">
        <v>106</v>
      </c>
      <c r="K42" s="52" t="s">
        <v>105</v>
      </c>
      <c r="L42" s="52" t="s">
        <v>105</v>
      </c>
      <c r="M42" s="52" t="s">
        <v>103</v>
      </c>
      <c r="N42" s="52" t="s">
        <v>103</v>
      </c>
      <c r="O42" s="59" t="s">
        <v>108</v>
      </c>
      <c r="P42" s="52" t="s">
        <v>319</v>
      </c>
      <c r="Q42" s="53">
        <v>3000</v>
      </c>
      <c r="R42" s="52" t="s">
        <v>98</v>
      </c>
      <c r="S42" s="52" t="s">
        <v>98</v>
      </c>
      <c r="T42" s="52" t="s">
        <v>98</v>
      </c>
      <c r="U42" s="52" t="s">
        <v>109</v>
      </c>
      <c r="V42" s="52" t="s">
        <v>109</v>
      </c>
      <c r="W42" s="52" t="s">
        <v>100</v>
      </c>
      <c r="X42" s="52" t="s">
        <v>100</v>
      </c>
      <c r="Y42" s="52" t="s">
        <v>100</v>
      </c>
      <c r="Z42" s="52" t="s">
        <v>100</v>
      </c>
      <c r="AA42" s="52" t="s">
        <v>98</v>
      </c>
      <c r="AB42" s="52" t="s">
        <v>98</v>
      </c>
      <c r="AC42" s="39" t="s">
        <v>98</v>
      </c>
      <c r="AD42" s="55"/>
      <c r="AE42" s="77" t="s">
        <v>1248</v>
      </c>
      <c r="AF42" s="78">
        <f t="shared" ref="AF42:AN42" si="27">AF37*AF38*AF40/AF39+AF41</f>
        <v>0</v>
      </c>
      <c r="AG42" s="78">
        <f t="shared" si="27"/>
        <v>0</v>
      </c>
      <c r="AH42" s="78">
        <f t="shared" si="27"/>
        <v>0</v>
      </c>
      <c r="AI42" s="78">
        <f t="shared" si="27"/>
        <v>0</v>
      </c>
      <c r="AJ42" s="78">
        <f t="shared" si="27"/>
        <v>0</v>
      </c>
      <c r="AK42" s="78">
        <f t="shared" si="27"/>
        <v>0</v>
      </c>
      <c r="AL42" s="78">
        <f t="shared" si="27"/>
        <v>0</v>
      </c>
      <c r="AM42" s="78">
        <f t="shared" si="27"/>
        <v>0</v>
      </c>
      <c r="AN42" s="78">
        <f t="shared" si="27"/>
        <v>0</v>
      </c>
      <c r="AO42" s="78">
        <f t="shared" ref="AO42:BA42" si="28">AO37*AO38*AO40/AO39+AO41</f>
        <v>0</v>
      </c>
      <c r="AP42" s="78">
        <f t="shared" si="28"/>
        <v>0</v>
      </c>
      <c r="AQ42" s="112">
        <f t="shared" si="28"/>
        <v>1350</v>
      </c>
      <c r="AS42" s="72">
        <f t="shared" si="28"/>
        <v>0</v>
      </c>
      <c r="AT42" s="78">
        <f t="shared" si="28"/>
        <v>0</v>
      </c>
      <c r="AU42" s="78">
        <f t="shared" si="28"/>
        <v>0</v>
      </c>
      <c r="AV42" s="78">
        <f t="shared" si="28"/>
        <v>0</v>
      </c>
      <c r="AW42" s="78">
        <f t="shared" si="28"/>
        <v>0</v>
      </c>
      <c r="AX42" s="78">
        <f t="shared" si="28"/>
        <v>0</v>
      </c>
      <c r="AY42" s="78">
        <f t="shared" si="28"/>
        <v>0</v>
      </c>
      <c r="AZ42" s="78">
        <f t="shared" si="28"/>
        <v>0</v>
      </c>
      <c r="BA42" s="78">
        <f t="shared" si="28"/>
        <v>0</v>
      </c>
      <c r="BB42" s="78">
        <f t="shared" ref="BB42:BD42" si="29">BB37*BB38*BB40/BB39+BB41</f>
        <v>0</v>
      </c>
      <c r="BC42" s="78">
        <f t="shared" si="29"/>
        <v>0</v>
      </c>
      <c r="BD42" s="112">
        <f t="shared" si="29"/>
        <v>0</v>
      </c>
    </row>
    <row r="43" ht="12" spans="1:56">
      <c r="A43" s="141">
        <f t="shared" si="6"/>
        <v>40</v>
      </c>
      <c r="B43" s="190" t="s">
        <v>185</v>
      </c>
      <c r="C43" s="53">
        <v>3000</v>
      </c>
      <c r="D43" s="142" t="s">
        <v>98</v>
      </c>
      <c r="E43" s="142" t="s">
        <v>98</v>
      </c>
      <c r="F43" s="142" t="s">
        <v>115</v>
      </c>
      <c r="G43" s="142" t="s">
        <v>115</v>
      </c>
      <c r="H43" s="142" t="s">
        <v>106</v>
      </c>
      <c r="I43" s="142" t="s">
        <v>106</v>
      </c>
      <c r="J43" s="142" t="s">
        <v>106</v>
      </c>
      <c r="K43" s="142" t="s">
        <v>98</v>
      </c>
      <c r="L43" s="142" t="s">
        <v>105</v>
      </c>
      <c r="M43" s="142" t="s">
        <v>98</v>
      </c>
      <c r="N43" s="142" t="s">
        <v>98</v>
      </c>
      <c r="O43" s="156" t="s">
        <v>98</v>
      </c>
      <c r="P43" s="52"/>
      <c r="Q43" s="53">
        <v>3000</v>
      </c>
      <c r="R43" s="52"/>
      <c r="S43" s="52"/>
      <c r="T43" s="52"/>
      <c r="U43" s="52"/>
      <c r="V43" s="52"/>
      <c r="W43" s="52"/>
      <c r="X43" s="52"/>
      <c r="Y43" s="52"/>
      <c r="Z43" s="52"/>
      <c r="AA43" s="52"/>
      <c r="AB43" s="52"/>
      <c r="AD43" s="55"/>
      <c r="AS43" s="87"/>
      <c r="AT43" s="87"/>
      <c r="AU43" s="87"/>
      <c r="AV43" s="87"/>
      <c r="AW43" s="87"/>
      <c r="AX43" s="105"/>
      <c r="AY43" s="87"/>
      <c r="AZ43" s="87"/>
      <c r="BA43" s="87"/>
      <c r="BB43" s="87"/>
      <c r="BC43" s="87"/>
      <c r="BD43" s="87"/>
    </row>
    <row r="44" ht="12" spans="1:56">
      <c r="A44" s="51">
        <f t="shared" si="6"/>
        <v>41</v>
      </c>
      <c r="B44" s="54"/>
      <c r="C44" s="53">
        <v>3000</v>
      </c>
      <c r="D44" s="52"/>
      <c r="E44" s="52"/>
      <c r="F44" s="52"/>
      <c r="G44" s="52"/>
      <c r="H44" s="54"/>
      <c r="I44" s="54"/>
      <c r="J44" s="54"/>
      <c r="K44" s="54"/>
      <c r="L44" s="54"/>
      <c r="M44" s="54"/>
      <c r="N44" s="54"/>
      <c r="O44" s="60"/>
      <c r="P44" s="52" t="s">
        <v>222</v>
      </c>
      <c r="Q44" s="53">
        <v>3000</v>
      </c>
      <c r="R44" s="52" t="s">
        <v>98</v>
      </c>
      <c r="S44" s="52" t="s">
        <v>98</v>
      </c>
      <c r="T44" s="52" t="s">
        <v>109</v>
      </c>
      <c r="U44" s="52" t="s">
        <v>109</v>
      </c>
      <c r="V44" s="52" t="s">
        <v>109</v>
      </c>
      <c r="W44" s="52" t="s">
        <v>109</v>
      </c>
      <c r="X44" s="52" t="s">
        <v>98</v>
      </c>
      <c r="Y44" s="52" t="s">
        <v>98</v>
      </c>
      <c r="Z44" s="52" t="s">
        <v>98</v>
      </c>
      <c r="AA44" s="52" t="s">
        <v>98</v>
      </c>
      <c r="AB44" s="52" t="s">
        <v>98</v>
      </c>
      <c r="AC44" s="39" t="s">
        <v>98</v>
      </c>
      <c r="AD44" s="55"/>
      <c r="AE44" s="41"/>
      <c r="AF44" s="42"/>
      <c r="AG44" s="42"/>
      <c r="AH44" s="42"/>
      <c r="AI44" s="42"/>
      <c r="AJ44" s="42"/>
      <c r="AK44" s="132" t="s">
        <v>110</v>
      </c>
      <c r="AL44" s="101"/>
      <c r="AM44" s="42"/>
      <c r="AN44" s="42"/>
      <c r="AO44" s="42"/>
      <c r="AP44" s="42"/>
      <c r="AQ44" s="133"/>
      <c r="AS44" s="118"/>
      <c r="AT44" s="119"/>
      <c r="AU44" s="119"/>
      <c r="AV44" s="119"/>
      <c r="AW44" s="119"/>
      <c r="AX44" s="128" t="s">
        <v>117</v>
      </c>
      <c r="AY44" s="56"/>
      <c r="AZ44" s="119"/>
      <c r="BA44" s="119"/>
      <c r="BB44" s="119"/>
      <c r="BC44" s="119"/>
      <c r="BD44" s="61"/>
    </row>
    <row r="45" ht="12" spans="1:56">
      <c r="A45" s="51">
        <f t="shared" si="6"/>
        <v>42</v>
      </c>
      <c r="B45" s="54"/>
      <c r="C45" s="53">
        <v>3000</v>
      </c>
      <c r="D45" s="52"/>
      <c r="E45" s="52"/>
      <c r="F45" s="52"/>
      <c r="G45" s="52"/>
      <c r="H45" s="54"/>
      <c r="I45" s="54"/>
      <c r="J45" s="54"/>
      <c r="K45" s="54"/>
      <c r="L45" s="54"/>
      <c r="M45" s="54"/>
      <c r="N45" s="54"/>
      <c r="O45" s="60"/>
      <c r="P45" s="54" t="s">
        <v>195</v>
      </c>
      <c r="Q45" s="53">
        <v>3000</v>
      </c>
      <c r="R45" s="52" t="s">
        <v>117</v>
      </c>
      <c r="S45" s="52" t="s">
        <v>117</v>
      </c>
      <c r="T45" s="52" t="s">
        <v>117</v>
      </c>
      <c r="U45" s="52" t="s">
        <v>117</v>
      </c>
      <c r="V45" s="52" t="s">
        <v>117</v>
      </c>
      <c r="W45" s="52" t="s">
        <v>117</v>
      </c>
      <c r="X45" s="52" t="s">
        <v>100</v>
      </c>
      <c r="Y45" s="52" t="s">
        <v>100</v>
      </c>
      <c r="Z45" s="52" t="s">
        <v>100</v>
      </c>
      <c r="AA45" s="52" t="s">
        <v>100</v>
      </c>
      <c r="AB45" s="52" t="s">
        <v>100</v>
      </c>
      <c r="AC45" s="39" t="s">
        <v>98</v>
      </c>
      <c r="AD45" s="55"/>
      <c r="AE45" s="88" t="s">
        <v>83</v>
      </c>
      <c r="AF45" s="89">
        <f t="shared" ref="AF45:AQ45" si="30">SUMIF(D$4:D$224,$AK44,$C$4:$C$224)</f>
        <v>0</v>
      </c>
      <c r="AG45" s="89">
        <f t="shared" si="30"/>
        <v>1333.33333333333</v>
      </c>
      <c r="AH45" s="89">
        <f t="shared" si="30"/>
        <v>0</v>
      </c>
      <c r="AI45" s="89">
        <f t="shared" si="30"/>
        <v>0</v>
      </c>
      <c r="AJ45" s="89">
        <f t="shared" si="30"/>
        <v>0</v>
      </c>
      <c r="AK45" s="89">
        <f t="shared" si="30"/>
        <v>0</v>
      </c>
      <c r="AL45" s="89">
        <f t="shared" si="30"/>
        <v>0</v>
      </c>
      <c r="AM45" s="89">
        <f t="shared" si="30"/>
        <v>0</v>
      </c>
      <c r="AN45" s="89">
        <f t="shared" si="30"/>
        <v>0</v>
      </c>
      <c r="AO45" s="89">
        <f t="shared" si="30"/>
        <v>0</v>
      </c>
      <c r="AP45" s="89">
        <f t="shared" si="30"/>
        <v>0</v>
      </c>
      <c r="AQ45" s="134">
        <f t="shared" si="30"/>
        <v>0</v>
      </c>
      <c r="AS45" s="120">
        <f t="shared" ref="AS45:BD45" si="31">SUMIF(R$4:R$2000,$AX44,$Q$4:$Q$2000)</f>
        <v>26850</v>
      </c>
      <c r="AT45" s="121">
        <f t="shared" si="31"/>
        <v>30850</v>
      </c>
      <c r="AU45" s="121">
        <f t="shared" si="31"/>
        <v>30850</v>
      </c>
      <c r="AV45" s="121">
        <f t="shared" si="31"/>
        <v>27850</v>
      </c>
      <c r="AW45" s="121">
        <f t="shared" si="31"/>
        <v>33475</v>
      </c>
      <c r="AX45" s="121">
        <f t="shared" si="31"/>
        <v>21475</v>
      </c>
      <c r="AY45" s="121">
        <f t="shared" si="31"/>
        <v>0</v>
      </c>
      <c r="AZ45" s="121">
        <f t="shared" si="31"/>
        <v>0</v>
      </c>
      <c r="BA45" s="121">
        <f t="shared" si="31"/>
        <v>0</v>
      </c>
      <c r="BB45" s="121">
        <f t="shared" si="31"/>
        <v>0</v>
      </c>
      <c r="BC45" s="121">
        <f t="shared" si="31"/>
        <v>0</v>
      </c>
      <c r="BD45" s="129">
        <f t="shared" si="31"/>
        <v>0</v>
      </c>
    </row>
    <row r="46" ht="12" spans="1:56">
      <c r="A46" s="41">
        <f t="shared" si="6"/>
        <v>43</v>
      </c>
      <c r="B46" s="154" t="s">
        <v>261</v>
      </c>
      <c r="C46" s="53">
        <v>3000</v>
      </c>
      <c r="D46" s="42" t="s">
        <v>98</v>
      </c>
      <c r="E46" s="42" t="s">
        <v>98</v>
      </c>
      <c r="F46" s="42" t="s">
        <v>98</v>
      </c>
      <c r="G46" s="42" t="s">
        <v>98</v>
      </c>
      <c r="H46" s="42" t="s">
        <v>98</v>
      </c>
      <c r="I46" s="42" t="s">
        <v>98</v>
      </c>
      <c r="J46" s="42" t="s">
        <v>98</v>
      </c>
      <c r="K46" s="42" t="s">
        <v>98</v>
      </c>
      <c r="L46" s="42" t="s">
        <v>115</v>
      </c>
      <c r="M46" s="42" t="s">
        <v>115</v>
      </c>
      <c r="N46" s="42" t="s">
        <v>98</v>
      </c>
      <c r="O46" s="133" t="s">
        <v>98</v>
      </c>
      <c r="P46" s="54" t="s">
        <v>212</v>
      </c>
      <c r="Q46" s="53">
        <v>3000</v>
      </c>
      <c r="R46" s="52" t="s">
        <v>117</v>
      </c>
      <c r="S46" s="52" t="s">
        <v>117</v>
      </c>
      <c r="T46" s="52" t="s">
        <v>117</v>
      </c>
      <c r="U46" s="52" t="s">
        <v>117</v>
      </c>
      <c r="V46" s="52" t="s">
        <v>117</v>
      </c>
      <c r="W46" s="52" t="s">
        <v>117</v>
      </c>
      <c r="X46" s="52" t="s">
        <v>100</v>
      </c>
      <c r="Y46" s="52" t="s">
        <v>100</v>
      </c>
      <c r="Z46" s="52" t="s">
        <v>100</v>
      </c>
      <c r="AA46" s="52" t="s">
        <v>100</v>
      </c>
      <c r="AB46" s="52" t="s">
        <v>100</v>
      </c>
      <c r="AC46" s="39" t="s">
        <v>98</v>
      </c>
      <c r="AD46" s="55"/>
      <c r="AE46" s="81" t="s">
        <v>1243</v>
      </c>
      <c r="AF46" s="90">
        <v>1</v>
      </c>
      <c r="AG46" s="90">
        <v>1</v>
      </c>
      <c r="AH46" s="90">
        <v>1</v>
      </c>
      <c r="AI46" s="90">
        <v>1</v>
      </c>
      <c r="AJ46" s="90">
        <v>1</v>
      </c>
      <c r="AK46" s="90">
        <v>1</v>
      </c>
      <c r="AL46" s="90">
        <v>1</v>
      </c>
      <c r="AM46" s="90">
        <v>1</v>
      </c>
      <c r="AN46" s="90">
        <v>1</v>
      </c>
      <c r="AO46" s="90">
        <v>1</v>
      </c>
      <c r="AP46" s="90">
        <v>1</v>
      </c>
      <c r="AQ46" s="130">
        <v>1</v>
      </c>
      <c r="AS46" s="123">
        <v>0.7</v>
      </c>
      <c r="AT46" s="90">
        <v>0.7</v>
      </c>
      <c r="AU46" s="90">
        <v>0.7</v>
      </c>
      <c r="AV46" s="90">
        <v>0.65</v>
      </c>
      <c r="AW46" s="90">
        <v>0.65</v>
      </c>
      <c r="AX46" s="90">
        <v>0.65</v>
      </c>
      <c r="AY46" s="90">
        <v>0.65</v>
      </c>
      <c r="AZ46" s="90">
        <v>0.65</v>
      </c>
      <c r="BA46" s="90">
        <v>0.65</v>
      </c>
      <c r="BB46" s="90">
        <v>0.65</v>
      </c>
      <c r="BC46" s="90">
        <v>0.65</v>
      </c>
      <c r="BD46" s="130">
        <v>0.65</v>
      </c>
    </row>
    <row r="47" spans="1:56">
      <c r="A47" s="51">
        <f t="shared" si="6"/>
        <v>44</v>
      </c>
      <c r="B47" s="54"/>
      <c r="C47" s="136"/>
      <c r="D47" s="52"/>
      <c r="E47" s="52"/>
      <c r="F47" s="52"/>
      <c r="G47" s="52"/>
      <c r="H47" s="54"/>
      <c r="I47" s="54"/>
      <c r="J47" s="54"/>
      <c r="K47" s="54"/>
      <c r="L47" s="54"/>
      <c r="M47" s="54"/>
      <c r="N47" s="54"/>
      <c r="O47" s="60"/>
      <c r="P47" s="54" t="s">
        <v>214</v>
      </c>
      <c r="Q47" s="53">
        <v>3000</v>
      </c>
      <c r="R47" s="52" t="s">
        <v>117</v>
      </c>
      <c r="S47" s="52" t="s">
        <v>117</v>
      </c>
      <c r="T47" s="52" t="s">
        <v>117</v>
      </c>
      <c r="U47" s="52" t="s">
        <v>117</v>
      </c>
      <c r="V47" s="52" t="s">
        <v>117</v>
      </c>
      <c r="W47" s="52" t="s">
        <v>117</v>
      </c>
      <c r="X47" s="52" t="s">
        <v>100</v>
      </c>
      <c r="Y47" s="52" t="s">
        <v>100</v>
      </c>
      <c r="Z47" s="52" t="s">
        <v>100</v>
      </c>
      <c r="AA47" s="52" t="s">
        <v>100</v>
      </c>
      <c r="AB47" s="52" t="s">
        <v>100</v>
      </c>
      <c r="AC47" s="39" t="s">
        <v>98</v>
      </c>
      <c r="AD47" s="55"/>
      <c r="AE47" s="83" t="s">
        <v>1245</v>
      </c>
      <c r="AF47" s="85">
        <v>4</v>
      </c>
      <c r="AG47" s="85">
        <v>4</v>
      </c>
      <c r="AH47" s="85">
        <v>4</v>
      </c>
      <c r="AI47" s="85">
        <v>4</v>
      </c>
      <c r="AJ47" s="85">
        <v>4</v>
      </c>
      <c r="AK47" s="85">
        <v>4</v>
      </c>
      <c r="AL47" s="85">
        <v>4</v>
      </c>
      <c r="AM47" s="85">
        <v>4</v>
      </c>
      <c r="AN47" s="85">
        <v>4</v>
      </c>
      <c r="AO47" s="85">
        <v>4</v>
      </c>
      <c r="AP47" s="85">
        <v>4</v>
      </c>
      <c r="AQ47" s="131">
        <v>4</v>
      </c>
      <c r="AS47" s="111">
        <v>17</v>
      </c>
      <c r="AT47" s="85">
        <v>17</v>
      </c>
      <c r="AU47" s="85">
        <v>17</v>
      </c>
      <c r="AV47" s="85">
        <v>17</v>
      </c>
      <c r="AW47" s="85">
        <v>17</v>
      </c>
      <c r="AX47" s="85">
        <v>17</v>
      </c>
      <c r="AY47" s="85">
        <v>17</v>
      </c>
      <c r="AZ47" s="85">
        <v>17</v>
      </c>
      <c r="BA47" s="85">
        <v>17</v>
      </c>
      <c r="BB47" s="85">
        <v>17</v>
      </c>
      <c r="BC47" s="85">
        <v>17</v>
      </c>
      <c r="BD47" s="131">
        <v>17</v>
      </c>
    </row>
    <row r="48" spans="1:56">
      <c r="A48" s="51">
        <f t="shared" si="6"/>
        <v>45</v>
      </c>
      <c r="B48" s="54"/>
      <c r="C48" s="136"/>
      <c r="D48" s="52"/>
      <c r="E48" s="52"/>
      <c r="F48" s="52"/>
      <c r="G48" s="52"/>
      <c r="H48" s="54"/>
      <c r="I48" s="54"/>
      <c r="J48" s="54"/>
      <c r="K48" s="54"/>
      <c r="L48" s="54"/>
      <c r="M48" s="54"/>
      <c r="N48" s="54"/>
      <c r="O48" s="60"/>
      <c r="P48" s="54" t="s">
        <v>216</v>
      </c>
      <c r="Q48" s="53">
        <v>3000</v>
      </c>
      <c r="R48" s="52" t="s">
        <v>117</v>
      </c>
      <c r="S48" s="52" t="s">
        <v>117</v>
      </c>
      <c r="T48" s="52" t="s">
        <v>117</v>
      </c>
      <c r="U48" s="52" t="s">
        <v>117</v>
      </c>
      <c r="V48" s="52" t="s">
        <v>117</v>
      </c>
      <c r="W48" s="52" t="s">
        <v>117</v>
      </c>
      <c r="X48" s="52" t="s">
        <v>100</v>
      </c>
      <c r="Y48" s="52" t="s">
        <v>100</v>
      </c>
      <c r="Z48" s="52" t="s">
        <v>100</v>
      </c>
      <c r="AA48" s="52" t="s">
        <v>100</v>
      </c>
      <c r="AB48" s="52" t="s">
        <v>100</v>
      </c>
      <c r="AC48" s="39" t="s">
        <v>98</v>
      </c>
      <c r="AD48" s="55"/>
      <c r="AE48" s="83" t="s">
        <v>1246</v>
      </c>
      <c r="AF48" s="85">
        <v>4</v>
      </c>
      <c r="AG48" s="85">
        <v>4</v>
      </c>
      <c r="AH48" s="85">
        <v>4</v>
      </c>
      <c r="AI48" s="85">
        <v>4</v>
      </c>
      <c r="AJ48" s="85">
        <v>4</v>
      </c>
      <c r="AK48" s="85">
        <v>4</v>
      </c>
      <c r="AL48" s="85">
        <v>4</v>
      </c>
      <c r="AM48" s="85">
        <v>4</v>
      </c>
      <c r="AN48" s="85">
        <v>4</v>
      </c>
      <c r="AO48" s="85">
        <v>4</v>
      </c>
      <c r="AP48" s="85">
        <v>4</v>
      </c>
      <c r="AQ48" s="131">
        <v>4</v>
      </c>
      <c r="AS48" s="111">
        <v>17</v>
      </c>
      <c r="AT48" s="85">
        <v>17</v>
      </c>
      <c r="AU48" s="85">
        <v>17</v>
      </c>
      <c r="AV48" s="85">
        <v>17</v>
      </c>
      <c r="AW48" s="85">
        <v>17</v>
      </c>
      <c r="AX48" s="85">
        <v>17</v>
      </c>
      <c r="AY48" s="85">
        <v>17</v>
      </c>
      <c r="AZ48" s="85">
        <v>17</v>
      </c>
      <c r="BA48" s="85">
        <v>17</v>
      </c>
      <c r="BB48" s="85">
        <v>17</v>
      </c>
      <c r="BC48" s="85">
        <v>17</v>
      </c>
      <c r="BD48" s="131">
        <v>17</v>
      </c>
    </row>
    <row r="49" spans="1:56">
      <c r="A49" s="51">
        <f t="shared" si="6"/>
        <v>46</v>
      </c>
      <c r="B49" s="54"/>
      <c r="C49" s="136"/>
      <c r="D49" s="52"/>
      <c r="E49" s="52"/>
      <c r="F49" s="52"/>
      <c r="G49" s="52"/>
      <c r="H49" s="54"/>
      <c r="I49" s="54"/>
      <c r="J49" s="54"/>
      <c r="K49" s="54"/>
      <c r="L49" s="54"/>
      <c r="M49" s="54"/>
      <c r="N49" s="54"/>
      <c r="O49" s="60"/>
      <c r="P49" s="52"/>
      <c r="Q49" s="53">
        <v>3000</v>
      </c>
      <c r="R49" s="52"/>
      <c r="S49" s="52"/>
      <c r="T49" s="52"/>
      <c r="U49" s="52"/>
      <c r="V49" s="52"/>
      <c r="W49" s="52"/>
      <c r="X49" s="52"/>
      <c r="Y49" s="52"/>
      <c r="Z49" s="52"/>
      <c r="AA49" s="52"/>
      <c r="AB49" s="52"/>
      <c r="AD49" s="55"/>
      <c r="AE49" s="83" t="s">
        <v>1247</v>
      </c>
      <c r="AF49" s="85"/>
      <c r="AG49" s="85"/>
      <c r="AH49" s="85"/>
      <c r="AI49" s="103"/>
      <c r="AJ49" s="103"/>
      <c r="AK49" s="104"/>
      <c r="AL49" s="104"/>
      <c r="AM49" s="85"/>
      <c r="AN49" s="85"/>
      <c r="AO49" s="103"/>
      <c r="AP49" s="103"/>
      <c r="AQ49" s="126"/>
      <c r="AS49" s="111">
        <f>AS46*(-369-200-188-213-125-188-1000)</f>
        <v>-1598.1</v>
      </c>
      <c r="AT49" s="85">
        <f>AT46*(63)</f>
        <v>44.1</v>
      </c>
      <c r="AU49" s="85"/>
      <c r="AV49" s="103"/>
      <c r="AW49" s="103"/>
      <c r="AX49" s="104"/>
      <c r="AY49" s="104"/>
      <c r="AZ49" s="103"/>
      <c r="BA49" s="103"/>
      <c r="BB49" s="103"/>
      <c r="BC49" s="103"/>
      <c r="BD49" s="126"/>
    </row>
    <row r="50" ht="12" spans="1:56">
      <c r="A50" s="51">
        <f t="shared" si="6"/>
        <v>47</v>
      </c>
      <c r="B50" s="54"/>
      <c r="C50" s="53"/>
      <c r="D50" s="52"/>
      <c r="E50" s="52"/>
      <c r="F50" s="52"/>
      <c r="G50" s="52"/>
      <c r="H50" s="52"/>
      <c r="I50" s="52"/>
      <c r="J50" s="52"/>
      <c r="K50" s="52"/>
      <c r="L50" s="52"/>
      <c r="M50" s="52"/>
      <c r="N50" s="52"/>
      <c r="O50" s="59"/>
      <c r="P50" s="52"/>
      <c r="Q50" s="53">
        <v>3000</v>
      </c>
      <c r="R50" s="52"/>
      <c r="S50" s="52"/>
      <c r="T50" s="52"/>
      <c r="U50" s="52"/>
      <c r="V50" s="52"/>
      <c r="W50" s="52"/>
      <c r="X50" s="52"/>
      <c r="Y50" s="52"/>
      <c r="Z50" s="52"/>
      <c r="AA50" s="52"/>
      <c r="AB50" s="52"/>
      <c r="AD50" s="55"/>
      <c r="AE50" s="77" t="s">
        <v>1248</v>
      </c>
      <c r="AF50" s="78">
        <f t="shared" ref="AF50:AN50" si="32">AF45*AF46*AF48/AF47+AF49</f>
        <v>0</v>
      </c>
      <c r="AG50" s="78">
        <f t="shared" si="32"/>
        <v>1333.33333333333</v>
      </c>
      <c r="AH50" s="78">
        <f t="shared" si="32"/>
        <v>0</v>
      </c>
      <c r="AI50" s="78">
        <f t="shared" si="32"/>
        <v>0</v>
      </c>
      <c r="AJ50" s="78">
        <f t="shared" si="32"/>
        <v>0</v>
      </c>
      <c r="AK50" s="78">
        <f t="shared" si="32"/>
        <v>0</v>
      </c>
      <c r="AL50" s="78">
        <f t="shared" si="32"/>
        <v>0</v>
      </c>
      <c r="AM50" s="78">
        <f t="shared" si="32"/>
        <v>0</v>
      </c>
      <c r="AN50" s="78">
        <f t="shared" si="32"/>
        <v>0</v>
      </c>
      <c r="AO50" s="78">
        <f t="shared" ref="AO50:BD50" si="33">AO45*AO46*AO48/AO47+AO49</f>
        <v>0</v>
      </c>
      <c r="AP50" s="78">
        <f t="shared" si="33"/>
        <v>0</v>
      </c>
      <c r="AQ50" s="112">
        <f t="shared" si="33"/>
        <v>0</v>
      </c>
      <c r="AS50" s="72">
        <f t="shared" si="33"/>
        <v>17196.9</v>
      </c>
      <c r="AT50" s="78">
        <f t="shared" si="33"/>
        <v>21639.1</v>
      </c>
      <c r="AU50" s="78">
        <f t="shared" si="33"/>
        <v>21595</v>
      </c>
      <c r="AV50" s="78">
        <f t="shared" si="33"/>
        <v>18102.5</v>
      </c>
      <c r="AW50" s="78">
        <f t="shared" si="33"/>
        <v>21758.75</v>
      </c>
      <c r="AX50" s="78">
        <f t="shared" si="33"/>
        <v>13958.75</v>
      </c>
      <c r="AY50" s="78">
        <f t="shared" si="33"/>
        <v>0</v>
      </c>
      <c r="AZ50" s="78">
        <f t="shared" si="33"/>
        <v>0</v>
      </c>
      <c r="BA50" s="78">
        <f t="shared" si="33"/>
        <v>0</v>
      </c>
      <c r="BB50" s="78">
        <f t="shared" si="33"/>
        <v>0</v>
      </c>
      <c r="BC50" s="78">
        <f t="shared" si="33"/>
        <v>0</v>
      </c>
      <c r="BD50" s="112">
        <f t="shared" si="33"/>
        <v>0</v>
      </c>
    </row>
    <row r="51" ht="12" spans="1:56">
      <c r="A51" s="51">
        <f t="shared" si="6"/>
        <v>48</v>
      </c>
      <c r="B51" s="54"/>
      <c r="C51" s="53"/>
      <c r="D51" s="52"/>
      <c r="E51" s="52"/>
      <c r="F51" s="52"/>
      <c r="G51" s="52"/>
      <c r="H51" s="52"/>
      <c r="I51" s="52"/>
      <c r="J51" s="52"/>
      <c r="K51" s="52"/>
      <c r="L51" s="52"/>
      <c r="M51" s="52"/>
      <c r="N51" s="52"/>
      <c r="O51" s="59"/>
      <c r="P51" s="54" t="s">
        <v>277</v>
      </c>
      <c r="Q51" s="53">
        <v>3000</v>
      </c>
      <c r="R51" s="52" t="s">
        <v>98</v>
      </c>
      <c r="S51" s="52" t="s">
        <v>98</v>
      </c>
      <c r="T51" s="52" t="s">
        <v>98</v>
      </c>
      <c r="U51" s="52" t="s">
        <v>98</v>
      </c>
      <c r="V51" s="52" t="s">
        <v>98</v>
      </c>
      <c r="W51" s="52" t="s">
        <v>98</v>
      </c>
      <c r="X51" s="52" t="s">
        <v>98</v>
      </c>
      <c r="Y51" s="52" t="s">
        <v>98</v>
      </c>
      <c r="Z51" s="52" t="s">
        <v>100</v>
      </c>
      <c r="AA51" s="52" t="s">
        <v>100</v>
      </c>
      <c r="AB51" s="52" t="s">
        <v>100</v>
      </c>
      <c r="AC51" s="39" t="s">
        <v>98</v>
      </c>
      <c r="AD51" s="55"/>
      <c r="AS51" s="87"/>
      <c r="AT51" s="87"/>
      <c r="AU51" s="87"/>
      <c r="AV51" s="87"/>
      <c r="AW51" s="87"/>
      <c r="AX51" s="105"/>
      <c r="AY51" s="87"/>
      <c r="AZ51" s="87"/>
      <c r="BA51" s="87"/>
      <c r="BB51" s="87"/>
      <c r="BC51" s="87"/>
      <c r="BD51" s="87"/>
    </row>
    <row r="52" ht="12" spans="1:56">
      <c r="A52" s="51">
        <f t="shared" si="6"/>
        <v>49</v>
      </c>
      <c r="B52" s="54"/>
      <c r="C52" s="53"/>
      <c r="D52" s="52"/>
      <c r="E52" s="52"/>
      <c r="F52" s="52"/>
      <c r="G52" s="52"/>
      <c r="H52" s="52"/>
      <c r="I52" s="52"/>
      <c r="J52" s="52"/>
      <c r="K52" s="52"/>
      <c r="L52" s="52"/>
      <c r="M52" s="52"/>
      <c r="N52" s="52"/>
      <c r="O52" s="59"/>
      <c r="P52" s="54" t="s">
        <v>259</v>
      </c>
      <c r="Q52" s="53">
        <v>3000</v>
      </c>
      <c r="R52" s="52" t="s">
        <v>98</v>
      </c>
      <c r="S52" s="52" t="s">
        <v>98</v>
      </c>
      <c r="T52" s="52" t="s">
        <v>98</v>
      </c>
      <c r="U52" s="52" t="s">
        <v>98</v>
      </c>
      <c r="V52" s="52" t="s">
        <v>98</v>
      </c>
      <c r="W52" s="52" t="s">
        <v>98</v>
      </c>
      <c r="X52" s="52" t="s">
        <v>98</v>
      </c>
      <c r="Y52" s="52" t="s">
        <v>98</v>
      </c>
      <c r="Z52" s="52" t="s">
        <v>100</v>
      </c>
      <c r="AA52" s="52" t="s">
        <v>100</v>
      </c>
      <c r="AB52" s="52" t="s">
        <v>100</v>
      </c>
      <c r="AC52" s="39" t="s">
        <v>98</v>
      </c>
      <c r="AD52" s="55"/>
      <c r="AE52" s="41"/>
      <c r="AF52" s="42"/>
      <c r="AG52" s="42"/>
      <c r="AH52" s="42"/>
      <c r="AI52" s="42"/>
      <c r="AJ52" s="42"/>
      <c r="AK52" s="132" t="s">
        <v>111</v>
      </c>
      <c r="AL52" s="101"/>
      <c r="AM52" s="42"/>
      <c r="AN52" s="42"/>
      <c r="AO52" s="42"/>
      <c r="AP52" s="42"/>
      <c r="AQ52" s="133"/>
      <c r="AS52" s="41"/>
      <c r="AT52" s="42"/>
      <c r="AU52" s="42"/>
      <c r="AV52" s="42"/>
      <c r="AW52" s="42"/>
      <c r="AX52" s="132" t="s">
        <v>109</v>
      </c>
      <c r="AY52" s="101"/>
      <c r="AZ52" s="42"/>
      <c r="BA52" s="42"/>
      <c r="BB52" s="42"/>
      <c r="BC52" s="42"/>
      <c r="BD52" s="133"/>
    </row>
    <row r="53" spans="1:56">
      <c r="A53" s="51">
        <f t="shared" si="6"/>
        <v>50</v>
      </c>
      <c r="B53" s="54"/>
      <c r="C53" s="53"/>
      <c r="D53" s="52"/>
      <c r="E53" s="52"/>
      <c r="F53" s="52"/>
      <c r="G53" s="52"/>
      <c r="H53" s="52"/>
      <c r="I53" s="52"/>
      <c r="J53" s="52"/>
      <c r="K53" s="52"/>
      <c r="L53" s="52"/>
      <c r="M53" s="52"/>
      <c r="N53" s="52"/>
      <c r="O53" s="59"/>
      <c r="P53" s="52" t="s">
        <v>300</v>
      </c>
      <c r="Q53" s="53">
        <v>3000</v>
      </c>
      <c r="R53" s="52" t="s">
        <v>117</v>
      </c>
      <c r="S53" s="52" t="s">
        <v>117</v>
      </c>
      <c r="T53" s="52" t="s">
        <v>117</v>
      </c>
      <c r="U53" s="52" t="s">
        <v>117</v>
      </c>
      <c r="V53" s="52" t="s">
        <v>117</v>
      </c>
      <c r="W53" s="52" t="s">
        <v>117</v>
      </c>
      <c r="X53" s="52" t="s">
        <v>100</v>
      </c>
      <c r="Y53" s="52" t="s">
        <v>100</v>
      </c>
      <c r="Z53" s="52" t="s">
        <v>100</v>
      </c>
      <c r="AA53" s="52" t="s">
        <v>100</v>
      </c>
      <c r="AB53" s="52" t="s">
        <v>100</v>
      </c>
      <c r="AC53" s="39" t="s">
        <v>98</v>
      </c>
      <c r="AD53" s="55"/>
      <c r="AE53" s="88" t="s">
        <v>83</v>
      </c>
      <c r="AF53" s="89">
        <f t="shared" ref="AF53" si="34">SUMIF(D$4:D$224,$AK52,$C$4:$C$224)</f>
        <v>0</v>
      </c>
      <c r="AG53" s="89">
        <f t="shared" ref="AG53" si="35">SUMIF(E$4:E$224,$AK52,$C$4:$C$224)</f>
        <v>0</v>
      </c>
      <c r="AH53" s="89">
        <f t="shared" ref="AH53" si="36">SUMIF(F$4:F$224,$AK52,$C$4:$C$224)</f>
        <v>0</v>
      </c>
      <c r="AI53" s="89">
        <f t="shared" ref="AI53" si="37">SUMIF(G$4:G$224,$AK52,$C$4:$C$224)</f>
        <v>0</v>
      </c>
      <c r="AJ53" s="89">
        <f t="shared" ref="AJ53" si="38">SUMIF(H$4:H$224,$AK52,$C$4:$C$224)</f>
        <v>0</v>
      </c>
      <c r="AK53" s="89">
        <f t="shared" ref="AK53" si="39">SUMIF(I$4:I$224,$AK52,$C$4:$C$224)</f>
        <v>0</v>
      </c>
      <c r="AL53" s="89">
        <f t="shared" ref="AL53" si="40">SUMIF(J$4:J$224,$AK52,$C$4:$C$224)</f>
        <v>0</v>
      </c>
      <c r="AM53" s="89">
        <f t="shared" ref="AM53" si="41">SUMIF(K$4:K$224,$AK52,$C$4:$C$224)</f>
        <v>0</v>
      </c>
      <c r="AN53" s="89">
        <f t="shared" ref="AN53" si="42">SUMIF(L$4:L$224,$AK52,$C$4:$C$224)</f>
        <v>0</v>
      </c>
      <c r="AO53" s="89">
        <f t="shared" ref="AO53" si="43">SUMIF(M$4:M$224,$AK52,$C$4:$C$224)</f>
        <v>0</v>
      </c>
      <c r="AP53" s="89">
        <f t="shared" ref="AP53" si="44">SUMIF(N$4:N$224,$AK52,$C$4:$C$224)</f>
        <v>0</v>
      </c>
      <c r="AQ53" s="134">
        <f t="shared" ref="AQ53" si="45">SUMIF(O$4:O$224,$AK52,$C$4:$C$224)</f>
        <v>637.5</v>
      </c>
      <c r="AS53" s="120">
        <f t="shared" ref="AS53:BD53" si="46">SUMIF(R$4:R$2000,$AX52,$Q$4:$Q$2000)</f>
        <v>8900</v>
      </c>
      <c r="AT53" s="121">
        <f t="shared" si="46"/>
        <v>11900</v>
      </c>
      <c r="AU53" s="121">
        <f t="shared" si="46"/>
        <v>15400</v>
      </c>
      <c r="AV53" s="121">
        <f t="shared" si="46"/>
        <v>18000</v>
      </c>
      <c r="AW53" s="121">
        <f t="shared" si="46"/>
        <v>18000</v>
      </c>
      <c r="AX53" s="121">
        <f t="shared" si="46"/>
        <v>3000</v>
      </c>
      <c r="AY53" s="121">
        <f t="shared" si="46"/>
        <v>0</v>
      </c>
      <c r="AZ53" s="121">
        <f t="shared" si="46"/>
        <v>0</v>
      </c>
      <c r="BA53" s="121">
        <f t="shared" si="46"/>
        <v>0</v>
      </c>
      <c r="BB53" s="121">
        <f t="shared" si="46"/>
        <v>0</v>
      </c>
      <c r="BC53" s="121">
        <f t="shared" si="46"/>
        <v>0</v>
      </c>
      <c r="BD53" s="129">
        <f t="shared" si="46"/>
        <v>0</v>
      </c>
    </row>
    <row r="54" spans="1:56">
      <c r="A54" s="51">
        <f t="shared" si="6"/>
        <v>51</v>
      </c>
      <c r="B54" s="54"/>
      <c r="C54" s="53"/>
      <c r="D54" s="52"/>
      <c r="E54" s="52"/>
      <c r="F54" s="52"/>
      <c r="G54" s="52"/>
      <c r="H54" s="52"/>
      <c r="I54" s="52"/>
      <c r="J54" s="52"/>
      <c r="K54" s="52"/>
      <c r="L54" s="52"/>
      <c r="M54" s="52"/>
      <c r="N54" s="52"/>
      <c r="O54" s="59"/>
      <c r="P54" s="52" t="s">
        <v>317</v>
      </c>
      <c r="Q54" s="53">
        <v>3000</v>
      </c>
      <c r="R54" s="52" t="s">
        <v>98</v>
      </c>
      <c r="S54" s="52" t="s">
        <v>98</v>
      </c>
      <c r="T54" s="52" t="s">
        <v>109</v>
      </c>
      <c r="U54" s="52" t="s">
        <v>109</v>
      </c>
      <c r="V54" s="52" t="s">
        <v>109</v>
      </c>
      <c r="W54" s="52" t="s">
        <v>100</v>
      </c>
      <c r="X54" s="52" t="s">
        <v>100</v>
      </c>
      <c r="Y54" s="52" t="s">
        <v>100</v>
      </c>
      <c r="Z54" s="52" t="s">
        <v>100</v>
      </c>
      <c r="AA54" s="52" t="s">
        <v>100</v>
      </c>
      <c r="AB54" s="52" t="s">
        <v>100</v>
      </c>
      <c r="AC54" s="39" t="s">
        <v>100</v>
      </c>
      <c r="AD54" s="55"/>
      <c r="AE54" s="81" t="s">
        <v>1243</v>
      </c>
      <c r="AF54" s="90">
        <v>0.7</v>
      </c>
      <c r="AG54" s="90">
        <v>0.7</v>
      </c>
      <c r="AH54" s="90">
        <v>0.7</v>
      </c>
      <c r="AI54" s="90">
        <v>0.7</v>
      </c>
      <c r="AJ54" s="90">
        <v>0.7</v>
      </c>
      <c r="AK54" s="90">
        <v>0.7</v>
      </c>
      <c r="AL54" s="90">
        <v>0.7</v>
      </c>
      <c r="AM54" s="90">
        <v>0.7</v>
      </c>
      <c r="AN54" s="90">
        <v>0.7</v>
      </c>
      <c r="AO54" s="90">
        <v>0.7</v>
      </c>
      <c r="AP54" s="90">
        <v>0.7</v>
      </c>
      <c r="AQ54" s="90">
        <v>0.7</v>
      </c>
      <c r="AS54" s="123">
        <v>0.7</v>
      </c>
      <c r="AT54" s="90">
        <v>0.7</v>
      </c>
      <c r="AU54" s="90">
        <v>0.7</v>
      </c>
      <c r="AV54" s="90">
        <v>0.7</v>
      </c>
      <c r="AW54" s="90">
        <v>0.7</v>
      </c>
      <c r="AX54" s="90">
        <v>0.7</v>
      </c>
      <c r="AY54" s="90">
        <v>0.7</v>
      </c>
      <c r="AZ54" s="90">
        <v>0.7</v>
      </c>
      <c r="BA54" s="90">
        <v>0.7</v>
      </c>
      <c r="BB54" s="90">
        <v>0.7</v>
      </c>
      <c r="BC54" s="90">
        <v>0.7</v>
      </c>
      <c r="BD54" s="130">
        <v>0.7</v>
      </c>
    </row>
    <row r="55" spans="1:56">
      <c r="A55" s="51">
        <f t="shared" si="6"/>
        <v>52</v>
      </c>
      <c r="B55" s="54"/>
      <c r="C55" s="53"/>
      <c r="D55" s="52"/>
      <c r="E55" s="52"/>
      <c r="F55" s="52"/>
      <c r="G55" s="52"/>
      <c r="H55" s="52"/>
      <c r="I55" s="52"/>
      <c r="J55" s="52"/>
      <c r="K55" s="52"/>
      <c r="L55" s="52"/>
      <c r="M55" s="52"/>
      <c r="N55" s="52"/>
      <c r="O55" s="59"/>
      <c r="P55" s="52"/>
      <c r="Q55" s="53">
        <v>3000</v>
      </c>
      <c r="R55" s="52"/>
      <c r="S55" s="52"/>
      <c r="T55" s="52"/>
      <c r="U55" s="52"/>
      <c r="V55" s="52"/>
      <c r="W55" s="52"/>
      <c r="X55" s="52"/>
      <c r="Y55" s="52"/>
      <c r="Z55" s="52"/>
      <c r="AA55" s="52"/>
      <c r="AB55" s="52"/>
      <c r="AD55" s="55"/>
      <c r="AE55" s="83" t="s">
        <v>1245</v>
      </c>
      <c r="AF55" s="85">
        <v>4</v>
      </c>
      <c r="AG55" s="85">
        <v>4</v>
      </c>
      <c r="AH55" s="85">
        <v>4</v>
      </c>
      <c r="AI55" s="85">
        <v>4</v>
      </c>
      <c r="AJ55" s="85">
        <v>4</v>
      </c>
      <c r="AK55" s="85">
        <v>4</v>
      </c>
      <c r="AL55" s="85">
        <v>4</v>
      </c>
      <c r="AM55" s="85">
        <v>4</v>
      </c>
      <c r="AN55" s="85">
        <v>4</v>
      </c>
      <c r="AO55" s="85">
        <v>4</v>
      </c>
      <c r="AP55" s="85">
        <v>4</v>
      </c>
      <c r="AQ55" s="131">
        <v>4</v>
      </c>
      <c r="AS55" s="111">
        <v>4</v>
      </c>
      <c r="AT55" s="85">
        <v>4</v>
      </c>
      <c r="AU55" s="85">
        <v>4</v>
      </c>
      <c r="AV55" s="85">
        <v>4</v>
      </c>
      <c r="AW55" s="85">
        <v>4</v>
      </c>
      <c r="AX55" s="85">
        <v>4</v>
      </c>
      <c r="AY55" s="85">
        <v>4</v>
      </c>
      <c r="AZ55" s="85">
        <v>4</v>
      </c>
      <c r="BA55" s="85">
        <v>4</v>
      </c>
      <c r="BB55" s="85">
        <v>4</v>
      </c>
      <c r="BC55" s="85">
        <v>4</v>
      </c>
      <c r="BD55" s="131">
        <v>4</v>
      </c>
    </row>
    <row r="56" spans="1:56">
      <c r="A56" s="51">
        <f t="shared" si="6"/>
        <v>53</v>
      </c>
      <c r="B56" s="54"/>
      <c r="C56" s="53"/>
      <c r="D56" s="52"/>
      <c r="E56" s="52"/>
      <c r="F56" s="52"/>
      <c r="G56" s="52"/>
      <c r="H56" s="52"/>
      <c r="I56" s="52"/>
      <c r="J56" s="52"/>
      <c r="K56" s="52"/>
      <c r="L56" s="52"/>
      <c r="M56" s="52"/>
      <c r="N56" s="52"/>
      <c r="O56" s="59"/>
      <c r="P56" s="52" t="s">
        <v>150</v>
      </c>
      <c r="Q56" s="53">
        <v>3000</v>
      </c>
      <c r="R56" s="52" t="s">
        <v>115</v>
      </c>
      <c r="S56" s="52" t="s">
        <v>117</v>
      </c>
      <c r="T56" s="52" t="s">
        <v>117</v>
      </c>
      <c r="U56" s="52" t="s">
        <v>117</v>
      </c>
      <c r="V56" s="52" t="s">
        <v>117</v>
      </c>
      <c r="W56" s="52" t="s">
        <v>107</v>
      </c>
      <c r="X56" s="52" t="s">
        <v>100</v>
      </c>
      <c r="Y56" s="52" t="s">
        <v>100</v>
      </c>
      <c r="Z56" s="52" t="s">
        <v>100</v>
      </c>
      <c r="AA56" s="52" t="s">
        <v>100</v>
      </c>
      <c r="AB56" s="52" t="s">
        <v>100</v>
      </c>
      <c r="AC56" s="39" t="s">
        <v>100</v>
      </c>
      <c r="AD56" s="55"/>
      <c r="AE56" s="83" t="s">
        <v>1246</v>
      </c>
      <c r="AF56" s="85">
        <v>4</v>
      </c>
      <c r="AG56" s="85">
        <v>4</v>
      </c>
      <c r="AH56" s="85">
        <v>4</v>
      </c>
      <c r="AI56" s="85">
        <v>4</v>
      </c>
      <c r="AJ56" s="85">
        <v>4</v>
      </c>
      <c r="AK56" s="85">
        <v>4</v>
      </c>
      <c r="AL56" s="85">
        <v>4</v>
      </c>
      <c r="AM56" s="85">
        <v>4</v>
      </c>
      <c r="AN56" s="85">
        <v>4</v>
      </c>
      <c r="AO56" s="85">
        <v>4</v>
      </c>
      <c r="AP56" s="85">
        <v>4</v>
      </c>
      <c r="AQ56" s="131">
        <v>4</v>
      </c>
      <c r="AS56" s="111">
        <v>4</v>
      </c>
      <c r="AT56" s="85">
        <v>4</v>
      </c>
      <c r="AU56" s="85">
        <v>4</v>
      </c>
      <c r="AV56" s="85">
        <v>4</v>
      </c>
      <c r="AW56" s="85">
        <v>4</v>
      </c>
      <c r="AX56" s="85">
        <v>4</v>
      </c>
      <c r="AY56" s="85">
        <v>4</v>
      </c>
      <c r="AZ56" s="85">
        <v>4</v>
      </c>
      <c r="BA56" s="85">
        <v>4</v>
      </c>
      <c r="BB56" s="85">
        <v>4</v>
      </c>
      <c r="BC56" s="85">
        <v>4</v>
      </c>
      <c r="BD56" s="131">
        <v>4</v>
      </c>
    </row>
    <row r="57" spans="1:56">
      <c r="A57" s="51">
        <f t="shared" si="6"/>
        <v>54</v>
      </c>
      <c r="B57" s="54"/>
      <c r="C57" s="136"/>
      <c r="D57" s="52"/>
      <c r="E57" s="52"/>
      <c r="F57" s="52"/>
      <c r="G57" s="52"/>
      <c r="H57" s="54"/>
      <c r="I57" s="54"/>
      <c r="J57" s="54"/>
      <c r="K57" s="54"/>
      <c r="L57" s="54"/>
      <c r="M57" s="54"/>
      <c r="N57" s="54"/>
      <c r="O57" s="60"/>
      <c r="P57" s="54" t="s">
        <v>181</v>
      </c>
      <c r="Q57" s="53">
        <v>3000</v>
      </c>
      <c r="R57" s="52" t="s">
        <v>98</v>
      </c>
      <c r="S57" s="52" t="s">
        <v>98</v>
      </c>
      <c r="T57" s="52" t="s">
        <v>98</v>
      </c>
      <c r="U57" s="52" t="s">
        <v>98</v>
      </c>
      <c r="V57" s="52" t="s">
        <v>117</v>
      </c>
      <c r="W57" s="52" t="s">
        <v>117</v>
      </c>
      <c r="X57" s="52" t="s">
        <v>100</v>
      </c>
      <c r="Y57" s="52" t="s">
        <v>100</v>
      </c>
      <c r="Z57" s="52" t="s">
        <v>100</v>
      </c>
      <c r="AA57" s="52" t="s">
        <v>100</v>
      </c>
      <c r="AB57" s="52" t="s">
        <v>100</v>
      </c>
      <c r="AC57" s="39" t="s">
        <v>98</v>
      </c>
      <c r="AD57" s="55"/>
      <c r="AE57" s="83" t="s">
        <v>1247</v>
      </c>
      <c r="AF57" s="85"/>
      <c r="AG57" s="85"/>
      <c r="AH57" s="85"/>
      <c r="AI57" s="103"/>
      <c r="AJ57" s="103"/>
      <c r="AK57" s="104"/>
      <c r="AL57" s="104"/>
      <c r="AM57" s="85"/>
      <c r="AN57" s="85"/>
      <c r="AO57" s="103"/>
      <c r="AP57" s="103"/>
      <c r="AQ57" s="126">
        <f>AQ54*(-25-75)</f>
        <v>-70</v>
      </c>
      <c r="AS57" s="111">
        <f>AS54*(-1875-612)</f>
        <v>-1740.9</v>
      </c>
      <c r="AT57" s="85">
        <f>AT54*(-625)</f>
        <v>-437.5</v>
      </c>
      <c r="AU57" s="85">
        <f>AU54*(-267-425)</f>
        <v>-484.4</v>
      </c>
      <c r="AV57" s="103"/>
      <c r="AW57" s="103"/>
      <c r="AX57" s="103"/>
      <c r="AY57" s="103"/>
      <c r="AZ57" s="103"/>
      <c r="BA57" s="85"/>
      <c r="BB57" s="85"/>
      <c r="BC57" s="85"/>
      <c r="BD57" s="131"/>
    </row>
    <row r="58" ht="12" spans="1:56">
      <c r="A58" s="51">
        <f t="shared" si="6"/>
        <v>55</v>
      </c>
      <c r="B58" s="54"/>
      <c r="C58" s="136"/>
      <c r="D58" s="52"/>
      <c r="E58" s="52"/>
      <c r="F58" s="52"/>
      <c r="G58" s="52"/>
      <c r="H58" s="54"/>
      <c r="I58" s="54"/>
      <c r="J58" s="54"/>
      <c r="K58" s="54"/>
      <c r="L58" s="54"/>
      <c r="M58" s="54"/>
      <c r="N58" s="54"/>
      <c r="O58" s="60"/>
      <c r="P58" s="52" t="s">
        <v>298</v>
      </c>
      <c r="Q58" s="53">
        <v>3000</v>
      </c>
      <c r="R58" s="52" t="s">
        <v>117</v>
      </c>
      <c r="S58" s="52" t="s">
        <v>117</v>
      </c>
      <c r="T58" s="52" t="s">
        <v>117</v>
      </c>
      <c r="U58" s="52" t="s">
        <v>117</v>
      </c>
      <c r="V58" s="52" t="s">
        <v>117</v>
      </c>
      <c r="W58" s="52" t="s">
        <v>98</v>
      </c>
      <c r="X58" s="52" t="s">
        <v>98</v>
      </c>
      <c r="Y58" s="52" t="s">
        <v>98</v>
      </c>
      <c r="Z58" s="52" t="s">
        <v>98</v>
      </c>
      <c r="AA58" s="52" t="s">
        <v>98</v>
      </c>
      <c r="AB58" s="52" t="s">
        <v>98</v>
      </c>
      <c r="AC58" s="39" t="s">
        <v>98</v>
      </c>
      <c r="AD58" s="55"/>
      <c r="AE58" s="77" t="s">
        <v>1248</v>
      </c>
      <c r="AF58" s="78">
        <f t="shared" ref="AF58:AN58" si="47">AF53*AF54*AF56/AF55+AF57</f>
        <v>0</v>
      </c>
      <c r="AG58" s="78">
        <f t="shared" si="47"/>
        <v>0</v>
      </c>
      <c r="AH58" s="78">
        <f t="shared" si="47"/>
        <v>0</v>
      </c>
      <c r="AI58" s="78">
        <f t="shared" si="47"/>
        <v>0</v>
      </c>
      <c r="AJ58" s="78">
        <f t="shared" si="47"/>
        <v>0</v>
      </c>
      <c r="AK58" s="78">
        <f t="shared" si="47"/>
        <v>0</v>
      </c>
      <c r="AL58" s="78">
        <f t="shared" si="47"/>
        <v>0</v>
      </c>
      <c r="AM58" s="78">
        <f t="shared" si="47"/>
        <v>0</v>
      </c>
      <c r="AN58" s="78">
        <f t="shared" si="47"/>
        <v>0</v>
      </c>
      <c r="AO58" s="78">
        <f t="shared" ref="AO58:BA58" si="48">AO53*AO54*AO56/AO55+AO57</f>
        <v>0</v>
      </c>
      <c r="AP58" s="78">
        <f t="shared" si="48"/>
        <v>0</v>
      </c>
      <c r="AQ58" s="112">
        <f t="shared" si="48"/>
        <v>376.25</v>
      </c>
      <c r="AS58" s="72">
        <f t="shared" si="48"/>
        <v>4489.1</v>
      </c>
      <c r="AT58" s="78">
        <f t="shared" si="48"/>
        <v>7892.5</v>
      </c>
      <c r="AU58" s="78">
        <f t="shared" si="48"/>
        <v>10295.6</v>
      </c>
      <c r="AV58" s="78">
        <f t="shared" si="48"/>
        <v>12600</v>
      </c>
      <c r="AW58" s="78">
        <f t="shared" si="48"/>
        <v>12600</v>
      </c>
      <c r="AX58" s="78">
        <f t="shared" si="48"/>
        <v>2100</v>
      </c>
      <c r="AY58" s="78">
        <f t="shared" si="48"/>
        <v>0</v>
      </c>
      <c r="AZ58" s="78">
        <f t="shared" si="48"/>
        <v>0</v>
      </c>
      <c r="BA58" s="78">
        <f t="shared" si="48"/>
        <v>0</v>
      </c>
      <c r="BB58" s="78">
        <f t="shared" ref="BB58:BD58" si="49">BB53*BB54*BB56/BB55+BB57</f>
        <v>0</v>
      </c>
      <c r="BC58" s="78">
        <f t="shared" si="49"/>
        <v>0</v>
      </c>
      <c r="BD58" s="112">
        <f t="shared" si="49"/>
        <v>0</v>
      </c>
    </row>
    <row r="59" ht="12" spans="1:30">
      <c r="A59" s="51">
        <f t="shared" si="6"/>
        <v>56</v>
      </c>
      <c r="B59" s="54"/>
      <c r="C59" s="136"/>
      <c r="D59" s="52"/>
      <c r="E59" s="52"/>
      <c r="F59" s="52"/>
      <c r="G59" s="52"/>
      <c r="H59" s="54"/>
      <c r="I59" s="54"/>
      <c r="J59" s="54"/>
      <c r="K59" s="54"/>
      <c r="L59" s="54"/>
      <c r="M59" s="54"/>
      <c r="N59" s="54"/>
      <c r="O59" s="60"/>
      <c r="P59" s="52" t="s">
        <v>296</v>
      </c>
      <c r="Q59" s="53">
        <v>3000</v>
      </c>
      <c r="R59" s="52" t="s">
        <v>98</v>
      </c>
      <c r="S59" s="52" t="s">
        <v>117</v>
      </c>
      <c r="T59" s="52" t="s">
        <v>117</v>
      </c>
      <c r="U59" s="52" t="s">
        <v>117</v>
      </c>
      <c r="V59" s="52" t="s">
        <v>117</v>
      </c>
      <c r="W59" s="52" t="s">
        <v>100</v>
      </c>
      <c r="X59" s="52" t="s">
        <v>100</v>
      </c>
      <c r="Y59" s="52" t="s">
        <v>100</v>
      </c>
      <c r="Z59" s="52" t="s">
        <v>100</v>
      </c>
      <c r="AA59" s="52" t="s">
        <v>100</v>
      </c>
      <c r="AB59" s="52" t="s">
        <v>100</v>
      </c>
      <c r="AC59" s="39" t="s">
        <v>100</v>
      </c>
      <c r="AD59" s="55"/>
    </row>
    <row r="60" ht="12" spans="1:56">
      <c r="A60" s="51">
        <f t="shared" si="6"/>
        <v>57</v>
      </c>
      <c r="B60" s="54"/>
      <c r="C60" s="136"/>
      <c r="D60" s="52"/>
      <c r="E60" s="52"/>
      <c r="F60" s="52"/>
      <c r="G60" s="52"/>
      <c r="H60" s="54"/>
      <c r="I60" s="54"/>
      <c r="J60" s="54"/>
      <c r="K60" s="54"/>
      <c r="L60" s="54"/>
      <c r="M60" s="54"/>
      <c r="N60" s="54"/>
      <c r="O60" s="60"/>
      <c r="P60" s="52"/>
      <c r="Q60" s="53">
        <v>3000</v>
      </c>
      <c r="R60" s="52"/>
      <c r="S60" s="52"/>
      <c r="T60" s="52"/>
      <c r="U60" s="52"/>
      <c r="V60" s="52"/>
      <c r="W60" s="52"/>
      <c r="X60" s="52"/>
      <c r="Y60" s="52"/>
      <c r="Z60" s="52"/>
      <c r="AA60" s="52"/>
      <c r="AB60" s="52"/>
      <c r="AD60" s="55"/>
      <c r="AE60" s="41"/>
      <c r="AF60" s="42"/>
      <c r="AG60" s="42"/>
      <c r="AH60" s="42"/>
      <c r="AI60" s="42"/>
      <c r="AJ60" s="42"/>
      <c r="AK60" s="132" t="s">
        <v>115</v>
      </c>
      <c r="AL60" s="101"/>
      <c r="AM60" s="42"/>
      <c r="AN60" s="42"/>
      <c r="AO60" s="42"/>
      <c r="AP60" s="42"/>
      <c r="AQ60" s="133"/>
      <c r="AS60" s="41"/>
      <c r="AT60" s="42"/>
      <c r="AU60" s="42"/>
      <c r="AV60" s="42"/>
      <c r="AW60" s="42"/>
      <c r="AX60" s="100" t="s">
        <v>113</v>
      </c>
      <c r="AY60" s="101"/>
      <c r="AZ60" s="42"/>
      <c r="BA60" s="42"/>
      <c r="BB60" s="42"/>
      <c r="BC60" s="42"/>
      <c r="BD60" s="133"/>
    </row>
    <row r="61" spans="1:56">
      <c r="A61" s="51">
        <f t="shared" si="6"/>
        <v>58</v>
      </c>
      <c r="B61" s="54"/>
      <c r="C61" s="136"/>
      <c r="D61" s="52"/>
      <c r="E61" s="52"/>
      <c r="F61" s="52"/>
      <c r="G61" s="52"/>
      <c r="H61" s="54"/>
      <c r="I61" s="54"/>
      <c r="J61" s="54"/>
      <c r="K61" s="54"/>
      <c r="L61" s="54"/>
      <c r="M61" s="54"/>
      <c r="N61" s="54"/>
      <c r="O61" s="60"/>
      <c r="P61" s="52"/>
      <c r="Q61" s="53">
        <v>3000</v>
      </c>
      <c r="R61" s="52"/>
      <c r="S61" s="52"/>
      <c r="T61" s="52"/>
      <c r="U61" s="52"/>
      <c r="V61" s="52"/>
      <c r="W61" s="52"/>
      <c r="X61" s="52"/>
      <c r="Y61" s="52"/>
      <c r="Z61" s="52"/>
      <c r="AA61" s="52"/>
      <c r="AB61" s="52"/>
      <c r="AD61" s="55"/>
      <c r="AE61" s="88" t="s">
        <v>83</v>
      </c>
      <c r="AF61" s="89">
        <f t="shared" ref="AF61" si="50">SUMIF(D$4:D$224,$AK60,$C$4:$C$224)</f>
        <v>3000</v>
      </c>
      <c r="AG61" s="89">
        <f t="shared" ref="AG61" si="51">SUMIF(E$4:E$224,$AK60,$C$4:$C$224)</f>
        <v>6000</v>
      </c>
      <c r="AH61" s="89">
        <f t="shared" ref="AH61" si="52">SUMIF(F$4:F$224,$AK60,$C$4:$C$224)</f>
        <v>9675</v>
      </c>
      <c r="AI61" s="89">
        <f t="shared" ref="AI61" si="53">SUMIF(G$4:G$224,$AK60,$C$4:$C$224)</f>
        <v>9675</v>
      </c>
      <c r="AJ61" s="89">
        <f t="shared" ref="AJ61" si="54">SUMIF(H$4:H$224,$AK60,$C$4:$C$224)</f>
        <v>3000</v>
      </c>
      <c r="AK61" s="89">
        <f t="shared" ref="AK61" si="55">SUMIF(I$4:I$224,$AK60,$C$4:$C$224)</f>
        <v>3000</v>
      </c>
      <c r="AL61" s="89">
        <f t="shared" ref="AL61" si="56">SUMIF(J$4:J$224,$AK60,$C$4:$C$224)</f>
        <v>3000</v>
      </c>
      <c r="AM61" s="89">
        <f t="shared" ref="AM61" si="57">SUMIF(K$4:K$224,$AK60,$C$4:$C$224)</f>
        <v>0</v>
      </c>
      <c r="AN61" s="89">
        <f t="shared" ref="AN61" si="58">SUMIF(L$4:L$224,$AK60,$C$4:$C$224)</f>
        <v>3000</v>
      </c>
      <c r="AO61" s="89">
        <f t="shared" ref="AO61" si="59">SUMIF(M$4:M$224,$AK60,$C$4:$C$224)</f>
        <v>6000</v>
      </c>
      <c r="AP61" s="89">
        <f t="shared" ref="AP61" si="60">SUMIF(N$4:N$224,$AK60,$C$4:$C$224)</f>
        <v>0</v>
      </c>
      <c r="AQ61" s="134">
        <f t="shared" ref="AQ61" si="61">SUMIF(O$4:O$224,$AK60,$C$4:$C$224)</f>
        <v>0</v>
      </c>
      <c r="AS61" s="124">
        <f t="shared" ref="AS61:BD61" si="62">SUMIF(R$4:R$2000,$AX60,$Q$4:$Q$2000)</f>
        <v>0</v>
      </c>
      <c r="AT61" s="89">
        <f t="shared" si="62"/>
        <v>0</v>
      </c>
      <c r="AU61" s="89">
        <f t="shared" si="62"/>
        <v>0</v>
      </c>
      <c r="AV61" s="89">
        <f t="shared" si="62"/>
        <v>0</v>
      </c>
      <c r="AW61" s="89">
        <f t="shared" si="62"/>
        <v>0</v>
      </c>
      <c r="AX61" s="89">
        <f t="shared" si="62"/>
        <v>0</v>
      </c>
      <c r="AY61" s="89">
        <f t="shared" si="62"/>
        <v>0</v>
      </c>
      <c r="AZ61" s="89">
        <f t="shared" si="62"/>
        <v>0</v>
      </c>
      <c r="BA61" s="89">
        <f t="shared" si="62"/>
        <v>0</v>
      </c>
      <c r="BB61" s="89">
        <f t="shared" si="62"/>
        <v>0</v>
      </c>
      <c r="BC61" s="89">
        <f t="shared" si="62"/>
        <v>0</v>
      </c>
      <c r="BD61" s="134">
        <f t="shared" si="62"/>
        <v>0</v>
      </c>
    </row>
    <row r="62" spans="1:56">
      <c r="A62" s="51">
        <f t="shared" si="6"/>
        <v>59</v>
      </c>
      <c r="B62" s="54"/>
      <c r="C62" s="136"/>
      <c r="D62" s="52"/>
      <c r="E62" s="52"/>
      <c r="F62" s="52"/>
      <c r="G62" s="52"/>
      <c r="H62" s="54"/>
      <c r="I62" s="54"/>
      <c r="J62" s="54"/>
      <c r="K62" s="54"/>
      <c r="L62" s="54"/>
      <c r="M62" s="54"/>
      <c r="N62" s="54"/>
      <c r="O62" s="60"/>
      <c r="P62" s="52" t="s">
        <v>289</v>
      </c>
      <c r="Q62" s="53">
        <v>3000</v>
      </c>
      <c r="R62" s="52" t="s">
        <v>115</v>
      </c>
      <c r="S62" s="52" t="s">
        <v>109</v>
      </c>
      <c r="T62" s="52" t="s">
        <v>109</v>
      </c>
      <c r="U62" s="52" t="s">
        <v>109</v>
      </c>
      <c r="V62" s="52" t="s">
        <v>109</v>
      </c>
      <c r="W62" s="52" t="s">
        <v>100</v>
      </c>
      <c r="X62" s="52" t="s">
        <v>100</v>
      </c>
      <c r="Y62" s="52" t="s">
        <v>100</v>
      </c>
      <c r="Z62" s="52" t="s">
        <v>100</v>
      </c>
      <c r="AA62" s="52" t="s">
        <v>100</v>
      </c>
      <c r="AB62" s="52" t="s">
        <v>100</v>
      </c>
      <c r="AC62" s="39" t="s">
        <v>100</v>
      </c>
      <c r="AD62" s="55"/>
      <c r="AE62" s="81" t="s">
        <v>1243</v>
      </c>
      <c r="AF62" s="90">
        <v>0.7</v>
      </c>
      <c r="AG62" s="90">
        <v>0.7</v>
      </c>
      <c r="AH62" s="90">
        <v>0.7</v>
      </c>
      <c r="AI62" s="90">
        <v>0.7</v>
      </c>
      <c r="AJ62" s="90">
        <v>0.7</v>
      </c>
      <c r="AK62" s="90">
        <v>0.7</v>
      </c>
      <c r="AL62" s="90">
        <v>0.7</v>
      </c>
      <c r="AM62" s="90">
        <v>0.7</v>
      </c>
      <c r="AN62" s="90">
        <v>0.7</v>
      </c>
      <c r="AO62" s="90">
        <v>0.7</v>
      </c>
      <c r="AP62" s="90">
        <v>0.7</v>
      </c>
      <c r="AQ62" s="130">
        <v>0.7</v>
      </c>
      <c r="AS62" s="123">
        <v>0.6</v>
      </c>
      <c r="AT62" s="90">
        <v>0.6</v>
      </c>
      <c r="AU62" s="90">
        <v>0.6</v>
      </c>
      <c r="AV62" s="90">
        <v>0.6</v>
      </c>
      <c r="AW62" s="90">
        <v>0.6</v>
      </c>
      <c r="AX62" s="90">
        <v>0.6</v>
      </c>
      <c r="AY62" s="90">
        <v>0.6</v>
      </c>
      <c r="AZ62" s="90">
        <v>0.6</v>
      </c>
      <c r="BA62" s="90">
        <v>0.6</v>
      </c>
      <c r="BB62" s="90">
        <v>0.6</v>
      </c>
      <c r="BC62" s="90">
        <v>0.6</v>
      </c>
      <c r="BD62" s="130">
        <v>0.6</v>
      </c>
    </row>
    <row r="63" spans="1:56">
      <c r="A63" s="51">
        <f t="shared" si="6"/>
        <v>60</v>
      </c>
      <c r="B63" s="54"/>
      <c r="C63" s="136"/>
      <c r="D63" s="52"/>
      <c r="E63" s="52"/>
      <c r="F63" s="52"/>
      <c r="G63" s="52"/>
      <c r="H63" s="54"/>
      <c r="I63" s="54"/>
      <c r="J63" s="54"/>
      <c r="K63" s="54"/>
      <c r="L63" s="54"/>
      <c r="M63" s="54"/>
      <c r="N63" s="54"/>
      <c r="O63" s="60"/>
      <c r="P63" s="54" t="s">
        <v>261</v>
      </c>
      <c r="Q63" s="53">
        <v>3000</v>
      </c>
      <c r="R63" s="52" t="s">
        <v>98</v>
      </c>
      <c r="S63" s="52" t="s">
        <v>98</v>
      </c>
      <c r="T63" s="52" t="s">
        <v>98</v>
      </c>
      <c r="U63" s="52" t="s">
        <v>98</v>
      </c>
      <c r="V63" s="52" t="s">
        <v>98</v>
      </c>
      <c r="W63" s="52" t="s">
        <v>98</v>
      </c>
      <c r="X63" s="52" t="s">
        <v>98</v>
      </c>
      <c r="Y63" s="52" t="s">
        <v>98</v>
      </c>
      <c r="Z63" s="52" t="s">
        <v>100</v>
      </c>
      <c r="AA63" s="52" t="s">
        <v>100</v>
      </c>
      <c r="AB63" s="52" t="s">
        <v>100</v>
      </c>
      <c r="AC63" s="39" t="s">
        <v>98</v>
      </c>
      <c r="AD63" s="55"/>
      <c r="AE63" s="83" t="s">
        <v>1245</v>
      </c>
      <c r="AF63" s="85">
        <v>4</v>
      </c>
      <c r="AG63" s="85">
        <v>4</v>
      </c>
      <c r="AH63" s="85">
        <v>4</v>
      </c>
      <c r="AI63" s="85">
        <v>4</v>
      </c>
      <c r="AJ63" s="85">
        <v>4</v>
      </c>
      <c r="AK63" s="85">
        <v>4</v>
      </c>
      <c r="AL63" s="85">
        <v>4</v>
      </c>
      <c r="AM63" s="85">
        <v>4</v>
      </c>
      <c r="AN63" s="85">
        <v>4</v>
      </c>
      <c r="AO63" s="85">
        <v>4</v>
      </c>
      <c r="AP63" s="85">
        <v>4</v>
      </c>
      <c r="AQ63" s="131">
        <v>4</v>
      </c>
      <c r="AS63" s="111">
        <v>17</v>
      </c>
      <c r="AT63" s="85">
        <v>17</v>
      </c>
      <c r="AU63" s="85">
        <v>17</v>
      </c>
      <c r="AV63" s="85">
        <v>17</v>
      </c>
      <c r="AW63" s="85">
        <v>17</v>
      </c>
      <c r="AX63" s="85">
        <v>17</v>
      </c>
      <c r="AY63" s="85">
        <v>17</v>
      </c>
      <c r="AZ63" s="85">
        <v>17</v>
      </c>
      <c r="BA63" s="85">
        <v>17</v>
      </c>
      <c r="BB63" s="85">
        <v>17</v>
      </c>
      <c r="BC63" s="85">
        <v>17</v>
      </c>
      <c r="BD63" s="131">
        <v>17</v>
      </c>
    </row>
    <row r="64" spans="1:56">
      <c r="A64" s="51">
        <f t="shared" si="6"/>
        <v>61</v>
      </c>
      <c r="B64" s="54"/>
      <c r="C64" s="136"/>
      <c r="D64" s="52"/>
      <c r="E64" s="52"/>
      <c r="F64" s="52"/>
      <c r="G64" s="52"/>
      <c r="H64" s="54"/>
      <c r="I64" s="54"/>
      <c r="J64" s="54"/>
      <c r="K64" s="54"/>
      <c r="L64" s="54"/>
      <c r="M64" s="54"/>
      <c r="N64" s="54"/>
      <c r="O64" s="60"/>
      <c r="P64" s="54"/>
      <c r="Q64" s="136"/>
      <c r="R64" s="52"/>
      <c r="S64" s="52"/>
      <c r="T64" s="52"/>
      <c r="U64" s="52"/>
      <c r="V64" s="52"/>
      <c r="W64" s="52"/>
      <c r="X64" s="52"/>
      <c r="Y64" s="52"/>
      <c r="Z64" s="52"/>
      <c r="AA64" s="52"/>
      <c r="AB64" s="52"/>
      <c r="AD64" s="55"/>
      <c r="AE64" s="83" t="s">
        <v>1246</v>
      </c>
      <c r="AF64" s="85">
        <v>4</v>
      </c>
      <c r="AG64" s="85">
        <v>4</v>
      </c>
      <c r="AH64" s="85">
        <v>4</v>
      </c>
      <c r="AI64" s="85">
        <v>4</v>
      </c>
      <c r="AJ64" s="85">
        <v>4</v>
      </c>
      <c r="AK64" s="85">
        <v>4</v>
      </c>
      <c r="AL64" s="85">
        <v>4</v>
      </c>
      <c r="AM64" s="85">
        <v>4</v>
      </c>
      <c r="AN64" s="85">
        <v>4</v>
      </c>
      <c r="AO64" s="85">
        <v>4</v>
      </c>
      <c r="AP64" s="85">
        <v>4</v>
      </c>
      <c r="AQ64" s="131">
        <v>4</v>
      </c>
      <c r="AS64" s="111">
        <v>17</v>
      </c>
      <c r="AT64" s="85">
        <v>17</v>
      </c>
      <c r="AU64" s="85">
        <v>17</v>
      </c>
      <c r="AV64" s="85">
        <v>17</v>
      </c>
      <c r="AW64" s="85">
        <v>17</v>
      </c>
      <c r="AX64" s="85">
        <v>17</v>
      </c>
      <c r="AY64" s="85">
        <v>17</v>
      </c>
      <c r="AZ64" s="85">
        <v>17</v>
      </c>
      <c r="BA64" s="85">
        <v>17</v>
      </c>
      <c r="BB64" s="85">
        <v>17</v>
      </c>
      <c r="BC64" s="85">
        <v>17</v>
      </c>
      <c r="BD64" s="131">
        <v>17</v>
      </c>
    </row>
    <row r="65" spans="1:56">
      <c r="A65" s="51">
        <f t="shared" si="6"/>
        <v>62</v>
      </c>
      <c r="B65" s="54"/>
      <c r="C65" s="136"/>
      <c r="D65" s="52"/>
      <c r="E65" s="52"/>
      <c r="F65" s="52"/>
      <c r="G65" s="52"/>
      <c r="H65" s="54"/>
      <c r="I65" s="54"/>
      <c r="J65" s="54"/>
      <c r="K65" s="54"/>
      <c r="L65" s="54"/>
      <c r="M65" s="54"/>
      <c r="N65" s="54"/>
      <c r="O65" s="60"/>
      <c r="P65" s="52"/>
      <c r="Q65" s="53"/>
      <c r="R65" s="52"/>
      <c r="S65" s="52"/>
      <c r="T65" s="52"/>
      <c r="U65" s="52"/>
      <c r="V65" s="52"/>
      <c r="W65" s="52"/>
      <c r="X65" s="52"/>
      <c r="Y65" s="52"/>
      <c r="Z65" s="52"/>
      <c r="AA65" s="52"/>
      <c r="AB65" s="52"/>
      <c r="AD65" s="55"/>
      <c r="AE65" s="83" t="s">
        <v>1247</v>
      </c>
      <c r="AF65" s="85"/>
      <c r="AG65" s="85"/>
      <c r="AH65" s="85"/>
      <c r="AI65" s="103"/>
      <c r="AJ65" s="103"/>
      <c r="AK65" s="104"/>
      <c r="AL65" s="104"/>
      <c r="AM65" s="85"/>
      <c r="AN65" s="85"/>
      <c r="AO65" s="103"/>
      <c r="AP65" s="103"/>
      <c r="AQ65" s="126"/>
      <c r="AS65" s="111"/>
      <c r="AT65" s="85"/>
      <c r="AU65" s="85"/>
      <c r="AV65" s="103"/>
      <c r="AW65" s="103"/>
      <c r="AX65" s="104"/>
      <c r="AY65" s="103"/>
      <c r="AZ65" s="103"/>
      <c r="BA65" s="103"/>
      <c r="BB65" s="104"/>
      <c r="BC65" s="104"/>
      <c r="BD65" s="135"/>
    </row>
    <row r="66" ht="12" spans="1:56">
      <c r="A66" s="51">
        <f t="shared" si="6"/>
        <v>63</v>
      </c>
      <c r="B66" s="54"/>
      <c r="C66" s="136"/>
      <c r="D66" s="52"/>
      <c r="E66" s="52"/>
      <c r="F66" s="52"/>
      <c r="G66" s="52"/>
      <c r="H66" s="54"/>
      <c r="I66" s="54"/>
      <c r="J66" s="54"/>
      <c r="K66" s="54"/>
      <c r="L66" s="54"/>
      <c r="M66" s="54"/>
      <c r="N66" s="54"/>
      <c r="O66" s="60"/>
      <c r="P66" s="52"/>
      <c r="Q66" s="53"/>
      <c r="R66" s="52"/>
      <c r="S66" s="52"/>
      <c r="T66" s="52"/>
      <c r="U66" s="52"/>
      <c r="V66" s="52"/>
      <c r="W66" s="52"/>
      <c r="X66" s="52"/>
      <c r="Y66" s="52"/>
      <c r="Z66" s="52"/>
      <c r="AA66" s="52"/>
      <c r="AB66" s="52"/>
      <c r="AD66" s="55"/>
      <c r="AE66" s="77" t="s">
        <v>1248</v>
      </c>
      <c r="AF66" s="78">
        <f t="shared" ref="AF66:AN66" si="63">AF61*AF62*AF64/AF63+AF65</f>
        <v>2100</v>
      </c>
      <c r="AG66" s="78">
        <f t="shared" si="63"/>
        <v>4200</v>
      </c>
      <c r="AH66" s="78">
        <f t="shared" si="63"/>
        <v>6772.5</v>
      </c>
      <c r="AI66" s="78">
        <f t="shared" si="63"/>
        <v>6772.5</v>
      </c>
      <c r="AJ66" s="78">
        <f t="shared" si="63"/>
        <v>2100</v>
      </c>
      <c r="AK66" s="78">
        <f t="shared" si="63"/>
        <v>2100</v>
      </c>
      <c r="AL66" s="78">
        <f t="shared" si="63"/>
        <v>2100</v>
      </c>
      <c r="AM66" s="78">
        <f t="shared" si="63"/>
        <v>0</v>
      </c>
      <c r="AN66" s="78">
        <f t="shared" si="63"/>
        <v>2100</v>
      </c>
      <c r="AO66" s="78">
        <f t="shared" ref="AO66:BD66" si="64">AO61*AO62*AO64/AO63+AO65</f>
        <v>4200</v>
      </c>
      <c r="AP66" s="78">
        <f t="shared" si="64"/>
        <v>0</v>
      </c>
      <c r="AQ66" s="112">
        <f t="shared" si="64"/>
        <v>0</v>
      </c>
      <c r="AS66" s="72">
        <f t="shared" si="64"/>
        <v>0</v>
      </c>
      <c r="AT66" s="78">
        <f t="shared" si="64"/>
        <v>0</v>
      </c>
      <c r="AU66" s="78">
        <f t="shared" si="64"/>
        <v>0</v>
      </c>
      <c r="AV66" s="78">
        <f t="shared" si="64"/>
        <v>0</v>
      </c>
      <c r="AW66" s="78">
        <f t="shared" si="64"/>
        <v>0</v>
      </c>
      <c r="AX66" s="78">
        <f t="shared" si="64"/>
        <v>0</v>
      </c>
      <c r="AY66" s="78">
        <f t="shared" si="64"/>
        <v>0</v>
      </c>
      <c r="AZ66" s="78">
        <f t="shared" si="64"/>
        <v>0</v>
      </c>
      <c r="BA66" s="78">
        <f t="shared" si="64"/>
        <v>0</v>
      </c>
      <c r="BB66" s="78">
        <f t="shared" si="64"/>
        <v>0</v>
      </c>
      <c r="BC66" s="78">
        <f t="shared" si="64"/>
        <v>0</v>
      </c>
      <c r="BD66" s="112">
        <f t="shared" si="64"/>
        <v>0</v>
      </c>
    </row>
    <row r="67" ht="12" spans="1:30">
      <c r="A67" s="51">
        <f t="shared" si="6"/>
        <v>64</v>
      </c>
      <c r="B67" s="54"/>
      <c r="C67" s="136"/>
      <c r="D67" s="52"/>
      <c r="E67" s="52"/>
      <c r="F67" s="52"/>
      <c r="G67" s="52"/>
      <c r="H67" s="54"/>
      <c r="I67" s="54"/>
      <c r="J67" s="54"/>
      <c r="K67" s="54"/>
      <c r="L67" s="54"/>
      <c r="M67" s="54"/>
      <c r="N67" s="54"/>
      <c r="O67" s="60"/>
      <c r="P67" s="52"/>
      <c r="Q67" s="53"/>
      <c r="R67" s="52"/>
      <c r="S67" s="52"/>
      <c r="T67" s="52"/>
      <c r="U67" s="52"/>
      <c r="V67" s="52"/>
      <c r="W67" s="52"/>
      <c r="X67" s="52"/>
      <c r="Y67" s="52"/>
      <c r="Z67" s="52"/>
      <c r="AA67" s="52"/>
      <c r="AB67" s="52"/>
      <c r="AD67" s="55"/>
    </row>
    <row r="68" ht="12" spans="1:56">
      <c r="A68" s="51">
        <f t="shared" si="6"/>
        <v>65</v>
      </c>
      <c r="B68" s="54"/>
      <c r="C68" s="53"/>
      <c r="D68" s="52"/>
      <c r="E68" s="52"/>
      <c r="F68" s="52"/>
      <c r="G68" s="52"/>
      <c r="H68" s="52"/>
      <c r="I68" s="52"/>
      <c r="J68" s="52"/>
      <c r="K68" s="52"/>
      <c r="L68" s="52"/>
      <c r="M68" s="52"/>
      <c r="N68" s="52"/>
      <c r="O68" s="59"/>
      <c r="P68" s="52"/>
      <c r="Q68" s="53"/>
      <c r="R68" s="52"/>
      <c r="S68" s="52"/>
      <c r="T68" s="52"/>
      <c r="U68" s="52"/>
      <c r="V68" s="52"/>
      <c r="W68" s="52"/>
      <c r="X68" s="52"/>
      <c r="Y68" s="52"/>
      <c r="Z68" s="52"/>
      <c r="AA68" s="52"/>
      <c r="AB68" s="52"/>
      <c r="AD68" s="55"/>
      <c r="AS68" s="41"/>
      <c r="AT68" s="42"/>
      <c r="AU68" s="42"/>
      <c r="AV68" s="42"/>
      <c r="AW68" s="42"/>
      <c r="AX68" s="100" t="s">
        <v>115</v>
      </c>
      <c r="AY68" s="101"/>
      <c r="AZ68" s="42"/>
      <c r="BA68" s="42"/>
      <c r="BB68" s="42"/>
      <c r="BC68" s="42"/>
      <c r="BD68" s="133"/>
    </row>
    <row r="69" spans="1:56">
      <c r="A69" s="51">
        <f t="shared" si="6"/>
        <v>66</v>
      </c>
      <c r="B69" s="54"/>
      <c r="C69" s="53"/>
      <c r="D69" s="52"/>
      <c r="E69" s="52"/>
      <c r="F69" s="52"/>
      <c r="G69" s="52"/>
      <c r="H69" s="52"/>
      <c r="I69" s="52"/>
      <c r="J69" s="52"/>
      <c r="K69" s="52"/>
      <c r="L69" s="52"/>
      <c r="M69" s="52"/>
      <c r="N69" s="52"/>
      <c r="O69" s="59"/>
      <c r="P69" s="54"/>
      <c r="Q69" s="136"/>
      <c r="R69" s="52"/>
      <c r="S69" s="52"/>
      <c r="T69" s="52"/>
      <c r="U69" s="52"/>
      <c r="V69" s="52"/>
      <c r="W69" s="52"/>
      <c r="X69" s="52"/>
      <c r="Y69" s="52"/>
      <c r="Z69" s="52"/>
      <c r="AA69" s="52"/>
      <c r="AB69" s="52"/>
      <c r="AD69" s="55"/>
      <c r="AS69" s="124">
        <f t="shared" ref="AS69:BD69" si="65">SUMIF(R$4:R$2000,$AX68,$Q$4:$Q$2000)</f>
        <v>6000</v>
      </c>
      <c r="AT69" s="89">
        <f t="shared" si="65"/>
        <v>0</v>
      </c>
      <c r="AU69" s="89">
        <f t="shared" si="65"/>
        <v>0</v>
      </c>
      <c r="AV69" s="89">
        <f t="shared" si="65"/>
        <v>0</v>
      </c>
      <c r="AW69" s="89">
        <f t="shared" si="65"/>
        <v>0</v>
      </c>
      <c r="AX69" s="89">
        <f t="shared" si="65"/>
        <v>0</v>
      </c>
      <c r="AY69" s="89">
        <f t="shared" si="65"/>
        <v>0</v>
      </c>
      <c r="AZ69" s="89">
        <f t="shared" si="65"/>
        <v>0</v>
      </c>
      <c r="BA69" s="89">
        <f t="shared" si="65"/>
        <v>0</v>
      </c>
      <c r="BB69" s="89">
        <f t="shared" si="65"/>
        <v>0</v>
      </c>
      <c r="BC69" s="89">
        <f t="shared" si="65"/>
        <v>0</v>
      </c>
      <c r="BD69" s="134">
        <f t="shared" si="65"/>
        <v>0</v>
      </c>
    </row>
    <row r="70" spans="1:56">
      <c r="A70" s="51">
        <f t="shared" si="6"/>
        <v>67</v>
      </c>
      <c r="B70" s="54"/>
      <c r="C70" s="53"/>
      <c r="D70" s="52"/>
      <c r="E70" s="52"/>
      <c r="F70" s="52"/>
      <c r="G70" s="52"/>
      <c r="H70" s="52"/>
      <c r="I70" s="52"/>
      <c r="J70" s="52"/>
      <c r="K70" s="52"/>
      <c r="L70" s="52"/>
      <c r="M70" s="52"/>
      <c r="N70" s="52"/>
      <c r="O70" s="59"/>
      <c r="P70" s="54"/>
      <c r="Q70" s="136"/>
      <c r="R70" s="52"/>
      <c r="S70" s="52"/>
      <c r="T70" s="52"/>
      <c r="U70" s="52"/>
      <c r="V70" s="52"/>
      <c r="W70" s="52"/>
      <c r="X70" s="52"/>
      <c r="Y70" s="52"/>
      <c r="Z70" s="52"/>
      <c r="AA70" s="52"/>
      <c r="AB70" s="52"/>
      <c r="AD70" s="55"/>
      <c r="AS70" s="123">
        <v>0.6</v>
      </c>
      <c r="AT70" s="90">
        <v>0.6</v>
      </c>
      <c r="AU70" s="90">
        <v>0.6</v>
      </c>
      <c r="AV70" s="90">
        <v>0.6</v>
      </c>
      <c r="AW70" s="90">
        <v>0.6</v>
      </c>
      <c r="AX70" s="90">
        <v>0.6</v>
      </c>
      <c r="AY70" s="90">
        <v>0.6</v>
      </c>
      <c r="AZ70" s="90">
        <v>0.6</v>
      </c>
      <c r="BA70" s="90">
        <v>0.6</v>
      </c>
      <c r="BB70" s="90">
        <v>0.6</v>
      </c>
      <c r="BC70" s="90">
        <v>0.6</v>
      </c>
      <c r="BD70" s="130">
        <v>0.6</v>
      </c>
    </row>
    <row r="71" spans="1:56">
      <c r="A71" s="51">
        <f t="shared" si="6"/>
        <v>68</v>
      </c>
      <c r="B71" s="54"/>
      <c r="C71" s="136"/>
      <c r="D71" s="52"/>
      <c r="E71" s="52"/>
      <c r="F71" s="52"/>
      <c r="G71" s="52"/>
      <c r="H71" s="54"/>
      <c r="I71" s="54"/>
      <c r="J71" s="54"/>
      <c r="K71" s="54"/>
      <c r="L71" s="54"/>
      <c r="M71" s="54"/>
      <c r="N71" s="54"/>
      <c r="O71" s="60"/>
      <c r="P71" s="52"/>
      <c r="Q71" s="53"/>
      <c r="R71" s="52"/>
      <c r="S71" s="52"/>
      <c r="T71" s="52"/>
      <c r="U71" s="52"/>
      <c r="V71" s="52"/>
      <c r="W71" s="52"/>
      <c r="X71" s="52"/>
      <c r="Y71" s="52"/>
      <c r="Z71" s="52"/>
      <c r="AA71" s="52"/>
      <c r="AB71" s="52"/>
      <c r="AD71" s="55"/>
      <c r="AS71" s="111">
        <v>17</v>
      </c>
      <c r="AT71" s="85">
        <v>17</v>
      </c>
      <c r="AU71" s="85">
        <v>17</v>
      </c>
      <c r="AV71" s="85">
        <v>17</v>
      </c>
      <c r="AW71" s="85">
        <v>17</v>
      </c>
      <c r="AX71" s="85">
        <v>17</v>
      </c>
      <c r="AY71" s="85">
        <v>17</v>
      </c>
      <c r="AZ71" s="85">
        <v>17</v>
      </c>
      <c r="BA71" s="85">
        <v>17</v>
      </c>
      <c r="BB71" s="85">
        <v>17</v>
      </c>
      <c r="BC71" s="85">
        <v>17</v>
      </c>
      <c r="BD71" s="131">
        <v>17</v>
      </c>
    </row>
    <row r="72" spans="1:56">
      <c r="A72" s="51">
        <f t="shared" si="6"/>
        <v>69</v>
      </c>
      <c r="B72" s="54"/>
      <c r="C72" s="136"/>
      <c r="D72" s="52"/>
      <c r="E72" s="52"/>
      <c r="F72" s="52"/>
      <c r="G72" s="52"/>
      <c r="H72" s="54"/>
      <c r="I72" s="54"/>
      <c r="J72" s="54"/>
      <c r="K72" s="54"/>
      <c r="L72" s="54"/>
      <c r="M72" s="54"/>
      <c r="N72" s="54"/>
      <c r="O72" s="60"/>
      <c r="P72" s="52"/>
      <c r="Q72" s="53"/>
      <c r="R72" s="52"/>
      <c r="S72" s="52"/>
      <c r="T72" s="52"/>
      <c r="U72" s="52"/>
      <c r="V72" s="52"/>
      <c r="W72" s="52"/>
      <c r="X72" s="52"/>
      <c r="Y72" s="52"/>
      <c r="Z72" s="52"/>
      <c r="AA72" s="52"/>
      <c r="AB72" s="52"/>
      <c r="AD72" s="55"/>
      <c r="AS72" s="111">
        <v>17</v>
      </c>
      <c r="AT72" s="85">
        <v>17</v>
      </c>
      <c r="AU72" s="85">
        <v>17</v>
      </c>
      <c r="AV72" s="85">
        <v>17</v>
      </c>
      <c r="AW72" s="85">
        <v>17</v>
      </c>
      <c r="AX72" s="85">
        <v>17</v>
      </c>
      <c r="AY72" s="85">
        <v>17</v>
      </c>
      <c r="AZ72" s="85">
        <v>17</v>
      </c>
      <c r="BA72" s="85">
        <v>17</v>
      </c>
      <c r="BB72" s="85">
        <v>17</v>
      </c>
      <c r="BC72" s="85">
        <v>17</v>
      </c>
      <c r="BD72" s="131">
        <v>17</v>
      </c>
    </row>
    <row r="73" spans="1:56">
      <c r="A73" s="51">
        <f t="shared" ref="A73:A136" si="66">A72+1</f>
        <v>70</v>
      </c>
      <c r="B73" s="54"/>
      <c r="C73" s="53"/>
      <c r="D73" s="52"/>
      <c r="E73" s="52"/>
      <c r="F73" s="52"/>
      <c r="G73" s="52"/>
      <c r="H73" s="52"/>
      <c r="I73" s="52"/>
      <c r="J73" s="52"/>
      <c r="K73" s="52"/>
      <c r="L73" s="52"/>
      <c r="M73" s="52"/>
      <c r="N73" s="52"/>
      <c r="O73" s="59"/>
      <c r="P73" s="54"/>
      <c r="Q73" s="136"/>
      <c r="R73" s="54"/>
      <c r="S73" s="54"/>
      <c r="T73" s="54"/>
      <c r="U73" s="54"/>
      <c r="V73" s="54"/>
      <c r="W73" s="54"/>
      <c r="X73" s="54"/>
      <c r="Y73" s="54"/>
      <c r="Z73" s="54"/>
      <c r="AA73" s="54"/>
      <c r="AB73" s="54"/>
      <c r="AC73" s="137"/>
      <c r="AD73" s="138"/>
      <c r="AS73" s="111"/>
      <c r="AT73" s="85"/>
      <c r="AU73" s="85"/>
      <c r="AV73" s="85"/>
      <c r="AW73" s="85"/>
      <c r="AX73" s="85"/>
      <c r="AY73" s="85"/>
      <c r="AZ73" s="103"/>
      <c r="BA73" s="103"/>
      <c r="BB73" s="103"/>
      <c r="BC73" s="104"/>
      <c r="BD73" s="135"/>
    </row>
    <row r="74" ht="12" spans="1:56">
      <c r="A74" s="51">
        <f t="shared" si="66"/>
        <v>71</v>
      </c>
      <c r="B74" s="54"/>
      <c r="C74" s="136"/>
      <c r="D74" s="52"/>
      <c r="E74" s="52"/>
      <c r="F74" s="52"/>
      <c r="G74" s="52"/>
      <c r="H74" s="54"/>
      <c r="I74" s="54"/>
      <c r="J74" s="54"/>
      <c r="K74" s="54"/>
      <c r="L74" s="54"/>
      <c r="M74" s="54"/>
      <c r="N74" s="54"/>
      <c r="O74" s="60"/>
      <c r="P74" s="54"/>
      <c r="Q74" s="136"/>
      <c r="R74" s="54"/>
      <c r="S74" s="54"/>
      <c r="T74" s="54"/>
      <c r="U74" s="54"/>
      <c r="V74" s="54"/>
      <c r="W74" s="54"/>
      <c r="X74" s="54"/>
      <c r="Y74" s="54"/>
      <c r="Z74" s="54"/>
      <c r="AA74" s="54"/>
      <c r="AB74" s="54"/>
      <c r="AC74" s="137"/>
      <c r="AD74" s="138"/>
      <c r="AS74" s="72">
        <f t="shared" ref="AS74:BA74" si="67">AS69*AS70*AS72/AS71+AS73</f>
        <v>3600</v>
      </c>
      <c r="AT74" s="78">
        <f t="shared" si="67"/>
        <v>0</v>
      </c>
      <c r="AU74" s="78">
        <f t="shared" si="67"/>
        <v>0</v>
      </c>
      <c r="AV74" s="78">
        <f t="shared" si="67"/>
        <v>0</v>
      </c>
      <c r="AW74" s="78">
        <f t="shared" si="67"/>
        <v>0</v>
      </c>
      <c r="AX74" s="78">
        <f t="shared" si="67"/>
        <v>0</v>
      </c>
      <c r="AY74" s="78">
        <f t="shared" si="67"/>
        <v>0</v>
      </c>
      <c r="AZ74" s="78">
        <f t="shared" si="67"/>
        <v>0</v>
      </c>
      <c r="BA74" s="78">
        <f t="shared" si="67"/>
        <v>0</v>
      </c>
      <c r="BB74" s="78">
        <f t="shared" ref="BB74:BD74" si="68">BB69*BB70*BB72/BB71+BB73</f>
        <v>0</v>
      </c>
      <c r="BC74" s="78">
        <f t="shared" si="68"/>
        <v>0</v>
      </c>
      <c r="BD74" s="112">
        <f t="shared" si="68"/>
        <v>0</v>
      </c>
    </row>
    <row r="75" ht="12" spans="1:56">
      <c r="A75" s="51">
        <f t="shared" si="66"/>
        <v>72</v>
      </c>
      <c r="B75" s="54"/>
      <c r="C75" s="136"/>
      <c r="D75" s="52"/>
      <c r="E75" s="52"/>
      <c r="F75" s="52"/>
      <c r="G75" s="52"/>
      <c r="H75" s="54"/>
      <c r="I75" s="54"/>
      <c r="J75" s="54"/>
      <c r="K75" s="54"/>
      <c r="L75" s="54"/>
      <c r="M75" s="54"/>
      <c r="N75" s="54"/>
      <c r="O75" s="60"/>
      <c r="P75" s="52"/>
      <c r="Q75" s="53"/>
      <c r="R75" s="52"/>
      <c r="S75" s="52"/>
      <c r="T75" s="52"/>
      <c r="U75" s="52"/>
      <c r="V75" s="52"/>
      <c r="W75" s="52"/>
      <c r="X75" s="52"/>
      <c r="Y75" s="52"/>
      <c r="Z75" s="52"/>
      <c r="AA75" s="52"/>
      <c r="AB75" s="52"/>
      <c r="AD75" s="55"/>
      <c r="AS75" s="87"/>
      <c r="AT75" s="87"/>
      <c r="AU75" s="87"/>
      <c r="AV75" s="87"/>
      <c r="AW75" s="87"/>
      <c r="AX75" s="105"/>
      <c r="AY75" s="87"/>
      <c r="AZ75" s="87"/>
      <c r="BA75" s="87"/>
      <c r="BB75" s="87"/>
      <c r="BC75" s="87"/>
      <c r="BD75" s="87"/>
    </row>
    <row r="76" ht="12" spans="1:56">
      <c r="A76" s="51">
        <f t="shared" si="66"/>
        <v>73</v>
      </c>
      <c r="B76" s="54"/>
      <c r="C76" s="136"/>
      <c r="D76" s="52"/>
      <c r="E76" s="52"/>
      <c r="F76" s="52"/>
      <c r="G76" s="52"/>
      <c r="H76" s="54"/>
      <c r="I76" s="54"/>
      <c r="J76" s="54"/>
      <c r="K76" s="54"/>
      <c r="L76" s="54"/>
      <c r="M76" s="54"/>
      <c r="N76" s="54"/>
      <c r="O76" s="60"/>
      <c r="P76" s="54"/>
      <c r="Q76" s="136"/>
      <c r="R76" s="54"/>
      <c r="S76" s="54"/>
      <c r="T76" s="54"/>
      <c r="U76" s="54"/>
      <c r="V76" s="54"/>
      <c r="W76" s="54"/>
      <c r="X76" s="54"/>
      <c r="Y76" s="54"/>
      <c r="Z76" s="54"/>
      <c r="AA76" s="54"/>
      <c r="AB76" s="54"/>
      <c r="AC76" s="137"/>
      <c r="AD76" s="138"/>
      <c r="AS76" s="41"/>
      <c r="AT76" s="42"/>
      <c r="AU76" s="42"/>
      <c r="AV76" s="42"/>
      <c r="AW76" s="42"/>
      <c r="AX76" s="100" t="s">
        <v>107</v>
      </c>
      <c r="AY76" s="101"/>
      <c r="AZ76" s="42"/>
      <c r="BA76" s="42"/>
      <c r="BB76" s="42"/>
      <c r="BC76" s="42"/>
      <c r="BD76" s="133"/>
    </row>
    <row r="77" spans="1:56">
      <c r="A77" s="51">
        <f t="shared" si="66"/>
        <v>74</v>
      </c>
      <c r="B77" s="54"/>
      <c r="C77" s="53"/>
      <c r="D77" s="52"/>
      <c r="E77" s="52"/>
      <c r="F77" s="52"/>
      <c r="G77" s="52"/>
      <c r="H77" s="52"/>
      <c r="I77" s="52"/>
      <c r="J77" s="52"/>
      <c r="K77" s="52"/>
      <c r="L77" s="52"/>
      <c r="M77" s="52"/>
      <c r="N77" s="52"/>
      <c r="O77" s="59"/>
      <c r="P77" s="54"/>
      <c r="Q77" s="136"/>
      <c r="R77" s="54"/>
      <c r="S77" s="54"/>
      <c r="T77" s="54"/>
      <c r="U77" s="54"/>
      <c r="V77" s="54"/>
      <c r="W77" s="54"/>
      <c r="X77" s="54"/>
      <c r="Y77" s="54"/>
      <c r="Z77" s="54"/>
      <c r="AA77" s="54"/>
      <c r="AB77" s="54"/>
      <c r="AC77" s="137"/>
      <c r="AD77" s="138"/>
      <c r="AS77" s="124">
        <f t="shared" ref="AS77:BD77" si="69">SUMIF(R$4:R$2000,$AX76,$Q$4:$Q$2000)</f>
        <v>0</v>
      </c>
      <c r="AT77" s="89">
        <f t="shared" si="69"/>
        <v>0</v>
      </c>
      <c r="AU77" s="89">
        <f t="shared" si="69"/>
        <v>0</v>
      </c>
      <c r="AV77" s="89">
        <f t="shared" si="69"/>
        <v>0</v>
      </c>
      <c r="AW77" s="89">
        <f t="shared" si="69"/>
        <v>0</v>
      </c>
      <c r="AX77" s="89">
        <f t="shared" si="69"/>
        <v>3000</v>
      </c>
      <c r="AY77" s="89">
        <f t="shared" si="69"/>
        <v>0</v>
      </c>
      <c r="AZ77" s="89">
        <f t="shared" si="69"/>
        <v>0</v>
      </c>
      <c r="BA77" s="89">
        <f t="shared" si="69"/>
        <v>0</v>
      </c>
      <c r="BB77" s="89">
        <f t="shared" si="69"/>
        <v>0</v>
      </c>
      <c r="BC77" s="89">
        <f t="shared" si="69"/>
        <v>0</v>
      </c>
      <c r="BD77" s="134">
        <f t="shared" si="69"/>
        <v>0</v>
      </c>
    </row>
    <row r="78" spans="1:56">
      <c r="A78" s="51">
        <f t="shared" si="66"/>
        <v>75</v>
      </c>
      <c r="B78" s="54"/>
      <c r="C78" s="136"/>
      <c r="D78" s="52"/>
      <c r="E78" s="52"/>
      <c r="F78" s="52"/>
      <c r="G78" s="52"/>
      <c r="H78" s="54"/>
      <c r="I78" s="54"/>
      <c r="J78" s="54"/>
      <c r="K78" s="54"/>
      <c r="L78" s="54"/>
      <c r="M78" s="54"/>
      <c r="N78" s="54"/>
      <c r="O78" s="60"/>
      <c r="P78" s="54"/>
      <c r="Q78" s="136"/>
      <c r="R78" s="54"/>
      <c r="S78" s="54"/>
      <c r="T78" s="54"/>
      <c r="U78" s="54"/>
      <c r="V78" s="54"/>
      <c r="W78" s="54"/>
      <c r="X78" s="54"/>
      <c r="Y78" s="54"/>
      <c r="Z78" s="54"/>
      <c r="AA78" s="54"/>
      <c r="AB78" s="54"/>
      <c r="AC78" s="137"/>
      <c r="AD78" s="138"/>
      <c r="AS78" s="123">
        <v>0.7</v>
      </c>
      <c r="AT78" s="90">
        <v>0.7</v>
      </c>
      <c r="AU78" s="90">
        <v>0.7</v>
      </c>
      <c r="AV78" s="90">
        <v>0.7</v>
      </c>
      <c r="AW78" s="90">
        <v>0.7</v>
      </c>
      <c r="AX78" s="90">
        <v>0.7</v>
      </c>
      <c r="AY78" s="90">
        <v>0.7</v>
      </c>
      <c r="AZ78" s="90">
        <v>0.7</v>
      </c>
      <c r="BA78" s="90">
        <v>0.7</v>
      </c>
      <c r="BB78" s="90">
        <v>0.7</v>
      </c>
      <c r="BC78" s="90">
        <v>0.7</v>
      </c>
      <c r="BD78" s="130">
        <v>0.7</v>
      </c>
    </row>
    <row r="79" spans="1:56">
      <c r="A79" s="51">
        <f t="shared" si="66"/>
        <v>76</v>
      </c>
      <c r="B79" s="54"/>
      <c r="C79" s="136"/>
      <c r="D79" s="52"/>
      <c r="E79" s="52"/>
      <c r="F79" s="52"/>
      <c r="G79" s="52"/>
      <c r="H79" s="54"/>
      <c r="I79" s="54"/>
      <c r="J79" s="54"/>
      <c r="K79" s="54"/>
      <c r="L79" s="54"/>
      <c r="M79" s="54"/>
      <c r="N79" s="54"/>
      <c r="O79" s="60"/>
      <c r="P79" s="54"/>
      <c r="Q79" s="136"/>
      <c r="R79" s="54"/>
      <c r="S79" s="54"/>
      <c r="T79" s="54"/>
      <c r="U79" s="54"/>
      <c r="V79" s="54"/>
      <c r="W79" s="54"/>
      <c r="X79" s="54"/>
      <c r="Y79" s="54"/>
      <c r="Z79" s="54"/>
      <c r="AA79" s="54"/>
      <c r="AB79" s="54"/>
      <c r="AC79" s="137"/>
      <c r="AD79" s="138"/>
      <c r="AS79" s="111">
        <v>17</v>
      </c>
      <c r="AT79" s="85">
        <v>17</v>
      </c>
      <c r="AU79" s="85">
        <v>17</v>
      </c>
      <c r="AV79" s="85">
        <v>17</v>
      </c>
      <c r="AW79" s="85">
        <v>17</v>
      </c>
      <c r="AX79" s="85">
        <v>17</v>
      </c>
      <c r="AY79" s="85">
        <v>17</v>
      </c>
      <c r="AZ79" s="85">
        <v>17</v>
      </c>
      <c r="BA79" s="85">
        <v>17</v>
      </c>
      <c r="BB79" s="85">
        <v>17</v>
      </c>
      <c r="BC79" s="85">
        <v>17</v>
      </c>
      <c r="BD79" s="131">
        <v>17</v>
      </c>
    </row>
    <row r="80" spans="1:56">
      <c r="A80" s="51">
        <f t="shared" si="66"/>
        <v>77</v>
      </c>
      <c r="B80" s="54"/>
      <c r="C80" s="136"/>
      <c r="D80" s="52"/>
      <c r="E80" s="52"/>
      <c r="F80" s="52"/>
      <c r="G80" s="52"/>
      <c r="H80" s="54"/>
      <c r="I80" s="54"/>
      <c r="J80" s="54"/>
      <c r="K80" s="54"/>
      <c r="L80" s="54"/>
      <c r="M80" s="54"/>
      <c r="N80" s="54"/>
      <c r="O80" s="60"/>
      <c r="P80" s="54"/>
      <c r="Q80" s="136"/>
      <c r="R80" s="54"/>
      <c r="S80" s="54"/>
      <c r="T80" s="54"/>
      <c r="U80" s="54"/>
      <c r="V80" s="54"/>
      <c r="W80" s="54"/>
      <c r="X80" s="54"/>
      <c r="Y80" s="54"/>
      <c r="Z80" s="54"/>
      <c r="AA80" s="54"/>
      <c r="AB80" s="54"/>
      <c r="AC80" s="137"/>
      <c r="AD80" s="138"/>
      <c r="AS80" s="111">
        <v>17</v>
      </c>
      <c r="AT80" s="85">
        <v>17</v>
      </c>
      <c r="AU80" s="85">
        <v>17</v>
      </c>
      <c r="AV80" s="85">
        <v>17</v>
      </c>
      <c r="AW80" s="85">
        <v>17</v>
      </c>
      <c r="AX80" s="85">
        <v>17</v>
      </c>
      <c r="AY80" s="85">
        <v>17</v>
      </c>
      <c r="AZ80" s="85">
        <v>17</v>
      </c>
      <c r="BA80" s="85">
        <v>17</v>
      </c>
      <c r="BB80" s="85">
        <v>17</v>
      </c>
      <c r="BC80" s="85">
        <v>17</v>
      </c>
      <c r="BD80" s="131">
        <v>17</v>
      </c>
    </row>
    <row r="81" spans="1:56">
      <c r="A81" s="51">
        <f t="shared" si="66"/>
        <v>78</v>
      </c>
      <c r="B81" s="54"/>
      <c r="C81" s="136"/>
      <c r="D81" s="52"/>
      <c r="E81" s="52"/>
      <c r="F81" s="52"/>
      <c r="G81" s="52"/>
      <c r="H81" s="54"/>
      <c r="I81" s="54"/>
      <c r="J81" s="54"/>
      <c r="K81" s="54"/>
      <c r="L81" s="54"/>
      <c r="M81" s="54"/>
      <c r="N81" s="54"/>
      <c r="O81" s="60"/>
      <c r="P81" s="54"/>
      <c r="Q81" s="136"/>
      <c r="R81" s="54"/>
      <c r="S81" s="54"/>
      <c r="T81" s="54"/>
      <c r="U81" s="54"/>
      <c r="V81" s="54"/>
      <c r="W81" s="54"/>
      <c r="X81" s="54"/>
      <c r="Y81" s="54"/>
      <c r="Z81" s="54"/>
      <c r="AA81" s="54"/>
      <c r="AB81" s="54"/>
      <c r="AC81" s="137"/>
      <c r="AD81" s="138"/>
      <c r="AS81" s="111"/>
      <c r="AT81" s="85"/>
      <c r="AU81" s="85"/>
      <c r="AV81" s="85"/>
      <c r="AW81" s="85"/>
      <c r="AX81" s="85"/>
      <c r="AY81" s="85"/>
      <c r="AZ81" s="103"/>
      <c r="BA81" s="103"/>
      <c r="BB81" s="103"/>
      <c r="BC81" s="104"/>
      <c r="BD81" s="135"/>
    </row>
    <row r="82" ht="12" spans="1:56">
      <c r="A82" s="51">
        <f t="shared" si="66"/>
        <v>79</v>
      </c>
      <c r="B82" s="54"/>
      <c r="C82" s="136"/>
      <c r="D82" s="52"/>
      <c r="E82" s="52"/>
      <c r="F82" s="52"/>
      <c r="G82" s="52"/>
      <c r="H82" s="54"/>
      <c r="I82" s="54"/>
      <c r="J82" s="54"/>
      <c r="K82" s="54"/>
      <c r="L82" s="54"/>
      <c r="M82" s="54"/>
      <c r="N82" s="54"/>
      <c r="O82" s="60"/>
      <c r="P82" s="54"/>
      <c r="Q82" s="136"/>
      <c r="R82" s="54"/>
      <c r="S82" s="54"/>
      <c r="T82" s="54"/>
      <c r="U82" s="54"/>
      <c r="V82" s="54"/>
      <c r="W82" s="54"/>
      <c r="X82" s="54"/>
      <c r="Y82" s="54"/>
      <c r="Z82" s="54"/>
      <c r="AA82" s="54"/>
      <c r="AB82" s="54"/>
      <c r="AC82" s="137"/>
      <c r="AD82" s="138"/>
      <c r="AS82" s="72">
        <f t="shared" ref="AS82:BA82" si="70">AS77*AS78*AS80/AS79+AS81</f>
        <v>0</v>
      </c>
      <c r="AT82" s="78">
        <f t="shared" si="70"/>
        <v>0</v>
      </c>
      <c r="AU82" s="78">
        <f t="shared" si="70"/>
        <v>0</v>
      </c>
      <c r="AV82" s="78">
        <f t="shared" si="70"/>
        <v>0</v>
      </c>
      <c r="AW82" s="78">
        <f t="shared" si="70"/>
        <v>0</v>
      </c>
      <c r="AX82" s="78">
        <f t="shared" si="70"/>
        <v>2100</v>
      </c>
      <c r="AY82" s="78">
        <f t="shared" si="70"/>
        <v>0</v>
      </c>
      <c r="AZ82" s="78">
        <f t="shared" si="70"/>
        <v>0</v>
      </c>
      <c r="BA82" s="78">
        <f t="shared" si="70"/>
        <v>0</v>
      </c>
      <c r="BB82" s="78">
        <f t="shared" ref="BB82:BD82" si="71">BB77*BB78*BB80/BB79+BB81</f>
        <v>0</v>
      </c>
      <c r="BC82" s="78">
        <f t="shared" si="71"/>
        <v>0</v>
      </c>
      <c r="BD82" s="112">
        <f t="shared" si="71"/>
        <v>0</v>
      </c>
    </row>
    <row r="83" spans="1:56">
      <c r="A83" s="51">
        <f t="shared" si="66"/>
        <v>80</v>
      </c>
      <c r="B83" s="54"/>
      <c r="C83" s="136"/>
      <c r="D83" s="52"/>
      <c r="E83" s="52"/>
      <c r="F83" s="52"/>
      <c r="G83" s="52"/>
      <c r="H83" s="54"/>
      <c r="I83" s="54"/>
      <c r="J83" s="54"/>
      <c r="K83" s="54"/>
      <c r="L83" s="54"/>
      <c r="M83" s="54"/>
      <c r="N83" s="54"/>
      <c r="O83" s="60"/>
      <c r="P83" s="54"/>
      <c r="Q83" s="136"/>
      <c r="R83" s="54"/>
      <c r="S83" s="54"/>
      <c r="T83" s="54"/>
      <c r="U83" s="54"/>
      <c r="V83" s="54"/>
      <c r="W83" s="54"/>
      <c r="X83" s="54"/>
      <c r="Y83" s="54"/>
      <c r="Z83" s="54"/>
      <c r="AA83" s="54"/>
      <c r="AB83" s="54"/>
      <c r="AC83" s="137"/>
      <c r="AD83" s="138"/>
      <c r="AS83" s="87"/>
      <c r="AT83" s="87"/>
      <c r="AU83" s="87"/>
      <c r="AV83" s="87"/>
      <c r="AW83" s="87"/>
      <c r="AX83" s="105"/>
      <c r="AY83" s="87"/>
      <c r="AZ83" s="87"/>
      <c r="BA83" s="87"/>
      <c r="BB83" s="87"/>
      <c r="BC83" s="87"/>
      <c r="BD83" s="87"/>
    </row>
    <row r="84" spans="1:30">
      <c r="A84" s="51">
        <f t="shared" si="66"/>
        <v>81</v>
      </c>
      <c r="B84" s="54"/>
      <c r="C84" s="136"/>
      <c r="D84" s="52"/>
      <c r="E84" s="52"/>
      <c r="F84" s="52"/>
      <c r="G84" s="52"/>
      <c r="H84" s="54"/>
      <c r="I84" s="54"/>
      <c r="J84" s="54"/>
      <c r="K84" s="54"/>
      <c r="L84" s="54"/>
      <c r="M84" s="54"/>
      <c r="N84" s="54"/>
      <c r="O84" s="60"/>
      <c r="P84" s="54"/>
      <c r="Q84" s="136"/>
      <c r="R84" s="54"/>
      <c r="S84" s="54"/>
      <c r="T84" s="54"/>
      <c r="U84" s="54"/>
      <c r="V84" s="54"/>
      <c r="W84" s="54"/>
      <c r="X84" s="54"/>
      <c r="Y84" s="54"/>
      <c r="Z84" s="54"/>
      <c r="AA84" s="54"/>
      <c r="AB84" s="54"/>
      <c r="AC84" s="137"/>
      <c r="AD84" s="138"/>
    </row>
    <row r="85" spans="1:30">
      <c r="A85" s="51">
        <f t="shared" si="66"/>
        <v>82</v>
      </c>
      <c r="B85" s="54"/>
      <c r="C85" s="136"/>
      <c r="D85" s="52"/>
      <c r="E85" s="52"/>
      <c r="F85" s="52"/>
      <c r="G85" s="52"/>
      <c r="H85" s="54"/>
      <c r="I85" s="54"/>
      <c r="J85" s="54"/>
      <c r="K85" s="54"/>
      <c r="L85" s="54"/>
      <c r="M85" s="54"/>
      <c r="N85" s="54"/>
      <c r="O85" s="60"/>
      <c r="P85" s="54"/>
      <c r="Q85" s="136"/>
      <c r="R85" s="54"/>
      <c r="S85" s="54"/>
      <c r="T85" s="54"/>
      <c r="U85" s="54"/>
      <c r="V85" s="54"/>
      <c r="W85" s="54"/>
      <c r="X85" s="54"/>
      <c r="Y85" s="54"/>
      <c r="Z85" s="54"/>
      <c r="AA85" s="54"/>
      <c r="AB85" s="54"/>
      <c r="AC85" s="137"/>
      <c r="AD85" s="138"/>
    </row>
    <row r="86" spans="1:30">
      <c r="A86" s="51">
        <f t="shared" si="66"/>
        <v>83</v>
      </c>
      <c r="B86" s="54"/>
      <c r="C86" s="136"/>
      <c r="D86" s="52"/>
      <c r="E86" s="52"/>
      <c r="F86" s="52"/>
      <c r="G86" s="52"/>
      <c r="H86" s="54"/>
      <c r="I86" s="54"/>
      <c r="J86" s="54"/>
      <c r="K86" s="54"/>
      <c r="L86" s="54"/>
      <c r="M86" s="54"/>
      <c r="N86" s="54"/>
      <c r="O86" s="60"/>
      <c r="P86" s="54"/>
      <c r="Q86" s="136"/>
      <c r="R86" s="54"/>
      <c r="S86" s="54"/>
      <c r="T86" s="54"/>
      <c r="U86" s="54"/>
      <c r="V86" s="54"/>
      <c r="W86" s="54"/>
      <c r="X86" s="54"/>
      <c r="Y86" s="54"/>
      <c r="Z86" s="54"/>
      <c r="AA86" s="54"/>
      <c r="AB86" s="54"/>
      <c r="AC86" s="137"/>
      <c r="AD86" s="138"/>
    </row>
    <row r="87" spans="1:30">
      <c r="A87" s="51">
        <f t="shared" si="66"/>
        <v>84</v>
      </c>
      <c r="B87" s="54"/>
      <c r="C87" s="136"/>
      <c r="D87" s="52"/>
      <c r="E87" s="52"/>
      <c r="F87" s="52"/>
      <c r="G87" s="52"/>
      <c r="H87" s="54"/>
      <c r="I87" s="54"/>
      <c r="J87" s="54"/>
      <c r="K87" s="54"/>
      <c r="L87" s="54"/>
      <c r="M87" s="54"/>
      <c r="N87" s="54"/>
      <c r="O87" s="60"/>
      <c r="P87" s="52"/>
      <c r="Q87" s="53"/>
      <c r="R87" s="52"/>
      <c r="S87" s="52"/>
      <c r="T87" s="52"/>
      <c r="U87" s="52"/>
      <c r="V87" s="52"/>
      <c r="W87" s="52"/>
      <c r="X87" s="52"/>
      <c r="Y87" s="52"/>
      <c r="Z87" s="52"/>
      <c r="AA87" s="52"/>
      <c r="AB87" s="52"/>
      <c r="AD87" s="55"/>
    </row>
    <row r="88" spans="1:30">
      <c r="A88" s="51">
        <f t="shared" si="66"/>
        <v>85</v>
      </c>
      <c r="B88" s="54"/>
      <c r="C88" s="136"/>
      <c r="D88" s="52"/>
      <c r="E88" s="52"/>
      <c r="F88" s="52"/>
      <c r="G88" s="52"/>
      <c r="H88" s="54"/>
      <c r="I88" s="54"/>
      <c r="J88" s="54"/>
      <c r="K88" s="54"/>
      <c r="L88" s="54"/>
      <c r="M88" s="54"/>
      <c r="N88" s="54"/>
      <c r="O88" s="60"/>
      <c r="P88" s="52"/>
      <c r="Q88" s="53"/>
      <c r="R88" s="52"/>
      <c r="S88" s="52"/>
      <c r="T88" s="52"/>
      <c r="U88" s="52"/>
      <c r="V88" s="52"/>
      <c r="W88" s="52"/>
      <c r="X88" s="52"/>
      <c r="Y88" s="52"/>
      <c r="Z88" s="52"/>
      <c r="AA88" s="52"/>
      <c r="AB88" s="52"/>
      <c r="AD88" s="55"/>
    </row>
    <row r="89" spans="1:30">
      <c r="A89" s="51">
        <f t="shared" si="66"/>
        <v>86</v>
      </c>
      <c r="B89" s="54"/>
      <c r="C89" s="136"/>
      <c r="D89" s="52"/>
      <c r="E89" s="52"/>
      <c r="F89" s="52"/>
      <c r="G89" s="52"/>
      <c r="H89" s="54"/>
      <c r="I89" s="54"/>
      <c r="J89" s="54"/>
      <c r="K89" s="54"/>
      <c r="L89" s="54"/>
      <c r="M89" s="54"/>
      <c r="N89" s="54"/>
      <c r="O89" s="60"/>
      <c r="P89" s="52"/>
      <c r="Q89" s="53"/>
      <c r="R89" s="52"/>
      <c r="S89" s="52"/>
      <c r="T89" s="52"/>
      <c r="U89" s="52"/>
      <c r="V89" s="52"/>
      <c r="W89" s="52"/>
      <c r="X89" s="52"/>
      <c r="Y89" s="52"/>
      <c r="Z89" s="52"/>
      <c r="AA89" s="52"/>
      <c r="AB89" s="52"/>
      <c r="AD89" s="55"/>
    </row>
    <row r="90" spans="1:30">
      <c r="A90" s="51">
        <f t="shared" si="66"/>
        <v>87</v>
      </c>
      <c r="B90" s="54"/>
      <c r="C90" s="136"/>
      <c r="D90" s="52"/>
      <c r="E90" s="52"/>
      <c r="F90" s="52"/>
      <c r="G90" s="52"/>
      <c r="H90" s="54"/>
      <c r="I90" s="54"/>
      <c r="J90" s="54"/>
      <c r="K90" s="54"/>
      <c r="L90" s="54"/>
      <c r="M90" s="54"/>
      <c r="N90" s="54"/>
      <c r="O90" s="60"/>
      <c r="P90" s="52"/>
      <c r="Q90" s="53"/>
      <c r="R90" s="52"/>
      <c r="S90" s="52"/>
      <c r="T90" s="52"/>
      <c r="U90" s="52"/>
      <c r="V90" s="52"/>
      <c r="W90" s="52"/>
      <c r="X90" s="52"/>
      <c r="Y90" s="52"/>
      <c r="Z90" s="52"/>
      <c r="AA90" s="52"/>
      <c r="AB90" s="52"/>
      <c r="AD90" s="55"/>
    </row>
    <row r="91" spans="1:30">
      <c r="A91" s="51">
        <f t="shared" si="66"/>
        <v>88</v>
      </c>
      <c r="B91" s="54"/>
      <c r="C91" s="136"/>
      <c r="D91" s="52"/>
      <c r="E91" s="52"/>
      <c r="F91" s="52"/>
      <c r="G91" s="52"/>
      <c r="H91" s="54"/>
      <c r="I91" s="54"/>
      <c r="J91" s="54"/>
      <c r="K91" s="54"/>
      <c r="L91" s="54"/>
      <c r="M91" s="54"/>
      <c r="N91" s="54"/>
      <c r="O91" s="60"/>
      <c r="P91" s="52"/>
      <c r="Q91" s="53"/>
      <c r="R91" s="52"/>
      <c r="S91" s="52"/>
      <c r="T91" s="52"/>
      <c r="U91" s="52"/>
      <c r="V91" s="52"/>
      <c r="W91" s="52"/>
      <c r="X91" s="52"/>
      <c r="Y91" s="52"/>
      <c r="Z91" s="52"/>
      <c r="AA91" s="52"/>
      <c r="AB91" s="52"/>
      <c r="AD91" s="55"/>
    </row>
    <row r="92" spans="1:30">
      <c r="A92" s="51">
        <f t="shared" si="66"/>
        <v>89</v>
      </c>
      <c r="B92" s="54"/>
      <c r="C92" s="136"/>
      <c r="D92" s="52"/>
      <c r="E92" s="52"/>
      <c r="F92" s="52"/>
      <c r="G92" s="52"/>
      <c r="H92" s="54"/>
      <c r="I92" s="54"/>
      <c r="J92" s="54"/>
      <c r="K92" s="54"/>
      <c r="L92" s="54"/>
      <c r="M92" s="54"/>
      <c r="N92" s="54"/>
      <c r="O92" s="60"/>
      <c r="P92" s="52"/>
      <c r="Q92" s="53"/>
      <c r="R92" s="52"/>
      <c r="S92" s="52"/>
      <c r="T92" s="52"/>
      <c r="U92" s="52"/>
      <c r="V92" s="52"/>
      <c r="W92" s="52"/>
      <c r="X92" s="52"/>
      <c r="Y92" s="52"/>
      <c r="Z92" s="52"/>
      <c r="AA92" s="52"/>
      <c r="AB92" s="52"/>
      <c r="AD92" s="55"/>
    </row>
    <row r="93" spans="1:30">
      <c r="A93" s="51">
        <f t="shared" si="66"/>
        <v>90</v>
      </c>
      <c r="B93" s="54"/>
      <c r="C93" s="136"/>
      <c r="D93" s="52"/>
      <c r="E93" s="52"/>
      <c r="F93" s="52"/>
      <c r="G93" s="52"/>
      <c r="H93" s="54"/>
      <c r="I93" s="54"/>
      <c r="J93" s="54"/>
      <c r="K93" s="54"/>
      <c r="L93" s="54"/>
      <c r="M93" s="54"/>
      <c r="N93" s="54"/>
      <c r="O93" s="60"/>
      <c r="P93" s="52"/>
      <c r="Q93" s="53"/>
      <c r="R93" s="52"/>
      <c r="S93" s="52"/>
      <c r="T93" s="52"/>
      <c r="U93" s="52"/>
      <c r="V93" s="52"/>
      <c r="W93" s="52"/>
      <c r="X93" s="52"/>
      <c r="Y93" s="52"/>
      <c r="Z93" s="52"/>
      <c r="AA93" s="52"/>
      <c r="AB93" s="52"/>
      <c r="AD93" s="55"/>
    </row>
    <row r="94" spans="1:30">
      <c r="A94" s="51">
        <f t="shared" si="66"/>
        <v>91</v>
      </c>
      <c r="B94" s="54"/>
      <c r="C94" s="136"/>
      <c r="D94" s="52"/>
      <c r="E94" s="52"/>
      <c r="F94" s="52"/>
      <c r="G94" s="52"/>
      <c r="H94" s="54"/>
      <c r="I94" s="54"/>
      <c r="J94" s="54"/>
      <c r="K94" s="54"/>
      <c r="L94" s="54"/>
      <c r="M94" s="54"/>
      <c r="N94" s="54"/>
      <c r="O94" s="60"/>
      <c r="P94" s="52"/>
      <c r="Q94" s="53"/>
      <c r="R94" s="52"/>
      <c r="S94" s="52"/>
      <c r="T94" s="52"/>
      <c r="U94" s="52"/>
      <c r="V94" s="52"/>
      <c r="W94" s="52"/>
      <c r="X94" s="52"/>
      <c r="Y94" s="52"/>
      <c r="Z94" s="52"/>
      <c r="AA94" s="52"/>
      <c r="AB94" s="52"/>
      <c r="AD94" s="55"/>
    </row>
    <row r="95" spans="1:30">
      <c r="A95" s="51">
        <f t="shared" si="66"/>
        <v>92</v>
      </c>
      <c r="B95" s="54"/>
      <c r="C95" s="136"/>
      <c r="D95" s="52"/>
      <c r="E95" s="52"/>
      <c r="F95" s="52"/>
      <c r="G95" s="52"/>
      <c r="H95" s="54"/>
      <c r="I95" s="54"/>
      <c r="J95" s="54"/>
      <c r="K95" s="54"/>
      <c r="L95" s="54"/>
      <c r="M95" s="54"/>
      <c r="N95" s="54"/>
      <c r="O95" s="60"/>
      <c r="P95" s="52"/>
      <c r="Q95" s="53"/>
      <c r="R95" s="52"/>
      <c r="S95" s="52"/>
      <c r="T95" s="52"/>
      <c r="U95" s="52"/>
      <c r="V95" s="52"/>
      <c r="W95" s="52"/>
      <c r="X95" s="52"/>
      <c r="Y95" s="52"/>
      <c r="Z95" s="52"/>
      <c r="AA95" s="52"/>
      <c r="AB95" s="52"/>
      <c r="AD95" s="55"/>
    </row>
    <row r="96" spans="1:30">
      <c r="A96" s="51">
        <f t="shared" si="66"/>
        <v>93</v>
      </c>
      <c r="B96" s="54"/>
      <c r="C96" s="136"/>
      <c r="D96" s="52"/>
      <c r="E96" s="52"/>
      <c r="F96" s="52"/>
      <c r="G96" s="52"/>
      <c r="H96" s="54"/>
      <c r="I96" s="54"/>
      <c r="J96" s="54"/>
      <c r="K96" s="54"/>
      <c r="L96" s="54"/>
      <c r="M96" s="54"/>
      <c r="N96" s="54"/>
      <c r="O96" s="60"/>
      <c r="P96" s="52"/>
      <c r="Q96" s="53"/>
      <c r="R96" s="52"/>
      <c r="S96" s="52"/>
      <c r="T96" s="52"/>
      <c r="U96" s="52"/>
      <c r="V96" s="52"/>
      <c r="W96" s="52"/>
      <c r="X96" s="52"/>
      <c r="Y96" s="52"/>
      <c r="Z96" s="52"/>
      <c r="AA96" s="52"/>
      <c r="AB96" s="52"/>
      <c r="AD96" s="55"/>
    </row>
    <row r="97" spans="1:30">
      <c r="A97" s="51">
        <f t="shared" si="66"/>
        <v>94</v>
      </c>
      <c r="B97" s="54"/>
      <c r="C97" s="136"/>
      <c r="D97" s="52"/>
      <c r="E97" s="52"/>
      <c r="F97" s="52"/>
      <c r="G97" s="52"/>
      <c r="H97" s="54"/>
      <c r="I97" s="54"/>
      <c r="J97" s="54"/>
      <c r="K97" s="54"/>
      <c r="L97" s="54"/>
      <c r="M97" s="54"/>
      <c r="N97" s="54"/>
      <c r="O97" s="60"/>
      <c r="P97" s="52"/>
      <c r="Q97" s="53"/>
      <c r="R97" s="52"/>
      <c r="S97" s="52"/>
      <c r="T97" s="52"/>
      <c r="U97" s="52"/>
      <c r="V97" s="52"/>
      <c r="W97" s="52"/>
      <c r="X97" s="52"/>
      <c r="Y97" s="52"/>
      <c r="Z97" s="52"/>
      <c r="AA97" s="52"/>
      <c r="AB97" s="52"/>
      <c r="AD97" s="55"/>
    </row>
    <row r="98" spans="1:30">
      <c r="A98" s="51">
        <f t="shared" si="66"/>
        <v>95</v>
      </c>
      <c r="B98" s="54"/>
      <c r="C98" s="136"/>
      <c r="D98" s="52"/>
      <c r="E98" s="52"/>
      <c r="F98" s="52"/>
      <c r="G98" s="52"/>
      <c r="H98" s="54"/>
      <c r="I98" s="54"/>
      <c r="J98" s="54"/>
      <c r="K98" s="54"/>
      <c r="L98" s="54"/>
      <c r="M98" s="54"/>
      <c r="N98" s="54"/>
      <c r="O98" s="60"/>
      <c r="P98" s="52"/>
      <c r="Q98" s="53"/>
      <c r="R98" s="52"/>
      <c r="S98" s="52"/>
      <c r="T98" s="52"/>
      <c r="U98" s="52"/>
      <c r="V98" s="52"/>
      <c r="W98" s="52"/>
      <c r="X98" s="52"/>
      <c r="Y98" s="52"/>
      <c r="Z98" s="52"/>
      <c r="AA98" s="52"/>
      <c r="AB98" s="52"/>
      <c r="AD98" s="55"/>
    </row>
    <row r="99" spans="1:30">
      <c r="A99" s="51">
        <f t="shared" si="66"/>
        <v>96</v>
      </c>
      <c r="B99" s="54"/>
      <c r="C99" s="136"/>
      <c r="D99" s="52"/>
      <c r="E99" s="52"/>
      <c r="F99" s="52"/>
      <c r="G99" s="52"/>
      <c r="H99" s="54"/>
      <c r="I99" s="54"/>
      <c r="J99" s="54"/>
      <c r="K99" s="54"/>
      <c r="L99" s="54"/>
      <c r="M99" s="54"/>
      <c r="N99" s="54"/>
      <c r="O99" s="60"/>
      <c r="P99" s="52"/>
      <c r="Q99" s="53"/>
      <c r="R99" s="52"/>
      <c r="S99" s="52"/>
      <c r="T99" s="52"/>
      <c r="U99" s="52"/>
      <c r="V99" s="52"/>
      <c r="W99" s="52"/>
      <c r="X99" s="52"/>
      <c r="Y99" s="52"/>
      <c r="Z99" s="52"/>
      <c r="AA99" s="52"/>
      <c r="AB99" s="52"/>
      <c r="AD99" s="55"/>
    </row>
    <row r="100" spans="1:30">
      <c r="A100" s="51">
        <f t="shared" si="66"/>
        <v>97</v>
      </c>
      <c r="B100" s="54"/>
      <c r="C100" s="136"/>
      <c r="D100" s="52"/>
      <c r="E100" s="52"/>
      <c r="F100" s="52"/>
      <c r="G100" s="52"/>
      <c r="H100" s="54"/>
      <c r="I100" s="54"/>
      <c r="J100" s="54"/>
      <c r="K100" s="54"/>
      <c r="L100" s="54"/>
      <c r="M100" s="54"/>
      <c r="N100" s="54"/>
      <c r="O100" s="60"/>
      <c r="P100" s="52"/>
      <c r="Q100" s="53"/>
      <c r="R100" s="52"/>
      <c r="S100" s="52"/>
      <c r="T100" s="52"/>
      <c r="U100" s="52"/>
      <c r="V100" s="52"/>
      <c r="W100" s="52"/>
      <c r="X100" s="52"/>
      <c r="Y100" s="52"/>
      <c r="Z100" s="52"/>
      <c r="AA100" s="52"/>
      <c r="AB100" s="52"/>
      <c r="AD100" s="55"/>
    </row>
    <row r="101" spans="1:30">
      <c r="A101" s="51">
        <f t="shared" si="66"/>
        <v>98</v>
      </c>
      <c r="B101" s="54"/>
      <c r="C101" s="136"/>
      <c r="D101" s="52"/>
      <c r="E101" s="52"/>
      <c r="F101" s="52"/>
      <c r="G101" s="52"/>
      <c r="H101" s="54"/>
      <c r="I101" s="54"/>
      <c r="J101" s="54"/>
      <c r="K101" s="54"/>
      <c r="L101" s="54"/>
      <c r="M101" s="54"/>
      <c r="N101" s="54"/>
      <c r="O101" s="60"/>
      <c r="P101" s="52"/>
      <c r="Q101" s="53"/>
      <c r="R101" s="52"/>
      <c r="S101" s="52"/>
      <c r="T101" s="52"/>
      <c r="U101" s="52"/>
      <c r="V101" s="52"/>
      <c r="W101" s="52"/>
      <c r="X101" s="52"/>
      <c r="Y101" s="52"/>
      <c r="Z101" s="52"/>
      <c r="AA101" s="52"/>
      <c r="AB101" s="52"/>
      <c r="AD101" s="55"/>
    </row>
    <row r="102" spans="1:30">
      <c r="A102" s="51">
        <f t="shared" si="66"/>
        <v>99</v>
      </c>
      <c r="B102" s="54"/>
      <c r="C102" s="136"/>
      <c r="D102" s="52"/>
      <c r="E102" s="52"/>
      <c r="F102" s="52"/>
      <c r="G102" s="52"/>
      <c r="H102" s="54"/>
      <c r="I102" s="54"/>
      <c r="J102" s="54"/>
      <c r="K102" s="54"/>
      <c r="L102" s="54"/>
      <c r="M102" s="54"/>
      <c r="N102" s="54"/>
      <c r="O102" s="60"/>
      <c r="P102" s="54"/>
      <c r="Q102" s="136"/>
      <c r="R102" s="54"/>
      <c r="S102" s="54"/>
      <c r="T102" s="54"/>
      <c r="U102" s="54"/>
      <c r="V102" s="54"/>
      <c r="W102" s="54"/>
      <c r="X102" s="54"/>
      <c r="Y102" s="54"/>
      <c r="Z102" s="54"/>
      <c r="AA102" s="54"/>
      <c r="AB102" s="54"/>
      <c r="AC102" s="137"/>
      <c r="AD102" s="138"/>
    </row>
    <row r="103" spans="1:30">
      <c r="A103" s="51">
        <f t="shared" si="66"/>
        <v>100</v>
      </c>
      <c r="B103" s="54"/>
      <c r="C103" s="136"/>
      <c r="D103" s="52"/>
      <c r="E103" s="52"/>
      <c r="F103" s="52"/>
      <c r="G103" s="52"/>
      <c r="H103" s="54"/>
      <c r="I103" s="54"/>
      <c r="J103" s="54"/>
      <c r="K103" s="54"/>
      <c r="L103" s="54"/>
      <c r="M103" s="54"/>
      <c r="N103" s="54"/>
      <c r="O103" s="60"/>
      <c r="P103" s="52"/>
      <c r="Q103" s="53"/>
      <c r="R103" s="52"/>
      <c r="S103" s="52"/>
      <c r="T103" s="52"/>
      <c r="U103" s="52"/>
      <c r="V103" s="52"/>
      <c r="W103" s="52"/>
      <c r="X103" s="52"/>
      <c r="Y103" s="52"/>
      <c r="Z103" s="52"/>
      <c r="AA103" s="52"/>
      <c r="AB103" s="52"/>
      <c r="AD103" s="55"/>
    </row>
    <row r="104" spans="1:30">
      <c r="A104" s="51">
        <f t="shared" si="66"/>
        <v>101</v>
      </c>
      <c r="B104" s="54"/>
      <c r="C104" s="136"/>
      <c r="D104" s="52"/>
      <c r="E104" s="52"/>
      <c r="F104" s="52"/>
      <c r="G104" s="52"/>
      <c r="H104" s="54"/>
      <c r="I104" s="54"/>
      <c r="J104" s="54"/>
      <c r="K104" s="54"/>
      <c r="L104" s="54"/>
      <c r="M104" s="54"/>
      <c r="N104" s="54"/>
      <c r="O104" s="60"/>
      <c r="P104" s="52"/>
      <c r="Q104" s="53"/>
      <c r="R104" s="52"/>
      <c r="S104" s="52"/>
      <c r="T104" s="52"/>
      <c r="U104" s="52"/>
      <c r="V104" s="52"/>
      <c r="W104" s="52"/>
      <c r="X104" s="52"/>
      <c r="Y104" s="52"/>
      <c r="Z104" s="52"/>
      <c r="AA104" s="52"/>
      <c r="AB104" s="52"/>
      <c r="AD104" s="55"/>
    </row>
    <row r="105" spans="1:30">
      <c r="A105" s="51">
        <f t="shared" si="66"/>
        <v>102</v>
      </c>
      <c r="B105" s="54"/>
      <c r="C105" s="136"/>
      <c r="D105" s="52"/>
      <c r="E105" s="52"/>
      <c r="F105" s="52"/>
      <c r="G105" s="52"/>
      <c r="H105" s="54"/>
      <c r="I105" s="54"/>
      <c r="J105" s="54"/>
      <c r="K105" s="54"/>
      <c r="L105" s="54"/>
      <c r="M105" s="54"/>
      <c r="N105" s="54"/>
      <c r="O105" s="60"/>
      <c r="P105" s="52"/>
      <c r="Q105" s="53"/>
      <c r="R105" s="52"/>
      <c r="S105" s="52"/>
      <c r="T105" s="52"/>
      <c r="U105" s="52"/>
      <c r="V105" s="52"/>
      <c r="W105" s="52"/>
      <c r="X105" s="52"/>
      <c r="Y105" s="52"/>
      <c r="Z105" s="52"/>
      <c r="AA105" s="52"/>
      <c r="AB105" s="52"/>
      <c r="AD105" s="55"/>
    </row>
    <row r="106" spans="1:30">
      <c r="A106" s="51">
        <f t="shared" si="66"/>
        <v>103</v>
      </c>
      <c r="B106" s="54"/>
      <c r="C106" s="136"/>
      <c r="D106" s="52"/>
      <c r="E106" s="52"/>
      <c r="F106" s="52"/>
      <c r="G106" s="52"/>
      <c r="H106" s="54"/>
      <c r="I106" s="54"/>
      <c r="J106" s="54"/>
      <c r="K106" s="54"/>
      <c r="L106" s="54"/>
      <c r="M106" s="54"/>
      <c r="N106" s="54"/>
      <c r="O106" s="60"/>
      <c r="P106" s="52"/>
      <c r="Q106" s="53"/>
      <c r="R106" s="52"/>
      <c r="S106" s="52"/>
      <c r="T106" s="52"/>
      <c r="U106" s="52"/>
      <c r="V106" s="52"/>
      <c r="W106" s="52"/>
      <c r="X106" s="52"/>
      <c r="Y106" s="52"/>
      <c r="Z106" s="52"/>
      <c r="AA106" s="52"/>
      <c r="AB106" s="52"/>
      <c r="AD106" s="55"/>
    </row>
    <row r="107" spans="1:30">
      <c r="A107" s="51">
        <f t="shared" si="66"/>
        <v>104</v>
      </c>
      <c r="B107" s="54"/>
      <c r="C107" s="136"/>
      <c r="D107" s="52"/>
      <c r="E107" s="52"/>
      <c r="F107" s="52"/>
      <c r="G107" s="52"/>
      <c r="H107" s="54"/>
      <c r="I107" s="54"/>
      <c r="J107" s="54"/>
      <c r="K107" s="54"/>
      <c r="L107" s="54"/>
      <c r="M107" s="54"/>
      <c r="N107" s="54"/>
      <c r="O107" s="60"/>
      <c r="P107" s="54"/>
      <c r="Q107" s="136"/>
      <c r="R107" s="54"/>
      <c r="S107" s="54"/>
      <c r="T107" s="54"/>
      <c r="U107" s="54"/>
      <c r="V107" s="54"/>
      <c r="W107" s="54"/>
      <c r="X107" s="54"/>
      <c r="Y107" s="54"/>
      <c r="Z107" s="54"/>
      <c r="AA107" s="54"/>
      <c r="AB107" s="54"/>
      <c r="AC107" s="137"/>
      <c r="AD107" s="138"/>
    </row>
    <row r="108" spans="1:30">
      <c r="A108" s="51">
        <f t="shared" si="66"/>
        <v>105</v>
      </c>
      <c r="B108" s="54"/>
      <c r="C108" s="136"/>
      <c r="D108" s="52"/>
      <c r="E108" s="52"/>
      <c r="F108" s="52"/>
      <c r="G108" s="52"/>
      <c r="H108" s="54"/>
      <c r="I108" s="54"/>
      <c r="J108" s="54"/>
      <c r="K108" s="54"/>
      <c r="L108" s="54"/>
      <c r="M108" s="54"/>
      <c r="N108" s="54"/>
      <c r="O108" s="60"/>
      <c r="P108" s="54"/>
      <c r="Q108" s="136"/>
      <c r="R108" s="54"/>
      <c r="S108" s="54"/>
      <c r="T108" s="54"/>
      <c r="U108" s="54"/>
      <c r="V108" s="54"/>
      <c r="W108" s="54"/>
      <c r="X108" s="54"/>
      <c r="Y108" s="54"/>
      <c r="Z108" s="54"/>
      <c r="AA108" s="54"/>
      <c r="AB108" s="54"/>
      <c r="AC108" s="137"/>
      <c r="AD108" s="138"/>
    </row>
    <row r="109" spans="1:30">
      <c r="A109" s="51">
        <f t="shared" si="66"/>
        <v>106</v>
      </c>
      <c r="B109" s="54"/>
      <c r="C109" s="136"/>
      <c r="D109" s="52"/>
      <c r="E109" s="52"/>
      <c r="F109" s="52"/>
      <c r="G109" s="52"/>
      <c r="H109" s="54"/>
      <c r="I109" s="54"/>
      <c r="J109" s="54"/>
      <c r="K109" s="54"/>
      <c r="L109" s="54"/>
      <c r="M109" s="54"/>
      <c r="N109" s="54"/>
      <c r="O109" s="60"/>
      <c r="P109" s="54"/>
      <c r="Q109" s="136"/>
      <c r="R109" s="54"/>
      <c r="S109" s="54"/>
      <c r="T109" s="54"/>
      <c r="U109" s="54"/>
      <c r="V109" s="54"/>
      <c r="W109" s="54"/>
      <c r="X109" s="54"/>
      <c r="Y109" s="54"/>
      <c r="Z109" s="54"/>
      <c r="AA109" s="54"/>
      <c r="AB109" s="54"/>
      <c r="AC109" s="137"/>
      <c r="AD109" s="138"/>
    </row>
    <row r="110" spans="1:30">
      <c r="A110" s="51">
        <f t="shared" si="66"/>
        <v>107</v>
      </c>
      <c r="B110" s="54"/>
      <c r="C110" s="136"/>
      <c r="D110" s="52"/>
      <c r="E110" s="52"/>
      <c r="F110" s="52"/>
      <c r="G110" s="52"/>
      <c r="H110" s="54"/>
      <c r="I110" s="54"/>
      <c r="J110" s="54"/>
      <c r="K110" s="54"/>
      <c r="L110" s="54"/>
      <c r="M110" s="54"/>
      <c r="N110" s="54"/>
      <c r="O110" s="60"/>
      <c r="P110" s="54"/>
      <c r="Q110" s="136"/>
      <c r="R110" s="54"/>
      <c r="S110" s="54"/>
      <c r="T110" s="54"/>
      <c r="U110" s="54"/>
      <c r="V110" s="54"/>
      <c r="W110" s="54"/>
      <c r="X110" s="54"/>
      <c r="Y110" s="54"/>
      <c r="Z110" s="54"/>
      <c r="AA110" s="54"/>
      <c r="AB110" s="54"/>
      <c r="AC110" s="137"/>
      <c r="AD110" s="138"/>
    </row>
    <row r="111" spans="1:30">
      <c r="A111" s="51">
        <f t="shared" si="66"/>
        <v>108</v>
      </c>
      <c r="B111" s="54"/>
      <c r="C111" s="136"/>
      <c r="D111" s="52"/>
      <c r="E111" s="52"/>
      <c r="F111" s="52"/>
      <c r="G111" s="52"/>
      <c r="H111" s="54"/>
      <c r="I111" s="54"/>
      <c r="J111" s="54"/>
      <c r="K111" s="54"/>
      <c r="L111" s="54"/>
      <c r="M111" s="54"/>
      <c r="N111" s="54"/>
      <c r="O111" s="60"/>
      <c r="P111" s="54"/>
      <c r="Q111" s="136"/>
      <c r="R111" s="54"/>
      <c r="S111" s="54"/>
      <c r="T111" s="54"/>
      <c r="U111" s="54"/>
      <c r="V111" s="54"/>
      <c r="W111" s="54"/>
      <c r="X111" s="54"/>
      <c r="Y111" s="54"/>
      <c r="Z111" s="54"/>
      <c r="AA111" s="54"/>
      <c r="AB111" s="54"/>
      <c r="AC111" s="137"/>
      <c r="AD111" s="138"/>
    </row>
    <row r="112" spans="1:30">
      <c r="A112" s="51">
        <f t="shared" si="66"/>
        <v>109</v>
      </c>
      <c r="B112" s="54"/>
      <c r="C112" s="136"/>
      <c r="D112" s="52"/>
      <c r="E112" s="52"/>
      <c r="F112" s="52"/>
      <c r="G112" s="52"/>
      <c r="H112" s="54"/>
      <c r="I112" s="54"/>
      <c r="J112" s="54"/>
      <c r="K112" s="54"/>
      <c r="L112" s="54"/>
      <c r="M112" s="54"/>
      <c r="N112" s="54"/>
      <c r="O112" s="60"/>
      <c r="P112" s="54"/>
      <c r="Q112" s="136"/>
      <c r="R112" s="54"/>
      <c r="S112" s="54"/>
      <c r="T112" s="54"/>
      <c r="U112" s="54"/>
      <c r="V112" s="54"/>
      <c r="W112" s="54"/>
      <c r="X112" s="54"/>
      <c r="Y112" s="54"/>
      <c r="Z112" s="54"/>
      <c r="AA112" s="54"/>
      <c r="AB112" s="54"/>
      <c r="AC112" s="137"/>
      <c r="AD112" s="138"/>
    </row>
    <row r="113" spans="1:30">
      <c r="A113" s="51">
        <f t="shared" si="66"/>
        <v>110</v>
      </c>
      <c r="B113" s="54"/>
      <c r="C113" s="136"/>
      <c r="D113" s="52"/>
      <c r="E113" s="52"/>
      <c r="F113" s="52"/>
      <c r="G113" s="52"/>
      <c r="H113" s="54"/>
      <c r="I113" s="54"/>
      <c r="J113" s="54"/>
      <c r="K113" s="54"/>
      <c r="L113" s="54"/>
      <c r="M113" s="54"/>
      <c r="N113" s="54"/>
      <c r="O113" s="60"/>
      <c r="P113" s="54"/>
      <c r="Q113" s="136"/>
      <c r="R113" s="54"/>
      <c r="S113" s="54"/>
      <c r="T113" s="54"/>
      <c r="U113" s="54"/>
      <c r="V113" s="54"/>
      <c r="W113" s="54"/>
      <c r="X113" s="54"/>
      <c r="Y113" s="54"/>
      <c r="Z113" s="54"/>
      <c r="AA113" s="54"/>
      <c r="AB113" s="54"/>
      <c r="AC113" s="137"/>
      <c r="AD113" s="138"/>
    </row>
    <row r="114" spans="1:30">
      <c r="A114" s="51">
        <f t="shared" si="66"/>
        <v>111</v>
      </c>
      <c r="B114" s="54"/>
      <c r="C114" s="136"/>
      <c r="D114" s="52"/>
      <c r="E114" s="52"/>
      <c r="F114" s="52"/>
      <c r="G114" s="52"/>
      <c r="H114" s="54"/>
      <c r="I114" s="54"/>
      <c r="J114" s="54"/>
      <c r="K114" s="54"/>
      <c r="L114" s="54"/>
      <c r="M114" s="54"/>
      <c r="N114" s="54"/>
      <c r="O114" s="60"/>
      <c r="P114" s="54"/>
      <c r="Q114" s="136"/>
      <c r="R114" s="54"/>
      <c r="S114" s="54"/>
      <c r="T114" s="54"/>
      <c r="U114" s="54"/>
      <c r="V114" s="54"/>
      <c r="W114" s="54"/>
      <c r="X114" s="54"/>
      <c r="Y114" s="54"/>
      <c r="Z114" s="54"/>
      <c r="AA114" s="54"/>
      <c r="AB114" s="54"/>
      <c r="AC114" s="137"/>
      <c r="AD114" s="138"/>
    </row>
    <row r="115" spans="1:30">
      <c r="A115" s="51">
        <f t="shared" si="66"/>
        <v>112</v>
      </c>
      <c r="B115" s="54"/>
      <c r="C115" s="136"/>
      <c r="D115" s="52"/>
      <c r="E115" s="52"/>
      <c r="F115" s="52"/>
      <c r="G115" s="52"/>
      <c r="H115" s="54"/>
      <c r="I115" s="54"/>
      <c r="J115" s="54"/>
      <c r="K115" s="54"/>
      <c r="L115" s="54"/>
      <c r="M115" s="54"/>
      <c r="N115" s="54"/>
      <c r="O115" s="60"/>
      <c r="P115" s="54"/>
      <c r="Q115" s="136"/>
      <c r="R115" s="54"/>
      <c r="S115" s="54"/>
      <c r="T115" s="54"/>
      <c r="U115" s="54"/>
      <c r="V115" s="54"/>
      <c r="W115" s="54"/>
      <c r="X115" s="54"/>
      <c r="Y115" s="54"/>
      <c r="Z115" s="54"/>
      <c r="AA115" s="54"/>
      <c r="AB115" s="54"/>
      <c r="AC115" s="137"/>
      <c r="AD115" s="138"/>
    </row>
    <row r="116" spans="1:30">
      <c r="A116" s="51">
        <f t="shared" si="66"/>
        <v>113</v>
      </c>
      <c r="B116" s="54"/>
      <c r="C116" s="136"/>
      <c r="D116" s="52"/>
      <c r="E116" s="52"/>
      <c r="F116" s="52"/>
      <c r="G116" s="52"/>
      <c r="H116" s="54"/>
      <c r="I116" s="54"/>
      <c r="J116" s="54"/>
      <c r="K116" s="54"/>
      <c r="L116" s="54"/>
      <c r="M116" s="54"/>
      <c r="N116" s="54"/>
      <c r="O116" s="60"/>
      <c r="P116" s="54"/>
      <c r="Q116" s="136"/>
      <c r="R116" s="54"/>
      <c r="S116" s="54"/>
      <c r="T116" s="54"/>
      <c r="U116" s="54"/>
      <c r="V116" s="54"/>
      <c r="W116" s="54"/>
      <c r="X116" s="54"/>
      <c r="Y116" s="54"/>
      <c r="Z116" s="54"/>
      <c r="AA116" s="54"/>
      <c r="AB116" s="54"/>
      <c r="AC116" s="137"/>
      <c r="AD116" s="138"/>
    </row>
    <row r="117" spans="1:30">
      <c r="A117" s="51">
        <f t="shared" si="66"/>
        <v>114</v>
      </c>
      <c r="B117" s="54"/>
      <c r="C117" s="136"/>
      <c r="D117" s="52"/>
      <c r="E117" s="52"/>
      <c r="F117" s="52"/>
      <c r="G117" s="52"/>
      <c r="H117" s="54"/>
      <c r="I117" s="54"/>
      <c r="J117" s="54"/>
      <c r="K117" s="54"/>
      <c r="L117" s="54"/>
      <c r="M117" s="54"/>
      <c r="N117" s="54"/>
      <c r="O117" s="60"/>
      <c r="P117" s="54"/>
      <c r="Q117" s="136"/>
      <c r="R117" s="54"/>
      <c r="S117" s="54"/>
      <c r="T117" s="54"/>
      <c r="U117" s="54"/>
      <c r="V117" s="54"/>
      <c r="W117" s="54"/>
      <c r="X117" s="54"/>
      <c r="Y117" s="54"/>
      <c r="Z117" s="54"/>
      <c r="AA117" s="54"/>
      <c r="AB117" s="54"/>
      <c r="AC117" s="137"/>
      <c r="AD117" s="138"/>
    </row>
    <row r="118" spans="1:30">
      <c r="A118" s="51">
        <f t="shared" si="66"/>
        <v>115</v>
      </c>
      <c r="B118" s="54"/>
      <c r="C118" s="136"/>
      <c r="D118" s="52"/>
      <c r="E118" s="52"/>
      <c r="F118" s="52"/>
      <c r="G118" s="52"/>
      <c r="H118" s="54"/>
      <c r="I118" s="54"/>
      <c r="J118" s="54"/>
      <c r="K118" s="54"/>
      <c r="L118" s="54"/>
      <c r="M118" s="54"/>
      <c r="N118" s="54"/>
      <c r="O118" s="60"/>
      <c r="P118" s="54"/>
      <c r="Q118" s="136"/>
      <c r="R118" s="54"/>
      <c r="S118" s="54"/>
      <c r="T118" s="54"/>
      <c r="U118" s="54"/>
      <c r="V118" s="54"/>
      <c r="W118" s="54"/>
      <c r="X118" s="54"/>
      <c r="Y118" s="54"/>
      <c r="Z118" s="54"/>
      <c r="AA118" s="54"/>
      <c r="AB118" s="54"/>
      <c r="AC118" s="137"/>
      <c r="AD118" s="138"/>
    </row>
    <row r="119" spans="1:30">
      <c r="A119" s="51">
        <f t="shared" si="66"/>
        <v>116</v>
      </c>
      <c r="B119" s="54"/>
      <c r="C119" s="136"/>
      <c r="D119" s="52"/>
      <c r="E119" s="52"/>
      <c r="F119" s="52"/>
      <c r="G119" s="52"/>
      <c r="H119" s="54"/>
      <c r="I119" s="54"/>
      <c r="J119" s="54"/>
      <c r="K119" s="54"/>
      <c r="L119" s="54"/>
      <c r="M119" s="54"/>
      <c r="N119" s="54"/>
      <c r="O119" s="60"/>
      <c r="P119" s="54"/>
      <c r="Q119" s="136"/>
      <c r="R119" s="54"/>
      <c r="S119" s="54"/>
      <c r="T119" s="54"/>
      <c r="U119" s="54"/>
      <c r="V119" s="54"/>
      <c r="W119" s="54"/>
      <c r="X119" s="54"/>
      <c r="Y119" s="54"/>
      <c r="Z119" s="54"/>
      <c r="AA119" s="54"/>
      <c r="AB119" s="54"/>
      <c r="AC119" s="137"/>
      <c r="AD119" s="138"/>
    </row>
    <row r="120" spans="1:30">
      <c r="A120" s="51">
        <f t="shared" si="66"/>
        <v>117</v>
      </c>
      <c r="B120" s="54"/>
      <c r="C120" s="136"/>
      <c r="D120" s="52"/>
      <c r="E120" s="52"/>
      <c r="F120" s="52"/>
      <c r="G120" s="52"/>
      <c r="H120" s="54"/>
      <c r="I120" s="54"/>
      <c r="J120" s="54"/>
      <c r="K120" s="54"/>
      <c r="L120" s="54"/>
      <c r="M120" s="54"/>
      <c r="N120" s="54"/>
      <c r="O120" s="60"/>
      <c r="P120" s="54"/>
      <c r="Q120" s="136"/>
      <c r="R120" s="54"/>
      <c r="S120" s="54"/>
      <c r="T120" s="54"/>
      <c r="U120" s="54"/>
      <c r="V120" s="54"/>
      <c r="W120" s="54"/>
      <c r="X120" s="54"/>
      <c r="Y120" s="54"/>
      <c r="Z120" s="54"/>
      <c r="AA120" s="54"/>
      <c r="AB120" s="54"/>
      <c r="AC120" s="137"/>
      <c r="AD120" s="138"/>
    </row>
    <row r="121" spans="1:30">
      <c r="A121" s="51">
        <f t="shared" si="66"/>
        <v>118</v>
      </c>
      <c r="B121" s="54"/>
      <c r="C121" s="136"/>
      <c r="D121" s="52"/>
      <c r="E121" s="52"/>
      <c r="F121" s="52"/>
      <c r="G121" s="52"/>
      <c r="H121" s="54"/>
      <c r="I121" s="54"/>
      <c r="J121" s="54"/>
      <c r="K121" s="54"/>
      <c r="L121" s="54"/>
      <c r="M121" s="54"/>
      <c r="N121" s="54"/>
      <c r="O121" s="60"/>
      <c r="P121" s="54"/>
      <c r="Q121" s="136"/>
      <c r="R121" s="54"/>
      <c r="S121" s="54"/>
      <c r="T121" s="54"/>
      <c r="U121" s="54"/>
      <c r="V121" s="54"/>
      <c r="W121" s="54"/>
      <c r="X121" s="54"/>
      <c r="Y121" s="54"/>
      <c r="Z121" s="54"/>
      <c r="AA121" s="54"/>
      <c r="AB121" s="54"/>
      <c r="AC121" s="137"/>
      <c r="AD121" s="138"/>
    </row>
    <row r="122" spans="1:30">
      <c r="A122" s="51">
        <f t="shared" si="66"/>
        <v>119</v>
      </c>
      <c r="B122" s="54"/>
      <c r="C122" s="136"/>
      <c r="D122" s="52"/>
      <c r="E122" s="52"/>
      <c r="F122" s="52"/>
      <c r="G122" s="52"/>
      <c r="H122" s="54"/>
      <c r="I122" s="54"/>
      <c r="J122" s="54"/>
      <c r="K122" s="54"/>
      <c r="L122" s="54"/>
      <c r="M122" s="54"/>
      <c r="N122" s="54"/>
      <c r="O122" s="60"/>
      <c r="P122" s="54"/>
      <c r="Q122" s="136"/>
      <c r="R122" s="54"/>
      <c r="S122" s="54"/>
      <c r="T122" s="54"/>
      <c r="U122" s="54"/>
      <c r="V122" s="54"/>
      <c r="W122" s="54"/>
      <c r="X122" s="54"/>
      <c r="Y122" s="54"/>
      <c r="Z122" s="54"/>
      <c r="AA122" s="54"/>
      <c r="AB122" s="54"/>
      <c r="AC122" s="137"/>
      <c r="AD122" s="138"/>
    </row>
    <row r="123" spans="1:30">
      <c r="A123" s="51">
        <f t="shared" si="66"/>
        <v>120</v>
      </c>
      <c r="B123" s="54"/>
      <c r="C123" s="136"/>
      <c r="D123" s="52"/>
      <c r="E123" s="52"/>
      <c r="F123" s="52"/>
      <c r="G123" s="52"/>
      <c r="H123" s="54"/>
      <c r="I123" s="54"/>
      <c r="J123" s="54"/>
      <c r="K123" s="54"/>
      <c r="L123" s="54"/>
      <c r="M123" s="54"/>
      <c r="N123" s="54"/>
      <c r="O123" s="60"/>
      <c r="P123" s="54"/>
      <c r="Q123" s="136"/>
      <c r="R123" s="54"/>
      <c r="S123" s="54"/>
      <c r="T123" s="54"/>
      <c r="U123" s="54"/>
      <c r="V123" s="54"/>
      <c r="W123" s="54"/>
      <c r="X123" s="54"/>
      <c r="Y123" s="54"/>
      <c r="Z123" s="54"/>
      <c r="AA123" s="54"/>
      <c r="AB123" s="54"/>
      <c r="AC123" s="137"/>
      <c r="AD123" s="138"/>
    </row>
    <row r="124" spans="1:30">
      <c r="A124" s="51">
        <f t="shared" si="66"/>
        <v>121</v>
      </c>
      <c r="B124" s="54"/>
      <c r="C124" s="136"/>
      <c r="D124" s="52"/>
      <c r="E124" s="52"/>
      <c r="F124" s="52"/>
      <c r="G124" s="52"/>
      <c r="H124" s="54"/>
      <c r="I124" s="54"/>
      <c r="J124" s="54"/>
      <c r="K124" s="54"/>
      <c r="L124" s="54"/>
      <c r="M124" s="54"/>
      <c r="N124" s="54"/>
      <c r="O124" s="60"/>
      <c r="P124" s="54"/>
      <c r="Q124" s="136"/>
      <c r="R124" s="54"/>
      <c r="S124" s="54"/>
      <c r="T124" s="54"/>
      <c r="U124" s="54"/>
      <c r="V124" s="54"/>
      <c r="W124" s="54"/>
      <c r="X124" s="54"/>
      <c r="Y124" s="54"/>
      <c r="Z124" s="54"/>
      <c r="AA124" s="54"/>
      <c r="AB124" s="54"/>
      <c r="AC124" s="137"/>
      <c r="AD124" s="138"/>
    </row>
    <row r="125" spans="1:30">
      <c r="A125" s="51">
        <f t="shared" si="66"/>
        <v>122</v>
      </c>
      <c r="B125" s="54"/>
      <c r="C125" s="136"/>
      <c r="D125" s="52"/>
      <c r="E125" s="52"/>
      <c r="F125" s="52"/>
      <c r="G125" s="52"/>
      <c r="H125" s="54"/>
      <c r="I125" s="54"/>
      <c r="J125" s="54"/>
      <c r="K125" s="54"/>
      <c r="L125" s="54"/>
      <c r="M125" s="54"/>
      <c r="N125" s="54"/>
      <c r="O125" s="60"/>
      <c r="P125" s="54"/>
      <c r="Q125" s="136"/>
      <c r="R125" s="54"/>
      <c r="S125" s="54"/>
      <c r="T125" s="54"/>
      <c r="U125" s="54"/>
      <c r="V125" s="54"/>
      <c r="W125" s="54"/>
      <c r="X125" s="54"/>
      <c r="Y125" s="54"/>
      <c r="Z125" s="54"/>
      <c r="AA125" s="54"/>
      <c r="AB125" s="54"/>
      <c r="AC125" s="137"/>
      <c r="AD125" s="138"/>
    </row>
    <row r="126" spans="1:30">
      <c r="A126" s="51">
        <f t="shared" si="66"/>
        <v>123</v>
      </c>
      <c r="B126" s="54"/>
      <c r="C126" s="136"/>
      <c r="D126" s="52"/>
      <c r="E126" s="52"/>
      <c r="F126" s="52"/>
      <c r="G126" s="52"/>
      <c r="H126" s="54"/>
      <c r="I126" s="54"/>
      <c r="J126" s="54"/>
      <c r="K126" s="54"/>
      <c r="L126" s="54"/>
      <c r="M126" s="54"/>
      <c r="N126" s="54"/>
      <c r="O126" s="60"/>
      <c r="P126" s="54"/>
      <c r="Q126" s="136"/>
      <c r="R126" s="54"/>
      <c r="S126" s="54"/>
      <c r="T126" s="54"/>
      <c r="U126" s="54"/>
      <c r="V126" s="54"/>
      <c r="W126" s="54"/>
      <c r="X126" s="54"/>
      <c r="Y126" s="54"/>
      <c r="Z126" s="54"/>
      <c r="AA126" s="54"/>
      <c r="AB126" s="54"/>
      <c r="AC126" s="137"/>
      <c r="AD126" s="138"/>
    </row>
    <row r="127" spans="1:30">
      <c r="A127" s="51">
        <f t="shared" si="66"/>
        <v>124</v>
      </c>
      <c r="B127" s="54"/>
      <c r="C127" s="136"/>
      <c r="D127" s="52"/>
      <c r="E127" s="52"/>
      <c r="F127" s="52"/>
      <c r="G127" s="52"/>
      <c r="H127" s="54"/>
      <c r="I127" s="54"/>
      <c r="J127" s="54"/>
      <c r="K127" s="54"/>
      <c r="L127" s="54"/>
      <c r="M127" s="54"/>
      <c r="N127" s="54"/>
      <c r="O127" s="60"/>
      <c r="P127" s="54"/>
      <c r="Q127" s="136"/>
      <c r="R127" s="54"/>
      <c r="S127" s="54"/>
      <c r="T127" s="54"/>
      <c r="U127" s="54"/>
      <c r="V127" s="54"/>
      <c r="W127" s="54"/>
      <c r="X127" s="54"/>
      <c r="Y127" s="54"/>
      <c r="Z127" s="54"/>
      <c r="AA127" s="54"/>
      <c r="AB127" s="54"/>
      <c r="AC127" s="137"/>
      <c r="AD127" s="138"/>
    </row>
    <row r="128" spans="1:30">
      <c r="A128" s="51">
        <f t="shared" si="66"/>
        <v>125</v>
      </c>
      <c r="B128" s="54"/>
      <c r="C128" s="136"/>
      <c r="D128" s="52"/>
      <c r="E128" s="52"/>
      <c r="F128" s="52"/>
      <c r="G128" s="52"/>
      <c r="H128" s="54"/>
      <c r="I128" s="54"/>
      <c r="J128" s="54"/>
      <c r="K128" s="54"/>
      <c r="L128" s="54"/>
      <c r="M128" s="54"/>
      <c r="N128" s="54"/>
      <c r="O128" s="60"/>
      <c r="P128" s="54"/>
      <c r="Q128" s="136"/>
      <c r="R128" s="54"/>
      <c r="S128" s="54"/>
      <c r="T128" s="54"/>
      <c r="U128" s="54"/>
      <c r="V128" s="54"/>
      <c r="W128" s="54"/>
      <c r="X128" s="54"/>
      <c r="Y128" s="54"/>
      <c r="Z128" s="54"/>
      <c r="AA128" s="54"/>
      <c r="AB128" s="54"/>
      <c r="AC128" s="137"/>
      <c r="AD128" s="138"/>
    </row>
    <row r="129" spans="1:30">
      <c r="A129" s="51">
        <f t="shared" si="66"/>
        <v>126</v>
      </c>
      <c r="B129" s="54"/>
      <c r="C129" s="136"/>
      <c r="D129" s="52"/>
      <c r="E129" s="52"/>
      <c r="F129" s="52"/>
      <c r="G129" s="52"/>
      <c r="H129" s="54"/>
      <c r="I129" s="54"/>
      <c r="J129" s="54"/>
      <c r="K129" s="54"/>
      <c r="L129" s="54"/>
      <c r="M129" s="54"/>
      <c r="N129" s="54"/>
      <c r="O129" s="60"/>
      <c r="P129" s="54"/>
      <c r="Q129" s="136"/>
      <c r="R129" s="54"/>
      <c r="S129" s="54"/>
      <c r="T129" s="54"/>
      <c r="U129" s="54"/>
      <c r="V129" s="54"/>
      <c r="W129" s="54"/>
      <c r="X129" s="54"/>
      <c r="Y129" s="54"/>
      <c r="Z129" s="54"/>
      <c r="AA129" s="54"/>
      <c r="AB129" s="54"/>
      <c r="AC129" s="137"/>
      <c r="AD129" s="138"/>
    </row>
    <row r="130" spans="1:30">
      <c r="A130" s="51">
        <f t="shared" si="66"/>
        <v>127</v>
      </c>
      <c r="B130" s="54"/>
      <c r="C130" s="136"/>
      <c r="D130" s="52"/>
      <c r="E130" s="52"/>
      <c r="F130" s="52"/>
      <c r="G130" s="52"/>
      <c r="H130" s="54"/>
      <c r="I130" s="54"/>
      <c r="J130" s="54"/>
      <c r="K130" s="54"/>
      <c r="L130" s="54"/>
      <c r="M130" s="54"/>
      <c r="N130" s="54"/>
      <c r="O130" s="60"/>
      <c r="P130" s="54"/>
      <c r="Q130" s="136"/>
      <c r="R130" s="54"/>
      <c r="S130" s="54"/>
      <c r="T130" s="54"/>
      <c r="U130" s="54"/>
      <c r="V130" s="54"/>
      <c r="W130" s="54"/>
      <c r="X130" s="54"/>
      <c r="Y130" s="54"/>
      <c r="Z130" s="54"/>
      <c r="AA130" s="54"/>
      <c r="AB130" s="54"/>
      <c r="AC130" s="137"/>
      <c r="AD130" s="138"/>
    </row>
    <row r="131" ht="12" spans="1:30">
      <c r="A131" s="51">
        <f t="shared" si="66"/>
        <v>128</v>
      </c>
      <c r="B131" s="54"/>
      <c r="C131" s="136"/>
      <c r="D131" s="52"/>
      <c r="E131" s="52"/>
      <c r="F131" s="52"/>
      <c r="G131" s="52"/>
      <c r="H131" s="54"/>
      <c r="I131" s="54"/>
      <c r="J131" s="54"/>
      <c r="K131" s="54"/>
      <c r="L131" s="54"/>
      <c r="M131" s="54"/>
      <c r="N131" s="54"/>
      <c r="O131" s="60"/>
      <c r="P131" s="54"/>
      <c r="Q131" s="136"/>
      <c r="R131" s="139"/>
      <c r="S131" s="139"/>
      <c r="T131" s="139"/>
      <c r="U131" s="139"/>
      <c r="V131" s="139"/>
      <c r="W131" s="139"/>
      <c r="X131" s="139"/>
      <c r="Y131" s="139"/>
      <c r="Z131" s="139"/>
      <c r="AA131" s="139"/>
      <c r="AB131" s="139"/>
      <c r="AC131" s="140"/>
      <c r="AD131" s="138"/>
    </row>
    <row r="132" spans="1:30">
      <c r="A132" s="51">
        <f t="shared" si="66"/>
        <v>129</v>
      </c>
      <c r="B132" s="54"/>
      <c r="C132" s="136"/>
      <c r="D132" s="52"/>
      <c r="E132" s="52"/>
      <c r="F132" s="52"/>
      <c r="G132" s="52"/>
      <c r="H132" s="54"/>
      <c r="I132" s="54"/>
      <c r="J132" s="54"/>
      <c r="K132" s="54"/>
      <c r="L132" s="54"/>
      <c r="M132" s="54"/>
      <c r="N132" s="54"/>
      <c r="O132" s="60"/>
      <c r="P132" s="54"/>
      <c r="Q132" s="136"/>
      <c r="R132" s="54"/>
      <c r="S132" s="54"/>
      <c r="T132" s="54"/>
      <c r="U132" s="54"/>
      <c r="V132" s="54"/>
      <c r="W132" s="54"/>
      <c r="X132" s="54"/>
      <c r="Y132" s="54"/>
      <c r="Z132" s="54"/>
      <c r="AA132" s="54"/>
      <c r="AB132" s="54"/>
      <c r="AC132" s="137"/>
      <c r="AD132" s="138"/>
    </row>
    <row r="133" spans="1:30">
      <c r="A133" s="51">
        <f t="shared" si="66"/>
        <v>130</v>
      </c>
      <c r="B133" s="54"/>
      <c r="C133" s="136"/>
      <c r="D133" s="52"/>
      <c r="E133" s="52"/>
      <c r="F133" s="52"/>
      <c r="G133" s="52"/>
      <c r="H133" s="54"/>
      <c r="I133" s="54"/>
      <c r="J133" s="54"/>
      <c r="K133" s="54"/>
      <c r="L133" s="54"/>
      <c r="M133" s="54"/>
      <c r="N133" s="54"/>
      <c r="O133" s="60"/>
      <c r="P133" s="54"/>
      <c r="Q133" s="136"/>
      <c r="R133" s="54"/>
      <c r="S133" s="54"/>
      <c r="T133" s="54"/>
      <c r="U133" s="54"/>
      <c r="V133" s="54"/>
      <c r="W133" s="54"/>
      <c r="X133" s="54"/>
      <c r="Y133" s="54"/>
      <c r="Z133" s="54"/>
      <c r="AA133" s="54"/>
      <c r="AB133" s="54"/>
      <c r="AC133" s="137"/>
      <c r="AD133" s="138"/>
    </row>
    <row r="134" spans="1:30">
      <c r="A134" s="51">
        <f t="shared" si="66"/>
        <v>131</v>
      </c>
      <c r="B134" s="54"/>
      <c r="C134" s="136"/>
      <c r="D134" s="52"/>
      <c r="E134" s="52"/>
      <c r="F134" s="52"/>
      <c r="G134" s="52"/>
      <c r="H134" s="54"/>
      <c r="I134" s="54"/>
      <c r="J134" s="54"/>
      <c r="K134" s="54"/>
      <c r="L134" s="54"/>
      <c r="M134" s="54"/>
      <c r="N134" s="54"/>
      <c r="O134" s="60"/>
      <c r="P134" s="54"/>
      <c r="Q134" s="136"/>
      <c r="R134" s="54"/>
      <c r="S134" s="54"/>
      <c r="T134" s="54"/>
      <c r="U134" s="54"/>
      <c r="V134" s="54"/>
      <c r="W134" s="54"/>
      <c r="X134" s="54"/>
      <c r="Y134" s="54"/>
      <c r="Z134" s="54"/>
      <c r="AA134" s="54"/>
      <c r="AB134" s="54"/>
      <c r="AC134" s="137"/>
      <c r="AD134" s="138"/>
    </row>
    <row r="135" spans="1:30">
      <c r="A135" s="51">
        <f t="shared" si="66"/>
        <v>132</v>
      </c>
      <c r="B135" s="54"/>
      <c r="C135" s="136"/>
      <c r="D135" s="52"/>
      <c r="E135" s="52"/>
      <c r="F135" s="52"/>
      <c r="G135" s="52"/>
      <c r="H135" s="54"/>
      <c r="I135" s="54"/>
      <c r="J135" s="54"/>
      <c r="K135" s="54"/>
      <c r="L135" s="54"/>
      <c r="M135" s="54"/>
      <c r="N135" s="54"/>
      <c r="O135" s="60"/>
      <c r="P135" s="54"/>
      <c r="Q135" s="136"/>
      <c r="R135" s="54"/>
      <c r="S135" s="54"/>
      <c r="T135" s="54"/>
      <c r="U135" s="54"/>
      <c r="V135" s="54"/>
      <c r="W135" s="54"/>
      <c r="X135" s="54"/>
      <c r="Y135" s="54"/>
      <c r="Z135" s="54"/>
      <c r="AA135" s="54"/>
      <c r="AB135" s="54"/>
      <c r="AC135" s="137"/>
      <c r="AD135" s="138"/>
    </row>
    <row r="136" spans="1:30">
      <c r="A136" s="51">
        <f t="shared" si="66"/>
        <v>133</v>
      </c>
      <c r="B136" s="54"/>
      <c r="C136" s="136"/>
      <c r="D136" s="52"/>
      <c r="E136" s="52"/>
      <c r="F136" s="52"/>
      <c r="G136" s="52"/>
      <c r="H136" s="54"/>
      <c r="I136" s="54"/>
      <c r="J136" s="54"/>
      <c r="K136" s="54"/>
      <c r="L136" s="54"/>
      <c r="M136" s="54"/>
      <c r="N136" s="54"/>
      <c r="O136" s="60"/>
      <c r="P136" s="54"/>
      <c r="Q136" s="136"/>
      <c r="R136" s="54"/>
      <c r="S136" s="54"/>
      <c r="T136" s="54"/>
      <c r="U136" s="54"/>
      <c r="V136" s="54"/>
      <c r="W136" s="54"/>
      <c r="X136" s="54"/>
      <c r="Y136" s="54"/>
      <c r="Z136" s="54"/>
      <c r="AA136" s="54"/>
      <c r="AB136" s="54"/>
      <c r="AC136" s="137"/>
      <c r="AD136" s="138"/>
    </row>
    <row r="137" spans="1:30">
      <c r="A137" s="51">
        <f t="shared" ref="A137:A200" si="72">A136+1</f>
        <v>134</v>
      </c>
      <c r="B137" s="54"/>
      <c r="C137" s="136"/>
      <c r="D137" s="52"/>
      <c r="E137" s="52"/>
      <c r="F137" s="52"/>
      <c r="G137" s="52"/>
      <c r="H137" s="54"/>
      <c r="I137" s="54"/>
      <c r="J137" s="54"/>
      <c r="K137" s="54"/>
      <c r="L137" s="54"/>
      <c r="M137" s="54"/>
      <c r="N137" s="54"/>
      <c r="O137" s="60"/>
      <c r="P137" s="54"/>
      <c r="Q137" s="136"/>
      <c r="R137" s="54"/>
      <c r="S137" s="54"/>
      <c r="T137" s="54"/>
      <c r="U137" s="54"/>
      <c r="V137" s="54"/>
      <c r="W137" s="54"/>
      <c r="X137" s="54"/>
      <c r="Y137" s="54"/>
      <c r="Z137" s="54"/>
      <c r="AA137" s="54"/>
      <c r="AB137" s="54"/>
      <c r="AC137" s="137"/>
      <c r="AD137" s="138"/>
    </row>
    <row r="138" spans="1:30">
      <c r="A138" s="51">
        <f t="shared" si="72"/>
        <v>135</v>
      </c>
      <c r="B138" s="54"/>
      <c r="C138" s="136"/>
      <c r="D138" s="52"/>
      <c r="E138" s="52"/>
      <c r="F138" s="52"/>
      <c r="G138" s="52"/>
      <c r="H138" s="54"/>
      <c r="I138" s="54"/>
      <c r="J138" s="54"/>
      <c r="K138" s="54"/>
      <c r="L138" s="54"/>
      <c r="M138" s="54"/>
      <c r="N138" s="54"/>
      <c r="O138" s="60"/>
      <c r="P138" s="54"/>
      <c r="Q138" s="136"/>
      <c r="R138" s="54"/>
      <c r="S138" s="54"/>
      <c r="T138" s="54"/>
      <c r="U138" s="54"/>
      <c r="V138" s="54"/>
      <c r="W138" s="54"/>
      <c r="X138" s="54"/>
      <c r="Y138" s="54"/>
      <c r="Z138" s="54"/>
      <c r="AA138" s="54"/>
      <c r="AB138" s="54"/>
      <c r="AC138" s="137"/>
      <c r="AD138" s="138"/>
    </row>
    <row r="139" spans="1:30">
      <c r="A139" s="51">
        <f t="shared" si="72"/>
        <v>136</v>
      </c>
      <c r="B139" s="54"/>
      <c r="C139" s="136"/>
      <c r="D139" s="52"/>
      <c r="E139" s="52"/>
      <c r="F139" s="52"/>
      <c r="G139" s="52"/>
      <c r="H139" s="54"/>
      <c r="I139" s="54"/>
      <c r="J139" s="54"/>
      <c r="K139" s="54"/>
      <c r="L139" s="54"/>
      <c r="M139" s="54"/>
      <c r="N139" s="54"/>
      <c r="O139" s="60"/>
      <c r="P139" s="54"/>
      <c r="Q139" s="136"/>
      <c r="R139" s="54"/>
      <c r="S139" s="54"/>
      <c r="T139" s="54"/>
      <c r="U139" s="54"/>
      <c r="V139" s="54"/>
      <c r="W139" s="54"/>
      <c r="X139" s="54"/>
      <c r="Y139" s="54"/>
      <c r="Z139" s="54"/>
      <c r="AA139" s="54"/>
      <c r="AB139" s="54"/>
      <c r="AC139" s="137"/>
      <c r="AD139" s="138"/>
    </row>
    <row r="140" spans="1:30">
      <c r="A140" s="51">
        <f t="shared" si="72"/>
        <v>137</v>
      </c>
      <c r="B140" s="54"/>
      <c r="C140" s="136"/>
      <c r="D140" s="52"/>
      <c r="E140" s="52"/>
      <c r="F140" s="52"/>
      <c r="G140" s="52"/>
      <c r="H140" s="54"/>
      <c r="I140" s="54"/>
      <c r="J140" s="54"/>
      <c r="K140" s="54"/>
      <c r="L140" s="54"/>
      <c r="M140" s="54"/>
      <c r="N140" s="54"/>
      <c r="O140" s="60"/>
      <c r="P140" s="54"/>
      <c r="Q140" s="136"/>
      <c r="R140" s="54"/>
      <c r="S140" s="54"/>
      <c r="T140" s="54"/>
      <c r="U140" s="54"/>
      <c r="V140" s="54"/>
      <c r="W140" s="54"/>
      <c r="X140" s="54"/>
      <c r="Y140" s="54"/>
      <c r="Z140" s="54"/>
      <c r="AA140" s="54"/>
      <c r="AB140" s="54"/>
      <c r="AC140" s="137"/>
      <c r="AD140" s="138"/>
    </row>
    <row r="141" spans="1:30">
      <c r="A141" s="51">
        <f t="shared" si="72"/>
        <v>138</v>
      </c>
      <c r="B141" s="54"/>
      <c r="C141" s="136"/>
      <c r="D141" s="52"/>
      <c r="E141" s="52"/>
      <c r="F141" s="52"/>
      <c r="G141" s="52"/>
      <c r="H141" s="54"/>
      <c r="I141" s="54"/>
      <c r="J141" s="54"/>
      <c r="K141" s="54"/>
      <c r="L141" s="54"/>
      <c r="M141" s="54"/>
      <c r="N141" s="54"/>
      <c r="O141" s="60"/>
      <c r="P141" s="54"/>
      <c r="Q141" s="136"/>
      <c r="R141" s="54"/>
      <c r="S141" s="54"/>
      <c r="T141" s="54"/>
      <c r="U141" s="54"/>
      <c r="V141" s="54"/>
      <c r="W141" s="54"/>
      <c r="X141" s="54"/>
      <c r="Y141" s="54"/>
      <c r="Z141" s="54"/>
      <c r="AA141" s="54"/>
      <c r="AB141" s="54"/>
      <c r="AC141" s="137"/>
      <c r="AD141" s="138"/>
    </row>
    <row r="142" spans="1:30">
      <c r="A142" s="51">
        <f t="shared" si="72"/>
        <v>139</v>
      </c>
      <c r="B142" s="54"/>
      <c r="C142" s="136"/>
      <c r="D142" s="52"/>
      <c r="E142" s="52"/>
      <c r="F142" s="52"/>
      <c r="G142" s="52"/>
      <c r="H142" s="54"/>
      <c r="I142" s="54"/>
      <c r="J142" s="54"/>
      <c r="K142" s="54"/>
      <c r="L142" s="54"/>
      <c r="M142" s="54"/>
      <c r="N142" s="54"/>
      <c r="O142" s="60"/>
      <c r="P142" s="54"/>
      <c r="Q142" s="136"/>
      <c r="R142" s="54"/>
      <c r="S142" s="54"/>
      <c r="T142" s="54"/>
      <c r="U142" s="54"/>
      <c r="V142" s="54"/>
      <c r="W142" s="54"/>
      <c r="X142" s="54"/>
      <c r="Y142" s="54"/>
      <c r="Z142" s="54"/>
      <c r="AA142" s="54"/>
      <c r="AB142" s="54"/>
      <c r="AC142" s="137"/>
      <c r="AD142" s="138"/>
    </row>
    <row r="143" spans="1:30">
      <c r="A143" s="51">
        <f t="shared" si="72"/>
        <v>140</v>
      </c>
      <c r="B143" s="54"/>
      <c r="C143" s="136"/>
      <c r="D143" s="52"/>
      <c r="E143" s="52"/>
      <c r="F143" s="52"/>
      <c r="G143" s="52"/>
      <c r="H143" s="54"/>
      <c r="I143" s="54"/>
      <c r="J143" s="54"/>
      <c r="K143" s="54"/>
      <c r="L143" s="54"/>
      <c r="M143" s="54"/>
      <c r="N143" s="54"/>
      <c r="O143" s="60"/>
      <c r="P143" s="54"/>
      <c r="Q143" s="136"/>
      <c r="R143" s="54"/>
      <c r="S143" s="54"/>
      <c r="T143" s="54"/>
      <c r="U143" s="54"/>
      <c r="V143" s="54"/>
      <c r="W143" s="54"/>
      <c r="X143" s="54"/>
      <c r="Y143" s="54"/>
      <c r="Z143" s="54"/>
      <c r="AA143" s="54"/>
      <c r="AB143" s="54"/>
      <c r="AC143" s="137"/>
      <c r="AD143" s="138"/>
    </row>
    <row r="144" spans="1:30">
      <c r="A144" s="51">
        <f t="shared" si="72"/>
        <v>141</v>
      </c>
      <c r="B144" s="54"/>
      <c r="C144" s="136"/>
      <c r="D144" s="52"/>
      <c r="E144" s="52"/>
      <c r="F144" s="52"/>
      <c r="G144" s="52"/>
      <c r="H144" s="54"/>
      <c r="I144" s="54"/>
      <c r="J144" s="54"/>
      <c r="K144" s="54"/>
      <c r="L144" s="54"/>
      <c r="M144" s="54"/>
      <c r="N144" s="54"/>
      <c r="O144" s="60"/>
      <c r="P144" s="54"/>
      <c r="Q144" s="136"/>
      <c r="R144" s="54"/>
      <c r="S144" s="54"/>
      <c r="T144" s="54"/>
      <c r="U144" s="54"/>
      <c r="V144" s="54"/>
      <c r="W144" s="54"/>
      <c r="X144" s="54"/>
      <c r="Y144" s="54"/>
      <c r="Z144" s="54"/>
      <c r="AA144" s="54"/>
      <c r="AB144" s="54"/>
      <c r="AC144" s="137"/>
      <c r="AD144" s="138"/>
    </row>
    <row r="145" spans="1:30">
      <c r="A145" s="51">
        <f t="shared" si="72"/>
        <v>142</v>
      </c>
      <c r="B145" s="54"/>
      <c r="C145" s="136"/>
      <c r="D145" s="52"/>
      <c r="E145" s="52"/>
      <c r="F145" s="52"/>
      <c r="G145" s="52"/>
      <c r="H145" s="54"/>
      <c r="I145" s="54"/>
      <c r="J145" s="54"/>
      <c r="K145" s="54"/>
      <c r="L145" s="54"/>
      <c r="M145" s="54"/>
      <c r="N145" s="54"/>
      <c r="O145" s="60"/>
      <c r="P145" s="54"/>
      <c r="Q145" s="136"/>
      <c r="R145" s="54"/>
      <c r="S145" s="54"/>
      <c r="T145" s="54"/>
      <c r="U145" s="54"/>
      <c r="V145" s="54"/>
      <c r="W145" s="54"/>
      <c r="X145" s="54"/>
      <c r="Y145" s="54"/>
      <c r="Z145" s="54"/>
      <c r="AA145" s="54"/>
      <c r="AB145" s="54"/>
      <c r="AC145" s="137"/>
      <c r="AD145" s="138"/>
    </row>
    <row r="146" spans="1:30">
      <c r="A146" s="51">
        <f t="shared" si="72"/>
        <v>143</v>
      </c>
      <c r="B146" s="54"/>
      <c r="C146" s="136"/>
      <c r="D146" s="52"/>
      <c r="E146" s="52"/>
      <c r="F146" s="52"/>
      <c r="G146" s="52"/>
      <c r="H146" s="54"/>
      <c r="I146" s="54"/>
      <c r="J146" s="54"/>
      <c r="K146" s="54"/>
      <c r="L146" s="54"/>
      <c r="M146" s="54"/>
      <c r="N146" s="54"/>
      <c r="O146" s="60"/>
      <c r="P146" s="54"/>
      <c r="Q146" s="136"/>
      <c r="R146" s="54"/>
      <c r="S146" s="54"/>
      <c r="T146" s="54"/>
      <c r="U146" s="54"/>
      <c r="V146" s="54"/>
      <c r="W146" s="54"/>
      <c r="X146" s="54"/>
      <c r="Y146" s="54"/>
      <c r="Z146" s="54"/>
      <c r="AA146" s="54"/>
      <c r="AB146" s="54"/>
      <c r="AC146" s="137"/>
      <c r="AD146" s="138"/>
    </row>
    <row r="147" spans="1:30">
      <c r="A147" s="51">
        <f t="shared" si="72"/>
        <v>144</v>
      </c>
      <c r="B147" s="54"/>
      <c r="C147" s="136"/>
      <c r="D147" s="52"/>
      <c r="E147" s="52"/>
      <c r="F147" s="52"/>
      <c r="G147" s="52"/>
      <c r="H147" s="54"/>
      <c r="I147" s="54"/>
      <c r="J147" s="54"/>
      <c r="K147" s="54"/>
      <c r="L147" s="54"/>
      <c r="M147" s="54"/>
      <c r="N147" s="54"/>
      <c r="O147" s="60"/>
      <c r="P147" s="54"/>
      <c r="Q147" s="136"/>
      <c r="R147" s="54"/>
      <c r="S147" s="54"/>
      <c r="T147" s="54"/>
      <c r="U147" s="54"/>
      <c r="V147" s="54"/>
      <c r="W147" s="54"/>
      <c r="X147" s="54"/>
      <c r="Y147" s="54"/>
      <c r="Z147" s="54"/>
      <c r="AA147" s="54"/>
      <c r="AB147" s="54"/>
      <c r="AC147" s="137"/>
      <c r="AD147" s="138"/>
    </row>
    <row r="148" spans="1:30">
      <c r="A148" s="51">
        <f t="shared" si="72"/>
        <v>145</v>
      </c>
      <c r="B148" s="54"/>
      <c r="C148" s="136"/>
      <c r="D148" s="52"/>
      <c r="E148" s="52"/>
      <c r="F148" s="52"/>
      <c r="G148" s="52"/>
      <c r="H148" s="54"/>
      <c r="I148" s="54"/>
      <c r="J148" s="54"/>
      <c r="K148" s="54"/>
      <c r="L148" s="54"/>
      <c r="M148" s="54"/>
      <c r="N148" s="54"/>
      <c r="O148" s="60"/>
      <c r="P148" s="54"/>
      <c r="Q148" s="136"/>
      <c r="R148" s="54"/>
      <c r="S148" s="54"/>
      <c r="T148" s="54"/>
      <c r="U148" s="54"/>
      <c r="V148" s="54"/>
      <c r="W148" s="54"/>
      <c r="X148" s="54"/>
      <c r="Y148" s="54"/>
      <c r="Z148" s="54"/>
      <c r="AA148" s="54"/>
      <c r="AB148" s="54"/>
      <c r="AC148" s="137"/>
      <c r="AD148" s="138"/>
    </row>
    <row r="149" spans="1:30">
      <c r="A149" s="51">
        <f t="shared" si="72"/>
        <v>146</v>
      </c>
      <c r="B149" s="54"/>
      <c r="C149" s="136"/>
      <c r="D149" s="52"/>
      <c r="E149" s="52"/>
      <c r="F149" s="52"/>
      <c r="G149" s="52"/>
      <c r="H149" s="54"/>
      <c r="I149" s="54"/>
      <c r="J149" s="54"/>
      <c r="K149" s="54"/>
      <c r="L149" s="54"/>
      <c r="M149" s="54"/>
      <c r="N149" s="54"/>
      <c r="O149" s="60"/>
      <c r="P149" s="54"/>
      <c r="Q149" s="136"/>
      <c r="R149" s="54"/>
      <c r="S149" s="54"/>
      <c r="T149" s="54"/>
      <c r="U149" s="54"/>
      <c r="V149" s="54"/>
      <c r="W149" s="54"/>
      <c r="X149" s="54"/>
      <c r="Y149" s="54"/>
      <c r="Z149" s="54"/>
      <c r="AA149" s="54"/>
      <c r="AB149" s="54"/>
      <c r="AC149" s="137"/>
      <c r="AD149" s="138"/>
    </row>
    <row r="150" spans="1:30">
      <c r="A150" s="51">
        <f t="shared" si="72"/>
        <v>147</v>
      </c>
      <c r="B150" s="54"/>
      <c r="C150" s="136"/>
      <c r="D150" s="52"/>
      <c r="E150" s="52"/>
      <c r="F150" s="52"/>
      <c r="G150" s="52"/>
      <c r="H150" s="54"/>
      <c r="I150" s="54"/>
      <c r="J150" s="54"/>
      <c r="K150" s="54"/>
      <c r="L150" s="54"/>
      <c r="M150" s="54"/>
      <c r="N150" s="54"/>
      <c r="O150" s="60"/>
      <c r="P150" s="54"/>
      <c r="Q150" s="136"/>
      <c r="R150" s="54"/>
      <c r="S150" s="54"/>
      <c r="T150" s="54"/>
      <c r="U150" s="54"/>
      <c r="V150" s="54"/>
      <c r="W150" s="54"/>
      <c r="X150" s="54"/>
      <c r="Y150" s="54"/>
      <c r="Z150" s="54"/>
      <c r="AA150" s="54"/>
      <c r="AB150" s="54"/>
      <c r="AC150" s="137"/>
      <c r="AD150" s="138"/>
    </row>
    <row r="151" spans="1:30">
      <c r="A151" s="51">
        <f t="shared" si="72"/>
        <v>148</v>
      </c>
      <c r="B151" s="54"/>
      <c r="C151" s="136"/>
      <c r="D151" s="52"/>
      <c r="E151" s="52"/>
      <c r="F151" s="52"/>
      <c r="G151" s="52"/>
      <c r="H151" s="54"/>
      <c r="I151" s="54"/>
      <c r="J151" s="54"/>
      <c r="K151" s="54"/>
      <c r="L151" s="54"/>
      <c r="M151" s="54"/>
      <c r="N151" s="54"/>
      <c r="O151" s="60"/>
      <c r="P151" s="54"/>
      <c r="Q151" s="136"/>
      <c r="R151" s="54"/>
      <c r="S151" s="54"/>
      <c r="T151" s="54"/>
      <c r="U151" s="54"/>
      <c r="V151" s="54"/>
      <c r="W151" s="54"/>
      <c r="X151" s="54"/>
      <c r="Y151" s="54"/>
      <c r="Z151" s="54"/>
      <c r="AA151" s="54"/>
      <c r="AB151" s="54"/>
      <c r="AC151" s="137"/>
      <c r="AD151" s="138"/>
    </row>
    <row r="152" spans="1:30">
      <c r="A152" s="51">
        <f t="shared" si="72"/>
        <v>149</v>
      </c>
      <c r="B152" s="54"/>
      <c r="C152" s="136"/>
      <c r="D152" s="52"/>
      <c r="E152" s="52"/>
      <c r="F152" s="52"/>
      <c r="G152" s="52"/>
      <c r="H152" s="54"/>
      <c r="I152" s="54"/>
      <c r="J152" s="54"/>
      <c r="K152" s="54"/>
      <c r="L152" s="54"/>
      <c r="M152" s="54"/>
      <c r="N152" s="54"/>
      <c r="O152" s="60"/>
      <c r="P152" s="54"/>
      <c r="Q152" s="136"/>
      <c r="R152" s="54"/>
      <c r="S152" s="54"/>
      <c r="T152" s="54"/>
      <c r="U152" s="54"/>
      <c r="V152" s="54"/>
      <c r="W152" s="54"/>
      <c r="X152" s="54"/>
      <c r="Y152" s="54"/>
      <c r="Z152" s="54"/>
      <c r="AA152" s="54"/>
      <c r="AB152" s="54"/>
      <c r="AC152" s="137"/>
      <c r="AD152" s="138"/>
    </row>
    <row r="153" spans="1:30">
      <c r="A153" s="51">
        <f t="shared" si="72"/>
        <v>150</v>
      </c>
      <c r="B153" s="54"/>
      <c r="C153" s="136"/>
      <c r="D153" s="52"/>
      <c r="E153" s="52"/>
      <c r="F153" s="52"/>
      <c r="G153" s="52"/>
      <c r="H153" s="54"/>
      <c r="I153" s="54"/>
      <c r="J153" s="54"/>
      <c r="K153" s="54"/>
      <c r="L153" s="54"/>
      <c r="M153" s="54"/>
      <c r="N153" s="54"/>
      <c r="O153" s="60"/>
      <c r="P153" s="54"/>
      <c r="Q153" s="136"/>
      <c r="R153" s="54"/>
      <c r="S153" s="54"/>
      <c r="T153" s="54"/>
      <c r="U153" s="54"/>
      <c r="V153" s="54"/>
      <c r="W153" s="54"/>
      <c r="X153" s="54"/>
      <c r="Y153" s="54"/>
      <c r="Z153" s="54"/>
      <c r="AA153" s="54"/>
      <c r="AB153" s="54"/>
      <c r="AC153" s="137"/>
      <c r="AD153" s="138"/>
    </row>
    <row r="154" spans="1:30">
      <c r="A154" s="51">
        <f t="shared" si="72"/>
        <v>151</v>
      </c>
      <c r="B154" s="54"/>
      <c r="C154" s="136"/>
      <c r="D154" s="52"/>
      <c r="E154" s="52"/>
      <c r="F154" s="52"/>
      <c r="G154" s="52"/>
      <c r="H154" s="54"/>
      <c r="I154" s="54"/>
      <c r="J154" s="54"/>
      <c r="K154" s="54"/>
      <c r="L154" s="54"/>
      <c r="M154" s="54"/>
      <c r="N154" s="54"/>
      <c r="O154" s="60"/>
      <c r="P154" s="54"/>
      <c r="Q154" s="136"/>
      <c r="R154" s="54"/>
      <c r="S154" s="54"/>
      <c r="T154" s="54"/>
      <c r="U154" s="54"/>
      <c r="V154" s="54"/>
      <c r="W154" s="54"/>
      <c r="X154" s="54"/>
      <c r="Y154" s="54"/>
      <c r="Z154" s="54"/>
      <c r="AA154" s="54"/>
      <c r="AB154" s="54"/>
      <c r="AC154" s="137"/>
      <c r="AD154" s="138"/>
    </row>
    <row r="155" spans="1:30">
      <c r="A155" s="51">
        <f t="shared" si="72"/>
        <v>152</v>
      </c>
      <c r="B155" s="54"/>
      <c r="C155" s="136"/>
      <c r="D155" s="52"/>
      <c r="E155" s="52"/>
      <c r="F155" s="52"/>
      <c r="G155" s="52"/>
      <c r="H155" s="54"/>
      <c r="I155" s="54"/>
      <c r="J155" s="54"/>
      <c r="K155" s="54"/>
      <c r="L155" s="54"/>
      <c r="M155" s="54"/>
      <c r="N155" s="54"/>
      <c r="O155" s="60"/>
      <c r="P155" s="54"/>
      <c r="Q155" s="136"/>
      <c r="R155" s="54"/>
      <c r="S155" s="54"/>
      <c r="T155" s="54"/>
      <c r="U155" s="54"/>
      <c r="V155" s="54"/>
      <c r="W155" s="54"/>
      <c r="X155" s="54"/>
      <c r="Y155" s="54"/>
      <c r="Z155" s="54"/>
      <c r="AA155" s="54"/>
      <c r="AB155" s="54"/>
      <c r="AC155" s="137"/>
      <c r="AD155" s="138"/>
    </row>
    <row r="156" spans="1:30">
      <c r="A156" s="51">
        <f t="shared" si="72"/>
        <v>153</v>
      </c>
      <c r="B156" s="54"/>
      <c r="C156" s="136"/>
      <c r="D156" s="52"/>
      <c r="E156" s="52"/>
      <c r="F156" s="52"/>
      <c r="G156" s="52"/>
      <c r="H156" s="54"/>
      <c r="I156" s="54"/>
      <c r="J156" s="54"/>
      <c r="K156" s="54"/>
      <c r="L156" s="54"/>
      <c r="M156" s="54"/>
      <c r="N156" s="54"/>
      <c r="O156" s="60"/>
      <c r="P156" s="54"/>
      <c r="Q156" s="136"/>
      <c r="R156" s="54"/>
      <c r="S156" s="54"/>
      <c r="T156" s="54"/>
      <c r="U156" s="54"/>
      <c r="V156" s="54"/>
      <c r="W156" s="54"/>
      <c r="X156" s="54"/>
      <c r="Y156" s="54"/>
      <c r="Z156" s="54"/>
      <c r="AA156" s="54"/>
      <c r="AB156" s="54"/>
      <c r="AC156" s="137"/>
      <c r="AD156" s="138"/>
    </row>
    <row r="157" spans="1:30">
      <c r="A157" s="51">
        <f t="shared" si="72"/>
        <v>154</v>
      </c>
      <c r="B157" s="54"/>
      <c r="C157" s="136"/>
      <c r="D157" s="52"/>
      <c r="E157" s="52"/>
      <c r="F157" s="52"/>
      <c r="G157" s="52"/>
      <c r="H157" s="54"/>
      <c r="I157" s="54"/>
      <c r="J157" s="54"/>
      <c r="K157" s="54"/>
      <c r="L157" s="54"/>
      <c r="M157" s="54"/>
      <c r="N157" s="54"/>
      <c r="O157" s="60"/>
      <c r="P157" s="54"/>
      <c r="Q157" s="136"/>
      <c r="R157" s="54"/>
      <c r="S157" s="54"/>
      <c r="T157" s="54"/>
      <c r="U157" s="54"/>
      <c r="V157" s="54"/>
      <c r="W157" s="54"/>
      <c r="X157" s="54"/>
      <c r="Y157" s="54"/>
      <c r="Z157" s="54"/>
      <c r="AA157" s="54"/>
      <c r="AB157" s="54"/>
      <c r="AC157" s="137"/>
      <c r="AD157" s="138"/>
    </row>
    <row r="158" spans="1:30">
      <c r="A158" s="51">
        <f t="shared" si="72"/>
        <v>155</v>
      </c>
      <c r="B158" s="54"/>
      <c r="C158" s="136"/>
      <c r="D158" s="52"/>
      <c r="E158" s="52"/>
      <c r="F158" s="52"/>
      <c r="G158" s="52"/>
      <c r="H158" s="54"/>
      <c r="I158" s="54"/>
      <c r="J158" s="54"/>
      <c r="K158" s="54"/>
      <c r="L158" s="54"/>
      <c r="M158" s="54"/>
      <c r="N158" s="54"/>
      <c r="O158" s="60"/>
      <c r="P158" s="54"/>
      <c r="Q158" s="136"/>
      <c r="R158" s="54"/>
      <c r="S158" s="54"/>
      <c r="T158" s="54"/>
      <c r="U158" s="54"/>
      <c r="V158" s="54"/>
      <c r="W158" s="54"/>
      <c r="X158" s="54"/>
      <c r="Y158" s="54"/>
      <c r="Z158" s="54"/>
      <c r="AA158" s="54"/>
      <c r="AB158" s="54"/>
      <c r="AC158" s="137"/>
      <c r="AD158" s="138"/>
    </row>
    <row r="159" spans="1:30">
      <c r="A159" s="51">
        <f t="shared" si="72"/>
        <v>156</v>
      </c>
      <c r="B159" s="54"/>
      <c r="C159" s="136"/>
      <c r="D159" s="52"/>
      <c r="E159" s="52"/>
      <c r="F159" s="52"/>
      <c r="G159" s="52"/>
      <c r="H159" s="54"/>
      <c r="I159" s="54"/>
      <c r="J159" s="54"/>
      <c r="K159" s="54"/>
      <c r="L159" s="54"/>
      <c r="M159" s="54"/>
      <c r="N159" s="54"/>
      <c r="O159" s="60"/>
      <c r="P159" s="54"/>
      <c r="Q159" s="136"/>
      <c r="R159" s="54"/>
      <c r="S159" s="54"/>
      <c r="T159" s="54"/>
      <c r="U159" s="54"/>
      <c r="V159" s="54"/>
      <c r="W159" s="54"/>
      <c r="X159" s="54"/>
      <c r="Y159" s="54"/>
      <c r="Z159" s="54"/>
      <c r="AA159" s="54"/>
      <c r="AB159" s="54"/>
      <c r="AC159" s="137"/>
      <c r="AD159" s="138"/>
    </row>
    <row r="160" spans="1:30">
      <c r="A160" s="51">
        <f t="shared" si="72"/>
        <v>157</v>
      </c>
      <c r="B160" s="54"/>
      <c r="C160" s="136"/>
      <c r="D160" s="52"/>
      <c r="E160" s="52"/>
      <c r="F160" s="52"/>
      <c r="G160" s="52"/>
      <c r="H160" s="54"/>
      <c r="I160" s="54"/>
      <c r="J160" s="54"/>
      <c r="K160" s="54"/>
      <c r="L160" s="54"/>
      <c r="M160" s="54"/>
      <c r="N160" s="54"/>
      <c r="O160" s="60"/>
      <c r="P160" s="54"/>
      <c r="Q160" s="136"/>
      <c r="R160" s="54"/>
      <c r="S160" s="54"/>
      <c r="T160" s="54"/>
      <c r="U160" s="54"/>
      <c r="V160" s="54"/>
      <c r="W160" s="54"/>
      <c r="X160" s="54"/>
      <c r="Y160" s="54"/>
      <c r="Z160" s="54"/>
      <c r="AA160" s="54"/>
      <c r="AB160" s="54"/>
      <c r="AC160" s="137"/>
      <c r="AD160" s="138"/>
    </row>
    <row r="161" spans="1:30">
      <c r="A161" s="51">
        <f t="shared" si="72"/>
        <v>158</v>
      </c>
      <c r="B161" s="54"/>
      <c r="C161" s="136"/>
      <c r="D161" s="52"/>
      <c r="E161" s="52"/>
      <c r="F161" s="52"/>
      <c r="G161" s="52"/>
      <c r="H161" s="54"/>
      <c r="I161" s="54"/>
      <c r="J161" s="54"/>
      <c r="K161" s="54"/>
      <c r="L161" s="54"/>
      <c r="M161" s="54"/>
      <c r="N161" s="54"/>
      <c r="O161" s="60"/>
      <c r="P161" s="54"/>
      <c r="Q161" s="136"/>
      <c r="R161" s="54"/>
      <c r="S161" s="54"/>
      <c r="T161" s="54"/>
      <c r="U161" s="54"/>
      <c r="V161" s="54"/>
      <c r="W161" s="54"/>
      <c r="X161" s="54"/>
      <c r="Y161" s="54"/>
      <c r="Z161" s="54"/>
      <c r="AA161" s="54"/>
      <c r="AB161" s="54"/>
      <c r="AC161" s="137"/>
      <c r="AD161" s="138"/>
    </row>
    <row r="162" spans="1:30">
      <c r="A162" s="51">
        <f t="shared" si="72"/>
        <v>159</v>
      </c>
      <c r="B162" s="54"/>
      <c r="C162" s="136"/>
      <c r="D162" s="52"/>
      <c r="E162" s="52"/>
      <c r="F162" s="52"/>
      <c r="G162" s="52"/>
      <c r="H162" s="54"/>
      <c r="I162" s="54"/>
      <c r="J162" s="54"/>
      <c r="K162" s="54"/>
      <c r="L162" s="54"/>
      <c r="M162" s="54"/>
      <c r="N162" s="54"/>
      <c r="O162" s="60"/>
      <c r="P162" s="54"/>
      <c r="Q162" s="136"/>
      <c r="R162" s="54"/>
      <c r="S162" s="54"/>
      <c r="T162" s="54"/>
      <c r="U162" s="54"/>
      <c r="V162" s="54"/>
      <c r="W162" s="54"/>
      <c r="X162" s="54"/>
      <c r="Y162" s="54"/>
      <c r="Z162" s="54"/>
      <c r="AA162" s="54"/>
      <c r="AB162" s="54"/>
      <c r="AC162" s="137"/>
      <c r="AD162" s="138"/>
    </row>
    <row r="163" spans="1:30">
      <c r="A163" s="51">
        <f t="shared" si="72"/>
        <v>160</v>
      </c>
      <c r="B163" s="54"/>
      <c r="C163" s="136"/>
      <c r="D163" s="52"/>
      <c r="E163" s="52"/>
      <c r="F163" s="52"/>
      <c r="G163" s="52"/>
      <c r="H163" s="54"/>
      <c r="I163" s="54"/>
      <c r="J163" s="54"/>
      <c r="K163" s="54"/>
      <c r="L163" s="54"/>
      <c r="M163" s="54"/>
      <c r="N163" s="54"/>
      <c r="O163" s="60"/>
      <c r="P163" s="54"/>
      <c r="Q163" s="136"/>
      <c r="R163" s="54"/>
      <c r="S163" s="54"/>
      <c r="T163" s="54"/>
      <c r="U163" s="54"/>
      <c r="V163" s="54"/>
      <c r="W163" s="54"/>
      <c r="X163" s="54"/>
      <c r="Y163" s="54"/>
      <c r="Z163" s="54"/>
      <c r="AA163" s="54"/>
      <c r="AB163" s="54"/>
      <c r="AC163" s="137"/>
      <c r="AD163" s="138"/>
    </row>
    <row r="164" spans="1:30">
      <c r="A164" s="51">
        <f t="shared" si="72"/>
        <v>161</v>
      </c>
      <c r="B164" s="54"/>
      <c r="C164" s="136"/>
      <c r="D164" s="52"/>
      <c r="E164" s="52"/>
      <c r="F164" s="52"/>
      <c r="G164" s="52"/>
      <c r="H164" s="54"/>
      <c r="I164" s="54"/>
      <c r="J164" s="54"/>
      <c r="K164" s="54"/>
      <c r="L164" s="54"/>
      <c r="M164" s="54"/>
      <c r="N164" s="54"/>
      <c r="O164" s="60"/>
      <c r="P164" s="54"/>
      <c r="Q164" s="136"/>
      <c r="R164" s="54"/>
      <c r="S164" s="54"/>
      <c r="T164" s="54"/>
      <c r="U164" s="54"/>
      <c r="V164" s="54"/>
      <c r="W164" s="54"/>
      <c r="X164" s="54"/>
      <c r="Y164" s="54"/>
      <c r="Z164" s="54"/>
      <c r="AA164" s="54"/>
      <c r="AB164" s="54"/>
      <c r="AC164" s="137"/>
      <c r="AD164" s="138"/>
    </row>
    <row r="165" spans="1:30">
      <c r="A165" s="51">
        <f t="shared" si="72"/>
        <v>162</v>
      </c>
      <c r="B165" s="54"/>
      <c r="C165" s="136"/>
      <c r="D165" s="52"/>
      <c r="E165" s="52"/>
      <c r="F165" s="52"/>
      <c r="G165" s="52"/>
      <c r="H165" s="54"/>
      <c r="I165" s="54"/>
      <c r="J165" s="54"/>
      <c r="K165" s="54"/>
      <c r="L165" s="54"/>
      <c r="M165" s="54"/>
      <c r="N165" s="54"/>
      <c r="O165" s="60"/>
      <c r="P165" s="54"/>
      <c r="Q165" s="136"/>
      <c r="R165" s="54"/>
      <c r="S165" s="54"/>
      <c r="T165" s="54"/>
      <c r="U165" s="54"/>
      <c r="V165" s="54"/>
      <c r="W165" s="54"/>
      <c r="X165" s="54"/>
      <c r="Y165" s="54"/>
      <c r="Z165" s="54"/>
      <c r="AA165" s="54"/>
      <c r="AB165" s="54"/>
      <c r="AC165" s="137"/>
      <c r="AD165" s="138"/>
    </row>
    <row r="166" spans="1:30">
      <c r="A166" s="51">
        <f t="shared" si="72"/>
        <v>163</v>
      </c>
      <c r="B166" s="54"/>
      <c r="C166" s="136"/>
      <c r="D166" s="52"/>
      <c r="E166" s="52"/>
      <c r="F166" s="52"/>
      <c r="G166" s="52"/>
      <c r="H166" s="54"/>
      <c r="I166" s="54"/>
      <c r="J166" s="54"/>
      <c r="K166" s="54"/>
      <c r="L166" s="54"/>
      <c r="M166" s="54"/>
      <c r="N166" s="54"/>
      <c r="O166" s="60"/>
      <c r="P166" s="54"/>
      <c r="Q166" s="136"/>
      <c r="R166" s="54"/>
      <c r="S166" s="54"/>
      <c r="T166" s="54"/>
      <c r="U166" s="54"/>
      <c r="V166" s="54"/>
      <c r="W166" s="54"/>
      <c r="X166" s="54"/>
      <c r="Y166" s="54"/>
      <c r="Z166" s="54"/>
      <c r="AA166" s="54"/>
      <c r="AB166" s="54"/>
      <c r="AC166" s="137"/>
      <c r="AD166" s="138"/>
    </row>
    <row r="167" spans="1:30">
      <c r="A167" s="51">
        <f t="shared" si="72"/>
        <v>164</v>
      </c>
      <c r="B167" s="54"/>
      <c r="C167" s="136"/>
      <c r="D167" s="52"/>
      <c r="E167" s="52"/>
      <c r="F167" s="52"/>
      <c r="G167" s="52"/>
      <c r="H167" s="54"/>
      <c r="I167" s="54"/>
      <c r="J167" s="54"/>
      <c r="K167" s="54"/>
      <c r="L167" s="54"/>
      <c r="M167" s="54"/>
      <c r="N167" s="54"/>
      <c r="O167" s="60"/>
      <c r="P167" s="54"/>
      <c r="Q167" s="136"/>
      <c r="R167" s="54"/>
      <c r="S167" s="54"/>
      <c r="T167" s="54"/>
      <c r="U167" s="54"/>
      <c r="V167" s="54"/>
      <c r="W167" s="54"/>
      <c r="X167" s="54"/>
      <c r="Y167" s="54"/>
      <c r="Z167" s="54"/>
      <c r="AA167" s="54"/>
      <c r="AB167" s="54"/>
      <c r="AC167" s="137"/>
      <c r="AD167" s="138"/>
    </row>
    <row r="168" spans="1:30">
      <c r="A168" s="51">
        <f t="shared" si="72"/>
        <v>165</v>
      </c>
      <c r="B168" s="54"/>
      <c r="C168" s="136"/>
      <c r="D168" s="52"/>
      <c r="E168" s="52"/>
      <c r="F168" s="52"/>
      <c r="G168" s="52"/>
      <c r="H168" s="54"/>
      <c r="I168" s="54"/>
      <c r="J168" s="54"/>
      <c r="K168" s="54"/>
      <c r="L168" s="54"/>
      <c r="M168" s="54"/>
      <c r="N168" s="54"/>
      <c r="O168" s="60"/>
      <c r="P168" s="54"/>
      <c r="Q168" s="136"/>
      <c r="R168" s="54"/>
      <c r="S168" s="54"/>
      <c r="T168" s="54"/>
      <c r="U168" s="54"/>
      <c r="V168" s="54"/>
      <c r="W168" s="54"/>
      <c r="X168" s="54"/>
      <c r="Y168" s="54"/>
      <c r="Z168" s="54"/>
      <c r="AA168" s="54"/>
      <c r="AB168" s="54"/>
      <c r="AC168" s="137"/>
      <c r="AD168" s="138"/>
    </row>
    <row r="169" spans="1:30">
      <c r="A169" s="51">
        <f t="shared" si="72"/>
        <v>166</v>
      </c>
      <c r="B169" s="54"/>
      <c r="C169" s="136"/>
      <c r="D169" s="52"/>
      <c r="E169" s="52"/>
      <c r="F169" s="52"/>
      <c r="G169" s="52"/>
      <c r="H169" s="54"/>
      <c r="I169" s="54"/>
      <c r="J169" s="54"/>
      <c r="K169" s="54"/>
      <c r="L169" s="54"/>
      <c r="M169" s="54"/>
      <c r="N169" s="54"/>
      <c r="O169" s="60"/>
      <c r="P169" s="54"/>
      <c r="Q169" s="136"/>
      <c r="R169" s="54"/>
      <c r="S169" s="54"/>
      <c r="T169" s="54"/>
      <c r="U169" s="54"/>
      <c r="V169" s="54"/>
      <c r="W169" s="54"/>
      <c r="X169" s="54"/>
      <c r="Y169" s="54"/>
      <c r="Z169" s="54"/>
      <c r="AA169" s="54"/>
      <c r="AB169" s="54"/>
      <c r="AC169" s="137"/>
      <c r="AD169" s="138"/>
    </row>
    <row r="170" spans="1:30">
      <c r="A170" s="51">
        <f t="shared" si="72"/>
        <v>167</v>
      </c>
      <c r="B170" s="54"/>
      <c r="C170" s="136"/>
      <c r="D170" s="52"/>
      <c r="E170" s="52"/>
      <c r="F170" s="52"/>
      <c r="G170" s="52"/>
      <c r="H170" s="54"/>
      <c r="I170" s="54"/>
      <c r="J170" s="54"/>
      <c r="K170" s="54"/>
      <c r="L170" s="54"/>
      <c r="M170" s="54"/>
      <c r="N170" s="54"/>
      <c r="O170" s="60"/>
      <c r="P170" s="54"/>
      <c r="Q170" s="136"/>
      <c r="R170" s="54"/>
      <c r="S170" s="54"/>
      <c r="T170" s="54"/>
      <c r="U170" s="54"/>
      <c r="V170" s="54"/>
      <c r="W170" s="54"/>
      <c r="X170" s="54"/>
      <c r="Y170" s="54"/>
      <c r="Z170" s="54"/>
      <c r="AA170" s="54"/>
      <c r="AB170" s="54"/>
      <c r="AC170" s="137"/>
      <c r="AD170" s="138"/>
    </row>
    <row r="171" spans="1:30">
      <c r="A171" s="51">
        <f t="shared" si="72"/>
        <v>168</v>
      </c>
      <c r="B171" s="54"/>
      <c r="C171" s="136"/>
      <c r="D171" s="52"/>
      <c r="E171" s="52"/>
      <c r="F171" s="52"/>
      <c r="G171" s="52"/>
      <c r="H171" s="54"/>
      <c r="I171" s="54"/>
      <c r="J171" s="54"/>
      <c r="K171" s="54"/>
      <c r="L171" s="54"/>
      <c r="M171" s="54"/>
      <c r="N171" s="54"/>
      <c r="O171" s="60"/>
      <c r="P171" s="54"/>
      <c r="Q171" s="136"/>
      <c r="R171" s="54"/>
      <c r="S171" s="54"/>
      <c r="T171" s="54"/>
      <c r="U171" s="54"/>
      <c r="V171" s="54"/>
      <c r="W171" s="54"/>
      <c r="X171" s="54"/>
      <c r="Y171" s="54"/>
      <c r="Z171" s="54"/>
      <c r="AA171" s="54"/>
      <c r="AB171" s="54"/>
      <c r="AC171" s="137"/>
      <c r="AD171" s="138"/>
    </row>
    <row r="172" spans="1:30">
      <c r="A172" s="51">
        <f t="shared" si="72"/>
        <v>169</v>
      </c>
      <c r="B172" s="54"/>
      <c r="C172" s="136"/>
      <c r="D172" s="52"/>
      <c r="E172" s="52"/>
      <c r="F172" s="52"/>
      <c r="G172" s="52"/>
      <c r="H172" s="54"/>
      <c r="I172" s="54"/>
      <c r="J172" s="54"/>
      <c r="K172" s="54"/>
      <c r="L172" s="54"/>
      <c r="M172" s="54"/>
      <c r="N172" s="54"/>
      <c r="O172" s="60"/>
      <c r="P172" s="54"/>
      <c r="Q172" s="136"/>
      <c r="R172" s="54"/>
      <c r="S172" s="54"/>
      <c r="T172" s="54"/>
      <c r="U172" s="54"/>
      <c r="V172" s="54"/>
      <c r="W172" s="54"/>
      <c r="X172" s="54"/>
      <c r="Y172" s="54"/>
      <c r="Z172" s="54"/>
      <c r="AA172" s="54"/>
      <c r="AB172" s="54"/>
      <c r="AC172" s="137"/>
      <c r="AD172" s="138"/>
    </row>
    <row r="173" spans="1:30">
      <c r="A173" s="51">
        <f t="shared" si="72"/>
        <v>170</v>
      </c>
      <c r="B173" s="54"/>
      <c r="C173" s="136"/>
      <c r="D173" s="52"/>
      <c r="E173" s="52"/>
      <c r="F173" s="52"/>
      <c r="G173" s="52"/>
      <c r="H173" s="54"/>
      <c r="I173" s="54"/>
      <c r="J173" s="54"/>
      <c r="K173" s="54"/>
      <c r="L173" s="54"/>
      <c r="M173" s="54"/>
      <c r="N173" s="54"/>
      <c r="O173" s="60"/>
      <c r="P173" s="54"/>
      <c r="Q173" s="136"/>
      <c r="R173" s="54"/>
      <c r="S173" s="54"/>
      <c r="T173" s="54"/>
      <c r="U173" s="54"/>
      <c r="V173" s="54"/>
      <c r="W173" s="54"/>
      <c r="X173" s="54"/>
      <c r="Y173" s="54"/>
      <c r="Z173" s="54"/>
      <c r="AA173" s="54"/>
      <c r="AB173" s="54"/>
      <c r="AC173" s="137"/>
      <c r="AD173" s="138"/>
    </row>
    <row r="174" spans="1:30">
      <c r="A174" s="51">
        <f t="shared" si="72"/>
        <v>171</v>
      </c>
      <c r="B174" s="54"/>
      <c r="C174" s="136"/>
      <c r="D174" s="52"/>
      <c r="E174" s="52"/>
      <c r="F174" s="52"/>
      <c r="G174" s="52"/>
      <c r="H174" s="54"/>
      <c r="I174" s="54"/>
      <c r="J174" s="54"/>
      <c r="K174" s="54"/>
      <c r="L174" s="54"/>
      <c r="M174" s="54"/>
      <c r="N174" s="54"/>
      <c r="O174" s="60"/>
      <c r="P174" s="54"/>
      <c r="Q174" s="136"/>
      <c r="R174" s="54"/>
      <c r="S174" s="54"/>
      <c r="T174" s="54"/>
      <c r="U174" s="54"/>
      <c r="V174" s="54"/>
      <c r="W174" s="54"/>
      <c r="X174" s="54"/>
      <c r="Y174" s="54"/>
      <c r="Z174" s="54"/>
      <c r="AA174" s="54"/>
      <c r="AB174" s="54"/>
      <c r="AC174" s="137"/>
      <c r="AD174" s="138"/>
    </row>
    <row r="175" spans="1:30">
      <c r="A175" s="51">
        <f t="shared" si="72"/>
        <v>172</v>
      </c>
      <c r="B175" s="54"/>
      <c r="C175" s="136"/>
      <c r="D175" s="52"/>
      <c r="E175" s="52"/>
      <c r="F175" s="52"/>
      <c r="G175" s="52"/>
      <c r="H175" s="54"/>
      <c r="I175" s="54"/>
      <c r="J175" s="54"/>
      <c r="K175" s="54"/>
      <c r="L175" s="54"/>
      <c r="M175" s="54"/>
      <c r="N175" s="54"/>
      <c r="O175" s="60"/>
      <c r="P175" s="54"/>
      <c r="Q175" s="136"/>
      <c r="R175" s="54"/>
      <c r="S175" s="54"/>
      <c r="T175" s="54"/>
      <c r="U175" s="54"/>
      <c r="V175" s="54"/>
      <c r="W175" s="54"/>
      <c r="X175" s="54"/>
      <c r="Y175" s="54"/>
      <c r="Z175" s="54"/>
      <c r="AA175" s="54"/>
      <c r="AB175" s="54"/>
      <c r="AC175" s="137"/>
      <c r="AD175" s="138"/>
    </row>
    <row r="176" spans="1:30">
      <c r="A176" s="51">
        <f t="shared" si="72"/>
        <v>173</v>
      </c>
      <c r="B176" s="54"/>
      <c r="C176" s="136"/>
      <c r="D176" s="52"/>
      <c r="E176" s="52"/>
      <c r="F176" s="52"/>
      <c r="G176" s="52"/>
      <c r="H176" s="54"/>
      <c r="I176" s="54"/>
      <c r="J176" s="54"/>
      <c r="K176" s="54"/>
      <c r="L176" s="54"/>
      <c r="M176" s="54"/>
      <c r="N176" s="54"/>
      <c r="O176" s="60"/>
      <c r="P176" s="54"/>
      <c r="Q176" s="136"/>
      <c r="R176" s="54"/>
      <c r="S176" s="54"/>
      <c r="T176" s="54"/>
      <c r="U176" s="54"/>
      <c r="V176" s="54"/>
      <c r="W176" s="54"/>
      <c r="X176" s="54"/>
      <c r="Y176" s="54"/>
      <c r="Z176" s="54"/>
      <c r="AA176" s="54"/>
      <c r="AB176" s="54"/>
      <c r="AC176" s="137"/>
      <c r="AD176" s="138"/>
    </row>
    <row r="177" spans="1:30">
      <c r="A177" s="51">
        <f t="shared" si="72"/>
        <v>174</v>
      </c>
      <c r="B177" s="54"/>
      <c r="C177" s="136"/>
      <c r="D177" s="52"/>
      <c r="E177" s="52"/>
      <c r="F177" s="52"/>
      <c r="G177" s="52"/>
      <c r="H177" s="54"/>
      <c r="I177" s="54"/>
      <c r="J177" s="54"/>
      <c r="K177" s="54"/>
      <c r="L177" s="54"/>
      <c r="M177" s="54"/>
      <c r="N177" s="54"/>
      <c r="O177" s="60"/>
      <c r="P177" s="54"/>
      <c r="Q177" s="136"/>
      <c r="R177" s="54"/>
      <c r="S177" s="54"/>
      <c r="T177" s="54"/>
      <c r="U177" s="54"/>
      <c r="V177" s="54"/>
      <c r="W177" s="54"/>
      <c r="X177" s="54"/>
      <c r="Y177" s="54"/>
      <c r="Z177" s="54"/>
      <c r="AA177" s="54"/>
      <c r="AB177" s="54"/>
      <c r="AC177" s="137"/>
      <c r="AD177" s="138"/>
    </row>
    <row r="178" spans="1:30">
      <c r="A178" s="51">
        <f t="shared" si="72"/>
        <v>175</v>
      </c>
      <c r="B178" s="54"/>
      <c r="C178" s="136"/>
      <c r="D178" s="52"/>
      <c r="E178" s="52"/>
      <c r="F178" s="52"/>
      <c r="G178" s="52"/>
      <c r="H178" s="54"/>
      <c r="I178" s="54"/>
      <c r="J178" s="54"/>
      <c r="K178" s="54"/>
      <c r="L178" s="54"/>
      <c r="M178" s="54"/>
      <c r="N178" s="54"/>
      <c r="O178" s="60"/>
      <c r="P178" s="54"/>
      <c r="Q178" s="136"/>
      <c r="R178" s="54"/>
      <c r="S178" s="54"/>
      <c r="T178" s="54"/>
      <c r="U178" s="54"/>
      <c r="V178" s="54"/>
      <c r="W178" s="54"/>
      <c r="X178" s="54"/>
      <c r="Y178" s="54"/>
      <c r="Z178" s="54"/>
      <c r="AA178" s="54"/>
      <c r="AB178" s="54"/>
      <c r="AC178" s="137"/>
      <c r="AD178" s="138"/>
    </row>
    <row r="179" spans="1:30">
      <c r="A179" s="51">
        <f t="shared" si="72"/>
        <v>176</v>
      </c>
      <c r="B179" s="54"/>
      <c r="C179" s="136"/>
      <c r="D179" s="52"/>
      <c r="E179" s="52"/>
      <c r="F179" s="52"/>
      <c r="G179" s="52"/>
      <c r="H179" s="54"/>
      <c r="I179" s="54"/>
      <c r="J179" s="54"/>
      <c r="K179" s="54"/>
      <c r="L179" s="54"/>
      <c r="M179" s="54"/>
      <c r="N179" s="54"/>
      <c r="O179" s="60"/>
      <c r="P179" s="54"/>
      <c r="Q179" s="136"/>
      <c r="R179" s="54"/>
      <c r="S179" s="54"/>
      <c r="T179" s="54"/>
      <c r="U179" s="54"/>
      <c r="V179" s="54"/>
      <c r="W179" s="54"/>
      <c r="X179" s="54"/>
      <c r="Y179" s="54"/>
      <c r="Z179" s="54"/>
      <c r="AA179" s="54"/>
      <c r="AB179" s="54"/>
      <c r="AC179" s="137"/>
      <c r="AD179" s="138"/>
    </row>
    <row r="180" spans="1:30">
      <c r="A180" s="51">
        <f t="shared" si="72"/>
        <v>177</v>
      </c>
      <c r="B180" s="54"/>
      <c r="C180" s="136"/>
      <c r="D180" s="52"/>
      <c r="E180" s="52"/>
      <c r="F180" s="52"/>
      <c r="G180" s="52"/>
      <c r="H180" s="54"/>
      <c r="I180" s="54"/>
      <c r="J180" s="54"/>
      <c r="K180" s="54"/>
      <c r="L180" s="54"/>
      <c r="M180" s="54"/>
      <c r="N180" s="54"/>
      <c r="O180" s="60"/>
      <c r="P180" s="54"/>
      <c r="Q180" s="136"/>
      <c r="R180" s="54"/>
      <c r="S180" s="54"/>
      <c r="T180" s="54"/>
      <c r="U180" s="54"/>
      <c r="V180" s="54"/>
      <c r="W180" s="54"/>
      <c r="X180" s="54"/>
      <c r="Y180" s="54"/>
      <c r="Z180" s="54"/>
      <c r="AA180" s="54"/>
      <c r="AB180" s="54"/>
      <c r="AC180" s="137"/>
      <c r="AD180" s="138"/>
    </row>
    <row r="181" spans="1:30">
      <c r="A181" s="51">
        <f t="shared" si="72"/>
        <v>178</v>
      </c>
      <c r="B181" s="54"/>
      <c r="C181" s="136"/>
      <c r="D181" s="52"/>
      <c r="E181" s="52"/>
      <c r="F181" s="52"/>
      <c r="G181" s="52"/>
      <c r="H181" s="54"/>
      <c r="I181" s="54"/>
      <c r="J181" s="54"/>
      <c r="K181" s="54"/>
      <c r="L181" s="54"/>
      <c r="M181" s="54"/>
      <c r="N181" s="54"/>
      <c r="O181" s="60"/>
      <c r="P181" s="54"/>
      <c r="Q181" s="136"/>
      <c r="R181" s="54"/>
      <c r="S181" s="54"/>
      <c r="T181" s="54"/>
      <c r="U181" s="54"/>
      <c r="V181" s="54"/>
      <c r="W181" s="54"/>
      <c r="X181" s="54"/>
      <c r="Y181" s="54"/>
      <c r="Z181" s="54"/>
      <c r="AA181" s="54"/>
      <c r="AB181" s="54"/>
      <c r="AC181" s="137"/>
      <c r="AD181" s="138"/>
    </row>
    <row r="182" spans="1:30">
      <c r="A182" s="51">
        <f t="shared" si="72"/>
        <v>179</v>
      </c>
      <c r="B182" s="54"/>
      <c r="C182" s="136"/>
      <c r="D182" s="52"/>
      <c r="E182" s="52"/>
      <c r="F182" s="52"/>
      <c r="G182" s="52"/>
      <c r="H182" s="54"/>
      <c r="I182" s="54"/>
      <c r="J182" s="54"/>
      <c r="K182" s="54"/>
      <c r="L182" s="54"/>
      <c r="M182" s="54"/>
      <c r="N182" s="54"/>
      <c r="O182" s="60"/>
      <c r="P182" s="54"/>
      <c r="Q182" s="136"/>
      <c r="R182" s="54"/>
      <c r="S182" s="54"/>
      <c r="T182" s="54"/>
      <c r="U182" s="54"/>
      <c r="V182" s="54"/>
      <c r="W182" s="54"/>
      <c r="X182" s="54"/>
      <c r="Y182" s="54"/>
      <c r="Z182" s="54"/>
      <c r="AA182" s="54"/>
      <c r="AB182" s="54"/>
      <c r="AC182" s="137"/>
      <c r="AD182" s="138"/>
    </row>
    <row r="183" spans="1:30">
      <c r="A183" s="51">
        <f t="shared" si="72"/>
        <v>180</v>
      </c>
      <c r="B183" s="54"/>
      <c r="C183" s="136"/>
      <c r="D183" s="52"/>
      <c r="E183" s="52"/>
      <c r="F183" s="52"/>
      <c r="G183" s="52"/>
      <c r="H183" s="54"/>
      <c r="I183" s="54"/>
      <c r="J183" s="54"/>
      <c r="K183" s="54"/>
      <c r="L183" s="54"/>
      <c r="M183" s="54"/>
      <c r="N183" s="54"/>
      <c r="O183" s="60"/>
      <c r="P183" s="54"/>
      <c r="Q183" s="136"/>
      <c r="R183" s="54"/>
      <c r="S183" s="54"/>
      <c r="T183" s="54"/>
      <c r="U183" s="54"/>
      <c r="V183" s="54"/>
      <c r="W183" s="54"/>
      <c r="X183" s="54"/>
      <c r="Y183" s="54"/>
      <c r="Z183" s="54"/>
      <c r="AA183" s="54"/>
      <c r="AB183" s="54"/>
      <c r="AC183" s="137"/>
      <c r="AD183" s="138"/>
    </row>
    <row r="184" spans="1:30">
      <c r="A184" s="51">
        <f t="shared" si="72"/>
        <v>181</v>
      </c>
      <c r="B184" s="54"/>
      <c r="C184" s="136"/>
      <c r="D184" s="52"/>
      <c r="E184" s="52"/>
      <c r="F184" s="52"/>
      <c r="G184" s="52"/>
      <c r="H184" s="54"/>
      <c r="I184" s="54"/>
      <c r="J184" s="54"/>
      <c r="K184" s="54"/>
      <c r="L184" s="54"/>
      <c r="M184" s="54"/>
      <c r="N184" s="54"/>
      <c r="O184" s="60"/>
      <c r="P184" s="54"/>
      <c r="Q184" s="136"/>
      <c r="R184" s="54"/>
      <c r="S184" s="54"/>
      <c r="T184" s="54"/>
      <c r="U184" s="54"/>
      <c r="V184" s="54"/>
      <c r="W184" s="54"/>
      <c r="X184" s="54"/>
      <c r="Y184" s="54"/>
      <c r="Z184" s="54"/>
      <c r="AA184" s="54"/>
      <c r="AB184" s="54"/>
      <c r="AC184" s="137"/>
      <c r="AD184" s="138"/>
    </row>
    <row r="185" spans="1:30">
      <c r="A185" s="51">
        <f t="shared" si="72"/>
        <v>182</v>
      </c>
      <c r="B185" s="54"/>
      <c r="C185" s="136"/>
      <c r="D185" s="52"/>
      <c r="E185" s="52"/>
      <c r="F185" s="52"/>
      <c r="G185" s="52"/>
      <c r="H185" s="54"/>
      <c r="I185" s="54"/>
      <c r="J185" s="54"/>
      <c r="K185" s="54"/>
      <c r="L185" s="54"/>
      <c r="M185" s="54"/>
      <c r="N185" s="54"/>
      <c r="O185" s="60"/>
      <c r="P185" s="54"/>
      <c r="Q185" s="136"/>
      <c r="R185" s="54"/>
      <c r="S185" s="54"/>
      <c r="T185" s="54"/>
      <c r="U185" s="54"/>
      <c r="V185" s="54"/>
      <c r="W185" s="54"/>
      <c r="X185" s="54"/>
      <c r="Y185" s="54"/>
      <c r="Z185" s="54"/>
      <c r="AA185" s="54"/>
      <c r="AB185" s="54"/>
      <c r="AC185" s="137"/>
      <c r="AD185" s="138"/>
    </row>
    <row r="186" spans="1:30">
      <c r="A186" s="51">
        <f t="shared" si="72"/>
        <v>183</v>
      </c>
      <c r="B186" s="54"/>
      <c r="C186" s="136"/>
      <c r="D186" s="52"/>
      <c r="E186" s="52"/>
      <c r="F186" s="52"/>
      <c r="G186" s="52"/>
      <c r="H186" s="54"/>
      <c r="I186" s="54"/>
      <c r="J186" s="54"/>
      <c r="K186" s="54"/>
      <c r="L186" s="54"/>
      <c r="M186" s="54"/>
      <c r="N186" s="54"/>
      <c r="O186" s="60"/>
      <c r="P186" s="54"/>
      <c r="Q186" s="136"/>
      <c r="R186" s="54"/>
      <c r="S186" s="54"/>
      <c r="T186" s="54"/>
      <c r="U186" s="54"/>
      <c r="V186" s="54"/>
      <c r="W186" s="54"/>
      <c r="X186" s="54"/>
      <c r="Y186" s="54"/>
      <c r="Z186" s="54"/>
      <c r="AA186" s="54"/>
      <c r="AB186" s="54"/>
      <c r="AC186" s="137"/>
      <c r="AD186" s="138"/>
    </row>
    <row r="187" spans="1:30">
      <c r="A187" s="51">
        <f t="shared" si="72"/>
        <v>184</v>
      </c>
      <c r="B187" s="54"/>
      <c r="C187" s="136"/>
      <c r="D187" s="52"/>
      <c r="E187" s="52"/>
      <c r="F187" s="52"/>
      <c r="G187" s="52"/>
      <c r="H187" s="54"/>
      <c r="I187" s="54"/>
      <c r="J187" s="54"/>
      <c r="K187" s="54"/>
      <c r="L187" s="54"/>
      <c r="M187" s="54"/>
      <c r="N187" s="54"/>
      <c r="O187" s="60"/>
      <c r="P187" s="54"/>
      <c r="Q187" s="136"/>
      <c r="R187" s="54"/>
      <c r="S187" s="54"/>
      <c r="T187" s="54"/>
      <c r="U187" s="54"/>
      <c r="V187" s="54"/>
      <c r="W187" s="54"/>
      <c r="X187" s="54"/>
      <c r="Y187" s="54"/>
      <c r="Z187" s="54"/>
      <c r="AA187" s="54"/>
      <c r="AB187" s="54"/>
      <c r="AC187" s="137"/>
      <c r="AD187" s="138"/>
    </row>
    <row r="188" spans="1:30">
      <c r="A188" s="51">
        <f t="shared" si="72"/>
        <v>185</v>
      </c>
      <c r="B188" s="54"/>
      <c r="C188" s="136"/>
      <c r="D188" s="52"/>
      <c r="E188" s="52"/>
      <c r="F188" s="52"/>
      <c r="G188" s="52"/>
      <c r="H188" s="54"/>
      <c r="I188" s="54"/>
      <c r="J188" s="54"/>
      <c r="K188" s="54"/>
      <c r="L188" s="54"/>
      <c r="M188" s="54"/>
      <c r="N188" s="54"/>
      <c r="O188" s="60"/>
      <c r="P188" s="54"/>
      <c r="Q188" s="136"/>
      <c r="R188" s="54"/>
      <c r="S188" s="54"/>
      <c r="T188" s="54"/>
      <c r="U188" s="54"/>
      <c r="V188" s="54"/>
      <c r="W188" s="54"/>
      <c r="X188" s="54"/>
      <c r="Y188" s="54"/>
      <c r="Z188" s="54"/>
      <c r="AA188" s="54"/>
      <c r="AB188" s="54"/>
      <c r="AC188" s="137"/>
      <c r="AD188" s="138"/>
    </row>
    <row r="189" spans="1:30">
      <c r="A189" s="51">
        <f t="shared" si="72"/>
        <v>186</v>
      </c>
      <c r="B189" s="54"/>
      <c r="C189" s="136"/>
      <c r="D189" s="52"/>
      <c r="E189" s="52"/>
      <c r="F189" s="52"/>
      <c r="G189" s="52"/>
      <c r="H189" s="54"/>
      <c r="I189" s="54"/>
      <c r="J189" s="54"/>
      <c r="K189" s="54"/>
      <c r="L189" s="54"/>
      <c r="M189" s="54"/>
      <c r="N189" s="54"/>
      <c r="O189" s="60"/>
      <c r="P189" s="54"/>
      <c r="Q189" s="136"/>
      <c r="R189" s="54"/>
      <c r="S189" s="54"/>
      <c r="T189" s="54"/>
      <c r="U189" s="54"/>
      <c r="V189" s="54"/>
      <c r="W189" s="54"/>
      <c r="X189" s="54"/>
      <c r="Y189" s="54"/>
      <c r="Z189" s="54"/>
      <c r="AA189" s="54"/>
      <c r="AB189" s="54"/>
      <c r="AC189" s="137"/>
      <c r="AD189" s="138"/>
    </row>
    <row r="190" spans="1:30">
      <c r="A190" s="51">
        <f t="shared" si="72"/>
        <v>187</v>
      </c>
      <c r="B190" s="54"/>
      <c r="C190" s="136"/>
      <c r="D190" s="52"/>
      <c r="E190" s="52"/>
      <c r="F190" s="52"/>
      <c r="G190" s="52"/>
      <c r="H190" s="54"/>
      <c r="I190" s="54"/>
      <c r="J190" s="54"/>
      <c r="K190" s="54"/>
      <c r="L190" s="54"/>
      <c r="M190" s="54"/>
      <c r="N190" s="54"/>
      <c r="O190" s="60"/>
      <c r="P190" s="54"/>
      <c r="Q190" s="136"/>
      <c r="R190" s="54"/>
      <c r="S190" s="54"/>
      <c r="T190" s="54"/>
      <c r="U190" s="54"/>
      <c r="V190" s="54"/>
      <c r="W190" s="54"/>
      <c r="X190" s="54"/>
      <c r="Y190" s="54"/>
      <c r="Z190" s="54"/>
      <c r="AA190" s="54"/>
      <c r="AB190" s="54"/>
      <c r="AC190" s="137"/>
      <c r="AD190" s="138"/>
    </row>
    <row r="191" spans="1:30">
      <c r="A191" s="51">
        <f t="shared" si="72"/>
        <v>188</v>
      </c>
      <c r="B191" s="54"/>
      <c r="C191" s="136"/>
      <c r="D191" s="52"/>
      <c r="E191" s="52"/>
      <c r="F191" s="52"/>
      <c r="G191" s="52"/>
      <c r="H191" s="54"/>
      <c r="I191" s="54"/>
      <c r="J191" s="54"/>
      <c r="K191" s="54"/>
      <c r="L191" s="54"/>
      <c r="M191" s="54"/>
      <c r="N191" s="54"/>
      <c r="O191" s="60"/>
      <c r="P191" s="54"/>
      <c r="Q191" s="136"/>
      <c r="R191" s="54"/>
      <c r="S191" s="54"/>
      <c r="T191" s="54"/>
      <c r="U191" s="54"/>
      <c r="V191" s="54"/>
      <c r="W191" s="54"/>
      <c r="X191" s="54"/>
      <c r="Y191" s="54"/>
      <c r="Z191" s="54"/>
      <c r="AA191" s="54"/>
      <c r="AB191" s="54"/>
      <c r="AC191" s="137"/>
      <c r="AD191" s="138"/>
    </row>
    <row r="192" spans="1:30">
      <c r="A192" s="51">
        <f t="shared" si="72"/>
        <v>189</v>
      </c>
      <c r="B192" s="54"/>
      <c r="C192" s="136"/>
      <c r="D192" s="52"/>
      <c r="E192" s="52"/>
      <c r="F192" s="52"/>
      <c r="G192" s="52"/>
      <c r="H192" s="54"/>
      <c r="I192" s="54"/>
      <c r="J192" s="54"/>
      <c r="K192" s="54"/>
      <c r="L192" s="54"/>
      <c r="M192" s="54"/>
      <c r="N192" s="54"/>
      <c r="O192" s="60"/>
      <c r="P192" s="54"/>
      <c r="Q192" s="136"/>
      <c r="R192" s="54"/>
      <c r="S192" s="54"/>
      <c r="T192" s="54"/>
      <c r="U192" s="54"/>
      <c r="V192" s="54"/>
      <c r="W192" s="54"/>
      <c r="X192" s="54"/>
      <c r="Y192" s="54"/>
      <c r="Z192" s="54"/>
      <c r="AA192" s="54"/>
      <c r="AB192" s="54"/>
      <c r="AC192" s="137"/>
      <c r="AD192" s="138"/>
    </row>
    <row r="193" spans="1:30">
      <c r="A193" s="51">
        <f t="shared" si="72"/>
        <v>190</v>
      </c>
      <c r="B193" s="54"/>
      <c r="C193" s="136"/>
      <c r="D193" s="52"/>
      <c r="E193" s="52"/>
      <c r="F193" s="52"/>
      <c r="G193" s="52"/>
      <c r="H193" s="54"/>
      <c r="I193" s="54"/>
      <c r="J193" s="54"/>
      <c r="K193" s="54"/>
      <c r="L193" s="54"/>
      <c r="M193" s="54"/>
      <c r="N193" s="54"/>
      <c r="O193" s="60"/>
      <c r="P193" s="54"/>
      <c r="Q193" s="136"/>
      <c r="R193" s="54"/>
      <c r="S193" s="54"/>
      <c r="T193" s="54"/>
      <c r="U193" s="54"/>
      <c r="V193" s="54"/>
      <c r="W193" s="54"/>
      <c r="X193" s="54"/>
      <c r="Y193" s="54"/>
      <c r="Z193" s="54"/>
      <c r="AA193" s="54"/>
      <c r="AB193" s="54"/>
      <c r="AC193" s="137"/>
      <c r="AD193" s="138"/>
    </row>
    <row r="194" spans="1:30">
      <c r="A194" s="51">
        <f t="shared" si="72"/>
        <v>191</v>
      </c>
      <c r="B194" s="54"/>
      <c r="C194" s="136"/>
      <c r="D194" s="52"/>
      <c r="E194" s="52"/>
      <c r="F194" s="52"/>
      <c r="G194" s="52"/>
      <c r="H194" s="54"/>
      <c r="I194" s="54"/>
      <c r="J194" s="54"/>
      <c r="K194" s="54"/>
      <c r="L194" s="54"/>
      <c r="M194" s="54"/>
      <c r="N194" s="54"/>
      <c r="O194" s="60"/>
      <c r="P194" s="54"/>
      <c r="Q194" s="136"/>
      <c r="R194" s="54"/>
      <c r="S194" s="54"/>
      <c r="T194" s="54"/>
      <c r="U194" s="54"/>
      <c r="V194" s="54"/>
      <c r="W194" s="54"/>
      <c r="X194" s="54"/>
      <c r="Y194" s="54"/>
      <c r="Z194" s="54"/>
      <c r="AA194" s="54"/>
      <c r="AB194" s="54"/>
      <c r="AC194" s="137"/>
      <c r="AD194" s="138"/>
    </row>
    <row r="195" spans="1:30">
      <c r="A195" s="51">
        <f t="shared" si="72"/>
        <v>192</v>
      </c>
      <c r="B195" s="54"/>
      <c r="C195" s="136"/>
      <c r="D195" s="52"/>
      <c r="E195" s="52"/>
      <c r="F195" s="52"/>
      <c r="G195" s="52"/>
      <c r="H195" s="54"/>
      <c r="I195" s="54"/>
      <c r="J195" s="54"/>
      <c r="K195" s="54"/>
      <c r="L195" s="54"/>
      <c r="M195" s="54"/>
      <c r="N195" s="54"/>
      <c r="O195" s="60"/>
      <c r="P195" s="54"/>
      <c r="Q195" s="136"/>
      <c r="R195" s="54"/>
      <c r="S195" s="54"/>
      <c r="T195" s="54"/>
      <c r="U195" s="54"/>
      <c r="V195" s="54"/>
      <c r="W195" s="54"/>
      <c r="X195" s="54"/>
      <c r="Y195" s="54"/>
      <c r="Z195" s="54"/>
      <c r="AA195" s="54"/>
      <c r="AB195" s="54"/>
      <c r="AC195" s="137"/>
      <c r="AD195" s="138"/>
    </row>
    <row r="196" spans="1:30">
      <c r="A196" s="51">
        <f t="shared" si="72"/>
        <v>193</v>
      </c>
      <c r="B196" s="54"/>
      <c r="C196" s="136"/>
      <c r="D196" s="52"/>
      <c r="E196" s="52"/>
      <c r="F196" s="52"/>
      <c r="G196" s="52"/>
      <c r="H196" s="54"/>
      <c r="I196" s="54"/>
      <c r="J196" s="54"/>
      <c r="K196" s="54"/>
      <c r="L196" s="54"/>
      <c r="M196" s="54"/>
      <c r="N196" s="54"/>
      <c r="O196" s="60"/>
      <c r="P196" s="54"/>
      <c r="Q196" s="136"/>
      <c r="R196" s="54"/>
      <c r="S196" s="54"/>
      <c r="T196" s="54"/>
      <c r="U196" s="54"/>
      <c r="V196" s="54"/>
      <c r="W196" s="54"/>
      <c r="X196" s="54"/>
      <c r="Y196" s="54"/>
      <c r="Z196" s="54"/>
      <c r="AA196" s="54"/>
      <c r="AB196" s="54"/>
      <c r="AC196" s="137"/>
      <c r="AD196" s="138"/>
    </row>
    <row r="197" spans="1:30">
      <c r="A197" s="51">
        <f t="shared" si="72"/>
        <v>194</v>
      </c>
      <c r="B197" s="54"/>
      <c r="C197" s="136"/>
      <c r="D197" s="52"/>
      <c r="E197" s="52"/>
      <c r="F197" s="52"/>
      <c r="G197" s="52"/>
      <c r="H197" s="54"/>
      <c r="I197" s="54"/>
      <c r="J197" s="54"/>
      <c r="K197" s="54"/>
      <c r="L197" s="54"/>
      <c r="M197" s="54"/>
      <c r="N197" s="54"/>
      <c r="O197" s="60"/>
      <c r="P197" s="54"/>
      <c r="Q197" s="136"/>
      <c r="R197" s="54"/>
      <c r="S197" s="54"/>
      <c r="T197" s="54"/>
      <c r="U197" s="54"/>
      <c r="V197" s="54"/>
      <c r="W197" s="54"/>
      <c r="X197" s="54"/>
      <c r="Y197" s="54"/>
      <c r="Z197" s="54"/>
      <c r="AA197" s="54"/>
      <c r="AB197" s="54"/>
      <c r="AC197" s="137"/>
      <c r="AD197" s="138"/>
    </row>
    <row r="198" spans="1:30">
      <c r="A198" s="51">
        <f t="shared" si="72"/>
        <v>195</v>
      </c>
      <c r="B198" s="54"/>
      <c r="C198" s="136"/>
      <c r="D198" s="52"/>
      <c r="E198" s="52"/>
      <c r="F198" s="52"/>
      <c r="G198" s="52"/>
      <c r="H198" s="54"/>
      <c r="I198" s="54"/>
      <c r="J198" s="54"/>
      <c r="K198" s="54"/>
      <c r="L198" s="54"/>
      <c r="M198" s="54"/>
      <c r="N198" s="54"/>
      <c r="O198" s="60"/>
      <c r="P198" s="54"/>
      <c r="Q198" s="136"/>
      <c r="R198" s="54"/>
      <c r="S198" s="54"/>
      <c r="T198" s="54"/>
      <c r="U198" s="54"/>
      <c r="V198" s="54"/>
      <c r="W198" s="54"/>
      <c r="X198" s="54"/>
      <c r="Y198" s="54"/>
      <c r="Z198" s="54"/>
      <c r="AA198" s="54"/>
      <c r="AB198" s="54"/>
      <c r="AC198" s="137"/>
      <c r="AD198" s="138"/>
    </row>
    <row r="199" spans="1:30">
      <c r="A199" s="51">
        <f t="shared" si="72"/>
        <v>196</v>
      </c>
      <c r="B199" s="54"/>
      <c r="C199" s="136"/>
      <c r="D199" s="52"/>
      <c r="E199" s="52"/>
      <c r="F199" s="52"/>
      <c r="G199" s="52"/>
      <c r="H199" s="54"/>
      <c r="I199" s="54"/>
      <c r="J199" s="54"/>
      <c r="K199" s="54"/>
      <c r="L199" s="54"/>
      <c r="M199" s="54"/>
      <c r="N199" s="54"/>
      <c r="O199" s="60"/>
      <c r="P199" s="54"/>
      <c r="Q199" s="136"/>
      <c r="R199" s="54"/>
      <c r="S199" s="54"/>
      <c r="T199" s="54"/>
      <c r="U199" s="54"/>
      <c r="V199" s="54"/>
      <c r="W199" s="54"/>
      <c r="X199" s="54"/>
      <c r="Y199" s="54"/>
      <c r="Z199" s="54"/>
      <c r="AA199" s="54"/>
      <c r="AB199" s="54"/>
      <c r="AC199" s="137"/>
      <c r="AD199" s="138"/>
    </row>
    <row r="200" spans="1:30">
      <c r="A200" s="51">
        <f t="shared" si="72"/>
        <v>197</v>
      </c>
      <c r="B200" s="54"/>
      <c r="C200" s="136"/>
      <c r="D200" s="52"/>
      <c r="E200" s="52"/>
      <c r="F200" s="52"/>
      <c r="G200" s="52"/>
      <c r="H200" s="54"/>
      <c r="I200" s="54"/>
      <c r="J200" s="54"/>
      <c r="K200" s="54"/>
      <c r="L200" s="54"/>
      <c r="M200" s="54"/>
      <c r="N200" s="54"/>
      <c r="O200" s="60"/>
      <c r="P200" s="54"/>
      <c r="Q200" s="136"/>
      <c r="R200" s="54"/>
      <c r="S200" s="54"/>
      <c r="T200" s="54"/>
      <c r="U200" s="54"/>
      <c r="V200" s="54"/>
      <c r="W200" s="54"/>
      <c r="X200" s="54"/>
      <c r="Y200" s="54"/>
      <c r="Z200" s="54"/>
      <c r="AA200" s="54"/>
      <c r="AB200" s="54"/>
      <c r="AC200" s="137"/>
      <c r="AD200" s="138"/>
    </row>
    <row r="201" spans="1:30">
      <c r="A201" s="51">
        <f t="shared" ref="A201:A264" si="73">A200+1</f>
        <v>198</v>
      </c>
      <c r="B201" s="54"/>
      <c r="C201" s="136"/>
      <c r="D201" s="52"/>
      <c r="E201" s="52"/>
      <c r="F201" s="52"/>
      <c r="G201" s="52"/>
      <c r="H201" s="54"/>
      <c r="I201" s="54"/>
      <c r="J201" s="54"/>
      <c r="K201" s="54"/>
      <c r="L201" s="54"/>
      <c r="M201" s="54"/>
      <c r="N201" s="54"/>
      <c r="O201" s="60"/>
      <c r="P201" s="54"/>
      <c r="Q201" s="136"/>
      <c r="R201" s="54"/>
      <c r="S201" s="54"/>
      <c r="T201" s="54"/>
      <c r="U201" s="54"/>
      <c r="V201" s="54"/>
      <c r="W201" s="54"/>
      <c r="X201" s="54"/>
      <c r="Y201" s="54"/>
      <c r="Z201" s="54"/>
      <c r="AA201" s="54"/>
      <c r="AB201" s="54"/>
      <c r="AC201" s="137"/>
      <c r="AD201" s="138"/>
    </row>
    <row r="202" spans="1:30">
      <c r="A202" s="51">
        <f t="shared" si="73"/>
        <v>199</v>
      </c>
      <c r="B202" s="54"/>
      <c r="C202" s="136"/>
      <c r="D202" s="52"/>
      <c r="E202" s="52"/>
      <c r="F202" s="52"/>
      <c r="G202" s="52"/>
      <c r="H202" s="54"/>
      <c r="I202" s="54"/>
      <c r="J202" s="54"/>
      <c r="K202" s="54"/>
      <c r="L202" s="54"/>
      <c r="M202" s="54"/>
      <c r="N202" s="54"/>
      <c r="O202" s="60"/>
      <c r="P202" s="54"/>
      <c r="Q202" s="136"/>
      <c r="R202" s="54"/>
      <c r="S202" s="54"/>
      <c r="T202" s="54"/>
      <c r="U202" s="54"/>
      <c r="V202" s="54"/>
      <c r="W202" s="54"/>
      <c r="X202" s="54"/>
      <c r="Y202" s="54"/>
      <c r="Z202" s="54"/>
      <c r="AA202" s="54"/>
      <c r="AB202" s="54"/>
      <c r="AC202" s="137"/>
      <c r="AD202" s="138"/>
    </row>
    <row r="203" spans="1:30">
      <c r="A203" s="51">
        <f t="shared" si="73"/>
        <v>200</v>
      </c>
      <c r="B203" s="54"/>
      <c r="C203" s="136"/>
      <c r="D203" s="52"/>
      <c r="E203" s="52"/>
      <c r="F203" s="52"/>
      <c r="G203" s="52"/>
      <c r="H203" s="54"/>
      <c r="I203" s="54"/>
      <c r="J203" s="54"/>
      <c r="K203" s="54"/>
      <c r="L203" s="54"/>
      <c r="M203" s="54"/>
      <c r="N203" s="54"/>
      <c r="O203" s="60"/>
      <c r="P203" s="54"/>
      <c r="Q203" s="136"/>
      <c r="R203" s="54"/>
      <c r="S203" s="54"/>
      <c r="T203" s="54"/>
      <c r="U203" s="54"/>
      <c r="V203" s="54"/>
      <c r="W203" s="54"/>
      <c r="X203" s="54"/>
      <c r="Y203" s="54"/>
      <c r="Z203" s="54"/>
      <c r="AA203" s="54"/>
      <c r="AB203" s="54"/>
      <c r="AC203" s="137"/>
      <c r="AD203" s="138"/>
    </row>
    <row r="204" spans="1:30">
      <c r="A204" s="51">
        <f t="shared" si="73"/>
        <v>201</v>
      </c>
      <c r="B204" s="54"/>
      <c r="C204" s="136"/>
      <c r="D204" s="52"/>
      <c r="E204" s="52"/>
      <c r="F204" s="52"/>
      <c r="G204" s="52"/>
      <c r="H204" s="54"/>
      <c r="I204" s="54"/>
      <c r="J204" s="54"/>
      <c r="K204" s="54"/>
      <c r="L204" s="54"/>
      <c r="M204" s="54"/>
      <c r="N204" s="54"/>
      <c r="O204" s="60"/>
      <c r="P204" s="54"/>
      <c r="Q204" s="136"/>
      <c r="R204" s="54"/>
      <c r="S204" s="54"/>
      <c r="T204" s="54"/>
      <c r="U204" s="54"/>
      <c r="V204" s="54"/>
      <c r="W204" s="54"/>
      <c r="X204" s="54"/>
      <c r="Y204" s="54"/>
      <c r="Z204" s="54"/>
      <c r="AA204" s="54"/>
      <c r="AB204" s="54"/>
      <c r="AC204" s="137"/>
      <c r="AD204" s="138"/>
    </row>
    <row r="205" spans="1:30">
      <c r="A205" s="51">
        <f t="shared" si="73"/>
        <v>202</v>
      </c>
      <c r="B205" s="52"/>
      <c r="C205" s="53"/>
      <c r="D205" s="52"/>
      <c r="E205" s="52"/>
      <c r="F205" s="52"/>
      <c r="G205" s="52"/>
      <c r="H205" s="52"/>
      <c r="I205" s="52"/>
      <c r="J205" s="52"/>
      <c r="K205" s="52"/>
      <c r="L205" s="52"/>
      <c r="M205" s="52"/>
      <c r="N205" s="52"/>
      <c r="O205" s="59"/>
      <c r="P205" s="54"/>
      <c r="Q205" s="136"/>
      <c r="R205" s="54"/>
      <c r="S205" s="54"/>
      <c r="T205" s="54"/>
      <c r="U205" s="54"/>
      <c r="V205" s="54"/>
      <c r="W205" s="54"/>
      <c r="X205" s="54"/>
      <c r="Y205" s="54"/>
      <c r="Z205" s="54"/>
      <c r="AA205" s="54"/>
      <c r="AB205" s="54"/>
      <c r="AC205" s="137"/>
      <c r="AD205" s="138"/>
    </row>
    <row r="206" spans="1:30">
      <c r="A206" s="51">
        <f t="shared" si="73"/>
        <v>203</v>
      </c>
      <c r="B206" s="52"/>
      <c r="C206" s="53"/>
      <c r="D206" s="52"/>
      <c r="E206" s="52"/>
      <c r="F206" s="52"/>
      <c r="G206" s="52"/>
      <c r="H206" s="52"/>
      <c r="I206" s="52"/>
      <c r="J206" s="52"/>
      <c r="K206" s="52"/>
      <c r="L206" s="52"/>
      <c r="M206" s="52"/>
      <c r="N206" s="52"/>
      <c r="O206" s="59"/>
      <c r="P206" s="54"/>
      <c r="Q206" s="136"/>
      <c r="R206" s="54"/>
      <c r="S206" s="54"/>
      <c r="T206" s="54"/>
      <c r="U206" s="54"/>
      <c r="V206" s="54"/>
      <c r="W206" s="54"/>
      <c r="X206" s="54"/>
      <c r="Y206" s="54"/>
      <c r="Z206" s="54"/>
      <c r="AA206" s="54"/>
      <c r="AB206" s="54"/>
      <c r="AC206" s="137"/>
      <c r="AD206" s="138"/>
    </row>
    <row r="207" spans="1:30">
      <c r="A207" s="51">
        <f t="shared" si="73"/>
        <v>204</v>
      </c>
      <c r="B207" s="52"/>
      <c r="C207" s="53"/>
      <c r="D207" s="52"/>
      <c r="E207" s="52"/>
      <c r="F207" s="52"/>
      <c r="G207" s="52"/>
      <c r="H207" s="52"/>
      <c r="I207" s="52"/>
      <c r="J207" s="52"/>
      <c r="K207" s="52"/>
      <c r="L207" s="52"/>
      <c r="M207" s="52"/>
      <c r="N207" s="52"/>
      <c r="O207" s="59"/>
      <c r="P207" s="54"/>
      <c r="Q207" s="136"/>
      <c r="R207" s="54"/>
      <c r="S207" s="54"/>
      <c r="T207" s="54"/>
      <c r="U207" s="54"/>
      <c r="V207" s="54"/>
      <c r="W207" s="54"/>
      <c r="X207" s="54"/>
      <c r="Y207" s="54"/>
      <c r="Z207" s="54"/>
      <c r="AA207" s="54"/>
      <c r="AB207" s="54"/>
      <c r="AC207" s="137"/>
      <c r="AD207" s="138"/>
    </row>
    <row r="208" spans="1:30">
      <c r="A208" s="51">
        <f t="shared" si="73"/>
        <v>205</v>
      </c>
      <c r="B208" s="52"/>
      <c r="C208" s="53"/>
      <c r="D208" s="52"/>
      <c r="E208" s="52"/>
      <c r="F208" s="52"/>
      <c r="G208" s="52"/>
      <c r="H208" s="52"/>
      <c r="I208" s="52"/>
      <c r="J208" s="52"/>
      <c r="K208" s="52"/>
      <c r="L208" s="52"/>
      <c r="M208" s="52"/>
      <c r="N208" s="52"/>
      <c r="O208" s="59"/>
      <c r="P208" s="54"/>
      <c r="Q208" s="136"/>
      <c r="R208" s="54"/>
      <c r="S208" s="54"/>
      <c r="T208" s="54"/>
      <c r="U208" s="54"/>
      <c r="V208" s="54"/>
      <c r="W208" s="54"/>
      <c r="X208" s="54"/>
      <c r="Y208" s="54"/>
      <c r="Z208" s="54"/>
      <c r="AA208" s="54"/>
      <c r="AB208" s="54"/>
      <c r="AC208" s="137"/>
      <c r="AD208" s="138"/>
    </row>
    <row r="209" spans="1:30">
      <c r="A209" s="51">
        <f t="shared" si="73"/>
        <v>206</v>
      </c>
      <c r="B209" s="52"/>
      <c r="C209" s="53"/>
      <c r="D209" s="52"/>
      <c r="E209" s="52"/>
      <c r="F209" s="52"/>
      <c r="G209" s="52"/>
      <c r="H209" s="52"/>
      <c r="I209" s="52"/>
      <c r="J209" s="52"/>
      <c r="K209" s="52"/>
      <c r="L209" s="52"/>
      <c r="M209" s="52"/>
      <c r="N209" s="52"/>
      <c r="O209" s="59"/>
      <c r="P209" s="54"/>
      <c r="Q209" s="136"/>
      <c r="R209" s="54"/>
      <c r="S209" s="54"/>
      <c r="T209" s="54"/>
      <c r="U209" s="54"/>
      <c r="V209" s="54"/>
      <c r="W209" s="54"/>
      <c r="X209" s="54"/>
      <c r="Y209" s="54"/>
      <c r="Z209" s="54"/>
      <c r="AA209" s="54"/>
      <c r="AB209" s="54"/>
      <c r="AC209" s="137"/>
      <c r="AD209" s="138"/>
    </row>
    <row r="210" spans="1:30">
      <c r="A210" s="51">
        <f t="shared" si="73"/>
        <v>207</v>
      </c>
      <c r="B210" s="52"/>
      <c r="C210" s="53"/>
      <c r="D210" s="52"/>
      <c r="E210" s="52"/>
      <c r="F210" s="52"/>
      <c r="G210" s="52"/>
      <c r="H210" s="52"/>
      <c r="I210" s="52"/>
      <c r="J210" s="52"/>
      <c r="K210" s="52"/>
      <c r="L210" s="52"/>
      <c r="M210" s="52"/>
      <c r="N210" s="52"/>
      <c r="O210" s="59"/>
      <c r="P210" s="54"/>
      <c r="Q210" s="136"/>
      <c r="R210" s="54"/>
      <c r="S210" s="54"/>
      <c r="T210" s="54"/>
      <c r="U210" s="54"/>
      <c r="V210" s="54"/>
      <c r="W210" s="54"/>
      <c r="X210" s="54"/>
      <c r="Y210" s="54"/>
      <c r="Z210" s="54"/>
      <c r="AA210" s="54"/>
      <c r="AB210" s="54"/>
      <c r="AC210" s="137"/>
      <c r="AD210" s="138"/>
    </row>
    <row r="211" spans="1:30">
      <c r="A211" s="51">
        <f t="shared" si="73"/>
        <v>208</v>
      </c>
      <c r="B211" s="52"/>
      <c r="C211" s="53"/>
      <c r="D211" s="52"/>
      <c r="E211" s="52"/>
      <c r="F211" s="52"/>
      <c r="G211" s="52"/>
      <c r="H211" s="52"/>
      <c r="I211" s="52"/>
      <c r="J211" s="52"/>
      <c r="K211" s="52"/>
      <c r="L211" s="52"/>
      <c r="M211" s="52"/>
      <c r="N211" s="52"/>
      <c r="O211" s="59"/>
      <c r="P211" s="54"/>
      <c r="Q211" s="136"/>
      <c r="R211" s="54"/>
      <c r="S211" s="54"/>
      <c r="T211" s="54"/>
      <c r="U211" s="54"/>
      <c r="V211" s="54"/>
      <c r="W211" s="54"/>
      <c r="X211" s="54"/>
      <c r="Y211" s="54"/>
      <c r="Z211" s="54"/>
      <c r="AA211" s="54"/>
      <c r="AB211" s="54"/>
      <c r="AC211" s="137"/>
      <c r="AD211" s="138"/>
    </row>
    <row r="212" spans="1:30">
      <c r="A212" s="51">
        <f t="shared" si="73"/>
        <v>209</v>
      </c>
      <c r="B212" s="52"/>
      <c r="C212" s="53"/>
      <c r="D212" s="52"/>
      <c r="E212" s="52"/>
      <c r="F212" s="52"/>
      <c r="G212" s="52"/>
      <c r="H212" s="52"/>
      <c r="I212" s="52"/>
      <c r="J212" s="52"/>
      <c r="K212" s="52"/>
      <c r="L212" s="52"/>
      <c r="M212" s="52"/>
      <c r="N212" s="52"/>
      <c r="O212" s="59"/>
      <c r="P212" s="54"/>
      <c r="Q212" s="136"/>
      <c r="R212" s="54"/>
      <c r="S212" s="54"/>
      <c r="T212" s="54"/>
      <c r="U212" s="54"/>
      <c r="V212" s="54"/>
      <c r="W212" s="54"/>
      <c r="X212" s="54"/>
      <c r="Y212" s="54"/>
      <c r="Z212" s="54"/>
      <c r="AA212" s="54"/>
      <c r="AB212" s="54"/>
      <c r="AC212" s="137"/>
      <c r="AD212" s="138"/>
    </row>
    <row r="213" spans="1:30">
      <c r="A213" s="51">
        <f t="shared" si="73"/>
        <v>210</v>
      </c>
      <c r="B213" s="52"/>
      <c r="C213" s="53"/>
      <c r="D213" s="52"/>
      <c r="E213" s="52"/>
      <c r="F213" s="52"/>
      <c r="G213" s="52"/>
      <c r="H213" s="52"/>
      <c r="I213" s="52"/>
      <c r="J213" s="52"/>
      <c r="K213" s="52"/>
      <c r="L213" s="52"/>
      <c r="M213" s="52"/>
      <c r="N213" s="52"/>
      <c r="O213" s="59"/>
      <c r="P213" s="54"/>
      <c r="Q213" s="136"/>
      <c r="R213" s="54"/>
      <c r="S213" s="54"/>
      <c r="T213" s="54"/>
      <c r="U213" s="54"/>
      <c r="V213" s="54"/>
      <c r="W213" s="54"/>
      <c r="X213" s="54"/>
      <c r="Y213" s="54"/>
      <c r="Z213" s="54"/>
      <c r="AA213" s="54"/>
      <c r="AB213" s="54"/>
      <c r="AC213" s="137"/>
      <c r="AD213" s="138"/>
    </row>
    <row r="214" spans="1:30">
      <c r="A214" s="51">
        <f t="shared" si="73"/>
        <v>211</v>
      </c>
      <c r="B214" s="52"/>
      <c r="C214" s="53"/>
      <c r="D214" s="52"/>
      <c r="E214" s="52"/>
      <c r="F214" s="52"/>
      <c r="G214" s="52"/>
      <c r="H214" s="52"/>
      <c r="I214" s="52"/>
      <c r="J214" s="52"/>
      <c r="K214" s="52"/>
      <c r="L214" s="52"/>
      <c r="M214" s="52"/>
      <c r="N214" s="52"/>
      <c r="O214" s="59"/>
      <c r="P214" s="54"/>
      <c r="Q214" s="136"/>
      <c r="R214" s="54"/>
      <c r="S214" s="54"/>
      <c r="T214" s="54"/>
      <c r="U214" s="54"/>
      <c r="V214" s="54"/>
      <c r="W214" s="54"/>
      <c r="X214" s="54"/>
      <c r="Y214" s="54"/>
      <c r="Z214" s="54"/>
      <c r="AA214" s="54"/>
      <c r="AB214" s="54"/>
      <c r="AC214" s="137"/>
      <c r="AD214" s="138"/>
    </row>
    <row r="215" spans="1:30">
      <c r="A215" s="51">
        <f t="shared" si="73"/>
        <v>212</v>
      </c>
      <c r="B215" s="52"/>
      <c r="C215" s="53"/>
      <c r="D215" s="52"/>
      <c r="E215" s="52"/>
      <c r="F215" s="52"/>
      <c r="G215" s="52"/>
      <c r="H215" s="52"/>
      <c r="I215" s="52"/>
      <c r="J215" s="52"/>
      <c r="K215" s="52"/>
      <c r="L215" s="52"/>
      <c r="M215" s="52"/>
      <c r="N215" s="52"/>
      <c r="O215" s="59"/>
      <c r="P215" s="54"/>
      <c r="Q215" s="136"/>
      <c r="R215" s="54"/>
      <c r="S215" s="54"/>
      <c r="T215" s="54"/>
      <c r="U215" s="54"/>
      <c r="V215" s="54"/>
      <c r="W215" s="54"/>
      <c r="X215" s="54"/>
      <c r="Y215" s="54"/>
      <c r="Z215" s="54"/>
      <c r="AA215" s="54"/>
      <c r="AB215" s="54"/>
      <c r="AC215" s="137"/>
      <c r="AD215" s="138"/>
    </row>
    <row r="216" spans="1:30">
      <c r="A216" s="51">
        <f t="shared" si="73"/>
        <v>213</v>
      </c>
      <c r="B216" s="52"/>
      <c r="C216" s="53"/>
      <c r="D216" s="52"/>
      <c r="E216" s="52"/>
      <c r="F216" s="52"/>
      <c r="G216" s="52"/>
      <c r="H216" s="52"/>
      <c r="I216" s="52"/>
      <c r="J216" s="52"/>
      <c r="K216" s="52"/>
      <c r="L216" s="52"/>
      <c r="M216" s="52"/>
      <c r="N216" s="52"/>
      <c r="O216" s="59"/>
      <c r="P216" s="54"/>
      <c r="Q216" s="136"/>
      <c r="R216" s="54"/>
      <c r="S216" s="54"/>
      <c r="T216" s="54"/>
      <c r="U216" s="54"/>
      <c r="V216" s="54"/>
      <c r="W216" s="54"/>
      <c r="X216" s="54"/>
      <c r="Y216" s="54"/>
      <c r="Z216" s="54"/>
      <c r="AA216" s="54"/>
      <c r="AB216" s="54"/>
      <c r="AC216" s="137"/>
      <c r="AD216" s="138"/>
    </row>
    <row r="217" spans="1:30">
      <c r="A217" s="51">
        <f t="shared" si="73"/>
        <v>214</v>
      </c>
      <c r="B217" s="52"/>
      <c r="C217" s="53"/>
      <c r="D217" s="52"/>
      <c r="E217" s="52"/>
      <c r="F217" s="52"/>
      <c r="G217" s="52"/>
      <c r="H217" s="52"/>
      <c r="I217" s="52"/>
      <c r="J217" s="52"/>
      <c r="K217" s="52"/>
      <c r="L217" s="52"/>
      <c r="M217" s="52"/>
      <c r="N217" s="52"/>
      <c r="O217" s="59"/>
      <c r="P217" s="54"/>
      <c r="Q217" s="136"/>
      <c r="R217" s="54"/>
      <c r="S217" s="54"/>
      <c r="T217" s="54"/>
      <c r="U217" s="54"/>
      <c r="V217" s="54"/>
      <c r="W217" s="54"/>
      <c r="X217" s="54"/>
      <c r="Y217" s="54"/>
      <c r="Z217" s="54"/>
      <c r="AA217" s="54"/>
      <c r="AB217" s="54"/>
      <c r="AC217" s="137"/>
      <c r="AD217" s="138"/>
    </row>
    <row r="218" spans="1:30">
      <c r="A218" s="51">
        <f t="shared" si="73"/>
        <v>215</v>
      </c>
      <c r="B218" s="52"/>
      <c r="C218" s="53"/>
      <c r="D218" s="52"/>
      <c r="E218" s="52"/>
      <c r="F218" s="52"/>
      <c r="G218" s="52"/>
      <c r="H218" s="52"/>
      <c r="I218" s="52"/>
      <c r="J218" s="52"/>
      <c r="K218" s="52"/>
      <c r="L218" s="52"/>
      <c r="M218" s="52"/>
      <c r="N218" s="52"/>
      <c r="O218" s="59"/>
      <c r="P218" s="54"/>
      <c r="Q218" s="136"/>
      <c r="R218" s="54"/>
      <c r="S218" s="54"/>
      <c r="T218" s="54"/>
      <c r="U218" s="54"/>
      <c r="V218" s="54"/>
      <c r="W218" s="54"/>
      <c r="X218" s="54"/>
      <c r="Y218" s="54"/>
      <c r="Z218" s="54"/>
      <c r="AA218" s="54"/>
      <c r="AB218" s="54"/>
      <c r="AC218" s="137"/>
      <c r="AD218" s="138"/>
    </row>
    <row r="219" spans="1:30">
      <c r="A219" s="51">
        <f t="shared" si="73"/>
        <v>216</v>
      </c>
      <c r="B219" s="52"/>
      <c r="C219" s="53"/>
      <c r="D219" s="52"/>
      <c r="E219" s="52"/>
      <c r="F219" s="52"/>
      <c r="G219" s="52"/>
      <c r="H219" s="52"/>
      <c r="I219" s="52"/>
      <c r="J219" s="52"/>
      <c r="K219" s="52"/>
      <c r="L219" s="52"/>
      <c r="M219" s="52"/>
      <c r="N219" s="52"/>
      <c r="O219" s="59"/>
      <c r="P219" s="54"/>
      <c r="Q219" s="136"/>
      <c r="R219" s="54"/>
      <c r="S219" s="54"/>
      <c r="T219" s="54"/>
      <c r="U219" s="54"/>
      <c r="V219" s="54"/>
      <c r="W219" s="54"/>
      <c r="X219" s="54"/>
      <c r="Y219" s="54"/>
      <c r="Z219" s="54"/>
      <c r="AA219" s="54"/>
      <c r="AB219" s="54"/>
      <c r="AC219" s="137"/>
      <c r="AD219" s="138"/>
    </row>
    <row r="220" spans="1:30">
      <c r="A220" s="51">
        <f t="shared" si="73"/>
        <v>217</v>
      </c>
      <c r="B220" s="52"/>
      <c r="C220" s="53"/>
      <c r="D220" s="52"/>
      <c r="E220" s="52"/>
      <c r="F220" s="52"/>
      <c r="G220" s="52"/>
      <c r="H220" s="52"/>
      <c r="I220" s="52"/>
      <c r="J220" s="52"/>
      <c r="K220" s="52"/>
      <c r="L220" s="52"/>
      <c r="M220" s="52"/>
      <c r="N220" s="52"/>
      <c r="O220" s="59"/>
      <c r="P220" s="54"/>
      <c r="Q220" s="136"/>
      <c r="R220" s="54"/>
      <c r="S220" s="54"/>
      <c r="T220" s="54"/>
      <c r="U220" s="54"/>
      <c r="V220" s="54"/>
      <c r="W220" s="54"/>
      <c r="X220" s="54"/>
      <c r="Y220" s="54"/>
      <c r="Z220" s="54"/>
      <c r="AA220" s="54"/>
      <c r="AB220" s="54"/>
      <c r="AC220" s="137"/>
      <c r="AD220" s="138"/>
    </row>
    <row r="221" spans="1:30">
      <c r="A221" s="51">
        <f t="shared" si="73"/>
        <v>218</v>
      </c>
      <c r="B221" s="52"/>
      <c r="C221" s="53"/>
      <c r="D221" s="52"/>
      <c r="E221" s="52"/>
      <c r="F221" s="52"/>
      <c r="G221" s="52"/>
      <c r="H221" s="52"/>
      <c r="I221" s="52"/>
      <c r="J221" s="52"/>
      <c r="K221" s="52"/>
      <c r="L221" s="52"/>
      <c r="M221" s="52"/>
      <c r="N221" s="52"/>
      <c r="O221" s="59"/>
      <c r="P221" s="54"/>
      <c r="Q221" s="136"/>
      <c r="R221" s="54"/>
      <c r="S221" s="54"/>
      <c r="T221" s="54"/>
      <c r="U221" s="54"/>
      <c r="V221" s="54"/>
      <c r="W221" s="54"/>
      <c r="X221" s="54"/>
      <c r="Y221" s="54"/>
      <c r="Z221" s="54"/>
      <c r="AA221" s="54"/>
      <c r="AB221" s="54"/>
      <c r="AC221" s="137"/>
      <c r="AD221" s="138"/>
    </row>
    <row r="222" spans="1:30">
      <c r="A222" s="51">
        <f t="shared" si="73"/>
        <v>219</v>
      </c>
      <c r="B222" s="52"/>
      <c r="C222" s="53"/>
      <c r="D222" s="52"/>
      <c r="E222" s="52"/>
      <c r="F222" s="52"/>
      <c r="G222" s="52"/>
      <c r="H222" s="52"/>
      <c r="I222" s="52"/>
      <c r="J222" s="52"/>
      <c r="K222" s="52"/>
      <c r="L222" s="52"/>
      <c r="M222" s="52"/>
      <c r="N222" s="52"/>
      <c r="O222" s="59"/>
      <c r="P222" s="52"/>
      <c r="Q222" s="53"/>
      <c r="R222" s="52"/>
      <c r="S222" s="52"/>
      <c r="T222" s="52"/>
      <c r="U222" s="52"/>
      <c r="V222" s="52"/>
      <c r="W222" s="52"/>
      <c r="X222" s="52"/>
      <c r="Y222" s="52"/>
      <c r="Z222" s="52"/>
      <c r="AA222" s="52"/>
      <c r="AB222" s="52"/>
      <c r="AD222" s="55"/>
    </row>
    <row r="223" spans="1:30">
      <c r="A223" s="51">
        <f t="shared" si="73"/>
        <v>220</v>
      </c>
      <c r="B223" s="52"/>
      <c r="C223" s="53"/>
      <c r="D223" s="52"/>
      <c r="E223" s="52"/>
      <c r="F223" s="52"/>
      <c r="G223" s="52"/>
      <c r="H223" s="52"/>
      <c r="I223" s="52"/>
      <c r="J223" s="52"/>
      <c r="K223" s="52"/>
      <c r="L223" s="52"/>
      <c r="M223" s="52"/>
      <c r="N223" s="52"/>
      <c r="O223" s="59"/>
      <c r="P223" s="52"/>
      <c r="Q223" s="53"/>
      <c r="R223" s="52"/>
      <c r="S223" s="52"/>
      <c r="T223" s="52"/>
      <c r="U223" s="52"/>
      <c r="V223" s="52"/>
      <c r="W223" s="52"/>
      <c r="X223" s="52"/>
      <c r="Y223" s="52"/>
      <c r="Z223" s="52"/>
      <c r="AA223" s="52"/>
      <c r="AB223" s="52"/>
      <c r="AD223" s="55"/>
    </row>
    <row r="224" spans="1:30">
      <c r="A224" s="51">
        <f t="shared" si="73"/>
        <v>221</v>
      </c>
      <c r="B224" s="52"/>
      <c r="C224" s="53"/>
      <c r="D224" s="52"/>
      <c r="E224" s="52"/>
      <c r="F224" s="52"/>
      <c r="G224" s="52"/>
      <c r="H224" s="52"/>
      <c r="I224" s="52"/>
      <c r="J224" s="52"/>
      <c r="K224" s="52"/>
      <c r="L224" s="52"/>
      <c r="M224" s="52"/>
      <c r="N224" s="52"/>
      <c r="O224" s="59"/>
      <c r="P224" s="52"/>
      <c r="Q224" s="53"/>
      <c r="R224" s="52"/>
      <c r="S224" s="52"/>
      <c r="T224" s="52"/>
      <c r="U224" s="52"/>
      <c r="V224" s="52"/>
      <c r="W224" s="52"/>
      <c r="X224" s="52"/>
      <c r="Y224" s="52"/>
      <c r="Z224" s="52"/>
      <c r="AA224" s="52"/>
      <c r="AB224" s="52"/>
      <c r="AD224" s="55"/>
    </row>
    <row r="225" spans="1:30">
      <c r="A225" s="51">
        <f t="shared" si="73"/>
        <v>222</v>
      </c>
      <c r="B225" s="52"/>
      <c r="C225" s="53"/>
      <c r="D225" s="52"/>
      <c r="E225" s="52"/>
      <c r="F225" s="52"/>
      <c r="G225" s="52"/>
      <c r="H225" s="52"/>
      <c r="I225" s="52"/>
      <c r="J225" s="52"/>
      <c r="K225" s="52"/>
      <c r="L225" s="52"/>
      <c r="M225" s="52"/>
      <c r="N225" s="52"/>
      <c r="O225" s="59"/>
      <c r="P225" s="52"/>
      <c r="Q225" s="53"/>
      <c r="R225" s="52"/>
      <c r="S225" s="52"/>
      <c r="T225" s="52"/>
      <c r="U225" s="52"/>
      <c r="V225" s="52"/>
      <c r="W225" s="52"/>
      <c r="X225" s="52"/>
      <c r="Y225" s="52"/>
      <c r="Z225" s="52"/>
      <c r="AA225" s="52"/>
      <c r="AB225" s="52"/>
      <c r="AD225" s="55"/>
    </row>
    <row r="226" spans="1:30">
      <c r="A226" s="51">
        <f t="shared" si="73"/>
        <v>223</v>
      </c>
      <c r="B226" s="52"/>
      <c r="C226" s="53"/>
      <c r="D226" s="52"/>
      <c r="E226" s="52"/>
      <c r="F226" s="52"/>
      <c r="G226" s="52"/>
      <c r="H226" s="52"/>
      <c r="I226" s="52"/>
      <c r="J226" s="52"/>
      <c r="K226" s="52"/>
      <c r="L226" s="52"/>
      <c r="M226" s="52"/>
      <c r="N226" s="52"/>
      <c r="O226" s="59"/>
      <c r="P226" s="52"/>
      <c r="Q226" s="53"/>
      <c r="R226" s="52"/>
      <c r="S226" s="52"/>
      <c r="T226" s="52"/>
      <c r="U226" s="52"/>
      <c r="V226" s="52"/>
      <c r="W226" s="52"/>
      <c r="X226" s="52"/>
      <c r="Y226" s="52"/>
      <c r="Z226" s="52"/>
      <c r="AA226" s="52"/>
      <c r="AB226" s="52"/>
      <c r="AD226" s="55"/>
    </row>
    <row r="227" spans="1:30">
      <c r="A227" s="51">
        <f t="shared" si="73"/>
        <v>224</v>
      </c>
      <c r="B227" s="52"/>
      <c r="C227" s="53"/>
      <c r="D227" s="52"/>
      <c r="E227" s="52"/>
      <c r="F227" s="52"/>
      <c r="G227" s="52"/>
      <c r="H227" s="52"/>
      <c r="I227" s="52"/>
      <c r="J227" s="52"/>
      <c r="K227" s="52"/>
      <c r="L227" s="52"/>
      <c r="M227" s="52"/>
      <c r="N227" s="52"/>
      <c r="O227" s="59"/>
      <c r="P227" s="52"/>
      <c r="Q227" s="53"/>
      <c r="R227" s="52"/>
      <c r="S227" s="52"/>
      <c r="T227" s="52"/>
      <c r="U227" s="52"/>
      <c r="V227" s="52"/>
      <c r="W227" s="52"/>
      <c r="X227" s="52"/>
      <c r="Y227" s="52"/>
      <c r="Z227" s="52"/>
      <c r="AA227" s="52"/>
      <c r="AB227" s="52"/>
      <c r="AD227" s="55"/>
    </row>
    <row r="228" spans="1:30">
      <c r="A228" s="51">
        <f t="shared" si="73"/>
        <v>225</v>
      </c>
      <c r="B228" s="52"/>
      <c r="C228" s="53"/>
      <c r="D228" s="52"/>
      <c r="E228" s="52"/>
      <c r="F228" s="52"/>
      <c r="G228" s="52"/>
      <c r="H228" s="52"/>
      <c r="I228" s="52"/>
      <c r="J228" s="52"/>
      <c r="K228" s="52"/>
      <c r="L228" s="52"/>
      <c r="M228" s="52"/>
      <c r="N228" s="52"/>
      <c r="O228" s="59"/>
      <c r="P228" s="52"/>
      <c r="Q228" s="53"/>
      <c r="R228" s="52"/>
      <c r="S228" s="52"/>
      <c r="T228" s="52"/>
      <c r="U228" s="52"/>
      <c r="V228" s="52"/>
      <c r="W228" s="52"/>
      <c r="X228" s="52"/>
      <c r="Y228" s="52"/>
      <c r="Z228" s="52"/>
      <c r="AA228" s="52"/>
      <c r="AB228" s="52"/>
      <c r="AD228" s="55"/>
    </row>
    <row r="229" spans="1:30">
      <c r="A229" s="51">
        <f t="shared" si="73"/>
        <v>226</v>
      </c>
      <c r="B229" s="52"/>
      <c r="C229" s="53"/>
      <c r="D229" s="52"/>
      <c r="E229" s="52"/>
      <c r="F229" s="52"/>
      <c r="G229" s="52"/>
      <c r="H229" s="52"/>
      <c r="I229" s="52"/>
      <c r="J229" s="52"/>
      <c r="K229" s="52"/>
      <c r="L229" s="52"/>
      <c r="M229" s="52"/>
      <c r="N229" s="52"/>
      <c r="O229" s="59"/>
      <c r="P229" s="52"/>
      <c r="Q229" s="53"/>
      <c r="R229" s="52"/>
      <c r="S229" s="52"/>
      <c r="T229" s="52"/>
      <c r="U229" s="52"/>
      <c r="V229" s="52"/>
      <c r="W229" s="52"/>
      <c r="X229" s="52"/>
      <c r="Y229" s="52"/>
      <c r="Z229" s="52"/>
      <c r="AA229" s="52"/>
      <c r="AB229" s="52"/>
      <c r="AD229" s="55"/>
    </row>
    <row r="230" spans="1:30">
      <c r="A230" s="51">
        <f t="shared" si="73"/>
        <v>227</v>
      </c>
      <c r="B230" s="52"/>
      <c r="C230" s="53"/>
      <c r="D230" s="52"/>
      <c r="E230" s="52"/>
      <c r="F230" s="52"/>
      <c r="G230" s="52"/>
      <c r="H230" s="52"/>
      <c r="I230" s="52"/>
      <c r="J230" s="52"/>
      <c r="K230" s="52"/>
      <c r="L230" s="52"/>
      <c r="M230" s="52"/>
      <c r="N230" s="52"/>
      <c r="O230" s="59"/>
      <c r="P230" s="52"/>
      <c r="Q230" s="53"/>
      <c r="R230" s="52"/>
      <c r="S230" s="52"/>
      <c r="T230" s="52"/>
      <c r="U230" s="52"/>
      <c r="V230" s="52"/>
      <c r="W230" s="52"/>
      <c r="X230" s="52"/>
      <c r="Y230" s="52"/>
      <c r="Z230" s="52"/>
      <c r="AA230" s="52"/>
      <c r="AB230" s="52"/>
      <c r="AD230" s="55"/>
    </row>
    <row r="231" spans="1:30">
      <c r="A231" s="51">
        <f t="shared" si="73"/>
        <v>228</v>
      </c>
      <c r="B231" s="52"/>
      <c r="C231" s="53"/>
      <c r="D231" s="52"/>
      <c r="E231" s="52"/>
      <c r="F231" s="52"/>
      <c r="G231" s="52"/>
      <c r="H231" s="52"/>
      <c r="I231" s="52"/>
      <c r="J231" s="52"/>
      <c r="K231" s="52"/>
      <c r="L231" s="52"/>
      <c r="M231" s="52"/>
      <c r="N231" s="52"/>
      <c r="O231" s="59"/>
      <c r="P231" s="52"/>
      <c r="Q231" s="53"/>
      <c r="R231" s="52"/>
      <c r="S231" s="52"/>
      <c r="T231" s="52"/>
      <c r="U231" s="52"/>
      <c r="V231" s="52"/>
      <c r="W231" s="52"/>
      <c r="X231" s="52"/>
      <c r="Y231" s="52"/>
      <c r="Z231" s="52"/>
      <c r="AA231" s="52"/>
      <c r="AB231" s="52"/>
      <c r="AD231" s="55"/>
    </row>
    <row r="232" spans="1:30">
      <c r="A232" s="51">
        <f t="shared" si="73"/>
        <v>229</v>
      </c>
      <c r="B232" s="52"/>
      <c r="C232" s="53"/>
      <c r="D232" s="52"/>
      <c r="E232" s="52"/>
      <c r="F232" s="52"/>
      <c r="G232" s="52"/>
      <c r="H232" s="52"/>
      <c r="I232" s="52"/>
      <c r="J232" s="52"/>
      <c r="K232" s="52"/>
      <c r="L232" s="52"/>
      <c r="M232" s="52"/>
      <c r="N232" s="52"/>
      <c r="O232" s="59"/>
      <c r="P232" s="52"/>
      <c r="Q232" s="53"/>
      <c r="R232" s="52"/>
      <c r="S232" s="52"/>
      <c r="T232" s="52"/>
      <c r="U232" s="52"/>
      <c r="V232" s="52"/>
      <c r="W232" s="52"/>
      <c r="X232" s="52"/>
      <c r="Y232" s="52"/>
      <c r="Z232" s="52"/>
      <c r="AA232" s="52"/>
      <c r="AB232" s="52"/>
      <c r="AD232" s="55"/>
    </row>
    <row r="233" spans="1:30">
      <c r="A233" s="51">
        <f t="shared" si="73"/>
        <v>230</v>
      </c>
      <c r="B233" s="52"/>
      <c r="C233" s="53"/>
      <c r="D233" s="52"/>
      <c r="E233" s="52"/>
      <c r="F233" s="52"/>
      <c r="G233" s="52"/>
      <c r="H233" s="52"/>
      <c r="I233" s="52"/>
      <c r="J233" s="52"/>
      <c r="K233" s="52"/>
      <c r="L233" s="52"/>
      <c r="M233" s="52"/>
      <c r="N233" s="52"/>
      <c r="O233" s="59"/>
      <c r="P233" s="52"/>
      <c r="Q233" s="53"/>
      <c r="R233" s="52"/>
      <c r="S233" s="52"/>
      <c r="T233" s="52"/>
      <c r="U233" s="52"/>
      <c r="V233" s="52"/>
      <c r="W233" s="52"/>
      <c r="X233" s="52"/>
      <c r="Y233" s="52"/>
      <c r="Z233" s="52"/>
      <c r="AA233" s="52"/>
      <c r="AB233" s="52"/>
      <c r="AD233" s="55"/>
    </row>
    <row r="234" spans="1:30">
      <c r="A234" s="51">
        <f t="shared" si="73"/>
        <v>231</v>
      </c>
      <c r="B234" s="52"/>
      <c r="C234" s="53"/>
      <c r="D234" s="52"/>
      <c r="E234" s="52"/>
      <c r="F234" s="52"/>
      <c r="G234" s="52"/>
      <c r="H234" s="52"/>
      <c r="I234" s="52"/>
      <c r="J234" s="52"/>
      <c r="K234" s="52"/>
      <c r="L234" s="52"/>
      <c r="M234" s="52"/>
      <c r="N234" s="52"/>
      <c r="O234" s="59"/>
      <c r="P234" s="52"/>
      <c r="Q234" s="53"/>
      <c r="R234" s="52"/>
      <c r="S234" s="52"/>
      <c r="T234" s="52"/>
      <c r="U234" s="52"/>
      <c r="V234" s="52"/>
      <c r="W234" s="52"/>
      <c r="X234" s="52"/>
      <c r="Y234" s="52"/>
      <c r="Z234" s="52"/>
      <c r="AA234" s="52"/>
      <c r="AB234" s="52"/>
      <c r="AD234" s="55"/>
    </row>
    <row r="235" spans="1:30">
      <c r="A235" s="51">
        <f t="shared" si="73"/>
        <v>232</v>
      </c>
      <c r="B235" s="52"/>
      <c r="C235" s="53"/>
      <c r="D235" s="52"/>
      <c r="E235" s="52"/>
      <c r="F235" s="52"/>
      <c r="G235" s="52"/>
      <c r="H235" s="52"/>
      <c r="I235" s="52"/>
      <c r="J235" s="52"/>
      <c r="K235" s="52"/>
      <c r="L235" s="52"/>
      <c r="M235" s="52"/>
      <c r="N235" s="52"/>
      <c r="O235" s="59"/>
      <c r="P235" s="52"/>
      <c r="Q235" s="53"/>
      <c r="R235" s="52"/>
      <c r="S235" s="52"/>
      <c r="T235" s="52"/>
      <c r="U235" s="52"/>
      <c r="V235" s="52"/>
      <c r="W235" s="52"/>
      <c r="X235" s="52"/>
      <c r="Y235" s="52"/>
      <c r="Z235" s="52"/>
      <c r="AA235" s="52"/>
      <c r="AB235" s="52"/>
      <c r="AD235" s="55"/>
    </row>
    <row r="236" spans="1:30">
      <c r="A236" s="51">
        <f t="shared" si="73"/>
        <v>233</v>
      </c>
      <c r="B236" s="52"/>
      <c r="C236" s="53"/>
      <c r="D236" s="52"/>
      <c r="E236" s="52"/>
      <c r="F236" s="52"/>
      <c r="G236" s="52"/>
      <c r="H236" s="52"/>
      <c r="I236" s="52"/>
      <c r="J236" s="52"/>
      <c r="K236" s="52"/>
      <c r="L236" s="52"/>
      <c r="M236" s="52"/>
      <c r="N236" s="52"/>
      <c r="O236" s="59"/>
      <c r="P236" s="52"/>
      <c r="Q236" s="53"/>
      <c r="R236" s="52"/>
      <c r="S236" s="52"/>
      <c r="T236" s="52"/>
      <c r="U236" s="52"/>
      <c r="V236" s="52"/>
      <c r="W236" s="52"/>
      <c r="X236" s="52"/>
      <c r="Y236" s="52"/>
      <c r="Z236" s="52"/>
      <c r="AA236" s="52"/>
      <c r="AB236" s="52"/>
      <c r="AD236" s="55"/>
    </row>
    <row r="237" spans="1:30">
      <c r="A237" s="51">
        <f t="shared" si="73"/>
        <v>234</v>
      </c>
      <c r="B237" s="52"/>
      <c r="C237" s="53"/>
      <c r="D237" s="52"/>
      <c r="E237" s="52"/>
      <c r="F237" s="52"/>
      <c r="G237" s="52"/>
      <c r="H237" s="52"/>
      <c r="I237" s="52"/>
      <c r="J237" s="52"/>
      <c r="K237" s="52"/>
      <c r="L237" s="52"/>
      <c r="M237" s="52"/>
      <c r="N237" s="52"/>
      <c r="O237" s="59"/>
      <c r="P237" s="52"/>
      <c r="Q237" s="53"/>
      <c r="R237" s="52"/>
      <c r="S237" s="52"/>
      <c r="T237" s="52"/>
      <c r="U237" s="52"/>
      <c r="V237" s="52"/>
      <c r="W237" s="52"/>
      <c r="X237" s="52"/>
      <c r="Y237" s="52"/>
      <c r="Z237" s="52"/>
      <c r="AA237" s="52"/>
      <c r="AB237" s="52"/>
      <c r="AD237" s="55"/>
    </row>
    <row r="238" spans="1:30">
      <c r="A238" s="51">
        <f t="shared" si="73"/>
        <v>235</v>
      </c>
      <c r="B238" s="52"/>
      <c r="C238" s="53"/>
      <c r="D238" s="52"/>
      <c r="E238" s="52"/>
      <c r="F238" s="52"/>
      <c r="G238" s="52"/>
      <c r="H238" s="52"/>
      <c r="I238" s="52"/>
      <c r="J238" s="52"/>
      <c r="K238" s="52"/>
      <c r="L238" s="52"/>
      <c r="M238" s="52"/>
      <c r="N238" s="52"/>
      <c r="O238" s="59"/>
      <c r="P238" s="52"/>
      <c r="Q238" s="53"/>
      <c r="R238" s="52"/>
      <c r="S238" s="52"/>
      <c r="T238" s="52"/>
      <c r="U238" s="52"/>
      <c r="V238" s="52"/>
      <c r="W238" s="52"/>
      <c r="X238" s="52"/>
      <c r="Y238" s="52"/>
      <c r="Z238" s="52"/>
      <c r="AA238" s="52"/>
      <c r="AB238" s="52"/>
      <c r="AD238" s="55"/>
    </row>
    <row r="239" spans="1:30">
      <c r="A239" s="51">
        <f t="shared" si="73"/>
        <v>236</v>
      </c>
      <c r="B239" s="52"/>
      <c r="C239" s="53"/>
      <c r="D239" s="52"/>
      <c r="E239" s="52"/>
      <c r="F239" s="52"/>
      <c r="G239" s="52"/>
      <c r="H239" s="52"/>
      <c r="I239" s="52"/>
      <c r="J239" s="52"/>
      <c r="K239" s="52"/>
      <c r="L239" s="52"/>
      <c r="M239" s="52"/>
      <c r="N239" s="52"/>
      <c r="O239" s="59"/>
      <c r="P239" s="52"/>
      <c r="Q239" s="53"/>
      <c r="R239" s="52"/>
      <c r="S239" s="52"/>
      <c r="T239" s="52"/>
      <c r="U239" s="52"/>
      <c r="V239" s="52"/>
      <c r="W239" s="52"/>
      <c r="X239" s="52"/>
      <c r="Y239" s="52"/>
      <c r="Z239" s="52"/>
      <c r="AA239" s="52"/>
      <c r="AB239" s="52"/>
      <c r="AD239" s="55"/>
    </row>
    <row r="240" spans="1:30">
      <c r="A240" s="51">
        <f t="shared" si="73"/>
        <v>237</v>
      </c>
      <c r="B240" s="52"/>
      <c r="C240" s="53"/>
      <c r="D240" s="52"/>
      <c r="E240" s="52"/>
      <c r="F240" s="52"/>
      <c r="G240" s="52"/>
      <c r="H240" s="52"/>
      <c r="I240" s="52"/>
      <c r="J240" s="52"/>
      <c r="K240" s="52"/>
      <c r="L240" s="52"/>
      <c r="M240" s="52"/>
      <c r="N240" s="52"/>
      <c r="O240" s="59"/>
      <c r="P240" s="52"/>
      <c r="Q240" s="53"/>
      <c r="R240" s="52"/>
      <c r="S240" s="52"/>
      <c r="T240" s="52"/>
      <c r="U240" s="52"/>
      <c r="V240" s="52"/>
      <c r="W240" s="52"/>
      <c r="X240" s="52"/>
      <c r="Y240" s="52"/>
      <c r="Z240" s="52"/>
      <c r="AA240" s="52"/>
      <c r="AB240" s="52"/>
      <c r="AD240" s="55"/>
    </row>
    <row r="241" spans="1:30">
      <c r="A241" s="51">
        <f t="shared" si="73"/>
        <v>238</v>
      </c>
      <c r="B241" s="52"/>
      <c r="C241" s="53"/>
      <c r="D241" s="52"/>
      <c r="E241" s="52"/>
      <c r="F241" s="52"/>
      <c r="G241" s="52"/>
      <c r="H241" s="52"/>
      <c r="I241" s="52"/>
      <c r="J241" s="52"/>
      <c r="K241" s="52"/>
      <c r="L241" s="52"/>
      <c r="M241" s="52"/>
      <c r="N241" s="52"/>
      <c r="O241" s="59"/>
      <c r="P241" s="52"/>
      <c r="Q241" s="53"/>
      <c r="R241" s="52"/>
      <c r="S241" s="52"/>
      <c r="T241" s="52"/>
      <c r="U241" s="52"/>
      <c r="V241" s="52"/>
      <c r="W241" s="52"/>
      <c r="X241" s="52"/>
      <c r="Y241" s="52"/>
      <c r="Z241" s="52"/>
      <c r="AA241" s="52"/>
      <c r="AB241" s="52"/>
      <c r="AD241" s="55"/>
    </row>
    <row r="242" spans="1:30">
      <c r="A242" s="51">
        <f t="shared" si="73"/>
        <v>239</v>
      </c>
      <c r="B242" s="52"/>
      <c r="C242" s="53"/>
      <c r="D242" s="52"/>
      <c r="E242" s="52"/>
      <c r="F242" s="52"/>
      <c r="G242" s="52"/>
      <c r="H242" s="52"/>
      <c r="I242" s="52"/>
      <c r="J242" s="52"/>
      <c r="K242" s="52"/>
      <c r="L242" s="52"/>
      <c r="M242" s="52"/>
      <c r="N242" s="52"/>
      <c r="O242" s="59"/>
      <c r="P242" s="52"/>
      <c r="Q242" s="53"/>
      <c r="R242" s="52"/>
      <c r="S242" s="52"/>
      <c r="T242" s="52"/>
      <c r="U242" s="52"/>
      <c r="V242" s="52"/>
      <c r="W242" s="52"/>
      <c r="X242" s="52"/>
      <c r="Y242" s="52"/>
      <c r="Z242" s="52"/>
      <c r="AA242" s="52"/>
      <c r="AB242" s="52"/>
      <c r="AD242" s="55"/>
    </row>
    <row r="243" spans="1:30">
      <c r="A243" s="51">
        <f t="shared" si="73"/>
        <v>240</v>
      </c>
      <c r="B243" s="52"/>
      <c r="C243" s="53"/>
      <c r="D243" s="52"/>
      <c r="E243" s="52"/>
      <c r="F243" s="52"/>
      <c r="G243" s="52"/>
      <c r="H243" s="52"/>
      <c r="I243" s="52"/>
      <c r="J243" s="52"/>
      <c r="K243" s="52"/>
      <c r="L243" s="52"/>
      <c r="M243" s="52"/>
      <c r="N243" s="52"/>
      <c r="O243" s="59"/>
      <c r="P243" s="52"/>
      <c r="Q243" s="53"/>
      <c r="R243" s="52"/>
      <c r="S243" s="52"/>
      <c r="T243" s="52"/>
      <c r="U243" s="52"/>
      <c r="V243" s="52"/>
      <c r="W243" s="52"/>
      <c r="X243" s="52"/>
      <c r="Y243" s="52"/>
      <c r="Z243" s="52"/>
      <c r="AA243" s="52"/>
      <c r="AB243" s="52"/>
      <c r="AD243" s="55"/>
    </row>
    <row r="244" spans="1:30">
      <c r="A244" s="51">
        <f t="shared" si="73"/>
        <v>241</v>
      </c>
      <c r="B244" s="52"/>
      <c r="C244" s="53"/>
      <c r="D244" s="52"/>
      <c r="E244" s="52"/>
      <c r="F244" s="52"/>
      <c r="G244" s="52"/>
      <c r="H244" s="52"/>
      <c r="I244" s="52"/>
      <c r="J244" s="52"/>
      <c r="K244" s="52"/>
      <c r="L244" s="52"/>
      <c r="M244" s="52"/>
      <c r="N244" s="52"/>
      <c r="O244" s="59"/>
      <c r="P244" s="52"/>
      <c r="Q244" s="53"/>
      <c r="R244" s="52"/>
      <c r="S244" s="52"/>
      <c r="T244" s="52"/>
      <c r="U244" s="52"/>
      <c r="V244" s="52"/>
      <c r="W244" s="52"/>
      <c r="X244" s="52"/>
      <c r="Y244" s="52"/>
      <c r="Z244" s="52"/>
      <c r="AA244" s="52"/>
      <c r="AB244" s="52"/>
      <c r="AD244" s="55"/>
    </row>
    <row r="245" spans="1:30">
      <c r="A245" s="51">
        <f t="shared" si="73"/>
        <v>242</v>
      </c>
      <c r="B245" s="52"/>
      <c r="C245" s="53"/>
      <c r="D245" s="52"/>
      <c r="E245" s="52"/>
      <c r="F245" s="52"/>
      <c r="G245" s="52"/>
      <c r="H245" s="52"/>
      <c r="I245" s="52"/>
      <c r="J245" s="52"/>
      <c r="K245" s="52"/>
      <c r="L245" s="52"/>
      <c r="M245" s="52"/>
      <c r="N245" s="52"/>
      <c r="O245" s="59"/>
      <c r="P245" s="52"/>
      <c r="Q245" s="53"/>
      <c r="R245" s="52"/>
      <c r="S245" s="52"/>
      <c r="T245" s="52"/>
      <c r="U245" s="52"/>
      <c r="V245" s="52"/>
      <c r="W245" s="52"/>
      <c r="X245" s="52"/>
      <c r="Y245" s="52"/>
      <c r="Z245" s="52"/>
      <c r="AA245" s="52"/>
      <c r="AB245" s="52"/>
      <c r="AD245" s="55"/>
    </row>
    <row r="246" spans="1:30">
      <c r="A246" s="51">
        <f t="shared" si="73"/>
        <v>243</v>
      </c>
      <c r="B246" s="52"/>
      <c r="C246" s="53"/>
      <c r="D246" s="52"/>
      <c r="E246" s="52"/>
      <c r="F246" s="52"/>
      <c r="G246" s="52"/>
      <c r="H246" s="52"/>
      <c r="I246" s="52"/>
      <c r="J246" s="52"/>
      <c r="K246" s="52"/>
      <c r="L246" s="52"/>
      <c r="M246" s="52"/>
      <c r="N246" s="52"/>
      <c r="O246" s="59"/>
      <c r="P246" s="52"/>
      <c r="Q246" s="53"/>
      <c r="R246" s="52"/>
      <c r="S246" s="52"/>
      <c r="T246" s="52"/>
      <c r="U246" s="52"/>
      <c r="V246" s="52"/>
      <c r="W246" s="52"/>
      <c r="X246" s="52"/>
      <c r="Y246" s="52"/>
      <c r="Z246" s="52"/>
      <c r="AA246" s="52"/>
      <c r="AB246" s="52"/>
      <c r="AD246" s="55"/>
    </row>
    <row r="247" spans="1:30">
      <c r="A247" s="51">
        <f t="shared" si="73"/>
        <v>244</v>
      </c>
      <c r="B247" s="52"/>
      <c r="C247" s="53"/>
      <c r="D247" s="52"/>
      <c r="E247" s="52"/>
      <c r="F247" s="52"/>
      <c r="G247" s="52"/>
      <c r="H247" s="52"/>
      <c r="I247" s="52"/>
      <c r="J247" s="52"/>
      <c r="K247" s="52"/>
      <c r="L247" s="52"/>
      <c r="M247" s="52"/>
      <c r="N247" s="52"/>
      <c r="O247" s="59"/>
      <c r="P247" s="52"/>
      <c r="Q247" s="53"/>
      <c r="R247" s="52"/>
      <c r="S247" s="52"/>
      <c r="T247" s="52"/>
      <c r="U247" s="52"/>
      <c r="V247" s="52"/>
      <c r="W247" s="52"/>
      <c r="X247" s="52"/>
      <c r="Y247" s="52"/>
      <c r="Z247" s="52"/>
      <c r="AA247" s="52"/>
      <c r="AB247" s="52"/>
      <c r="AD247" s="55"/>
    </row>
    <row r="248" spans="1:30">
      <c r="A248" s="51">
        <f t="shared" si="73"/>
        <v>245</v>
      </c>
      <c r="B248" s="52"/>
      <c r="C248" s="53"/>
      <c r="D248" s="52"/>
      <c r="E248" s="52"/>
      <c r="F248" s="52"/>
      <c r="G248" s="52"/>
      <c r="H248" s="52"/>
      <c r="I248" s="52"/>
      <c r="J248" s="52"/>
      <c r="K248" s="52"/>
      <c r="L248" s="52"/>
      <c r="M248" s="52"/>
      <c r="N248" s="52"/>
      <c r="O248" s="59"/>
      <c r="P248" s="52"/>
      <c r="Q248" s="53"/>
      <c r="R248" s="52"/>
      <c r="S248" s="52"/>
      <c r="T248" s="52"/>
      <c r="U248" s="52"/>
      <c r="V248" s="52"/>
      <c r="W248" s="52"/>
      <c r="X248" s="52"/>
      <c r="Y248" s="52"/>
      <c r="Z248" s="52"/>
      <c r="AA248" s="52"/>
      <c r="AB248" s="52"/>
      <c r="AD248" s="55"/>
    </row>
    <row r="249" spans="1:30">
      <c r="A249" s="51">
        <f t="shared" si="73"/>
        <v>246</v>
      </c>
      <c r="B249" s="52"/>
      <c r="C249" s="53"/>
      <c r="D249" s="52"/>
      <c r="E249" s="52"/>
      <c r="F249" s="52"/>
      <c r="G249" s="52"/>
      <c r="H249" s="52"/>
      <c r="I249" s="52"/>
      <c r="J249" s="52"/>
      <c r="K249" s="52"/>
      <c r="L249" s="52"/>
      <c r="M249" s="52"/>
      <c r="N249" s="52"/>
      <c r="O249" s="59"/>
      <c r="P249" s="52"/>
      <c r="Q249" s="53"/>
      <c r="R249" s="52"/>
      <c r="S249" s="52"/>
      <c r="T249" s="52"/>
      <c r="U249" s="52"/>
      <c r="V249" s="52"/>
      <c r="W249" s="52"/>
      <c r="X249" s="52"/>
      <c r="Y249" s="52"/>
      <c r="Z249" s="52"/>
      <c r="AA249" s="52"/>
      <c r="AB249" s="52"/>
      <c r="AD249" s="55"/>
    </row>
    <row r="250" spans="1:30">
      <c r="A250" s="51">
        <f t="shared" si="73"/>
        <v>247</v>
      </c>
      <c r="B250" s="52"/>
      <c r="C250" s="53"/>
      <c r="D250" s="52"/>
      <c r="E250" s="52"/>
      <c r="F250" s="52"/>
      <c r="G250" s="52"/>
      <c r="H250" s="52"/>
      <c r="I250" s="52"/>
      <c r="J250" s="52"/>
      <c r="K250" s="52"/>
      <c r="L250" s="52"/>
      <c r="M250" s="52"/>
      <c r="N250" s="52"/>
      <c r="O250" s="59"/>
      <c r="P250" s="52"/>
      <c r="Q250" s="53"/>
      <c r="R250" s="52"/>
      <c r="S250" s="52"/>
      <c r="T250" s="52"/>
      <c r="U250" s="52"/>
      <c r="V250" s="52"/>
      <c r="W250" s="52"/>
      <c r="X250" s="52"/>
      <c r="Y250" s="52"/>
      <c r="Z250" s="52"/>
      <c r="AA250" s="52"/>
      <c r="AB250" s="52"/>
      <c r="AD250" s="55"/>
    </row>
    <row r="251" spans="1:30">
      <c r="A251" s="51">
        <f t="shared" si="73"/>
        <v>248</v>
      </c>
      <c r="B251" s="52"/>
      <c r="C251" s="53"/>
      <c r="D251" s="52"/>
      <c r="E251" s="52"/>
      <c r="F251" s="52"/>
      <c r="G251" s="52"/>
      <c r="H251" s="52"/>
      <c r="I251" s="52"/>
      <c r="J251" s="52"/>
      <c r="K251" s="52"/>
      <c r="L251" s="52"/>
      <c r="M251" s="52"/>
      <c r="N251" s="52"/>
      <c r="O251" s="59"/>
      <c r="P251" s="52"/>
      <c r="Q251" s="53"/>
      <c r="R251" s="52"/>
      <c r="S251" s="52"/>
      <c r="T251" s="52"/>
      <c r="U251" s="52"/>
      <c r="V251" s="52"/>
      <c r="W251" s="52"/>
      <c r="X251" s="52"/>
      <c r="Y251" s="52"/>
      <c r="Z251" s="52"/>
      <c r="AA251" s="52"/>
      <c r="AB251" s="52"/>
      <c r="AD251" s="55"/>
    </row>
    <row r="252" spans="1:30">
      <c r="A252" s="51">
        <f t="shared" si="73"/>
        <v>249</v>
      </c>
      <c r="B252" s="52"/>
      <c r="C252" s="53"/>
      <c r="D252" s="52"/>
      <c r="E252" s="52"/>
      <c r="F252" s="52"/>
      <c r="G252" s="52"/>
      <c r="H252" s="52"/>
      <c r="I252" s="52"/>
      <c r="J252" s="52"/>
      <c r="K252" s="52"/>
      <c r="L252" s="52"/>
      <c r="M252" s="52"/>
      <c r="N252" s="52"/>
      <c r="O252" s="59"/>
      <c r="P252" s="52"/>
      <c r="Q252" s="53"/>
      <c r="R252" s="52"/>
      <c r="S252" s="52"/>
      <c r="T252" s="52"/>
      <c r="U252" s="52"/>
      <c r="V252" s="52"/>
      <c r="W252" s="52"/>
      <c r="X252" s="52"/>
      <c r="Y252" s="52"/>
      <c r="Z252" s="52"/>
      <c r="AA252" s="52"/>
      <c r="AB252" s="52"/>
      <c r="AD252" s="55"/>
    </row>
    <row r="253" spans="1:30">
      <c r="A253" s="51">
        <f t="shared" si="73"/>
        <v>250</v>
      </c>
      <c r="B253" s="52"/>
      <c r="C253" s="53"/>
      <c r="D253" s="52"/>
      <c r="E253" s="52"/>
      <c r="F253" s="52"/>
      <c r="G253" s="52"/>
      <c r="H253" s="52"/>
      <c r="I253" s="52"/>
      <c r="J253" s="52"/>
      <c r="K253" s="52"/>
      <c r="L253" s="52"/>
      <c r="M253" s="52"/>
      <c r="N253" s="52"/>
      <c r="O253" s="59"/>
      <c r="P253" s="52"/>
      <c r="Q253" s="53"/>
      <c r="R253" s="52"/>
      <c r="S253" s="52"/>
      <c r="T253" s="52"/>
      <c r="U253" s="52"/>
      <c r="V253" s="52"/>
      <c r="W253" s="52"/>
      <c r="X253" s="52"/>
      <c r="Y253" s="52"/>
      <c r="Z253" s="52"/>
      <c r="AA253" s="52"/>
      <c r="AB253" s="52"/>
      <c r="AD253" s="55"/>
    </row>
    <row r="254" spans="1:30">
      <c r="A254" s="51">
        <f t="shared" si="73"/>
        <v>251</v>
      </c>
      <c r="B254" s="52"/>
      <c r="C254" s="53"/>
      <c r="D254" s="52"/>
      <c r="E254" s="52"/>
      <c r="F254" s="52"/>
      <c r="G254" s="52"/>
      <c r="H254" s="52"/>
      <c r="I254" s="52"/>
      <c r="J254" s="52"/>
      <c r="K254" s="52"/>
      <c r="L254" s="52"/>
      <c r="M254" s="52"/>
      <c r="N254" s="52"/>
      <c r="O254" s="59"/>
      <c r="P254" s="52"/>
      <c r="Q254" s="53"/>
      <c r="R254" s="52"/>
      <c r="S254" s="52"/>
      <c r="T254" s="52"/>
      <c r="U254" s="52"/>
      <c r="V254" s="52"/>
      <c r="W254" s="52"/>
      <c r="X254" s="52"/>
      <c r="Y254" s="52"/>
      <c r="Z254" s="52"/>
      <c r="AA254" s="52"/>
      <c r="AB254" s="52"/>
      <c r="AD254" s="55"/>
    </row>
    <row r="255" spans="1:30">
      <c r="A255" s="51">
        <f t="shared" si="73"/>
        <v>252</v>
      </c>
      <c r="B255" s="52"/>
      <c r="C255" s="53"/>
      <c r="D255" s="52"/>
      <c r="E255" s="52"/>
      <c r="F255" s="52"/>
      <c r="G255" s="52"/>
      <c r="H255" s="52"/>
      <c r="I255" s="52"/>
      <c r="J255" s="52"/>
      <c r="K255" s="52"/>
      <c r="L255" s="52"/>
      <c r="M255" s="52"/>
      <c r="N255" s="52"/>
      <c r="O255" s="59"/>
      <c r="P255" s="52"/>
      <c r="Q255" s="53"/>
      <c r="R255" s="52"/>
      <c r="S255" s="52"/>
      <c r="T255" s="52"/>
      <c r="U255" s="52"/>
      <c r="V255" s="52"/>
      <c r="W255" s="52"/>
      <c r="X255" s="52"/>
      <c r="Y255" s="52"/>
      <c r="Z255" s="52"/>
      <c r="AA255" s="52"/>
      <c r="AB255" s="52"/>
      <c r="AD255" s="55"/>
    </row>
    <row r="256" spans="1:30">
      <c r="A256" s="51">
        <f t="shared" si="73"/>
        <v>253</v>
      </c>
      <c r="B256" s="52"/>
      <c r="C256" s="53"/>
      <c r="D256" s="52"/>
      <c r="E256" s="52"/>
      <c r="F256" s="52"/>
      <c r="G256" s="52"/>
      <c r="H256" s="52"/>
      <c r="I256" s="52"/>
      <c r="J256" s="52"/>
      <c r="K256" s="52"/>
      <c r="L256" s="52"/>
      <c r="M256" s="52"/>
      <c r="N256" s="52"/>
      <c r="O256" s="59"/>
      <c r="P256" s="52"/>
      <c r="Q256" s="53"/>
      <c r="R256" s="52"/>
      <c r="S256" s="52"/>
      <c r="T256" s="52"/>
      <c r="U256" s="52"/>
      <c r="V256" s="52"/>
      <c r="W256" s="52"/>
      <c r="X256" s="52"/>
      <c r="Y256" s="52"/>
      <c r="Z256" s="52"/>
      <c r="AA256" s="52"/>
      <c r="AB256" s="52"/>
      <c r="AD256" s="55"/>
    </row>
    <row r="257" spans="1:30">
      <c r="A257" s="51">
        <f t="shared" si="73"/>
        <v>254</v>
      </c>
      <c r="B257" s="52"/>
      <c r="C257" s="53"/>
      <c r="D257" s="52"/>
      <c r="E257" s="52"/>
      <c r="F257" s="52"/>
      <c r="G257" s="52"/>
      <c r="H257" s="52"/>
      <c r="I257" s="52"/>
      <c r="J257" s="52"/>
      <c r="K257" s="52"/>
      <c r="L257" s="52"/>
      <c r="M257" s="52"/>
      <c r="N257" s="52"/>
      <c r="O257" s="59"/>
      <c r="P257" s="52"/>
      <c r="Q257" s="53"/>
      <c r="R257" s="52"/>
      <c r="S257" s="52"/>
      <c r="T257" s="52"/>
      <c r="U257" s="52"/>
      <c r="V257" s="52"/>
      <c r="W257" s="52"/>
      <c r="X257" s="52"/>
      <c r="Y257" s="52"/>
      <c r="Z257" s="52"/>
      <c r="AA257" s="52"/>
      <c r="AB257" s="52"/>
      <c r="AD257" s="55"/>
    </row>
    <row r="258" spans="1:30">
      <c r="A258" s="51">
        <f t="shared" si="73"/>
        <v>255</v>
      </c>
      <c r="B258" s="52"/>
      <c r="C258" s="53"/>
      <c r="D258" s="52"/>
      <c r="E258" s="52"/>
      <c r="F258" s="52"/>
      <c r="G258" s="52"/>
      <c r="H258" s="52"/>
      <c r="I258" s="52"/>
      <c r="J258" s="52"/>
      <c r="K258" s="52"/>
      <c r="L258" s="52"/>
      <c r="M258" s="52"/>
      <c r="N258" s="52"/>
      <c r="O258" s="59"/>
      <c r="P258" s="52"/>
      <c r="Q258" s="53"/>
      <c r="R258" s="52"/>
      <c r="S258" s="52"/>
      <c r="T258" s="52"/>
      <c r="U258" s="52"/>
      <c r="V258" s="52"/>
      <c r="W258" s="52"/>
      <c r="X258" s="52"/>
      <c r="Y258" s="52"/>
      <c r="Z258" s="52"/>
      <c r="AA258" s="52"/>
      <c r="AB258" s="52"/>
      <c r="AD258" s="55"/>
    </row>
    <row r="259" spans="1:30">
      <c r="A259" s="51">
        <f t="shared" si="73"/>
        <v>256</v>
      </c>
      <c r="B259" s="52"/>
      <c r="C259" s="53"/>
      <c r="D259" s="52"/>
      <c r="E259" s="52"/>
      <c r="F259" s="52"/>
      <c r="G259" s="52"/>
      <c r="H259" s="52"/>
      <c r="I259" s="52"/>
      <c r="J259" s="52"/>
      <c r="K259" s="52"/>
      <c r="L259" s="52"/>
      <c r="M259" s="52"/>
      <c r="N259" s="52"/>
      <c r="O259" s="59"/>
      <c r="P259" s="52"/>
      <c r="Q259" s="53"/>
      <c r="R259" s="52"/>
      <c r="S259" s="52"/>
      <c r="T259" s="52"/>
      <c r="U259" s="52"/>
      <c r="V259" s="52"/>
      <c r="W259" s="52"/>
      <c r="X259" s="52"/>
      <c r="Y259" s="52"/>
      <c r="Z259" s="52"/>
      <c r="AA259" s="52"/>
      <c r="AB259" s="52"/>
      <c r="AD259" s="55"/>
    </row>
    <row r="260" spans="1:30">
      <c r="A260" s="51">
        <f t="shared" si="73"/>
        <v>257</v>
      </c>
      <c r="B260" s="52"/>
      <c r="C260" s="53"/>
      <c r="D260" s="52"/>
      <c r="E260" s="52"/>
      <c r="F260" s="52"/>
      <c r="G260" s="52"/>
      <c r="H260" s="52"/>
      <c r="I260" s="52"/>
      <c r="J260" s="52"/>
      <c r="K260" s="52"/>
      <c r="L260" s="52"/>
      <c r="M260" s="52"/>
      <c r="N260" s="52"/>
      <c r="O260" s="59"/>
      <c r="P260" s="52"/>
      <c r="Q260" s="53"/>
      <c r="R260" s="52"/>
      <c r="S260" s="52"/>
      <c r="T260" s="52"/>
      <c r="U260" s="52"/>
      <c r="V260" s="52"/>
      <c r="W260" s="52"/>
      <c r="X260" s="52"/>
      <c r="Y260" s="52"/>
      <c r="Z260" s="52"/>
      <c r="AA260" s="52"/>
      <c r="AB260" s="52"/>
      <c r="AD260" s="55"/>
    </row>
    <row r="261" spans="1:30">
      <c r="A261" s="51">
        <f t="shared" si="73"/>
        <v>258</v>
      </c>
      <c r="B261" s="52"/>
      <c r="C261" s="53"/>
      <c r="D261" s="52"/>
      <c r="E261" s="52"/>
      <c r="F261" s="52"/>
      <c r="G261" s="52"/>
      <c r="H261" s="52"/>
      <c r="I261" s="52"/>
      <c r="J261" s="52"/>
      <c r="K261" s="52"/>
      <c r="L261" s="52"/>
      <c r="M261" s="52"/>
      <c r="N261" s="52"/>
      <c r="O261" s="59"/>
      <c r="P261" s="52"/>
      <c r="Q261" s="53"/>
      <c r="R261" s="52"/>
      <c r="S261" s="52"/>
      <c r="T261" s="52"/>
      <c r="U261" s="52"/>
      <c r="V261" s="52"/>
      <c r="W261" s="52"/>
      <c r="X261" s="52"/>
      <c r="Y261" s="52"/>
      <c r="Z261" s="52"/>
      <c r="AA261" s="52"/>
      <c r="AB261" s="52"/>
      <c r="AD261" s="55"/>
    </row>
    <row r="262" spans="1:30">
      <c r="A262" s="51">
        <f t="shared" si="73"/>
        <v>259</v>
      </c>
      <c r="B262" s="52"/>
      <c r="C262" s="53"/>
      <c r="D262" s="52"/>
      <c r="E262" s="52"/>
      <c r="F262" s="52"/>
      <c r="G262" s="52"/>
      <c r="H262" s="52"/>
      <c r="I262" s="52"/>
      <c r="J262" s="52"/>
      <c r="K262" s="52"/>
      <c r="L262" s="52"/>
      <c r="M262" s="52"/>
      <c r="N262" s="52"/>
      <c r="O262" s="59"/>
      <c r="P262" s="52"/>
      <c r="Q262" s="53"/>
      <c r="R262" s="52"/>
      <c r="S262" s="52"/>
      <c r="T262" s="52"/>
      <c r="U262" s="52"/>
      <c r="V262" s="52"/>
      <c r="W262" s="52"/>
      <c r="X262" s="52"/>
      <c r="Y262" s="52"/>
      <c r="Z262" s="52"/>
      <c r="AA262" s="52"/>
      <c r="AB262" s="52"/>
      <c r="AD262" s="55"/>
    </row>
    <row r="263" spans="1:30">
      <c r="A263" s="51">
        <f t="shared" si="73"/>
        <v>260</v>
      </c>
      <c r="B263" s="52"/>
      <c r="C263" s="53"/>
      <c r="D263" s="52"/>
      <c r="E263" s="52"/>
      <c r="F263" s="52"/>
      <c r="G263" s="52"/>
      <c r="H263" s="52"/>
      <c r="I263" s="52"/>
      <c r="J263" s="52"/>
      <c r="K263" s="52"/>
      <c r="L263" s="52"/>
      <c r="M263" s="52"/>
      <c r="N263" s="52"/>
      <c r="O263" s="59"/>
      <c r="P263" s="52"/>
      <c r="Q263" s="53"/>
      <c r="R263" s="52"/>
      <c r="S263" s="52"/>
      <c r="T263" s="52"/>
      <c r="U263" s="52"/>
      <c r="V263" s="52"/>
      <c r="W263" s="52"/>
      <c r="X263" s="52"/>
      <c r="Y263" s="52"/>
      <c r="Z263" s="52"/>
      <c r="AA263" s="52"/>
      <c r="AB263" s="52"/>
      <c r="AD263" s="55"/>
    </row>
    <row r="264" spans="1:30">
      <c r="A264" s="51">
        <f t="shared" si="73"/>
        <v>261</v>
      </c>
      <c r="B264" s="52"/>
      <c r="C264" s="53"/>
      <c r="D264" s="52"/>
      <c r="E264" s="52"/>
      <c r="F264" s="52"/>
      <c r="G264" s="52"/>
      <c r="H264" s="52"/>
      <c r="I264" s="52"/>
      <c r="J264" s="52"/>
      <c r="K264" s="52"/>
      <c r="L264" s="52"/>
      <c r="M264" s="52"/>
      <c r="N264" s="52"/>
      <c r="O264" s="59"/>
      <c r="P264" s="52"/>
      <c r="Q264" s="53"/>
      <c r="R264" s="52"/>
      <c r="S264" s="52"/>
      <c r="T264" s="52"/>
      <c r="U264" s="52"/>
      <c r="V264" s="52"/>
      <c r="W264" s="52"/>
      <c r="X264" s="52"/>
      <c r="Y264" s="52"/>
      <c r="Z264" s="52"/>
      <c r="AA264" s="52"/>
      <c r="AB264" s="52"/>
      <c r="AD264" s="55"/>
    </row>
    <row r="265" spans="1:30">
      <c r="A265" s="51">
        <f t="shared" ref="A265:A306" si="74">A264+1</f>
        <v>262</v>
      </c>
      <c r="B265" s="52"/>
      <c r="C265" s="53"/>
      <c r="D265" s="52"/>
      <c r="E265" s="52"/>
      <c r="F265" s="52"/>
      <c r="G265" s="52"/>
      <c r="H265" s="52"/>
      <c r="I265" s="52"/>
      <c r="J265" s="52"/>
      <c r="K265" s="52"/>
      <c r="L265" s="52"/>
      <c r="M265" s="52"/>
      <c r="N265" s="52"/>
      <c r="O265" s="59"/>
      <c r="P265" s="52"/>
      <c r="Q265" s="53"/>
      <c r="R265" s="52"/>
      <c r="S265" s="52"/>
      <c r="T265" s="52"/>
      <c r="U265" s="52"/>
      <c r="V265" s="52"/>
      <c r="W265" s="52"/>
      <c r="X265" s="52"/>
      <c r="Y265" s="52"/>
      <c r="Z265" s="52"/>
      <c r="AA265" s="52"/>
      <c r="AB265" s="52"/>
      <c r="AD265" s="55"/>
    </row>
    <row r="266" spans="1:30">
      <c r="A266" s="51">
        <f t="shared" si="74"/>
        <v>263</v>
      </c>
      <c r="B266" s="52"/>
      <c r="C266" s="53"/>
      <c r="D266" s="52"/>
      <c r="E266" s="52"/>
      <c r="F266" s="52"/>
      <c r="G266" s="52"/>
      <c r="H266" s="52"/>
      <c r="I266" s="52"/>
      <c r="J266" s="52"/>
      <c r="K266" s="52"/>
      <c r="L266" s="52"/>
      <c r="M266" s="52"/>
      <c r="N266" s="52"/>
      <c r="O266" s="59"/>
      <c r="P266" s="52"/>
      <c r="Q266" s="53"/>
      <c r="R266" s="52"/>
      <c r="S266" s="52"/>
      <c r="T266" s="52"/>
      <c r="U266" s="52"/>
      <c r="V266" s="52"/>
      <c r="W266" s="52"/>
      <c r="X266" s="52"/>
      <c r="Y266" s="52"/>
      <c r="Z266" s="52"/>
      <c r="AA266" s="52"/>
      <c r="AB266" s="52"/>
      <c r="AD266" s="55"/>
    </row>
    <row r="267" spans="1:30">
      <c r="A267" s="51">
        <f t="shared" si="74"/>
        <v>264</v>
      </c>
      <c r="B267" s="52"/>
      <c r="C267" s="53"/>
      <c r="D267" s="52"/>
      <c r="E267" s="52"/>
      <c r="F267" s="52"/>
      <c r="G267" s="52"/>
      <c r="H267" s="52"/>
      <c r="I267" s="52"/>
      <c r="J267" s="52"/>
      <c r="K267" s="52"/>
      <c r="L267" s="52"/>
      <c r="M267" s="52"/>
      <c r="N267" s="52"/>
      <c r="O267" s="59"/>
      <c r="P267" s="52"/>
      <c r="Q267" s="53"/>
      <c r="R267" s="52"/>
      <c r="S267" s="52"/>
      <c r="T267" s="52"/>
      <c r="U267" s="52"/>
      <c r="V267" s="52"/>
      <c r="W267" s="52"/>
      <c r="X267" s="52"/>
      <c r="Y267" s="52"/>
      <c r="Z267" s="52"/>
      <c r="AA267" s="52"/>
      <c r="AB267" s="52"/>
      <c r="AD267" s="55"/>
    </row>
    <row r="268" spans="1:30">
      <c r="A268" s="51">
        <f t="shared" si="74"/>
        <v>265</v>
      </c>
      <c r="B268" s="52"/>
      <c r="C268" s="53"/>
      <c r="D268" s="52"/>
      <c r="E268" s="52"/>
      <c r="F268" s="52"/>
      <c r="G268" s="52"/>
      <c r="H268" s="52"/>
      <c r="I268" s="52"/>
      <c r="J268" s="52"/>
      <c r="K268" s="52"/>
      <c r="L268" s="52"/>
      <c r="M268" s="52"/>
      <c r="N268" s="52"/>
      <c r="O268" s="59"/>
      <c r="P268" s="52"/>
      <c r="Q268" s="53"/>
      <c r="R268" s="52"/>
      <c r="S268" s="52"/>
      <c r="T268" s="52"/>
      <c r="U268" s="52"/>
      <c r="V268" s="52"/>
      <c r="W268" s="52"/>
      <c r="X268" s="52"/>
      <c r="Y268" s="52"/>
      <c r="Z268" s="52"/>
      <c r="AA268" s="52"/>
      <c r="AB268" s="52"/>
      <c r="AD268" s="55"/>
    </row>
    <row r="269" spans="1:30">
      <c r="A269" s="51">
        <f t="shared" si="74"/>
        <v>266</v>
      </c>
      <c r="B269" s="52"/>
      <c r="C269" s="53"/>
      <c r="D269" s="52"/>
      <c r="E269" s="52"/>
      <c r="F269" s="52"/>
      <c r="G269" s="52"/>
      <c r="H269" s="52"/>
      <c r="I269" s="52"/>
      <c r="J269" s="52"/>
      <c r="K269" s="52"/>
      <c r="L269" s="52"/>
      <c r="M269" s="52"/>
      <c r="N269" s="52"/>
      <c r="O269" s="59"/>
      <c r="P269" s="52"/>
      <c r="Q269" s="53"/>
      <c r="R269" s="52"/>
      <c r="S269" s="52"/>
      <c r="T269" s="52"/>
      <c r="U269" s="52"/>
      <c r="V269" s="52"/>
      <c r="W269" s="52"/>
      <c r="X269" s="52"/>
      <c r="Y269" s="52"/>
      <c r="Z269" s="52"/>
      <c r="AA269" s="52"/>
      <c r="AB269" s="52"/>
      <c r="AD269" s="55"/>
    </row>
    <row r="270" spans="1:30">
      <c r="A270" s="51">
        <f t="shared" si="74"/>
        <v>267</v>
      </c>
      <c r="B270" s="52"/>
      <c r="C270" s="53"/>
      <c r="D270" s="52"/>
      <c r="E270" s="52"/>
      <c r="F270" s="52"/>
      <c r="G270" s="52"/>
      <c r="H270" s="52"/>
      <c r="I270" s="52"/>
      <c r="J270" s="52"/>
      <c r="K270" s="52"/>
      <c r="L270" s="52"/>
      <c r="M270" s="52"/>
      <c r="N270" s="52"/>
      <c r="O270" s="59"/>
      <c r="P270" s="52"/>
      <c r="Q270" s="53"/>
      <c r="R270" s="52"/>
      <c r="S270" s="52"/>
      <c r="T270" s="52"/>
      <c r="U270" s="52"/>
      <c r="V270" s="52"/>
      <c r="W270" s="52"/>
      <c r="X270" s="52"/>
      <c r="Y270" s="52"/>
      <c r="Z270" s="52"/>
      <c r="AA270" s="52"/>
      <c r="AB270" s="52"/>
      <c r="AD270" s="55"/>
    </row>
    <row r="271" spans="1:30">
      <c r="A271" s="51">
        <f t="shared" si="74"/>
        <v>268</v>
      </c>
      <c r="B271" s="52"/>
      <c r="C271" s="53"/>
      <c r="D271" s="52"/>
      <c r="E271" s="52"/>
      <c r="F271" s="52"/>
      <c r="G271" s="52"/>
      <c r="H271" s="52"/>
      <c r="I271" s="52"/>
      <c r="J271" s="52"/>
      <c r="K271" s="52"/>
      <c r="L271" s="52"/>
      <c r="M271" s="52"/>
      <c r="N271" s="52"/>
      <c r="O271" s="59"/>
      <c r="P271" s="52"/>
      <c r="Q271" s="53"/>
      <c r="R271" s="52"/>
      <c r="S271" s="52"/>
      <c r="T271" s="52"/>
      <c r="U271" s="52"/>
      <c r="V271" s="52"/>
      <c r="W271" s="52"/>
      <c r="X271" s="52"/>
      <c r="Y271" s="52"/>
      <c r="Z271" s="52"/>
      <c r="AA271" s="52"/>
      <c r="AB271" s="52"/>
      <c r="AD271" s="55"/>
    </row>
    <row r="272" spans="1:30">
      <c r="A272" s="51">
        <f t="shared" si="74"/>
        <v>269</v>
      </c>
      <c r="B272" s="52"/>
      <c r="C272" s="53"/>
      <c r="D272" s="52"/>
      <c r="E272" s="52"/>
      <c r="F272" s="52"/>
      <c r="G272" s="52"/>
      <c r="H272" s="52"/>
      <c r="I272" s="52"/>
      <c r="J272" s="52"/>
      <c r="K272" s="52"/>
      <c r="L272" s="52"/>
      <c r="M272" s="52"/>
      <c r="N272" s="52"/>
      <c r="O272" s="59"/>
      <c r="P272" s="52"/>
      <c r="Q272" s="53"/>
      <c r="R272" s="52"/>
      <c r="S272" s="52"/>
      <c r="T272" s="52"/>
      <c r="U272" s="52"/>
      <c r="V272" s="52"/>
      <c r="W272" s="52"/>
      <c r="X272" s="52"/>
      <c r="Y272" s="52"/>
      <c r="Z272" s="52"/>
      <c r="AA272" s="52"/>
      <c r="AB272" s="52"/>
      <c r="AD272" s="55"/>
    </row>
    <row r="273" spans="1:30">
      <c r="A273" s="51">
        <f t="shared" si="74"/>
        <v>270</v>
      </c>
      <c r="B273" s="52"/>
      <c r="C273" s="53"/>
      <c r="D273" s="52"/>
      <c r="E273" s="52"/>
      <c r="F273" s="52"/>
      <c r="G273" s="52"/>
      <c r="H273" s="52"/>
      <c r="I273" s="52"/>
      <c r="J273" s="52"/>
      <c r="K273" s="52"/>
      <c r="L273" s="52"/>
      <c r="M273" s="52"/>
      <c r="N273" s="52"/>
      <c r="O273" s="59"/>
      <c r="P273" s="52"/>
      <c r="Q273" s="53"/>
      <c r="R273" s="52"/>
      <c r="S273" s="52"/>
      <c r="T273" s="52"/>
      <c r="U273" s="52"/>
      <c r="V273" s="52"/>
      <c r="W273" s="52"/>
      <c r="X273" s="52"/>
      <c r="Y273" s="52"/>
      <c r="Z273" s="52"/>
      <c r="AA273" s="52"/>
      <c r="AB273" s="52"/>
      <c r="AD273" s="55"/>
    </row>
    <row r="274" spans="1:30">
      <c r="A274" s="51">
        <f t="shared" si="74"/>
        <v>271</v>
      </c>
      <c r="B274" s="52"/>
      <c r="C274" s="53"/>
      <c r="D274" s="52"/>
      <c r="E274" s="52"/>
      <c r="F274" s="52"/>
      <c r="G274" s="52"/>
      <c r="H274" s="52"/>
      <c r="I274" s="52"/>
      <c r="J274" s="52"/>
      <c r="K274" s="52"/>
      <c r="L274" s="52"/>
      <c r="M274" s="52"/>
      <c r="N274" s="52"/>
      <c r="O274" s="59"/>
      <c r="P274" s="52"/>
      <c r="Q274" s="53"/>
      <c r="R274" s="52"/>
      <c r="S274" s="52"/>
      <c r="T274" s="52"/>
      <c r="U274" s="52"/>
      <c r="V274" s="52"/>
      <c r="W274" s="52"/>
      <c r="X274" s="52"/>
      <c r="Y274" s="52"/>
      <c r="Z274" s="52"/>
      <c r="AA274" s="52"/>
      <c r="AB274" s="52"/>
      <c r="AD274" s="55"/>
    </row>
    <row r="275" spans="1:30">
      <c r="A275" s="51">
        <f t="shared" si="74"/>
        <v>272</v>
      </c>
      <c r="B275" s="52"/>
      <c r="C275" s="53"/>
      <c r="D275" s="52"/>
      <c r="E275" s="52"/>
      <c r="F275" s="52"/>
      <c r="G275" s="52"/>
      <c r="H275" s="52"/>
      <c r="I275" s="52"/>
      <c r="J275" s="52"/>
      <c r="K275" s="52"/>
      <c r="L275" s="52"/>
      <c r="M275" s="52"/>
      <c r="N275" s="52"/>
      <c r="O275" s="59"/>
      <c r="P275" s="52"/>
      <c r="Q275" s="53"/>
      <c r="R275" s="52"/>
      <c r="S275" s="52"/>
      <c r="T275" s="52"/>
      <c r="U275" s="52"/>
      <c r="V275" s="52"/>
      <c r="W275" s="52"/>
      <c r="X275" s="52"/>
      <c r="Y275" s="52"/>
      <c r="Z275" s="52"/>
      <c r="AA275" s="52"/>
      <c r="AB275" s="52"/>
      <c r="AD275" s="55"/>
    </row>
    <row r="276" spans="1:30">
      <c r="A276" s="51">
        <f t="shared" si="74"/>
        <v>273</v>
      </c>
      <c r="B276" s="52"/>
      <c r="C276" s="53"/>
      <c r="D276" s="52"/>
      <c r="E276" s="52"/>
      <c r="F276" s="52"/>
      <c r="G276" s="52"/>
      <c r="H276" s="52"/>
      <c r="I276" s="52"/>
      <c r="J276" s="52"/>
      <c r="K276" s="52"/>
      <c r="L276" s="52"/>
      <c r="M276" s="52"/>
      <c r="N276" s="52"/>
      <c r="O276" s="59"/>
      <c r="P276" s="52"/>
      <c r="Q276" s="53"/>
      <c r="R276" s="52"/>
      <c r="S276" s="52"/>
      <c r="T276" s="52"/>
      <c r="U276" s="52"/>
      <c r="V276" s="52"/>
      <c r="W276" s="52"/>
      <c r="X276" s="52"/>
      <c r="Y276" s="52"/>
      <c r="Z276" s="52"/>
      <c r="AA276" s="52"/>
      <c r="AB276" s="52"/>
      <c r="AD276" s="55"/>
    </row>
    <row r="277" spans="1:30">
      <c r="A277" s="51">
        <f t="shared" si="74"/>
        <v>274</v>
      </c>
      <c r="B277" s="52"/>
      <c r="C277" s="53"/>
      <c r="D277" s="52"/>
      <c r="E277" s="52"/>
      <c r="F277" s="52"/>
      <c r="G277" s="52"/>
      <c r="H277" s="52"/>
      <c r="I277" s="52"/>
      <c r="J277" s="52"/>
      <c r="K277" s="52"/>
      <c r="L277" s="52"/>
      <c r="M277" s="52"/>
      <c r="N277" s="52"/>
      <c r="O277" s="59"/>
      <c r="P277" s="52"/>
      <c r="Q277" s="53"/>
      <c r="R277" s="52"/>
      <c r="S277" s="52"/>
      <c r="T277" s="52"/>
      <c r="U277" s="52"/>
      <c r="V277" s="52"/>
      <c r="W277" s="52"/>
      <c r="X277" s="52"/>
      <c r="Y277" s="52"/>
      <c r="Z277" s="52"/>
      <c r="AA277" s="52"/>
      <c r="AB277" s="52"/>
      <c r="AD277" s="55"/>
    </row>
    <row r="278" spans="1:30">
      <c r="A278" s="51">
        <f t="shared" si="74"/>
        <v>275</v>
      </c>
      <c r="B278" s="52"/>
      <c r="C278" s="53"/>
      <c r="D278" s="52"/>
      <c r="E278" s="52"/>
      <c r="F278" s="52"/>
      <c r="G278" s="52"/>
      <c r="H278" s="52"/>
      <c r="I278" s="52"/>
      <c r="J278" s="52"/>
      <c r="K278" s="52"/>
      <c r="L278" s="52"/>
      <c r="M278" s="52"/>
      <c r="N278" s="52"/>
      <c r="O278" s="59"/>
      <c r="P278" s="52"/>
      <c r="Q278" s="53"/>
      <c r="R278" s="52"/>
      <c r="S278" s="52"/>
      <c r="T278" s="52"/>
      <c r="U278" s="52"/>
      <c r="V278" s="52"/>
      <c r="W278" s="52"/>
      <c r="X278" s="52"/>
      <c r="Y278" s="52"/>
      <c r="Z278" s="52"/>
      <c r="AA278" s="52"/>
      <c r="AB278" s="52"/>
      <c r="AD278" s="55"/>
    </row>
    <row r="279" spans="1:30">
      <c r="A279" s="51">
        <f t="shared" si="74"/>
        <v>276</v>
      </c>
      <c r="B279" s="52"/>
      <c r="C279" s="53"/>
      <c r="D279" s="52"/>
      <c r="E279" s="52"/>
      <c r="F279" s="52"/>
      <c r="G279" s="52"/>
      <c r="H279" s="52"/>
      <c r="I279" s="52"/>
      <c r="J279" s="52"/>
      <c r="K279" s="52"/>
      <c r="L279" s="52"/>
      <c r="M279" s="52"/>
      <c r="N279" s="52"/>
      <c r="O279" s="59"/>
      <c r="P279" s="52"/>
      <c r="Q279" s="53"/>
      <c r="R279" s="52"/>
      <c r="S279" s="52"/>
      <c r="T279" s="52"/>
      <c r="U279" s="52"/>
      <c r="V279" s="52"/>
      <c r="W279" s="52"/>
      <c r="X279" s="52"/>
      <c r="Y279" s="52"/>
      <c r="Z279" s="52"/>
      <c r="AA279" s="52"/>
      <c r="AB279" s="52"/>
      <c r="AD279" s="55"/>
    </row>
    <row r="280" spans="1:30">
      <c r="A280" s="51">
        <f t="shared" si="74"/>
        <v>277</v>
      </c>
      <c r="B280" s="52"/>
      <c r="C280" s="53"/>
      <c r="D280" s="52"/>
      <c r="E280" s="52"/>
      <c r="F280" s="52"/>
      <c r="G280" s="52"/>
      <c r="H280" s="52"/>
      <c r="I280" s="52"/>
      <c r="J280" s="52"/>
      <c r="K280" s="52"/>
      <c r="L280" s="52"/>
      <c r="M280" s="52"/>
      <c r="N280" s="52"/>
      <c r="O280" s="59"/>
      <c r="P280" s="52"/>
      <c r="Q280" s="53"/>
      <c r="R280" s="52"/>
      <c r="S280" s="52"/>
      <c r="T280" s="52"/>
      <c r="U280" s="52"/>
      <c r="V280" s="52"/>
      <c r="W280" s="52"/>
      <c r="X280" s="52"/>
      <c r="Y280" s="52"/>
      <c r="Z280" s="52"/>
      <c r="AA280" s="52"/>
      <c r="AB280" s="52"/>
      <c r="AD280" s="55"/>
    </row>
    <row r="281" spans="1:30">
      <c r="A281" s="51">
        <f t="shared" si="74"/>
        <v>278</v>
      </c>
      <c r="B281" s="52"/>
      <c r="C281" s="53"/>
      <c r="D281" s="52"/>
      <c r="E281" s="52"/>
      <c r="F281" s="52"/>
      <c r="G281" s="52"/>
      <c r="H281" s="52"/>
      <c r="I281" s="52"/>
      <c r="J281" s="52"/>
      <c r="K281" s="52"/>
      <c r="L281" s="52"/>
      <c r="M281" s="52"/>
      <c r="N281" s="52"/>
      <c r="O281" s="59"/>
      <c r="P281" s="52"/>
      <c r="Q281" s="53"/>
      <c r="R281" s="52"/>
      <c r="S281" s="52"/>
      <c r="T281" s="52"/>
      <c r="U281" s="52"/>
      <c r="V281" s="52"/>
      <c r="W281" s="52"/>
      <c r="X281" s="52"/>
      <c r="Y281" s="52"/>
      <c r="Z281" s="52"/>
      <c r="AA281" s="52"/>
      <c r="AB281" s="52"/>
      <c r="AD281" s="55"/>
    </row>
    <row r="282" spans="1:30">
      <c r="A282" s="51">
        <f t="shared" si="74"/>
        <v>279</v>
      </c>
      <c r="B282" s="52"/>
      <c r="C282" s="53"/>
      <c r="D282" s="52"/>
      <c r="E282" s="52"/>
      <c r="F282" s="52"/>
      <c r="G282" s="52"/>
      <c r="H282" s="52"/>
      <c r="I282" s="52"/>
      <c r="J282" s="52"/>
      <c r="K282" s="52"/>
      <c r="L282" s="52"/>
      <c r="M282" s="52"/>
      <c r="N282" s="52"/>
      <c r="O282" s="59"/>
      <c r="P282" s="52"/>
      <c r="Q282" s="53"/>
      <c r="R282" s="52"/>
      <c r="S282" s="52"/>
      <c r="T282" s="52"/>
      <c r="U282" s="52"/>
      <c r="V282" s="52"/>
      <c r="W282" s="52"/>
      <c r="X282" s="52"/>
      <c r="Y282" s="52"/>
      <c r="Z282" s="52"/>
      <c r="AA282" s="52"/>
      <c r="AB282" s="52"/>
      <c r="AD282" s="55"/>
    </row>
    <row r="283" spans="1:30">
      <c r="A283" s="51">
        <f t="shared" si="74"/>
        <v>280</v>
      </c>
      <c r="B283" s="52"/>
      <c r="C283" s="53"/>
      <c r="D283" s="52"/>
      <c r="E283" s="52"/>
      <c r="F283" s="52"/>
      <c r="G283" s="52"/>
      <c r="H283" s="52"/>
      <c r="I283" s="52"/>
      <c r="J283" s="52"/>
      <c r="K283" s="52"/>
      <c r="L283" s="52"/>
      <c r="M283" s="52"/>
      <c r="N283" s="52"/>
      <c r="O283" s="59"/>
      <c r="P283" s="52"/>
      <c r="Q283" s="53"/>
      <c r="R283" s="52"/>
      <c r="S283" s="52"/>
      <c r="T283" s="52"/>
      <c r="U283" s="52"/>
      <c r="V283" s="52"/>
      <c r="W283" s="52"/>
      <c r="X283" s="52"/>
      <c r="Y283" s="52"/>
      <c r="Z283" s="52"/>
      <c r="AA283" s="52"/>
      <c r="AB283" s="52"/>
      <c r="AD283" s="55"/>
    </row>
    <row r="284" spans="1:30">
      <c r="A284" s="51">
        <f t="shared" si="74"/>
        <v>281</v>
      </c>
      <c r="B284" s="52"/>
      <c r="C284" s="53"/>
      <c r="D284" s="52"/>
      <c r="E284" s="52"/>
      <c r="F284" s="52"/>
      <c r="G284" s="52"/>
      <c r="H284" s="52"/>
      <c r="I284" s="52"/>
      <c r="J284" s="52"/>
      <c r="K284" s="52"/>
      <c r="L284" s="52"/>
      <c r="M284" s="52"/>
      <c r="N284" s="52"/>
      <c r="O284" s="59"/>
      <c r="P284" s="52"/>
      <c r="Q284" s="53"/>
      <c r="R284" s="52"/>
      <c r="S284" s="52"/>
      <c r="T284" s="52"/>
      <c r="U284" s="52"/>
      <c r="V284" s="52"/>
      <c r="W284" s="52"/>
      <c r="X284" s="52"/>
      <c r="Y284" s="52"/>
      <c r="Z284" s="52"/>
      <c r="AA284" s="52"/>
      <c r="AB284" s="52"/>
      <c r="AD284" s="55"/>
    </row>
    <row r="285" spans="1:30">
      <c r="A285" s="51">
        <f t="shared" si="74"/>
        <v>282</v>
      </c>
      <c r="B285" s="52"/>
      <c r="C285" s="53"/>
      <c r="D285" s="52"/>
      <c r="E285" s="52"/>
      <c r="F285" s="52"/>
      <c r="G285" s="52"/>
      <c r="H285" s="52"/>
      <c r="I285" s="52"/>
      <c r="J285" s="52"/>
      <c r="K285" s="52"/>
      <c r="L285" s="52"/>
      <c r="M285" s="52"/>
      <c r="N285" s="52"/>
      <c r="O285" s="59"/>
      <c r="P285" s="52"/>
      <c r="Q285" s="53"/>
      <c r="R285" s="52"/>
      <c r="S285" s="52"/>
      <c r="T285" s="52"/>
      <c r="U285" s="52"/>
      <c r="V285" s="52"/>
      <c r="W285" s="52"/>
      <c r="X285" s="52"/>
      <c r="Y285" s="52"/>
      <c r="Z285" s="52"/>
      <c r="AA285" s="52"/>
      <c r="AB285" s="52"/>
      <c r="AD285" s="55"/>
    </row>
    <row r="286" spans="1:30">
      <c r="A286" s="51">
        <f t="shared" si="74"/>
        <v>283</v>
      </c>
      <c r="B286" s="52"/>
      <c r="C286" s="53"/>
      <c r="D286" s="52"/>
      <c r="E286" s="52"/>
      <c r="F286" s="52"/>
      <c r="G286" s="52"/>
      <c r="H286" s="52"/>
      <c r="I286" s="52"/>
      <c r="J286" s="52"/>
      <c r="K286" s="52"/>
      <c r="L286" s="52"/>
      <c r="M286" s="52"/>
      <c r="N286" s="52"/>
      <c r="O286" s="59"/>
      <c r="P286" s="52"/>
      <c r="Q286" s="53"/>
      <c r="R286" s="52"/>
      <c r="S286" s="52"/>
      <c r="T286" s="52"/>
      <c r="U286" s="52"/>
      <c r="V286" s="52"/>
      <c r="W286" s="52"/>
      <c r="X286" s="52"/>
      <c r="Y286" s="52"/>
      <c r="Z286" s="52"/>
      <c r="AA286" s="52"/>
      <c r="AB286" s="52"/>
      <c r="AD286" s="55"/>
    </row>
    <row r="287" spans="1:30">
      <c r="A287" s="51">
        <f t="shared" si="74"/>
        <v>284</v>
      </c>
      <c r="B287" s="52"/>
      <c r="C287" s="53"/>
      <c r="D287" s="52"/>
      <c r="E287" s="52"/>
      <c r="F287" s="52"/>
      <c r="G287" s="52"/>
      <c r="H287" s="52"/>
      <c r="I287" s="52"/>
      <c r="J287" s="52"/>
      <c r="K287" s="52"/>
      <c r="L287" s="52"/>
      <c r="M287" s="52"/>
      <c r="N287" s="52"/>
      <c r="O287" s="59"/>
      <c r="P287" s="52"/>
      <c r="Q287" s="53"/>
      <c r="R287" s="52"/>
      <c r="S287" s="52"/>
      <c r="T287" s="52"/>
      <c r="U287" s="52"/>
      <c r="V287" s="52"/>
      <c r="W287" s="52"/>
      <c r="X287" s="52"/>
      <c r="Y287" s="52"/>
      <c r="Z287" s="52"/>
      <c r="AA287" s="52"/>
      <c r="AB287" s="52"/>
      <c r="AD287" s="55"/>
    </row>
    <row r="288" spans="1:30">
      <c r="A288" s="51">
        <f t="shared" si="74"/>
        <v>285</v>
      </c>
      <c r="B288" s="52"/>
      <c r="C288" s="53"/>
      <c r="D288" s="52"/>
      <c r="E288" s="52"/>
      <c r="F288" s="52"/>
      <c r="G288" s="52"/>
      <c r="H288" s="52"/>
      <c r="I288" s="52"/>
      <c r="J288" s="52"/>
      <c r="K288" s="52"/>
      <c r="L288" s="52"/>
      <c r="M288" s="52"/>
      <c r="N288" s="52"/>
      <c r="O288" s="59"/>
      <c r="P288" s="52"/>
      <c r="Q288" s="53"/>
      <c r="R288" s="52"/>
      <c r="S288" s="52"/>
      <c r="T288" s="52"/>
      <c r="U288" s="52"/>
      <c r="V288" s="52"/>
      <c r="W288" s="52"/>
      <c r="X288" s="52"/>
      <c r="Y288" s="52"/>
      <c r="Z288" s="52"/>
      <c r="AA288" s="52"/>
      <c r="AB288" s="52"/>
      <c r="AD288" s="55"/>
    </row>
    <row r="289" spans="1:30">
      <c r="A289" s="51">
        <f t="shared" si="74"/>
        <v>286</v>
      </c>
      <c r="B289" s="52"/>
      <c r="C289" s="53"/>
      <c r="D289" s="52"/>
      <c r="E289" s="52"/>
      <c r="F289" s="52"/>
      <c r="G289" s="52"/>
      <c r="H289" s="52"/>
      <c r="I289" s="52"/>
      <c r="J289" s="52"/>
      <c r="K289" s="52"/>
      <c r="L289" s="52"/>
      <c r="M289" s="52"/>
      <c r="N289" s="52"/>
      <c r="O289" s="59"/>
      <c r="P289" s="52"/>
      <c r="Q289" s="53"/>
      <c r="R289" s="52"/>
      <c r="S289" s="52"/>
      <c r="T289" s="52"/>
      <c r="U289" s="52"/>
      <c r="V289" s="52"/>
      <c r="W289" s="52"/>
      <c r="X289" s="52"/>
      <c r="Y289" s="52"/>
      <c r="Z289" s="52"/>
      <c r="AA289" s="52"/>
      <c r="AB289" s="52"/>
      <c r="AD289" s="55"/>
    </row>
    <row r="290" spans="1:30">
      <c r="A290" s="51">
        <f t="shared" si="74"/>
        <v>287</v>
      </c>
      <c r="B290" s="52"/>
      <c r="C290" s="53"/>
      <c r="D290" s="52"/>
      <c r="E290" s="52"/>
      <c r="F290" s="52"/>
      <c r="G290" s="52"/>
      <c r="H290" s="52"/>
      <c r="I290" s="52"/>
      <c r="J290" s="52"/>
      <c r="K290" s="52"/>
      <c r="L290" s="52"/>
      <c r="M290" s="52"/>
      <c r="N290" s="52"/>
      <c r="O290" s="59"/>
      <c r="P290" s="52"/>
      <c r="Q290" s="53"/>
      <c r="R290" s="52"/>
      <c r="S290" s="52"/>
      <c r="T290" s="52"/>
      <c r="U290" s="52"/>
      <c r="V290" s="52"/>
      <c r="W290" s="52"/>
      <c r="X290" s="52"/>
      <c r="Y290" s="52"/>
      <c r="Z290" s="52"/>
      <c r="AA290" s="52"/>
      <c r="AB290" s="52"/>
      <c r="AD290" s="55"/>
    </row>
    <row r="291" spans="1:30">
      <c r="A291" s="51">
        <f t="shared" si="74"/>
        <v>288</v>
      </c>
      <c r="B291" s="52"/>
      <c r="C291" s="53"/>
      <c r="D291" s="52"/>
      <c r="E291" s="52"/>
      <c r="F291" s="52"/>
      <c r="G291" s="52"/>
      <c r="H291" s="52"/>
      <c r="I291" s="52"/>
      <c r="J291" s="52"/>
      <c r="K291" s="52"/>
      <c r="L291" s="52"/>
      <c r="M291" s="52"/>
      <c r="N291" s="52"/>
      <c r="O291" s="59"/>
      <c r="P291" s="52"/>
      <c r="Q291" s="53"/>
      <c r="R291" s="52"/>
      <c r="S291" s="52"/>
      <c r="T291" s="52"/>
      <c r="U291" s="52"/>
      <c r="V291" s="52"/>
      <c r="W291" s="52"/>
      <c r="X291" s="52"/>
      <c r="Y291" s="52"/>
      <c r="Z291" s="52"/>
      <c r="AA291" s="52"/>
      <c r="AB291" s="52"/>
      <c r="AD291" s="55"/>
    </row>
    <row r="292" spans="1:30">
      <c r="A292" s="51">
        <f t="shared" si="74"/>
        <v>289</v>
      </c>
      <c r="B292" s="52"/>
      <c r="C292" s="53"/>
      <c r="D292" s="52"/>
      <c r="E292" s="52"/>
      <c r="F292" s="52"/>
      <c r="G292" s="52"/>
      <c r="H292" s="52"/>
      <c r="I292" s="52"/>
      <c r="J292" s="52"/>
      <c r="K292" s="52"/>
      <c r="L292" s="52"/>
      <c r="M292" s="52"/>
      <c r="N292" s="52"/>
      <c r="O292" s="59"/>
      <c r="P292" s="52"/>
      <c r="Q292" s="53"/>
      <c r="R292" s="52"/>
      <c r="S292" s="52"/>
      <c r="T292" s="52"/>
      <c r="U292" s="52"/>
      <c r="V292" s="52"/>
      <c r="W292" s="52"/>
      <c r="X292" s="52"/>
      <c r="Y292" s="52"/>
      <c r="Z292" s="52"/>
      <c r="AA292" s="52"/>
      <c r="AB292" s="52"/>
      <c r="AD292" s="55"/>
    </row>
    <row r="293" spans="1:30">
      <c r="A293" s="51">
        <f t="shared" si="74"/>
        <v>290</v>
      </c>
      <c r="B293" s="52"/>
      <c r="C293" s="53"/>
      <c r="D293" s="52"/>
      <c r="E293" s="52"/>
      <c r="F293" s="52"/>
      <c r="G293" s="52"/>
      <c r="H293" s="52"/>
      <c r="I293" s="52"/>
      <c r="J293" s="52"/>
      <c r="K293" s="52"/>
      <c r="L293" s="52"/>
      <c r="M293" s="52"/>
      <c r="N293" s="52"/>
      <c r="O293" s="59"/>
      <c r="P293" s="52"/>
      <c r="Q293" s="53"/>
      <c r="R293" s="52"/>
      <c r="S293" s="52"/>
      <c r="T293" s="52"/>
      <c r="U293" s="52"/>
      <c r="V293" s="52"/>
      <c r="W293" s="52"/>
      <c r="X293" s="52"/>
      <c r="Y293" s="52"/>
      <c r="Z293" s="52"/>
      <c r="AA293" s="52"/>
      <c r="AB293" s="52"/>
      <c r="AD293" s="55"/>
    </row>
    <row r="294" spans="1:30">
      <c r="A294" s="51">
        <f t="shared" si="74"/>
        <v>291</v>
      </c>
      <c r="B294" s="52"/>
      <c r="C294" s="53"/>
      <c r="D294" s="52"/>
      <c r="E294" s="52"/>
      <c r="F294" s="52"/>
      <c r="G294" s="52"/>
      <c r="H294" s="52"/>
      <c r="I294" s="52"/>
      <c r="J294" s="52"/>
      <c r="K294" s="52"/>
      <c r="L294" s="52"/>
      <c r="M294" s="52"/>
      <c r="N294" s="52"/>
      <c r="O294" s="59"/>
      <c r="P294" s="52"/>
      <c r="Q294" s="53"/>
      <c r="R294" s="52"/>
      <c r="S294" s="52"/>
      <c r="T294" s="52"/>
      <c r="U294" s="52"/>
      <c r="V294" s="52"/>
      <c r="W294" s="52"/>
      <c r="X294" s="52"/>
      <c r="Y294" s="52"/>
      <c r="Z294" s="52"/>
      <c r="AA294" s="52"/>
      <c r="AB294" s="52"/>
      <c r="AD294" s="55"/>
    </row>
    <row r="295" spans="1:30">
      <c r="A295" s="51">
        <f t="shared" si="74"/>
        <v>292</v>
      </c>
      <c r="B295" s="52"/>
      <c r="C295" s="53"/>
      <c r="D295" s="52"/>
      <c r="E295" s="52"/>
      <c r="F295" s="52"/>
      <c r="G295" s="52"/>
      <c r="H295" s="52"/>
      <c r="I295" s="52"/>
      <c r="J295" s="52"/>
      <c r="K295" s="52"/>
      <c r="L295" s="52"/>
      <c r="M295" s="52"/>
      <c r="N295" s="52"/>
      <c r="O295" s="59"/>
      <c r="P295" s="52"/>
      <c r="Q295" s="53"/>
      <c r="R295" s="52"/>
      <c r="S295" s="52"/>
      <c r="T295" s="52"/>
      <c r="U295" s="52"/>
      <c r="V295" s="52"/>
      <c r="W295" s="52"/>
      <c r="X295" s="52"/>
      <c r="Y295" s="52"/>
      <c r="Z295" s="52"/>
      <c r="AA295" s="52"/>
      <c r="AB295" s="52"/>
      <c r="AD295" s="55"/>
    </row>
    <row r="296" spans="1:30">
      <c r="A296" s="51">
        <f t="shared" si="74"/>
        <v>293</v>
      </c>
      <c r="B296" s="52"/>
      <c r="C296" s="53"/>
      <c r="D296" s="52"/>
      <c r="E296" s="52"/>
      <c r="F296" s="52"/>
      <c r="G296" s="52"/>
      <c r="H296" s="52"/>
      <c r="I296" s="52"/>
      <c r="J296" s="52"/>
      <c r="K296" s="52"/>
      <c r="L296" s="52"/>
      <c r="M296" s="52"/>
      <c r="N296" s="52"/>
      <c r="O296" s="59"/>
      <c r="P296" s="52"/>
      <c r="Q296" s="53"/>
      <c r="R296" s="52"/>
      <c r="S296" s="52"/>
      <c r="T296" s="52"/>
      <c r="U296" s="52"/>
      <c r="V296" s="52"/>
      <c r="W296" s="52"/>
      <c r="X296" s="52"/>
      <c r="Y296" s="52"/>
      <c r="Z296" s="52"/>
      <c r="AA296" s="52"/>
      <c r="AB296" s="52"/>
      <c r="AD296" s="55"/>
    </row>
    <row r="297" spans="1:30">
      <c r="A297" s="51">
        <f t="shared" si="74"/>
        <v>294</v>
      </c>
      <c r="B297" s="52"/>
      <c r="C297" s="53"/>
      <c r="D297" s="52"/>
      <c r="E297" s="52"/>
      <c r="F297" s="52"/>
      <c r="G297" s="52"/>
      <c r="H297" s="52"/>
      <c r="I297" s="52"/>
      <c r="J297" s="52"/>
      <c r="K297" s="52"/>
      <c r="L297" s="52"/>
      <c r="M297" s="52"/>
      <c r="N297" s="52"/>
      <c r="O297" s="59"/>
      <c r="P297" s="52"/>
      <c r="Q297" s="53"/>
      <c r="R297" s="52"/>
      <c r="S297" s="52"/>
      <c r="T297" s="52"/>
      <c r="U297" s="52"/>
      <c r="V297" s="52"/>
      <c r="W297" s="52"/>
      <c r="X297" s="52"/>
      <c r="Y297" s="52"/>
      <c r="Z297" s="52"/>
      <c r="AA297" s="52"/>
      <c r="AB297" s="52"/>
      <c r="AD297" s="55"/>
    </row>
    <row r="298" spans="1:30">
      <c r="A298" s="51">
        <f t="shared" si="74"/>
        <v>295</v>
      </c>
      <c r="B298" s="52"/>
      <c r="C298" s="53"/>
      <c r="D298" s="52"/>
      <c r="E298" s="52"/>
      <c r="F298" s="52"/>
      <c r="G298" s="52"/>
      <c r="H298" s="52"/>
      <c r="I298" s="52"/>
      <c r="J298" s="52"/>
      <c r="K298" s="52"/>
      <c r="L298" s="52"/>
      <c r="M298" s="52"/>
      <c r="N298" s="52"/>
      <c r="O298" s="59"/>
      <c r="P298" s="52"/>
      <c r="Q298" s="53"/>
      <c r="R298" s="52"/>
      <c r="S298" s="52"/>
      <c r="T298" s="52"/>
      <c r="U298" s="52"/>
      <c r="V298" s="52"/>
      <c r="W298" s="52"/>
      <c r="X298" s="52"/>
      <c r="Y298" s="52"/>
      <c r="Z298" s="52"/>
      <c r="AA298" s="52"/>
      <c r="AB298" s="52"/>
      <c r="AD298" s="55"/>
    </row>
    <row r="299" spans="1:30">
      <c r="A299" s="51">
        <f t="shared" si="74"/>
        <v>296</v>
      </c>
      <c r="B299" s="52"/>
      <c r="C299" s="53"/>
      <c r="D299" s="52"/>
      <c r="E299" s="52"/>
      <c r="F299" s="52"/>
      <c r="G299" s="52"/>
      <c r="H299" s="52"/>
      <c r="I299" s="52"/>
      <c r="J299" s="52"/>
      <c r="K299" s="52"/>
      <c r="L299" s="52"/>
      <c r="M299" s="52"/>
      <c r="N299" s="52"/>
      <c r="O299" s="59"/>
      <c r="P299" s="52"/>
      <c r="Q299" s="53"/>
      <c r="R299" s="52"/>
      <c r="S299" s="52"/>
      <c r="T299" s="52"/>
      <c r="U299" s="52"/>
      <c r="V299" s="52"/>
      <c r="W299" s="52"/>
      <c r="X299" s="52"/>
      <c r="Y299" s="52"/>
      <c r="Z299" s="52"/>
      <c r="AA299" s="52"/>
      <c r="AB299" s="52"/>
      <c r="AD299" s="55"/>
    </row>
    <row r="300" spans="1:30">
      <c r="A300" s="51">
        <f t="shared" si="74"/>
        <v>297</v>
      </c>
      <c r="B300" s="52"/>
      <c r="C300" s="53"/>
      <c r="D300" s="52"/>
      <c r="E300" s="52"/>
      <c r="F300" s="52"/>
      <c r="G300" s="52"/>
      <c r="H300" s="52"/>
      <c r="I300" s="52"/>
      <c r="J300" s="52"/>
      <c r="K300" s="52"/>
      <c r="L300" s="52"/>
      <c r="M300" s="52"/>
      <c r="N300" s="52"/>
      <c r="O300" s="59"/>
      <c r="P300" s="52"/>
      <c r="Q300" s="53"/>
      <c r="R300" s="52"/>
      <c r="S300" s="52"/>
      <c r="T300" s="52"/>
      <c r="U300" s="52"/>
      <c r="V300" s="52"/>
      <c r="W300" s="52"/>
      <c r="X300" s="52"/>
      <c r="Y300" s="52"/>
      <c r="Z300" s="52"/>
      <c r="AA300" s="52"/>
      <c r="AB300" s="52"/>
      <c r="AD300" s="55"/>
    </row>
    <row r="301" spans="1:30">
      <c r="A301" s="51">
        <f t="shared" si="74"/>
        <v>298</v>
      </c>
      <c r="B301" s="52"/>
      <c r="C301" s="53"/>
      <c r="D301" s="52"/>
      <c r="E301" s="52"/>
      <c r="F301" s="52"/>
      <c r="G301" s="52"/>
      <c r="H301" s="52"/>
      <c r="I301" s="52"/>
      <c r="J301" s="52"/>
      <c r="K301" s="52"/>
      <c r="L301" s="52"/>
      <c r="M301" s="52"/>
      <c r="N301" s="52"/>
      <c r="O301" s="59"/>
      <c r="P301" s="52"/>
      <c r="Q301" s="53"/>
      <c r="R301" s="52"/>
      <c r="S301" s="52"/>
      <c r="T301" s="52"/>
      <c r="U301" s="52"/>
      <c r="V301" s="52"/>
      <c r="W301" s="52"/>
      <c r="X301" s="52"/>
      <c r="Y301" s="52"/>
      <c r="Z301" s="52"/>
      <c r="AA301" s="52"/>
      <c r="AB301" s="52"/>
      <c r="AD301" s="55"/>
    </row>
    <row r="302" spans="1:30">
      <c r="A302" s="51">
        <f t="shared" si="74"/>
        <v>299</v>
      </c>
      <c r="B302" s="52"/>
      <c r="C302" s="53"/>
      <c r="D302" s="52"/>
      <c r="E302" s="52"/>
      <c r="F302" s="52"/>
      <c r="G302" s="52"/>
      <c r="H302" s="52"/>
      <c r="I302" s="52"/>
      <c r="J302" s="52"/>
      <c r="K302" s="52"/>
      <c r="L302" s="52"/>
      <c r="M302" s="52"/>
      <c r="N302" s="52"/>
      <c r="O302" s="59"/>
      <c r="P302" s="52"/>
      <c r="Q302" s="53"/>
      <c r="R302" s="52"/>
      <c r="S302" s="52"/>
      <c r="T302" s="52"/>
      <c r="U302" s="52"/>
      <c r="V302" s="52"/>
      <c r="W302" s="52"/>
      <c r="X302" s="52"/>
      <c r="Y302" s="52"/>
      <c r="Z302" s="52"/>
      <c r="AA302" s="52"/>
      <c r="AB302" s="52"/>
      <c r="AD302" s="55"/>
    </row>
    <row r="303" spans="1:30">
      <c r="A303" s="51">
        <f t="shared" si="74"/>
        <v>300</v>
      </c>
      <c r="B303" s="52"/>
      <c r="C303" s="53"/>
      <c r="D303" s="52"/>
      <c r="E303" s="52"/>
      <c r="F303" s="52"/>
      <c r="G303" s="52"/>
      <c r="H303" s="52"/>
      <c r="I303" s="52"/>
      <c r="J303" s="52"/>
      <c r="K303" s="52"/>
      <c r="L303" s="52"/>
      <c r="M303" s="52"/>
      <c r="N303" s="52"/>
      <c r="O303" s="59"/>
      <c r="P303" s="52"/>
      <c r="Q303" s="53"/>
      <c r="R303" s="52"/>
      <c r="S303" s="52"/>
      <c r="T303" s="52"/>
      <c r="U303" s="52"/>
      <c r="V303" s="52"/>
      <c r="W303" s="52"/>
      <c r="X303" s="52"/>
      <c r="Y303" s="52"/>
      <c r="Z303" s="52"/>
      <c r="AA303" s="52"/>
      <c r="AB303" s="52"/>
      <c r="AD303" s="55"/>
    </row>
    <row r="304" spans="1:30">
      <c r="A304" s="51">
        <f t="shared" si="74"/>
        <v>301</v>
      </c>
      <c r="B304" s="52"/>
      <c r="C304" s="53"/>
      <c r="D304" s="52"/>
      <c r="E304" s="52"/>
      <c r="F304" s="52"/>
      <c r="G304" s="52"/>
      <c r="H304" s="52"/>
      <c r="I304" s="52"/>
      <c r="J304" s="52"/>
      <c r="K304" s="52"/>
      <c r="L304" s="52"/>
      <c r="M304" s="52"/>
      <c r="N304" s="52"/>
      <c r="O304" s="59"/>
      <c r="P304" s="52"/>
      <c r="Q304" s="53"/>
      <c r="R304" s="52"/>
      <c r="S304" s="52"/>
      <c r="T304" s="52"/>
      <c r="U304" s="52"/>
      <c r="V304" s="52"/>
      <c r="W304" s="52"/>
      <c r="X304" s="52"/>
      <c r="Y304" s="52"/>
      <c r="Z304" s="52"/>
      <c r="AA304" s="52"/>
      <c r="AB304" s="52"/>
      <c r="AD304" s="55"/>
    </row>
    <row r="305" spans="1:30">
      <c r="A305" s="51">
        <f t="shared" si="74"/>
        <v>302</v>
      </c>
      <c r="B305" s="52"/>
      <c r="C305" s="53"/>
      <c r="D305" s="52"/>
      <c r="E305" s="52"/>
      <c r="F305" s="52"/>
      <c r="G305" s="52"/>
      <c r="H305" s="52"/>
      <c r="I305" s="52"/>
      <c r="J305" s="52"/>
      <c r="K305" s="52"/>
      <c r="L305" s="52"/>
      <c r="M305" s="52"/>
      <c r="N305" s="52"/>
      <c r="O305" s="59"/>
      <c r="P305" s="52"/>
      <c r="Q305" s="53"/>
      <c r="R305" s="52"/>
      <c r="S305" s="52"/>
      <c r="T305" s="52"/>
      <c r="U305" s="52"/>
      <c r="V305" s="52"/>
      <c r="W305" s="52"/>
      <c r="X305" s="52"/>
      <c r="Y305" s="52"/>
      <c r="Z305" s="52"/>
      <c r="AA305" s="52"/>
      <c r="AB305" s="52"/>
      <c r="AD305" s="55"/>
    </row>
    <row r="306" spans="1:30">
      <c r="A306" s="51">
        <f t="shared" si="74"/>
        <v>303</v>
      </c>
      <c r="B306" s="52"/>
      <c r="C306" s="53"/>
      <c r="D306" s="52"/>
      <c r="E306" s="52"/>
      <c r="F306" s="52"/>
      <c r="G306" s="52"/>
      <c r="H306" s="52"/>
      <c r="I306" s="52"/>
      <c r="J306" s="52"/>
      <c r="K306" s="52"/>
      <c r="L306" s="52"/>
      <c r="M306" s="52"/>
      <c r="N306" s="52"/>
      <c r="O306" s="59"/>
      <c r="P306" s="52"/>
      <c r="Q306" s="53"/>
      <c r="R306" s="52"/>
      <c r="S306" s="52"/>
      <c r="T306" s="52"/>
      <c r="U306" s="52"/>
      <c r="V306" s="52"/>
      <c r="W306" s="52"/>
      <c r="X306" s="52"/>
      <c r="Y306" s="52"/>
      <c r="Z306" s="52"/>
      <c r="AA306" s="52"/>
      <c r="AB306" s="52"/>
      <c r="AD306" s="55"/>
    </row>
    <row r="307" spans="1:30">
      <c r="A307" s="51"/>
      <c r="B307" s="52"/>
      <c r="C307" s="53"/>
      <c r="D307" s="52"/>
      <c r="E307" s="52"/>
      <c r="F307" s="52"/>
      <c r="G307" s="52"/>
      <c r="H307" s="52"/>
      <c r="I307" s="52"/>
      <c r="J307" s="52"/>
      <c r="K307" s="52"/>
      <c r="L307" s="52"/>
      <c r="M307" s="52"/>
      <c r="N307" s="52"/>
      <c r="O307" s="59"/>
      <c r="P307" s="52"/>
      <c r="Q307" s="53"/>
      <c r="R307" s="52"/>
      <c r="S307" s="52"/>
      <c r="T307" s="52"/>
      <c r="U307" s="52"/>
      <c r="V307" s="52"/>
      <c r="W307" s="52"/>
      <c r="X307" s="52"/>
      <c r="Y307" s="52"/>
      <c r="Z307" s="52"/>
      <c r="AA307" s="52"/>
      <c r="AB307" s="52"/>
      <c r="AD307" s="55"/>
    </row>
    <row r="308" spans="1:30">
      <c r="A308" s="51"/>
      <c r="B308" s="52"/>
      <c r="C308" s="53"/>
      <c r="D308" s="52"/>
      <c r="E308" s="52"/>
      <c r="F308" s="52"/>
      <c r="G308" s="52"/>
      <c r="H308" s="52"/>
      <c r="I308" s="52"/>
      <c r="J308" s="52"/>
      <c r="K308" s="52"/>
      <c r="L308" s="52"/>
      <c r="M308" s="52"/>
      <c r="N308" s="52"/>
      <c r="O308" s="59"/>
      <c r="P308" s="52"/>
      <c r="Q308" s="53"/>
      <c r="R308" s="52"/>
      <c r="S308" s="52"/>
      <c r="T308" s="52"/>
      <c r="U308" s="52"/>
      <c r="V308" s="52"/>
      <c r="W308" s="52"/>
      <c r="X308" s="52"/>
      <c r="Y308" s="52"/>
      <c r="Z308" s="52"/>
      <c r="AA308" s="52"/>
      <c r="AB308" s="52"/>
      <c r="AD308" s="55"/>
    </row>
    <row r="309" spans="1:30">
      <c r="A309" s="51"/>
      <c r="B309" s="52"/>
      <c r="C309" s="53"/>
      <c r="D309" s="52"/>
      <c r="E309" s="52"/>
      <c r="F309" s="52"/>
      <c r="G309" s="52"/>
      <c r="H309" s="52"/>
      <c r="I309" s="52"/>
      <c r="J309" s="52"/>
      <c r="K309" s="52"/>
      <c r="L309" s="52"/>
      <c r="M309" s="52"/>
      <c r="N309" s="52"/>
      <c r="O309" s="59"/>
      <c r="P309" s="52"/>
      <c r="Q309" s="53"/>
      <c r="R309" s="52"/>
      <c r="S309" s="52"/>
      <c r="T309" s="52"/>
      <c r="U309" s="52"/>
      <c r="V309" s="52"/>
      <c r="W309" s="52"/>
      <c r="X309" s="52"/>
      <c r="Y309" s="52"/>
      <c r="Z309" s="52"/>
      <c r="AA309" s="52"/>
      <c r="AB309" s="52"/>
      <c r="AD309" s="55"/>
    </row>
    <row r="310" spans="1:30">
      <c r="A310" s="51"/>
      <c r="B310" s="52"/>
      <c r="C310" s="53"/>
      <c r="D310" s="52"/>
      <c r="E310" s="52"/>
      <c r="F310" s="52"/>
      <c r="G310" s="52"/>
      <c r="H310" s="52"/>
      <c r="I310" s="52"/>
      <c r="J310" s="52"/>
      <c r="K310" s="52"/>
      <c r="L310" s="52"/>
      <c r="M310" s="52"/>
      <c r="N310" s="52"/>
      <c r="O310" s="59"/>
      <c r="P310" s="52"/>
      <c r="Q310" s="53"/>
      <c r="R310" s="52"/>
      <c r="S310" s="52"/>
      <c r="T310" s="52"/>
      <c r="U310" s="52"/>
      <c r="V310" s="52"/>
      <c r="W310" s="52"/>
      <c r="X310" s="52"/>
      <c r="Y310" s="52"/>
      <c r="Z310" s="52"/>
      <c r="AA310" s="52"/>
      <c r="AB310" s="52"/>
      <c r="AD310" s="55"/>
    </row>
    <row r="311" spans="1:30">
      <c r="A311" s="51"/>
      <c r="B311" s="52"/>
      <c r="C311" s="53"/>
      <c r="D311" s="52"/>
      <c r="E311" s="52"/>
      <c r="F311" s="52"/>
      <c r="G311" s="52"/>
      <c r="H311" s="52"/>
      <c r="I311" s="52"/>
      <c r="J311" s="52"/>
      <c r="K311" s="52"/>
      <c r="L311" s="52"/>
      <c r="M311" s="52"/>
      <c r="N311" s="52"/>
      <c r="O311" s="59"/>
      <c r="P311" s="52"/>
      <c r="Q311" s="53"/>
      <c r="R311" s="52"/>
      <c r="S311" s="52"/>
      <c r="T311" s="52"/>
      <c r="U311" s="52"/>
      <c r="V311" s="52"/>
      <c r="W311" s="52"/>
      <c r="X311" s="52"/>
      <c r="Y311" s="52"/>
      <c r="Z311" s="52"/>
      <c r="AA311" s="52"/>
      <c r="AB311" s="52"/>
      <c r="AD311" s="55"/>
    </row>
    <row r="312" spans="1:30">
      <c r="A312" s="51"/>
      <c r="B312" s="52"/>
      <c r="C312" s="53"/>
      <c r="D312" s="52"/>
      <c r="E312" s="52"/>
      <c r="F312" s="52"/>
      <c r="G312" s="52"/>
      <c r="H312" s="52"/>
      <c r="I312" s="52"/>
      <c r="J312" s="52"/>
      <c r="K312" s="52"/>
      <c r="L312" s="52"/>
      <c r="M312" s="52"/>
      <c r="N312" s="52"/>
      <c r="O312" s="59"/>
      <c r="P312" s="52"/>
      <c r="Q312" s="53"/>
      <c r="R312" s="52"/>
      <c r="S312" s="52"/>
      <c r="T312" s="52"/>
      <c r="U312" s="52"/>
      <c r="V312" s="52"/>
      <c r="W312" s="52"/>
      <c r="X312" s="52"/>
      <c r="Y312" s="52"/>
      <c r="Z312" s="52"/>
      <c r="AA312" s="52"/>
      <c r="AB312" s="52"/>
      <c r="AD312" s="55"/>
    </row>
    <row r="313" spans="1:30">
      <c r="A313" s="51"/>
      <c r="B313" s="52"/>
      <c r="C313" s="53"/>
      <c r="D313" s="52"/>
      <c r="E313" s="52"/>
      <c r="F313" s="52"/>
      <c r="G313" s="52"/>
      <c r="H313" s="52"/>
      <c r="I313" s="52"/>
      <c r="J313" s="52"/>
      <c r="K313" s="52"/>
      <c r="L313" s="52"/>
      <c r="M313" s="52"/>
      <c r="N313" s="52"/>
      <c r="O313" s="59"/>
      <c r="P313" s="52"/>
      <c r="Q313" s="53"/>
      <c r="R313" s="52"/>
      <c r="S313" s="52"/>
      <c r="T313" s="52"/>
      <c r="U313" s="52"/>
      <c r="V313" s="52"/>
      <c r="W313" s="52"/>
      <c r="X313" s="52"/>
      <c r="Y313" s="52"/>
      <c r="Z313" s="52"/>
      <c r="AA313" s="52"/>
      <c r="AB313" s="52"/>
      <c r="AD313" s="55"/>
    </row>
    <row r="314" spans="1:30">
      <c r="A314" s="51"/>
      <c r="B314" s="52"/>
      <c r="C314" s="53"/>
      <c r="D314" s="52"/>
      <c r="E314" s="52"/>
      <c r="F314" s="52"/>
      <c r="G314" s="52"/>
      <c r="H314" s="52"/>
      <c r="I314" s="52"/>
      <c r="J314" s="52"/>
      <c r="K314" s="52"/>
      <c r="L314" s="52"/>
      <c r="M314" s="52"/>
      <c r="N314" s="52"/>
      <c r="O314" s="59"/>
      <c r="P314" s="52"/>
      <c r="Q314" s="53"/>
      <c r="R314" s="52"/>
      <c r="S314" s="52"/>
      <c r="T314" s="52"/>
      <c r="U314" s="52"/>
      <c r="V314" s="52"/>
      <c r="W314" s="52"/>
      <c r="X314" s="52"/>
      <c r="Y314" s="52"/>
      <c r="Z314" s="52"/>
      <c r="AA314" s="52"/>
      <c r="AB314" s="52"/>
      <c r="AD314" s="55"/>
    </row>
    <row r="315" spans="1:30">
      <c r="A315" s="51"/>
      <c r="B315" s="52"/>
      <c r="C315" s="53"/>
      <c r="D315" s="52"/>
      <c r="E315" s="52"/>
      <c r="F315" s="52"/>
      <c r="G315" s="52"/>
      <c r="H315" s="52"/>
      <c r="I315" s="52"/>
      <c r="J315" s="52"/>
      <c r="K315" s="52"/>
      <c r="L315" s="52"/>
      <c r="M315" s="52"/>
      <c r="N315" s="52"/>
      <c r="O315" s="59"/>
      <c r="P315" s="52"/>
      <c r="Q315" s="53"/>
      <c r="R315" s="52"/>
      <c r="S315" s="52"/>
      <c r="T315" s="52"/>
      <c r="U315" s="52"/>
      <c r="V315" s="52"/>
      <c r="W315" s="52"/>
      <c r="X315" s="52"/>
      <c r="Y315" s="52"/>
      <c r="Z315" s="52"/>
      <c r="AA315" s="52"/>
      <c r="AB315" s="52"/>
      <c r="AD315" s="55"/>
    </row>
    <row r="316" spans="1:30">
      <c r="A316" s="51"/>
      <c r="B316" s="52"/>
      <c r="C316" s="53"/>
      <c r="D316" s="52"/>
      <c r="E316" s="52"/>
      <c r="F316" s="52"/>
      <c r="G316" s="52"/>
      <c r="H316" s="52"/>
      <c r="I316" s="52"/>
      <c r="J316" s="52"/>
      <c r="K316" s="52"/>
      <c r="L316" s="52"/>
      <c r="M316" s="52"/>
      <c r="N316" s="52"/>
      <c r="O316" s="59"/>
      <c r="P316" s="52"/>
      <c r="Q316" s="53"/>
      <c r="R316" s="52"/>
      <c r="S316" s="52"/>
      <c r="T316" s="52"/>
      <c r="U316" s="52"/>
      <c r="V316" s="52"/>
      <c r="W316" s="52"/>
      <c r="X316" s="52"/>
      <c r="Y316" s="52"/>
      <c r="Z316" s="52"/>
      <c r="AA316" s="52"/>
      <c r="AB316" s="52"/>
      <c r="AD316" s="55"/>
    </row>
    <row r="317" spans="1:30">
      <c r="A317" s="51"/>
      <c r="B317" s="52"/>
      <c r="C317" s="53"/>
      <c r="D317" s="52"/>
      <c r="E317" s="52"/>
      <c r="F317" s="52"/>
      <c r="G317" s="52"/>
      <c r="H317" s="52"/>
      <c r="I317" s="52"/>
      <c r="J317" s="52"/>
      <c r="K317" s="52"/>
      <c r="L317" s="52"/>
      <c r="M317" s="52"/>
      <c r="N317" s="52"/>
      <c r="O317" s="59"/>
      <c r="P317" s="52"/>
      <c r="Q317" s="53"/>
      <c r="R317" s="52"/>
      <c r="S317" s="52"/>
      <c r="T317" s="52"/>
      <c r="U317" s="52"/>
      <c r="V317" s="52"/>
      <c r="W317" s="52"/>
      <c r="X317" s="52"/>
      <c r="Y317" s="52"/>
      <c r="Z317" s="52"/>
      <c r="AA317" s="52"/>
      <c r="AB317" s="52"/>
      <c r="AD317" s="55"/>
    </row>
    <row r="318" spans="1:30">
      <c r="A318" s="51"/>
      <c r="B318" s="52"/>
      <c r="C318" s="53"/>
      <c r="D318" s="52"/>
      <c r="E318" s="52"/>
      <c r="F318" s="52"/>
      <c r="G318" s="52"/>
      <c r="H318" s="52"/>
      <c r="I318" s="52"/>
      <c r="J318" s="52"/>
      <c r="K318" s="52"/>
      <c r="L318" s="52"/>
      <c r="M318" s="52"/>
      <c r="N318" s="52"/>
      <c r="O318" s="59"/>
      <c r="P318" s="52"/>
      <c r="Q318" s="53"/>
      <c r="R318" s="52"/>
      <c r="S318" s="52"/>
      <c r="T318" s="52"/>
      <c r="U318" s="52"/>
      <c r="V318" s="52"/>
      <c r="W318" s="52"/>
      <c r="X318" s="52"/>
      <c r="Y318" s="52"/>
      <c r="Z318" s="52"/>
      <c r="AA318" s="52"/>
      <c r="AB318" s="52"/>
      <c r="AD318" s="55"/>
    </row>
    <row r="319" spans="1:30">
      <c r="A319" s="51"/>
      <c r="B319" s="52"/>
      <c r="C319" s="53"/>
      <c r="D319" s="52"/>
      <c r="E319" s="52"/>
      <c r="F319" s="52"/>
      <c r="G319" s="52"/>
      <c r="H319" s="52"/>
      <c r="I319" s="52"/>
      <c r="J319" s="52"/>
      <c r="K319" s="52"/>
      <c r="L319" s="52"/>
      <c r="M319" s="52"/>
      <c r="N319" s="52"/>
      <c r="O319" s="59"/>
      <c r="P319" s="52"/>
      <c r="Q319" s="53"/>
      <c r="R319" s="52"/>
      <c r="S319" s="52"/>
      <c r="T319" s="52"/>
      <c r="U319" s="52"/>
      <c r="V319" s="52"/>
      <c r="W319" s="52"/>
      <c r="X319" s="52"/>
      <c r="Y319" s="52"/>
      <c r="Z319" s="52"/>
      <c r="AA319" s="52"/>
      <c r="AB319" s="52"/>
      <c r="AD319" s="55"/>
    </row>
    <row r="320" spans="1:30">
      <c r="A320" s="51"/>
      <c r="B320" s="52"/>
      <c r="C320" s="53"/>
      <c r="D320" s="52"/>
      <c r="E320" s="52"/>
      <c r="F320" s="52"/>
      <c r="G320" s="52"/>
      <c r="H320" s="52"/>
      <c r="I320" s="52"/>
      <c r="J320" s="52"/>
      <c r="K320" s="52"/>
      <c r="L320" s="52"/>
      <c r="M320" s="52"/>
      <c r="N320" s="52"/>
      <c r="O320" s="59"/>
      <c r="P320" s="52"/>
      <c r="Q320" s="53"/>
      <c r="R320" s="52"/>
      <c r="S320" s="52"/>
      <c r="T320" s="52"/>
      <c r="U320" s="52"/>
      <c r="V320" s="52"/>
      <c r="W320" s="52"/>
      <c r="X320" s="52"/>
      <c r="Y320" s="52"/>
      <c r="Z320" s="52"/>
      <c r="AA320" s="52"/>
      <c r="AB320" s="52"/>
      <c r="AD320" s="55"/>
    </row>
    <row r="321" spans="1:30">
      <c r="A321" s="51"/>
      <c r="B321" s="52"/>
      <c r="C321" s="53"/>
      <c r="D321" s="52"/>
      <c r="E321" s="52"/>
      <c r="F321" s="52"/>
      <c r="G321" s="52"/>
      <c r="H321" s="52"/>
      <c r="I321" s="52"/>
      <c r="J321" s="52"/>
      <c r="K321" s="52"/>
      <c r="L321" s="52"/>
      <c r="M321" s="52"/>
      <c r="N321" s="52"/>
      <c r="O321" s="59"/>
      <c r="P321" s="52"/>
      <c r="Q321" s="53"/>
      <c r="R321" s="52"/>
      <c r="S321" s="52"/>
      <c r="T321" s="52"/>
      <c r="U321" s="52"/>
      <c r="V321" s="52"/>
      <c r="W321" s="52"/>
      <c r="X321" s="52"/>
      <c r="Y321" s="52"/>
      <c r="Z321" s="52"/>
      <c r="AA321" s="52"/>
      <c r="AB321" s="52"/>
      <c r="AD321" s="55"/>
    </row>
    <row r="322" spans="1:30">
      <c r="A322" s="51"/>
      <c r="B322" s="52"/>
      <c r="C322" s="53"/>
      <c r="D322" s="52"/>
      <c r="E322" s="52"/>
      <c r="F322" s="52"/>
      <c r="G322" s="52"/>
      <c r="H322" s="52"/>
      <c r="I322" s="52"/>
      <c r="J322" s="52"/>
      <c r="K322" s="52"/>
      <c r="L322" s="52"/>
      <c r="M322" s="52"/>
      <c r="N322" s="52"/>
      <c r="O322" s="59"/>
      <c r="P322" s="52"/>
      <c r="Q322" s="53"/>
      <c r="R322" s="52"/>
      <c r="S322" s="52"/>
      <c r="T322" s="52"/>
      <c r="U322" s="52"/>
      <c r="V322" s="52"/>
      <c r="W322" s="52"/>
      <c r="X322" s="52"/>
      <c r="Y322" s="52"/>
      <c r="Z322" s="52"/>
      <c r="AA322" s="52"/>
      <c r="AB322" s="52"/>
      <c r="AD322" s="55"/>
    </row>
    <row r="323" spans="1:30">
      <c r="A323" s="51"/>
      <c r="B323" s="52"/>
      <c r="C323" s="53"/>
      <c r="D323" s="52"/>
      <c r="E323" s="52"/>
      <c r="F323" s="52"/>
      <c r="G323" s="52"/>
      <c r="H323" s="52"/>
      <c r="I323" s="52"/>
      <c r="J323" s="52"/>
      <c r="K323" s="52"/>
      <c r="L323" s="52"/>
      <c r="M323" s="52"/>
      <c r="N323" s="52"/>
      <c r="O323" s="59"/>
      <c r="P323" s="52"/>
      <c r="Q323" s="53"/>
      <c r="R323" s="52"/>
      <c r="S323" s="52"/>
      <c r="T323" s="52"/>
      <c r="U323" s="52"/>
      <c r="V323" s="52"/>
      <c r="W323" s="52"/>
      <c r="X323" s="52"/>
      <c r="Y323" s="52"/>
      <c r="Z323" s="52"/>
      <c r="AA323" s="52"/>
      <c r="AB323" s="52"/>
      <c r="AD323" s="55"/>
    </row>
    <row r="324" spans="1:30">
      <c r="A324" s="51"/>
      <c r="B324" s="52"/>
      <c r="C324" s="53"/>
      <c r="D324" s="52"/>
      <c r="E324" s="52"/>
      <c r="F324" s="52"/>
      <c r="G324" s="52"/>
      <c r="H324" s="52"/>
      <c r="I324" s="52"/>
      <c r="J324" s="52"/>
      <c r="K324" s="52"/>
      <c r="L324" s="52"/>
      <c r="M324" s="52"/>
      <c r="N324" s="52"/>
      <c r="O324" s="59"/>
      <c r="P324" s="52"/>
      <c r="Q324" s="53"/>
      <c r="R324" s="52"/>
      <c r="S324" s="52"/>
      <c r="T324" s="52"/>
      <c r="U324" s="52"/>
      <c r="V324" s="52"/>
      <c r="W324" s="52"/>
      <c r="X324" s="52"/>
      <c r="Y324" s="52"/>
      <c r="Z324" s="52"/>
      <c r="AA324" s="52"/>
      <c r="AB324" s="52"/>
      <c r="AD324" s="55"/>
    </row>
    <row r="325" spans="1:30">
      <c r="A325" s="51"/>
      <c r="B325" s="52"/>
      <c r="C325" s="53"/>
      <c r="D325" s="52"/>
      <c r="E325" s="52"/>
      <c r="F325" s="52"/>
      <c r="G325" s="52"/>
      <c r="H325" s="52"/>
      <c r="I325" s="52"/>
      <c r="J325" s="52"/>
      <c r="K325" s="52"/>
      <c r="L325" s="52"/>
      <c r="M325" s="52"/>
      <c r="N325" s="52"/>
      <c r="O325" s="59"/>
      <c r="P325" s="52"/>
      <c r="Q325" s="53"/>
      <c r="R325" s="52"/>
      <c r="S325" s="52"/>
      <c r="T325" s="52"/>
      <c r="U325" s="52"/>
      <c r="V325" s="52"/>
      <c r="W325" s="52"/>
      <c r="X325" s="52"/>
      <c r="Y325" s="52"/>
      <c r="Z325" s="52"/>
      <c r="AA325" s="52"/>
      <c r="AB325" s="52"/>
      <c r="AD325" s="55"/>
    </row>
    <row r="326" spans="1:30">
      <c r="A326" s="51"/>
      <c r="B326" s="52"/>
      <c r="C326" s="53"/>
      <c r="D326" s="52"/>
      <c r="E326" s="52"/>
      <c r="F326" s="52"/>
      <c r="G326" s="52"/>
      <c r="H326" s="52"/>
      <c r="I326" s="52"/>
      <c r="J326" s="52"/>
      <c r="K326" s="52"/>
      <c r="L326" s="52"/>
      <c r="M326" s="52"/>
      <c r="N326" s="52"/>
      <c r="O326" s="59"/>
      <c r="P326" s="52"/>
      <c r="Q326" s="53"/>
      <c r="R326" s="52"/>
      <c r="S326" s="52"/>
      <c r="T326" s="52"/>
      <c r="U326" s="52"/>
      <c r="V326" s="52"/>
      <c r="W326" s="52"/>
      <c r="X326" s="52"/>
      <c r="Y326" s="52"/>
      <c r="Z326" s="52"/>
      <c r="AA326" s="52"/>
      <c r="AB326" s="52"/>
      <c r="AD326" s="55"/>
    </row>
    <row r="327" spans="1:30">
      <c r="A327" s="51"/>
      <c r="B327" s="52"/>
      <c r="C327" s="53"/>
      <c r="D327" s="52"/>
      <c r="E327" s="52"/>
      <c r="F327" s="52"/>
      <c r="G327" s="52"/>
      <c r="H327" s="52"/>
      <c r="I327" s="52"/>
      <c r="J327" s="52"/>
      <c r="K327" s="52"/>
      <c r="L327" s="52"/>
      <c r="M327" s="52"/>
      <c r="N327" s="52"/>
      <c r="O327" s="59"/>
      <c r="P327" s="52"/>
      <c r="Q327" s="53"/>
      <c r="R327" s="52"/>
      <c r="S327" s="52"/>
      <c r="T327" s="52"/>
      <c r="U327" s="52"/>
      <c r="V327" s="52"/>
      <c r="W327" s="52"/>
      <c r="X327" s="52"/>
      <c r="Y327" s="52"/>
      <c r="Z327" s="52"/>
      <c r="AA327" s="52"/>
      <c r="AB327" s="52"/>
      <c r="AD327" s="55"/>
    </row>
    <row r="328" spans="1:30">
      <c r="A328" s="51"/>
      <c r="B328" s="52"/>
      <c r="C328" s="53"/>
      <c r="D328" s="52"/>
      <c r="E328" s="52"/>
      <c r="F328" s="52"/>
      <c r="G328" s="52"/>
      <c r="H328" s="52"/>
      <c r="I328" s="52"/>
      <c r="J328" s="52"/>
      <c r="K328" s="52"/>
      <c r="L328" s="52"/>
      <c r="M328" s="52"/>
      <c r="N328" s="52"/>
      <c r="O328" s="59"/>
      <c r="P328" s="52"/>
      <c r="Q328" s="53"/>
      <c r="R328" s="52"/>
      <c r="S328" s="52"/>
      <c r="T328" s="52"/>
      <c r="U328" s="52"/>
      <c r="V328" s="52"/>
      <c r="W328" s="52"/>
      <c r="X328" s="52"/>
      <c r="Y328" s="52"/>
      <c r="Z328" s="52"/>
      <c r="AA328" s="52"/>
      <c r="AB328" s="52"/>
      <c r="AD328" s="55"/>
    </row>
    <row r="329" spans="1:30">
      <c r="A329" s="51"/>
      <c r="B329" s="52"/>
      <c r="C329" s="53"/>
      <c r="D329" s="52"/>
      <c r="E329" s="52"/>
      <c r="F329" s="52"/>
      <c r="G329" s="52"/>
      <c r="H329" s="52"/>
      <c r="I329" s="52"/>
      <c r="J329" s="52"/>
      <c r="K329" s="52"/>
      <c r="L329" s="52"/>
      <c r="M329" s="52"/>
      <c r="N329" s="52"/>
      <c r="O329" s="59"/>
      <c r="P329" s="52"/>
      <c r="Q329" s="53"/>
      <c r="R329" s="52"/>
      <c r="S329" s="52"/>
      <c r="T329" s="52"/>
      <c r="U329" s="52"/>
      <c r="V329" s="52"/>
      <c r="W329" s="52"/>
      <c r="X329" s="52"/>
      <c r="Y329" s="52"/>
      <c r="Z329" s="52"/>
      <c r="AA329" s="52"/>
      <c r="AB329" s="52"/>
      <c r="AD329" s="55"/>
    </row>
    <row r="330" spans="1:30">
      <c r="A330" s="51"/>
      <c r="B330" s="52"/>
      <c r="C330" s="53"/>
      <c r="D330" s="52"/>
      <c r="E330" s="52"/>
      <c r="F330" s="52"/>
      <c r="G330" s="52"/>
      <c r="H330" s="52"/>
      <c r="I330" s="52"/>
      <c r="J330" s="52"/>
      <c r="K330" s="52"/>
      <c r="L330" s="52"/>
      <c r="M330" s="52"/>
      <c r="N330" s="52"/>
      <c r="O330" s="59"/>
      <c r="P330" s="52"/>
      <c r="Q330" s="53"/>
      <c r="R330" s="52"/>
      <c r="S330" s="52"/>
      <c r="T330" s="52"/>
      <c r="U330" s="52"/>
      <c r="V330" s="52"/>
      <c r="W330" s="52"/>
      <c r="X330" s="52"/>
      <c r="Y330" s="52"/>
      <c r="Z330" s="52"/>
      <c r="AA330" s="52"/>
      <c r="AB330" s="52"/>
      <c r="AD330" s="55"/>
    </row>
    <row r="331" spans="1:30">
      <c r="A331" s="51"/>
      <c r="B331" s="52"/>
      <c r="C331" s="53"/>
      <c r="D331" s="52"/>
      <c r="E331" s="52"/>
      <c r="F331" s="52"/>
      <c r="G331" s="52"/>
      <c r="H331" s="52"/>
      <c r="I331" s="52"/>
      <c r="J331" s="52"/>
      <c r="K331" s="52"/>
      <c r="L331" s="52"/>
      <c r="M331" s="52"/>
      <c r="N331" s="52"/>
      <c r="O331" s="59"/>
      <c r="P331" s="52"/>
      <c r="Q331" s="53"/>
      <c r="R331" s="52"/>
      <c r="S331" s="52"/>
      <c r="T331" s="52"/>
      <c r="U331" s="52"/>
      <c r="V331" s="52"/>
      <c r="W331" s="52"/>
      <c r="X331" s="52"/>
      <c r="Y331" s="52"/>
      <c r="Z331" s="52"/>
      <c r="AA331" s="52"/>
      <c r="AB331" s="52"/>
      <c r="AD331" s="55"/>
    </row>
    <row r="332" spans="1:30">
      <c r="A332" s="51"/>
      <c r="B332" s="52"/>
      <c r="C332" s="53"/>
      <c r="D332" s="52"/>
      <c r="E332" s="52"/>
      <c r="F332" s="52"/>
      <c r="G332" s="52"/>
      <c r="H332" s="52"/>
      <c r="I332" s="52"/>
      <c r="J332" s="52"/>
      <c r="K332" s="52"/>
      <c r="L332" s="52"/>
      <c r="M332" s="52"/>
      <c r="N332" s="52"/>
      <c r="O332" s="59"/>
      <c r="P332" s="52"/>
      <c r="Q332" s="53"/>
      <c r="R332" s="52"/>
      <c r="S332" s="52"/>
      <c r="T332" s="52"/>
      <c r="U332" s="52"/>
      <c r="V332" s="52"/>
      <c r="W332" s="52"/>
      <c r="X332" s="52"/>
      <c r="Y332" s="52"/>
      <c r="Z332" s="52"/>
      <c r="AA332" s="52"/>
      <c r="AB332" s="52"/>
      <c r="AD332" s="55"/>
    </row>
    <row r="333" spans="1:30">
      <c r="A333" s="51"/>
      <c r="B333" s="52"/>
      <c r="C333" s="53"/>
      <c r="D333" s="52"/>
      <c r="E333" s="52"/>
      <c r="F333" s="52"/>
      <c r="G333" s="52"/>
      <c r="H333" s="52"/>
      <c r="I333" s="52"/>
      <c r="J333" s="52"/>
      <c r="K333" s="52"/>
      <c r="L333" s="52"/>
      <c r="M333" s="52"/>
      <c r="N333" s="52"/>
      <c r="O333" s="59"/>
      <c r="P333" s="52"/>
      <c r="Q333" s="53"/>
      <c r="R333" s="52"/>
      <c r="S333" s="52"/>
      <c r="T333" s="52"/>
      <c r="U333" s="52"/>
      <c r="V333" s="52"/>
      <c r="W333" s="52"/>
      <c r="X333" s="52"/>
      <c r="Y333" s="52"/>
      <c r="Z333" s="52"/>
      <c r="AA333" s="52"/>
      <c r="AB333" s="52"/>
      <c r="AD333" s="55"/>
    </row>
    <row r="334" spans="1:30">
      <c r="A334" s="51"/>
      <c r="B334" s="52"/>
      <c r="C334" s="53"/>
      <c r="D334" s="52"/>
      <c r="E334" s="52"/>
      <c r="F334" s="52"/>
      <c r="G334" s="52"/>
      <c r="H334" s="52"/>
      <c r="I334" s="52"/>
      <c r="J334" s="52"/>
      <c r="K334" s="52"/>
      <c r="L334" s="52"/>
      <c r="M334" s="52"/>
      <c r="N334" s="52"/>
      <c r="O334" s="59"/>
      <c r="P334" s="52"/>
      <c r="Q334" s="53"/>
      <c r="R334" s="52"/>
      <c r="S334" s="52"/>
      <c r="T334" s="52"/>
      <c r="U334" s="52"/>
      <c r="V334" s="52"/>
      <c r="W334" s="52"/>
      <c r="X334" s="52"/>
      <c r="Y334" s="52"/>
      <c r="Z334" s="52"/>
      <c r="AA334" s="52"/>
      <c r="AB334" s="52"/>
      <c r="AD334" s="55"/>
    </row>
    <row r="335" spans="1:30">
      <c r="A335" s="51"/>
      <c r="B335" s="52"/>
      <c r="C335" s="53"/>
      <c r="D335" s="52"/>
      <c r="E335" s="52"/>
      <c r="F335" s="52"/>
      <c r="G335" s="52"/>
      <c r="H335" s="52"/>
      <c r="I335" s="52"/>
      <c r="J335" s="52"/>
      <c r="K335" s="52"/>
      <c r="L335" s="52"/>
      <c r="M335" s="52"/>
      <c r="N335" s="52"/>
      <c r="O335" s="59"/>
      <c r="P335" s="52"/>
      <c r="Q335" s="53"/>
      <c r="R335" s="52"/>
      <c r="S335" s="52"/>
      <c r="T335" s="52"/>
      <c r="U335" s="52"/>
      <c r="V335" s="52"/>
      <c r="W335" s="52"/>
      <c r="X335" s="52"/>
      <c r="Y335" s="52"/>
      <c r="Z335" s="52"/>
      <c r="AA335" s="52"/>
      <c r="AB335" s="52"/>
      <c r="AD335" s="55"/>
    </row>
    <row r="336" spans="1:30">
      <c r="A336" s="51"/>
      <c r="B336" s="52"/>
      <c r="C336" s="53"/>
      <c r="D336" s="52"/>
      <c r="E336" s="52"/>
      <c r="F336" s="52"/>
      <c r="G336" s="52"/>
      <c r="H336" s="52"/>
      <c r="I336" s="52"/>
      <c r="J336" s="52"/>
      <c r="K336" s="52"/>
      <c r="L336" s="52"/>
      <c r="M336" s="52"/>
      <c r="N336" s="52"/>
      <c r="O336" s="59"/>
      <c r="P336" s="52"/>
      <c r="Q336" s="53"/>
      <c r="R336" s="52"/>
      <c r="S336" s="52"/>
      <c r="T336" s="52"/>
      <c r="U336" s="52"/>
      <c r="V336" s="52"/>
      <c r="W336" s="52"/>
      <c r="X336" s="52"/>
      <c r="Y336" s="52"/>
      <c r="Z336" s="52"/>
      <c r="AA336" s="52"/>
      <c r="AB336" s="52"/>
      <c r="AD336" s="55"/>
    </row>
    <row r="337" spans="1:30">
      <c r="A337" s="51"/>
      <c r="B337" s="52"/>
      <c r="C337" s="53"/>
      <c r="D337" s="52"/>
      <c r="E337" s="52"/>
      <c r="F337" s="52"/>
      <c r="G337" s="52"/>
      <c r="H337" s="52"/>
      <c r="I337" s="52"/>
      <c r="J337" s="52"/>
      <c r="K337" s="52"/>
      <c r="L337" s="52"/>
      <c r="M337" s="52"/>
      <c r="N337" s="52"/>
      <c r="O337" s="59"/>
      <c r="P337" s="52"/>
      <c r="Q337" s="53"/>
      <c r="R337" s="52"/>
      <c r="S337" s="52"/>
      <c r="T337" s="52"/>
      <c r="U337" s="52"/>
      <c r="V337" s="52"/>
      <c r="W337" s="52"/>
      <c r="X337" s="52"/>
      <c r="Y337" s="52"/>
      <c r="Z337" s="52"/>
      <c r="AA337" s="52"/>
      <c r="AB337" s="52"/>
      <c r="AD337" s="55"/>
    </row>
    <row r="338" spans="1:30">
      <c r="A338" s="51"/>
      <c r="B338" s="52"/>
      <c r="C338" s="53"/>
      <c r="D338" s="52"/>
      <c r="E338" s="52"/>
      <c r="F338" s="52"/>
      <c r="G338" s="52"/>
      <c r="H338" s="52"/>
      <c r="I338" s="52"/>
      <c r="J338" s="52"/>
      <c r="K338" s="52"/>
      <c r="L338" s="52"/>
      <c r="M338" s="52"/>
      <c r="N338" s="52"/>
      <c r="O338" s="59"/>
      <c r="P338" s="52"/>
      <c r="Q338" s="53"/>
      <c r="R338" s="52"/>
      <c r="S338" s="52"/>
      <c r="T338" s="52"/>
      <c r="U338" s="52"/>
      <c r="V338" s="52"/>
      <c r="W338" s="52"/>
      <c r="X338" s="52"/>
      <c r="Y338" s="52"/>
      <c r="Z338" s="52"/>
      <c r="AA338" s="52"/>
      <c r="AB338" s="52"/>
      <c r="AD338" s="55"/>
    </row>
    <row r="339" spans="1:30">
      <c r="A339" s="51"/>
      <c r="B339" s="52"/>
      <c r="C339" s="53"/>
      <c r="D339" s="52"/>
      <c r="E339" s="52"/>
      <c r="F339" s="52"/>
      <c r="G339" s="52"/>
      <c r="H339" s="52"/>
      <c r="I339" s="52"/>
      <c r="J339" s="52"/>
      <c r="K339" s="52"/>
      <c r="L339" s="52"/>
      <c r="M339" s="52"/>
      <c r="N339" s="52"/>
      <c r="O339" s="59"/>
      <c r="P339" s="52"/>
      <c r="Q339" s="53"/>
      <c r="R339" s="52"/>
      <c r="S339" s="52"/>
      <c r="T339" s="52"/>
      <c r="U339" s="52"/>
      <c r="V339" s="52"/>
      <c r="W339" s="52"/>
      <c r="X339" s="52"/>
      <c r="Y339" s="52"/>
      <c r="Z339" s="52"/>
      <c r="AA339" s="52"/>
      <c r="AB339" s="52"/>
      <c r="AD339" s="55"/>
    </row>
    <row r="340" spans="1:30">
      <c r="A340" s="51"/>
      <c r="B340" s="52"/>
      <c r="C340" s="53"/>
      <c r="D340" s="52"/>
      <c r="E340" s="52"/>
      <c r="F340" s="52"/>
      <c r="G340" s="52"/>
      <c r="H340" s="52"/>
      <c r="I340" s="52"/>
      <c r="J340" s="52"/>
      <c r="K340" s="52"/>
      <c r="L340" s="52"/>
      <c r="M340" s="52"/>
      <c r="N340" s="52"/>
      <c r="O340" s="59"/>
      <c r="P340" s="52"/>
      <c r="Q340" s="53"/>
      <c r="R340" s="52"/>
      <c r="S340" s="52"/>
      <c r="T340" s="52"/>
      <c r="U340" s="52"/>
      <c r="V340" s="52"/>
      <c r="W340" s="52"/>
      <c r="X340" s="52"/>
      <c r="Y340" s="52"/>
      <c r="Z340" s="52"/>
      <c r="AA340" s="52"/>
      <c r="AB340" s="52"/>
      <c r="AD340" s="55"/>
    </row>
    <row r="341" spans="1:30">
      <c r="A341" s="51"/>
      <c r="B341" s="52"/>
      <c r="C341" s="53"/>
      <c r="D341" s="52"/>
      <c r="E341" s="52"/>
      <c r="F341" s="52"/>
      <c r="G341" s="52"/>
      <c r="H341" s="52"/>
      <c r="I341" s="52"/>
      <c r="J341" s="52"/>
      <c r="K341" s="52"/>
      <c r="L341" s="52"/>
      <c r="M341" s="52"/>
      <c r="N341" s="52"/>
      <c r="O341" s="59"/>
      <c r="P341" s="52"/>
      <c r="Q341" s="53"/>
      <c r="R341" s="52"/>
      <c r="S341" s="52"/>
      <c r="T341" s="52"/>
      <c r="U341" s="52"/>
      <c r="V341" s="52"/>
      <c r="W341" s="52"/>
      <c r="X341" s="52"/>
      <c r="Y341" s="52"/>
      <c r="Z341" s="52"/>
      <c r="AA341" s="52"/>
      <c r="AB341" s="52"/>
      <c r="AD341" s="55"/>
    </row>
    <row r="342" spans="1:30">
      <c r="A342" s="51"/>
      <c r="B342" s="52"/>
      <c r="C342" s="53"/>
      <c r="D342" s="52"/>
      <c r="E342" s="52"/>
      <c r="F342" s="52"/>
      <c r="G342" s="52"/>
      <c r="H342" s="52"/>
      <c r="I342" s="52"/>
      <c r="J342" s="52"/>
      <c r="K342" s="52"/>
      <c r="L342" s="52"/>
      <c r="M342" s="52"/>
      <c r="N342" s="52"/>
      <c r="O342" s="59"/>
      <c r="P342" s="52"/>
      <c r="Q342" s="53"/>
      <c r="R342" s="52"/>
      <c r="S342" s="52"/>
      <c r="T342" s="52"/>
      <c r="U342" s="52"/>
      <c r="V342" s="52"/>
      <c r="W342" s="52"/>
      <c r="X342" s="52"/>
      <c r="Y342" s="52"/>
      <c r="Z342" s="52"/>
      <c r="AA342" s="52"/>
      <c r="AB342" s="52"/>
      <c r="AD342" s="55"/>
    </row>
    <row r="343" spans="1:30">
      <c r="A343" s="51"/>
      <c r="B343" s="52"/>
      <c r="C343" s="53"/>
      <c r="D343" s="52"/>
      <c r="E343" s="52"/>
      <c r="F343" s="52"/>
      <c r="G343" s="52"/>
      <c r="H343" s="52"/>
      <c r="I343" s="52"/>
      <c r="J343" s="52"/>
      <c r="K343" s="52"/>
      <c r="L343" s="52"/>
      <c r="M343" s="52"/>
      <c r="N343" s="52"/>
      <c r="O343" s="59"/>
      <c r="P343" s="52"/>
      <c r="Q343" s="53"/>
      <c r="R343" s="52"/>
      <c r="S343" s="52"/>
      <c r="T343" s="52"/>
      <c r="U343" s="52"/>
      <c r="V343" s="52"/>
      <c r="W343" s="52"/>
      <c r="X343" s="52"/>
      <c r="Y343" s="52"/>
      <c r="Z343" s="52"/>
      <c r="AA343" s="52"/>
      <c r="AB343" s="52"/>
      <c r="AD343" s="55"/>
    </row>
    <row r="344" spans="1:30">
      <c r="A344" s="51"/>
      <c r="B344" s="52"/>
      <c r="C344" s="53"/>
      <c r="D344" s="52"/>
      <c r="E344" s="52"/>
      <c r="F344" s="52"/>
      <c r="G344" s="52"/>
      <c r="H344" s="52"/>
      <c r="I344" s="52"/>
      <c r="J344" s="52"/>
      <c r="K344" s="52"/>
      <c r="L344" s="52"/>
      <c r="M344" s="52"/>
      <c r="N344" s="52"/>
      <c r="O344" s="59"/>
      <c r="P344" s="52"/>
      <c r="Q344" s="53"/>
      <c r="R344" s="52"/>
      <c r="S344" s="52"/>
      <c r="T344" s="52"/>
      <c r="U344" s="52"/>
      <c r="V344" s="52"/>
      <c r="W344" s="52"/>
      <c r="X344" s="52"/>
      <c r="Y344" s="52"/>
      <c r="Z344" s="52"/>
      <c r="AA344" s="52"/>
      <c r="AB344" s="52"/>
      <c r="AD344" s="55"/>
    </row>
    <row r="345" spans="1:30">
      <c r="A345" s="51"/>
      <c r="B345" s="52"/>
      <c r="C345" s="53"/>
      <c r="D345" s="52"/>
      <c r="E345" s="52"/>
      <c r="F345" s="52"/>
      <c r="G345" s="52"/>
      <c r="H345" s="52"/>
      <c r="I345" s="52"/>
      <c r="J345" s="52"/>
      <c r="K345" s="52"/>
      <c r="L345" s="52"/>
      <c r="M345" s="52"/>
      <c r="N345" s="52"/>
      <c r="O345" s="59"/>
      <c r="P345" s="52"/>
      <c r="Q345" s="53"/>
      <c r="R345" s="52"/>
      <c r="S345" s="52"/>
      <c r="T345" s="52"/>
      <c r="U345" s="52"/>
      <c r="V345" s="52"/>
      <c r="W345" s="52"/>
      <c r="X345" s="52"/>
      <c r="Y345" s="52"/>
      <c r="Z345" s="52"/>
      <c r="AA345" s="52"/>
      <c r="AB345" s="52"/>
      <c r="AD345" s="55"/>
    </row>
    <row r="346" spans="1:30">
      <c r="A346" s="51"/>
      <c r="B346" s="52"/>
      <c r="C346" s="53"/>
      <c r="D346" s="52"/>
      <c r="E346" s="52"/>
      <c r="F346" s="52"/>
      <c r="G346" s="52"/>
      <c r="H346" s="52"/>
      <c r="I346" s="52"/>
      <c r="J346" s="52"/>
      <c r="K346" s="52"/>
      <c r="L346" s="52"/>
      <c r="M346" s="52"/>
      <c r="N346" s="52"/>
      <c r="O346" s="59"/>
      <c r="P346" s="52"/>
      <c r="Q346" s="53"/>
      <c r="R346" s="52"/>
      <c r="S346" s="52"/>
      <c r="T346" s="52"/>
      <c r="U346" s="52"/>
      <c r="V346" s="52"/>
      <c r="W346" s="52"/>
      <c r="X346" s="52"/>
      <c r="Y346" s="52"/>
      <c r="Z346" s="52"/>
      <c r="AA346" s="52"/>
      <c r="AB346" s="52"/>
      <c r="AD346" s="55"/>
    </row>
    <row r="347" spans="1:30">
      <c r="A347" s="51"/>
      <c r="B347" s="52"/>
      <c r="C347" s="53"/>
      <c r="D347" s="52"/>
      <c r="E347" s="52"/>
      <c r="F347" s="52"/>
      <c r="G347" s="52"/>
      <c r="H347" s="52"/>
      <c r="I347" s="52"/>
      <c r="J347" s="52"/>
      <c r="K347" s="52"/>
      <c r="L347" s="52"/>
      <c r="M347" s="52"/>
      <c r="N347" s="52"/>
      <c r="O347" s="59"/>
      <c r="P347" s="52"/>
      <c r="Q347" s="53"/>
      <c r="R347" s="52"/>
      <c r="S347" s="52"/>
      <c r="T347" s="52"/>
      <c r="U347" s="52"/>
      <c r="V347" s="52"/>
      <c r="W347" s="52"/>
      <c r="X347" s="52"/>
      <c r="Y347" s="52"/>
      <c r="Z347" s="52"/>
      <c r="AA347" s="52"/>
      <c r="AB347" s="52"/>
      <c r="AD347" s="55"/>
    </row>
    <row r="348" spans="1:30">
      <c r="A348" s="51"/>
      <c r="B348" s="52"/>
      <c r="C348" s="53"/>
      <c r="D348" s="52"/>
      <c r="E348" s="52"/>
      <c r="F348" s="52"/>
      <c r="G348" s="52"/>
      <c r="H348" s="52"/>
      <c r="I348" s="52"/>
      <c r="J348" s="52"/>
      <c r="K348" s="52"/>
      <c r="L348" s="52"/>
      <c r="M348" s="52"/>
      <c r="N348" s="52"/>
      <c r="O348" s="59"/>
      <c r="P348" s="52"/>
      <c r="Q348" s="53"/>
      <c r="R348" s="52"/>
      <c r="S348" s="52"/>
      <c r="T348" s="52"/>
      <c r="U348" s="52"/>
      <c r="V348" s="52"/>
      <c r="W348" s="52"/>
      <c r="X348" s="52"/>
      <c r="Y348" s="52"/>
      <c r="Z348" s="52"/>
      <c r="AA348" s="52"/>
      <c r="AB348" s="52"/>
      <c r="AD348" s="55"/>
    </row>
    <row r="349" spans="1:30">
      <c r="A349" s="51"/>
      <c r="B349" s="52"/>
      <c r="C349" s="53"/>
      <c r="D349" s="52"/>
      <c r="E349" s="52"/>
      <c r="F349" s="52"/>
      <c r="G349" s="52"/>
      <c r="H349" s="52"/>
      <c r="I349" s="52"/>
      <c r="J349" s="52"/>
      <c r="K349" s="52"/>
      <c r="L349" s="52"/>
      <c r="M349" s="52"/>
      <c r="N349" s="52"/>
      <c r="O349" s="59"/>
      <c r="P349" s="52"/>
      <c r="Q349" s="53"/>
      <c r="R349" s="52"/>
      <c r="S349" s="52"/>
      <c r="T349" s="52"/>
      <c r="U349" s="52"/>
      <c r="V349" s="52"/>
      <c r="W349" s="52"/>
      <c r="X349" s="52"/>
      <c r="Y349" s="52"/>
      <c r="Z349" s="52"/>
      <c r="AA349" s="52"/>
      <c r="AB349" s="52"/>
      <c r="AD349" s="55"/>
    </row>
    <row r="350" spans="1:30">
      <c r="A350" s="51"/>
      <c r="B350" s="52"/>
      <c r="C350" s="53"/>
      <c r="D350" s="52"/>
      <c r="E350" s="52"/>
      <c r="F350" s="52"/>
      <c r="G350" s="52"/>
      <c r="H350" s="52"/>
      <c r="I350" s="52"/>
      <c r="J350" s="52"/>
      <c r="K350" s="52"/>
      <c r="L350" s="52"/>
      <c r="M350" s="52"/>
      <c r="N350" s="52"/>
      <c r="O350" s="59"/>
      <c r="P350" s="52"/>
      <c r="Q350" s="53"/>
      <c r="R350" s="52"/>
      <c r="S350" s="52"/>
      <c r="T350" s="52"/>
      <c r="U350" s="52"/>
      <c r="V350" s="52"/>
      <c r="W350" s="52"/>
      <c r="X350" s="52"/>
      <c r="Y350" s="52"/>
      <c r="Z350" s="52"/>
      <c r="AA350" s="52"/>
      <c r="AB350" s="52"/>
      <c r="AD350" s="55"/>
    </row>
    <row r="351" spans="1:30">
      <c r="A351" s="51"/>
      <c r="B351" s="52"/>
      <c r="C351" s="53"/>
      <c r="D351" s="52"/>
      <c r="E351" s="52"/>
      <c r="F351" s="52"/>
      <c r="G351" s="52"/>
      <c r="H351" s="52"/>
      <c r="I351" s="52"/>
      <c r="J351" s="52"/>
      <c r="K351" s="52"/>
      <c r="L351" s="52"/>
      <c r="M351" s="52"/>
      <c r="N351" s="52"/>
      <c r="O351" s="59"/>
      <c r="P351" s="52"/>
      <c r="Q351" s="53"/>
      <c r="R351" s="52"/>
      <c r="S351" s="52"/>
      <c r="T351" s="52"/>
      <c r="U351" s="52"/>
      <c r="V351" s="52"/>
      <c r="W351" s="52"/>
      <c r="X351" s="52"/>
      <c r="Y351" s="52"/>
      <c r="Z351" s="52"/>
      <c r="AA351" s="52"/>
      <c r="AB351" s="52"/>
      <c r="AD351" s="55"/>
    </row>
    <row r="352" spans="1:30">
      <c r="A352" s="51"/>
      <c r="B352" s="52"/>
      <c r="C352" s="53"/>
      <c r="D352" s="52"/>
      <c r="E352" s="52"/>
      <c r="F352" s="52"/>
      <c r="G352" s="52"/>
      <c r="H352" s="52"/>
      <c r="I352" s="52"/>
      <c r="J352" s="52"/>
      <c r="K352" s="52"/>
      <c r="L352" s="52"/>
      <c r="M352" s="52"/>
      <c r="N352" s="52"/>
      <c r="O352" s="59"/>
      <c r="P352" s="52"/>
      <c r="Q352" s="53"/>
      <c r="R352" s="52"/>
      <c r="S352" s="52"/>
      <c r="T352" s="52"/>
      <c r="U352" s="52"/>
      <c r="V352" s="52"/>
      <c r="W352" s="52"/>
      <c r="X352" s="52"/>
      <c r="Y352" s="52"/>
      <c r="Z352" s="52"/>
      <c r="AA352" s="52"/>
      <c r="AB352" s="52"/>
      <c r="AD352" s="55"/>
    </row>
    <row r="353" spans="1:30">
      <c r="A353" s="51"/>
      <c r="B353" s="52"/>
      <c r="C353" s="53"/>
      <c r="D353" s="52"/>
      <c r="E353" s="52"/>
      <c r="F353" s="52"/>
      <c r="G353" s="52"/>
      <c r="H353" s="52"/>
      <c r="I353" s="52"/>
      <c r="J353" s="52"/>
      <c r="K353" s="52"/>
      <c r="L353" s="52"/>
      <c r="M353" s="52"/>
      <c r="N353" s="52"/>
      <c r="O353" s="59"/>
      <c r="P353" s="52"/>
      <c r="Q353" s="53"/>
      <c r="R353" s="52"/>
      <c r="S353" s="52"/>
      <c r="T353" s="52"/>
      <c r="U353" s="52"/>
      <c r="V353" s="52"/>
      <c r="W353" s="52"/>
      <c r="X353" s="52"/>
      <c r="Y353" s="52"/>
      <c r="Z353" s="52"/>
      <c r="AA353" s="52"/>
      <c r="AB353" s="52"/>
      <c r="AD353" s="55"/>
    </row>
    <row r="354" spans="1:30">
      <c r="A354" s="51"/>
      <c r="B354" s="52"/>
      <c r="C354" s="53"/>
      <c r="D354" s="52"/>
      <c r="E354" s="52"/>
      <c r="F354" s="52"/>
      <c r="G354" s="52"/>
      <c r="H354" s="52"/>
      <c r="I354" s="52"/>
      <c r="J354" s="52"/>
      <c r="K354" s="52"/>
      <c r="L354" s="52"/>
      <c r="M354" s="52"/>
      <c r="N354" s="52"/>
      <c r="O354" s="59"/>
      <c r="P354" s="52"/>
      <c r="Q354" s="53"/>
      <c r="R354" s="52"/>
      <c r="S354" s="52"/>
      <c r="T354" s="52"/>
      <c r="U354" s="52"/>
      <c r="V354" s="52"/>
      <c r="W354" s="52"/>
      <c r="X354" s="52"/>
      <c r="Y354" s="52"/>
      <c r="Z354" s="52"/>
      <c r="AA354" s="52"/>
      <c r="AB354" s="52"/>
      <c r="AD354" s="55"/>
    </row>
    <row r="355" spans="1:30">
      <c r="A355" s="51"/>
      <c r="B355" s="52"/>
      <c r="C355" s="53"/>
      <c r="D355" s="52"/>
      <c r="E355" s="52"/>
      <c r="F355" s="52"/>
      <c r="G355" s="52"/>
      <c r="H355" s="52"/>
      <c r="I355" s="52"/>
      <c r="J355" s="52"/>
      <c r="K355" s="52"/>
      <c r="L355" s="52"/>
      <c r="M355" s="52"/>
      <c r="N355" s="52"/>
      <c r="O355" s="59"/>
      <c r="P355" s="52"/>
      <c r="Q355" s="53"/>
      <c r="R355" s="52"/>
      <c r="S355" s="52"/>
      <c r="T355" s="52"/>
      <c r="U355" s="52"/>
      <c r="V355" s="52"/>
      <c r="W355" s="52"/>
      <c r="X355" s="52"/>
      <c r="Y355" s="52"/>
      <c r="Z355" s="52"/>
      <c r="AA355" s="52"/>
      <c r="AB355" s="52"/>
      <c r="AD355" s="55"/>
    </row>
    <row r="356" spans="1:30">
      <c r="A356" s="51"/>
      <c r="B356" s="52"/>
      <c r="C356" s="53"/>
      <c r="D356" s="52"/>
      <c r="E356" s="52"/>
      <c r="F356" s="52"/>
      <c r="G356" s="52"/>
      <c r="H356" s="52"/>
      <c r="I356" s="52"/>
      <c r="J356" s="52"/>
      <c r="K356" s="52"/>
      <c r="L356" s="52"/>
      <c r="M356" s="52"/>
      <c r="N356" s="52"/>
      <c r="O356" s="59"/>
      <c r="P356" s="52"/>
      <c r="Q356" s="53"/>
      <c r="R356" s="52"/>
      <c r="S356" s="52"/>
      <c r="T356" s="52"/>
      <c r="U356" s="52"/>
      <c r="V356" s="52"/>
      <c r="W356" s="52"/>
      <c r="X356" s="52"/>
      <c r="Y356" s="52"/>
      <c r="Z356" s="52"/>
      <c r="AA356" s="52"/>
      <c r="AB356" s="52"/>
      <c r="AD356" s="55"/>
    </row>
    <row r="357" spans="1:30">
      <c r="A357" s="51"/>
      <c r="B357" s="52"/>
      <c r="C357" s="53"/>
      <c r="D357" s="52"/>
      <c r="E357" s="52"/>
      <c r="F357" s="52"/>
      <c r="G357" s="52"/>
      <c r="H357" s="52"/>
      <c r="I357" s="52"/>
      <c r="J357" s="52"/>
      <c r="K357" s="52"/>
      <c r="L357" s="52"/>
      <c r="M357" s="52"/>
      <c r="N357" s="52"/>
      <c r="O357" s="59"/>
      <c r="P357" s="52"/>
      <c r="Q357" s="53"/>
      <c r="R357" s="52"/>
      <c r="S357" s="52"/>
      <c r="T357" s="52"/>
      <c r="U357" s="52"/>
      <c r="V357" s="52"/>
      <c r="W357" s="52"/>
      <c r="X357" s="52"/>
      <c r="Y357" s="52"/>
      <c r="Z357" s="52"/>
      <c r="AA357" s="52"/>
      <c r="AB357" s="52"/>
      <c r="AD357" s="55"/>
    </row>
    <row r="358" spans="1:30">
      <c r="A358" s="51"/>
      <c r="B358" s="52"/>
      <c r="C358" s="53"/>
      <c r="D358" s="52"/>
      <c r="E358" s="52"/>
      <c r="F358" s="52"/>
      <c r="G358" s="52"/>
      <c r="H358" s="52"/>
      <c r="I358" s="52"/>
      <c r="J358" s="52"/>
      <c r="K358" s="52"/>
      <c r="L358" s="52"/>
      <c r="M358" s="52"/>
      <c r="N358" s="52"/>
      <c r="O358" s="59"/>
      <c r="P358" s="52"/>
      <c r="Q358" s="53"/>
      <c r="R358" s="52"/>
      <c r="S358" s="52"/>
      <c r="T358" s="52"/>
      <c r="U358" s="52"/>
      <c r="V358" s="52"/>
      <c r="W358" s="52"/>
      <c r="X358" s="52"/>
      <c r="Y358" s="52"/>
      <c r="Z358" s="52"/>
      <c r="AA358" s="52"/>
      <c r="AB358" s="52"/>
      <c r="AD358" s="55"/>
    </row>
    <row r="359" spans="1:30">
      <c r="A359" s="51"/>
      <c r="B359" s="52"/>
      <c r="C359" s="53"/>
      <c r="D359" s="52"/>
      <c r="E359" s="52"/>
      <c r="F359" s="52"/>
      <c r="G359" s="52"/>
      <c r="H359" s="52"/>
      <c r="I359" s="52"/>
      <c r="J359" s="52"/>
      <c r="K359" s="52"/>
      <c r="L359" s="52"/>
      <c r="M359" s="52"/>
      <c r="N359" s="52"/>
      <c r="O359" s="59"/>
      <c r="P359" s="52"/>
      <c r="Q359" s="53"/>
      <c r="R359" s="52"/>
      <c r="S359" s="52"/>
      <c r="T359" s="52"/>
      <c r="U359" s="52"/>
      <c r="V359" s="52"/>
      <c r="W359" s="52"/>
      <c r="X359" s="52"/>
      <c r="Y359" s="52"/>
      <c r="Z359" s="52"/>
      <c r="AA359" s="52"/>
      <c r="AB359" s="52"/>
      <c r="AD359" s="55"/>
    </row>
    <row r="360" spans="1:30">
      <c r="A360" s="51"/>
      <c r="B360" s="52"/>
      <c r="C360" s="53"/>
      <c r="D360" s="52"/>
      <c r="E360" s="52"/>
      <c r="F360" s="52"/>
      <c r="G360" s="52"/>
      <c r="H360" s="52"/>
      <c r="I360" s="52"/>
      <c r="J360" s="52"/>
      <c r="K360" s="52"/>
      <c r="L360" s="52"/>
      <c r="M360" s="52"/>
      <c r="N360" s="52"/>
      <c r="O360" s="59"/>
      <c r="P360" s="52"/>
      <c r="Q360" s="53"/>
      <c r="R360" s="52"/>
      <c r="S360" s="52"/>
      <c r="T360" s="52"/>
      <c r="U360" s="52"/>
      <c r="V360" s="52"/>
      <c r="W360" s="52"/>
      <c r="X360" s="52"/>
      <c r="Y360" s="52"/>
      <c r="Z360" s="52"/>
      <c r="AA360" s="52"/>
      <c r="AB360" s="52"/>
      <c r="AD360" s="55"/>
    </row>
    <row r="361" spans="1:30">
      <c r="A361" s="51"/>
      <c r="B361" s="52"/>
      <c r="C361" s="53"/>
      <c r="D361" s="52"/>
      <c r="E361" s="52"/>
      <c r="F361" s="52"/>
      <c r="G361" s="52"/>
      <c r="H361" s="52"/>
      <c r="I361" s="52"/>
      <c r="J361" s="52"/>
      <c r="K361" s="52"/>
      <c r="L361" s="52"/>
      <c r="M361" s="52"/>
      <c r="N361" s="52"/>
      <c r="O361" s="59"/>
      <c r="P361" s="52"/>
      <c r="Q361" s="53"/>
      <c r="R361" s="52"/>
      <c r="S361" s="52"/>
      <c r="T361" s="52"/>
      <c r="U361" s="52"/>
      <c r="V361" s="52"/>
      <c r="W361" s="52"/>
      <c r="X361" s="52"/>
      <c r="Y361" s="52"/>
      <c r="Z361" s="52"/>
      <c r="AA361" s="52"/>
      <c r="AB361" s="52"/>
      <c r="AD361" s="55"/>
    </row>
    <row r="362" spans="1:30">
      <c r="A362" s="51"/>
      <c r="B362" s="52"/>
      <c r="C362" s="53"/>
      <c r="D362" s="52"/>
      <c r="E362" s="52"/>
      <c r="F362" s="52"/>
      <c r="G362" s="52"/>
      <c r="H362" s="52"/>
      <c r="I362" s="52"/>
      <c r="J362" s="52"/>
      <c r="K362" s="52"/>
      <c r="L362" s="52"/>
      <c r="M362" s="52"/>
      <c r="N362" s="52"/>
      <c r="O362" s="59"/>
      <c r="P362" s="52"/>
      <c r="Q362" s="53"/>
      <c r="R362" s="52"/>
      <c r="S362" s="52"/>
      <c r="T362" s="52"/>
      <c r="U362" s="52"/>
      <c r="V362" s="52"/>
      <c r="W362" s="52"/>
      <c r="X362" s="52"/>
      <c r="Y362" s="52"/>
      <c r="Z362" s="52"/>
      <c r="AA362" s="52"/>
      <c r="AB362" s="52"/>
      <c r="AD362" s="55"/>
    </row>
    <row r="363" spans="1:30">
      <c r="A363" s="51"/>
      <c r="B363" s="52"/>
      <c r="C363" s="53"/>
      <c r="D363" s="52"/>
      <c r="E363" s="52"/>
      <c r="F363" s="52"/>
      <c r="G363" s="52"/>
      <c r="H363" s="52"/>
      <c r="I363" s="52"/>
      <c r="J363" s="52"/>
      <c r="K363" s="52"/>
      <c r="L363" s="52"/>
      <c r="M363" s="52"/>
      <c r="N363" s="52"/>
      <c r="O363" s="59"/>
      <c r="P363" s="52"/>
      <c r="Q363" s="53"/>
      <c r="R363" s="52"/>
      <c r="S363" s="52"/>
      <c r="T363" s="52"/>
      <c r="U363" s="52"/>
      <c r="V363" s="52"/>
      <c r="W363" s="52"/>
      <c r="X363" s="52"/>
      <c r="Y363" s="52"/>
      <c r="Z363" s="52"/>
      <c r="AA363" s="52"/>
      <c r="AB363" s="52"/>
      <c r="AD363" s="55"/>
    </row>
    <row r="364" spans="1:30">
      <c r="A364" s="51"/>
      <c r="B364" s="52"/>
      <c r="C364" s="53"/>
      <c r="D364" s="52"/>
      <c r="E364" s="52"/>
      <c r="F364" s="52"/>
      <c r="G364" s="52"/>
      <c r="H364" s="52"/>
      <c r="I364" s="52"/>
      <c r="J364" s="52"/>
      <c r="K364" s="52"/>
      <c r="L364" s="52"/>
      <c r="M364" s="52"/>
      <c r="N364" s="52"/>
      <c r="O364" s="59"/>
      <c r="P364" s="52"/>
      <c r="Q364" s="53"/>
      <c r="R364" s="52"/>
      <c r="S364" s="52"/>
      <c r="T364" s="52"/>
      <c r="U364" s="52"/>
      <c r="V364" s="52"/>
      <c r="W364" s="52"/>
      <c r="X364" s="52"/>
      <c r="Y364" s="52"/>
      <c r="Z364" s="52"/>
      <c r="AA364" s="52"/>
      <c r="AB364" s="52"/>
      <c r="AD364" s="55"/>
    </row>
    <row r="365" spans="1:30">
      <c r="A365" s="51"/>
      <c r="B365" s="52"/>
      <c r="C365" s="53"/>
      <c r="D365" s="52"/>
      <c r="E365" s="52"/>
      <c r="F365" s="52"/>
      <c r="G365" s="52"/>
      <c r="H365" s="52"/>
      <c r="I365" s="52"/>
      <c r="J365" s="52"/>
      <c r="K365" s="52"/>
      <c r="L365" s="52"/>
      <c r="M365" s="52"/>
      <c r="N365" s="52"/>
      <c r="O365" s="59"/>
      <c r="P365" s="52"/>
      <c r="Q365" s="53"/>
      <c r="R365" s="52"/>
      <c r="S365" s="52"/>
      <c r="T365" s="52"/>
      <c r="U365" s="52"/>
      <c r="V365" s="52"/>
      <c r="W365" s="52"/>
      <c r="X365" s="52"/>
      <c r="Y365" s="52"/>
      <c r="Z365" s="52"/>
      <c r="AA365" s="52"/>
      <c r="AB365" s="52"/>
      <c r="AD365" s="55"/>
    </row>
    <row r="366" spans="1:30">
      <c r="A366" s="51"/>
      <c r="B366" s="52"/>
      <c r="C366" s="53"/>
      <c r="D366" s="52"/>
      <c r="E366" s="52"/>
      <c r="F366" s="52"/>
      <c r="G366" s="52"/>
      <c r="H366" s="52"/>
      <c r="I366" s="52"/>
      <c r="J366" s="52"/>
      <c r="K366" s="52"/>
      <c r="L366" s="52"/>
      <c r="M366" s="52"/>
      <c r="N366" s="52"/>
      <c r="O366" s="59"/>
      <c r="P366" s="52"/>
      <c r="Q366" s="53"/>
      <c r="R366" s="52"/>
      <c r="S366" s="52"/>
      <c r="T366" s="52"/>
      <c r="U366" s="52"/>
      <c r="V366" s="52"/>
      <c r="W366" s="52"/>
      <c r="X366" s="52"/>
      <c r="Y366" s="52"/>
      <c r="Z366" s="52"/>
      <c r="AA366" s="52"/>
      <c r="AB366" s="52"/>
      <c r="AD366" s="55"/>
    </row>
    <row r="367" spans="1:30">
      <c r="A367" s="51"/>
      <c r="B367" s="52"/>
      <c r="C367" s="53"/>
      <c r="D367" s="52"/>
      <c r="E367" s="52"/>
      <c r="F367" s="52"/>
      <c r="G367" s="52"/>
      <c r="H367" s="52"/>
      <c r="I367" s="52"/>
      <c r="J367" s="52"/>
      <c r="K367" s="52"/>
      <c r="L367" s="52"/>
      <c r="M367" s="52"/>
      <c r="N367" s="52"/>
      <c r="O367" s="59"/>
      <c r="P367" s="52"/>
      <c r="Q367" s="53"/>
      <c r="R367" s="52"/>
      <c r="S367" s="52"/>
      <c r="T367" s="52"/>
      <c r="U367" s="52"/>
      <c r="V367" s="52"/>
      <c r="W367" s="52"/>
      <c r="X367" s="52"/>
      <c r="Y367" s="52"/>
      <c r="Z367" s="52"/>
      <c r="AA367" s="52"/>
      <c r="AB367" s="52"/>
      <c r="AD367" s="55"/>
    </row>
    <row r="368" spans="1:30">
      <c r="A368" s="51"/>
      <c r="B368" s="52"/>
      <c r="C368" s="53"/>
      <c r="D368" s="52"/>
      <c r="E368" s="52"/>
      <c r="F368" s="52"/>
      <c r="G368" s="52"/>
      <c r="H368" s="52"/>
      <c r="I368" s="52"/>
      <c r="J368" s="52"/>
      <c r="K368" s="52"/>
      <c r="L368" s="52"/>
      <c r="M368" s="52"/>
      <c r="N368" s="52"/>
      <c r="O368" s="59"/>
      <c r="P368" s="52"/>
      <c r="Q368" s="53"/>
      <c r="R368" s="52"/>
      <c r="S368" s="52"/>
      <c r="T368" s="52"/>
      <c r="U368" s="52"/>
      <c r="V368" s="52"/>
      <c r="W368" s="52"/>
      <c r="X368" s="52"/>
      <c r="Y368" s="52"/>
      <c r="Z368" s="52"/>
      <c r="AA368" s="52"/>
      <c r="AB368" s="52"/>
      <c r="AD368" s="55"/>
    </row>
    <row r="369" spans="1:30">
      <c r="A369" s="51"/>
      <c r="B369" s="52"/>
      <c r="C369" s="53"/>
      <c r="D369" s="52"/>
      <c r="E369" s="52"/>
      <c r="F369" s="52"/>
      <c r="G369" s="52"/>
      <c r="H369" s="52"/>
      <c r="I369" s="52"/>
      <c r="J369" s="52"/>
      <c r="K369" s="52"/>
      <c r="L369" s="52"/>
      <c r="M369" s="52"/>
      <c r="N369" s="52"/>
      <c r="O369" s="59"/>
      <c r="P369" s="52"/>
      <c r="Q369" s="53"/>
      <c r="R369" s="52"/>
      <c r="S369" s="52"/>
      <c r="T369" s="52"/>
      <c r="U369" s="52"/>
      <c r="V369" s="52"/>
      <c r="W369" s="52"/>
      <c r="X369" s="52"/>
      <c r="Y369" s="52"/>
      <c r="Z369" s="52"/>
      <c r="AA369" s="52"/>
      <c r="AB369" s="52"/>
      <c r="AD369" s="55"/>
    </row>
    <row r="370" spans="1:30">
      <c r="A370" s="51"/>
      <c r="B370" s="52"/>
      <c r="C370" s="53"/>
      <c r="D370" s="52"/>
      <c r="E370" s="52"/>
      <c r="F370" s="52"/>
      <c r="G370" s="52"/>
      <c r="H370" s="52"/>
      <c r="I370" s="52"/>
      <c r="J370" s="52"/>
      <c r="K370" s="52"/>
      <c r="L370" s="52"/>
      <c r="M370" s="52"/>
      <c r="N370" s="52"/>
      <c r="O370" s="59"/>
      <c r="P370" s="52"/>
      <c r="Q370" s="53"/>
      <c r="R370" s="52"/>
      <c r="S370" s="52"/>
      <c r="T370" s="52"/>
      <c r="U370" s="52"/>
      <c r="V370" s="52"/>
      <c r="W370" s="52"/>
      <c r="X370" s="52"/>
      <c r="Y370" s="52"/>
      <c r="Z370" s="52"/>
      <c r="AA370" s="52"/>
      <c r="AB370" s="52"/>
      <c r="AD370" s="55"/>
    </row>
    <row r="371" spans="1:30">
      <c r="A371" s="51"/>
      <c r="B371" s="52"/>
      <c r="C371" s="53"/>
      <c r="D371" s="52"/>
      <c r="E371" s="52"/>
      <c r="F371" s="52"/>
      <c r="G371" s="52"/>
      <c r="H371" s="52"/>
      <c r="I371" s="52"/>
      <c r="J371" s="52"/>
      <c r="K371" s="52"/>
      <c r="L371" s="52"/>
      <c r="M371" s="52"/>
      <c r="N371" s="52"/>
      <c r="O371" s="59"/>
      <c r="P371" s="52"/>
      <c r="Q371" s="53"/>
      <c r="R371" s="52"/>
      <c r="S371" s="52"/>
      <c r="T371" s="52"/>
      <c r="U371" s="52"/>
      <c r="V371" s="52"/>
      <c r="W371" s="52"/>
      <c r="X371" s="52"/>
      <c r="Y371" s="52"/>
      <c r="Z371" s="52"/>
      <c r="AA371" s="52"/>
      <c r="AB371" s="52"/>
      <c r="AD371" s="55"/>
    </row>
    <row r="372" spans="1:30">
      <c r="A372" s="51"/>
      <c r="B372" s="52"/>
      <c r="C372" s="53"/>
      <c r="D372" s="52"/>
      <c r="E372" s="52"/>
      <c r="F372" s="52"/>
      <c r="G372" s="52"/>
      <c r="H372" s="52"/>
      <c r="I372" s="52"/>
      <c r="J372" s="52"/>
      <c r="K372" s="52"/>
      <c r="L372" s="52"/>
      <c r="M372" s="52"/>
      <c r="N372" s="52"/>
      <c r="O372" s="59"/>
      <c r="P372" s="52"/>
      <c r="Q372" s="53"/>
      <c r="R372" s="52"/>
      <c r="S372" s="52"/>
      <c r="T372" s="52"/>
      <c r="U372" s="52"/>
      <c r="V372" s="52"/>
      <c r="W372" s="52"/>
      <c r="X372" s="52"/>
      <c r="Y372" s="52"/>
      <c r="Z372" s="52"/>
      <c r="AA372" s="52"/>
      <c r="AB372" s="52"/>
      <c r="AD372" s="55"/>
    </row>
    <row r="373" spans="1:30">
      <c r="A373" s="51"/>
      <c r="B373" s="52"/>
      <c r="C373" s="53"/>
      <c r="D373" s="52"/>
      <c r="E373" s="52"/>
      <c r="F373" s="52"/>
      <c r="G373" s="52"/>
      <c r="H373" s="52"/>
      <c r="I373" s="52"/>
      <c r="J373" s="52"/>
      <c r="K373" s="52"/>
      <c r="L373" s="52"/>
      <c r="M373" s="52"/>
      <c r="N373" s="52"/>
      <c r="O373" s="59"/>
      <c r="P373" s="52"/>
      <c r="Q373" s="53"/>
      <c r="R373" s="52"/>
      <c r="S373" s="52"/>
      <c r="T373" s="52"/>
      <c r="U373" s="52"/>
      <c r="V373" s="52"/>
      <c r="W373" s="52"/>
      <c r="X373" s="52"/>
      <c r="Y373" s="52"/>
      <c r="Z373" s="52"/>
      <c r="AA373" s="52"/>
      <c r="AB373" s="52"/>
      <c r="AD373" s="55"/>
    </row>
    <row r="374" spans="1:30">
      <c r="A374" s="51"/>
      <c r="B374" s="52"/>
      <c r="C374" s="53"/>
      <c r="D374" s="52"/>
      <c r="E374" s="52"/>
      <c r="F374" s="52"/>
      <c r="G374" s="52"/>
      <c r="H374" s="52"/>
      <c r="I374" s="52"/>
      <c r="J374" s="52"/>
      <c r="K374" s="52"/>
      <c r="L374" s="52"/>
      <c r="M374" s="52"/>
      <c r="N374" s="52"/>
      <c r="O374" s="59"/>
      <c r="P374" s="52"/>
      <c r="Q374" s="53"/>
      <c r="R374" s="52"/>
      <c r="S374" s="52"/>
      <c r="T374" s="52"/>
      <c r="U374" s="52"/>
      <c r="V374" s="52"/>
      <c r="W374" s="52"/>
      <c r="X374" s="52"/>
      <c r="Y374" s="52"/>
      <c r="Z374" s="52"/>
      <c r="AA374" s="52"/>
      <c r="AB374" s="52"/>
      <c r="AD374" s="55"/>
    </row>
    <row r="375" spans="1:30">
      <c r="A375" s="51"/>
      <c r="B375" s="52"/>
      <c r="C375" s="53"/>
      <c r="D375" s="52"/>
      <c r="E375" s="52"/>
      <c r="F375" s="52"/>
      <c r="G375" s="52"/>
      <c r="H375" s="52"/>
      <c r="I375" s="52"/>
      <c r="J375" s="52"/>
      <c r="K375" s="52"/>
      <c r="L375" s="52"/>
      <c r="M375" s="52"/>
      <c r="N375" s="52"/>
      <c r="O375" s="59"/>
      <c r="P375" s="52"/>
      <c r="Q375" s="53"/>
      <c r="R375" s="52"/>
      <c r="S375" s="52"/>
      <c r="T375" s="52"/>
      <c r="U375" s="52"/>
      <c r="V375" s="52"/>
      <c r="W375" s="52"/>
      <c r="X375" s="52"/>
      <c r="Y375" s="52"/>
      <c r="Z375" s="52"/>
      <c r="AA375" s="52"/>
      <c r="AB375" s="52"/>
      <c r="AD375" s="55"/>
    </row>
    <row r="376" spans="1:30">
      <c r="A376" s="51"/>
      <c r="B376" s="52"/>
      <c r="C376" s="53"/>
      <c r="D376" s="52"/>
      <c r="E376" s="52"/>
      <c r="F376" s="52"/>
      <c r="G376" s="52"/>
      <c r="H376" s="52"/>
      <c r="I376" s="52"/>
      <c r="J376" s="52"/>
      <c r="K376" s="52"/>
      <c r="L376" s="52"/>
      <c r="M376" s="52"/>
      <c r="N376" s="52"/>
      <c r="O376" s="59"/>
      <c r="P376" s="52"/>
      <c r="Q376" s="53"/>
      <c r="R376" s="52"/>
      <c r="S376" s="52"/>
      <c r="T376" s="52"/>
      <c r="U376" s="52"/>
      <c r="V376" s="52"/>
      <c r="W376" s="52"/>
      <c r="X376" s="52"/>
      <c r="Y376" s="52"/>
      <c r="Z376" s="52"/>
      <c r="AA376" s="52"/>
      <c r="AB376" s="52"/>
      <c r="AD376" s="55"/>
    </row>
    <row r="377" spans="1:30">
      <c r="A377" s="51"/>
      <c r="B377" s="52"/>
      <c r="C377" s="53"/>
      <c r="D377" s="52"/>
      <c r="E377" s="52"/>
      <c r="F377" s="52"/>
      <c r="G377" s="52"/>
      <c r="H377" s="52"/>
      <c r="I377" s="52"/>
      <c r="J377" s="52"/>
      <c r="K377" s="52"/>
      <c r="L377" s="52"/>
      <c r="M377" s="52"/>
      <c r="N377" s="52"/>
      <c r="O377" s="59"/>
      <c r="P377" s="52"/>
      <c r="Q377" s="53"/>
      <c r="R377" s="52"/>
      <c r="S377" s="52"/>
      <c r="T377" s="52"/>
      <c r="U377" s="52"/>
      <c r="V377" s="52"/>
      <c r="W377" s="52"/>
      <c r="X377" s="52"/>
      <c r="Y377" s="52"/>
      <c r="Z377" s="52"/>
      <c r="AA377" s="52"/>
      <c r="AB377" s="52"/>
      <c r="AD377" s="55"/>
    </row>
    <row r="378" spans="1:30">
      <c r="A378" s="51"/>
      <c r="B378" s="52"/>
      <c r="C378" s="53"/>
      <c r="D378" s="52"/>
      <c r="E378" s="52"/>
      <c r="F378" s="52"/>
      <c r="G378" s="52"/>
      <c r="H378" s="52"/>
      <c r="I378" s="52"/>
      <c r="J378" s="52"/>
      <c r="K378" s="52"/>
      <c r="L378" s="52"/>
      <c r="M378" s="52"/>
      <c r="N378" s="52"/>
      <c r="O378" s="59"/>
      <c r="P378" s="52"/>
      <c r="Q378" s="53"/>
      <c r="R378" s="52"/>
      <c r="S378" s="52"/>
      <c r="T378" s="52"/>
      <c r="U378" s="52"/>
      <c r="V378" s="52"/>
      <c r="W378" s="52"/>
      <c r="X378" s="52"/>
      <c r="Y378" s="52"/>
      <c r="Z378" s="52"/>
      <c r="AA378" s="52"/>
      <c r="AB378" s="52"/>
      <c r="AD378" s="55"/>
    </row>
    <row r="379" spans="1:30">
      <c r="A379" s="51"/>
      <c r="B379" s="52"/>
      <c r="C379" s="53"/>
      <c r="D379" s="52"/>
      <c r="E379" s="52"/>
      <c r="F379" s="52"/>
      <c r="G379" s="52"/>
      <c r="H379" s="52"/>
      <c r="I379" s="52"/>
      <c r="J379" s="52"/>
      <c r="K379" s="52"/>
      <c r="L379" s="52"/>
      <c r="M379" s="52"/>
      <c r="N379" s="52"/>
      <c r="O379" s="59"/>
      <c r="P379" s="52"/>
      <c r="Q379" s="53"/>
      <c r="R379" s="52"/>
      <c r="S379" s="52"/>
      <c r="T379" s="52"/>
      <c r="U379" s="52"/>
      <c r="V379" s="52"/>
      <c r="W379" s="52"/>
      <c r="X379" s="52"/>
      <c r="Y379" s="52"/>
      <c r="Z379" s="52"/>
      <c r="AA379" s="52"/>
      <c r="AB379" s="52"/>
      <c r="AD379" s="55"/>
    </row>
    <row r="380" spans="1:30">
      <c r="A380" s="51"/>
      <c r="B380" s="52"/>
      <c r="C380" s="53"/>
      <c r="D380" s="52"/>
      <c r="E380" s="52"/>
      <c r="F380" s="52"/>
      <c r="G380" s="52"/>
      <c r="H380" s="52"/>
      <c r="I380" s="52"/>
      <c r="J380" s="52"/>
      <c r="K380" s="52"/>
      <c r="L380" s="52"/>
      <c r="M380" s="52"/>
      <c r="N380" s="52"/>
      <c r="O380" s="59"/>
      <c r="P380" s="52"/>
      <c r="Q380" s="53"/>
      <c r="R380" s="52"/>
      <c r="S380" s="52"/>
      <c r="T380" s="52"/>
      <c r="U380" s="52"/>
      <c r="V380" s="52"/>
      <c r="W380" s="52"/>
      <c r="X380" s="52"/>
      <c r="Y380" s="52"/>
      <c r="Z380" s="52"/>
      <c r="AA380" s="52"/>
      <c r="AB380" s="52"/>
      <c r="AD380" s="55"/>
    </row>
    <row r="381" spans="1:30">
      <c r="A381" s="51"/>
      <c r="B381" s="52"/>
      <c r="C381" s="53"/>
      <c r="D381" s="52"/>
      <c r="E381" s="52"/>
      <c r="F381" s="52"/>
      <c r="G381" s="52"/>
      <c r="H381" s="52"/>
      <c r="I381" s="52"/>
      <c r="J381" s="52"/>
      <c r="K381" s="52"/>
      <c r="L381" s="52"/>
      <c r="M381" s="52"/>
      <c r="N381" s="52"/>
      <c r="O381" s="59"/>
      <c r="P381" s="52"/>
      <c r="Q381" s="53"/>
      <c r="R381" s="52"/>
      <c r="S381" s="52"/>
      <c r="T381" s="52"/>
      <c r="U381" s="52"/>
      <c r="V381" s="52"/>
      <c r="W381" s="52"/>
      <c r="X381" s="52"/>
      <c r="Y381" s="52"/>
      <c r="Z381" s="52"/>
      <c r="AA381" s="52"/>
      <c r="AB381" s="52"/>
      <c r="AD381" s="55"/>
    </row>
    <row r="382" spans="1:30">
      <c r="A382" s="51"/>
      <c r="B382" s="52"/>
      <c r="C382" s="53"/>
      <c r="D382" s="52"/>
      <c r="E382" s="52"/>
      <c r="F382" s="52"/>
      <c r="G382" s="52"/>
      <c r="H382" s="52"/>
      <c r="I382" s="52"/>
      <c r="J382" s="52"/>
      <c r="K382" s="52"/>
      <c r="L382" s="52"/>
      <c r="M382" s="52"/>
      <c r="N382" s="52"/>
      <c r="O382" s="59"/>
      <c r="P382" s="52"/>
      <c r="Q382" s="53"/>
      <c r="R382" s="52"/>
      <c r="S382" s="52"/>
      <c r="T382" s="52"/>
      <c r="U382" s="52"/>
      <c r="V382" s="52"/>
      <c r="W382" s="52"/>
      <c r="X382" s="52"/>
      <c r="Y382" s="52"/>
      <c r="Z382" s="52"/>
      <c r="AA382" s="52"/>
      <c r="AB382" s="52"/>
      <c r="AD382" s="55"/>
    </row>
    <row r="383" spans="1:30">
      <c r="A383" s="51"/>
      <c r="B383" s="52"/>
      <c r="C383" s="53"/>
      <c r="D383" s="52"/>
      <c r="E383" s="52"/>
      <c r="F383" s="52"/>
      <c r="G383" s="52"/>
      <c r="H383" s="52"/>
      <c r="I383" s="52"/>
      <c r="J383" s="52"/>
      <c r="K383" s="52"/>
      <c r="L383" s="52"/>
      <c r="M383" s="52"/>
      <c r="N383" s="52"/>
      <c r="O383" s="59"/>
      <c r="P383" s="52"/>
      <c r="Q383" s="53"/>
      <c r="R383" s="52"/>
      <c r="S383" s="52"/>
      <c r="T383" s="52"/>
      <c r="U383" s="52"/>
      <c r="V383" s="52"/>
      <c r="W383" s="52"/>
      <c r="X383" s="52"/>
      <c r="Y383" s="52"/>
      <c r="Z383" s="52"/>
      <c r="AA383" s="52"/>
      <c r="AB383" s="52"/>
      <c r="AD383" s="55"/>
    </row>
    <row r="384" spans="1:30">
      <c r="A384" s="51"/>
      <c r="B384" s="52"/>
      <c r="C384" s="53"/>
      <c r="D384" s="52"/>
      <c r="E384" s="52"/>
      <c r="F384" s="52"/>
      <c r="G384" s="52"/>
      <c r="H384" s="52"/>
      <c r="I384" s="52"/>
      <c r="J384" s="52"/>
      <c r="K384" s="52"/>
      <c r="L384" s="52"/>
      <c r="M384" s="52"/>
      <c r="N384" s="52"/>
      <c r="O384" s="59"/>
      <c r="P384" s="52"/>
      <c r="Q384" s="53"/>
      <c r="R384" s="52"/>
      <c r="S384" s="52"/>
      <c r="T384" s="52"/>
      <c r="U384" s="52"/>
      <c r="V384" s="52"/>
      <c r="W384" s="52"/>
      <c r="X384" s="52"/>
      <c r="Y384" s="52"/>
      <c r="Z384" s="52"/>
      <c r="AA384" s="52"/>
      <c r="AB384" s="52"/>
      <c r="AD384" s="55"/>
    </row>
    <row r="385" spans="1:30">
      <c r="A385" s="51"/>
      <c r="B385" s="52"/>
      <c r="C385" s="53"/>
      <c r="D385" s="52"/>
      <c r="E385" s="52"/>
      <c r="F385" s="52"/>
      <c r="G385" s="52"/>
      <c r="H385" s="52"/>
      <c r="I385" s="52"/>
      <c r="J385" s="52"/>
      <c r="K385" s="52"/>
      <c r="L385" s="52"/>
      <c r="M385" s="52"/>
      <c r="N385" s="52"/>
      <c r="O385" s="59"/>
      <c r="P385" s="52"/>
      <c r="Q385" s="53"/>
      <c r="R385" s="52"/>
      <c r="S385" s="52"/>
      <c r="T385" s="52"/>
      <c r="U385" s="52"/>
      <c r="V385" s="52"/>
      <c r="W385" s="52"/>
      <c r="X385" s="52"/>
      <c r="Y385" s="52"/>
      <c r="Z385" s="52"/>
      <c r="AA385" s="52"/>
      <c r="AB385" s="52"/>
      <c r="AD385" s="55"/>
    </row>
    <row r="386" spans="1:30">
      <c r="A386" s="51"/>
      <c r="B386" s="52"/>
      <c r="C386" s="53"/>
      <c r="D386" s="52"/>
      <c r="E386" s="52"/>
      <c r="F386" s="52"/>
      <c r="G386" s="52"/>
      <c r="H386" s="52"/>
      <c r="I386" s="52"/>
      <c r="J386" s="52"/>
      <c r="K386" s="52"/>
      <c r="L386" s="52"/>
      <c r="M386" s="52"/>
      <c r="N386" s="52"/>
      <c r="O386" s="59"/>
      <c r="P386" s="52"/>
      <c r="Q386" s="53"/>
      <c r="R386" s="52"/>
      <c r="S386" s="52"/>
      <c r="T386" s="52"/>
      <c r="U386" s="52"/>
      <c r="V386" s="52"/>
      <c r="W386" s="52"/>
      <c r="X386" s="52"/>
      <c r="Y386" s="52"/>
      <c r="Z386" s="52"/>
      <c r="AA386" s="52"/>
      <c r="AB386" s="52"/>
      <c r="AD386" s="55"/>
    </row>
    <row r="387" spans="1:30">
      <c r="A387" s="51"/>
      <c r="B387" s="52"/>
      <c r="C387" s="53"/>
      <c r="D387" s="52"/>
      <c r="E387" s="52"/>
      <c r="F387" s="52"/>
      <c r="G387" s="52"/>
      <c r="H387" s="52"/>
      <c r="I387" s="52"/>
      <c r="J387" s="52"/>
      <c r="K387" s="52"/>
      <c r="L387" s="52"/>
      <c r="M387" s="52"/>
      <c r="N387" s="52"/>
      <c r="O387" s="59"/>
      <c r="P387" s="52"/>
      <c r="Q387" s="53"/>
      <c r="R387" s="52"/>
      <c r="S387" s="52"/>
      <c r="T387" s="52"/>
      <c r="U387" s="52"/>
      <c r="V387" s="52"/>
      <c r="W387" s="52"/>
      <c r="X387" s="52"/>
      <c r="Y387" s="52"/>
      <c r="Z387" s="52"/>
      <c r="AA387" s="52"/>
      <c r="AB387" s="52"/>
      <c r="AD387" s="55"/>
    </row>
    <row r="388" spans="1:30">
      <c r="A388" s="51"/>
      <c r="B388" s="52"/>
      <c r="C388" s="53"/>
      <c r="D388" s="52"/>
      <c r="E388" s="52"/>
      <c r="F388" s="52"/>
      <c r="G388" s="52"/>
      <c r="H388" s="52"/>
      <c r="I388" s="52"/>
      <c r="J388" s="52"/>
      <c r="K388" s="52"/>
      <c r="L388" s="52"/>
      <c r="M388" s="52"/>
      <c r="N388" s="52"/>
      <c r="O388" s="59"/>
      <c r="P388" s="52"/>
      <c r="Q388" s="53"/>
      <c r="R388" s="52"/>
      <c r="S388" s="52"/>
      <c r="T388" s="52"/>
      <c r="U388" s="52"/>
      <c r="V388" s="52"/>
      <c r="W388" s="52"/>
      <c r="X388" s="52"/>
      <c r="Y388" s="52"/>
      <c r="Z388" s="52"/>
      <c r="AA388" s="52"/>
      <c r="AB388" s="52"/>
      <c r="AD388" s="55"/>
    </row>
    <row r="389" spans="1:30">
      <c r="A389" s="51"/>
      <c r="B389" s="52"/>
      <c r="C389" s="53"/>
      <c r="D389" s="52"/>
      <c r="E389" s="52"/>
      <c r="F389" s="52"/>
      <c r="G389" s="52"/>
      <c r="H389" s="52"/>
      <c r="I389" s="52"/>
      <c r="J389" s="52"/>
      <c r="K389" s="52"/>
      <c r="L389" s="52"/>
      <c r="M389" s="52"/>
      <c r="N389" s="52"/>
      <c r="O389" s="59"/>
      <c r="P389" s="52"/>
      <c r="Q389" s="53"/>
      <c r="R389" s="52"/>
      <c r="S389" s="52"/>
      <c r="T389" s="52"/>
      <c r="U389" s="52"/>
      <c r="V389" s="52"/>
      <c r="W389" s="52"/>
      <c r="X389" s="52"/>
      <c r="Y389" s="52"/>
      <c r="Z389" s="52"/>
      <c r="AA389" s="52"/>
      <c r="AB389" s="52"/>
      <c r="AD389" s="55"/>
    </row>
    <row r="390" spans="1:30">
      <c r="A390" s="51"/>
      <c r="B390" s="52"/>
      <c r="C390" s="53"/>
      <c r="D390" s="52"/>
      <c r="E390" s="52"/>
      <c r="F390" s="52"/>
      <c r="G390" s="52"/>
      <c r="H390" s="52"/>
      <c r="I390" s="52"/>
      <c r="J390" s="52"/>
      <c r="K390" s="52"/>
      <c r="L390" s="52"/>
      <c r="M390" s="52"/>
      <c r="N390" s="52"/>
      <c r="O390" s="59"/>
      <c r="P390" s="52"/>
      <c r="Q390" s="53"/>
      <c r="R390" s="52"/>
      <c r="S390" s="52"/>
      <c r="T390" s="52"/>
      <c r="U390" s="52"/>
      <c r="V390" s="52"/>
      <c r="W390" s="52"/>
      <c r="X390" s="52"/>
      <c r="Y390" s="52"/>
      <c r="Z390" s="52"/>
      <c r="AA390" s="52"/>
      <c r="AB390" s="52"/>
      <c r="AD390" s="55"/>
    </row>
    <row r="391" spans="1:30">
      <c r="A391" s="51"/>
      <c r="B391" s="52"/>
      <c r="C391" s="53"/>
      <c r="D391" s="52"/>
      <c r="E391" s="52"/>
      <c r="F391" s="52"/>
      <c r="G391" s="52"/>
      <c r="H391" s="52"/>
      <c r="I391" s="52"/>
      <c r="J391" s="52"/>
      <c r="K391" s="52"/>
      <c r="L391" s="52"/>
      <c r="M391" s="52"/>
      <c r="N391" s="52"/>
      <c r="O391" s="59"/>
      <c r="P391" s="52"/>
      <c r="Q391" s="53"/>
      <c r="R391" s="52"/>
      <c r="S391" s="52"/>
      <c r="T391" s="52"/>
      <c r="U391" s="52"/>
      <c r="V391" s="52"/>
      <c r="W391" s="52"/>
      <c r="X391" s="52"/>
      <c r="Y391" s="52"/>
      <c r="Z391" s="52"/>
      <c r="AA391" s="52"/>
      <c r="AB391" s="52"/>
      <c r="AD391" s="55"/>
    </row>
    <row r="392" spans="1:30">
      <c r="A392" s="51"/>
      <c r="B392" s="52"/>
      <c r="C392" s="53"/>
      <c r="D392" s="52"/>
      <c r="E392" s="52"/>
      <c r="F392" s="52"/>
      <c r="G392" s="52"/>
      <c r="H392" s="52"/>
      <c r="I392" s="52"/>
      <c r="J392" s="52"/>
      <c r="K392" s="52"/>
      <c r="L392" s="52"/>
      <c r="M392" s="52"/>
      <c r="N392" s="52"/>
      <c r="O392" s="59"/>
      <c r="P392" s="52"/>
      <c r="Q392" s="53"/>
      <c r="R392" s="52"/>
      <c r="S392" s="52"/>
      <c r="T392" s="52"/>
      <c r="U392" s="52"/>
      <c r="V392" s="52"/>
      <c r="W392" s="52"/>
      <c r="X392" s="52"/>
      <c r="Y392" s="52"/>
      <c r="Z392" s="52"/>
      <c r="AA392" s="52"/>
      <c r="AB392" s="52"/>
      <c r="AD392" s="55"/>
    </row>
    <row r="393" spans="1:30">
      <c r="A393" s="51"/>
      <c r="B393" s="52"/>
      <c r="C393" s="53"/>
      <c r="D393" s="52"/>
      <c r="E393" s="52"/>
      <c r="F393" s="52"/>
      <c r="G393" s="52"/>
      <c r="H393" s="52"/>
      <c r="I393" s="52"/>
      <c r="J393" s="52"/>
      <c r="K393" s="52"/>
      <c r="L393" s="52"/>
      <c r="M393" s="52"/>
      <c r="N393" s="52"/>
      <c r="O393" s="59"/>
      <c r="P393" s="52"/>
      <c r="Q393" s="53"/>
      <c r="R393" s="52"/>
      <c r="S393" s="52"/>
      <c r="T393" s="52"/>
      <c r="U393" s="52"/>
      <c r="V393" s="52"/>
      <c r="W393" s="52"/>
      <c r="X393" s="52"/>
      <c r="Y393" s="52"/>
      <c r="Z393" s="52"/>
      <c r="AA393" s="52"/>
      <c r="AB393" s="52"/>
      <c r="AD393" s="55"/>
    </row>
    <row r="394" spans="1:30">
      <c r="A394" s="51"/>
      <c r="B394" s="52"/>
      <c r="C394" s="53"/>
      <c r="D394" s="52"/>
      <c r="E394" s="52"/>
      <c r="F394" s="52"/>
      <c r="G394" s="52"/>
      <c r="H394" s="52"/>
      <c r="I394" s="52"/>
      <c r="J394" s="52"/>
      <c r="K394" s="52"/>
      <c r="L394" s="52"/>
      <c r="M394" s="52"/>
      <c r="N394" s="52"/>
      <c r="O394" s="59"/>
      <c r="P394" s="52"/>
      <c r="Q394" s="53"/>
      <c r="R394" s="52"/>
      <c r="S394" s="52"/>
      <c r="T394" s="52"/>
      <c r="U394" s="52"/>
      <c r="V394" s="52"/>
      <c r="W394" s="52"/>
      <c r="X394" s="52"/>
      <c r="Y394" s="52"/>
      <c r="Z394" s="52"/>
      <c r="AA394" s="52"/>
      <c r="AB394" s="52"/>
      <c r="AD394" s="55"/>
    </row>
    <row r="395" spans="1:30">
      <c r="A395" s="51"/>
      <c r="B395" s="52"/>
      <c r="C395" s="53"/>
      <c r="D395" s="52"/>
      <c r="E395" s="52"/>
      <c r="F395" s="52"/>
      <c r="G395" s="52"/>
      <c r="H395" s="52"/>
      <c r="I395" s="52"/>
      <c r="J395" s="52"/>
      <c r="K395" s="52"/>
      <c r="L395" s="52"/>
      <c r="M395" s="52"/>
      <c r="N395" s="52"/>
      <c r="O395" s="59"/>
      <c r="P395" s="52"/>
      <c r="Q395" s="53"/>
      <c r="R395" s="52"/>
      <c r="S395" s="52"/>
      <c r="T395" s="52"/>
      <c r="U395" s="52"/>
      <c r="V395" s="52"/>
      <c r="W395" s="52"/>
      <c r="X395" s="52"/>
      <c r="Y395" s="52"/>
      <c r="Z395" s="52"/>
      <c r="AA395" s="52"/>
      <c r="AB395" s="52"/>
      <c r="AD395" s="55"/>
    </row>
    <row r="396" spans="1:30">
      <c r="A396" s="51"/>
      <c r="B396" s="52"/>
      <c r="C396" s="53"/>
      <c r="D396" s="52"/>
      <c r="E396" s="52"/>
      <c r="F396" s="52"/>
      <c r="G396" s="52"/>
      <c r="H396" s="52"/>
      <c r="I396" s="52"/>
      <c r="J396" s="52"/>
      <c r="K396" s="52"/>
      <c r="L396" s="52"/>
      <c r="M396" s="52"/>
      <c r="N396" s="52"/>
      <c r="O396" s="59"/>
      <c r="P396" s="52"/>
      <c r="Q396" s="53"/>
      <c r="R396" s="52"/>
      <c r="S396" s="52"/>
      <c r="T396" s="52"/>
      <c r="U396" s="52"/>
      <c r="V396" s="52"/>
      <c r="W396" s="52"/>
      <c r="X396" s="52"/>
      <c r="Y396" s="52"/>
      <c r="Z396" s="52"/>
      <c r="AA396" s="52"/>
      <c r="AB396" s="52"/>
      <c r="AD396" s="55"/>
    </row>
    <row r="397" spans="1:30">
      <c r="A397" s="51"/>
      <c r="B397" s="52"/>
      <c r="C397" s="53"/>
      <c r="D397" s="52"/>
      <c r="E397" s="52"/>
      <c r="F397" s="52"/>
      <c r="G397" s="52"/>
      <c r="H397" s="52"/>
      <c r="I397" s="52"/>
      <c r="J397" s="52"/>
      <c r="K397" s="52"/>
      <c r="L397" s="52"/>
      <c r="M397" s="52"/>
      <c r="N397" s="52"/>
      <c r="O397" s="59"/>
      <c r="P397" s="52"/>
      <c r="Q397" s="53"/>
      <c r="R397" s="52"/>
      <c r="S397" s="52"/>
      <c r="T397" s="52"/>
      <c r="U397" s="52"/>
      <c r="V397" s="52"/>
      <c r="W397" s="52"/>
      <c r="X397" s="52"/>
      <c r="Y397" s="52"/>
      <c r="Z397" s="52"/>
      <c r="AA397" s="52"/>
      <c r="AB397" s="52"/>
      <c r="AD397" s="55"/>
    </row>
    <row r="398" spans="1:30">
      <c r="A398" s="51"/>
      <c r="B398" s="52"/>
      <c r="C398" s="53"/>
      <c r="D398" s="52"/>
      <c r="E398" s="52"/>
      <c r="F398" s="52"/>
      <c r="G398" s="52"/>
      <c r="H398" s="52"/>
      <c r="I398" s="52"/>
      <c r="J398" s="52"/>
      <c r="K398" s="52"/>
      <c r="L398" s="52"/>
      <c r="M398" s="52"/>
      <c r="N398" s="52"/>
      <c r="O398" s="59"/>
      <c r="P398" s="52"/>
      <c r="Q398" s="53"/>
      <c r="R398" s="52"/>
      <c r="S398" s="52"/>
      <c r="T398" s="52"/>
      <c r="U398" s="52"/>
      <c r="V398" s="52"/>
      <c r="W398" s="52"/>
      <c r="X398" s="52"/>
      <c r="Y398" s="52"/>
      <c r="Z398" s="52"/>
      <c r="AA398" s="52"/>
      <c r="AB398" s="52"/>
      <c r="AD398" s="55"/>
    </row>
    <row r="399" spans="1:30">
      <c r="A399" s="51"/>
      <c r="B399" s="52"/>
      <c r="C399" s="53"/>
      <c r="D399" s="52"/>
      <c r="E399" s="52"/>
      <c r="F399" s="52"/>
      <c r="G399" s="52"/>
      <c r="H399" s="52"/>
      <c r="I399" s="52"/>
      <c r="J399" s="52"/>
      <c r="K399" s="52"/>
      <c r="L399" s="52"/>
      <c r="M399" s="52"/>
      <c r="N399" s="52"/>
      <c r="O399" s="59"/>
      <c r="P399" s="52"/>
      <c r="Q399" s="53"/>
      <c r="R399" s="52"/>
      <c r="S399" s="52"/>
      <c r="T399" s="52"/>
      <c r="U399" s="52"/>
      <c r="V399" s="52"/>
      <c r="W399" s="52"/>
      <c r="X399" s="52"/>
      <c r="Y399" s="52"/>
      <c r="Z399" s="52"/>
      <c r="AA399" s="52"/>
      <c r="AB399" s="52"/>
      <c r="AD399" s="55"/>
    </row>
    <row r="400" spans="1:30">
      <c r="A400" s="51"/>
      <c r="B400" s="52"/>
      <c r="C400" s="53"/>
      <c r="D400" s="52"/>
      <c r="E400" s="52"/>
      <c r="F400" s="52"/>
      <c r="G400" s="52"/>
      <c r="H400" s="52"/>
      <c r="I400" s="52"/>
      <c r="J400" s="52"/>
      <c r="K400" s="52"/>
      <c r="L400" s="52"/>
      <c r="M400" s="52"/>
      <c r="N400" s="52"/>
      <c r="O400" s="59"/>
      <c r="P400" s="52"/>
      <c r="Q400" s="53"/>
      <c r="R400" s="52"/>
      <c r="S400" s="52"/>
      <c r="T400" s="52"/>
      <c r="U400" s="52"/>
      <c r="V400" s="52"/>
      <c r="W400" s="52"/>
      <c r="X400" s="52"/>
      <c r="Y400" s="52"/>
      <c r="Z400" s="52"/>
      <c r="AA400" s="52"/>
      <c r="AB400" s="52"/>
      <c r="AD400" s="55"/>
    </row>
    <row r="401" spans="1:30">
      <c r="A401" s="51"/>
      <c r="B401" s="52"/>
      <c r="C401" s="53"/>
      <c r="D401" s="52"/>
      <c r="E401" s="52"/>
      <c r="F401" s="52"/>
      <c r="G401" s="52"/>
      <c r="H401" s="52"/>
      <c r="I401" s="52"/>
      <c r="J401" s="52"/>
      <c r="K401" s="52"/>
      <c r="L401" s="52"/>
      <c r="M401" s="52"/>
      <c r="N401" s="52"/>
      <c r="O401" s="59"/>
      <c r="P401" s="52"/>
      <c r="Q401" s="53"/>
      <c r="R401" s="52"/>
      <c r="S401" s="52"/>
      <c r="T401" s="52"/>
      <c r="U401" s="52"/>
      <c r="V401" s="52"/>
      <c r="W401" s="52"/>
      <c r="X401" s="52"/>
      <c r="Y401" s="52"/>
      <c r="Z401" s="52"/>
      <c r="AA401" s="52"/>
      <c r="AB401" s="52"/>
      <c r="AD401" s="55"/>
    </row>
    <row r="402" spans="1:30">
      <c r="A402" s="51"/>
      <c r="B402" s="52"/>
      <c r="C402" s="53"/>
      <c r="D402" s="52"/>
      <c r="E402" s="52"/>
      <c r="F402" s="52"/>
      <c r="G402" s="52"/>
      <c r="H402" s="52"/>
      <c r="I402" s="52"/>
      <c r="J402" s="52"/>
      <c r="K402" s="52"/>
      <c r="L402" s="52"/>
      <c r="M402" s="52"/>
      <c r="N402" s="52"/>
      <c r="O402" s="59"/>
      <c r="P402" s="52"/>
      <c r="Q402" s="53"/>
      <c r="R402" s="52"/>
      <c r="S402" s="52"/>
      <c r="T402" s="52"/>
      <c r="U402" s="52"/>
      <c r="V402" s="52"/>
      <c r="W402" s="52"/>
      <c r="X402" s="52"/>
      <c r="Y402" s="52"/>
      <c r="Z402" s="52"/>
      <c r="AA402" s="52"/>
      <c r="AB402" s="52"/>
      <c r="AD402" s="55"/>
    </row>
    <row r="403" spans="1:30">
      <c r="A403" s="51"/>
      <c r="B403" s="52"/>
      <c r="C403" s="53"/>
      <c r="D403" s="52"/>
      <c r="E403" s="52"/>
      <c r="F403" s="52"/>
      <c r="G403" s="52"/>
      <c r="H403" s="52"/>
      <c r="I403" s="52"/>
      <c r="J403" s="52"/>
      <c r="K403" s="52"/>
      <c r="L403" s="52"/>
      <c r="M403" s="52"/>
      <c r="N403" s="52"/>
      <c r="O403" s="59"/>
      <c r="P403" s="52"/>
      <c r="Q403" s="53"/>
      <c r="R403" s="52"/>
      <c r="S403" s="52"/>
      <c r="T403" s="52"/>
      <c r="U403" s="52"/>
      <c r="V403" s="52"/>
      <c r="W403" s="52"/>
      <c r="X403" s="52"/>
      <c r="Y403" s="52"/>
      <c r="Z403" s="52"/>
      <c r="AA403" s="52"/>
      <c r="AB403" s="52"/>
      <c r="AD403" s="55"/>
    </row>
    <row r="404" spans="1:30">
      <c r="A404" s="51"/>
      <c r="B404" s="52"/>
      <c r="C404" s="53"/>
      <c r="D404" s="52"/>
      <c r="E404" s="52"/>
      <c r="F404" s="52"/>
      <c r="G404" s="52"/>
      <c r="H404" s="52"/>
      <c r="I404" s="52"/>
      <c r="J404" s="52"/>
      <c r="K404" s="52"/>
      <c r="L404" s="52"/>
      <c r="M404" s="52"/>
      <c r="N404" s="52"/>
      <c r="O404" s="59"/>
      <c r="P404" s="52"/>
      <c r="Q404" s="53"/>
      <c r="R404" s="52"/>
      <c r="S404" s="52"/>
      <c r="T404" s="52"/>
      <c r="U404" s="52"/>
      <c r="V404" s="52"/>
      <c r="W404" s="52"/>
      <c r="X404" s="52"/>
      <c r="Y404" s="52"/>
      <c r="Z404" s="52"/>
      <c r="AA404" s="52"/>
      <c r="AB404" s="52"/>
      <c r="AD404" s="55"/>
    </row>
    <row r="405" spans="1:30">
      <c r="A405" s="51"/>
      <c r="B405" s="52"/>
      <c r="C405" s="53"/>
      <c r="D405" s="52"/>
      <c r="E405" s="52"/>
      <c r="F405" s="52"/>
      <c r="G405" s="52"/>
      <c r="H405" s="52"/>
      <c r="I405" s="52"/>
      <c r="J405" s="52"/>
      <c r="K405" s="52"/>
      <c r="L405" s="52"/>
      <c r="M405" s="52"/>
      <c r="N405" s="52"/>
      <c r="O405" s="59"/>
      <c r="P405" s="52"/>
      <c r="Q405" s="53"/>
      <c r="R405" s="52"/>
      <c r="S405" s="52"/>
      <c r="T405" s="52"/>
      <c r="U405" s="52"/>
      <c r="V405" s="52"/>
      <c r="W405" s="52"/>
      <c r="X405" s="52"/>
      <c r="Y405" s="52"/>
      <c r="Z405" s="52"/>
      <c r="AA405" s="52"/>
      <c r="AB405" s="52"/>
      <c r="AD405" s="55"/>
    </row>
    <row r="406" spans="1:30">
      <c r="A406" s="51"/>
      <c r="B406" s="52"/>
      <c r="C406" s="53"/>
      <c r="D406" s="52"/>
      <c r="E406" s="52"/>
      <c r="F406" s="52"/>
      <c r="G406" s="52"/>
      <c r="H406" s="52"/>
      <c r="I406" s="52"/>
      <c r="J406" s="52"/>
      <c r="K406" s="52"/>
      <c r="L406" s="52"/>
      <c r="M406" s="52"/>
      <c r="N406" s="52"/>
      <c r="O406" s="59"/>
      <c r="P406" s="52"/>
      <c r="Q406" s="53"/>
      <c r="R406" s="52"/>
      <c r="S406" s="52"/>
      <c r="T406" s="52"/>
      <c r="U406" s="52"/>
      <c r="V406" s="52"/>
      <c r="W406" s="52"/>
      <c r="X406" s="52"/>
      <c r="Y406" s="52"/>
      <c r="Z406" s="52"/>
      <c r="AA406" s="52"/>
      <c r="AB406" s="52"/>
      <c r="AD406" s="55"/>
    </row>
    <row r="407" spans="1:30">
      <c r="A407" s="51"/>
      <c r="B407" s="52"/>
      <c r="C407" s="53"/>
      <c r="D407" s="52"/>
      <c r="E407" s="52"/>
      <c r="F407" s="52"/>
      <c r="G407" s="52"/>
      <c r="H407" s="52"/>
      <c r="I407" s="52"/>
      <c r="J407" s="52"/>
      <c r="K407" s="52"/>
      <c r="L407" s="52"/>
      <c r="M407" s="52"/>
      <c r="N407" s="52"/>
      <c r="O407" s="59"/>
      <c r="P407" s="52"/>
      <c r="Q407" s="53"/>
      <c r="R407" s="52"/>
      <c r="S407" s="52"/>
      <c r="T407" s="52"/>
      <c r="U407" s="52"/>
      <c r="V407" s="52"/>
      <c r="W407" s="52"/>
      <c r="X407" s="52"/>
      <c r="Y407" s="52"/>
      <c r="Z407" s="52"/>
      <c r="AA407" s="52"/>
      <c r="AB407" s="52"/>
      <c r="AD407" s="55"/>
    </row>
    <row r="408" spans="1:30">
      <c r="A408" s="51"/>
      <c r="B408" s="52"/>
      <c r="C408" s="53"/>
      <c r="D408" s="52"/>
      <c r="E408" s="52"/>
      <c r="F408" s="52"/>
      <c r="G408" s="52"/>
      <c r="H408" s="52"/>
      <c r="I408" s="52"/>
      <c r="J408" s="52"/>
      <c r="K408" s="52"/>
      <c r="L408" s="52"/>
      <c r="M408" s="52"/>
      <c r="N408" s="52"/>
      <c r="O408" s="59"/>
      <c r="P408" s="52"/>
      <c r="Q408" s="53"/>
      <c r="R408" s="52"/>
      <c r="S408" s="52"/>
      <c r="T408" s="52"/>
      <c r="U408" s="52"/>
      <c r="V408" s="52"/>
      <c r="W408" s="52"/>
      <c r="X408" s="52"/>
      <c r="Y408" s="52"/>
      <c r="Z408" s="52"/>
      <c r="AA408" s="52"/>
      <c r="AB408" s="52"/>
      <c r="AD408" s="55"/>
    </row>
    <row r="409" spans="1:30">
      <c r="A409" s="51"/>
      <c r="B409" s="52"/>
      <c r="C409" s="53"/>
      <c r="D409" s="52"/>
      <c r="E409" s="52"/>
      <c r="F409" s="52"/>
      <c r="G409" s="52"/>
      <c r="H409" s="52"/>
      <c r="I409" s="52"/>
      <c r="J409" s="52"/>
      <c r="K409" s="52"/>
      <c r="L409" s="52"/>
      <c r="M409" s="52"/>
      <c r="N409" s="52"/>
      <c r="O409" s="59"/>
      <c r="P409" s="52"/>
      <c r="Q409" s="53"/>
      <c r="R409" s="52"/>
      <c r="S409" s="52"/>
      <c r="T409" s="52"/>
      <c r="U409" s="52"/>
      <c r="V409" s="52"/>
      <c r="W409" s="52"/>
      <c r="X409" s="52"/>
      <c r="Y409" s="52"/>
      <c r="Z409" s="52"/>
      <c r="AA409" s="52"/>
      <c r="AB409" s="52"/>
      <c r="AD409" s="55"/>
    </row>
    <row r="410" spans="1:30">
      <c r="A410" s="51"/>
      <c r="B410" s="52"/>
      <c r="C410" s="53"/>
      <c r="D410" s="52"/>
      <c r="E410" s="52"/>
      <c r="F410" s="52"/>
      <c r="G410" s="52"/>
      <c r="H410" s="52"/>
      <c r="I410" s="52"/>
      <c r="J410" s="52"/>
      <c r="K410" s="52"/>
      <c r="L410" s="52"/>
      <c r="M410" s="52"/>
      <c r="N410" s="52"/>
      <c r="O410" s="59"/>
      <c r="P410" s="52"/>
      <c r="Q410" s="53"/>
      <c r="R410" s="52"/>
      <c r="S410" s="52"/>
      <c r="T410" s="52"/>
      <c r="U410" s="52"/>
      <c r="V410" s="52"/>
      <c r="W410" s="52"/>
      <c r="X410" s="52"/>
      <c r="Y410" s="52"/>
      <c r="Z410" s="52"/>
      <c r="AA410" s="52"/>
      <c r="AB410" s="52"/>
      <c r="AD410" s="55"/>
    </row>
    <row r="411" spans="1:30">
      <c r="A411" s="51"/>
      <c r="B411" s="52"/>
      <c r="C411" s="53"/>
      <c r="D411" s="52"/>
      <c r="E411" s="52"/>
      <c r="F411" s="52"/>
      <c r="G411" s="52"/>
      <c r="H411" s="52"/>
      <c r="I411" s="52"/>
      <c r="J411" s="52"/>
      <c r="K411" s="52"/>
      <c r="L411" s="52"/>
      <c r="M411" s="52"/>
      <c r="N411" s="52"/>
      <c r="O411" s="59"/>
      <c r="P411" s="52"/>
      <c r="Q411" s="53"/>
      <c r="R411" s="52"/>
      <c r="S411" s="52"/>
      <c r="T411" s="52"/>
      <c r="U411" s="52"/>
      <c r="V411" s="52"/>
      <c r="W411" s="52"/>
      <c r="X411" s="52"/>
      <c r="Y411" s="52"/>
      <c r="Z411" s="52"/>
      <c r="AA411" s="52"/>
      <c r="AB411" s="52"/>
      <c r="AD411" s="55"/>
    </row>
    <row r="412" spans="1:30">
      <c r="A412" s="51"/>
      <c r="B412" s="52"/>
      <c r="C412" s="53"/>
      <c r="D412" s="52"/>
      <c r="E412" s="52"/>
      <c r="F412" s="52"/>
      <c r="G412" s="52"/>
      <c r="H412" s="52"/>
      <c r="I412" s="52"/>
      <c r="J412" s="52"/>
      <c r="K412" s="52"/>
      <c r="L412" s="52"/>
      <c r="M412" s="52"/>
      <c r="N412" s="52"/>
      <c r="O412" s="59"/>
      <c r="P412" s="52"/>
      <c r="Q412" s="53"/>
      <c r="R412" s="52"/>
      <c r="S412" s="52"/>
      <c r="T412" s="52"/>
      <c r="U412" s="52"/>
      <c r="V412" s="52"/>
      <c r="W412" s="52"/>
      <c r="X412" s="52"/>
      <c r="Y412" s="52"/>
      <c r="Z412" s="52"/>
      <c r="AA412" s="52"/>
      <c r="AB412" s="52"/>
      <c r="AD412" s="55"/>
    </row>
    <row r="413" spans="1:30">
      <c r="A413" s="51"/>
      <c r="B413" s="52"/>
      <c r="C413" s="53"/>
      <c r="D413" s="52"/>
      <c r="E413" s="52"/>
      <c r="F413" s="52"/>
      <c r="G413" s="52"/>
      <c r="H413" s="52"/>
      <c r="I413" s="52"/>
      <c r="J413" s="52"/>
      <c r="K413" s="52"/>
      <c r="L413" s="52"/>
      <c r="M413" s="52"/>
      <c r="N413" s="52"/>
      <c r="O413" s="59"/>
      <c r="P413" s="52"/>
      <c r="Q413" s="53"/>
      <c r="R413" s="52"/>
      <c r="S413" s="52"/>
      <c r="T413" s="52"/>
      <c r="U413" s="52"/>
      <c r="V413" s="52"/>
      <c r="W413" s="52"/>
      <c r="X413" s="52"/>
      <c r="Y413" s="52"/>
      <c r="Z413" s="52"/>
      <c r="AA413" s="52"/>
      <c r="AB413" s="52"/>
      <c r="AD413" s="55"/>
    </row>
    <row r="414" spans="1:30">
      <c r="A414" s="51"/>
      <c r="B414" s="52"/>
      <c r="C414" s="53"/>
      <c r="D414" s="52"/>
      <c r="E414" s="52"/>
      <c r="F414" s="52"/>
      <c r="G414" s="52"/>
      <c r="H414" s="52"/>
      <c r="I414" s="52"/>
      <c r="J414" s="52"/>
      <c r="K414" s="52"/>
      <c r="L414" s="52"/>
      <c r="M414" s="52"/>
      <c r="N414" s="52"/>
      <c r="O414" s="59"/>
      <c r="P414" s="52"/>
      <c r="Q414" s="53"/>
      <c r="R414" s="52"/>
      <c r="S414" s="52"/>
      <c r="T414" s="52"/>
      <c r="U414" s="52"/>
      <c r="V414" s="52"/>
      <c r="W414" s="52"/>
      <c r="X414" s="52"/>
      <c r="Y414" s="52"/>
      <c r="Z414" s="52"/>
      <c r="AA414" s="52"/>
      <c r="AB414" s="52"/>
      <c r="AD414" s="55"/>
    </row>
    <row r="415" spans="1:30">
      <c r="A415" s="51"/>
      <c r="B415" s="52"/>
      <c r="C415" s="53"/>
      <c r="D415" s="52"/>
      <c r="E415" s="52"/>
      <c r="F415" s="52"/>
      <c r="G415" s="52"/>
      <c r="H415" s="52"/>
      <c r="I415" s="52"/>
      <c r="J415" s="52"/>
      <c r="K415" s="52"/>
      <c r="L415" s="52"/>
      <c r="M415" s="52"/>
      <c r="N415" s="52"/>
      <c r="O415" s="59"/>
      <c r="P415" s="52"/>
      <c r="Q415" s="53"/>
      <c r="R415" s="52"/>
      <c r="S415" s="52"/>
      <c r="T415" s="52"/>
      <c r="U415" s="52"/>
      <c r="V415" s="52"/>
      <c r="W415" s="52"/>
      <c r="X415" s="52"/>
      <c r="Y415" s="52"/>
      <c r="Z415" s="52"/>
      <c r="AA415" s="52"/>
      <c r="AB415" s="52"/>
      <c r="AD415" s="55"/>
    </row>
    <row r="416" spans="1:30">
      <c r="A416" s="51"/>
      <c r="B416" s="52"/>
      <c r="C416" s="53"/>
      <c r="D416" s="52"/>
      <c r="E416" s="52"/>
      <c r="F416" s="52"/>
      <c r="G416" s="52"/>
      <c r="H416" s="52"/>
      <c r="I416" s="52"/>
      <c r="J416" s="52"/>
      <c r="K416" s="52"/>
      <c r="L416" s="52"/>
      <c r="M416" s="52"/>
      <c r="N416" s="52"/>
      <c r="O416" s="59"/>
      <c r="P416" s="52"/>
      <c r="Q416" s="53"/>
      <c r="R416" s="52"/>
      <c r="S416" s="52"/>
      <c r="T416" s="52"/>
      <c r="U416" s="52"/>
      <c r="V416" s="52"/>
      <c r="W416" s="52"/>
      <c r="X416" s="52"/>
      <c r="Y416" s="52"/>
      <c r="Z416" s="52"/>
      <c r="AA416" s="52"/>
      <c r="AB416" s="52"/>
      <c r="AD416" s="55"/>
    </row>
    <row r="417" spans="1:30">
      <c r="A417" s="51"/>
      <c r="B417" s="52"/>
      <c r="C417" s="53"/>
      <c r="D417" s="52"/>
      <c r="E417" s="52"/>
      <c r="F417" s="52"/>
      <c r="G417" s="52"/>
      <c r="H417" s="52"/>
      <c r="I417" s="52"/>
      <c r="J417" s="52"/>
      <c r="K417" s="52"/>
      <c r="L417" s="52"/>
      <c r="M417" s="52"/>
      <c r="N417" s="52"/>
      <c r="O417" s="59"/>
      <c r="P417" s="52"/>
      <c r="Q417" s="53"/>
      <c r="R417" s="52"/>
      <c r="S417" s="52"/>
      <c r="T417" s="52"/>
      <c r="U417" s="52"/>
      <c r="V417" s="52"/>
      <c r="W417" s="52"/>
      <c r="X417" s="52"/>
      <c r="Y417" s="52"/>
      <c r="Z417" s="52"/>
      <c r="AA417" s="52"/>
      <c r="AB417" s="52"/>
      <c r="AD417" s="55"/>
    </row>
    <row r="418" spans="1:30">
      <c r="A418" s="51"/>
      <c r="B418" s="52"/>
      <c r="C418" s="53"/>
      <c r="D418" s="52"/>
      <c r="E418" s="52"/>
      <c r="F418" s="52"/>
      <c r="G418" s="52"/>
      <c r="H418" s="52"/>
      <c r="I418" s="52"/>
      <c r="J418" s="52"/>
      <c r="K418" s="52"/>
      <c r="L418" s="52"/>
      <c r="M418" s="52"/>
      <c r="N418" s="52"/>
      <c r="O418" s="59"/>
      <c r="P418" s="52"/>
      <c r="Q418" s="53"/>
      <c r="R418" s="52"/>
      <c r="S418" s="52"/>
      <c r="T418" s="52"/>
      <c r="U418" s="52"/>
      <c r="V418" s="52"/>
      <c r="W418" s="52"/>
      <c r="X418" s="52"/>
      <c r="Y418" s="52"/>
      <c r="Z418" s="52"/>
      <c r="AA418" s="52"/>
      <c r="AB418" s="52"/>
      <c r="AD418" s="55"/>
    </row>
    <row r="419" spans="1:30">
      <c r="A419" s="51"/>
      <c r="B419" s="52"/>
      <c r="C419" s="53"/>
      <c r="D419" s="52"/>
      <c r="E419" s="52"/>
      <c r="F419" s="52"/>
      <c r="G419" s="52"/>
      <c r="H419" s="52"/>
      <c r="I419" s="52"/>
      <c r="J419" s="52"/>
      <c r="K419" s="52"/>
      <c r="L419" s="52"/>
      <c r="M419" s="52"/>
      <c r="N419" s="52"/>
      <c r="O419" s="59"/>
      <c r="P419" s="52"/>
      <c r="Q419" s="53"/>
      <c r="R419" s="52"/>
      <c r="S419" s="52"/>
      <c r="T419" s="52"/>
      <c r="U419" s="52"/>
      <c r="V419" s="52"/>
      <c r="W419" s="52"/>
      <c r="X419" s="52"/>
      <c r="Y419" s="52"/>
      <c r="Z419" s="52"/>
      <c r="AA419" s="52"/>
      <c r="AB419" s="52"/>
      <c r="AD419" s="55"/>
    </row>
    <row r="420" spans="1:30">
      <c r="A420" s="51"/>
      <c r="B420" s="52"/>
      <c r="C420" s="53"/>
      <c r="D420" s="52"/>
      <c r="E420" s="52"/>
      <c r="F420" s="52"/>
      <c r="G420" s="52"/>
      <c r="H420" s="52"/>
      <c r="I420" s="52"/>
      <c r="J420" s="52"/>
      <c r="K420" s="52"/>
      <c r="L420" s="52"/>
      <c r="M420" s="52"/>
      <c r="N420" s="52"/>
      <c r="O420" s="59"/>
      <c r="P420" s="52"/>
      <c r="Q420" s="53"/>
      <c r="R420" s="52"/>
      <c r="S420" s="52"/>
      <c r="T420" s="52"/>
      <c r="U420" s="52"/>
      <c r="V420" s="52"/>
      <c r="W420" s="52"/>
      <c r="X420" s="52"/>
      <c r="Y420" s="52"/>
      <c r="Z420" s="52"/>
      <c r="AA420" s="52"/>
      <c r="AB420" s="52"/>
      <c r="AD420" s="55"/>
    </row>
    <row r="421" spans="1:30">
      <c r="A421" s="51"/>
      <c r="B421" s="52"/>
      <c r="C421" s="53"/>
      <c r="D421" s="52"/>
      <c r="E421" s="52"/>
      <c r="F421" s="52"/>
      <c r="G421" s="52"/>
      <c r="H421" s="52"/>
      <c r="I421" s="52"/>
      <c r="J421" s="52"/>
      <c r="K421" s="52"/>
      <c r="L421" s="52"/>
      <c r="M421" s="52"/>
      <c r="N421" s="52"/>
      <c r="O421" s="59"/>
      <c r="P421" s="52"/>
      <c r="Q421" s="53"/>
      <c r="R421" s="52"/>
      <c r="S421" s="52"/>
      <c r="T421" s="52"/>
      <c r="U421" s="52"/>
      <c r="V421" s="52"/>
      <c r="W421" s="52"/>
      <c r="X421" s="52"/>
      <c r="Y421" s="52"/>
      <c r="Z421" s="52"/>
      <c r="AA421" s="52"/>
      <c r="AB421" s="52"/>
      <c r="AD421" s="55"/>
    </row>
    <row r="422" spans="1:30">
      <c r="A422" s="51"/>
      <c r="B422" s="52"/>
      <c r="C422" s="53"/>
      <c r="D422" s="52"/>
      <c r="E422" s="52"/>
      <c r="F422" s="52"/>
      <c r="G422" s="52"/>
      <c r="H422" s="52"/>
      <c r="I422" s="52"/>
      <c r="J422" s="52"/>
      <c r="K422" s="52"/>
      <c r="L422" s="52"/>
      <c r="M422" s="52"/>
      <c r="N422" s="52"/>
      <c r="O422" s="59"/>
      <c r="P422" s="52"/>
      <c r="Q422" s="53"/>
      <c r="R422" s="52"/>
      <c r="S422" s="52"/>
      <c r="T422" s="52"/>
      <c r="U422" s="52"/>
      <c r="V422" s="52"/>
      <c r="W422" s="52"/>
      <c r="X422" s="52"/>
      <c r="Y422" s="52"/>
      <c r="Z422" s="52"/>
      <c r="AA422" s="52"/>
      <c r="AB422" s="52"/>
      <c r="AD422" s="55"/>
    </row>
    <row r="423" spans="1:30">
      <c r="A423" s="51"/>
      <c r="B423" s="52"/>
      <c r="C423" s="53"/>
      <c r="D423" s="52"/>
      <c r="E423" s="52"/>
      <c r="F423" s="52"/>
      <c r="G423" s="52"/>
      <c r="H423" s="52"/>
      <c r="I423" s="52"/>
      <c r="J423" s="52"/>
      <c r="K423" s="52"/>
      <c r="L423" s="52"/>
      <c r="M423" s="52"/>
      <c r="N423" s="52"/>
      <c r="O423" s="59"/>
      <c r="P423" s="52"/>
      <c r="Q423" s="53"/>
      <c r="R423" s="52"/>
      <c r="S423" s="52"/>
      <c r="T423" s="52"/>
      <c r="U423" s="52"/>
      <c r="V423" s="52"/>
      <c r="W423" s="52"/>
      <c r="X423" s="52"/>
      <c r="Y423" s="52"/>
      <c r="Z423" s="52"/>
      <c r="AA423" s="52"/>
      <c r="AB423" s="52"/>
      <c r="AD423" s="55"/>
    </row>
    <row r="424" spans="1:30">
      <c r="A424" s="51"/>
      <c r="B424" s="52"/>
      <c r="C424" s="53"/>
      <c r="D424" s="52"/>
      <c r="E424" s="52"/>
      <c r="F424" s="52"/>
      <c r="G424" s="52"/>
      <c r="H424" s="52"/>
      <c r="I424" s="52"/>
      <c r="J424" s="52"/>
      <c r="K424" s="52"/>
      <c r="L424" s="52"/>
      <c r="M424" s="52"/>
      <c r="N424" s="52"/>
      <c r="O424" s="59"/>
      <c r="P424" s="52"/>
      <c r="Q424" s="53"/>
      <c r="R424" s="52"/>
      <c r="S424" s="52"/>
      <c r="T424" s="52"/>
      <c r="U424" s="52"/>
      <c r="V424" s="52"/>
      <c r="W424" s="52"/>
      <c r="X424" s="52"/>
      <c r="Y424" s="52"/>
      <c r="Z424" s="52"/>
      <c r="AA424" s="52"/>
      <c r="AB424" s="52"/>
      <c r="AD424" s="55"/>
    </row>
    <row r="425" spans="1:30">
      <c r="A425" s="51"/>
      <c r="B425" s="52"/>
      <c r="C425" s="53"/>
      <c r="D425" s="52"/>
      <c r="E425" s="52"/>
      <c r="F425" s="52"/>
      <c r="G425" s="52"/>
      <c r="H425" s="52"/>
      <c r="I425" s="52"/>
      <c r="J425" s="52"/>
      <c r="K425" s="52"/>
      <c r="L425" s="52"/>
      <c r="M425" s="52"/>
      <c r="N425" s="52"/>
      <c r="O425" s="59"/>
      <c r="P425" s="52"/>
      <c r="Q425" s="53"/>
      <c r="R425" s="52"/>
      <c r="S425" s="52"/>
      <c r="T425" s="52"/>
      <c r="U425" s="52"/>
      <c r="V425" s="52"/>
      <c r="W425" s="52"/>
      <c r="X425" s="52"/>
      <c r="Y425" s="52"/>
      <c r="Z425" s="52"/>
      <c r="AA425" s="52"/>
      <c r="AB425" s="52"/>
      <c r="AD425" s="55"/>
    </row>
    <row r="426" spans="1:30">
      <c r="A426" s="51"/>
      <c r="B426" s="52"/>
      <c r="C426" s="53"/>
      <c r="D426" s="52"/>
      <c r="E426" s="52"/>
      <c r="F426" s="52"/>
      <c r="G426" s="52"/>
      <c r="H426" s="52"/>
      <c r="I426" s="52"/>
      <c r="J426" s="52"/>
      <c r="K426" s="52"/>
      <c r="L426" s="52"/>
      <c r="M426" s="52"/>
      <c r="N426" s="52"/>
      <c r="O426" s="59"/>
      <c r="P426" s="52"/>
      <c r="Q426" s="53"/>
      <c r="R426" s="52"/>
      <c r="S426" s="52"/>
      <c r="T426" s="52"/>
      <c r="U426" s="52"/>
      <c r="V426" s="52"/>
      <c r="W426" s="52"/>
      <c r="X426" s="52"/>
      <c r="Y426" s="52"/>
      <c r="Z426" s="52"/>
      <c r="AA426" s="52"/>
      <c r="AB426" s="52"/>
      <c r="AD426" s="55"/>
    </row>
    <row r="427" spans="1:30">
      <c r="A427" s="51"/>
      <c r="B427" s="52"/>
      <c r="C427" s="53"/>
      <c r="D427" s="52"/>
      <c r="E427" s="52"/>
      <c r="F427" s="52"/>
      <c r="G427" s="52"/>
      <c r="H427" s="52"/>
      <c r="I427" s="52"/>
      <c r="J427" s="52"/>
      <c r="K427" s="52"/>
      <c r="L427" s="52"/>
      <c r="M427" s="52"/>
      <c r="N427" s="52"/>
      <c r="O427" s="59"/>
      <c r="P427" s="52"/>
      <c r="Q427" s="53"/>
      <c r="R427" s="52"/>
      <c r="S427" s="52"/>
      <c r="T427" s="52"/>
      <c r="U427" s="52"/>
      <c r="V427" s="52"/>
      <c r="W427" s="52"/>
      <c r="X427" s="52"/>
      <c r="Y427" s="52"/>
      <c r="Z427" s="52"/>
      <c r="AA427" s="52"/>
      <c r="AB427" s="52"/>
      <c r="AD427" s="55"/>
    </row>
    <row r="428" spans="1:30">
      <c r="A428" s="51"/>
      <c r="B428" s="52"/>
      <c r="C428" s="53"/>
      <c r="D428" s="52"/>
      <c r="E428" s="52"/>
      <c r="F428" s="52"/>
      <c r="G428" s="52"/>
      <c r="H428" s="52"/>
      <c r="I428" s="52"/>
      <c r="J428" s="52"/>
      <c r="K428" s="52"/>
      <c r="L428" s="52"/>
      <c r="M428" s="52"/>
      <c r="N428" s="52"/>
      <c r="O428" s="59"/>
      <c r="P428" s="52"/>
      <c r="Q428" s="53"/>
      <c r="R428" s="52"/>
      <c r="S428" s="52"/>
      <c r="T428" s="52"/>
      <c r="U428" s="52"/>
      <c r="V428" s="52"/>
      <c r="W428" s="52"/>
      <c r="X428" s="52"/>
      <c r="Y428" s="52"/>
      <c r="Z428" s="52"/>
      <c r="AA428" s="52"/>
      <c r="AB428" s="52"/>
      <c r="AD428" s="55"/>
    </row>
    <row r="429" spans="1:30">
      <c r="A429" s="51"/>
      <c r="B429" s="52"/>
      <c r="C429" s="53"/>
      <c r="D429" s="52"/>
      <c r="E429" s="52"/>
      <c r="F429" s="52"/>
      <c r="G429" s="52"/>
      <c r="H429" s="52"/>
      <c r="I429" s="52"/>
      <c r="J429" s="52"/>
      <c r="K429" s="52"/>
      <c r="L429" s="52"/>
      <c r="M429" s="52"/>
      <c r="N429" s="52"/>
      <c r="O429" s="59"/>
      <c r="P429" s="52"/>
      <c r="Q429" s="53"/>
      <c r="R429" s="52"/>
      <c r="S429" s="52"/>
      <c r="T429" s="52"/>
      <c r="U429" s="52"/>
      <c r="V429" s="52"/>
      <c r="W429" s="52"/>
      <c r="X429" s="52"/>
      <c r="Y429" s="52"/>
      <c r="Z429" s="52"/>
      <c r="AA429" s="52"/>
      <c r="AB429" s="52"/>
      <c r="AD429" s="55"/>
    </row>
    <row r="430" spans="1:30">
      <c r="A430" s="51"/>
      <c r="B430" s="52"/>
      <c r="C430" s="53"/>
      <c r="D430" s="52"/>
      <c r="E430" s="52"/>
      <c r="F430" s="52"/>
      <c r="G430" s="52"/>
      <c r="H430" s="52"/>
      <c r="I430" s="52"/>
      <c r="J430" s="52"/>
      <c r="K430" s="52"/>
      <c r="L430" s="52"/>
      <c r="M430" s="52"/>
      <c r="N430" s="52"/>
      <c r="O430" s="59"/>
      <c r="P430" s="52"/>
      <c r="Q430" s="53"/>
      <c r="R430" s="52"/>
      <c r="S430" s="52"/>
      <c r="T430" s="52"/>
      <c r="U430" s="52"/>
      <c r="V430" s="52"/>
      <c r="W430" s="52"/>
      <c r="X430" s="52"/>
      <c r="Y430" s="52"/>
      <c r="Z430" s="52"/>
      <c r="AA430" s="52"/>
      <c r="AB430" s="52"/>
      <c r="AD430" s="55"/>
    </row>
    <row r="431" spans="1:30">
      <c r="A431" s="51"/>
      <c r="B431" s="52"/>
      <c r="C431" s="53"/>
      <c r="D431" s="52"/>
      <c r="E431" s="52"/>
      <c r="F431" s="52"/>
      <c r="G431" s="52"/>
      <c r="H431" s="52"/>
      <c r="I431" s="52"/>
      <c r="J431" s="52"/>
      <c r="K431" s="52"/>
      <c r="L431" s="52"/>
      <c r="M431" s="52"/>
      <c r="N431" s="52"/>
      <c r="O431" s="59"/>
      <c r="P431" s="52"/>
      <c r="Q431" s="53"/>
      <c r="R431" s="52"/>
      <c r="S431" s="52"/>
      <c r="T431" s="52"/>
      <c r="U431" s="52"/>
      <c r="V431" s="52"/>
      <c r="W431" s="52"/>
      <c r="X431" s="52"/>
      <c r="Y431" s="52"/>
      <c r="Z431" s="52"/>
      <c r="AA431" s="52"/>
      <c r="AB431" s="52"/>
      <c r="AD431" s="55"/>
    </row>
    <row r="432" spans="1:30">
      <c r="A432" s="51"/>
      <c r="B432" s="52"/>
      <c r="C432" s="53"/>
      <c r="D432" s="52"/>
      <c r="E432" s="52"/>
      <c r="F432" s="52"/>
      <c r="G432" s="52"/>
      <c r="H432" s="52"/>
      <c r="I432" s="52"/>
      <c r="J432" s="52"/>
      <c r="K432" s="52"/>
      <c r="L432" s="52"/>
      <c r="M432" s="52"/>
      <c r="N432" s="52"/>
      <c r="O432" s="59"/>
      <c r="P432" s="52"/>
      <c r="Q432" s="53"/>
      <c r="R432" s="52"/>
      <c r="S432" s="52"/>
      <c r="T432" s="52"/>
      <c r="U432" s="52"/>
      <c r="V432" s="52"/>
      <c r="W432" s="52"/>
      <c r="X432" s="52"/>
      <c r="Y432" s="52"/>
      <c r="Z432" s="52"/>
      <c r="AA432" s="52"/>
      <c r="AB432" s="52"/>
      <c r="AD432" s="55"/>
    </row>
    <row r="433" spans="1:30">
      <c r="A433" s="51"/>
      <c r="B433" s="52"/>
      <c r="C433" s="53"/>
      <c r="D433" s="52"/>
      <c r="E433" s="52"/>
      <c r="F433" s="52"/>
      <c r="G433" s="52"/>
      <c r="H433" s="52"/>
      <c r="I433" s="52"/>
      <c r="J433" s="52"/>
      <c r="K433" s="52"/>
      <c r="L433" s="52"/>
      <c r="M433" s="52"/>
      <c r="N433" s="52"/>
      <c r="O433" s="59"/>
      <c r="P433" s="52"/>
      <c r="Q433" s="53"/>
      <c r="R433" s="52"/>
      <c r="S433" s="52"/>
      <c r="T433" s="52"/>
      <c r="U433" s="52"/>
      <c r="V433" s="52"/>
      <c r="W433" s="52"/>
      <c r="X433" s="52"/>
      <c r="Y433" s="52"/>
      <c r="Z433" s="52"/>
      <c r="AA433" s="52"/>
      <c r="AB433" s="52"/>
      <c r="AD433" s="55"/>
    </row>
    <row r="434" spans="1:30">
      <c r="A434" s="51"/>
      <c r="B434" s="52"/>
      <c r="C434" s="53"/>
      <c r="D434" s="52"/>
      <c r="E434" s="52"/>
      <c r="F434" s="52"/>
      <c r="G434" s="52"/>
      <c r="H434" s="52"/>
      <c r="I434" s="52"/>
      <c r="J434" s="52"/>
      <c r="K434" s="52"/>
      <c r="L434" s="52"/>
      <c r="M434" s="52"/>
      <c r="N434" s="52"/>
      <c r="O434" s="59"/>
      <c r="P434" s="52"/>
      <c r="Q434" s="53"/>
      <c r="R434" s="52"/>
      <c r="S434" s="52"/>
      <c r="T434" s="52"/>
      <c r="U434" s="52"/>
      <c r="V434" s="52"/>
      <c r="W434" s="52"/>
      <c r="X434" s="52"/>
      <c r="Y434" s="52"/>
      <c r="Z434" s="52"/>
      <c r="AA434" s="52"/>
      <c r="AB434" s="52"/>
      <c r="AD434" s="55"/>
    </row>
    <row r="435" spans="1:30">
      <c r="A435" s="51"/>
      <c r="B435" s="52"/>
      <c r="C435" s="53"/>
      <c r="D435" s="52"/>
      <c r="E435" s="52"/>
      <c r="F435" s="52"/>
      <c r="G435" s="52"/>
      <c r="H435" s="52"/>
      <c r="I435" s="52"/>
      <c r="J435" s="52"/>
      <c r="K435" s="52"/>
      <c r="L435" s="52"/>
      <c r="M435" s="52"/>
      <c r="N435" s="52"/>
      <c r="O435" s="59"/>
      <c r="P435" s="52"/>
      <c r="Q435" s="53"/>
      <c r="R435" s="52"/>
      <c r="S435" s="52"/>
      <c r="T435" s="52"/>
      <c r="U435" s="52"/>
      <c r="V435" s="52"/>
      <c r="W435" s="52"/>
      <c r="X435" s="52"/>
      <c r="Y435" s="52"/>
      <c r="Z435" s="52"/>
      <c r="AA435" s="52"/>
      <c r="AB435" s="52"/>
      <c r="AD435" s="55"/>
    </row>
    <row r="436" spans="1:30">
      <c r="A436" s="51"/>
      <c r="B436" s="52"/>
      <c r="C436" s="53"/>
      <c r="D436" s="52"/>
      <c r="E436" s="52"/>
      <c r="F436" s="52"/>
      <c r="G436" s="52"/>
      <c r="H436" s="52"/>
      <c r="I436" s="52"/>
      <c r="J436" s="52"/>
      <c r="K436" s="52"/>
      <c r="L436" s="52"/>
      <c r="M436" s="52"/>
      <c r="N436" s="52"/>
      <c r="O436" s="59"/>
      <c r="P436" s="52"/>
      <c r="Q436" s="53"/>
      <c r="R436" s="52"/>
      <c r="S436" s="52"/>
      <c r="T436" s="52"/>
      <c r="U436" s="52"/>
      <c r="V436" s="52"/>
      <c r="W436" s="52"/>
      <c r="X436" s="52"/>
      <c r="Y436" s="52"/>
      <c r="Z436" s="52"/>
      <c r="AA436" s="52"/>
      <c r="AB436" s="52"/>
      <c r="AD436" s="55"/>
    </row>
    <row r="437" spans="1:30">
      <c r="A437" s="51"/>
      <c r="B437" s="52"/>
      <c r="C437" s="53"/>
      <c r="D437" s="52"/>
      <c r="E437" s="52"/>
      <c r="F437" s="52"/>
      <c r="G437" s="52"/>
      <c r="H437" s="52"/>
      <c r="I437" s="52"/>
      <c r="J437" s="52"/>
      <c r="K437" s="52"/>
      <c r="L437" s="52"/>
      <c r="M437" s="52"/>
      <c r="N437" s="52"/>
      <c r="O437" s="59"/>
      <c r="P437" s="52"/>
      <c r="Q437" s="53"/>
      <c r="R437" s="52"/>
      <c r="S437" s="52"/>
      <c r="T437" s="52"/>
      <c r="U437" s="52"/>
      <c r="V437" s="52"/>
      <c r="W437" s="52"/>
      <c r="X437" s="52"/>
      <c r="Y437" s="52"/>
      <c r="Z437" s="52"/>
      <c r="AA437" s="52"/>
      <c r="AB437" s="52"/>
      <c r="AD437" s="55"/>
    </row>
    <row r="438" spans="1:30">
      <c r="A438" s="51"/>
      <c r="B438" s="52"/>
      <c r="C438" s="53"/>
      <c r="D438" s="52"/>
      <c r="E438" s="52"/>
      <c r="F438" s="52"/>
      <c r="G438" s="52"/>
      <c r="H438" s="52"/>
      <c r="I438" s="52"/>
      <c r="J438" s="52"/>
      <c r="K438" s="52"/>
      <c r="L438" s="52"/>
      <c r="M438" s="52"/>
      <c r="N438" s="52"/>
      <c r="O438" s="59"/>
      <c r="P438" s="52"/>
      <c r="Q438" s="53"/>
      <c r="R438" s="52"/>
      <c r="S438" s="52"/>
      <c r="T438" s="52"/>
      <c r="U438" s="52"/>
      <c r="V438" s="52"/>
      <c r="W438" s="52"/>
      <c r="X438" s="52"/>
      <c r="Y438" s="52"/>
      <c r="Z438" s="52"/>
      <c r="AA438" s="52"/>
      <c r="AB438" s="52"/>
      <c r="AD438" s="55"/>
    </row>
    <row r="439" spans="1:30">
      <c r="A439" s="51"/>
      <c r="B439" s="52"/>
      <c r="C439" s="53"/>
      <c r="D439" s="52"/>
      <c r="E439" s="52"/>
      <c r="F439" s="52"/>
      <c r="G439" s="52"/>
      <c r="H439" s="52"/>
      <c r="I439" s="52"/>
      <c r="J439" s="52"/>
      <c r="K439" s="52"/>
      <c r="L439" s="52"/>
      <c r="M439" s="52"/>
      <c r="N439" s="52"/>
      <c r="O439" s="59"/>
      <c r="P439" s="52"/>
      <c r="Q439" s="53"/>
      <c r="R439" s="52"/>
      <c r="S439" s="52"/>
      <c r="T439" s="52"/>
      <c r="U439" s="52"/>
      <c r="V439" s="52"/>
      <c r="W439" s="52"/>
      <c r="X439" s="52"/>
      <c r="Y439" s="52"/>
      <c r="Z439" s="52"/>
      <c r="AA439" s="52"/>
      <c r="AB439" s="52"/>
      <c r="AD439" s="55"/>
    </row>
    <row r="440" spans="1:30">
      <c r="A440" s="51"/>
      <c r="B440" s="52"/>
      <c r="C440" s="53"/>
      <c r="D440" s="52"/>
      <c r="E440" s="52"/>
      <c r="F440" s="52"/>
      <c r="G440" s="52"/>
      <c r="H440" s="52"/>
      <c r="I440" s="52"/>
      <c r="J440" s="52"/>
      <c r="K440" s="52"/>
      <c r="L440" s="52"/>
      <c r="M440" s="52"/>
      <c r="N440" s="52"/>
      <c r="O440" s="59"/>
      <c r="P440" s="52"/>
      <c r="Q440" s="53"/>
      <c r="R440" s="52"/>
      <c r="S440" s="52"/>
      <c r="T440" s="52"/>
      <c r="U440" s="52"/>
      <c r="V440" s="52"/>
      <c r="W440" s="52"/>
      <c r="X440" s="52"/>
      <c r="Y440" s="52"/>
      <c r="Z440" s="52"/>
      <c r="AA440" s="52"/>
      <c r="AB440" s="52"/>
      <c r="AD440" s="55"/>
    </row>
    <row r="441" spans="1:30">
      <c r="A441" s="51"/>
      <c r="B441" s="52"/>
      <c r="C441" s="53"/>
      <c r="D441" s="52"/>
      <c r="E441" s="52"/>
      <c r="F441" s="52"/>
      <c r="G441" s="52"/>
      <c r="H441" s="52"/>
      <c r="I441" s="52"/>
      <c r="J441" s="52"/>
      <c r="K441" s="52"/>
      <c r="L441" s="52"/>
      <c r="M441" s="52"/>
      <c r="N441" s="52"/>
      <c r="O441" s="59"/>
      <c r="P441" s="52"/>
      <c r="Q441" s="53"/>
      <c r="R441" s="52"/>
      <c r="S441" s="52"/>
      <c r="T441" s="52"/>
      <c r="U441" s="52"/>
      <c r="V441" s="52"/>
      <c r="W441" s="52"/>
      <c r="X441" s="52"/>
      <c r="Y441" s="52"/>
      <c r="Z441" s="52"/>
      <c r="AA441" s="52"/>
      <c r="AB441" s="52"/>
      <c r="AD441" s="55"/>
    </row>
    <row r="442" spans="1:30">
      <c r="A442" s="51"/>
      <c r="B442" s="52"/>
      <c r="C442" s="53"/>
      <c r="D442" s="52"/>
      <c r="E442" s="52"/>
      <c r="F442" s="52"/>
      <c r="G442" s="52"/>
      <c r="H442" s="52"/>
      <c r="I442" s="52"/>
      <c r="J442" s="52"/>
      <c r="K442" s="52"/>
      <c r="L442" s="52"/>
      <c r="M442" s="52"/>
      <c r="N442" s="52"/>
      <c r="O442" s="59"/>
      <c r="P442" s="52"/>
      <c r="Q442" s="53"/>
      <c r="R442" s="52"/>
      <c r="S442" s="52"/>
      <c r="T442" s="52"/>
      <c r="U442" s="52"/>
      <c r="V442" s="52"/>
      <c r="W442" s="52"/>
      <c r="X442" s="52"/>
      <c r="Y442" s="52"/>
      <c r="Z442" s="52"/>
      <c r="AA442" s="52"/>
      <c r="AB442" s="52"/>
      <c r="AD442" s="55"/>
    </row>
    <row r="443" spans="1:30">
      <c r="A443" s="51"/>
      <c r="B443" s="52"/>
      <c r="C443" s="53"/>
      <c r="D443" s="52"/>
      <c r="E443" s="52"/>
      <c r="F443" s="52"/>
      <c r="G443" s="52"/>
      <c r="H443" s="52"/>
      <c r="I443" s="52"/>
      <c r="J443" s="52"/>
      <c r="K443" s="52"/>
      <c r="L443" s="52"/>
      <c r="M443" s="52"/>
      <c r="N443" s="52"/>
      <c r="O443" s="59"/>
      <c r="P443" s="52"/>
      <c r="Q443" s="53"/>
      <c r="R443" s="52"/>
      <c r="S443" s="52"/>
      <c r="T443" s="52"/>
      <c r="U443" s="52"/>
      <c r="V443" s="52"/>
      <c r="W443" s="52"/>
      <c r="X443" s="52"/>
      <c r="Y443" s="52"/>
      <c r="Z443" s="52"/>
      <c r="AA443" s="52"/>
      <c r="AB443" s="52"/>
      <c r="AD443" s="55"/>
    </row>
    <row r="444" spans="1:30">
      <c r="A444" s="51"/>
      <c r="B444" s="52"/>
      <c r="C444" s="53"/>
      <c r="D444" s="52"/>
      <c r="E444" s="52"/>
      <c r="F444" s="52"/>
      <c r="G444" s="52"/>
      <c r="H444" s="52"/>
      <c r="I444" s="52"/>
      <c r="J444" s="52"/>
      <c r="K444" s="52"/>
      <c r="L444" s="52"/>
      <c r="M444" s="52"/>
      <c r="N444" s="52"/>
      <c r="O444" s="59"/>
      <c r="P444" s="52"/>
      <c r="Q444" s="53"/>
      <c r="R444" s="52"/>
      <c r="S444" s="52"/>
      <c r="T444" s="52"/>
      <c r="U444" s="52"/>
      <c r="V444" s="52"/>
      <c r="W444" s="52"/>
      <c r="X444" s="52"/>
      <c r="Y444" s="52"/>
      <c r="Z444" s="52"/>
      <c r="AA444" s="52"/>
      <c r="AB444" s="52"/>
      <c r="AD444" s="55"/>
    </row>
    <row r="445" spans="1:30">
      <c r="A445" s="51"/>
      <c r="B445" s="52"/>
      <c r="C445" s="53"/>
      <c r="D445" s="52"/>
      <c r="E445" s="52"/>
      <c r="F445" s="52"/>
      <c r="G445" s="52"/>
      <c r="H445" s="52"/>
      <c r="I445" s="52"/>
      <c r="J445" s="52"/>
      <c r="K445" s="52"/>
      <c r="L445" s="52"/>
      <c r="M445" s="52"/>
      <c r="N445" s="52"/>
      <c r="O445" s="59"/>
      <c r="P445" s="52"/>
      <c r="Q445" s="53"/>
      <c r="R445" s="52"/>
      <c r="S445" s="52"/>
      <c r="T445" s="52"/>
      <c r="U445" s="52"/>
      <c r="V445" s="52"/>
      <c r="W445" s="52"/>
      <c r="X445" s="52"/>
      <c r="Y445" s="52"/>
      <c r="Z445" s="52"/>
      <c r="AA445" s="52"/>
      <c r="AB445" s="52"/>
      <c r="AD445" s="55"/>
    </row>
    <row r="446" spans="1:30">
      <c r="A446" s="51"/>
      <c r="B446" s="52"/>
      <c r="C446" s="53"/>
      <c r="D446" s="52"/>
      <c r="E446" s="52"/>
      <c r="F446" s="52"/>
      <c r="G446" s="52"/>
      <c r="H446" s="52"/>
      <c r="I446" s="52"/>
      <c r="J446" s="52"/>
      <c r="K446" s="52"/>
      <c r="L446" s="52"/>
      <c r="M446" s="52"/>
      <c r="N446" s="52"/>
      <c r="O446" s="59"/>
      <c r="P446" s="52"/>
      <c r="Q446" s="53"/>
      <c r="R446" s="52"/>
      <c r="S446" s="52"/>
      <c r="T446" s="52"/>
      <c r="U446" s="52"/>
      <c r="V446" s="52"/>
      <c r="W446" s="52"/>
      <c r="X446" s="52"/>
      <c r="Y446" s="52"/>
      <c r="Z446" s="52"/>
      <c r="AA446" s="52"/>
      <c r="AB446" s="52"/>
      <c r="AD446" s="55"/>
    </row>
    <row r="447" spans="1:30">
      <c r="A447" s="51"/>
      <c r="B447" s="52"/>
      <c r="C447" s="53"/>
      <c r="D447" s="52"/>
      <c r="E447" s="52"/>
      <c r="F447" s="52"/>
      <c r="G447" s="52"/>
      <c r="H447" s="52"/>
      <c r="I447" s="52"/>
      <c r="J447" s="52"/>
      <c r="K447" s="52"/>
      <c r="L447" s="52"/>
      <c r="M447" s="52"/>
      <c r="N447" s="52"/>
      <c r="O447" s="59"/>
      <c r="P447" s="52"/>
      <c r="Q447" s="53"/>
      <c r="R447" s="52"/>
      <c r="S447" s="52"/>
      <c r="T447" s="52"/>
      <c r="U447" s="52"/>
      <c r="V447" s="52"/>
      <c r="W447" s="52"/>
      <c r="X447" s="52"/>
      <c r="Y447" s="52"/>
      <c r="Z447" s="52"/>
      <c r="AA447" s="52"/>
      <c r="AB447" s="52"/>
      <c r="AD447" s="55"/>
    </row>
    <row r="448" spans="1:30">
      <c r="A448" s="51"/>
      <c r="B448" s="52"/>
      <c r="C448" s="53"/>
      <c r="D448" s="52"/>
      <c r="E448" s="52"/>
      <c r="F448" s="52"/>
      <c r="G448" s="52"/>
      <c r="H448" s="52"/>
      <c r="I448" s="52"/>
      <c r="J448" s="52"/>
      <c r="K448" s="52"/>
      <c r="L448" s="52"/>
      <c r="M448" s="52"/>
      <c r="N448" s="52"/>
      <c r="O448" s="59"/>
      <c r="P448" s="52"/>
      <c r="Q448" s="53"/>
      <c r="R448" s="52"/>
      <c r="S448" s="52"/>
      <c r="T448" s="52"/>
      <c r="U448" s="52"/>
      <c r="V448" s="52"/>
      <c r="W448" s="52"/>
      <c r="X448" s="52"/>
      <c r="Y448" s="52"/>
      <c r="Z448" s="52"/>
      <c r="AA448" s="52"/>
      <c r="AB448" s="52"/>
      <c r="AD448" s="55"/>
    </row>
    <row r="449" spans="1:30">
      <c r="A449" s="51"/>
      <c r="B449" s="52"/>
      <c r="C449" s="53"/>
      <c r="D449" s="52"/>
      <c r="E449" s="52"/>
      <c r="F449" s="52"/>
      <c r="G449" s="52"/>
      <c r="H449" s="52"/>
      <c r="I449" s="52"/>
      <c r="J449" s="52"/>
      <c r="K449" s="52"/>
      <c r="L449" s="52"/>
      <c r="M449" s="52"/>
      <c r="N449" s="52"/>
      <c r="O449" s="59"/>
      <c r="P449" s="52"/>
      <c r="Q449" s="53"/>
      <c r="R449" s="52"/>
      <c r="S449" s="52"/>
      <c r="T449" s="52"/>
      <c r="U449" s="52"/>
      <c r="V449" s="52"/>
      <c r="W449" s="52"/>
      <c r="X449" s="52"/>
      <c r="Y449" s="52"/>
      <c r="Z449" s="52"/>
      <c r="AA449" s="52"/>
      <c r="AB449" s="52"/>
      <c r="AD449" s="55"/>
    </row>
    <row r="450" spans="1:30">
      <c r="A450" s="51"/>
      <c r="B450" s="52"/>
      <c r="C450" s="53"/>
      <c r="D450" s="52"/>
      <c r="E450" s="52"/>
      <c r="F450" s="52"/>
      <c r="G450" s="52"/>
      <c r="H450" s="52"/>
      <c r="I450" s="52"/>
      <c r="J450" s="52"/>
      <c r="K450" s="52"/>
      <c r="L450" s="52"/>
      <c r="M450" s="52"/>
      <c r="N450" s="52"/>
      <c r="O450" s="59"/>
      <c r="P450" s="52"/>
      <c r="Q450" s="53"/>
      <c r="R450" s="52"/>
      <c r="S450" s="52"/>
      <c r="T450" s="52"/>
      <c r="U450" s="52"/>
      <c r="V450" s="52"/>
      <c r="W450" s="52"/>
      <c r="X450" s="52"/>
      <c r="Y450" s="52"/>
      <c r="Z450" s="52"/>
      <c r="AA450" s="52"/>
      <c r="AB450" s="52"/>
      <c r="AD450" s="55"/>
    </row>
    <row r="451" spans="1:30">
      <c r="A451" s="51"/>
      <c r="B451" s="52"/>
      <c r="C451" s="53"/>
      <c r="D451" s="52"/>
      <c r="E451" s="52"/>
      <c r="F451" s="52"/>
      <c r="G451" s="52"/>
      <c r="H451" s="52"/>
      <c r="I451" s="52"/>
      <c r="J451" s="52"/>
      <c r="K451" s="52"/>
      <c r="L451" s="52"/>
      <c r="M451" s="52"/>
      <c r="N451" s="52"/>
      <c r="O451" s="59"/>
      <c r="P451" s="52"/>
      <c r="Q451" s="53"/>
      <c r="R451" s="52"/>
      <c r="S451" s="52"/>
      <c r="T451" s="52"/>
      <c r="U451" s="52"/>
      <c r="V451" s="52"/>
      <c r="W451" s="52"/>
      <c r="X451" s="52"/>
      <c r="Y451" s="52"/>
      <c r="Z451" s="52"/>
      <c r="AA451" s="52"/>
      <c r="AB451" s="52"/>
      <c r="AD451" s="55"/>
    </row>
    <row r="452" spans="1:30">
      <c r="A452" s="51"/>
      <c r="B452" s="52"/>
      <c r="C452" s="53"/>
      <c r="D452" s="52"/>
      <c r="E452" s="52"/>
      <c r="F452" s="52"/>
      <c r="G452" s="52"/>
      <c r="H452" s="52"/>
      <c r="I452" s="52"/>
      <c r="J452" s="52"/>
      <c r="K452" s="52"/>
      <c r="L452" s="52"/>
      <c r="M452" s="52"/>
      <c r="N452" s="52"/>
      <c r="O452" s="59"/>
      <c r="P452" s="52"/>
      <c r="Q452" s="53"/>
      <c r="R452" s="52"/>
      <c r="S452" s="52"/>
      <c r="T452" s="52"/>
      <c r="U452" s="52"/>
      <c r="V452" s="52"/>
      <c r="W452" s="52"/>
      <c r="X452" s="52"/>
      <c r="Y452" s="52"/>
      <c r="Z452" s="52"/>
      <c r="AA452" s="52"/>
      <c r="AB452" s="52"/>
      <c r="AD452" s="55"/>
    </row>
    <row r="453" ht="12" spans="1:30">
      <c r="A453" s="141"/>
      <c r="B453" s="142"/>
      <c r="C453" s="183"/>
      <c r="D453" s="142"/>
      <c r="E453" s="142"/>
      <c r="F453" s="142"/>
      <c r="G453" s="142"/>
      <c r="H453" s="142"/>
      <c r="I453" s="142"/>
      <c r="J453" s="142"/>
      <c r="K453" s="142"/>
      <c r="L453" s="142"/>
      <c r="M453" s="142"/>
      <c r="N453" s="142"/>
      <c r="O453" s="156"/>
      <c r="P453" s="52"/>
      <c r="Q453" s="53"/>
      <c r="R453" s="52"/>
      <c r="S453" s="52"/>
      <c r="T453" s="52"/>
      <c r="U453" s="52"/>
      <c r="V453" s="52"/>
      <c r="W453" s="52"/>
      <c r="X453" s="52"/>
      <c r="Y453" s="52"/>
      <c r="Z453" s="52"/>
      <c r="AA453" s="52"/>
      <c r="AB453" s="52"/>
      <c r="AD453" s="55"/>
    </row>
    <row r="454" spans="1:30">
      <c r="A454" s="51"/>
      <c r="B454" s="52"/>
      <c r="C454" s="53"/>
      <c r="D454" s="52"/>
      <c r="E454" s="52"/>
      <c r="F454" s="52"/>
      <c r="G454" s="52"/>
      <c r="H454" s="52"/>
      <c r="I454" s="52"/>
      <c r="J454" s="52"/>
      <c r="K454" s="52"/>
      <c r="L454" s="52"/>
      <c r="M454" s="52"/>
      <c r="N454" s="52"/>
      <c r="O454" s="59"/>
      <c r="P454" s="52"/>
      <c r="Q454" s="53"/>
      <c r="R454" s="52"/>
      <c r="S454" s="52"/>
      <c r="T454" s="52"/>
      <c r="U454" s="52"/>
      <c r="V454" s="52"/>
      <c r="W454" s="52"/>
      <c r="X454" s="52"/>
      <c r="Y454" s="52"/>
      <c r="Z454" s="52"/>
      <c r="AA454" s="52"/>
      <c r="AB454" s="52"/>
      <c r="AD454" s="55"/>
    </row>
    <row r="455" spans="1:30">
      <c r="A455" s="51"/>
      <c r="B455" s="52"/>
      <c r="C455" s="53"/>
      <c r="D455" s="52"/>
      <c r="E455" s="52"/>
      <c r="F455" s="52"/>
      <c r="G455" s="52"/>
      <c r="H455" s="52"/>
      <c r="I455" s="52"/>
      <c r="J455" s="52"/>
      <c r="K455" s="52"/>
      <c r="L455" s="52"/>
      <c r="M455" s="52"/>
      <c r="N455" s="52"/>
      <c r="O455" s="59"/>
      <c r="P455" s="52"/>
      <c r="Q455" s="53"/>
      <c r="R455" s="52"/>
      <c r="S455" s="52"/>
      <c r="T455" s="52"/>
      <c r="U455" s="52"/>
      <c r="V455" s="52"/>
      <c r="W455" s="52"/>
      <c r="X455" s="52"/>
      <c r="Y455" s="52"/>
      <c r="Z455" s="52"/>
      <c r="AA455" s="52"/>
      <c r="AB455" s="52"/>
      <c r="AD455" s="55"/>
    </row>
    <row r="456" spans="1:30">
      <c r="A456" s="51"/>
      <c r="B456" s="52"/>
      <c r="C456" s="53"/>
      <c r="D456" s="52"/>
      <c r="E456" s="52"/>
      <c r="F456" s="52"/>
      <c r="G456" s="52"/>
      <c r="H456" s="52"/>
      <c r="I456" s="52"/>
      <c r="J456" s="52"/>
      <c r="K456" s="52"/>
      <c r="L456" s="52"/>
      <c r="M456" s="52"/>
      <c r="N456" s="52"/>
      <c r="O456" s="59"/>
      <c r="P456" s="52"/>
      <c r="Q456" s="53"/>
      <c r="R456" s="52"/>
      <c r="S456" s="52"/>
      <c r="T456" s="52"/>
      <c r="U456" s="52"/>
      <c r="V456" s="52"/>
      <c r="W456" s="52"/>
      <c r="X456" s="52"/>
      <c r="Y456" s="52"/>
      <c r="Z456" s="52"/>
      <c r="AA456" s="52"/>
      <c r="AB456" s="52"/>
      <c r="AD456" s="55"/>
    </row>
    <row r="457" spans="1:30">
      <c r="A457" s="51"/>
      <c r="B457" s="52"/>
      <c r="C457" s="53"/>
      <c r="D457" s="52"/>
      <c r="E457" s="52"/>
      <c r="F457" s="52"/>
      <c r="G457" s="52"/>
      <c r="H457" s="52"/>
      <c r="I457" s="52"/>
      <c r="J457" s="52"/>
      <c r="K457" s="52"/>
      <c r="L457" s="52"/>
      <c r="M457" s="52"/>
      <c r="N457" s="52"/>
      <c r="O457" s="59"/>
      <c r="P457" s="52"/>
      <c r="Q457" s="53"/>
      <c r="R457" s="52"/>
      <c r="S457" s="52"/>
      <c r="T457" s="52"/>
      <c r="U457" s="52"/>
      <c r="V457" s="52"/>
      <c r="W457" s="52"/>
      <c r="X457" s="52"/>
      <c r="Y457" s="52"/>
      <c r="Z457" s="52"/>
      <c r="AA457" s="52"/>
      <c r="AB457" s="52"/>
      <c r="AD457" s="55"/>
    </row>
    <row r="458" spans="1:30">
      <c r="A458" s="51"/>
      <c r="B458" s="52"/>
      <c r="C458" s="53"/>
      <c r="D458" s="52"/>
      <c r="E458" s="52"/>
      <c r="F458" s="52"/>
      <c r="G458" s="52"/>
      <c r="H458" s="52"/>
      <c r="I458" s="52"/>
      <c r="J458" s="52"/>
      <c r="K458" s="52"/>
      <c r="L458" s="52"/>
      <c r="M458" s="52"/>
      <c r="N458" s="52"/>
      <c r="O458" s="59"/>
      <c r="P458" s="52"/>
      <c r="Q458" s="53"/>
      <c r="R458" s="52"/>
      <c r="S458" s="52"/>
      <c r="T458" s="52"/>
      <c r="U458" s="52"/>
      <c r="V458" s="52"/>
      <c r="W458" s="52"/>
      <c r="X458" s="52"/>
      <c r="Y458" s="52"/>
      <c r="Z458" s="52"/>
      <c r="AA458" s="52"/>
      <c r="AB458" s="52"/>
      <c r="AD458" s="55"/>
    </row>
    <row r="459" spans="1:30">
      <c r="A459" s="51"/>
      <c r="B459" s="52"/>
      <c r="C459" s="53"/>
      <c r="D459" s="52"/>
      <c r="E459" s="52"/>
      <c r="F459" s="52"/>
      <c r="G459" s="52"/>
      <c r="H459" s="52"/>
      <c r="I459" s="52"/>
      <c r="J459" s="52"/>
      <c r="K459" s="52"/>
      <c r="L459" s="52"/>
      <c r="M459" s="52"/>
      <c r="N459" s="52"/>
      <c r="O459" s="59"/>
      <c r="P459" s="52"/>
      <c r="Q459" s="53"/>
      <c r="R459" s="52"/>
      <c r="S459" s="52"/>
      <c r="T459" s="52"/>
      <c r="U459" s="52"/>
      <c r="V459" s="52"/>
      <c r="W459" s="52"/>
      <c r="X459" s="52"/>
      <c r="Y459" s="52"/>
      <c r="Z459" s="52"/>
      <c r="AA459" s="52"/>
      <c r="AB459" s="52"/>
      <c r="AD459" s="55"/>
    </row>
    <row r="460" spans="1:30">
      <c r="A460" s="51"/>
      <c r="B460" s="52"/>
      <c r="C460" s="53"/>
      <c r="D460" s="52"/>
      <c r="E460" s="52"/>
      <c r="F460" s="52"/>
      <c r="G460" s="52"/>
      <c r="H460" s="52"/>
      <c r="I460" s="52"/>
      <c r="J460" s="52"/>
      <c r="K460" s="52"/>
      <c r="L460" s="52"/>
      <c r="M460" s="52"/>
      <c r="N460" s="52"/>
      <c r="O460" s="59"/>
      <c r="P460" s="52"/>
      <c r="Q460" s="53"/>
      <c r="R460" s="52"/>
      <c r="S460" s="52"/>
      <c r="T460" s="52"/>
      <c r="U460" s="52"/>
      <c r="V460" s="52"/>
      <c r="W460" s="52"/>
      <c r="X460" s="52"/>
      <c r="Y460" s="52"/>
      <c r="Z460" s="52"/>
      <c r="AA460" s="52"/>
      <c r="AB460" s="52"/>
      <c r="AD460" s="55"/>
    </row>
    <row r="461" spans="1:30">
      <c r="A461" s="51"/>
      <c r="B461" s="52"/>
      <c r="C461" s="53"/>
      <c r="D461" s="52"/>
      <c r="E461" s="52"/>
      <c r="F461" s="52"/>
      <c r="G461" s="52"/>
      <c r="H461" s="52"/>
      <c r="I461" s="52"/>
      <c r="J461" s="52"/>
      <c r="K461" s="52"/>
      <c r="L461" s="52"/>
      <c r="M461" s="52"/>
      <c r="N461" s="52"/>
      <c r="O461" s="59"/>
      <c r="P461" s="52"/>
      <c r="Q461" s="53"/>
      <c r="R461" s="52"/>
      <c r="S461" s="52"/>
      <c r="T461" s="52"/>
      <c r="U461" s="52"/>
      <c r="V461" s="52"/>
      <c r="W461" s="52"/>
      <c r="X461" s="52"/>
      <c r="Y461" s="52"/>
      <c r="Z461" s="52"/>
      <c r="AA461" s="52"/>
      <c r="AB461" s="52"/>
      <c r="AD461" s="55"/>
    </row>
    <row r="462" spans="1:30">
      <c r="A462" s="51"/>
      <c r="B462" s="52"/>
      <c r="C462" s="53"/>
      <c r="D462" s="52"/>
      <c r="E462" s="52"/>
      <c r="F462" s="52"/>
      <c r="G462" s="52"/>
      <c r="H462" s="52"/>
      <c r="I462" s="52"/>
      <c r="J462" s="52"/>
      <c r="K462" s="52"/>
      <c r="L462" s="52"/>
      <c r="M462" s="52"/>
      <c r="N462" s="52"/>
      <c r="O462" s="59"/>
      <c r="P462" s="52"/>
      <c r="Q462" s="53"/>
      <c r="R462" s="52"/>
      <c r="S462" s="52"/>
      <c r="T462" s="52"/>
      <c r="U462" s="52"/>
      <c r="V462" s="52"/>
      <c r="W462" s="52"/>
      <c r="X462" s="52"/>
      <c r="Y462" s="52"/>
      <c r="Z462" s="52"/>
      <c r="AA462" s="52"/>
      <c r="AB462" s="52"/>
      <c r="AD462" s="55"/>
    </row>
    <row r="463" spans="1:30">
      <c r="A463" s="51"/>
      <c r="B463" s="52"/>
      <c r="C463" s="53"/>
      <c r="D463" s="52"/>
      <c r="E463" s="52"/>
      <c r="F463" s="52"/>
      <c r="G463" s="52"/>
      <c r="H463" s="52"/>
      <c r="I463" s="52"/>
      <c r="J463" s="52"/>
      <c r="K463" s="52"/>
      <c r="L463" s="52"/>
      <c r="M463" s="52"/>
      <c r="N463" s="52"/>
      <c r="O463" s="59"/>
      <c r="P463" s="52"/>
      <c r="Q463" s="53"/>
      <c r="R463" s="52"/>
      <c r="S463" s="52"/>
      <c r="T463" s="52"/>
      <c r="U463" s="52"/>
      <c r="V463" s="52"/>
      <c r="W463" s="52"/>
      <c r="X463" s="52"/>
      <c r="Y463" s="52"/>
      <c r="Z463" s="52"/>
      <c r="AA463" s="52"/>
      <c r="AB463" s="52"/>
      <c r="AD463" s="55"/>
    </row>
    <row r="464" spans="1:30">
      <c r="A464" s="51"/>
      <c r="B464" s="52"/>
      <c r="C464" s="53"/>
      <c r="D464" s="52"/>
      <c r="E464" s="52"/>
      <c r="F464" s="52"/>
      <c r="G464" s="52"/>
      <c r="H464" s="52"/>
      <c r="I464" s="52"/>
      <c r="J464" s="52"/>
      <c r="K464" s="52"/>
      <c r="L464" s="52"/>
      <c r="M464" s="52"/>
      <c r="N464" s="52"/>
      <c r="O464" s="59"/>
      <c r="P464" s="52"/>
      <c r="Q464" s="53"/>
      <c r="R464" s="52"/>
      <c r="S464" s="52"/>
      <c r="T464" s="52"/>
      <c r="U464" s="52"/>
      <c r="V464" s="52"/>
      <c r="W464" s="52"/>
      <c r="X464" s="52"/>
      <c r="Y464" s="52"/>
      <c r="Z464" s="52"/>
      <c r="AA464" s="52"/>
      <c r="AB464" s="52"/>
      <c r="AD464" s="55"/>
    </row>
    <row r="465" spans="1:30">
      <c r="A465" s="51"/>
      <c r="B465" s="52"/>
      <c r="C465" s="53"/>
      <c r="D465" s="52"/>
      <c r="E465" s="52"/>
      <c r="F465" s="52"/>
      <c r="G465" s="52"/>
      <c r="H465" s="52"/>
      <c r="I465" s="52"/>
      <c r="J465" s="52"/>
      <c r="K465" s="52"/>
      <c r="L465" s="52"/>
      <c r="M465" s="52"/>
      <c r="N465" s="52"/>
      <c r="O465" s="59"/>
      <c r="P465" s="52"/>
      <c r="Q465" s="53"/>
      <c r="R465" s="52"/>
      <c r="S465" s="52"/>
      <c r="T465" s="52"/>
      <c r="U465" s="52"/>
      <c r="V465" s="52"/>
      <c r="W465" s="52"/>
      <c r="X465" s="52"/>
      <c r="Y465" s="52"/>
      <c r="Z465" s="52"/>
      <c r="AA465" s="52"/>
      <c r="AB465" s="52"/>
      <c r="AD465" s="55"/>
    </row>
    <row r="466" spans="1:30">
      <c r="A466" s="51"/>
      <c r="B466" s="52"/>
      <c r="C466" s="53"/>
      <c r="D466" s="52"/>
      <c r="E466" s="52"/>
      <c r="F466" s="52"/>
      <c r="G466" s="52"/>
      <c r="H466" s="52"/>
      <c r="I466" s="52"/>
      <c r="J466" s="52"/>
      <c r="K466" s="52"/>
      <c r="L466" s="52"/>
      <c r="M466" s="52"/>
      <c r="N466" s="52"/>
      <c r="O466" s="59"/>
      <c r="P466" s="52"/>
      <c r="Q466" s="53"/>
      <c r="R466" s="52"/>
      <c r="S466" s="52"/>
      <c r="T466" s="52"/>
      <c r="U466" s="52"/>
      <c r="V466" s="52"/>
      <c r="W466" s="52"/>
      <c r="X466" s="52"/>
      <c r="Y466" s="52"/>
      <c r="Z466" s="52"/>
      <c r="AA466" s="52"/>
      <c r="AB466" s="52"/>
      <c r="AD466" s="55"/>
    </row>
    <row r="467" spans="1:30">
      <c r="A467" s="51"/>
      <c r="B467" s="52"/>
      <c r="C467" s="53"/>
      <c r="D467" s="52"/>
      <c r="E467" s="52"/>
      <c r="F467" s="52"/>
      <c r="G467" s="52"/>
      <c r="H467" s="52"/>
      <c r="I467" s="52"/>
      <c r="J467" s="52"/>
      <c r="K467" s="52"/>
      <c r="L467" s="52"/>
      <c r="M467" s="52"/>
      <c r="N467" s="52"/>
      <c r="O467" s="59"/>
      <c r="P467" s="52"/>
      <c r="Q467" s="53"/>
      <c r="R467" s="52"/>
      <c r="S467" s="52"/>
      <c r="T467" s="52"/>
      <c r="U467" s="52"/>
      <c r="V467" s="52"/>
      <c r="W467" s="52"/>
      <c r="X467" s="52"/>
      <c r="Y467" s="52"/>
      <c r="Z467" s="52"/>
      <c r="AA467" s="52"/>
      <c r="AB467" s="52"/>
      <c r="AD467" s="55"/>
    </row>
    <row r="468" spans="1:30">
      <c r="A468" s="51"/>
      <c r="B468" s="52"/>
      <c r="C468" s="53"/>
      <c r="D468" s="52"/>
      <c r="E468" s="52"/>
      <c r="F468" s="52"/>
      <c r="G468" s="52"/>
      <c r="H468" s="52"/>
      <c r="I468" s="52"/>
      <c r="J468" s="52"/>
      <c r="K468" s="52"/>
      <c r="L468" s="52"/>
      <c r="M468" s="52"/>
      <c r="N468" s="52"/>
      <c r="O468" s="59"/>
      <c r="P468" s="52"/>
      <c r="Q468" s="53"/>
      <c r="R468" s="52"/>
      <c r="S468" s="52"/>
      <c r="T468" s="52"/>
      <c r="U468" s="52"/>
      <c r="V468" s="52"/>
      <c r="W468" s="52"/>
      <c r="X468" s="52"/>
      <c r="Y468" s="52"/>
      <c r="Z468" s="52"/>
      <c r="AA468" s="52"/>
      <c r="AB468" s="52"/>
      <c r="AD468" s="55"/>
    </row>
    <row r="469" spans="1:30">
      <c r="A469" s="51"/>
      <c r="B469" s="52"/>
      <c r="C469" s="53"/>
      <c r="D469" s="52"/>
      <c r="E469" s="52"/>
      <c r="F469" s="52"/>
      <c r="G469" s="52"/>
      <c r="H469" s="52"/>
      <c r="I469" s="52"/>
      <c r="J469" s="52"/>
      <c r="K469" s="52"/>
      <c r="L469" s="52"/>
      <c r="M469" s="52"/>
      <c r="N469" s="52"/>
      <c r="O469" s="59"/>
      <c r="P469" s="52"/>
      <c r="Q469" s="53"/>
      <c r="R469" s="52"/>
      <c r="S469" s="52"/>
      <c r="T469" s="52"/>
      <c r="U469" s="52"/>
      <c r="V469" s="52"/>
      <c r="W469" s="52"/>
      <c r="X469" s="52"/>
      <c r="Y469" s="52"/>
      <c r="Z469" s="52"/>
      <c r="AA469" s="52"/>
      <c r="AB469" s="52"/>
      <c r="AD469" s="55"/>
    </row>
    <row r="470" spans="1:30">
      <c r="A470" s="51"/>
      <c r="B470" s="52"/>
      <c r="C470" s="53"/>
      <c r="D470" s="52"/>
      <c r="E470" s="52"/>
      <c r="F470" s="52"/>
      <c r="G470" s="52"/>
      <c r="H470" s="52"/>
      <c r="I470" s="52"/>
      <c r="J470" s="52"/>
      <c r="K470" s="52"/>
      <c r="L470" s="52"/>
      <c r="M470" s="52"/>
      <c r="N470" s="52"/>
      <c r="O470" s="59"/>
      <c r="P470" s="52"/>
      <c r="Q470" s="53"/>
      <c r="R470" s="52"/>
      <c r="S470" s="52"/>
      <c r="T470" s="52"/>
      <c r="U470" s="52"/>
      <c r="V470" s="52"/>
      <c r="W470" s="52"/>
      <c r="X470" s="52"/>
      <c r="Y470" s="52"/>
      <c r="Z470" s="52"/>
      <c r="AA470" s="52"/>
      <c r="AB470" s="52"/>
      <c r="AD470" s="55"/>
    </row>
    <row r="471" spans="1:30">
      <c r="A471" s="51"/>
      <c r="B471" s="52"/>
      <c r="C471" s="53"/>
      <c r="D471" s="52"/>
      <c r="E471" s="52"/>
      <c r="F471" s="52"/>
      <c r="G471" s="52"/>
      <c r="H471" s="52"/>
      <c r="I471" s="52"/>
      <c r="J471" s="52"/>
      <c r="K471" s="52"/>
      <c r="L471" s="52"/>
      <c r="M471" s="52"/>
      <c r="N471" s="52"/>
      <c r="O471" s="59"/>
      <c r="P471" s="52"/>
      <c r="Q471" s="53"/>
      <c r="R471" s="52"/>
      <c r="S471" s="52"/>
      <c r="T471" s="52"/>
      <c r="U471" s="52"/>
      <c r="V471" s="52"/>
      <c r="W471" s="52"/>
      <c r="X471" s="52"/>
      <c r="Y471" s="52"/>
      <c r="Z471" s="52"/>
      <c r="AA471" s="52"/>
      <c r="AB471" s="52"/>
      <c r="AD471" s="55"/>
    </row>
    <row r="472" spans="1:30">
      <c r="A472" s="51"/>
      <c r="B472" s="52"/>
      <c r="C472" s="53"/>
      <c r="D472" s="52"/>
      <c r="E472" s="52"/>
      <c r="F472" s="52"/>
      <c r="G472" s="52"/>
      <c r="H472" s="52"/>
      <c r="I472" s="52"/>
      <c r="J472" s="52"/>
      <c r="K472" s="52"/>
      <c r="L472" s="52"/>
      <c r="M472" s="52"/>
      <c r="N472" s="52"/>
      <c r="O472" s="59"/>
      <c r="P472" s="52"/>
      <c r="Q472" s="53"/>
      <c r="R472" s="52"/>
      <c r="S472" s="52"/>
      <c r="T472" s="52"/>
      <c r="U472" s="52"/>
      <c r="V472" s="52"/>
      <c r="W472" s="52"/>
      <c r="X472" s="52"/>
      <c r="Y472" s="52"/>
      <c r="Z472" s="52"/>
      <c r="AA472" s="52"/>
      <c r="AB472" s="52"/>
      <c r="AD472" s="55"/>
    </row>
    <row r="473" spans="1:30">
      <c r="A473" s="51"/>
      <c r="B473" s="52"/>
      <c r="C473" s="53"/>
      <c r="D473" s="52"/>
      <c r="E473" s="52"/>
      <c r="F473" s="52"/>
      <c r="G473" s="52"/>
      <c r="H473" s="52"/>
      <c r="I473" s="52"/>
      <c r="J473" s="52"/>
      <c r="K473" s="52"/>
      <c r="L473" s="52"/>
      <c r="M473" s="52"/>
      <c r="N473" s="52"/>
      <c r="O473" s="59"/>
      <c r="P473" s="52"/>
      <c r="Q473" s="53"/>
      <c r="R473" s="52"/>
      <c r="S473" s="52"/>
      <c r="T473" s="52"/>
      <c r="U473" s="52"/>
      <c r="V473" s="52"/>
      <c r="W473" s="52"/>
      <c r="X473" s="52"/>
      <c r="Y473" s="52"/>
      <c r="Z473" s="52"/>
      <c r="AA473" s="52"/>
      <c r="AB473" s="52"/>
      <c r="AD473" s="55"/>
    </row>
    <row r="474" spans="1:30">
      <c r="A474" s="51"/>
      <c r="B474" s="52"/>
      <c r="C474" s="53"/>
      <c r="D474" s="52"/>
      <c r="E474" s="52"/>
      <c r="F474" s="52"/>
      <c r="G474" s="52"/>
      <c r="H474" s="52"/>
      <c r="I474" s="52"/>
      <c r="J474" s="52"/>
      <c r="K474" s="52"/>
      <c r="L474" s="52"/>
      <c r="M474" s="52"/>
      <c r="N474" s="52"/>
      <c r="O474" s="59"/>
      <c r="P474" s="52"/>
      <c r="Q474" s="53"/>
      <c r="R474" s="52"/>
      <c r="S474" s="52"/>
      <c r="T474" s="52"/>
      <c r="U474" s="52"/>
      <c r="V474" s="52"/>
      <c r="W474" s="52"/>
      <c r="X474" s="52"/>
      <c r="Y474" s="52"/>
      <c r="Z474" s="52"/>
      <c r="AA474" s="52"/>
      <c r="AB474" s="52"/>
      <c r="AD474" s="55"/>
    </row>
    <row r="475" spans="1:30">
      <c r="A475" s="51"/>
      <c r="B475" s="52"/>
      <c r="C475" s="53"/>
      <c r="D475" s="52"/>
      <c r="E475" s="52"/>
      <c r="F475" s="52"/>
      <c r="G475" s="52"/>
      <c r="H475" s="52"/>
      <c r="I475" s="52"/>
      <c r="J475" s="52"/>
      <c r="K475" s="52"/>
      <c r="L475" s="52"/>
      <c r="M475" s="52"/>
      <c r="N475" s="52"/>
      <c r="O475" s="59"/>
      <c r="P475" s="52"/>
      <c r="Q475" s="53"/>
      <c r="R475" s="52"/>
      <c r="S475" s="52"/>
      <c r="T475" s="52"/>
      <c r="U475" s="52"/>
      <c r="V475" s="52"/>
      <c r="W475" s="52"/>
      <c r="X475" s="52"/>
      <c r="Y475" s="52"/>
      <c r="Z475" s="52"/>
      <c r="AA475" s="52"/>
      <c r="AB475" s="52"/>
      <c r="AD475" s="55"/>
    </row>
    <row r="476" spans="1:30">
      <c r="A476" s="51"/>
      <c r="B476" s="52"/>
      <c r="C476" s="53"/>
      <c r="D476" s="52"/>
      <c r="E476" s="52"/>
      <c r="F476" s="52"/>
      <c r="G476" s="52"/>
      <c r="H476" s="52"/>
      <c r="I476" s="52"/>
      <c r="J476" s="52"/>
      <c r="K476" s="52"/>
      <c r="L476" s="52"/>
      <c r="M476" s="52"/>
      <c r="N476" s="52"/>
      <c r="O476" s="59"/>
      <c r="P476" s="52"/>
      <c r="Q476" s="53"/>
      <c r="R476" s="52"/>
      <c r="S476" s="52"/>
      <c r="T476" s="52"/>
      <c r="U476" s="52"/>
      <c r="V476" s="52"/>
      <c r="W476" s="52"/>
      <c r="X476" s="52"/>
      <c r="Y476" s="52"/>
      <c r="Z476" s="52"/>
      <c r="AA476" s="52"/>
      <c r="AB476" s="52"/>
      <c r="AD476" s="55"/>
    </row>
    <row r="477" spans="1:30">
      <c r="A477" s="51"/>
      <c r="B477" s="52"/>
      <c r="C477" s="53"/>
      <c r="D477" s="52"/>
      <c r="E477" s="52"/>
      <c r="F477" s="52"/>
      <c r="G477" s="52"/>
      <c r="H477" s="52"/>
      <c r="I477" s="52"/>
      <c r="J477" s="52"/>
      <c r="K477" s="52"/>
      <c r="L477" s="52"/>
      <c r="M477" s="52"/>
      <c r="N477" s="52"/>
      <c r="O477" s="59"/>
      <c r="P477" s="52"/>
      <c r="Q477" s="53"/>
      <c r="R477" s="52"/>
      <c r="S477" s="52"/>
      <c r="T477" s="52"/>
      <c r="U477" s="52"/>
      <c r="V477" s="52"/>
      <c r="W477" s="52"/>
      <c r="X477" s="52"/>
      <c r="Y477" s="52"/>
      <c r="Z477" s="52"/>
      <c r="AA477" s="52"/>
      <c r="AB477" s="52"/>
      <c r="AD477" s="55"/>
    </row>
    <row r="478" spans="1:30">
      <c r="A478" s="51"/>
      <c r="B478" s="52"/>
      <c r="C478" s="53"/>
      <c r="D478" s="52"/>
      <c r="E478" s="52"/>
      <c r="F478" s="52"/>
      <c r="G478" s="52"/>
      <c r="H478" s="52"/>
      <c r="I478" s="52"/>
      <c r="J478" s="52"/>
      <c r="K478" s="52"/>
      <c r="L478" s="52"/>
      <c r="M478" s="52"/>
      <c r="N478" s="52"/>
      <c r="O478" s="59"/>
      <c r="P478" s="52"/>
      <c r="Q478" s="53"/>
      <c r="R478" s="52"/>
      <c r="S478" s="52"/>
      <c r="T478" s="52"/>
      <c r="U478" s="52"/>
      <c r="V478" s="52"/>
      <c r="W478" s="52"/>
      <c r="X478" s="52"/>
      <c r="Y478" s="52"/>
      <c r="Z478" s="52"/>
      <c r="AA478" s="52"/>
      <c r="AB478" s="52"/>
      <c r="AD478" s="55"/>
    </row>
    <row r="479" spans="1:30">
      <c r="A479" s="51"/>
      <c r="B479" s="52"/>
      <c r="C479" s="53"/>
      <c r="D479" s="52"/>
      <c r="E479" s="52"/>
      <c r="F479" s="52"/>
      <c r="G479" s="52"/>
      <c r="H479" s="52"/>
      <c r="I479" s="52"/>
      <c r="J479" s="52"/>
      <c r="K479" s="52"/>
      <c r="L479" s="52"/>
      <c r="M479" s="52"/>
      <c r="N479" s="52"/>
      <c r="O479" s="59"/>
      <c r="P479" s="52"/>
      <c r="Q479" s="53"/>
      <c r="R479" s="52"/>
      <c r="S479" s="52"/>
      <c r="T479" s="52"/>
      <c r="U479" s="52"/>
      <c r="V479" s="52"/>
      <c r="W479" s="52"/>
      <c r="X479" s="52"/>
      <c r="Y479" s="52"/>
      <c r="Z479" s="52"/>
      <c r="AA479" s="52"/>
      <c r="AB479" s="52"/>
      <c r="AD479" s="55"/>
    </row>
    <row r="480" spans="1:30">
      <c r="A480" s="51"/>
      <c r="B480" s="52"/>
      <c r="C480" s="53"/>
      <c r="D480" s="52"/>
      <c r="E480" s="52"/>
      <c r="F480" s="52"/>
      <c r="G480" s="52"/>
      <c r="H480" s="52"/>
      <c r="I480" s="52"/>
      <c r="J480" s="52"/>
      <c r="K480" s="52"/>
      <c r="L480" s="52"/>
      <c r="M480" s="52"/>
      <c r="N480" s="52"/>
      <c r="O480" s="59"/>
      <c r="P480" s="52"/>
      <c r="Q480" s="53"/>
      <c r="R480" s="52"/>
      <c r="S480" s="52"/>
      <c r="T480" s="52"/>
      <c r="U480" s="52"/>
      <c r="V480" s="52"/>
      <c r="W480" s="52"/>
      <c r="X480" s="52"/>
      <c r="Y480" s="52"/>
      <c r="Z480" s="52"/>
      <c r="AA480" s="52"/>
      <c r="AB480" s="52"/>
      <c r="AD480" s="55"/>
    </row>
    <row r="481" spans="1:30">
      <c r="A481" s="51"/>
      <c r="B481" s="52"/>
      <c r="C481" s="53"/>
      <c r="D481" s="52"/>
      <c r="E481" s="52"/>
      <c r="F481" s="52"/>
      <c r="G481" s="52"/>
      <c r="H481" s="52"/>
      <c r="I481" s="52"/>
      <c r="J481" s="52"/>
      <c r="K481" s="52"/>
      <c r="L481" s="52"/>
      <c r="M481" s="52"/>
      <c r="N481" s="52"/>
      <c r="O481" s="59"/>
      <c r="P481" s="52"/>
      <c r="Q481" s="53"/>
      <c r="R481" s="52"/>
      <c r="S481" s="52"/>
      <c r="T481" s="52"/>
      <c r="U481" s="52"/>
      <c r="V481" s="52"/>
      <c r="W481" s="52"/>
      <c r="X481" s="52"/>
      <c r="Y481" s="52"/>
      <c r="Z481" s="52"/>
      <c r="AA481" s="52"/>
      <c r="AB481" s="52"/>
      <c r="AD481" s="55"/>
    </row>
    <row r="482" spans="1:30">
      <c r="A482" s="51"/>
      <c r="B482" s="52"/>
      <c r="C482" s="53"/>
      <c r="D482" s="52"/>
      <c r="E482" s="52"/>
      <c r="F482" s="52"/>
      <c r="G482" s="52"/>
      <c r="H482" s="52"/>
      <c r="I482" s="52"/>
      <c r="J482" s="52"/>
      <c r="K482" s="52"/>
      <c r="L482" s="52"/>
      <c r="M482" s="52"/>
      <c r="N482" s="52"/>
      <c r="O482" s="59"/>
      <c r="P482" s="52"/>
      <c r="Q482" s="53"/>
      <c r="R482" s="52"/>
      <c r="S482" s="52"/>
      <c r="T482" s="52"/>
      <c r="U482" s="52"/>
      <c r="V482" s="52"/>
      <c r="W482" s="52"/>
      <c r="X482" s="52"/>
      <c r="Y482" s="52"/>
      <c r="Z482" s="52"/>
      <c r="AA482" s="52"/>
      <c r="AB482" s="52"/>
      <c r="AD482" s="55"/>
    </row>
    <row r="483" spans="1:30">
      <c r="A483" s="51"/>
      <c r="B483" s="52"/>
      <c r="C483" s="53"/>
      <c r="D483" s="52"/>
      <c r="E483" s="52"/>
      <c r="F483" s="52"/>
      <c r="G483" s="52"/>
      <c r="H483" s="52"/>
      <c r="I483" s="52"/>
      <c r="J483" s="52"/>
      <c r="K483" s="52"/>
      <c r="L483" s="52"/>
      <c r="M483" s="52"/>
      <c r="N483" s="52"/>
      <c r="O483" s="59"/>
      <c r="P483" s="52"/>
      <c r="Q483" s="53"/>
      <c r="R483" s="52"/>
      <c r="S483" s="52"/>
      <c r="T483" s="52"/>
      <c r="U483" s="52"/>
      <c r="V483" s="52"/>
      <c r="W483" s="52"/>
      <c r="X483" s="52"/>
      <c r="Y483" s="52"/>
      <c r="Z483" s="52"/>
      <c r="AA483" s="52"/>
      <c r="AB483" s="52"/>
      <c r="AD483" s="55"/>
    </row>
    <row r="484" spans="1:30">
      <c r="A484" s="51"/>
      <c r="B484" s="52"/>
      <c r="C484" s="53"/>
      <c r="D484" s="52"/>
      <c r="E484" s="52"/>
      <c r="F484" s="52"/>
      <c r="G484" s="52"/>
      <c r="H484" s="52"/>
      <c r="I484" s="52"/>
      <c r="J484" s="52"/>
      <c r="K484" s="52"/>
      <c r="L484" s="52"/>
      <c r="M484" s="52"/>
      <c r="N484" s="52"/>
      <c r="O484" s="59"/>
      <c r="P484" s="52"/>
      <c r="Q484" s="53"/>
      <c r="R484" s="52"/>
      <c r="S484" s="52"/>
      <c r="T484" s="52"/>
      <c r="U484" s="52"/>
      <c r="V484" s="52"/>
      <c r="W484" s="52"/>
      <c r="X484" s="52"/>
      <c r="Y484" s="52"/>
      <c r="Z484" s="52"/>
      <c r="AA484" s="52"/>
      <c r="AB484" s="52"/>
      <c r="AD484" s="55"/>
    </row>
    <row r="485" spans="1:30">
      <c r="A485" s="51"/>
      <c r="B485" s="52"/>
      <c r="C485" s="53"/>
      <c r="D485" s="52"/>
      <c r="E485" s="52"/>
      <c r="F485" s="52"/>
      <c r="G485" s="52"/>
      <c r="H485" s="52"/>
      <c r="I485" s="52"/>
      <c r="J485" s="52"/>
      <c r="K485" s="52"/>
      <c r="L485" s="52"/>
      <c r="M485" s="52"/>
      <c r="N485" s="52"/>
      <c r="O485" s="59"/>
      <c r="P485" s="52"/>
      <c r="Q485" s="53"/>
      <c r="R485" s="52"/>
      <c r="S485" s="52"/>
      <c r="T485" s="52"/>
      <c r="U485" s="52"/>
      <c r="V485" s="52"/>
      <c r="W485" s="52"/>
      <c r="X485" s="52"/>
      <c r="Y485" s="52"/>
      <c r="Z485" s="52"/>
      <c r="AA485" s="52"/>
      <c r="AB485" s="52"/>
      <c r="AD485" s="55"/>
    </row>
    <row r="486" spans="1:30">
      <c r="A486" s="51"/>
      <c r="B486" s="52"/>
      <c r="C486" s="53"/>
      <c r="D486" s="52"/>
      <c r="E486" s="52"/>
      <c r="F486" s="52"/>
      <c r="G486" s="52"/>
      <c r="H486" s="52"/>
      <c r="I486" s="52"/>
      <c r="J486" s="52"/>
      <c r="K486" s="52"/>
      <c r="L486" s="52"/>
      <c r="M486" s="52"/>
      <c r="N486" s="52"/>
      <c r="O486" s="59"/>
      <c r="P486" s="52"/>
      <c r="Q486" s="53"/>
      <c r="R486" s="52"/>
      <c r="S486" s="52"/>
      <c r="T486" s="52"/>
      <c r="U486" s="52"/>
      <c r="V486" s="52"/>
      <c r="W486" s="52"/>
      <c r="X486" s="52"/>
      <c r="Y486" s="52"/>
      <c r="Z486" s="52"/>
      <c r="AA486" s="52"/>
      <c r="AB486" s="52"/>
      <c r="AD486" s="55"/>
    </row>
    <row r="487" spans="1:30">
      <c r="A487" s="51"/>
      <c r="B487" s="52"/>
      <c r="C487" s="53"/>
      <c r="D487" s="52"/>
      <c r="E487" s="52"/>
      <c r="F487" s="52"/>
      <c r="G487" s="52"/>
      <c r="H487" s="52"/>
      <c r="I487" s="52"/>
      <c r="J487" s="52"/>
      <c r="K487" s="52"/>
      <c r="L487" s="52"/>
      <c r="M487" s="52"/>
      <c r="N487" s="52"/>
      <c r="O487" s="59"/>
      <c r="P487" s="52"/>
      <c r="Q487" s="53"/>
      <c r="R487" s="52"/>
      <c r="S487" s="52"/>
      <c r="T487" s="52"/>
      <c r="U487" s="52"/>
      <c r="V487" s="52"/>
      <c r="W487" s="52"/>
      <c r="X487" s="52"/>
      <c r="Y487" s="52"/>
      <c r="Z487" s="52"/>
      <c r="AA487" s="52"/>
      <c r="AB487" s="52"/>
      <c r="AD487" s="55"/>
    </row>
    <row r="488" spans="1:30">
      <c r="A488" s="51"/>
      <c r="B488" s="52"/>
      <c r="C488" s="53"/>
      <c r="D488" s="52"/>
      <c r="E488" s="52"/>
      <c r="F488" s="52"/>
      <c r="G488" s="52"/>
      <c r="H488" s="52"/>
      <c r="I488" s="52"/>
      <c r="J488" s="52"/>
      <c r="K488" s="52"/>
      <c r="L488" s="52"/>
      <c r="M488" s="52"/>
      <c r="N488" s="52"/>
      <c r="O488" s="59"/>
      <c r="P488" s="52"/>
      <c r="Q488" s="53"/>
      <c r="R488" s="52"/>
      <c r="S488" s="52"/>
      <c r="T488" s="52"/>
      <c r="U488" s="52"/>
      <c r="V488" s="52"/>
      <c r="W488" s="52"/>
      <c r="X488" s="52"/>
      <c r="Y488" s="52"/>
      <c r="Z488" s="52"/>
      <c r="AA488" s="52"/>
      <c r="AB488" s="52"/>
      <c r="AD488" s="55"/>
    </row>
    <row r="489" spans="1:30">
      <c r="A489" s="51"/>
      <c r="B489" s="52"/>
      <c r="C489" s="53"/>
      <c r="D489" s="52"/>
      <c r="E489" s="52"/>
      <c r="F489" s="52"/>
      <c r="G489" s="52"/>
      <c r="H489" s="52"/>
      <c r="I489" s="52"/>
      <c r="J489" s="52"/>
      <c r="K489" s="52"/>
      <c r="L489" s="52"/>
      <c r="M489" s="52"/>
      <c r="N489" s="52"/>
      <c r="O489" s="59"/>
      <c r="P489" s="52"/>
      <c r="Q489" s="53"/>
      <c r="R489" s="52"/>
      <c r="S489" s="52"/>
      <c r="T489" s="52"/>
      <c r="U489" s="52"/>
      <c r="V489" s="52"/>
      <c r="W489" s="52"/>
      <c r="X489" s="52"/>
      <c r="Y489" s="52"/>
      <c r="Z489" s="52"/>
      <c r="AA489" s="52"/>
      <c r="AB489" s="52"/>
      <c r="AD489" s="55"/>
    </row>
    <row r="490" spans="1:30">
      <c r="A490" s="51"/>
      <c r="B490" s="52"/>
      <c r="C490" s="53"/>
      <c r="D490" s="52"/>
      <c r="E490" s="52"/>
      <c r="F490" s="52"/>
      <c r="G490" s="52"/>
      <c r="H490" s="52"/>
      <c r="I490" s="52"/>
      <c r="J490" s="52"/>
      <c r="K490" s="52"/>
      <c r="L490" s="52"/>
      <c r="M490" s="52"/>
      <c r="N490" s="52"/>
      <c r="O490" s="59"/>
      <c r="P490" s="52"/>
      <c r="Q490" s="53"/>
      <c r="R490" s="52"/>
      <c r="S490" s="52"/>
      <c r="T490" s="52"/>
      <c r="U490" s="52"/>
      <c r="V490" s="52"/>
      <c r="W490" s="52"/>
      <c r="X490" s="52"/>
      <c r="Y490" s="52"/>
      <c r="Z490" s="52"/>
      <c r="AA490" s="52"/>
      <c r="AB490" s="52"/>
      <c r="AD490" s="55"/>
    </row>
    <row r="491" spans="1:30">
      <c r="A491" s="51"/>
      <c r="B491" s="52"/>
      <c r="C491" s="53"/>
      <c r="D491" s="52"/>
      <c r="E491" s="52"/>
      <c r="F491" s="52"/>
      <c r="G491" s="52"/>
      <c r="H491" s="52"/>
      <c r="I491" s="52"/>
      <c r="J491" s="52"/>
      <c r="K491" s="52"/>
      <c r="L491" s="52"/>
      <c r="M491" s="52"/>
      <c r="N491" s="52"/>
      <c r="O491" s="59"/>
      <c r="P491" s="52"/>
      <c r="Q491" s="53"/>
      <c r="R491" s="52"/>
      <c r="S491" s="52"/>
      <c r="T491" s="52"/>
      <c r="U491" s="52"/>
      <c r="V491" s="52"/>
      <c r="W491" s="52"/>
      <c r="X491" s="52"/>
      <c r="Y491" s="52"/>
      <c r="Z491" s="52"/>
      <c r="AA491" s="52"/>
      <c r="AB491" s="52"/>
      <c r="AD491" s="55"/>
    </row>
    <row r="492" spans="1:30">
      <c r="A492" s="51"/>
      <c r="B492" s="52"/>
      <c r="C492" s="53"/>
      <c r="D492" s="52"/>
      <c r="E492" s="52"/>
      <c r="F492" s="52"/>
      <c r="G492" s="52"/>
      <c r="H492" s="52"/>
      <c r="I492" s="52"/>
      <c r="J492" s="52"/>
      <c r="K492" s="52"/>
      <c r="L492" s="52"/>
      <c r="M492" s="52"/>
      <c r="N492" s="52"/>
      <c r="O492" s="59"/>
      <c r="P492" s="52"/>
      <c r="Q492" s="53"/>
      <c r="R492" s="52"/>
      <c r="S492" s="52"/>
      <c r="T492" s="52"/>
      <c r="U492" s="52"/>
      <c r="V492" s="52"/>
      <c r="W492" s="52"/>
      <c r="X492" s="52"/>
      <c r="Y492" s="52"/>
      <c r="Z492" s="52"/>
      <c r="AA492" s="52"/>
      <c r="AB492" s="52"/>
      <c r="AD492" s="55"/>
    </row>
    <row r="493" spans="1:30">
      <c r="A493" s="51"/>
      <c r="B493" s="52"/>
      <c r="C493" s="53"/>
      <c r="D493" s="52"/>
      <c r="E493" s="52"/>
      <c r="F493" s="52"/>
      <c r="G493" s="52"/>
      <c r="H493" s="52"/>
      <c r="I493" s="52"/>
      <c r="J493" s="52"/>
      <c r="K493" s="52"/>
      <c r="L493" s="52"/>
      <c r="M493" s="52"/>
      <c r="N493" s="52"/>
      <c r="O493" s="59"/>
      <c r="P493" s="52"/>
      <c r="Q493" s="53"/>
      <c r="R493" s="52"/>
      <c r="S493" s="52"/>
      <c r="T493" s="52"/>
      <c r="U493" s="52"/>
      <c r="V493" s="52"/>
      <c r="W493" s="52"/>
      <c r="X493" s="52"/>
      <c r="Y493" s="52"/>
      <c r="Z493" s="52"/>
      <c r="AA493" s="52"/>
      <c r="AB493" s="52"/>
      <c r="AD493" s="55"/>
    </row>
    <row r="494" spans="1:30">
      <c r="A494" s="51"/>
      <c r="B494" s="52"/>
      <c r="C494" s="53"/>
      <c r="D494" s="52"/>
      <c r="E494" s="52"/>
      <c r="F494" s="52"/>
      <c r="G494" s="52"/>
      <c r="H494" s="52"/>
      <c r="I494" s="52"/>
      <c r="J494" s="52"/>
      <c r="K494" s="52"/>
      <c r="L494" s="52"/>
      <c r="M494" s="52"/>
      <c r="N494" s="52"/>
      <c r="O494" s="59"/>
      <c r="P494" s="52"/>
      <c r="Q494" s="53"/>
      <c r="R494" s="52"/>
      <c r="S494" s="52"/>
      <c r="T494" s="52"/>
      <c r="U494" s="52"/>
      <c r="V494" s="52"/>
      <c r="W494" s="52"/>
      <c r="X494" s="52"/>
      <c r="Y494" s="52"/>
      <c r="Z494" s="52"/>
      <c r="AA494" s="52"/>
      <c r="AB494" s="52"/>
      <c r="AD494" s="55"/>
    </row>
    <row r="495" spans="1:30">
      <c r="A495" s="51"/>
      <c r="B495" s="52"/>
      <c r="C495" s="53"/>
      <c r="D495" s="52"/>
      <c r="E495" s="52"/>
      <c r="F495" s="52"/>
      <c r="G495" s="52"/>
      <c r="H495" s="52"/>
      <c r="I495" s="52"/>
      <c r="J495" s="52"/>
      <c r="K495" s="52"/>
      <c r="L495" s="52"/>
      <c r="M495" s="52"/>
      <c r="N495" s="52"/>
      <c r="O495" s="59"/>
      <c r="P495" s="52"/>
      <c r="Q495" s="53"/>
      <c r="R495" s="52"/>
      <c r="S495" s="52"/>
      <c r="T495" s="52"/>
      <c r="U495" s="52"/>
      <c r="V495" s="52"/>
      <c r="W495" s="52"/>
      <c r="X495" s="52"/>
      <c r="Y495" s="52"/>
      <c r="Z495" s="52"/>
      <c r="AA495" s="52"/>
      <c r="AB495" s="52"/>
      <c r="AD495" s="55"/>
    </row>
    <row r="496" spans="1:30">
      <c r="A496" s="51"/>
      <c r="B496" s="52"/>
      <c r="C496" s="53"/>
      <c r="D496" s="52"/>
      <c r="E496" s="52"/>
      <c r="F496" s="52"/>
      <c r="G496" s="52"/>
      <c r="H496" s="52"/>
      <c r="I496" s="52"/>
      <c r="J496" s="52"/>
      <c r="K496" s="52"/>
      <c r="L496" s="52"/>
      <c r="M496" s="52"/>
      <c r="N496" s="52"/>
      <c r="O496" s="59"/>
      <c r="P496" s="52"/>
      <c r="Q496" s="53"/>
      <c r="R496" s="52"/>
      <c r="S496" s="52"/>
      <c r="T496" s="52"/>
      <c r="U496" s="52"/>
      <c r="V496" s="52"/>
      <c r="W496" s="52"/>
      <c r="X496" s="52"/>
      <c r="Y496" s="52"/>
      <c r="Z496" s="52"/>
      <c r="AA496" s="52"/>
      <c r="AB496" s="52"/>
      <c r="AD496" s="55"/>
    </row>
    <row r="497" spans="1:30">
      <c r="A497" s="51"/>
      <c r="B497" s="52"/>
      <c r="C497" s="53"/>
      <c r="D497" s="52"/>
      <c r="E497" s="52"/>
      <c r="F497" s="52"/>
      <c r="G497" s="52"/>
      <c r="H497" s="52"/>
      <c r="I497" s="52"/>
      <c r="J497" s="52"/>
      <c r="K497" s="52"/>
      <c r="L497" s="52"/>
      <c r="M497" s="52"/>
      <c r="N497" s="52"/>
      <c r="O497" s="59"/>
      <c r="P497" s="52"/>
      <c r="Q497" s="53"/>
      <c r="R497" s="52"/>
      <c r="S497" s="52"/>
      <c r="T497" s="52"/>
      <c r="U497" s="52"/>
      <c r="V497" s="52"/>
      <c r="W497" s="52"/>
      <c r="X497" s="52"/>
      <c r="Y497" s="52"/>
      <c r="Z497" s="52"/>
      <c r="AA497" s="52"/>
      <c r="AB497" s="52"/>
      <c r="AD497" s="55"/>
    </row>
    <row r="498" spans="1:30">
      <c r="A498" s="51"/>
      <c r="B498" s="52"/>
      <c r="C498" s="53"/>
      <c r="D498" s="52"/>
      <c r="E498" s="52"/>
      <c r="F498" s="52"/>
      <c r="G498" s="52"/>
      <c r="H498" s="52"/>
      <c r="I498" s="52"/>
      <c r="J498" s="52"/>
      <c r="K498" s="52"/>
      <c r="L498" s="52"/>
      <c r="M498" s="52"/>
      <c r="N498" s="52"/>
      <c r="O498" s="59"/>
      <c r="P498" s="52"/>
      <c r="Q498" s="53"/>
      <c r="R498" s="52"/>
      <c r="S498" s="52"/>
      <c r="T498" s="52"/>
      <c r="U498" s="52"/>
      <c r="V498" s="52"/>
      <c r="W498" s="52"/>
      <c r="X498" s="52"/>
      <c r="Y498" s="52"/>
      <c r="Z498" s="52"/>
      <c r="AA498" s="52"/>
      <c r="AB498" s="52"/>
      <c r="AD498" s="55"/>
    </row>
    <row r="499" spans="1:30">
      <c r="A499" s="51"/>
      <c r="B499" s="52"/>
      <c r="C499" s="53"/>
      <c r="D499" s="52"/>
      <c r="E499" s="52"/>
      <c r="F499" s="52"/>
      <c r="G499" s="52"/>
      <c r="H499" s="52"/>
      <c r="I499" s="52"/>
      <c r="J499" s="52"/>
      <c r="K499" s="52"/>
      <c r="L499" s="52"/>
      <c r="M499" s="52"/>
      <c r="N499" s="52"/>
      <c r="O499" s="59"/>
      <c r="P499" s="52"/>
      <c r="Q499" s="53"/>
      <c r="R499" s="52"/>
      <c r="S499" s="52"/>
      <c r="T499" s="52"/>
      <c r="U499" s="52"/>
      <c r="V499" s="52"/>
      <c r="W499" s="52"/>
      <c r="X499" s="52"/>
      <c r="Y499" s="52"/>
      <c r="Z499" s="52"/>
      <c r="AA499" s="52"/>
      <c r="AB499" s="52"/>
      <c r="AD499" s="55"/>
    </row>
    <row r="500" spans="1:30">
      <c r="A500" s="51"/>
      <c r="B500" s="52"/>
      <c r="C500" s="53"/>
      <c r="D500" s="52"/>
      <c r="E500" s="52"/>
      <c r="F500" s="52"/>
      <c r="G500" s="52"/>
      <c r="H500" s="52"/>
      <c r="I500" s="52"/>
      <c r="J500" s="52"/>
      <c r="K500" s="52"/>
      <c r="L500" s="52"/>
      <c r="M500" s="52"/>
      <c r="N500" s="52"/>
      <c r="O500" s="59"/>
      <c r="P500" s="52"/>
      <c r="Q500" s="53"/>
      <c r="R500" s="52"/>
      <c r="S500" s="52"/>
      <c r="T500" s="52"/>
      <c r="U500" s="52"/>
      <c r="V500" s="52"/>
      <c r="W500" s="52"/>
      <c r="X500" s="52"/>
      <c r="Y500" s="52"/>
      <c r="Z500" s="52"/>
      <c r="AA500" s="52"/>
      <c r="AB500" s="52"/>
      <c r="AD500" s="55"/>
    </row>
    <row r="501" spans="1:30">
      <c r="A501" s="51"/>
      <c r="B501" s="52"/>
      <c r="C501" s="53"/>
      <c r="D501" s="52"/>
      <c r="E501" s="52"/>
      <c r="F501" s="52"/>
      <c r="G501" s="52"/>
      <c r="H501" s="52"/>
      <c r="I501" s="52"/>
      <c r="J501" s="52"/>
      <c r="K501" s="52"/>
      <c r="L501" s="52"/>
      <c r="M501" s="52"/>
      <c r="N501" s="52"/>
      <c r="O501" s="59"/>
      <c r="P501" s="52"/>
      <c r="Q501" s="53"/>
      <c r="R501" s="52"/>
      <c r="S501" s="52"/>
      <c r="T501" s="52"/>
      <c r="U501" s="52"/>
      <c r="V501" s="52"/>
      <c r="W501" s="52"/>
      <c r="X501" s="52"/>
      <c r="Y501" s="52"/>
      <c r="Z501" s="52"/>
      <c r="AA501" s="52"/>
      <c r="AB501" s="52"/>
      <c r="AD501" s="55"/>
    </row>
    <row r="502" spans="1:30">
      <c r="A502" s="51"/>
      <c r="B502" s="52"/>
      <c r="C502" s="53"/>
      <c r="D502" s="52"/>
      <c r="E502" s="52"/>
      <c r="F502" s="52"/>
      <c r="G502" s="52"/>
      <c r="H502" s="52"/>
      <c r="I502" s="52"/>
      <c r="J502" s="52"/>
      <c r="K502" s="52"/>
      <c r="L502" s="52"/>
      <c r="M502" s="52"/>
      <c r="N502" s="52"/>
      <c r="O502" s="59"/>
      <c r="P502" s="52"/>
      <c r="Q502" s="53"/>
      <c r="R502" s="52"/>
      <c r="S502" s="52"/>
      <c r="T502" s="52"/>
      <c r="U502" s="52"/>
      <c r="V502" s="52"/>
      <c r="W502" s="52"/>
      <c r="X502" s="52"/>
      <c r="Y502" s="52"/>
      <c r="Z502" s="52"/>
      <c r="AA502" s="52"/>
      <c r="AB502" s="52"/>
      <c r="AD502" s="55"/>
    </row>
    <row r="503" spans="1:30">
      <c r="A503" s="51"/>
      <c r="B503" s="52"/>
      <c r="C503" s="53"/>
      <c r="D503" s="52"/>
      <c r="E503" s="52"/>
      <c r="F503" s="52"/>
      <c r="G503" s="52"/>
      <c r="H503" s="52"/>
      <c r="I503" s="52"/>
      <c r="J503" s="52"/>
      <c r="K503" s="52"/>
      <c r="L503" s="52"/>
      <c r="M503" s="52"/>
      <c r="N503" s="52"/>
      <c r="O503" s="59"/>
      <c r="P503" s="52"/>
      <c r="Q503" s="53"/>
      <c r="R503" s="52"/>
      <c r="S503" s="52"/>
      <c r="T503" s="52"/>
      <c r="U503" s="52"/>
      <c r="V503" s="52"/>
      <c r="W503" s="52"/>
      <c r="X503" s="52"/>
      <c r="Y503" s="52"/>
      <c r="Z503" s="52"/>
      <c r="AA503" s="52"/>
      <c r="AB503" s="52"/>
      <c r="AD503" s="55"/>
    </row>
    <row r="504" spans="1:30">
      <c r="A504" s="51"/>
      <c r="B504" s="52"/>
      <c r="C504" s="53"/>
      <c r="D504" s="52"/>
      <c r="E504" s="52"/>
      <c r="F504" s="52"/>
      <c r="G504" s="52"/>
      <c r="H504" s="52"/>
      <c r="I504" s="52"/>
      <c r="J504" s="52"/>
      <c r="K504" s="52"/>
      <c r="L504" s="52"/>
      <c r="M504" s="52"/>
      <c r="N504" s="52"/>
      <c r="O504" s="59"/>
      <c r="P504" s="52"/>
      <c r="Q504" s="53"/>
      <c r="R504" s="52"/>
      <c r="S504" s="52"/>
      <c r="T504" s="52"/>
      <c r="U504" s="52"/>
      <c r="V504" s="52"/>
      <c r="W504" s="52"/>
      <c r="X504" s="52"/>
      <c r="Y504" s="52"/>
      <c r="Z504" s="52"/>
      <c r="AA504" s="52"/>
      <c r="AB504" s="52"/>
      <c r="AD504" s="55"/>
    </row>
    <row r="505" spans="1:30">
      <c r="A505" s="51"/>
      <c r="B505" s="52"/>
      <c r="C505" s="53"/>
      <c r="D505" s="52"/>
      <c r="E505" s="52"/>
      <c r="F505" s="52"/>
      <c r="G505" s="52"/>
      <c r="H505" s="52"/>
      <c r="I505" s="52"/>
      <c r="J505" s="52"/>
      <c r="K505" s="52"/>
      <c r="L505" s="52"/>
      <c r="M505" s="52"/>
      <c r="N505" s="52"/>
      <c r="O505" s="59"/>
      <c r="P505" s="52"/>
      <c r="Q505" s="53"/>
      <c r="R505" s="52"/>
      <c r="S505" s="52"/>
      <c r="T505" s="52"/>
      <c r="U505" s="52"/>
      <c r="V505" s="52"/>
      <c r="W505" s="52"/>
      <c r="X505" s="52"/>
      <c r="Y505" s="52"/>
      <c r="Z505" s="52"/>
      <c r="AA505" s="52"/>
      <c r="AB505" s="52"/>
      <c r="AD505" s="55"/>
    </row>
    <row r="506" spans="1:30">
      <c r="A506" s="51"/>
      <c r="B506" s="52"/>
      <c r="C506" s="53"/>
      <c r="D506" s="52"/>
      <c r="E506" s="52"/>
      <c r="F506" s="52"/>
      <c r="G506" s="52"/>
      <c r="H506" s="52"/>
      <c r="I506" s="52"/>
      <c r="J506" s="52"/>
      <c r="K506" s="52"/>
      <c r="L506" s="52"/>
      <c r="M506" s="52"/>
      <c r="N506" s="52"/>
      <c r="O506" s="59"/>
      <c r="P506" s="52"/>
      <c r="Q506" s="53"/>
      <c r="R506" s="52"/>
      <c r="S506" s="52"/>
      <c r="T506" s="52"/>
      <c r="U506" s="52"/>
      <c r="V506" s="52"/>
      <c r="W506" s="52"/>
      <c r="X506" s="52"/>
      <c r="Y506" s="52"/>
      <c r="Z506" s="52"/>
      <c r="AA506" s="52"/>
      <c r="AB506" s="52"/>
      <c r="AD506" s="55"/>
    </row>
    <row r="507" spans="1:30">
      <c r="A507" s="51"/>
      <c r="B507" s="52"/>
      <c r="C507" s="53"/>
      <c r="D507" s="52"/>
      <c r="E507" s="52"/>
      <c r="F507" s="52"/>
      <c r="G507" s="52"/>
      <c r="H507" s="52"/>
      <c r="I507" s="52"/>
      <c r="J507" s="52"/>
      <c r="K507" s="52"/>
      <c r="L507" s="52"/>
      <c r="M507" s="52"/>
      <c r="N507" s="52"/>
      <c r="O507" s="59"/>
      <c r="P507" s="52"/>
      <c r="Q507" s="53"/>
      <c r="R507" s="52"/>
      <c r="S507" s="52"/>
      <c r="T507" s="52"/>
      <c r="U507" s="52"/>
      <c r="V507" s="52"/>
      <c r="W507" s="52"/>
      <c r="X507" s="52"/>
      <c r="Y507" s="52"/>
      <c r="Z507" s="52"/>
      <c r="AA507" s="52"/>
      <c r="AB507" s="52"/>
      <c r="AD507" s="55"/>
    </row>
    <row r="508" spans="1:30">
      <c r="A508" s="51"/>
      <c r="B508" s="52"/>
      <c r="C508" s="53"/>
      <c r="D508" s="52"/>
      <c r="E508" s="52"/>
      <c r="F508" s="52"/>
      <c r="G508" s="52"/>
      <c r="H508" s="52"/>
      <c r="I508" s="52"/>
      <c r="J508" s="52"/>
      <c r="K508" s="52"/>
      <c r="L508" s="52"/>
      <c r="M508" s="52"/>
      <c r="N508" s="52"/>
      <c r="O508" s="59"/>
      <c r="P508" s="52"/>
      <c r="Q508" s="53"/>
      <c r="R508" s="52"/>
      <c r="S508" s="52"/>
      <c r="T508" s="52"/>
      <c r="U508" s="52"/>
      <c r="V508" s="52"/>
      <c r="W508" s="52"/>
      <c r="X508" s="52"/>
      <c r="Y508" s="52"/>
      <c r="Z508" s="52"/>
      <c r="AA508" s="52"/>
      <c r="AB508" s="52"/>
      <c r="AD508" s="55"/>
    </row>
    <row r="509" spans="1:30">
      <c r="A509" s="51"/>
      <c r="B509" s="52"/>
      <c r="C509" s="53"/>
      <c r="D509" s="52"/>
      <c r="E509" s="52"/>
      <c r="F509" s="52"/>
      <c r="G509" s="52"/>
      <c r="H509" s="52"/>
      <c r="I509" s="52"/>
      <c r="J509" s="52"/>
      <c r="K509" s="52"/>
      <c r="L509" s="52"/>
      <c r="M509" s="52"/>
      <c r="N509" s="52"/>
      <c r="O509" s="59"/>
      <c r="P509" s="52"/>
      <c r="Q509" s="53"/>
      <c r="R509" s="52"/>
      <c r="S509" s="52"/>
      <c r="T509" s="52"/>
      <c r="U509" s="52"/>
      <c r="V509" s="52"/>
      <c r="W509" s="52"/>
      <c r="X509" s="52"/>
      <c r="Y509" s="52"/>
      <c r="Z509" s="52"/>
      <c r="AA509" s="52"/>
      <c r="AB509" s="52"/>
      <c r="AD509" s="55"/>
    </row>
    <row r="510" spans="1:30">
      <c r="A510" s="51"/>
      <c r="B510" s="52"/>
      <c r="C510" s="53"/>
      <c r="D510" s="52"/>
      <c r="E510" s="52"/>
      <c r="F510" s="52"/>
      <c r="G510" s="52"/>
      <c r="H510" s="52"/>
      <c r="I510" s="52"/>
      <c r="J510" s="52"/>
      <c r="K510" s="52"/>
      <c r="L510" s="52"/>
      <c r="M510" s="52"/>
      <c r="N510" s="52"/>
      <c r="O510" s="59"/>
      <c r="P510" s="52"/>
      <c r="Q510" s="53"/>
      <c r="R510" s="52"/>
      <c r="S510" s="52"/>
      <c r="T510" s="52"/>
      <c r="U510" s="52"/>
      <c r="V510" s="52"/>
      <c r="W510" s="52"/>
      <c r="X510" s="52"/>
      <c r="Y510" s="52"/>
      <c r="Z510" s="52"/>
      <c r="AA510" s="52"/>
      <c r="AB510" s="52"/>
      <c r="AD510" s="55"/>
    </row>
    <row r="511" spans="1:30">
      <c r="A511" s="51"/>
      <c r="B511" s="52"/>
      <c r="C511" s="53"/>
      <c r="D511" s="52"/>
      <c r="E511" s="52"/>
      <c r="F511" s="52"/>
      <c r="G511" s="52"/>
      <c r="H511" s="52"/>
      <c r="I511" s="52"/>
      <c r="J511" s="52"/>
      <c r="K511" s="52"/>
      <c r="L511" s="52"/>
      <c r="M511" s="52"/>
      <c r="N511" s="52"/>
      <c r="O511" s="59"/>
      <c r="P511" s="52"/>
      <c r="Q511" s="53"/>
      <c r="R511" s="52"/>
      <c r="S511" s="52"/>
      <c r="T511" s="52"/>
      <c r="U511" s="52"/>
      <c r="V511" s="52"/>
      <c r="W511" s="52"/>
      <c r="X511" s="52"/>
      <c r="Y511" s="52"/>
      <c r="Z511" s="52"/>
      <c r="AA511" s="52"/>
      <c r="AB511" s="52"/>
      <c r="AD511" s="55"/>
    </row>
    <row r="512" spans="1:30">
      <c r="A512" s="51"/>
      <c r="B512" s="52"/>
      <c r="C512" s="53"/>
      <c r="D512" s="52"/>
      <c r="E512" s="52"/>
      <c r="F512" s="52"/>
      <c r="G512" s="52"/>
      <c r="H512" s="52"/>
      <c r="I512" s="52"/>
      <c r="J512" s="52"/>
      <c r="K512" s="52"/>
      <c r="L512" s="52"/>
      <c r="M512" s="52"/>
      <c r="N512" s="52"/>
      <c r="O512" s="59"/>
      <c r="P512" s="52"/>
      <c r="Q512" s="53"/>
      <c r="R512" s="52"/>
      <c r="S512" s="52"/>
      <c r="T512" s="52"/>
      <c r="U512" s="52"/>
      <c r="V512" s="52"/>
      <c r="W512" s="52"/>
      <c r="X512" s="52"/>
      <c r="Y512" s="52"/>
      <c r="Z512" s="52"/>
      <c r="AA512" s="52"/>
      <c r="AB512" s="52"/>
      <c r="AD512" s="55"/>
    </row>
    <row r="513" spans="1:30">
      <c r="A513" s="51"/>
      <c r="B513" s="52"/>
      <c r="C513" s="53"/>
      <c r="D513" s="52"/>
      <c r="E513" s="52"/>
      <c r="F513" s="52"/>
      <c r="G513" s="52"/>
      <c r="H513" s="52"/>
      <c r="I513" s="52"/>
      <c r="J513" s="52"/>
      <c r="K513" s="52"/>
      <c r="L513" s="52"/>
      <c r="M513" s="52"/>
      <c r="N513" s="52"/>
      <c r="O513" s="59"/>
      <c r="P513" s="52"/>
      <c r="Q513" s="53"/>
      <c r="R513" s="52"/>
      <c r="S513" s="52"/>
      <c r="T513" s="52"/>
      <c r="U513" s="52"/>
      <c r="V513" s="52"/>
      <c r="W513" s="52"/>
      <c r="X513" s="52"/>
      <c r="Y513" s="52"/>
      <c r="Z513" s="52"/>
      <c r="AA513" s="52"/>
      <c r="AB513" s="52"/>
      <c r="AD513" s="55"/>
    </row>
    <row r="514" spans="1:30">
      <c r="A514" s="51"/>
      <c r="B514" s="52"/>
      <c r="C514" s="53"/>
      <c r="D514" s="52"/>
      <c r="E514" s="52"/>
      <c r="F514" s="52"/>
      <c r="G514" s="52"/>
      <c r="H514" s="52"/>
      <c r="I514" s="52"/>
      <c r="J514" s="52"/>
      <c r="K514" s="52"/>
      <c r="L514" s="52"/>
      <c r="M514" s="52"/>
      <c r="N514" s="52"/>
      <c r="O514" s="59"/>
      <c r="P514" s="52"/>
      <c r="Q514" s="53"/>
      <c r="R514" s="52"/>
      <c r="S514" s="52"/>
      <c r="T514" s="52"/>
      <c r="U514" s="52"/>
      <c r="V514" s="52"/>
      <c r="W514" s="52"/>
      <c r="X514" s="52"/>
      <c r="Y514" s="52"/>
      <c r="Z514" s="52"/>
      <c r="AA514" s="52"/>
      <c r="AB514" s="52"/>
      <c r="AD514" s="55"/>
    </row>
    <row r="515" spans="1:30">
      <c r="A515" s="51"/>
      <c r="B515" s="52"/>
      <c r="C515" s="53"/>
      <c r="D515" s="52"/>
      <c r="E515" s="52"/>
      <c r="F515" s="52"/>
      <c r="G515" s="52"/>
      <c r="H515" s="52"/>
      <c r="I515" s="52"/>
      <c r="J515" s="52"/>
      <c r="K515" s="52"/>
      <c r="L515" s="52"/>
      <c r="M515" s="52"/>
      <c r="N515" s="52"/>
      <c r="O515" s="59"/>
      <c r="P515" s="52"/>
      <c r="Q515" s="53"/>
      <c r="R515" s="52"/>
      <c r="S515" s="52"/>
      <c r="T515" s="52"/>
      <c r="U515" s="52"/>
      <c r="V515" s="52"/>
      <c r="W515" s="52"/>
      <c r="X515" s="52"/>
      <c r="Y515" s="52"/>
      <c r="Z515" s="52"/>
      <c r="AA515" s="52"/>
      <c r="AB515" s="52"/>
      <c r="AD515" s="55"/>
    </row>
    <row r="516" spans="1:30">
      <c r="A516" s="51"/>
      <c r="B516" s="52"/>
      <c r="C516" s="53"/>
      <c r="D516" s="52"/>
      <c r="E516" s="52"/>
      <c r="F516" s="52"/>
      <c r="G516" s="52"/>
      <c r="H516" s="52"/>
      <c r="I516" s="52"/>
      <c r="J516" s="52"/>
      <c r="K516" s="52"/>
      <c r="L516" s="52"/>
      <c r="M516" s="52"/>
      <c r="N516" s="52"/>
      <c r="O516" s="59"/>
      <c r="P516" s="52"/>
      <c r="Q516" s="53"/>
      <c r="R516" s="52"/>
      <c r="S516" s="52"/>
      <c r="T516" s="52"/>
      <c r="U516" s="52"/>
      <c r="V516" s="52"/>
      <c r="W516" s="52"/>
      <c r="X516" s="52"/>
      <c r="Y516" s="52"/>
      <c r="Z516" s="52"/>
      <c r="AA516" s="52"/>
      <c r="AB516" s="52"/>
      <c r="AD516" s="55"/>
    </row>
    <row r="517" spans="1:30">
      <c r="A517" s="51"/>
      <c r="B517" s="52"/>
      <c r="C517" s="53"/>
      <c r="D517" s="52"/>
      <c r="E517" s="52"/>
      <c r="F517" s="52"/>
      <c r="G517" s="52"/>
      <c r="H517" s="52"/>
      <c r="I517" s="52"/>
      <c r="J517" s="52"/>
      <c r="K517" s="52"/>
      <c r="L517" s="52"/>
      <c r="M517" s="52"/>
      <c r="N517" s="52"/>
      <c r="O517" s="59"/>
      <c r="P517" s="52"/>
      <c r="Q517" s="53"/>
      <c r="R517" s="52"/>
      <c r="S517" s="52"/>
      <c r="T517" s="52"/>
      <c r="U517" s="52"/>
      <c r="V517" s="52"/>
      <c r="W517" s="52"/>
      <c r="X517" s="52"/>
      <c r="Y517" s="52"/>
      <c r="Z517" s="52"/>
      <c r="AA517" s="52"/>
      <c r="AB517" s="52"/>
      <c r="AD517" s="55"/>
    </row>
    <row r="518" spans="1:30">
      <c r="A518" s="51"/>
      <c r="B518" s="52"/>
      <c r="C518" s="53"/>
      <c r="D518" s="52"/>
      <c r="E518" s="52"/>
      <c r="F518" s="52"/>
      <c r="G518" s="52"/>
      <c r="H518" s="52"/>
      <c r="I518" s="52"/>
      <c r="J518" s="52"/>
      <c r="K518" s="52"/>
      <c r="L518" s="52"/>
      <c r="M518" s="52"/>
      <c r="N518" s="52"/>
      <c r="O518" s="59"/>
      <c r="P518" s="52"/>
      <c r="Q518" s="53"/>
      <c r="R518" s="52"/>
      <c r="S518" s="52"/>
      <c r="T518" s="52"/>
      <c r="U518" s="52"/>
      <c r="V518" s="52"/>
      <c r="W518" s="52"/>
      <c r="X518" s="52"/>
      <c r="Y518" s="52"/>
      <c r="Z518" s="52"/>
      <c r="AA518" s="52"/>
      <c r="AB518" s="52"/>
      <c r="AD518" s="55"/>
    </row>
    <row r="519" spans="1:30">
      <c r="A519" s="51"/>
      <c r="B519" s="52"/>
      <c r="C519" s="53"/>
      <c r="D519" s="52"/>
      <c r="E519" s="52"/>
      <c r="F519" s="52"/>
      <c r="G519" s="52"/>
      <c r="H519" s="52"/>
      <c r="I519" s="52"/>
      <c r="J519" s="52"/>
      <c r="K519" s="52"/>
      <c r="L519" s="52"/>
      <c r="M519" s="52"/>
      <c r="N519" s="52"/>
      <c r="O519" s="59"/>
      <c r="P519" s="52"/>
      <c r="Q519" s="53"/>
      <c r="R519" s="52"/>
      <c r="S519" s="52"/>
      <c r="T519" s="52"/>
      <c r="U519" s="52"/>
      <c r="V519" s="52"/>
      <c r="W519" s="52"/>
      <c r="X519" s="52"/>
      <c r="Y519" s="52"/>
      <c r="Z519" s="52"/>
      <c r="AA519" s="52"/>
      <c r="AB519" s="52"/>
      <c r="AD519" s="55"/>
    </row>
    <row r="520" spans="1:30">
      <c r="A520" s="51"/>
      <c r="B520" s="52"/>
      <c r="C520" s="53"/>
      <c r="D520" s="52"/>
      <c r="E520" s="52"/>
      <c r="F520" s="52"/>
      <c r="G520" s="52"/>
      <c r="H520" s="52"/>
      <c r="I520" s="52"/>
      <c r="J520" s="52"/>
      <c r="K520" s="52"/>
      <c r="L520" s="52"/>
      <c r="M520" s="52"/>
      <c r="N520" s="52"/>
      <c r="O520" s="59"/>
      <c r="P520" s="52"/>
      <c r="Q520" s="53"/>
      <c r="R520" s="52"/>
      <c r="S520" s="52"/>
      <c r="T520" s="52"/>
      <c r="U520" s="52"/>
      <c r="V520" s="52"/>
      <c r="W520" s="52"/>
      <c r="X520" s="52"/>
      <c r="Y520" s="52"/>
      <c r="Z520" s="52"/>
      <c r="AA520" s="52"/>
      <c r="AB520" s="52"/>
      <c r="AD520" s="55"/>
    </row>
    <row r="521" spans="1:30">
      <c r="A521" s="51"/>
      <c r="B521" s="52"/>
      <c r="C521" s="53"/>
      <c r="D521" s="52"/>
      <c r="E521" s="52"/>
      <c r="F521" s="52"/>
      <c r="G521" s="52"/>
      <c r="H521" s="52"/>
      <c r="I521" s="52"/>
      <c r="J521" s="52"/>
      <c r="K521" s="52"/>
      <c r="L521" s="52"/>
      <c r="M521" s="52"/>
      <c r="N521" s="52"/>
      <c r="O521" s="59"/>
      <c r="P521" s="52"/>
      <c r="Q521" s="53"/>
      <c r="R521" s="52"/>
      <c r="S521" s="52"/>
      <c r="T521" s="52"/>
      <c r="U521" s="52"/>
      <c r="V521" s="52"/>
      <c r="W521" s="52"/>
      <c r="X521" s="52"/>
      <c r="Y521" s="52"/>
      <c r="Z521" s="52"/>
      <c r="AA521" s="52"/>
      <c r="AB521" s="52"/>
      <c r="AD521" s="55"/>
    </row>
    <row r="522" spans="1:30">
      <c r="A522" s="51"/>
      <c r="B522" s="52"/>
      <c r="C522" s="53"/>
      <c r="D522" s="52"/>
      <c r="E522" s="52"/>
      <c r="F522" s="52"/>
      <c r="G522" s="52"/>
      <c r="H522" s="52"/>
      <c r="I522" s="52"/>
      <c r="J522" s="52"/>
      <c r="K522" s="52"/>
      <c r="L522" s="52"/>
      <c r="M522" s="52"/>
      <c r="N522" s="52"/>
      <c r="O522" s="59"/>
      <c r="P522" s="52"/>
      <c r="Q522" s="53"/>
      <c r="R522" s="52"/>
      <c r="S522" s="52"/>
      <c r="T522" s="52"/>
      <c r="U522" s="52"/>
      <c r="V522" s="52"/>
      <c r="W522" s="52"/>
      <c r="X522" s="52"/>
      <c r="Y522" s="52"/>
      <c r="Z522" s="52"/>
      <c r="AA522" s="52"/>
      <c r="AB522" s="52"/>
      <c r="AD522" s="55"/>
    </row>
    <row r="523" spans="1:30">
      <c r="A523" s="51"/>
      <c r="B523" s="52"/>
      <c r="C523" s="53"/>
      <c r="D523" s="52"/>
      <c r="E523" s="52"/>
      <c r="F523" s="52"/>
      <c r="G523" s="52"/>
      <c r="H523" s="52"/>
      <c r="I523" s="52"/>
      <c r="J523" s="52"/>
      <c r="K523" s="52"/>
      <c r="L523" s="52"/>
      <c r="M523" s="52"/>
      <c r="N523" s="52"/>
      <c r="O523" s="59"/>
      <c r="P523" s="52"/>
      <c r="Q523" s="53"/>
      <c r="R523" s="52"/>
      <c r="S523" s="52"/>
      <c r="T523" s="52"/>
      <c r="U523" s="52"/>
      <c r="V523" s="52"/>
      <c r="W523" s="52"/>
      <c r="X523" s="52"/>
      <c r="Y523" s="52"/>
      <c r="Z523" s="52"/>
      <c r="AA523" s="52"/>
      <c r="AB523" s="52"/>
      <c r="AD523" s="55"/>
    </row>
    <row r="524" spans="1:30">
      <c r="A524" s="51"/>
      <c r="B524" s="52"/>
      <c r="C524" s="53"/>
      <c r="D524" s="52"/>
      <c r="E524" s="52"/>
      <c r="F524" s="52"/>
      <c r="G524" s="52"/>
      <c r="H524" s="52"/>
      <c r="I524" s="52"/>
      <c r="J524" s="52"/>
      <c r="K524" s="52"/>
      <c r="L524" s="52"/>
      <c r="M524" s="52"/>
      <c r="N524" s="52"/>
      <c r="O524" s="59"/>
      <c r="P524" s="52"/>
      <c r="Q524" s="53"/>
      <c r="R524" s="52"/>
      <c r="S524" s="52"/>
      <c r="T524" s="52"/>
      <c r="U524" s="52"/>
      <c r="V524" s="52"/>
      <c r="W524" s="52"/>
      <c r="X524" s="52"/>
      <c r="Y524" s="52"/>
      <c r="Z524" s="52"/>
      <c r="AA524" s="52"/>
      <c r="AB524" s="52"/>
      <c r="AD524" s="55"/>
    </row>
    <row r="525" spans="1:30">
      <c r="A525" s="51"/>
      <c r="B525" s="52"/>
      <c r="C525" s="53"/>
      <c r="D525" s="52"/>
      <c r="E525" s="52"/>
      <c r="F525" s="52"/>
      <c r="G525" s="52"/>
      <c r="H525" s="52"/>
      <c r="I525" s="52"/>
      <c r="J525" s="52"/>
      <c r="K525" s="52"/>
      <c r="L525" s="52"/>
      <c r="M525" s="52"/>
      <c r="N525" s="52"/>
      <c r="O525" s="59"/>
      <c r="P525" s="52"/>
      <c r="Q525" s="53"/>
      <c r="R525" s="52"/>
      <c r="S525" s="52"/>
      <c r="T525" s="52"/>
      <c r="U525" s="52"/>
      <c r="V525" s="52"/>
      <c r="W525" s="52"/>
      <c r="X525" s="52"/>
      <c r="Y525" s="52"/>
      <c r="Z525" s="52"/>
      <c r="AA525" s="52"/>
      <c r="AB525" s="52"/>
      <c r="AD525" s="55"/>
    </row>
    <row r="526" spans="1:30">
      <c r="A526" s="51"/>
      <c r="B526" s="52"/>
      <c r="C526" s="53"/>
      <c r="D526" s="52"/>
      <c r="E526" s="52"/>
      <c r="F526" s="52"/>
      <c r="G526" s="52"/>
      <c r="H526" s="52"/>
      <c r="I526" s="52"/>
      <c r="J526" s="52"/>
      <c r="K526" s="52"/>
      <c r="L526" s="52"/>
      <c r="M526" s="52"/>
      <c r="N526" s="52"/>
      <c r="O526" s="59"/>
      <c r="P526" s="52"/>
      <c r="Q526" s="53"/>
      <c r="R526" s="52"/>
      <c r="S526" s="52"/>
      <c r="T526" s="52"/>
      <c r="U526" s="52"/>
      <c r="V526" s="52"/>
      <c r="W526" s="52"/>
      <c r="X526" s="52"/>
      <c r="Y526" s="52"/>
      <c r="Z526" s="52"/>
      <c r="AA526" s="52"/>
      <c r="AB526" s="52"/>
      <c r="AD526" s="55"/>
    </row>
    <row r="527" spans="1:30">
      <c r="A527" s="51"/>
      <c r="B527" s="52"/>
      <c r="C527" s="53"/>
      <c r="D527" s="52"/>
      <c r="E527" s="52"/>
      <c r="F527" s="52"/>
      <c r="G527" s="52"/>
      <c r="H527" s="52"/>
      <c r="I527" s="52"/>
      <c r="J527" s="52"/>
      <c r="K527" s="52"/>
      <c r="L527" s="52"/>
      <c r="M527" s="52"/>
      <c r="N527" s="52"/>
      <c r="O527" s="59"/>
      <c r="P527" s="52"/>
      <c r="Q527" s="53"/>
      <c r="R527" s="52"/>
      <c r="S527" s="52"/>
      <c r="T527" s="52"/>
      <c r="U527" s="52"/>
      <c r="V527" s="52"/>
      <c r="W527" s="52"/>
      <c r="X527" s="52"/>
      <c r="Y527" s="52"/>
      <c r="Z527" s="52"/>
      <c r="AA527" s="52"/>
      <c r="AB527" s="52"/>
      <c r="AD527" s="55"/>
    </row>
    <row r="528" spans="1:30">
      <c r="A528" s="51"/>
      <c r="B528" s="52"/>
      <c r="C528" s="53"/>
      <c r="D528" s="52"/>
      <c r="E528" s="52"/>
      <c r="F528" s="52"/>
      <c r="G528" s="52"/>
      <c r="H528" s="52"/>
      <c r="I528" s="52"/>
      <c r="J528" s="52"/>
      <c r="K528" s="52"/>
      <c r="L528" s="52"/>
      <c r="M528" s="52"/>
      <c r="N528" s="52"/>
      <c r="O528" s="59"/>
      <c r="P528" s="52"/>
      <c r="Q528" s="53"/>
      <c r="R528" s="52"/>
      <c r="S528" s="52"/>
      <c r="T528" s="52"/>
      <c r="U528" s="52"/>
      <c r="V528" s="52"/>
      <c r="W528" s="52"/>
      <c r="X528" s="52"/>
      <c r="Y528" s="52"/>
      <c r="Z528" s="52"/>
      <c r="AA528" s="52"/>
      <c r="AB528" s="52"/>
      <c r="AD528" s="55"/>
    </row>
    <row r="529" spans="1:30">
      <c r="A529" s="51"/>
      <c r="B529" s="52"/>
      <c r="C529" s="53"/>
      <c r="D529" s="52"/>
      <c r="E529" s="52"/>
      <c r="F529" s="52"/>
      <c r="G529" s="52"/>
      <c r="H529" s="52"/>
      <c r="I529" s="52"/>
      <c r="J529" s="52"/>
      <c r="K529" s="52"/>
      <c r="L529" s="52"/>
      <c r="M529" s="52"/>
      <c r="N529" s="52"/>
      <c r="O529" s="59"/>
      <c r="P529" s="52"/>
      <c r="Q529" s="53"/>
      <c r="R529" s="52"/>
      <c r="S529" s="52"/>
      <c r="T529" s="52"/>
      <c r="U529" s="52"/>
      <c r="V529" s="52"/>
      <c r="W529" s="52"/>
      <c r="X529" s="52"/>
      <c r="Y529" s="52"/>
      <c r="Z529" s="52"/>
      <c r="AA529" s="52"/>
      <c r="AB529" s="52"/>
      <c r="AD529" s="55"/>
    </row>
    <row r="530" spans="1:30">
      <c r="A530" s="51"/>
      <c r="B530" s="52"/>
      <c r="C530" s="53"/>
      <c r="D530" s="52"/>
      <c r="E530" s="52"/>
      <c r="F530" s="52"/>
      <c r="G530" s="52"/>
      <c r="H530" s="52"/>
      <c r="I530" s="52"/>
      <c r="J530" s="52"/>
      <c r="K530" s="52"/>
      <c r="L530" s="52"/>
      <c r="M530" s="52"/>
      <c r="N530" s="52"/>
      <c r="O530" s="59"/>
      <c r="P530" s="52"/>
      <c r="Q530" s="53"/>
      <c r="R530" s="52"/>
      <c r="S530" s="52"/>
      <c r="T530" s="52"/>
      <c r="U530" s="52"/>
      <c r="V530" s="52"/>
      <c r="W530" s="52"/>
      <c r="X530" s="52"/>
      <c r="Y530" s="52"/>
      <c r="Z530" s="52"/>
      <c r="AA530" s="52"/>
      <c r="AB530" s="52"/>
      <c r="AD530" s="55"/>
    </row>
    <row r="531" spans="1:30">
      <c r="A531" s="51"/>
      <c r="B531" s="52"/>
      <c r="C531" s="53"/>
      <c r="D531" s="52"/>
      <c r="E531" s="52"/>
      <c r="F531" s="52"/>
      <c r="G531" s="52"/>
      <c r="H531" s="52"/>
      <c r="I531" s="52"/>
      <c r="J531" s="52"/>
      <c r="K531" s="52"/>
      <c r="L531" s="52"/>
      <c r="M531" s="52"/>
      <c r="N531" s="52"/>
      <c r="O531" s="59"/>
      <c r="P531" s="52"/>
      <c r="Q531" s="53"/>
      <c r="R531" s="52"/>
      <c r="S531" s="52"/>
      <c r="T531" s="52"/>
      <c r="U531" s="52"/>
      <c r="V531" s="52"/>
      <c r="W531" s="52"/>
      <c r="X531" s="52"/>
      <c r="Y531" s="52"/>
      <c r="Z531" s="52"/>
      <c r="AA531" s="52"/>
      <c r="AB531" s="52"/>
      <c r="AD531" s="55"/>
    </row>
    <row r="532" spans="1:30">
      <c r="A532" s="51"/>
      <c r="B532" s="52"/>
      <c r="C532" s="53"/>
      <c r="D532" s="52"/>
      <c r="E532" s="52"/>
      <c r="F532" s="52"/>
      <c r="G532" s="52"/>
      <c r="H532" s="52"/>
      <c r="I532" s="52"/>
      <c r="J532" s="52"/>
      <c r="K532" s="52"/>
      <c r="L532" s="52"/>
      <c r="M532" s="52"/>
      <c r="N532" s="52"/>
      <c r="O532" s="59"/>
      <c r="P532" s="52"/>
      <c r="Q532" s="53"/>
      <c r="R532" s="52"/>
      <c r="S532" s="52"/>
      <c r="T532" s="52"/>
      <c r="U532" s="52"/>
      <c r="V532" s="52"/>
      <c r="W532" s="52"/>
      <c r="X532" s="52"/>
      <c r="Y532" s="52"/>
      <c r="Z532" s="52"/>
      <c r="AA532" s="52"/>
      <c r="AB532" s="52"/>
      <c r="AD532" s="55"/>
    </row>
    <row r="533" spans="1:30">
      <c r="A533" s="51"/>
      <c r="B533" s="52"/>
      <c r="C533" s="53"/>
      <c r="D533" s="52"/>
      <c r="E533" s="52"/>
      <c r="F533" s="52"/>
      <c r="G533" s="52"/>
      <c r="H533" s="52"/>
      <c r="I533" s="52"/>
      <c r="J533" s="52"/>
      <c r="K533" s="52"/>
      <c r="L533" s="52"/>
      <c r="M533" s="52"/>
      <c r="N533" s="52"/>
      <c r="O533" s="59"/>
      <c r="P533" s="52"/>
      <c r="Q533" s="53"/>
      <c r="R533" s="52"/>
      <c r="S533" s="52"/>
      <c r="T533" s="52"/>
      <c r="U533" s="52"/>
      <c r="V533" s="52"/>
      <c r="W533" s="52"/>
      <c r="X533" s="52"/>
      <c r="Y533" s="52"/>
      <c r="Z533" s="52"/>
      <c r="AA533" s="52"/>
      <c r="AB533" s="52"/>
      <c r="AD533" s="55"/>
    </row>
    <row r="534" spans="1:30">
      <c r="A534" s="51"/>
      <c r="B534" s="52"/>
      <c r="C534" s="53"/>
      <c r="D534" s="52"/>
      <c r="E534" s="52"/>
      <c r="F534" s="52"/>
      <c r="G534" s="52"/>
      <c r="H534" s="52"/>
      <c r="I534" s="52"/>
      <c r="J534" s="52"/>
      <c r="K534" s="52"/>
      <c r="L534" s="52"/>
      <c r="M534" s="52"/>
      <c r="N534" s="52"/>
      <c r="O534" s="59"/>
      <c r="P534" s="52"/>
      <c r="Q534" s="53"/>
      <c r="R534" s="52"/>
      <c r="S534" s="52"/>
      <c r="T534" s="52"/>
      <c r="U534" s="52"/>
      <c r="V534" s="52"/>
      <c r="W534" s="52"/>
      <c r="X534" s="52"/>
      <c r="Y534" s="52"/>
      <c r="Z534" s="52"/>
      <c r="AA534" s="52"/>
      <c r="AB534" s="52"/>
      <c r="AD534" s="55"/>
    </row>
    <row r="535" spans="1:30">
      <c r="A535" s="51"/>
      <c r="B535" s="52"/>
      <c r="C535" s="53"/>
      <c r="D535" s="52"/>
      <c r="E535" s="52"/>
      <c r="F535" s="52"/>
      <c r="G535" s="52"/>
      <c r="H535" s="52"/>
      <c r="I535" s="52"/>
      <c r="J535" s="52"/>
      <c r="K535" s="52"/>
      <c r="L535" s="52"/>
      <c r="M535" s="52"/>
      <c r="N535" s="52"/>
      <c r="O535" s="59"/>
      <c r="P535" s="52"/>
      <c r="Q535" s="53"/>
      <c r="R535" s="52"/>
      <c r="S535" s="52"/>
      <c r="T535" s="52"/>
      <c r="U535" s="52"/>
      <c r="V535" s="52"/>
      <c r="W535" s="52"/>
      <c r="X535" s="52"/>
      <c r="Y535" s="52"/>
      <c r="Z535" s="52"/>
      <c r="AA535" s="52"/>
      <c r="AB535" s="52"/>
      <c r="AD535" s="55"/>
    </row>
    <row r="536" spans="1:30">
      <c r="A536" s="51"/>
      <c r="B536" s="52"/>
      <c r="C536" s="53"/>
      <c r="D536" s="52"/>
      <c r="E536" s="52"/>
      <c r="F536" s="52"/>
      <c r="G536" s="52"/>
      <c r="H536" s="52"/>
      <c r="I536" s="52"/>
      <c r="J536" s="52"/>
      <c r="K536" s="52"/>
      <c r="L536" s="52"/>
      <c r="M536" s="52"/>
      <c r="N536" s="52"/>
      <c r="O536" s="59"/>
      <c r="P536" s="52"/>
      <c r="Q536" s="53"/>
      <c r="R536" s="52"/>
      <c r="S536" s="52"/>
      <c r="T536" s="52"/>
      <c r="U536" s="52"/>
      <c r="V536" s="52"/>
      <c r="W536" s="52"/>
      <c r="X536" s="52"/>
      <c r="Y536" s="52"/>
      <c r="Z536" s="52"/>
      <c r="AA536" s="52"/>
      <c r="AB536" s="52"/>
      <c r="AD536" s="55"/>
    </row>
    <row r="537" spans="1:30">
      <c r="A537" s="51"/>
      <c r="B537" s="52"/>
      <c r="C537" s="53"/>
      <c r="D537" s="52"/>
      <c r="E537" s="52"/>
      <c r="F537" s="52"/>
      <c r="G537" s="52"/>
      <c r="H537" s="52"/>
      <c r="I537" s="52"/>
      <c r="J537" s="52"/>
      <c r="K537" s="52"/>
      <c r="L537" s="52"/>
      <c r="M537" s="52"/>
      <c r="N537" s="52"/>
      <c r="O537" s="59"/>
      <c r="P537" s="52"/>
      <c r="Q537" s="53"/>
      <c r="R537" s="52"/>
      <c r="S537" s="52"/>
      <c r="T537" s="52"/>
      <c r="U537" s="52"/>
      <c r="V537" s="52"/>
      <c r="W537" s="52"/>
      <c r="X537" s="52"/>
      <c r="Y537" s="52"/>
      <c r="Z537" s="52"/>
      <c r="AA537" s="52"/>
      <c r="AB537" s="52"/>
      <c r="AD537" s="55"/>
    </row>
    <row r="538" spans="1:30">
      <c r="A538" s="51"/>
      <c r="B538" s="52"/>
      <c r="C538" s="53"/>
      <c r="D538" s="52"/>
      <c r="E538" s="52"/>
      <c r="F538" s="52"/>
      <c r="G538" s="52"/>
      <c r="H538" s="52"/>
      <c r="I538" s="52"/>
      <c r="J538" s="52"/>
      <c r="K538" s="52"/>
      <c r="L538" s="52"/>
      <c r="M538" s="52"/>
      <c r="N538" s="52"/>
      <c r="O538" s="59"/>
      <c r="P538" s="52"/>
      <c r="Q538" s="53"/>
      <c r="R538" s="52"/>
      <c r="S538" s="52"/>
      <c r="T538" s="52"/>
      <c r="U538" s="52"/>
      <c r="V538" s="52"/>
      <c r="W538" s="52"/>
      <c r="X538" s="52"/>
      <c r="Y538" s="52"/>
      <c r="Z538" s="52"/>
      <c r="AA538" s="52"/>
      <c r="AB538" s="52"/>
      <c r="AD538" s="55"/>
    </row>
    <row r="539" spans="1:30">
      <c r="A539" s="51"/>
      <c r="B539" s="52"/>
      <c r="C539" s="53"/>
      <c r="D539" s="52"/>
      <c r="E539" s="52"/>
      <c r="F539" s="52"/>
      <c r="G539" s="52"/>
      <c r="H539" s="52"/>
      <c r="I539" s="52"/>
      <c r="J539" s="52"/>
      <c r="K539" s="52"/>
      <c r="L539" s="52"/>
      <c r="M539" s="52"/>
      <c r="N539" s="52"/>
      <c r="O539" s="59"/>
      <c r="P539" s="52"/>
      <c r="Q539" s="53"/>
      <c r="R539" s="52"/>
      <c r="S539" s="52"/>
      <c r="T539" s="52"/>
      <c r="U539" s="52"/>
      <c r="V539" s="52"/>
      <c r="W539" s="52"/>
      <c r="X539" s="52"/>
      <c r="Y539" s="52"/>
      <c r="Z539" s="52"/>
      <c r="AA539" s="52"/>
      <c r="AB539" s="52"/>
      <c r="AD539" s="55"/>
    </row>
    <row r="540" spans="1:30">
      <c r="A540" s="51"/>
      <c r="B540" s="52"/>
      <c r="C540" s="53"/>
      <c r="D540" s="52"/>
      <c r="E540" s="52"/>
      <c r="F540" s="52"/>
      <c r="G540" s="52"/>
      <c r="H540" s="52"/>
      <c r="I540" s="52"/>
      <c r="J540" s="52"/>
      <c r="K540" s="52"/>
      <c r="L540" s="52"/>
      <c r="M540" s="52"/>
      <c r="N540" s="52"/>
      <c r="O540" s="59"/>
      <c r="P540" s="52"/>
      <c r="Q540" s="53"/>
      <c r="R540" s="52"/>
      <c r="S540" s="52"/>
      <c r="T540" s="52"/>
      <c r="U540" s="52"/>
      <c r="V540" s="52"/>
      <c r="W540" s="52"/>
      <c r="X540" s="52"/>
      <c r="Y540" s="52"/>
      <c r="Z540" s="52"/>
      <c r="AA540" s="52"/>
      <c r="AB540" s="52"/>
      <c r="AD540" s="55"/>
    </row>
    <row r="541" spans="1:30">
      <c r="A541" s="51"/>
      <c r="B541" s="52"/>
      <c r="C541" s="53"/>
      <c r="D541" s="52"/>
      <c r="E541" s="52"/>
      <c r="F541" s="52"/>
      <c r="G541" s="52"/>
      <c r="H541" s="52"/>
      <c r="I541" s="52"/>
      <c r="J541" s="52"/>
      <c r="K541" s="52"/>
      <c r="L541" s="52"/>
      <c r="M541" s="52"/>
      <c r="N541" s="52"/>
      <c r="O541" s="59"/>
      <c r="P541" s="52"/>
      <c r="Q541" s="53"/>
      <c r="R541" s="52"/>
      <c r="S541" s="52"/>
      <c r="T541" s="52"/>
      <c r="U541" s="52"/>
      <c r="V541" s="52"/>
      <c r="W541" s="52"/>
      <c r="X541" s="52"/>
      <c r="Y541" s="52"/>
      <c r="Z541" s="52"/>
      <c r="AA541" s="52"/>
      <c r="AB541" s="52"/>
      <c r="AD541" s="55"/>
    </row>
    <row r="542" spans="1:30">
      <c r="A542" s="51"/>
      <c r="B542" s="52"/>
      <c r="C542" s="53"/>
      <c r="D542" s="52"/>
      <c r="E542" s="52"/>
      <c r="F542" s="52"/>
      <c r="G542" s="52"/>
      <c r="H542" s="52"/>
      <c r="I542" s="52"/>
      <c r="J542" s="52"/>
      <c r="K542" s="52"/>
      <c r="L542" s="52"/>
      <c r="M542" s="52"/>
      <c r="N542" s="52"/>
      <c r="O542" s="59"/>
      <c r="P542" s="52"/>
      <c r="Q542" s="53"/>
      <c r="R542" s="52"/>
      <c r="S542" s="52"/>
      <c r="T542" s="52"/>
      <c r="U542" s="52"/>
      <c r="V542" s="52"/>
      <c r="W542" s="52"/>
      <c r="X542" s="52"/>
      <c r="Y542" s="52"/>
      <c r="Z542" s="52"/>
      <c r="AA542" s="52"/>
      <c r="AB542" s="52"/>
      <c r="AD542" s="55"/>
    </row>
    <row r="543" spans="1:30">
      <c r="A543" s="51"/>
      <c r="B543" s="52"/>
      <c r="C543" s="53"/>
      <c r="D543" s="52"/>
      <c r="E543" s="52"/>
      <c r="F543" s="52"/>
      <c r="G543" s="52"/>
      <c r="H543" s="52"/>
      <c r="I543" s="52"/>
      <c r="J543" s="52"/>
      <c r="K543" s="52"/>
      <c r="L543" s="52"/>
      <c r="M543" s="52"/>
      <c r="N543" s="52"/>
      <c r="O543" s="59"/>
      <c r="P543" s="52"/>
      <c r="Q543" s="53"/>
      <c r="R543" s="52"/>
      <c r="S543" s="52"/>
      <c r="T543" s="52"/>
      <c r="U543" s="52"/>
      <c r="V543" s="52"/>
      <c r="W543" s="52"/>
      <c r="X543" s="52"/>
      <c r="Y543" s="52"/>
      <c r="Z543" s="52"/>
      <c r="AA543" s="52"/>
      <c r="AB543" s="52"/>
      <c r="AD543" s="55"/>
    </row>
    <row r="544" spans="1:30">
      <c r="A544" s="51"/>
      <c r="B544" s="52"/>
      <c r="C544" s="53"/>
      <c r="D544" s="52"/>
      <c r="E544" s="52"/>
      <c r="F544" s="52"/>
      <c r="G544" s="52"/>
      <c r="H544" s="52"/>
      <c r="I544" s="52"/>
      <c r="J544" s="52"/>
      <c r="K544" s="52"/>
      <c r="L544" s="52"/>
      <c r="M544" s="52"/>
      <c r="N544" s="52"/>
      <c r="O544" s="59"/>
      <c r="P544" s="52"/>
      <c r="Q544" s="53"/>
      <c r="R544" s="52"/>
      <c r="S544" s="52"/>
      <c r="T544" s="52"/>
      <c r="U544" s="52"/>
      <c r="V544" s="52"/>
      <c r="W544" s="52"/>
      <c r="X544" s="52"/>
      <c r="Y544" s="52"/>
      <c r="Z544" s="52"/>
      <c r="AA544" s="52"/>
      <c r="AB544" s="52"/>
      <c r="AD544" s="55"/>
    </row>
    <row r="545" spans="1:30">
      <c r="A545" s="51"/>
      <c r="B545" s="52"/>
      <c r="C545" s="53"/>
      <c r="D545" s="52"/>
      <c r="E545" s="52"/>
      <c r="F545" s="52"/>
      <c r="G545" s="52"/>
      <c r="H545" s="52"/>
      <c r="I545" s="52"/>
      <c r="J545" s="52"/>
      <c r="K545" s="52"/>
      <c r="L545" s="52"/>
      <c r="M545" s="52"/>
      <c r="N545" s="52"/>
      <c r="O545" s="59"/>
      <c r="P545" s="52"/>
      <c r="Q545" s="53"/>
      <c r="R545" s="52"/>
      <c r="S545" s="52"/>
      <c r="T545" s="52"/>
      <c r="U545" s="52"/>
      <c r="V545" s="52"/>
      <c r="W545" s="52"/>
      <c r="X545" s="52"/>
      <c r="Y545" s="52"/>
      <c r="Z545" s="52"/>
      <c r="AA545" s="52"/>
      <c r="AB545" s="52"/>
      <c r="AD545" s="55"/>
    </row>
    <row r="546" spans="1:30">
      <c r="A546" s="51"/>
      <c r="B546" s="52"/>
      <c r="C546" s="53"/>
      <c r="D546" s="52"/>
      <c r="E546" s="52"/>
      <c r="F546" s="52"/>
      <c r="G546" s="52"/>
      <c r="H546" s="52"/>
      <c r="I546" s="52"/>
      <c r="J546" s="52"/>
      <c r="K546" s="52"/>
      <c r="L546" s="52"/>
      <c r="M546" s="52"/>
      <c r="N546" s="52"/>
      <c r="O546" s="59"/>
      <c r="P546" s="52"/>
      <c r="Q546" s="53"/>
      <c r="R546" s="52"/>
      <c r="S546" s="52"/>
      <c r="T546" s="52"/>
      <c r="U546" s="52"/>
      <c r="V546" s="52"/>
      <c r="W546" s="52"/>
      <c r="X546" s="52"/>
      <c r="Y546" s="52"/>
      <c r="Z546" s="52"/>
      <c r="AA546" s="52"/>
      <c r="AB546" s="52"/>
      <c r="AD546" s="55"/>
    </row>
    <row r="547" spans="1:30">
      <c r="A547" s="51"/>
      <c r="B547" s="52"/>
      <c r="C547" s="53"/>
      <c r="D547" s="52"/>
      <c r="E547" s="52"/>
      <c r="F547" s="52"/>
      <c r="G547" s="52"/>
      <c r="H547" s="52"/>
      <c r="I547" s="52"/>
      <c r="J547" s="52"/>
      <c r="K547" s="52"/>
      <c r="L547" s="52"/>
      <c r="M547" s="52"/>
      <c r="N547" s="52"/>
      <c r="O547" s="59"/>
      <c r="P547" s="52"/>
      <c r="Q547" s="53"/>
      <c r="R547" s="52"/>
      <c r="S547" s="52"/>
      <c r="T547" s="52"/>
      <c r="U547" s="52"/>
      <c r="V547" s="52"/>
      <c r="W547" s="52"/>
      <c r="X547" s="52"/>
      <c r="Y547" s="52"/>
      <c r="Z547" s="52"/>
      <c r="AA547" s="52"/>
      <c r="AB547" s="52"/>
      <c r="AD547" s="55"/>
    </row>
    <row r="548" spans="1:30">
      <c r="A548" s="51"/>
      <c r="B548" s="52"/>
      <c r="C548" s="53"/>
      <c r="D548" s="52"/>
      <c r="E548" s="52"/>
      <c r="F548" s="52"/>
      <c r="G548" s="52"/>
      <c r="H548" s="52"/>
      <c r="I548" s="52"/>
      <c r="J548" s="52"/>
      <c r="K548" s="52"/>
      <c r="L548" s="52"/>
      <c r="M548" s="52"/>
      <c r="N548" s="52"/>
      <c r="O548" s="59"/>
      <c r="P548" s="52"/>
      <c r="Q548" s="53"/>
      <c r="R548" s="52"/>
      <c r="S548" s="52"/>
      <c r="T548" s="52"/>
      <c r="U548" s="52"/>
      <c r="V548" s="52"/>
      <c r="W548" s="52"/>
      <c r="X548" s="52"/>
      <c r="Y548" s="52"/>
      <c r="Z548" s="52"/>
      <c r="AA548" s="52"/>
      <c r="AB548" s="52"/>
      <c r="AD548" s="55"/>
    </row>
    <row r="549" spans="1:30">
      <c r="A549" s="51"/>
      <c r="B549" s="52"/>
      <c r="C549" s="53"/>
      <c r="D549" s="52"/>
      <c r="E549" s="52"/>
      <c r="F549" s="52"/>
      <c r="G549" s="52"/>
      <c r="H549" s="52"/>
      <c r="I549" s="52"/>
      <c r="J549" s="52"/>
      <c r="K549" s="52"/>
      <c r="L549" s="52"/>
      <c r="M549" s="52"/>
      <c r="N549" s="52"/>
      <c r="O549" s="59"/>
      <c r="P549" s="52"/>
      <c r="Q549" s="53"/>
      <c r="R549" s="52"/>
      <c r="S549" s="52"/>
      <c r="T549" s="52"/>
      <c r="U549" s="52"/>
      <c r="V549" s="52"/>
      <c r="W549" s="52"/>
      <c r="X549" s="52"/>
      <c r="Y549" s="52"/>
      <c r="Z549" s="52"/>
      <c r="AA549" s="52"/>
      <c r="AB549" s="52"/>
      <c r="AD549" s="55"/>
    </row>
    <row r="550" spans="1:30">
      <c r="A550" s="51"/>
      <c r="B550" s="52"/>
      <c r="C550" s="53"/>
      <c r="D550" s="52"/>
      <c r="E550" s="52"/>
      <c r="F550" s="52"/>
      <c r="G550" s="52"/>
      <c r="H550" s="52"/>
      <c r="I550" s="52"/>
      <c r="J550" s="52"/>
      <c r="K550" s="52"/>
      <c r="L550" s="52"/>
      <c r="M550" s="52"/>
      <c r="N550" s="52"/>
      <c r="O550" s="59"/>
      <c r="P550" s="52"/>
      <c r="Q550" s="53"/>
      <c r="R550" s="52"/>
      <c r="S550" s="52"/>
      <c r="T550" s="52"/>
      <c r="U550" s="52"/>
      <c r="V550" s="52"/>
      <c r="W550" s="52"/>
      <c r="X550" s="52"/>
      <c r="Y550" s="52"/>
      <c r="Z550" s="52"/>
      <c r="AA550" s="52"/>
      <c r="AB550" s="52"/>
      <c r="AD550" s="55"/>
    </row>
    <row r="551" spans="1:30">
      <c r="A551" s="51"/>
      <c r="B551" s="52"/>
      <c r="C551" s="53"/>
      <c r="D551" s="52"/>
      <c r="E551" s="52"/>
      <c r="F551" s="52"/>
      <c r="G551" s="52"/>
      <c r="H551" s="52"/>
      <c r="I551" s="52"/>
      <c r="J551" s="52"/>
      <c r="K551" s="52"/>
      <c r="L551" s="52"/>
      <c r="M551" s="52"/>
      <c r="N551" s="52"/>
      <c r="O551" s="59"/>
      <c r="P551" s="52"/>
      <c r="Q551" s="53"/>
      <c r="R551" s="52"/>
      <c r="S551" s="52"/>
      <c r="T551" s="52"/>
      <c r="U551" s="52"/>
      <c r="V551" s="52"/>
      <c r="W551" s="52"/>
      <c r="X551" s="52"/>
      <c r="Y551" s="52"/>
      <c r="Z551" s="52"/>
      <c r="AA551" s="52"/>
      <c r="AB551" s="52"/>
      <c r="AD551" s="55"/>
    </row>
    <row r="552" spans="1:30">
      <c r="A552" s="51"/>
      <c r="B552" s="52"/>
      <c r="C552" s="53"/>
      <c r="D552" s="52"/>
      <c r="E552" s="52"/>
      <c r="F552" s="52"/>
      <c r="G552" s="52"/>
      <c r="H552" s="52"/>
      <c r="I552" s="52"/>
      <c r="J552" s="52"/>
      <c r="K552" s="52"/>
      <c r="L552" s="52"/>
      <c r="M552" s="52"/>
      <c r="N552" s="52"/>
      <c r="O552" s="59"/>
      <c r="P552" s="52"/>
      <c r="Q552" s="53"/>
      <c r="R552" s="52"/>
      <c r="S552" s="52"/>
      <c r="T552" s="52"/>
      <c r="U552" s="52"/>
      <c r="V552" s="52"/>
      <c r="W552" s="52"/>
      <c r="X552" s="52"/>
      <c r="Y552" s="52"/>
      <c r="Z552" s="52"/>
      <c r="AA552" s="52"/>
      <c r="AB552" s="52"/>
      <c r="AD552" s="55"/>
    </row>
    <row r="553" spans="1:30">
      <c r="A553" s="51"/>
      <c r="B553" s="52"/>
      <c r="C553" s="53"/>
      <c r="D553" s="52"/>
      <c r="E553" s="52"/>
      <c r="F553" s="52"/>
      <c r="G553" s="52"/>
      <c r="H553" s="52"/>
      <c r="I553" s="52"/>
      <c r="J553" s="52"/>
      <c r="K553" s="52"/>
      <c r="L553" s="52"/>
      <c r="M553" s="52"/>
      <c r="N553" s="52"/>
      <c r="O553" s="59"/>
      <c r="P553" s="52"/>
      <c r="Q553" s="53"/>
      <c r="R553" s="52"/>
      <c r="S553" s="52"/>
      <c r="T553" s="52"/>
      <c r="U553" s="52"/>
      <c r="V553" s="52"/>
      <c r="W553" s="52"/>
      <c r="X553" s="52"/>
      <c r="Y553" s="52"/>
      <c r="Z553" s="52"/>
      <c r="AA553" s="52"/>
      <c r="AB553" s="52"/>
      <c r="AD553" s="55"/>
    </row>
    <row r="554" spans="1:30">
      <c r="A554" s="51"/>
      <c r="B554" s="52"/>
      <c r="C554" s="53"/>
      <c r="D554" s="52"/>
      <c r="E554" s="52"/>
      <c r="F554" s="52"/>
      <c r="G554" s="52"/>
      <c r="H554" s="52"/>
      <c r="I554" s="52"/>
      <c r="J554" s="52"/>
      <c r="K554" s="52"/>
      <c r="L554" s="52"/>
      <c r="M554" s="52"/>
      <c r="N554" s="52"/>
      <c r="O554" s="59"/>
      <c r="P554" s="52"/>
      <c r="Q554" s="53"/>
      <c r="R554" s="52"/>
      <c r="S554" s="52"/>
      <c r="T554" s="52"/>
      <c r="U554" s="52"/>
      <c r="V554" s="52"/>
      <c r="W554" s="52"/>
      <c r="X554" s="52"/>
      <c r="Y554" s="52"/>
      <c r="Z554" s="52"/>
      <c r="AA554" s="52"/>
      <c r="AB554" s="52"/>
      <c r="AD554" s="55"/>
    </row>
    <row r="555" spans="1:30">
      <c r="A555" s="51"/>
      <c r="B555" s="52"/>
      <c r="C555" s="53"/>
      <c r="D555" s="52"/>
      <c r="E555" s="52"/>
      <c r="F555" s="52"/>
      <c r="G555" s="52"/>
      <c r="H555" s="52"/>
      <c r="I555" s="52"/>
      <c r="J555" s="52"/>
      <c r="K555" s="52"/>
      <c r="L555" s="52"/>
      <c r="M555" s="52"/>
      <c r="N555" s="52"/>
      <c r="O555" s="59"/>
      <c r="P555" s="52"/>
      <c r="Q555" s="53"/>
      <c r="R555" s="52"/>
      <c r="S555" s="52"/>
      <c r="T555" s="52"/>
      <c r="U555" s="52"/>
      <c r="V555" s="52"/>
      <c r="W555" s="52"/>
      <c r="X555" s="52"/>
      <c r="Y555" s="52"/>
      <c r="Z555" s="52"/>
      <c r="AA555" s="52"/>
      <c r="AB555" s="52"/>
      <c r="AD555" s="55"/>
    </row>
    <row r="556" spans="1:30">
      <c r="A556" s="51"/>
      <c r="B556" s="52"/>
      <c r="C556" s="53"/>
      <c r="D556" s="52"/>
      <c r="E556" s="52"/>
      <c r="F556" s="52"/>
      <c r="G556" s="52"/>
      <c r="H556" s="52"/>
      <c r="I556" s="52"/>
      <c r="J556" s="52"/>
      <c r="K556" s="52"/>
      <c r="L556" s="52"/>
      <c r="M556" s="52"/>
      <c r="N556" s="52"/>
      <c r="O556" s="59"/>
      <c r="P556" s="52"/>
      <c r="Q556" s="53"/>
      <c r="R556" s="52"/>
      <c r="S556" s="52"/>
      <c r="T556" s="52"/>
      <c r="U556" s="52"/>
      <c r="V556" s="52"/>
      <c r="W556" s="52"/>
      <c r="X556" s="52"/>
      <c r="Y556" s="52"/>
      <c r="Z556" s="52"/>
      <c r="AA556" s="52"/>
      <c r="AB556" s="52"/>
      <c r="AD556" s="55"/>
    </row>
    <row r="557" spans="1:30">
      <c r="A557" s="51"/>
      <c r="B557" s="52"/>
      <c r="C557" s="53"/>
      <c r="D557" s="52"/>
      <c r="E557" s="52"/>
      <c r="F557" s="52"/>
      <c r="G557" s="52"/>
      <c r="H557" s="52"/>
      <c r="I557" s="52"/>
      <c r="J557" s="52"/>
      <c r="K557" s="52"/>
      <c r="L557" s="52"/>
      <c r="M557" s="52"/>
      <c r="N557" s="52"/>
      <c r="O557" s="59"/>
      <c r="P557" s="52"/>
      <c r="Q557" s="53"/>
      <c r="R557" s="52"/>
      <c r="S557" s="52"/>
      <c r="T557" s="52"/>
      <c r="U557" s="52"/>
      <c r="V557" s="52"/>
      <c r="W557" s="52"/>
      <c r="X557" s="52"/>
      <c r="Y557" s="52"/>
      <c r="Z557" s="52"/>
      <c r="AA557" s="52"/>
      <c r="AB557" s="52"/>
      <c r="AD557" s="55"/>
    </row>
    <row r="558" spans="1:30">
      <c r="A558" s="51"/>
      <c r="B558" s="52"/>
      <c r="C558" s="53"/>
      <c r="D558" s="52"/>
      <c r="E558" s="52"/>
      <c r="F558" s="52"/>
      <c r="G558" s="52"/>
      <c r="H558" s="52"/>
      <c r="I558" s="52"/>
      <c r="J558" s="52"/>
      <c r="K558" s="52"/>
      <c r="L558" s="52"/>
      <c r="M558" s="52"/>
      <c r="N558" s="52"/>
      <c r="O558" s="59"/>
      <c r="P558" s="52"/>
      <c r="Q558" s="53"/>
      <c r="R558" s="52"/>
      <c r="S558" s="52"/>
      <c r="T558" s="52"/>
      <c r="U558" s="52"/>
      <c r="V558" s="52"/>
      <c r="W558" s="52"/>
      <c r="X558" s="52"/>
      <c r="Y558" s="52"/>
      <c r="Z558" s="52"/>
      <c r="AA558" s="52"/>
      <c r="AB558" s="52"/>
      <c r="AD558" s="55"/>
    </row>
    <row r="559" spans="1:30">
      <c r="A559" s="51"/>
      <c r="B559" s="52"/>
      <c r="C559" s="53"/>
      <c r="D559" s="52"/>
      <c r="E559" s="52"/>
      <c r="F559" s="52"/>
      <c r="G559" s="52"/>
      <c r="H559" s="52"/>
      <c r="I559" s="52"/>
      <c r="J559" s="52"/>
      <c r="K559" s="52"/>
      <c r="L559" s="52"/>
      <c r="M559" s="52"/>
      <c r="N559" s="52"/>
      <c r="O559" s="59"/>
      <c r="P559" s="52"/>
      <c r="Q559" s="53"/>
      <c r="R559" s="52"/>
      <c r="S559" s="52"/>
      <c r="T559" s="52"/>
      <c r="U559" s="52"/>
      <c r="V559" s="52"/>
      <c r="W559" s="52"/>
      <c r="X559" s="52"/>
      <c r="Y559" s="52"/>
      <c r="Z559" s="52"/>
      <c r="AA559" s="52"/>
      <c r="AB559" s="52"/>
      <c r="AD559" s="55"/>
    </row>
    <row r="560" spans="1:30">
      <c r="A560" s="51"/>
      <c r="B560" s="52"/>
      <c r="C560" s="53"/>
      <c r="D560" s="52"/>
      <c r="E560" s="52"/>
      <c r="F560" s="52"/>
      <c r="G560" s="52"/>
      <c r="H560" s="52"/>
      <c r="I560" s="52"/>
      <c r="J560" s="52"/>
      <c r="K560" s="52"/>
      <c r="L560" s="52"/>
      <c r="M560" s="52"/>
      <c r="N560" s="52"/>
      <c r="O560" s="59"/>
      <c r="P560" s="52"/>
      <c r="Q560" s="53"/>
      <c r="R560" s="52"/>
      <c r="S560" s="52"/>
      <c r="T560" s="52"/>
      <c r="U560" s="52"/>
      <c r="V560" s="52"/>
      <c r="W560" s="52"/>
      <c r="X560" s="52"/>
      <c r="Y560" s="52"/>
      <c r="Z560" s="52"/>
      <c r="AA560" s="52"/>
      <c r="AB560" s="52"/>
      <c r="AD560" s="55"/>
    </row>
    <row r="561" spans="1:30">
      <c r="A561" s="51"/>
      <c r="B561" s="52"/>
      <c r="C561" s="53"/>
      <c r="D561" s="52"/>
      <c r="E561" s="52"/>
      <c r="F561" s="52"/>
      <c r="G561" s="52"/>
      <c r="H561" s="52"/>
      <c r="I561" s="52"/>
      <c r="J561" s="52"/>
      <c r="K561" s="52"/>
      <c r="L561" s="52"/>
      <c r="M561" s="52"/>
      <c r="N561" s="52"/>
      <c r="O561" s="59"/>
      <c r="P561" s="52"/>
      <c r="Q561" s="53"/>
      <c r="R561" s="52"/>
      <c r="S561" s="52"/>
      <c r="T561" s="52"/>
      <c r="U561" s="52"/>
      <c r="V561" s="52"/>
      <c r="W561" s="52"/>
      <c r="X561" s="52"/>
      <c r="Y561" s="52"/>
      <c r="Z561" s="52"/>
      <c r="AA561" s="52"/>
      <c r="AB561" s="52"/>
      <c r="AD561" s="55"/>
    </row>
    <row r="562" spans="1:30">
      <c r="A562" s="51"/>
      <c r="B562" s="52"/>
      <c r="C562" s="53"/>
      <c r="D562" s="52"/>
      <c r="E562" s="52"/>
      <c r="F562" s="52"/>
      <c r="G562" s="52"/>
      <c r="H562" s="52"/>
      <c r="I562" s="52"/>
      <c r="J562" s="52"/>
      <c r="K562" s="52"/>
      <c r="L562" s="52"/>
      <c r="M562" s="52"/>
      <c r="N562" s="52"/>
      <c r="O562" s="59"/>
      <c r="P562" s="52"/>
      <c r="Q562" s="53"/>
      <c r="R562" s="52"/>
      <c r="S562" s="52"/>
      <c r="T562" s="52"/>
      <c r="U562" s="52"/>
      <c r="V562" s="52"/>
      <c r="W562" s="52"/>
      <c r="X562" s="52"/>
      <c r="Y562" s="52"/>
      <c r="Z562" s="52"/>
      <c r="AA562" s="52"/>
      <c r="AB562" s="52"/>
      <c r="AD562" s="55"/>
    </row>
    <row r="563" spans="1:30">
      <c r="A563" s="51"/>
      <c r="B563" s="52"/>
      <c r="C563" s="53"/>
      <c r="D563" s="52"/>
      <c r="E563" s="52"/>
      <c r="F563" s="52"/>
      <c r="G563" s="52"/>
      <c r="H563" s="52"/>
      <c r="I563" s="52"/>
      <c r="J563" s="52"/>
      <c r="K563" s="52"/>
      <c r="L563" s="52"/>
      <c r="M563" s="52"/>
      <c r="N563" s="52"/>
      <c r="O563" s="59"/>
      <c r="P563" s="52"/>
      <c r="Q563" s="53"/>
      <c r="R563" s="52"/>
      <c r="S563" s="52"/>
      <c r="T563" s="52"/>
      <c r="U563" s="52"/>
      <c r="V563" s="52"/>
      <c r="W563" s="52"/>
      <c r="X563" s="52"/>
      <c r="Y563" s="52"/>
      <c r="Z563" s="52"/>
      <c r="AA563" s="52"/>
      <c r="AB563" s="52"/>
      <c r="AD563" s="55"/>
    </row>
    <row r="564" spans="1:30">
      <c r="A564" s="51"/>
      <c r="B564" s="52"/>
      <c r="C564" s="53"/>
      <c r="D564" s="52"/>
      <c r="E564" s="52"/>
      <c r="F564" s="52"/>
      <c r="G564" s="52"/>
      <c r="H564" s="52"/>
      <c r="I564" s="52"/>
      <c r="J564" s="52"/>
      <c r="K564" s="52"/>
      <c r="L564" s="52"/>
      <c r="M564" s="52"/>
      <c r="N564" s="52"/>
      <c r="O564" s="59"/>
      <c r="P564" s="52"/>
      <c r="Q564" s="53"/>
      <c r="R564" s="52"/>
      <c r="S564" s="52"/>
      <c r="T564" s="52"/>
      <c r="U564" s="52"/>
      <c r="V564" s="52"/>
      <c r="W564" s="52"/>
      <c r="X564" s="52"/>
      <c r="Y564" s="52"/>
      <c r="Z564" s="52"/>
      <c r="AA564" s="52"/>
      <c r="AB564" s="52"/>
      <c r="AD564" s="55"/>
    </row>
    <row r="565" spans="1:30">
      <c r="A565" s="51"/>
      <c r="B565" s="52"/>
      <c r="C565" s="53"/>
      <c r="D565" s="52"/>
      <c r="E565" s="52"/>
      <c r="F565" s="52"/>
      <c r="G565" s="52"/>
      <c r="H565" s="52"/>
      <c r="I565" s="52"/>
      <c r="J565" s="52"/>
      <c r="K565" s="52"/>
      <c r="L565" s="52"/>
      <c r="M565" s="52"/>
      <c r="N565" s="52"/>
      <c r="O565" s="59"/>
      <c r="P565" s="52"/>
      <c r="Q565" s="53"/>
      <c r="R565" s="52"/>
      <c r="S565" s="52"/>
      <c r="T565" s="52"/>
      <c r="U565" s="52"/>
      <c r="V565" s="52"/>
      <c r="W565" s="52"/>
      <c r="X565" s="52"/>
      <c r="Y565" s="52"/>
      <c r="Z565" s="52"/>
      <c r="AA565" s="52"/>
      <c r="AB565" s="52"/>
      <c r="AD565" s="55"/>
    </row>
    <row r="566" spans="1:30">
      <c r="A566" s="51"/>
      <c r="B566" s="52"/>
      <c r="C566" s="53"/>
      <c r="D566" s="52"/>
      <c r="E566" s="52"/>
      <c r="F566" s="52"/>
      <c r="G566" s="52"/>
      <c r="H566" s="52"/>
      <c r="I566" s="52"/>
      <c r="J566" s="52"/>
      <c r="K566" s="52"/>
      <c r="L566" s="52"/>
      <c r="M566" s="52"/>
      <c r="N566" s="52"/>
      <c r="O566" s="59"/>
      <c r="P566" s="52"/>
      <c r="Q566" s="53"/>
      <c r="R566" s="52"/>
      <c r="S566" s="52"/>
      <c r="T566" s="52"/>
      <c r="U566" s="52"/>
      <c r="V566" s="52"/>
      <c r="W566" s="52"/>
      <c r="X566" s="52"/>
      <c r="Y566" s="52"/>
      <c r="Z566" s="52"/>
      <c r="AA566" s="52"/>
      <c r="AB566" s="52"/>
      <c r="AD566" s="55"/>
    </row>
    <row r="567" spans="1:30">
      <c r="A567" s="51"/>
      <c r="B567" s="52"/>
      <c r="C567" s="53"/>
      <c r="D567" s="52"/>
      <c r="E567" s="52"/>
      <c r="F567" s="52"/>
      <c r="G567" s="52"/>
      <c r="H567" s="52"/>
      <c r="I567" s="52"/>
      <c r="J567" s="52"/>
      <c r="K567" s="52"/>
      <c r="L567" s="52"/>
      <c r="M567" s="52"/>
      <c r="N567" s="52"/>
      <c r="O567" s="59"/>
      <c r="P567" s="52"/>
      <c r="Q567" s="53"/>
      <c r="R567" s="52"/>
      <c r="S567" s="52"/>
      <c r="T567" s="52"/>
      <c r="U567" s="52"/>
      <c r="V567" s="52"/>
      <c r="W567" s="52"/>
      <c r="X567" s="52"/>
      <c r="Y567" s="52"/>
      <c r="Z567" s="52"/>
      <c r="AA567" s="52"/>
      <c r="AB567" s="52"/>
      <c r="AD567" s="55"/>
    </row>
    <row r="568" spans="1:30">
      <c r="A568" s="51"/>
      <c r="B568" s="52"/>
      <c r="C568" s="53"/>
      <c r="D568" s="52"/>
      <c r="E568" s="52"/>
      <c r="F568" s="52"/>
      <c r="G568" s="52"/>
      <c r="H568" s="52"/>
      <c r="I568" s="52"/>
      <c r="J568" s="52"/>
      <c r="K568" s="52"/>
      <c r="L568" s="52"/>
      <c r="M568" s="52"/>
      <c r="N568" s="52"/>
      <c r="O568" s="59"/>
      <c r="P568" s="52"/>
      <c r="Q568" s="53"/>
      <c r="R568" s="52"/>
      <c r="S568" s="52"/>
      <c r="T568" s="52"/>
      <c r="U568" s="52"/>
      <c r="V568" s="52"/>
      <c r="W568" s="52"/>
      <c r="X568" s="52"/>
      <c r="Y568" s="52"/>
      <c r="Z568" s="52"/>
      <c r="AA568" s="52"/>
      <c r="AB568" s="52"/>
      <c r="AD568" s="55"/>
    </row>
    <row r="569" spans="1:30">
      <c r="A569" s="51"/>
      <c r="B569" s="52"/>
      <c r="C569" s="53"/>
      <c r="D569" s="52"/>
      <c r="E569" s="52"/>
      <c r="F569" s="52"/>
      <c r="G569" s="52"/>
      <c r="H569" s="52"/>
      <c r="I569" s="52"/>
      <c r="J569" s="52"/>
      <c r="K569" s="52"/>
      <c r="L569" s="52"/>
      <c r="M569" s="52"/>
      <c r="N569" s="52"/>
      <c r="O569" s="59"/>
      <c r="P569" s="52"/>
      <c r="Q569" s="53"/>
      <c r="R569" s="52"/>
      <c r="S569" s="52"/>
      <c r="T569" s="52"/>
      <c r="U569" s="52"/>
      <c r="V569" s="52"/>
      <c r="W569" s="52"/>
      <c r="X569" s="52"/>
      <c r="Y569" s="52"/>
      <c r="Z569" s="52"/>
      <c r="AA569" s="52"/>
      <c r="AB569" s="52"/>
      <c r="AD569" s="55"/>
    </row>
    <row r="570" spans="1:30">
      <c r="A570" s="51"/>
      <c r="B570" s="52"/>
      <c r="C570" s="53"/>
      <c r="D570" s="52"/>
      <c r="E570" s="52"/>
      <c r="F570" s="52"/>
      <c r="G570" s="52"/>
      <c r="H570" s="52"/>
      <c r="I570" s="52"/>
      <c r="J570" s="52"/>
      <c r="K570" s="52"/>
      <c r="L570" s="52"/>
      <c r="M570" s="52"/>
      <c r="N570" s="52"/>
      <c r="O570" s="59"/>
      <c r="P570" s="52"/>
      <c r="Q570" s="53"/>
      <c r="R570" s="52"/>
      <c r="S570" s="52"/>
      <c r="T570" s="52"/>
      <c r="U570" s="52"/>
      <c r="V570" s="52"/>
      <c r="W570" s="52"/>
      <c r="X570" s="52"/>
      <c r="Y570" s="52"/>
      <c r="Z570" s="52"/>
      <c r="AA570" s="52"/>
      <c r="AB570" s="52"/>
      <c r="AD570" s="55"/>
    </row>
    <row r="571" spans="1:30">
      <c r="A571" s="51"/>
      <c r="B571" s="52"/>
      <c r="C571" s="53"/>
      <c r="D571" s="52"/>
      <c r="E571" s="52"/>
      <c r="F571" s="52"/>
      <c r="G571" s="52"/>
      <c r="H571" s="52"/>
      <c r="I571" s="52"/>
      <c r="J571" s="52"/>
      <c r="K571" s="52"/>
      <c r="L571" s="52"/>
      <c r="M571" s="52"/>
      <c r="N571" s="52"/>
      <c r="O571" s="59"/>
      <c r="P571" s="52"/>
      <c r="Q571" s="53"/>
      <c r="R571" s="52"/>
      <c r="S571" s="52"/>
      <c r="T571" s="52"/>
      <c r="U571" s="52"/>
      <c r="V571" s="52"/>
      <c r="W571" s="52"/>
      <c r="X571" s="52"/>
      <c r="Y571" s="52"/>
      <c r="Z571" s="52"/>
      <c r="AA571" s="52"/>
      <c r="AB571" s="52"/>
      <c r="AD571" s="55"/>
    </row>
    <row r="572" spans="1:30">
      <c r="A572" s="51"/>
      <c r="B572" s="52"/>
      <c r="C572" s="53"/>
      <c r="D572" s="52"/>
      <c r="E572" s="52"/>
      <c r="F572" s="52"/>
      <c r="G572" s="52"/>
      <c r="H572" s="52"/>
      <c r="I572" s="52"/>
      <c r="J572" s="52"/>
      <c r="K572" s="52"/>
      <c r="L572" s="52"/>
      <c r="M572" s="52"/>
      <c r="N572" s="52"/>
      <c r="O572" s="59"/>
      <c r="P572" s="52"/>
      <c r="Q572" s="53"/>
      <c r="R572" s="52"/>
      <c r="S572" s="52"/>
      <c r="T572" s="52"/>
      <c r="U572" s="52"/>
      <c r="V572" s="52"/>
      <c r="W572" s="52"/>
      <c r="X572" s="52"/>
      <c r="Y572" s="52"/>
      <c r="Z572" s="52"/>
      <c r="AA572" s="52"/>
      <c r="AB572" s="52"/>
      <c r="AD572" s="55"/>
    </row>
    <row r="573" spans="1:30">
      <c r="A573" s="51"/>
      <c r="B573" s="52"/>
      <c r="C573" s="53"/>
      <c r="D573" s="52"/>
      <c r="E573" s="52"/>
      <c r="F573" s="52"/>
      <c r="G573" s="52"/>
      <c r="H573" s="52"/>
      <c r="I573" s="52"/>
      <c r="J573" s="52"/>
      <c r="K573" s="52"/>
      <c r="L573" s="52"/>
      <c r="M573" s="52"/>
      <c r="N573" s="52"/>
      <c r="O573" s="59"/>
      <c r="P573" s="52"/>
      <c r="Q573" s="53"/>
      <c r="R573" s="52"/>
      <c r="S573" s="52"/>
      <c r="T573" s="52"/>
      <c r="U573" s="52"/>
      <c r="V573" s="52"/>
      <c r="W573" s="52"/>
      <c r="X573" s="52"/>
      <c r="Y573" s="52"/>
      <c r="Z573" s="52"/>
      <c r="AA573" s="52"/>
      <c r="AB573" s="52"/>
      <c r="AD573" s="55"/>
    </row>
    <row r="574" spans="1:30">
      <c r="A574" s="51"/>
      <c r="B574" s="52"/>
      <c r="C574" s="53"/>
      <c r="D574" s="52"/>
      <c r="E574" s="52"/>
      <c r="F574" s="52"/>
      <c r="G574" s="52"/>
      <c r="H574" s="52"/>
      <c r="I574" s="52"/>
      <c r="J574" s="52"/>
      <c r="K574" s="52"/>
      <c r="L574" s="52"/>
      <c r="M574" s="52"/>
      <c r="N574" s="52"/>
      <c r="O574" s="59"/>
      <c r="P574" s="52"/>
      <c r="Q574" s="53"/>
      <c r="R574" s="52"/>
      <c r="S574" s="52"/>
      <c r="T574" s="52"/>
      <c r="U574" s="52"/>
      <c r="V574" s="52"/>
      <c r="W574" s="52"/>
      <c r="X574" s="52"/>
      <c r="Y574" s="52"/>
      <c r="Z574" s="52"/>
      <c r="AA574" s="52"/>
      <c r="AB574" s="52"/>
      <c r="AD574" s="55"/>
    </row>
    <row r="575" spans="1:30">
      <c r="A575" s="51"/>
      <c r="B575" s="52"/>
      <c r="C575" s="53"/>
      <c r="D575" s="52"/>
      <c r="E575" s="52"/>
      <c r="F575" s="52"/>
      <c r="G575" s="52"/>
      <c r="H575" s="52"/>
      <c r="I575" s="52"/>
      <c r="J575" s="52"/>
      <c r="K575" s="52"/>
      <c r="L575" s="52"/>
      <c r="M575" s="52"/>
      <c r="N575" s="52"/>
      <c r="O575" s="59"/>
      <c r="P575" s="52"/>
      <c r="Q575" s="53"/>
      <c r="R575" s="52"/>
      <c r="S575" s="52"/>
      <c r="T575" s="52"/>
      <c r="U575" s="52"/>
      <c r="V575" s="52"/>
      <c r="W575" s="52"/>
      <c r="X575" s="52"/>
      <c r="Y575" s="52"/>
      <c r="Z575" s="52"/>
      <c r="AA575" s="52"/>
      <c r="AB575" s="52"/>
      <c r="AD575" s="55"/>
    </row>
    <row r="576" spans="1:30">
      <c r="A576" s="51"/>
      <c r="B576" s="52"/>
      <c r="C576" s="53"/>
      <c r="D576" s="52"/>
      <c r="E576" s="52"/>
      <c r="F576" s="52"/>
      <c r="G576" s="52"/>
      <c r="H576" s="52"/>
      <c r="I576" s="52"/>
      <c r="J576" s="52"/>
      <c r="K576" s="52"/>
      <c r="L576" s="52"/>
      <c r="M576" s="52"/>
      <c r="N576" s="52"/>
      <c r="O576" s="59"/>
      <c r="P576" s="52"/>
      <c r="Q576" s="53"/>
      <c r="R576" s="52"/>
      <c r="S576" s="52"/>
      <c r="T576" s="52"/>
      <c r="U576" s="52"/>
      <c r="V576" s="52"/>
      <c r="W576" s="52"/>
      <c r="X576" s="52"/>
      <c r="Y576" s="52"/>
      <c r="Z576" s="52"/>
      <c r="AA576" s="52"/>
      <c r="AB576" s="52"/>
      <c r="AD576" s="55"/>
    </row>
    <row r="577" spans="1:30">
      <c r="A577" s="51"/>
      <c r="B577" s="52"/>
      <c r="C577" s="53"/>
      <c r="D577" s="52"/>
      <c r="E577" s="52"/>
      <c r="F577" s="52"/>
      <c r="G577" s="52"/>
      <c r="H577" s="52"/>
      <c r="I577" s="52"/>
      <c r="J577" s="52"/>
      <c r="K577" s="52"/>
      <c r="L577" s="52"/>
      <c r="M577" s="52"/>
      <c r="N577" s="52"/>
      <c r="O577" s="59"/>
      <c r="P577" s="52"/>
      <c r="Q577" s="53"/>
      <c r="R577" s="52"/>
      <c r="S577" s="52"/>
      <c r="T577" s="52"/>
      <c r="U577" s="52"/>
      <c r="V577" s="52"/>
      <c r="W577" s="52"/>
      <c r="X577" s="52"/>
      <c r="Y577" s="52"/>
      <c r="Z577" s="52"/>
      <c r="AA577" s="52"/>
      <c r="AB577" s="52"/>
      <c r="AD577" s="55"/>
    </row>
    <row r="578" spans="1:30">
      <c r="A578" s="51"/>
      <c r="B578" s="52"/>
      <c r="C578" s="53"/>
      <c r="D578" s="52"/>
      <c r="E578" s="52"/>
      <c r="F578" s="52"/>
      <c r="G578" s="52"/>
      <c r="H578" s="52"/>
      <c r="I578" s="52"/>
      <c r="J578" s="52"/>
      <c r="K578" s="52"/>
      <c r="L578" s="52"/>
      <c r="M578" s="52"/>
      <c r="N578" s="52"/>
      <c r="O578" s="59"/>
      <c r="P578" s="52"/>
      <c r="Q578" s="53"/>
      <c r="R578" s="52"/>
      <c r="S578" s="52"/>
      <c r="T578" s="52"/>
      <c r="U578" s="52"/>
      <c r="V578" s="52"/>
      <c r="W578" s="52"/>
      <c r="X578" s="52"/>
      <c r="Y578" s="52"/>
      <c r="Z578" s="52"/>
      <c r="AA578" s="52"/>
      <c r="AB578" s="52"/>
      <c r="AD578" s="55"/>
    </row>
    <row r="579" spans="1:30">
      <c r="A579" s="51"/>
      <c r="B579" s="52"/>
      <c r="C579" s="53"/>
      <c r="D579" s="52"/>
      <c r="E579" s="52"/>
      <c r="F579" s="52"/>
      <c r="G579" s="52"/>
      <c r="H579" s="52"/>
      <c r="I579" s="52"/>
      <c r="J579" s="52"/>
      <c r="K579" s="52"/>
      <c r="L579" s="52"/>
      <c r="M579" s="52"/>
      <c r="N579" s="52"/>
      <c r="O579" s="59"/>
      <c r="P579" s="52"/>
      <c r="Q579" s="53"/>
      <c r="R579" s="52"/>
      <c r="S579" s="52"/>
      <c r="T579" s="52"/>
      <c r="U579" s="52"/>
      <c r="V579" s="52"/>
      <c r="W579" s="52"/>
      <c r="X579" s="52"/>
      <c r="Y579" s="52"/>
      <c r="Z579" s="52"/>
      <c r="AA579" s="52"/>
      <c r="AB579" s="52"/>
      <c r="AD579" s="55"/>
    </row>
    <row r="580" spans="1:30">
      <c r="A580" s="51"/>
      <c r="B580" s="52"/>
      <c r="C580" s="53"/>
      <c r="D580" s="52"/>
      <c r="E580" s="52"/>
      <c r="F580" s="52"/>
      <c r="G580" s="52"/>
      <c r="H580" s="52"/>
      <c r="I580" s="52"/>
      <c r="J580" s="52"/>
      <c r="K580" s="52"/>
      <c r="L580" s="52"/>
      <c r="M580" s="52"/>
      <c r="N580" s="52"/>
      <c r="O580" s="59"/>
      <c r="P580" s="52"/>
      <c r="Q580" s="53"/>
      <c r="R580" s="52"/>
      <c r="S580" s="52"/>
      <c r="T580" s="52"/>
      <c r="U580" s="52"/>
      <c r="V580" s="52"/>
      <c r="W580" s="52"/>
      <c r="X580" s="52"/>
      <c r="Y580" s="52"/>
      <c r="Z580" s="52"/>
      <c r="AA580" s="52"/>
      <c r="AB580" s="52"/>
      <c r="AD580" s="55"/>
    </row>
    <row r="581" spans="1:30">
      <c r="A581" s="51"/>
      <c r="B581" s="52"/>
      <c r="C581" s="53"/>
      <c r="D581" s="52"/>
      <c r="E581" s="52"/>
      <c r="F581" s="52"/>
      <c r="G581" s="52"/>
      <c r="H581" s="52"/>
      <c r="I581" s="52"/>
      <c r="J581" s="52"/>
      <c r="K581" s="52"/>
      <c r="L581" s="52"/>
      <c r="M581" s="52"/>
      <c r="N581" s="52"/>
      <c r="O581" s="59"/>
      <c r="P581" s="52"/>
      <c r="Q581" s="53"/>
      <c r="R581" s="52"/>
      <c r="S581" s="52"/>
      <c r="T581" s="52"/>
      <c r="U581" s="52"/>
      <c r="V581" s="52"/>
      <c r="W581" s="52"/>
      <c r="X581" s="52"/>
      <c r="Y581" s="52"/>
      <c r="Z581" s="52"/>
      <c r="AA581" s="52"/>
      <c r="AB581" s="52"/>
      <c r="AD581" s="55"/>
    </row>
    <row r="582" spans="1:30">
      <c r="A582" s="51"/>
      <c r="B582" s="52"/>
      <c r="C582" s="53"/>
      <c r="D582" s="52"/>
      <c r="E582" s="52"/>
      <c r="F582" s="52"/>
      <c r="G582" s="52"/>
      <c r="H582" s="52"/>
      <c r="I582" s="52"/>
      <c r="J582" s="52"/>
      <c r="K582" s="52"/>
      <c r="L582" s="52"/>
      <c r="M582" s="52"/>
      <c r="N582" s="52"/>
      <c r="O582" s="59"/>
      <c r="P582" s="52"/>
      <c r="Q582" s="53"/>
      <c r="R582" s="52"/>
      <c r="S582" s="52"/>
      <c r="T582" s="52"/>
      <c r="U582" s="52"/>
      <c r="V582" s="52"/>
      <c r="W582" s="52"/>
      <c r="X582" s="52"/>
      <c r="Y582" s="52"/>
      <c r="Z582" s="52"/>
      <c r="AA582" s="52"/>
      <c r="AB582" s="52"/>
      <c r="AD582" s="55"/>
    </row>
    <row r="583" spans="1:30">
      <c r="A583" s="51"/>
      <c r="B583" s="52"/>
      <c r="C583" s="53"/>
      <c r="D583" s="52"/>
      <c r="E583" s="52"/>
      <c r="F583" s="52"/>
      <c r="G583" s="52"/>
      <c r="H583" s="52"/>
      <c r="I583" s="52"/>
      <c r="J583" s="52"/>
      <c r="K583" s="52"/>
      <c r="L583" s="52"/>
      <c r="M583" s="52"/>
      <c r="N583" s="52"/>
      <c r="O583" s="59"/>
      <c r="P583" s="52"/>
      <c r="Q583" s="53"/>
      <c r="R583" s="52"/>
      <c r="S583" s="52"/>
      <c r="T583" s="52"/>
      <c r="U583" s="52"/>
      <c r="V583" s="52"/>
      <c r="W583" s="52"/>
      <c r="X583" s="52"/>
      <c r="Y583" s="52"/>
      <c r="Z583" s="52"/>
      <c r="AA583" s="52"/>
      <c r="AB583" s="52"/>
      <c r="AD583" s="55"/>
    </row>
    <row r="584" spans="1:30">
      <c r="A584" s="51"/>
      <c r="B584" s="52"/>
      <c r="C584" s="53"/>
      <c r="D584" s="52"/>
      <c r="E584" s="52"/>
      <c r="F584" s="52"/>
      <c r="G584" s="52"/>
      <c r="H584" s="52"/>
      <c r="I584" s="52"/>
      <c r="J584" s="52"/>
      <c r="K584" s="52"/>
      <c r="L584" s="52"/>
      <c r="M584" s="52"/>
      <c r="N584" s="52"/>
      <c r="O584" s="59"/>
      <c r="P584" s="52"/>
      <c r="Q584" s="53"/>
      <c r="R584" s="52"/>
      <c r="S584" s="52"/>
      <c r="T584" s="52"/>
      <c r="U584" s="52"/>
      <c r="V584" s="52"/>
      <c r="W584" s="52"/>
      <c r="X584" s="52"/>
      <c r="Y584" s="52"/>
      <c r="Z584" s="52"/>
      <c r="AA584" s="52"/>
      <c r="AB584" s="52"/>
      <c r="AD584" s="55"/>
    </row>
    <row r="585" spans="1:30">
      <c r="A585" s="51"/>
      <c r="B585" s="52"/>
      <c r="C585" s="53"/>
      <c r="D585" s="52"/>
      <c r="E585" s="52"/>
      <c r="F585" s="52"/>
      <c r="G585" s="52"/>
      <c r="H585" s="52"/>
      <c r="I585" s="52"/>
      <c r="J585" s="52"/>
      <c r="K585" s="52"/>
      <c r="L585" s="52"/>
      <c r="M585" s="52"/>
      <c r="N585" s="52"/>
      <c r="O585" s="59"/>
      <c r="P585" s="52"/>
      <c r="Q585" s="53"/>
      <c r="R585" s="52"/>
      <c r="S585" s="52"/>
      <c r="T585" s="52"/>
      <c r="U585" s="52"/>
      <c r="V585" s="52"/>
      <c r="W585" s="52"/>
      <c r="X585" s="52"/>
      <c r="Y585" s="52"/>
      <c r="Z585" s="52"/>
      <c r="AA585" s="52"/>
      <c r="AB585" s="52"/>
      <c r="AD585" s="55"/>
    </row>
    <row r="586" spans="1:30">
      <c r="A586" s="51"/>
      <c r="B586" s="52"/>
      <c r="C586" s="53"/>
      <c r="D586" s="52"/>
      <c r="E586" s="52"/>
      <c r="F586" s="52"/>
      <c r="G586" s="52"/>
      <c r="H586" s="52"/>
      <c r="I586" s="52"/>
      <c r="J586" s="52"/>
      <c r="K586" s="52"/>
      <c r="L586" s="52"/>
      <c r="M586" s="52"/>
      <c r="N586" s="52"/>
      <c r="O586" s="59"/>
      <c r="P586" s="52"/>
      <c r="Q586" s="53"/>
      <c r="R586" s="52"/>
      <c r="S586" s="52"/>
      <c r="T586" s="52"/>
      <c r="U586" s="52"/>
      <c r="V586" s="52"/>
      <c r="W586" s="52"/>
      <c r="X586" s="52"/>
      <c r="Y586" s="52"/>
      <c r="Z586" s="52"/>
      <c r="AA586" s="52"/>
      <c r="AB586" s="52"/>
      <c r="AD586" s="55"/>
    </row>
    <row r="587" spans="1:30">
      <c r="A587" s="51"/>
      <c r="B587" s="52"/>
      <c r="C587" s="53"/>
      <c r="D587" s="52"/>
      <c r="E587" s="52"/>
      <c r="F587" s="52"/>
      <c r="G587" s="52"/>
      <c r="H587" s="52"/>
      <c r="I587" s="52"/>
      <c r="J587" s="52"/>
      <c r="K587" s="52"/>
      <c r="L587" s="52"/>
      <c r="M587" s="52"/>
      <c r="N587" s="52"/>
      <c r="O587" s="59"/>
      <c r="P587" s="52"/>
      <c r="Q587" s="53"/>
      <c r="R587" s="52"/>
      <c r="S587" s="52"/>
      <c r="T587" s="52"/>
      <c r="U587" s="52"/>
      <c r="V587" s="52"/>
      <c r="W587" s="52"/>
      <c r="X587" s="52"/>
      <c r="Y587" s="52"/>
      <c r="Z587" s="52"/>
      <c r="AA587" s="52"/>
      <c r="AB587" s="52"/>
      <c r="AD587" s="55"/>
    </row>
    <row r="588" spans="1:30">
      <c r="A588" s="51"/>
      <c r="B588" s="52"/>
      <c r="C588" s="53"/>
      <c r="D588" s="52"/>
      <c r="E588" s="52"/>
      <c r="F588" s="52"/>
      <c r="G588" s="52"/>
      <c r="H588" s="52"/>
      <c r="I588" s="52"/>
      <c r="J588" s="52"/>
      <c r="K588" s="52"/>
      <c r="L588" s="52"/>
      <c r="M588" s="52"/>
      <c r="N588" s="52"/>
      <c r="O588" s="59"/>
      <c r="P588" s="52"/>
      <c r="Q588" s="53"/>
      <c r="R588" s="52"/>
      <c r="S588" s="52"/>
      <c r="T588" s="52"/>
      <c r="U588" s="52"/>
      <c r="V588" s="52"/>
      <c r="W588" s="52"/>
      <c r="X588" s="52"/>
      <c r="Y588" s="52"/>
      <c r="Z588" s="52"/>
      <c r="AA588" s="52"/>
      <c r="AB588" s="52"/>
      <c r="AD588" s="55"/>
    </row>
    <row r="589" spans="1:30">
      <c r="A589" s="51"/>
      <c r="B589" s="52"/>
      <c r="C589" s="53"/>
      <c r="D589" s="52"/>
      <c r="E589" s="52"/>
      <c r="F589" s="52"/>
      <c r="G589" s="52"/>
      <c r="H589" s="52"/>
      <c r="I589" s="52"/>
      <c r="J589" s="52"/>
      <c r="K589" s="52"/>
      <c r="L589" s="52"/>
      <c r="M589" s="52"/>
      <c r="N589" s="52"/>
      <c r="O589" s="59"/>
      <c r="P589" s="52"/>
      <c r="Q589" s="53"/>
      <c r="R589" s="52"/>
      <c r="S589" s="52"/>
      <c r="T589" s="52"/>
      <c r="U589" s="52"/>
      <c r="V589" s="52"/>
      <c r="W589" s="52"/>
      <c r="X589" s="52"/>
      <c r="Y589" s="52"/>
      <c r="Z589" s="52"/>
      <c r="AA589" s="52"/>
      <c r="AB589" s="52"/>
      <c r="AD589" s="55"/>
    </row>
    <row r="590" spans="1:30">
      <c r="A590" s="51"/>
      <c r="B590" s="52"/>
      <c r="C590" s="53"/>
      <c r="D590" s="52"/>
      <c r="E590" s="52"/>
      <c r="F590" s="52"/>
      <c r="G590" s="52"/>
      <c r="H590" s="52"/>
      <c r="I590" s="52"/>
      <c r="J590" s="52"/>
      <c r="K590" s="52"/>
      <c r="L590" s="52"/>
      <c r="M590" s="52"/>
      <c r="N590" s="52"/>
      <c r="O590" s="59"/>
      <c r="P590" s="52"/>
      <c r="Q590" s="53"/>
      <c r="R590" s="52"/>
      <c r="S590" s="52"/>
      <c r="T590" s="52"/>
      <c r="U590" s="52"/>
      <c r="V590" s="52"/>
      <c r="W590" s="52"/>
      <c r="X590" s="52"/>
      <c r="Y590" s="52"/>
      <c r="Z590" s="52"/>
      <c r="AA590" s="52"/>
      <c r="AB590" s="52"/>
      <c r="AD590" s="55"/>
    </row>
    <row r="591" spans="1:30">
      <c r="A591" s="51"/>
      <c r="B591" s="52"/>
      <c r="C591" s="53"/>
      <c r="D591" s="52"/>
      <c r="E591" s="52"/>
      <c r="F591" s="52"/>
      <c r="G591" s="52"/>
      <c r="H591" s="52"/>
      <c r="I591" s="52"/>
      <c r="J591" s="52"/>
      <c r="K591" s="52"/>
      <c r="L591" s="52"/>
      <c r="M591" s="52"/>
      <c r="N591" s="52"/>
      <c r="O591" s="59"/>
      <c r="P591" s="52"/>
      <c r="Q591" s="53"/>
      <c r="R591" s="52"/>
      <c r="S591" s="52"/>
      <c r="T591" s="52"/>
      <c r="U591" s="52"/>
      <c r="V591" s="52"/>
      <c r="W591" s="52"/>
      <c r="X591" s="52"/>
      <c r="Y591" s="52"/>
      <c r="Z591" s="52"/>
      <c r="AA591" s="52"/>
      <c r="AB591" s="52"/>
      <c r="AD591" s="55"/>
    </row>
    <row r="592" spans="1:30">
      <c r="A592" s="51"/>
      <c r="B592" s="52"/>
      <c r="C592" s="53"/>
      <c r="D592" s="52"/>
      <c r="E592" s="52"/>
      <c r="F592" s="52"/>
      <c r="G592" s="52"/>
      <c r="H592" s="52"/>
      <c r="I592" s="52"/>
      <c r="J592" s="52"/>
      <c r="K592" s="52"/>
      <c r="L592" s="52"/>
      <c r="M592" s="52"/>
      <c r="N592" s="52"/>
      <c r="O592" s="59"/>
      <c r="P592" s="52"/>
      <c r="Q592" s="53"/>
      <c r="R592" s="52"/>
      <c r="S592" s="52"/>
      <c r="T592" s="52"/>
      <c r="U592" s="52"/>
      <c r="V592" s="52"/>
      <c r="W592" s="52"/>
      <c r="X592" s="52"/>
      <c r="Y592" s="52"/>
      <c r="Z592" s="52"/>
      <c r="AA592" s="52"/>
      <c r="AB592" s="52"/>
      <c r="AD592" s="55"/>
    </row>
    <row r="593" spans="1:30">
      <c r="A593" s="51"/>
      <c r="B593" s="52"/>
      <c r="C593" s="53"/>
      <c r="D593" s="52"/>
      <c r="E593" s="52"/>
      <c r="F593" s="52"/>
      <c r="G593" s="52"/>
      <c r="H593" s="52"/>
      <c r="I593" s="52"/>
      <c r="J593" s="52"/>
      <c r="K593" s="52"/>
      <c r="L593" s="52"/>
      <c r="M593" s="52"/>
      <c r="N593" s="52"/>
      <c r="O593" s="59"/>
      <c r="P593" s="52"/>
      <c r="Q593" s="53"/>
      <c r="R593" s="52"/>
      <c r="S593" s="52"/>
      <c r="T593" s="52"/>
      <c r="U593" s="52"/>
      <c r="V593" s="52"/>
      <c r="W593" s="52"/>
      <c r="X593" s="52"/>
      <c r="Y593" s="52"/>
      <c r="Z593" s="52"/>
      <c r="AA593" s="52"/>
      <c r="AB593" s="52"/>
      <c r="AD593" s="55"/>
    </row>
    <row r="594" spans="1:30">
      <c r="A594" s="51"/>
      <c r="B594" s="52"/>
      <c r="C594" s="53"/>
      <c r="D594" s="52"/>
      <c r="E594" s="52"/>
      <c r="F594" s="52"/>
      <c r="G594" s="52"/>
      <c r="H594" s="52"/>
      <c r="I594" s="52"/>
      <c r="J594" s="52"/>
      <c r="K594" s="52"/>
      <c r="L594" s="52"/>
      <c r="M594" s="52"/>
      <c r="N594" s="52"/>
      <c r="O594" s="59"/>
      <c r="P594" s="52"/>
      <c r="Q594" s="53"/>
      <c r="R594" s="52"/>
      <c r="S594" s="52"/>
      <c r="T594" s="52"/>
      <c r="U594" s="52"/>
      <c r="V594" s="52"/>
      <c r="W594" s="52"/>
      <c r="X594" s="52"/>
      <c r="Y594" s="52"/>
      <c r="Z594" s="52"/>
      <c r="AA594" s="52"/>
      <c r="AB594" s="52"/>
      <c r="AD594" s="55"/>
    </row>
    <row r="595" spans="1:30">
      <c r="A595" s="51"/>
      <c r="B595" s="52"/>
      <c r="C595" s="53"/>
      <c r="D595" s="52"/>
      <c r="E595" s="52"/>
      <c r="F595" s="52"/>
      <c r="G595" s="52"/>
      <c r="H595" s="52"/>
      <c r="I595" s="52"/>
      <c r="J595" s="52"/>
      <c r="K595" s="52"/>
      <c r="L595" s="52"/>
      <c r="M595" s="52"/>
      <c r="N595" s="52"/>
      <c r="O595" s="59"/>
      <c r="P595" s="52"/>
      <c r="Q595" s="53"/>
      <c r="R595" s="52"/>
      <c r="S595" s="52"/>
      <c r="T595" s="52"/>
      <c r="U595" s="52"/>
      <c r="V595" s="52"/>
      <c r="W595" s="52"/>
      <c r="X595" s="52"/>
      <c r="Y595" s="52"/>
      <c r="Z595" s="52"/>
      <c r="AA595" s="52"/>
      <c r="AB595" s="52"/>
      <c r="AD595" s="55"/>
    </row>
    <row r="596" spans="1:30">
      <c r="A596" s="51"/>
      <c r="B596" s="52"/>
      <c r="C596" s="53"/>
      <c r="D596" s="52"/>
      <c r="E596" s="52"/>
      <c r="F596" s="52"/>
      <c r="G596" s="52"/>
      <c r="H596" s="52"/>
      <c r="I596" s="52"/>
      <c r="J596" s="52"/>
      <c r="K596" s="52"/>
      <c r="L596" s="52"/>
      <c r="M596" s="52"/>
      <c r="N596" s="52"/>
      <c r="O596" s="59"/>
      <c r="P596" s="52"/>
      <c r="Q596" s="53"/>
      <c r="R596" s="52"/>
      <c r="S596" s="52"/>
      <c r="T596" s="52"/>
      <c r="U596" s="52"/>
      <c r="V596" s="52"/>
      <c r="W596" s="52"/>
      <c r="X596" s="52"/>
      <c r="Y596" s="52"/>
      <c r="Z596" s="52"/>
      <c r="AA596" s="52"/>
      <c r="AB596" s="52"/>
      <c r="AD596" s="55"/>
    </row>
    <row r="597" spans="1:30">
      <c r="A597" s="51"/>
      <c r="B597" s="52"/>
      <c r="C597" s="53"/>
      <c r="D597" s="52"/>
      <c r="E597" s="52"/>
      <c r="F597" s="52"/>
      <c r="G597" s="52"/>
      <c r="H597" s="52"/>
      <c r="I597" s="52"/>
      <c r="J597" s="52"/>
      <c r="K597" s="52"/>
      <c r="L597" s="52"/>
      <c r="M597" s="52"/>
      <c r="N597" s="52"/>
      <c r="O597" s="59"/>
      <c r="P597" s="52"/>
      <c r="Q597" s="53"/>
      <c r="R597" s="52"/>
      <c r="S597" s="52"/>
      <c r="T597" s="52"/>
      <c r="U597" s="52"/>
      <c r="V597" s="52"/>
      <c r="W597" s="52"/>
      <c r="X597" s="52"/>
      <c r="Y597" s="52"/>
      <c r="Z597" s="52"/>
      <c r="AA597" s="52"/>
      <c r="AB597" s="52"/>
      <c r="AD597" s="55"/>
    </row>
    <row r="598" spans="1:30">
      <c r="A598" s="51"/>
      <c r="B598" s="52"/>
      <c r="C598" s="53"/>
      <c r="D598" s="52"/>
      <c r="E598" s="52"/>
      <c r="F598" s="52"/>
      <c r="G598" s="52"/>
      <c r="H598" s="52"/>
      <c r="I598" s="52"/>
      <c r="J598" s="52"/>
      <c r="K598" s="52"/>
      <c r="L598" s="52"/>
      <c r="M598" s="52"/>
      <c r="N598" s="52"/>
      <c r="O598" s="59"/>
      <c r="P598" s="52"/>
      <c r="Q598" s="53"/>
      <c r="R598" s="52"/>
      <c r="S598" s="52"/>
      <c r="T598" s="52"/>
      <c r="U598" s="52"/>
      <c r="V598" s="52"/>
      <c r="W598" s="52"/>
      <c r="X598" s="52"/>
      <c r="Y598" s="52"/>
      <c r="Z598" s="52"/>
      <c r="AA598" s="52"/>
      <c r="AB598" s="52"/>
      <c r="AD598" s="55"/>
    </row>
    <row r="599" spans="1:30">
      <c r="A599" s="51"/>
      <c r="B599" s="52"/>
      <c r="C599" s="53"/>
      <c r="D599" s="52"/>
      <c r="E599" s="52"/>
      <c r="F599" s="52"/>
      <c r="G599" s="52"/>
      <c r="H599" s="52"/>
      <c r="I599" s="52"/>
      <c r="J599" s="52"/>
      <c r="K599" s="52"/>
      <c r="L599" s="52"/>
      <c r="M599" s="52"/>
      <c r="N599" s="52"/>
      <c r="O599" s="59"/>
      <c r="P599" s="52"/>
      <c r="Q599" s="53"/>
      <c r="R599" s="52"/>
      <c r="S599" s="52"/>
      <c r="T599" s="52"/>
      <c r="U599" s="52"/>
      <c r="V599" s="52"/>
      <c r="W599" s="52"/>
      <c r="X599" s="52"/>
      <c r="Y599" s="52"/>
      <c r="Z599" s="52"/>
      <c r="AA599" s="52"/>
      <c r="AB599" s="52"/>
      <c r="AD599" s="55"/>
    </row>
    <row r="600" spans="1:30">
      <c r="A600" s="51"/>
      <c r="B600" s="52"/>
      <c r="C600" s="53"/>
      <c r="D600" s="52"/>
      <c r="E600" s="52"/>
      <c r="F600" s="52"/>
      <c r="G600" s="52"/>
      <c r="H600" s="52"/>
      <c r="I600" s="52"/>
      <c r="J600" s="52"/>
      <c r="K600" s="52"/>
      <c r="L600" s="52"/>
      <c r="M600" s="52"/>
      <c r="N600" s="52"/>
      <c r="O600" s="59"/>
      <c r="P600" s="52"/>
      <c r="Q600" s="53"/>
      <c r="R600" s="52"/>
      <c r="S600" s="52"/>
      <c r="T600" s="52"/>
      <c r="U600" s="52"/>
      <c r="V600" s="52"/>
      <c r="W600" s="52"/>
      <c r="X600" s="52"/>
      <c r="Y600" s="52"/>
      <c r="Z600" s="52"/>
      <c r="AA600" s="52"/>
      <c r="AB600" s="52"/>
      <c r="AD600" s="55"/>
    </row>
    <row r="601" spans="1:30">
      <c r="A601" s="51"/>
      <c r="B601" s="52"/>
      <c r="C601" s="53"/>
      <c r="D601" s="52"/>
      <c r="E601" s="52"/>
      <c r="F601" s="52"/>
      <c r="G601" s="52"/>
      <c r="H601" s="52"/>
      <c r="I601" s="52"/>
      <c r="J601" s="52"/>
      <c r="K601" s="52"/>
      <c r="L601" s="52"/>
      <c r="M601" s="52"/>
      <c r="N601" s="52"/>
      <c r="O601" s="59"/>
      <c r="P601" s="52"/>
      <c r="Q601" s="53"/>
      <c r="R601" s="52"/>
      <c r="S601" s="52"/>
      <c r="T601" s="52"/>
      <c r="U601" s="52"/>
      <c r="V601" s="52"/>
      <c r="W601" s="52"/>
      <c r="X601" s="52"/>
      <c r="Y601" s="52"/>
      <c r="Z601" s="52"/>
      <c r="AA601" s="52"/>
      <c r="AB601" s="52"/>
      <c r="AD601" s="55"/>
    </row>
    <row r="602" spans="1:30">
      <c r="A602" s="51"/>
      <c r="B602" s="52"/>
      <c r="C602" s="53"/>
      <c r="D602" s="52"/>
      <c r="E602" s="52"/>
      <c r="F602" s="52"/>
      <c r="G602" s="52"/>
      <c r="H602" s="52"/>
      <c r="I602" s="52"/>
      <c r="J602" s="52"/>
      <c r="K602" s="52"/>
      <c r="L602" s="52"/>
      <c r="M602" s="52"/>
      <c r="N602" s="52"/>
      <c r="O602" s="59"/>
      <c r="P602" s="52"/>
      <c r="Q602" s="53"/>
      <c r="R602" s="52"/>
      <c r="S602" s="52"/>
      <c r="T602" s="52"/>
      <c r="U602" s="52"/>
      <c r="V602" s="52"/>
      <c r="W602" s="52"/>
      <c r="X602" s="52"/>
      <c r="Y602" s="52"/>
      <c r="Z602" s="52"/>
      <c r="AA602" s="52"/>
      <c r="AB602" s="52"/>
      <c r="AD602" s="55"/>
    </row>
    <row r="603" spans="1:30">
      <c r="A603" s="51"/>
      <c r="B603" s="52"/>
      <c r="C603" s="53"/>
      <c r="D603" s="52"/>
      <c r="E603" s="52"/>
      <c r="F603" s="52"/>
      <c r="G603" s="52"/>
      <c r="H603" s="52"/>
      <c r="I603" s="52"/>
      <c r="J603" s="52"/>
      <c r="K603" s="52"/>
      <c r="L603" s="52"/>
      <c r="M603" s="52"/>
      <c r="N603" s="52"/>
      <c r="O603" s="59"/>
      <c r="P603" s="52"/>
      <c r="Q603" s="53"/>
      <c r="R603" s="52"/>
      <c r="S603" s="52"/>
      <c r="T603" s="52"/>
      <c r="U603" s="52"/>
      <c r="V603" s="52"/>
      <c r="W603" s="52"/>
      <c r="X603" s="52"/>
      <c r="Y603" s="52"/>
      <c r="Z603" s="52"/>
      <c r="AA603" s="52"/>
      <c r="AB603" s="52"/>
      <c r="AD603" s="55"/>
    </row>
    <row r="604" spans="1:30">
      <c r="A604" s="51"/>
      <c r="B604" s="52"/>
      <c r="C604" s="53"/>
      <c r="D604" s="52"/>
      <c r="E604" s="52"/>
      <c r="F604" s="52"/>
      <c r="G604" s="52"/>
      <c r="H604" s="52"/>
      <c r="I604" s="52"/>
      <c r="J604" s="52"/>
      <c r="K604" s="52"/>
      <c r="L604" s="52"/>
      <c r="M604" s="52"/>
      <c r="N604" s="52"/>
      <c r="O604" s="59"/>
      <c r="P604" s="52"/>
      <c r="Q604" s="53"/>
      <c r="R604" s="52"/>
      <c r="S604" s="52"/>
      <c r="T604" s="52"/>
      <c r="U604" s="52"/>
      <c r="V604" s="52"/>
      <c r="W604" s="52"/>
      <c r="X604" s="52"/>
      <c r="Y604" s="52"/>
      <c r="Z604" s="52"/>
      <c r="AA604" s="52"/>
      <c r="AB604" s="52"/>
      <c r="AD604" s="55"/>
    </row>
    <row r="605" spans="1:30">
      <c r="A605" s="51"/>
      <c r="B605" s="52"/>
      <c r="C605" s="53"/>
      <c r="D605" s="52"/>
      <c r="E605" s="52"/>
      <c r="F605" s="52"/>
      <c r="G605" s="52"/>
      <c r="H605" s="52"/>
      <c r="I605" s="52"/>
      <c r="J605" s="52"/>
      <c r="K605" s="52"/>
      <c r="L605" s="52"/>
      <c r="M605" s="52"/>
      <c r="N605" s="52"/>
      <c r="O605" s="59"/>
      <c r="P605" s="52"/>
      <c r="Q605" s="53"/>
      <c r="R605" s="52"/>
      <c r="S605" s="52"/>
      <c r="T605" s="52"/>
      <c r="U605" s="52"/>
      <c r="V605" s="52"/>
      <c r="W605" s="52"/>
      <c r="X605" s="52"/>
      <c r="Y605" s="52"/>
      <c r="Z605" s="52"/>
      <c r="AA605" s="52"/>
      <c r="AB605" s="52"/>
      <c r="AD605" s="55"/>
    </row>
    <row r="606" spans="1:30">
      <c r="A606" s="51"/>
      <c r="B606" s="52"/>
      <c r="C606" s="53"/>
      <c r="D606" s="52"/>
      <c r="E606" s="52"/>
      <c r="F606" s="52"/>
      <c r="G606" s="52"/>
      <c r="H606" s="52"/>
      <c r="I606" s="52"/>
      <c r="J606" s="52"/>
      <c r="K606" s="52"/>
      <c r="L606" s="52"/>
      <c r="M606" s="52"/>
      <c r="N606" s="52"/>
      <c r="O606" s="59"/>
      <c r="P606" s="52"/>
      <c r="Q606" s="53"/>
      <c r="R606" s="52"/>
      <c r="S606" s="52"/>
      <c r="T606" s="52"/>
      <c r="U606" s="52"/>
      <c r="V606" s="52"/>
      <c r="W606" s="52"/>
      <c r="X606" s="52"/>
      <c r="Y606" s="52"/>
      <c r="Z606" s="52"/>
      <c r="AA606" s="52"/>
      <c r="AB606" s="52"/>
      <c r="AD606" s="55"/>
    </row>
    <row r="607" spans="1:30">
      <c r="A607" s="51"/>
      <c r="B607" s="52"/>
      <c r="C607" s="53"/>
      <c r="D607" s="52"/>
      <c r="E607" s="52"/>
      <c r="F607" s="52"/>
      <c r="G607" s="52"/>
      <c r="H607" s="52"/>
      <c r="I607" s="52"/>
      <c r="J607" s="52"/>
      <c r="K607" s="52"/>
      <c r="L607" s="52"/>
      <c r="M607" s="52"/>
      <c r="N607" s="52"/>
      <c r="O607" s="59"/>
      <c r="P607" s="52"/>
      <c r="Q607" s="53"/>
      <c r="R607" s="52"/>
      <c r="S607" s="52"/>
      <c r="T607" s="52"/>
      <c r="U607" s="52"/>
      <c r="V607" s="52"/>
      <c r="W607" s="52"/>
      <c r="X607" s="52"/>
      <c r="Y607" s="52"/>
      <c r="Z607" s="52"/>
      <c r="AA607" s="52"/>
      <c r="AB607" s="52"/>
      <c r="AD607" s="55"/>
    </row>
    <row r="608" spans="1:30">
      <c r="A608" s="51"/>
      <c r="B608" s="52"/>
      <c r="C608" s="53"/>
      <c r="D608" s="52"/>
      <c r="E608" s="52"/>
      <c r="F608" s="52"/>
      <c r="G608" s="52"/>
      <c r="H608" s="52"/>
      <c r="I608" s="52"/>
      <c r="J608" s="52"/>
      <c r="K608" s="52"/>
      <c r="L608" s="52"/>
      <c r="M608" s="52"/>
      <c r="N608" s="52"/>
      <c r="O608" s="59"/>
      <c r="P608" s="52"/>
      <c r="Q608" s="53"/>
      <c r="R608" s="52"/>
      <c r="S608" s="52"/>
      <c r="T608" s="52"/>
      <c r="U608" s="52"/>
      <c r="V608" s="52"/>
      <c r="W608" s="52"/>
      <c r="X608" s="52"/>
      <c r="Y608" s="52"/>
      <c r="Z608" s="52"/>
      <c r="AA608" s="52"/>
      <c r="AB608" s="52"/>
      <c r="AD608" s="55"/>
    </row>
    <row r="609" spans="1:30">
      <c r="A609" s="51"/>
      <c r="B609" s="52"/>
      <c r="C609" s="53"/>
      <c r="D609" s="52"/>
      <c r="E609" s="52"/>
      <c r="F609" s="52"/>
      <c r="G609" s="52"/>
      <c r="H609" s="52"/>
      <c r="I609" s="52"/>
      <c r="J609" s="52"/>
      <c r="K609" s="52"/>
      <c r="L609" s="52"/>
      <c r="M609" s="52"/>
      <c r="N609" s="52"/>
      <c r="O609" s="59"/>
      <c r="P609" s="52"/>
      <c r="Q609" s="53"/>
      <c r="R609" s="52"/>
      <c r="S609" s="52"/>
      <c r="T609" s="52"/>
      <c r="U609" s="52"/>
      <c r="V609" s="52"/>
      <c r="W609" s="52"/>
      <c r="X609" s="52"/>
      <c r="Y609" s="52"/>
      <c r="Z609" s="52"/>
      <c r="AA609" s="52"/>
      <c r="AB609" s="52"/>
      <c r="AD609" s="55"/>
    </row>
    <row r="610" spans="1:30">
      <c r="A610" s="51"/>
      <c r="B610" s="52"/>
      <c r="C610" s="53"/>
      <c r="D610" s="52"/>
      <c r="E610" s="52"/>
      <c r="F610" s="52"/>
      <c r="G610" s="52"/>
      <c r="H610" s="52"/>
      <c r="I610" s="52"/>
      <c r="J610" s="52"/>
      <c r="K610" s="52"/>
      <c r="L610" s="52"/>
      <c r="M610" s="52"/>
      <c r="N610" s="52"/>
      <c r="O610" s="59"/>
      <c r="P610" s="52"/>
      <c r="Q610" s="53"/>
      <c r="R610" s="52"/>
      <c r="S610" s="52"/>
      <c r="T610" s="52"/>
      <c r="U610" s="52"/>
      <c r="V610" s="52"/>
      <c r="W610" s="52"/>
      <c r="X610" s="52"/>
      <c r="Y610" s="52"/>
      <c r="Z610" s="52"/>
      <c r="AA610" s="52"/>
      <c r="AB610" s="52"/>
      <c r="AD610" s="55"/>
    </row>
    <row r="611" spans="1:30">
      <c r="A611" s="51"/>
      <c r="B611" s="52"/>
      <c r="C611" s="53"/>
      <c r="D611" s="52"/>
      <c r="E611" s="52"/>
      <c r="F611" s="52"/>
      <c r="G611" s="52"/>
      <c r="H611" s="52"/>
      <c r="I611" s="52"/>
      <c r="J611" s="52"/>
      <c r="K611" s="52"/>
      <c r="L611" s="52"/>
      <c r="M611" s="52"/>
      <c r="N611" s="52"/>
      <c r="O611" s="59"/>
      <c r="P611" s="52"/>
      <c r="Q611" s="53"/>
      <c r="R611" s="52"/>
      <c r="S611" s="52"/>
      <c r="T611" s="52"/>
      <c r="U611" s="52"/>
      <c r="V611" s="52"/>
      <c r="W611" s="52"/>
      <c r="X611" s="52"/>
      <c r="Y611" s="52"/>
      <c r="Z611" s="52"/>
      <c r="AA611" s="52"/>
      <c r="AB611" s="52"/>
      <c r="AD611" s="55"/>
    </row>
    <row r="612" spans="1:30">
      <c r="A612" s="51"/>
      <c r="B612" s="52"/>
      <c r="C612" s="53"/>
      <c r="D612" s="52"/>
      <c r="E612" s="52"/>
      <c r="F612" s="52"/>
      <c r="G612" s="52"/>
      <c r="H612" s="52"/>
      <c r="I612" s="52"/>
      <c r="J612" s="52"/>
      <c r="K612" s="52"/>
      <c r="L612" s="52"/>
      <c r="M612" s="52"/>
      <c r="N612" s="52"/>
      <c r="O612" s="59"/>
      <c r="P612" s="52"/>
      <c r="Q612" s="53"/>
      <c r="R612" s="52"/>
      <c r="S612" s="52"/>
      <c r="T612" s="52"/>
      <c r="U612" s="52"/>
      <c r="V612" s="52"/>
      <c r="W612" s="52"/>
      <c r="X612" s="52"/>
      <c r="Y612" s="52"/>
      <c r="Z612" s="52"/>
      <c r="AA612" s="52"/>
      <c r="AB612" s="52"/>
      <c r="AD612" s="55"/>
    </row>
    <row r="613" spans="1:30">
      <c r="A613" s="51"/>
      <c r="B613" s="52"/>
      <c r="C613" s="53"/>
      <c r="D613" s="52"/>
      <c r="E613" s="52"/>
      <c r="F613" s="52"/>
      <c r="G613" s="52"/>
      <c r="H613" s="52"/>
      <c r="I613" s="52"/>
      <c r="J613" s="52"/>
      <c r="K613" s="52"/>
      <c r="L613" s="52"/>
      <c r="M613" s="52"/>
      <c r="N613" s="52"/>
      <c r="O613" s="59"/>
      <c r="P613" s="52"/>
      <c r="Q613" s="53"/>
      <c r="R613" s="52"/>
      <c r="S613" s="52"/>
      <c r="T613" s="52"/>
      <c r="U613" s="52"/>
      <c r="V613" s="52"/>
      <c r="W613" s="52"/>
      <c r="X613" s="52"/>
      <c r="Y613" s="52"/>
      <c r="Z613" s="52"/>
      <c r="AA613" s="52"/>
      <c r="AB613" s="52"/>
      <c r="AD613" s="55"/>
    </row>
    <row r="614" spans="1:30">
      <c r="A614" s="51"/>
      <c r="B614" s="52"/>
      <c r="C614" s="53"/>
      <c r="D614" s="52"/>
      <c r="E614" s="52"/>
      <c r="F614" s="52"/>
      <c r="G614" s="52"/>
      <c r="H614" s="52"/>
      <c r="I614" s="52"/>
      <c r="J614" s="52"/>
      <c r="K614" s="52"/>
      <c r="L614" s="52"/>
      <c r="M614" s="52"/>
      <c r="N614" s="52"/>
      <c r="O614" s="59"/>
      <c r="P614" s="52"/>
      <c r="Q614" s="53"/>
      <c r="R614" s="52"/>
      <c r="S614" s="52"/>
      <c r="T614" s="52"/>
      <c r="U614" s="52"/>
      <c r="V614" s="52"/>
      <c r="W614" s="52"/>
      <c r="X614" s="52"/>
      <c r="Y614" s="52"/>
      <c r="Z614" s="52"/>
      <c r="AA614" s="52"/>
      <c r="AB614" s="52"/>
      <c r="AD614" s="55"/>
    </row>
    <row r="615" spans="1:30">
      <c r="A615" s="51"/>
      <c r="B615" s="52"/>
      <c r="C615" s="53"/>
      <c r="D615" s="52"/>
      <c r="E615" s="52"/>
      <c r="F615" s="52"/>
      <c r="G615" s="52"/>
      <c r="H615" s="52"/>
      <c r="I615" s="52"/>
      <c r="J615" s="52"/>
      <c r="K615" s="52"/>
      <c r="L615" s="52"/>
      <c r="M615" s="52"/>
      <c r="N615" s="52"/>
      <c r="O615" s="59"/>
      <c r="P615" s="52"/>
      <c r="Q615" s="53"/>
      <c r="R615" s="52"/>
      <c r="S615" s="52"/>
      <c r="T615" s="52"/>
      <c r="U615" s="52"/>
      <c r="V615" s="52"/>
      <c r="W615" s="52"/>
      <c r="X615" s="52"/>
      <c r="Y615" s="52"/>
      <c r="Z615" s="52"/>
      <c r="AA615" s="52"/>
      <c r="AB615" s="52"/>
      <c r="AD615" s="55"/>
    </row>
    <row r="616" spans="1:30">
      <c r="A616" s="51"/>
      <c r="B616" s="52"/>
      <c r="C616" s="53"/>
      <c r="D616" s="52"/>
      <c r="E616" s="52"/>
      <c r="F616" s="52"/>
      <c r="G616" s="52"/>
      <c r="H616" s="52"/>
      <c r="I616" s="52"/>
      <c r="J616" s="52"/>
      <c r="K616" s="52"/>
      <c r="L616" s="52"/>
      <c r="M616" s="52"/>
      <c r="N616" s="52"/>
      <c r="O616" s="59"/>
      <c r="P616" s="52"/>
      <c r="Q616" s="53"/>
      <c r="R616" s="52"/>
      <c r="S616" s="52"/>
      <c r="T616" s="52"/>
      <c r="U616" s="52"/>
      <c r="V616" s="52"/>
      <c r="W616" s="52"/>
      <c r="X616" s="52"/>
      <c r="Y616" s="52"/>
      <c r="Z616" s="52"/>
      <c r="AA616" s="52"/>
      <c r="AB616" s="52"/>
      <c r="AD616" s="55"/>
    </row>
    <row r="617" spans="1:30">
      <c r="A617" s="51"/>
      <c r="B617" s="52"/>
      <c r="C617" s="53"/>
      <c r="D617" s="52"/>
      <c r="E617" s="52"/>
      <c r="F617" s="52"/>
      <c r="G617" s="52"/>
      <c r="H617" s="52"/>
      <c r="I617" s="52"/>
      <c r="J617" s="52"/>
      <c r="K617" s="52"/>
      <c r="L617" s="52"/>
      <c r="M617" s="52"/>
      <c r="N617" s="52"/>
      <c r="O617" s="59"/>
      <c r="P617" s="52"/>
      <c r="Q617" s="53"/>
      <c r="R617" s="52"/>
      <c r="S617" s="52"/>
      <c r="T617" s="52"/>
      <c r="U617" s="52"/>
      <c r="V617" s="52"/>
      <c r="W617" s="52"/>
      <c r="X617" s="52"/>
      <c r="Y617" s="52"/>
      <c r="Z617" s="52"/>
      <c r="AA617" s="52"/>
      <c r="AB617" s="52"/>
      <c r="AD617" s="55"/>
    </row>
    <row r="618" spans="1:30">
      <c r="A618" s="51"/>
      <c r="B618" s="52"/>
      <c r="C618" s="53"/>
      <c r="D618" s="52"/>
      <c r="E618" s="52"/>
      <c r="F618" s="52"/>
      <c r="G618" s="52"/>
      <c r="H618" s="52"/>
      <c r="I618" s="52"/>
      <c r="J618" s="52"/>
      <c r="K618" s="52"/>
      <c r="L618" s="52"/>
      <c r="M618" s="52"/>
      <c r="N618" s="52"/>
      <c r="O618" s="59"/>
      <c r="P618" s="52"/>
      <c r="Q618" s="53"/>
      <c r="R618" s="52"/>
      <c r="S618" s="52"/>
      <c r="T618" s="52"/>
      <c r="U618" s="52"/>
      <c r="V618" s="52"/>
      <c r="W618" s="52"/>
      <c r="X618" s="52"/>
      <c r="Y618" s="52"/>
      <c r="Z618" s="52"/>
      <c r="AA618" s="52"/>
      <c r="AB618" s="52"/>
      <c r="AD618" s="55"/>
    </row>
    <row r="619" spans="1:30">
      <c r="A619" s="51"/>
      <c r="B619" s="52"/>
      <c r="C619" s="53"/>
      <c r="D619" s="52"/>
      <c r="E619" s="52"/>
      <c r="F619" s="52"/>
      <c r="G619" s="52"/>
      <c r="H619" s="52"/>
      <c r="I619" s="52"/>
      <c r="J619" s="52"/>
      <c r="K619" s="52"/>
      <c r="L619" s="52"/>
      <c r="M619" s="52"/>
      <c r="N619" s="52"/>
      <c r="O619" s="59"/>
      <c r="P619" s="52"/>
      <c r="Q619" s="53"/>
      <c r="R619" s="52"/>
      <c r="S619" s="52"/>
      <c r="T619" s="52"/>
      <c r="U619" s="52"/>
      <c r="V619" s="52"/>
      <c r="W619" s="52"/>
      <c r="X619" s="52"/>
      <c r="Y619" s="52"/>
      <c r="Z619" s="52"/>
      <c r="AA619" s="52"/>
      <c r="AB619" s="52"/>
      <c r="AD619" s="55"/>
    </row>
    <row r="620" spans="1:30">
      <c r="A620" s="51"/>
      <c r="B620" s="52"/>
      <c r="C620" s="53"/>
      <c r="D620" s="52"/>
      <c r="E620" s="52"/>
      <c r="F620" s="52"/>
      <c r="G620" s="52"/>
      <c r="H620" s="52"/>
      <c r="I620" s="52"/>
      <c r="J620" s="52"/>
      <c r="K620" s="52"/>
      <c r="L620" s="52"/>
      <c r="M620" s="52"/>
      <c r="N620" s="52"/>
      <c r="O620" s="59"/>
      <c r="P620" s="52"/>
      <c r="Q620" s="53"/>
      <c r="R620" s="52"/>
      <c r="S620" s="52"/>
      <c r="T620" s="52"/>
      <c r="U620" s="52"/>
      <c r="V620" s="52"/>
      <c r="W620" s="52"/>
      <c r="X620" s="52"/>
      <c r="Y620" s="52"/>
      <c r="Z620" s="52"/>
      <c r="AA620" s="52"/>
      <c r="AB620" s="52"/>
      <c r="AD620" s="55"/>
    </row>
    <row r="621" spans="1:30">
      <c r="A621" s="51"/>
      <c r="B621" s="52"/>
      <c r="C621" s="53"/>
      <c r="D621" s="52"/>
      <c r="E621" s="52"/>
      <c r="F621" s="52"/>
      <c r="G621" s="52"/>
      <c r="H621" s="52"/>
      <c r="I621" s="52"/>
      <c r="J621" s="52"/>
      <c r="K621" s="52"/>
      <c r="L621" s="52"/>
      <c r="M621" s="52"/>
      <c r="N621" s="52"/>
      <c r="O621" s="59"/>
      <c r="P621" s="52"/>
      <c r="Q621" s="53"/>
      <c r="R621" s="52"/>
      <c r="S621" s="52"/>
      <c r="T621" s="52"/>
      <c r="U621" s="52"/>
      <c r="V621" s="52"/>
      <c r="W621" s="52"/>
      <c r="X621" s="52"/>
      <c r="Y621" s="52"/>
      <c r="Z621" s="52"/>
      <c r="AA621" s="52"/>
      <c r="AB621" s="52"/>
      <c r="AD621" s="55"/>
    </row>
    <row r="622" spans="1:30">
      <c r="A622" s="51"/>
      <c r="B622" s="52"/>
      <c r="C622" s="53"/>
      <c r="D622" s="52"/>
      <c r="E622" s="52"/>
      <c r="F622" s="52"/>
      <c r="G622" s="52"/>
      <c r="H622" s="52"/>
      <c r="I622" s="52"/>
      <c r="J622" s="52"/>
      <c r="K622" s="52"/>
      <c r="L622" s="52"/>
      <c r="M622" s="52"/>
      <c r="N622" s="52"/>
      <c r="O622" s="59"/>
      <c r="P622" s="52"/>
      <c r="Q622" s="53"/>
      <c r="R622" s="52"/>
      <c r="S622" s="52"/>
      <c r="T622" s="52"/>
      <c r="U622" s="52"/>
      <c r="V622" s="52"/>
      <c r="W622" s="52"/>
      <c r="X622" s="52"/>
      <c r="Y622" s="52"/>
      <c r="Z622" s="52"/>
      <c r="AA622" s="52"/>
      <c r="AB622" s="52"/>
      <c r="AD622" s="55"/>
    </row>
    <row r="623" spans="1:30">
      <c r="A623" s="51"/>
      <c r="B623" s="52"/>
      <c r="C623" s="53"/>
      <c r="D623" s="52"/>
      <c r="E623" s="52"/>
      <c r="F623" s="52"/>
      <c r="G623" s="52"/>
      <c r="H623" s="52"/>
      <c r="I623" s="52"/>
      <c r="J623" s="52"/>
      <c r="K623" s="52"/>
      <c r="L623" s="52"/>
      <c r="M623" s="52"/>
      <c r="N623" s="52"/>
      <c r="O623" s="59"/>
      <c r="P623" s="52"/>
      <c r="Q623" s="53"/>
      <c r="R623" s="52"/>
      <c r="S623" s="52"/>
      <c r="T623" s="52"/>
      <c r="U623" s="52"/>
      <c r="V623" s="52"/>
      <c r="W623" s="52"/>
      <c r="X623" s="52"/>
      <c r="Y623" s="52"/>
      <c r="Z623" s="52"/>
      <c r="AA623" s="52"/>
      <c r="AB623" s="52"/>
      <c r="AD623" s="55"/>
    </row>
    <row r="624" spans="1:30">
      <c r="A624" s="51"/>
      <c r="B624" s="52"/>
      <c r="C624" s="53"/>
      <c r="D624" s="52"/>
      <c r="E624" s="52"/>
      <c r="F624" s="52"/>
      <c r="G624" s="52"/>
      <c r="H624" s="52"/>
      <c r="I624" s="52"/>
      <c r="J624" s="52"/>
      <c r="K624" s="52"/>
      <c r="L624" s="52"/>
      <c r="M624" s="52"/>
      <c r="N624" s="52"/>
      <c r="O624" s="59"/>
      <c r="P624" s="52"/>
      <c r="Q624" s="53"/>
      <c r="R624" s="52"/>
      <c r="S624" s="52"/>
      <c r="T624" s="52"/>
      <c r="U624" s="52"/>
      <c r="V624" s="52"/>
      <c r="W624" s="52"/>
      <c r="X624" s="52"/>
      <c r="Y624" s="52"/>
      <c r="Z624" s="52"/>
      <c r="AA624" s="52"/>
      <c r="AB624" s="52"/>
      <c r="AD624" s="55"/>
    </row>
    <row r="625" spans="1:30">
      <c r="A625" s="51"/>
      <c r="B625" s="52"/>
      <c r="C625" s="53"/>
      <c r="D625" s="52"/>
      <c r="E625" s="52"/>
      <c r="F625" s="52"/>
      <c r="G625" s="52"/>
      <c r="H625" s="52"/>
      <c r="I625" s="52"/>
      <c r="J625" s="52"/>
      <c r="K625" s="52"/>
      <c r="L625" s="52"/>
      <c r="M625" s="52"/>
      <c r="N625" s="52"/>
      <c r="O625" s="59"/>
      <c r="P625" s="52"/>
      <c r="Q625" s="53"/>
      <c r="R625" s="52"/>
      <c r="S625" s="52"/>
      <c r="T625" s="52"/>
      <c r="U625" s="52"/>
      <c r="V625" s="52"/>
      <c r="W625" s="52"/>
      <c r="X625" s="52"/>
      <c r="Y625" s="52"/>
      <c r="Z625" s="52"/>
      <c r="AA625" s="52"/>
      <c r="AB625" s="52"/>
      <c r="AD625" s="55"/>
    </row>
    <row r="626" spans="1:30">
      <c r="A626" s="51"/>
      <c r="B626" s="52"/>
      <c r="C626" s="53"/>
      <c r="D626" s="52"/>
      <c r="E626" s="52"/>
      <c r="F626" s="52"/>
      <c r="G626" s="52"/>
      <c r="H626" s="52"/>
      <c r="I626" s="52"/>
      <c r="J626" s="52"/>
      <c r="K626" s="52"/>
      <c r="L626" s="52"/>
      <c r="M626" s="52"/>
      <c r="N626" s="52"/>
      <c r="O626" s="59"/>
      <c r="P626" s="52"/>
      <c r="Q626" s="53"/>
      <c r="R626" s="52"/>
      <c r="S626" s="52"/>
      <c r="T626" s="52"/>
      <c r="U626" s="52"/>
      <c r="V626" s="52"/>
      <c r="W626" s="52"/>
      <c r="X626" s="52"/>
      <c r="Y626" s="52"/>
      <c r="Z626" s="52"/>
      <c r="AA626" s="52"/>
      <c r="AB626" s="52"/>
      <c r="AD626" s="55"/>
    </row>
    <row r="627" spans="1:30">
      <c r="A627" s="51"/>
      <c r="B627" s="52"/>
      <c r="C627" s="53"/>
      <c r="D627" s="52"/>
      <c r="E627" s="52"/>
      <c r="F627" s="52"/>
      <c r="G627" s="52"/>
      <c r="H627" s="52"/>
      <c r="I627" s="52"/>
      <c r="J627" s="52"/>
      <c r="K627" s="52"/>
      <c r="L627" s="52"/>
      <c r="M627" s="52"/>
      <c r="N627" s="52"/>
      <c r="O627" s="59"/>
      <c r="P627" s="52"/>
      <c r="Q627" s="53"/>
      <c r="R627" s="52"/>
      <c r="S627" s="52"/>
      <c r="T627" s="52"/>
      <c r="U627" s="52"/>
      <c r="V627" s="52"/>
      <c r="W627" s="52"/>
      <c r="X627" s="52"/>
      <c r="Y627" s="52"/>
      <c r="Z627" s="52"/>
      <c r="AA627" s="52"/>
      <c r="AB627" s="52"/>
      <c r="AD627" s="55"/>
    </row>
    <row r="628" spans="1:30">
      <c r="A628" s="51"/>
      <c r="B628" s="52"/>
      <c r="C628" s="53"/>
      <c r="D628" s="52"/>
      <c r="E628" s="52"/>
      <c r="F628" s="52"/>
      <c r="G628" s="52"/>
      <c r="H628" s="52"/>
      <c r="I628" s="52"/>
      <c r="J628" s="52"/>
      <c r="K628" s="52"/>
      <c r="L628" s="52"/>
      <c r="M628" s="52"/>
      <c r="N628" s="52"/>
      <c r="O628" s="59"/>
      <c r="P628" s="52"/>
      <c r="Q628" s="53"/>
      <c r="R628" s="52"/>
      <c r="S628" s="52"/>
      <c r="T628" s="52"/>
      <c r="U628" s="52"/>
      <c r="V628" s="52"/>
      <c r="W628" s="52"/>
      <c r="X628" s="52"/>
      <c r="Y628" s="52"/>
      <c r="Z628" s="52"/>
      <c r="AA628" s="52"/>
      <c r="AB628" s="52"/>
      <c r="AD628" s="55"/>
    </row>
    <row r="629" spans="1:30">
      <c r="A629" s="51"/>
      <c r="B629" s="52"/>
      <c r="C629" s="53"/>
      <c r="D629" s="52"/>
      <c r="E629" s="52"/>
      <c r="F629" s="52"/>
      <c r="G629" s="52"/>
      <c r="H629" s="52"/>
      <c r="I629" s="52"/>
      <c r="J629" s="52"/>
      <c r="K629" s="52"/>
      <c r="L629" s="52"/>
      <c r="M629" s="52"/>
      <c r="N629" s="52"/>
      <c r="O629" s="59"/>
      <c r="P629" s="52"/>
      <c r="Q629" s="53"/>
      <c r="R629" s="52"/>
      <c r="S629" s="52"/>
      <c r="T629" s="52"/>
      <c r="U629" s="52"/>
      <c r="V629" s="52"/>
      <c r="W629" s="52"/>
      <c r="X629" s="52"/>
      <c r="Y629" s="52"/>
      <c r="Z629" s="52"/>
      <c r="AA629" s="52"/>
      <c r="AB629" s="52"/>
      <c r="AD629" s="55"/>
    </row>
    <row r="630" spans="1:30">
      <c r="A630" s="51"/>
      <c r="B630" s="52"/>
      <c r="C630" s="53"/>
      <c r="D630" s="52"/>
      <c r="E630" s="52"/>
      <c r="F630" s="52"/>
      <c r="G630" s="52"/>
      <c r="H630" s="52"/>
      <c r="I630" s="52"/>
      <c r="J630" s="52"/>
      <c r="K630" s="52"/>
      <c r="L630" s="52"/>
      <c r="M630" s="52"/>
      <c r="N630" s="52"/>
      <c r="O630" s="59"/>
      <c r="P630" s="52"/>
      <c r="Q630" s="53"/>
      <c r="R630" s="52"/>
      <c r="S630" s="52"/>
      <c r="T630" s="52"/>
      <c r="U630" s="52"/>
      <c r="V630" s="52"/>
      <c r="W630" s="52"/>
      <c r="X630" s="52"/>
      <c r="Y630" s="52"/>
      <c r="Z630" s="52"/>
      <c r="AA630" s="52"/>
      <c r="AB630" s="52"/>
      <c r="AD630" s="55"/>
    </row>
    <row r="631" spans="1:30">
      <c r="A631" s="51"/>
      <c r="B631" s="52"/>
      <c r="C631" s="53"/>
      <c r="D631" s="52"/>
      <c r="E631" s="52"/>
      <c r="F631" s="52"/>
      <c r="G631" s="52"/>
      <c r="H631" s="52"/>
      <c r="I631" s="52"/>
      <c r="J631" s="52"/>
      <c r="K631" s="52"/>
      <c r="L631" s="52"/>
      <c r="M631" s="52"/>
      <c r="N631" s="52"/>
      <c r="O631" s="59"/>
      <c r="P631" s="52"/>
      <c r="Q631" s="53"/>
      <c r="R631" s="52"/>
      <c r="S631" s="52"/>
      <c r="T631" s="52"/>
      <c r="U631" s="52"/>
      <c r="V631" s="52"/>
      <c r="W631" s="52"/>
      <c r="X631" s="52"/>
      <c r="Y631" s="52"/>
      <c r="Z631" s="52"/>
      <c r="AA631" s="52"/>
      <c r="AB631" s="52"/>
      <c r="AD631" s="55"/>
    </row>
    <row r="632" spans="1:30">
      <c r="A632" s="51"/>
      <c r="B632" s="52"/>
      <c r="C632" s="53"/>
      <c r="D632" s="52"/>
      <c r="E632" s="52"/>
      <c r="F632" s="52"/>
      <c r="G632" s="52"/>
      <c r="H632" s="52"/>
      <c r="I632" s="52"/>
      <c r="J632" s="52"/>
      <c r="K632" s="52"/>
      <c r="L632" s="52"/>
      <c r="M632" s="52"/>
      <c r="N632" s="52"/>
      <c r="O632" s="59"/>
      <c r="P632" s="52"/>
      <c r="Q632" s="53"/>
      <c r="R632" s="52"/>
      <c r="S632" s="52"/>
      <c r="T632" s="52"/>
      <c r="U632" s="52"/>
      <c r="V632" s="52"/>
      <c r="W632" s="52"/>
      <c r="X632" s="52"/>
      <c r="Y632" s="52"/>
      <c r="Z632" s="52"/>
      <c r="AA632" s="52"/>
      <c r="AB632" s="52"/>
      <c r="AD632" s="55"/>
    </row>
    <row r="633" spans="1:30">
      <c r="A633" s="51"/>
      <c r="B633" s="52"/>
      <c r="C633" s="53"/>
      <c r="D633" s="52"/>
      <c r="E633" s="52"/>
      <c r="F633" s="52"/>
      <c r="G633" s="52"/>
      <c r="H633" s="52"/>
      <c r="I633" s="52"/>
      <c r="J633" s="52"/>
      <c r="K633" s="52"/>
      <c r="L633" s="52"/>
      <c r="M633" s="52"/>
      <c r="N633" s="52"/>
      <c r="O633" s="59"/>
      <c r="P633" s="52"/>
      <c r="Q633" s="53"/>
      <c r="R633" s="52"/>
      <c r="S633" s="52"/>
      <c r="T633" s="52"/>
      <c r="U633" s="52"/>
      <c r="V633" s="52"/>
      <c r="W633" s="52"/>
      <c r="X633" s="52"/>
      <c r="Y633" s="52"/>
      <c r="Z633" s="52"/>
      <c r="AA633" s="52"/>
      <c r="AB633" s="52"/>
      <c r="AD633" s="55"/>
    </row>
    <row r="634" spans="1:30">
      <c r="A634" s="51"/>
      <c r="B634" s="52"/>
      <c r="C634" s="53"/>
      <c r="D634" s="52"/>
      <c r="E634" s="52"/>
      <c r="F634" s="52"/>
      <c r="G634" s="52"/>
      <c r="H634" s="52"/>
      <c r="I634" s="52"/>
      <c r="J634" s="52"/>
      <c r="K634" s="52"/>
      <c r="L634" s="52"/>
      <c r="M634" s="52"/>
      <c r="N634" s="52"/>
      <c r="O634" s="59"/>
      <c r="P634" s="52"/>
      <c r="Q634" s="53"/>
      <c r="R634" s="52"/>
      <c r="S634" s="52"/>
      <c r="T634" s="52"/>
      <c r="U634" s="52"/>
      <c r="V634" s="52"/>
      <c r="W634" s="52"/>
      <c r="X634" s="52"/>
      <c r="Y634" s="52"/>
      <c r="Z634" s="52"/>
      <c r="AA634" s="52"/>
      <c r="AB634" s="52"/>
      <c r="AD634" s="55"/>
    </row>
    <row r="635" spans="1:30">
      <c r="A635" s="51"/>
      <c r="B635" s="52"/>
      <c r="C635" s="53"/>
      <c r="D635" s="52"/>
      <c r="E635" s="52"/>
      <c r="F635" s="52"/>
      <c r="G635" s="52"/>
      <c r="H635" s="52"/>
      <c r="I635" s="52"/>
      <c r="J635" s="52"/>
      <c r="K635" s="52"/>
      <c r="L635" s="52"/>
      <c r="M635" s="52"/>
      <c r="N635" s="52"/>
      <c r="O635" s="59"/>
      <c r="P635" s="52"/>
      <c r="Q635" s="53"/>
      <c r="R635" s="52"/>
      <c r="S635" s="52"/>
      <c r="T635" s="52"/>
      <c r="U635" s="52"/>
      <c r="V635" s="52"/>
      <c r="W635" s="52"/>
      <c r="X635" s="52"/>
      <c r="Y635" s="52"/>
      <c r="Z635" s="52"/>
      <c r="AA635" s="52"/>
      <c r="AB635" s="52"/>
      <c r="AD635" s="55"/>
    </row>
    <row r="636" spans="1:30">
      <c r="A636" s="51"/>
      <c r="B636" s="52"/>
      <c r="C636" s="53"/>
      <c r="D636" s="52"/>
      <c r="E636" s="52"/>
      <c r="F636" s="52"/>
      <c r="G636" s="52"/>
      <c r="H636" s="52"/>
      <c r="I636" s="52"/>
      <c r="J636" s="52"/>
      <c r="K636" s="52"/>
      <c r="L636" s="52"/>
      <c r="M636" s="52"/>
      <c r="N636" s="52"/>
      <c r="O636" s="59"/>
      <c r="P636" s="52"/>
      <c r="Q636" s="53"/>
      <c r="R636" s="52"/>
      <c r="S636" s="52"/>
      <c r="T636" s="52"/>
      <c r="U636" s="52"/>
      <c r="V636" s="52"/>
      <c r="W636" s="52"/>
      <c r="X636" s="52"/>
      <c r="Y636" s="52"/>
      <c r="Z636" s="52"/>
      <c r="AA636" s="52"/>
      <c r="AB636" s="52"/>
      <c r="AD636" s="55"/>
    </row>
    <row r="637" spans="1:30">
      <c r="A637" s="51"/>
      <c r="B637" s="52"/>
      <c r="C637" s="53"/>
      <c r="D637" s="52"/>
      <c r="E637" s="52"/>
      <c r="F637" s="52"/>
      <c r="G637" s="52"/>
      <c r="H637" s="52"/>
      <c r="I637" s="52"/>
      <c r="J637" s="52"/>
      <c r="K637" s="52"/>
      <c r="L637" s="52"/>
      <c r="M637" s="52"/>
      <c r="N637" s="52"/>
      <c r="O637" s="59"/>
      <c r="P637" s="52"/>
      <c r="Q637" s="53"/>
      <c r="R637" s="52"/>
      <c r="S637" s="52"/>
      <c r="T637" s="52"/>
      <c r="U637" s="52"/>
      <c r="V637" s="52"/>
      <c r="W637" s="52"/>
      <c r="X637" s="52"/>
      <c r="Y637" s="52"/>
      <c r="Z637" s="52"/>
      <c r="AA637" s="52"/>
      <c r="AB637" s="52"/>
      <c r="AD637" s="55"/>
    </row>
    <row r="638" spans="1:30">
      <c r="A638" s="51"/>
      <c r="B638" s="52"/>
      <c r="C638" s="53"/>
      <c r="D638" s="52"/>
      <c r="E638" s="52"/>
      <c r="F638" s="52"/>
      <c r="G638" s="52"/>
      <c r="H638" s="52"/>
      <c r="I638" s="52"/>
      <c r="J638" s="52"/>
      <c r="K638" s="52"/>
      <c r="L638" s="52"/>
      <c r="M638" s="52"/>
      <c r="N638" s="52"/>
      <c r="O638" s="59"/>
      <c r="P638" s="52"/>
      <c r="Q638" s="53"/>
      <c r="R638" s="52"/>
      <c r="S638" s="52"/>
      <c r="T638" s="52"/>
      <c r="U638" s="52"/>
      <c r="V638" s="52"/>
      <c r="W638" s="52"/>
      <c r="X638" s="52"/>
      <c r="Y638" s="52"/>
      <c r="Z638" s="52"/>
      <c r="AA638" s="52"/>
      <c r="AB638" s="52"/>
      <c r="AD638" s="55"/>
    </row>
    <row r="639" spans="1:30">
      <c r="A639" s="51"/>
      <c r="B639" s="52"/>
      <c r="C639" s="53"/>
      <c r="D639" s="52"/>
      <c r="E639" s="52"/>
      <c r="F639" s="52"/>
      <c r="G639" s="52"/>
      <c r="H639" s="52"/>
      <c r="I639" s="52"/>
      <c r="J639" s="52"/>
      <c r="K639" s="52"/>
      <c r="L639" s="52"/>
      <c r="M639" s="52"/>
      <c r="N639" s="52"/>
      <c r="O639" s="59"/>
      <c r="P639" s="52"/>
      <c r="Q639" s="53"/>
      <c r="R639" s="52"/>
      <c r="S639" s="52"/>
      <c r="T639" s="52"/>
      <c r="U639" s="52"/>
      <c r="V639" s="52"/>
      <c r="W639" s="52"/>
      <c r="X639" s="52"/>
      <c r="Y639" s="52"/>
      <c r="Z639" s="52"/>
      <c r="AA639" s="52"/>
      <c r="AB639" s="52"/>
      <c r="AD639" s="55"/>
    </row>
    <row r="640" spans="1:30">
      <c r="A640" s="51"/>
      <c r="B640" s="52"/>
      <c r="C640" s="53"/>
      <c r="D640" s="52"/>
      <c r="E640" s="52"/>
      <c r="F640" s="52"/>
      <c r="G640" s="52"/>
      <c r="H640" s="52"/>
      <c r="I640" s="52"/>
      <c r="J640" s="52"/>
      <c r="K640" s="52"/>
      <c r="L640" s="52"/>
      <c r="M640" s="52"/>
      <c r="N640" s="52"/>
      <c r="O640" s="59"/>
      <c r="P640" s="52"/>
      <c r="Q640" s="53"/>
      <c r="R640" s="52"/>
      <c r="S640" s="52"/>
      <c r="T640" s="52"/>
      <c r="U640" s="52"/>
      <c r="V640" s="52"/>
      <c r="W640" s="52"/>
      <c r="X640" s="52"/>
      <c r="Y640" s="52"/>
      <c r="Z640" s="52"/>
      <c r="AA640" s="52"/>
      <c r="AB640" s="52"/>
      <c r="AD640" s="55"/>
    </row>
    <row r="641" spans="1:30">
      <c r="A641" s="51"/>
      <c r="B641" s="52"/>
      <c r="C641" s="53"/>
      <c r="D641" s="52"/>
      <c r="E641" s="52"/>
      <c r="F641" s="52"/>
      <c r="G641" s="52"/>
      <c r="H641" s="52"/>
      <c r="I641" s="52"/>
      <c r="J641" s="52"/>
      <c r="K641" s="52"/>
      <c r="L641" s="52"/>
      <c r="M641" s="52"/>
      <c r="N641" s="52"/>
      <c r="O641" s="59"/>
      <c r="P641" s="52"/>
      <c r="Q641" s="53"/>
      <c r="R641" s="52"/>
      <c r="S641" s="52"/>
      <c r="T641" s="52"/>
      <c r="U641" s="52"/>
      <c r="V641" s="52"/>
      <c r="W641" s="52"/>
      <c r="X641" s="52"/>
      <c r="Y641" s="52"/>
      <c r="Z641" s="52"/>
      <c r="AA641" s="52"/>
      <c r="AB641" s="52"/>
      <c r="AD641" s="55"/>
    </row>
    <row r="642" spans="1:30">
      <c r="A642" s="51"/>
      <c r="B642" s="52"/>
      <c r="C642" s="53"/>
      <c r="D642" s="52"/>
      <c r="E642" s="52"/>
      <c r="F642" s="52"/>
      <c r="G642" s="52"/>
      <c r="H642" s="52"/>
      <c r="I642" s="52"/>
      <c r="J642" s="52"/>
      <c r="K642" s="52"/>
      <c r="L642" s="52"/>
      <c r="M642" s="52"/>
      <c r="N642" s="52"/>
      <c r="O642" s="59"/>
      <c r="P642" s="52"/>
      <c r="Q642" s="53"/>
      <c r="R642" s="52"/>
      <c r="S642" s="52"/>
      <c r="T642" s="52"/>
      <c r="U642" s="52"/>
      <c r="V642" s="52"/>
      <c r="W642" s="52"/>
      <c r="X642" s="52"/>
      <c r="Y642" s="52"/>
      <c r="Z642" s="52"/>
      <c r="AA642" s="52"/>
      <c r="AB642" s="52"/>
      <c r="AD642" s="55"/>
    </row>
    <row r="643" spans="1:30">
      <c r="A643" s="51"/>
      <c r="B643" s="52"/>
      <c r="C643" s="53"/>
      <c r="D643" s="52"/>
      <c r="E643" s="52"/>
      <c r="F643" s="52"/>
      <c r="G643" s="52"/>
      <c r="H643" s="52"/>
      <c r="I643" s="52"/>
      <c r="J643" s="52"/>
      <c r="K643" s="52"/>
      <c r="L643" s="52"/>
      <c r="M643" s="52"/>
      <c r="N643" s="52"/>
      <c r="O643" s="59"/>
      <c r="P643" s="52"/>
      <c r="Q643" s="53"/>
      <c r="R643" s="52"/>
      <c r="S643" s="52"/>
      <c r="T643" s="52"/>
      <c r="U643" s="52"/>
      <c r="V643" s="52"/>
      <c r="W643" s="52"/>
      <c r="X643" s="52"/>
      <c r="Y643" s="52"/>
      <c r="Z643" s="52"/>
      <c r="AA643" s="52"/>
      <c r="AB643" s="52"/>
      <c r="AD643" s="55"/>
    </row>
    <row r="644" spans="1:30">
      <c r="A644" s="51"/>
      <c r="B644" s="52"/>
      <c r="C644" s="53"/>
      <c r="D644" s="52"/>
      <c r="E644" s="52"/>
      <c r="F644" s="52"/>
      <c r="G644" s="52"/>
      <c r="H644" s="52"/>
      <c r="I644" s="52"/>
      <c r="J644" s="52"/>
      <c r="K644" s="52"/>
      <c r="L644" s="52"/>
      <c r="M644" s="52"/>
      <c r="N644" s="52"/>
      <c r="O644" s="59"/>
      <c r="P644" s="52"/>
      <c r="Q644" s="53"/>
      <c r="R644" s="52"/>
      <c r="S644" s="52"/>
      <c r="T644" s="52"/>
      <c r="U644" s="52"/>
      <c r="V644" s="52"/>
      <c r="W644" s="52"/>
      <c r="X644" s="52"/>
      <c r="Y644" s="52"/>
      <c r="Z644" s="52"/>
      <c r="AA644" s="52"/>
      <c r="AB644" s="52"/>
      <c r="AD644" s="55"/>
    </row>
    <row r="645" spans="1:30">
      <c r="A645" s="51"/>
      <c r="B645" s="52"/>
      <c r="C645" s="53"/>
      <c r="D645" s="52"/>
      <c r="E645" s="52"/>
      <c r="F645" s="52"/>
      <c r="G645" s="52"/>
      <c r="H645" s="52"/>
      <c r="I645" s="52"/>
      <c r="J645" s="52"/>
      <c r="K645" s="52"/>
      <c r="L645" s="52"/>
      <c r="M645" s="52"/>
      <c r="N645" s="52"/>
      <c r="O645" s="59"/>
      <c r="P645" s="52"/>
      <c r="Q645" s="53"/>
      <c r="R645" s="52"/>
      <c r="S645" s="52"/>
      <c r="T645" s="52"/>
      <c r="U645" s="52"/>
      <c r="V645" s="52"/>
      <c r="W645" s="52"/>
      <c r="X645" s="52"/>
      <c r="Y645" s="52"/>
      <c r="Z645" s="52"/>
      <c r="AA645" s="52"/>
      <c r="AB645" s="52"/>
      <c r="AD645" s="55"/>
    </row>
    <row r="646" spans="1:30">
      <c r="A646" s="51"/>
      <c r="B646" s="52"/>
      <c r="C646" s="53"/>
      <c r="D646" s="52"/>
      <c r="E646" s="52"/>
      <c r="F646" s="52"/>
      <c r="G646" s="52"/>
      <c r="H646" s="52"/>
      <c r="I646" s="52"/>
      <c r="J646" s="52"/>
      <c r="K646" s="52"/>
      <c r="L646" s="52"/>
      <c r="M646" s="52"/>
      <c r="N646" s="52"/>
      <c r="O646" s="59"/>
      <c r="P646" s="52"/>
      <c r="Q646" s="53"/>
      <c r="R646" s="52"/>
      <c r="S646" s="52"/>
      <c r="T646" s="52"/>
      <c r="U646" s="52"/>
      <c r="V646" s="52"/>
      <c r="W646" s="52"/>
      <c r="X646" s="52"/>
      <c r="Y646" s="52"/>
      <c r="Z646" s="52"/>
      <c r="AA646" s="52"/>
      <c r="AB646" s="52"/>
      <c r="AD646" s="55"/>
    </row>
    <row r="647" spans="1:30">
      <c r="A647" s="51"/>
      <c r="B647" s="52"/>
      <c r="C647" s="53"/>
      <c r="D647" s="52"/>
      <c r="E647" s="52"/>
      <c r="F647" s="52"/>
      <c r="G647" s="52"/>
      <c r="H647" s="52"/>
      <c r="I647" s="52"/>
      <c r="J647" s="52"/>
      <c r="K647" s="52"/>
      <c r="L647" s="52"/>
      <c r="M647" s="52"/>
      <c r="N647" s="52"/>
      <c r="O647" s="59"/>
      <c r="P647" s="52"/>
      <c r="Q647" s="53"/>
      <c r="R647" s="52"/>
      <c r="S647" s="52"/>
      <c r="T647" s="52"/>
      <c r="U647" s="52"/>
      <c r="V647" s="52"/>
      <c r="W647" s="52"/>
      <c r="X647" s="52"/>
      <c r="Y647" s="52"/>
      <c r="Z647" s="52"/>
      <c r="AA647" s="52"/>
      <c r="AB647" s="52"/>
      <c r="AD647" s="55"/>
    </row>
    <row r="648" spans="1:30">
      <c r="A648" s="51"/>
      <c r="B648" s="52"/>
      <c r="C648" s="53"/>
      <c r="D648" s="52"/>
      <c r="E648" s="52"/>
      <c r="F648" s="52"/>
      <c r="G648" s="52"/>
      <c r="H648" s="52"/>
      <c r="I648" s="52"/>
      <c r="J648" s="52"/>
      <c r="K648" s="52"/>
      <c r="L648" s="52"/>
      <c r="M648" s="52"/>
      <c r="N648" s="52"/>
      <c r="O648" s="59"/>
      <c r="P648" s="52"/>
      <c r="Q648" s="53"/>
      <c r="R648" s="52"/>
      <c r="S648" s="52"/>
      <c r="T648" s="52"/>
      <c r="U648" s="52"/>
      <c r="V648" s="52"/>
      <c r="W648" s="52"/>
      <c r="X648" s="52"/>
      <c r="Y648" s="52"/>
      <c r="Z648" s="52"/>
      <c r="AA648" s="52"/>
      <c r="AB648" s="52"/>
      <c r="AD648" s="55"/>
    </row>
    <row r="649" spans="1:30">
      <c r="A649" s="51"/>
      <c r="B649" s="52"/>
      <c r="C649" s="53"/>
      <c r="D649" s="52"/>
      <c r="E649" s="52"/>
      <c r="F649" s="52"/>
      <c r="G649" s="52"/>
      <c r="H649" s="52"/>
      <c r="I649" s="52"/>
      <c r="J649" s="52"/>
      <c r="K649" s="52"/>
      <c r="L649" s="52"/>
      <c r="M649" s="52"/>
      <c r="N649" s="52"/>
      <c r="O649" s="59"/>
      <c r="P649" s="52"/>
      <c r="Q649" s="53"/>
      <c r="R649" s="52"/>
      <c r="S649" s="52"/>
      <c r="T649" s="52"/>
      <c r="U649" s="52"/>
      <c r="V649" s="52"/>
      <c r="W649" s="52"/>
      <c r="X649" s="52"/>
      <c r="Y649" s="52"/>
      <c r="Z649" s="52"/>
      <c r="AA649" s="52"/>
      <c r="AB649" s="52"/>
      <c r="AD649" s="55"/>
    </row>
    <row r="650" spans="1:30">
      <c r="A650" s="51"/>
      <c r="B650" s="52"/>
      <c r="C650" s="53"/>
      <c r="D650" s="52"/>
      <c r="E650" s="52"/>
      <c r="F650" s="52"/>
      <c r="G650" s="52"/>
      <c r="H650" s="52"/>
      <c r="I650" s="52"/>
      <c r="J650" s="52"/>
      <c r="K650" s="52"/>
      <c r="L650" s="52"/>
      <c r="M650" s="52"/>
      <c r="N650" s="52"/>
      <c r="O650" s="59"/>
      <c r="P650" s="52"/>
      <c r="Q650" s="53"/>
      <c r="R650" s="52"/>
      <c r="S650" s="52"/>
      <c r="T650" s="52"/>
      <c r="U650" s="52"/>
      <c r="V650" s="52"/>
      <c r="W650" s="52"/>
      <c r="X650" s="52"/>
      <c r="Y650" s="52"/>
      <c r="Z650" s="52"/>
      <c r="AA650" s="52"/>
      <c r="AB650" s="52"/>
      <c r="AD650" s="55"/>
    </row>
    <row r="651" spans="1:30">
      <c r="A651" s="51"/>
      <c r="B651" s="52"/>
      <c r="C651" s="53"/>
      <c r="D651" s="52"/>
      <c r="E651" s="52"/>
      <c r="F651" s="52"/>
      <c r="G651" s="52"/>
      <c r="H651" s="52"/>
      <c r="I651" s="52"/>
      <c r="J651" s="52"/>
      <c r="K651" s="52"/>
      <c r="L651" s="52"/>
      <c r="M651" s="52"/>
      <c r="N651" s="52"/>
      <c r="O651" s="59"/>
      <c r="P651" s="52"/>
      <c r="Q651" s="53"/>
      <c r="R651" s="52"/>
      <c r="S651" s="52"/>
      <c r="T651" s="52"/>
      <c r="U651" s="52"/>
      <c r="V651" s="52"/>
      <c r="W651" s="52"/>
      <c r="X651" s="52"/>
      <c r="Y651" s="52"/>
      <c r="Z651" s="52"/>
      <c r="AA651" s="52"/>
      <c r="AB651" s="52"/>
      <c r="AD651" s="55"/>
    </row>
    <row r="652" spans="1:30">
      <c r="A652" s="51"/>
      <c r="B652" s="52"/>
      <c r="C652" s="53"/>
      <c r="D652" s="52"/>
      <c r="E652" s="52"/>
      <c r="F652" s="52"/>
      <c r="G652" s="52"/>
      <c r="H652" s="52"/>
      <c r="I652" s="52"/>
      <c r="J652" s="52"/>
      <c r="K652" s="52"/>
      <c r="L652" s="52"/>
      <c r="M652" s="52"/>
      <c r="N652" s="52"/>
      <c r="O652" s="59"/>
      <c r="P652" s="52"/>
      <c r="Q652" s="53"/>
      <c r="R652" s="52"/>
      <c r="S652" s="52"/>
      <c r="T652" s="52"/>
      <c r="U652" s="52"/>
      <c r="V652" s="52"/>
      <c r="W652" s="52"/>
      <c r="X652" s="52"/>
      <c r="Y652" s="52"/>
      <c r="Z652" s="52"/>
      <c r="AA652" s="52"/>
      <c r="AB652" s="52"/>
      <c r="AD652" s="55"/>
    </row>
    <row r="653" spans="1:30">
      <c r="A653" s="51"/>
      <c r="B653" s="52"/>
      <c r="C653" s="53"/>
      <c r="D653" s="52"/>
      <c r="E653" s="52"/>
      <c r="F653" s="52"/>
      <c r="G653" s="52"/>
      <c r="H653" s="52"/>
      <c r="I653" s="52"/>
      <c r="J653" s="52"/>
      <c r="K653" s="52"/>
      <c r="L653" s="52"/>
      <c r="M653" s="52"/>
      <c r="N653" s="52"/>
      <c r="O653" s="59"/>
      <c r="P653" s="52"/>
      <c r="Q653" s="53"/>
      <c r="R653" s="52"/>
      <c r="S653" s="52"/>
      <c r="T653" s="52"/>
      <c r="U653" s="52"/>
      <c r="V653" s="52"/>
      <c r="W653" s="52"/>
      <c r="X653" s="52"/>
      <c r="Y653" s="52"/>
      <c r="Z653" s="52"/>
      <c r="AA653" s="52"/>
      <c r="AB653" s="52"/>
      <c r="AD653" s="55"/>
    </row>
    <row r="654" spans="1:30">
      <c r="A654" s="51"/>
      <c r="B654" s="52"/>
      <c r="C654" s="53"/>
      <c r="D654" s="52"/>
      <c r="E654" s="52"/>
      <c r="F654" s="52"/>
      <c r="G654" s="52"/>
      <c r="H654" s="52"/>
      <c r="I654" s="52"/>
      <c r="J654" s="52"/>
      <c r="K654" s="52"/>
      <c r="L654" s="52"/>
      <c r="M654" s="52"/>
      <c r="N654" s="52"/>
      <c r="O654" s="59"/>
      <c r="P654" s="52"/>
      <c r="Q654" s="53"/>
      <c r="R654" s="52"/>
      <c r="S654" s="52"/>
      <c r="T654" s="52"/>
      <c r="U654" s="52"/>
      <c r="V654" s="52"/>
      <c r="W654" s="52"/>
      <c r="X654" s="52"/>
      <c r="Y654" s="52"/>
      <c r="Z654" s="52"/>
      <c r="AA654" s="52"/>
      <c r="AB654" s="52"/>
      <c r="AD654" s="55"/>
    </row>
    <row r="655" spans="1:30">
      <c r="A655" s="51"/>
      <c r="B655" s="52"/>
      <c r="C655" s="53"/>
      <c r="D655" s="52"/>
      <c r="E655" s="52"/>
      <c r="F655" s="52"/>
      <c r="G655" s="52"/>
      <c r="H655" s="52"/>
      <c r="I655" s="52"/>
      <c r="J655" s="52"/>
      <c r="K655" s="52"/>
      <c r="L655" s="52"/>
      <c r="M655" s="52"/>
      <c r="N655" s="52"/>
      <c r="O655" s="59"/>
      <c r="P655" s="52"/>
      <c r="Q655" s="53"/>
      <c r="R655" s="52"/>
      <c r="S655" s="52"/>
      <c r="T655" s="52"/>
      <c r="U655" s="52"/>
      <c r="V655" s="52"/>
      <c r="W655" s="52"/>
      <c r="X655" s="52"/>
      <c r="Y655" s="52"/>
      <c r="Z655" s="52"/>
      <c r="AA655" s="52"/>
      <c r="AB655" s="52"/>
      <c r="AD655" s="55"/>
    </row>
    <row r="656" spans="1:30">
      <c r="A656" s="51"/>
      <c r="B656" s="52"/>
      <c r="C656" s="53"/>
      <c r="D656" s="52"/>
      <c r="E656" s="52"/>
      <c r="F656" s="52"/>
      <c r="G656" s="52"/>
      <c r="H656" s="52"/>
      <c r="I656" s="52"/>
      <c r="J656" s="52"/>
      <c r="K656" s="52"/>
      <c r="L656" s="52"/>
      <c r="M656" s="52"/>
      <c r="N656" s="52"/>
      <c r="O656" s="59"/>
      <c r="P656" s="52"/>
      <c r="Q656" s="53"/>
      <c r="R656" s="52"/>
      <c r="S656" s="52"/>
      <c r="T656" s="52"/>
      <c r="U656" s="52"/>
      <c r="V656" s="52"/>
      <c r="W656" s="52"/>
      <c r="X656" s="52"/>
      <c r="Y656" s="52"/>
      <c r="Z656" s="52"/>
      <c r="AA656" s="52"/>
      <c r="AB656" s="52"/>
      <c r="AD656" s="55"/>
    </row>
    <row r="657" spans="1:30">
      <c r="A657" s="51"/>
      <c r="B657" s="52"/>
      <c r="C657" s="53"/>
      <c r="D657" s="52"/>
      <c r="E657" s="52"/>
      <c r="F657" s="52"/>
      <c r="G657" s="52"/>
      <c r="H657" s="52"/>
      <c r="I657" s="52"/>
      <c r="J657" s="52"/>
      <c r="K657" s="52"/>
      <c r="L657" s="52"/>
      <c r="M657" s="52"/>
      <c r="N657" s="52"/>
      <c r="O657" s="59"/>
      <c r="P657" s="52"/>
      <c r="Q657" s="53"/>
      <c r="R657" s="52"/>
      <c r="S657" s="52"/>
      <c r="T657" s="52"/>
      <c r="U657" s="52"/>
      <c r="V657" s="52"/>
      <c r="W657" s="52"/>
      <c r="X657" s="52"/>
      <c r="Y657" s="52"/>
      <c r="Z657" s="52"/>
      <c r="AA657" s="52"/>
      <c r="AB657" s="52"/>
      <c r="AD657" s="55"/>
    </row>
    <row r="658" spans="1:30">
      <c r="A658" s="51"/>
      <c r="B658" s="52"/>
      <c r="C658" s="53"/>
      <c r="D658" s="52"/>
      <c r="E658" s="52"/>
      <c r="F658" s="52"/>
      <c r="G658" s="52"/>
      <c r="H658" s="52"/>
      <c r="I658" s="52"/>
      <c r="J658" s="52"/>
      <c r="K658" s="52"/>
      <c r="L658" s="52"/>
      <c r="M658" s="52"/>
      <c r="N658" s="52"/>
      <c r="O658" s="59"/>
      <c r="P658" s="52"/>
      <c r="Q658" s="53"/>
      <c r="R658" s="52"/>
      <c r="S658" s="52"/>
      <c r="T658" s="52"/>
      <c r="U658" s="52"/>
      <c r="V658" s="52"/>
      <c r="W658" s="52"/>
      <c r="X658" s="52"/>
      <c r="Y658" s="52"/>
      <c r="Z658" s="52"/>
      <c r="AA658" s="52"/>
      <c r="AB658" s="52"/>
      <c r="AD658" s="55"/>
    </row>
    <row r="659" spans="1:30">
      <c r="A659" s="51"/>
      <c r="B659" s="52"/>
      <c r="C659" s="53"/>
      <c r="D659" s="52"/>
      <c r="E659" s="52"/>
      <c r="F659" s="52"/>
      <c r="G659" s="52"/>
      <c r="H659" s="52"/>
      <c r="I659" s="52"/>
      <c r="J659" s="52"/>
      <c r="K659" s="52"/>
      <c r="L659" s="52"/>
      <c r="M659" s="52"/>
      <c r="N659" s="52"/>
      <c r="O659" s="59"/>
      <c r="P659" s="52"/>
      <c r="Q659" s="53"/>
      <c r="R659" s="52"/>
      <c r="S659" s="52"/>
      <c r="T659" s="52"/>
      <c r="U659" s="52"/>
      <c r="V659" s="52"/>
      <c r="W659" s="52"/>
      <c r="X659" s="52"/>
      <c r="Y659" s="52"/>
      <c r="Z659" s="52"/>
      <c r="AA659" s="52"/>
      <c r="AB659" s="52"/>
      <c r="AD659" s="55"/>
    </row>
    <row r="660" spans="1:30">
      <c r="A660" s="51"/>
      <c r="B660" s="52"/>
      <c r="C660" s="53"/>
      <c r="D660" s="52"/>
      <c r="E660" s="52"/>
      <c r="F660" s="52"/>
      <c r="G660" s="52"/>
      <c r="H660" s="52"/>
      <c r="I660" s="52"/>
      <c r="J660" s="52"/>
      <c r="K660" s="52"/>
      <c r="L660" s="52"/>
      <c r="M660" s="52"/>
      <c r="N660" s="52"/>
      <c r="O660" s="59"/>
      <c r="P660" s="52"/>
      <c r="Q660" s="53"/>
      <c r="R660" s="52"/>
      <c r="S660" s="52"/>
      <c r="T660" s="52"/>
      <c r="U660" s="52"/>
      <c r="V660" s="52"/>
      <c r="W660" s="52"/>
      <c r="X660" s="52"/>
      <c r="Y660" s="52"/>
      <c r="Z660" s="52"/>
      <c r="AA660" s="52"/>
      <c r="AB660" s="52"/>
      <c r="AD660" s="55"/>
    </row>
    <row r="661" spans="1:30">
      <c r="A661" s="51"/>
      <c r="B661" s="52"/>
      <c r="C661" s="53"/>
      <c r="D661" s="52"/>
      <c r="E661" s="52"/>
      <c r="F661" s="52"/>
      <c r="G661" s="52"/>
      <c r="H661" s="52"/>
      <c r="I661" s="52"/>
      <c r="J661" s="52"/>
      <c r="K661" s="52"/>
      <c r="L661" s="52"/>
      <c r="M661" s="52"/>
      <c r="N661" s="52"/>
      <c r="O661" s="59"/>
      <c r="P661" s="52"/>
      <c r="Q661" s="53"/>
      <c r="R661" s="52"/>
      <c r="S661" s="52"/>
      <c r="T661" s="52"/>
      <c r="U661" s="52"/>
      <c r="V661" s="52"/>
      <c r="W661" s="52"/>
      <c r="X661" s="52"/>
      <c r="Y661" s="52"/>
      <c r="Z661" s="52"/>
      <c r="AA661" s="52"/>
      <c r="AB661" s="52"/>
      <c r="AD661" s="55"/>
    </row>
    <row r="662" spans="1:30">
      <c r="A662" s="51"/>
      <c r="B662" s="52"/>
      <c r="C662" s="53"/>
      <c r="D662" s="52"/>
      <c r="E662" s="52"/>
      <c r="F662" s="52"/>
      <c r="G662" s="52"/>
      <c r="H662" s="52"/>
      <c r="I662" s="52"/>
      <c r="J662" s="52"/>
      <c r="K662" s="52"/>
      <c r="L662" s="52"/>
      <c r="M662" s="52"/>
      <c r="N662" s="52"/>
      <c r="O662" s="59"/>
      <c r="P662" s="52"/>
      <c r="Q662" s="53"/>
      <c r="R662" s="52"/>
      <c r="S662" s="52"/>
      <c r="T662" s="52"/>
      <c r="U662" s="52"/>
      <c r="V662" s="52"/>
      <c r="W662" s="52"/>
      <c r="X662" s="52"/>
      <c r="Y662" s="52"/>
      <c r="Z662" s="52"/>
      <c r="AA662" s="52"/>
      <c r="AB662" s="52"/>
      <c r="AD662" s="55"/>
    </row>
    <row r="663" spans="1:30">
      <c r="A663" s="51"/>
      <c r="B663" s="52"/>
      <c r="C663" s="53"/>
      <c r="D663" s="52"/>
      <c r="E663" s="52"/>
      <c r="F663" s="52"/>
      <c r="G663" s="52"/>
      <c r="H663" s="52"/>
      <c r="I663" s="52"/>
      <c r="J663" s="52"/>
      <c r="K663" s="52"/>
      <c r="L663" s="52"/>
      <c r="M663" s="52"/>
      <c r="N663" s="52"/>
      <c r="O663" s="59"/>
      <c r="P663" s="52"/>
      <c r="Q663" s="53"/>
      <c r="R663" s="52"/>
      <c r="S663" s="52"/>
      <c r="T663" s="52"/>
      <c r="U663" s="52"/>
      <c r="V663" s="52"/>
      <c r="W663" s="52"/>
      <c r="X663" s="52"/>
      <c r="Y663" s="52"/>
      <c r="Z663" s="52"/>
      <c r="AA663" s="52"/>
      <c r="AB663" s="52"/>
      <c r="AD663" s="55"/>
    </row>
    <row r="664" spans="1:30">
      <c r="A664" s="51"/>
      <c r="B664" s="52"/>
      <c r="C664" s="53"/>
      <c r="D664" s="52"/>
      <c r="E664" s="52"/>
      <c r="F664" s="52"/>
      <c r="G664" s="52"/>
      <c r="H664" s="52"/>
      <c r="I664" s="52"/>
      <c r="J664" s="52"/>
      <c r="K664" s="52"/>
      <c r="L664" s="52"/>
      <c r="M664" s="52"/>
      <c r="N664" s="52"/>
      <c r="O664" s="59"/>
      <c r="P664" s="52"/>
      <c r="Q664" s="53"/>
      <c r="R664" s="52"/>
      <c r="S664" s="52"/>
      <c r="T664" s="52"/>
      <c r="U664" s="52"/>
      <c r="V664" s="52"/>
      <c r="W664" s="52"/>
      <c r="X664" s="52"/>
      <c r="Y664" s="52"/>
      <c r="Z664" s="52"/>
      <c r="AA664" s="52"/>
      <c r="AB664" s="52"/>
      <c r="AD664" s="55"/>
    </row>
    <row r="665" spans="1:30">
      <c r="A665" s="51"/>
      <c r="B665" s="52"/>
      <c r="C665" s="53"/>
      <c r="D665" s="52"/>
      <c r="E665" s="52"/>
      <c r="F665" s="52"/>
      <c r="G665" s="52"/>
      <c r="H665" s="52"/>
      <c r="I665" s="52"/>
      <c r="J665" s="52"/>
      <c r="K665" s="52"/>
      <c r="L665" s="52"/>
      <c r="M665" s="52"/>
      <c r="N665" s="52"/>
      <c r="O665" s="59"/>
      <c r="P665" s="52"/>
      <c r="Q665" s="53"/>
      <c r="R665" s="52"/>
      <c r="S665" s="52"/>
      <c r="T665" s="52"/>
      <c r="U665" s="52"/>
      <c r="V665" s="52"/>
      <c r="W665" s="52"/>
      <c r="X665" s="52"/>
      <c r="Y665" s="52"/>
      <c r="Z665" s="52"/>
      <c r="AA665" s="52"/>
      <c r="AB665" s="52"/>
      <c r="AD665" s="55"/>
    </row>
    <row r="666" spans="1:30">
      <c r="A666" s="51"/>
      <c r="B666" s="52"/>
      <c r="C666" s="53"/>
      <c r="D666" s="52"/>
      <c r="E666" s="52"/>
      <c r="F666" s="52"/>
      <c r="G666" s="52"/>
      <c r="H666" s="52"/>
      <c r="I666" s="52"/>
      <c r="J666" s="52"/>
      <c r="K666" s="52"/>
      <c r="L666" s="52"/>
      <c r="M666" s="52"/>
      <c r="N666" s="52"/>
      <c r="O666" s="59"/>
      <c r="P666" s="52"/>
      <c r="Q666" s="53"/>
      <c r="R666" s="52"/>
      <c r="S666" s="52"/>
      <c r="T666" s="52"/>
      <c r="U666" s="52"/>
      <c r="V666" s="52"/>
      <c r="W666" s="52"/>
      <c r="X666" s="52"/>
      <c r="Y666" s="52"/>
      <c r="Z666" s="52"/>
      <c r="AA666" s="52"/>
      <c r="AB666" s="52"/>
      <c r="AD666" s="55"/>
    </row>
    <row r="667" spans="1:30">
      <c r="A667" s="51"/>
      <c r="B667" s="52"/>
      <c r="C667" s="53"/>
      <c r="D667" s="52"/>
      <c r="E667" s="52"/>
      <c r="F667" s="52"/>
      <c r="G667" s="52"/>
      <c r="H667" s="52"/>
      <c r="I667" s="52"/>
      <c r="J667" s="52"/>
      <c r="K667" s="52"/>
      <c r="L667" s="52"/>
      <c r="M667" s="52"/>
      <c r="N667" s="52"/>
      <c r="O667" s="59"/>
      <c r="P667" s="52"/>
      <c r="Q667" s="53"/>
      <c r="R667" s="52"/>
      <c r="S667" s="52"/>
      <c r="T667" s="52"/>
      <c r="U667" s="52"/>
      <c r="V667" s="52"/>
      <c r="W667" s="52"/>
      <c r="X667" s="52"/>
      <c r="Y667" s="52"/>
      <c r="Z667" s="52"/>
      <c r="AA667" s="52"/>
      <c r="AB667" s="52"/>
      <c r="AD667" s="55"/>
    </row>
    <row r="668" spans="1:30">
      <c r="A668" s="51"/>
      <c r="B668" s="52"/>
      <c r="C668" s="53"/>
      <c r="D668" s="52"/>
      <c r="E668" s="52"/>
      <c r="F668" s="52"/>
      <c r="G668" s="52"/>
      <c r="H668" s="52"/>
      <c r="I668" s="52"/>
      <c r="J668" s="52"/>
      <c r="K668" s="52"/>
      <c r="L668" s="52"/>
      <c r="M668" s="52"/>
      <c r="N668" s="52"/>
      <c r="O668" s="59"/>
      <c r="P668" s="52"/>
      <c r="Q668" s="53"/>
      <c r="R668" s="52"/>
      <c r="S668" s="52"/>
      <c r="T668" s="52"/>
      <c r="U668" s="52"/>
      <c r="V668" s="52"/>
      <c r="W668" s="52"/>
      <c r="X668" s="52"/>
      <c r="Y668" s="52"/>
      <c r="Z668" s="52"/>
      <c r="AA668" s="52"/>
      <c r="AB668" s="52"/>
      <c r="AD668" s="55"/>
    </row>
    <row r="669" spans="1:30">
      <c r="A669" s="51"/>
      <c r="B669" s="52"/>
      <c r="C669" s="53"/>
      <c r="D669" s="52"/>
      <c r="E669" s="52"/>
      <c r="F669" s="52"/>
      <c r="G669" s="52"/>
      <c r="H669" s="52"/>
      <c r="I669" s="52"/>
      <c r="J669" s="52"/>
      <c r="K669" s="52"/>
      <c r="L669" s="52"/>
      <c r="M669" s="52"/>
      <c r="N669" s="52"/>
      <c r="O669" s="59"/>
      <c r="P669" s="52"/>
      <c r="Q669" s="53"/>
      <c r="R669" s="52"/>
      <c r="S669" s="52"/>
      <c r="T669" s="52"/>
      <c r="U669" s="52"/>
      <c r="V669" s="52"/>
      <c r="W669" s="52"/>
      <c r="X669" s="52"/>
      <c r="Y669" s="52"/>
      <c r="Z669" s="52"/>
      <c r="AA669" s="52"/>
      <c r="AB669" s="52"/>
      <c r="AD669" s="55"/>
    </row>
    <row r="670" spans="1:30">
      <c r="A670" s="51"/>
      <c r="B670" s="52"/>
      <c r="C670" s="53"/>
      <c r="D670" s="52"/>
      <c r="E670" s="52"/>
      <c r="F670" s="52"/>
      <c r="G670" s="52"/>
      <c r="H670" s="52"/>
      <c r="I670" s="52"/>
      <c r="J670" s="52"/>
      <c r="K670" s="52"/>
      <c r="L670" s="52"/>
      <c r="M670" s="52"/>
      <c r="N670" s="52"/>
      <c r="O670" s="59"/>
      <c r="P670" s="52"/>
      <c r="Q670" s="53"/>
      <c r="R670" s="52"/>
      <c r="S670" s="52"/>
      <c r="T670" s="52"/>
      <c r="U670" s="52"/>
      <c r="V670" s="52"/>
      <c r="W670" s="52"/>
      <c r="X670" s="52"/>
      <c r="Y670" s="52"/>
      <c r="Z670" s="52"/>
      <c r="AA670" s="52"/>
      <c r="AB670" s="52"/>
      <c r="AD670" s="55"/>
    </row>
    <row r="671" spans="1:30">
      <c r="A671" s="51"/>
      <c r="B671" s="52"/>
      <c r="C671" s="53"/>
      <c r="D671" s="52"/>
      <c r="E671" s="52"/>
      <c r="F671" s="52"/>
      <c r="G671" s="52"/>
      <c r="H671" s="52"/>
      <c r="I671" s="52"/>
      <c r="J671" s="52"/>
      <c r="K671" s="52"/>
      <c r="L671" s="52"/>
      <c r="M671" s="52"/>
      <c r="N671" s="52"/>
      <c r="O671" s="59"/>
      <c r="P671" s="52"/>
      <c r="Q671" s="53"/>
      <c r="R671" s="52"/>
      <c r="S671" s="52"/>
      <c r="T671" s="52"/>
      <c r="U671" s="52"/>
      <c r="V671" s="52"/>
      <c r="W671" s="52"/>
      <c r="X671" s="52"/>
      <c r="Y671" s="52"/>
      <c r="Z671" s="52"/>
      <c r="AA671" s="52"/>
      <c r="AB671" s="52"/>
      <c r="AD671" s="55"/>
    </row>
    <row r="672" spans="1:30">
      <c r="A672" s="51"/>
      <c r="B672" s="52"/>
      <c r="C672" s="53"/>
      <c r="D672" s="52"/>
      <c r="E672" s="52"/>
      <c r="F672" s="52"/>
      <c r="G672" s="52"/>
      <c r="H672" s="52"/>
      <c r="I672" s="52"/>
      <c r="J672" s="52"/>
      <c r="K672" s="52"/>
      <c r="L672" s="52"/>
      <c r="M672" s="52"/>
      <c r="N672" s="52"/>
      <c r="O672" s="59"/>
      <c r="P672" s="52"/>
      <c r="Q672" s="53"/>
      <c r="R672" s="52"/>
      <c r="S672" s="52"/>
      <c r="T672" s="52"/>
      <c r="U672" s="52"/>
      <c r="V672" s="52"/>
      <c r="W672" s="52"/>
      <c r="X672" s="52"/>
      <c r="Y672" s="52"/>
      <c r="Z672" s="52"/>
      <c r="AA672" s="52"/>
      <c r="AB672" s="52"/>
      <c r="AD672" s="55"/>
    </row>
    <row r="673" spans="1:30">
      <c r="A673" s="51"/>
      <c r="B673" s="52"/>
      <c r="C673" s="53"/>
      <c r="D673" s="52"/>
      <c r="E673" s="52"/>
      <c r="F673" s="52"/>
      <c r="G673" s="52"/>
      <c r="H673" s="52"/>
      <c r="I673" s="52"/>
      <c r="J673" s="52"/>
      <c r="K673" s="52"/>
      <c r="L673" s="52"/>
      <c r="M673" s="52"/>
      <c r="N673" s="52"/>
      <c r="O673" s="59"/>
      <c r="P673" s="52"/>
      <c r="Q673" s="53"/>
      <c r="R673" s="52"/>
      <c r="S673" s="52"/>
      <c r="T673" s="52"/>
      <c r="U673" s="52"/>
      <c r="V673" s="52"/>
      <c r="W673" s="52"/>
      <c r="X673" s="52"/>
      <c r="Y673" s="52"/>
      <c r="Z673" s="52"/>
      <c r="AA673" s="52"/>
      <c r="AB673" s="52"/>
      <c r="AD673" s="55"/>
    </row>
    <row r="674" spans="1:30">
      <c r="A674" s="51"/>
      <c r="B674" s="52"/>
      <c r="C674" s="53"/>
      <c r="D674" s="52"/>
      <c r="E674" s="52"/>
      <c r="F674" s="52"/>
      <c r="G674" s="52"/>
      <c r="H674" s="52"/>
      <c r="I674" s="52"/>
      <c r="J674" s="52"/>
      <c r="K674" s="52"/>
      <c r="L674" s="52"/>
      <c r="M674" s="52"/>
      <c r="N674" s="52"/>
      <c r="O674" s="59"/>
      <c r="P674" s="52"/>
      <c r="Q674" s="53"/>
      <c r="R674" s="52"/>
      <c r="S674" s="52"/>
      <c r="T674" s="52"/>
      <c r="U674" s="52"/>
      <c r="V674" s="52"/>
      <c r="W674" s="52"/>
      <c r="X674" s="52"/>
      <c r="Y674" s="52"/>
      <c r="Z674" s="52"/>
      <c r="AA674" s="52"/>
      <c r="AB674" s="52"/>
      <c r="AD674" s="55"/>
    </row>
    <row r="675" spans="1:30">
      <c r="A675" s="51"/>
      <c r="B675" s="52"/>
      <c r="C675" s="53"/>
      <c r="D675" s="52"/>
      <c r="E675" s="52"/>
      <c r="F675" s="52"/>
      <c r="G675" s="52"/>
      <c r="H675" s="52"/>
      <c r="I675" s="52"/>
      <c r="J675" s="52"/>
      <c r="K675" s="52"/>
      <c r="L675" s="52"/>
      <c r="M675" s="52"/>
      <c r="N675" s="52"/>
      <c r="O675" s="59"/>
      <c r="P675" s="52"/>
      <c r="Q675" s="53"/>
      <c r="R675" s="52"/>
      <c r="S675" s="52"/>
      <c r="T675" s="52"/>
      <c r="U675" s="52"/>
      <c r="V675" s="52"/>
      <c r="W675" s="52"/>
      <c r="X675" s="52"/>
      <c r="Y675" s="52"/>
      <c r="Z675" s="52"/>
      <c r="AA675" s="52"/>
      <c r="AB675" s="52"/>
      <c r="AD675" s="55"/>
    </row>
    <row r="676" spans="1:30">
      <c r="A676" s="51"/>
      <c r="B676" s="52"/>
      <c r="C676" s="53"/>
      <c r="D676" s="52"/>
      <c r="E676" s="52"/>
      <c r="F676" s="52"/>
      <c r="G676" s="52"/>
      <c r="H676" s="52"/>
      <c r="I676" s="52"/>
      <c r="J676" s="52"/>
      <c r="K676" s="52"/>
      <c r="L676" s="52"/>
      <c r="M676" s="52"/>
      <c r="N676" s="52"/>
      <c r="O676" s="59"/>
      <c r="P676" s="52"/>
      <c r="Q676" s="53"/>
      <c r="R676" s="52"/>
      <c r="S676" s="52"/>
      <c r="T676" s="52"/>
      <c r="U676" s="52"/>
      <c r="V676" s="52"/>
      <c r="W676" s="52"/>
      <c r="X676" s="52"/>
      <c r="Y676" s="52"/>
      <c r="Z676" s="52"/>
      <c r="AA676" s="52"/>
      <c r="AB676" s="52"/>
      <c r="AD676" s="55"/>
    </row>
    <row r="677" spans="1:30">
      <c r="A677" s="51"/>
      <c r="B677" s="52"/>
      <c r="C677" s="53"/>
      <c r="D677" s="52"/>
      <c r="E677" s="52"/>
      <c r="F677" s="52"/>
      <c r="G677" s="52"/>
      <c r="H677" s="52"/>
      <c r="I677" s="52"/>
      <c r="J677" s="52"/>
      <c r="K677" s="52"/>
      <c r="L677" s="52"/>
      <c r="M677" s="52"/>
      <c r="N677" s="52"/>
      <c r="O677" s="59"/>
      <c r="P677" s="52"/>
      <c r="Q677" s="53"/>
      <c r="R677" s="52"/>
      <c r="S677" s="52"/>
      <c r="T677" s="52"/>
      <c r="U677" s="52"/>
      <c r="V677" s="52"/>
      <c r="W677" s="52"/>
      <c r="X677" s="52"/>
      <c r="Y677" s="52"/>
      <c r="Z677" s="52"/>
      <c r="AA677" s="52"/>
      <c r="AB677" s="52"/>
      <c r="AD677" s="55"/>
    </row>
    <row r="678" spans="1:30">
      <c r="A678" s="51"/>
      <c r="B678" s="52"/>
      <c r="C678" s="53"/>
      <c r="D678" s="52"/>
      <c r="E678" s="52"/>
      <c r="F678" s="52"/>
      <c r="G678" s="52"/>
      <c r="H678" s="52"/>
      <c r="I678" s="52"/>
      <c r="J678" s="52"/>
      <c r="K678" s="52"/>
      <c r="L678" s="52"/>
      <c r="M678" s="52"/>
      <c r="N678" s="52"/>
      <c r="O678" s="59"/>
      <c r="P678" s="52"/>
      <c r="Q678" s="53"/>
      <c r="R678" s="52"/>
      <c r="S678" s="52"/>
      <c r="T678" s="52"/>
      <c r="U678" s="52"/>
      <c r="V678" s="52"/>
      <c r="W678" s="52"/>
      <c r="X678" s="52"/>
      <c r="Y678" s="52"/>
      <c r="Z678" s="52"/>
      <c r="AA678" s="52"/>
      <c r="AB678" s="52"/>
      <c r="AD678" s="55"/>
    </row>
    <row r="679" spans="1:30">
      <c r="A679" s="51"/>
      <c r="B679" s="52"/>
      <c r="C679" s="53"/>
      <c r="D679" s="52"/>
      <c r="E679" s="52"/>
      <c r="F679" s="52"/>
      <c r="G679" s="52"/>
      <c r="H679" s="52"/>
      <c r="I679" s="52"/>
      <c r="J679" s="52"/>
      <c r="K679" s="52"/>
      <c r="L679" s="52"/>
      <c r="M679" s="52"/>
      <c r="N679" s="52"/>
      <c r="O679" s="59"/>
      <c r="P679" s="52"/>
      <c r="Q679" s="53"/>
      <c r="R679" s="52"/>
      <c r="S679" s="52"/>
      <c r="T679" s="52"/>
      <c r="U679" s="52"/>
      <c r="V679" s="52"/>
      <c r="W679" s="52"/>
      <c r="X679" s="52"/>
      <c r="Y679" s="52"/>
      <c r="Z679" s="52"/>
      <c r="AA679" s="52"/>
      <c r="AB679" s="52"/>
      <c r="AD679" s="55"/>
    </row>
    <row r="680" spans="1:30">
      <c r="A680" s="51"/>
      <c r="B680" s="52"/>
      <c r="C680" s="53"/>
      <c r="D680" s="52"/>
      <c r="E680" s="52"/>
      <c r="F680" s="52"/>
      <c r="G680" s="52"/>
      <c r="H680" s="52"/>
      <c r="I680" s="52"/>
      <c r="J680" s="52"/>
      <c r="K680" s="52"/>
      <c r="L680" s="52"/>
      <c r="M680" s="52"/>
      <c r="N680" s="52"/>
      <c r="O680" s="59"/>
      <c r="P680" s="52"/>
      <c r="Q680" s="53"/>
      <c r="R680" s="52"/>
      <c r="S680" s="52"/>
      <c r="T680" s="52"/>
      <c r="U680" s="52"/>
      <c r="V680" s="52"/>
      <c r="W680" s="52"/>
      <c r="X680" s="52"/>
      <c r="Y680" s="52"/>
      <c r="Z680" s="52"/>
      <c r="AA680" s="52"/>
      <c r="AB680" s="52"/>
      <c r="AD680" s="55"/>
    </row>
    <row r="681" spans="1:30">
      <c r="A681" s="51"/>
      <c r="B681" s="52"/>
      <c r="C681" s="53"/>
      <c r="D681" s="52"/>
      <c r="E681" s="52"/>
      <c r="F681" s="52"/>
      <c r="G681" s="52"/>
      <c r="H681" s="52"/>
      <c r="I681" s="52"/>
      <c r="J681" s="52"/>
      <c r="K681" s="52"/>
      <c r="L681" s="52"/>
      <c r="M681" s="52"/>
      <c r="N681" s="52"/>
      <c r="O681" s="59"/>
      <c r="P681" s="52"/>
      <c r="Q681" s="53"/>
      <c r="R681" s="52"/>
      <c r="S681" s="52"/>
      <c r="T681" s="52"/>
      <c r="U681" s="52"/>
      <c r="V681" s="52"/>
      <c r="W681" s="52"/>
      <c r="X681" s="52"/>
      <c r="Y681" s="52"/>
      <c r="Z681" s="52"/>
      <c r="AA681" s="52"/>
      <c r="AB681" s="52"/>
      <c r="AD681" s="55"/>
    </row>
    <row r="682" spans="1:30">
      <c r="A682" s="51"/>
      <c r="B682" s="52"/>
      <c r="C682" s="53"/>
      <c r="D682" s="52"/>
      <c r="E682" s="52"/>
      <c r="F682" s="52"/>
      <c r="G682" s="52"/>
      <c r="H682" s="52"/>
      <c r="I682" s="52"/>
      <c r="J682" s="52"/>
      <c r="K682" s="52"/>
      <c r="L682" s="52"/>
      <c r="M682" s="52"/>
      <c r="N682" s="52"/>
      <c r="O682" s="59"/>
      <c r="P682" s="52"/>
      <c r="Q682" s="53"/>
      <c r="R682" s="52"/>
      <c r="S682" s="52"/>
      <c r="T682" s="52"/>
      <c r="U682" s="52"/>
      <c r="V682" s="52"/>
      <c r="W682" s="52"/>
      <c r="X682" s="52"/>
      <c r="Y682" s="52"/>
      <c r="Z682" s="52"/>
      <c r="AA682" s="52"/>
      <c r="AB682" s="52"/>
      <c r="AD682" s="55"/>
    </row>
    <row r="683" spans="1:30">
      <c r="A683" s="51"/>
      <c r="B683" s="52"/>
      <c r="C683" s="53"/>
      <c r="D683" s="52"/>
      <c r="E683" s="52"/>
      <c r="F683" s="52"/>
      <c r="G683" s="52"/>
      <c r="H683" s="52"/>
      <c r="I683" s="52"/>
      <c r="J683" s="52"/>
      <c r="K683" s="52"/>
      <c r="L683" s="52"/>
      <c r="M683" s="52"/>
      <c r="N683" s="52"/>
      <c r="O683" s="59"/>
      <c r="P683" s="52"/>
      <c r="Q683" s="53"/>
      <c r="R683" s="52"/>
      <c r="S683" s="52"/>
      <c r="T683" s="52"/>
      <c r="U683" s="52"/>
      <c r="V683" s="52"/>
      <c r="W683" s="52"/>
      <c r="X683" s="52"/>
      <c r="Y683" s="52"/>
      <c r="Z683" s="52"/>
      <c r="AA683" s="52"/>
      <c r="AB683" s="52"/>
      <c r="AD683" s="55"/>
    </row>
    <row r="684" spans="1:30">
      <c r="A684" s="51"/>
      <c r="B684" s="52"/>
      <c r="C684" s="53"/>
      <c r="D684" s="52"/>
      <c r="E684" s="52"/>
      <c r="F684" s="52"/>
      <c r="G684" s="52"/>
      <c r="H684" s="52"/>
      <c r="I684" s="52"/>
      <c r="J684" s="52"/>
      <c r="K684" s="52"/>
      <c r="L684" s="52"/>
      <c r="M684" s="52"/>
      <c r="N684" s="52"/>
      <c r="O684" s="59"/>
      <c r="P684" s="52"/>
      <c r="Q684" s="53"/>
      <c r="R684" s="52"/>
      <c r="S684" s="52"/>
      <c r="T684" s="52"/>
      <c r="U684" s="52"/>
      <c r="V684" s="52"/>
      <c r="W684" s="52"/>
      <c r="X684" s="52"/>
      <c r="Y684" s="52"/>
      <c r="Z684" s="52"/>
      <c r="AA684" s="52"/>
      <c r="AB684" s="52"/>
      <c r="AD684" s="55"/>
    </row>
    <row r="685" spans="1:30">
      <c r="A685" s="51"/>
      <c r="B685" s="52"/>
      <c r="C685" s="53"/>
      <c r="D685" s="52"/>
      <c r="E685" s="52"/>
      <c r="F685" s="52"/>
      <c r="G685" s="52"/>
      <c r="H685" s="52"/>
      <c r="I685" s="52"/>
      <c r="J685" s="52"/>
      <c r="K685" s="52"/>
      <c r="L685" s="52"/>
      <c r="M685" s="52"/>
      <c r="N685" s="52"/>
      <c r="O685" s="59"/>
      <c r="P685" s="52"/>
      <c r="Q685" s="53"/>
      <c r="R685" s="52"/>
      <c r="S685" s="52"/>
      <c r="T685" s="52"/>
      <c r="U685" s="52"/>
      <c r="V685" s="52"/>
      <c r="W685" s="52"/>
      <c r="X685" s="52"/>
      <c r="Y685" s="52"/>
      <c r="Z685" s="52"/>
      <c r="AA685" s="52"/>
      <c r="AB685" s="52"/>
      <c r="AD685" s="55"/>
    </row>
    <row r="686" spans="1:30">
      <c r="A686" s="51"/>
      <c r="B686" s="52"/>
      <c r="C686" s="53"/>
      <c r="D686" s="52"/>
      <c r="E686" s="52"/>
      <c r="F686" s="52"/>
      <c r="G686" s="52"/>
      <c r="H686" s="52"/>
      <c r="I686" s="52"/>
      <c r="J686" s="52"/>
      <c r="K686" s="52"/>
      <c r="L686" s="52"/>
      <c r="M686" s="52"/>
      <c r="N686" s="52"/>
      <c r="O686" s="59"/>
      <c r="P686" s="52"/>
      <c r="Q686" s="53"/>
      <c r="R686" s="52"/>
      <c r="S686" s="52"/>
      <c r="T686" s="52"/>
      <c r="U686" s="52"/>
      <c r="V686" s="52"/>
      <c r="W686" s="52"/>
      <c r="X686" s="52"/>
      <c r="Y686" s="52"/>
      <c r="Z686" s="52"/>
      <c r="AA686" s="52"/>
      <c r="AB686" s="52"/>
      <c r="AD686" s="55"/>
    </row>
    <row r="687" spans="1:30">
      <c r="A687" s="51"/>
      <c r="B687" s="52"/>
      <c r="C687" s="53"/>
      <c r="D687" s="52"/>
      <c r="E687" s="52"/>
      <c r="F687" s="52"/>
      <c r="G687" s="52"/>
      <c r="H687" s="52"/>
      <c r="I687" s="52"/>
      <c r="J687" s="52"/>
      <c r="K687" s="52"/>
      <c r="L687" s="52"/>
      <c r="M687" s="52"/>
      <c r="N687" s="52"/>
      <c r="O687" s="59"/>
      <c r="P687" s="52"/>
      <c r="Q687" s="53"/>
      <c r="R687" s="52"/>
      <c r="S687" s="52"/>
      <c r="T687" s="52"/>
      <c r="U687" s="52"/>
      <c r="V687" s="52"/>
      <c r="W687" s="52"/>
      <c r="X687" s="52"/>
      <c r="Y687" s="52"/>
      <c r="Z687" s="52"/>
      <c r="AA687" s="52"/>
      <c r="AB687" s="52"/>
      <c r="AD687" s="55"/>
    </row>
    <row r="688" spans="1:30">
      <c r="A688" s="51"/>
      <c r="B688" s="52"/>
      <c r="C688" s="53"/>
      <c r="D688" s="52"/>
      <c r="E688" s="52"/>
      <c r="F688" s="52"/>
      <c r="G688" s="52"/>
      <c r="H688" s="52"/>
      <c r="I688" s="52"/>
      <c r="J688" s="52"/>
      <c r="K688" s="52"/>
      <c r="L688" s="52"/>
      <c r="M688" s="52"/>
      <c r="N688" s="52"/>
      <c r="O688" s="59"/>
      <c r="P688" s="52"/>
      <c r="Q688" s="53"/>
      <c r="R688" s="52"/>
      <c r="S688" s="52"/>
      <c r="T688" s="52"/>
      <c r="U688" s="52"/>
      <c r="V688" s="52"/>
      <c r="W688" s="52"/>
      <c r="X688" s="52"/>
      <c r="Y688" s="52"/>
      <c r="Z688" s="52"/>
      <c r="AA688" s="52"/>
      <c r="AB688" s="52"/>
      <c r="AD688" s="55"/>
    </row>
    <row r="689" spans="1:30">
      <c r="A689" s="51"/>
      <c r="B689" s="52"/>
      <c r="C689" s="53"/>
      <c r="D689" s="52"/>
      <c r="E689" s="52"/>
      <c r="F689" s="52"/>
      <c r="G689" s="52"/>
      <c r="H689" s="52"/>
      <c r="I689" s="52"/>
      <c r="J689" s="52"/>
      <c r="K689" s="52"/>
      <c r="L689" s="52"/>
      <c r="M689" s="52"/>
      <c r="N689" s="52"/>
      <c r="O689" s="59"/>
      <c r="P689" s="52"/>
      <c r="Q689" s="53"/>
      <c r="R689" s="52"/>
      <c r="S689" s="52"/>
      <c r="T689" s="52"/>
      <c r="U689" s="52"/>
      <c r="V689" s="52"/>
      <c r="W689" s="52"/>
      <c r="X689" s="52"/>
      <c r="Y689" s="52"/>
      <c r="Z689" s="52"/>
      <c r="AA689" s="52"/>
      <c r="AB689" s="52"/>
      <c r="AD689" s="55"/>
    </row>
    <row r="690" spans="1:30">
      <c r="A690" s="51"/>
      <c r="B690" s="52"/>
      <c r="C690" s="53"/>
      <c r="D690" s="52"/>
      <c r="E690" s="52"/>
      <c r="F690" s="52"/>
      <c r="G690" s="52"/>
      <c r="H690" s="52"/>
      <c r="I690" s="52"/>
      <c r="J690" s="52"/>
      <c r="K690" s="52"/>
      <c r="L690" s="52"/>
      <c r="M690" s="52"/>
      <c r="N690" s="52"/>
      <c r="O690" s="59"/>
      <c r="P690" s="52"/>
      <c r="Q690" s="53"/>
      <c r="R690" s="52"/>
      <c r="S690" s="52"/>
      <c r="T690" s="52"/>
      <c r="U690" s="52"/>
      <c r="V690" s="52"/>
      <c r="W690" s="52"/>
      <c r="X690" s="52"/>
      <c r="Y690" s="52"/>
      <c r="Z690" s="52"/>
      <c r="AA690" s="52"/>
      <c r="AB690" s="52"/>
      <c r="AD690" s="55"/>
    </row>
    <row r="691" spans="1:30">
      <c r="A691" s="51"/>
      <c r="B691" s="52"/>
      <c r="C691" s="53"/>
      <c r="D691" s="52"/>
      <c r="E691" s="52"/>
      <c r="F691" s="52"/>
      <c r="G691" s="52"/>
      <c r="H691" s="52"/>
      <c r="I691" s="52"/>
      <c r="J691" s="52"/>
      <c r="K691" s="52"/>
      <c r="L691" s="52"/>
      <c r="M691" s="52"/>
      <c r="N691" s="52"/>
      <c r="O691" s="59"/>
      <c r="P691" s="52"/>
      <c r="Q691" s="53"/>
      <c r="R691" s="52"/>
      <c r="S691" s="52"/>
      <c r="T691" s="52"/>
      <c r="U691" s="52"/>
      <c r="V691" s="52"/>
      <c r="W691" s="52"/>
      <c r="X691" s="52"/>
      <c r="Y691" s="52"/>
      <c r="Z691" s="52"/>
      <c r="AA691" s="52"/>
      <c r="AB691" s="52"/>
      <c r="AD691" s="55"/>
    </row>
    <row r="692" spans="1:30">
      <c r="A692" s="51"/>
      <c r="B692" s="52"/>
      <c r="C692" s="53"/>
      <c r="D692" s="52"/>
      <c r="E692" s="52"/>
      <c r="F692" s="52"/>
      <c r="G692" s="52"/>
      <c r="H692" s="52"/>
      <c r="I692" s="52"/>
      <c r="J692" s="52"/>
      <c r="K692" s="52"/>
      <c r="L692" s="52"/>
      <c r="M692" s="52"/>
      <c r="N692" s="52"/>
      <c r="O692" s="59"/>
      <c r="P692" s="52"/>
      <c r="Q692" s="53"/>
      <c r="R692" s="52"/>
      <c r="S692" s="52"/>
      <c r="T692" s="52"/>
      <c r="U692" s="52"/>
      <c r="V692" s="52"/>
      <c r="W692" s="52"/>
      <c r="X692" s="52"/>
      <c r="Y692" s="52"/>
      <c r="Z692" s="52"/>
      <c r="AA692" s="52"/>
      <c r="AB692" s="52"/>
      <c r="AD692" s="55"/>
    </row>
    <row r="693" spans="1:30">
      <c r="A693" s="51"/>
      <c r="B693" s="52"/>
      <c r="C693" s="53"/>
      <c r="D693" s="52"/>
      <c r="E693" s="52"/>
      <c r="F693" s="52"/>
      <c r="G693" s="52"/>
      <c r="H693" s="52"/>
      <c r="I693" s="52"/>
      <c r="J693" s="52"/>
      <c r="K693" s="52"/>
      <c r="L693" s="52"/>
      <c r="M693" s="52"/>
      <c r="N693" s="52"/>
      <c r="O693" s="59"/>
      <c r="P693" s="52"/>
      <c r="Q693" s="53"/>
      <c r="R693" s="52"/>
      <c r="S693" s="52"/>
      <c r="T693" s="52"/>
      <c r="U693" s="52"/>
      <c r="V693" s="52"/>
      <c r="W693" s="52"/>
      <c r="X693" s="52"/>
      <c r="Y693" s="52"/>
      <c r="Z693" s="52"/>
      <c r="AA693" s="52"/>
      <c r="AB693" s="52"/>
      <c r="AD693" s="55"/>
    </row>
    <row r="694" spans="1:30">
      <c r="A694" s="51"/>
      <c r="B694" s="52"/>
      <c r="C694" s="53"/>
      <c r="D694" s="52"/>
      <c r="E694" s="52"/>
      <c r="F694" s="52"/>
      <c r="G694" s="52"/>
      <c r="H694" s="52"/>
      <c r="I694" s="52"/>
      <c r="J694" s="52"/>
      <c r="K694" s="52"/>
      <c r="L694" s="52"/>
      <c r="M694" s="52"/>
      <c r="N694" s="52"/>
      <c r="O694" s="59"/>
      <c r="P694" s="52"/>
      <c r="Q694" s="53"/>
      <c r="R694" s="52"/>
      <c r="S694" s="52"/>
      <c r="T694" s="52"/>
      <c r="U694" s="52"/>
      <c r="V694" s="52"/>
      <c r="W694" s="52"/>
      <c r="X694" s="52"/>
      <c r="Y694" s="52"/>
      <c r="Z694" s="52"/>
      <c r="AA694" s="52"/>
      <c r="AB694" s="52"/>
      <c r="AD694" s="55"/>
    </row>
    <row r="695" spans="1:30">
      <c r="A695" s="51"/>
      <c r="B695" s="52"/>
      <c r="C695" s="53"/>
      <c r="D695" s="52"/>
      <c r="E695" s="52"/>
      <c r="F695" s="52"/>
      <c r="G695" s="52"/>
      <c r="H695" s="52"/>
      <c r="I695" s="52"/>
      <c r="J695" s="52"/>
      <c r="K695" s="52"/>
      <c r="L695" s="52"/>
      <c r="M695" s="52"/>
      <c r="N695" s="52"/>
      <c r="O695" s="59"/>
      <c r="P695" s="52"/>
      <c r="Q695" s="53"/>
      <c r="R695" s="52"/>
      <c r="S695" s="52"/>
      <c r="T695" s="52"/>
      <c r="U695" s="52"/>
      <c r="V695" s="52"/>
      <c r="W695" s="52"/>
      <c r="X695" s="52"/>
      <c r="Y695" s="52"/>
      <c r="Z695" s="52"/>
      <c r="AA695" s="52"/>
      <c r="AB695" s="52"/>
      <c r="AD695" s="55"/>
    </row>
    <row r="696" spans="1:30">
      <c r="A696" s="51"/>
      <c r="B696" s="52"/>
      <c r="C696" s="53"/>
      <c r="D696" s="52"/>
      <c r="E696" s="52"/>
      <c r="F696" s="52"/>
      <c r="G696" s="52"/>
      <c r="H696" s="52"/>
      <c r="I696" s="52"/>
      <c r="J696" s="52"/>
      <c r="K696" s="52"/>
      <c r="L696" s="52"/>
      <c r="M696" s="52"/>
      <c r="N696" s="52"/>
      <c r="O696" s="59"/>
      <c r="P696" s="52"/>
      <c r="Q696" s="53"/>
      <c r="R696" s="52"/>
      <c r="S696" s="52"/>
      <c r="T696" s="52"/>
      <c r="U696" s="52"/>
      <c r="V696" s="52"/>
      <c r="W696" s="52"/>
      <c r="X696" s="52"/>
      <c r="Y696" s="52"/>
      <c r="Z696" s="52"/>
      <c r="AA696" s="52"/>
      <c r="AB696" s="52"/>
      <c r="AD696" s="55"/>
    </row>
    <row r="697" spans="1:30">
      <c r="A697" s="51"/>
      <c r="B697" s="52"/>
      <c r="C697" s="53"/>
      <c r="D697" s="52"/>
      <c r="E697" s="52"/>
      <c r="F697" s="52"/>
      <c r="G697" s="52"/>
      <c r="H697" s="52"/>
      <c r="I697" s="52"/>
      <c r="J697" s="52"/>
      <c r="K697" s="52"/>
      <c r="L697" s="52"/>
      <c r="M697" s="52"/>
      <c r="N697" s="52"/>
      <c r="O697" s="59"/>
      <c r="P697" s="52"/>
      <c r="Q697" s="53"/>
      <c r="R697" s="52"/>
      <c r="S697" s="52"/>
      <c r="T697" s="52"/>
      <c r="U697" s="52"/>
      <c r="V697" s="52"/>
      <c r="W697" s="52"/>
      <c r="X697" s="52"/>
      <c r="Y697" s="52"/>
      <c r="Z697" s="52"/>
      <c r="AA697" s="52"/>
      <c r="AB697" s="52"/>
      <c r="AD697" s="55"/>
    </row>
    <row r="698" spans="1:30">
      <c r="A698" s="51"/>
      <c r="B698" s="52"/>
      <c r="C698" s="53"/>
      <c r="D698" s="52"/>
      <c r="E698" s="52"/>
      <c r="F698" s="52"/>
      <c r="G698" s="52"/>
      <c r="H698" s="52"/>
      <c r="I698" s="52"/>
      <c r="J698" s="52"/>
      <c r="K698" s="52"/>
      <c r="L698" s="52"/>
      <c r="M698" s="52"/>
      <c r="N698" s="52"/>
      <c r="O698" s="59"/>
      <c r="P698" s="52"/>
      <c r="Q698" s="53"/>
      <c r="R698" s="52"/>
      <c r="S698" s="52"/>
      <c r="T698" s="52"/>
      <c r="U698" s="52"/>
      <c r="V698" s="52"/>
      <c r="W698" s="52"/>
      <c r="X698" s="52"/>
      <c r="Y698" s="52"/>
      <c r="Z698" s="52"/>
      <c r="AA698" s="52"/>
      <c r="AB698" s="52"/>
      <c r="AD698" s="55"/>
    </row>
    <row r="699" spans="1:30">
      <c r="A699" s="51"/>
      <c r="B699" s="52"/>
      <c r="C699" s="53"/>
      <c r="D699" s="52"/>
      <c r="E699" s="52"/>
      <c r="F699" s="52"/>
      <c r="G699" s="52"/>
      <c r="H699" s="52"/>
      <c r="I699" s="52"/>
      <c r="J699" s="52"/>
      <c r="K699" s="52"/>
      <c r="L699" s="52"/>
      <c r="M699" s="52"/>
      <c r="N699" s="52"/>
      <c r="O699" s="59"/>
      <c r="P699" s="52"/>
      <c r="Q699" s="53"/>
      <c r="R699" s="52"/>
      <c r="S699" s="52"/>
      <c r="T699" s="52"/>
      <c r="U699" s="52"/>
      <c r="V699" s="52"/>
      <c r="W699" s="52"/>
      <c r="X699" s="52"/>
      <c r="Y699" s="52"/>
      <c r="Z699" s="52"/>
      <c r="AA699" s="52"/>
      <c r="AB699" s="52"/>
      <c r="AD699" s="55"/>
    </row>
    <row r="700" spans="1:30">
      <c r="A700" s="51"/>
      <c r="B700" s="52"/>
      <c r="C700" s="53"/>
      <c r="D700" s="52"/>
      <c r="E700" s="52"/>
      <c r="F700" s="52"/>
      <c r="G700" s="52"/>
      <c r="H700" s="52"/>
      <c r="I700" s="52"/>
      <c r="J700" s="52"/>
      <c r="K700" s="52"/>
      <c r="L700" s="52"/>
      <c r="M700" s="52"/>
      <c r="N700" s="52"/>
      <c r="O700" s="59"/>
      <c r="P700" s="52"/>
      <c r="Q700" s="53"/>
      <c r="R700" s="52"/>
      <c r="S700" s="52"/>
      <c r="T700" s="52"/>
      <c r="U700" s="52"/>
      <c r="V700" s="52"/>
      <c r="W700" s="52"/>
      <c r="X700" s="52"/>
      <c r="Y700" s="52"/>
      <c r="Z700" s="52"/>
      <c r="AA700" s="52"/>
      <c r="AB700" s="52"/>
      <c r="AD700" s="55"/>
    </row>
    <row r="701" spans="1:30">
      <c r="A701" s="51"/>
      <c r="B701" s="52"/>
      <c r="C701" s="53"/>
      <c r="D701" s="52"/>
      <c r="E701" s="52"/>
      <c r="F701" s="52"/>
      <c r="G701" s="52"/>
      <c r="H701" s="52"/>
      <c r="I701" s="52"/>
      <c r="J701" s="52"/>
      <c r="K701" s="52"/>
      <c r="L701" s="52"/>
      <c r="M701" s="52"/>
      <c r="N701" s="52"/>
      <c r="O701" s="59"/>
      <c r="P701" s="52"/>
      <c r="Q701" s="53"/>
      <c r="R701" s="52"/>
      <c r="S701" s="52"/>
      <c r="T701" s="52"/>
      <c r="U701" s="52"/>
      <c r="V701" s="52"/>
      <c r="W701" s="52"/>
      <c r="X701" s="52"/>
      <c r="Y701" s="52"/>
      <c r="Z701" s="52"/>
      <c r="AA701" s="52"/>
      <c r="AB701" s="52"/>
      <c r="AD701" s="55"/>
    </row>
    <row r="702" spans="1:30">
      <c r="A702" s="51"/>
      <c r="B702" s="52"/>
      <c r="C702" s="53"/>
      <c r="D702" s="52"/>
      <c r="E702" s="52"/>
      <c r="F702" s="52"/>
      <c r="G702" s="52"/>
      <c r="H702" s="52"/>
      <c r="I702" s="52"/>
      <c r="J702" s="52"/>
      <c r="K702" s="52"/>
      <c r="L702" s="52"/>
      <c r="M702" s="52"/>
      <c r="N702" s="52"/>
      <c r="O702" s="59"/>
      <c r="P702" s="52"/>
      <c r="Q702" s="53"/>
      <c r="R702" s="52"/>
      <c r="S702" s="52"/>
      <c r="T702" s="52"/>
      <c r="U702" s="52"/>
      <c r="V702" s="52"/>
      <c r="W702" s="52"/>
      <c r="X702" s="52"/>
      <c r="Y702" s="52"/>
      <c r="Z702" s="52"/>
      <c r="AA702" s="52"/>
      <c r="AB702" s="52"/>
      <c r="AD702" s="55"/>
    </row>
    <row r="703" spans="1:30">
      <c r="A703" s="51"/>
      <c r="B703" s="52"/>
      <c r="C703" s="53"/>
      <c r="D703" s="52"/>
      <c r="E703" s="52"/>
      <c r="F703" s="52"/>
      <c r="G703" s="52"/>
      <c r="H703" s="52"/>
      <c r="I703" s="52"/>
      <c r="J703" s="52"/>
      <c r="K703" s="52"/>
      <c r="L703" s="52"/>
      <c r="M703" s="52"/>
      <c r="N703" s="52"/>
      <c r="O703" s="59"/>
      <c r="P703" s="52"/>
      <c r="Q703" s="53"/>
      <c r="R703" s="52"/>
      <c r="S703" s="52"/>
      <c r="T703" s="52"/>
      <c r="U703" s="52"/>
      <c r="V703" s="52"/>
      <c r="W703" s="52"/>
      <c r="X703" s="52"/>
      <c r="Y703" s="52"/>
      <c r="Z703" s="52"/>
      <c r="AA703" s="52"/>
      <c r="AB703" s="52"/>
      <c r="AD703" s="55"/>
    </row>
    <row r="704" spans="1:30">
      <c r="A704" s="51"/>
      <c r="B704" s="52"/>
      <c r="C704" s="53"/>
      <c r="D704" s="52"/>
      <c r="E704" s="52"/>
      <c r="F704" s="52"/>
      <c r="G704" s="52"/>
      <c r="H704" s="52"/>
      <c r="I704" s="52"/>
      <c r="J704" s="52"/>
      <c r="K704" s="52"/>
      <c r="L704" s="52"/>
      <c r="M704" s="52"/>
      <c r="N704" s="52"/>
      <c r="O704" s="59"/>
      <c r="P704" s="52"/>
      <c r="Q704" s="53"/>
      <c r="R704" s="52"/>
      <c r="S704" s="52"/>
      <c r="T704" s="52"/>
      <c r="U704" s="52"/>
      <c r="V704" s="52"/>
      <c r="W704" s="52"/>
      <c r="X704" s="52"/>
      <c r="Y704" s="52"/>
      <c r="Z704" s="52"/>
      <c r="AA704" s="52"/>
      <c r="AB704" s="52"/>
      <c r="AD704" s="55"/>
    </row>
    <row r="705" spans="1:30">
      <c r="A705" s="51"/>
      <c r="B705" s="52"/>
      <c r="C705" s="53"/>
      <c r="D705" s="52"/>
      <c r="E705" s="52"/>
      <c r="F705" s="52"/>
      <c r="G705" s="52"/>
      <c r="H705" s="52"/>
      <c r="I705" s="52"/>
      <c r="J705" s="52"/>
      <c r="K705" s="52"/>
      <c r="L705" s="52"/>
      <c r="M705" s="52"/>
      <c r="N705" s="52"/>
      <c r="O705" s="59"/>
      <c r="P705" s="52"/>
      <c r="Q705" s="53"/>
      <c r="R705" s="52"/>
      <c r="S705" s="52"/>
      <c r="T705" s="52"/>
      <c r="U705" s="52"/>
      <c r="V705" s="52"/>
      <c r="W705" s="52"/>
      <c r="X705" s="52"/>
      <c r="Y705" s="52"/>
      <c r="Z705" s="52"/>
      <c r="AA705" s="52"/>
      <c r="AB705" s="52"/>
      <c r="AD705" s="55"/>
    </row>
    <row r="706" spans="1:30">
      <c r="A706" s="51"/>
      <c r="B706" s="52"/>
      <c r="C706" s="53"/>
      <c r="D706" s="52"/>
      <c r="E706" s="52"/>
      <c r="F706" s="52"/>
      <c r="G706" s="52"/>
      <c r="H706" s="52"/>
      <c r="I706" s="52"/>
      <c r="J706" s="52"/>
      <c r="K706" s="52"/>
      <c r="L706" s="52"/>
      <c r="M706" s="52"/>
      <c r="N706" s="52"/>
      <c r="O706" s="59"/>
      <c r="P706" s="52"/>
      <c r="Q706" s="53"/>
      <c r="R706" s="52"/>
      <c r="S706" s="52"/>
      <c r="T706" s="52"/>
      <c r="U706" s="52"/>
      <c r="V706" s="52"/>
      <c r="W706" s="52"/>
      <c r="X706" s="52"/>
      <c r="Y706" s="52"/>
      <c r="Z706" s="52"/>
      <c r="AA706" s="52"/>
      <c r="AB706" s="52"/>
      <c r="AD706" s="55"/>
    </row>
    <row r="707" spans="1:30">
      <c r="A707" s="51"/>
      <c r="B707" s="52"/>
      <c r="C707" s="53"/>
      <c r="D707" s="52"/>
      <c r="E707" s="52"/>
      <c r="F707" s="52"/>
      <c r="G707" s="52"/>
      <c r="H707" s="52"/>
      <c r="I707" s="52"/>
      <c r="J707" s="52"/>
      <c r="K707" s="52"/>
      <c r="L707" s="52"/>
      <c r="M707" s="52"/>
      <c r="N707" s="52"/>
      <c r="O707" s="59"/>
      <c r="P707" s="52"/>
      <c r="Q707" s="53"/>
      <c r="R707" s="52"/>
      <c r="S707" s="52"/>
      <c r="T707" s="52"/>
      <c r="U707" s="52"/>
      <c r="V707" s="52"/>
      <c r="W707" s="52"/>
      <c r="X707" s="52"/>
      <c r="Y707" s="52"/>
      <c r="Z707" s="52"/>
      <c r="AA707" s="52"/>
      <c r="AB707" s="52"/>
      <c r="AD707" s="55"/>
    </row>
    <row r="708" spans="1:30">
      <c r="A708" s="51"/>
      <c r="B708" s="52"/>
      <c r="C708" s="53"/>
      <c r="D708" s="52"/>
      <c r="E708" s="52"/>
      <c r="F708" s="52"/>
      <c r="G708" s="52"/>
      <c r="H708" s="52"/>
      <c r="I708" s="52"/>
      <c r="J708" s="52"/>
      <c r="K708" s="52"/>
      <c r="L708" s="52"/>
      <c r="M708" s="52"/>
      <c r="N708" s="52"/>
      <c r="O708" s="59"/>
      <c r="P708" s="52"/>
      <c r="Q708" s="53"/>
      <c r="R708" s="52"/>
      <c r="S708" s="52"/>
      <c r="T708" s="52"/>
      <c r="U708" s="52"/>
      <c r="V708" s="52"/>
      <c r="W708" s="52"/>
      <c r="X708" s="52"/>
      <c r="Y708" s="52"/>
      <c r="Z708" s="52"/>
      <c r="AA708" s="52"/>
      <c r="AB708" s="52"/>
      <c r="AD708" s="55"/>
    </row>
    <row r="709" spans="1:30">
      <c r="A709" s="51"/>
      <c r="B709" s="52"/>
      <c r="C709" s="53"/>
      <c r="D709" s="52"/>
      <c r="E709" s="52"/>
      <c r="F709" s="52"/>
      <c r="G709" s="52"/>
      <c r="H709" s="52"/>
      <c r="I709" s="52"/>
      <c r="J709" s="52"/>
      <c r="K709" s="52"/>
      <c r="L709" s="52"/>
      <c r="M709" s="52"/>
      <c r="N709" s="52"/>
      <c r="O709" s="59"/>
      <c r="P709" s="52"/>
      <c r="Q709" s="53"/>
      <c r="R709" s="52"/>
      <c r="S709" s="52"/>
      <c r="T709" s="52"/>
      <c r="U709" s="52"/>
      <c r="V709" s="52"/>
      <c r="W709" s="52"/>
      <c r="X709" s="52"/>
      <c r="Y709" s="52"/>
      <c r="Z709" s="52"/>
      <c r="AA709" s="52"/>
      <c r="AB709" s="52"/>
      <c r="AD709" s="55"/>
    </row>
    <row r="710" spans="1:30">
      <c r="A710" s="51"/>
      <c r="B710" s="52"/>
      <c r="C710" s="53"/>
      <c r="D710" s="52"/>
      <c r="E710" s="52"/>
      <c r="F710" s="52"/>
      <c r="G710" s="52"/>
      <c r="H710" s="52"/>
      <c r="I710" s="52"/>
      <c r="J710" s="52"/>
      <c r="K710" s="52"/>
      <c r="L710" s="52"/>
      <c r="M710" s="52"/>
      <c r="N710" s="52"/>
      <c r="O710" s="59"/>
      <c r="P710" s="52"/>
      <c r="Q710" s="53"/>
      <c r="R710" s="52"/>
      <c r="S710" s="52"/>
      <c r="T710" s="52"/>
      <c r="U710" s="52"/>
      <c r="V710" s="52"/>
      <c r="W710" s="52"/>
      <c r="X710" s="52"/>
      <c r="Y710" s="52"/>
      <c r="Z710" s="52"/>
      <c r="AA710" s="52"/>
      <c r="AB710" s="52"/>
      <c r="AD710" s="55"/>
    </row>
    <row r="711" spans="1:30">
      <c r="A711" s="51"/>
      <c r="B711" s="52"/>
      <c r="C711" s="53"/>
      <c r="D711" s="52"/>
      <c r="E711" s="52"/>
      <c r="F711" s="52"/>
      <c r="G711" s="52"/>
      <c r="H711" s="52"/>
      <c r="I711" s="52"/>
      <c r="J711" s="52"/>
      <c r="K711" s="52"/>
      <c r="L711" s="52"/>
      <c r="M711" s="52"/>
      <c r="N711" s="52"/>
      <c r="O711" s="59"/>
      <c r="P711" s="52"/>
      <c r="Q711" s="53"/>
      <c r="R711" s="52"/>
      <c r="S711" s="52"/>
      <c r="T711" s="52"/>
      <c r="U711" s="52"/>
      <c r="V711" s="52"/>
      <c r="W711" s="52"/>
      <c r="X711" s="52"/>
      <c r="Y711" s="52"/>
      <c r="Z711" s="52"/>
      <c r="AA711" s="52"/>
      <c r="AB711" s="52"/>
      <c r="AD711" s="55"/>
    </row>
    <row r="712" spans="1:30">
      <c r="A712" s="51"/>
      <c r="B712" s="52"/>
      <c r="C712" s="53"/>
      <c r="D712" s="52"/>
      <c r="E712" s="52"/>
      <c r="F712" s="52"/>
      <c r="G712" s="52"/>
      <c r="H712" s="52"/>
      <c r="I712" s="52"/>
      <c r="J712" s="52"/>
      <c r="K712" s="52"/>
      <c r="L712" s="52"/>
      <c r="M712" s="52"/>
      <c r="N712" s="52"/>
      <c r="O712" s="59"/>
      <c r="P712" s="52"/>
      <c r="Q712" s="53"/>
      <c r="R712" s="52"/>
      <c r="S712" s="52"/>
      <c r="T712" s="52"/>
      <c r="U712" s="52"/>
      <c r="V712" s="52"/>
      <c r="W712" s="52"/>
      <c r="X712" s="52"/>
      <c r="Y712" s="52"/>
      <c r="Z712" s="52"/>
      <c r="AA712" s="52"/>
      <c r="AB712" s="52"/>
      <c r="AD712" s="55"/>
    </row>
    <row r="713" spans="1:30">
      <c r="A713" s="51"/>
      <c r="B713" s="52"/>
      <c r="C713" s="53"/>
      <c r="D713" s="52"/>
      <c r="E713" s="52"/>
      <c r="F713" s="52"/>
      <c r="G713" s="52"/>
      <c r="H713" s="52"/>
      <c r="I713" s="52"/>
      <c r="J713" s="52"/>
      <c r="K713" s="52"/>
      <c r="L713" s="52"/>
      <c r="M713" s="52"/>
      <c r="N713" s="52"/>
      <c r="O713" s="59"/>
      <c r="P713" s="52"/>
      <c r="Q713" s="53"/>
      <c r="R713" s="52"/>
      <c r="S713" s="52"/>
      <c r="T713" s="52"/>
      <c r="U713" s="52"/>
      <c r="V713" s="52"/>
      <c r="W713" s="52"/>
      <c r="X713" s="52"/>
      <c r="Y713" s="52"/>
      <c r="Z713" s="52"/>
      <c r="AA713" s="52"/>
      <c r="AB713" s="52"/>
      <c r="AD713" s="55"/>
    </row>
    <row r="714" spans="1:30">
      <c r="A714" s="51"/>
      <c r="B714" s="52"/>
      <c r="C714" s="53"/>
      <c r="D714" s="52"/>
      <c r="E714" s="52"/>
      <c r="F714" s="52"/>
      <c r="G714" s="52"/>
      <c r="H714" s="52"/>
      <c r="I714" s="52"/>
      <c r="J714" s="52"/>
      <c r="K714" s="52"/>
      <c r="L714" s="52"/>
      <c r="M714" s="52"/>
      <c r="N714" s="52"/>
      <c r="O714" s="59"/>
      <c r="P714" s="52"/>
      <c r="Q714" s="53"/>
      <c r="R714" s="52"/>
      <c r="S714" s="52"/>
      <c r="T714" s="52"/>
      <c r="U714" s="52"/>
      <c r="V714" s="52"/>
      <c r="W714" s="52"/>
      <c r="X714" s="52"/>
      <c r="Y714" s="52"/>
      <c r="Z714" s="52"/>
      <c r="AA714" s="52"/>
      <c r="AB714" s="52"/>
      <c r="AD714" s="55"/>
    </row>
    <row r="715" spans="1:30">
      <c r="A715" s="51"/>
      <c r="B715" s="52"/>
      <c r="C715" s="53"/>
      <c r="D715" s="52"/>
      <c r="E715" s="52"/>
      <c r="F715" s="52"/>
      <c r="G715" s="52"/>
      <c r="H715" s="52"/>
      <c r="I715" s="52"/>
      <c r="J715" s="52"/>
      <c r="K715" s="52"/>
      <c r="L715" s="52"/>
      <c r="M715" s="52"/>
      <c r="N715" s="52"/>
      <c r="O715" s="59"/>
      <c r="P715" s="52"/>
      <c r="Q715" s="53"/>
      <c r="R715" s="52"/>
      <c r="S715" s="52"/>
      <c r="T715" s="52"/>
      <c r="U715" s="52"/>
      <c r="V715" s="52"/>
      <c r="W715" s="52"/>
      <c r="X715" s="52"/>
      <c r="Y715" s="52"/>
      <c r="Z715" s="52"/>
      <c r="AA715" s="52"/>
      <c r="AB715" s="52"/>
      <c r="AD715" s="55"/>
    </row>
    <row r="716" spans="1:30">
      <c r="A716" s="51"/>
      <c r="B716" s="52"/>
      <c r="C716" s="53"/>
      <c r="D716" s="52"/>
      <c r="E716" s="52"/>
      <c r="F716" s="52"/>
      <c r="G716" s="52"/>
      <c r="H716" s="52"/>
      <c r="I716" s="52"/>
      <c r="J716" s="52"/>
      <c r="K716" s="52"/>
      <c r="L716" s="52"/>
      <c r="M716" s="52"/>
      <c r="N716" s="52"/>
      <c r="O716" s="59"/>
      <c r="P716" s="52"/>
      <c r="Q716" s="53"/>
      <c r="R716" s="52"/>
      <c r="S716" s="52"/>
      <c r="T716" s="52"/>
      <c r="U716" s="52"/>
      <c r="V716" s="52"/>
      <c r="W716" s="52"/>
      <c r="X716" s="52"/>
      <c r="Y716" s="52"/>
      <c r="Z716" s="52"/>
      <c r="AA716" s="52"/>
      <c r="AB716" s="52"/>
      <c r="AD716" s="55"/>
    </row>
    <row r="717" spans="1:30">
      <c r="A717" s="51"/>
      <c r="B717" s="52"/>
      <c r="C717" s="53"/>
      <c r="D717" s="52"/>
      <c r="E717" s="52"/>
      <c r="F717" s="52"/>
      <c r="G717" s="52"/>
      <c r="H717" s="52"/>
      <c r="I717" s="52"/>
      <c r="J717" s="52"/>
      <c r="K717" s="52"/>
      <c r="L717" s="52"/>
      <c r="M717" s="52"/>
      <c r="N717" s="52"/>
      <c r="O717" s="59"/>
      <c r="P717" s="52"/>
      <c r="Q717" s="53"/>
      <c r="R717" s="52"/>
      <c r="S717" s="52"/>
      <c r="T717" s="52"/>
      <c r="U717" s="52"/>
      <c r="V717" s="52"/>
      <c r="W717" s="52"/>
      <c r="X717" s="52"/>
      <c r="Y717" s="52"/>
      <c r="Z717" s="52"/>
      <c r="AA717" s="52"/>
      <c r="AB717" s="52"/>
      <c r="AD717" s="55"/>
    </row>
    <row r="718" spans="1:30">
      <c r="A718" s="51"/>
      <c r="B718" s="52"/>
      <c r="C718" s="53"/>
      <c r="D718" s="52"/>
      <c r="E718" s="52"/>
      <c r="F718" s="52"/>
      <c r="G718" s="52"/>
      <c r="H718" s="52"/>
      <c r="I718" s="52"/>
      <c r="J718" s="52"/>
      <c r="K718" s="52"/>
      <c r="L718" s="52"/>
      <c r="M718" s="52"/>
      <c r="N718" s="52"/>
      <c r="O718" s="59"/>
      <c r="P718" s="52"/>
      <c r="Q718" s="53"/>
      <c r="R718" s="52"/>
      <c r="S718" s="52"/>
      <c r="T718" s="52"/>
      <c r="U718" s="52"/>
      <c r="V718" s="52"/>
      <c r="W718" s="52"/>
      <c r="X718" s="52"/>
      <c r="Y718" s="52"/>
      <c r="Z718" s="52"/>
      <c r="AA718" s="52"/>
      <c r="AB718" s="52"/>
      <c r="AD718" s="55"/>
    </row>
    <row r="719" spans="1:30">
      <c r="A719" s="51"/>
      <c r="B719" s="52"/>
      <c r="C719" s="53"/>
      <c r="D719" s="52"/>
      <c r="E719" s="52"/>
      <c r="F719" s="52"/>
      <c r="G719" s="52"/>
      <c r="H719" s="52"/>
      <c r="I719" s="52"/>
      <c r="J719" s="52"/>
      <c r="K719" s="52"/>
      <c r="L719" s="52"/>
      <c r="M719" s="52"/>
      <c r="N719" s="52"/>
      <c r="O719" s="59"/>
      <c r="P719" s="52"/>
      <c r="Q719" s="53"/>
      <c r="R719" s="52"/>
      <c r="S719" s="52"/>
      <c r="T719" s="52"/>
      <c r="U719" s="52"/>
      <c r="V719" s="52"/>
      <c r="W719" s="52"/>
      <c r="X719" s="52"/>
      <c r="Y719" s="52"/>
      <c r="Z719" s="52"/>
      <c r="AA719" s="52"/>
      <c r="AB719" s="52"/>
      <c r="AD719" s="55"/>
    </row>
    <row r="720" spans="1:30">
      <c r="A720" s="51"/>
      <c r="B720" s="52"/>
      <c r="C720" s="53"/>
      <c r="D720" s="52"/>
      <c r="E720" s="52"/>
      <c r="F720" s="52"/>
      <c r="G720" s="52"/>
      <c r="H720" s="52"/>
      <c r="I720" s="52"/>
      <c r="J720" s="52"/>
      <c r="K720" s="52"/>
      <c r="L720" s="52"/>
      <c r="M720" s="52"/>
      <c r="N720" s="52"/>
      <c r="O720" s="59"/>
      <c r="P720" s="52"/>
      <c r="Q720" s="53"/>
      <c r="R720" s="52"/>
      <c r="S720" s="52"/>
      <c r="T720" s="52"/>
      <c r="U720" s="52"/>
      <c r="V720" s="52"/>
      <c r="W720" s="52"/>
      <c r="X720" s="52"/>
      <c r="Y720" s="52"/>
      <c r="Z720" s="52"/>
      <c r="AA720" s="52"/>
      <c r="AB720" s="52"/>
      <c r="AD720" s="55"/>
    </row>
    <row r="721" spans="1:30">
      <c r="A721" s="51"/>
      <c r="B721" s="52"/>
      <c r="C721" s="53"/>
      <c r="D721" s="52"/>
      <c r="E721" s="52"/>
      <c r="F721" s="52"/>
      <c r="G721" s="52"/>
      <c r="H721" s="52"/>
      <c r="I721" s="52"/>
      <c r="J721" s="52"/>
      <c r="K721" s="52"/>
      <c r="L721" s="52"/>
      <c r="M721" s="52"/>
      <c r="N721" s="52"/>
      <c r="O721" s="59"/>
      <c r="P721" s="52"/>
      <c r="Q721" s="53"/>
      <c r="R721" s="52"/>
      <c r="S721" s="52"/>
      <c r="T721" s="52"/>
      <c r="U721" s="52"/>
      <c r="V721" s="52"/>
      <c r="W721" s="52"/>
      <c r="X721" s="52"/>
      <c r="Y721" s="52"/>
      <c r="Z721" s="52"/>
      <c r="AA721" s="52"/>
      <c r="AB721" s="52"/>
      <c r="AD721" s="55"/>
    </row>
    <row r="722" spans="1:30">
      <c r="A722" s="51"/>
      <c r="B722" s="52"/>
      <c r="C722" s="53"/>
      <c r="D722" s="52"/>
      <c r="E722" s="52"/>
      <c r="F722" s="52"/>
      <c r="G722" s="52"/>
      <c r="H722" s="52"/>
      <c r="I722" s="52"/>
      <c r="J722" s="52"/>
      <c r="K722" s="52"/>
      <c r="L722" s="52"/>
      <c r="M722" s="52"/>
      <c r="N722" s="52"/>
      <c r="O722" s="59"/>
      <c r="P722" s="52"/>
      <c r="Q722" s="53"/>
      <c r="R722" s="52"/>
      <c r="S722" s="52"/>
      <c r="T722" s="52"/>
      <c r="U722" s="52"/>
      <c r="V722" s="52"/>
      <c r="W722" s="52"/>
      <c r="X722" s="52"/>
      <c r="Y722" s="52"/>
      <c r="Z722" s="52"/>
      <c r="AA722" s="52"/>
      <c r="AB722" s="52"/>
      <c r="AD722" s="55"/>
    </row>
    <row r="723" spans="1:30">
      <c r="A723" s="51"/>
      <c r="B723" s="52"/>
      <c r="C723" s="53"/>
      <c r="D723" s="52"/>
      <c r="E723" s="52"/>
      <c r="F723" s="52"/>
      <c r="G723" s="52"/>
      <c r="H723" s="52"/>
      <c r="I723" s="52"/>
      <c r="J723" s="52"/>
      <c r="K723" s="52"/>
      <c r="L723" s="52"/>
      <c r="M723" s="52"/>
      <c r="N723" s="52"/>
      <c r="O723" s="59"/>
      <c r="P723" s="52"/>
      <c r="Q723" s="53"/>
      <c r="R723" s="52"/>
      <c r="S723" s="52"/>
      <c r="T723" s="52"/>
      <c r="U723" s="52"/>
      <c r="V723" s="52"/>
      <c r="W723" s="52"/>
      <c r="X723" s="52"/>
      <c r="Y723" s="52"/>
      <c r="Z723" s="52"/>
      <c r="AA723" s="52"/>
      <c r="AB723" s="52"/>
      <c r="AD723" s="55"/>
    </row>
    <row r="724" spans="1:30">
      <c r="A724" s="51"/>
      <c r="B724" s="52"/>
      <c r="C724" s="53"/>
      <c r="D724" s="52"/>
      <c r="E724" s="52"/>
      <c r="F724" s="52"/>
      <c r="G724" s="52"/>
      <c r="H724" s="52"/>
      <c r="I724" s="52"/>
      <c r="J724" s="52"/>
      <c r="K724" s="52"/>
      <c r="L724" s="52"/>
      <c r="M724" s="52"/>
      <c r="N724" s="52"/>
      <c r="O724" s="59"/>
      <c r="P724" s="52"/>
      <c r="Q724" s="53"/>
      <c r="R724" s="52"/>
      <c r="S724" s="52"/>
      <c r="T724" s="52"/>
      <c r="U724" s="52"/>
      <c r="V724" s="52"/>
      <c r="W724" s="52"/>
      <c r="X724" s="52"/>
      <c r="Y724" s="52"/>
      <c r="Z724" s="52"/>
      <c r="AA724" s="52"/>
      <c r="AB724" s="52"/>
      <c r="AD724" s="55"/>
    </row>
    <row r="725" spans="1:30">
      <c r="A725" s="51"/>
      <c r="B725" s="52"/>
      <c r="C725" s="53"/>
      <c r="D725" s="52"/>
      <c r="E725" s="52"/>
      <c r="F725" s="52"/>
      <c r="G725" s="52"/>
      <c r="H725" s="52"/>
      <c r="I725" s="52"/>
      <c r="J725" s="52"/>
      <c r="K725" s="52"/>
      <c r="L725" s="52"/>
      <c r="M725" s="52"/>
      <c r="N725" s="52"/>
      <c r="O725" s="59"/>
      <c r="P725" s="52"/>
      <c r="Q725" s="53"/>
      <c r="R725" s="52"/>
      <c r="S725" s="52"/>
      <c r="T725" s="52"/>
      <c r="U725" s="52"/>
      <c r="V725" s="52"/>
      <c r="W725" s="52"/>
      <c r="X725" s="52"/>
      <c r="Y725" s="52"/>
      <c r="Z725" s="52"/>
      <c r="AA725" s="52"/>
      <c r="AB725" s="52"/>
      <c r="AD725" s="55"/>
    </row>
    <row r="726" spans="1:30">
      <c r="A726" s="51"/>
      <c r="B726" s="52"/>
      <c r="C726" s="53"/>
      <c r="D726" s="52"/>
      <c r="E726" s="52"/>
      <c r="F726" s="52"/>
      <c r="G726" s="52"/>
      <c r="H726" s="52"/>
      <c r="I726" s="52"/>
      <c r="J726" s="52"/>
      <c r="K726" s="52"/>
      <c r="L726" s="52"/>
      <c r="M726" s="52"/>
      <c r="N726" s="52"/>
      <c r="O726" s="59"/>
      <c r="P726" s="52"/>
      <c r="Q726" s="53"/>
      <c r="R726" s="52"/>
      <c r="S726" s="52"/>
      <c r="T726" s="52"/>
      <c r="U726" s="52"/>
      <c r="V726" s="52"/>
      <c r="W726" s="52"/>
      <c r="X726" s="52"/>
      <c r="Y726" s="52"/>
      <c r="Z726" s="52"/>
      <c r="AA726" s="52"/>
      <c r="AB726" s="52"/>
      <c r="AD726" s="55"/>
    </row>
    <row r="727" spans="1:30">
      <c r="A727" s="51"/>
      <c r="B727" s="52"/>
      <c r="C727" s="53"/>
      <c r="D727" s="52"/>
      <c r="E727" s="52"/>
      <c r="F727" s="52"/>
      <c r="G727" s="52"/>
      <c r="H727" s="52"/>
      <c r="I727" s="52"/>
      <c r="J727" s="52"/>
      <c r="K727" s="52"/>
      <c r="L727" s="52"/>
      <c r="M727" s="52"/>
      <c r="N727" s="52"/>
      <c r="O727" s="59"/>
      <c r="P727" s="52"/>
      <c r="Q727" s="53"/>
      <c r="R727" s="52"/>
      <c r="S727" s="52"/>
      <c r="T727" s="52"/>
      <c r="U727" s="52"/>
      <c r="V727" s="52"/>
      <c r="W727" s="52"/>
      <c r="X727" s="52"/>
      <c r="Y727" s="52"/>
      <c r="Z727" s="52"/>
      <c r="AA727" s="52"/>
      <c r="AB727" s="52"/>
      <c r="AD727" s="55"/>
    </row>
    <row r="728" spans="1:30">
      <c r="A728" s="51"/>
      <c r="B728" s="52"/>
      <c r="C728" s="53"/>
      <c r="D728" s="52"/>
      <c r="E728" s="52"/>
      <c r="F728" s="52"/>
      <c r="G728" s="52"/>
      <c r="H728" s="52"/>
      <c r="I728" s="52"/>
      <c r="J728" s="52"/>
      <c r="K728" s="52"/>
      <c r="L728" s="52"/>
      <c r="M728" s="52"/>
      <c r="N728" s="52"/>
      <c r="O728" s="59"/>
      <c r="P728" s="52"/>
      <c r="Q728" s="53"/>
      <c r="R728" s="52"/>
      <c r="S728" s="52"/>
      <c r="T728" s="52"/>
      <c r="U728" s="52"/>
      <c r="V728" s="52"/>
      <c r="W728" s="52"/>
      <c r="X728" s="52"/>
      <c r="Y728" s="52"/>
      <c r="Z728" s="52"/>
      <c r="AA728" s="52"/>
      <c r="AB728" s="52"/>
      <c r="AD728" s="55"/>
    </row>
    <row r="729" spans="1:30">
      <c r="A729" s="51"/>
      <c r="B729" s="52"/>
      <c r="C729" s="53"/>
      <c r="D729" s="52"/>
      <c r="E729" s="52"/>
      <c r="F729" s="52"/>
      <c r="G729" s="52"/>
      <c r="H729" s="52"/>
      <c r="I729" s="52"/>
      <c r="J729" s="52"/>
      <c r="K729" s="52"/>
      <c r="L729" s="52"/>
      <c r="M729" s="52"/>
      <c r="N729" s="52"/>
      <c r="O729" s="59"/>
      <c r="P729" s="52"/>
      <c r="Q729" s="53"/>
      <c r="R729" s="52"/>
      <c r="S729" s="52"/>
      <c r="T729" s="52"/>
      <c r="U729" s="52"/>
      <c r="V729" s="52"/>
      <c r="W729" s="52"/>
      <c r="X729" s="52"/>
      <c r="Y729" s="52"/>
      <c r="Z729" s="52"/>
      <c r="AA729" s="52"/>
      <c r="AB729" s="52"/>
      <c r="AD729" s="55"/>
    </row>
    <row r="730" spans="1:30">
      <c r="A730" s="51"/>
      <c r="B730" s="52"/>
      <c r="C730" s="53"/>
      <c r="D730" s="52"/>
      <c r="E730" s="52"/>
      <c r="F730" s="52"/>
      <c r="G730" s="52"/>
      <c r="H730" s="52"/>
      <c r="I730" s="52"/>
      <c r="J730" s="52"/>
      <c r="K730" s="52"/>
      <c r="L730" s="52"/>
      <c r="M730" s="52"/>
      <c r="N730" s="52"/>
      <c r="O730" s="59"/>
      <c r="P730" s="52"/>
      <c r="Q730" s="53"/>
      <c r="R730" s="52"/>
      <c r="S730" s="52"/>
      <c r="T730" s="52"/>
      <c r="U730" s="52"/>
      <c r="V730" s="52"/>
      <c r="W730" s="52"/>
      <c r="X730" s="52"/>
      <c r="Y730" s="52"/>
      <c r="Z730" s="52"/>
      <c r="AA730" s="52"/>
      <c r="AB730" s="52"/>
      <c r="AD730" s="55"/>
    </row>
    <row r="731" spans="1:30">
      <c r="A731" s="51"/>
      <c r="B731" s="52"/>
      <c r="C731" s="53"/>
      <c r="D731" s="52"/>
      <c r="E731" s="52"/>
      <c r="F731" s="52"/>
      <c r="G731" s="52"/>
      <c r="H731" s="52"/>
      <c r="I731" s="52"/>
      <c r="J731" s="52"/>
      <c r="K731" s="52"/>
      <c r="L731" s="52"/>
      <c r="M731" s="52"/>
      <c r="N731" s="52"/>
      <c r="O731" s="59"/>
      <c r="P731" s="52"/>
      <c r="Q731" s="53"/>
      <c r="R731" s="52"/>
      <c r="S731" s="52"/>
      <c r="T731" s="52"/>
      <c r="U731" s="52"/>
      <c r="V731" s="52"/>
      <c r="W731" s="52"/>
      <c r="X731" s="52"/>
      <c r="Y731" s="52"/>
      <c r="Z731" s="52"/>
      <c r="AA731" s="52"/>
      <c r="AB731" s="52"/>
      <c r="AD731" s="55"/>
    </row>
    <row r="732" spans="1:30">
      <c r="A732" s="51"/>
      <c r="B732" s="52"/>
      <c r="C732" s="53"/>
      <c r="D732" s="52"/>
      <c r="E732" s="52"/>
      <c r="F732" s="52"/>
      <c r="G732" s="52"/>
      <c r="H732" s="52"/>
      <c r="I732" s="52"/>
      <c r="J732" s="52"/>
      <c r="K732" s="52"/>
      <c r="L732" s="52"/>
      <c r="M732" s="52"/>
      <c r="N732" s="52"/>
      <c r="O732" s="59"/>
      <c r="P732" s="52"/>
      <c r="Q732" s="53"/>
      <c r="R732" s="52"/>
      <c r="S732" s="52"/>
      <c r="T732" s="52"/>
      <c r="U732" s="52"/>
      <c r="V732" s="52"/>
      <c r="W732" s="52"/>
      <c r="X732" s="52"/>
      <c r="Y732" s="52"/>
      <c r="Z732" s="52"/>
      <c r="AA732" s="52"/>
      <c r="AB732" s="52"/>
      <c r="AD732" s="55"/>
    </row>
    <row r="733" spans="1:30">
      <c r="A733" s="51"/>
      <c r="B733" s="52"/>
      <c r="C733" s="53"/>
      <c r="D733" s="52"/>
      <c r="E733" s="52"/>
      <c r="F733" s="52"/>
      <c r="G733" s="52"/>
      <c r="H733" s="52"/>
      <c r="I733" s="52"/>
      <c r="J733" s="52"/>
      <c r="K733" s="52"/>
      <c r="L733" s="52"/>
      <c r="M733" s="52"/>
      <c r="N733" s="52"/>
      <c r="O733" s="59"/>
      <c r="P733" s="52"/>
      <c r="Q733" s="53"/>
      <c r="R733" s="52"/>
      <c r="S733" s="52"/>
      <c r="T733" s="52"/>
      <c r="U733" s="52"/>
      <c r="V733" s="52"/>
      <c r="W733" s="52"/>
      <c r="X733" s="52"/>
      <c r="Y733" s="52"/>
      <c r="Z733" s="52"/>
      <c r="AA733" s="52"/>
      <c r="AB733" s="52"/>
      <c r="AD733" s="55"/>
    </row>
    <row r="734" spans="1:30">
      <c r="A734" s="51"/>
      <c r="B734" s="52"/>
      <c r="C734" s="53"/>
      <c r="D734" s="52"/>
      <c r="E734" s="52"/>
      <c r="F734" s="52"/>
      <c r="G734" s="52"/>
      <c r="H734" s="52"/>
      <c r="I734" s="52"/>
      <c r="J734" s="52"/>
      <c r="K734" s="52"/>
      <c r="L734" s="52"/>
      <c r="M734" s="52"/>
      <c r="N734" s="52"/>
      <c r="O734" s="59"/>
      <c r="P734" s="52"/>
      <c r="Q734" s="53"/>
      <c r="R734" s="52"/>
      <c r="S734" s="52"/>
      <c r="T734" s="52"/>
      <c r="U734" s="52"/>
      <c r="V734" s="52"/>
      <c r="W734" s="52"/>
      <c r="X734" s="52"/>
      <c r="Y734" s="52"/>
      <c r="Z734" s="52"/>
      <c r="AA734" s="52"/>
      <c r="AB734" s="52"/>
      <c r="AD734" s="55"/>
    </row>
    <row r="735" spans="1:30">
      <c r="A735" s="51"/>
      <c r="B735" s="52"/>
      <c r="C735" s="53"/>
      <c r="D735" s="52"/>
      <c r="E735" s="52"/>
      <c r="F735" s="52"/>
      <c r="G735" s="52"/>
      <c r="H735" s="52"/>
      <c r="I735" s="52"/>
      <c r="J735" s="52"/>
      <c r="K735" s="52"/>
      <c r="L735" s="52"/>
      <c r="M735" s="52"/>
      <c r="N735" s="52"/>
      <c r="O735" s="59"/>
      <c r="P735" s="52"/>
      <c r="Q735" s="53"/>
      <c r="R735" s="52"/>
      <c r="S735" s="52"/>
      <c r="T735" s="52"/>
      <c r="U735" s="52"/>
      <c r="V735" s="52"/>
      <c r="W735" s="52"/>
      <c r="X735" s="52"/>
      <c r="Y735" s="52"/>
      <c r="Z735" s="52"/>
      <c r="AA735" s="52"/>
      <c r="AB735" s="52"/>
      <c r="AD735" s="55"/>
    </row>
    <row r="736" spans="1:30">
      <c r="A736" s="51"/>
      <c r="B736" s="52"/>
      <c r="C736" s="53"/>
      <c r="D736" s="52"/>
      <c r="E736" s="52"/>
      <c r="F736" s="52"/>
      <c r="G736" s="52"/>
      <c r="H736" s="52"/>
      <c r="I736" s="52"/>
      <c r="J736" s="52"/>
      <c r="K736" s="52"/>
      <c r="L736" s="52"/>
      <c r="M736" s="52"/>
      <c r="N736" s="52"/>
      <c r="O736" s="59"/>
      <c r="P736" s="52"/>
      <c r="Q736" s="53"/>
      <c r="R736" s="52"/>
      <c r="S736" s="52"/>
      <c r="T736" s="52"/>
      <c r="U736" s="52"/>
      <c r="V736" s="52"/>
      <c r="W736" s="52"/>
      <c r="X736" s="52"/>
      <c r="Y736" s="52"/>
      <c r="Z736" s="52"/>
      <c r="AA736" s="52"/>
      <c r="AB736" s="52"/>
      <c r="AD736" s="55"/>
    </row>
    <row r="737" spans="1:30">
      <c r="A737" s="51"/>
      <c r="B737" s="52"/>
      <c r="C737" s="53"/>
      <c r="D737" s="52"/>
      <c r="E737" s="52"/>
      <c r="F737" s="52"/>
      <c r="G737" s="52"/>
      <c r="H737" s="52"/>
      <c r="I737" s="52"/>
      <c r="J737" s="52"/>
      <c r="K737" s="52"/>
      <c r="L737" s="52"/>
      <c r="M737" s="52"/>
      <c r="N737" s="52"/>
      <c r="O737" s="59"/>
      <c r="P737" s="52"/>
      <c r="Q737" s="53"/>
      <c r="R737" s="52"/>
      <c r="S737" s="52"/>
      <c r="T737" s="52"/>
      <c r="U737" s="52"/>
      <c r="V737" s="52"/>
      <c r="W737" s="52"/>
      <c r="X737" s="52"/>
      <c r="Y737" s="52"/>
      <c r="Z737" s="52"/>
      <c r="AA737" s="52"/>
      <c r="AB737" s="52"/>
      <c r="AD737" s="55"/>
    </row>
    <row r="738" spans="1:30">
      <c r="A738" s="51"/>
      <c r="B738" s="52"/>
      <c r="C738" s="53"/>
      <c r="D738" s="52"/>
      <c r="E738" s="52"/>
      <c r="F738" s="52"/>
      <c r="G738" s="52"/>
      <c r="H738" s="52"/>
      <c r="I738" s="52"/>
      <c r="J738" s="52"/>
      <c r="K738" s="52"/>
      <c r="L738" s="52"/>
      <c r="M738" s="52"/>
      <c r="N738" s="52"/>
      <c r="O738" s="59"/>
      <c r="P738" s="52"/>
      <c r="Q738" s="53"/>
      <c r="R738" s="52"/>
      <c r="S738" s="52"/>
      <c r="T738" s="52"/>
      <c r="U738" s="52"/>
      <c r="V738" s="52"/>
      <c r="W738" s="52"/>
      <c r="X738" s="52"/>
      <c r="Y738" s="52"/>
      <c r="Z738" s="52"/>
      <c r="AA738" s="52"/>
      <c r="AB738" s="52"/>
      <c r="AD738" s="55"/>
    </row>
    <row r="739" spans="1:30">
      <c r="A739" s="51"/>
      <c r="B739" s="52"/>
      <c r="C739" s="53"/>
      <c r="D739" s="52"/>
      <c r="E739" s="52"/>
      <c r="F739" s="52"/>
      <c r="G739" s="52"/>
      <c r="H739" s="52"/>
      <c r="I739" s="52"/>
      <c r="J739" s="52"/>
      <c r="K739" s="52"/>
      <c r="L739" s="52"/>
      <c r="M739" s="52"/>
      <c r="N739" s="52"/>
      <c r="O739" s="59"/>
      <c r="P739" s="52"/>
      <c r="Q739" s="53"/>
      <c r="R739" s="52"/>
      <c r="S739" s="52"/>
      <c r="T739" s="52"/>
      <c r="U739" s="52"/>
      <c r="V739" s="52"/>
      <c r="W739" s="52"/>
      <c r="X739" s="52"/>
      <c r="Y739" s="52"/>
      <c r="Z739" s="52"/>
      <c r="AA739" s="52"/>
      <c r="AB739" s="52"/>
      <c r="AD739" s="55"/>
    </row>
    <row r="740" spans="1:30">
      <c r="A740" s="51"/>
      <c r="B740" s="52"/>
      <c r="C740" s="53"/>
      <c r="D740" s="52"/>
      <c r="E740" s="52"/>
      <c r="F740" s="52"/>
      <c r="G740" s="52"/>
      <c r="H740" s="52"/>
      <c r="I740" s="52"/>
      <c r="J740" s="52"/>
      <c r="K740" s="52"/>
      <c r="L740" s="52"/>
      <c r="M740" s="52"/>
      <c r="N740" s="52"/>
      <c r="O740" s="59"/>
      <c r="P740" s="52"/>
      <c r="Q740" s="53"/>
      <c r="R740" s="52"/>
      <c r="S740" s="52"/>
      <c r="T740" s="52"/>
      <c r="U740" s="52"/>
      <c r="V740" s="52"/>
      <c r="W740" s="52"/>
      <c r="X740" s="52"/>
      <c r="Y740" s="52"/>
      <c r="Z740" s="52"/>
      <c r="AA740" s="52"/>
      <c r="AB740" s="52"/>
      <c r="AD740" s="55"/>
    </row>
    <row r="741" spans="1:30">
      <c r="A741" s="51"/>
      <c r="B741" s="52"/>
      <c r="C741" s="53"/>
      <c r="D741" s="52"/>
      <c r="E741" s="52"/>
      <c r="F741" s="52"/>
      <c r="G741" s="52"/>
      <c r="H741" s="52"/>
      <c r="I741" s="52"/>
      <c r="J741" s="52"/>
      <c r="K741" s="52"/>
      <c r="L741" s="52"/>
      <c r="M741" s="52"/>
      <c r="N741" s="52"/>
      <c r="O741" s="59"/>
      <c r="P741" s="52"/>
      <c r="Q741" s="53"/>
      <c r="R741" s="52"/>
      <c r="S741" s="52"/>
      <c r="T741" s="52"/>
      <c r="U741" s="52"/>
      <c r="V741" s="52"/>
      <c r="W741" s="52"/>
      <c r="X741" s="52"/>
      <c r="Y741" s="52"/>
      <c r="Z741" s="52"/>
      <c r="AA741" s="52"/>
      <c r="AB741" s="52"/>
      <c r="AD741" s="55"/>
    </row>
    <row r="742" spans="1:30">
      <c r="A742" s="51"/>
      <c r="B742" s="52"/>
      <c r="C742" s="53"/>
      <c r="D742" s="52"/>
      <c r="E742" s="52"/>
      <c r="F742" s="52"/>
      <c r="G742" s="52"/>
      <c r="H742" s="52"/>
      <c r="I742" s="52"/>
      <c r="J742" s="52"/>
      <c r="K742" s="52"/>
      <c r="L742" s="52"/>
      <c r="M742" s="52"/>
      <c r="N742" s="52"/>
      <c r="O742" s="59"/>
      <c r="P742" s="52"/>
      <c r="Q742" s="53"/>
      <c r="R742" s="52"/>
      <c r="S742" s="52"/>
      <c r="T742" s="52"/>
      <c r="U742" s="52"/>
      <c r="V742" s="52"/>
      <c r="W742" s="52"/>
      <c r="X742" s="52"/>
      <c r="Y742" s="52"/>
      <c r="Z742" s="52"/>
      <c r="AA742" s="52"/>
      <c r="AB742" s="52"/>
      <c r="AD742" s="55"/>
    </row>
    <row r="743" spans="1:30">
      <c r="A743" s="51"/>
      <c r="B743" s="52"/>
      <c r="C743" s="53"/>
      <c r="D743" s="52"/>
      <c r="E743" s="52"/>
      <c r="F743" s="52"/>
      <c r="G743" s="52"/>
      <c r="H743" s="52"/>
      <c r="I743" s="52"/>
      <c r="J743" s="52"/>
      <c r="K743" s="52"/>
      <c r="L743" s="52"/>
      <c r="M743" s="52"/>
      <c r="N743" s="52"/>
      <c r="O743" s="59"/>
      <c r="P743" s="52"/>
      <c r="Q743" s="53"/>
      <c r="R743" s="52"/>
      <c r="S743" s="52"/>
      <c r="T743" s="52"/>
      <c r="U743" s="52"/>
      <c r="V743" s="52"/>
      <c r="W743" s="52"/>
      <c r="X743" s="52"/>
      <c r="Y743" s="52"/>
      <c r="Z743" s="52"/>
      <c r="AA743" s="52"/>
      <c r="AB743" s="52"/>
      <c r="AD743" s="55"/>
    </row>
    <row r="744" spans="1:30">
      <c r="A744" s="51"/>
      <c r="B744" s="52"/>
      <c r="C744" s="53"/>
      <c r="D744" s="52"/>
      <c r="E744" s="52"/>
      <c r="F744" s="52"/>
      <c r="G744" s="52"/>
      <c r="H744" s="52"/>
      <c r="I744" s="52"/>
      <c r="J744" s="52"/>
      <c r="K744" s="52"/>
      <c r="L744" s="52"/>
      <c r="M744" s="52"/>
      <c r="N744" s="52"/>
      <c r="O744" s="59"/>
      <c r="P744" s="52"/>
      <c r="Q744" s="53"/>
      <c r="R744" s="52"/>
      <c r="S744" s="52"/>
      <c r="T744" s="52"/>
      <c r="U744" s="52"/>
      <c r="V744" s="52"/>
      <c r="W744" s="52"/>
      <c r="X744" s="52"/>
      <c r="Y744" s="52"/>
      <c r="Z744" s="52"/>
      <c r="AA744" s="52"/>
      <c r="AB744" s="52"/>
      <c r="AD744" s="55"/>
    </row>
    <row r="745" spans="1:30">
      <c r="A745" s="51"/>
      <c r="B745" s="52"/>
      <c r="C745" s="53"/>
      <c r="D745" s="52"/>
      <c r="E745" s="52"/>
      <c r="F745" s="52"/>
      <c r="G745" s="52"/>
      <c r="H745" s="52"/>
      <c r="I745" s="52"/>
      <c r="J745" s="52"/>
      <c r="K745" s="52"/>
      <c r="L745" s="52"/>
      <c r="M745" s="52"/>
      <c r="N745" s="52"/>
      <c r="O745" s="59"/>
      <c r="P745" s="52"/>
      <c r="Q745" s="53"/>
      <c r="R745" s="52"/>
      <c r="S745" s="52"/>
      <c r="T745" s="52"/>
      <c r="U745" s="52"/>
      <c r="V745" s="52"/>
      <c r="W745" s="52"/>
      <c r="X745" s="52"/>
      <c r="Y745" s="52"/>
      <c r="Z745" s="52"/>
      <c r="AA745" s="52"/>
      <c r="AB745" s="52"/>
      <c r="AD745" s="55"/>
    </row>
    <row r="746" spans="1:30">
      <c r="A746" s="51"/>
      <c r="B746" s="52"/>
      <c r="C746" s="53"/>
      <c r="D746" s="52"/>
      <c r="E746" s="52"/>
      <c r="F746" s="52"/>
      <c r="G746" s="52"/>
      <c r="H746" s="52"/>
      <c r="I746" s="52"/>
      <c r="J746" s="52"/>
      <c r="K746" s="52"/>
      <c r="L746" s="52"/>
      <c r="M746" s="52"/>
      <c r="N746" s="52"/>
      <c r="O746" s="59"/>
      <c r="P746" s="52"/>
      <c r="Q746" s="53"/>
      <c r="R746" s="52"/>
      <c r="S746" s="52"/>
      <c r="T746" s="52"/>
      <c r="U746" s="52"/>
      <c r="V746" s="52"/>
      <c r="W746" s="52"/>
      <c r="X746" s="52"/>
      <c r="Y746" s="52"/>
      <c r="Z746" s="52"/>
      <c r="AA746" s="52"/>
      <c r="AB746" s="52"/>
      <c r="AD746" s="55"/>
    </row>
    <row r="747" spans="1:30">
      <c r="A747" s="51"/>
      <c r="B747" s="52"/>
      <c r="C747" s="53"/>
      <c r="D747" s="52"/>
      <c r="E747" s="52"/>
      <c r="F747" s="52"/>
      <c r="G747" s="52"/>
      <c r="H747" s="52"/>
      <c r="I747" s="52"/>
      <c r="J747" s="52"/>
      <c r="K747" s="52"/>
      <c r="L747" s="52"/>
      <c r="M747" s="52"/>
      <c r="N747" s="52"/>
      <c r="O747" s="59"/>
      <c r="P747" s="52"/>
      <c r="Q747" s="53"/>
      <c r="R747" s="52"/>
      <c r="S747" s="52"/>
      <c r="T747" s="52"/>
      <c r="U747" s="52"/>
      <c r="V747" s="52"/>
      <c r="W747" s="52"/>
      <c r="X747" s="52"/>
      <c r="Y747" s="52"/>
      <c r="Z747" s="52"/>
      <c r="AA747" s="52"/>
      <c r="AB747" s="52"/>
      <c r="AD747" s="55"/>
    </row>
    <row r="748" spans="1:30">
      <c r="A748" s="51"/>
      <c r="B748" s="52"/>
      <c r="C748" s="53"/>
      <c r="D748" s="52"/>
      <c r="E748" s="52"/>
      <c r="F748" s="52"/>
      <c r="G748" s="52"/>
      <c r="H748" s="52"/>
      <c r="I748" s="52"/>
      <c r="J748" s="52"/>
      <c r="K748" s="52"/>
      <c r="L748" s="52"/>
      <c r="M748" s="52"/>
      <c r="N748" s="52"/>
      <c r="O748" s="59"/>
      <c r="P748" s="52"/>
      <c r="Q748" s="53"/>
      <c r="R748" s="52"/>
      <c r="S748" s="52"/>
      <c r="T748" s="52"/>
      <c r="U748" s="52"/>
      <c r="V748" s="52"/>
      <c r="W748" s="52"/>
      <c r="X748" s="52"/>
      <c r="Y748" s="52"/>
      <c r="Z748" s="52"/>
      <c r="AA748" s="52"/>
      <c r="AB748" s="52"/>
      <c r="AD748" s="55"/>
    </row>
    <row r="749" spans="1:30">
      <c r="A749" s="51"/>
      <c r="B749" s="52"/>
      <c r="C749" s="53"/>
      <c r="D749" s="52"/>
      <c r="E749" s="52"/>
      <c r="F749" s="52"/>
      <c r="G749" s="52"/>
      <c r="H749" s="52"/>
      <c r="I749" s="52"/>
      <c r="J749" s="52"/>
      <c r="K749" s="52"/>
      <c r="L749" s="52"/>
      <c r="M749" s="52"/>
      <c r="N749" s="52"/>
      <c r="O749" s="59"/>
      <c r="P749" s="52"/>
      <c r="Q749" s="53"/>
      <c r="R749" s="52"/>
      <c r="S749" s="52"/>
      <c r="T749" s="52"/>
      <c r="U749" s="52"/>
      <c r="V749" s="52"/>
      <c r="W749" s="52"/>
      <c r="X749" s="52"/>
      <c r="Y749" s="52"/>
      <c r="Z749" s="52"/>
      <c r="AA749" s="52"/>
      <c r="AB749" s="52"/>
      <c r="AD749" s="55"/>
    </row>
    <row r="750" spans="1:30">
      <c r="A750" s="51"/>
      <c r="B750" s="52"/>
      <c r="C750" s="53"/>
      <c r="D750" s="52"/>
      <c r="E750" s="52"/>
      <c r="F750" s="52"/>
      <c r="G750" s="52"/>
      <c r="H750" s="52"/>
      <c r="I750" s="52"/>
      <c r="J750" s="52"/>
      <c r="K750" s="52"/>
      <c r="L750" s="52"/>
      <c r="M750" s="52"/>
      <c r="N750" s="52"/>
      <c r="O750" s="59"/>
      <c r="P750" s="52"/>
      <c r="Q750" s="53"/>
      <c r="R750" s="52"/>
      <c r="S750" s="52"/>
      <c r="T750" s="52"/>
      <c r="U750" s="52"/>
      <c r="V750" s="52"/>
      <c r="W750" s="52"/>
      <c r="X750" s="52"/>
      <c r="Y750" s="52"/>
      <c r="Z750" s="52"/>
      <c r="AA750" s="52"/>
      <c r="AB750" s="52"/>
      <c r="AD750" s="55"/>
    </row>
    <row r="751" spans="1:30">
      <c r="A751" s="51"/>
      <c r="B751" s="52"/>
      <c r="C751" s="53"/>
      <c r="D751" s="52"/>
      <c r="E751" s="52"/>
      <c r="F751" s="52"/>
      <c r="G751" s="52"/>
      <c r="H751" s="52"/>
      <c r="I751" s="52"/>
      <c r="J751" s="52"/>
      <c r="K751" s="52"/>
      <c r="L751" s="52"/>
      <c r="M751" s="52"/>
      <c r="N751" s="52"/>
      <c r="O751" s="59"/>
      <c r="P751" s="52"/>
      <c r="Q751" s="53"/>
      <c r="R751" s="52"/>
      <c r="S751" s="52"/>
      <c r="T751" s="52"/>
      <c r="U751" s="52"/>
      <c r="V751" s="52"/>
      <c r="W751" s="52"/>
      <c r="X751" s="52"/>
      <c r="Y751" s="52"/>
      <c r="Z751" s="52"/>
      <c r="AA751" s="52"/>
      <c r="AB751" s="52"/>
      <c r="AD751" s="55"/>
    </row>
    <row r="752" spans="1:30">
      <c r="A752" s="51"/>
      <c r="B752" s="52"/>
      <c r="C752" s="53"/>
      <c r="D752" s="52"/>
      <c r="E752" s="52"/>
      <c r="F752" s="52"/>
      <c r="G752" s="52"/>
      <c r="H752" s="52"/>
      <c r="I752" s="52"/>
      <c r="J752" s="52"/>
      <c r="K752" s="52"/>
      <c r="L752" s="52"/>
      <c r="M752" s="52"/>
      <c r="N752" s="52"/>
      <c r="O752" s="59"/>
      <c r="P752" s="52"/>
      <c r="Q752" s="53"/>
      <c r="R752" s="52"/>
      <c r="S752" s="52"/>
      <c r="T752" s="52"/>
      <c r="U752" s="52"/>
      <c r="V752" s="52"/>
      <c r="W752" s="52"/>
      <c r="X752" s="52"/>
      <c r="Y752" s="52"/>
      <c r="Z752" s="52"/>
      <c r="AA752" s="52"/>
      <c r="AB752" s="52"/>
      <c r="AD752" s="55"/>
    </row>
    <row r="753" spans="1:30">
      <c r="A753" s="51"/>
      <c r="B753" s="52"/>
      <c r="C753" s="53"/>
      <c r="D753" s="52"/>
      <c r="E753" s="52"/>
      <c r="F753" s="52"/>
      <c r="G753" s="52"/>
      <c r="H753" s="52"/>
      <c r="I753" s="52"/>
      <c r="J753" s="52"/>
      <c r="K753" s="52"/>
      <c r="L753" s="52"/>
      <c r="M753" s="52"/>
      <c r="N753" s="52"/>
      <c r="O753" s="59"/>
      <c r="P753" s="52"/>
      <c r="Q753" s="53"/>
      <c r="R753" s="52"/>
      <c r="S753" s="52"/>
      <c r="T753" s="52"/>
      <c r="U753" s="52"/>
      <c r="V753" s="52"/>
      <c r="W753" s="52"/>
      <c r="X753" s="52"/>
      <c r="Y753" s="52"/>
      <c r="Z753" s="52"/>
      <c r="AA753" s="52"/>
      <c r="AB753" s="52"/>
      <c r="AD753" s="55"/>
    </row>
    <row r="754" spans="1:30">
      <c r="A754" s="51"/>
      <c r="B754" s="52"/>
      <c r="C754" s="53"/>
      <c r="D754" s="52"/>
      <c r="E754" s="52"/>
      <c r="F754" s="52"/>
      <c r="G754" s="52"/>
      <c r="H754" s="52"/>
      <c r="I754" s="52"/>
      <c r="J754" s="52"/>
      <c r="K754" s="52"/>
      <c r="L754" s="52"/>
      <c r="M754" s="52"/>
      <c r="N754" s="52"/>
      <c r="O754" s="59"/>
      <c r="P754" s="52"/>
      <c r="Q754" s="53"/>
      <c r="R754" s="52"/>
      <c r="S754" s="52"/>
      <c r="T754" s="52"/>
      <c r="U754" s="52"/>
      <c r="V754" s="52"/>
      <c r="W754" s="52"/>
      <c r="X754" s="52"/>
      <c r="Y754" s="52"/>
      <c r="Z754" s="52"/>
      <c r="AA754" s="52"/>
      <c r="AB754" s="52"/>
      <c r="AD754" s="55"/>
    </row>
    <row r="755" spans="1:30">
      <c r="A755" s="51"/>
      <c r="B755" s="52"/>
      <c r="C755" s="53"/>
      <c r="D755" s="52"/>
      <c r="E755" s="52"/>
      <c r="F755" s="52"/>
      <c r="G755" s="52"/>
      <c r="H755" s="52"/>
      <c r="I755" s="52"/>
      <c r="J755" s="52"/>
      <c r="K755" s="52"/>
      <c r="L755" s="52"/>
      <c r="M755" s="52"/>
      <c r="N755" s="52"/>
      <c r="O755" s="59"/>
      <c r="P755" s="52"/>
      <c r="Q755" s="53"/>
      <c r="R755" s="52"/>
      <c r="S755" s="52"/>
      <c r="T755" s="52"/>
      <c r="U755" s="52"/>
      <c r="V755" s="52"/>
      <c r="W755" s="52"/>
      <c r="X755" s="52"/>
      <c r="Y755" s="52"/>
      <c r="Z755" s="52"/>
      <c r="AA755" s="52"/>
      <c r="AB755" s="52"/>
      <c r="AD755" s="55"/>
    </row>
    <row r="756" spans="1:30">
      <c r="A756" s="51"/>
      <c r="B756" s="52"/>
      <c r="C756" s="53"/>
      <c r="D756" s="52"/>
      <c r="E756" s="52"/>
      <c r="F756" s="52"/>
      <c r="G756" s="52"/>
      <c r="H756" s="52"/>
      <c r="I756" s="52"/>
      <c r="J756" s="52"/>
      <c r="K756" s="52"/>
      <c r="L756" s="52"/>
      <c r="M756" s="52"/>
      <c r="N756" s="52"/>
      <c r="O756" s="59"/>
      <c r="P756" s="52"/>
      <c r="Q756" s="53"/>
      <c r="R756" s="52"/>
      <c r="S756" s="52"/>
      <c r="T756" s="52"/>
      <c r="U756" s="52"/>
      <c r="V756" s="52"/>
      <c r="W756" s="52"/>
      <c r="X756" s="52"/>
      <c r="Y756" s="52"/>
      <c r="Z756" s="52"/>
      <c r="AA756" s="52"/>
      <c r="AB756" s="52"/>
      <c r="AD756" s="55"/>
    </row>
    <row r="757" spans="1:30">
      <c r="A757" s="51"/>
      <c r="B757" s="52"/>
      <c r="C757" s="53"/>
      <c r="D757" s="52"/>
      <c r="E757" s="52"/>
      <c r="F757" s="52"/>
      <c r="G757" s="52"/>
      <c r="H757" s="52"/>
      <c r="I757" s="52"/>
      <c r="J757" s="52"/>
      <c r="K757" s="52"/>
      <c r="L757" s="52"/>
      <c r="M757" s="52"/>
      <c r="N757" s="52"/>
      <c r="O757" s="59"/>
      <c r="P757" s="52"/>
      <c r="Q757" s="53"/>
      <c r="R757" s="52"/>
      <c r="S757" s="52"/>
      <c r="T757" s="52"/>
      <c r="U757" s="52"/>
      <c r="V757" s="52"/>
      <c r="W757" s="52"/>
      <c r="X757" s="52"/>
      <c r="Y757" s="52"/>
      <c r="Z757" s="52"/>
      <c r="AA757" s="52"/>
      <c r="AB757" s="52"/>
      <c r="AD757" s="55"/>
    </row>
    <row r="758" spans="1:30">
      <c r="A758" s="51"/>
      <c r="B758" s="52"/>
      <c r="C758" s="53"/>
      <c r="D758" s="52"/>
      <c r="E758" s="52"/>
      <c r="F758" s="52"/>
      <c r="G758" s="52"/>
      <c r="H758" s="52"/>
      <c r="I758" s="52"/>
      <c r="J758" s="52"/>
      <c r="K758" s="52"/>
      <c r="L758" s="52"/>
      <c r="M758" s="52"/>
      <c r="N758" s="52"/>
      <c r="O758" s="59"/>
      <c r="P758" s="52"/>
      <c r="Q758" s="53"/>
      <c r="R758" s="52"/>
      <c r="S758" s="52"/>
      <c r="T758" s="52"/>
      <c r="U758" s="52"/>
      <c r="V758" s="52"/>
      <c r="W758" s="52"/>
      <c r="X758" s="52"/>
      <c r="Y758" s="52"/>
      <c r="Z758" s="52"/>
      <c r="AA758" s="52"/>
      <c r="AB758" s="52"/>
      <c r="AD758" s="55"/>
    </row>
    <row r="759" spans="1:30">
      <c r="A759" s="51"/>
      <c r="B759" s="52"/>
      <c r="C759" s="53"/>
      <c r="D759" s="52"/>
      <c r="E759" s="52"/>
      <c r="F759" s="52"/>
      <c r="G759" s="52"/>
      <c r="H759" s="52"/>
      <c r="I759" s="52"/>
      <c r="J759" s="52"/>
      <c r="K759" s="52"/>
      <c r="L759" s="52"/>
      <c r="M759" s="52"/>
      <c r="N759" s="52"/>
      <c r="O759" s="59"/>
      <c r="P759" s="52"/>
      <c r="Q759" s="53"/>
      <c r="R759" s="52"/>
      <c r="S759" s="52"/>
      <c r="T759" s="52"/>
      <c r="U759" s="52"/>
      <c r="V759" s="52"/>
      <c r="W759" s="52"/>
      <c r="X759" s="52"/>
      <c r="Y759" s="52"/>
      <c r="Z759" s="52"/>
      <c r="AA759" s="52"/>
      <c r="AB759" s="52"/>
      <c r="AD759" s="55"/>
    </row>
    <row r="760" spans="1:30">
      <c r="A760" s="51"/>
      <c r="B760" s="52"/>
      <c r="C760" s="53"/>
      <c r="D760" s="52"/>
      <c r="E760" s="52"/>
      <c r="F760" s="52"/>
      <c r="G760" s="52"/>
      <c r="H760" s="52"/>
      <c r="I760" s="52"/>
      <c r="J760" s="52"/>
      <c r="K760" s="52"/>
      <c r="L760" s="52"/>
      <c r="M760" s="52"/>
      <c r="N760" s="52"/>
      <c r="O760" s="59"/>
      <c r="P760" s="52"/>
      <c r="Q760" s="53"/>
      <c r="R760" s="52"/>
      <c r="S760" s="52"/>
      <c r="T760" s="52"/>
      <c r="U760" s="52"/>
      <c r="V760" s="52"/>
      <c r="W760" s="52"/>
      <c r="X760" s="52"/>
      <c r="Y760" s="52"/>
      <c r="Z760" s="52"/>
      <c r="AA760" s="52"/>
      <c r="AB760" s="52"/>
      <c r="AD760" s="55"/>
    </row>
    <row r="761" spans="1:30">
      <c r="A761" s="51"/>
      <c r="B761" s="52"/>
      <c r="C761" s="53"/>
      <c r="D761" s="52"/>
      <c r="E761" s="52"/>
      <c r="F761" s="52"/>
      <c r="G761" s="52"/>
      <c r="H761" s="52"/>
      <c r="I761" s="52"/>
      <c r="J761" s="52"/>
      <c r="K761" s="52"/>
      <c r="L761" s="52"/>
      <c r="M761" s="52"/>
      <c r="N761" s="52"/>
      <c r="O761" s="59"/>
      <c r="P761" s="52"/>
      <c r="Q761" s="53"/>
      <c r="R761" s="52"/>
      <c r="S761" s="52"/>
      <c r="T761" s="52"/>
      <c r="U761" s="52"/>
      <c r="V761" s="52"/>
      <c r="W761" s="52"/>
      <c r="X761" s="52"/>
      <c r="Y761" s="52"/>
      <c r="Z761" s="52"/>
      <c r="AA761" s="52"/>
      <c r="AB761" s="52"/>
      <c r="AD761" s="55"/>
    </row>
    <row r="762" spans="1:30">
      <c r="A762" s="51"/>
      <c r="B762" s="52"/>
      <c r="C762" s="53"/>
      <c r="D762" s="52"/>
      <c r="E762" s="52"/>
      <c r="F762" s="52"/>
      <c r="G762" s="52"/>
      <c r="H762" s="52"/>
      <c r="I762" s="52"/>
      <c r="J762" s="52"/>
      <c r="K762" s="52"/>
      <c r="L762" s="52"/>
      <c r="M762" s="52"/>
      <c r="N762" s="52"/>
      <c r="O762" s="59"/>
      <c r="P762" s="52"/>
      <c r="Q762" s="53"/>
      <c r="R762" s="52"/>
      <c r="S762" s="52"/>
      <c r="T762" s="52"/>
      <c r="U762" s="52"/>
      <c r="V762" s="52"/>
      <c r="W762" s="52"/>
      <c r="X762" s="52"/>
      <c r="Y762" s="52"/>
      <c r="Z762" s="52"/>
      <c r="AA762" s="52"/>
      <c r="AB762" s="52"/>
      <c r="AD762" s="55"/>
    </row>
    <row r="763" spans="1:30">
      <c r="A763" s="51"/>
      <c r="B763" s="52"/>
      <c r="C763" s="53"/>
      <c r="D763" s="52"/>
      <c r="E763" s="52"/>
      <c r="F763" s="52"/>
      <c r="G763" s="52"/>
      <c r="H763" s="52"/>
      <c r="I763" s="52"/>
      <c r="J763" s="52"/>
      <c r="K763" s="52"/>
      <c r="L763" s="52"/>
      <c r="M763" s="52"/>
      <c r="N763" s="52"/>
      <c r="O763" s="59"/>
      <c r="P763" s="52"/>
      <c r="Q763" s="53"/>
      <c r="R763" s="52"/>
      <c r="S763" s="52"/>
      <c r="T763" s="52"/>
      <c r="U763" s="52"/>
      <c r="V763" s="52"/>
      <c r="W763" s="52"/>
      <c r="X763" s="52"/>
      <c r="Y763" s="52"/>
      <c r="Z763" s="52"/>
      <c r="AA763" s="52"/>
      <c r="AB763" s="52"/>
      <c r="AD763" s="55"/>
    </row>
    <row r="764" spans="1:30">
      <c r="A764" s="51"/>
      <c r="B764" s="52"/>
      <c r="C764" s="53"/>
      <c r="D764" s="52"/>
      <c r="E764" s="52"/>
      <c r="F764" s="52"/>
      <c r="G764" s="52"/>
      <c r="H764" s="52"/>
      <c r="I764" s="52"/>
      <c r="J764" s="52"/>
      <c r="K764" s="52"/>
      <c r="L764" s="52"/>
      <c r="M764" s="52"/>
      <c r="N764" s="52"/>
      <c r="O764" s="59"/>
      <c r="P764" s="52"/>
      <c r="Q764" s="53"/>
      <c r="R764" s="52"/>
      <c r="S764" s="52"/>
      <c r="T764" s="52"/>
      <c r="U764" s="52"/>
      <c r="V764" s="52"/>
      <c r="W764" s="52"/>
      <c r="X764" s="52"/>
      <c r="Y764" s="52"/>
      <c r="Z764" s="52"/>
      <c r="AA764" s="52"/>
      <c r="AB764" s="52"/>
      <c r="AD764" s="55"/>
    </row>
    <row r="765" spans="1:30">
      <c r="A765" s="51"/>
      <c r="B765" s="52"/>
      <c r="C765" s="53"/>
      <c r="D765" s="52"/>
      <c r="E765" s="52"/>
      <c r="F765" s="52"/>
      <c r="G765" s="52"/>
      <c r="H765" s="52"/>
      <c r="I765" s="52"/>
      <c r="J765" s="52"/>
      <c r="K765" s="52"/>
      <c r="L765" s="52"/>
      <c r="M765" s="52"/>
      <c r="N765" s="52"/>
      <c r="O765" s="59"/>
      <c r="P765" s="52"/>
      <c r="Q765" s="53"/>
      <c r="R765" s="52"/>
      <c r="S765" s="52"/>
      <c r="T765" s="52"/>
      <c r="U765" s="52"/>
      <c r="V765" s="52"/>
      <c r="W765" s="52"/>
      <c r="X765" s="52"/>
      <c r="Y765" s="52"/>
      <c r="Z765" s="52"/>
      <c r="AA765" s="52"/>
      <c r="AB765" s="52"/>
      <c r="AD765" s="55"/>
    </row>
    <row r="766" spans="1:30">
      <c r="A766" s="51"/>
      <c r="B766" s="52"/>
      <c r="C766" s="53"/>
      <c r="D766" s="52"/>
      <c r="E766" s="52"/>
      <c r="F766" s="52"/>
      <c r="G766" s="52"/>
      <c r="H766" s="52"/>
      <c r="I766" s="52"/>
      <c r="J766" s="52"/>
      <c r="K766" s="52"/>
      <c r="L766" s="52"/>
      <c r="M766" s="52"/>
      <c r="N766" s="52"/>
      <c r="O766" s="59"/>
      <c r="P766" s="52"/>
      <c r="Q766" s="53"/>
      <c r="R766" s="52"/>
      <c r="S766" s="52"/>
      <c r="T766" s="52"/>
      <c r="U766" s="52"/>
      <c r="V766" s="52"/>
      <c r="W766" s="52"/>
      <c r="X766" s="52"/>
      <c r="Y766" s="52"/>
      <c r="Z766" s="52"/>
      <c r="AA766" s="52"/>
      <c r="AB766" s="52"/>
      <c r="AD766" s="55"/>
    </row>
    <row r="767" spans="1:30">
      <c r="A767" s="51"/>
      <c r="B767" s="52"/>
      <c r="C767" s="53"/>
      <c r="D767" s="52"/>
      <c r="E767" s="52"/>
      <c r="F767" s="52"/>
      <c r="G767" s="52"/>
      <c r="H767" s="52"/>
      <c r="I767" s="52"/>
      <c r="J767" s="52"/>
      <c r="K767" s="52"/>
      <c r="L767" s="52"/>
      <c r="M767" s="52"/>
      <c r="N767" s="52"/>
      <c r="O767" s="59"/>
      <c r="P767" s="52"/>
      <c r="Q767" s="53"/>
      <c r="R767" s="52"/>
      <c r="S767" s="52"/>
      <c r="T767" s="52"/>
      <c r="U767" s="52"/>
      <c r="V767" s="52"/>
      <c r="W767" s="52"/>
      <c r="X767" s="52"/>
      <c r="Y767" s="52"/>
      <c r="Z767" s="52"/>
      <c r="AA767" s="52"/>
      <c r="AB767" s="52"/>
      <c r="AD767" s="55"/>
    </row>
    <row r="768" spans="1:30">
      <c r="A768" s="51"/>
      <c r="B768" s="52"/>
      <c r="C768" s="53"/>
      <c r="D768" s="52"/>
      <c r="E768" s="52"/>
      <c r="F768" s="52"/>
      <c r="G768" s="52"/>
      <c r="H768" s="52"/>
      <c r="I768" s="52"/>
      <c r="J768" s="52"/>
      <c r="K768" s="52"/>
      <c r="L768" s="52"/>
      <c r="M768" s="52"/>
      <c r="N768" s="52"/>
      <c r="O768" s="59"/>
      <c r="P768" s="52"/>
      <c r="Q768" s="53"/>
      <c r="R768" s="52"/>
      <c r="S768" s="52"/>
      <c r="T768" s="52"/>
      <c r="U768" s="52"/>
      <c r="V768" s="52"/>
      <c r="W768" s="52"/>
      <c r="X768" s="52"/>
      <c r="Y768" s="52"/>
      <c r="Z768" s="52"/>
      <c r="AA768" s="52"/>
      <c r="AB768" s="52"/>
      <c r="AD768" s="55"/>
    </row>
    <row r="769" spans="1:16">
      <c r="A769" s="51"/>
      <c r="B769" s="52"/>
      <c r="C769" s="53"/>
      <c r="D769" s="52"/>
      <c r="E769" s="52"/>
      <c r="F769" s="52"/>
      <c r="G769" s="52"/>
      <c r="H769" s="52"/>
      <c r="I769" s="52"/>
      <c r="J769" s="52"/>
      <c r="K769" s="52"/>
      <c r="L769" s="52"/>
      <c r="M769" s="52"/>
      <c r="N769" s="52"/>
      <c r="O769" s="59"/>
      <c r="P769" s="52"/>
    </row>
    <row r="770" spans="1:16">
      <c r="A770" s="51"/>
      <c r="B770" s="52"/>
      <c r="C770" s="53"/>
      <c r="D770" s="52"/>
      <c r="E770" s="52"/>
      <c r="F770" s="52"/>
      <c r="G770" s="52"/>
      <c r="H770" s="52"/>
      <c r="I770" s="52"/>
      <c r="J770" s="52"/>
      <c r="K770" s="52"/>
      <c r="L770" s="52"/>
      <c r="M770" s="52"/>
      <c r="N770" s="52"/>
      <c r="O770" s="59"/>
      <c r="P770" s="52"/>
    </row>
    <row r="771" spans="1:16">
      <c r="A771" s="51"/>
      <c r="B771" s="52"/>
      <c r="C771" s="53"/>
      <c r="D771" s="52"/>
      <c r="E771" s="52"/>
      <c r="F771" s="52"/>
      <c r="G771" s="52"/>
      <c r="H771" s="52"/>
      <c r="I771" s="52"/>
      <c r="J771" s="52"/>
      <c r="K771" s="52"/>
      <c r="L771" s="52"/>
      <c r="M771" s="52"/>
      <c r="N771" s="52"/>
      <c r="O771" s="59"/>
      <c r="P771" s="52"/>
    </row>
    <row r="772" spans="1:16">
      <c r="A772" s="51"/>
      <c r="B772" s="52"/>
      <c r="C772" s="53"/>
      <c r="D772" s="52"/>
      <c r="E772" s="52"/>
      <c r="F772" s="52"/>
      <c r="G772" s="52"/>
      <c r="H772" s="52"/>
      <c r="I772" s="52"/>
      <c r="J772" s="52"/>
      <c r="K772" s="52"/>
      <c r="L772" s="52"/>
      <c r="M772" s="52"/>
      <c r="N772" s="52"/>
      <c r="O772" s="59"/>
      <c r="P772" s="52"/>
    </row>
    <row r="773" spans="1:16">
      <c r="A773" s="51"/>
      <c r="B773" s="52"/>
      <c r="C773" s="53"/>
      <c r="D773" s="52"/>
      <c r="E773" s="52"/>
      <c r="F773" s="52"/>
      <c r="G773" s="52"/>
      <c r="H773" s="52"/>
      <c r="I773" s="52"/>
      <c r="J773" s="52"/>
      <c r="K773" s="52"/>
      <c r="L773" s="52"/>
      <c r="M773" s="52"/>
      <c r="N773" s="52"/>
      <c r="O773" s="59"/>
      <c r="P773" s="52"/>
    </row>
    <row r="774" spans="1:16">
      <c r="A774" s="51"/>
      <c r="B774" s="52"/>
      <c r="C774" s="53"/>
      <c r="D774" s="52"/>
      <c r="E774" s="52"/>
      <c r="F774" s="52"/>
      <c r="G774" s="52"/>
      <c r="H774" s="52"/>
      <c r="I774" s="52"/>
      <c r="J774" s="52"/>
      <c r="K774" s="52"/>
      <c r="L774" s="52"/>
      <c r="M774" s="52"/>
      <c r="N774" s="52"/>
      <c r="O774" s="59"/>
      <c r="P774" s="52"/>
    </row>
    <row r="775" spans="1:16">
      <c r="A775" s="51"/>
      <c r="B775" s="52"/>
      <c r="C775" s="53"/>
      <c r="D775" s="52"/>
      <c r="E775" s="52"/>
      <c r="F775" s="52"/>
      <c r="G775" s="52"/>
      <c r="H775" s="52"/>
      <c r="I775" s="52"/>
      <c r="J775" s="52"/>
      <c r="K775" s="52"/>
      <c r="L775" s="52"/>
      <c r="M775" s="52"/>
      <c r="N775" s="52"/>
      <c r="O775" s="59"/>
      <c r="P775" s="52"/>
    </row>
    <row r="776" spans="1:16">
      <c r="A776" s="51"/>
      <c r="B776" s="52"/>
      <c r="C776" s="53"/>
      <c r="D776" s="52"/>
      <c r="E776" s="52"/>
      <c r="F776" s="52"/>
      <c r="G776" s="52"/>
      <c r="H776" s="52"/>
      <c r="I776" s="52"/>
      <c r="J776" s="52"/>
      <c r="K776" s="52"/>
      <c r="L776" s="52"/>
      <c r="M776" s="52"/>
      <c r="N776" s="52"/>
      <c r="O776" s="59"/>
      <c r="P776" s="52"/>
    </row>
    <row r="777" spans="1:16">
      <c r="A777" s="51"/>
      <c r="B777" s="52"/>
      <c r="C777" s="53"/>
      <c r="D777" s="52"/>
      <c r="E777" s="52"/>
      <c r="F777" s="52"/>
      <c r="G777" s="52"/>
      <c r="H777" s="52"/>
      <c r="I777" s="52"/>
      <c r="J777" s="52"/>
      <c r="K777" s="52"/>
      <c r="L777" s="52"/>
      <c r="M777" s="52"/>
      <c r="N777" s="52"/>
      <c r="O777" s="59"/>
      <c r="P777" s="52"/>
    </row>
    <row r="778" spans="1:16">
      <c r="A778" s="51"/>
      <c r="B778" s="52"/>
      <c r="C778" s="53"/>
      <c r="D778" s="52"/>
      <c r="E778" s="52"/>
      <c r="F778" s="52"/>
      <c r="G778" s="52"/>
      <c r="H778" s="52"/>
      <c r="I778" s="52"/>
      <c r="J778" s="52"/>
      <c r="K778" s="52"/>
      <c r="L778" s="52"/>
      <c r="M778" s="52"/>
      <c r="N778" s="52"/>
      <c r="O778" s="59"/>
      <c r="P778" s="52"/>
    </row>
    <row r="779" spans="1:16">
      <c r="A779" s="51"/>
      <c r="B779" s="52"/>
      <c r="C779" s="53"/>
      <c r="D779" s="52"/>
      <c r="E779" s="52"/>
      <c r="F779" s="52"/>
      <c r="G779" s="52"/>
      <c r="H779" s="52"/>
      <c r="I779" s="52"/>
      <c r="J779" s="52"/>
      <c r="K779" s="52"/>
      <c r="L779" s="52"/>
      <c r="M779" s="52"/>
      <c r="N779" s="52"/>
      <c r="O779" s="59"/>
      <c r="P779" s="52"/>
    </row>
    <row r="780" spans="1:16">
      <c r="A780" s="51"/>
      <c r="B780" s="52"/>
      <c r="C780" s="53"/>
      <c r="D780" s="52"/>
      <c r="E780" s="52"/>
      <c r="F780" s="52"/>
      <c r="G780" s="52"/>
      <c r="H780" s="52"/>
      <c r="I780" s="52"/>
      <c r="J780" s="52"/>
      <c r="K780" s="52"/>
      <c r="L780" s="52"/>
      <c r="M780" s="52"/>
      <c r="N780" s="52"/>
      <c r="O780" s="59"/>
      <c r="P780" s="52"/>
    </row>
    <row r="781" spans="1:16">
      <c r="A781" s="51"/>
      <c r="B781" s="52"/>
      <c r="C781" s="53"/>
      <c r="D781" s="52"/>
      <c r="E781" s="52"/>
      <c r="F781" s="52"/>
      <c r="G781" s="52"/>
      <c r="H781" s="52"/>
      <c r="I781" s="52"/>
      <c r="J781" s="52"/>
      <c r="K781" s="52"/>
      <c r="L781" s="52"/>
      <c r="M781" s="52"/>
      <c r="N781" s="52"/>
      <c r="O781" s="59"/>
      <c r="P781" s="52"/>
    </row>
    <row r="782" spans="1:16">
      <c r="A782" s="51"/>
      <c r="B782" s="52"/>
      <c r="C782" s="53"/>
      <c r="D782" s="52"/>
      <c r="E782" s="52"/>
      <c r="F782" s="52"/>
      <c r="G782" s="52"/>
      <c r="H782" s="52"/>
      <c r="I782" s="52"/>
      <c r="J782" s="52"/>
      <c r="K782" s="52"/>
      <c r="L782" s="52"/>
      <c r="M782" s="52"/>
      <c r="N782" s="52"/>
      <c r="O782" s="59"/>
      <c r="P782" s="52"/>
    </row>
    <row r="783" spans="1:16">
      <c r="A783" s="51"/>
      <c r="B783" s="52"/>
      <c r="C783" s="53"/>
      <c r="D783" s="52"/>
      <c r="E783" s="52"/>
      <c r="F783" s="52"/>
      <c r="G783" s="52"/>
      <c r="H783" s="52"/>
      <c r="I783" s="52"/>
      <c r="J783" s="52"/>
      <c r="K783" s="52"/>
      <c r="L783" s="52"/>
      <c r="M783" s="52"/>
      <c r="N783" s="52"/>
      <c r="O783" s="59"/>
      <c r="P783" s="52"/>
    </row>
    <row r="784" spans="1:16">
      <c r="A784" s="51"/>
      <c r="B784" s="52"/>
      <c r="C784" s="53"/>
      <c r="D784" s="52"/>
      <c r="E784" s="52"/>
      <c r="F784" s="52"/>
      <c r="G784" s="52"/>
      <c r="H784" s="52"/>
      <c r="I784" s="52"/>
      <c r="J784" s="52"/>
      <c r="K784" s="52"/>
      <c r="L784" s="52"/>
      <c r="M784" s="52"/>
      <c r="N784" s="52"/>
      <c r="O784" s="59"/>
      <c r="P784" s="52"/>
    </row>
    <row r="785" spans="1:16">
      <c r="A785" s="51"/>
      <c r="B785" s="52"/>
      <c r="C785" s="53"/>
      <c r="D785" s="52"/>
      <c r="E785" s="52"/>
      <c r="F785" s="52"/>
      <c r="G785" s="52"/>
      <c r="H785" s="52"/>
      <c r="I785" s="52"/>
      <c r="J785" s="52"/>
      <c r="K785" s="52"/>
      <c r="L785" s="52"/>
      <c r="M785" s="52"/>
      <c r="N785" s="52"/>
      <c r="O785" s="59"/>
      <c r="P785" s="52"/>
    </row>
    <row r="786" spans="1:16">
      <c r="A786" s="51"/>
      <c r="B786" s="52"/>
      <c r="C786" s="53"/>
      <c r="D786" s="52"/>
      <c r="E786" s="52"/>
      <c r="F786" s="52"/>
      <c r="G786" s="52"/>
      <c r="H786" s="52"/>
      <c r="I786" s="52"/>
      <c r="J786" s="52"/>
      <c r="K786" s="52"/>
      <c r="L786" s="52"/>
      <c r="M786" s="52"/>
      <c r="N786" s="52"/>
      <c r="O786" s="59"/>
      <c r="P786" s="52"/>
    </row>
    <row r="787" spans="1:16">
      <c r="A787" s="51"/>
      <c r="B787" s="52"/>
      <c r="C787" s="53"/>
      <c r="D787" s="52"/>
      <c r="E787" s="52"/>
      <c r="F787" s="52"/>
      <c r="G787" s="52"/>
      <c r="H787" s="52"/>
      <c r="I787" s="52"/>
      <c r="J787" s="52"/>
      <c r="K787" s="52"/>
      <c r="L787" s="52"/>
      <c r="M787" s="52"/>
      <c r="N787" s="52"/>
      <c r="O787" s="59"/>
      <c r="P787" s="52"/>
    </row>
    <row r="788" spans="1:16">
      <c r="A788" s="51"/>
      <c r="B788" s="52"/>
      <c r="C788" s="53"/>
      <c r="D788" s="52"/>
      <c r="E788" s="52"/>
      <c r="F788" s="52"/>
      <c r="G788" s="52"/>
      <c r="H788" s="52"/>
      <c r="I788" s="52"/>
      <c r="J788" s="52"/>
      <c r="K788" s="52"/>
      <c r="L788" s="52"/>
      <c r="M788" s="52"/>
      <c r="N788" s="52"/>
      <c r="O788" s="59"/>
      <c r="P788" s="52"/>
    </row>
    <row r="789" spans="1:16">
      <c r="A789" s="51"/>
      <c r="B789" s="52"/>
      <c r="C789" s="53"/>
      <c r="D789" s="52"/>
      <c r="E789" s="52"/>
      <c r="F789" s="52"/>
      <c r="G789" s="52"/>
      <c r="H789" s="52"/>
      <c r="I789" s="52"/>
      <c r="J789" s="52"/>
      <c r="K789" s="52"/>
      <c r="L789" s="52"/>
      <c r="M789" s="52"/>
      <c r="N789" s="52"/>
      <c r="O789" s="59"/>
      <c r="P789" s="52"/>
    </row>
    <row r="790" spans="1:16">
      <c r="A790" s="51"/>
      <c r="B790" s="52"/>
      <c r="C790" s="53"/>
      <c r="D790" s="52"/>
      <c r="E790" s="52"/>
      <c r="F790" s="52"/>
      <c r="G790" s="52"/>
      <c r="H790" s="52"/>
      <c r="I790" s="52"/>
      <c r="J790" s="52"/>
      <c r="K790" s="52"/>
      <c r="L790" s="52"/>
      <c r="M790" s="52"/>
      <c r="N790" s="52"/>
      <c r="O790" s="59"/>
      <c r="P790" s="52"/>
    </row>
    <row r="791" spans="1:16">
      <c r="A791" s="51"/>
      <c r="B791" s="52"/>
      <c r="C791" s="53"/>
      <c r="D791" s="52"/>
      <c r="E791" s="52"/>
      <c r="F791" s="52"/>
      <c r="G791" s="52"/>
      <c r="H791" s="52"/>
      <c r="I791" s="52"/>
      <c r="J791" s="52"/>
      <c r="K791" s="52"/>
      <c r="L791" s="52"/>
      <c r="M791" s="52"/>
      <c r="N791" s="52"/>
      <c r="O791" s="59"/>
      <c r="P791" s="52"/>
    </row>
    <row r="792" spans="1:16">
      <c r="A792" s="51"/>
      <c r="B792" s="52"/>
      <c r="C792" s="53"/>
      <c r="D792" s="52"/>
      <c r="E792" s="52"/>
      <c r="F792" s="52"/>
      <c r="G792" s="52"/>
      <c r="H792" s="52"/>
      <c r="I792" s="52"/>
      <c r="J792" s="52"/>
      <c r="K792" s="52"/>
      <c r="L792" s="52"/>
      <c r="M792" s="52"/>
      <c r="N792" s="52"/>
      <c r="O792" s="59"/>
      <c r="P792" s="52"/>
    </row>
    <row r="793" spans="1:16">
      <c r="A793" s="51"/>
      <c r="B793" s="52"/>
      <c r="C793" s="53"/>
      <c r="D793" s="52"/>
      <c r="E793" s="52"/>
      <c r="F793" s="52"/>
      <c r="G793" s="52"/>
      <c r="H793" s="52"/>
      <c r="I793" s="52"/>
      <c r="J793" s="52"/>
      <c r="K793" s="52"/>
      <c r="L793" s="52"/>
      <c r="M793" s="52"/>
      <c r="N793" s="52"/>
      <c r="O793" s="59"/>
      <c r="P793" s="52"/>
    </row>
    <row r="794" spans="1:16">
      <c r="A794" s="51"/>
      <c r="B794" s="52"/>
      <c r="C794" s="53"/>
      <c r="D794" s="52"/>
      <c r="E794" s="52"/>
      <c r="F794" s="52"/>
      <c r="G794" s="52"/>
      <c r="H794" s="52"/>
      <c r="I794" s="52"/>
      <c r="J794" s="52"/>
      <c r="K794" s="52"/>
      <c r="L794" s="52"/>
      <c r="M794" s="52"/>
      <c r="N794" s="52"/>
      <c r="O794" s="59"/>
      <c r="P794" s="52"/>
    </row>
    <row r="795" spans="1:16">
      <c r="A795" s="51"/>
      <c r="B795" s="52"/>
      <c r="C795" s="53"/>
      <c r="D795" s="52"/>
      <c r="E795" s="52"/>
      <c r="F795" s="52"/>
      <c r="G795" s="52"/>
      <c r="H795" s="52"/>
      <c r="I795" s="52"/>
      <c r="J795" s="52"/>
      <c r="K795" s="52"/>
      <c r="L795" s="52"/>
      <c r="M795" s="52"/>
      <c r="N795" s="52"/>
      <c r="O795" s="59"/>
      <c r="P795" s="52"/>
    </row>
    <row r="796" spans="1:16">
      <c r="A796" s="51"/>
      <c r="B796" s="52"/>
      <c r="C796" s="53"/>
      <c r="D796" s="52"/>
      <c r="E796" s="52"/>
      <c r="F796" s="52"/>
      <c r="G796" s="52"/>
      <c r="H796" s="52"/>
      <c r="I796" s="52"/>
      <c r="J796" s="52"/>
      <c r="K796" s="52"/>
      <c r="L796" s="52"/>
      <c r="M796" s="52"/>
      <c r="N796" s="52"/>
      <c r="O796" s="59"/>
      <c r="P796" s="52"/>
    </row>
    <row r="797" spans="1:16">
      <c r="A797" s="51"/>
      <c r="B797" s="52"/>
      <c r="C797" s="53"/>
      <c r="D797" s="52"/>
      <c r="E797" s="52"/>
      <c r="F797" s="52"/>
      <c r="G797" s="52"/>
      <c r="H797" s="52"/>
      <c r="I797" s="52"/>
      <c r="J797" s="52"/>
      <c r="K797" s="52"/>
      <c r="L797" s="52"/>
      <c r="M797" s="52"/>
      <c r="N797" s="52"/>
      <c r="O797" s="59"/>
      <c r="P797" s="52"/>
    </row>
    <row r="798" spans="1:16">
      <c r="A798" s="51"/>
      <c r="B798" s="52"/>
      <c r="C798" s="53"/>
      <c r="D798" s="52"/>
      <c r="E798" s="52"/>
      <c r="F798" s="52"/>
      <c r="G798" s="52"/>
      <c r="H798" s="52"/>
      <c r="I798" s="52"/>
      <c r="J798" s="52"/>
      <c r="K798" s="52"/>
      <c r="L798" s="52"/>
      <c r="M798" s="52"/>
      <c r="N798" s="52"/>
      <c r="O798" s="59"/>
      <c r="P798" s="52"/>
    </row>
    <row r="799" spans="1:16">
      <c r="A799" s="51"/>
      <c r="B799" s="52"/>
      <c r="C799" s="53"/>
      <c r="D799" s="52"/>
      <c r="E799" s="52"/>
      <c r="F799" s="52"/>
      <c r="G799" s="52"/>
      <c r="H799" s="52"/>
      <c r="I799" s="52"/>
      <c r="J799" s="52"/>
      <c r="K799" s="52"/>
      <c r="L799" s="52"/>
      <c r="M799" s="52"/>
      <c r="N799" s="52"/>
      <c r="O799" s="59"/>
      <c r="P799" s="52"/>
    </row>
    <row r="800" spans="1:16">
      <c r="A800" s="51"/>
      <c r="B800" s="52"/>
      <c r="C800" s="53"/>
      <c r="D800" s="52"/>
      <c r="E800" s="52"/>
      <c r="F800" s="52"/>
      <c r="G800" s="52"/>
      <c r="H800" s="52"/>
      <c r="I800" s="52"/>
      <c r="J800" s="52"/>
      <c r="K800" s="52"/>
      <c r="L800" s="52"/>
      <c r="M800" s="52"/>
      <c r="N800" s="52"/>
      <c r="O800" s="59"/>
      <c r="P800" s="52"/>
    </row>
    <row r="801" spans="1:16">
      <c r="A801" s="51"/>
      <c r="B801" s="52"/>
      <c r="C801" s="53"/>
      <c r="D801" s="52"/>
      <c r="E801" s="52"/>
      <c r="F801" s="52"/>
      <c r="G801" s="52"/>
      <c r="H801" s="52"/>
      <c r="I801" s="52"/>
      <c r="J801" s="52"/>
      <c r="K801" s="52"/>
      <c r="L801" s="52"/>
      <c r="M801" s="52"/>
      <c r="N801" s="52"/>
      <c r="O801" s="59"/>
      <c r="P801" s="52"/>
    </row>
    <row r="802" spans="1:16">
      <c r="A802" s="51"/>
      <c r="B802" s="52"/>
      <c r="C802" s="53"/>
      <c r="D802" s="52"/>
      <c r="E802" s="52"/>
      <c r="F802" s="52"/>
      <c r="G802" s="52"/>
      <c r="H802" s="52"/>
      <c r="I802" s="52"/>
      <c r="J802" s="52"/>
      <c r="K802" s="52"/>
      <c r="L802" s="52"/>
      <c r="M802" s="52"/>
      <c r="N802" s="52"/>
      <c r="O802" s="59"/>
      <c r="P802" s="52"/>
    </row>
    <row r="803" spans="1:16">
      <c r="A803" s="51"/>
      <c r="B803" s="52"/>
      <c r="C803" s="53"/>
      <c r="D803" s="52"/>
      <c r="E803" s="52"/>
      <c r="F803" s="52"/>
      <c r="G803" s="52"/>
      <c r="H803" s="52"/>
      <c r="I803" s="52"/>
      <c r="J803" s="52"/>
      <c r="K803" s="52"/>
      <c r="L803" s="52"/>
      <c r="M803" s="52"/>
      <c r="N803" s="52"/>
      <c r="O803" s="59"/>
      <c r="P803" s="52"/>
    </row>
    <row r="804" spans="1:16">
      <c r="A804" s="51"/>
      <c r="B804" s="52"/>
      <c r="C804" s="53"/>
      <c r="D804" s="52"/>
      <c r="E804" s="52"/>
      <c r="F804" s="52"/>
      <c r="G804" s="52"/>
      <c r="H804" s="52"/>
      <c r="I804" s="52"/>
      <c r="J804" s="52"/>
      <c r="K804" s="52"/>
      <c r="L804" s="52"/>
      <c r="M804" s="52"/>
      <c r="N804" s="52"/>
      <c r="O804" s="59"/>
      <c r="P804" s="52"/>
    </row>
    <row r="805" spans="1:16">
      <c r="A805" s="51"/>
      <c r="B805" s="52"/>
      <c r="C805" s="53"/>
      <c r="D805" s="52"/>
      <c r="E805" s="52"/>
      <c r="F805" s="52"/>
      <c r="G805" s="52"/>
      <c r="H805" s="52"/>
      <c r="I805" s="52"/>
      <c r="J805" s="52"/>
      <c r="K805" s="52"/>
      <c r="L805" s="52"/>
      <c r="M805" s="52"/>
      <c r="N805" s="52"/>
      <c r="O805" s="59"/>
      <c r="P805" s="52"/>
    </row>
    <row r="806" spans="1:16">
      <c r="A806" s="51"/>
      <c r="B806" s="52"/>
      <c r="C806" s="53"/>
      <c r="D806" s="52"/>
      <c r="E806" s="52"/>
      <c r="F806" s="52"/>
      <c r="G806" s="52"/>
      <c r="H806" s="52"/>
      <c r="I806" s="52"/>
      <c r="J806" s="52"/>
      <c r="K806" s="52"/>
      <c r="L806" s="52"/>
      <c r="M806" s="52"/>
      <c r="N806" s="52"/>
      <c r="O806" s="59"/>
      <c r="P806" s="52"/>
    </row>
    <row r="807" spans="1:16">
      <c r="A807" s="51"/>
      <c r="B807" s="52"/>
      <c r="C807" s="53"/>
      <c r="D807" s="52"/>
      <c r="E807" s="52"/>
      <c r="F807" s="52"/>
      <c r="G807" s="52"/>
      <c r="H807" s="52"/>
      <c r="I807" s="52"/>
      <c r="J807" s="52"/>
      <c r="K807" s="52"/>
      <c r="L807" s="52"/>
      <c r="M807" s="52"/>
      <c r="N807" s="52"/>
      <c r="O807" s="59"/>
      <c r="P807" s="52"/>
    </row>
    <row r="808" spans="1:16">
      <c r="A808" s="51"/>
      <c r="B808" s="52"/>
      <c r="C808" s="53"/>
      <c r="D808" s="52"/>
      <c r="E808" s="52"/>
      <c r="F808" s="52"/>
      <c r="G808" s="52"/>
      <c r="H808" s="52"/>
      <c r="I808" s="52"/>
      <c r="J808" s="52"/>
      <c r="K808" s="52"/>
      <c r="L808" s="52"/>
      <c r="M808" s="52"/>
      <c r="N808" s="52"/>
      <c r="O808" s="59"/>
      <c r="P808" s="52"/>
    </row>
    <row r="809" spans="1:16">
      <c r="A809" s="51"/>
      <c r="B809" s="52"/>
      <c r="C809" s="53"/>
      <c r="D809" s="52"/>
      <c r="E809" s="52"/>
      <c r="F809" s="52"/>
      <c r="G809" s="52"/>
      <c r="H809" s="52"/>
      <c r="I809" s="52"/>
      <c r="J809" s="52"/>
      <c r="K809" s="52"/>
      <c r="L809" s="52"/>
      <c r="M809" s="52"/>
      <c r="N809" s="52"/>
      <c r="O809" s="59"/>
      <c r="P809" s="52"/>
    </row>
    <row r="810" spans="1:16">
      <c r="A810" s="51"/>
      <c r="B810" s="52"/>
      <c r="C810" s="53"/>
      <c r="D810" s="52"/>
      <c r="E810" s="52"/>
      <c r="F810" s="52"/>
      <c r="G810" s="52"/>
      <c r="H810" s="52"/>
      <c r="I810" s="52"/>
      <c r="J810" s="52"/>
      <c r="K810" s="52"/>
      <c r="L810" s="52"/>
      <c r="M810" s="52"/>
      <c r="N810" s="52"/>
      <c r="O810" s="59"/>
      <c r="P810" s="52"/>
    </row>
    <row r="811" spans="1:16">
      <c r="A811" s="51"/>
      <c r="B811" s="52"/>
      <c r="C811" s="53"/>
      <c r="D811" s="52"/>
      <c r="E811" s="52"/>
      <c r="F811" s="52"/>
      <c r="G811" s="52"/>
      <c r="H811" s="52"/>
      <c r="I811" s="52"/>
      <c r="J811" s="52"/>
      <c r="K811" s="52"/>
      <c r="L811" s="52"/>
      <c r="M811" s="52"/>
      <c r="N811" s="52"/>
      <c r="O811" s="59"/>
      <c r="P811" s="52"/>
    </row>
    <row r="812" spans="1:16">
      <c r="A812" s="51"/>
      <c r="B812" s="52"/>
      <c r="C812" s="53"/>
      <c r="D812" s="52"/>
      <c r="E812" s="52"/>
      <c r="F812" s="52"/>
      <c r="G812" s="52"/>
      <c r="H812" s="52"/>
      <c r="I812" s="52"/>
      <c r="J812" s="52"/>
      <c r="K812" s="52"/>
      <c r="L812" s="52"/>
      <c r="M812" s="52"/>
      <c r="N812" s="52"/>
      <c r="O812" s="59"/>
      <c r="P812" s="52"/>
    </row>
    <row r="813" spans="1:16">
      <c r="A813" s="51"/>
      <c r="B813" s="52"/>
      <c r="C813" s="53"/>
      <c r="D813" s="52"/>
      <c r="E813" s="52"/>
      <c r="F813" s="52"/>
      <c r="G813" s="52"/>
      <c r="H813" s="52"/>
      <c r="I813" s="52"/>
      <c r="J813" s="52"/>
      <c r="K813" s="52"/>
      <c r="L813" s="52"/>
      <c r="M813" s="52"/>
      <c r="N813" s="52"/>
      <c r="O813" s="59"/>
      <c r="P813" s="52"/>
    </row>
    <row r="814" spans="1:16">
      <c r="A814" s="51"/>
      <c r="B814" s="52"/>
      <c r="C814" s="53"/>
      <c r="D814" s="52"/>
      <c r="E814" s="52"/>
      <c r="F814" s="52"/>
      <c r="G814" s="52"/>
      <c r="H814" s="52"/>
      <c r="I814" s="52"/>
      <c r="J814" s="52"/>
      <c r="K814" s="52"/>
      <c r="L814" s="52"/>
      <c r="M814" s="52"/>
      <c r="N814" s="52"/>
      <c r="O814" s="59"/>
      <c r="P814" s="52"/>
    </row>
    <row r="815" spans="1:16">
      <c r="A815" s="51"/>
      <c r="B815" s="52"/>
      <c r="C815" s="53"/>
      <c r="D815" s="52"/>
      <c r="E815" s="52"/>
      <c r="F815" s="52"/>
      <c r="G815" s="52"/>
      <c r="H815" s="52"/>
      <c r="I815" s="52"/>
      <c r="J815" s="52"/>
      <c r="K815" s="52"/>
      <c r="L815" s="52"/>
      <c r="M815" s="52"/>
      <c r="N815" s="52"/>
      <c r="O815" s="59"/>
      <c r="P815" s="52"/>
    </row>
    <row r="816" spans="1:16">
      <c r="A816" s="51"/>
      <c r="B816" s="52"/>
      <c r="C816" s="53"/>
      <c r="D816" s="52"/>
      <c r="E816" s="52"/>
      <c r="F816" s="52"/>
      <c r="G816" s="52"/>
      <c r="H816" s="52"/>
      <c r="I816" s="52"/>
      <c r="J816" s="52"/>
      <c r="K816" s="52"/>
      <c r="L816" s="52"/>
      <c r="M816" s="52"/>
      <c r="N816" s="52"/>
      <c r="O816" s="59"/>
      <c r="P816" s="52"/>
    </row>
    <row r="817" spans="1:16">
      <c r="A817" s="51"/>
      <c r="B817" s="52"/>
      <c r="C817" s="53"/>
      <c r="D817" s="52"/>
      <c r="E817" s="52"/>
      <c r="F817" s="52"/>
      <c r="G817" s="52"/>
      <c r="H817" s="52"/>
      <c r="I817" s="52"/>
      <c r="J817" s="52"/>
      <c r="K817" s="52"/>
      <c r="L817" s="52"/>
      <c r="M817" s="52"/>
      <c r="N817" s="52"/>
      <c r="O817" s="59"/>
      <c r="P817" s="52"/>
    </row>
    <row r="818" spans="1:16">
      <c r="A818" s="51"/>
      <c r="B818" s="52"/>
      <c r="C818" s="53"/>
      <c r="D818" s="52"/>
      <c r="E818" s="52"/>
      <c r="F818" s="52"/>
      <c r="G818" s="52"/>
      <c r="H818" s="52"/>
      <c r="I818" s="52"/>
      <c r="J818" s="52"/>
      <c r="K818" s="52"/>
      <c r="L818" s="52"/>
      <c r="M818" s="52"/>
      <c r="N818" s="52"/>
      <c r="O818" s="59"/>
      <c r="P818" s="52"/>
    </row>
    <row r="819" spans="1:16">
      <c r="A819" s="51"/>
      <c r="B819" s="52"/>
      <c r="C819" s="53"/>
      <c r="D819" s="52"/>
      <c r="E819" s="52"/>
      <c r="F819" s="52"/>
      <c r="G819" s="52"/>
      <c r="H819" s="52"/>
      <c r="I819" s="52"/>
      <c r="J819" s="52"/>
      <c r="K819" s="52"/>
      <c r="L819" s="52"/>
      <c r="M819" s="52"/>
      <c r="N819" s="52"/>
      <c r="O819" s="59"/>
      <c r="P819" s="52"/>
    </row>
    <row r="820" spans="1:16">
      <c r="A820" s="51"/>
      <c r="B820" s="52"/>
      <c r="C820" s="53"/>
      <c r="D820" s="52"/>
      <c r="E820" s="52"/>
      <c r="F820" s="52"/>
      <c r="G820" s="52"/>
      <c r="H820" s="52"/>
      <c r="I820" s="52"/>
      <c r="J820" s="52"/>
      <c r="K820" s="52"/>
      <c r="L820" s="52"/>
      <c r="M820" s="52"/>
      <c r="N820" s="52"/>
      <c r="O820" s="59"/>
      <c r="P820" s="52"/>
    </row>
    <row r="821" spans="1:16">
      <c r="A821" s="51"/>
      <c r="B821" s="52"/>
      <c r="C821" s="53"/>
      <c r="D821" s="52"/>
      <c r="E821" s="52"/>
      <c r="F821" s="52"/>
      <c r="G821" s="52"/>
      <c r="H821" s="52"/>
      <c r="I821" s="52"/>
      <c r="J821" s="52"/>
      <c r="K821" s="52"/>
      <c r="L821" s="52"/>
      <c r="M821" s="52"/>
      <c r="N821" s="52"/>
      <c r="O821" s="59"/>
      <c r="P821" s="52"/>
    </row>
    <row r="822" spans="1:16">
      <c r="A822" s="51"/>
      <c r="B822" s="52"/>
      <c r="C822" s="53"/>
      <c r="D822" s="52"/>
      <c r="E822" s="52"/>
      <c r="F822" s="52"/>
      <c r="G822" s="52"/>
      <c r="H822" s="52"/>
      <c r="I822" s="52"/>
      <c r="J822" s="52"/>
      <c r="K822" s="52"/>
      <c r="L822" s="52"/>
      <c r="M822" s="52"/>
      <c r="N822" s="52"/>
      <c r="O822" s="59"/>
      <c r="P822" s="52"/>
    </row>
    <row r="823" spans="1:16">
      <c r="A823" s="51"/>
      <c r="B823" s="52"/>
      <c r="C823" s="53"/>
      <c r="D823" s="52"/>
      <c r="E823" s="52"/>
      <c r="F823" s="52"/>
      <c r="G823" s="52"/>
      <c r="H823" s="52"/>
      <c r="I823" s="52"/>
      <c r="J823" s="52"/>
      <c r="K823" s="52"/>
      <c r="L823" s="52"/>
      <c r="M823" s="52"/>
      <c r="N823" s="52"/>
      <c r="O823" s="59"/>
      <c r="P823" s="52"/>
    </row>
    <row r="824" spans="1:16">
      <c r="A824" s="51"/>
      <c r="B824" s="52"/>
      <c r="C824" s="53"/>
      <c r="D824" s="52"/>
      <c r="E824" s="52"/>
      <c r="F824" s="52"/>
      <c r="G824" s="52"/>
      <c r="H824" s="52"/>
      <c r="I824" s="52"/>
      <c r="J824" s="52"/>
      <c r="K824" s="52"/>
      <c r="L824" s="52"/>
      <c r="M824" s="52"/>
      <c r="N824" s="52"/>
      <c r="O824" s="59"/>
      <c r="P824" s="52"/>
    </row>
    <row r="825" spans="1:16">
      <c r="A825" s="51"/>
      <c r="B825" s="52"/>
      <c r="C825" s="53"/>
      <c r="D825" s="52"/>
      <c r="E825" s="52"/>
      <c r="F825" s="52"/>
      <c r="G825" s="52"/>
      <c r="H825" s="52"/>
      <c r="I825" s="52"/>
      <c r="J825" s="52"/>
      <c r="K825" s="52"/>
      <c r="L825" s="52"/>
      <c r="M825" s="52"/>
      <c r="N825" s="52"/>
      <c r="O825" s="59"/>
      <c r="P825" s="52"/>
    </row>
    <row r="826" spans="1:16">
      <c r="A826" s="51"/>
      <c r="B826" s="52"/>
      <c r="C826" s="53"/>
      <c r="D826" s="52"/>
      <c r="E826" s="52"/>
      <c r="F826" s="52"/>
      <c r="G826" s="52"/>
      <c r="H826" s="52"/>
      <c r="I826" s="52"/>
      <c r="J826" s="52"/>
      <c r="K826" s="52"/>
      <c r="L826" s="52"/>
      <c r="M826" s="52"/>
      <c r="N826" s="52"/>
      <c r="O826" s="59"/>
      <c r="P826" s="52"/>
    </row>
    <row r="827" spans="1:16">
      <c r="A827" s="51"/>
      <c r="B827" s="52"/>
      <c r="C827" s="53"/>
      <c r="D827" s="52"/>
      <c r="E827" s="52"/>
      <c r="F827" s="52"/>
      <c r="G827" s="52"/>
      <c r="H827" s="52"/>
      <c r="I827" s="52"/>
      <c r="J827" s="52"/>
      <c r="K827" s="52"/>
      <c r="L827" s="52"/>
      <c r="M827" s="52"/>
      <c r="N827" s="52"/>
      <c r="O827" s="59"/>
      <c r="P827" s="52"/>
    </row>
    <row r="828" spans="1:16">
      <c r="A828" s="51"/>
      <c r="B828" s="52"/>
      <c r="C828" s="53"/>
      <c r="D828" s="52"/>
      <c r="E828" s="52"/>
      <c r="F828" s="52"/>
      <c r="G828" s="52"/>
      <c r="H828" s="52"/>
      <c r="I828" s="52"/>
      <c r="J828" s="52"/>
      <c r="K828" s="52"/>
      <c r="L828" s="52"/>
      <c r="M828" s="52"/>
      <c r="N828" s="52"/>
      <c r="O828" s="59"/>
      <c r="P828" s="52"/>
    </row>
    <row r="829" spans="1:16">
      <c r="A829" s="51"/>
      <c r="B829" s="52"/>
      <c r="C829" s="53"/>
      <c r="D829" s="52"/>
      <c r="E829" s="52"/>
      <c r="F829" s="52"/>
      <c r="G829" s="52"/>
      <c r="H829" s="52"/>
      <c r="I829" s="52"/>
      <c r="J829" s="52"/>
      <c r="K829" s="52"/>
      <c r="L829" s="52"/>
      <c r="M829" s="52"/>
      <c r="N829" s="52"/>
      <c r="O829" s="59"/>
      <c r="P829" s="52"/>
    </row>
    <row r="830" spans="1:16">
      <c r="A830" s="51"/>
      <c r="B830" s="52"/>
      <c r="C830" s="53"/>
      <c r="D830" s="52"/>
      <c r="E830" s="52"/>
      <c r="F830" s="52"/>
      <c r="G830" s="52"/>
      <c r="H830" s="52"/>
      <c r="I830" s="52"/>
      <c r="J830" s="52"/>
      <c r="K830" s="52"/>
      <c r="L830" s="52"/>
      <c r="M830" s="52"/>
      <c r="N830" s="52"/>
      <c r="O830" s="59"/>
      <c r="P830" s="52"/>
    </row>
    <row r="831" spans="1:16">
      <c r="A831" s="51"/>
      <c r="B831" s="52"/>
      <c r="C831" s="53"/>
      <c r="D831" s="52"/>
      <c r="E831" s="52"/>
      <c r="F831" s="52"/>
      <c r="G831" s="52"/>
      <c r="H831" s="52"/>
      <c r="I831" s="52"/>
      <c r="J831" s="52"/>
      <c r="K831" s="52"/>
      <c r="L831" s="52"/>
      <c r="M831" s="52"/>
      <c r="N831" s="52"/>
      <c r="O831" s="59"/>
      <c r="P831" s="52"/>
    </row>
    <row r="832" spans="1:16">
      <c r="A832" s="51"/>
      <c r="B832" s="52"/>
      <c r="C832" s="53"/>
      <c r="D832" s="52"/>
      <c r="E832" s="52"/>
      <c r="F832" s="52"/>
      <c r="G832" s="52"/>
      <c r="H832" s="52"/>
      <c r="I832" s="52"/>
      <c r="J832" s="52"/>
      <c r="K832" s="52"/>
      <c r="L832" s="52"/>
      <c r="M832" s="52"/>
      <c r="N832" s="52"/>
      <c r="O832" s="59"/>
      <c r="P832" s="52"/>
    </row>
    <row r="833" spans="1:16">
      <c r="A833" s="51"/>
      <c r="B833" s="52"/>
      <c r="C833" s="53"/>
      <c r="D833" s="52"/>
      <c r="E833" s="52"/>
      <c r="F833" s="52"/>
      <c r="G833" s="52"/>
      <c r="H833" s="52"/>
      <c r="I833" s="52"/>
      <c r="J833" s="52"/>
      <c r="K833" s="52"/>
      <c r="L833" s="52"/>
      <c r="M833" s="52"/>
      <c r="N833" s="52"/>
      <c r="O833" s="59"/>
      <c r="P833" s="52"/>
    </row>
    <row r="834" spans="1:16">
      <c r="A834" s="51"/>
      <c r="B834" s="52"/>
      <c r="C834" s="53"/>
      <c r="D834" s="52"/>
      <c r="E834" s="52"/>
      <c r="F834" s="52"/>
      <c r="G834" s="52"/>
      <c r="H834" s="52"/>
      <c r="I834" s="52"/>
      <c r="J834" s="52"/>
      <c r="K834" s="52"/>
      <c r="L834" s="52"/>
      <c r="M834" s="52"/>
      <c r="N834" s="52"/>
      <c r="O834" s="59"/>
      <c r="P834" s="52"/>
    </row>
    <row r="835" spans="1:16">
      <c r="A835" s="51"/>
      <c r="B835" s="52"/>
      <c r="C835" s="53"/>
      <c r="D835" s="52"/>
      <c r="E835" s="52"/>
      <c r="F835" s="52"/>
      <c r="G835" s="52"/>
      <c r="H835" s="52"/>
      <c r="I835" s="52"/>
      <c r="J835" s="52"/>
      <c r="K835" s="52"/>
      <c r="L835" s="52"/>
      <c r="M835" s="52"/>
      <c r="N835" s="52"/>
      <c r="O835" s="59"/>
      <c r="P835" s="52"/>
    </row>
    <row r="836" spans="1:16">
      <c r="A836" s="51"/>
      <c r="B836" s="52"/>
      <c r="C836" s="53"/>
      <c r="D836" s="52"/>
      <c r="E836" s="52"/>
      <c r="F836" s="52"/>
      <c r="G836" s="52"/>
      <c r="H836" s="52"/>
      <c r="I836" s="52"/>
      <c r="J836" s="52"/>
      <c r="K836" s="52"/>
      <c r="L836" s="52"/>
      <c r="M836" s="52"/>
      <c r="N836" s="52"/>
      <c r="O836" s="59"/>
      <c r="P836" s="52"/>
    </row>
    <row r="837" spans="1:16">
      <c r="A837" s="51"/>
      <c r="B837" s="52"/>
      <c r="C837" s="53"/>
      <c r="D837" s="52"/>
      <c r="E837" s="52"/>
      <c r="F837" s="52"/>
      <c r="G837" s="52"/>
      <c r="H837" s="52"/>
      <c r="I837" s="52"/>
      <c r="J837" s="52"/>
      <c r="K837" s="52"/>
      <c r="L837" s="52"/>
      <c r="M837" s="52"/>
      <c r="N837" s="52"/>
      <c r="O837" s="59"/>
      <c r="P837" s="52"/>
    </row>
    <row r="838" spans="1:16">
      <c r="A838" s="51"/>
      <c r="B838" s="52"/>
      <c r="C838" s="53"/>
      <c r="D838" s="52"/>
      <c r="E838" s="52"/>
      <c r="F838" s="52"/>
      <c r="G838" s="52"/>
      <c r="H838" s="52"/>
      <c r="I838" s="52"/>
      <c r="J838" s="52"/>
      <c r="K838" s="52"/>
      <c r="L838" s="52"/>
      <c r="M838" s="52"/>
      <c r="N838" s="52"/>
      <c r="O838" s="59"/>
      <c r="P838" s="52"/>
    </row>
    <row r="839" spans="1:16">
      <c r="A839" s="51"/>
      <c r="B839" s="52"/>
      <c r="C839" s="53"/>
      <c r="D839" s="52"/>
      <c r="E839" s="52"/>
      <c r="F839" s="52"/>
      <c r="G839" s="52"/>
      <c r="H839" s="52"/>
      <c r="I839" s="52"/>
      <c r="J839" s="52"/>
      <c r="K839" s="52"/>
      <c r="L839" s="52"/>
      <c r="M839" s="52"/>
      <c r="N839" s="52"/>
      <c r="O839" s="59"/>
      <c r="P839" s="52"/>
    </row>
    <row r="840" spans="1:16">
      <c r="A840" s="51"/>
      <c r="B840" s="52"/>
      <c r="C840" s="53"/>
      <c r="D840" s="52"/>
      <c r="E840" s="52"/>
      <c r="F840" s="52"/>
      <c r="G840" s="52"/>
      <c r="H840" s="52"/>
      <c r="I840" s="52"/>
      <c r="J840" s="52"/>
      <c r="K840" s="52"/>
      <c r="L840" s="52"/>
      <c r="M840" s="52"/>
      <c r="N840" s="52"/>
      <c r="O840" s="59"/>
      <c r="P840" s="52"/>
    </row>
    <row r="841" spans="1:16">
      <c r="A841" s="51"/>
      <c r="B841" s="52"/>
      <c r="C841" s="53"/>
      <c r="D841" s="52"/>
      <c r="E841" s="52"/>
      <c r="F841" s="52"/>
      <c r="G841" s="52"/>
      <c r="H841" s="52"/>
      <c r="I841" s="52"/>
      <c r="J841" s="52"/>
      <c r="K841" s="52"/>
      <c r="L841" s="52"/>
      <c r="M841" s="52"/>
      <c r="N841" s="52"/>
      <c r="O841" s="59"/>
      <c r="P841" s="52"/>
    </row>
    <row r="842" spans="1:16">
      <c r="A842" s="51"/>
      <c r="B842" s="52"/>
      <c r="C842" s="53"/>
      <c r="D842" s="52"/>
      <c r="E842" s="52"/>
      <c r="F842" s="52"/>
      <c r="G842" s="52"/>
      <c r="H842" s="52"/>
      <c r="I842" s="52"/>
      <c r="J842" s="52"/>
      <c r="K842" s="52"/>
      <c r="L842" s="52"/>
      <c r="M842" s="52"/>
      <c r="N842" s="52"/>
      <c r="O842" s="59"/>
      <c r="P842" s="52"/>
    </row>
    <row r="843" spans="1:16">
      <c r="A843" s="51"/>
      <c r="B843" s="52"/>
      <c r="C843" s="53"/>
      <c r="D843" s="52"/>
      <c r="E843" s="52"/>
      <c r="F843" s="52"/>
      <c r="G843" s="52"/>
      <c r="H843" s="52"/>
      <c r="I843" s="52"/>
      <c r="J843" s="52"/>
      <c r="K843" s="52"/>
      <c r="L843" s="52"/>
      <c r="M843" s="52"/>
      <c r="N843" s="52"/>
      <c r="O843" s="59"/>
      <c r="P843" s="52"/>
    </row>
    <row r="844" spans="1:16">
      <c r="A844" s="51"/>
      <c r="B844" s="52"/>
      <c r="C844" s="53"/>
      <c r="D844" s="52"/>
      <c r="E844" s="52"/>
      <c r="F844" s="52"/>
      <c r="G844" s="52"/>
      <c r="H844" s="52"/>
      <c r="I844" s="52"/>
      <c r="J844" s="52"/>
      <c r="K844" s="52"/>
      <c r="L844" s="52"/>
      <c r="M844" s="52"/>
      <c r="N844" s="52"/>
      <c r="O844" s="59"/>
      <c r="P844" s="52"/>
    </row>
    <row r="845" spans="1:16">
      <c r="A845" s="51"/>
      <c r="B845" s="52"/>
      <c r="C845" s="53"/>
      <c r="D845" s="52"/>
      <c r="E845" s="52"/>
      <c r="F845" s="52"/>
      <c r="G845" s="52"/>
      <c r="H845" s="52"/>
      <c r="I845" s="52"/>
      <c r="J845" s="52"/>
      <c r="K845" s="52"/>
      <c r="L845" s="52"/>
      <c r="M845" s="52"/>
      <c r="N845" s="52"/>
      <c r="O845" s="59"/>
      <c r="P845" s="52"/>
    </row>
    <row r="846" spans="1:16">
      <c r="A846" s="51"/>
      <c r="B846" s="52"/>
      <c r="C846" s="53"/>
      <c r="D846" s="52"/>
      <c r="E846" s="52"/>
      <c r="F846" s="52"/>
      <c r="G846" s="52"/>
      <c r="H846" s="52"/>
      <c r="I846" s="52"/>
      <c r="J846" s="52"/>
      <c r="K846" s="52"/>
      <c r="L846" s="52"/>
      <c r="M846" s="52"/>
      <c r="N846" s="52"/>
      <c r="O846" s="59"/>
      <c r="P846" s="52"/>
    </row>
    <row r="847" spans="1:16">
      <c r="A847" s="51"/>
      <c r="B847" s="52"/>
      <c r="C847" s="53"/>
      <c r="D847" s="52"/>
      <c r="E847" s="52"/>
      <c r="F847" s="52"/>
      <c r="G847" s="52"/>
      <c r="H847" s="52"/>
      <c r="I847" s="52"/>
      <c r="J847" s="52"/>
      <c r="K847" s="52"/>
      <c r="L847" s="52"/>
      <c r="M847" s="52"/>
      <c r="N847" s="52"/>
      <c r="O847" s="59"/>
      <c r="P847" s="52"/>
    </row>
    <row r="848" spans="1:16">
      <c r="A848" s="51"/>
      <c r="B848" s="52"/>
      <c r="C848" s="53"/>
      <c r="D848" s="52"/>
      <c r="E848" s="52"/>
      <c r="F848" s="52"/>
      <c r="G848" s="52"/>
      <c r="H848" s="52"/>
      <c r="I848" s="52"/>
      <c r="J848" s="52"/>
      <c r="K848" s="52"/>
      <c r="L848" s="52"/>
      <c r="M848" s="52"/>
      <c r="N848" s="52"/>
      <c r="O848" s="59"/>
      <c r="P848" s="52"/>
    </row>
    <row r="849" spans="1:16">
      <c r="A849" s="51"/>
      <c r="B849" s="52"/>
      <c r="C849" s="53"/>
      <c r="D849" s="52"/>
      <c r="E849" s="52"/>
      <c r="F849" s="52"/>
      <c r="G849" s="52"/>
      <c r="H849" s="52"/>
      <c r="I849" s="52"/>
      <c r="J849" s="52"/>
      <c r="K849" s="52"/>
      <c r="L849" s="52"/>
      <c r="M849" s="52"/>
      <c r="N849" s="52"/>
      <c r="O849" s="59"/>
      <c r="P849" s="52"/>
    </row>
    <row r="850" spans="1:16">
      <c r="A850" s="51"/>
      <c r="B850" s="52"/>
      <c r="C850" s="53"/>
      <c r="D850" s="52"/>
      <c r="E850" s="52"/>
      <c r="F850" s="52"/>
      <c r="G850" s="52"/>
      <c r="H850" s="52"/>
      <c r="I850" s="52"/>
      <c r="J850" s="52"/>
      <c r="K850" s="52"/>
      <c r="L850" s="52"/>
      <c r="M850" s="52"/>
      <c r="N850" s="52"/>
      <c r="O850" s="59"/>
      <c r="P850" s="52"/>
    </row>
    <row r="851" spans="1:16">
      <c r="A851" s="51"/>
      <c r="B851" s="52"/>
      <c r="C851" s="53"/>
      <c r="D851" s="52"/>
      <c r="E851" s="52"/>
      <c r="F851" s="52"/>
      <c r="G851" s="52"/>
      <c r="H851" s="52"/>
      <c r="I851" s="52"/>
      <c r="J851" s="52"/>
      <c r="K851" s="52"/>
      <c r="L851" s="52"/>
      <c r="M851" s="52"/>
      <c r="N851" s="52"/>
      <c r="O851" s="59"/>
      <c r="P851" s="52"/>
    </row>
    <row r="852" spans="1:16">
      <c r="A852" s="51"/>
      <c r="B852" s="52"/>
      <c r="C852" s="53"/>
      <c r="D852" s="52"/>
      <c r="E852" s="52"/>
      <c r="F852" s="52"/>
      <c r="G852" s="52"/>
      <c r="H852" s="52"/>
      <c r="I852" s="52"/>
      <c r="J852" s="52"/>
      <c r="K852" s="52"/>
      <c r="L852" s="52"/>
      <c r="M852" s="52"/>
      <c r="N852" s="52"/>
      <c r="O852" s="59"/>
      <c r="P852" s="52"/>
    </row>
    <row r="853" spans="1:16">
      <c r="A853" s="51"/>
      <c r="B853" s="52"/>
      <c r="C853" s="53"/>
      <c r="D853" s="52"/>
      <c r="E853" s="52"/>
      <c r="F853" s="52"/>
      <c r="G853" s="52"/>
      <c r="H853" s="52"/>
      <c r="I853" s="52"/>
      <c r="J853" s="52"/>
      <c r="K853" s="52"/>
      <c r="L853" s="52"/>
      <c r="M853" s="52"/>
      <c r="N853" s="52"/>
      <c r="O853" s="59"/>
      <c r="P853" s="52"/>
    </row>
    <row r="854" spans="1:16">
      <c r="A854" s="51"/>
      <c r="B854" s="52"/>
      <c r="C854" s="53"/>
      <c r="D854" s="52"/>
      <c r="E854" s="52"/>
      <c r="F854" s="52"/>
      <c r="G854" s="52"/>
      <c r="H854" s="52"/>
      <c r="I854" s="52"/>
      <c r="J854" s="52"/>
      <c r="K854" s="52"/>
      <c r="L854" s="52"/>
      <c r="M854" s="52"/>
      <c r="N854" s="52"/>
      <c r="O854" s="59"/>
      <c r="P854" s="52"/>
    </row>
    <row r="855" spans="1:16">
      <c r="A855" s="51"/>
      <c r="B855" s="52"/>
      <c r="C855" s="53"/>
      <c r="D855" s="52"/>
      <c r="E855" s="52"/>
      <c r="F855" s="52"/>
      <c r="G855" s="52"/>
      <c r="H855" s="52"/>
      <c r="I855" s="52"/>
      <c r="J855" s="52"/>
      <c r="K855" s="52"/>
      <c r="L855" s="52"/>
      <c r="M855" s="52"/>
      <c r="N855" s="52"/>
      <c r="O855" s="59"/>
      <c r="P855" s="52"/>
    </row>
    <row r="856" spans="1:16">
      <c r="A856" s="51"/>
      <c r="B856" s="52"/>
      <c r="C856" s="53"/>
      <c r="D856" s="52"/>
      <c r="E856" s="52"/>
      <c r="F856" s="52"/>
      <c r="G856" s="52"/>
      <c r="H856" s="52"/>
      <c r="I856" s="52"/>
      <c r="J856" s="52"/>
      <c r="K856" s="52"/>
      <c r="L856" s="52"/>
      <c r="M856" s="52"/>
      <c r="N856" s="52"/>
      <c r="O856" s="59"/>
      <c r="P856" s="52"/>
    </row>
    <row r="857" spans="1:16">
      <c r="A857" s="51"/>
      <c r="B857" s="52"/>
      <c r="C857" s="53"/>
      <c r="D857" s="52"/>
      <c r="E857" s="52"/>
      <c r="F857" s="52"/>
      <c r="G857" s="52"/>
      <c r="H857" s="52"/>
      <c r="I857" s="52"/>
      <c r="J857" s="52"/>
      <c r="K857" s="52"/>
      <c r="L857" s="52"/>
      <c r="M857" s="52"/>
      <c r="N857" s="52"/>
      <c r="O857" s="59"/>
      <c r="P857" s="52"/>
    </row>
    <row r="858" spans="1:16">
      <c r="A858" s="51"/>
      <c r="B858" s="52"/>
      <c r="C858" s="53"/>
      <c r="D858" s="52"/>
      <c r="E858" s="52"/>
      <c r="F858" s="52"/>
      <c r="G858" s="52"/>
      <c r="H858" s="52"/>
      <c r="I858" s="52"/>
      <c r="J858" s="52"/>
      <c r="K858" s="52"/>
      <c r="L858" s="52"/>
      <c r="M858" s="52"/>
      <c r="N858" s="52"/>
      <c r="O858" s="59"/>
      <c r="P858" s="52"/>
    </row>
    <row r="859" spans="1:16">
      <c r="A859" s="51"/>
      <c r="B859" s="52"/>
      <c r="C859" s="53"/>
      <c r="D859" s="52"/>
      <c r="E859" s="52"/>
      <c r="F859" s="52"/>
      <c r="G859" s="52"/>
      <c r="H859" s="52"/>
      <c r="I859" s="52"/>
      <c r="J859" s="52"/>
      <c r="K859" s="52"/>
      <c r="L859" s="52"/>
      <c r="M859" s="52"/>
      <c r="N859" s="52"/>
      <c r="O859" s="59"/>
      <c r="P859" s="52"/>
    </row>
    <row r="860" spans="1:16">
      <c r="A860" s="51"/>
      <c r="B860" s="52"/>
      <c r="C860" s="53"/>
      <c r="D860" s="52"/>
      <c r="E860" s="52"/>
      <c r="F860" s="52"/>
      <c r="G860" s="52"/>
      <c r="H860" s="52"/>
      <c r="I860" s="52"/>
      <c r="J860" s="52"/>
      <c r="K860" s="52"/>
      <c r="L860" s="52"/>
      <c r="M860" s="52"/>
      <c r="N860" s="52"/>
      <c r="O860" s="59"/>
      <c r="P860" s="52"/>
    </row>
    <row r="861" spans="1:16">
      <c r="A861" s="51"/>
      <c r="B861" s="52"/>
      <c r="C861" s="53"/>
      <c r="D861" s="52"/>
      <c r="E861" s="52"/>
      <c r="F861" s="52"/>
      <c r="G861" s="52"/>
      <c r="H861" s="52"/>
      <c r="I861" s="52"/>
      <c r="J861" s="52"/>
      <c r="K861" s="52"/>
      <c r="L861" s="52"/>
      <c r="M861" s="52"/>
      <c r="N861" s="52"/>
      <c r="O861" s="59"/>
      <c r="P861" s="52"/>
    </row>
    <row r="862" spans="1:16">
      <c r="A862" s="51"/>
      <c r="B862" s="52"/>
      <c r="C862" s="53"/>
      <c r="D862" s="52"/>
      <c r="E862" s="52"/>
      <c r="F862" s="52"/>
      <c r="G862" s="52"/>
      <c r="H862" s="52"/>
      <c r="I862" s="52"/>
      <c r="J862" s="52"/>
      <c r="K862" s="52"/>
      <c r="L862" s="52"/>
      <c r="M862" s="52"/>
      <c r="N862" s="52"/>
      <c r="O862" s="59"/>
      <c r="P862" s="52"/>
    </row>
    <row r="863" spans="1:16">
      <c r="A863" s="51"/>
      <c r="B863" s="52"/>
      <c r="C863" s="53"/>
      <c r="D863" s="52"/>
      <c r="E863" s="52"/>
      <c r="F863" s="52"/>
      <c r="G863" s="52"/>
      <c r="H863" s="52"/>
      <c r="I863" s="52"/>
      <c r="J863" s="52"/>
      <c r="K863" s="52"/>
      <c r="L863" s="52"/>
      <c r="M863" s="52"/>
      <c r="N863" s="52"/>
      <c r="O863" s="59"/>
      <c r="P863" s="52"/>
    </row>
    <row r="864" spans="1:16">
      <c r="A864" s="51"/>
      <c r="B864" s="52"/>
      <c r="C864" s="53"/>
      <c r="D864" s="52"/>
      <c r="E864" s="52"/>
      <c r="F864" s="52"/>
      <c r="G864" s="52"/>
      <c r="H864" s="52"/>
      <c r="I864" s="52"/>
      <c r="J864" s="52"/>
      <c r="K864" s="52"/>
      <c r="L864" s="52"/>
      <c r="M864" s="52"/>
      <c r="N864" s="52"/>
      <c r="O864" s="59"/>
      <c r="P864" s="52"/>
    </row>
    <row r="865" spans="1:16">
      <c r="A865" s="51"/>
      <c r="B865" s="52"/>
      <c r="C865" s="53"/>
      <c r="D865" s="52"/>
      <c r="E865" s="52"/>
      <c r="F865" s="52"/>
      <c r="G865" s="52"/>
      <c r="H865" s="52"/>
      <c r="I865" s="52"/>
      <c r="J865" s="52"/>
      <c r="K865" s="52"/>
      <c r="L865" s="52"/>
      <c r="M865" s="52"/>
      <c r="N865" s="52"/>
      <c r="O865" s="59"/>
      <c r="P865" s="52"/>
    </row>
    <row r="866" spans="1:16">
      <c r="A866" s="51"/>
      <c r="B866" s="52"/>
      <c r="C866" s="53"/>
      <c r="D866" s="52"/>
      <c r="E866" s="52"/>
      <c r="F866" s="52"/>
      <c r="G866" s="52"/>
      <c r="H866" s="52"/>
      <c r="I866" s="52"/>
      <c r="J866" s="52"/>
      <c r="K866" s="52"/>
      <c r="L866" s="52"/>
      <c r="M866" s="52"/>
      <c r="N866" s="52"/>
      <c r="O866" s="59"/>
      <c r="P866" s="52"/>
    </row>
    <row r="867" spans="1:16">
      <c r="A867" s="51"/>
      <c r="B867" s="52"/>
      <c r="C867" s="53"/>
      <c r="D867" s="52"/>
      <c r="E867" s="52"/>
      <c r="F867" s="52"/>
      <c r="G867" s="52"/>
      <c r="H867" s="52"/>
      <c r="I867" s="52"/>
      <c r="J867" s="52"/>
      <c r="K867" s="52"/>
      <c r="L867" s="52"/>
      <c r="M867" s="52"/>
      <c r="N867" s="52"/>
      <c r="O867" s="59"/>
      <c r="P867" s="52"/>
    </row>
    <row r="868" spans="1:16">
      <c r="A868" s="51"/>
      <c r="B868" s="52"/>
      <c r="C868" s="53"/>
      <c r="D868" s="52"/>
      <c r="E868" s="52"/>
      <c r="F868" s="52"/>
      <c r="G868" s="52"/>
      <c r="H868" s="52"/>
      <c r="I868" s="52"/>
      <c r="J868" s="52"/>
      <c r="K868" s="52"/>
      <c r="L868" s="52"/>
      <c r="M868" s="52"/>
      <c r="N868" s="52"/>
      <c r="O868" s="59"/>
      <c r="P868" s="52"/>
    </row>
    <row r="869" spans="1:16">
      <c r="A869" s="51"/>
      <c r="B869" s="52"/>
      <c r="C869" s="53"/>
      <c r="D869" s="52"/>
      <c r="E869" s="52"/>
      <c r="F869" s="52"/>
      <c r="G869" s="52"/>
      <c r="H869" s="52"/>
      <c r="I869" s="52"/>
      <c r="J869" s="52"/>
      <c r="K869" s="52"/>
      <c r="L869" s="52"/>
      <c r="M869" s="52"/>
      <c r="N869" s="52"/>
      <c r="O869" s="59"/>
      <c r="P869" s="52"/>
    </row>
    <row r="870" spans="1:16">
      <c r="A870" s="51"/>
      <c r="B870" s="52"/>
      <c r="C870" s="53"/>
      <c r="D870" s="52"/>
      <c r="E870" s="52"/>
      <c r="F870" s="52"/>
      <c r="G870" s="52"/>
      <c r="H870" s="52"/>
      <c r="I870" s="52"/>
      <c r="J870" s="52"/>
      <c r="K870" s="52"/>
      <c r="L870" s="52"/>
      <c r="M870" s="52"/>
      <c r="N870" s="52"/>
      <c r="O870" s="59"/>
      <c r="P870" s="52"/>
    </row>
    <row r="871" spans="1:16">
      <c r="A871" s="51"/>
      <c r="B871" s="52"/>
      <c r="C871" s="53"/>
      <c r="D871" s="52"/>
      <c r="E871" s="52"/>
      <c r="F871" s="52"/>
      <c r="G871" s="52"/>
      <c r="H871" s="52"/>
      <c r="I871" s="52"/>
      <c r="J871" s="52"/>
      <c r="K871" s="52"/>
      <c r="L871" s="52"/>
      <c r="M871" s="52"/>
      <c r="N871" s="52"/>
      <c r="O871" s="59"/>
      <c r="P871" s="52"/>
    </row>
    <row r="872" spans="1:16">
      <c r="A872" s="51"/>
      <c r="B872" s="52"/>
      <c r="C872" s="53"/>
      <c r="D872" s="52"/>
      <c r="E872" s="52"/>
      <c r="F872" s="52"/>
      <c r="G872" s="52"/>
      <c r="H872" s="52"/>
      <c r="I872" s="52"/>
      <c r="J872" s="52"/>
      <c r="K872" s="52"/>
      <c r="L872" s="52"/>
      <c r="M872" s="52"/>
      <c r="N872" s="52"/>
      <c r="O872" s="59"/>
      <c r="P872" s="52"/>
    </row>
    <row r="873" spans="1:16">
      <c r="A873" s="51"/>
      <c r="B873" s="52"/>
      <c r="C873" s="53"/>
      <c r="D873" s="52"/>
      <c r="E873" s="52"/>
      <c r="F873" s="52"/>
      <c r="G873" s="52"/>
      <c r="H873" s="52"/>
      <c r="I873" s="52"/>
      <c r="J873" s="52"/>
      <c r="K873" s="52"/>
      <c r="L873" s="52"/>
      <c r="M873" s="52"/>
      <c r="N873" s="52"/>
      <c r="O873" s="59"/>
      <c r="P873" s="52"/>
    </row>
    <row r="874" spans="1:16">
      <c r="A874" s="51"/>
      <c r="B874" s="52"/>
      <c r="C874" s="53"/>
      <c r="D874" s="52"/>
      <c r="E874" s="52"/>
      <c r="F874" s="52"/>
      <c r="G874" s="52"/>
      <c r="H874" s="52"/>
      <c r="I874" s="52"/>
      <c r="J874" s="52"/>
      <c r="K874" s="52"/>
      <c r="L874" s="52"/>
      <c r="M874" s="52"/>
      <c r="N874" s="52"/>
      <c r="O874" s="59"/>
      <c r="P874" s="52"/>
    </row>
    <row r="875" spans="1:16">
      <c r="A875" s="51"/>
      <c r="B875" s="52"/>
      <c r="C875" s="53"/>
      <c r="D875" s="52"/>
      <c r="E875" s="52"/>
      <c r="F875" s="52"/>
      <c r="G875" s="52"/>
      <c r="H875" s="52"/>
      <c r="I875" s="52"/>
      <c r="J875" s="52"/>
      <c r="K875" s="52"/>
      <c r="L875" s="52"/>
      <c r="M875" s="52"/>
      <c r="N875" s="52"/>
      <c r="O875" s="59"/>
      <c r="P875" s="52"/>
    </row>
    <row r="876" spans="1:16">
      <c r="A876" s="51"/>
      <c r="B876" s="52"/>
      <c r="C876" s="53"/>
      <c r="D876" s="52"/>
      <c r="E876" s="52"/>
      <c r="F876" s="52"/>
      <c r="G876" s="52"/>
      <c r="H876" s="52"/>
      <c r="I876" s="52"/>
      <c r="J876" s="52"/>
      <c r="K876" s="52"/>
      <c r="L876" s="52"/>
      <c r="M876" s="52"/>
      <c r="N876" s="52"/>
      <c r="O876" s="59"/>
      <c r="P876" s="52"/>
    </row>
    <row r="877" ht="12" spans="1:16">
      <c r="A877" s="141"/>
      <c r="B877" s="142"/>
      <c r="C877" s="183"/>
      <c r="D877" s="142"/>
      <c r="E877" s="142"/>
      <c r="F877" s="142"/>
      <c r="G877" s="142"/>
      <c r="H877" s="142"/>
      <c r="I877" s="142"/>
      <c r="J877" s="142"/>
      <c r="K877" s="142"/>
      <c r="L877" s="142"/>
      <c r="M877" s="142"/>
      <c r="N877" s="142"/>
      <c r="O877" s="156"/>
      <c r="P877" s="52"/>
    </row>
    <row r="878" spans="2:16">
      <c r="B878" s="35"/>
      <c r="F878" s="52"/>
      <c r="G878" s="52"/>
      <c r="P878" s="52"/>
    </row>
    <row r="879" spans="2:16">
      <c r="B879" s="35"/>
      <c r="F879" s="52"/>
      <c r="G879" s="52"/>
      <c r="P879" s="52"/>
    </row>
    <row r="880" spans="2:16">
      <c r="B880" s="35"/>
      <c r="F880" s="52"/>
      <c r="G880" s="52"/>
      <c r="P880" s="52"/>
    </row>
    <row r="881" s="35" customFormat="1" spans="3:30">
      <c r="C881" s="38"/>
      <c r="F881" s="52"/>
      <c r="G881" s="52"/>
      <c r="P881" s="52"/>
      <c r="Q881" s="38"/>
      <c r="AC881" s="39"/>
      <c r="AD881" s="40"/>
    </row>
    <row r="882" s="35" customFormat="1" spans="3:30">
      <c r="C882" s="38"/>
      <c r="F882" s="52"/>
      <c r="G882" s="52"/>
      <c r="P882" s="52"/>
      <c r="Q882" s="38"/>
      <c r="AC882" s="39"/>
      <c r="AD882" s="40"/>
    </row>
    <row r="883" s="35" customFormat="1" spans="3:30">
      <c r="C883" s="38"/>
      <c r="F883" s="52"/>
      <c r="G883" s="52"/>
      <c r="P883" s="52"/>
      <c r="Q883" s="38"/>
      <c r="AC883" s="39"/>
      <c r="AD883" s="40"/>
    </row>
    <row r="884" s="35" customFormat="1" spans="3:30">
      <c r="C884" s="38"/>
      <c r="F884" s="52"/>
      <c r="G884" s="52"/>
      <c r="P884" s="52"/>
      <c r="Q884" s="38"/>
      <c r="AC884" s="39"/>
      <c r="AD884" s="40"/>
    </row>
    <row r="885" s="35" customFormat="1" spans="3:30">
      <c r="C885" s="38"/>
      <c r="F885" s="52"/>
      <c r="G885" s="52"/>
      <c r="P885" s="52"/>
      <c r="Q885" s="38"/>
      <c r="AC885" s="39"/>
      <c r="AD885" s="40"/>
    </row>
    <row r="886" s="35" customFormat="1" spans="3:30">
      <c r="C886" s="38"/>
      <c r="F886" s="52"/>
      <c r="G886" s="52"/>
      <c r="P886" s="52"/>
      <c r="Q886" s="38"/>
      <c r="AC886" s="39"/>
      <c r="AD886" s="40"/>
    </row>
    <row r="887" s="35" customFormat="1" spans="3:30">
      <c r="C887" s="38"/>
      <c r="F887" s="52"/>
      <c r="G887" s="52"/>
      <c r="P887" s="52"/>
      <c r="Q887" s="38"/>
      <c r="AC887" s="39"/>
      <c r="AD887" s="40"/>
    </row>
    <row r="888" s="35" customFormat="1" spans="3:30">
      <c r="C888" s="38"/>
      <c r="F888" s="52"/>
      <c r="G888" s="52"/>
      <c r="P888" s="52"/>
      <c r="Q888" s="38"/>
      <c r="AC888" s="39"/>
      <c r="AD888" s="40"/>
    </row>
    <row r="889" s="35" customFormat="1" spans="3:30">
      <c r="C889" s="38"/>
      <c r="F889" s="52"/>
      <c r="G889" s="52"/>
      <c r="P889" s="52"/>
      <c r="Q889" s="38"/>
      <c r="AC889" s="39"/>
      <c r="AD889" s="40"/>
    </row>
    <row r="890" s="35" customFormat="1" spans="3:30">
      <c r="C890" s="38"/>
      <c r="F890" s="52"/>
      <c r="G890" s="52"/>
      <c r="P890" s="52"/>
      <c r="Q890" s="38"/>
      <c r="AC890" s="39"/>
      <c r="AD890" s="40"/>
    </row>
    <row r="891" s="35" customFormat="1" spans="3:30">
      <c r="C891" s="38"/>
      <c r="F891" s="52"/>
      <c r="G891" s="52"/>
      <c r="P891" s="52"/>
      <c r="Q891" s="38"/>
      <c r="AC891" s="39"/>
      <c r="AD891" s="40"/>
    </row>
    <row r="892" s="35" customFormat="1" spans="3:30">
      <c r="C892" s="38"/>
      <c r="F892" s="52"/>
      <c r="G892" s="52"/>
      <c r="P892" s="52"/>
      <c r="Q892" s="38"/>
      <c r="AC892" s="39"/>
      <c r="AD892" s="40"/>
    </row>
    <row r="893" s="35" customFormat="1" spans="3:30">
      <c r="C893" s="38"/>
      <c r="F893" s="52"/>
      <c r="G893" s="52"/>
      <c r="P893" s="52"/>
      <c r="Q893" s="38"/>
      <c r="AC893" s="39"/>
      <c r="AD893" s="40"/>
    </row>
    <row r="894" s="35" customFormat="1" spans="3:30">
      <c r="C894" s="38"/>
      <c r="F894" s="52"/>
      <c r="G894" s="52"/>
      <c r="P894" s="52"/>
      <c r="Q894" s="38"/>
      <c r="AC894" s="39"/>
      <c r="AD894" s="40"/>
    </row>
    <row r="895" s="35" customFormat="1" spans="3:30">
      <c r="C895" s="38"/>
      <c r="F895" s="52"/>
      <c r="G895" s="52"/>
      <c r="P895" s="52"/>
      <c r="Q895" s="38"/>
      <c r="AC895" s="39"/>
      <c r="AD895" s="40"/>
    </row>
    <row r="896" s="35" customFormat="1" spans="3:30">
      <c r="C896" s="38"/>
      <c r="F896" s="52"/>
      <c r="G896" s="52"/>
      <c r="P896" s="52"/>
      <c r="Q896" s="38"/>
      <c r="AC896" s="39"/>
      <c r="AD896" s="40"/>
    </row>
    <row r="897" s="35" customFormat="1" spans="3:30">
      <c r="C897" s="38"/>
      <c r="F897" s="52"/>
      <c r="G897" s="52"/>
      <c r="P897" s="52"/>
      <c r="Q897" s="38"/>
      <c r="AC897" s="39"/>
      <c r="AD897" s="40"/>
    </row>
    <row r="898" s="35" customFormat="1" spans="3:30">
      <c r="C898" s="38"/>
      <c r="F898" s="52"/>
      <c r="G898" s="52"/>
      <c r="P898" s="52"/>
      <c r="Q898" s="38"/>
      <c r="AC898" s="39"/>
      <c r="AD898" s="40"/>
    </row>
    <row r="899" s="35" customFormat="1" spans="3:30">
      <c r="C899" s="38"/>
      <c r="F899" s="52"/>
      <c r="G899" s="52"/>
      <c r="P899" s="52"/>
      <c r="Q899" s="38"/>
      <c r="AC899" s="39"/>
      <c r="AD899" s="40"/>
    </row>
    <row r="900" s="35" customFormat="1" spans="3:30">
      <c r="C900" s="38"/>
      <c r="F900" s="52"/>
      <c r="G900" s="52"/>
      <c r="P900" s="52"/>
      <c r="Q900" s="38"/>
      <c r="AC900" s="39"/>
      <c r="AD900" s="40"/>
    </row>
    <row r="901" s="35" customFormat="1" spans="3:30">
      <c r="C901" s="38"/>
      <c r="F901" s="52"/>
      <c r="G901" s="52"/>
      <c r="P901" s="52"/>
      <c r="Q901" s="38"/>
      <c r="AC901" s="39"/>
      <c r="AD901" s="40"/>
    </row>
    <row r="902" s="35" customFormat="1" spans="3:30">
      <c r="C902" s="38"/>
      <c r="F902" s="52"/>
      <c r="G902" s="52"/>
      <c r="P902" s="52"/>
      <c r="Q902" s="38"/>
      <c r="AC902" s="39"/>
      <c r="AD902" s="40"/>
    </row>
    <row r="903" s="35" customFormat="1" spans="3:30">
      <c r="C903" s="38"/>
      <c r="F903" s="52"/>
      <c r="G903" s="52"/>
      <c r="P903" s="52"/>
      <c r="Q903" s="38"/>
      <c r="AC903" s="39"/>
      <c r="AD903" s="40"/>
    </row>
    <row r="904" s="35" customFormat="1" spans="3:30">
      <c r="C904" s="38"/>
      <c r="F904" s="52"/>
      <c r="G904" s="52"/>
      <c r="P904" s="52"/>
      <c r="Q904" s="38"/>
      <c r="AC904" s="39"/>
      <c r="AD904" s="40"/>
    </row>
    <row r="905" s="35" customFormat="1" spans="3:30">
      <c r="C905" s="38"/>
      <c r="F905" s="52"/>
      <c r="G905" s="52"/>
      <c r="P905" s="52"/>
      <c r="Q905" s="38"/>
      <c r="AC905" s="39"/>
      <c r="AD905" s="40"/>
    </row>
    <row r="906" s="35" customFormat="1" spans="3:30">
      <c r="C906" s="38"/>
      <c r="F906" s="52"/>
      <c r="G906" s="52"/>
      <c r="P906" s="52"/>
      <c r="Q906" s="38"/>
      <c r="AC906" s="39"/>
      <c r="AD906" s="40"/>
    </row>
    <row r="907" s="35" customFormat="1" spans="3:30">
      <c r="C907" s="38"/>
      <c r="F907" s="52"/>
      <c r="G907" s="52"/>
      <c r="P907" s="52"/>
      <c r="Q907" s="38"/>
      <c r="AC907" s="39"/>
      <c r="AD907" s="40"/>
    </row>
    <row r="908" s="35" customFormat="1" spans="3:30">
      <c r="C908" s="38"/>
      <c r="F908" s="52"/>
      <c r="G908" s="52"/>
      <c r="P908" s="52"/>
      <c r="Q908" s="38"/>
      <c r="AC908" s="39"/>
      <c r="AD908" s="40"/>
    </row>
    <row r="909" s="35" customFormat="1" spans="3:30">
      <c r="C909" s="38"/>
      <c r="F909" s="52"/>
      <c r="G909" s="52"/>
      <c r="P909" s="52"/>
      <c r="Q909" s="38"/>
      <c r="AC909" s="39"/>
      <c r="AD909" s="40"/>
    </row>
    <row r="910" s="35" customFormat="1" spans="3:30">
      <c r="C910" s="38"/>
      <c r="F910" s="52"/>
      <c r="G910" s="52"/>
      <c r="P910" s="52"/>
      <c r="Q910" s="38"/>
      <c r="AC910" s="39"/>
      <c r="AD910" s="40"/>
    </row>
    <row r="911" s="35" customFormat="1" spans="3:30">
      <c r="C911" s="38"/>
      <c r="F911" s="52"/>
      <c r="G911" s="52"/>
      <c r="P911" s="52"/>
      <c r="Q911" s="38"/>
      <c r="AC911" s="39"/>
      <c r="AD911" s="40"/>
    </row>
    <row r="912" s="35" customFormat="1" spans="3:30">
      <c r="C912" s="38"/>
      <c r="F912" s="52"/>
      <c r="G912" s="52"/>
      <c r="P912" s="52"/>
      <c r="Q912" s="38"/>
      <c r="AC912" s="39"/>
      <c r="AD912" s="40"/>
    </row>
    <row r="913" s="35" customFormat="1" spans="3:30">
      <c r="C913" s="38"/>
      <c r="F913" s="52"/>
      <c r="G913" s="52"/>
      <c r="P913" s="52"/>
      <c r="Q913" s="38"/>
      <c r="AC913" s="39"/>
      <c r="AD913" s="40"/>
    </row>
    <row r="914" s="35" customFormat="1" spans="3:30">
      <c r="C914" s="38"/>
      <c r="F914" s="52"/>
      <c r="G914" s="52"/>
      <c r="P914" s="52"/>
      <c r="Q914" s="38"/>
      <c r="AC914" s="39"/>
      <c r="AD914" s="40"/>
    </row>
    <row r="915" s="35" customFormat="1" spans="3:30">
      <c r="C915" s="38"/>
      <c r="F915" s="52"/>
      <c r="G915" s="52"/>
      <c r="P915" s="52"/>
      <c r="Q915" s="38"/>
      <c r="AC915" s="39"/>
      <c r="AD915" s="40"/>
    </row>
    <row r="916" s="35" customFormat="1" spans="3:30">
      <c r="C916" s="38"/>
      <c r="F916" s="52"/>
      <c r="G916" s="52"/>
      <c r="P916" s="52"/>
      <c r="Q916" s="38"/>
      <c r="AC916" s="39"/>
      <c r="AD916" s="40"/>
    </row>
    <row r="917" s="35" customFormat="1" spans="3:30">
      <c r="C917" s="38"/>
      <c r="F917" s="52"/>
      <c r="G917" s="52"/>
      <c r="P917" s="52"/>
      <c r="Q917" s="38"/>
      <c r="AC917" s="39"/>
      <c r="AD917" s="40"/>
    </row>
    <row r="918" s="35" customFormat="1" spans="3:30">
      <c r="C918" s="38"/>
      <c r="F918" s="52"/>
      <c r="G918" s="52"/>
      <c r="P918" s="52"/>
      <c r="Q918" s="38"/>
      <c r="AC918" s="39"/>
      <c r="AD918" s="40"/>
    </row>
    <row r="919" s="35" customFormat="1" spans="3:30">
      <c r="C919" s="38"/>
      <c r="F919" s="52"/>
      <c r="G919" s="52"/>
      <c r="P919" s="52"/>
      <c r="Q919" s="38"/>
      <c r="AC919" s="39"/>
      <c r="AD919" s="40"/>
    </row>
    <row r="920" s="35" customFormat="1" spans="3:30">
      <c r="C920" s="38"/>
      <c r="F920" s="52"/>
      <c r="G920" s="52"/>
      <c r="P920" s="52"/>
      <c r="Q920" s="38"/>
      <c r="AC920" s="39"/>
      <c r="AD920" s="40"/>
    </row>
    <row r="921" s="35" customFormat="1" spans="3:30">
      <c r="C921" s="38"/>
      <c r="F921" s="52"/>
      <c r="G921" s="52"/>
      <c r="P921" s="52"/>
      <c r="Q921" s="38"/>
      <c r="AC921" s="39"/>
      <c r="AD921" s="40"/>
    </row>
    <row r="922" s="35" customFormat="1" spans="3:30">
      <c r="C922" s="38"/>
      <c r="F922" s="52"/>
      <c r="G922" s="52"/>
      <c r="P922" s="52"/>
      <c r="Q922" s="38"/>
      <c r="AC922" s="39"/>
      <c r="AD922" s="40"/>
    </row>
    <row r="923" s="35" customFormat="1" spans="3:30">
      <c r="C923" s="38"/>
      <c r="F923" s="52"/>
      <c r="G923" s="52"/>
      <c r="P923" s="52"/>
      <c r="Q923" s="38"/>
      <c r="AC923" s="39"/>
      <c r="AD923" s="40"/>
    </row>
    <row r="924" s="35" customFormat="1" spans="3:30">
      <c r="C924" s="38"/>
      <c r="F924" s="52"/>
      <c r="G924" s="52"/>
      <c r="P924" s="52"/>
      <c r="Q924" s="38"/>
      <c r="AC924" s="39"/>
      <c r="AD924" s="40"/>
    </row>
    <row r="925" s="35" customFormat="1" spans="3:30">
      <c r="C925" s="38"/>
      <c r="F925" s="52"/>
      <c r="G925" s="52"/>
      <c r="P925" s="52"/>
      <c r="Q925" s="38"/>
      <c r="AC925" s="39"/>
      <c r="AD925" s="40"/>
    </row>
    <row r="926" s="35" customFormat="1" spans="3:30">
      <c r="C926" s="38"/>
      <c r="F926" s="52"/>
      <c r="G926" s="52"/>
      <c r="P926" s="52"/>
      <c r="Q926" s="38"/>
      <c r="AC926" s="39"/>
      <c r="AD926" s="40"/>
    </row>
    <row r="927" s="35" customFormat="1" spans="3:30">
      <c r="C927" s="38"/>
      <c r="F927" s="52"/>
      <c r="G927" s="52"/>
      <c r="P927" s="52"/>
      <c r="Q927" s="38"/>
      <c r="AC927" s="39"/>
      <c r="AD927" s="40"/>
    </row>
    <row r="928" s="35" customFormat="1" spans="3:30">
      <c r="C928" s="38"/>
      <c r="F928" s="52"/>
      <c r="G928" s="52"/>
      <c r="P928" s="52"/>
      <c r="Q928" s="38"/>
      <c r="AC928" s="39"/>
      <c r="AD928" s="40"/>
    </row>
    <row r="929" s="35" customFormat="1" spans="3:30">
      <c r="C929" s="38"/>
      <c r="F929" s="52"/>
      <c r="G929" s="52"/>
      <c r="P929" s="52"/>
      <c r="Q929" s="38"/>
      <c r="AC929" s="39"/>
      <c r="AD929" s="40"/>
    </row>
    <row r="930" s="35" customFormat="1" spans="3:30">
      <c r="C930" s="38"/>
      <c r="F930" s="52"/>
      <c r="G930" s="52"/>
      <c r="P930" s="52"/>
      <c r="Q930" s="38"/>
      <c r="AC930" s="39"/>
      <c r="AD930" s="40"/>
    </row>
    <row r="931" s="35" customFormat="1" spans="3:30">
      <c r="C931" s="38"/>
      <c r="F931" s="52"/>
      <c r="G931" s="52"/>
      <c r="P931" s="52"/>
      <c r="Q931" s="38"/>
      <c r="AC931" s="39"/>
      <c r="AD931" s="40"/>
    </row>
    <row r="932" s="35" customFormat="1" spans="3:30">
      <c r="C932" s="38"/>
      <c r="F932" s="52"/>
      <c r="G932" s="52"/>
      <c r="P932" s="52"/>
      <c r="Q932" s="38"/>
      <c r="AC932" s="39"/>
      <c r="AD932" s="40"/>
    </row>
    <row r="933" s="35" customFormat="1" spans="3:30">
      <c r="C933" s="38"/>
      <c r="F933" s="52"/>
      <c r="G933" s="52"/>
      <c r="P933" s="52"/>
      <c r="Q933" s="38"/>
      <c r="AC933" s="39"/>
      <c r="AD933" s="40"/>
    </row>
    <row r="934" s="35" customFormat="1" spans="3:30">
      <c r="C934" s="38"/>
      <c r="F934" s="52"/>
      <c r="G934" s="52"/>
      <c r="P934" s="52"/>
      <c r="Q934" s="38"/>
      <c r="AC934" s="39"/>
      <c r="AD934" s="40"/>
    </row>
    <row r="935" s="35" customFormat="1" spans="3:30">
      <c r="C935" s="38"/>
      <c r="F935" s="52"/>
      <c r="G935" s="52"/>
      <c r="P935" s="52"/>
      <c r="Q935" s="38"/>
      <c r="AC935" s="39"/>
      <c r="AD935" s="40"/>
    </row>
    <row r="936" s="35" customFormat="1" spans="3:30">
      <c r="C936" s="38"/>
      <c r="F936" s="52"/>
      <c r="G936" s="52"/>
      <c r="P936" s="52"/>
      <c r="Q936" s="38"/>
      <c r="AC936" s="39"/>
      <c r="AD936" s="40"/>
    </row>
    <row r="937" s="35" customFormat="1" spans="3:30">
      <c r="C937" s="38"/>
      <c r="F937" s="52"/>
      <c r="G937" s="52"/>
      <c r="P937" s="52"/>
      <c r="Q937" s="38"/>
      <c r="AC937" s="39"/>
      <c r="AD937" s="40"/>
    </row>
    <row r="938" s="35" customFormat="1" spans="3:30">
      <c r="C938" s="38"/>
      <c r="F938" s="52"/>
      <c r="G938" s="52"/>
      <c r="P938" s="52"/>
      <c r="Q938" s="38"/>
      <c r="AC938" s="39"/>
      <c r="AD938" s="40"/>
    </row>
    <row r="939" s="35" customFormat="1" spans="3:30">
      <c r="C939" s="38"/>
      <c r="F939" s="52"/>
      <c r="G939" s="52"/>
      <c r="P939" s="52"/>
      <c r="Q939" s="38"/>
      <c r="AC939" s="39"/>
      <c r="AD939" s="40"/>
    </row>
    <row r="940" s="35" customFormat="1" spans="3:30">
      <c r="C940" s="38"/>
      <c r="F940" s="52"/>
      <c r="G940" s="52"/>
      <c r="P940" s="52"/>
      <c r="Q940" s="38"/>
      <c r="AC940" s="39"/>
      <c r="AD940" s="40"/>
    </row>
    <row r="941" s="35" customFormat="1" spans="3:30">
      <c r="C941" s="38"/>
      <c r="F941" s="52"/>
      <c r="G941" s="52"/>
      <c r="P941" s="52"/>
      <c r="Q941" s="38"/>
      <c r="AC941" s="39"/>
      <c r="AD941" s="40"/>
    </row>
    <row r="942" s="35" customFormat="1" spans="3:30">
      <c r="C942" s="38"/>
      <c r="F942" s="52"/>
      <c r="G942" s="52"/>
      <c r="P942" s="52"/>
      <c r="Q942" s="38"/>
      <c r="AC942" s="39"/>
      <c r="AD942" s="40"/>
    </row>
    <row r="943" s="35" customFormat="1" spans="3:30">
      <c r="C943" s="38"/>
      <c r="F943" s="52"/>
      <c r="G943" s="52"/>
      <c r="P943" s="52"/>
      <c r="Q943" s="38"/>
      <c r="AC943" s="39"/>
      <c r="AD943" s="40"/>
    </row>
    <row r="944" s="35" customFormat="1" spans="3:30">
      <c r="C944" s="38"/>
      <c r="F944" s="52"/>
      <c r="G944" s="52"/>
      <c r="P944" s="52"/>
      <c r="Q944" s="38"/>
      <c r="AC944" s="39"/>
      <c r="AD944" s="40"/>
    </row>
    <row r="945" s="35" customFormat="1" spans="3:30">
      <c r="C945" s="38"/>
      <c r="F945" s="52"/>
      <c r="G945" s="52"/>
      <c r="P945" s="52"/>
      <c r="Q945" s="38"/>
      <c r="AC945" s="39"/>
      <c r="AD945" s="40"/>
    </row>
    <row r="946" s="35" customFormat="1" spans="3:30">
      <c r="C946" s="38"/>
      <c r="F946" s="52"/>
      <c r="G946" s="52"/>
      <c r="P946" s="52"/>
      <c r="Q946" s="38"/>
      <c r="AC946" s="39"/>
      <c r="AD946" s="40"/>
    </row>
    <row r="947" s="35" customFormat="1" spans="3:30">
      <c r="C947" s="38"/>
      <c r="F947" s="52"/>
      <c r="G947" s="52"/>
      <c r="P947" s="52"/>
      <c r="Q947" s="38"/>
      <c r="AC947" s="39"/>
      <c r="AD947" s="40"/>
    </row>
    <row r="948" s="35" customFormat="1" spans="3:30">
      <c r="C948" s="38"/>
      <c r="F948" s="52"/>
      <c r="G948" s="52"/>
      <c r="P948" s="52"/>
      <c r="Q948" s="38"/>
      <c r="AC948" s="39"/>
      <c r="AD948" s="40"/>
    </row>
    <row r="949" s="35" customFormat="1" spans="3:30">
      <c r="C949" s="38"/>
      <c r="F949" s="52"/>
      <c r="G949" s="52"/>
      <c r="P949" s="52"/>
      <c r="Q949" s="38"/>
      <c r="AC949" s="39"/>
      <c r="AD949" s="40"/>
    </row>
    <row r="950" s="35" customFormat="1" spans="3:30">
      <c r="C950" s="38"/>
      <c r="F950" s="52"/>
      <c r="G950" s="52"/>
      <c r="P950" s="52"/>
      <c r="Q950" s="38"/>
      <c r="AC950" s="39"/>
      <c r="AD950" s="40"/>
    </row>
    <row r="951" s="35" customFormat="1" spans="3:30">
      <c r="C951" s="38"/>
      <c r="F951" s="52"/>
      <c r="G951" s="52"/>
      <c r="P951" s="52"/>
      <c r="Q951" s="38"/>
      <c r="AC951" s="39"/>
      <c r="AD951" s="40"/>
    </row>
    <row r="952" s="35" customFormat="1" spans="3:30">
      <c r="C952" s="38"/>
      <c r="F952" s="52"/>
      <c r="G952" s="52"/>
      <c r="P952" s="52"/>
      <c r="Q952" s="38"/>
      <c r="AC952" s="39"/>
      <c r="AD952" s="40"/>
    </row>
    <row r="953" s="35" customFormat="1" spans="3:30">
      <c r="C953" s="38"/>
      <c r="F953" s="52"/>
      <c r="G953" s="52"/>
      <c r="P953" s="52"/>
      <c r="Q953" s="38"/>
      <c r="AC953" s="39"/>
      <c r="AD953" s="40"/>
    </row>
    <row r="954" s="35" customFormat="1" spans="3:30">
      <c r="C954" s="38"/>
      <c r="F954" s="52"/>
      <c r="G954" s="52"/>
      <c r="P954" s="52"/>
      <c r="Q954" s="38"/>
      <c r="AC954" s="39"/>
      <c r="AD954" s="40"/>
    </row>
    <row r="955" s="35" customFormat="1" spans="3:30">
      <c r="C955" s="38"/>
      <c r="F955" s="52"/>
      <c r="G955" s="52"/>
      <c r="P955" s="52"/>
      <c r="Q955" s="38"/>
      <c r="AC955" s="39"/>
      <c r="AD955" s="40"/>
    </row>
    <row r="956" s="35" customFormat="1" spans="3:30">
      <c r="C956" s="38"/>
      <c r="F956" s="52"/>
      <c r="G956" s="52"/>
      <c r="P956" s="52"/>
      <c r="Q956" s="38"/>
      <c r="AC956" s="39"/>
      <c r="AD956" s="40"/>
    </row>
    <row r="957" s="35" customFormat="1" spans="3:30">
      <c r="C957" s="38"/>
      <c r="F957" s="52"/>
      <c r="G957" s="52"/>
      <c r="P957" s="52"/>
      <c r="Q957" s="38"/>
      <c r="AC957" s="39"/>
      <c r="AD957" s="40"/>
    </row>
    <row r="958" s="35" customFormat="1" spans="3:30">
      <c r="C958" s="38"/>
      <c r="F958" s="52"/>
      <c r="G958" s="52"/>
      <c r="P958" s="52"/>
      <c r="Q958" s="38"/>
      <c r="AC958" s="39"/>
      <c r="AD958" s="40"/>
    </row>
    <row r="959" s="35" customFormat="1" spans="3:30">
      <c r="C959" s="38"/>
      <c r="F959" s="52"/>
      <c r="G959" s="52"/>
      <c r="P959" s="52"/>
      <c r="Q959" s="38"/>
      <c r="AC959" s="39"/>
      <c r="AD959" s="40"/>
    </row>
    <row r="960" s="35" customFormat="1" spans="3:30">
      <c r="C960" s="38"/>
      <c r="F960" s="52"/>
      <c r="G960" s="52"/>
      <c r="P960" s="52"/>
      <c r="Q960" s="38"/>
      <c r="AC960" s="39"/>
      <c r="AD960" s="40"/>
    </row>
    <row r="961" s="35" customFormat="1" spans="3:30">
      <c r="C961" s="38"/>
      <c r="F961" s="52"/>
      <c r="G961" s="52"/>
      <c r="P961" s="52"/>
      <c r="Q961" s="38"/>
      <c r="AC961" s="39"/>
      <c r="AD961" s="40"/>
    </row>
    <row r="962" s="35" customFormat="1" spans="3:30">
      <c r="C962" s="38"/>
      <c r="F962" s="52"/>
      <c r="G962" s="52"/>
      <c r="P962" s="52"/>
      <c r="Q962" s="38"/>
      <c r="AC962" s="39"/>
      <c r="AD962" s="40"/>
    </row>
    <row r="963" s="35" customFormat="1" spans="3:30">
      <c r="C963" s="38"/>
      <c r="F963" s="52"/>
      <c r="G963" s="52"/>
      <c r="P963" s="52"/>
      <c r="Q963" s="38"/>
      <c r="AC963" s="39"/>
      <c r="AD963" s="40"/>
    </row>
    <row r="964" s="35" customFormat="1" spans="3:30">
      <c r="C964" s="38"/>
      <c r="F964" s="52"/>
      <c r="G964" s="52"/>
      <c r="P964" s="52"/>
      <c r="Q964" s="38"/>
      <c r="AC964" s="39"/>
      <c r="AD964" s="40"/>
    </row>
    <row r="965" s="35" customFormat="1" spans="3:30">
      <c r="C965" s="38"/>
      <c r="F965" s="52"/>
      <c r="G965" s="52"/>
      <c r="P965" s="52"/>
      <c r="Q965" s="38"/>
      <c r="AC965" s="39"/>
      <c r="AD965" s="40"/>
    </row>
    <row r="966" s="35" customFormat="1" spans="3:30">
      <c r="C966" s="38"/>
      <c r="F966" s="52"/>
      <c r="G966" s="52"/>
      <c r="P966" s="52"/>
      <c r="Q966" s="38"/>
      <c r="AC966" s="39"/>
      <c r="AD966" s="40"/>
    </row>
    <row r="967" s="35" customFormat="1" spans="3:30">
      <c r="C967" s="38"/>
      <c r="F967" s="52"/>
      <c r="G967" s="52"/>
      <c r="P967" s="52"/>
      <c r="Q967" s="38"/>
      <c r="AC967" s="39"/>
      <c r="AD967" s="40"/>
    </row>
    <row r="968" s="35" customFormat="1" spans="3:30">
      <c r="C968" s="38"/>
      <c r="F968" s="52"/>
      <c r="G968" s="52"/>
      <c r="P968" s="52"/>
      <c r="Q968" s="38"/>
      <c r="AC968" s="39"/>
      <c r="AD968" s="40"/>
    </row>
    <row r="969" s="35" customFormat="1" spans="3:30">
      <c r="C969" s="38"/>
      <c r="F969" s="52"/>
      <c r="G969" s="52"/>
      <c r="P969" s="52"/>
      <c r="Q969" s="38"/>
      <c r="AC969" s="39"/>
      <c r="AD969" s="40"/>
    </row>
    <row r="970" s="35" customFormat="1" spans="3:30">
      <c r="C970" s="38"/>
      <c r="F970" s="52"/>
      <c r="G970" s="52"/>
      <c r="P970" s="52"/>
      <c r="Q970" s="38"/>
      <c r="AC970" s="39"/>
      <c r="AD970" s="40"/>
    </row>
    <row r="971" s="35" customFormat="1" spans="3:30">
      <c r="C971" s="38"/>
      <c r="F971" s="52"/>
      <c r="G971" s="52"/>
      <c r="P971" s="52"/>
      <c r="Q971" s="38"/>
      <c r="AC971" s="39"/>
      <c r="AD971" s="40"/>
    </row>
    <row r="972" s="35" customFormat="1" spans="3:30">
      <c r="C972" s="38"/>
      <c r="F972" s="52"/>
      <c r="G972" s="52"/>
      <c r="P972" s="52"/>
      <c r="Q972" s="38"/>
      <c r="AC972" s="39"/>
      <c r="AD972" s="40"/>
    </row>
    <row r="973" s="35" customFormat="1" spans="3:30">
      <c r="C973" s="38"/>
      <c r="F973" s="52"/>
      <c r="G973" s="52"/>
      <c r="P973" s="52"/>
      <c r="Q973" s="38"/>
      <c r="AC973" s="39"/>
      <c r="AD973" s="40"/>
    </row>
    <row r="974" s="35" customFormat="1" spans="3:30">
      <c r="C974" s="38"/>
      <c r="F974" s="52"/>
      <c r="G974" s="52"/>
      <c r="P974" s="52"/>
      <c r="Q974" s="38"/>
      <c r="AC974" s="39"/>
      <c r="AD974" s="40"/>
    </row>
    <row r="975" s="35" customFormat="1" spans="3:30">
      <c r="C975" s="38"/>
      <c r="F975" s="52"/>
      <c r="G975" s="52"/>
      <c r="P975" s="52"/>
      <c r="Q975" s="38"/>
      <c r="AC975" s="39"/>
      <c r="AD975" s="40"/>
    </row>
    <row r="976" s="35" customFormat="1" spans="3:30">
      <c r="C976" s="38"/>
      <c r="F976" s="52"/>
      <c r="G976" s="52"/>
      <c r="P976" s="52"/>
      <c r="Q976" s="38"/>
      <c r="AC976" s="39"/>
      <c r="AD976" s="40"/>
    </row>
    <row r="977" s="35" customFormat="1" spans="3:30">
      <c r="C977" s="38"/>
      <c r="F977" s="52"/>
      <c r="G977" s="52"/>
      <c r="P977" s="52"/>
      <c r="Q977" s="38"/>
      <c r="AC977" s="39"/>
      <c r="AD977" s="40"/>
    </row>
    <row r="978" s="35" customFormat="1" spans="3:30">
      <c r="C978" s="38"/>
      <c r="F978" s="52"/>
      <c r="G978" s="52"/>
      <c r="P978" s="52"/>
      <c r="Q978" s="38"/>
      <c r="AC978" s="39"/>
      <c r="AD978" s="40"/>
    </row>
    <row r="979" s="35" customFormat="1" spans="3:30">
      <c r="C979" s="38"/>
      <c r="F979" s="52"/>
      <c r="G979" s="52"/>
      <c r="P979" s="52"/>
      <c r="Q979" s="38"/>
      <c r="AC979" s="39"/>
      <c r="AD979" s="40"/>
    </row>
    <row r="980" s="35" customFormat="1" spans="3:30">
      <c r="C980" s="38"/>
      <c r="F980" s="52"/>
      <c r="G980" s="52"/>
      <c r="P980" s="52"/>
      <c r="Q980" s="38"/>
      <c r="AC980" s="39"/>
      <c r="AD980" s="40"/>
    </row>
    <row r="981" s="35" customFormat="1" spans="3:30">
      <c r="C981" s="38"/>
      <c r="F981" s="52"/>
      <c r="G981" s="52"/>
      <c r="P981" s="52"/>
      <c r="Q981" s="38"/>
      <c r="AC981" s="39"/>
      <c r="AD981" s="40"/>
    </row>
    <row r="982" s="35" customFormat="1" spans="3:30">
      <c r="C982" s="38"/>
      <c r="F982" s="52"/>
      <c r="G982" s="52"/>
      <c r="P982" s="52"/>
      <c r="Q982" s="38"/>
      <c r="AC982" s="39"/>
      <c r="AD982" s="40"/>
    </row>
    <row r="983" s="35" customFormat="1" spans="3:30">
      <c r="C983" s="38"/>
      <c r="F983" s="52"/>
      <c r="G983" s="52"/>
      <c r="P983" s="52"/>
      <c r="Q983" s="38"/>
      <c r="AC983" s="39"/>
      <c r="AD983" s="40"/>
    </row>
    <row r="984" s="35" customFormat="1" spans="3:30">
      <c r="C984" s="38"/>
      <c r="F984" s="52"/>
      <c r="G984" s="52"/>
      <c r="P984" s="52"/>
      <c r="Q984" s="38"/>
      <c r="AC984" s="39"/>
      <c r="AD984" s="40"/>
    </row>
    <row r="985" s="35" customFormat="1" spans="3:30">
      <c r="C985" s="38"/>
      <c r="F985" s="52"/>
      <c r="G985" s="52"/>
      <c r="P985" s="52"/>
      <c r="Q985" s="38"/>
      <c r="AC985" s="39"/>
      <c r="AD985" s="40"/>
    </row>
    <row r="986" s="35" customFormat="1" spans="3:30">
      <c r="C986" s="38"/>
      <c r="F986" s="52"/>
      <c r="G986" s="52"/>
      <c r="P986" s="52"/>
      <c r="Q986" s="38"/>
      <c r="AC986" s="39"/>
      <c r="AD986" s="40"/>
    </row>
    <row r="987" s="35" customFormat="1" spans="3:30">
      <c r="C987" s="38"/>
      <c r="F987" s="52"/>
      <c r="G987" s="52"/>
      <c r="P987" s="52"/>
      <c r="Q987" s="38"/>
      <c r="AC987" s="39"/>
      <c r="AD987" s="40"/>
    </row>
    <row r="988" s="35" customFormat="1" spans="3:30">
      <c r="C988" s="38"/>
      <c r="F988" s="52"/>
      <c r="G988" s="52"/>
      <c r="P988" s="52"/>
      <c r="Q988" s="38"/>
      <c r="AC988" s="39"/>
      <c r="AD988" s="40"/>
    </row>
    <row r="989" s="35" customFormat="1" spans="3:30">
      <c r="C989" s="38"/>
      <c r="F989" s="52"/>
      <c r="G989" s="52"/>
      <c r="P989" s="52"/>
      <c r="Q989" s="38"/>
      <c r="AC989" s="39"/>
      <c r="AD989" s="40"/>
    </row>
    <row r="990" s="35" customFormat="1" spans="3:30">
      <c r="C990" s="38"/>
      <c r="F990" s="52"/>
      <c r="G990" s="52"/>
      <c r="P990" s="52"/>
      <c r="Q990" s="38"/>
      <c r="AC990" s="39"/>
      <c r="AD990" s="40"/>
    </row>
    <row r="991" s="35" customFormat="1" spans="3:30">
      <c r="C991" s="38"/>
      <c r="F991" s="52"/>
      <c r="G991" s="52"/>
      <c r="P991" s="52"/>
      <c r="Q991" s="38"/>
      <c r="AC991" s="39"/>
      <c r="AD991" s="40"/>
    </row>
    <row r="992" s="35" customFormat="1" spans="3:30">
      <c r="C992" s="38"/>
      <c r="F992" s="52"/>
      <c r="G992" s="52"/>
      <c r="P992" s="52"/>
      <c r="Q992" s="38"/>
      <c r="AC992" s="39"/>
      <c r="AD992" s="40"/>
    </row>
    <row r="993" s="35" customFormat="1" spans="3:30">
      <c r="C993" s="38"/>
      <c r="F993" s="52"/>
      <c r="G993" s="52"/>
      <c r="P993" s="52"/>
      <c r="Q993" s="38"/>
      <c r="AC993" s="39"/>
      <c r="AD993" s="40"/>
    </row>
    <row r="994" s="35" customFormat="1" spans="3:30">
      <c r="C994" s="38"/>
      <c r="F994" s="52"/>
      <c r="G994" s="52"/>
      <c r="P994" s="52"/>
      <c r="Q994" s="38"/>
      <c r="AC994" s="39"/>
      <c r="AD994" s="40"/>
    </row>
    <row r="995" s="35" customFormat="1" spans="3:30">
      <c r="C995" s="38"/>
      <c r="F995" s="52"/>
      <c r="G995" s="52"/>
      <c r="P995" s="52"/>
      <c r="Q995" s="38"/>
      <c r="AC995" s="39"/>
      <c r="AD995" s="40"/>
    </row>
    <row r="996" s="35" customFormat="1" spans="3:30">
      <c r="C996" s="38"/>
      <c r="F996" s="52"/>
      <c r="G996" s="52"/>
      <c r="P996" s="52"/>
      <c r="Q996" s="38"/>
      <c r="AC996" s="39"/>
      <c r="AD996" s="40"/>
    </row>
    <row r="997" s="35" customFormat="1" spans="3:30">
      <c r="C997" s="38"/>
      <c r="F997" s="52"/>
      <c r="G997" s="52"/>
      <c r="P997" s="52"/>
      <c r="Q997" s="38"/>
      <c r="AC997" s="39"/>
      <c r="AD997" s="40"/>
    </row>
    <row r="998" s="35" customFormat="1" spans="3:30">
      <c r="C998" s="38"/>
      <c r="F998" s="52"/>
      <c r="G998" s="52"/>
      <c r="P998" s="52"/>
      <c r="Q998" s="38"/>
      <c r="AC998" s="39"/>
      <c r="AD998" s="40"/>
    </row>
    <row r="999" s="35" customFormat="1" spans="3:30">
      <c r="C999" s="38"/>
      <c r="F999" s="52"/>
      <c r="G999" s="52"/>
      <c r="P999" s="52"/>
      <c r="Q999" s="38"/>
      <c r="AC999" s="39"/>
      <c r="AD999" s="40"/>
    </row>
    <row r="1000" s="35" customFormat="1" spans="3:30">
      <c r="C1000" s="38"/>
      <c r="F1000" s="52"/>
      <c r="G1000" s="52"/>
      <c r="P1000" s="52"/>
      <c r="Q1000" s="38"/>
      <c r="AC1000" s="39"/>
      <c r="AD1000" s="40"/>
    </row>
    <row r="1001" s="35" customFormat="1" spans="3:30">
      <c r="C1001" s="38"/>
      <c r="F1001" s="52"/>
      <c r="G1001" s="52"/>
      <c r="P1001" s="52"/>
      <c r="Q1001" s="38"/>
      <c r="AC1001" s="39"/>
      <c r="AD1001" s="40"/>
    </row>
    <row r="1002" s="35" customFormat="1" spans="3:30">
      <c r="C1002" s="38"/>
      <c r="F1002" s="52"/>
      <c r="G1002" s="52"/>
      <c r="P1002" s="52"/>
      <c r="Q1002" s="38"/>
      <c r="AC1002" s="39"/>
      <c r="AD1002" s="40"/>
    </row>
    <row r="1003" s="35" customFormat="1" spans="3:30">
      <c r="C1003" s="38"/>
      <c r="F1003" s="52"/>
      <c r="G1003" s="52"/>
      <c r="P1003" s="52"/>
      <c r="Q1003" s="38"/>
      <c r="AC1003" s="39"/>
      <c r="AD1003" s="40"/>
    </row>
    <row r="1004" s="35" customFormat="1" spans="3:30">
      <c r="C1004" s="38"/>
      <c r="F1004" s="52"/>
      <c r="G1004" s="52"/>
      <c r="P1004" s="52"/>
      <c r="Q1004" s="38"/>
      <c r="AC1004" s="39"/>
      <c r="AD1004" s="40"/>
    </row>
    <row r="1005" s="35" customFormat="1" spans="3:30">
      <c r="C1005" s="38"/>
      <c r="F1005" s="52"/>
      <c r="G1005" s="52"/>
      <c r="P1005" s="52"/>
      <c r="Q1005" s="38"/>
      <c r="AC1005" s="39"/>
      <c r="AD1005" s="40"/>
    </row>
    <row r="1006" s="35" customFormat="1" spans="3:30">
      <c r="C1006" s="38"/>
      <c r="F1006" s="52"/>
      <c r="G1006" s="52"/>
      <c r="P1006" s="52"/>
      <c r="Q1006" s="38"/>
      <c r="AC1006" s="39"/>
      <c r="AD1006" s="40"/>
    </row>
    <row r="1007" s="35" customFormat="1" spans="3:30">
      <c r="C1007" s="38"/>
      <c r="F1007" s="52"/>
      <c r="G1007" s="52"/>
      <c r="P1007" s="52"/>
      <c r="Q1007" s="38"/>
      <c r="AC1007" s="39"/>
      <c r="AD1007" s="40"/>
    </row>
    <row r="1008" s="35" customFormat="1" spans="3:30">
      <c r="C1008" s="38"/>
      <c r="F1008" s="52"/>
      <c r="G1008" s="52"/>
      <c r="P1008" s="52"/>
      <c r="Q1008" s="38"/>
      <c r="AC1008" s="39"/>
      <c r="AD1008" s="40"/>
    </row>
    <row r="1009" s="35" customFormat="1" spans="3:30">
      <c r="C1009" s="38"/>
      <c r="F1009" s="52"/>
      <c r="G1009" s="52"/>
      <c r="P1009" s="52"/>
      <c r="Q1009" s="38"/>
      <c r="AC1009" s="39"/>
      <c r="AD1009" s="40"/>
    </row>
    <row r="1010" s="35" customFormat="1" spans="3:30">
      <c r="C1010" s="38"/>
      <c r="F1010" s="52"/>
      <c r="G1010" s="52"/>
      <c r="P1010" s="52"/>
      <c r="Q1010" s="38"/>
      <c r="AC1010" s="39"/>
      <c r="AD1010" s="40"/>
    </row>
    <row r="1011" s="35" customFormat="1" spans="3:30">
      <c r="C1011" s="38"/>
      <c r="F1011" s="52"/>
      <c r="G1011" s="52"/>
      <c r="P1011" s="52"/>
      <c r="Q1011" s="38"/>
      <c r="AC1011" s="39"/>
      <c r="AD1011" s="40"/>
    </row>
    <row r="1012" s="35" customFormat="1" spans="3:30">
      <c r="C1012" s="38"/>
      <c r="F1012" s="52"/>
      <c r="G1012" s="52"/>
      <c r="P1012" s="52"/>
      <c r="Q1012" s="38"/>
      <c r="AC1012" s="39"/>
      <c r="AD1012" s="40"/>
    </row>
    <row r="1013" s="35" customFormat="1" spans="3:30">
      <c r="C1013" s="38"/>
      <c r="F1013" s="52"/>
      <c r="G1013" s="52"/>
      <c r="P1013" s="52"/>
      <c r="Q1013" s="38"/>
      <c r="AC1013" s="39"/>
      <c r="AD1013" s="40"/>
    </row>
    <row r="1014" s="35" customFormat="1" spans="3:30">
      <c r="C1014" s="38"/>
      <c r="F1014" s="52"/>
      <c r="G1014" s="52"/>
      <c r="P1014" s="52"/>
      <c r="Q1014" s="38"/>
      <c r="AC1014" s="39"/>
      <c r="AD1014" s="40"/>
    </row>
    <row r="1015" s="35" customFormat="1" spans="3:30">
      <c r="C1015" s="38"/>
      <c r="F1015" s="52"/>
      <c r="G1015" s="52"/>
      <c r="P1015" s="52"/>
      <c r="Q1015" s="38"/>
      <c r="AC1015" s="39"/>
      <c r="AD1015" s="40"/>
    </row>
    <row r="1016" s="35" customFormat="1" spans="3:30">
      <c r="C1016" s="38"/>
      <c r="F1016" s="52"/>
      <c r="G1016" s="52"/>
      <c r="P1016" s="52"/>
      <c r="Q1016" s="38"/>
      <c r="AC1016" s="39"/>
      <c r="AD1016" s="40"/>
    </row>
    <row r="1017" s="35" customFormat="1" spans="3:30">
      <c r="C1017" s="38"/>
      <c r="F1017" s="52"/>
      <c r="G1017" s="52"/>
      <c r="P1017" s="52"/>
      <c r="Q1017" s="38"/>
      <c r="AC1017" s="39"/>
      <c r="AD1017" s="40"/>
    </row>
    <row r="1018" s="35" customFormat="1" spans="3:30">
      <c r="C1018" s="38"/>
      <c r="F1018" s="52"/>
      <c r="G1018" s="52"/>
      <c r="P1018" s="52"/>
      <c r="Q1018" s="38"/>
      <c r="AC1018" s="39"/>
      <c r="AD1018" s="40"/>
    </row>
    <row r="1019" s="35" customFormat="1" spans="3:30">
      <c r="C1019" s="38"/>
      <c r="F1019" s="52"/>
      <c r="G1019" s="52"/>
      <c r="P1019" s="52"/>
      <c r="Q1019" s="38"/>
      <c r="AC1019" s="39"/>
      <c r="AD1019" s="40"/>
    </row>
    <row r="1020" s="35" customFormat="1" spans="3:30">
      <c r="C1020" s="38"/>
      <c r="F1020" s="52"/>
      <c r="G1020" s="52"/>
      <c r="P1020" s="52"/>
      <c r="Q1020" s="38"/>
      <c r="AC1020" s="39"/>
      <c r="AD1020" s="40"/>
    </row>
    <row r="1021" s="35" customFormat="1" spans="3:30">
      <c r="C1021" s="38"/>
      <c r="F1021" s="52"/>
      <c r="G1021" s="52"/>
      <c r="P1021" s="52"/>
      <c r="Q1021" s="38"/>
      <c r="AC1021" s="39"/>
      <c r="AD1021" s="40"/>
    </row>
    <row r="1022" s="35" customFormat="1" spans="3:30">
      <c r="C1022" s="38"/>
      <c r="F1022" s="52"/>
      <c r="G1022" s="52"/>
      <c r="P1022" s="52"/>
      <c r="Q1022" s="38"/>
      <c r="AC1022" s="39"/>
      <c r="AD1022" s="40"/>
    </row>
    <row r="1023" s="35" customFormat="1" spans="3:30">
      <c r="C1023" s="38"/>
      <c r="F1023" s="52"/>
      <c r="G1023" s="52"/>
      <c r="P1023" s="52"/>
      <c r="Q1023" s="38"/>
      <c r="AC1023" s="39"/>
      <c r="AD1023" s="40"/>
    </row>
    <row r="1024" s="35" customFormat="1" spans="3:30">
      <c r="C1024" s="38"/>
      <c r="F1024" s="52"/>
      <c r="G1024" s="52"/>
      <c r="P1024" s="52"/>
      <c r="Q1024" s="38"/>
      <c r="AC1024" s="39"/>
      <c r="AD1024" s="40"/>
    </row>
    <row r="1025" s="35" customFormat="1" spans="3:30">
      <c r="C1025" s="38"/>
      <c r="F1025" s="52"/>
      <c r="G1025" s="52"/>
      <c r="P1025" s="52"/>
      <c r="Q1025" s="38"/>
      <c r="AC1025" s="39"/>
      <c r="AD1025" s="40"/>
    </row>
    <row r="1026" s="35" customFormat="1" spans="3:30">
      <c r="C1026" s="38"/>
      <c r="F1026" s="52"/>
      <c r="G1026" s="52"/>
      <c r="P1026" s="52"/>
      <c r="Q1026" s="38"/>
      <c r="AC1026" s="39"/>
      <c r="AD1026" s="40"/>
    </row>
    <row r="1027" s="35" customFormat="1" spans="3:30">
      <c r="C1027" s="38"/>
      <c r="F1027" s="52"/>
      <c r="G1027" s="52"/>
      <c r="P1027" s="52"/>
      <c r="Q1027" s="38"/>
      <c r="AC1027" s="39"/>
      <c r="AD1027" s="40"/>
    </row>
    <row r="1028" s="35" customFormat="1" spans="3:30">
      <c r="C1028" s="38"/>
      <c r="F1028" s="52"/>
      <c r="G1028" s="52"/>
      <c r="P1028" s="52"/>
      <c r="Q1028" s="38"/>
      <c r="AC1028" s="39"/>
      <c r="AD1028" s="40"/>
    </row>
    <row r="1029" s="35" customFormat="1" spans="3:30">
      <c r="C1029" s="38"/>
      <c r="F1029" s="52"/>
      <c r="G1029" s="52"/>
      <c r="P1029" s="52"/>
      <c r="Q1029" s="38"/>
      <c r="AC1029" s="39"/>
      <c r="AD1029" s="40"/>
    </row>
    <row r="1030" s="35" customFormat="1" spans="3:30">
      <c r="C1030" s="38"/>
      <c r="F1030" s="52"/>
      <c r="G1030" s="52"/>
      <c r="P1030" s="52"/>
      <c r="Q1030" s="38"/>
      <c r="AC1030" s="39"/>
      <c r="AD1030" s="40"/>
    </row>
    <row r="1031" s="35" customFormat="1" spans="3:30">
      <c r="C1031" s="38"/>
      <c r="F1031" s="52"/>
      <c r="G1031" s="52"/>
      <c r="P1031" s="52"/>
      <c r="Q1031" s="38"/>
      <c r="AC1031" s="39"/>
      <c r="AD1031" s="40"/>
    </row>
    <row r="1032" s="35" customFormat="1" spans="3:30">
      <c r="C1032" s="38"/>
      <c r="F1032" s="52"/>
      <c r="G1032" s="52"/>
      <c r="P1032" s="52"/>
      <c r="Q1032" s="38"/>
      <c r="AC1032" s="39"/>
      <c r="AD1032" s="40"/>
    </row>
    <row r="1033" s="35" customFormat="1" spans="3:30">
      <c r="C1033" s="38"/>
      <c r="F1033" s="52"/>
      <c r="G1033" s="52"/>
      <c r="P1033" s="52"/>
      <c r="Q1033" s="38"/>
      <c r="AC1033" s="39"/>
      <c r="AD1033" s="40"/>
    </row>
    <row r="1034" s="35" customFormat="1" spans="3:30">
      <c r="C1034" s="38"/>
      <c r="F1034" s="52"/>
      <c r="G1034" s="52"/>
      <c r="P1034" s="52"/>
      <c r="Q1034" s="38"/>
      <c r="AC1034" s="39"/>
      <c r="AD1034" s="40"/>
    </row>
    <row r="1035" s="35" customFormat="1" spans="3:30">
      <c r="C1035" s="38"/>
      <c r="F1035" s="52"/>
      <c r="G1035" s="52"/>
      <c r="P1035" s="52"/>
      <c r="Q1035" s="38"/>
      <c r="AC1035" s="39"/>
      <c r="AD1035" s="40"/>
    </row>
    <row r="1036" s="35" customFormat="1" spans="3:30">
      <c r="C1036" s="38"/>
      <c r="F1036" s="52"/>
      <c r="G1036" s="52"/>
      <c r="P1036" s="52"/>
      <c r="Q1036" s="38"/>
      <c r="AC1036" s="39"/>
      <c r="AD1036" s="40"/>
    </row>
    <row r="1037" s="35" customFormat="1" spans="3:30">
      <c r="C1037" s="38"/>
      <c r="F1037" s="52"/>
      <c r="G1037" s="52"/>
      <c r="P1037" s="52"/>
      <c r="Q1037" s="38"/>
      <c r="AC1037" s="39"/>
      <c r="AD1037" s="40"/>
    </row>
    <row r="1038" s="35" customFormat="1" spans="3:30">
      <c r="C1038" s="38"/>
      <c r="F1038" s="52"/>
      <c r="G1038" s="52"/>
      <c r="P1038" s="52"/>
      <c r="Q1038" s="38"/>
      <c r="AC1038" s="39"/>
      <c r="AD1038" s="40"/>
    </row>
    <row r="1039" s="35" customFormat="1" spans="3:30">
      <c r="C1039" s="38"/>
      <c r="F1039" s="52"/>
      <c r="G1039" s="52"/>
      <c r="P1039" s="52"/>
      <c r="Q1039" s="38"/>
      <c r="AC1039" s="39"/>
      <c r="AD1039" s="40"/>
    </row>
    <row r="1040" s="35" customFormat="1" spans="3:30">
      <c r="C1040" s="38"/>
      <c r="F1040" s="52"/>
      <c r="G1040" s="52"/>
      <c r="P1040" s="52"/>
      <c r="Q1040" s="38"/>
      <c r="AC1040" s="39"/>
      <c r="AD1040" s="40"/>
    </row>
    <row r="1041" s="35" customFormat="1" spans="3:30">
      <c r="C1041" s="38"/>
      <c r="F1041" s="52"/>
      <c r="G1041" s="52"/>
      <c r="P1041" s="52"/>
      <c r="Q1041" s="38"/>
      <c r="AC1041" s="39"/>
      <c r="AD1041" s="40"/>
    </row>
    <row r="1042" s="35" customFormat="1" spans="3:30">
      <c r="C1042" s="38"/>
      <c r="F1042" s="52"/>
      <c r="G1042" s="52"/>
      <c r="P1042" s="52"/>
      <c r="Q1042" s="38"/>
      <c r="AC1042" s="39"/>
      <c r="AD1042" s="40"/>
    </row>
    <row r="1043" s="35" customFormat="1" spans="3:30">
      <c r="C1043" s="38"/>
      <c r="F1043" s="52"/>
      <c r="G1043" s="52"/>
      <c r="P1043" s="52"/>
      <c r="Q1043" s="38"/>
      <c r="AC1043" s="39"/>
      <c r="AD1043" s="40"/>
    </row>
    <row r="1044" s="35" customFormat="1" spans="3:30">
      <c r="C1044" s="38"/>
      <c r="F1044" s="52"/>
      <c r="G1044" s="52"/>
      <c r="P1044" s="52"/>
      <c r="Q1044" s="38"/>
      <c r="AC1044" s="39"/>
      <c r="AD1044" s="40"/>
    </row>
    <row r="1045" s="35" customFormat="1" spans="3:30">
      <c r="C1045" s="38"/>
      <c r="F1045" s="52"/>
      <c r="G1045" s="52"/>
      <c r="P1045" s="52"/>
      <c r="Q1045" s="38"/>
      <c r="AC1045" s="39"/>
      <c r="AD1045" s="40"/>
    </row>
    <row r="1046" s="35" customFormat="1" spans="3:30">
      <c r="C1046" s="38"/>
      <c r="F1046" s="52"/>
      <c r="G1046" s="52"/>
      <c r="P1046" s="52"/>
      <c r="Q1046" s="38"/>
      <c r="AC1046" s="39"/>
      <c r="AD1046" s="40"/>
    </row>
    <row r="1047" s="35" customFormat="1" spans="3:30">
      <c r="C1047" s="38"/>
      <c r="F1047" s="52"/>
      <c r="G1047" s="52"/>
      <c r="P1047" s="52"/>
      <c r="Q1047" s="38"/>
      <c r="AC1047" s="39"/>
      <c r="AD1047" s="40"/>
    </row>
    <row r="1048" s="35" customFormat="1" spans="3:30">
      <c r="C1048" s="38"/>
      <c r="F1048" s="52"/>
      <c r="G1048" s="52"/>
      <c r="P1048" s="52"/>
      <c r="Q1048" s="38"/>
      <c r="AC1048" s="39"/>
      <c r="AD1048" s="40"/>
    </row>
    <row r="1049" s="35" customFormat="1" spans="3:30">
      <c r="C1049" s="38"/>
      <c r="F1049" s="52"/>
      <c r="G1049" s="52"/>
      <c r="P1049" s="52"/>
      <c r="Q1049" s="38"/>
      <c r="AC1049" s="39"/>
      <c r="AD1049" s="40"/>
    </row>
    <row r="1050" s="35" customFormat="1" spans="3:30">
      <c r="C1050" s="38"/>
      <c r="F1050" s="52"/>
      <c r="G1050" s="52"/>
      <c r="P1050" s="52"/>
      <c r="Q1050" s="38"/>
      <c r="AC1050" s="39"/>
      <c r="AD1050" s="40"/>
    </row>
    <row r="1051" s="35" customFormat="1" spans="3:30">
      <c r="C1051" s="38"/>
      <c r="F1051" s="52"/>
      <c r="G1051" s="52"/>
      <c r="P1051" s="52"/>
      <c r="Q1051" s="38"/>
      <c r="AC1051" s="39"/>
      <c r="AD1051" s="40"/>
    </row>
    <row r="1052" s="35" customFormat="1" spans="3:30">
      <c r="C1052" s="38"/>
      <c r="F1052" s="52"/>
      <c r="G1052" s="52"/>
      <c r="P1052" s="52"/>
      <c r="Q1052" s="38"/>
      <c r="AC1052" s="39"/>
      <c r="AD1052" s="40"/>
    </row>
    <row r="1053" s="35" customFormat="1" spans="3:30">
      <c r="C1053" s="38"/>
      <c r="F1053" s="52"/>
      <c r="G1053" s="52"/>
      <c r="P1053" s="52"/>
      <c r="Q1053" s="38"/>
      <c r="AC1053" s="39"/>
      <c r="AD1053" s="40"/>
    </row>
    <row r="1054" s="35" customFormat="1" spans="3:30">
      <c r="C1054" s="38"/>
      <c r="F1054" s="52"/>
      <c r="G1054" s="52"/>
      <c r="P1054" s="52"/>
      <c r="Q1054" s="38"/>
      <c r="AC1054" s="39"/>
      <c r="AD1054" s="40"/>
    </row>
    <row r="1055" s="35" customFormat="1" spans="3:30">
      <c r="C1055" s="38"/>
      <c r="F1055" s="52"/>
      <c r="G1055" s="52"/>
      <c r="P1055" s="52"/>
      <c r="Q1055" s="38"/>
      <c r="AC1055" s="39"/>
      <c r="AD1055" s="40"/>
    </row>
    <row r="1056" s="35" customFormat="1" spans="3:30">
      <c r="C1056" s="38"/>
      <c r="F1056" s="52"/>
      <c r="G1056" s="52"/>
      <c r="P1056" s="52"/>
      <c r="Q1056" s="38"/>
      <c r="AC1056" s="39"/>
      <c r="AD1056" s="40"/>
    </row>
    <row r="1057" s="35" customFormat="1" spans="3:30">
      <c r="C1057" s="38"/>
      <c r="F1057" s="52"/>
      <c r="G1057" s="52"/>
      <c r="P1057" s="52"/>
      <c r="Q1057" s="38"/>
      <c r="AC1057" s="39"/>
      <c r="AD1057" s="40"/>
    </row>
    <row r="1058" s="35" customFormat="1" spans="3:30">
      <c r="C1058" s="38"/>
      <c r="F1058" s="52"/>
      <c r="G1058" s="52"/>
      <c r="P1058" s="52"/>
      <c r="Q1058" s="38"/>
      <c r="AC1058" s="39"/>
      <c r="AD1058" s="40"/>
    </row>
    <row r="1059" s="35" customFormat="1" spans="3:30">
      <c r="C1059" s="38"/>
      <c r="F1059" s="52"/>
      <c r="G1059" s="52"/>
      <c r="P1059" s="52"/>
      <c r="Q1059" s="38"/>
      <c r="AC1059" s="39"/>
      <c r="AD1059" s="40"/>
    </row>
    <row r="1060" s="35" customFormat="1" spans="3:30">
      <c r="C1060" s="38"/>
      <c r="F1060" s="52"/>
      <c r="G1060" s="52"/>
      <c r="P1060" s="52"/>
      <c r="Q1060" s="38"/>
      <c r="AC1060" s="39"/>
      <c r="AD1060" s="40"/>
    </row>
    <row r="1061" s="35" customFormat="1" spans="3:30">
      <c r="C1061" s="38"/>
      <c r="F1061" s="52"/>
      <c r="G1061" s="52"/>
      <c r="P1061" s="52"/>
      <c r="Q1061" s="38"/>
      <c r="AC1061" s="39"/>
      <c r="AD1061" s="40"/>
    </row>
    <row r="1062" s="35" customFormat="1" spans="3:30">
      <c r="C1062" s="38"/>
      <c r="F1062" s="52"/>
      <c r="G1062" s="52"/>
      <c r="P1062" s="52"/>
      <c r="Q1062" s="38"/>
      <c r="AC1062" s="39"/>
      <c r="AD1062" s="40"/>
    </row>
    <row r="1063" s="35" customFormat="1" spans="3:30">
      <c r="C1063" s="38"/>
      <c r="F1063" s="52"/>
      <c r="G1063" s="52"/>
      <c r="P1063" s="52"/>
      <c r="Q1063" s="38"/>
      <c r="AC1063" s="39"/>
      <c r="AD1063" s="40"/>
    </row>
    <row r="1064" s="35" customFormat="1" spans="3:30">
      <c r="C1064" s="38"/>
      <c r="F1064" s="52"/>
      <c r="G1064" s="52"/>
      <c r="P1064" s="52"/>
      <c r="Q1064" s="38"/>
      <c r="AC1064" s="39"/>
      <c r="AD1064" s="40"/>
    </row>
    <row r="1065" s="35" customFormat="1" spans="3:30">
      <c r="C1065" s="38"/>
      <c r="F1065" s="52"/>
      <c r="G1065" s="52"/>
      <c r="P1065" s="52"/>
      <c r="Q1065" s="38"/>
      <c r="AC1065" s="39"/>
      <c r="AD1065" s="40"/>
    </row>
    <row r="1066" s="35" customFormat="1" spans="3:30">
      <c r="C1066" s="38"/>
      <c r="F1066" s="52"/>
      <c r="G1066" s="52"/>
      <c r="P1066" s="52"/>
      <c r="Q1066" s="38"/>
      <c r="AC1066" s="39"/>
      <c r="AD1066" s="40"/>
    </row>
    <row r="1067" s="35" customFormat="1" spans="3:30">
      <c r="C1067" s="38"/>
      <c r="F1067" s="52"/>
      <c r="G1067" s="52"/>
      <c r="P1067" s="52"/>
      <c r="Q1067" s="38"/>
      <c r="AC1067" s="39"/>
      <c r="AD1067" s="40"/>
    </row>
    <row r="1068" s="35" customFormat="1" spans="3:30">
      <c r="C1068" s="38"/>
      <c r="F1068" s="52"/>
      <c r="G1068" s="52"/>
      <c r="P1068" s="52"/>
      <c r="Q1068" s="38"/>
      <c r="AC1068" s="39"/>
      <c r="AD1068" s="40"/>
    </row>
    <row r="1069" s="35" customFormat="1" spans="3:30">
      <c r="C1069" s="38"/>
      <c r="F1069" s="52"/>
      <c r="G1069" s="52"/>
      <c r="P1069" s="52"/>
      <c r="Q1069" s="38"/>
      <c r="AC1069" s="39"/>
      <c r="AD1069" s="40"/>
    </row>
    <row r="1070" s="35" customFormat="1" spans="3:30">
      <c r="C1070" s="38"/>
      <c r="F1070" s="52"/>
      <c r="G1070" s="52"/>
      <c r="P1070" s="52"/>
      <c r="Q1070" s="38"/>
      <c r="AC1070" s="39"/>
      <c r="AD1070" s="40"/>
    </row>
    <row r="1071" s="35" customFormat="1" spans="3:30">
      <c r="C1071" s="38"/>
      <c r="F1071" s="52"/>
      <c r="G1071" s="52"/>
      <c r="P1071" s="52"/>
      <c r="Q1071" s="38"/>
      <c r="AC1071" s="39"/>
      <c r="AD1071" s="40"/>
    </row>
    <row r="1072" s="35" customFormat="1" spans="3:30">
      <c r="C1072" s="38"/>
      <c r="F1072" s="52"/>
      <c r="G1072" s="52"/>
      <c r="P1072" s="52"/>
      <c r="Q1072" s="38"/>
      <c r="AC1072" s="39"/>
      <c r="AD1072" s="40"/>
    </row>
    <row r="1073" s="35" customFormat="1" spans="3:30">
      <c r="C1073" s="38"/>
      <c r="F1073" s="52"/>
      <c r="G1073" s="52"/>
      <c r="P1073" s="52"/>
      <c r="Q1073" s="38"/>
      <c r="AC1073" s="39"/>
      <c r="AD1073" s="40"/>
    </row>
    <row r="1074" s="35" customFormat="1" spans="3:30">
      <c r="C1074" s="38"/>
      <c r="F1074" s="52"/>
      <c r="G1074" s="52"/>
      <c r="P1074" s="52"/>
      <c r="Q1074" s="38"/>
      <c r="AC1074" s="39"/>
      <c r="AD1074" s="40"/>
    </row>
    <row r="1075" s="35" customFormat="1" spans="3:30">
      <c r="C1075" s="38"/>
      <c r="F1075" s="52"/>
      <c r="G1075" s="52"/>
      <c r="P1075" s="52"/>
      <c r="Q1075" s="38"/>
      <c r="AC1075" s="39"/>
      <c r="AD1075" s="40"/>
    </row>
    <row r="1076" s="35" customFormat="1" spans="3:30">
      <c r="C1076" s="38"/>
      <c r="F1076" s="52"/>
      <c r="G1076" s="52"/>
      <c r="P1076" s="52"/>
      <c r="Q1076" s="38"/>
      <c r="AC1076" s="39"/>
      <c r="AD1076" s="40"/>
    </row>
    <row r="1077" s="35" customFormat="1" spans="3:30">
      <c r="C1077" s="38"/>
      <c r="F1077" s="52"/>
      <c r="G1077" s="52"/>
      <c r="P1077" s="52"/>
      <c r="Q1077" s="38"/>
      <c r="AC1077" s="39"/>
      <c r="AD1077" s="40"/>
    </row>
    <row r="1078" s="35" customFormat="1" spans="3:30">
      <c r="C1078" s="38"/>
      <c r="F1078" s="52"/>
      <c r="G1078" s="52"/>
      <c r="P1078" s="52"/>
      <c r="Q1078" s="38"/>
      <c r="AC1078" s="39"/>
      <c r="AD1078" s="40"/>
    </row>
    <row r="1079" s="35" customFormat="1" spans="3:30">
      <c r="C1079" s="38"/>
      <c r="F1079" s="52"/>
      <c r="G1079" s="52"/>
      <c r="P1079" s="52"/>
      <c r="Q1079" s="38"/>
      <c r="AC1079" s="39"/>
      <c r="AD1079" s="40"/>
    </row>
    <row r="1080" s="35" customFormat="1" spans="3:30">
      <c r="C1080" s="38"/>
      <c r="F1080" s="52"/>
      <c r="G1080" s="52"/>
      <c r="P1080" s="52"/>
      <c r="Q1080" s="38"/>
      <c r="AC1080" s="39"/>
      <c r="AD1080" s="40"/>
    </row>
    <row r="1081" s="35" customFormat="1" spans="3:30">
      <c r="C1081" s="38"/>
      <c r="F1081" s="52"/>
      <c r="G1081" s="52"/>
      <c r="P1081" s="52"/>
      <c r="Q1081" s="38"/>
      <c r="AC1081" s="39"/>
      <c r="AD1081" s="40"/>
    </row>
    <row r="1082" s="35" customFormat="1" spans="3:30">
      <c r="C1082" s="38"/>
      <c r="F1082" s="52"/>
      <c r="G1082" s="52"/>
      <c r="P1082" s="52"/>
      <c r="Q1082" s="38"/>
      <c r="AC1082" s="39"/>
      <c r="AD1082" s="40"/>
    </row>
    <row r="1083" s="35" customFormat="1" spans="3:30">
      <c r="C1083" s="38"/>
      <c r="F1083" s="52"/>
      <c r="G1083" s="52"/>
      <c r="P1083" s="52"/>
      <c r="Q1083" s="38"/>
      <c r="AC1083" s="39"/>
      <c r="AD1083" s="40"/>
    </row>
    <row r="1084" s="35" customFormat="1" spans="3:30">
      <c r="C1084" s="38"/>
      <c r="F1084" s="52"/>
      <c r="G1084" s="52"/>
      <c r="P1084" s="52"/>
      <c r="Q1084" s="38"/>
      <c r="AC1084" s="39"/>
      <c r="AD1084" s="40"/>
    </row>
    <row r="1085" s="35" customFormat="1" spans="3:30">
      <c r="C1085" s="38"/>
      <c r="F1085" s="52"/>
      <c r="G1085" s="52"/>
      <c r="P1085" s="52"/>
      <c r="Q1085" s="38"/>
      <c r="AC1085" s="39"/>
      <c r="AD1085" s="40"/>
    </row>
    <row r="1086" s="35" customFormat="1" spans="3:30">
      <c r="C1086" s="38"/>
      <c r="F1086" s="52"/>
      <c r="G1086" s="52"/>
      <c r="P1086" s="52"/>
      <c r="Q1086" s="38"/>
      <c r="AC1086" s="39"/>
      <c r="AD1086" s="40"/>
    </row>
    <row r="1087" s="35" customFormat="1" spans="3:30">
      <c r="C1087" s="38"/>
      <c r="F1087" s="52"/>
      <c r="G1087" s="52"/>
      <c r="P1087" s="52"/>
      <c r="Q1087" s="38"/>
      <c r="AC1087" s="39"/>
      <c r="AD1087" s="40"/>
    </row>
    <row r="1088" s="35" customFormat="1" spans="3:30">
      <c r="C1088" s="38"/>
      <c r="F1088" s="52"/>
      <c r="G1088" s="52"/>
      <c r="P1088" s="52"/>
      <c r="Q1088" s="38"/>
      <c r="AC1088" s="39"/>
      <c r="AD1088" s="40"/>
    </row>
    <row r="1089" s="35" customFormat="1" spans="3:30">
      <c r="C1089" s="38"/>
      <c r="F1089" s="52"/>
      <c r="G1089" s="52"/>
      <c r="P1089" s="52"/>
      <c r="Q1089" s="38"/>
      <c r="AC1089" s="39"/>
      <c r="AD1089" s="40"/>
    </row>
    <row r="1090" s="35" customFormat="1" spans="3:30">
      <c r="C1090" s="38"/>
      <c r="F1090" s="52"/>
      <c r="G1090" s="52"/>
      <c r="P1090" s="52"/>
      <c r="Q1090" s="38"/>
      <c r="AC1090" s="39"/>
      <c r="AD1090" s="40"/>
    </row>
    <row r="1091" s="35" customFormat="1" spans="3:30">
      <c r="C1091" s="38"/>
      <c r="F1091" s="52"/>
      <c r="G1091" s="52"/>
      <c r="P1091" s="52"/>
      <c r="Q1091" s="38"/>
      <c r="AC1091" s="39"/>
      <c r="AD1091" s="40"/>
    </row>
    <row r="1092" s="35" customFormat="1" spans="3:30">
      <c r="C1092" s="38"/>
      <c r="F1092" s="52"/>
      <c r="G1092" s="52"/>
      <c r="P1092" s="52"/>
      <c r="Q1092" s="38"/>
      <c r="AC1092" s="39"/>
      <c r="AD1092" s="40"/>
    </row>
    <row r="1093" s="35" customFormat="1" spans="3:30">
      <c r="C1093" s="38"/>
      <c r="F1093" s="52"/>
      <c r="G1093" s="52"/>
      <c r="P1093" s="52"/>
      <c r="Q1093" s="38"/>
      <c r="AC1093" s="39"/>
      <c r="AD1093" s="40"/>
    </row>
    <row r="1094" s="35" customFormat="1" spans="3:30">
      <c r="C1094" s="38"/>
      <c r="F1094" s="52"/>
      <c r="G1094" s="52"/>
      <c r="P1094" s="52"/>
      <c r="Q1094" s="38"/>
      <c r="AC1094" s="39"/>
      <c r="AD1094" s="40"/>
    </row>
    <row r="1095" s="35" customFormat="1" spans="3:30">
      <c r="C1095" s="38"/>
      <c r="F1095" s="52"/>
      <c r="G1095" s="52"/>
      <c r="P1095" s="52"/>
      <c r="Q1095" s="38"/>
      <c r="AC1095" s="39"/>
      <c r="AD1095" s="40"/>
    </row>
    <row r="1096" s="35" customFormat="1" spans="3:30">
      <c r="C1096" s="38"/>
      <c r="F1096" s="52"/>
      <c r="G1096" s="52"/>
      <c r="P1096" s="52"/>
      <c r="Q1096" s="38"/>
      <c r="AC1096" s="39"/>
      <c r="AD1096" s="40"/>
    </row>
    <row r="1097" s="35" customFormat="1" spans="3:30">
      <c r="C1097" s="38"/>
      <c r="F1097" s="52"/>
      <c r="G1097" s="52"/>
      <c r="P1097" s="52"/>
      <c r="Q1097" s="38"/>
      <c r="AC1097" s="39"/>
      <c r="AD1097" s="40"/>
    </row>
    <row r="1098" s="35" customFormat="1" spans="3:30">
      <c r="C1098" s="38"/>
      <c r="F1098" s="52"/>
      <c r="G1098" s="52"/>
      <c r="P1098" s="52"/>
      <c r="Q1098" s="38"/>
      <c r="AC1098" s="39"/>
      <c r="AD1098" s="40"/>
    </row>
    <row r="1099" s="35" customFormat="1" spans="3:30">
      <c r="C1099" s="38"/>
      <c r="F1099" s="52"/>
      <c r="G1099" s="52"/>
      <c r="P1099" s="52"/>
      <c r="Q1099" s="38"/>
      <c r="AC1099" s="39"/>
      <c r="AD1099" s="40"/>
    </row>
    <row r="1100" s="35" customFormat="1" spans="3:30">
      <c r="C1100" s="38"/>
      <c r="F1100" s="52"/>
      <c r="G1100" s="52"/>
      <c r="P1100" s="52"/>
      <c r="Q1100" s="38"/>
      <c r="AC1100" s="39"/>
      <c r="AD1100" s="40"/>
    </row>
    <row r="1101" s="35" customFormat="1" spans="3:30">
      <c r="C1101" s="38"/>
      <c r="F1101" s="52"/>
      <c r="G1101" s="52"/>
      <c r="P1101" s="52"/>
      <c r="Q1101" s="38"/>
      <c r="AC1101" s="39"/>
      <c r="AD1101" s="40"/>
    </row>
    <row r="1102" s="35" customFormat="1" spans="3:30">
      <c r="C1102" s="38"/>
      <c r="F1102" s="52"/>
      <c r="G1102" s="52"/>
      <c r="P1102" s="52"/>
      <c r="Q1102" s="38"/>
      <c r="AC1102" s="39"/>
      <c r="AD1102" s="40"/>
    </row>
    <row r="1103" s="35" customFormat="1" spans="3:30">
      <c r="C1103" s="38"/>
      <c r="F1103" s="52"/>
      <c r="G1103" s="52"/>
      <c r="P1103" s="52"/>
      <c r="Q1103" s="38"/>
      <c r="AC1103" s="39"/>
      <c r="AD1103" s="40"/>
    </row>
    <row r="1104" s="35" customFormat="1" spans="3:30">
      <c r="C1104" s="38"/>
      <c r="F1104" s="52"/>
      <c r="G1104" s="52"/>
      <c r="P1104" s="52"/>
      <c r="Q1104" s="38"/>
      <c r="AC1104" s="39"/>
      <c r="AD1104" s="40"/>
    </row>
    <row r="1105" s="35" customFormat="1" spans="3:30">
      <c r="C1105" s="38"/>
      <c r="F1105" s="52"/>
      <c r="G1105" s="52"/>
      <c r="P1105" s="52"/>
      <c r="Q1105" s="38"/>
      <c r="AC1105" s="39"/>
      <c r="AD1105" s="40"/>
    </row>
    <row r="1106" s="35" customFormat="1" spans="3:30">
      <c r="C1106" s="38"/>
      <c r="F1106" s="52"/>
      <c r="G1106" s="52"/>
      <c r="P1106" s="52"/>
      <c r="Q1106" s="38"/>
      <c r="AC1106" s="39"/>
      <c r="AD1106" s="40"/>
    </row>
    <row r="1107" s="35" customFormat="1" spans="3:30">
      <c r="C1107" s="38"/>
      <c r="F1107" s="52"/>
      <c r="G1107" s="52"/>
      <c r="P1107" s="52"/>
      <c r="Q1107" s="38"/>
      <c r="AC1107" s="39"/>
      <c r="AD1107" s="40"/>
    </row>
    <row r="1108" s="35" customFormat="1" spans="3:30">
      <c r="C1108" s="38"/>
      <c r="F1108" s="52"/>
      <c r="G1108" s="52"/>
      <c r="P1108" s="52"/>
      <c r="Q1108" s="38"/>
      <c r="AC1108" s="39"/>
      <c r="AD1108" s="40"/>
    </row>
    <row r="1109" s="35" customFormat="1" spans="3:30">
      <c r="C1109" s="38"/>
      <c r="F1109" s="52"/>
      <c r="G1109" s="52"/>
      <c r="P1109" s="52"/>
      <c r="Q1109" s="38"/>
      <c r="AC1109" s="39"/>
      <c r="AD1109" s="40"/>
    </row>
    <row r="1110" s="35" customFormat="1" spans="3:30">
      <c r="C1110" s="38"/>
      <c r="F1110" s="52"/>
      <c r="G1110" s="52"/>
      <c r="P1110" s="52"/>
      <c r="Q1110" s="38"/>
      <c r="AC1110" s="39"/>
      <c r="AD1110" s="40"/>
    </row>
    <row r="1111" s="35" customFormat="1" spans="3:30">
      <c r="C1111" s="38"/>
      <c r="F1111" s="52"/>
      <c r="G1111" s="52"/>
      <c r="P1111" s="52"/>
      <c r="Q1111" s="38"/>
      <c r="AC1111" s="39"/>
      <c r="AD1111" s="40"/>
    </row>
    <row r="1112" s="35" customFormat="1" spans="3:30">
      <c r="C1112" s="38"/>
      <c r="F1112" s="52"/>
      <c r="G1112" s="52"/>
      <c r="P1112" s="52"/>
      <c r="Q1112" s="38"/>
      <c r="AC1112" s="39"/>
      <c r="AD1112" s="40"/>
    </row>
    <row r="1113" s="35" customFormat="1" spans="3:30">
      <c r="C1113" s="38"/>
      <c r="F1113" s="52"/>
      <c r="G1113" s="52"/>
      <c r="P1113" s="52"/>
      <c r="Q1113" s="38"/>
      <c r="AC1113" s="39"/>
      <c r="AD1113" s="40"/>
    </row>
    <row r="1114" s="35" customFormat="1" spans="3:30">
      <c r="C1114" s="38"/>
      <c r="F1114" s="52"/>
      <c r="G1114" s="52"/>
      <c r="P1114" s="52"/>
      <c r="Q1114" s="38"/>
      <c r="AC1114" s="39"/>
      <c r="AD1114" s="40"/>
    </row>
    <row r="1115" s="35" customFormat="1" spans="3:30">
      <c r="C1115" s="38"/>
      <c r="F1115" s="52"/>
      <c r="G1115" s="52"/>
      <c r="P1115" s="52"/>
      <c r="Q1115" s="38"/>
      <c r="AC1115" s="39"/>
      <c r="AD1115" s="40"/>
    </row>
    <row r="1116" s="35" customFormat="1" spans="3:30">
      <c r="C1116" s="38"/>
      <c r="F1116" s="52"/>
      <c r="G1116" s="52"/>
      <c r="P1116" s="52"/>
      <c r="Q1116" s="38"/>
      <c r="AC1116" s="39"/>
      <c r="AD1116" s="40"/>
    </row>
    <row r="1117" s="35" customFormat="1" spans="3:30">
      <c r="C1117" s="38"/>
      <c r="F1117" s="52"/>
      <c r="G1117" s="52"/>
      <c r="P1117" s="52"/>
      <c r="Q1117" s="38"/>
      <c r="AC1117" s="39"/>
      <c r="AD1117" s="40"/>
    </row>
    <row r="1118" s="35" customFormat="1" spans="3:30">
      <c r="C1118" s="38"/>
      <c r="F1118" s="52"/>
      <c r="G1118" s="52"/>
      <c r="P1118" s="52"/>
      <c r="Q1118" s="38"/>
      <c r="AC1118" s="39"/>
      <c r="AD1118" s="40"/>
    </row>
    <row r="1119" s="35" customFormat="1" spans="3:30">
      <c r="C1119" s="38"/>
      <c r="F1119" s="52"/>
      <c r="G1119" s="52"/>
      <c r="P1119" s="52"/>
      <c r="Q1119" s="38"/>
      <c r="AC1119" s="39"/>
      <c r="AD1119" s="40"/>
    </row>
    <row r="1120" s="35" customFormat="1" spans="3:30">
      <c r="C1120" s="38"/>
      <c r="F1120" s="52"/>
      <c r="G1120" s="52"/>
      <c r="P1120" s="52"/>
      <c r="Q1120" s="38"/>
      <c r="AC1120" s="39"/>
      <c r="AD1120" s="40"/>
    </row>
    <row r="1121" s="35" customFormat="1" spans="3:30">
      <c r="C1121" s="38"/>
      <c r="F1121" s="52"/>
      <c r="G1121" s="52"/>
      <c r="P1121" s="52"/>
      <c r="Q1121" s="38"/>
      <c r="AC1121" s="39"/>
      <c r="AD1121" s="40"/>
    </row>
    <row r="1122" s="35" customFormat="1" spans="3:30">
      <c r="C1122" s="38"/>
      <c r="F1122" s="52"/>
      <c r="G1122" s="52"/>
      <c r="P1122" s="52"/>
      <c r="Q1122" s="38"/>
      <c r="AC1122" s="39"/>
      <c r="AD1122" s="40"/>
    </row>
    <row r="1123" s="35" customFormat="1" spans="3:30">
      <c r="C1123" s="38"/>
      <c r="F1123" s="52"/>
      <c r="G1123" s="52"/>
      <c r="P1123" s="52"/>
      <c r="Q1123" s="38"/>
      <c r="AC1123" s="39"/>
      <c r="AD1123" s="40"/>
    </row>
    <row r="1124" s="35" customFormat="1" spans="3:30">
      <c r="C1124" s="38"/>
      <c r="F1124" s="52"/>
      <c r="G1124" s="52"/>
      <c r="P1124" s="52"/>
      <c r="Q1124" s="38"/>
      <c r="AC1124" s="39"/>
      <c r="AD1124" s="40"/>
    </row>
    <row r="1125" s="35" customFormat="1" spans="3:30">
      <c r="C1125" s="38"/>
      <c r="F1125" s="52"/>
      <c r="G1125" s="52"/>
      <c r="P1125" s="52"/>
      <c r="Q1125" s="38"/>
      <c r="AC1125" s="39"/>
      <c r="AD1125" s="40"/>
    </row>
    <row r="1126" s="35" customFormat="1" spans="3:30">
      <c r="C1126" s="38"/>
      <c r="F1126" s="52"/>
      <c r="G1126" s="52"/>
      <c r="P1126" s="52"/>
      <c r="Q1126" s="38"/>
      <c r="AC1126" s="39"/>
      <c r="AD1126" s="40"/>
    </row>
    <row r="1127" s="35" customFormat="1" spans="3:30">
      <c r="C1127" s="38"/>
      <c r="F1127" s="52"/>
      <c r="G1127" s="52"/>
      <c r="P1127" s="52"/>
      <c r="Q1127" s="38"/>
      <c r="AC1127" s="39"/>
      <c r="AD1127" s="40"/>
    </row>
    <row r="1128" s="35" customFormat="1" spans="3:30">
      <c r="C1128" s="38"/>
      <c r="F1128" s="52"/>
      <c r="G1128" s="52"/>
      <c r="P1128" s="52"/>
      <c r="Q1128" s="38"/>
      <c r="AC1128" s="39"/>
      <c r="AD1128" s="40"/>
    </row>
    <row r="1129" s="35" customFormat="1" spans="3:30">
      <c r="C1129" s="38"/>
      <c r="F1129" s="52"/>
      <c r="G1129" s="52"/>
      <c r="P1129" s="52"/>
      <c r="Q1129" s="38"/>
      <c r="AC1129" s="39"/>
      <c r="AD1129" s="40"/>
    </row>
    <row r="1130" s="35" customFormat="1" spans="3:30">
      <c r="C1130" s="38"/>
      <c r="F1130" s="52"/>
      <c r="G1130" s="52"/>
      <c r="P1130" s="52"/>
      <c r="Q1130" s="38"/>
      <c r="AC1130" s="39"/>
      <c r="AD1130" s="40"/>
    </row>
    <row r="1131" s="35" customFormat="1" spans="3:30">
      <c r="C1131" s="38"/>
      <c r="F1131" s="52"/>
      <c r="G1131" s="52"/>
      <c r="P1131" s="52"/>
      <c r="Q1131" s="38"/>
      <c r="AC1131" s="39"/>
      <c r="AD1131" s="40"/>
    </row>
    <row r="1132" s="35" customFormat="1" spans="3:30">
      <c r="C1132" s="38"/>
      <c r="F1132" s="52"/>
      <c r="G1132" s="52"/>
      <c r="P1132" s="52"/>
      <c r="Q1132" s="38"/>
      <c r="AC1132" s="39"/>
      <c r="AD1132" s="40"/>
    </row>
    <row r="1133" s="35" customFormat="1" spans="3:30">
      <c r="C1133" s="38"/>
      <c r="F1133" s="52"/>
      <c r="G1133" s="52"/>
      <c r="P1133" s="52"/>
      <c r="Q1133" s="38"/>
      <c r="AC1133" s="39"/>
      <c r="AD1133" s="40"/>
    </row>
    <row r="1134" s="35" customFormat="1" spans="3:30">
      <c r="C1134" s="38"/>
      <c r="F1134" s="52"/>
      <c r="G1134" s="52"/>
      <c r="P1134" s="52"/>
      <c r="Q1134" s="38"/>
      <c r="AC1134" s="39"/>
      <c r="AD1134" s="40"/>
    </row>
    <row r="1135" s="35" customFormat="1" spans="3:30">
      <c r="C1135" s="38"/>
      <c r="F1135" s="52"/>
      <c r="G1135" s="52"/>
      <c r="P1135" s="52"/>
      <c r="Q1135" s="38"/>
      <c r="AC1135" s="39"/>
      <c r="AD1135" s="40"/>
    </row>
    <row r="1136" s="35" customFormat="1" spans="3:30">
      <c r="C1136" s="38"/>
      <c r="F1136" s="52"/>
      <c r="G1136" s="52"/>
      <c r="P1136" s="52"/>
      <c r="Q1136" s="38"/>
      <c r="AC1136" s="39"/>
      <c r="AD1136" s="40"/>
    </row>
    <row r="1137" s="35" customFormat="1" spans="3:30">
      <c r="C1137" s="38"/>
      <c r="F1137" s="52"/>
      <c r="G1137" s="52"/>
      <c r="P1137" s="52"/>
      <c r="Q1137" s="38"/>
      <c r="AC1137" s="39"/>
      <c r="AD1137" s="40"/>
    </row>
    <row r="1138" s="35" customFormat="1" spans="3:30">
      <c r="C1138" s="38"/>
      <c r="F1138" s="52"/>
      <c r="G1138" s="52"/>
      <c r="P1138" s="52"/>
      <c r="Q1138" s="38"/>
      <c r="AC1138" s="39"/>
      <c r="AD1138" s="40"/>
    </row>
    <row r="1139" s="35" customFormat="1" spans="3:30">
      <c r="C1139" s="38"/>
      <c r="F1139" s="52"/>
      <c r="G1139" s="52"/>
      <c r="P1139" s="52"/>
      <c r="Q1139" s="38"/>
      <c r="AC1139" s="39"/>
      <c r="AD1139" s="40"/>
    </row>
    <row r="1140" s="35" customFormat="1" spans="3:30">
      <c r="C1140" s="38"/>
      <c r="F1140" s="52"/>
      <c r="G1140" s="52"/>
      <c r="P1140" s="52"/>
      <c r="Q1140" s="38"/>
      <c r="AC1140" s="39"/>
      <c r="AD1140" s="40"/>
    </row>
    <row r="1141" s="35" customFormat="1" spans="3:30">
      <c r="C1141" s="38"/>
      <c r="F1141" s="52"/>
      <c r="G1141" s="52"/>
      <c r="P1141" s="52"/>
      <c r="Q1141" s="38"/>
      <c r="AC1141" s="39"/>
      <c r="AD1141" s="40"/>
    </row>
    <row r="1142" s="35" customFormat="1" spans="3:30">
      <c r="C1142" s="38"/>
      <c r="F1142" s="52"/>
      <c r="G1142" s="52"/>
      <c r="P1142" s="52"/>
      <c r="Q1142" s="38"/>
      <c r="AC1142" s="39"/>
      <c r="AD1142" s="40"/>
    </row>
    <row r="1143" s="35" customFormat="1" spans="3:30">
      <c r="C1143" s="38"/>
      <c r="F1143" s="52"/>
      <c r="G1143" s="52"/>
      <c r="P1143" s="52"/>
      <c r="Q1143" s="38"/>
      <c r="AC1143" s="39"/>
      <c r="AD1143" s="40"/>
    </row>
    <row r="1144" s="35" customFormat="1" spans="3:30">
      <c r="C1144" s="38"/>
      <c r="F1144" s="52"/>
      <c r="G1144" s="52"/>
      <c r="P1144" s="52"/>
      <c r="Q1144" s="38"/>
      <c r="AC1144" s="39"/>
      <c r="AD1144" s="40"/>
    </row>
    <row r="1145" s="35" customFormat="1" spans="3:30">
      <c r="C1145" s="38"/>
      <c r="F1145" s="52"/>
      <c r="G1145" s="52"/>
      <c r="P1145" s="52"/>
      <c r="Q1145" s="38"/>
      <c r="AC1145" s="39"/>
      <c r="AD1145" s="40"/>
    </row>
    <row r="1146" s="35" customFormat="1" spans="3:30">
      <c r="C1146" s="38"/>
      <c r="F1146" s="52"/>
      <c r="G1146" s="52"/>
      <c r="P1146" s="52"/>
      <c r="Q1146" s="38"/>
      <c r="AC1146" s="39"/>
      <c r="AD1146" s="40"/>
    </row>
    <row r="1147" s="35" customFormat="1" spans="3:30">
      <c r="C1147" s="38"/>
      <c r="F1147" s="52"/>
      <c r="G1147" s="52"/>
      <c r="P1147" s="52"/>
      <c r="Q1147" s="38"/>
      <c r="AC1147" s="39"/>
      <c r="AD1147" s="40"/>
    </row>
    <row r="1148" s="35" customFormat="1" spans="3:30">
      <c r="C1148" s="38"/>
      <c r="F1148" s="52"/>
      <c r="G1148" s="52"/>
      <c r="P1148" s="52"/>
      <c r="Q1148" s="38"/>
      <c r="AC1148" s="39"/>
      <c r="AD1148" s="40"/>
    </row>
    <row r="1149" s="35" customFormat="1" spans="3:30">
      <c r="C1149" s="38"/>
      <c r="F1149" s="52"/>
      <c r="G1149" s="52"/>
      <c r="P1149" s="52"/>
      <c r="Q1149" s="38"/>
      <c r="AC1149" s="39"/>
      <c r="AD1149" s="40"/>
    </row>
    <row r="1150" s="35" customFormat="1" spans="3:30">
      <c r="C1150" s="38"/>
      <c r="F1150" s="52"/>
      <c r="G1150" s="52"/>
      <c r="P1150" s="52"/>
      <c r="Q1150" s="38"/>
      <c r="AC1150" s="39"/>
      <c r="AD1150" s="40"/>
    </row>
    <row r="1151" s="35" customFormat="1" spans="3:30">
      <c r="C1151" s="38"/>
      <c r="F1151" s="52"/>
      <c r="G1151" s="52"/>
      <c r="P1151" s="52"/>
      <c r="Q1151" s="38"/>
      <c r="AC1151" s="39"/>
      <c r="AD1151" s="40"/>
    </row>
    <row r="1152" s="35" customFormat="1" spans="3:30">
      <c r="C1152" s="38"/>
      <c r="F1152" s="52"/>
      <c r="G1152" s="52"/>
      <c r="P1152" s="52"/>
      <c r="Q1152" s="38"/>
      <c r="AC1152" s="39"/>
      <c r="AD1152" s="40"/>
    </row>
    <row r="1153" s="35" customFormat="1" spans="3:30">
      <c r="C1153" s="38"/>
      <c r="F1153" s="52"/>
      <c r="G1153" s="52"/>
      <c r="P1153" s="52"/>
      <c r="Q1153" s="38"/>
      <c r="AC1153" s="39"/>
      <c r="AD1153" s="40"/>
    </row>
    <row r="1154" s="35" customFormat="1" spans="3:30">
      <c r="C1154" s="38"/>
      <c r="F1154" s="52"/>
      <c r="G1154" s="52"/>
      <c r="P1154" s="52"/>
      <c r="Q1154" s="38"/>
      <c r="AC1154" s="39"/>
      <c r="AD1154" s="40"/>
    </row>
    <row r="1155" s="35" customFormat="1" spans="3:30">
      <c r="C1155" s="38"/>
      <c r="F1155" s="52"/>
      <c r="G1155" s="52"/>
      <c r="P1155" s="52"/>
      <c r="Q1155" s="38"/>
      <c r="AC1155" s="39"/>
      <c r="AD1155" s="40"/>
    </row>
    <row r="1156" s="35" customFormat="1" spans="3:30">
      <c r="C1156" s="38"/>
      <c r="F1156" s="52"/>
      <c r="G1156" s="52"/>
      <c r="P1156" s="52"/>
      <c r="Q1156" s="38"/>
      <c r="AC1156" s="39"/>
      <c r="AD1156" s="40"/>
    </row>
    <row r="1157" s="35" customFormat="1" spans="3:30">
      <c r="C1157" s="38"/>
      <c r="F1157" s="52"/>
      <c r="G1157" s="52"/>
      <c r="P1157" s="52"/>
      <c r="Q1157" s="38"/>
      <c r="AC1157" s="39"/>
      <c r="AD1157" s="40"/>
    </row>
    <row r="1158" s="35" customFormat="1" spans="3:30">
      <c r="C1158" s="38"/>
      <c r="F1158" s="52"/>
      <c r="G1158" s="52"/>
      <c r="P1158" s="52"/>
      <c r="Q1158" s="38"/>
      <c r="AC1158" s="39"/>
      <c r="AD1158" s="40"/>
    </row>
    <row r="1159" s="35" customFormat="1" spans="3:30">
      <c r="C1159" s="38"/>
      <c r="F1159" s="52"/>
      <c r="G1159" s="52"/>
      <c r="P1159" s="52"/>
      <c r="Q1159" s="38"/>
      <c r="AC1159" s="39"/>
      <c r="AD1159" s="40"/>
    </row>
    <row r="1160" s="35" customFormat="1" spans="3:30">
      <c r="C1160" s="38"/>
      <c r="F1160" s="52"/>
      <c r="G1160" s="52"/>
      <c r="P1160" s="52"/>
      <c r="Q1160" s="38"/>
      <c r="AC1160" s="39"/>
      <c r="AD1160" s="40"/>
    </row>
    <row r="1161" s="35" customFormat="1" spans="3:30">
      <c r="C1161" s="38"/>
      <c r="F1161" s="52"/>
      <c r="G1161" s="52"/>
      <c r="P1161" s="52"/>
      <c r="Q1161" s="38"/>
      <c r="AC1161" s="39"/>
      <c r="AD1161" s="40"/>
    </row>
    <row r="1162" s="35" customFormat="1" spans="3:30">
      <c r="C1162" s="38"/>
      <c r="F1162" s="52"/>
      <c r="G1162" s="52"/>
      <c r="P1162" s="52"/>
      <c r="Q1162" s="38"/>
      <c r="AC1162" s="39"/>
      <c r="AD1162" s="40"/>
    </row>
    <row r="1163" s="35" customFormat="1" spans="3:30">
      <c r="C1163" s="38"/>
      <c r="F1163" s="52"/>
      <c r="G1163" s="52"/>
      <c r="P1163" s="52"/>
      <c r="Q1163" s="38"/>
      <c r="AC1163" s="39"/>
      <c r="AD1163" s="40"/>
    </row>
    <row r="1164" s="35" customFormat="1" spans="3:30">
      <c r="C1164" s="38"/>
      <c r="F1164" s="52"/>
      <c r="G1164" s="52"/>
      <c r="P1164" s="52"/>
      <c r="Q1164" s="38"/>
      <c r="AC1164" s="39"/>
      <c r="AD1164" s="40"/>
    </row>
    <row r="1165" s="35" customFormat="1" spans="3:30">
      <c r="C1165" s="38"/>
      <c r="F1165" s="52"/>
      <c r="G1165" s="52"/>
      <c r="P1165" s="52"/>
      <c r="Q1165" s="38"/>
      <c r="AC1165" s="39"/>
      <c r="AD1165" s="40"/>
    </row>
    <row r="1166" s="35" customFormat="1" spans="3:30">
      <c r="C1166" s="38"/>
      <c r="F1166" s="52"/>
      <c r="G1166" s="52"/>
      <c r="P1166" s="52"/>
      <c r="Q1166" s="38"/>
      <c r="AC1166" s="39"/>
      <c r="AD1166" s="40"/>
    </row>
    <row r="1167" s="35" customFormat="1" spans="3:30">
      <c r="C1167" s="38"/>
      <c r="F1167" s="52"/>
      <c r="G1167" s="52"/>
      <c r="P1167" s="52"/>
      <c r="Q1167" s="38"/>
      <c r="AC1167" s="39"/>
      <c r="AD1167" s="40"/>
    </row>
    <row r="1168" s="35" customFormat="1" spans="3:30">
      <c r="C1168" s="38"/>
      <c r="F1168" s="52"/>
      <c r="G1168" s="52"/>
      <c r="P1168" s="52"/>
      <c r="Q1168" s="38"/>
      <c r="AC1168" s="39"/>
      <c r="AD1168" s="40"/>
    </row>
    <row r="1169" s="35" customFormat="1" spans="3:30">
      <c r="C1169" s="38"/>
      <c r="F1169" s="52"/>
      <c r="G1169" s="52"/>
      <c r="P1169" s="52"/>
      <c r="Q1169" s="38"/>
      <c r="AC1169" s="39"/>
      <c r="AD1169" s="40"/>
    </row>
    <row r="1170" s="35" customFormat="1" spans="3:30">
      <c r="C1170" s="38"/>
      <c r="F1170" s="52"/>
      <c r="G1170" s="52"/>
      <c r="P1170" s="52"/>
      <c r="Q1170" s="38"/>
      <c r="AC1170" s="39"/>
      <c r="AD1170" s="40"/>
    </row>
    <row r="1171" s="35" customFormat="1" spans="3:30">
      <c r="C1171" s="38"/>
      <c r="F1171" s="52"/>
      <c r="G1171" s="52"/>
      <c r="P1171" s="52"/>
      <c r="Q1171" s="38"/>
      <c r="AC1171" s="39"/>
      <c r="AD1171" s="40"/>
    </row>
    <row r="1172" s="35" customFormat="1" spans="3:30">
      <c r="C1172" s="38"/>
      <c r="F1172" s="52"/>
      <c r="G1172" s="52"/>
      <c r="P1172" s="52"/>
      <c r="Q1172" s="38"/>
      <c r="AC1172" s="39"/>
      <c r="AD1172" s="40"/>
    </row>
    <row r="1173" s="35" customFormat="1" spans="3:30">
      <c r="C1173" s="38"/>
      <c r="F1173" s="52"/>
      <c r="G1173" s="52"/>
      <c r="P1173" s="52"/>
      <c r="Q1173" s="38"/>
      <c r="AC1173" s="39"/>
      <c r="AD1173" s="40"/>
    </row>
    <row r="1174" s="35" customFormat="1" spans="3:30">
      <c r="C1174" s="38"/>
      <c r="F1174" s="52"/>
      <c r="G1174" s="52"/>
      <c r="P1174" s="52"/>
      <c r="Q1174" s="38"/>
      <c r="AC1174" s="39"/>
      <c r="AD1174" s="40"/>
    </row>
    <row r="1175" s="35" customFormat="1" spans="3:30">
      <c r="C1175" s="38"/>
      <c r="F1175" s="52"/>
      <c r="G1175" s="52"/>
      <c r="P1175" s="52"/>
      <c r="Q1175" s="38"/>
      <c r="AC1175" s="39"/>
      <c r="AD1175" s="40"/>
    </row>
    <row r="1176" s="35" customFormat="1" spans="3:30">
      <c r="C1176" s="38"/>
      <c r="F1176" s="52"/>
      <c r="G1176" s="52"/>
      <c r="P1176" s="52"/>
      <c r="Q1176" s="38"/>
      <c r="AC1176" s="39"/>
      <c r="AD1176" s="40"/>
    </row>
    <row r="1177" s="35" customFormat="1" spans="3:30">
      <c r="C1177" s="38"/>
      <c r="F1177" s="52"/>
      <c r="G1177" s="52"/>
      <c r="P1177" s="52"/>
      <c r="Q1177" s="38"/>
      <c r="AC1177" s="39"/>
      <c r="AD1177" s="40"/>
    </row>
    <row r="1178" s="35" customFormat="1" spans="3:30">
      <c r="C1178" s="38"/>
      <c r="F1178" s="52"/>
      <c r="G1178" s="52"/>
      <c r="P1178" s="52"/>
      <c r="Q1178" s="38"/>
      <c r="AC1178" s="39"/>
      <c r="AD1178" s="40"/>
    </row>
    <row r="1179" s="35" customFormat="1" spans="3:30">
      <c r="C1179" s="38"/>
      <c r="F1179" s="52"/>
      <c r="G1179" s="52"/>
      <c r="P1179" s="52"/>
      <c r="Q1179" s="38"/>
      <c r="AC1179" s="39"/>
      <c r="AD1179" s="40"/>
    </row>
    <row r="1180" s="35" customFormat="1" spans="3:30">
      <c r="C1180" s="38"/>
      <c r="F1180" s="52"/>
      <c r="G1180" s="52"/>
      <c r="P1180" s="52"/>
      <c r="Q1180" s="38"/>
      <c r="AC1180" s="39"/>
      <c r="AD1180" s="40"/>
    </row>
    <row r="1181" s="35" customFormat="1" spans="3:30">
      <c r="C1181" s="38"/>
      <c r="F1181" s="52"/>
      <c r="G1181" s="52"/>
      <c r="P1181" s="52"/>
      <c r="Q1181" s="38"/>
      <c r="AC1181" s="39"/>
      <c r="AD1181" s="40"/>
    </row>
    <row r="1182" s="35" customFormat="1" spans="3:30">
      <c r="C1182" s="38"/>
      <c r="F1182" s="52"/>
      <c r="G1182" s="52"/>
      <c r="P1182" s="52"/>
      <c r="Q1182" s="38"/>
      <c r="AC1182" s="39"/>
      <c r="AD1182" s="40"/>
    </row>
    <row r="1183" s="35" customFormat="1" spans="3:30">
      <c r="C1183" s="38"/>
      <c r="F1183" s="52"/>
      <c r="G1183" s="52"/>
      <c r="P1183" s="52"/>
      <c r="Q1183" s="38"/>
      <c r="AC1183" s="39"/>
      <c r="AD1183" s="40"/>
    </row>
    <row r="1184" s="35" customFormat="1" spans="3:30">
      <c r="C1184" s="38"/>
      <c r="F1184" s="52"/>
      <c r="G1184" s="52"/>
      <c r="P1184" s="52"/>
      <c r="Q1184" s="38"/>
      <c r="AC1184" s="39"/>
      <c r="AD1184" s="40"/>
    </row>
    <row r="1185" s="35" customFormat="1" spans="3:30">
      <c r="C1185" s="38"/>
      <c r="F1185" s="52"/>
      <c r="G1185" s="52"/>
      <c r="P1185" s="52"/>
      <c r="Q1185" s="38"/>
      <c r="AC1185" s="39"/>
      <c r="AD1185" s="40"/>
    </row>
    <row r="1186" s="35" customFormat="1" spans="3:30">
      <c r="C1186" s="38"/>
      <c r="F1186" s="52"/>
      <c r="G1186" s="52"/>
      <c r="P1186" s="52"/>
      <c r="Q1186" s="38"/>
      <c r="AC1186" s="39"/>
      <c r="AD1186" s="40"/>
    </row>
    <row r="1187" s="35" customFormat="1" spans="3:30">
      <c r="C1187" s="38"/>
      <c r="F1187" s="52"/>
      <c r="G1187" s="52"/>
      <c r="P1187" s="52"/>
      <c r="Q1187" s="38"/>
      <c r="AC1187" s="39"/>
      <c r="AD1187" s="40"/>
    </row>
    <row r="1188" s="35" customFormat="1" spans="3:30">
      <c r="C1188" s="38"/>
      <c r="F1188" s="52"/>
      <c r="G1188" s="52"/>
      <c r="P1188" s="52"/>
      <c r="Q1188" s="38"/>
      <c r="AC1188" s="39"/>
      <c r="AD1188" s="40"/>
    </row>
    <row r="1189" s="35" customFormat="1" spans="3:30">
      <c r="C1189" s="38"/>
      <c r="F1189" s="52"/>
      <c r="G1189" s="52"/>
      <c r="P1189" s="52"/>
      <c r="Q1189" s="38"/>
      <c r="AC1189" s="39"/>
      <c r="AD1189" s="40"/>
    </row>
    <row r="1190" s="35" customFormat="1" spans="3:30">
      <c r="C1190" s="38"/>
      <c r="F1190" s="52"/>
      <c r="G1190" s="52"/>
      <c r="P1190" s="52"/>
      <c r="Q1190" s="38"/>
      <c r="AC1190" s="39"/>
      <c r="AD1190" s="40"/>
    </row>
    <row r="1191" s="35" customFormat="1" spans="3:30">
      <c r="C1191" s="38"/>
      <c r="F1191" s="52"/>
      <c r="G1191" s="52"/>
      <c r="P1191" s="52"/>
      <c r="Q1191" s="38"/>
      <c r="AC1191" s="39"/>
      <c r="AD1191" s="40"/>
    </row>
    <row r="1192" s="35" customFormat="1" spans="3:30">
      <c r="C1192" s="38"/>
      <c r="F1192" s="52"/>
      <c r="G1192" s="52"/>
      <c r="P1192" s="52"/>
      <c r="Q1192" s="38"/>
      <c r="AC1192" s="39"/>
      <c r="AD1192" s="40"/>
    </row>
    <row r="1193" s="35" customFormat="1" spans="3:30">
      <c r="C1193" s="38"/>
      <c r="F1193" s="52"/>
      <c r="G1193" s="52"/>
      <c r="P1193" s="52"/>
      <c r="Q1193" s="38"/>
      <c r="AC1193" s="39"/>
      <c r="AD1193" s="40"/>
    </row>
    <row r="1194" s="35" customFormat="1" spans="3:30">
      <c r="C1194" s="38"/>
      <c r="F1194" s="52"/>
      <c r="G1194" s="52"/>
      <c r="P1194" s="52"/>
      <c r="Q1194" s="38"/>
      <c r="AC1194" s="39"/>
      <c r="AD1194" s="40"/>
    </row>
    <row r="1195" s="35" customFormat="1" spans="3:30">
      <c r="C1195" s="38"/>
      <c r="F1195" s="52"/>
      <c r="G1195" s="52"/>
      <c r="P1195" s="52"/>
      <c r="Q1195" s="38"/>
      <c r="AC1195" s="39"/>
      <c r="AD1195" s="40"/>
    </row>
    <row r="1196" s="35" customFormat="1" spans="3:30">
      <c r="C1196" s="38"/>
      <c r="F1196" s="52"/>
      <c r="G1196" s="52"/>
      <c r="P1196" s="52"/>
      <c r="Q1196" s="38"/>
      <c r="AC1196" s="39"/>
      <c r="AD1196" s="40"/>
    </row>
    <row r="1197" s="35" customFormat="1" spans="3:30">
      <c r="C1197" s="38"/>
      <c r="F1197" s="52"/>
      <c r="G1197" s="52"/>
      <c r="P1197" s="52"/>
      <c r="Q1197" s="38"/>
      <c r="AC1197" s="39"/>
      <c r="AD1197" s="40"/>
    </row>
    <row r="1198" s="35" customFormat="1" spans="3:30">
      <c r="C1198" s="38"/>
      <c r="F1198" s="52"/>
      <c r="G1198" s="52"/>
      <c r="P1198" s="52"/>
      <c r="Q1198" s="38"/>
      <c r="AC1198" s="39"/>
      <c r="AD1198" s="40"/>
    </row>
    <row r="1199" s="35" customFormat="1" spans="3:30">
      <c r="C1199" s="38"/>
      <c r="F1199" s="52"/>
      <c r="G1199" s="52"/>
      <c r="P1199" s="52"/>
      <c r="Q1199" s="38"/>
      <c r="AC1199" s="39"/>
      <c r="AD1199" s="40"/>
    </row>
    <row r="1200" s="35" customFormat="1" spans="3:30">
      <c r="C1200" s="38"/>
      <c r="F1200" s="52"/>
      <c r="G1200" s="52"/>
      <c r="P1200" s="52"/>
      <c r="Q1200" s="38"/>
      <c r="AC1200" s="39"/>
      <c r="AD1200" s="40"/>
    </row>
    <row r="1201" s="35" customFormat="1" spans="3:30">
      <c r="C1201" s="38"/>
      <c r="F1201" s="52"/>
      <c r="G1201" s="52"/>
      <c r="P1201" s="52"/>
      <c r="Q1201" s="38"/>
      <c r="AC1201" s="39"/>
      <c r="AD1201" s="40"/>
    </row>
    <row r="1202" s="35" customFormat="1" spans="3:30">
      <c r="C1202" s="38"/>
      <c r="F1202" s="52"/>
      <c r="G1202" s="52"/>
      <c r="P1202" s="52"/>
      <c r="Q1202" s="38"/>
      <c r="AC1202" s="39"/>
      <c r="AD1202" s="40"/>
    </row>
    <row r="1203" s="35" customFormat="1" spans="3:30">
      <c r="C1203" s="38"/>
      <c r="F1203" s="52"/>
      <c r="G1203" s="52"/>
      <c r="P1203" s="52"/>
      <c r="Q1203" s="38"/>
      <c r="AC1203" s="39"/>
      <c r="AD1203" s="40"/>
    </row>
    <row r="1204" s="35" customFormat="1" spans="3:30">
      <c r="C1204" s="38"/>
      <c r="F1204" s="52"/>
      <c r="G1204" s="52"/>
      <c r="P1204" s="52"/>
      <c r="Q1204" s="38"/>
      <c r="AC1204" s="39"/>
      <c r="AD1204" s="40"/>
    </row>
    <row r="1205" s="35" customFormat="1" spans="3:30">
      <c r="C1205" s="38"/>
      <c r="F1205" s="52"/>
      <c r="G1205" s="52"/>
      <c r="P1205" s="52"/>
      <c r="Q1205" s="38"/>
      <c r="AC1205" s="39"/>
      <c r="AD1205" s="40"/>
    </row>
    <row r="1206" s="35" customFormat="1" spans="3:30">
      <c r="C1206" s="38"/>
      <c r="F1206" s="52"/>
      <c r="G1206" s="52"/>
      <c r="P1206" s="52"/>
      <c r="Q1206" s="38"/>
      <c r="AC1206" s="39"/>
      <c r="AD1206" s="40"/>
    </row>
    <row r="1207" s="35" customFormat="1" spans="3:30">
      <c r="C1207" s="38"/>
      <c r="F1207" s="52"/>
      <c r="G1207" s="52"/>
      <c r="P1207" s="52"/>
      <c r="Q1207" s="38"/>
      <c r="AC1207" s="39"/>
      <c r="AD1207" s="40"/>
    </row>
    <row r="1208" s="35" customFormat="1" spans="3:30">
      <c r="C1208" s="38"/>
      <c r="F1208" s="52"/>
      <c r="G1208" s="52"/>
      <c r="P1208" s="52"/>
      <c r="Q1208" s="38"/>
      <c r="AC1208" s="39"/>
      <c r="AD1208" s="40"/>
    </row>
    <row r="1209" s="35" customFormat="1" spans="3:30">
      <c r="C1209" s="38"/>
      <c r="F1209" s="52"/>
      <c r="G1209" s="52"/>
      <c r="P1209" s="52"/>
      <c r="Q1209" s="38"/>
      <c r="AC1209" s="39"/>
      <c r="AD1209" s="40"/>
    </row>
    <row r="1210" s="35" customFormat="1" spans="3:30">
      <c r="C1210" s="38"/>
      <c r="F1210" s="52"/>
      <c r="G1210" s="52"/>
      <c r="P1210" s="52"/>
      <c r="Q1210" s="38"/>
      <c r="AC1210" s="39"/>
      <c r="AD1210" s="40"/>
    </row>
    <row r="1211" s="35" customFormat="1" spans="3:30">
      <c r="C1211" s="38"/>
      <c r="F1211" s="52"/>
      <c r="G1211" s="52"/>
      <c r="P1211" s="52"/>
      <c r="Q1211" s="38"/>
      <c r="AC1211" s="39"/>
      <c r="AD1211" s="40"/>
    </row>
    <row r="1212" s="35" customFormat="1" spans="3:30">
      <c r="C1212" s="38"/>
      <c r="F1212" s="52"/>
      <c r="G1212" s="52"/>
      <c r="P1212" s="52"/>
      <c r="Q1212" s="38"/>
      <c r="AC1212" s="39"/>
      <c r="AD1212" s="40"/>
    </row>
    <row r="1213" s="35" customFormat="1" spans="3:30">
      <c r="C1213" s="38"/>
      <c r="F1213" s="52"/>
      <c r="G1213" s="52"/>
      <c r="P1213" s="52"/>
      <c r="Q1213" s="38"/>
      <c r="AC1213" s="39"/>
      <c r="AD1213" s="40"/>
    </row>
    <row r="1214" s="35" customFormat="1" spans="3:30">
      <c r="C1214" s="38"/>
      <c r="F1214" s="52"/>
      <c r="G1214" s="52"/>
      <c r="P1214" s="52"/>
      <c r="Q1214" s="38"/>
      <c r="AC1214" s="39"/>
      <c r="AD1214" s="40"/>
    </row>
    <row r="1215" s="35" customFormat="1" spans="3:30">
      <c r="C1215" s="38"/>
      <c r="F1215" s="52"/>
      <c r="G1215" s="52"/>
      <c r="P1215" s="52"/>
      <c r="Q1215" s="38"/>
      <c r="AC1215" s="39"/>
      <c r="AD1215" s="40"/>
    </row>
    <row r="1216" s="35" customFormat="1" spans="3:30">
      <c r="C1216" s="38"/>
      <c r="F1216" s="52"/>
      <c r="G1216" s="52"/>
      <c r="P1216" s="52"/>
      <c r="Q1216" s="38"/>
      <c r="AC1216" s="39"/>
      <c r="AD1216" s="40"/>
    </row>
    <row r="1217" s="35" customFormat="1" spans="3:30">
      <c r="C1217" s="38"/>
      <c r="F1217" s="52"/>
      <c r="G1217" s="52"/>
      <c r="P1217" s="52"/>
      <c r="Q1217" s="38"/>
      <c r="AC1217" s="39"/>
      <c r="AD1217" s="40"/>
    </row>
    <row r="1218" s="35" customFormat="1" spans="3:30">
      <c r="C1218" s="38"/>
      <c r="F1218" s="52"/>
      <c r="G1218" s="52"/>
      <c r="P1218" s="52"/>
      <c r="Q1218" s="38"/>
      <c r="AC1218" s="39"/>
      <c r="AD1218" s="40"/>
    </row>
    <row r="1219" s="35" customFormat="1" spans="3:30">
      <c r="C1219" s="38"/>
      <c r="F1219" s="52"/>
      <c r="G1219" s="52"/>
      <c r="P1219" s="52"/>
      <c r="Q1219" s="38"/>
      <c r="AC1219" s="39"/>
      <c r="AD1219" s="40"/>
    </row>
    <row r="1220" s="35" customFormat="1" spans="3:30">
      <c r="C1220" s="38"/>
      <c r="F1220" s="52"/>
      <c r="G1220" s="52"/>
      <c r="P1220" s="52"/>
      <c r="Q1220" s="38"/>
      <c r="AC1220" s="39"/>
      <c r="AD1220" s="40"/>
    </row>
    <row r="1221" s="35" customFormat="1" spans="3:30">
      <c r="C1221" s="38"/>
      <c r="F1221" s="52"/>
      <c r="G1221" s="52"/>
      <c r="P1221" s="52"/>
      <c r="Q1221" s="38"/>
      <c r="AC1221" s="39"/>
      <c r="AD1221" s="40"/>
    </row>
    <row r="1222" s="35" customFormat="1" spans="3:30">
      <c r="C1222" s="38"/>
      <c r="F1222" s="52"/>
      <c r="G1222" s="52"/>
      <c r="P1222" s="52"/>
      <c r="Q1222" s="38"/>
      <c r="AC1222" s="39"/>
      <c r="AD1222" s="40"/>
    </row>
    <row r="1223" s="35" customFormat="1" spans="3:30">
      <c r="C1223" s="38"/>
      <c r="F1223" s="52"/>
      <c r="G1223" s="52"/>
      <c r="P1223" s="52"/>
      <c r="Q1223" s="38"/>
      <c r="AC1223" s="39"/>
      <c r="AD1223" s="40"/>
    </row>
    <row r="1224" s="35" customFormat="1" spans="3:30">
      <c r="C1224" s="38"/>
      <c r="F1224" s="52"/>
      <c r="G1224" s="52"/>
      <c r="P1224" s="52"/>
      <c r="Q1224" s="38"/>
      <c r="AC1224" s="39"/>
      <c r="AD1224" s="40"/>
    </row>
    <row r="1225" s="35" customFormat="1" spans="3:30">
      <c r="C1225" s="38"/>
      <c r="F1225" s="52"/>
      <c r="G1225" s="52"/>
      <c r="P1225" s="52"/>
      <c r="Q1225" s="38"/>
      <c r="AC1225" s="39"/>
      <c r="AD1225" s="40"/>
    </row>
    <row r="1226" s="35" customFormat="1" spans="3:30">
      <c r="C1226" s="38"/>
      <c r="F1226" s="52"/>
      <c r="G1226" s="52"/>
      <c r="P1226" s="52"/>
      <c r="Q1226" s="38"/>
      <c r="AC1226" s="39"/>
      <c r="AD1226" s="40"/>
    </row>
    <row r="1227" s="35" customFormat="1" spans="3:30">
      <c r="C1227" s="38"/>
      <c r="F1227" s="52"/>
      <c r="G1227" s="52"/>
      <c r="P1227" s="52"/>
      <c r="Q1227" s="38"/>
      <c r="AC1227" s="39"/>
      <c r="AD1227" s="40"/>
    </row>
    <row r="1228" s="35" customFormat="1" spans="3:30">
      <c r="C1228" s="38"/>
      <c r="F1228" s="52"/>
      <c r="G1228" s="52"/>
      <c r="P1228" s="52"/>
      <c r="Q1228" s="38"/>
      <c r="AC1228" s="39"/>
      <c r="AD1228" s="40"/>
    </row>
    <row r="1229" s="35" customFormat="1" spans="3:30">
      <c r="C1229" s="38"/>
      <c r="F1229" s="52"/>
      <c r="G1229" s="52"/>
      <c r="P1229" s="52"/>
      <c r="Q1229" s="38"/>
      <c r="AC1229" s="39"/>
      <c r="AD1229" s="40"/>
    </row>
    <row r="1230" s="35" customFormat="1" spans="3:30">
      <c r="C1230" s="38"/>
      <c r="F1230" s="52"/>
      <c r="G1230" s="52"/>
      <c r="P1230" s="52"/>
      <c r="Q1230" s="38"/>
      <c r="AC1230" s="39"/>
      <c r="AD1230" s="40"/>
    </row>
    <row r="1231" s="35" customFormat="1" spans="3:30">
      <c r="C1231" s="38"/>
      <c r="F1231" s="52"/>
      <c r="G1231" s="52"/>
      <c r="P1231" s="52"/>
      <c r="Q1231" s="38"/>
      <c r="AC1231" s="39"/>
      <c r="AD1231" s="40"/>
    </row>
    <row r="1232" s="35" customFormat="1" spans="3:30">
      <c r="C1232" s="38"/>
      <c r="F1232" s="52"/>
      <c r="G1232" s="52"/>
      <c r="P1232" s="52"/>
      <c r="Q1232" s="38"/>
      <c r="AC1232" s="39"/>
      <c r="AD1232" s="40"/>
    </row>
    <row r="1233" s="35" customFormat="1" spans="3:30">
      <c r="C1233" s="38"/>
      <c r="F1233" s="52"/>
      <c r="G1233" s="52"/>
      <c r="P1233" s="52"/>
      <c r="Q1233" s="38"/>
      <c r="AC1233" s="39"/>
      <c r="AD1233" s="40"/>
    </row>
    <row r="1234" s="35" customFormat="1" spans="3:30">
      <c r="C1234" s="38"/>
      <c r="F1234" s="52"/>
      <c r="G1234" s="52"/>
      <c r="P1234" s="52"/>
      <c r="Q1234" s="38"/>
      <c r="AC1234" s="39"/>
      <c r="AD1234" s="40"/>
    </row>
    <row r="1235" s="35" customFormat="1" spans="3:30">
      <c r="C1235" s="38"/>
      <c r="F1235" s="52"/>
      <c r="G1235" s="52"/>
      <c r="P1235" s="52"/>
      <c r="Q1235" s="38"/>
      <c r="AC1235" s="39"/>
      <c r="AD1235" s="40"/>
    </row>
    <row r="1236" s="35" customFormat="1" spans="3:30">
      <c r="C1236" s="38"/>
      <c r="F1236" s="52"/>
      <c r="G1236" s="52"/>
      <c r="P1236" s="52"/>
      <c r="Q1236" s="38"/>
      <c r="AC1236" s="39"/>
      <c r="AD1236" s="40"/>
    </row>
    <row r="1237" s="35" customFormat="1" spans="3:30">
      <c r="C1237" s="38"/>
      <c r="F1237" s="52"/>
      <c r="G1237" s="52"/>
      <c r="P1237" s="52"/>
      <c r="Q1237" s="38"/>
      <c r="AC1237" s="39"/>
      <c r="AD1237" s="40"/>
    </row>
    <row r="1238" s="35" customFormat="1" spans="3:30">
      <c r="C1238" s="38"/>
      <c r="F1238" s="52"/>
      <c r="G1238" s="52"/>
      <c r="P1238" s="52"/>
      <c r="Q1238" s="38"/>
      <c r="AC1238" s="39"/>
      <c r="AD1238" s="40"/>
    </row>
    <row r="1239" s="35" customFormat="1" spans="3:30">
      <c r="C1239" s="38"/>
      <c r="F1239" s="52"/>
      <c r="G1239" s="52"/>
      <c r="P1239" s="52"/>
      <c r="Q1239" s="38"/>
      <c r="AC1239" s="39"/>
      <c r="AD1239" s="40"/>
    </row>
    <row r="1240" s="35" customFormat="1" spans="3:30">
      <c r="C1240" s="38"/>
      <c r="F1240" s="52"/>
      <c r="G1240" s="52"/>
      <c r="P1240" s="52"/>
      <c r="Q1240" s="38"/>
      <c r="AC1240" s="39"/>
      <c r="AD1240" s="40"/>
    </row>
    <row r="1241" s="35" customFormat="1" spans="3:30">
      <c r="C1241" s="38"/>
      <c r="F1241" s="52"/>
      <c r="G1241" s="52"/>
      <c r="P1241" s="52"/>
      <c r="Q1241" s="38"/>
      <c r="AC1241" s="39"/>
      <c r="AD1241" s="40"/>
    </row>
    <row r="1242" s="35" customFormat="1" spans="3:30">
      <c r="C1242" s="38"/>
      <c r="F1242" s="52"/>
      <c r="G1242" s="52"/>
      <c r="P1242" s="52"/>
      <c r="Q1242" s="38"/>
      <c r="AC1242" s="39"/>
      <c r="AD1242" s="40"/>
    </row>
    <row r="1243" s="35" customFormat="1" spans="3:30">
      <c r="C1243" s="38"/>
      <c r="F1243" s="52"/>
      <c r="G1243" s="52"/>
      <c r="P1243" s="52"/>
      <c r="Q1243" s="38"/>
      <c r="AC1243" s="39"/>
      <c r="AD1243" s="40"/>
    </row>
    <row r="1244" s="35" customFormat="1" spans="3:30">
      <c r="C1244" s="38"/>
      <c r="F1244" s="52"/>
      <c r="G1244" s="52"/>
      <c r="P1244" s="52"/>
      <c r="Q1244" s="38"/>
      <c r="AC1244" s="39"/>
      <c r="AD1244" s="40"/>
    </row>
    <row r="1245" s="35" customFormat="1" spans="3:30">
      <c r="C1245" s="38"/>
      <c r="F1245" s="52"/>
      <c r="G1245" s="52"/>
      <c r="P1245" s="52"/>
      <c r="Q1245" s="38"/>
      <c r="AC1245" s="39"/>
      <c r="AD1245" s="40"/>
    </row>
    <row r="1246" s="35" customFormat="1" spans="3:30">
      <c r="C1246" s="38"/>
      <c r="F1246" s="52"/>
      <c r="G1246" s="52"/>
      <c r="P1246" s="52"/>
      <c r="Q1246" s="38"/>
      <c r="AC1246" s="39"/>
      <c r="AD1246" s="40"/>
    </row>
    <row r="1247" s="35" customFormat="1" spans="3:30">
      <c r="C1247" s="38"/>
      <c r="F1247" s="52"/>
      <c r="G1247" s="52"/>
      <c r="P1247" s="52"/>
      <c r="Q1247" s="38"/>
      <c r="AC1247" s="39"/>
      <c r="AD1247" s="40"/>
    </row>
    <row r="1248" s="35" customFormat="1" spans="3:30">
      <c r="C1248" s="38"/>
      <c r="F1248" s="52"/>
      <c r="G1248" s="52"/>
      <c r="P1248" s="52"/>
      <c r="Q1248" s="38"/>
      <c r="AC1248" s="39"/>
      <c r="AD1248" s="40"/>
    </row>
    <row r="1249" s="35" customFormat="1" spans="3:30">
      <c r="C1249" s="38"/>
      <c r="F1249" s="52"/>
      <c r="G1249" s="52"/>
      <c r="P1249" s="52"/>
      <c r="Q1249" s="38"/>
      <c r="AC1249" s="39"/>
      <c r="AD1249" s="40"/>
    </row>
    <row r="1250" s="35" customFormat="1" spans="3:30">
      <c r="C1250" s="38"/>
      <c r="F1250" s="52"/>
      <c r="G1250" s="52"/>
      <c r="P1250" s="52"/>
      <c r="Q1250" s="38"/>
      <c r="AC1250" s="39"/>
      <c r="AD1250" s="40"/>
    </row>
    <row r="1251" s="35" customFormat="1" spans="3:30">
      <c r="C1251" s="38"/>
      <c r="F1251" s="52"/>
      <c r="G1251" s="52"/>
      <c r="P1251" s="52"/>
      <c r="Q1251" s="38"/>
      <c r="AC1251" s="39"/>
      <c r="AD1251" s="40"/>
    </row>
    <row r="1252" s="35" customFormat="1" spans="3:30">
      <c r="C1252" s="38"/>
      <c r="F1252" s="52"/>
      <c r="G1252" s="52"/>
      <c r="P1252" s="52"/>
      <c r="Q1252" s="38"/>
      <c r="AC1252" s="39"/>
      <c r="AD1252" s="40"/>
    </row>
    <row r="1253" s="35" customFormat="1" spans="3:30">
      <c r="C1253" s="38"/>
      <c r="F1253" s="52"/>
      <c r="G1253" s="52"/>
      <c r="P1253" s="52"/>
      <c r="Q1253" s="38"/>
      <c r="AC1253" s="39"/>
      <c r="AD1253" s="40"/>
    </row>
    <row r="1254" s="35" customFormat="1" spans="3:30">
      <c r="C1254" s="38"/>
      <c r="F1254" s="52"/>
      <c r="G1254" s="52"/>
      <c r="P1254" s="52"/>
      <c r="Q1254" s="38"/>
      <c r="AC1254" s="39"/>
      <c r="AD1254" s="40"/>
    </row>
    <row r="1255" s="35" customFormat="1" spans="3:30">
      <c r="C1255" s="38"/>
      <c r="F1255" s="52"/>
      <c r="G1255" s="52"/>
      <c r="P1255" s="52"/>
      <c r="Q1255" s="38"/>
      <c r="AC1255" s="39"/>
      <c r="AD1255" s="40"/>
    </row>
    <row r="1256" s="35" customFormat="1" spans="3:30">
      <c r="C1256" s="38"/>
      <c r="F1256" s="52"/>
      <c r="G1256" s="52"/>
      <c r="P1256" s="52"/>
      <c r="Q1256" s="38"/>
      <c r="AC1256" s="39"/>
      <c r="AD1256" s="40"/>
    </row>
    <row r="1257" s="35" customFormat="1" spans="3:30">
      <c r="C1257" s="38"/>
      <c r="F1257" s="52"/>
      <c r="G1257" s="52"/>
      <c r="P1257" s="52"/>
      <c r="Q1257" s="38"/>
      <c r="AC1257" s="39"/>
      <c r="AD1257" s="40"/>
    </row>
    <row r="1258" s="35" customFormat="1" spans="3:30">
      <c r="C1258" s="38"/>
      <c r="F1258" s="52"/>
      <c r="G1258" s="52"/>
      <c r="P1258" s="52"/>
      <c r="Q1258" s="38"/>
      <c r="AC1258" s="39"/>
      <c r="AD1258" s="40"/>
    </row>
    <row r="1259" s="35" customFormat="1" spans="3:30">
      <c r="C1259" s="38"/>
      <c r="F1259" s="52"/>
      <c r="G1259" s="52"/>
      <c r="P1259" s="52"/>
      <c r="Q1259" s="38"/>
      <c r="AC1259" s="39"/>
      <c r="AD1259" s="40"/>
    </row>
    <row r="1260" s="35" customFormat="1" spans="3:30">
      <c r="C1260" s="38"/>
      <c r="F1260" s="52"/>
      <c r="G1260" s="52"/>
      <c r="P1260" s="52"/>
      <c r="Q1260" s="38"/>
      <c r="AC1260" s="39"/>
      <c r="AD1260" s="40"/>
    </row>
    <row r="1261" s="35" customFormat="1" spans="3:30">
      <c r="C1261" s="38"/>
      <c r="F1261" s="52"/>
      <c r="G1261" s="52"/>
      <c r="P1261" s="52"/>
      <c r="Q1261" s="38"/>
      <c r="AC1261" s="39"/>
      <c r="AD1261" s="40"/>
    </row>
    <row r="1262" s="35" customFormat="1" spans="3:30">
      <c r="C1262" s="38"/>
      <c r="F1262" s="52"/>
      <c r="G1262" s="52"/>
      <c r="P1262" s="52"/>
      <c r="Q1262" s="38"/>
      <c r="AC1262" s="39"/>
      <c r="AD1262" s="40"/>
    </row>
    <row r="1263" s="35" customFormat="1" spans="3:30">
      <c r="C1263" s="38"/>
      <c r="F1263" s="52"/>
      <c r="G1263" s="52"/>
      <c r="P1263" s="52"/>
      <c r="Q1263" s="38"/>
      <c r="AC1263" s="39"/>
      <c r="AD1263" s="40"/>
    </row>
    <row r="1264" s="35" customFormat="1" spans="3:30">
      <c r="C1264" s="38"/>
      <c r="F1264" s="52"/>
      <c r="G1264" s="52"/>
      <c r="P1264" s="52"/>
      <c r="Q1264" s="38"/>
      <c r="AC1264" s="39"/>
      <c r="AD1264" s="40"/>
    </row>
    <row r="1265" s="35" customFormat="1" spans="3:30">
      <c r="C1265" s="38"/>
      <c r="F1265" s="52"/>
      <c r="G1265" s="52"/>
      <c r="P1265" s="52"/>
      <c r="Q1265" s="38"/>
      <c r="AC1265" s="39"/>
      <c r="AD1265" s="40"/>
    </row>
    <row r="1266" s="35" customFormat="1" spans="3:30">
      <c r="C1266" s="38"/>
      <c r="F1266" s="52"/>
      <c r="G1266" s="52"/>
      <c r="P1266" s="52"/>
      <c r="Q1266" s="38"/>
      <c r="AC1266" s="39"/>
      <c r="AD1266" s="40"/>
    </row>
    <row r="1267" s="35" customFormat="1" spans="3:30">
      <c r="C1267" s="38"/>
      <c r="F1267" s="52"/>
      <c r="G1267" s="52"/>
      <c r="P1267" s="52"/>
      <c r="Q1267" s="38"/>
      <c r="AC1267" s="39"/>
      <c r="AD1267" s="40"/>
    </row>
    <row r="1268" s="35" customFormat="1" spans="3:30">
      <c r="C1268" s="38"/>
      <c r="F1268" s="52"/>
      <c r="G1268" s="52"/>
      <c r="P1268" s="52"/>
      <c r="Q1268" s="38"/>
      <c r="AC1268" s="39"/>
      <c r="AD1268" s="40"/>
    </row>
    <row r="1269" s="35" customFormat="1" spans="3:30">
      <c r="C1269" s="38"/>
      <c r="F1269" s="52"/>
      <c r="G1269" s="52"/>
      <c r="P1269" s="52"/>
      <c r="Q1269" s="38"/>
      <c r="AC1269" s="39"/>
      <c r="AD1269" s="40"/>
    </row>
    <row r="1270" s="35" customFormat="1" spans="3:30">
      <c r="C1270" s="38"/>
      <c r="F1270" s="52"/>
      <c r="G1270" s="52"/>
      <c r="P1270" s="52"/>
      <c r="Q1270" s="38"/>
      <c r="AC1270" s="39"/>
      <c r="AD1270" s="40"/>
    </row>
    <row r="1271" s="35" customFormat="1" spans="3:30">
      <c r="C1271" s="38"/>
      <c r="F1271" s="52"/>
      <c r="G1271" s="52"/>
      <c r="P1271" s="52"/>
      <c r="Q1271" s="38"/>
      <c r="AC1271" s="39"/>
      <c r="AD1271" s="40"/>
    </row>
    <row r="1272" s="35" customFormat="1" spans="3:30">
      <c r="C1272" s="38"/>
      <c r="F1272" s="52"/>
      <c r="G1272" s="52"/>
      <c r="P1272" s="52"/>
      <c r="Q1272" s="38"/>
      <c r="AC1272" s="39"/>
      <c r="AD1272" s="40"/>
    </row>
    <row r="1273" s="35" customFormat="1" spans="3:30">
      <c r="C1273" s="38"/>
      <c r="F1273" s="52"/>
      <c r="G1273" s="52"/>
      <c r="P1273" s="52"/>
      <c r="Q1273" s="38"/>
      <c r="AC1273" s="39"/>
      <c r="AD1273" s="40"/>
    </row>
    <row r="1274" s="35" customFormat="1" spans="3:30">
      <c r="C1274" s="38"/>
      <c r="F1274" s="52"/>
      <c r="G1274" s="52"/>
      <c r="P1274" s="52"/>
      <c r="Q1274" s="38"/>
      <c r="AC1274" s="39"/>
      <c r="AD1274" s="40"/>
    </row>
    <row r="1275" s="35" customFormat="1" spans="3:30">
      <c r="C1275" s="38"/>
      <c r="F1275" s="52"/>
      <c r="G1275" s="52"/>
      <c r="P1275" s="52"/>
      <c r="Q1275" s="38"/>
      <c r="AC1275" s="39"/>
      <c r="AD1275" s="40"/>
    </row>
    <row r="1276" s="35" customFormat="1" spans="3:30">
      <c r="C1276" s="38"/>
      <c r="F1276" s="52"/>
      <c r="G1276" s="52"/>
      <c r="P1276" s="52"/>
      <c r="Q1276" s="38"/>
      <c r="AC1276" s="39"/>
      <c r="AD1276" s="40"/>
    </row>
    <row r="1277" s="35" customFormat="1" spans="3:30">
      <c r="C1277" s="38"/>
      <c r="F1277" s="52"/>
      <c r="G1277" s="52"/>
      <c r="P1277" s="52"/>
      <c r="Q1277" s="38"/>
      <c r="AC1277" s="39"/>
      <c r="AD1277" s="40"/>
    </row>
    <row r="1278" s="35" customFormat="1" spans="3:30">
      <c r="C1278" s="38"/>
      <c r="F1278" s="52"/>
      <c r="G1278" s="52"/>
      <c r="P1278" s="52"/>
      <c r="Q1278" s="38"/>
      <c r="AC1278" s="39"/>
      <c r="AD1278" s="40"/>
    </row>
    <row r="1279" s="35" customFormat="1" spans="3:30">
      <c r="C1279" s="38"/>
      <c r="F1279" s="52"/>
      <c r="G1279" s="52"/>
      <c r="P1279" s="52"/>
      <c r="Q1279" s="38"/>
      <c r="AC1279" s="39"/>
      <c r="AD1279" s="40"/>
    </row>
    <row r="1280" s="35" customFormat="1" spans="3:30">
      <c r="C1280" s="38"/>
      <c r="F1280" s="52"/>
      <c r="G1280" s="52"/>
      <c r="P1280" s="52"/>
      <c r="Q1280" s="38"/>
      <c r="AC1280" s="39"/>
      <c r="AD1280" s="40"/>
    </row>
    <row r="1281" s="35" customFormat="1" spans="3:30">
      <c r="C1281" s="38"/>
      <c r="F1281" s="52"/>
      <c r="G1281" s="52"/>
      <c r="P1281" s="52"/>
      <c r="Q1281" s="38"/>
      <c r="AC1281" s="39"/>
      <c r="AD1281" s="40"/>
    </row>
    <row r="1282" s="35" customFormat="1" spans="3:30">
      <c r="C1282" s="38"/>
      <c r="F1282" s="52"/>
      <c r="G1282" s="52"/>
      <c r="P1282" s="52"/>
      <c r="Q1282" s="38"/>
      <c r="AC1282" s="39"/>
      <c r="AD1282" s="40"/>
    </row>
    <row r="1283" s="35" customFormat="1" spans="3:30">
      <c r="C1283" s="38"/>
      <c r="F1283" s="52"/>
      <c r="G1283" s="52"/>
      <c r="P1283" s="52"/>
      <c r="Q1283" s="38"/>
      <c r="AC1283" s="39"/>
      <c r="AD1283" s="40"/>
    </row>
    <row r="1284" s="35" customFormat="1" spans="3:30">
      <c r="C1284" s="38"/>
      <c r="F1284" s="52"/>
      <c r="G1284" s="52"/>
      <c r="P1284" s="52"/>
      <c r="Q1284" s="38"/>
      <c r="AC1284" s="39"/>
      <c r="AD1284" s="40"/>
    </row>
    <row r="1285" s="35" customFormat="1" spans="3:30">
      <c r="C1285" s="38"/>
      <c r="F1285" s="52"/>
      <c r="G1285" s="52"/>
      <c r="P1285" s="52"/>
      <c r="Q1285" s="38"/>
      <c r="AC1285" s="39"/>
      <c r="AD1285" s="40"/>
    </row>
    <row r="1286" s="35" customFormat="1" spans="3:30">
      <c r="C1286" s="38"/>
      <c r="F1286" s="52"/>
      <c r="G1286" s="52"/>
      <c r="P1286" s="52"/>
      <c r="Q1286" s="38"/>
      <c r="AC1286" s="39"/>
      <c r="AD1286" s="40"/>
    </row>
    <row r="1287" s="35" customFormat="1" spans="3:30">
      <c r="C1287" s="38"/>
      <c r="F1287" s="52"/>
      <c r="G1287" s="52"/>
      <c r="P1287" s="52"/>
      <c r="Q1287" s="38"/>
      <c r="AC1287" s="39"/>
      <c r="AD1287" s="40"/>
    </row>
    <row r="1288" s="35" customFormat="1" spans="3:30">
      <c r="C1288" s="38"/>
      <c r="F1288" s="52"/>
      <c r="G1288" s="52"/>
      <c r="P1288" s="52"/>
      <c r="Q1288" s="38"/>
      <c r="AC1288" s="39"/>
      <c r="AD1288" s="40"/>
    </row>
    <row r="1289" s="35" customFormat="1" spans="3:30">
      <c r="C1289" s="38"/>
      <c r="F1289" s="52"/>
      <c r="G1289" s="52"/>
      <c r="P1289" s="52"/>
      <c r="Q1289" s="38"/>
      <c r="AC1289" s="39"/>
      <c r="AD1289" s="40"/>
    </row>
    <row r="1290" s="35" customFormat="1" spans="3:30">
      <c r="C1290" s="38"/>
      <c r="F1290" s="52"/>
      <c r="G1290" s="52"/>
      <c r="P1290" s="52"/>
      <c r="Q1290" s="38"/>
      <c r="AC1290" s="39"/>
      <c r="AD1290" s="40"/>
    </row>
    <row r="1291" s="35" customFormat="1" spans="3:30">
      <c r="C1291" s="38"/>
      <c r="F1291" s="52"/>
      <c r="G1291" s="52"/>
      <c r="P1291" s="52"/>
      <c r="Q1291" s="38"/>
      <c r="AC1291" s="39"/>
      <c r="AD1291" s="40"/>
    </row>
    <row r="1292" s="35" customFormat="1" spans="3:30">
      <c r="C1292" s="38"/>
      <c r="F1292" s="52"/>
      <c r="G1292" s="52"/>
      <c r="P1292" s="52"/>
      <c r="Q1292" s="38"/>
      <c r="AC1292" s="39"/>
      <c r="AD1292" s="40"/>
    </row>
    <row r="1293" s="35" customFormat="1" spans="3:30">
      <c r="C1293" s="38"/>
      <c r="F1293" s="52"/>
      <c r="G1293" s="52"/>
      <c r="P1293" s="52"/>
      <c r="Q1293" s="38"/>
      <c r="AC1293" s="39"/>
      <c r="AD1293" s="40"/>
    </row>
    <row r="1294" s="35" customFormat="1" spans="3:30">
      <c r="C1294" s="38"/>
      <c r="F1294" s="52"/>
      <c r="G1294" s="52"/>
      <c r="P1294" s="52"/>
      <c r="Q1294" s="38"/>
      <c r="AC1294" s="39"/>
      <c r="AD1294" s="40"/>
    </row>
    <row r="1295" s="35" customFormat="1" spans="3:30">
      <c r="C1295" s="38"/>
      <c r="F1295" s="52"/>
      <c r="G1295" s="52"/>
      <c r="P1295" s="52"/>
      <c r="Q1295" s="38"/>
      <c r="AC1295" s="39"/>
      <c r="AD1295" s="40"/>
    </row>
    <row r="1296" s="35" customFormat="1" spans="3:30">
      <c r="C1296" s="38"/>
      <c r="F1296" s="52"/>
      <c r="G1296" s="52"/>
      <c r="P1296" s="52"/>
      <c r="Q1296" s="38"/>
      <c r="AC1296" s="39"/>
      <c r="AD1296" s="40"/>
    </row>
    <row r="1297" s="35" customFormat="1" spans="3:30">
      <c r="C1297" s="38"/>
      <c r="F1297" s="52"/>
      <c r="G1297" s="52"/>
      <c r="P1297" s="52"/>
      <c r="Q1297" s="38"/>
      <c r="AC1297" s="39"/>
      <c r="AD1297" s="40"/>
    </row>
    <row r="1298" s="35" customFormat="1" spans="3:30">
      <c r="C1298" s="38"/>
      <c r="F1298" s="52"/>
      <c r="G1298" s="52"/>
      <c r="P1298" s="52"/>
      <c r="Q1298" s="38"/>
      <c r="AC1298" s="39"/>
      <c r="AD1298" s="40"/>
    </row>
    <row r="1299" s="35" customFormat="1" spans="3:30">
      <c r="C1299" s="38"/>
      <c r="F1299" s="52"/>
      <c r="G1299" s="52"/>
      <c r="P1299" s="52"/>
      <c r="Q1299" s="38"/>
      <c r="AC1299" s="39"/>
      <c r="AD1299" s="40"/>
    </row>
    <row r="1300" s="35" customFormat="1" spans="3:30">
      <c r="C1300" s="38"/>
      <c r="F1300" s="52"/>
      <c r="G1300" s="52"/>
      <c r="P1300" s="52"/>
      <c r="Q1300" s="38"/>
      <c r="AC1300" s="39"/>
      <c r="AD1300" s="40"/>
    </row>
    <row r="1301" s="35" customFormat="1" spans="3:30">
      <c r="C1301" s="38"/>
      <c r="F1301" s="52"/>
      <c r="G1301" s="52"/>
      <c r="P1301" s="52"/>
      <c r="Q1301" s="38"/>
      <c r="AC1301" s="39"/>
      <c r="AD1301" s="40"/>
    </row>
    <row r="1302" s="35" customFormat="1" spans="3:30">
      <c r="C1302" s="38"/>
      <c r="F1302" s="52"/>
      <c r="G1302" s="52"/>
      <c r="P1302" s="52"/>
      <c r="Q1302" s="38"/>
      <c r="AC1302" s="39"/>
      <c r="AD1302" s="40"/>
    </row>
    <row r="1303" s="35" customFormat="1" spans="3:30">
      <c r="C1303" s="38"/>
      <c r="F1303" s="52"/>
      <c r="G1303" s="52"/>
      <c r="P1303" s="52"/>
      <c r="Q1303" s="38"/>
      <c r="AC1303" s="39"/>
      <c r="AD1303" s="40"/>
    </row>
    <row r="1304" s="35" customFormat="1" spans="3:30">
      <c r="C1304" s="38"/>
      <c r="F1304" s="52"/>
      <c r="G1304" s="52"/>
      <c r="P1304" s="52"/>
      <c r="Q1304" s="38"/>
      <c r="AC1304" s="39"/>
      <c r="AD1304" s="40"/>
    </row>
    <row r="1305" s="35" customFormat="1" spans="3:30">
      <c r="C1305" s="38"/>
      <c r="F1305" s="52"/>
      <c r="G1305" s="52"/>
      <c r="P1305" s="52"/>
      <c r="Q1305" s="38"/>
      <c r="AC1305" s="39"/>
      <c r="AD1305" s="40"/>
    </row>
    <row r="1306" s="35" customFormat="1" spans="3:30">
      <c r="C1306" s="38"/>
      <c r="F1306" s="52"/>
      <c r="G1306" s="52"/>
      <c r="P1306" s="52"/>
      <c r="Q1306" s="38"/>
      <c r="AC1306" s="39"/>
      <c r="AD1306" s="40"/>
    </row>
    <row r="1307" s="35" customFormat="1" spans="3:30">
      <c r="C1307" s="38"/>
      <c r="F1307" s="52"/>
      <c r="G1307" s="52"/>
      <c r="P1307" s="52"/>
      <c r="Q1307" s="38"/>
      <c r="AC1307" s="39"/>
      <c r="AD1307" s="40"/>
    </row>
    <row r="1308" s="35" customFormat="1" spans="3:30">
      <c r="C1308" s="38"/>
      <c r="F1308" s="52"/>
      <c r="G1308" s="52"/>
      <c r="P1308" s="52"/>
      <c r="Q1308" s="38"/>
      <c r="AC1308" s="39"/>
      <c r="AD1308" s="40"/>
    </row>
    <row r="1309" s="35" customFormat="1" spans="3:30">
      <c r="C1309" s="38"/>
      <c r="F1309" s="52"/>
      <c r="G1309" s="52"/>
      <c r="P1309" s="52"/>
      <c r="Q1309" s="38"/>
      <c r="AC1309" s="39"/>
      <c r="AD1309" s="40"/>
    </row>
    <row r="1310" s="35" customFormat="1" spans="3:30">
      <c r="C1310" s="38"/>
      <c r="F1310" s="52"/>
      <c r="G1310" s="52"/>
      <c r="P1310" s="52"/>
      <c r="Q1310" s="38"/>
      <c r="AC1310" s="39"/>
      <c r="AD1310" s="40"/>
    </row>
    <row r="1311" s="35" customFormat="1" spans="3:30">
      <c r="C1311" s="38"/>
      <c r="F1311" s="52"/>
      <c r="G1311" s="52"/>
      <c r="P1311" s="52"/>
      <c r="Q1311" s="38"/>
      <c r="AC1311" s="39"/>
      <c r="AD1311" s="40"/>
    </row>
    <row r="1312" s="35" customFormat="1" spans="3:30">
      <c r="C1312" s="38"/>
      <c r="F1312" s="52"/>
      <c r="G1312" s="52"/>
      <c r="P1312" s="52"/>
      <c r="Q1312" s="38"/>
      <c r="AC1312" s="39"/>
      <c r="AD1312" s="40"/>
    </row>
    <row r="1313" s="35" customFormat="1" spans="3:30">
      <c r="C1313" s="38"/>
      <c r="F1313" s="52"/>
      <c r="G1313" s="52"/>
      <c r="P1313" s="52"/>
      <c r="Q1313" s="38"/>
      <c r="AC1313" s="39"/>
      <c r="AD1313" s="40"/>
    </row>
    <row r="1314" s="35" customFormat="1" spans="3:30">
      <c r="C1314" s="38"/>
      <c r="F1314" s="52"/>
      <c r="G1314" s="52"/>
      <c r="P1314" s="52"/>
      <c r="Q1314" s="38"/>
      <c r="AC1314" s="39"/>
      <c r="AD1314" s="40"/>
    </row>
    <row r="1315" s="35" customFormat="1" spans="3:30">
      <c r="C1315" s="38"/>
      <c r="F1315" s="52"/>
      <c r="G1315" s="52"/>
      <c r="P1315" s="52"/>
      <c r="Q1315" s="38"/>
      <c r="AC1315" s="39"/>
      <c r="AD1315" s="40"/>
    </row>
    <row r="1316" s="35" customFormat="1" spans="3:30">
      <c r="C1316" s="38"/>
      <c r="F1316" s="52"/>
      <c r="G1316" s="52"/>
      <c r="P1316" s="52"/>
      <c r="Q1316" s="38"/>
      <c r="AC1316" s="39"/>
      <c r="AD1316" s="40"/>
    </row>
    <row r="1317" s="35" customFormat="1" spans="3:30">
      <c r="C1317" s="38"/>
      <c r="F1317" s="52"/>
      <c r="G1317" s="52"/>
      <c r="P1317" s="52"/>
      <c r="Q1317" s="38"/>
      <c r="AC1317" s="39"/>
      <c r="AD1317" s="40"/>
    </row>
    <row r="1318" s="35" customFormat="1" spans="3:30">
      <c r="C1318" s="38"/>
      <c r="F1318" s="52"/>
      <c r="G1318" s="52"/>
      <c r="P1318" s="52"/>
      <c r="Q1318" s="38"/>
      <c r="AC1318" s="39"/>
      <c r="AD1318" s="40"/>
    </row>
    <row r="1319" s="35" customFormat="1" spans="3:30">
      <c r="C1319" s="38"/>
      <c r="F1319" s="52"/>
      <c r="G1319" s="52"/>
      <c r="P1319" s="52"/>
      <c r="Q1319" s="38"/>
      <c r="AC1319" s="39"/>
      <c r="AD1319" s="40"/>
    </row>
    <row r="1320" s="35" customFormat="1" spans="3:30">
      <c r="C1320" s="38"/>
      <c r="F1320" s="52"/>
      <c r="G1320" s="52"/>
      <c r="P1320" s="52"/>
      <c r="Q1320" s="38"/>
      <c r="AC1320" s="39"/>
      <c r="AD1320" s="40"/>
    </row>
    <row r="1321" s="35" customFormat="1" spans="3:30">
      <c r="C1321" s="38"/>
      <c r="F1321" s="52"/>
      <c r="G1321" s="52"/>
      <c r="P1321" s="52"/>
      <c r="Q1321" s="38"/>
      <c r="AC1321" s="39"/>
      <c r="AD1321" s="40"/>
    </row>
    <row r="1322" s="35" customFormat="1" spans="3:30">
      <c r="C1322" s="38"/>
      <c r="F1322" s="52"/>
      <c r="G1322" s="52"/>
      <c r="P1322" s="52"/>
      <c r="Q1322" s="38"/>
      <c r="AC1322" s="39"/>
      <c r="AD1322" s="40"/>
    </row>
    <row r="1323" s="35" customFormat="1" spans="3:30">
      <c r="C1323" s="38"/>
      <c r="F1323" s="52"/>
      <c r="G1323" s="52"/>
      <c r="P1323" s="52"/>
      <c r="Q1323" s="38"/>
      <c r="AC1323" s="39"/>
      <c r="AD1323" s="40"/>
    </row>
    <row r="1324" s="35" customFormat="1" spans="3:30">
      <c r="C1324" s="38"/>
      <c r="F1324" s="52"/>
      <c r="G1324" s="52"/>
      <c r="P1324" s="52"/>
      <c r="Q1324" s="38"/>
      <c r="AC1324" s="39"/>
      <c r="AD1324" s="40"/>
    </row>
    <row r="1325" s="35" customFormat="1" spans="3:30">
      <c r="C1325" s="38"/>
      <c r="F1325" s="52"/>
      <c r="G1325" s="52"/>
      <c r="P1325" s="52"/>
      <c r="Q1325" s="38"/>
      <c r="AC1325" s="39"/>
      <c r="AD1325" s="40"/>
    </row>
    <row r="1326" s="35" customFormat="1" spans="3:30">
      <c r="C1326" s="38"/>
      <c r="F1326" s="52"/>
      <c r="G1326" s="52"/>
      <c r="P1326" s="52"/>
      <c r="Q1326" s="38"/>
      <c r="AC1326" s="39"/>
      <c r="AD1326" s="40"/>
    </row>
    <row r="1327" s="35" customFormat="1" spans="3:30">
      <c r="C1327" s="38"/>
      <c r="F1327" s="52"/>
      <c r="G1327" s="52"/>
      <c r="P1327" s="52"/>
      <c r="Q1327" s="38"/>
      <c r="AC1327" s="39"/>
      <c r="AD1327" s="40"/>
    </row>
    <row r="1328" s="35" customFormat="1" spans="3:30">
      <c r="C1328" s="38"/>
      <c r="F1328" s="52"/>
      <c r="G1328" s="52"/>
      <c r="P1328" s="52"/>
      <c r="Q1328" s="38"/>
      <c r="AC1328" s="39"/>
      <c r="AD1328" s="40"/>
    </row>
    <row r="1329" s="35" customFormat="1" spans="3:30">
      <c r="C1329" s="38"/>
      <c r="F1329" s="52"/>
      <c r="G1329" s="52"/>
      <c r="P1329" s="52"/>
      <c r="Q1329" s="38"/>
      <c r="AC1329" s="39"/>
      <c r="AD1329" s="40"/>
    </row>
    <row r="1330" s="35" customFormat="1" spans="3:30">
      <c r="C1330" s="38"/>
      <c r="F1330" s="52"/>
      <c r="G1330" s="52"/>
      <c r="P1330" s="52"/>
      <c r="Q1330" s="38"/>
      <c r="AC1330" s="39"/>
      <c r="AD1330" s="40"/>
    </row>
    <row r="1331" s="35" customFormat="1" spans="3:30">
      <c r="C1331" s="38"/>
      <c r="F1331" s="52"/>
      <c r="G1331" s="52"/>
      <c r="P1331" s="52"/>
      <c r="Q1331" s="38"/>
      <c r="AC1331" s="39"/>
      <c r="AD1331" s="40"/>
    </row>
    <row r="1332" s="35" customFormat="1" spans="3:30">
      <c r="C1332" s="38"/>
      <c r="F1332" s="52"/>
      <c r="G1332" s="52"/>
      <c r="P1332" s="52"/>
      <c r="Q1332" s="38"/>
      <c r="AC1332" s="39"/>
      <c r="AD1332" s="40"/>
    </row>
    <row r="1333" s="35" customFormat="1" spans="3:30">
      <c r="C1333" s="38"/>
      <c r="F1333" s="52"/>
      <c r="G1333" s="52"/>
      <c r="P1333" s="52"/>
      <c r="Q1333" s="38"/>
      <c r="AC1333" s="39"/>
      <c r="AD1333" s="40"/>
    </row>
    <row r="1334" s="35" customFormat="1" spans="3:30">
      <c r="C1334" s="38"/>
      <c r="F1334" s="52"/>
      <c r="G1334" s="52"/>
      <c r="P1334" s="52"/>
      <c r="Q1334" s="38"/>
      <c r="AC1334" s="39"/>
      <c r="AD1334" s="40"/>
    </row>
    <row r="1335" s="35" customFormat="1" spans="3:30">
      <c r="C1335" s="38"/>
      <c r="F1335" s="52"/>
      <c r="G1335" s="52"/>
      <c r="P1335" s="52"/>
      <c r="Q1335" s="38"/>
      <c r="AC1335" s="39"/>
      <c r="AD1335" s="40"/>
    </row>
    <row r="1336" s="35" customFormat="1" spans="3:30">
      <c r="C1336" s="38"/>
      <c r="F1336" s="52"/>
      <c r="G1336" s="52"/>
      <c r="P1336" s="52"/>
      <c r="Q1336" s="38"/>
      <c r="AC1336" s="39"/>
      <c r="AD1336" s="40"/>
    </row>
    <row r="1337" s="35" customFormat="1" spans="3:30">
      <c r="C1337" s="38"/>
      <c r="F1337" s="52"/>
      <c r="G1337" s="52"/>
      <c r="P1337" s="52"/>
      <c r="Q1337" s="38"/>
      <c r="AC1337" s="39"/>
      <c r="AD1337" s="40"/>
    </row>
    <row r="1338" s="35" customFormat="1" spans="3:30">
      <c r="C1338" s="38"/>
      <c r="F1338" s="52"/>
      <c r="G1338" s="52"/>
      <c r="P1338" s="52"/>
      <c r="Q1338" s="38"/>
      <c r="AC1338" s="39"/>
      <c r="AD1338" s="40"/>
    </row>
    <row r="1339" s="35" customFormat="1" spans="3:30">
      <c r="C1339" s="38"/>
      <c r="F1339" s="52"/>
      <c r="G1339" s="52"/>
      <c r="P1339" s="52"/>
      <c r="Q1339" s="38"/>
      <c r="AC1339" s="39"/>
      <c r="AD1339" s="40"/>
    </row>
    <row r="1340" s="35" customFormat="1" spans="3:30">
      <c r="C1340" s="38"/>
      <c r="F1340" s="52"/>
      <c r="G1340" s="52"/>
      <c r="P1340" s="52"/>
      <c r="Q1340" s="38"/>
      <c r="AC1340" s="39"/>
      <c r="AD1340" s="40"/>
    </row>
    <row r="1341" s="35" customFormat="1" spans="3:30">
      <c r="C1341" s="38"/>
      <c r="F1341" s="52"/>
      <c r="G1341" s="52"/>
      <c r="P1341" s="52"/>
      <c r="Q1341" s="38"/>
      <c r="AC1341" s="39"/>
      <c r="AD1341" s="40"/>
    </row>
    <row r="1342" s="35" customFormat="1" spans="3:30">
      <c r="C1342" s="38"/>
      <c r="F1342" s="52"/>
      <c r="G1342" s="52"/>
      <c r="P1342" s="52"/>
      <c r="Q1342" s="38"/>
      <c r="AC1342" s="39"/>
      <c r="AD1342" s="40"/>
    </row>
    <row r="1343" s="35" customFormat="1" spans="3:30">
      <c r="C1343" s="38"/>
      <c r="F1343" s="52"/>
      <c r="G1343" s="52"/>
      <c r="P1343" s="52"/>
      <c r="Q1343" s="38"/>
      <c r="AC1343" s="39"/>
      <c r="AD1343" s="40"/>
    </row>
    <row r="1344" s="35" customFormat="1" spans="3:30">
      <c r="C1344" s="38"/>
      <c r="F1344" s="52"/>
      <c r="G1344" s="52"/>
      <c r="P1344" s="52"/>
      <c r="Q1344" s="38"/>
      <c r="AC1344" s="39"/>
      <c r="AD1344" s="40"/>
    </row>
    <row r="1345" s="35" customFormat="1" spans="3:30">
      <c r="C1345" s="38"/>
      <c r="F1345" s="52"/>
      <c r="G1345" s="52"/>
      <c r="P1345" s="52"/>
      <c r="Q1345" s="38"/>
      <c r="AC1345" s="39"/>
      <c r="AD1345" s="40"/>
    </row>
    <row r="1346" s="35" customFormat="1" spans="3:30">
      <c r="C1346" s="38"/>
      <c r="F1346" s="52"/>
      <c r="G1346" s="52"/>
      <c r="P1346" s="52"/>
      <c r="Q1346" s="38"/>
      <c r="AC1346" s="39"/>
      <c r="AD1346" s="40"/>
    </row>
    <row r="1347" s="35" customFormat="1" spans="3:30">
      <c r="C1347" s="38"/>
      <c r="F1347" s="52"/>
      <c r="G1347" s="52"/>
      <c r="P1347" s="52"/>
      <c r="Q1347" s="38"/>
      <c r="AC1347" s="39"/>
      <c r="AD1347" s="40"/>
    </row>
    <row r="1348" s="35" customFormat="1" spans="3:30">
      <c r="C1348" s="38"/>
      <c r="F1348" s="52"/>
      <c r="G1348" s="52"/>
      <c r="P1348" s="52"/>
      <c r="Q1348" s="38"/>
      <c r="AC1348" s="39"/>
      <c r="AD1348" s="40"/>
    </row>
    <row r="1349" s="35" customFormat="1" spans="3:30">
      <c r="C1349" s="38"/>
      <c r="F1349" s="52"/>
      <c r="G1349" s="52"/>
      <c r="P1349" s="52"/>
      <c r="Q1349" s="38"/>
      <c r="AC1349" s="39"/>
      <c r="AD1349" s="40"/>
    </row>
    <row r="1350" s="35" customFormat="1" spans="3:30">
      <c r="C1350" s="38"/>
      <c r="F1350" s="52"/>
      <c r="G1350" s="52"/>
      <c r="P1350" s="52"/>
      <c r="Q1350" s="38"/>
      <c r="AC1350" s="39"/>
      <c r="AD1350" s="40"/>
    </row>
    <row r="1351" s="35" customFormat="1" spans="3:30">
      <c r="C1351" s="38"/>
      <c r="F1351" s="52"/>
      <c r="G1351" s="52"/>
      <c r="P1351" s="52"/>
      <c r="Q1351" s="38"/>
      <c r="AC1351" s="39"/>
      <c r="AD1351" s="40"/>
    </row>
    <row r="1352" s="35" customFormat="1" spans="3:30">
      <c r="C1352" s="38"/>
      <c r="F1352" s="52"/>
      <c r="G1352" s="52"/>
      <c r="P1352" s="52"/>
      <c r="Q1352" s="38"/>
      <c r="AC1352" s="39"/>
      <c r="AD1352" s="40"/>
    </row>
    <row r="1353" s="35" customFormat="1" spans="3:30">
      <c r="C1353" s="38"/>
      <c r="F1353" s="52"/>
      <c r="G1353" s="52"/>
      <c r="P1353" s="52"/>
      <c r="Q1353" s="38"/>
      <c r="AC1353" s="39"/>
      <c r="AD1353" s="40"/>
    </row>
    <row r="1354" s="35" customFormat="1" spans="3:30">
      <c r="C1354" s="38"/>
      <c r="F1354" s="52"/>
      <c r="G1354" s="52"/>
      <c r="P1354" s="52"/>
      <c r="Q1354" s="38"/>
      <c r="AC1354" s="39"/>
      <c r="AD1354" s="40"/>
    </row>
    <row r="1355" s="35" customFormat="1" spans="3:30">
      <c r="C1355" s="38"/>
      <c r="F1355" s="52"/>
      <c r="G1355" s="52"/>
      <c r="P1355" s="52"/>
      <c r="Q1355" s="38"/>
      <c r="AC1355" s="39"/>
      <c r="AD1355" s="40"/>
    </row>
    <row r="1356" s="35" customFormat="1" spans="3:30">
      <c r="C1356" s="38"/>
      <c r="F1356" s="52"/>
      <c r="G1356" s="52"/>
      <c r="P1356" s="52"/>
      <c r="Q1356" s="38"/>
      <c r="AC1356" s="39"/>
      <c r="AD1356" s="40"/>
    </row>
    <row r="1357" s="35" customFormat="1" spans="3:30">
      <c r="C1357" s="38"/>
      <c r="F1357" s="52"/>
      <c r="G1357" s="52"/>
      <c r="P1357" s="52"/>
      <c r="Q1357" s="38"/>
      <c r="AC1357" s="39"/>
      <c r="AD1357" s="40"/>
    </row>
    <row r="1358" s="35" customFormat="1" spans="3:30">
      <c r="C1358" s="38"/>
      <c r="F1358" s="52"/>
      <c r="G1358" s="52"/>
      <c r="P1358" s="52"/>
      <c r="Q1358" s="38"/>
      <c r="AC1358" s="39"/>
      <c r="AD1358" s="40"/>
    </row>
    <row r="1359" s="35" customFormat="1" spans="3:30">
      <c r="C1359" s="38"/>
      <c r="F1359" s="52"/>
      <c r="G1359" s="52"/>
      <c r="P1359" s="52"/>
      <c r="Q1359" s="38"/>
      <c r="AC1359" s="39"/>
      <c r="AD1359" s="40"/>
    </row>
    <row r="1360" s="35" customFormat="1" spans="3:30">
      <c r="C1360" s="38"/>
      <c r="F1360" s="52"/>
      <c r="G1360" s="52"/>
      <c r="P1360" s="52"/>
      <c r="Q1360" s="38"/>
      <c r="AC1360" s="39"/>
      <c r="AD1360" s="40"/>
    </row>
    <row r="1361" s="35" customFormat="1" spans="3:30">
      <c r="C1361" s="38"/>
      <c r="F1361" s="52"/>
      <c r="G1361" s="52"/>
      <c r="P1361" s="52"/>
      <c r="Q1361" s="38"/>
      <c r="AC1361" s="39"/>
      <c r="AD1361" s="40"/>
    </row>
    <row r="1362" s="35" customFormat="1" spans="3:30">
      <c r="C1362" s="38"/>
      <c r="F1362" s="52"/>
      <c r="G1362" s="52"/>
      <c r="P1362" s="52"/>
      <c r="Q1362" s="38"/>
      <c r="AC1362" s="39"/>
      <c r="AD1362" s="40"/>
    </row>
    <row r="1363" s="35" customFormat="1" spans="3:30">
      <c r="C1363" s="38"/>
      <c r="F1363" s="52"/>
      <c r="G1363" s="52"/>
      <c r="P1363" s="52"/>
      <c r="Q1363" s="38"/>
      <c r="AC1363" s="39"/>
      <c r="AD1363" s="40"/>
    </row>
    <row r="1364" s="35" customFormat="1" spans="3:30">
      <c r="C1364" s="38"/>
      <c r="F1364" s="52"/>
      <c r="G1364" s="52"/>
      <c r="P1364" s="52"/>
      <c r="Q1364" s="38"/>
      <c r="AC1364" s="39"/>
      <c r="AD1364" s="40"/>
    </row>
    <row r="1365" s="35" customFormat="1" spans="3:30">
      <c r="C1365" s="38"/>
      <c r="F1365" s="52"/>
      <c r="G1365" s="52"/>
      <c r="P1365" s="52"/>
      <c r="Q1365" s="38"/>
      <c r="AC1365" s="39"/>
      <c r="AD1365" s="40"/>
    </row>
    <row r="1366" s="35" customFormat="1" spans="3:30">
      <c r="C1366" s="38"/>
      <c r="F1366" s="52"/>
      <c r="G1366" s="52"/>
      <c r="P1366" s="52"/>
      <c r="Q1366" s="38"/>
      <c r="AC1366" s="39"/>
      <c r="AD1366" s="40"/>
    </row>
    <row r="1367" s="35" customFormat="1" spans="3:30">
      <c r="C1367" s="38"/>
      <c r="F1367" s="52"/>
      <c r="G1367" s="52"/>
      <c r="P1367" s="52"/>
      <c r="Q1367" s="38"/>
      <c r="AC1367" s="39"/>
      <c r="AD1367" s="40"/>
    </row>
    <row r="1368" s="35" customFormat="1" spans="3:30">
      <c r="C1368" s="38"/>
      <c r="F1368" s="52"/>
      <c r="G1368" s="52"/>
      <c r="P1368" s="52"/>
      <c r="Q1368" s="38"/>
      <c r="AC1368" s="39"/>
      <c r="AD1368" s="40"/>
    </row>
    <row r="1369" s="35" customFormat="1" spans="3:30">
      <c r="C1369" s="38"/>
      <c r="F1369" s="52"/>
      <c r="G1369" s="52"/>
      <c r="P1369" s="52"/>
      <c r="Q1369" s="38"/>
      <c r="AC1369" s="39"/>
      <c r="AD1369" s="40"/>
    </row>
    <row r="1370" s="35" customFormat="1" spans="3:30">
      <c r="C1370" s="38"/>
      <c r="F1370" s="52"/>
      <c r="G1370" s="52"/>
      <c r="P1370" s="52"/>
      <c r="Q1370" s="38"/>
      <c r="AC1370" s="39"/>
      <c r="AD1370" s="40"/>
    </row>
    <row r="1371" s="35" customFormat="1" spans="3:30">
      <c r="C1371" s="38"/>
      <c r="F1371" s="52"/>
      <c r="G1371" s="52"/>
      <c r="P1371" s="52"/>
      <c r="Q1371" s="38"/>
      <c r="AC1371" s="39"/>
      <c r="AD1371" s="40"/>
    </row>
    <row r="1372" s="35" customFormat="1" spans="3:30">
      <c r="C1372" s="38"/>
      <c r="F1372" s="52"/>
      <c r="G1372" s="52"/>
      <c r="P1372" s="52"/>
      <c r="Q1372" s="38"/>
      <c r="AC1372" s="39"/>
      <c r="AD1372" s="40"/>
    </row>
    <row r="1373" s="35" customFormat="1" spans="3:30">
      <c r="C1373" s="38"/>
      <c r="F1373" s="52"/>
      <c r="G1373" s="52"/>
      <c r="P1373" s="52"/>
      <c r="Q1373" s="38"/>
      <c r="AC1373" s="39"/>
      <c r="AD1373" s="40"/>
    </row>
    <row r="1374" s="35" customFormat="1" spans="3:30">
      <c r="C1374" s="38"/>
      <c r="F1374" s="52"/>
      <c r="G1374" s="52"/>
      <c r="P1374" s="52"/>
      <c r="Q1374" s="38"/>
      <c r="AC1374" s="39"/>
      <c r="AD1374" s="40"/>
    </row>
    <row r="1375" s="35" customFormat="1" spans="3:30">
      <c r="C1375" s="38"/>
      <c r="F1375" s="52"/>
      <c r="G1375" s="52"/>
      <c r="P1375" s="52"/>
      <c r="Q1375" s="38"/>
      <c r="AC1375" s="39"/>
      <c r="AD1375" s="40"/>
    </row>
    <row r="1376" s="35" customFormat="1" spans="3:30">
      <c r="C1376" s="38"/>
      <c r="F1376" s="52"/>
      <c r="G1376" s="52"/>
      <c r="P1376" s="52"/>
      <c r="Q1376" s="38"/>
      <c r="AC1376" s="39"/>
      <c r="AD1376" s="40"/>
    </row>
    <row r="1377" s="35" customFormat="1" spans="3:30">
      <c r="C1377" s="38"/>
      <c r="F1377" s="52"/>
      <c r="G1377" s="52"/>
      <c r="P1377" s="52"/>
      <c r="Q1377" s="38"/>
      <c r="AC1377" s="39"/>
      <c r="AD1377" s="40"/>
    </row>
    <row r="1378" s="35" customFormat="1" spans="3:30">
      <c r="C1378" s="38"/>
      <c r="F1378" s="52"/>
      <c r="G1378" s="52"/>
      <c r="P1378" s="52"/>
      <c r="Q1378" s="38"/>
      <c r="AC1378" s="39"/>
      <c r="AD1378" s="40"/>
    </row>
    <row r="1379" s="35" customFormat="1" spans="3:30">
      <c r="C1379" s="38"/>
      <c r="F1379" s="52"/>
      <c r="G1379" s="52"/>
      <c r="P1379" s="52"/>
      <c r="Q1379" s="38"/>
      <c r="AC1379" s="39"/>
      <c r="AD1379" s="40"/>
    </row>
    <row r="1380" s="35" customFormat="1" spans="3:30">
      <c r="C1380" s="38"/>
      <c r="F1380" s="52"/>
      <c r="G1380" s="52"/>
      <c r="P1380" s="52"/>
      <c r="Q1380" s="38"/>
      <c r="AC1380" s="39"/>
      <c r="AD1380" s="40"/>
    </row>
    <row r="1381" s="35" customFormat="1" spans="3:30">
      <c r="C1381" s="38"/>
      <c r="F1381" s="52"/>
      <c r="G1381" s="52"/>
      <c r="P1381" s="52"/>
      <c r="Q1381" s="38"/>
      <c r="AC1381" s="39"/>
      <c r="AD1381" s="40"/>
    </row>
    <row r="1382" s="35" customFormat="1" spans="3:30">
      <c r="C1382" s="38"/>
      <c r="F1382" s="52"/>
      <c r="G1382" s="52"/>
      <c r="P1382" s="52"/>
      <c r="Q1382" s="38"/>
      <c r="AC1382" s="39"/>
      <c r="AD1382" s="40"/>
    </row>
    <row r="1383" s="35" customFormat="1" spans="3:30">
      <c r="C1383" s="38"/>
      <c r="F1383" s="52"/>
      <c r="G1383" s="52"/>
      <c r="P1383" s="52"/>
      <c r="Q1383" s="38"/>
      <c r="AC1383" s="39"/>
      <c r="AD1383" s="40"/>
    </row>
    <row r="1384" s="35" customFormat="1" spans="3:30">
      <c r="C1384" s="38"/>
      <c r="F1384" s="52"/>
      <c r="G1384" s="52"/>
      <c r="P1384" s="52"/>
      <c r="Q1384" s="38"/>
      <c r="AC1384" s="39"/>
      <c r="AD1384" s="40"/>
    </row>
    <row r="1385" s="35" customFormat="1" spans="3:30">
      <c r="C1385" s="38"/>
      <c r="F1385" s="52"/>
      <c r="G1385" s="52"/>
      <c r="P1385" s="52"/>
      <c r="Q1385" s="38"/>
      <c r="AC1385" s="39"/>
      <c r="AD1385" s="40"/>
    </row>
    <row r="1386" s="35" customFormat="1" spans="3:30">
      <c r="C1386" s="38"/>
      <c r="F1386" s="52"/>
      <c r="G1386" s="52"/>
      <c r="P1386" s="52"/>
      <c r="Q1386" s="38"/>
      <c r="AC1386" s="39"/>
      <c r="AD1386" s="40"/>
    </row>
    <row r="1387" s="35" customFormat="1" spans="3:30">
      <c r="C1387" s="38"/>
      <c r="F1387" s="52"/>
      <c r="G1387" s="52"/>
      <c r="P1387" s="52"/>
      <c r="Q1387" s="38"/>
      <c r="AC1387" s="39"/>
      <c r="AD1387" s="40"/>
    </row>
    <row r="1388" s="35" customFormat="1" spans="3:30">
      <c r="C1388" s="38"/>
      <c r="F1388" s="52"/>
      <c r="G1388" s="52"/>
      <c r="P1388" s="52"/>
      <c r="Q1388" s="38"/>
      <c r="AC1388" s="39"/>
      <c r="AD1388" s="40"/>
    </row>
    <row r="1389" s="35" customFormat="1" spans="3:30">
      <c r="C1389" s="38"/>
      <c r="F1389" s="52"/>
      <c r="G1389" s="52"/>
      <c r="P1389" s="52"/>
      <c r="Q1389" s="38"/>
      <c r="AC1389" s="39"/>
      <c r="AD1389" s="40"/>
    </row>
    <row r="1390" s="35" customFormat="1" spans="3:30">
      <c r="C1390" s="38"/>
      <c r="F1390" s="52"/>
      <c r="G1390" s="52"/>
      <c r="P1390" s="52"/>
      <c r="Q1390" s="38"/>
      <c r="AC1390" s="39"/>
      <c r="AD1390" s="40"/>
    </row>
    <row r="1391" s="35" customFormat="1" spans="3:30">
      <c r="C1391" s="38"/>
      <c r="F1391" s="52"/>
      <c r="G1391" s="52"/>
      <c r="P1391" s="52"/>
      <c r="Q1391" s="38"/>
      <c r="AC1391" s="39"/>
      <c r="AD1391" s="40"/>
    </row>
    <row r="1392" s="35" customFormat="1" spans="3:30">
      <c r="C1392" s="38"/>
      <c r="F1392" s="52"/>
      <c r="G1392" s="52"/>
      <c r="P1392" s="52"/>
      <c r="Q1392" s="38"/>
      <c r="AC1392" s="39"/>
      <c r="AD1392" s="40"/>
    </row>
    <row r="1393" s="35" customFormat="1" spans="3:30">
      <c r="C1393" s="38"/>
      <c r="F1393" s="52"/>
      <c r="G1393" s="52"/>
      <c r="P1393" s="52"/>
      <c r="Q1393" s="38"/>
      <c r="AC1393" s="39"/>
      <c r="AD1393" s="40"/>
    </row>
    <row r="1394" s="35" customFormat="1" spans="3:30">
      <c r="C1394" s="38"/>
      <c r="F1394" s="52"/>
      <c r="G1394" s="52"/>
      <c r="P1394" s="52"/>
      <c r="Q1394" s="38"/>
      <c r="AC1394" s="39"/>
      <c r="AD1394" s="40"/>
    </row>
    <row r="1395" s="35" customFormat="1" spans="3:30">
      <c r="C1395" s="38"/>
      <c r="F1395" s="52"/>
      <c r="G1395" s="52"/>
      <c r="P1395" s="52"/>
      <c r="Q1395" s="38"/>
      <c r="AC1395" s="39"/>
      <c r="AD1395" s="40"/>
    </row>
    <row r="1396" s="35" customFormat="1" spans="3:30">
      <c r="C1396" s="38"/>
      <c r="F1396" s="52"/>
      <c r="G1396" s="52"/>
      <c r="P1396" s="52"/>
      <c r="Q1396" s="38"/>
      <c r="AC1396" s="39"/>
      <c r="AD1396" s="40"/>
    </row>
    <row r="1397" s="35" customFormat="1" spans="3:30">
      <c r="C1397" s="38"/>
      <c r="F1397" s="52"/>
      <c r="G1397" s="52"/>
      <c r="P1397" s="52"/>
      <c r="Q1397" s="38"/>
      <c r="AC1397" s="39"/>
      <c r="AD1397" s="40"/>
    </row>
    <row r="1398" s="35" customFormat="1" spans="3:30">
      <c r="C1398" s="38"/>
      <c r="F1398" s="52"/>
      <c r="G1398" s="52"/>
      <c r="P1398" s="52"/>
      <c r="Q1398" s="38"/>
      <c r="AC1398" s="39"/>
      <c r="AD1398" s="40"/>
    </row>
    <row r="1399" s="35" customFormat="1" spans="3:30">
      <c r="C1399" s="38"/>
      <c r="F1399" s="52"/>
      <c r="G1399" s="52"/>
      <c r="P1399" s="52"/>
      <c r="Q1399" s="38"/>
      <c r="AC1399" s="39"/>
      <c r="AD1399" s="40"/>
    </row>
    <row r="1400" s="35" customFormat="1" spans="3:30">
      <c r="C1400" s="38"/>
      <c r="F1400" s="52"/>
      <c r="G1400" s="52"/>
      <c r="P1400" s="52"/>
      <c r="Q1400" s="38"/>
      <c r="AC1400" s="39"/>
      <c r="AD1400" s="40"/>
    </row>
    <row r="1401" s="35" customFormat="1" spans="3:30">
      <c r="C1401" s="38"/>
      <c r="F1401" s="52"/>
      <c r="G1401" s="52"/>
      <c r="P1401" s="52"/>
      <c r="Q1401" s="38"/>
      <c r="AC1401" s="39"/>
      <c r="AD1401" s="40"/>
    </row>
    <row r="1402" s="35" customFormat="1" spans="3:30">
      <c r="C1402" s="38"/>
      <c r="F1402" s="52"/>
      <c r="G1402" s="52"/>
      <c r="P1402" s="52"/>
      <c r="Q1402" s="38"/>
      <c r="AC1402" s="39"/>
      <c r="AD1402" s="40"/>
    </row>
    <row r="1403" s="35" customFormat="1" spans="3:30">
      <c r="C1403" s="38"/>
      <c r="F1403" s="52"/>
      <c r="G1403" s="52"/>
      <c r="P1403" s="52"/>
      <c r="Q1403" s="38"/>
      <c r="AC1403" s="39"/>
      <c r="AD1403" s="40"/>
    </row>
    <row r="1404" s="35" customFormat="1" spans="3:30">
      <c r="C1404" s="38"/>
      <c r="F1404" s="52"/>
      <c r="G1404" s="52"/>
      <c r="P1404" s="52"/>
      <c r="Q1404" s="38"/>
      <c r="AC1404" s="39"/>
      <c r="AD1404" s="40"/>
    </row>
    <row r="1405" s="35" customFormat="1" spans="3:30">
      <c r="C1405" s="38"/>
      <c r="F1405" s="52"/>
      <c r="G1405" s="52"/>
      <c r="P1405" s="52"/>
      <c r="Q1405" s="38"/>
      <c r="AC1405" s="39"/>
      <c r="AD1405" s="40"/>
    </row>
    <row r="1406" s="35" customFormat="1" spans="3:30">
      <c r="C1406" s="38"/>
      <c r="F1406" s="52"/>
      <c r="G1406" s="52"/>
      <c r="P1406" s="52"/>
      <c r="Q1406" s="38"/>
      <c r="AC1406" s="39"/>
      <c r="AD1406" s="40"/>
    </row>
    <row r="1407" s="35" customFormat="1" spans="3:30">
      <c r="C1407" s="38"/>
      <c r="F1407" s="52"/>
      <c r="G1407" s="52"/>
      <c r="P1407" s="52"/>
      <c r="Q1407" s="38"/>
      <c r="AC1407" s="39"/>
      <c r="AD1407" s="40"/>
    </row>
    <row r="1408" s="35" customFormat="1" spans="3:30">
      <c r="C1408" s="38"/>
      <c r="F1408" s="52"/>
      <c r="G1408" s="52"/>
      <c r="P1408" s="52"/>
      <c r="Q1408" s="38"/>
      <c r="AC1408" s="39"/>
      <c r="AD1408" s="40"/>
    </row>
    <row r="1409" s="35" customFormat="1" spans="3:30">
      <c r="C1409" s="38"/>
      <c r="F1409" s="52"/>
      <c r="G1409" s="52"/>
      <c r="P1409" s="52"/>
      <c r="Q1409" s="38"/>
      <c r="AC1409" s="39"/>
      <c r="AD1409" s="40"/>
    </row>
    <row r="1410" s="35" customFormat="1" spans="3:30">
      <c r="C1410" s="38"/>
      <c r="F1410" s="52"/>
      <c r="G1410" s="52"/>
      <c r="P1410" s="52"/>
      <c r="Q1410" s="38"/>
      <c r="AC1410" s="39"/>
      <c r="AD1410" s="40"/>
    </row>
    <row r="1411" s="35" customFormat="1" spans="3:30">
      <c r="C1411" s="38"/>
      <c r="F1411" s="52"/>
      <c r="G1411" s="52"/>
      <c r="P1411" s="52"/>
      <c r="Q1411" s="38"/>
      <c r="AC1411" s="39"/>
      <c r="AD1411" s="40"/>
    </row>
    <row r="1412" s="35" customFormat="1" spans="3:30">
      <c r="C1412" s="38"/>
      <c r="F1412" s="52"/>
      <c r="G1412" s="52"/>
      <c r="P1412" s="52"/>
      <c r="Q1412" s="38"/>
      <c r="AC1412" s="39"/>
      <c r="AD1412" s="40"/>
    </row>
    <row r="1413" s="35" customFormat="1" spans="3:30">
      <c r="C1413" s="38"/>
      <c r="F1413" s="52"/>
      <c r="G1413" s="52"/>
      <c r="P1413" s="52"/>
      <c r="Q1413" s="38"/>
      <c r="AC1413" s="39"/>
      <c r="AD1413" s="40"/>
    </row>
    <row r="1414" s="35" customFormat="1" spans="3:30">
      <c r="C1414" s="38"/>
      <c r="F1414" s="52"/>
      <c r="G1414" s="52"/>
      <c r="P1414" s="52"/>
      <c r="Q1414" s="38"/>
      <c r="AC1414" s="39"/>
      <c r="AD1414" s="40"/>
    </row>
    <row r="1415" s="35" customFormat="1" spans="3:30">
      <c r="C1415" s="38"/>
      <c r="F1415" s="52"/>
      <c r="G1415" s="52"/>
      <c r="P1415" s="52"/>
      <c r="Q1415" s="38"/>
      <c r="AC1415" s="39"/>
      <c r="AD1415" s="40"/>
    </row>
    <row r="1416" s="35" customFormat="1" spans="3:30">
      <c r="C1416" s="38"/>
      <c r="F1416" s="52"/>
      <c r="G1416" s="52"/>
      <c r="P1416" s="52"/>
      <c r="Q1416" s="38"/>
      <c r="AC1416" s="39"/>
      <c r="AD1416" s="40"/>
    </row>
    <row r="1417" s="35" customFormat="1" spans="3:30">
      <c r="C1417" s="38"/>
      <c r="F1417" s="52"/>
      <c r="G1417" s="52"/>
      <c r="P1417" s="52"/>
      <c r="Q1417" s="38"/>
      <c r="AC1417" s="39"/>
      <c r="AD1417" s="40"/>
    </row>
    <row r="1418" s="35" customFormat="1" spans="3:30">
      <c r="C1418" s="38"/>
      <c r="F1418" s="52"/>
      <c r="G1418" s="52"/>
      <c r="P1418" s="52"/>
      <c r="Q1418" s="38"/>
      <c r="AC1418" s="39"/>
      <c r="AD1418" s="40"/>
    </row>
    <row r="1419" s="35" customFormat="1" spans="3:30">
      <c r="C1419" s="38"/>
      <c r="F1419" s="52"/>
      <c r="G1419" s="52"/>
      <c r="P1419" s="52"/>
      <c r="Q1419" s="38"/>
      <c r="AC1419" s="39"/>
      <c r="AD1419" s="40"/>
    </row>
    <row r="1420" s="35" customFormat="1" spans="3:30">
      <c r="C1420" s="38"/>
      <c r="F1420" s="52"/>
      <c r="G1420" s="52"/>
      <c r="P1420" s="52"/>
      <c r="Q1420" s="38"/>
      <c r="AC1420" s="39"/>
      <c r="AD1420" s="40"/>
    </row>
    <row r="1421" s="35" customFormat="1" spans="3:30">
      <c r="C1421" s="38"/>
      <c r="F1421" s="52"/>
      <c r="G1421" s="52"/>
      <c r="P1421" s="52"/>
      <c r="Q1421" s="38"/>
      <c r="AC1421" s="39"/>
      <c r="AD1421" s="40"/>
    </row>
    <row r="1422" s="35" customFormat="1" spans="3:30">
      <c r="C1422" s="38"/>
      <c r="F1422" s="52"/>
      <c r="G1422" s="52"/>
      <c r="P1422" s="52"/>
      <c r="Q1422" s="38"/>
      <c r="AC1422" s="39"/>
      <c r="AD1422" s="40"/>
    </row>
    <row r="1423" s="35" customFormat="1" spans="3:30">
      <c r="C1423" s="38"/>
      <c r="F1423" s="52"/>
      <c r="G1423" s="52"/>
      <c r="P1423" s="52"/>
      <c r="Q1423" s="38"/>
      <c r="AC1423" s="39"/>
      <c r="AD1423" s="40"/>
    </row>
    <row r="1424" s="35" customFormat="1" spans="3:30">
      <c r="C1424" s="38"/>
      <c r="F1424" s="52"/>
      <c r="G1424" s="52"/>
      <c r="P1424" s="52"/>
      <c r="Q1424" s="38"/>
      <c r="AC1424" s="39"/>
      <c r="AD1424" s="40"/>
    </row>
    <row r="1425" s="35" customFormat="1" spans="3:30">
      <c r="C1425" s="38"/>
      <c r="F1425" s="52"/>
      <c r="G1425" s="52"/>
      <c r="P1425" s="52"/>
      <c r="Q1425" s="38"/>
      <c r="AC1425" s="39"/>
      <c r="AD1425" s="40"/>
    </row>
    <row r="1426" s="35" customFormat="1" spans="3:30">
      <c r="C1426" s="38"/>
      <c r="F1426" s="52"/>
      <c r="G1426" s="52"/>
      <c r="P1426" s="52"/>
      <c r="Q1426" s="38"/>
      <c r="AC1426" s="39"/>
      <c r="AD1426" s="40"/>
    </row>
    <row r="1427" s="35" customFormat="1" spans="3:30">
      <c r="C1427" s="38"/>
      <c r="F1427" s="52"/>
      <c r="G1427" s="52"/>
      <c r="P1427" s="52"/>
      <c r="Q1427" s="38"/>
      <c r="AC1427" s="39"/>
      <c r="AD1427" s="40"/>
    </row>
    <row r="1428" s="35" customFormat="1" spans="3:30">
      <c r="C1428" s="38"/>
      <c r="F1428" s="52"/>
      <c r="G1428" s="52"/>
      <c r="P1428" s="52"/>
      <c r="Q1428" s="38"/>
      <c r="AC1428" s="39"/>
      <c r="AD1428" s="40"/>
    </row>
    <row r="1429" s="35" customFormat="1" spans="3:30">
      <c r="C1429" s="38"/>
      <c r="F1429" s="52"/>
      <c r="G1429" s="52"/>
      <c r="P1429" s="52"/>
      <c r="Q1429" s="38"/>
      <c r="AC1429" s="39"/>
      <c r="AD1429" s="40"/>
    </row>
    <row r="1430" s="35" customFormat="1" spans="3:30">
      <c r="C1430" s="38"/>
      <c r="F1430" s="52"/>
      <c r="G1430" s="52"/>
      <c r="P1430" s="52"/>
      <c r="Q1430" s="38"/>
      <c r="AC1430" s="39"/>
      <c r="AD1430" s="40"/>
    </row>
    <row r="1431" s="35" customFormat="1" spans="3:30">
      <c r="C1431" s="38"/>
      <c r="F1431" s="52"/>
      <c r="G1431" s="52"/>
      <c r="P1431" s="52"/>
      <c r="Q1431" s="38"/>
      <c r="AC1431" s="39"/>
      <c r="AD1431" s="40"/>
    </row>
    <row r="1432" s="35" customFormat="1" spans="3:30">
      <c r="C1432" s="38"/>
      <c r="F1432" s="52"/>
      <c r="G1432" s="52"/>
      <c r="P1432" s="52"/>
      <c r="Q1432" s="38"/>
      <c r="AC1432" s="39"/>
      <c r="AD1432" s="40"/>
    </row>
    <row r="1433" s="35" customFormat="1" spans="3:30">
      <c r="C1433" s="38"/>
      <c r="F1433" s="52"/>
      <c r="G1433" s="52"/>
      <c r="P1433" s="52"/>
      <c r="Q1433" s="38"/>
      <c r="AC1433" s="39"/>
      <c r="AD1433" s="40"/>
    </row>
    <row r="1434" s="35" customFormat="1" spans="3:30">
      <c r="C1434" s="38"/>
      <c r="F1434" s="52"/>
      <c r="G1434" s="52"/>
      <c r="P1434" s="52"/>
      <c r="Q1434" s="38"/>
      <c r="AC1434" s="39"/>
      <c r="AD1434" s="40"/>
    </row>
    <row r="1435" s="35" customFormat="1" spans="3:30">
      <c r="C1435" s="38"/>
      <c r="F1435" s="52"/>
      <c r="G1435" s="52"/>
      <c r="P1435" s="52"/>
      <c r="Q1435" s="38"/>
      <c r="AC1435" s="39"/>
      <c r="AD1435" s="40"/>
    </row>
    <row r="1436" s="35" customFormat="1" spans="3:30">
      <c r="C1436" s="38"/>
      <c r="F1436" s="52"/>
      <c r="G1436" s="52"/>
      <c r="P1436" s="52"/>
      <c r="Q1436" s="38"/>
      <c r="AC1436" s="39"/>
      <c r="AD1436" s="40"/>
    </row>
    <row r="1437" s="35" customFormat="1" spans="3:30">
      <c r="C1437" s="38"/>
      <c r="F1437" s="52"/>
      <c r="G1437" s="52"/>
      <c r="P1437" s="52"/>
      <c r="Q1437" s="38"/>
      <c r="AC1437" s="39"/>
      <c r="AD1437" s="40"/>
    </row>
    <row r="1438" s="35" customFormat="1" spans="3:30">
      <c r="C1438" s="38"/>
      <c r="F1438" s="52"/>
      <c r="G1438" s="52"/>
      <c r="P1438" s="52"/>
      <c r="Q1438" s="38"/>
      <c r="AC1438" s="39"/>
      <c r="AD1438" s="40"/>
    </row>
    <row r="1439" s="35" customFormat="1" spans="3:30">
      <c r="C1439" s="38"/>
      <c r="F1439" s="52"/>
      <c r="G1439" s="52"/>
      <c r="P1439" s="52"/>
      <c r="Q1439" s="38"/>
      <c r="AC1439" s="39"/>
      <c r="AD1439" s="40"/>
    </row>
    <row r="1440" s="35" customFormat="1" spans="3:30">
      <c r="C1440" s="38"/>
      <c r="F1440" s="52"/>
      <c r="G1440" s="52"/>
      <c r="P1440" s="52"/>
      <c r="Q1440" s="38"/>
      <c r="AC1440" s="39"/>
      <c r="AD1440" s="40"/>
    </row>
    <row r="1441" s="35" customFormat="1" spans="3:30">
      <c r="C1441" s="38"/>
      <c r="F1441" s="52"/>
      <c r="G1441" s="52"/>
      <c r="P1441" s="52"/>
      <c r="Q1441" s="38"/>
      <c r="AC1441" s="39"/>
      <c r="AD1441" s="40"/>
    </row>
    <row r="1442" s="35" customFormat="1" spans="3:30">
      <c r="C1442" s="38"/>
      <c r="F1442" s="52"/>
      <c r="G1442" s="52"/>
      <c r="P1442" s="52"/>
      <c r="Q1442" s="38"/>
      <c r="AC1442" s="39"/>
      <c r="AD1442" s="40"/>
    </row>
    <row r="1443" s="35" customFormat="1" spans="3:30">
      <c r="C1443" s="38"/>
      <c r="F1443" s="52"/>
      <c r="G1443" s="52"/>
      <c r="P1443" s="52"/>
      <c r="Q1443" s="38"/>
      <c r="AC1443" s="39"/>
      <c r="AD1443" s="40"/>
    </row>
    <row r="1444" s="35" customFormat="1" spans="3:30">
      <c r="C1444" s="38"/>
      <c r="F1444" s="52"/>
      <c r="G1444" s="52"/>
      <c r="P1444" s="52"/>
      <c r="Q1444" s="38"/>
      <c r="AC1444" s="39"/>
      <c r="AD1444" s="40"/>
    </row>
    <row r="1445" s="35" customFormat="1" spans="3:30">
      <c r="C1445" s="38"/>
      <c r="F1445" s="52"/>
      <c r="G1445" s="52"/>
      <c r="P1445" s="52"/>
      <c r="Q1445" s="38"/>
      <c r="AC1445" s="39"/>
      <c r="AD1445" s="40"/>
    </row>
    <row r="1446" s="35" customFormat="1" spans="3:30">
      <c r="C1446" s="38"/>
      <c r="F1446" s="52"/>
      <c r="G1446" s="52"/>
      <c r="P1446" s="52"/>
      <c r="Q1446" s="38"/>
      <c r="AC1446" s="39"/>
      <c r="AD1446" s="40"/>
    </row>
    <row r="1447" s="35" customFormat="1" spans="3:30">
      <c r="C1447" s="38"/>
      <c r="F1447" s="52"/>
      <c r="G1447" s="52"/>
      <c r="P1447" s="52"/>
      <c r="Q1447" s="38"/>
      <c r="AC1447" s="39"/>
      <c r="AD1447" s="40"/>
    </row>
    <row r="1448" s="35" customFormat="1" spans="3:30">
      <c r="C1448" s="38"/>
      <c r="F1448" s="52"/>
      <c r="G1448" s="52"/>
      <c r="P1448" s="52"/>
      <c r="Q1448" s="38"/>
      <c r="AC1448" s="39"/>
      <c r="AD1448" s="40"/>
    </row>
    <row r="1449" s="35" customFormat="1" spans="3:30">
      <c r="C1449" s="38"/>
      <c r="F1449" s="52"/>
      <c r="G1449" s="52"/>
      <c r="P1449" s="52"/>
      <c r="Q1449" s="38"/>
      <c r="AC1449" s="39"/>
      <c r="AD1449" s="40"/>
    </row>
    <row r="1450" s="35" customFormat="1" spans="3:30">
      <c r="C1450" s="38"/>
      <c r="F1450" s="52"/>
      <c r="G1450" s="52"/>
      <c r="P1450" s="52"/>
      <c r="Q1450" s="38"/>
      <c r="AC1450" s="39"/>
      <c r="AD1450" s="40"/>
    </row>
    <row r="1451" s="35" customFormat="1" spans="3:30">
      <c r="C1451" s="38"/>
      <c r="F1451" s="52"/>
      <c r="G1451" s="52"/>
      <c r="P1451" s="52"/>
      <c r="Q1451" s="38"/>
      <c r="AC1451" s="39"/>
      <c r="AD1451" s="40"/>
    </row>
    <row r="1452" s="35" customFormat="1" spans="3:30">
      <c r="C1452" s="38"/>
      <c r="F1452" s="52"/>
      <c r="G1452" s="52"/>
      <c r="P1452" s="52"/>
      <c r="Q1452" s="38"/>
      <c r="AC1452" s="39"/>
      <c r="AD1452" s="40"/>
    </row>
    <row r="1453" s="35" customFormat="1" spans="3:30">
      <c r="C1453" s="38"/>
      <c r="F1453" s="52"/>
      <c r="G1453" s="52"/>
      <c r="P1453" s="52"/>
      <c r="Q1453" s="38"/>
      <c r="AC1453" s="39"/>
      <c r="AD1453" s="40"/>
    </row>
    <row r="1454" s="35" customFormat="1" spans="3:30">
      <c r="C1454" s="38"/>
      <c r="F1454" s="52"/>
      <c r="G1454" s="52"/>
      <c r="P1454" s="52"/>
      <c r="Q1454" s="38"/>
      <c r="AC1454" s="39"/>
      <c r="AD1454" s="40"/>
    </row>
    <row r="1455" s="35" customFormat="1" spans="3:30">
      <c r="C1455" s="38"/>
      <c r="F1455" s="52"/>
      <c r="G1455" s="52"/>
      <c r="P1455" s="52"/>
      <c r="Q1455" s="38"/>
      <c r="AC1455" s="39"/>
      <c r="AD1455" s="40"/>
    </row>
    <row r="1456" s="35" customFormat="1" spans="3:30">
      <c r="C1456" s="38"/>
      <c r="F1456" s="52"/>
      <c r="G1456" s="52"/>
      <c r="P1456" s="52"/>
      <c r="Q1456" s="38"/>
      <c r="AC1456" s="39"/>
      <c r="AD1456" s="40"/>
    </row>
    <row r="1457" s="35" customFormat="1" spans="3:30">
      <c r="C1457" s="38"/>
      <c r="F1457" s="52"/>
      <c r="G1457" s="52"/>
      <c r="P1457" s="52"/>
      <c r="Q1457" s="38"/>
      <c r="AC1457" s="39"/>
      <c r="AD1457" s="40"/>
    </row>
    <row r="1458" s="35" customFormat="1" spans="3:30">
      <c r="C1458" s="38"/>
      <c r="F1458" s="52"/>
      <c r="G1458" s="52"/>
      <c r="P1458" s="52"/>
      <c r="Q1458" s="38"/>
      <c r="AC1458" s="39"/>
      <c r="AD1458" s="40"/>
    </row>
    <row r="1459" s="35" customFormat="1" spans="3:30">
      <c r="C1459" s="38"/>
      <c r="F1459" s="52"/>
      <c r="G1459" s="52"/>
      <c r="P1459" s="52"/>
      <c r="Q1459" s="38"/>
      <c r="AC1459" s="39"/>
      <c r="AD1459" s="40"/>
    </row>
    <row r="1460" s="35" customFormat="1" spans="3:30">
      <c r="C1460" s="38"/>
      <c r="F1460" s="52"/>
      <c r="G1460" s="52"/>
      <c r="P1460" s="52"/>
      <c r="Q1460" s="38"/>
      <c r="AC1460" s="39"/>
      <c r="AD1460" s="40"/>
    </row>
    <row r="1461" s="35" customFormat="1" spans="3:30">
      <c r="C1461" s="38"/>
      <c r="F1461" s="52"/>
      <c r="G1461" s="52"/>
      <c r="P1461" s="52"/>
      <c r="Q1461" s="38"/>
      <c r="AC1461" s="39"/>
      <c r="AD1461" s="40"/>
    </row>
    <row r="1462" s="35" customFormat="1" spans="3:30">
      <c r="C1462" s="38"/>
      <c r="F1462" s="52"/>
      <c r="G1462" s="52"/>
      <c r="P1462" s="52"/>
      <c r="Q1462" s="38"/>
      <c r="AC1462" s="39"/>
      <c r="AD1462" s="40"/>
    </row>
    <row r="1463" s="35" customFormat="1" spans="3:30">
      <c r="C1463" s="38"/>
      <c r="F1463" s="52"/>
      <c r="G1463" s="52"/>
      <c r="P1463" s="52"/>
      <c r="Q1463" s="38"/>
      <c r="AC1463" s="39"/>
      <c r="AD1463" s="40"/>
    </row>
    <row r="1464" s="35" customFormat="1" spans="3:30">
      <c r="C1464" s="38"/>
      <c r="F1464" s="52"/>
      <c r="G1464" s="52"/>
      <c r="P1464" s="52"/>
      <c r="Q1464" s="38"/>
      <c r="AC1464" s="39"/>
      <c r="AD1464" s="40"/>
    </row>
    <row r="1465" s="35" customFormat="1" spans="3:30">
      <c r="C1465" s="38"/>
      <c r="F1465" s="52"/>
      <c r="G1465" s="52"/>
      <c r="P1465" s="52"/>
      <c r="Q1465" s="38"/>
      <c r="AC1465" s="39"/>
      <c r="AD1465" s="40"/>
    </row>
    <row r="1466" s="35" customFormat="1" spans="3:30">
      <c r="C1466" s="38"/>
      <c r="F1466" s="52"/>
      <c r="G1466" s="52"/>
      <c r="P1466" s="52"/>
      <c r="Q1466" s="38"/>
      <c r="AC1466" s="39"/>
      <c r="AD1466" s="40"/>
    </row>
    <row r="1467" s="35" customFormat="1" spans="3:30">
      <c r="C1467" s="38"/>
      <c r="F1467" s="52"/>
      <c r="G1467" s="52"/>
      <c r="P1467" s="52"/>
      <c r="Q1467" s="38"/>
      <c r="AC1467" s="39"/>
      <c r="AD1467" s="40"/>
    </row>
    <row r="1468" s="35" customFormat="1" spans="3:30">
      <c r="C1468" s="38"/>
      <c r="F1468" s="52"/>
      <c r="G1468" s="52"/>
      <c r="P1468" s="52"/>
      <c r="Q1468" s="38"/>
      <c r="AC1468" s="39"/>
      <c r="AD1468" s="40"/>
    </row>
    <row r="1469" s="35" customFormat="1" spans="3:30">
      <c r="C1469" s="38"/>
      <c r="F1469" s="52"/>
      <c r="G1469" s="52"/>
      <c r="P1469" s="52"/>
      <c r="Q1469" s="38"/>
      <c r="AC1469" s="39"/>
      <c r="AD1469" s="40"/>
    </row>
    <row r="1470" s="35" customFormat="1" spans="3:30">
      <c r="C1470" s="38"/>
      <c r="F1470" s="52"/>
      <c r="G1470" s="52"/>
      <c r="P1470" s="52"/>
      <c r="Q1470" s="38"/>
      <c r="AC1470" s="39"/>
      <c r="AD1470" s="40"/>
    </row>
    <row r="1471" s="35" customFormat="1" spans="3:30">
      <c r="C1471" s="38"/>
      <c r="F1471" s="52"/>
      <c r="G1471" s="52"/>
      <c r="P1471" s="52"/>
      <c r="Q1471" s="38"/>
      <c r="AC1471" s="39"/>
      <c r="AD1471" s="40"/>
    </row>
    <row r="1472" s="35" customFormat="1" spans="3:30">
      <c r="C1472" s="38"/>
      <c r="F1472" s="52"/>
      <c r="G1472" s="52"/>
      <c r="P1472" s="52"/>
      <c r="Q1472" s="38"/>
      <c r="AC1472" s="39"/>
      <c r="AD1472" s="40"/>
    </row>
    <row r="1473" s="35" customFormat="1" spans="3:30">
      <c r="C1473" s="38"/>
      <c r="F1473" s="52"/>
      <c r="G1473" s="52"/>
      <c r="P1473" s="52"/>
      <c r="Q1473" s="38"/>
      <c r="AC1473" s="39"/>
      <c r="AD1473" s="40"/>
    </row>
    <row r="1474" s="35" customFormat="1" spans="3:30">
      <c r="C1474" s="38"/>
      <c r="F1474" s="52"/>
      <c r="G1474" s="52"/>
      <c r="P1474" s="52"/>
      <c r="Q1474" s="38"/>
      <c r="AC1474" s="39"/>
      <c r="AD1474" s="40"/>
    </row>
    <row r="1475" s="35" customFormat="1" spans="3:30">
      <c r="C1475" s="38"/>
      <c r="F1475" s="52"/>
      <c r="G1475" s="52"/>
      <c r="P1475" s="52"/>
      <c r="Q1475" s="38"/>
      <c r="AC1475" s="39"/>
      <c r="AD1475" s="40"/>
    </row>
    <row r="1476" s="35" customFormat="1" spans="3:30">
      <c r="C1476" s="38"/>
      <c r="F1476" s="52"/>
      <c r="G1476" s="52"/>
      <c r="P1476" s="52"/>
      <c r="Q1476" s="38"/>
      <c r="AC1476" s="39"/>
      <c r="AD1476" s="40"/>
    </row>
    <row r="1477" s="35" customFormat="1" spans="3:30">
      <c r="C1477" s="38"/>
      <c r="F1477" s="52"/>
      <c r="G1477" s="52"/>
      <c r="P1477" s="52"/>
      <c r="Q1477" s="38"/>
      <c r="AC1477" s="39"/>
      <c r="AD1477" s="40"/>
    </row>
    <row r="1478" s="35" customFormat="1" spans="3:30">
      <c r="C1478" s="38"/>
      <c r="F1478" s="52"/>
      <c r="G1478" s="52"/>
      <c r="P1478" s="52"/>
      <c r="Q1478" s="38"/>
      <c r="AC1478" s="39"/>
      <c r="AD1478" s="40"/>
    </row>
    <row r="1479" s="35" customFormat="1" spans="3:30">
      <c r="C1479" s="38"/>
      <c r="F1479" s="52"/>
      <c r="G1479" s="52"/>
      <c r="P1479" s="52"/>
      <c r="Q1479" s="38"/>
      <c r="AC1479" s="39"/>
      <c r="AD1479" s="40"/>
    </row>
    <row r="1480" s="35" customFormat="1" spans="3:30">
      <c r="C1480" s="38"/>
      <c r="F1480" s="52"/>
      <c r="G1480" s="52"/>
      <c r="P1480" s="52"/>
      <c r="Q1480" s="38"/>
      <c r="AC1480" s="39"/>
      <c r="AD1480" s="40"/>
    </row>
    <row r="1481" s="35" customFormat="1" spans="3:30">
      <c r="C1481" s="38"/>
      <c r="F1481" s="52"/>
      <c r="G1481" s="52"/>
      <c r="P1481" s="52"/>
      <c r="Q1481" s="38"/>
      <c r="AC1481" s="39"/>
      <c r="AD1481" s="40"/>
    </row>
    <row r="1482" s="35" customFormat="1" spans="3:30">
      <c r="C1482" s="38"/>
      <c r="F1482" s="52"/>
      <c r="G1482" s="52"/>
      <c r="P1482" s="52"/>
      <c r="Q1482" s="38"/>
      <c r="AC1482" s="39"/>
      <c r="AD1482" s="40"/>
    </row>
    <row r="1483" s="35" customFormat="1" spans="3:30">
      <c r="C1483" s="38"/>
      <c r="F1483" s="52"/>
      <c r="G1483" s="52"/>
      <c r="P1483" s="52"/>
      <c r="Q1483" s="38"/>
      <c r="AC1483" s="39"/>
      <c r="AD1483" s="40"/>
    </row>
    <row r="1484" s="35" customFormat="1" spans="3:30">
      <c r="C1484" s="38"/>
      <c r="F1484" s="52"/>
      <c r="G1484" s="52"/>
      <c r="P1484" s="52"/>
      <c r="Q1484" s="38"/>
      <c r="AC1484" s="39"/>
      <c r="AD1484" s="40"/>
    </row>
    <row r="1485" s="35" customFormat="1" spans="3:30">
      <c r="C1485" s="38"/>
      <c r="F1485" s="52"/>
      <c r="G1485" s="52"/>
      <c r="P1485" s="52"/>
      <c r="Q1485" s="38"/>
      <c r="AC1485" s="39"/>
      <c r="AD1485" s="40"/>
    </row>
    <row r="1486" s="35" customFormat="1" spans="3:30">
      <c r="C1486" s="38"/>
      <c r="F1486" s="52"/>
      <c r="G1486" s="52"/>
      <c r="P1486" s="52"/>
      <c r="Q1486" s="38"/>
      <c r="AC1486" s="39"/>
      <c r="AD1486" s="40"/>
    </row>
    <row r="1487" s="35" customFormat="1" spans="3:30">
      <c r="C1487" s="38"/>
      <c r="F1487" s="52"/>
      <c r="G1487" s="52"/>
      <c r="P1487" s="52"/>
      <c r="Q1487" s="38"/>
      <c r="AC1487" s="39"/>
      <c r="AD1487" s="40"/>
    </row>
    <row r="1488" s="35" customFormat="1" spans="3:30">
      <c r="C1488" s="38"/>
      <c r="F1488" s="52"/>
      <c r="G1488" s="52"/>
      <c r="P1488" s="52"/>
      <c r="Q1488" s="38"/>
      <c r="AC1488" s="39"/>
      <c r="AD1488" s="40"/>
    </row>
    <row r="1489" s="35" customFormat="1" spans="3:30">
      <c r="C1489" s="38"/>
      <c r="F1489" s="52"/>
      <c r="G1489" s="52"/>
      <c r="P1489" s="52"/>
      <c r="Q1489" s="38"/>
      <c r="AC1489" s="39"/>
      <c r="AD1489" s="40"/>
    </row>
    <row r="1490" s="35" customFormat="1" spans="3:30">
      <c r="C1490" s="38"/>
      <c r="F1490" s="52"/>
      <c r="G1490" s="52"/>
      <c r="P1490" s="52"/>
      <c r="Q1490" s="38"/>
      <c r="AC1490" s="39"/>
      <c r="AD1490" s="40"/>
    </row>
    <row r="1491" s="35" customFormat="1" spans="3:30">
      <c r="C1491" s="38"/>
      <c r="F1491" s="52"/>
      <c r="G1491" s="52"/>
      <c r="P1491" s="52"/>
      <c r="Q1491" s="38"/>
      <c r="AC1491" s="39"/>
      <c r="AD1491" s="40"/>
    </row>
    <row r="1492" s="35" customFormat="1" spans="3:30">
      <c r="C1492" s="38"/>
      <c r="F1492" s="52"/>
      <c r="G1492" s="52"/>
      <c r="P1492" s="52"/>
      <c r="Q1492" s="38"/>
      <c r="AC1492" s="39"/>
      <c r="AD1492" s="40"/>
    </row>
    <row r="1493" s="35" customFormat="1" spans="3:30">
      <c r="C1493" s="38"/>
      <c r="F1493" s="52"/>
      <c r="G1493" s="52"/>
      <c r="P1493" s="52"/>
      <c r="Q1493" s="38"/>
      <c r="AC1493" s="39"/>
      <c r="AD1493" s="40"/>
    </row>
    <row r="1494" s="35" customFormat="1" spans="3:30">
      <c r="C1494" s="38"/>
      <c r="F1494" s="52"/>
      <c r="G1494" s="52"/>
      <c r="P1494" s="52"/>
      <c r="Q1494" s="38"/>
      <c r="AC1494" s="39"/>
      <c r="AD1494" s="40"/>
    </row>
    <row r="1495" s="35" customFormat="1" spans="3:30">
      <c r="C1495" s="38"/>
      <c r="F1495" s="52"/>
      <c r="G1495" s="52"/>
      <c r="P1495" s="52"/>
      <c r="Q1495" s="38"/>
      <c r="AC1495" s="39"/>
      <c r="AD1495" s="40"/>
    </row>
    <row r="1496" s="35" customFormat="1" spans="3:30">
      <c r="C1496" s="38"/>
      <c r="F1496" s="52"/>
      <c r="G1496" s="52"/>
      <c r="P1496" s="52"/>
      <c r="Q1496" s="38"/>
      <c r="AC1496" s="39"/>
      <c r="AD1496" s="40"/>
    </row>
    <row r="1497" s="35" customFormat="1" spans="3:30">
      <c r="C1497" s="38"/>
      <c r="F1497" s="52"/>
      <c r="G1497" s="52"/>
      <c r="P1497" s="52"/>
      <c r="Q1497" s="38"/>
      <c r="AC1497" s="39"/>
      <c r="AD1497" s="40"/>
    </row>
    <row r="1498" s="35" customFormat="1" spans="3:30">
      <c r="C1498" s="38"/>
      <c r="F1498" s="52"/>
      <c r="G1498" s="52"/>
      <c r="P1498" s="52"/>
      <c r="Q1498" s="38"/>
      <c r="AC1498" s="39"/>
      <c r="AD1498" s="40"/>
    </row>
    <row r="1499" s="35" customFormat="1" spans="3:30">
      <c r="C1499" s="38"/>
      <c r="F1499" s="52"/>
      <c r="G1499" s="52"/>
      <c r="P1499" s="52"/>
      <c r="Q1499" s="38"/>
      <c r="AC1499" s="39"/>
      <c r="AD1499" s="40"/>
    </row>
    <row r="1500" s="35" customFormat="1" spans="3:30">
      <c r="C1500" s="38"/>
      <c r="F1500" s="52"/>
      <c r="G1500" s="52"/>
      <c r="P1500" s="52"/>
      <c r="Q1500" s="38"/>
      <c r="AC1500" s="39"/>
      <c r="AD1500" s="40"/>
    </row>
    <row r="1501" s="35" customFormat="1" spans="3:30">
      <c r="C1501" s="38"/>
      <c r="F1501" s="52"/>
      <c r="G1501" s="52"/>
      <c r="P1501" s="52"/>
      <c r="Q1501" s="38"/>
      <c r="AC1501" s="39"/>
      <c r="AD1501" s="40"/>
    </row>
    <row r="1502" s="35" customFormat="1" spans="3:30">
      <c r="C1502" s="38"/>
      <c r="F1502" s="52"/>
      <c r="G1502" s="52"/>
      <c r="P1502" s="52"/>
      <c r="Q1502" s="38"/>
      <c r="AC1502" s="39"/>
      <c r="AD1502" s="40"/>
    </row>
    <row r="1503" s="35" customFormat="1" spans="3:30">
      <c r="C1503" s="38"/>
      <c r="F1503" s="52"/>
      <c r="G1503" s="52"/>
      <c r="P1503" s="52"/>
      <c r="Q1503" s="38"/>
      <c r="AC1503" s="39"/>
      <c r="AD1503" s="40"/>
    </row>
    <row r="1504" s="35" customFormat="1" spans="3:30">
      <c r="C1504" s="38"/>
      <c r="F1504" s="52"/>
      <c r="G1504" s="52"/>
      <c r="P1504" s="52"/>
      <c r="Q1504" s="38"/>
      <c r="AC1504" s="39"/>
      <c r="AD1504" s="40"/>
    </row>
    <row r="1505" s="35" customFormat="1" spans="3:30">
      <c r="C1505" s="38"/>
      <c r="F1505" s="52"/>
      <c r="G1505" s="52"/>
      <c r="P1505" s="52"/>
      <c r="Q1505" s="38"/>
      <c r="AC1505" s="39"/>
      <c r="AD1505" s="40"/>
    </row>
    <row r="1506" s="35" customFormat="1" spans="3:30">
      <c r="C1506" s="38"/>
      <c r="F1506" s="52"/>
      <c r="G1506" s="52"/>
      <c r="P1506" s="52"/>
      <c r="Q1506" s="38"/>
      <c r="AC1506" s="39"/>
      <c r="AD1506" s="40"/>
    </row>
    <row r="1507" s="35" customFormat="1" spans="3:30">
      <c r="C1507" s="38"/>
      <c r="F1507" s="52"/>
      <c r="G1507" s="52"/>
      <c r="P1507" s="52"/>
      <c r="Q1507" s="38"/>
      <c r="AC1507" s="39"/>
      <c r="AD1507" s="40"/>
    </row>
    <row r="1508" s="35" customFormat="1" spans="3:30">
      <c r="C1508" s="38"/>
      <c r="F1508" s="52"/>
      <c r="G1508" s="52"/>
      <c r="P1508" s="52"/>
      <c r="Q1508" s="38"/>
      <c r="AC1508" s="39"/>
      <c r="AD1508" s="40"/>
    </row>
    <row r="1509" s="35" customFormat="1" spans="3:30">
      <c r="C1509" s="38"/>
      <c r="F1509" s="52"/>
      <c r="G1509" s="52"/>
      <c r="P1509" s="52"/>
      <c r="Q1509" s="38"/>
      <c r="AC1509" s="39"/>
      <c r="AD1509" s="40"/>
    </row>
    <row r="1510" s="35" customFormat="1" spans="3:30">
      <c r="C1510" s="38"/>
      <c r="F1510" s="52"/>
      <c r="G1510" s="52"/>
      <c r="P1510" s="52"/>
      <c r="Q1510" s="38"/>
      <c r="AC1510" s="39"/>
      <c r="AD1510" s="40"/>
    </row>
    <row r="1511" s="35" customFormat="1" spans="3:30">
      <c r="C1511" s="38"/>
      <c r="F1511" s="52"/>
      <c r="G1511" s="52"/>
      <c r="P1511" s="52"/>
      <c r="Q1511" s="38"/>
      <c r="AC1511" s="39"/>
      <c r="AD1511" s="40"/>
    </row>
    <row r="1512" s="35" customFormat="1" spans="3:30">
      <c r="C1512" s="38"/>
      <c r="F1512" s="52"/>
      <c r="G1512" s="52"/>
      <c r="P1512" s="52"/>
      <c r="Q1512" s="38"/>
      <c r="AC1512" s="39"/>
      <c r="AD1512" s="40"/>
    </row>
    <row r="1513" s="35" customFormat="1" spans="3:30">
      <c r="C1513" s="38"/>
      <c r="F1513" s="52"/>
      <c r="G1513" s="52"/>
      <c r="P1513" s="52"/>
      <c r="Q1513" s="38"/>
      <c r="AC1513" s="39"/>
      <c r="AD1513" s="40"/>
    </row>
    <row r="1514" s="35" customFormat="1" spans="3:30">
      <c r="C1514" s="38"/>
      <c r="F1514" s="52"/>
      <c r="G1514" s="52"/>
      <c r="P1514" s="52"/>
      <c r="Q1514" s="38"/>
      <c r="AC1514" s="39"/>
      <c r="AD1514" s="40"/>
    </row>
    <row r="1515" s="35" customFormat="1" spans="3:30">
      <c r="C1515" s="38"/>
      <c r="F1515" s="52"/>
      <c r="G1515" s="52"/>
      <c r="P1515" s="52"/>
      <c r="Q1515" s="38"/>
      <c r="AC1515" s="39"/>
      <c r="AD1515" s="40"/>
    </row>
    <row r="1516" s="35" customFormat="1" spans="3:30">
      <c r="C1516" s="38"/>
      <c r="F1516" s="52"/>
      <c r="G1516" s="52"/>
      <c r="P1516" s="52"/>
      <c r="Q1516" s="38"/>
      <c r="AC1516" s="39"/>
      <c r="AD1516" s="40"/>
    </row>
    <row r="1517" s="35" customFormat="1" spans="3:30">
      <c r="C1517" s="38"/>
      <c r="F1517" s="52"/>
      <c r="G1517" s="52"/>
      <c r="P1517" s="52"/>
      <c r="Q1517" s="38"/>
      <c r="AC1517" s="39"/>
      <c r="AD1517" s="40"/>
    </row>
    <row r="1518" s="35" customFormat="1" spans="3:30">
      <c r="C1518" s="38"/>
      <c r="F1518" s="52"/>
      <c r="G1518" s="52"/>
      <c r="P1518" s="52"/>
      <c r="Q1518" s="38"/>
      <c r="AC1518" s="39"/>
      <c r="AD1518" s="40"/>
    </row>
    <row r="1519" s="35" customFormat="1" spans="3:30">
      <c r="C1519" s="38"/>
      <c r="F1519" s="52"/>
      <c r="G1519" s="52"/>
      <c r="P1519" s="52"/>
      <c r="Q1519" s="38"/>
      <c r="AC1519" s="39"/>
      <c r="AD1519" s="40"/>
    </row>
    <row r="1520" s="35" customFormat="1" spans="3:30">
      <c r="C1520" s="38"/>
      <c r="F1520" s="52"/>
      <c r="G1520" s="52"/>
      <c r="P1520" s="52"/>
      <c r="Q1520" s="38"/>
      <c r="AC1520" s="39"/>
      <c r="AD1520" s="40"/>
    </row>
    <row r="1521" s="35" customFormat="1" spans="3:30">
      <c r="C1521" s="38"/>
      <c r="F1521" s="52"/>
      <c r="G1521" s="52"/>
      <c r="P1521" s="52"/>
      <c r="Q1521" s="38"/>
      <c r="AC1521" s="39"/>
      <c r="AD1521" s="40"/>
    </row>
    <row r="1522" s="35" customFormat="1" spans="3:30">
      <c r="C1522" s="38"/>
      <c r="F1522" s="52"/>
      <c r="G1522" s="52"/>
      <c r="P1522" s="52"/>
      <c r="Q1522" s="38"/>
      <c r="AC1522" s="39"/>
      <c r="AD1522" s="40"/>
    </row>
    <row r="1523" s="35" customFormat="1" spans="3:30">
      <c r="C1523" s="38"/>
      <c r="F1523" s="52"/>
      <c r="G1523" s="52"/>
      <c r="P1523" s="52"/>
      <c r="Q1523" s="38"/>
      <c r="AC1523" s="39"/>
      <c r="AD1523" s="40"/>
    </row>
    <row r="1524" s="35" customFormat="1" spans="3:30">
      <c r="C1524" s="38"/>
      <c r="F1524" s="52"/>
      <c r="G1524" s="52"/>
      <c r="P1524" s="52"/>
      <c r="Q1524" s="38"/>
      <c r="AC1524" s="39"/>
      <c r="AD1524" s="40"/>
    </row>
    <row r="1525" s="35" customFormat="1" spans="3:30">
      <c r="C1525" s="38"/>
      <c r="F1525" s="52"/>
      <c r="G1525" s="52"/>
      <c r="P1525" s="52"/>
      <c r="Q1525" s="38"/>
      <c r="AC1525" s="39"/>
      <c r="AD1525" s="40"/>
    </row>
    <row r="1526" s="35" customFormat="1" spans="3:30">
      <c r="C1526" s="38"/>
      <c r="F1526" s="52"/>
      <c r="G1526" s="52"/>
      <c r="P1526" s="52"/>
      <c r="Q1526" s="38"/>
      <c r="AC1526" s="39"/>
      <c r="AD1526" s="40"/>
    </row>
    <row r="1527" s="35" customFormat="1" spans="3:30">
      <c r="C1527" s="38"/>
      <c r="F1527" s="52"/>
      <c r="G1527" s="52"/>
      <c r="P1527" s="52"/>
      <c r="Q1527" s="38"/>
      <c r="AC1527" s="39"/>
      <c r="AD1527" s="40"/>
    </row>
    <row r="1528" s="35" customFormat="1" spans="3:30">
      <c r="C1528" s="38"/>
      <c r="F1528" s="52"/>
      <c r="G1528" s="52"/>
      <c r="P1528" s="52"/>
      <c r="Q1528" s="38"/>
      <c r="AC1528" s="39"/>
      <c r="AD1528" s="40"/>
    </row>
    <row r="1529" s="35" customFormat="1" spans="3:30">
      <c r="C1529" s="38"/>
      <c r="F1529" s="52"/>
      <c r="G1529" s="52"/>
      <c r="P1529" s="52"/>
      <c r="Q1529" s="38"/>
      <c r="AC1529" s="39"/>
      <c r="AD1529" s="40"/>
    </row>
    <row r="1530" s="35" customFormat="1" spans="3:30">
      <c r="C1530" s="38"/>
      <c r="F1530" s="52"/>
      <c r="G1530" s="52"/>
      <c r="P1530" s="52"/>
      <c r="Q1530" s="38"/>
      <c r="AC1530" s="39"/>
      <c r="AD1530" s="40"/>
    </row>
    <row r="1531" s="35" customFormat="1" spans="3:30">
      <c r="C1531" s="38"/>
      <c r="F1531" s="52"/>
      <c r="G1531" s="52"/>
      <c r="P1531" s="52"/>
      <c r="Q1531" s="38"/>
      <c r="AC1531" s="39"/>
      <c r="AD1531" s="40"/>
    </row>
    <row r="1532" s="35" customFormat="1" spans="3:30">
      <c r="C1532" s="38"/>
      <c r="F1532" s="52"/>
      <c r="G1532" s="52"/>
      <c r="P1532" s="52"/>
      <c r="Q1532" s="38"/>
      <c r="AC1532" s="39"/>
      <c r="AD1532" s="40"/>
    </row>
    <row r="1533" s="35" customFormat="1" spans="3:30">
      <c r="C1533" s="38"/>
      <c r="F1533" s="52"/>
      <c r="G1533" s="52"/>
      <c r="P1533" s="52"/>
      <c r="Q1533" s="38"/>
      <c r="AC1533" s="39"/>
      <c r="AD1533" s="40"/>
    </row>
    <row r="1534" s="35" customFormat="1" spans="3:30">
      <c r="C1534" s="38"/>
      <c r="F1534" s="52"/>
      <c r="G1534" s="52"/>
      <c r="P1534" s="52"/>
      <c r="Q1534" s="38"/>
      <c r="AC1534" s="39"/>
      <c r="AD1534" s="40"/>
    </row>
    <row r="1535" s="35" customFormat="1" spans="3:30">
      <c r="C1535" s="38"/>
      <c r="F1535" s="52"/>
      <c r="G1535" s="52"/>
      <c r="P1535" s="52"/>
      <c r="Q1535" s="38"/>
      <c r="AC1535" s="39"/>
      <c r="AD1535" s="40"/>
    </row>
    <row r="1536" s="35" customFormat="1" spans="3:30">
      <c r="C1536" s="38"/>
      <c r="F1536" s="52"/>
      <c r="G1536" s="52"/>
      <c r="P1536" s="52"/>
      <c r="Q1536" s="38"/>
      <c r="AC1536" s="39"/>
      <c r="AD1536" s="40"/>
    </row>
    <row r="1537" s="35" customFormat="1" spans="3:30">
      <c r="C1537" s="38"/>
      <c r="F1537" s="52"/>
      <c r="G1537" s="52"/>
      <c r="P1537" s="52"/>
      <c r="Q1537" s="38"/>
      <c r="AC1537" s="39"/>
      <c r="AD1537" s="40"/>
    </row>
    <row r="1538" s="35" customFormat="1" spans="3:30">
      <c r="C1538" s="38"/>
      <c r="F1538" s="52"/>
      <c r="G1538" s="52"/>
      <c r="P1538" s="52"/>
      <c r="Q1538" s="38"/>
      <c r="AC1538" s="39"/>
      <c r="AD1538" s="40"/>
    </row>
    <row r="1539" s="35" customFormat="1" spans="3:30">
      <c r="C1539" s="38"/>
      <c r="F1539" s="52"/>
      <c r="G1539" s="52"/>
      <c r="P1539" s="52"/>
      <c r="Q1539" s="38"/>
      <c r="AC1539" s="39"/>
      <c r="AD1539" s="40"/>
    </row>
    <row r="1540" s="35" customFormat="1" spans="3:30">
      <c r="C1540" s="38"/>
      <c r="F1540" s="52"/>
      <c r="G1540" s="52"/>
      <c r="P1540" s="52"/>
      <c r="Q1540" s="38"/>
      <c r="AC1540" s="39"/>
      <c r="AD1540" s="40"/>
    </row>
    <row r="1541" s="35" customFormat="1" spans="3:30">
      <c r="C1541" s="38"/>
      <c r="F1541" s="52"/>
      <c r="G1541" s="52"/>
      <c r="P1541" s="52"/>
      <c r="Q1541" s="38"/>
      <c r="AC1541" s="39"/>
      <c r="AD1541" s="40"/>
    </row>
    <row r="1542" s="35" customFormat="1" spans="3:30">
      <c r="C1542" s="38"/>
      <c r="F1542" s="52"/>
      <c r="G1542" s="52"/>
      <c r="P1542" s="52"/>
      <c r="Q1542" s="38"/>
      <c r="AC1542" s="39"/>
      <c r="AD1542" s="40"/>
    </row>
    <row r="1543" s="35" customFormat="1" spans="3:30">
      <c r="C1543" s="38"/>
      <c r="F1543" s="52"/>
      <c r="G1543" s="52"/>
      <c r="P1543" s="52"/>
      <c r="Q1543" s="38"/>
      <c r="AC1543" s="39"/>
      <c r="AD1543" s="40"/>
    </row>
    <row r="1544" s="35" customFormat="1" spans="3:30">
      <c r="C1544" s="38"/>
      <c r="F1544" s="52"/>
      <c r="G1544" s="52"/>
      <c r="P1544" s="52"/>
      <c r="Q1544" s="38"/>
      <c r="AC1544" s="39"/>
      <c r="AD1544" s="40"/>
    </row>
    <row r="1545" s="35" customFormat="1" spans="3:30">
      <c r="C1545" s="38"/>
      <c r="F1545" s="52"/>
      <c r="G1545" s="52"/>
      <c r="P1545" s="52"/>
      <c r="Q1545" s="38"/>
      <c r="AC1545" s="39"/>
      <c r="AD1545" s="40"/>
    </row>
    <row r="1546" s="35" customFormat="1" spans="3:30">
      <c r="C1546" s="38"/>
      <c r="F1546" s="52"/>
      <c r="G1546" s="52"/>
      <c r="P1546" s="52"/>
      <c r="Q1546" s="38"/>
      <c r="AC1546" s="39"/>
      <c r="AD1546" s="40"/>
    </row>
    <row r="1547" s="35" customFormat="1" spans="3:30">
      <c r="C1547" s="38"/>
      <c r="F1547" s="52"/>
      <c r="G1547" s="52"/>
      <c r="P1547" s="52"/>
      <c r="Q1547" s="38"/>
      <c r="AC1547" s="39"/>
      <c r="AD1547" s="40"/>
    </row>
    <row r="1548" s="35" customFormat="1" spans="3:30">
      <c r="C1548" s="38"/>
      <c r="F1548" s="52"/>
      <c r="G1548" s="52"/>
      <c r="P1548" s="52"/>
      <c r="Q1548" s="38"/>
      <c r="AC1548" s="39"/>
      <c r="AD1548" s="40"/>
    </row>
    <row r="1549" s="35" customFormat="1" spans="3:30">
      <c r="C1549" s="38"/>
      <c r="F1549" s="52"/>
      <c r="G1549" s="52"/>
      <c r="P1549" s="52"/>
      <c r="Q1549" s="38"/>
      <c r="AC1549" s="39"/>
      <c r="AD1549" s="40"/>
    </row>
    <row r="1550" s="35" customFormat="1" spans="3:30">
      <c r="C1550" s="38"/>
      <c r="F1550" s="52"/>
      <c r="G1550" s="52"/>
      <c r="P1550" s="52"/>
      <c r="Q1550" s="38"/>
      <c r="AC1550" s="39"/>
      <c r="AD1550" s="40"/>
    </row>
    <row r="1551" s="35" customFormat="1" spans="3:30">
      <c r="C1551" s="38"/>
      <c r="F1551" s="52"/>
      <c r="G1551" s="52"/>
      <c r="P1551" s="52"/>
      <c r="Q1551" s="38"/>
      <c r="AC1551" s="39"/>
      <c r="AD1551" s="40"/>
    </row>
    <row r="1552" s="35" customFormat="1" spans="3:30">
      <c r="C1552" s="38"/>
      <c r="F1552" s="52"/>
      <c r="G1552" s="52"/>
      <c r="P1552" s="52"/>
      <c r="Q1552" s="38"/>
      <c r="AC1552" s="39"/>
      <c r="AD1552" s="40"/>
    </row>
    <row r="1553" s="35" customFormat="1" spans="3:30">
      <c r="C1553" s="38"/>
      <c r="F1553" s="52"/>
      <c r="G1553" s="52"/>
      <c r="P1553" s="52"/>
      <c r="Q1553" s="38"/>
      <c r="AC1553" s="39"/>
      <c r="AD1553" s="40"/>
    </row>
    <row r="1554" s="35" customFormat="1" spans="3:30">
      <c r="C1554" s="38"/>
      <c r="F1554" s="52"/>
      <c r="G1554" s="52"/>
      <c r="P1554" s="52"/>
      <c r="Q1554" s="38"/>
      <c r="AC1554" s="39"/>
      <c r="AD1554" s="40"/>
    </row>
    <row r="1555" s="35" customFormat="1" spans="3:30">
      <c r="C1555" s="38"/>
      <c r="F1555" s="52"/>
      <c r="G1555" s="52"/>
      <c r="P1555" s="52"/>
      <c r="Q1555" s="38"/>
      <c r="AC1555" s="39"/>
      <c r="AD1555" s="40"/>
    </row>
    <row r="1556" s="35" customFormat="1" spans="3:30">
      <c r="C1556" s="38"/>
      <c r="F1556" s="52"/>
      <c r="G1556" s="52"/>
      <c r="P1556" s="52"/>
      <c r="Q1556" s="38"/>
      <c r="AC1556" s="39"/>
      <c r="AD1556" s="40"/>
    </row>
    <row r="1557" s="35" customFormat="1" spans="3:30">
      <c r="C1557" s="38"/>
      <c r="F1557" s="52"/>
      <c r="G1557" s="52"/>
      <c r="P1557" s="52"/>
      <c r="Q1557" s="38"/>
      <c r="AC1557" s="39"/>
      <c r="AD1557" s="40"/>
    </row>
    <row r="1558" s="35" customFormat="1" spans="3:30">
      <c r="C1558" s="38"/>
      <c r="F1558" s="52"/>
      <c r="G1558" s="52"/>
      <c r="P1558" s="52"/>
      <c r="Q1558" s="38"/>
      <c r="AC1558" s="39"/>
      <c r="AD1558" s="40"/>
    </row>
    <row r="1559" s="35" customFormat="1" spans="3:30">
      <c r="C1559" s="38"/>
      <c r="F1559" s="52"/>
      <c r="G1559" s="52"/>
      <c r="P1559" s="52"/>
      <c r="Q1559" s="38"/>
      <c r="AC1559" s="39"/>
      <c r="AD1559" s="40"/>
    </row>
    <row r="1560" s="35" customFormat="1" spans="3:30">
      <c r="C1560" s="38"/>
      <c r="F1560" s="52"/>
      <c r="G1560" s="52"/>
      <c r="P1560" s="52"/>
      <c r="Q1560" s="38"/>
      <c r="AC1560" s="39"/>
      <c r="AD1560" s="40"/>
    </row>
    <row r="1561" s="35" customFormat="1" spans="3:30">
      <c r="C1561" s="38"/>
      <c r="F1561" s="52"/>
      <c r="G1561" s="52"/>
      <c r="P1561" s="52"/>
      <c r="Q1561" s="38"/>
      <c r="AC1561" s="39"/>
      <c r="AD1561" s="40"/>
    </row>
    <row r="1562" s="35" customFormat="1" spans="3:30">
      <c r="C1562" s="38"/>
      <c r="F1562" s="52"/>
      <c r="G1562" s="52"/>
      <c r="P1562" s="52"/>
      <c r="Q1562" s="38"/>
      <c r="AC1562" s="39"/>
      <c r="AD1562" s="40"/>
    </row>
    <row r="1563" s="35" customFormat="1" spans="3:30">
      <c r="C1563" s="38"/>
      <c r="F1563" s="52"/>
      <c r="G1563" s="52"/>
      <c r="P1563" s="52"/>
      <c r="Q1563" s="38"/>
      <c r="AC1563" s="39"/>
      <c r="AD1563" s="40"/>
    </row>
    <row r="1564" s="35" customFormat="1" spans="3:30">
      <c r="C1564" s="38"/>
      <c r="F1564" s="52"/>
      <c r="G1564" s="52"/>
      <c r="P1564" s="52"/>
      <c r="Q1564" s="38"/>
      <c r="AC1564" s="39"/>
      <c r="AD1564" s="40"/>
    </row>
    <row r="1565" s="35" customFormat="1" spans="3:30">
      <c r="C1565" s="38"/>
      <c r="F1565" s="52"/>
      <c r="G1565" s="52"/>
      <c r="P1565" s="52"/>
      <c r="Q1565" s="38"/>
      <c r="AC1565" s="39"/>
      <c r="AD1565" s="40"/>
    </row>
    <row r="1566" s="35" customFormat="1" spans="3:30">
      <c r="C1566" s="38"/>
      <c r="F1566" s="52"/>
      <c r="G1566" s="52"/>
      <c r="P1566" s="52"/>
      <c r="Q1566" s="38"/>
      <c r="AC1566" s="39"/>
      <c r="AD1566" s="40"/>
    </row>
    <row r="1567" s="35" customFormat="1" spans="3:30">
      <c r="C1567" s="38"/>
      <c r="F1567" s="52"/>
      <c r="G1567" s="52"/>
      <c r="P1567" s="52"/>
      <c r="Q1567" s="38"/>
      <c r="AC1567" s="39"/>
      <c r="AD1567" s="40"/>
    </row>
    <row r="1568" s="35" customFormat="1" spans="3:30">
      <c r="C1568" s="38"/>
      <c r="F1568" s="52"/>
      <c r="G1568" s="52"/>
      <c r="P1568" s="52"/>
      <c r="Q1568" s="38"/>
      <c r="AC1568" s="39"/>
      <c r="AD1568" s="40"/>
    </row>
    <row r="1569" s="35" customFormat="1" spans="3:30">
      <c r="C1569" s="38"/>
      <c r="F1569" s="52"/>
      <c r="G1569" s="52"/>
      <c r="P1569" s="52"/>
      <c r="Q1569" s="38"/>
      <c r="AC1569" s="39"/>
      <c r="AD1569" s="40"/>
    </row>
    <row r="1570" s="35" customFormat="1" spans="3:30">
      <c r="C1570" s="38"/>
      <c r="F1570" s="52"/>
      <c r="G1570" s="52"/>
      <c r="P1570" s="52"/>
      <c r="Q1570" s="38"/>
      <c r="AC1570" s="39"/>
      <c r="AD1570" s="40"/>
    </row>
    <row r="1571" s="35" customFormat="1" spans="3:30">
      <c r="C1571" s="38"/>
      <c r="F1571" s="52"/>
      <c r="G1571" s="52"/>
      <c r="P1571" s="52"/>
      <c r="Q1571" s="38"/>
      <c r="AC1571" s="39"/>
      <c r="AD1571" s="40"/>
    </row>
    <row r="1572" s="35" customFormat="1" spans="3:30">
      <c r="C1572" s="38"/>
      <c r="F1572" s="52"/>
      <c r="G1572" s="52"/>
      <c r="P1572" s="52"/>
      <c r="Q1572" s="38"/>
      <c r="AC1572" s="39"/>
      <c r="AD1572" s="40"/>
    </row>
    <row r="1573" s="35" customFormat="1" spans="3:30">
      <c r="C1573" s="38"/>
      <c r="F1573" s="52"/>
      <c r="G1573" s="52"/>
      <c r="P1573" s="52"/>
      <c r="Q1573" s="38"/>
      <c r="AC1573" s="39"/>
      <c r="AD1573" s="40"/>
    </row>
    <row r="1574" s="35" customFormat="1" spans="3:30">
      <c r="C1574" s="38"/>
      <c r="F1574" s="52"/>
      <c r="G1574" s="52"/>
      <c r="P1574" s="52"/>
      <c r="Q1574" s="38"/>
      <c r="AC1574" s="39"/>
      <c r="AD1574" s="40"/>
    </row>
    <row r="1575" s="35" customFormat="1" spans="3:30">
      <c r="C1575" s="38"/>
      <c r="F1575" s="52"/>
      <c r="G1575" s="52"/>
      <c r="P1575" s="52"/>
      <c r="Q1575" s="38"/>
      <c r="AC1575" s="39"/>
      <c r="AD1575" s="40"/>
    </row>
    <row r="1576" s="35" customFormat="1" spans="3:30">
      <c r="C1576" s="38"/>
      <c r="F1576" s="52"/>
      <c r="G1576" s="52"/>
      <c r="P1576" s="52"/>
      <c r="Q1576" s="38"/>
      <c r="AC1576" s="39"/>
      <c r="AD1576" s="40"/>
    </row>
    <row r="1577" s="35" customFormat="1" spans="3:30">
      <c r="C1577" s="38"/>
      <c r="F1577" s="52"/>
      <c r="G1577" s="52"/>
      <c r="P1577" s="52"/>
      <c r="Q1577" s="38"/>
      <c r="AC1577" s="39"/>
      <c r="AD1577" s="40"/>
    </row>
    <row r="1578" s="35" customFormat="1" spans="3:30">
      <c r="C1578" s="38"/>
      <c r="F1578" s="52"/>
      <c r="G1578" s="52"/>
      <c r="P1578" s="52"/>
      <c r="Q1578" s="38"/>
      <c r="AC1578" s="39"/>
      <c r="AD1578" s="40"/>
    </row>
    <row r="1579" s="35" customFormat="1" spans="3:30">
      <c r="C1579" s="38"/>
      <c r="F1579" s="52"/>
      <c r="G1579" s="52"/>
      <c r="P1579" s="52"/>
      <c r="Q1579" s="38"/>
      <c r="AC1579" s="39"/>
      <c r="AD1579" s="40"/>
    </row>
    <row r="1580" s="35" customFormat="1" spans="3:30">
      <c r="C1580" s="38"/>
      <c r="F1580" s="52"/>
      <c r="G1580" s="52"/>
      <c r="P1580" s="52"/>
      <c r="Q1580" s="38"/>
      <c r="AC1580" s="39"/>
      <c r="AD1580" s="40"/>
    </row>
    <row r="1581" s="35" customFormat="1" spans="3:30">
      <c r="C1581" s="38"/>
      <c r="F1581" s="52"/>
      <c r="G1581" s="52"/>
      <c r="P1581" s="52"/>
      <c r="Q1581" s="38"/>
      <c r="AC1581" s="39"/>
      <c r="AD1581" s="40"/>
    </row>
    <row r="1582" s="35" customFormat="1" spans="3:30">
      <c r="C1582" s="38"/>
      <c r="F1582" s="52"/>
      <c r="G1582" s="52"/>
      <c r="P1582" s="52"/>
      <c r="Q1582" s="38"/>
      <c r="AC1582" s="39"/>
      <c r="AD1582" s="40"/>
    </row>
    <row r="1583" s="35" customFormat="1" spans="3:30">
      <c r="C1583" s="38"/>
      <c r="F1583" s="52"/>
      <c r="G1583" s="52"/>
      <c r="P1583" s="52"/>
      <c r="Q1583" s="38"/>
      <c r="AC1583" s="39"/>
      <c r="AD1583" s="40"/>
    </row>
    <row r="1584" s="35" customFormat="1" spans="3:30">
      <c r="C1584" s="38"/>
      <c r="F1584" s="52"/>
      <c r="G1584" s="52"/>
      <c r="P1584" s="52"/>
      <c r="Q1584" s="38"/>
      <c r="AC1584" s="39"/>
      <c r="AD1584" s="40"/>
    </row>
    <row r="1585" s="35" customFormat="1" spans="3:30">
      <c r="C1585" s="38"/>
      <c r="F1585" s="52"/>
      <c r="G1585" s="52"/>
      <c r="P1585" s="52"/>
      <c r="Q1585" s="38"/>
      <c r="AC1585" s="39"/>
      <c r="AD1585" s="40"/>
    </row>
    <row r="1586" s="35" customFormat="1" spans="3:30">
      <c r="C1586" s="38"/>
      <c r="F1586" s="52"/>
      <c r="G1586" s="52"/>
      <c r="P1586" s="52"/>
      <c r="Q1586" s="38"/>
      <c r="AC1586" s="39"/>
      <c r="AD1586" s="40"/>
    </row>
    <row r="1587" s="35" customFormat="1" spans="3:30">
      <c r="C1587" s="38"/>
      <c r="F1587" s="52"/>
      <c r="G1587" s="52"/>
      <c r="P1587" s="52"/>
      <c r="Q1587" s="38"/>
      <c r="AC1587" s="39"/>
      <c r="AD1587" s="40"/>
    </row>
    <row r="1588" s="35" customFormat="1" spans="3:30">
      <c r="C1588" s="38"/>
      <c r="F1588" s="52"/>
      <c r="G1588" s="52"/>
      <c r="P1588" s="52"/>
      <c r="Q1588" s="38"/>
      <c r="AC1588" s="39"/>
      <c r="AD1588" s="40"/>
    </row>
    <row r="1589" s="35" customFormat="1" spans="3:30">
      <c r="C1589" s="38"/>
      <c r="F1589" s="52"/>
      <c r="G1589" s="52"/>
      <c r="P1589" s="52"/>
      <c r="Q1589" s="38"/>
      <c r="AC1589" s="39"/>
      <c r="AD1589" s="40"/>
    </row>
    <row r="1590" s="35" customFormat="1" spans="3:30">
      <c r="C1590" s="38"/>
      <c r="F1590" s="52"/>
      <c r="G1590" s="52"/>
      <c r="P1590" s="52"/>
      <c r="Q1590" s="38"/>
      <c r="AC1590" s="39"/>
      <c r="AD1590" s="40"/>
    </row>
    <row r="1591" s="35" customFormat="1" spans="3:30">
      <c r="C1591" s="38"/>
      <c r="F1591" s="52"/>
      <c r="G1591" s="52"/>
      <c r="P1591" s="52"/>
      <c r="Q1591" s="38"/>
      <c r="AC1591" s="39"/>
      <c r="AD1591" s="40"/>
    </row>
    <row r="1592" s="35" customFormat="1" spans="3:30">
      <c r="C1592" s="38"/>
      <c r="F1592" s="52"/>
      <c r="G1592" s="52"/>
      <c r="P1592" s="52"/>
      <c r="Q1592" s="38"/>
      <c r="AC1592" s="39"/>
      <c r="AD1592" s="40"/>
    </row>
    <row r="1593" s="35" customFormat="1" spans="3:30">
      <c r="C1593" s="38"/>
      <c r="F1593" s="52"/>
      <c r="G1593" s="52"/>
      <c r="P1593" s="52"/>
      <c r="Q1593" s="38"/>
      <c r="AC1593" s="39"/>
      <c r="AD1593" s="40"/>
    </row>
    <row r="1594" s="35" customFormat="1" spans="3:30">
      <c r="C1594" s="38"/>
      <c r="F1594" s="52"/>
      <c r="G1594" s="52"/>
      <c r="P1594" s="52"/>
      <c r="Q1594" s="38"/>
      <c r="AC1594" s="39"/>
      <c r="AD1594" s="40"/>
    </row>
    <row r="1595" s="35" customFormat="1" spans="3:30">
      <c r="C1595" s="38"/>
      <c r="F1595" s="52"/>
      <c r="G1595" s="52"/>
      <c r="P1595" s="52"/>
      <c r="Q1595" s="38"/>
      <c r="AC1595" s="39"/>
      <c r="AD1595" s="40"/>
    </row>
    <row r="1596" s="35" customFormat="1" spans="3:30">
      <c r="C1596" s="38"/>
      <c r="F1596" s="52"/>
      <c r="G1596" s="52"/>
      <c r="P1596" s="52"/>
      <c r="Q1596" s="38"/>
      <c r="AC1596" s="39"/>
      <c r="AD1596" s="40"/>
    </row>
    <row r="1597" s="35" customFormat="1" spans="3:30">
      <c r="C1597" s="38"/>
      <c r="F1597" s="52"/>
      <c r="G1597" s="52"/>
      <c r="P1597" s="52"/>
      <c r="Q1597" s="38"/>
      <c r="AC1597" s="39"/>
      <c r="AD1597" s="40"/>
    </row>
    <row r="1598" s="35" customFormat="1" spans="3:30">
      <c r="C1598" s="38"/>
      <c r="F1598" s="52"/>
      <c r="G1598" s="52"/>
      <c r="P1598" s="52"/>
      <c r="Q1598" s="38"/>
      <c r="AC1598" s="39"/>
      <c r="AD1598" s="40"/>
    </row>
    <row r="1599" s="35" customFormat="1" spans="3:30">
      <c r="C1599" s="38"/>
      <c r="F1599" s="52"/>
      <c r="G1599" s="52"/>
      <c r="P1599" s="52"/>
      <c r="Q1599" s="38"/>
      <c r="AC1599" s="39"/>
      <c r="AD1599" s="40"/>
    </row>
    <row r="1600" s="35" customFormat="1" spans="3:30">
      <c r="C1600" s="38"/>
      <c r="F1600" s="52"/>
      <c r="G1600" s="52"/>
      <c r="P1600" s="52"/>
      <c r="Q1600" s="38"/>
      <c r="AC1600" s="39"/>
      <c r="AD1600" s="40"/>
    </row>
    <row r="1601" s="35" customFormat="1" spans="3:30">
      <c r="C1601" s="38"/>
      <c r="F1601" s="52"/>
      <c r="G1601" s="52"/>
      <c r="P1601" s="52"/>
      <c r="Q1601" s="38"/>
      <c r="AC1601" s="39"/>
      <c r="AD1601" s="40"/>
    </row>
    <row r="1602" s="35" customFormat="1" spans="3:30">
      <c r="C1602" s="38"/>
      <c r="F1602" s="52"/>
      <c r="G1602" s="52"/>
      <c r="P1602" s="52"/>
      <c r="Q1602" s="38"/>
      <c r="AC1602" s="39"/>
      <c r="AD1602" s="40"/>
    </row>
    <row r="1603" s="35" customFormat="1" spans="3:30">
      <c r="C1603" s="38"/>
      <c r="F1603" s="52"/>
      <c r="G1603" s="52"/>
      <c r="P1603" s="52"/>
      <c r="Q1603" s="38"/>
      <c r="AC1603" s="39"/>
      <c r="AD1603" s="40"/>
    </row>
    <row r="1604" s="35" customFormat="1" spans="3:30">
      <c r="C1604" s="38"/>
      <c r="F1604" s="52"/>
      <c r="G1604" s="52"/>
      <c r="P1604" s="52"/>
      <c r="Q1604" s="38"/>
      <c r="AC1604" s="39"/>
      <c r="AD1604" s="40"/>
    </row>
    <row r="1605" s="35" customFormat="1" spans="3:30">
      <c r="C1605" s="38"/>
      <c r="F1605" s="52"/>
      <c r="G1605" s="52"/>
      <c r="P1605" s="52"/>
      <c r="Q1605" s="38"/>
      <c r="AC1605" s="39"/>
      <c r="AD1605" s="40"/>
    </row>
    <row r="1606" s="35" customFormat="1" spans="3:30">
      <c r="C1606" s="38"/>
      <c r="F1606" s="52"/>
      <c r="G1606" s="52"/>
      <c r="P1606" s="52"/>
      <c r="Q1606" s="38"/>
      <c r="AC1606" s="39"/>
      <c r="AD1606" s="40"/>
    </row>
    <row r="1607" s="35" customFormat="1" spans="3:30">
      <c r="C1607" s="38"/>
      <c r="F1607" s="52"/>
      <c r="G1607" s="52"/>
      <c r="P1607" s="52"/>
      <c r="Q1607" s="38"/>
      <c r="AC1607" s="39"/>
      <c r="AD1607" s="40"/>
    </row>
    <row r="1608" s="35" customFormat="1" spans="3:30">
      <c r="C1608" s="38"/>
      <c r="F1608" s="52"/>
      <c r="G1608" s="52"/>
      <c r="P1608" s="52"/>
      <c r="Q1608" s="38"/>
      <c r="AC1608" s="39"/>
      <c r="AD1608" s="40"/>
    </row>
    <row r="1609" s="35" customFormat="1" spans="3:30">
      <c r="C1609" s="38"/>
      <c r="F1609" s="52"/>
      <c r="G1609" s="52"/>
      <c r="P1609" s="52"/>
      <c r="Q1609" s="38"/>
      <c r="AC1609" s="39"/>
      <c r="AD1609" s="40"/>
    </row>
    <row r="1610" s="35" customFormat="1" spans="3:30">
      <c r="C1610" s="38"/>
      <c r="F1610" s="52"/>
      <c r="G1610" s="52"/>
      <c r="P1610" s="52"/>
      <c r="Q1610" s="38"/>
      <c r="AC1610" s="39"/>
      <c r="AD1610" s="40"/>
    </row>
    <row r="1611" s="35" customFormat="1" spans="3:30">
      <c r="C1611" s="38"/>
      <c r="F1611" s="52"/>
      <c r="G1611" s="52"/>
      <c r="P1611" s="52"/>
      <c r="Q1611" s="38"/>
      <c r="AC1611" s="39"/>
      <c r="AD1611" s="40"/>
    </row>
    <row r="1612" s="35" customFormat="1" spans="3:30">
      <c r="C1612" s="38"/>
      <c r="F1612" s="52"/>
      <c r="G1612" s="52"/>
      <c r="P1612" s="52"/>
      <c r="Q1612" s="38"/>
      <c r="AC1612" s="39"/>
      <c r="AD1612" s="40"/>
    </row>
    <row r="1613" s="35" customFormat="1" spans="3:30">
      <c r="C1613" s="38"/>
      <c r="F1613" s="52"/>
      <c r="G1613" s="52"/>
      <c r="P1613" s="52"/>
      <c r="Q1613" s="38"/>
      <c r="AC1613" s="39"/>
      <c r="AD1613" s="40"/>
    </row>
    <row r="1614" s="35" customFormat="1" spans="3:30">
      <c r="C1614" s="38"/>
      <c r="F1614" s="52"/>
      <c r="G1614" s="52"/>
      <c r="P1614" s="52"/>
      <c r="Q1614" s="38"/>
      <c r="AC1614" s="39"/>
      <c r="AD1614" s="40"/>
    </row>
    <row r="1615" s="35" customFormat="1" spans="3:30">
      <c r="C1615" s="38"/>
      <c r="F1615" s="52"/>
      <c r="G1615" s="52"/>
      <c r="P1615" s="52"/>
      <c r="Q1615" s="38"/>
      <c r="AC1615" s="39"/>
      <c r="AD1615" s="40"/>
    </row>
    <row r="1616" s="35" customFormat="1" spans="3:30">
      <c r="C1616" s="38"/>
      <c r="F1616" s="52"/>
      <c r="G1616" s="52"/>
      <c r="P1616" s="52"/>
      <c r="Q1616" s="38"/>
      <c r="AC1616" s="39"/>
      <c r="AD1616" s="40"/>
    </row>
    <row r="1617" s="35" customFormat="1" spans="3:30">
      <c r="C1617" s="38"/>
      <c r="F1617" s="52"/>
      <c r="G1617" s="52"/>
      <c r="P1617" s="52"/>
      <c r="Q1617" s="38"/>
      <c r="AC1617" s="39"/>
      <c r="AD1617" s="40"/>
    </row>
    <row r="1618" s="35" customFormat="1" spans="3:30">
      <c r="C1618" s="38"/>
      <c r="F1618" s="52"/>
      <c r="G1618" s="52"/>
      <c r="P1618" s="52"/>
      <c r="Q1618" s="38"/>
      <c r="AC1618" s="39"/>
      <c r="AD1618" s="40"/>
    </row>
    <row r="1619" s="35" customFormat="1" spans="3:30">
      <c r="C1619" s="38"/>
      <c r="F1619" s="52"/>
      <c r="G1619" s="52"/>
      <c r="P1619" s="52"/>
      <c r="Q1619" s="38"/>
      <c r="AC1619" s="39"/>
      <c r="AD1619" s="40"/>
    </row>
    <row r="1620" s="35" customFormat="1" spans="3:30">
      <c r="C1620" s="38"/>
      <c r="F1620" s="52"/>
      <c r="G1620" s="52"/>
      <c r="P1620" s="52"/>
      <c r="Q1620" s="38"/>
      <c r="AC1620" s="39"/>
      <c r="AD1620" s="40"/>
    </row>
    <row r="1621" s="35" customFormat="1" spans="3:30">
      <c r="C1621" s="38"/>
      <c r="F1621" s="52"/>
      <c r="G1621" s="52"/>
      <c r="P1621" s="52"/>
      <c r="Q1621" s="38"/>
      <c r="AC1621" s="39"/>
      <c r="AD1621" s="40"/>
    </row>
    <row r="1622" s="35" customFormat="1" spans="3:30">
      <c r="C1622" s="38"/>
      <c r="F1622" s="52"/>
      <c r="G1622" s="52"/>
      <c r="P1622" s="52"/>
      <c r="Q1622" s="38"/>
      <c r="AC1622" s="39"/>
      <c r="AD1622" s="40"/>
    </row>
    <row r="1623" s="35" customFormat="1" spans="3:30">
      <c r="C1623" s="38"/>
      <c r="F1623" s="52"/>
      <c r="G1623" s="52"/>
      <c r="P1623" s="52"/>
      <c r="Q1623" s="38"/>
      <c r="AC1623" s="39"/>
      <c r="AD1623" s="40"/>
    </row>
    <row r="1624" s="35" customFormat="1" spans="3:30">
      <c r="C1624" s="38"/>
      <c r="F1624" s="52"/>
      <c r="G1624" s="52"/>
      <c r="P1624" s="52"/>
      <c r="Q1624" s="38"/>
      <c r="AC1624" s="39"/>
      <c r="AD1624" s="40"/>
    </row>
    <row r="1625" s="35" customFormat="1" spans="3:30">
      <c r="C1625" s="38"/>
      <c r="F1625" s="52"/>
      <c r="G1625" s="52"/>
      <c r="P1625" s="52"/>
      <c r="Q1625" s="38"/>
      <c r="AC1625" s="39"/>
      <c r="AD1625" s="40"/>
    </row>
    <row r="1626" s="35" customFormat="1" spans="3:30">
      <c r="C1626" s="38"/>
      <c r="F1626" s="52"/>
      <c r="G1626" s="52"/>
      <c r="P1626" s="52"/>
      <c r="Q1626" s="38"/>
      <c r="AC1626" s="39"/>
      <c r="AD1626" s="40"/>
    </row>
    <row r="1627" s="35" customFormat="1" spans="3:30">
      <c r="C1627" s="38"/>
      <c r="F1627" s="52"/>
      <c r="G1627" s="52"/>
      <c r="P1627" s="52"/>
      <c r="Q1627" s="38"/>
      <c r="AC1627" s="39"/>
      <c r="AD1627" s="40"/>
    </row>
    <row r="1628" s="35" customFormat="1" spans="3:30">
      <c r="C1628" s="38"/>
      <c r="F1628" s="52"/>
      <c r="G1628" s="52"/>
      <c r="P1628" s="52"/>
      <c r="Q1628" s="38"/>
      <c r="AC1628" s="39"/>
      <c r="AD1628" s="40"/>
    </row>
    <row r="1629" s="35" customFormat="1" spans="3:30">
      <c r="C1629" s="38"/>
      <c r="F1629" s="52"/>
      <c r="G1629" s="52"/>
      <c r="P1629" s="52"/>
      <c r="Q1629" s="38"/>
      <c r="AC1629" s="39"/>
      <c r="AD1629" s="40"/>
    </row>
    <row r="1630" s="35" customFormat="1" spans="3:30">
      <c r="C1630" s="38"/>
      <c r="F1630" s="52"/>
      <c r="G1630" s="52"/>
      <c r="P1630" s="52"/>
      <c r="Q1630" s="38"/>
      <c r="AC1630" s="39"/>
      <c r="AD1630" s="40"/>
    </row>
    <row r="1631" s="35" customFormat="1" spans="3:30">
      <c r="C1631" s="38"/>
      <c r="F1631" s="52"/>
      <c r="G1631" s="52"/>
      <c r="P1631" s="52"/>
      <c r="Q1631" s="38"/>
      <c r="AC1631" s="39"/>
      <c r="AD1631" s="40"/>
    </row>
    <row r="1632" s="35" customFormat="1" spans="3:30">
      <c r="C1632" s="38"/>
      <c r="F1632" s="52"/>
      <c r="G1632" s="52"/>
      <c r="P1632" s="52"/>
      <c r="Q1632" s="38"/>
      <c r="AC1632" s="39"/>
      <c r="AD1632" s="40"/>
    </row>
    <row r="1633" s="35" customFormat="1" spans="3:30">
      <c r="C1633" s="38"/>
      <c r="F1633" s="52"/>
      <c r="G1633" s="52"/>
      <c r="P1633" s="52"/>
      <c r="Q1633" s="38"/>
      <c r="AC1633" s="39"/>
      <c r="AD1633" s="40"/>
    </row>
    <row r="1634" s="35" customFormat="1" spans="3:30">
      <c r="C1634" s="38"/>
      <c r="F1634" s="52"/>
      <c r="G1634" s="52"/>
      <c r="P1634" s="52"/>
      <c r="Q1634" s="38"/>
      <c r="AC1634" s="39"/>
      <c r="AD1634" s="40"/>
    </row>
    <row r="1635" s="35" customFormat="1" spans="3:30">
      <c r="C1635" s="38"/>
      <c r="F1635" s="52"/>
      <c r="G1635" s="52"/>
      <c r="P1635" s="52"/>
      <c r="Q1635" s="38"/>
      <c r="AC1635" s="39"/>
      <c r="AD1635" s="40"/>
    </row>
    <row r="1636" s="35" customFormat="1" spans="3:30">
      <c r="C1636" s="38"/>
      <c r="F1636" s="52"/>
      <c r="G1636" s="52"/>
      <c r="P1636" s="52"/>
      <c r="Q1636" s="38"/>
      <c r="AC1636" s="39"/>
      <c r="AD1636" s="40"/>
    </row>
    <row r="1637" s="35" customFormat="1" spans="3:30">
      <c r="C1637" s="38"/>
      <c r="F1637" s="52"/>
      <c r="G1637" s="52"/>
      <c r="P1637" s="52"/>
      <c r="Q1637" s="38"/>
      <c r="AC1637" s="39"/>
      <c r="AD1637" s="40"/>
    </row>
    <row r="1638" s="35" customFormat="1" spans="3:30">
      <c r="C1638" s="38"/>
      <c r="F1638" s="52"/>
      <c r="G1638" s="52"/>
      <c r="P1638" s="52"/>
      <c r="Q1638" s="38"/>
      <c r="AC1638" s="39"/>
      <c r="AD1638" s="40"/>
    </row>
    <row r="1639" s="35" customFormat="1" spans="3:30">
      <c r="C1639" s="38"/>
      <c r="F1639" s="52"/>
      <c r="G1639" s="52"/>
      <c r="P1639" s="52"/>
      <c r="Q1639" s="38"/>
      <c r="AC1639" s="39"/>
      <c r="AD1639" s="40"/>
    </row>
    <row r="1640" s="35" customFormat="1" spans="3:30">
      <c r="C1640" s="38"/>
      <c r="F1640" s="52"/>
      <c r="G1640" s="52"/>
      <c r="P1640" s="52"/>
      <c r="Q1640" s="38"/>
      <c r="AC1640" s="39"/>
      <c r="AD1640" s="40"/>
    </row>
    <row r="1641" s="35" customFormat="1" spans="3:30">
      <c r="C1641" s="38"/>
      <c r="F1641" s="52"/>
      <c r="G1641" s="52"/>
      <c r="P1641" s="52"/>
      <c r="Q1641" s="38"/>
      <c r="AC1641" s="39"/>
      <c r="AD1641" s="40"/>
    </row>
    <row r="1642" s="35" customFormat="1" spans="3:30">
      <c r="C1642" s="38"/>
      <c r="F1642" s="52"/>
      <c r="G1642" s="52"/>
      <c r="P1642" s="52"/>
      <c r="Q1642" s="38"/>
      <c r="AC1642" s="39"/>
      <c r="AD1642" s="40"/>
    </row>
    <row r="1643" s="35" customFormat="1" spans="3:30">
      <c r="C1643" s="38"/>
      <c r="F1643" s="52"/>
      <c r="G1643" s="52"/>
      <c r="P1643" s="52"/>
      <c r="Q1643" s="38"/>
      <c r="AC1643" s="39"/>
      <c r="AD1643" s="40"/>
    </row>
    <row r="1644" s="35" customFormat="1" spans="3:30">
      <c r="C1644" s="38"/>
      <c r="F1644" s="52"/>
      <c r="G1644" s="52"/>
      <c r="P1644" s="52"/>
      <c r="Q1644" s="38"/>
      <c r="AC1644" s="39"/>
      <c r="AD1644" s="40"/>
    </row>
    <row r="1645" s="35" customFormat="1" spans="3:30">
      <c r="C1645" s="38"/>
      <c r="F1645" s="52"/>
      <c r="G1645" s="52"/>
      <c r="P1645" s="52"/>
      <c r="Q1645" s="38"/>
      <c r="AC1645" s="39"/>
      <c r="AD1645" s="40"/>
    </row>
    <row r="1646" s="35" customFormat="1" spans="3:30">
      <c r="C1646" s="38"/>
      <c r="F1646" s="52"/>
      <c r="G1646" s="52"/>
      <c r="P1646" s="52"/>
      <c r="Q1646" s="38"/>
      <c r="AC1646" s="39"/>
      <c r="AD1646" s="40"/>
    </row>
    <row r="1647" s="35" customFormat="1" spans="3:30">
      <c r="C1647" s="38"/>
      <c r="F1647" s="52"/>
      <c r="G1647" s="52"/>
      <c r="P1647" s="52"/>
      <c r="Q1647" s="38"/>
      <c r="AC1647" s="39"/>
      <c r="AD1647" s="40"/>
    </row>
    <row r="1648" s="35" customFormat="1" spans="3:30">
      <c r="C1648" s="38"/>
      <c r="F1648" s="52"/>
      <c r="G1648" s="52"/>
      <c r="P1648" s="52"/>
      <c r="Q1648" s="38"/>
      <c r="AC1648" s="39"/>
      <c r="AD1648" s="40"/>
    </row>
    <row r="1649" s="35" customFormat="1" spans="3:30">
      <c r="C1649" s="38"/>
      <c r="F1649" s="52"/>
      <c r="G1649" s="52"/>
      <c r="P1649" s="52"/>
      <c r="Q1649" s="38"/>
      <c r="AC1649" s="39"/>
      <c r="AD1649" s="40"/>
    </row>
    <row r="1650" s="35" customFormat="1" spans="3:30">
      <c r="C1650" s="38"/>
      <c r="F1650" s="52"/>
      <c r="G1650" s="52"/>
      <c r="P1650" s="52"/>
      <c r="Q1650" s="38"/>
      <c r="AC1650" s="39"/>
      <c r="AD1650" s="40"/>
    </row>
    <row r="1651" s="35" customFormat="1" spans="3:30">
      <c r="C1651" s="38"/>
      <c r="F1651" s="52"/>
      <c r="G1651" s="52"/>
      <c r="P1651" s="52"/>
      <c r="Q1651" s="38"/>
      <c r="AC1651" s="39"/>
      <c r="AD1651" s="40"/>
    </row>
    <row r="1652" s="35" customFormat="1" spans="3:30">
      <c r="C1652" s="38"/>
      <c r="F1652" s="52"/>
      <c r="G1652" s="52"/>
      <c r="P1652" s="52"/>
      <c r="Q1652" s="38"/>
      <c r="AC1652" s="39"/>
      <c r="AD1652" s="40"/>
    </row>
    <row r="1653" s="35" customFormat="1" spans="3:30">
      <c r="C1653" s="38"/>
      <c r="F1653" s="52"/>
      <c r="G1653" s="52"/>
      <c r="P1653" s="52"/>
      <c r="Q1653" s="38"/>
      <c r="AC1653" s="39"/>
      <c r="AD1653" s="40"/>
    </row>
    <row r="1654" s="35" customFormat="1" spans="3:30">
      <c r="C1654" s="38"/>
      <c r="F1654" s="52"/>
      <c r="G1654" s="52"/>
      <c r="P1654" s="52"/>
      <c r="Q1654" s="38"/>
      <c r="AC1654" s="39"/>
      <c r="AD1654" s="40"/>
    </row>
    <row r="1655" s="35" customFormat="1" spans="3:30">
      <c r="C1655" s="38"/>
      <c r="F1655" s="52"/>
      <c r="G1655" s="52"/>
      <c r="P1655" s="52"/>
      <c r="Q1655" s="38"/>
      <c r="AC1655" s="39"/>
      <c r="AD1655" s="40"/>
    </row>
    <row r="1656" s="35" customFormat="1" spans="3:30">
      <c r="C1656" s="38"/>
      <c r="F1656" s="52"/>
      <c r="G1656" s="52"/>
      <c r="P1656" s="52"/>
      <c r="Q1656" s="38"/>
      <c r="AC1656" s="39"/>
      <c r="AD1656" s="40"/>
    </row>
    <row r="1657" s="35" customFormat="1" spans="3:30">
      <c r="C1657" s="38"/>
      <c r="F1657" s="52"/>
      <c r="G1657" s="52"/>
      <c r="P1657" s="52"/>
      <c r="Q1657" s="38"/>
      <c r="AC1657" s="39"/>
      <c r="AD1657" s="40"/>
    </row>
    <row r="1658" s="35" customFormat="1" spans="3:30">
      <c r="C1658" s="38"/>
      <c r="F1658" s="52"/>
      <c r="G1658" s="52"/>
      <c r="P1658" s="52"/>
      <c r="Q1658" s="38"/>
      <c r="AC1658" s="39"/>
      <c r="AD1658" s="40"/>
    </row>
    <row r="1659" s="35" customFormat="1" spans="3:30">
      <c r="C1659" s="38"/>
      <c r="F1659" s="52"/>
      <c r="G1659" s="52"/>
      <c r="P1659" s="52"/>
      <c r="Q1659" s="38"/>
      <c r="AC1659" s="39"/>
      <c r="AD1659" s="40"/>
    </row>
    <row r="1660" s="35" customFormat="1" spans="3:30">
      <c r="C1660" s="38"/>
      <c r="F1660" s="52"/>
      <c r="G1660" s="52"/>
      <c r="P1660" s="52"/>
      <c r="Q1660" s="38"/>
      <c r="AC1660" s="39"/>
      <c r="AD1660" s="40"/>
    </row>
    <row r="1661" s="35" customFormat="1" spans="3:30">
      <c r="C1661" s="38"/>
      <c r="F1661" s="52"/>
      <c r="G1661" s="52"/>
      <c r="P1661" s="52"/>
      <c r="Q1661" s="38"/>
      <c r="AC1661" s="39"/>
      <c r="AD1661" s="40"/>
    </row>
    <row r="1662" s="35" customFormat="1" spans="3:30">
      <c r="C1662" s="38"/>
      <c r="F1662" s="52"/>
      <c r="G1662" s="52"/>
      <c r="P1662" s="52"/>
      <c r="Q1662" s="38"/>
      <c r="AC1662" s="39"/>
      <c r="AD1662" s="40"/>
    </row>
    <row r="1663" s="35" customFormat="1" spans="3:30">
      <c r="C1663" s="38"/>
      <c r="F1663" s="52"/>
      <c r="G1663" s="52"/>
      <c r="P1663" s="52"/>
      <c r="Q1663" s="38"/>
      <c r="AC1663" s="39"/>
      <c r="AD1663" s="40"/>
    </row>
    <row r="1664" s="35" customFormat="1" spans="3:30">
      <c r="C1664" s="38"/>
      <c r="F1664" s="52"/>
      <c r="G1664" s="52"/>
      <c r="P1664" s="52"/>
      <c r="Q1664" s="38"/>
      <c r="AC1664" s="39"/>
      <c r="AD1664" s="40"/>
    </row>
    <row r="1665" s="35" customFormat="1" spans="3:30">
      <c r="C1665" s="38"/>
      <c r="F1665" s="52"/>
      <c r="G1665" s="52"/>
      <c r="P1665" s="52"/>
      <c r="Q1665" s="38"/>
      <c r="AC1665" s="39"/>
      <c r="AD1665" s="40"/>
    </row>
    <row r="1666" s="35" customFormat="1" spans="3:30">
      <c r="C1666" s="38"/>
      <c r="F1666" s="52"/>
      <c r="G1666" s="52"/>
      <c r="P1666" s="52"/>
      <c r="Q1666" s="38"/>
      <c r="AC1666" s="39"/>
      <c r="AD1666" s="40"/>
    </row>
    <row r="1667" s="35" customFormat="1" spans="3:30">
      <c r="C1667" s="38"/>
      <c r="F1667" s="52"/>
      <c r="G1667" s="52"/>
      <c r="P1667" s="52"/>
      <c r="Q1667" s="38"/>
      <c r="AC1667" s="39"/>
      <c r="AD1667" s="40"/>
    </row>
    <row r="1668" s="35" customFormat="1" spans="3:30">
      <c r="C1668" s="38"/>
      <c r="F1668" s="52"/>
      <c r="G1668" s="52"/>
      <c r="P1668" s="52"/>
      <c r="Q1668" s="38"/>
      <c r="AC1668" s="39"/>
      <c r="AD1668" s="40"/>
    </row>
    <row r="1669" s="35" customFormat="1" spans="3:30">
      <c r="C1669" s="38"/>
      <c r="F1669" s="52"/>
      <c r="G1669" s="52"/>
      <c r="P1669" s="52"/>
      <c r="Q1669" s="38"/>
      <c r="AC1669" s="39"/>
      <c r="AD1669" s="40"/>
    </row>
    <row r="1670" s="35" customFormat="1" spans="3:30">
      <c r="C1670" s="38"/>
      <c r="F1670" s="52"/>
      <c r="G1670" s="52"/>
      <c r="P1670" s="52"/>
      <c r="Q1670" s="38"/>
      <c r="AC1670" s="39"/>
      <c r="AD1670" s="40"/>
    </row>
    <row r="1671" s="35" customFormat="1" spans="3:30">
      <c r="C1671" s="38"/>
      <c r="F1671" s="52"/>
      <c r="G1671" s="52"/>
      <c r="P1671" s="52"/>
      <c r="Q1671" s="38"/>
      <c r="AC1671" s="39"/>
      <c r="AD1671" s="40"/>
    </row>
    <row r="1672" s="35" customFormat="1" spans="3:30">
      <c r="C1672" s="38"/>
      <c r="F1672" s="52"/>
      <c r="G1672" s="52"/>
      <c r="P1672" s="52"/>
      <c r="Q1672" s="38"/>
      <c r="AC1672" s="39"/>
      <c r="AD1672" s="40"/>
    </row>
    <row r="1673" s="35" customFormat="1" spans="3:30">
      <c r="C1673" s="38"/>
      <c r="F1673" s="52"/>
      <c r="G1673" s="52"/>
      <c r="P1673" s="52"/>
      <c r="Q1673" s="38"/>
      <c r="AC1673" s="39"/>
      <c r="AD1673" s="40"/>
    </row>
    <row r="1674" s="35" customFormat="1" spans="3:30">
      <c r="C1674" s="38"/>
      <c r="F1674" s="52"/>
      <c r="G1674" s="52"/>
      <c r="P1674" s="52"/>
      <c r="Q1674" s="38"/>
      <c r="AC1674" s="39"/>
      <c r="AD1674" s="40"/>
    </row>
    <row r="1675" s="35" customFormat="1" spans="3:30">
      <c r="C1675" s="38"/>
      <c r="F1675" s="52"/>
      <c r="G1675" s="52"/>
      <c r="P1675" s="52"/>
      <c r="Q1675" s="38"/>
      <c r="AC1675" s="39"/>
      <c r="AD1675" s="40"/>
    </row>
    <row r="1676" s="35" customFormat="1" spans="3:30">
      <c r="C1676" s="38"/>
      <c r="F1676" s="52"/>
      <c r="G1676" s="52"/>
      <c r="P1676" s="52"/>
      <c r="Q1676" s="38"/>
      <c r="AC1676" s="39"/>
      <c r="AD1676" s="40"/>
    </row>
    <row r="1677" s="35" customFormat="1" spans="3:30">
      <c r="C1677" s="38"/>
      <c r="F1677" s="52"/>
      <c r="G1677" s="52"/>
      <c r="P1677" s="52"/>
      <c r="Q1677" s="38"/>
      <c r="AC1677" s="39"/>
      <c r="AD1677" s="40"/>
    </row>
    <row r="1678" s="35" customFormat="1" spans="3:30">
      <c r="C1678" s="38"/>
      <c r="F1678" s="52"/>
      <c r="G1678" s="52"/>
      <c r="P1678" s="52"/>
      <c r="Q1678" s="38"/>
      <c r="AC1678" s="39"/>
      <c r="AD1678" s="40"/>
    </row>
    <row r="1679" s="35" customFormat="1" spans="3:30">
      <c r="C1679" s="38"/>
      <c r="F1679" s="52"/>
      <c r="G1679" s="52"/>
      <c r="P1679" s="52"/>
      <c r="Q1679" s="38"/>
      <c r="AC1679" s="39"/>
      <c r="AD1679" s="40"/>
    </row>
    <row r="1680" s="35" customFormat="1" spans="3:30">
      <c r="C1680" s="38"/>
      <c r="F1680" s="52"/>
      <c r="G1680" s="52"/>
      <c r="P1680" s="52"/>
      <c r="Q1680" s="38"/>
      <c r="AC1680" s="39"/>
      <c r="AD1680" s="40"/>
    </row>
    <row r="1681" s="35" customFormat="1" spans="3:30">
      <c r="C1681" s="38"/>
      <c r="F1681" s="52"/>
      <c r="G1681" s="52"/>
      <c r="P1681" s="52"/>
      <c r="Q1681" s="38"/>
      <c r="AC1681" s="39"/>
      <c r="AD1681" s="40"/>
    </row>
    <row r="1682" s="35" customFormat="1" spans="3:30">
      <c r="C1682" s="38"/>
      <c r="F1682" s="52"/>
      <c r="G1682" s="52"/>
      <c r="P1682" s="52"/>
      <c r="Q1682" s="38"/>
      <c r="AC1682" s="39"/>
      <c r="AD1682" s="40"/>
    </row>
    <row r="1683" s="35" customFormat="1" spans="3:30">
      <c r="C1683" s="38"/>
      <c r="F1683" s="52"/>
      <c r="G1683" s="52"/>
      <c r="P1683" s="52"/>
      <c r="Q1683" s="38"/>
      <c r="AC1683" s="39"/>
      <c r="AD1683" s="40"/>
    </row>
    <row r="1684" s="35" customFormat="1" spans="3:30">
      <c r="C1684" s="38"/>
      <c r="F1684" s="52"/>
      <c r="G1684" s="52"/>
      <c r="P1684" s="52"/>
      <c r="Q1684" s="38"/>
      <c r="AC1684" s="39"/>
      <c r="AD1684" s="40"/>
    </row>
    <row r="1685" s="35" customFormat="1" spans="3:30">
      <c r="C1685" s="38"/>
      <c r="F1685" s="52"/>
      <c r="G1685" s="52"/>
      <c r="P1685" s="52"/>
      <c r="Q1685" s="38"/>
      <c r="AC1685" s="39"/>
      <c r="AD1685" s="40"/>
    </row>
    <row r="1686" s="35" customFormat="1" spans="3:30">
      <c r="C1686" s="38"/>
      <c r="F1686" s="52"/>
      <c r="G1686" s="52"/>
      <c r="P1686" s="52"/>
      <c r="Q1686" s="38"/>
      <c r="AC1686" s="39"/>
      <c r="AD1686" s="40"/>
    </row>
    <row r="1687" s="35" customFormat="1" spans="3:30">
      <c r="C1687" s="38"/>
      <c r="F1687" s="52"/>
      <c r="G1687" s="52"/>
      <c r="P1687" s="52"/>
      <c r="Q1687" s="38"/>
      <c r="AC1687" s="39"/>
      <c r="AD1687" s="40"/>
    </row>
    <row r="1688" s="35" customFormat="1" spans="3:30">
      <c r="C1688" s="38"/>
      <c r="F1688" s="52"/>
      <c r="G1688" s="52"/>
      <c r="P1688" s="52"/>
      <c r="Q1688" s="38"/>
      <c r="AC1688" s="39"/>
      <c r="AD1688" s="40"/>
    </row>
    <row r="1689" s="35" customFormat="1" spans="3:30">
      <c r="C1689" s="38"/>
      <c r="F1689" s="52"/>
      <c r="G1689" s="52"/>
      <c r="P1689" s="52"/>
      <c r="Q1689" s="38"/>
      <c r="AC1689" s="39"/>
      <c r="AD1689" s="40"/>
    </row>
    <row r="1690" s="35" customFormat="1" spans="3:30">
      <c r="C1690" s="38"/>
      <c r="F1690" s="52"/>
      <c r="G1690" s="52"/>
      <c r="P1690" s="52"/>
      <c r="Q1690" s="38"/>
      <c r="AC1690" s="39"/>
      <c r="AD1690" s="40"/>
    </row>
    <row r="1691" s="35" customFormat="1" spans="3:30">
      <c r="C1691" s="38"/>
      <c r="F1691" s="52"/>
      <c r="G1691" s="52"/>
      <c r="P1691" s="52"/>
      <c r="Q1691" s="38"/>
      <c r="AC1691" s="39"/>
      <c r="AD1691" s="40"/>
    </row>
    <row r="1692" s="35" customFormat="1" spans="3:30">
      <c r="C1692" s="38"/>
      <c r="F1692" s="52"/>
      <c r="G1692" s="52"/>
      <c r="P1692" s="52"/>
      <c r="Q1692" s="38"/>
      <c r="AC1692" s="39"/>
      <c r="AD1692" s="40"/>
    </row>
    <row r="1693" s="35" customFormat="1" spans="3:30">
      <c r="C1693" s="38"/>
      <c r="F1693" s="52"/>
      <c r="G1693" s="52"/>
      <c r="P1693" s="52"/>
      <c r="Q1693" s="38"/>
      <c r="AC1693" s="39"/>
      <c r="AD1693" s="40"/>
    </row>
    <row r="1694" s="35" customFormat="1" spans="3:30">
      <c r="C1694" s="38"/>
      <c r="F1694" s="52"/>
      <c r="G1694" s="52"/>
      <c r="P1694" s="52"/>
      <c r="Q1694" s="38"/>
      <c r="AC1694" s="39"/>
      <c r="AD1694" s="40"/>
    </row>
    <row r="1695" s="35" customFormat="1" spans="3:30">
      <c r="C1695" s="38"/>
      <c r="F1695" s="52"/>
      <c r="G1695" s="52"/>
      <c r="P1695" s="52"/>
      <c r="Q1695" s="38"/>
      <c r="AC1695" s="39"/>
      <c r="AD1695" s="40"/>
    </row>
    <row r="1696" s="35" customFormat="1" spans="3:30">
      <c r="C1696" s="38"/>
      <c r="F1696" s="52"/>
      <c r="G1696" s="52"/>
      <c r="P1696" s="52"/>
      <c r="Q1696" s="38"/>
      <c r="AC1696" s="39"/>
      <c r="AD1696" s="40"/>
    </row>
    <row r="1697" s="35" customFormat="1" spans="3:30">
      <c r="C1697" s="38"/>
      <c r="F1697" s="52"/>
      <c r="G1697" s="52"/>
      <c r="P1697" s="52"/>
      <c r="Q1697" s="38"/>
      <c r="AC1697" s="39"/>
      <c r="AD1697" s="40"/>
    </row>
    <row r="1698" s="35" customFormat="1" spans="3:30">
      <c r="C1698" s="38"/>
      <c r="F1698" s="52"/>
      <c r="G1698" s="52"/>
      <c r="P1698" s="52"/>
      <c r="Q1698" s="38"/>
      <c r="AC1698" s="39"/>
      <c r="AD1698" s="40"/>
    </row>
    <row r="1699" s="35" customFormat="1" spans="3:30">
      <c r="C1699" s="38"/>
      <c r="F1699" s="52"/>
      <c r="G1699" s="52"/>
      <c r="P1699" s="52"/>
      <c r="Q1699" s="38"/>
      <c r="AC1699" s="39"/>
      <c r="AD1699" s="40"/>
    </row>
    <row r="1700" s="35" customFormat="1" spans="3:30">
      <c r="C1700" s="38"/>
      <c r="F1700" s="52"/>
      <c r="G1700" s="52"/>
      <c r="P1700" s="52"/>
      <c r="Q1700" s="38"/>
      <c r="AC1700" s="39"/>
      <c r="AD1700" s="40"/>
    </row>
    <row r="1701" s="35" customFormat="1" spans="3:30">
      <c r="C1701" s="38"/>
      <c r="F1701" s="52"/>
      <c r="G1701" s="52"/>
      <c r="P1701" s="52"/>
      <c r="Q1701" s="38"/>
      <c r="AC1701" s="39"/>
      <c r="AD1701" s="40"/>
    </row>
    <row r="1702" s="35" customFormat="1" spans="3:30">
      <c r="C1702" s="38"/>
      <c r="F1702" s="52"/>
      <c r="G1702" s="52"/>
      <c r="P1702" s="52"/>
      <c r="Q1702" s="38"/>
      <c r="AC1702" s="39"/>
      <c r="AD1702" s="40"/>
    </row>
    <row r="1703" s="35" customFormat="1" spans="3:30">
      <c r="C1703" s="38"/>
      <c r="F1703" s="52"/>
      <c r="G1703" s="52"/>
      <c r="P1703" s="52"/>
      <c r="Q1703" s="38"/>
      <c r="AC1703" s="39"/>
      <c r="AD1703" s="40"/>
    </row>
    <row r="1704" s="35" customFormat="1" spans="3:30">
      <c r="C1704" s="38"/>
      <c r="F1704" s="52"/>
      <c r="G1704" s="52"/>
      <c r="P1704" s="52"/>
      <c r="Q1704" s="38"/>
      <c r="AC1704" s="39"/>
      <c r="AD1704" s="40"/>
    </row>
    <row r="1705" s="35" customFormat="1" spans="3:30">
      <c r="C1705" s="38"/>
      <c r="F1705" s="52"/>
      <c r="G1705" s="52"/>
      <c r="P1705" s="52"/>
      <c r="Q1705" s="38"/>
      <c r="AC1705" s="39"/>
      <c r="AD1705" s="40"/>
    </row>
    <row r="1706" s="35" customFormat="1" spans="3:30">
      <c r="C1706" s="38"/>
      <c r="F1706" s="52"/>
      <c r="G1706" s="52"/>
      <c r="P1706" s="52"/>
      <c r="Q1706" s="38"/>
      <c r="AC1706" s="39"/>
      <c r="AD1706" s="40"/>
    </row>
    <row r="1707" s="35" customFormat="1" spans="3:30">
      <c r="C1707" s="38"/>
      <c r="F1707" s="52"/>
      <c r="G1707" s="52"/>
      <c r="P1707" s="52"/>
      <c r="Q1707" s="38"/>
      <c r="AC1707" s="39"/>
      <c r="AD1707" s="40"/>
    </row>
    <row r="1708" s="35" customFormat="1" spans="3:30">
      <c r="C1708" s="38"/>
      <c r="F1708" s="52"/>
      <c r="G1708" s="52"/>
      <c r="P1708" s="52"/>
      <c r="Q1708" s="38"/>
      <c r="AC1708" s="39"/>
      <c r="AD1708" s="40"/>
    </row>
    <row r="1709" s="35" customFormat="1" spans="3:30">
      <c r="C1709" s="38"/>
      <c r="F1709" s="52"/>
      <c r="G1709" s="52"/>
      <c r="P1709" s="52"/>
      <c r="Q1709" s="38"/>
      <c r="AC1709" s="39"/>
      <c r="AD1709" s="40"/>
    </row>
    <row r="1710" s="35" customFormat="1" spans="3:30">
      <c r="C1710" s="38"/>
      <c r="F1710" s="52"/>
      <c r="G1710" s="52"/>
      <c r="P1710" s="52"/>
      <c r="Q1710" s="38"/>
      <c r="AC1710" s="39"/>
      <c r="AD1710" s="40"/>
    </row>
    <row r="1711" s="35" customFormat="1" spans="3:30">
      <c r="C1711" s="38"/>
      <c r="F1711" s="52"/>
      <c r="G1711" s="52"/>
      <c r="P1711" s="52"/>
      <c r="Q1711" s="38"/>
      <c r="AC1711" s="39"/>
      <c r="AD1711" s="40"/>
    </row>
    <row r="1712" s="35" customFormat="1" spans="3:30">
      <c r="C1712" s="38"/>
      <c r="F1712" s="52"/>
      <c r="G1712" s="52"/>
      <c r="P1712" s="52"/>
      <c r="Q1712" s="38"/>
      <c r="AC1712" s="39"/>
      <c r="AD1712" s="40"/>
    </row>
    <row r="1713" s="35" customFormat="1" spans="3:30">
      <c r="C1713" s="38"/>
      <c r="F1713" s="52"/>
      <c r="G1713" s="52"/>
      <c r="P1713" s="52"/>
      <c r="Q1713" s="38"/>
      <c r="AC1713" s="39"/>
      <c r="AD1713" s="40"/>
    </row>
    <row r="1714" s="35" customFormat="1" spans="3:30">
      <c r="C1714" s="38"/>
      <c r="F1714" s="52"/>
      <c r="G1714" s="52"/>
      <c r="P1714" s="52"/>
      <c r="Q1714" s="38"/>
      <c r="AC1714" s="39"/>
      <c r="AD1714" s="40"/>
    </row>
    <row r="1715" s="35" customFormat="1" spans="3:30">
      <c r="C1715" s="38"/>
      <c r="F1715" s="52"/>
      <c r="G1715" s="52"/>
      <c r="P1715" s="52"/>
      <c r="Q1715" s="38"/>
      <c r="AC1715" s="39"/>
      <c r="AD1715" s="40"/>
    </row>
    <row r="1716" s="35" customFormat="1" spans="3:30">
      <c r="C1716" s="38"/>
      <c r="F1716" s="52"/>
      <c r="G1716" s="52"/>
      <c r="P1716" s="52"/>
      <c r="Q1716" s="38"/>
      <c r="AC1716" s="39"/>
      <c r="AD1716" s="40"/>
    </row>
    <row r="1717" s="35" customFormat="1" spans="3:30">
      <c r="C1717" s="38"/>
      <c r="F1717" s="52"/>
      <c r="G1717" s="52"/>
      <c r="P1717" s="52"/>
      <c r="Q1717" s="38"/>
      <c r="AC1717" s="39"/>
      <c r="AD1717" s="40"/>
    </row>
    <row r="1718" s="35" customFormat="1" spans="3:30">
      <c r="C1718" s="38"/>
      <c r="F1718" s="52"/>
      <c r="G1718" s="52"/>
      <c r="P1718" s="52"/>
      <c r="Q1718" s="38"/>
      <c r="AC1718" s="39"/>
      <c r="AD1718" s="40"/>
    </row>
    <row r="1719" s="35" customFormat="1" spans="3:30">
      <c r="C1719" s="38"/>
      <c r="F1719" s="52"/>
      <c r="G1719" s="52"/>
      <c r="P1719" s="52"/>
      <c r="Q1719" s="38"/>
      <c r="AC1719" s="39"/>
      <c r="AD1719" s="40"/>
    </row>
    <row r="1720" s="35" customFormat="1" spans="3:30">
      <c r="C1720" s="38"/>
      <c r="F1720" s="52"/>
      <c r="G1720" s="52"/>
      <c r="P1720" s="52"/>
      <c r="Q1720" s="38"/>
      <c r="AC1720" s="39"/>
      <c r="AD1720" s="40"/>
    </row>
    <row r="1721" s="35" customFormat="1" spans="3:30">
      <c r="C1721" s="38"/>
      <c r="F1721" s="52"/>
      <c r="G1721" s="52"/>
      <c r="P1721" s="52"/>
      <c r="Q1721" s="38"/>
      <c r="AC1721" s="39"/>
      <c r="AD1721" s="40"/>
    </row>
    <row r="1722" s="35" customFormat="1" spans="3:30">
      <c r="C1722" s="38"/>
      <c r="F1722" s="52"/>
      <c r="G1722" s="52"/>
      <c r="P1722" s="52"/>
      <c r="Q1722" s="38"/>
      <c r="AC1722" s="39"/>
      <c r="AD1722" s="40"/>
    </row>
    <row r="1723" s="35" customFormat="1" spans="3:30">
      <c r="C1723" s="38"/>
      <c r="F1723" s="52"/>
      <c r="G1723" s="52"/>
      <c r="P1723" s="52"/>
      <c r="Q1723" s="38"/>
      <c r="AC1723" s="39"/>
      <c r="AD1723" s="40"/>
    </row>
    <row r="1724" s="35" customFormat="1" spans="3:30">
      <c r="C1724" s="38"/>
      <c r="F1724" s="52"/>
      <c r="G1724" s="52"/>
      <c r="P1724" s="52"/>
      <c r="Q1724" s="38"/>
      <c r="AC1724" s="39"/>
      <c r="AD1724" s="40"/>
    </row>
    <row r="1725" s="35" customFormat="1" spans="3:30">
      <c r="C1725" s="38"/>
      <c r="F1725" s="52"/>
      <c r="G1725" s="52"/>
      <c r="P1725" s="52"/>
      <c r="Q1725" s="38"/>
      <c r="AC1725" s="39"/>
      <c r="AD1725" s="40"/>
    </row>
    <row r="1726" s="35" customFormat="1" spans="3:30">
      <c r="C1726" s="38"/>
      <c r="F1726" s="52"/>
      <c r="G1726" s="52"/>
      <c r="P1726" s="52"/>
      <c r="Q1726" s="38"/>
      <c r="AC1726" s="39"/>
      <c r="AD1726" s="40"/>
    </row>
    <row r="1727" s="35" customFormat="1" spans="3:30">
      <c r="C1727" s="38"/>
      <c r="F1727" s="52"/>
      <c r="G1727" s="52"/>
      <c r="P1727" s="52"/>
      <c r="Q1727" s="38"/>
      <c r="AC1727" s="39"/>
      <c r="AD1727" s="40"/>
    </row>
    <row r="1728" s="35" customFormat="1" spans="3:30">
      <c r="C1728" s="38"/>
      <c r="F1728" s="52"/>
      <c r="G1728" s="52"/>
      <c r="P1728" s="52"/>
      <c r="Q1728" s="38"/>
      <c r="AC1728" s="39"/>
      <c r="AD1728" s="40"/>
    </row>
    <row r="1729" s="35" customFormat="1" spans="3:30">
      <c r="C1729" s="38"/>
      <c r="F1729" s="52"/>
      <c r="G1729" s="52"/>
      <c r="P1729" s="52"/>
      <c r="Q1729" s="38"/>
      <c r="AC1729" s="39"/>
      <c r="AD1729" s="40"/>
    </row>
    <row r="1730" s="35" customFormat="1" spans="3:30">
      <c r="C1730" s="38"/>
      <c r="F1730" s="52"/>
      <c r="G1730" s="52"/>
      <c r="P1730" s="52"/>
      <c r="Q1730" s="38"/>
      <c r="AC1730" s="39"/>
      <c r="AD1730" s="40"/>
    </row>
    <row r="1731" s="35" customFormat="1" spans="3:30">
      <c r="C1731" s="38"/>
      <c r="F1731" s="52"/>
      <c r="G1731" s="52"/>
      <c r="P1731" s="52"/>
      <c r="Q1731" s="38"/>
      <c r="AC1731" s="39"/>
      <c r="AD1731" s="40"/>
    </row>
    <row r="1732" s="35" customFormat="1" spans="3:30">
      <c r="C1732" s="38"/>
      <c r="F1732" s="52"/>
      <c r="G1732" s="52"/>
      <c r="P1732" s="52"/>
      <c r="Q1732" s="38"/>
      <c r="AC1732" s="39"/>
      <c r="AD1732" s="40"/>
    </row>
    <row r="1733" s="35" customFormat="1" spans="3:30">
      <c r="C1733" s="38"/>
      <c r="F1733" s="52"/>
      <c r="G1733" s="52"/>
      <c r="P1733" s="52"/>
      <c r="Q1733" s="38"/>
      <c r="AC1733" s="39"/>
      <c r="AD1733" s="40"/>
    </row>
    <row r="1734" s="35" customFormat="1" spans="3:30">
      <c r="C1734" s="38"/>
      <c r="F1734" s="52"/>
      <c r="G1734" s="52"/>
      <c r="P1734" s="52"/>
      <c r="Q1734" s="38"/>
      <c r="AC1734" s="39"/>
      <c r="AD1734" s="40"/>
    </row>
    <row r="1735" s="35" customFormat="1" spans="3:30">
      <c r="C1735" s="38"/>
      <c r="F1735" s="52"/>
      <c r="G1735" s="52"/>
      <c r="P1735" s="52"/>
      <c r="Q1735" s="38"/>
      <c r="AC1735" s="39"/>
      <c r="AD1735" s="40"/>
    </row>
    <row r="1736" s="35" customFormat="1" spans="3:30">
      <c r="C1736" s="38"/>
      <c r="F1736" s="52"/>
      <c r="G1736" s="52"/>
      <c r="P1736" s="52"/>
      <c r="Q1736" s="38"/>
      <c r="AC1736" s="39"/>
      <c r="AD1736" s="40"/>
    </row>
    <row r="1737" s="35" customFormat="1" spans="3:30">
      <c r="C1737" s="38"/>
      <c r="F1737" s="52"/>
      <c r="G1737" s="52"/>
      <c r="P1737" s="52"/>
      <c r="Q1737" s="38"/>
      <c r="AC1737" s="39"/>
      <c r="AD1737" s="40"/>
    </row>
    <row r="1738" s="35" customFormat="1" spans="3:30">
      <c r="C1738" s="38"/>
      <c r="F1738" s="52"/>
      <c r="G1738" s="52"/>
      <c r="P1738" s="52"/>
      <c r="Q1738" s="38"/>
      <c r="AC1738" s="39"/>
      <c r="AD1738" s="40"/>
    </row>
    <row r="1739" s="35" customFormat="1" spans="3:30">
      <c r="C1739" s="38"/>
      <c r="F1739" s="52"/>
      <c r="G1739" s="52"/>
      <c r="P1739" s="52"/>
      <c r="Q1739" s="38"/>
      <c r="AC1739" s="39"/>
      <c r="AD1739" s="40"/>
    </row>
    <row r="1740" s="35" customFormat="1" spans="3:30">
      <c r="C1740" s="38"/>
      <c r="F1740" s="52"/>
      <c r="G1740" s="52"/>
      <c r="P1740" s="52"/>
      <c r="Q1740" s="38"/>
      <c r="AC1740" s="39"/>
      <c r="AD1740" s="40"/>
    </row>
    <row r="1741" s="35" customFormat="1" spans="3:30">
      <c r="C1741" s="38"/>
      <c r="F1741" s="52"/>
      <c r="G1741" s="52"/>
      <c r="P1741" s="52"/>
      <c r="Q1741" s="38"/>
      <c r="AC1741" s="39"/>
      <c r="AD1741" s="40"/>
    </row>
    <row r="1742" s="35" customFormat="1" spans="3:30">
      <c r="C1742" s="38"/>
      <c r="F1742" s="52"/>
      <c r="G1742" s="52"/>
      <c r="P1742" s="52"/>
      <c r="Q1742" s="38"/>
      <c r="AC1742" s="39"/>
      <c r="AD1742" s="40"/>
    </row>
    <row r="1743" s="35" customFormat="1" spans="3:30">
      <c r="C1743" s="38"/>
      <c r="F1743" s="52"/>
      <c r="G1743" s="52"/>
      <c r="P1743" s="52"/>
      <c r="Q1743" s="38"/>
      <c r="AC1743" s="39"/>
      <c r="AD1743" s="40"/>
    </row>
    <row r="1744" s="35" customFormat="1" spans="3:30">
      <c r="C1744" s="38"/>
      <c r="F1744" s="52"/>
      <c r="G1744" s="52"/>
      <c r="P1744" s="52"/>
      <c r="Q1744" s="38"/>
      <c r="AC1744" s="39"/>
      <c r="AD1744" s="40"/>
    </row>
    <row r="1745" s="35" customFormat="1" spans="3:30">
      <c r="C1745" s="38"/>
      <c r="F1745" s="52"/>
      <c r="G1745" s="52"/>
      <c r="P1745" s="52"/>
      <c r="Q1745" s="38"/>
      <c r="AC1745" s="39"/>
      <c r="AD1745" s="40"/>
    </row>
    <row r="1746" s="35" customFormat="1" spans="3:30">
      <c r="C1746" s="38"/>
      <c r="F1746" s="52"/>
      <c r="G1746" s="52"/>
      <c r="P1746" s="52"/>
      <c r="Q1746" s="38"/>
      <c r="AC1746" s="39"/>
      <c r="AD1746" s="40"/>
    </row>
    <row r="1747" s="35" customFormat="1" spans="3:30">
      <c r="C1747" s="38"/>
      <c r="F1747" s="52"/>
      <c r="G1747" s="52"/>
      <c r="P1747" s="52"/>
      <c r="Q1747" s="38"/>
      <c r="AC1747" s="39"/>
      <c r="AD1747" s="40"/>
    </row>
    <row r="1748" s="35" customFormat="1" spans="3:30">
      <c r="C1748" s="38"/>
      <c r="F1748" s="52"/>
      <c r="G1748" s="52"/>
      <c r="P1748" s="52"/>
      <c r="Q1748" s="38"/>
      <c r="AC1748" s="39"/>
      <c r="AD1748" s="40"/>
    </row>
    <row r="1749" s="35" customFormat="1" spans="3:30">
      <c r="C1749" s="38"/>
      <c r="F1749" s="52"/>
      <c r="G1749" s="52"/>
      <c r="P1749" s="52"/>
      <c r="Q1749" s="38"/>
      <c r="AC1749" s="39"/>
      <c r="AD1749" s="40"/>
    </row>
    <row r="1750" s="35" customFormat="1" spans="3:30">
      <c r="C1750" s="38"/>
      <c r="F1750" s="52"/>
      <c r="G1750" s="52"/>
      <c r="P1750" s="52"/>
      <c r="Q1750" s="38"/>
      <c r="AC1750" s="39"/>
      <c r="AD1750" s="40"/>
    </row>
    <row r="1751" s="35" customFormat="1" spans="3:30">
      <c r="C1751" s="38"/>
      <c r="F1751" s="52"/>
      <c r="G1751" s="52"/>
      <c r="P1751" s="52"/>
      <c r="Q1751" s="38"/>
      <c r="AC1751" s="39"/>
      <c r="AD1751" s="40"/>
    </row>
    <row r="1752" s="35" customFormat="1" spans="3:30">
      <c r="C1752" s="38"/>
      <c r="F1752" s="52"/>
      <c r="G1752" s="52"/>
      <c r="P1752" s="52"/>
      <c r="Q1752" s="38"/>
      <c r="AC1752" s="39"/>
      <c r="AD1752" s="40"/>
    </row>
    <row r="1753" s="35" customFormat="1" spans="3:30">
      <c r="C1753" s="38"/>
      <c r="F1753" s="52"/>
      <c r="G1753" s="52"/>
      <c r="P1753" s="52"/>
      <c r="Q1753" s="38"/>
      <c r="AC1753" s="39"/>
      <c r="AD1753" s="40"/>
    </row>
    <row r="1754" s="35" customFormat="1" spans="3:30">
      <c r="C1754" s="38"/>
      <c r="F1754" s="52"/>
      <c r="G1754" s="52"/>
      <c r="P1754" s="52"/>
      <c r="Q1754" s="38"/>
      <c r="AC1754" s="39"/>
      <c r="AD1754" s="40"/>
    </row>
    <row r="1755" s="35" customFormat="1" spans="3:30">
      <c r="C1755" s="38"/>
      <c r="F1755" s="52"/>
      <c r="G1755" s="52"/>
      <c r="P1755" s="52"/>
      <c r="Q1755" s="38"/>
      <c r="AC1755" s="39"/>
      <c r="AD1755" s="40"/>
    </row>
    <row r="1756" s="35" customFormat="1" spans="3:30">
      <c r="C1756" s="38"/>
      <c r="F1756" s="52"/>
      <c r="G1756" s="52"/>
      <c r="P1756" s="52"/>
      <c r="Q1756" s="38"/>
      <c r="AC1756" s="39"/>
      <c r="AD1756" s="40"/>
    </row>
    <row r="1757" s="35" customFormat="1" spans="3:30">
      <c r="C1757" s="38"/>
      <c r="F1757" s="52"/>
      <c r="G1757" s="52"/>
      <c r="P1757" s="52"/>
      <c r="Q1757" s="38"/>
      <c r="AC1757" s="39"/>
      <c r="AD1757" s="40"/>
    </row>
    <row r="1758" s="35" customFormat="1" spans="3:30">
      <c r="C1758" s="38"/>
      <c r="F1758" s="52"/>
      <c r="G1758" s="52"/>
      <c r="P1758" s="52"/>
      <c r="Q1758" s="38"/>
      <c r="AC1758" s="39"/>
      <c r="AD1758" s="40"/>
    </row>
    <row r="1759" s="35" customFormat="1" spans="3:30">
      <c r="C1759" s="38"/>
      <c r="F1759" s="52"/>
      <c r="G1759" s="52"/>
      <c r="P1759" s="52"/>
      <c r="Q1759" s="38"/>
      <c r="AC1759" s="39"/>
      <c r="AD1759" s="40"/>
    </row>
    <row r="1760" s="35" customFormat="1" spans="3:30">
      <c r="C1760" s="38"/>
      <c r="F1760" s="52"/>
      <c r="G1760" s="52"/>
      <c r="P1760" s="52"/>
      <c r="Q1760" s="38"/>
      <c r="AC1760" s="39"/>
      <c r="AD1760" s="40"/>
    </row>
    <row r="1761" s="35" customFormat="1" spans="3:30">
      <c r="C1761" s="38"/>
      <c r="F1761" s="52"/>
      <c r="G1761" s="52"/>
      <c r="P1761" s="52"/>
      <c r="Q1761" s="38"/>
      <c r="AC1761" s="39"/>
      <c r="AD1761" s="40"/>
    </row>
    <row r="1762" s="35" customFormat="1" spans="3:30">
      <c r="C1762" s="38"/>
      <c r="F1762" s="52"/>
      <c r="G1762" s="52"/>
      <c r="P1762" s="52"/>
      <c r="Q1762" s="38"/>
      <c r="AC1762" s="39"/>
      <c r="AD1762" s="40"/>
    </row>
    <row r="1763" s="35" customFormat="1" spans="3:30">
      <c r="C1763" s="38"/>
      <c r="F1763" s="52"/>
      <c r="G1763" s="52"/>
      <c r="P1763" s="52"/>
      <c r="Q1763" s="38"/>
      <c r="AC1763" s="39"/>
      <c r="AD1763" s="40"/>
    </row>
    <row r="1764" s="35" customFormat="1" spans="3:30">
      <c r="C1764" s="38"/>
      <c r="F1764" s="52"/>
      <c r="G1764" s="52"/>
      <c r="P1764" s="52"/>
      <c r="Q1764" s="38"/>
      <c r="AC1764" s="39"/>
      <c r="AD1764" s="40"/>
    </row>
    <row r="1765" s="35" customFormat="1" spans="3:30">
      <c r="C1765" s="38"/>
      <c r="F1765" s="52"/>
      <c r="G1765" s="52"/>
      <c r="P1765" s="52"/>
      <c r="Q1765" s="38"/>
      <c r="AC1765" s="39"/>
      <c r="AD1765" s="40"/>
    </row>
    <row r="1766" s="35" customFormat="1" spans="3:30">
      <c r="C1766" s="38"/>
      <c r="F1766" s="52"/>
      <c r="G1766" s="52"/>
      <c r="P1766" s="52"/>
      <c r="Q1766" s="38"/>
      <c r="AC1766" s="39"/>
      <c r="AD1766" s="40"/>
    </row>
    <row r="1767" s="35" customFormat="1" spans="3:30">
      <c r="C1767" s="38"/>
      <c r="F1767" s="52"/>
      <c r="G1767" s="52"/>
      <c r="P1767" s="52"/>
      <c r="Q1767" s="38"/>
      <c r="AC1767" s="39"/>
      <c r="AD1767" s="40"/>
    </row>
    <row r="1768" s="35" customFormat="1" spans="3:30">
      <c r="C1768" s="38"/>
      <c r="F1768" s="52"/>
      <c r="G1768" s="52"/>
      <c r="P1768" s="52"/>
      <c r="Q1768" s="38"/>
      <c r="AC1768" s="39"/>
      <c r="AD1768" s="40"/>
    </row>
    <row r="1769" s="35" customFormat="1" spans="3:30">
      <c r="C1769" s="38"/>
      <c r="F1769" s="52"/>
      <c r="G1769" s="52"/>
      <c r="P1769" s="52"/>
      <c r="Q1769" s="38"/>
      <c r="AC1769" s="39"/>
      <c r="AD1769" s="40"/>
    </row>
    <row r="1770" s="35" customFormat="1" spans="3:30">
      <c r="C1770" s="38"/>
      <c r="F1770" s="52"/>
      <c r="G1770" s="52"/>
      <c r="P1770" s="52"/>
      <c r="Q1770" s="38"/>
      <c r="AC1770" s="39"/>
      <c r="AD1770" s="40"/>
    </row>
    <row r="1771" s="35" customFormat="1" spans="3:30">
      <c r="C1771" s="38"/>
      <c r="F1771" s="52"/>
      <c r="G1771" s="52"/>
      <c r="P1771" s="52"/>
      <c r="Q1771" s="38"/>
      <c r="AC1771" s="39"/>
      <c r="AD1771" s="40"/>
    </row>
    <row r="1772" s="35" customFormat="1" spans="3:30">
      <c r="C1772" s="38"/>
      <c r="F1772" s="52"/>
      <c r="G1772" s="52"/>
      <c r="P1772" s="52"/>
      <c r="Q1772" s="38"/>
      <c r="AC1772" s="39"/>
      <c r="AD1772" s="40"/>
    </row>
    <row r="1773" s="35" customFormat="1" spans="3:30">
      <c r="C1773" s="38"/>
      <c r="F1773" s="52"/>
      <c r="G1773" s="52"/>
      <c r="P1773" s="52"/>
      <c r="Q1773" s="38"/>
      <c r="AC1773" s="39"/>
      <c r="AD1773" s="40"/>
    </row>
    <row r="1774" s="35" customFormat="1" spans="3:30">
      <c r="C1774" s="38"/>
      <c r="F1774" s="52"/>
      <c r="G1774" s="52"/>
      <c r="P1774" s="52"/>
      <c r="Q1774" s="38"/>
      <c r="AC1774" s="39"/>
      <c r="AD1774" s="40"/>
    </row>
    <row r="1775" s="35" customFormat="1" spans="3:30">
      <c r="C1775" s="38"/>
      <c r="F1775" s="52"/>
      <c r="G1775" s="52"/>
      <c r="P1775" s="52"/>
      <c r="Q1775" s="38"/>
      <c r="AC1775" s="39"/>
      <c r="AD1775" s="40"/>
    </row>
    <row r="1776" s="35" customFormat="1" spans="3:30">
      <c r="C1776" s="38"/>
      <c r="F1776" s="52"/>
      <c r="G1776" s="52"/>
      <c r="P1776" s="52"/>
      <c r="Q1776" s="38"/>
      <c r="AC1776" s="39"/>
      <c r="AD1776" s="40"/>
    </row>
    <row r="1777" s="35" customFormat="1" spans="3:30">
      <c r="C1777" s="38"/>
      <c r="F1777" s="52"/>
      <c r="G1777" s="52"/>
      <c r="P1777" s="52"/>
      <c r="Q1777" s="38"/>
      <c r="AC1777" s="39"/>
      <c r="AD1777" s="40"/>
    </row>
    <row r="1778" s="35" customFormat="1" spans="3:30">
      <c r="C1778" s="38"/>
      <c r="F1778" s="52"/>
      <c r="G1778" s="52"/>
      <c r="P1778" s="52"/>
      <c r="Q1778" s="38"/>
      <c r="AC1778" s="39"/>
      <c r="AD1778" s="40"/>
    </row>
    <row r="1779" s="35" customFormat="1" spans="3:30">
      <c r="C1779" s="38"/>
      <c r="F1779" s="52"/>
      <c r="G1779" s="52"/>
      <c r="P1779" s="52"/>
      <c r="Q1779" s="38"/>
      <c r="AC1779" s="39"/>
      <c r="AD1779" s="40"/>
    </row>
    <row r="1780" s="35" customFormat="1" spans="3:30">
      <c r="C1780" s="38"/>
      <c r="F1780" s="52"/>
      <c r="G1780" s="52"/>
      <c r="P1780" s="52"/>
      <c r="Q1780" s="38"/>
      <c r="AC1780" s="39"/>
      <c r="AD1780" s="40"/>
    </row>
    <row r="1781" s="35" customFormat="1" spans="3:30">
      <c r="C1781" s="38"/>
      <c r="F1781" s="52"/>
      <c r="G1781" s="52"/>
      <c r="P1781" s="52"/>
      <c r="Q1781" s="38"/>
      <c r="AC1781" s="39"/>
      <c r="AD1781" s="40"/>
    </row>
    <row r="1782" s="35" customFormat="1" spans="3:30">
      <c r="C1782" s="38"/>
      <c r="F1782" s="52"/>
      <c r="G1782" s="52"/>
      <c r="P1782" s="52"/>
      <c r="Q1782" s="38"/>
      <c r="AC1782" s="39"/>
      <c r="AD1782" s="40"/>
    </row>
    <row r="1783" s="35" customFormat="1" spans="3:30">
      <c r="C1783" s="38"/>
      <c r="F1783" s="52"/>
      <c r="G1783" s="52"/>
      <c r="P1783" s="52"/>
      <c r="Q1783" s="38"/>
      <c r="AC1783" s="39"/>
      <c r="AD1783" s="40"/>
    </row>
    <row r="1784" s="35" customFormat="1" spans="3:30">
      <c r="C1784" s="38"/>
      <c r="F1784" s="52"/>
      <c r="G1784" s="52"/>
      <c r="P1784" s="52"/>
      <c r="Q1784" s="38"/>
      <c r="AC1784" s="39"/>
      <c r="AD1784" s="40"/>
    </row>
    <row r="1785" s="35" customFormat="1" spans="3:30">
      <c r="C1785" s="38"/>
      <c r="F1785" s="52"/>
      <c r="G1785" s="52"/>
      <c r="P1785" s="52"/>
      <c r="Q1785" s="38"/>
      <c r="AC1785" s="39"/>
      <c r="AD1785" s="40"/>
    </row>
    <row r="1786" s="35" customFormat="1" spans="3:30">
      <c r="C1786" s="38"/>
      <c r="F1786" s="52"/>
      <c r="G1786" s="52"/>
      <c r="P1786" s="52"/>
      <c r="Q1786" s="38"/>
      <c r="AC1786" s="39"/>
      <c r="AD1786" s="40"/>
    </row>
    <row r="1787" s="35" customFormat="1" spans="3:30">
      <c r="C1787" s="38"/>
      <c r="F1787" s="52"/>
      <c r="G1787" s="52"/>
      <c r="P1787" s="52"/>
      <c r="Q1787" s="38"/>
      <c r="AC1787" s="39"/>
      <c r="AD1787" s="40"/>
    </row>
    <row r="1788" s="35" customFormat="1" spans="3:30">
      <c r="C1788" s="38"/>
      <c r="F1788" s="52"/>
      <c r="G1788" s="52"/>
      <c r="P1788" s="52"/>
      <c r="Q1788" s="38"/>
      <c r="AC1788" s="39"/>
      <c r="AD1788" s="40"/>
    </row>
    <row r="1789" s="35" customFormat="1" spans="3:30">
      <c r="C1789" s="38"/>
      <c r="F1789" s="52"/>
      <c r="G1789" s="52"/>
      <c r="P1789" s="52"/>
      <c r="Q1789" s="38"/>
      <c r="AC1789" s="39"/>
      <c r="AD1789" s="40"/>
    </row>
    <row r="1790" s="35" customFormat="1" spans="3:30">
      <c r="C1790" s="38"/>
      <c r="F1790" s="52"/>
      <c r="G1790" s="52"/>
      <c r="P1790" s="52"/>
      <c r="Q1790" s="38"/>
      <c r="AC1790" s="39"/>
      <c r="AD1790" s="40"/>
    </row>
    <row r="1791" s="35" customFormat="1" spans="3:30">
      <c r="C1791" s="38"/>
      <c r="F1791" s="52"/>
      <c r="G1791" s="52"/>
      <c r="P1791" s="52"/>
      <c r="Q1791" s="38"/>
      <c r="AC1791" s="39"/>
      <c r="AD1791" s="40"/>
    </row>
    <row r="1792" s="35" customFormat="1" spans="3:30">
      <c r="C1792" s="38"/>
      <c r="F1792" s="52"/>
      <c r="G1792" s="52"/>
      <c r="P1792" s="52"/>
      <c r="Q1792" s="38"/>
      <c r="AC1792" s="39"/>
      <c r="AD1792" s="40"/>
    </row>
    <row r="1793" s="35" customFormat="1" spans="3:30">
      <c r="C1793" s="38"/>
      <c r="F1793" s="52"/>
      <c r="G1793" s="52"/>
      <c r="P1793" s="52"/>
      <c r="Q1793" s="38"/>
      <c r="AC1793" s="39"/>
      <c r="AD1793" s="40"/>
    </row>
    <row r="1794" s="35" customFormat="1" spans="3:30">
      <c r="C1794" s="38"/>
      <c r="F1794" s="52"/>
      <c r="G1794" s="52"/>
      <c r="P1794" s="52"/>
      <c r="Q1794" s="38"/>
      <c r="AC1794" s="39"/>
      <c r="AD1794" s="40"/>
    </row>
    <row r="1795" s="35" customFormat="1" spans="3:30">
      <c r="C1795" s="38"/>
      <c r="F1795" s="52"/>
      <c r="G1795" s="52"/>
      <c r="P1795" s="52"/>
      <c r="Q1795" s="38"/>
      <c r="AC1795" s="39"/>
      <c r="AD1795" s="40"/>
    </row>
    <row r="1796" s="35" customFormat="1" spans="3:30">
      <c r="C1796" s="38"/>
      <c r="F1796" s="52"/>
      <c r="G1796" s="52"/>
      <c r="P1796" s="52"/>
      <c r="Q1796" s="38"/>
      <c r="AC1796" s="39"/>
      <c r="AD1796" s="40"/>
    </row>
    <row r="1797" s="35" customFormat="1" spans="3:30">
      <c r="C1797" s="38"/>
      <c r="F1797" s="52"/>
      <c r="G1797" s="52"/>
      <c r="P1797" s="52"/>
      <c r="Q1797" s="38"/>
      <c r="AC1797" s="39"/>
      <c r="AD1797" s="40"/>
    </row>
    <row r="1798" s="35" customFormat="1" spans="3:30">
      <c r="C1798" s="38"/>
      <c r="F1798" s="52"/>
      <c r="G1798" s="52"/>
      <c r="P1798" s="52"/>
      <c r="Q1798" s="38"/>
      <c r="AC1798" s="39"/>
      <c r="AD1798" s="40"/>
    </row>
    <row r="1799" s="35" customFormat="1" spans="3:30">
      <c r="C1799" s="38"/>
      <c r="F1799" s="52"/>
      <c r="G1799" s="52"/>
      <c r="P1799" s="52"/>
      <c r="Q1799" s="38"/>
      <c r="AC1799" s="39"/>
      <c r="AD1799" s="40"/>
    </row>
    <row r="1800" s="35" customFormat="1" spans="3:30">
      <c r="C1800" s="38"/>
      <c r="F1800" s="52"/>
      <c r="G1800" s="52"/>
      <c r="P1800" s="52"/>
      <c r="Q1800" s="38"/>
      <c r="AC1800" s="39"/>
      <c r="AD1800" s="40"/>
    </row>
    <row r="1801" s="35" customFormat="1" spans="3:30">
      <c r="C1801" s="38"/>
      <c r="F1801" s="52"/>
      <c r="G1801" s="52"/>
      <c r="P1801" s="52"/>
      <c r="Q1801" s="38"/>
      <c r="AC1801" s="39"/>
      <c r="AD1801" s="40"/>
    </row>
    <row r="1802" s="35" customFormat="1" spans="3:30">
      <c r="C1802" s="38"/>
      <c r="F1802" s="52"/>
      <c r="G1802" s="52"/>
      <c r="P1802" s="52"/>
      <c r="Q1802" s="38"/>
      <c r="AC1802" s="39"/>
      <c r="AD1802" s="40"/>
    </row>
    <row r="1803" s="35" customFormat="1" spans="3:30">
      <c r="C1803" s="38"/>
      <c r="F1803" s="52"/>
      <c r="G1803" s="52"/>
      <c r="P1803" s="52"/>
      <c r="Q1803" s="38"/>
      <c r="AC1803" s="39"/>
      <c r="AD1803" s="40"/>
    </row>
    <row r="1804" s="35" customFormat="1" spans="3:30">
      <c r="C1804" s="38"/>
      <c r="F1804" s="52"/>
      <c r="G1804" s="52"/>
      <c r="P1804" s="52"/>
      <c r="Q1804" s="38"/>
      <c r="AC1804" s="39"/>
      <c r="AD1804" s="40"/>
    </row>
    <row r="1805" s="35" customFormat="1" spans="3:30">
      <c r="C1805" s="38"/>
      <c r="F1805" s="52"/>
      <c r="G1805" s="52"/>
      <c r="P1805" s="52"/>
      <c r="Q1805" s="38"/>
      <c r="AC1805" s="39"/>
      <c r="AD1805" s="40"/>
    </row>
    <row r="1806" s="35" customFormat="1" spans="3:30">
      <c r="C1806" s="38"/>
      <c r="F1806" s="52"/>
      <c r="G1806" s="52"/>
      <c r="P1806" s="52"/>
      <c r="Q1806" s="38"/>
      <c r="AC1806" s="39"/>
      <c r="AD1806" s="40"/>
    </row>
    <row r="1807" s="35" customFormat="1" spans="3:30">
      <c r="C1807" s="38"/>
      <c r="F1807" s="52"/>
      <c r="G1807" s="52"/>
      <c r="P1807" s="52"/>
      <c r="Q1807" s="38"/>
      <c r="AC1807" s="39"/>
      <c r="AD1807" s="40"/>
    </row>
    <row r="1808" s="35" customFormat="1" spans="3:30">
      <c r="C1808" s="38"/>
      <c r="F1808" s="52"/>
      <c r="G1808" s="52"/>
      <c r="P1808" s="52"/>
      <c r="Q1808" s="38"/>
      <c r="AC1808" s="39"/>
      <c r="AD1808" s="40"/>
    </row>
    <row r="1809" s="35" customFormat="1" spans="3:30">
      <c r="C1809" s="38"/>
      <c r="F1809" s="52"/>
      <c r="G1809" s="52"/>
      <c r="P1809" s="52"/>
      <c r="Q1809" s="38"/>
      <c r="AC1809" s="39"/>
      <c r="AD1809" s="40"/>
    </row>
    <row r="1810" s="35" customFormat="1" spans="3:30">
      <c r="C1810" s="38"/>
      <c r="F1810" s="52"/>
      <c r="G1810" s="52"/>
      <c r="P1810" s="52"/>
      <c r="Q1810" s="38"/>
      <c r="AC1810" s="39"/>
      <c r="AD1810" s="40"/>
    </row>
    <row r="1811" s="35" customFormat="1" spans="3:30">
      <c r="C1811" s="38"/>
      <c r="F1811" s="52"/>
      <c r="G1811" s="52"/>
      <c r="P1811" s="52"/>
      <c r="Q1811" s="38"/>
      <c r="AC1811" s="39"/>
      <c r="AD1811" s="40"/>
    </row>
    <row r="1812" s="35" customFormat="1" spans="3:30">
      <c r="C1812" s="38"/>
      <c r="F1812" s="52"/>
      <c r="G1812" s="52"/>
      <c r="P1812" s="52"/>
      <c r="Q1812" s="38"/>
      <c r="AC1812" s="39"/>
      <c r="AD1812" s="40"/>
    </row>
    <row r="1813" s="35" customFormat="1" spans="3:30">
      <c r="C1813" s="38"/>
      <c r="F1813" s="52"/>
      <c r="G1813" s="52"/>
      <c r="P1813" s="52"/>
      <c r="Q1813" s="38"/>
      <c r="AC1813" s="39"/>
      <c r="AD1813" s="40"/>
    </row>
    <row r="1814" s="35" customFormat="1" spans="3:30">
      <c r="C1814" s="38"/>
      <c r="F1814" s="52"/>
      <c r="G1814" s="52"/>
      <c r="P1814" s="52"/>
      <c r="Q1814" s="38"/>
      <c r="AC1814" s="39"/>
      <c r="AD1814" s="40"/>
    </row>
    <row r="1815" s="35" customFormat="1" spans="3:30">
      <c r="C1815" s="38"/>
      <c r="F1815" s="52"/>
      <c r="G1815" s="52"/>
      <c r="P1815" s="52"/>
      <c r="Q1815" s="38"/>
      <c r="AC1815" s="39"/>
      <c r="AD1815" s="40"/>
    </row>
    <row r="1816" s="35" customFormat="1" spans="3:30">
      <c r="C1816" s="38"/>
      <c r="F1816" s="52"/>
      <c r="G1816" s="52"/>
      <c r="P1816" s="52"/>
      <c r="Q1816" s="38"/>
      <c r="AC1816" s="39"/>
      <c r="AD1816" s="40"/>
    </row>
    <row r="1817" s="35" customFormat="1" spans="3:30">
      <c r="C1817" s="38"/>
      <c r="F1817" s="52"/>
      <c r="G1817" s="52"/>
      <c r="P1817" s="52"/>
      <c r="Q1817" s="38"/>
      <c r="AC1817" s="39"/>
      <c r="AD1817" s="40"/>
    </row>
    <row r="1818" s="35" customFormat="1" spans="3:30">
      <c r="C1818" s="38"/>
      <c r="F1818" s="52"/>
      <c r="G1818" s="52"/>
      <c r="P1818" s="52"/>
      <c r="Q1818" s="38"/>
      <c r="AC1818" s="39"/>
      <c r="AD1818" s="40"/>
    </row>
    <row r="1819" s="35" customFormat="1" spans="3:30">
      <c r="C1819" s="38"/>
      <c r="F1819" s="52"/>
      <c r="G1819" s="52"/>
      <c r="P1819" s="52"/>
      <c r="Q1819" s="38"/>
      <c r="AC1819" s="39"/>
      <c r="AD1819" s="40"/>
    </row>
    <row r="1820" s="35" customFormat="1" spans="3:30">
      <c r="C1820" s="38"/>
      <c r="F1820" s="52"/>
      <c r="G1820" s="52"/>
      <c r="P1820" s="52"/>
      <c r="Q1820" s="38"/>
      <c r="AC1820" s="39"/>
      <c r="AD1820" s="40"/>
    </row>
    <row r="1821" s="35" customFormat="1" spans="3:30">
      <c r="C1821" s="38"/>
      <c r="F1821" s="52"/>
      <c r="G1821" s="52"/>
      <c r="P1821" s="52"/>
      <c r="Q1821" s="38"/>
      <c r="AC1821" s="39"/>
      <c r="AD1821" s="40"/>
    </row>
    <row r="1822" s="35" customFormat="1" spans="3:30">
      <c r="C1822" s="38"/>
      <c r="F1822" s="52"/>
      <c r="G1822" s="52"/>
      <c r="P1822" s="52"/>
      <c r="Q1822" s="38"/>
      <c r="AC1822" s="39"/>
      <c r="AD1822" s="40"/>
    </row>
    <row r="1823" s="35" customFormat="1" spans="3:30">
      <c r="C1823" s="38"/>
      <c r="F1823" s="52"/>
      <c r="G1823" s="52"/>
      <c r="P1823" s="52"/>
      <c r="Q1823" s="38"/>
      <c r="AC1823" s="39"/>
      <c r="AD1823" s="40"/>
    </row>
    <row r="1824" s="35" customFormat="1" spans="3:30">
      <c r="C1824" s="38"/>
      <c r="F1824" s="52"/>
      <c r="G1824" s="52"/>
      <c r="P1824" s="52"/>
      <c r="Q1824" s="38"/>
      <c r="AC1824" s="39"/>
      <c r="AD1824" s="40"/>
    </row>
    <row r="1825" s="35" customFormat="1" spans="3:30">
      <c r="C1825" s="38"/>
      <c r="F1825" s="52"/>
      <c r="G1825" s="52"/>
      <c r="P1825" s="52"/>
      <c r="Q1825" s="38"/>
      <c r="AC1825" s="39"/>
      <c r="AD1825" s="40"/>
    </row>
    <row r="1826" s="35" customFormat="1" spans="3:30">
      <c r="C1826" s="38"/>
      <c r="F1826" s="52"/>
      <c r="G1826" s="52"/>
      <c r="P1826" s="52"/>
      <c r="Q1826" s="38"/>
      <c r="AC1826" s="39"/>
      <c r="AD1826" s="40"/>
    </row>
    <row r="1827" s="35" customFormat="1" spans="3:30">
      <c r="C1827" s="38"/>
      <c r="F1827" s="52"/>
      <c r="G1827" s="52"/>
      <c r="P1827" s="52"/>
      <c r="Q1827" s="38"/>
      <c r="AC1827" s="39"/>
      <c r="AD1827" s="40"/>
    </row>
    <row r="1828" s="35" customFormat="1" spans="3:30">
      <c r="C1828" s="38"/>
      <c r="F1828" s="52"/>
      <c r="G1828" s="52"/>
      <c r="P1828" s="52"/>
      <c r="Q1828" s="38"/>
      <c r="AC1828" s="39"/>
      <c r="AD1828" s="40"/>
    </row>
    <row r="1829" s="35" customFormat="1" spans="3:30">
      <c r="C1829" s="38"/>
      <c r="F1829" s="52"/>
      <c r="G1829" s="52"/>
      <c r="P1829" s="52"/>
      <c r="Q1829" s="38"/>
      <c r="AC1829" s="39"/>
      <c r="AD1829" s="40"/>
    </row>
    <row r="1830" s="35" customFormat="1" spans="3:30">
      <c r="C1830" s="38"/>
      <c r="F1830" s="52"/>
      <c r="G1830" s="52"/>
      <c r="P1830" s="52"/>
      <c r="Q1830" s="38"/>
      <c r="AC1830" s="39"/>
      <c r="AD1830" s="40"/>
    </row>
    <row r="1831" s="35" customFormat="1" spans="3:30">
      <c r="C1831" s="38"/>
      <c r="F1831" s="52"/>
      <c r="G1831" s="52"/>
      <c r="P1831" s="52"/>
      <c r="Q1831" s="38"/>
      <c r="AC1831" s="39"/>
      <c r="AD1831" s="40"/>
    </row>
    <row r="1832" s="35" customFormat="1" spans="3:30">
      <c r="C1832" s="38"/>
      <c r="F1832" s="52"/>
      <c r="G1832" s="52"/>
      <c r="P1832" s="52"/>
      <c r="Q1832" s="38"/>
      <c r="AC1832" s="39"/>
      <c r="AD1832" s="40"/>
    </row>
    <row r="1833" s="35" customFormat="1" spans="3:30">
      <c r="C1833" s="38"/>
      <c r="F1833" s="52"/>
      <c r="G1833" s="52"/>
      <c r="P1833" s="52"/>
      <c r="Q1833" s="38"/>
      <c r="AC1833" s="39"/>
      <c r="AD1833" s="40"/>
    </row>
    <row r="1834" s="35" customFormat="1" spans="3:30">
      <c r="C1834" s="38"/>
      <c r="F1834" s="52"/>
      <c r="G1834" s="52"/>
      <c r="P1834" s="52"/>
      <c r="Q1834" s="38"/>
      <c r="AC1834" s="39"/>
      <c r="AD1834" s="40"/>
    </row>
    <row r="1835" s="35" customFormat="1" spans="3:30">
      <c r="C1835" s="38"/>
      <c r="F1835" s="52"/>
      <c r="G1835" s="52"/>
      <c r="P1835" s="52"/>
      <c r="Q1835" s="38"/>
      <c r="AC1835" s="39"/>
      <c r="AD1835" s="40"/>
    </row>
    <row r="1836" s="35" customFormat="1" spans="3:30">
      <c r="C1836" s="38"/>
      <c r="F1836" s="52"/>
      <c r="G1836" s="52"/>
      <c r="P1836" s="52"/>
      <c r="Q1836" s="38"/>
      <c r="AC1836" s="39"/>
      <c r="AD1836" s="40"/>
    </row>
    <row r="1837" s="35" customFormat="1" spans="3:30">
      <c r="C1837" s="38"/>
      <c r="F1837" s="52"/>
      <c r="G1837" s="52"/>
      <c r="P1837" s="52"/>
      <c r="Q1837" s="38"/>
      <c r="AC1837" s="39"/>
      <c r="AD1837" s="40"/>
    </row>
    <row r="1838" s="35" customFormat="1" spans="3:30">
      <c r="C1838" s="38"/>
      <c r="F1838" s="52"/>
      <c r="G1838" s="52"/>
      <c r="P1838" s="52"/>
      <c r="Q1838" s="38"/>
      <c r="AC1838" s="39"/>
      <c r="AD1838" s="40"/>
    </row>
    <row r="1839" s="35" customFormat="1" spans="3:30">
      <c r="C1839" s="38"/>
      <c r="F1839" s="52"/>
      <c r="G1839" s="52"/>
      <c r="P1839" s="52"/>
      <c r="Q1839" s="38"/>
      <c r="AC1839" s="39"/>
      <c r="AD1839" s="40"/>
    </row>
    <row r="1840" s="35" customFormat="1" spans="3:30">
      <c r="C1840" s="38"/>
      <c r="F1840" s="52"/>
      <c r="G1840" s="52"/>
      <c r="P1840" s="52"/>
      <c r="Q1840" s="38"/>
      <c r="AC1840" s="39"/>
      <c r="AD1840" s="40"/>
    </row>
    <row r="1841" s="35" customFormat="1" spans="3:30">
      <c r="C1841" s="38"/>
      <c r="F1841" s="52"/>
      <c r="G1841" s="52"/>
      <c r="P1841" s="52"/>
      <c r="Q1841" s="38"/>
      <c r="AC1841" s="39"/>
      <c r="AD1841" s="40"/>
    </row>
    <row r="1842" s="35" customFormat="1" spans="3:30">
      <c r="C1842" s="38"/>
      <c r="F1842" s="52"/>
      <c r="G1842" s="52"/>
      <c r="P1842" s="52"/>
      <c r="Q1842" s="38"/>
      <c r="AC1842" s="39"/>
      <c r="AD1842" s="40"/>
    </row>
    <row r="1843" s="35" customFormat="1" spans="3:30">
      <c r="C1843" s="38"/>
      <c r="F1843" s="52"/>
      <c r="G1843" s="52"/>
      <c r="P1843" s="52"/>
      <c r="Q1843" s="38"/>
      <c r="AC1843" s="39"/>
      <c r="AD1843" s="40"/>
    </row>
    <row r="1844" s="35" customFormat="1" spans="3:30">
      <c r="C1844" s="38"/>
      <c r="F1844" s="52"/>
      <c r="G1844" s="52"/>
      <c r="P1844" s="52"/>
      <c r="Q1844" s="38"/>
      <c r="AC1844" s="39"/>
      <c r="AD1844" s="40"/>
    </row>
    <row r="1845" s="35" customFormat="1" spans="3:30">
      <c r="C1845" s="38"/>
      <c r="F1845" s="52"/>
      <c r="G1845" s="52"/>
      <c r="P1845" s="52"/>
      <c r="Q1845" s="38"/>
      <c r="AC1845" s="39"/>
      <c r="AD1845" s="40"/>
    </row>
    <row r="1846" s="35" customFormat="1" spans="3:30">
      <c r="C1846" s="38"/>
      <c r="F1846" s="52"/>
      <c r="G1846" s="52"/>
      <c r="P1846" s="52"/>
      <c r="Q1846" s="38"/>
      <c r="AC1846" s="39"/>
      <c r="AD1846" s="40"/>
    </row>
    <row r="1847" s="35" customFormat="1" spans="3:30">
      <c r="C1847" s="38"/>
      <c r="F1847" s="52"/>
      <c r="G1847" s="52"/>
      <c r="P1847" s="52"/>
      <c r="Q1847" s="38"/>
      <c r="AC1847" s="39"/>
      <c r="AD1847" s="40"/>
    </row>
    <row r="1848" s="35" customFormat="1" spans="3:30">
      <c r="C1848" s="38"/>
      <c r="F1848" s="52"/>
      <c r="G1848" s="52"/>
      <c r="P1848" s="52"/>
      <c r="Q1848" s="38"/>
      <c r="AC1848" s="39"/>
      <c r="AD1848" s="40"/>
    </row>
    <row r="1849" s="35" customFormat="1" spans="3:30">
      <c r="C1849" s="38"/>
      <c r="F1849" s="52"/>
      <c r="G1849" s="52"/>
      <c r="P1849" s="52"/>
      <c r="Q1849" s="38"/>
      <c r="AC1849" s="39"/>
      <c r="AD1849" s="40"/>
    </row>
    <row r="1850" s="35" customFormat="1" spans="3:30">
      <c r="C1850" s="38"/>
      <c r="F1850" s="52"/>
      <c r="G1850" s="52"/>
      <c r="P1850" s="52"/>
      <c r="Q1850" s="38"/>
      <c r="AC1850" s="39"/>
      <c r="AD1850" s="40"/>
    </row>
    <row r="1851" s="35" customFormat="1" spans="3:30">
      <c r="C1851" s="38"/>
      <c r="F1851" s="52"/>
      <c r="G1851" s="52"/>
      <c r="P1851" s="52"/>
      <c r="Q1851" s="38"/>
      <c r="AC1851" s="39"/>
      <c r="AD1851" s="40"/>
    </row>
    <row r="1852" s="35" customFormat="1" spans="3:30">
      <c r="C1852" s="38"/>
      <c r="F1852" s="52"/>
      <c r="G1852" s="52"/>
      <c r="P1852" s="52"/>
      <c r="Q1852" s="38"/>
      <c r="AC1852" s="39"/>
      <c r="AD1852" s="40"/>
    </row>
    <row r="1853" s="35" customFormat="1" spans="3:30">
      <c r="C1853" s="38"/>
      <c r="F1853" s="52"/>
      <c r="G1853" s="52"/>
      <c r="P1853" s="52"/>
      <c r="Q1853" s="38"/>
      <c r="AC1853" s="39"/>
      <c r="AD1853" s="40"/>
    </row>
    <row r="1854" s="35" customFormat="1" spans="3:30">
      <c r="C1854" s="38"/>
      <c r="F1854" s="52"/>
      <c r="G1854" s="52"/>
      <c r="P1854" s="52"/>
      <c r="Q1854" s="38"/>
      <c r="AC1854" s="39"/>
      <c r="AD1854" s="40"/>
    </row>
    <row r="1855" s="35" customFormat="1" spans="3:30">
      <c r="C1855" s="38"/>
      <c r="F1855" s="52"/>
      <c r="G1855" s="52"/>
      <c r="P1855" s="52"/>
      <c r="Q1855" s="38"/>
      <c r="AC1855" s="39"/>
      <c r="AD1855" s="40"/>
    </row>
    <row r="1856" s="35" customFormat="1" spans="3:30">
      <c r="C1856" s="38"/>
      <c r="F1856" s="52"/>
      <c r="G1856" s="52"/>
      <c r="P1856" s="52"/>
      <c r="Q1856" s="38"/>
      <c r="AC1856" s="39"/>
      <c r="AD1856" s="40"/>
    </row>
    <row r="1857" s="35" customFormat="1" spans="3:30">
      <c r="C1857" s="38"/>
      <c r="F1857" s="52"/>
      <c r="G1857" s="52"/>
      <c r="P1857" s="52"/>
      <c r="Q1857" s="38"/>
      <c r="AC1857" s="39"/>
      <c r="AD1857" s="40"/>
    </row>
    <row r="1858" s="35" customFormat="1" spans="3:30">
      <c r="C1858" s="38"/>
      <c r="F1858" s="52"/>
      <c r="G1858" s="52"/>
      <c r="P1858" s="52"/>
      <c r="Q1858" s="38"/>
      <c r="AC1858" s="39"/>
      <c r="AD1858" s="40"/>
    </row>
    <row r="1859" s="35" customFormat="1" spans="3:30">
      <c r="C1859" s="38"/>
      <c r="F1859" s="52"/>
      <c r="G1859" s="52"/>
      <c r="P1859" s="52"/>
      <c r="Q1859" s="38"/>
      <c r="AC1859" s="39"/>
      <c r="AD1859" s="40"/>
    </row>
    <row r="1860" s="35" customFormat="1" spans="3:30">
      <c r="C1860" s="38"/>
      <c r="F1860" s="52"/>
      <c r="G1860" s="52"/>
      <c r="P1860" s="52"/>
      <c r="Q1860" s="38"/>
      <c r="AC1860" s="39"/>
      <c r="AD1860" s="40"/>
    </row>
    <row r="1861" s="35" customFormat="1" spans="3:30">
      <c r="C1861" s="38"/>
      <c r="F1861" s="52"/>
      <c r="G1861" s="52"/>
      <c r="P1861" s="52"/>
      <c r="Q1861" s="38"/>
      <c r="AC1861" s="39"/>
      <c r="AD1861" s="40"/>
    </row>
    <row r="1862" s="35" customFormat="1" spans="3:30">
      <c r="C1862" s="38"/>
      <c r="F1862" s="52"/>
      <c r="G1862" s="52"/>
      <c r="P1862" s="52"/>
      <c r="Q1862" s="38"/>
      <c r="AC1862" s="39"/>
      <c r="AD1862" s="40"/>
    </row>
    <row r="1863" s="35" customFormat="1" spans="3:30">
      <c r="C1863" s="38"/>
      <c r="F1863" s="52"/>
      <c r="G1863" s="52"/>
      <c r="P1863" s="52"/>
      <c r="Q1863" s="38"/>
      <c r="AC1863" s="39"/>
      <c r="AD1863" s="40"/>
    </row>
    <row r="1864" s="35" customFormat="1" spans="3:30">
      <c r="C1864" s="38"/>
      <c r="F1864" s="52"/>
      <c r="G1864" s="52"/>
      <c r="P1864" s="52"/>
      <c r="Q1864" s="38"/>
      <c r="AC1864" s="39"/>
      <c r="AD1864" s="40"/>
    </row>
    <row r="1865" s="35" customFormat="1" spans="3:30">
      <c r="C1865" s="38"/>
      <c r="F1865" s="52"/>
      <c r="G1865" s="52"/>
      <c r="P1865" s="52"/>
      <c r="Q1865" s="38"/>
      <c r="AC1865" s="39"/>
      <c r="AD1865" s="40"/>
    </row>
    <row r="1866" s="35" customFormat="1" spans="3:30">
      <c r="C1866" s="38"/>
      <c r="F1866" s="52"/>
      <c r="G1866" s="52"/>
      <c r="P1866" s="52"/>
      <c r="Q1866" s="38"/>
      <c r="AC1866" s="39"/>
      <c r="AD1866" s="40"/>
    </row>
    <row r="1867" s="35" customFormat="1" spans="3:30">
      <c r="C1867" s="38"/>
      <c r="F1867" s="52"/>
      <c r="G1867" s="52"/>
      <c r="P1867" s="52"/>
      <c r="Q1867" s="38"/>
      <c r="AC1867" s="39"/>
      <c r="AD1867" s="40"/>
    </row>
    <row r="1868" s="35" customFormat="1" spans="3:30">
      <c r="C1868" s="38"/>
      <c r="F1868" s="52"/>
      <c r="G1868" s="52"/>
      <c r="P1868" s="52"/>
      <c r="Q1868" s="38"/>
      <c r="AC1868" s="39"/>
      <c r="AD1868" s="40"/>
    </row>
    <row r="1869" s="35" customFormat="1" spans="3:30">
      <c r="C1869" s="38"/>
      <c r="F1869" s="52"/>
      <c r="G1869" s="52"/>
      <c r="P1869" s="52"/>
      <c r="Q1869" s="38"/>
      <c r="AC1869" s="39"/>
      <c r="AD1869" s="40"/>
    </row>
    <row r="1870" s="35" customFormat="1" spans="3:30">
      <c r="C1870" s="38"/>
      <c r="F1870" s="52"/>
      <c r="G1870" s="52"/>
      <c r="P1870" s="52"/>
      <c r="Q1870" s="38"/>
      <c r="AC1870" s="39"/>
      <c r="AD1870" s="40"/>
    </row>
    <row r="1871" s="35" customFormat="1" spans="3:30">
      <c r="C1871" s="38"/>
      <c r="F1871" s="52"/>
      <c r="G1871" s="52"/>
      <c r="P1871" s="52"/>
      <c r="Q1871" s="38"/>
      <c r="AC1871" s="39"/>
      <c r="AD1871" s="40"/>
    </row>
    <row r="1872" s="35" customFormat="1" spans="3:30">
      <c r="C1872" s="38"/>
      <c r="F1872" s="52"/>
      <c r="G1872" s="52"/>
      <c r="P1872" s="52"/>
      <c r="Q1872" s="38"/>
      <c r="AC1872" s="39"/>
      <c r="AD1872" s="40"/>
    </row>
    <row r="1873" s="35" customFormat="1" spans="3:30">
      <c r="C1873" s="38"/>
      <c r="F1873" s="52"/>
      <c r="G1873" s="52"/>
      <c r="P1873" s="52"/>
      <c r="Q1873" s="38"/>
      <c r="AC1873" s="39"/>
      <c r="AD1873" s="40"/>
    </row>
    <row r="1874" s="35" customFormat="1" spans="3:30">
      <c r="C1874" s="38"/>
      <c r="F1874" s="52"/>
      <c r="G1874" s="52"/>
      <c r="P1874" s="52"/>
      <c r="Q1874" s="38"/>
      <c r="AC1874" s="39"/>
      <c r="AD1874" s="40"/>
    </row>
    <row r="1875" s="35" customFormat="1" spans="3:30">
      <c r="C1875" s="38"/>
      <c r="F1875" s="52"/>
      <c r="G1875" s="52"/>
      <c r="P1875" s="52"/>
      <c r="Q1875" s="38"/>
      <c r="AC1875" s="39"/>
      <c r="AD1875" s="40"/>
    </row>
    <row r="1876" s="35" customFormat="1" spans="3:30">
      <c r="C1876" s="38"/>
      <c r="F1876" s="52"/>
      <c r="G1876" s="52"/>
      <c r="P1876" s="52"/>
      <c r="Q1876" s="38"/>
      <c r="AC1876" s="39"/>
      <c r="AD1876" s="40"/>
    </row>
    <row r="1877" s="35" customFormat="1" spans="3:30">
      <c r="C1877" s="38"/>
      <c r="F1877" s="52"/>
      <c r="G1877" s="52"/>
      <c r="P1877" s="52"/>
      <c r="Q1877" s="38"/>
      <c r="AC1877" s="39"/>
      <c r="AD1877" s="40"/>
    </row>
    <row r="1878" s="35" customFormat="1" spans="3:30">
      <c r="C1878" s="38"/>
      <c r="F1878" s="52"/>
      <c r="G1878" s="52"/>
      <c r="P1878" s="52"/>
      <c r="Q1878" s="38"/>
      <c r="AC1878" s="39"/>
      <c r="AD1878" s="40"/>
    </row>
    <row r="1879" s="35" customFormat="1" spans="3:30">
      <c r="C1879" s="38"/>
      <c r="F1879" s="52"/>
      <c r="G1879" s="52"/>
      <c r="P1879" s="52"/>
      <c r="Q1879" s="38"/>
      <c r="AC1879" s="39"/>
      <c r="AD1879" s="40"/>
    </row>
    <row r="1880" s="35" customFormat="1" spans="3:30">
      <c r="C1880" s="38"/>
      <c r="F1880" s="52"/>
      <c r="G1880" s="52"/>
      <c r="P1880" s="52"/>
      <c r="Q1880" s="38"/>
      <c r="AC1880" s="39"/>
      <c r="AD1880" s="40"/>
    </row>
    <row r="1881" s="35" customFormat="1" spans="3:30">
      <c r="C1881" s="38"/>
      <c r="F1881" s="52"/>
      <c r="G1881" s="52"/>
      <c r="P1881" s="52"/>
      <c r="Q1881" s="38"/>
      <c r="AC1881" s="39"/>
      <c r="AD1881" s="40"/>
    </row>
    <row r="1882" s="35" customFormat="1" spans="3:30">
      <c r="C1882" s="38"/>
      <c r="F1882" s="52"/>
      <c r="G1882" s="52"/>
      <c r="P1882" s="52"/>
      <c r="Q1882" s="38"/>
      <c r="AC1882" s="39"/>
      <c r="AD1882" s="40"/>
    </row>
    <row r="1883" s="35" customFormat="1" spans="3:30">
      <c r="C1883" s="38"/>
      <c r="F1883" s="52"/>
      <c r="G1883" s="52"/>
      <c r="P1883" s="52"/>
      <c r="Q1883" s="38"/>
      <c r="AC1883" s="39"/>
      <c r="AD1883" s="40"/>
    </row>
    <row r="1884" s="35" customFormat="1" spans="3:30">
      <c r="C1884" s="38"/>
      <c r="F1884" s="52"/>
      <c r="G1884" s="52"/>
      <c r="P1884" s="52"/>
      <c r="Q1884" s="38"/>
      <c r="AC1884" s="39"/>
      <c r="AD1884" s="40"/>
    </row>
    <row r="1885" s="35" customFormat="1" spans="3:30">
      <c r="C1885" s="38"/>
      <c r="F1885" s="52"/>
      <c r="G1885" s="52"/>
      <c r="P1885" s="52"/>
      <c r="Q1885" s="38"/>
      <c r="AC1885" s="39"/>
      <c r="AD1885" s="40"/>
    </row>
    <row r="1886" s="35" customFormat="1" spans="3:30">
      <c r="C1886" s="38"/>
      <c r="F1886" s="52"/>
      <c r="G1886" s="52"/>
      <c r="P1886" s="52"/>
      <c r="Q1886" s="38"/>
      <c r="AC1886" s="39"/>
      <c r="AD1886" s="40"/>
    </row>
    <row r="1887" s="35" customFormat="1" spans="3:30">
      <c r="C1887" s="38"/>
      <c r="F1887" s="52"/>
      <c r="G1887" s="52"/>
      <c r="P1887" s="52"/>
      <c r="Q1887" s="38"/>
      <c r="AC1887" s="39"/>
      <c r="AD1887" s="40"/>
    </row>
    <row r="1888" s="35" customFormat="1" spans="3:30">
      <c r="C1888" s="38"/>
      <c r="F1888" s="52"/>
      <c r="G1888" s="52"/>
      <c r="P1888" s="52"/>
      <c r="Q1888" s="38"/>
      <c r="AC1888" s="39"/>
      <c r="AD1888" s="40"/>
    </row>
    <row r="1889" s="35" customFormat="1" spans="3:30">
      <c r="C1889" s="38"/>
      <c r="F1889" s="52"/>
      <c r="G1889" s="52"/>
      <c r="P1889" s="52"/>
      <c r="Q1889" s="38"/>
      <c r="AC1889" s="39"/>
      <c r="AD1889" s="40"/>
    </row>
    <row r="1890" s="35" customFormat="1" spans="3:30">
      <c r="C1890" s="38"/>
      <c r="F1890" s="52"/>
      <c r="G1890" s="52"/>
      <c r="P1890" s="52"/>
      <c r="Q1890" s="38"/>
      <c r="AC1890" s="39"/>
      <c r="AD1890" s="40"/>
    </row>
    <row r="1891" s="35" customFormat="1" spans="3:30">
      <c r="C1891" s="38"/>
      <c r="F1891" s="52"/>
      <c r="G1891" s="52"/>
      <c r="P1891" s="52"/>
      <c r="Q1891" s="38"/>
      <c r="AC1891" s="39"/>
      <c r="AD1891" s="40"/>
    </row>
    <row r="1892" s="35" customFormat="1" spans="3:30">
      <c r="C1892" s="38"/>
      <c r="F1892" s="52"/>
      <c r="G1892" s="52"/>
      <c r="P1892" s="52"/>
      <c r="Q1892" s="38"/>
      <c r="AC1892" s="39"/>
      <c r="AD1892" s="40"/>
    </row>
    <row r="1893" s="35" customFormat="1" spans="3:30">
      <c r="C1893" s="38"/>
      <c r="F1893" s="52"/>
      <c r="G1893" s="52"/>
      <c r="P1893" s="52"/>
      <c r="Q1893" s="38"/>
      <c r="AC1893" s="39"/>
      <c r="AD1893" s="40"/>
    </row>
    <row r="1894" s="35" customFormat="1" spans="3:30">
      <c r="C1894" s="38"/>
      <c r="F1894" s="52"/>
      <c r="G1894" s="52"/>
      <c r="P1894" s="52"/>
      <c r="Q1894" s="38"/>
      <c r="AC1894" s="39"/>
      <c r="AD1894" s="40"/>
    </row>
    <row r="1895" s="35" customFormat="1" spans="3:30">
      <c r="C1895" s="38"/>
      <c r="F1895" s="52"/>
      <c r="G1895" s="52"/>
      <c r="P1895" s="52"/>
      <c r="Q1895" s="38"/>
      <c r="AC1895" s="39"/>
      <c r="AD1895" s="40"/>
    </row>
    <row r="1896" s="35" customFormat="1" spans="3:30">
      <c r="C1896" s="38"/>
      <c r="F1896" s="52"/>
      <c r="G1896" s="52"/>
      <c r="P1896" s="52"/>
      <c r="Q1896" s="38"/>
      <c r="AC1896" s="39"/>
      <c r="AD1896" s="40"/>
    </row>
    <row r="1897" s="35" customFormat="1" spans="3:30">
      <c r="C1897" s="38"/>
      <c r="F1897" s="52"/>
      <c r="G1897" s="52"/>
      <c r="P1897" s="52"/>
      <c r="Q1897" s="38"/>
      <c r="AC1897" s="39"/>
      <c r="AD1897" s="40"/>
    </row>
    <row r="1898" s="35" customFormat="1" spans="3:30">
      <c r="C1898" s="38"/>
      <c r="F1898" s="52"/>
      <c r="G1898" s="52"/>
      <c r="P1898" s="52"/>
      <c r="Q1898" s="38"/>
      <c r="AC1898" s="39"/>
      <c r="AD1898" s="40"/>
    </row>
    <row r="1899" s="35" customFormat="1" spans="3:30">
      <c r="C1899" s="38"/>
      <c r="F1899" s="52"/>
      <c r="G1899" s="52"/>
      <c r="P1899" s="52"/>
      <c r="Q1899" s="38"/>
      <c r="AC1899" s="39"/>
      <c r="AD1899" s="40"/>
    </row>
    <row r="1900" s="35" customFormat="1" spans="3:30">
      <c r="C1900" s="38"/>
      <c r="F1900" s="52"/>
      <c r="G1900" s="52"/>
      <c r="P1900" s="52"/>
      <c r="Q1900" s="38"/>
      <c r="AC1900" s="39"/>
      <c r="AD1900" s="40"/>
    </row>
    <row r="1901" s="35" customFormat="1" spans="3:30">
      <c r="C1901" s="38"/>
      <c r="F1901" s="52"/>
      <c r="G1901" s="52"/>
      <c r="P1901" s="52"/>
      <c r="Q1901" s="38"/>
      <c r="AC1901" s="39"/>
      <c r="AD1901" s="40"/>
    </row>
    <row r="1902" s="35" customFormat="1" spans="3:30">
      <c r="C1902" s="38"/>
      <c r="F1902" s="52"/>
      <c r="G1902" s="52"/>
      <c r="P1902" s="52"/>
      <c r="Q1902" s="38"/>
      <c r="AC1902" s="39"/>
      <c r="AD1902" s="40"/>
    </row>
    <row r="1903" s="35" customFormat="1" spans="3:30">
      <c r="C1903" s="38"/>
      <c r="F1903" s="52"/>
      <c r="G1903" s="52"/>
      <c r="P1903" s="52"/>
      <c r="Q1903" s="38"/>
      <c r="AC1903" s="39"/>
      <c r="AD1903" s="40"/>
    </row>
    <row r="1904" s="35" customFormat="1" spans="3:30">
      <c r="C1904" s="38"/>
      <c r="F1904" s="52"/>
      <c r="G1904" s="52"/>
      <c r="P1904" s="52"/>
      <c r="Q1904" s="38"/>
      <c r="AC1904" s="39"/>
      <c r="AD1904" s="40"/>
    </row>
    <row r="1905" s="35" customFormat="1" spans="3:30">
      <c r="C1905" s="38"/>
      <c r="F1905" s="52"/>
      <c r="G1905" s="52"/>
      <c r="P1905" s="52"/>
      <c r="Q1905" s="38"/>
      <c r="AC1905" s="39"/>
      <c r="AD1905" s="40"/>
    </row>
    <row r="1906" s="35" customFormat="1" spans="3:30">
      <c r="C1906" s="38"/>
      <c r="F1906" s="52"/>
      <c r="G1906" s="52"/>
      <c r="P1906" s="52"/>
      <c r="Q1906" s="38"/>
      <c r="AC1906" s="39"/>
      <c r="AD1906" s="40"/>
    </row>
    <row r="1907" s="35" customFormat="1" spans="3:30">
      <c r="C1907" s="38"/>
      <c r="F1907" s="52"/>
      <c r="G1907" s="52"/>
      <c r="P1907" s="52"/>
      <c r="Q1907" s="38"/>
      <c r="AC1907" s="39"/>
      <c r="AD1907" s="40"/>
    </row>
    <row r="1908" s="35" customFormat="1" spans="3:30">
      <c r="C1908" s="38"/>
      <c r="F1908" s="52"/>
      <c r="G1908" s="52"/>
      <c r="P1908" s="52"/>
      <c r="Q1908" s="38"/>
      <c r="AC1908" s="39"/>
      <c r="AD1908" s="40"/>
    </row>
    <row r="1909" s="35" customFormat="1" spans="3:30">
      <c r="C1909" s="38"/>
      <c r="F1909" s="52"/>
      <c r="G1909" s="52"/>
      <c r="P1909" s="52"/>
      <c r="Q1909" s="38"/>
      <c r="AC1909" s="39"/>
      <c r="AD1909" s="40"/>
    </row>
    <row r="1910" s="35" customFormat="1" spans="3:30">
      <c r="C1910" s="38"/>
      <c r="F1910" s="52"/>
      <c r="G1910" s="52"/>
      <c r="P1910" s="52"/>
      <c r="Q1910" s="38"/>
      <c r="AC1910" s="39"/>
      <c r="AD1910" s="40"/>
    </row>
    <row r="1911" s="35" customFormat="1" spans="3:30">
      <c r="C1911" s="38"/>
      <c r="F1911" s="52"/>
      <c r="G1911" s="52"/>
      <c r="P1911" s="52"/>
      <c r="Q1911" s="38"/>
      <c r="AC1911" s="39"/>
      <c r="AD1911" s="40"/>
    </row>
    <row r="1912" s="35" customFormat="1" spans="3:30">
      <c r="C1912" s="38"/>
      <c r="F1912" s="52"/>
      <c r="G1912" s="52"/>
      <c r="P1912" s="52"/>
      <c r="Q1912" s="38"/>
      <c r="AC1912" s="39"/>
      <c r="AD1912" s="40"/>
    </row>
    <row r="1913" s="35" customFormat="1" spans="3:30">
      <c r="C1913" s="38"/>
      <c r="F1913" s="52"/>
      <c r="G1913" s="52"/>
      <c r="P1913" s="52"/>
      <c r="Q1913" s="38"/>
      <c r="AC1913" s="39"/>
      <c r="AD1913" s="40"/>
    </row>
    <row r="1914" s="35" customFormat="1" spans="3:30">
      <c r="C1914" s="38"/>
      <c r="F1914" s="52"/>
      <c r="G1914" s="52"/>
      <c r="P1914" s="52"/>
      <c r="Q1914" s="38"/>
      <c r="AC1914" s="39"/>
      <c r="AD1914" s="40"/>
    </row>
    <row r="1915" s="35" customFormat="1" spans="3:30">
      <c r="C1915" s="38"/>
      <c r="F1915" s="52"/>
      <c r="G1915" s="52"/>
      <c r="P1915" s="52"/>
      <c r="Q1915" s="38"/>
      <c r="AC1915" s="39"/>
      <c r="AD1915" s="40"/>
    </row>
    <row r="1916" s="35" customFormat="1" spans="3:30">
      <c r="C1916" s="38"/>
      <c r="F1916" s="52"/>
      <c r="G1916" s="52"/>
      <c r="P1916" s="52"/>
      <c r="Q1916" s="38"/>
      <c r="AC1916" s="39"/>
      <c r="AD1916" s="40"/>
    </row>
    <row r="1917" s="35" customFormat="1" spans="3:30">
      <c r="C1917" s="38"/>
      <c r="F1917" s="52"/>
      <c r="G1917" s="52"/>
      <c r="P1917" s="52"/>
      <c r="Q1917" s="38"/>
      <c r="AC1917" s="39"/>
      <c r="AD1917" s="40"/>
    </row>
    <row r="1918" s="35" customFormat="1" spans="3:30">
      <c r="C1918" s="38"/>
      <c r="F1918" s="52"/>
      <c r="G1918" s="52"/>
      <c r="P1918" s="52"/>
      <c r="Q1918" s="38"/>
      <c r="AC1918" s="39"/>
      <c r="AD1918" s="40"/>
    </row>
    <row r="1919" s="35" customFormat="1" spans="3:30">
      <c r="C1919" s="38"/>
      <c r="F1919" s="52"/>
      <c r="G1919" s="52"/>
      <c r="P1919" s="52"/>
      <c r="Q1919" s="38"/>
      <c r="AC1919" s="39"/>
      <c r="AD1919" s="40"/>
    </row>
    <row r="1920" s="35" customFormat="1" spans="3:30">
      <c r="C1920" s="38"/>
      <c r="F1920" s="52"/>
      <c r="G1920" s="52"/>
      <c r="P1920" s="52"/>
      <c r="Q1920" s="38"/>
      <c r="AC1920" s="39"/>
      <c r="AD1920" s="40"/>
    </row>
    <row r="1921" s="35" customFormat="1" spans="3:30">
      <c r="C1921" s="38"/>
      <c r="F1921" s="52"/>
      <c r="G1921" s="52"/>
      <c r="P1921" s="52"/>
      <c r="Q1921" s="38"/>
      <c r="AC1921" s="39"/>
      <c r="AD1921" s="40"/>
    </row>
    <row r="1922" s="35" customFormat="1" spans="3:30">
      <c r="C1922" s="38"/>
      <c r="F1922" s="52"/>
      <c r="G1922" s="52"/>
      <c r="P1922" s="52"/>
      <c r="Q1922" s="38"/>
      <c r="AC1922" s="39"/>
      <c r="AD1922" s="40"/>
    </row>
    <row r="1923" s="35" customFormat="1" spans="3:30">
      <c r="C1923" s="38"/>
      <c r="F1923" s="52"/>
      <c r="G1923" s="52"/>
      <c r="P1923" s="52"/>
      <c r="Q1923" s="38"/>
      <c r="AC1923" s="39"/>
      <c r="AD1923" s="40"/>
    </row>
    <row r="1924" s="35" customFormat="1" spans="3:30">
      <c r="C1924" s="38"/>
      <c r="F1924" s="52"/>
      <c r="G1924" s="52"/>
      <c r="P1924" s="52"/>
      <c r="Q1924" s="38"/>
      <c r="AC1924" s="39"/>
      <c r="AD1924" s="40"/>
    </row>
    <row r="1925" s="35" customFormat="1" spans="3:30">
      <c r="C1925" s="38"/>
      <c r="F1925" s="52"/>
      <c r="G1925" s="52"/>
      <c r="P1925" s="52"/>
      <c r="Q1925" s="38"/>
      <c r="AC1925" s="39"/>
      <c r="AD1925" s="40"/>
    </row>
    <row r="1926" s="35" customFormat="1" spans="3:30">
      <c r="C1926" s="38"/>
      <c r="F1926" s="52"/>
      <c r="G1926" s="52"/>
      <c r="P1926" s="52"/>
      <c r="Q1926" s="38"/>
      <c r="AC1926" s="39"/>
      <c r="AD1926" s="40"/>
    </row>
    <row r="1927" s="35" customFormat="1" spans="3:30">
      <c r="C1927" s="38"/>
      <c r="F1927" s="52"/>
      <c r="G1927" s="52"/>
      <c r="P1927" s="52"/>
      <c r="Q1927" s="38"/>
      <c r="AC1927" s="39"/>
      <c r="AD1927" s="40"/>
    </row>
    <row r="1928" s="35" customFormat="1" spans="3:30">
      <c r="C1928" s="38"/>
      <c r="F1928" s="52"/>
      <c r="G1928" s="52"/>
      <c r="P1928" s="52"/>
      <c r="Q1928" s="38"/>
      <c r="AC1928" s="39"/>
      <c r="AD1928" s="40"/>
    </row>
    <row r="1929" s="35" customFormat="1" spans="3:30">
      <c r="C1929" s="38"/>
      <c r="F1929" s="52"/>
      <c r="G1929" s="52"/>
      <c r="P1929" s="52"/>
      <c r="Q1929" s="38"/>
      <c r="AC1929" s="39"/>
      <c r="AD1929" s="40"/>
    </row>
    <row r="1930" s="35" customFormat="1" spans="3:30">
      <c r="C1930" s="38"/>
      <c r="F1930" s="52"/>
      <c r="G1930" s="52"/>
      <c r="P1930" s="52"/>
      <c r="Q1930" s="38"/>
      <c r="AC1930" s="39"/>
      <c r="AD1930" s="40"/>
    </row>
    <row r="1931" s="35" customFormat="1" spans="3:30">
      <c r="C1931" s="38"/>
      <c r="F1931" s="52"/>
      <c r="G1931" s="52"/>
      <c r="P1931" s="52"/>
      <c r="Q1931" s="38"/>
      <c r="AC1931" s="39"/>
      <c r="AD1931" s="40"/>
    </row>
    <row r="1932" s="35" customFormat="1" spans="3:30">
      <c r="C1932" s="38"/>
      <c r="F1932" s="52"/>
      <c r="G1932" s="52"/>
      <c r="P1932" s="52"/>
      <c r="Q1932" s="38"/>
      <c r="AC1932" s="39"/>
      <c r="AD1932" s="40"/>
    </row>
    <row r="1933" s="35" customFormat="1" spans="3:30">
      <c r="C1933" s="38"/>
      <c r="F1933" s="52"/>
      <c r="G1933" s="52"/>
      <c r="P1933" s="52"/>
      <c r="Q1933" s="38"/>
      <c r="AC1933" s="39"/>
      <c r="AD1933" s="40"/>
    </row>
    <row r="1934" s="35" customFormat="1" spans="3:30">
      <c r="C1934" s="38"/>
      <c r="F1934" s="52"/>
      <c r="G1934" s="52"/>
      <c r="P1934" s="52"/>
      <c r="Q1934" s="38"/>
      <c r="AC1934" s="39"/>
      <c r="AD1934" s="40"/>
    </row>
    <row r="1935" s="35" customFormat="1" spans="3:30">
      <c r="C1935" s="38"/>
      <c r="F1935" s="52"/>
      <c r="G1935" s="52"/>
      <c r="P1935" s="52"/>
      <c r="Q1935" s="38"/>
      <c r="AC1935" s="39"/>
      <c r="AD1935" s="40"/>
    </row>
    <row r="1936" s="35" customFormat="1" spans="3:30">
      <c r="C1936" s="38"/>
      <c r="F1936" s="52"/>
      <c r="G1936" s="52"/>
      <c r="P1936" s="52"/>
      <c r="Q1936" s="38"/>
      <c r="AC1936" s="39"/>
      <c r="AD1936" s="40"/>
    </row>
    <row r="1937" s="35" customFormat="1" spans="3:30">
      <c r="C1937" s="38"/>
      <c r="F1937" s="52"/>
      <c r="G1937" s="52"/>
      <c r="P1937" s="52"/>
      <c r="Q1937" s="38"/>
      <c r="AC1937" s="39"/>
      <c r="AD1937" s="40"/>
    </row>
    <row r="1938" s="35" customFormat="1" spans="3:30">
      <c r="C1938" s="38"/>
      <c r="F1938" s="52"/>
      <c r="G1938" s="52"/>
      <c r="P1938" s="52"/>
      <c r="Q1938" s="38"/>
      <c r="AC1938" s="39"/>
      <c r="AD1938" s="40"/>
    </row>
    <row r="1939" s="35" customFormat="1" spans="3:30">
      <c r="C1939" s="38"/>
      <c r="F1939" s="52"/>
      <c r="G1939" s="52"/>
      <c r="P1939" s="52"/>
      <c r="Q1939" s="38"/>
      <c r="AC1939" s="39"/>
      <c r="AD1939" s="40"/>
    </row>
    <row r="1940" s="35" customFormat="1" spans="3:30">
      <c r="C1940" s="38"/>
      <c r="F1940" s="52"/>
      <c r="G1940" s="52"/>
      <c r="P1940" s="52"/>
      <c r="Q1940" s="38"/>
      <c r="AC1940" s="39"/>
      <c r="AD1940" s="40"/>
    </row>
    <row r="1941" s="35" customFormat="1" spans="3:30">
      <c r="C1941" s="38"/>
      <c r="F1941" s="52"/>
      <c r="G1941" s="52"/>
      <c r="P1941" s="52"/>
      <c r="Q1941" s="38"/>
      <c r="AC1941" s="39"/>
      <c r="AD1941" s="40"/>
    </row>
    <row r="1942" s="35" customFormat="1" spans="3:30">
      <c r="C1942" s="38"/>
      <c r="F1942" s="52"/>
      <c r="G1942" s="52"/>
      <c r="P1942" s="52"/>
      <c r="Q1942" s="38"/>
      <c r="AC1942" s="39"/>
      <c r="AD1942" s="40"/>
    </row>
    <row r="1943" s="35" customFormat="1" spans="3:30">
      <c r="C1943" s="38"/>
      <c r="F1943" s="52"/>
      <c r="G1943" s="52"/>
      <c r="P1943" s="52"/>
      <c r="Q1943" s="38"/>
      <c r="AC1943" s="39"/>
      <c r="AD1943" s="40"/>
    </row>
    <row r="1944" s="35" customFormat="1" spans="3:30">
      <c r="C1944" s="38"/>
      <c r="F1944" s="52"/>
      <c r="G1944" s="52"/>
      <c r="P1944" s="52"/>
      <c r="Q1944" s="38"/>
      <c r="AC1944" s="39"/>
      <c r="AD1944" s="40"/>
    </row>
    <row r="1945" s="35" customFormat="1" spans="3:30">
      <c r="C1945" s="38"/>
      <c r="F1945" s="52"/>
      <c r="G1945" s="52"/>
      <c r="P1945" s="52"/>
      <c r="Q1945" s="38"/>
      <c r="AC1945" s="39"/>
      <c r="AD1945" s="40"/>
    </row>
    <row r="1946" s="35" customFormat="1" spans="3:30">
      <c r="C1946" s="38"/>
      <c r="F1946" s="52"/>
      <c r="G1946" s="52"/>
      <c r="P1946" s="52"/>
      <c r="Q1946" s="38"/>
      <c r="AC1946" s="39"/>
      <c r="AD1946" s="40"/>
    </row>
    <row r="1947" s="35" customFormat="1" spans="3:30">
      <c r="C1947" s="38"/>
      <c r="F1947" s="52"/>
      <c r="G1947" s="52"/>
      <c r="P1947" s="52"/>
      <c r="Q1947" s="38"/>
      <c r="AC1947" s="39"/>
      <c r="AD1947" s="40"/>
    </row>
    <row r="1948" s="35" customFormat="1" spans="3:30">
      <c r="C1948" s="38"/>
      <c r="F1948" s="52"/>
      <c r="G1948" s="52"/>
      <c r="P1948" s="52"/>
      <c r="Q1948" s="38"/>
      <c r="AC1948" s="39"/>
      <c r="AD1948" s="40"/>
    </row>
    <row r="1949" s="35" customFormat="1" spans="3:30">
      <c r="C1949" s="38"/>
      <c r="F1949" s="52"/>
      <c r="G1949" s="52"/>
      <c r="P1949" s="52"/>
      <c r="Q1949" s="38"/>
      <c r="AC1949" s="39"/>
      <c r="AD1949" s="40"/>
    </row>
    <row r="1950" s="35" customFormat="1" spans="3:30">
      <c r="C1950" s="38"/>
      <c r="F1950" s="52"/>
      <c r="G1950" s="52"/>
      <c r="P1950" s="52"/>
      <c r="Q1950" s="38"/>
      <c r="AC1950" s="39"/>
      <c r="AD1950" s="40"/>
    </row>
    <row r="1951" s="35" customFormat="1" spans="3:30">
      <c r="C1951" s="38"/>
      <c r="F1951" s="52"/>
      <c r="G1951" s="52"/>
      <c r="P1951" s="52"/>
      <c r="Q1951" s="38"/>
      <c r="AC1951" s="39"/>
      <c r="AD1951" s="40"/>
    </row>
    <row r="1952" s="35" customFormat="1" spans="3:30">
      <c r="C1952" s="38"/>
      <c r="F1952" s="52"/>
      <c r="G1952" s="52"/>
      <c r="P1952" s="52"/>
      <c r="Q1952" s="38"/>
      <c r="AC1952" s="39"/>
      <c r="AD1952" s="40"/>
    </row>
    <row r="1953" s="35" customFormat="1" spans="3:30">
      <c r="C1953" s="38"/>
      <c r="F1953" s="52"/>
      <c r="G1953" s="52"/>
      <c r="P1953" s="52"/>
      <c r="Q1953" s="38"/>
      <c r="AC1953" s="39"/>
      <c r="AD1953" s="40"/>
    </row>
    <row r="1954" s="35" customFormat="1" spans="3:30">
      <c r="C1954" s="38"/>
      <c r="F1954" s="52"/>
      <c r="G1954" s="52"/>
      <c r="P1954" s="52"/>
      <c r="Q1954" s="38"/>
      <c r="AC1954" s="39"/>
      <c r="AD1954" s="40"/>
    </row>
    <row r="1955" s="35" customFormat="1" spans="3:30">
      <c r="C1955" s="38"/>
      <c r="F1955" s="52"/>
      <c r="G1955" s="52"/>
      <c r="P1955" s="52"/>
      <c r="Q1955" s="38"/>
      <c r="AC1955" s="39"/>
      <c r="AD1955" s="40"/>
    </row>
    <row r="1956" s="35" customFormat="1" spans="3:30">
      <c r="C1956" s="38"/>
      <c r="F1956" s="52"/>
      <c r="G1956" s="52"/>
      <c r="P1956" s="52"/>
      <c r="Q1956" s="38"/>
      <c r="AC1956" s="39"/>
      <c r="AD1956" s="40"/>
    </row>
    <row r="1957" s="35" customFormat="1" spans="3:30">
      <c r="C1957" s="38"/>
      <c r="F1957" s="52"/>
      <c r="G1957" s="52"/>
      <c r="P1957" s="52"/>
      <c r="Q1957" s="38"/>
      <c r="AC1957" s="39"/>
      <c r="AD1957" s="40"/>
    </row>
    <row r="1958" s="35" customFormat="1" spans="3:30">
      <c r="C1958" s="38"/>
      <c r="F1958" s="52"/>
      <c r="G1958" s="52"/>
      <c r="P1958" s="52"/>
      <c r="Q1958" s="38"/>
      <c r="AC1958" s="39"/>
      <c r="AD1958" s="40"/>
    </row>
    <row r="1959" s="35" customFormat="1" spans="3:30">
      <c r="C1959" s="38"/>
      <c r="F1959" s="52"/>
      <c r="G1959" s="52"/>
      <c r="P1959" s="52"/>
      <c r="Q1959" s="38"/>
      <c r="AC1959" s="39"/>
      <c r="AD1959" s="40"/>
    </row>
    <row r="1960" s="35" customFormat="1" spans="3:30">
      <c r="C1960" s="38"/>
      <c r="F1960" s="52"/>
      <c r="G1960" s="52"/>
      <c r="P1960" s="52"/>
      <c r="Q1960" s="38"/>
      <c r="AC1960" s="39"/>
      <c r="AD1960" s="40"/>
    </row>
    <row r="1961" s="35" customFormat="1" spans="3:30">
      <c r="C1961" s="38"/>
      <c r="F1961" s="52"/>
      <c r="G1961" s="52"/>
      <c r="P1961" s="52"/>
      <c r="Q1961" s="38"/>
      <c r="AC1961" s="39"/>
      <c r="AD1961" s="40"/>
    </row>
    <row r="1962" s="35" customFormat="1" spans="3:30">
      <c r="C1962" s="38"/>
      <c r="F1962" s="52"/>
      <c r="G1962" s="52"/>
      <c r="P1962" s="52"/>
      <c r="Q1962" s="38"/>
      <c r="AC1962" s="39"/>
      <c r="AD1962" s="40"/>
    </row>
    <row r="1963" s="35" customFormat="1" spans="3:30">
      <c r="C1963" s="38"/>
      <c r="F1963" s="52"/>
      <c r="G1963" s="52"/>
      <c r="P1963" s="52"/>
      <c r="Q1963" s="38"/>
      <c r="AC1963" s="39"/>
      <c r="AD1963" s="40"/>
    </row>
    <row r="1964" s="35" customFormat="1" spans="3:30">
      <c r="C1964" s="38"/>
      <c r="F1964" s="52"/>
      <c r="G1964" s="52"/>
      <c r="P1964" s="52"/>
      <c r="Q1964" s="38"/>
      <c r="AC1964" s="39"/>
      <c r="AD1964" s="40"/>
    </row>
    <row r="1965" s="35" customFormat="1" spans="3:30">
      <c r="C1965" s="38"/>
      <c r="F1965" s="52"/>
      <c r="G1965" s="52"/>
      <c r="P1965" s="52"/>
      <c r="Q1965" s="38"/>
      <c r="AC1965" s="39"/>
      <c r="AD1965" s="40"/>
    </row>
    <row r="1966" s="35" customFormat="1" spans="3:30">
      <c r="C1966" s="38"/>
      <c r="F1966" s="52"/>
      <c r="G1966" s="52"/>
      <c r="P1966" s="52"/>
      <c r="Q1966" s="38"/>
      <c r="AC1966" s="39"/>
      <c r="AD1966" s="40"/>
    </row>
    <row r="1967" s="35" customFormat="1" spans="3:30">
      <c r="C1967" s="38"/>
      <c r="F1967" s="52"/>
      <c r="G1967" s="52"/>
      <c r="P1967" s="52"/>
      <c r="Q1967" s="38"/>
      <c r="AC1967" s="39"/>
      <c r="AD1967" s="40"/>
    </row>
    <row r="1968" s="35" customFormat="1" spans="3:30">
      <c r="C1968" s="38"/>
      <c r="F1968" s="52"/>
      <c r="G1968" s="52"/>
      <c r="P1968" s="52"/>
      <c r="Q1968" s="38"/>
      <c r="AC1968" s="39"/>
      <c r="AD1968" s="40"/>
    </row>
    <row r="1969" s="35" customFormat="1" spans="3:30">
      <c r="C1969" s="38"/>
      <c r="F1969" s="52"/>
      <c r="G1969" s="52"/>
      <c r="P1969" s="52"/>
      <c r="Q1969" s="38"/>
      <c r="AC1969" s="39"/>
      <c r="AD1969" s="40"/>
    </row>
    <row r="1970" s="35" customFormat="1" spans="3:30">
      <c r="C1970" s="38"/>
      <c r="F1970" s="52"/>
      <c r="G1970" s="52"/>
      <c r="P1970" s="52"/>
      <c r="Q1970" s="38"/>
      <c r="AC1970" s="39"/>
      <c r="AD1970" s="40"/>
    </row>
    <row r="1971" s="35" customFormat="1" spans="3:30">
      <c r="C1971" s="38"/>
      <c r="F1971" s="52"/>
      <c r="G1971" s="52"/>
      <c r="P1971" s="52"/>
      <c r="Q1971" s="38"/>
      <c r="AC1971" s="39"/>
      <c r="AD1971" s="40"/>
    </row>
    <row r="1972" s="35" customFormat="1" spans="3:30">
      <c r="C1972" s="38"/>
      <c r="F1972" s="52"/>
      <c r="G1972" s="52"/>
      <c r="P1972" s="52"/>
      <c r="Q1972" s="38"/>
      <c r="AC1972" s="39"/>
      <c r="AD1972" s="40"/>
    </row>
    <row r="1973" s="35" customFormat="1" spans="3:30">
      <c r="C1973" s="38"/>
      <c r="F1973" s="52"/>
      <c r="G1973" s="52"/>
      <c r="P1973" s="52"/>
      <c r="Q1973" s="38"/>
      <c r="AC1973" s="39"/>
      <c r="AD1973" s="40"/>
    </row>
    <row r="1974" s="35" customFormat="1" spans="3:30">
      <c r="C1974" s="38"/>
      <c r="F1974" s="52"/>
      <c r="G1974" s="52"/>
      <c r="P1974" s="52"/>
      <c r="Q1974" s="38"/>
      <c r="AC1974" s="39"/>
      <c r="AD1974" s="40"/>
    </row>
    <row r="1975" s="35" customFormat="1" spans="3:30">
      <c r="C1975" s="38"/>
      <c r="F1975" s="52"/>
      <c r="G1975" s="52"/>
      <c r="P1975" s="52"/>
      <c r="Q1975" s="38"/>
      <c r="AC1975" s="39"/>
      <c r="AD1975" s="40"/>
    </row>
    <row r="1976" s="35" customFormat="1" spans="3:30">
      <c r="C1976" s="38"/>
      <c r="F1976" s="52"/>
      <c r="G1976" s="52"/>
      <c r="P1976" s="52"/>
      <c r="Q1976" s="38"/>
      <c r="AC1976" s="39"/>
      <c r="AD1976" s="40"/>
    </row>
    <row r="1977" s="35" customFormat="1" spans="3:30">
      <c r="C1977" s="38"/>
      <c r="F1977" s="52"/>
      <c r="G1977" s="52"/>
      <c r="P1977" s="52"/>
      <c r="Q1977" s="38"/>
      <c r="AC1977" s="39"/>
      <c r="AD1977" s="40"/>
    </row>
    <row r="1978" s="35" customFormat="1" spans="3:30">
      <c r="C1978" s="38"/>
      <c r="F1978" s="52"/>
      <c r="G1978" s="52"/>
      <c r="P1978" s="52"/>
      <c r="Q1978" s="38"/>
      <c r="AC1978" s="39"/>
      <c r="AD1978" s="40"/>
    </row>
    <row r="1979" s="35" customFormat="1" spans="3:30">
      <c r="C1979" s="38"/>
      <c r="F1979" s="52"/>
      <c r="G1979" s="52"/>
      <c r="P1979" s="52"/>
      <c r="Q1979" s="38"/>
      <c r="AC1979" s="39"/>
      <c r="AD1979" s="40"/>
    </row>
    <row r="1980" s="35" customFormat="1" spans="3:30">
      <c r="C1980" s="38"/>
      <c r="F1980" s="52"/>
      <c r="G1980" s="52"/>
      <c r="P1980" s="52"/>
      <c r="Q1980" s="38"/>
      <c r="AC1980" s="39"/>
      <c r="AD1980" s="40"/>
    </row>
    <row r="1981" s="35" customFormat="1" spans="3:30">
      <c r="C1981" s="38"/>
      <c r="F1981" s="52"/>
      <c r="G1981" s="52"/>
      <c r="P1981" s="52"/>
      <c r="Q1981" s="38"/>
      <c r="AC1981" s="39"/>
      <c r="AD1981" s="40"/>
    </row>
    <row r="1982" s="35" customFormat="1" spans="3:30">
      <c r="C1982" s="38"/>
      <c r="F1982" s="52"/>
      <c r="G1982" s="52"/>
      <c r="P1982" s="52"/>
      <c r="Q1982" s="38"/>
      <c r="AC1982" s="39"/>
      <c r="AD1982" s="40"/>
    </row>
    <row r="1983" s="35" customFormat="1" spans="3:30">
      <c r="C1983" s="38"/>
      <c r="F1983" s="52"/>
      <c r="G1983" s="52"/>
      <c r="P1983" s="52"/>
      <c r="Q1983" s="38"/>
      <c r="AC1983" s="39"/>
      <c r="AD1983" s="40"/>
    </row>
    <row r="1984" s="35" customFormat="1" spans="3:30">
      <c r="C1984" s="38"/>
      <c r="F1984" s="52"/>
      <c r="G1984" s="52"/>
      <c r="P1984" s="52"/>
      <c r="Q1984" s="38"/>
      <c r="AC1984" s="39"/>
      <c r="AD1984" s="40"/>
    </row>
    <row r="1985" s="35" customFormat="1" spans="3:30">
      <c r="C1985" s="38"/>
      <c r="F1985" s="52"/>
      <c r="G1985" s="52"/>
      <c r="P1985" s="52"/>
      <c r="Q1985" s="38"/>
      <c r="AC1985" s="39"/>
      <c r="AD1985" s="40"/>
    </row>
    <row r="1986" s="35" customFormat="1" spans="3:30">
      <c r="C1986" s="38"/>
      <c r="F1986" s="52"/>
      <c r="G1986" s="52"/>
      <c r="P1986" s="52"/>
      <c r="Q1986" s="38"/>
      <c r="AC1986" s="39"/>
      <c r="AD1986" s="40"/>
    </row>
    <row r="1987" s="35" customFormat="1" spans="3:30">
      <c r="C1987" s="38"/>
      <c r="F1987" s="52"/>
      <c r="G1987" s="52"/>
      <c r="P1987" s="52"/>
      <c r="Q1987" s="38"/>
      <c r="AC1987" s="39"/>
      <c r="AD1987" s="40"/>
    </row>
    <row r="1988" s="35" customFormat="1" spans="3:30">
      <c r="C1988" s="38"/>
      <c r="F1988" s="52"/>
      <c r="G1988" s="52"/>
      <c r="P1988" s="52"/>
      <c r="Q1988" s="38"/>
      <c r="AC1988" s="39"/>
      <c r="AD1988" s="40"/>
    </row>
    <row r="1989" s="35" customFormat="1" spans="3:30">
      <c r="C1989" s="38"/>
      <c r="F1989" s="52"/>
      <c r="G1989" s="52"/>
      <c r="P1989" s="52"/>
      <c r="Q1989" s="38"/>
      <c r="AC1989" s="39"/>
      <c r="AD1989" s="40"/>
    </row>
    <row r="1990" s="35" customFormat="1" spans="3:30">
      <c r="C1990" s="38"/>
      <c r="F1990" s="52"/>
      <c r="G1990" s="52"/>
      <c r="P1990" s="52"/>
      <c r="Q1990" s="38"/>
      <c r="AC1990" s="39"/>
      <c r="AD1990" s="40"/>
    </row>
    <row r="1991" s="35" customFormat="1" spans="3:30">
      <c r="C1991" s="38"/>
      <c r="F1991" s="52"/>
      <c r="G1991" s="52"/>
      <c r="P1991" s="52"/>
      <c r="Q1991" s="38"/>
      <c r="AC1991" s="39"/>
      <c r="AD1991" s="40"/>
    </row>
    <row r="1992" s="35" customFormat="1" spans="3:30">
      <c r="C1992" s="38"/>
      <c r="F1992" s="52"/>
      <c r="G1992" s="52"/>
      <c r="P1992" s="52"/>
      <c r="Q1992" s="38"/>
      <c r="AC1992" s="39"/>
      <c r="AD1992" s="40"/>
    </row>
    <row r="1993" s="35" customFormat="1" spans="3:30">
      <c r="C1993" s="38"/>
      <c r="F1993" s="52"/>
      <c r="G1993" s="52"/>
      <c r="P1993" s="52"/>
      <c r="Q1993" s="38"/>
      <c r="AC1993" s="39"/>
      <c r="AD1993" s="40"/>
    </row>
    <row r="1994" s="35" customFormat="1" spans="3:30">
      <c r="C1994" s="38"/>
      <c r="F1994" s="52"/>
      <c r="G1994" s="52"/>
      <c r="P1994" s="52"/>
      <c r="Q1994" s="38"/>
      <c r="AC1994" s="39"/>
      <c r="AD1994" s="40"/>
    </row>
    <row r="1995" s="35" customFormat="1" spans="3:30">
      <c r="C1995" s="38"/>
      <c r="F1995" s="52"/>
      <c r="G1995" s="52"/>
      <c r="P1995" s="52"/>
      <c r="Q1995" s="38"/>
      <c r="AC1995" s="39"/>
      <c r="AD1995" s="40"/>
    </row>
    <row r="1996" s="35" customFormat="1" spans="3:30">
      <c r="C1996" s="38"/>
      <c r="F1996" s="52"/>
      <c r="G1996" s="52"/>
      <c r="P1996" s="52"/>
      <c r="Q1996" s="38"/>
      <c r="AC1996" s="39"/>
      <c r="AD1996" s="40"/>
    </row>
    <row r="1997" s="35" customFormat="1" spans="3:30">
      <c r="C1997" s="38"/>
      <c r="F1997" s="52"/>
      <c r="G1997" s="52"/>
      <c r="P1997" s="52"/>
      <c r="Q1997" s="38"/>
      <c r="AC1997" s="39"/>
      <c r="AD1997" s="40"/>
    </row>
    <row r="1998" s="35" customFormat="1" spans="3:30">
      <c r="C1998" s="38"/>
      <c r="F1998" s="52"/>
      <c r="G1998" s="52"/>
      <c r="P1998" s="52"/>
      <c r="Q1998" s="38"/>
      <c r="AC1998" s="39"/>
      <c r="AD1998" s="40"/>
    </row>
    <row r="1999" s="35" customFormat="1" spans="3:30">
      <c r="C1999" s="38"/>
      <c r="F1999" s="52"/>
      <c r="G1999" s="52"/>
      <c r="P1999" s="52"/>
      <c r="Q1999" s="38"/>
      <c r="AC1999" s="39"/>
      <c r="AD1999" s="40"/>
    </row>
    <row r="2000" s="35" customFormat="1" spans="3:30">
      <c r="C2000" s="38"/>
      <c r="F2000" s="52"/>
      <c r="G2000" s="52"/>
      <c r="P2000" s="52"/>
      <c r="Q2000" s="38"/>
      <c r="AC2000" s="39"/>
      <c r="AD2000" s="40"/>
    </row>
    <row r="2001" s="35" customFormat="1" spans="3:30">
      <c r="C2001" s="38"/>
      <c r="F2001" s="52"/>
      <c r="G2001" s="52"/>
      <c r="P2001" s="52"/>
      <c r="Q2001" s="38"/>
      <c r="AC2001" s="39"/>
      <c r="AD2001" s="40"/>
    </row>
    <row r="2002" s="35" customFormat="1" spans="3:30">
      <c r="C2002" s="38"/>
      <c r="F2002" s="52"/>
      <c r="G2002" s="52"/>
      <c r="P2002" s="52"/>
      <c r="Q2002" s="38"/>
      <c r="AC2002" s="39"/>
      <c r="AD2002" s="40"/>
    </row>
    <row r="2003" s="35" customFormat="1" spans="3:30">
      <c r="C2003" s="38"/>
      <c r="F2003" s="52"/>
      <c r="G2003" s="52"/>
      <c r="P2003" s="52"/>
      <c r="Q2003" s="38"/>
      <c r="AC2003" s="39"/>
      <c r="AD2003" s="40"/>
    </row>
    <row r="2004" s="35" customFormat="1" spans="3:30">
      <c r="C2004" s="38"/>
      <c r="F2004" s="52"/>
      <c r="G2004" s="52"/>
      <c r="P2004" s="52"/>
      <c r="Q2004" s="38"/>
      <c r="AC2004" s="39"/>
      <c r="AD2004" s="40"/>
    </row>
    <row r="2005" s="35" customFormat="1" spans="3:30">
      <c r="C2005" s="38"/>
      <c r="F2005" s="52"/>
      <c r="G2005" s="52"/>
      <c r="P2005" s="52"/>
      <c r="Q2005" s="38"/>
      <c r="AC2005" s="39"/>
      <c r="AD2005" s="40"/>
    </row>
    <row r="2006" s="35" customFormat="1" spans="3:30">
      <c r="C2006" s="38"/>
      <c r="F2006" s="52"/>
      <c r="G2006" s="52"/>
      <c r="P2006" s="52"/>
      <c r="Q2006" s="38"/>
      <c r="AC2006" s="39"/>
      <c r="AD2006" s="40"/>
    </row>
    <row r="2007" s="35" customFormat="1" spans="3:30">
      <c r="C2007" s="38"/>
      <c r="F2007" s="52"/>
      <c r="G2007" s="52"/>
      <c r="P2007" s="52"/>
      <c r="Q2007" s="38"/>
      <c r="AC2007" s="39"/>
      <c r="AD2007" s="40"/>
    </row>
    <row r="2008" s="35" customFormat="1" spans="3:30">
      <c r="C2008" s="38"/>
      <c r="F2008" s="52"/>
      <c r="G2008" s="52"/>
      <c r="P2008" s="52"/>
      <c r="Q2008" s="38"/>
      <c r="AC2008" s="39"/>
      <c r="AD2008" s="40"/>
    </row>
    <row r="2009" s="35" customFormat="1" spans="3:30">
      <c r="C2009" s="38"/>
      <c r="F2009" s="52"/>
      <c r="G2009" s="52"/>
      <c r="P2009" s="52"/>
      <c r="Q2009" s="38"/>
      <c r="AC2009" s="39"/>
      <c r="AD2009" s="40"/>
    </row>
    <row r="2010" s="35" customFormat="1" spans="3:30">
      <c r="C2010" s="38"/>
      <c r="F2010" s="52"/>
      <c r="G2010" s="52"/>
      <c r="P2010" s="52"/>
      <c r="Q2010" s="38"/>
      <c r="AC2010" s="39"/>
      <c r="AD2010" s="40"/>
    </row>
    <row r="2011" s="35" customFormat="1" spans="3:30">
      <c r="C2011" s="38"/>
      <c r="F2011" s="52"/>
      <c r="G2011" s="52"/>
      <c r="P2011" s="52"/>
      <c r="Q2011" s="38"/>
      <c r="AC2011" s="39"/>
      <c r="AD2011" s="40"/>
    </row>
    <row r="2012" s="35" customFormat="1" spans="3:30">
      <c r="C2012" s="38"/>
      <c r="F2012" s="52"/>
      <c r="G2012" s="52"/>
      <c r="P2012" s="52"/>
      <c r="Q2012" s="38"/>
      <c r="AC2012" s="39"/>
      <c r="AD2012" s="40"/>
    </row>
    <row r="2013" s="35" customFormat="1" spans="3:30">
      <c r="C2013" s="38"/>
      <c r="F2013" s="52"/>
      <c r="G2013" s="52"/>
      <c r="P2013" s="52"/>
      <c r="Q2013" s="38"/>
      <c r="AC2013" s="39"/>
      <c r="AD2013" s="40"/>
    </row>
    <row r="2014" s="35" customFormat="1" spans="3:30">
      <c r="C2014" s="38"/>
      <c r="F2014" s="52"/>
      <c r="G2014" s="52"/>
      <c r="P2014" s="52"/>
      <c r="Q2014" s="38"/>
      <c r="AC2014" s="39"/>
      <c r="AD2014" s="40"/>
    </row>
    <row r="2015" s="35" customFormat="1" spans="3:30">
      <c r="C2015" s="38"/>
      <c r="F2015" s="52"/>
      <c r="G2015" s="52"/>
      <c r="P2015" s="52"/>
      <c r="Q2015" s="38"/>
      <c r="AC2015" s="39"/>
      <c r="AD2015" s="40"/>
    </row>
    <row r="2016" s="35" customFormat="1" spans="3:30">
      <c r="C2016" s="38"/>
      <c r="F2016" s="52"/>
      <c r="G2016" s="52"/>
      <c r="P2016" s="52"/>
      <c r="Q2016" s="38"/>
      <c r="AC2016" s="39"/>
      <c r="AD2016" s="40"/>
    </row>
    <row r="2017" s="35" customFormat="1" spans="3:30">
      <c r="C2017" s="38"/>
      <c r="F2017" s="52"/>
      <c r="G2017" s="52"/>
      <c r="P2017" s="52"/>
      <c r="Q2017" s="38"/>
      <c r="AC2017" s="39"/>
      <c r="AD2017" s="40"/>
    </row>
    <row r="2018" s="35" customFormat="1" spans="3:30">
      <c r="C2018" s="38"/>
      <c r="F2018" s="52"/>
      <c r="G2018" s="52"/>
      <c r="P2018" s="52"/>
      <c r="Q2018" s="38"/>
      <c r="AC2018" s="39"/>
      <c r="AD2018" s="40"/>
    </row>
    <row r="2019" s="35" customFormat="1" spans="3:30">
      <c r="C2019" s="38"/>
      <c r="F2019" s="52"/>
      <c r="G2019" s="52"/>
      <c r="P2019" s="52"/>
      <c r="Q2019" s="38"/>
      <c r="AC2019" s="39"/>
      <c r="AD2019" s="40"/>
    </row>
    <row r="2020" s="35" customFormat="1" spans="3:30">
      <c r="C2020" s="38"/>
      <c r="F2020" s="52"/>
      <c r="G2020" s="52"/>
      <c r="P2020" s="52"/>
      <c r="Q2020" s="38"/>
      <c r="AC2020" s="39"/>
      <c r="AD2020" s="40"/>
    </row>
    <row r="2021" s="35" customFormat="1" spans="3:30">
      <c r="C2021" s="38"/>
      <c r="F2021" s="52"/>
      <c r="G2021" s="52"/>
      <c r="P2021" s="52"/>
      <c r="Q2021" s="38"/>
      <c r="AC2021" s="39"/>
      <c r="AD2021" s="40"/>
    </row>
    <row r="2022" s="35" customFormat="1" spans="3:30">
      <c r="C2022" s="38"/>
      <c r="F2022" s="52"/>
      <c r="G2022" s="52"/>
      <c r="P2022" s="52"/>
      <c r="Q2022" s="38"/>
      <c r="AC2022" s="39"/>
      <c r="AD2022" s="40"/>
    </row>
    <row r="2023" s="35" customFormat="1" spans="3:30">
      <c r="C2023" s="38"/>
      <c r="F2023" s="52"/>
      <c r="G2023" s="52"/>
      <c r="P2023" s="52"/>
      <c r="Q2023" s="38"/>
      <c r="AC2023" s="39"/>
      <c r="AD2023" s="40"/>
    </row>
    <row r="2024" s="35" customFormat="1" spans="3:30">
      <c r="C2024" s="38"/>
      <c r="F2024" s="52"/>
      <c r="G2024" s="52"/>
      <c r="P2024" s="52"/>
      <c r="Q2024" s="38"/>
      <c r="AC2024" s="39"/>
      <c r="AD2024" s="40"/>
    </row>
    <row r="2025" s="35" customFormat="1" spans="3:30">
      <c r="C2025" s="38"/>
      <c r="F2025" s="52"/>
      <c r="G2025" s="52"/>
      <c r="P2025" s="52"/>
      <c r="Q2025" s="38"/>
      <c r="AC2025" s="39"/>
      <c r="AD2025" s="40"/>
    </row>
    <row r="2026" s="35" customFormat="1" spans="3:30">
      <c r="C2026" s="38"/>
      <c r="F2026" s="52"/>
      <c r="G2026" s="52"/>
      <c r="P2026" s="52"/>
      <c r="Q2026" s="38"/>
      <c r="AC2026" s="39"/>
      <c r="AD2026" s="40"/>
    </row>
    <row r="2027" s="35" customFormat="1" spans="3:30">
      <c r="C2027" s="38"/>
      <c r="F2027" s="52"/>
      <c r="G2027" s="52"/>
      <c r="P2027" s="52"/>
      <c r="Q2027" s="38"/>
      <c r="AC2027" s="39"/>
      <c r="AD2027" s="40"/>
    </row>
    <row r="2028" s="35" customFormat="1" spans="3:30">
      <c r="C2028" s="38"/>
      <c r="F2028" s="52"/>
      <c r="G2028" s="52"/>
      <c r="P2028" s="52"/>
      <c r="Q2028" s="38"/>
      <c r="AC2028" s="39"/>
      <c r="AD2028" s="40"/>
    </row>
    <row r="2029" s="35" customFormat="1" spans="3:30">
      <c r="C2029" s="38"/>
      <c r="F2029" s="52"/>
      <c r="G2029" s="52"/>
      <c r="P2029" s="52"/>
      <c r="Q2029" s="38"/>
      <c r="AC2029" s="39"/>
      <c r="AD2029" s="40"/>
    </row>
    <row r="2030" s="35" customFormat="1" spans="3:30">
      <c r="C2030" s="38"/>
      <c r="F2030" s="52"/>
      <c r="G2030" s="52"/>
      <c r="P2030" s="52"/>
      <c r="Q2030" s="38"/>
      <c r="AC2030" s="39"/>
      <c r="AD2030" s="40"/>
    </row>
    <row r="2031" s="35" customFormat="1" spans="3:30">
      <c r="C2031" s="38"/>
      <c r="F2031" s="52"/>
      <c r="G2031" s="52"/>
      <c r="P2031" s="52"/>
      <c r="Q2031" s="38"/>
      <c r="AC2031" s="39"/>
      <c r="AD2031" s="40"/>
    </row>
    <row r="2032" s="35" customFormat="1" spans="3:30">
      <c r="C2032" s="38"/>
      <c r="F2032" s="52"/>
      <c r="G2032" s="52"/>
      <c r="P2032" s="52"/>
      <c r="Q2032" s="38"/>
      <c r="AC2032" s="39"/>
      <c r="AD2032" s="40"/>
    </row>
    <row r="2033" s="35" customFormat="1" spans="3:30">
      <c r="C2033" s="38"/>
      <c r="F2033" s="52"/>
      <c r="G2033" s="52"/>
      <c r="P2033" s="52"/>
      <c r="Q2033" s="38"/>
      <c r="AC2033" s="39"/>
      <c r="AD2033" s="40"/>
    </row>
    <row r="2034" s="35" customFormat="1" spans="3:30">
      <c r="C2034" s="38"/>
      <c r="F2034" s="52"/>
      <c r="G2034" s="52"/>
      <c r="P2034" s="52"/>
      <c r="Q2034" s="38"/>
      <c r="AC2034" s="39"/>
      <c r="AD2034" s="40"/>
    </row>
    <row r="2035" s="35" customFormat="1" spans="3:30">
      <c r="C2035" s="38"/>
      <c r="F2035" s="52"/>
      <c r="G2035" s="52"/>
      <c r="P2035" s="52"/>
      <c r="Q2035" s="38"/>
      <c r="AC2035" s="39"/>
      <c r="AD2035" s="40"/>
    </row>
    <row r="2036" s="35" customFormat="1" spans="3:30">
      <c r="C2036" s="38"/>
      <c r="F2036" s="52"/>
      <c r="G2036" s="52"/>
      <c r="P2036" s="37"/>
      <c r="Q2036" s="38"/>
      <c r="AC2036" s="39"/>
      <c r="AD2036" s="40"/>
    </row>
    <row r="2037" s="35" customFormat="1" spans="3:30">
      <c r="C2037" s="38"/>
      <c r="F2037" s="52"/>
      <c r="G2037" s="52"/>
      <c r="P2037" s="37"/>
      <c r="Q2037" s="38"/>
      <c r="AC2037" s="39"/>
      <c r="AD2037" s="40"/>
    </row>
    <row r="2038" s="35" customFormat="1" spans="3:30">
      <c r="C2038" s="38"/>
      <c r="F2038" s="52"/>
      <c r="G2038" s="52"/>
      <c r="P2038" s="37"/>
      <c r="Q2038" s="38"/>
      <c r="AC2038" s="39"/>
      <c r="AD2038" s="40"/>
    </row>
    <row r="2039" s="35" customFormat="1" spans="3:30">
      <c r="C2039" s="38"/>
      <c r="F2039" s="52"/>
      <c r="G2039" s="52"/>
      <c r="P2039" s="37"/>
      <c r="Q2039" s="38"/>
      <c r="AC2039" s="39"/>
      <c r="AD2039" s="40"/>
    </row>
    <row r="2040" s="35" customFormat="1" spans="3:30">
      <c r="C2040" s="38"/>
      <c r="F2040" s="52"/>
      <c r="G2040" s="52"/>
      <c r="P2040" s="37"/>
      <c r="Q2040" s="38"/>
      <c r="AC2040" s="39"/>
      <c r="AD2040" s="40"/>
    </row>
    <row r="2041" s="35" customFormat="1" spans="3:30">
      <c r="C2041" s="38"/>
      <c r="F2041" s="52"/>
      <c r="G2041" s="52"/>
      <c r="P2041" s="37"/>
      <c r="Q2041" s="38"/>
      <c r="AC2041" s="39"/>
      <c r="AD2041" s="40"/>
    </row>
    <row r="2042" s="35" customFormat="1" spans="3:30">
      <c r="C2042" s="38"/>
      <c r="F2042" s="52"/>
      <c r="G2042" s="52"/>
      <c r="P2042" s="37"/>
      <c r="Q2042" s="38"/>
      <c r="AC2042" s="39"/>
      <c r="AD2042" s="40"/>
    </row>
    <row r="2043" s="35" customFormat="1" spans="3:30">
      <c r="C2043" s="38"/>
      <c r="F2043" s="52"/>
      <c r="G2043" s="52"/>
      <c r="P2043" s="37"/>
      <c r="Q2043" s="38"/>
      <c r="AC2043" s="39"/>
      <c r="AD2043" s="40"/>
    </row>
    <row r="2044" s="35" customFormat="1" spans="3:30">
      <c r="C2044" s="38"/>
      <c r="F2044" s="52"/>
      <c r="G2044" s="52"/>
      <c r="P2044" s="37"/>
      <c r="Q2044" s="38"/>
      <c r="AC2044" s="39"/>
      <c r="AD2044" s="40"/>
    </row>
    <row r="2045" s="35" customFormat="1" spans="3:30">
      <c r="C2045" s="38"/>
      <c r="F2045" s="52"/>
      <c r="G2045" s="52"/>
      <c r="P2045" s="37"/>
      <c r="Q2045" s="38"/>
      <c r="AC2045" s="39"/>
      <c r="AD2045" s="40"/>
    </row>
    <row r="2046" s="35" customFormat="1" spans="3:30">
      <c r="C2046" s="38"/>
      <c r="F2046" s="52"/>
      <c r="G2046" s="52"/>
      <c r="P2046" s="37"/>
      <c r="Q2046" s="38"/>
      <c r="AC2046" s="39"/>
      <c r="AD2046" s="40"/>
    </row>
    <row r="2047" s="35" customFormat="1" spans="3:30">
      <c r="C2047" s="38"/>
      <c r="F2047" s="52"/>
      <c r="G2047" s="52"/>
      <c r="P2047" s="37"/>
      <c r="Q2047" s="38"/>
      <c r="AC2047" s="39"/>
      <c r="AD2047" s="40"/>
    </row>
    <row r="2048" s="35" customFormat="1" spans="3:30">
      <c r="C2048" s="38"/>
      <c r="F2048" s="52"/>
      <c r="G2048" s="52"/>
      <c r="P2048" s="37"/>
      <c r="Q2048" s="38"/>
      <c r="AC2048" s="39"/>
      <c r="AD2048" s="40"/>
    </row>
    <row r="2049" s="35" customFormat="1" spans="3:30">
      <c r="C2049" s="38"/>
      <c r="F2049" s="52"/>
      <c r="G2049" s="52"/>
      <c r="P2049" s="37"/>
      <c r="Q2049" s="38"/>
      <c r="AC2049" s="39"/>
      <c r="AD2049" s="40"/>
    </row>
    <row r="2050" s="35" customFormat="1" spans="3:30">
      <c r="C2050" s="38"/>
      <c r="F2050" s="52"/>
      <c r="G2050" s="52"/>
      <c r="P2050" s="37"/>
      <c r="Q2050" s="38"/>
      <c r="AC2050" s="39"/>
      <c r="AD2050" s="40"/>
    </row>
    <row r="2051" s="35" customFormat="1" spans="3:30">
      <c r="C2051" s="38"/>
      <c r="F2051" s="52"/>
      <c r="G2051" s="52"/>
      <c r="P2051" s="37"/>
      <c r="Q2051" s="38"/>
      <c r="AC2051" s="39"/>
      <c r="AD2051" s="40"/>
    </row>
    <row r="2052" s="35" customFormat="1" spans="3:30">
      <c r="C2052" s="38"/>
      <c r="F2052" s="52"/>
      <c r="G2052" s="52"/>
      <c r="P2052" s="37"/>
      <c r="Q2052" s="38"/>
      <c r="AC2052" s="39"/>
      <c r="AD2052" s="40"/>
    </row>
    <row r="2053" s="35" customFormat="1" spans="3:30">
      <c r="C2053" s="38"/>
      <c r="F2053" s="52"/>
      <c r="G2053" s="52"/>
      <c r="P2053" s="37"/>
      <c r="Q2053" s="38"/>
      <c r="AC2053" s="39"/>
      <c r="AD2053" s="40"/>
    </row>
    <row r="2054" s="35" customFormat="1" spans="3:30">
      <c r="C2054" s="38"/>
      <c r="F2054" s="52"/>
      <c r="G2054" s="52"/>
      <c r="P2054" s="37"/>
      <c r="Q2054" s="38"/>
      <c r="AC2054" s="39"/>
      <c r="AD2054" s="40"/>
    </row>
    <row r="2055" s="35" customFormat="1" spans="3:30">
      <c r="C2055" s="38"/>
      <c r="F2055" s="52"/>
      <c r="G2055" s="52"/>
      <c r="P2055" s="37"/>
      <c r="Q2055" s="38"/>
      <c r="AC2055" s="39"/>
      <c r="AD2055" s="40"/>
    </row>
    <row r="2056" s="35" customFormat="1" spans="3:30">
      <c r="C2056" s="38"/>
      <c r="F2056" s="52"/>
      <c r="G2056" s="52"/>
      <c r="P2056" s="37"/>
      <c r="Q2056" s="38"/>
      <c r="AC2056" s="39"/>
      <c r="AD2056" s="40"/>
    </row>
    <row r="2057" s="35" customFormat="1" spans="3:30">
      <c r="C2057" s="38"/>
      <c r="F2057" s="52"/>
      <c r="G2057" s="52"/>
      <c r="P2057" s="37"/>
      <c r="Q2057" s="38"/>
      <c r="AC2057" s="39"/>
      <c r="AD2057" s="40"/>
    </row>
    <row r="2058" s="35" customFormat="1" spans="3:30">
      <c r="C2058" s="38"/>
      <c r="F2058" s="52"/>
      <c r="G2058" s="52"/>
      <c r="P2058" s="37"/>
      <c r="Q2058" s="38"/>
      <c r="AC2058" s="39"/>
      <c r="AD2058" s="40"/>
    </row>
    <row r="2059" s="35" customFormat="1" spans="3:30">
      <c r="C2059" s="38"/>
      <c r="F2059" s="52"/>
      <c r="G2059" s="52"/>
      <c r="P2059" s="37"/>
      <c r="Q2059" s="38"/>
      <c r="AC2059" s="39"/>
      <c r="AD2059" s="40"/>
    </row>
    <row r="2060" s="35" customFormat="1" spans="3:30">
      <c r="C2060" s="38"/>
      <c r="F2060" s="52"/>
      <c r="G2060" s="52"/>
      <c r="P2060" s="37"/>
      <c r="Q2060" s="38"/>
      <c r="AC2060" s="39"/>
      <c r="AD2060" s="40"/>
    </row>
    <row r="2061" s="35" customFormat="1" spans="3:30">
      <c r="C2061" s="38"/>
      <c r="F2061" s="52"/>
      <c r="G2061" s="52"/>
      <c r="P2061" s="37"/>
      <c r="Q2061" s="38"/>
      <c r="AC2061" s="39"/>
      <c r="AD2061" s="40"/>
    </row>
    <row r="2062" s="35" customFormat="1" spans="3:30">
      <c r="C2062" s="38"/>
      <c r="F2062" s="52"/>
      <c r="G2062" s="52"/>
      <c r="P2062" s="37"/>
      <c r="Q2062" s="38"/>
      <c r="AC2062" s="39"/>
      <c r="AD2062" s="40"/>
    </row>
    <row r="2063" s="35" customFormat="1" spans="3:30">
      <c r="C2063" s="38"/>
      <c r="F2063" s="52"/>
      <c r="G2063" s="52"/>
      <c r="P2063" s="37"/>
      <c r="Q2063" s="38"/>
      <c r="AC2063" s="39"/>
      <c r="AD2063" s="40"/>
    </row>
    <row r="2064" s="35" customFormat="1" spans="3:30">
      <c r="C2064" s="38"/>
      <c r="F2064" s="52"/>
      <c r="G2064" s="52"/>
      <c r="P2064" s="37"/>
      <c r="Q2064" s="38"/>
      <c r="AC2064" s="39"/>
      <c r="AD2064" s="40"/>
    </row>
    <row r="2065" s="35" customFormat="1" spans="3:30">
      <c r="C2065" s="38"/>
      <c r="F2065" s="52"/>
      <c r="G2065" s="52"/>
      <c r="P2065" s="37"/>
      <c r="Q2065" s="38"/>
      <c r="AC2065" s="39"/>
      <c r="AD2065" s="40"/>
    </row>
    <row r="2066" s="35" customFormat="1" spans="3:30">
      <c r="C2066" s="38"/>
      <c r="F2066" s="52"/>
      <c r="G2066" s="52"/>
      <c r="P2066" s="37"/>
      <c r="Q2066" s="38"/>
      <c r="AC2066" s="39"/>
      <c r="AD2066" s="40"/>
    </row>
    <row r="2067" s="35" customFormat="1" spans="3:30">
      <c r="C2067" s="38"/>
      <c r="F2067" s="52"/>
      <c r="G2067" s="52"/>
      <c r="P2067" s="37"/>
      <c r="Q2067" s="38"/>
      <c r="AC2067" s="39"/>
      <c r="AD2067" s="40"/>
    </row>
    <row r="2068" s="35" customFormat="1" spans="3:30">
      <c r="C2068" s="38"/>
      <c r="F2068" s="52"/>
      <c r="G2068" s="52"/>
      <c r="P2068" s="37"/>
      <c r="Q2068" s="38"/>
      <c r="AC2068" s="39"/>
      <c r="AD2068" s="40"/>
    </row>
    <row r="2069" s="35" customFormat="1" spans="3:30">
      <c r="C2069" s="38"/>
      <c r="F2069" s="52"/>
      <c r="G2069" s="52"/>
      <c r="P2069" s="37"/>
      <c r="Q2069" s="38"/>
      <c r="AC2069" s="39"/>
      <c r="AD2069" s="40"/>
    </row>
    <row r="2070" s="35" customFormat="1" spans="3:30">
      <c r="C2070" s="38"/>
      <c r="F2070" s="52"/>
      <c r="G2070" s="52"/>
      <c r="P2070" s="37"/>
      <c r="Q2070" s="38"/>
      <c r="AC2070" s="39"/>
      <c r="AD2070" s="40"/>
    </row>
    <row r="2071" s="35" customFormat="1" spans="3:30">
      <c r="C2071" s="38"/>
      <c r="F2071" s="52"/>
      <c r="G2071" s="52"/>
      <c r="P2071" s="37"/>
      <c r="Q2071" s="38"/>
      <c r="AC2071" s="39"/>
      <c r="AD2071" s="40"/>
    </row>
    <row r="2072" s="35" customFormat="1" spans="3:30">
      <c r="C2072" s="38"/>
      <c r="F2072" s="52"/>
      <c r="G2072" s="52"/>
      <c r="P2072" s="37"/>
      <c r="Q2072" s="38"/>
      <c r="AC2072" s="39"/>
      <c r="AD2072" s="40"/>
    </row>
    <row r="2073" s="35" customFormat="1" spans="3:30">
      <c r="C2073" s="38"/>
      <c r="F2073" s="52"/>
      <c r="G2073" s="52"/>
      <c r="P2073" s="37"/>
      <c r="Q2073" s="38"/>
      <c r="AC2073" s="39"/>
      <c r="AD2073" s="40"/>
    </row>
    <row r="2074" s="35" customFormat="1" spans="3:30">
      <c r="C2074" s="38"/>
      <c r="F2074" s="52"/>
      <c r="G2074" s="52"/>
      <c r="P2074" s="37"/>
      <c r="Q2074" s="38"/>
      <c r="AC2074" s="39"/>
      <c r="AD2074" s="40"/>
    </row>
    <row r="2075" s="35" customFormat="1" spans="3:30">
      <c r="C2075" s="38"/>
      <c r="F2075" s="52"/>
      <c r="G2075" s="52"/>
      <c r="P2075" s="37"/>
      <c r="Q2075" s="38"/>
      <c r="AC2075" s="39"/>
      <c r="AD2075" s="40"/>
    </row>
    <row r="2076" s="35" customFormat="1" spans="3:30">
      <c r="C2076" s="38"/>
      <c r="F2076" s="52"/>
      <c r="G2076" s="52"/>
      <c r="P2076" s="37"/>
      <c r="Q2076" s="38"/>
      <c r="AC2076" s="39"/>
      <c r="AD2076" s="40"/>
    </row>
    <row r="2077" s="35" customFormat="1" spans="3:30">
      <c r="C2077" s="38"/>
      <c r="F2077" s="52"/>
      <c r="G2077" s="52"/>
      <c r="P2077" s="37"/>
      <c r="Q2077" s="38"/>
      <c r="AC2077" s="39"/>
      <c r="AD2077" s="40"/>
    </row>
    <row r="2078" s="35" customFormat="1" spans="3:30">
      <c r="C2078" s="38"/>
      <c r="F2078" s="52"/>
      <c r="G2078" s="52"/>
      <c r="P2078" s="37"/>
      <c r="Q2078" s="38"/>
      <c r="AC2078" s="39"/>
      <c r="AD2078" s="40"/>
    </row>
    <row r="2079" s="35" customFormat="1" spans="3:30">
      <c r="C2079" s="38"/>
      <c r="F2079" s="52"/>
      <c r="G2079" s="52"/>
      <c r="P2079" s="37"/>
      <c r="Q2079" s="38"/>
      <c r="AC2079" s="39"/>
      <c r="AD2079" s="40"/>
    </row>
    <row r="2080" s="35" customFormat="1" spans="3:30">
      <c r="C2080" s="38"/>
      <c r="F2080" s="52"/>
      <c r="G2080" s="52"/>
      <c r="P2080" s="37"/>
      <c r="Q2080" s="38"/>
      <c r="AC2080" s="39"/>
      <c r="AD2080" s="40"/>
    </row>
    <row r="2081" s="35" customFormat="1" spans="3:30">
      <c r="C2081" s="38"/>
      <c r="F2081" s="52"/>
      <c r="G2081" s="52"/>
      <c r="P2081" s="37"/>
      <c r="Q2081" s="38"/>
      <c r="AC2081" s="39"/>
      <c r="AD2081" s="40"/>
    </row>
    <row r="2082" s="35" customFormat="1" spans="3:30">
      <c r="C2082" s="38"/>
      <c r="F2082" s="52"/>
      <c r="G2082" s="52"/>
      <c r="P2082" s="37"/>
      <c r="Q2082" s="38"/>
      <c r="AC2082" s="39"/>
      <c r="AD2082" s="40"/>
    </row>
    <row r="2083" s="35" customFormat="1" spans="3:30">
      <c r="C2083" s="38"/>
      <c r="F2083" s="52"/>
      <c r="G2083" s="52"/>
      <c r="P2083" s="37"/>
      <c r="Q2083" s="38"/>
      <c r="AC2083" s="39"/>
      <c r="AD2083" s="40"/>
    </row>
    <row r="2084" s="35" customFormat="1" spans="3:30">
      <c r="C2084" s="38"/>
      <c r="F2084" s="52"/>
      <c r="G2084" s="52"/>
      <c r="P2084" s="37"/>
      <c r="Q2084" s="38"/>
      <c r="AC2084" s="39"/>
      <c r="AD2084" s="40"/>
    </row>
    <row r="2085" s="35" customFormat="1" spans="3:30">
      <c r="C2085" s="38"/>
      <c r="F2085" s="52"/>
      <c r="G2085" s="52"/>
      <c r="P2085" s="37"/>
      <c r="Q2085" s="38"/>
      <c r="AC2085" s="39"/>
      <c r="AD2085" s="40"/>
    </row>
    <row r="2086" s="35" customFormat="1" spans="3:30">
      <c r="C2086" s="38"/>
      <c r="F2086" s="52"/>
      <c r="G2086" s="52"/>
      <c r="P2086" s="37"/>
      <c r="Q2086" s="38"/>
      <c r="AC2086" s="39"/>
      <c r="AD2086" s="40"/>
    </row>
    <row r="2087" s="35" customFormat="1" spans="3:30">
      <c r="C2087" s="38"/>
      <c r="F2087" s="52"/>
      <c r="G2087" s="52"/>
      <c r="P2087" s="37"/>
      <c r="Q2087" s="38"/>
      <c r="AC2087" s="39"/>
      <c r="AD2087" s="40"/>
    </row>
    <row r="2088" s="35" customFormat="1" spans="3:30">
      <c r="C2088" s="38"/>
      <c r="F2088" s="52"/>
      <c r="G2088" s="52"/>
      <c r="P2088" s="37"/>
      <c r="Q2088" s="38"/>
      <c r="AC2088" s="39"/>
      <c r="AD2088" s="40"/>
    </row>
    <row r="2089" s="35" customFormat="1" spans="3:30">
      <c r="C2089" s="38"/>
      <c r="F2089" s="52"/>
      <c r="G2089" s="52"/>
      <c r="P2089" s="37"/>
      <c r="Q2089" s="38"/>
      <c r="AC2089" s="39"/>
      <c r="AD2089" s="40"/>
    </row>
    <row r="2090" s="35" customFormat="1" spans="3:30">
      <c r="C2090" s="38"/>
      <c r="F2090" s="52"/>
      <c r="G2090" s="52"/>
      <c r="P2090" s="37"/>
      <c r="Q2090" s="38"/>
      <c r="AC2090" s="39"/>
      <c r="AD2090" s="40"/>
    </row>
    <row r="2091" s="35" customFormat="1" spans="3:30">
      <c r="C2091" s="38"/>
      <c r="F2091" s="52"/>
      <c r="G2091" s="52"/>
      <c r="P2091" s="37"/>
      <c r="Q2091" s="38"/>
      <c r="AC2091" s="39"/>
      <c r="AD2091" s="40"/>
    </row>
    <row r="2092" s="35" customFormat="1" spans="3:30">
      <c r="C2092" s="38"/>
      <c r="F2092" s="52"/>
      <c r="G2092" s="52"/>
      <c r="P2092" s="37"/>
      <c r="Q2092" s="38"/>
      <c r="AC2092" s="39"/>
      <c r="AD2092" s="40"/>
    </row>
    <row r="2093" s="35" customFormat="1" spans="3:30">
      <c r="C2093" s="38"/>
      <c r="F2093" s="52"/>
      <c r="G2093" s="52"/>
      <c r="P2093" s="37"/>
      <c r="Q2093" s="38"/>
      <c r="AC2093" s="39"/>
      <c r="AD2093" s="40"/>
    </row>
    <row r="2094" s="35" customFormat="1" spans="3:30">
      <c r="C2094" s="38"/>
      <c r="F2094" s="52"/>
      <c r="G2094" s="52"/>
      <c r="P2094" s="37"/>
      <c r="Q2094" s="38"/>
      <c r="AC2094" s="39"/>
      <c r="AD2094" s="40"/>
    </row>
    <row r="2095" s="35" customFormat="1" spans="3:30">
      <c r="C2095" s="38"/>
      <c r="F2095" s="52"/>
      <c r="G2095" s="52"/>
      <c r="P2095" s="37"/>
      <c r="Q2095" s="38"/>
      <c r="AC2095" s="39"/>
      <c r="AD2095" s="40"/>
    </row>
    <row r="2096" s="35" customFormat="1" spans="3:30">
      <c r="C2096" s="38"/>
      <c r="F2096" s="52"/>
      <c r="G2096" s="52"/>
      <c r="P2096" s="37"/>
      <c r="Q2096" s="38"/>
      <c r="AC2096" s="39"/>
      <c r="AD2096" s="40"/>
    </row>
    <row r="2097" s="35" customFormat="1" spans="3:30">
      <c r="C2097" s="38"/>
      <c r="F2097" s="52"/>
      <c r="G2097" s="52"/>
      <c r="P2097" s="37"/>
      <c r="Q2097" s="38"/>
      <c r="AC2097" s="39"/>
      <c r="AD2097" s="40"/>
    </row>
    <row r="2098" s="35" customFormat="1" spans="3:30">
      <c r="C2098" s="38"/>
      <c r="F2098" s="52"/>
      <c r="G2098" s="52"/>
      <c r="P2098" s="37"/>
      <c r="Q2098" s="38"/>
      <c r="AC2098" s="39"/>
      <c r="AD2098" s="40"/>
    </row>
    <row r="2099" s="35" customFormat="1" spans="3:30">
      <c r="C2099" s="38"/>
      <c r="F2099" s="52"/>
      <c r="G2099" s="52"/>
      <c r="P2099" s="37"/>
      <c r="Q2099" s="38"/>
      <c r="AC2099" s="39"/>
      <c r="AD2099" s="40"/>
    </row>
    <row r="2100" s="35" customFormat="1" spans="3:30">
      <c r="C2100" s="38"/>
      <c r="F2100" s="52"/>
      <c r="G2100" s="52"/>
      <c r="P2100" s="37"/>
      <c r="Q2100" s="38"/>
      <c r="AC2100" s="39"/>
      <c r="AD2100" s="40"/>
    </row>
    <row r="2101" s="35" customFormat="1" spans="3:30">
      <c r="C2101" s="38"/>
      <c r="F2101" s="52"/>
      <c r="G2101" s="52"/>
      <c r="P2101" s="37"/>
      <c r="Q2101" s="38"/>
      <c r="AC2101" s="39"/>
      <c r="AD2101" s="40"/>
    </row>
    <row r="2102" s="35" customFormat="1" spans="3:30">
      <c r="C2102" s="38"/>
      <c r="F2102" s="52"/>
      <c r="G2102" s="52"/>
      <c r="P2102" s="37"/>
      <c r="Q2102" s="38"/>
      <c r="AC2102" s="39"/>
      <c r="AD2102" s="40"/>
    </row>
    <row r="2103" s="35" customFormat="1" spans="3:30">
      <c r="C2103" s="38"/>
      <c r="F2103" s="52"/>
      <c r="G2103" s="52"/>
      <c r="P2103" s="37"/>
      <c r="Q2103" s="38"/>
      <c r="AC2103" s="39"/>
      <c r="AD2103" s="40"/>
    </row>
    <row r="2104" s="35" customFormat="1" spans="3:30">
      <c r="C2104" s="38"/>
      <c r="F2104" s="52"/>
      <c r="G2104" s="52"/>
      <c r="P2104" s="37"/>
      <c r="Q2104" s="38"/>
      <c r="AC2104" s="39"/>
      <c r="AD2104" s="40"/>
    </row>
    <row r="2105" s="35" customFormat="1" spans="3:30">
      <c r="C2105" s="38"/>
      <c r="F2105" s="52"/>
      <c r="G2105" s="52"/>
      <c r="P2105" s="37"/>
      <c r="Q2105" s="38"/>
      <c r="AC2105" s="39"/>
      <c r="AD2105" s="40"/>
    </row>
    <row r="2106" s="35" customFormat="1" spans="3:30">
      <c r="C2106" s="38"/>
      <c r="F2106" s="52"/>
      <c r="G2106" s="52"/>
      <c r="P2106" s="37"/>
      <c r="Q2106" s="38"/>
      <c r="AC2106" s="39"/>
      <c r="AD2106" s="40"/>
    </row>
    <row r="2107" s="35" customFormat="1" spans="3:30">
      <c r="C2107" s="38"/>
      <c r="F2107" s="52"/>
      <c r="G2107" s="52"/>
      <c r="P2107" s="37"/>
      <c r="Q2107" s="38"/>
      <c r="AC2107" s="39"/>
      <c r="AD2107" s="40"/>
    </row>
    <row r="2108" s="35" customFormat="1" spans="3:30">
      <c r="C2108" s="38"/>
      <c r="F2108" s="52"/>
      <c r="G2108" s="52"/>
      <c r="P2108" s="37"/>
      <c r="Q2108" s="38"/>
      <c r="AC2108" s="39"/>
      <c r="AD2108" s="40"/>
    </row>
    <row r="2109" s="35" customFormat="1" spans="3:30">
      <c r="C2109" s="38"/>
      <c r="F2109" s="52"/>
      <c r="G2109" s="52"/>
      <c r="P2109" s="37"/>
      <c r="Q2109" s="38"/>
      <c r="AC2109" s="39"/>
      <c r="AD2109" s="40"/>
    </row>
    <row r="2110" s="35" customFormat="1" spans="3:30">
      <c r="C2110" s="38"/>
      <c r="F2110" s="52"/>
      <c r="G2110" s="52"/>
      <c r="P2110" s="37"/>
      <c r="Q2110" s="38"/>
      <c r="AC2110" s="39"/>
      <c r="AD2110" s="40"/>
    </row>
    <row r="2111" s="35" customFormat="1" spans="3:30">
      <c r="C2111" s="38"/>
      <c r="F2111" s="52"/>
      <c r="G2111" s="52"/>
      <c r="P2111" s="37"/>
      <c r="Q2111" s="38"/>
      <c r="AC2111" s="39"/>
      <c r="AD2111" s="40"/>
    </row>
    <row r="2112" s="35" customFormat="1" spans="3:30">
      <c r="C2112" s="38"/>
      <c r="F2112" s="52"/>
      <c r="G2112" s="52"/>
      <c r="P2112" s="37"/>
      <c r="Q2112" s="38"/>
      <c r="AC2112" s="39"/>
      <c r="AD2112" s="40"/>
    </row>
    <row r="2113" s="35" customFormat="1" spans="3:30">
      <c r="C2113" s="38"/>
      <c r="F2113" s="52"/>
      <c r="G2113" s="52"/>
      <c r="P2113" s="37"/>
      <c r="Q2113" s="38"/>
      <c r="AC2113" s="39"/>
      <c r="AD2113" s="40"/>
    </row>
    <row r="2114" s="35" customFormat="1" spans="3:30">
      <c r="C2114" s="38"/>
      <c r="F2114" s="52"/>
      <c r="G2114" s="52"/>
      <c r="P2114" s="37"/>
      <c r="Q2114" s="38"/>
      <c r="AC2114" s="39"/>
      <c r="AD2114" s="40"/>
    </row>
    <row r="2115" s="35" customFormat="1" spans="3:30">
      <c r="C2115" s="38"/>
      <c r="F2115" s="52"/>
      <c r="G2115" s="52"/>
      <c r="P2115" s="37"/>
      <c r="Q2115" s="38"/>
      <c r="AC2115" s="39"/>
      <c r="AD2115" s="40"/>
    </row>
    <row r="2116" s="35" customFormat="1" spans="3:30">
      <c r="C2116" s="38"/>
      <c r="F2116" s="52"/>
      <c r="G2116" s="52"/>
      <c r="P2116" s="37"/>
      <c r="Q2116" s="38"/>
      <c r="AC2116" s="39"/>
      <c r="AD2116" s="40"/>
    </row>
    <row r="2117" s="35" customFormat="1" spans="3:30">
      <c r="C2117" s="38"/>
      <c r="F2117" s="52"/>
      <c r="G2117" s="52"/>
      <c r="P2117" s="37"/>
      <c r="Q2117" s="38"/>
      <c r="AC2117" s="39"/>
      <c r="AD2117" s="40"/>
    </row>
    <row r="2118" s="35" customFormat="1" spans="3:30">
      <c r="C2118" s="38"/>
      <c r="F2118" s="52"/>
      <c r="G2118" s="52"/>
      <c r="P2118" s="37"/>
      <c r="Q2118" s="38"/>
      <c r="AC2118" s="39"/>
      <c r="AD2118" s="40"/>
    </row>
    <row r="2119" s="35" customFormat="1" spans="3:30">
      <c r="C2119" s="38"/>
      <c r="F2119" s="52"/>
      <c r="G2119" s="52"/>
      <c r="P2119" s="37"/>
      <c r="Q2119" s="38"/>
      <c r="AC2119" s="39"/>
      <c r="AD2119" s="40"/>
    </row>
    <row r="2120" s="35" customFormat="1" spans="3:30">
      <c r="C2120" s="38"/>
      <c r="F2120" s="52"/>
      <c r="G2120" s="52"/>
      <c r="P2120" s="37"/>
      <c r="Q2120" s="38"/>
      <c r="AC2120" s="39"/>
      <c r="AD2120" s="40"/>
    </row>
    <row r="2121" s="35" customFormat="1" spans="3:30">
      <c r="C2121" s="38"/>
      <c r="F2121" s="52"/>
      <c r="G2121" s="52"/>
      <c r="P2121" s="37"/>
      <c r="Q2121" s="38"/>
      <c r="AC2121" s="39"/>
      <c r="AD2121" s="40"/>
    </row>
    <row r="2122" s="35" customFormat="1" spans="3:30">
      <c r="C2122" s="38"/>
      <c r="F2122" s="52"/>
      <c r="G2122" s="52"/>
      <c r="P2122" s="37"/>
      <c r="Q2122" s="38"/>
      <c r="AC2122" s="39"/>
      <c r="AD2122" s="40"/>
    </row>
    <row r="2123" s="35" customFormat="1" spans="3:30">
      <c r="C2123" s="38"/>
      <c r="F2123" s="52"/>
      <c r="G2123" s="52"/>
      <c r="P2123" s="37"/>
      <c r="Q2123" s="38"/>
      <c r="AC2123" s="39"/>
      <c r="AD2123" s="40"/>
    </row>
    <row r="2124" s="35" customFormat="1" spans="3:30">
      <c r="C2124" s="38"/>
      <c r="F2124" s="52"/>
      <c r="G2124" s="52"/>
      <c r="P2124" s="37"/>
      <c r="Q2124" s="38"/>
      <c r="AC2124" s="39"/>
      <c r="AD2124" s="40"/>
    </row>
    <row r="2125" s="35" customFormat="1" spans="3:30">
      <c r="C2125" s="38"/>
      <c r="F2125" s="52"/>
      <c r="G2125" s="52"/>
      <c r="P2125" s="37"/>
      <c r="Q2125" s="38"/>
      <c r="AC2125" s="39"/>
      <c r="AD2125" s="40"/>
    </row>
    <row r="2126" s="35" customFormat="1" spans="3:30">
      <c r="C2126" s="38"/>
      <c r="F2126" s="52"/>
      <c r="G2126" s="52"/>
      <c r="P2126" s="37"/>
      <c r="Q2126" s="38"/>
      <c r="AC2126" s="39"/>
      <c r="AD2126" s="40"/>
    </row>
    <row r="2127" s="35" customFormat="1" spans="3:30">
      <c r="C2127" s="38"/>
      <c r="F2127" s="52"/>
      <c r="G2127" s="52"/>
      <c r="P2127" s="37"/>
      <c r="Q2127" s="38"/>
      <c r="AC2127" s="39"/>
      <c r="AD2127" s="40"/>
    </row>
    <row r="2128" s="35" customFormat="1" spans="3:30">
      <c r="C2128" s="38"/>
      <c r="F2128" s="52"/>
      <c r="G2128" s="52"/>
      <c r="P2128" s="37"/>
      <c r="Q2128" s="38"/>
      <c r="AC2128" s="39"/>
      <c r="AD2128" s="40"/>
    </row>
    <row r="2129" s="35" customFormat="1" spans="3:30">
      <c r="C2129" s="38"/>
      <c r="F2129" s="52"/>
      <c r="G2129" s="52"/>
      <c r="P2129" s="37"/>
      <c r="Q2129" s="38"/>
      <c r="AC2129" s="39"/>
      <c r="AD2129" s="40"/>
    </row>
    <row r="2130" s="35" customFormat="1" spans="3:30">
      <c r="C2130" s="38"/>
      <c r="F2130" s="52"/>
      <c r="G2130" s="52"/>
      <c r="P2130" s="37"/>
      <c r="Q2130" s="38"/>
      <c r="AC2130" s="39"/>
      <c r="AD2130" s="40"/>
    </row>
    <row r="2131" s="35" customFormat="1" spans="3:30">
      <c r="C2131" s="38"/>
      <c r="F2131" s="52"/>
      <c r="G2131" s="52"/>
      <c r="P2131" s="37"/>
      <c r="Q2131" s="38"/>
      <c r="AC2131" s="39"/>
      <c r="AD2131" s="40"/>
    </row>
    <row r="2132" s="35" customFormat="1" spans="3:30">
      <c r="C2132" s="38"/>
      <c r="F2132" s="52"/>
      <c r="G2132" s="52"/>
      <c r="P2132" s="37"/>
      <c r="Q2132" s="38"/>
      <c r="AC2132" s="39"/>
      <c r="AD2132" s="40"/>
    </row>
    <row r="2133" s="35" customFormat="1" spans="3:30">
      <c r="C2133" s="38"/>
      <c r="F2133" s="52"/>
      <c r="G2133" s="52"/>
      <c r="P2133" s="37"/>
      <c r="Q2133" s="38"/>
      <c r="AC2133" s="39"/>
      <c r="AD2133" s="40"/>
    </row>
    <row r="2134" s="35" customFormat="1" spans="3:30">
      <c r="C2134" s="38"/>
      <c r="F2134" s="52"/>
      <c r="G2134" s="52"/>
      <c r="P2134" s="37"/>
      <c r="Q2134" s="38"/>
      <c r="AC2134" s="39"/>
      <c r="AD2134" s="40"/>
    </row>
    <row r="2135" s="35" customFormat="1" spans="3:30">
      <c r="C2135" s="38"/>
      <c r="F2135" s="52"/>
      <c r="G2135" s="52"/>
      <c r="P2135" s="37"/>
      <c r="Q2135" s="38"/>
      <c r="AC2135" s="39"/>
      <c r="AD2135" s="40"/>
    </row>
    <row r="2136" s="35" customFormat="1" spans="3:30">
      <c r="C2136" s="38"/>
      <c r="F2136" s="52"/>
      <c r="G2136" s="52"/>
      <c r="P2136" s="37"/>
      <c r="Q2136" s="38"/>
      <c r="AC2136" s="39"/>
      <c r="AD2136" s="40"/>
    </row>
    <row r="2137" s="35" customFormat="1" spans="3:30">
      <c r="C2137" s="38"/>
      <c r="F2137" s="52"/>
      <c r="G2137" s="52"/>
      <c r="P2137" s="37"/>
      <c r="Q2137" s="38"/>
      <c r="AC2137" s="39"/>
      <c r="AD2137" s="40"/>
    </row>
    <row r="2138" s="35" customFormat="1" spans="3:30">
      <c r="C2138" s="38"/>
      <c r="F2138" s="52"/>
      <c r="G2138" s="52"/>
      <c r="P2138" s="37"/>
      <c r="Q2138" s="38"/>
      <c r="AC2138" s="39"/>
      <c r="AD2138" s="40"/>
    </row>
    <row r="2139" s="35" customFormat="1" spans="3:30">
      <c r="C2139" s="38"/>
      <c r="F2139" s="52"/>
      <c r="G2139" s="52"/>
      <c r="P2139" s="37"/>
      <c r="Q2139" s="38"/>
      <c r="AC2139" s="39"/>
      <c r="AD2139" s="40"/>
    </row>
    <row r="2140" s="35" customFormat="1" spans="3:30">
      <c r="C2140" s="38"/>
      <c r="F2140" s="52"/>
      <c r="G2140" s="52"/>
      <c r="P2140" s="37"/>
      <c r="Q2140" s="38"/>
      <c r="AC2140" s="39"/>
      <c r="AD2140" s="40"/>
    </row>
    <row r="2141" s="35" customFormat="1" spans="3:30">
      <c r="C2141" s="38"/>
      <c r="F2141" s="52"/>
      <c r="G2141" s="52"/>
      <c r="P2141" s="37"/>
      <c r="Q2141" s="38"/>
      <c r="AC2141" s="39"/>
      <c r="AD2141" s="40"/>
    </row>
    <row r="2142" s="35" customFormat="1" spans="3:30">
      <c r="C2142" s="38"/>
      <c r="F2142" s="52"/>
      <c r="G2142" s="52"/>
      <c r="P2142" s="37"/>
      <c r="Q2142" s="38"/>
      <c r="AC2142" s="39"/>
      <c r="AD2142" s="40"/>
    </row>
    <row r="2143" s="35" customFormat="1" spans="3:30">
      <c r="C2143" s="38"/>
      <c r="F2143" s="52"/>
      <c r="G2143" s="52"/>
      <c r="P2143" s="37"/>
      <c r="Q2143" s="38"/>
      <c r="AC2143" s="39"/>
      <c r="AD2143" s="40"/>
    </row>
    <row r="2144" s="35" customFormat="1" spans="3:30">
      <c r="C2144" s="38"/>
      <c r="F2144" s="52"/>
      <c r="G2144" s="52"/>
      <c r="P2144" s="37"/>
      <c r="Q2144" s="38"/>
      <c r="AC2144" s="39"/>
      <c r="AD2144" s="40"/>
    </row>
    <row r="2145" s="35" customFormat="1" spans="3:30">
      <c r="C2145" s="38"/>
      <c r="F2145" s="52"/>
      <c r="G2145" s="52"/>
      <c r="P2145" s="37"/>
      <c r="Q2145" s="38"/>
      <c r="AC2145" s="39"/>
      <c r="AD2145" s="40"/>
    </row>
    <row r="2146" s="35" customFormat="1" spans="3:30">
      <c r="C2146" s="38"/>
      <c r="F2146" s="52"/>
      <c r="G2146" s="52"/>
      <c r="P2146" s="37"/>
      <c r="Q2146" s="38"/>
      <c r="AC2146" s="39"/>
      <c r="AD2146" s="40"/>
    </row>
    <row r="2147" s="35" customFormat="1" spans="3:30">
      <c r="C2147" s="38"/>
      <c r="F2147" s="52"/>
      <c r="G2147" s="52"/>
      <c r="P2147" s="37"/>
      <c r="Q2147" s="38"/>
      <c r="AC2147" s="39"/>
      <c r="AD2147" s="40"/>
    </row>
    <row r="2148" s="35" customFormat="1" spans="3:30">
      <c r="C2148" s="38"/>
      <c r="F2148" s="52"/>
      <c r="G2148" s="52"/>
      <c r="P2148" s="37"/>
      <c r="Q2148" s="38"/>
      <c r="AC2148" s="39"/>
      <c r="AD2148" s="40"/>
    </row>
    <row r="2149" s="35" customFormat="1" spans="3:30">
      <c r="C2149" s="38"/>
      <c r="F2149" s="52"/>
      <c r="G2149" s="52"/>
      <c r="P2149" s="37"/>
      <c r="Q2149" s="38"/>
      <c r="AC2149" s="39"/>
      <c r="AD2149" s="40"/>
    </row>
    <row r="2150" s="35" customFormat="1" spans="3:30">
      <c r="C2150" s="38"/>
      <c r="F2150" s="52"/>
      <c r="G2150" s="52"/>
      <c r="P2150" s="37"/>
      <c r="Q2150" s="38"/>
      <c r="AC2150" s="39"/>
      <c r="AD2150" s="40"/>
    </row>
    <row r="2151" s="35" customFormat="1" spans="3:30">
      <c r="C2151" s="38"/>
      <c r="F2151" s="52"/>
      <c r="G2151" s="52"/>
      <c r="P2151" s="37"/>
      <c r="Q2151" s="38"/>
      <c r="AC2151" s="39"/>
      <c r="AD2151" s="40"/>
    </row>
    <row r="2152" s="35" customFormat="1" spans="3:30">
      <c r="C2152" s="38"/>
      <c r="F2152" s="52"/>
      <c r="G2152" s="52"/>
      <c r="P2152" s="37"/>
      <c r="Q2152" s="38"/>
      <c r="AC2152" s="39"/>
      <c r="AD2152" s="40"/>
    </row>
    <row r="2153" s="35" customFormat="1" spans="3:30">
      <c r="C2153" s="38"/>
      <c r="F2153" s="52"/>
      <c r="G2153" s="52"/>
      <c r="P2153" s="37"/>
      <c r="Q2153" s="38"/>
      <c r="AC2153" s="39"/>
      <c r="AD2153" s="40"/>
    </row>
    <row r="2154" s="35" customFormat="1" spans="3:30">
      <c r="C2154" s="38"/>
      <c r="F2154" s="52"/>
      <c r="G2154" s="52"/>
      <c r="P2154" s="37"/>
      <c r="Q2154" s="38"/>
      <c r="AC2154" s="39"/>
      <c r="AD2154" s="40"/>
    </row>
    <row r="2155" s="35" customFormat="1" spans="3:30">
      <c r="C2155" s="38"/>
      <c r="F2155" s="52"/>
      <c r="G2155" s="52"/>
      <c r="P2155" s="37"/>
      <c r="Q2155" s="38"/>
      <c r="AC2155" s="39"/>
      <c r="AD2155" s="40"/>
    </row>
    <row r="2156" s="35" customFormat="1" spans="3:30">
      <c r="C2156" s="38"/>
      <c r="F2156" s="52"/>
      <c r="G2156" s="52"/>
      <c r="P2156" s="37"/>
      <c r="Q2156" s="38"/>
      <c r="AC2156" s="39"/>
      <c r="AD2156" s="40"/>
    </row>
    <row r="2157" s="35" customFormat="1" spans="3:30">
      <c r="C2157" s="38"/>
      <c r="F2157" s="52"/>
      <c r="G2157" s="52"/>
      <c r="P2157" s="37"/>
      <c r="Q2157" s="38"/>
      <c r="AC2157" s="39"/>
      <c r="AD2157" s="40"/>
    </row>
    <row r="2158" s="35" customFormat="1" spans="3:30">
      <c r="C2158" s="38"/>
      <c r="F2158" s="52"/>
      <c r="G2158" s="52"/>
      <c r="P2158" s="37"/>
      <c r="Q2158" s="38"/>
      <c r="AC2158" s="39"/>
      <c r="AD2158" s="40"/>
    </row>
    <row r="2159" s="35" customFormat="1" spans="3:30">
      <c r="C2159" s="38"/>
      <c r="F2159" s="52"/>
      <c r="G2159" s="52"/>
      <c r="P2159" s="37"/>
      <c r="Q2159" s="38"/>
      <c r="AC2159" s="39"/>
      <c r="AD2159" s="40"/>
    </row>
    <row r="2160" s="35" customFormat="1" spans="3:30">
      <c r="C2160" s="38"/>
      <c r="F2160" s="52"/>
      <c r="G2160" s="52"/>
      <c r="P2160" s="37"/>
      <c r="Q2160" s="38"/>
      <c r="AC2160" s="39"/>
      <c r="AD2160" s="40"/>
    </row>
    <row r="2161" s="35" customFormat="1" spans="3:30">
      <c r="C2161" s="38"/>
      <c r="F2161" s="52"/>
      <c r="G2161" s="52"/>
      <c r="P2161" s="37"/>
      <c r="Q2161" s="38"/>
      <c r="AC2161" s="39"/>
      <c r="AD2161" s="40"/>
    </row>
    <row r="2162" s="35" customFormat="1" spans="3:30">
      <c r="C2162" s="38"/>
      <c r="F2162" s="52"/>
      <c r="G2162" s="52"/>
      <c r="P2162" s="37"/>
      <c r="Q2162" s="38"/>
      <c r="AC2162" s="39"/>
      <c r="AD2162" s="40"/>
    </row>
    <row r="2163" s="35" customFormat="1" spans="3:30">
      <c r="C2163" s="38"/>
      <c r="F2163" s="52"/>
      <c r="G2163" s="52"/>
      <c r="P2163" s="37"/>
      <c r="Q2163" s="38"/>
      <c r="AC2163" s="39"/>
      <c r="AD2163" s="40"/>
    </row>
    <row r="2164" s="35" customFormat="1" spans="3:30">
      <c r="C2164" s="38"/>
      <c r="F2164" s="52"/>
      <c r="G2164" s="52"/>
      <c r="P2164" s="37"/>
      <c r="Q2164" s="38"/>
      <c r="AC2164" s="39"/>
      <c r="AD2164" s="40"/>
    </row>
    <row r="2165" s="35" customFormat="1" spans="3:30">
      <c r="C2165" s="38"/>
      <c r="F2165" s="52"/>
      <c r="G2165" s="52"/>
      <c r="P2165" s="37"/>
      <c r="Q2165" s="38"/>
      <c r="AC2165" s="39"/>
      <c r="AD2165" s="40"/>
    </row>
    <row r="2166" s="35" customFormat="1" spans="3:30">
      <c r="C2166" s="38"/>
      <c r="F2166" s="52"/>
      <c r="G2166" s="52"/>
      <c r="P2166" s="37"/>
      <c r="Q2166" s="38"/>
      <c r="AC2166" s="39"/>
      <c r="AD2166" s="40"/>
    </row>
    <row r="2167" s="35" customFormat="1" spans="3:30">
      <c r="C2167" s="38"/>
      <c r="F2167" s="52"/>
      <c r="G2167" s="52"/>
      <c r="P2167" s="37"/>
      <c r="Q2167" s="38"/>
      <c r="AC2167" s="39"/>
      <c r="AD2167" s="40"/>
    </row>
    <row r="2168" s="35" customFormat="1" spans="3:30">
      <c r="C2168" s="38"/>
      <c r="F2168" s="52"/>
      <c r="G2168" s="52"/>
      <c r="P2168" s="37"/>
      <c r="Q2168" s="38"/>
      <c r="AC2168" s="39"/>
      <c r="AD2168" s="40"/>
    </row>
    <row r="2169" s="35" customFormat="1" spans="3:30">
      <c r="C2169" s="38"/>
      <c r="F2169" s="52"/>
      <c r="G2169" s="52"/>
      <c r="P2169" s="37"/>
      <c r="Q2169" s="38"/>
      <c r="AC2169" s="39"/>
      <c r="AD2169" s="40"/>
    </row>
    <row r="2170" s="35" customFormat="1" spans="3:30">
      <c r="C2170" s="38"/>
      <c r="F2170" s="52"/>
      <c r="G2170" s="52"/>
      <c r="P2170" s="37"/>
      <c r="Q2170" s="38"/>
      <c r="AC2170" s="39"/>
      <c r="AD2170" s="40"/>
    </row>
    <row r="2171" s="35" customFormat="1" spans="3:30">
      <c r="C2171" s="38"/>
      <c r="F2171" s="52"/>
      <c r="G2171" s="52"/>
      <c r="P2171" s="37"/>
      <c r="Q2171" s="38"/>
      <c r="AC2171" s="39"/>
      <c r="AD2171" s="40"/>
    </row>
    <row r="2172" s="35" customFormat="1" spans="3:30">
      <c r="C2172" s="38"/>
      <c r="F2172" s="52"/>
      <c r="G2172" s="52"/>
      <c r="P2172" s="37"/>
      <c r="Q2172" s="38"/>
      <c r="AC2172" s="39"/>
      <c r="AD2172" s="40"/>
    </row>
    <row r="2173" s="35" customFormat="1" spans="3:30">
      <c r="C2173" s="38"/>
      <c r="F2173" s="52"/>
      <c r="G2173" s="52"/>
      <c r="P2173" s="37"/>
      <c r="Q2173" s="38"/>
      <c r="AC2173" s="39"/>
      <c r="AD2173" s="40"/>
    </row>
    <row r="2174" s="35" customFormat="1" spans="3:30">
      <c r="C2174" s="38"/>
      <c r="F2174" s="52"/>
      <c r="G2174" s="52"/>
      <c r="P2174" s="37"/>
      <c r="Q2174" s="38"/>
      <c r="AC2174" s="39"/>
      <c r="AD2174" s="40"/>
    </row>
    <row r="2175" s="35" customFormat="1" spans="3:30">
      <c r="C2175" s="38"/>
      <c r="F2175" s="52"/>
      <c r="G2175" s="52"/>
      <c r="P2175" s="37"/>
      <c r="Q2175" s="38"/>
      <c r="AC2175" s="39"/>
      <c r="AD2175" s="40"/>
    </row>
    <row r="2176" s="35" customFormat="1" spans="3:30">
      <c r="C2176" s="38"/>
      <c r="F2176" s="52"/>
      <c r="G2176" s="52"/>
      <c r="P2176" s="37"/>
      <c r="Q2176" s="38"/>
      <c r="AC2176" s="39"/>
      <c r="AD2176" s="40"/>
    </row>
    <row r="2177" s="35" customFormat="1" spans="3:30">
      <c r="C2177" s="38"/>
      <c r="F2177" s="52"/>
      <c r="G2177" s="52"/>
      <c r="P2177" s="37"/>
      <c r="Q2177" s="38"/>
      <c r="AC2177" s="39"/>
      <c r="AD2177" s="40"/>
    </row>
    <row r="2178" s="35" customFormat="1" spans="3:30">
      <c r="C2178" s="38"/>
      <c r="F2178" s="52"/>
      <c r="G2178" s="52"/>
      <c r="P2178" s="37"/>
      <c r="Q2178" s="38"/>
      <c r="AC2178" s="39"/>
      <c r="AD2178" s="40"/>
    </row>
    <row r="2179" s="35" customFormat="1" spans="3:30">
      <c r="C2179" s="38"/>
      <c r="F2179" s="52"/>
      <c r="G2179" s="52"/>
      <c r="P2179" s="37"/>
      <c r="Q2179" s="38"/>
      <c r="AC2179" s="39"/>
      <c r="AD2179" s="40"/>
    </row>
    <row r="2180" s="35" customFormat="1" spans="3:30">
      <c r="C2180" s="38"/>
      <c r="F2180" s="52"/>
      <c r="G2180" s="52"/>
      <c r="P2180" s="37"/>
      <c r="Q2180" s="38"/>
      <c r="AC2180" s="39"/>
      <c r="AD2180" s="40"/>
    </row>
    <row r="2181" s="35" customFormat="1" spans="3:30">
      <c r="C2181" s="38"/>
      <c r="F2181" s="52"/>
      <c r="G2181" s="52"/>
      <c r="P2181" s="37"/>
      <c r="Q2181" s="38"/>
      <c r="AC2181" s="39"/>
      <c r="AD2181" s="40"/>
    </row>
    <row r="2182" s="35" customFormat="1" spans="3:30">
      <c r="C2182" s="38"/>
      <c r="F2182" s="52"/>
      <c r="G2182" s="52"/>
      <c r="P2182" s="37"/>
      <c r="Q2182" s="38"/>
      <c r="AC2182" s="39"/>
      <c r="AD2182" s="40"/>
    </row>
    <row r="2183" s="35" customFormat="1" spans="3:30">
      <c r="C2183" s="38"/>
      <c r="F2183" s="52"/>
      <c r="G2183" s="52"/>
      <c r="P2183" s="37"/>
      <c r="Q2183" s="38"/>
      <c r="AC2183" s="39"/>
      <c r="AD2183" s="40"/>
    </row>
    <row r="2184" s="35" customFormat="1" spans="3:30">
      <c r="C2184" s="38"/>
      <c r="F2184" s="52"/>
      <c r="G2184" s="52"/>
      <c r="P2184" s="37"/>
      <c r="Q2184" s="38"/>
      <c r="AC2184" s="39"/>
      <c r="AD2184" s="40"/>
    </row>
    <row r="2185" s="35" customFormat="1" spans="3:30">
      <c r="C2185" s="38"/>
      <c r="F2185" s="52"/>
      <c r="G2185" s="52"/>
      <c r="P2185" s="37"/>
      <c r="Q2185" s="38"/>
      <c r="AC2185" s="39"/>
      <c r="AD2185" s="40"/>
    </row>
    <row r="2186" s="35" customFormat="1" spans="3:30">
      <c r="C2186" s="38"/>
      <c r="F2186" s="52"/>
      <c r="G2186" s="52"/>
      <c r="P2186" s="37"/>
      <c r="Q2186" s="38"/>
      <c r="AC2186" s="39"/>
      <c r="AD2186" s="40"/>
    </row>
    <row r="2187" s="35" customFormat="1" spans="3:30">
      <c r="C2187" s="38"/>
      <c r="F2187" s="52"/>
      <c r="G2187" s="52"/>
      <c r="P2187" s="37"/>
      <c r="Q2187" s="38"/>
      <c r="AC2187" s="39"/>
      <c r="AD2187" s="40"/>
    </row>
    <row r="2188" s="35" customFormat="1" spans="3:30">
      <c r="C2188" s="38"/>
      <c r="F2188" s="52"/>
      <c r="G2188" s="52"/>
      <c r="P2188" s="37"/>
      <c r="Q2188" s="38"/>
      <c r="AC2188" s="39"/>
      <c r="AD2188" s="40"/>
    </row>
    <row r="2189" s="35" customFormat="1" spans="3:30">
      <c r="C2189" s="38"/>
      <c r="F2189" s="52"/>
      <c r="G2189" s="52"/>
      <c r="P2189" s="37"/>
      <c r="Q2189" s="38"/>
      <c r="AC2189" s="39"/>
      <c r="AD2189" s="40"/>
    </row>
    <row r="2190" s="35" customFormat="1" spans="3:30">
      <c r="C2190" s="38"/>
      <c r="F2190" s="52"/>
      <c r="G2190" s="52"/>
      <c r="P2190" s="37"/>
      <c r="Q2190" s="38"/>
      <c r="AC2190" s="39"/>
      <c r="AD2190" s="40"/>
    </row>
    <row r="2191" s="35" customFormat="1" spans="3:30">
      <c r="C2191" s="38"/>
      <c r="F2191" s="52"/>
      <c r="G2191" s="52"/>
      <c r="P2191" s="37"/>
      <c r="Q2191" s="38"/>
      <c r="AC2191" s="39"/>
      <c r="AD2191" s="40"/>
    </row>
    <row r="2192" s="35" customFormat="1" spans="3:30">
      <c r="C2192" s="38"/>
      <c r="F2192" s="52"/>
      <c r="G2192" s="52"/>
      <c r="P2192" s="37"/>
      <c r="Q2192" s="38"/>
      <c r="AC2192" s="39"/>
      <c r="AD2192" s="40"/>
    </row>
    <row r="2193" s="35" customFormat="1" spans="3:30">
      <c r="C2193" s="38"/>
      <c r="F2193" s="52"/>
      <c r="G2193" s="52"/>
      <c r="P2193" s="37"/>
      <c r="Q2193" s="38"/>
      <c r="AC2193" s="39"/>
      <c r="AD2193" s="40"/>
    </row>
    <row r="2194" s="35" customFormat="1" spans="3:30">
      <c r="C2194" s="38"/>
      <c r="F2194" s="52"/>
      <c r="G2194" s="52"/>
      <c r="P2194" s="37"/>
      <c r="Q2194" s="38"/>
      <c r="AC2194" s="39"/>
      <c r="AD2194" s="40"/>
    </row>
    <row r="2195" s="35" customFormat="1" spans="3:30">
      <c r="C2195" s="38"/>
      <c r="F2195" s="52"/>
      <c r="G2195" s="52"/>
      <c r="P2195" s="37"/>
      <c r="Q2195" s="38"/>
      <c r="AC2195" s="39"/>
      <c r="AD2195" s="40"/>
    </row>
    <row r="2196" s="35" customFormat="1" spans="3:30">
      <c r="C2196" s="38"/>
      <c r="F2196" s="52"/>
      <c r="G2196" s="52"/>
      <c r="P2196" s="37"/>
      <c r="Q2196" s="38"/>
      <c r="AC2196" s="39"/>
      <c r="AD2196" s="40"/>
    </row>
    <row r="2197" s="35" customFormat="1" spans="3:30">
      <c r="C2197" s="38"/>
      <c r="F2197" s="52"/>
      <c r="G2197" s="52"/>
      <c r="P2197" s="37"/>
      <c r="Q2197" s="38"/>
      <c r="AC2197" s="39"/>
      <c r="AD2197" s="40"/>
    </row>
    <row r="2198" s="35" customFormat="1" spans="3:30">
      <c r="C2198" s="38"/>
      <c r="F2198" s="52"/>
      <c r="G2198" s="52"/>
      <c r="P2198" s="37"/>
      <c r="Q2198" s="38"/>
      <c r="AC2198" s="39"/>
      <c r="AD2198" s="40"/>
    </row>
    <row r="2199" s="35" customFormat="1" spans="3:30">
      <c r="C2199" s="38"/>
      <c r="F2199" s="52"/>
      <c r="G2199" s="52"/>
      <c r="P2199" s="37"/>
      <c r="Q2199" s="38"/>
      <c r="AC2199" s="39"/>
      <c r="AD2199" s="40"/>
    </row>
    <row r="2200" s="35" customFormat="1" spans="3:30">
      <c r="C2200" s="38"/>
      <c r="F2200" s="52"/>
      <c r="G2200" s="52"/>
      <c r="P2200" s="37"/>
      <c r="Q2200" s="38"/>
      <c r="AC2200" s="39"/>
      <c r="AD2200" s="40"/>
    </row>
    <row r="2201" s="35" customFormat="1" spans="3:30">
      <c r="C2201" s="38"/>
      <c r="F2201" s="52"/>
      <c r="G2201" s="52"/>
      <c r="P2201" s="37"/>
      <c r="Q2201" s="38"/>
      <c r="AC2201" s="39"/>
      <c r="AD2201" s="40"/>
    </row>
    <row r="2202" s="35" customFormat="1" spans="3:30">
      <c r="C2202" s="38"/>
      <c r="F2202" s="52"/>
      <c r="G2202" s="52"/>
      <c r="P2202" s="37"/>
      <c r="Q2202" s="38"/>
      <c r="AC2202" s="39"/>
      <c r="AD2202" s="40"/>
    </row>
    <row r="2203" s="35" customFormat="1" spans="3:30">
      <c r="C2203" s="38"/>
      <c r="F2203" s="52"/>
      <c r="G2203" s="52"/>
      <c r="P2203" s="37"/>
      <c r="Q2203" s="38"/>
      <c r="AC2203" s="39"/>
      <c r="AD2203" s="40"/>
    </row>
    <row r="2204" s="35" customFormat="1" spans="3:30">
      <c r="C2204" s="38"/>
      <c r="F2204" s="52"/>
      <c r="G2204" s="52"/>
      <c r="P2204" s="37"/>
      <c r="Q2204" s="38"/>
      <c r="AC2204" s="39"/>
      <c r="AD2204" s="40"/>
    </row>
    <row r="2205" s="35" customFormat="1" spans="3:30">
      <c r="C2205" s="38"/>
      <c r="F2205" s="52"/>
      <c r="G2205" s="52"/>
      <c r="P2205" s="37"/>
      <c r="Q2205" s="38"/>
      <c r="AC2205" s="39"/>
      <c r="AD2205" s="40"/>
    </row>
    <row r="2206" s="35" customFormat="1" spans="3:30">
      <c r="C2206" s="38"/>
      <c r="F2206" s="52"/>
      <c r="G2206" s="52"/>
      <c r="P2206" s="37"/>
      <c r="Q2206" s="38"/>
      <c r="AC2206" s="39"/>
      <c r="AD2206" s="40"/>
    </row>
    <row r="2207" s="35" customFormat="1" spans="3:30">
      <c r="C2207" s="38"/>
      <c r="F2207" s="52"/>
      <c r="G2207" s="52"/>
      <c r="P2207" s="37"/>
      <c r="Q2207" s="38"/>
      <c r="AC2207" s="39"/>
      <c r="AD2207" s="40"/>
    </row>
    <row r="2208" s="35" customFormat="1" spans="3:30">
      <c r="C2208" s="38"/>
      <c r="F2208" s="52"/>
      <c r="G2208" s="52"/>
      <c r="P2208" s="37"/>
      <c r="Q2208" s="38"/>
      <c r="AC2208" s="39"/>
      <c r="AD2208" s="40"/>
    </row>
    <row r="2209" s="35" customFormat="1" spans="3:30">
      <c r="C2209" s="38"/>
      <c r="F2209" s="52"/>
      <c r="G2209" s="52"/>
      <c r="P2209" s="37"/>
      <c r="Q2209" s="38"/>
      <c r="AC2209" s="39"/>
      <c r="AD2209" s="40"/>
    </row>
    <row r="2210" s="35" customFormat="1" spans="3:30">
      <c r="C2210" s="38"/>
      <c r="F2210" s="52"/>
      <c r="G2210" s="52"/>
      <c r="P2210" s="37"/>
      <c r="Q2210" s="38"/>
      <c r="AC2210" s="39"/>
      <c r="AD2210" s="40"/>
    </row>
    <row r="2211" s="35" customFormat="1" spans="3:30">
      <c r="C2211" s="38"/>
      <c r="F2211" s="52"/>
      <c r="G2211" s="52"/>
      <c r="P2211" s="37"/>
      <c r="Q2211" s="38"/>
      <c r="AC2211" s="39"/>
      <c r="AD2211" s="40"/>
    </row>
    <row r="2212" s="35" customFormat="1" spans="3:30">
      <c r="C2212" s="38"/>
      <c r="F2212" s="52"/>
      <c r="G2212" s="52"/>
      <c r="P2212" s="37"/>
      <c r="Q2212" s="38"/>
      <c r="AC2212" s="39"/>
      <c r="AD2212" s="40"/>
    </row>
    <row r="2213" s="35" customFormat="1" spans="3:30">
      <c r="C2213" s="38"/>
      <c r="F2213" s="52"/>
      <c r="G2213" s="52"/>
      <c r="P2213" s="37"/>
      <c r="Q2213" s="38"/>
      <c r="AC2213" s="39"/>
      <c r="AD2213" s="40"/>
    </row>
    <row r="2214" s="35" customFormat="1" spans="3:30">
      <c r="C2214" s="38"/>
      <c r="F2214" s="52"/>
      <c r="G2214" s="52"/>
      <c r="P2214" s="37"/>
      <c r="Q2214" s="38"/>
      <c r="AC2214" s="39"/>
      <c r="AD2214" s="40"/>
    </row>
    <row r="2215" s="35" customFormat="1" spans="3:30">
      <c r="C2215" s="38"/>
      <c r="F2215" s="52"/>
      <c r="G2215" s="52"/>
      <c r="P2215" s="37"/>
      <c r="Q2215" s="38"/>
      <c r="AC2215" s="39"/>
      <c r="AD2215" s="40"/>
    </row>
    <row r="2216" s="35" customFormat="1" spans="3:30">
      <c r="C2216" s="38"/>
      <c r="F2216" s="52"/>
      <c r="G2216" s="52"/>
      <c r="P2216" s="37"/>
      <c r="Q2216" s="38"/>
      <c r="AC2216" s="39"/>
      <c r="AD2216" s="40"/>
    </row>
    <row r="2217" s="35" customFormat="1" spans="3:30">
      <c r="C2217" s="38"/>
      <c r="F2217" s="52"/>
      <c r="G2217" s="52"/>
      <c r="P2217" s="37"/>
      <c r="Q2217" s="38"/>
      <c r="AC2217" s="39"/>
      <c r="AD2217" s="40"/>
    </row>
    <row r="2218" s="35" customFormat="1" spans="3:30">
      <c r="C2218" s="38"/>
      <c r="F2218" s="52"/>
      <c r="G2218" s="52"/>
      <c r="P2218" s="37"/>
      <c r="Q2218" s="38"/>
      <c r="AC2218" s="39"/>
      <c r="AD2218" s="40"/>
    </row>
    <row r="2219" s="35" customFormat="1" spans="3:30">
      <c r="C2219" s="38"/>
      <c r="F2219" s="52"/>
      <c r="G2219" s="52"/>
      <c r="P2219" s="37"/>
      <c r="Q2219" s="38"/>
      <c r="AC2219" s="39"/>
      <c r="AD2219" s="40"/>
    </row>
    <row r="2220" s="35" customFormat="1" spans="3:30">
      <c r="C2220" s="38"/>
      <c r="F2220" s="52"/>
      <c r="G2220" s="52"/>
      <c r="P2220" s="37"/>
      <c r="Q2220" s="38"/>
      <c r="AC2220" s="39"/>
      <c r="AD2220" s="40"/>
    </row>
    <row r="2221" s="35" customFormat="1" spans="3:30">
      <c r="C2221" s="38"/>
      <c r="F2221" s="52"/>
      <c r="G2221" s="52"/>
      <c r="P2221" s="37"/>
      <c r="Q2221" s="38"/>
      <c r="AC2221" s="39"/>
      <c r="AD2221" s="40"/>
    </row>
    <row r="2222" s="35" customFormat="1" spans="3:30">
      <c r="C2222" s="38"/>
      <c r="F2222" s="52"/>
      <c r="G2222" s="52"/>
      <c r="P2222" s="37"/>
      <c r="Q2222" s="38"/>
      <c r="AC2222" s="39"/>
      <c r="AD2222" s="40"/>
    </row>
    <row r="2223" s="35" customFormat="1" spans="3:30">
      <c r="C2223" s="38"/>
      <c r="F2223" s="52"/>
      <c r="G2223" s="52"/>
      <c r="P2223" s="37"/>
      <c r="Q2223" s="38"/>
      <c r="AC2223" s="39"/>
      <c r="AD2223" s="40"/>
    </row>
    <row r="2224" s="35" customFormat="1" spans="3:30">
      <c r="C2224" s="38"/>
      <c r="F2224" s="52"/>
      <c r="G2224" s="52"/>
      <c r="P2224" s="37"/>
      <c r="Q2224" s="38"/>
      <c r="AC2224" s="39"/>
      <c r="AD2224" s="40"/>
    </row>
    <row r="2225" s="35" customFormat="1" spans="3:30">
      <c r="C2225" s="38"/>
      <c r="F2225" s="52"/>
      <c r="G2225" s="52"/>
      <c r="P2225" s="37"/>
      <c r="Q2225" s="38"/>
      <c r="AC2225" s="39"/>
      <c r="AD2225" s="40"/>
    </row>
    <row r="2226" s="35" customFormat="1" spans="3:30">
      <c r="C2226" s="38"/>
      <c r="F2226" s="52"/>
      <c r="G2226" s="52"/>
      <c r="P2226" s="37"/>
      <c r="Q2226" s="38"/>
      <c r="AC2226" s="39"/>
      <c r="AD2226" s="40"/>
    </row>
    <row r="2227" s="35" customFormat="1" spans="3:30">
      <c r="C2227" s="38"/>
      <c r="F2227" s="52"/>
      <c r="G2227" s="52"/>
      <c r="P2227" s="37"/>
      <c r="Q2227" s="38"/>
      <c r="AC2227" s="39"/>
      <c r="AD2227" s="40"/>
    </row>
    <row r="2228" s="35" customFormat="1" spans="3:30">
      <c r="C2228" s="38"/>
      <c r="F2228" s="52"/>
      <c r="G2228" s="52"/>
      <c r="P2228" s="37"/>
      <c r="Q2228" s="38"/>
      <c r="AC2228" s="39"/>
      <c r="AD2228" s="40"/>
    </row>
    <row r="2229" s="35" customFormat="1" spans="3:30">
      <c r="C2229" s="38"/>
      <c r="F2229" s="52"/>
      <c r="G2229" s="52"/>
      <c r="P2229" s="37"/>
      <c r="Q2229" s="38"/>
      <c r="AC2229" s="39"/>
      <c r="AD2229" s="40"/>
    </row>
    <row r="2230" s="35" customFormat="1" spans="3:30">
      <c r="C2230" s="38"/>
      <c r="F2230" s="52"/>
      <c r="G2230" s="52"/>
      <c r="P2230" s="37"/>
      <c r="Q2230" s="38"/>
      <c r="AC2230" s="39"/>
      <c r="AD2230" s="40"/>
    </row>
    <row r="2231" s="35" customFormat="1" spans="3:30">
      <c r="C2231" s="38"/>
      <c r="F2231" s="52"/>
      <c r="G2231" s="52"/>
      <c r="P2231" s="37"/>
      <c r="Q2231" s="38"/>
      <c r="AC2231" s="39"/>
      <c r="AD2231" s="40"/>
    </row>
    <row r="2232" s="35" customFormat="1" spans="3:30">
      <c r="C2232" s="38"/>
      <c r="F2232" s="52"/>
      <c r="G2232" s="52"/>
      <c r="P2232" s="37"/>
      <c r="Q2232" s="38"/>
      <c r="AC2232" s="39"/>
      <c r="AD2232" s="40"/>
    </row>
    <row r="2233" s="35" customFormat="1" spans="3:30">
      <c r="C2233" s="38"/>
      <c r="F2233" s="52"/>
      <c r="G2233" s="52"/>
      <c r="P2233" s="37"/>
      <c r="Q2233" s="38"/>
      <c r="AC2233" s="39"/>
      <c r="AD2233" s="40"/>
    </row>
    <row r="2234" s="35" customFormat="1" spans="3:30">
      <c r="C2234" s="38"/>
      <c r="F2234" s="52"/>
      <c r="G2234" s="52"/>
      <c r="P2234" s="37"/>
      <c r="Q2234" s="38"/>
      <c r="AC2234" s="39"/>
      <c r="AD2234" s="40"/>
    </row>
    <row r="2235" s="35" customFormat="1" spans="3:30">
      <c r="C2235" s="38"/>
      <c r="F2235" s="52"/>
      <c r="G2235" s="52"/>
      <c r="P2235" s="37"/>
      <c r="Q2235" s="38"/>
      <c r="AC2235" s="39"/>
      <c r="AD2235" s="40"/>
    </row>
    <row r="2236" s="35" customFormat="1" spans="3:30">
      <c r="C2236" s="38"/>
      <c r="F2236" s="52"/>
      <c r="G2236" s="52"/>
      <c r="P2236" s="37"/>
      <c r="Q2236" s="38"/>
      <c r="AC2236" s="39"/>
      <c r="AD2236" s="40"/>
    </row>
    <row r="2237" s="35" customFormat="1" spans="3:30">
      <c r="C2237" s="38"/>
      <c r="F2237" s="52"/>
      <c r="G2237" s="52"/>
      <c r="P2237" s="37"/>
      <c r="Q2237" s="38"/>
      <c r="AC2237" s="39"/>
      <c r="AD2237" s="40"/>
    </row>
    <row r="2238" s="35" customFormat="1" spans="3:30">
      <c r="C2238" s="38"/>
      <c r="F2238" s="52"/>
      <c r="G2238" s="52"/>
      <c r="P2238" s="37"/>
      <c r="Q2238" s="38"/>
      <c r="AC2238" s="39"/>
      <c r="AD2238" s="40"/>
    </row>
    <row r="2239" s="35" customFormat="1" spans="3:30">
      <c r="C2239" s="38"/>
      <c r="F2239" s="52"/>
      <c r="G2239" s="52"/>
      <c r="P2239" s="37"/>
      <c r="Q2239" s="38"/>
      <c r="AC2239" s="39"/>
      <c r="AD2239" s="40"/>
    </row>
    <row r="2240" s="35" customFormat="1" spans="3:30">
      <c r="C2240" s="38"/>
      <c r="F2240" s="52"/>
      <c r="G2240" s="52"/>
      <c r="P2240" s="37"/>
      <c r="Q2240" s="38"/>
      <c r="AC2240" s="39"/>
      <c r="AD2240" s="40"/>
    </row>
    <row r="2241" s="35" customFormat="1" spans="3:30">
      <c r="C2241" s="38"/>
      <c r="F2241" s="52"/>
      <c r="G2241" s="52"/>
      <c r="P2241" s="37"/>
      <c r="Q2241" s="38"/>
      <c r="AC2241" s="39"/>
      <c r="AD2241" s="40"/>
    </row>
    <row r="2242" s="35" customFormat="1" spans="3:30">
      <c r="C2242" s="38"/>
      <c r="F2242" s="52"/>
      <c r="G2242" s="52"/>
      <c r="P2242" s="37"/>
      <c r="Q2242" s="38"/>
      <c r="AC2242" s="39"/>
      <c r="AD2242" s="40"/>
    </row>
    <row r="2243" s="35" customFormat="1" spans="3:30">
      <c r="C2243" s="38"/>
      <c r="F2243" s="52"/>
      <c r="G2243" s="52"/>
      <c r="P2243" s="37"/>
      <c r="Q2243" s="38"/>
      <c r="AC2243" s="39"/>
      <c r="AD2243" s="40"/>
    </row>
    <row r="2244" s="35" customFormat="1" spans="3:30">
      <c r="C2244" s="38"/>
      <c r="F2244" s="52"/>
      <c r="G2244" s="52"/>
      <c r="P2244" s="37"/>
      <c r="Q2244" s="38"/>
      <c r="AC2244" s="39"/>
      <c r="AD2244" s="40"/>
    </row>
    <row r="2245" s="35" customFormat="1" spans="3:30">
      <c r="C2245" s="38"/>
      <c r="F2245" s="52"/>
      <c r="G2245" s="52"/>
      <c r="P2245" s="37"/>
      <c r="Q2245" s="38"/>
      <c r="AC2245" s="39"/>
      <c r="AD2245" s="40"/>
    </row>
    <row r="2246" s="35" customFormat="1" spans="3:30">
      <c r="C2246" s="38"/>
      <c r="F2246" s="52"/>
      <c r="G2246" s="52"/>
      <c r="P2246" s="37"/>
      <c r="Q2246" s="38"/>
      <c r="AC2246" s="39"/>
      <c r="AD2246" s="40"/>
    </row>
    <row r="2247" s="35" customFormat="1" spans="3:30">
      <c r="C2247" s="38"/>
      <c r="F2247" s="52"/>
      <c r="G2247" s="52"/>
      <c r="P2247" s="37"/>
      <c r="Q2247" s="38"/>
      <c r="AC2247" s="39"/>
      <c r="AD2247" s="40"/>
    </row>
    <row r="2248" s="35" customFormat="1" spans="3:30">
      <c r="C2248" s="38"/>
      <c r="F2248" s="52"/>
      <c r="G2248" s="52"/>
      <c r="P2248" s="37"/>
      <c r="Q2248" s="38"/>
      <c r="AC2248" s="39"/>
      <c r="AD2248" s="40"/>
    </row>
    <row r="2249" s="35" customFormat="1" spans="3:30">
      <c r="C2249" s="38"/>
      <c r="F2249" s="52"/>
      <c r="G2249" s="52"/>
      <c r="P2249" s="37"/>
      <c r="Q2249" s="38"/>
      <c r="AC2249" s="39"/>
      <c r="AD2249" s="40"/>
    </row>
    <row r="2250" s="35" customFormat="1" spans="3:30">
      <c r="C2250" s="38"/>
      <c r="F2250" s="52"/>
      <c r="G2250" s="52"/>
      <c r="P2250" s="37"/>
      <c r="Q2250" s="38"/>
      <c r="AC2250" s="39"/>
      <c r="AD2250" s="40"/>
    </row>
    <row r="2251" s="35" customFormat="1" spans="3:30">
      <c r="C2251" s="38"/>
      <c r="F2251" s="52"/>
      <c r="G2251" s="52"/>
      <c r="P2251" s="37"/>
      <c r="Q2251" s="38"/>
      <c r="AC2251" s="39"/>
      <c r="AD2251" s="40"/>
    </row>
    <row r="2252" s="35" customFormat="1" spans="3:30">
      <c r="C2252" s="38"/>
      <c r="F2252" s="52"/>
      <c r="G2252" s="52"/>
      <c r="P2252" s="37"/>
      <c r="Q2252" s="38"/>
      <c r="AC2252" s="39"/>
      <c r="AD2252" s="40"/>
    </row>
    <row r="2253" s="35" customFormat="1" spans="3:30">
      <c r="C2253" s="38"/>
      <c r="F2253" s="52"/>
      <c r="G2253" s="52"/>
      <c r="P2253" s="37"/>
      <c r="Q2253" s="38"/>
      <c r="AC2253" s="39"/>
      <c r="AD2253" s="40"/>
    </row>
    <row r="2254" s="35" customFormat="1" spans="3:30">
      <c r="C2254" s="38"/>
      <c r="F2254" s="52"/>
      <c r="G2254" s="52"/>
      <c r="P2254" s="37"/>
      <c r="Q2254" s="38"/>
      <c r="AC2254" s="39"/>
      <c r="AD2254" s="40"/>
    </row>
    <row r="2255" s="35" customFormat="1" spans="3:30">
      <c r="C2255" s="38"/>
      <c r="F2255" s="52"/>
      <c r="G2255" s="52"/>
      <c r="P2255" s="37"/>
      <c r="Q2255" s="38"/>
      <c r="AC2255" s="39"/>
      <c r="AD2255" s="40"/>
    </row>
    <row r="2256" s="35" customFormat="1" spans="3:30">
      <c r="C2256" s="38"/>
      <c r="F2256" s="52"/>
      <c r="G2256" s="52"/>
      <c r="P2256" s="37"/>
      <c r="Q2256" s="38"/>
      <c r="AC2256" s="39"/>
      <c r="AD2256" s="40"/>
    </row>
    <row r="2257" s="35" customFormat="1" spans="3:30">
      <c r="C2257" s="38"/>
      <c r="F2257" s="52"/>
      <c r="G2257" s="52"/>
      <c r="P2257" s="37"/>
      <c r="Q2257" s="38"/>
      <c r="AC2257" s="39"/>
      <c r="AD2257" s="40"/>
    </row>
    <row r="2258" s="35" customFormat="1" spans="3:30">
      <c r="C2258" s="38"/>
      <c r="F2258" s="52"/>
      <c r="G2258" s="52"/>
      <c r="P2258" s="37"/>
      <c r="Q2258" s="38"/>
      <c r="AC2258" s="39"/>
      <c r="AD2258" s="40"/>
    </row>
    <row r="2259" s="35" customFormat="1" spans="3:30">
      <c r="C2259" s="38"/>
      <c r="F2259" s="52"/>
      <c r="G2259" s="52"/>
      <c r="P2259" s="37"/>
      <c r="Q2259" s="38"/>
      <c r="AC2259" s="39"/>
      <c r="AD2259" s="40"/>
    </row>
    <row r="2260" s="35" customFormat="1" spans="3:30">
      <c r="C2260" s="38"/>
      <c r="F2260" s="52"/>
      <c r="G2260" s="52"/>
      <c r="P2260" s="37"/>
      <c r="Q2260" s="38"/>
      <c r="AC2260" s="39"/>
      <c r="AD2260" s="40"/>
    </row>
    <row r="2261" s="35" customFormat="1" spans="3:30">
      <c r="C2261" s="38"/>
      <c r="F2261" s="52"/>
      <c r="G2261" s="52"/>
      <c r="P2261" s="37"/>
      <c r="Q2261" s="38"/>
      <c r="AC2261" s="39"/>
      <c r="AD2261" s="40"/>
    </row>
    <row r="2262" s="35" customFormat="1" spans="3:30">
      <c r="C2262" s="38"/>
      <c r="F2262" s="52"/>
      <c r="G2262" s="52"/>
      <c r="P2262" s="37"/>
      <c r="Q2262" s="38"/>
      <c r="AC2262" s="39"/>
      <c r="AD2262" s="40"/>
    </row>
    <row r="2263" s="35" customFormat="1" spans="3:30">
      <c r="C2263" s="38"/>
      <c r="F2263" s="52"/>
      <c r="G2263" s="52"/>
      <c r="P2263" s="37"/>
      <c r="Q2263" s="38"/>
      <c r="AC2263" s="39"/>
      <c r="AD2263" s="40"/>
    </row>
    <row r="2264" s="35" customFormat="1" spans="3:30">
      <c r="C2264" s="38"/>
      <c r="F2264" s="52"/>
      <c r="G2264" s="52"/>
      <c r="P2264" s="37"/>
      <c r="Q2264" s="38"/>
      <c r="AC2264" s="39"/>
      <c r="AD2264" s="40"/>
    </row>
    <row r="2265" s="35" customFormat="1" spans="3:30">
      <c r="C2265" s="38"/>
      <c r="F2265" s="52"/>
      <c r="G2265" s="52"/>
      <c r="P2265" s="37"/>
      <c r="Q2265" s="38"/>
      <c r="AC2265" s="39"/>
      <c r="AD2265" s="40"/>
    </row>
    <row r="2266" s="35" customFormat="1" spans="3:30">
      <c r="C2266" s="38"/>
      <c r="F2266" s="52"/>
      <c r="G2266" s="52"/>
      <c r="P2266" s="37"/>
      <c r="Q2266" s="38"/>
      <c r="AC2266" s="39"/>
      <c r="AD2266" s="40"/>
    </row>
    <row r="2267" s="35" customFormat="1" spans="3:30">
      <c r="C2267" s="38"/>
      <c r="F2267" s="52"/>
      <c r="G2267" s="52"/>
      <c r="P2267" s="37"/>
      <c r="Q2267" s="38"/>
      <c r="AC2267" s="39"/>
      <c r="AD2267" s="40"/>
    </row>
    <row r="2268" s="35" customFormat="1" spans="3:30">
      <c r="C2268" s="38"/>
      <c r="F2268" s="52"/>
      <c r="G2268" s="52"/>
      <c r="P2268" s="37"/>
      <c r="Q2268" s="38"/>
      <c r="AC2268" s="39"/>
      <c r="AD2268" s="40"/>
    </row>
    <row r="2269" s="35" customFormat="1" spans="3:30">
      <c r="C2269" s="38"/>
      <c r="F2269" s="52"/>
      <c r="G2269" s="52"/>
      <c r="P2269" s="37"/>
      <c r="Q2269" s="38"/>
      <c r="AC2269" s="39"/>
      <c r="AD2269" s="40"/>
    </row>
    <row r="2270" s="35" customFormat="1" spans="3:30">
      <c r="C2270" s="38"/>
      <c r="F2270" s="52"/>
      <c r="G2270" s="52"/>
      <c r="P2270" s="37"/>
      <c r="Q2270" s="38"/>
      <c r="AC2270" s="39"/>
      <c r="AD2270" s="40"/>
    </row>
    <row r="2271" s="35" customFormat="1" spans="3:30">
      <c r="C2271" s="38"/>
      <c r="F2271" s="52"/>
      <c r="G2271" s="52"/>
      <c r="P2271" s="37"/>
      <c r="Q2271" s="38"/>
      <c r="AC2271" s="39"/>
      <c r="AD2271" s="40"/>
    </row>
    <row r="2272" s="35" customFormat="1" spans="3:30">
      <c r="C2272" s="38"/>
      <c r="F2272" s="52"/>
      <c r="G2272" s="52"/>
      <c r="P2272" s="37"/>
      <c r="Q2272" s="38"/>
      <c r="AC2272" s="39"/>
      <c r="AD2272" s="40"/>
    </row>
    <row r="2273" s="35" customFormat="1" spans="3:30">
      <c r="C2273" s="38"/>
      <c r="F2273" s="52"/>
      <c r="G2273" s="52"/>
      <c r="P2273" s="37"/>
      <c r="Q2273" s="38"/>
      <c r="AC2273" s="39"/>
      <c r="AD2273" s="40"/>
    </row>
    <row r="2274" s="35" customFormat="1" spans="3:30">
      <c r="C2274" s="38"/>
      <c r="F2274" s="52"/>
      <c r="G2274" s="52"/>
      <c r="P2274" s="37"/>
      <c r="Q2274" s="38"/>
      <c r="AC2274" s="39"/>
      <c r="AD2274" s="40"/>
    </row>
    <row r="2275" s="35" customFormat="1" spans="3:30">
      <c r="C2275" s="38"/>
      <c r="F2275" s="52"/>
      <c r="G2275" s="52"/>
      <c r="P2275" s="37"/>
      <c r="Q2275" s="38"/>
      <c r="AC2275" s="39"/>
      <c r="AD2275" s="40"/>
    </row>
    <row r="2276" s="35" customFormat="1" spans="3:30">
      <c r="C2276" s="38"/>
      <c r="F2276" s="52"/>
      <c r="G2276" s="52"/>
      <c r="P2276" s="37"/>
      <c r="Q2276" s="38"/>
      <c r="AC2276" s="39"/>
      <c r="AD2276" s="40"/>
    </row>
    <row r="2277" s="35" customFormat="1" spans="3:30">
      <c r="C2277" s="38"/>
      <c r="F2277" s="52"/>
      <c r="G2277" s="52"/>
      <c r="P2277" s="37"/>
      <c r="Q2277" s="38"/>
      <c r="AC2277" s="39"/>
      <c r="AD2277" s="40"/>
    </row>
    <row r="2278" s="35" customFormat="1" spans="3:30">
      <c r="C2278" s="38"/>
      <c r="F2278" s="52"/>
      <c r="G2278" s="52"/>
      <c r="P2278" s="37"/>
      <c r="Q2278" s="38"/>
      <c r="AC2278" s="39"/>
      <c r="AD2278" s="40"/>
    </row>
    <row r="2279" s="35" customFormat="1" spans="3:30">
      <c r="C2279" s="38"/>
      <c r="F2279" s="52"/>
      <c r="G2279" s="52"/>
      <c r="P2279" s="37"/>
      <c r="Q2279" s="38"/>
      <c r="AC2279" s="39"/>
      <c r="AD2279" s="40"/>
    </row>
    <row r="2280" s="35" customFormat="1" spans="3:30">
      <c r="C2280" s="38"/>
      <c r="F2280" s="52"/>
      <c r="G2280" s="52"/>
      <c r="P2280" s="37"/>
      <c r="Q2280" s="38"/>
      <c r="AC2280" s="39"/>
      <c r="AD2280" s="40"/>
    </row>
    <row r="2281" s="35" customFormat="1" spans="3:30">
      <c r="C2281" s="38"/>
      <c r="F2281" s="52"/>
      <c r="G2281" s="52"/>
      <c r="P2281" s="37"/>
      <c r="Q2281" s="38"/>
      <c r="AC2281" s="39"/>
      <c r="AD2281" s="40"/>
    </row>
    <row r="2282" s="35" customFormat="1" spans="3:30">
      <c r="C2282" s="38"/>
      <c r="F2282" s="52"/>
      <c r="G2282" s="52"/>
      <c r="P2282" s="37"/>
      <c r="Q2282" s="38"/>
      <c r="AC2282" s="39"/>
      <c r="AD2282" s="40"/>
    </row>
    <row r="2283" s="35" customFormat="1" spans="3:30">
      <c r="C2283" s="38"/>
      <c r="F2283" s="52"/>
      <c r="G2283" s="52"/>
      <c r="P2283" s="37"/>
      <c r="Q2283" s="38"/>
      <c r="AC2283" s="39"/>
      <c r="AD2283" s="40"/>
    </row>
    <row r="2284" s="35" customFormat="1" spans="3:30">
      <c r="C2284" s="38"/>
      <c r="F2284" s="52"/>
      <c r="G2284" s="52"/>
      <c r="P2284" s="37"/>
      <c r="Q2284" s="38"/>
      <c r="AC2284" s="39"/>
      <c r="AD2284" s="40"/>
    </row>
    <row r="2285" s="35" customFormat="1" spans="3:30">
      <c r="C2285" s="38"/>
      <c r="F2285" s="52"/>
      <c r="G2285" s="52"/>
      <c r="P2285" s="37"/>
      <c r="Q2285" s="38"/>
      <c r="AC2285" s="39"/>
      <c r="AD2285" s="40"/>
    </row>
    <row r="2286" s="35" customFormat="1" spans="3:30">
      <c r="C2286" s="38"/>
      <c r="F2286" s="52"/>
      <c r="G2286" s="52"/>
      <c r="P2286" s="37"/>
      <c r="Q2286" s="38"/>
      <c r="AC2286" s="39"/>
      <c r="AD2286" s="40"/>
    </row>
    <row r="2287" s="35" customFormat="1" spans="3:30">
      <c r="C2287" s="38"/>
      <c r="F2287" s="52"/>
      <c r="G2287" s="52"/>
      <c r="P2287" s="37"/>
      <c r="Q2287" s="38"/>
      <c r="AC2287" s="39"/>
      <c r="AD2287" s="40"/>
    </row>
    <row r="2288" s="35" customFormat="1" spans="3:30">
      <c r="C2288" s="38"/>
      <c r="F2288" s="52"/>
      <c r="G2288" s="52"/>
      <c r="P2288" s="37"/>
      <c r="Q2288" s="38"/>
      <c r="AC2288" s="39"/>
      <c r="AD2288" s="40"/>
    </row>
    <row r="2289" s="35" customFormat="1" spans="3:30">
      <c r="C2289" s="38"/>
      <c r="F2289" s="52"/>
      <c r="G2289" s="52"/>
      <c r="P2289" s="37"/>
      <c r="Q2289" s="38"/>
      <c r="AC2289" s="39"/>
      <c r="AD2289" s="40"/>
    </row>
    <row r="2290" s="35" customFormat="1" spans="3:30">
      <c r="C2290" s="38"/>
      <c r="F2290" s="52"/>
      <c r="G2290" s="52"/>
      <c r="P2290" s="37"/>
      <c r="Q2290" s="38"/>
      <c r="AC2290" s="39"/>
      <c r="AD2290" s="40"/>
    </row>
    <row r="2291" s="35" customFormat="1" spans="3:30">
      <c r="C2291" s="38"/>
      <c r="F2291" s="52"/>
      <c r="G2291" s="52"/>
      <c r="P2291" s="37"/>
      <c r="Q2291" s="38"/>
      <c r="AC2291" s="39"/>
      <c r="AD2291" s="40"/>
    </row>
    <row r="2292" s="35" customFormat="1" spans="3:30">
      <c r="C2292" s="38"/>
      <c r="F2292" s="52"/>
      <c r="G2292" s="52"/>
      <c r="P2292" s="37"/>
      <c r="Q2292" s="38"/>
      <c r="AC2292" s="39"/>
      <c r="AD2292" s="40"/>
    </row>
    <row r="2293" s="35" customFormat="1" spans="3:30">
      <c r="C2293" s="38"/>
      <c r="F2293" s="52"/>
      <c r="G2293" s="52"/>
      <c r="P2293" s="37"/>
      <c r="Q2293" s="38"/>
      <c r="AC2293" s="39"/>
      <c r="AD2293" s="40"/>
    </row>
    <row r="2294" s="35" customFormat="1" spans="3:30">
      <c r="C2294" s="38"/>
      <c r="F2294" s="52"/>
      <c r="G2294" s="52"/>
      <c r="P2294" s="37"/>
      <c r="Q2294" s="38"/>
      <c r="AC2294" s="39"/>
      <c r="AD2294" s="40"/>
    </row>
    <row r="2295" s="35" customFormat="1" spans="3:30">
      <c r="C2295" s="38"/>
      <c r="F2295" s="52"/>
      <c r="G2295" s="52"/>
      <c r="P2295" s="37"/>
      <c r="Q2295" s="38"/>
      <c r="AC2295" s="39"/>
      <c r="AD2295" s="40"/>
    </row>
    <row r="2296" s="35" customFormat="1" spans="3:30">
      <c r="C2296" s="38"/>
      <c r="F2296" s="52"/>
      <c r="G2296" s="52"/>
      <c r="P2296" s="37"/>
      <c r="Q2296" s="38"/>
      <c r="AC2296" s="39"/>
      <c r="AD2296" s="40"/>
    </row>
    <row r="2297" s="35" customFormat="1" spans="3:30">
      <c r="C2297" s="38"/>
      <c r="F2297" s="52"/>
      <c r="G2297" s="52"/>
      <c r="P2297" s="37"/>
      <c r="Q2297" s="38"/>
      <c r="AC2297" s="39"/>
      <c r="AD2297" s="40"/>
    </row>
    <row r="2298" s="35" customFormat="1" spans="3:30">
      <c r="C2298" s="38"/>
      <c r="F2298" s="52"/>
      <c r="G2298" s="52"/>
      <c r="P2298" s="37"/>
      <c r="Q2298" s="38"/>
      <c r="AC2298" s="39"/>
      <c r="AD2298" s="40"/>
    </row>
    <row r="2299" s="35" customFormat="1" spans="3:30">
      <c r="C2299" s="38"/>
      <c r="F2299" s="52"/>
      <c r="G2299" s="52"/>
      <c r="P2299" s="37"/>
      <c r="Q2299" s="38"/>
      <c r="AC2299" s="39"/>
      <c r="AD2299" s="40"/>
    </row>
    <row r="2300" s="35" customFormat="1" spans="3:30">
      <c r="C2300" s="38"/>
      <c r="F2300" s="52"/>
      <c r="G2300" s="52"/>
      <c r="P2300" s="37"/>
      <c r="Q2300" s="38"/>
      <c r="AC2300" s="39"/>
      <c r="AD2300" s="40"/>
    </row>
    <row r="2301" s="35" customFormat="1" spans="3:30">
      <c r="C2301" s="38"/>
      <c r="F2301" s="52"/>
      <c r="G2301" s="52"/>
      <c r="P2301" s="37"/>
      <c r="Q2301" s="38"/>
      <c r="AC2301" s="39"/>
      <c r="AD2301" s="40"/>
    </row>
    <row r="2302" s="35" customFormat="1" spans="3:30">
      <c r="C2302" s="38"/>
      <c r="F2302" s="52"/>
      <c r="G2302" s="52"/>
      <c r="P2302" s="37"/>
      <c r="Q2302" s="38"/>
      <c r="AC2302" s="39"/>
      <c r="AD2302" s="40"/>
    </row>
    <row r="2303" s="35" customFormat="1" spans="3:30">
      <c r="C2303" s="38"/>
      <c r="F2303" s="52"/>
      <c r="G2303" s="52"/>
      <c r="P2303" s="37"/>
      <c r="Q2303" s="38"/>
      <c r="AC2303" s="39"/>
      <c r="AD2303" s="40"/>
    </row>
    <row r="2304" s="35" customFormat="1" spans="3:30">
      <c r="C2304" s="38"/>
      <c r="F2304" s="52"/>
      <c r="G2304" s="52"/>
      <c r="P2304" s="37"/>
      <c r="Q2304" s="38"/>
      <c r="AC2304" s="39"/>
      <c r="AD2304" s="40"/>
    </row>
    <row r="2305" s="35" customFormat="1" spans="3:30">
      <c r="C2305" s="38"/>
      <c r="F2305" s="52"/>
      <c r="G2305" s="52"/>
      <c r="P2305" s="37"/>
      <c r="Q2305" s="38"/>
      <c r="AC2305" s="39"/>
      <c r="AD2305" s="40"/>
    </row>
    <row r="2306" s="35" customFormat="1" spans="3:30">
      <c r="C2306" s="38"/>
      <c r="F2306" s="52"/>
      <c r="G2306" s="52"/>
      <c r="P2306" s="37"/>
      <c r="Q2306" s="38"/>
      <c r="AC2306" s="39"/>
      <c r="AD2306" s="40"/>
    </row>
    <row r="2307" s="35" customFormat="1" spans="3:30">
      <c r="C2307" s="38"/>
      <c r="F2307" s="52"/>
      <c r="G2307" s="52"/>
      <c r="P2307" s="37"/>
      <c r="Q2307" s="38"/>
      <c r="AC2307" s="39"/>
      <c r="AD2307" s="40"/>
    </row>
    <row r="2308" s="35" customFormat="1" spans="3:30">
      <c r="C2308" s="38"/>
      <c r="F2308" s="52"/>
      <c r="G2308" s="52"/>
      <c r="P2308" s="37"/>
      <c r="Q2308" s="38"/>
      <c r="AC2308" s="39"/>
      <c r="AD2308" s="40"/>
    </row>
    <row r="2309" s="35" customFormat="1" spans="3:30">
      <c r="C2309" s="38"/>
      <c r="F2309" s="52"/>
      <c r="G2309" s="52"/>
      <c r="P2309" s="37"/>
      <c r="Q2309" s="38"/>
      <c r="AC2309" s="39"/>
      <c r="AD2309" s="40"/>
    </row>
    <row r="2310" s="35" customFormat="1" spans="3:30">
      <c r="C2310" s="38"/>
      <c r="F2310" s="52"/>
      <c r="G2310" s="52"/>
      <c r="P2310" s="37"/>
      <c r="Q2310" s="38"/>
      <c r="AC2310" s="39"/>
      <c r="AD2310" s="40"/>
    </row>
    <row r="2311" s="35" customFormat="1" spans="3:30">
      <c r="C2311" s="38"/>
      <c r="F2311" s="52"/>
      <c r="G2311" s="52"/>
      <c r="P2311" s="37"/>
      <c r="Q2311" s="38"/>
      <c r="AC2311" s="39"/>
      <c r="AD2311" s="40"/>
    </row>
    <row r="2312" s="35" customFormat="1" spans="3:30">
      <c r="C2312" s="38"/>
      <c r="F2312" s="52"/>
      <c r="G2312" s="52"/>
      <c r="P2312" s="37"/>
      <c r="Q2312" s="38"/>
      <c r="AC2312" s="39"/>
      <c r="AD2312" s="40"/>
    </row>
    <row r="2313" s="35" customFormat="1" spans="3:30">
      <c r="C2313" s="38"/>
      <c r="F2313" s="52"/>
      <c r="G2313" s="52"/>
      <c r="P2313" s="37"/>
      <c r="Q2313" s="38"/>
      <c r="AC2313" s="39"/>
      <c r="AD2313" s="40"/>
    </row>
    <row r="2314" s="35" customFormat="1" spans="3:30">
      <c r="C2314" s="38"/>
      <c r="F2314" s="52"/>
      <c r="G2314" s="52"/>
      <c r="P2314" s="37"/>
      <c r="Q2314" s="38"/>
      <c r="AC2314" s="39"/>
      <c r="AD2314" s="40"/>
    </row>
    <row r="2315" s="35" customFormat="1" spans="3:30">
      <c r="C2315" s="38"/>
      <c r="F2315" s="52"/>
      <c r="G2315" s="52"/>
      <c r="P2315" s="37"/>
      <c r="Q2315" s="38"/>
      <c r="AC2315" s="39"/>
      <c r="AD2315" s="40"/>
    </row>
    <row r="2316" s="35" customFormat="1" spans="3:30">
      <c r="C2316" s="38"/>
      <c r="F2316" s="52"/>
      <c r="G2316" s="52"/>
      <c r="P2316" s="37"/>
      <c r="Q2316" s="38"/>
      <c r="AC2316" s="39"/>
      <c r="AD2316" s="40"/>
    </row>
    <row r="2317" s="35" customFormat="1" spans="3:30">
      <c r="C2317" s="38"/>
      <c r="F2317" s="52"/>
      <c r="G2317" s="52"/>
      <c r="P2317" s="37"/>
      <c r="Q2317" s="38"/>
      <c r="AC2317" s="39"/>
      <c r="AD2317" s="40"/>
    </row>
    <row r="2318" s="35" customFormat="1" spans="3:30">
      <c r="C2318" s="38"/>
      <c r="F2318" s="52"/>
      <c r="G2318" s="52"/>
      <c r="P2318" s="37"/>
      <c r="Q2318" s="38"/>
      <c r="AC2318" s="39"/>
      <c r="AD2318" s="40"/>
    </row>
    <row r="2319" s="35" customFormat="1" spans="3:30">
      <c r="C2319" s="38"/>
      <c r="F2319" s="52"/>
      <c r="G2319" s="52"/>
      <c r="P2319" s="37"/>
      <c r="Q2319" s="38"/>
      <c r="AC2319" s="39"/>
      <c r="AD2319" s="40"/>
    </row>
    <row r="2320" s="35" customFormat="1" spans="3:30">
      <c r="C2320" s="38"/>
      <c r="F2320" s="52"/>
      <c r="G2320" s="52"/>
      <c r="P2320" s="37"/>
      <c r="Q2320" s="38"/>
      <c r="AC2320" s="39"/>
      <c r="AD2320" s="40"/>
    </row>
    <row r="2321" s="35" customFormat="1" spans="3:30">
      <c r="C2321" s="38"/>
      <c r="F2321" s="52"/>
      <c r="G2321" s="52"/>
      <c r="P2321" s="37"/>
      <c r="Q2321" s="38"/>
      <c r="AC2321" s="39"/>
      <c r="AD2321" s="40"/>
    </row>
    <row r="2322" s="35" customFormat="1" spans="3:30">
      <c r="C2322" s="38"/>
      <c r="F2322" s="52"/>
      <c r="G2322" s="52"/>
      <c r="P2322" s="37"/>
      <c r="Q2322" s="38"/>
      <c r="AC2322" s="39"/>
      <c r="AD2322" s="40"/>
    </row>
    <row r="2323" s="35" customFormat="1" spans="3:30">
      <c r="C2323" s="38"/>
      <c r="F2323" s="52"/>
      <c r="G2323" s="52"/>
      <c r="P2323" s="37"/>
      <c r="Q2323" s="38"/>
      <c r="AC2323" s="39"/>
      <c r="AD2323" s="40"/>
    </row>
    <row r="2324" s="35" customFormat="1" spans="3:30">
      <c r="C2324" s="38"/>
      <c r="F2324" s="52"/>
      <c r="G2324" s="52"/>
      <c r="P2324" s="37"/>
      <c r="Q2324" s="38"/>
      <c r="AC2324" s="39"/>
      <c r="AD2324" s="40"/>
    </row>
    <row r="2325" s="35" customFormat="1" spans="3:30">
      <c r="C2325" s="38"/>
      <c r="F2325" s="52"/>
      <c r="G2325" s="52"/>
      <c r="P2325" s="37"/>
      <c r="Q2325" s="38"/>
      <c r="AC2325" s="39"/>
      <c r="AD2325" s="40"/>
    </row>
    <row r="2326" s="35" customFormat="1" spans="3:30">
      <c r="C2326" s="38"/>
      <c r="F2326" s="52"/>
      <c r="G2326" s="52"/>
      <c r="P2326" s="37"/>
      <c r="Q2326" s="38"/>
      <c r="AC2326" s="39"/>
      <c r="AD2326" s="40"/>
    </row>
    <row r="2327" s="35" customFormat="1" spans="3:30">
      <c r="C2327" s="38"/>
      <c r="F2327" s="52"/>
      <c r="G2327" s="52"/>
      <c r="P2327" s="37"/>
      <c r="Q2327" s="38"/>
      <c r="AC2327" s="39"/>
      <c r="AD2327" s="40"/>
    </row>
    <row r="2328" s="35" customFormat="1" spans="3:30">
      <c r="C2328" s="38"/>
      <c r="F2328" s="52"/>
      <c r="G2328" s="52"/>
      <c r="P2328" s="37"/>
      <c r="Q2328" s="38"/>
      <c r="AC2328" s="39"/>
      <c r="AD2328" s="40"/>
    </row>
    <row r="2329" s="35" customFormat="1" spans="3:30">
      <c r="C2329" s="38"/>
      <c r="F2329" s="52"/>
      <c r="G2329" s="52"/>
      <c r="P2329" s="37"/>
      <c r="Q2329" s="38"/>
      <c r="AC2329" s="39"/>
      <c r="AD2329" s="40"/>
    </row>
    <row r="2330" s="35" customFormat="1" spans="3:30">
      <c r="C2330" s="38"/>
      <c r="F2330" s="52"/>
      <c r="G2330" s="52"/>
      <c r="P2330" s="37"/>
      <c r="Q2330" s="38"/>
      <c r="AC2330" s="39"/>
      <c r="AD2330" s="40"/>
    </row>
    <row r="2331" s="35" customFormat="1" spans="3:30">
      <c r="C2331" s="38"/>
      <c r="F2331" s="52"/>
      <c r="G2331" s="52"/>
      <c r="P2331" s="37"/>
      <c r="Q2331" s="38"/>
      <c r="AC2331" s="39"/>
      <c r="AD2331" s="40"/>
    </row>
    <row r="2332" s="35" customFormat="1" spans="3:30">
      <c r="C2332" s="38"/>
      <c r="F2332" s="52"/>
      <c r="G2332" s="52"/>
      <c r="P2332" s="37"/>
      <c r="Q2332" s="38"/>
      <c r="AC2332" s="39"/>
      <c r="AD2332" s="40"/>
    </row>
    <row r="2333" s="35" customFormat="1" spans="3:30">
      <c r="C2333" s="38"/>
      <c r="F2333" s="52"/>
      <c r="G2333" s="52"/>
      <c r="P2333" s="37"/>
      <c r="Q2333" s="38"/>
      <c r="AC2333" s="39"/>
      <c r="AD2333" s="40"/>
    </row>
    <row r="2334" s="35" customFormat="1" spans="3:30">
      <c r="C2334" s="38"/>
      <c r="F2334" s="52"/>
      <c r="G2334" s="52"/>
      <c r="P2334" s="37"/>
      <c r="Q2334" s="38"/>
      <c r="AC2334" s="39"/>
      <c r="AD2334" s="40"/>
    </row>
    <row r="2335" s="35" customFormat="1" spans="3:30">
      <c r="C2335" s="38"/>
      <c r="F2335" s="52"/>
      <c r="G2335" s="52"/>
      <c r="P2335" s="37"/>
      <c r="Q2335" s="38"/>
      <c r="AC2335" s="39"/>
      <c r="AD2335" s="40"/>
    </row>
    <row r="2336" s="35" customFormat="1" spans="3:30">
      <c r="C2336" s="38"/>
      <c r="F2336" s="52"/>
      <c r="G2336" s="52"/>
      <c r="P2336" s="37"/>
      <c r="Q2336" s="38"/>
      <c r="AC2336" s="39"/>
      <c r="AD2336" s="40"/>
    </row>
    <row r="2337" s="35" customFormat="1" spans="3:30">
      <c r="C2337" s="38"/>
      <c r="F2337" s="52"/>
      <c r="G2337" s="52"/>
      <c r="P2337" s="37"/>
      <c r="Q2337" s="38"/>
      <c r="AC2337" s="39"/>
      <c r="AD2337" s="40"/>
    </row>
    <row r="2338" s="35" customFormat="1" spans="3:30">
      <c r="C2338" s="38"/>
      <c r="F2338" s="52"/>
      <c r="G2338" s="52"/>
      <c r="P2338" s="37"/>
      <c r="Q2338" s="38"/>
      <c r="AC2338" s="39"/>
      <c r="AD2338" s="40"/>
    </row>
    <row r="2339" s="35" customFormat="1" spans="3:30">
      <c r="C2339" s="38"/>
      <c r="F2339" s="52"/>
      <c r="G2339" s="52"/>
      <c r="P2339" s="37"/>
      <c r="Q2339" s="38"/>
      <c r="AC2339" s="39"/>
      <c r="AD2339" s="40"/>
    </row>
    <row r="2340" s="35" customFormat="1" spans="3:30">
      <c r="C2340" s="38"/>
      <c r="F2340" s="52"/>
      <c r="G2340" s="52"/>
      <c r="P2340" s="37"/>
      <c r="Q2340" s="38"/>
      <c r="AC2340" s="39"/>
      <c r="AD2340" s="40"/>
    </row>
    <row r="2341" s="35" customFormat="1" spans="3:30">
      <c r="C2341" s="38"/>
      <c r="F2341" s="52"/>
      <c r="G2341" s="52"/>
      <c r="P2341" s="37"/>
      <c r="Q2341" s="38"/>
      <c r="AC2341" s="39"/>
      <c r="AD2341" s="40"/>
    </row>
    <row r="2342" s="35" customFormat="1" spans="3:30">
      <c r="C2342" s="38"/>
      <c r="F2342" s="52"/>
      <c r="G2342" s="52"/>
      <c r="P2342" s="37"/>
      <c r="Q2342" s="38"/>
      <c r="AC2342" s="39"/>
      <c r="AD2342" s="40"/>
    </row>
    <row r="2343" s="35" customFormat="1" spans="3:30">
      <c r="C2343" s="38"/>
      <c r="F2343" s="52"/>
      <c r="G2343" s="52"/>
      <c r="P2343" s="37"/>
      <c r="Q2343" s="38"/>
      <c r="AC2343" s="39"/>
      <c r="AD2343" s="40"/>
    </row>
    <row r="2344" s="35" customFormat="1" spans="3:30">
      <c r="C2344" s="38"/>
      <c r="F2344" s="52"/>
      <c r="G2344" s="52"/>
      <c r="P2344" s="37"/>
      <c r="Q2344" s="38"/>
      <c r="AC2344" s="39"/>
      <c r="AD2344" s="40"/>
    </row>
    <row r="2345" s="35" customFormat="1" spans="3:30">
      <c r="C2345" s="38"/>
      <c r="F2345" s="52"/>
      <c r="G2345" s="52"/>
      <c r="P2345" s="37"/>
      <c r="Q2345" s="38"/>
      <c r="AC2345" s="39"/>
      <c r="AD2345" s="40"/>
    </row>
    <row r="2346" s="35" customFormat="1" spans="3:30">
      <c r="C2346" s="38"/>
      <c r="F2346" s="52"/>
      <c r="G2346" s="52"/>
      <c r="P2346" s="37"/>
      <c r="Q2346" s="38"/>
      <c r="AC2346" s="39"/>
      <c r="AD2346" s="40"/>
    </row>
    <row r="2347" s="35" customFormat="1" spans="3:30">
      <c r="C2347" s="38"/>
      <c r="F2347" s="52"/>
      <c r="G2347" s="52"/>
      <c r="P2347" s="37"/>
      <c r="Q2347" s="38"/>
      <c r="AC2347" s="39"/>
      <c r="AD2347" s="40"/>
    </row>
    <row r="2348" s="35" customFormat="1" spans="3:30">
      <c r="C2348" s="38"/>
      <c r="F2348" s="52"/>
      <c r="G2348" s="52"/>
      <c r="P2348" s="37"/>
      <c r="Q2348" s="38"/>
      <c r="AC2348" s="39"/>
      <c r="AD2348" s="40"/>
    </row>
    <row r="2349" s="35" customFormat="1" spans="3:30">
      <c r="C2349" s="38"/>
      <c r="F2349" s="52"/>
      <c r="G2349" s="52"/>
      <c r="P2349" s="37"/>
      <c r="Q2349" s="38"/>
      <c r="AC2349" s="39"/>
      <c r="AD2349" s="40"/>
    </row>
    <row r="2350" s="35" customFormat="1" spans="3:30">
      <c r="C2350" s="38"/>
      <c r="F2350" s="52"/>
      <c r="G2350" s="52"/>
      <c r="P2350" s="37"/>
      <c r="Q2350" s="38"/>
      <c r="AC2350" s="39"/>
      <c r="AD2350" s="40"/>
    </row>
    <row r="2351" s="35" customFormat="1" spans="3:30">
      <c r="C2351" s="38"/>
      <c r="F2351" s="52"/>
      <c r="G2351" s="52"/>
      <c r="P2351" s="37"/>
      <c r="Q2351" s="38"/>
      <c r="AC2351" s="39"/>
      <c r="AD2351" s="40"/>
    </row>
    <row r="2352" s="35" customFormat="1" spans="3:30">
      <c r="C2352" s="38"/>
      <c r="F2352" s="52"/>
      <c r="G2352" s="52"/>
      <c r="P2352" s="37"/>
      <c r="Q2352" s="38"/>
      <c r="AC2352" s="39"/>
      <c r="AD2352" s="40"/>
    </row>
    <row r="2353" s="35" customFormat="1" spans="3:30">
      <c r="C2353" s="38"/>
      <c r="F2353" s="52"/>
      <c r="G2353" s="52"/>
      <c r="P2353" s="37"/>
      <c r="Q2353" s="38"/>
      <c r="AC2353" s="39"/>
      <c r="AD2353" s="40"/>
    </row>
    <row r="2354" s="35" customFormat="1" spans="3:30">
      <c r="C2354" s="38"/>
      <c r="F2354" s="52"/>
      <c r="G2354" s="52"/>
      <c r="P2354" s="37"/>
      <c r="Q2354" s="38"/>
      <c r="AC2354" s="39"/>
      <c r="AD2354" s="40"/>
    </row>
    <row r="2355" s="35" customFormat="1" spans="3:30">
      <c r="C2355" s="38"/>
      <c r="F2355" s="52"/>
      <c r="G2355" s="52"/>
      <c r="P2355" s="37"/>
      <c r="Q2355" s="38"/>
      <c r="AC2355" s="39"/>
      <c r="AD2355" s="40"/>
    </row>
    <row r="2356" s="35" customFormat="1" spans="3:30">
      <c r="C2356" s="38"/>
      <c r="F2356" s="52"/>
      <c r="G2356" s="52"/>
      <c r="P2356" s="37"/>
      <c r="Q2356" s="38"/>
      <c r="AC2356" s="39"/>
      <c r="AD2356" s="40"/>
    </row>
    <row r="2357" s="35" customFormat="1" spans="3:30">
      <c r="C2357" s="38"/>
      <c r="F2357" s="52"/>
      <c r="G2357" s="52"/>
      <c r="P2357" s="37"/>
      <c r="Q2357" s="38"/>
      <c r="AC2357" s="39"/>
      <c r="AD2357" s="40"/>
    </row>
    <row r="2358" s="35" customFormat="1" spans="3:30">
      <c r="C2358" s="38"/>
      <c r="F2358" s="52"/>
      <c r="G2358" s="52"/>
      <c r="P2358" s="37"/>
      <c r="Q2358" s="38"/>
      <c r="AC2358" s="39"/>
      <c r="AD2358" s="40"/>
    </row>
    <row r="2359" s="35" customFormat="1" spans="3:30">
      <c r="C2359" s="38"/>
      <c r="F2359" s="52"/>
      <c r="G2359" s="52"/>
      <c r="P2359" s="37"/>
      <c r="Q2359" s="38"/>
      <c r="AC2359" s="39"/>
      <c r="AD2359" s="40"/>
    </row>
    <row r="2360" s="35" customFormat="1" spans="3:30">
      <c r="C2360" s="38"/>
      <c r="F2360" s="52"/>
      <c r="G2360" s="52"/>
      <c r="P2360" s="37"/>
      <c r="Q2360" s="38"/>
      <c r="AC2360" s="39"/>
      <c r="AD2360" s="40"/>
    </row>
    <row r="2361" s="35" customFormat="1" spans="3:30">
      <c r="C2361" s="38"/>
      <c r="F2361" s="52"/>
      <c r="G2361" s="52"/>
      <c r="P2361" s="37"/>
      <c r="Q2361" s="38"/>
      <c r="AC2361" s="39"/>
      <c r="AD2361" s="40"/>
    </row>
    <row r="2362" s="35" customFormat="1" spans="3:30">
      <c r="C2362" s="38"/>
      <c r="F2362" s="52"/>
      <c r="G2362" s="52"/>
      <c r="P2362" s="37"/>
      <c r="Q2362" s="38"/>
      <c r="AC2362" s="39"/>
      <c r="AD2362" s="40"/>
    </row>
    <row r="2363" s="35" customFormat="1" spans="3:30">
      <c r="C2363" s="38"/>
      <c r="F2363" s="52"/>
      <c r="G2363" s="52"/>
      <c r="P2363" s="37"/>
      <c r="Q2363" s="38"/>
      <c r="AC2363" s="39"/>
      <c r="AD2363" s="40"/>
    </row>
    <row r="2364" s="35" customFormat="1" spans="3:30">
      <c r="C2364" s="38"/>
      <c r="F2364" s="52"/>
      <c r="G2364" s="52"/>
      <c r="P2364" s="37"/>
      <c r="Q2364" s="38"/>
      <c r="AC2364" s="39"/>
      <c r="AD2364" s="40"/>
    </row>
    <row r="2365" s="35" customFormat="1" spans="3:30">
      <c r="C2365" s="38"/>
      <c r="F2365" s="52"/>
      <c r="G2365" s="52"/>
      <c r="P2365" s="37"/>
      <c r="Q2365" s="38"/>
      <c r="AC2365" s="39"/>
      <c r="AD2365" s="40"/>
    </row>
    <row r="2366" s="35" customFormat="1" spans="3:30">
      <c r="C2366" s="38"/>
      <c r="F2366" s="52"/>
      <c r="G2366" s="52"/>
      <c r="P2366" s="37"/>
      <c r="Q2366" s="38"/>
      <c r="AC2366" s="39"/>
      <c r="AD2366" s="40"/>
    </row>
    <row r="2367" s="35" customFormat="1" spans="3:30">
      <c r="C2367" s="38"/>
      <c r="F2367" s="52"/>
      <c r="G2367" s="52"/>
      <c r="P2367" s="37"/>
      <c r="Q2367" s="38"/>
      <c r="AC2367" s="39"/>
      <c r="AD2367" s="40"/>
    </row>
    <row r="2368" s="35" customFormat="1" spans="3:30">
      <c r="C2368" s="38"/>
      <c r="F2368" s="52"/>
      <c r="G2368" s="52"/>
      <c r="P2368" s="37"/>
      <c r="Q2368" s="38"/>
      <c r="AC2368" s="39"/>
      <c r="AD2368" s="40"/>
    </row>
    <row r="2369" s="35" customFormat="1" spans="3:30">
      <c r="C2369" s="38"/>
      <c r="F2369" s="52"/>
      <c r="G2369" s="52"/>
      <c r="P2369" s="37"/>
      <c r="Q2369" s="38"/>
      <c r="AC2369" s="39"/>
      <c r="AD2369" s="40"/>
    </row>
    <row r="2370" s="35" customFormat="1" spans="3:30">
      <c r="C2370" s="38"/>
      <c r="F2370" s="52"/>
      <c r="G2370" s="52"/>
      <c r="P2370" s="37"/>
      <c r="Q2370" s="38"/>
      <c r="AC2370" s="39"/>
      <c r="AD2370" s="40"/>
    </row>
    <row r="2371" s="35" customFormat="1" spans="3:30">
      <c r="C2371" s="38"/>
      <c r="F2371" s="52"/>
      <c r="G2371" s="52"/>
      <c r="P2371" s="37"/>
      <c r="Q2371" s="38"/>
      <c r="AC2371" s="39"/>
      <c r="AD2371" s="40"/>
    </row>
    <row r="2372" s="35" customFormat="1" spans="3:30">
      <c r="C2372" s="38"/>
      <c r="F2372" s="52"/>
      <c r="G2372" s="52"/>
      <c r="P2372" s="37"/>
      <c r="Q2372" s="38"/>
      <c r="AC2372" s="39"/>
      <c r="AD2372" s="40"/>
    </row>
    <row r="2373" s="35" customFormat="1" spans="3:30">
      <c r="C2373" s="38"/>
      <c r="F2373" s="52"/>
      <c r="G2373" s="52"/>
      <c r="P2373" s="37"/>
      <c r="Q2373" s="38"/>
      <c r="AC2373" s="39"/>
      <c r="AD2373" s="40"/>
    </row>
    <row r="2374" s="35" customFormat="1" spans="3:30">
      <c r="C2374" s="38"/>
      <c r="F2374" s="52"/>
      <c r="G2374" s="52"/>
      <c r="P2374" s="37"/>
      <c r="Q2374" s="38"/>
      <c r="AC2374" s="39"/>
      <c r="AD2374" s="40"/>
    </row>
    <row r="2375" s="35" customFormat="1" spans="3:30">
      <c r="C2375" s="38"/>
      <c r="F2375" s="52"/>
      <c r="G2375" s="52"/>
      <c r="P2375" s="37"/>
      <c r="Q2375" s="38"/>
      <c r="AC2375" s="39"/>
      <c r="AD2375" s="40"/>
    </row>
    <row r="2376" s="35" customFormat="1" spans="3:30">
      <c r="C2376" s="38"/>
      <c r="F2376" s="52"/>
      <c r="G2376" s="52"/>
      <c r="P2376" s="37"/>
      <c r="Q2376" s="38"/>
      <c r="AC2376" s="39"/>
      <c r="AD2376" s="40"/>
    </row>
    <row r="2377" s="35" customFormat="1" spans="3:30">
      <c r="C2377" s="38"/>
      <c r="F2377" s="52"/>
      <c r="G2377" s="52"/>
      <c r="P2377" s="37"/>
      <c r="Q2377" s="38"/>
      <c r="AC2377" s="39"/>
      <c r="AD2377" s="40"/>
    </row>
    <row r="2378" s="35" customFormat="1" spans="3:30">
      <c r="C2378" s="38"/>
      <c r="F2378" s="52"/>
      <c r="G2378" s="52"/>
      <c r="P2378" s="37"/>
      <c r="Q2378" s="38"/>
      <c r="AC2378" s="39"/>
      <c r="AD2378" s="40"/>
    </row>
    <row r="2379" s="35" customFormat="1" spans="3:30">
      <c r="C2379" s="38"/>
      <c r="F2379" s="52"/>
      <c r="G2379" s="52"/>
      <c r="P2379" s="37"/>
      <c r="Q2379" s="38"/>
      <c r="AC2379" s="39"/>
      <c r="AD2379" s="40"/>
    </row>
    <row r="2380" s="35" customFormat="1" spans="3:30">
      <c r="C2380" s="38"/>
      <c r="F2380" s="52"/>
      <c r="G2380" s="52"/>
      <c r="P2380" s="37"/>
      <c r="Q2380" s="38"/>
      <c r="AC2380" s="39"/>
      <c r="AD2380" s="40"/>
    </row>
    <row r="2381" s="35" customFormat="1" spans="3:30">
      <c r="C2381" s="38"/>
      <c r="F2381" s="52"/>
      <c r="G2381" s="52"/>
      <c r="P2381" s="37"/>
      <c r="Q2381" s="38"/>
      <c r="AC2381" s="39"/>
      <c r="AD2381" s="40"/>
    </row>
    <row r="2382" s="35" customFormat="1" spans="3:30">
      <c r="C2382" s="38"/>
      <c r="F2382" s="52"/>
      <c r="G2382" s="52"/>
      <c r="P2382" s="37"/>
      <c r="Q2382" s="38"/>
      <c r="AC2382" s="39"/>
      <c r="AD2382" s="40"/>
    </row>
    <row r="2383" s="35" customFormat="1" spans="3:30">
      <c r="C2383" s="38"/>
      <c r="F2383" s="52"/>
      <c r="G2383" s="52"/>
      <c r="P2383" s="37"/>
      <c r="Q2383" s="38"/>
      <c r="AC2383" s="39"/>
      <c r="AD2383" s="40"/>
    </row>
    <row r="2384" s="35" customFormat="1" spans="3:30">
      <c r="C2384" s="38"/>
      <c r="F2384" s="52"/>
      <c r="G2384" s="52"/>
      <c r="P2384" s="37"/>
      <c r="Q2384" s="38"/>
      <c r="AC2384" s="39"/>
      <c r="AD2384" s="40"/>
    </row>
    <row r="2385" s="35" customFormat="1" spans="3:30">
      <c r="C2385" s="38"/>
      <c r="F2385" s="52"/>
      <c r="G2385" s="52"/>
      <c r="P2385" s="37"/>
      <c r="Q2385" s="38"/>
      <c r="AC2385" s="39"/>
      <c r="AD2385" s="40"/>
    </row>
    <row r="2386" s="35" customFormat="1" spans="3:30">
      <c r="C2386" s="38"/>
      <c r="F2386" s="52"/>
      <c r="G2386" s="52"/>
      <c r="P2386" s="37"/>
      <c r="Q2386" s="38"/>
      <c r="AC2386" s="39"/>
      <c r="AD2386" s="40"/>
    </row>
    <row r="2387" s="35" customFormat="1" spans="3:30">
      <c r="C2387" s="38"/>
      <c r="F2387" s="52"/>
      <c r="G2387" s="52"/>
      <c r="P2387" s="37"/>
      <c r="Q2387" s="38"/>
      <c r="AC2387" s="39"/>
      <c r="AD2387" s="40"/>
    </row>
    <row r="2388" s="35" customFormat="1" spans="3:30">
      <c r="C2388" s="38"/>
      <c r="F2388" s="52"/>
      <c r="G2388" s="52"/>
      <c r="P2388" s="37"/>
      <c r="Q2388" s="38"/>
      <c r="AC2388" s="39"/>
      <c r="AD2388" s="40"/>
    </row>
    <row r="2389" s="35" customFormat="1" spans="3:30">
      <c r="C2389" s="38"/>
      <c r="F2389" s="52"/>
      <c r="G2389" s="52"/>
      <c r="P2389" s="37"/>
      <c r="Q2389" s="38"/>
      <c r="AC2389" s="39"/>
      <c r="AD2389" s="40"/>
    </row>
    <row r="2390" s="35" customFormat="1" spans="3:30">
      <c r="C2390" s="38"/>
      <c r="F2390" s="52"/>
      <c r="G2390" s="52"/>
      <c r="P2390" s="37"/>
      <c r="Q2390" s="38"/>
      <c r="AC2390" s="39"/>
      <c r="AD2390" s="40"/>
    </row>
    <row r="2391" s="35" customFormat="1" spans="3:30">
      <c r="C2391" s="38"/>
      <c r="F2391" s="52"/>
      <c r="G2391" s="52"/>
      <c r="P2391" s="37"/>
      <c r="Q2391" s="38"/>
      <c r="AC2391" s="39"/>
      <c r="AD2391" s="40"/>
    </row>
    <row r="2392" s="35" customFormat="1" spans="3:30">
      <c r="C2392" s="38"/>
      <c r="F2392" s="52"/>
      <c r="G2392" s="52"/>
      <c r="P2392" s="37"/>
      <c r="Q2392" s="38"/>
      <c r="AC2392" s="39"/>
      <c r="AD2392" s="40"/>
    </row>
    <row r="2393" s="35" customFormat="1" spans="3:30">
      <c r="C2393" s="38"/>
      <c r="F2393" s="52"/>
      <c r="G2393" s="52"/>
      <c r="P2393" s="37"/>
      <c r="Q2393" s="38"/>
      <c r="AC2393" s="39"/>
      <c r="AD2393" s="40"/>
    </row>
    <row r="2394" s="35" customFormat="1" spans="3:30">
      <c r="C2394" s="38"/>
      <c r="F2394" s="52"/>
      <c r="G2394" s="52"/>
      <c r="P2394" s="37"/>
      <c r="Q2394" s="38"/>
      <c r="AC2394" s="39"/>
      <c r="AD2394" s="40"/>
    </row>
    <row r="2395" s="35" customFormat="1" spans="3:30">
      <c r="C2395" s="38"/>
      <c r="F2395" s="52"/>
      <c r="G2395" s="52"/>
      <c r="P2395" s="37"/>
      <c r="Q2395" s="38"/>
      <c r="AC2395" s="39"/>
      <c r="AD2395" s="40"/>
    </row>
    <row r="2396" s="35" customFormat="1" spans="3:30">
      <c r="C2396" s="38"/>
      <c r="F2396" s="52"/>
      <c r="G2396" s="52"/>
      <c r="P2396" s="37"/>
      <c r="Q2396" s="38"/>
      <c r="AC2396" s="39"/>
      <c r="AD2396" s="40"/>
    </row>
    <row r="2397" s="35" customFormat="1" spans="3:30">
      <c r="C2397" s="38"/>
      <c r="F2397" s="52"/>
      <c r="G2397" s="52"/>
      <c r="P2397" s="37"/>
      <c r="Q2397" s="38"/>
      <c r="AC2397" s="39"/>
      <c r="AD2397" s="40"/>
    </row>
    <row r="2398" s="35" customFormat="1" spans="3:30">
      <c r="C2398" s="38"/>
      <c r="F2398" s="52"/>
      <c r="G2398" s="52"/>
      <c r="P2398" s="37"/>
      <c r="Q2398" s="38"/>
      <c r="AC2398" s="39"/>
      <c r="AD2398" s="40"/>
    </row>
    <row r="2399" s="35" customFormat="1" spans="3:30">
      <c r="C2399" s="38"/>
      <c r="F2399" s="52"/>
      <c r="G2399" s="52"/>
      <c r="P2399" s="37"/>
      <c r="Q2399" s="38"/>
      <c r="AC2399" s="39"/>
      <c r="AD2399" s="40"/>
    </row>
    <row r="2400" s="35" customFormat="1" spans="3:30">
      <c r="C2400" s="38"/>
      <c r="F2400" s="52"/>
      <c r="G2400" s="52"/>
      <c r="P2400" s="37"/>
      <c r="Q2400" s="38"/>
      <c r="AC2400" s="39"/>
      <c r="AD2400" s="40"/>
    </row>
    <row r="2401" s="35" customFormat="1" spans="3:30">
      <c r="C2401" s="38"/>
      <c r="F2401" s="52"/>
      <c r="G2401" s="52"/>
      <c r="P2401" s="37"/>
      <c r="Q2401" s="38"/>
      <c r="AC2401" s="39"/>
      <c r="AD2401" s="40"/>
    </row>
    <row r="2402" s="35" customFormat="1" spans="3:30">
      <c r="C2402" s="38"/>
      <c r="F2402" s="52"/>
      <c r="G2402" s="52"/>
      <c r="P2402" s="37"/>
      <c r="Q2402" s="38"/>
      <c r="AC2402" s="39"/>
      <c r="AD2402" s="40"/>
    </row>
    <row r="2403" s="35" customFormat="1" spans="3:30">
      <c r="C2403" s="38"/>
      <c r="F2403" s="52"/>
      <c r="G2403" s="52"/>
      <c r="P2403" s="37"/>
      <c r="Q2403" s="38"/>
      <c r="AC2403" s="39"/>
      <c r="AD2403" s="40"/>
    </row>
    <row r="2404" s="35" customFormat="1" spans="3:30">
      <c r="C2404" s="38"/>
      <c r="F2404" s="52"/>
      <c r="G2404" s="52"/>
      <c r="P2404" s="37"/>
      <c r="Q2404" s="38"/>
      <c r="AC2404" s="39"/>
      <c r="AD2404" s="40"/>
    </row>
    <row r="2405" s="35" customFormat="1" spans="3:30">
      <c r="C2405" s="38"/>
      <c r="F2405" s="52"/>
      <c r="G2405" s="52"/>
      <c r="P2405" s="37"/>
      <c r="Q2405" s="38"/>
      <c r="AC2405" s="39"/>
      <c r="AD2405" s="40"/>
    </row>
    <row r="2406" s="35" customFormat="1" spans="3:30">
      <c r="C2406" s="38"/>
      <c r="F2406" s="52"/>
      <c r="G2406" s="52"/>
      <c r="P2406" s="37"/>
      <c r="Q2406" s="38"/>
      <c r="AC2406" s="39"/>
      <c r="AD2406" s="40"/>
    </row>
    <row r="2407" s="35" customFormat="1" spans="3:30">
      <c r="C2407" s="38"/>
      <c r="F2407" s="52"/>
      <c r="G2407" s="52"/>
      <c r="P2407" s="37"/>
      <c r="Q2407" s="38"/>
      <c r="AC2407" s="39"/>
      <c r="AD2407" s="40"/>
    </row>
    <row r="2408" s="35" customFormat="1" spans="3:30">
      <c r="C2408" s="38"/>
      <c r="F2408" s="52"/>
      <c r="G2408" s="52"/>
      <c r="P2408" s="37"/>
      <c r="Q2408" s="38"/>
      <c r="AC2408" s="39"/>
      <c r="AD2408" s="40"/>
    </row>
    <row r="2409" s="35" customFormat="1" spans="3:30">
      <c r="C2409" s="38"/>
      <c r="F2409" s="52"/>
      <c r="G2409" s="52"/>
      <c r="P2409" s="37"/>
      <c r="Q2409" s="38"/>
      <c r="AC2409" s="39"/>
      <c r="AD2409" s="40"/>
    </row>
    <row r="2410" s="35" customFormat="1" spans="3:30">
      <c r="C2410" s="38"/>
      <c r="F2410" s="52"/>
      <c r="G2410" s="52"/>
      <c r="P2410" s="37"/>
      <c r="Q2410" s="38"/>
      <c r="AC2410" s="39"/>
      <c r="AD2410" s="40"/>
    </row>
    <row r="2411" s="35" customFormat="1" spans="3:30">
      <c r="C2411" s="38"/>
      <c r="F2411" s="52"/>
      <c r="G2411" s="52"/>
      <c r="P2411" s="37"/>
      <c r="Q2411" s="38"/>
      <c r="AC2411" s="39"/>
      <c r="AD2411" s="40"/>
    </row>
    <row r="2412" s="35" customFormat="1" spans="3:30">
      <c r="C2412" s="38"/>
      <c r="F2412" s="52"/>
      <c r="G2412" s="52"/>
      <c r="P2412" s="37"/>
      <c r="Q2412" s="38"/>
      <c r="AC2412" s="39"/>
      <c r="AD2412" s="40"/>
    </row>
    <row r="2413" s="35" customFormat="1" spans="3:30">
      <c r="C2413" s="38"/>
      <c r="F2413" s="52"/>
      <c r="G2413" s="52"/>
      <c r="P2413" s="37"/>
      <c r="Q2413" s="38"/>
      <c r="AC2413" s="39"/>
      <c r="AD2413" s="40"/>
    </row>
    <row r="2414" s="35" customFormat="1" spans="3:30">
      <c r="C2414" s="38"/>
      <c r="F2414" s="52"/>
      <c r="G2414" s="52"/>
      <c r="P2414" s="37"/>
      <c r="Q2414" s="38"/>
      <c r="AC2414" s="39"/>
      <c r="AD2414" s="40"/>
    </row>
    <row r="2415" s="35" customFormat="1" spans="3:30">
      <c r="C2415" s="38"/>
      <c r="F2415" s="52"/>
      <c r="G2415" s="52"/>
      <c r="P2415" s="37"/>
      <c r="Q2415" s="38"/>
      <c r="AC2415" s="39"/>
      <c r="AD2415" s="40"/>
    </row>
    <row r="2416" s="35" customFormat="1" spans="3:30">
      <c r="C2416" s="38"/>
      <c r="F2416" s="52"/>
      <c r="G2416" s="52"/>
      <c r="P2416" s="37"/>
      <c r="Q2416" s="38"/>
      <c r="AC2416" s="39"/>
      <c r="AD2416" s="40"/>
    </row>
    <row r="2417" s="35" customFormat="1" spans="3:30">
      <c r="C2417" s="38"/>
      <c r="F2417" s="52"/>
      <c r="G2417" s="52"/>
      <c r="P2417" s="37"/>
      <c r="Q2417" s="38"/>
      <c r="AC2417" s="39"/>
      <c r="AD2417" s="40"/>
    </row>
    <row r="2418" s="35" customFormat="1" spans="3:30">
      <c r="C2418" s="38"/>
      <c r="F2418" s="52"/>
      <c r="G2418" s="52"/>
      <c r="P2418" s="37"/>
      <c r="Q2418" s="38"/>
      <c r="AC2418" s="39"/>
      <c r="AD2418" s="40"/>
    </row>
    <row r="2419" s="35" customFormat="1" spans="3:30">
      <c r="C2419" s="38"/>
      <c r="F2419" s="52"/>
      <c r="G2419" s="52"/>
      <c r="P2419" s="37"/>
      <c r="Q2419" s="38"/>
      <c r="AC2419" s="39"/>
      <c r="AD2419" s="40"/>
    </row>
    <row r="2420" s="35" customFormat="1" spans="3:30">
      <c r="C2420" s="38"/>
      <c r="F2420" s="52"/>
      <c r="G2420" s="52"/>
      <c r="P2420" s="37"/>
      <c r="Q2420" s="38"/>
      <c r="AC2420" s="39"/>
      <c r="AD2420" s="40"/>
    </row>
    <row r="2421" s="35" customFormat="1" spans="3:30">
      <c r="C2421" s="38"/>
      <c r="F2421" s="52"/>
      <c r="G2421" s="52"/>
      <c r="P2421" s="37"/>
      <c r="Q2421" s="38"/>
      <c r="AC2421" s="39"/>
      <c r="AD2421" s="40"/>
    </row>
    <row r="2422" s="35" customFormat="1" spans="3:30">
      <c r="C2422" s="38"/>
      <c r="F2422" s="52"/>
      <c r="G2422" s="52"/>
      <c r="P2422" s="37"/>
      <c r="Q2422" s="38"/>
      <c r="AC2422" s="39"/>
      <c r="AD2422" s="40"/>
    </row>
    <row r="2423" s="35" customFormat="1" spans="3:30">
      <c r="C2423" s="38"/>
      <c r="F2423" s="52"/>
      <c r="G2423" s="52"/>
      <c r="P2423" s="37"/>
      <c r="Q2423" s="38"/>
      <c r="AC2423" s="39"/>
      <c r="AD2423" s="40"/>
    </row>
    <row r="2424" s="35" customFormat="1" spans="3:30">
      <c r="C2424" s="38"/>
      <c r="F2424" s="52"/>
      <c r="G2424" s="52"/>
      <c r="P2424" s="37"/>
      <c r="Q2424" s="38"/>
      <c r="AC2424" s="39"/>
      <c r="AD2424" s="40"/>
    </row>
    <row r="2425" s="35" customFormat="1" spans="3:30">
      <c r="C2425" s="38"/>
      <c r="F2425" s="52"/>
      <c r="G2425" s="52"/>
      <c r="P2425" s="37"/>
      <c r="Q2425" s="38"/>
      <c r="AC2425" s="39"/>
      <c r="AD2425" s="40"/>
    </row>
    <row r="2426" s="35" customFormat="1" spans="3:30">
      <c r="C2426" s="38"/>
      <c r="F2426" s="52"/>
      <c r="G2426" s="52"/>
      <c r="P2426" s="37"/>
      <c r="Q2426" s="38"/>
      <c r="AC2426" s="39"/>
      <c r="AD2426" s="40"/>
    </row>
    <row r="2427" s="35" customFormat="1" spans="3:30">
      <c r="C2427" s="38"/>
      <c r="F2427" s="52"/>
      <c r="G2427" s="52"/>
      <c r="P2427" s="37"/>
      <c r="Q2427" s="38"/>
      <c r="AC2427" s="39"/>
      <c r="AD2427" s="40"/>
    </row>
    <row r="2428" s="35" customFormat="1" spans="3:30">
      <c r="C2428" s="38"/>
      <c r="F2428" s="52"/>
      <c r="G2428" s="52"/>
      <c r="P2428" s="37"/>
      <c r="Q2428" s="38"/>
      <c r="AC2428" s="39"/>
      <c r="AD2428" s="40"/>
    </row>
    <row r="2429" s="35" customFormat="1" spans="3:30">
      <c r="C2429" s="38"/>
      <c r="F2429" s="52"/>
      <c r="G2429" s="52"/>
      <c r="P2429" s="37"/>
      <c r="Q2429" s="38"/>
      <c r="AC2429" s="39"/>
      <c r="AD2429" s="40"/>
    </row>
    <row r="2430" s="35" customFormat="1" spans="3:30">
      <c r="C2430" s="38"/>
      <c r="F2430" s="52"/>
      <c r="G2430" s="52"/>
      <c r="P2430" s="37"/>
      <c r="Q2430" s="38"/>
      <c r="AC2430" s="39"/>
      <c r="AD2430" s="40"/>
    </row>
    <row r="2431" s="35" customFormat="1" spans="3:30">
      <c r="C2431" s="38"/>
      <c r="F2431" s="52"/>
      <c r="G2431" s="52"/>
      <c r="P2431" s="37"/>
      <c r="Q2431" s="38"/>
      <c r="AC2431" s="39"/>
      <c r="AD2431" s="40"/>
    </row>
    <row r="2432" s="35" customFormat="1" spans="3:30">
      <c r="C2432" s="38"/>
      <c r="F2432" s="52"/>
      <c r="G2432" s="52"/>
      <c r="P2432" s="37"/>
      <c r="Q2432" s="38"/>
      <c r="AC2432" s="39"/>
      <c r="AD2432" s="40"/>
    </row>
    <row r="2433" s="35" customFormat="1" spans="3:30">
      <c r="C2433" s="38"/>
      <c r="F2433" s="52"/>
      <c r="G2433" s="52"/>
      <c r="P2433" s="37"/>
      <c r="Q2433" s="38"/>
      <c r="AC2433" s="39"/>
      <c r="AD2433" s="40"/>
    </row>
    <row r="2434" s="35" customFormat="1" spans="3:30">
      <c r="C2434" s="38"/>
      <c r="F2434" s="52"/>
      <c r="G2434" s="52"/>
      <c r="P2434" s="37"/>
      <c r="Q2434" s="38"/>
      <c r="AC2434" s="39"/>
      <c r="AD2434" s="40"/>
    </row>
    <row r="2435" s="35" customFormat="1" spans="3:30">
      <c r="C2435" s="38"/>
      <c r="F2435" s="52"/>
      <c r="G2435" s="52"/>
      <c r="P2435" s="37"/>
      <c r="Q2435" s="38"/>
      <c r="AC2435" s="39"/>
      <c r="AD2435" s="40"/>
    </row>
    <row r="2436" s="35" customFormat="1" spans="3:30">
      <c r="C2436" s="38"/>
      <c r="F2436" s="52"/>
      <c r="G2436" s="52"/>
      <c r="P2436" s="37"/>
      <c r="Q2436" s="38"/>
      <c r="AC2436" s="39"/>
      <c r="AD2436" s="40"/>
    </row>
    <row r="2437" s="35" customFormat="1" spans="3:30">
      <c r="C2437" s="38"/>
      <c r="F2437" s="52"/>
      <c r="G2437" s="52"/>
      <c r="P2437" s="37"/>
      <c r="Q2437" s="38"/>
      <c r="AC2437" s="39"/>
      <c r="AD2437" s="40"/>
    </row>
    <row r="2438" s="35" customFormat="1" spans="3:30">
      <c r="C2438" s="38"/>
      <c r="F2438" s="52"/>
      <c r="G2438" s="52"/>
      <c r="P2438" s="37"/>
      <c r="Q2438" s="38"/>
      <c r="AC2438" s="39"/>
      <c r="AD2438" s="40"/>
    </row>
    <row r="2439" s="35" customFormat="1" spans="3:30">
      <c r="C2439" s="38"/>
      <c r="F2439" s="52"/>
      <c r="G2439" s="52"/>
      <c r="P2439" s="37"/>
      <c r="Q2439" s="38"/>
      <c r="AC2439" s="39"/>
      <c r="AD2439" s="40"/>
    </row>
    <row r="2440" s="35" customFormat="1" spans="3:30">
      <c r="C2440" s="38"/>
      <c r="F2440" s="52"/>
      <c r="G2440" s="52"/>
      <c r="P2440" s="37"/>
      <c r="Q2440" s="38"/>
      <c r="AC2440" s="39"/>
      <c r="AD2440" s="40"/>
    </row>
    <row r="2441" s="35" customFormat="1" spans="3:30">
      <c r="C2441" s="38"/>
      <c r="F2441" s="52"/>
      <c r="G2441" s="52"/>
      <c r="P2441" s="37"/>
      <c r="Q2441" s="38"/>
      <c r="AC2441" s="39"/>
      <c r="AD2441" s="40"/>
    </row>
    <row r="2442" s="35" customFormat="1" spans="3:30">
      <c r="C2442" s="38"/>
      <c r="F2442" s="52"/>
      <c r="G2442" s="52"/>
      <c r="P2442" s="37"/>
      <c r="Q2442" s="38"/>
      <c r="AC2442" s="39"/>
      <c r="AD2442" s="40"/>
    </row>
    <row r="2443" s="35" customFormat="1" spans="3:30">
      <c r="C2443" s="38"/>
      <c r="F2443" s="52"/>
      <c r="G2443" s="52"/>
      <c r="P2443" s="37"/>
      <c r="Q2443" s="38"/>
      <c r="AC2443" s="39"/>
      <c r="AD2443" s="40"/>
    </row>
    <row r="2444" s="35" customFormat="1" spans="3:30">
      <c r="C2444" s="38"/>
      <c r="F2444" s="52"/>
      <c r="G2444" s="52"/>
      <c r="P2444" s="37"/>
      <c r="Q2444" s="38"/>
      <c r="AC2444" s="39"/>
      <c r="AD2444" s="40"/>
    </row>
    <row r="2445" s="35" customFormat="1" spans="3:30">
      <c r="C2445" s="38"/>
      <c r="F2445" s="52"/>
      <c r="G2445" s="52"/>
      <c r="P2445" s="37"/>
      <c r="Q2445" s="38"/>
      <c r="AC2445" s="39"/>
      <c r="AD2445" s="40"/>
    </row>
    <row r="2446" s="35" customFormat="1" spans="3:30">
      <c r="C2446" s="38"/>
      <c r="F2446" s="52"/>
      <c r="G2446" s="52"/>
      <c r="P2446" s="37"/>
      <c r="Q2446" s="38"/>
      <c r="AC2446" s="39"/>
      <c r="AD2446" s="40"/>
    </row>
    <row r="2447" s="35" customFormat="1" spans="3:30">
      <c r="C2447" s="38"/>
      <c r="F2447" s="52"/>
      <c r="G2447" s="52"/>
      <c r="P2447" s="37"/>
      <c r="Q2447" s="38"/>
      <c r="AC2447" s="39"/>
      <c r="AD2447" s="40"/>
    </row>
    <row r="2448" s="35" customFormat="1" spans="3:30">
      <c r="C2448" s="38"/>
      <c r="F2448" s="52"/>
      <c r="G2448" s="52"/>
      <c r="P2448" s="37"/>
      <c r="Q2448" s="38"/>
      <c r="AC2448" s="39"/>
      <c r="AD2448" s="40"/>
    </row>
    <row r="2449" s="35" customFormat="1" spans="3:30">
      <c r="C2449" s="38"/>
      <c r="F2449" s="52"/>
      <c r="G2449" s="52"/>
      <c r="P2449" s="37"/>
      <c r="Q2449" s="38"/>
      <c r="AC2449" s="39"/>
      <c r="AD2449" s="40"/>
    </row>
    <row r="2450" s="35" customFormat="1" spans="3:30">
      <c r="C2450" s="38"/>
      <c r="F2450" s="52"/>
      <c r="G2450" s="52"/>
      <c r="P2450" s="37"/>
      <c r="Q2450" s="38"/>
      <c r="AC2450" s="39"/>
      <c r="AD2450" s="40"/>
    </row>
    <row r="2451" s="35" customFormat="1" spans="3:30">
      <c r="C2451" s="38"/>
      <c r="F2451" s="52"/>
      <c r="G2451" s="52"/>
      <c r="P2451" s="37"/>
      <c r="Q2451" s="38"/>
      <c r="AC2451" s="39"/>
      <c r="AD2451" s="40"/>
    </row>
    <row r="2452" s="35" customFormat="1" spans="3:30">
      <c r="C2452" s="38"/>
      <c r="F2452" s="52"/>
      <c r="G2452" s="52"/>
      <c r="P2452" s="37"/>
      <c r="Q2452" s="38"/>
      <c r="AC2452" s="39"/>
      <c r="AD2452" s="40"/>
    </row>
    <row r="2453" s="35" customFormat="1" spans="3:30">
      <c r="C2453" s="38"/>
      <c r="F2453" s="52"/>
      <c r="G2453" s="52"/>
      <c r="P2453" s="37"/>
      <c r="Q2453" s="38"/>
      <c r="AC2453" s="39"/>
      <c r="AD2453" s="40"/>
    </row>
    <row r="2454" s="35" customFormat="1" spans="3:30">
      <c r="C2454" s="38"/>
      <c r="F2454" s="52"/>
      <c r="G2454" s="52"/>
      <c r="P2454" s="37"/>
      <c r="Q2454" s="38"/>
      <c r="AC2454" s="39"/>
      <c r="AD2454" s="40"/>
    </row>
    <row r="2455" s="35" customFormat="1" spans="3:30">
      <c r="C2455" s="38"/>
      <c r="F2455" s="52"/>
      <c r="G2455" s="52"/>
      <c r="P2455" s="37"/>
      <c r="Q2455" s="38"/>
      <c r="AC2455" s="39"/>
      <c r="AD2455" s="40"/>
    </row>
    <row r="2456" s="35" customFormat="1" spans="3:30">
      <c r="C2456" s="38"/>
      <c r="F2456" s="52"/>
      <c r="G2456" s="52"/>
      <c r="P2456" s="37"/>
      <c r="Q2456" s="38"/>
      <c r="AC2456" s="39"/>
      <c r="AD2456" s="40"/>
    </row>
    <row r="2457" s="35" customFormat="1" spans="3:30">
      <c r="C2457" s="38"/>
      <c r="F2457" s="52"/>
      <c r="G2457" s="52"/>
      <c r="P2457" s="37"/>
      <c r="Q2457" s="38"/>
      <c r="AC2457" s="39"/>
      <c r="AD2457" s="40"/>
    </row>
    <row r="2458" s="35" customFormat="1" spans="3:30">
      <c r="C2458" s="38"/>
      <c r="F2458" s="52"/>
      <c r="G2458" s="52"/>
      <c r="P2458" s="37"/>
      <c r="Q2458" s="38"/>
      <c r="AC2458" s="39"/>
      <c r="AD2458" s="40"/>
    </row>
    <row r="2459" s="35" customFormat="1" spans="3:30">
      <c r="C2459" s="38"/>
      <c r="F2459" s="52"/>
      <c r="G2459" s="52"/>
      <c r="P2459" s="37"/>
      <c r="Q2459" s="38"/>
      <c r="AC2459" s="39"/>
      <c r="AD2459" s="40"/>
    </row>
    <row r="2460" s="35" customFormat="1" spans="3:30">
      <c r="C2460" s="38"/>
      <c r="F2460" s="52"/>
      <c r="G2460" s="52"/>
      <c r="P2460" s="37"/>
      <c r="Q2460" s="38"/>
      <c r="AC2460" s="39"/>
      <c r="AD2460" s="40"/>
    </row>
    <row r="2461" s="35" customFormat="1" spans="3:30">
      <c r="C2461" s="38"/>
      <c r="F2461" s="52"/>
      <c r="G2461" s="52"/>
      <c r="P2461" s="37"/>
      <c r="Q2461" s="38"/>
      <c r="AC2461" s="39"/>
      <c r="AD2461" s="40"/>
    </row>
    <row r="2462" s="35" customFormat="1" spans="3:30">
      <c r="C2462" s="38"/>
      <c r="F2462" s="52"/>
      <c r="G2462" s="52"/>
      <c r="P2462" s="37"/>
      <c r="Q2462" s="38"/>
      <c r="AC2462" s="39"/>
      <c r="AD2462" s="40"/>
    </row>
    <row r="2463" s="35" customFormat="1" spans="3:30">
      <c r="C2463" s="38"/>
      <c r="F2463" s="52"/>
      <c r="G2463" s="52"/>
      <c r="P2463" s="37"/>
      <c r="Q2463" s="38"/>
      <c r="AC2463" s="39"/>
      <c r="AD2463" s="40"/>
    </row>
    <row r="2464" s="35" customFormat="1" spans="3:30">
      <c r="C2464" s="38"/>
      <c r="F2464" s="52"/>
      <c r="G2464" s="52"/>
      <c r="P2464" s="37"/>
      <c r="Q2464" s="38"/>
      <c r="AC2464" s="39"/>
      <c r="AD2464" s="40"/>
    </row>
    <row r="2465" s="35" customFormat="1" spans="3:30">
      <c r="C2465" s="38"/>
      <c r="F2465" s="52"/>
      <c r="G2465" s="52"/>
      <c r="P2465" s="37"/>
      <c r="Q2465" s="38"/>
      <c r="AC2465" s="39"/>
      <c r="AD2465" s="40"/>
    </row>
    <row r="2466" s="35" customFormat="1" spans="3:30">
      <c r="C2466" s="38"/>
      <c r="F2466" s="52"/>
      <c r="G2466" s="52"/>
      <c r="P2466" s="37"/>
      <c r="Q2466" s="38"/>
      <c r="AC2466" s="39"/>
      <c r="AD2466" s="40"/>
    </row>
    <row r="2467" s="35" customFormat="1" spans="3:30">
      <c r="C2467" s="38"/>
      <c r="F2467" s="52"/>
      <c r="G2467" s="52"/>
      <c r="P2467" s="37"/>
      <c r="Q2467" s="38"/>
      <c r="AC2467" s="39"/>
      <c r="AD2467" s="40"/>
    </row>
    <row r="2468" s="35" customFormat="1" spans="3:30">
      <c r="C2468" s="38"/>
      <c r="F2468" s="52"/>
      <c r="G2468" s="52"/>
      <c r="P2468" s="37"/>
      <c r="Q2468" s="38"/>
      <c r="AC2468" s="39"/>
      <c r="AD2468" s="40"/>
    </row>
    <row r="2469" s="35" customFormat="1" spans="3:30">
      <c r="C2469" s="38"/>
      <c r="F2469" s="52"/>
      <c r="G2469" s="52"/>
      <c r="P2469" s="37"/>
      <c r="Q2469" s="38"/>
      <c r="AC2469" s="39"/>
      <c r="AD2469" s="40"/>
    </row>
    <row r="2470" s="35" customFormat="1" spans="3:30">
      <c r="C2470" s="38"/>
      <c r="F2470" s="52"/>
      <c r="G2470" s="52"/>
      <c r="P2470" s="37"/>
      <c r="Q2470" s="38"/>
      <c r="AC2470" s="39"/>
      <c r="AD2470" s="40"/>
    </row>
    <row r="2471" s="35" customFormat="1" spans="3:30">
      <c r="C2471" s="38"/>
      <c r="F2471" s="52"/>
      <c r="G2471" s="52"/>
      <c r="P2471" s="37"/>
      <c r="Q2471" s="38"/>
      <c r="AC2471" s="39"/>
      <c r="AD2471" s="40"/>
    </row>
    <row r="2472" s="35" customFormat="1" spans="3:30">
      <c r="C2472" s="38"/>
      <c r="F2472" s="52"/>
      <c r="G2472" s="52"/>
      <c r="P2472" s="37"/>
      <c r="Q2472" s="38"/>
      <c r="AC2472" s="39"/>
      <c r="AD2472" s="40"/>
    </row>
    <row r="2473" s="35" customFormat="1" spans="3:30">
      <c r="C2473" s="38"/>
      <c r="F2473" s="52"/>
      <c r="G2473" s="52"/>
      <c r="P2473" s="37"/>
      <c r="Q2473" s="38"/>
      <c r="AC2473" s="39"/>
      <c r="AD2473" s="40"/>
    </row>
    <row r="2474" s="35" customFormat="1" spans="3:30">
      <c r="C2474" s="38"/>
      <c r="F2474" s="52"/>
      <c r="G2474" s="52"/>
      <c r="P2474" s="37"/>
      <c r="Q2474" s="38"/>
      <c r="AC2474" s="39"/>
      <c r="AD2474" s="40"/>
    </row>
    <row r="2475" s="35" customFormat="1" spans="3:30">
      <c r="C2475" s="38"/>
      <c r="F2475" s="52"/>
      <c r="G2475" s="52"/>
      <c r="P2475" s="37"/>
      <c r="Q2475" s="38"/>
      <c r="AC2475" s="39"/>
      <c r="AD2475" s="40"/>
    </row>
    <row r="2476" s="35" customFormat="1" spans="3:30">
      <c r="C2476" s="38"/>
      <c r="F2476" s="52"/>
      <c r="G2476" s="52"/>
      <c r="P2476" s="37"/>
      <c r="Q2476" s="38"/>
      <c r="AC2476" s="39"/>
      <c r="AD2476" s="40"/>
    </row>
    <row r="2477" s="35" customFormat="1" spans="3:30">
      <c r="C2477" s="38"/>
      <c r="F2477" s="52"/>
      <c r="G2477" s="52"/>
      <c r="P2477" s="37"/>
      <c r="Q2477" s="38"/>
      <c r="AC2477" s="39"/>
      <c r="AD2477" s="40"/>
    </row>
    <row r="2478" s="35" customFormat="1" spans="3:30">
      <c r="C2478" s="38"/>
      <c r="F2478" s="52"/>
      <c r="G2478" s="52"/>
      <c r="P2478" s="37"/>
      <c r="Q2478" s="38"/>
      <c r="AC2478" s="39"/>
      <c r="AD2478" s="40"/>
    </row>
    <row r="2479" s="35" customFormat="1" spans="3:30">
      <c r="C2479" s="38"/>
      <c r="F2479" s="52"/>
      <c r="G2479" s="52"/>
      <c r="P2479" s="37"/>
      <c r="Q2479" s="38"/>
      <c r="AC2479" s="39"/>
      <c r="AD2479" s="40"/>
    </row>
    <row r="2480" s="35" customFormat="1" spans="3:30">
      <c r="C2480" s="38"/>
      <c r="F2480" s="52"/>
      <c r="G2480" s="52"/>
      <c r="P2480" s="37"/>
      <c r="Q2480" s="38"/>
      <c r="AC2480" s="39"/>
      <c r="AD2480" s="40"/>
    </row>
    <row r="2481" s="35" customFormat="1" spans="3:30">
      <c r="C2481" s="38"/>
      <c r="F2481" s="52"/>
      <c r="G2481" s="52"/>
      <c r="P2481" s="37"/>
      <c r="Q2481" s="38"/>
      <c r="AC2481" s="39"/>
      <c r="AD2481" s="40"/>
    </row>
    <row r="2482" s="35" customFormat="1" spans="3:30">
      <c r="C2482" s="38"/>
      <c r="F2482" s="52"/>
      <c r="G2482" s="52"/>
      <c r="P2482" s="37"/>
      <c r="Q2482" s="38"/>
      <c r="AC2482" s="39"/>
      <c r="AD2482" s="40"/>
    </row>
    <row r="2483" s="35" customFormat="1" spans="3:30">
      <c r="C2483" s="38"/>
      <c r="F2483" s="52"/>
      <c r="G2483" s="52"/>
      <c r="P2483" s="37"/>
      <c r="Q2483" s="38"/>
      <c r="AC2483" s="39"/>
      <c r="AD2483" s="40"/>
    </row>
    <row r="2484" s="35" customFormat="1" spans="3:30">
      <c r="C2484" s="38"/>
      <c r="F2484" s="52"/>
      <c r="G2484" s="52"/>
      <c r="P2484" s="37"/>
      <c r="Q2484" s="38"/>
      <c r="AC2484" s="39"/>
      <c r="AD2484" s="40"/>
    </row>
    <row r="2485" s="35" customFormat="1" spans="3:30">
      <c r="C2485" s="38"/>
      <c r="F2485" s="52"/>
      <c r="G2485" s="52"/>
      <c r="P2485" s="37"/>
      <c r="Q2485" s="38"/>
      <c r="AC2485" s="39"/>
      <c r="AD2485" s="40"/>
    </row>
    <row r="2486" s="35" customFormat="1" spans="3:30">
      <c r="C2486" s="38"/>
      <c r="F2486" s="52"/>
      <c r="G2486" s="52"/>
      <c r="P2486" s="37"/>
      <c r="Q2486" s="38"/>
      <c r="AC2486" s="39"/>
      <c r="AD2486" s="40"/>
    </row>
    <row r="2487" s="35" customFormat="1" spans="3:30">
      <c r="C2487" s="38"/>
      <c r="F2487" s="52"/>
      <c r="G2487" s="52"/>
      <c r="P2487" s="37"/>
      <c r="Q2487" s="38"/>
      <c r="AC2487" s="39"/>
      <c r="AD2487" s="40"/>
    </row>
    <row r="2488" s="35" customFormat="1" spans="3:30">
      <c r="C2488" s="38"/>
      <c r="F2488" s="52"/>
      <c r="G2488" s="52"/>
      <c r="P2488" s="37"/>
      <c r="Q2488" s="38"/>
      <c r="AC2488" s="39"/>
      <c r="AD2488" s="40"/>
    </row>
    <row r="2489" s="35" customFormat="1" spans="3:30">
      <c r="C2489" s="38"/>
      <c r="F2489" s="52"/>
      <c r="G2489" s="52"/>
      <c r="P2489" s="37"/>
      <c r="Q2489" s="38"/>
      <c r="AC2489" s="39"/>
      <c r="AD2489" s="40"/>
    </row>
    <row r="2490" s="35" customFormat="1" spans="3:30">
      <c r="C2490" s="38"/>
      <c r="F2490" s="52"/>
      <c r="G2490" s="52"/>
      <c r="P2490" s="37"/>
      <c r="Q2490" s="38"/>
      <c r="AC2490" s="39"/>
      <c r="AD2490" s="40"/>
    </row>
    <row r="2491" s="35" customFormat="1" spans="3:30">
      <c r="C2491" s="38"/>
      <c r="F2491" s="52"/>
      <c r="G2491" s="52"/>
      <c r="P2491" s="37"/>
      <c r="Q2491" s="38"/>
      <c r="AC2491" s="39"/>
      <c r="AD2491" s="40"/>
    </row>
    <row r="2492" s="35" customFormat="1" spans="3:30">
      <c r="C2492" s="38"/>
      <c r="F2492" s="52"/>
      <c r="G2492" s="52"/>
      <c r="P2492" s="37"/>
      <c r="Q2492" s="38"/>
      <c r="AC2492" s="39"/>
      <c r="AD2492" s="40"/>
    </row>
    <row r="2493" s="35" customFormat="1" spans="3:30">
      <c r="C2493" s="38"/>
      <c r="F2493" s="52"/>
      <c r="G2493" s="52"/>
      <c r="P2493" s="37"/>
      <c r="Q2493" s="38"/>
      <c r="AC2493" s="39"/>
      <c r="AD2493" s="40"/>
    </row>
    <row r="2494" s="35" customFormat="1" spans="3:30">
      <c r="C2494" s="38"/>
      <c r="F2494" s="52"/>
      <c r="G2494" s="52"/>
      <c r="P2494" s="37"/>
      <c r="Q2494" s="38"/>
      <c r="AC2494" s="39"/>
      <c r="AD2494" s="40"/>
    </row>
    <row r="2495" s="35" customFormat="1" spans="3:30">
      <c r="C2495" s="38"/>
      <c r="F2495" s="52"/>
      <c r="G2495" s="52"/>
      <c r="P2495" s="37"/>
      <c r="Q2495" s="38"/>
      <c r="AC2495" s="39"/>
      <c r="AD2495" s="40"/>
    </row>
    <row r="2496" s="35" customFormat="1" spans="3:30">
      <c r="C2496" s="38"/>
      <c r="F2496" s="52"/>
      <c r="G2496" s="52"/>
      <c r="P2496" s="37"/>
      <c r="Q2496" s="38"/>
      <c r="AC2496" s="39"/>
      <c r="AD2496" s="40"/>
    </row>
    <row r="2497" s="35" customFormat="1" spans="3:30">
      <c r="C2497" s="38"/>
      <c r="F2497" s="52"/>
      <c r="G2497" s="52"/>
      <c r="P2497" s="37"/>
      <c r="Q2497" s="38"/>
      <c r="AC2497" s="39"/>
      <c r="AD2497" s="40"/>
    </row>
    <row r="2498" s="35" customFormat="1" spans="3:30">
      <c r="C2498" s="38"/>
      <c r="F2498" s="52"/>
      <c r="G2498" s="52"/>
      <c r="P2498" s="37"/>
      <c r="Q2498" s="38"/>
      <c r="AC2498" s="39"/>
      <c r="AD2498" s="40"/>
    </row>
    <row r="2499" s="35" customFormat="1" spans="3:30">
      <c r="C2499" s="38"/>
      <c r="F2499" s="52"/>
      <c r="G2499" s="52"/>
      <c r="P2499" s="37"/>
      <c r="Q2499" s="38"/>
      <c r="AC2499" s="39"/>
      <c r="AD2499" s="40"/>
    </row>
    <row r="2500" s="35" customFormat="1" spans="3:30">
      <c r="C2500" s="38"/>
      <c r="F2500" s="52"/>
      <c r="G2500" s="52"/>
      <c r="P2500" s="37"/>
      <c r="Q2500" s="38"/>
      <c r="AC2500" s="39"/>
      <c r="AD2500" s="40"/>
    </row>
    <row r="2501" s="35" customFormat="1" spans="3:30">
      <c r="C2501" s="38"/>
      <c r="F2501" s="52"/>
      <c r="G2501" s="52"/>
      <c r="P2501" s="37"/>
      <c r="Q2501" s="38"/>
      <c r="AC2501" s="39"/>
      <c r="AD2501" s="40"/>
    </row>
    <row r="2502" s="35" customFormat="1" spans="3:30">
      <c r="C2502" s="38"/>
      <c r="F2502" s="52"/>
      <c r="G2502" s="52"/>
      <c r="P2502" s="37"/>
      <c r="Q2502" s="38"/>
      <c r="AC2502" s="39"/>
      <c r="AD2502" s="40"/>
    </row>
    <row r="2503" s="35" customFormat="1" spans="3:30">
      <c r="C2503" s="38"/>
      <c r="F2503" s="52"/>
      <c r="G2503" s="52"/>
      <c r="P2503" s="37"/>
      <c r="Q2503" s="38"/>
      <c r="AC2503" s="39"/>
      <c r="AD2503" s="40"/>
    </row>
    <row r="2504" s="35" customFormat="1" spans="3:30">
      <c r="C2504" s="38"/>
      <c r="F2504" s="52"/>
      <c r="G2504" s="52"/>
      <c r="P2504" s="37"/>
      <c r="Q2504" s="38"/>
      <c r="AC2504" s="39"/>
      <c r="AD2504" s="40"/>
    </row>
    <row r="2505" s="35" customFormat="1" spans="3:30">
      <c r="C2505" s="38"/>
      <c r="F2505" s="52"/>
      <c r="G2505" s="52"/>
      <c r="P2505" s="37"/>
      <c r="Q2505" s="38"/>
      <c r="AC2505" s="39"/>
      <c r="AD2505" s="40"/>
    </row>
    <row r="2506" s="35" customFormat="1" spans="3:30">
      <c r="C2506" s="38"/>
      <c r="F2506" s="52"/>
      <c r="G2506" s="52"/>
      <c r="P2506" s="37"/>
      <c r="Q2506" s="38"/>
      <c r="AC2506" s="39"/>
      <c r="AD2506" s="40"/>
    </row>
    <row r="2507" s="35" customFormat="1" spans="3:30">
      <c r="C2507" s="38"/>
      <c r="F2507" s="52"/>
      <c r="G2507" s="52"/>
      <c r="P2507" s="37"/>
      <c r="Q2507" s="38"/>
      <c r="AC2507" s="39"/>
      <c r="AD2507" s="40"/>
    </row>
    <row r="2508" s="35" customFormat="1" spans="3:30">
      <c r="C2508" s="38"/>
      <c r="F2508" s="52"/>
      <c r="G2508" s="52"/>
      <c r="P2508" s="37"/>
      <c r="Q2508" s="38"/>
      <c r="AC2508" s="39"/>
      <c r="AD2508" s="40"/>
    </row>
    <row r="2509" s="35" customFormat="1" spans="3:30">
      <c r="C2509" s="38"/>
      <c r="F2509" s="52"/>
      <c r="G2509" s="52"/>
      <c r="P2509" s="37"/>
      <c r="Q2509" s="38"/>
      <c r="AC2509" s="39"/>
      <c r="AD2509" s="40"/>
    </row>
    <row r="2510" s="35" customFormat="1" spans="3:30">
      <c r="C2510" s="38"/>
      <c r="F2510" s="52"/>
      <c r="G2510" s="52"/>
      <c r="P2510" s="37"/>
      <c r="Q2510" s="38"/>
      <c r="AC2510" s="39"/>
      <c r="AD2510" s="40"/>
    </row>
    <row r="2511" s="35" customFormat="1" spans="3:30">
      <c r="C2511" s="38"/>
      <c r="F2511" s="52"/>
      <c r="G2511" s="52"/>
      <c r="P2511" s="37"/>
      <c r="Q2511" s="38"/>
      <c r="AC2511" s="39"/>
      <c r="AD2511" s="40"/>
    </row>
    <row r="2512" s="35" customFormat="1" spans="3:30">
      <c r="C2512" s="38"/>
      <c r="F2512" s="52"/>
      <c r="G2512" s="52"/>
      <c r="P2512" s="37"/>
      <c r="Q2512" s="38"/>
      <c r="AC2512" s="39"/>
      <c r="AD2512" s="40"/>
    </row>
    <row r="2513" s="35" customFormat="1" spans="3:30">
      <c r="C2513" s="38"/>
      <c r="F2513" s="52"/>
      <c r="G2513" s="52"/>
      <c r="P2513" s="37"/>
      <c r="Q2513" s="38"/>
      <c r="AC2513" s="39"/>
      <c r="AD2513" s="40"/>
    </row>
    <row r="2514" s="35" customFormat="1" spans="3:30">
      <c r="C2514" s="38"/>
      <c r="F2514" s="52"/>
      <c r="G2514" s="52"/>
      <c r="P2514" s="37"/>
      <c r="Q2514" s="38"/>
      <c r="AC2514" s="39"/>
      <c r="AD2514" s="40"/>
    </row>
    <row r="2515" s="35" customFormat="1" spans="3:30">
      <c r="C2515" s="38"/>
      <c r="F2515" s="52"/>
      <c r="G2515" s="52"/>
      <c r="P2515" s="37"/>
      <c r="Q2515" s="38"/>
      <c r="AC2515" s="39"/>
      <c r="AD2515" s="40"/>
    </row>
    <row r="2516" s="35" customFormat="1" spans="3:30">
      <c r="C2516" s="38"/>
      <c r="F2516" s="52"/>
      <c r="G2516" s="52"/>
      <c r="P2516" s="37"/>
      <c r="Q2516" s="38"/>
      <c r="AC2516" s="39"/>
      <c r="AD2516" s="40"/>
    </row>
    <row r="2517" s="35" customFormat="1" spans="3:30">
      <c r="C2517" s="38"/>
      <c r="F2517" s="52"/>
      <c r="G2517" s="52"/>
      <c r="P2517" s="37"/>
      <c r="Q2517" s="38"/>
      <c r="AC2517" s="39"/>
      <c r="AD2517" s="40"/>
    </row>
    <row r="2518" s="35" customFormat="1" spans="3:30">
      <c r="C2518" s="38"/>
      <c r="F2518" s="52"/>
      <c r="G2518" s="52"/>
      <c r="P2518" s="37"/>
      <c r="Q2518" s="38"/>
      <c r="AC2518" s="39"/>
      <c r="AD2518" s="40"/>
    </row>
    <row r="2519" s="35" customFormat="1" spans="3:30">
      <c r="C2519" s="38"/>
      <c r="F2519" s="52"/>
      <c r="G2519" s="52"/>
      <c r="P2519" s="37"/>
      <c r="Q2519" s="38"/>
      <c r="AC2519" s="39"/>
      <c r="AD2519" s="40"/>
    </row>
    <row r="2520" s="35" customFormat="1" spans="3:30">
      <c r="C2520" s="38"/>
      <c r="F2520" s="52"/>
      <c r="G2520" s="52"/>
      <c r="P2520" s="37"/>
      <c r="Q2520" s="38"/>
      <c r="AC2520" s="39"/>
      <c r="AD2520" s="40"/>
    </row>
    <row r="2521" s="35" customFormat="1" spans="3:30">
      <c r="C2521" s="38"/>
      <c r="F2521" s="52"/>
      <c r="G2521" s="52"/>
      <c r="P2521" s="37"/>
      <c r="Q2521" s="38"/>
      <c r="AC2521" s="39"/>
      <c r="AD2521" s="40"/>
    </row>
    <row r="2522" s="35" customFormat="1" spans="3:30">
      <c r="C2522" s="38"/>
      <c r="F2522" s="52"/>
      <c r="G2522" s="52"/>
      <c r="P2522" s="37"/>
      <c r="Q2522" s="38"/>
      <c r="AC2522" s="39"/>
      <c r="AD2522" s="40"/>
    </row>
    <row r="2523" s="35" customFormat="1" spans="3:30">
      <c r="C2523" s="38"/>
      <c r="F2523" s="52"/>
      <c r="G2523" s="52"/>
      <c r="P2523" s="37"/>
      <c r="Q2523" s="38"/>
      <c r="AC2523" s="39"/>
      <c r="AD2523" s="40"/>
    </row>
    <row r="2524" s="35" customFormat="1" spans="3:30">
      <c r="C2524" s="38"/>
      <c r="F2524" s="52"/>
      <c r="G2524" s="52"/>
      <c r="P2524" s="37"/>
      <c r="Q2524" s="38"/>
      <c r="AC2524" s="39"/>
      <c r="AD2524" s="40"/>
    </row>
    <row r="2525" s="35" customFormat="1" spans="3:30">
      <c r="C2525" s="38"/>
      <c r="F2525" s="52"/>
      <c r="G2525" s="52"/>
      <c r="P2525" s="37"/>
      <c r="Q2525" s="38"/>
      <c r="AC2525" s="39"/>
      <c r="AD2525" s="40"/>
    </row>
    <row r="2526" s="35" customFormat="1" spans="3:30">
      <c r="C2526" s="38"/>
      <c r="F2526" s="52"/>
      <c r="G2526" s="52"/>
      <c r="P2526" s="37"/>
      <c r="Q2526" s="38"/>
      <c r="AC2526" s="39"/>
      <c r="AD2526" s="40"/>
    </row>
    <row r="2527" s="35" customFormat="1" spans="3:30">
      <c r="C2527" s="38"/>
      <c r="F2527" s="52"/>
      <c r="G2527" s="52"/>
      <c r="P2527" s="37"/>
      <c r="Q2527" s="38"/>
      <c r="AC2527" s="39"/>
      <c r="AD2527" s="40"/>
    </row>
    <row r="2528" s="35" customFormat="1" spans="3:30">
      <c r="C2528" s="38"/>
      <c r="F2528" s="52"/>
      <c r="G2528" s="52"/>
      <c r="P2528" s="37"/>
      <c r="Q2528" s="38"/>
      <c r="AC2528" s="39"/>
      <c r="AD2528" s="40"/>
    </row>
    <row r="2529" s="35" customFormat="1" spans="3:30">
      <c r="C2529" s="38"/>
      <c r="F2529" s="52"/>
      <c r="G2529" s="52"/>
      <c r="P2529" s="37"/>
      <c r="Q2529" s="38"/>
      <c r="AC2529" s="39"/>
      <c r="AD2529" s="40"/>
    </row>
    <row r="2530" s="35" customFormat="1" spans="3:30">
      <c r="C2530" s="38"/>
      <c r="F2530" s="52"/>
      <c r="G2530" s="52"/>
      <c r="P2530" s="37"/>
      <c r="Q2530" s="38"/>
      <c r="AC2530" s="39"/>
      <c r="AD2530" s="40"/>
    </row>
    <row r="2531" s="35" customFormat="1" spans="3:30">
      <c r="C2531" s="38"/>
      <c r="F2531" s="52"/>
      <c r="G2531" s="52"/>
      <c r="P2531" s="37"/>
      <c r="Q2531" s="38"/>
      <c r="AC2531" s="39"/>
      <c r="AD2531" s="40"/>
    </row>
    <row r="2532" s="35" customFormat="1" spans="3:30">
      <c r="C2532" s="38"/>
      <c r="F2532" s="52"/>
      <c r="G2532" s="52"/>
      <c r="P2532" s="37"/>
      <c r="Q2532" s="38"/>
      <c r="AC2532" s="39"/>
      <c r="AD2532" s="40"/>
    </row>
    <row r="2533" s="35" customFormat="1" spans="3:30">
      <c r="C2533" s="38"/>
      <c r="F2533" s="52"/>
      <c r="G2533" s="52"/>
      <c r="P2533" s="37"/>
      <c r="Q2533" s="38"/>
      <c r="AC2533" s="39"/>
      <c r="AD2533" s="40"/>
    </row>
    <row r="2534" s="35" customFormat="1" spans="3:30">
      <c r="C2534" s="38"/>
      <c r="F2534" s="52"/>
      <c r="G2534" s="52"/>
      <c r="P2534" s="37"/>
      <c r="Q2534" s="38"/>
      <c r="AC2534" s="39"/>
      <c r="AD2534" s="40"/>
    </row>
    <row r="2535" s="35" customFormat="1" spans="3:30">
      <c r="C2535" s="38"/>
      <c r="F2535" s="52"/>
      <c r="G2535" s="52"/>
      <c r="P2535" s="37"/>
      <c r="Q2535" s="38"/>
      <c r="AC2535" s="39"/>
      <c r="AD2535" s="40"/>
    </row>
    <row r="2536" s="35" customFormat="1" spans="3:30">
      <c r="C2536" s="38"/>
      <c r="F2536" s="52"/>
      <c r="G2536" s="52"/>
      <c r="P2536" s="37"/>
      <c r="Q2536" s="38"/>
      <c r="AC2536" s="39"/>
      <c r="AD2536" s="40"/>
    </row>
    <row r="2537" s="35" customFormat="1" spans="3:30">
      <c r="C2537" s="38"/>
      <c r="F2537" s="52"/>
      <c r="G2537" s="52"/>
      <c r="P2537" s="37"/>
      <c r="Q2537" s="38"/>
      <c r="AC2537" s="39"/>
      <c r="AD2537" s="40"/>
    </row>
    <row r="2538" s="35" customFormat="1" spans="3:30">
      <c r="C2538" s="38"/>
      <c r="F2538" s="52"/>
      <c r="G2538" s="52"/>
      <c r="P2538" s="37"/>
      <c r="Q2538" s="38"/>
      <c r="AC2538" s="39"/>
      <c r="AD2538" s="40"/>
    </row>
    <row r="2539" s="35" customFormat="1" spans="3:30">
      <c r="C2539" s="38"/>
      <c r="F2539" s="52"/>
      <c r="G2539" s="52"/>
      <c r="P2539" s="37"/>
      <c r="Q2539" s="38"/>
      <c r="AC2539" s="39"/>
      <c r="AD2539" s="40"/>
    </row>
    <row r="2540" s="35" customFormat="1" spans="3:30">
      <c r="C2540" s="38"/>
      <c r="F2540" s="52"/>
      <c r="G2540" s="52"/>
      <c r="P2540" s="37"/>
      <c r="Q2540" s="38"/>
      <c r="AC2540" s="39"/>
      <c r="AD2540" s="40"/>
    </row>
    <row r="2541" s="35" customFormat="1" spans="3:30">
      <c r="C2541" s="38"/>
      <c r="F2541" s="52"/>
      <c r="G2541" s="52"/>
      <c r="P2541" s="37"/>
      <c r="Q2541" s="38"/>
      <c r="AC2541" s="39"/>
      <c r="AD2541" s="40"/>
    </row>
    <row r="2542" s="35" customFormat="1" spans="3:30">
      <c r="C2542" s="38"/>
      <c r="F2542" s="52"/>
      <c r="G2542" s="52"/>
      <c r="P2542" s="37"/>
      <c r="Q2542" s="38"/>
      <c r="AC2542" s="39"/>
      <c r="AD2542" s="40"/>
    </row>
    <row r="2543" s="35" customFormat="1" spans="3:30">
      <c r="C2543" s="38"/>
      <c r="F2543" s="52"/>
      <c r="G2543" s="52"/>
      <c r="P2543" s="37"/>
      <c r="Q2543" s="38"/>
      <c r="AC2543" s="39"/>
      <c r="AD2543" s="40"/>
    </row>
    <row r="2544" s="35" customFormat="1" spans="3:30">
      <c r="C2544" s="38"/>
      <c r="F2544" s="52"/>
      <c r="G2544" s="52"/>
      <c r="P2544" s="37"/>
      <c r="Q2544" s="38"/>
      <c r="AC2544" s="39"/>
      <c r="AD2544" s="40"/>
    </row>
    <row r="2545" s="35" customFormat="1" spans="3:30">
      <c r="C2545" s="38"/>
      <c r="F2545" s="52"/>
      <c r="G2545" s="52"/>
      <c r="P2545" s="37"/>
      <c r="Q2545" s="38"/>
      <c r="AC2545" s="39"/>
      <c r="AD2545" s="40"/>
    </row>
    <row r="2546" s="35" customFormat="1" spans="3:30">
      <c r="C2546" s="38"/>
      <c r="F2546" s="52"/>
      <c r="G2546" s="52"/>
      <c r="P2546" s="37"/>
      <c r="Q2546" s="38"/>
      <c r="AC2546" s="39"/>
      <c r="AD2546" s="40"/>
    </row>
    <row r="2547" s="35" customFormat="1" spans="3:30">
      <c r="C2547" s="38"/>
      <c r="F2547" s="52"/>
      <c r="G2547" s="52"/>
      <c r="P2547" s="37"/>
      <c r="Q2547" s="38"/>
      <c r="AC2547" s="39"/>
      <c r="AD2547" s="40"/>
    </row>
    <row r="2548" s="35" customFormat="1" spans="3:30">
      <c r="C2548" s="38"/>
      <c r="F2548" s="52"/>
      <c r="G2548" s="52"/>
      <c r="P2548" s="37"/>
      <c r="Q2548" s="38"/>
      <c r="AC2548" s="39"/>
      <c r="AD2548" s="40"/>
    </row>
    <row r="2549" s="35" customFormat="1" spans="3:30">
      <c r="C2549" s="38"/>
      <c r="F2549" s="52"/>
      <c r="G2549" s="52"/>
      <c r="P2549" s="37"/>
      <c r="Q2549" s="38"/>
      <c r="AC2549" s="39"/>
      <c r="AD2549" s="40"/>
    </row>
    <row r="2550" s="35" customFormat="1" spans="3:30">
      <c r="C2550" s="38"/>
      <c r="F2550" s="52"/>
      <c r="G2550" s="52"/>
      <c r="P2550" s="37"/>
      <c r="Q2550" s="38"/>
      <c r="AC2550" s="39"/>
      <c r="AD2550" s="40"/>
    </row>
    <row r="2551" s="35" customFormat="1" spans="3:30">
      <c r="C2551" s="38"/>
      <c r="F2551" s="52"/>
      <c r="G2551" s="52"/>
      <c r="P2551" s="37"/>
      <c r="Q2551" s="38"/>
      <c r="AC2551" s="39"/>
      <c r="AD2551" s="40"/>
    </row>
    <row r="2552" s="35" customFormat="1" spans="3:30">
      <c r="C2552" s="38"/>
      <c r="F2552" s="52"/>
      <c r="G2552" s="52"/>
      <c r="P2552" s="37"/>
      <c r="Q2552" s="38"/>
      <c r="AC2552" s="39"/>
      <c r="AD2552" s="40"/>
    </row>
    <row r="2553" s="35" customFormat="1" spans="3:30">
      <c r="C2553" s="38"/>
      <c r="F2553" s="52"/>
      <c r="G2553" s="52"/>
      <c r="P2553" s="37"/>
      <c r="Q2553" s="38"/>
      <c r="AC2553" s="39"/>
      <c r="AD2553" s="40"/>
    </row>
    <row r="2554" s="35" customFormat="1" spans="3:30">
      <c r="C2554" s="38"/>
      <c r="F2554" s="52"/>
      <c r="G2554" s="52"/>
      <c r="P2554" s="37"/>
      <c r="Q2554" s="38"/>
      <c r="AC2554" s="39"/>
      <c r="AD2554" s="40"/>
    </row>
    <row r="2555" s="35" customFormat="1" spans="3:30">
      <c r="C2555" s="38"/>
      <c r="F2555" s="52"/>
      <c r="G2555" s="52"/>
      <c r="P2555" s="37"/>
      <c r="Q2555" s="38"/>
      <c r="AC2555" s="39"/>
      <c r="AD2555" s="40"/>
    </row>
    <row r="2556" s="35" customFormat="1" spans="3:30">
      <c r="C2556" s="38"/>
      <c r="F2556" s="52"/>
      <c r="G2556" s="52"/>
      <c r="P2556" s="37"/>
      <c r="Q2556" s="38"/>
      <c r="AC2556" s="39"/>
      <c r="AD2556" s="40"/>
    </row>
    <row r="2557" s="35" customFormat="1" spans="3:30">
      <c r="C2557" s="38"/>
      <c r="F2557" s="52"/>
      <c r="G2557" s="52"/>
      <c r="P2557" s="37"/>
      <c r="Q2557" s="38"/>
      <c r="AC2557" s="39"/>
      <c r="AD2557" s="40"/>
    </row>
    <row r="2558" s="35" customFormat="1" spans="3:30">
      <c r="C2558" s="38"/>
      <c r="F2558" s="52"/>
      <c r="G2558" s="52"/>
      <c r="P2558" s="37"/>
      <c r="Q2558" s="38"/>
      <c r="AC2558" s="39"/>
      <c r="AD2558" s="40"/>
    </row>
    <row r="2559" s="35" customFormat="1" spans="3:30">
      <c r="C2559" s="38"/>
      <c r="F2559" s="52"/>
      <c r="G2559" s="52"/>
      <c r="P2559" s="37"/>
      <c r="Q2559" s="38"/>
      <c r="AC2559" s="39"/>
      <c r="AD2559" s="40"/>
    </row>
    <row r="2560" s="35" customFormat="1" spans="3:30">
      <c r="C2560" s="38"/>
      <c r="F2560" s="52"/>
      <c r="G2560" s="52"/>
      <c r="P2560" s="37"/>
      <c r="Q2560" s="38"/>
      <c r="AC2560" s="39"/>
      <c r="AD2560" s="40"/>
    </row>
    <row r="2561" s="35" customFormat="1" spans="3:30">
      <c r="C2561" s="38"/>
      <c r="F2561" s="52"/>
      <c r="G2561" s="52"/>
      <c r="P2561" s="37"/>
      <c r="Q2561" s="38"/>
      <c r="AC2561" s="39"/>
      <c r="AD2561" s="40"/>
    </row>
    <row r="2562" s="35" customFormat="1" spans="3:30">
      <c r="C2562" s="38"/>
      <c r="F2562" s="52"/>
      <c r="G2562" s="52"/>
      <c r="P2562" s="37"/>
      <c r="Q2562" s="38"/>
      <c r="AC2562" s="39"/>
      <c r="AD2562" s="40"/>
    </row>
    <row r="2563" s="35" customFormat="1" spans="3:30">
      <c r="C2563" s="38"/>
      <c r="F2563" s="52"/>
      <c r="G2563" s="52"/>
      <c r="P2563" s="37"/>
      <c r="Q2563" s="38"/>
      <c r="AC2563" s="39"/>
      <c r="AD2563" s="40"/>
    </row>
    <row r="2564" s="35" customFormat="1" spans="3:30">
      <c r="C2564" s="38"/>
      <c r="F2564" s="52"/>
      <c r="G2564" s="52"/>
      <c r="P2564" s="37"/>
      <c r="Q2564" s="38"/>
      <c r="AC2564" s="39"/>
      <c r="AD2564" s="40"/>
    </row>
    <row r="2565" s="35" customFormat="1" spans="3:30">
      <c r="C2565" s="38"/>
      <c r="F2565" s="52"/>
      <c r="G2565" s="52"/>
      <c r="P2565" s="37"/>
      <c r="Q2565" s="38"/>
      <c r="AC2565" s="39"/>
      <c r="AD2565" s="40"/>
    </row>
    <row r="2566" s="35" customFormat="1" spans="3:30">
      <c r="C2566" s="38"/>
      <c r="F2566" s="52"/>
      <c r="G2566" s="52"/>
      <c r="P2566" s="37"/>
      <c r="Q2566" s="38"/>
      <c r="AC2566" s="39"/>
      <c r="AD2566" s="40"/>
    </row>
    <row r="2567" s="35" customFormat="1" spans="3:30">
      <c r="C2567" s="38"/>
      <c r="F2567" s="52"/>
      <c r="G2567" s="52"/>
      <c r="P2567" s="37"/>
      <c r="Q2567" s="38"/>
      <c r="AC2567" s="39"/>
      <c r="AD2567" s="40"/>
    </row>
    <row r="2568" s="35" customFormat="1" spans="3:30">
      <c r="C2568" s="38"/>
      <c r="F2568" s="52"/>
      <c r="G2568" s="52"/>
      <c r="P2568" s="37"/>
      <c r="Q2568" s="38"/>
      <c r="AC2568" s="39"/>
      <c r="AD2568" s="40"/>
    </row>
    <row r="2569" s="35" customFormat="1" spans="3:30">
      <c r="C2569" s="38"/>
      <c r="F2569" s="52"/>
      <c r="G2569" s="52"/>
      <c r="P2569" s="37"/>
      <c r="Q2569" s="38"/>
      <c r="AC2569" s="39"/>
      <c r="AD2569" s="40"/>
    </row>
    <row r="2570" s="35" customFormat="1" spans="3:30">
      <c r="C2570" s="38"/>
      <c r="F2570" s="52"/>
      <c r="G2570" s="52"/>
      <c r="P2570" s="37"/>
      <c r="Q2570" s="38"/>
      <c r="AC2570" s="39"/>
      <c r="AD2570" s="40"/>
    </row>
    <row r="2571" s="35" customFormat="1" spans="3:30">
      <c r="C2571" s="38"/>
      <c r="F2571" s="52"/>
      <c r="G2571" s="52"/>
      <c r="P2571" s="37"/>
      <c r="Q2571" s="38"/>
      <c r="AC2571" s="39"/>
      <c r="AD2571" s="40"/>
    </row>
    <row r="2572" s="35" customFormat="1" spans="3:30">
      <c r="C2572" s="38"/>
      <c r="F2572" s="52"/>
      <c r="G2572" s="52"/>
      <c r="P2572" s="37"/>
      <c r="Q2572" s="38"/>
      <c r="AC2572" s="39"/>
      <c r="AD2572" s="40"/>
    </row>
    <row r="2573" s="35" customFormat="1" spans="3:30">
      <c r="C2573" s="38"/>
      <c r="F2573" s="52"/>
      <c r="G2573" s="52"/>
      <c r="P2573" s="37"/>
      <c r="Q2573" s="38"/>
      <c r="AC2573" s="39"/>
      <c r="AD2573" s="40"/>
    </row>
    <row r="2574" s="35" customFormat="1" spans="3:30">
      <c r="C2574" s="38"/>
      <c r="F2574" s="52"/>
      <c r="G2574" s="52"/>
      <c r="P2574" s="37"/>
      <c r="Q2574" s="38"/>
      <c r="AC2574" s="39"/>
      <c r="AD2574" s="40"/>
    </row>
    <row r="2575" s="35" customFormat="1" spans="3:30">
      <c r="C2575" s="38"/>
      <c r="F2575" s="52"/>
      <c r="G2575" s="52"/>
      <c r="P2575" s="37"/>
      <c r="Q2575" s="38"/>
      <c r="AC2575" s="39"/>
      <c r="AD2575" s="40"/>
    </row>
    <row r="2576" s="35" customFormat="1" spans="3:30">
      <c r="C2576" s="38"/>
      <c r="F2576" s="52"/>
      <c r="G2576" s="52"/>
      <c r="P2576" s="37"/>
      <c r="Q2576" s="38"/>
      <c r="AC2576" s="39"/>
      <c r="AD2576" s="40"/>
    </row>
    <row r="2577" s="35" customFormat="1" spans="3:30">
      <c r="C2577" s="38"/>
      <c r="F2577" s="52"/>
      <c r="G2577" s="52"/>
      <c r="P2577" s="37"/>
      <c r="Q2577" s="38"/>
      <c r="AC2577" s="39"/>
      <c r="AD2577" s="40"/>
    </row>
    <row r="2578" s="35" customFormat="1" spans="3:30">
      <c r="C2578" s="38"/>
      <c r="F2578" s="52"/>
      <c r="G2578" s="52"/>
      <c r="P2578" s="37"/>
      <c r="Q2578" s="38"/>
      <c r="AC2578" s="39"/>
      <c r="AD2578" s="40"/>
    </row>
    <row r="2579" s="35" customFormat="1" spans="3:30">
      <c r="C2579" s="38"/>
      <c r="F2579" s="52"/>
      <c r="G2579" s="52"/>
      <c r="P2579" s="37"/>
      <c r="Q2579" s="38"/>
      <c r="AC2579" s="39"/>
      <c r="AD2579" s="40"/>
    </row>
    <row r="2580" s="35" customFormat="1" spans="3:30">
      <c r="C2580" s="38"/>
      <c r="F2580" s="52"/>
      <c r="G2580" s="52"/>
      <c r="P2580" s="37"/>
      <c r="Q2580" s="38"/>
      <c r="AC2580" s="39"/>
      <c r="AD2580" s="40"/>
    </row>
    <row r="2581" s="35" customFormat="1" spans="3:30">
      <c r="C2581" s="38"/>
      <c r="F2581" s="52"/>
      <c r="G2581" s="52"/>
      <c r="P2581" s="37"/>
      <c r="Q2581" s="38"/>
      <c r="AC2581" s="39"/>
      <c r="AD2581" s="40"/>
    </row>
    <row r="2582" s="35" customFormat="1" spans="3:30">
      <c r="C2582" s="38"/>
      <c r="F2582" s="52"/>
      <c r="G2582" s="52"/>
      <c r="P2582" s="37"/>
      <c r="Q2582" s="38"/>
      <c r="AC2582" s="39"/>
      <c r="AD2582" s="40"/>
    </row>
    <row r="2583" s="35" customFormat="1" spans="3:30">
      <c r="C2583" s="38"/>
      <c r="F2583" s="52"/>
      <c r="G2583" s="52"/>
      <c r="P2583" s="37"/>
      <c r="Q2583" s="38"/>
      <c r="AC2583" s="39"/>
      <c r="AD2583" s="40"/>
    </row>
    <row r="2584" s="35" customFormat="1" spans="3:30">
      <c r="C2584" s="38"/>
      <c r="F2584" s="52"/>
      <c r="G2584" s="52"/>
      <c r="P2584" s="37"/>
      <c r="Q2584" s="38"/>
      <c r="AC2584" s="39"/>
      <c r="AD2584" s="40"/>
    </row>
    <row r="2585" s="35" customFormat="1" spans="3:30">
      <c r="C2585" s="38"/>
      <c r="F2585" s="52"/>
      <c r="G2585" s="52"/>
      <c r="P2585" s="37"/>
      <c r="Q2585" s="38"/>
      <c r="AC2585" s="39"/>
      <c r="AD2585" s="40"/>
    </row>
    <row r="2586" s="35" customFormat="1" spans="3:30">
      <c r="C2586" s="38"/>
      <c r="F2586" s="52"/>
      <c r="G2586" s="52"/>
      <c r="P2586" s="37"/>
      <c r="Q2586" s="38"/>
      <c r="AC2586" s="39"/>
      <c r="AD2586" s="40"/>
    </row>
    <row r="2587" s="35" customFormat="1" spans="3:30">
      <c r="C2587" s="38"/>
      <c r="F2587" s="52"/>
      <c r="G2587" s="52"/>
      <c r="P2587" s="37"/>
      <c r="Q2587" s="38"/>
      <c r="AC2587" s="39"/>
      <c r="AD2587" s="40"/>
    </row>
    <row r="2588" s="35" customFormat="1" spans="3:30">
      <c r="C2588" s="38"/>
      <c r="F2588" s="52"/>
      <c r="G2588" s="52"/>
      <c r="P2588" s="37"/>
      <c r="Q2588" s="38"/>
      <c r="AC2588" s="39"/>
      <c r="AD2588" s="40"/>
    </row>
    <row r="2589" s="35" customFormat="1" spans="3:30">
      <c r="C2589" s="38"/>
      <c r="F2589" s="52"/>
      <c r="G2589" s="52"/>
      <c r="P2589" s="37"/>
      <c r="Q2589" s="38"/>
      <c r="AC2589" s="39"/>
      <c r="AD2589" s="40"/>
    </row>
    <row r="2590" s="35" customFormat="1" spans="3:30">
      <c r="C2590" s="38"/>
      <c r="F2590" s="52"/>
      <c r="G2590" s="52"/>
      <c r="P2590" s="37"/>
      <c r="Q2590" s="38"/>
      <c r="AC2590" s="39"/>
      <c r="AD2590" s="40"/>
    </row>
    <row r="2591" s="35" customFormat="1" spans="3:30">
      <c r="C2591" s="38"/>
      <c r="F2591" s="52"/>
      <c r="G2591" s="52"/>
      <c r="P2591" s="37"/>
      <c r="Q2591" s="38"/>
      <c r="AC2591" s="39"/>
      <c r="AD2591" s="40"/>
    </row>
    <row r="2592" s="35" customFormat="1" spans="3:30">
      <c r="C2592" s="38"/>
      <c r="F2592" s="52"/>
      <c r="G2592" s="52"/>
      <c r="P2592" s="37"/>
      <c r="Q2592" s="38"/>
      <c r="AC2592" s="39"/>
      <c r="AD2592" s="40"/>
    </row>
    <row r="2593" s="35" customFormat="1" spans="3:30">
      <c r="C2593" s="38"/>
      <c r="F2593" s="52"/>
      <c r="G2593" s="52"/>
      <c r="P2593" s="37"/>
      <c r="Q2593" s="38"/>
      <c r="AC2593" s="39"/>
      <c r="AD2593" s="40"/>
    </row>
    <row r="2594" s="35" customFormat="1" spans="3:30">
      <c r="C2594" s="38"/>
      <c r="F2594" s="52"/>
      <c r="G2594" s="52"/>
      <c r="P2594" s="37"/>
      <c r="Q2594" s="38"/>
      <c r="AC2594" s="39"/>
      <c r="AD2594" s="40"/>
    </row>
    <row r="2595" s="35" customFormat="1" spans="3:30">
      <c r="C2595" s="38"/>
      <c r="F2595" s="52"/>
      <c r="G2595" s="52"/>
      <c r="P2595" s="37"/>
      <c r="Q2595" s="38"/>
      <c r="AC2595" s="39"/>
      <c r="AD2595" s="40"/>
    </row>
    <row r="2596" s="35" customFormat="1" spans="3:30">
      <c r="C2596" s="38"/>
      <c r="F2596" s="52"/>
      <c r="G2596" s="52"/>
      <c r="P2596" s="37"/>
      <c r="Q2596" s="38"/>
      <c r="AC2596" s="39"/>
      <c r="AD2596" s="40"/>
    </row>
    <row r="2597" s="35" customFormat="1" spans="3:30">
      <c r="C2597" s="38"/>
      <c r="F2597" s="52"/>
      <c r="G2597" s="52"/>
      <c r="P2597" s="37"/>
      <c r="Q2597" s="38"/>
      <c r="AC2597" s="39"/>
      <c r="AD2597" s="40"/>
    </row>
    <row r="2598" s="35" customFormat="1" spans="3:30">
      <c r="C2598" s="38"/>
      <c r="F2598" s="52"/>
      <c r="G2598" s="52"/>
      <c r="P2598" s="37"/>
      <c r="Q2598" s="38"/>
      <c r="AC2598" s="39"/>
      <c r="AD2598" s="40"/>
    </row>
    <row r="2599" s="35" customFormat="1" spans="3:30">
      <c r="C2599" s="38"/>
      <c r="F2599" s="52"/>
      <c r="G2599" s="52"/>
      <c r="P2599" s="37"/>
      <c r="Q2599" s="38"/>
      <c r="AC2599" s="39"/>
      <c r="AD2599" s="40"/>
    </row>
    <row r="2600" s="35" customFormat="1" spans="3:30">
      <c r="C2600" s="38"/>
      <c r="F2600" s="52"/>
      <c r="G2600" s="52"/>
      <c r="P2600" s="37"/>
      <c r="Q2600" s="38"/>
      <c r="AC2600" s="39"/>
      <c r="AD2600" s="40"/>
    </row>
    <row r="2601" s="35" customFormat="1" spans="3:30">
      <c r="C2601" s="38"/>
      <c r="F2601" s="52"/>
      <c r="G2601" s="52"/>
      <c r="P2601" s="37"/>
      <c r="Q2601" s="38"/>
      <c r="AC2601" s="39"/>
      <c r="AD2601" s="40"/>
    </row>
    <row r="2602" s="35" customFormat="1" spans="3:30">
      <c r="C2602" s="38"/>
      <c r="F2602" s="52"/>
      <c r="G2602" s="52"/>
      <c r="P2602" s="37"/>
      <c r="Q2602" s="38"/>
      <c r="AC2602" s="39"/>
      <c r="AD2602" s="40"/>
    </row>
    <row r="2603" s="35" customFormat="1" spans="3:30">
      <c r="C2603" s="38"/>
      <c r="F2603" s="52"/>
      <c r="G2603" s="52"/>
      <c r="P2603" s="37"/>
      <c r="Q2603" s="38"/>
      <c r="AC2603" s="39"/>
      <c r="AD2603" s="40"/>
    </row>
    <row r="2604" s="35" customFormat="1" spans="3:30">
      <c r="C2604" s="38"/>
      <c r="F2604" s="52"/>
      <c r="G2604" s="52"/>
      <c r="P2604" s="37"/>
      <c r="Q2604" s="38"/>
      <c r="AC2604" s="39"/>
      <c r="AD2604" s="40"/>
    </row>
    <row r="2605" s="35" customFormat="1" spans="3:30">
      <c r="C2605" s="38"/>
      <c r="F2605" s="52"/>
      <c r="G2605" s="52"/>
      <c r="P2605" s="37"/>
      <c r="Q2605" s="38"/>
      <c r="AC2605" s="39"/>
      <c r="AD2605" s="40"/>
    </row>
    <row r="2606" s="35" customFormat="1" spans="3:30">
      <c r="C2606" s="38"/>
      <c r="F2606" s="52"/>
      <c r="G2606" s="52"/>
      <c r="P2606" s="37"/>
      <c r="Q2606" s="38"/>
      <c r="AC2606" s="39"/>
      <c r="AD2606" s="40"/>
    </row>
    <row r="2607" s="35" customFormat="1" spans="3:30">
      <c r="C2607" s="38"/>
      <c r="F2607" s="52"/>
      <c r="G2607" s="52"/>
      <c r="P2607" s="37"/>
      <c r="Q2607" s="38"/>
      <c r="AC2607" s="39"/>
      <c r="AD2607" s="40"/>
    </row>
    <row r="2608" s="35" customFormat="1" spans="3:30">
      <c r="C2608" s="38"/>
      <c r="F2608" s="52"/>
      <c r="G2608" s="52"/>
      <c r="P2608" s="37"/>
      <c r="Q2608" s="38"/>
      <c r="AC2608" s="39"/>
      <c r="AD2608" s="40"/>
    </row>
    <row r="2609" s="35" customFormat="1" spans="3:30">
      <c r="C2609" s="38"/>
      <c r="F2609" s="52"/>
      <c r="G2609" s="52"/>
      <c r="P2609" s="37"/>
      <c r="Q2609" s="38"/>
      <c r="AC2609" s="39"/>
      <c r="AD2609" s="40"/>
    </row>
    <row r="2610" s="35" customFormat="1" spans="3:30">
      <c r="C2610" s="38"/>
      <c r="F2610" s="52"/>
      <c r="G2610" s="52"/>
      <c r="P2610" s="37"/>
      <c r="Q2610" s="38"/>
      <c r="AC2610" s="39"/>
      <c r="AD2610" s="40"/>
    </row>
    <row r="2611" s="35" customFormat="1" spans="3:30">
      <c r="C2611" s="38"/>
      <c r="F2611" s="52"/>
      <c r="G2611" s="52"/>
      <c r="P2611" s="37"/>
      <c r="Q2611" s="38"/>
      <c r="AC2611" s="39"/>
      <c r="AD2611" s="40"/>
    </row>
    <row r="2612" s="35" customFormat="1" spans="3:30">
      <c r="C2612" s="38"/>
      <c r="F2612" s="52"/>
      <c r="G2612" s="52"/>
      <c r="P2612" s="37"/>
      <c r="Q2612" s="38"/>
      <c r="AC2612" s="39"/>
      <c r="AD2612" s="40"/>
    </row>
    <row r="2613" s="35" customFormat="1" spans="3:30">
      <c r="C2613" s="38"/>
      <c r="F2613" s="52"/>
      <c r="G2613" s="52"/>
      <c r="P2613" s="37"/>
      <c r="Q2613" s="38"/>
      <c r="AC2613" s="39"/>
      <c r="AD2613" s="40"/>
    </row>
    <row r="2614" s="35" customFormat="1" spans="3:30">
      <c r="C2614" s="38"/>
      <c r="F2614" s="52"/>
      <c r="G2614" s="52"/>
      <c r="P2614" s="37"/>
      <c r="Q2614" s="38"/>
      <c r="AC2614" s="39"/>
      <c r="AD2614" s="40"/>
    </row>
    <row r="2615" s="35" customFormat="1" spans="3:30">
      <c r="C2615" s="38"/>
      <c r="F2615" s="52"/>
      <c r="G2615" s="52"/>
      <c r="P2615" s="37"/>
      <c r="Q2615" s="38"/>
      <c r="AC2615" s="39"/>
      <c r="AD2615" s="40"/>
    </row>
    <row r="2616" s="35" customFormat="1" spans="3:30">
      <c r="C2616" s="38"/>
      <c r="F2616" s="52"/>
      <c r="G2616" s="52"/>
      <c r="P2616" s="37"/>
      <c r="Q2616" s="38"/>
      <c r="AC2616" s="39"/>
      <c r="AD2616" s="40"/>
    </row>
    <row r="2617" s="35" customFormat="1" spans="3:30">
      <c r="C2617" s="38"/>
      <c r="F2617" s="52"/>
      <c r="G2617" s="52"/>
      <c r="P2617" s="37"/>
      <c r="Q2617" s="38"/>
      <c r="AC2617" s="39"/>
      <c r="AD2617" s="40"/>
    </row>
    <row r="2618" s="35" customFormat="1" spans="3:30">
      <c r="C2618" s="38"/>
      <c r="F2618" s="52"/>
      <c r="G2618" s="52"/>
      <c r="P2618" s="37"/>
      <c r="Q2618" s="38"/>
      <c r="AC2618" s="39"/>
      <c r="AD2618" s="40"/>
    </row>
    <row r="2619" s="35" customFormat="1" spans="3:30">
      <c r="C2619" s="38"/>
      <c r="F2619" s="52"/>
      <c r="G2619" s="52"/>
      <c r="P2619" s="37"/>
      <c r="Q2619" s="38"/>
      <c r="AC2619" s="39"/>
      <c r="AD2619" s="40"/>
    </row>
    <row r="2620" s="35" customFormat="1" spans="3:30">
      <c r="C2620" s="38"/>
      <c r="F2620" s="52"/>
      <c r="G2620" s="52"/>
      <c r="P2620" s="37"/>
      <c r="Q2620" s="38"/>
      <c r="AC2620" s="39"/>
      <c r="AD2620" s="40"/>
    </row>
    <row r="2621" s="35" customFormat="1" spans="3:30">
      <c r="C2621" s="38"/>
      <c r="F2621" s="52"/>
      <c r="G2621" s="52"/>
      <c r="P2621" s="37"/>
      <c r="Q2621" s="38"/>
      <c r="AC2621" s="39"/>
      <c r="AD2621" s="40"/>
    </row>
    <row r="2622" s="35" customFormat="1" spans="3:30">
      <c r="C2622" s="38"/>
      <c r="F2622" s="52"/>
      <c r="G2622" s="52"/>
      <c r="P2622" s="37"/>
      <c r="Q2622" s="38"/>
      <c r="AC2622" s="39"/>
      <c r="AD2622" s="40"/>
    </row>
    <row r="2623" s="35" customFormat="1" spans="3:30">
      <c r="C2623" s="38"/>
      <c r="F2623" s="52"/>
      <c r="G2623" s="52"/>
      <c r="P2623" s="37"/>
      <c r="Q2623" s="38"/>
      <c r="AC2623" s="39"/>
      <c r="AD2623" s="40"/>
    </row>
    <row r="2624" s="35" customFormat="1" spans="3:30">
      <c r="C2624" s="38"/>
      <c r="F2624" s="52"/>
      <c r="G2624" s="52"/>
      <c r="P2624" s="37"/>
      <c r="Q2624" s="38"/>
      <c r="AC2624" s="39"/>
      <c r="AD2624" s="40"/>
    </row>
    <row r="2625" s="35" customFormat="1" spans="3:30">
      <c r="C2625" s="38"/>
      <c r="F2625" s="52"/>
      <c r="G2625" s="52"/>
      <c r="P2625" s="37"/>
      <c r="Q2625" s="38"/>
      <c r="AC2625" s="39"/>
      <c r="AD2625" s="40"/>
    </row>
    <row r="2626" s="35" customFormat="1" spans="3:30">
      <c r="C2626" s="38"/>
      <c r="F2626" s="52"/>
      <c r="G2626" s="52"/>
      <c r="P2626" s="37"/>
      <c r="Q2626" s="38"/>
      <c r="AC2626" s="39"/>
      <c r="AD2626" s="40"/>
    </row>
    <row r="2627" s="35" customFormat="1" spans="3:30">
      <c r="C2627" s="38"/>
      <c r="F2627" s="52"/>
      <c r="G2627" s="52"/>
      <c r="P2627" s="37"/>
      <c r="Q2627" s="38"/>
      <c r="AC2627" s="39"/>
      <c r="AD2627" s="40"/>
    </row>
    <row r="2628" s="35" customFormat="1" spans="3:30">
      <c r="C2628" s="38"/>
      <c r="F2628" s="52"/>
      <c r="G2628" s="52"/>
      <c r="P2628" s="37"/>
      <c r="Q2628" s="38"/>
      <c r="AC2628" s="39"/>
      <c r="AD2628" s="40"/>
    </row>
    <row r="2629" s="35" customFormat="1" spans="3:30">
      <c r="C2629" s="38"/>
      <c r="F2629" s="52"/>
      <c r="G2629" s="52"/>
      <c r="P2629" s="37"/>
      <c r="Q2629" s="38"/>
      <c r="AC2629" s="39"/>
      <c r="AD2629" s="40"/>
    </row>
    <row r="2630" s="35" customFormat="1" spans="3:30">
      <c r="C2630" s="38"/>
      <c r="F2630" s="52"/>
      <c r="G2630" s="52"/>
      <c r="P2630" s="37"/>
      <c r="Q2630" s="38"/>
      <c r="AC2630" s="39"/>
      <c r="AD2630" s="40"/>
    </row>
    <row r="2631" s="35" customFormat="1" spans="3:30">
      <c r="C2631" s="38"/>
      <c r="F2631" s="52"/>
      <c r="G2631" s="52"/>
      <c r="P2631" s="37"/>
      <c r="Q2631" s="38"/>
      <c r="AC2631" s="39"/>
      <c r="AD2631" s="40"/>
    </row>
    <row r="2632" s="35" customFormat="1" spans="3:30">
      <c r="C2632" s="38"/>
      <c r="F2632" s="52"/>
      <c r="G2632" s="52"/>
      <c r="P2632" s="37"/>
      <c r="Q2632" s="38"/>
      <c r="AC2632" s="39"/>
      <c r="AD2632" s="40"/>
    </row>
    <row r="2633" s="35" customFormat="1" spans="3:30">
      <c r="C2633" s="38"/>
      <c r="F2633" s="52"/>
      <c r="G2633" s="52"/>
      <c r="P2633" s="37"/>
      <c r="Q2633" s="38"/>
      <c r="AC2633" s="39"/>
      <c r="AD2633" s="40"/>
    </row>
    <row r="2634" s="35" customFormat="1" spans="3:30">
      <c r="C2634" s="38"/>
      <c r="F2634" s="52"/>
      <c r="G2634" s="52"/>
      <c r="P2634" s="37"/>
      <c r="Q2634" s="38"/>
      <c r="AC2634" s="39"/>
      <c r="AD2634" s="40"/>
    </row>
    <row r="2635" s="35" customFormat="1" spans="3:30">
      <c r="C2635" s="38"/>
      <c r="F2635" s="52"/>
      <c r="G2635" s="52"/>
      <c r="P2635" s="37"/>
      <c r="Q2635" s="38"/>
      <c r="AC2635" s="39"/>
      <c r="AD2635" s="40"/>
    </row>
    <row r="2636" s="35" customFormat="1" spans="3:30">
      <c r="C2636" s="38"/>
      <c r="F2636" s="52"/>
      <c r="G2636" s="52"/>
      <c r="P2636" s="37"/>
      <c r="Q2636" s="38"/>
      <c r="AC2636" s="39"/>
      <c r="AD2636" s="40"/>
    </row>
    <row r="2637" s="35" customFormat="1" spans="3:30">
      <c r="C2637" s="38"/>
      <c r="F2637" s="52"/>
      <c r="G2637" s="52"/>
      <c r="P2637" s="37"/>
      <c r="Q2637" s="38"/>
      <c r="AC2637" s="39"/>
      <c r="AD2637" s="40"/>
    </row>
    <row r="2638" s="35" customFormat="1" spans="3:30">
      <c r="C2638" s="38"/>
      <c r="F2638" s="52"/>
      <c r="G2638" s="52"/>
      <c r="P2638" s="37"/>
      <c r="Q2638" s="38"/>
      <c r="AC2638" s="39"/>
      <c r="AD2638" s="40"/>
    </row>
    <row r="2639" s="35" customFormat="1" spans="3:30">
      <c r="C2639" s="38"/>
      <c r="F2639" s="52"/>
      <c r="G2639" s="52"/>
      <c r="P2639" s="37"/>
      <c r="Q2639" s="38"/>
      <c r="AC2639" s="39"/>
      <c r="AD2639" s="40"/>
    </row>
    <row r="2640" s="35" customFormat="1" spans="3:30">
      <c r="C2640" s="38"/>
      <c r="F2640" s="52"/>
      <c r="G2640" s="52"/>
      <c r="P2640" s="37"/>
      <c r="Q2640" s="38"/>
      <c r="AC2640" s="39"/>
      <c r="AD2640" s="40"/>
    </row>
    <row r="2641" s="35" customFormat="1" spans="3:30">
      <c r="C2641" s="38"/>
      <c r="F2641" s="52"/>
      <c r="G2641" s="52"/>
      <c r="P2641" s="37"/>
      <c r="Q2641" s="38"/>
      <c r="AC2641" s="39"/>
      <c r="AD2641" s="40"/>
    </row>
    <row r="2642" s="35" customFormat="1" spans="3:30">
      <c r="C2642" s="38"/>
      <c r="F2642" s="52"/>
      <c r="G2642" s="52"/>
      <c r="P2642" s="37"/>
      <c r="Q2642" s="38"/>
      <c r="AC2642" s="39"/>
      <c r="AD2642" s="40"/>
    </row>
    <row r="2643" s="35" customFormat="1" spans="3:30">
      <c r="C2643" s="38"/>
      <c r="F2643" s="52"/>
      <c r="G2643" s="52"/>
      <c r="P2643" s="37"/>
      <c r="Q2643" s="38"/>
      <c r="AC2643" s="39"/>
      <c r="AD2643" s="40"/>
    </row>
    <row r="2644" s="35" customFormat="1" spans="3:30">
      <c r="C2644" s="38"/>
      <c r="F2644" s="52"/>
      <c r="G2644" s="52"/>
      <c r="P2644" s="37"/>
      <c r="Q2644" s="38"/>
      <c r="AC2644" s="39"/>
      <c r="AD2644" s="40"/>
    </row>
    <row r="2645" s="35" customFormat="1" spans="3:30">
      <c r="C2645" s="38"/>
      <c r="F2645" s="52"/>
      <c r="G2645" s="52"/>
      <c r="P2645" s="37"/>
      <c r="Q2645" s="38"/>
      <c r="AC2645" s="39"/>
      <c r="AD2645" s="40"/>
    </row>
    <row r="2646" s="35" customFormat="1" spans="3:30">
      <c r="C2646" s="38"/>
      <c r="F2646" s="52"/>
      <c r="G2646" s="52"/>
      <c r="P2646" s="37"/>
      <c r="Q2646" s="38"/>
      <c r="AC2646" s="39"/>
      <c r="AD2646" s="40"/>
    </row>
    <row r="2647" s="35" customFormat="1" spans="3:30">
      <c r="C2647" s="38"/>
      <c r="F2647" s="52"/>
      <c r="G2647" s="52"/>
      <c r="P2647" s="37"/>
      <c r="Q2647" s="38"/>
      <c r="AC2647" s="39"/>
      <c r="AD2647" s="40"/>
    </row>
    <row r="2648" s="35" customFormat="1" spans="3:30">
      <c r="C2648" s="38"/>
      <c r="F2648" s="52"/>
      <c r="G2648" s="52"/>
      <c r="P2648" s="37"/>
      <c r="Q2648" s="38"/>
      <c r="AC2648" s="39"/>
      <c r="AD2648" s="40"/>
    </row>
    <row r="2649" s="35" customFormat="1" spans="3:30">
      <c r="C2649" s="38"/>
      <c r="F2649" s="52"/>
      <c r="G2649" s="52"/>
      <c r="P2649" s="37"/>
      <c r="Q2649" s="38"/>
      <c r="AC2649" s="39"/>
      <c r="AD2649" s="40"/>
    </row>
    <row r="2650" s="35" customFormat="1" spans="3:30">
      <c r="C2650" s="38"/>
      <c r="F2650" s="52"/>
      <c r="G2650" s="52"/>
      <c r="P2650" s="37"/>
      <c r="Q2650" s="38"/>
      <c r="AC2650" s="39"/>
      <c r="AD2650" s="40"/>
    </row>
    <row r="2651" s="35" customFormat="1" spans="3:30">
      <c r="C2651" s="38"/>
      <c r="F2651" s="52"/>
      <c r="G2651" s="52"/>
      <c r="P2651" s="37"/>
      <c r="Q2651" s="38"/>
      <c r="AC2651" s="39"/>
      <c r="AD2651" s="40"/>
    </row>
    <row r="2652" s="35" customFormat="1" spans="3:30">
      <c r="C2652" s="38"/>
      <c r="F2652" s="52"/>
      <c r="G2652" s="52"/>
      <c r="P2652" s="37"/>
      <c r="Q2652" s="38"/>
      <c r="AC2652" s="39"/>
      <c r="AD2652" s="40"/>
    </row>
    <row r="2653" s="35" customFormat="1" spans="3:30">
      <c r="C2653" s="38"/>
      <c r="F2653" s="52"/>
      <c r="G2653" s="52"/>
      <c r="P2653" s="37"/>
      <c r="Q2653" s="38"/>
      <c r="AC2653" s="39"/>
      <c r="AD2653" s="40"/>
    </row>
    <row r="2654" s="35" customFormat="1" spans="3:30">
      <c r="C2654" s="38"/>
      <c r="F2654" s="52"/>
      <c r="G2654" s="52"/>
      <c r="P2654" s="37"/>
      <c r="Q2654" s="38"/>
      <c r="AC2654" s="39"/>
      <c r="AD2654" s="40"/>
    </row>
    <row r="2655" s="35" customFormat="1" spans="3:30">
      <c r="C2655" s="38"/>
      <c r="F2655" s="52"/>
      <c r="G2655" s="52"/>
      <c r="P2655" s="37"/>
      <c r="Q2655" s="38"/>
      <c r="AC2655" s="39"/>
      <c r="AD2655" s="40"/>
    </row>
    <row r="2656" s="35" customFormat="1" spans="3:30">
      <c r="C2656" s="38"/>
      <c r="F2656" s="52"/>
      <c r="G2656" s="52"/>
      <c r="P2656" s="37"/>
      <c r="Q2656" s="38"/>
      <c r="AC2656" s="39"/>
      <c r="AD2656" s="40"/>
    </row>
    <row r="2657" s="35" customFormat="1" spans="3:30">
      <c r="C2657" s="38"/>
      <c r="F2657" s="52"/>
      <c r="G2657" s="52"/>
      <c r="P2657" s="37"/>
      <c r="Q2657" s="38"/>
      <c r="AC2657" s="39"/>
      <c r="AD2657" s="40"/>
    </row>
    <row r="2658" s="35" customFormat="1" spans="3:30">
      <c r="C2658" s="38"/>
      <c r="F2658" s="52"/>
      <c r="G2658" s="52"/>
      <c r="P2658" s="37"/>
      <c r="Q2658" s="38"/>
      <c r="AC2658" s="39"/>
      <c r="AD2658" s="40"/>
    </row>
    <row r="2659" s="35" customFormat="1" spans="3:30">
      <c r="C2659" s="38"/>
      <c r="F2659" s="52"/>
      <c r="G2659" s="52"/>
      <c r="P2659" s="37"/>
      <c r="Q2659" s="38"/>
      <c r="AC2659" s="39"/>
      <c r="AD2659" s="40"/>
    </row>
    <row r="2660" s="35" customFormat="1" spans="3:30">
      <c r="C2660" s="38"/>
      <c r="F2660" s="52"/>
      <c r="G2660" s="52"/>
      <c r="P2660" s="37"/>
      <c r="Q2660" s="38"/>
      <c r="AC2660" s="39"/>
      <c r="AD2660" s="40"/>
    </row>
    <row r="2661" s="35" customFormat="1" spans="3:30">
      <c r="C2661" s="38"/>
      <c r="F2661" s="52"/>
      <c r="G2661" s="52"/>
      <c r="P2661" s="37"/>
      <c r="Q2661" s="38"/>
      <c r="AC2661" s="39"/>
      <c r="AD2661" s="40"/>
    </row>
    <row r="2662" s="35" customFormat="1" spans="3:30">
      <c r="C2662" s="38"/>
      <c r="F2662" s="52"/>
      <c r="G2662" s="52"/>
      <c r="P2662" s="37"/>
      <c r="Q2662" s="38"/>
      <c r="AC2662" s="39"/>
      <c r="AD2662" s="40"/>
    </row>
    <row r="2663" s="35" customFormat="1" spans="3:30">
      <c r="C2663" s="38"/>
      <c r="F2663" s="52"/>
      <c r="G2663" s="52"/>
      <c r="P2663" s="37"/>
      <c r="Q2663" s="38"/>
      <c r="AC2663" s="39"/>
      <c r="AD2663" s="40"/>
    </row>
    <row r="2664" s="35" customFormat="1" spans="3:30">
      <c r="C2664" s="38"/>
      <c r="F2664" s="52"/>
      <c r="G2664" s="52"/>
      <c r="P2664" s="37"/>
      <c r="Q2664" s="38"/>
      <c r="AC2664" s="39"/>
      <c r="AD2664" s="40"/>
    </row>
    <row r="2665" s="35" customFormat="1" spans="3:30">
      <c r="C2665" s="38"/>
      <c r="F2665" s="52"/>
      <c r="G2665" s="52"/>
      <c r="P2665" s="37"/>
      <c r="Q2665" s="38"/>
      <c r="AC2665" s="39"/>
      <c r="AD2665" s="40"/>
    </row>
    <row r="2666" s="35" customFormat="1" spans="3:30">
      <c r="C2666" s="38"/>
      <c r="F2666" s="52"/>
      <c r="G2666" s="52"/>
      <c r="P2666" s="37"/>
      <c r="Q2666" s="38"/>
      <c r="AC2666" s="39"/>
      <c r="AD2666" s="40"/>
    </row>
    <row r="2667" s="35" customFormat="1" spans="3:30">
      <c r="C2667" s="38"/>
      <c r="F2667" s="52"/>
      <c r="G2667" s="52"/>
      <c r="P2667" s="37"/>
      <c r="Q2667" s="38"/>
      <c r="AC2667" s="39"/>
      <c r="AD2667" s="40"/>
    </row>
    <row r="2668" s="35" customFormat="1" spans="3:30">
      <c r="C2668" s="38"/>
      <c r="F2668" s="52"/>
      <c r="G2668" s="52"/>
      <c r="P2668" s="37"/>
      <c r="Q2668" s="38"/>
      <c r="AC2668" s="39"/>
      <c r="AD2668" s="40"/>
    </row>
    <row r="2669" s="35" customFormat="1" spans="3:30">
      <c r="C2669" s="38"/>
      <c r="F2669" s="52"/>
      <c r="G2669" s="52"/>
      <c r="P2669" s="37"/>
      <c r="Q2669" s="38"/>
      <c r="AC2669" s="39"/>
      <c r="AD2669" s="40"/>
    </row>
    <row r="2670" s="35" customFormat="1" spans="3:30">
      <c r="C2670" s="38"/>
      <c r="F2670" s="52"/>
      <c r="G2670" s="52"/>
      <c r="P2670" s="37"/>
      <c r="Q2670" s="38"/>
      <c r="AC2670" s="39"/>
      <c r="AD2670" s="40"/>
    </row>
    <row r="2671" s="35" customFormat="1" spans="3:30">
      <c r="C2671" s="38"/>
      <c r="F2671" s="52"/>
      <c r="G2671" s="52"/>
      <c r="P2671" s="37"/>
      <c r="Q2671" s="38"/>
      <c r="AC2671" s="39"/>
      <c r="AD2671" s="40"/>
    </row>
    <row r="2672" s="35" customFormat="1" spans="3:30">
      <c r="C2672" s="38"/>
      <c r="F2672" s="52"/>
      <c r="G2672" s="52"/>
      <c r="P2672" s="37"/>
      <c r="Q2672" s="38"/>
      <c r="AC2672" s="39"/>
      <c r="AD2672" s="40"/>
    </row>
    <row r="2673" s="35" customFormat="1" spans="3:30">
      <c r="C2673" s="38"/>
      <c r="F2673" s="52"/>
      <c r="G2673" s="52"/>
      <c r="P2673" s="37"/>
      <c r="Q2673" s="38"/>
      <c r="AC2673" s="39"/>
      <c r="AD2673" s="40"/>
    </row>
    <row r="2674" s="35" customFormat="1" spans="3:30">
      <c r="C2674" s="38"/>
      <c r="F2674" s="52"/>
      <c r="G2674" s="52"/>
      <c r="P2674" s="37"/>
      <c r="Q2674" s="38"/>
      <c r="AC2674" s="39"/>
      <c r="AD2674" s="40"/>
    </row>
    <row r="2675" s="35" customFormat="1" spans="3:30">
      <c r="C2675" s="38"/>
      <c r="F2675" s="52"/>
      <c r="G2675" s="52"/>
      <c r="P2675" s="37"/>
      <c r="Q2675" s="38"/>
      <c r="AC2675" s="39"/>
      <c r="AD2675" s="40"/>
    </row>
    <row r="2676" s="35" customFormat="1" spans="3:30">
      <c r="C2676" s="38"/>
      <c r="F2676" s="52"/>
      <c r="G2676" s="52"/>
      <c r="P2676" s="37"/>
      <c r="Q2676" s="38"/>
      <c r="AC2676" s="39"/>
      <c r="AD2676" s="40"/>
    </row>
    <row r="2677" s="35" customFormat="1" spans="3:30">
      <c r="C2677" s="38"/>
      <c r="F2677" s="52"/>
      <c r="G2677" s="52"/>
      <c r="P2677" s="37"/>
      <c r="Q2677" s="38"/>
      <c r="AC2677" s="39"/>
      <c r="AD2677" s="40"/>
    </row>
    <row r="2678" s="35" customFormat="1" spans="3:30">
      <c r="C2678" s="38"/>
      <c r="F2678" s="52"/>
      <c r="G2678" s="52"/>
      <c r="P2678" s="37"/>
      <c r="Q2678" s="38"/>
      <c r="AC2678" s="39"/>
      <c r="AD2678" s="40"/>
    </row>
    <row r="2679" s="35" customFormat="1" spans="3:30">
      <c r="C2679" s="38"/>
      <c r="F2679" s="52"/>
      <c r="G2679" s="52"/>
      <c r="P2679" s="37"/>
      <c r="Q2679" s="38"/>
      <c r="AC2679" s="39"/>
      <c r="AD2679" s="40"/>
    </row>
    <row r="2680" s="35" customFormat="1" spans="3:30">
      <c r="C2680" s="38"/>
      <c r="F2680" s="52"/>
      <c r="G2680" s="52"/>
      <c r="P2680" s="37"/>
      <c r="Q2680" s="38"/>
      <c r="AC2680" s="39"/>
      <c r="AD2680" s="40"/>
    </row>
    <row r="2681" s="35" customFormat="1" spans="3:30">
      <c r="C2681" s="38"/>
      <c r="F2681" s="52"/>
      <c r="G2681" s="52"/>
      <c r="P2681" s="37"/>
      <c r="Q2681" s="38"/>
      <c r="AC2681" s="39"/>
      <c r="AD2681" s="40"/>
    </row>
    <row r="2682" s="35" customFormat="1" spans="3:30">
      <c r="C2682" s="38"/>
      <c r="F2682" s="52"/>
      <c r="G2682" s="52"/>
      <c r="P2682" s="37"/>
      <c r="Q2682" s="38"/>
      <c r="AC2682" s="39"/>
      <c r="AD2682" s="40"/>
    </row>
    <row r="2683" s="35" customFormat="1" spans="3:30">
      <c r="C2683" s="38"/>
      <c r="F2683" s="52"/>
      <c r="G2683" s="52"/>
      <c r="P2683" s="37"/>
      <c r="Q2683" s="38"/>
      <c r="AC2683" s="39"/>
      <c r="AD2683" s="40"/>
    </row>
    <row r="2684" s="35" customFormat="1" spans="3:30">
      <c r="C2684" s="38"/>
      <c r="F2684" s="52"/>
      <c r="G2684" s="52"/>
      <c r="P2684" s="37"/>
      <c r="Q2684" s="38"/>
      <c r="AC2684" s="39"/>
      <c r="AD2684" s="40"/>
    </row>
    <row r="2685" s="35" customFormat="1" spans="3:30">
      <c r="C2685" s="38"/>
      <c r="F2685" s="52"/>
      <c r="G2685" s="52"/>
      <c r="P2685" s="37"/>
      <c r="Q2685" s="38"/>
      <c r="AC2685" s="39"/>
      <c r="AD2685" s="40"/>
    </row>
    <row r="2686" s="35" customFormat="1" spans="3:30">
      <c r="C2686" s="38"/>
      <c r="F2686" s="52"/>
      <c r="G2686" s="52"/>
      <c r="P2686" s="37"/>
      <c r="Q2686" s="38"/>
      <c r="AC2686" s="39"/>
      <c r="AD2686" s="40"/>
    </row>
    <row r="2687" s="35" customFormat="1" spans="3:30">
      <c r="C2687" s="38"/>
      <c r="F2687" s="52"/>
      <c r="G2687" s="52"/>
      <c r="P2687" s="37"/>
      <c r="Q2687" s="38"/>
      <c r="AC2687" s="39"/>
      <c r="AD2687" s="40"/>
    </row>
    <row r="2688" s="35" customFormat="1" spans="3:30">
      <c r="C2688" s="38"/>
      <c r="F2688" s="52"/>
      <c r="G2688" s="52"/>
      <c r="P2688" s="37"/>
      <c r="Q2688" s="38"/>
      <c r="AC2688" s="39"/>
      <c r="AD2688" s="40"/>
    </row>
    <row r="2689" s="35" customFormat="1" spans="3:30">
      <c r="C2689" s="38"/>
      <c r="F2689" s="52"/>
      <c r="G2689" s="52"/>
      <c r="P2689" s="37"/>
      <c r="Q2689" s="38"/>
      <c r="AC2689" s="39"/>
      <c r="AD2689" s="40"/>
    </row>
    <row r="2690" s="35" customFormat="1" spans="3:30">
      <c r="C2690" s="38"/>
      <c r="F2690" s="52"/>
      <c r="G2690" s="52"/>
      <c r="P2690" s="37"/>
      <c r="Q2690" s="38"/>
      <c r="AC2690" s="39"/>
      <c r="AD2690" s="40"/>
    </row>
    <row r="2691" s="35" customFormat="1" spans="3:30">
      <c r="C2691" s="38"/>
      <c r="F2691" s="52"/>
      <c r="G2691" s="52"/>
      <c r="P2691" s="37"/>
      <c r="Q2691" s="38"/>
      <c r="AC2691" s="39"/>
      <c r="AD2691" s="40"/>
    </row>
    <row r="2692" s="35" customFormat="1" spans="3:30">
      <c r="C2692" s="38"/>
      <c r="F2692" s="52"/>
      <c r="G2692" s="52"/>
      <c r="P2692" s="37"/>
      <c r="Q2692" s="38"/>
      <c r="AC2692" s="39"/>
      <c r="AD2692" s="40"/>
    </row>
    <row r="2693" s="35" customFormat="1" spans="3:30">
      <c r="C2693" s="38"/>
      <c r="F2693" s="52"/>
      <c r="G2693" s="52"/>
      <c r="P2693" s="37"/>
      <c r="Q2693" s="38"/>
      <c r="AC2693" s="39"/>
      <c r="AD2693" s="40"/>
    </row>
    <row r="2694" s="35" customFormat="1" spans="3:30">
      <c r="C2694" s="38"/>
      <c r="F2694" s="52"/>
      <c r="G2694" s="52"/>
      <c r="P2694" s="37"/>
      <c r="Q2694" s="38"/>
      <c r="AC2694" s="39"/>
      <c r="AD2694" s="40"/>
    </row>
    <row r="2695" s="35" customFormat="1" spans="3:30">
      <c r="C2695" s="38"/>
      <c r="F2695" s="52"/>
      <c r="G2695" s="52"/>
      <c r="P2695" s="37"/>
      <c r="Q2695" s="38"/>
      <c r="AC2695" s="39"/>
      <c r="AD2695" s="40"/>
    </row>
    <row r="2696" s="35" customFormat="1" spans="3:30">
      <c r="C2696" s="38"/>
      <c r="F2696" s="52"/>
      <c r="G2696" s="52"/>
      <c r="P2696" s="37"/>
      <c r="Q2696" s="38"/>
      <c r="AC2696" s="39"/>
      <c r="AD2696" s="40"/>
    </row>
    <row r="2697" s="35" customFormat="1" spans="3:30">
      <c r="C2697" s="38"/>
      <c r="F2697" s="52"/>
      <c r="G2697" s="52"/>
      <c r="P2697" s="37"/>
      <c r="Q2697" s="38"/>
      <c r="AC2697" s="39"/>
      <c r="AD2697" s="40"/>
    </row>
    <row r="2698" s="35" customFormat="1" spans="3:30">
      <c r="C2698" s="38"/>
      <c r="F2698" s="52"/>
      <c r="G2698" s="52"/>
      <c r="P2698" s="37"/>
      <c r="Q2698" s="38"/>
      <c r="AC2698" s="39"/>
      <c r="AD2698" s="40"/>
    </row>
    <row r="2699" s="35" customFormat="1" spans="3:30">
      <c r="C2699" s="38"/>
      <c r="F2699" s="52"/>
      <c r="G2699" s="52"/>
      <c r="P2699" s="37"/>
      <c r="Q2699" s="38"/>
      <c r="AC2699" s="39"/>
      <c r="AD2699" s="40"/>
    </row>
    <row r="2700" s="35" customFormat="1" spans="3:30">
      <c r="C2700" s="38"/>
      <c r="F2700" s="52"/>
      <c r="G2700" s="52"/>
      <c r="P2700" s="37"/>
      <c r="Q2700" s="38"/>
      <c r="AC2700" s="39"/>
      <c r="AD2700" s="40"/>
    </row>
    <row r="2701" s="35" customFormat="1" spans="3:30">
      <c r="C2701" s="38"/>
      <c r="F2701" s="52"/>
      <c r="G2701" s="52"/>
      <c r="P2701" s="37"/>
      <c r="Q2701" s="38"/>
      <c r="AC2701" s="39"/>
      <c r="AD2701" s="40"/>
    </row>
    <row r="2702" s="35" customFormat="1" spans="3:30">
      <c r="C2702" s="38"/>
      <c r="F2702" s="52"/>
      <c r="G2702" s="52"/>
      <c r="P2702" s="37"/>
      <c r="Q2702" s="38"/>
      <c r="AC2702" s="39"/>
      <c r="AD2702" s="40"/>
    </row>
    <row r="2703" s="35" customFormat="1" spans="3:30">
      <c r="C2703" s="38"/>
      <c r="F2703" s="52"/>
      <c r="G2703" s="52"/>
      <c r="P2703" s="37"/>
      <c r="Q2703" s="38"/>
      <c r="AC2703" s="39"/>
      <c r="AD2703" s="40"/>
    </row>
    <row r="2704" s="35" customFormat="1" spans="3:30">
      <c r="C2704" s="38"/>
      <c r="F2704" s="52"/>
      <c r="G2704" s="52"/>
      <c r="P2704" s="37"/>
      <c r="Q2704" s="38"/>
      <c r="AC2704" s="39"/>
      <c r="AD2704" s="40"/>
    </row>
    <row r="2705" s="35" customFormat="1" spans="3:30">
      <c r="C2705" s="38"/>
      <c r="F2705" s="52"/>
      <c r="G2705" s="52"/>
      <c r="P2705" s="37"/>
      <c r="Q2705" s="38"/>
      <c r="AC2705" s="39"/>
      <c r="AD2705" s="40"/>
    </row>
    <row r="2706" s="35" customFormat="1" spans="3:30">
      <c r="C2706" s="38"/>
      <c r="F2706" s="52"/>
      <c r="G2706" s="52"/>
      <c r="P2706" s="37"/>
      <c r="Q2706" s="38"/>
      <c r="AC2706" s="39"/>
      <c r="AD2706" s="40"/>
    </row>
    <row r="2707" s="35" customFormat="1" spans="3:30">
      <c r="C2707" s="38"/>
      <c r="F2707" s="52"/>
      <c r="G2707" s="52"/>
      <c r="P2707" s="37"/>
      <c r="Q2707" s="38"/>
      <c r="AC2707" s="39"/>
      <c r="AD2707" s="40"/>
    </row>
    <row r="2708" s="35" customFormat="1" spans="3:30">
      <c r="C2708" s="38"/>
      <c r="F2708" s="52"/>
      <c r="G2708" s="52"/>
      <c r="P2708" s="37"/>
      <c r="Q2708" s="38"/>
      <c r="AC2708" s="39"/>
      <c r="AD2708" s="40"/>
    </row>
    <row r="2709" s="35" customFormat="1" spans="3:30">
      <c r="C2709" s="38"/>
      <c r="F2709" s="52"/>
      <c r="G2709" s="52"/>
      <c r="P2709" s="37"/>
      <c r="Q2709" s="38"/>
      <c r="AC2709" s="39"/>
      <c r="AD2709" s="40"/>
    </row>
    <row r="2710" s="35" customFormat="1" spans="3:30">
      <c r="C2710" s="38"/>
      <c r="F2710" s="52"/>
      <c r="G2710" s="52"/>
      <c r="P2710" s="37"/>
      <c r="Q2710" s="38"/>
      <c r="AC2710" s="39"/>
      <c r="AD2710" s="40"/>
    </row>
    <row r="2711" s="35" customFormat="1" spans="3:30">
      <c r="C2711" s="38"/>
      <c r="F2711" s="52"/>
      <c r="G2711" s="52"/>
      <c r="P2711" s="37"/>
      <c r="Q2711" s="38"/>
      <c r="AC2711" s="39"/>
      <c r="AD2711" s="40"/>
    </row>
    <row r="2712" s="35" customFormat="1" spans="3:30">
      <c r="C2712" s="38"/>
      <c r="F2712" s="52"/>
      <c r="G2712" s="52"/>
      <c r="P2712" s="37"/>
      <c r="Q2712" s="38"/>
      <c r="AC2712" s="39"/>
      <c r="AD2712" s="40"/>
    </row>
    <row r="2713" s="35" customFormat="1" spans="3:30">
      <c r="C2713" s="38"/>
      <c r="F2713" s="52"/>
      <c r="G2713" s="52"/>
      <c r="P2713" s="37"/>
      <c r="Q2713" s="38"/>
      <c r="AC2713" s="39"/>
      <c r="AD2713" s="40"/>
    </row>
    <row r="2714" s="35" customFormat="1" spans="3:30">
      <c r="C2714" s="38"/>
      <c r="F2714" s="52"/>
      <c r="G2714" s="52"/>
      <c r="P2714" s="37"/>
      <c r="Q2714" s="38"/>
      <c r="AC2714" s="39"/>
      <c r="AD2714" s="40"/>
    </row>
    <row r="2715" s="35" customFormat="1" spans="3:30">
      <c r="C2715" s="38"/>
      <c r="F2715" s="52"/>
      <c r="G2715" s="52"/>
      <c r="P2715" s="37"/>
      <c r="Q2715" s="38"/>
      <c r="AC2715" s="39"/>
      <c r="AD2715" s="40"/>
    </row>
    <row r="2716" s="35" customFormat="1" spans="3:30">
      <c r="C2716" s="38"/>
      <c r="F2716" s="52"/>
      <c r="G2716" s="52"/>
      <c r="P2716" s="37"/>
      <c r="Q2716" s="38"/>
      <c r="AC2716" s="39"/>
      <c r="AD2716" s="40"/>
    </row>
    <row r="2717" s="35" customFormat="1" spans="3:30">
      <c r="C2717" s="38"/>
      <c r="F2717" s="52"/>
      <c r="G2717" s="52"/>
      <c r="P2717" s="37"/>
      <c r="Q2717" s="38"/>
      <c r="AC2717" s="39"/>
      <c r="AD2717" s="40"/>
    </row>
    <row r="2718" s="35" customFormat="1" spans="3:30">
      <c r="C2718" s="38"/>
      <c r="F2718" s="52"/>
      <c r="G2718" s="52"/>
      <c r="P2718" s="37"/>
      <c r="Q2718" s="38"/>
      <c r="AC2718" s="39"/>
      <c r="AD2718" s="40"/>
    </row>
    <row r="2719" s="35" customFormat="1" spans="3:30">
      <c r="C2719" s="38"/>
      <c r="F2719" s="52"/>
      <c r="G2719" s="52"/>
      <c r="P2719" s="37"/>
      <c r="Q2719" s="38"/>
      <c r="AC2719" s="39"/>
      <c r="AD2719" s="40"/>
    </row>
    <row r="2720" s="35" customFormat="1" spans="3:30">
      <c r="C2720" s="38"/>
      <c r="F2720" s="52"/>
      <c r="G2720" s="52"/>
      <c r="P2720" s="37"/>
      <c r="Q2720" s="38"/>
      <c r="AC2720" s="39"/>
      <c r="AD2720" s="40"/>
    </row>
    <row r="2721" s="35" customFormat="1" spans="3:30">
      <c r="C2721" s="38"/>
      <c r="F2721" s="52"/>
      <c r="G2721" s="52"/>
      <c r="P2721" s="37"/>
      <c r="Q2721" s="38"/>
      <c r="AC2721" s="39"/>
      <c r="AD2721" s="40"/>
    </row>
    <row r="2722" s="35" customFormat="1" spans="3:30">
      <c r="C2722" s="38"/>
      <c r="F2722" s="52"/>
      <c r="G2722" s="52"/>
      <c r="P2722" s="37"/>
      <c r="Q2722" s="38"/>
      <c r="AC2722" s="39"/>
      <c r="AD2722" s="40"/>
    </row>
    <row r="2723" s="35" customFormat="1" spans="3:30">
      <c r="C2723" s="38"/>
      <c r="F2723" s="52"/>
      <c r="G2723" s="52"/>
      <c r="P2723" s="37"/>
      <c r="Q2723" s="38"/>
      <c r="AC2723" s="39"/>
      <c r="AD2723" s="40"/>
    </row>
    <row r="2724" s="35" customFormat="1" spans="3:30">
      <c r="C2724" s="38"/>
      <c r="F2724" s="52"/>
      <c r="G2724" s="52"/>
      <c r="P2724" s="37"/>
      <c r="Q2724" s="38"/>
      <c r="AC2724" s="39"/>
      <c r="AD2724" s="40"/>
    </row>
    <row r="2725" s="35" customFormat="1" spans="3:30">
      <c r="C2725" s="38"/>
      <c r="F2725" s="52"/>
      <c r="G2725" s="52"/>
      <c r="P2725" s="37"/>
      <c r="Q2725" s="38"/>
      <c r="AC2725" s="39"/>
      <c r="AD2725" s="40"/>
    </row>
    <row r="2726" s="35" customFormat="1" spans="3:30">
      <c r="C2726" s="38"/>
      <c r="F2726" s="52"/>
      <c r="G2726" s="52"/>
      <c r="P2726" s="37"/>
      <c r="Q2726" s="38"/>
      <c r="AC2726" s="39"/>
      <c r="AD2726" s="40"/>
    </row>
    <row r="2727" s="35" customFormat="1" spans="3:30">
      <c r="C2727" s="38"/>
      <c r="F2727" s="52"/>
      <c r="G2727" s="52"/>
      <c r="P2727" s="37"/>
      <c r="Q2727" s="38"/>
      <c r="AC2727" s="39"/>
      <c r="AD2727" s="40"/>
    </row>
    <row r="2728" s="35" customFormat="1" spans="3:30">
      <c r="C2728" s="38"/>
      <c r="F2728" s="52"/>
      <c r="G2728" s="52"/>
      <c r="P2728" s="37"/>
      <c r="Q2728" s="38"/>
      <c r="AC2728" s="39"/>
      <c r="AD2728" s="40"/>
    </row>
    <row r="2729" s="35" customFormat="1" spans="3:30">
      <c r="C2729" s="38"/>
      <c r="F2729" s="52"/>
      <c r="G2729" s="52"/>
      <c r="P2729" s="37"/>
      <c r="Q2729" s="38"/>
      <c r="AC2729" s="39"/>
      <c r="AD2729" s="40"/>
    </row>
    <row r="2730" s="35" customFormat="1" spans="3:30">
      <c r="C2730" s="38"/>
      <c r="F2730" s="52"/>
      <c r="G2730" s="52"/>
      <c r="P2730" s="37"/>
      <c r="Q2730" s="38"/>
      <c r="AC2730" s="39"/>
      <c r="AD2730" s="40"/>
    </row>
    <row r="2731" s="35" customFormat="1" spans="3:30">
      <c r="C2731" s="38"/>
      <c r="F2731" s="52"/>
      <c r="G2731" s="52"/>
      <c r="P2731" s="37"/>
      <c r="Q2731" s="38"/>
      <c r="AC2731" s="39"/>
      <c r="AD2731" s="40"/>
    </row>
    <row r="2732" s="35" customFormat="1" spans="3:30">
      <c r="C2732" s="38"/>
      <c r="F2732" s="52"/>
      <c r="G2732" s="52"/>
      <c r="P2732" s="37"/>
      <c r="Q2732" s="38"/>
      <c r="AC2732" s="39"/>
      <c r="AD2732" s="40"/>
    </row>
    <row r="2733" s="35" customFormat="1" spans="3:30">
      <c r="C2733" s="38"/>
      <c r="F2733" s="52"/>
      <c r="G2733" s="52"/>
      <c r="P2733" s="37"/>
      <c r="Q2733" s="38"/>
      <c r="AC2733" s="39"/>
      <c r="AD2733" s="40"/>
    </row>
    <row r="2734" s="35" customFormat="1" spans="3:30">
      <c r="C2734" s="38"/>
      <c r="F2734" s="52"/>
      <c r="G2734" s="52"/>
      <c r="P2734" s="37"/>
      <c r="Q2734" s="38"/>
      <c r="AC2734" s="39"/>
      <c r="AD2734" s="40"/>
    </row>
    <row r="2735" s="35" customFormat="1" spans="3:30">
      <c r="C2735" s="38"/>
      <c r="F2735" s="52"/>
      <c r="G2735" s="52"/>
      <c r="P2735" s="37"/>
      <c r="Q2735" s="38"/>
      <c r="AC2735" s="39"/>
      <c r="AD2735" s="40"/>
    </row>
    <row r="2736" s="35" customFormat="1" spans="3:30">
      <c r="C2736" s="38"/>
      <c r="F2736" s="52"/>
      <c r="G2736" s="52"/>
      <c r="P2736" s="37"/>
      <c r="Q2736" s="38"/>
      <c r="AC2736" s="39"/>
      <c r="AD2736" s="40"/>
    </row>
    <row r="2737" s="35" customFormat="1" spans="3:30">
      <c r="C2737" s="38"/>
      <c r="F2737" s="52"/>
      <c r="G2737" s="52"/>
      <c r="P2737" s="37"/>
      <c r="Q2737" s="38"/>
      <c r="AC2737" s="39"/>
      <c r="AD2737" s="40"/>
    </row>
    <row r="2738" s="35" customFormat="1" spans="3:30">
      <c r="C2738" s="38"/>
      <c r="F2738" s="52"/>
      <c r="G2738" s="52"/>
      <c r="P2738" s="37"/>
      <c r="Q2738" s="38"/>
      <c r="AC2738" s="39"/>
      <c r="AD2738" s="40"/>
    </row>
    <row r="2739" s="35" customFormat="1" spans="3:30">
      <c r="C2739" s="38"/>
      <c r="F2739" s="52"/>
      <c r="G2739" s="52"/>
      <c r="P2739" s="37"/>
      <c r="Q2739" s="38"/>
      <c r="AC2739" s="39"/>
      <c r="AD2739" s="40"/>
    </row>
    <row r="2740" s="35" customFormat="1" spans="3:30">
      <c r="C2740" s="38"/>
      <c r="F2740" s="52"/>
      <c r="G2740" s="52"/>
      <c r="P2740" s="37"/>
      <c r="Q2740" s="38"/>
      <c r="AC2740" s="39"/>
      <c r="AD2740" s="40"/>
    </row>
    <row r="2741" s="35" customFormat="1" spans="3:30">
      <c r="C2741" s="38"/>
      <c r="F2741" s="52"/>
      <c r="G2741" s="52"/>
      <c r="P2741" s="37"/>
      <c r="Q2741" s="38"/>
      <c r="AC2741" s="39"/>
      <c r="AD2741" s="40"/>
    </row>
    <row r="2742" s="35" customFormat="1" spans="3:30">
      <c r="C2742" s="38"/>
      <c r="F2742" s="52"/>
      <c r="G2742" s="52"/>
      <c r="P2742" s="37"/>
      <c r="Q2742" s="38"/>
      <c r="AC2742" s="39"/>
      <c r="AD2742" s="40"/>
    </row>
    <row r="2743" s="35" customFormat="1" spans="3:30">
      <c r="C2743" s="38"/>
      <c r="F2743" s="52"/>
      <c r="G2743" s="52"/>
      <c r="P2743" s="37"/>
      <c r="Q2743" s="38"/>
      <c r="AC2743" s="39"/>
      <c r="AD2743" s="40"/>
    </row>
    <row r="2744" s="35" customFormat="1" spans="3:30">
      <c r="C2744" s="38"/>
      <c r="F2744" s="52"/>
      <c r="G2744" s="52"/>
      <c r="P2744" s="37"/>
      <c r="Q2744" s="38"/>
      <c r="AC2744" s="39"/>
      <c r="AD2744" s="40"/>
    </row>
    <row r="2745" s="35" customFormat="1" spans="3:30">
      <c r="C2745" s="38"/>
      <c r="F2745" s="52"/>
      <c r="G2745" s="52"/>
      <c r="P2745" s="37"/>
      <c r="Q2745" s="38"/>
      <c r="AC2745" s="39"/>
      <c r="AD2745" s="40"/>
    </row>
    <row r="2746" s="35" customFormat="1" spans="3:30">
      <c r="C2746" s="38"/>
      <c r="F2746" s="52"/>
      <c r="G2746" s="52"/>
      <c r="P2746" s="37"/>
      <c r="Q2746" s="38"/>
      <c r="AC2746" s="39"/>
      <c r="AD2746" s="40"/>
    </row>
    <row r="2747" s="35" customFormat="1" spans="3:30">
      <c r="C2747" s="38"/>
      <c r="F2747" s="52"/>
      <c r="G2747" s="52"/>
      <c r="P2747" s="37"/>
      <c r="Q2747" s="38"/>
      <c r="AC2747" s="39"/>
      <c r="AD2747" s="40"/>
    </row>
    <row r="2748" s="35" customFormat="1" spans="3:30">
      <c r="C2748" s="38"/>
      <c r="F2748" s="52"/>
      <c r="G2748" s="52"/>
      <c r="P2748" s="37"/>
      <c r="Q2748" s="38"/>
      <c r="AC2748" s="39"/>
      <c r="AD2748" s="40"/>
    </row>
    <row r="2749" s="35" customFormat="1" spans="3:30">
      <c r="C2749" s="38"/>
      <c r="F2749" s="52"/>
      <c r="G2749" s="52"/>
      <c r="P2749" s="37"/>
      <c r="Q2749" s="38"/>
      <c r="AC2749" s="39"/>
      <c r="AD2749" s="40"/>
    </row>
    <row r="2750" s="35" customFormat="1" spans="3:30">
      <c r="C2750" s="38"/>
      <c r="F2750" s="52"/>
      <c r="G2750" s="52"/>
      <c r="P2750" s="37"/>
      <c r="Q2750" s="38"/>
      <c r="AC2750" s="39"/>
      <c r="AD2750" s="40"/>
    </row>
    <row r="2751" s="35" customFormat="1" spans="3:30">
      <c r="C2751" s="38"/>
      <c r="F2751" s="52"/>
      <c r="G2751" s="52"/>
      <c r="P2751" s="37"/>
      <c r="Q2751" s="38"/>
      <c r="AC2751" s="39"/>
      <c r="AD2751" s="40"/>
    </row>
    <row r="2752" s="35" customFormat="1" spans="3:30">
      <c r="C2752" s="38"/>
      <c r="F2752" s="52"/>
      <c r="G2752" s="52"/>
      <c r="P2752" s="37"/>
      <c r="Q2752" s="38"/>
      <c r="AC2752" s="39"/>
      <c r="AD2752" s="40"/>
    </row>
    <row r="2753" s="35" customFormat="1" spans="3:30">
      <c r="C2753" s="38"/>
      <c r="F2753" s="52"/>
      <c r="G2753" s="52"/>
      <c r="P2753" s="37"/>
      <c r="Q2753" s="38"/>
      <c r="AC2753" s="39"/>
      <c r="AD2753" s="40"/>
    </row>
    <row r="2754" s="35" customFormat="1" spans="3:30">
      <c r="C2754" s="38"/>
      <c r="F2754" s="52"/>
      <c r="G2754" s="52"/>
      <c r="P2754" s="37"/>
      <c r="Q2754" s="38"/>
      <c r="AC2754" s="39"/>
      <c r="AD2754" s="40"/>
    </row>
    <row r="2755" s="35" customFormat="1" spans="3:30">
      <c r="C2755" s="38"/>
      <c r="F2755" s="52"/>
      <c r="G2755" s="52"/>
      <c r="P2755" s="37"/>
      <c r="Q2755" s="38"/>
      <c r="AC2755" s="39"/>
      <c r="AD2755" s="40"/>
    </row>
    <row r="2756" s="35" customFormat="1" spans="3:30">
      <c r="C2756" s="38"/>
      <c r="F2756" s="52"/>
      <c r="G2756" s="52"/>
      <c r="P2756" s="37"/>
      <c r="Q2756" s="38"/>
      <c r="AC2756" s="39"/>
      <c r="AD2756" s="40"/>
    </row>
    <row r="2757" s="35" customFormat="1" spans="3:30">
      <c r="C2757" s="38"/>
      <c r="F2757" s="52"/>
      <c r="G2757" s="52"/>
      <c r="P2757" s="37"/>
      <c r="Q2757" s="38"/>
      <c r="AC2757" s="39"/>
      <c r="AD2757" s="40"/>
    </row>
    <row r="2758" s="35" customFormat="1" spans="3:30">
      <c r="C2758" s="38"/>
      <c r="F2758" s="52"/>
      <c r="G2758" s="52"/>
      <c r="P2758" s="37"/>
      <c r="Q2758" s="38"/>
      <c r="AC2758" s="39"/>
      <c r="AD2758" s="40"/>
    </row>
    <row r="2759" s="35" customFormat="1" spans="3:30">
      <c r="C2759" s="38"/>
      <c r="F2759" s="52"/>
      <c r="G2759" s="52"/>
      <c r="P2759" s="37"/>
      <c r="Q2759" s="38"/>
      <c r="AC2759" s="39"/>
      <c r="AD2759" s="40"/>
    </row>
    <row r="2760" s="35" customFormat="1" spans="3:30">
      <c r="C2760" s="38"/>
      <c r="F2760" s="52"/>
      <c r="G2760" s="52"/>
      <c r="P2760" s="37"/>
      <c r="Q2760" s="38"/>
      <c r="AC2760" s="39"/>
      <c r="AD2760" s="40"/>
    </row>
    <row r="2761" s="35" customFormat="1" spans="3:30">
      <c r="C2761" s="38"/>
      <c r="F2761" s="52"/>
      <c r="G2761" s="52"/>
      <c r="P2761" s="37"/>
      <c r="Q2761" s="38"/>
      <c r="AC2761" s="39"/>
      <c r="AD2761" s="40"/>
    </row>
    <row r="2762" s="35" customFormat="1" spans="3:30">
      <c r="C2762" s="38"/>
      <c r="F2762" s="52"/>
      <c r="G2762" s="52"/>
      <c r="P2762" s="37"/>
      <c r="Q2762" s="38"/>
      <c r="AC2762" s="39"/>
      <c r="AD2762" s="40"/>
    </row>
    <row r="2763" s="35" customFormat="1" spans="3:30">
      <c r="C2763" s="38"/>
      <c r="F2763" s="52"/>
      <c r="G2763" s="52"/>
      <c r="P2763" s="37"/>
      <c r="Q2763" s="38"/>
      <c r="AC2763" s="39"/>
      <c r="AD2763" s="40"/>
    </row>
    <row r="2764" s="35" customFormat="1" spans="3:30">
      <c r="C2764" s="38"/>
      <c r="F2764" s="52"/>
      <c r="G2764" s="52"/>
      <c r="P2764" s="37"/>
      <c r="Q2764" s="38"/>
      <c r="AC2764" s="39"/>
      <c r="AD2764" s="40"/>
    </row>
    <row r="2765" s="35" customFormat="1" spans="3:30">
      <c r="C2765" s="38"/>
      <c r="F2765" s="52"/>
      <c r="G2765" s="52"/>
      <c r="P2765" s="37"/>
      <c r="Q2765" s="38"/>
      <c r="AC2765" s="39"/>
      <c r="AD2765" s="40"/>
    </row>
    <row r="2766" s="35" customFormat="1" spans="3:30">
      <c r="C2766" s="38"/>
      <c r="F2766" s="52"/>
      <c r="G2766" s="52"/>
      <c r="P2766" s="37"/>
      <c r="Q2766" s="38"/>
      <c r="AC2766" s="39"/>
      <c r="AD2766" s="40"/>
    </row>
    <row r="2767" s="35" customFormat="1" spans="3:30">
      <c r="C2767" s="38"/>
      <c r="F2767" s="52"/>
      <c r="G2767" s="52"/>
      <c r="P2767" s="37"/>
      <c r="Q2767" s="38"/>
      <c r="AC2767" s="39"/>
      <c r="AD2767" s="40"/>
    </row>
    <row r="2768" s="35" customFormat="1" spans="3:30">
      <c r="C2768" s="38"/>
      <c r="F2768" s="52"/>
      <c r="G2768" s="52"/>
      <c r="P2768" s="37"/>
      <c r="Q2768" s="38"/>
      <c r="AC2768" s="39"/>
      <c r="AD2768" s="40"/>
    </row>
    <row r="2769" s="35" customFormat="1" spans="3:30">
      <c r="C2769" s="38"/>
      <c r="F2769" s="52"/>
      <c r="G2769" s="52"/>
      <c r="P2769" s="37"/>
      <c r="Q2769" s="38"/>
      <c r="AC2769" s="39"/>
      <c r="AD2769" s="40"/>
    </row>
    <row r="2770" s="35" customFormat="1" spans="3:30">
      <c r="C2770" s="38"/>
      <c r="F2770" s="52"/>
      <c r="G2770" s="52"/>
      <c r="P2770" s="37"/>
      <c r="Q2770" s="38"/>
      <c r="AC2770" s="39"/>
      <c r="AD2770" s="40"/>
    </row>
    <row r="2771" s="35" customFormat="1" spans="3:30">
      <c r="C2771" s="38"/>
      <c r="F2771" s="52"/>
      <c r="G2771" s="52"/>
      <c r="P2771" s="37"/>
      <c r="Q2771" s="38"/>
      <c r="AC2771" s="39"/>
      <c r="AD2771" s="40"/>
    </row>
    <row r="2772" s="35" customFormat="1" spans="3:30">
      <c r="C2772" s="38"/>
      <c r="F2772" s="52"/>
      <c r="G2772" s="52"/>
      <c r="P2772" s="37"/>
      <c r="Q2772" s="38"/>
      <c r="AC2772" s="39"/>
      <c r="AD2772" s="40"/>
    </row>
    <row r="2773" s="35" customFormat="1" spans="3:30">
      <c r="C2773" s="38"/>
      <c r="F2773" s="52"/>
      <c r="G2773" s="52"/>
      <c r="P2773" s="37"/>
      <c r="Q2773" s="38"/>
      <c r="AC2773" s="39"/>
      <c r="AD2773" s="40"/>
    </row>
    <row r="2774" s="35" customFormat="1" spans="3:30">
      <c r="C2774" s="38"/>
      <c r="F2774" s="52"/>
      <c r="G2774" s="52"/>
      <c r="P2774" s="37"/>
      <c r="Q2774" s="38"/>
      <c r="AC2774" s="39"/>
      <c r="AD2774" s="40"/>
    </row>
    <row r="2775" s="35" customFormat="1" spans="3:30">
      <c r="C2775" s="38"/>
      <c r="F2775" s="52"/>
      <c r="G2775" s="52"/>
      <c r="P2775" s="37"/>
      <c r="Q2775" s="38"/>
      <c r="AC2775" s="39"/>
      <c r="AD2775" s="40"/>
    </row>
    <row r="2776" s="35" customFormat="1" spans="3:30">
      <c r="C2776" s="38"/>
      <c r="F2776" s="52"/>
      <c r="G2776" s="52"/>
      <c r="P2776" s="37"/>
      <c r="Q2776" s="38"/>
      <c r="AC2776" s="39"/>
      <c r="AD2776" s="40"/>
    </row>
    <row r="2777" s="35" customFormat="1" spans="3:30">
      <c r="C2777" s="38"/>
      <c r="F2777" s="52"/>
      <c r="G2777" s="52"/>
      <c r="P2777" s="37"/>
      <c r="Q2777" s="38"/>
      <c r="AC2777" s="39"/>
      <c r="AD2777" s="40"/>
    </row>
    <row r="2778" s="35" customFormat="1" spans="3:30">
      <c r="C2778" s="38"/>
      <c r="F2778" s="52"/>
      <c r="G2778" s="52"/>
      <c r="P2778" s="37"/>
      <c r="Q2778" s="38"/>
      <c r="AC2778" s="39"/>
      <c r="AD2778" s="40"/>
    </row>
    <row r="2779" s="35" customFormat="1" spans="3:30">
      <c r="C2779" s="38"/>
      <c r="F2779" s="52"/>
      <c r="G2779" s="52"/>
      <c r="P2779" s="37"/>
      <c r="Q2779" s="38"/>
      <c r="AC2779" s="39"/>
      <c r="AD2779" s="40"/>
    </row>
    <row r="2780" s="35" customFormat="1" spans="3:30">
      <c r="C2780" s="38"/>
      <c r="F2780" s="52"/>
      <c r="G2780" s="52"/>
      <c r="P2780" s="37"/>
      <c r="Q2780" s="38"/>
      <c r="AC2780" s="39"/>
      <c r="AD2780" s="40"/>
    </row>
    <row r="2781" s="35" customFormat="1" spans="3:30">
      <c r="C2781" s="38"/>
      <c r="F2781" s="52"/>
      <c r="G2781" s="52"/>
      <c r="P2781" s="37"/>
      <c r="Q2781" s="38"/>
      <c r="AC2781" s="39"/>
      <c r="AD2781" s="40"/>
    </row>
    <row r="2782" s="35" customFormat="1" spans="3:30">
      <c r="C2782" s="38"/>
      <c r="F2782" s="52"/>
      <c r="G2782" s="52"/>
      <c r="P2782" s="37"/>
      <c r="Q2782" s="38"/>
      <c r="AC2782" s="39"/>
      <c r="AD2782" s="40"/>
    </row>
    <row r="2783" s="35" customFormat="1" spans="3:30">
      <c r="C2783" s="38"/>
      <c r="F2783" s="52"/>
      <c r="G2783" s="52"/>
      <c r="P2783" s="37"/>
      <c r="Q2783" s="38"/>
      <c r="AC2783" s="39"/>
      <c r="AD2783" s="40"/>
    </row>
    <row r="2784" s="35" customFormat="1" spans="3:30">
      <c r="C2784" s="38"/>
      <c r="F2784" s="52"/>
      <c r="G2784" s="52"/>
      <c r="P2784" s="37"/>
      <c r="Q2784" s="38"/>
      <c r="AC2784" s="39"/>
      <c r="AD2784" s="40"/>
    </row>
    <row r="2785" s="35" customFormat="1" spans="3:30">
      <c r="C2785" s="38"/>
      <c r="F2785" s="52"/>
      <c r="G2785" s="52"/>
      <c r="P2785" s="37"/>
      <c r="Q2785" s="38"/>
      <c r="AC2785" s="39"/>
      <c r="AD2785" s="40"/>
    </row>
    <row r="2786" s="35" customFormat="1" spans="3:30">
      <c r="C2786" s="38"/>
      <c r="F2786" s="52"/>
      <c r="G2786" s="52"/>
      <c r="P2786" s="37"/>
      <c r="Q2786" s="38"/>
      <c r="AC2786" s="39"/>
      <c r="AD2786" s="40"/>
    </row>
    <row r="2787" s="35" customFormat="1" spans="3:30">
      <c r="C2787" s="38"/>
      <c r="F2787" s="52"/>
      <c r="G2787" s="52"/>
      <c r="P2787" s="37"/>
      <c r="Q2787" s="38"/>
      <c r="AC2787" s="39"/>
      <c r="AD2787" s="40"/>
    </row>
    <row r="2788" s="35" customFormat="1" spans="3:30">
      <c r="C2788" s="38"/>
      <c r="F2788" s="52"/>
      <c r="G2788" s="52"/>
      <c r="P2788" s="37"/>
      <c r="Q2788" s="38"/>
      <c r="AC2788" s="39"/>
      <c r="AD2788" s="40"/>
    </row>
    <row r="2789" s="35" customFormat="1" spans="3:30">
      <c r="C2789" s="38"/>
      <c r="F2789" s="52"/>
      <c r="G2789" s="52"/>
      <c r="P2789" s="37"/>
      <c r="Q2789" s="38"/>
      <c r="AC2789" s="39"/>
      <c r="AD2789" s="40"/>
    </row>
    <row r="2790" s="35" customFormat="1" spans="3:30">
      <c r="C2790" s="38"/>
      <c r="F2790" s="52"/>
      <c r="G2790" s="52"/>
      <c r="P2790" s="37"/>
      <c r="Q2790" s="38"/>
      <c r="AC2790" s="39"/>
      <c r="AD2790" s="40"/>
    </row>
    <row r="2791" s="35" customFormat="1" spans="3:30">
      <c r="C2791" s="38"/>
      <c r="F2791" s="52"/>
      <c r="G2791" s="52"/>
      <c r="P2791" s="37"/>
      <c r="Q2791" s="38"/>
      <c r="AC2791" s="39"/>
      <c r="AD2791" s="40"/>
    </row>
    <row r="2792" s="35" customFormat="1" spans="3:30">
      <c r="C2792" s="38"/>
      <c r="F2792" s="52"/>
      <c r="G2792" s="52"/>
      <c r="P2792" s="37"/>
      <c r="Q2792" s="38"/>
      <c r="AC2792" s="39"/>
      <c r="AD2792" s="40"/>
    </row>
    <row r="2793" s="35" customFormat="1" spans="3:30">
      <c r="C2793" s="38"/>
      <c r="F2793" s="52"/>
      <c r="G2793" s="52"/>
      <c r="P2793" s="37"/>
      <c r="Q2793" s="38"/>
      <c r="AC2793" s="39"/>
      <c r="AD2793" s="40"/>
    </row>
    <row r="2794" s="35" customFormat="1" spans="3:30">
      <c r="C2794" s="38"/>
      <c r="F2794" s="52"/>
      <c r="G2794" s="52"/>
      <c r="P2794" s="37"/>
      <c r="Q2794" s="38"/>
      <c r="AC2794" s="39"/>
      <c r="AD2794" s="40"/>
    </row>
    <row r="2795" s="35" customFormat="1" spans="3:30">
      <c r="C2795" s="38"/>
      <c r="F2795" s="52"/>
      <c r="G2795" s="52"/>
      <c r="P2795" s="37"/>
      <c r="Q2795" s="38"/>
      <c r="AC2795" s="39"/>
      <c r="AD2795" s="40"/>
    </row>
    <row r="2796" s="35" customFormat="1" spans="3:30">
      <c r="C2796" s="38"/>
      <c r="F2796" s="52"/>
      <c r="G2796" s="52"/>
      <c r="P2796" s="37"/>
      <c r="Q2796" s="38"/>
      <c r="AC2796" s="39"/>
      <c r="AD2796" s="40"/>
    </row>
    <row r="2797" s="35" customFormat="1" spans="3:30">
      <c r="C2797" s="38"/>
      <c r="F2797" s="52"/>
      <c r="G2797" s="52"/>
      <c r="P2797" s="37"/>
      <c r="Q2797" s="38"/>
      <c r="AC2797" s="39"/>
      <c r="AD2797" s="40"/>
    </row>
    <row r="2798" s="35" customFormat="1" spans="3:30">
      <c r="C2798" s="38"/>
      <c r="F2798" s="52"/>
      <c r="G2798" s="52"/>
      <c r="P2798" s="37"/>
      <c r="Q2798" s="38"/>
      <c r="AC2798" s="39"/>
      <c r="AD2798" s="40"/>
    </row>
    <row r="2799" s="35" customFormat="1" spans="3:30">
      <c r="C2799" s="38"/>
      <c r="F2799" s="52"/>
      <c r="G2799" s="52"/>
      <c r="P2799" s="37"/>
      <c r="Q2799" s="38"/>
      <c r="AC2799" s="39"/>
      <c r="AD2799" s="40"/>
    </row>
    <row r="2800" s="35" customFormat="1" spans="3:30">
      <c r="C2800" s="38"/>
      <c r="F2800" s="52"/>
      <c r="G2800" s="52"/>
      <c r="P2800" s="37"/>
      <c r="Q2800" s="38"/>
      <c r="AC2800" s="39"/>
      <c r="AD2800" s="40"/>
    </row>
    <row r="2801" s="35" customFormat="1" spans="3:30">
      <c r="C2801" s="38"/>
      <c r="F2801" s="52"/>
      <c r="G2801" s="52"/>
      <c r="P2801" s="37"/>
      <c r="Q2801" s="38"/>
      <c r="AC2801" s="39"/>
      <c r="AD2801" s="40"/>
    </row>
    <row r="2802" s="35" customFormat="1" spans="3:30">
      <c r="C2802" s="38"/>
      <c r="F2802" s="52"/>
      <c r="G2802" s="52"/>
      <c r="P2802" s="37"/>
      <c r="Q2802" s="38"/>
      <c r="AC2802" s="39"/>
      <c r="AD2802" s="40"/>
    </row>
    <row r="2803" s="35" customFormat="1" spans="3:30">
      <c r="C2803" s="38"/>
      <c r="F2803" s="52"/>
      <c r="G2803" s="52"/>
      <c r="P2803" s="37"/>
      <c r="Q2803" s="38"/>
      <c r="AC2803" s="39"/>
      <c r="AD2803" s="40"/>
    </row>
    <row r="2804" s="35" customFormat="1" spans="3:30">
      <c r="C2804" s="38"/>
      <c r="F2804" s="52"/>
      <c r="G2804" s="52"/>
      <c r="P2804" s="37"/>
      <c r="Q2804" s="38"/>
      <c r="AC2804" s="39"/>
      <c r="AD2804" s="40"/>
    </row>
    <row r="2805" s="35" customFormat="1" spans="3:30">
      <c r="C2805" s="38"/>
      <c r="F2805" s="52"/>
      <c r="G2805" s="52"/>
      <c r="P2805" s="37"/>
      <c r="Q2805" s="38"/>
      <c r="AC2805" s="39"/>
      <c r="AD2805" s="40"/>
    </row>
    <row r="2806" s="35" customFormat="1" spans="3:30">
      <c r="C2806" s="38"/>
      <c r="F2806" s="52"/>
      <c r="G2806" s="52"/>
      <c r="P2806" s="37"/>
      <c r="Q2806" s="38"/>
      <c r="AC2806" s="39"/>
      <c r="AD2806" s="40"/>
    </row>
    <row r="2807" s="35" customFormat="1" spans="3:30">
      <c r="C2807" s="38"/>
      <c r="F2807" s="52"/>
      <c r="G2807" s="52"/>
      <c r="P2807" s="37"/>
      <c r="Q2807" s="38"/>
      <c r="AC2807" s="39"/>
      <c r="AD2807" s="40"/>
    </row>
    <row r="2808" s="35" customFormat="1" spans="3:30">
      <c r="C2808" s="38"/>
      <c r="F2808" s="52"/>
      <c r="G2808" s="52"/>
      <c r="P2808" s="37"/>
      <c r="Q2808" s="38"/>
      <c r="AC2808" s="39"/>
      <c r="AD2808" s="40"/>
    </row>
    <row r="2809" s="35" customFormat="1" spans="3:30">
      <c r="C2809" s="38"/>
      <c r="F2809" s="52"/>
      <c r="G2809" s="52"/>
      <c r="P2809" s="37"/>
      <c r="Q2809" s="38"/>
      <c r="AC2809" s="39"/>
      <c r="AD2809" s="40"/>
    </row>
    <row r="2810" s="35" customFormat="1" spans="3:30">
      <c r="C2810" s="38"/>
      <c r="F2810" s="52"/>
      <c r="G2810" s="52"/>
      <c r="P2810" s="37"/>
      <c r="Q2810" s="38"/>
      <c r="AC2810" s="39"/>
      <c r="AD2810" s="40"/>
    </row>
    <row r="2811" s="35" customFormat="1" spans="3:30">
      <c r="C2811" s="38"/>
      <c r="F2811" s="52"/>
      <c r="G2811" s="52"/>
      <c r="P2811" s="37"/>
      <c r="Q2811" s="38"/>
      <c r="AC2811" s="39"/>
      <c r="AD2811" s="40"/>
    </row>
    <row r="2812" s="35" customFormat="1" spans="3:30">
      <c r="C2812" s="38"/>
      <c r="F2812" s="52"/>
      <c r="G2812" s="52"/>
      <c r="P2812" s="37"/>
      <c r="Q2812" s="38"/>
      <c r="AC2812" s="39"/>
      <c r="AD2812" s="40"/>
    </row>
    <row r="2813" s="35" customFormat="1" spans="3:30">
      <c r="C2813" s="38"/>
      <c r="F2813" s="52"/>
      <c r="G2813" s="52"/>
      <c r="P2813" s="37"/>
      <c r="Q2813" s="38"/>
      <c r="AC2813" s="39"/>
      <c r="AD2813" s="40"/>
    </row>
    <row r="2814" s="35" customFormat="1" spans="3:30">
      <c r="C2814" s="38"/>
      <c r="F2814" s="52"/>
      <c r="G2814" s="52"/>
      <c r="P2814" s="37"/>
      <c r="Q2814" s="38"/>
      <c r="AC2814" s="39"/>
      <c r="AD2814" s="40"/>
    </row>
    <row r="2815" s="35" customFormat="1" spans="3:30">
      <c r="C2815" s="38"/>
      <c r="F2815" s="52"/>
      <c r="G2815" s="52"/>
      <c r="P2815" s="37"/>
      <c r="Q2815" s="38"/>
      <c r="AC2815" s="39"/>
      <c r="AD2815" s="40"/>
    </row>
    <row r="2816" s="35" customFormat="1" spans="3:30">
      <c r="C2816" s="38"/>
      <c r="F2816" s="52"/>
      <c r="G2816" s="52"/>
      <c r="P2816" s="37"/>
      <c r="Q2816" s="38"/>
      <c r="AC2816" s="39"/>
      <c r="AD2816" s="40"/>
    </row>
    <row r="2817" s="35" customFormat="1" spans="3:30">
      <c r="C2817" s="38"/>
      <c r="F2817" s="52"/>
      <c r="G2817" s="52"/>
      <c r="P2817" s="37"/>
      <c r="Q2817" s="38"/>
      <c r="AC2817" s="39"/>
      <c r="AD2817" s="40"/>
    </row>
    <row r="2818" s="35" customFormat="1" spans="3:30">
      <c r="C2818" s="38"/>
      <c r="F2818" s="52"/>
      <c r="G2818" s="52"/>
      <c r="P2818" s="37"/>
      <c r="Q2818" s="38"/>
      <c r="AC2818" s="39"/>
      <c r="AD2818" s="40"/>
    </row>
    <row r="2819" s="35" customFormat="1" spans="3:30">
      <c r="C2819" s="38"/>
      <c r="F2819" s="52"/>
      <c r="G2819" s="52"/>
      <c r="P2819" s="37"/>
      <c r="Q2819" s="38"/>
      <c r="AC2819" s="39"/>
      <c r="AD2819" s="40"/>
    </row>
    <row r="2820" s="35" customFormat="1" spans="3:30">
      <c r="C2820" s="38"/>
      <c r="F2820" s="52"/>
      <c r="G2820" s="52"/>
      <c r="P2820" s="37"/>
      <c r="Q2820" s="38"/>
      <c r="AC2820" s="39"/>
      <c r="AD2820" s="40"/>
    </row>
    <row r="2821" s="35" customFormat="1" spans="3:30">
      <c r="C2821" s="38"/>
      <c r="F2821" s="52"/>
      <c r="G2821" s="52"/>
      <c r="P2821" s="37"/>
      <c r="Q2821" s="38"/>
      <c r="AC2821" s="39"/>
      <c r="AD2821" s="40"/>
    </row>
    <row r="2822" s="35" customFormat="1" spans="3:30">
      <c r="C2822" s="38"/>
      <c r="F2822" s="52"/>
      <c r="G2822" s="52"/>
      <c r="P2822" s="37"/>
      <c r="Q2822" s="38"/>
      <c r="AC2822" s="39"/>
      <c r="AD2822" s="40"/>
    </row>
    <row r="2823" s="35" customFormat="1" spans="3:30">
      <c r="C2823" s="38"/>
      <c r="F2823" s="52"/>
      <c r="G2823" s="52"/>
      <c r="P2823" s="37"/>
      <c r="Q2823" s="38"/>
      <c r="AC2823" s="39"/>
      <c r="AD2823" s="40"/>
    </row>
    <row r="2824" s="35" customFormat="1" spans="3:30">
      <c r="C2824" s="38"/>
      <c r="F2824" s="52"/>
      <c r="G2824" s="52"/>
      <c r="P2824" s="37"/>
      <c r="Q2824" s="38"/>
      <c r="AC2824" s="39"/>
      <c r="AD2824" s="40"/>
    </row>
    <row r="2825" s="35" customFormat="1" spans="3:30">
      <c r="C2825" s="38"/>
      <c r="F2825" s="52"/>
      <c r="G2825" s="52"/>
      <c r="P2825" s="37"/>
      <c r="Q2825" s="38"/>
      <c r="AC2825" s="39"/>
      <c r="AD2825" s="40"/>
    </row>
    <row r="2826" s="35" customFormat="1" spans="3:30">
      <c r="C2826" s="38"/>
      <c r="F2826" s="52"/>
      <c r="G2826" s="52"/>
      <c r="P2826" s="37"/>
      <c r="Q2826" s="38"/>
      <c r="AC2826" s="39"/>
      <c r="AD2826" s="40"/>
    </row>
    <row r="2827" s="35" customFormat="1" spans="3:30">
      <c r="C2827" s="38"/>
      <c r="F2827" s="52"/>
      <c r="G2827" s="52"/>
      <c r="P2827" s="37"/>
      <c r="Q2827" s="38"/>
      <c r="AC2827" s="39"/>
      <c r="AD2827" s="40"/>
    </row>
    <row r="2828" s="35" customFormat="1" spans="3:30">
      <c r="C2828" s="38"/>
      <c r="F2828" s="52"/>
      <c r="G2828" s="52"/>
      <c r="P2828" s="37"/>
      <c r="Q2828" s="38"/>
      <c r="AC2828" s="39"/>
      <c r="AD2828" s="40"/>
    </row>
    <row r="2829" s="35" customFormat="1" spans="3:30">
      <c r="C2829" s="38"/>
      <c r="F2829" s="52"/>
      <c r="G2829" s="52"/>
      <c r="P2829" s="37"/>
      <c r="Q2829" s="38"/>
      <c r="AC2829" s="39"/>
      <c r="AD2829" s="40"/>
    </row>
    <row r="2830" s="35" customFormat="1" spans="3:30">
      <c r="C2830" s="38"/>
      <c r="F2830" s="52"/>
      <c r="G2830" s="52"/>
      <c r="P2830" s="37"/>
      <c r="Q2830" s="38"/>
      <c r="AC2830" s="39"/>
      <c r="AD2830" s="40"/>
    </row>
    <row r="2831" s="35" customFormat="1" spans="3:30">
      <c r="C2831" s="38"/>
      <c r="F2831" s="52"/>
      <c r="G2831" s="52"/>
      <c r="P2831" s="37"/>
      <c r="Q2831" s="38"/>
      <c r="AC2831" s="39"/>
      <c r="AD2831" s="40"/>
    </row>
    <row r="2832" s="35" customFormat="1" spans="3:30">
      <c r="C2832" s="38"/>
      <c r="F2832" s="52"/>
      <c r="G2832" s="52"/>
      <c r="P2832" s="37"/>
      <c r="Q2832" s="38"/>
      <c r="AC2832" s="39"/>
      <c r="AD2832" s="40"/>
    </row>
    <row r="2833" s="35" customFormat="1" spans="3:30">
      <c r="C2833" s="38"/>
      <c r="F2833" s="52"/>
      <c r="G2833" s="52"/>
      <c r="P2833" s="37"/>
      <c r="Q2833" s="38"/>
      <c r="AC2833" s="39"/>
      <c r="AD2833" s="40"/>
    </row>
    <row r="2834" s="35" customFormat="1" spans="3:30">
      <c r="C2834" s="38"/>
      <c r="F2834" s="52"/>
      <c r="G2834" s="52"/>
      <c r="P2834" s="37"/>
      <c r="Q2834" s="38"/>
      <c r="AC2834" s="39"/>
      <c r="AD2834" s="40"/>
    </row>
    <row r="2835" s="35" customFormat="1" spans="3:30">
      <c r="C2835" s="38"/>
      <c r="F2835" s="52"/>
      <c r="G2835" s="52"/>
      <c r="P2835" s="37"/>
      <c r="Q2835" s="38"/>
      <c r="AC2835" s="39"/>
      <c r="AD2835" s="40"/>
    </row>
    <row r="2836" s="35" customFormat="1" spans="3:30">
      <c r="C2836" s="38"/>
      <c r="F2836" s="52"/>
      <c r="G2836" s="52"/>
      <c r="P2836" s="37"/>
      <c r="Q2836" s="38"/>
      <c r="AC2836" s="39"/>
      <c r="AD2836" s="40"/>
    </row>
    <row r="2837" s="35" customFormat="1" spans="3:30">
      <c r="C2837" s="38"/>
      <c r="F2837" s="52"/>
      <c r="G2837" s="52"/>
      <c r="P2837" s="37"/>
      <c r="Q2837" s="38"/>
      <c r="AC2837" s="39"/>
      <c r="AD2837" s="40"/>
    </row>
    <row r="2838" s="35" customFormat="1" spans="3:30">
      <c r="C2838" s="38"/>
      <c r="F2838" s="52"/>
      <c r="G2838" s="52"/>
      <c r="P2838" s="37"/>
      <c r="Q2838" s="38"/>
      <c r="AC2838" s="39"/>
      <c r="AD2838" s="40"/>
    </row>
    <row r="2839" s="35" customFormat="1" spans="3:30">
      <c r="C2839" s="38"/>
      <c r="F2839" s="52"/>
      <c r="G2839" s="52"/>
      <c r="P2839" s="37"/>
      <c r="Q2839" s="38"/>
      <c r="AC2839" s="39"/>
      <c r="AD2839" s="40"/>
    </row>
    <row r="2840" s="35" customFormat="1" spans="3:30">
      <c r="C2840" s="38"/>
      <c r="F2840" s="52"/>
      <c r="G2840" s="52"/>
      <c r="P2840" s="37"/>
      <c r="Q2840" s="38"/>
      <c r="AC2840" s="39"/>
      <c r="AD2840" s="40"/>
    </row>
    <row r="2841" s="35" customFormat="1" spans="3:30">
      <c r="C2841" s="38"/>
      <c r="F2841" s="52"/>
      <c r="G2841" s="52"/>
      <c r="P2841" s="37"/>
      <c r="Q2841" s="38"/>
      <c r="AC2841" s="39"/>
      <c r="AD2841" s="40"/>
    </row>
    <row r="2842" s="35" customFormat="1" spans="3:30">
      <c r="C2842" s="38"/>
      <c r="F2842" s="52"/>
      <c r="G2842" s="52"/>
      <c r="P2842" s="37"/>
      <c r="Q2842" s="38"/>
      <c r="AC2842" s="39"/>
      <c r="AD2842" s="40"/>
    </row>
    <row r="2843" s="35" customFormat="1" spans="3:30">
      <c r="C2843" s="38"/>
      <c r="F2843" s="52"/>
      <c r="G2843" s="52"/>
      <c r="P2843" s="37"/>
      <c r="Q2843" s="38"/>
      <c r="AC2843" s="39"/>
      <c r="AD2843" s="40"/>
    </row>
    <row r="2844" s="35" customFormat="1" spans="3:30">
      <c r="C2844" s="38"/>
      <c r="F2844" s="52"/>
      <c r="G2844" s="52"/>
      <c r="P2844" s="37"/>
      <c r="Q2844" s="38"/>
      <c r="AC2844" s="39"/>
      <c r="AD2844" s="40"/>
    </row>
    <row r="2845" s="35" customFormat="1" spans="3:30">
      <c r="C2845" s="38"/>
      <c r="P2845" s="37"/>
      <c r="Q2845" s="38"/>
      <c r="AC2845" s="39"/>
      <c r="AD2845" s="40"/>
    </row>
    <row r="2846" s="35" customFormat="1" spans="3:30">
      <c r="C2846" s="38"/>
      <c r="P2846" s="37"/>
      <c r="Q2846" s="38"/>
      <c r="AC2846" s="39"/>
      <c r="AD2846" s="40"/>
    </row>
    <row r="2847" s="35" customFormat="1" spans="3:30">
      <c r="C2847" s="38"/>
      <c r="P2847" s="37"/>
      <c r="Q2847" s="38"/>
      <c r="AC2847" s="39"/>
      <c r="AD2847" s="40"/>
    </row>
    <row r="2848" s="35" customFormat="1" spans="3:30">
      <c r="C2848" s="38"/>
      <c r="P2848" s="37"/>
      <c r="Q2848" s="38"/>
      <c r="AC2848" s="39"/>
      <c r="AD2848" s="40"/>
    </row>
    <row r="2849" s="35" customFormat="1" spans="3:30">
      <c r="C2849" s="38"/>
      <c r="P2849" s="37"/>
      <c r="Q2849" s="38"/>
      <c r="AC2849" s="39"/>
      <c r="AD2849" s="40"/>
    </row>
    <row r="2850" s="35" customFormat="1" spans="3:30">
      <c r="C2850" s="38"/>
      <c r="P2850" s="37"/>
      <c r="Q2850" s="38"/>
      <c r="AC2850" s="39"/>
      <c r="AD2850" s="40"/>
    </row>
    <row r="2851" s="35" customFormat="1" spans="3:30">
      <c r="C2851" s="38"/>
      <c r="P2851" s="37"/>
      <c r="Q2851" s="38"/>
      <c r="AC2851" s="39"/>
      <c r="AD2851" s="40"/>
    </row>
    <row r="2852" s="35" customFormat="1" spans="3:30">
      <c r="C2852" s="38"/>
      <c r="P2852" s="37"/>
      <c r="Q2852" s="38"/>
      <c r="AC2852" s="39"/>
      <c r="AD2852" s="40"/>
    </row>
    <row r="2853" s="35" customFormat="1" spans="3:30">
      <c r="C2853" s="38"/>
      <c r="P2853" s="37"/>
      <c r="Q2853" s="38"/>
      <c r="AC2853" s="39"/>
      <c r="AD2853" s="40"/>
    </row>
    <row r="2854" s="35" customFormat="1" spans="3:30">
      <c r="C2854" s="38"/>
      <c r="P2854" s="37"/>
      <c r="Q2854" s="38"/>
      <c r="AC2854" s="39"/>
      <c r="AD2854" s="40"/>
    </row>
    <row r="2855" s="35" customFormat="1" spans="3:30">
      <c r="C2855" s="38"/>
      <c r="P2855" s="37"/>
      <c r="Q2855" s="38"/>
      <c r="AC2855" s="39"/>
      <c r="AD2855" s="40"/>
    </row>
    <row r="2856" s="35" customFormat="1" spans="3:30">
      <c r="C2856" s="38"/>
      <c r="P2856" s="37"/>
      <c r="Q2856" s="38"/>
      <c r="AC2856" s="39"/>
      <c r="AD2856" s="40"/>
    </row>
    <row r="2857" s="35" customFormat="1" spans="3:30">
      <c r="C2857" s="38"/>
      <c r="P2857" s="37"/>
      <c r="Q2857" s="38"/>
      <c r="AC2857" s="39"/>
      <c r="AD2857" s="40"/>
    </row>
    <row r="2858" s="35" customFormat="1" spans="3:30">
      <c r="C2858" s="38"/>
      <c r="P2858" s="37"/>
      <c r="Q2858" s="38"/>
      <c r="AC2858" s="39"/>
      <c r="AD2858" s="40"/>
    </row>
    <row r="2859" s="35" customFormat="1" spans="3:30">
      <c r="C2859" s="38"/>
      <c r="P2859" s="37"/>
      <c r="Q2859" s="38"/>
      <c r="AC2859" s="39"/>
      <c r="AD2859" s="40"/>
    </row>
    <row r="2860" s="35" customFormat="1" spans="3:30">
      <c r="C2860" s="38"/>
      <c r="P2860" s="37"/>
      <c r="Q2860" s="38"/>
      <c r="AC2860" s="39"/>
      <c r="AD2860" s="40"/>
    </row>
    <row r="2861" s="35" customFormat="1" spans="3:30">
      <c r="C2861" s="38"/>
      <c r="P2861" s="37"/>
      <c r="Q2861" s="38"/>
      <c r="AC2861" s="39"/>
      <c r="AD2861" s="40"/>
    </row>
    <row r="2862" s="35" customFormat="1" spans="3:30">
      <c r="C2862" s="38"/>
      <c r="P2862" s="37"/>
      <c r="Q2862" s="38"/>
      <c r="AC2862" s="39"/>
      <c r="AD2862" s="40"/>
    </row>
    <row r="2863" s="35" customFormat="1" spans="3:30">
      <c r="C2863" s="38"/>
      <c r="P2863" s="37"/>
      <c r="Q2863" s="38"/>
      <c r="AC2863" s="39"/>
      <c r="AD2863" s="40"/>
    </row>
    <row r="2864" s="35" customFormat="1" spans="3:30">
      <c r="C2864" s="38"/>
      <c r="P2864" s="37"/>
      <c r="Q2864" s="38"/>
      <c r="AC2864" s="39"/>
      <c r="AD2864" s="40"/>
    </row>
    <row r="2865" s="35" customFormat="1" spans="3:30">
      <c r="C2865" s="38"/>
      <c r="P2865" s="37"/>
      <c r="Q2865" s="38"/>
      <c r="AC2865" s="39"/>
      <c r="AD2865" s="40"/>
    </row>
    <row r="2866" s="35" customFormat="1" spans="3:30">
      <c r="C2866" s="38"/>
      <c r="P2866" s="37"/>
      <c r="Q2866" s="38"/>
      <c r="AC2866" s="39"/>
      <c r="AD2866" s="40"/>
    </row>
    <row r="2867" s="35" customFormat="1" spans="3:30">
      <c r="C2867" s="38"/>
      <c r="P2867" s="37"/>
      <c r="Q2867" s="38"/>
      <c r="AC2867" s="39"/>
      <c r="AD2867" s="40"/>
    </row>
    <row r="2868" s="35" customFormat="1" spans="3:30">
      <c r="C2868" s="38"/>
      <c r="P2868" s="37"/>
      <c r="Q2868" s="38"/>
      <c r="AC2868" s="39"/>
      <c r="AD2868" s="40"/>
    </row>
    <row r="2869" s="35" customFormat="1" spans="3:30">
      <c r="C2869" s="38"/>
      <c r="P2869" s="37"/>
      <c r="Q2869" s="38"/>
      <c r="AC2869" s="39"/>
      <c r="AD2869" s="40"/>
    </row>
    <row r="2870" s="35" customFormat="1" spans="3:30">
      <c r="C2870" s="38"/>
      <c r="P2870" s="37"/>
      <c r="Q2870" s="38"/>
      <c r="AC2870" s="39"/>
      <c r="AD2870" s="40"/>
    </row>
    <row r="2871" s="35" customFormat="1" spans="3:30">
      <c r="C2871" s="38"/>
      <c r="P2871" s="37"/>
      <c r="Q2871" s="38"/>
      <c r="AC2871" s="39"/>
      <c r="AD2871" s="40"/>
    </row>
    <row r="2872" s="35" customFormat="1" spans="3:30">
      <c r="C2872" s="38"/>
      <c r="P2872" s="37"/>
      <c r="Q2872" s="38"/>
      <c r="AC2872" s="39"/>
      <c r="AD2872" s="40"/>
    </row>
    <row r="2873" s="35" customFormat="1" spans="3:30">
      <c r="C2873" s="38"/>
      <c r="P2873" s="37"/>
      <c r="Q2873" s="38"/>
      <c r="AC2873" s="39"/>
      <c r="AD2873" s="40"/>
    </row>
    <row r="2874" s="35" customFormat="1" spans="3:30">
      <c r="C2874" s="38"/>
      <c r="P2874" s="37"/>
      <c r="Q2874" s="38"/>
      <c r="AC2874" s="39"/>
      <c r="AD2874" s="40"/>
    </row>
    <row r="2875" s="35" customFormat="1" spans="3:30">
      <c r="C2875" s="38"/>
      <c r="P2875" s="37"/>
      <c r="Q2875" s="38"/>
      <c r="AC2875" s="39"/>
      <c r="AD2875" s="40"/>
    </row>
    <row r="2876" s="35" customFormat="1" spans="3:30">
      <c r="C2876" s="38"/>
      <c r="P2876" s="37"/>
      <c r="Q2876" s="38"/>
      <c r="AC2876" s="39"/>
      <c r="AD2876" s="40"/>
    </row>
    <row r="2877" s="35" customFormat="1" spans="3:30">
      <c r="C2877" s="38"/>
      <c r="P2877" s="37"/>
      <c r="Q2877" s="38"/>
      <c r="AC2877" s="39"/>
      <c r="AD2877" s="40"/>
    </row>
    <row r="2878" s="35" customFormat="1" spans="3:30">
      <c r="C2878" s="38"/>
      <c r="P2878" s="37"/>
      <c r="Q2878" s="38"/>
      <c r="AC2878" s="39"/>
      <c r="AD2878" s="40"/>
    </row>
    <row r="2879" s="35" customFormat="1" spans="3:30">
      <c r="C2879" s="38"/>
      <c r="P2879" s="37"/>
      <c r="Q2879" s="38"/>
      <c r="AC2879" s="39"/>
      <c r="AD2879" s="40"/>
    </row>
    <row r="2880" s="35" customFormat="1" spans="3:30">
      <c r="C2880" s="38"/>
      <c r="P2880" s="37"/>
      <c r="Q2880" s="38"/>
      <c r="AC2880" s="39"/>
      <c r="AD2880" s="40"/>
    </row>
    <row r="2881" s="35" customFormat="1" spans="3:30">
      <c r="C2881" s="38"/>
      <c r="P2881" s="37"/>
      <c r="Q2881" s="38"/>
      <c r="AC2881" s="39"/>
      <c r="AD2881" s="40"/>
    </row>
    <row r="2882" s="35" customFormat="1" spans="3:30">
      <c r="C2882" s="38"/>
      <c r="P2882" s="37"/>
      <c r="Q2882" s="38"/>
      <c r="AC2882" s="39"/>
      <c r="AD2882" s="40"/>
    </row>
    <row r="2883" s="35" customFormat="1" spans="3:30">
      <c r="C2883" s="38"/>
      <c r="P2883" s="37"/>
      <c r="Q2883" s="38"/>
      <c r="AC2883" s="39"/>
      <c r="AD2883" s="40"/>
    </row>
    <row r="2884" s="35" customFormat="1" spans="3:30">
      <c r="C2884" s="38"/>
      <c r="P2884" s="37"/>
      <c r="Q2884" s="38"/>
      <c r="AC2884" s="39"/>
      <c r="AD2884" s="40"/>
    </row>
    <row r="2885" s="35" customFormat="1" spans="3:30">
      <c r="C2885" s="38"/>
      <c r="P2885" s="37"/>
      <c r="Q2885" s="38"/>
      <c r="AC2885" s="39"/>
      <c r="AD2885" s="40"/>
    </row>
    <row r="2886" s="35" customFormat="1" spans="3:30">
      <c r="C2886" s="38"/>
      <c r="P2886" s="37"/>
      <c r="Q2886" s="38"/>
      <c r="AC2886" s="39"/>
      <c r="AD2886" s="40"/>
    </row>
    <row r="2887" s="35" customFormat="1" spans="3:30">
      <c r="C2887" s="38"/>
      <c r="P2887" s="37"/>
      <c r="Q2887" s="38"/>
      <c r="AC2887" s="39"/>
      <c r="AD2887" s="40"/>
    </row>
    <row r="2888" s="35" customFormat="1" spans="3:30">
      <c r="C2888" s="38"/>
      <c r="P2888" s="37"/>
      <c r="Q2888" s="38"/>
      <c r="AC2888" s="39"/>
      <c r="AD2888" s="40"/>
    </row>
    <row r="2889" s="35" customFormat="1" spans="3:30">
      <c r="C2889" s="38"/>
      <c r="P2889" s="37"/>
      <c r="Q2889" s="38"/>
      <c r="AC2889" s="39"/>
      <c r="AD2889" s="40"/>
    </row>
    <row r="2890" s="35" customFormat="1" spans="3:30">
      <c r="C2890" s="38"/>
      <c r="P2890" s="37"/>
      <c r="Q2890" s="38"/>
      <c r="AC2890" s="39"/>
      <c r="AD2890" s="40"/>
    </row>
    <row r="2891" s="35" customFormat="1" spans="3:30">
      <c r="C2891" s="38"/>
      <c r="P2891" s="37"/>
      <c r="Q2891" s="38"/>
      <c r="AC2891" s="39"/>
      <c r="AD2891" s="40"/>
    </row>
    <row r="2892" s="35" customFormat="1" spans="3:30">
      <c r="C2892" s="38"/>
      <c r="P2892" s="37"/>
      <c r="Q2892" s="38"/>
      <c r="AC2892" s="39"/>
      <c r="AD2892" s="40"/>
    </row>
    <row r="2893" s="35" customFormat="1" spans="3:30">
      <c r="C2893" s="38"/>
      <c r="P2893" s="37"/>
      <c r="Q2893" s="38"/>
      <c r="AC2893" s="39"/>
      <c r="AD2893" s="40"/>
    </row>
    <row r="2894" s="35" customFormat="1" spans="3:30">
      <c r="C2894" s="38"/>
      <c r="P2894" s="37"/>
      <c r="Q2894" s="38"/>
      <c r="AC2894" s="39"/>
      <c r="AD2894" s="40"/>
    </row>
    <row r="2895" s="35" customFormat="1" spans="3:30">
      <c r="C2895" s="38"/>
      <c r="P2895" s="37"/>
      <c r="Q2895" s="38"/>
      <c r="AC2895" s="39"/>
      <c r="AD2895" s="40"/>
    </row>
    <row r="2896" s="35" customFormat="1" spans="3:30">
      <c r="C2896" s="38"/>
      <c r="P2896" s="37"/>
      <c r="Q2896" s="38"/>
      <c r="AC2896" s="39"/>
      <c r="AD2896" s="40"/>
    </row>
    <row r="2897" s="35" customFormat="1" spans="3:30">
      <c r="C2897" s="38"/>
      <c r="P2897" s="37"/>
      <c r="Q2897" s="38"/>
      <c r="AC2897" s="39"/>
      <c r="AD2897" s="40"/>
    </row>
    <row r="2898" s="35" customFormat="1" spans="3:30">
      <c r="C2898" s="38"/>
      <c r="P2898" s="37"/>
      <c r="Q2898" s="38"/>
      <c r="AC2898" s="39"/>
      <c r="AD2898" s="40"/>
    </row>
    <row r="2899" s="35" customFormat="1" spans="3:30">
      <c r="C2899" s="38"/>
      <c r="P2899" s="37"/>
      <c r="Q2899" s="38"/>
      <c r="AC2899" s="39"/>
      <c r="AD2899" s="40"/>
    </row>
    <row r="2900" s="35" customFormat="1" spans="3:30">
      <c r="C2900" s="38"/>
      <c r="P2900" s="37"/>
      <c r="Q2900" s="38"/>
      <c r="AC2900" s="39"/>
      <c r="AD2900" s="40"/>
    </row>
    <row r="2901" s="35" customFormat="1" spans="3:30">
      <c r="C2901" s="38"/>
      <c r="P2901" s="37"/>
      <c r="Q2901" s="38"/>
      <c r="AC2901" s="39"/>
      <c r="AD2901" s="40"/>
    </row>
    <row r="2902" s="35" customFormat="1" spans="3:30">
      <c r="C2902" s="38"/>
      <c r="P2902" s="37"/>
      <c r="Q2902" s="38"/>
      <c r="AC2902" s="39"/>
      <c r="AD2902" s="40"/>
    </row>
    <row r="2903" s="35" customFormat="1" spans="3:30">
      <c r="C2903" s="38"/>
      <c r="P2903" s="37"/>
      <c r="Q2903" s="38"/>
      <c r="AC2903" s="39"/>
      <c r="AD2903" s="40"/>
    </row>
    <row r="2904" s="35" customFormat="1" spans="3:30">
      <c r="C2904" s="38"/>
      <c r="P2904" s="37"/>
      <c r="Q2904" s="38"/>
      <c r="AC2904" s="39"/>
      <c r="AD2904" s="40"/>
    </row>
    <row r="2905" s="35" customFormat="1" spans="3:30">
      <c r="C2905" s="38"/>
      <c r="P2905" s="37"/>
      <c r="Q2905" s="38"/>
      <c r="AC2905" s="39"/>
      <c r="AD2905" s="40"/>
    </row>
    <row r="2906" s="35" customFormat="1" spans="3:30">
      <c r="C2906" s="38"/>
      <c r="P2906" s="37"/>
      <c r="Q2906" s="38"/>
      <c r="AC2906" s="39"/>
      <c r="AD2906" s="40"/>
    </row>
    <row r="2907" s="35" customFormat="1" spans="3:30">
      <c r="C2907" s="38"/>
      <c r="P2907" s="37"/>
      <c r="Q2907" s="38"/>
      <c r="AC2907" s="39"/>
      <c r="AD2907" s="40"/>
    </row>
    <row r="2908" s="35" customFormat="1" spans="3:30">
      <c r="C2908" s="38"/>
      <c r="P2908" s="37"/>
      <c r="Q2908" s="38"/>
      <c r="AC2908" s="39"/>
      <c r="AD2908" s="40"/>
    </row>
    <row r="2909" s="35" customFormat="1" spans="3:30">
      <c r="C2909" s="38"/>
      <c r="P2909" s="37"/>
      <c r="Q2909" s="38"/>
      <c r="AC2909" s="39"/>
      <c r="AD2909" s="40"/>
    </row>
    <row r="2910" s="35" customFormat="1" spans="3:30">
      <c r="C2910" s="38"/>
      <c r="P2910" s="37"/>
      <c r="Q2910" s="38"/>
      <c r="AC2910" s="39"/>
      <c r="AD2910" s="40"/>
    </row>
    <row r="2911" s="35" customFormat="1" spans="3:30">
      <c r="C2911" s="38"/>
      <c r="P2911" s="37"/>
      <c r="Q2911" s="38"/>
      <c r="AC2911" s="39"/>
      <c r="AD2911" s="40"/>
    </row>
    <row r="2912" s="35" customFormat="1" spans="3:30">
      <c r="C2912" s="38"/>
      <c r="P2912" s="37"/>
      <c r="Q2912" s="38"/>
      <c r="AC2912" s="39"/>
      <c r="AD2912" s="40"/>
    </row>
    <row r="2913" s="35" customFormat="1" spans="3:30">
      <c r="C2913" s="38"/>
      <c r="P2913" s="37"/>
      <c r="Q2913" s="38"/>
      <c r="AC2913" s="39"/>
      <c r="AD2913" s="40"/>
    </row>
    <row r="2914" s="35" customFormat="1" spans="3:30">
      <c r="C2914" s="38"/>
      <c r="P2914" s="37"/>
      <c r="Q2914" s="38"/>
      <c r="AC2914" s="39"/>
      <c r="AD2914" s="40"/>
    </row>
    <row r="2915" s="35" customFormat="1" spans="3:30">
      <c r="C2915" s="38"/>
      <c r="P2915" s="37"/>
      <c r="Q2915" s="38"/>
      <c r="AC2915" s="39"/>
      <c r="AD2915" s="40"/>
    </row>
    <row r="2916" s="35" customFormat="1" spans="3:30">
      <c r="C2916" s="38"/>
      <c r="P2916" s="37"/>
      <c r="Q2916" s="38"/>
      <c r="AC2916" s="39"/>
      <c r="AD2916" s="40"/>
    </row>
    <row r="2917" s="35" customFormat="1" spans="3:30">
      <c r="C2917" s="38"/>
      <c r="P2917" s="37"/>
      <c r="Q2917" s="38"/>
      <c r="AC2917" s="39"/>
      <c r="AD2917" s="40"/>
    </row>
    <row r="2918" s="35" customFormat="1" spans="3:30">
      <c r="C2918" s="38"/>
      <c r="P2918" s="37"/>
      <c r="Q2918" s="38"/>
      <c r="AC2918" s="39"/>
      <c r="AD2918" s="40"/>
    </row>
    <row r="2919" s="35" customFormat="1" spans="3:30">
      <c r="C2919" s="38"/>
      <c r="P2919" s="37"/>
      <c r="Q2919" s="38"/>
      <c r="AC2919" s="39"/>
      <c r="AD2919" s="40"/>
    </row>
    <row r="2920" s="35" customFormat="1" spans="3:30">
      <c r="C2920" s="38"/>
      <c r="P2920" s="37"/>
      <c r="Q2920" s="38"/>
      <c r="AC2920" s="39"/>
      <c r="AD2920" s="40"/>
    </row>
    <row r="2921" s="35" customFormat="1" spans="3:30">
      <c r="C2921" s="38"/>
      <c r="P2921" s="37"/>
      <c r="Q2921" s="38"/>
      <c r="AC2921" s="39"/>
      <c r="AD2921" s="40"/>
    </row>
    <row r="2922" s="35" customFormat="1" spans="3:30">
      <c r="C2922" s="38"/>
      <c r="P2922" s="37"/>
      <c r="Q2922" s="38"/>
      <c r="AC2922" s="39"/>
      <c r="AD2922" s="40"/>
    </row>
    <row r="2923" s="35" customFormat="1" spans="3:30">
      <c r="C2923" s="38"/>
      <c r="P2923" s="37"/>
      <c r="Q2923" s="38"/>
      <c r="AC2923" s="39"/>
      <c r="AD2923" s="40"/>
    </row>
    <row r="2924" s="35" customFormat="1" spans="3:30">
      <c r="C2924" s="38"/>
      <c r="P2924" s="37"/>
      <c r="Q2924" s="38"/>
      <c r="AC2924" s="39"/>
      <c r="AD2924" s="40"/>
    </row>
    <row r="2925" s="35" customFormat="1" spans="3:30">
      <c r="C2925" s="38"/>
      <c r="P2925" s="37"/>
      <c r="Q2925" s="38"/>
      <c r="AC2925" s="39"/>
      <c r="AD2925" s="40"/>
    </row>
    <row r="2926" s="35" customFormat="1" spans="3:30">
      <c r="C2926" s="38"/>
      <c r="P2926" s="37"/>
      <c r="Q2926" s="38"/>
      <c r="AC2926" s="39"/>
      <c r="AD2926" s="40"/>
    </row>
    <row r="2927" s="35" customFormat="1" spans="3:30">
      <c r="C2927" s="38"/>
      <c r="P2927" s="37"/>
      <c r="Q2927" s="38"/>
      <c r="AC2927" s="39"/>
      <c r="AD2927" s="40"/>
    </row>
    <row r="2928" s="35" customFormat="1" spans="3:30">
      <c r="C2928" s="38"/>
      <c r="P2928" s="37"/>
      <c r="Q2928" s="38"/>
      <c r="AC2928" s="39"/>
      <c r="AD2928" s="40"/>
    </row>
    <row r="2929" s="35" customFormat="1" spans="3:30">
      <c r="C2929" s="38"/>
      <c r="P2929" s="37"/>
      <c r="Q2929" s="38"/>
      <c r="AC2929" s="39"/>
      <c r="AD2929" s="40"/>
    </row>
    <row r="2930" s="35" customFormat="1" spans="3:30">
      <c r="C2930" s="38"/>
      <c r="P2930" s="37"/>
      <c r="Q2930" s="38"/>
      <c r="AC2930" s="39"/>
      <c r="AD2930" s="40"/>
    </row>
    <row r="2931" s="35" customFormat="1" spans="3:30">
      <c r="C2931" s="38"/>
      <c r="P2931" s="37"/>
      <c r="Q2931" s="38"/>
      <c r="AC2931" s="39"/>
      <c r="AD2931" s="40"/>
    </row>
    <row r="2932" s="35" customFormat="1" spans="3:30">
      <c r="C2932" s="38"/>
      <c r="P2932" s="37"/>
      <c r="Q2932" s="38"/>
      <c r="AC2932" s="39"/>
      <c r="AD2932" s="40"/>
    </row>
    <row r="2933" s="35" customFormat="1" spans="3:30">
      <c r="C2933" s="38"/>
      <c r="P2933" s="37"/>
      <c r="Q2933" s="38"/>
      <c r="AC2933" s="39"/>
      <c r="AD2933" s="40"/>
    </row>
    <row r="2934" s="35" customFormat="1" spans="3:30">
      <c r="C2934" s="38"/>
      <c r="P2934" s="37"/>
      <c r="Q2934" s="38"/>
      <c r="AC2934" s="39"/>
      <c r="AD2934" s="40"/>
    </row>
    <row r="2935" s="35" customFormat="1" spans="3:30">
      <c r="C2935" s="38"/>
      <c r="P2935" s="37"/>
      <c r="Q2935" s="38"/>
      <c r="AC2935" s="39"/>
      <c r="AD2935" s="40"/>
    </row>
    <row r="2936" s="35" customFormat="1" spans="3:30">
      <c r="C2936" s="38"/>
      <c r="P2936" s="37"/>
      <c r="Q2936" s="38"/>
      <c r="AC2936" s="39"/>
      <c r="AD2936" s="40"/>
    </row>
    <row r="2937" s="35" customFormat="1" spans="3:30">
      <c r="C2937" s="38"/>
      <c r="P2937" s="37"/>
      <c r="Q2937" s="38"/>
      <c r="AC2937" s="39"/>
      <c r="AD2937" s="40"/>
    </row>
    <row r="2938" s="35" customFormat="1" spans="3:30">
      <c r="C2938" s="38"/>
      <c r="P2938" s="37"/>
      <c r="Q2938" s="38"/>
      <c r="AC2938" s="39"/>
      <c r="AD2938" s="40"/>
    </row>
    <row r="2939" s="35" customFormat="1" spans="3:30">
      <c r="C2939" s="38"/>
      <c r="P2939" s="37"/>
      <c r="Q2939" s="38"/>
      <c r="AC2939" s="39"/>
      <c r="AD2939" s="40"/>
    </row>
    <row r="2940" s="35" customFormat="1" spans="3:30">
      <c r="C2940" s="38"/>
      <c r="P2940" s="37"/>
      <c r="Q2940" s="38"/>
      <c r="AC2940" s="39"/>
      <c r="AD2940" s="40"/>
    </row>
    <row r="2941" s="35" customFormat="1" spans="3:30">
      <c r="C2941" s="38"/>
      <c r="P2941" s="37"/>
      <c r="Q2941" s="38"/>
      <c r="AC2941" s="39"/>
      <c r="AD2941" s="40"/>
    </row>
    <row r="2942" s="35" customFormat="1" spans="3:30">
      <c r="C2942" s="38"/>
      <c r="P2942" s="37"/>
      <c r="Q2942" s="38"/>
      <c r="AC2942" s="39"/>
      <c r="AD2942" s="40"/>
    </row>
    <row r="2943" s="35" customFormat="1" spans="3:30">
      <c r="C2943" s="38"/>
      <c r="P2943" s="37"/>
      <c r="Q2943" s="38"/>
      <c r="AC2943" s="39"/>
      <c r="AD2943" s="40"/>
    </row>
    <row r="2944" s="35" customFormat="1" spans="3:30">
      <c r="C2944" s="38"/>
      <c r="P2944" s="37"/>
      <c r="Q2944" s="38"/>
      <c r="AC2944" s="39"/>
      <c r="AD2944" s="40"/>
    </row>
    <row r="2945" s="35" customFormat="1" spans="3:30">
      <c r="C2945" s="38"/>
      <c r="P2945" s="37"/>
      <c r="Q2945" s="38"/>
      <c r="AC2945" s="39"/>
      <c r="AD2945" s="40"/>
    </row>
    <row r="2946" s="35" customFormat="1" spans="3:30">
      <c r="C2946" s="38"/>
      <c r="P2946" s="37"/>
      <c r="Q2946" s="38"/>
      <c r="AC2946" s="39"/>
      <c r="AD2946" s="40"/>
    </row>
    <row r="2947" s="35" customFormat="1" spans="3:30">
      <c r="C2947" s="38"/>
      <c r="P2947" s="37"/>
      <c r="Q2947" s="38"/>
      <c r="AC2947" s="39"/>
      <c r="AD2947" s="40"/>
    </row>
    <row r="2948" s="35" customFormat="1" spans="3:30">
      <c r="C2948" s="38"/>
      <c r="P2948" s="37"/>
      <c r="Q2948" s="38"/>
      <c r="AC2948" s="39"/>
      <c r="AD2948" s="40"/>
    </row>
    <row r="2949" s="35" customFormat="1" spans="3:30">
      <c r="C2949" s="38"/>
      <c r="P2949" s="37"/>
      <c r="Q2949" s="38"/>
      <c r="AC2949" s="39"/>
      <c r="AD2949" s="40"/>
    </row>
    <row r="2950" s="35" customFormat="1" spans="3:30">
      <c r="C2950" s="38"/>
      <c r="P2950" s="37"/>
      <c r="Q2950" s="38"/>
      <c r="AC2950" s="39"/>
      <c r="AD2950" s="40"/>
    </row>
    <row r="2951" s="35" customFormat="1" spans="3:30">
      <c r="C2951" s="38"/>
      <c r="P2951" s="37"/>
      <c r="Q2951" s="38"/>
      <c r="AC2951" s="39"/>
      <c r="AD2951" s="40"/>
    </row>
    <row r="2952" s="35" customFormat="1" spans="3:30">
      <c r="C2952" s="38"/>
      <c r="P2952" s="37"/>
      <c r="Q2952" s="38"/>
      <c r="AC2952" s="39"/>
      <c r="AD2952" s="40"/>
    </row>
    <row r="2953" s="35" customFormat="1" spans="3:30">
      <c r="C2953" s="38"/>
      <c r="P2953" s="37"/>
      <c r="Q2953" s="38"/>
      <c r="AC2953" s="39"/>
      <c r="AD2953" s="40"/>
    </row>
    <row r="2954" s="35" customFormat="1" spans="3:30">
      <c r="C2954" s="38"/>
      <c r="P2954" s="37"/>
      <c r="Q2954" s="38"/>
      <c r="AC2954" s="39"/>
      <c r="AD2954" s="40"/>
    </row>
    <row r="2955" s="35" customFormat="1" spans="3:30">
      <c r="C2955" s="38"/>
      <c r="P2955" s="37"/>
      <c r="Q2955" s="38"/>
      <c r="AC2955" s="39"/>
      <c r="AD2955" s="40"/>
    </row>
    <row r="2956" s="35" customFormat="1" spans="3:30">
      <c r="C2956" s="38"/>
      <c r="P2956" s="37"/>
      <c r="Q2956" s="38"/>
      <c r="AC2956" s="39"/>
      <c r="AD2956" s="40"/>
    </row>
    <row r="2957" s="35" customFormat="1" spans="3:30">
      <c r="C2957" s="38"/>
      <c r="P2957" s="37"/>
      <c r="Q2957" s="38"/>
      <c r="AC2957" s="39"/>
      <c r="AD2957" s="40"/>
    </row>
    <row r="2958" s="35" customFormat="1" spans="3:30">
      <c r="C2958" s="38"/>
      <c r="P2958" s="37"/>
      <c r="Q2958" s="38"/>
      <c r="AC2958" s="39"/>
      <c r="AD2958" s="40"/>
    </row>
    <row r="2959" s="35" customFormat="1" spans="3:30">
      <c r="C2959" s="38"/>
      <c r="P2959" s="37"/>
      <c r="Q2959" s="38"/>
      <c r="AC2959" s="39"/>
      <c r="AD2959" s="40"/>
    </row>
    <row r="2960" s="35" customFormat="1" spans="3:30">
      <c r="C2960" s="38"/>
      <c r="P2960" s="37"/>
      <c r="Q2960" s="38"/>
      <c r="AC2960" s="39"/>
      <c r="AD2960" s="40"/>
    </row>
    <row r="2961" s="35" customFormat="1" spans="3:30">
      <c r="C2961" s="38"/>
      <c r="P2961" s="37"/>
      <c r="Q2961" s="38"/>
      <c r="AC2961" s="39"/>
      <c r="AD2961" s="40"/>
    </row>
    <row r="2962" s="35" customFormat="1" spans="3:30">
      <c r="C2962" s="38"/>
      <c r="P2962" s="37"/>
      <c r="Q2962" s="38"/>
      <c r="AC2962" s="39"/>
      <c r="AD2962" s="40"/>
    </row>
    <row r="2963" s="35" customFormat="1" spans="3:30">
      <c r="C2963" s="38"/>
      <c r="P2963" s="37"/>
      <c r="Q2963" s="38"/>
      <c r="AC2963" s="39"/>
      <c r="AD2963" s="40"/>
    </row>
    <row r="2964" s="35" customFormat="1" spans="3:30">
      <c r="C2964" s="38"/>
      <c r="P2964" s="37"/>
      <c r="Q2964" s="38"/>
      <c r="AC2964" s="39"/>
      <c r="AD2964" s="40"/>
    </row>
    <row r="2965" s="35" customFormat="1" spans="3:30">
      <c r="C2965" s="38"/>
      <c r="P2965" s="37"/>
      <c r="Q2965" s="38"/>
      <c r="AC2965" s="39"/>
      <c r="AD2965" s="40"/>
    </row>
    <row r="2966" s="35" customFormat="1" spans="3:30">
      <c r="C2966" s="38"/>
      <c r="P2966" s="37"/>
      <c r="Q2966" s="38"/>
      <c r="AC2966" s="39"/>
      <c r="AD2966" s="40"/>
    </row>
    <row r="2967" s="35" customFormat="1" spans="3:30">
      <c r="C2967" s="38"/>
      <c r="P2967" s="37"/>
      <c r="Q2967" s="38"/>
      <c r="AC2967" s="39"/>
      <c r="AD2967" s="40"/>
    </row>
    <row r="2968" s="35" customFormat="1" spans="3:30">
      <c r="C2968" s="38"/>
      <c r="P2968" s="37"/>
      <c r="Q2968" s="38"/>
      <c r="AC2968" s="39"/>
      <c r="AD2968" s="40"/>
    </row>
    <row r="2969" s="35" customFormat="1" spans="3:30">
      <c r="C2969" s="38"/>
      <c r="P2969" s="37"/>
      <c r="Q2969" s="38"/>
      <c r="AC2969" s="39"/>
      <c r="AD2969" s="40"/>
    </row>
    <row r="2970" s="35" customFormat="1" spans="3:30">
      <c r="C2970" s="38"/>
      <c r="P2970" s="37"/>
      <c r="Q2970" s="38"/>
      <c r="AC2970" s="39"/>
      <c r="AD2970" s="40"/>
    </row>
    <row r="2971" s="35" customFormat="1" spans="3:30">
      <c r="C2971" s="38"/>
      <c r="P2971" s="37"/>
      <c r="Q2971" s="38"/>
      <c r="AC2971" s="39"/>
      <c r="AD2971" s="40"/>
    </row>
    <row r="2972" s="35" customFormat="1" spans="3:30">
      <c r="C2972" s="38"/>
      <c r="P2972" s="37"/>
      <c r="Q2972" s="38"/>
      <c r="AC2972" s="39"/>
      <c r="AD2972" s="40"/>
    </row>
    <row r="2973" s="35" customFormat="1" spans="3:30">
      <c r="C2973" s="38"/>
      <c r="P2973" s="37"/>
      <c r="Q2973" s="38"/>
      <c r="AC2973" s="39"/>
      <c r="AD2973" s="40"/>
    </row>
    <row r="2974" s="35" customFormat="1" spans="3:30">
      <c r="C2974" s="38"/>
      <c r="P2974" s="37"/>
      <c r="Q2974" s="38"/>
      <c r="AC2974" s="39"/>
      <c r="AD2974" s="40"/>
    </row>
    <row r="2975" s="35" customFormat="1" spans="3:30">
      <c r="C2975" s="38"/>
      <c r="P2975" s="37"/>
      <c r="Q2975" s="38"/>
      <c r="AC2975" s="39"/>
      <c r="AD2975" s="40"/>
    </row>
    <row r="2976" s="35" customFormat="1" spans="3:30">
      <c r="C2976" s="38"/>
      <c r="P2976" s="37"/>
      <c r="Q2976" s="38"/>
      <c r="AC2976" s="39"/>
      <c r="AD2976" s="40"/>
    </row>
    <row r="2977" s="35" customFormat="1" spans="3:30">
      <c r="C2977" s="38"/>
      <c r="P2977" s="37"/>
      <c r="Q2977" s="38"/>
      <c r="AC2977" s="39"/>
      <c r="AD2977" s="40"/>
    </row>
    <row r="2978" s="35" customFormat="1" spans="3:30">
      <c r="C2978" s="38"/>
      <c r="P2978" s="37"/>
      <c r="Q2978" s="38"/>
      <c r="AC2978" s="39"/>
      <c r="AD2978" s="40"/>
    </row>
    <row r="2979" s="35" customFormat="1" spans="3:30">
      <c r="C2979" s="38"/>
      <c r="P2979" s="37"/>
      <c r="Q2979" s="38"/>
      <c r="AC2979" s="39"/>
      <c r="AD2979" s="40"/>
    </row>
    <row r="2980" s="35" customFormat="1" spans="3:30">
      <c r="C2980" s="38"/>
      <c r="P2980" s="37"/>
      <c r="Q2980" s="38"/>
      <c r="AC2980" s="39"/>
      <c r="AD2980" s="40"/>
    </row>
    <row r="2981" s="35" customFormat="1" spans="3:30">
      <c r="C2981" s="38"/>
      <c r="P2981" s="37"/>
      <c r="Q2981" s="38"/>
      <c r="AC2981" s="39"/>
      <c r="AD2981" s="40"/>
    </row>
    <row r="2982" s="35" customFormat="1" spans="3:30">
      <c r="C2982" s="38"/>
      <c r="P2982" s="37"/>
      <c r="Q2982" s="38"/>
      <c r="AC2982" s="39"/>
      <c r="AD2982" s="40"/>
    </row>
    <row r="2983" s="35" customFormat="1" spans="3:30">
      <c r="C2983" s="38"/>
      <c r="P2983" s="37"/>
      <c r="Q2983" s="38"/>
      <c r="AC2983" s="39"/>
      <c r="AD2983" s="40"/>
    </row>
    <row r="2984" s="35" customFormat="1" spans="3:30">
      <c r="C2984" s="38"/>
      <c r="P2984" s="37"/>
      <c r="Q2984" s="38"/>
      <c r="AC2984" s="39"/>
      <c r="AD2984" s="40"/>
    </row>
    <row r="2985" s="35" customFormat="1" spans="3:30">
      <c r="C2985" s="38"/>
      <c r="P2985" s="37"/>
      <c r="Q2985" s="38"/>
      <c r="AC2985" s="39"/>
      <c r="AD2985" s="40"/>
    </row>
    <row r="2986" s="35" customFormat="1" spans="3:30">
      <c r="C2986" s="38"/>
      <c r="P2986" s="37"/>
      <c r="Q2986" s="38"/>
      <c r="AC2986" s="39"/>
      <c r="AD2986" s="40"/>
    </row>
    <row r="2987" s="35" customFormat="1" spans="3:30">
      <c r="C2987" s="38"/>
      <c r="P2987" s="37"/>
      <c r="Q2987" s="38"/>
      <c r="AC2987" s="39"/>
      <c r="AD2987" s="40"/>
    </row>
    <row r="2988" s="35" customFormat="1" spans="3:30">
      <c r="C2988" s="38"/>
      <c r="P2988" s="37"/>
      <c r="Q2988" s="38"/>
      <c r="AC2988" s="39"/>
      <c r="AD2988" s="40"/>
    </row>
    <row r="2989" s="35" customFormat="1" spans="3:30">
      <c r="C2989" s="38"/>
      <c r="P2989" s="37"/>
      <c r="Q2989" s="38"/>
      <c r="AC2989" s="39"/>
      <c r="AD2989" s="40"/>
    </row>
    <row r="2990" s="35" customFormat="1" spans="3:30">
      <c r="C2990" s="38"/>
      <c r="P2990" s="37"/>
      <c r="Q2990" s="38"/>
      <c r="AC2990" s="39"/>
      <c r="AD2990" s="40"/>
    </row>
    <row r="2991" s="35" customFormat="1" spans="3:30">
      <c r="C2991" s="38"/>
      <c r="P2991" s="37"/>
      <c r="Q2991" s="38"/>
      <c r="AC2991" s="39"/>
      <c r="AD2991" s="40"/>
    </row>
    <row r="2992" s="35" customFormat="1" spans="3:30">
      <c r="C2992" s="38"/>
      <c r="P2992" s="37"/>
      <c r="Q2992" s="38"/>
      <c r="AC2992" s="39"/>
      <c r="AD2992" s="40"/>
    </row>
    <row r="2993" s="35" customFormat="1" spans="3:30">
      <c r="C2993" s="38"/>
      <c r="P2993" s="37"/>
      <c r="Q2993" s="38"/>
      <c r="AC2993" s="39"/>
      <c r="AD2993" s="40"/>
    </row>
    <row r="2994" s="35" customFormat="1" spans="3:30">
      <c r="C2994" s="38"/>
      <c r="P2994" s="37"/>
      <c r="Q2994" s="38"/>
      <c r="AC2994" s="39"/>
      <c r="AD2994" s="40"/>
    </row>
    <row r="2995" s="35" customFormat="1" spans="3:30">
      <c r="C2995" s="38"/>
      <c r="P2995" s="37"/>
      <c r="Q2995" s="38"/>
      <c r="AC2995" s="39"/>
      <c r="AD2995" s="40"/>
    </row>
    <row r="2996" s="35" customFormat="1" spans="3:30">
      <c r="C2996" s="38"/>
      <c r="P2996" s="37"/>
      <c r="Q2996" s="38"/>
      <c r="AC2996" s="39"/>
      <c r="AD2996" s="40"/>
    </row>
    <row r="2997" s="35" customFormat="1" spans="3:30">
      <c r="C2997" s="38"/>
      <c r="P2997" s="37"/>
      <c r="Q2997" s="38"/>
      <c r="AC2997" s="39"/>
      <c r="AD2997" s="40"/>
    </row>
    <row r="2998" s="35" customFormat="1" spans="3:30">
      <c r="C2998" s="38"/>
      <c r="P2998" s="37"/>
      <c r="Q2998" s="38"/>
      <c r="AC2998" s="39"/>
      <c r="AD2998" s="40"/>
    </row>
    <row r="2999" s="35" customFormat="1" spans="3:30">
      <c r="C2999" s="38"/>
      <c r="P2999" s="37"/>
      <c r="Q2999" s="38"/>
      <c r="AC2999" s="39"/>
      <c r="AD2999" s="40"/>
    </row>
    <row r="3000" s="35" customFormat="1" spans="3:30">
      <c r="C3000" s="38"/>
      <c r="P3000" s="37"/>
      <c r="Q3000" s="38"/>
      <c r="AC3000" s="39"/>
      <c r="AD3000" s="40"/>
    </row>
    <row r="3001" s="35" customFormat="1" spans="3:30">
      <c r="C3001" s="38"/>
      <c r="P3001" s="37"/>
      <c r="Q3001" s="38"/>
      <c r="AC3001" s="39"/>
      <c r="AD3001" s="40"/>
    </row>
    <row r="3002" s="35" customFormat="1" spans="3:30">
      <c r="C3002" s="38"/>
      <c r="P3002" s="37"/>
      <c r="Q3002" s="38"/>
      <c r="AC3002" s="39"/>
      <c r="AD3002" s="40"/>
    </row>
    <row r="3003" s="35" customFormat="1" spans="3:30">
      <c r="C3003" s="38"/>
      <c r="P3003" s="37"/>
      <c r="Q3003" s="38"/>
      <c r="AC3003" s="39"/>
      <c r="AD3003" s="40"/>
    </row>
    <row r="3004" s="35" customFormat="1" spans="3:30">
      <c r="C3004" s="38"/>
      <c r="P3004" s="37"/>
      <c r="Q3004" s="38"/>
      <c r="AC3004" s="39"/>
      <c r="AD3004" s="40"/>
    </row>
    <row r="3005" s="35" customFormat="1" spans="3:30">
      <c r="C3005" s="38"/>
      <c r="P3005" s="37"/>
      <c r="Q3005" s="38"/>
      <c r="AC3005" s="39"/>
      <c r="AD3005" s="40"/>
    </row>
    <row r="3006" s="35" customFormat="1" spans="3:30">
      <c r="C3006" s="38"/>
      <c r="P3006" s="37"/>
      <c r="Q3006" s="38"/>
      <c r="AC3006" s="39"/>
      <c r="AD3006" s="40"/>
    </row>
    <row r="3007" s="35" customFormat="1" spans="3:30">
      <c r="C3007" s="38"/>
      <c r="P3007" s="37"/>
      <c r="Q3007" s="38"/>
      <c r="AC3007" s="39"/>
      <c r="AD3007" s="40"/>
    </row>
    <row r="3008" s="35" customFormat="1" spans="3:30">
      <c r="C3008" s="38"/>
      <c r="P3008" s="37"/>
      <c r="Q3008" s="38"/>
      <c r="AC3008" s="39"/>
      <c r="AD3008" s="40"/>
    </row>
    <row r="3009" s="35" customFormat="1" spans="3:30">
      <c r="C3009" s="38"/>
      <c r="P3009" s="37"/>
      <c r="Q3009" s="38"/>
      <c r="AC3009" s="39"/>
      <c r="AD3009" s="40"/>
    </row>
    <row r="3010" s="35" customFormat="1" spans="3:30">
      <c r="C3010" s="38"/>
      <c r="P3010" s="37"/>
      <c r="Q3010" s="38"/>
      <c r="AC3010" s="39"/>
      <c r="AD3010" s="40"/>
    </row>
    <row r="3011" s="35" customFormat="1" spans="3:30">
      <c r="C3011" s="38"/>
      <c r="P3011" s="37"/>
      <c r="Q3011" s="38"/>
      <c r="AC3011" s="39"/>
      <c r="AD3011" s="40"/>
    </row>
    <row r="3012" s="35" customFormat="1" spans="3:30">
      <c r="C3012" s="38"/>
      <c r="P3012" s="37"/>
      <c r="Q3012" s="38"/>
      <c r="AC3012" s="39"/>
      <c r="AD3012" s="40"/>
    </row>
    <row r="3013" s="35" customFormat="1" spans="3:30">
      <c r="C3013" s="38"/>
      <c r="P3013" s="37"/>
      <c r="Q3013" s="38"/>
      <c r="AC3013" s="39"/>
      <c r="AD3013" s="40"/>
    </row>
    <row r="3014" s="35" customFormat="1" spans="3:30">
      <c r="C3014" s="38"/>
      <c r="P3014" s="37"/>
      <c r="Q3014" s="38"/>
      <c r="AC3014" s="39"/>
      <c r="AD3014" s="40"/>
    </row>
    <row r="3015" s="35" customFormat="1" spans="3:30">
      <c r="C3015" s="38"/>
      <c r="P3015" s="37"/>
      <c r="Q3015" s="38"/>
      <c r="AC3015" s="39"/>
      <c r="AD3015" s="40"/>
    </row>
    <row r="3016" s="35" customFormat="1" spans="3:30">
      <c r="C3016" s="38"/>
      <c r="P3016" s="37"/>
      <c r="Q3016" s="38"/>
      <c r="AC3016" s="39"/>
      <c r="AD3016" s="40"/>
    </row>
    <row r="3017" s="35" customFormat="1" spans="3:30">
      <c r="C3017" s="38"/>
      <c r="P3017" s="37"/>
      <c r="Q3017" s="38"/>
      <c r="AC3017" s="39"/>
      <c r="AD3017" s="40"/>
    </row>
    <row r="3018" s="35" customFormat="1" spans="3:30">
      <c r="C3018" s="38"/>
      <c r="P3018" s="37"/>
      <c r="Q3018" s="38"/>
      <c r="AC3018" s="39"/>
      <c r="AD3018" s="40"/>
    </row>
    <row r="3019" s="35" customFormat="1" spans="3:30">
      <c r="C3019" s="38"/>
      <c r="P3019" s="37"/>
      <c r="Q3019" s="38"/>
      <c r="AC3019" s="39"/>
      <c r="AD3019" s="40"/>
    </row>
    <row r="3020" s="35" customFormat="1" spans="3:30">
      <c r="C3020" s="38"/>
      <c r="P3020" s="37"/>
      <c r="Q3020" s="38"/>
      <c r="AC3020" s="39"/>
      <c r="AD3020" s="40"/>
    </row>
    <row r="3021" s="35" customFormat="1" spans="3:30">
      <c r="C3021" s="38"/>
      <c r="P3021" s="37"/>
      <c r="Q3021" s="38"/>
      <c r="AC3021" s="39"/>
      <c r="AD3021" s="40"/>
    </row>
    <row r="3022" s="35" customFormat="1" spans="3:30">
      <c r="C3022" s="38"/>
      <c r="P3022" s="37"/>
      <c r="Q3022" s="38"/>
      <c r="AC3022" s="39"/>
      <c r="AD3022" s="40"/>
    </row>
    <row r="3023" s="35" customFormat="1" spans="3:30">
      <c r="C3023" s="38"/>
      <c r="P3023" s="37"/>
      <c r="Q3023" s="38"/>
      <c r="AC3023" s="39"/>
      <c r="AD3023" s="40"/>
    </row>
    <row r="3024" s="35" customFormat="1" spans="3:30">
      <c r="C3024" s="38"/>
      <c r="P3024" s="37"/>
      <c r="Q3024" s="38"/>
      <c r="AC3024" s="39"/>
      <c r="AD3024" s="40"/>
    </row>
    <row r="3025" s="35" customFormat="1" spans="3:30">
      <c r="C3025" s="38"/>
      <c r="P3025" s="37"/>
      <c r="Q3025" s="38"/>
      <c r="AC3025" s="39"/>
      <c r="AD3025" s="40"/>
    </row>
    <row r="3026" s="35" customFormat="1" spans="3:30">
      <c r="C3026" s="38"/>
      <c r="P3026" s="37"/>
      <c r="Q3026" s="38"/>
      <c r="AC3026" s="39"/>
      <c r="AD3026" s="40"/>
    </row>
    <row r="3027" s="35" customFormat="1" spans="3:30">
      <c r="C3027" s="38"/>
      <c r="P3027" s="37"/>
      <c r="Q3027" s="38"/>
      <c r="AC3027" s="39"/>
      <c r="AD3027" s="40"/>
    </row>
    <row r="3028" s="35" customFormat="1" spans="3:30">
      <c r="C3028" s="38"/>
      <c r="P3028" s="37"/>
      <c r="Q3028" s="38"/>
      <c r="AC3028" s="39"/>
      <c r="AD3028" s="40"/>
    </row>
    <row r="3029" s="35" customFormat="1" spans="3:30">
      <c r="C3029" s="38"/>
      <c r="P3029" s="37"/>
      <c r="Q3029" s="38"/>
      <c r="AC3029" s="39"/>
      <c r="AD3029" s="40"/>
    </row>
    <row r="3030" s="35" customFormat="1" spans="3:30">
      <c r="C3030" s="38"/>
      <c r="P3030" s="37"/>
      <c r="Q3030" s="38"/>
      <c r="AC3030" s="39"/>
      <c r="AD3030" s="40"/>
    </row>
    <row r="3031" s="35" customFormat="1" spans="3:30">
      <c r="C3031" s="38"/>
      <c r="P3031" s="37"/>
      <c r="Q3031" s="38"/>
      <c r="AC3031" s="39"/>
      <c r="AD3031" s="40"/>
    </row>
    <row r="3032" s="35" customFormat="1" spans="3:30">
      <c r="C3032" s="38"/>
      <c r="P3032" s="37"/>
      <c r="Q3032" s="38"/>
      <c r="AC3032" s="39"/>
      <c r="AD3032" s="40"/>
    </row>
    <row r="3033" s="35" customFormat="1" spans="3:30">
      <c r="C3033" s="38"/>
      <c r="P3033" s="37"/>
      <c r="Q3033" s="38"/>
      <c r="AC3033" s="39"/>
      <c r="AD3033" s="40"/>
    </row>
    <row r="3034" s="35" customFormat="1" spans="3:30">
      <c r="C3034" s="38"/>
      <c r="P3034" s="37"/>
      <c r="Q3034" s="38"/>
      <c r="AC3034" s="39"/>
      <c r="AD3034" s="40"/>
    </row>
    <row r="3035" s="35" customFormat="1" spans="3:30">
      <c r="C3035" s="38"/>
      <c r="P3035" s="37"/>
      <c r="Q3035" s="38"/>
      <c r="AC3035" s="39"/>
      <c r="AD3035" s="40"/>
    </row>
    <row r="3036" s="35" customFormat="1" spans="3:30">
      <c r="C3036" s="38"/>
      <c r="P3036" s="37"/>
      <c r="Q3036" s="38"/>
      <c r="AC3036" s="39"/>
      <c r="AD3036" s="40"/>
    </row>
    <row r="3037" s="35" customFormat="1" spans="3:30">
      <c r="C3037" s="38"/>
      <c r="P3037" s="37"/>
      <c r="Q3037" s="38"/>
      <c r="AC3037" s="39"/>
      <c r="AD3037" s="40"/>
    </row>
    <row r="3038" s="35" customFormat="1" spans="3:30">
      <c r="C3038" s="38"/>
      <c r="P3038" s="37"/>
      <c r="Q3038" s="38"/>
      <c r="AC3038" s="39"/>
      <c r="AD3038" s="40"/>
    </row>
    <row r="3039" s="35" customFormat="1" spans="3:30">
      <c r="C3039" s="38"/>
      <c r="P3039" s="37"/>
      <c r="Q3039" s="38"/>
      <c r="AC3039" s="39"/>
      <c r="AD3039" s="40"/>
    </row>
    <row r="3040" s="35" customFormat="1" spans="3:30">
      <c r="C3040" s="38"/>
      <c r="P3040" s="37"/>
      <c r="Q3040" s="38"/>
      <c r="AC3040" s="39"/>
      <c r="AD3040" s="40"/>
    </row>
    <row r="3041" s="35" customFormat="1" spans="3:30">
      <c r="C3041" s="38"/>
      <c r="P3041" s="37"/>
      <c r="Q3041" s="38"/>
      <c r="AC3041" s="39"/>
      <c r="AD3041" s="40"/>
    </row>
    <row r="3042" s="35" customFormat="1" spans="3:30">
      <c r="C3042" s="38"/>
      <c r="P3042" s="37"/>
      <c r="Q3042" s="38"/>
      <c r="AC3042" s="39"/>
      <c r="AD3042" s="40"/>
    </row>
    <row r="3043" s="35" customFormat="1" spans="3:30">
      <c r="C3043" s="38"/>
      <c r="P3043" s="37"/>
      <c r="Q3043" s="38"/>
      <c r="AC3043" s="39"/>
      <c r="AD3043" s="40"/>
    </row>
    <row r="3044" s="35" customFormat="1" spans="3:30">
      <c r="C3044" s="38"/>
      <c r="P3044" s="37"/>
      <c r="Q3044" s="38"/>
      <c r="AC3044" s="39"/>
      <c r="AD3044" s="40"/>
    </row>
    <row r="3045" s="35" customFormat="1" spans="3:30">
      <c r="C3045" s="38"/>
      <c r="P3045" s="37"/>
      <c r="Q3045" s="38"/>
      <c r="AC3045" s="39"/>
      <c r="AD3045" s="40"/>
    </row>
    <row r="3046" s="35" customFormat="1" spans="3:30">
      <c r="C3046" s="38"/>
      <c r="P3046" s="37"/>
      <c r="Q3046" s="38"/>
      <c r="AC3046" s="39"/>
      <c r="AD3046" s="40"/>
    </row>
    <row r="3047" s="35" customFormat="1" spans="3:30">
      <c r="C3047" s="38"/>
      <c r="P3047" s="37"/>
      <c r="Q3047" s="38"/>
      <c r="AC3047" s="39"/>
      <c r="AD3047" s="40"/>
    </row>
    <row r="3048" s="35" customFormat="1" spans="3:30">
      <c r="C3048" s="38"/>
      <c r="P3048" s="37"/>
      <c r="Q3048" s="38"/>
      <c r="AC3048" s="39"/>
      <c r="AD3048" s="40"/>
    </row>
    <row r="3049" s="35" customFormat="1" spans="3:30">
      <c r="C3049" s="38"/>
      <c r="P3049" s="37"/>
      <c r="Q3049" s="38"/>
      <c r="AC3049" s="39"/>
      <c r="AD3049" s="40"/>
    </row>
    <row r="3050" s="35" customFormat="1" spans="3:30">
      <c r="C3050" s="38"/>
      <c r="P3050" s="37"/>
      <c r="Q3050" s="38"/>
      <c r="AC3050" s="39"/>
      <c r="AD3050" s="40"/>
    </row>
    <row r="3051" s="35" customFormat="1" spans="3:30">
      <c r="C3051" s="38"/>
      <c r="P3051" s="37"/>
      <c r="Q3051" s="38"/>
      <c r="AC3051" s="39"/>
      <c r="AD3051" s="40"/>
    </row>
    <row r="3052" s="35" customFormat="1" spans="3:30">
      <c r="C3052" s="38"/>
      <c r="P3052" s="37"/>
      <c r="Q3052" s="38"/>
      <c r="AC3052" s="39"/>
      <c r="AD3052" s="40"/>
    </row>
    <row r="3053" s="35" customFormat="1" spans="3:30">
      <c r="C3053" s="38"/>
      <c r="P3053" s="37"/>
      <c r="Q3053" s="38"/>
      <c r="AC3053" s="39"/>
      <c r="AD3053" s="40"/>
    </row>
    <row r="3054" s="35" customFormat="1" spans="3:30">
      <c r="C3054" s="38"/>
      <c r="P3054" s="37"/>
      <c r="Q3054" s="38"/>
      <c r="AC3054" s="39"/>
      <c r="AD3054" s="40"/>
    </row>
    <row r="3055" s="35" customFormat="1" spans="3:30">
      <c r="C3055" s="38"/>
      <c r="P3055" s="37"/>
      <c r="Q3055" s="38"/>
      <c r="AC3055" s="39"/>
      <c r="AD3055" s="40"/>
    </row>
    <row r="3056" s="35" customFormat="1" spans="3:30">
      <c r="C3056" s="38"/>
      <c r="P3056" s="37"/>
      <c r="Q3056" s="38"/>
      <c r="AC3056" s="39"/>
      <c r="AD3056" s="40"/>
    </row>
    <row r="3057" s="35" customFormat="1" spans="3:30">
      <c r="C3057" s="38"/>
      <c r="P3057" s="37"/>
      <c r="Q3057" s="38"/>
      <c r="AC3057" s="39"/>
      <c r="AD3057" s="40"/>
    </row>
    <row r="3058" s="35" customFormat="1" spans="3:30">
      <c r="C3058" s="38"/>
      <c r="P3058" s="37"/>
      <c r="Q3058" s="38"/>
      <c r="AC3058" s="39"/>
      <c r="AD3058" s="40"/>
    </row>
    <row r="3059" s="35" customFormat="1" spans="3:30">
      <c r="C3059" s="38"/>
      <c r="P3059" s="37"/>
      <c r="Q3059" s="38"/>
      <c r="AC3059" s="39"/>
      <c r="AD3059" s="40"/>
    </row>
    <row r="3060" s="35" customFormat="1" spans="3:30">
      <c r="C3060" s="38"/>
      <c r="P3060" s="37"/>
      <c r="Q3060" s="38"/>
      <c r="AC3060" s="39"/>
      <c r="AD3060" s="40"/>
    </row>
    <row r="3061" s="35" customFormat="1" spans="3:30">
      <c r="C3061" s="38"/>
      <c r="P3061" s="37"/>
      <c r="Q3061" s="38"/>
      <c r="AC3061" s="39"/>
      <c r="AD3061" s="40"/>
    </row>
    <row r="3062" s="35" customFormat="1" spans="3:30">
      <c r="C3062" s="38"/>
      <c r="P3062" s="37"/>
      <c r="Q3062" s="38"/>
      <c r="AC3062" s="39"/>
      <c r="AD3062" s="40"/>
    </row>
    <row r="3063" s="35" customFormat="1" spans="3:30">
      <c r="C3063" s="38"/>
      <c r="P3063" s="37"/>
      <c r="Q3063" s="38"/>
      <c r="AC3063" s="39"/>
      <c r="AD3063" s="40"/>
    </row>
    <row r="3064" s="35" customFormat="1" spans="3:30">
      <c r="C3064" s="38"/>
      <c r="P3064" s="37"/>
      <c r="Q3064" s="38"/>
      <c r="AC3064" s="39"/>
      <c r="AD3064" s="40"/>
    </row>
    <row r="3065" s="35" customFormat="1" spans="3:30">
      <c r="C3065" s="38"/>
      <c r="P3065" s="37"/>
      <c r="Q3065" s="38"/>
      <c r="AC3065" s="39"/>
      <c r="AD3065" s="40"/>
    </row>
    <row r="3066" s="35" customFormat="1" spans="3:30">
      <c r="C3066" s="38"/>
      <c r="P3066" s="37"/>
      <c r="Q3066" s="38"/>
      <c r="AC3066" s="39"/>
      <c r="AD3066" s="40"/>
    </row>
    <row r="3067" s="35" customFormat="1" spans="3:30">
      <c r="C3067" s="38"/>
      <c r="P3067" s="37"/>
      <c r="Q3067" s="38"/>
      <c r="AC3067" s="39"/>
      <c r="AD3067" s="40"/>
    </row>
    <row r="3068" s="35" customFormat="1" spans="3:30">
      <c r="C3068" s="38"/>
      <c r="P3068" s="37"/>
      <c r="Q3068" s="38"/>
      <c r="AC3068" s="39"/>
      <c r="AD3068" s="40"/>
    </row>
    <row r="3069" s="35" customFormat="1" spans="3:30">
      <c r="C3069" s="38"/>
      <c r="P3069" s="37"/>
      <c r="Q3069" s="38"/>
      <c r="AC3069" s="39"/>
      <c r="AD3069" s="40"/>
    </row>
    <row r="3070" s="35" customFormat="1" spans="3:30">
      <c r="C3070" s="38"/>
      <c r="P3070" s="37"/>
      <c r="Q3070" s="38"/>
      <c r="AC3070" s="39"/>
      <c r="AD3070" s="40"/>
    </row>
    <row r="3071" s="35" customFormat="1" spans="3:30">
      <c r="C3071" s="38"/>
      <c r="P3071" s="37"/>
      <c r="Q3071" s="38"/>
      <c r="AC3071" s="39"/>
      <c r="AD3071" s="40"/>
    </row>
    <row r="3072" s="35" customFormat="1" spans="3:30">
      <c r="C3072" s="38"/>
      <c r="P3072" s="37"/>
      <c r="Q3072" s="38"/>
      <c r="AC3072" s="39"/>
      <c r="AD3072" s="40"/>
    </row>
    <row r="3073" s="35" customFormat="1" spans="3:30">
      <c r="C3073" s="38"/>
      <c r="P3073" s="37"/>
      <c r="Q3073" s="38"/>
      <c r="AC3073" s="39"/>
      <c r="AD3073" s="40"/>
    </row>
    <row r="3074" s="35" customFormat="1" spans="3:30">
      <c r="C3074" s="38"/>
      <c r="P3074" s="37"/>
      <c r="Q3074" s="38"/>
      <c r="AC3074" s="39"/>
      <c r="AD3074" s="40"/>
    </row>
    <row r="3075" s="35" customFormat="1" spans="3:30">
      <c r="C3075" s="38"/>
      <c r="P3075" s="37"/>
      <c r="Q3075" s="38"/>
      <c r="AC3075" s="39"/>
      <c r="AD3075" s="40"/>
    </row>
    <row r="3076" s="35" customFormat="1" spans="3:30">
      <c r="C3076" s="38"/>
      <c r="P3076" s="37"/>
      <c r="Q3076" s="38"/>
      <c r="AC3076" s="39"/>
      <c r="AD3076" s="40"/>
    </row>
    <row r="3077" s="35" customFormat="1" spans="3:30">
      <c r="C3077" s="38"/>
      <c r="P3077" s="37"/>
      <c r="Q3077" s="38"/>
      <c r="AC3077" s="39"/>
      <c r="AD3077" s="40"/>
    </row>
    <row r="3078" s="35" customFormat="1" spans="3:30">
      <c r="C3078" s="38"/>
      <c r="P3078" s="37"/>
      <c r="Q3078" s="38"/>
      <c r="AC3078" s="39"/>
      <c r="AD3078" s="40"/>
    </row>
    <row r="3079" s="35" customFormat="1" spans="3:30">
      <c r="C3079" s="38"/>
      <c r="P3079" s="37"/>
      <c r="Q3079" s="38"/>
      <c r="AC3079" s="39"/>
      <c r="AD3079" s="40"/>
    </row>
    <row r="3080" s="35" customFormat="1" spans="3:30">
      <c r="C3080" s="38"/>
      <c r="P3080" s="37"/>
      <c r="Q3080" s="38"/>
      <c r="AC3080" s="39"/>
      <c r="AD3080" s="40"/>
    </row>
    <row r="3081" s="35" customFormat="1" spans="3:30">
      <c r="C3081" s="38"/>
      <c r="P3081" s="37"/>
      <c r="Q3081" s="38"/>
      <c r="AC3081" s="39"/>
      <c r="AD3081" s="40"/>
    </row>
    <row r="3082" s="35" customFormat="1" spans="3:30">
      <c r="C3082" s="38"/>
      <c r="P3082" s="37"/>
      <c r="Q3082" s="38"/>
      <c r="AC3082" s="39"/>
      <c r="AD3082" s="40"/>
    </row>
    <row r="3083" s="35" customFormat="1" spans="3:30">
      <c r="C3083" s="38"/>
      <c r="P3083" s="37"/>
      <c r="Q3083" s="38"/>
      <c r="AC3083" s="39"/>
      <c r="AD3083" s="40"/>
    </row>
    <row r="3084" s="35" customFormat="1" spans="3:30">
      <c r="C3084" s="38"/>
      <c r="P3084" s="37"/>
      <c r="Q3084" s="38"/>
      <c r="AC3084" s="39"/>
      <c r="AD3084" s="40"/>
    </row>
    <row r="3085" s="35" customFormat="1" spans="3:30">
      <c r="C3085" s="38"/>
      <c r="P3085" s="37"/>
      <c r="Q3085" s="38"/>
      <c r="AC3085" s="39"/>
      <c r="AD3085" s="40"/>
    </row>
    <row r="3086" s="35" customFormat="1" spans="3:30">
      <c r="C3086" s="38"/>
      <c r="P3086" s="37"/>
      <c r="Q3086" s="38"/>
      <c r="AC3086" s="39"/>
      <c r="AD3086" s="40"/>
    </row>
    <row r="3087" s="35" customFormat="1" spans="3:30">
      <c r="C3087" s="38"/>
      <c r="P3087" s="37"/>
      <c r="Q3087" s="38"/>
      <c r="AC3087" s="39"/>
      <c r="AD3087" s="40"/>
    </row>
    <row r="3088" s="35" customFormat="1" spans="3:30">
      <c r="C3088" s="38"/>
      <c r="P3088" s="37"/>
      <c r="Q3088" s="38"/>
      <c r="AC3088" s="39"/>
      <c r="AD3088" s="40"/>
    </row>
    <row r="3089" s="35" customFormat="1" spans="3:30">
      <c r="C3089" s="38"/>
      <c r="P3089" s="37"/>
      <c r="Q3089" s="38"/>
      <c r="AC3089" s="39"/>
      <c r="AD3089" s="40"/>
    </row>
    <row r="3090" s="35" customFormat="1" spans="3:30">
      <c r="C3090" s="38"/>
      <c r="P3090" s="37"/>
      <c r="Q3090" s="38"/>
      <c r="AC3090" s="39"/>
      <c r="AD3090" s="40"/>
    </row>
    <row r="3091" s="35" customFormat="1" spans="3:30">
      <c r="C3091" s="38"/>
      <c r="P3091" s="37"/>
      <c r="Q3091" s="38"/>
      <c r="AC3091" s="39"/>
      <c r="AD3091" s="40"/>
    </row>
    <row r="3092" s="35" customFormat="1" spans="3:30">
      <c r="C3092" s="38"/>
      <c r="P3092" s="37"/>
      <c r="Q3092" s="38"/>
      <c r="AC3092" s="39"/>
      <c r="AD3092" s="40"/>
    </row>
    <row r="3093" s="35" customFormat="1" spans="3:30">
      <c r="C3093" s="38"/>
      <c r="P3093" s="37"/>
      <c r="Q3093" s="38"/>
      <c r="AC3093" s="39"/>
      <c r="AD3093" s="40"/>
    </row>
    <row r="3094" s="35" customFormat="1" spans="3:30">
      <c r="C3094" s="38"/>
      <c r="P3094" s="37"/>
      <c r="Q3094" s="38"/>
      <c r="AC3094" s="39"/>
      <c r="AD3094" s="40"/>
    </row>
    <row r="3095" s="35" customFormat="1" spans="3:30">
      <c r="C3095" s="38"/>
      <c r="P3095" s="37"/>
      <c r="Q3095" s="38"/>
      <c r="AC3095" s="39"/>
      <c r="AD3095" s="40"/>
    </row>
    <row r="3096" s="35" customFormat="1" spans="3:30">
      <c r="C3096" s="38"/>
      <c r="P3096" s="37"/>
      <c r="Q3096" s="38"/>
      <c r="AC3096" s="39"/>
      <c r="AD3096" s="40"/>
    </row>
    <row r="3097" s="35" customFormat="1" spans="3:30">
      <c r="C3097" s="38"/>
      <c r="P3097" s="37"/>
      <c r="Q3097" s="38"/>
      <c r="AC3097" s="39"/>
      <c r="AD3097" s="40"/>
    </row>
    <row r="3098" s="35" customFormat="1" spans="3:30">
      <c r="C3098" s="38"/>
      <c r="P3098" s="37"/>
      <c r="Q3098" s="38"/>
      <c r="AC3098" s="39"/>
      <c r="AD3098" s="40"/>
    </row>
    <row r="3099" s="35" customFormat="1" spans="3:30">
      <c r="C3099" s="38"/>
      <c r="P3099" s="37"/>
      <c r="Q3099" s="38"/>
      <c r="AC3099" s="39"/>
      <c r="AD3099" s="40"/>
    </row>
    <row r="3100" s="35" customFormat="1" spans="3:30">
      <c r="C3100" s="38"/>
      <c r="P3100" s="37"/>
      <c r="Q3100" s="38"/>
      <c r="AC3100" s="39"/>
      <c r="AD3100" s="40"/>
    </row>
    <row r="3101" s="35" customFormat="1" spans="3:30">
      <c r="C3101" s="38"/>
      <c r="P3101" s="37"/>
      <c r="Q3101" s="38"/>
      <c r="AC3101" s="39"/>
      <c r="AD3101" s="40"/>
    </row>
    <row r="3102" s="35" customFormat="1" spans="3:30">
      <c r="C3102" s="38"/>
      <c r="P3102" s="37"/>
      <c r="Q3102" s="38"/>
      <c r="AC3102" s="39"/>
      <c r="AD3102" s="40"/>
    </row>
    <row r="3103" s="35" customFormat="1" spans="3:30">
      <c r="C3103" s="38"/>
      <c r="P3103" s="37"/>
      <c r="Q3103" s="38"/>
      <c r="AC3103" s="39"/>
      <c r="AD3103" s="40"/>
    </row>
    <row r="3104" s="35" customFormat="1" spans="3:30">
      <c r="C3104" s="38"/>
      <c r="P3104" s="37"/>
      <c r="Q3104" s="38"/>
      <c r="AC3104" s="39"/>
      <c r="AD3104" s="40"/>
    </row>
    <row r="3105" s="35" customFormat="1" spans="3:30">
      <c r="C3105" s="38"/>
      <c r="P3105" s="37"/>
      <c r="Q3105" s="38"/>
      <c r="AC3105" s="39"/>
      <c r="AD3105" s="40"/>
    </row>
    <row r="3106" s="35" customFormat="1" spans="3:30">
      <c r="C3106" s="38"/>
      <c r="P3106" s="37"/>
      <c r="Q3106" s="38"/>
      <c r="AC3106" s="39"/>
      <c r="AD3106" s="40"/>
    </row>
    <row r="3107" s="35" customFormat="1" spans="3:30">
      <c r="C3107" s="38"/>
      <c r="P3107" s="37"/>
      <c r="Q3107" s="38"/>
      <c r="AC3107" s="39"/>
      <c r="AD3107" s="40"/>
    </row>
    <row r="3108" s="35" customFormat="1" spans="3:30">
      <c r="C3108" s="38"/>
      <c r="P3108" s="37"/>
      <c r="Q3108" s="38"/>
      <c r="AC3108" s="39"/>
      <c r="AD3108" s="40"/>
    </row>
    <row r="3109" s="35" customFormat="1" spans="3:30">
      <c r="C3109" s="38"/>
      <c r="P3109" s="37"/>
      <c r="Q3109" s="38"/>
      <c r="AC3109" s="39"/>
      <c r="AD3109" s="40"/>
    </row>
    <row r="3110" s="35" customFormat="1" spans="3:30">
      <c r="C3110" s="38"/>
      <c r="P3110" s="37"/>
      <c r="Q3110" s="38"/>
      <c r="AC3110" s="39"/>
      <c r="AD3110" s="40"/>
    </row>
    <row r="3111" s="35" customFormat="1" spans="3:30">
      <c r="C3111" s="38"/>
      <c r="P3111" s="37"/>
      <c r="Q3111" s="38"/>
      <c r="AC3111" s="39"/>
      <c r="AD3111" s="40"/>
    </row>
    <row r="3112" s="35" customFormat="1" spans="3:30">
      <c r="C3112" s="38"/>
      <c r="P3112" s="37"/>
      <c r="Q3112" s="38"/>
      <c r="AC3112" s="39"/>
      <c r="AD3112" s="40"/>
    </row>
    <row r="3113" s="35" customFormat="1" spans="3:30">
      <c r="C3113" s="38"/>
      <c r="P3113" s="37"/>
      <c r="Q3113" s="38"/>
      <c r="AC3113" s="39"/>
      <c r="AD3113" s="40"/>
    </row>
    <row r="3114" s="35" customFormat="1" spans="3:30">
      <c r="C3114" s="38"/>
      <c r="P3114" s="37"/>
      <c r="Q3114" s="38"/>
      <c r="AC3114" s="39"/>
      <c r="AD3114" s="40"/>
    </row>
    <row r="3115" s="35" customFormat="1" spans="3:30">
      <c r="C3115" s="38"/>
      <c r="P3115" s="37"/>
      <c r="Q3115" s="38"/>
      <c r="AC3115" s="39"/>
      <c r="AD3115" s="40"/>
    </row>
    <row r="3116" s="35" customFormat="1" spans="3:30">
      <c r="C3116" s="38"/>
      <c r="P3116" s="37"/>
      <c r="Q3116" s="38"/>
      <c r="AC3116" s="39"/>
      <c r="AD3116" s="40"/>
    </row>
    <row r="3117" s="35" customFormat="1" spans="3:30">
      <c r="C3117" s="38"/>
      <c r="P3117" s="37"/>
      <c r="Q3117" s="38"/>
      <c r="AC3117" s="39"/>
      <c r="AD3117" s="40"/>
    </row>
    <row r="3118" s="35" customFormat="1" spans="3:30">
      <c r="C3118" s="38"/>
      <c r="P3118" s="37"/>
      <c r="Q3118" s="38"/>
      <c r="AC3118" s="39"/>
      <c r="AD3118" s="40"/>
    </row>
    <row r="3119" s="35" customFormat="1" spans="3:30">
      <c r="C3119" s="38"/>
      <c r="P3119" s="37"/>
      <c r="Q3119" s="38"/>
      <c r="AC3119" s="39"/>
      <c r="AD3119" s="40"/>
    </row>
    <row r="3120" s="35" customFormat="1" spans="3:30">
      <c r="C3120" s="38"/>
      <c r="P3120" s="37"/>
      <c r="Q3120" s="38"/>
      <c r="AC3120" s="39"/>
      <c r="AD3120" s="40"/>
    </row>
    <row r="3121" s="35" customFormat="1" spans="3:30">
      <c r="C3121" s="38"/>
      <c r="P3121" s="37"/>
      <c r="Q3121" s="38"/>
      <c r="AC3121" s="39"/>
      <c r="AD3121" s="40"/>
    </row>
    <row r="3122" s="35" customFormat="1" spans="3:30">
      <c r="C3122" s="38"/>
      <c r="P3122" s="37"/>
      <c r="Q3122" s="38"/>
      <c r="AC3122" s="39"/>
      <c r="AD3122" s="40"/>
    </row>
    <row r="3123" s="35" customFormat="1" spans="3:30">
      <c r="C3123" s="38"/>
      <c r="P3123" s="37"/>
      <c r="Q3123" s="38"/>
      <c r="AC3123" s="39"/>
      <c r="AD3123" s="40"/>
    </row>
    <row r="3124" s="35" customFormat="1" spans="3:30">
      <c r="C3124" s="38"/>
      <c r="P3124" s="37"/>
      <c r="Q3124" s="38"/>
      <c r="AC3124" s="39"/>
      <c r="AD3124" s="40"/>
    </row>
    <row r="3125" s="35" customFormat="1" spans="3:30">
      <c r="C3125" s="38"/>
      <c r="P3125" s="37"/>
      <c r="Q3125" s="38"/>
      <c r="AC3125" s="39"/>
      <c r="AD3125" s="40"/>
    </row>
    <row r="3126" s="35" customFormat="1" spans="3:30">
      <c r="C3126" s="38"/>
      <c r="P3126" s="37"/>
      <c r="Q3126" s="38"/>
      <c r="AC3126" s="39"/>
      <c r="AD3126" s="40"/>
    </row>
    <row r="3127" s="35" customFormat="1" spans="3:30">
      <c r="C3127" s="38"/>
      <c r="P3127" s="37"/>
      <c r="Q3127" s="38"/>
      <c r="AC3127" s="39"/>
      <c r="AD3127" s="40"/>
    </row>
    <row r="3128" s="35" customFormat="1" spans="3:30">
      <c r="C3128" s="38"/>
      <c r="P3128" s="37"/>
      <c r="Q3128" s="38"/>
      <c r="AC3128" s="39"/>
      <c r="AD3128" s="40"/>
    </row>
    <row r="3129" s="35" customFormat="1" spans="3:30">
      <c r="C3129" s="38"/>
      <c r="P3129" s="37"/>
      <c r="Q3129" s="38"/>
      <c r="AC3129" s="39"/>
      <c r="AD3129" s="40"/>
    </row>
    <row r="3130" s="35" customFormat="1" spans="3:30">
      <c r="C3130" s="38"/>
      <c r="P3130" s="37"/>
      <c r="Q3130" s="38"/>
      <c r="AC3130" s="39"/>
      <c r="AD3130" s="40"/>
    </row>
    <row r="3131" s="35" customFormat="1" spans="3:30">
      <c r="C3131" s="38"/>
      <c r="P3131" s="37"/>
      <c r="Q3131" s="38"/>
      <c r="AC3131" s="39"/>
      <c r="AD3131" s="40"/>
    </row>
    <row r="3132" s="35" customFormat="1" spans="3:30">
      <c r="C3132" s="38"/>
      <c r="P3132" s="37"/>
      <c r="Q3132" s="38"/>
      <c r="AC3132" s="39"/>
      <c r="AD3132" s="40"/>
    </row>
    <row r="3133" s="35" customFormat="1" spans="3:30">
      <c r="C3133" s="38"/>
      <c r="P3133" s="37"/>
      <c r="Q3133" s="38"/>
      <c r="AC3133" s="39"/>
      <c r="AD3133" s="40"/>
    </row>
    <row r="3134" s="35" customFormat="1" spans="3:30">
      <c r="C3134" s="38"/>
      <c r="P3134" s="37"/>
      <c r="Q3134" s="38"/>
      <c r="AC3134" s="39"/>
      <c r="AD3134" s="40"/>
    </row>
    <row r="3135" s="35" customFormat="1" spans="3:30">
      <c r="C3135" s="38"/>
      <c r="P3135" s="37"/>
      <c r="Q3135" s="38"/>
      <c r="AC3135" s="39"/>
      <c r="AD3135" s="40"/>
    </row>
    <row r="3136" s="35" customFormat="1" spans="3:30">
      <c r="C3136" s="38"/>
      <c r="P3136" s="37"/>
      <c r="Q3136" s="38"/>
      <c r="AC3136" s="39"/>
      <c r="AD3136" s="40"/>
    </row>
    <row r="3137" s="35" customFormat="1" spans="3:30">
      <c r="C3137" s="38"/>
      <c r="P3137" s="37"/>
      <c r="Q3137" s="38"/>
      <c r="AC3137" s="39"/>
      <c r="AD3137" s="40"/>
    </row>
    <row r="3138" s="35" customFormat="1" spans="3:30">
      <c r="C3138" s="38"/>
      <c r="P3138" s="37"/>
      <c r="Q3138" s="38"/>
      <c r="AC3138" s="39"/>
      <c r="AD3138" s="40"/>
    </row>
    <row r="3139" s="35" customFormat="1" spans="3:30">
      <c r="C3139" s="38"/>
      <c r="P3139" s="37"/>
      <c r="Q3139" s="38"/>
      <c r="AC3139" s="39"/>
      <c r="AD3139" s="40"/>
    </row>
    <row r="3140" s="35" customFormat="1" spans="3:30">
      <c r="C3140" s="38"/>
      <c r="P3140" s="37"/>
      <c r="Q3140" s="38"/>
      <c r="AC3140" s="39"/>
      <c r="AD3140" s="40"/>
    </row>
    <row r="3141" s="35" customFormat="1" spans="3:30">
      <c r="C3141" s="38"/>
      <c r="P3141" s="37"/>
      <c r="Q3141" s="38"/>
      <c r="AC3141" s="39"/>
      <c r="AD3141" s="40"/>
    </row>
    <row r="3142" s="35" customFormat="1" spans="3:30">
      <c r="C3142" s="38"/>
      <c r="P3142" s="37"/>
      <c r="Q3142" s="38"/>
      <c r="AC3142" s="39"/>
      <c r="AD3142" s="40"/>
    </row>
    <row r="3143" s="35" customFormat="1" spans="3:30">
      <c r="C3143" s="38"/>
      <c r="P3143" s="37"/>
      <c r="Q3143" s="38"/>
      <c r="AC3143" s="39"/>
      <c r="AD3143" s="40"/>
    </row>
    <row r="3144" s="35" customFormat="1" spans="3:30">
      <c r="C3144" s="38"/>
      <c r="P3144" s="37"/>
      <c r="Q3144" s="38"/>
      <c r="AC3144" s="39"/>
      <c r="AD3144" s="40"/>
    </row>
    <row r="3145" s="35" customFormat="1" spans="3:30">
      <c r="C3145" s="38"/>
      <c r="P3145" s="37"/>
      <c r="Q3145" s="38"/>
      <c r="AC3145" s="39"/>
      <c r="AD3145" s="40"/>
    </row>
    <row r="3146" s="35" customFormat="1" spans="3:30">
      <c r="C3146" s="38"/>
      <c r="P3146" s="37"/>
      <c r="Q3146" s="38"/>
      <c r="AC3146" s="39"/>
      <c r="AD3146" s="40"/>
    </row>
    <row r="3147" s="35" customFormat="1" spans="3:30">
      <c r="C3147" s="38"/>
      <c r="P3147" s="37"/>
      <c r="Q3147" s="38"/>
      <c r="AC3147" s="39"/>
      <c r="AD3147" s="40"/>
    </row>
    <row r="3148" s="35" customFormat="1" spans="3:30">
      <c r="C3148" s="38"/>
      <c r="P3148" s="37"/>
      <c r="Q3148" s="38"/>
      <c r="AC3148" s="39"/>
      <c r="AD3148" s="40"/>
    </row>
    <row r="3149" s="35" customFormat="1" spans="3:30">
      <c r="C3149" s="38"/>
      <c r="P3149" s="37"/>
      <c r="Q3149" s="38"/>
      <c r="AC3149" s="39"/>
      <c r="AD3149" s="40"/>
    </row>
    <row r="3150" s="35" customFormat="1" spans="3:30">
      <c r="C3150" s="38"/>
      <c r="P3150" s="37"/>
      <c r="Q3150" s="38"/>
      <c r="AC3150" s="39"/>
      <c r="AD3150" s="40"/>
    </row>
    <row r="3151" s="35" customFormat="1" spans="3:30">
      <c r="C3151" s="38"/>
      <c r="P3151" s="37"/>
      <c r="Q3151" s="38"/>
      <c r="AC3151" s="39"/>
      <c r="AD3151" s="40"/>
    </row>
    <row r="3152" s="35" customFormat="1" spans="3:30">
      <c r="C3152" s="38"/>
      <c r="P3152" s="37"/>
      <c r="Q3152" s="38"/>
      <c r="AC3152" s="39"/>
      <c r="AD3152" s="40"/>
    </row>
    <row r="3153" s="35" customFormat="1" spans="3:30">
      <c r="C3153" s="38"/>
      <c r="P3153" s="37"/>
      <c r="Q3153" s="38"/>
      <c r="AC3153" s="39"/>
      <c r="AD3153" s="40"/>
    </row>
    <row r="3154" s="35" customFormat="1" spans="3:30">
      <c r="C3154" s="38"/>
      <c r="P3154" s="37"/>
      <c r="Q3154" s="38"/>
      <c r="AC3154" s="39"/>
      <c r="AD3154" s="40"/>
    </row>
    <row r="3155" s="35" customFormat="1" spans="3:30">
      <c r="C3155" s="38"/>
      <c r="P3155" s="37"/>
      <c r="Q3155" s="38"/>
      <c r="AC3155" s="39"/>
      <c r="AD3155" s="40"/>
    </row>
    <row r="3156" s="35" customFormat="1" spans="3:30">
      <c r="C3156" s="38"/>
      <c r="P3156" s="37"/>
      <c r="Q3156" s="38"/>
      <c r="AC3156" s="39"/>
      <c r="AD3156" s="40"/>
    </row>
    <row r="3157" s="35" customFormat="1" spans="3:30">
      <c r="C3157" s="38"/>
      <c r="P3157" s="37"/>
      <c r="Q3157" s="38"/>
      <c r="AC3157" s="39"/>
      <c r="AD3157" s="40"/>
    </row>
    <row r="3158" s="35" customFormat="1" spans="3:30">
      <c r="C3158" s="38"/>
      <c r="P3158" s="37"/>
      <c r="Q3158" s="38"/>
      <c r="AC3158" s="39"/>
      <c r="AD3158" s="40"/>
    </row>
    <row r="3159" s="35" customFormat="1" spans="3:30">
      <c r="C3159" s="38"/>
      <c r="P3159" s="37"/>
      <c r="Q3159" s="38"/>
      <c r="AC3159" s="39"/>
      <c r="AD3159" s="40"/>
    </row>
    <row r="3160" s="35" customFormat="1" spans="3:30">
      <c r="C3160" s="38"/>
      <c r="P3160" s="37"/>
      <c r="Q3160" s="38"/>
      <c r="AC3160" s="39"/>
      <c r="AD3160" s="40"/>
    </row>
    <row r="3161" s="35" customFormat="1" spans="3:30">
      <c r="C3161" s="38"/>
      <c r="P3161" s="37"/>
      <c r="Q3161" s="38"/>
      <c r="AC3161" s="39"/>
      <c r="AD3161" s="40"/>
    </row>
    <row r="3162" s="35" customFormat="1" spans="3:30">
      <c r="C3162" s="38"/>
      <c r="P3162" s="37"/>
      <c r="Q3162" s="38"/>
      <c r="AC3162" s="39"/>
      <c r="AD3162" s="40"/>
    </row>
    <row r="3163" s="35" customFormat="1" spans="3:30">
      <c r="C3163" s="38"/>
      <c r="P3163" s="37"/>
      <c r="Q3163" s="38"/>
      <c r="AC3163" s="39"/>
      <c r="AD3163" s="40"/>
    </row>
    <row r="3164" s="35" customFormat="1" spans="3:30">
      <c r="C3164" s="38"/>
      <c r="P3164" s="37"/>
      <c r="Q3164" s="38"/>
      <c r="AC3164" s="39"/>
      <c r="AD3164" s="40"/>
    </row>
    <row r="3165" s="35" customFormat="1" spans="3:30">
      <c r="C3165" s="38"/>
      <c r="P3165" s="37"/>
      <c r="Q3165" s="38"/>
      <c r="AC3165" s="39"/>
      <c r="AD3165" s="40"/>
    </row>
    <row r="3166" s="35" customFormat="1" spans="3:30">
      <c r="C3166" s="38"/>
      <c r="P3166" s="37"/>
      <c r="Q3166" s="38"/>
      <c r="AC3166" s="39"/>
      <c r="AD3166" s="40"/>
    </row>
    <row r="3167" s="35" customFormat="1" spans="3:30">
      <c r="C3167" s="38"/>
      <c r="P3167" s="37"/>
      <c r="Q3167" s="38"/>
      <c r="AC3167" s="39"/>
      <c r="AD3167" s="40"/>
    </row>
    <row r="3168" s="35" customFormat="1" spans="3:30">
      <c r="C3168" s="38"/>
      <c r="P3168" s="37"/>
      <c r="Q3168" s="38"/>
      <c r="AC3168" s="39"/>
      <c r="AD3168" s="40"/>
    </row>
    <row r="3169" s="35" customFormat="1" spans="3:30">
      <c r="C3169" s="38"/>
      <c r="P3169" s="37"/>
      <c r="Q3169" s="38"/>
      <c r="AC3169" s="39"/>
      <c r="AD3169" s="40"/>
    </row>
    <row r="3170" s="35" customFormat="1" spans="3:30">
      <c r="C3170" s="38"/>
      <c r="P3170" s="37"/>
      <c r="Q3170" s="38"/>
      <c r="AC3170" s="39"/>
      <c r="AD3170" s="40"/>
    </row>
    <row r="3171" s="35" customFormat="1" spans="3:30">
      <c r="C3171" s="38"/>
      <c r="P3171" s="37"/>
      <c r="Q3171" s="38"/>
      <c r="AC3171" s="39"/>
      <c r="AD3171" s="40"/>
    </row>
    <row r="3172" s="35" customFormat="1" spans="3:30">
      <c r="C3172" s="38"/>
      <c r="P3172" s="37"/>
      <c r="Q3172" s="38"/>
      <c r="AC3172" s="39"/>
      <c r="AD3172" s="40"/>
    </row>
    <row r="3173" s="35" customFormat="1" spans="3:30">
      <c r="C3173" s="38"/>
      <c r="P3173" s="37"/>
      <c r="Q3173" s="38"/>
      <c r="AC3173" s="39"/>
      <c r="AD3173" s="40"/>
    </row>
    <row r="3174" s="35" customFormat="1" spans="3:30">
      <c r="C3174" s="38"/>
      <c r="P3174" s="37"/>
      <c r="Q3174" s="38"/>
      <c r="AC3174" s="39"/>
      <c r="AD3174" s="40"/>
    </row>
    <row r="3175" s="35" customFormat="1" spans="3:30">
      <c r="C3175" s="38"/>
      <c r="P3175" s="37"/>
      <c r="Q3175" s="38"/>
      <c r="AC3175" s="39"/>
      <c r="AD3175" s="40"/>
    </row>
    <row r="3176" s="35" customFormat="1" spans="3:30">
      <c r="C3176" s="38"/>
      <c r="P3176" s="37"/>
      <c r="Q3176" s="38"/>
      <c r="AC3176" s="39"/>
      <c r="AD3176" s="40"/>
    </row>
    <row r="3177" s="35" customFormat="1" spans="3:30">
      <c r="C3177" s="38"/>
      <c r="P3177" s="37"/>
      <c r="Q3177" s="38"/>
      <c r="AC3177" s="39"/>
      <c r="AD3177" s="40"/>
    </row>
    <row r="3178" s="35" customFormat="1" spans="3:30">
      <c r="C3178" s="38"/>
      <c r="P3178" s="37"/>
      <c r="Q3178" s="38"/>
      <c r="AC3178" s="39"/>
      <c r="AD3178" s="40"/>
    </row>
    <row r="3179" s="35" customFormat="1" spans="3:30">
      <c r="C3179" s="38"/>
      <c r="P3179" s="37"/>
      <c r="Q3179" s="38"/>
      <c r="AC3179" s="39"/>
      <c r="AD3179" s="40"/>
    </row>
    <row r="3180" s="35" customFormat="1" spans="3:30">
      <c r="C3180" s="38"/>
      <c r="P3180" s="37"/>
      <c r="Q3180" s="38"/>
      <c r="AC3180" s="39"/>
      <c r="AD3180" s="40"/>
    </row>
    <row r="3181" s="35" customFormat="1" spans="3:30">
      <c r="C3181" s="38"/>
      <c r="P3181" s="37"/>
      <c r="Q3181" s="38"/>
      <c r="AC3181" s="39"/>
      <c r="AD3181" s="40"/>
    </row>
    <row r="3182" s="35" customFormat="1" spans="3:30">
      <c r="C3182" s="38"/>
      <c r="P3182" s="37"/>
      <c r="Q3182" s="38"/>
      <c r="AC3182" s="39"/>
      <c r="AD3182" s="40"/>
    </row>
    <row r="3183" s="35" customFormat="1" spans="3:30">
      <c r="C3183" s="38"/>
      <c r="P3183" s="37"/>
      <c r="Q3183" s="38"/>
      <c r="AC3183" s="39"/>
      <c r="AD3183" s="40"/>
    </row>
    <row r="3184" s="35" customFormat="1" spans="3:30">
      <c r="C3184" s="38"/>
      <c r="P3184" s="37"/>
      <c r="Q3184" s="38"/>
      <c r="AC3184" s="39"/>
      <c r="AD3184" s="40"/>
    </row>
    <row r="3185" s="35" customFormat="1" spans="3:30">
      <c r="C3185" s="38"/>
      <c r="P3185" s="37"/>
      <c r="Q3185" s="38"/>
      <c r="AC3185" s="39"/>
      <c r="AD3185" s="40"/>
    </row>
    <row r="3186" s="35" customFormat="1" spans="3:30">
      <c r="C3186" s="38"/>
      <c r="P3186" s="37"/>
      <c r="Q3186" s="38"/>
      <c r="AC3186" s="39"/>
      <c r="AD3186" s="40"/>
    </row>
    <row r="3187" s="35" customFormat="1" spans="3:30">
      <c r="C3187" s="38"/>
      <c r="P3187" s="37"/>
      <c r="Q3187" s="38"/>
      <c r="AC3187" s="39"/>
      <c r="AD3187" s="40"/>
    </row>
    <row r="3188" s="35" customFormat="1" spans="3:30">
      <c r="C3188" s="38"/>
      <c r="P3188" s="37"/>
      <c r="Q3188" s="38"/>
      <c r="AC3188" s="39"/>
      <c r="AD3188" s="40"/>
    </row>
    <row r="3189" s="35" customFormat="1" spans="3:30">
      <c r="C3189" s="38"/>
      <c r="P3189" s="37"/>
      <c r="Q3189" s="38"/>
      <c r="AC3189" s="39"/>
      <c r="AD3189" s="40"/>
    </row>
    <row r="3190" s="35" customFormat="1" spans="3:30">
      <c r="C3190" s="38"/>
      <c r="P3190" s="37"/>
      <c r="Q3190" s="38"/>
      <c r="AC3190" s="39"/>
      <c r="AD3190" s="40"/>
    </row>
    <row r="3191" s="35" customFormat="1" spans="3:30">
      <c r="C3191" s="38"/>
      <c r="P3191" s="37"/>
      <c r="Q3191" s="38"/>
      <c r="AC3191" s="39"/>
      <c r="AD3191" s="40"/>
    </row>
    <row r="3192" s="35" customFormat="1" spans="3:30">
      <c r="C3192" s="38"/>
      <c r="P3192" s="37"/>
      <c r="Q3192" s="38"/>
      <c r="AC3192" s="39"/>
      <c r="AD3192" s="40"/>
    </row>
    <row r="3193" s="35" customFormat="1" spans="3:30">
      <c r="C3193" s="38"/>
      <c r="P3193" s="37"/>
      <c r="Q3193" s="38"/>
      <c r="AC3193" s="39"/>
      <c r="AD3193" s="40"/>
    </row>
    <row r="3194" s="35" customFormat="1" spans="3:30">
      <c r="C3194" s="38"/>
      <c r="P3194" s="37"/>
      <c r="Q3194" s="38"/>
      <c r="AC3194" s="39"/>
      <c r="AD3194" s="40"/>
    </row>
    <row r="3195" s="35" customFormat="1" spans="3:30">
      <c r="C3195" s="38"/>
      <c r="P3195" s="37"/>
      <c r="Q3195" s="38"/>
      <c r="AC3195" s="39"/>
      <c r="AD3195" s="40"/>
    </row>
    <row r="3196" s="35" customFormat="1" spans="3:30">
      <c r="C3196" s="38"/>
      <c r="P3196" s="37"/>
      <c r="Q3196" s="38"/>
      <c r="AC3196" s="39"/>
      <c r="AD3196" s="40"/>
    </row>
    <row r="3197" s="35" customFormat="1" spans="3:30">
      <c r="C3197" s="38"/>
      <c r="P3197" s="37"/>
      <c r="Q3197" s="38"/>
      <c r="AC3197" s="39"/>
      <c r="AD3197" s="40"/>
    </row>
    <row r="3198" s="35" customFormat="1" spans="3:30">
      <c r="C3198" s="38"/>
      <c r="P3198" s="37"/>
      <c r="Q3198" s="38"/>
      <c r="AC3198" s="39"/>
      <c r="AD3198" s="40"/>
    </row>
    <row r="3199" s="35" customFormat="1" spans="3:30">
      <c r="C3199" s="38"/>
      <c r="P3199" s="37"/>
      <c r="Q3199" s="38"/>
      <c r="AC3199" s="39"/>
      <c r="AD3199" s="40"/>
    </row>
    <row r="3200" s="35" customFormat="1" spans="3:30">
      <c r="C3200" s="38"/>
      <c r="P3200" s="37"/>
      <c r="Q3200" s="38"/>
      <c r="AC3200" s="39"/>
      <c r="AD3200" s="40"/>
    </row>
    <row r="3201" s="35" customFormat="1" spans="3:30">
      <c r="C3201" s="38"/>
      <c r="P3201" s="37"/>
      <c r="Q3201" s="38"/>
      <c r="AC3201" s="39"/>
      <c r="AD3201" s="40"/>
    </row>
    <row r="3202" s="35" customFormat="1" spans="3:30">
      <c r="C3202" s="38"/>
      <c r="P3202" s="37"/>
      <c r="Q3202" s="38"/>
      <c r="AC3202" s="39"/>
      <c r="AD3202" s="40"/>
    </row>
    <row r="3203" s="35" customFormat="1" spans="3:30">
      <c r="C3203" s="38"/>
      <c r="P3203" s="37"/>
      <c r="Q3203" s="38"/>
      <c r="AC3203" s="39"/>
      <c r="AD3203" s="40"/>
    </row>
    <row r="3204" s="35" customFormat="1" spans="3:30">
      <c r="C3204" s="38"/>
      <c r="P3204" s="37"/>
      <c r="Q3204" s="38"/>
      <c r="AC3204" s="39"/>
      <c r="AD3204" s="40"/>
    </row>
    <row r="3205" s="35" customFormat="1" spans="3:30">
      <c r="C3205" s="38"/>
      <c r="P3205" s="37"/>
      <c r="Q3205" s="38"/>
      <c r="AC3205" s="39"/>
      <c r="AD3205" s="40"/>
    </row>
    <row r="3206" s="35" customFormat="1" spans="3:30">
      <c r="C3206" s="38"/>
      <c r="P3206" s="37"/>
      <c r="Q3206" s="38"/>
      <c r="AC3206" s="39"/>
      <c r="AD3206" s="40"/>
    </row>
    <row r="3207" s="35" customFormat="1" spans="3:30">
      <c r="C3207" s="38"/>
      <c r="P3207" s="37"/>
      <c r="Q3207" s="38"/>
      <c r="AC3207" s="39"/>
      <c r="AD3207" s="40"/>
    </row>
    <row r="3208" s="35" customFormat="1" spans="3:30">
      <c r="C3208" s="38"/>
      <c r="P3208" s="37"/>
      <c r="Q3208" s="38"/>
      <c r="AC3208" s="39"/>
      <c r="AD3208" s="40"/>
    </row>
    <row r="3209" s="35" customFormat="1" spans="3:30">
      <c r="C3209" s="38"/>
      <c r="P3209" s="37"/>
      <c r="Q3209" s="38"/>
      <c r="AC3209" s="39"/>
      <c r="AD3209" s="40"/>
    </row>
    <row r="3210" s="35" customFormat="1" spans="3:30">
      <c r="C3210" s="38"/>
      <c r="P3210" s="37"/>
      <c r="Q3210" s="38"/>
      <c r="AC3210" s="39"/>
      <c r="AD3210" s="40"/>
    </row>
    <row r="3211" s="35" customFormat="1" spans="3:30">
      <c r="C3211" s="38"/>
      <c r="P3211" s="37"/>
      <c r="Q3211" s="38"/>
      <c r="AC3211" s="39"/>
      <c r="AD3211" s="40"/>
    </row>
    <row r="3212" s="35" customFormat="1" spans="3:30">
      <c r="C3212" s="38"/>
      <c r="P3212" s="37"/>
      <c r="Q3212" s="38"/>
      <c r="AC3212" s="39"/>
      <c r="AD3212" s="40"/>
    </row>
    <row r="3213" s="35" customFormat="1" spans="3:30">
      <c r="C3213" s="38"/>
      <c r="P3213" s="37"/>
      <c r="Q3213" s="38"/>
      <c r="AC3213" s="39"/>
      <c r="AD3213" s="40"/>
    </row>
    <row r="3214" s="35" customFormat="1" spans="3:30">
      <c r="C3214" s="38"/>
      <c r="P3214" s="37"/>
      <c r="Q3214" s="38"/>
      <c r="AC3214" s="39"/>
      <c r="AD3214" s="40"/>
    </row>
    <row r="3215" s="35" customFormat="1" spans="3:30">
      <c r="C3215" s="38"/>
      <c r="P3215" s="37"/>
      <c r="Q3215" s="38"/>
      <c r="AC3215" s="39"/>
      <c r="AD3215" s="40"/>
    </row>
    <row r="3216" s="35" customFormat="1" spans="3:30">
      <c r="C3216" s="38"/>
      <c r="P3216" s="37"/>
      <c r="Q3216" s="38"/>
      <c r="AC3216" s="39"/>
      <c r="AD3216" s="40"/>
    </row>
    <row r="3217" s="35" customFormat="1" spans="3:30">
      <c r="C3217" s="38"/>
      <c r="P3217" s="37"/>
      <c r="Q3217" s="38"/>
      <c r="AC3217" s="39"/>
      <c r="AD3217" s="40"/>
    </row>
    <row r="3218" s="35" customFormat="1" spans="3:30">
      <c r="C3218" s="38"/>
      <c r="P3218" s="37"/>
      <c r="Q3218" s="38"/>
      <c r="AC3218" s="39"/>
      <c r="AD3218" s="40"/>
    </row>
    <row r="3219" s="35" customFormat="1" spans="3:30">
      <c r="C3219" s="38"/>
      <c r="P3219" s="37"/>
      <c r="Q3219" s="38"/>
      <c r="AC3219" s="39"/>
      <c r="AD3219" s="40"/>
    </row>
    <row r="3220" s="35" customFormat="1" spans="3:30">
      <c r="C3220" s="38"/>
      <c r="P3220" s="37"/>
      <c r="Q3220" s="38"/>
      <c r="AC3220" s="39"/>
      <c r="AD3220" s="40"/>
    </row>
    <row r="3221" s="35" customFormat="1" spans="3:30">
      <c r="C3221" s="38"/>
      <c r="P3221" s="37"/>
      <c r="Q3221" s="38"/>
      <c r="AC3221" s="39"/>
      <c r="AD3221" s="40"/>
    </row>
    <row r="3222" s="35" customFormat="1" spans="3:30">
      <c r="C3222" s="38"/>
      <c r="P3222" s="37"/>
      <c r="Q3222" s="38"/>
      <c r="AC3222" s="39"/>
      <c r="AD3222" s="40"/>
    </row>
    <row r="3223" s="35" customFormat="1" spans="3:30">
      <c r="C3223" s="38"/>
      <c r="P3223" s="37"/>
      <c r="Q3223" s="38"/>
      <c r="AC3223" s="39"/>
      <c r="AD3223" s="40"/>
    </row>
    <row r="3224" s="35" customFormat="1" spans="3:30">
      <c r="C3224" s="38"/>
      <c r="P3224" s="37"/>
      <c r="Q3224" s="38"/>
      <c r="AC3224" s="39"/>
      <c r="AD3224" s="40"/>
    </row>
    <row r="3225" s="35" customFormat="1" spans="3:30">
      <c r="C3225" s="38"/>
      <c r="P3225" s="37"/>
      <c r="Q3225" s="38"/>
      <c r="AC3225" s="39"/>
      <c r="AD3225" s="40"/>
    </row>
    <row r="3226" s="35" customFormat="1" spans="3:30">
      <c r="C3226" s="38"/>
      <c r="P3226" s="37"/>
      <c r="Q3226" s="38"/>
      <c r="AC3226" s="39"/>
      <c r="AD3226" s="40"/>
    </row>
    <row r="3227" s="35" customFormat="1" spans="3:30">
      <c r="C3227" s="38"/>
      <c r="P3227" s="37"/>
      <c r="Q3227" s="38"/>
      <c r="AC3227" s="39"/>
      <c r="AD3227" s="40"/>
    </row>
    <row r="3228" s="35" customFormat="1" spans="3:30">
      <c r="C3228" s="38"/>
      <c r="P3228" s="37"/>
      <c r="Q3228" s="38"/>
      <c r="AC3228" s="39"/>
      <c r="AD3228" s="40"/>
    </row>
    <row r="3229" s="35" customFormat="1" spans="3:30">
      <c r="C3229" s="38"/>
      <c r="P3229" s="37"/>
      <c r="Q3229" s="38"/>
      <c r="AC3229" s="39"/>
      <c r="AD3229" s="40"/>
    </row>
    <row r="3230" s="35" customFormat="1" spans="3:30">
      <c r="C3230" s="38"/>
      <c r="P3230" s="37"/>
      <c r="Q3230" s="38"/>
      <c r="AC3230" s="39"/>
      <c r="AD3230" s="40"/>
    </row>
    <row r="3231" s="35" customFormat="1" spans="3:30">
      <c r="C3231" s="38"/>
      <c r="P3231" s="37"/>
      <c r="Q3231" s="38"/>
      <c r="AC3231" s="39"/>
      <c r="AD3231" s="40"/>
    </row>
    <row r="3232" s="35" customFormat="1" spans="3:30">
      <c r="C3232" s="38"/>
      <c r="P3232" s="37"/>
      <c r="Q3232" s="38"/>
      <c r="AC3232" s="39"/>
      <c r="AD3232" s="40"/>
    </row>
    <row r="3233" s="35" customFormat="1" spans="3:30">
      <c r="C3233" s="38"/>
      <c r="P3233" s="37"/>
      <c r="Q3233" s="38"/>
      <c r="AC3233" s="39"/>
      <c r="AD3233" s="40"/>
    </row>
    <row r="3234" s="35" customFormat="1" spans="3:30">
      <c r="C3234" s="38"/>
      <c r="P3234" s="37"/>
      <c r="Q3234" s="38"/>
      <c r="AC3234" s="39"/>
      <c r="AD3234" s="40"/>
    </row>
    <row r="3235" s="35" customFormat="1" spans="3:30">
      <c r="C3235" s="38"/>
      <c r="P3235" s="37"/>
      <c r="Q3235" s="38"/>
      <c r="AC3235" s="39"/>
      <c r="AD3235" s="40"/>
    </row>
    <row r="3236" s="35" customFormat="1" spans="3:30">
      <c r="C3236" s="38"/>
      <c r="P3236" s="37"/>
      <c r="Q3236" s="38"/>
      <c r="AC3236" s="39"/>
      <c r="AD3236" s="40"/>
    </row>
    <row r="3237" s="35" customFormat="1" spans="3:30">
      <c r="C3237" s="38"/>
      <c r="P3237" s="37"/>
      <c r="Q3237" s="38"/>
      <c r="AC3237" s="39"/>
      <c r="AD3237" s="40"/>
    </row>
    <row r="3238" s="35" customFormat="1" spans="3:30">
      <c r="C3238" s="38"/>
      <c r="P3238" s="37"/>
      <c r="Q3238" s="38"/>
      <c r="AC3238" s="39"/>
      <c r="AD3238" s="40"/>
    </row>
    <row r="3239" s="35" customFormat="1" spans="3:30">
      <c r="C3239" s="38"/>
      <c r="P3239" s="37"/>
      <c r="Q3239" s="38"/>
      <c r="AC3239" s="39"/>
      <c r="AD3239" s="40"/>
    </row>
    <row r="3240" s="35" customFormat="1" spans="3:30">
      <c r="C3240" s="38"/>
      <c r="P3240" s="37"/>
      <c r="Q3240" s="38"/>
      <c r="AC3240" s="39"/>
      <c r="AD3240" s="40"/>
    </row>
    <row r="3241" s="35" customFormat="1" spans="3:30">
      <c r="C3241" s="38"/>
      <c r="P3241" s="37"/>
      <c r="Q3241" s="38"/>
      <c r="AC3241" s="39"/>
      <c r="AD3241" s="40"/>
    </row>
    <row r="3242" s="35" customFormat="1" spans="3:30">
      <c r="C3242" s="38"/>
      <c r="P3242" s="37"/>
      <c r="Q3242" s="38"/>
      <c r="AC3242" s="39"/>
      <c r="AD3242" s="40"/>
    </row>
    <row r="3243" s="35" customFormat="1" spans="3:30">
      <c r="C3243" s="38"/>
      <c r="P3243" s="37"/>
      <c r="Q3243" s="38"/>
      <c r="AC3243" s="39"/>
      <c r="AD3243" s="40"/>
    </row>
    <row r="3244" s="35" customFormat="1" spans="3:30">
      <c r="C3244" s="38"/>
      <c r="P3244" s="37"/>
      <c r="Q3244" s="38"/>
      <c r="AC3244" s="39"/>
      <c r="AD3244" s="40"/>
    </row>
    <row r="3245" s="35" customFormat="1" spans="3:30">
      <c r="C3245" s="38"/>
      <c r="P3245" s="37"/>
      <c r="Q3245" s="38"/>
      <c r="AC3245" s="39"/>
      <c r="AD3245" s="40"/>
    </row>
    <row r="3246" s="35" customFormat="1" spans="3:30">
      <c r="C3246" s="38"/>
      <c r="P3246" s="37"/>
      <c r="Q3246" s="38"/>
      <c r="AC3246" s="39"/>
      <c r="AD3246" s="40"/>
    </row>
    <row r="3247" s="35" customFormat="1" spans="3:30">
      <c r="C3247" s="38"/>
      <c r="P3247" s="37"/>
      <c r="Q3247" s="38"/>
      <c r="AC3247" s="39"/>
      <c r="AD3247" s="40"/>
    </row>
    <row r="3248" s="35" customFormat="1" spans="3:30">
      <c r="C3248" s="38"/>
      <c r="P3248" s="37"/>
      <c r="Q3248" s="38"/>
      <c r="AC3248" s="39"/>
      <c r="AD3248" s="40"/>
    </row>
    <row r="3249" s="35" customFormat="1" spans="3:30">
      <c r="C3249" s="38"/>
      <c r="P3249" s="37"/>
      <c r="Q3249" s="38"/>
      <c r="AC3249" s="39"/>
      <c r="AD3249" s="40"/>
    </row>
    <row r="3250" s="35" customFormat="1" spans="3:30">
      <c r="C3250" s="38"/>
      <c r="P3250" s="37"/>
      <c r="Q3250" s="38"/>
      <c r="AC3250" s="39"/>
      <c r="AD3250" s="40"/>
    </row>
    <row r="3251" s="35" customFormat="1" spans="3:30">
      <c r="C3251" s="38"/>
      <c r="P3251" s="37"/>
      <c r="Q3251" s="38"/>
      <c r="AC3251" s="39"/>
      <c r="AD3251" s="40"/>
    </row>
    <row r="3252" s="35" customFormat="1" spans="3:30">
      <c r="C3252" s="38"/>
      <c r="P3252" s="37"/>
      <c r="Q3252" s="38"/>
      <c r="AC3252" s="39"/>
      <c r="AD3252" s="40"/>
    </row>
    <row r="3253" s="35" customFormat="1" spans="3:30">
      <c r="C3253" s="38"/>
      <c r="P3253" s="37"/>
      <c r="Q3253" s="38"/>
      <c r="AC3253" s="39"/>
      <c r="AD3253" s="40"/>
    </row>
    <row r="3254" s="35" customFormat="1" spans="3:30">
      <c r="C3254" s="38"/>
      <c r="P3254" s="37"/>
      <c r="Q3254" s="38"/>
      <c r="AC3254" s="39"/>
      <c r="AD3254" s="40"/>
    </row>
    <row r="3255" s="35" customFormat="1" spans="3:30">
      <c r="C3255" s="38"/>
      <c r="P3255" s="37"/>
      <c r="Q3255" s="38"/>
      <c r="AC3255" s="39"/>
      <c r="AD3255" s="40"/>
    </row>
    <row r="3256" s="35" customFormat="1" spans="3:30">
      <c r="C3256" s="38"/>
      <c r="P3256" s="37"/>
      <c r="Q3256" s="38"/>
      <c r="AC3256" s="39"/>
      <c r="AD3256" s="40"/>
    </row>
    <row r="3257" s="35" customFormat="1" spans="3:30">
      <c r="C3257" s="38"/>
      <c r="P3257" s="37"/>
      <c r="Q3257" s="38"/>
      <c r="AC3257" s="39"/>
      <c r="AD3257" s="40"/>
    </row>
    <row r="3258" s="35" customFormat="1" spans="3:30">
      <c r="C3258" s="38"/>
      <c r="P3258" s="37"/>
      <c r="Q3258" s="38"/>
      <c r="AC3258" s="39"/>
      <c r="AD3258" s="40"/>
    </row>
    <row r="3259" s="35" customFormat="1" spans="3:30">
      <c r="C3259" s="38"/>
      <c r="P3259" s="37"/>
      <c r="Q3259" s="38"/>
      <c r="AC3259" s="39"/>
      <c r="AD3259" s="40"/>
    </row>
    <row r="3260" s="35" customFormat="1" spans="3:30">
      <c r="C3260" s="38"/>
      <c r="P3260" s="37"/>
      <c r="Q3260" s="38"/>
      <c r="AC3260" s="39"/>
      <c r="AD3260" s="40"/>
    </row>
    <row r="3261" s="35" customFormat="1" spans="3:30">
      <c r="C3261" s="38"/>
      <c r="P3261" s="37"/>
      <c r="Q3261" s="38"/>
      <c r="AC3261" s="39"/>
      <c r="AD3261" s="40"/>
    </row>
    <row r="3262" s="35" customFormat="1" spans="3:30">
      <c r="C3262" s="38"/>
      <c r="P3262" s="37"/>
      <c r="Q3262" s="38"/>
      <c r="AC3262" s="39"/>
      <c r="AD3262" s="40"/>
    </row>
    <row r="3263" s="35" customFormat="1" spans="3:30">
      <c r="C3263" s="38"/>
      <c r="P3263" s="37"/>
      <c r="Q3263" s="38"/>
      <c r="AC3263" s="39"/>
      <c r="AD3263" s="40"/>
    </row>
    <row r="3264" s="35" customFormat="1" spans="3:30">
      <c r="C3264" s="38"/>
      <c r="P3264" s="37"/>
      <c r="Q3264" s="38"/>
      <c r="AC3264" s="39"/>
      <c r="AD3264" s="40"/>
    </row>
    <row r="3265" s="35" customFormat="1" spans="3:30">
      <c r="C3265" s="38"/>
      <c r="P3265" s="37"/>
      <c r="Q3265" s="38"/>
      <c r="AC3265" s="39"/>
      <c r="AD3265" s="40"/>
    </row>
    <row r="3266" s="35" customFormat="1" spans="3:30">
      <c r="C3266" s="38"/>
      <c r="P3266" s="37"/>
      <c r="Q3266" s="38"/>
      <c r="AC3266" s="39"/>
      <c r="AD3266" s="40"/>
    </row>
    <row r="3267" s="35" customFormat="1" spans="3:30">
      <c r="C3267" s="38"/>
      <c r="P3267" s="37"/>
      <c r="Q3267" s="38"/>
      <c r="AC3267" s="39"/>
      <c r="AD3267" s="40"/>
    </row>
    <row r="3268" s="35" customFormat="1" spans="3:30">
      <c r="C3268" s="38"/>
      <c r="P3268" s="37"/>
      <c r="Q3268" s="38"/>
      <c r="AC3268" s="39"/>
      <c r="AD3268" s="40"/>
    </row>
    <row r="3269" s="35" customFormat="1" spans="3:30">
      <c r="C3269" s="38"/>
      <c r="P3269" s="37"/>
      <c r="Q3269" s="38"/>
      <c r="AC3269" s="39"/>
      <c r="AD3269" s="40"/>
    </row>
    <row r="3270" s="35" customFormat="1" spans="3:30">
      <c r="C3270" s="38"/>
      <c r="P3270" s="37"/>
      <c r="Q3270" s="38"/>
      <c r="AC3270" s="39"/>
      <c r="AD3270" s="40"/>
    </row>
    <row r="3271" s="35" customFormat="1" spans="3:30">
      <c r="C3271" s="38"/>
      <c r="P3271" s="37"/>
      <c r="Q3271" s="38"/>
      <c r="AC3271" s="39"/>
      <c r="AD3271" s="40"/>
    </row>
    <row r="3272" s="35" customFormat="1" spans="3:30">
      <c r="C3272" s="38"/>
      <c r="P3272" s="37"/>
      <c r="Q3272" s="38"/>
      <c r="AC3272" s="39"/>
      <c r="AD3272" s="40"/>
    </row>
    <row r="3273" s="35" customFormat="1" spans="3:30">
      <c r="C3273" s="38"/>
      <c r="P3273" s="37"/>
      <c r="Q3273" s="38"/>
      <c r="AC3273" s="39"/>
      <c r="AD3273" s="40"/>
    </row>
    <row r="3274" s="35" customFormat="1" spans="3:30">
      <c r="C3274" s="38"/>
      <c r="P3274" s="37"/>
      <c r="Q3274" s="38"/>
      <c r="AC3274" s="39"/>
      <c r="AD3274" s="40"/>
    </row>
    <row r="3275" s="35" customFormat="1" spans="3:30">
      <c r="C3275" s="38"/>
      <c r="P3275" s="37"/>
      <c r="Q3275" s="38"/>
      <c r="AC3275" s="39"/>
      <c r="AD3275" s="40"/>
    </row>
    <row r="3276" s="35" customFormat="1" spans="3:30">
      <c r="C3276" s="38"/>
      <c r="P3276" s="37"/>
      <c r="Q3276" s="38"/>
      <c r="AC3276" s="39"/>
      <c r="AD3276" s="40"/>
    </row>
    <row r="3277" s="35" customFormat="1" spans="3:30">
      <c r="C3277" s="38"/>
      <c r="P3277" s="37"/>
      <c r="Q3277" s="38"/>
      <c r="AC3277" s="39"/>
      <c r="AD3277" s="40"/>
    </row>
    <row r="3278" s="35" customFormat="1" spans="3:30">
      <c r="C3278" s="38"/>
      <c r="P3278" s="37"/>
      <c r="Q3278" s="38"/>
      <c r="AC3278" s="39"/>
      <c r="AD3278" s="40"/>
    </row>
    <row r="3279" s="35" customFormat="1" spans="3:30">
      <c r="C3279" s="38"/>
      <c r="P3279" s="37"/>
      <c r="Q3279" s="38"/>
      <c r="AC3279" s="39"/>
      <c r="AD3279" s="40"/>
    </row>
    <row r="3280" s="35" customFormat="1" spans="3:30">
      <c r="C3280" s="38"/>
      <c r="P3280" s="37"/>
      <c r="Q3280" s="38"/>
      <c r="AC3280" s="39"/>
      <c r="AD3280" s="40"/>
    </row>
    <row r="3281" s="35" customFormat="1" spans="3:30">
      <c r="C3281" s="38"/>
      <c r="P3281" s="37"/>
      <c r="Q3281" s="38"/>
      <c r="AC3281" s="39"/>
      <c r="AD3281" s="40"/>
    </row>
    <row r="3282" s="35" customFormat="1" spans="3:30">
      <c r="C3282" s="38"/>
      <c r="P3282" s="37"/>
      <c r="Q3282" s="38"/>
      <c r="AC3282" s="39"/>
      <c r="AD3282" s="40"/>
    </row>
    <row r="3283" s="35" customFormat="1" spans="3:30">
      <c r="C3283" s="38"/>
      <c r="P3283" s="37"/>
      <c r="Q3283" s="38"/>
      <c r="AC3283" s="39"/>
      <c r="AD3283" s="40"/>
    </row>
    <row r="3284" s="35" customFormat="1" spans="3:30">
      <c r="C3284" s="38"/>
      <c r="P3284" s="37"/>
      <c r="Q3284" s="38"/>
      <c r="AC3284" s="39"/>
      <c r="AD3284" s="40"/>
    </row>
    <row r="3285" s="35" customFormat="1" spans="3:30">
      <c r="C3285" s="38"/>
      <c r="P3285" s="37"/>
      <c r="Q3285" s="38"/>
      <c r="AC3285" s="39"/>
      <c r="AD3285" s="40"/>
    </row>
    <row r="3286" s="35" customFormat="1" spans="3:30">
      <c r="C3286" s="38"/>
      <c r="P3286" s="37"/>
      <c r="Q3286" s="38"/>
      <c r="AC3286" s="39"/>
      <c r="AD3286" s="40"/>
    </row>
    <row r="3287" s="35" customFormat="1" spans="3:30">
      <c r="C3287" s="38"/>
      <c r="P3287" s="37"/>
      <c r="Q3287" s="38"/>
      <c r="AC3287" s="39"/>
      <c r="AD3287" s="40"/>
    </row>
    <row r="3288" s="35" customFormat="1" spans="3:30">
      <c r="C3288" s="38"/>
      <c r="P3288" s="37"/>
      <c r="Q3288" s="38"/>
      <c r="AC3288" s="39"/>
      <c r="AD3288" s="40"/>
    </row>
    <row r="3289" s="35" customFormat="1" spans="3:30">
      <c r="C3289" s="38"/>
      <c r="P3289" s="37"/>
      <c r="Q3289" s="38"/>
      <c r="AC3289" s="39"/>
      <c r="AD3289" s="40"/>
    </row>
    <row r="3290" s="35" customFormat="1" spans="3:30">
      <c r="C3290" s="38"/>
      <c r="P3290" s="37"/>
      <c r="Q3290" s="38"/>
      <c r="AC3290" s="39"/>
      <c r="AD3290" s="40"/>
    </row>
    <row r="3291" s="35" customFormat="1" spans="3:30">
      <c r="C3291" s="38"/>
      <c r="P3291" s="37"/>
      <c r="Q3291" s="38"/>
      <c r="AC3291" s="39"/>
      <c r="AD3291" s="40"/>
    </row>
    <row r="3292" s="35" customFormat="1" spans="3:30">
      <c r="C3292" s="38"/>
      <c r="P3292" s="37"/>
      <c r="Q3292" s="38"/>
      <c r="AC3292" s="39"/>
      <c r="AD3292" s="40"/>
    </row>
    <row r="3293" s="35" customFormat="1" spans="3:30">
      <c r="C3293" s="38"/>
      <c r="P3293" s="37"/>
      <c r="Q3293" s="38"/>
      <c r="AC3293" s="39"/>
      <c r="AD3293" s="40"/>
    </row>
    <row r="3294" s="35" customFormat="1" spans="3:30">
      <c r="C3294" s="38"/>
      <c r="P3294" s="37"/>
      <c r="Q3294" s="38"/>
      <c r="AC3294" s="39"/>
      <c r="AD3294" s="40"/>
    </row>
    <row r="3295" s="35" customFormat="1" spans="3:30">
      <c r="C3295" s="38"/>
      <c r="P3295" s="37"/>
      <c r="Q3295" s="38"/>
      <c r="AC3295" s="39"/>
      <c r="AD3295" s="40"/>
    </row>
    <row r="3296" s="35" customFormat="1" spans="3:30">
      <c r="C3296" s="38"/>
      <c r="P3296" s="37"/>
      <c r="Q3296" s="38"/>
      <c r="AC3296" s="39"/>
      <c r="AD3296" s="40"/>
    </row>
    <row r="3297" s="35" customFormat="1" spans="3:30">
      <c r="C3297" s="38"/>
      <c r="P3297" s="37"/>
      <c r="Q3297" s="38"/>
      <c r="AC3297" s="39"/>
      <c r="AD3297" s="40"/>
    </row>
    <row r="3298" s="35" customFormat="1" spans="3:30">
      <c r="C3298" s="38"/>
      <c r="P3298" s="37"/>
      <c r="Q3298" s="38"/>
      <c r="AC3298" s="39"/>
      <c r="AD3298" s="40"/>
    </row>
    <row r="3299" s="35" customFormat="1" spans="3:30">
      <c r="C3299" s="38"/>
      <c r="P3299" s="37"/>
      <c r="Q3299" s="38"/>
      <c r="AC3299" s="39"/>
      <c r="AD3299" s="40"/>
    </row>
    <row r="3300" s="35" customFormat="1" spans="3:30">
      <c r="C3300" s="38"/>
      <c r="P3300" s="37"/>
      <c r="Q3300" s="38"/>
      <c r="AC3300" s="39"/>
      <c r="AD3300" s="40"/>
    </row>
    <row r="3301" s="35" customFormat="1" spans="3:30">
      <c r="C3301" s="38"/>
      <c r="P3301" s="37"/>
      <c r="Q3301" s="38"/>
      <c r="AC3301" s="39"/>
      <c r="AD3301" s="40"/>
    </row>
    <row r="3302" s="35" customFormat="1" spans="3:30">
      <c r="C3302" s="38"/>
      <c r="P3302" s="37"/>
      <c r="Q3302" s="38"/>
      <c r="AC3302" s="39"/>
      <c r="AD3302" s="40"/>
    </row>
    <row r="3303" s="35" customFormat="1" spans="3:30">
      <c r="C3303" s="38"/>
      <c r="P3303" s="37"/>
      <c r="Q3303" s="38"/>
      <c r="AC3303" s="39"/>
      <c r="AD3303" s="40"/>
    </row>
    <row r="3304" s="35" customFormat="1" spans="3:30">
      <c r="C3304" s="38"/>
      <c r="P3304" s="37"/>
      <c r="Q3304" s="38"/>
      <c r="AC3304" s="39"/>
      <c r="AD3304" s="40"/>
    </row>
    <row r="3305" s="35" customFormat="1" spans="3:30">
      <c r="C3305" s="38"/>
      <c r="P3305" s="37"/>
      <c r="Q3305" s="38"/>
      <c r="AC3305" s="39"/>
      <c r="AD3305" s="40"/>
    </row>
    <row r="3306" s="35" customFormat="1" spans="3:30">
      <c r="C3306" s="38"/>
      <c r="P3306" s="37"/>
      <c r="Q3306" s="38"/>
      <c r="AC3306" s="39"/>
      <c r="AD3306" s="40"/>
    </row>
    <row r="3307" s="35" customFormat="1" spans="3:30">
      <c r="C3307" s="38"/>
      <c r="P3307" s="37"/>
      <c r="Q3307" s="38"/>
      <c r="AC3307" s="39"/>
      <c r="AD3307" s="40"/>
    </row>
    <row r="3308" s="35" customFormat="1" spans="3:30">
      <c r="C3308" s="38"/>
      <c r="P3308" s="37"/>
      <c r="Q3308" s="38"/>
      <c r="AC3308" s="39"/>
      <c r="AD3308" s="40"/>
    </row>
    <row r="3309" s="35" customFormat="1" spans="3:30">
      <c r="C3309" s="38"/>
      <c r="P3309" s="37"/>
      <c r="Q3309" s="38"/>
      <c r="AC3309" s="39"/>
      <c r="AD3309" s="40"/>
    </row>
    <row r="3310" s="35" customFormat="1" spans="3:30">
      <c r="C3310" s="38"/>
      <c r="P3310" s="37"/>
      <c r="Q3310" s="38"/>
      <c r="AC3310" s="39"/>
      <c r="AD3310" s="40"/>
    </row>
    <row r="3311" s="35" customFormat="1" spans="3:30">
      <c r="C3311" s="38"/>
      <c r="P3311" s="37"/>
      <c r="Q3311" s="38"/>
      <c r="AC3311" s="39"/>
      <c r="AD3311" s="40"/>
    </row>
    <row r="3312" s="35" customFormat="1" spans="3:30">
      <c r="C3312" s="38"/>
      <c r="P3312" s="37"/>
      <c r="Q3312" s="38"/>
      <c r="AC3312" s="39"/>
      <c r="AD3312" s="40"/>
    </row>
    <row r="3313" s="35" customFormat="1" spans="3:30">
      <c r="C3313" s="38"/>
      <c r="P3313" s="37"/>
      <c r="Q3313" s="38"/>
      <c r="AC3313" s="39"/>
      <c r="AD3313" s="40"/>
    </row>
    <row r="3314" s="35" customFormat="1" spans="3:30">
      <c r="C3314" s="38"/>
      <c r="P3314" s="37"/>
      <c r="Q3314" s="38"/>
      <c r="AC3314" s="39"/>
      <c r="AD3314" s="40"/>
    </row>
    <row r="3315" s="35" customFormat="1" spans="3:30">
      <c r="C3315" s="38"/>
      <c r="P3315" s="37"/>
      <c r="Q3315" s="38"/>
      <c r="AC3315" s="39"/>
      <c r="AD3315" s="40"/>
    </row>
    <row r="3316" s="35" customFormat="1" spans="3:30">
      <c r="C3316" s="38"/>
      <c r="P3316" s="37"/>
      <c r="Q3316" s="38"/>
      <c r="AC3316" s="39"/>
      <c r="AD3316" s="40"/>
    </row>
    <row r="3317" s="35" customFormat="1" spans="3:30">
      <c r="C3317" s="38"/>
      <c r="P3317" s="37"/>
      <c r="Q3317" s="38"/>
      <c r="AC3317" s="39"/>
      <c r="AD3317" s="40"/>
    </row>
    <row r="3318" s="35" customFormat="1" spans="3:30">
      <c r="C3318" s="38"/>
      <c r="P3318" s="37"/>
      <c r="Q3318" s="38"/>
      <c r="AC3318" s="39"/>
      <c r="AD3318" s="40"/>
    </row>
    <row r="3319" s="35" customFormat="1" spans="3:30">
      <c r="C3319" s="38"/>
      <c r="P3319" s="37"/>
      <c r="Q3319" s="38"/>
      <c r="AC3319" s="39"/>
      <c r="AD3319" s="40"/>
    </row>
    <row r="3320" s="35" customFormat="1" spans="3:30">
      <c r="C3320" s="38"/>
      <c r="P3320" s="37"/>
      <c r="Q3320" s="38"/>
      <c r="AC3320" s="39"/>
      <c r="AD3320" s="40"/>
    </row>
    <row r="3321" s="35" customFormat="1" spans="3:30">
      <c r="C3321" s="38"/>
      <c r="P3321" s="37"/>
      <c r="Q3321" s="38"/>
      <c r="AC3321" s="39"/>
      <c r="AD3321" s="40"/>
    </row>
    <row r="3322" s="35" customFormat="1" spans="3:30">
      <c r="C3322" s="38"/>
      <c r="P3322" s="37"/>
      <c r="Q3322" s="38"/>
      <c r="AC3322" s="39"/>
      <c r="AD3322" s="40"/>
    </row>
    <row r="3323" s="35" customFormat="1" spans="3:30">
      <c r="C3323" s="38"/>
      <c r="P3323" s="37"/>
      <c r="Q3323" s="38"/>
      <c r="AC3323" s="39"/>
      <c r="AD3323" s="40"/>
    </row>
    <row r="3324" s="35" customFormat="1" spans="3:30">
      <c r="C3324" s="38"/>
      <c r="P3324" s="37"/>
      <c r="Q3324" s="38"/>
      <c r="AC3324" s="39"/>
      <c r="AD3324" s="40"/>
    </row>
    <row r="3325" s="35" customFormat="1" spans="3:30">
      <c r="C3325" s="38"/>
      <c r="P3325" s="37"/>
      <c r="Q3325" s="38"/>
      <c r="AC3325" s="39"/>
      <c r="AD3325" s="40"/>
    </row>
    <row r="3326" s="35" customFormat="1" spans="3:30">
      <c r="C3326" s="38"/>
      <c r="P3326" s="37"/>
      <c r="Q3326" s="38"/>
      <c r="AC3326" s="39"/>
      <c r="AD3326" s="40"/>
    </row>
    <row r="3327" s="35" customFormat="1" spans="3:30">
      <c r="C3327" s="38"/>
      <c r="P3327" s="37"/>
      <c r="Q3327" s="38"/>
      <c r="AC3327" s="39"/>
      <c r="AD3327" s="40"/>
    </row>
    <row r="3328" s="35" customFormat="1" spans="3:30">
      <c r="C3328" s="38"/>
      <c r="P3328" s="37"/>
      <c r="Q3328" s="38"/>
      <c r="AC3328" s="39"/>
      <c r="AD3328" s="40"/>
    </row>
    <row r="3329" s="35" customFormat="1" spans="3:30">
      <c r="C3329" s="38"/>
      <c r="P3329" s="37"/>
      <c r="Q3329" s="38"/>
      <c r="AC3329" s="39"/>
      <c r="AD3329" s="40"/>
    </row>
    <row r="3330" s="35" customFormat="1" spans="3:30">
      <c r="C3330" s="38"/>
      <c r="P3330" s="37"/>
      <c r="Q3330" s="38"/>
      <c r="AC3330" s="39"/>
      <c r="AD3330" s="40"/>
    </row>
    <row r="3331" s="35" customFormat="1" spans="3:30">
      <c r="C3331" s="38"/>
      <c r="P3331" s="37"/>
      <c r="Q3331" s="38"/>
      <c r="AC3331" s="39"/>
      <c r="AD3331" s="40"/>
    </row>
    <row r="3332" s="35" customFormat="1" spans="3:30">
      <c r="C3332" s="38"/>
      <c r="P3332" s="37"/>
      <c r="Q3332" s="38"/>
      <c r="AC3332" s="39"/>
      <c r="AD3332" s="40"/>
    </row>
    <row r="3333" s="35" customFormat="1" spans="3:30">
      <c r="C3333" s="38"/>
      <c r="P3333" s="37"/>
      <c r="Q3333" s="38"/>
      <c r="AC3333" s="39"/>
      <c r="AD3333" s="40"/>
    </row>
    <row r="3334" s="35" customFormat="1" spans="3:30">
      <c r="C3334" s="38"/>
      <c r="P3334" s="37"/>
      <c r="Q3334" s="38"/>
      <c r="AC3334" s="39"/>
      <c r="AD3334" s="40"/>
    </row>
    <row r="3335" s="35" customFormat="1" spans="3:30">
      <c r="C3335" s="38"/>
      <c r="P3335" s="37"/>
      <c r="Q3335" s="38"/>
      <c r="AC3335" s="39"/>
      <c r="AD3335" s="40"/>
    </row>
    <row r="3336" s="35" customFormat="1" spans="3:30">
      <c r="C3336" s="38"/>
      <c r="P3336" s="37"/>
      <c r="Q3336" s="38"/>
      <c r="AC3336" s="39"/>
      <c r="AD3336" s="40"/>
    </row>
    <row r="3337" s="35" customFormat="1" spans="3:30">
      <c r="C3337" s="38"/>
      <c r="P3337" s="37"/>
      <c r="Q3337" s="38"/>
      <c r="AC3337" s="39"/>
      <c r="AD3337" s="40"/>
    </row>
    <row r="3338" s="35" customFormat="1" spans="3:30">
      <c r="C3338" s="38"/>
      <c r="P3338" s="37"/>
      <c r="Q3338" s="38"/>
      <c r="AC3338" s="39"/>
      <c r="AD3338" s="40"/>
    </row>
    <row r="3339" s="35" customFormat="1" spans="3:30">
      <c r="C3339" s="38"/>
      <c r="P3339" s="37"/>
      <c r="Q3339" s="38"/>
      <c r="AC3339" s="39"/>
      <c r="AD3339" s="40"/>
    </row>
    <row r="3340" s="35" customFormat="1" spans="3:30">
      <c r="C3340" s="38"/>
      <c r="P3340" s="37"/>
      <c r="Q3340" s="38"/>
      <c r="AC3340" s="39"/>
      <c r="AD3340" s="40"/>
    </row>
    <row r="3341" s="35" customFormat="1" spans="3:30">
      <c r="C3341" s="38"/>
      <c r="P3341" s="37"/>
      <c r="Q3341" s="38"/>
      <c r="AC3341" s="39"/>
      <c r="AD3341" s="40"/>
    </row>
    <row r="3342" s="35" customFormat="1" spans="3:30">
      <c r="C3342" s="38"/>
      <c r="P3342" s="37"/>
      <c r="Q3342" s="38"/>
      <c r="AC3342" s="39"/>
      <c r="AD3342" s="40"/>
    </row>
    <row r="3343" s="35" customFormat="1" spans="3:30">
      <c r="C3343" s="38"/>
      <c r="P3343" s="37"/>
      <c r="Q3343" s="38"/>
      <c r="AC3343" s="39"/>
      <c r="AD3343" s="40"/>
    </row>
    <row r="3344" s="35" customFormat="1" spans="3:30">
      <c r="C3344" s="38"/>
      <c r="P3344" s="37"/>
      <c r="Q3344" s="38"/>
      <c r="AC3344" s="39"/>
      <c r="AD3344" s="40"/>
    </row>
    <row r="3345" s="35" customFormat="1" spans="3:30">
      <c r="C3345" s="38"/>
      <c r="P3345" s="37"/>
      <c r="Q3345" s="38"/>
      <c r="AC3345" s="39"/>
      <c r="AD3345" s="40"/>
    </row>
    <row r="3346" s="35" customFormat="1" spans="3:30">
      <c r="C3346" s="38"/>
      <c r="P3346" s="37"/>
      <c r="Q3346" s="38"/>
      <c r="AC3346" s="39"/>
      <c r="AD3346" s="40"/>
    </row>
    <row r="3347" s="35" customFormat="1" spans="3:30">
      <c r="C3347" s="38"/>
      <c r="P3347" s="37"/>
      <c r="Q3347" s="38"/>
      <c r="AC3347" s="39"/>
      <c r="AD3347" s="40"/>
    </row>
    <row r="3348" s="35" customFormat="1" spans="3:30">
      <c r="C3348" s="38"/>
      <c r="P3348" s="37"/>
      <c r="Q3348" s="38"/>
      <c r="AC3348" s="39"/>
      <c r="AD3348" s="40"/>
    </row>
    <row r="3349" s="35" customFormat="1" spans="3:30">
      <c r="C3349" s="38"/>
      <c r="P3349" s="37"/>
      <c r="Q3349" s="38"/>
      <c r="AC3349" s="39"/>
      <c r="AD3349" s="40"/>
    </row>
    <row r="3350" s="35" customFormat="1" spans="3:30">
      <c r="C3350" s="38"/>
      <c r="P3350" s="37"/>
      <c r="Q3350" s="38"/>
      <c r="AC3350" s="39"/>
      <c r="AD3350" s="40"/>
    </row>
    <row r="3351" s="35" customFormat="1" spans="3:30">
      <c r="C3351" s="38"/>
      <c r="P3351" s="37"/>
      <c r="Q3351" s="38"/>
      <c r="AC3351" s="39"/>
      <c r="AD3351" s="40"/>
    </row>
    <row r="3352" s="35" customFormat="1" spans="3:30">
      <c r="C3352" s="38"/>
      <c r="P3352" s="37"/>
      <c r="Q3352" s="38"/>
      <c r="AC3352" s="39"/>
      <c r="AD3352" s="40"/>
    </row>
    <row r="3353" s="35" customFormat="1" spans="3:30">
      <c r="C3353" s="38"/>
      <c r="P3353" s="37"/>
      <c r="Q3353" s="38"/>
      <c r="AC3353" s="39"/>
      <c r="AD3353" s="40"/>
    </row>
    <row r="3354" s="35" customFormat="1" spans="3:30">
      <c r="C3354" s="38"/>
      <c r="P3354" s="37"/>
      <c r="Q3354" s="38"/>
      <c r="AC3354" s="39"/>
      <c r="AD3354" s="40"/>
    </row>
    <row r="3355" s="35" customFormat="1" spans="3:30">
      <c r="C3355" s="38"/>
      <c r="P3355" s="37"/>
      <c r="Q3355" s="38"/>
      <c r="AC3355" s="39"/>
      <c r="AD3355" s="40"/>
    </row>
    <row r="3356" s="35" customFormat="1" spans="3:30">
      <c r="C3356" s="38"/>
      <c r="P3356" s="37"/>
      <c r="Q3356" s="38"/>
      <c r="AC3356" s="39"/>
      <c r="AD3356" s="40"/>
    </row>
    <row r="3357" s="35" customFormat="1" spans="3:30">
      <c r="C3357" s="38"/>
      <c r="P3357" s="37"/>
      <c r="Q3357" s="38"/>
      <c r="AC3357" s="39"/>
      <c r="AD3357" s="40"/>
    </row>
    <row r="3358" s="35" customFormat="1" spans="3:30">
      <c r="C3358" s="38"/>
      <c r="P3358" s="37"/>
      <c r="Q3358" s="38"/>
      <c r="AC3358" s="39"/>
      <c r="AD3358" s="40"/>
    </row>
    <row r="3359" s="35" customFormat="1" spans="3:30">
      <c r="C3359" s="38"/>
      <c r="P3359" s="37"/>
      <c r="Q3359" s="38"/>
      <c r="AC3359" s="39"/>
      <c r="AD3359" s="40"/>
    </row>
    <row r="3360" s="35" customFormat="1" spans="3:30">
      <c r="C3360" s="38"/>
      <c r="P3360" s="37"/>
      <c r="Q3360" s="38"/>
      <c r="AC3360" s="39"/>
      <c r="AD3360" s="40"/>
    </row>
    <row r="3361" s="35" customFormat="1" spans="3:30">
      <c r="C3361" s="38"/>
      <c r="P3361" s="37"/>
      <c r="Q3361" s="38"/>
      <c r="AC3361" s="39"/>
      <c r="AD3361" s="40"/>
    </row>
    <row r="3362" s="35" customFormat="1" spans="3:30">
      <c r="C3362" s="38"/>
      <c r="P3362" s="37"/>
      <c r="Q3362" s="38"/>
      <c r="AC3362" s="39"/>
      <c r="AD3362" s="40"/>
    </row>
    <row r="3363" s="35" customFormat="1" spans="3:30">
      <c r="C3363" s="38"/>
      <c r="P3363" s="37"/>
      <c r="Q3363" s="38"/>
      <c r="AC3363" s="39"/>
      <c r="AD3363" s="40"/>
    </row>
    <row r="3364" s="35" customFormat="1" spans="3:30">
      <c r="C3364" s="38"/>
      <c r="P3364" s="37"/>
      <c r="Q3364" s="38"/>
      <c r="AC3364" s="39"/>
      <c r="AD3364" s="40"/>
    </row>
    <row r="3365" s="35" customFormat="1" spans="3:30">
      <c r="C3365" s="38"/>
      <c r="P3365" s="37"/>
      <c r="Q3365" s="38"/>
      <c r="AC3365" s="39"/>
      <c r="AD3365" s="40"/>
    </row>
    <row r="3366" s="35" customFormat="1" spans="3:30">
      <c r="C3366" s="38"/>
      <c r="P3366" s="37"/>
      <c r="Q3366" s="38"/>
      <c r="AC3366" s="39"/>
      <c r="AD3366" s="40"/>
    </row>
    <row r="3367" s="35" customFormat="1" spans="3:30">
      <c r="C3367" s="38"/>
      <c r="P3367" s="37"/>
      <c r="Q3367" s="38"/>
      <c r="AC3367" s="39"/>
      <c r="AD3367" s="40"/>
    </row>
    <row r="3368" s="35" customFormat="1" spans="3:30">
      <c r="C3368" s="38"/>
      <c r="P3368" s="37"/>
      <c r="Q3368" s="38"/>
      <c r="AC3368" s="39"/>
      <c r="AD3368" s="40"/>
    </row>
    <row r="3369" s="35" customFormat="1" spans="3:30">
      <c r="C3369" s="38"/>
      <c r="P3369" s="37"/>
      <c r="Q3369" s="38"/>
      <c r="AC3369" s="39"/>
      <c r="AD3369" s="40"/>
    </row>
    <row r="3370" s="35" customFormat="1" spans="3:30">
      <c r="C3370" s="38"/>
      <c r="P3370" s="37"/>
      <c r="Q3370" s="38"/>
      <c r="AC3370" s="39"/>
      <c r="AD3370" s="40"/>
    </row>
    <row r="3371" s="35" customFormat="1" spans="3:30">
      <c r="C3371" s="38"/>
      <c r="P3371" s="37"/>
      <c r="Q3371" s="38"/>
      <c r="AC3371" s="39"/>
      <c r="AD3371" s="40"/>
    </row>
    <row r="3372" s="35" customFormat="1" spans="3:30">
      <c r="C3372" s="38"/>
      <c r="P3372" s="37"/>
      <c r="Q3372" s="38"/>
      <c r="AC3372" s="39"/>
      <c r="AD3372" s="40"/>
    </row>
    <row r="3373" s="35" customFormat="1" spans="3:30">
      <c r="C3373" s="38"/>
      <c r="P3373" s="37"/>
      <c r="Q3373" s="38"/>
      <c r="AC3373" s="39"/>
      <c r="AD3373" s="40"/>
    </row>
    <row r="3374" s="35" customFormat="1" spans="3:30">
      <c r="C3374" s="38"/>
      <c r="P3374" s="37"/>
      <c r="Q3374" s="38"/>
      <c r="AC3374" s="39"/>
      <c r="AD3374" s="40"/>
    </row>
    <row r="3375" s="35" customFormat="1" spans="3:30">
      <c r="C3375" s="38"/>
      <c r="P3375" s="37"/>
      <c r="Q3375" s="38"/>
      <c r="AC3375" s="39"/>
      <c r="AD3375" s="40"/>
    </row>
    <row r="3376" s="35" customFormat="1" spans="3:30">
      <c r="C3376" s="38"/>
      <c r="P3376" s="37"/>
      <c r="Q3376" s="38"/>
      <c r="AC3376" s="39"/>
      <c r="AD3376" s="40"/>
    </row>
    <row r="3377" s="35" customFormat="1" spans="3:30">
      <c r="C3377" s="38"/>
      <c r="P3377" s="37"/>
      <c r="Q3377" s="38"/>
      <c r="AC3377" s="39"/>
      <c r="AD3377" s="40"/>
    </row>
    <row r="3378" s="35" customFormat="1" spans="3:30">
      <c r="C3378" s="38"/>
      <c r="P3378" s="37"/>
      <c r="Q3378" s="38"/>
      <c r="AC3378" s="39"/>
      <c r="AD3378" s="40"/>
    </row>
    <row r="3379" s="35" customFormat="1" spans="3:30">
      <c r="C3379" s="38"/>
      <c r="P3379" s="37"/>
      <c r="Q3379" s="38"/>
      <c r="AC3379" s="39"/>
      <c r="AD3379" s="40"/>
    </row>
    <row r="3380" s="35" customFormat="1" spans="3:30">
      <c r="C3380" s="38"/>
      <c r="P3380" s="37"/>
      <c r="Q3380" s="38"/>
      <c r="AC3380" s="39"/>
      <c r="AD3380" s="40"/>
    </row>
    <row r="3381" s="35" customFormat="1" spans="3:30">
      <c r="C3381" s="38"/>
      <c r="P3381" s="37"/>
      <c r="Q3381" s="38"/>
      <c r="AC3381" s="39"/>
      <c r="AD3381" s="40"/>
    </row>
    <row r="3382" s="35" customFormat="1" spans="3:30">
      <c r="C3382" s="38"/>
      <c r="P3382" s="37"/>
      <c r="Q3382" s="38"/>
      <c r="AC3382" s="39"/>
      <c r="AD3382" s="40"/>
    </row>
    <row r="3383" s="35" customFormat="1" spans="3:30">
      <c r="C3383" s="38"/>
      <c r="P3383" s="37"/>
      <c r="Q3383" s="38"/>
      <c r="AC3383" s="39"/>
      <c r="AD3383" s="40"/>
    </row>
    <row r="3384" s="35" customFormat="1" spans="3:30">
      <c r="C3384" s="38"/>
      <c r="P3384" s="37"/>
      <c r="Q3384" s="38"/>
      <c r="AC3384" s="39"/>
      <c r="AD3384" s="40"/>
    </row>
    <row r="3385" s="35" customFormat="1" spans="3:30">
      <c r="C3385" s="38"/>
      <c r="P3385" s="37"/>
      <c r="Q3385" s="38"/>
      <c r="AC3385" s="39"/>
      <c r="AD3385" s="40"/>
    </row>
    <row r="3386" s="35" customFormat="1" spans="3:30">
      <c r="C3386" s="38"/>
      <c r="P3386" s="37"/>
      <c r="Q3386" s="38"/>
      <c r="AC3386" s="39"/>
      <c r="AD3386" s="40"/>
    </row>
    <row r="3387" s="35" customFormat="1" spans="3:30">
      <c r="C3387" s="38"/>
      <c r="P3387" s="37"/>
      <c r="Q3387" s="38"/>
      <c r="AC3387" s="39"/>
      <c r="AD3387" s="40"/>
    </row>
    <row r="3388" s="35" customFormat="1" spans="3:30">
      <c r="C3388" s="38"/>
      <c r="P3388" s="37"/>
      <c r="Q3388" s="38"/>
      <c r="AC3388" s="39"/>
      <c r="AD3388" s="40"/>
    </row>
    <row r="3389" s="35" customFormat="1" spans="3:30">
      <c r="C3389" s="38"/>
      <c r="P3389" s="37"/>
      <c r="Q3389" s="38"/>
      <c r="AC3389" s="39"/>
      <c r="AD3389" s="40"/>
    </row>
    <row r="3390" s="35" customFormat="1" spans="3:30">
      <c r="C3390" s="38"/>
      <c r="P3390" s="37"/>
      <c r="Q3390" s="38"/>
      <c r="AC3390" s="39"/>
      <c r="AD3390" s="40"/>
    </row>
    <row r="3391" s="35" customFormat="1" spans="3:30">
      <c r="C3391" s="38"/>
      <c r="P3391" s="37"/>
      <c r="Q3391" s="38"/>
      <c r="AC3391" s="39"/>
      <c r="AD3391" s="40"/>
    </row>
    <row r="3392" s="35" customFormat="1" spans="3:30">
      <c r="C3392" s="38"/>
      <c r="P3392" s="37"/>
      <c r="Q3392" s="38"/>
      <c r="AC3392" s="39"/>
      <c r="AD3392" s="40"/>
    </row>
    <row r="3393" s="35" customFormat="1" spans="3:30">
      <c r="C3393" s="38"/>
      <c r="P3393" s="37"/>
      <c r="Q3393" s="38"/>
      <c r="AC3393" s="39"/>
      <c r="AD3393" s="40"/>
    </row>
    <row r="3394" s="35" customFormat="1" spans="3:30">
      <c r="C3394" s="38"/>
      <c r="P3394" s="37"/>
      <c r="Q3394" s="38"/>
      <c r="AC3394" s="39"/>
      <c r="AD3394" s="40"/>
    </row>
    <row r="3395" s="35" customFormat="1" spans="3:30">
      <c r="C3395" s="38"/>
      <c r="P3395" s="37"/>
      <c r="Q3395" s="38"/>
      <c r="AC3395" s="39"/>
      <c r="AD3395" s="40"/>
    </row>
    <row r="3396" s="35" customFormat="1" spans="3:30">
      <c r="C3396" s="38"/>
      <c r="P3396" s="37"/>
      <c r="Q3396" s="38"/>
      <c r="AC3396" s="39"/>
      <c r="AD3396" s="40"/>
    </row>
    <row r="3397" s="35" customFormat="1" spans="3:30">
      <c r="C3397" s="38"/>
      <c r="P3397" s="37"/>
      <c r="Q3397" s="38"/>
      <c r="AC3397" s="39"/>
      <c r="AD3397" s="40"/>
    </row>
    <row r="3398" s="35" customFormat="1" spans="3:30">
      <c r="C3398" s="38"/>
      <c r="P3398" s="37"/>
      <c r="Q3398" s="38"/>
      <c r="AC3398" s="39"/>
      <c r="AD3398" s="40"/>
    </row>
    <row r="3399" s="35" customFormat="1" spans="3:30">
      <c r="C3399" s="38"/>
      <c r="P3399" s="37"/>
      <c r="Q3399" s="38"/>
      <c r="AC3399" s="39"/>
      <c r="AD3399" s="40"/>
    </row>
    <row r="3400" s="35" customFormat="1" spans="3:30">
      <c r="C3400" s="38"/>
      <c r="P3400" s="37"/>
      <c r="Q3400" s="38"/>
      <c r="AC3400" s="39"/>
      <c r="AD3400" s="40"/>
    </row>
    <row r="3401" s="35" customFormat="1" spans="3:30">
      <c r="C3401" s="38"/>
      <c r="P3401" s="37"/>
      <c r="Q3401" s="38"/>
      <c r="AC3401" s="39"/>
      <c r="AD3401" s="40"/>
    </row>
    <row r="3402" s="35" customFormat="1" spans="3:30">
      <c r="C3402" s="38"/>
      <c r="P3402" s="37"/>
      <c r="Q3402" s="38"/>
      <c r="AC3402" s="39"/>
      <c r="AD3402" s="40"/>
    </row>
    <row r="3403" s="35" customFormat="1" spans="3:30">
      <c r="C3403" s="38"/>
      <c r="P3403" s="37"/>
      <c r="Q3403" s="38"/>
      <c r="AC3403" s="39"/>
      <c r="AD3403" s="40"/>
    </row>
    <row r="3404" s="35" customFormat="1" spans="3:30">
      <c r="C3404" s="38"/>
      <c r="P3404" s="37"/>
      <c r="Q3404" s="38"/>
      <c r="AC3404" s="39"/>
      <c r="AD3404" s="40"/>
    </row>
    <row r="3405" s="35" customFormat="1" spans="3:30">
      <c r="C3405" s="38"/>
      <c r="P3405" s="37"/>
      <c r="Q3405" s="38"/>
      <c r="AC3405" s="39"/>
      <c r="AD3405" s="40"/>
    </row>
    <row r="3406" s="35" customFormat="1" spans="3:30">
      <c r="C3406" s="38"/>
      <c r="P3406" s="37"/>
      <c r="Q3406" s="38"/>
      <c r="AC3406" s="39"/>
      <c r="AD3406" s="40"/>
    </row>
    <row r="3407" s="35" customFormat="1" spans="3:30">
      <c r="C3407" s="38"/>
      <c r="P3407" s="37"/>
      <c r="Q3407" s="38"/>
      <c r="AC3407" s="39"/>
      <c r="AD3407" s="40"/>
    </row>
    <row r="3408" s="35" customFormat="1" spans="3:30">
      <c r="C3408" s="38"/>
      <c r="P3408" s="37"/>
      <c r="Q3408" s="38"/>
      <c r="AC3408" s="39"/>
      <c r="AD3408" s="40"/>
    </row>
    <row r="3409" s="35" customFormat="1" spans="3:30">
      <c r="C3409" s="38"/>
      <c r="P3409" s="37"/>
      <c r="Q3409" s="38"/>
      <c r="AC3409" s="39"/>
      <c r="AD3409" s="40"/>
    </row>
    <row r="3410" s="35" customFormat="1" spans="3:30">
      <c r="C3410" s="38"/>
      <c r="P3410" s="37"/>
      <c r="Q3410" s="38"/>
      <c r="AC3410" s="39"/>
      <c r="AD3410" s="40"/>
    </row>
    <row r="3411" s="35" customFormat="1" spans="3:30">
      <c r="C3411" s="38"/>
      <c r="P3411" s="37"/>
      <c r="Q3411" s="38"/>
      <c r="AC3411" s="39"/>
      <c r="AD3411" s="40"/>
    </row>
    <row r="3412" s="35" customFormat="1" spans="3:30">
      <c r="C3412" s="38"/>
      <c r="P3412" s="37"/>
      <c r="Q3412" s="38"/>
      <c r="AC3412" s="39"/>
      <c r="AD3412" s="40"/>
    </row>
    <row r="3413" s="35" customFormat="1" spans="3:30">
      <c r="C3413" s="38"/>
      <c r="P3413" s="37"/>
      <c r="Q3413" s="38"/>
      <c r="AC3413" s="39"/>
      <c r="AD3413" s="40"/>
    </row>
    <row r="3414" s="35" customFormat="1" spans="3:30">
      <c r="C3414" s="38"/>
      <c r="P3414" s="37"/>
      <c r="Q3414" s="38"/>
      <c r="AC3414" s="39"/>
      <c r="AD3414" s="40"/>
    </row>
    <row r="3415" s="35" customFormat="1" spans="3:30">
      <c r="C3415" s="38"/>
      <c r="P3415" s="37"/>
      <c r="Q3415" s="38"/>
      <c r="AC3415" s="39"/>
      <c r="AD3415" s="40"/>
    </row>
    <row r="3416" s="35" customFormat="1" spans="3:30">
      <c r="C3416" s="38"/>
      <c r="P3416" s="37"/>
      <c r="Q3416" s="38"/>
      <c r="AC3416" s="39"/>
      <c r="AD3416" s="40"/>
    </row>
    <row r="3417" s="35" customFormat="1" spans="3:30">
      <c r="C3417" s="38"/>
      <c r="P3417" s="37"/>
      <c r="Q3417" s="38"/>
      <c r="AC3417" s="39"/>
      <c r="AD3417" s="40"/>
    </row>
    <row r="3418" s="35" customFormat="1" spans="3:30">
      <c r="C3418" s="38"/>
      <c r="P3418" s="37"/>
      <c r="Q3418" s="38"/>
      <c r="AC3418" s="39"/>
      <c r="AD3418" s="40"/>
    </row>
    <row r="3419" s="35" customFormat="1" spans="3:30">
      <c r="C3419" s="38"/>
      <c r="P3419" s="37"/>
      <c r="Q3419" s="38"/>
      <c r="AC3419" s="39"/>
      <c r="AD3419" s="40"/>
    </row>
    <row r="3420" s="35" customFormat="1" spans="3:30">
      <c r="C3420" s="38"/>
      <c r="P3420" s="37"/>
      <c r="Q3420" s="38"/>
      <c r="AC3420" s="39"/>
      <c r="AD3420" s="40"/>
    </row>
    <row r="3421" s="35" customFormat="1" spans="3:30">
      <c r="C3421" s="38"/>
      <c r="P3421" s="37"/>
      <c r="Q3421" s="38"/>
      <c r="AC3421" s="39"/>
      <c r="AD3421" s="40"/>
    </row>
    <row r="3422" s="35" customFormat="1" spans="3:30">
      <c r="C3422" s="38"/>
      <c r="P3422" s="37"/>
      <c r="Q3422" s="38"/>
      <c r="AC3422" s="39"/>
      <c r="AD3422" s="40"/>
    </row>
    <row r="3423" s="35" customFormat="1" spans="3:30">
      <c r="C3423" s="38"/>
      <c r="P3423" s="37"/>
      <c r="Q3423" s="38"/>
      <c r="AC3423" s="39"/>
      <c r="AD3423" s="40"/>
    </row>
    <row r="3424" s="35" customFormat="1" spans="3:30">
      <c r="C3424" s="38"/>
      <c r="P3424" s="37"/>
      <c r="Q3424" s="38"/>
      <c r="AC3424" s="39"/>
      <c r="AD3424" s="40"/>
    </row>
    <row r="3425" s="35" customFormat="1" spans="3:30">
      <c r="C3425" s="38"/>
      <c r="P3425" s="37"/>
      <c r="Q3425" s="38"/>
      <c r="AC3425" s="39"/>
      <c r="AD3425" s="40"/>
    </row>
    <row r="3426" s="35" customFormat="1" spans="3:30">
      <c r="C3426" s="38"/>
      <c r="P3426" s="37"/>
      <c r="Q3426" s="38"/>
      <c r="AC3426" s="39"/>
      <c r="AD3426" s="40"/>
    </row>
    <row r="3427" s="35" customFormat="1" spans="3:30">
      <c r="C3427" s="38"/>
      <c r="P3427" s="37"/>
      <c r="Q3427" s="38"/>
      <c r="AC3427" s="39"/>
      <c r="AD3427" s="40"/>
    </row>
    <row r="3428" s="35" customFormat="1" spans="3:30">
      <c r="C3428" s="38"/>
      <c r="P3428" s="37"/>
      <c r="Q3428" s="38"/>
      <c r="AC3428" s="39"/>
      <c r="AD3428" s="40"/>
    </row>
    <row r="3429" s="35" customFormat="1" spans="3:30">
      <c r="C3429" s="38"/>
      <c r="P3429" s="37"/>
      <c r="Q3429" s="38"/>
      <c r="AC3429" s="39"/>
      <c r="AD3429" s="40"/>
    </row>
    <row r="3430" s="35" customFormat="1" spans="3:30">
      <c r="C3430" s="38"/>
      <c r="P3430" s="37"/>
      <c r="Q3430" s="38"/>
      <c r="AC3430" s="39"/>
      <c r="AD3430" s="40"/>
    </row>
    <row r="3431" s="35" customFormat="1" spans="3:30">
      <c r="C3431" s="38"/>
      <c r="P3431" s="37"/>
      <c r="Q3431" s="38"/>
      <c r="AC3431" s="39"/>
      <c r="AD3431" s="40"/>
    </row>
    <row r="3432" s="35" customFormat="1" spans="3:30">
      <c r="C3432" s="38"/>
      <c r="P3432" s="37"/>
      <c r="Q3432" s="38"/>
      <c r="AC3432" s="39"/>
      <c r="AD3432" s="40"/>
    </row>
    <row r="3433" s="35" customFormat="1" spans="3:30">
      <c r="C3433" s="38"/>
      <c r="P3433" s="37"/>
      <c r="Q3433" s="38"/>
      <c r="AC3433" s="39"/>
      <c r="AD3433" s="40"/>
    </row>
    <row r="3434" s="35" customFormat="1" spans="3:30">
      <c r="C3434" s="38"/>
      <c r="P3434" s="37"/>
      <c r="Q3434" s="38"/>
      <c r="AC3434" s="39"/>
      <c r="AD3434" s="40"/>
    </row>
    <row r="3435" s="35" customFormat="1" spans="3:30">
      <c r="C3435" s="38"/>
      <c r="P3435" s="37"/>
      <c r="Q3435" s="38"/>
      <c r="AC3435" s="39"/>
      <c r="AD3435" s="40"/>
    </row>
    <row r="3436" s="35" customFormat="1" spans="3:30">
      <c r="C3436" s="38"/>
      <c r="P3436" s="37"/>
      <c r="Q3436" s="38"/>
      <c r="AC3436" s="39"/>
      <c r="AD3436" s="40"/>
    </row>
    <row r="3437" s="35" customFormat="1" spans="3:30">
      <c r="C3437" s="38"/>
      <c r="P3437" s="37"/>
      <c r="Q3437" s="38"/>
      <c r="AC3437" s="39"/>
      <c r="AD3437" s="40"/>
    </row>
    <row r="3438" s="35" customFormat="1" spans="3:30">
      <c r="C3438" s="38"/>
      <c r="P3438" s="37"/>
      <c r="Q3438" s="38"/>
      <c r="AC3438" s="39"/>
      <c r="AD3438" s="40"/>
    </row>
    <row r="3439" s="35" customFormat="1" spans="3:30">
      <c r="C3439" s="38"/>
      <c r="P3439" s="37"/>
      <c r="Q3439" s="38"/>
      <c r="AC3439" s="39"/>
      <c r="AD3439" s="40"/>
    </row>
    <row r="3440" s="35" customFormat="1" spans="3:30">
      <c r="C3440" s="38"/>
      <c r="P3440" s="37"/>
      <c r="Q3440" s="38"/>
      <c r="AC3440" s="39"/>
      <c r="AD3440" s="40"/>
    </row>
    <row r="3441" s="35" customFormat="1" spans="3:30">
      <c r="C3441" s="38"/>
      <c r="P3441" s="37"/>
      <c r="Q3441" s="38"/>
      <c r="AC3441" s="39"/>
      <c r="AD3441" s="40"/>
    </row>
    <row r="3442" s="35" customFormat="1" spans="3:30">
      <c r="C3442" s="38"/>
      <c r="P3442" s="37"/>
      <c r="Q3442" s="38"/>
      <c r="AC3442" s="39"/>
      <c r="AD3442" s="40"/>
    </row>
    <row r="3443" s="35" customFormat="1" spans="3:30">
      <c r="C3443" s="38"/>
      <c r="P3443" s="37"/>
      <c r="Q3443" s="38"/>
      <c r="AC3443" s="39"/>
      <c r="AD3443" s="40"/>
    </row>
    <row r="3444" s="35" customFormat="1" spans="3:30">
      <c r="C3444" s="38"/>
      <c r="P3444" s="37"/>
      <c r="Q3444" s="38"/>
      <c r="AC3444" s="39"/>
      <c r="AD3444" s="40"/>
    </row>
    <row r="3445" s="35" customFormat="1" spans="3:30">
      <c r="C3445" s="38"/>
      <c r="P3445" s="37"/>
      <c r="Q3445" s="38"/>
      <c r="AC3445" s="39"/>
      <c r="AD3445" s="40"/>
    </row>
    <row r="3446" s="35" customFormat="1" spans="3:30">
      <c r="C3446" s="38"/>
      <c r="P3446" s="37"/>
      <c r="Q3446" s="38"/>
      <c r="AC3446" s="39"/>
      <c r="AD3446" s="40"/>
    </row>
    <row r="3447" s="35" customFormat="1" spans="3:30">
      <c r="C3447" s="38"/>
      <c r="P3447" s="37"/>
      <c r="Q3447" s="38"/>
      <c r="AC3447" s="39"/>
      <c r="AD3447" s="40"/>
    </row>
    <row r="3448" s="35" customFormat="1" spans="3:30">
      <c r="C3448" s="38"/>
      <c r="P3448" s="37"/>
      <c r="Q3448" s="38"/>
      <c r="AC3448" s="39"/>
      <c r="AD3448" s="40"/>
    </row>
    <row r="3449" s="35" customFormat="1" spans="3:30">
      <c r="C3449" s="38"/>
      <c r="P3449" s="37"/>
      <c r="Q3449" s="38"/>
      <c r="AC3449" s="39"/>
      <c r="AD3449" s="40"/>
    </row>
    <row r="3450" s="35" customFormat="1" spans="3:30">
      <c r="C3450" s="38"/>
      <c r="P3450" s="37"/>
      <c r="Q3450" s="38"/>
      <c r="AC3450" s="39"/>
      <c r="AD3450" s="40"/>
    </row>
    <row r="3451" s="35" customFormat="1" spans="3:30">
      <c r="C3451" s="38"/>
      <c r="P3451" s="37"/>
      <c r="Q3451" s="38"/>
      <c r="AC3451" s="39"/>
      <c r="AD3451" s="40"/>
    </row>
    <row r="3452" s="35" customFormat="1" spans="3:30">
      <c r="C3452" s="38"/>
      <c r="P3452" s="37"/>
      <c r="Q3452" s="38"/>
      <c r="AC3452" s="39"/>
      <c r="AD3452" s="40"/>
    </row>
    <row r="3453" s="35" customFormat="1" spans="3:30">
      <c r="C3453" s="38"/>
      <c r="P3453" s="37"/>
      <c r="Q3453" s="38"/>
      <c r="AC3453" s="39"/>
      <c r="AD3453" s="40"/>
    </row>
    <row r="3454" s="35" customFormat="1" spans="3:30">
      <c r="C3454" s="38"/>
      <c r="P3454" s="37"/>
      <c r="Q3454" s="38"/>
      <c r="AC3454" s="39"/>
      <c r="AD3454" s="40"/>
    </row>
    <row r="3455" s="35" customFormat="1" spans="3:30">
      <c r="C3455" s="38"/>
      <c r="P3455" s="37"/>
      <c r="Q3455" s="38"/>
      <c r="AC3455" s="39"/>
      <c r="AD3455" s="40"/>
    </row>
    <row r="3456" s="35" customFormat="1" spans="3:30">
      <c r="C3456" s="38"/>
      <c r="P3456" s="37"/>
      <c r="Q3456" s="38"/>
      <c r="AC3456" s="39"/>
      <c r="AD3456" s="40"/>
    </row>
    <row r="3457" s="35" customFormat="1" spans="3:30">
      <c r="C3457" s="38"/>
      <c r="P3457" s="37"/>
      <c r="Q3457" s="38"/>
      <c r="AC3457" s="39"/>
      <c r="AD3457" s="40"/>
    </row>
    <row r="3458" s="35" customFormat="1" spans="3:30">
      <c r="C3458" s="38"/>
      <c r="P3458" s="37"/>
      <c r="Q3458" s="38"/>
      <c r="AC3458" s="39"/>
      <c r="AD3458" s="40"/>
    </row>
    <row r="3459" s="35" customFormat="1" spans="3:30">
      <c r="C3459" s="38"/>
      <c r="P3459" s="37"/>
      <c r="Q3459" s="38"/>
      <c r="AC3459" s="39"/>
      <c r="AD3459" s="40"/>
    </row>
    <row r="3460" s="35" customFormat="1" spans="3:30">
      <c r="C3460" s="38"/>
      <c r="P3460" s="37"/>
      <c r="Q3460" s="38"/>
      <c r="AC3460" s="39"/>
      <c r="AD3460" s="40"/>
    </row>
    <row r="3461" s="35" customFormat="1" spans="3:30">
      <c r="C3461" s="38"/>
      <c r="P3461" s="37"/>
      <c r="Q3461" s="38"/>
      <c r="AC3461" s="39"/>
      <c r="AD3461" s="40"/>
    </row>
    <row r="3462" s="35" customFormat="1" spans="3:30">
      <c r="C3462" s="38"/>
      <c r="P3462" s="37"/>
      <c r="Q3462" s="38"/>
      <c r="AC3462" s="39"/>
      <c r="AD3462" s="40"/>
    </row>
    <row r="3463" s="35" customFormat="1" spans="3:30">
      <c r="C3463" s="38"/>
      <c r="P3463" s="37"/>
      <c r="Q3463" s="38"/>
      <c r="AC3463" s="39"/>
      <c r="AD3463" s="40"/>
    </row>
    <row r="3464" s="35" customFormat="1" spans="3:30">
      <c r="C3464" s="38"/>
      <c r="P3464" s="37"/>
      <c r="Q3464" s="38"/>
      <c r="AC3464" s="39"/>
      <c r="AD3464" s="40"/>
    </row>
    <row r="3465" s="35" customFormat="1" spans="3:30">
      <c r="C3465" s="38"/>
      <c r="P3465" s="37"/>
      <c r="Q3465" s="38"/>
      <c r="AC3465" s="39"/>
      <c r="AD3465" s="40"/>
    </row>
    <row r="3466" s="35" customFormat="1" spans="3:30">
      <c r="C3466" s="38"/>
      <c r="P3466" s="37"/>
      <c r="Q3466" s="38"/>
      <c r="AC3466" s="39"/>
      <c r="AD3466" s="40"/>
    </row>
    <row r="3467" s="35" customFormat="1" spans="3:30">
      <c r="C3467" s="38"/>
      <c r="P3467" s="37"/>
      <c r="Q3467" s="38"/>
      <c r="AC3467" s="39"/>
      <c r="AD3467" s="40"/>
    </row>
    <row r="3468" s="35" customFormat="1" spans="3:30">
      <c r="C3468" s="38"/>
      <c r="P3468" s="37"/>
      <c r="Q3468" s="38"/>
      <c r="AC3468" s="39"/>
      <c r="AD3468" s="40"/>
    </row>
    <row r="3469" s="35" customFormat="1" spans="3:30">
      <c r="C3469" s="38"/>
      <c r="P3469" s="37"/>
      <c r="Q3469" s="38"/>
      <c r="AC3469" s="39"/>
      <c r="AD3469" s="40"/>
    </row>
    <row r="3470" s="35" customFormat="1" spans="3:30">
      <c r="C3470" s="38"/>
      <c r="P3470" s="37"/>
      <c r="Q3470" s="38"/>
      <c r="AC3470" s="39"/>
      <c r="AD3470" s="40"/>
    </row>
    <row r="3471" s="35" customFormat="1" spans="3:30">
      <c r="C3471" s="38"/>
      <c r="P3471" s="37"/>
      <c r="Q3471" s="38"/>
      <c r="AC3471" s="39"/>
      <c r="AD3471" s="40"/>
    </row>
    <row r="3472" s="35" customFormat="1" spans="3:30">
      <c r="C3472" s="38"/>
      <c r="P3472" s="37"/>
      <c r="Q3472" s="38"/>
      <c r="AC3472" s="39"/>
      <c r="AD3472" s="40"/>
    </row>
    <row r="3473" s="35" customFormat="1" spans="3:30">
      <c r="C3473" s="38"/>
      <c r="P3473" s="37"/>
      <c r="Q3473" s="38"/>
      <c r="AC3473" s="39"/>
      <c r="AD3473" s="40"/>
    </row>
    <row r="3474" s="35" customFormat="1" spans="3:30">
      <c r="C3474" s="38"/>
      <c r="P3474" s="37"/>
      <c r="Q3474" s="38"/>
      <c r="AC3474" s="39"/>
      <c r="AD3474" s="40"/>
    </row>
    <row r="3475" s="35" customFormat="1" spans="3:30">
      <c r="C3475" s="38"/>
      <c r="P3475" s="37"/>
      <c r="Q3475" s="38"/>
      <c r="AC3475" s="39"/>
      <c r="AD3475" s="40"/>
    </row>
    <row r="3476" s="35" customFormat="1" spans="3:30">
      <c r="C3476" s="38"/>
      <c r="P3476" s="37"/>
      <c r="Q3476" s="38"/>
      <c r="AC3476" s="39"/>
      <c r="AD3476" s="40"/>
    </row>
    <row r="3477" s="35" customFormat="1" spans="3:30">
      <c r="C3477" s="38"/>
      <c r="P3477" s="37"/>
      <c r="Q3477" s="38"/>
      <c r="AC3477" s="39"/>
      <c r="AD3477" s="40"/>
    </row>
    <row r="3478" s="35" customFormat="1" spans="3:30">
      <c r="C3478" s="38"/>
      <c r="P3478" s="37"/>
      <c r="Q3478" s="38"/>
      <c r="AC3478" s="39"/>
      <c r="AD3478" s="40"/>
    </row>
    <row r="3479" s="35" customFormat="1" spans="3:30">
      <c r="C3479" s="38"/>
      <c r="P3479" s="37"/>
      <c r="Q3479" s="38"/>
      <c r="AC3479" s="39"/>
      <c r="AD3479" s="40"/>
    </row>
    <row r="3480" s="35" customFormat="1" spans="3:30">
      <c r="C3480" s="38"/>
      <c r="P3480" s="37"/>
      <c r="Q3480" s="38"/>
      <c r="AC3480" s="39"/>
      <c r="AD3480" s="40"/>
    </row>
    <row r="3481" s="35" customFormat="1" spans="3:30">
      <c r="C3481" s="38"/>
      <c r="P3481" s="37"/>
      <c r="Q3481" s="38"/>
      <c r="AC3481" s="39"/>
      <c r="AD3481" s="40"/>
    </row>
    <row r="3482" s="35" customFormat="1" spans="3:30">
      <c r="C3482" s="38"/>
      <c r="P3482" s="37"/>
      <c r="Q3482" s="38"/>
      <c r="AC3482" s="39"/>
      <c r="AD3482" s="40"/>
    </row>
    <row r="3483" s="35" customFormat="1" spans="3:30">
      <c r="C3483" s="38"/>
      <c r="P3483" s="37"/>
      <c r="Q3483" s="38"/>
      <c r="AC3483" s="39"/>
      <c r="AD3483" s="40"/>
    </row>
    <row r="3484" s="35" customFormat="1" spans="3:30">
      <c r="C3484" s="38"/>
      <c r="P3484" s="37"/>
      <c r="Q3484" s="38"/>
      <c r="AC3484" s="39"/>
      <c r="AD3484" s="40"/>
    </row>
    <row r="3485" s="35" customFormat="1" spans="3:30">
      <c r="C3485" s="38"/>
      <c r="P3485" s="37"/>
      <c r="Q3485" s="38"/>
      <c r="AC3485" s="39"/>
      <c r="AD3485" s="40"/>
    </row>
    <row r="3486" s="35" customFormat="1" spans="3:30">
      <c r="C3486" s="38"/>
      <c r="P3486" s="37"/>
      <c r="Q3486" s="38"/>
      <c r="AC3486" s="39"/>
      <c r="AD3486" s="40"/>
    </row>
    <row r="3487" s="35" customFormat="1" spans="3:30">
      <c r="C3487" s="38"/>
      <c r="P3487" s="37"/>
      <c r="Q3487" s="38"/>
      <c r="AC3487" s="39"/>
      <c r="AD3487" s="40"/>
    </row>
    <row r="3488" s="35" customFormat="1" spans="3:30">
      <c r="C3488" s="38"/>
      <c r="P3488" s="37"/>
      <c r="Q3488" s="38"/>
      <c r="AC3488" s="39"/>
      <c r="AD3488" s="40"/>
    </row>
    <row r="3489" s="35" customFormat="1" spans="3:30">
      <c r="C3489" s="38"/>
      <c r="P3489" s="37"/>
      <c r="Q3489" s="38"/>
      <c r="AC3489" s="39"/>
      <c r="AD3489" s="40"/>
    </row>
    <row r="3490" s="35" customFormat="1" spans="3:30">
      <c r="C3490" s="38"/>
      <c r="P3490" s="37"/>
      <c r="Q3490" s="38"/>
      <c r="AC3490" s="39"/>
      <c r="AD3490" s="40"/>
    </row>
    <row r="3491" s="35" customFormat="1" spans="3:30">
      <c r="C3491" s="38"/>
      <c r="P3491" s="37"/>
      <c r="Q3491" s="38"/>
      <c r="AC3491" s="39"/>
      <c r="AD3491" s="40"/>
    </row>
    <row r="3492" s="35" customFormat="1" spans="3:30">
      <c r="C3492" s="38"/>
      <c r="P3492" s="37"/>
      <c r="Q3492" s="38"/>
      <c r="AC3492" s="39"/>
      <c r="AD3492" s="40"/>
    </row>
    <row r="3493" s="35" customFormat="1" spans="3:30">
      <c r="C3493" s="38"/>
      <c r="P3493" s="37"/>
      <c r="Q3493" s="38"/>
      <c r="AC3493" s="39"/>
      <c r="AD3493" s="40"/>
    </row>
    <row r="3494" s="35" customFormat="1" spans="3:30">
      <c r="C3494" s="38"/>
      <c r="P3494" s="37"/>
      <c r="Q3494" s="38"/>
      <c r="AC3494" s="39"/>
      <c r="AD3494" s="40"/>
    </row>
    <row r="3495" s="35" customFormat="1" spans="3:30">
      <c r="C3495" s="38"/>
      <c r="P3495" s="37"/>
      <c r="Q3495" s="38"/>
      <c r="AC3495" s="39"/>
      <c r="AD3495" s="40"/>
    </row>
    <row r="3496" s="35" customFormat="1" spans="3:30">
      <c r="C3496" s="38"/>
      <c r="P3496" s="37"/>
      <c r="Q3496" s="38"/>
      <c r="AC3496" s="39"/>
      <c r="AD3496" s="40"/>
    </row>
    <row r="3497" s="35" customFormat="1" spans="3:30">
      <c r="C3497" s="38"/>
      <c r="P3497" s="37"/>
      <c r="Q3497" s="38"/>
      <c r="AC3497" s="39"/>
      <c r="AD3497" s="40"/>
    </row>
    <row r="3498" s="35" customFormat="1" spans="3:30">
      <c r="C3498" s="38"/>
      <c r="P3498" s="37"/>
      <c r="Q3498" s="38"/>
      <c r="AC3498" s="39"/>
      <c r="AD3498" s="40"/>
    </row>
    <row r="3499" s="35" customFormat="1" spans="3:30">
      <c r="C3499" s="38"/>
      <c r="P3499" s="37"/>
      <c r="Q3499" s="38"/>
      <c r="AC3499" s="39"/>
      <c r="AD3499" s="40"/>
    </row>
    <row r="3500" s="35" customFormat="1" spans="3:30">
      <c r="C3500" s="38"/>
      <c r="P3500" s="37"/>
      <c r="Q3500" s="38"/>
      <c r="AC3500" s="39"/>
      <c r="AD3500" s="40"/>
    </row>
    <row r="3501" s="35" customFormat="1" spans="3:30">
      <c r="C3501" s="38"/>
      <c r="P3501" s="37"/>
      <c r="Q3501" s="38"/>
      <c r="AC3501" s="39"/>
      <c r="AD3501" s="40"/>
    </row>
    <row r="3502" s="35" customFormat="1" spans="3:30">
      <c r="C3502" s="38"/>
      <c r="P3502" s="37"/>
      <c r="Q3502" s="38"/>
      <c r="AC3502" s="39"/>
      <c r="AD3502" s="40"/>
    </row>
    <row r="3503" s="35" customFormat="1" spans="3:30">
      <c r="C3503" s="38"/>
      <c r="P3503" s="37"/>
      <c r="Q3503" s="38"/>
      <c r="AC3503" s="39"/>
      <c r="AD3503" s="40"/>
    </row>
    <row r="3504" s="35" customFormat="1" spans="3:30">
      <c r="C3504" s="38"/>
      <c r="P3504" s="37"/>
      <c r="Q3504" s="38"/>
      <c r="AC3504" s="39"/>
      <c r="AD3504" s="40"/>
    </row>
    <row r="3505" s="35" customFormat="1" spans="3:30">
      <c r="C3505" s="38"/>
      <c r="P3505" s="37"/>
      <c r="Q3505" s="38"/>
      <c r="AC3505" s="39"/>
      <c r="AD3505" s="40"/>
    </row>
    <row r="3506" s="35" customFormat="1" spans="3:30">
      <c r="C3506" s="38"/>
      <c r="P3506" s="37"/>
      <c r="Q3506" s="38"/>
      <c r="AC3506" s="39"/>
      <c r="AD3506" s="40"/>
    </row>
    <row r="3507" s="35" customFormat="1" spans="3:30">
      <c r="C3507" s="38"/>
      <c r="P3507" s="37"/>
      <c r="Q3507" s="38"/>
      <c r="AC3507" s="39"/>
      <c r="AD3507" s="40"/>
    </row>
    <row r="3508" s="35" customFormat="1" spans="3:30">
      <c r="C3508" s="38"/>
      <c r="P3508" s="37"/>
      <c r="Q3508" s="38"/>
      <c r="AC3508" s="39"/>
      <c r="AD3508" s="40"/>
    </row>
    <row r="3509" s="35" customFormat="1" spans="3:30">
      <c r="C3509" s="38"/>
      <c r="P3509" s="37"/>
      <c r="Q3509" s="38"/>
      <c r="AC3509" s="39"/>
      <c r="AD3509" s="40"/>
    </row>
    <row r="3510" s="35" customFormat="1" spans="3:30">
      <c r="C3510" s="38"/>
      <c r="P3510" s="37"/>
      <c r="Q3510" s="38"/>
      <c r="AC3510" s="39"/>
      <c r="AD3510" s="40"/>
    </row>
    <row r="3511" s="35" customFormat="1" spans="3:30">
      <c r="C3511" s="38"/>
      <c r="P3511" s="37"/>
      <c r="Q3511" s="38"/>
      <c r="AC3511" s="39"/>
      <c r="AD3511" s="40"/>
    </row>
    <row r="3512" s="35" customFormat="1" spans="3:30">
      <c r="C3512" s="38"/>
      <c r="P3512" s="37"/>
      <c r="Q3512" s="38"/>
      <c r="AC3512" s="39"/>
      <c r="AD3512" s="40"/>
    </row>
    <row r="3513" s="35" customFormat="1" spans="3:30">
      <c r="C3513" s="38"/>
      <c r="P3513" s="37"/>
      <c r="Q3513" s="38"/>
      <c r="AC3513" s="39"/>
      <c r="AD3513" s="40"/>
    </row>
    <row r="3514" s="35" customFormat="1" spans="3:30">
      <c r="C3514" s="38"/>
      <c r="P3514" s="37"/>
      <c r="Q3514" s="38"/>
      <c r="AC3514" s="39"/>
      <c r="AD3514" s="40"/>
    </row>
    <row r="3515" s="35" customFormat="1" spans="3:30">
      <c r="C3515" s="38"/>
      <c r="P3515" s="37"/>
      <c r="Q3515" s="38"/>
      <c r="AC3515" s="39"/>
      <c r="AD3515" s="40"/>
    </row>
    <row r="3516" s="35" customFormat="1" spans="3:30">
      <c r="C3516" s="38"/>
      <c r="P3516" s="37"/>
      <c r="Q3516" s="38"/>
      <c r="AC3516" s="39"/>
      <c r="AD3516" s="40"/>
    </row>
    <row r="3517" s="35" customFormat="1" spans="3:30">
      <c r="C3517" s="38"/>
      <c r="P3517" s="37"/>
      <c r="Q3517" s="38"/>
      <c r="AC3517" s="39"/>
      <c r="AD3517" s="40"/>
    </row>
    <row r="3518" s="35" customFormat="1" spans="3:30">
      <c r="C3518" s="38"/>
      <c r="P3518" s="37"/>
      <c r="Q3518" s="38"/>
      <c r="AC3518" s="39"/>
      <c r="AD3518" s="40"/>
    </row>
    <row r="3519" s="35" customFormat="1" spans="3:30">
      <c r="C3519" s="38"/>
      <c r="P3519" s="37"/>
      <c r="Q3519" s="38"/>
      <c r="AC3519" s="39"/>
      <c r="AD3519" s="40"/>
    </row>
    <row r="3520" s="35" customFormat="1" spans="3:30">
      <c r="C3520" s="38"/>
      <c r="P3520" s="37"/>
      <c r="Q3520" s="38"/>
      <c r="AC3520" s="39"/>
      <c r="AD3520" s="40"/>
    </row>
    <row r="3521" s="35" customFormat="1" spans="3:30">
      <c r="C3521" s="38"/>
      <c r="P3521" s="37"/>
      <c r="Q3521" s="38"/>
      <c r="AC3521" s="39"/>
      <c r="AD3521" s="40"/>
    </row>
    <row r="3522" s="35" customFormat="1" spans="3:30">
      <c r="C3522" s="38"/>
      <c r="P3522" s="37"/>
      <c r="Q3522" s="38"/>
      <c r="AC3522" s="39"/>
      <c r="AD3522" s="40"/>
    </row>
    <row r="3523" s="35" customFormat="1" spans="3:30">
      <c r="C3523" s="38"/>
      <c r="P3523" s="37"/>
      <c r="Q3523" s="38"/>
      <c r="AC3523" s="39"/>
      <c r="AD3523" s="40"/>
    </row>
    <row r="3524" s="35" customFormat="1" spans="3:30">
      <c r="C3524" s="38"/>
      <c r="P3524" s="37"/>
      <c r="Q3524" s="38"/>
      <c r="AC3524" s="39"/>
      <c r="AD3524" s="40"/>
    </row>
    <row r="3525" s="35" customFormat="1" spans="3:30">
      <c r="C3525" s="38"/>
      <c r="P3525" s="37"/>
      <c r="Q3525" s="38"/>
      <c r="AC3525" s="39"/>
      <c r="AD3525" s="40"/>
    </row>
    <row r="3526" s="35" customFormat="1" spans="3:30">
      <c r="C3526" s="38"/>
      <c r="P3526" s="37"/>
      <c r="Q3526" s="38"/>
      <c r="AC3526" s="39"/>
      <c r="AD3526" s="40"/>
    </row>
    <row r="3527" s="35" customFormat="1" spans="3:30">
      <c r="C3527" s="38"/>
      <c r="P3527" s="37"/>
      <c r="Q3527" s="38"/>
      <c r="AC3527" s="39"/>
      <c r="AD3527" s="40"/>
    </row>
    <row r="3528" s="35" customFormat="1" spans="3:30">
      <c r="C3528" s="38"/>
      <c r="P3528" s="37"/>
      <c r="Q3528" s="38"/>
      <c r="AC3528" s="39"/>
      <c r="AD3528" s="40"/>
    </row>
    <row r="3529" s="35" customFormat="1" spans="3:30">
      <c r="C3529" s="38"/>
      <c r="P3529" s="37"/>
      <c r="Q3529" s="38"/>
      <c r="AC3529" s="39"/>
      <c r="AD3529" s="40"/>
    </row>
    <row r="3530" s="35" customFormat="1" spans="3:30">
      <c r="C3530" s="38"/>
      <c r="P3530" s="37"/>
      <c r="Q3530" s="38"/>
      <c r="AC3530" s="39"/>
      <c r="AD3530" s="40"/>
    </row>
    <row r="3531" s="35" customFormat="1" spans="3:30">
      <c r="C3531" s="38"/>
      <c r="P3531" s="37"/>
      <c r="Q3531" s="38"/>
      <c r="AC3531" s="39"/>
      <c r="AD3531" s="40"/>
    </row>
    <row r="3532" s="35" customFormat="1" spans="3:30">
      <c r="C3532" s="38"/>
      <c r="P3532" s="37"/>
      <c r="Q3532" s="38"/>
      <c r="AC3532" s="39"/>
      <c r="AD3532" s="40"/>
    </row>
    <row r="3533" s="35" customFormat="1" spans="3:30">
      <c r="C3533" s="38"/>
      <c r="P3533" s="37"/>
      <c r="Q3533" s="38"/>
      <c r="AC3533" s="39"/>
      <c r="AD3533" s="40"/>
    </row>
    <row r="3534" s="35" customFormat="1" spans="3:30">
      <c r="C3534" s="38"/>
      <c r="P3534" s="37"/>
      <c r="Q3534" s="38"/>
      <c r="AC3534" s="39"/>
      <c r="AD3534" s="40"/>
    </row>
    <row r="3535" s="35" customFormat="1" spans="3:30">
      <c r="C3535" s="38"/>
      <c r="P3535" s="37"/>
      <c r="Q3535" s="38"/>
      <c r="AC3535" s="39"/>
      <c r="AD3535" s="40"/>
    </row>
    <row r="3536" s="35" customFormat="1" spans="3:30">
      <c r="C3536" s="38"/>
      <c r="P3536" s="37"/>
      <c r="Q3536" s="38"/>
      <c r="AC3536" s="39"/>
      <c r="AD3536" s="40"/>
    </row>
    <row r="3537" s="35" customFormat="1" spans="3:30">
      <c r="C3537" s="38"/>
      <c r="P3537" s="37"/>
      <c r="Q3537" s="38"/>
      <c r="AC3537" s="39"/>
      <c r="AD3537" s="40"/>
    </row>
    <row r="3538" s="35" customFormat="1" spans="3:30">
      <c r="C3538" s="38"/>
      <c r="P3538" s="37"/>
      <c r="Q3538" s="38"/>
      <c r="AC3538" s="39"/>
      <c r="AD3538" s="40"/>
    </row>
    <row r="3539" s="35" customFormat="1" spans="3:30">
      <c r="C3539" s="38"/>
      <c r="P3539" s="37"/>
      <c r="Q3539" s="38"/>
      <c r="AC3539" s="39"/>
      <c r="AD3539" s="40"/>
    </row>
    <row r="3540" s="35" customFormat="1" spans="3:30">
      <c r="C3540" s="38"/>
      <c r="P3540" s="37"/>
      <c r="Q3540" s="38"/>
      <c r="AC3540" s="39"/>
      <c r="AD3540" s="40"/>
    </row>
    <row r="3541" s="35" customFormat="1" spans="3:30">
      <c r="C3541" s="38"/>
      <c r="P3541" s="37"/>
      <c r="Q3541" s="38"/>
      <c r="AC3541" s="39"/>
      <c r="AD3541" s="40"/>
    </row>
    <row r="3542" s="35" customFormat="1" spans="3:30">
      <c r="C3542" s="38"/>
      <c r="P3542" s="37"/>
      <c r="Q3542" s="38"/>
      <c r="AC3542" s="39"/>
      <c r="AD3542" s="40"/>
    </row>
    <row r="3543" s="35" customFormat="1" spans="3:30">
      <c r="C3543" s="38"/>
      <c r="P3543" s="37"/>
      <c r="Q3543" s="38"/>
      <c r="AC3543" s="39"/>
      <c r="AD3543" s="40"/>
    </row>
    <row r="3544" s="35" customFormat="1" spans="3:30">
      <c r="C3544" s="38"/>
      <c r="P3544" s="37"/>
      <c r="Q3544" s="38"/>
      <c r="AC3544" s="39"/>
      <c r="AD3544" s="40"/>
    </row>
    <row r="3545" s="35" customFormat="1" spans="3:30">
      <c r="C3545" s="38"/>
      <c r="P3545" s="37"/>
      <c r="Q3545" s="38"/>
      <c r="AC3545" s="39"/>
      <c r="AD3545" s="40"/>
    </row>
    <row r="3546" s="35" customFormat="1" spans="3:30">
      <c r="C3546" s="38"/>
      <c r="P3546" s="37"/>
      <c r="Q3546" s="38"/>
      <c r="AC3546" s="39"/>
      <c r="AD3546" s="40"/>
    </row>
    <row r="3547" s="35" customFormat="1" spans="3:30">
      <c r="C3547" s="38"/>
      <c r="P3547" s="37"/>
      <c r="Q3547" s="38"/>
      <c r="AC3547" s="39"/>
      <c r="AD3547" s="40"/>
    </row>
    <row r="3548" s="35" customFormat="1" spans="3:30">
      <c r="C3548" s="38"/>
      <c r="P3548" s="37"/>
      <c r="Q3548" s="38"/>
      <c r="AC3548" s="39"/>
      <c r="AD3548" s="40"/>
    </row>
    <row r="3549" s="35" customFormat="1" spans="3:30">
      <c r="C3549" s="38"/>
      <c r="P3549" s="37"/>
      <c r="Q3549" s="38"/>
      <c r="AC3549" s="39"/>
      <c r="AD3549" s="40"/>
    </row>
    <row r="3550" s="35" customFormat="1" spans="3:30">
      <c r="C3550" s="38"/>
      <c r="P3550" s="37"/>
      <c r="Q3550" s="38"/>
      <c r="AC3550" s="39"/>
      <c r="AD3550" s="40"/>
    </row>
    <row r="3551" s="35" customFormat="1" spans="3:30">
      <c r="C3551" s="38"/>
      <c r="P3551" s="37"/>
      <c r="Q3551" s="38"/>
      <c r="AC3551" s="39"/>
      <c r="AD3551" s="40"/>
    </row>
    <row r="3552" s="35" customFormat="1" spans="3:30">
      <c r="C3552" s="38"/>
      <c r="P3552" s="37"/>
      <c r="Q3552" s="38"/>
      <c r="AC3552" s="39"/>
      <c r="AD3552" s="40"/>
    </row>
    <row r="3553" s="35" customFormat="1" spans="3:30">
      <c r="C3553" s="38"/>
      <c r="P3553" s="37"/>
      <c r="Q3553" s="38"/>
      <c r="AC3553" s="39"/>
      <c r="AD3553" s="40"/>
    </row>
    <row r="3554" s="35" customFormat="1" spans="3:30">
      <c r="C3554" s="38"/>
      <c r="P3554" s="37"/>
      <c r="Q3554" s="38"/>
      <c r="AC3554" s="39"/>
      <c r="AD3554" s="40"/>
    </row>
    <row r="3555" s="35" customFormat="1" spans="3:30">
      <c r="C3555" s="38"/>
      <c r="P3555" s="37"/>
      <c r="Q3555" s="38"/>
      <c r="AC3555" s="39"/>
      <c r="AD3555" s="40"/>
    </row>
    <row r="3556" s="35" customFormat="1" spans="3:30">
      <c r="C3556" s="38"/>
      <c r="P3556" s="37"/>
      <c r="Q3556" s="38"/>
      <c r="AC3556" s="39"/>
      <c r="AD3556" s="40"/>
    </row>
    <row r="3557" s="35" customFormat="1" spans="3:30">
      <c r="C3557" s="38"/>
      <c r="P3557" s="37"/>
      <c r="Q3557" s="38"/>
      <c r="AC3557" s="39"/>
      <c r="AD3557" s="40"/>
    </row>
    <row r="3558" s="35" customFormat="1" spans="3:30">
      <c r="C3558" s="38"/>
      <c r="P3558" s="37"/>
      <c r="Q3558" s="38"/>
      <c r="AC3558" s="39"/>
      <c r="AD3558" s="40"/>
    </row>
    <row r="3559" s="35" customFormat="1" spans="3:30">
      <c r="C3559" s="38"/>
      <c r="P3559" s="37"/>
      <c r="Q3559" s="38"/>
      <c r="AC3559" s="39"/>
      <c r="AD3559" s="40"/>
    </row>
    <row r="3560" s="35" customFormat="1" spans="3:30">
      <c r="C3560" s="38"/>
      <c r="P3560" s="37"/>
      <c r="Q3560" s="38"/>
      <c r="AC3560" s="39"/>
      <c r="AD3560" s="40"/>
    </row>
    <row r="3561" s="35" customFormat="1" spans="3:30">
      <c r="C3561" s="38"/>
      <c r="P3561" s="37"/>
      <c r="Q3561" s="38"/>
      <c r="AC3561" s="39"/>
      <c r="AD3561" s="40"/>
    </row>
    <row r="3562" s="35" customFormat="1" spans="3:30">
      <c r="C3562" s="38"/>
      <c r="P3562" s="37"/>
      <c r="Q3562" s="38"/>
      <c r="AC3562" s="39"/>
      <c r="AD3562" s="40"/>
    </row>
    <row r="3563" s="35" customFormat="1" spans="3:30">
      <c r="C3563" s="38"/>
      <c r="P3563" s="37"/>
      <c r="Q3563" s="38"/>
      <c r="AC3563" s="39"/>
      <c r="AD3563" s="40"/>
    </row>
    <row r="3564" s="35" customFormat="1" spans="3:30">
      <c r="C3564" s="38"/>
      <c r="P3564" s="37"/>
      <c r="Q3564" s="38"/>
      <c r="AC3564" s="39"/>
      <c r="AD3564" s="40"/>
    </row>
    <row r="3565" s="35" customFormat="1" spans="3:30">
      <c r="C3565" s="38"/>
      <c r="P3565" s="37"/>
      <c r="Q3565" s="38"/>
      <c r="AC3565" s="39"/>
      <c r="AD3565" s="40"/>
    </row>
    <row r="3566" s="35" customFormat="1" spans="3:30">
      <c r="C3566" s="38"/>
      <c r="P3566" s="37"/>
      <c r="Q3566" s="38"/>
      <c r="AC3566" s="39"/>
      <c r="AD3566" s="40"/>
    </row>
    <row r="3567" s="35" customFormat="1" spans="3:30">
      <c r="C3567" s="38"/>
      <c r="P3567" s="37"/>
      <c r="Q3567" s="38"/>
      <c r="AC3567" s="39"/>
      <c r="AD3567" s="40"/>
    </row>
    <row r="3568" s="35" customFormat="1" spans="3:30">
      <c r="C3568" s="38"/>
      <c r="P3568" s="37"/>
      <c r="Q3568" s="38"/>
      <c r="AC3568" s="39"/>
      <c r="AD3568" s="40"/>
    </row>
    <row r="3569" s="35" customFormat="1" spans="3:30">
      <c r="C3569" s="38"/>
      <c r="P3569" s="37"/>
      <c r="Q3569" s="38"/>
      <c r="AC3569" s="39"/>
      <c r="AD3569" s="40"/>
    </row>
    <row r="3570" s="35" customFormat="1" spans="3:30">
      <c r="C3570" s="38"/>
      <c r="P3570" s="37"/>
      <c r="Q3570" s="38"/>
      <c r="AC3570" s="39"/>
      <c r="AD3570" s="40"/>
    </row>
    <row r="3571" s="35" customFormat="1" spans="3:30">
      <c r="C3571" s="38"/>
      <c r="P3571" s="37"/>
      <c r="Q3571" s="38"/>
      <c r="AC3571" s="39"/>
      <c r="AD3571" s="40"/>
    </row>
    <row r="3572" s="35" customFormat="1" spans="3:30">
      <c r="C3572" s="38"/>
      <c r="P3572" s="37"/>
      <c r="Q3572" s="38"/>
      <c r="AC3572" s="39"/>
      <c r="AD3572" s="40"/>
    </row>
    <row r="3573" s="35" customFormat="1" spans="3:30">
      <c r="C3573" s="38"/>
      <c r="P3573" s="37"/>
      <c r="Q3573" s="38"/>
      <c r="AC3573" s="39"/>
      <c r="AD3573" s="40"/>
    </row>
    <row r="3574" s="35" customFormat="1" spans="3:30">
      <c r="C3574" s="38"/>
      <c r="P3574" s="37"/>
      <c r="Q3574" s="38"/>
      <c r="AC3574" s="39"/>
      <c r="AD3574" s="40"/>
    </row>
    <row r="3575" s="35" customFormat="1" spans="3:30">
      <c r="C3575" s="38"/>
      <c r="P3575" s="37"/>
      <c r="Q3575" s="38"/>
      <c r="AC3575" s="39"/>
      <c r="AD3575" s="40"/>
    </row>
    <row r="3576" s="35" customFormat="1" spans="3:30">
      <c r="C3576" s="38"/>
      <c r="P3576" s="37"/>
      <c r="Q3576" s="38"/>
      <c r="AC3576" s="39"/>
      <c r="AD3576" s="40"/>
    </row>
    <row r="3577" s="35" customFormat="1" spans="3:30">
      <c r="C3577" s="38"/>
      <c r="P3577" s="37"/>
      <c r="Q3577" s="38"/>
      <c r="AC3577" s="39"/>
      <c r="AD3577" s="40"/>
    </row>
    <row r="3578" s="35" customFormat="1" spans="3:30">
      <c r="C3578" s="38"/>
      <c r="P3578" s="37"/>
      <c r="Q3578" s="38"/>
      <c r="AC3578" s="39"/>
      <c r="AD3578" s="40"/>
    </row>
    <row r="3579" s="35" customFormat="1" spans="3:30">
      <c r="C3579" s="38"/>
      <c r="P3579" s="37"/>
      <c r="Q3579" s="38"/>
      <c r="AC3579" s="39"/>
      <c r="AD3579" s="40"/>
    </row>
    <row r="3580" s="35" customFormat="1" spans="3:30">
      <c r="C3580" s="38"/>
      <c r="P3580" s="37"/>
      <c r="Q3580" s="38"/>
      <c r="AC3580" s="39"/>
      <c r="AD3580" s="40"/>
    </row>
    <row r="3581" s="35" customFormat="1" spans="3:30">
      <c r="C3581" s="38"/>
      <c r="P3581" s="37"/>
      <c r="Q3581" s="38"/>
      <c r="AC3581" s="39"/>
      <c r="AD3581" s="40"/>
    </row>
    <row r="3582" s="35" customFormat="1" spans="3:30">
      <c r="C3582" s="38"/>
      <c r="P3582" s="37"/>
      <c r="Q3582" s="38"/>
      <c r="AC3582" s="39"/>
      <c r="AD3582" s="40"/>
    </row>
    <row r="3583" s="35" customFormat="1" spans="3:30">
      <c r="C3583" s="38"/>
      <c r="P3583" s="37"/>
      <c r="Q3583" s="38"/>
      <c r="AC3583" s="39"/>
      <c r="AD3583" s="40"/>
    </row>
    <row r="3584" s="35" customFormat="1" spans="3:30">
      <c r="C3584" s="38"/>
      <c r="P3584" s="37"/>
      <c r="Q3584" s="38"/>
      <c r="AC3584" s="39"/>
      <c r="AD3584" s="40"/>
    </row>
    <row r="3585" s="35" customFormat="1" spans="3:30">
      <c r="C3585" s="38"/>
      <c r="P3585" s="37"/>
      <c r="Q3585" s="38"/>
      <c r="AC3585" s="39"/>
      <c r="AD3585" s="40"/>
    </row>
    <row r="3586" s="35" customFormat="1" spans="3:30">
      <c r="C3586" s="38"/>
      <c r="P3586" s="37"/>
      <c r="Q3586" s="38"/>
      <c r="AC3586" s="39"/>
      <c r="AD3586" s="40"/>
    </row>
    <row r="3587" s="35" customFormat="1" spans="3:30">
      <c r="C3587" s="38"/>
      <c r="P3587" s="37"/>
      <c r="Q3587" s="38"/>
      <c r="AC3587" s="39"/>
      <c r="AD3587" s="40"/>
    </row>
    <row r="3588" s="35" customFormat="1" spans="3:30">
      <c r="C3588" s="38"/>
      <c r="P3588" s="37"/>
      <c r="Q3588" s="38"/>
      <c r="AC3588" s="39"/>
      <c r="AD3588" s="40"/>
    </row>
    <row r="3589" s="35" customFormat="1" spans="3:30">
      <c r="C3589" s="38"/>
      <c r="P3589" s="37"/>
      <c r="Q3589" s="38"/>
      <c r="AC3589" s="39"/>
      <c r="AD3589" s="40"/>
    </row>
    <row r="3590" s="35" customFormat="1" spans="3:30">
      <c r="C3590" s="38"/>
      <c r="P3590" s="37"/>
      <c r="Q3590" s="38"/>
      <c r="AC3590" s="39"/>
      <c r="AD3590" s="40"/>
    </row>
    <row r="3591" s="35" customFormat="1" spans="3:30">
      <c r="C3591" s="38"/>
      <c r="P3591" s="37"/>
      <c r="Q3591" s="38"/>
      <c r="AC3591" s="39"/>
      <c r="AD3591" s="40"/>
    </row>
    <row r="3592" s="35" customFormat="1" spans="3:30">
      <c r="C3592" s="38"/>
      <c r="P3592" s="37"/>
      <c r="Q3592" s="38"/>
      <c r="AC3592" s="39"/>
      <c r="AD3592" s="40"/>
    </row>
    <row r="3593" s="35" customFormat="1" spans="3:30">
      <c r="C3593" s="38"/>
      <c r="P3593" s="37"/>
      <c r="Q3593" s="38"/>
      <c r="AC3593" s="39"/>
      <c r="AD3593" s="40"/>
    </row>
    <row r="3594" s="35" customFormat="1" spans="3:30">
      <c r="C3594" s="38"/>
      <c r="P3594" s="37"/>
      <c r="Q3594" s="38"/>
      <c r="AC3594" s="39"/>
      <c r="AD3594" s="40"/>
    </row>
    <row r="3595" s="35" customFormat="1" spans="3:30">
      <c r="C3595" s="38"/>
      <c r="P3595" s="37"/>
      <c r="Q3595" s="38"/>
      <c r="AC3595" s="39"/>
      <c r="AD3595" s="40"/>
    </row>
    <row r="3596" s="35" customFormat="1" spans="3:30">
      <c r="C3596" s="38"/>
      <c r="P3596" s="37"/>
      <c r="Q3596" s="38"/>
      <c r="AC3596" s="39"/>
      <c r="AD3596" s="40"/>
    </row>
    <row r="3597" s="35" customFormat="1" spans="3:30">
      <c r="C3597" s="38"/>
      <c r="P3597" s="37"/>
      <c r="Q3597" s="38"/>
      <c r="AC3597" s="39"/>
      <c r="AD3597" s="40"/>
    </row>
    <row r="3598" s="35" customFormat="1" spans="3:30">
      <c r="C3598" s="38"/>
      <c r="P3598" s="37"/>
      <c r="Q3598" s="38"/>
      <c r="AC3598" s="39"/>
      <c r="AD3598" s="40"/>
    </row>
    <row r="3599" s="35" customFormat="1" spans="3:30">
      <c r="C3599" s="38"/>
      <c r="P3599" s="37"/>
      <c r="Q3599" s="38"/>
      <c r="AC3599" s="39"/>
      <c r="AD3599" s="40"/>
    </row>
    <row r="3600" s="35" customFormat="1" spans="3:30">
      <c r="C3600" s="38"/>
      <c r="P3600" s="37"/>
      <c r="Q3600" s="38"/>
      <c r="AC3600" s="39"/>
      <c r="AD3600" s="40"/>
    </row>
    <row r="3601" s="35" customFormat="1" spans="3:30">
      <c r="C3601" s="38"/>
      <c r="P3601" s="37"/>
      <c r="Q3601" s="38"/>
      <c r="AC3601" s="39"/>
      <c r="AD3601" s="40"/>
    </row>
    <row r="3602" s="35" customFormat="1" spans="3:30">
      <c r="C3602" s="38"/>
      <c r="P3602" s="37"/>
      <c r="Q3602" s="38"/>
      <c r="AC3602" s="39"/>
      <c r="AD3602" s="40"/>
    </row>
    <row r="3603" s="35" customFormat="1" spans="3:30">
      <c r="C3603" s="38"/>
      <c r="P3603" s="37"/>
      <c r="Q3603" s="38"/>
      <c r="AC3603" s="39"/>
      <c r="AD3603" s="40"/>
    </row>
    <row r="3604" s="35" customFormat="1" spans="3:30">
      <c r="C3604" s="38"/>
      <c r="P3604" s="37"/>
      <c r="Q3604" s="38"/>
      <c r="AC3604" s="39"/>
      <c r="AD3604" s="40"/>
    </row>
    <row r="3605" s="35" customFormat="1" spans="3:30">
      <c r="C3605" s="38"/>
      <c r="P3605" s="37"/>
      <c r="Q3605" s="38"/>
      <c r="AC3605" s="39"/>
      <c r="AD3605" s="40"/>
    </row>
    <row r="3606" s="35" customFormat="1" spans="3:30">
      <c r="C3606" s="38"/>
      <c r="P3606" s="37"/>
      <c r="Q3606" s="38"/>
      <c r="AC3606" s="39"/>
      <c r="AD3606" s="40"/>
    </row>
    <row r="3607" s="35" customFormat="1" spans="3:30">
      <c r="C3607" s="38"/>
      <c r="P3607" s="37"/>
      <c r="Q3607" s="38"/>
      <c r="AC3607" s="39"/>
      <c r="AD3607" s="40"/>
    </row>
    <row r="3608" s="35" customFormat="1" spans="3:30">
      <c r="C3608" s="38"/>
      <c r="P3608" s="37"/>
      <c r="Q3608" s="38"/>
      <c r="AC3608" s="39"/>
      <c r="AD3608" s="40"/>
    </row>
    <row r="3609" s="35" customFormat="1" spans="3:30">
      <c r="C3609" s="38"/>
      <c r="P3609" s="37"/>
      <c r="Q3609" s="38"/>
      <c r="AC3609" s="39"/>
      <c r="AD3609" s="40"/>
    </row>
    <row r="3610" s="35" customFormat="1" spans="3:30">
      <c r="C3610" s="38"/>
      <c r="P3610" s="37"/>
      <c r="Q3610" s="38"/>
      <c r="AC3610" s="39"/>
      <c r="AD3610" s="40"/>
    </row>
    <row r="3611" s="35" customFormat="1" spans="3:30">
      <c r="C3611" s="38"/>
      <c r="P3611" s="37"/>
      <c r="Q3611" s="38"/>
      <c r="AC3611" s="39"/>
      <c r="AD3611" s="40"/>
    </row>
    <row r="3612" s="35" customFormat="1" spans="3:30">
      <c r="C3612" s="38"/>
      <c r="P3612" s="37"/>
      <c r="Q3612" s="38"/>
      <c r="AC3612" s="39"/>
      <c r="AD3612" s="40"/>
    </row>
    <row r="3613" s="35" customFormat="1" spans="3:30">
      <c r="C3613" s="38"/>
      <c r="P3613" s="37"/>
      <c r="Q3613" s="38"/>
      <c r="AC3613" s="39"/>
      <c r="AD3613" s="40"/>
    </row>
    <row r="3614" s="35" customFormat="1" spans="3:30">
      <c r="C3614" s="38"/>
      <c r="P3614" s="37"/>
      <c r="Q3614" s="38"/>
      <c r="AC3614" s="39"/>
      <c r="AD3614" s="40"/>
    </row>
    <row r="3615" s="35" customFormat="1" spans="3:30">
      <c r="C3615" s="38"/>
      <c r="P3615" s="37"/>
      <c r="Q3615" s="38"/>
      <c r="AC3615" s="39"/>
      <c r="AD3615" s="40"/>
    </row>
    <row r="3616" s="35" customFormat="1" spans="3:30">
      <c r="C3616" s="38"/>
      <c r="P3616" s="37"/>
      <c r="Q3616" s="38"/>
      <c r="AC3616" s="39"/>
      <c r="AD3616" s="40"/>
    </row>
    <row r="3617" s="35" customFormat="1" spans="3:30">
      <c r="C3617" s="38"/>
      <c r="P3617" s="37"/>
      <c r="Q3617" s="38"/>
      <c r="AC3617" s="39"/>
      <c r="AD3617" s="40"/>
    </row>
    <row r="3618" s="35" customFormat="1" spans="3:30">
      <c r="C3618" s="38"/>
      <c r="P3618" s="37"/>
      <c r="Q3618" s="38"/>
      <c r="AC3618" s="39"/>
      <c r="AD3618" s="40"/>
    </row>
    <row r="3619" s="35" customFormat="1" spans="3:30">
      <c r="C3619" s="38"/>
      <c r="P3619" s="37"/>
      <c r="Q3619" s="38"/>
      <c r="AC3619" s="39"/>
      <c r="AD3619" s="40"/>
    </row>
    <row r="3620" s="35" customFormat="1" spans="3:30">
      <c r="C3620" s="38"/>
      <c r="P3620" s="37"/>
      <c r="Q3620" s="38"/>
      <c r="AC3620" s="39"/>
      <c r="AD3620" s="40"/>
    </row>
    <row r="3621" s="35" customFormat="1" spans="3:30">
      <c r="C3621" s="38"/>
      <c r="P3621" s="37"/>
      <c r="Q3621" s="38"/>
      <c r="AC3621" s="39"/>
      <c r="AD3621" s="40"/>
    </row>
    <row r="3622" s="35" customFormat="1" spans="3:30">
      <c r="C3622" s="38"/>
      <c r="P3622" s="37"/>
      <c r="Q3622" s="38"/>
      <c r="AC3622" s="39"/>
      <c r="AD3622" s="40"/>
    </row>
    <row r="3623" s="35" customFormat="1" spans="3:30">
      <c r="C3623" s="38"/>
      <c r="P3623" s="37"/>
      <c r="Q3623" s="38"/>
      <c r="AC3623" s="39"/>
      <c r="AD3623" s="40"/>
    </row>
    <row r="3624" s="35" customFormat="1" spans="3:30">
      <c r="C3624" s="38"/>
      <c r="P3624" s="37"/>
      <c r="Q3624" s="38"/>
      <c r="AC3624" s="39"/>
      <c r="AD3624" s="40"/>
    </row>
    <row r="3625" s="35" customFormat="1" spans="3:30">
      <c r="C3625" s="38"/>
      <c r="P3625" s="37"/>
      <c r="Q3625" s="38"/>
      <c r="AC3625" s="39"/>
      <c r="AD3625" s="40"/>
    </row>
    <row r="3626" s="35" customFormat="1" spans="3:30">
      <c r="C3626" s="38"/>
      <c r="P3626" s="37"/>
      <c r="Q3626" s="38"/>
      <c r="AC3626" s="39"/>
      <c r="AD3626" s="40"/>
    </row>
    <row r="3627" s="35" customFormat="1" spans="3:30">
      <c r="C3627" s="38"/>
      <c r="P3627" s="37"/>
      <c r="Q3627" s="38"/>
      <c r="AC3627" s="39"/>
      <c r="AD3627" s="40"/>
    </row>
    <row r="3628" s="35" customFormat="1" spans="3:30">
      <c r="C3628" s="38"/>
      <c r="P3628" s="37"/>
      <c r="Q3628" s="38"/>
      <c r="AC3628" s="39"/>
      <c r="AD3628" s="40"/>
    </row>
    <row r="3629" s="35" customFormat="1" spans="3:30">
      <c r="C3629" s="38"/>
      <c r="P3629" s="37"/>
      <c r="Q3629" s="38"/>
      <c r="AC3629" s="39"/>
      <c r="AD3629" s="40"/>
    </row>
    <row r="3630" s="35" customFormat="1" spans="3:30">
      <c r="C3630" s="38"/>
      <c r="P3630" s="37"/>
      <c r="Q3630" s="38"/>
      <c r="AC3630" s="39"/>
      <c r="AD3630" s="40"/>
    </row>
    <row r="3631" s="35" customFormat="1" spans="3:30">
      <c r="C3631" s="38"/>
      <c r="P3631" s="37"/>
      <c r="Q3631" s="38"/>
      <c r="AC3631" s="39"/>
      <c r="AD3631" s="40"/>
    </row>
    <row r="3632" s="35" customFormat="1" spans="3:30">
      <c r="C3632" s="38"/>
      <c r="P3632" s="37"/>
      <c r="Q3632" s="38"/>
      <c r="AC3632" s="39"/>
      <c r="AD3632" s="40"/>
    </row>
    <row r="3633" s="35" customFormat="1" spans="3:30">
      <c r="C3633" s="38"/>
      <c r="P3633" s="37"/>
      <c r="Q3633" s="38"/>
      <c r="AC3633" s="39"/>
      <c r="AD3633" s="40"/>
    </row>
    <row r="3634" s="35" customFormat="1" spans="3:30">
      <c r="C3634" s="38"/>
      <c r="P3634" s="37"/>
      <c r="Q3634" s="38"/>
      <c r="AC3634" s="39"/>
      <c r="AD3634" s="40"/>
    </row>
    <row r="3635" s="35" customFormat="1" spans="3:30">
      <c r="C3635" s="38"/>
      <c r="P3635" s="37"/>
      <c r="Q3635" s="38"/>
      <c r="AC3635" s="39"/>
      <c r="AD3635" s="40"/>
    </row>
    <row r="3636" s="35" customFormat="1" spans="3:30">
      <c r="C3636" s="38"/>
      <c r="P3636" s="37"/>
      <c r="Q3636" s="38"/>
      <c r="AC3636" s="39"/>
      <c r="AD3636" s="40"/>
    </row>
    <row r="3637" s="35" customFormat="1" spans="3:30">
      <c r="C3637" s="38"/>
      <c r="P3637" s="37"/>
      <c r="Q3637" s="38"/>
      <c r="AC3637" s="39"/>
      <c r="AD3637" s="40"/>
    </row>
    <row r="3638" s="35" customFormat="1" spans="3:30">
      <c r="C3638" s="38"/>
      <c r="P3638" s="37"/>
      <c r="Q3638" s="38"/>
      <c r="AC3638" s="39"/>
      <c r="AD3638" s="40"/>
    </row>
    <row r="3639" s="35" customFormat="1" spans="3:30">
      <c r="C3639" s="38"/>
      <c r="P3639" s="37"/>
      <c r="Q3639" s="38"/>
      <c r="AC3639" s="39"/>
      <c r="AD3639" s="40"/>
    </row>
    <row r="3640" s="35" customFormat="1" spans="3:30">
      <c r="C3640" s="38"/>
      <c r="P3640" s="37"/>
      <c r="Q3640" s="38"/>
      <c r="AC3640" s="39"/>
      <c r="AD3640" s="40"/>
    </row>
    <row r="3641" s="35" customFormat="1" spans="3:30">
      <c r="C3641" s="38"/>
      <c r="P3641" s="37"/>
      <c r="Q3641" s="38"/>
      <c r="AC3641" s="39"/>
      <c r="AD3641" s="40"/>
    </row>
    <row r="3642" s="35" customFormat="1" spans="3:30">
      <c r="C3642" s="38"/>
      <c r="P3642" s="37"/>
      <c r="Q3642" s="38"/>
      <c r="AC3642" s="39"/>
      <c r="AD3642" s="40"/>
    </row>
    <row r="3643" s="35" customFormat="1" spans="3:30">
      <c r="C3643" s="38"/>
      <c r="P3643" s="37"/>
      <c r="Q3643" s="38"/>
      <c r="AC3643" s="39"/>
      <c r="AD3643" s="40"/>
    </row>
    <row r="3644" s="35" customFormat="1" spans="3:30">
      <c r="C3644" s="38"/>
      <c r="P3644" s="37"/>
      <c r="Q3644" s="38"/>
      <c r="AC3644" s="39"/>
      <c r="AD3644" s="40"/>
    </row>
    <row r="3645" s="35" customFormat="1" spans="3:30">
      <c r="C3645" s="38"/>
      <c r="P3645" s="37"/>
      <c r="Q3645" s="38"/>
      <c r="AC3645" s="39"/>
      <c r="AD3645" s="40"/>
    </row>
    <row r="3646" s="35" customFormat="1" spans="3:30">
      <c r="C3646" s="38"/>
      <c r="P3646" s="37"/>
      <c r="Q3646" s="38"/>
      <c r="AC3646" s="39"/>
      <c r="AD3646" s="40"/>
    </row>
    <row r="3647" s="35" customFormat="1" spans="3:30">
      <c r="C3647" s="38"/>
      <c r="P3647" s="37"/>
      <c r="Q3647" s="38"/>
      <c r="AC3647" s="39"/>
      <c r="AD3647" s="40"/>
    </row>
    <row r="3648" s="35" customFormat="1" spans="3:30">
      <c r="C3648" s="38"/>
      <c r="P3648" s="37"/>
      <c r="Q3648" s="38"/>
      <c r="AC3648" s="39"/>
      <c r="AD3648" s="40"/>
    </row>
    <row r="3649" s="35" customFormat="1" spans="3:30">
      <c r="C3649" s="38"/>
      <c r="P3649" s="37"/>
      <c r="Q3649" s="38"/>
      <c r="AC3649" s="39"/>
      <c r="AD3649" s="40"/>
    </row>
    <row r="3650" s="35" customFormat="1" spans="3:30">
      <c r="C3650" s="38"/>
      <c r="P3650" s="37"/>
      <c r="Q3650" s="38"/>
      <c r="AC3650" s="39"/>
      <c r="AD3650" s="40"/>
    </row>
    <row r="3651" s="35" customFormat="1" spans="3:30">
      <c r="C3651" s="38"/>
      <c r="P3651" s="37"/>
      <c r="Q3651" s="38"/>
      <c r="AC3651" s="39"/>
      <c r="AD3651" s="40"/>
    </row>
    <row r="3652" s="35" customFormat="1" spans="3:30">
      <c r="C3652" s="38"/>
      <c r="P3652" s="37"/>
      <c r="Q3652" s="38"/>
      <c r="AC3652" s="39"/>
      <c r="AD3652" s="40"/>
    </row>
    <row r="3653" s="35" customFormat="1" spans="3:30">
      <c r="C3653" s="38"/>
      <c r="P3653" s="37"/>
      <c r="Q3653" s="38"/>
      <c r="AC3653" s="39"/>
      <c r="AD3653" s="40"/>
    </row>
    <row r="3654" s="35" customFormat="1" spans="3:30">
      <c r="C3654" s="38"/>
      <c r="P3654" s="37"/>
      <c r="Q3654" s="38"/>
      <c r="AC3654" s="39"/>
      <c r="AD3654" s="40"/>
    </row>
    <row r="3655" s="35" customFormat="1" spans="3:30">
      <c r="C3655" s="38"/>
      <c r="P3655" s="37"/>
      <c r="Q3655" s="38"/>
      <c r="AC3655" s="39"/>
      <c r="AD3655" s="40"/>
    </row>
    <row r="3656" s="35" customFormat="1" spans="3:30">
      <c r="C3656" s="38"/>
      <c r="P3656" s="37"/>
      <c r="Q3656" s="38"/>
      <c r="AC3656" s="39"/>
      <c r="AD3656" s="40"/>
    </row>
    <row r="3657" s="35" customFormat="1" spans="3:30">
      <c r="C3657" s="38"/>
      <c r="P3657" s="37"/>
      <c r="Q3657" s="38"/>
      <c r="AC3657" s="39"/>
      <c r="AD3657" s="40"/>
    </row>
    <row r="3658" s="35" customFormat="1" spans="3:30">
      <c r="C3658" s="38"/>
      <c r="P3658" s="37"/>
      <c r="Q3658" s="38"/>
      <c r="AC3658" s="39"/>
      <c r="AD3658" s="40"/>
    </row>
    <row r="3659" s="35" customFormat="1" spans="3:30">
      <c r="C3659" s="38"/>
      <c r="P3659" s="37"/>
      <c r="Q3659" s="38"/>
      <c r="AC3659" s="39"/>
      <c r="AD3659" s="40"/>
    </row>
    <row r="3660" s="35" customFormat="1" spans="3:30">
      <c r="C3660" s="38"/>
      <c r="P3660" s="37"/>
      <c r="Q3660" s="38"/>
      <c r="AC3660" s="39"/>
      <c r="AD3660" s="40"/>
    </row>
    <row r="3661" s="35" customFormat="1" spans="3:30">
      <c r="C3661" s="38"/>
      <c r="P3661" s="37"/>
      <c r="Q3661" s="38"/>
      <c r="AC3661" s="39"/>
      <c r="AD3661" s="40"/>
    </row>
    <row r="3662" s="35" customFormat="1" spans="3:30">
      <c r="C3662" s="38"/>
      <c r="P3662" s="37"/>
      <c r="Q3662" s="38"/>
      <c r="AC3662" s="39"/>
      <c r="AD3662" s="40"/>
    </row>
    <row r="3663" s="35" customFormat="1" spans="3:30">
      <c r="C3663" s="38"/>
      <c r="P3663" s="37"/>
      <c r="Q3663" s="38"/>
      <c r="AC3663" s="39"/>
      <c r="AD3663" s="40"/>
    </row>
    <row r="3664" s="35" customFormat="1" spans="3:30">
      <c r="C3664" s="38"/>
      <c r="P3664" s="37"/>
      <c r="Q3664" s="38"/>
      <c r="AC3664" s="39"/>
      <c r="AD3664" s="40"/>
    </row>
    <row r="3665" s="35" customFormat="1" spans="3:30">
      <c r="C3665" s="38"/>
      <c r="P3665" s="37"/>
      <c r="Q3665" s="38"/>
      <c r="AC3665" s="39"/>
      <c r="AD3665" s="40"/>
    </row>
    <row r="3666" s="35" customFormat="1" spans="3:30">
      <c r="C3666" s="38"/>
      <c r="P3666" s="37"/>
      <c r="Q3666" s="38"/>
      <c r="AC3666" s="39"/>
      <c r="AD3666" s="40"/>
    </row>
    <row r="3667" s="35" customFormat="1" spans="3:30">
      <c r="C3667" s="38"/>
      <c r="P3667" s="37"/>
      <c r="Q3667" s="38"/>
      <c r="AC3667" s="39"/>
      <c r="AD3667" s="40"/>
    </row>
    <row r="3668" s="35" customFormat="1" spans="3:30">
      <c r="C3668" s="38"/>
      <c r="P3668" s="37"/>
      <c r="Q3668" s="38"/>
      <c r="AC3668" s="39"/>
      <c r="AD3668" s="40"/>
    </row>
    <row r="3669" s="35" customFormat="1" spans="3:30">
      <c r="C3669" s="38"/>
      <c r="P3669" s="37"/>
      <c r="Q3669" s="38"/>
      <c r="AC3669" s="39"/>
      <c r="AD3669" s="40"/>
    </row>
    <row r="3670" s="35" customFormat="1" spans="3:30">
      <c r="C3670" s="38"/>
      <c r="P3670" s="37"/>
      <c r="Q3670" s="38"/>
      <c r="AC3670" s="39"/>
      <c r="AD3670" s="40"/>
    </row>
    <row r="3671" s="35" customFormat="1" spans="3:30">
      <c r="C3671" s="38"/>
      <c r="P3671" s="37"/>
      <c r="Q3671" s="38"/>
      <c r="AC3671" s="39"/>
      <c r="AD3671" s="40"/>
    </row>
    <row r="3672" s="35" customFormat="1" spans="3:30">
      <c r="C3672" s="38"/>
      <c r="P3672" s="37"/>
      <c r="Q3672" s="38"/>
      <c r="AC3672" s="39"/>
      <c r="AD3672" s="40"/>
    </row>
    <row r="3673" s="35" customFormat="1" spans="3:30">
      <c r="C3673" s="38"/>
      <c r="P3673" s="37"/>
      <c r="Q3673" s="38"/>
      <c r="AC3673" s="39"/>
      <c r="AD3673" s="40"/>
    </row>
    <row r="3674" s="35" customFormat="1" spans="3:30">
      <c r="C3674" s="38"/>
      <c r="P3674" s="37"/>
      <c r="Q3674" s="38"/>
      <c r="AC3674" s="39"/>
      <c r="AD3674" s="40"/>
    </row>
    <row r="3675" s="35" customFormat="1" spans="3:30">
      <c r="C3675" s="38"/>
      <c r="P3675" s="37"/>
      <c r="Q3675" s="38"/>
      <c r="AC3675" s="39"/>
      <c r="AD3675" s="40"/>
    </row>
    <row r="3676" s="35" customFormat="1" spans="3:30">
      <c r="C3676" s="38"/>
      <c r="P3676" s="37"/>
      <c r="Q3676" s="38"/>
      <c r="AC3676" s="39"/>
      <c r="AD3676" s="40"/>
    </row>
    <row r="3677" s="35" customFormat="1" spans="3:30">
      <c r="C3677" s="38"/>
      <c r="P3677" s="37"/>
      <c r="Q3677" s="38"/>
      <c r="AC3677" s="39"/>
      <c r="AD3677" s="40"/>
    </row>
    <row r="3678" s="35" customFormat="1" spans="3:30">
      <c r="C3678" s="38"/>
      <c r="P3678" s="37"/>
      <c r="Q3678" s="38"/>
      <c r="AC3678" s="39"/>
      <c r="AD3678" s="40"/>
    </row>
    <row r="3679" s="35" customFormat="1" spans="3:30">
      <c r="C3679" s="38"/>
      <c r="P3679" s="37"/>
      <c r="Q3679" s="38"/>
      <c r="AC3679" s="39"/>
      <c r="AD3679" s="40"/>
    </row>
    <row r="3680" s="35" customFormat="1" spans="3:30">
      <c r="C3680" s="38"/>
      <c r="P3680" s="37"/>
      <c r="Q3680" s="38"/>
      <c r="AC3680" s="39"/>
      <c r="AD3680" s="40"/>
    </row>
    <row r="3681" s="35" customFormat="1" spans="3:30">
      <c r="C3681" s="38"/>
      <c r="P3681" s="37"/>
      <c r="Q3681" s="38"/>
      <c r="AC3681" s="39"/>
      <c r="AD3681" s="40"/>
    </row>
    <row r="3682" s="35" customFormat="1" spans="3:30">
      <c r="C3682" s="38"/>
      <c r="P3682" s="37"/>
      <c r="Q3682" s="38"/>
      <c r="AC3682" s="39"/>
      <c r="AD3682" s="40"/>
    </row>
    <row r="3683" s="35" customFormat="1" spans="3:30">
      <c r="C3683" s="38"/>
      <c r="P3683" s="37"/>
      <c r="Q3683" s="38"/>
      <c r="AC3683" s="39"/>
      <c r="AD3683" s="40"/>
    </row>
    <row r="3684" s="35" customFormat="1" spans="3:30">
      <c r="C3684" s="38"/>
      <c r="P3684" s="37"/>
      <c r="Q3684" s="38"/>
      <c r="AC3684" s="39"/>
      <c r="AD3684" s="40"/>
    </row>
    <row r="3685" s="35" customFormat="1" spans="3:30">
      <c r="C3685" s="38"/>
      <c r="P3685" s="37"/>
      <c r="Q3685" s="38"/>
      <c r="AC3685" s="39"/>
      <c r="AD3685" s="40"/>
    </row>
    <row r="3686" s="35" customFormat="1" spans="3:30">
      <c r="C3686" s="38"/>
      <c r="P3686" s="37"/>
      <c r="Q3686" s="38"/>
      <c r="AC3686" s="39"/>
      <c r="AD3686" s="40"/>
    </row>
    <row r="3687" s="35" customFormat="1" spans="3:30">
      <c r="C3687" s="38"/>
      <c r="P3687" s="37"/>
      <c r="Q3687" s="38"/>
      <c r="AC3687" s="39"/>
      <c r="AD3687" s="40"/>
    </row>
    <row r="3688" s="35" customFormat="1" spans="3:30">
      <c r="C3688" s="38"/>
      <c r="P3688" s="37"/>
      <c r="Q3688" s="38"/>
      <c r="AC3688" s="39"/>
      <c r="AD3688" s="40"/>
    </row>
    <row r="3689" s="35" customFormat="1" spans="3:30">
      <c r="C3689" s="38"/>
      <c r="P3689" s="37"/>
      <c r="Q3689" s="38"/>
      <c r="AC3689" s="39"/>
      <c r="AD3689" s="40"/>
    </row>
    <row r="3690" s="35" customFormat="1" spans="3:30">
      <c r="C3690" s="38"/>
      <c r="P3690" s="37"/>
      <c r="Q3690" s="38"/>
      <c r="AC3690" s="39"/>
      <c r="AD3690" s="40"/>
    </row>
    <row r="3691" s="35" customFormat="1" spans="3:30">
      <c r="C3691" s="38"/>
      <c r="P3691" s="37"/>
      <c r="Q3691" s="38"/>
      <c r="AC3691" s="39"/>
      <c r="AD3691" s="40"/>
    </row>
    <row r="3692" s="35" customFormat="1" spans="3:30">
      <c r="C3692" s="38"/>
      <c r="P3692" s="37"/>
      <c r="Q3692" s="38"/>
      <c r="AC3692" s="39"/>
      <c r="AD3692" s="40"/>
    </row>
    <row r="3693" s="35" customFormat="1" spans="3:30">
      <c r="C3693" s="38"/>
      <c r="P3693" s="37"/>
      <c r="Q3693" s="38"/>
      <c r="AC3693" s="39"/>
      <c r="AD3693" s="40"/>
    </row>
    <row r="3694" s="35" customFormat="1" spans="3:30">
      <c r="C3694" s="38"/>
      <c r="P3694" s="37"/>
      <c r="Q3694" s="38"/>
      <c r="AC3694" s="39"/>
      <c r="AD3694" s="40"/>
    </row>
    <row r="3695" s="35" customFormat="1" spans="3:30">
      <c r="C3695" s="38"/>
      <c r="P3695" s="37"/>
      <c r="Q3695" s="38"/>
      <c r="AC3695" s="39"/>
      <c r="AD3695" s="40"/>
    </row>
    <row r="3696" s="35" customFormat="1" spans="3:30">
      <c r="C3696" s="38"/>
      <c r="P3696" s="37"/>
      <c r="Q3696" s="38"/>
      <c r="AC3696" s="39"/>
      <c r="AD3696" s="40"/>
    </row>
    <row r="3697" s="35" customFormat="1" spans="3:30">
      <c r="C3697" s="38"/>
      <c r="P3697" s="37"/>
      <c r="Q3697" s="38"/>
      <c r="AC3697" s="39"/>
      <c r="AD3697" s="40"/>
    </row>
    <row r="3698" s="35" customFormat="1" spans="3:30">
      <c r="C3698" s="38"/>
      <c r="P3698" s="37"/>
      <c r="Q3698" s="38"/>
      <c r="AC3698" s="39"/>
      <c r="AD3698" s="40"/>
    </row>
    <row r="3699" s="35" customFormat="1" spans="3:30">
      <c r="C3699" s="38"/>
      <c r="P3699" s="37"/>
      <c r="Q3699" s="38"/>
      <c r="AC3699" s="39"/>
      <c r="AD3699" s="40"/>
    </row>
    <row r="3700" s="35" customFormat="1" spans="3:30">
      <c r="C3700" s="38"/>
      <c r="P3700" s="37"/>
      <c r="Q3700" s="38"/>
      <c r="AC3700" s="39"/>
      <c r="AD3700" s="40"/>
    </row>
    <row r="3701" s="35" customFormat="1" spans="3:30">
      <c r="C3701" s="38"/>
      <c r="P3701" s="37"/>
      <c r="Q3701" s="38"/>
      <c r="AC3701" s="39"/>
      <c r="AD3701" s="40"/>
    </row>
    <row r="3702" s="35" customFormat="1" spans="3:30">
      <c r="C3702" s="38"/>
      <c r="P3702" s="37"/>
      <c r="Q3702" s="38"/>
      <c r="AC3702" s="39"/>
      <c r="AD3702" s="40"/>
    </row>
    <row r="3703" s="35" customFormat="1" spans="3:30">
      <c r="C3703" s="38"/>
      <c r="P3703" s="37"/>
      <c r="Q3703" s="38"/>
      <c r="AC3703" s="39"/>
      <c r="AD3703" s="40"/>
    </row>
    <row r="3704" s="35" customFormat="1" spans="3:30">
      <c r="C3704" s="38"/>
      <c r="P3704" s="37"/>
      <c r="Q3704" s="38"/>
      <c r="AC3704" s="39"/>
      <c r="AD3704" s="40"/>
    </row>
    <row r="3705" s="35" customFormat="1" spans="3:30">
      <c r="C3705" s="38"/>
      <c r="P3705" s="37"/>
      <c r="Q3705" s="38"/>
      <c r="AC3705" s="39"/>
      <c r="AD3705" s="40"/>
    </row>
    <row r="3706" s="35" customFormat="1" spans="3:30">
      <c r="C3706" s="38"/>
      <c r="P3706" s="37"/>
      <c r="Q3706" s="38"/>
      <c r="AC3706" s="39"/>
      <c r="AD3706" s="40"/>
    </row>
    <row r="3707" s="35" customFormat="1" spans="3:30">
      <c r="C3707" s="38"/>
      <c r="P3707" s="37"/>
      <c r="Q3707" s="38"/>
      <c r="AC3707" s="39"/>
      <c r="AD3707" s="40"/>
    </row>
    <row r="3708" s="35" customFormat="1" spans="3:30">
      <c r="C3708" s="38"/>
      <c r="P3708" s="37"/>
      <c r="Q3708" s="38"/>
      <c r="AC3708" s="39"/>
      <c r="AD3708" s="40"/>
    </row>
    <row r="3709" s="35" customFormat="1" spans="3:30">
      <c r="C3709" s="38"/>
      <c r="P3709" s="37"/>
      <c r="Q3709" s="38"/>
      <c r="AC3709" s="39"/>
      <c r="AD3709" s="40"/>
    </row>
    <row r="3710" s="35" customFormat="1" spans="3:30">
      <c r="C3710" s="38"/>
      <c r="P3710" s="37"/>
      <c r="Q3710" s="38"/>
      <c r="AC3710" s="39"/>
      <c r="AD3710" s="40"/>
    </row>
    <row r="3711" s="35" customFormat="1" spans="3:30">
      <c r="C3711" s="38"/>
      <c r="P3711" s="37"/>
      <c r="Q3711" s="38"/>
      <c r="AC3711" s="39"/>
      <c r="AD3711" s="40"/>
    </row>
    <row r="3712" s="35" customFormat="1" spans="3:30">
      <c r="C3712" s="38"/>
      <c r="P3712" s="37"/>
      <c r="Q3712" s="38"/>
      <c r="AC3712" s="39"/>
      <c r="AD3712" s="40"/>
    </row>
    <row r="3713" s="35" customFormat="1" spans="3:30">
      <c r="C3713" s="38"/>
      <c r="P3713" s="37"/>
      <c r="Q3713" s="38"/>
      <c r="AC3713" s="39"/>
      <c r="AD3713" s="40"/>
    </row>
    <row r="3714" s="35" customFormat="1" spans="3:30">
      <c r="C3714" s="38"/>
      <c r="P3714" s="37"/>
      <c r="Q3714" s="38"/>
      <c r="AC3714" s="39"/>
      <c r="AD3714" s="40"/>
    </row>
    <row r="3715" s="35" customFormat="1" spans="3:30">
      <c r="C3715" s="38"/>
      <c r="P3715" s="37"/>
      <c r="Q3715" s="38"/>
      <c r="AC3715" s="39"/>
      <c r="AD3715" s="40"/>
    </row>
    <row r="3716" s="35" customFormat="1" spans="3:30">
      <c r="C3716" s="38"/>
      <c r="P3716" s="37"/>
      <c r="Q3716" s="38"/>
      <c r="AC3716" s="39"/>
      <c r="AD3716" s="40"/>
    </row>
    <row r="3717" s="35" customFormat="1" spans="3:30">
      <c r="C3717" s="38"/>
      <c r="P3717" s="37"/>
      <c r="Q3717" s="38"/>
      <c r="AC3717" s="39"/>
      <c r="AD3717" s="40"/>
    </row>
    <row r="3718" s="35" customFormat="1" spans="3:30">
      <c r="C3718" s="38"/>
      <c r="P3718" s="37"/>
      <c r="Q3718" s="38"/>
      <c r="AC3718" s="39"/>
      <c r="AD3718" s="40"/>
    </row>
    <row r="3719" s="35" customFormat="1" spans="3:30">
      <c r="C3719" s="38"/>
      <c r="P3719" s="37"/>
      <c r="Q3719" s="38"/>
      <c r="AC3719" s="39"/>
      <c r="AD3719" s="40"/>
    </row>
    <row r="3720" s="35" customFormat="1" spans="3:30">
      <c r="C3720" s="38"/>
      <c r="P3720" s="37"/>
      <c r="Q3720" s="38"/>
      <c r="AC3720" s="39"/>
      <c r="AD3720" s="40"/>
    </row>
    <row r="3721" s="35" customFormat="1" spans="3:30">
      <c r="C3721" s="38"/>
      <c r="P3721" s="37"/>
      <c r="Q3721" s="38"/>
      <c r="AC3721" s="39"/>
      <c r="AD3721" s="40"/>
    </row>
    <row r="3722" s="35" customFormat="1" spans="3:30">
      <c r="C3722" s="38"/>
      <c r="P3722" s="37"/>
      <c r="Q3722" s="38"/>
      <c r="AC3722" s="39"/>
      <c r="AD3722" s="40"/>
    </row>
    <row r="3723" s="35" customFormat="1" spans="3:30">
      <c r="C3723" s="38"/>
      <c r="P3723" s="37"/>
      <c r="Q3723" s="38"/>
      <c r="AC3723" s="39"/>
      <c r="AD3723" s="40"/>
    </row>
    <row r="3724" s="35" customFormat="1" spans="3:30">
      <c r="C3724" s="38"/>
      <c r="P3724" s="37"/>
      <c r="Q3724" s="38"/>
      <c r="AC3724" s="39"/>
      <c r="AD3724" s="40"/>
    </row>
    <row r="3725" s="35" customFormat="1" spans="3:30">
      <c r="C3725" s="38"/>
      <c r="P3725" s="37"/>
      <c r="Q3725" s="38"/>
      <c r="AC3725" s="39"/>
      <c r="AD3725" s="40"/>
    </row>
    <row r="3726" s="35" customFormat="1" spans="3:30">
      <c r="C3726" s="38"/>
      <c r="P3726" s="37"/>
      <c r="Q3726" s="38"/>
      <c r="AC3726" s="39"/>
      <c r="AD3726" s="40"/>
    </row>
    <row r="3727" s="35" customFormat="1" spans="3:30">
      <c r="C3727" s="38"/>
      <c r="P3727" s="37"/>
      <c r="Q3727" s="38"/>
      <c r="AC3727" s="39"/>
      <c r="AD3727" s="40"/>
    </row>
    <row r="3728" s="35" customFormat="1" spans="3:30">
      <c r="C3728" s="38"/>
      <c r="P3728" s="37"/>
      <c r="Q3728" s="38"/>
      <c r="AC3728" s="39"/>
      <c r="AD3728" s="40"/>
    </row>
    <row r="3729" s="35" customFormat="1" spans="3:30">
      <c r="C3729" s="38"/>
      <c r="P3729" s="37"/>
      <c r="Q3729" s="38"/>
      <c r="AC3729" s="39"/>
      <c r="AD3729" s="40"/>
    </row>
    <row r="3730" s="35" customFormat="1" spans="3:30">
      <c r="C3730" s="38"/>
      <c r="P3730" s="37"/>
      <c r="Q3730" s="38"/>
      <c r="AC3730" s="39"/>
      <c r="AD3730" s="40"/>
    </row>
    <row r="3731" s="35" customFormat="1" spans="3:30">
      <c r="C3731" s="38"/>
      <c r="P3731" s="37"/>
      <c r="Q3731" s="38"/>
      <c r="AC3731" s="39"/>
      <c r="AD3731" s="40"/>
    </row>
    <row r="3732" s="35" customFormat="1" spans="3:30">
      <c r="C3732" s="38"/>
      <c r="P3732" s="37"/>
      <c r="Q3732" s="38"/>
      <c r="AC3732" s="39"/>
      <c r="AD3732" s="40"/>
    </row>
    <row r="3733" s="35" customFormat="1" spans="3:30">
      <c r="C3733" s="38"/>
      <c r="P3733" s="37"/>
      <c r="Q3733" s="38"/>
      <c r="AC3733" s="39"/>
      <c r="AD3733" s="40"/>
    </row>
    <row r="3734" s="35" customFormat="1" spans="3:30">
      <c r="C3734" s="38"/>
      <c r="P3734" s="37"/>
      <c r="Q3734" s="38"/>
      <c r="AC3734" s="39"/>
      <c r="AD3734" s="40"/>
    </row>
    <row r="3735" s="35" customFormat="1" spans="3:30">
      <c r="C3735" s="38"/>
      <c r="P3735" s="37"/>
      <c r="Q3735" s="38"/>
      <c r="AC3735" s="39"/>
      <c r="AD3735" s="40"/>
    </row>
    <row r="3736" s="35" customFormat="1" spans="3:30">
      <c r="C3736" s="38"/>
      <c r="P3736" s="37"/>
      <c r="Q3736" s="38"/>
      <c r="AC3736" s="39"/>
      <c r="AD3736" s="40"/>
    </row>
    <row r="3737" s="35" customFormat="1" spans="3:30">
      <c r="C3737" s="38"/>
      <c r="P3737" s="37"/>
      <c r="Q3737" s="38"/>
      <c r="AC3737" s="39"/>
      <c r="AD3737" s="40"/>
    </row>
    <row r="3738" s="35" customFormat="1" spans="3:30">
      <c r="C3738" s="38"/>
      <c r="P3738" s="37"/>
      <c r="Q3738" s="38"/>
      <c r="AC3738" s="39"/>
      <c r="AD3738" s="40"/>
    </row>
    <row r="3739" s="35" customFormat="1" spans="3:30">
      <c r="C3739" s="38"/>
      <c r="P3739" s="37"/>
      <c r="Q3739" s="38"/>
      <c r="AC3739" s="39"/>
      <c r="AD3739" s="40"/>
    </row>
    <row r="3740" s="35" customFormat="1" spans="3:30">
      <c r="C3740" s="38"/>
      <c r="P3740" s="37"/>
      <c r="Q3740" s="38"/>
      <c r="AC3740" s="39"/>
      <c r="AD3740" s="40"/>
    </row>
    <row r="3741" s="35" customFormat="1" spans="3:30">
      <c r="C3741" s="38"/>
      <c r="P3741" s="37"/>
      <c r="Q3741" s="38"/>
      <c r="AC3741" s="39"/>
      <c r="AD3741" s="40"/>
    </row>
    <row r="3742" s="35" customFormat="1" spans="3:30">
      <c r="C3742" s="38"/>
      <c r="P3742" s="37"/>
      <c r="Q3742" s="38"/>
      <c r="AC3742" s="39"/>
      <c r="AD3742" s="40"/>
    </row>
    <row r="3743" s="35" customFormat="1" spans="3:30">
      <c r="C3743" s="38"/>
      <c r="P3743" s="37"/>
      <c r="Q3743" s="38"/>
      <c r="AC3743" s="39"/>
      <c r="AD3743" s="40"/>
    </row>
    <row r="3744" s="35" customFormat="1" spans="3:30">
      <c r="C3744" s="38"/>
      <c r="P3744" s="37"/>
      <c r="Q3744" s="38"/>
      <c r="AC3744" s="39"/>
      <c r="AD3744" s="40"/>
    </row>
    <row r="3745" s="35" customFormat="1" spans="3:30">
      <c r="C3745" s="38"/>
      <c r="P3745" s="37"/>
      <c r="Q3745" s="38"/>
      <c r="AC3745" s="39"/>
      <c r="AD3745" s="40"/>
    </row>
    <row r="3746" s="35" customFormat="1" spans="3:30">
      <c r="C3746" s="38"/>
      <c r="P3746" s="37"/>
      <c r="Q3746" s="38"/>
      <c r="AC3746" s="39"/>
      <c r="AD3746" s="40"/>
    </row>
    <row r="3747" s="35" customFormat="1" spans="3:30">
      <c r="C3747" s="38"/>
      <c r="P3747" s="37"/>
      <c r="Q3747" s="38"/>
      <c r="AC3747" s="39"/>
      <c r="AD3747" s="40"/>
    </row>
    <row r="3748" s="35" customFormat="1" spans="3:30">
      <c r="C3748" s="38"/>
      <c r="P3748" s="37"/>
      <c r="Q3748" s="38"/>
      <c r="AC3748" s="39"/>
      <c r="AD3748" s="40"/>
    </row>
    <row r="3749" s="35" customFormat="1" spans="3:30">
      <c r="C3749" s="38"/>
      <c r="P3749" s="37"/>
      <c r="Q3749" s="38"/>
      <c r="AC3749" s="39"/>
      <c r="AD3749" s="40"/>
    </row>
    <row r="3750" s="35" customFormat="1" spans="3:30">
      <c r="C3750" s="38"/>
      <c r="P3750" s="37"/>
      <c r="Q3750" s="38"/>
      <c r="AC3750" s="39"/>
      <c r="AD3750" s="40"/>
    </row>
    <row r="3751" s="35" customFormat="1" spans="3:30">
      <c r="C3751" s="38"/>
      <c r="P3751" s="37"/>
      <c r="Q3751" s="38"/>
      <c r="AC3751" s="39"/>
      <c r="AD3751" s="40"/>
    </row>
    <row r="3752" s="35" customFormat="1" spans="3:30">
      <c r="C3752" s="38"/>
      <c r="P3752" s="37"/>
      <c r="Q3752" s="38"/>
      <c r="AC3752" s="39"/>
      <c r="AD3752" s="40"/>
    </row>
    <row r="3753" s="35" customFormat="1" spans="3:30">
      <c r="C3753" s="38"/>
      <c r="P3753" s="37"/>
      <c r="Q3753" s="38"/>
      <c r="AC3753" s="39"/>
      <c r="AD3753" s="40"/>
    </row>
    <row r="3754" s="35" customFormat="1" spans="3:30">
      <c r="C3754" s="38"/>
      <c r="P3754" s="37"/>
      <c r="Q3754" s="38"/>
      <c r="AC3754" s="39"/>
      <c r="AD3754" s="40"/>
    </row>
    <row r="3755" s="35" customFormat="1" spans="3:30">
      <c r="C3755" s="38"/>
      <c r="P3755" s="37"/>
      <c r="Q3755" s="38"/>
      <c r="AC3755" s="39"/>
      <c r="AD3755" s="40"/>
    </row>
    <row r="3756" s="35" customFormat="1" spans="3:30">
      <c r="C3756" s="38"/>
      <c r="P3756" s="37"/>
      <c r="Q3756" s="38"/>
      <c r="AC3756" s="39"/>
      <c r="AD3756" s="40"/>
    </row>
    <row r="3757" s="35" customFormat="1" spans="3:30">
      <c r="C3757" s="38"/>
      <c r="P3757" s="37"/>
      <c r="Q3757" s="38"/>
      <c r="AC3757" s="39"/>
      <c r="AD3757" s="40"/>
    </row>
    <row r="3758" s="35" customFormat="1" spans="3:30">
      <c r="C3758" s="38"/>
      <c r="P3758" s="37"/>
      <c r="Q3758" s="38"/>
      <c r="AC3758" s="39"/>
      <c r="AD3758" s="40"/>
    </row>
    <row r="3759" s="35" customFormat="1" spans="3:30">
      <c r="C3759" s="38"/>
      <c r="P3759" s="37"/>
      <c r="Q3759" s="38"/>
      <c r="AC3759" s="39"/>
      <c r="AD3759" s="40"/>
    </row>
    <row r="3760" s="35" customFormat="1" spans="3:30">
      <c r="C3760" s="38"/>
      <c r="P3760" s="37"/>
      <c r="Q3760" s="38"/>
      <c r="AC3760" s="39"/>
      <c r="AD3760" s="40"/>
    </row>
    <row r="3761" s="35" customFormat="1" spans="3:30">
      <c r="C3761" s="38"/>
      <c r="P3761" s="37"/>
      <c r="Q3761" s="38"/>
      <c r="AC3761" s="39"/>
      <c r="AD3761" s="40"/>
    </row>
    <row r="3762" s="35" customFormat="1" spans="3:30">
      <c r="C3762" s="38"/>
      <c r="P3762" s="37"/>
      <c r="Q3762" s="38"/>
      <c r="AC3762" s="39"/>
      <c r="AD3762" s="40"/>
    </row>
    <row r="3763" s="35" customFormat="1" spans="3:30">
      <c r="C3763" s="38"/>
      <c r="P3763" s="37"/>
      <c r="Q3763" s="38"/>
      <c r="AC3763" s="39"/>
      <c r="AD3763" s="40"/>
    </row>
    <row r="3764" s="35" customFormat="1" spans="3:30">
      <c r="C3764" s="38"/>
      <c r="P3764" s="37"/>
      <c r="Q3764" s="38"/>
      <c r="AC3764" s="39"/>
      <c r="AD3764" s="40"/>
    </row>
    <row r="3765" s="35" customFormat="1" spans="3:30">
      <c r="C3765" s="38"/>
      <c r="P3765" s="37"/>
      <c r="Q3765" s="38"/>
      <c r="AC3765" s="39"/>
      <c r="AD3765" s="40"/>
    </row>
    <row r="3766" s="35" customFormat="1" spans="3:30">
      <c r="C3766" s="38"/>
      <c r="P3766" s="37"/>
      <c r="Q3766" s="38"/>
      <c r="AC3766" s="39"/>
      <c r="AD3766" s="40"/>
    </row>
    <row r="3767" s="35" customFormat="1" spans="3:30">
      <c r="C3767" s="38"/>
      <c r="P3767" s="37"/>
      <c r="Q3767" s="38"/>
      <c r="AC3767" s="39"/>
      <c r="AD3767" s="40"/>
    </row>
    <row r="3768" s="35" customFormat="1" spans="3:30">
      <c r="C3768" s="38"/>
      <c r="P3768" s="37"/>
      <c r="Q3768" s="38"/>
      <c r="AC3768" s="39"/>
      <c r="AD3768" s="40"/>
    </row>
    <row r="3769" s="35" customFormat="1" spans="3:30">
      <c r="C3769" s="38"/>
      <c r="P3769" s="37"/>
      <c r="Q3769" s="38"/>
      <c r="AC3769" s="39"/>
      <c r="AD3769" s="40"/>
    </row>
    <row r="3770" s="35" customFormat="1" spans="3:30">
      <c r="C3770" s="38"/>
      <c r="P3770" s="37"/>
      <c r="Q3770" s="38"/>
      <c r="AC3770" s="39"/>
      <c r="AD3770" s="40"/>
    </row>
    <row r="3771" s="35" customFormat="1" spans="3:30">
      <c r="C3771" s="38"/>
      <c r="P3771" s="37"/>
      <c r="Q3771" s="38"/>
      <c r="AC3771" s="39"/>
      <c r="AD3771" s="40"/>
    </row>
    <row r="3772" s="35" customFormat="1" spans="3:30">
      <c r="C3772" s="38"/>
      <c r="P3772" s="37"/>
      <c r="Q3772" s="38"/>
      <c r="AC3772" s="39"/>
      <c r="AD3772" s="40"/>
    </row>
    <row r="3773" s="35" customFormat="1" spans="3:30">
      <c r="C3773" s="38"/>
      <c r="P3773" s="37"/>
      <c r="Q3773" s="38"/>
      <c r="AC3773" s="39"/>
      <c r="AD3773" s="40"/>
    </row>
    <row r="3774" s="35" customFormat="1" spans="3:30">
      <c r="C3774" s="38"/>
      <c r="P3774" s="37"/>
      <c r="Q3774" s="38"/>
      <c r="AC3774" s="39"/>
      <c r="AD3774" s="40"/>
    </row>
    <row r="3775" s="35" customFormat="1" spans="3:30">
      <c r="C3775" s="38"/>
      <c r="P3775" s="37"/>
      <c r="Q3775" s="38"/>
      <c r="AC3775" s="39"/>
      <c r="AD3775" s="40"/>
    </row>
    <row r="3776" s="35" customFormat="1" spans="3:30">
      <c r="C3776" s="38"/>
      <c r="P3776" s="37"/>
      <c r="Q3776" s="38"/>
      <c r="AC3776" s="39"/>
      <c r="AD3776" s="40"/>
    </row>
    <row r="3777" s="35" customFormat="1" spans="3:30">
      <c r="C3777" s="38"/>
      <c r="P3777" s="37"/>
      <c r="Q3777" s="38"/>
      <c r="AC3777" s="39"/>
      <c r="AD3777" s="40"/>
    </row>
    <row r="3778" s="35" customFormat="1" spans="3:30">
      <c r="C3778" s="38"/>
      <c r="P3778" s="37"/>
      <c r="Q3778" s="38"/>
      <c r="AC3778" s="39"/>
      <c r="AD3778" s="40"/>
    </row>
    <row r="3779" s="35" customFormat="1" spans="3:30">
      <c r="C3779" s="38"/>
      <c r="P3779" s="37"/>
      <c r="Q3779" s="38"/>
      <c r="AC3779" s="39"/>
      <c r="AD3779" s="40"/>
    </row>
    <row r="3780" s="35" customFormat="1" spans="3:30">
      <c r="C3780" s="38"/>
      <c r="P3780" s="37"/>
      <c r="Q3780" s="38"/>
      <c r="AC3780" s="39"/>
      <c r="AD3780" s="40"/>
    </row>
    <row r="3781" s="35" customFormat="1" spans="3:30">
      <c r="C3781" s="38"/>
      <c r="P3781" s="37"/>
      <c r="Q3781" s="38"/>
      <c r="AC3781" s="39"/>
      <c r="AD3781" s="40"/>
    </row>
    <row r="3782" s="35" customFormat="1" spans="3:30">
      <c r="C3782" s="38"/>
      <c r="P3782" s="37"/>
      <c r="Q3782" s="38"/>
      <c r="AC3782" s="39"/>
      <c r="AD3782" s="40"/>
    </row>
    <row r="3783" s="35" customFormat="1" spans="3:30">
      <c r="C3783" s="38"/>
      <c r="P3783" s="37"/>
      <c r="Q3783" s="38"/>
      <c r="AC3783" s="39"/>
      <c r="AD3783" s="40"/>
    </row>
    <row r="3784" s="35" customFormat="1" spans="3:30">
      <c r="C3784" s="38"/>
      <c r="P3784" s="37"/>
      <c r="Q3784" s="38"/>
      <c r="AC3784" s="39"/>
      <c r="AD3784" s="40"/>
    </row>
    <row r="3785" s="35" customFormat="1" spans="3:30">
      <c r="C3785" s="38"/>
      <c r="P3785" s="37"/>
      <c r="Q3785" s="38"/>
      <c r="AC3785" s="39"/>
      <c r="AD3785" s="40"/>
    </row>
    <row r="3786" s="35" customFormat="1" spans="3:30">
      <c r="C3786" s="38"/>
      <c r="P3786" s="37"/>
      <c r="Q3786" s="38"/>
      <c r="AC3786" s="39"/>
      <c r="AD3786" s="40"/>
    </row>
    <row r="3787" s="35" customFormat="1" spans="3:30">
      <c r="C3787" s="38"/>
      <c r="P3787" s="37"/>
      <c r="Q3787" s="38"/>
      <c r="AC3787" s="39"/>
      <c r="AD3787" s="40"/>
    </row>
    <row r="3788" s="35" customFormat="1" spans="3:30">
      <c r="C3788" s="38"/>
      <c r="P3788" s="37"/>
      <c r="Q3788" s="38"/>
      <c r="AC3788" s="39"/>
      <c r="AD3788" s="40"/>
    </row>
    <row r="3789" s="35" customFormat="1" spans="3:30">
      <c r="C3789" s="38"/>
      <c r="P3789" s="37"/>
      <c r="Q3789" s="38"/>
      <c r="AC3789" s="39"/>
      <c r="AD3789" s="40"/>
    </row>
    <row r="3790" s="35" customFormat="1" spans="3:30">
      <c r="C3790" s="38"/>
      <c r="P3790" s="37"/>
      <c r="Q3790" s="38"/>
      <c r="AC3790" s="39"/>
      <c r="AD3790" s="40"/>
    </row>
    <row r="3791" s="35" customFormat="1" spans="3:30">
      <c r="C3791" s="38"/>
      <c r="P3791" s="37"/>
      <c r="Q3791" s="38"/>
      <c r="AC3791" s="39"/>
      <c r="AD3791" s="40"/>
    </row>
    <row r="3792" s="35" customFormat="1" spans="3:30">
      <c r="C3792" s="38"/>
      <c r="P3792" s="37"/>
      <c r="Q3792" s="38"/>
      <c r="AC3792" s="39"/>
      <c r="AD3792" s="40"/>
    </row>
    <row r="3793" s="35" customFormat="1" spans="3:30">
      <c r="C3793" s="38"/>
      <c r="P3793" s="37"/>
      <c r="Q3793" s="38"/>
      <c r="AC3793" s="39"/>
      <c r="AD3793" s="40"/>
    </row>
    <row r="3794" s="35" customFormat="1" spans="3:30">
      <c r="C3794" s="38"/>
      <c r="P3794" s="37"/>
      <c r="Q3794" s="38"/>
      <c r="AC3794" s="39"/>
      <c r="AD3794" s="40"/>
    </row>
    <row r="3795" s="35" customFormat="1" spans="3:30">
      <c r="C3795" s="38"/>
      <c r="P3795" s="37"/>
      <c r="Q3795" s="38"/>
      <c r="AC3795" s="39"/>
      <c r="AD3795" s="40"/>
    </row>
    <row r="3796" s="35" customFormat="1" spans="3:30">
      <c r="C3796" s="38"/>
      <c r="P3796" s="37"/>
      <c r="Q3796" s="38"/>
      <c r="AC3796" s="39"/>
      <c r="AD3796" s="40"/>
    </row>
    <row r="3797" s="35" customFormat="1" spans="3:30">
      <c r="C3797" s="38"/>
      <c r="P3797" s="37"/>
      <c r="Q3797" s="38"/>
      <c r="AC3797" s="39"/>
      <c r="AD3797" s="40"/>
    </row>
    <row r="3798" s="35" customFormat="1" spans="3:30">
      <c r="C3798" s="38"/>
      <c r="P3798" s="37"/>
      <c r="Q3798" s="38"/>
      <c r="AC3798" s="39"/>
      <c r="AD3798" s="40"/>
    </row>
    <row r="3799" s="35" customFormat="1" spans="3:30">
      <c r="C3799" s="38"/>
      <c r="P3799" s="37"/>
      <c r="Q3799" s="38"/>
      <c r="AC3799" s="39"/>
      <c r="AD3799" s="40"/>
    </row>
    <row r="3800" s="35" customFormat="1" spans="3:30">
      <c r="C3800" s="38"/>
      <c r="P3800" s="37"/>
      <c r="Q3800" s="38"/>
      <c r="AC3800" s="39"/>
      <c r="AD3800" s="40"/>
    </row>
    <row r="3801" s="35" customFormat="1" spans="3:30">
      <c r="C3801" s="38"/>
      <c r="P3801" s="37"/>
      <c r="Q3801" s="38"/>
      <c r="AC3801" s="39"/>
      <c r="AD3801" s="40"/>
    </row>
    <row r="3802" s="35" customFormat="1" spans="3:30">
      <c r="C3802" s="38"/>
      <c r="P3802" s="37"/>
      <c r="Q3802" s="38"/>
      <c r="AC3802" s="39"/>
      <c r="AD3802" s="40"/>
    </row>
    <row r="3803" s="35" customFormat="1" spans="3:30">
      <c r="C3803" s="38"/>
      <c r="P3803" s="37"/>
      <c r="Q3803" s="38"/>
      <c r="AC3803" s="39"/>
      <c r="AD3803" s="40"/>
    </row>
    <row r="3804" s="35" customFormat="1" spans="3:30">
      <c r="C3804" s="38"/>
      <c r="P3804" s="37"/>
      <c r="Q3804" s="38"/>
      <c r="AC3804" s="39"/>
      <c r="AD3804" s="40"/>
    </row>
    <row r="3805" s="35" customFormat="1" spans="3:30">
      <c r="C3805" s="38"/>
      <c r="P3805" s="37"/>
      <c r="Q3805" s="38"/>
      <c r="AC3805" s="39"/>
      <c r="AD3805" s="40"/>
    </row>
    <row r="3806" s="35" customFormat="1" spans="3:30">
      <c r="C3806" s="38"/>
      <c r="P3806" s="37"/>
      <c r="Q3806" s="38"/>
      <c r="AC3806" s="39"/>
      <c r="AD3806" s="40"/>
    </row>
    <row r="3807" s="35" customFormat="1" spans="3:30">
      <c r="C3807" s="38"/>
      <c r="P3807" s="37"/>
      <c r="Q3807" s="38"/>
      <c r="AC3807" s="39"/>
      <c r="AD3807" s="40"/>
    </row>
    <row r="3808" s="35" customFormat="1" spans="3:30">
      <c r="C3808" s="38"/>
      <c r="P3808" s="37"/>
      <c r="Q3808" s="38"/>
      <c r="AC3808" s="39"/>
      <c r="AD3808" s="40"/>
    </row>
    <row r="3809" s="35" customFormat="1" spans="3:30">
      <c r="C3809" s="38"/>
      <c r="P3809" s="37"/>
      <c r="Q3809" s="38"/>
      <c r="AC3809" s="39"/>
      <c r="AD3809" s="40"/>
    </row>
    <row r="3810" s="35" customFormat="1" spans="3:30">
      <c r="C3810" s="38"/>
      <c r="P3810" s="37"/>
      <c r="Q3810" s="38"/>
      <c r="AC3810" s="39"/>
      <c r="AD3810" s="40"/>
    </row>
    <row r="3811" s="35" customFormat="1" spans="3:30">
      <c r="C3811" s="38"/>
      <c r="P3811" s="37"/>
      <c r="Q3811" s="38"/>
      <c r="AC3811" s="39"/>
      <c r="AD3811" s="40"/>
    </row>
    <row r="3812" s="35" customFormat="1" spans="3:30">
      <c r="C3812" s="38"/>
      <c r="P3812" s="37"/>
      <c r="Q3812" s="38"/>
      <c r="AC3812" s="39"/>
      <c r="AD3812" s="40"/>
    </row>
    <row r="3813" s="35" customFormat="1" spans="3:30">
      <c r="C3813" s="38"/>
      <c r="P3813" s="37"/>
      <c r="Q3813" s="38"/>
      <c r="AC3813" s="39"/>
      <c r="AD3813" s="40"/>
    </row>
    <row r="3814" s="35" customFormat="1" spans="3:30">
      <c r="C3814" s="38"/>
      <c r="P3814" s="37"/>
      <c r="Q3814" s="38"/>
      <c r="AC3814" s="39"/>
      <c r="AD3814" s="40"/>
    </row>
    <row r="3815" s="35" customFormat="1" spans="3:30">
      <c r="C3815" s="38"/>
      <c r="P3815" s="37"/>
      <c r="Q3815" s="38"/>
      <c r="AC3815" s="39"/>
      <c r="AD3815" s="40"/>
    </row>
    <row r="3816" s="35" customFormat="1" spans="3:30">
      <c r="C3816" s="38"/>
      <c r="P3816" s="37"/>
      <c r="Q3816" s="38"/>
      <c r="AC3816" s="39"/>
      <c r="AD3816" s="40"/>
    </row>
    <row r="3817" s="35" customFormat="1" spans="3:30">
      <c r="C3817" s="38"/>
      <c r="P3817" s="37"/>
      <c r="Q3817" s="38"/>
      <c r="AC3817" s="39"/>
      <c r="AD3817" s="40"/>
    </row>
    <row r="3818" s="35" customFormat="1" spans="3:30">
      <c r="C3818" s="38"/>
      <c r="P3818" s="37"/>
      <c r="Q3818" s="38"/>
      <c r="AC3818" s="39"/>
      <c r="AD3818" s="40"/>
    </row>
    <row r="3819" s="35" customFormat="1" spans="3:30">
      <c r="C3819" s="38"/>
      <c r="P3819" s="37"/>
      <c r="Q3819" s="38"/>
      <c r="AC3819" s="39"/>
      <c r="AD3819" s="40"/>
    </row>
    <row r="3820" s="35" customFormat="1" spans="3:30">
      <c r="C3820" s="38"/>
      <c r="P3820" s="37"/>
      <c r="Q3820" s="38"/>
      <c r="AC3820" s="39"/>
      <c r="AD3820" s="40"/>
    </row>
    <row r="3821" s="35" customFormat="1" spans="3:30">
      <c r="C3821" s="38"/>
      <c r="P3821" s="37"/>
      <c r="Q3821" s="38"/>
      <c r="AC3821" s="39"/>
      <c r="AD3821" s="40"/>
    </row>
    <row r="3822" s="35" customFormat="1" spans="3:30">
      <c r="C3822" s="38"/>
      <c r="P3822" s="37"/>
      <c r="Q3822" s="38"/>
      <c r="AC3822" s="39"/>
      <c r="AD3822" s="40"/>
    </row>
    <row r="3823" s="35" customFormat="1" spans="3:30">
      <c r="C3823" s="38"/>
      <c r="P3823" s="37"/>
      <c r="Q3823" s="38"/>
      <c r="AC3823" s="39"/>
      <c r="AD3823" s="40"/>
    </row>
    <row r="3824" s="35" customFormat="1" spans="3:30">
      <c r="C3824" s="38"/>
      <c r="P3824" s="37"/>
      <c r="Q3824" s="38"/>
      <c r="AC3824" s="39"/>
      <c r="AD3824" s="40"/>
    </row>
    <row r="3825" s="35" customFormat="1" spans="3:30">
      <c r="C3825" s="38"/>
      <c r="P3825" s="37"/>
      <c r="Q3825" s="38"/>
      <c r="AC3825" s="39"/>
      <c r="AD3825" s="40"/>
    </row>
    <row r="3826" s="35" customFormat="1" spans="3:30">
      <c r="C3826" s="38"/>
      <c r="P3826" s="37"/>
      <c r="Q3826" s="38"/>
      <c r="AC3826" s="39"/>
      <c r="AD3826" s="40"/>
    </row>
    <row r="3827" s="35" customFormat="1" spans="3:30">
      <c r="C3827" s="38"/>
      <c r="P3827" s="37"/>
      <c r="Q3827" s="38"/>
      <c r="AC3827" s="39"/>
      <c r="AD3827" s="40"/>
    </row>
    <row r="3828" s="35" customFormat="1" spans="3:30">
      <c r="C3828" s="38"/>
      <c r="P3828" s="37"/>
      <c r="Q3828" s="38"/>
      <c r="AC3828" s="39"/>
      <c r="AD3828" s="40"/>
    </row>
    <row r="3829" s="35" customFormat="1" spans="3:30">
      <c r="C3829" s="38"/>
      <c r="P3829" s="37"/>
      <c r="Q3829" s="38"/>
      <c r="AC3829" s="39"/>
      <c r="AD3829" s="40"/>
    </row>
    <row r="3830" s="35" customFormat="1" spans="3:30">
      <c r="C3830" s="38"/>
      <c r="P3830" s="37"/>
      <c r="Q3830" s="38"/>
      <c r="AC3830" s="39"/>
      <c r="AD3830" s="40"/>
    </row>
    <row r="3831" s="35" customFormat="1" spans="3:30">
      <c r="C3831" s="38"/>
      <c r="P3831" s="37"/>
      <c r="Q3831" s="38"/>
      <c r="AC3831" s="39"/>
      <c r="AD3831" s="40"/>
    </row>
    <row r="3832" s="35" customFormat="1" spans="3:30">
      <c r="C3832" s="38"/>
      <c r="P3832" s="37"/>
      <c r="Q3832" s="38"/>
      <c r="AC3832" s="39"/>
      <c r="AD3832" s="40"/>
    </row>
    <row r="3833" s="35" customFormat="1" spans="3:30">
      <c r="C3833" s="38"/>
      <c r="P3833" s="37"/>
      <c r="Q3833" s="38"/>
      <c r="AC3833" s="39"/>
      <c r="AD3833" s="40"/>
    </row>
    <row r="3834" s="35" customFormat="1" spans="3:30">
      <c r="C3834" s="38"/>
      <c r="P3834" s="37"/>
      <c r="Q3834" s="38"/>
      <c r="AC3834" s="39"/>
      <c r="AD3834" s="40"/>
    </row>
    <row r="3835" s="35" customFormat="1" spans="3:30">
      <c r="C3835" s="38"/>
      <c r="P3835" s="37"/>
      <c r="Q3835" s="38"/>
      <c r="AC3835" s="39"/>
      <c r="AD3835" s="40"/>
    </row>
    <row r="3836" s="35" customFormat="1" spans="3:30">
      <c r="C3836" s="38"/>
      <c r="P3836" s="37"/>
      <c r="Q3836" s="38"/>
      <c r="AC3836" s="39"/>
      <c r="AD3836" s="40"/>
    </row>
    <row r="3837" s="35" customFormat="1" spans="3:30">
      <c r="C3837" s="38"/>
      <c r="P3837" s="37"/>
      <c r="Q3837" s="38"/>
      <c r="AC3837" s="39"/>
      <c r="AD3837" s="40"/>
    </row>
    <row r="3838" s="35" customFormat="1" spans="3:30">
      <c r="C3838" s="38"/>
      <c r="P3838" s="37"/>
      <c r="Q3838" s="38"/>
      <c r="AC3838" s="39"/>
      <c r="AD3838" s="40"/>
    </row>
    <row r="3839" s="35" customFormat="1" spans="3:30">
      <c r="C3839" s="38"/>
      <c r="P3839" s="37"/>
      <c r="Q3839" s="38"/>
      <c r="AC3839" s="39"/>
      <c r="AD3839" s="40"/>
    </row>
    <row r="3840" s="35" customFormat="1" spans="3:30">
      <c r="C3840" s="38"/>
      <c r="P3840" s="37"/>
      <c r="Q3840" s="38"/>
      <c r="AC3840" s="39"/>
      <c r="AD3840" s="40"/>
    </row>
    <row r="3841" s="35" customFormat="1" spans="3:30">
      <c r="C3841" s="38"/>
      <c r="P3841" s="37"/>
      <c r="Q3841" s="38"/>
      <c r="AC3841" s="39"/>
      <c r="AD3841" s="40"/>
    </row>
    <row r="3842" s="35" customFormat="1" spans="3:30">
      <c r="C3842" s="38"/>
      <c r="P3842" s="37"/>
      <c r="Q3842" s="38"/>
      <c r="AC3842" s="39"/>
      <c r="AD3842" s="40"/>
    </row>
    <row r="3843" s="35" customFormat="1" spans="3:30">
      <c r="C3843" s="38"/>
      <c r="P3843" s="37"/>
      <c r="Q3843" s="38"/>
      <c r="AC3843" s="39"/>
      <c r="AD3843" s="40"/>
    </row>
    <row r="3844" s="35" customFormat="1" spans="3:30">
      <c r="C3844" s="38"/>
      <c r="P3844" s="37"/>
      <c r="Q3844" s="38"/>
      <c r="AC3844" s="39"/>
      <c r="AD3844" s="40"/>
    </row>
    <row r="3845" s="35" customFormat="1" spans="3:30">
      <c r="C3845" s="38"/>
      <c r="P3845" s="37"/>
      <c r="Q3845" s="38"/>
      <c r="AC3845" s="39"/>
      <c r="AD3845" s="40"/>
    </row>
    <row r="3846" s="35" customFormat="1" spans="3:30">
      <c r="C3846" s="38"/>
      <c r="P3846" s="37"/>
      <c r="Q3846" s="38"/>
      <c r="AC3846" s="39"/>
      <c r="AD3846" s="40"/>
    </row>
    <row r="3847" s="35" customFormat="1" spans="3:30">
      <c r="C3847" s="38"/>
      <c r="P3847" s="37"/>
      <c r="Q3847" s="38"/>
      <c r="AC3847" s="39"/>
      <c r="AD3847" s="40"/>
    </row>
    <row r="3848" s="35" customFormat="1" spans="3:30">
      <c r="C3848" s="38"/>
      <c r="P3848" s="37"/>
      <c r="Q3848" s="38"/>
      <c r="AC3848" s="39"/>
      <c r="AD3848" s="40"/>
    </row>
    <row r="3849" s="35" customFormat="1" spans="3:30">
      <c r="C3849" s="38"/>
      <c r="P3849" s="37"/>
      <c r="Q3849" s="38"/>
      <c r="AC3849" s="39"/>
      <c r="AD3849" s="40"/>
    </row>
    <row r="3850" s="35" customFormat="1" spans="3:30">
      <c r="C3850" s="38"/>
      <c r="P3850" s="37"/>
      <c r="Q3850" s="38"/>
      <c r="AC3850" s="39"/>
      <c r="AD3850" s="40"/>
    </row>
    <row r="3851" s="35" customFormat="1" spans="3:30">
      <c r="C3851" s="38"/>
      <c r="P3851" s="37"/>
      <c r="Q3851" s="38"/>
      <c r="AC3851" s="39"/>
      <c r="AD3851" s="40"/>
    </row>
    <row r="3852" s="35" customFormat="1" spans="3:30">
      <c r="C3852" s="38"/>
      <c r="P3852" s="37"/>
      <c r="Q3852" s="38"/>
      <c r="AC3852" s="39"/>
      <c r="AD3852" s="40"/>
    </row>
    <row r="3853" s="35" customFormat="1" spans="3:30">
      <c r="C3853" s="38"/>
      <c r="P3853" s="37"/>
      <c r="Q3853" s="38"/>
      <c r="AC3853" s="39"/>
      <c r="AD3853" s="40"/>
    </row>
    <row r="3854" s="35" customFormat="1" spans="3:30">
      <c r="C3854" s="38"/>
      <c r="P3854" s="37"/>
      <c r="Q3854" s="38"/>
      <c r="AC3854" s="39"/>
      <c r="AD3854" s="40"/>
    </row>
    <row r="3855" s="35" customFormat="1" spans="3:30">
      <c r="C3855" s="38"/>
      <c r="P3855" s="37"/>
      <c r="Q3855" s="38"/>
      <c r="AC3855" s="39"/>
      <c r="AD3855" s="40"/>
    </row>
    <row r="3856" s="35" customFormat="1" spans="3:30">
      <c r="C3856" s="38"/>
      <c r="P3856" s="37"/>
      <c r="Q3856" s="38"/>
      <c r="AC3856" s="39"/>
      <c r="AD3856" s="40"/>
    </row>
    <row r="3857" s="35" customFormat="1" spans="3:30">
      <c r="C3857" s="38"/>
      <c r="P3857" s="37"/>
      <c r="Q3857" s="38"/>
      <c r="AC3857" s="39"/>
      <c r="AD3857" s="40"/>
    </row>
    <row r="3858" s="35" customFormat="1" spans="3:30">
      <c r="C3858" s="38"/>
      <c r="P3858" s="37"/>
      <c r="Q3858" s="38"/>
      <c r="AC3858" s="39"/>
      <c r="AD3858" s="40"/>
    </row>
    <row r="3859" s="35" customFormat="1" spans="3:30">
      <c r="C3859" s="38"/>
      <c r="P3859" s="37"/>
      <c r="Q3859" s="38"/>
      <c r="AC3859" s="39"/>
      <c r="AD3859" s="40"/>
    </row>
    <row r="3860" s="35" customFormat="1" spans="3:30">
      <c r="C3860" s="38"/>
      <c r="P3860" s="37"/>
      <c r="Q3860" s="38"/>
      <c r="AC3860" s="39"/>
      <c r="AD3860" s="40"/>
    </row>
    <row r="3861" s="35" customFormat="1" spans="3:30">
      <c r="C3861" s="38"/>
      <c r="P3861" s="37"/>
      <c r="Q3861" s="38"/>
      <c r="AC3861" s="39"/>
      <c r="AD3861" s="40"/>
    </row>
    <row r="3862" s="35" customFormat="1" spans="3:30">
      <c r="C3862" s="38"/>
      <c r="P3862" s="37"/>
      <c r="Q3862" s="38"/>
      <c r="AC3862" s="39"/>
      <c r="AD3862" s="40"/>
    </row>
    <row r="3863" s="35" customFormat="1" spans="3:30">
      <c r="C3863" s="38"/>
      <c r="P3863" s="37"/>
      <c r="Q3863" s="38"/>
      <c r="AC3863" s="39"/>
      <c r="AD3863" s="40"/>
    </row>
    <row r="3864" s="35" customFormat="1" spans="3:30">
      <c r="C3864" s="38"/>
      <c r="P3864" s="37"/>
      <c r="Q3864" s="38"/>
      <c r="AC3864" s="39"/>
      <c r="AD3864" s="40"/>
    </row>
    <row r="3865" s="35" customFormat="1" spans="3:30">
      <c r="C3865" s="38"/>
      <c r="P3865" s="37"/>
      <c r="Q3865" s="38"/>
      <c r="AC3865" s="39"/>
      <c r="AD3865" s="40"/>
    </row>
    <row r="3866" s="35" customFormat="1" spans="3:30">
      <c r="C3866" s="38"/>
      <c r="P3866" s="37"/>
      <c r="Q3866" s="38"/>
      <c r="AC3866" s="39"/>
      <c r="AD3866" s="40"/>
    </row>
    <row r="3867" s="35" customFormat="1" spans="3:30">
      <c r="C3867" s="38"/>
      <c r="P3867" s="37"/>
      <c r="Q3867" s="38"/>
      <c r="AC3867" s="39"/>
      <c r="AD3867" s="40"/>
    </row>
    <row r="3868" s="35" customFormat="1" spans="3:30">
      <c r="C3868" s="38"/>
      <c r="P3868" s="37"/>
      <c r="Q3868" s="38"/>
      <c r="AC3868" s="39"/>
      <c r="AD3868" s="40"/>
    </row>
    <row r="3869" s="35" customFormat="1" spans="3:30">
      <c r="C3869" s="38"/>
      <c r="P3869" s="37"/>
      <c r="Q3869" s="38"/>
      <c r="AC3869" s="39"/>
      <c r="AD3869" s="40"/>
    </row>
    <row r="3870" s="35" customFormat="1" spans="3:30">
      <c r="C3870" s="38"/>
      <c r="P3870" s="37"/>
      <c r="Q3870" s="38"/>
      <c r="AC3870" s="39"/>
      <c r="AD3870" s="40"/>
    </row>
    <row r="3871" s="35" customFormat="1" spans="3:30">
      <c r="C3871" s="38"/>
      <c r="P3871" s="37"/>
      <c r="Q3871" s="38"/>
      <c r="AC3871" s="39"/>
      <c r="AD3871" s="40"/>
    </row>
    <row r="3872" s="35" customFormat="1" spans="3:30">
      <c r="C3872" s="38"/>
      <c r="P3872" s="37"/>
      <c r="Q3872" s="38"/>
      <c r="AC3872" s="39"/>
      <c r="AD3872" s="40"/>
    </row>
    <row r="3873" s="35" customFormat="1" spans="3:30">
      <c r="C3873" s="38"/>
      <c r="P3873" s="37"/>
      <c r="Q3873" s="38"/>
      <c r="AC3873" s="39"/>
      <c r="AD3873" s="40"/>
    </row>
    <row r="3874" s="35" customFormat="1" spans="3:30">
      <c r="C3874" s="38"/>
      <c r="P3874" s="37"/>
      <c r="Q3874" s="38"/>
      <c r="AC3874" s="39"/>
      <c r="AD3874" s="40"/>
    </row>
    <row r="3875" s="35" customFormat="1" spans="3:30">
      <c r="C3875" s="38"/>
      <c r="P3875" s="37"/>
      <c r="Q3875" s="38"/>
      <c r="AC3875" s="39"/>
      <c r="AD3875" s="40"/>
    </row>
    <row r="3876" s="35" customFormat="1" spans="3:30">
      <c r="C3876" s="38"/>
      <c r="P3876" s="37"/>
      <c r="Q3876" s="38"/>
      <c r="AC3876" s="39"/>
      <c r="AD3876" s="40"/>
    </row>
    <row r="3877" s="35" customFormat="1" spans="3:30">
      <c r="C3877" s="38"/>
      <c r="P3877" s="37"/>
      <c r="Q3877" s="38"/>
      <c r="AC3877" s="39"/>
      <c r="AD3877" s="40"/>
    </row>
    <row r="3878" s="35" customFormat="1" spans="3:30">
      <c r="C3878" s="38"/>
      <c r="P3878" s="37"/>
      <c r="Q3878" s="38"/>
      <c r="AC3878" s="39"/>
      <c r="AD3878" s="40"/>
    </row>
    <row r="3879" s="35" customFormat="1" spans="3:30">
      <c r="C3879" s="38"/>
      <c r="P3879" s="37"/>
      <c r="Q3879" s="38"/>
      <c r="AC3879" s="39"/>
      <c r="AD3879" s="40"/>
    </row>
    <row r="3880" s="35" customFormat="1" spans="3:30">
      <c r="C3880" s="38"/>
      <c r="P3880" s="37"/>
      <c r="Q3880" s="38"/>
      <c r="AC3880" s="39"/>
      <c r="AD3880" s="40"/>
    </row>
    <row r="3881" s="35" customFormat="1" spans="3:30">
      <c r="C3881" s="38"/>
      <c r="P3881" s="37"/>
      <c r="Q3881" s="38"/>
      <c r="AC3881" s="39"/>
      <c r="AD3881" s="40"/>
    </row>
    <row r="3882" s="35" customFormat="1" spans="3:30">
      <c r="C3882" s="38"/>
      <c r="P3882" s="37"/>
      <c r="Q3882" s="38"/>
      <c r="AC3882" s="39"/>
      <c r="AD3882" s="40"/>
    </row>
    <row r="3883" s="35" customFormat="1" spans="3:30">
      <c r="C3883" s="38"/>
      <c r="P3883" s="37"/>
      <c r="Q3883" s="38"/>
      <c r="AC3883" s="39"/>
      <c r="AD3883" s="40"/>
    </row>
    <row r="3884" s="35" customFormat="1" spans="3:30">
      <c r="C3884" s="38"/>
      <c r="P3884" s="37"/>
      <c r="Q3884" s="38"/>
      <c r="AC3884" s="39"/>
      <c r="AD3884" s="40"/>
    </row>
    <row r="3885" s="35" customFormat="1" spans="3:30">
      <c r="C3885" s="38"/>
      <c r="P3885" s="37"/>
      <c r="Q3885" s="38"/>
      <c r="AC3885" s="39"/>
      <c r="AD3885" s="40"/>
    </row>
    <row r="3886" s="35" customFormat="1" spans="3:30">
      <c r="C3886" s="38"/>
      <c r="P3886" s="37"/>
      <c r="Q3886" s="38"/>
      <c r="AC3886" s="39"/>
      <c r="AD3886" s="40"/>
    </row>
    <row r="3887" s="35" customFormat="1" spans="3:30">
      <c r="C3887" s="38"/>
      <c r="P3887" s="37"/>
      <c r="Q3887" s="38"/>
      <c r="AC3887" s="39"/>
      <c r="AD3887" s="40"/>
    </row>
    <row r="3888" s="35" customFormat="1" spans="3:30">
      <c r="C3888" s="38"/>
      <c r="P3888" s="37"/>
      <c r="Q3888" s="38"/>
      <c r="AC3888" s="39"/>
      <c r="AD3888" s="40"/>
    </row>
    <row r="3889" s="35" customFormat="1" spans="3:30">
      <c r="C3889" s="38"/>
      <c r="P3889" s="37"/>
      <c r="Q3889" s="38"/>
      <c r="AC3889" s="39"/>
      <c r="AD3889" s="40"/>
    </row>
    <row r="3890" s="35" customFormat="1" spans="3:30">
      <c r="C3890" s="38"/>
      <c r="P3890" s="37"/>
      <c r="Q3890" s="38"/>
      <c r="AC3890" s="39"/>
      <c r="AD3890" s="40"/>
    </row>
    <row r="3891" s="35" customFormat="1" spans="3:30">
      <c r="C3891" s="38"/>
      <c r="P3891" s="37"/>
      <c r="Q3891" s="38"/>
      <c r="AC3891" s="39"/>
      <c r="AD3891" s="40"/>
    </row>
    <row r="3892" s="35" customFormat="1" spans="3:30">
      <c r="C3892" s="38"/>
      <c r="P3892" s="37"/>
      <c r="Q3892" s="38"/>
      <c r="AC3892" s="39"/>
      <c r="AD3892" s="40"/>
    </row>
    <row r="3893" s="35" customFormat="1" spans="3:30">
      <c r="C3893" s="38"/>
      <c r="P3893" s="37"/>
      <c r="Q3893" s="38"/>
      <c r="AC3893" s="39"/>
      <c r="AD3893" s="40"/>
    </row>
    <row r="3894" s="35" customFormat="1" spans="3:30">
      <c r="C3894" s="38"/>
      <c r="P3894" s="37"/>
      <c r="Q3894" s="38"/>
      <c r="AC3894" s="39"/>
      <c r="AD3894" s="40"/>
    </row>
    <row r="3895" s="35" customFormat="1" spans="3:30">
      <c r="C3895" s="38"/>
      <c r="P3895" s="37"/>
      <c r="Q3895" s="38"/>
      <c r="AC3895" s="39"/>
      <c r="AD3895" s="40"/>
    </row>
    <row r="3896" s="35" customFormat="1" spans="3:30">
      <c r="C3896" s="38"/>
      <c r="P3896" s="37"/>
      <c r="Q3896" s="38"/>
      <c r="AC3896" s="39"/>
      <c r="AD3896" s="40"/>
    </row>
    <row r="3897" s="35" customFormat="1" spans="3:30">
      <c r="C3897" s="38"/>
      <c r="P3897" s="37"/>
      <c r="Q3897" s="38"/>
      <c r="AC3897" s="39"/>
      <c r="AD3897" s="40"/>
    </row>
    <row r="3898" s="35" customFormat="1" spans="3:30">
      <c r="C3898" s="38"/>
      <c r="P3898" s="37"/>
      <c r="Q3898" s="38"/>
      <c r="AC3898" s="39"/>
      <c r="AD3898" s="40"/>
    </row>
    <row r="3899" s="35" customFormat="1" spans="3:30">
      <c r="C3899" s="38"/>
      <c r="P3899" s="37"/>
      <c r="Q3899" s="38"/>
      <c r="AC3899" s="39"/>
      <c r="AD3899" s="40"/>
    </row>
    <row r="3900" s="35" customFormat="1" spans="3:30">
      <c r="C3900" s="38"/>
      <c r="P3900" s="37"/>
      <c r="Q3900" s="38"/>
      <c r="AC3900" s="39"/>
      <c r="AD3900" s="40"/>
    </row>
    <row r="3901" s="35" customFormat="1" spans="3:30">
      <c r="C3901" s="38"/>
      <c r="P3901" s="37"/>
      <c r="Q3901" s="38"/>
      <c r="AC3901" s="39"/>
      <c r="AD3901" s="40"/>
    </row>
    <row r="3902" s="35" customFormat="1" spans="3:30">
      <c r="C3902" s="38"/>
      <c r="P3902" s="37"/>
      <c r="Q3902" s="38"/>
      <c r="AC3902" s="39"/>
      <c r="AD3902" s="40"/>
    </row>
    <row r="3903" s="35" customFormat="1" spans="3:30">
      <c r="C3903" s="38"/>
      <c r="P3903" s="37"/>
      <c r="Q3903" s="38"/>
      <c r="AC3903" s="39"/>
      <c r="AD3903" s="40"/>
    </row>
    <row r="3904" s="35" customFormat="1" spans="3:30">
      <c r="C3904" s="38"/>
      <c r="P3904" s="37"/>
      <c r="Q3904" s="38"/>
      <c r="AC3904" s="39"/>
      <c r="AD3904" s="40"/>
    </row>
    <row r="3905" s="35" customFormat="1" spans="3:30">
      <c r="C3905" s="38"/>
      <c r="P3905" s="37"/>
      <c r="Q3905" s="38"/>
      <c r="AC3905" s="39"/>
      <c r="AD3905" s="40"/>
    </row>
    <row r="3906" s="35" customFormat="1" spans="3:30">
      <c r="C3906" s="38"/>
      <c r="P3906" s="37"/>
      <c r="Q3906" s="38"/>
      <c r="AC3906" s="39"/>
      <c r="AD3906" s="40"/>
    </row>
    <row r="3907" s="35" customFormat="1" spans="3:30">
      <c r="C3907" s="38"/>
      <c r="P3907" s="37"/>
      <c r="Q3907" s="38"/>
      <c r="AC3907" s="39"/>
      <c r="AD3907" s="40"/>
    </row>
    <row r="3908" s="35" customFormat="1" spans="3:30">
      <c r="C3908" s="38"/>
      <c r="P3908" s="37"/>
      <c r="Q3908" s="38"/>
      <c r="AC3908" s="39"/>
      <c r="AD3908" s="40"/>
    </row>
    <row r="3909" s="35" customFormat="1" spans="3:30">
      <c r="C3909" s="38"/>
      <c r="P3909" s="37"/>
      <c r="Q3909" s="38"/>
      <c r="AC3909" s="39"/>
      <c r="AD3909" s="40"/>
    </row>
    <row r="3910" s="35" customFormat="1" spans="3:30">
      <c r="C3910" s="38"/>
      <c r="P3910" s="37"/>
      <c r="Q3910" s="38"/>
      <c r="AC3910" s="39"/>
      <c r="AD3910" s="40"/>
    </row>
    <row r="3911" s="35" customFormat="1" spans="3:30">
      <c r="C3911" s="38"/>
      <c r="P3911" s="37"/>
      <c r="Q3911" s="38"/>
      <c r="AC3911" s="39"/>
      <c r="AD3911" s="40"/>
    </row>
    <row r="3912" s="35" customFormat="1" spans="3:30">
      <c r="C3912" s="38"/>
      <c r="P3912" s="37"/>
      <c r="Q3912" s="38"/>
      <c r="AC3912" s="39"/>
      <c r="AD3912" s="40"/>
    </row>
    <row r="3913" s="35" customFormat="1" spans="3:30">
      <c r="C3913" s="38"/>
      <c r="P3913" s="37"/>
      <c r="Q3913" s="38"/>
      <c r="AC3913" s="39"/>
      <c r="AD3913" s="40"/>
    </row>
    <row r="3914" s="35" customFormat="1" spans="3:30">
      <c r="C3914" s="38"/>
      <c r="P3914" s="37"/>
      <c r="Q3914" s="38"/>
      <c r="AC3914" s="39"/>
      <c r="AD3914" s="40"/>
    </row>
    <row r="3915" s="35" customFormat="1" spans="3:30">
      <c r="C3915" s="38"/>
      <c r="P3915" s="37"/>
      <c r="Q3915" s="38"/>
      <c r="AC3915" s="39"/>
      <c r="AD3915" s="40"/>
    </row>
    <row r="3916" s="35" customFormat="1" spans="3:30">
      <c r="C3916" s="38"/>
      <c r="P3916" s="37"/>
      <c r="Q3916" s="38"/>
      <c r="AC3916" s="39"/>
      <c r="AD3916" s="40"/>
    </row>
    <row r="3917" s="35" customFormat="1" spans="3:30">
      <c r="C3917" s="38"/>
      <c r="P3917" s="37"/>
      <c r="Q3917" s="38"/>
      <c r="AC3917" s="39"/>
      <c r="AD3917" s="40"/>
    </row>
    <row r="3918" s="35" customFormat="1" spans="3:30">
      <c r="C3918" s="38"/>
      <c r="P3918" s="37"/>
      <c r="Q3918" s="38"/>
      <c r="AC3918" s="39"/>
      <c r="AD3918" s="40"/>
    </row>
    <row r="3919" s="35" customFormat="1" spans="3:30">
      <c r="C3919" s="38"/>
      <c r="P3919" s="37"/>
      <c r="Q3919" s="38"/>
      <c r="AC3919" s="39"/>
      <c r="AD3919" s="40"/>
    </row>
    <row r="3920" s="35" customFormat="1" spans="3:30">
      <c r="C3920" s="38"/>
      <c r="P3920" s="37"/>
      <c r="Q3920" s="38"/>
      <c r="AC3920" s="39"/>
      <c r="AD3920" s="40"/>
    </row>
    <row r="3921" s="35" customFormat="1" spans="3:30">
      <c r="C3921" s="38"/>
      <c r="P3921" s="37"/>
      <c r="Q3921" s="38"/>
      <c r="AC3921" s="39"/>
      <c r="AD3921" s="40"/>
    </row>
    <row r="3922" s="35" customFormat="1" spans="3:30">
      <c r="C3922" s="38"/>
      <c r="P3922" s="37"/>
      <c r="Q3922" s="38"/>
      <c r="AC3922" s="39"/>
      <c r="AD3922" s="40"/>
    </row>
    <row r="3923" s="35" customFormat="1" spans="3:30">
      <c r="C3923" s="38"/>
      <c r="P3923" s="37"/>
      <c r="Q3923" s="38"/>
      <c r="AC3923" s="39"/>
      <c r="AD3923" s="40"/>
    </row>
    <row r="3924" s="35" customFormat="1" spans="3:30">
      <c r="C3924" s="38"/>
      <c r="P3924" s="37"/>
      <c r="Q3924" s="38"/>
      <c r="AC3924" s="39"/>
      <c r="AD3924" s="40"/>
    </row>
    <row r="3925" s="35" customFormat="1" spans="3:30">
      <c r="C3925" s="38"/>
      <c r="P3925" s="37"/>
      <c r="Q3925" s="38"/>
      <c r="AC3925" s="39"/>
      <c r="AD3925" s="40"/>
    </row>
    <row r="3926" s="35" customFormat="1" spans="3:30">
      <c r="C3926" s="38"/>
      <c r="P3926" s="37"/>
      <c r="Q3926" s="38"/>
      <c r="AC3926" s="39"/>
      <c r="AD3926" s="40"/>
    </row>
    <row r="3927" s="35" customFormat="1" spans="3:30">
      <c r="C3927" s="38"/>
      <c r="P3927" s="37"/>
      <c r="Q3927" s="38"/>
      <c r="AC3927" s="39"/>
      <c r="AD3927" s="40"/>
    </row>
    <row r="3928" s="35" customFormat="1" spans="3:30">
      <c r="C3928" s="38"/>
      <c r="P3928" s="37"/>
      <c r="Q3928" s="38"/>
      <c r="AC3928" s="39"/>
      <c r="AD3928" s="40"/>
    </row>
    <row r="3929" s="35" customFormat="1" spans="3:30">
      <c r="C3929" s="38"/>
      <c r="P3929" s="37"/>
      <c r="Q3929" s="38"/>
      <c r="AC3929" s="39"/>
      <c r="AD3929" s="40"/>
    </row>
    <row r="3930" s="35" customFormat="1" spans="3:30">
      <c r="C3930" s="38"/>
      <c r="P3930" s="37"/>
      <c r="Q3930" s="38"/>
      <c r="AC3930" s="39"/>
      <c r="AD3930" s="40"/>
    </row>
    <row r="3931" s="35" customFormat="1" spans="3:30">
      <c r="C3931" s="38"/>
      <c r="P3931" s="37"/>
      <c r="Q3931" s="38"/>
      <c r="AC3931" s="39"/>
      <c r="AD3931" s="40"/>
    </row>
    <row r="3932" s="35" customFormat="1" spans="3:30">
      <c r="C3932" s="38"/>
      <c r="P3932" s="37"/>
      <c r="Q3932" s="38"/>
      <c r="AC3932" s="39"/>
      <c r="AD3932" s="40"/>
    </row>
    <row r="3933" s="35" customFormat="1" spans="3:30">
      <c r="C3933" s="38"/>
      <c r="P3933" s="37"/>
      <c r="Q3933" s="38"/>
      <c r="AC3933" s="39"/>
      <c r="AD3933" s="40"/>
    </row>
    <row r="3934" s="35" customFormat="1" spans="3:30">
      <c r="C3934" s="38"/>
      <c r="P3934" s="37"/>
      <c r="Q3934" s="38"/>
      <c r="AC3934" s="39"/>
      <c r="AD3934" s="40"/>
    </row>
    <row r="3935" s="35" customFormat="1" spans="3:30">
      <c r="C3935" s="38"/>
      <c r="P3935" s="37"/>
      <c r="Q3935" s="38"/>
      <c r="AC3935" s="39"/>
      <c r="AD3935" s="40"/>
    </row>
    <row r="3936" s="35" customFormat="1" spans="3:30">
      <c r="C3936" s="38"/>
      <c r="P3936" s="37"/>
      <c r="Q3936" s="38"/>
      <c r="AC3936" s="39"/>
      <c r="AD3936" s="40"/>
    </row>
    <row r="3937" s="35" customFormat="1" spans="3:30">
      <c r="C3937" s="38"/>
      <c r="P3937" s="37"/>
      <c r="Q3937" s="38"/>
      <c r="AC3937" s="39"/>
      <c r="AD3937" s="40"/>
    </row>
    <row r="3938" s="35" customFormat="1" spans="3:30">
      <c r="C3938" s="38"/>
      <c r="P3938" s="37"/>
      <c r="Q3938" s="38"/>
      <c r="AC3938" s="39"/>
      <c r="AD3938" s="40"/>
    </row>
    <row r="3939" s="35" customFormat="1" spans="3:30">
      <c r="C3939" s="38"/>
      <c r="P3939" s="37"/>
      <c r="Q3939" s="38"/>
      <c r="AC3939" s="39"/>
      <c r="AD3939" s="40"/>
    </row>
    <row r="3940" s="35" customFormat="1" spans="3:30">
      <c r="C3940" s="38"/>
      <c r="P3940" s="37"/>
      <c r="Q3940" s="38"/>
      <c r="AC3940" s="39"/>
      <c r="AD3940" s="40"/>
    </row>
    <row r="3941" s="35" customFormat="1" spans="3:30">
      <c r="C3941" s="38"/>
      <c r="P3941" s="37"/>
      <c r="Q3941" s="38"/>
      <c r="AC3941" s="39"/>
      <c r="AD3941" s="40"/>
    </row>
    <row r="3942" s="35" customFormat="1" spans="3:30">
      <c r="C3942" s="38"/>
      <c r="P3942" s="37"/>
      <c r="Q3942" s="38"/>
      <c r="AC3942" s="39"/>
      <c r="AD3942" s="40"/>
    </row>
    <row r="3943" s="35" customFormat="1" spans="3:30">
      <c r="C3943" s="38"/>
      <c r="P3943" s="37"/>
      <c r="Q3943" s="38"/>
      <c r="AC3943" s="39"/>
      <c r="AD3943" s="40"/>
    </row>
    <row r="3944" s="35" customFormat="1" spans="3:30">
      <c r="C3944" s="38"/>
      <c r="P3944" s="37"/>
      <c r="Q3944" s="38"/>
      <c r="AC3944" s="39"/>
      <c r="AD3944" s="40"/>
    </row>
    <row r="3945" s="35" customFormat="1" spans="3:30">
      <c r="C3945" s="38"/>
      <c r="P3945" s="37"/>
      <c r="Q3945" s="38"/>
      <c r="AC3945" s="39"/>
      <c r="AD3945" s="40"/>
    </row>
    <row r="3946" s="35" customFormat="1" spans="3:30">
      <c r="C3946" s="38"/>
      <c r="P3946" s="37"/>
      <c r="Q3946" s="38"/>
      <c r="AC3946" s="39"/>
      <c r="AD3946" s="40"/>
    </row>
    <row r="3947" s="35" customFormat="1" spans="3:30">
      <c r="C3947" s="38"/>
      <c r="P3947" s="37"/>
      <c r="Q3947" s="38"/>
      <c r="AC3947" s="39"/>
      <c r="AD3947" s="40"/>
    </row>
    <row r="3948" s="35" customFormat="1" spans="3:30">
      <c r="C3948" s="38"/>
      <c r="P3948" s="37"/>
      <c r="Q3948" s="38"/>
      <c r="AC3948" s="39"/>
      <c r="AD3948" s="40"/>
    </row>
    <row r="3949" s="35" customFormat="1" spans="3:30">
      <c r="C3949" s="38"/>
      <c r="P3949" s="37"/>
      <c r="Q3949" s="38"/>
      <c r="AC3949" s="39"/>
      <c r="AD3949" s="40"/>
    </row>
    <row r="3950" s="35" customFormat="1" spans="3:30">
      <c r="C3950" s="38"/>
      <c r="P3950" s="37"/>
      <c r="Q3950" s="38"/>
      <c r="AC3950" s="39"/>
      <c r="AD3950" s="40"/>
    </row>
    <row r="3951" s="35" customFormat="1" spans="3:30">
      <c r="C3951" s="38"/>
      <c r="P3951" s="37"/>
      <c r="Q3951" s="38"/>
      <c r="AC3951" s="39"/>
      <c r="AD3951" s="40"/>
    </row>
    <row r="3952" s="35" customFormat="1" spans="3:30">
      <c r="C3952" s="38"/>
      <c r="P3952" s="37"/>
      <c r="Q3952" s="38"/>
      <c r="AC3952" s="39"/>
      <c r="AD3952" s="40"/>
    </row>
    <row r="3953" s="35" customFormat="1" spans="3:30">
      <c r="C3953" s="38"/>
      <c r="P3953" s="37"/>
      <c r="Q3953" s="38"/>
      <c r="AC3953" s="39"/>
      <c r="AD3953" s="40"/>
    </row>
    <row r="3954" s="35" customFormat="1" spans="3:30">
      <c r="C3954" s="38"/>
      <c r="P3954" s="37"/>
      <c r="Q3954" s="38"/>
      <c r="AC3954" s="39"/>
      <c r="AD3954" s="40"/>
    </row>
    <row r="3955" s="35" customFormat="1" spans="3:30">
      <c r="C3955" s="38"/>
      <c r="P3955" s="37"/>
      <c r="Q3955" s="38"/>
      <c r="AC3955" s="39"/>
      <c r="AD3955" s="40"/>
    </row>
    <row r="3956" s="35" customFormat="1" spans="3:30">
      <c r="C3956" s="38"/>
      <c r="P3956" s="37"/>
      <c r="Q3956" s="38"/>
      <c r="AC3956" s="39"/>
      <c r="AD3956" s="40"/>
    </row>
    <row r="3957" s="35" customFormat="1" spans="3:30">
      <c r="C3957" s="38"/>
      <c r="P3957" s="37"/>
      <c r="Q3957" s="38"/>
      <c r="AC3957" s="39"/>
      <c r="AD3957" s="40"/>
    </row>
    <row r="3958" s="35" customFormat="1" spans="3:30">
      <c r="C3958" s="38"/>
      <c r="P3958" s="37"/>
      <c r="Q3958" s="38"/>
      <c r="AC3958" s="39"/>
      <c r="AD3958" s="40"/>
    </row>
    <row r="3959" s="35" customFormat="1" spans="3:30">
      <c r="C3959" s="38"/>
      <c r="P3959" s="37"/>
      <c r="Q3959" s="38"/>
      <c r="AC3959" s="39"/>
      <c r="AD3959" s="40"/>
    </row>
    <row r="3960" s="35" customFormat="1" spans="3:30">
      <c r="C3960" s="38"/>
      <c r="P3960" s="37"/>
      <c r="Q3960" s="38"/>
      <c r="AC3960" s="39"/>
      <c r="AD3960" s="40"/>
    </row>
    <row r="3961" s="35" customFormat="1" spans="3:30">
      <c r="C3961" s="38"/>
      <c r="P3961" s="37"/>
      <c r="Q3961" s="38"/>
      <c r="AC3961" s="39"/>
      <c r="AD3961" s="40"/>
    </row>
    <row r="3962" s="35" customFormat="1" spans="3:30">
      <c r="C3962" s="38"/>
      <c r="P3962" s="37"/>
      <c r="Q3962" s="38"/>
      <c r="AC3962" s="39"/>
      <c r="AD3962" s="40"/>
    </row>
    <row r="3963" s="35" customFormat="1" spans="3:30">
      <c r="C3963" s="38"/>
      <c r="P3963" s="37"/>
      <c r="Q3963" s="38"/>
      <c r="AC3963" s="39"/>
      <c r="AD3963" s="40"/>
    </row>
    <row r="3964" s="35" customFormat="1" spans="3:30">
      <c r="C3964" s="38"/>
      <c r="P3964" s="37"/>
      <c r="Q3964" s="38"/>
      <c r="AC3964" s="39"/>
      <c r="AD3964" s="40"/>
    </row>
    <row r="3965" s="35" customFormat="1" spans="3:30">
      <c r="C3965" s="38"/>
      <c r="P3965" s="37"/>
      <c r="Q3965" s="38"/>
      <c r="AC3965" s="39"/>
      <c r="AD3965" s="40"/>
    </row>
    <row r="3966" s="35" customFormat="1" spans="3:30">
      <c r="C3966" s="38"/>
      <c r="P3966" s="37"/>
      <c r="Q3966" s="38"/>
      <c r="AC3966" s="39"/>
      <c r="AD3966" s="40"/>
    </row>
    <row r="3967" s="35" customFormat="1" spans="3:30">
      <c r="C3967" s="38"/>
      <c r="P3967" s="37"/>
      <c r="Q3967" s="38"/>
      <c r="AC3967" s="39"/>
      <c r="AD3967" s="40"/>
    </row>
    <row r="3968" s="35" customFormat="1" spans="3:30">
      <c r="C3968" s="38"/>
      <c r="P3968" s="37"/>
      <c r="Q3968" s="38"/>
      <c r="AC3968" s="39"/>
      <c r="AD3968" s="40"/>
    </row>
    <row r="3969" s="35" customFormat="1" spans="3:30">
      <c r="C3969" s="38"/>
      <c r="P3969" s="37"/>
      <c r="Q3969" s="38"/>
      <c r="AC3969" s="39"/>
      <c r="AD3969" s="40"/>
    </row>
    <row r="3970" s="35" customFormat="1" spans="3:30">
      <c r="C3970" s="38"/>
      <c r="P3970" s="37"/>
      <c r="Q3970" s="38"/>
      <c r="AC3970" s="39"/>
      <c r="AD3970" s="40"/>
    </row>
    <row r="3971" s="35" customFormat="1" spans="3:30">
      <c r="C3971" s="38"/>
      <c r="P3971" s="37"/>
      <c r="Q3971" s="38"/>
      <c r="AC3971" s="39"/>
      <c r="AD3971" s="40"/>
    </row>
    <row r="3972" s="35" customFormat="1" spans="3:30">
      <c r="C3972" s="38"/>
      <c r="P3972" s="37"/>
      <c r="Q3972" s="38"/>
      <c r="AC3972" s="39"/>
      <c r="AD3972" s="40"/>
    </row>
    <row r="3973" s="35" customFormat="1" spans="3:30">
      <c r="C3973" s="38"/>
      <c r="P3973" s="37"/>
      <c r="Q3973" s="38"/>
      <c r="AC3973" s="39"/>
      <c r="AD3973" s="40"/>
    </row>
    <row r="3974" s="35" customFormat="1" spans="3:30">
      <c r="C3974" s="38"/>
      <c r="P3974" s="37"/>
      <c r="Q3974" s="38"/>
      <c r="AC3974" s="39"/>
      <c r="AD3974" s="40"/>
    </row>
    <row r="3975" s="35" customFormat="1" spans="3:30">
      <c r="C3975" s="38"/>
      <c r="P3975" s="37"/>
      <c r="Q3975" s="38"/>
      <c r="AC3975" s="39"/>
      <c r="AD3975" s="40"/>
    </row>
    <row r="3976" s="35" customFormat="1" spans="3:30">
      <c r="C3976" s="38"/>
      <c r="P3976" s="37"/>
      <c r="Q3976" s="38"/>
      <c r="AC3976" s="39"/>
      <c r="AD3976" s="40"/>
    </row>
    <row r="3977" s="35" customFormat="1" spans="3:30">
      <c r="C3977" s="38"/>
      <c r="P3977" s="37"/>
      <c r="Q3977" s="38"/>
      <c r="AC3977" s="39"/>
      <c r="AD3977" s="40"/>
    </row>
    <row r="3978" s="35" customFormat="1" spans="3:30">
      <c r="C3978" s="38"/>
      <c r="P3978" s="37"/>
      <c r="Q3978" s="38"/>
      <c r="AC3978" s="39"/>
      <c r="AD3978" s="40"/>
    </row>
    <row r="3979" s="35" customFormat="1" spans="3:30">
      <c r="C3979" s="38"/>
      <c r="P3979" s="37"/>
      <c r="Q3979" s="38"/>
      <c r="AC3979" s="39"/>
      <c r="AD3979" s="40"/>
    </row>
    <row r="3980" s="35" customFormat="1" spans="3:30">
      <c r="C3980" s="38"/>
      <c r="P3980" s="37"/>
      <c r="Q3980" s="38"/>
      <c r="AC3980" s="39"/>
      <c r="AD3980" s="40"/>
    </row>
    <row r="3981" s="35" customFormat="1" spans="3:30">
      <c r="C3981" s="38"/>
      <c r="P3981" s="37"/>
      <c r="Q3981" s="38"/>
      <c r="AC3981" s="39"/>
      <c r="AD3981" s="40"/>
    </row>
    <row r="3982" s="35" customFormat="1" spans="3:30">
      <c r="C3982" s="38"/>
      <c r="P3982" s="37"/>
      <c r="Q3982" s="38"/>
      <c r="AC3982" s="39"/>
      <c r="AD3982" s="40"/>
    </row>
    <row r="3983" s="35" customFormat="1" spans="3:30">
      <c r="C3983" s="38"/>
      <c r="P3983" s="37"/>
      <c r="Q3983" s="38"/>
      <c r="AC3983" s="39"/>
      <c r="AD3983" s="40"/>
    </row>
    <row r="3984" s="35" customFormat="1" spans="3:30">
      <c r="C3984" s="38"/>
      <c r="P3984" s="37"/>
      <c r="Q3984" s="38"/>
      <c r="AC3984" s="39"/>
      <c r="AD3984" s="40"/>
    </row>
    <row r="3985" s="35" customFormat="1" spans="3:30">
      <c r="C3985" s="38"/>
      <c r="P3985" s="37"/>
      <c r="Q3985" s="38"/>
      <c r="AC3985" s="39"/>
      <c r="AD3985" s="40"/>
    </row>
    <row r="3986" s="35" customFormat="1" spans="3:30">
      <c r="C3986" s="38"/>
      <c r="P3986" s="37"/>
      <c r="Q3986" s="38"/>
      <c r="AC3986" s="39"/>
      <c r="AD3986" s="40"/>
    </row>
    <row r="3987" s="35" customFormat="1" spans="3:30">
      <c r="C3987" s="38"/>
      <c r="P3987" s="37"/>
      <c r="Q3987" s="38"/>
      <c r="AC3987" s="39"/>
      <c r="AD3987" s="40"/>
    </row>
    <row r="3988" s="35" customFormat="1" spans="3:30">
      <c r="C3988" s="38"/>
      <c r="P3988" s="37"/>
      <c r="Q3988" s="38"/>
      <c r="AC3988" s="39"/>
      <c r="AD3988" s="40"/>
    </row>
    <row r="3989" s="35" customFormat="1" spans="3:30">
      <c r="C3989" s="38"/>
      <c r="P3989" s="37"/>
      <c r="Q3989" s="38"/>
      <c r="AC3989" s="39"/>
      <c r="AD3989" s="40"/>
    </row>
    <row r="3990" s="35" customFormat="1" spans="3:30">
      <c r="C3990" s="38"/>
      <c r="P3990" s="37"/>
      <c r="Q3990" s="38"/>
      <c r="AC3990" s="39"/>
      <c r="AD3990" s="40"/>
    </row>
    <row r="3991" s="35" customFormat="1" spans="3:30">
      <c r="C3991" s="38"/>
      <c r="P3991" s="37"/>
      <c r="Q3991" s="38"/>
      <c r="AC3991" s="39"/>
      <c r="AD3991" s="40"/>
    </row>
    <row r="3992" s="35" customFormat="1" spans="3:30">
      <c r="C3992" s="38"/>
      <c r="P3992" s="37"/>
      <c r="Q3992" s="38"/>
      <c r="AC3992" s="39"/>
      <c r="AD3992" s="40"/>
    </row>
    <row r="3993" s="35" customFormat="1" spans="3:30">
      <c r="C3993" s="38"/>
      <c r="P3993" s="37"/>
      <c r="Q3993" s="38"/>
      <c r="AC3993" s="39"/>
      <c r="AD3993" s="40"/>
    </row>
    <row r="3994" s="35" customFormat="1" spans="3:30">
      <c r="C3994" s="38"/>
      <c r="P3994" s="37"/>
      <c r="Q3994" s="38"/>
      <c r="AC3994" s="39"/>
      <c r="AD3994" s="40"/>
    </row>
    <row r="3995" s="35" customFormat="1" spans="3:30">
      <c r="C3995" s="38"/>
      <c r="P3995" s="37"/>
      <c r="Q3995" s="38"/>
      <c r="AC3995" s="39"/>
      <c r="AD3995" s="40"/>
    </row>
    <row r="3996" s="35" customFormat="1" spans="3:30">
      <c r="C3996" s="38"/>
      <c r="P3996" s="37"/>
      <c r="Q3996" s="38"/>
      <c r="AC3996" s="39"/>
      <c r="AD3996" s="40"/>
    </row>
    <row r="3997" s="35" customFormat="1" spans="3:30">
      <c r="C3997" s="38"/>
      <c r="P3997" s="37"/>
      <c r="Q3997" s="38"/>
      <c r="AC3997" s="39"/>
      <c r="AD3997" s="40"/>
    </row>
    <row r="3998" s="35" customFormat="1" spans="3:30">
      <c r="C3998" s="38"/>
      <c r="P3998" s="37"/>
      <c r="Q3998" s="38"/>
      <c r="AC3998" s="39"/>
      <c r="AD3998" s="40"/>
    </row>
    <row r="3999" s="35" customFormat="1" spans="3:30">
      <c r="C3999" s="38"/>
      <c r="P3999" s="37"/>
      <c r="Q3999" s="38"/>
      <c r="AC3999" s="39"/>
      <c r="AD3999" s="40"/>
    </row>
    <row r="4000" s="35" customFormat="1" spans="3:30">
      <c r="C4000" s="38"/>
      <c r="P4000" s="37"/>
      <c r="Q4000" s="38"/>
      <c r="AC4000" s="39"/>
      <c r="AD4000" s="40"/>
    </row>
    <row r="4001" s="35" customFormat="1" spans="3:30">
      <c r="C4001" s="38"/>
      <c r="P4001" s="37"/>
      <c r="Q4001" s="38"/>
      <c r="AC4001" s="39"/>
      <c r="AD4001" s="40"/>
    </row>
    <row r="4002" s="35" customFormat="1" spans="3:30">
      <c r="C4002" s="38"/>
      <c r="P4002" s="37"/>
      <c r="Q4002" s="38"/>
      <c r="AC4002" s="39"/>
      <c r="AD4002" s="40"/>
    </row>
    <row r="4003" s="35" customFormat="1" spans="3:30">
      <c r="C4003" s="38"/>
      <c r="P4003" s="37"/>
      <c r="Q4003" s="38"/>
      <c r="AC4003" s="39"/>
      <c r="AD4003" s="40"/>
    </row>
    <row r="4004" s="35" customFormat="1" spans="3:30">
      <c r="C4004" s="38"/>
      <c r="P4004" s="37"/>
      <c r="Q4004" s="38"/>
      <c r="AC4004" s="39"/>
      <c r="AD4004" s="40"/>
    </row>
    <row r="4005" s="35" customFormat="1" spans="3:30">
      <c r="C4005" s="38"/>
      <c r="P4005" s="37"/>
      <c r="Q4005" s="38"/>
      <c r="AC4005" s="39"/>
      <c r="AD4005" s="40"/>
    </row>
    <row r="4006" s="35" customFormat="1" spans="3:30">
      <c r="C4006" s="38"/>
      <c r="P4006" s="37"/>
      <c r="Q4006" s="38"/>
      <c r="AC4006" s="39"/>
      <c r="AD4006" s="40"/>
    </row>
    <row r="4007" s="35" customFormat="1" spans="3:30">
      <c r="C4007" s="38"/>
      <c r="P4007" s="37"/>
      <c r="Q4007" s="38"/>
      <c r="AC4007" s="39"/>
      <c r="AD4007" s="40"/>
    </row>
    <row r="4008" s="35" customFormat="1" spans="3:30">
      <c r="C4008" s="38"/>
      <c r="P4008" s="37"/>
      <c r="Q4008" s="38"/>
      <c r="AC4008" s="39"/>
      <c r="AD4008" s="40"/>
    </row>
    <row r="4009" s="35" customFormat="1" spans="3:30">
      <c r="C4009" s="38"/>
      <c r="P4009" s="37"/>
      <c r="Q4009" s="38"/>
      <c r="AC4009" s="39"/>
      <c r="AD4009" s="40"/>
    </row>
    <row r="4010" s="35" customFormat="1" spans="3:30">
      <c r="C4010" s="38"/>
      <c r="P4010" s="37"/>
      <c r="Q4010" s="38"/>
      <c r="AC4010" s="39"/>
      <c r="AD4010" s="40"/>
    </row>
    <row r="4011" s="35" customFormat="1" spans="3:30">
      <c r="C4011" s="38"/>
      <c r="P4011" s="37"/>
      <c r="Q4011" s="38"/>
      <c r="AC4011" s="39"/>
      <c r="AD4011" s="40"/>
    </row>
    <row r="4012" s="35" customFormat="1" spans="3:30">
      <c r="C4012" s="38"/>
      <c r="P4012" s="37"/>
      <c r="Q4012" s="38"/>
      <c r="AC4012" s="39"/>
      <c r="AD4012" s="40"/>
    </row>
    <row r="4013" s="35" customFormat="1" spans="3:30">
      <c r="C4013" s="38"/>
      <c r="P4013" s="37"/>
      <c r="Q4013" s="38"/>
      <c r="AC4013" s="39"/>
      <c r="AD4013" s="40"/>
    </row>
    <row r="4014" s="35" customFormat="1" spans="3:30">
      <c r="C4014" s="38"/>
      <c r="P4014" s="37"/>
      <c r="Q4014" s="38"/>
      <c r="AC4014" s="39"/>
      <c r="AD4014" s="40"/>
    </row>
    <row r="4015" s="35" customFormat="1" spans="3:30">
      <c r="C4015" s="38"/>
      <c r="P4015" s="37"/>
      <c r="Q4015" s="38"/>
      <c r="AC4015" s="39"/>
      <c r="AD4015" s="40"/>
    </row>
    <row r="4016" s="35" customFormat="1" spans="3:30">
      <c r="C4016" s="38"/>
      <c r="P4016" s="37"/>
      <c r="Q4016" s="38"/>
      <c r="AC4016" s="39"/>
      <c r="AD4016" s="40"/>
    </row>
    <row r="4017" s="35" customFormat="1" spans="3:30">
      <c r="C4017" s="38"/>
      <c r="P4017" s="37"/>
      <c r="Q4017" s="38"/>
      <c r="AC4017" s="39"/>
      <c r="AD4017" s="40"/>
    </row>
    <row r="4018" s="35" customFormat="1" spans="3:30">
      <c r="C4018" s="38"/>
      <c r="P4018" s="37"/>
      <c r="Q4018" s="38"/>
      <c r="AC4018" s="39"/>
      <c r="AD4018" s="40"/>
    </row>
    <row r="4019" s="35" customFormat="1" spans="3:30">
      <c r="C4019" s="38"/>
      <c r="P4019" s="37"/>
      <c r="Q4019" s="38"/>
      <c r="AC4019" s="39"/>
      <c r="AD4019" s="40"/>
    </row>
    <row r="4020" s="35" customFormat="1" spans="3:30">
      <c r="C4020" s="38"/>
      <c r="P4020" s="37"/>
      <c r="Q4020" s="38"/>
      <c r="AC4020" s="39"/>
      <c r="AD4020" s="40"/>
    </row>
    <row r="4021" s="35" customFormat="1" spans="3:30">
      <c r="C4021" s="38"/>
      <c r="P4021" s="37"/>
      <c r="Q4021" s="38"/>
      <c r="AC4021" s="39"/>
      <c r="AD4021" s="40"/>
    </row>
    <row r="4022" s="35" customFormat="1" spans="3:30">
      <c r="C4022" s="38"/>
      <c r="P4022" s="37"/>
      <c r="Q4022" s="38"/>
      <c r="AC4022" s="39"/>
      <c r="AD4022" s="40"/>
    </row>
    <row r="4023" s="35" customFormat="1" spans="3:30">
      <c r="C4023" s="38"/>
      <c r="P4023" s="37"/>
      <c r="Q4023" s="38"/>
      <c r="AC4023" s="39"/>
      <c r="AD4023" s="40"/>
    </row>
    <row r="4024" s="35" customFormat="1" spans="3:30">
      <c r="C4024" s="38"/>
      <c r="P4024" s="37"/>
      <c r="Q4024" s="38"/>
      <c r="AC4024" s="39"/>
      <c r="AD4024" s="40"/>
    </row>
    <row r="4025" s="35" customFormat="1" spans="3:30">
      <c r="C4025" s="38"/>
      <c r="P4025" s="37"/>
      <c r="Q4025" s="38"/>
      <c r="AC4025" s="39"/>
      <c r="AD4025" s="40"/>
    </row>
    <row r="4026" s="35" customFormat="1" spans="3:30">
      <c r="C4026" s="38"/>
      <c r="P4026" s="37"/>
      <c r="Q4026" s="38"/>
      <c r="AC4026" s="39"/>
      <c r="AD4026" s="40"/>
    </row>
    <row r="4027" s="35" customFormat="1" spans="3:30">
      <c r="C4027" s="38"/>
      <c r="P4027" s="37"/>
      <c r="Q4027" s="38"/>
      <c r="AC4027" s="39"/>
      <c r="AD4027" s="40"/>
    </row>
    <row r="4028" s="35" customFormat="1" spans="3:30">
      <c r="C4028" s="38"/>
      <c r="P4028" s="37"/>
      <c r="Q4028" s="38"/>
      <c r="AC4028" s="39"/>
      <c r="AD4028" s="40"/>
    </row>
    <row r="4029" s="35" customFormat="1" spans="3:30">
      <c r="C4029" s="38"/>
      <c r="P4029" s="37"/>
      <c r="Q4029" s="38"/>
      <c r="AC4029" s="39"/>
      <c r="AD4029" s="40"/>
    </row>
    <row r="4030" s="35" customFormat="1" spans="3:30">
      <c r="C4030" s="38"/>
      <c r="P4030" s="37"/>
      <c r="Q4030" s="38"/>
      <c r="AC4030" s="39"/>
      <c r="AD4030" s="40"/>
    </row>
    <row r="4031" s="35" customFormat="1" spans="3:30">
      <c r="C4031" s="38"/>
      <c r="P4031" s="37"/>
      <c r="Q4031" s="38"/>
      <c r="AC4031" s="39"/>
      <c r="AD4031" s="40"/>
    </row>
    <row r="4032" s="35" customFormat="1" spans="3:30">
      <c r="C4032" s="38"/>
      <c r="P4032" s="37"/>
      <c r="Q4032" s="38"/>
      <c r="AC4032" s="39"/>
      <c r="AD4032" s="40"/>
    </row>
    <row r="4033" s="35" customFormat="1" spans="3:30">
      <c r="C4033" s="38"/>
      <c r="P4033" s="37"/>
      <c r="Q4033" s="38"/>
      <c r="AC4033" s="39"/>
      <c r="AD4033" s="40"/>
    </row>
    <row r="4034" s="35" customFormat="1" spans="3:30">
      <c r="C4034" s="38"/>
      <c r="P4034" s="37"/>
      <c r="Q4034" s="38"/>
      <c r="AC4034" s="39"/>
      <c r="AD4034" s="40"/>
    </row>
    <row r="4035" s="35" customFormat="1" spans="3:30">
      <c r="C4035" s="38"/>
      <c r="P4035" s="37"/>
      <c r="Q4035" s="38"/>
      <c r="AC4035" s="39"/>
      <c r="AD4035" s="40"/>
    </row>
    <row r="4036" s="35" customFormat="1" spans="3:30">
      <c r="C4036" s="38"/>
      <c r="P4036" s="37"/>
      <c r="Q4036" s="38"/>
      <c r="AC4036" s="39"/>
      <c r="AD4036" s="40"/>
    </row>
    <row r="4037" s="35" customFormat="1" spans="3:30">
      <c r="C4037" s="38"/>
      <c r="P4037" s="37"/>
      <c r="Q4037" s="38"/>
      <c r="AC4037" s="39"/>
      <c r="AD4037" s="40"/>
    </row>
    <row r="4038" s="35" customFormat="1" spans="3:30">
      <c r="C4038" s="38"/>
      <c r="P4038" s="37"/>
      <c r="Q4038" s="38"/>
      <c r="AC4038" s="39"/>
      <c r="AD4038" s="40"/>
    </row>
    <row r="4039" s="35" customFormat="1" spans="3:30">
      <c r="C4039" s="38"/>
      <c r="P4039" s="37"/>
      <c r="Q4039" s="38"/>
      <c r="AC4039" s="39"/>
      <c r="AD4039" s="40"/>
    </row>
    <row r="4040" s="35" customFormat="1" spans="3:30">
      <c r="C4040" s="38"/>
      <c r="P4040" s="37"/>
      <c r="Q4040" s="38"/>
      <c r="AC4040" s="39"/>
      <c r="AD4040" s="40"/>
    </row>
    <row r="4041" s="35" customFormat="1" spans="3:30">
      <c r="C4041" s="38"/>
      <c r="P4041" s="37"/>
      <c r="Q4041" s="38"/>
      <c r="AC4041" s="39"/>
      <c r="AD4041" s="40"/>
    </row>
    <row r="4042" s="35" customFormat="1" spans="3:30">
      <c r="C4042" s="38"/>
      <c r="P4042" s="37"/>
      <c r="Q4042" s="38"/>
      <c r="AC4042" s="39"/>
      <c r="AD4042" s="40"/>
    </row>
    <row r="4043" s="35" customFormat="1" spans="3:30">
      <c r="C4043" s="38"/>
      <c r="P4043" s="37"/>
      <c r="Q4043" s="38"/>
      <c r="AC4043" s="39"/>
      <c r="AD4043" s="40"/>
    </row>
    <row r="4044" s="35" customFormat="1" spans="3:30">
      <c r="C4044" s="38"/>
      <c r="P4044" s="37"/>
      <c r="Q4044" s="38"/>
      <c r="AC4044" s="39"/>
      <c r="AD4044" s="40"/>
    </row>
    <row r="4045" s="35" customFormat="1" spans="3:30">
      <c r="C4045" s="38"/>
      <c r="P4045" s="37"/>
      <c r="Q4045" s="38"/>
      <c r="AC4045" s="39"/>
      <c r="AD4045" s="40"/>
    </row>
    <row r="4046" s="35" customFormat="1" spans="3:30">
      <c r="C4046" s="38"/>
      <c r="P4046" s="37"/>
      <c r="Q4046" s="38"/>
      <c r="AC4046" s="39"/>
      <c r="AD4046" s="40"/>
    </row>
    <row r="4047" s="35" customFormat="1" spans="3:30">
      <c r="C4047" s="38"/>
      <c r="P4047" s="37"/>
      <c r="Q4047" s="38"/>
      <c r="AC4047" s="39"/>
      <c r="AD4047" s="40"/>
    </row>
    <row r="4048" s="35" customFormat="1" spans="3:30">
      <c r="C4048" s="38"/>
      <c r="P4048" s="37"/>
      <c r="Q4048" s="38"/>
      <c r="AC4048" s="39"/>
      <c r="AD4048" s="40"/>
    </row>
    <row r="4049" s="35" customFormat="1" spans="3:30">
      <c r="C4049" s="38"/>
      <c r="P4049" s="37"/>
      <c r="Q4049" s="38"/>
      <c r="AC4049" s="39"/>
      <c r="AD4049" s="40"/>
    </row>
    <row r="4050" s="35" customFormat="1" spans="3:30">
      <c r="C4050" s="38"/>
      <c r="P4050" s="37"/>
      <c r="Q4050" s="38"/>
      <c r="AC4050" s="39"/>
      <c r="AD4050" s="40"/>
    </row>
    <row r="4051" s="35" customFormat="1" spans="3:30">
      <c r="C4051" s="38"/>
      <c r="P4051" s="37"/>
      <c r="Q4051" s="38"/>
      <c r="AC4051" s="39"/>
      <c r="AD4051" s="40"/>
    </row>
    <row r="4052" s="35" customFormat="1" spans="3:30">
      <c r="C4052" s="38"/>
      <c r="P4052" s="37"/>
      <c r="Q4052" s="38"/>
      <c r="AC4052" s="39"/>
      <c r="AD4052" s="40"/>
    </row>
    <row r="4053" s="35" customFormat="1" spans="3:30">
      <c r="C4053" s="38"/>
      <c r="P4053" s="37"/>
      <c r="Q4053" s="38"/>
      <c r="AC4053" s="39"/>
      <c r="AD4053" s="40"/>
    </row>
    <row r="4054" s="35" customFormat="1" spans="3:30">
      <c r="C4054" s="38"/>
      <c r="P4054" s="37"/>
      <c r="Q4054" s="38"/>
      <c r="AC4054" s="39"/>
      <c r="AD4054" s="40"/>
    </row>
    <row r="4055" s="35" customFormat="1" spans="3:30">
      <c r="C4055" s="38"/>
      <c r="P4055" s="37"/>
      <c r="Q4055" s="38"/>
      <c r="AC4055" s="39"/>
      <c r="AD4055" s="40"/>
    </row>
    <row r="4056" s="35" customFormat="1" spans="3:30">
      <c r="C4056" s="38"/>
      <c r="P4056" s="37"/>
      <c r="Q4056" s="38"/>
      <c r="AC4056" s="39"/>
      <c r="AD4056" s="40"/>
    </row>
    <row r="4057" s="35" customFormat="1" spans="3:30">
      <c r="C4057" s="38"/>
      <c r="P4057" s="37"/>
      <c r="Q4057" s="38"/>
      <c r="AC4057" s="39"/>
      <c r="AD4057" s="40"/>
    </row>
    <row r="4058" s="35" customFormat="1" spans="3:30">
      <c r="C4058" s="38"/>
      <c r="P4058" s="37"/>
      <c r="Q4058" s="38"/>
      <c r="AC4058" s="39"/>
      <c r="AD4058" s="40"/>
    </row>
    <row r="4059" s="35" customFormat="1" spans="3:30">
      <c r="C4059" s="38"/>
      <c r="P4059" s="37"/>
      <c r="Q4059" s="38"/>
      <c r="AC4059" s="39"/>
      <c r="AD4059" s="40"/>
    </row>
    <row r="4060" s="35" customFormat="1" spans="3:30">
      <c r="C4060" s="38"/>
      <c r="P4060" s="37"/>
      <c r="Q4060" s="38"/>
      <c r="AC4060" s="39"/>
      <c r="AD4060" s="40"/>
    </row>
    <row r="4061" s="35" customFormat="1" spans="3:30">
      <c r="C4061" s="38"/>
      <c r="P4061" s="37"/>
      <c r="Q4061" s="38"/>
      <c r="AC4061" s="39"/>
      <c r="AD4061" s="40"/>
    </row>
    <row r="4062" s="35" customFormat="1" spans="3:30">
      <c r="C4062" s="38"/>
      <c r="P4062" s="37"/>
      <c r="Q4062" s="38"/>
      <c r="AC4062" s="39"/>
      <c r="AD4062" s="40"/>
    </row>
    <row r="4063" s="35" customFormat="1" spans="3:30">
      <c r="C4063" s="38"/>
      <c r="P4063" s="37"/>
      <c r="Q4063" s="38"/>
      <c r="AC4063" s="39"/>
      <c r="AD4063" s="40"/>
    </row>
    <row r="4064" s="35" customFormat="1" spans="3:30">
      <c r="C4064" s="38"/>
      <c r="P4064" s="37"/>
      <c r="Q4064" s="38"/>
      <c r="AC4064" s="39"/>
      <c r="AD4064" s="40"/>
    </row>
    <row r="4065" s="35" customFormat="1" spans="3:30">
      <c r="C4065" s="38"/>
      <c r="P4065" s="37"/>
      <c r="Q4065" s="38"/>
      <c r="AC4065" s="39"/>
      <c r="AD4065" s="40"/>
    </row>
    <row r="4066" s="35" customFormat="1" spans="3:30">
      <c r="C4066" s="38"/>
      <c r="P4066" s="37"/>
      <c r="Q4066" s="38"/>
      <c r="AC4066" s="39"/>
      <c r="AD4066" s="40"/>
    </row>
    <row r="4067" s="35" customFormat="1" spans="3:30">
      <c r="C4067" s="38"/>
      <c r="P4067" s="37"/>
      <c r="Q4067" s="38"/>
      <c r="AC4067" s="39"/>
      <c r="AD4067" s="40"/>
    </row>
    <row r="4068" s="35" customFormat="1" spans="3:30">
      <c r="C4068" s="38"/>
      <c r="P4068" s="37"/>
      <c r="Q4068" s="38"/>
      <c r="AC4068" s="39"/>
      <c r="AD4068" s="40"/>
    </row>
    <row r="4069" s="35" customFormat="1" spans="3:30">
      <c r="C4069" s="38"/>
      <c r="P4069" s="37"/>
      <c r="Q4069" s="38"/>
      <c r="AC4069" s="39"/>
      <c r="AD4069" s="40"/>
    </row>
    <row r="4070" s="35" customFormat="1" spans="3:30">
      <c r="C4070" s="38"/>
      <c r="P4070" s="37"/>
      <c r="Q4070" s="38"/>
      <c r="AC4070" s="39"/>
      <c r="AD4070" s="40"/>
    </row>
    <row r="4071" s="35" customFormat="1" spans="3:30">
      <c r="C4071" s="38"/>
      <c r="P4071" s="37"/>
      <c r="Q4071" s="38"/>
      <c r="AC4071" s="39"/>
      <c r="AD4071" s="40"/>
    </row>
    <row r="4072" s="35" customFormat="1" spans="3:30">
      <c r="C4072" s="38"/>
      <c r="P4072" s="37"/>
      <c r="Q4072" s="38"/>
      <c r="AC4072" s="39"/>
      <c r="AD4072" s="40"/>
    </row>
    <row r="4073" s="35" customFormat="1" spans="3:30">
      <c r="C4073" s="38"/>
      <c r="P4073" s="37"/>
      <c r="Q4073" s="38"/>
      <c r="AC4073" s="39"/>
      <c r="AD4073" s="40"/>
    </row>
    <row r="4074" s="35" customFormat="1" spans="3:30">
      <c r="C4074" s="38"/>
      <c r="P4074" s="37"/>
      <c r="Q4074" s="38"/>
      <c r="AC4074" s="39"/>
      <c r="AD4074" s="40"/>
    </row>
    <row r="4075" s="35" customFormat="1" spans="3:30">
      <c r="C4075" s="38"/>
      <c r="P4075" s="37"/>
      <c r="Q4075" s="38"/>
      <c r="AC4075" s="39"/>
      <c r="AD4075" s="40"/>
    </row>
    <row r="4076" s="35" customFormat="1" spans="3:30">
      <c r="C4076" s="38"/>
      <c r="P4076" s="37"/>
      <c r="Q4076" s="38"/>
      <c r="AC4076" s="39"/>
      <c r="AD4076" s="40"/>
    </row>
    <row r="4077" s="35" customFormat="1" spans="3:30">
      <c r="C4077" s="38"/>
      <c r="P4077" s="37"/>
      <c r="Q4077" s="38"/>
      <c r="AC4077" s="39"/>
      <c r="AD4077" s="40"/>
    </row>
    <row r="4078" s="35" customFormat="1" spans="3:30">
      <c r="C4078" s="38"/>
      <c r="P4078" s="37"/>
      <c r="Q4078" s="38"/>
      <c r="AC4078" s="39"/>
      <c r="AD4078" s="40"/>
    </row>
    <row r="4079" s="35" customFormat="1" spans="3:30">
      <c r="C4079" s="38"/>
      <c r="P4079" s="37"/>
      <c r="Q4079" s="38"/>
      <c r="AC4079" s="39"/>
      <c r="AD4079" s="40"/>
    </row>
    <row r="4080" s="35" customFormat="1" spans="3:30">
      <c r="C4080" s="38"/>
      <c r="P4080" s="37"/>
      <c r="Q4080" s="38"/>
      <c r="AC4080" s="39"/>
      <c r="AD4080" s="40"/>
    </row>
    <row r="4081" s="35" customFormat="1" spans="3:30">
      <c r="C4081" s="38"/>
      <c r="P4081" s="37"/>
      <c r="Q4081" s="38"/>
      <c r="AC4081" s="39"/>
      <c r="AD4081" s="40"/>
    </row>
    <row r="4082" s="35" customFormat="1" spans="3:30">
      <c r="C4082" s="38"/>
      <c r="P4082" s="37"/>
      <c r="Q4082" s="38"/>
      <c r="AC4082" s="39"/>
      <c r="AD4082" s="40"/>
    </row>
    <row r="4083" s="35" customFormat="1" spans="3:30">
      <c r="C4083" s="38"/>
      <c r="P4083" s="37"/>
      <c r="Q4083" s="38"/>
      <c r="AC4083" s="39"/>
      <c r="AD4083" s="40"/>
    </row>
    <row r="4084" s="35" customFormat="1" spans="3:30">
      <c r="C4084" s="38"/>
      <c r="P4084" s="37"/>
      <c r="Q4084" s="38"/>
      <c r="AC4084" s="39"/>
      <c r="AD4084" s="40"/>
    </row>
    <row r="4085" s="35" customFormat="1" spans="3:30">
      <c r="C4085" s="38"/>
      <c r="P4085" s="37"/>
      <c r="Q4085" s="38"/>
      <c r="AC4085" s="39"/>
      <c r="AD4085" s="40"/>
    </row>
    <row r="4086" s="35" customFormat="1" spans="3:30">
      <c r="C4086" s="38"/>
      <c r="P4086" s="37"/>
      <c r="Q4086" s="38"/>
      <c r="AC4086" s="39"/>
      <c r="AD4086" s="40"/>
    </row>
    <row r="4087" s="35" customFormat="1" spans="3:30">
      <c r="C4087" s="38"/>
      <c r="P4087" s="37"/>
      <c r="Q4087" s="38"/>
      <c r="AC4087" s="39"/>
      <c r="AD4087" s="40"/>
    </row>
    <row r="4088" s="35" customFormat="1" spans="3:30">
      <c r="C4088" s="38"/>
      <c r="P4088" s="37"/>
      <c r="Q4088" s="38"/>
      <c r="AC4088" s="39"/>
      <c r="AD4088" s="40"/>
    </row>
    <row r="4089" s="35" customFormat="1" spans="3:30">
      <c r="C4089" s="38"/>
      <c r="P4089" s="37"/>
      <c r="Q4089" s="38"/>
      <c r="AC4089" s="39"/>
      <c r="AD4089" s="40"/>
    </row>
    <row r="4090" s="35" customFormat="1" spans="3:30">
      <c r="C4090" s="38"/>
      <c r="P4090" s="37"/>
      <c r="Q4090" s="38"/>
      <c r="AC4090" s="39"/>
      <c r="AD4090" s="40"/>
    </row>
    <row r="4091" s="35" customFormat="1" spans="3:30">
      <c r="C4091" s="38"/>
      <c r="P4091" s="37"/>
      <c r="Q4091" s="38"/>
      <c r="AC4091" s="39"/>
      <c r="AD4091" s="40"/>
    </row>
    <row r="4092" s="35" customFormat="1" spans="3:30">
      <c r="C4092" s="38"/>
      <c r="P4092" s="37"/>
      <c r="Q4092" s="38"/>
      <c r="AC4092" s="39"/>
      <c r="AD4092" s="40"/>
    </row>
    <row r="4093" s="35" customFormat="1" spans="3:30">
      <c r="C4093" s="38"/>
      <c r="P4093" s="37"/>
      <c r="Q4093" s="38"/>
      <c r="AC4093" s="39"/>
      <c r="AD4093" s="40"/>
    </row>
    <row r="4094" s="35" customFormat="1" spans="3:30">
      <c r="C4094" s="38"/>
      <c r="P4094" s="37"/>
      <c r="Q4094" s="38"/>
      <c r="AC4094" s="39"/>
      <c r="AD4094" s="40"/>
    </row>
    <row r="4095" s="35" customFormat="1" spans="3:30">
      <c r="C4095" s="38"/>
      <c r="P4095" s="37"/>
      <c r="Q4095" s="38"/>
      <c r="AC4095" s="39"/>
      <c r="AD4095" s="40"/>
    </row>
    <row r="4096" s="35" customFormat="1" spans="3:30">
      <c r="C4096" s="38"/>
      <c r="P4096" s="37"/>
      <c r="Q4096" s="38"/>
      <c r="AC4096" s="39"/>
      <c r="AD4096" s="40"/>
    </row>
    <row r="4097" s="35" customFormat="1" spans="3:30">
      <c r="C4097" s="38"/>
      <c r="P4097" s="37"/>
      <c r="Q4097" s="38"/>
      <c r="AC4097" s="39"/>
      <c r="AD4097" s="40"/>
    </row>
    <row r="4098" s="35" customFormat="1" spans="3:30">
      <c r="C4098" s="38"/>
      <c r="P4098" s="37"/>
      <c r="Q4098" s="38"/>
      <c r="AC4098" s="39"/>
      <c r="AD4098" s="40"/>
    </row>
    <row r="4099" s="35" customFormat="1" spans="3:30">
      <c r="C4099" s="38"/>
      <c r="P4099" s="37"/>
      <c r="Q4099" s="38"/>
      <c r="AC4099" s="39"/>
      <c r="AD4099" s="40"/>
    </row>
    <row r="4100" s="35" customFormat="1" spans="3:30">
      <c r="C4100" s="38"/>
      <c r="P4100" s="37"/>
      <c r="Q4100" s="38"/>
      <c r="AC4100" s="39"/>
      <c r="AD4100" s="40"/>
    </row>
    <row r="4101" s="35" customFormat="1" spans="3:30">
      <c r="C4101" s="38"/>
      <c r="P4101" s="37"/>
      <c r="Q4101" s="38"/>
      <c r="AC4101" s="39"/>
      <c r="AD4101" s="40"/>
    </row>
    <row r="4102" s="35" customFormat="1" spans="3:30">
      <c r="C4102" s="38"/>
      <c r="P4102" s="37"/>
      <c r="Q4102" s="38"/>
      <c r="AC4102" s="39"/>
      <c r="AD4102" s="40"/>
    </row>
    <row r="4103" s="35" customFormat="1" spans="3:30">
      <c r="C4103" s="38"/>
      <c r="P4103" s="37"/>
      <c r="Q4103" s="38"/>
      <c r="AC4103" s="39"/>
      <c r="AD4103" s="40"/>
    </row>
    <row r="4104" s="35" customFormat="1" spans="3:30">
      <c r="C4104" s="38"/>
      <c r="P4104" s="37"/>
      <c r="Q4104" s="38"/>
      <c r="AC4104" s="39"/>
      <c r="AD4104" s="40"/>
    </row>
    <row r="4105" s="35" customFormat="1" spans="3:30">
      <c r="C4105" s="38"/>
      <c r="P4105" s="37"/>
      <c r="Q4105" s="38"/>
      <c r="AC4105" s="39"/>
      <c r="AD4105" s="40"/>
    </row>
    <row r="4106" s="35" customFormat="1" spans="3:30">
      <c r="C4106" s="38"/>
      <c r="P4106" s="37"/>
      <c r="Q4106" s="38"/>
      <c r="AC4106" s="39"/>
      <c r="AD4106" s="40"/>
    </row>
    <row r="4107" s="35" customFormat="1" spans="3:30">
      <c r="C4107" s="38"/>
      <c r="P4107" s="37"/>
      <c r="Q4107" s="38"/>
      <c r="AC4107" s="39"/>
      <c r="AD4107" s="40"/>
    </row>
    <row r="4108" s="35" customFormat="1" spans="3:30">
      <c r="C4108" s="38"/>
      <c r="P4108" s="37"/>
      <c r="Q4108" s="38"/>
      <c r="AC4108" s="39"/>
      <c r="AD4108" s="40"/>
    </row>
    <row r="4109" s="35" customFormat="1" spans="3:30">
      <c r="C4109" s="38"/>
      <c r="P4109" s="37"/>
      <c r="Q4109" s="38"/>
      <c r="AC4109" s="39"/>
      <c r="AD4109" s="40"/>
    </row>
    <row r="4110" s="35" customFormat="1" spans="3:30">
      <c r="C4110" s="38"/>
      <c r="P4110" s="37"/>
      <c r="Q4110" s="38"/>
      <c r="AC4110" s="39"/>
      <c r="AD4110" s="40"/>
    </row>
    <row r="4111" s="35" customFormat="1" spans="3:30">
      <c r="C4111" s="38"/>
      <c r="P4111" s="37"/>
      <c r="Q4111" s="38"/>
      <c r="AC4111" s="39"/>
      <c r="AD4111" s="40"/>
    </row>
    <row r="4112" s="35" customFormat="1" spans="3:30">
      <c r="C4112" s="38"/>
      <c r="P4112" s="37"/>
      <c r="Q4112" s="38"/>
      <c r="AC4112" s="39"/>
      <c r="AD4112" s="40"/>
    </row>
    <row r="4113" s="35" customFormat="1" spans="3:30">
      <c r="C4113" s="38"/>
      <c r="P4113" s="37"/>
      <c r="Q4113" s="38"/>
      <c r="AC4113" s="39"/>
      <c r="AD4113" s="40"/>
    </row>
    <row r="4114" s="35" customFormat="1" spans="3:30">
      <c r="C4114" s="38"/>
      <c r="P4114" s="37"/>
      <c r="Q4114" s="38"/>
      <c r="AC4114" s="39"/>
      <c r="AD4114" s="40"/>
    </row>
    <row r="4115" s="35" customFormat="1" spans="3:30">
      <c r="C4115" s="38"/>
      <c r="P4115" s="37"/>
      <c r="Q4115" s="38"/>
      <c r="AC4115" s="39"/>
      <c r="AD4115" s="40"/>
    </row>
    <row r="4116" s="35" customFormat="1" spans="3:30">
      <c r="C4116" s="38"/>
      <c r="P4116" s="37"/>
      <c r="Q4116" s="38"/>
      <c r="AC4116" s="39"/>
      <c r="AD4116" s="40"/>
    </row>
    <row r="4117" s="35" customFormat="1" spans="3:30">
      <c r="C4117" s="38"/>
      <c r="P4117" s="37"/>
      <c r="Q4117" s="38"/>
      <c r="AC4117" s="39"/>
      <c r="AD4117" s="40"/>
    </row>
    <row r="4118" s="35" customFormat="1" spans="3:30">
      <c r="C4118" s="38"/>
      <c r="P4118" s="37"/>
      <c r="Q4118" s="38"/>
      <c r="AC4118" s="39"/>
      <c r="AD4118" s="40"/>
    </row>
    <row r="4119" s="35" customFormat="1" spans="3:30">
      <c r="C4119" s="38"/>
      <c r="P4119" s="37"/>
      <c r="Q4119" s="38"/>
      <c r="AC4119" s="39"/>
      <c r="AD4119" s="40"/>
    </row>
    <row r="4120" s="35" customFormat="1" spans="3:30">
      <c r="C4120" s="38"/>
      <c r="P4120" s="37"/>
      <c r="Q4120" s="38"/>
      <c r="AC4120" s="39"/>
      <c r="AD4120" s="40"/>
    </row>
    <row r="4121" s="35" customFormat="1" spans="3:30">
      <c r="C4121" s="38"/>
      <c r="P4121" s="37"/>
      <c r="Q4121" s="38"/>
      <c r="AC4121" s="39"/>
      <c r="AD4121" s="40"/>
    </row>
    <row r="4122" s="35" customFormat="1" spans="3:30">
      <c r="C4122" s="38"/>
      <c r="P4122" s="37"/>
      <c r="Q4122" s="38"/>
      <c r="AC4122" s="39"/>
      <c r="AD4122" s="40"/>
    </row>
    <row r="4123" s="35" customFormat="1" spans="3:30">
      <c r="C4123" s="38"/>
      <c r="P4123" s="37"/>
      <c r="Q4123" s="38"/>
      <c r="AC4123" s="39"/>
      <c r="AD4123" s="40"/>
    </row>
    <row r="4124" s="35" customFormat="1" spans="3:30">
      <c r="C4124" s="38"/>
      <c r="P4124" s="37"/>
      <c r="Q4124" s="38"/>
      <c r="AC4124" s="39"/>
      <c r="AD4124" s="40"/>
    </row>
    <row r="4125" s="35" customFormat="1" spans="3:30">
      <c r="C4125" s="38"/>
      <c r="P4125" s="37"/>
      <c r="Q4125" s="38"/>
      <c r="AC4125" s="39"/>
      <c r="AD4125" s="40"/>
    </row>
    <row r="4126" s="35" customFormat="1" spans="3:30">
      <c r="C4126" s="38"/>
      <c r="P4126" s="37"/>
      <c r="Q4126" s="38"/>
      <c r="AC4126" s="39"/>
      <c r="AD4126" s="40"/>
    </row>
    <row r="4127" s="35" customFormat="1" spans="3:30">
      <c r="C4127" s="38"/>
      <c r="P4127" s="37"/>
      <c r="Q4127" s="38"/>
      <c r="AC4127" s="39"/>
      <c r="AD4127" s="40"/>
    </row>
    <row r="4128" s="35" customFormat="1" spans="3:30">
      <c r="C4128" s="38"/>
      <c r="P4128" s="37"/>
      <c r="Q4128" s="38"/>
      <c r="AC4128" s="39"/>
      <c r="AD4128" s="40"/>
    </row>
    <row r="4129" s="35" customFormat="1" spans="3:30">
      <c r="C4129" s="38"/>
      <c r="P4129" s="37"/>
      <c r="Q4129" s="38"/>
      <c r="AC4129" s="39"/>
      <c r="AD4129" s="40"/>
    </row>
    <row r="4130" s="35" customFormat="1" spans="3:30">
      <c r="C4130" s="38"/>
      <c r="P4130" s="37"/>
      <c r="Q4130" s="38"/>
      <c r="AC4130" s="39"/>
      <c r="AD4130" s="40"/>
    </row>
    <row r="4131" s="35" customFormat="1" spans="3:30">
      <c r="C4131" s="38"/>
      <c r="P4131" s="37"/>
      <c r="Q4131" s="38"/>
      <c r="AC4131" s="39"/>
      <c r="AD4131" s="40"/>
    </row>
    <row r="4132" s="35" customFormat="1" spans="3:30">
      <c r="C4132" s="38"/>
      <c r="P4132" s="37"/>
      <c r="Q4132" s="38"/>
      <c r="AC4132" s="39"/>
      <c r="AD4132" s="40"/>
    </row>
    <row r="4133" s="35" customFormat="1" spans="3:30">
      <c r="C4133" s="38"/>
      <c r="P4133" s="37"/>
      <c r="Q4133" s="38"/>
      <c r="AC4133" s="39"/>
      <c r="AD4133" s="40"/>
    </row>
    <row r="4134" s="35" customFormat="1" spans="3:30">
      <c r="C4134" s="38"/>
      <c r="P4134" s="37"/>
      <c r="Q4134" s="38"/>
      <c r="AC4134" s="39"/>
      <c r="AD4134" s="40"/>
    </row>
    <row r="4135" s="35" customFormat="1" spans="3:30">
      <c r="C4135" s="38"/>
      <c r="P4135" s="37"/>
      <c r="Q4135" s="38"/>
      <c r="AC4135" s="39"/>
      <c r="AD4135" s="40"/>
    </row>
    <row r="4136" s="35" customFormat="1" spans="3:30">
      <c r="C4136" s="38"/>
      <c r="P4136" s="37"/>
      <c r="Q4136" s="38"/>
      <c r="AC4136" s="39"/>
      <c r="AD4136" s="40"/>
    </row>
    <row r="4137" s="35" customFormat="1" spans="3:30">
      <c r="C4137" s="38"/>
      <c r="P4137" s="37"/>
      <c r="Q4137" s="38"/>
      <c r="AC4137" s="39"/>
      <c r="AD4137" s="40"/>
    </row>
    <row r="4138" s="35" customFormat="1" spans="3:30">
      <c r="C4138" s="38"/>
      <c r="P4138" s="37"/>
      <c r="Q4138" s="38"/>
      <c r="AC4138" s="39"/>
      <c r="AD4138" s="40"/>
    </row>
    <row r="4139" s="35" customFormat="1" spans="3:30">
      <c r="C4139" s="38"/>
      <c r="P4139" s="37"/>
      <c r="Q4139" s="38"/>
      <c r="AC4139" s="39"/>
      <c r="AD4139" s="40"/>
    </row>
    <row r="4140" s="35" customFormat="1" spans="3:30">
      <c r="C4140" s="38"/>
      <c r="P4140" s="37"/>
      <c r="Q4140" s="38"/>
      <c r="AC4140" s="39"/>
      <c r="AD4140" s="40"/>
    </row>
    <row r="4141" s="35" customFormat="1" spans="3:30">
      <c r="C4141" s="38"/>
      <c r="P4141" s="37"/>
      <c r="Q4141" s="38"/>
      <c r="AC4141" s="39"/>
      <c r="AD4141" s="40"/>
    </row>
    <row r="4142" s="35" customFormat="1" spans="3:30">
      <c r="C4142" s="38"/>
      <c r="P4142" s="37"/>
      <c r="Q4142" s="38"/>
      <c r="AC4142" s="39"/>
      <c r="AD4142" s="40"/>
    </row>
    <row r="4143" s="35" customFormat="1" spans="3:30">
      <c r="C4143" s="38"/>
      <c r="P4143" s="37"/>
      <c r="Q4143" s="38"/>
      <c r="AC4143" s="39"/>
      <c r="AD4143" s="40"/>
    </row>
    <row r="4144" s="35" customFormat="1" spans="3:30">
      <c r="C4144" s="38"/>
      <c r="P4144" s="37"/>
      <c r="Q4144" s="38"/>
      <c r="AC4144" s="39"/>
      <c r="AD4144" s="40"/>
    </row>
    <row r="4145" s="35" customFormat="1" spans="3:30">
      <c r="C4145" s="38"/>
      <c r="P4145" s="37"/>
      <c r="Q4145" s="38"/>
      <c r="AC4145" s="39"/>
      <c r="AD4145" s="40"/>
    </row>
    <row r="4146" s="35" customFormat="1" spans="3:30">
      <c r="C4146" s="38"/>
      <c r="P4146" s="37"/>
      <c r="Q4146" s="38"/>
      <c r="AC4146" s="39"/>
      <c r="AD4146" s="40"/>
    </row>
    <row r="4147" s="35" customFormat="1" spans="3:30">
      <c r="C4147" s="38"/>
      <c r="P4147" s="37"/>
      <c r="Q4147" s="38"/>
      <c r="AC4147" s="39"/>
      <c r="AD4147" s="40"/>
    </row>
    <row r="4148" s="35" customFormat="1" spans="3:30">
      <c r="C4148" s="38"/>
      <c r="P4148" s="37"/>
      <c r="Q4148" s="38"/>
      <c r="AC4148" s="39"/>
      <c r="AD4148" s="40"/>
    </row>
    <row r="4149" s="35" customFormat="1" spans="3:30">
      <c r="C4149" s="38"/>
      <c r="P4149" s="37"/>
      <c r="Q4149" s="38"/>
      <c r="AC4149" s="39"/>
      <c r="AD4149" s="40"/>
    </row>
    <row r="4150" s="35" customFormat="1" spans="3:30">
      <c r="C4150" s="38"/>
      <c r="P4150" s="37"/>
      <c r="Q4150" s="38"/>
      <c r="AC4150" s="39"/>
      <c r="AD4150" s="40"/>
    </row>
    <row r="4151" s="35" customFormat="1" spans="3:30">
      <c r="C4151" s="38"/>
      <c r="P4151" s="37"/>
      <c r="Q4151" s="38"/>
      <c r="AC4151" s="39"/>
      <c r="AD4151" s="40"/>
    </row>
    <row r="4152" s="35" customFormat="1" spans="3:30">
      <c r="C4152" s="38"/>
      <c r="P4152" s="37"/>
      <c r="Q4152" s="38"/>
      <c r="AC4152" s="39"/>
      <c r="AD4152" s="40"/>
    </row>
    <row r="4153" s="35" customFormat="1" spans="3:30">
      <c r="C4153" s="38"/>
      <c r="P4153" s="37"/>
      <c r="Q4153" s="38"/>
      <c r="AC4153" s="39"/>
      <c r="AD4153" s="40"/>
    </row>
    <row r="4154" s="35" customFormat="1" spans="3:30">
      <c r="C4154" s="38"/>
      <c r="P4154" s="37"/>
      <c r="Q4154" s="38"/>
      <c r="AC4154" s="39"/>
      <c r="AD4154" s="40"/>
    </row>
    <row r="4155" s="35" customFormat="1" spans="3:30">
      <c r="C4155" s="38"/>
      <c r="P4155" s="37"/>
      <c r="Q4155" s="38"/>
      <c r="AC4155" s="39"/>
      <c r="AD4155" s="40"/>
    </row>
    <row r="4156" s="35" customFormat="1" spans="3:30">
      <c r="C4156" s="38"/>
      <c r="P4156" s="37"/>
      <c r="Q4156" s="38"/>
      <c r="AC4156" s="39"/>
      <c r="AD4156" s="40"/>
    </row>
    <row r="4157" s="35" customFormat="1" spans="3:30">
      <c r="C4157" s="38"/>
      <c r="P4157" s="37"/>
      <c r="Q4157" s="38"/>
      <c r="AC4157" s="39"/>
      <c r="AD4157" s="40"/>
    </row>
    <row r="4158" s="35" customFormat="1" spans="3:30">
      <c r="C4158" s="38"/>
      <c r="P4158" s="37"/>
      <c r="Q4158" s="38"/>
      <c r="AC4158" s="39"/>
      <c r="AD4158" s="40"/>
    </row>
    <row r="4159" s="35" customFormat="1" spans="3:30">
      <c r="C4159" s="38"/>
      <c r="P4159" s="37"/>
      <c r="Q4159" s="38"/>
      <c r="AC4159" s="39"/>
      <c r="AD4159" s="40"/>
    </row>
    <row r="4160" s="35" customFormat="1" spans="3:30">
      <c r="C4160" s="38"/>
      <c r="P4160" s="37"/>
      <c r="Q4160" s="38"/>
      <c r="AC4160" s="39"/>
      <c r="AD4160" s="40"/>
    </row>
    <row r="4161" s="35" customFormat="1" spans="3:30">
      <c r="C4161" s="38"/>
      <c r="P4161" s="37"/>
      <c r="Q4161" s="38"/>
      <c r="AC4161" s="39"/>
      <c r="AD4161" s="40"/>
    </row>
    <row r="4162" s="35" customFormat="1" spans="3:30">
      <c r="C4162" s="38"/>
      <c r="P4162" s="37"/>
      <c r="Q4162" s="38"/>
      <c r="AC4162" s="39"/>
      <c r="AD4162" s="40"/>
    </row>
    <row r="4163" s="35" customFormat="1" spans="3:30">
      <c r="C4163" s="38"/>
      <c r="P4163" s="37"/>
      <c r="Q4163" s="38"/>
      <c r="AC4163" s="39"/>
      <c r="AD4163" s="40"/>
    </row>
    <row r="4164" s="35" customFormat="1" spans="3:30">
      <c r="C4164" s="38"/>
      <c r="P4164" s="37"/>
      <c r="Q4164" s="38"/>
      <c r="AC4164" s="39"/>
      <c r="AD4164" s="40"/>
    </row>
    <row r="4165" s="35" customFormat="1" spans="3:30">
      <c r="C4165" s="38"/>
      <c r="P4165" s="37"/>
      <c r="Q4165" s="38"/>
      <c r="AC4165" s="39"/>
      <c r="AD4165" s="40"/>
    </row>
    <row r="4166" s="35" customFormat="1" spans="3:30">
      <c r="C4166" s="38"/>
      <c r="P4166" s="37"/>
      <c r="Q4166" s="38"/>
      <c r="AC4166" s="39"/>
      <c r="AD4166" s="40"/>
    </row>
    <row r="4167" s="35" customFormat="1" spans="3:30">
      <c r="C4167" s="38"/>
      <c r="P4167" s="37"/>
      <c r="Q4167" s="38"/>
      <c r="AC4167" s="39"/>
      <c r="AD4167" s="40"/>
    </row>
    <row r="4168" s="35" customFormat="1" spans="3:30">
      <c r="C4168" s="38"/>
      <c r="P4168" s="37"/>
      <c r="Q4168" s="38"/>
      <c r="AC4168" s="39"/>
      <c r="AD4168" s="40"/>
    </row>
    <row r="4169" s="35" customFormat="1" spans="3:30">
      <c r="C4169" s="38"/>
      <c r="P4169" s="37"/>
      <c r="Q4169" s="38"/>
      <c r="AC4169" s="39"/>
      <c r="AD4169" s="40"/>
    </row>
    <row r="4170" s="35" customFormat="1" spans="3:30">
      <c r="C4170" s="38"/>
      <c r="P4170" s="37"/>
      <c r="Q4170" s="38"/>
      <c r="AC4170" s="39"/>
      <c r="AD4170" s="40"/>
    </row>
    <row r="4171" s="35" customFormat="1" spans="3:30">
      <c r="C4171" s="38"/>
      <c r="P4171" s="37"/>
      <c r="Q4171" s="38"/>
      <c r="AC4171" s="39"/>
      <c r="AD4171" s="40"/>
    </row>
    <row r="4172" s="35" customFormat="1" spans="3:30">
      <c r="C4172" s="38"/>
      <c r="P4172" s="37"/>
      <c r="Q4172" s="38"/>
      <c r="AC4172" s="39"/>
      <c r="AD4172" s="40"/>
    </row>
    <row r="4173" s="35" customFormat="1" spans="3:30">
      <c r="C4173" s="38"/>
      <c r="P4173" s="37"/>
      <c r="Q4173" s="38"/>
      <c r="AC4173" s="39"/>
      <c r="AD4173" s="40"/>
    </row>
    <row r="4174" s="35" customFormat="1" spans="3:30">
      <c r="C4174" s="38"/>
      <c r="P4174" s="37"/>
      <c r="Q4174" s="38"/>
      <c r="AC4174" s="39"/>
      <c r="AD4174" s="40"/>
    </row>
    <row r="4175" s="35" customFormat="1" spans="3:30">
      <c r="C4175" s="38"/>
      <c r="P4175" s="37"/>
      <c r="Q4175" s="38"/>
      <c r="AC4175" s="39"/>
      <c r="AD4175" s="40"/>
    </row>
    <row r="4176" s="35" customFormat="1" spans="3:30">
      <c r="C4176" s="38"/>
      <c r="P4176" s="37"/>
      <c r="Q4176" s="38"/>
      <c r="AC4176" s="39"/>
      <c r="AD4176" s="40"/>
    </row>
    <row r="4177" s="35" customFormat="1" spans="3:30">
      <c r="C4177" s="38"/>
      <c r="P4177" s="37"/>
      <c r="Q4177" s="38"/>
      <c r="AC4177" s="39"/>
      <c r="AD4177" s="40"/>
    </row>
    <row r="4178" s="35" customFormat="1" spans="3:30">
      <c r="C4178" s="38"/>
      <c r="P4178" s="37"/>
      <c r="Q4178" s="38"/>
      <c r="AC4178" s="39"/>
      <c r="AD4178" s="40"/>
    </row>
    <row r="4179" s="35" customFormat="1" spans="3:30">
      <c r="C4179" s="38"/>
      <c r="P4179" s="37"/>
      <c r="Q4179" s="38"/>
      <c r="AC4179" s="39"/>
      <c r="AD4179" s="40"/>
    </row>
    <row r="4180" s="35" customFormat="1" spans="3:30">
      <c r="C4180" s="38"/>
      <c r="P4180" s="37"/>
      <c r="Q4180" s="38"/>
      <c r="AC4180" s="39"/>
      <c r="AD4180" s="40"/>
    </row>
    <row r="4181" s="35" customFormat="1" spans="3:30">
      <c r="C4181" s="38"/>
      <c r="P4181" s="37"/>
      <c r="Q4181" s="38"/>
      <c r="AC4181" s="39"/>
      <c r="AD4181" s="40"/>
    </row>
    <row r="4182" s="35" customFormat="1" spans="3:30">
      <c r="C4182" s="38"/>
      <c r="P4182" s="37"/>
      <c r="Q4182" s="38"/>
      <c r="AC4182" s="39"/>
      <c r="AD4182" s="40"/>
    </row>
    <row r="4183" s="35" customFormat="1" spans="3:30">
      <c r="C4183" s="38"/>
      <c r="P4183" s="37"/>
      <c r="Q4183" s="38"/>
      <c r="AC4183" s="39"/>
      <c r="AD4183" s="40"/>
    </row>
    <row r="4184" s="35" customFormat="1" spans="3:30">
      <c r="C4184" s="38"/>
      <c r="P4184" s="37"/>
      <c r="Q4184" s="38"/>
      <c r="AC4184" s="39"/>
      <c r="AD4184" s="40"/>
    </row>
    <row r="4185" s="35" customFormat="1" spans="3:30">
      <c r="C4185" s="38"/>
      <c r="P4185" s="37"/>
      <c r="Q4185" s="38"/>
      <c r="AC4185" s="39"/>
      <c r="AD4185" s="40"/>
    </row>
    <row r="4186" s="35" customFormat="1" spans="3:30">
      <c r="C4186" s="38"/>
      <c r="P4186" s="37"/>
      <c r="Q4186" s="38"/>
      <c r="AC4186" s="39"/>
      <c r="AD4186" s="40"/>
    </row>
    <row r="4187" s="35" customFormat="1" spans="3:30">
      <c r="C4187" s="38"/>
      <c r="P4187" s="37"/>
      <c r="Q4187" s="38"/>
      <c r="AC4187" s="39"/>
      <c r="AD4187" s="40"/>
    </row>
    <row r="4188" s="35" customFormat="1" spans="3:30">
      <c r="C4188" s="38"/>
      <c r="P4188" s="37"/>
      <c r="Q4188" s="38"/>
      <c r="AC4188" s="39"/>
      <c r="AD4188" s="40"/>
    </row>
    <row r="4189" s="35" customFormat="1" spans="3:30">
      <c r="C4189" s="38"/>
      <c r="P4189" s="37"/>
      <c r="Q4189" s="38"/>
      <c r="AC4189" s="39"/>
      <c r="AD4189" s="40"/>
    </row>
    <row r="4190" s="35" customFormat="1" spans="3:30">
      <c r="C4190" s="38"/>
      <c r="P4190" s="37"/>
      <c r="Q4190" s="38"/>
      <c r="AC4190" s="39"/>
      <c r="AD4190" s="40"/>
    </row>
    <row r="4191" s="35" customFormat="1" spans="3:30">
      <c r="C4191" s="38"/>
      <c r="P4191" s="37"/>
      <c r="Q4191" s="38"/>
      <c r="AC4191" s="39"/>
      <c r="AD4191" s="40"/>
    </row>
    <row r="4192" s="35" customFormat="1" spans="3:30">
      <c r="C4192" s="38"/>
      <c r="P4192" s="37"/>
      <c r="Q4192" s="38"/>
      <c r="AC4192" s="39"/>
      <c r="AD4192" s="40"/>
    </row>
    <row r="4193" s="35" customFormat="1" spans="3:30">
      <c r="C4193" s="38"/>
      <c r="P4193" s="37"/>
      <c r="Q4193" s="38"/>
      <c r="AC4193" s="39"/>
      <c r="AD4193" s="40"/>
    </row>
    <row r="4194" s="35" customFormat="1" spans="3:30">
      <c r="C4194" s="38"/>
      <c r="P4194" s="37"/>
      <c r="Q4194" s="38"/>
      <c r="AC4194" s="39"/>
      <c r="AD4194" s="40"/>
    </row>
    <row r="4195" s="35" customFormat="1" spans="3:30">
      <c r="C4195" s="38"/>
      <c r="P4195" s="37"/>
      <c r="Q4195" s="38"/>
      <c r="AC4195" s="39"/>
      <c r="AD4195" s="40"/>
    </row>
    <row r="4196" s="35" customFormat="1" spans="3:30">
      <c r="C4196" s="38"/>
      <c r="P4196" s="37"/>
      <c r="Q4196" s="38"/>
      <c r="AC4196" s="39"/>
      <c r="AD4196" s="40"/>
    </row>
    <row r="4197" s="35" customFormat="1" spans="3:30">
      <c r="C4197" s="38"/>
      <c r="P4197" s="37"/>
      <c r="Q4197" s="38"/>
      <c r="AC4197" s="39"/>
      <c r="AD4197" s="40"/>
    </row>
    <row r="4198" s="35" customFormat="1" spans="3:30">
      <c r="C4198" s="38"/>
      <c r="P4198" s="37"/>
      <c r="Q4198" s="38"/>
      <c r="AC4198" s="39"/>
      <c r="AD4198" s="40"/>
    </row>
    <row r="4199" s="35" customFormat="1" spans="3:30">
      <c r="C4199" s="38"/>
      <c r="P4199" s="37"/>
      <c r="Q4199" s="38"/>
      <c r="AC4199" s="39"/>
      <c r="AD4199" s="40"/>
    </row>
    <row r="4200" s="35" customFormat="1" spans="3:30">
      <c r="C4200" s="38"/>
      <c r="P4200" s="37"/>
      <c r="Q4200" s="38"/>
      <c r="AC4200" s="39"/>
      <c r="AD4200" s="40"/>
    </row>
    <row r="4201" s="35" customFormat="1" spans="3:30">
      <c r="C4201" s="38"/>
      <c r="P4201" s="37"/>
      <c r="Q4201" s="38"/>
      <c r="AC4201" s="39"/>
      <c r="AD4201" s="40"/>
    </row>
    <row r="4202" s="35" customFormat="1" spans="3:30">
      <c r="C4202" s="38"/>
      <c r="P4202" s="37"/>
      <c r="Q4202" s="38"/>
      <c r="AC4202" s="39"/>
      <c r="AD4202" s="40"/>
    </row>
    <row r="4203" s="35" customFormat="1" spans="3:30">
      <c r="C4203" s="38"/>
      <c r="P4203" s="37"/>
      <c r="Q4203" s="38"/>
      <c r="AC4203" s="39"/>
      <c r="AD4203" s="40"/>
    </row>
    <row r="4204" s="35" customFormat="1" spans="3:30">
      <c r="C4204" s="38"/>
      <c r="P4204" s="37"/>
      <c r="Q4204" s="38"/>
      <c r="AC4204" s="39"/>
      <c r="AD4204" s="40"/>
    </row>
    <row r="4205" s="35" customFormat="1" spans="3:30">
      <c r="C4205" s="38"/>
      <c r="P4205" s="37"/>
      <c r="Q4205" s="38"/>
      <c r="AC4205" s="39"/>
      <c r="AD4205" s="40"/>
    </row>
    <row r="4206" s="35" customFormat="1" spans="3:30">
      <c r="C4206" s="38"/>
      <c r="P4206" s="37"/>
      <c r="Q4206" s="38"/>
      <c r="AC4206" s="39"/>
      <c r="AD4206" s="40"/>
    </row>
    <row r="4207" s="35" customFormat="1" spans="3:30">
      <c r="C4207" s="38"/>
      <c r="P4207" s="37"/>
      <c r="Q4207" s="38"/>
      <c r="AC4207" s="39"/>
      <c r="AD4207" s="40"/>
    </row>
    <row r="4208" s="35" customFormat="1" spans="3:30">
      <c r="C4208" s="38"/>
      <c r="P4208" s="37"/>
      <c r="Q4208" s="38"/>
      <c r="AC4208" s="39"/>
      <c r="AD4208" s="40"/>
    </row>
    <row r="4209" s="35" customFormat="1" spans="3:30">
      <c r="C4209" s="38"/>
      <c r="P4209" s="37"/>
      <c r="Q4209" s="38"/>
      <c r="AC4209" s="39"/>
      <c r="AD4209" s="40"/>
    </row>
    <row r="4210" s="35" customFormat="1" spans="3:30">
      <c r="C4210" s="38"/>
      <c r="P4210" s="37"/>
      <c r="Q4210" s="38"/>
      <c r="AC4210" s="39"/>
      <c r="AD4210" s="40"/>
    </row>
    <row r="4211" s="35" customFormat="1" spans="3:30">
      <c r="C4211" s="38"/>
      <c r="P4211" s="37"/>
      <c r="Q4211" s="38"/>
      <c r="AC4211" s="39"/>
      <c r="AD4211" s="40"/>
    </row>
    <row r="4212" s="35" customFormat="1" spans="3:30">
      <c r="C4212" s="38"/>
      <c r="P4212" s="37"/>
      <c r="Q4212" s="38"/>
      <c r="AC4212" s="39"/>
      <c r="AD4212" s="40"/>
    </row>
    <row r="4213" s="35" customFormat="1" spans="3:30">
      <c r="C4213" s="38"/>
      <c r="P4213" s="37"/>
      <c r="Q4213" s="38"/>
      <c r="AC4213" s="39"/>
      <c r="AD4213" s="40"/>
    </row>
    <row r="4214" s="35" customFormat="1" spans="3:30">
      <c r="C4214" s="38"/>
      <c r="P4214" s="37"/>
      <c r="Q4214" s="38"/>
      <c r="AC4214" s="39"/>
      <c r="AD4214" s="40"/>
    </row>
    <row r="4215" s="35" customFormat="1" spans="3:30">
      <c r="C4215" s="38"/>
      <c r="P4215" s="37"/>
      <c r="Q4215" s="38"/>
      <c r="AC4215" s="39"/>
      <c r="AD4215" s="40"/>
    </row>
    <row r="4216" s="35" customFormat="1" spans="3:30">
      <c r="C4216" s="38"/>
      <c r="P4216" s="37"/>
      <c r="Q4216" s="38"/>
      <c r="AC4216" s="39"/>
      <c r="AD4216" s="40"/>
    </row>
    <row r="4217" s="35" customFormat="1" spans="3:30">
      <c r="C4217" s="38"/>
      <c r="P4217" s="37"/>
      <c r="Q4217" s="38"/>
      <c r="AC4217" s="39"/>
      <c r="AD4217" s="40"/>
    </row>
    <row r="4218" s="35" customFormat="1" spans="3:30">
      <c r="C4218" s="38"/>
      <c r="P4218" s="37"/>
      <c r="Q4218" s="38"/>
      <c r="AC4218" s="39"/>
      <c r="AD4218" s="40"/>
    </row>
    <row r="4219" s="35" customFormat="1" spans="3:30">
      <c r="C4219" s="38"/>
      <c r="P4219" s="37"/>
      <c r="Q4219" s="38"/>
      <c r="AC4219" s="39"/>
      <c r="AD4219" s="40"/>
    </row>
    <row r="4220" s="35" customFormat="1" spans="3:30">
      <c r="C4220" s="38"/>
      <c r="P4220" s="37"/>
      <c r="Q4220" s="38"/>
      <c r="AC4220" s="39"/>
      <c r="AD4220" s="40"/>
    </row>
    <row r="4221" s="35" customFormat="1" spans="3:30">
      <c r="C4221" s="38"/>
      <c r="P4221" s="37"/>
      <c r="Q4221" s="38"/>
      <c r="AC4221" s="39"/>
      <c r="AD4221" s="40"/>
    </row>
    <row r="4222" s="35" customFormat="1" spans="3:30">
      <c r="C4222" s="38"/>
      <c r="P4222" s="37"/>
      <c r="Q4222" s="38"/>
      <c r="AC4222" s="39"/>
      <c r="AD4222" s="40"/>
    </row>
    <row r="4223" s="35" customFormat="1" spans="3:30">
      <c r="C4223" s="38"/>
      <c r="P4223" s="37"/>
      <c r="Q4223" s="38"/>
      <c r="AC4223" s="39"/>
      <c r="AD4223" s="40"/>
    </row>
    <row r="4224" s="35" customFormat="1" spans="3:30">
      <c r="C4224" s="38"/>
      <c r="P4224" s="37"/>
      <c r="Q4224" s="38"/>
      <c r="AC4224" s="39"/>
      <c r="AD4224" s="40"/>
    </row>
    <row r="4225" s="35" customFormat="1" spans="3:30">
      <c r="C4225" s="38"/>
      <c r="P4225" s="37"/>
      <c r="Q4225" s="38"/>
      <c r="AC4225" s="39"/>
      <c r="AD4225" s="40"/>
    </row>
    <row r="4226" s="35" customFormat="1" spans="3:30">
      <c r="C4226" s="38"/>
      <c r="P4226" s="37"/>
      <c r="Q4226" s="38"/>
      <c r="AC4226" s="39"/>
      <c r="AD4226" s="40"/>
    </row>
    <row r="4227" s="35" customFormat="1" spans="3:30">
      <c r="C4227" s="38"/>
      <c r="P4227" s="37"/>
      <c r="Q4227" s="38"/>
      <c r="AC4227" s="39"/>
      <c r="AD4227" s="40"/>
    </row>
    <row r="4228" s="35" customFormat="1" spans="3:30">
      <c r="C4228" s="38"/>
      <c r="P4228" s="37"/>
      <c r="Q4228" s="38"/>
      <c r="AC4228" s="39"/>
      <c r="AD4228" s="40"/>
    </row>
    <row r="4229" s="35" customFormat="1" spans="3:30">
      <c r="C4229" s="38"/>
      <c r="P4229" s="37"/>
      <c r="Q4229" s="38"/>
      <c r="AC4229" s="39"/>
      <c r="AD4229" s="40"/>
    </row>
    <row r="4230" s="35" customFormat="1" spans="3:30">
      <c r="C4230" s="38"/>
      <c r="P4230" s="37"/>
      <c r="Q4230" s="38"/>
      <c r="AC4230" s="39"/>
      <c r="AD4230" s="40"/>
    </row>
    <row r="4231" s="35" customFormat="1" spans="3:30">
      <c r="C4231" s="38"/>
      <c r="P4231" s="37"/>
      <c r="Q4231" s="38"/>
      <c r="AC4231" s="39"/>
      <c r="AD4231" s="40"/>
    </row>
    <row r="4232" s="35" customFormat="1" spans="3:30">
      <c r="C4232" s="38"/>
      <c r="P4232" s="37"/>
      <c r="Q4232" s="38"/>
      <c r="AC4232" s="39"/>
      <c r="AD4232" s="40"/>
    </row>
    <row r="4233" s="35" customFormat="1" spans="3:30">
      <c r="C4233" s="38"/>
      <c r="P4233" s="37"/>
      <c r="Q4233" s="38"/>
      <c r="AC4233" s="39"/>
      <c r="AD4233" s="40"/>
    </row>
    <row r="4234" s="35" customFormat="1" spans="3:30">
      <c r="C4234" s="38"/>
      <c r="P4234" s="37"/>
      <c r="Q4234" s="38"/>
      <c r="AC4234" s="39"/>
      <c r="AD4234" s="40"/>
    </row>
    <row r="4235" s="35" customFormat="1" spans="3:30">
      <c r="C4235" s="38"/>
      <c r="P4235" s="37"/>
      <c r="Q4235" s="38"/>
      <c r="AC4235" s="39"/>
      <c r="AD4235" s="40"/>
    </row>
    <row r="4236" s="35" customFormat="1" spans="3:30">
      <c r="C4236" s="38"/>
      <c r="P4236" s="37"/>
      <c r="Q4236" s="38"/>
      <c r="AC4236" s="39"/>
      <c r="AD4236" s="40"/>
    </row>
    <row r="4237" s="35" customFormat="1" spans="3:30">
      <c r="C4237" s="38"/>
      <c r="P4237" s="37"/>
      <c r="Q4237" s="38"/>
      <c r="AC4237" s="39"/>
      <c r="AD4237" s="40"/>
    </row>
    <row r="4238" s="35" customFormat="1" spans="3:30">
      <c r="C4238" s="38"/>
      <c r="P4238" s="37"/>
      <c r="Q4238" s="38"/>
      <c r="AC4238" s="39"/>
      <c r="AD4238" s="40"/>
    </row>
    <row r="4239" s="35" customFormat="1" spans="3:30">
      <c r="C4239" s="38"/>
      <c r="P4239" s="37"/>
      <c r="Q4239" s="38"/>
      <c r="AC4239" s="39"/>
      <c r="AD4239" s="40"/>
    </row>
    <row r="4240" s="35" customFormat="1" spans="3:30">
      <c r="C4240" s="38"/>
      <c r="P4240" s="37"/>
      <c r="Q4240" s="38"/>
      <c r="AC4240" s="39"/>
      <c r="AD4240" s="40"/>
    </row>
    <row r="4241" s="35" customFormat="1" spans="3:30">
      <c r="C4241" s="38"/>
      <c r="P4241" s="37"/>
      <c r="Q4241" s="38"/>
      <c r="AC4241" s="39"/>
      <c r="AD4241" s="40"/>
    </row>
    <row r="4242" s="35" customFormat="1" spans="3:30">
      <c r="C4242" s="38"/>
      <c r="P4242" s="37"/>
      <c r="Q4242" s="38"/>
      <c r="AC4242" s="39"/>
      <c r="AD4242" s="40"/>
    </row>
    <row r="4243" s="35" customFormat="1" spans="3:30">
      <c r="C4243" s="38"/>
      <c r="P4243" s="37"/>
      <c r="Q4243" s="38"/>
      <c r="AC4243" s="39"/>
      <c r="AD4243" s="40"/>
    </row>
    <row r="4244" s="35" customFormat="1" spans="3:30">
      <c r="C4244" s="38"/>
      <c r="P4244" s="37"/>
      <c r="Q4244" s="38"/>
      <c r="AC4244" s="39"/>
      <c r="AD4244" s="40"/>
    </row>
    <row r="4245" s="35" customFormat="1" spans="3:30">
      <c r="C4245" s="38"/>
      <c r="P4245" s="37"/>
      <c r="Q4245" s="38"/>
      <c r="AC4245" s="39"/>
      <c r="AD4245" s="40"/>
    </row>
    <row r="4246" s="35" customFormat="1" spans="3:30">
      <c r="C4246" s="38"/>
      <c r="P4246" s="37"/>
      <c r="Q4246" s="38"/>
      <c r="AC4246" s="39"/>
      <c r="AD4246" s="40"/>
    </row>
    <row r="4247" s="35" customFormat="1" spans="3:30">
      <c r="C4247" s="38"/>
      <c r="P4247" s="37"/>
      <c r="Q4247" s="38"/>
      <c r="AC4247" s="39"/>
      <c r="AD4247" s="40"/>
    </row>
    <row r="4248" s="35" customFormat="1" spans="3:30">
      <c r="C4248" s="38"/>
      <c r="P4248" s="37"/>
      <c r="Q4248" s="38"/>
      <c r="AC4248" s="39"/>
      <c r="AD4248" s="40"/>
    </row>
    <row r="4249" s="35" customFormat="1" spans="3:30">
      <c r="C4249" s="38"/>
      <c r="P4249" s="37"/>
      <c r="Q4249" s="38"/>
      <c r="AC4249" s="39"/>
      <c r="AD4249" s="40"/>
    </row>
    <row r="4250" s="35" customFormat="1" spans="3:30">
      <c r="C4250" s="38"/>
      <c r="P4250" s="37"/>
      <c r="Q4250" s="38"/>
      <c r="AC4250" s="39"/>
      <c r="AD4250" s="40"/>
    </row>
    <row r="4251" s="35" customFormat="1" spans="3:30">
      <c r="C4251" s="38"/>
      <c r="P4251" s="37"/>
      <c r="Q4251" s="38"/>
      <c r="AC4251" s="39"/>
      <c r="AD4251" s="40"/>
    </row>
    <row r="4252" s="35" customFormat="1" spans="3:30">
      <c r="C4252" s="38"/>
      <c r="P4252" s="37"/>
      <c r="Q4252" s="38"/>
      <c r="AC4252" s="39"/>
      <c r="AD4252" s="40"/>
    </row>
    <row r="4253" s="35" customFormat="1" spans="3:30">
      <c r="C4253" s="38"/>
      <c r="P4253" s="37"/>
      <c r="Q4253" s="38"/>
      <c r="AC4253" s="39"/>
      <c r="AD4253" s="40"/>
    </row>
    <row r="4254" s="35" customFormat="1" spans="3:30">
      <c r="C4254" s="38"/>
      <c r="P4254" s="37"/>
      <c r="Q4254" s="38"/>
      <c r="AC4254" s="39"/>
      <c r="AD4254" s="40"/>
    </row>
    <row r="4255" s="35" customFormat="1" spans="3:30">
      <c r="C4255" s="38"/>
      <c r="P4255" s="37"/>
      <c r="Q4255" s="38"/>
      <c r="AC4255" s="39"/>
      <c r="AD4255" s="40"/>
    </row>
    <row r="4256" s="35" customFormat="1" spans="3:30">
      <c r="C4256" s="38"/>
      <c r="P4256" s="37"/>
      <c r="Q4256" s="38"/>
      <c r="AC4256" s="39"/>
      <c r="AD4256" s="40"/>
    </row>
    <row r="4257" s="35" customFormat="1" spans="3:30">
      <c r="C4257" s="38"/>
      <c r="P4257" s="37"/>
      <c r="Q4257" s="38"/>
      <c r="AC4257" s="39"/>
      <c r="AD4257" s="40"/>
    </row>
    <row r="4258" s="35" customFormat="1" spans="3:30">
      <c r="C4258" s="38"/>
      <c r="P4258" s="37"/>
      <c r="Q4258" s="38"/>
      <c r="AC4258" s="39"/>
      <c r="AD4258" s="40"/>
    </row>
    <row r="4259" s="35" customFormat="1" spans="3:30">
      <c r="C4259" s="38"/>
      <c r="P4259" s="37"/>
      <c r="Q4259" s="38"/>
      <c r="AC4259" s="39"/>
      <c r="AD4259" s="40"/>
    </row>
    <row r="4260" s="35" customFormat="1" spans="3:30">
      <c r="C4260" s="38"/>
      <c r="P4260" s="37"/>
      <c r="Q4260" s="38"/>
      <c r="AC4260" s="39"/>
      <c r="AD4260" s="40"/>
    </row>
    <row r="4261" s="35" customFormat="1" spans="3:30">
      <c r="C4261" s="38"/>
      <c r="P4261" s="37"/>
      <c r="Q4261" s="38"/>
      <c r="AC4261" s="39"/>
      <c r="AD4261" s="40"/>
    </row>
    <row r="4262" s="35" customFormat="1" spans="3:30">
      <c r="C4262" s="38"/>
      <c r="P4262" s="37"/>
      <c r="Q4262" s="38"/>
      <c r="AC4262" s="39"/>
      <c r="AD4262" s="40"/>
    </row>
    <row r="4263" s="35" customFormat="1" spans="3:30">
      <c r="C4263" s="38"/>
      <c r="P4263" s="37"/>
      <c r="Q4263" s="38"/>
      <c r="AC4263" s="39"/>
      <c r="AD4263" s="40"/>
    </row>
    <row r="4264" s="35" customFormat="1" spans="3:30">
      <c r="C4264" s="38"/>
      <c r="P4264" s="37"/>
      <c r="Q4264" s="38"/>
      <c r="AC4264" s="39"/>
      <c r="AD4264" s="40"/>
    </row>
    <row r="4265" s="35" customFormat="1" spans="3:30">
      <c r="C4265" s="38"/>
      <c r="P4265" s="37"/>
      <c r="Q4265" s="38"/>
      <c r="AC4265" s="39"/>
      <c r="AD4265" s="40"/>
    </row>
    <row r="4266" s="35" customFormat="1" spans="3:30">
      <c r="C4266" s="38"/>
      <c r="P4266" s="37"/>
      <c r="Q4266" s="38"/>
      <c r="AC4266" s="39"/>
      <c r="AD4266" s="40"/>
    </row>
    <row r="4267" s="35" customFormat="1" spans="3:30">
      <c r="C4267" s="38"/>
      <c r="P4267" s="37"/>
      <c r="Q4267" s="38"/>
      <c r="AC4267" s="39"/>
      <c r="AD4267" s="40"/>
    </row>
    <row r="4268" s="35" customFormat="1" spans="3:30">
      <c r="C4268" s="38"/>
      <c r="P4268" s="37"/>
      <c r="Q4268" s="38"/>
      <c r="AC4268" s="39"/>
      <c r="AD4268" s="40"/>
    </row>
    <row r="4269" s="35" customFormat="1" spans="3:30">
      <c r="C4269" s="38"/>
      <c r="P4269" s="37"/>
      <c r="Q4269" s="38"/>
      <c r="AC4269" s="39"/>
      <c r="AD4269" s="40"/>
    </row>
    <row r="4270" s="35" customFormat="1" spans="3:30">
      <c r="C4270" s="38"/>
      <c r="P4270" s="37"/>
      <c r="Q4270" s="38"/>
      <c r="AC4270" s="39"/>
      <c r="AD4270" s="40"/>
    </row>
    <row r="4271" s="35" customFormat="1" spans="3:30">
      <c r="C4271" s="38"/>
      <c r="P4271" s="37"/>
      <c r="Q4271" s="38"/>
      <c r="AC4271" s="39"/>
      <c r="AD4271" s="40"/>
    </row>
    <row r="4272" s="35" customFormat="1" spans="3:30">
      <c r="C4272" s="38"/>
      <c r="P4272" s="37"/>
      <c r="Q4272" s="38"/>
      <c r="AC4272" s="39"/>
      <c r="AD4272" s="40"/>
    </row>
    <row r="4273" s="35" customFormat="1" spans="3:30">
      <c r="C4273" s="38"/>
      <c r="P4273" s="37"/>
      <c r="Q4273" s="38"/>
      <c r="AC4273" s="39"/>
      <c r="AD4273" s="40"/>
    </row>
    <row r="4274" s="35" customFormat="1" spans="3:30">
      <c r="C4274" s="38"/>
      <c r="P4274" s="37"/>
      <c r="Q4274" s="38"/>
      <c r="AC4274" s="39"/>
      <c r="AD4274" s="40"/>
    </row>
    <row r="4275" s="35" customFormat="1" spans="3:30">
      <c r="C4275" s="38"/>
      <c r="P4275" s="37"/>
      <c r="Q4275" s="38"/>
      <c r="AC4275" s="39"/>
      <c r="AD4275" s="40"/>
    </row>
    <row r="4276" s="35" customFormat="1" spans="3:30">
      <c r="C4276" s="38"/>
      <c r="P4276" s="37"/>
      <c r="Q4276" s="38"/>
      <c r="AC4276" s="39"/>
      <c r="AD4276" s="40"/>
    </row>
    <row r="4277" s="35" customFormat="1" spans="3:30">
      <c r="C4277" s="38"/>
      <c r="P4277" s="37"/>
      <c r="Q4277" s="38"/>
      <c r="AC4277" s="39"/>
      <c r="AD4277" s="40"/>
    </row>
    <row r="4278" s="35" customFormat="1" spans="3:30">
      <c r="C4278" s="38"/>
      <c r="P4278" s="37"/>
      <c r="Q4278" s="38"/>
      <c r="AC4278" s="39"/>
      <c r="AD4278" s="40"/>
    </row>
    <row r="4279" s="35" customFormat="1" spans="3:30">
      <c r="C4279" s="38"/>
      <c r="P4279" s="37"/>
      <c r="Q4279" s="38"/>
      <c r="AC4279" s="39"/>
      <c r="AD4279" s="40"/>
    </row>
    <row r="4280" s="35" customFormat="1" spans="3:30">
      <c r="C4280" s="38"/>
      <c r="P4280" s="37"/>
      <c r="Q4280" s="38"/>
      <c r="AC4280" s="39"/>
      <c r="AD4280" s="40"/>
    </row>
    <row r="4281" s="35" customFormat="1" spans="3:30">
      <c r="C4281" s="38"/>
      <c r="P4281" s="37"/>
      <c r="Q4281" s="38"/>
      <c r="AC4281" s="39"/>
      <c r="AD4281" s="40"/>
    </row>
    <row r="4282" s="35" customFormat="1" spans="3:30">
      <c r="C4282" s="38"/>
      <c r="P4282" s="37"/>
      <c r="Q4282" s="38"/>
      <c r="AC4282" s="39"/>
      <c r="AD4282" s="40"/>
    </row>
    <row r="4283" s="35" customFormat="1" spans="3:30">
      <c r="C4283" s="38"/>
      <c r="P4283" s="37"/>
      <c r="Q4283" s="38"/>
      <c r="AC4283" s="39"/>
      <c r="AD4283" s="40"/>
    </row>
    <row r="4284" s="35" customFormat="1" spans="3:30">
      <c r="C4284" s="38"/>
      <c r="P4284" s="37"/>
      <c r="Q4284" s="38"/>
      <c r="AC4284" s="39"/>
      <c r="AD4284" s="40"/>
    </row>
    <row r="4285" s="35" customFormat="1" spans="3:30">
      <c r="C4285" s="38"/>
      <c r="P4285" s="37"/>
      <c r="Q4285" s="38"/>
      <c r="AC4285" s="39"/>
      <c r="AD4285" s="40"/>
    </row>
    <row r="4286" s="35" customFormat="1" spans="3:30">
      <c r="C4286" s="38"/>
      <c r="P4286" s="37"/>
      <c r="Q4286" s="38"/>
      <c r="AC4286" s="39"/>
      <c r="AD4286" s="40"/>
    </row>
    <row r="4287" s="35" customFormat="1" spans="3:30">
      <c r="C4287" s="38"/>
      <c r="P4287" s="37"/>
      <c r="Q4287" s="38"/>
      <c r="AC4287" s="39"/>
      <c r="AD4287" s="40"/>
    </row>
    <row r="4288" s="35" customFormat="1" spans="3:30">
      <c r="C4288" s="38"/>
      <c r="P4288" s="37"/>
      <c r="Q4288" s="38"/>
      <c r="AC4288" s="39"/>
      <c r="AD4288" s="40"/>
    </row>
    <row r="4289" s="35" customFormat="1" spans="3:30">
      <c r="C4289" s="38"/>
      <c r="P4289" s="37"/>
      <c r="Q4289" s="38"/>
      <c r="AC4289" s="39"/>
      <c r="AD4289" s="40"/>
    </row>
    <row r="4290" s="35" customFormat="1" spans="3:30">
      <c r="C4290" s="38"/>
      <c r="P4290" s="37"/>
      <c r="Q4290" s="38"/>
      <c r="AC4290" s="39"/>
      <c r="AD4290" s="40"/>
    </row>
    <row r="4291" s="35" customFormat="1" spans="3:30">
      <c r="C4291" s="38"/>
      <c r="P4291" s="37"/>
      <c r="Q4291" s="38"/>
      <c r="AC4291" s="39"/>
      <c r="AD4291" s="40"/>
    </row>
    <row r="4292" s="35" customFormat="1" spans="3:30">
      <c r="C4292" s="38"/>
      <c r="P4292" s="37"/>
      <c r="Q4292" s="38"/>
      <c r="AC4292" s="39"/>
      <c r="AD4292" s="40"/>
    </row>
    <row r="4293" s="35" customFormat="1" spans="3:30">
      <c r="C4293" s="38"/>
      <c r="P4293" s="37"/>
      <c r="Q4293" s="38"/>
      <c r="AC4293" s="39"/>
      <c r="AD4293" s="40"/>
    </row>
    <row r="4294" s="35" customFormat="1" spans="3:30">
      <c r="C4294" s="38"/>
      <c r="P4294" s="37"/>
      <c r="Q4294" s="38"/>
      <c r="AC4294" s="39"/>
      <c r="AD4294" s="40"/>
    </row>
    <row r="4295" s="35" customFormat="1" spans="3:30">
      <c r="C4295" s="38"/>
      <c r="P4295" s="37"/>
      <c r="Q4295" s="38"/>
      <c r="AC4295" s="39"/>
      <c r="AD4295" s="40"/>
    </row>
    <row r="4296" s="35" customFormat="1" spans="3:30">
      <c r="C4296" s="38"/>
      <c r="P4296" s="37"/>
      <c r="Q4296" s="38"/>
      <c r="AC4296" s="39"/>
      <c r="AD4296" s="40"/>
    </row>
    <row r="4297" s="35" customFormat="1" spans="3:30">
      <c r="C4297" s="38"/>
      <c r="P4297" s="37"/>
      <c r="Q4297" s="38"/>
      <c r="AC4297" s="39"/>
      <c r="AD4297" s="40"/>
    </row>
    <row r="4298" s="35" customFormat="1" spans="3:30">
      <c r="C4298" s="38"/>
      <c r="P4298" s="37"/>
      <c r="Q4298" s="38"/>
      <c r="AC4298" s="39"/>
      <c r="AD4298" s="40"/>
    </row>
    <row r="4299" s="35" customFormat="1" spans="3:30">
      <c r="C4299" s="38"/>
      <c r="P4299" s="37"/>
      <c r="Q4299" s="38"/>
      <c r="AC4299" s="39"/>
      <c r="AD4299" s="40"/>
    </row>
    <row r="4300" s="35" customFormat="1" spans="3:30">
      <c r="C4300" s="38"/>
      <c r="P4300" s="37"/>
      <c r="Q4300" s="38"/>
      <c r="AC4300" s="39"/>
      <c r="AD4300" s="40"/>
    </row>
    <row r="4301" s="35" customFormat="1" spans="3:30">
      <c r="C4301" s="38"/>
      <c r="P4301" s="37"/>
      <c r="Q4301" s="38"/>
      <c r="AC4301" s="39"/>
      <c r="AD4301" s="40"/>
    </row>
    <row r="4302" s="35" customFormat="1" spans="3:30">
      <c r="C4302" s="38"/>
      <c r="P4302" s="37"/>
      <c r="Q4302" s="38"/>
      <c r="AC4302" s="39"/>
      <c r="AD4302" s="40"/>
    </row>
    <row r="4303" s="35" customFormat="1" spans="3:30">
      <c r="C4303" s="38"/>
      <c r="P4303" s="37"/>
      <c r="Q4303" s="38"/>
      <c r="AC4303" s="39"/>
      <c r="AD4303" s="40"/>
    </row>
    <row r="4304" s="35" customFormat="1" spans="3:30">
      <c r="C4304" s="38"/>
      <c r="P4304" s="37"/>
      <c r="Q4304" s="38"/>
      <c r="AC4304" s="39"/>
      <c r="AD4304" s="40"/>
    </row>
    <row r="4305" s="35" customFormat="1" spans="3:30">
      <c r="C4305" s="38"/>
      <c r="P4305" s="37"/>
      <c r="Q4305" s="38"/>
      <c r="AC4305" s="39"/>
      <c r="AD4305" s="40"/>
    </row>
    <row r="4306" s="35" customFormat="1" spans="3:30">
      <c r="C4306" s="38"/>
      <c r="P4306" s="37"/>
      <c r="Q4306" s="38"/>
      <c r="AC4306" s="39"/>
      <c r="AD4306" s="40"/>
    </row>
    <row r="4307" s="35" customFormat="1" spans="3:30">
      <c r="C4307" s="38"/>
      <c r="P4307" s="37"/>
      <c r="Q4307" s="38"/>
      <c r="AC4307" s="39"/>
      <c r="AD4307" s="40"/>
    </row>
    <row r="4308" s="35" customFormat="1" spans="3:30">
      <c r="C4308" s="38"/>
      <c r="P4308" s="37"/>
      <c r="Q4308" s="38"/>
      <c r="AC4308" s="39"/>
      <c r="AD4308" s="40"/>
    </row>
    <row r="4309" s="35" customFormat="1" spans="3:30">
      <c r="C4309" s="38"/>
      <c r="P4309" s="37"/>
      <c r="Q4309" s="38"/>
      <c r="AC4309" s="39"/>
      <c r="AD4309" s="40"/>
    </row>
    <row r="4310" s="35" customFormat="1" spans="3:30">
      <c r="C4310" s="38"/>
      <c r="P4310" s="37"/>
      <c r="Q4310" s="38"/>
      <c r="AC4310" s="39"/>
      <c r="AD4310" s="40"/>
    </row>
    <row r="4311" s="35" customFormat="1" spans="3:30">
      <c r="C4311" s="38"/>
      <c r="P4311" s="37"/>
      <c r="Q4311" s="38"/>
      <c r="AC4311" s="39"/>
      <c r="AD4311" s="40"/>
    </row>
    <row r="4312" s="35" customFormat="1" spans="3:30">
      <c r="C4312" s="38"/>
      <c r="P4312" s="37"/>
      <c r="Q4312" s="38"/>
      <c r="AC4312" s="39"/>
      <c r="AD4312" s="40"/>
    </row>
    <row r="4313" s="35" customFormat="1" spans="3:30">
      <c r="C4313" s="38"/>
      <c r="P4313" s="37"/>
      <c r="Q4313" s="38"/>
      <c r="AC4313" s="39"/>
      <c r="AD4313" s="40"/>
    </row>
    <row r="4314" s="35" customFormat="1" spans="3:30">
      <c r="C4314" s="38"/>
      <c r="P4314" s="37"/>
      <c r="Q4314" s="38"/>
      <c r="AC4314" s="39"/>
      <c r="AD4314" s="40"/>
    </row>
    <row r="4315" s="35" customFormat="1" spans="3:30">
      <c r="C4315" s="38"/>
      <c r="P4315" s="37"/>
      <c r="Q4315" s="38"/>
      <c r="AC4315" s="39"/>
      <c r="AD4315" s="40"/>
    </row>
    <row r="4316" s="35" customFormat="1" spans="3:30">
      <c r="C4316" s="38"/>
      <c r="P4316" s="37"/>
      <c r="Q4316" s="38"/>
      <c r="AC4316" s="39"/>
      <c r="AD4316" s="40"/>
    </row>
    <row r="4317" s="35" customFormat="1" spans="3:30">
      <c r="C4317" s="38"/>
      <c r="P4317" s="37"/>
      <c r="Q4317" s="38"/>
      <c r="AC4317" s="39"/>
      <c r="AD4317" s="40"/>
    </row>
    <row r="4318" s="35" customFormat="1" spans="3:30">
      <c r="C4318" s="38"/>
      <c r="P4318" s="37"/>
      <c r="Q4318" s="38"/>
      <c r="AC4318" s="39"/>
      <c r="AD4318" s="40"/>
    </row>
    <row r="4319" s="35" customFormat="1" spans="3:30">
      <c r="C4319" s="38"/>
      <c r="P4319" s="37"/>
      <c r="Q4319" s="38"/>
      <c r="AC4319" s="39"/>
      <c r="AD4319" s="40"/>
    </row>
    <row r="4320" s="35" customFormat="1" spans="3:30">
      <c r="C4320" s="38"/>
      <c r="P4320" s="37"/>
      <c r="Q4320" s="38"/>
      <c r="AC4320" s="39"/>
      <c r="AD4320" s="40"/>
    </row>
    <row r="4321" s="35" customFormat="1" spans="3:30">
      <c r="C4321" s="38"/>
      <c r="P4321" s="37"/>
      <c r="Q4321" s="38"/>
      <c r="AC4321" s="39"/>
      <c r="AD4321" s="40"/>
    </row>
    <row r="4322" s="35" customFormat="1" spans="3:30">
      <c r="C4322" s="38"/>
      <c r="P4322" s="37"/>
      <c r="Q4322" s="38"/>
      <c r="AC4322" s="39"/>
      <c r="AD4322" s="40"/>
    </row>
    <row r="4323" s="35" customFormat="1" spans="3:30">
      <c r="C4323" s="38"/>
      <c r="P4323" s="37"/>
      <c r="Q4323" s="38"/>
      <c r="AC4323" s="39"/>
      <c r="AD4323" s="40"/>
    </row>
    <row r="4324" s="35" customFormat="1" spans="3:30">
      <c r="C4324" s="38"/>
      <c r="P4324" s="37"/>
      <c r="Q4324" s="38"/>
      <c r="AC4324" s="39"/>
      <c r="AD4324" s="40"/>
    </row>
    <row r="4325" s="35" customFormat="1" spans="3:30">
      <c r="C4325" s="38"/>
      <c r="P4325" s="37"/>
      <c r="Q4325" s="38"/>
      <c r="AC4325" s="39"/>
      <c r="AD4325" s="40"/>
    </row>
    <row r="4326" s="35" customFormat="1" spans="3:30">
      <c r="C4326" s="38"/>
      <c r="P4326" s="37"/>
      <c r="Q4326" s="38"/>
      <c r="AC4326" s="39"/>
      <c r="AD4326" s="40"/>
    </row>
    <row r="4327" s="35" customFormat="1" spans="3:30">
      <c r="C4327" s="38"/>
      <c r="P4327" s="37"/>
      <c r="Q4327" s="38"/>
      <c r="AC4327" s="39"/>
      <c r="AD4327" s="40"/>
    </row>
    <row r="4328" s="35" customFormat="1" spans="3:30">
      <c r="C4328" s="38"/>
      <c r="P4328" s="37"/>
      <c r="Q4328" s="38"/>
      <c r="AC4328" s="39"/>
      <c r="AD4328" s="40"/>
    </row>
    <row r="4329" s="35" customFormat="1" spans="3:30">
      <c r="C4329" s="38"/>
      <c r="P4329" s="37"/>
      <c r="Q4329" s="38"/>
      <c r="AC4329" s="39"/>
      <c r="AD4329" s="40"/>
    </row>
    <row r="4330" s="35" customFormat="1" spans="3:30">
      <c r="C4330" s="38"/>
      <c r="P4330" s="37"/>
      <c r="Q4330" s="38"/>
      <c r="AC4330" s="39"/>
      <c r="AD4330" s="40"/>
    </row>
    <row r="4331" s="35" customFormat="1" spans="3:30">
      <c r="C4331" s="38"/>
      <c r="P4331" s="37"/>
      <c r="Q4331" s="38"/>
      <c r="AC4331" s="39"/>
      <c r="AD4331" s="40"/>
    </row>
    <row r="4332" s="35" customFormat="1" spans="3:30">
      <c r="C4332" s="38"/>
      <c r="P4332" s="37"/>
      <c r="Q4332" s="38"/>
      <c r="AC4332" s="39"/>
      <c r="AD4332" s="40"/>
    </row>
    <row r="4333" s="35" customFormat="1" spans="3:30">
      <c r="C4333" s="38"/>
      <c r="P4333" s="37"/>
      <c r="Q4333" s="38"/>
      <c r="AC4333" s="39"/>
      <c r="AD4333" s="40"/>
    </row>
    <row r="4334" s="35" customFormat="1" spans="3:30">
      <c r="C4334" s="38"/>
      <c r="P4334" s="37"/>
      <c r="Q4334" s="38"/>
      <c r="AC4334" s="39"/>
      <c r="AD4334" s="40"/>
    </row>
    <row r="4335" s="35" customFormat="1" spans="3:30">
      <c r="C4335" s="38"/>
      <c r="P4335" s="37"/>
      <c r="Q4335" s="38"/>
      <c r="AC4335" s="39"/>
      <c r="AD4335" s="40"/>
    </row>
    <row r="4336" s="35" customFormat="1" spans="3:30">
      <c r="C4336" s="38"/>
      <c r="P4336" s="37"/>
      <c r="Q4336" s="38"/>
      <c r="AC4336" s="39"/>
      <c r="AD4336" s="40"/>
    </row>
    <row r="4337" s="35" customFormat="1" spans="3:30">
      <c r="C4337" s="38"/>
      <c r="P4337" s="37"/>
      <c r="Q4337" s="38"/>
      <c r="AC4337" s="39"/>
      <c r="AD4337" s="40"/>
    </row>
    <row r="4338" s="35" customFormat="1" spans="3:30">
      <c r="C4338" s="38"/>
      <c r="P4338" s="37"/>
      <c r="Q4338" s="38"/>
      <c r="AC4338" s="39"/>
      <c r="AD4338" s="40"/>
    </row>
    <row r="4339" s="35" customFormat="1" spans="3:30">
      <c r="C4339" s="38"/>
      <c r="P4339" s="37"/>
      <c r="Q4339" s="38"/>
      <c r="AC4339" s="39"/>
      <c r="AD4339" s="40"/>
    </row>
    <row r="4340" s="35" customFormat="1" spans="3:30">
      <c r="C4340" s="38"/>
      <c r="P4340" s="37"/>
      <c r="Q4340" s="38"/>
      <c r="AC4340" s="39"/>
      <c r="AD4340" s="40"/>
    </row>
    <row r="4341" s="35" customFormat="1" spans="3:30">
      <c r="C4341" s="38"/>
      <c r="P4341" s="37"/>
      <c r="Q4341" s="38"/>
      <c r="AC4341" s="39"/>
      <c r="AD4341" s="40"/>
    </row>
    <row r="4342" s="35" customFormat="1" spans="3:30">
      <c r="C4342" s="38"/>
      <c r="P4342" s="37"/>
      <c r="Q4342" s="38"/>
      <c r="AC4342" s="39"/>
      <c r="AD4342" s="40"/>
    </row>
    <row r="4343" s="35" customFormat="1" spans="3:30">
      <c r="C4343" s="38"/>
      <c r="P4343" s="37"/>
      <c r="Q4343" s="38"/>
      <c r="AC4343" s="39"/>
      <c r="AD4343" s="40"/>
    </row>
    <row r="4344" s="35" customFormat="1" spans="3:30">
      <c r="C4344" s="38"/>
      <c r="P4344" s="37"/>
      <c r="Q4344" s="38"/>
      <c r="AC4344" s="39"/>
      <c r="AD4344" s="40"/>
    </row>
    <row r="4345" s="35" customFormat="1" spans="3:30">
      <c r="C4345" s="38"/>
      <c r="P4345" s="37"/>
      <c r="Q4345" s="38"/>
      <c r="AC4345" s="39"/>
      <c r="AD4345" s="40"/>
    </row>
    <row r="4346" s="35" customFormat="1" spans="3:30">
      <c r="C4346" s="38"/>
      <c r="P4346" s="37"/>
      <c r="Q4346" s="38"/>
      <c r="AC4346" s="39"/>
      <c r="AD4346" s="40"/>
    </row>
    <row r="4347" s="35" customFormat="1" spans="3:30">
      <c r="C4347" s="38"/>
      <c r="P4347" s="37"/>
      <c r="Q4347" s="38"/>
      <c r="AC4347" s="39"/>
      <c r="AD4347" s="40"/>
    </row>
    <row r="4348" s="35" customFormat="1" spans="3:30">
      <c r="C4348" s="38"/>
      <c r="P4348" s="37"/>
      <c r="Q4348" s="38"/>
      <c r="AC4348" s="39"/>
      <c r="AD4348" s="40"/>
    </row>
    <row r="4349" s="35" customFormat="1" spans="3:30">
      <c r="C4349" s="38"/>
      <c r="P4349" s="37"/>
      <c r="Q4349" s="38"/>
      <c r="AC4349" s="39"/>
      <c r="AD4349" s="40"/>
    </row>
    <row r="4350" s="35" customFormat="1" spans="3:30">
      <c r="C4350" s="38"/>
      <c r="P4350" s="37"/>
      <c r="Q4350" s="38"/>
      <c r="AC4350" s="39"/>
      <c r="AD4350" s="40"/>
    </row>
    <row r="4351" s="35" customFormat="1" spans="3:30">
      <c r="C4351" s="38"/>
      <c r="P4351" s="37"/>
      <c r="Q4351" s="38"/>
      <c r="AC4351" s="39"/>
      <c r="AD4351" s="40"/>
    </row>
    <row r="4352" s="35" customFormat="1" spans="3:30">
      <c r="C4352" s="38"/>
      <c r="P4352" s="37"/>
      <c r="Q4352" s="38"/>
      <c r="AC4352" s="39"/>
      <c r="AD4352" s="40"/>
    </row>
    <row r="4353" s="35" customFormat="1" spans="3:30">
      <c r="C4353" s="38"/>
      <c r="P4353" s="37"/>
      <c r="Q4353" s="38"/>
      <c r="AC4353" s="39"/>
      <c r="AD4353" s="40"/>
    </row>
    <row r="4354" s="35" customFormat="1" spans="3:30">
      <c r="C4354" s="38"/>
      <c r="P4354" s="37"/>
      <c r="Q4354" s="38"/>
      <c r="AC4354" s="39"/>
      <c r="AD4354" s="40"/>
    </row>
    <row r="4355" s="35" customFormat="1" spans="3:30">
      <c r="C4355" s="38"/>
      <c r="P4355" s="37"/>
      <c r="Q4355" s="38"/>
      <c r="AC4355" s="39"/>
      <c r="AD4355" s="40"/>
    </row>
    <row r="4356" s="35" customFormat="1" spans="3:30">
      <c r="C4356" s="38"/>
      <c r="P4356" s="37"/>
      <c r="Q4356" s="38"/>
      <c r="AC4356" s="39"/>
      <c r="AD4356" s="40"/>
    </row>
    <row r="4357" s="35" customFormat="1" spans="3:30">
      <c r="C4357" s="38"/>
      <c r="P4357" s="37"/>
      <c r="Q4357" s="38"/>
      <c r="AC4357" s="39"/>
      <c r="AD4357" s="40"/>
    </row>
    <row r="4358" s="35" customFormat="1" spans="3:30">
      <c r="C4358" s="38"/>
      <c r="P4358" s="37"/>
      <c r="Q4358" s="38"/>
      <c r="AC4358" s="39"/>
      <c r="AD4358" s="40"/>
    </row>
    <row r="4359" s="35" customFormat="1" spans="3:30">
      <c r="C4359" s="38"/>
      <c r="P4359" s="37"/>
      <c r="Q4359" s="38"/>
      <c r="AC4359" s="39"/>
      <c r="AD4359" s="40"/>
    </row>
    <row r="4360" s="35" customFormat="1" spans="3:30">
      <c r="C4360" s="38"/>
      <c r="P4360" s="37"/>
      <c r="Q4360" s="38"/>
      <c r="AC4360" s="39"/>
      <c r="AD4360" s="40"/>
    </row>
    <row r="4361" s="35" customFormat="1" spans="3:30">
      <c r="C4361" s="38"/>
      <c r="P4361" s="37"/>
      <c r="Q4361" s="38"/>
      <c r="AC4361" s="39"/>
      <c r="AD4361" s="40"/>
    </row>
    <row r="4362" s="35" customFormat="1" spans="3:30">
      <c r="C4362" s="38"/>
      <c r="P4362" s="37"/>
      <c r="Q4362" s="38"/>
      <c r="AC4362" s="39"/>
      <c r="AD4362" s="40"/>
    </row>
    <row r="4363" s="35" customFormat="1" spans="3:30">
      <c r="C4363" s="38"/>
      <c r="P4363" s="37"/>
      <c r="Q4363" s="38"/>
      <c r="AC4363" s="39"/>
      <c r="AD4363" s="40"/>
    </row>
    <row r="4364" s="35" customFormat="1" spans="3:30">
      <c r="C4364" s="38"/>
      <c r="P4364" s="37"/>
      <c r="Q4364" s="38"/>
      <c r="AC4364" s="39"/>
      <c r="AD4364" s="40"/>
    </row>
    <row r="4365" s="35" customFormat="1" spans="3:30">
      <c r="C4365" s="38"/>
      <c r="P4365" s="37"/>
      <c r="Q4365" s="38"/>
      <c r="AC4365" s="39"/>
      <c r="AD4365" s="40"/>
    </row>
    <row r="4366" s="35" customFormat="1" spans="3:30">
      <c r="C4366" s="38"/>
      <c r="P4366" s="37"/>
      <c r="Q4366" s="38"/>
      <c r="AC4366" s="39"/>
      <c r="AD4366" s="40"/>
    </row>
    <row r="4367" s="35" customFormat="1" spans="3:30">
      <c r="C4367" s="38"/>
      <c r="P4367" s="37"/>
      <c r="Q4367" s="38"/>
      <c r="AC4367" s="39"/>
      <c r="AD4367" s="40"/>
    </row>
    <row r="4368" s="35" customFormat="1" spans="3:30">
      <c r="C4368" s="38"/>
      <c r="P4368" s="37"/>
      <c r="Q4368" s="38"/>
      <c r="AC4368" s="39"/>
      <c r="AD4368" s="40"/>
    </row>
    <row r="4369" s="35" customFormat="1" spans="3:30">
      <c r="C4369" s="38"/>
      <c r="P4369" s="37"/>
      <c r="Q4369" s="38"/>
      <c r="AC4369" s="39"/>
      <c r="AD4369" s="40"/>
    </row>
    <row r="4370" s="35" customFormat="1" spans="3:30">
      <c r="C4370" s="38"/>
      <c r="P4370" s="37"/>
      <c r="Q4370" s="38"/>
      <c r="AC4370" s="39"/>
      <c r="AD4370" s="40"/>
    </row>
    <row r="4371" s="35" customFormat="1" spans="3:30">
      <c r="C4371" s="38"/>
      <c r="P4371" s="37"/>
      <c r="Q4371" s="38"/>
      <c r="AC4371" s="39"/>
      <c r="AD4371" s="40"/>
    </row>
    <row r="4372" s="35" customFormat="1" spans="3:30">
      <c r="C4372" s="38"/>
      <c r="P4372" s="37"/>
      <c r="Q4372" s="38"/>
      <c r="AC4372" s="39"/>
      <c r="AD4372" s="40"/>
    </row>
    <row r="4373" s="35" customFormat="1" spans="3:30">
      <c r="C4373" s="38"/>
      <c r="P4373" s="37"/>
      <c r="Q4373" s="38"/>
      <c r="AC4373" s="39"/>
      <c r="AD4373" s="40"/>
    </row>
    <row r="4374" s="35" customFormat="1" spans="3:30">
      <c r="C4374" s="38"/>
      <c r="P4374" s="37"/>
      <c r="Q4374" s="38"/>
      <c r="AC4374" s="39"/>
      <c r="AD4374" s="40"/>
    </row>
    <row r="4375" s="35" customFormat="1" spans="3:30">
      <c r="C4375" s="38"/>
      <c r="P4375" s="37"/>
      <c r="Q4375" s="38"/>
      <c r="AC4375" s="39"/>
      <c r="AD4375" s="40"/>
    </row>
    <row r="4376" s="35" customFormat="1" spans="3:30">
      <c r="C4376" s="38"/>
      <c r="P4376" s="37"/>
      <c r="Q4376" s="38"/>
      <c r="AC4376" s="39"/>
      <c r="AD4376" s="40"/>
    </row>
    <row r="4377" s="35" customFormat="1" spans="3:30">
      <c r="C4377" s="38"/>
      <c r="P4377" s="37"/>
      <c r="Q4377" s="38"/>
      <c r="AC4377" s="39"/>
      <c r="AD4377" s="40"/>
    </row>
    <row r="4378" s="35" customFormat="1" spans="3:30">
      <c r="C4378" s="38"/>
      <c r="P4378" s="37"/>
      <c r="Q4378" s="38"/>
      <c r="AC4378" s="39"/>
      <c r="AD4378" s="40"/>
    </row>
    <row r="4379" s="35" customFormat="1" spans="3:30">
      <c r="C4379" s="38"/>
      <c r="P4379" s="37"/>
      <c r="Q4379" s="38"/>
      <c r="AC4379" s="39"/>
      <c r="AD4379" s="40"/>
    </row>
    <row r="4380" s="35" customFormat="1" spans="3:30">
      <c r="C4380" s="38"/>
      <c r="P4380" s="37"/>
      <c r="Q4380" s="38"/>
      <c r="AC4380" s="39"/>
      <c r="AD4380" s="40"/>
    </row>
    <row r="4381" s="35" customFormat="1" spans="3:30">
      <c r="C4381" s="38"/>
      <c r="P4381" s="37"/>
      <c r="Q4381" s="38"/>
      <c r="AC4381" s="39"/>
      <c r="AD4381" s="40"/>
    </row>
    <row r="4382" s="35" customFormat="1" spans="3:30">
      <c r="C4382" s="38"/>
      <c r="P4382" s="37"/>
      <c r="Q4382" s="38"/>
      <c r="AC4382" s="39"/>
      <c r="AD4382" s="40"/>
    </row>
    <row r="4383" s="35" customFormat="1" spans="3:30">
      <c r="C4383" s="38"/>
      <c r="P4383" s="37"/>
      <c r="Q4383" s="38"/>
      <c r="AC4383" s="39"/>
      <c r="AD4383" s="40"/>
    </row>
    <row r="4384" s="35" customFormat="1" spans="3:30">
      <c r="C4384" s="38"/>
      <c r="P4384" s="37"/>
      <c r="Q4384" s="38"/>
      <c r="AC4384" s="39"/>
      <c r="AD4384" s="40"/>
    </row>
    <row r="4385" s="35" customFormat="1" spans="3:30">
      <c r="C4385" s="38"/>
      <c r="P4385" s="37"/>
      <c r="Q4385" s="38"/>
      <c r="AC4385" s="39"/>
      <c r="AD4385" s="40"/>
    </row>
    <row r="4386" s="35" customFormat="1" spans="3:30">
      <c r="C4386" s="38"/>
      <c r="P4386" s="37"/>
      <c r="Q4386" s="38"/>
      <c r="AC4386" s="39"/>
      <c r="AD4386" s="40"/>
    </row>
    <row r="4387" s="35" customFormat="1" spans="3:30">
      <c r="C4387" s="38"/>
      <c r="P4387" s="37"/>
      <c r="Q4387" s="38"/>
      <c r="AC4387" s="39"/>
      <c r="AD4387" s="40"/>
    </row>
    <row r="4388" s="35" customFormat="1" spans="3:30">
      <c r="C4388" s="38"/>
      <c r="P4388" s="37"/>
      <c r="Q4388" s="38"/>
      <c r="AC4388" s="39"/>
      <c r="AD4388" s="40"/>
    </row>
    <row r="4389" s="35" customFormat="1" spans="3:30">
      <c r="C4389" s="38"/>
      <c r="P4389" s="37"/>
      <c r="Q4389" s="38"/>
      <c r="AC4389" s="39"/>
      <c r="AD4389" s="40"/>
    </row>
    <row r="4390" s="35" customFormat="1" spans="3:30">
      <c r="C4390" s="38"/>
      <c r="P4390" s="37"/>
      <c r="Q4390" s="38"/>
      <c r="AC4390" s="39"/>
      <c r="AD4390" s="40"/>
    </row>
    <row r="4391" s="35" customFormat="1" spans="3:30">
      <c r="C4391" s="38"/>
      <c r="P4391" s="37"/>
      <c r="Q4391" s="38"/>
      <c r="AC4391" s="39"/>
      <c r="AD4391" s="40"/>
    </row>
    <row r="4392" s="35" customFormat="1" spans="3:30">
      <c r="C4392" s="38"/>
      <c r="P4392" s="37"/>
      <c r="Q4392" s="38"/>
      <c r="AC4392" s="39"/>
      <c r="AD4392" s="40"/>
    </row>
    <row r="4393" s="35" customFormat="1" spans="3:30">
      <c r="C4393" s="38"/>
      <c r="P4393" s="37"/>
      <c r="Q4393" s="38"/>
      <c r="AC4393" s="39"/>
      <c r="AD4393" s="40"/>
    </row>
    <row r="4394" s="35" customFormat="1" spans="3:30">
      <c r="C4394" s="38"/>
      <c r="P4394" s="37"/>
      <c r="Q4394" s="38"/>
      <c r="AC4394" s="39"/>
      <c r="AD4394" s="40"/>
    </row>
    <row r="4395" s="35" customFormat="1" spans="3:30">
      <c r="C4395" s="38"/>
      <c r="P4395" s="37"/>
      <c r="Q4395" s="38"/>
      <c r="AC4395" s="39"/>
      <c r="AD4395" s="40"/>
    </row>
    <row r="4396" s="35" customFormat="1" spans="3:30">
      <c r="C4396" s="38"/>
      <c r="P4396" s="37"/>
      <c r="Q4396" s="38"/>
      <c r="AC4396" s="39"/>
      <c r="AD4396" s="40"/>
    </row>
    <row r="4397" s="35" customFormat="1" spans="3:30">
      <c r="C4397" s="38"/>
      <c r="P4397" s="37"/>
      <c r="Q4397" s="38"/>
      <c r="AC4397" s="39"/>
      <c r="AD4397" s="40"/>
    </row>
    <row r="4398" s="35" customFormat="1" spans="3:30">
      <c r="C4398" s="38"/>
      <c r="P4398" s="37"/>
      <c r="Q4398" s="38"/>
      <c r="AC4398" s="39"/>
      <c r="AD4398" s="40"/>
    </row>
    <row r="4399" s="35" customFormat="1" spans="3:30">
      <c r="C4399" s="38"/>
      <c r="P4399" s="37"/>
      <c r="Q4399" s="38"/>
      <c r="AC4399" s="39"/>
      <c r="AD4399" s="40"/>
    </row>
    <row r="4400" s="35" customFormat="1" spans="3:30">
      <c r="C4400" s="38"/>
      <c r="P4400" s="37"/>
      <c r="Q4400" s="38"/>
      <c r="AC4400" s="39"/>
      <c r="AD4400" s="40"/>
    </row>
    <row r="4401" s="35" customFormat="1" spans="3:30">
      <c r="C4401" s="38"/>
      <c r="P4401" s="37"/>
      <c r="Q4401" s="38"/>
      <c r="AC4401" s="39"/>
      <c r="AD4401" s="40"/>
    </row>
    <row r="4402" s="35" customFormat="1" spans="3:30">
      <c r="C4402" s="38"/>
      <c r="P4402" s="37"/>
      <c r="Q4402" s="38"/>
      <c r="AC4402" s="39"/>
      <c r="AD4402" s="40"/>
    </row>
    <row r="4403" s="35" customFormat="1" spans="3:30">
      <c r="C4403" s="38"/>
      <c r="P4403" s="37"/>
      <c r="Q4403" s="38"/>
      <c r="AC4403" s="39"/>
      <c r="AD4403" s="40"/>
    </row>
    <row r="4404" s="35" customFormat="1" spans="3:30">
      <c r="C4404" s="38"/>
      <c r="P4404" s="37"/>
      <c r="Q4404" s="38"/>
      <c r="AC4404" s="39"/>
      <c r="AD4404" s="40"/>
    </row>
  </sheetData>
  <mergeCells count="6">
    <mergeCell ref="D1:O1"/>
    <mergeCell ref="R1:AC1"/>
    <mergeCell ref="AH1:AN1"/>
    <mergeCell ref="AU1:BA1"/>
    <mergeCell ref="AH8:AN8"/>
    <mergeCell ref="AU8:BA8"/>
  </mergeCells>
  <conditionalFormatting sqref="B1">
    <cfRule type="expression" dxfId="0" priority="903" stopIfTrue="1">
      <formula>COUNTIF(B:B,B1)&gt;1</formula>
    </cfRule>
  </conditionalFormatting>
  <conditionalFormatting sqref="P1">
    <cfRule type="expression" dxfId="0" priority="896" stopIfTrue="1">
      <formula>COUNTIF(P:P,P1)&gt;1</formula>
    </cfRule>
  </conditionalFormatting>
  <conditionalFormatting sqref="R1:AC1">
    <cfRule type="cellIs" dxfId="3" priority="895" operator="equal">
      <formula>"NotPaid"</formula>
    </cfRule>
  </conditionalFormatting>
  <conditionalFormatting sqref="AJ1">
    <cfRule type="expression" dxfId="0" priority="917" stopIfTrue="1">
      <formula>AND((VLOOKUP(AF5,AllStudents,6,FALSE)+30)&lt;TODAY(),AJ2="NotPaid")</formula>
    </cfRule>
  </conditionalFormatting>
  <conditionalFormatting sqref="AW1">
    <cfRule type="expression" dxfId="0" priority="916" stopIfTrue="1">
      <formula>AND((VLOOKUP(AS5,AllStudents,6,FALSE)+30)&lt;TODAY(),AW2="NotPaid")</formula>
    </cfRule>
  </conditionalFormatting>
  <conditionalFormatting sqref="F2">
    <cfRule type="expression" dxfId="0" priority="902" stopIfTrue="1">
      <formula>AND((VLOOKUP(#REF!,AllStudents,6,FALSE)+30)&lt;TODAY(),F4="NotPaid")</formula>
    </cfRule>
  </conditionalFormatting>
  <conditionalFormatting sqref="G2">
    <cfRule type="expression" dxfId="0" priority="901" stopIfTrue="1">
      <formula>AND((VLOOKUP(#REF!,AllStudents,6,FALSE)+30)&lt;TODAY(),G4="NotPaid")</formula>
    </cfRule>
  </conditionalFormatting>
  <conditionalFormatting sqref="R2:AC2">
    <cfRule type="cellIs" dxfId="3" priority="897" operator="equal">
      <formula>"NotPaid"</formula>
    </cfRule>
  </conditionalFormatting>
  <conditionalFormatting sqref="T2">
    <cfRule type="expression" dxfId="0" priority="899" stopIfTrue="1">
      <formula>AND((VLOOKUP(#REF!,AllStudents,6,FALSE)+30)&lt;TODAY(),T4="NotPaid")</formula>
    </cfRule>
  </conditionalFormatting>
  <conditionalFormatting sqref="U2">
    <cfRule type="expression" dxfId="0" priority="898" stopIfTrue="1">
      <formula>AND((VLOOKUP(#REF!,AllStudents,6,FALSE)+30)&lt;TODAY(),U4="NotPaid")</formula>
    </cfRule>
  </conditionalFormatting>
  <conditionalFormatting sqref="AH2">
    <cfRule type="expression" dxfId="0" priority="13547" stopIfTrue="1">
      <formula>AND((VLOOKUP(#REF!,AllStudents,6,FALSE)+30)&lt;TODAY(),AH4="Not Paid")</formula>
    </cfRule>
  </conditionalFormatting>
  <conditionalFormatting sqref="AI2">
    <cfRule type="expression" dxfId="0" priority="13539" stopIfTrue="1">
      <formula>AND((VLOOKUP(#REF!,AllStudents,6,FALSE)+30)&lt;TODAY(),AI4="Not Paid")</formula>
    </cfRule>
  </conditionalFormatting>
  <conditionalFormatting sqref="AU2:AV2">
    <cfRule type="expression" dxfId="8" priority="961" stopIfTrue="1">
      <formula>AND((VLOOKUP(Maths!#REF!,AllStudents,6,FALSE)+30)&lt;TODAY(),Maths!AU4="NotPaid")</formula>
    </cfRule>
  </conditionalFormatting>
  <conditionalFormatting sqref="F3">
    <cfRule type="expression" dxfId="0" priority="904" stopIfTrue="1">
      <formula>AND((VLOOKUP(#REF!,AllStudents,6,FALSE)+30)&lt;TODAY(),F56="NotPaid")</formula>
    </cfRule>
  </conditionalFormatting>
  <conditionalFormatting sqref="G3">
    <cfRule type="expression" dxfId="0" priority="905" stopIfTrue="1">
      <formula>AND((VLOOKUP(#REF!,AllStudents,6,FALSE)+30)&lt;TODAY(),G56="NotPaid")</formula>
    </cfRule>
  </conditionalFormatting>
  <conditionalFormatting sqref="R3:AC3">
    <cfRule type="cellIs" dxfId="3" priority="892" operator="equal">
      <formula>"NotPaid"</formula>
    </cfRule>
  </conditionalFormatting>
  <conditionalFormatting sqref="T3">
    <cfRule type="expression" dxfId="0" priority="893" stopIfTrue="1">
      <formula>AND((VLOOKUP(#REF!,AllStudents,6,FALSE)+30)&lt;TODAY(),T56="NotPaid")</formula>
    </cfRule>
  </conditionalFormatting>
  <conditionalFormatting sqref="U3">
    <cfRule type="expression" dxfId="0" priority="894" stopIfTrue="1">
      <formula>AND((VLOOKUP(#REF!,AllStudents,6,FALSE)+30)&lt;TODAY(),U56="NotPaid")</formula>
    </cfRule>
  </conditionalFormatting>
  <conditionalFormatting sqref="AE3">
    <cfRule type="expression" dxfId="5" priority="7608" stopIfTrue="1">
      <formula>AE3="NotPaid"</formula>
    </cfRule>
  </conditionalFormatting>
  <conditionalFormatting sqref="D4:K4">
    <cfRule type="cellIs" dxfId="3" priority="4605" operator="equal">
      <formula>"NotPaid"</formula>
    </cfRule>
  </conditionalFormatting>
  <conditionalFormatting sqref="L4:O4">
    <cfRule type="expression" dxfId="0" priority="13453" stopIfTrue="1">
      <formula>AND(TODAY()&gt;VLOOKUP($B4,RegistrationDetails,MathsColumn,FALSE),L4="Not Paid")</formula>
    </cfRule>
    <cfRule type="cellIs" dxfId="3" priority="13451" operator="equal">
      <formula>"NotPaid"</formula>
    </cfRule>
    <cfRule type="cellIs" dxfId="3" priority="13449" operator="equal">
      <formula>"NotPaid"</formula>
    </cfRule>
    <cfRule type="cellIs" dxfId="3" priority="13448" operator="equal">
      <formula>"NotPaid"</formula>
    </cfRule>
    <cfRule type="cellIs" dxfId="3" priority="13447" operator="equal">
      <formula>"NotPaid"</formula>
    </cfRule>
    <cfRule type="cellIs" dxfId="3" priority="13446" operator="equal">
      <formula>"NotPaid"</formula>
    </cfRule>
    <cfRule type="cellIs" dxfId="3" priority="13445" operator="equal">
      <formula>"NotPaid"</formula>
    </cfRule>
    <cfRule type="cellIs" dxfId="3" priority="13313" operator="equal">
      <formula>"NotPaid"</formula>
    </cfRule>
  </conditionalFormatting>
  <conditionalFormatting sqref="L4:N4">
    <cfRule type="cellIs" dxfId="3" priority="13439" operator="equal">
      <formula>"NotPaid"</formula>
    </cfRule>
    <cfRule type="cellIs" dxfId="3" priority="13352" operator="equal">
      <formula>"NotPaid"</formula>
    </cfRule>
    <cfRule type="cellIs" dxfId="3" priority="13351" operator="equal">
      <formula>"NotPaid"</formula>
    </cfRule>
    <cfRule type="cellIs" dxfId="3" priority="13350" operator="equal">
      <formula>"NotPaid"</formula>
    </cfRule>
  </conditionalFormatting>
  <conditionalFormatting sqref="O4">
    <cfRule type="expression" dxfId="0" priority="13443" stopIfTrue="1">
      <formula>AND(TODAY()&gt;VLOOKUP($B4,RegistrationDetails,MathsColumn,FALSE),O4="Not Paid")</formula>
    </cfRule>
    <cfRule type="cellIs" dxfId="3" priority="13441" operator="equal">
      <formula>"NotPaid"</formula>
    </cfRule>
    <cfRule type="cellIs" dxfId="3" priority="13356" operator="equal">
      <formula>"NotPaid"</formula>
    </cfRule>
  </conditionalFormatting>
  <conditionalFormatting sqref="D5:O5">
    <cfRule type="cellIs" dxfId="3" priority="5349" operator="equal">
      <formula>"NotPaid"</formula>
    </cfRule>
    <cfRule type="cellIs" dxfId="3" priority="5348" operator="equal">
      <formula>"NotPaid"</formula>
    </cfRule>
    <cfRule type="cellIs" dxfId="3" priority="5347" operator="equal">
      <formula>"NotPaid"</formula>
    </cfRule>
    <cfRule type="cellIs" dxfId="3" priority="5346" operator="equal">
      <formula>"NotPaid"</formula>
    </cfRule>
    <cfRule type="cellIs" dxfId="3" priority="5345" operator="equal">
      <formula>"NotPaid"</formula>
    </cfRule>
    <cfRule type="cellIs" dxfId="3" priority="5326" operator="equal">
      <formula>"NotPaid"</formula>
    </cfRule>
    <cfRule type="cellIs" dxfId="3" priority="5279" operator="equal">
      <formula>"NotPaid"</formula>
    </cfRule>
    <cfRule type="cellIs" dxfId="3" priority="5278" operator="equal">
      <formula>"NotPaid"</formula>
    </cfRule>
    <cfRule type="cellIs" dxfId="3" priority="5277" operator="equal">
      <formula>"NotPaid"</formula>
    </cfRule>
    <cfRule type="cellIs" dxfId="3" priority="5276" operator="equal">
      <formula>"NotPaid"</formula>
    </cfRule>
    <cfRule type="cellIs" dxfId="3" priority="5275" operator="equal">
      <formula>"NotPaid"</formula>
    </cfRule>
    <cfRule type="cellIs" dxfId="3" priority="5256" operator="equal">
      <formula>"NotPaid"</formula>
    </cfRule>
    <cfRule type="cellIs" dxfId="3" priority="5250" operator="equal">
      <formula>"NotPaid"</formula>
    </cfRule>
    <cfRule type="cellIs" dxfId="3" priority="5249" operator="equal">
      <formula>"NotPaid"</formula>
    </cfRule>
    <cfRule type="cellIs" dxfId="3" priority="5248" operator="equal">
      <formula>"NotPaid"</formula>
    </cfRule>
    <cfRule type="cellIs" dxfId="3" priority="5247" operator="equal">
      <formula>"NotPaid"</formula>
    </cfRule>
    <cfRule type="cellIs" dxfId="3" priority="5246" operator="equal">
      <formula>"NotPaid"</formula>
    </cfRule>
    <cfRule type="cellIs" dxfId="3" priority="5227" operator="equal">
      <formula>"NotPaid"</formula>
    </cfRule>
    <cfRule type="cellIs" dxfId="3" priority="5215" operator="equal">
      <formula>"NotPaid"</formula>
    </cfRule>
    <cfRule type="cellIs" dxfId="3" priority="5214" operator="equal">
      <formula>"NotPaid"</formula>
    </cfRule>
    <cfRule type="cellIs" dxfId="3" priority="5213" operator="equal">
      <formula>"NotPaid"</formula>
    </cfRule>
    <cfRule type="cellIs" dxfId="3" priority="5212" operator="equal">
      <formula>"NotPaid"</formula>
    </cfRule>
    <cfRule type="cellIs" dxfId="3" priority="5211" operator="equal">
      <formula>"NotPaid"</formula>
    </cfRule>
    <cfRule type="cellIs" dxfId="3" priority="5192" operator="equal">
      <formula>"NotPaid"</formula>
    </cfRule>
    <cfRule type="cellIs" dxfId="3" priority="5180" operator="equal">
      <formula>"NotPaid"</formula>
    </cfRule>
    <cfRule type="cellIs" dxfId="3" priority="5179" operator="equal">
      <formula>"NotPaid"</formula>
    </cfRule>
    <cfRule type="cellIs" dxfId="3" priority="5178" operator="equal">
      <formula>"NotPaid"</formula>
    </cfRule>
    <cfRule type="cellIs" dxfId="3" priority="5177" operator="equal">
      <formula>"NotPaid"</formula>
    </cfRule>
    <cfRule type="cellIs" dxfId="3" priority="5176" operator="equal">
      <formula>"NotPaid"</formula>
    </cfRule>
    <cfRule type="cellIs" dxfId="3" priority="5157" operator="equal">
      <formula>"NotPaid"</formula>
    </cfRule>
  </conditionalFormatting>
  <conditionalFormatting sqref="H5:O5">
    <cfRule type="cellIs" dxfId="3" priority="5344" operator="equal">
      <formula>"NotPaid"</formula>
    </cfRule>
    <cfRule type="cellIs" dxfId="3" priority="5274" operator="equal">
      <formula>"NotPaid"</formula>
    </cfRule>
    <cfRule type="cellIs" dxfId="3" priority="5245" operator="equal">
      <formula>"NotPaid"</formula>
    </cfRule>
    <cfRule type="cellIs" dxfId="3" priority="5210" operator="equal">
      <formula>"NotPaid"</formula>
    </cfRule>
    <cfRule type="cellIs" dxfId="3" priority="5175" operator="equal">
      <formula>"NotPaid"</formula>
    </cfRule>
  </conditionalFormatting>
  <conditionalFormatting sqref="K5:O5">
    <cfRule type="cellIs" dxfId="3" priority="5413" operator="equal">
      <formula>"NotPaid"</formula>
    </cfRule>
    <cfRule type="cellIs" dxfId="3" priority="5409" operator="equal">
      <formula>"NotPaid"</formula>
    </cfRule>
    <cfRule type="cellIs" dxfId="3" priority="5408" operator="equal">
      <formula>"NotPaid"</formula>
    </cfRule>
    <cfRule type="cellIs" dxfId="3" priority="5407" operator="equal">
      <formula>"NotPaid"</formula>
    </cfRule>
    <cfRule type="cellIs" dxfId="3" priority="5406" operator="equal">
      <formula>"NotPaid"</formula>
    </cfRule>
    <cfRule type="cellIs" dxfId="3" priority="5405" operator="equal">
      <formula>"NotPaid"</formula>
    </cfRule>
    <cfRule type="cellIs" dxfId="3" priority="5404" operator="equal">
      <formula>"NotPaid"</formula>
    </cfRule>
    <cfRule type="cellIs" dxfId="3" priority="5391" operator="equal">
      <formula>"NotPaid"</formula>
    </cfRule>
    <cfRule type="cellIs" dxfId="3" priority="5387" operator="equal">
      <formula>"NotPaid"</formula>
    </cfRule>
    <cfRule type="cellIs" dxfId="3" priority="5386" operator="equal">
      <formula>"NotPaid"</formula>
    </cfRule>
    <cfRule type="cellIs" dxfId="3" priority="5385" operator="equal">
      <formula>"NotPaid"</formula>
    </cfRule>
    <cfRule type="cellIs" dxfId="3" priority="5384" operator="equal">
      <formula>"NotPaid"</formula>
    </cfRule>
    <cfRule type="cellIs" dxfId="3" priority="5383" operator="equal">
      <formula>"NotPaid"</formula>
    </cfRule>
    <cfRule type="cellIs" dxfId="3" priority="5382" operator="equal">
      <formula>"NotPaid"</formula>
    </cfRule>
  </conditionalFormatting>
  <conditionalFormatting sqref="O5">
    <cfRule type="cellIs" dxfId="3" priority="5411" operator="equal">
      <formula>"NotPaid"</formula>
    </cfRule>
    <cfRule type="cellIs" dxfId="3" priority="5389" operator="equal">
      <formula>"NotPaid"</formula>
    </cfRule>
    <cfRule type="cellIs" dxfId="3" priority="5380" operator="equal">
      <formula>"NotPaid"</formula>
    </cfRule>
    <cfRule type="cellIs" dxfId="3" priority="5378" operator="equal">
      <formula>"NotPaid"</formula>
    </cfRule>
    <cfRule type="cellIs" dxfId="3" priority="5341" operator="equal">
      <formula>"NotPaid"</formula>
    </cfRule>
    <cfRule type="cellIs" dxfId="3" priority="5335" operator="equal">
      <formula>"NotPaid"</formula>
    </cfRule>
    <cfRule type="cellIs" dxfId="3" priority="5324" operator="equal">
      <formula>"NotPaid"</formula>
    </cfRule>
    <cfRule type="cellIs" dxfId="3" priority="5320" operator="equal">
      <formula>"NotPaid"</formula>
    </cfRule>
    <cfRule type="cellIs" dxfId="3" priority="5293" operator="equal">
      <formula>"NotPaid"</formula>
    </cfRule>
    <cfRule type="cellIs" dxfId="3" priority="5289" operator="equal">
      <formula>"NotPaid"</formula>
    </cfRule>
    <cfRule type="cellIs" dxfId="3" priority="5285" operator="equal">
      <formula>"NotPaid"</formula>
    </cfRule>
    <cfRule type="cellIs" dxfId="3" priority="5281" operator="equal">
      <formula>"NotPaid"</formula>
    </cfRule>
    <cfRule type="cellIs" dxfId="3" priority="5271" operator="equal">
      <formula>"NotPaid"</formula>
    </cfRule>
    <cfRule type="cellIs" dxfId="3" priority="5265" operator="equal">
      <formula>"NotPaid"</formula>
    </cfRule>
    <cfRule type="cellIs" dxfId="3" priority="5254" operator="equal">
      <formula>"NotPaid"</formula>
    </cfRule>
    <cfRule type="cellIs" dxfId="3" priority="5252" operator="equal">
      <formula>"NotPaid"</formula>
    </cfRule>
    <cfRule type="cellIs" dxfId="3" priority="5242" operator="equal">
      <formula>"NotPaid"</formula>
    </cfRule>
    <cfRule type="cellIs" dxfId="3" priority="5236" operator="equal">
      <formula>"NotPaid"</formula>
    </cfRule>
    <cfRule type="cellIs" dxfId="3" priority="5225" operator="equal">
      <formula>"NotPaid"</formula>
    </cfRule>
    <cfRule type="cellIs" dxfId="3" priority="5223" operator="equal">
      <formula>"NotPaid"</formula>
    </cfRule>
    <cfRule type="cellIs" dxfId="3" priority="5221" operator="equal">
      <formula>"NotPaid"</formula>
    </cfRule>
    <cfRule type="cellIs" dxfId="3" priority="5207" operator="equal">
      <formula>"NotPaid"</formula>
    </cfRule>
    <cfRule type="cellIs" dxfId="3" priority="5201" operator="equal">
      <formula>"NotPaid"</formula>
    </cfRule>
    <cfRule type="cellIs" dxfId="3" priority="5190" operator="equal">
      <formula>"NotPaid"</formula>
    </cfRule>
    <cfRule type="cellIs" dxfId="3" priority="5186" operator="equal">
      <formula>"NotPaid"</formula>
    </cfRule>
    <cfRule type="cellIs" dxfId="3" priority="5172" operator="equal">
      <formula>"NotPaid"</formula>
    </cfRule>
    <cfRule type="cellIs" dxfId="3" priority="5166" operator="equal">
      <formula>"NotPaid"</formula>
    </cfRule>
    <cfRule type="cellIs" dxfId="3" priority="5155" operator="equal">
      <formula>"NotPaid"</formula>
    </cfRule>
    <cfRule type="cellIs" dxfId="3" priority="5151" operator="equal">
      <formula>"NotPaid"</formula>
    </cfRule>
    <cfRule type="cellIs" dxfId="3" priority="5147" operator="equal">
      <formula>"NotPaid"</formula>
    </cfRule>
  </conditionalFormatting>
  <conditionalFormatting sqref="Q5:R5">
    <cfRule type="cellIs" dxfId="3" priority="68" operator="equal">
      <formula>"NotPaid"</formula>
    </cfRule>
    <cfRule type="cellIs" dxfId="3" priority="67" operator="equal">
      <formula>"NotPaid"</formula>
    </cfRule>
    <cfRule type="cellIs" dxfId="3" priority="66" operator="equal">
      <formula>"NotPaid"</formula>
    </cfRule>
    <cfRule type="cellIs" dxfId="3" priority="65" operator="equal">
      <formula>"NotPaid"</formula>
    </cfRule>
    <cfRule type="cellIs" dxfId="3" priority="64" operator="equal">
      <formula>"NotPaid"</formula>
    </cfRule>
    <cfRule type="cellIs" dxfId="3" priority="63" operator="equal">
      <formula>"NotPaid"</formula>
    </cfRule>
    <cfRule type="cellIs" dxfId="3" priority="62" operator="equal">
      <formula>"NotPaid"</formula>
    </cfRule>
    <cfRule type="cellIs" dxfId="3" priority="61" operator="equal">
      <formula>"NotPaid"</formula>
    </cfRule>
    <cfRule type="cellIs" dxfId="3" priority="60" operator="equal">
      <formula>"NotPaid"</formula>
    </cfRule>
    <cfRule type="cellIs" dxfId="3" priority="59" operator="equal">
      <formula>"NotPaid"</formula>
    </cfRule>
    <cfRule type="cellIs" dxfId="3" priority="58" operator="equal">
      <formula>"NotPaid"</formula>
    </cfRule>
    <cfRule type="cellIs" dxfId="3" priority="57" operator="equal">
      <formula>"NotPaid"</formula>
    </cfRule>
    <cfRule type="cellIs" dxfId="3" priority="56" operator="equal">
      <formula>"NotPaid"</formula>
    </cfRule>
    <cfRule type="cellIs" dxfId="3" priority="55" operator="equal">
      <formula>"NotPaid"</formula>
    </cfRule>
    <cfRule type="cellIs" dxfId="3" priority="54" operator="equal">
      <formula>"NotPaid"</formula>
    </cfRule>
    <cfRule type="cellIs" dxfId="3" priority="53" operator="equal">
      <formula>"NotPaid"</formula>
    </cfRule>
    <cfRule type="cellIs" dxfId="3" priority="52" operator="equal">
      <formula>"NotPaid"</formula>
    </cfRule>
    <cfRule type="cellIs" dxfId="3" priority="51" operator="equal">
      <formula>"NotPaid"</formula>
    </cfRule>
    <cfRule type="cellIs" dxfId="3" priority="50" operator="equal">
      <formula>"NotPaid"</formula>
    </cfRule>
    <cfRule type="cellIs" dxfId="3" priority="49" operator="equal">
      <formula>"NotPaid"</formula>
    </cfRule>
    <cfRule type="cellIs" dxfId="3" priority="48" operator="equal">
      <formula>"NotPaid"</formula>
    </cfRule>
    <cfRule type="cellIs" dxfId="3" priority="47" operator="equal">
      <formula>"NotPaid"</formula>
    </cfRule>
    <cfRule type="cellIs" dxfId="3" priority="46" operator="equal">
      <formula>"NotPaid"</formula>
    </cfRule>
    <cfRule type="cellIs" dxfId="3" priority="45" operator="equal">
      <formula>"NotPaid"</formula>
    </cfRule>
    <cfRule type="cellIs" dxfId="3" priority="44" operator="equal">
      <formula>"NotPaid"</formula>
    </cfRule>
    <cfRule type="cellIs" dxfId="3" priority="43" operator="equal">
      <formula>"NotPaid"</formula>
    </cfRule>
    <cfRule type="cellIs" dxfId="3" priority="42" operator="equal">
      <formula>"NotPaid"</formula>
    </cfRule>
    <cfRule type="cellIs" dxfId="3" priority="41" operator="equal">
      <formula>"NotPaid"</formula>
    </cfRule>
    <cfRule type="cellIs" dxfId="3" priority="40" operator="equal">
      <formula>"NotPaid"</formula>
    </cfRule>
    <cfRule type="cellIs" dxfId="3" priority="39" operator="equal">
      <formula>"NotPaid"</formula>
    </cfRule>
    <cfRule type="cellIs" dxfId="3" priority="38" operator="equal">
      <formula>"NotPaid"</formula>
    </cfRule>
    <cfRule type="cellIs" dxfId="3" priority="37" operator="equal">
      <formula>"NotPaid"</formula>
    </cfRule>
    <cfRule type="cellIs" dxfId="3" priority="36" operator="equal">
      <formula>"NotPaid"</formula>
    </cfRule>
    <cfRule type="cellIs" dxfId="3" priority="35" operator="equal">
      <formula>"NotPaid"</formula>
    </cfRule>
    <cfRule type="cellIs" dxfId="3" priority="34" operator="equal">
      <formula>"NotPaid"</formula>
    </cfRule>
    <cfRule type="cellIs" dxfId="3" priority="33" operator="equal">
      <formula>"NotPaid"</formula>
    </cfRule>
    <cfRule type="cellIs" dxfId="3" priority="32" operator="equal">
      <formula>"NotPaid"</formula>
    </cfRule>
    <cfRule type="cellIs" dxfId="3" priority="31" operator="equal">
      <formula>"NotPaid"</formula>
    </cfRule>
    <cfRule type="cellIs" dxfId="3" priority="30" operator="equal">
      <formula>"NotPaid"</formula>
    </cfRule>
    <cfRule type="cellIs" dxfId="3" priority="29" operator="equal">
      <formula>"NotPaid"</formula>
    </cfRule>
    <cfRule type="cellIs" dxfId="3" priority="28" operator="equal">
      <formula>"NotPaid"</formula>
    </cfRule>
    <cfRule type="cellIs" dxfId="3" priority="27" operator="equal">
      <formula>"NotPaid"</formula>
    </cfRule>
    <cfRule type="cellIs" dxfId="3" priority="26" operator="equal">
      <formula>"NotPaid"</formula>
    </cfRule>
    <cfRule type="cellIs" dxfId="3" priority="25" operator="equal">
      <formula>"NotPaid"</formula>
    </cfRule>
    <cfRule type="cellIs" dxfId="3" priority="24" operator="equal">
      <formula>"NotPaid"</formula>
    </cfRule>
    <cfRule type="cellIs" dxfId="3" priority="23" operator="equal">
      <formula>"NotPaid"</formula>
    </cfRule>
  </conditionalFormatting>
  <conditionalFormatting sqref="S5:AB5">
    <cfRule type="cellIs" dxfId="3" priority="114" operator="equal">
      <formula>"NotPaid"</formula>
    </cfRule>
    <cfRule type="cellIs" dxfId="3" priority="113" operator="equal">
      <formula>"NotPaid"</formula>
    </cfRule>
    <cfRule type="cellIs" dxfId="3" priority="112" operator="equal">
      <formula>"NotPaid"</formula>
    </cfRule>
    <cfRule type="cellIs" dxfId="3" priority="111" operator="equal">
      <formula>"NotPaid"</formula>
    </cfRule>
    <cfRule type="cellIs" dxfId="3" priority="110" operator="equal">
      <formula>"NotPaid"</formula>
    </cfRule>
    <cfRule type="cellIs" dxfId="3" priority="109" operator="equal">
      <formula>"NotPaid"</formula>
    </cfRule>
    <cfRule type="cellIs" dxfId="3" priority="108" operator="equal">
      <formula>"NotPaid"</formula>
    </cfRule>
    <cfRule type="cellIs" dxfId="3" priority="107" operator="equal">
      <formula>"NotPaid"</formula>
    </cfRule>
    <cfRule type="cellIs" dxfId="3" priority="106" operator="equal">
      <formula>"NotPaid"</formula>
    </cfRule>
    <cfRule type="cellIs" dxfId="3" priority="105" operator="equal">
      <formula>"NotPaid"</formula>
    </cfRule>
    <cfRule type="cellIs" dxfId="3" priority="104" operator="equal">
      <formula>"NotPaid"</formula>
    </cfRule>
    <cfRule type="cellIs" dxfId="3" priority="103" operator="equal">
      <formula>"NotPaid"</formula>
    </cfRule>
    <cfRule type="cellIs" dxfId="3" priority="102" operator="equal">
      <formula>"NotPaid"</formula>
    </cfRule>
    <cfRule type="cellIs" dxfId="3" priority="101" operator="equal">
      <formula>"NotPaid"</formula>
    </cfRule>
    <cfRule type="cellIs" dxfId="3" priority="100" operator="equal">
      <formula>"NotPaid"</formula>
    </cfRule>
    <cfRule type="cellIs" dxfId="3" priority="99" operator="equal">
      <formula>"NotPaid"</formula>
    </cfRule>
    <cfRule type="cellIs" dxfId="3" priority="98" operator="equal">
      <formula>"NotPaid"</formula>
    </cfRule>
    <cfRule type="cellIs" dxfId="3" priority="97" operator="equal">
      <formula>"NotPaid"</formula>
    </cfRule>
    <cfRule type="cellIs" dxfId="3" priority="96" operator="equal">
      <formula>"NotPaid"</formula>
    </cfRule>
    <cfRule type="cellIs" dxfId="3" priority="95" operator="equal">
      <formula>"NotPaid"</formula>
    </cfRule>
    <cfRule type="cellIs" dxfId="3" priority="94" operator="equal">
      <formula>"NotPaid"</formula>
    </cfRule>
    <cfRule type="cellIs" dxfId="3" priority="93" operator="equal">
      <formula>"NotPaid"</formula>
    </cfRule>
    <cfRule type="cellIs" dxfId="3" priority="92" operator="equal">
      <formula>"NotPaid"</formula>
    </cfRule>
    <cfRule type="cellIs" dxfId="3" priority="91" operator="equal">
      <formula>"NotPaid"</formula>
    </cfRule>
    <cfRule type="cellIs" dxfId="3" priority="90" operator="equal">
      <formula>"NotPaid"</formula>
    </cfRule>
    <cfRule type="cellIs" dxfId="3" priority="89" operator="equal">
      <formula>"NotPaid"</formula>
    </cfRule>
    <cfRule type="cellIs" dxfId="3" priority="88" operator="equal">
      <formula>"NotPaid"</formula>
    </cfRule>
    <cfRule type="cellIs" dxfId="3" priority="87" operator="equal">
      <formula>"NotPaid"</formula>
    </cfRule>
    <cfRule type="cellIs" dxfId="3" priority="86" operator="equal">
      <formula>"NotPaid"</formula>
    </cfRule>
    <cfRule type="cellIs" dxfId="3" priority="85" operator="equal">
      <formula>"NotPaid"</formula>
    </cfRule>
    <cfRule type="cellIs" dxfId="3" priority="84" operator="equal">
      <formula>"NotPaid"</formula>
    </cfRule>
    <cfRule type="cellIs" dxfId="3" priority="83" operator="equal">
      <formula>"NotPaid"</formula>
    </cfRule>
    <cfRule type="cellIs" dxfId="3" priority="82" operator="equal">
      <formula>"NotPaid"</formula>
    </cfRule>
    <cfRule type="cellIs" dxfId="3" priority="81" operator="equal">
      <formula>"NotPaid"</formula>
    </cfRule>
    <cfRule type="cellIs" dxfId="3" priority="80" operator="equal">
      <formula>"NotPaid"</formula>
    </cfRule>
    <cfRule type="cellIs" dxfId="3" priority="79" operator="equal">
      <formula>"NotPaid"</formula>
    </cfRule>
    <cfRule type="cellIs" dxfId="3" priority="78" operator="equal">
      <formula>"NotPaid"</formula>
    </cfRule>
    <cfRule type="cellIs" dxfId="3" priority="77" operator="equal">
      <formula>"NotPaid"</formula>
    </cfRule>
    <cfRule type="cellIs" dxfId="3" priority="76" operator="equal">
      <formula>"NotPaid"</formula>
    </cfRule>
    <cfRule type="cellIs" dxfId="3" priority="75" operator="equal">
      <formula>"NotPaid"</formula>
    </cfRule>
    <cfRule type="cellIs" dxfId="3" priority="74" operator="equal">
      <formula>"NotPaid"</formula>
    </cfRule>
    <cfRule type="cellIs" dxfId="3" priority="73" operator="equal">
      <formula>"NotPaid"</formula>
    </cfRule>
    <cfRule type="cellIs" dxfId="3" priority="72" operator="equal">
      <formula>"NotPaid"</formula>
    </cfRule>
    <cfRule type="cellIs" dxfId="3" priority="71" operator="equal">
      <formula>"NotPaid"</formula>
    </cfRule>
    <cfRule type="cellIs" dxfId="3" priority="70" operator="equal">
      <formula>"NotPaid"</formula>
    </cfRule>
    <cfRule type="cellIs" dxfId="3" priority="69" operator="equal">
      <formula>"NotPaid"</formula>
    </cfRule>
  </conditionalFormatting>
  <conditionalFormatting sqref="AL5">
    <cfRule type="expression" dxfId="5" priority="4089" stopIfTrue="1">
      <formula>AL5="not paid"</formula>
    </cfRule>
  </conditionalFormatting>
  <conditionalFormatting sqref="AM5:AQ5">
    <cfRule type="expression" dxfId="5" priority="8406" stopIfTrue="1">
      <formula>AM5="not paid"</formula>
    </cfRule>
  </conditionalFormatting>
  <conditionalFormatting sqref="AT5">
    <cfRule type="expression" dxfId="5" priority="326" stopIfTrue="1">
      <formula>AT5="NotPaid"</formula>
    </cfRule>
  </conditionalFormatting>
  <conditionalFormatting sqref="AU5">
    <cfRule type="expression" dxfId="5" priority="17" stopIfTrue="1">
      <formula>AU5="NotPaid"</formula>
    </cfRule>
  </conditionalFormatting>
  <conditionalFormatting sqref="AX5">
    <cfRule type="expression" dxfId="5" priority="18" stopIfTrue="1">
      <formula>AX5="NotPaid"</formula>
    </cfRule>
  </conditionalFormatting>
  <conditionalFormatting sqref="BD5">
    <cfRule type="expression" dxfId="5" priority="615" stopIfTrue="1">
      <formula>BD5="NotPaid"</formula>
    </cfRule>
  </conditionalFormatting>
  <conditionalFormatting sqref="Q6:AC6">
    <cfRule type="cellIs" dxfId="3" priority="621" operator="equal">
      <formula>"NotPaid"</formula>
    </cfRule>
  </conditionalFormatting>
  <conditionalFormatting sqref="Q7:R7">
    <cfRule type="cellIs" dxfId="3" priority="514" operator="equal">
      <formula>"NotPaid"</formula>
    </cfRule>
    <cfRule type="cellIs" dxfId="3" priority="513" operator="equal">
      <formula>"NotPaid"</formula>
    </cfRule>
    <cfRule type="cellIs" dxfId="3" priority="512" operator="equal">
      <formula>"NotPaid"</formula>
    </cfRule>
    <cfRule type="cellIs" dxfId="3" priority="511" operator="equal">
      <formula>"NotPaid"</formula>
    </cfRule>
    <cfRule type="cellIs" dxfId="3" priority="510" operator="equal">
      <formula>"NotPaid"</formula>
    </cfRule>
    <cfRule type="cellIs" dxfId="3" priority="509" operator="equal">
      <formula>"NotPaid"</formula>
    </cfRule>
    <cfRule type="cellIs" dxfId="3" priority="508" operator="equal">
      <formula>"NotPaid"</formula>
    </cfRule>
    <cfRule type="cellIs" dxfId="3" priority="507" operator="equal">
      <formula>"NotPaid"</formula>
    </cfRule>
    <cfRule type="cellIs" dxfId="3" priority="506" operator="equal">
      <formula>"NotPaid"</formula>
    </cfRule>
    <cfRule type="cellIs" dxfId="3" priority="505" operator="equal">
      <formula>"NotPaid"</formula>
    </cfRule>
    <cfRule type="cellIs" dxfId="3" priority="504" operator="equal">
      <formula>"NotPaid"</formula>
    </cfRule>
    <cfRule type="cellIs" dxfId="3" priority="503" operator="equal">
      <formula>"NotPaid"</formula>
    </cfRule>
    <cfRule type="cellIs" dxfId="3" priority="502" operator="equal">
      <formula>"NotPaid"</formula>
    </cfRule>
    <cfRule type="cellIs" dxfId="3" priority="501" operator="equal">
      <formula>"NotPaid"</formula>
    </cfRule>
    <cfRule type="cellIs" dxfId="3" priority="500" operator="equal">
      <formula>"NotPaid"</formula>
    </cfRule>
    <cfRule type="cellIs" dxfId="3" priority="499" operator="equal">
      <formula>"NotPaid"</formula>
    </cfRule>
    <cfRule type="cellIs" dxfId="3" priority="498" operator="equal">
      <formula>"NotPaid"</formula>
    </cfRule>
    <cfRule type="cellIs" dxfId="3" priority="497" operator="equal">
      <formula>"NotPaid"</formula>
    </cfRule>
    <cfRule type="cellIs" dxfId="3" priority="496" operator="equal">
      <formula>"NotPaid"</formula>
    </cfRule>
    <cfRule type="cellIs" dxfId="3" priority="495" operator="equal">
      <formula>"NotPaid"</formula>
    </cfRule>
    <cfRule type="cellIs" dxfId="3" priority="494" operator="equal">
      <formula>"NotPaid"</formula>
    </cfRule>
    <cfRule type="cellIs" dxfId="3" priority="493" operator="equal">
      <formula>"NotPaid"</formula>
    </cfRule>
    <cfRule type="cellIs" dxfId="3" priority="492" operator="equal">
      <formula>"NotPaid"</formula>
    </cfRule>
    <cfRule type="cellIs" dxfId="3" priority="491" operator="equal">
      <formula>"NotPaid"</formula>
    </cfRule>
    <cfRule type="cellIs" dxfId="3" priority="490" operator="equal">
      <formula>"NotPaid"</formula>
    </cfRule>
    <cfRule type="cellIs" dxfId="3" priority="489" operator="equal">
      <formula>"NotPaid"</formula>
    </cfRule>
    <cfRule type="cellIs" dxfId="3" priority="488" operator="equal">
      <formula>"NotPaid"</formula>
    </cfRule>
    <cfRule type="cellIs" dxfId="3" priority="487" operator="equal">
      <formula>"NotPaid"</formula>
    </cfRule>
    <cfRule type="cellIs" dxfId="3" priority="486" operator="equal">
      <formula>"NotPaid"</formula>
    </cfRule>
    <cfRule type="cellIs" dxfId="3" priority="485" operator="equal">
      <formula>"NotPaid"</formula>
    </cfRule>
    <cfRule type="cellIs" dxfId="3" priority="484" operator="equal">
      <formula>"NotPaid"</formula>
    </cfRule>
    <cfRule type="cellIs" dxfId="3" priority="483" operator="equal">
      <formula>"NotPaid"</formula>
    </cfRule>
    <cfRule type="cellIs" dxfId="3" priority="482" operator="equal">
      <formula>"NotPaid"</formula>
    </cfRule>
    <cfRule type="cellIs" dxfId="3" priority="481" operator="equal">
      <formula>"NotPaid"</formula>
    </cfRule>
    <cfRule type="cellIs" dxfId="3" priority="480" operator="equal">
      <formula>"NotPaid"</formula>
    </cfRule>
    <cfRule type="cellIs" dxfId="3" priority="479" operator="equal">
      <formula>"NotPaid"</formula>
    </cfRule>
    <cfRule type="cellIs" dxfId="3" priority="478" operator="equal">
      <formula>"NotPaid"</formula>
    </cfRule>
    <cfRule type="cellIs" dxfId="3" priority="477" operator="equal">
      <formula>"NotPaid"</formula>
    </cfRule>
    <cfRule type="cellIs" dxfId="3" priority="476" operator="equal">
      <formula>"NotPaid"</formula>
    </cfRule>
    <cfRule type="cellIs" dxfId="3" priority="475" operator="equal">
      <formula>"NotPaid"</formula>
    </cfRule>
    <cfRule type="cellIs" dxfId="3" priority="474" operator="equal">
      <formula>"NotPaid"</formula>
    </cfRule>
    <cfRule type="cellIs" dxfId="3" priority="473" operator="equal">
      <formula>"NotPaid"</formula>
    </cfRule>
    <cfRule type="cellIs" dxfId="3" priority="472" operator="equal">
      <formula>"NotPaid"</formula>
    </cfRule>
    <cfRule type="cellIs" dxfId="3" priority="471" operator="equal">
      <formula>"NotPaid"</formula>
    </cfRule>
    <cfRule type="cellIs" dxfId="3" priority="470" operator="equal">
      <formula>"NotPaid"</formula>
    </cfRule>
    <cfRule type="cellIs" dxfId="3" priority="469" operator="equal">
      <formula>"NotPaid"</formula>
    </cfRule>
  </conditionalFormatting>
  <conditionalFormatting sqref="S7:AB7">
    <cfRule type="cellIs" dxfId="3" priority="560" operator="equal">
      <formula>"NotPaid"</formula>
    </cfRule>
    <cfRule type="cellIs" dxfId="3" priority="559" operator="equal">
      <formula>"NotPaid"</formula>
    </cfRule>
    <cfRule type="cellIs" dxfId="3" priority="558" operator="equal">
      <formula>"NotPaid"</formula>
    </cfRule>
    <cfRule type="cellIs" dxfId="3" priority="557" operator="equal">
      <formula>"NotPaid"</formula>
    </cfRule>
    <cfRule type="cellIs" dxfId="3" priority="556" operator="equal">
      <formula>"NotPaid"</formula>
    </cfRule>
    <cfRule type="cellIs" dxfId="3" priority="555" operator="equal">
      <formula>"NotPaid"</formula>
    </cfRule>
    <cfRule type="cellIs" dxfId="3" priority="554" operator="equal">
      <formula>"NotPaid"</formula>
    </cfRule>
    <cfRule type="cellIs" dxfId="3" priority="553" operator="equal">
      <formula>"NotPaid"</formula>
    </cfRule>
    <cfRule type="cellIs" dxfId="3" priority="552" operator="equal">
      <formula>"NotPaid"</formula>
    </cfRule>
    <cfRule type="cellIs" dxfId="3" priority="551" operator="equal">
      <formula>"NotPaid"</formula>
    </cfRule>
    <cfRule type="cellIs" dxfId="3" priority="550" operator="equal">
      <formula>"NotPaid"</formula>
    </cfRule>
    <cfRule type="cellIs" dxfId="3" priority="549" operator="equal">
      <formula>"NotPaid"</formula>
    </cfRule>
    <cfRule type="cellIs" dxfId="3" priority="548" operator="equal">
      <formula>"NotPaid"</formula>
    </cfRule>
    <cfRule type="cellIs" dxfId="3" priority="547" operator="equal">
      <formula>"NotPaid"</formula>
    </cfRule>
    <cfRule type="cellIs" dxfId="3" priority="546" operator="equal">
      <formula>"NotPaid"</formula>
    </cfRule>
    <cfRule type="cellIs" dxfId="3" priority="545" operator="equal">
      <formula>"NotPaid"</formula>
    </cfRule>
    <cfRule type="cellIs" dxfId="3" priority="544" operator="equal">
      <formula>"NotPaid"</formula>
    </cfRule>
    <cfRule type="cellIs" dxfId="3" priority="543" operator="equal">
      <formula>"NotPaid"</formula>
    </cfRule>
    <cfRule type="cellIs" dxfId="3" priority="542" operator="equal">
      <formula>"NotPaid"</formula>
    </cfRule>
    <cfRule type="cellIs" dxfId="3" priority="541" operator="equal">
      <formula>"NotPaid"</formula>
    </cfRule>
    <cfRule type="cellIs" dxfId="3" priority="540" operator="equal">
      <formula>"NotPaid"</formula>
    </cfRule>
    <cfRule type="cellIs" dxfId="3" priority="539" operator="equal">
      <formula>"NotPaid"</formula>
    </cfRule>
    <cfRule type="cellIs" dxfId="3" priority="538" operator="equal">
      <formula>"NotPaid"</formula>
    </cfRule>
    <cfRule type="cellIs" dxfId="3" priority="537" operator="equal">
      <formula>"NotPaid"</formula>
    </cfRule>
    <cfRule type="cellIs" dxfId="3" priority="536" operator="equal">
      <formula>"NotPaid"</formula>
    </cfRule>
    <cfRule type="cellIs" dxfId="3" priority="535" operator="equal">
      <formula>"NotPaid"</formula>
    </cfRule>
    <cfRule type="cellIs" dxfId="3" priority="534" operator="equal">
      <formula>"NotPaid"</formula>
    </cfRule>
    <cfRule type="cellIs" dxfId="3" priority="533" operator="equal">
      <formula>"NotPaid"</formula>
    </cfRule>
    <cfRule type="cellIs" dxfId="3" priority="532" operator="equal">
      <formula>"NotPaid"</formula>
    </cfRule>
    <cfRule type="cellIs" dxfId="3" priority="531" operator="equal">
      <formula>"NotPaid"</formula>
    </cfRule>
    <cfRule type="cellIs" dxfId="3" priority="530" operator="equal">
      <formula>"NotPaid"</formula>
    </cfRule>
    <cfRule type="cellIs" dxfId="3" priority="529" operator="equal">
      <formula>"NotPaid"</formula>
    </cfRule>
    <cfRule type="cellIs" dxfId="3" priority="528" operator="equal">
      <formula>"NotPaid"</formula>
    </cfRule>
    <cfRule type="cellIs" dxfId="3" priority="527" operator="equal">
      <formula>"NotPaid"</formula>
    </cfRule>
    <cfRule type="cellIs" dxfId="3" priority="526" operator="equal">
      <formula>"NotPaid"</formula>
    </cfRule>
    <cfRule type="cellIs" dxfId="3" priority="525" operator="equal">
      <formula>"NotPaid"</formula>
    </cfRule>
    <cfRule type="cellIs" dxfId="3" priority="524" operator="equal">
      <formula>"NotPaid"</formula>
    </cfRule>
    <cfRule type="cellIs" dxfId="3" priority="523" operator="equal">
      <formula>"NotPaid"</formula>
    </cfRule>
    <cfRule type="cellIs" dxfId="3" priority="522" operator="equal">
      <formula>"NotPaid"</formula>
    </cfRule>
    <cfRule type="cellIs" dxfId="3" priority="521" operator="equal">
      <formula>"NotPaid"</formula>
    </cfRule>
    <cfRule type="cellIs" dxfId="3" priority="520" operator="equal">
      <formula>"NotPaid"</formula>
    </cfRule>
    <cfRule type="cellIs" dxfId="3" priority="519" operator="equal">
      <formula>"NotPaid"</formula>
    </cfRule>
    <cfRule type="cellIs" dxfId="3" priority="518" operator="equal">
      <formula>"NotPaid"</formula>
    </cfRule>
    <cfRule type="cellIs" dxfId="3" priority="517" operator="equal">
      <formula>"NotPaid"</formula>
    </cfRule>
    <cfRule type="cellIs" dxfId="3" priority="516" operator="equal">
      <formula>"NotPaid"</formula>
    </cfRule>
    <cfRule type="cellIs" dxfId="3" priority="515" operator="equal">
      <formula>"NotPaid"</formula>
    </cfRule>
  </conditionalFormatting>
  <conditionalFormatting sqref="AS7:BA7">
    <cfRule type="expression" dxfId="7" priority="935" stopIfTrue="1">
      <formula>Physics!#REF!="not paid"</formula>
    </cfRule>
  </conditionalFormatting>
  <conditionalFormatting sqref="BB7:BD7">
    <cfRule type="expression" dxfId="7" priority="945" stopIfTrue="1">
      <formula>Physics!BN43="not paid"</formula>
    </cfRule>
  </conditionalFormatting>
  <conditionalFormatting sqref="D8:O8">
    <cfRule type="cellIs" dxfId="3" priority="5890" operator="equal">
      <formula>"NotPaid"</formula>
    </cfRule>
    <cfRule type="cellIs" dxfId="3" priority="5818" operator="equal">
      <formula>"NotPaid"</formula>
    </cfRule>
    <cfRule type="cellIs" dxfId="3" priority="5773" operator="equal">
      <formula>"NotPaid"</formula>
    </cfRule>
    <cfRule type="cellIs" dxfId="3" priority="5651" operator="equal">
      <formula>"NotPaid"</formula>
    </cfRule>
    <cfRule type="cellIs" dxfId="3" priority="5579" operator="equal">
      <formula>"NotPaid"</formula>
    </cfRule>
    <cfRule type="cellIs" dxfId="3" priority="5534" operator="equal">
      <formula>"NotPaid"</formula>
    </cfRule>
  </conditionalFormatting>
  <conditionalFormatting sqref="D8">
    <cfRule type="cellIs" dxfId="3" priority="5881" operator="equal">
      <formula>"NotPaid"</formula>
    </cfRule>
    <cfRule type="cellIs" dxfId="3" priority="5880" operator="equal">
      <formula>"NotPaid"</formula>
    </cfRule>
    <cfRule type="cellIs" dxfId="3" priority="5879" operator="equal">
      <formula>"NotPaid"</formula>
    </cfRule>
    <cfRule type="cellIs" dxfId="3" priority="5877" operator="equal">
      <formula>"NotPaid"</formula>
    </cfRule>
    <cfRule type="cellIs" dxfId="3" priority="5876" operator="equal">
      <formula>"NotPaid"</formula>
    </cfRule>
    <cfRule type="cellIs" dxfId="3" priority="5875" operator="equal">
      <formula>"NotPaid"</formula>
    </cfRule>
    <cfRule type="cellIs" dxfId="3" priority="5866" operator="equal">
      <formula>"NotPaid"</formula>
    </cfRule>
    <cfRule type="cellIs" dxfId="3" priority="5865" operator="equal">
      <formula>"NotPaid"</formula>
    </cfRule>
    <cfRule type="cellIs" dxfId="3" priority="5864" operator="equal">
      <formula>"NotPaid"</formula>
    </cfRule>
    <cfRule type="cellIs" dxfId="3" priority="5862" operator="equal">
      <formula>"NotPaid"</formula>
    </cfRule>
    <cfRule type="cellIs" dxfId="3" priority="5861" operator="equal">
      <formula>"NotPaid"</formula>
    </cfRule>
    <cfRule type="cellIs" dxfId="3" priority="5860" operator="equal">
      <formula>"NotPaid"</formula>
    </cfRule>
    <cfRule type="cellIs" dxfId="3" priority="5853" operator="equal">
      <formula>"NotPaid"</formula>
    </cfRule>
    <cfRule type="cellIs" dxfId="3" priority="5852" operator="equal">
      <formula>"NotPaid"</formula>
    </cfRule>
    <cfRule type="cellIs" dxfId="3" priority="5851" operator="equal">
      <formula>"NotPaid"</formula>
    </cfRule>
    <cfRule type="cellIs" dxfId="3" priority="5836" operator="equal">
      <formula>"NotPaid"</formula>
    </cfRule>
    <cfRule type="cellIs" dxfId="3" priority="5835" operator="equal">
      <formula>"NotPaid"</formula>
    </cfRule>
    <cfRule type="cellIs" dxfId="3" priority="5834" operator="equal">
      <formula>"NotPaid"</formula>
    </cfRule>
    <cfRule type="cellIs" dxfId="3" priority="5824" operator="equal">
      <formula>"NotPaid"</formula>
    </cfRule>
    <cfRule type="cellIs" dxfId="3" priority="5823" operator="equal">
      <formula>"NotPaid"</formula>
    </cfRule>
    <cfRule type="cellIs" dxfId="3" priority="5822" operator="equal">
      <formula>"NotPaid"</formula>
    </cfRule>
    <cfRule type="cellIs" dxfId="3" priority="5809" operator="equal">
      <formula>"NotPaid"</formula>
    </cfRule>
    <cfRule type="cellIs" dxfId="3" priority="5808" operator="equal">
      <formula>"NotPaid"</formula>
    </cfRule>
    <cfRule type="cellIs" dxfId="3" priority="5807" operator="equal">
      <formula>"NotPaid"</formula>
    </cfRule>
    <cfRule type="cellIs" dxfId="3" priority="5797" operator="equal">
      <formula>"NotPaid"</formula>
    </cfRule>
    <cfRule type="cellIs" dxfId="3" priority="5796" operator="equal">
      <formula>"NotPaid"</formula>
    </cfRule>
    <cfRule type="cellIs" dxfId="3" priority="5795" operator="equal">
      <formula>"NotPaid"</formula>
    </cfRule>
    <cfRule type="cellIs" dxfId="3" priority="5793" operator="equal">
      <formula>"NotPaid"</formula>
    </cfRule>
    <cfRule type="cellIs" dxfId="3" priority="5792" operator="equal">
      <formula>"NotPaid"</formula>
    </cfRule>
    <cfRule type="cellIs" dxfId="3" priority="5791" operator="equal">
      <formula>"NotPaid"</formula>
    </cfRule>
    <cfRule type="cellIs" dxfId="3" priority="5764" operator="equal">
      <formula>"NotPaid"</formula>
    </cfRule>
    <cfRule type="cellIs" dxfId="3" priority="5763" operator="equal">
      <formula>"NotPaid"</formula>
    </cfRule>
    <cfRule type="cellIs" dxfId="3" priority="5762" operator="equal">
      <formula>"NotPaid"</formula>
    </cfRule>
    <cfRule type="cellIs" dxfId="3" priority="5752" operator="equal">
      <formula>"NotPaid"</formula>
    </cfRule>
    <cfRule type="cellIs" dxfId="3" priority="5751" operator="equal">
      <formula>"NotPaid"</formula>
    </cfRule>
    <cfRule type="cellIs" dxfId="3" priority="5750" operator="equal">
      <formula>"NotPaid"</formula>
    </cfRule>
    <cfRule type="cellIs" dxfId="3" priority="5741" operator="equal">
      <formula>"NotPaid"</formula>
    </cfRule>
    <cfRule type="cellIs" dxfId="3" priority="5740" operator="equal">
      <formula>"NotPaid"</formula>
    </cfRule>
    <cfRule type="cellIs" dxfId="3" priority="5739" operator="equal">
      <formula>"NotPaid"</formula>
    </cfRule>
    <cfRule type="cellIs" dxfId="3" priority="5730" operator="equal">
      <formula>"NotPaid"</formula>
    </cfRule>
    <cfRule type="cellIs" dxfId="3" priority="5729" operator="equal">
      <formula>"NotPaid"</formula>
    </cfRule>
    <cfRule type="cellIs" dxfId="3" priority="5728" operator="equal">
      <formula>"NotPaid"</formula>
    </cfRule>
    <cfRule type="cellIs" dxfId="3" priority="5718" operator="equal">
      <formula>"NotPaid"</formula>
    </cfRule>
    <cfRule type="cellIs" dxfId="3" priority="5717" operator="equal">
      <formula>"NotPaid"</formula>
    </cfRule>
    <cfRule type="cellIs" dxfId="3" priority="5716" operator="equal">
      <formula>"NotPaid"</formula>
    </cfRule>
    <cfRule type="cellIs" dxfId="3" priority="5714" operator="equal">
      <formula>"NotPaid"</formula>
    </cfRule>
    <cfRule type="cellIs" dxfId="3" priority="5713" operator="equal">
      <formula>"NotPaid"</formula>
    </cfRule>
    <cfRule type="cellIs" dxfId="3" priority="5712" operator="equal">
      <formula>"NotPaid"</formula>
    </cfRule>
    <cfRule type="cellIs" dxfId="3" priority="5704" operator="equal">
      <formula>"NotPaid"</formula>
    </cfRule>
    <cfRule type="cellIs" dxfId="3" priority="5703" operator="equal">
      <formula>"NotPaid"</formula>
    </cfRule>
    <cfRule type="cellIs" dxfId="3" priority="5702" operator="equal">
      <formula>"NotPaid"</formula>
    </cfRule>
    <cfRule type="cellIs" dxfId="3" priority="5693" operator="equal">
      <formula>"NotPaid"</formula>
    </cfRule>
    <cfRule type="cellIs" dxfId="3" priority="5692" operator="equal">
      <formula>"NotPaid"</formula>
    </cfRule>
    <cfRule type="cellIs" dxfId="3" priority="5691" operator="equal">
      <formula>"NotPaid"</formula>
    </cfRule>
    <cfRule type="cellIs" dxfId="3" priority="5682" operator="equal">
      <formula>"NotPaid"</formula>
    </cfRule>
    <cfRule type="cellIs" dxfId="3" priority="5681" operator="equal">
      <formula>"NotPaid"</formula>
    </cfRule>
    <cfRule type="cellIs" dxfId="3" priority="5680" operator="equal">
      <formula>"NotPaid"</formula>
    </cfRule>
    <cfRule type="cellIs" dxfId="3" priority="5670" operator="equal">
      <formula>"NotPaid"</formula>
    </cfRule>
    <cfRule type="cellIs" dxfId="3" priority="5669" operator="equal">
      <formula>"NotPaid"</formula>
    </cfRule>
    <cfRule type="cellIs" dxfId="3" priority="5668" operator="equal">
      <formula>"NotPaid"</formula>
    </cfRule>
    <cfRule type="cellIs" dxfId="3" priority="5658" operator="equal">
      <formula>"NotPaid"</formula>
    </cfRule>
    <cfRule type="cellIs" dxfId="3" priority="5657" operator="equal">
      <formula>"NotPaid"</formula>
    </cfRule>
    <cfRule type="cellIs" dxfId="3" priority="5656" operator="equal">
      <formula>"NotPaid"</formula>
    </cfRule>
    <cfRule type="cellIs" dxfId="3" priority="5642" operator="equal">
      <formula>"NotPaid"</formula>
    </cfRule>
    <cfRule type="cellIs" dxfId="3" priority="5641" operator="equal">
      <formula>"NotPaid"</formula>
    </cfRule>
    <cfRule type="cellIs" dxfId="3" priority="5640" operator="equal">
      <formula>"NotPaid"</formula>
    </cfRule>
    <cfRule type="cellIs" dxfId="3" priority="5638" operator="equal">
      <formula>"NotPaid"</formula>
    </cfRule>
    <cfRule type="cellIs" dxfId="3" priority="5637" operator="equal">
      <formula>"NotPaid"</formula>
    </cfRule>
    <cfRule type="cellIs" dxfId="3" priority="5636" operator="equal">
      <formula>"NotPaid"</formula>
    </cfRule>
    <cfRule type="cellIs" dxfId="3" priority="5627" operator="equal">
      <formula>"NotPaid"</formula>
    </cfRule>
    <cfRule type="cellIs" dxfId="3" priority="5626" operator="equal">
      <formula>"NotPaid"</formula>
    </cfRule>
    <cfRule type="cellIs" dxfId="3" priority="5625" operator="equal">
      <formula>"NotPaid"</formula>
    </cfRule>
    <cfRule type="cellIs" dxfId="3" priority="5623" operator="equal">
      <formula>"NotPaid"</formula>
    </cfRule>
    <cfRule type="cellIs" dxfId="3" priority="5622" operator="equal">
      <formula>"NotPaid"</formula>
    </cfRule>
    <cfRule type="cellIs" dxfId="3" priority="5621" operator="equal">
      <formula>"NotPaid"</formula>
    </cfRule>
    <cfRule type="cellIs" dxfId="3" priority="5614" operator="equal">
      <formula>"NotPaid"</formula>
    </cfRule>
    <cfRule type="cellIs" dxfId="3" priority="5613" operator="equal">
      <formula>"NotPaid"</formula>
    </cfRule>
    <cfRule type="cellIs" dxfId="3" priority="5612" operator="equal">
      <formula>"NotPaid"</formula>
    </cfRule>
    <cfRule type="cellIs" dxfId="3" priority="5597" operator="equal">
      <formula>"NotPaid"</formula>
    </cfRule>
    <cfRule type="cellIs" dxfId="3" priority="5596" operator="equal">
      <formula>"NotPaid"</formula>
    </cfRule>
    <cfRule type="cellIs" dxfId="3" priority="5595" operator="equal">
      <formula>"NotPaid"</formula>
    </cfRule>
    <cfRule type="cellIs" dxfId="3" priority="5585" operator="equal">
      <formula>"NotPaid"</formula>
    </cfRule>
    <cfRule type="cellIs" dxfId="3" priority="5584" operator="equal">
      <formula>"NotPaid"</formula>
    </cfRule>
    <cfRule type="cellIs" dxfId="3" priority="5583" operator="equal">
      <formula>"NotPaid"</formula>
    </cfRule>
    <cfRule type="cellIs" dxfId="3" priority="5570" operator="equal">
      <formula>"NotPaid"</formula>
    </cfRule>
    <cfRule type="cellIs" dxfId="3" priority="5569" operator="equal">
      <formula>"NotPaid"</formula>
    </cfRule>
    <cfRule type="cellIs" dxfId="3" priority="5568" operator="equal">
      <formula>"NotPaid"</formula>
    </cfRule>
    <cfRule type="cellIs" dxfId="3" priority="5558" operator="equal">
      <formula>"NotPaid"</formula>
    </cfRule>
    <cfRule type="cellIs" dxfId="3" priority="5557" operator="equal">
      <formula>"NotPaid"</formula>
    </cfRule>
    <cfRule type="cellIs" dxfId="3" priority="5556" operator="equal">
      <formula>"NotPaid"</formula>
    </cfRule>
    <cfRule type="cellIs" dxfId="3" priority="5554" operator="equal">
      <formula>"NotPaid"</formula>
    </cfRule>
    <cfRule type="cellIs" dxfId="3" priority="5553" operator="equal">
      <formula>"NotPaid"</formula>
    </cfRule>
    <cfRule type="cellIs" dxfId="3" priority="5552" operator="equal">
      <formula>"NotPaid"</formula>
    </cfRule>
    <cfRule type="cellIs" dxfId="3" priority="5525" operator="equal">
      <formula>"NotPaid"</formula>
    </cfRule>
    <cfRule type="cellIs" dxfId="3" priority="5524" operator="equal">
      <formula>"NotPaid"</formula>
    </cfRule>
    <cfRule type="cellIs" dxfId="3" priority="5523" operator="equal">
      <formula>"NotPaid"</formula>
    </cfRule>
    <cfRule type="cellIs" dxfId="3" priority="5513" operator="equal">
      <formula>"NotPaid"</formula>
    </cfRule>
    <cfRule type="cellIs" dxfId="3" priority="5512" operator="equal">
      <formula>"NotPaid"</formula>
    </cfRule>
    <cfRule type="cellIs" dxfId="3" priority="5511" operator="equal">
      <formula>"NotPaid"</formula>
    </cfRule>
    <cfRule type="cellIs" dxfId="3" priority="5502" operator="equal">
      <formula>"NotPaid"</formula>
    </cfRule>
    <cfRule type="cellIs" dxfId="3" priority="5501" operator="equal">
      <formula>"NotPaid"</formula>
    </cfRule>
    <cfRule type="cellIs" dxfId="3" priority="5500" operator="equal">
      <formula>"NotPaid"</formula>
    </cfRule>
    <cfRule type="cellIs" dxfId="3" priority="5491" operator="equal">
      <formula>"NotPaid"</formula>
    </cfRule>
    <cfRule type="cellIs" dxfId="3" priority="5490" operator="equal">
      <formula>"NotPaid"</formula>
    </cfRule>
    <cfRule type="cellIs" dxfId="3" priority="5489" operator="equal">
      <formula>"NotPaid"</formula>
    </cfRule>
    <cfRule type="cellIs" dxfId="3" priority="5479" operator="equal">
      <formula>"NotPaid"</formula>
    </cfRule>
    <cfRule type="cellIs" dxfId="3" priority="5478" operator="equal">
      <formula>"NotPaid"</formula>
    </cfRule>
    <cfRule type="cellIs" dxfId="3" priority="5477" operator="equal">
      <formula>"NotPaid"</formula>
    </cfRule>
    <cfRule type="cellIs" dxfId="3" priority="5475" operator="equal">
      <formula>"NotPaid"</formula>
    </cfRule>
    <cfRule type="cellIs" dxfId="3" priority="5474" operator="equal">
      <formula>"NotPaid"</formula>
    </cfRule>
    <cfRule type="cellIs" dxfId="3" priority="5473" operator="equal">
      <formula>"NotPaid"</formula>
    </cfRule>
    <cfRule type="cellIs" dxfId="3" priority="5465" operator="equal">
      <formula>"NotPaid"</formula>
    </cfRule>
    <cfRule type="cellIs" dxfId="3" priority="5464" operator="equal">
      <formula>"NotPaid"</formula>
    </cfRule>
    <cfRule type="cellIs" dxfId="3" priority="5463" operator="equal">
      <formula>"NotPaid"</formula>
    </cfRule>
    <cfRule type="cellIs" dxfId="3" priority="5454" operator="equal">
      <formula>"NotPaid"</formula>
    </cfRule>
    <cfRule type="cellIs" dxfId="3" priority="5453" operator="equal">
      <formula>"NotPaid"</formula>
    </cfRule>
    <cfRule type="cellIs" dxfId="3" priority="5452" operator="equal">
      <formula>"NotPaid"</formula>
    </cfRule>
    <cfRule type="cellIs" dxfId="3" priority="5443" operator="equal">
      <formula>"NotPaid"</formula>
    </cfRule>
    <cfRule type="cellIs" dxfId="3" priority="5442" operator="equal">
      <formula>"NotPaid"</formula>
    </cfRule>
    <cfRule type="cellIs" dxfId="3" priority="5441" operator="equal">
      <formula>"NotPaid"</formula>
    </cfRule>
    <cfRule type="cellIs" dxfId="3" priority="5431" operator="equal">
      <formula>"NotPaid"</formula>
    </cfRule>
    <cfRule type="cellIs" dxfId="3" priority="5430" operator="equal">
      <formula>"NotPaid"</formula>
    </cfRule>
    <cfRule type="cellIs" dxfId="3" priority="5429" operator="equal">
      <formula>"NotPaid"</formula>
    </cfRule>
    <cfRule type="cellIs" dxfId="3" priority="5419" operator="equal">
      <formula>"NotPaid"</formula>
    </cfRule>
    <cfRule type="cellIs" dxfId="3" priority="5418" operator="equal">
      <formula>"NotPaid"</formula>
    </cfRule>
    <cfRule type="cellIs" dxfId="3" priority="5417" operator="equal">
      <formula>"NotPaid"</formula>
    </cfRule>
  </conditionalFormatting>
  <conditionalFormatting sqref="D8:E8">
    <cfRule type="cellIs" dxfId="3" priority="5858" operator="equal">
      <formula>"NotPaid"</formula>
    </cfRule>
    <cfRule type="cellIs" dxfId="3" priority="5857" operator="equal">
      <formula>"NotPaid"</formula>
    </cfRule>
    <cfRule type="cellIs" dxfId="3" priority="5856" operator="equal">
      <formula>"NotPaid"</formula>
    </cfRule>
    <cfRule type="cellIs" dxfId="3" priority="5849" operator="equal">
      <formula>"NotPaid"</formula>
    </cfRule>
    <cfRule type="cellIs" dxfId="3" priority="5848" operator="equal">
      <formula>"NotPaid"</formula>
    </cfRule>
    <cfRule type="cellIs" dxfId="3" priority="5847" operator="equal">
      <formula>"NotPaid"</formula>
    </cfRule>
    <cfRule type="cellIs" dxfId="3" priority="5789" operator="equal">
      <formula>"NotPaid"</formula>
    </cfRule>
    <cfRule type="cellIs" dxfId="3" priority="5788" operator="equal">
      <formula>"NotPaid"</formula>
    </cfRule>
    <cfRule type="cellIs" dxfId="3" priority="5787" operator="equal">
      <formula>"NotPaid"</formula>
    </cfRule>
    <cfRule type="cellIs" dxfId="3" priority="5619" operator="equal">
      <formula>"NotPaid"</formula>
    </cfRule>
    <cfRule type="cellIs" dxfId="3" priority="5618" operator="equal">
      <formula>"NotPaid"</formula>
    </cfRule>
    <cfRule type="cellIs" dxfId="3" priority="5617" operator="equal">
      <formula>"NotPaid"</formula>
    </cfRule>
    <cfRule type="cellIs" dxfId="3" priority="5610" operator="equal">
      <formula>"NotPaid"</formula>
    </cfRule>
    <cfRule type="cellIs" dxfId="3" priority="5609" operator="equal">
      <formula>"NotPaid"</formula>
    </cfRule>
    <cfRule type="cellIs" dxfId="3" priority="5608" operator="equal">
      <formula>"NotPaid"</formula>
    </cfRule>
    <cfRule type="cellIs" dxfId="3" priority="5550" operator="equal">
      <formula>"NotPaid"</formula>
    </cfRule>
    <cfRule type="cellIs" dxfId="3" priority="5549" operator="equal">
      <formula>"NotPaid"</formula>
    </cfRule>
    <cfRule type="cellIs" dxfId="3" priority="5548" operator="equal">
      <formula>"NotPaid"</formula>
    </cfRule>
  </conditionalFormatting>
  <conditionalFormatting sqref="D8:J8">
    <cfRule type="cellIs" dxfId="3" priority="5131" operator="equal">
      <formula>"NotPaid"</formula>
    </cfRule>
    <cfRule type="cellIs" dxfId="3" priority="5130" operator="equal">
      <formula>"NotPaid"</formula>
    </cfRule>
    <cfRule type="cellIs" dxfId="3" priority="5129" operator="equal">
      <formula>"NotPaid"</formula>
    </cfRule>
    <cfRule type="cellIs" dxfId="3" priority="5128" operator="equal">
      <formula>"NotPaid"</formula>
    </cfRule>
    <cfRule type="cellIs" dxfId="3" priority="5127" operator="equal">
      <formula>"NotPaid"</formula>
    </cfRule>
    <cfRule type="cellIs" dxfId="3" priority="5124" operator="equal">
      <formula>"NotPaid"</formula>
    </cfRule>
  </conditionalFormatting>
  <conditionalFormatting sqref="E8">
    <cfRule type="cellIs" dxfId="3" priority="5889" operator="equal">
      <formula>"NotPaid"</formula>
    </cfRule>
    <cfRule type="cellIs" dxfId="3" priority="5888" operator="equal">
      <formula>"NotPaid"</formula>
    </cfRule>
    <cfRule type="cellIs" dxfId="3" priority="5887" operator="equal">
      <formula>"NotPaid"</formula>
    </cfRule>
    <cfRule type="cellIs" dxfId="3" priority="5874" operator="equal">
      <formula>"NotPaid"</formula>
    </cfRule>
    <cfRule type="cellIs" dxfId="3" priority="5873" operator="equal">
      <formula>"NotPaid"</formula>
    </cfRule>
    <cfRule type="cellIs" dxfId="3" priority="5872" operator="equal">
      <formula>"NotPaid"</formula>
    </cfRule>
    <cfRule type="cellIs" dxfId="3" priority="5844" operator="equal">
      <formula>"NotPaid"</formula>
    </cfRule>
    <cfRule type="cellIs" dxfId="3" priority="5843" operator="equal">
      <formula>"NotPaid"</formula>
    </cfRule>
    <cfRule type="cellIs" dxfId="3" priority="5842" operator="equal">
      <formula>"NotPaid"</formula>
    </cfRule>
    <cfRule type="cellIs" dxfId="3" priority="5832" operator="equal">
      <formula>"NotPaid"</formula>
    </cfRule>
    <cfRule type="cellIs" dxfId="3" priority="5831" operator="equal">
      <formula>"NotPaid"</formula>
    </cfRule>
    <cfRule type="cellIs" dxfId="3" priority="5830" operator="equal">
      <formula>"NotPaid"</formula>
    </cfRule>
    <cfRule type="cellIs" dxfId="3" priority="5817" operator="equal">
      <formula>"NotPaid"</formula>
    </cfRule>
    <cfRule type="cellIs" dxfId="3" priority="5816" operator="equal">
      <formula>"NotPaid"</formula>
    </cfRule>
    <cfRule type="cellIs" dxfId="3" priority="5815" operator="equal">
      <formula>"NotPaid"</formula>
    </cfRule>
    <cfRule type="cellIs" dxfId="3" priority="5805" operator="equal">
      <formula>"NotPaid"</formula>
    </cfRule>
    <cfRule type="cellIs" dxfId="3" priority="5804" operator="equal">
      <formula>"NotPaid"</formula>
    </cfRule>
    <cfRule type="cellIs" dxfId="3" priority="5803" operator="equal">
      <formula>"NotPaid"</formula>
    </cfRule>
    <cfRule type="cellIs" dxfId="3" priority="5784" operator="equal">
      <formula>"NotPaid"</formula>
    </cfRule>
    <cfRule type="cellIs" dxfId="3" priority="5783" operator="equal">
      <formula>"NotPaid"</formula>
    </cfRule>
    <cfRule type="cellIs" dxfId="3" priority="5782" operator="equal">
      <formula>"NotPaid"</formula>
    </cfRule>
    <cfRule type="cellIs" dxfId="3" priority="5772" operator="equal">
      <formula>"NotPaid"</formula>
    </cfRule>
    <cfRule type="cellIs" dxfId="3" priority="5771" operator="equal">
      <formula>"NotPaid"</formula>
    </cfRule>
    <cfRule type="cellIs" dxfId="3" priority="5770" operator="equal">
      <formula>"NotPaid"</formula>
    </cfRule>
    <cfRule type="cellIs" dxfId="3" priority="5760" operator="equal">
      <formula>"NotPaid"</formula>
    </cfRule>
    <cfRule type="cellIs" dxfId="3" priority="5759" operator="equal">
      <formula>"NotPaid"</formula>
    </cfRule>
    <cfRule type="cellIs" dxfId="3" priority="5758" operator="equal">
      <formula>"NotPaid"</formula>
    </cfRule>
    <cfRule type="cellIs" dxfId="3" priority="5748" operator="equal">
      <formula>"NotPaid"</formula>
    </cfRule>
    <cfRule type="cellIs" dxfId="3" priority="5747" operator="equal">
      <formula>"NotPaid"</formula>
    </cfRule>
    <cfRule type="cellIs" dxfId="3" priority="5746" operator="equal">
      <formula>"NotPaid"</formula>
    </cfRule>
    <cfRule type="cellIs" dxfId="3" priority="5737" operator="equal">
      <formula>"NotPaid"</formula>
    </cfRule>
    <cfRule type="cellIs" dxfId="3" priority="5736" operator="equal">
      <formula>"NotPaid"</formula>
    </cfRule>
    <cfRule type="cellIs" dxfId="3" priority="5735" operator="equal">
      <formula>"NotPaid"</formula>
    </cfRule>
    <cfRule type="cellIs" dxfId="3" priority="5726" operator="equal">
      <formula>"NotPaid"</formula>
    </cfRule>
    <cfRule type="cellIs" dxfId="3" priority="5725" operator="equal">
      <formula>"NotPaid"</formula>
    </cfRule>
    <cfRule type="cellIs" dxfId="3" priority="5724" operator="equal">
      <formula>"NotPaid"</formula>
    </cfRule>
    <cfRule type="cellIs" dxfId="3" priority="5711" operator="equal">
      <formula>"NotPaid"</formula>
    </cfRule>
    <cfRule type="cellIs" dxfId="3" priority="5710" operator="equal">
      <formula>"NotPaid"</formula>
    </cfRule>
    <cfRule type="cellIs" dxfId="3" priority="5709" operator="equal">
      <formula>"NotPaid"</formula>
    </cfRule>
    <cfRule type="cellIs" dxfId="3" priority="5700" operator="equal">
      <formula>"NotPaid"</formula>
    </cfRule>
    <cfRule type="cellIs" dxfId="3" priority="5699" operator="equal">
      <formula>"NotPaid"</formula>
    </cfRule>
    <cfRule type="cellIs" dxfId="3" priority="5698" operator="equal">
      <formula>"NotPaid"</formula>
    </cfRule>
    <cfRule type="cellIs" dxfId="3" priority="5689" operator="equal">
      <formula>"NotPaid"</formula>
    </cfRule>
    <cfRule type="cellIs" dxfId="3" priority="5688" operator="equal">
      <formula>"NotPaid"</formula>
    </cfRule>
    <cfRule type="cellIs" dxfId="3" priority="5687" operator="equal">
      <formula>"NotPaid"</formula>
    </cfRule>
    <cfRule type="cellIs" dxfId="3" priority="5678" operator="equal">
      <formula>"NotPaid"</formula>
    </cfRule>
    <cfRule type="cellIs" dxfId="3" priority="5677" operator="equal">
      <formula>"NotPaid"</formula>
    </cfRule>
    <cfRule type="cellIs" dxfId="3" priority="5676" operator="equal">
      <formula>"NotPaid"</formula>
    </cfRule>
    <cfRule type="cellIs" dxfId="3" priority="5666" operator="equal">
      <formula>"NotPaid"</formula>
    </cfRule>
    <cfRule type="cellIs" dxfId="3" priority="5665" operator="equal">
      <formula>"NotPaid"</formula>
    </cfRule>
    <cfRule type="cellIs" dxfId="3" priority="5664" operator="equal">
      <formula>"NotPaid"</formula>
    </cfRule>
    <cfRule type="cellIs" dxfId="3" priority="5650" operator="equal">
      <formula>"NotPaid"</formula>
    </cfRule>
    <cfRule type="cellIs" dxfId="3" priority="5649" operator="equal">
      <formula>"NotPaid"</formula>
    </cfRule>
    <cfRule type="cellIs" dxfId="3" priority="5648" operator="equal">
      <formula>"NotPaid"</formula>
    </cfRule>
    <cfRule type="cellIs" dxfId="3" priority="5635" operator="equal">
      <formula>"NotPaid"</formula>
    </cfRule>
    <cfRule type="cellIs" dxfId="3" priority="5634" operator="equal">
      <formula>"NotPaid"</formula>
    </cfRule>
    <cfRule type="cellIs" dxfId="3" priority="5633" operator="equal">
      <formula>"NotPaid"</formula>
    </cfRule>
    <cfRule type="cellIs" dxfId="3" priority="5605" operator="equal">
      <formula>"NotPaid"</formula>
    </cfRule>
    <cfRule type="cellIs" dxfId="3" priority="5604" operator="equal">
      <formula>"NotPaid"</formula>
    </cfRule>
    <cfRule type="cellIs" dxfId="3" priority="5603" operator="equal">
      <formula>"NotPaid"</formula>
    </cfRule>
    <cfRule type="cellIs" dxfId="3" priority="5593" operator="equal">
      <formula>"NotPaid"</formula>
    </cfRule>
    <cfRule type="cellIs" dxfId="3" priority="5592" operator="equal">
      <formula>"NotPaid"</formula>
    </cfRule>
    <cfRule type="cellIs" dxfId="3" priority="5591" operator="equal">
      <formula>"NotPaid"</formula>
    </cfRule>
    <cfRule type="cellIs" dxfId="3" priority="5578" operator="equal">
      <formula>"NotPaid"</formula>
    </cfRule>
    <cfRule type="cellIs" dxfId="3" priority="5577" operator="equal">
      <formula>"NotPaid"</formula>
    </cfRule>
    <cfRule type="cellIs" dxfId="3" priority="5576" operator="equal">
      <formula>"NotPaid"</formula>
    </cfRule>
    <cfRule type="cellIs" dxfId="3" priority="5566" operator="equal">
      <formula>"NotPaid"</formula>
    </cfRule>
    <cfRule type="cellIs" dxfId="3" priority="5565" operator="equal">
      <formula>"NotPaid"</formula>
    </cfRule>
    <cfRule type="cellIs" dxfId="3" priority="5564" operator="equal">
      <formula>"NotPaid"</formula>
    </cfRule>
    <cfRule type="cellIs" dxfId="3" priority="5545" operator="equal">
      <formula>"NotPaid"</formula>
    </cfRule>
    <cfRule type="cellIs" dxfId="3" priority="5544" operator="equal">
      <formula>"NotPaid"</formula>
    </cfRule>
    <cfRule type="cellIs" dxfId="3" priority="5543" operator="equal">
      <formula>"NotPaid"</formula>
    </cfRule>
    <cfRule type="cellIs" dxfId="3" priority="5533" operator="equal">
      <formula>"NotPaid"</formula>
    </cfRule>
    <cfRule type="cellIs" dxfId="3" priority="5532" operator="equal">
      <formula>"NotPaid"</formula>
    </cfRule>
    <cfRule type="cellIs" dxfId="3" priority="5531" operator="equal">
      <formula>"NotPaid"</formula>
    </cfRule>
    <cfRule type="cellIs" dxfId="3" priority="5521" operator="equal">
      <formula>"NotPaid"</formula>
    </cfRule>
    <cfRule type="cellIs" dxfId="3" priority="5520" operator="equal">
      <formula>"NotPaid"</formula>
    </cfRule>
    <cfRule type="cellIs" dxfId="3" priority="5519" operator="equal">
      <formula>"NotPaid"</formula>
    </cfRule>
    <cfRule type="cellIs" dxfId="3" priority="5509" operator="equal">
      <formula>"NotPaid"</formula>
    </cfRule>
    <cfRule type="cellIs" dxfId="3" priority="5508" operator="equal">
      <formula>"NotPaid"</formula>
    </cfRule>
    <cfRule type="cellIs" dxfId="3" priority="5507" operator="equal">
      <formula>"NotPaid"</formula>
    </cfRule>
    <cfRule type="cellIs" dxfId="3" priority="5498" operator="equal">
      <formula>"NotPaid"</formula>
    </cfRule>
    <cfRule type="cellIs" dxfId="3" priority="5497" operator="equal">
      <formula>"NotPaid"</formula>
    </cfRule>
    <cfRule type="cellIs" dxfId="3" priority="5496" operator="equal">
      <formula>"NotPaid"</formula>
    </cfRule>
    <cfRule type="cellIs" dxfId="3" priority="5487" operator="equal">
      <formula>"NotPaid"</formula>
    </cfRule>
    <cfRule type="cellIs" dxfId="3" priority="5486" operator="equal">
      <formula>"NotPaid"</formula>
    </cfRule>
    <cfRule type="cellIs" dxfId="3" priority="5485" operator="equal">
      <formula>"NotPaid"</formula>
    </cfRule>
    <cfRule type="cellIs" dxfId="3" priority="5472" operator="equal">
      <formula>"NotPaid"</formula>
    </cfRule>
    <cfRule type="cellIs" dxfId="3" priority="5471" operator="equal">
      <formula>"NotPaid"</formula>
    </cfRule>
    <cfRule type="cellIs" dxfId="3" priority="5470" operator="equal">
      <formula>"NotPaid"</formula>
    </cfRule>
    <cfRule type="cellIs" dxfId="3" priority="5461" operator="equal">
      <formula>"NotPaid"</formula>
    </cfRule>
    <cfRule type="cellIs" dxfId="3" priority="5460" operator="equal">
      <formula>"NotPaid"</formula>
    </cfRule>
    <cfRule type="cellIs" dxfId="3" priority="5459" operator="equal">
      <formula>"NotPaid"</formula>
    </cfRule>
    <cfRule type="cellIs" dxfId="3" priority="5450" operator="equal">
      <formula>"NotPaid"</formula>
    </cfRule>
    <cfRule type="cellIs" dxfId="3" priority="5449" operator="equal">
      <formula>"NotPaid"</formula>
    </cfRule>
    <cfRule type="cellIs" dxfId="3" priority="5448" operator="equal">
      <formula>"NotPaid"</formula>
    </cfRule>
    <cfRule type="cellIs" dxfId="3" priority="5439" operator="equal">
      <formula>"NotPaid"</formula>
    </cfRule>
    <cfRule type="cellIs" dxfId="3" priority="5438" operator="equal">
      <formula>"NotPaid"</formula>
    </cfRule>
    <cfRule type="cellIs" dxfId="3" priority="5437" operator="equal">
      <formula>"NotPaid"</formula>
    </cfRule>
    <cfRule type="cellIs" dxfId="3" priority="5427" operator="equal">
      <formula>"NotPaid"</formula>
    </cfRule>
    <cfRule type="cellIs" dxfId="3" priority="5426" operator="equal">
      <formula>"NotPaid"</formula>
    </cfRule>
    <cfRule type="cellIs" dxfId="3" priority="5425" operator="equal">
      <formula>"NotPaid"</formula>
    </cfRule>
  </conditionalFormatting>
  <conditionalFormatting sqref="F8:G8">
    <cfRule type="expression" dxfId="0" priority="5891" stopIfTrue="1">
      <formula>F8="NotPaid"</formula>
    </cfRule>
    <cfRule type="expression" dxfId="0" priority="5819" stopIfTrue="1">
      <formula>F8="NotPaid"</formula>
    </cfRule>
    <cfRule type="expression" dxfId="0" priority="5774" stopIfTrue="1">
      <formula>F8="NotPaid"</formula>
    </cfRule>
    <cfRule type="expression" dxfId="0" priority="5652" stopIfTrue="1">
      <formula>F8="NotPaid"</formula>
    </cfRule>
    <cfRule type="expression" dxfId="0" priority="5580" stopIfTrue="1">
      <formula>F8="NotPaid"</formula>
    </cfRule>
    <cfRule type="expression" dxfId="0" priority="5535" stopIfTrue="1">
      <formula>F8="NotPaid"</formula>
    </cfRule>
    <cfRule type="cellIs" dxfId="3" priority="5125" operator="equal">
      <formula>"NotPaid"</formula>
    </cfRule>
  </conditionalFormatting>
  <conditionalFormatting sqref="F8">
    <cfRule type="cellIs" dxfId="3" priority="5885" operator="equal">
      <formula>"NotPaid"</formula>
    </cfRule>
    <cfRule type="cellIs" dxfId="3" priority="5884" operator="equal">
      <formula>"NotPaid"</formula>
    </cfRule>
    <cfRule type="cellIs" dxfId="3" priority="5883" operator="equal">
      <formula>"NotPaid"</formula>
    </cfRule>
    <cfRule type="cellIs" dxfId="3" priority="5870" operator="equal">
      <formula>"NotPaid"</formula>
    </cfRule>
    <cfRule type="cellIs" dxfId="3" priority="5869" operator="equal">
      <formula>"NotPaid"</formula>
    </cfRule>
    <cfRule type="cellIs" dxfId="3" priority="5868" operator="equal">
      <formula>"NotPaid"</formula>
    </cfRule>
    <cfRule type="cellIs" dxfId="3" priority="5855" operator="equal">
      <formula>"NotPaid"</formula>
    </cfRule>
    <cfRule type="cellIs" dxfId="3" priority="5846" operator="equal">
      <formula>"NotPaid"</formula>
    </cfRule>
    <cfRule type="cellIs" dxfId="3" priority="5840" operator="equal">
      <formula>"NotPaid"</formula>
    </cfRule>
    <cfRule type="cellIs" dxfId="3" priority="5839" operator="equal">
      <formula>"NotPaid"</formula>
    </cfRule>
    <cfRule type="cellIs" dxfId="3" priority="5838" operator="equal">
      <formula>"NotPaid"</formula>
    </cfRule>
    <cfRule type="cellIs" dxfId="3" priority="5828" operator="equal">
      <formula>"NotPaid"</formula>
    </cfRule>
    <cfRule type="cellIs" dxfId="3" priority="5827" operator="equal">
      <formula>"NotPaid"</formula>
    </cfRule>
    <cfRule type="cellIs" dxfId="3" priority="5826" operator="equal">
      <formula>"NotPaid"</formula>
    </cfRule>
    <cfRule type="cellIs" dxfId="3" priority="5813" operator="equal">
      <formula>"NotPaid"</formula>
    </cfRule>
    <cfRule type="cellIs" dxfId="3" priority="5812" operator="equal">
      <formula>"NotPaid"</formula>
    </cfRule>
    <cfRule type="cellIs" dxfId="3" priority="5811" operator="equal">
      <formula>"NotPaid"</formula>
    </cfRule>
    <cfRule type="cellIs" dxfId="3" priority="5801" operator="equal">
      <formula>"NotPaid"</formula>
    </cfRule>
    <cfRule type="cellIs" dxfId="3" priority="5800" operator="equal">
      <formula>"NotPaid"</formula>
    </cfRule>
    <cfRule type="cellIs" dxfId="3" priority="5799" operator="equal">
      <formula>"NotPaid"</formula>
    </cfRule>
    <cfRule type="cellIs" dxfId="3" priority="5786" operator="equal">
      <formula>"NotPaid"</formula>
    </cfRule>
    <cfRule type="cellIs" dxfId="3" priority="5780" operator="equal">
      <formula>"NotPaid"</formula>
    </cfRule>
    <cfRule type="cellIs" dxfId="3" priority="5779" operator="equal">
      <formula>"NotPaid"</formula>
    </cfRule>
    <cfRule type="cellIs" dxfId="3" priority="5778" operator="equal">
      <formula>"NotPaid"</formula>
    </cfRule>
    <cfRule type="cellIs" dxfId="3" priority="5768" operator="equal">
      <formula>"NotPaid"</formula>
    </cfRule>
    <cfRule type="cellIs" dxfId="3" priority="5767" operator="equal">
      <formula>"NotPaid"</formula>
    </cfRule>
    <cfRule type="cellIs" dxfId="3" priority="5766" operator="equal">
      <formula>"NotPaid"</formula>
    </cfRule>
    <cfRule type="cellIs" dxfId="3" priority="5756" operator="equal">
      <formula>"NotPaid"</formula>
    </cfRule>
    <cfRule type="cellIs" dxfId="3" priority="5755" operator="equal">
      <formula>"NotPaid"</formula>
    </cfRule>
    <cfRule type="cellIs" dxfId="3" priority="5754" operator="equal">
      <formula>"NotPaid"</formula>
    </cfRule>
    <cfRule type="cellIs" dxfId="3" priority="5744" operator="equal">
      <formula>"NotPaid"</formula>
    </cfRule>
    <cfRule type="cellIs" dxfId="3" priority="5743" operator="equal">
      <formula>"NotPaid"</formula>
    </cfRule>
    <cfRule type="cellIs" dxfId="3" priority="5742" operator="equal">
      <formula>"NotPaid"</formula>
    </cfRule>
    <cfRule type="cellIs" dxfId="3" priority="5733" operator="equal">
      <formula>"NotPaid"</formula>
    </cfRule>
    <cfRule type="cellIs" dxfId="3" priority="5732" operator="equal">
      <formula>"NotPaid"</formula>
    </cfRule>
    <cfRule type="cellIs" dxfId="3" priority="5731" operator="equal">
      <formula>"NotPaid"</formula>
    </cfRule>
    <cfRule type="cellIs" dxfId="3" priority="5722" operator="equal">
      <formula>"NotPaid"</formula>
    </cfRule>
    <cfRule type="cellIs" dxfId="3" priority="5721" operator="equal">
      <formula>"NotPaid"</formula>
    </cfRule>
    <cfRule type="cellIs" dxfId="3" priority="5720" operator="equal">
      <formula>"NotPaid"</formula>
    </cfRule>
    <cfRule type="cellIs" dxfId="3" priority="5707" operator="equal">
      <formula>"NotPaid"</formula>
    </cfRule>
    <cfRule type="cellIs" dxfId="3" priority="5706" operator="equal">
      <formula>"NotPaid"</formula>
    </cfRule>
    <cfRule type="cellIs" dxfId="3" priority="5705" operator="equal">
      <formula>"NotPaid"</formula>
    </cfRule>
    <cfRule type="cellIs" dxfId="3" priority="5696" operator="equal">
      <formula>"NotPaid"</formula>
    </cfRule>
    <cfRule type="cellIs" dxfId="3" priority="5695" operator="equal">
      <formula>"NotPaid"</formula>
    </cfRule>
    <cfRule type="cellIs" dxfId="3" priority="5694" operator="equal">
      <formula>"NotPaid"</formula>
    </cfRule>
    <cfRule type="cellIs" dxfId="3" priority="5685" operator="equal">
      <formula>"NotPaid"</formula>
    </cfRule>
    <cfRule type="cellIs" dxfId="3" priority="5684" operator="equal">
      <formula>"NotPaid"</formula>
    </cfRule>
    <cfRule type="cellIs" dxfId="3" priority="5683" operator="equal">
      <formula>"NotPaid"</formula>
    </cfRule>
    <cfRule type="cellIs" dxfId="3" priority="5674" operator="equal">
      <formula>"NotPaid"</formula>
    </cfRule>
    <cfRule type="cellIs" dxfId="3" priority="5673" operator="equal">
      <formula>"NotPaid"</formula>
    </cfRule>
    <cfRule type="cellIs" dxfId="3" priority="5672" operator="equal">
      <formula>"NotPaid"</formula>
    </cfRule>
    <cfRule type="cellIs" dxfId="3" priority="5662" operator="equal">
      <formula>"NotPaid"</formula>
    </cfRule>
    <cfRule type="cellIs" dxfId="3" priority="5661" operator="equal">
      <formula>"NotPaid"</formula>
    </cfRule>
    <cfRule type="cellIs" dxfId="3" priority="5660" operator="equal">
      <formula>"NotPaid"</formula>
    </cfRule>
    <cfRule type="cellIs" dxfId="3" priority="5646" operator="equal">
      <formula>"NotPaid"</formula>
    </cfRule>
    <cfRule type="cellIs" dxfId="3" priority="5645" operator="equal">
      <formula>"NotPaid"</formula>
    </cfRule>
    <cfRule type="cellIs" dxfId="3" priority="5644" operator="equal">
      <formula>"NotPaid"</formula>
    </cfRule>
    <cfRule type="cellIs" dxfId="3" priority="5631" operator="equal">
      <formula>"NotPaid"</formula>
    </cfRule>
    <cfRule type="cellIs" dxfId="3" priority="5630" operator="equal">
      <formula>"NotPaid"</formula>
    </cfRule>
    <cfRule type="cellIs" dxfId="3" priority="5629" operator="equal">
      <formula>"NotPaid"</formula>
    </cfRule>
    <cfRule type="cellIs" dxfId="3" priority="5616" operator="equal">
      <formula>"NotPaid"</formula>
    </cfRule>
    <cfRule type="cellIs" dxfId="3" priority="5607" operator="equal">
      <formula>"NotPaid"</formula>
    </cfRule>
    <cfRule type="cellIs" dxfId="3" priority="5601" operator="equal">
      <formula>"NotPaid"</formula>
    </cfRule>
    <cfRule type="cellIs" dxfId="3" priority="5600" operator="equal">
      <formula>"NotPaid"</formula>
    </cfRule>
    <cfRule type="cellIs" dxfId="3" priority="5599" operator="equal">
      <formula>"NotPaid"</formula>
    </cfRule>
    <cfRule type="cellIs" dxfId="3" priority="5589" operator="equal">
      <formula>"NotPaid"</formula>
    </cfRule>
    <cfRule type="cellIs" dxfId="3" priority="5588" operator="equal">
      <formula>"NotPaid"</formula>
    </cfRule>
    <cfRule type="cellIs" dxfId="3" priority="5587" operator="equal">
      <formula>"NotPaid"</formula>
    </cfRule>
    <cfRule type="cellIs" dxfId="3" priority="5574" operator="equal">
      <formula>"NotPaid"</formula>
    </cfRule>
    <cfRule type="cellIs" dxfId="3" priority="5573" operator="equal">
      <formula>"NotPaid"</formula>
    </cfRule>
    <cfRule type="cellIs" dxfId="3" priority="5572" operator="equal">
      <formula>"NotPaid"</formula>
    </cfRule>
    <cfRule type="cellIs" dxfId="3" priority="5562" operator="equal">
      <formula>"NotPaid"</formula>
    </cfRule>
    <cfRule type="cellIs" dxfId="3" priority="5561" operator="equal">
      <formula>"NotPaid"</formula>
    </cfRule>
    <cfRule type="cellIs" dxfId="3" priority="5560" operator="equal">
      <formula>"NotPaid"</formula>
    </cfRule>
    <cfRule type="cellIs" dxfId="3" priority="5547" operator="equal">
      <formula>"NotPaid"</formula>
    </cfRule>
    <cfRule type="cellIs" dxfId="3" priority="5541" operator="equal">
      <formula>"NotPaid"</formula>
    </cfRule>
    <cfRule type="cellIs" dxfId="3" priority="5540" operator="equal">
      <formula>"NotPaid"</formula>
    </cfRule>
    <cfRule type="cellIs" dxfId="3" priority="5539" operator="equal">
      <formula>"NotPaid"</formula>
    </cfRule>
    <cfRule type="cellIs" dxfId="3" priority="5529" operator="equal">
      <formula>"NotPaid"</formula>
    </cfRule>
    <cfRule type="cellIs" dxfId="3" priority="5528" operator="equal">
      <formula>"NotPaid"</formula>
    </cfRule>
    <cfRule type="cellIs" dxfId="3" priority="5527" operator="equal">
      <formula>"NotPaid"</formula>
    </cfRule>
    <cfRule type="cellIs" dxfId="3" priority="5517" operator="equal">
      <formula>"NotPaid"</formula>
    </cfRule>
    <cfRule type="cellIs" dxfId="3" priority="5516" operator="equal">
      <formula>"NotPaid"</formula>
    </cfRule>
    <cfRule type="cellIs" dxfId="3" priority="5515" operator="equal">
      <formula>"NotPaid"</formula>
    </cfRule>
    <cfRule type="cellIs" dxfId="3" priority="5505" operator="equal">
      <formula>"NotPaid"</formula>
    </cfRule>
    <cfRule type="cellIs" dxfId="3" priority="5504" operator="equal">
      <formula>"NotPaid"</formula>
    </cfRule>
    <cfRule type="cellIs" dxfId="3" priority="5503" operator="equal">
      <formula>"NotPaid"</formula>
    </cfRule>
    <cfRule type="cellIs" dxfId="3" priority="5494" operator="equal">
      <formula>"NotPaid"</formula>
    </cfRule>
    <cfRule type="cellIs" dxfId="3" priority="5493" operator="equal">
      <formula>"NotPaid"</formula>
    </cfRule>
    <cfRule type="cellIs" dxfId="3" priority="5492" operator="equal">
      <formula>"NotPaid"</formula>
    </cfRule>
    <cfRule type="cellIs" dxfId="3" priority="5483" operator="equal">
      <formula>"NotPaid"</formula>
    </cfRule>
    <cfRule type="cellIs" dxfId="3" priority="5482" operator="equal">
      <formula>"NotPaid"</formula>
    </cfRule>
    <cfRule type="cellIs" dxfId="3" priority="5481" operator="equal">
      <formula>"NotPaid"</formula>
    </cfRule>
    <cfRule type="cellIs" dxfId="3" priority="5468" operator="equal">
      <formula>"NotPaid"</formula>
    </cfRule>
    <cfRule type="cellIs" dxfId="3" priority="5467" operator="equal">
      <formula>"NotPaid"</formula>
    </cfRule>
    <cfRule type="cellIs" dxfId="3" priority="5466" operator="equal">
      <formula>"NotPaid"</formula>
    </cfRule>
    <cfRule type="cellIs" dxfId="3" priority="5457" operator="equal">
      <formula>"NotPaid"</formula>
    </cfRule>
    <cfRule type="cellIs" dxfId="3" priority="5456" operator="equal">
      <formula>"NotPaid"</formula>
    </cfRule>
    <cfRule type="cellIs" dxfId="3" priority="5455" operator="equal">
      <formula>"NotPaid"</formula>
    </cfRule>
    <cfRule type="cellIs" dxfId="3" priority="5446" operator="equal">
      <formula>"NotPaid"</formula>
    </cfRule>
    <cfRule type="cellIs" dxfId="3" priority="5445" operator="equal">
      <formula>"NotPaid"</formula>
    </cfRule>
    <cfRule type="cellIs" dxfId="3" priority="5444" operator="equal">
      <formula>"NotPaid"</formula>
    </cfRule>
    <cfRule type="cellIs" dxfId="3" priority="5435" operator="equal">
      <formula>"NotPaid"</formula>
    </cfRule>
    <cfRule type="cellIs" dxfId="3" priority="5434" operator="equal">
      <formula>"NotPaid"</formula>
    </cfRule>
    <cfRule type="cellIs" dxfId="3" priority="5433" operator="equal">
      <formula>"NotPaid"</formula>
    </cfRule>
    <cfRule type="cellIs" dxfId="3" priority="5423" operator="equal">
      <formula>"NotPaid"</formula>
    </cfRule>
    <cfRule type="cellIs" dxfId="3" priority="5422" operator="equal">
      <formula>"NotPaid"</formula>
    </cfRule>
    <cfRule type="cellIs" dxfId="3" priority="5421" operator="equal">
      <formula>"NotPaid"</formula>
    </cfRule>
    <cfRule type="cellIs" dxfId="3" priority="5122" operator="equal">
      <formula>"NotPaid"</formula>
    </cfRule>
  </conditionalFormatting>
  <conditionalFormatting sqref="F8:J8">
    <cfRule type="cellIs" dxfId="3" priority="5123" operator="equal">
      <formula>"NotPaid"</formula>
    </cfRule>
  </conditionalFormatting>
  <conditionalFormatting sqref="G8">
    <cfRule type="cellIs" dxfId="3" priority="5886" operator="equal">
      <formula>"NotPaid"</formula>
    </cfRule>
    <cfRule type="cellIs" dxfId="3" priority="5871" operator="equal">
      <formula>"NotPaid"</formula>
    </cfRule>
    <cfRule type="cellIs" dxfId="3" priority="5841" operator="equal">
      <formula>"NotPaid"</formula>
    </cfRule>
    <cfRule type="cellIs" dxfId="3" priority="5829" operator="equal">
      <formula>"NotPaid"</formula>
    </cfRule>
    <cfRule type="cellIs" dxfId="3" priority="5814" operator="equal">
      <formula>"NotPaid"</formula>
    </cfRule>
    <cfRule type="cellIs" dxfId="3" priority="5802" operator="equal">
      <formula>"NotPaid"</formula>
    </cfRule>
    <cfRule type="cellIs" dxfId="3" priority="5781" operator="equal">
      <formula>"NotPaid"</formula>
    </cfRule>
    <cfRule type="cellIs" dxfId="3" priority="5769" operator="equal">
      <formula>"NotPaid"</formula>
    </cfRule>
    <cfRule type="cellIs" dxfId="3" priority="5757" operator="equal">
      <formula>"NotPaid"</formula>
    </cfRule>
    <cfRule type="cellIs" dxfId="3" priority="5723" operator="equal">
      <formula>"NotPaid"</formula>
    </cfRule>
    <cfRule type="cellIs" dxfId="3" priority="5675" operator="equal">
      <formula>"NotPaid"</formula>
    </cfRule>
    <cfRule type="cellIs" dxfId="3" priority="5663" operator="equal">
      <formula>"NotPaid"</formula>
    </cfRule>
    <cfRule type="cellIs" dxfId="3" priority="5647" operator="equal">
      <formula>"NotPaid"</formula>
    </cfRule>
    <cfRule type="cellIs" dxfId="3" priority="5632" operator="equal">
      <formula>"NotPaid"</formula>
    </cfRule>
    <cfRule type="cellIs" dxfId="3" priority="5602" operator="equal">
      <formula>"NotPaid"</formula>
    </cfRule>
    <cfRule type="cellIs" dxfId="3" priority="5590" operator="equal">
      <formula>"NotPaid"</formula>
    </cfRule>
    <cfRule type="cellIs" dxfId="3" priority="5575" operator="equal">
      <formula>"NotPaid"</formula>
    </cfRule>
    <cfRule type="cellIs" dxfId="3" priority="5563" operator="equal">
      <formula>"NotPaid"</formula>
    </cfRule>
    <cfRule type="cellIs" dxfId="3" priority="5542" operator="equal">
      <formula>"NotPaid"</formula>
    </cfRule>
    <cfRule type="cellIs" dxfId="3" priority="5530" operator="equal">
      <formula>"NotPaid"</formula>
    </cfRule>
    <cfRule type="cellIs" dxfId="3" priority="5518" operator="equal">
      <formula>"NotPaid"</formula>
    </cfRule>
    <cfRule type="cellIs" dxfId="3" priority="5484" operator="equal">
      <formula>"NotPaid"</formula>
    </cfRule>
    <cfRule type="cellIs" dxfId="3" priority="5436" operator="equal">
      <formula>"NotPaid"</formula>
    </cfRule>
    <cfRule type="cellIs" dxfId="3" priority="5424" operator="equal">
      <formula>"NotPaid"</formula>
    </cfRule>
  </conditionalFormatting>
  <conditionalFormatting sqref="G8:N8">
    <cfRule type="cellIs" dxfId="3" priority="5859" operator="equal">
      <formula>"NotPaid"</formula>
    </cfRule>
    <cfRule type="cellIs" dxfId="3" priority="5850" operator="equal">
      <formula>"NotPaid"</formula>
    </cfRule>
    <cfRule type="cellIs" dxfId="3" priority="5790" operator="equal">
      <formula>"NotPaid"</formula>
    </cfRule>
    <cfRule type="cellIs" dxfId="3" priority="5745" operator="equal">
      <formula>"NotPaid"</formula>
    </cfRule>
    <cfRule type="cellIs" dxfId="3" priority="5734" operator="equal">
      <formula>"NotPaid"</formula>
    </cfRule>
    <cfRule type="cellIs" dxfId="3" priority="5708" operator="equal">
      <formula>"NotPaid"</formula>
    </cfRule>
    <cfRule type="cellIs" dxfId="3" priority="5697" operator="equal">
      <formula>"NotPaid"</formula>
    </cfRule>
    <cfRule type="cellIs" dxfId="3" priority="5686" operator="equal">
      <formula>"NotPaid"</formula>
    </cfRule>
    <cfRule type="cellIs" dxfId="3" priority="5620" operator="equal">
      <formula>"NotPaid"</formula>
    </cfRule>
    <cfRule type="cellIs" dxfId="3" priority="5611" operator="equal">
      <formula>"NotPaid"</formula>
    </cfRule>
    <cfRule type="cellIs" dxfId="3" priority="5551" operator="equal">
      <formula>"NotPaid"</formula>
    </cfRule>
    <cfRule type="cellIs" dxfId="3" priority="5506" operator="equal">
      <formula>"NotPaid"</formula>
    </cfRule>
    <cfRule type="cellIs" dxfId="3" priority="5495" operator="equal">
      <formula>"NotPaid"</formula>
    </cfRule>
    <cfRule type="cellIs" dxfId="3" priority="5469" operator="equal">
      <formula>"NotPaid"</formula>
    </cfRule>
    <cfRule type="cellIs" dxfId="3" priority="5458" operator="equal">
      <formula>"NotPaid"</formula>
    </cfRule>
    <cfRule type="cellIs" dxfId="3" priority="5447" operator="equal">
      <formula>"NotPaid"</formula>
    </cfRule>
  </conditionalFormatting>
  <conditionalFormatting sqref="H8:N8">
    <cfRule type="cellIs" dxfId="3" priority="5882" operator="equal">
      <formula>"NotPaid"</formula>
    </cfRule>
    <cfRule type="cellIs" dxfId="3" priority="5867" operator="equal">
      <formula>"NotPaid"</formula>
    </cfRule>
    <cfRule type="cellIs" dxfId="3" priority="5837" operator="equal">
      <formula>"NotPaid"</formula>
    </cfRule>
    <cfRule type="cellIs" dxfId="3" priority="5825" operator="equal">
      <formula>"NotPaid"</formula>
    </cfRule>
    <cfRule type="cellIs" dxfId="3" priority="5810" operator="equal">
      <formula>"NotPaid"</formula>
    </cfRule>
    <cfRule type="cellIs" dxfId="3" priority="5798" operator="equal">
      <formula>"NotPaid"</formula>
    </cfRule>
    <cfRule type="cellIs" dxfId="3" priority="5777" operator="equal">
      <formula>"NotPaid"</formula>
    </cfRule>
    <cfRule type="cellIs" dxfId="3" priority="5765" operator="equal">
      <formula>"NotPaid"</formula>
    </cfRule>
    <cfRule type="cellIs" dxfId="3" priority="5753" operator="equal">
      <formula>"NotPaid"</formula>
    </cfRule>
    <cfRule type="cellIs" dxfId="3" priority="5719" operator="equal">
      <formula>"NotPaid"</formula>
    </cfRule>
    <cfRule type="cellIs" dxfId="3" priority="5671" operator="equal">
      <formula>"NotPaid"</formula>
    </cfRule>
    <cfRule type="cellIs" dxfId="3" priority="5659" operator="equal">
      <formula>"NotPaid"</formula>
    </cfRule>
    <cfRule type="cellIs" dxfId="3" priority="5643" operator="equal">
      <formula>"NotPaid"</formula>
    </cfRule>
    <cfRule type="cellIs" dxfId="3" priority="5628" operator="equal">
      <formula>"NotPaid"</formula>
    </cfRule>
    <cfRule type="cellIs" dxfId="3" priority="5598" operator="equal">
      <formula>"NotPaid"</formula>
    </cfRule>
    <cfRule type="cellIs" dxfId="3" priority="5586" operator="equal">
      <formula>"NotPaid"</formula>
    </cfRule>
    <cfRule type="cellIs" dxfId="3" priority="5571" operator="equal">
      <formula>"NotPaid"</formula>
    </cfRule>
    <cfRule type="cellIs" dxfId="3" priority="5559" operator="equal">
      <formula>"NotPaid"</formula>
    </cfRule>
    <cfRule type="cellIs" dxfId="3" priority="5538" operator="equal">
      <formula>"NotPaid"</formula>
    </cfRule>
    <cfRule type="cellIs" dxfId="3" priority="5526" operator="equal">
      <formula>"NotPaid"</formula>
    </cfRule>
    <cfRule type="cellIs" dxfId="3" priority="5514" operator="equal">
      <formula>"NotPaid"</formula>
    </cfRule>
    <cfRule type="cellIs" dxfId="3" priority="5480" operator="equal">
      <formula>"NotPaid"</formula>
    </cfRule>
    <cfRule type="cellIs" dxfId="3" priority="5432" operator="equal">
      <formula>"NotPaid"</formula>
    </cfRule>
    <cfRule type="cellIs" dxfId="3" priority="5420" operator="equal">
      <formula>"NotPaid"</formula>
    </cfRule>
  </conditionalFormatting>
  <conditionalFormatting sqref="H8:J8">
    <cfRule type="cellIs" dxfId="3" priority="5126" operator="equal">
      <formula>"NotPaid"</formula>
    </cfRule>
  </conditionalFormatting>
  <conditionalFormatting sqref="K8:O8">
    <cfRule type="cellIs" dxfId="3" priority="5142" operator="equal">
      <formula>"NotPaid"</formula>
    </cfRule>
    <cfRule type="cellIs" dxfId="3" priority="5138" operator="equal">
      <formula>"NotPaid"</formula>
    </cfRule>
    <cfRule type="cellIs" dxfId="3" priority="5137" operator="equal">
      <formula>"NotPaid"</formula>
    </cfRule>
    <cfRule type="cellIs" dxfId="3" priority="5136" operator="equal">
      <formula>"NotPaid"</formula>
    </cfRule>
    <cfRule type="cellIs" dxfId="3" priority="5135" operator="equal">
      <formula>"NotPaid"</formula>
    </cfRule>
    <cfRule type="cellIs" dxfId="3" priority="5134" operator="equal">
      <formula>"NotPaid"</formula>
    </cfRule>
    <cfRule type="cellIs" dxfId="3" priority="5133" operator="equal">
      <formula>"NotPaid"</formula>
    </cfRule>
    <cfRule type="cellIs" dxfId="3" priority="5120" operator="equal">
      <formula>"NotPaid"</formula>
    </cfRule>
    <cfRule type="cellIs" dxfId="3" priority="5116" operator="equal">
      <formula>"NotPaid"</formula>
    </cfRule>
    <cfRule type="cellIs" dxfId="3" priority="5115" operator="equal">
      <formula>"NotPaid"</formula>
    </cfRule>
    <cfRule type="cellIs" dxfId="3" priority="5114" operator="equal">
      <formula>"NotPaid"</formula>
    </cfRule>
    <cfRule type="cellIs" dxfId="3" priority="5113" operator="equal">
      <formula>"NotPaid"</formula>
    </cfRule>
    <cfRule type="cellIs" dxfId="3" priority="5112" operator="equal">
      <formula>"NotPaid"</formula>
    </cfRule>
    <cfRule type="cellIs" dxfId="3" priority="5111" operator="equal">
      <formula>"NotPaid"</formula>
    </cfRule>
  </conditionalFormatting>
  <conditionalFormatting sqref="K8:N8">
    <cfRule type="cellIs" dxfId="3" priority="5139" operator="equal">
      <formula>"NotPaid"</formula>
    </cfRule>
    <cfRule type="cellIs" dxfId="3" priority="5117" operator="equal">
      <formula>"NotPaid"</formula>
    </cfRule>
  </conditionalFormatting>
  <conditionalFormatting sqref="O8">
    <cfRule type="cellIs" dxfId="3" priority="5878" operator="equal">
      <formula>"NotPaid"</formula>
    </cfRule>
    <cfRule type="cellIs" dxfId="3" priority="5863" operator="equal">
      <formula>"NotPaid"</formula>
    </cfRule>
    <cfRule type="cellIs" dxfId="3" priority="5854" operator="equal">
      <formula>"NotPaid"</formula>
    </cfRule>
    <cfRule type="cellIs" dxfId="3" priority="5845" operator="equal">
      <formula>"NotPaid"</formula>
    </cfRule>
    <cfRule type="cellIs" dxfId="3" priority="5833" operator="equal">
      <formula>"NotPaid"</formula>
    </cfRule>
    <cfRule type="cellIs" dxfId="3" priority="5821" operator="equal">
      <formula>"NotPaid"</formula>
    </cfRule>
    <cfRule type="cellIs" dxfId="3" priority="5806" operator="equal">
      <formula>"NotPaid"</formula>
    </cfRule>
    <cfRule type="cellIs" dxfId="3" priority="5794" operator="equal">
      <formula>"NotPaid"</formula>
    </cfRule>
    <cfRule type="cellIs" dxfId="3" priority="5785" operator="equal">
      <formula>"NotPaid"</formula>
    </cfRule>
    <cfRule type="cellIs" dxfId="3" priority="5776" operator="equal">
      <formula>"NotPaid"</formula>
    </cfRule>
    <cfRule type="cellIs" dxfId="3" priority="5761" operator="equal">
      <formula>"NotPaid"</formula>
    </cfRule>
    <cfRule type="cellIs" dxfId="3" priority="5749" operator="equal">
      <formula>"NotPaid"</formula>
    </cfRule>
    <cfRule type="cellIs" dxfId="3" priority="5738" operator="equal">
      <formula>"NotPaid"</formula>
    </cfRule>
    <cfRule type="cellIs" dxfId="3" priority="5727" operator="equal">
      <formula>"NotPaid"</formula>
    </cfRule>
    <cfRule type="cellIs" dxfId="3" priority="5715" operator="equal">
      <formula>"NotPaid"</formula>
    </cfRule>
    <cfRule type="cellIs" dxfId="3" priority="5701" operator="equal">
      <formula>"NotPaid"</formula>
    </cfRule>
    <cfRule type="cellIs" dxfId="3" priority="5690" operator="equal">
      <formula>"NotPaid"</formula>
    </cfRule>
    <cfRule type="cellIs" dxfId="3" priority="5679" operator="equal">
      <formula>"NotPaid"</formula>
    </cfRule>
    <cfRule type="cellIs" dxfId="3" priority="5667" operator="equal">
      <formula>"NotPaid"</formula>
    </cfRule>
    <cfRule type="cellIs" dxfId="3" priority="5655" operator="equal">
      <formula>"NotPaid"</formula>
    </cfRule>
    <cfRule type="cellIs" dxfId="3" priority="5639" operator="equal">
      <formula>"NotPaid"</formula>
    </cfRule>
    <cfRule type="cellIs" dxfId="3" priority="5624" operator="equal">
      <formula>"NotPaid"</formula>
    </cfRule>
    <cfRule type="cellIs" dxfId="3" priority="5615" operator="equal">
      <formula>"NotPaid"</formula>
    </cfRule>
    <cfRule type="cellIs" dxfId="3" priority="5606" operator="equal">
      <formula>"NotPaid"</formula>
    </cfRule>
    <cfRule type="cellIs" dxfId="3" priority="5594" operator="equal">
      <formula>"NotPaid"</formula>
    </cfRule>
    <cfRule type="cellIs" dxfId="3" priority="5582" operator="equal">
      <formula>"NotPaid"</formula>
    </cfRule>
    <cfRule type="cellIs" dxfId="3" priority="5567" operator="equal">
      <formula>"NotPaid"</formula>
    </cfRule>
    <cfRule type="cellIs" dxfId="3" priority="5555" operator="equal">
      <formula>"NotPaid"</formula>
    </cfRule>
    <cfRule type="cellIs" dxfId="3" priority="5546" operator="equal">
      <formula>"NotPaid"</formula>
    </cfRule>
    <cfRule type="cellIs" dxfId="3" priority="5537" operator="equal">
      <formula>"NotPaid"</formula>
    </cfRule>
    <cfRule type="cellIs" dxfId="3" priority="5522" operator="equal">
      <formula>"NotPaid"</formula>
    </cfRule>
    <cfRule type="cellIs" dxfId="3" priority="5510" operator="equal">
      <formula>"NotPaid"</formula>
    </cfRule>
    <cfRule type="cellIs" dxfId="3" priority="5499" operator="equal">
      <formula>"NotPaid"</formula>
    </cfRule>
    <cfRule type="cellIs" dxfId="3" priority="5488" operator="equal">
      <formula>"NotPaid"</formula>
    </cfRule>
    <cfRule type="cellIs" dxfId="3" priority="5476" operator="equal">
      <formula>"NotPaid"</formula>
    </cfRule>
    <cfRule type="cellIs" dxfId="3" priority="5462" operator="equal">
      <formula>"NotPaid"</formula>
    </cfRule>
    <cfRule type="cellIs" dxfId="3" priority="5451" operator="equal">
      <formula>"NotPaid"</formula>
    </cfRule>
    <cfRule type="cellIs" dxfId="3" priority="5440" operator="equal">
      <formula>"NotPaid"</formula>
    </cfRule>
    <cfRule type="cellIs" dxfId="3" priority="5428" operator="equal">
      <formula>"NotPaid"</formula>
    </cfRule>
    <cfRule type="cellIs" dxfId="3" priority="5416" operator="equal">
      <formula>"NotPaid"</formula>
    </cfRule>
    <cfRule type="cellIs" dxfId="3" priority="5140" operator="equal">
      <formula>"NotPaid"</formula>
    </cfRule>
    <cfRule type="cellIs" dxfId="3" priority="5118" operator="equal">
      <formula>"NotPaid"</formula>
    </cfRule>
  </conditionalFormatting>
  <conditionalFormatting sqref="R8:AC8">
    <cfRule type="cellIs" dxfId="3" priority="164" operator="equal">
      <formula>"NotPaid"</formula>
    </cfRule>
  </conditionalFormatting>
  <conditionalFormatting sqref="AJ8">
    <cfRule type="expression" dxfId="8" priority="915" stopIfTrue="1">
      <formula>AND((VLOOKUP(Bio!#REF!,AllStudents,6,FALSE)+30)&lt;TODAY(),Bio!AJ10="Not Paid")</formula>
    </cfRule>
  </conditionalFormatting>
  <conditionalFormatting sqref="AW8">
    <cfRule type="expression" dxfId="8" priority="908" stopIfTrue="1">
      <formula>AND((VLOOKUP(Maths!#REF!,AllStudents,6,FALSE)+30)&lt;TODAY(),Maths!AW10="Not Paid")</formula>
    </cfRule>
  </conditionalFormatting>
  <conditionalFormatting sqref="D9:E9">
    <cfRule type="cellIs" dxfId="3" priority="3959" operator="equal">
      <formula>"NotPaid"</formula>
    </cfRule>
    <cfRule type="cellIs" dxfId="3" priority="3958" operator="equal">
      <formula>"NotPaid"</formula>
    </cfRule>
    <cfRule type="cellIs" dxfId="3" priority="3957" operator="equal">
      <formula>"NotPaid"</formula>
    </cfRule>
    <cfRule type="cellIs" dxfId="3" priority="3952" operator="equal">
      <formula>"NotPaid"</formula>
    </cfRule>
    <cfRule type="cellIs" dxfId="3" priority="3951" operator="equal">
      <formula>"NotPaid"</formula>
    </cfRule>
    <cfRule type="cellIs" dxfId="3" priority="3950" operator="equal">
      <formula>"NotPaid"</formula>
    </cfRule>
    <cfRule type="cellIs" dxfId="3" priority="3947" operator="equal">
      <formula>"NotPaid"</formula>
    </cfRule>
    <cfRule type="cellIs" dxfId="3" priority="3946" operator="equal">
      <formula>"NotPaid"</formula>
    </cfRule>
    <cfRule type="cellIs" dxfId="3" priority="3945" operator="equal">
      <formula>"NotPaid"</formula>
    </cfRule>
  </conditionalFormatting>
  <conditionalFormatting sqref="F9">
    <cfRule type="cellIs" dxfId="3" priority="3956" operator="equal">
      <formula>"NotPaid"</formula>
    </cfRule>
    <cfRule type="cellIs" dxfId="3" priority="3955" operator="equal">
      <formula>"NotPaid"</formula>
    </cfRule>
    <cfRule type="cellIs" dxfId="3" priority="3954" operator="equal">
      <formula>"NotPaid"</formula>
    </cfRule>
    <cfRule type="cellIs" dxfId="3" priority="3949" operator="equal">
      <formula>"NotPaid"</formula>
    </cfRule>
    <cfRule type="cellIs" dxfId="3" priority="3941" operator="equal">
      <formula>"NotPaid"</formula>
    </cfRule>
    <cfRule type="cellIs" dxfId="3" priority="3940" operator="equal">
      <formula>"NotPaid"</formula>
    </cfRule>
    <cfRule type="cellIs" dxfId="3" priority="3939" operator="equal">
      <formula>"NotPaid"</formula>
    </cfRule>
  </conditionalFormatting>
  <conditionalFormatting sqref="G9">
    <cfRule type="expression" dxfId="0" priority="3938" stopIfTrue="1">
      <formula>AND(TODAY()&gt;VLOOKUP($B9,RegistrationDetails,MathsColumn,FALSE),G9="Not Paid")</formula>
    </cfRule>
    <cfRule type="expression" dxfId="0" priority="3937" stopIfTrue="1">
      <formula>AND(TODAY()&gt;VLOOKUP($B9,RegistrationDetails,MathsColumn,FALSE),G9="NotPaid")</formula>
    </cfRule>
    <cfRule type="expression" dxfId="0" priority="3936" stopIfTrue="1">
      <formula>G9="NotPaid"</formula>
    </cfRule>
    <cfRule type="cellIs" dxfId="3" priority="3935" operator="equal">
      <formula>"NotPaid"</formula>
    </cfRule>
    <cfRule type="cellIs" dxfId="3" priority="3934" operator="equal">
      <formula>"NotPaid"</formula>
    </cfRule>
    <cfRule type="cellIs" dxfId="3" priority="3933" operator="equal">
      <formula>"NotPaid"</formula>
    </cfRule>
    <cfRule type="cellIs" dxfId="3" priority="3932" operator="equal">
      <formula>"NotPaid"</formula>
    </cfRule>
    <cfRule type="cellIs" dxfId="3" priority="3931" operator="equal">
      <formula>"NotPaid"</formula>
    </cfRule>
    <cfRule type="cellIs" dxfId="3" priority="3930" operator="equal">
      <formula>"NotPaid"</formula>
    </cfRule>
    <cfRule type="cellIs" dxfId="3" priority="3929" operator="equal">
      <formula>"NotPaid"</formula>
    </cfRule>
    <cfRule type="expression" dxfId="0" priority="3928" stopIfTrue="1">
      <formula>G9="NotPaid"</formula>
    </cfRule>
    <cfRule type="cellIs" dxfId="3" priority="3927" operator="equal">
      <formula>"NotPaid"</formula>
    </cfRule>
    <cfRule type="cellIs" dxfId="3" priority="3926" operator="equal">
      <formula>"NotPaid"</formula>
    </cfRule>
    <cfRule type="cellIs" dxfId="3" priority="3925" operator="equal">
      <formula>"NotPaid"</formula>
    </cfRule>
    <cfRule type="cellIs" dxfId="3" priority="3924" operator="equal">
      <formula>"NotPaid"</formula>
    </cfRule>
    <cfRule type="cellIs" dxfId="3" priority="3923" operator="equal">
      <formula>"NotPaid"</formula>
    </cfRule>
    <cfRule type="expression" dxfId="0" priority="3922" stopIfTrue="1">
      <formula>G9="NotPaid"</formula>
    </cfRule>
    <cfRule type="cellIs" dxfId="3" priority="3921" operator="equal">
      <formula>"NotPaid"</formula>
    </cfRule>
    <cfRule type="cellIs" dxfId="3" priority="3920" operator="equal">
      <formula>"NotPaid"</formula>
    </cfRule>
    <cfRule type="cellIs" dxfId="3" priority="3919" operator="equal">
      <formula>"NotPaid"</formula>
    </cfRule>
    <cfRule type="cellIs" dxfId="3" priority="3918" operator="equal">
      <formula>"NotPaid"</formula>
    </cfRule>
    <cfRule type="cellIs" dxfId="3" priority="3917" operator="equal">
      <formula>"NotPaid"</formula>
    </cfRule>
    <cfRule type="cellIs" dxfId="3" priority="3916" operator="equal">
      <formula>"NotPaid"</formula>
    </cfRule>
    <cfRule type="cellIs" dxfId="3" priority="3915" operator="equal">
      <formula>"NotPaid"</formula>
    </cfRule>
    <cfRule type="cellIs" dxfId="3" priority="3914" operator="equal">
      <formula>"NotPaid"</formula>
    </cfRule>
    <cfRule type="cellIs" dxfId="3" priority="3913" operator="equal">
      <formula>"NotPaid"</formula>
    </cfRule>
    <cfRule type="cellIs" dxfId="3" priority="3912" operator="equal">
      <formula>"NotPaid"</formula>
    </cfRule>
    <cfRule type="cellIs" dxfId="3" priority="3911" operator="equal">
      <formula>"NotPaid"</formula>
    </cfRule>
    <cfRule type="expression" dxfId="0" priority="3910" stopIfTrue="1">
      <formula>G9="NotPaid"</formula>
    </cfRule>
    <cfRule type="cellIs" dxfId="3" priority="3909" operator="equal">
      <formula>"NotPaid"</formula>
    </cfRule>
    <cfRule type="cellIs" dxfId="3" priority="3908" operator="equal">
      <formula>"NotPaid"</formula>
    </cfRule>
    <cfRule type="cellIs" dxfId="3" priority="3907" operator="equal">
      <formula>"NotPaid"</formula>
    </cfRule>
    <cfRule type="cellIs" dxfId="3" priority="3906" operator="equal">
      <formula>"NotPaid"</formula>
    </cfRule>
    <cfRule type="cellIs" dxfId="3" priority="3905" operator="equal">
      <formula>"NotPaid"</formula>
    </cfRule>
    <cfRule type="cellIs" dxfId="3" priority="3904" operator="equal">
      <formula>"NotPaid"</formula>
    </cfRule>
    <cfRule type="cellIs" dxfId="3" priority="3903" operator="equal">
      <formula>"NotPaid"</formula>
    </cfRule>
    <cfRule type="expression" dxfId="0" priority="3902" stopIfTrue="1">
      <formula>G9="NotPaid"</formula>
    </cfRule>
    <cfRule type="cellIs" dxfId="3" priority="3901" operator="equal">
      <formula>"NotPaid"</formula>
    </cfRule>
    <cfRule type="cellIs" dxfId="3" priority="3900" operator="equal">
      <formula>"NotPaid"</formula>
    </cfRule>
    <cfRule type="cellIs" dxfId="3" priority="3899" operator="equal">
      <formula>"NotPaid"</formula>
    </cfRule>
    <cfRule type="cellIs" dxfId="3" priority="3898" operator="equal">
      <formula>"NotPaid"</formula>
    </cfRule>
    <cfRule type="cellIs" dxfId="3" priority="3897" operator="equal">
      <formula>"NotPaid"</formula>
    </cfRule>
    <cfRule type="expression" dxfId="0" priority="3896" stopIfTrue="1">
      <formula>G9="NotPaid"</formula>
    </cfRule>
    <cfRule type="cellIs" dxfId="3" priority="3895" operator="equal">
      <formula>"NotPaid"</formula>
    </cfRule>
    <cfRule type="cellIs" dxfId="3" priority="3894" operator="equal">
      <formula>"NotPaid"</formula>
    </cfRule>
    <cfRule type="cellIs" dxfId="3" priority="3893" operator="equal">
      <formula>"NotPaid"</formula>
    </cfRule>
    <cfRule type="cellIs" dxfId="3" priority="3892" operator="equal">
      <formula>"NotPaid"</formula>
    </cfRule>
    <cfRule type="cellIs" dxfId="3" priority="3891" operator="equal">
      <formula>"NotPaid"</formula>
    </cfRule>
    <cfRule type="cellIs" dxfId="3" priority="3890" operator="equal">
      <formula>"NotPaid"</formula>
    </cfRule>
    <cfRule type="cellIs" dxfId="3" priority="3889" operator="equal">
      <formula>"NotPaid"</formula>
    </cfRule>
    <cfRule type="cellIs" dxfId="3" priority="3888" operator="equal">
      <formula>"NotPaid"</formula>
    </cfRule>
    <cfRule type="cellIs" dxfId="3" priority="3887" operator="equal">
      <formula>"NotPaid"</formula>
    </cfRule>
    <cfRule type="cellIs" dxfId="3" priority="3886" operator="equal">
      <formula>"NotPaid"</formula>
    </cfRule>
    <cfRule type="cellIs" dxfId="3" priority="3885" operator="equal">
      <formula>"NotPaid"</formula>
    </cfRule>
    <cfRule type="cellIs" dxfId="3" priority="3884" operator="equal">
      <formula>"NotPaid"</formula>
    </cfRule>
    <cfRule type="cellIs" dxfId="3" priority="3883" operator="equal">
      <formula>"NotPaid"</formula>
    </cfRule>
    <cfRule type="cellIs" dxfId="3" priority="3882" operator="equal">
      <formula>"NotPaid"</formula>
    </cfRule>
    <cfRule type="cellIs" dxfId="3" priority="3881" operator="equal">
      <formula>"NotPaid"</formula>
    </cfRule>
    <cfRule type="cellIs" dxfId="3" priority="3880" operator="equal">
      <formula>"NotPaid"</formula>
    </cfRule>
    <cfRule type="cellIs" dxfId="3" priority="3879" operator="equal">
      <formula>"NotPaid"</formula>
    </cfRule>
    <cfRule type="cellIs" dxfId="3" priority="3878" operator="equal">
      <formula>"NotPaid"</formula>
    </cfRule>
    <cfRule type="cellIs" dxfId="3" priority="3877" operator="equal">
      <formula>"NotPaid"</formula>
    </cfRule>
  </conditionalFormatting>
  <conditionalFormatting sqref="H9:N9">
    <cfRule type="cellIs" dxfId="3" priority="3960" operator="equal">
      <formula>"NotPaid"</formula>
    </cfRule>
    <cfRule type="cellIs" dxfId="3" priority="3953" operator="equal">
      <formula>"NotPaid"</formula>
    </cfRule>
    <cfRule type="cellIs" dxfId="3" priority="3943" operator="equal">
      <formula>"NotPaid"</formula>
    </cfRule>
  </conditionalFormatting>
  <conditionalFormatting sqref="O9">
    <cfRule type="cellIs" dxfId="3" priority="3961" operator="equal">
      <formula>"NotPaid"</formula>
    </cfRule>
    <cfRule type="cellIs" dxfId="3" priority="3948" operator="equal">
      <formula>"NotPaid"</formula>
    </cfRule>
    <cfRule type="cellIs" dxfId="3" priority="3944" operator="equal">
      <formula>"NotPaid"</formula>
    </cfRule>
  </conditionalFormatting>
  <conditionalFormatting sqref="P9">
    <cfRule type="expression" dxfId="0" priority="306" stopIfTrue="1">
      <formula>COUNTIF(P:P,P9)&gt;1</formula>
    </cfRule>
  </conditionalFormatting>
  <conditionalFormatting sqref="R9:AC9">
    <cfRule type="cellIs" dxfId="3" priority="307" operator="equal">
      <formula>"NotPaid"</formula>
    </cfRule>
  </conditionalFormatting>
  <conditionalFormatting sqref="AD9">
    <cfRule type="cellIs" dxfId="3" priority="2988" operator="equal">
      <formula>"NotPaid"</formula>
    </cfRule>
    <cfRule type="cellIs" dxfId="3" priority="2976" operator="equal">
      <formula>"NotPaid"</formula>
    </cfRule>
    <cfRule type="cellIs" dxfId="3" priority="2900" operator="equal">
      <formula>"NotPaid"</formula>
    </cfRule>
    <cfRule type="cellIs" dxfId="3" priority="2890" operator="equal">
      <formula>"NotPaid"</formula>
    </cfRule>
  </conditionalFormatting>
  <conditionalFormatting sqref="Q10:R10">
    <cfRule type="cellIs" dxfId="3" priority="20" operator="equal">
      <formula>"NotPaid"</formula>
    </cfRule>
  </conditionalFormatting>
  <conditionalFormatting sqref="S10:AB10">
    <cfRule type="cellIs" dxfId="3" priority="21" operator="equal">
      <formula>"NotPaid"</formula>
    </cfRule>
  </conditionalFormatting>
  <conditionalFormatting sqref="AD10">
    <cfRule type="cellIs" dxfId="3" priority="2654" operator="equal">
      <formula>"NotPaid"</formula>
    </cfRule>
    <cfRule type="cellIs" dxfId="3" priority="2653" operator="equal">
      <formula>"NotPaid"</formula>
    </cfRule>
    <cfRule type="cellIs" dxfId="3" priority="2652" operator="equal">
      <formula>"NotPaid"</formula>
    </cfRule>
    <cfRule type="cellIs" dxfId="3" priority="2651" operator="equal">
      <formula>"NotPaid"</formula>
    </cfRule>
    <cfRule type="cellIs" dxfId="3" priority="2650" operator="equal">
      <formula>"NotPaid"</formula>
    </cfRule>
    <cfRule type="cellIs" dxfId="3" priority="2649" operator="equal">
      <formula>"NotPaid"</formula>
    </cfRule>
    <cfRule type="cellIs" dxfId="3" priority="2648" operator="equal">
      <formula>"NotPaid"</formula>
    </cfRule>
    <cfRule type="cellIs" dxfId="3" priority="2647" operator="equal">
      <formula>"NotPaid"</formula>
    </cfRule>
    <cfRule type="cellIs" dxfId="3" priority="2646" operator="equal">
      <formula>"NotPaid"</formula>
    </cfRule>
    <cfRule type="cellIs" dxfId="3" priority="2645" operator="equal">
      <formula>"NotPaid"</formula>
    </cfRule>
    <cfRule type="cellIs" dxfId="3" priority="2644" operator="equal">
      <formula>"NotPaid"</formula>
    </cfRule>
    <cfRule type="cellIs" dxfId="3" priority="2643" operator="equal">
      <formula>"NotPaid"</formula>
    </cfRule>
    <cfRule type="cellIs" dxfId="3" priority="2642" operator="equal">
      <formula>"NotPaid"</formula>
    </cfRule>
    <cfRule type="cellIs" dxfId="3" priority="2641" operator="equal">
      <formula>"NotPaid"</formula>
    </cfRule>
    <cfRule type="cellIs" dxfId="3" priority="2640" operator="equal">
      <formula>"NotPaid"</formula>
    </cfRule>
    <cfRule type="cellIs" dxfId="3" priority="2639" operator="equal">
      <formula>"NotPaid"</formula>
    </cfRule>
    <cfRule type="cellIs" dxfId="3" priority="2638" operator="equal">
      <formula>"NotPaid"</formula>
    </cfRule>
    <cfRule type="cellIs" dxfId="3" priority="2637" operator="equal">
      <formula>"NotPaid"</formula>
    </cfRule>
    <cfRule type="cellIs" dxfId="3" priority="2636" operator="equal">
      <formula>"NotPaid"</formula>
    </cfRule>
    <cfRule type="cellIs" dxfId="3" priority="2635" operator="equal">
      <formula>"NotPaid"</formula>
    </cfRule>
    <cfRule type="cellIs" dxfId="3" priority="2634" operator="equal">
      <formula>"NotPaid"</formula>
    </cfRule>
    <cfRule type="cellIs" dxfId="3" priority="2633" operator="equal">
      <formula>"NotPaid"</formula>
    </cfRule>
    <cfRule type="cellIs" dxfId="3" priority="2632" operator="equal">
      <formula>"NotPaid"</formula>
    </cfRule>
    <cfRule type="cellIs" dxfId="3" priority="2585" operator="equal">
      <formula>"NotPaid"</formula>
    </cfRule>
    <cfRule type="cellIs" dxfId="3" priority="2584" operator="equal">
      <formula>"NotPaid"</formula>
    </cfRule>
    <cfRule type="cellIs" dxfId="3" priority="2583" operator="equal">
      <formula>"NotPaid"</formula>
    </cfRule>
    <cfRule type="cellIs" dxfId="3" priority="2582" operator="equal">
      <formula>"NotPaid"</formula>
    </cfRule>
    <cfRule type="cellIs" dxfId="3" priority="2581" operator="equal">
      <formula>"NotPaid"</formula>
    </cfRule>
    <cfRule type="cellIs" dxfId="3" priority="2580" operator="equal">
      <formula>"NotPaid"</formula>
    </cfRule>
    <cfRule type="cellIs" dxfId="3" priority="2579" operator="equal">
      <formula>"NotPaid"</formula>
    </cfRule>
    <cfRule type="cellIs" dxfId="3" priority="2578" operator="equal">
      <formula>"NotPaid"</formula>
    </cfRule>
    <cfRule type="cellIs" dxfId="3" priority="2577" operator="equal">
      <formula>"NotPaid"</formula>
    </cfRule>
    <cfRule type="cellIs" dxfId="3" priority="2576" operator="equal">
      <formula>"NotPaid"</formula>
    </cfRule>
    <cfRule type="cellIs" dxfId="3" priority="2575" operator="equal">
      <formula>"NotPaid"</formula>
    </cfRule>
    <cfRule type="cellIs" dxfId="3" priority="2574" operator="equal">
      <formula>"NotPaid"</formula>
    </cfRule>
    <cfRule type="cellIs" dxfId="3" priority="2573" operator="equal">
      <formula>"NotPaid"</formula>
    </cfRule>
    <cfRule type="cellIs" dxfId="3" priority="2572" operator="equal">
      <formula>"NotPaid"</formula>
    </cfRule>
    <cfRule type="cellIs" dxfId="3" priority="2571" operator="equal">
      <formula>"NotPaid"</formula>
    </cfRule>
    <cfRule type="cellIs" dxfId="3" priority="2570" operator="equal">
      <formula>"NotPaid"</formula>
    </cfRule>
    <cfRule type="cellIs" dxfId="3" priority="2569" operator="equal">
      <formula>"NotPaid"</formula>
    </cfRule>
    <cfRule type="cellIs" dxfId="3" priority="2568" operator="equal">
      <formula>"NotPaid"</formula>
    </cfRule>
    <cfRule type="cellIs" dxfId="3" priority="2567" operator="equal">
      <formula>"NotPaid"</formula>
    </cfRule>
    <cfRule type="cellIs" dxfId="3" priority="2566" operator="equal">
      <formula>"NotPaid"</formula>
    </cfRule>
    <cfRule type="cellIs" dxfId="3" priority="2565" operator="equal">
      <formula>"NotPaid"</formula>
    </cfRule>
    <cfRule type="cellIs" dxfId="3" priority="2564" operator="equal">
      <formula>"NotPaid"</formula>
    </cfRule>
    <cfRule type="cellIs" dxfId="3" priority="2563" operator="equal">
      <formula>"NotPaid"</formula>
    </cfRule>
  </conditionalFormatting>
  <conditionalFormatting sqref="AF10:AQ10">
    <cfRule type="expression" dxfId="7" priority="913" stopIfTrue="1">
      <formula>Bio!AF10="NotPaid"</formula>
    </cfRule>
  </conditionalFormatting>
  <conditionalFormatting sqref="AS10">
    <cfRule type="expression" dxfId="7" priority="939" stopIfTrue="1">
      <formula>Bio!BE10="not paid"</formula>
    </cfRule>
    <cfRule type="expression" dxfId="7" priority="938" stopIfTrue="1">
      <formula>Bio!BE10="NotPaid"</formula>
    </cfRule>
  </conditionalFormatting>
  <conditionalFormatting sqref="D11:O11">
    <cfRule type="cellIs" dxfId="3" priority="9372" operator="equal">
      <formula>"NotPaid"</formula>
    </cfRule>
    <cfRule type="cellIs" dxfId="3" priority="9345" operator="equal">
      <formula>"NotPaid"</formula>
    </cfRule>
  </conditionalFormatting>
  <conditionalFormatting sqref="D11:E11">
    <cfRule type="cellIs" dxfId="3" priority="9357" operator="equal">
      <formula>"NotPaid"</formula>
    </cfRule>
    <cfRule type="cellIs" dxfId="3" priority="9356" operator="equal">
      <formula>"NotPaid"</formula>
    </cfRule>
    <cfRule type="cellIs" dxfId="3" priority="9355" operator="equal">
      <formula>"NotPaid"</formula>
    </cfRule>
  </conditionalFormatting>
  <conditionalFormatting sqref="F11:G11">
    <cfRule type="cellIs" dxfId="3" priority="9365" operator="equal">
      <formula>"NotPaid"</formula>
    </cfRule>
    <cfRule type="expression" dxfId="0" priority="9346" stopIfTrue="1">
      <formula>F11="Not Paid"</formula>
    </cfRule>
  </conditionalFormatting>
  <conditionalFormatting sqref="F11:N11">
    <cfRule type="cellIs" dxfId="3" priority="9360" operator="equal">
      <formula>"NotPaid"</formula>
    </cfRule>
  </conditionalFormatting>
  <conditionalFormatting sqref="F11">
    <cfRule type="cellIs" dxfId="3" priority="9359" operator="equal">
      <formula>"NotPaid"</formula>
    </cfRule>
    <cfRule type="cellIs" dxfId="3" priority="9353" operator="equal">
      <formula>"NotPaid"</formula>
    </cfRule>
    <cfRule type="cellIs" dxfId="3" priority="9352" operator="equal">
      <formula>"NotPaid"</formula>
    </cfRule>
    <cfRule type="cellIs" dxfId="3" priority="9351" operator="equal">
      <formula>"NotPaid"</formula>
    </cfRule>
  </conditionalFormatting>
  <conditionalFormatting sqref="G11:N11">
    <cfRule type="cellIs" dxfId="3" priority="9350" operator="equal">
      <formula>"NotPaid"</formula>
    </cfRule>
    <cfRule type="cellIs" dxfId="3" priority="9349" operator="equal">
      <formula>"NotPaid"</formula>
    </cfRule>
    <cfRule type="cellIs" dxfId="3" priority="9348" operator="equal">
      <formula>"NotPaid"</formula>
    </cfRule>
  </conditionalFormatting>
  <conditionalFormatting sqref="H11:N11">
    <cfRule type="cellIs" dxfId="3" priority="13305" operator="equal">
      <formula>"NotPaid"</formula>
    </cfRule>
    <cfRule type="cellIs" dxfId="3" priority="12991" operator="equal">
      <formula>"NotPaid"</formula>
    </cfRule>
    <cfRule type="cellIs" dxfId="3" priority="12613" operator="equal">
      <formula>"NotPaid"</formula>
    </cfRule>
    <cfRule type="cellIs" dxfId="3" priority="12612" operator="equal">
      <formula>"NotPaid"</formula>
    </cfRule>
    <cfRule type="cellIs" dxfId="3" priority="12494" operator="equal">
      <formula>"NotPaid"</formula>
    </cfRule>
    <cfRule type="cellIs" dxfId="3" priority="12442" operator="equal">
      <formula>"NotPaid"</formula>
    </cfRule>
    <cfRule type="cellIs" dxfId="3" priority="12304" operator="equal">
      <formula>"NotPaid"</formula>
    </cfRule>
    <cfRule type="cellIs" dxfId="3" priority="12124" operator="equal">
      <formula>"NotPaid"</formula>
    </cfRule>
    <cfRule type="cellIs" dxfId="3" priority="12123" operator="equal">
      <formula>"NotPaid"</formula>
    </cfRule>
    <cfRule type="cellIs" dxfId="3" priority="11989" operator="equal">
      <formula>"NotPaid"</formula>
    </cfRule>
    <cfRule type="cellIs" dxfId="3" priority="11988" operator="equal">
      <formula>"NotPaid"</formula>
    </cfRule>
    <cfRule type="cellIs" dxfId="3" priority="11922" operator="equal">
      <formula>"NotPaid"</formula>
    </cfRule>
    <cfRule type="cellIs" dxfId="3" priority="11861" operator="equal">
      <formula>"NotPaid"</formula>
    </cfRule>
    <cfRule type="cellIs" dxfId="3" priority="11860" operator="equal">
      <formula>"NotPaid"</formula>
    </cfRule>
    <cfRule type="cellIs" dxfId="3" priority="11859" operator="equal">
      <formula>"NotPaid"</formula>
    </cfRule>
    <cfRule type="cellIs" dxfId="3" priority="11856" operator="equal">
      <formula>"NotPaid"</formula>
    </cfRule>
    <cfRule type="cellIs" dxfId="3" priority="11806" operator="equal">
      <formula>"NotPaid"</formula>
    </cfRule>
    <cfRule type="cellIs" dxfId="3" priority="11805" operator="equal">
      <formula>"NotPaid"</formula>
    </cfRule>
    <cfRule type="cellIs" dxfId="3" priority="11742" operator="equal">
      <formula>"NotPaid"</formula>
    </cfRule>
    <cfRule type="cellIs" dxfId="3" priority="11684" operator="equal">
      <formula>"NotPaid"</formula>
    </cfRule>
    <cfRule type="cellIs" dxfId="3" priority="11683" operator="equal">
      <formula>"NotPaid"</formula>
    </cfRule>
    <cfRule type="cellIs" dxfId="3" priority="11682" operator="equal">
      <formula>"NotPaid"</formula>
    </cfRule>
    <cfRule type="cellIs" dxfId="3" priority="11679" operator="equal">
      <formula>"NotPaid"</formula>
    </cfRule>
    <cfRule type="cellIs" dxfId="3" priority="11580" operator="equal">
      <formula>"NotPaid"</formula>
    </cfRule>
    <cfRule type="cellIs" dxfId="3" priority="11579" operator="equal">
      <formula>"NotPaid"</formula>
    </cfRule>
    <cfRule type="cellIs" dxfId="3" priority="11553" operator="equal">
      <formula>"NotPaid"</formula>
    </cfRule>
    <cfRule type="cellIs" dxfId="3" priority="11506" operator="equal">
      <formula>"NotPaid"</formula>
    </cfRule>
    <cfRule type="cellIs" dxfId="3" priority="11457" operator="equal">
      <formula>"NotPaid"</formula>
    </cfRule>
    <cfRule type="cellIs" dxfId="3" priority="11410" operator="equal">
      <formula>"NotPaid"</formula>
    </cfRule>
    <cfRule type="cellIs" dxfId="3" priority="11363" operator="equal">
      <formula>"NotPaid"</formula>
    </cfRule>
    <cfRule type="cellIs" dxfId="3" priority="11362" operator="equal">
      <formula>"NotPaid"</formula>
    </cfRule>
    <cfRule type="cellIs" dxfId="3" priority="11361" operator="equal">
      <formula>"NotPaid"</formula>
    </cfRule>
    <cfRule type="cellIs" dxfId="3" priority="11315" operator="equal">
      <formula>"NotPaid"</formula>
    </cfRule>
    <cfRule type="cellIs" dxfId="3" priority="11133" operator="equal">
      <formula>"NotPaid"</formula>
    </cfRule>
    <cfRule type="cellIs" dxfId="3" priority="11067" operator="equal">
      <formula>"NotPaid"</formula>
    </cfRule>
    <cfRule type="cellIs" dxfId="3" priority="10910" operator="equal">
      <formula>"NotPaid"</formula>
    </cfRule>
    <cfRule type="cellIs" dxfId="3" priority="10700" operator="equal">
      <formula>"NotPaid"</formula>
    </cfRule>
    <cfRule type="cellIs" dxfId="3" priority="10699" operator="equal">
      <formula>"NotPaid"</formula>
    </cfRule>
    <cfRule type="cellIs" dxfId="3" priority="10595" operator="equal">
      <formula>"NotPaid"</formula>
    </cfRule>
    <cfRule type="cellIs" dxfId="3" priority="10476" operator="equal">
      <formula>"NotPaid"</formula>
    </cfRule>
    <cfRule type="cellIs" dxfId="3" priority="10475" operator="equal">
      <formula>"NotPaid"</formula>
    </cfRule>
    <cfRule type="cellIs" dxfId="3" priority="10405" operator="equal">
      <formula>"NotPaid"</formula>
    </cfRule>
    <cfRule type="cellIs" dxfId="3" priority="10282" operator="equal">
      <formula>"NotPaid"</formula>
    </cfRule>
    <cfRule type="cellIs" dxfId="3" priority="10281" operator="equal">
      <formula>"NotPaid"</formula>
    </cfRule>
    <cfRule type="cellIs" dxfId="3" priority="10212" operator="equal">
      <formula>"NotPaid"</formula>
    </cfRule>
    <cfRule type="cellIs" dxfId="3" priority="10152" operator="equal">
      <formula>"NotPaid"</formula>
    </cfRule>
    <cfRule type="cellIs" dxfId="3" priority="10151" operator="equal">
      <formula>"NotPaid"</formula>
    </cfRule>
    <cfRule type="cellIs" dxfId="3" priority="10082" operator="equal">
      <formula>"NotPaid"</formula>
    </cfRule>
    <cfRule type="cellIs" dxfId="3" priority="10020" operator="equal">
      <formula>"NotPaid"</formula>
    </cfRule>
    <cfRule type="cellIs" dxfId="3" priority="9959" operator="equal">
      <formula>"NotPaid"</formula>
    </cfRule>
    <cfRule type="cellIs" dxfId="3" priority="9906" operator="equal">
      <formula>"NotPaid"</formula>
    </cfRule>
    <cfRule type="cellIs" dxfId="3" priority="9845" operator="equal">
      <formula>"NotPaid"</formula>
    </cfRule>
    <cfRule type="cellIs" dxfId="3" priority="9844" operator="equal">
      <formula>"NotPaid"</formula>
    </cfRule>
    <cfRule type="cellIs" dxfId="3" priority="9843" operator="equal">
      <formula>"NotPaid"</formula>
    </cfRule>
    <cfRule type="cellIs" dxfId="3" priority="9789" operator="equal">
      <formula>"NotPaid"</formula>
    </cfRule>
    <cfRule type="cellIs" dxfId="3" priority="9690" operator="equal">
      <formula>"NotPaid"</formula>
    </cfRule>
    <cfRule type="cellIs" dxfId="3" priority="9689" operator="equal">
      <formula>"NotPaid"</formula>
    </cfRule>
    <cfRule type="cellIs" dxfId="3" priority="9664" operator="equal">
      <formula>"NotPaid"</formula>
    </cfRule>
    <cfRule type="cellIs" dxfId="3" priority="9616" operator="equal">
      <formula>"NotPaid"</formula>
    </cfRule>
    <cfRule type="cellIs" dxfId="3" priority="9521" operator="equal">
      <formula>"NotPaid"</formula>
    </cfRule>
    <cfRule type="cellIs" dxfId="3" priority="9472" operator="equal">
      <formula>"NotPaid"</formula>
    </cfRule>
  </conditionalFormatting>
  <conditionalFormatting sqref="H11:O11">
    <cfRule type="cellIs" dxfId="3" priority="13013" operator="equal">
      <formula>"NotPaid"</formula>
    </cfRule>
    <cfRule type="cellIs" dxfId="3" priority="12933" operator="equal">
      <formula>"NotPaid"</formula>
    </cfRule>
    <cfRule type="cellIs" dxfId="3" priority="12932" operator="equal">
      <formula>"NotPaid"</formula>
    </cfRule>
    <cfRule type="cellIs" dxfId="3" priority="12931" operator="equal">
      <formula>"NotPaid"</formula>
    </cfRule>
    <cfRule type="cellIs" dxfId="3" priority="12776" operator="equal">
      <formula>"NotPaid"</formula>
    </cfRule>
    <cfRule type="cellIs" dxfId="3" priority="12262" operator="equal">
      <formula>"NotPaid"</formula>
    </cfRule>
    <cfRule type="cellIs" dxfId="3" priority="12261" operator="equal">
      <formula>"NotPaid"</formula>
    </cfRule>
    <cfRule type="cellIs" dxfId="3" priority="12697" operator="equal">
      <formula>"NotPaid"</formula>
    </cfRule>
    <cfRule type="cellIs" dxfId="3" priority="12696" operator="equal">
      <formula>"NotPaid"</formula>
    </cfRule>
    <cfRule type="cellIs" dxfId="3" priority="12695" operator="equal">
      <formula>"NotPaid"</formula>
    </cfRule>
    <cfRule type="cellIs" dxfId="3" priority="12386" operator="equal">
      <formula>"NotPaid"</formula>
    </cfRule>
    <cfRule type="cellIs" dxfId="3" priority="12385" operator="equal">
      <formula>"NotPaid"</formula>
    </cfRule>
    <cfRule type="cellIs" dxfId="3" priority="12260" operator="equal">
      <formula>"NotPaid"</formula>
    </cfRule>
    <cfRule type="cellIs" dxfId="3" priority="12192" operator="equal">
      <formula>"NotPaid"</formula>
    </cfRule>
    <cfRule type="cellIs" dxfId="3" priority="12191" operator="equal">
      <formula>"NotPaid"</formula>
    </cfRule>
    <cfRule type="cellIs" dxfId="3" priority="12061" operator="equal">
      <formula>"NotPaid"</formula>
    </cfRule>
    <cfRule type="cellIs" dxfId="3" priority="12060" operator="equal">
      <formula>"NotPaid"</formula>
    </cfRule>
    <cfRule type="cellIs" dxfId="3" priority="11001" operator="equal">
      <formula>"NotPaid"</formula>
    </cfRule>
    <cfRule type="cellIs" dxfId="3" priority="11000" operator="equal">
      <formula>"NotPaid"</formula>
    </cfRule>
    <cfRule type="cellIs" dxfId="3" priority="10856" operator="equal">
      <formula>"NotPaid"</formula>
    </cfRule>
    <cfRule type="cellIs" dxfId="3" priority="10855" operator="equal">
      <formula>"NotPaid"</formula>
    </cfRule>
    <cfRule type="cellIs" dxfId="3" priority="10854" operator="equal">
      <formula>"NotPaid"</formula>
    </cfRule>
    <cfRule type="cellIs" dxfId="3" priority="10779" operator="equal">
      <formula>"NotPaid"</formula>
    </cfRule>
    <cfRule type="cellIs" dxfId="3" priority="10778" operator="equal">
      <formula>"NotPaid"</formula>
    </cfRule>
    <cfRule type="cellIs" dxfId="3" priority="10545" operator="equal">
      <formula>"NotPaid"</formula>
    </cfRule>
    <cfRule type="cellIs" dxfId="3" priority="10351" operator="equal">
      <formula>"NotPaid"</formula>
    </cfRule>
    <cfRule type="cellIs" dxfId="3" priority="10350" operator="equal">
      <formula>"NotPaid"</formula>
    </cfRule>
    <cfRule type="cellIs" dxfId="3" priority="9366" operator="equal">
      <formula>"NotPaid"</formula>
    </cfRule>
  </conditionalFormatting>
  <conditionalFormatting sqref="O11">
    <cfRule type="cellIs" dxfId="3" priority="12996" operator="equal">
      <formula>"NotPaid"</formula>
    </cfRule>
    <cfRule type="cellIs" dxfId="3" priority="12995" operator="equal">
      <formula>"NotPaid"</formula>
    </cfRule>
    <cfRule type="cellIs" dxfId="3" priority="12922" operator="equal">
      <formula>"NotPaid"</formula>
    </cfRule>
    <cfRule type="cellIs" dxfId="3" priority="12309" operator="equal">
      <formula>"NotPaid"</formula>
    </cfRule>
    <cfRule type="cellIs" dxfId="3" priority="12308" operator="equal">
      <formula>"NotPaid"</formula>
    </cfRule>
    <cfRule type="cellIs" dxfId="3" priority="12686" operator="equal">
      <formula>"NotPaid"</formula>
    </cfRule>
    <cfRule type="cellIs" dxfId="3" priority="12499" operator="equal">
      <formula>"NotPaid"</formula>
    </cfRule>
    <cfRule type="cellIs" dxfId="3" priority="12498" operator="equal">
      <formula>"NotPaid"</formula>
    </cfRule>
    <cfRule type="cellIs" dxfId="3" priority="12443" operator="equal">
      <formula>"NotPaid"</formula>
    </cfRule>
    <cfRule type="cellIs" dxfId="3" priority="12122" operator="equal">
      <formula>"NotPaid"</formula>
    </cfRule>
    <cfRule type="cellIs" dxfId="3" priority="11987" operator="equal">
      <formula>"NotPaid"</formula>
    </cfRule>
    <cfRule type="cellIs" dxfId="3" priority="11923" operator="equal">
      <formula>"NotPaid"</formula>
    </cfRule>
    <cfRule type="cellIs" dxfId="3" priority="11862" operator="equal">
      <formula>"NotPaid"</formula>
    </cfRule>
    <cfRule type="cellIs" dxfId="3" priority="11855" operator="equal">
      <formula>"NotPaid"</formula>
    </cfRule>
    <cfRule type="cellIs" dxfId="3" priority="11804" operator="equal">
      <formula>"NotPaid"</formula>
    </cfRule>
    <cfRule type="cellIs" dxfId="3" priority="11743" operator="equal">
      <formula>"NotPaid"</formula>
    </cfRule>
    <cfRule type="cellIs" dxfId="3" priority="11685" operator="equal">
      <formula>"NotPaid"</formula>
    </cfRule>
    <cfRule type="cellIs" dxfId="3" priority="11678" operator="equal">
      <formula>"NotPaid"</formula>
    </cfRule>
    <cfRule type="cellIs" dxfId="3" priority="11554" operator="equal">
      <formula>"NotPaid"</formula>
    </cfRule>
    <cfRule type="cellIs" dxfId="3" priority="11503" operator="equal">
      <formula>"NotPaid"</formula>
    </cfRule>
    <cfRule type="cellIs" dxfId="3" priority="11456" operator="equal">
      <formula>"NotPaid"</formula>
    </cfRule>
    <cfRule type="cellIs" dxfId="3" priority="11411" operator="equal">
      <formula>"NotPaid"</formula>
    </cfRule>
    <cfRule type="cellIs" dxfId="3" priority="11364" operator="equal">
      <formula>"NotPaid"</formula>
    </cfRule>
    <cfRule type="cellIs" dxfId="3" priority="11314" operator="equal">
      <formula>"NotPaid"</formula>
    </cfRule>
    <cfRule type="cellIs" dxfId="3" priority="11138" operator="equal">
      <formula>"NotPaid"</formula>
    </cfRule>
    <cfRule type="cellIs" dxfId="3" priority="11137" operator="equal">
      <formula>"NotPaid"</formula>
    </cfRule>
    <cfRule type="cellIs" dxfId="3" priority="11068" operator="equal">
      <formula>"NotPaid"</formula>
    </cfRule>
    <cfRule type="cellIs" dxfId="3" priority="10915" operator="equal">
      <formula>"NotPaid"</formula>
    </cfRule>
    <cfRule type="cellIs" dxfId="3" priority="10914" operator="equal">
      <formula>"NotPaid"</formula>
    </cfRule>
    <cfRule type="cellIs" dxfId="3" priority="10698" operator="equal">
      <formula>"NotPaid"</formula>
    </cfRule>
    <cfRule type="cellIs" dxfId="3" priority="10596" operator="equal">
      <formula>"NotPaid"</formula>
    </cfRule>
    <cfRule type="cellIs" dxfId="3" priority="10406" operator="equal">
      <formula>"NotPaid"</formula>
    </cfRule>
    <cfRule type="cellIs" dxfId="3" priority="10213" operator="equal">
      <formula>"NotPaid"</formula>
    </cfRule>
    <cfRule type="cellIs" dxfId="3" priority="10083" operator="equal">
      <formula>"NotPaid"</formula>
    </cfRule>
    <cfRule type="cellIs" dxfId="3" priority="10017" operator="equal">
      <formula>"NotPaid"</formula>
    </cfRule>
    <cfRule type="cellIs" dxfId="3" priority="9958" operator="equal">
      <formula>"NotPaid"</formula>
    </cfRule>
    <cfRule type="cellIs" dxfId="3" priority="9907" operator="equal">
      <formula>"NotPaid"</formula>
    </cfRule>
    <cfRule type="cellIs" dxfId="3" priority="9846" operator="equal">
      <formula>"NotPaid"</formula>
    </cfRule>
    <cfRule type="cellIs" dxfId="3" priority="9788" operator="equal">
      <formula>"NotPaid"</formula>
    </cfRule>
    <cfRule type="cellIs" dxfId="3" priority="9661" operator="equal">
      <formula>"NotPaid"</formula>
    </cfRule>
    <cfRule type="cellIs" dxfId="3" priority="9617" operator="equal">
      <formula>"NotPaid"</formula>
    </cfRule>
    <cfRule type="cellIs" dxfId="3" priority="9518" operator="equal">
      <formula>"NotPaid"</formula>
    </cfRule>
    <cfRule type="cellIs" dxfId="3" priority="9471" operator="equal">
      <formula>"NotPaid"</formula>
    </cfRule>
    <cfRule type="cellIs" dxfId="3" priority="9354" operator="equal">
      <formula>"NotPaid"</formula>
    </cfRule>
  </conditionalFormatting>
  <conditionalFormatting sqref="Q11:R11">
    <cfRule type="cellIs" dxfId="3" priority="1251" operator="equal">
      <formula>"NotPaid"</formula>
    </cfRule>
    <cfRule type="cellIs" dxfId="3" priority="1255" operator="equal">
      <formula>"NotPaid"</formula>
    </cfRule>
    <cfRule type="cellIs" dxfId="3" priority="1246" operator="equal">
      <formula>"NotPaid"</formula>
    </cfRule>
    <cfRule type="cellIs" dxfId="3" priority="1230" operator="equal">
      <formula>"NotPaid"</formula>
    </cfRule>
    <cfRule type="cellIs" dxfId="3" priority="1224" operator="equal">
      <formula>"NotPaid"</formula>
    </cfRule>
    <cfRule type="cellIs" dxfId="3" priority="1218" operator="equal">
      <formula>"NotPaid"</formula>
    </cfRule>
    <cfRule type="cellIs" dxfId="3" priority="1212" operator="equal">
      <formula>"NotPaid"</formula>
    </cfRule>
  </conditionalFormatting>
  <conditionalFormatting sqref="S11:U11">
    <cfRule type="cellIs" dxfId="3" priority="1564" operator="equal">
      <formula>"NotPaid"</formula>
    </cfRule>
    <cfRule type="cellIs" dxfId="3" priority="1568" operator="equal">
      <formula>"NotPaid"</formula>
    </cfRule>
    <cfRule type="cellIs" dxfId="3" priority="1559" operator="equal">
      <formula>"NotPaid"</formula>
    </cfRule>
    <cfRule type="cellIs" dxfId="3" priority="1543" operator="equal">
      <formula>"NotPaid"</formula>
    </cfRule>
    <cfRule type="cellIs" dxfId="3" priority="1537" operator="equal">
      <formula>"NotPaid"</formula>
    </cfRule>
    <cfRule type="cellIs" dxfId="3" priority="1531" operator="equal">
      <formula>"NotPaid"</formula>
    </cfRule>
    <cfRule type="cellIs" dxfId="3" priority="1525" operator="equal">
      <formula>"NotPaid"</formula>
    </cfRule>
  </conditionalFormatting>
  <conditionalFormatting sqref="V11:X11">
    <cfRule type="cellIs" dxfId="3" priority="1877" operator="equal">
      <formula>"NotPaid"</formula>
    </cfRule>
    <cfRule type="cellIs" dxfId="3" priority="1881" operator="equal">
      <formula>"NotPaid"</formula>
    </cfRule>
    <cfRule type="cellIs" dxfId="3" priority="1872" operator="equal">
      <formula>"NotPaid"</formula>
    </cfRule>
    <cfRule type="cellIs" dxfId="3" priority="1856" operator="equal">
      <formula>"NotPaid"</formula>
    </cfRule>
    <cfRule type="cellIs" dxfId="3" priority="1850" operator="equal">
      <formula>"NotPaid"</formula>
    </cfRule>
    <cfRule type="cellIs" dxfId="3" priority="1844" operator="equal">
      <formula>"NotPaid"</formula>
    </cfRule>
    <cfRule type="cellIs" dxfId="3" priority="1838" operator="equal">
      <formula>"NotPaid"</formula>
    </cfRule>
  </conditionalFormatting>
  <conditionalFormatting sqref="Y11:AA11">
    <cfRule type="cellIs" dxfId="3" priority="2190" operator="equal">
      <formula>"NotPaid"</formula>
    </cfRule>
    <cfRule type="cellIs" dxfId="3" priority="2194" operator="equal">
      <formula>"NotPaid"</formula>
    </cfRule>
    <cfRule type="cellIs" dxfId="3" priority="2185" operator="equal">
      <formula>"NotPaid"</formula>
    </cfRule>
    <cfRule type="cellIs" dxfId="3" priority="2169" operator="equal">
      <formula>"NotPaid"</formula>
    </cfRule>
    <cfRule type="cellIs" dxfId="3" priority="2163" operator="equal">
      <formula>"NotPaid"</formula>
    </cfRule>
    <cfRule type="cellIs" dxfId="3" priority="2157" operator="equal">
      <formula>"NotPaid"</formula>
    </cfRule>
    <cfRule type="cellIs" dxfId="3" priority="2151" operator="equal">
      <formula>"NotPaid"</formula>
    </cfRule>
  </conditionalFormatting>
  <conditionalFormatting sqref="D12:O12">
    <cfRule type="cellIs" dxfId="3" priority="3963" operator="equal">
      <formula>"NotPaid"</formula>
    </cfRule>
  </conditionalFormatting>
  <conditionalFormatting sqref="Q12:R12">
    <cfRule type="cellIs" dxfId="3" priority="1056" operator="equal">
      <formula>"NotPaid"</formula>
    </cfRule>
    <cfRule type="cellIs" dxfId="3" priority="1055" operator="equal">
      <formula>"NotPaid"</formula>
    </cfRule>
    <cfRule type="cellIs" dxfId="3" priority="1054" operator="equal">
      <formula>"NotPaid"</formula>
    </cfRule>
    <cfRule type="cellIs" dxfId="3" priority="1053" operator="equal">
      <formula>"NotPaid"</formula>
    </cfRule>
    <cfRule type="cellIs" dxfId="3" priority="1052" operator="equal">
      <formula>"NotPaid"</formula>
    </cfRule>
    <cfRule type="cellIs" dxfId="3" priority="1051" operator="equal">
      <formula>"NotPaid"</formula>
    </cfRule>
    <cfRule type="cellIs" dxfId="3" priority="1050" operator="equal">
      <formula>"NotPaid"</formula>
    </cfRule>
    <cfRule type="cellIs" dxfId="3" priority="1049" operator="equal">
      <formula>"NotPaid"</formula>
    </cfRule>
    <cfRule type="cellIs" dxfId="3" priority="1048" operator="equal">
      <formula>"NotPaid"</formula>
    </cfRule>
    <cfRule type="cellIs" dxfId="3" priority="1047" operator="equal">
      <formula>"NotPaid"</formula>
    </cfRule>
    <cfRule type="cellIs" dxfId="3" priority="1046" operator="equal">
      <formula>"NotPaid"</formula>
    </cfRule>
    <cfRule type="cellIs" dxfId="3" priority="1045" operator="equal">
      <formula>"NotPaid"</formula>
    </cfRule>
    <cfRule type="cellIs" dxfId="3" priority="1044" operator="equal">
      <formula>"NotPaid"</formula>
    </cfRule>
    <cfRule type="cellIs" dxfId="3" priority="1043" operator="equal">
      <formula>"NotPaid"</formula>
    </cfRule>
    <cfRule type="cellIs" dxfId="3" priority="1042" operator="equal">
      <formula>"NotPaid"</formula>
    </cfRule>
    <cfRule type="cellIs" dxfId="3" priority="1041" operator="equal">
      <formula>"NotPaid"</formula>
    </cfRule>
    <cfRule type="cellIs" dxfId="3" priority="1040" operator="equal">
      <formula>"NotPaid"</formula>
    </cfRule>
    <cfRule type="cellIs" dxfId="3" priority="1039" operator="equal">
      <formula>"NotPaid"</formula>
    </cfRule>
    <cfRule type="cellIs" dxfId="3" priority="1038" operator="equal">
      <formula>"NotPaid"</formula>
    </cfRule>
    <cfRule type="cellIs" dxfId="3" priority="1037" operator="equal">
      <formula>"NotPaid"</formula>
    </cfRule>
    <cfRule type="cellIs" dxfId="3" priority="1036" operator="equal">
      <formula>"NotPaid"</formula>
    </cfRule>
    <cfRule type="cellIs" dxfId="3" priority="1035" operator="equal">
      <formula>"NotPaid"</formula>
    </cfRule>
    <cfRule type="cellIs" dxfId="3" priority="1034" operator="equal">
      <formula>"NotPaid"</formula>
    </cfRule>
    <cfRule type="cellIs" dxfId="3" priority="1033" operator="equal">
      <formula>"NotPaid"</formula>
    </cfRule>
    <cfRule type="cellIs" dxfId="3" priority="1032" operator="equal">
      <formula>"NotPaid"</formula>
    </cfRule>
    <cfRule type="cellIs" dxfId="3" priority="1031" operator="equal">
      <formula>"NotPaid"</formula>
    </cfRule>
    <cfRule type="cellIs" dxfId="3" priority="1030" operator="equal">
      <formula>"NotPaid"</formula>
    </cfRule>
    <cfRule type="cellIs" dxfId="3" priority="1029" operator="equal">
      <formula>"NotPaid"</formula>
    </cfRule>
    <cfRule type="cellIs" dxfId="3" priority="1028" operator="equal">
      <formula>"NotPaid"</formula>
    </cfRule>
    <cfRule type="cellIs" dxfId="3" priority="1027" operator="equal">
      <formula>"NotPaid"</formula>
    </cfRule>
    <cfRule type="cellIs" dxfId="3" priority="1026" operator="equal">
      <formula>"NotPaid"</formula>
    </cfRule>
    <cfRule type="cellIs" dxfId="3" priority="1025" operator="equal">
      <formula>"NotPaid"</formula>
    </cfRule>
    <cfRule type="cellIs" dxfId="3" priority="1024" operator="equal">
      <formula>"NotPaid"</formula>
    </cfRule>
    <cfRule type="cellIs" dxfId="3" priority="1023" operator="equal">
      <formula>"NotPaid"</formula>
    </cfRule>
    <cfRule type="cellIs" dxfId="3" priority="1022" operator="equal">
      <formula>"NotPaid"</formula>
    </cfRule>
    <cfRule type="cellIs" dxfId="3" priority="1021" operator="equal">
      <formula>"NotPaid"</formula>
    </cfRule>
    <cfRule type="cellIs" dxfId="3" priority="1020" operator="equal">
      <formula>"NotPaid"</formula>
    </cfRule>
    <cfRule type="cellIs" dxfId="3" priority="1019" operator="equal">
      <formula>"NotPaid"</formula>
    </cfRule>
    <cfRule type="cellIs" dxfId="3" priority="1018" operator="equal">
      <formula>"NotPaid"</formula>
    </cfRule>
    <cfRule type="cellIs" dxfId="3" priority="1017" operator="equal">
      <formula>"NotPaid"</formula>
    </cfRule>
    <cfRule type="cellIs" dxfId="3" priority="1016" operator="equal">
      <formula>"NotPaid"</formula>
    </cfRule>
    <cfRule type="cellIs" dxfId="3" priority="1015" operator="equal">
      <formula>"NotPaid"</formula>
    </cfRule>
    <cfRule type="cellIs" dxfId="3" priority="1014" operator="equal">
      <formula>"NotPaid"</formula>
    </cfRule>
    <cfRule type="cellIs" dxfId="3" priority="1013" operator="equal">
      <formula>"NotPaid"</formula>
    </cfRule>
    <cfRule type="cellIs" dxfId="3" priority="1012" operator="equal">
      <formula>"NotPaid"</formula>
    </cfRule>
    <cfRule type="cellIs" dxfId="3" priority="1011" operator="equal">
      <formula>"NotPaid"</formula>
    </cfRule>
  </conditionalFormatting>
  <conditionalFormatting sqref="S12:U12">
    <cfRule type="cellIs" dxfId="3" priority="1369" operator="equal">
      <formula>"NotPaid"</formula>
    </cfRule>
    <cfRule type="cellIs" dxfId="3" priority="1368" operator="equal">
      <formula>"NotPaid"</formula>
    </cfRule>
    <cfRule type="cellIs" dxfId="3" priority="1367" operator="equal">
      <formula>"NotPaid"</formula>
    </cfRule>
    <cfRule type="cellIs" dxfId="3" priority="1366" operator="equal">
      <formula>"NotPaid"</formula>
    </cfRule>
    <cfRule type="cellIs" dxfId="3" priority="1365" operator="equal">
      <formula>"NotPaid"</formula>
    </cfRule>
    <cfRule type="cellIs" dxfId="3" priority="1364" operator="equal">
      <formula>"NotPaid"</formula>
    </cfRule>
    <cfRule type="cellIs" dxfId="3" priority="1363" operator="equal">
      <formula>"NotPaid"</formula>
    </cfRule>
    <cfRule type="cellIs" dxfId="3" priority="1362" operator="equal">
      <formula>"NotPaid"</formula>
    </cfRule>
    <cfRule type="cellIs" dxfId="3" priority="1361" operator="equal">
      <formula>"NotPaid"</formula>
    </cfRule>
    <cfRule type="cellIs" dxfId="3" priority="1360" operator="equal">
      <formula>"NotPaid"</formula>
    </cfRule>
    <cfRule type="cellIs" dxfId="3" priority="1359" operator="equal">
      <formula>"NotPaid"</formula>
    </cfRule>
    <cfRule type="cellIs" dxfId="3" priority="1358" operator="equal">
      <formula>"NotPaid"</formula>
    </cfRule>
    <cfRule type="cellIs" dxfId="3" priority="1357" operator="equal">
      <formula>"NotPaid"</formula>
    </cfRule>
    <cfRule type="cellIs" dxfId="3" priority="1356" operator="equal">
      <formula>"NotPaid"</formula>
    </cfRule>
    <cfRule type="cellIs" dxfId="3" priority="1355" operator="equal">
      <formula>"NotPaid"</formula>
    </cfRule>
    <cfRule type="cellIs" dxfId="3" priority="1354" operator="equal">
      <formula>"NotPaid"</formula>
    </cfRule>
    <cfRule type="cellIs" dxfId="3" priority="1353" operator="equal">
      <formula>"NotPaid"</formula>
    </cfRule>
    <cfRule type="cellIs" dxfId="3" priority="1352" operator="equal">
      <formula>"NotPaid"</formula>
    </cfRule>
    <cfRule type="cellIs" dxfId="3" priority="1351" operator="equal">
      <formula>"NotPaid"</formula>
    </cfRule>
    <cfRule type="cellIs" dxfId="3" priority="1350" operator="equal">
      <formula>"NotPaid"</formula>
    </cfRule>
    <cfRule type="cellIs" dxfId="3" priority="1349" operator="equal">
      <formula>"NotPaid"</formula>
    </cfRule>
    <cfRule type="cellIs" dxfId="3" priority="1348" operator="equal">
      <formula>"NotPaid"</formula>
    </cfRule>
    <cfRule type="cellIs" dxfId="3" priority="1347" operator="equal">
      <formula>"NotPaid"</formula>
    </cfRule>
    <cfRule type="cellIs" dxfId="3" priority="1346" operator="equal">
      <formula>"NotPaid"</formula>
    </cfRule>
    <cfRule type="cellIs" dxfId="3" priority="1345" operator="equal">
      <formula>"NotPaid"</formula>
    </cfRule>
    <cfRule type="cellIs" dxfId="3" priority="1344" operator="equal">
      <formula>"NotPaid"</formula>
    </cfRule>
    <cfRule type="cellIs" dxfId="3" priority="1343" operator="equal">
      <formula>"NotPaid"</formula>
    </cfRule>
    <cfRule type="cellIs" dxfId="3" priority="1342" operator="equal">
      <formula>"NotPaid"</formula>
    </cfRule>
    <cfRule type="cellIs" dxfId="3" priority="1341" operator="equal">
      <formula>"NotPaid"</formula>
    </cfRule>
    <cfRule type="cellIs" dxfId="3" priority="1340" operator="equal">
      <formula>"NotPaid"</formula>
    </cfRule>
    <cfRule type="cellIs" dxfId="3" priority="1339" operator="equal">
      <formula>"NotPaid"</formula>
    </cfRule>
    <cfRule type="cellIs" dxfId="3" priority="1338" operator="equal">
      <formula>"NotPaid"</formula>
    </cfRule>
    <cfRule type="cellIs" dxfId="3" priority="1337" operator="equal">
      <formula>"NotPaid"</formula>
    </cfRule>
    <cfRule type="cellIs" dxfId="3" priority="1336" operator="equal">
      <formula>"NotPaid"</formula>
    </cfRule>
    <cfRule type="cellIs" dxfId="3" priority="1335" operator="equal">
      <formula>"NotPaid"</formula>
    </cfRule>
    <cfRule type="cellIs" dxfId="3" priority="1334" operator="equal">
      <formula>"NotPaid"</formula>
    </cfRule>
    <cfRule type="cellIs" dxfId="3" priority="1333" operator="equal">
      <formula>"NotPaid"</formula>
    </cfRule>
    <cfRule type="cellIs" dxfId="3" priority="1332" operator="equal">
      <formula>"NotPaid"</formula>
    </cfRule>
    <cfRule type="cellIs" dxfId="3" priority="1331" operator="equal">
      <formula>"NotPaid"</formula>
    </cfRule>
    <cfRule type="cellIs" dxfId="3" priority="1330" operator="equal">
      <formula>"NotPaid"</formula>
    </cfRule>
    <cfRule type="cellIs" dxfId="3" priority="1329" operator="equal">
      <formula>"NotPaid"</formula>
    </cfRule>
    <cfRule type="cellIs" dxfId="3" priority="1328" operator="equal">
      <formula>"NotPaid"</formula>
    </cfRule>
    <cfRule type="cellIs" dxfId="3" priority="1327" operator="equal">
      <formula>"NotPaid"</formula>
    </cfRule>
    <cfRule type="cellIs" dxfId="3" priority="1326" operator="equal">
      <formula>"NotPaid"</formula>
    </cfRule>
    <cfRule type="cellIs" dxfId="3" priority="1325" operator="equal">
      <formula>"NotPaid"</formula>
    </cfRule>
    <cfRule type="cellIs" dxfId="3" priority="1324" operator="equal">
      <formula>"NotPaid"</formula>
    </cfRule>
  </conditionalFormatting>
  <conditionalFormatting sqref="V12:X12">
    <cfRule type="cellIs" dxfId="3" priority="1682" operator="equal">
      <formula>"NotPaid"</formula>
    </cfRule>
    <cfRule type="cellIs" dxfId="3" priority="1681" operator="equal">
      <formula>"NotPaid"</formula>
    </cfRule>
    <cfRule type="cellIs" dxfId="3" priority="1680" operator="equal">
      <formula>"NotPaid"</formula>
    </cfRule>
    <cfRule type="cellIs" dxfId="3" priority="1679" operator="equal">
      <formula>"NotPaid"</formula>
    </cfRule>
    <cfRule type="cellIs" dxfId="3" priority="1678" operator="equal">
      <formula>"NotPaid"</formula>
    </cfRule>
    <cfRule type="cellIs" dxfId="3" priority="1677" operator="equal">
      <formula>"NotPaid"</formula>
    </cfRule>
    <cfRule type="cellIs" dxfId="3" priority="1676" operator="equal">
      <formula>"NotPaid"</formula>
    </cfRule>
    <cfRule type="cellIs" dxfId="3" priority="1675" operator="equal">
      <formula>"NotPaid"</formula>
    </cfRule>
    <cfRule type="cellIs" dxfId="3" priority="1674" operator="equal">
      <formula>"NotPaid"</formula>
    </cfRule>
    <cfRule type="cellIs" dxfId="3" priority="1673" operator="equal">
      <formula>"NotPaid"</formula>
    </cfRule>
    <cfRule type="cellIs" dxfId="3" priority="1672" operator="equal">
      <formula>"NotPaid"</formula>
    </cfRule>
    <cfRule type="cellIs" dxfId="3" priority="1671" operator="equal">
      <formula>"NotPaid"</formula>
    </cfRule>
    <cfRule type="cellIs" dxfId="3" priority="1670" operator="equal">
      <formula>"NotPaid"</formula>
    </cfRule>
    <cfRule type="cellIs" dxfId="3" priority="1669" operator="equal">
      <formula>"NotPaid"</formula>
    </cfRule>
    <cfRule type="cellIs" dxfId="3" priority="1668" operator="equal">
      <formula>"NotPaid"</formula>
    </cfRule>
    <cfRule type="cellIs" dxfId="3" priority="1667" operator="equal">
      <formula>"NotPaid"</formula>
    </cfRule>
    <cfRule type="cellIs" dxfId="3" priority="1666" operator="equal">
      <formula>"NotPaid"</formula>
    </cfRule>
    <cfRule type="cellIs" dxfId="3" priority="1665" operator="equal">
      <formula>"NotPaid"</formula>
    </cfRule>
    <cfRule type="cellIs" dxfId="3" priority="1664" operator="equal">
      <formula>"NotPaid"</formula>
    </cfRule>
    <cfRule type="cellIs" dxfId="3" priority="1663" operator="equal">
      <formula>"NotPaid"</formula>
    </cfRule>
    <cfRule type="cellIs" dxfId="3" priority="1662" operator="equal">
      <formula>"NotPaid"</formula>
    </cfRule>
    <cfRule type="cellIs" dxfId="3" priority="1661" operator="equal">
      <formula>"NotPaid"</formula>
    </cfRule>
    <cfRule type="cellIs" dxfId="3" priority="1660" operator="equal">
      <formula>"NotPaid"</formula>
    </cfRule>
    <cfRule type="cellIs" dxfId="3" priority="1659" operator="equal">
      <formula>"NotPaid"</formula>
    </cfRule>
    <cfRule type="cellIs" dxfId="3" priority="1658" operator="equal">
      <formula>"NotPaid"</formula>
    </cfRule>
    <cfRule type="cellIs" dxfId="3" priority="1657" operator="equal">
      <formula>"NotPaid"</formula>
    </cfRule>
    <cfRule type="cellIs" dxfId="3" priority="1656" operator="equal">
      <formula>"NotPaid"</formula>
    </cfRule>
    <cfRule type="cellIs" dxfId="3" priority="1655" operator="equal">
      <formula>"NotPaid"</formula>
    </cfRule>
    <cfRule type="cellIs" dxfId="3" priority="1654" operator="equal">
      <formula>"NotPaid"</formula>
    </cfRule>
    <cfRule type="cellIs" dxfId="3" priority="1653" operator="equal">
      <formula>"NotPaid"</formula>
    </cfRule>
    <cfRule type="cellIs" dxfId="3" priority="1652" operator="equal">
      <formula>"NotPaid"</formula>
    </cfRule>
    <cfRule type="cellIs" dxfId="3" priority="1651" operator="equal">
      <formula>"NotPaid"</formula>
    </cfRule>
    <cfRule type="cellIs" dxfId="3" priority="1650" operator="equal">
      <formula>"NotPaid"</formula>
    </cfRule>
    <cfRule type="cellIs" dxfId="3" priority="1649" operator="equal">
      <formula>"NotPaid"</formula>
    </cfRule>
    <cfRule type="cellIs" dxfId="3" priority="1648" operator="equal">
      <formula>"NotPaid"</formula>
    </cfRule>
    <cfRule type="cellIs" dxfId="3" priority="1647" operator="equal">
      <formula>"NotPaid"</formula>
    </cfRule>
    <cfRule type="cellIs" dxfId="3" priority="1646" operator="equal">
      <formula>"NotPaid"</formula>
    </cfRule>
    <cfRule type="cellIs" dxfId="3" priority="1645" operator="equal">
      <formula>"NotPaid"</formula>
    </cfRule>
    <cfRule type="cellIs" dxfId="3" priority="1644" operator="equal">
      <formula>"NotPaid"</formula>
    </cfRule>
    <cfRule type="cellIs" dxfId="3" priority="1643" operator="equal">
      <formula>"NotPaid"</formula>
    </cfRule>
    <cfRule type="cellIs" dxfId="3" priority="1642" operator="equal">
      <formula>"NotPaid"</formula>
    </cfRule>
    <cfRule type="cellIs" dxfId="3" priority="1641" operator="equal">
      <formula>"NotPaid"</formula>
    </cfRule>
    <cfRule type="cellIs" dxfId="3" priority="1640" operator="equal">
      <formula>"NotPaid"</formula>
    </cfRule>
    <cfRule type="cellIs" dxfId="3" priority="1639" operator="equal">
      <formula>"NotPaid"</formula>
    </cfRule>
    <cfRule type="cellIs" dxfId="3" priority="1638" operator="equal">
      <formula>"NotPaid"</formula>
    </cfRule>
    <cfRule type="cellIs" dxfId="3" priority="1637" operator="equal">
      <formula>"NotPaid"</formula>
    </cfRule>
  </conditionalFormatting>
  <conditionalFormatting sqref="Y12:AA12">
    <cfRule type="cellIs" dxfId="3" priority="1995" operator="equal">
      <formula>"NotPaid"</formula>
    </cfRule>
    <cfRule type="cellIs" dxfId="3" priority="1994" operator="equal">
      <formula>"NotPaid"</formula>
    </cfRule>
    <cfRule type="cellIs" dxfId="3" priority="1993" operator="equal">
      <formula>"NotPaid"</formula>
    </cfRule>
    <cfRule type="cellIs" dxfId="3" priority="1992" operator="equal">
      <formula>"NotPaid"</formula>
    </cfRule>
    <cfRule type="cellIs" dxfId="3" priority="1991" operator="equal">
      <formula>"NotPaid"</formula>
    </cfRule>
    <cfRule type="cellIs" dxfId="3" priority="1990" operator="equal">
      <formula>"NotPaid"</formula>
    </cfRule>
    <cfRule type="cellIs" dxfId="3" priority="1989" operator="equal">
      <formula>"NotPaid"</formula>
    </cfRule>
    <cfRule type="cellIs" dxfId="3" priority="1988" operator="equal">
      <formula>"NotPaid"</formula>
    </cfRule>
    <cfRule type="cellIs" dxfId="3" priority="1987" operator="equal">
      <formula>"NotPaid"</formula>
    </cfRule>
    <cfRule type="cellIs" dxfId="3" priority="1986" operator="equal">
      <formula>"NotPaid"</formula>
    </cfRule>
    <cfRule type="cellIs" dxfId="3" priority="1985" operator="equal">
      <formula>"NotPaid"</formula>
    </cfRule>
    <cfRule type="cellIs" dxfId="3" priority="1984" operator="equal">
      <formula>"NotPaid"</formula>
    </cfRule>
    <cfRule type="cellIs" dxfId="3" priority="1983" operator="equal">
      <formula>"NotPaid"</formula>
    </cfRule>
    <cfRule type="cellIs" dxfId="3" priority="1982" operator="equal">
      <formula>"NotPaid"</formula>
    </cfRule>
    <cfRule type="cellIs" dxfId="3" priority="1981" operator="equal">
      <formula>"NotPaid"</formula>
    </cfRule>
    <cfRule type="cellIs" dxfId="3" priority="1980" operator="equal">
      <formula>"NotPaid"</formula>
    </cfRule>
    <cfRule type="cellIs" dxfId="3" priority="1979" operator="equal">
      <formula>"NotPaid"</formula>
    </cfRule>
    <cfRule type="cellIs" dxfId="3" priority="1978" operator="equal">
      <formula>"NotPaid"</formula>
    </cfRule>
    <cfRule type="cellIs" dxfId="3" priority="1977" operator="equal">
      <formula>"NotPaid"</formula>
    </cfRule>
    <cfRule type="cellIs" dxfId="3" priority="1976" operator="equal">
      <formula>"NotPaid"</formula>
    </cfRule>
    <cfRule type="cellIs" dxfId="3" priority="1975" operator="equal">
      <formula>"NotPaid"</formula>
    </cfRule>
    <cfRule type="cellIs" dxfId="3" priority="1974" operator="equal">
      <formula>"NotPaid"</formula>
    </cfRule>
    <cfRule type="cellIs" dxfId="3" priority="1973" operator="equal">
      <formula>"NotPaid"</formula>
    </cfRule>
    <cfRule type="cellIs" dxfId="3" priority="1972" operator="equal">
      <formula>"NotPaid"</formula>
    </cfRule>
    <cfRule type="cellIs" dxfId="3" priority="1971" operator="equal">
      <formula>"NotPaid"</formula>
    </cfRule>
    <cfRule type="cellIs" dxfId="3" priority="1970" operator="equal">
      <formula>"NotPaid"</formula>
    </cfRule>
    <cfRule type="cellIs" dxfId="3" priority="1969" operator="equal">
      <formula>"NotPaid"</formula>
    </cfRule>
    <cfRule type="cellIs" dxfId="3" priority="1968" operator="equal">
      <formula>"NotPaid"</formula>
    </cfRule>
    <cfRule type="cellIs" dxfId="3" priority="1967" operator="equal">
      <formula>"NotPaid"</formula>
    </cfRule>
    <cfRule type="cellIs" dxfId="3" priority="1966" operator="equal">
      <formula>"NotPaid"</formula>
    </cfRule>
    <cfRule type="cellIs" dxfId="3" priority="1965" operator="equal">
      <formula>"NotPaid"</formula>
    </cfRule>
    <cfRule type="cellIs" dxfId="3" priority="1964" operator="equal">
      <formula>"NotPaid"</formula>
    </cfRule>
    <cfRule type="cellIs" dxfId="3" priority="1963" operator="equal">
      <formula>"NotPaid"</formula>
    </cfRule>
    <cfRule type="cellIs" dxfId="3" priority="1962" operator="equal">
      <formula>"NotPaid"</formula>
    </cfRule>
    <cfRule type="cellIs" dxfId="3" priority="1961" operator="equal">
      <formula>"NotPaid"</formula>
    </cfRule>
    <cfRule type="cellIs" dxfId="3" priority="1960" operator="equal">
      <formula>"NotPaid"</formula>
    </cfRule>
    <cfRule type="cellIs" dxfId="3" priority="1959" operator="equal">
      <formula>"NotPaid"</formula>
    </cfRule>
    <cfRule type="cellIs" dxfId="3" priority="1958" operator="equal">
      <formula>"NotPaid"</formula>
    </cfRule>
    <cfRule type="cellIs" dxfId="3" priority="1957" operator="equal">
      <formula>"NotPaid"</formula>
    </cfRule>
    <cfRule type="cellIs" dxfId="3" priority="1956" operator="equal">
      <formula>"NotPaid"</formula>
    </cfRule>
    <cfRule type="cellIs" dxfId="3" priority="1955" operator="equal">
      <formula>"NotPaid"</formula>
    </cfRule>
    <cfRule type="cellIs" dxfId="3" priority="1954" operator="equal">
      <formula>"NotPaid"</formula>
    </cfRule>
    <cfRule type="cellIs" dxfId="3" priority="1953" operator="equal">
      <formula>"NotPaid"</formula>
    </cfRule>
    <cfRule type="cellIs" dxfId="3" priority="1952" operator="equal">
      <formula>"NotPaid"</formula>
    </cfRule>
    <cfRule type="cellIs" dxfId="3" priority="1951" operator="equal">
      <formula>"NotPaid"</formula>
    </cfRule>
    <cfRule type="cellIs" dxfId="3" priority="1950" operator="equal">
      <formula>"NotPaid"</formula>
    </cfRule>
  </conditionalFormatting>
  <conditionalFormatting sqref="AK12">
    <cfRule type="expression" dxfId="5" priority="4032" stopIfTrue="1">
      <formula>AK12="not paid"</formula>
    </cfRule>
  </conditionalFormatting>
  <conditionalFormatting sqref="Q13:R13">
    <cfRule type="cellIs" dxfId="3" priority="1010" operator="equal">
      <formula>"NotPaid"</formula>
    </cfRule>
    <cfRule type="cellIs" dxfId="3" priority="1009" operator="equal">
      <formula>"NotPaid"</formula>
    </cfRule>
    <cfRule type="cellIs" dxfId="3" priority="1008" operator="equal">
      <formula>"NotPaid"</formula>
    </cfRule>
    <cfRule type="cellIs" dxfId="3" priority="1007" operator="equal">
      <formula>"NotPaid"</formula>
    </cfRule>
    <cfRule type="cellIs" dxfId="3" priority="1006" operator="equal">
      <formula>"NotPaid"</formula>
    </cfRule>
    <cfRule type="cellIs" dxfId="3" priority="1005" operator="equal">
      <formula>"NotPaid"</formula>
    </cfRule>
    <cfRule type="cellIs" dxfId="3" priority="1004" operator="equal">
      <formula>"NotPaid"</formula>
    </cfRule>
    <cfRule type="cellIs" dxfId="3" priority="1003" operator="equal">
      <formula>"NotPaid"</formula>
    </cfRule>
    <cfRule type="cellIs" dxfId="3" priority="1002" operator="equal">
      <formula>"NotPaid"</formula>
    </cfRule>
    <cfRule type="cellIs" dxfId="3" priority="1001" operator="equal">
      <formula>"NotPaid"</formula>
    </cfRule>
    <cfRule type="cellIs" dxfId="3" priority="1000" operator="equal">
      <formula>"NotPaid"</formula>
    </cfRule>
    <cfRule type="cellIs" dxfId="3" priority="999" operator="equal">
      <formula>"NotPaid"</formula>
    </cfRule>
    <cfRule type="cellIs" dxfId="3" priority="998" operator="equal">
      <formula>"NotPaid"</formula>
    </cfRule>
    <cfRule type="cellIs" dxfId="3" priority="997" operator="equal">
      <formula>"NotPaid"</formula>
    </cfRule>
    <cfRule type="cellIs" dxfId="3" priority="996" operator="equal">
      <formula>"NotPaid"</formula>
    </cfRule>
    <cfRule type="cellIs" dxfId="3" priority="995" operator="equal">
      <formula>"NotPaid"</formula>
    </cfRule>
    <cfRule type="cellIs" dxfId="3" priority="989" operator="equal">
      <formula>"NotPaid"</formula>
    </cfRule>
    <cfRule type="cellIs" dxfId="3" priority="988" operator="equal">
      <formula>"NotPaid"</formula>
    </cfRule>
    <cfRule type="cellIs" dxfId="3" priority="987" operator="equal">
      <formula>"NotPaid"</formula>
    </cfRule>
    <cfRule type="cellIs" dxfId="3" priority="994" operator="equal">
      <formula>"NotPaid"</formula>
    </cfRule>
    <cfRule type="cellIs" dxfId="3" priority="993" operator="equal">
      <formula>"NotPaid"</formula>
    </cfRule>
    <cfRule type="cellIs" dxfId="3" priority="992" operator="equal">
      <formula>"NotPaid"</formula>
    </cfRule>
    <cfRule type="cellIs" dxfId="3" priority="991" operator="equal">
      <formula>"NotPaid"</formula>
    </cfRule>
    <cfRule type="cellIs" dxfId="3" priority="990" operator="equal">
      <formula>"NotPaid"</formula>
    </cfRule>
    <cfRule type="cellIs" dxfId="3" priority="986" operator="equal">
      <formula>"NotPaid"</formula>
    </cfRule>
    <cfRule type="cellIs" dxfId="3" priority="985" operator="equal">
      <formula>"NotPaid"</formula>
    </cfRule>
    <cfRule type="cellIs" dxfId="3" priority="984" operator="equal">
      <formula>"NotPaid"</formula>
    </cfRule>
    <cfRule type="cellIs" dxfId="3" priority="983" operator="equal">
      <formula>"NotPaid"</formula>
    </cfRule>
    <cfRule type="cellIs" dxfId="3" priority="982" operator="equal">
      <formula>"NotPaid"</formula>
    </cfRule>
    <cfRule type="cellIs" dxfId="3" priority="981" operator="equal">
      <formula>"NotPaid"</formula>
    </cfRule>
    <cfRule type="cellIs" dxfId="3" priority="980" operator="equal">
      <formula>"NotPaid"</formula>
    </cfRule>
    <cfRule type="cellIs" dxfId="3" priority="979" operator="equal">
      <formula>"NotPaid"</formula>
    </cfRule>
    <cfRule type="cellIs" dxfId="3" priority="978" operator="equal">
      <formula>"NotPaid"</formula>
    </cfRule>
    <cfRule type="cellIs" dxfId="3" priority="977" operator="equal">
      <formula>"NotPaid"</formula>
    </cfRule>
    <cfRule type="cellIs" dxfId="3" priority="976" operator="equal">
      <formula>"NotPaid"</formula>
    </cfRule>
    <cfRule type="cellIs" dxfId="3" priority="975" operator="equal">
      <formula>"NotPaid"</formula>
    </cfRule>
    <cfRule type="cellIs" dxfId="3" priority="974" operator="equal">
      <formula>"NotPaid"</formula>
    </cfRule>
    <cfRule type="cellIs" dxfId="3" priority="973" operator="equal">
      <formula>"NotPaid"</formula>
    </cfRule>
    <cfRule type="cellIs" dxfId="3" priority="972" operator="equal">
      <formula>"NotPaid"</formula>
    </cfRule>
    <cfRule type="cellIs" dxfId="3" priority="971" operator="equal">
      <formula>"NotPaid"</formula>
    </cfRule>
    <cfRule type="cellIs" dxfId="3" priority="970" operator="equal">
      <formula>"NotPaid"</formula>
    </cfRule>
    <cfRule type="cellIs" dxfId="3" priority="969" operator="equal">
      <formula>"NotPaid"</formula>
    </cfRule>
    <cfRule type="cellIs" dxfId="3" priority="968" operator="equal">
      <formula>"NotPaid"</formula>
    </cfRule>
    <cfRule type="cellIs" dxfId="3" priority="967" operator="equal">
      <formula>"NotPaid"</formula>
    </cfRule>
    <cfRule type="cellIs" dxfId="3" priority="966" operator="equal">
      <formula>"NotPaid"</formula>
    </cfRule>
    <cfRule type="cellIs" dxfId="3" priority="965" operator="equal">
      <formula>"NotPaid"</formula>
    </cfRule>
  </conditionalFormatting>
  <conditionalFormatting sqref="S13:U13">
    <cfRule type="cellIs" dxfId="3" priority="1323" operator="equal">
      <formula>"NotPaid"</formula>
    </cfRule>
    <cfRule type="cellIs" dxfId="3" priority="1322" operator="equal">
      <formula>"NotPaid"</formula>
    </cfRule>
    <cfRule type="cellIs" dxfId="3" priority="1321" operator="equal">
      <formula>"NotPaid"</formula>
    </cfRule>
    <cfRule type="cellIs" dxfId="3" priority="1320" operator="equal">
      <formula>"NotPaid"</formula>
    </cfRule>
    <cfRule type="cellIs" dxfId="3" priority="1319" operator="equal">
      <formula>"NotPaid"</formula>
    </cfRule>
    <cfRule type="cellIs" dxfId="3" priority="1318" operator="equal">
      <formula>"NotPaid"</formula>
    </cfRule>
    <cfRule type="cellIs" dxfId="3" priority="1317" operator="equal">
      <formula>"NotPaid"</formula>
    </cfRule>
    <cfRule type="cellIs" dxfId="3" priority="1316" operator="equal">
      <formula>"NotPaid"</formula>
    </cfRule>
    <cfRule type="cellIs" dxfId="3" priority="1315" operator="equal">
      <formula>"NotPaid"</formula>
    </cfRule>
    <cfRule type="cellIs" dxfId="3" priority="1314" operator="equal">
      <formula>"NotPaid"</formula>
    </cfRule>
    <cfRule type="cellIs" dxfId="3" priority="1313" operator="equal">
      <formula>"NotPaid"</formula>
    </cfRule>
    <cfRule type="cellIs" dxfId="3" priority="1312" operator="equal">
      <formula>"NotPaid"</formula>
    </cfRule>
    <cfRule type="cellIs" dxfId="3" priority="1311" operator="equal">
      <formula>"NotPaid"</formula>
    </cfRule>
    <cfRule type="cellIs" dxfId="3" priority="1310" operator="equal">
      <formula>"NotPaid"</formula>
    </cfRule>
    <cfRule type="cellIs" dxfId="3" priority="1309" operator="equal">
      <formula>"NotPaid"</formula>
    </cfRule>
    <cfRule type="cellIs" dxfId="3" priority="1308" operator="equal">
      <formula>"NotPaid"</formula>
    </cfRule>
    <cfRule type="cellIs" dxfId="3" priority="1302" operator="equal">
      <formula>"NotPaid"</formula>
    </cfRule>
    <cfRule type="cellIs" dxfId="3" priority="1301" operator="equal">
      <formula>"NotPaid"</formula>
    </cfRule>
    <cfRule type="cellIs" dxfId="3" priority="1300" operator="equal">
      <formula>"NotPaid"</formula>
    </cfRule>
    <cfRule type="cellIs" dxfId="3" priority="1307" operator="equal">
      <formula>"NotPaid"</formula>
    </cfRule>
    <cfRule type="cellIs" dxfId="3" priority="1306" operator="equal">
      <formula>"NotPaid"</formula>
    </cfRule>
    <cfRule type="cellIs" dxfId="3" priority="1305" operator="equal">
      <formula>"NotPaid"</formula>
    </cfRule>
    <cfRule type="cellIs" dxfId="3" priority="1304" operator="equal">
      <formula>"NotPaid"</formula>
    </cfRule>
    <cfRule type="cellIs" dxfId="3" priority="1303" operator="equal">
      <formula>"NotPaid"</formula>
    </cfRule>
    <cfRule type="cellIs" dxfId="3" priority="1299" operator="equal">
      <formula>"NotPaid"</formula>
    </cfRule>
    <cfRule type="cellIs" dxfId="3" priority="1298" operator="equal">
      <formula>"NotPaid"</formula>
    </cfRule>
    <cfRule type="cellIs" dxfId="3" priority="1297" operator="equal">
      <formula>"NotPaid"</formula>
    </cfRule>
    <cfRule type="cellIs" dxfId="3" priority="1296" operator="equal">
      <formula>"NotPaid"</formula>
    </cfRule>
    <cfRule type="cellIs" dxfId="3" priority="1295" operator="equal">
      <formula>"NotPaid"</formula>
    </cfRule>
    <cfRule type="cellIs" dxfId="3" priority="1294" operator="equal">
      <formula>"NotPaid"</formula>
    </cfRule>
    <cfRule type="cellIs" dxfId="3" priority="1293" operator="equal">
      <formula>"NotPaid"</formula>
    </cfRule>
    <cfRule type="cellIs" dxfId="3" priority="1292" operator="equal">
      <formula>"NotPaid"</formula>
    </cfRule>
    <cfRule type="cellIs" dxfId="3" priority="1291" operator="equal">
      <formula>"NotPaid"</formula>
    </cfRule>
    <cfRule type="cellIs" dxfId="3" priority="1290" operator="equal">
      <formula>"NotPaid"</formula>
    </cfRule>
    <cfRule type="cellIs" dxfId="3" priority="1289" operator="equal">
      <formula>"NotPaid"</formula>
    </cfRule>
    <cfRule type="cellIs" dxfId="3" priority="1288" operator="equal">
      <formula>"NotPaid"</formula>
    </cfRule>
    <cfRule type="cellIs" dxfId="3" priority="1287" operator="equal">
      <formula>"NotPaid"</formula>
    </cfRule>
    <cfRule type="cellIs" dxfId="3" priority="1286" operator="equal">
      <formula>"NotPaid"</formula>
    </cfRule>
    <cfRule type="cellIs" dxfId="3" priority="1285" operator="equal">
      <formula>"NotPaid"</formula>
    </cfRule>
    <cfRule type="cellIs" dxfId="3" priority="1284" operator="equal">
      <formula>"NotPaid"</formula>
    </cfRule>
    <cfRule type="cellIs" dxfId="3" priority="1283" operator="equal">
      <formula>"NotPaid"</formula>
    </cfRule>
    <cfRule type="cellIs" dxfId="3" priority="1282" operator="equal">
      <formula>"NotPaid"</formula>
    </cfRule>
    <cfRule type="cellIs" dxfId="3" priority="1281" operator="equal">
      <formula>"NotPaid"</formula>
    </cfRule>
    <cfRule type="cellIs" dxfId="3" priority="1280" operator="equal">
      <formula>"NotPaid"</formula>
    </cfRule>
    <cfRule type="cellIs" dxfId="3" priority="1279" operator="equal">
      <formula>"NotPaid"</formula>
    </cfRule>
    <cfRule type="cellIs" dxfId="3" priority="1278" operator="equal">
      <formula>"NotPaid"</formula>
    </cfRule>
  </conditionalFormatting>
  <conditionalFormatting sqref="V13:X13">
    <cfRule type="cellIs" dxfId="3" priority="1636" operator="equal">
      <formula>"NotPaid"</formula>
    </cfRule>
    <cfRule type="cellIs" dxfId="3" priority="1635" operator="equal">
      <formula>"NotPaid"</formula>
    </cfRule>
    <cfRule type="cellIs" dxfId="3" priority="1634" operator="equal">
      <formula>"NotPaid"</formula>
    </cfRule>
    <cfRule type="cellIs" dxfId="3" priority="1633" operator="equal">
      <formula>"NotPaid"</formula>
    </cfRule>
    <cfRule type="cellIs" dxfId="3" priority="1632" operator="equal">
      <formula>"NotPaid"</formula>
    </cfRule>
    <cfRule type="cellIs" dxfId="3" priority="1631" operator="equal">
      <formula>"NotPaid"</formula>
    </cfRule>
    <cfRule type="cellIs" dxfId="3" priority="1630" operator="equal">
      <formula>"NotPaid"</formula>
    </cfRule>
    <cfRule type="cellIs" dxfId="3" priority="1629" operator="equal">
      <formula>"NotPaid"</formula>
    </cfRule>
    <cfRule type="cellIs" dxfId="3" priority="1628" operator="equal">
      <formula>"NotPaid"</formula>
    </cfRule>
    <cfRule type="cellIs" dxfId="3" priority="1627" operator="equal">
      <formula>"NotPaid"</formula>
    </cfRule>
    <cfRule type="cellIs" dxfId="3" priority="1626" operator="equal">
      <formula>"NotPaid"</formula>
    </cfRule>
    <cfRule type="cellIs" dxfId="3" priority="1625" operator="equal">
      <formula>"NotPaid"</formula>
    </cfRule>
    <cfRule type="cellIs" dxfId="3" priority="1624" operator="equal">
      <formula>"NotPaid"</formula>
    </cfRule>
    <cfRule type="cellIs" dxfId="3" priority="1623" operator="equal">
      <formula>"NotPaid"</formula>
    </cfRule>
    <cfRule type="cellIs" dxfId="3" priority="1622" operator="equal">
      <formula>"NotPaid"</formula>
    </cfRule>
    <cfRule type="cellIs" dxfId="3" priority="1621" operator="equal">
      <formula>"NotPaid"</formula>
    </cfRule>
    <cfRule type="cellIs" dxfId="3" priority="1615" operator="equal">
      <formula>"NotPaid"</formula>
    </cfRule>
    <cfRule type="cellIs" dxfId="3" priority="1614" operator="equal">
      <formula>"NotPaid"</formula>
    </cfRule>
    <cfRule type="cellIs" dxfId="3" priority="1613" operator="equal">
      <formula>"NotPaid"</formula>
    </cfRule>
    <cfRule type="cellIs" dxfId="3" priority="1620" operator="equal">
      <formula>"NotPaid"</formula>
    </cfRule>
    <cfRule type="cellIs" dxfId="3" priority="1619" operator="equal">
      <formula>"NotPaid"</formula>
    </cfRule>
    <cfRule type="cellIs" dxfId="3" priority="1618" operator="equal">
      <formula>"NotPaid"</formula>
    </cfRule>
    <cfRule type="cellIs" dxfId="3" priority="1617" operator="equal">
      <formula>"NotPaid"</formula>
    </cfRule>
    <cfRule type="cellIs" dxfId="3" priority="1616" operator="equal">
      <formula>"NotPaid"</formula>
    </cfRule>
    <cfRule type="cellIs" dxfId="3" priority="1612" operator="equal">
      <formula>"NotPaid"</formula>
    </cfRule>
    <cfRule type="cellIs" dxfId="3" priority="1611" operator="equal">
      <formula>"NotPaid"</formula>
    </cfRule>
    <cfRule type="cellIs" dxfId="3" priority="1610" operator="equal">
      <formula>"NotPaid"</formula>
    </cfRule>
    <cfRule type="cellIs" dxfId="3" priority="1609" operator="equal">
      <formula>"NotPaid"</formula>
    </cfRule>
    <cfRule type="cellIs" dxfId="3" priority="1608" operator="equal">
      <formula>"NotPaid"</formula>
    </cfRule>
    <cfRule type="cellIs" dxfId="3" priority="1607" operator="equal">
      <formula>"NotPaid"</formula>
    </cfRule>
    <cfRule type="cellIs" dxfId="3" priority="1606" operator="equal">
      <formula>"NotPaid"</formula>
    </cfRule>
    <cfRule type="cellIs" dxfId="3" priority="1605" operator="equal">
      <formula>"NotPaid"</formula>
    </cfRule>
    <cfRule type="cellIs" dxfId="3" priority="1604" operator="equal">
      <formula>"NotPaid"</formula>
    </cfRule>
    <cfRule type="cellIs" dxfId="3" priority="1603" operator="equal">
      <formula>"NotPaid"</formula>
    </cfRule>
    <cfRule type="cellIs" dxfId="3" priority="1602" operator="equal">
      <formula>"NotPaid"</formula>
    </cfRule>
    <cfRule type="cellIs" dxfId="3" priority="1601" operator="equal">
      <formula>"NotPaid"</formula>
    </cfRule>
    <cfRule type="cellIs" dxfId="3" priority="1600" operator="equal">
      <formula>"NotPaid"</formula>
    </cfRule>
    <cfRule type="cellIs" dxfId="3" priority="1599" operator="equal">
      <formula>"NotPaid"</formula>
    </cfRule>
    <cfRule type="cellIs" dxfId="3" priority="1598" operator="equal">
      <formula>"NotPaid"</formula>
    </cfRule>
    <cfRule type="cellIs" dxfId="3" priority="1597" operator="equal">
      <formula>"NotPaid"</formula>
    </cfRule>
    <cfRule type="cellIs" dxfId="3" priority="1596" operator="equal">
      <formula>"NotPaid"</formula>
    </cfRule>
    <cfRule type="cellIs" dxfId="3" priority="1595" operator="equal">
      <formula>"NotPaid"</formula>
    </cfRule>
    <cfRule type="cellIs" dxfId="3" priority="1594" operator="equal">
      <formula>"NotPaid"</formula>
    </cfRule>
    <cfRule type="cellIs" dxfId="3" priority="1593" operator="equal">
      <formula>"NotPaid"</formula>
    </cfRule>
    <cfRule type="cellIs" dxfId="3" priority="1592" operator="equal">
      <formula>"NotPaid"</formula>
    </cfRule>
    <cfRule type="cellIs" dxfId="3" priority="1591" operator="equal">
      <formula>"NotPaid"</formula>
    </cfRule>
  </conditionalFormatting>
  <conditionalFormatting sqref="Y13:AA13">
    <cfRule type="cellIs" dxfId="3" priority="1949" operator="equal">
      <formula>"NotPaid"</formula>
    </cfRule>
    <cfRule type="cellIs" dxfId="3" priority="1948" operator="equal">
      <formula>"NotPaid"</formula>
    </cfRule>
    <cfRule type="cellIs" dxfId="3" priority="1947" operator="equal">
      <formula>"NotPaid"</formula>
    </cfRule>
    <cfRule type="cellIs" dxfId="3" priority="1946" operator="equal">
      <formula>"NotPaid"</formula>
    </cfRule>
    <cfRule type="cellIs" dxfId="3" priority="1945" operator="equal">
      <formula>"NotPaid"</formula>
    </cfRule>
    <cfRule type="cellIs" dxfId="3" priority="1944" operator="equal">
      <formula>"NotPaid"</formula>
    </cfRule>
    <cfRule type="cellIs" dxfId="3" priority="1943" operator="equal">
      <formula>"NotPaid"</formula>
    </cfRule>
    <cfRule type="cellIs" dxfId="3" priority="1942" operator="equal">
      <formula>"NotPaid"</formula>
    </cfRule>
    <cfRule type="cellIs" dxfId="3" priority="1941" operator="equal">
      <formula>"NotPaid"</formula>
    </cfRule>
    <cfRule type="cellIs" dxfId="3" priority="1940" operator="equal">
      <formula>"NotPaid"</formula>
    </cfRule>
    <cfRule type="cellIs" dxfId="3" priority="1939" operator="equal">
      <formula>"NotPaid"</formula>
    </cfRule>
    <cfRule type="cellIs" dxfId="3" priority="1938" operator="equal">
      <formula>"NotPaid"</formula>
    </cfRule>
    <cfRule type="cellIs" dxfId="3" priority="1937" operator="equal">
      <formula>"NotPaid"</formula>
    </cfRule>
    <cfRule type="cellIs" dxfId="3" priority="1936" operator="equal">
      <formula>"NotPaid"</formula>
    </cfRule>
    <cfRule type="cellIs" dxfId="3" priority="1935" operator="equal">
      <formula>"NotPaid"</formula>
    </cfRule>
    <cfRule type="cellIs" dxfId="3" priority="1934" operator="equal">
      <formula>"NotPaid"</formula>
    </cfRule>
    <cfRule type="cellIs" dxfId="3" priority="1928" operator="equal">
      <formula>"NotPaid"</formula>
    </cfRule>
    <cfRule type="cellIs" dxfId="3" priority="1927" operator="equal">
      <formula>"NotPaid"</formula>
    </cfRule>
    <cfRule type="cellIs" dxfId="3" priority="1926" operator="equal">
      <formula>"NotPaid"</formula>
    </cfRule>
    <cfRule type="cellIs" dxfId="3" priority="1933" operator="equal">
      <formula>"NotPaid"</formula>
    </cfRule>
    <cfRule type="cellIs" dxfId="3" priority="1932" operator="equal">
      <formula>"NotPaid"</formula>
    </cfRule>
    <cfRule type="cellIs" dxfId="3" priority="1931" operator="equal">
      <formula>"NotPaid"</formula>
    </cfRule>
    <cfRule type="cellIs" dxfId="3" priority="1930" operator="equal">
      <formula>"NotPaid"</formula>
    </cfRule>
    <cfRule type="cellIs" dxfId="3" priority="1929" operator="equal">
      <formula>"NotPaid"</formula>
    </cfRule>
    <cfRule type="cellIs" dxfId="3" priority="1925" operator="equal">
      <formula>"NotPaid"</formula>
    </cfRule>
    <cfRule type="cellIs" dxfId="3" priority="1924" operator="equal">
      <formula>"NotPaid"</formula>
    </cfRule>
    <cfRule type="cellIs" dxfId="3" priority="1923" operator="equal">
      <formula>"NotPaid"</formula>
    </cfRule>
    <cfRule type="cellIs" dxfId="3" priority="1922" operator="equal">
      <formula>"NotPaid"</formula>
    </cfRule>
    <cfRule type="cellIs" dxfId="3" priority="1921" operator="equal">
      <formula>"NotPaid"</formula>
    </cfRule>
    <cfRule type="cellIs" dxfId="3" priority="1920" operator="equal">
      <formula>"NotPaid"</formula>
    </cfRule>
    <cfRule type="cellIs" dxfId="3" priority="1919" operator="equal">
      <formula>"NotPaid"</formula>
    </cfRule>
    <cfRule type="cellIs" dxfId="3" priority="1918" operator="equal">
      <formula>"NotPaid"</formula>
    </cfRule>
    <cfRule type="cellIs" dxfId="3" priority="1917" operator="equal">
      <formula>"NotPaid"</formula>
    </cfRule>
    <cfRule type="cellIs" dxfId="3" priority="1916" operator="equal">
      <formula>"NotPaid"</formula>
    </cfRule>
    <cfRule type="cellIs" dxfId="3" priority="1915" operator="equal">
      <formula>"NotPaid"</formula>
    </cfRule>
    <cfRule type="cellIs" dxfId="3" priority="1914" operator="equal">
      <formula>"NotPaid"</formula>
    </cfRule>
    <cfRule type="cellIs" dxfId="3" priority="1913" operator="equal">
      <formula>"NotPaid"</formula>
    </cfRule>
    <cfRule type="cellIs" dxfId="3" priority="1912" operator="equal">
      <formula>"NotPaid"</formula>
    </cfRule>
    <cfRule type="cellIs" dxfId="3" priority="1911" operator="equal">
      <formula>"NotPaid"</formula>
    </cfRule>
    <cfRule type="cellIs" dxfId="3" priority="1910" operator="equal">
      <formula>"NotPaid"</formula>
    </cfRule>
    <cfRule type="cellIs" dxfId="3" priority="1909" operator="equal">
      <formula>"NotPaid"</formula>
    </cfRule>
    <cfRule type="cellIs" dxfId="3" priority="1908" operator="equal">
      <formula>"NotPaid"</formula>
    </cfRule>
    <cfRule type="cellIs" dxfId="3" priority="1907" operator="equal">
      <formula>"NotPaid"</formula>
    </cfRule>
    <cfRule type="cellIs" dxfId="3" priority="1906" operator="equal">
      <formula>"NotPaid"</formula>
    </cfRule>
    <cfRule type="cellIs" dxfId="3" priority="1905" operator="equal">
      <formula>"NotPaid"</formula>
    </cfRule>
    <cfRule type="cellIs" dxfId="3" priority="1904" operator="equal">
      <formula>"NotPaid"</formula>
    </cfRule>
  </conditionalFormatting>
  <conditionalFormatting sqref="AE13">
    <cfRule type="expression" dxfId="5" priority="4035" stopIfTrue="1">
      <formula>AE13="NotPaid"</formula>
    </cfRule>
  </conditionalFormatting>
  <conditionalFormatting sqref="AF13:AQ13">
    <cfRule type="expression" dxfId="5" priority="4061" stopIfTrue="1">
      <formula>AF13="NotPaid"</formula>
    </cfRule>
    <cfRule type="expression" dxfId="5" priority="4053" stopIfTrue="1">
      <formula>AF13="NotPaid"</formula>
    </cfRule>
    <cfRule type="expression" dxfId="5" priority="4052" stopIfTrue="1">
      <formula>AF13="NotPaid"</formula>
    </cfRule>
  </conditionalFormatting>
  <conditionalFormatting sqref="K14:O14">
    <cfRule type="cellIs" dxfId="3" priority="9055" operator="equal">
      <formula>"NotPaid"</formula>
    </cfRule>
    <cfRule type="cellIs" dxfId="3" priority="8966" operator="equal">
      <formula>"NotPaid"</formula>
    </cfRule>
    <cfRule type="cellIs" dxfId="3" priority="8965" operator="equal">
      <formula>"NotPaid"</formula>
    </cfRule>
    <cfRule type="cellIs" dxfId="3" priority="8964" operator="equal">
      <formula>"NotPaid"</formula>
    </cfRule>
    <cfRule type="cellIs" dxfId="3" priority="8963" operator="equal">
      <formula>"NotPaid"</formula>
    </cfRule>
    <cfRule type="cellIs" dxfId="3" priority="8962" operator="equal">
      <formula>"NotPaid"</formula>
    </cfRule>
    <cfRule type="cellIs" dxfId="3" priority="8961" operator="equal">
      <formula>"NotPaid"</formula>
    </cfRule>
  </conditionalFormatting>
  <conditionalFormatting sqref="K14:N14">
    <cfRule type="cellIs" dxfId="3" priority="9013" operator="equal">
      <formula>"NotPaid"</formula>
    </cfRule>
    <cfRule type="cellIs" dxfId="3" priority="9012" operator="equal">
      <formula>"NotPaid"</formula>
    </cfRule>
    <cfRule type="cellIs" dxfId="3" priority="9011" operator="equal">
      <formula>"NotPaid"</formula>
    </cfRule>
    <cfRule type="cellIs" dxfId="3" priority="8968" operator="equal">
      <formula>"NotPaid"</formula>
    </cfRule>
  </conditionalFormatting>
  <conditionalFormatting sqref="O14">
    <cfRule type="cellIs" dxfId="3" priority="9014" operator="equal">
      <formula>"NotPaid"</formula>
    </cfRule>
    <cfRule type="cellIs" dxfId="3" priority="8969" operator="equal">
      <formula>"NotPaid"</formula>
    </cfRule>
  </conditionalFormatting>
  <conditionalFormatting sqref="AE14">
    <cfRule type="expression" dxfId="7" priority="32013" stopIfTrue="1">
      <formula>Physics!AE72="not paid"</formula>
    </cfRule>
  </conditionalFormatting>
  <conditionalFormatting sqref="AF14">
    <cfRule type="expression" dxfId="5" priority="4057" stopIfTrue="1">
      <formula>AF14="not paid"</formula>
    </cfRule>
  </conditionalFormatting>
  <conditionalFormatting sqref="AG14:AQ14">
    <cfRule type="expression" dxfId="5" priority="4039" stopIfTrue="1">
      <formula>AG14="not paid"</formula>
    </cfRule>
  </conditionalFormatting>
  <conditionalFormatting sqref="D16:J16">
    <cfRule type="cellIs" dxfId="3" priority="8920" operator="equal">
      <formula>"NotPaid"</formula>
    </cfRule>
    <cfRule type="cellIs" dxfId="3" priority="8919" operator="equal">
      <formula>"NotPaid"</formula>
    </cfRule>
    <cfRule type="cellIs" dxfId="3" priority="8918" operator="equal">
      <formula>"NotPaid"</formula>
    </cfRule>
    <cfRule type="cellIs" dxfId="3" priority="8917" operator="equal">
      <formula>"NotPaid"</formula>
    </cfRule>
    <cfRule type="cellIs" dxfId="3" priority="8916" operator="equal">
      <formula>"NotPaid"</formula>
    </cfRule>
    <cfRule type="cellIs" dxfId="3" priority="8913" operator="equal">
      <formula>"NotPaid"</formula>
    </cfRule>
  </conditionalFormatting>
  <conditionalFormatting sqref="F16:G16">
    <cfRule type="cellIs" dxfId="3" priority="8914" operator="equal">
      <formula>"NotPaid"</formula>
    </cfRule>
  </conditionalFormatting>
  <conditionalFormatting sqref="F16:J16">
    <cfRule type="cellIs" dxfId="3" priority="8912" operator="equal">
      <formula>"NotPaid"</formula>
    </cfRule>
  </conditionalFormatting>
  <conditionalFormatting sqref="F16">
    <cfRule type="cellIs" dxfId="3" priority="8911" operator="equal">
      <formula>"NotPaid"</formula>
    </cfRule>
  </conditionalFormatting>
  <conditionalFormatting sqref="H16:J16">
    <cfRule type="cellIs" dxfId="3" priority="8915" operator="equal">
      <formula>"NotPaid"</formula>
    </cfRule>
  </conditionalFormatting>
  <conditionalFormatting sqref="K16:O16">
    <cfRule type="cellIs" dxfId="3" priority="8931" operator="equal">
      <formula>"NotPaid"</formula>
    </cfRule>
    <cfRule type="cellIs" dxfId="3" priority="8927" operator="equal">
      <formula>"NotPaid"</formula>
    </cfRule>
    <cfRule type="cellIs" dxfId="3" priority="8926" operator="equal">
      <formula>"NotPaid"</formula>
    </cfRule>
    <cfRule type="cellIs" dxfId="3" priority="8925" operator="equal">
      <formula>"NotPaid"</formula>
    </cfRule>
    <cfRule type="cellIs" dxfId="3" priority="8924" operator="equal">
      <formula>"NotPaid"</formula>
    </cfRule>
    <cfRule type="cellIs" dxfId="3" priority="8923" operator="equal">
      <formula>"NotPaid"</formula>
    </cfRule>
    <cfRule type="cellIs" dxfId="3" priority="8922" operator="equal">
      <formula>"NotPaid"</formula>
    </cfRule>
    <cfRule type="cellIs" dxfId="3" priority="8909" operator="equal">
      <formula>"NotPaid"</formula>
    </cfRule>
    <cfRule type="cellIs" dxfId="3" priority="8905" operator="equal">
      <formula>"NotPaid"</formula>
    </cfRule>
    <cfRule type="cellIs" dxfId="3" priority="8904" operator="equal">
      <formula>"NotPaid"</formula>
    </cfRule>
    <cfRule type="cellIs" dxfId="3" priority="8903" operator="equal">
      <formula>"NotPaid"</formula>
    </cfRule>
    <cfRule type="cellIs" dxfId="3" priority="8902" operator="equal">
      <formula>"NotPaid"</formula>
    </cfRule>
    <cfRule type="cellIs" dxfId="3" priority="8901" operator="equal">
      <formula>"NotPaid"</formula>
    </cfRule>
    <cfRule type="cellIs" dxfId="3" priority="8900" operator="equal">
      <formula>"NotPaid"</formula>
    </cfRule>
  </conditionalFormatting>
  <conditionalFormatting sqref="K16:N16">
    <cfRule type="cellIs" dxfId="3" priority="8928" operator="equal">
      <formula>"NotPaid"</formula>
    </cfRule>
    <cfRule type="cellIs" dxfId="3" priority="8906" operator="equal">
      <formula>"NotPaid"</formula>
    </cfRule>
  </conditionalFormatting>
  <conditionalFormatting sqref="O16">
    <cfRule type="cellIs" dxfId="3" priority="8929" operator="equal">
      <formula>"NotPaid"</formula>
    </cfRule>
    <cfRule type="cellIs" dxfId="3" priority="8907" operator="equal">
      <formula>"NotPaid"</formula>
    </cfRule>
  </conditionalFormatting>
  <conditionalFormatting sqref="Q17:R17">
    <cfRule type="cellIs" dxfId="3" priority="161" operator="equal">
      <formula>"NotPaid"</formula>
    </cfRule>
  </conditionalFormatting>
  <conditionalFormatting sqref="S17:AB17">
    <cfRule type="cellIs" dxfId="3" priority="162" operator="equal">
      <formula>"NotPaid"</formula>
    </cfRule>
  </conditionalFormatting>
  <conditionalFormatting sqref="AK17:AL17">
    <cfRule type="expression" dxfId="7" priority="4054" stopIfTrue="1">
      <formula>OtherSubjects!AK55="not paid"</formula>
    </cfRule>
    <cfRule type="expression" dxfId="7" priority="32033" stopIfTrue="1">
      <formula>Physics!AK74="not paid"</formula>
    </cfRule>
  </conditionalFormatting>
  <conditionalFormatting sqref="AM17">
    <cfRule type="expression" dxfId="7" priority="35816" stopIfTrue="1">
      <formula>Maths!AM27="not paid"</formula>
    </cfRule>
  </conditionalFormatting>
  <conditionalFormatting sqref="AN17">
    <cfRule type="expression" dxfId="5" priority="4037" stopIfTrue="1">
      <formula>AN17="NotPaid"</formula>
    </cfRule>
  </conditionalFormatting>
  <conditionalFormatting sqref="AO17:AQ17">
    <cfRule type="expression" dxfId="7" priority="4056" stopIfTrue="1">
      <formula>Maths!AO34="not paid"</formula>
    </cfRule>
  </conditionalFormatting>
  <conditionalFormatting sqref="P18">
    <cfRule type="expression" dxfId="0" priority="327" stopIfTrue="1">
      <formula>COUNTIF(P:P,P18)&gt;1</formula>
    </cfRule>
  </conditionalFormatting>
  <conditionalFormatting sqref="R18:AC18">
    <cfRule type="cellIs" dxfId="3" priority="328" operator="equal">
      <formula>"NotPaid"</formula>
    </cfRule>
  </conditionalFormatting>
  <conditionalFormatting sqref="AD18">
    <cfRule type="cellIs" dxfId="3" priority="2989" operator="equal">
      <formula>"NotPaid"</formula>
    </cfRule>
    <cfRule type="cellIs" dxfId="3" priority="2901" operator="equal">
      <formula>"NotPaid"</formula>
    </cfRule>
    <cfRule type="cellIs" dxfId="3" priority="2892" operator="equal">
      <formula>"NotPaid"</formula>
    </cfRule>
  </conditionalFormatting>
  <conditionalFormatting sqref="AE18">
    <cfRule type="expression" dxfId="5" priority="4058" stopIfTrue="1">
      <formula>AE18="NotPaid"</formula>
    </cfRule>
  </conditionalFormatting>
  <conditionalFormatting sqref="AF18:AQ18">
    <cfRule type="expression" dxfId="5" priority="4029" stopIfTrue="1">
      <formula>AF18="not paid"</formula>
    </cfRule>
  </conditionalFormatting>
  <conditionalFormatting sqref="H19:O19">
    <cfRule type="cellIs" dxfId="3" priority="11199" operator="equal">
      <formula>"NotPaid"</formula>
    </cfRule>
  </conditionalFormatting>
  <conditionalFormatting sqref="R19:AC19">
    <cfRule type="cellIs" dxfId="3" priority="956" operator="equal">
      <formula>"NotPaid"</formula>
    </cfRule>
  </conditionalFormatting>
  <conditionalFormatting sqref="AD19">
    <cfRule type="cellIs" dxfId="3" priority="2378" operator="equal">
      <formula>"NotPaid"</formula>
    </cfRule>
    <cfRule type="cellIs" dxfId="3" priority="2377" operator="equal">
      <formula>"NotPaid"</formula>
    </cfRule>
    <cfRule type="cellIs" dxfId="3" priority="2376" operator="equal">
      <formula>"NotPaid"</formula>
    </cfRule>
  </conditionalFormatting>
  <conditionalFormatting sqref="H20:O20">
    <cfRule type="cellIs" dxfId="3" priority="13196" operator="equal">
      <formula>"NotPaid"</formula>
    </cfRule>
  </conditionalFormatting>
  <conditionalFormatting sqref="H20:N20">
    <cfRule type="cellIs" dxfId="3" priority="11080" operator="equal">
      <formula>"NotPaid"</formula>
    </cfRule>
  </conditionalFormatting>
  <conditionalFormatting sqref="Q20:R20">
    <cfRule type="cellIs" dxfId="3" priority="1262" operator="equal">
      <formula>"NotPaid"</formula>
    </cfRule>
    <cfRule type="cellIs" dxfId="3" priority="1258" operator="equal">
      <formula>"NotPaid"</formula>
    </cfRule>
    <cfRule type="cellIs" dxfId="3" priority="1233" operator="equal">
      <formula>"NotPaid"</formula>
    </cfRule>
    <cfRule type="cellIs" dxfId="3" priority="1227" operator="equal">
      <formula>"NotPaid"</formula>
    </cfRule>
  </conditionalFormatting>
  <conditionalFormatting sqref="S20:U20">
    <cfRule type="cellIs" dxfId="3" priority="1575" operator="equal">
      <formula>"NotPaid"</formula>
    </cfRule>
    <cfRule type="cellIs" dxfId="3" priority="1571" operator="equal">
      <formula>"NotPaid"</formula>
    </cfRule>
    <cfRule type="cellIs" dxfId="3" priority="1546" operator="equal">
      <formula>"NotPaid"</formula>
    </cfRule>
    <cfRule type="cellIs" dxfId="3" priority="1540" operator="equal">
      <formula>"NotPaid"</formula>
    </cfRule>
  </conditionalFormatting>
  <conditionalFormatting sqref="V20:X20">
    <cfRule type="cellIs" dxfId="3" priority="1888" operator="equal">
      <formula>"NotPaid"</formula>
    </cfRule>
    <cfRule type="cellIs" dxfId="3" priority="1884" operator="equal">
      <formula>"NotPaid"</formula>
    </cfRule>
    <cfRule type="cellIs" dxfId="3" priority="1859" operator="equal">
      <formula>"NotPaid"</formula>
    </cfRule>
    <cfRule type="cellIs" dxfId="3" priority="1853" operator="equal">
      <formula>"NotPaid"</formula>
    </cfRule>
  </conditionalFormatting>
  <conditionalFormatting sqref="Y20:AA20">
    <cfRule type="cellIs" dxfId="3" priority="2201" operator="equal">
      <formula>"NotPaid"</formula>
    </cfRule>
    <cfRule type="cellIs" dxfId="3" priority="2197" operator="equal">
      <formula>"NotPaid"</formula>
    </cfRule>
    <cfRule type="cellIs" dxfId="3" priority="2172" operator="equal">
      <formula>"NotPaid"</formula>
    </cfRule>
    <cfRule type="cellIs" dxfId="3" priority="2166" operator="equal">
      <formula>"NotPaid"</formula>
    </cfRule>
  </conditionalFormatting>
  <conditionalFormatting sqref="AK20">
    <cfRule type="expression" dxfId="5" priority="3967" stopIfTrue="1">
      <formula>AK20="not paid"</formula>
    </cfRule>
  </conditionalFormatting>
  <conditionalFormatting sqref="D21:O21">
    <cfRule type="cellIs" dxfId="3" priority="11840" operator="equal">
      <formula>"NotPaid"</formula>
    </cfRule>
    <cfRule type="cellIs" dxfId="3" priority="11813" operator="equal">
      <formula>"NotPaid"</formula>
    </cfRule>
    <cfRule type="cellIs" dxfId="3" priority="11663" operator="equal">
      <formula>"NotPaid"</formula>
    </cfRule>
    <cfRule type="cellIs" dxfId="3" priority="11636" operator="equal">
      <formula>"NotPaid"</formula>
    </cfRule>
    <cfRule type="cellIs" dxfId="3" priority="11350" operator="equal">
      <formula>"NotPaid"</formula>
    </cfRule>
    <cfRule type="cellIs" dxfId="3" priority="11323" operator="equal">
      <formula>"NotPaid"</formula>
    </cfRule>
    <cfRule type="cellIs" dxfId="3" priority="9826" operator="equal">
      <formula>"NotPaid"</formula>
    </cfRule>
    <cfRule type="cellIs" dxfId="3" priority="9799" operator="equal">
      <formula>"NotPaid"</formula>
    </cfRule>
  </conditionalFormatting>
  <conditionalFormatting sqref="D21:E21">
    <cfRule type="cellIs" dxfId="3" priority="11825" operator="equal">
      <formula>"NotPaid"</formula>
    </cfRule>
    <cfRule type="cellIs" dxfId="3" priority="11824" operator="equal">
      <formula>"NotPaid"</formula>
    </cfRule>
    <cfRule type="cellIs" dxfId="3" priority="11823" operator="equal">
      <formula>"NotPaid"</formula>
    </cfRule>
    <cfRule type="cellIs" dxfId="3" priority="11648" operator="equal">
      <formula>"NotPaid"</formula>
    </cfRule>
    <cfRule type="cellIs" dxfId="3" priority="11647" operator="equal">
      <formula>"NotPaid"</formula>
    </cfRule>
    <cfRule type="cellIs" dxfId="3" priority="11646" operator="equal">
      <formula>"NotPaid"</formula>
    </cfRule>
    <cfRule type="cellIs" dxfId="3" priority="11335" operator="equal">
      <formula>"NotPaid"</formula>
    </cfRule>
    <cfRule type="cellIs" dxfId="3" priority="11334" operator="equal">
      <formula>"NotPaid"</formula>
    </cfRule>
    <cfRule type="cellIs" dxfId="3" priority="11333" operator="equal">
      <formula>"NotPaid"</formula>
    </cfRule>
    <cfRule type="cellIs" dxfId="3" priority="9811" operator="equal">
      <formula>"NotPaid"</formula>
    </cfRule>
    <cfRule type="cellIs" dxfId="3" priority="9810" operator="equal">
      <formula>"NotPaid"</formula>
    </cfRule>
    <cfRule type="cellIs" dxfId="3" priority="9809" operator="equal">
      <formula>"NotPaid"</formula>
    </cfRule>
  </conditionalFormatting>
  <conditionalFormatting sqref="D21">
    <cfRule type="cellIs" dxfId="3" priority="9062" operator="equal">
      <formula>"NotPaid"</formula>
    </cfRule>
    <cfRule type="cellIs" dxfId="3" priority="9061" operator="equal">
      <formula>"NotPaid"</formula>
    </cfRule>
    <cfRule type="cellIs" dxfId="3" priority="9060" operator="equal">
      <formula>"NotPaid"</formula>
    </cfRule>
  </conditionalFormatting>
  <conditionalFormatting sqref="E21">
    <cfRule type="cellIs" dxfId="3" priority="9070" operator="equal">
      <formula>"NotPaid"</formula>
    </cfRule>
    <cfRule type="cellIs" dxfId="3" priority="9069" operator="equal">
      <formula>"NotPaid"</formula>
    </cfRule>
    <cfRule type="cellIs" dxfId="3" priority="9068" operator="equal">
      <formula>"NotPaid"</formula>
    </cfRule>
  </conditionalFormatting>
  <conditionalFormatting sqref="F21:G21">
    <cfRule type="cellIs" dxfId="3" priority="11833" operator="equal">
      <formula>"NotPaid"</formula>
    </cfRule>
    <cfRule type="expression" dxfId="0" priority="11814" stopIfTrue="1">
      <formula>F21="Not Paid"</formula>
    </cfRule>
    <cfRule type="cellIs" dxfId="3" priority="11656" operator="equal">
      <formula>"NotPaid"</formula>
    </cfRule>
    <cfRule type="expression" dxfId="0" priority="11637" stopIfTrue="1">
      <formula>F21="Not Paid"</formula>
    </cfRule>
    <cfRule type="cellIs" dxfId="3" priority="11343" operator="equal">
      <formula>"NotPaid"</formula>
    </cfRule>
    <cfRule type="expression" dxfId="0" priority="11324" stopIfTrue="1">
      <formula>F21="Not Paid"</formula>
    </cfRule>
    <cfRule type="cellIs" dxfId="3" priority="9819" operator="equal">
      <formula>"NotPaid"</formula>
    </cfRule>
    <cfRule type="expression" dxfId="0" priority="9800" stopIfTrue="1">
      <formula>F21="Not Paid"</formula>
    </cfRule>
  </conditionalFormatting>
  <conditionalFormatting sqref="F21:N21">
    <cfRule type="cellIs" dxfId="3" priority="11828" operator="equal">
      <formula>"NotPaid"</formula>
    </cfRule>
    <cfRule type="cellIs" dxfId="3" priority="11651" operator="equal">
      <formula>"NotPaid"</formula>
    </cfRule>
    <cfRule type="cellIs" dxfId="3" priority="11338" operator="equal">
      <formula>"NotPaid"</formula>
    </cfRule>
    <cfRule type="cellIs" dxfId="3" priority="9814" operator="equal">
      <formula>"NotPaid"</formula>
    </cfRule>
  </conditionalFormatting>
  <conditionalFormatting sqref="F21">
    <cfRule type="cellIs" dxfId="3" priority="11827" operator="equal">
      <formula>"NotPaid"</formula>
    </cfRule>
    <cfRule type="cellIs" dxfId="3" priority="11821" operator="equal">
      <formula>"NotPaid"</formula>
    </cfRule>
    <cfRule type="cellIs" dxfId="3" priority="11820" operator="equal">
      <formula>"NotPaid"</formula>
    </cfRule>
    <cfRule type="cellIs" dxfId="3" priority="11819" operator="equal">
      <formula>"NotPaid"</formula>
    </cfRule>
    <cfRule type="cellIs" dxfId="3" priority="11650" operator="equal">
      <formula>"NotPaid"</formula>
    </cfRule>
    <cfRule type="cellIs" dxfId="3" priority="11644" operator="equal">
      <formula>"NotPaid"</formula>
    </cfRule>
    <cfRule type="cellIs" dxfId="3" priority="11643" operator="equal">
      <formula>"NotPaid"</formula>
    </cfRule>
    <cfRule type="cellIs" dxfId="3" priority="11642" operator="equal">
      <formula>"NotPaid"</formula>
    </cfRule>
    <cfRule type="cellIs" dxfId="3" priority="11337" operator="equal">
      <formula>"NotPaid"</formula>
    </cfRule>
    <cfRule type="cellIs" dxfId="3" priority="11331" operator="equal">
      <formula>"NotPaid"</formula>
    </cfRule>
    <cfRule type="cellIs" dxfId="3" priority="11330" operator="equal">
      <formula>"NotPaid"</formula>
    </cfRule>
    <cfRule type="cellIs" dxfId="3" priority="11329" operator="equal">
      <formula>"NotPaid"</formula>
    </cfRule>
    <cfRule type="cellIs" dxfId="3" priority="9813" operator="equal">
      <formula>"NotPaid"</formula>
    </cfRule>
    <cfRule type="cellIs" dxfId="3" priority="9807" operator="equal">
      <formula>"NotPaid"</formula>
    </cfRule>
    <cfRule type="cellIs" dxfId="3" priority="9806" operator="equal">
      <formula>"NotPaid"</formula>
    </cfRule>
    <cfRule type="cellIs" dxfId="3" priority="9805" operator="equal">
      <formula>"NotPaid"</formula>
    </cfRule>
    <cfRule type="cellIs" dxfId="3" priority="9066" operator="equal">
      <formula>"NotPaid"</formula>
    </cfRule>
    <cfRule type="cellIs" dxfId="3" priority="9065" operator="equal">
      <formula>"NotPaid"</formula>
    </cfRule>
    <cfRule type="cellIs" dxfId="3" priority="9064" operator="equal">
      <formula>"NotPaid"</formula>
    </cfRule>
  </conditionalFormatting>
  <conditionalFormatting sqref="G21:N21">
    <cfRule type="cellIs" dxfId="3" priority="11818" operator="equal">
      <formula>"NotPaid"</formula>
    </cfRule>
    <cfRule type="cellIs" dxfId="3" priority="11817" operator="equal">
      <formula>"NotPaid"</formula>
    </cfRule>
    <cfRule type="cellIs" dxfId="3" priority="11816" operator="equal">
      <formula>"NotPaid"</formula>
    </cfRule>
    <cfRule type="cellIs" dxfId="3" priority="11641" operator="equal">
      <formula>"NotPaid"</formula>
    </cfRule>
    <cfRule type="cellIs" dxfId="3" priority="11640" operator="equal">
      <formula>"NotPaid"</formula>
    </cfRule>
    <cfRule type="cellIs" dxfId="3" priority="11639" operator="equal">
      <formula>"NotPaid"</formula>
    </cfRule>
    <cfRule type="cellIs" dxfId="3" priority="11328" operator="equal">
      <formula>"NotPaid"</formula>
    </cfRule>
    <cfRule type="cellIs" dxfId="3" priority="11327" operator="equal">
      <formula>"NotPaid"</formula>
    </cfRule>
    <cfRule type="cellIs" dxfId="3" priority="11326" operator="equal">
      <formula>"NotPaid"</formula>
    </cfRule>
    <cfRule type="cellIs" dxfId="3" priority="9804" operator="equal">
      <formula>"NotPaid"</formula>
    </cfRule>
    <cfRule type="cellIs" dxfId="3" priority="9803" operator="equal">
      <formula>"NotPaid"</formula>
    </cfRule>
    <cfRule type="cellIs" dxfId="3" priority="9802" operator="equal">
      <formula>"NotPaid"</formula>
    </cfRule>
  </conditionalFormatting>
  <conditionalFormatting sqref="G21">
    <cfRule type="cellIs" dxfId="3" priority="9067" operator="equal">
      <formula>"NotPaid"</formula>
    </cfRule>
  </conditionalFormatting>
  <conditionalFormatting sqref="H21:O21">
    <cfRule type="cellIs" dxfId="3" priority="13303" operator="equal">
      <formula>"NotPaid"</formula>
    </cfRule>
    <cfRule type="cellIs" dxfId="3" priority="13088" operator="equal">
      <formula>"NotPaid"</formula>
    </cfRule>
    <cfRule type="cellIs" dxfId="3" priority="13087" operator="equal">
      <formula>"NotPaid"</formula>
    </cfRule>
    <cfRule type="cellIs" dxfId="3" priority="12546" operator="equal">
      <formula>"NotPaid"</formula>
    </cfRule>
    <cfRule type="cellIs" dxfId="3" priority="12850" operator="equal">
      <formula>"NotPaid"</formula>
    </cfRule>
    <cfRule type="cellIs" dxfId="3" priority="12849" operator="equal">
      <formula>"NotPaid"</formula>
    </cfRule>
    <cfRule type="cellIs" dxfId="3" priority="11834" operator="equal">
      <formula>"NotPaid"</formula>
    </cfRule>
    <cfRule type="cellIs" dxfId="3" priority="11657" operator="equal">
      <formula>"NotPaid"</formula>
    </cfRule>
    <cfRule type="cellIs" dxfId="3" priority="11344" operator="equal">
      <formula>"NotPaid"</formula>
    </cfRule>
    <cfRule type="cellIs" dxfId="3" priority="11229" operator="equal">
      <formula>"NotPaid"</formula>
    </cfRule>
    <cfRule type="cellIs" dxfId="3" priority="10637" operator="equal">
      <formula>"NotPaid"</formula>
    </cfRule>
    <cfRule type="cellIs" dxfId="3" priority="10636" operator="equal">
      <formula>"NotPaid"</formula>
    </cfRule>
    <cfRule type="cellIs" dxfId="3" priority="10635" operator="equal">
      <formula>"NotPaid"</formula>
    </cfRule>
    <cfRule type="cellIs" dxfId="3" priority="9820" operator="equal">
      <formula>"NotPaid"</formula>
    </cfRule>
  </conditionalFormatting>
  <conditionalFormatting sqref="H21:N21">
    <cfRule type="cellIs" dxfId="3" priority="13280" operator="equal">
      <formula>"NotPaid"</formula>
    </cfRule>
    <cfRule type="cellIs" dxfId="3" priority="13006" operator="equal">
      <formula>"NotPaid"</formula>
    </cfRule>
    <cfRule type="cellIs" dxfId="3" priority="13005" operator="equal">
      <formula>"NotPaid"</formula>
    </cfRule>
    <cfRule type="cellIs" dxfId="3" priority="12915" operator="equal">
      <formula>"NotPaid"</formula>
    </cfRule>
    <cfRule type="cellIs" dxfId="3" priority="12318" operator="equal">
      <formula>"NotPaid"</formula>
    </cfRule>
    <cfRule type="cellIs" dxfId="3" priority="12317" operator="equal">
      <formula>"NotPaid"</formula>
    </cfRule>
    <cfRule type="cellIs" dxfId="3" priority="12763" operator="equal">
      <formula>"NotPaid"</formula>
    </cfRule>
    <cfRule type="cellIs" dxfId="3" priority="12762" operator="equal">
      <formula>"NotPaid"</formula>
    </cfRule>
    <cfRule type="cellIs" dxfId="3" priority="12679" operator="equal">
      <formula>"NotPaid"</formula>
    </cfRule>
    <cfRule type="cellIs" dxfId="3" priority="12600" operator="equal">
      <formula>"NotPaid"</formula>
    </cfRule>
    <cfRule type="cellIs" dxfId="3" priority="12599" operator="equal">
      <formula>"NotPaid"</formula>
    </cfRule>
    <cfRule type="cellIs" dxfId="3" priority="12598" operator="equal">
      <formula>"NotPaid"</formula>
    </cfRule>
    <cfRule type="cellIs" dxfId="3" priority="12595" operator="equal">
      <formula>"NotPaid"</formula>
    </cfRule>
    <cfRule type="cellIs" dxfId="3" priority="12508" operator="equal">
      <formula>"NotPaid"</formula>
    </cfRule>
    <cfRule type="cellIs" dxfId="3" priority="12507" operator="equal">
      <formula>"NotPaid"</formula>
    </cfRule>
    <cfRule type="cellIs" dxfId="3" priority="12445" operator="equal">
      <formula>"NotPaid"</formula>
    </cfRule>
    <cfRule type="cellIs" dxfId="3" priority="12444" operator="equal">
      <formula>"NotPaid"</formula>
    </cfRule>
    <cfRule type="cellIs" dxfId="3" priority="12373" operator="equal">
      <formula>"NotPaid"</formula>
    </cfRule>
    <cfRule type="cellIs" dxfId="3" priority="12245" operator="equal">
      <formula>"NotPaid"</formula>
    </cfRule>
    <cfRule type="cellIs" dxfId="3" priority="12179" operator="equal">
      <formula>"NotPaid"</formula>
    </cfRule>
    <cfRule type="cellIs" dxfId="3" priority="12111" operator="equal">
      <formula>"NotPaid"</formula>
    </cfRule>
    <cfRule type="cellIs" dxfId="3" priority="12049" operator="equal">
      <formula>"NotPaid"</formula>
    </cfRule>
    <cfRule type="cellIs" dxfId="3" priority="11976" operator="equal">
      <formula>"NotPaid"</formula>
    </cfRule>
    <cfRule type="cellIs" dxfId="3" priority="11974" operator="equal">
      <formula>"NotPaid"</formula>
    </cfRule>
    <cfRule type="cellIs" dxfId="3" priority="11911" operator="equal">
      <formula>"NotPaid"</formula>
    </cfRule>
    <cfRule type="cellIs" dxfId="3" priority="11793" operator="equal">
      <formula>"NotPaid"</formula>
    </cfRule>
    <cfRule type="cellIs" dxfId="3" priority="11791" operator="equal">
      <formula>"NotPaid"</formula>
    </cfRule>
    <cfRule type="cellIs" dxfId="3" priority="11734" operator="equal">
      <formula>"NotPaid"</formula>
    </cfRule>
    <cfRule type="cellIs" dxfId="3" priority="11626" operator="equal">
      <formula>"NotPaid"</formula>
    </cfRule>
    <cfRule type="cellIs" dxfId="3" priority="11569" operator="equal">
      <formula>"NotPaid"</formula>
    </cfRule>
    <cfRule type="cellIs" dxfId="3" priority="11455" operator="equal">
      <formula>"NotPaid"</formula>
    </cfRule>
    <cfRule type="cellIs" dxfId="3" priority="11313" operator="equal">
      <formula>"NotPaid"</formula>
    </cfRule>
    <cfRule type="cellIs" dxfId="3" priority="11268" operator="equal">
      <formula>"NotPaid"</formula>
    </cfRule>
    <cfRule type="cellIs" dxfId="3" priority="11147" operator="equal">
      <formula>"NotPaid"</formula>
    </cfRule>
    <cfRule type="cellIs" dxfId="3" priority="11146" operator="equal">
      <formula>"NotPaid"</formula>
    </cfRule>
    <cfRule type="cellIs" dxfId="3" priority="11070" operator="equal">
      <formula>"NotPaid"</formula>
    </cfRule>
    <cfRule type="cellIs" dxfId="3" priority="11069" operator="equal">
      <formula>"NotPaid"</formula>
    </cfRule>
    <cfRule type="cellIs" dxfId="3" priority="10986" operator="equal">
      <formula>"NotPaid"</formula>
    </cfRule>
    <cfRule type="cellIs" dxfId="3" priority="10924" operator="equal">
      <formula>"NotPaid"</formula>
    </cfRule>
    <cfRule type="cellIs" dxfId="3" priority="10923" operator="equal">
      <formula>"NotPaid"</formula>
    </cfRule>
    <cfRule type="cellIs" dxfId="3" priority="10839" operator="equal">
      <formula>"NotPaid"</formula>
    </cfRule>
    <cfRule type="cellIs" dxfId="3" priority="10764" operator="equal">
      <formula>"NotPaid"</formula>
    </cfRule>
    <cfRule type="cellIs" dxfId="3" priority="10687" operator="equal">
      <formula>"NotPaid"</formula>
    </cfRule>
    <cfRule type="cellIs" dxfId="3" priority="10598" operator="equal">
      <formula>"NotPaid"</formula>
    </cfRule>
    <cfRule type="cellIs" dxfId="3" priority="10597" operator="equal">
      <formula>"NotPaid"</formula>
    </cfRule>
    <cfRule type="cellIs" dxfId="3" priority="10533" operator="equal">
      <formula>"NotPaid"</formula>
    </cfRule>
    <cfRule type="cellIs" dxfId="3" priority="10532" operator="equal">
      <formula>"NotPaid"</formula>
    </cfRule>
    <cfRule type="cellIs" dxfId="3" priority="10463" operator="equal">
      <formula>"NotPaid"</formula>
    </cfRule>
    <cfRule type="cellIs" dxfId="3" priority="10408" operator="equal">
      <formula>"NotPaid"</formula>
    </cfRule>
    <cfRule type="cellIs" dxfId="3" priority="10407" operator="equal">
      <formula>"NotPaid"</formula>
    </cfRule>
    <cfRule type="cellIs" dxfId="3" priority="10336" operator="equal">
      <formula>"NotPaid"</formula>
    </cfRule>
    <cfRule type="cellIs" dxfId="3" priority="10269" operator="equal">
      <formula>"NotPaid"</formula>
    </cfRule>
    <cfRule type="cellIs" dxfId="3" priority="10141" operator="equal">
      <formula>"NotPaid"</formula>
    </cfRule>
    <cfRule type="cellIs" dxfId="3" priority="9957" operator="equal">
      <formula>"NotPaid"</formula>
    </cfRule>
    <cfRule type="cellIs" dxfId="3" priority="9787" operator="equal">
      <formula>"NotPaid"</formula>
    </cfRule>
    <cfRule type="cellIs" dxfId="3" priority="9736" operator="equal">
      <formula>"NotPaid"</formula>
    </cfRule>
    <cfRule type="cellIs" dxfId="3" priority="9678" operator="equal">
      <formula>"NotPaid"</formula>
    </cfRule>
    <cfRule type="cellIs" dxfId="3" priority="9677" operator="equal">
      <formula>"NotPaid"</formula>
    </cfRule>
    <cfRule type="cellIs" dxfId="3" priority="9676" operator="equal">
      <formula>"NotPaid"</formula>
    </cfRule>
    <cfRule type="cellIs" dxfId="3" priority="9565" operator="equal">
      <formula>"NotPaid"</formula>
    </cfRule>
    <cfRule type="cellIs" dxfId="3" priority="9470" operator="equal">
      <formula>"NotPaid"</formula>
    </cfRule>
    <cfRule type="cellIs" dxfId="3" priority="9423" operator="equal">
      <formula>"NotPaid"</formula>
    </cfRule>
    <cfRule type="cellIs" dxfId="3" priority="9378" operator="equal">
      <formula>"NotPaid"</formula>
    </cfRule>
    <cfRule type="cellIs" dxfId="3" priority="9063" operator="equal">
      <formula>"NotPaid"</formula>
    </cfRule>
  </conditionalFormatting>
  <conditionalFormatting sqref="O21">
    <cfRule type="cellIs" dxfId="3" priority="13281" operator="equal">
      <formula>"NotPaid"</formula>
    </cfRule>
    <cfRule type="cellIs" dxfId="3" priority="13080" operator="equal">
      <formula>"NotPaid"</formula>
    </cfRule>
    <cfRule type="cellIs" dxfId="3" priority="13000" operator="equal">
      <formula>"NotPaid"</formula>
    </cfRule>
    <cfRule type="cellIs" dxfId="3" priority="12916" operator="equal">
      <formula>"NotPaid"</formula>
    </cfRule>
    <cfRule type="cellIs" dxfId="3" priority="12842" operator="equal">
      <formula>"NotPaid"</formula>
    </cfRule>
    <cfRule type="cellIs" dxfId="3" priority="12761" operator="equal">
      <formula>"NotPaid"</formula>
    </cfRule>
    <cfRule type="cellIs" dxfId="3" priority="12680" operator="equal">
      <formula>"NotPaid"</formula>
    </cfRule>
    <cfRule type="cellIs" dxfId="3" priority="12601" operator="equal">
      <formula>"NotPaid"</formula>
    </cfRule>
    <cfRule type="cellIs" dxfId="3" priority="12594" operator="equal">
      <formula>"NotPaid"</formula>
    </cfRule>
    <cfRule type="cellIs" dxfId="3" priority="12370" operator="equal">
      <formula>"NotPaid"</formula>
    </cfRule>
    <cfRule type="cellIs" dxfId="3" priority="12246" operator="equal">
      <formula>"NotPaid"</formula>
    </cfRule>
    <cfRule type="cellIs" dxfId="3" priority="12176" operator="equal">
      <formula>"NotPaid"</formula>
    </cfRule>
    <cfRule type="cellIs" dxfId="3" priority="12110" operator="equal">
      <formula>"NotPaid"</formula>
    </cfRule>
    <cfRule type="cellIs" dxfId="3" priority="12046" operator="equal">
      <formula>"NotPaid"</formula>
    </cfRule>
    <cfRule type="cellIs" dxfId="3" priority="11975" operator="equal">
      <formula>"NotPaid"</formula>
    </cfRule>
    <cfRule type="cellIs" dxfId="3" priority="11973" operator="equal">
      <formula>"NotPaid"</formula>
    </cfRule>
    <cfRule type="cellIs" dxfId="3" priority="11910" operator="equal">
      <formula>"NotPaid"</formula>
    </cfRule>
    <cfRule type="cellIs" dxfId="3" priority="11822" operator="equal">
      <formula>"NotPaid"</formula>
    </cfRule>
    <cfRule type="cellIs" dxfId="3" priority="11792" operator="equal">
      <formula>"NotPaid"</formula>
    </cfRule>
    <cfRule type="cellIs" dxfId="3" priority="11790" operator="equal">
      <formula>"NotPaid"</formula>
    </cfRule>
    <cfRule type="cellIs" dxfId="3" priority="11733" operator="equal">
      <formula>"NotPaid"</formula>
    </cfRule>
    <cfRule type="cellIs" dxfId="3" priority="11645" operator="equal">
      <formula>"NotPaid"</formula>
    </cfRule>
    <cfRule type="cellIs" dxfId="3" priority="11625" operator="equal">
      <formula>"NotPaid"</formula>
    </cfRule>
    <cfRule type="cellIs" dxfId="3" priority="11570" operator="equal">
      <formula>"NotPaid"</formula>
    </cfRule>
    <cfRule type="cellIs" dxfId="3" priority="11454" operator="equal">
      <formula>"NotPaid"</formula>
    </cfRule>
    <cfRule type="cellIs" dxfId="3" priority="11332" operator="equal">
      <formula>"NotPaid"</formula>
    </cfRule>
    <cfRule type="cellIs" dxfId="3" priority="11312" operator="equal">
      <formula>"NotPaid"</formula>
    </cfRule>
    <cfRule type="cellIs" dxfId="3" priority="11267" operator="equal">
      <formula>"NotPaid"</formula>
    </cfRule>
    <cfRule type="cellIs" dxfId="3" priority="10982" operator="equal">
      <formula>"NotPaid"</formula>
    </cfRule>
    <cfRule type="cellIs" dxfId="3" priority="10840" operator="equal">
      <formula>"NotPaid"</formula>
    </cfRule>
    <cfRule type="cellIs" dxfId="3" priority="10760" operator="equal">
      <formula>"NotPaid"</formula>
    </cfRule>
    <cfRule type="cellIs" dxfId="3" priority="10686" operator="equal">
      <formula>"NotPaid"</formula>
    </cfRule>
    <cfRule type="cellIs" dxfId="3" priority="10531" operator="equal">
      <formula>"NotPaid"</formula>
    </cfRule>
    <cfRule type="cellIs" dxfId="3" priority="10464" operator="equal">
      <formula>"NotPaid"</formula>
    </cfRule>
    <cfRule type="cellIs" dxfId="3" priority="10332" operator="equal">
      <formula>"NotPaid"</formula>
    </cfRule>
    <cfRule type="cellIs" dxfId="3" priority="10270" operator="equal">
      <formula>"NotPaid"</formula>
    </cfRule>
    <cfRule type="cellIs" dxfId="3" priority="10142" operator="equal">
      <formula>"NotPaid"</formula>
    </cfRule>
    <cfRule type="cellIs" dxfId="3" priority="9956" operator="equal">
      <formula>"NotPaid"</formula>
    </cfRule>
    <cfRule type="cellIs" dxfId="3" priority="9808" operator="equal">
      <formula>"NotPaid"</formula>
    </cfRule>
    <cfRule type="cellIs" dxfId="3" priority="9786" operator="equal">
      <formula>"NotPaid"</formula>
    </cfRule>
    <cfRule type="cellIs" dxfId="3" priority="9735" operator="equal">
      <formula>"NotPaid"</formula>
    </cfRule>
    <cfRule type="cellIs" dxfId="3" priority="9679" operator="equal">
      <formula>"NotPaid"</formula>
    </cfRule>
    <cfRule type="cellIs" dxfId="3" priority="9564" operator="equal">
      <formula>"NotPaid"</formula>
    </cfRule>
    <cfRule type="cellIs" dxfId="3" priority="9469" operator="equal">
      <formula>"NotPaid"</formula>
    </cfRule>
    <cfRule type="cellIs" dxfId="3" priority="9422" operator="equal">
      <formula>"NotPaid"</formula>
    </cfRule>
    <cfRule type="cellIs" dxfId="3" priority="9377" operator="equal">
      <formula>"NotPaid"</formula>
    </cfRule>
    <cfRule type="cellIs" dxfId="3" priority="9059" operator="equal">
      <formula>"NotPaid"</formula>
    </cfRule>
  </conditionalFormatting>
  <conditionalFormatting sqref="AE21">
    <cfRule type="expression" dxfId="5" priority="3969" stopIfTrue="1">
      <formula>AE21="NotPaid"</formula>
    </cfRule>
  </conditionalFormatting>
  <conditionalFormatting sqref="AF21:AQ21">
    <cfRule type="expression" dxfId="5" priority="3978" stopIfTrue="1">
      <formula>AF21="NotPaid"</formula>
    </cfRule>
    <cfRule type="expression" dxfId="5" priority="3971" stopIfTrue="1">
      <formula>AF21="NotPaid"</formula>
    </cfRule>
  </conditionalFormatting>
  <conditionalFormatting sqref="AN21">
    <cfRule type="expression" dxfId="5" priority="3972" stopIfTrue="1">
      <formula>AN21="NotPaid"</formula>
    </cfRule>
  </conditionalFormatting>
  <conditionalFormatting sqref="D22:J22">
    <cfRule type="cellIs" dxfId="3" priority="8887" operator="equal">
      <formula>"NotPaid"</formula>
    </cfRule>
    <cfRule type="cellIs" dxfId="3" priority="8886" operator="equal">
      <formula>"NotPaid"</formula>
    </cfRule>
    <cfRule type="cellIs" dxfId="3" priority="8885" operator="equal">
      <formula>"NotPaid"</formula>
    </cfRule>
    <cfRule type="cellIs" dxfId="3" priority="8884" operator="equal">
      <formula>"NotPaid"</formula>
    </cfRule>
    <cfRule type="cellIs" dxfId="3" priority="8883" operator="equal">
      <formula>"NotPaid"</formula>
    </cfRule>
    <cfRule type="cellIs" dxfId="3" priority="8880" operator="equal">
      <formula>"NotPaid"</formula>
    </cfRule>
  </conditionalFormatting>
  <conditionalFormatting sqref="D22:O22">
    <cfRule type="cellIs" dxfId="3" priority="8392" operator="equal">
      <formula>"NotPaid"</formula>
    </cfRule>
    <cfRule type="cellIs" dxfId="3" priority="8342" operator="equal">
      <formula>"NotPaid"</formula>
    </cfRule>
    <cfRule type="cellIs" dxfId="3" priority="8319" operator="equal">
      <formula>"NotPaid"</formula>
    </cfRule>
    <cfRule type="cellIs" dxfId="3" priority="8311" operator="equal">
      <formula>"NotPaid"</formula>
    </cfRule>
    <cfRule type="cellIs" dxfId="3" priority="8288" operator="equal">
      <formula>"NotPaid"</formula>
    </cfRule>
    <cfRule type="cellIs" dxfId="3" priority="8280" operator="equal">
      <formula>"NotPaid"</formula>
    </cfRule>
    <cfRule type="cellIs" dxfId="3" priority="8257" operator="equal">
      <formula>"NotPaid"</formula>
    </cfRule>
    <cfRule type="cellIs" dxfId="3" priority="8216" operator="equal">
      <formula>"NotPaid"</formula>
    </cfRule>
    <cfRule type="cellIs" dxfId="3" priority="8193" operator="equal">
      <formula>"NotPaid"</formula>
    </cfRule>
    <cfRule type="cellIs" dxfId="3" priority="7748" operator="equal">
      <formula>"NotPaid"</formula>
    </cfRule>
  </conditionalFormatting>
  <conditionalFormatting sqref="D22:E22">
    <cfRule type="cellIs" dxfId="3" priority="8331" operator="equal">
      <formula>"NotPaid"</formula>
    </cfRule>
    <cfRule type="cellIs" dxfId="3" priority="8330" operator="equal">
      <formula>"NotPaid"</formula>
    </cfRule>
    <cfRule type="cellIs" dxfId="3" priority="8329" operator="equal">
      <formula>"NotPaid"</formula>
    </cfRule>
    <cfRule type="cellIs" dxfId="3" priority="8300" operator="equal">
      <formula>"NotPaid"</formula>
    </cfRule>
    <cfRule type="cellIs" dxfId="3" priority="8299" operator="equal">
      <formula>"NotPaid"</formula>
    </cfRule>
    <cfRule type="cellIs" dxfId="3" priority="8298" operator="equal">
      <formula>"NotPaid"</formula>
    </cfRule>
    <cfRule type="cellIs" dxfId="3" priority="8269" operator="equal">
      <formula>"NotPaid"</formula>
    </cfRule>
    <cfRule type="cellIs" dxfId="3" priority="8268" operator="equal">
      <formula>"NotPaid"</formula>
    </cfRule>
    <cfRule type="cellIs" dxfId="3" priority="8267" operator="equal">
      <formula>"NotPaid"</formula>
    </cfRule>
    <cfRule type="cellIs" dxfId="3" priority="8205" operator="equal">
      <formula>"NotPaid"</formula>
    </cfRule>
    <cfRule type="cellIs" dxfId="3" priority="8204" operator="equal">
      <formula>"NotPaid"</formula>
    </cfRule>
    <cfRule type="cellIs" dxfId="3" priority="8203" operator="equal">
      <formula>"NotPaid"</formula>
    </cfRule>
  </conditionalFormatting>
  <conditionalFormatting sqref="D22">
    <cfRule type="cellIs" dxfId="3" priority="8167" operator="equal">
      <formula>"NotPaid"</formula>
    </cfRule>
    <cfRule type="cellIs" dxfId="3" priority="8166" operator="equal">
      <formula>"NotPaid"</formula>
    </cfRule>
    <cfRule type="cellIs" dxfId="3" priority="8165" operator="equal">
      <formula>"NotPaid"</formula>
    </cfRule>
    <cfRule type="cellIs" dxfId="3" priority="7739" operator="equal">
      <formula>"NotPaid"</formula>
    </cfRule>
    <cfRule type="cellIs" dxfId="3" priority="7738" operator="equal">
      <formula>"NotPaid"</formula>
    </cfRule>
    <cfRule type="cellIs" dxfId="3" priority="7737" operator="equal">
      <formula>"NotPaid"</formula>
    </cfRule>
    <cfRule type="cellIs" dxfId="3" priority="7727" operator="equal">
      <formula>"NotPaid"</formula>
    </cfRule>
    <cfRule type="cellIs" dxfId="3" priority="7726" operator="equal">
      <formula>"NotPaid"</formula>
    </cfRule>
    <cfRule type="cellIs" dxfId="3" priority="7725" operator="equal">
      <formula>"NotPaid"</formula>
    </cfRule>
    <cfRule type="cellIs" dxfId="3" priority="7716" operator="equal">
      <formula>"NotPaid"</formula>
    </cfRule>
    <cfRule type="cellIs" dxfId="3" priority="7715" operator="equal">
      <formula>"NotPaid"</formula>
    </cfRule>
    <cfRule type="cellIs" dxfId="3" priority="7714" operator="equal">
      <formula>"NotPaid"</formula>
    </cfRule>
    <cfRule type="cellIs" dxfId="3" priority="7705" operator="equal">
      <formula>"NotPaid"</formula>
    </cfRule>
    <cfRule type="cellIs" dxfId="3" priority="7704" operator="equal">
      <formula>"NotPaid"</formula>
    </cfRule>
    <cfRule type="cellIs" dxfId="3" priority="7703" operator="equal">
      <formula>"NotPaid"</formula>
    </cfRule>
    <cfRule type="cellIs" dxfId="3" priority="7692" operator="equal">
      <formula>"NotPaid"</formula>
    </cfRule>
    <cfRule type="cellIs" dxfId="3" priority="7691" operator="equal">
      <formula>"NotPaid"</formula>
    </cfRule>
    <cfRule type="cellIs" dxfId="3" priority="7690" operator="equal">
      <formula>"NotPaid"</formula>
    </cfRule>
    <cfRule type="cellIs" dxfId="3" priority="7688" operator="equal">
      <formula>"NotPaid"</formula>
    </cfRule>
    <cfRule type="cellIs" dxfId="3" priority="7687" operator="equal">
      <formula>"NotPaid"</formula>
    </cfRule>
    <cfRule type="cellIs" dxfId="3" priority="7686" operator="equal">
      <formula>"NotPaid"</formula>
    </cfRule>
    <cfRule type="cellIs" dxfId="3" priority="7678" operator="equal">
      <formula>"NotPaid"</formula>
    </cfRule>
    <cfRule type="cellIs" dxfId="3" priority="7677" operator="equal">
      <formula>"NotPaid"</formula>
    </cfRule>
    <cfRule type="cellIs" dxfId="3" priority="7676" operator="equal">
      <formula>"NotPaid"</formula>
    </cfRule>
    <cfRule type="cellIs" dxfId="3" priority="7667" operator="equal">
      <formula>"NotPaid"</formula>
    </cfRule>
    <cfRule type="cellIs" dxfId="3" priority="7666" operator="equal">
      <formula>"NotPaid"</formula>
    </cfRule>
    <cfRule type="cellIs" dxfId="3" priority="7665" operator="equal">
      <formula>"NotPaid"</formula>
    </cfRule>
    <cfRule type="cellIs" dxfId="3" priority="7656" operator="equal">
      <formula>"NotPaid"</formula>
    </cfRule>
    <cfRule type="cellIs" dxfId="3" priority="7655" operator="equal">
      <formula>"NotPaid"</formula>
    </cfRule>
    <cfRule type="cellIs" dxfId="3" priority="7654" operator="equal">
      <formula>"NotPaid"</formula>
    </cfRule>
    <cfRule type="cellIs" dxfId="3" priority="7643" operator="equal">
      <formula>"NotPaid"</formula>
    </cfRule>
    <cfRule type="cellIs" dxfId="3" priority="7642" operator="equal">
      <formula>"NotPaid"</formula>
    </cfRule>
    <cfRule type="cellIs" dxfId="3" priority="7641" operator="equal">
      <formula>"NotPaid"</formula>
    </cfRule>
    <cfRule type="cellIs" dxfId="3" priority="7631" operator="equal">
      <formula>"NotPaid"</formula>
    </cfRule>
    <cfRule type="cellIs" dxfId="3" priority="7630" operator="equal">
      <formula>"NotPaid"</formula>
    </cfRule>
    <cfRule type="cellIs" dxfId="3" priority="7629" operator="equal">
      <formula>"NotPaid"</formula>
    </cfRule>
  </conditionalFormatting>
  <conditionalFormatting sqref="E22">
    <cfRule type="cellIs" dxfId="3" priority="8175" operator="equal">
      <formula>"NotPaid"</formula>
    </cfRule>
    <cfRule type="cellIs" dxfId="3" priority="8174" operator="equal">
      <formula>"NotPaid"</formula>
    </cfRule>
    <cfRule type="cellIs" dxfId="3" priority="8173" operator="equal">
      <formula>"NotPaid"</formula>
    </cfRule>
    <cfRule type="cellIs" dxfId="3" priority="7760" operator="equal">
      <formula>"NotPaid"</formula>
    </cfRule>
    <cfRule type="cellIs" dxfId="3" priority="7759" operator="equal">
      <formula>"NotPaid"</formula>
    </cfRule>
    <cfRule type="cellIs" dxfId="3" priority="7758" operator="equal">
      <formula>"NotPaid"</formula>
    </cfRule>
    <cfRule type="cellIs" dxfId="3" priority="7747" operator="equal">
      <formula>"NotPaid"</formula>
    </cfRule>
    <cfRule type="cellIs" dxfId="3" priority="7746" operator="equal">
      <formula>"NotPaid"</formula>
    </cfRule>
    <cfRule type="cellIs" dxfId="3" priority="7745" operator="equal">
      <formula>"NotPaid"</formula>
    </cfRule>
    <cfRule type="cellIs" dxfId="3" priority="7735" operator="equal">
      <formula>"NotPaid"</formula>
    </cfRule>
    <cfRule type="cellIs" dxfId="3" priority="7734" operator="equal">
      <formula>"NotPaid"</formula>
    </cfRule>
    <cfRule type="cellIs" dxfId="3" priority="7733" operator="equal">
      <formula>"NotPaid"</formula>
    </cfRule>
    <cfRule type="cellIs" dxfId="3" priority="7723" operator="equal">
      <formula>"NotPaid"</formula>
    </cfRule>
    <cfRule type="cellIs" dxfId="3" priority="7722" operator="equal">
      <formula>"NotPaid"</formula>
    </cfRule>
    <cfRule type="cellIs" dxfId="3" priority="7721" operator="equal">
      <formula>"NotPaid"</formula>
    </cfRule>
    <cfRule type="cellIs" dxfId="3" priority="7712" operator="equal">
      <formula>"NotPaid"</formula>
    </cfRule>
    <cfRule type="cellIs" dxfId="3" priority="7711" operator="equal">
      <formula>"NotPaid"</formula>
    </cfRule>
    <cfRule type="cellIs" dxfId="3" priority="7710" operator="equal">
      <formula>"NotPaid"</formula>
    </cfRule>
    <cfRule type="cellIs" dxfId="3" priority="7700" operator="equal">
      <formula>"NotPaid"</formula>
    </cfRule>
    <cfRule type="cellIs" dxfId="3" priority="7699" operator="equal">
      <formula>"NotPaid"</formula>
    </cfRule>
    <cfRule type="cellIs" dxfId="3" priority="7698" operator="equal">
      <formula>"NotPaid"</formula>
    </cfRule>
    <cfRule type="cellIs" dxfId="3" priority="7685" operator="equal">
      <formula>"NotPaid"</formula>
    </cfRule>
    <cfRule type="cellIs" dxfId="3" priority="7684" operator="equal">
      <formula>"NotPaid"</formula>
    </cfRule>
    <cfRule type="cellIs" dxfId="3" priority="7683" operator="equal">
      <formula>"NotPaid"</formula>
    </cfRule>
    <cfRule type="cellIs" dxfId="3" priority="7674" operator="equal">
      <formula>"NotPaid"</formula>
    </cfRule>
    <cfRule type="cellIs" dxfId="3" priority="7673" operator="equal">
      <formula>"NotPaid"</formula>
    </cfRule>
    <cfRule type="cellIs" dxfId="3" priority="7672" operator="equal">
      <formula>"NotPaid"</formula>
    </cfRule>
    <cfRule type="cellIs" dxfId="3" priority="7663" operator="equal">
      <formula>"NotPaid"</formula>
    </cfRule>
    <cfRule type="cellIs" dxfId="3" priority="7662" operator="equal">
      <formula>"NotPaid"</formula>
    </cfRule>
    <cfRule type="cellIs" dxfId="3" priority="7661" operator="equal">
      <formula>"NotPaid"</formula>
    </cfRule>
    <cfRule type="cellIs" dxfId="3" priority="7651" operator="equal">
      <formula>"NotPaid"</formula>
    </cfRule>
    <cfRule type="cellIs" dxfId="3" priority="7650" operator="equal">
      <formula>"NotPaid"</formula>
    </cfRule>
    <cfRule type="cellIs" dxfId="3" priority="7649" operator="equal">
      <formula>"NotPaid"</formula>
    </cfRule>
    <cfRule type="cellIs" dxfId="3" priority="7639" operator="equal">
      <formula>"NotPaid"</formula>
    </cfRule>
    <cfRule type="cellIs" dxfId="3" priority="7638" operator="equal">
      <formula>"NotPaid"</formula>
    </cfRule>
    <cfRule type="cellIs" dxfId="3" priority="7637" operator="equal">
      <formula>"NotPaid"</formula>
    </cfRule>
  </conditionalFormatting>
  <conditionalFormatting sqref="F22:G22">
    <cfRule type="cellIs" dxfId="3" priority="8881" operator="equal">
      <formula>"NotPaid"</formula>
    </cfRule>
    <cfRule type="cellIs" dxfId="3" priority="8336" operator="equal">
      <formula>"NotPaid"</formula>
    </cfRule>
    <cfRule type="expression" dxfId="0" priority="8320" stopIfTrue="1">
      <formula>F22="Not Paid"</formula>
    </cfRule>
    <cfRule type="cellIs" dxfId="3" priority="8305" operator="equal">
      <formula>"NotPaid"</formula>
    </cfRule>
    <cfRule type="expression" dxfId="0" priority="8289" stopIfTrue="1">
      <formula>F22="Not Paid"</formula>
    </cfRule>
    <cfRule type="cellIs" dxfId="3" priority="8274" operator="equal">
      <formula>"NotPaid"</formula>
    </cfRule>
    <cfRule type="expression" dxfId="0" priority="8258" stopIfTrue="1">
      <formula>F22="Not Paid"</formula>
    </cfRule>
    <cfRule type="cellIs" dxfId="3" priority="8210" operator="equal">
      <formula>"NotPaid"</formula>
    </cfRule>
    <cfRule type="expression" dxfId="0" priority="8194" stopIfTrue="1">
      <formula>F22="Not Paid"</formula>
    </cfRule>
    <cfRule type="expression" dxfId="0" priority="7749" stopIfTrue="1">
      <formula>F22="NotPaid"</formula>
    </cfRule>
  </conditionalFormatting>
  <conditionalFormatting sqref="F22:J22">
    <cfRule type="cellIs" dxfId="3" priority="8879" operator="equal">
      <formula>"NotPaid"</formula>
    </cfRule>
  </conditionalFormatting>
  <conditionalFormatting sqref="F22">
    <cfRule type="cellIs" dxfId="3" priority="8878" operator="equal">
      <formula>"NotPaid"</formula>
    </cfRule>
    <cfRule type="cellIs" dxfId="3" priority="8332" operator="equal">
      <formula>"NotPaid"</formula>
    </cfRule>
    <cfRule type="cellIs" dxfId="3" priority="8327" operator="equal">
      <formula>"NotPaid"</formula>
    </cfRule>
    <cfRule type="cellIs" dxfId="3" priority="8326" operator="equal">
      <formula>"NotPaid"</formula>
    </cfRule>
    <cfRule type="cellIs" dxfId="3" priority="8325" operator="equal">
      <formula>"NotPaid"</formula>
    </cfRule>
    <cfRule type="cellIs" dxfId="3" priority="8301" operator="equal">
      <formula>"NotPaid"</formula>
    </cfRule>
    <cfRule type="cellIs" dxfId="3" priority="8296" operator="equal">
      <formula>"NotPaid"</formula>
    </cfRule>
    <cfRule type="cellIs" dxfId="3" priority="8295" operator="equal">
      <formula>"NotPaid"</formula>
    </cfRule>
    <cfRule type="cellIs" dxfId="3" priority="8294" operator="equal">
      <formula>"NotPaid"</formula>
    </cfRule>
    <cfRule type="cellIs" dxfId="3" priority="8270" operator="equal">
      <formula>"NotPaid"</formula>
    </cfRule>
    <cfRule type="cellIs" dxfId="3" priority="8265" operator="equal">
      <formula>"NotPaid"</formula>
    </cfRule>
    <cfRule type="cellIs" dxfId="3" priority="8264" operator="equal">
      <formula>"NotPaid"</formula>
    </cfRule>
    <cfRule type="cellIs" dxfId="3" priority="8263" operator="equal">
      <formula>"NotPaid"</formula>
    </cfRule>
    <cfRule type="cellIs" dxfId="3" priority="8206" operator="equal">
      <formula>"NotPaid"</formula>
    </cfRule>
    <cfRule type="cellIs" dxfId="3" priority="8201" operator="equal">
      <formula>"NotPaid"</formula>
    </cfRule>
    <cfRule type="cellIs" dxfId="3" priority="8200" operator="equal">
      <formula>"NotPaid"</formula>
    </cfRule>
    <cfRule type="cellIs" dxfId="3" priority="8199" operator="equal">
      <formula>"NotPaid"</formula>
    </cfRule>
    <cfRule type="cellIs" dxfId="3" priority="8171" operator="equal">
      <formula>"NotPaid"</formula>
    </cfRule>
    <cfRule type="cellIs" dxfId="3" priority="8170" operator="equal">
      <formula>"NotPaid"</formula>
    </cfRule>
    <cfRule type="cellIs" dxfId="3" priority="8169" operator="equal">
      <formula>"NotPaid"</formula>
    </cfRule>
    <cfRule type="cellIs" dxfId="3" priority="7756" operator="equal">
      <formula>"NotPaid"</formula>
    </cfRule>
    <cfRule type="cellIs" dxfId="3" priority="7755" operator="equal">
      <formula>"NotPaid"</formula>
    </cfRule>
    <cfRule type="cellIs" dxfId="3" priority="7754" operator="equal">
      <formula>"NotPaid"</formula>
    </cfRule>
    <cfRule type="cellIs" dxfId="3" priority="7743" operator="equal">
      <formula>"NotPaid"</formula>
    </cfRule>
    <cfRule type="cellIs" dxfId="3" priority="7742" operator="equal">
      <formula>"NotPaid"</formula>
    </cfRule>
    <cfRule type="cellIs" dxfId="3" priority="7741" operator="equal">
      <formula>"NotPaid"</formula>
    </cfRule>
    <cfRule type="cellIs" dxfId="3" priority="7731" operator="equal">
      <formula>"NotPaid"</formula>
    </cfRule>
    <cfRule type="cellIs" dxfId="3" priority="7730" operator="equal">
      <formula>"NotPaid"</formula>
    </cfRule>
    <cfRule type="cellIs" dxfId="3" priority="7729" operator="equal">
      <formula>"NotPaid"</formula>
    </cfRule>
    <cfRule type="cellIs" dxfId="3" priority="7719" operator="equal">
      <formula>"NotPaid"</formula>
    </cfRule>
    <cfRule type="cellIs" dxfId="3" priority="7718" operator="equal">
      <formula>"NotPaid"</formula>
    </cfRule>
    <cfRule type="cellIs" dxfId="3" priority="7717" operator="equal">
      <formula>"NotPaid"</formula>
    </cfRule>
    <cfRule type="cellIs" dxfId="3" priority="7708" operator="equal">
      <formula>"NotPaid"</formula>
    </cfRule>
    <cfRule type="cellIs" dxfId="3" priority="7707" operator="equal">
      <formula>"NotPaid"</formula>
    </cfRule>
    <cfRule type="cellIs" dxfId="3" priority="7706" operator="equal">
      <formula>"NotPaid"</formula>
    </cfRule>
    <cfRule type="cellIs" dxfId="3" priority="7696" operator="equal">
      <formula>"NotPaid"</formula>
    </cfRule>
    <cfRule type="cellIs" dxfId="3" priority="7695" operator="equal">
      <formula>"NotPaid"</formula>
    </cfRule>
    <cfRule type="cellIs" dxfId="3" priority="7694" operator="equal">
      <formula>"NotPaid"</formula>
    </cfRule>
    <cfRule type="cellIs" dxfId="3" priority="7681" operator="equal">
      <formula>"NotPaid"</formula>
    </cfRule>
    <cfRule type="cellIs" dxfId="3" priority="7680" operator="equal">
      <formula>"NotPaid"</formula>
    </cfRule>
    <cfRule type="cellIs" dxfId="3" priority="7679" operator="equal">
      <formula>"NotPaid"</formula>
    </cfRule>
    <cfRule type="cellIs" dxfId="3" priority="7670" operator="equal">
      <formula>"NotPaid"</formula>
    </cfRule>
    <cfRule type="cellIs" dxfId="3" priority="7669" operator="equal">
      <formula>"NotPaid"</formula>
    </cfRule>
    <cfRule type="cellIs" dxfId="3" priority="7668" operator="equal">
      <formula>"NotPaid"</formula>
    </cfRule>
    <cfRule type="cellIs" dxfId="3" priority="7659" operator="equal">
      <formula>"NotPaid"</formula>
    </cfRule>
    <cfRule type="cellIs" dxfId="3" priority="7658" operator="equal">
      <formula>"NotPaid"</formula>
    </cfRule>
    <cfRule type="cellIs" dxfId="3" priority="7657" operator="equal">
      <formula>"NotPaid"</formula>
    </cfRule>
    <cfRule type="cellIs" dxfId="3" priority="7647" operator="equal">
      <formula>"NotPaid"</formula>
    </cfRule>
    <cfRule type="cellIs" dxfId="3" priority="7646" operator="equal">
      <formula>"NotPaid"</formula>
    </cfRule>
    <cfRule type="cellIs" dxfId="3" priority="7645" operator="equal">
      <formula>"NotPaid"</formula>
    </cfRule>
    <cfRule type="cellIs" dxfId="3" priority="7635" operator="equal">
      <formula>"NotPaid"</formula>
    </cfRule>
    <cfRule type="cellIs" dxfId="3" priority="7634" operator="equal">
      <formula>"NotPaid"</formula>
    </cfRule>
    <cfRule type="cellIs" dxfId="3" priority="7633" operator="equal">
      <formula>"NotPaid"</formula>
    </cfRule>
  </conditionalFormatting>
  <conditionalFormatting sqref="F22:N22">
    <cfRule type="cellIs" dxfId="3" priority="8333" operator="equal">
      <formula>"NotPaid"</formula>
    </cfRule>
    <cfRule type="cellIs" dxfId="3" priority="8302" operator="equal">
      <formula>"NotPaid"</formula>
    </cfRule>
    <cfRule type="cellIs" dxfId="3" priority="8271" operator="equal">
      <formula>"NotPaid"</formula>
    </cfRule>
    <cfRule type="cellIs" dxfId="3" priority="8207" operator="equal">
      <formula>"NotPaid"</formula>
    </cfRule>
  </conditionalFormatting>
  <conditionalFormatting sqref="G22:N22">
    <cfRule type="cellIs" dxfId="3" priority="8324" operator="equal">
      <formula>"NotPaid"</formula>
    </cfRule>
    <cfRule type="cellIs" dxfId="3" priority="8323" operator="equal">
      <formula>"NotPaid"</formula>
    </cfRule>
    <cfRule type="cellIs" dxfId="3" priority="8322" operator="equal">
      <formula>"NotPaid"</formula>
    </cfRule>
    <cfRule type="cellIs" dxfId="3" priority="8293" operator="equal">
      <formula>"NotPaid"</formula>
    </cfRule>
    <cfRule type="cellIs" dxfId="3" priority="8292" operator="equal">
      <formula>"NotPaid"</formula>
    </cfRule>
    <cfRule type="cellIs" dxfId="3" priority="8291" operator="equal">
      <formula>"NotPaid"</formula>
    </cfRule>
    <cfRule type="cellIs" dxfId="3" priority="8262" operator="equal">
      <formula>"NotPaid"</formula>
    </cfRule>
    <cfRule type="cellIs" dxfId="3" priority="8261" operator="equal">
      <formula>"NotPaid"</formula>
    </cfRule>
    <cfRule type="cellIs" dxfId="3" priority="8260" operator="equal">
      <formula>"NotPaid"</formula>
    </cfRule>
    <cfRule type="cellIs" dxfId="3" priority="8198" operator="equal">
      <formula>"NotPaid"</formula>
    </cfRule>
    <cfRule type="cellIs" dxfId="3" priority="8197" operator="equal">
      <formula>"NotPaid"</formula>
    </cfRule>
    <cfRule type="cellIs" dxfId="3" priority="8196" operator="equal">
      <formula>"NotPaid"</formula>
    </cfRule>
    <cfRule type="cellIs" dxfId="3" priority="7720" operator="equal">
      <formula>"NotPaid"</formula>
    </cfRule>
    <cfRule type="cellIs" dxfId="3" priority="7709" operator="equal">
      <formula>"NotPaid"</formula>
    </cfRule>
    <cfRule type="cellIs" dxfId="3" priority="7682" operator="equal">
      <formula>"NotPaid"</formula>
    </cfRule>
    <cfRule type="cellIs" dxfId="3" priority="7671" operator="equal">
      <formula>"NotPaid"</formula>
    </cfRule>
    <cfRule type="cellIs" dxfId="3" priority="7660" operator="equal">
      <formula>"NotPaid"</formula>
    </cfRule>
  </conditionalFormatting>
  <conditionalFormatting sqref="G22">
    <cfRule type="cellIs" dxfId="3" priority="8172" operator="equal">
      <formula>"NotPaid"</formula>
    </cfRule>
    <cfRule type="cellIs" dxfId="3" priority="7757" operator="equal">
      <formula>"NotPaid"</formula>
    </cfRule>
    <cfRule type="cellIs" dxfId="3" priority="7744" operator="equal">
      <formula>"NotPaid"</formula>
    </cfRule>
    <cfRule type="cellIs" dxfId="3" priority="7732" operator="equal">
      <formula>"NotPaid"</formula>
    </cfRule>
    <cfRule type="cellIs" dxfId="3" priority="7697" operator="equal">
      <formula>"NotPaid"</formula>
    </cfRule>
    <cfRule type="cellIs" dxfId="3" priority="7648" operator="equal">
      <formula>"NotPaid"</formula>
    </cfRule>
    <cfRule type="cellIs" dxfId="3" priority="7636" operator="equal">
      <formula>"NotPaid"</formula>
    </cfRule>
  </conditionalFormatting>
  <conditionalFormatting sqref="H22:J22">
    <cfRule type="cellIs" dxfId="3" priority="8882" operator="equal">
      <formula>"NotPaid"</formula>
    </cfRule>
  </conditionalFormatting>
  <conditionalFormatting sqref="H22:O22">
    <cfRule type="cellIs" dxfId="3" priority="8391" operator="equal">
      <formula>"NotPaid"</formula>
    </cfRule>
    <cfRule type="cellIs" dxfId="3" priority="8388" operator="equal">
      <formula>"NotPaid"</formula>
    </cfRule>
    <cfRule type="cellIs" dxfId="3" priority="8387" operator="equal">
      <formula>"NotPaid"</formula>
    </cfRule>
    <cfRule type="cellIs" dxfId="3" priority="8380" operator="equal">
      <formula>"NotPaid"</formula>
    </cfRule>
    <cfRule type="cellIs" dxfId="3" priority="8379" operator="equal">
      <formula>"NotPaid"</formula>
    </cfRule>
    <cfRule type="cellIs" dxfId="3" priority="8366" operator="equal">
      <formula>"NotPaid"</formula>
    </cfRule>
    <cfRule type="cellIs" dxfId="3" priority="8337" operator="equal">
      <formula>"NotPaid"</formula>
    </cfRule>
    <cfRule type="cellIs" dxfId="3" priority="8306" operator="equal">
      <formula>"NotPaid"</formula>
    </cfRule>
    <cfRule type="cellIs" dxfId="3" priority="8275" operator="equal">
      <formula>"NotPaid"</formula>
    </cfRule>
    <cfRule type="cellIs" dxfId="3" priority="8252" operator="equal">
      <formula>"NotPaid"</formula>
    </cfRule>
    <cfRule type="cellIs" dxfId="3" priority="8237" operator="equal">
      <formula>"NotPaid"</formula>
    </cfRule>
    <cfRule type="cellIs" dxfId="3" priority="8236" operator="equal">
      <formula>"NotPaid"</formula>
    </cfRule>
    <cfRule type="cellIs" dxfId="3" priority="8235" operator="equal">
      <formula>"NotPaid"</formula>
    </cfRule>
    <cfRule type="cellIs" dxfId="3" priority="8211" operator="equal">
      <formula>"NotPaid"</formula>
    </cfRule>
  </conditionalFormatting>
  <conditionalFormatting sqref="H22:N22">
    <cfRule type="cellIs" dxfId="3" priority="8389" operator="equal">
      <formula>"NotPaid"</formula>
    </cfRule>
    <cfRule type="cellIs" dxfId="3" priority="8385" operator="equal">
      <formula>"NotPaid"</formula>
    </cfRule>
    <cfRule type="cellIs" dxfId="3" priority="8384" operator="equal">
      <formula>"NotPaid"</formula>
    </cfRule>
    <cfRule type="cellIs" dxfId="3" priority="8381" operator="equal">
      <formula>"NotPaid"</formula>
    </cfRule>
    <cfRule type="cellIs" dxfId="3" priority="8377" operator="equal">
      <formula>"NotPaid"</formula>
    </cfRule>
    <cfRule type="cellIs" dxfId="3" priority="8376" operator="equal">
      <formula>"NotPaid"</formula>
    </cfRule>
    <cfRule type="cellIs" dxfId="3" priority="8373" operator="equal">
      <formula>"NotPaid"</formula>
    </cfRule>
    <cfRule type="cellIs" dxfId="3" priority="8371" operator="equal">
      <formula>"NotPaid"</formula>
    </cfRule>
    <cfRule type="cellIs" dxfId="3" priority="8370" operator="equal">
      <formula>"NotPaid"</formula>
    </cfRule>
    <cfRule type="cellIs" dxfId="3" priority="8369" operator="equal">
      <formula>"NotPaid"</formula>
    </cfRule>
    <cfRule type="cellIs" dxfId="3" priority="8368" operator="equal">
      <formula>"NotPaid"</formula>
    </cfRule>
    <cfRule type="cellIs" dxfId="3" priority="8365" operator="equal">
      <formula>"NotPaid"</formula>
    </cfRule>
    <cfRule type="cellIs" dxfId="3" priority="8364" operator="equal">
      <formula>"NotPaid"</formula>
    </cfRule>
    <cfRule type="cellIs" dxfId="3" priority="8363" operator="equal">
      <formula>"NotPaid"</formula>
    </cfRule>
    <cfRule type="cellIs" dxfId="3" priority="8362" operator="equal">
      <formula>"NotPaid"</formula>
    </cfRule>
    <cfRule type="cellIs" dxfId="3" priority="8361" operator="equal">
      <formula>"NotPaid"</formula>
    </cfRule>
    <cfRule type="cellIs" dxfId="3" priority="8359" operator="equal">
      <formula>"NotPaid"</formula>
    </cfRule>
    <cfRule type="cellIs" dxfId="3" priority="8358" operator="equal">
      <formula>"NotPaid"</formula>
    </cfRule>
    <cfRule type="cellIs" dxfId="3" priority="8356" operator="equal">
      <formula>"NotPaid"</formula>
    </cfRule>
    <cfRule type="cellIs" dxfId="3" priority="8355" operator="equal">
      <formula>"NotPaid"</formula>
    </cfRule>
    <cfRule type="cellIs" dxfId="3" priority="8353" operator="equal">
      <formula>"NotPaid"</formula>
    </cfRule>
    <cfRule type="cellIs" dxfId="3" priority="8351" operator="equal">
      <formula>"NotPaid"</formula>
    </cfRule>
    <cfRule type="cellIs" dxfId="3" priority="8349" operator="equal">
      <formula>"NotPaid"</formula>
    </cfRule>
    <cfRule type="cellIs" dxfId="3" priority="8347" operator="equal">
      <formula>"NotPaid"</formula>
    </cfRule>
    <cfRule type="cellIs" dxfId="3" priority="8345" operator="equal">
      <formula>"NotPaid"</formula>
    </cfRule>
    <cfRule type="cellIs" dxfId="3" priority="8318" operator="equal">
      <formula>"NotPaid"</formula>
    </cfRule>
    <cfRule type="cellIs" dxfId="3" priority="8316" operator="equal">
      <formula>"NotPaid"</formula>
    </cfRule>
    <cfRule type="cellIs" dxfId="3" priority="8314" operator="equal">
      <formula>"NotPaid"</formula>
    </cfRule>
    <cfRule type="cellIs" dxfId="3" priority="8287" operator="equal">
      <formula>"NotPaid"</formula>
    </cfRule>
    <cfRule type="cellIs" dxfId="3" priority="8284" operator="equal">
      <formula>"NotPaid"</formula>
    </cfRule>
    <cfRule type="cellIs" dxfId="3" priority="8283" operator="equal">
      <formula>"NotPaid"</formula>
    </cfRule>
    <cfRule type="cellIs" dxfId="3" priority="8256" operator="equal">
      <formula>"NotPaid"</formula>
    </cfRule>
    <cfRule type="cellIs" dxfId="3" priority="8254" operator="equal">
      <formula>"NotPaid"</formula>
    </cfRule>
    <cfRule type="cellIs" dxfId="3" priority="8251" operator="equal">
      <formula>"NotPaid"</formula>
    </cfRule>
    <cfRule type="cellIs" dxfId="3" priority="8250" operator="equal">
      <formula>"NotPaid"</formula>
    </cfRule>
    <cfRule type="cellIs" dxfId="3" priority="8249" operator="equal">
      <formula>"NotPaid"</formula>
    </cfRule>
    <cfRule type="cellIs" dxfId="3" priority="8248" operator="equal">
      <formula>"NotPaid"</formula>
    </cfRule>
    <cfRule type="cellIs" dxfId="3" priority="8247" operator="equal">
      <formula>"NotPaid"</formula>
    </cfRule>
    <cfRule type="cellIs" dxfId="3" priority="8245" operator="equal">
      <formula>"NotPaid"</formula>
    </cfRule>
    <cfRule type="cellIs" dxfId="3" priority="8244" operator="equal">
      <formula>"NotPaid"</formula>
    </cfRule>
    <cfRule type="cellIs" dxfId="3" priority="8242" operator="equal">
      <formula>"NotPaid"</formula>
    </cfRule>
    <cfRule type="cellIs" dxfId="3" priority="8241" operator="equal">
      <formula>"NotPaid"</formula>
    </cfRule>
    <cfRule type="cellIs" dxfId="3" priority="8239" operator="equal">
      <formula>"NotPaid"</formula>
    </cfRule>
    <cfRule type="cellIs" dxfId="3" priority="8234" operator="equal">
      <formula>"NotPaid"</formula>
    </cfRule>
    <cfRule type="cellIs" dxfId="3" priority="8233" operator="equal">
      <formula>"NotPaid"</formula>
    </cfRule>
    <cfRule type="cellIs" dxfId="3" priority="8232" operator="equal">
      <formula>"NotPaid"</formula>
    </cfRule>
    <cfRule type="cellIs" dxfId="3" priority="8231" operator="equal">
      <formula>"NotPaid"</formula>
    </cfRule>
    <cfRule type="cellIs" dxfId="3" priority="8228" operator="equal">
      <formula>"NotPaid"</formula>
    </cfRule>
    <cfRule type="cellIs" dxfId="3" priority="8227" operator="equal">
      <formula>"NotPaid"</formula>
    </cfRule>
    <cfRule type="cellIs" dxfId="3" priority="8226" operator="equal">
      <formula>"NotPaid"</formula>
    </cfRule>
    <cfRule type="cellIs" dxfId="3" priority="8225" operator="equal">
      <formula>"NotPaid"</formula>
    </cfRule>
    <cfRule type="cellIs" dxfId="3" priority="8222" operator="equal">
      <formula>"NotPaid"</formula>
    </cfRule>
    <cfRule type="cellIs" dxfId="3" priority="8220" operator="equal">
      <formula>"NotPaid"</formula>
    </cfRule>
    <cfRule type="cellIs" dxfId="3" priority="8219" operator="equal">
      <formula>"NotPaid"</formula>
    </cfRule>
    <cfRule type="cellIs" dxfId="3" priority="8192" operator="equal">
      <formula>"NotPaid"</formula>
    </cfRule>
    <cfRule type="cellIs" dxfId="3" priority="8190" operator="equal">
      <formula>"NotPaid"</formula>
    </cfRule>
    <cfRule type="cellIs" dxfId="3" priority="8187" operator="equal">
      <formula>"NotPaid"</formula>
    </cfRule>
    <cfRule type="cellIs" dxfId="3" priority="8186" operator="equal">
      <formula>"NotPaid"</formula>
    </cfRule>
    <cfRule type="cellIs" dxfId="3" priority="8185" operator="equal">
      <formula>"NotPaid"</formula>
    </cfRule>
    <cfRule type="cellIs" dxfId="3" priority="8184" operator="equal">
      <formula>"NotPaid"</formula>
    </cfRule>
    <cfRule type="cellIs" dxfId="3" priority="8182" operator="equal">
      <formula>"NotPaid"</formula>
    </cfRule>
    <cfRule type="cellIs" dxfId="3" priority="8180" operator="equal">
      <formula>"NotPaid"</formula>
    </cfRule>
    <cfRule type="cellIs" dxfId="3" priority="8178" operator="equal">
      <formula>"NotPaid"</formula>
    </cfRule>
    <cfRule type="cellIs" dxfId="3" priority="8168" operator="equal">
      <formula>"NotPaid"</formula>
    </cfRule>
    <cfRule type="cellIs" dxfId="3" priority="7753" operator="equal">
      <formula>"NotPaid"</formula>
    </cfRule>
    <cfRule type="cellIs" dxfId="3" priority="7740" operator="equal">
      <formula>"NotPaid"</formula>
    </cfRule>
    <cfRule type="cellIs" dxfId="3" priority="7728" operator="equal">
      <formula>"NotPaid"</formula>
    </cfRule>
    <cfRule type="cellIs" dxfId="3" priority="7693" operator="equal">
      <formula>"NotPaid"</formula>
    </cfRule>
    <cfRule type="cellIs" dxfId="3" priority="7644" operator="equal">
      <formula>"NotPaid"</formula>
    </cfRule>
    <cfRule type="cellIs" dxfId="3" priority="7632" operator="equal">
      <formula>"NotPaid"</formula>
    </cfRule>
  </conditionalFormatting>
  <conditionalFormatting sqref="K22:O22">
    <cfRule type="cellIs" dxfId="3" priority="8898" operator="equal">
      <formula>"NotPaid"</formula>
    </cfRule>
    <cfRule type="cellIs" dxfId="3" priority="8894" operator="equal">
      <formula>"NotPaid"</formula>
    </cfRule>
    <cfRule type="cellIs" dxfId="3" priority="8893" operator="equal">
      <formula>"NotPaid"</formula>
    </cfRule>
    <cfRule type="cellIs" dxfId="3" priority="8892" operator="equal">
      <formula>"NotPaid"</formula>
    </cfRule>
    <cfRule type="cellIs" dxfId="3" priority="8891" operator="equal">
      <formula>"NotPaid"</formula>
    </cfRule>
    <cfRule type="cellIs" dxfId="3" priority="8890" operator="equal">
      <formula>"NotPaid"</formula>
    </cfRule>
    <cfRule type="cellIs" dxfId="3" priority="8889" operator="equal">
      <formula>"NotPaid"</formula>
    </cfRule>
    <cfRule type="cellIs" dxfId="3" priority="8876" operator="equal">
      <formula>"NotPaid"</formula>
    </cfRule>
    <cfRule type="cellIs" dxfId="3" priority="8872" operator="equal">
      <formula>"NotPaid"</formula>
    </cfRule>
    <cfRule type="cellIs" dxfId="3" priority="8871" operator="equal">
      <formula>"NotPaid"</formula>
    </cfRule>
    <cfRule type="cellIs" dxfId="3" priority="8870" operator="equal">
      <formula>"NotPaid"</formula>
    </cfRule>
    <cfRule type="cellIs" dxfId="3" priority="8869" operator="equal">
      <formula>"NotPaid"</formula>
    </cfRule>
    <cfRule type="cellIs" dxfId="3" priority="8868" operator="equal">
      <formula>"NotPaid"</formula>
    </cfRule>
    <cfRule type="cellIs" dxfId="3" priority="8867" operator="equal">
      <formula>"NotPaid"</formula>
    </cfRule>
  </conditionalFormatting>
  <conditionalFormatting sqref="K22:N22">
    <cfRule type="cellIs" dxfId="3" priority="8895" operator="equal">
      <formula>"NotPaid"</formula>
    </cfRule>
    <cfRule type="cellIs" dxfId="3" priority="8873" operator="equal">
      <formula>"NotPaid"</formula>
    </cfRule>
  </conditionalFormatting>
  <conditionalFormatting sqref="O22">
    <cfRule type="cellIs" dxfId="3" priority="8896" operator="equal">
      <formula>"NotPaid"</formula>
    </cfRule>
    <cfRule type="cellIs" dxfId="3" priority="8874" operator="equal">
      <formula>"NotPaid"</formula>
    </cfRule>
    <cfRule type="cellIs" dxfId="3" priority="8390" operator="equal">
      <formula>"NotPaid"</formula>
    </cfRule>
    <cfRule type="cellIs" dxfId="3" priority="8386" operator="equal">
      <formula>"NotPaid"</formula>
    </cfRule>
    <cfRule type="cellIs" dxfId="3" priority="8383" operator="equal">
      <formula>"NotPaid"</formula>
    </cfRule>
    <cfRule type="cellIs" dxfId="3" priority="8382" operator="equal">
      <formula>"NotPaid"</formula>
    </cfRule>
    <cfRule type="cellIs" dxfId="3" priority="8378" operator="equal">
      <formula>"NotPaid"</formula>
    </cfRule>
    <cfRule type="cellIs" dxfId="3" priority="8375" operator="equal">
      <formula>"NotPaid"</formula>
    </cfRule>
    <cfRule type="cellIs" dxfId="3" priority="8374" operator="equal">
      <formula>"NotPaid"</formula>
    </cfRule>
    <cfRule type="cellIs" dxfId="3" priority="8372" operator="equal">
      <formula>"NotPaid"</formula>
    </cfRule>
    <cfRule type="cellIs" dxfId="3" priority="8367" operator="equal">
      <formula>"NotPaid"</formula>
    </cfRule>
    <cfRule type="cellIs" dxfId="3" priority="8360" operator="equal">
      <formula>"NotPaid"</formula>
    </cfRule>
    <cfRule type="cellIs" dxfId="3" priority="8357" operator="equal">
      <formula>"NotPaid"</formula>
    </cfRule>
    <cfRule type="cellIs" dxfId="3" priority="8354" operator="equal">
      <formula>"NotPaid"</formula>
    </cfRule>
    <cfRule type="cellIs" dxfId="3" priority="8352" operator="equal">
      <formula>"NotPaid"</formula>
    </cfRule>
    <cfRule type="cellIs" dxfId="3" priority="8350" operator="equal">
      <formula>"NotPaid"</formula>
    </cfRule>
    <cfRule type="cellIs" dxfId="3" priority="8348" operator="equal">
      <formula>"NotPaid"</formula>
    </cfRule>
    <cfRule type="cellIs" dxfId="3" priority="8346" operator="equal">
      <formula>"NotPaid"</formula>
    </cfRule>
    <cfRule type="cellIs" dxfId="3" priority="8344" operator="equal">
      <formula>"NotPaid"</formula>
    </cfRule>
    <cfRule type="cellIs" dxfId="3" priority="8328" operator="equal">
      <formula>"NotPaid"</formula>
    </cfRule>
    <cfRule type="cellIs" dxfId="3" priority="8317" operator="equal">
      <formula>"NotPaid"</formula>
    </cfRule>
    <cfRule type="cellIs" dxfId="3" priority="8315" operator="equal">
      <formula>"NotPaid"</formula>
    </cfRule>
    <cfRule type="cellIs" dxfId="3" priority="8313" operator="equal">
      <formula>"NotPaid"</formula>
    </cfRule>
    <cfRule type="cellIs" dxfId="3" priority="8297" operator="equal">
      <formula>"NotPaid"</formula>
    </cfRule>
    <cfRule type="cellIs" dxfId="3" priority="8286" operator="equal">
      <formula>"NotPaid"</formula>
    </cfRule>
    <cfRule type="cellIs" dxfId="3" priority="8285" operator="equal">
      <formula>"NotPaid"</formula>
    </cfRule>
    <cfRule type="cellIs" dxfId="3" priority="8282" operator="equal">
      <formula>"NotPaid"</formula>
    </cfRule>
    <cfRule type="cellIs" dxfId="3" priority="8266" operator="equal">
      <formula>"NotPaid"</formula>
    </cfRule>
    <cfRule type="cellIs" dxfId="3" priority="8255" operator="equal">
      <formula>"NotPaid"</formula>
    </cfRule>
    <cfRule type="cellIs" dxfId="3" priority="8253" operator="equal">
      <formula>"NotPaid"</formula>
    </cfRule>
    <cfRule type="cellIs" dxfId="3" priority="8246" operator="equal">
      <formula>"NotPaid"</formula>
    </cfRule>
    <cfRule type="cellIs" dxfId="3" priority="8243" operator="equal">
      <formula>"NotPaid"</formula>
    </cfRule>
    <cfRule type="cellIs" dxfId="3" priority="8240" operator="equal">
      <formula>"NotPaid"</formula>
    </cfRule>
    <cfRule type="cellIs" dxfId="3" priority="8238" operator="equal">
      <formula>"NotPaid"</formula>
    </cfRule>
    <cfRule type="cellIs" dxfId="3" priority="8230" operator="equal">
      <formula>"NotPaid"</formula>
    </cfRule>
    <cfRule type="cellIs" dxfId="3" priority="8229" operator="equal">
      <formula>"NotPaid"</formula>
    </cfRule>
    <cfRule type="cellIs" dxfId="3" priority="8224" operator="equal">
      <formula>"NotPaid"</formula>
    </cfRule>
    <cfRule type="cellIs" dxfId="3" priority="8223" operator="equal">
      <formula>"NotPaid"</formula>
    </cfRule>
    <cfRule type="cellIs" dxfId="3" priority="8221" operator="equal">
      <formula>"NotPaid"</formula>
    </cfRule>
    <cfRule type="cellIs" dxfId="3" priority="8218" operator="equal">
      <formula>"NotPaid"</formula>
    </cfRule>
    <cfRule type="cellIs" dxfId="3" priority="8202" operator="equal">
      <formula>"NotPaid"</formula>
    </cfRule>
    <cfRule type="cellIs" dxfId="3" priority="8191" operator="equal">
      <formula>"NotPaid"</formula>
    </cfRule>
    <cfRule type="cellIs" dxfId="3" priority="8189" operator="equal">
      <formula>"NotPaid"</formula>
    </cfRule>
    <cfRule type="cellIs" dxfId="3" priority="8188" operator="equal">
      <formula>"NotPaid"</formula>
    </cfRule>
    <cfRule type="cellIs" dxfId="3" priority="8183" operator="equal">
      <formula>"NotPaid"</formula>
    </cfRule>
    <cfRule type="cellIs" dxfId="3" priority="8181" operator="equal">
      <formula>"NotPaid"</formula>
    </cfRule>
    <cfRule type="cellIs" dxfId="3" priority="8179" operator="equal">
      <formula>"NotPaid"</formula>
    </cfRule>
    <cfRule type="cellIs" dxfId="3" priority="8177" operator="equal">
      <formula>"NotPaid"</formula>
    </cfRule>
    <cfRule type="cellIs" dxfId="3" priority="8164" operator="equal">
      <formula>"NotPaid"</formula>
    </cfRule>
    <cfRule type="cellIs" dxfId="3" priority="7752" operator="equal">
      <formula>"NotPaid"</formula>
    </cfRule>
    <cfRule type="cellIs" dxfId="3" priority="7736" operator="equal">
      <formula>"NotPaid"</formula>
    </cfRule>
    <cfRule type="cellIs" dxfId="3" priority="7724" operator="equal">
      <formula>"NotPaid"</formula>
    </cfRule>
    <cfRule type="cellIs" dxfId="3" priority="7713" operator="equal">
      <formula>"NotPaid"</formula>
    </cfRule>
    <cfRule type="cellIs" dxfId="3" priority="7702" operator="equal">
      <formula>"NotPaid"</formula>
    </cfRule>
    <cfRule type="cellIs" dxfId="3" priority="7689" operator="equal">
      <formula>"NotPaid"</formula>
    </cfRule>
    <cfRule type="cellIs" dxfId="3" priority="7675" operator="equal">
      <formula>"NotPaid"</formula>
    </cfRule>
    <cfRule type="cellIs" dxfId="3" priority="7664" operator="equal">
      <formula>"NotPaid"</formula>
    </cfRule>
    <cfRule type="cellIs" dxfId="3" priority="7653" operator="equal">
      <formula>"NotPaid"</formula>
    </cfRule>
    <cfRule type="cellIs" dxfId="3" priority="7640" operator="equal">
      <formula>"NotPaid"</formula>
    </cfRule>
    <cfRule type="cellIs" dxfId="3" priority="7628" operator="equal">
      <formula>"NotPaid"</formula>
    </cfRule>
  </conditionalFormatting>
  <conditionalFormatting sqref="AF22">
    <cfRule type="expression" dxfId="5" priority="3975" stopIfTrue="1">
      <formula>AF22="not paid"</formula>
    </cfRule>
  </conditionalFormatting>
  <conditionalFormatting sqref="AG22:AQ22">
    <cfRule type="expression" dxfId="5" priority="3965" stopIfTrue="1">
      <formula>AG22="not paid"</formula>
    </cfRule>
  </conditionalFormatting>
  <conditionalFormatting sqref="D23:O23">
    <cfRule type="cellIs" dxfId="3" priority="7919" operator="equal">
      <formula>"NotPaid"</formula>
    </cfRule>
  </conditionalFormatting>
  <conditionalFormatting sqref="D23">
    <cfRule type="cellIs" dxfId="3" priority="7910" operator="equal">
      <formula>"NotPaid"</formula>
    </cfRule>
    <cfRule type="cellIs" dxfId="3" priority="7909" operator="equal">
      <formula>"NotPaid"</formula>
    </cfRule>
    <cfRule type="cellIs" dxfId="3" priority="7908" operator="equal">
      <formula>"NotPaid"</formula>
    </cfRule>
    <cfRule type="cellIs" dxfId="3" priority="7898" operator="equal">
      <formula>"NotPaid"</formula>
    </cfRule>
    <cfRule type="cellIs" dxfId="3" priority="7897" operator="equal">
      <formula>"NotPaid"</formula>
    </cfRule>
    <cfRule type="cellIs" dxfId="3" priority="7896" operator="equal">
      <formula>"NotPaid"</formula>
    </cfRule>
    <cfRule type="cellIs" dxfId="3" priority="7887" operator="equal">
      <formula>"NotPaid"</formula>
    </cfRule>
    <cfRule type="cellIs" dxfId="3" priority="7886" operator="equal">
      <formula>"NotPaid"</formula>
    </cfRule>
    <cfRule type="cellIs" dxfId="3" priority="7885" operator="equal">
      <formula>"NotPaid"</formula>
    </cfRule>
    <cfRule type="cellIs" dxfId="3" priority="7876" operator="equal">
      <formula>"NotPaid"</formula>
    </cfRule>
    <cfRule type="cellIs" dxfId="3" priority="7875" operator="equal">
      <formula>"NotPaid"</formula>
    </cfRule>
    <cfRule type="cellIs" dxfId="3" priority="7874" operator="equal">
      <formula>"NotPaid"</formula>
    </cfRule>
    <cfRule type="cellIs" dxfId="3" priority="7863" operator="equal">
      <formula>"NotPaid"</formula>
    </cfRule>
    <cfRule type="cellIs" dxfId="3" priority="7862" operator="equal">
      <formula>"NotPaid"</formula>
    </cfRule>
    <cfRule type="cellIs" dxfId="3" priority="7861" operator="equal">
      <formula>"NotPaid"</formula>
    </cfRule>
    <cfRule type="cellIs" dxfId="3" priority="7859" operator="equal">
      <formula>"NotPaid"</formula>
    </cfRule>
    <cfRule type="cellIs" dxfId="3" priority="7858" operator="equal">
      <formula>"NotPaid"</formula>
    </cfRule>
    <cfRule type="cellIs" dxfId="3" priority="7857" operator="equal">
      <formula>"NotPaid"</formula>
    </cfRule>
    <cfRule type="cellIs" dxfId="3" priority="7849" operator="equal">
      <formula>"NotPaid"</formula>
    </cfRule>
    <cfRule type="cellIs" dxfId="3" priority="7848" operator="equal">
      <formula>"NotPaid"</formula>
    </cfRule>
    <cfRule type="cellIs" dxfId="3" priority="7847" operator="equal">
      <formula>"NotPaid"</formula>
    </cfRule>
    <cfRule type="cellIs" dxfId="3" priority="7838" operator="equal">
      <formula>"NotPaid"</formula>
    </cfRule>
    <cfRule type="cellIs" dxfId="3" priority="7837" operator="equal">
      <formula>"NotPaid"</formula>
    </cfRule>
    <cfRule type="cellIs" dxfId="3" priority="7836" operator="equal">
      <formula>"NotPaid"</formula>
    </cfRule>
    <cfRule type="cellIs" dxfId="3" priority="7827" operator="equal">
      <formula>"NotPaid"</formula>
    </cfRule>
    <cfRule type="cellIs" dxfId="3" priority="7826" operator="equal">
      <formula>"NotPaid"</formula>
    </cfRule>
    <cfRule type="cellIs" dxfId="3" priority="7825" operator="equal">
      <formula>"NotPaid"</formula>
    </cfRule>
    <cfRule type="cellIs" dxfId="3" priority="7814" operator="equal">
      <formula>"NotPaid"</formula>
    </cfRule>
    <cfRule type="cellIs" dxfId="3" priority="7813" operator="equal">
      <formula>"NotPaid"</formula>
    </cfRule>
    <cfRule type="cellIs" dxfId="3" priority="7812" operator="equal">
      <formula>"NotPaid"</formula>
    </cfRule>
    <cfRule type="cellIs" dxfId="3" priority="7802" operator="equal">
      <formula>"NotPaid"</formula>
    </cfRule>
    <cfRule type="cellIs" dxfId="3" priority="7801" operator="equal">
      <formula>"NotPaid"</formula>
    </cfRule>
    <cfRule type="cellIs" dxfId="3" priority="7800" operator="equal">
      <formula>"NotPaid"</formula>
    </cfRule>
    <cfRule type="cellIs" dxfId="3" priority="7619" operator="equal">
      <formula>"NotPaid"</formula>
    </cfRule>
    <cfRule type="cellIs" dxfId="3" priority="7618" operator="equal">
      <formula>"NotPaid"</formula>
    </cfRule>
    <cfRule type="cellIs" dxfId="3" priority="7617" operator="equal">
      <formula>"NotPaid"</formula>
    </cfRule>
  </conditionalFormatting>
  <conditionalFormatting sqref="E23">
    <cfRule type="cellIs" dxfId="3" priority="7931" operator="equal">
      <formula>"NotPaid"</formula>
    </cfRule>
    <cfRule type="cellIs" dxfId="3" priority="7930" operator="equal">
      <formula>"NotPaid"</formula>
    </cfRule>
    <cfRule type="cellIs" dxfId="3" priority="7929" operator="equal">
      <formula>"NotPaid"</formula>
    </cfRule>
    <cfRule type="cellIs" dxfId="3" priority="7918" operator="equal">
      <formula>"NotPaid"</formula>
    </cfRule>
    <cfRule type="cellIs" dxfId="3" priority="7917" operator="equal">
      <formula>"NotPaid"</formula>
    </cfRule>
    <cfRule type="cellIs" dxfId="3" priority="7916" operator="equal">
      <formula>"NotPaid"</formula>
    </cfRule>
    <cfRule type="cellIs" dxfId="3" priority="7906" operator="equal">
      <formula>"NotPaid"</formula>
    </cfRule>
    <cfRule type="cellIs" dxfId="3" priority="7905" operator="equal">
      <formula>"NotPaid"</formula>
    </cfRule>
    <cfRule type="cellIs" dxfId="3" priority="7904" operator="equal">
      <formula>"NotPaid"</formula>
    </cfRule>
    <cfRule type="cellIs" dxfId="3" priority="7894" operator="equal">
      <formula>"NotPaid"</formula>
    </cfRule>
    <cfRule type="cellIs" dxfId="3" priority="7893" operator="equal">
      <formula>"NotPaid"</formula>
    </cfRule>
    <cfRule type="cellIs" dxfId="3" priority="7892" operator="equal">
      <formula>"NotPaid"</formula>
    </cfRule>
    <cfRule type="cellIs" dxfId="3" priority="7883" operator="equal">
      <formula>"NotPaid"</formula>
    </cfRule>
    <cfRule type="cellIs" dxfId="3" priority="7882" operator="equal">
      <formula>"NotPaid"</formula>
    </cfRule>
    <cfRule type="cellIs" dxfId="3" priority="7881" operator="equal">
      <formula>"NotPaid"</formula>
    </cfRule>
    <cfRule type="cellIs" dxfId="3" priority="7871" operator="equal">
      <formula>"NotPaid"</formula>
    </cfRule>
    <cfRule type="cellIs" dxfId="3" priority="7870" operator="equal">
      <formula>"NotPaid"</formula>
    </cfRule>
    <cfRule type="cellIs" dxfId="3" priority="7869" operator="equal">
      <formula>"NotPaid"</formula>
    </cfRule>
    <cfRule type="cellIs" dxfId="3" priority="7856" operator="equal">
      <formula>"NotPaid"</formula>
    </cfRule>
    <cfRule type="cellIs" dxfId="3" priority="7855" operator="equal">
      <formula>"NotPaid"</formula>
    </cfRule>
    <cfRule type="cellIs" dxfId="3" priority="7854" operator="equal">
      <formula>"NotPaid"</formula>
    </cfRule>
    <cfRule type="cellIs" dxfId="3" priority="7845" operator="equal">
      <formula>"NotPaid"</formula>
    </cfRule>
    <cfRule type="cellIs" dxfId="3" priority="7844" operator="equal">
      <formula>"NotPaid"</formula>
    </cfRule>
    <cfRule type="cellIs" dxfId="3" priority="7843" operator="equal">
      <formula>"NotPaid"</formula>
    </cfRule>
    <cfRule type="cellIs" dxfId="3" priority="7834" operator="equal">
      <formula>"NotPaid"</formula>
    </cfRule>
    <cfRule type="cellIs" dxfId="3" priority="7833" operator="equal">
      <formula>"NotPaid"</formula>
    </cfRule>
    <cfRule type="cellIs" dxfId="3" priority="7832" operator="equal">
      <formula>"NotPaid"</formula>
    </cfRule>
    <cfRule type="cellIs" dxfId="3" priority="7822" operator="equal">
      <formula>"NotPaid"</formula>
    </cfRule>
    <cfRule type="cellIs" dxfId="3" priority="7821" operator="equal">
      <formula>"NotPaid"</formula>
    </cfRule>
    <cfRule type="cellIs" dxfId="3" priority="7820" operator="equal">
      <formula>"NotPaid"</formula>
    </cfRule>
    <cfRule type="cellIs" dxfId="3" priority="7810" operator="equal">
      <formula>"NotPaid"</formula>
    </cfRule>
    <cfRule type="cellIs" dxfId="3" priority="7809" operator="equal">
      <formula>"NotPaid"</formula>
    </cfRule>
    <cfRule type="cellIs" dxfId="3" priority="7808" operator="equal">
      <formula>"NotPaid"</formula>
    </cfRule>
    <cfRule type="cellIs" dxfId="3" priority="7627" operator="equal">
      <formula>"NotPaid"</formula>
    </cfRule>
    <cfRule type="cellIs" dxfId="3" priority="7626" operator="equal">
      <formula>"NotPaid"</formula>
    </cfRule>
    <cfRule type="cellIs" dxfId="3" priority="7625" operator="equal">
      <formula>"NotPaid"</formula>
    </cfRule>
  </conditionalFormatting>
  <conditionalFormatting sqref="F23">
    <cfRule type="cellIs" dxfId="3" priority="7927" operator="equal">
      <formula>"NotPaid"</formula>
    </cfRule>
    <cfRule type="cellIs" dxfId="3" priority="7926" operator="equal">
      <formula>"NotPaid"</formula>
    </cfRule>
    <cfRule type="cellIs" dxfId="3" priority="7925" operator="equal">
      <formula>"NotPaid"</formula>
    </cfRule>
    <cfRule type="cellIs" dxfId="3" priority="7914" operator="equal">
      <formula>"NotPaid"</formula>
    </cfRule>
    <cfRule type="cellIs" dxfId="3" priority="7913" operator="equal">
      <formula>"NotPaid"</formula>
    </cfRule>
    <cfRule type="cellIs" dxfId="3" priority="7912" operator="equal">
      <formula>"NotPaid"</formula>
    </cfRule>
    <cfRule type="cellIs" dxfId="3" priority="7902" operator="equal">
      <formula>"NotPaid"</formula>
    </cfRule>
    <cfRule type="cellIs" dxfId="3" priority="7901" operator="equal">
      <formula>"NotPaid"</formula>
    </cfRule>
    <cfRule type="cellIs" dxfId="3" priority="7900" operator="equal">
      <formula>"NotPaid"</formula>
    </cfRule>
    <cfRule type="cellIs" dxfId="3" priority="7890" operator="equal">
      <formula>"NotPaid"</formula>
    </cfRule>
    <cfRule type="cellIs" dxfId="3" priority="7889" operator="equal">
      <formula>"NotPaid"</formula>
    </cfRule>
    <cfRule type="cellIs" dxfId="3" priority="7888" operator="equal">
      <formula>"NotPaid"</formula>
    </cfRule>
    <cfRule type="cellIs" dxfId="3" priority="7879" operator="equal">
      <formula>"NotPaid"</formula>
    </cfRule>
    <cfRule type="cellIs" dxfId="3" priority="7878" operator="equal">
      <formula>"NotPaid"</formula>
    </cfRule>
    <cfRule type="cellIs" dxfId="3" priority="7877" operator="equal">
      <formula>"NotPaid"</formula>
    </cfRule>
    <cfRule type="cellIs" dxfId="3" priority="7867" operator="equal">
      <formula>"NotPaid"</formula>
    </cfRule>
    <cfRule type="cellIs" dxfId="3" priority="7866" operator="equal">
      <formula>"NotPaid"</formula>
    </cfRule>
    <cfRule type="cellIs" dxfId="3" priority="7865" operator="equal">
      <formula>"NotPaid"</formula>
    </cfRule>
    <cfRule type="cellIs" dxfId="3" priority="7852" operator="equal">
      <formula>"NotPaid"</formula>
    </cfRule>
    <cfRule type="cellIs" dxfId="3" priority="7851" operator="equal">
      <formula>"NotPaid"</formula>
    </cfRule>
    <cfRule type="cellIs" dxfId="3" priority="7850" operator="equal">
      <formula>"NotPaid"</formula>
    </cfRule>
    <cfRule type="cellIs" dxfId="3" priority="7841" operator="equal">
      <formula>"NotPaid"</formula>
    </cfRule>
    <cfRule type="cellIs" dxfId="3" priority="7840" operator="equal">
      <formula>"NotPaid"</formula>
    </cfRule>
    <cfRule type="cellIs" dxfId="3" priority="7839" operator="equal">
      <formula>"NotPaid"</formula>
    </cfRule>
    <cfRule type="cellIs" dxfId="3" priority="7830" operator="equal">
      <formula>"NotPaid"</formula>
    </cfRule>
    <cfRule type="cellIs" dxfId="3" priority="7829" operator="equal">
      <formula>"NotPaid"</formula>
    </cfRule>
    <cfRule type="cellIs" dxfId="3" priority="7828" operator="equal">
      <formula>"NotPaid"</formula>
    </cfRule>
    <cfRule type="cellIs" dxfId="3" priority="7818" operator="equal">
      <formula>"NotPaid"</formula>
    </cfRule>
    <cfRule type="cellIs" dxfId="3" priority="7817" operator="equal">
      <formula>"NotPaid"</formula>
    </cfRule>
    <cfRule type="cellIs" dxfId="3" priority="7816" operator="equal">
      <formula>"NotPaid"</formula>
    </cfRule>
    <cfRule type="cellIs" dxfId="3" priority="7806" operator="equal">
      <formula>"NotPaid"</formula>
    </cfRule>
    <cfRule type="cellIs" dxfId="3" priority="7805" operator="equal">
      <formula>"NotPaid"</formula>
    </cfRule>
    <cfRule type="cellIs" dxfId="3" priority="7804" operator="equal">
      <formula>"NotPaid"</formula>
    </cfRule>
    <cfRule type="cellIs" dxfId="3" priority="7623" operator="equal">
      <formula>"NotPaid"</formula>
    </cfRule>
    <cfRule type="cellIs" dxfId="3" priority="7622" operator="equal">
      <formula>"NotPaid"</formula>
    </cfRule>
    <cfRule type="cellIs" dxfId="3" priority="7621" operator="equal">
      <formula>"NotPaid"</formula>
    </cfRule>
  </conditionalFormatting>
  <conditionalFormatting sqref="F23:G23">
    <cfRule type="expression" dxfId="0" priority="7920" stopIfTrue="1">
      <formula>F23="NotPaid"</formula>
    </cfRule>
  </conditionalFormatting>
  <conditionalFormatting sqref="G23">
    <cfRule type="cellIs" dxfId="3" priority="7928" operator="equal">
      <formula>"NotPaid"</formula>
    </cfRule>
    <cfRule type="cellIs" dxfId="3" priority="7915" operator="equal">
      <formula>"NotPaid"</formula>
    </cfRule>
    <cfRule type="cellIs" dxfId="3" priority="7903" operator="equal">
      <formula>"NotPaid"</formula>
    </cfRule>
    <cfRule type="cellIs" dxfId="3" priority="7868" operator="equal">
      <formula>"NotPaid"</formula>
    </cfRule>
    <cfRule type="cellIs" dxfId="3" priority="7819" operator="equal">
      <formula>"NotPaid"</formula>
    </cfRule>
    <cfRule type="cellIs" dxfId="3" priority="7807" operator="equal">
      <formula>"NotPaid"</formula>
    </cfRule>
    <cfRule type="cellIs" dxfId="3" priority="7624" operator="equal">
      <formula>"NotPaid"</formula>
    </cfRule>
  </conditionalFormatting>
  <conditionalFormatting sqref="G23:N23">
    <cfRule type="cellIs" dxfId="3" priority="7891" operator="equal">
      <formula>"NotPaid"</formula>
    </cfRule>
    <cfRule type="cellIs" dxfId="3" priority="7880" operator="equal">
      <formula>"NotPaid"</formula>
    </cfRule>
    <cfRule type="cellIs" dxfId="3" priority="7853" operator="equal">
      <formula>"NotPaid"</formula>
    </cfRule>
    <cfRule type="cellIs" dxfId="3" priority="7842" operator="equal">
      <formula>"NotPaid"</formula>
    </cfRule>
    <cfRule type="cellIs" dxfId="3" priority="7831" operator="equal">
      <formula>"NotPaid"</formula>
    </cfRule>
  </conditionalFormatting>
  <conditionalFormatting sqref="H23:N23">
    <cfRule type="cellIs" dxfId="3" priority="7924" operator="equal">
      <formula>"NotPaid"</formula>
    </cfRule>
    <cfRule type="cellIs" dxfId="3" priority="7911" operator="equal">
      <formula>"NotPaid"</formula>
    </cfRule>
    <cfRule type="cellIs" dxfId="3" priority="7899" operator="equal">
      <formula>"NotPaid"</formula>
    </cfRule>
    <cfRule type="cellIs" dxfId="3" priority="7864" operator="equal">
      <formula>"NotPaid"</formula>
    </cfRule>
    <cfRule type="cellIs" dxfId="3" priority="7815" operator="equal">
      <formula>"NotPaid"</formula>
    </cfRule>
    <cfRule type="cellIs" dxfId="3" priority="7803" operator="equal">
      <formula>"NotPaid"</formula>
    </cfRule>
    <cfRule type="cellIs" dxfId="3" priority="7620" operator="equal">
      <formula>"NotPaid"</formula>
    </cfRule>
  </conditionalFormatting>
  <conditionalFormatting sqref="O23">
    <cfRule type="cellIs" dxfId="3" priority="7923" operator="equal">
      <formula>"NotPaid"</formula>
    </cfRule>
    <cfRule type="cellIs" dxfId="3" priority="7907" operator="equal">
      <formula>"NotPaid"</formula>
    </cfRule>
    <cfRule type="cellIs" dxfId="3" priority="7895" operator="equal">
      <formula>"NotPaid"</formula>
    </cfRule>
    <cfRule type="cellIs" dxfId="3" priority="7884" operator="equal">
      <formula>"NotPaid"</formula>
    </cfRule>
    <cfRule type="cellIs" dxfId="3" priority="7873" operator="equal">
      <formula>"NotPaid"</formula>
    </cfRule>
    <cfRule type="cellIs" dxfId="3" priority="7860" operator="equal">
      <formula>"NotPaid"</formula>
    </cfRule>
    <cfRule type="cellIs" dxfId="3" priority="7846" operator="equal">
      <formula>"NotPaid"</formula>
    </cfRule>
    <cfRule type="cellIs" dxfId="3" priority="7835" operator="equal">
      <formula>"NotPaid"</formula>
    </cfRule>
    <cfRule type="cellIs" dxfId="3" priority="7824" operator="equal">
      <formula>"NotPaid"</formula>
    </cfRule>
    <cfRule type="cellIs" dxfId="3" priority="7811" operator="equal">
      <formula>"NotPaid"</formula>
    </cfRule>
    <cfRule type="cellIs" dxfId="3" priority="7799" operator="equal">
      <formula>"NotPaid"</formula>
    </cfRule>
    <cfRule type="cellIs" dxfId="3" priority="7616" operator="equal">
      <formula>"NotPaid"</formula>
    </cfRule>
  </conditionalFormatting>
  <conditionalFormatting sqref="Q23:R23">
    <cfRule type="cellIs" dxfId="3" priority="1252" operator="equal">
      <formula>"NotPaid"</formula>
    </cfRule>
    <cfRule type="cellIs" dxfId="3" priority="1247" operator="equal">
      <formula>"NotPaid"</formula>
    </cfRule>
    <cfRule type="cellIs" dxfId="3" priority="1225" operator="equal">
      <formula>"NotPaid"</formula>
    </cfRule>
    <cfRule type="cellIs" dxfId="3" priority="1219" operator="equal">
      <formula>"NotPaid"</formula>
    </cfRule>
    <cfRule type="cellIs" dxfId="3" priority="1213" operator="equal">
      <formula>"NotPaid"</formula>
    </cfRule>
  </conditionalFormatting>
  <conditionalFormatting sqref="S23:U23">
    <cfRule type="cellIs" dxfId="3" priority="1565" operator="equal">
      <formula>"NotPaid"</formula>
    </cfRule>
    <cfRule type="cellIs" dxfId="3" priority="1560" operator="equal">
      <formula>"NotPaid"</formula>
    </cfRule>
    <cfRule type="cellIs" dxfId="3" priority="1538" operator="equal">
      <formula>"NotPaid"</formula>
    </cfRule>
    <cfRule type="cellIs" dxfId="3" priority="1532" operator="equal">
      <formula>"NotPaid"</formula>
    </cfRule>
    <cfRule type="cellIs" dxfId="3" priority="1526" operator="equal">
      <formula>"NotPaid"</formula>
    </cfRule>
  </conditionalFormatting>
  <conditionalFormatting sqref="V23:X23">
    <cfRule type="cellIs" dxfId="3" priority="1878" operator="equal">
      <formula>"NotPaid"</formula>
    </cfRule>
    <cfRule type="cellIs" dxfId="3" priority="1873" operator="equal">
      <formula>"NotPaid"</formula>
    </cfRule>
    <cfRule type="cellIs" dxfId="3" priority="1851" operator="equal">
      <formula>"NotPaid"</formula>
    </cfRule>
    <cfRule type="cellIs" dxfId="3" priority="1845" operator="equal">
      <formula>"NotPaid"</formula>
    </cfRule>
    <cfRule type="cellIs" dxfId="3" priority="1839" operator="equal">
      <formula>"NotPaid"</formula>
    </cfRule>
  </conditionalFormatting>
  <conditionalFormatting sqref="Y23:AA23">
    <cfRule type="cellIs" dxfId="3" priority="2191" operator="equal">
      <formula>"NotPaid"</formula>
    </cfRule>
    <cfRule type="cellIs" dxfId="3" priority="2186" operator="equal">
      <formula>"NotPaid"</formula>
    </cfRule>
    <cfRule type="cellIs" dxfId="3" priority="2164" operator="equal">
      <formula>"NotPaid"</formula>
    </cfRule>
    <cfRule type="cellIs" dxfId="3" priority="2158" operator="equal">
      <formula>"NotPaid"</formula>
    </cfRule>
    <cfRule type="cellIs" dxfId="3" priority="2152" operator="equal">
      <formula>"NotPaid"</formula>
    </cfRule>
  </conditionalFormatting>
  <conditionalFormatting sqref="D24:O24">
    <cfRule type="cellIs" dxfId="3" priority="7574" operator="equal">
      <formula>"NotPaid"</formula>
    </cfRule>
    <cfRule type="cellIs" dxfId="3" priority="7502" operator="equal">
      <formula>"NotPaid"</formula>
    </cfRule>
    <cfRule type="cellIs" dxfId="3" priority="7457" operator="equal">
      <formula>"NotPaid"</formula>
    </cfRule>
    <cfRule type="cellIs" dxfId="3" priority="6846" operator="equal">
      <formula>"NotPaid"</formula>
    </cfRule>
    <cfRule type="cellIs" dxfId="3" priority="6774" operator="equal">
      <formula>"NotPaid"</formula>
    </cfRule>
    <cfRule type="cellIs" dxfId="3" priority="6729" operator="equal">
      <formula>"NotPaid"</formula>
    </cfRule>
  </conditionalFormatting>
  <conditionalFormatting sqref="D24">
    <cfRule type="cellIs" dxfId="3" priority="7565" operator="equal">
      <formula>"NotPaid"</formula>
    </cfRule>
    <cfRule type="cellIs" dxfId="3" priority="7564" operator="equal">
      <formula>"NotPaid"</formula>
    </cfRule>
    <cfRule type="cellIs" dxfId="3" priority="7563" operator="equal">
      <formula>"NotPaid"</formula>
    </cfRule>
    <cfRule type="cellIs" dxfId="3" priority="7561" operator="equal">
      <formula>"NotPaid"</formula>
    </cfRule>
    <cfRule type="cellIs" dxfId="3" priority="7560" operator="equal">
      <formula>"NotPaid"</formula>
    </cfRule>
    <cfRule type="cellIs" dxfId="3" priority="7559" operator="equal">
      <formula>"NotPaid"</formula>
    </cfRule>
    <cfRule type="cellIs" dxfId="3" priority="7550" operator="equal">
      <formula>"NotPaid"</formula>
    </cfRule>
    <cfRule type="cellIs" dxfId="3" priority="7549" operator="equal">
      <formula>"NotPaid"</formula>
    </cfRule>
    <cfRule type="cellIs" dxfId="3" priority="7548" operator="equal">
      <formula>"NotPaid"</formula>
    </cfRule>
    <cfRule type="cellIs" dxfId="3" priority="7546" operator="equal">
      <formula>"NotPaid"</formula>
    </cfRule>
    <cfRule type="cellIs" dxfId="3" priority="7545" operator="equal">
      <formula>"NotPaid"</formula>
    </cfRule>
    <cfRule type="cellIs" dxfId="3" priority="7544" operator="equal">
      <formula>"NotPaid"</formula>
    </cfRule>
    <cfRule type="cellIs" dxfId="3" priority="7537" operator="equal">
      <formula>"NotPaid"</formula>
    </cfRule>
    <cfRule type="cellIs" dxfId="3" priority="7536" operator="equal">
      <formula>"NotPaid"</formula>
    </cfRule>
    <cfRule type="cellIs" dxfId="3" priority="7535" operator="equal">
      <formula>"NotPaid"</formula>
    </cfRule>
    <cfRule type="cellIs" dxfId="3" priority="7520" operator="equal">
      <formula>"NotPaid"</formula>
    </cfRule>
    <cfRule type="cellIs" dxfId="3" priority="7519" operator="equal">
      <formula>"NotPaid"</formula>
    </cfRule>
    <cfRule type="cellIs" dxfId="3" priority="7518" operator="equal">
      <formula>"NotPaid"</formula>
    </cfRule>
    <cfRule type="cellIs" dxfId="3" priority="7508" operator="equal">
      <formula>"NotPaid"</formula>
    </cfRule>
    <cfRule type="cellIs" dxfId="3" priority="7507" operator="equal">
      <formula>"NotPaid"</formula>
    </cfRule>
    <cfRule type="cellIs" dxfId="3" priority="7506" operator="equal">
      <formula>"NotPaid"</formula>
    </cfRule>
    <cfRule type="cellIs" dxfId="3" priority="7493" operator="equal">
      <formula>"NotPaid"</formula>
    </cfRule>
    <cfRule type="cellIs" dxfId="3" priority="7492" operator="equal">
      <formula>"NotPaid"</formula>
    </cfRule>
    <cfRule type="cellIs" dxfId="3" priority="7491" operator="equal">
      <formula>"NotPaid"</formula>
    </cfRule>
    <cfRule type="cellIs" dxfId="3" priority="7481" operator="equal">
      <formula>"NotPaid"</formula>
    </cfRule>
    <cfRule type="cellIs" dxfId="3" priority="7480" operator="equal">
      <formula>"NotPaid"</formula>
    </cfRule>
    <cfRule type="cellIs" dxfId="3" priority="7479" operator="equal">
      <formula>"NotPaid"</formula>
    </cfRule>
    <cfRule type="cellIs" dxfId="3" priority="7477" operator="equal">
      <formula>"NotPaid"</formula>
    </cfRule>
    <cfRule type="cellIs" dxfId="3" priority="7476" operator="equal">
      <formula>"NotPaid"</formula>
    </cfRule>
    <cfRule type="cellIs" dxfId="3" priority="7475" operator="equal">
      <formula>"NotPaid"</formula>
    </cfRule>
    <cfRule type="cellIs" dxfId="3" priority="7448" operator="equal">
      <formula>"NotPaid"</formula>
    </cfRule>
    <cfRule type="cellIs" dxfId="3" priority="7447" operator="equal">
      <formula>"NotPaid"</formula>
    </cfRule>
    <cfRule type="cellIs" dxfId="3" priority="7446" operator="equal">
      <formula>"NotPaid"</formula>
    </cfRule>
    <cfRule type="cellIs" dxfId="3" priority="7436" operator="equal">
      <formula>"NotPaid"</formula>
    </cfRule>
    <cfRule type="cellIs" dxfId="3" priority="7435" operator="equal">
      <formula>"NotPaid"</formula>
    </cfRule>
    <cfRule type="cellIs" dxfId="3" priority="7434" operator="equal">
      <formula>"NotPaid"</formula>
    </cfRule>
    <cfRule type="cellIs" dxfId="3" priority="7425" operator="equal">
      <formula>"NotPaid"</formula>
    </cfRule>
    <cfRule type="cellIs" dxfId="3" priority="7424" operator="equal">
      <formula>"NotPaid"</formula>
    </cfRule>
    <cfRule type="cellIs" dxfId="3" priority="7423" operator="equal">
      <formula>"NotPaid"</formula>
    </cfRule>
    <cfRule type="cellIs" dxfId="3" priority="7414" operator="equal">
      <formula>"NotPaid"</formula>
    </cfRule>
    <cfRule type="cellIs" dxfId="3" priority="7413" operator="equal">
      <formula>"NotPaid"</formula>
    </cfRule>
    <cfRule type="cellIs" dxfId="3" priority="7412" operator="equal">
      <formula>"NotPaid"</formula>
    </cfRule>
    <cfRule type="cellIs" dxfId="3" priority="7402" operator="equal">
      <formula>"NotPaid"</formula>
    </cfRule>
    <cfRule type="cellIs" dxfId="3" priority="7401" operator="equal">
      <formula>"NotPaid"</formula>
    </cfRule>
    <cfRule type="cellIs" dxfId="3" priority="7400" operator="equal">
      <formula>"NotPaid"</formula>
    </cfRule>
    <cfRule type="cellIs" dxfId="3" priority="7398" operator="equal">
      <formula>"NotPaid"</formula>
    </cfRule>
    <cfRule type="cellIs" dxfId="3" priority="7397" operator="equal">
      <formula>"NotPaid"</formula>
    </cfRule>
    <cfRule type="cellIs" dxfId="3" priority="7396" operator="equal">
      <formula>"NotPaid"</formula>
    </cfRule>
    <cfRule type="cellIs" dxfId="3" priority="7388" operator="equal">
      <formula>"NotPaid"</formula>
    </cfRule>
    <cfRule type="cellIs" dxfId="3" priority="7387" operator="equal">
      <formula>"NotPaid"</formula>
    </cfRule>
    <cfRule type="cellIs" dxfId="3" priority="7386" operator="equal">
      <formula>"NotPaid"</formula>
    </cfRule>
    <cfRule type="cellIs" dxfId="3" priority="7377" operator="equal">
      <formula>"NotPaid"</formula>
    </cfRule>
    <cfRule type="cellIs" dxfId="3" priority="7376" operator="equal">
      <formula>"NotPaid"</formula>
    </cfRule>
    <cfRule type="cellIs" dxfId="3" priority="7375" operator="equal">
      <formula>"NotPaid"</formula>
    </cfRule>
    <cfRule type="cellIs" dxfId="3" priority="7366" operator="equal">
      <formula>"NotPaid"</formula>
    </cfRule>
    <cfRule type="cellIs" dxfId="3" priority="7365" operator="equal">
      <formula>"NotPaid"</formula>
    </cfRule>
    <cfRule type="cellIs" dxfId="3" priority="7364" operator="equal">
      <formula>"NotPaid"</formula>
    </cfRule>
    <cfRule type="cellIs" dxfId="3" priority="7354" operator="equal">
      <formula>"NotPaid"</formula>
    </cfRule>
    <cfRule type="cellIs" dxfId="3" priority="7353" operator="equal">
      <formula>"NotPaid"</formula>
    </cfRule>
    <cfRule type="cellIs" dxfId="3" priority="7352" operator="equal">
      <formula>"NotPaid"</formula>
    </cfRule>
    <cfRule type="cellIs" dxfId="3" priority="7342" operator="equal">
      <formula>"NotPaid"</formula>
    </cfRule>
    <cfRule type="cellIs" dxfId="3" priority="7341" operator="equal">
      <formula>"NotPaid"</formula>
    </cfRule>
    <cfRule type="cellIs" dxfId="3" priority="7340" operator="equal">
      <formula>"NotPaid"</formula>
    </cfRule>
    <cfRule type="cellIs" dxfId="3" priority="6837" operator="equal">
      <formula>"NotPaid"</formula>
    </cfRule>
    <cfRule type="cellIs" dxfId="3" priority="6836" operator="equal">
      <formula>"NotPaid"</formula>
    </cfRule>
    <cfRule type="cellIs" dxfId="3" priority="6835" operator="equal">
      <formula>"NotPaid"</formula>
    </cfRule>
    <cfRule type="cellIs" dxfId="3" priority="6833" operator="equal">
      <formula>"NotPaid"</formula>
    </cfRule>
    <cfRule type="cellIs" dxfId="3" priority="6832" operator="equal">
      <formula>"NotPaid"</formula>
    </cfRule>
    <cfRule type="cellIs" dxfId="3" priority="6831" operator="equal">
      <formula>"NotPaid"</formula>
    </cfRule>
    <cfRule type="cellIs" dxfId="3" priority="6822" operator="equal">
      <formula>"NotPaid"</formula>
    </cfRule>
    <cfRule type="cellIs" dxfId="3" priority="6821" operator="equal">
      <formula>"NotPaid"</formula>
    </cfRule>
    <cfRule type="cellIs" dxfId="3" priority="6820" operator="equal">
      <formula>"NotPaid"</formula>
    </cfRule>
    <cfRule type="cellIs" dxfId="3" priority="6818" operator="equal">
      <formula>"NotPaid"</formula>
    </cfRule>
    <cfRule type="cellIs" dxfId="3" priority="6817" operator="equal">
      <formula>"NotPaid"</formula>
    </cfRule>
    <cfRule type="cellIs" dxfId="3" priority="6816" operator="equal">
      <formula>"NotPaid"</formula>
    </cfRule>
    <cfRule type="cellIs" dxfId="3" priority="6809" operator="equal">
      <formula>"NotPaid"</formula>
    </cfRule>
    <cfRule type="cellIs" dxfId="3" priority="6808" operator="equal">
      <formula>"NotPaid"</formula>
    </cfRule>
    <cfRule type="cellIs" dxfId="3" priority="6807" operator="equal">
      <formula>"NotPaid"</formula>
    </cfRule>
    <cfRule type="cellIs" dxfId="3" priority="6792" operator="equal">
      <formula>"NotPaid"</formula>
    </cfRule>
    <cfRule type="cellIs" dxfId="3" priority="6791" operator="equal">
      <formula>"NotPaid"</formula>
    </cfRule>
    <cfRule type="cellIs" dxfId="3" priority="6790" operator="equal">
      <formula>"NotPaid"</formula>
    </cfRule>
    <cfRule type="cellIs" dxfId="3" priority="6780" operator="equal">
      <formula>"NotPaid"</formula>
    </cfRule>
    <cfRule type="cellIs" dxfId="3" priority="6779" operator="equal">
      <formula>"NotPaid"</formula>
    </cfRule>
    <cfRule type="cellIs" dxfId="3" priority="6778" operator="equal">
      <formula>"NotPaid"</formula>
    </cfRule>
    <cfRule type="cellIs" dxfId="3" priority="6765" operator="equal">
      <formula>"NotPaid"</formula>
    </cfRule>
    <cfRule type="cellIs" dxfId="3" priority="6764" operator="equal">
      <formula>"NotPaid"</formula>
    </cfRule>
    <cfRule type="cellIs" dxfId="3" priority="6763" operator="equal">
      <formula>"NotPaid"</formula>
    </cfRule>
    <cfRule type="cellIs" dxfId="3" priority="6753" operator="equal">
      <formula>"NotPaid"</formula>
    </cfRule>
    <cfRule type="cellIs" dxfId="3" priority="6752" operator="equal">
      <formula>"NotPaid"</formula>
    </cfRule>
    <cfRule type="cellIs" dxfId="3" priority="6751" operator="equal">
      <formula>"NotPaid"</formula>
    </cfRule>
    <cfRule type="cellIs" dxfId="3" priority="6749" operator="equal">
      <formula>"NotPaid"</formula>
    </cfRule>
    <cfRule type="cellIs" dxfId="3" priority="6748" operator="equal">
      <formula>"NotPaid"</formula>
    </cfRule>
    <cfRule type="cellIs" dxfId="3" priority="6747" operator="equal">
      <formula>"NotPaid"</formula>
    </cfRule>
    <cfRule type="cellIs" dxfId="3" priority="6720" operator="equal">
      <formula>"NotPaid"</formula>
    </cfRule>
    <cfRule type="cellIs" dxfId="3" priority="6719" operator="equal">
      <formula>"NotPaid"</formula>
    </cfRule>
    <cfRule type="cellIs" dxfId="3" priority="6718" operator="equal">
      <formula>"NotPaid"</formula>
    </cfRule>
    <cfRule type="cellIs" dxfId="3" priority="6708" operator="equal">
      <formula>"NotPaid"</formula>
    </cfRule>
    <cfRule type="cellIs" dxfId="3" priority="6707" operator="equal">
      <formula>"NotPaid"</formula>
    </cfRule>
    <cfRule type="cellIs" dxfId="3" priority="6706" operator="equal">
      <formula>"NotPaid"</formula>
    </cfRule>
    <cfRule type="cellIs" dxfId="3" priority="6697" operator="equal">
      <formula>"NotPaid"</formula>
    </cfRule>
    <cfRule type="cellIs" dxfId="3" priority="6696" operator="equal">
      <formula>"NotPaid"</formula>
    </cfRule>
    <cfRule type="cellIs" dxfId="3" priority="6695" operator="equal">
      <formula>"NotPaid"</formula>
    </cfRule>
    <cfRule type="cellIs" dxfId="3" priority="6686" operator="equal">
      <formula>"NotPaid"</formula>
    </cfRule>
    <cfRule type="cellIs" dxfId="3" priority="6685" operator="equal">
      <formula>"NotPaid"</formula>
    </cfRule>
    <cfRule type="cellIs" dxfId="3" priority="6684" operator="equal">
      <formula>"NotPaid"</formula>
    </cfRule>
    <cfRule type="cellIs" dxfId="3" priority="6674" operator="equal">
      <formula>"NotPaid"</formula>
    </cfRule>
    <cfRule type="cellIs" dxfId="3" priority="6673" operator="equal">
      <formula>"NotPaid"</formula>
    </cfRule>
    <cfRule type="cellIs" dxfId="3" priority="6672" operator="equal">
      <formula>"NotPaid"</formula>
    </cfRule>
    <cfRule type="cellIs" dxfId="3" priority="6670" operator="equal">
      <formula>"NotPaid"</formula>
    </cfRule>
    <cfRule type="cellIs" dxfId="3" priority="6669" operator="equal">
      <formula>"NotPaid"</formula>
    </cfRule>
    <cfRule type="cellIs" dxfId="3" priority="6668" operator="equal">
      <formula>"NotPaid"</formula>
    </cfRule>
    <cfRule type="cellIs" dxfId="3" priority="6660" operator="equal">
      <formula>"NotPaid"</formula>
    </cfRule>
    <cfRule type="cellIs" dxfId="3" priority="6659" operator="equal">
      <formula>"NotPaid"</formula>
    </cfRule>
    <cfRule type="cellIs" dxfId="3" priority="6658" operator="equal">
      <formula>"NotPaid"</formula>
    </cfRule>
    <cfRule type="cellIs" dxfId="3" priority="6649" operator="equal">
      <formula>"NotPaid"</formula>
    </cfRule>
    <cfRule type="cellIs" dxfId="3" priority="6648" operator="equal">
      <formula>"NotPaid"</formula>
    </cfRule>
    <cfRule type="cellIs" dxfId="3" priority="6647" operator="equal">
      <formula>"NotPaid"</formula>
    </cfRule>
    <cfRule type="cellIs" dxfId="3" priority="6638" operator="equal">
      <formula>"NotPaid"</formula>
    </cfRule>
    <cfRule type="cellIs" dxfId="3" priority="6637" operator="equal">
      <formula>"NotPaid"</formula>
    </cfRule>
    <cfRule type="cellIs" dxfId="3" priority="6636" operator="equal">
      <formula>"NotPaid"</formula>
    </cfRule>
    <cfRule type="cellIs" dxfId="3" priority="6626" operator="equal">
      <formula>"NotPaid"</formula>
    </cfRule>
    <cfRule type="cellIs" dxfId="3" priority="6625" operator="equal">
      <formula>"NotPaid"</formula>
    </cfRule>
    <cfRule type="cellIs" dxfId="3" priority="6624" operator="equal">
      <formula>"NotPaid"</formula>
    </cfRule>
    <cfRule type="cellIs" dxfId="3" priority="6614" operator="equal">
      <formula>"NotPaid"</formula>
    </cfRule>
    <cfRule type="cellIs" dxfId="3" priority="6613" operator="equal">
      <formula>"NotPaid"</formula>
    </cfRule>
    <cfRule type="cellIs" dxfId="3" priority="6612" operator="equal">
      <formula>"NotPaid"</formula>
    </cfRule>
  </conditionalFormatting>
  <conditionalFormatting sqref="D24:E24">
    <cfRule type="cellIs" dxfId="3" priority="7542" operator="equal">
      <formula>"NotPaid"</formula>
    </cfRule>
    <cfRule type="cellIs" dxfId="3" priority="7541" operator="equal">
      <formula>"NotPaid"</formula>
    </cfRule>
    <cfRule type="cellIs" dxfId="3" priority="7540" operator="equal">
      <formula>"NotPaid"</formula>
    </cfRule>
    <cfRule type="cellIs" dxfId="3" priority="7533" operator="equal">
      <formula>"NotPaid"</formula>
    </cfRule>
    <cfRule type="cellIs" dxfId="3" priority="7532" operator="equal">
      <formula>"NotPaid"</formula>
    </cfRule>
    <cfRule type="cellIs" dxfId="3" priority="7531" operator="equal">
      <formula>"NotPaid"</formula>
    </cfRule>
    <cfRule type="cellIs" dxfId="3" priority="7473" operator="equal">
      <formula>"NotPaid"</formula>
    </cfRule>
    <cfRule type="cellIs" dxfId="3" priority="7472" operator="equal">
      <formula>"NotPaid"</formula>
    </cfRule>
    <cfRule type="cellIs" dxfId="3" priority="7471" operator="equal">
      <formula>"NotPaid"</formula>
    </cfRule>
    <cfRule type="cellIs" dxfId="3" priority="6814" operator="equal">
      <formula>"NotPaid"</formula>
    </cfRule>
    <cfRule type="cellIs" dxfId="3" priority="6813" operator="equal">
      <formula>"NotPaid"</formula>
    </cfRule>
    <cfRule type="cellIs" dxfId="3" priority="6812" operator="equal">
      <formula>"NotPaid"</formula>
    </cfRule>
    <cfRule type="cellIs" dxfId="3" priority="6805" operator="equal">
      <formula>"NotPaid"</formula>
    </cfRule>
    <cfRule type="cellIs" dxfId="3" priority="6804" operator="equal">
      <formula>"NotPaid"</formula>
    </cfRule>
    <cfRule type="cellIs" dxfId="3" priority="6803" operator="equal">
      <formula>"NotPaid"</formula>
    </cfRule>
    <cfRule type="cellIs" dxfId="3" priority="6745" operator="equal">
      <formula>"NotPaid"</formula>
    </cfRule>
    <cfRule type="cellIs" dxfId="3" priority="6744" operator="equal">
      <formula>"NotPaid"</formula>
    </cfRule>
    <cfRule type="cellIs" dxfId="3" priority="6743" operator="equal">
      <formula>"NotPaid"</formula>
    </cfRule>
  </conditionalFormatting>
  <conditionalFormatting sqref="E24">
    <cfRule type="cellIs" dxfId="3" priority="7573" operator="equal">
      <formula>"NotPaid"</formula>
    </cfRule>
    <cfRule type="cellIs" dxfId="3" priority="7572" operator="equal">
      <formula>"NotPaid"</formula>
    </cfRule>
    <cfRule type="cellIs" dxfId="3" priority="7571" operator="equal">
      <formula>"NotPaid"</formula>
    </cfRule>
    <cfRule type="cellIs" dxfId="3" priority="7558" operator="equal">
      <formula>"NotPaid"</formula>
    </cfRule>
    <cfRule type="cellIs" dxfId="3" priority="7557" operator="equal">
      <formula>"NotPaid"</formula>
    </cfRule>
    <cfRule type="cellIs" dxfId="3" priority="7556" operator="equal">
      <formula>"NotPaid"</formula>
    </cfRule>
    <cfRule type="cellIs" dxfId="3" priority="7528" operator="equal">
      <formula>"NotPaid"</formula>
    </cfRule>
    <cfRule type="cellIs" dxfId="3" priority="7527" operator="equal">
      <formula>"NotPaid"</formula>
    </cfRule>
    <cfRule type="cellIs" dxfId="3" priority="7526" operator="equal">
      <formula>"NotPaid"</formula>
    </cfRule>
    <cfRule type="cellIs" dxfId="3" priority="7516" operator="equal">
      <formula>"NotPaid"</formula>
    </cfRule>
    <cfRule type="cellIs" dxfId="3" priority="7515" operator="equal">
      <formula>"NotPaid"</formula>
    </cfRule>
    <cfRule type="cellIs" dxfId="3" priority="7514" operator="equal">
      <formula>"NotPaid"</formula>
    </cfRule>
    <cfRule type="cellIs" dxfId="3" priority="7501" operator="equal">
      <formula>"NotPaid"</formula>
    </cfRule>
    <cfRule type="cellIs" dxfId="3" priority="7500" operator="equal">
      <formula>"NotPaid"</formula>
    </cfRule>
    <cfRule type="cellIs" dxfId="3" priority="7499" operator="equal">
      <formula>"NotPaid"</formula>
    </cfRule>
    <cfRule type="cellIs" dxfId="3" priority="7489" operator="equal">
      <formula>"NotPaid"</formula>
    </cfRule>
    <cfRule type="cellIs" dxfId="3" priority="7488" operator="equal">
      <formula>"NotPaid"</formula>
    </cfRule>
    <cfRule type="cellIs" dxfId="3" priority="7487" operator="equal">
      <formula>"NotPaid"</formula>
    </cfRule>
    <cfRule type="cellIs" dxfId="3" priority="7468" operator="equal">
      <formula>"NotPaid"</formula>
    </cfRule>
    <cfRule type="cellIs" dxfId="3" priority="7467" operator="equal">
      <formula>"NotPaid"</formula>
    </cfRule>
    <cfRule type="cellIs" dxfId="3" priority="7466" operator="equal">
      <formula>"NotPaid"</formula>
    </cfRule>
    <cfRule type="cellIs" dxfId="3" priority="7456" operator="equal">
      <formula>"NotPaid"</formula>
    </cfRule>
    <cfRule type="cellIs" dxfId="3" priority="7455" operator="equal">
      <formula>"NotPaid"</formula>
    </cfRule>
    <cfRule type="cellIs" dxfId="3" priority="7454" operator="equal">
      <formula>"NotPaid"</formula>
    </cfRule>
    <cfRule type="cellIs" dxfId="3" priority="7444" operator="equal">
      <formula>"NotPaid"</formula>
    </cfRule>
    <cfRule type="cellIs" dxfId="3" priority="7443" operator="equal">
      <formula>"NotPaid"</formula>
    </cfRule>
    <cfRule type="cellIs" dxfId="3" priority="7442" operator="equal">
      <formula>"NotPaid"</formula>
    </cfRule>
    <cfRule type="cellIs" dxfId="3" priority="7432" operator="equal">
      <formula>"NotPaid"</formula>
    </cfRule>
    <cfRule type="cellIs" dxfId="3" priority="7431" operator="equal">
      <formula>"NotPaid"</formula>
    </cfRule>
    <cfRule type="cellIs" dxfId="3" priority="7430" operator="equal">
      <formula>"NotPaid"</formula>
    </cfRule>
    <cfRule type="cellIs" dxfId="3" priority="7421" operator="equal">
      <formula>"NotPaid"</formula>
    </cfRule>
    <cfRule type="cellIs" dxfId="3" priority="7420" operator="equal">
      <formula>"NotPaid"</formula>
    </cfRule>
    <cfRule type="cellIs" dxfId="3" priority="7419" operator="equal">
      <formula>"NotPaid"</formula>
    </cfRule>
    <cfRule type="cellIs" dxfId="3" priority="7410" operator="equal">
      <formula>"NotPaid"</formula>
    </cfRule>
    <cfRule type="cellIs" dxfId="3" priority="7409" operator="equal">
      <formula>"NotPaid"</formula>
    </cfRule>
    <cfRule type="cellIs" dxfId="3" priority="7408" operator="equal">
      <formula>"NotPaid"</formula>
    </cfRule>
    <cfRule type="cellIs" dxfId="3" priority="7395" operator="equal">
      <formula>"NotPaid"</formula>
    </cfRule>
    <cfRule type="cellIs" dxfId="3" priority="7394" operator="equal">
      <formula>"NotPaid"</formula>
    </cfRule>
    <cfRule type="cellIs" dxfId="3" priority="7393" operator="equal">
      <formula>"NotPaid"</formula>
    </cfRule>
    <cfRule type="cellIs" dxfId="3" priority="7384" operator="equal">
      <formula>"NotPaid"</formula>
    </cfRule>
    <cfRule type="cellIs" dxfId="3" priority="7383" operator="equal">
      <formula>"NotPaid"</formula>
    </cfRule>
    <cfRule type="cellIs" dxfId="3" priority="7382" operator="equal">
      <formula>"NotPaid"</formula>
    </cfRule>
    <cfRule type="cellIs" dxfId="3" priority="7373" operator="equal">
      <formula>"NotPaid"</formula>
    </cfRule>
    <cfRule type="cellIs" dxfId="3" priority="7372" operator="equal">
      <formula>"NotPaid"</formula>
    </cfRule>
    <cfRule type="cellIs" dxfId="3" priority="7371" operator="equal">
      <formula>"NotPaid"</formula>
    </cfRule>
    <cfRule type="cellIs" dxfId="3" priority="7362" operator="equal">
      <formula>"NotPaid"</formula>
    </cfRule>
    <cfRule type="cellIs" dxfId="3" priority="7361" operator="equal">
      <formula>"NotPaid"</formula>
    </cfRule>
    <cfRule type="cellIs" dxfId="3" priority="7360" operator="equal">
      <formula>"NotPaid"</formula>
    </cfRule>
    <cfRule type="cellIs" dxfId="3" priority="7350" operator="equal">
      <formula>"NotPaid"</formula>
    </cfRule>
    <cfRule type="cellIs" dxfId="3" priority="7349" operator="equal">
      <formula>"NotPaid"</formula>
    </cfRule>
    <cfRule type="cellIs" dxfId="3" priority="7348" operator="equal">
      <formula>"NotPaid"</formula>
    </cfRule>
    <cfRule type="cellIs" dxfId="3" priority="6845" operator="equal">
      <formula>"NotPaid"</formula>
    </cfRule>
    <cfRule type="cellIs" dxfId="3" priority="6844" operator="equal">
      <formula>"NotPaid"</formula>
    </cfRule>
    <cfRule type="cellIs" dxfId="3" priority="6843" operator="equal">
      <formula>"NotPaid"</formula>
    </cfRule>
    <cfRule type="cellIs" dxfId="3" priority="6830" operator="equal">
      <formula>"NotPaid"</formula>
    </cfRule>
    <cfRule type="cellIs" dxfId="3" priority="6829" operator="equal">
      <formula>"NotPaid"</formula>
    </cfRule>
    <cfRule type="cellIs" dxfId="3" priority="6828" operator="equal">
      <formula>"NotPaid"</formula>
    </cfRule>
    <cfRule type="cellIs" dxfId="3" priority="6800" operator="equal">
      <formula>"NotPaid"</formula>
    </cfRule>
    <cfRule type="cellIs" dxfId="3" priority="6799" operator="equal">
      <formula>"NotPaid"</formula>
    </cfRule>
    <cfRule type="cellIs" dxfId="3" priority="6798" operator="equal">
      <formula>"NotPaid"</formula>
    </cfRule>
    <cfRule type="cellIs" dxfId="3" priority="6788" operator="equal">
      <formula>"NotPaid"</formula>
    </cfRule>
    <cfRule type="cellIs" dxfId="3" priority="6787" operator="equal">
      <formula>"NotPaid"</formula>
    </cfRule>
    <cfRule type="cellIs" dxfId="3" priority="6786" operator="equal">
      <formula>"NotPaid"</formula>
    </cfRule>
    <cfRule type="cellIs" dxfId="3" priority="6773" operator="equal">
      <formula>"NotPaid"</formula>
    </cfRule>
    <cfRule type="cellIs" dxfId="3" priority="6772" operator="equal">
      <formula>"NotPaid"</formula>
    </cfRule>
    <cfRule type="cellIs" dxfId="3" priority="6771" operator="equal">
      <formula>"NotPaid"</formula>
    </cfRule>
    <cfRule type="cellIs" dxfId="3" priority="6761" operator="equal">
      <formula>"NotPaid"</formula>
    </cfRule>
    <cfRule type="cellIs" dxfId="3" priority="6760" operator="equal">
      <formula>"NotPaid"</formula>
    </cfRule>
    <cfRule type="cellIs" dxfId="3" priority="6759" operator="equal">
      <formula>"NotPaid"</formula>
    </cfRule>
    <cfRule type="cellIs" dxfId="3" priority="6740" operator="equal">
      <formula>"NotPaid"</formula>
    </cfRule>
    <cfRule type="cellIs" dxfId="3" priority="6739" operator="equal">
      <formula>"NotPaid"</formula>
    </cfRule>
    <cfRule type="cellIs" dxfId="3" priority="6738" operator="equal">
      <formula>"NotPaid"</formula>
    </cfRule>
    <cfRule type="cellIs" dxfId="3" priority="6728" operator="equal">
      <formula>"NotPaid"</formula>
    </cfRule>
    <cfRule type="cellIs" dxfId="3" priority="6727" operator="equal">
      <formula>"NotPaid"</formula>
    </cfRule>
    <cfRule type="cellIs" dxfId="3" priority="6726" operator="equal">
      <formula>"NotPaid"</formula>
    </cfRule>
    <cfRule type="cellIs" dxfId="3" priority="6716" operator="equal">
      <formula>"NotPaid"</formula>
    </cfRule>
    <cfRule type="cellIs" dxfId="3" priority="6715" operator="equal">
      <formula>"NotPaid"</formula>
    </cfRule>
    <cfRule type="cellIs" dxfId="3" priority="6714" operator="equal">
      <formula>"NotPaid"</formula>
    </cfRule>
    <cfRule type="cellIs" dxfId="3" priority="6704" operator="equal">
      <formula>"NotPaid"</formula>
    </cfRule>
    <cfRule type="cellIs" dxfId="3" priority="6703" operator="equal">
      <formula>"NotPaid"</formula>
    </cfRule>
    <cfRule type="cellIs" dxfId="3" priority="6702" operator="equal">
      <formula>"NotPaid"</formula>
    </cfRule>
    <cfRule type="cellIs" dxfId="3" priority="6693" operator="equal">
      <formula>"NotPaid"</formula>
    </cfRule>
    <cfRule type="cellIs" dxfId="3" priority="6692" operator="equal">
      <formula>"NotPaid"</formula>
    </cfRule>
    <cfRule type="cellIs" dxfId="3" priority="6691" operator="equal">
      <formula>"NotPaid"</formula>
    </cfRule>
    <cfRule type="cellIs" dxfId="3" priority="6682" operator="equal">
      <formula>"NotPaid"</formula>
    </cfRule>
    <cfRule type="cellIs" dxfId="3" priority="6681" operator="equal">
      <formula>"NotPaid"</formula>
    </cfRule>
    <cfRule type="cellIs" dxfId="3" priority="6680" operator="equal">
      <formula>"NotPaid"</formula>
    </cfRule>
    <cfRule type="cellIs" dxfId="3" priority="6667" operator="equal">
      <formula>"NotPaid"</formula>
    </cfRule>
    <cfRule type="cellIs" dxfId="3" priority="6666" operator="equal">
      <formula>"NotPaid"</formula>
    </cfRule>
    <cfRule type="cellIs" dxfId="3" priority="6665" operator="equal">
      <formula>"NotPaid"</formula>
    </cfRule>
    <cfRule type="cellIs" dxfId="3" priority="6656" operator="equal">
      <formula>"NotPaid"</formula>
    </cfRule>
    <cfRule type="cellIs" dxfId="3" priority="6655" operator="equal">
      <formula>"NotPaid"</formula>
    </cfRule>
    <cfRule type="cellIs" dxfId="3" priority="6654" operator="equal">
      <formula>"NotPaid"</formula>
    </cfRule>
    <cfRule type="cellIs" dxfId="3" priority="6645" operator="equal">
      <formula>"NotPaid"</formula>
    </cfRule>
    <cfRule type="cellIs" dxfId="3" priority="6644" operator="equal">
      <formula>"NotPaid"</formula>
    </cfRule>
    <cfRule type="cellIs" dxfId="3" priority="6643" operator="equal">
      <formula>"NotPaid"</formula>
    </cfRule>
    <cfRule type="cellIs" dxfId="3" priority="6634" operator="equal">
      <formula>"NotPaid"</formula>
    </cfRule>
    <cfRule type="cellIs" dxfId="3" priority="6633" operator="equal">
      <formula>"NotPaid"</formula>
    </cfRule>
    <cfRule type="cellIs" dxfId="3" priority="6632" operator="equal">
      <formula>"NotPaid"</formula>
    </cfRule>
    <cfRule type="cellIs" dxfId="3" priority="6622" operator="equal">
      <formula>"NotPaid"</formula>
    </cfRule>
    <cfRule type="cellIs" dxfId="3" priority="6621" operator="equal">
      <formula>"NotPaid"</formula>
    </cfRule>
    <cfRule type="cellIs" dxfId="3" priority="6620" operator="equal">
      <formula>"NotPaid"</formula>
    </cfRule>
  </conditionalFormatting>
  <conditionalFormatting sqref="F24:G24">
    <cfRule type="expression" dxfId="0" priority="7575" stopIfTrue="1">
      <formula>F24="NotPaid"</formula>
    </cfRule>
    <cfRule type="expression" dxfId="0" priority="7503" stopIfTrue="1">
      <formula>F24="NotPaid"</formula>
    </cfRule>
    <cfRule type="expression" dxfId="0" priority="7458" stopIfTrue="1">
      <formula>F24="NotPaid"</formula>
    </cfRule>
    <cfRule type="expression" dxfId="0" priority="6847" stopIfTrue="1">
      <formula>F24="NotPaid"</formula>
    </cfRule>
    <cfRule type="expression" dxfId="0" priority="6775" stopIfTrue="1">
      <formula>F24="NotPaid"</formula>
    </cfRule>
    <cfRule type="expression" dxfId="0" priority="6730" stopIfTrue="1">
      <formula>F24="NotPaid"</formula>
    </cfRule>
  </conditionalFormatting>
  <conditionalFormatting sqref="F24">
    <cfRule type="cellIs" dxfId="3" priority="7569" operator="equal">
      <formula>"NotPaid"</formula>
    </cfRule>
    <cfRule type="cellIs" dxfId="3" priority="7568" operator="equal">
      <formula>"NotPaid"</formula>
    </cfRule>
    <cfRule type="cellIs" dxfId="3" priority="7567" operator="equal">
      <formula>"NotPaid"</formula>
    </cfRule>
    <cfRule type="cellIs" dxfId="3" priority="7554" operator="equal">
      <formula>"NotPaid"</formula>
    </cfRule>
    <cfRule type="cellIs" dxfId="3" priority="7553" operator="equal">
      <formula>"NotPaid"</formula>
    </cfRule>
    <cfRule type="cellIs" dxfId="3" priority="7552" operator="equal">
      <formula>"NotPaid"</formula>
    </cfRule>
    <cfRule type="cellIs" dxfId="3" priority="7539" operator="equal">
      <formula>"NotPaid"</formula>
    </cfRule>
    <cfRule type="cellIs" dxfId="3" priority="7530" operator="equal">
      <formula>"NotPaid"</formula>
    </cfRule>
    <cfRule type="cellIs" dxfId="3" priority="7524" operator="equal">
      <formula>"NotPaid"</formula>
    </cfRule>
    <cfRule type="cellIs" dxfId="3" priority="7523" operator="equal">
      <formula>"NotPaid"</formula>
    </cfRule>
    <cfRule type="cellIs" dxfId="3" priority="7522" operator="equal">
      <formula>"NotPaid"</formula>
    </cfRule>
    <cfRule type="cellIs" dxfId="3" priority="7512" operator="equal">
      <formula>"NotPaid"</formula>
    </cfRule>
    <cfRule type="cellIs" dxfId="3" priority="7511" operator="equal">
      <formula>"NotPaid"</formula>
    </cfRule>
    <cfRule type="cellIs" dxfId="3" priority="7510" operator="equal">
      <formula>"NotPaid"</formula>
    </cfRule>
    <cfRule type="cellIs" dxfId="3" priority="7497" operator="equal">
      <formula>"NotPaid"</formula>
    </cfRule>
    <cfRule type="cellIs" dxfId="3" priority="7496" operator="equal">
      <formula>"NotPaid"</formula>
    </cfRule>
    <cfRule type="cellIs" dxfId="3" priority="7495" operator="equal">
      <formula>"NotPaid"</formula>
    </cfRule>
    <cfRule type="cellIs" dxfId="3" priority="7485" operator="equal">
      <formula>"NotPaid"</formula>
    </cfRule>
    <cfRule type="cellIs" dxfId="3" priority="7484" operator="equal">
      <formula>"NotPaid"</formula>
    </cfRule>
    <cfRule type="cellIs" dxfId="3" priority="7483" operator="equal">
      <formula>"NotPaid"</formula>
    </cfRule>
    <cfRule type="cellIs" dxfId="3" priority="7470" operator="equal">
      <formula>"NotPaid"</formula>
    </cfRule>
    <cfRule type="cellIs" dxfId="3" priority="7464" operator="equal">
      <formula>"NotPaid"</formula>
    </cfRule>
    <cfRule type="cellIs" dxfId="3" priority="7463" operator="equal">
      <formula>"NotPaid"</formula>
    </cfRule>
    <cfRule type="cellIs" dxfId="3" priority="7462" operator="equal">
      <formula>"NotPaid"</formula>
    </cfRule>
    <cfRule type="cellIs" dxfId="3" priority="7452" operator="equal">
      <formula>"NotPaid"</formula>
    </cfRule>
    <cfRule type="cellIs" dxfId="3" priority="7451" operator="equal">
      <formula>"NotPaid"</formula>
    </cfRule>
    <cfRule type="cellIs" dxfId="3" priority="7450" operator="equal">
      <formula>"NotPaid"</formula>
    </cfRule>
    <cfRule type="cellIs" dxfId="3" priority="7440" operator="equal">
      <formula>"NotPaid"</formula>
    </cfRule>
    <cfRule type="cellIs" dxfId="3" priority="7439" operator="equal">
      <formula>"NotPaid"</formula>
    </cfRule>
    <cfRule type="cellIs" dxfId="3" priority="7438" operator="equal">
      <formula>"NotPaid"</formula>
    </cfRule>
    <cfRule type="cellIs" dxfId="3" priority="7428" operator="equal">
      <formula>"NotPaid"</formula>
    </cfRule>
    <cfRule type="cellIs" dxfId="3" priority="7427" operator="equal">
      <formula>"NotPaid"</formula>
    </cfRule>
    <cfRule type="cellIs" dxfId="3" priority="7426" operator="equal">
      <formula>"NotPaid"</formula>
    </cfRule>
    <cfRule type="cellIs" dxfId="3" priority="7417" operator="equal">
      <formula>"NotPaid"</formula>
    </cfRule>
    <cfRule type="cellIs" dxfId="3" priority="7416" operator="equal">
      <formula>"NotPaid"</formula>
    </cfRule>
    <cfRule type="cellIs" dxfId="3" priority="7415" operator="equal">
      <formula>"NotPaid"</formula>
    </cfRule>
    <cfRule type="cellIs" dxfId="3" priority="7406" operator="equal">
      <formula>"NotPaid"</formula>
    </cfRule>
    <cfRule type="cellIs" dxfId="3" priority="7405" operator="equal">
      <formula>"NotPaid"</formula>
    </cfRule>
    <cfRule type="cellIs" dxfId="3" priority="7404" operator="equal">
      <formula>"NotPaid"</formula>
    </cfRule>
    <cfRule type="cellIs" dxfId="3" priority="7391" operator="equal">
      <formula>"NotPaid"</formula>
    </cfRule>
    <cfRule type="cellIs" dxfId="3" priority="7390" operator="equal">
      <formula>"NotPaid"</formula>
    </cfRule>
    <cfRule type="cellIs" dxfId="3" priority="7389" operator="equal">
      <formula>"NotPaid"</formula>
    </cfRule>
    <cfRule type="cellIs" dxfId="3" priority="7380" operator="equal">
      <formula>"NotPaid"</formula>
    </cfRule>
    <cfRule type="cellIs" dxfId="3" priority="7379" operator="equal">
      <formula>"NotPaid"</formula>
    </cfRule>
    <cfRule type="cellIs" dxfId="3" priority="7378" operator="equal">
      <formula>"NotPaid"</formula>
    </cfRule>
    <cfRule type="cellIs" dxfId="3" priority="7369" operator="equal">
      <formula>"NotPaid"</formula>
    </cfRule>
    <cfRule type="cellIs" dxfId="3" priority="7368" operator="equal">
      <formula>"NotPaid"</formula>
    </cfRule>
    <cfRule type="cellIs" dxfId="3" priority="7367" operator="equal">
      <formula>"NotPaid"</formula>
    </cfRule>
    <cfRule type="cellIs" dxfId="3" priority="7358" operator="equal">
      <formula>"NotPaid"</formula>
    </cfRule>
    <cfRule type="cellIs" dxfId="3" priority="7357" operator="equal">
      <formula>"NotPaid"</formula>
    </cfRule>
    <cfRule type="cellIs" dxfId="3" priority="7356" operator="equal">
      <formula>"NotPaid"</formula>
    </cfRule>
    <cfRule type="cellIs" dxfId="3" priority="7346" operator="equal">
      <formula>"NotPaid"</formula>
    </cfRule>
    <cfRule type="cellIs" dxfId="3" priority="7345" operator="equal">
      <formula>"NotPaid"</formula>
    </cfRule>
    <cfRule type="cellIs" dxfId="3" priority="7344" operator="equal">
      <formula>"NotPaid"</formula>
    </cfRule>
    <cfRule type="cellIs" dxfId="3" priority="6841" operator="equal">
      <formula>"NotPaid"</formula>
    </cfRule>
    <cfRule type="cellIs" dxfId="3" priority="6840" operator="equal">
      <formula>"NotPaid"</formula>
    </cfRule>
    <cfRule type="cellIs" dxfId="3" priority="6839" operator="equal">
      <formula>"NotPaid"</formula>
    </cfRule>
    <cfRule type="cellIs" dxfId="3" priority="6826" operator="equal">
      <formula>"NotPaid"</formula>
    </cfRule>
    <cfRule type="cellIs" dxfId="3" priority="6825" operator="equal">
      <formula>"NotPaid"</formula>
    </cfRule>
    <cfRule type="cellIs" dxfId="3" priority="6824" operator="equal">
      <formula>"NotPaid"</formula>
    </cfRule>
    <cfRule type="cellIs" dxfId="3" priority="6811" operator="equal">
      <formula>"NotPaid"</formula>
    </cfRule>
    <cfRule type="cellIs" dxfId="3" priority="6802" operator="equal">
      <formula>"NotPaid"</formula>
    </cfRule>
    <cfRule type="cellIs" dxfId="3" priority="6796" operator="equal">
      <formula>"NotPaid"</formula>
    </cfRule>
    <cfRule type="cellIs" dxfId="3" priority="6795" operator="equal">
      <formula>"NotPaid"</formula>
    </cfRule>
    <cfRule type="cellIs" dxfId="3" priority="6794" operator="equal">
      <formula>"NotPaid"</formula>
    </cfRule>
    <cfRule type="cellIs" dxfId="3" priority="6784" operator="equal">
      <formula>"NotPaid"</formula>
    </cfRule>
    <cfRule type="cellIs" dxfId="3" priority="6783" operator="equal">
      <formula>"NotPaid"</formula>
    </cfRule>
    <cfRule type="cellIs" dxfId="3" priority="6782" operator="equal">
      <formula>"NotPaid"</formula>
    </cfRule>
    <cfRule type="cellIs" dxfId="3" priority="6769" operator="equal">
      <formula>"NotPaid"</formula>
    </cfRule>
    <cfRule type="cellIs" dxfId="3" priority="6768" operator="equal">
      <formula>"NotPaid"</formula>
    </cfRule>
    <cfRule type="cellIs" dxfId="3" priority="6767" operator="equal">
      <formula>"NotPaid"</formula>
    </cfRule>
    <cfRule type="cellIs" dxfId="3" priority="6757" operator="equal">
      <formula>"NotPaid"</formula>
    </cfRule>
    <cfRule type="cellIs" dxfId="3" priority="6756" operator="equal">
      <formula>"NotPaid"</formula>
    </cfRule>
    <cfRule type="cellIs" dxfId="3" priority="6755" operator="equal">
      <formula>"NotPaid"</formula>
    </cfRule>
    <cfRule type="cellIs" dxfId="3" priority="6742" operator="equal">
      <formula>"NotPaid"</formula>
    </cfRule>
    <cfRule type="cellIs" dxfId="3" priority="6736" operator="equal">
      <formula>"NotPaid"</formula>
    </cfRule>
    <cfRule type="cellIs" dxfId="3" priority="6735" operator="equal">
      <formula>"NotPaid"</formula>
    </cfRule>
    <cfRule type="cellIs" dxfId="3" priority="6734" operator="equal">
      <formula>"NotPaid"</formula>
    </cfRule>
    <cfRule type="cellIs" dxfId="3" priority="6724" operator="equal">
      <formula>"NotPaid"</formula>
    </cfRule>
    <cfRule type="cellIs" dxfId="3" priority="6723" operator="equal">
      <formula>"NotPaid"</formula>
    </cfRule>
    <cfRule type="cellIs" dxfId="3" priority="6722" operator="equal">
      <formula>"NotPaid"</formula>
    </cfRule>
    <cfRule type="cellIs" dxfId="3" priority="6712" operator="equal">
      <formula>"NotPaid"</formula>
    </cfRule>
    <cfRule type="cellIs" dxfId="3" priority="6711" operator="equal">
      <formula>"NotPaid"</formula>
    </cfRule>
    <cfRule type="cellIs" dxfId="3" priority="6710" operator="equal">
      <formula>"NotPaid"</formula>
    </cfRule>
    <cfRule type="cellIs" dxfId="3" priority="6700" operator="equal">
      <formula>"NotPaid"</formula>
    </cfRule>
    <cfRule type="cellIs" dxfId="3" priority="6699" operator="equal">
      <formula>"NotPaid"</formula>
    </cfRule>
    <cfRule type="cellIs" dxfId="3" priority="6698" operator="equal">
      <formula>"NotPaid"</formula>
    </cfRule>
    <cfRule type="cellIs" dxfId="3" priority="6689" operator="equal">
      <formula>"NotPaid"</formula>
    </cfRule>
    <cfRule type="cellIs" dxfId="3" priority="6688" operator="equal">
      <formula>"NotPaid"</formula>
    </cfRule>
    <cfRule type="cellIs" dxfId="3" priority="6687" operator="equal">
      <formula>"NotPaid"</formula>
    </cfRule>
    <cfRule type="cellIs" dxfId="3" priority="6678" operator="equal">
      <formula>"NotPaid"</formula>
    </cfRule>
    <cfRule type="cellIs" dxfId="3" priority="6677" operator="equal">
      <formula>"NotPaid"</formula>
    </cfRule>
    <cfRule type="cellIs" dxfId="3" priority="6676" operator="equal">
      <formula>"NotPaid"</formula>
    </cfRule>
    <cfRule type="cellIs" dxfId="3" priority="6663" operator="equal">
      <formula>"NotPaid"</formula>
    </cfRule>
    <cfRule type="cellIs" dxfId="3" priority="6662" operator="equal">
      <formula>"NotPaid"</formula>
    </cfRule>
    <cfRule type="cellIs" dxfId="3" priority="6661" operator="equal">
      <formula>"NotPaid"</formula>
    </cfRule>
    <cfRule type="cellIs" dxfId="3" priority="6652" operator="equal">
      <formula>"NotPaid"</formula>
    </cfRule>
    <cfRule type="cellIs" dxfId="3" priority="6651" operator="equal">
      <formula>"NotPaid"</formula>
    </cfRule>
    <cfRule type="cellIs" dxfId="3" priority="6650" operator="equal">
      <formula>"NotPaid"</formula>
    </cfRule>
    <cfRule type="cellIs" dxfId="3" priority="6641" operator="equal">
      <formula>"NotPaid"</formula>
    </cfRule>
    <cfRule type="cellIs" dxfId="3" priority="6640" operator="equal">
      <formula>"NotPaid"</formula>
    </cfRule>
    <cfRule type="cellIs" dxfId="3" priority="6639" operator="equal">
      <formula>"NotPaid"</formula>
    </cfRule>
    <cfRule type="cellIs" dxfId="3" priority="6630" operator="equal">
      <formula>"NotPaid"</formula>
    </cfRule>
    <cfRule type="cellIs" dxfId="3" priority="6629" operator="equal">
      <formula>"NotPaid"</formula>
    </cfRule>
    <cfRule type="cellIs" dxfId="3" priority="6628" operator="equal">
      <formula>"NotPaid"</formula>
    </cfRule>
    <cfRule type="cellIs" dxfId="3" priority="6618" operator="equal">
      <formula>"NotPaid"</formula>
    </cfRule>
    <cfRule type="cellIs" dxfId="3" priority="6617" operator="equal">
      <formula>"NotPaid"</formula>
    </cfRule>
    <cfRule type="cellIs" dxfId="3" priority="6616" operator="equal">
      <formula>"NotPaid"</formula>
    </cfRule>
  </conditionalFormatting>
  <conditionalFormatting sqref="G24">
    <cfRule type="cellIs" dxfId="3" priority="7570" operator="equal">
      <formula>"NotPaid"</formula>
    </cfRule>
    <cfRule type="cellIs" dxfId="3" priority="7555" operator="equal">
      <formula>"NotPaid"</formula>
    </cfRule>
    <cfRule type="cellIs" dxfId="3" priority="7525" operator="equal">
      <formula>"NotPaid"</formula>
    </cfRule>
    <cfRule type="cellIs" dxfId="3" priority="7513" operator="equal">
      <formula>"NotPaid"</formula>
    </cfRule>
    <cfRule type="cellIs" dxfId="3" priority="7498" operator="equal">
      <formula>"NotPaid"</formula>
    </cfRule>
    <cfRule type="cellIs" dxfId="3" priority="7486" operator="equal">
      <formula>"NotPaid"</formula>
    </cfRule>
    <cfRule type="cellIs" dxfId="3" priority="7465" operator="equal">
      <formula>"NotPaid"</formula>
    </cfRule>
    <cfRule type="cellIs" dxfId="3" priority="7453" operator="equal">
      <formula>"NotPaid"</formula>
    </cfRule>
    <cfRule type="cellIs" dxfId="3" priority="7441" operator="equal">
      <formula>"NotPaid"</formula>
    </cfRule>
    <cfRule type="cellIs" dxfId="3" priority="7407" operator="equal">
      <formula>"NotPaid"</formula>
    </cfRule>
    <cfRule type="cellIs" dxfId="3" priority="7359" operator="equal">
      <formula>"NotPaid"</formula>
    </cfRule>
    <cfRule type="cellIs" dxfId="3" priority="7347" operator="equal">
      <formula>"NotPaid"</formula>
    </cfRule>
    <cfRule type="cellIs" dxfId="3" priority="6842" operator="equal">
      <formula>"NotPaid"</formula>
    </cfRule>
    <cfRule type="cellIs" dxfId="3" priority="6827" operator="equal">
      <formula>"NotPaid"</formula>
    </cfRule>
    <cfRule type="cellIs" dxfId="3" priority="6797" operator="equal">
      <formula>"NotPaid"</formula>
    </cfRule>
    <cfRule type="cellIs" dxfId="3" priority="6785" operator="equal">
      <formula>"NotPaid"</formula>
    </cfRule>
    <cfRule type="cellIs" dxfId="3" priority="6770" operator="equal">
      <formula>"NotPaid"</formula>
    </cfRule>
    <cfRule type="cellIs" dxfId="3" priority="6758" operator="equal">
      <formula>"NotPaid"</formula>
    </cfRule>
    <cfRule type="cellIs" dxfId="3" priority="6737" operator="equal">
      <formula>"NotPaid"</formula>
    </cfRule>
    <cfRule type="cellIs" dxfId="3" priority="6725" operator="equal">
      <formula>"NotPaid"</formula>
    </cfRule>
    <cfRule type="cellIs" dxfId="3" priority="6713" operator="equal">
      <formula>"NotPaid"</formula>
    </cfRule>
    <cfRule type="cellIs" dxfId="3" priority="6679" operator="equal">
      <formula>"NotPaid"</formula>
    </cfRule>
    <cfRule type="cellIs" dxfId="3" priority="6631" operator="equal">
      <formula>"NotPaid"</formula>
    </cfRule>
    <cfRule type="cellIs" dxfId="3" priority="6619" operator="equal">
      <formula>"NotPaid"</formula>
    </cfRule>
  </conditionalFormatting>
  <conditionalFormatting sqref="G24:N24">
    <cfRule type="cellIs" dxfId="3" priority="7543" operator="equal">
      <formula>"NotPaid"</formula>
    </cfRule>
    <cfRule type="cellIs" dxfId="3" priority="7534" operator="equal">
      <formula>"NotPaid"</formula>
    </cfRule>
    <cfRule type="cellIs" dxfId="3" priority="7474" operator="equal">
      <formula>"NotPaid"</formula>
    </cfRule>
    <cfRule type="cellIs" dxfId="3" priority="7429" operator="equal">
      <formula>"NotPaid"</formula>
    </cfRule>
    <cfRule type="cellIs" dxfId="3" priority="7418" operator="equal">
      <formula>"NotPaid"</formula>
    </cfRule>
    <cfRule type="cellIs" dxfId="3" priority="7392" operator="equal">
      <formula>"NotPaid"</formula>
    </cfRule>
    <cfRule type="cellIs" dxfId="3" priority="7381" operator="equal">
      <formula>"NotPaid"</formula>
    </cfRule>
    <cfRule type="cellIs" dxfId="3" priority="7370" operator="equal">
      <formula>"NotPaid"</formula>
    </cfRule>
    <cfRule type="cellIs" dxfId="3" priority="6815" operator="equal">
      <formula>"NotPaid"</formula>
    </cfRule>
    <cfRule type="cellIs" dxfId="3" priority="6806" operator="equal">
      <formula>"NotPaid"</formula>
    </cfRule>
    <cfRule type="cellIs" dxfId="3" priority="6746" operator="equal">
      <formula>"NotPaid"</formula>
    </cfRule>
    <cfRule type="cellIs" dxfId="3" priority="6701" operator="equal">
      <formula>"NotPaid"</formula>
    </cfRule>
    <cfRule type="cellIs" dxfId="3" priority="6690" operator="equal">
      <formula>"NotPaid"</formula>
    </cfRule>
    <cfRule type="cellIs" dxfId="3" priority="6664" operator="equal">
      <formula>"NotPaid"</formula>
    </cfRule>
    <cfRule type="cellIs" dxfId="3" priority="6653" operator="equal">
      <formula>"NotPaid"</formula>
    </cfRule>
    <cfRule type="cellIs" dxfId="3" priority="6642" operator="equal">
      <formula>"NotPaid"</formula>
    </cfRule>
  </conditionalFormatting>
  <conditionalFormatting sqref="H24:N24">
    <cfRule type="cellIs" dxfId="3" priority="7566" operator="equal">
      <formula>"NotPaid"</formula>
    </cfRule>
    <cfRule type="cellIs" dxfId="3" priority="7551" operator="equal">
      <formula>"NotPaid"</formula>
    </cfRule>
    <cfRule type="cellIs" dxfId="3" priority="7521" operator="equal">
      <formula>"NotPaid"</formula>
    </cfRule>
    <cfRule type="cellIs" dxfId="3" priority="7509" operator="equal">
      <formula>"NotPaid"</formula>
    </cfRule>
    <cfRule type="cellIs" dxfId="3" priority="7494" operator="equal">
      <formula>"NotPaid"</formula>
    </cfRule>
    <cfRule type="cellIs" dxfId="3" priority="7482" operator="equal">
      <formula>"NotPaid"</formula>
    </cfRule>
    <cfRule type="cellIs" dxfId="3" priority="7461" operator="equal">
      <formula>"NotPaid"</formula>
    </cfRule>
    <cfRule type="cellIs" dxfId="3" priority="7449" operator="equal">
      <formula>"NotPaid"</formula>
    </cfRule>
    <cfRule type="cellIs" dxfId="3" priority="7437" operator="equal">
      <formula>"NotPaid"</formula>
    </cfRule>
    <cfRule type="cellIs" dxfId="3" priority="7403" operator="equal">
      <formula>"NotPaid"</formula>
    </cfRule>
    <cfRule type="cellIs" dxfId="3" priority="7355" operator="equal">
      <formula>"NotPaid"</formula>
    </cfRule>
    <cfRule type="cellIs" dxfId="3" priority="7343" operator="equal">
      <formula>"NotPaid"</formula>
    </cfRule>
    <cfRule type="cellIs" dxfId="3" priority="6838" operator="equal">
      <formula>"NotPaid"</formula>
    </cfRule>
    <cfRule type="cellIs" dxfId="3" priority="6823" operator="equal">
      <formula>"NotPaid"</formula>
    </cfRule>
    <cfRule type="cellIs" dxfId="3" priority="6793" operator="equal">
      <formula>"NotPaid"</formula>
    </cfRule>
    <cfRule type="cellIs" dxfId="3" priority="6781" operator="equal">
      <formula>"NotPaid"</formula>
    </cfRule>
    <cfRule type="cellIs" dxfId="3" priority="6766" operator="equal">
      <formula>"NotPaid"</formula>
    </cfRule>
    <cfRule type="cellIs" dxfId="3" priority="6754" operator="equal">
      <formula>"NotPaid"</formula>
    </cfRule>
    <cfRule type="cellIs" dxfId="3" priority="6733" operator="equal">
      <formula>"NotPaid"</formula>
    </cfRule>
    <cfRule type="cellIs" dxfId="3" priority="6721" operator="equal">
      <formula>"NotPaid"</formula>
    </cfRule>
    <cfRule type="cellIs" dxfId="3" priority="6709" operator="equal">
      <formula>"NotPaid"</formula>
    </cfRule>
    <cfRule type="cellIs" dxfId="3" priority="6675" operator="equal">
      <formula>"NotPaid"</formula>
    </cfRule>
    <cfRule type="cellIs" dxfId="3" priority="6627" operator="equal">
      <formula>"NotPaid"</formula>
    </cfRule>
    <cfRule type="cellIs" dxfId="3" priority="6615" operator="equal">
      <formula>"NotPaid"</formula>
    </cfRule>
  </conditionalFormatting>
  <conditionalFormatting sqref="O24">
    <cfRule type="cellIs" dxfId="3" priority="7562" operator="equal">
      <formula>"NotPaid"</formula>
    </cfRule>
    <cfRule type="cellIs" dxfId="3" priority="7547" operator="equal">
      <formula>"NotPaid"</formula>
    </cfRule>
    <cfRule type="cellIs" dxfId="3" priority="7538" operator="equal">
      <formula>"NotPaid"</formula>
    </cfRule>
    <cfRule type="cellIs" dxfId="3" priority="7529" operator="equal">
      <formula>"NotPaid"</formula>
    </cfRule>
    <cfRule type="cellIs" dxfId="3" priority="7517" operator="equal">
      <formula>"NotPaid"</formula>
    </cfRule>
    <cfRule type="cellIs" dxfId="3" priority="7505" operator="equal">
      <formula>"NotPaid"</formula>
    </cfRule>
    <cfRule type="cellIs" dxfId="3" priority="7490" operator="equal">
      <formula>"NotPaid"</formula>
    </cfRule>
    <cfRule type="cellIs" dxfId="3" priority="7478" operator="equal">
      <formula>"NotPaid"</formula>
    </cfRule>
    <cfRule type="cellIs" dxfId="3" priority="7469" operator="equal">
      <formula>"NotPaid"</formula>
    </cfRule>
    <cfRule type="cellIs" dxfId="3" priority="7460" operator="equal">
      <formula>"NotPaid"</formula>
    </cfRule>
    <cfRule type="cellIs" dxfId="3" priority="7445" operator="equal">
      <formula>"NotPaid"</formula>
    </cfRule>
    <cfRule type="cellIs" dxfId="3" priority="7433" operator="equal">
      <formula>"NotPaid"</formula>
    </cfRule>
    <cfRule type="cellIs" dxfId="3" priority="7422" operator="equal">
      <formula>"NotPaid"</formula>
    </cfRule>
    <cfRule type="cellIs" dxfId="3" priority="7411" operator="equal">
      <formula>"NotPaid"</formula>
    </cfRule>
    <cfRule type="cellIs" dxfId="3" priority="7399" operator="equal">
      <formula>"NotPaid"</formula>
    </cfRule>
    <cfRule type="cellIs" dxfId="3" priority="7385" operator="equal">
      <formula>"NotPaid"</formula>
    </cfRule>
    <cfRule type="cellIs" dxfId="3" priority="7374" operator="equal">
      <formula>"NotPaid"</formula>
    </cfRule>
    <cfRule type="cellIs" dxfId="3" priority="7363" operator="equal">
      <formula>"NotPaid"</formula>
    </cfRule>
    <cfRule type="cellIs" dxfId="3" priority="7351" operator="equal">
      <formula>"NotPaid"</formula>
    </cfRule>
    <cfRule type="cellIs" dxfId="3" priority="7339" operator="equal">
      <formula>"NotPaid"</formula>
    </cfRule>
    <cfRule type="cellIs" dxfId="3" priority="6834" operator="equal">
      <formula>"NotPaid"</formula>
    </cfRule>
    <cfRule type="cellIs" dxfId="3" priority="6819" operator="equal">
      <formula>"NotPaid"</formula>
    </cfRule>
    <cfRule type="cellIs" dxfId="3" priority="6810" operator="equal">
      <formula>"NotPaid"</formula>
    </cfRule>
    <cfRule type="cellIs" dxfId="3" priority="6801" operator="equal">
      <formula>"NotPaid"</formula>
    </cfRule>
    <cfRule type="cellIs" dxfId="3" priority="6789" operator="equal">
      <formula>"NotPaid"</formula>
    </cfRule>
    <cfRule type="cellIs" dxfId="3" priority="6777" operator="equal">
      <formula>"NotPaid"</formula>
    </cfRule>
    <cfRule type="cellIs" dxfId="3" priority="6762" operator="equal">
      <formula>"NotPaid"</formula>
    </cfRule>
    <cfRule type="cellIs" dxfId="3" priority="6750" operator="equal">
      <formula>"NotPaid"</formula>
    </cfRule>
    <cfRule type="cellIs" dxfId="3" priority="6741" operator="equal">
      <formula>"NotPaid"</formula>
    </cfRule>
    <cfRule type="cellIs" dxfId="3" priority="6732" operator="equal">
      <formula>"NotPaid"</formula>
    </cfRule>
    <cfRule type="cellIs" dxfId="3" priority="6717" operator="equal">
      <formula>"NotPaid"</formula>
    </cfRule>
    <cfRule type="cellIs" dxfId="3" priority="6705" operator="equal">
      <formula>"NotPaid"</formula>
    </cfRule>
    <cfRule type="cellIs" dxfId="3" priority="6694" operator="equal">
      <formula>"NotPaid"</formula>
    </cfRule>
    <cfRule type="cellIs" dxfId="3" priority="6683" operator="equal">
      <formula>"NotPaid"</formula>
    </cfRule>
    <cfRule type="cellIs" dxfId="3" priority="6671" operator="equal">
      <formula>"NotPaid"</formula>
    </cfRule>
    <cfRule type="cellIs" dxfId="3" priority="6657" operator="equal">
      <formula>"NotPaid"</formula>
    </cfRule>
    <cfRule type="cellIs" dxfId="3" priority="6646" operator="equal">
      <formula>"NotPaid"</formula>
    </cfRule>
    <cfRule type="cellIs" dxfId="3" priority="6635" operator="equal">
      <formula>"NotPaid"</formula>
    </cfRule>
    <cfRule type="cellIs" dxfId="3" priority="6623" operator="equal">
      <formula>"NotPaid"</formula>
    </cfRule>
    <cfRule type="cellIs" dxfId="3" priority="6611" operator="equal">
      <formula>"NotPaid"</formula>
    </cfRule>
  </conditionalFormatting>
  <conditionalFormatting sqref="D25:O25">
    <cfRule type="cellIs" dxfId="3" priority="7336" operator="equal">
      <formula>"NotPaid"</formula>
    </cfRule>
    <cfRule type="cellIs" dxfId="3" priority="7264" operator="equal">
      <formula>"NotPaid"</formula>
    </cfRule>
    <cfRule type="cellIs" dxfId="3" priority="7219" operator="equal">
      <formula>"NotPaid"</formula>
    </cfRule>
    <cfRule type="cellIs" dxfId="3" priority="6607" operator="equal">
      <formula>"NotPaid"</formula>
    </cfRule>
    <cfRule type="cellIs" dxfId="3" priority="6535" operator="equal">
      <formula>"NotPaid"</formula>
    </cfRule>
    <cfRule type="cellIs" dxfId="3" priority="6490" operator="equal">
      <formula>"NotPaid"</formula>
    </cfRule>
  </conditionalFormatting>
  <conditionalFormatting sqref="D25">
    <cfRule type="cellIs" dxfId="3" priority="7327" operator="equal">
      <formula>"NotPaid"</formula>
    </cfRule>
    <cfRule type="cellIs" dxfId="3" priority="7326" operator="equal">
      <formula>"NotPaid"</formula>
    </cfRule>
    <cfRule type="cellIs" dxfId="3" priority="7325" operator="equal">
      <formula>"NotPaid"</formula>
    </cfRule>
    <cfRule type="cellIs" dxfId="3" priority="7323" operator="equal">
      <formula>"NotPaid"</formula>
    </cfRule>
    <cfRule type="cellIs" dxfId="3" priority="7322" operator="equal">
      <formula>"NotPaid"</formula>
    </cfRule>
    <cfRule type="cellIs" dxfId="3" priority="7321" operator="equal">
      <formula>"NotPaid"</formula>
    </cfRule>
    <cfRule type="cellIs" dxfId="3" priority="7312" operator="equal">
      <formula>"NotPaid"</formula>
    </cfRule>
    <cfRule type="cellIs" dxfId="3" priority="7311" operator="equal">
      <formula>"NotPaid"</formula>
    </cfRule>
    <cfRule type="cellIs" dxfId="3" priority="7310" operator="equal">
      <formula>"NotPaid"</formula>
    </cfRule>
    <cfRule type="cellIs" dxfId="3" priority="7308" operator="equal">
      <formula>"NotPaid"</formula>
    </cfRule>
    <cfRule type="cellIs" dxfId="3" priority="7307" operator="equal">
      <formula>"NotPaid"</formula>
    </cfRule>
    <cfRule type="cellIs" dxfId="3" priority="7306" operator="equal">
      <formula>"NotPaid"</formula>
    </cfRule>
    <cfRule type="cellIs" dxfId="3" priority="7299" operator="equal">
      <formula>"NotPaid"</formula>
    </cfRule>
    <cfRule type="cellIs" dxfId="3" priority="7298" operator="equal">
      <formula>"NotPaid"</formula>
    </cfRule>
    <cfRule type="cellIs" dxfId="3" priority="7297" operator="equal">
      <formula>"NotPaid"</formula>
    </cfRule>
    <cfRule type="cellIs" dxfId="3" priority="7282" operator="equal">
      <formula>"NotPaid"</formula>
    </cfRule>
    <cfRule type="cellIs" dxfId="3" priority="7281" operator="equal">
      <formula>"NotPaid"</formula>
    </cfRule>
    <cfRule type="cellIs" dxfId="3" priority="7280" operator="equal">
      <formula>"NotPaid"</formula>
    </cfRule>
    <cfRule type="cellIs" dxfId="3" priority="7270" operator="equal">
      <formula>"NotPaid"</formula>
    </cfRule>
    <cfRule type="cellIs" dxfId="3" priority="7269" operator="equal">
      <formula>"NotPaid"</formula>
    </cfRule>
    <cfRule type="cellIs" dxfId="3" priority="7268" operator="equal">
      <formula>"NotPaid"</formula>
    </cfRule>
    <cfRule type="cellIs" dxfId="3" priority="7255" operator="equal">
      <formula>"NotPaid"</formula>
    </cfRule>
    <cfRule type="cellIs" dxfId="3" priority="7254" operator="equal">
      <formula>"NotPaid"</formula>
    </cfRule>
    <cfRule type="cellIs" dxfId="3" priority="7253" operator="equal">
      <formula>"NotPaid"</formula>
    </cfRule>
    <cfRule type="cellIs" dxfId="3" priority="7243" operator="equal">
      <formula>"NotPaid"</formula>
    </cfRule>
    <cfRule type="cellIs" dxfId="3" priority="7242" operator="equal">
      <formula>"NotPaid"</formula>
    </cfRule>
    <cfRule type="cellIs" dxfId="3" priority="7241" operator="equal">
      <formula>"NotPaid"</formula>
    </cfRule>
    <cfRule type="cellIs" dxfId="3" priority="7239" operator="equal">
      <formula>"NotPaid"</formula>
    </cfRule>
    <cfRule type="cellIs" dxfId="3" priority="7238" operator="equal">
      <formula>"NotPaid"</formula>
    </cfRule>
    <cfRule type="cellIs" dxfId="3" priority="7237" operator="equal">
      <formula>"NotPaid"</formula>
    </cfRule>
    <cfRule type="cellIs" dxfId="3" priority="7210" operator="equal">
      <formula>"NotPaid"</formula>
    </cfRule>
    <cfRule type="cellIs" dxfId="3" priority="7209" operator="equal">
      <formula>"NotPaid"</formula>
    </cfRule>
    <cfRule type="cellIs" dxfId="3" priority="7208" operator="equal">
      <formula>"NotPaid"</formula>
    </cfRule>
    <cfRule type="cellIs" dxfId="3" priority="7198" operator="equal">
      <formula>"NotPaid"</formula>
    </cfRule>
    <cfRule type="cellIs" dxfId="3" priority="7197" operator="equal">
      <formula>"NotPaid"</formula>
    </cfRule>
    <cfRule type="cellIs" dxfId="3" priority="7196" operator="equal">
      <formula>"NotPaid"</formula>
    </cfRule>
    <cfRule type="cellIs" dxfId="3" priority="7187" operator="equal">
      <formula>"NotPaid"</formula>
    </cfRule>
    <cfRule type="cellIs" dxfId="3" priority="7186" operator="equal">
      <formula>"NotPaid"</formula>
    </cfRule>
    <cfRule type="cellIs" dxfId="3" priority="7185" operator="equal">
      <formula>"NotPaid"</formula>
    </cfRule>
    <cfRule type="cellIs" dxfId="3" priority="7176" operator="equal">
      <formula>"NotPaid"</formula>
    </cfRule>
    <cfRule type="cellIs" dxfId="3" priority="7175" operator="equal">
      <formula>"NotPaid"</formula>
    </cfRule>
    <cfRule type="cellIs" dxfId="3" priority="7174" operator="equal">
      <formula>"NotPaid"</formula>
    </cfRule>
    <cfRule type="cellIs" dxfId="3" priority="7164" operator="equal">
      <formula>"NotPaid"</formula>
    </cfRule>
    <cfRule type="cellIs" dxfId="3" priority="7163" operator="equal">
      <formula>"NotPaid"</formula>
    </cfRule>
    <cfRule type="cellIs" dxfId="3" priority="7162" operator="equal">
      <formula>"NotPaid"</formula>
    </cfRule>
    <cfRule type="cellIs" dxfId="3" priority="7160" operator="equal">
      <formula>"NotPaid"</formula>
    </cfRule>
    <cfRule type="cellIs" dxfId="3" priority="7159" operator="equal">
      <formula>"NotPaid"</formula>
    </cfRule>
    <cfRule type="cellIs" dxfId="3" priority="7158" operator="equal">
      <formula>"NotPaid"</formula>
    </cfRule>
    <cfRule type="cellIs" dxfId="3" priority="7150" operator="equal">
      <formula>"NotPaid"</formula>
    </cfRule>
    <cfRule type="cellIs" dxfId="3" priority="7149" operator="equal">
      <formula>"NotPaid"</formula>
    </cfRule>
    <cfRule type="cellIs" dxfId="3" priority="7148" operator="equal">
      <formula>"NotPaid"</formula>
    </cfRule>
    <cfRule type="cellIs" dxfId="3" priority="7139" operator="equal">
      <formula>"NotPaid"</formula>
    </cfRule>
    <cfRule type="cellIs" dxfId="3" priority="7138" operator="equal">
      <formula>"NotPaid"</formula>
    </cfRule>
    <cfRule type="cellIs" dxfId="3" priority="7137" operator="equal">
      <formula>"NotPaid"</formula>
    </cfRule>
    <cfRule type="cellIs" dxfId="3" priority="7128" operator="equal">
      <formula>"NotPaid"</formula>
    </cfRule>
    <cfRule type="cellIs" dxfId="3" priority="7127" operator="equal">
      <formula>"NotPaid"</formula>
    </cfRule>
    <cfRule type="cellIs" dxfId="3" priority="7126" operator="equal">
      <formula>"NotPaid"</formula>
    </cfRule>
    <cfRule type="cellIs" dxfId="3" priority="7116" operator="equal">
      <formula>"NotPaid"</formula>
    </cfRule>
    <cfRule type="cellIs" dxfId="3" priority="7115" operator="equal">
      <formula>"NotPaid"</formula>
    </cfRule>
    <cfRule type="cellIs" dxfId="3" priority="7114" operator="equal">
      <formula>"NotPaid"</formula>
    </cfRule>
    <cfRule type="cellIs" dxfId="3" priority="7104" operator="equal">
      <formula>"NotPaid"</formula>
    </cfRule>
    <cfRule type="cellIs" dxfId="3" priority="7103" operator="equal">
      <formula>"NotPaid"</formula>
    </cfRule>
    <cfRule type="cellIs" dxfId="3" priority="7102" operator="equal">
      <formula>"NotPaid"</formula>
    </cfRule>
    <cfRule type="cellIs" dxfId="3" priority="6598" operator="equal">
      <formula>"NotPaid"</formula>
    </cfRule>
    <cfRule type="cellIs" dxfId="3" priority="6597" operator="equal">
      <formula>"NotPaid"</formula>
    </cfRule>
    <cfRule type="cellIs" dxfId="3" priority="6596" operator="equal">
      <formula>"NotPaid"</formula>
    </cfRule>
    <cfRule type="cellIs" dxfId="3" priority="6594" operator="equal">
      <formula>"NotPaid"</formula>
    </cfRule>
    <cfRule type="cellIs" dxfId="3" priority="6593" operator="equal">
      <formula>"NotPaid"</formula>
    </cfRule>
    <cfRule type="cellIs" dxfId="3" priority="6592" operator="equal">
      <formula>"NotPaid"</formula>
    </cfRule>
    <cfRule type="cellIs" dxfId="3" priority="6583" operator="equal">
      <formula>"NotPaid"</formula>
    </cfRule>
    <cfRule type="cellIs" dxfId="3" priority="6582" operator="equal">
      <formula>"NotPaid"</formula>
    </cfRule>
    <cfRule type="cellIs" dxfId="3" priority="6581" operator="equal">
      <formula>"NotPaid"</formula>
    </cfRule>
    <cfRule type="cellIs" dxfId="3" priority="6579" operator="equal">
      <formula>"NotPaid"</formula>
    </cfRule>
    <cfRule type="cellIs" dxfId="3" priority="6578" operator="equal">
      <formula>"NotPaid"</formula>
    </cfRule>
    <cfRule type="cellIs" dxfId="3" priority="6577" operator="equal">
      <formula>"NotPaid"</formula>
    </cfRule>
    <cfRule type="cellIs" dxfId="3" priority="6570" operator="equal">
      <formula>"NotPaid"</formula>
    </cfRule>
    <cfRule type="cellIs" dxfId="3" priority="6569" operator="equal">
      <formula>"NotPaid"</formula>
    </cfRule>
    <cfRule type="cellIs" dxfId="3" priority="6568" operator="equal">
      <formula>"NotPaid"</formula>
    </cfRule>
    <cfRule type="cellIs" dxfId="3" priority="6553" operator="equal">
      <formula>"NotPaid"</formula>
    </cfRule>
    <cfRule type="cellIs" dxfId="3" priority="6552" operator="equal">
      <formula>"NotPaid"</formula>
    </cfRule>
    <cfRule type="cellIs" dxfId="3" priority="6551" operator="equal">
      <formula>"NotPaid"</formula>
    </cfRule>
    <cfRule type="cellIs" dxfId="3" priority="6541" operator="equal">
      <formula>"NotPaid"</formula>
    </cfRule>
    <cfRule type="cellIs" dxfId="3" priority="6540" operator="equal">
      <formula>"NotPaid"</formula>
    </cfRule>
    <cfRule type="cellIs" dxfId="3" priority="6539" operator="equal">
      <formula>"NotPaid"</formula>
    </cfRule>
    <cfRule type="cellIs" dxfId="3" priority="6526" operator="equal">
      <formula>"NotPaid"</formula>
    </cfRule>
    <cfRule type="cellIs" dxfId="3" priority="6525" operator="equal">
      <formula>"NotPaid"</formula>
    </cfRule>
    <cfRule type="cellIs" dxfId="3" priority="6524" operator="equal">
      <formula>"NotPaid"</formula>
    </cfRule>
    <cfRule type="cellIs" dxfId="3" priority="6514" operator="equal">
      <formula>"NotPaid"</formula>
    </cfRule>
    <cfRule type="cellIs" dxfId="3" priority="6513" operator="equal">
      <formula>"NotPaid"</formula>
    </cfRule>
    <cfRule type="cellIs" dxfId="3" priority="6512" operator="equal">
      <formula>"NotPaid"</formula>
    </cfRule>
    <cfRule type="cellIs" dxfId="3" priority="6510" operator="equal">
      <formula>"NotPaid"</formula>
    </cfRule>
    <cfRule type="cellIs" dxfId="3" priority="6509" operator="equal">
      <formula>"NotPaid"</formula>
    </cfRule>
    <cfRule type="cellIs" dxfId="3" priority="6508" operator="equal">
      <formula>"NotPaid"</formula>
    </cfRule>
    <cfRule type="cellIs" dxfId="3" priority="6481" operator="equal">
      <formula>"NotPaid"</formula>
    </cfRule>
    <cfRule type="cellIs" dxfId="3" priority="6480" operator="equal">
      <formula>"NotPaid"</formula>
    </cfRule>
    <cfRule type="cellIs" dxfId="3" priority="6479" operator="equal">
      <formula>"NotPaid"</formula>
    </cfRule>
    <cfRule type="cellIs" dxfId="3" priority="6469" operator="equal">
      <formula>"NotPaid"</formula>
    </cfRule>
    <cfRule type="cellIs" dxfId="3" priority="6468" operator="equal">
      <formula>"NotPaid"</formula>
    </cfRule>
    <cfRule type="cellIs" dxfId="3" priority="6467" operator="equal">
      <formula>"NotPaid"</formula>
    </cfRule>
    <cfRule type="cellIs" dxfId="3" priority="6458" operator="equal">
      <formula>"NotPaid"</formula>
    </cfRule>
    <cfRule type="cellIs" dxfId="3" priority="6457" operator="equal">
      <formula>"NotPaid"</formula>
    </cfRule>
    <cfRule type="cellIs" dxfId="3" priority="6456" operator="equal">
      <formula>"NotPaid"</formula>
    </cfRule>
    <cfRule type="cellIs" dxfId="3" priority="6447" operator="equal">
      <formula>"NotPaid"</formula>
    </cfRule>
    <cfRule type="cellIs" dxfId="3" priority="6446" operator="equal">
      <formula>"NotPaid"</formula>
    </cfRule>
    <cfRule type="cellIs" dxfId="3" priority="6445" operator="equal">
      <formula>"NotPaid"</formula>
    </cfRule>
    <cfRule type="cellIs" dxfId="3" priority="6435" operator="equal">
      <formula>"NotPaid"</formula>
    </cfRule>
    <cfRule type="cellIs" dxfId="3" priority="6434" operator="equal">
      <formula>"NotPaid"</formula>
    </cfRule>
    <cfRule type="cellIs" dxfId="3" priority="6433" operator="equal">
      <formula>"NotPaid"</formula>
    </cfRule>
    <cfRule type="cellIs" dxfId="3" priority="6431" operator="equal">
      <formula>"NotPaid"</formula>
    </cfRule>
    <cfRule type="cellIs" dxfId="3" priority="6430" operator="equal">
      <formula>"NotPaid"</formula>
    </cfRule>
    <cfRule type="cellIs" dxfId="3" priority="6429" operator="equal">
      <formula>"NotPaid"</formula>
    </cfRule>
    <cfRule type="cellIs" dxfId="3" priority="6421" operator="equal">
      <formula>"NotPaid"</formula>
    </cfRule>
    <cfRule type="cellIs" dxfId="3" priority="6420" operator="equal">
      <formula>"NotPaid"</formula>
    </cfRule>
    <cfRule type="cellIs" dxfId="3" priority="6419" operator="equal">
      <formula>"NotPaid"</formula>
    </cfRule>
    <cfRule type="cellIs" dxfId="3" priority="6410" operator="equal">
      <formula>"NotPaid"</formula>
    </cfRule>
    <cfRule type="cellIs" dxfId="3" priority="6409" operator="equal">
      <formula>"NotPaid"</formula>
    </cfRule>
    <cfRule type="cellIs" dxfId="3" priority="6408" operator="equal">
      <formula>"NotPaid"</formula>
    </cfRule>
    <cfRule type="cellIs" dxfId="3" priority="6399" operator="equal">
      <formula>"NotPaid"</formula>
    </cfRule>
    <cfRule type="cellIs" dxfId="3" priority="6398" operator="equal">
      <formula>"NotPaid"</formula>
    </cfRule>
    <cfRule type="cellIs" dxfId="3" priority="6397" operator="equal">
      <formula>"NotPaid"</formula>
    </cfRule>
    <cfRule type="cellIs" dxfId="3" priority="6387" operator="equal">
      <formula>"NotPaid"</formula>
    </cfRule>
    <cfRule type="cellIs" dxfId="3" priority="6386" operator="equal">
      <formula>"NotPaid"</formula>
    </cfRule>
    <cfRule type="cellIs" dxfId="3" priority="6385" operator="equal">
      <formula>"NotPaid"</formula>
    </cfRule>
    <cfRule type="cellIs" dxfId="3" priority="6375" operator="equal">
      <formula>"NotPaid"</formula>
    </cfRule>
    <cfRule type="cellIs" dxfId="3" priority="6374" operator="equal">
      <formula>"NotPaid"</formula>
    </cfRule>
    <cfRule type="cellIs" dxfId="3" priority="6373" operator="equal">
      <formula>"NotPaid"</formula>
    </cfRule>
  </conditionalFormatting>
  <conditionalFormatting sqref="D25:E25">
    <cfRule type="cellIs" dxfId="3" priority="7304" operator="equal">
      <formula>"NotPaid"</formula>
    </cfRule>
    <cfRule type="cellIs" dxfId="3" priority="7303" operator="equal">
      <formula>"NotPaid"</formula>
    </cfRule>
    <cfRule type="cellIs" dxfId="3" priority="7302" operator="equal">
      <formula>"NotPaid"</formula>
    </cfRule>
    <cfRule type="cellIs" dxfId="3" priority="7295" operator="equal">
      <formula>"NotPaid"</formula>
    </cfRule>
    <cfRule type="cellIs" dxfId="3" priority="7294" operator="equal">
      <formula>"NotPaid"</formula>
    </cfRule>
    <cfRule type="cellIs" dxfId="3" priority="7293" operator="equal">
      <formula>"NotPaid"</formula>
    </cfRule>
    <cfRule type="cellIs" dxfId="3" priority="7235" operator="equal">
      <formula>"NotPaid"</formula>
    </cfRule>
    <cfRule type="cellIs" dxfId="3" priority="7234" operator="equal">
      <formula>"NotPaid"</formula>
    </cfRule>
    <cfRule type="cellIs" dxfId="3" priority="7233" operator="equal">
      <formula>"NotPaid"</formula>
    </cfRule>
    <cfRule type="cellIs" dxfId="3" priority="6575" operator="equal">
      <formula>"NotPaid"</formula>
    </cfRule>
    <cfRule type="cellIs" dxfId="3" priority="6574" operator="equal">
      <formula>"NotPaid"</formula>
    </cfRule>
    <cfRule type="cellIs" dxfId="3" priority="6573" operator="equal">
      <formula>"NotPaid"</formula>
    </cfRule>
    <cfRule type="cellIs" dxfId="3" priority="6566" operator="equal">
      <formula>"NotPaid"</formula>
    </cfRule>
    <cfRule type="cellIs" dxfId="3" priority="6565" operator="equal">
      <formula>"NotPaid"</formula>
    </cfRule>
    <cfRule type="cellIs" dxfId="3" priority="6564" operator="equal">
      <formula>"NotPaid"</formula>
    </cfRule>
    <cfRule type="cellIs" dxfId="3" priority="6506" operator="equal">
      <formula>"NotPaid"</formula>
    </cfRule>
    <cfRule type="cellIs" dxfId="3" priority="6505" operator="equal">
      <formula>"NotPaid"</formula>
    </cfRule>
    <cfRule type="cellIs" dxfId="3" priority="6504" operator="equal">
      <formula>"NotPaid"</formula>
    </cfRule>
  </conditionalFormatting>
  <conditionalFormatting sqref="E25">
    <cfRule type="cellIs" dxfId="3" priority="7335" operator="equal">
      <formula>"NotPaid"</formula>
    </cfRule>
    <cfRule type="cellIs" dxfId="3" priority="7334" operator="equal">
      <formula>"NotPaid"</formula>
    </cfRule>
    <cfRule type="cellIs" dxfId="3" priority="7333" operator="equal">
      <formula>"NotPaid"</formula>
    </cfRule>
    <cfRule type="cellIs" dxfId="3" priority="7320" operator="equal">
      <formula>"NotPaid"</formula>
    </cfRule>
    <cfRule type="cellIs" dxfId="3" priority="7319" operator="equal">
      <formula>"NotPaid"</formula>
    </cfRule>
    <cfRule type="cellIs" dxfId="3" priority="7318" operator="equal">
      <formula>"NotPaid"</formula>
    </cfRule>
    <cfRule type="cellIs" dxfId="3" priority="7290" operator="equal">
      <formula>"NotPaid"</formula>
    </cfRule>
    <cfRule type="cellIs" dxfId="3" priority="7289" operator="equal">
      <formula>"NotPaid"</formula>
    </cfRule>
    <cfRule type="cellIs" dxfId="3" priority="7288" operator="equal">
      <formula>"NotPaid"</formula>
    </cfRule>
    <cfRule type="cellIs" dxfId="3" priority="7278" operator="equal">
      <formula>"NotPaid"</formula>
    </cfRule>
    <cfRule type="cellIs" dxfId="3" priority="7277" operator="equal">
      <formula>"NotPaid"</formula>
    </cfRule>
    <cfRule type="cellIs" dxfId="3" priority="7276" operator="equal">
      <formula>"NotPaid"</formula>
    </cfRule>
    <cfRule type="cellIs" dxfId="3" priority="7263" operator="equal">
      <formula>"NotPaid"</formula>
    </cfRule>
    <cfRule type="cellIs" dxfId="3" priority="7262" operator="equal">
      <formula>"NotPaid"</formula>
    </cfRule>
    <cfRule type="cellIs" dxfId="3" priority="7261" operator="equal">
      <formula>"NotPaid"</formula>
    </cfRule>
    <cfRule type="cellIs" dxfId="3" priority="7251" operator="equal">
      <formula>"NotPaid"</formula>
    </cfRule>
    <cfRule type="cellIs" dxfId="3" priority="7250" operator="equal">
      <formula>"NotPaid"</formula>
    </cfRule>
    <cfRule type="cellIs" dxfId="3" priority="7249" operator="equal">
      <formula>"NotPaid"</formula>
    </cfRule>
    <cfRule type="cellIs" dxfId="3" priority="7230" operator="equal">
      <formula>"NotPaid"</formula>
    </cfRule>
    <cfRule type="cellIs" dxfId="3" priority="7229" operator="equal">
      <formula>"NotPaid"</formula>
    </cfRule>
    <cfRule type="cellIs" dxfId="3" priority="7228" operator="equal">
      <formula>"NotPaid"</formula>
    </cfRule>
    <cfRule type="cellIs" dxfId="3" priority="7218" operator="equal">
      <formula>"NotPaid"</formula>
    </cfRule>
    <cfRule type="cellIs" dxfId="3" priority="7217" operator="equal">
      <formula>"NotPaid"</formula>
    </cfRule>
    <cfRule type="cellIs" dxfId="3" priority="7216" operator="equal">
      <formula>"NotPaid"</formula>
    </cfRule>
    <cfRule type="cellIs" dxfId="3" priority="7206" operator="equal">
      <formula>"NotPaid"</formula>
    </cfRule>
    <cfRule type="cellIs" dxfId="3" priority="7205" operator="equal">
      <formula>"NotPaid"</formula>
    </cfRule>
    <cfRule type="cellIs" dxfId="3" priority="7204" operator="equal">
      <formula>"NotPaid"</formula>
    </cfRule>
    <cfRule type="cellIs" dxfId="3" priority="7194" operator="equal">
      <formula>"NotPaid"</formula>
    </cfRule>
    <cfRule type="cellIs" dxfId="3" priority="7193" operator="equal">
      <formula>"NotPaid"</formula>
    </cfRule>
    <cfRule type="cellIs" dxfId="3" priority="7192" operator="equal">
      <formula>"NotPaid"</formula>
    </cfRule>
    <cfRule type="cellIs" dxfId="3" priority="7183" operator="equal">
      <formula>"NotPaid"</formula>
    </cfRule>
    <cfRule type="cellIs" dxfId="3" priority="7182" operator="equal">
      <formula>"NotPaid"</formula>
    </cfRule>
    <cfRule type="cellIs" dxfId="3" priority="7181" operator="equal">
      <formula>"NotPaid"</formula>
    </cfRule>
    <cfRule type="cellIs" dxfId="3" priority="7172" operator="equal">
      <formula>"NotPaid"</formula>
    </cfRule>
    <cfRule type="cellIs" dxfId="3" priority="7171" operator="equal">
      <formula>"NotPaid"</formula>
    </cfRule>
    <cfRule type="cellIs" dxfId="3" priority="7170" operator="equal">
      <formula>"NotPaid"</formula>
    </cfRule>
    <cfRule type="cellIs" dxfId="3" priority="7157" operator="equal">
      <formula>"NotPaid"</formula>
    </cfRule>
    <cfRule type="cellIs" dxfId="3" priority="7156" operator="equal">
      <formula>"NotPaid"</formula>
    </cfRule>
    <cfRule type="cellIs" dxfId="3" priority="7155" operator="equal">
      <formula>"NotPaid"</formula>
    </cfRule>
    <cfRule type="cellIs" dxfId="3" priority="7146" operator="equal">
      <formula>"NotPaid"</formula>
    </cfRule>
    <cfRule type="cellIs" dxfId="3" priority="7145" operator="equal">
      <formula>"NotPaid"</formula>
    </cfRule>
    <cfRule type="cellIs" dxfId="3" priority="7144" operator="equal">
      <formula>"NotPaid"</formula>
    </cfRule>
    <cfRule type="cellIs" dxfId="3" priority="7135" operator="equal">
      <formula>"NotPaid"</formula>
    </cfRule>
    <cfRule type="cellIs" dxfId="3" priority="7134" operator="equal">
      <formula>"NotPaid"</formula>
    </cfRule>
    <cfRule type="cellIs" dxfId="3" priority="7133" operator="equal">
      <formula>"NotPaid"</formula>
    </cfRule>
    <cfRule type="cellIs" dxfId="3" priority="7124" operator="equal">
      <formula>"NotPaid"</formula>
    </cfRule>
    <cfRule type="cellIs" dxfId="3" priority="7123" operator="equal">
      <formula>"NotPaid"</formula>
    </cfRule>
    <cfRule type="cellIs" dxfId="3" priority="7122" operator="equal">
      <formula>"NotPaid"</formula>
    </cfRule>
    <cfRule type="cellIs" dxfId="3" priority="7112" operator="equal">
      <formula>"NotPaid"</formula>
    </cfRule>
    <cfRule type="cellIs" dxfId="3" priority="7111" operator="equal">
      <formula>"NotPaid"</formula>
    </cfRule>
    <cfRule type="cellIs" dxfId="3" priority="7110" operator="equal">
      <formula>"NotPaid"</formula>
    </cfRule>
    <cfRule type="cellIs" dxfId="3" priority="6606" operator="equal">
      <formula>"NotPaid"</formula>
    </cfRule>
    <cfRule type="cellIs" dxfId="3" priority="6605" operator="equal">
      <formula>"NotPaid"</formula>
    </cfRule>
    <cfRule type="cellIs" dxfId="3" priority="6604" operator="equal">
      <formula>"NotPaid"</formula>
    </cfRule>
    <cfRule type="cellIs" dxfId="3" priority="6591" operator="equal">
      <formula>"NotPaid"</formula>
    </cfRule>
    <cfRule type="cellIs" dxfId="3" priority="6590" operator="equal">
      <formula>"NotPaid"</formula>
    </cfRule>
    <cfRule type="cellIs" dxfId="3" priority="6589" operator="equal">
      <formula>"NotPaid"</formula>
    </cfRule>
    <cfRule type="cellIs" dxfId="3" priority="6561" operator="equal">
      <formula>"NotPaid"</formula>
    </cfRule>
    <cfRule type="cellIs" dxfId="3" priority="6560" operator="equal">
      <formula>"NotPaid"</formula>
    </cfRule>
    <cfRule type="cellIs" dxfId="3" priority="6559" operator="equal">
      <formula>"NotPaid"</formula>
    </cfRule>
    <cfRule type="cellIs" dxfId="3" priority="6549" operator="equal">
      <formula>"NotPaid"</formula>
    </cfRule>
    <cfRule type="cellIs" dxfId="3" priority="6548" operator="equal">
      <formula>"NotPaid"</formula>
    </cfRule>
    <cfRule type="cellIs" dxfId="3" priority="6547" operator="equal">
      <formula>"NotPaid"</formula>
    </cfRule>
    <cfRule type="cellIs" dxfId="3" priority="6534" operator="equal">
      <formula>"NotPaid"</formula>
    </cfRule>
    <cfRule type="cellIs" dxfId="3" priority="6533" operator="equal">
      <formula>"NotPaid"</formula>
    </cfRule>
    <cfRule type="cellIs" dxfId="3" priority="6532" operator="equal">
      <formula>"NotPaid"</formula>
    </cfRule>
    <cfRule type="cellIs" dxfId="3" priority="6522" operator="equal">
      <formula>"NotPaid"</formula>
    </cfRule>
    <cfRule type="cellIs" dxfId="3" priority="6521" operator="equal">
      <formula>"NotPaid"</formula>
    </cfRule>
    <cfRule type="cellIs" dxfId="3" priority="6520" operator="equal">
      <formula>"NotPaid"</formula>
    </cfRule>
    <cfRule type="cellIs" dxfId="3" priority="6501" operator="equal">
      <formula>"NotPaid"</formula>
    </cfRule>
    <cfRule type="cellIs" dxfId="3" priority="6500" operator="equal">
      <formula>"NotPaid"</formula>
    </cfRule>
    <cfRule type="cellIs" dxfId="3" priority="6499" operator="equal">
      <formula>"NotPaid"</formula>
    </cfRule>
    <cfRule type="cellIs" dxfId="3" priority="6489" operator="equal">
      <formula>"NotPaid"</formula>
    </cfRule>
    <cfRule type="cellIs" dxfId="3" priority="6488" operator="equal">
      <formula>"NotPaid"</formula>
    </cfRule>
    <cfRule type="cellIs" dxfId="3" priority="6487" operator="equal">
      <formula>"NotPaid"</formula>
    </cfRule>
    <cfRule type="cellIs" dxfId="3" priority="6477" operator="equal">
      <formula>"NotPaid"</formula>
    </cfRule>
    <cfRule type="cellIs" dxfId="3" priority="6476" operator="equal">
      <formula>"NotPaid"</formula>
    </cfRule>
    <cfRule type="cellIs" dxfId="3" priority="6475" operator="equal">
      <formula>"NotPaid"</formula>
    </cfRule>
    <cfRule type="cellIs" dxfId="3" priority="6465" operator="equal">
      <formula>"NotPaid"</formula>
    </cfRule>
    <cfRule type="cellIs" dxfId="3" priority="6464" operator="equal">
      <formula>"NotPaid"</formula>
    </cfRule>
    <cfRule type="cellIs" dxfId="3" priority="6463" operator="equal">
      <formula>"NotPaid"</formula>
    </cfRule>
    <cfRule type="cellIs" dxfId="3" priority="6454" operator="equal">
      <formula>"NotPaid"</formula>
    </cfRule>
    <cfRule type="cellIs" dxfId="3" priority="6453" operator="equal">
      <formula>"NotPaid"</formula>
    </cfRule>
    <cfRule type="cellIs" dxfId="3" priority="6452" operator="equal">
      <formula>"NotPaid"</formula>
    </cfRule>
    <cfRule type="cellIs" dxfId="3" priority="6443" operator="equal">
      <formula>"NotPaid"</formula>
    </cfRule>
    <cfRule type="cellIs" dxfId="3" priority="6442" operator="equal">
      <formula>"NotPaid"</formula>
    </cfRule>
    <cfRule type="cellIs" dxfId="3" priority="6441" operator="equal">
      <formula>"NotPaid"</formula>
    </cfRule>
    <cfRule type="cellIs" dxfId="3" priority="6428" operator="equal">
      <formula>"NotPaid"</formula>
    </cfRule>
    <cfRule type="cellIs" dxfId="3" priority="6427" operator="equal">
      <formula>"NotPaid"</formula>
    </cfRule>
    <cfRule type="cellIs" dxfId="3" priority="6426" operator="equal">
      <formula>"NotPaid"</formula>
    </cfRule>
    <cfRule type="cellIs" dxfId="3" priority="6417" operator="equal">
      <formula>"NotPaid"</formula>
    </cfRule>
    <cfRule type="cellIs" dxfId="3" priority="6416" operator="equal">
      <formula>"NotPaid"</formula>
    </cfRule>
    <cfRule type="cellIs" dxfId="3" priority="6415" operator="equal">
      <formula>"NotPaid"</formula>
    </cfRule>
    <cfRule type="cellIs" dxfId="3" priority="6406" operator="equal">
      <formula>"NotPaid"</formula>
    </cfRule>
    <cfRule type="cellIs" dxfId="3" priority="6405" operator="equal">
      <formula>"NotPaid"</formula>
    </cfRule>
    <cfRule type="cellIs" dxfId="3" priority="6404" operator="equal">
      <formula>"NotPaid"</formula>
    </cfRule>
    <cfRule type="cellIs" dxfId="3" priority="6395" operator="equal">
      <formula>"NotPaid"</formula>
    </cfRule>
    <cfRule type="cellIs" dxfId="3" priority="6394" operator="equal">
      <formula>"NotPaid"</formula>
    </cfRule>
    <cfRule type="cellIs" dxfId="3" priority="6393" operator="equal">
      <formula>"NotPaid"</formula>
    </cfRule>
    <cfRule type="cellIs" dxfId="3" priority="6383" operator="equal">
      <formula>"NotPaid"</formula>
    </cfRule>
    <cfRule type="cellIs" dxfId="3" priority="6382" operator="equal">
      <formula>"NotPaid"</formula>
    </cfRule>
    <cfRule type="cellIs" dxfId="3" priority="6381" operator="equal">
      <formula>"NotPaid"</formula>
    </cfRule>
  </conditionalFormatting>
  <conditionalFormatting sqref="F25:G25">
    <cfRule type="expression" dxfId="0" priority="7337" stopIfTrue="1">
      <formula>F25="NotPaid"</formula>
    </cfRule>
    <cfRule type="expression" dxfId="0" priority="7265" stopIfTrue="1">
      <formula>F25="NotPaid"</formula>
    </cfRule>
    <cfRule type="expression" dxfId="0" priority="7220" stopIfTrue="1">
      <formula>F25="NotPaid"</formula>
    </cfRule>
    <cfRule type="expression" dxfId="0" priority="6608" stopIfTrue="1">
      <formula>F25="NotPaid"</formula>
    </cfRule>
    <cfRule type="expression" dxfId="0" priority="6536" stopIfTrue="1">
      <formula>F25="NotPaid"</formula>
    </cfRule>
    <cfRule type="expression" dxfId="0" priority="6491" stopIfTrue="1">
      <formula>F25="NotPaid"</formula>
    </cfRule>
  </conditionalFormatting>
  <conditionalFormatting sqref="F25">
    <cfRule type="cellIs" dxfId="3" priority="7331" operator="equal">
      <formula>"NotPaid"</formula>
    </cfRule>
    <cfRule type="cellIs" dxfId="3" priority="7330" operator="equal">
      <formula>"NotPaid"</formula>
    </cfRule>
    <cfRule type="cellIs" dxfId="3" priority="7329" operator="equal">
      <formula>"NotPaid"</formula>
    </cfRule>
    <cfRule type="cellIs" dxfId="3" priority="7316" operator="equal">
      <formula>"NotPaid"</formula>
    </cfRule>
    <cfRule type="cellIs" dxfId="3" priority="7315" operator="equal">
      <formula>"NotPaid"</formula>
    </cfRule>
    <cfRule type="cellIs" dxfId="3" priority="7314" operator="equal">
      <formula>"NotPaid"</formula>
    </cfRule>
    <cfRule type="cellIs" dxfId="3" priority="7301" operator="equal">
      <formula>"NotPaid"</formula>
    </cfRule>
    <cfRule type="cellIs" dxfId="3" priority="7292" operator="equal">
      <formula>"NotPaid"</formula>
    </cfRule>
    <cfRule type="cellIs" dxfId="3" priority="7286" operator="equal">
      <formula>"NotPaid"</formula>
    </cfRule>
    <cfRule type="cellIs" dxfId="3" priority="7285" operator="equal">
      <formula>"NotPaid"</formula>
    </cfRule>
    <cfRule type="cellIs" dxfId="3" priority="7284" operator="equal">
      <formula>"NotPaid"</formula>
    </cfRule>
    <cfRule type="cellIs" dxfId="3" priority="7274" operator="equal">
      <formula>"NotPaid"</formula>
    </cfRule>
    <cfRule type="cellIs" dxfId="3" priority="7273" operator="equal">
      <formula>"NotPaid"</formula>
    </cfRule>
    <cfRule type="cellIs" dxfId="3" priority="7272" operator="equal">
      <formula>"NotPaid"</formula>
    </cfRule>
    <cfRule type="cellIs" dxfId="3" priority="7259" operator="equal">
      <formula>"NotPaid"</formula>
    </cfRule>
    <cfRule type="cellIs" dxfId="3" priority="7258" operator="equal">
      <formula>"NotPaid"</formula>
    </cfRule>
    <cfRule type="cellIs" dxfId="3" priority="7257" operator="equal">
      <formula>"NotPaid"</formula>
    </cfRule>
    <cfRule type="cellIs" dxfId="3" priority="7247" operator="equal">
      <formula>"NotPaid"</formula>
    </cfRule>
    <cfRule type="cellIs" dxfId="3" priority="7246" operator="equal">
      <formula>"NotPaid"</formula>
    </cfRule>
    <cfRule type="cellIs" dxfId="3" priority="7245" operator="equal">
      <formula>"NotPaid"</formula>
    </cfRule>
    <cfRule type="cellIs" dxfId="3" priority="7232" operator="equal">
      <formula>"NotPaid"</formula>
    </cfRule>
    <cfRule type="cellIs" dxfId="3" priority="7226" operator="equal">
      <formula>"NotPaid"</formula>
    </cfRule>
    <cfRule type="cellIs" dxfId="3" priority="7225" operator="equal">
      <formula>"NotPaid"</formula>
    </cfRule>
    <cfRule type="cellIs" dxfId="3" priority="7224" operator="equal">
      <formula>"NotPaid"</formula>
    </cfRule>
    <cfRule type="cellIs" dxfId="3" priority="7214" operator="equal">
      <formula>"NotPaid"</formula>
    </cfRule>
    <cfRule type="cellIs" dxfId="3" priority="7213" operator="equal">
      <formula>"NotPaid"</formula>
    </cfRule>
    <cfRule type="cellIs" dxfId="3" priority="7212" operator="equal">
      <formula>"NotPaid"</formula>
    </cfRule>
    <cfRule type="cellIs" dxfId="3" priority="7202" operator="equal">
      <formula>"NotPaid"</formula>
    </cfRule>
    <cfRule type="cellIs" dxfId="3" priority="7201" operator="equal">
      <formula>"NotPaid"</formula>
    </cfRule>
    <cfRule type="cellIs" dxfId="3" priority="7200" operator="equal">
      <formula>"NotPaid"</formula>
    </cfRule>
    <cfRule type="cellIs" dxfId="3" priority="7190" operator="equal">
      <formula>"NotPaid"</formula>
    </cfRule>
    <cfRule type="cellIs" dxfId="3" priority="7189" operator="equal">
      <formula>"NotPaid"</formula>
    </cfRule>
    <cfRule type="cellIs" dxfId="3" priority="7188" operator="equal">
      <formula>"NotPaid"</formula>
    </cfRule>
    <cfRule type="cellIs" dxfId="3" priority="7179" operator="equal">
      <formula>"NotPaid"</formula>
    </cfRule>
    <cfRule type="cellIs" dxfId="3" priority="7178" operator="equal">
      <formula>"NotPaid"</formula>
    </cfRule>
    <cfRule type="cellIs" dxfId="3" priority="7177" operator="equal">
      <formula>"NotPaid"</formula>
    </cfRule>
    <cfRule type="cellIs" dxfId="3" priority="7168" operator="equal">
      <formula>"NotPaid"</formula>
    </cfRule>
    <cfRule type="cellIs" dxfId="3" priority="7167" operator="equal">
      <formula>"NotPaid"</formula>
    </cfRule>
    <cfRule type="cellIs" dxfId="3" priority="7166" operator="equal">
      <formula>"NotPaid"</formula>
    </cfRule>
    <cfRule type="cellIs" dxfId="3" priority="7153" operator="equal">
      <formula>"NotPaid"</formula>
    </cfRule>
    <cfRule type="cellIs" dxfId="3" priority="7152" operator="equal">
      <formula>"NotPaid"</formula>
    </cfRule>
    <cfRule type="cellIs" dxfId="3" priority="7151" operator="equal">
      <formula>"NotPaid"</formula>
    </cfRule>
    <cfRule type="cellIs" dxfId="3" priority="7142" operator="equal">
      <formula>"NotPaid"</formula>
    </cfRule>
    <cfRule type="cellIs" dxfId="3" priority="7141" operator="equal">
      <formula>"NotPaid"</formula>
    </cfRule>
    <cfRule type="cellIs" dxfId="3" priority="7140" operator="equal">
      <formula>"NotPaid"</formula>
    </cfRule>
    <cfRule type="cellIs" dxfId="3" priority="7131" operator="equal">
      <formula>"NotPaid"</formula>
    </cfRule>
    <cfRule type="cellIs" dxfId="3" priority="7130" operator="equal">
      <formula>"NotPaid"</formula>
    </cfRule>
    <cfRule type="cellIs" dxfId="3" priority="7129" operator="equal">
      <formula>"NotPaid"</formula>
    </cfRule>
    <cfRule type="cellIs" dxfId="3" priority="7120" operator="equal">
      <formula>"NotPaid"</formula>
    </cfRule>
    <cfRule type="cellIs" dxfId="3" priority="7119" operator="equal">
      <formula>"NotPaid"</formula>
    </cfRule>
    <cfRule type="cellIs" dxfId="3" priority="7118" operator="equal">
      <formula>"NotPaid"</formula>
    </cfRule>
    <cfRule type="cellIs" dxfId="3" priority="7108" operator="equal">
      <formula>"NotPaid"</formula>
    </cfRule>
    <cfRule type="cellIs" dxfId="3" priority="7107" operator="equal">
      <formula>"NotPaid"</formula>
    </cfRule>
    <cfRule type="cellIs" dxfId="3" priority="7106" operator="equal">
      <formula>"NotPaid"</formula>
    </cfRule>
    <cfRule type="cellIs" dxfId="3" priority="6602" operator="equal">
      <formula>"NotPaid"</formula>
    </cfRule>
    <cfRule type="cellIs" dxfId="3" priority="6601" operator="equal">
      <formula>"NotPaid"</formula>
    </cfRule>
    <cfRule type="cellIs" dxfId="3" priority="6600" operator="equal">
      <formula>"NotPaid"</formula>
    </cfRule>
    <cfRule type="cellIs" dxfId="3" priority="6587" operator="equal">
      <formula>"NotPaid"</formula>
    </cfRule>
    <cfRule type="cellIs" dxfId="3" priority="6586" operator="equal">
      <formula>"NotPaid"</formula>
    </cfRule>
    <cfRule type="cellIs" dxfId="3" priority="6585" operator="equal">
      <formula>"NotPaid"</formula>
    </cfRule>
    <cfRule type="cellIs" dxfId="3" priority="6572" operator="equal">
      <formula>"NotPaid"</formula>
    </cfRule>
    <cfRule type="cellIs" dxfId="3" priority="6563" operator="equal">
      <formula>"NotPaid"</formula>
    </cfRule>
    <cfRule type="cellIs" dxfId="3" priority="6557" operator="equal">
      <formula>"NotPaid"</formula>
    </cfRule>
    <cfRule type="cellIs" dxfId="3" priority="6556" operator="equal">
      <formula>"NotPaid"</formula>
    </cfRule>
    <cfRule type="cellIs" dxfId="3" priority="6555" operator="equal">
      <formula>"NotPaid"</formula>
    </cfRule>
    <cfRule type="cellIs" dxfId="3" priority="6545" operator="equal">
      <formula>"NotPaid"</formula>
    </cfRule>
    <cfRule type="cellIs" dxfId="3" priority="6544" operator="equal">
      <formula>"NotPaid"</formula>
    </cfRule>
    <cfRule type="cellIs" dxfId="3" priority="6543" operator="equal">
      <formula>"NotPaid"</formula>
    </cfRule>
    <cfRule type="cellIs" dxfId="3" priority="6530" operator="equal">
      <formula>"NotPaid"</formula>
    </cfRule>
    <cfRule type="cellIs" dxfId="3" priority="6529" operator="equal">
      <formula>"NotPaid"</formula>
    </cfRule>
    <cfRule type="cellIs" dxfId="3" priority="6528" operator="equal">
      <formula>"NotPaid"</formula>
    </cfRule>
    <cfRule type="cellIs" dxfId="3" priority="6518" operator="equal">
      <formula>"NotPaid"</formula>
    </cfRule>
    <cfRule type="cellIs" dxfId="3" priority="6517" operator="equal">
      <formula>"NotPaid"</formula>
    </cfRule>
    <cfRule type="cellIs" dxfId="3" priority="6516" operator="equal">
      <formula>"NotPaid"</formula>
    </cfRule>
    <cfRule type="cellIs" dxfId="3" priority="6503" operator="equal">
      <formula>"NotPaid"</formula>
    </cfRule>
    <cfRule type="cellIs" dxfId="3" priority="6497" operator="equal">
      <formula>"NotPaid"</formula>
    </cfRule>
    <cfRule type="cellIs" dxfId="3" priority="6496" operator="equal">
      <formula>"NotPaid"</formula>
    </cfRule>
    <cfRule type="cellIs" dxfId="3" priority="6495" operator="equal">
      <formula>"NotPaid"</formula>
    </cfRule>
    <cfRule type="cellIs" dxfId="3" priority="6485" operator="equal">
      <formula>"NotPaid"</formula>
    </cfRule>
    <cfRule type="cellIs" dxfId="3" priority="6484" operator="equal">
      <formula>"NotPaid"</formula>
    </cfRule>
    <cfRule type="cellIs" dxfId="3" priority="6483" operator="equal">
      <formula>"NotPaid"</formula>
    </cfRule>
    <cfRule type="cellIs" dxfId="3" priority="6473" operator="equal">
      <formula>"NotPaid"</formula>
    </cfRule>
    <cfRule type="cellIs" dxfId="3" priority="6472" operator="equal">
      <formula>"NotPaid"</formula>
    </cfRule>
    <cfRule type="cellIs" dxfId="3" priority="6471" operator="equal">
      <formula>"NotPaid"</formula>
    </cfRule>
    <cfRule type="cellIs" dxfId="3" priority="6461" operator="equal">
      <formula>"NotPaid"</formula>
    </cfRule>
    <cfRule type="cellIs" dxfId="3" priority="6460" operator="equal">
      <formula>"NotPaid"</formula>
    </cfRule>
    <cfRule type="cellIs" dxfId="3" priority="6459" operator="equal">
      <formula>"NotPaid"</formula>
    </cfRule>
    <cfRule type="cellIs" dxfId="3" priority="6450" operator="equal">
      <formula>"NotPaid"</formula>
    </cfRule>
    <cfRule type="cellIs" dxfId="3" priority="6449" operator="equal">
      <formula>"NotPaid"</formula>
    </cfRule>
    <cfRule type="cellIs" dxfId="3" priority="6448" operator="equal">
      <formula>"NotPaid"</formula>
    </cfRule>
    <cfRule type="cellIs" dxfId="3" priority="6439" operator="equal">
      <formula>"NotPaid"</formula>
    </cfRule>
    <cfRule type="cellIs" dxfId="3" priority="6438" operator="equal">
      <formula>"NotPaid"</formula>
    </cfRule>
    <cfRule type="cellIs" dxfId="3" priority="6437" operator="equal">
      <formula>"NotPaid"</formula>
    </cfRule>
    <cfRule type="cellIs" dxfId="3" priority="6424" operator="equal">
      <formula>"NotPaid"</formula>
    </cfRule>
    <cfRule type="cellIs" dxfId="3" priority="6423" operator="equal">
      <formula>"NotPaid"</formula>
    </cfRule>
    <cfRule type="cellIs" dxfId="3" priority="6422" operator="equal">
      <formula>"NotPaid"</formula>
    </cfRule>
    <cfRule type="cellIs" dxfId="3" priority="6413" operator="equal">
      <formula>"NotPaid"</formula>
    </cfRule>
    <cfRule type="cellIs" dxfId="3" priority="6412" operator="equal">
      <formula>"NotPaid"</formula>
    </cfRule>
    <cfRule type="cellIs" dxfId="3" priority="6411" operator="equal">
      <formula>"NotPaid"</formula>
    </cfRule>
    <cfRule type="cellIs" dxfId="3" priority="6402" operator="equal">
      <formula>"NotPaid"</formula>
    </cfRule>
    <cfRule type="cellIs" dxfId="3" priority="6401" operator="equal">
      <formula>"NotPaid"</formula>
    </cfRule>
    <cfRule type="cellIs" dxfId="3" priority="6400" operator="equal">
      <formula>"NotPaid"</formula>
    </cfRule>
    <cfRule type="cellIs" dxfId="3" priority="6391" operator="equal">
      <formula>"NotPaid"</formula>
    </cfRule>
    <cfRule type="cellIs" dxfId="3" priority="6390" operator="equal">
      <formula>"NotPaid"</formula>
    </cfRule>
    <cfRule type="cellIs" dxfId="3" priority="6389" operator="equal">
      <formula>"NotPaid"</formula>
    </cfRule>
    <cfRule type="cellIs" dxfId="3" priority="6379" operator="equal">
      <formula>"NotPaid"</formula>
    </cfRule>
    <cfRule type="cellIs" dxfId="3" priority="6378" operator="equal">
      <formula>"NotPaid"</formula>
    </cfRule>
    <cfRule type="cellIs" dxfId="3" priority="6377" operator="equal">
      <formula>"NotPaid"</formula>
    </cfRule>
  </conditionalFormatting>
  <conditionalFormatting sqref="G25">
    <cfRule type="cellIs" dxfId="3" priority="7332" operator="equal">
      <formula>"NotPaid"</formula>
    </cfRule>
    <cfRule type="cellIs" dxfId="3" priority="7317" operator="equal">
      <formula>"NotPaid"</formula>
    </cfRule>
    <cfRule type="cellIs" dxfId="3" priority="7287" operator="equal">
      <formula>"NotPaid"</formula>
    </cfRule>
    <cfRule type="cellIs" dxfId="3" priority="7275" operator="equal">
      <formula>"NotPaid"</formula>
    </cfRule>
    <cfRule type="cellIs" dxfId="3" priority="7260" operator="equal">
      <formula>"NotPaid"</formula>
    </cfRule>
    <cfRule type="cellIs" dxfId="3" priority="7248" operator="equal">
      <formula>"NotPaid"</formula>
    </cfRule>
    <cfRule type="cellIs" dxfId="3" priority="7227" operator="equal">
      <formula>"NotPaid"</formula>
    </cfRule>
    <cfRule type="cellIs" dxfId="3" priority="7215" operator="equal">
      <formula>"NotPaid"</formula>
    </cfRule>
    <cfRule type="cellIs" dxfId="3" priority="7203" operator="equal">
      <formula>"NotPaid"</formula>
    </cfRule>
    <cfRule type="cellIs" dxfId="3" priority="7169" operator="equal">
      <formula>"NotPaid"</formula>
    </cfRule>
    <cfRule type="cellIs" dxfId="3" priority="7121" operator="equal">
      <formula>"NotPaid"</formula>
    </cfRule>
    <cfRule type="cellIs" dxfId="3" priority="7109" operator="equal">
      <formula>"NotPaid"</formula>
    </cfRule>
    <cfRule type="cellIs" dxfId="3" priority="6603" operator="equal">
      <formula>"NotPaid"</formula>
    </cfRule>
    <cfRule type="cellIs" dxfId="3" priority="6588" operator="equal">
      <formula>"NotPaid"</formula>
    </cfRule>
    <cfRule type="cellIs" dxfId="3" priority="6558" operator="equal">
      <formula>"NotPaid"</formula>
    </cfRule>
    <cfRule type="cellIs" dxfId="3" priority="6546" operator="equal">
      <formula>"NotPaid"</formula>
    </cfRule>
    <cfRule type="cellIs" dxfId="3" priority="6531" operator="equal">
      <formula>"NotPaid"</formula>
    </cfRule>
    <cfRule type="cellIs" dxfId="3" priority="6519" operator="equal">
      <formula>"NotPaid"</formula>
    </cfRule>
    <cfRule type="cellIs" dxfId="3" priority="6498" operator="equal">
      <formula>"NotPaid"</formula>
    </cfRule>
    <cfRule type="cellIs" dxfId="3" priority="6486" operator="equal">
      <formula>"NotPaid"</formula>
    </cfRule>
    <cfRule type="cellIs" dxfId="3" priority="6474" operator="equal">
      <formula>"NotPaid"</formula>
    </cfRule>
    <cfRule type="cellIs" dxfId="3" priority="6440" operator="equal">
      <formula>"NotPaid"</formula>
    </cfRule>
    <cfRule type="cellIs" dxfId="3" priority="6392" operator="equal">
      <formula>"NotPaid"</formula>
    </cfRule>
    <cfRule type="cellIs" dxfId="3" priority="6380" operator="equal">
      <formula>"NotPaid"</formula>
    </cfRule>
  </conditionalFormatting>
  <conditionalFormatting sqref="G25:N25">
    <cfRule type="cellIs" dxfId="3" priority="7305" operator="equal">
      <formula>"NotPaid"</formula>
    </cfRule>
    <cfRule type="cellIs" dxfId="3" priority="7296" operator="equal">
      <formula>"NotPaid"</formula>
    </cfRule>
    <cfRule type="cellIs" dxfId="3" priority="7236" operator="equal">
      <formula>"NotPaid"</formula>
    </cfRule>
    <cfRule type="cellIs" dxfId="3" priority="7191" operator="equal">
      <formula>"NotPaid"</formula>
    </cfRule>
    <cfRule type="cellIs" dxfId="3" priority="7180" operator="equal">
      <formula>"NotPaid"</formula>
    </cfRule>
    <cfRule type="cellIs" dxfId="3" priority="7154" operator="equal">
      <formula>"NotPaid"</formula>
    </cfRule>
    <cfRule type="cellIs" dxfId="3" priority="7143" operator="equal">
      <formula>"NotPaid"</formula>
    </cfRule>
    <cfRule type="cellIs" dxfId="3" priority="7132" operator="equal">
      <formula>"NotPaid"</formula>
    </cfRule>
    <cfRule type="cellIs" dxfId="3" priority="6576" operator="equal">
      <formula>"NotPaid"</formula>
    </cfRule>
    <cfRule type="cellIs" dxfId="3" priority="6567" operator="equal">
      <formula>"NotPaid"</formula>
    </cfRule>
    <cfRule type="cellIs" dxfId="3" priority="6507" operator="equal">
      <formula>"NotPaid"</formula>
    </cfRule>
    <cfRule type="cellIs" dxfId="3" priority="6462" operator="equal">
      <formula>"NotPaid"</formula>
    </cfRule>
    <cfRule type="cellIs" dxfId="3" priority="6451" operator="equal">
      <formula>"NotPaid"</formula>
    </cfRule>
    <cfRule type="cellIs" dxfId="3" priority="6425" operator="equal">
      <formula>"NotPaid"</formula>
    </cfRule>
    <cfRule type="cellIs" dxfId="3" priority="6414" operator="equal">
      <formula>"NotPaid"</formula>
    </cfRule>
    <cfRule type="cellIs" dxfId="3" priority="6403" operator="equal">
      <formula>"NotPaid"</formula>
    </cfRule>
  </conditionalFormatting>
  <conditionalFormatting sqref="H25:N25">
    <cfRule type="cellIs" dxfId="3" priority="7328" operator="equal">
      <formula>"NotPaid"</formula>
    </cfRule>
    <cfRule type="cellIs" dxfId="3" priority="7313" operator="equal">
      <formula>"NotPaid"</formula>
    </cfRule>
    <cfRule type="cellIs" dxfId="3" priority="7283" operator="equal">
      <formula>"NotPaid"</formula>
    </cfRule>
    <cfRule type="cellIs" dxfId="3" priority="7271" operator="equal">
      <formula>"NotPaid"</formula>
    </cfRule>
    <cfRule type="cellIs" dxfId="3" priority="7256" operator="equal">
      <formula>"NotPaid"</formula>
    </cfRule>
    <cfRule type="cellIs" dxfId="3" priority="7244" operator="equal">
      <formula>"NotPaid"</formula>
    </cfRule>
    <cfRule type="cellIs" dxfId="3" priority="7223" operator="equal">
      <formula>"NotPaid"</formula>
    </cfRule>
    <cfRule type="cellIs" dxfId="3" priority="7211" operator="equal">
      <formula>"NotPaid"</formula>
    </cfRule>
    <cfRule type="cellIs" dxfId="3" priority="7199" operator="equal">
      <formula>"NotPaid"</formula>
    </cfRule>
    <cfRule type="cellIs" dxfId="3" priority="7165" operator="equal">
      <formula>"NotPaid"</formula>
    </cfRule>
    <cfRule type="cellIs" dxfId="3" priority="7117" operator="equal">
      <formula>"NotPaid"</formula>
    </cfRule>
    <cfRule type="cellIs" dxfId="3" priority="7105" operator="equal">
      <formula>"NotPaid"</formula>
    </cfRule>
    <cfRule type="cellIs" dxfId="3" priority="6599" operator="equal">
      <formula>"NotPaid"</formula>
    </cfRule>
    <cfRule type="cellIs" dxfId="3" priority="6584" operator="equal">
      <formula>"NotPaid"</formula>
    </cfRule>
    <cfRule type="cellIs" dxfId="3" priority="6554" operator="equal">
      <formula>"NotPaid"</formula>
    </cfRule>
    <cfRule type="cellIs" dxfId="3" priority="6542" operator="equal">
      <formula>"NotPaid"</formula>
    </cfRule>
    <cfRule type="cellIs" dxfId="3" priority="6527" operator="equal">
      <formula>"NotPaid"</formula>
    </cfRule>
    <cfRule type="cellIs" dxfId="3" priority="6515" operator="equal">
      <formula>"NotPaid"</formula>
    </cfRule>
    <cfRule type="cellIs" dxfId="3" priority="6494" operator="equal">
      <formula>"NotPaid"</formula>
    </cfRule>
    <cfRule type="cellIs" dxfId="3" priority="6482" operator="equal">
      <formula>"NotPaid"</formula>
    </cfRule>
    <cfRule type="cellIs" dxfId="3" priority="6470" operator="equal">
      <formula>"NotPaid"</formula>
    </cfRule>
    <cfRule type="cellIs" dxfId="3" priority="6436" operator="equal">
      <formula>"NotPaid"</formula>
    </cfRule>
    <cfRule type="cellIs" dxfId="3" priority="6388" operator="equal">
      <formula>"NotPaid"</formula>
    </cfRule>
    <cfRule type="cellIs" dxfId="3" priority="6376" operator="equal">
      <formula>"NotPaid"</formula>
    </cfRule>
  </conditionalFormatting>
  <conditionalFormatting sqref="O25">
    <cfRule type="cellIs" dxfId="3" priority="7324" operator="equal">
      <formula>"NotPaid"</formula>
    </cfRule>
    <cfRule type="cellIs" dxfId="3" priority="7309" operator="equal">
      <formula>"NotPaid"</formula>
    </cfRule>
    <cfRule type="cellIs" dxfId="3" priority="7300" operator="equal">
      <formula>"NotPaid"</formula>
    </cfRule>
    <cfRule type="cellIs" dxfId="3" priority="7291" operator="equal">
      <formula>"NotPaid"</formula>
    </cfRule>
    <cfRule type="cellIs" dxfId="3" priority="7279" operator="equal">
      <formula>"NotPaid"</formula>
    </cfRule>
    <cfRule type="cellIs" dxfId="3" priority="7267" operator="equal">
      <formula>"NotPaid"</formula>
    </cfRule>
    <cfRule type="cellIs" dxfId="3" priority="7252" operator="equal">
      <formula>"NotPaid"</formula>
    </cfRule>
    <cfRule type="cellIs" dxfId="3" priority="7240" operator="equal">
      <formula>"NotPaid"</formula>
    </cfRule>
    <cfRule type="cellIs" dxfId="3" priority="7231" operator="equal">
      <formula>"NotPaid"</formula>
    </cfRule>
    <cfRule type="cellIs" dxfId="3" priority="7222" operator="equal">
      <formula>"NotPaid"</formula>
    </cfRule>
    <cfRule type="cellIs" dxfId="3" priority="7207" operator="equal">
      <formula>"NotPaid"</formula>
    </cfRule>
    <cfRule type="cellIs" dxfId="3" priority="7195" operator="equal">
      <formula>"NotPaid"</formula>
    </cfRule>
    <cfRule type="cellIs" dxfId="3" priority="7184" operator="equal">
      <formula>"NotPaid"</formula>
    </cfRule>
    <cfRule type="cellIs" dxfId="3" priority="7173" operator="equal">
      <formula>"NotPaid"</formula>
    </cfRule>
    <cfRule type="cellIs" dxfId="3" priority="7161" operator="equal">
      <formula>"NotPaid"</formula>
    </cfRule>
    <cfRule type="cellIs" dxfId="3" priority="7147" operator="equal">
      <formula>"NotPaid"</formula>
    </cfRule>
    <cfRule type="cellIs" dxfId="3" priority="7136" operator="equal">
      <formula>"NotPaid"</formula>
    </cfRule>
    <cfRule type="cellIs" dxfId="3" priority="7125" operator="equal">
      <formula>"NotPaid"</formula>
    </cfRule>
    <cfRule type="cellIs" dxfId="3" priority="7113" operator="equal">
      <formula>"NotPaid"</formula>
    </cfRule>
    <cfRule type="cellIs" dxfId="3" priority="7101" operator="equal">
      <formula>"NotPaid"</formula>
    </cfRule>
    <cfRule type="cellIs" dxfId="3" priority="6595" operator="equal">
      <formula>"NotPaid"</formula>
    </cfRule>
    <cfRule type="cellIs" dxfId="3" priority="6580" operator="equal">
      <formula>"NotPaid"</formula>
    </cfRule>
    <cfRule type="cellIs" dxfId="3" priority="6571" operator="equal">
      <formula>"NotPaid"</formula>
    </cfRule>
    <cfRule type="cellIs" dxfId="3" priority="6562" operator="equal">
      <formula>"NotPaid"</formula>
    </cfRule>
    <cfRule type="cellIs" dxfId="3" priority="6550" operator="equal">
      <formula>"NotPaid"</formula>
    </cfRule>
    <cfRule type="cellIs" dxfId="3" priority="6538" operator="equal">
      <formula>"NotPaid"</formula>
    </cfRule>
    <cfRule type="cellIs" dxfId="3" priority="6523" operator="equal">
      <formula>"NotPaid"</formula>
    </cfRule>
    <cfRule type="cellIs" dxfId="3" priority="6511" operator="equal">
      <formula>"NotPaid"</formula>
    </cfRule>
    <cfRule type="cellIs" dxfId="3" priority="6502" operator="equal">
      <formula>"NotPaid"</formula>
    </cfRule>
    <cfRule type="cellIs" dxfId="3" priority="6493" operator="equal">
      <formula>"NotPaid"</formula>
    </cfRule>
    <cfRule type="cellIs" dxfId="3" priority="6478" operator="equal">
      <formula>"NotPaid"</formula>
    </cfRule>
    <cfRule type="cellIs" dxfId="3" priority="6466" operator="equal">
      <formula>"NotPaid"</formula>
    </cfRule>
    <cfRule type="cellIs" dxfId="3" priority="6455" operator="equal">
      <formula>"NotPaid"</formula>
    </cfRule>
    <cfRule type="cellIs" dxfId="3" priority="6444" operator="equal">
      <formula>"NotPaid"</formula>
    </cfRule>
    <cfRule type="cellIs" dxfId="3" priority="6432" operator="equal">
      <formula>"NotPaid"</formula>
    </cfRule>
    <cfRule type="cellIs" dxfId="3" priority="6418" operator="equal">
      <formula>"NotPaid"</formula>
    </cfRule>
    <cfRule type="cellIs" dxfId="3" priority="6407" operator="equal">
      <formula>"NotPaid"</formula>
    </cfRule>
    <cfRule type="cellIs" dxfId="3" priority="6396" operator="equal">
      <formula>"NotPaid"</formula>
    </cfRule>
    <cfRule type="cellIs" dxfId="3" priority="6384" operator="equal">
      <formula>"NotPaid"</formula>
    </cfRule>
    <cfRule type="cellIs" dxfId="3" priority="6372" operator="equal">
      <formula>"NotPaid"</formula>
    </cfRule>
  </conditionalFormatting>
  <conditionalFormatting sqref="Q25:R25">
    <cfRule type="cellIs" dxfId="3" priority="1275" operator="equal">
      <formula>"NotPaid"</formula>
    </cfRule>
    <cfRule type="cellIs" dxfId="3" priority="1274" operator="equal">
      <formula>"NotPaid"</formula>
    </cfRule>
    <cfRule type="cellIs" dxfId="3" priority="1273" operator="equal">
      <formula>"NotPaid"</formula>
    </cfRule>
    <cfRule type="cellIs" dxfId="3" priority="1272" operator="equal">
      <formula>"NotPaid"</formula>
    </cfRule>
  </conditionalFormatting>
  <conditionalFormatting sqref="S25:U25">
    <cfRule type="cellIs" dxfId="3" priority="1588" operator="equal">
      <formula>"NotPaid"</formula>
    </cfRule>
    <cfRule type="cellIs" dxfId="3" priority="1587" operator="equal">
      <formula>"NotPaid"</formula>
    </cfRule>
    <cfRule type="cellIs" dxfId="3" priority="1586" operator="equal">
      <formula>"NotPaid"</formula>
    </cfRule>
    <cfRule type="cellIs" dxfId="3" priority="1585" operator="equal">
      <formula>"NotPaid"</formula>
    </cfRule>
  </conditionalFormatting>
  <conditionalFormatting sqref="V25:X25">
    <cfRule type="cellIs" dxfId="3" priority="1901" operator="equal">
      <formula>"NotPaid"</formula>
    </cfRule>
    <cfRule type="cellIs" dxfId="3" priority="1900" operator="equal">
      <formula>"NotPaid"</formula>
    </cfRule>
    <cfRule type="cellIs" dxfId="3" priority="1899" operator="equal">
      <formula>"NotPaid"</formula>
    </cfRule>
    <cfRule type="cellIs" dxfId="3" priority="1898" operator="equal">
      <formula>"NotPaid"</formula>
    </cfRule>
  </conditionalFormatting>
  <conditionalFormatting sqref="Y25:AA25">
    <cfRule type="cellIs" dxfId="3" priority="2214" operator="equal">
      <formula>"NotPaid"</formula>
    </cfRule>
    <cfRule type="cellIs" dxfId="3" priority="2213" operator="equal">
      <formula>"NotPaid"</formula>
    </cfRule>
    <cfRule type="cellIs" dxfId="3" priority="2212" operator="equal">
      <formula>"NotPaid"</formula>
    </cfRule>
    <cfRule type="cellIs" dxfId="3" priority="2211" operator="equal">
      <formula>"NotPaid"</formula>
    </cfRule>
  </conditionalFormatting>
  <conditionalFormatting sqref="AK25:AL25">
    <cfRule type="expression" dxfId="7" priority="4044" stopIfTrue="1">
      <formula>OtherSubjects!AK77="not paid"</formula>
    </cfRule>
    <cfRule type="expression" dxfId="7" priority="31520" stopIfTrue="1">
      <formula>Physics!AK24="not paid"</formula>
    </cfRule>
  </conditionalFormatting>
  <conditionalFormatting sqref="AM25">
    <cfRule type="expression" dxfId="5" priority="3973" stopIfTrue="1">
      <formula>AM25="NotPaid"</formula>
    </cfRule>
  </conditionalFormatting>
  <conditionalFormatting sqref="AN25">
    <cfRule type="expression" dxfId="5" priority="3974" stopIfTrue="1">
      <formula>AN25="NotPaid"</formula>
    </cfRule>
  </conditionalFormatting>
  <conditionalFormatting sqref="AO25:AQ25">
    <cfRule type="expression" dxfId="7" priority="4046" stopIfTrue="1">
      <formula>Maths!AO56="not paid"</formula>
    </cfRule>
  </conditionalFormatting>
  <conditionalFormatting sqref="B26">
    <cfRule type="expression" dxfId="8" priority="30709" stopIfTrue="1">
      <formula>COUNTIF(Maths!B:B,Maths!B25)&gt;1</formula>
    </cfRule>
  </conditionalFormatting>
  <conditionalFormatting sqref="D26:O26">
    <cfRule type="cellIs" dxfId="3" priority="3262" operator="equal">
      <formula>"NotPaid"</formula>
    </cfRule>
    <cfRule type="cellIs" dxfId="3" priority="3207" operator="equal">
      <formula>"NotPaid"</formula>
    </cfRule>
    <cfRule type="cellIs" dxfId="3" priority="3164" operator="equal">
      <formula>"NotPaid"</formula>
    </cfRule>
  </conditionalFormatting>
  <conditionalFormatting sqref="D26">
    <cfRule type="cellIs" dxfId="3" priority="3253" operator="equal">
      <formula>"NotPaid"</formula>
    </cfRule>
    <cfRule type="cellIs" dxfId="3" priority="3252" operator="equal">
      <formula>"NotPaid"</formula>
    </cfRule>
    <cfRule type="cellIs" dxfId="3" priority="3251" operator="equal">
      <formula>"NotPaid"</formula>
    </cfRule>
    <cfRule type="cellIs" dxfId="3" priority="3249" operator="equal">
      <formula>"NotPaid"</formula>
    </cfRule>
    <cfRule type="cellIs" dxfId="3" priority="3248" operator="equal">
      <formula>"NotPaid"</formula>
    </cfRule>
    <cfRule type="cellIs" dxfId="3" priority="3247" operator="equal">
      <formula>"NotPaid"</formula>
    </cfRule>
    <cfRule type="cellIs" dxfId="3" priority="3240" operator="equal">
      <formula>"NotPaid"</formula>
    </cfRule>
    <cfRule type="cellIs" dxfId="3" priority="3239" operator="equal">
      <formula>"NotPaid"</formula>
    </cfRule>
    <cfRule type="cellIs" dxfId="3" priority="3238" operator="equal">
      <formula>"NotPaid"</formula>
    </cfRule>
    <cfRule type="cellIs" dxfId="3" priority="3223" operator="equal">
      <formula>"NotPaid"</formula>
    </cfRule>
    <cfRule type="cellIs" dxfId="3" priority="3222" operator="equal">
      <formula>"NotPaid"</formula>
    </cfRule>
    <cfRule type="cellIs" dxfId="3" priority="3221" operator="equal">
      <formula>"NotPaid"</formula>
    </cfRule>
    <cfRule type="cellIs" dxfId="3" priority="3211" operator="equal">
      <formula>"NotPaid"</formula>
    </cfRule>
    <cfRule type="cellIs" dxfId="3" priority="3210" operator="equal">
      <formula>"NotPaid"</formula>
    </cfRule>
    <cfRule type="cellIs" dxfId="3" priority="3209" operator="equal">
      <formula>"NotPaid"</formula>
    </cfRule>
    <cfRule type="cellIs" dxfId="3" priority="3198" operator="equal">
      <formula>"NotPaid"</formula>
    </cfRule>
    <cfRule type="cellIs" dxfId="3" priority="3197" operator="equal">
      <formula>"NotPaid"</formula>
    </cfRule>
    <cfRule type="cellIs" dxfId="3" priority="3196" operator="equal">
      <formula>"NotPaid"</formula>
    </cfRule>
    <cfRule type="cellIs" dxfId="3" priority="3186" operator="equal">
      <formula>"NotPaid"</formula>
    </cfRule>
    <cfRule type="cellIs" dxfId="3" priority="3185" operator="equal">
      <formula>"NotPaid"</formula>
    </cfRule>
    <cfRule type="cellIs" dxfId="3" priority="3184" operator="equal">
      <formula>"NotPaid"</formula>
    </cfRule>
    <cfRule type="cellIs" dxfId="3" priority="3182" operator="equal">
      <formula>"NotPaid"</formula>
    </cfRule>
    <cfRule type="cellIs" dxfId="3" priority="3181" operator="equal">
      <formula>"NotPaid"</formula>
    </cfRule>
    <cfRule type="cellIs" dxfId="3" priority="3180" operator="equal">
      <formula>"NotPaid"</formula>
    </cfRule>
    <cfRule type="cellIs" dxfId="3" priority="3155" operator="equal">
      <formula>"NotPaid"</formula>
    </cfRule>
    <cfRule type="cellIs" dxfId="3" priority="3154" operator="equal">
      <formula>"NotPaid"</formula>
    </cfRule>
    <cfRule type="cellIs" dxfId="3" priority="3153" operator="equal">
      <formula>"NotPaid"</formula>
    </cfRule>
    <cfRule type="cellIs" dxfId="3" priority="3143" operator="equal">
      <formula>"NotPaid"</formula>
    </cfRule>
    <cfRule type="cellIs" dxfId="3" priority="3142" operator="equal">
      <formula>"NotPaid"</formula>
    </cfRule>
    <cfRule type="cellIs" dxfId="3" priority="3141" operator="equal">
      <formula>"NotPaid"</formula>
    </cfRule>
    <cfRule type="cellIs" dxfId="3" priority="3132" operator="equal">
      <formula>"NotPaid"</formula>
    </cfRule>
    <cfRule type="cellIs" dxfId="3" priority="3131" operator="equal">
      <formula>"NotPaid"</formula>
    </cfRule>
    <cfRule type="cellIs" dxfId="3" priority="3130" operator="equal">
      <formula>"NotPaid"</formula>
    </cfRule>
    <cfRule type="cellIs" dxfId="3" priority="3121" operator="equal">
      <formula>"NotPaid"</formula>
    </cfRule>
    <cfRule type="cellIs" dxfId="3" priority="3120" operator="equal">
      <formula>"NotPaid"</formula>
    </cfRule>
    <cfRule type="cellIs" dxfId="3" priority="3119" operator="equal">
      <formula>"NotPaid"</formula>
    </cfRule>
    <cfRule type="cellIs" dxfId="3" priority="3109" operator="equal">
      <formula>"NotPaid"</formula>
    </cfRule>
    <cfRule type="cellIs" dxfId="3" priority="3108" operator="equal">
      <formula>"NotPaid"</formula>
    </cfRule>
    <cfRule type="cellIs" dxfId="3" priority="3107" operator="equal">
      <formula>"NotPaid"</formula>
    </cfRule>
    <cfRule type="cellIs" dxfId="3" priority="3105" operator="equal">
      <formula>"NotPaid"</formula>
    </cfRule>
    <cfRule type="cellIs" dxfId="3" priority="3104" operator="equal">
      <formula>"NotPaid"</formula>
    </cfRule>
    <cfRule type="cellIs" dxfId="3" priority="3103" operator="equal">
      <formula>"NotPaid"</formula>
    </cfRule>
    <cfRule type="cellIs" dxfId="3" priority="3095" operator="equal">
      <formula>"NotPaid"</formula>
    </cfRule>
    <cfRule type="cellIs" dxfId="3" priority="3094" operator="equal">
      <formula>"NotPaid"</formula>
    </cfRule>
    <cfRule type="cellIs" dxfId="3" priority="3093" operator="equal">
      <formula>"NotPaid"</formula>
    </cfRule>
    <cfRule type="cellIs" dxfId="3" priority="3084" operator="equal">
      <formula>"NotPaid"</formula>
    </cfRule>
    <cfRule type="cellIs" dxfId="3" priority="3083" operator="equal">
      <formula>"NotPaid"</formula>
    </cfRule>
    <cfRule type="cellIs" dxfId="3" priority="3082" operator="equal">
      <formula>"NotPaid"</formula>
    </cfRule>
    <cfRule type="cellIs" dxfId="3" priority="3073" operator="equal">
      <formula>"NotPaid"</formula>
    </cfRule>
    <cfRule type="cellIs" dxfId="3" priority="3072" operator="equal">
      <formula>"NotPaid"</formula>
    </cfRule>
    <cfRule type="cellIs" dxfId="3" priority="3071" operator="equal">
      <formula>"NotPaid"</formula>
    </cfRule>
    <cfRule type="cellIs" dxfId="3" priority="3061" operator="equal">
      <formula>"NotPaid"</formula>
    </cfRule>
    <cfRule type="cellIs" dxfId="3" priority="3060" operator="equal">
      <formula>"NotPaid"</formula>
    </cfRule>
    <cfRule type="cellIs" dxfId="3" priority="3059" operator="equal">
      <formula>"NotPaid"</formula>
    </cfRule>
    <cfRule type="cellIs" dxfId="3" priority="3049" operator="equal">
      <formula>"NotPaid"</formula>
    </cfRule>
    <cfRule type="cellIs" dxfId="3" priority="3048" operator="equal">
      <formula>"NotPaid"</formula>
    </cfRule>
    <cfRule type="cellIs" dxfId="3" priority="3047" operator="equal">
      <formula>"NotPaid"</formula>
    </cfRule>
  </conditionalFormatting>
  <conditionalFormatting sqref="D26:E26">
    <cfRule type="cellIs" dxfId="3" priority="3245" operator="equal">
      <formula>"NotPaid"</formula>
    </cfRule>
    <cfRule type="cellIs" dxfId="3" priority="3244" operator="equal">
      <formula>"NotPaid"</formula>
    </cfRule>
    <cfRule type="cellIs" dxfId="3" priority="3243" operator="equal">
      <formula>"NotPaid"</formula>
    </cfRule>
    <cfRule type="cellIs" dxfId="3" priority="3236" operator="equal">
      <formula>"NotPaid"</formula>
    </cfRule>
    <cfRule type="cellIs" dxfId="3" priority="3235" operator="equal">
      <formula>"NotPaid"</formula>
    </cfRule>
    <cfRule type="cellIs" dxfId="3" priority="3234" operator="equal">
      <formula>"NotPaid"</formula>
    </cfRule>
    <cfRule type="cellIs" dxfId="3" priority="3178" operator="equal">
      <formula>"NotPaid"</formula>
    </cfRule>
    <cfRule type="cellIs" dxfId="3" priority="3177" operator="equal">
      <formula>"NotPaid"</formula>
    </cfRule>
    <cfRule type="cellIs" dxfId="3" priority="3176" operator="equal">
      <formula>"NotPaid"</formula>
    </cfRule>
  </conditionalFormatting>
  <conditionalFormatting sqref="E26">
    <cfRule type="cellIs" dxfId="3" priority="3261" operator="equal">
      <formula>"NotPaid"</formula>
    </cfRule>
    <cfRule type="cellIs" dxfId="3" priority="3260" operator="equal">
      <formula>"NotPaid"</formula>
    </cfRule>
    <cfRule type="cellIs" dxfId="3" priority="3259" operator="equal">
      <formula>"NotPaid"</formula>
    </cfRule>
    <cfRule type="cellIs" dxfId="3" priority="3231" operator="equal">
      <formula>"NotPaid"</formula>
    </cfRule>
    <cfRule type="cellIs" dxfId="3" priority="3230" operator="equal">
      <formula>"NotPaid"</formula>
    </cfRule>
    <cfRule type="cellIs" dxfId="3" priority="3229" operator="equal">
      <formula>"NotPaid"</formula>
    </cfRule>
    <cfRule type="cellIs" dxfId="3" priority="3219" operator="equal">
      <formula>"NotPaid"</formula>
    </cfRule>
    <cfRule type="cellIs" dxfId="3" priority="3218" operator="equal">
      <formula>"NotPaid"</formula>
    </cfRule>
    <cfRule type="cellIs" dxfId="3" priority="3217" operator="equal">
      <formula>"NotPaid"</formula>
    </cfRule>
    <cfRule type="cellIs" dxfId="3" priority="3206" operator="equal">
      <formula>"NotPaid"</formula>
    </cfRule>
    <cfRule type="cellIs" dxfId="3" priority="3205" operator="equal">
      <formula>"NotPaid"</formula>
    </cfRule>
    <cfRule type="cellIs" dxfId="3" priority="3204" operator="equal">
      <formula>"NotPaid"</formula>
    </cfRule>
    <cfRule type="cellIs" dxfId="3" priority="3194" operator="equal">
      <formula>"NotPaid"</formula>
    </cfRule>
    <cfRule type="cellIs" dxfId="3" priority="3193" operator="equal">
      <formula>"NotPaid"</formula>
    </cfRule>
    <cfRule type="cellIs" dxfId="3" priority="3192" operator="equal">
      <formula>"NotPaid"</formula>
    </cfRule>
    <cfRule type="cellIs" dxfId="3" priority="3173" operator="equal">
      <formula>"NotPaid"</formula>
    </cfRule>
    <cfRule type="cellIs" dxfId="3" priority="3172" operator="equal">
      <formula>"NotPaid"</formula>
    </cfRule>
    <cfRule type="cellIs" dxfId="3" priority="3171" operator="equal">
      <formula>"NotPaid"</formula>
    </cfRule>
    <cfRule type="cellIs" dxfId="3" priority="3163" operator="equal">
      <formula>"NotPaid"</formula>
    </cfRule>
    <cfRule type="cellIs" dxfId="3" priority="3162" operator="equal">
      <formula>"NotPaid"</formula>
    </cfRule>
    <cfRule type="cellIs" dxfId="3" priority="3161" operator="equal">
      <formula>"NotPaid"</formula>
    </cfRule>
    <cfRule type="cellIs" dxfId="3" priority="3151" operator="equal">
      <formula>"NotPaid"</formula>
    </cfRule>
    <cfRule type="cellIs" dxfId="3" priority="3150" operator="equal">
      <formula>"NotPaid"</formula>
    </cfRule>
    <cfRule type="cellIs" dxfId="3" priority="3149" operator="equal">
      <formula>"NotPaid"</formula>
    </cfRule>
    <cfRule type="cellIs" dxfId="3" priority="3139" operator="equal">
      <formula>"NotPaid"</formula>
    </cfRule>
    <cfRule type="cellIs" dxfId="3" priority="3138" operator="equal">
      <formula>"NotPaid"</formula>
    </cfRule>
    <cfRule type="cellIs" dxfId="3" priority="3137" operator="equal">
      <formula>"NotPaid"</formula>
    </cfRule>
    <cfRule type="cellIs" dxfId="3" priority="3128" operator="equal">
      <formula>"NotPaid"</formula>
    </cfRule>
    <cfRule type="cellIs" dxfId="3" priority="3127" operator="equal">
      <formula>"NotPaid"</formula>
    </cfRule>
    <cfRule type="cellIs" dxfId="3" priority="3126" operator="equal">
      <formula>"NotPaid"</formula>
    </cfRule>
    <cfRule type="cellIs" dxfId="3" priority="3117" operator="equal">
      <formula>"NotPaid"</formula>
    </cfRule>
    <cfRule type="cellIs" dxfId="3" priority="3116" operator="equal">
      <formula>"NotPaid"</formula>
    </cfRule>
    <cfRule type="cellIs" dxfId="3" priority="3115" operator="equal">
      <formula>"NotPaid"</formula>
    </cfRule>
    <cfRule type="cellIs" dxfId="3" priority="3102" operator="equal">
      <formula>"NotPaid"</formula>
    </cfRule>
    <cfRule type="cellIs" dxfId="3" priority="3101" operator="equal">
      <formula>"NotPaid"</formula>
    </cfRule>
    <cfRule type="cellIs" dxfId="3" priority="3100" operator="equal">
      <formula>"NotPaid"</formula>
    </cfRule>
    <cfRule type="cellIs" dxfId="3" priority="3091" operator="equal">
      <formula>"NotPaid"</formula>
    </cfRule>
    <cfRule type="cellIs" dxfId="3" priority="3090" operator="equal">
      <formula>"NotPaid"</formula>
    </cfRule>
    <cfRule type="cellIs" dxfId="3" priority="3089" operator="equal">
      <formula>"NotPaid"</formula>
    </cfRule>
    <cfRule type="cellIs" dxfId="3" priority="3080" operator="equal">
      <formula>"NotPaid"</formula>
    </cfRule>
    <cfRule type="cellIs" dxfId="3" priority="3079" operator="equal">
      <formula>"NotPaid"</formula>
    </cfRule>
    <cfRule type="cellIs" dxfId="3" priority="3078" operator="equal">
      <formula>"NotPaid"</formula>
    </cfRule>
    <cfRule type="cellIs" dxfId="3" priority="3069" operator="equal">
      <formula>"NotPaid"</formula>
    </cfRule>
    <cfRule type="cellIs" dxfId="3" priority="3068" operator="equal">
      <formula>"NotPaid"</formula>
    </cfRule>
    <cfRule type="cellIs" dxfId="3" priority="3067" operator="equal">
      <formula>"NotPaid"</formula>
    </cfRule>
    <cfRule type="cellIs" dxfId="3" priority="3057" operator="equal">
      <formula>"NotPaid"</formula>
    </cfRule>
    <cfRule type="cellIs" dxfId="3" priority="3056" operator="equal">
      <formula>"NotPaid"</formula>
    </cfRule>
    <cfRule type="cellIs" dxfId="3" priority="3055" operator="equal">
      <formula>"NotPaid"</formula>
    </cfRule>
  </conditionalFormatting>
  <conditionalFormatting sqref="F26">
    <cfRule type="cellIs" dxfId="3" priority="3257" operator="equal">
      <formula>"NotPaid"</formula>
    </cfRule>
    <cfRule type="cellIs" dxfId="3" priority="3256" operator="equal">
      <formula>"NotPaid"</formula>
    </cfRule>
    <cfRule type="cellIs" dxfId="3" priority="3255" operator="equal">
      <formula>"NotPaid"</formula>
    </cfRule>
    <cfRule type="cellIs" dxfId="3" priority="3242" operator="equal">
      <formula>"NotPaid"</formula>
    </cfRule>
    <cfRule type="cellIs" dxfId="3" priority="3233" operator="equal">
      <formula>"NotPaid"</formula>
    </cfRule>
    <cfRule type="cellIs" dxfId="3" priority="3227" operator="equal">
      <formula>"NotPaid"</formula>
    </cfRule>
    <cfRule type="cellIs" dxfId="3" priority="3226" operator="equal">
      <formula>"NotPaid"</formula>
    </cfRule>
    <cfRule type="cellIs" dxfId="3" priority="3225" operator="equal">
      <formula>"NotPaid"</formula>
    </cfRule>
    <cfRule type="cellIs" dxfId="3" priority="3215" operator="equal">
      <formula>"NotPaid"</formula>
    </cfRule>
    <cfRule type="cellIs" dxfId="3" priority="3214" operator="equal">
      <formula>"NotPaid"</formula>
    </cfRule>
    <cfRule type="cellIs" dxfId="3" priority="3213" operator="equal">
      <formula>"NotPaid"</formula>
    </cfRule>
    <cfRule type="cellIs" dxfId="3" priority="3202" operator="equal">
      <formula>"NotPaid"</formula>
    </cfRule>
    <cfRule type="cellIs" dxfId="3" priority="3201" operator="equal">
      <formula>"NotPaid"</formula>
    </cfRule>
    <cfRule type="cellIs" dxfId="3" priority="3200" operator="equal">
      <formula>"NotPaid"</formula>
    </cfRule>
    <cfRule type="cellIs" dxfId="3" priority="3190" operator="equal">
      <formula>"NotPaid"</formula>
    </cfRule>
    <cfRule type="cellIs" dxfId="3" priority="3189" operator="equal">
      <formula>"NotPaid"</formula>
    </cfRule>
    <cfRule type="cellIs" dxfId="3" priority="3188" operator="equal">
      <formula>"NotPaid"</formula>
    </cfRule>
    <cfRule type="cellIs" dxfId="3" priority="3175" operator="equal">
      <formula>"NotPaid"</formula>
    </cfRule>
    <cfRule type="cellIs" dxfId="3" priority="3169" operator="equal">
      <formula>"NotPaid"</formula>
    </cfRule>
    <cfRule type="cellIs" dxfId="3" priority="3168" operator="equal">
      <formula>"NotPaid"</formula>
    </cfRule>
    <cfRule type="cellIs" dxfId="3" priority="3167" operator="equal">
      <formula>"NotPaid"</formula>
    </cfRule>
    <cfRule type="cellIs" dxfId="3" priority="3159" operator="equal">
      <formula>"NotPaid"</formula>
    </cfRule>
    <cfRule type="cellIs" dxfId="3" priority="3158" operator="equal">
      <formula>"NotPaid"</formula>
    </cfRule>
    <cfRule type="cellIs" dxfId="3" priority="3157" operator="equal">
      <formula>"NotPaid"</formula>
    </cfRule>
    <cfRule type="cellIs" dxfId="3" priority="3147" operator="equal">
      <formula>"NotPaid"</formula>
    </cfRule>
    <cfRule type="cellIs" dxfId="3" priority="3146" operator="equal">
      <formula>"NotPaid"</formula>
    </cfRule>
    <cfRule type="cellIs" dxfId="3" priority="3145" operator="equal">
      <formula>"NotPaid"</formula>
    </cfRule>
    <cfRule type="cellIs" dxfId="3" priority="3135" operator="equal">
      <formula>"NotPaid"</formula>
    </cfRule>
    <cfRule type="cellIs" dxfId="3" priority="3134" operator="equal">
      <formula>"NotPaid"</formula>
    </cfRule>
    <cfRule type="cellIs" dxfId="3" priority="3133" operator="equal">
      <formula>"NotPaid"</formula>
    </cfRule>
    <cfRule type="cellIs" dxfId="3" priority="3124" operator="equal">
      <formula>"NotPaid"</formula>
    </cfRule>
    <cfRule type="cellIs" dxfId="3" priority="3123" operator="equal">
      <formula>"NotPaid"</formula>
    </cfRule>
    <cfRule type="cellIs" dxfId="3" priority="3122" operator="equal">
      <formula>"NotPaid"</formula>
    </cfRule>
    <cfRule type="cellIs" dxfId="3" priority="3113" operator="equal">
      <formula>"NotPaid"</formula>
    </cfRule>
    <cfRule type="cellIs" dxfId="3" priority="3112" operator="equal">
      <formula>"NotPaid"</formula>
    </cfRule>
    <cfRule type="cellIs" dxfId="3" priority="3111" operator="equal">
      <formula>"NotPaid"</formula>
    </cfRule>
    <cfRule type="cellIs" dxfId="3" priority="3098" operator="equal">
      <formula>"NotPaid"</formula>
    </cfRule>
    <cfRule type="cellIs" dxfId="3" priority="3097" operator="equal">
      <formula>"NotPaid"</formula>
    </cfRule>
    <cfRule type="cellIs" dxfId="3" priority="3096" operator="equal">
      <formula>"NotPaid"</formula>
    </cfRule>
    <cfRule type="cellIs" dxfId="3" priority="3087" operator="equal">
      <formula>"NotPaid"</formula>
    </cfRule>
    <cfRule type="cellIs" dxfId="3" priority="3086" operator="equal">
      <formula>"NotPaid"</formula>
    </cfRule>
    <cfRule type="cellIs" dxfId="3" priority="3085" operator="equal">
      <formula>"NotPaid"</formula>
    </cfRule>
    <cfRule type="cellIs" dxfId="3" priority="3076" operator="equal">
      <formula>"NotPaid"</formula>
    </cfRule>
    <cfRule type="cellIs" dxfId="3" priority="3075" operator="equal">
      <formula>"NotPaid"</formula>
    </cfRule>
    <cfRule type="cellIs" dxfId="3" priority="3074" operator="equal">
      <formula>"NotPaid"</formula>
    </cfRule>
    <cfRule type="cellIs" dxfId="3" priority="3065" operator="equal">
      <formula>"NotPaid"</formula>
    </cfRule>
    <cfRule type="cellIs" dxfId="3" priority="3064" operator="equal">
      <formula>"NotPaid"</formula>
    </cfRule>
    <cfRule type="cellIs" dxfId="3" priority="3063" operator="equal">
      <formula>"NotPaid"</formula>
    </cfRule>
    <cfRule type="cellIs" dxfId="3" priority="3053" operator="equal">
      <formula>"NotPaid"</formula>
    </cfRule>
    <cfRule type="cellIs" dxfId="3" priority="3052" operator="equal">
      <formula>"NotPaid"</formula>
    </cfRule>
    <cfRule type="cellIs" dxfId="3" priority="3051" operator="equal">
      <formula>"NotPaid"</formula>
    </cfRule>
  </conditionalFormatting>
  <conditionalFormatting sqref="F26:G26">
    <cfRule type="expression" dxfId="8" priority="3264" stopIfTrue="1">
      <formula>AND(TODAY()&gt;VLOOKUP(Maths!$B25,RegistrationDetails,MathsColumn,FALSE),Maths!F25="NotPaid")</formula>
    </cfRule>
    <cfRule type="expression" dxfId="8" priority="3263" stopIfTrue="1">
      <formula>Maths!F25="NotPaid"</formula>
    </cfRule>
  </conditionalFormatting>
  <conditionalFormatting sqref="G26">
    <cfRule type="cellIs" dxfId="3" priority="3258" operator="equal">
      <formula>"NotPaid"</formula>
    </cfRule>
    <cfRule type="cellIs" dxfId="3" priority="3228" operator="equal">
      <formula>"NotPaid"</formula>
    </cfRule>
    <cfRule type="cellIs" dxfId="3" priority="3216" operator="equal">
      <formula>"NotPaid"</formula>
    </cfRule>
    <cfRule type="cellIs" dxfId="3" priority="3203" operator="equal">
      <formula>"NotPaid"</formula>
    </cfRule>
    <cfRule type="cellIs" dxfId="3" priority="3191" operator="equal">
      <formula>"NotPaid"</formula>
    </cfRule>
    <cfRule type="cellIs" dxfId="3" priority="3170" operator="equal">
      <formula>"NotPaid"</formula>
    </cfRule>
    <cfRule type="cellIs" dxfId="3" priority="3160" operator="equal">
      <formula>"NotPaid"</formula>
    </cfRule>
    <cfRule type="cellIs" dxfId="3" priority="3148" operator="equal">
      <formula>"NotPaid"</formula>
    </cfRule>
    <cfRule type="cellIs" dxfId="3" priority="3114" operator="equal">
      <formula>"NotPaid"</formula>
    </cfRule>
    <cfRule type="cellIs" dxfId="3" priority="3066" operator="equal">
      <formula>"NotPaid"</formula>
    </cfRule>
    <cfRule type="cellIs" dxfId="3" priority="3054" operator="equal">
      <formula>"NotPaid"</formula>
    </cfRule>
  </conditionalFormatting>
  <conditionalFormatting sqref="G26:N26">
    <cfRule type="cellIs" dxfId="3" priority="3246" operator="equal">
      <formula>"NotPaid"</formula>
    </cfRule>
    <cfRule type="cellIs" dxfId="3" priority="3237" operator="equal">
      <formula>"NotPaid"</formula>
    </cfRule>
    <cfRule type="cellIs" dxfId="3" priority="3179" operator="equal">
      <formula>"NotPaid"</formula>
    </cfRule>
    <cfRule type="cellIs" dxfId="3" priority="3136" operator="equal">
      <formula>"NotPaid"</formula>
    </cfRule>
    <cfRule type="cellIs" dxfId="3" priority="3125" operator="equal">
      <formula>"NotPaid"</formula>
    </cfRule>
    <cfRule type="cellIs" dxfId="3" priority="3099" operator="equal">
      <formula>"NotPaid"</formula>
    </cfRule>
    <cfRule type="cellIs" dxfId="3" priority="3088" operator="equal">
      <formula>"NotPaid"</formula>
    </cfRule>
    <cfRule type="cellIs" dxfId="3" priority="3077" operator="equal">
      <formula>"NotPaid"</formula>
    </cfRule>
  </conditionalFormatting>
  <conditionalFormatting sqref="H26:N26">
    <cfRule type="cellIs" dxfId="3" priority="3254" operator="equal">
      <formula>"NotPaid"</formula>
    </cfRule>
    <cfRule type="cellIs" dxfId="3" priority="3224" operator="equal">
      <formula>"NotPaid"</formula>
    </cfRule>
    <cfRule type="cellIs" dxfId="3" priority="3212" operator="equal">
      <formula>"NotPaid"</formula>
    </cfRule>
    <cfRule type="cellIs" dxfId="3" priority="3199" operator="equal">
      <formula>"NotPaid"</formula>
    </cfRule>
    <cfRule type="cellIs" dxfId="3" priority="3187" operator="equal">
      <formula>"NotPaid"</formula>
    </cfRule>
    <cfRule type="cellIs" dxfId="3" priority="3166" operator="equal">
      <formula>"NotPaid"</formula>
    </cfRule>
    <cfRule type="cellIs" dxfId="3" priority="3156" operator="equal">
      <formula>"NotPaid"</formula>
    </cfRule>
    <cfRule type="cellIs" dxfId="3" priority="3144" operator="equal">
      <formula>"NotPaid"</formula>
    </cfRule>
    <cfRule type="cellIs" dxfId="3" priority="3110" operator="equal">
      <formula>"NotPaid"</formula>
    </cfRule>
    <cfRule type="cellIs" dxfId="3" priority="3062" operator="equal">
      <formula>"NotPaid"</formula>
    </cfRule>
    <cfRule type="cellIs" dxfId="3" priority="3050" operator="equal">
      <formula>"NotPaid"</formula>
    </cfRule>
  </conditionalFormatting>
  <conditionalFormatting sqref="O26">
    <cfRule type="cellIs" dxfId="3" priority="3250" operator="equal">
      <formula>"NotPaid"</formula>
    </cfRule>
    <cfRule type="cellIs" dxfId="3" priority="3241" operator="equal">
      <formula>"NotPaid"</formula>
    </cfRule>
    <cfRule type="cellIs" dxfId="3" priority="3232" operator="equal">
      <formula>"NotPaid"</formula>
    </cfRule>
    <cfRule type="cellIs" dxfId="3" priority="3220" operator="equal">
      <formula>"NotPaid"</formula>
    </cfRule>
    <cfRule type="cellIs" dxfId="3" priority="3208" operator="equal">
      <formula>"NotPaid"</formula>
    </cfRule>
    <cfRule type="cellIs" dxfId="3" priority="3195" operator="equal">
      <formula>"NotPaid"</formula>
    </cfRule>
    <cfRule type="cellIs" dxfId="3" priority="3183" operator="equal">
      <formula>"NotPaid"</formula>
    </cfRule>
    <cfRule type="cellIs" dxfId="3" priority="3174" operator="equal">
      <formula>"NotPaid"</formula>
    </cfRule>
    <cfRule type="cellIs" dxfId="3" priority="3165" operator="equal">
      <formula>"NotPaid"</formula>
    </cfRule>
    <cfRule type="cellIs" dxfId="3" priority="3152" operator="equal">
      <formula>"NotPaid"</formula>
    </cfRule>
    <cfRule type="cellIs" dxfId="3" priority="3140" operator="equal">
      <formula>"NotPaid"</formula>
    </cfRule>
    <cfRule type="cellIs" dxfId="3" priority="3129" operator="equal">
      <formula>"NotPaid"</formula>
    </cfRule>
    <cfRule type="cellIs" dxfId="3" priority="3118" operator="equal">
      <formula>"NotPaid"</formula>
    </cfRule>
    <cfRule type="cellIs" dxfId="3" priority="3106" operator="equal">
      <formula>"NotPaid"</formula>
    </cfRule>
    <cfRule type="cellIs" dxfId="3" priority="3092" operator="equal">
      <formula>"NotPaid"</formula>
    </cfRule>
    <cfRule type="cellIs" dxfId="3" priority="3081" operator="equal">
      <formula>"NotPaid"</formula>
    </cfRule>
    <cfRule type="cellIs" dxfId="3" priority="3070" operator="equal">
      <formula>"NotPaid"</formula>
    </cfRule>
    <cfRule type="cellIs" dxfId="3" priority="3058" operator="equal">
      <formula>"NotPaid"</formula>
    </cfRule>
    <cfRule type="cellIs" dxfId="3" priority="3046" operator="equal">
      <formula>"NotPaid"</formula>
    </cfRule>
  </conditionalFormatting>
  <conditionalFormatting sqref="Q26:R26">
    <cfRule type="cellIs" dxfId="3" priority="1261" operator="equal">
      <formula>"NotPaid"</formula>
    </cfRule>
    <cfRule type="cellIs" dxfId="3" priority="1256" operator="equal">
      <formula>"NotPaid"</formula>
    </cfRule>
    <cfRule type="cellIs" dxfId="3" priority="1231" operator="equal">
      <formula>"NotPaid"</formula>
    </cfRule>
    <cfRule type="cellIs" dxfId="3" priority="1216" operator="equal">
      <formula>"NotPaid"</formula>
    </cfRule>
  </conditionalFormatting>
  <conditionalFormatting sqref="S26:U26">
    <cfRule type="cellIs" dxfId="3" priority="1574" operator="equal">
      <formula>"NotPaid"</formula>
    </cfRule>
    <cfRule type="cellIs" dxfId="3" priority="1569" operator="equal">
      <formula>"NotPaid"</formula>
    </cfRule>
    <cfRule type="cellIs" dxfId="3" priority="1544" operator="equal">
      <formula>"NotPaid"</formula>
    </cfRule>
    <cfRule type="cellIs" dxfId="3" priority="1529" operator="equal">
      <formula>"NotPaid"</formula>
    </cfRule>
  </conditionalFormatting>
  <conditionalFormatting sqref="V26:X26">
    <cfRule type="cellIs" dxfId="3" priority="1887" operator="equal">
      <formula>"NotPaid"</formula>
    </cfRule>
    <cfRule type="cellIs" dxfId="3" priority="1882" operator="equal">
      <formula>"NotPaid"</formula>
    </cfRule>
    <cfRule type="cellIs" dxfId="3" priority="1857" operator="equal">
      <formula>"NotPaid"</formula>
    </cfRule>
    <cfRule type="cellIs" dxfId="3" priority="1842" operator="equal">
      <formula>"NotPaid"</formula>
    </cfRule>
  </conditionalFormatting>
  <conditionalFormatting sqref="Y26:AA26">
    <cfRule type="cellIs" dxfId="3" priority="2200" operator="equal">
      <formula>"NotPaid"</formula>
    </cfRule>
    <cfRule type="cellIs" dxfId="3" priority="2195" operator="equal">
      <formula>"NotPaid"</formula>
    </cfRule>
    <cfRule type="cellIs" dxfId="3" priority="2170" operator="equal">
      <formula>"NotPaid"</formula>
    </cfRule>
    <cfRule type="cellIs" dxfId="3" priority="2155" operator="equal">
      <formula>"NotPaid"</formula>
    </cfRule>
  </conditionalFormatting>
  <conditionalFormatting sqref="AE26">
    <cfRule type="expression" dxfId="5" priority="3976" stopIfTrue="1">
      <formula>AE26="NotPaid"</formula>
    </cfRule>
  </conditionalFormatting>
  <conditionalFormatting sqref="AF26:AQ26">
    <cfRule type="expression" dxfId="5" priority="3966" stopIfTrue="1">
      <formula>AF26="not paid"</formula>
    </cfRule>
  </conditionalFormatting>
  <conditionalFormatting sqref="D27:O27">
    <cfRule type="cellIs" dxfId="3" priority="5107" operator="equal">
      <formula>"NotPaid"</formula>
    </cfRule>
    <cfRule type="cellIs" dxfId="3" priority="5035" operator="equal">
      <formula>"NotPaid"</formula>
    </cfRule>
    <cfRule type="cellIs" dxfId="3" priority="4990" operator="equal">
      <formula>"NotPaid"</formula>
    </cfRule>
    <cfRule type="cellIs" dxfId="3" priority="4869" operator="equal">
      <formula>"NotPaid"</formula>
    </cfRule>
    <cfRule type="cellIs" dxfId="3" priority="4797" operator="equal">
      <formula>"NotPaid"</formula>
    </cfRule>
    <cfRule type="cellIs" dxfId="3" priority="4752" operator="equal">
      <formula>"NotPaid"</formula>
    </cfRule>
  </conditionalFormatting>
  <conditionalFormatting sqref="D27">
    <cfRule type="cellIs" dxfId="3" priority="5098" operator="equal">
      <formula>"NotPaid"</formula>
    </cfRule>
    <cfRule type="cellIs" dxfId="3" priority="5097" operator="equal">
      <formula>"NotPaid"</formula>
    </cfRule>
    <cfRule type="cellIs" dxfId="3" priority="5096" operator="equal">
      <formula>"NotPaid"</formula>
    </cfRule>
    <cfRule type="cellIs" dxfId="3" priority="5094" operator="equal">
      <formula>"NotPaid"</formula>
    </cfRule>
    <cfRule type="cellIs" dxfId="3" priority="5093" operator="equal">
      <formula>"NotPaid"</formula>
    </cfRule>
    <cfRule type="cellIs" dxfId="3" priority="5092" operator="equal">
      <formula>"NotPaid"</formula>
    </cfRule>
    <cfRule type="cellIs" dxfId="3" priority="5083" operator="equal">
      <formula>"NotPaid"</formula>
    </cfRule>
    <cfRule type="cellIs" dxfId="3" priority="5082" operator="equal">
      <formula>"NotPaid"</formula>
    </cfRule>
    <cfRule type="cellIs" dxfId="3" priority="5081" operator="equal">
      <formula>"NotPaid"</formula>
    </cfRule>
    <cfRule type="cellIs" dxfId="3" priority="5079" operator="equal">
      <formula>"NotPaid"</formula>
    </cfRule>
    <cfRule type="cellIs" dxfId="3" priority="5078" operator="equal">
      <formula>"NotPaid"</formula>
    </cfRule>
    <cfRule type="cellIs" dxfId="3" priority="5077" operator="equal">
      <formula>"NotPaid"</formula>
    </cfRule>
    <cfRule type="cellIs" dxfId="3" priority="5070" operator="equal">
      <formula>"NotPaid"</formula>
    </cfRule>
    <cfRule type="cellIs" dxfId="3" priority="5069" operator="equal">
      <formula>"NotPaid"</formula>
    </cfRule>
    <cfRule type="cellIs" dxfId="3" priority="5068" operator="equal">
      <formula>"NotPaid"</formula>
    </cfRule>
    <cfRule type="cellIs" dxfId="3" priority="5053" operator="equal">
      <formula>"NotPaid"</formula>
    </cfRule>
    <cfRule type="cellIs" dxfId="3" priority="5052" operator="equal">
      <formula>"NotPaid"</formula>
    </cfRule>
    <cfRule type="cellIs" dxfId="3" priority="5051" operator="equal">
      <formula>"NotPaid"</formula>
    </cfRule>
    <cfRule type="cellIs" dxfId="3" priority="5041" operator="equal">
      <formula>"NotPaid"</formula>
    </cfRule>
    <cfRule type="cellIs" dxfId="3" priority="5040" operator="equal">
      <formula>"NotPaid"</formula>
    </cfRule>
    <cfRule type="cellIs" dxfId="3" priority="5039" operator="equal">
      <formula>"NotPaid"</formula>
    </cfRule>
    <cfRule type="cellIs" dxfId="3" priority="5026" operator="equal">
      <formula>"NotPaid"</formula>
    </cfRule>
    <cfRule type="cellIs" dxfId="3" priority="5025" operator="equal">
      <formula>"NotPaid"</formula>
    </cfRule>
    <cfRule type="cellIs" dxfId="3" priority="5024" operator="equal">
      <formula>"NotPaid"</formula>
    </cfRule>
    <cfRule type="cellIs" dxfId="3" priority="5014" operator="equal">
      <formula>"NotPaid"</formula>
    </cfRule>
    <cfRule type="cellIs" dxfId="3" priority="5013" operator="equal">
      <formula>"NotPaid"</formula>
    </cfRule>
    <cfRule type="cellIs" dxfId="3" priority="5012" operator="equal">
      <formula>"NotPaid"</formula>
    </cfRule>
    <cfRule type="cellIs" dxfId="3" priority="5010" operator="equal">
      <formula>"NotPaid"</formula>
    </cfRule>
    <cfRule type="cellIs" dxfId="3" priority="5009" operator="equal">
      <formula>"NotPaid"</formula>
    </cfRule>
    <cfRule type="cellIs" dxfId="3" priority="5008" operator="equal">
      <formula>"NotPaid"</formula>
    </cfRule>
    <cfRule type="cellIs" dxfId="3" priority="4981" operator="equal">
      <formula>"NotPaid"</formula>
    </cfRule>
    <cfRule type="cellIs" dxfId="3" priority="4980" operator="equal">
      <formula>"NotPaid"</formula>
    </cfRule>
    <cfRule type="cellIs" dxfId="3" priority="4979" operator="equal">
      <formula>"NotPaid"</formula>
    </cfRule>
    <cfRule type="cellIs" dxfId="3" priority="4969" operator="equal">
      <formula>"NotPaid"</formula>
    </cfRule>
    <cfRule type="cellIs" dxfId="3" priority="4968" operator="equal">
      <formula>"NotPaid"</formula>
    </cfRule>
    <cfRule type="cellIs" dxfId="3" priority="4967" operator="equal">
      <formula>"NotPaid"</formula>
    </cfRule>
    <cfRule type="cellIs" dxfId="3" priority="4958" operator="equal">
      <formula>"NotPaid"</formula>
    </cfRule>
    <cfRule type="cellIs" dxfId="3" priority="4957" operator="equal">
      <formula>"NotPaid"</formula>
    </cfRule>
    <cfRule type="cellIs" dxfId="3" priority="4956" operator="equal">
      <formula>"NotPaid"</formula>
    </cfRule>
    <cfRule type="cellIs" dxfId="3" priority="4947" operator="equal">
      <formula>"NotPaid"</formula>
    </cfRule>
    <cfRule type="cellIs" dxfId="3" priority="4946" operator="equal">
      <formula>"NotPaid"</formula>
    </cfRule>
    <cfRule type="cellIs" dxfId="3" priority="4945" operator="equal">
      <formula>"NotPaid"</formula>
    </cfRule>
    <cfRule type="cellIs" dxfId="3" priority="4935" operator="equal">
      <formula>"NotPaid"</formula>
    </cfRule>
    <cfRule type="cellIs" dxfId="3" priority="4934" operator="equal">
      <formula>"NotPaid"</formula>
    </cfRule>
    <cfRule type="cellIs" dxfId="3" priority="4933" operator="equal">
      <formula>"NotPaid"</formula>
    </cfRule>
    <cfRule type="cellIs" dxfId="3" priority="4931" operator="equal">
      <formula>"NotPaid"</formula>
    </cfRule>
    <cfRule type="cellIs" dxfId="3" priority="4930" operator="equal">
      <formula>"NotPaid"</formula>
    </cfRule>
    <cfRule type="cellIs" dxfId="3" priority="4929" operator="equal">
      <formula>"NotPaid"</formula>
    </cfRule>
    <cfRule type="cellIs" dxfId="3" priority="4921" operator="equal">
      <formula>"NotPaid"</formula>
    </cfRule>
    <cfRule type="cellIs" dxfId="3" priority="4920" operator="equal">
      <formula>"NotPaid"</formula>
    </cfRule>
    <cfRule type="cellIs" dxfId="3" priority="4919" operator="equal">
      <formula>"NotPaid"</formula>
    </cfRule>
    <cfRule type="cellIs" dxfId="3" priority="4910" operator="equal">
      <formula>"NotPaid"</formula>
    </cfRule>
    <cfRule type="cellIs" dxfId="3" priority="4909" operator="equal">
      <formula>"NotPaid"</formula>
    </cfRule>
    <cfRule type="cellIs" dxfId="3" priority="4908" operator="equal">
      <formula>"NotPaid"</formula>
    </cfRule>
    <cfRule type="cellIs" dxfId="3" priority="4899" operator="equal">
      <formula>"NotPaid"</formula>
    </cfRule>
    <cfRule type="cellIs" dxfId="3" priority="4898" operator="equal">
      <formula>"NotPaid"</formula>
    </cfRule>
    <cfRule type="cellIs" dxfId="3" priority="4897" operator="equal">
      <formula>"NotPaid"</formula>
    </cfRule>
    <cfRule type="cellIs" dxfId="3" priority="4887" operator="equal">
      <formula>"NotPaid"</formula>
    </cfRule>
    <cfRule type="cellIs" dxfId="3" priority="4886" operator="equal">
      <formula>"NotPaid"</formula>
    </cfRule>
    <cfRule type="cellIs" dxfId="3" priority="4885" operator="equal">
      <formula>"NotPaid"</formula>
    </cfRule>
    <cfRule type="cellIs" dxfId="3" priority="4875" operator="equal">
      <formula>"NotPaid"</formula>
    </cfRule>
    <cfRule type="cellIs" dxfId="3" priority="4874" operator="equal">
      <formula>"NotPaid"</formula>
    </cfRule>
    <cfRule type="cellIs" dxfId="3" priority="4873" operator="equal">
      <formula>"NotPaid"</formula>
    </cfRule>
    <cfRule type="cellIs" dxfId="3" priority="4860" operator="equal">
      <formula>"NotPaid"</formula>
    </cfRule>
    <cfRule type="cellIs" dxfId="3" priority="4859" operator="equal">
      <formula>"NotPaid"</formula>
    </cfRule>
    <cfRule type="cellIs" dxfId="3" priority="4858" operator="equal">
      <formula>"NotPaid"</formula>
    </cfRule>
    <cfRule type="cellIs" dxfId="3" priority="4856" operator="equal">
      <formula>"NotPaid"</formula>
    </cfRule>
    <cfRule type="cellIs" dxfId="3" priority="4855" operator="equal">
      <formula>"NotPaid"</formula>
    </cfRule>
    <cfRule type="cellIs" dxfId="3" priority="4854" operator="equal">
      <formula>"NotPaid"</formula>
    </cfRule>
    <cfRule type="cellIs" dxfId="3" priority="4845" operator="equal">
      <formula>"NotPaid"</formula>
    </cfRule>
    <cfRule type="cellIs" dxfId="3" priority="4844" operator="equal">
      <formula>"NotPaid"</formula>
    </cfRule>
    <cfRule type="cellIs" dxfId="3" priority="4843" operator="equal">
      <formula>"NotPaid"</formula>
    </cfRule>
    <cfRule type="cellIs" dxfId="3" priority="4841" operator="equal">
      <formula>"NotPaid"</formula>
    </cfRule>
    <cfRule type="cellIs" dxfId="3" priority="4840" operator="equal">
      <formula>"NotPaid"</formula>
    </cfRule>
    <cfRule type="cellIs" dxfId="3" priority="4839" operator="equal">
      <formula>"NotPaid"</formula>
    </cfRule>
    <cfRule type="cellIs" dxfId="3" priority="4832" operator="equal">
      <formula>"NotPaid"</formula>
    </cfRule>
    <cfRule type="cellIs" dxfId="3" priority="4831" operator="equal">
      <formula>"NotPaid"</formula>
    </cfRule>
    <cfRule type="cellIs" dxfId="3" priority="4830" operator="equal">
      <formula>"NotPaid"</formula>
    </cfRule>
    <cfRule type="cellIs" dxfId="3" priority="4815" operator="equal">
      <formula>"NotPaid"</formula>
    </cfRule>
    <cfRule type="cellIs" dxfId="3" priority="4814" operator="equal">
      <formula>"NotPaid"</formula>
    </cfRule>
    <cfRule type="cellIs" dxfId="3" priority="4813" operator="equal">
      <formula>"NotPaid"</formula>
    </cfRule>
    <cfRule type="cellIs" dxfId="3" priority="4803" operator="equal">
      <formula>"NotPaid"</formula>
    </cfRule>
    <cfRule type="cellIs" dxfId="3" priority="4802" operator="equal">
      <formula>"NotPaid"</formula>
    </cfRule>
    <cfRule type="cellIs" dxfId="3" priority="4801" operator="equal">
      <formula>"NotPaid"</formula>
    </cfRule>
    <cfRule type="cellIs" dxfId="3" priority="4788" operator="equal">
      <formula>"NotPaid"</formula>
    </cfRule>
    <cfRule type="cellIs" dxfId="3" priority="4787" operator="equal">
      <formula>"NotPaid"</formula>
    </cfRule>
    <cfRule type="cellIs" dxfId="3" priority="4786" operator="equal">
      <formula>"NotPaid"</formula>
    </cfRule>
    <cfRule type="cellIs" dxfId="3" priority="4776" operator="equal">
      <formula>"NotPaid"</formula>
    </cfRule>
    <cfRule type="cellIs" dxfId="3" priority="4775" operator="equal">
      <formula>"NotPaid"</formula>
    </cfRule>
    <cfRule type="cellIs" dxfId="3" priority="4774" operator="equal">
      <formula>"NotPaid"</formula>
    </cfRule>
    <cfRule type="cellIs" dxfId="3" priority="4772" operator="equal">
      <formula>"NotPaid"</formula>
    </cfRule>
    <cfRule type="cellIs" dxfId="3" priority="4771" operator="equal">
      <formula>"NotPaid"</formula>
    </cfRule>
    <cfRule type="cellIs" dxfId="3" priority="4770" operator="equal">
      <formula>"NotPaid"</formula>
    </cfRule>
    <cfRule type="cellIs" dxfId="3" priority="4743" operator="equal">
      <formula>"NotPaid"</formula>
    </cfRule>
    <cfRule type="cellIs" dxfId="3" priority="4742" operator="equal">
      <formula>"NotPaid"</formula>
    </cfRule>
    <cfRule type="cellIs" dxfId="3" priority="4741" operator="equal">
      <formula>"NotPaid"</formula>
    </cfRule>
    <cfRule type="cellIs" dxfId="3" priority="4731" operator="equal">
      <formula>"NotPaid"</formula>
    </cfRule>
    <cfRule type="cellIs" dxfId="3" priority="4730" operator="equal">
      <formula>"NotPaid"</formula>
    </cfRule>
    <cfRule type="cellIs" dxfId="3" priority="4729" operator="equal">
      <formula>"NotPaid"</formula>
    </cfRule>
    <cfRule type="cellIs" dxfId="3" priority="4720" operator="equal">
      <formula>"NotPaid"</formula>
    </cfRule>
    <cfRule type="cellIs" dxfId="3" priority="4719" operator="equal">
      <formula>"NotPaid"</formula>
    </cfRule>
    <cfRule type="cellIs" dxfId="3" priority="4718" operator="equal">
      <formula>"NotPaid"</formula>
    </cfRule>
    <cfRule type="cellIs" dxfId="3" priority="4709" operator="equal">
      <formula>"NotPaid"</formula>
    </cfRule>
    <cfRule type="cellIs" dxfId="3" priority="4708" operator="equal">
      <formula>"NotPaid"</formula>
    </cfRule>
    <cfRule type="cellIs" dxfId="3" priority="4707" operator="equal">
      <formula>"NotPaid"</formula>
    </cfRule>
    <cfRule type="cellIs" dxfId="3" priority="4697" operator="equal">
      <formula>"NotPaid"</formula>
    </cfRule>
    <cfRule type="cellIs" dxfId="3" priority="4696" operator="equal">
      <formula>"NotPaid"</formula>
    </cfRule>
    <cfRule type="cellIs" dxfId="3" priority="4695" operator="equal">
      <formula>"NotPaid"</formula>
    </cfRule>
    <cfRule type="cellIs" dxfId="3" priority="4693" operator="equal">
      <formula>"NotPaid"</formula>
    </cfRule>
    <cfRule type="cellIs" dxfId="3" priority="4692" operator="equal">
      <formula>"NotPaid"</formula>
    </cfRule>
    <cfRule type="cellIs" dxfId="3" priority="4691" operator="equal">
      <formula>"NotPaid"</formula>
    </cfRule>
    <cfRule type="cellIs" dxfId="3" priority="4683" operator="equal">
      <formula>"NotPaid"</formula>
    </cfRule>
    <cfRule type="cellIs" dxfId="3" priority="4682" operator="equal">
      <formula>"NotPaid"</formula>
    </cfRule>
    <cfRule type="cellIs" dxfId="3" priority="4681" operator="equal">
      <formula>"NotPaid"</formula>
    </cfRule>
    <cfRule type="cellIs" dxfId="3" priority="4672" operator="equal">
      <formula>"NotPaid"</formula>
    </cfRule>
    <cfRule type="cellIs" dxfId="3" priority="4671" operator="equal">
      <formula>"NotPaid"</formula>
    </cfRule>
    <cfRule type="cellIs" dxfId="3" priority="4670" operator="equal">
      <formula>"NotPaid"</formula>
    </cfRule>
    <cfRule type="cellIs" dxfId="3" priority="4661" operator="equal">
      <formula>"NotPaid"</formula>
    </cfRule>
    <cfRule type="cellIs" dxfId="3" priority="4660" operator="equal">
      <formula>"NotPaid"</formula>
    </cfRule>
    <cfRule type="cellIs" dxfId="3" priority="4659" operator="equal">
      <formula>"NotPaid"</formula>
    </cfRule>
    <cfRule type="cellIs" dxfId="3" priority="4649" operator="equal">
      <formula>"NotPaid"</formula>
    </cfRule>
    <cfRule type="cellIs" dxfId="3" priority="4648" operator="equal">
      <formula>"NotPaid"</formula>
    </cfRule>
    <cfRule type="cellIs" dxfId="3" priority="4647" operator="equal">
      <formula>"NotPaid"</formula>
    </cfRule>
    <cfRule type="cellIs" dxfId="3" priority="4637" operator="equal">
      <formula>"NotPaid"</formula>
    </cfRule>
    <cfRule type="cellIs" dxfId="3" priority="4636" operator="equal">
      <formula>"NotPaid"</formula>
    </cfRule>
    <cfRule type="cellIs" dxfId="3" priority="4635" operator="equal">
      <formula>"NotPaid"</formula>
    </cfRule>
  </conditionalFormatting>
  <conditionalFormatting sqref="D27:E27">
    <cfRule type="cellIs" dxfId="3" priority="5075" operator="equal">
      <formula>"NotPaid"</formula>
    </cfRule>
    <cfRule type="cellIs" dxfId="3" priority="5074" operator="equal">
      <formula>"NotPaid"</formula>
    </cfRule>
    <cfRule type="cellIs" dxfId="3" priority="5073" operator="equal">
      <formula>"NotPaid"</formula>
    </cfRule>
    <cfRule type="cellIs" dxfId="3" priority="5066" operator="equal">
      <formula>"NotPaid"</formula>
    </cfRule>
    <cfRule type="cellIs" dxfId="3" priority="5065" operator="equal">
      <formula>"NotPaid"</formula>
    </cfRule>
    <cfRule type="cellIs" dxfId="3" priority="5064" operator="equal">
      <formula>"NotPaid"</formula>
    </cfRule>
    <cfRule type="cellIs" dxfId="3" priority="5006" operator="equal">
      <formula>"NotPaid"</formula>
    </cfRule>
    <cfRule type="cellIs" dxfId="3" priority="5005" operator="equal">
      <formula>"NotPaid"</formula>
    </cfRule>
    <cfRule type="cellIs" dxfId="3" priority="5004" operator="equal">
      <formula>"NotPaid"</formula>
    </cfRule>
    <cfRule type="cellIs" dxfId="3" priority="4837" operator="equal">
      <formula>"NotPaid"</formula>
    </cfRule>
    <cfRule type="cellIs" dxfId="3" priority="4836" operator="equal">
      <formula>"NotPaid"</formula>
    </cfRule>
    <cfRule type="cellIs" dxfId="3" priority="4835" operator="equal">
      <formula>"NotPaid"</formula>
    </cfRule>
    <cfRule type="cellIs" dxfId="3" priority="4828" operator="equal">
      <formula>"NotPaid"</formula>
    </cfRule>
    <cfRule type="cellIs" dxfId="3" priority="4827" operator="equal">
      <formula>"NotPaid"</formula>
    </cfRule>
    <cfRule type="cellIs" dxfId="3" priority="4826" operator="equal">
      <formula>"NotPaid"</formula>
    </cfRule>
    <cfRule type="cellIs" dxfId="3" priority="4768" operator="equal">
      <formula>"NotPaid"</formula>
    </cfRule>
    <cfRule type="cellIs" dxfId="3" priority="4767" operator="equal">
      <formula>"NotPaid"</formula>
    </cfRule>
    <cfRule type="cellIs" dxfId="3" priority="4766" operator="equal">
      <formula>"NotPaid"</formula>
    </cfRule>
  </conditionalFormatting>
  <conditionalFormatting sqref="E27">
    <cfRule type="cellIs" dxfId="3" priority="5106" operator="equal">
      <formula>"NotPaid"</formula>
    </cfRule>
    <cfRule type="cellIs" dxfId="3" priority="5105" operator="equal">
      <formula>"NotPaid"</formula>
    </cfRule>
    <cfRule type="cellIs" dxfId="3" priority="5104" operator="equal">
      <formula>"NotPaid"</formula>
    </cfRule>
    <cfRule type="cellIs" dxfId="3" priority="5091" operator="equal">
      <formula>"NotPaid"</formula>
    </cfRule>
    <cfRule type="cellIs" dxfId="3" priority="5090" operator="equal">
      <formula>"NotPaid"</formula>
    </cfRule>
    <cfRule type="cellIs" dxfId="3" priority="5089" operator="equal">
      <formula>"NotPaid"</formula>
    </cfRule>
    <cfRule type="cellIs" dxfId="3" priority="5061" operator="equal">
      <formula>"NotPaid"</formula>
    </cfRule>
    <cfRule type="cellIs" dxfId="3" priority="5060" operator="equal">
      <formula>"NotPaid"</formula>
    </cfRule>
    <cfRule type="cellIs" dxfId="3" priority="5059" operator="equal">
      <formula>"NotPaid"</formula>
    </cfRule>
    <cfRule type="cellIs" dxfId="3" priority="5049" operator="equal">
      <formula>"NotPaid"</formula>
    </cfRule>
    <cfRule type="cellIs" dxfId="3" priority="5048" operator="equal">
      <formula>"NotPaid"</formula>
    </cfRule>
    <cfRule type="cellIs" dxfId="3" priority="5047" operator="equal">
      <formula>"NotPaid"</formula>
    </cfRule>
    <cfRule type="cellIs" dxfId="3" priority="5034" operator="equal">
      <formula>"NotPaid"</formula>
    </cfRule>
    <cfRule type="cellIs" dxfId="3" priority="5033" operator="equal">
      <formula>"NotPaid"</formula>
    </cfRule>
    <cfRule type="cellIs" dxfId="3" priority="5032" operator="equal">
      <formula>"NotPaid"</formula>
    </cfRule>
    <cfRule type="cellIs" dxfId="3" priority="5022" operator="equal">
      <formula>"NotPaid"</formula>
    </cfRule>
    <cfRule type="cellIs" dxfId="3" priority="5021" operator="equal">
      <formula>"NotPaid"</formula>
    </cfRule>
    <cfRule type="cellIs" dxfId="3" priority="5020" operator="equal">
      <formula>"NotPaid"</formula>
    </cfRule>
    <cfRule type="cellIs" dxfId="3" priority="5001" operator="equal">
      <formula>"NotPaid"</formula>
    </cfRule>
    <cfRule type="cellIs" dxfId="3" priority="5000" operator="equal">
      <formula>"NotPaid"</formula>
    </cfRule>
    <cfRule type="cellIs" dxfId="3" priority="4999" operator="equal">
      <formula>"NotPaid"</formula>
    </cfRule>
    <cfRule type="cellIs" dxfId="3" priority="4989" operator="equal">
      <formula>"NotPaid"</formula>
    </cfRule>
    <cfRule type="cellIs" dxfId="3" priority="4988" operator="equal">
      <formula>"NotPaid"</formula>
    </cfRule>
    <cfRule type="cellIs" dxfId="3" priority="4987" operator="equal">
      <formula>"NotPaid"</formula>
    </cfRule>
    <cfRule type="cellIs" dxfId="3" priority="4977" operator="equal">
      <formula>"NotPaid"</formula>
    </cfRule>
    <cfRule type="cellIs" dxfId="3" priority="4976" operator="equal">
      <formula>"NotPaid"</formula>
    </cfRule>
    <cfRule type="cellIs" dxfId="3" priority="4975" operator="equal">
      <formula>"NotPaid"</formula>
    </cfRule>
    <cfRule type="cellIs" dxfId="3" priority="4965" operator="equal">
      <formula>"NotPaid"</formula>
    </cfRule>
    <cfRule type="cellIs" dxfId="3" priority="4964" operator="equal">
      <formula>"NotPaid"</formula>
    </cfRule>
    <cfRule type="cellIs" dxfId="3" priority="4963" operator="equal">
      <formula>"NotPaid"</formula>
    </cfRule>
    <cfRule type="cellIs" dxfId="3" priority="4954" operator="equal">
      <formula>"NotPaid"</formula>
    </cfRule>
    <cfRule type="cellIs" dxfId="3" priority="4953" operator="equal">
      <formula>"NotPaid"</formula>
    </cfRule>
    <cfRule type="cellIs" dxfId="3" priority="4952" operator="equal">
      <formula>"NotPaid"</formula>
    </cfRule>
    <cfRule type="cellIs" dxfId="3" priority="4943" operator="equal">
      <formula>"NotPaid"</formula>
    </cfRule>
    <cfRule type="cellIs" dxfId="3" priority="4942" operator="equal">
      <formula>"NotPaid"</formula>
    </cfRule>
    <cfRule type="cellIs" dxfId="3" priority="4941" operator="equal">
      <formula>"NotPaid"</formula>
    </cfRule>
    <cfRule type="cellIs" dxfId="3" priority="4928" operator="equal">
      <formula>"NotPaid"</formula>
    </cfRule>
    <cfRule type="cellIs" dxfId="3" priority="4927" operator="equal">
      <formula>"NotPaid"</formula>
    </cfRule>
    <cfRule type="cellIs" dxfId="3" priority="4926" operator="equal">
      <formula>"NotPaid"</formula>
    </cfRule>
    <cfRule type="cellIs" dxfId="3" priority="4917" operator="equal">
      <formula>"NotPaid"</formula>
    </cfRule>
    <cfRule type="cellIs" dxfId="3" priority="4916" operator="equal">
      <formula>"NotPaid"</formula>
    </cfRule>
    <cfRule type="cellIs" dxfId="3" priority="4915" operator="equal">
      <formula>"NotPaid"</formula>
    </cfRule>
    <cfRule type="cellIs" dxfId="3" priority="4906" operator="equal">
      <formula>"NotPaid"</formula>
    </cfRule>
    <cfRule type="cellIs" dxfId="3" priority="4905" operator="equal">
      <formula>"NotPaid"</formula>
    </cfRule>
    <cfRule type="cellIs" dxfId="3" priority="4904" operator="equal">
      <formula>"NotPaid"</formula>
    </cfRule>
    <cfRule type="cellIs" dxfId="3" priority="4895" operator="equal">
      <formula>"NotPaid"</formula>
    </cfRule>
    <cfRule type="cellIs" dxfId="3" priority="4894" operator="equal">
      <formula>"NotPaid"</formula>
    </cfRule>
    <cfRule type="cellIs" dxfId="3" priority="4893" operator="equal">
      <formula>"NotPaid"</formula>
    </cfRule>
    <cfRule type="cellIs" dxfId="3" priority="4883" operator="equal">
      <formula>"NotPaid"</formula>
    </cfRule>
    <cfRule type="cellIs" dxfId="3" priority="4882" operator="equal">
      <formula>"NotPaid"</formula>
    </cfRule>
    <cfRule type="cellIs" dxfId="3" priority="4881" operator="equal">
      <formula>"NotPaid"</formula>
    </cfRule>
    <cfRule type="cellIs" dxfId="3" priority="4868" operator="equal">
      <formula>"NotPaid"</formula>
    </cfRule>
    <cfRule type="cellIs" dxfId="3" priority="4867" operator="equal">
      <formula>"NotPaid"</formula>
    </cfRule>
    <cfRule type="cellIs" dxfId="3" priority="4866" operator="equal">
      <formula>"NotPaid"</formula>
    </cfRule>
    <cfRule type="cellIs" dxfId="3" priority="4853" operator="equal">
      <formula>"NotPaid"</formula>
    </cfRule>
    <cfRule type="cellIs" dxfId="3" priority="4852" operator="equal">
      <formula>"NotPaid"</formula>
    </cfRule>
    <cfRule type="cellIs" dxfId="3" priority="4851" operator="equal">
      <formula>"NotPaid"</formula>
    </cfRule>
    <cfRule type="cellIs" dxfId="3" priority="4823" operator="equal">
      <formula>"NotPaid"</formula>
    </cfRule>
    <cfRule type="cellIs" dxfId="3" priority="4822" operator="equal">
      <formula>"NotPaid"</formula>
    </cfRule>
    <cfRule type="cellIs" dxfId="3" priority="4821" operator="equal">
      <formula>"NotPaid"</formula>
    </cfRule>
    <cfRule type="cellIs" dxfId="3" priority="4811" operator="equal">
      <formula>"NotPaid"</formula>
    </cfRule>
    <cfRule type="cellIs" dxfId="3" priority="4810" operator="equal">
      <formula>"NotPaid"</formula>
    </cfRule>
    <cfRule type="cellIs" dxfId="3" priority="4809" operator="equal">
      <formula>"NotPaid"</formula>
    </cfRule>
    <cfRule type="cellIs" dxfId="3" priority="4796" operator="equal">
      <formula>"NotPaid"</formula>
    </cfRule>
    <cfRule type="cellIs" dxfId="3" priority="4795" operator="equal">
      <formula>"NotPaid"</formula>
    </cfRule>
    <cfRule type="cellIs" dxfId="3" priority="4794" operator="equal">
      <formula>"NotPaid"</formula>
    </cfRule>
    <cfRule type="cellIs" dxfId="3" priority="4784" operator="equal">
      <formula>"NotPaid"</formula>
    </cfRule>
    <cfRule type="cellIs" dxfId="3" priority="4783" operator="equal">
      <formula>"NotPaid"</formula>
    </cfRule>
    <cfRule type="cellIs" dxfId="3" priority="4782" operator="equal">
      <formula>"NotPaid"</formula>
    </cfRule>
    <cfRule type="cellIs" dxfId="3" priority="4763" operator="equal">
      <formula>"NotPaid"</formula>
    </cfRule>
    <cfRule type="cellIs" dxfId="3" priority="4762" operator="equal">
      <formula>"NotPaid"</formula>
    </cfRule>
    <cfRule type="cellIs" dxfId="3" priority="4761" operator="equal">
      <formula>"NotPaid"</formula>
    </cfRule>
    <cfRule type="cellIs" dxfId="3" priority="4751" operator="equal">
      <formula>"NotPaid"</formula>
    </cfRule>
    <cfRule type="cellIs" dxfId="3" priority="4750" operator="equal">
      <formula>"NotPaid"</formula>
    </cfRule>
    <cfRule type="cellIs" dxfId="3" priority="4749" operator="equal">
      <formula>"NotPaid"</formula>
    </cfRule>
    <cfRule type="cellIs" dxfId="3" priority="4739" operator="equal">
      <formula>"NotPaid"</formula>
    </cfRule>
    <cfRule type="cellIs" dxfId="3" priority="4738" operator="equal">
      <formula>"NotPaid"</formula>
    </cfRule>
    <cfRule type="cellIs" dxfId="3" priority="4737" operator="equal">
      <formula>"NotPaid"</formula>
    </cfRule>
    <cfRule type="cellIs" dxfId="3" priority="4727" operator="equal">
      <formula>"NotPaid"</formula>
    </cfRule>
    <cfRule type="cellIs" dxfId="3" priority="4726" operator="equal">
      <formula>"NotPaid"</formula>
    </cfRule>
    <cfRule type="cellIs" dxfId="3" priority="4725" operator="equal">
      <formula>"NotPaid"</formula>
    </cfRule>
    <cfRule type="cellIs" dxfId="3" priority="4716" operator="equal">
      <formula>"NotPaid"</formula>
    </cfRule>
    <cfRule type="cellIs" dxfId="3" priority="4715" operator="equal">
      <formula>"NotPaid"</formula>
    </cfRule>
    <cfRule type="cellIs" dxfId="3" priority="4714" operator="equal">
      <formula>"NotPaid"</formula>
    </cfRule>
    <cfRule type="cellIs" dxfId="3" priority="4705" operator="equal">
      <formula>"NotPaid"</formula>
    </cfRule>
    <cfRule type="cellIs" dxfId="3" priority="4704" operator="equal">
      <formula>"NotPaid"</formula>
    </cfRule>
    <cfRule type="cellIs" dxfId="3" priority="4703" operator="equal">
      <formula>"NotPaid"</formula>
    </cfRule>
    <cfRule type="cellIs" dxfId="3" priority="4690" operator="equal">
      <formula>"NotPaid"</formula>
    </cfRule>
    <cfRule type="cellIs" dxfId="3" priority="4689" operator="equal">
      <formula>"NotPaid"</formula>
    </cfRule>
    <cfRule type="cellIs" dxfId="3" priority="4688" operator="equal">
      <formula>"NotPaid"</formula>
    </cfRule>
    <cfRule type="cellIs" dxfId="3" priority="4679" operator="equal">
      <formula>"NotPaid"</formula>
    </cfRule>
    <cfRule type="cellIs" dxfId="3" priority="4678" operator="equal">
      <formula>"NotPaid"</formula>
    </cfRule>
    <cfRule type="cellIs" dxfId="3" priority="4677" operator="equal">
      <formula>"NotPaid"</formula>
    </cfRule>
    <cfRule type="cellIs" dxfId="3" priority="4668" operator="equal">
      <formula>"NotPaid"</formula>
    </cfRule>
    <cfRule type="cellIs" dxfId="3" priority="4667" operator="equal">
      <formula>"NotPaid"</formula>
    </cfRule>
    <cfRule type="cellIs" dxfId="3" priority="4666" operator="equal">
      <formula>"NotPaid"</formula>
    </cfRule>
    <cfRule type="cellIs" dxfId="3" priority="4657" operator="equal">
      <formula>"NotPaid"</formula>
    </cfRule>
    <cfRule type="cellIs" dxfId="3" priority="4656" operator="equal">
      <formula>"NotPaid"</formula>
    </cfRule>
    <cfRule type="cellIs" dxfId="3" priority="4655" operator="equal">
      <formula>"NotPaid"</formula>
    </cfRule>
    <cfRule type="cellIs" dxfId="3" priority="4645" operator="equal">
      <formula>"NotPaid"</formula>
    </cfRule>
    <cfRule type="cellIs" dxfId="3" priority="4644" operator="equal">
      <formula>"NotPaid"</formula>
    </cfRule>
    <cfRule type="cellIs" dxfId="3" priority="4643" operator="equal">
      <formula>"NotPaid"</formula>
    </cfRule>
  </conditionalFormatting>
  <conditionalFormatting sqref="F27:G27">
    <cfRule type="expression" dxfId="0" priority="5108" stopIfTrue="1">
      <formula>F27="NotPaid"</formula>
    </cfRule>
    <cfRule type="expression" dxfId="0" priority="5036" stopIfTrue="1">
      <formula>F27="NotPaid"</formula>
    </cfRule>
    <cfRule type="expression" dxfId="0" priority="4991" stopIfTrue="1">
      <formula>F27="NotPaid"</formula>
    </cfRule>
    <cfRule type="expression" dxfId="0" priority="4870" stopIfTrue="1">
      <formula>F27="NotPaid"</formula>
    </cfRule>
    <cfRule type="expression" dxfId="0" priority="4798" stopIfTrue="1">
      <formula>F27="NotPaid"</formula>
    </cfRule>
    <cfRule type="expression" dxfId="0" priority="4753" stopIfTrue="1">
      <formula>F27="NotPaid"</formula>
    </cfRule>
  </conditionalFormatting>
  <conditionalFormatting sqref="F27">
    <cfRule type="cellIs" dxfId="3" priority="5102" operator="equal">
      <formula>"NotPaid"</formula>
    </cfRule>
    <cfRule type="cellIs" dxfId="3" priority="5101" operator="equal">
      <formula>"NotPaid"</formula>
    </cfRule>
    <cfRule type="cellIs" dxfId="3" priority="5100" operator="equal">
      <formula>"NotPaid"</formula>
    </cfRule>
    <cfRule type="cellIs" dxfId="3" priority="5087" operator="equal">
      <formula>"NotPaid"</formula>
    </cfRule>
    <cfRule type="cellIs" dxfId="3" priority="5086" operator="equal">
      <formula>"NotPaid"</formula>
    </cfRule>
    <cfRule type="cellIs" dxfId="3" priority="5085" operator="equal">
      <formula>"NotPaid"</formula>
    </cfRule>
    <cfRule type="cellIs" dxfId="3" priority="5072" operator="equal">
      <formula>"NotPaid"</formula>
    </cfRule>
    <cfRule type="cellIs" dxfId="3" priority="5063" operator="equal">
      <formula>"NotPaid"</formula>
    </cfRule>
    <cfRule type="cellIs" dxfId="3" priority="5057" operator="equal">
      <formula>"NotPaid"</formula>
    </cfRule>
    <cfRule type="cellIs" dxfId="3" priority="5056" operator="equal">
      <formula>"NotPaid"</formula>
    </cfRule>
    <cfRule type="cellIs" dxfId="3" priority="5055" operator="equal">
      <formula>"NotPaid"</formula>
    </cfRule>
    <cfRule type="cellIs" dxfId="3" priority="5045" operator="equal">
      <formula>"NotPaid"</formula>
    </cfRule>
    <cfRule type="cellIs" dxfId="3" priority="5044" operator="equal">
      <formula>"NotPaid"</formula>
    </cfRule>
    <cfRule type="cellIs" dxfId="3" priority="5043" operator="equal">
      <formula>"NotPaid"</formula>
    </cfRule>
    <cfRule type="cellIs" dxfId="3" priority="5030" operator="equal">
      <formula>"NotPaid"</formula>
    </cfRule>
    <cfRule type="cellIs" dxfId="3" priority="5029" operator="equal">
      <formula>"NotPaid"</formula>
    </cfRule>
    <cfRule type="cellIs" dxfId="3" priority="5028" operator="equal">
      <formula>"NotPaid"</formula>
    </cfRule>
    <cfRule type="cellIs" dxfId="3" priority="5018" operator="equal">
      <formula>"NotPaid"</formula>
    </cfRule>
    <cfRule type="cellIs" dxfId="3" priority="5017" operator="equal">
      <formula>"NotPaid"</formula>
    </cfRule>
    <cfRule type="cellIs" dxfId="3" priority="5016" operator="equal">
      <formula>"NotPaid"</formula>
    </cfRule>
    <cfRule type="cellIs" dxfId="3" priority="5003" operator="equal">
      <formula>"NotPaid"</formula>
    </cfRule>
    <cfRule type="cellIs" dxfId="3" priority="4997" operator="equal">
      <formula>"NotPaid"</formula>
    </cfRule>
    <cfRule type="cellIs" dxfId="3" priority="4996" operator="equal">
      <formula>"NotPaid"</formula>
    </cfRule>
    <cfRule type="cellIs" dxfId="3" priority="4995" operator="equal">
      <formula>"NotPaid"</formula>
    </cfRule>
    <cfRule type="cellIs" dxfId="3" priority="4985" operator="equal">
      <formula>"NotPaid"</formula>
    </cfRule>
    <cfRule type="cellIs" dxfId="3" priority="4984" operator="equal">
      <formula>"NotPaid"</formula>
    </cfRule>
    <cfRule type="cellIs" dxfId="3" priority="4983" operator="equal">
      <formula>"NotPaid"</formula>
    </cfRule>
    <cfRule type="cellIs" dxfId="3" priority="4973" operator="equal">
      <formula>"NotPaid"</formula>
    </cfRule>
    <cfRule type="cellIs" dxfId="3" priority="4972" operator="equal">
      <formula>"NotPaid"</formula>
    </cfRule>
    <cfRule type="cellIs" dxfId="3" priority="4971" operator="equal">
      <formula>"NotPaid"</formula>
    </cfRule>
    <cfRule type="cellIs" dxfId="3" priority="4961" operator="equal">
      <formula>"NotPaid"</formula>
    </cfRule>
    <cfRule type="cellIs" dxfId="3" priority="4960" operator="equal">
      <formula>"NotPaid"</formula>
    </cfRule>
    <cfRule type="cellIs" dxfId="3" priority="4959" operator="equal">
      <formula>"NotPaid"</formula>
    </cfRule>
    <cfRule type="cellIs" dxfId="3" priority="4950" operator="equal">
      <formula>"NotPaid"</formula>
    </cfRule>
    <cfRule type="cellIs" dxfId="3" priority="4949" operator="equal">
      <formula>"NotPaid"</formula>
    </cfRule>
    <cfRule type="cellIs" dxfId="3" priority="4948" operator="equal">
      <formula>"NotPaid"</formula>
    </cfRule>
    <cfRule type="cellIs" dxfId="3" priority="4939" operator="equal">
      <formula>"NotPaid"</formula>
    </cfRule>
    <cfRule type="cellIs" dxfId="3" priority="4938" operator="equal">
      <formula>"NotPaid"</formula>
    </cfRule>
    <cfRule type="cellIs" dxfId="3" priority="4937" operator="equal">
      <formula>"NotPaid"</formula>
    </cfRule>
    <cfRule type="cellIs" dxfId="3" priority="4924" operator="equal">
      <formula>"NotPaid"</formula>
    </cfRule>
    <cfRule type="cellIs" dxfId="3" priority="4923" operator="equal">
      <formula>"NotPaid"</formula>
    </cfRule>
    <cfRule type="cellIs" dxfId="3" priority="4922" operator="equal">
      <formula>"NotPaid"</formula>
    </cfRule>
    <cfRule type="cellIs" dxfId="3" priority="4913" operator="equal">
      <formula>"NotPaid"</formula>
    </cfRule>
    <cfRule type="cellIs" dxfId="3" priority="4912" operator="equal">
      <formula>"NotPaid"</formula>
    </cfRule>
    <cfRule type="cellIs" dxfId="3" priority="4911" operator="equal">
      <formula>"NotPaid"</formula>
    </cfRule>
    <cfRule type="cellIs" dxfId="3" priority="4902" operator="equal">
      <formula>"NotPaid"</formula>
    </cfRule>
    <cfRule type="cellIs" dxfId="3" priority="4901" operator="equal">
      <formula>"NotPaid"</formula>
    </cfRule>
    <cfRule type="cellIs" dxfId="3" priority="4900" operator="equal">
      <formula>"NotPaid"</formula>
    </cfRule>
    <cfRule type="cellIs" dxfId="3" priority="4891" operator="equal">
      <formula>"NotPaid"</formula>
    </cfRule>
    <cfRule type="cellIs" dxfId="3" priority="4890" operator="equal">
      <formula>"NotPaid"</formula>
    </cfRule>
    <cfRule type="cellIs" dxfId="3" priority="4889" operator="equal">
      <formula>"NotPaid"</formula>
    </cfRule>
    <cfRule type="cellIs" dxfId="3" priority="4879" operator="equal">
      <formula>"NotPaid"</formula>
    </cfRule>
    <cfRule type="cellIs" dxfId="3" priority="4878" operator="equal">
      <formula>"NotPaid"</formula>
    </cfRule>
    <cfRule type="cellIs" dxfId="3" priority="4877" operator="equal">
      <formula>"NotPaid"</formula>
    </cfRule>
    <cfRule type="cellIs" dxfId="3" priority="4864" operator="equal">
      <formula>"NotPaid"</formula>
    </cfRule>
    <cfRule type="cellIs" dxfId="3" priority="4863" operator="equal">
      <formula>"NotPaid"</formula>
    </cfRule>
    <cfRule type="cellIs" dxfId="3" priority="4862" operator="equal">
      <formula>"NotPaid"</formula>
    </cfRule>
    <cfRule type="cellIs" dxfId="3" priority="4849" operator="equal">
      <formula>"NotPaid"</formula>
    </cfRule>
    <cfRule type="cellIs" dxfId="3" priority="4848" operator="equal">
      <formula>"NotPaid"</formula>
    </cfRule>
    <cfRule type="cellIs" dxfId="3" priority="4847" operator="equal">
      <formula>"NotPaid"</formula>
    </cfRule>
    <cfRule type="cellIs" dxfId="3" priority="4834" operator="equal">
      <formula>"NotPaid"</formula>
    </cfRule>
    <cfRule type="cellIs" dxfId="3" priority="4825" operator="equal">
      <formula>"NotPaid"</formula>
    </cfRule>
    <cfRule type="cellIs" dxfId="3" priority="4819" operator="equal">
      <formula>"NotPaid"</formula>
    </cfRule>
    <cfRule type="cellIs" dxfId="3" priority="4818" operator="equal">
      <formula>"NotPaid"</formula>
    </cfRule>
    <cfRule type="cellIs" dxfId="3" priority="4817" operator="equal">
      <formula>"NotPaid"</formula>
    </cfRule>
    <cfRule type="cellIs" dxfId="3" priority="4807" operator="equal">
      <formula>"NotPaid"</formula>
    </cfRule>
    <cfRule type="cellIs" dxfId="3" priority="4806" operator="equal">
      <formula>"NotPaid"</formula>
    </cfRule>
    <cfRule type="cellIs" dxfId="3" priority="4805" operator="equal">
      <formula>"NotPaid"</formula>
    </cfRule>
    <cfRule type="cellIs" dxfId="3" priority="4792" operator="equal">
      <formula>"NotPaid"</formula>
    </cfRule>
    <cfRule type="cellIs" dxfId="3" priority="4791" operator="equal">
      <formula>"NotPaid"</formula>
    </cfRule>
    <cfRule type="cellIs" dxfId="3" priority="4790" operator="equal">
      <formula>"NotPaid"</formula>
    </cfRule>
    <cfRule type="cellIs" dxfId="3" priority="4780" operator="equal">
      <formula>"NotPaid"</formula>
    </cfRule>
    <cfRule type="cellIs" dxfId="3" priority="4779" operator="equal">
      <formula>"NotPaid"</formula>
    </cfRule>
    <cfRule type="cellIs" dxfId="3" priority="4778" operator="equal">
      <formula>"NotPaid"</formula>
    </cfRule>
    <cfRule type="cellIs" dxfId="3" priority="4765" operator="equal">
      <formula>"NotPaid"</formula>
    </cfRule>
    <cfRule type="cellIs" dxfId="3" priority="4759" operator="equal">
      <formula>"NotPaid"</formula>
    </cfRule>
    <cfRule type="cellIs" dxfId="3" priority="4758" operator="equal">
      <formula>"NotPaid"</formula>
    </cfRule>
    <cfRule type="cellIs" dxfId="3" priority="4757" operator="equal">
      <formula>"NotPaid"</formula>
    </cfRule>
    <cfRule type="cellIs" dxfId="3" priority="4747" operator="equal">
      <formula>"NotPaid"</formula>
    </cfRule>
    <cfRule type="cellIs" dxfId="3" priority="4746" operator="equal">
      <formula>"NotPaid"</formula>
    </cfRule>
    <cfRule type="cellIs" dxfId="3" priority="4745" operator="equal">
      <formula>"NotPaid"</formula>
    </cfRule>
    <cfRule type="cellIs" dxfId="3" priority="4735" operator="equal">
      <formula>"NotPaid"</formula>
    </cfRule>
    <cfRule type="cellIs" dxfId="3" priority="4734" operator="equal">
      <formula>"NotPaid"</formula>
    </cfRule>
    <cfRule type="cellIs" dxfId="3" priority="4733" operator="equal">
      <formula>"NotPaid"</formula>
    </cfRule>
    <cfRule type="cellIs" dxfId="3" priority="4723" operator="equal">
      <formula>"NotPaid"</formula>
    </cfRule>
    <cfRule type="cellIs" dxfId="3" priority="4722" operator="equal">
      <formula>"NotPaid"</formula>
    </cfRule>
    <cfRule type="cellIs" dxfId="3" priority="4721" operator="equal">
      <formula>"NotPaid"</formula>
    </cfRule>
    <cfRule type="cellIs" dxfId="3" priority="4712" operator="equal">
      <formula>"NotPaid"</formula>
    </cfRule>
    <cfRule type="cellIs" dxfId="3" priority="4711" operator="equal">
      <formula>"NotPaid"</formula>
    </cfRule>
    <cfRule type="cellIs" dxfId="3" priority="4710" operator="equal">
      <formula>"NotPaid"</formula>
    </cfRule>
    <cfRule type="cellIs" dxfId="3" priority="4701" operator="equal">
      <formula>"NotPaid"</formula>
    </cfRule>
    <cfRule type="cellIs" dxfId="3" priority="4700" operator="equal">
      <formula>"NotPaid"</formula>
    </cfRule>
    <cfRule type="cellIs" dxfId="3" priority="4699" operator="equal">
      <formula>"NotPaid"</formula>
    </cfRule>
    <cfRule type="cellIs" dxfId="3" priority="4686" operator="equal">
      <formula>"NotPaid"</formula>
    </cfRule>
    <cfRule type="cellIs" dxfId="3" priority="4685" operator="equal">
      <formula>"NotPaid"</formula>
    </cfRule>
    <cfRule type="cellIs" dxfId="3" priority="4684" operator="equal">
      <formula>"NotPaid"</formula>
    </cfRule>
    <cfRule type="cellIs" dxfId="3" priority="4675" operator="equal">
      <formula>"NotPaid"</formula>
    </cfRule>
    <cfRule type="cellIs" dxfId="3" priority="4674" operator="equal">
      <formula>"NotPaid"</formula>
    </cfRule>
    <cfRule type="cellIs" dxfId="3" priority="4673" operator="equal">
      <formula>"NotPaid"</formula>
    </cfRule>
    <cfRule type="cellIs" dxfId="3" priority="4664" operator="equal">
      <formula>"NotPaid"</formula>
    </cfRule>
    <cfRule type="cellIs" dxfId="3" priority="4663" operator="equal">
      <formula>"NotPaid"</formula>
    </cfRule>
    <cfRule type="cellIs" dxfId="3" priority="4662" operator="equal">
      <formula>"NotPaid"</formula>
    </cfRule>
    <cfRule type="cellIs" dxfId="3" priority="4653" operator="equal">
      <formula>"NotPaid"</formula>
    </cfRule>
    <cfRule type="cellIs" dxfId="3" priority="4652" operator="equal">
      <formula>"NotPaid"</formula>
    </cfRule>
    <cfRule type="cellIs" dxfId="3" priority="4651" operator="equal">
      <formula>"NotPaid"</formula>
    </cfRule>
    <cfRule type="cellIs" dxfId="3" priority="4641" operator="equal">
      <formula>"NotPaid"</formula>
    </cfRule>
    <cfRule type="cellIs" dxfId="3" priority="4640" operator="equal">
      <formula>"NotPaid"</formula>
    </cfRule>
    <cfRule type="cellIs" dxfId="3" priority="4639" operator="equal">
      <formula>"NotPaid"</formula>
    </cfRule>
  </conditionalFormatting>
  <conditionalFormatting sqref="G27">
    <cfRule type="cellIs" dxfId="3" priority="5103" operator="equal">
      <formula>"NotPaid"</formula>
    </cfRule>
    <cfRule type="cellIs" dxfId="3" priority="5088" operator="equal">
      <formula>"NotPaid"</formula>
    </cfRule>
    <cfRule type="cellIs" dxfId="3" priority="5058" operator="equal">
      <formula>"NotPaid"</formula>
    </cfRule>
    <cfRule type="cellIs" dxfId="3" priority="5046" operator="equal">
      <formula>"NotPaid"</formula>
    </cfRule>
    <cfRule type="cellIs" dxfId="3" priority="5031" operator="equal">
      <formula>"NotPaid"</formula>
    </cfRule>
    <cfRule type="cellIs" dxfId="3" priority="5019" operator="equal">
      <formula>"NotPaid"</formula>
    </cfRule>
    <cfRule type="cellIs" dxfId="3" priority="4998" operator="equal">
      <formula>"NotPaid"</formula>
    </cfRule>
    <cfRule type="cellIs" dxfId="3" priority="4986" operator="equal">
      <formula>"NotPaid"</formula>
    </cfRule>
    <cfRule type="cellIs" dxfId="3" priority="4974" operator="equal">
      <formula>"NotPaid"</formula>
    </cfRule>
    <cfRule type="cellIs" dxfId="3" priority="4940" operator="equal">
      <formula>"NotPaid"</formula>
    </cfRule>
    <cfRule type="cellIs" dxfId="3" priority="4892" operator="equal">
      <formula>"NotPaid"</formula>
    </cfRule>
    <cfRule type="cellIs" dxfId="3" priority="4880" operator="equal">
      <formula>"NotPaid"</formula>
    </cfRule>
    <cfRule type="cellIs" dxfId="3" priority="4865" operator="equal">
      <formula>"NotPaid"</formula>
    </cfRule>
    <cfRule type="cellIs" dxfId="3" priority="4850" operator="equal">
      <formula>"NotPaid"</formula>
    </cfRule>
    <cfRule type="cellIs" dxfId="3" priority="4820" operator="equal">
      <formula>"NotPaid"</formula>
    </cfRule>
    <cfRule type="cellIs" dxfId="3" priority="4808" operator="equal">
      <formula>"NotPaid"</formula>
    </cfRule>
    <cfRule type="cellIs" dxfId="3" priority="4793" operator="equal">
      <formula>"NotPaid"</formula>
    </cfRule>
    <cfRule type="cellIs" dxfId="3" priority="4781" operator="equal">
      <formula>"NotPaid"</formula>
    </cfRule>
    <cfRule type="cellIs" dxfId="3" priority="4760" operator="equal">
      <formula>"NotPaid"</formula>
    </cfRule>
    <cfRule type="cellIs" dxfId="3" priority="4748" operator="equal">
      <formula>"NotPaid"</formula>
    </cfRule>
    <cfRule type="cellIs" dxfId="3" priority="4736" operator="equal">
      <formula>"NotPaid"</formula>
    </cfRule>
    <cfRule type="cellIs" dxfId="3" priority="4702" operator="equal">
      <formula>"NotPaid"</formula>
    </cfRule>
    <cfRule type="cellIs" dxfId="3" priority="4654" operator="equal">
      <formula>"NotPaid"</formula>
    </cfRule>
    <cfRule type="cellIs" dxfId="3" priority="4642" operator="equal">
      <formula>"NotPaid"</formula>
    </cfRule>
  </conditionalFormatting>
  <conditionalFormatting sqref="G27:N27">
    <cfRule type="cellIs" dxfId="3" priority="5076" operator="equal">
      <formula>"NotPaid"</formula>
    </cfRule>
    <cfRule type="cellIs" dxfId="3" priority="5067" operator="equal">
      <formula>"NotPaid"</formula>
    </cfRule>
    <cfRule type="cellIs" dxfId="3" priority="5007" operator="equal">
      <formula>"NotPaid"</formula>
    </cfRule>
    <cfRule type="cellIs" dxfId="3" priority="4962" operator="equal">
      <formula>"NotPaid"</formula>
    </cfRule>
    <cfRule type="cellIs" dxfId="3" priority="4951" operator="equal">
      <formula>"NotPaid"</formula>
    </cfRule>
    <cfRule type="cellIs" dxfId="3" priority="4925" operator="equal">
      <formula>"NotPaid"</formula>
    </cfRule>
    <cfRule type="cellIs" dxfId="3" priority="4914" operator="equal">
      <formula>"NotPaid"</formula>
    </cfRule>
    <cfRule type="cellIs" dxfId="3" priority="4903" operator="equal">
      <formula>"NotPaid"</formula>
    </cfRule>
    <cfRule type="cellIs" dxfId="3" priority="4838" operator="equal">
      <formula>"NotPaid"</formula>
    </cfRule>
    <cfRule type="cellIs" dxfId="3" priority="4829" operator="equal">
      <formula>"NotPaid"</formula>
    </cfRule>
    <cfRule type="cellIs" dxfId="3" priority="4769" operator="equal">
      <formula>"NotPaid"</formula>
    </cfRule>
    <cfRule type="cellIs" dxfId="3" priority="4724" operator="equal">
      <formula>"NotPaid"</formula>
    </cfRule>
    <cfRule type="cellIs" dxfId="3" priority="4713" operator="equal">
      <formula>"NotPaid"</formula>
    </cfRule>
    <cfRule type="cellIs" dxfId="3" priority="4687" operator="equal">
      <formula>"NotPaid"</formula>
    </cfRule>
    <cfRule type="cellIs" dxfId="3" priority="4676" operator="equal">
      <formula>"NotPaid"</formula>
    </cfRule>
    <cfRule type="cellIs" dxfId="3" priority="4665" operator="equal">
      <formula>"NotPaid"</formula>
    </cfRule>
  </conditionalFormatting>
  <conditionalFormatting sqref="H27:N27">
    <cfRule type="cellIs" dxfId="3" priority="5099" operator="equal">
      <formula>"NotPaid"</formula>
    </cfRule>
    <cfRule type="cellIs" dxfId="3" priority="5084" operator="equal">
      <formula>"NotPaid"</formula>
    </cfRule>
    <cfRule type="cellIs" dxfId="3" priority="5054" operator="equal">
      <formula>"NotPaid"</formula>
    </cfRule>
    <cfRule type="cellIs" dxfId="3" priority="5042" operator="equal">
      <formula>"NotPaid"</formula>
    </cfRule>
    <cfRule type="cellIs" dxfId="3" priority="5027" operator="equal">
      <formula>"NotPaid"</formula>
    </cfRule>
    <cfRule type="cellIs" dxfId="3" priority="5015" operator="equal">
      <formula>"NotPaid"</formula>
    </cfRule>
    <cfRule type="cellIs" dxfId="3" priority="4994" operator="equal">
      <formula>"NotPaid"</formula>
    </cfRule>
    <cfRule type="cellIs" dxfId="3" priority="4982" operator="equal">
      <formula>"NotPaid"</formula>
    </cfRule>
    <cfRule type="cellIs" dxfId="3" priority="4970" operator="equal">
      <formula>"NotPaid"</formula>
    </cfRule>
    <cfRule type="cellIs" dxfId="3" priority="4936" operator="equal">
      <formula>"NotPaid"</formula>
    </cfRule>
    <cfRule type="cellIs" dxfId="3" priority="4888" operator="equal">
      <formula>"NotPaid"</formula>
    </cfRule>
    <cfRule type="cellIs" dxfId="3" priority="4876" operator="equal">
      <formula>"NotPaid"</formula>
    </cfRule>
    <cfRule type="cellIs" dxfId="3" priority="4861" operator="equal">
      <formula>"NotPaid"</formula>
    </cfRule>
    <cfRule type="cellIs" dxfId="3" priority="4846" operator="equal">
      <formula>"NotPaid"</formula>
    </cfRule>
    <cfRule type="cellIs" dxfId="3" priority="4816" operator="equal">
      <formula>"NotPaid"</formula>
    </cfRule>
    <cfRule type="cellIs" dxfId="3" priority="4804" operator="equal">
      <formula>"NotPaid"</formula>
    </cfRule>
    <cfRule type="cellIs" dxfId="3" priority="4789" operator="equal">
      <formula>"NotPaid"</formula>
    </cfRule>
    <cfRule type="cellIs" dxfId="3" priority="4777" operator="equal">
      <formula>"NotPaid"</formula>
    </cfRule>
    <cfRule type="cellIs" dxfId="3" priority="4756" operator="equal">
      <formula>"NotPaid"</formula>
    </cfRule>
    <cfRule type="cellIs" dxfId="3" priority="4744" operator="equal">
      <formula>"NotPaid"</formula>
    </cfRule>
    <cfRule type="cellIs" dxfId="3" priority="4732" operator="equal">
      <formula>"NotPaid"</formula>
    </cfRule>
    <cfRule type="cellIs" dxfId="3" priority="4698" operator="equal">
      <formula>"NotPaid"</formula>
    </cfRule>
    <cfRule type="cellIs" dxfId="3" priority="4650" operator="equal">
      <formula>"NotPaid"</formula>
    </cfRule>
    <cfRule type="cellIs" dxfId="3" priority="4638" operator="equal">
      <formula>"NotPaid"</formula>
    </cfRule>
  </conditionalFormatting>
  <conditionalFormatting sqref="O27">
    <cfRule type="cellIs" dxfId="3" priority="5095" operator="equal">
      <formula>"NotPaid"</formula>
    </cfRule>
    <cfRule type="cellIs" dxfId="3" priority="5080" operator="equal">
      <formula>"NotPaid"</formula>
    </cfRule>
    <cfRule type="cellIs" dxfId="3" priority="5071" operator="equal">
      <formula>"NotPaid"</formula>
    </cfRule>
    <cfRule type="cellIs" dxfId="3" priority="5062" operator="equal">
      <formula>"NotPaid"</formula>
    </cfRule>
    <cfRule type="cellIs" dxfId="3" priority="5050" operator="equal">
      <formula>"NotPaid"</formula>
    </cfRule>
    <cfRule type="cellIs" dxfId="3" priority="5038" operator="equal">
      <formula>"NotPaid"</formula>
    </cfRule>
    <cfRule type="cellIs" dxfId="3" priority="5023" operator="equal">
      <formula>"NotPaid"</formula>
    </cfRule>
    <cfRule type="cellIs" dxfId="3" priority="5011" operator="equal">
      <formula>"NotPaid"</formula>
    </cfRule>
    <cfRule type="cellIs" dxfId="3" priority="5002" operator="equal">
      <formula>"NotPaid"</formula>
    </cfRule>
    <cfRule type="cellIs" dxfId="3" priority="4993" operator="equal">
      <formula>"NotPaid"</formula>
    </cfRule>
    <cfRule type="cellIs" dxfId="3" priority="4978" operator="equal">
      <formula>"NotPaid"</formula>
    </cfRule>
    <cfRule type="cellIs" dxfId="3" priority="4966" operator="equal">
      <formula>"NotPaid"</formula>
    </cfRule>
    <cfRule type="cellIs" dxfId="3" priority="4955" operator="equal">
      <formula>"NotPaid"</formula>
    </cfRule>
    <cfRule type="cellIs" dxfId="3" priority="4944" operator="equal">
      <formula>"NotPaid"</formula>
    </cfRule>
    <cfRule type="cellIs" dxfId="3" priority="4932" operator="equal">
      <formula>"NotPaid"</formula>
    </cfRule>
    <cfRule type="cellIs" dxfId="3" priority="4918" operator="equal">
      <formula>"NotPaid"</formula>
    </cfRule>
    <cfRule type="cellIs" dxfId="3" priority="4907" operator="equal">
      <formula>"NotPaid"</formula>
    </cfRule>
    <cfRule type="cellIs" dxfId="3" priority="4896" operator="equal">
      <formula>"NotPaid"</formula>
    </cfRule>
    <cfRule type="cellIs" dxfId="3" priority="4884" operator="equal">
      <formula>"NotPaid"</formula>
    </cfRule>
    <cfRule type="cellIs" dxfId="3" priority="4872" operator="equal">
      <formula>"NotPaid"</formula>
    </cfRule>
    <cfRule type="cellIs" dxfId="3" priority="4857" operator="equal">
      <formula>"NotPaid"</formula>
    </cfRule>
    <cfRule type="cellIs" dxfId="3" priority="4842" operator="equal">
      <formula>"NotPaid"</formula>
    </cfRule>
    <cfRule type="cellIs" dxfId="3" priority="4833" operator="equal">
      <formula>"NotPaid"</formula>
    </cfRule>
    <cfRule type="cellIs" dxfId="3" priority="4824" operator="equal">
      <formula>"NotPaid"</formula>
    </cfRule>
    <cfRule type="cellIs" dxfId="3" priority="4812" operator="equal">
      <formula>"NotPaid"</formula>
    </cfRule>
    <cfRule type="cellIs" dxfId="3" priority="4800" operator="equal">
      <formula>"NotPaid"</formula>
    </cfRule>
    <cfRule type="cellIs" dxfId="3" priority="4785" operator="equal">
      <formula>"NotPaid"</formula>
    </cfRule>
    <cfRule type="cellIs" dxfId="3" priority="4773" operator="equal">
      <formula>"NotPaid"</formula>
    </cfRule>
    <cfRule type="cellIs" dxfId="3" priority="4764" operator="equal">
      <formula>"NotPaid"</formula>
    </cfRule>
    <cfRule type="cellIs" dxfId="3" priority="4755" operator="equal">
      <formula>"NotPaid"</formula>
    </cfRule>
    <cfRule type="cellIs" dxfId="3" priority="4740" operator="equal">
      <formula>"NotPaid"</formula>
    </cfRule>
    <cfRule type="cellIs" dxfId="3" priority="4728" operator="equal">
      <formula>"NotPaid"</formula>
    </cfRule>
    <cfRule type="cellIs" dxfId="3" priority="4717" operator="equal">
      <formula>"NotPaid"</formula>
    </cfRule>
    <cfRule type="cellIs" dxfId="3" priority="4706" operator="equal">
      <formula>"NotPaid"</formula>
    </cfRule>
    <cfRule type="cellIs" dxfId="3" priority="4694" operator="equal">
      <formula>"NotPaid"</formula>
    </cfRule>
    <cfRule type="cellIs" dxfId="3" priority="4680" operator="equal">
      <formula>"NotPaid"</formula>
    </cfRule>
    <cfRule type="cellIs" dxfId="3" priority="4669" operator="equal">
      <formula>"NotPaid"</formula>
    </cfRule>
    <cfRule type="cellIs" dxfId="3" priority="4658" operator="equal">
      <formula>"NotPaid"</formula>
    </cfRule>
    <cfRule type="cellIs" dxfId="3" priority="4646" operator="equal">
      <formula>"NotPaid"</formula>
    </cfRule>
    <cfRule type="cellIs" dxfId="3" priority="4634" operator="equal">
      <formula>"NotPaid"</formula>
    </cfRule>
  </conditionalFormatting>
  <conditionalFormatting sqref="Q28">
    <cfRule type="cellIs" dxfId="3" priority="964" operator="equal">
      <formula>"NotPaid"</formula>
    </cfRule>
  </conditionalFormatting>
  <conditionalFormatting sqref="R28">
    <cfRule type="cellIs" dxfId="3" priority="948" operator="equal">
      <formula>"NotPaid"</formula>
    </cfRule>
  </conditionalFormatting>
  <conditionalFormatting sqref="S28:AC28">
    <cfRule type="cellIs" dxfId="3" priority="872" operator="equal">
      <formula>"NotPaid"</formula>
    </cfRule>
  </conditionalFormatting>
  <conditionalFormatting sqref="AK28">
    <cfRule type="expression" dxfId="5" priority="4070" stopIfTrue="1">
      <formula>AK28="not paid"</formula>
    </cfRule>
  </conditionalFormatting>
  <conditionalFormatting sqref="Q29:R29">
    <cfRule type="cellIs" dxfId="3" priority="963" operator="equal">
      <formula>"NotPaid"</formula>
    </cfRule>
  </conditionalFormatting>
  <conditionalFormatting sqref="S29:U29">
    <cfRule type="cellIs" dxfId="3" priority="1277" operator="equal">
      <formula>"NotPaid"</formula>
    </cfRule>
  </conditionalFormatting>
  <conditionalFormatting sqref="V29:X29">
    <cfRule type="cellIs" dxfId="3" priority="1590" operator="equal">
      <formula>"NotPaid"</formula>
    </cfRule>
  </conditionalFormatting>
  <conditionalFormatting sqref="Y29:AA29">
    <cfRule type="cellIs" dxfId="3" priority="1903" operator="equal">
      <formula>"NotPaid"</formula>
    </cfRule>
  </conditionalFormatting>
  <conditionalFormatting sqref="AE29">
    <cfRule type="expression" dxfId="5" priority="4036" stopIfTrue="1">
      <formula>AE29="NotPaid"</formula>
    </cfRule>
  </conditionalFormatting>
  <conditionalFormatting sqref="AF29:AQ29">
    <cfRule type="expression" dxfId="5" priority="4062" stopIfTrue="1">
      <formula>AF29="NotPaid"</formula>
    </cfRule>
  </conditionalFormatting>
  <conditionalFormatting sqref="AN29">
    <cfRule type="expression" dxfId="5" priority="4063" stopIfTrue="1">
      <formula>AN29="NotPaid"</formula>
    </cfRule>
  </conditionalFormatting>
  <conditionalFormatting sqref="H30:N30">
    <cfRule type="cellIs" dxfId="3" priority="13095" operator="equal">
      <formula>"NotPaid"</formula>
    </cfRule>
    <cfRule type="cellIs" dxfId="3" priority="12913" operator="equal">
      <formula>"NotPaid"</formula>
    </cfRule>
    <cfRule type="cellIs" dxfId="3" priority="12857" operator="equal">
      <formula>"NotPaid"</formula>
    </cfRule>
    <cfRule type="cellIs" dxfId="3" priority="12677" operator="equal">
      <formula>"NotPaid"</formula>
    </cfRule>
    <cfRule type="cellIs" dxfId="3" priority="12379" operator="equal">
      <formula>"NotPaid"</formula>
    </cfRule>
    <cfRule type="cellIs" dxfId="3" priority="12243" operator="equal">
      <formula>"NotPaid"</formula>
    </cfRule>
    <cfRule type="cellIs" dxfId="3" priority="12185" operator="equal">
      <formula>"NotPaid"</formula>
    </cfRule>
    <cfRule type="cellIs" dxfId="3" priority="10994" operator="equal">
      <formula>"NotPaid"</formula>
    </cfRule>
    <cfRule type="cellIs" dxfId="3" priority="10837" operator="equal">
      <formula>"NotPaid"</formula>
    </cfRule>
    <cfRule type="cellIs" dxfId="3" priority="10344" operator="equal">
      <formula>"NotPaid"</formula>
    </cfRule>
    <cfRule type="cellIs" dxfId="3" priority="10772" operator="equal">
      <formula>"NotPaid"</formula>
    </cfRule>
    <cfRule type="cellIs" dxfId="3" priority="10640" operator="equal">
      <formula>"NotPaid"</formula>
    </cfRule>
    <cfRule type="cellIs" dxfId="3" priority="10220" operator="equal">
      <formula>"NotPaid"</formula>
    </cfRule>
    <cfRule type="cellIs" dxfId="3" priority="10219" operator="equal">
      <formula>"NotPaid"</formula>
    </cfRule>
    <cfRule type="cellIs" dxfId="3" priority="10090" operator="equal">
      <formula>"NotPaid"</formula>
    </cfRule>
    <cfRule type="cellIs" dxfId="3" priority="10089" operator="equal">
      <formula>"NotPaid"</formula>
    </cfRule>
    <cfRule type="cellIs" dxfId="3" priority="10028" operator="equal">
      <formula>"NotPaid"</formula>
    </cfRule>
    <cfRule type="cellIs" dxfId="3" priority="10027" operator="equal">
      <formula>"NotPaid"</formula>
    </cfRule>
    <cfRule type="cellIs" dxfId="3" priority="9967" operator="equal">
      <formula>"NotPaid"</formula>
    </cfRule>
    <cfRule type="cellIs" dxfId="3" priority="9914" operator="equal">
      <formula>"NotPaid"</formula>
    </cfRule>
    <cfRule type="cellIs" dxfId="3" priority="9913" operator="equal">
      <formula>"NotPaid"</formula>
    </cfRule>
    <cfRule type="cellIs" dxfId="3" priority="9851" operator="equal">
      <formula>"NotPaid"</formula>
    </cfRule>
    <cfRule type="cellIs" dxfId="3" priority="9797" operator="equal">
      <formula>"NotPaid"</formula>
    </cfRule>
    <cfRule type="cellIs" dxfId="3" priority="9744" operator="equal">
      <formula>"NotPaid"</formula>
    </cfRule>
    <cfRule type="cellIs" dxfId="3" priority="9671" operator="equal">
      <formula>"NotPaid"</formula>
    </cfRule>
    <cfRule type="cellIs" dxfId="3" priority="9670" operator="equal">
      <formula>"NotPaid"</formula>
    </cfRule>
    <cfRule type="cellIs" dxfId="3" priority="9623" operator="equal">
      <formula>"NotPaid"</formula>
    </cfRule>
    <cfRule type="cellIs" dxfId="3" priority="9622" operator="equal">
      <formula>"NotPaid"</formula>
    </cfRule>
    <cfRule type="cellIs" dxfId="3" priority="9574" operator="equal">
      <formula>"NotPaid"</formula>
    </cfRule>
    <cfRule type="cellIs" dxfId="3" priority="9528" operator="equal">
      <formula>"NotPaid"</formula>
    </cfRule>
    <cfRule type="cellIs" dxfId="3" priority="9527" operator="equal">
      <formula>"NotPaid"</formula>
    </cfRule>
    <cfRule type="cellIs" dxfId="3" priority="9480" operator="equal">
      <formula>"NotPaid"</formula>
    </cfRule>
    <cfRule type="cellIs" dxfId="3" priority="9432" operator="equal">
      <formula>"NotPaid"</formula>
    </cfRule>
  </conditionalFormatting>
  <conditionalFormatting sqref="H30:O30">
    <cfRule type="cellIs" dxfId="3" priority="12620" operator="equal">
      <formula>"NotPaid"</formula>
    </cfRule>
    <cfRule type="cellIs" dxfId="3" priority="12619" operator="equal">
      <formula>"NotPaid"</formula>
    </cfRule>
    <cfRule type="cellIs" dxfId="3" priority="12618" operator="equal">
      <formula>"NotPaid"</formula>
    </cfRule>
    <cfRule type="cellIs" dxfId="3" priority="12130" operator="equal">
      <formula>"NotPaid"</formula>
    </cfRule>
    <cfRule type="cellIs" dxfId="3" priority="12129" operator="equal">
      <formula>"NotPaid"</formula>
    </cfRule>
    <cfRule type="cellIs" dxfId="3" priority="10706" operator="equal">
      <formula>"NotPaid"</formula>
    </cfRule>
    <cfRule type="cellIs" dxfId="3" priority="10705" operator="equal">
      <formula>"NotPaid"</formula>
    </cfRule>
    <cfRule type="cellIs" dxfId="3" priority="10482" operator="equal">
      <formula>"NotPaid"</formula>
    </cfRule>
    <cfRule type="cellIs" dxfId="3" priority="10288" operator="equal">
      <formula>"NotPaid"</formula>
    </cfRule>
    <cfRule type="cellIs" dxfId="3" priority="10158" operator="equal">
      <formula>"NotPaid"</formula>
    </cfRule>
    <cfRule type="cellIs" dxfId="3" priority="9697" operator="equal">
      <formula>"NotPaid"</formula>
    </cfRule>
    <cfRule type="cellIs" dxfId="3" priority="9696" operator="equal">
      <formula>"NotPaid"</formula>
    </cfRule>
    <cfRule type="cellIs" dxfId="3" priority="9695" operator="equal">
      <formula>"NotPaid"</formula>
    </cfRule>
  </conditionalFormatting>
  <conditionalFormatting sqref="O30">
    <cfRule type="cellIs" dxfId="3" priority="12918" operator="equal">
      <formula>"NotPaid"</formula>
    </cfRule>
    <cfRule type="cellIs" dxfId="3" priority="12917" operator="equal">
      <formula>"NotPaid"</formula>
    </cfRule>
    <cfRule type="cellIs" dxfId="3" priority="12682" operator="equal">
      <formula>"NotPaid"</formula>
    </cfRule>
    <cfRule type="cellIs" dxfId="3" priority="12681" operator="equal">
      <formula>"NotPaid"</formula>
    </cfRule>
    <cfRule type="cellIs" dxfId="3" priority="12380" operator="equal">
      <formula>"NotPaid"</formula>
    </cfRule>
    <cfRule type="cellIs" dxfId="3" priority="12248" operator="equal">
      <formula>"NotPaid"</formula>
    </cfRule>
    <cfRule type="cellIs" dxfId="3" priority="12247" operator="equal">
      <formula>"NotPaid"</formula>
    </cfRule>
    <cfRule type="cellIs" dxfId="3" priority="12186" operator="equal">
      <formula>"NotPaid"</formula>
    </cfRule>
    <cfRule type="cellIs" dxfId="3" priority="10995" operator="equal">
      <formula>"NotPaid"</formula>
    </cfRule>
    <cfRule type="cellIs" dxfId="3" priority="10842" operator="equal">
      <formula>"NotPaid"</formula>
    </cfRule>
    <cfRule type="cellIs" dxfId="3" priority="10841" operator="equal">
      <formula>"NotPaid"</formula>
    </cfRule>
    <cfRule type="cellIs" dxfId="3" priority="10773" operator="equal">
      <formula>"NotPaid"</formula>
    </cfRule>
    <cfRule type="cellIs" dxfId="3" priority="10345" operator="equal">
      <formula>"NotPaid"</formula>
    </cfRule>
    <cfRule type="cellIs" dxfId="3" priority="10026" operator="equal">
      <formula>"NotPaid"</formula>
    </cfRule>
    <cfRule type="cellIs" dxfId="3" priority="9964" operator="equal">
      <formula>"NotPaid"</formula>
    </cfRule>
    <cfRule type="cellIs" dxfId="3" priority="9852" operator="equal">
      <formula>"NotPaid"</formula>
    </cfRule>
    <cfRule type="cellIs" dxfId="3" priority="9794" operator="equal">
      <formula>"NotPaid"</formula>
    </cfRule>
    <cfRule type="cellIs" dxfId="3" priority="9743" operator="equal">
      <formula>"NotPaid"</formula>
    </cfRule>
    <cfRule type="cellIs" dxfId="3" priority="9621" operator="equal">
      <formula>"NotPaid"</formula>
    </cfRule>
    <cfRule type="cellIs" dxfId="3" priority="9575" operator="equal">
      <formula>"NotPaid"</formula>
    </cfRule>
    <cfRule type="cellIs" dxfId="3" priority="9477" operator="equal">
      <formula>"NotPaid"</formula>
    </cfRule>
    <cfRule type="cellIs" dxfId="3" priority="9433" operator="equal">
      <formula>"NotPaid"</formula>
    </cfRule>
  </conditionalFormatting>
  <conditionalFormatting sqref="Q30:R30">
    <cfRule type="cellIs" dxfId="3" priority="1269" operator="equal">
      <formula>"NotPaid"</formula>
    </cfRule>
  </conditionalFormatting>
  <conditionalFormatting sqref="S30:U30">
    <cfRule type="cellIs" dxfId="3" priority="1582" operator="equal">
      <formula>"NotPaid"</formula>
    </cfRule>
  </conditionalFormatting>
  <conditionalFormatting sqref="V30:X30">
    <cfRule type="cellIs" dxfId="3" priority="1895" operator="equal">
      <formula>"NotPaid"</formula>
    </cfRule>
  </conditionalFormatting>
  <conditionalFormatting sqref="Y30:AA30">
    <cfRule type="cellIs" dxfId="3" priority="2208" operator="equal">
      <formula>"NotPaid"</formula>
    </cfRule>
  </conditionalFormatting>
  <conditionalFormatting sqref="AE30">
    <cfRule type="expression" dxfId="7" priority="31372" stopIfTrue="1">
      <formula>Physics!AE18="not paid"</formula>
    </cfRule>
  </conditionalFormatting>
  <conditionalFormatting sqref="AF30:AG30">
    <cfRule type="expression" dxfId="5" priority="4068" stopIfTrue="1">
      <formula>AF30="not paid"</formula>
    </cfRule>
  </conditionalFormatting>
  <conditionalFormatting sqref="AH30:AQ30">
    <cfRule type="expression" dxfId="5" priority="4064" stopIfTrue="1">
      <formula>AH30="not paid"</formula>
    </cfRule>
  </conditionalFormatting>
  <conditionalFormatting sqref="H31:N31">
    <cfRule type="cellIs" dxfId="3" priority="12548" operator="equal">
      <formula>"NotPaid"</formula>
    </cfRule>
    <cfRule type="cellIs" dxfId="3" priority="12923" operator="equal">
      <formula>"NotPaid"</formula>
    </cfRule>
    <cfRule type="cellIs" dxfId="3" priority="12755" operator="equal">
      <formula>"NotPaid"</formula>
    </cfRule>
    <cfRule type="cellIs" dxfId="3" priority="12687" operator="equal">
      <formula>"NotPaid"</formula>
    </cfRule>
    <cfRule type="cellIs" dxfId="3" priority="12252" operator="equal">
      <formula>"NotPaid"</formula>
    </cfRule>
    <cfRule type="cellIs" dxfId="3" priority="12128" operator="equal">
      <formula>"NotPaid"</formula>
    </cfRule>
    <cfRule type="cellIs" dxfId="3" priority="12127" operator="equal">
      <formula>"NotPaid"</formula>
    </cfRule>
    <cfRule type="cellIs" dxfId="3" priority="11994" operator="equal">
      <formula>"NotPaid"</formula>
    </cfRule>
    <cfRule type="cellIs" dxfId="3" priority="11993" operator="equal">
      <formula>"NotPaid"</formula>
    </cfRule>
    <cfRule type="cellIs" dxfId="3" priority="11929" operator="equal">
      <formula>"NotPaid"</formula>
    </cfRule>
    <cfRule type="cellIs" dxfId="3" priority="11928" operator="equal">
      <formula>"NotPaid"</formula>
    </cfRule>
    <cfRule type="cellIs" dxfId="3" priority="11866" operator="equal">
      <formula>"NotPaid"</formula>
    </cfRule>
    <cfRule type="cellIs" dxfId="3" priority="11811" operator="equal">
      <formula>"NotPaid"</formula>
    </cfRule>
    <cfRule type="cellIs" dxfId="3" priority="11810" operator="equal">
      <formula>"NotPaid"</formula>
    </cfRule>
    <cfRule type="cellIs" dxfId="3" priority="11745" operator="equal">
      <formula>"NotPaid"</formula>
    </cfRule>
    <cfRule type="cellIs" dxfId="3" priority="11689" operator="equal">
      <formula>"NotPaid"</formula>
    </cfRule>
    <cfRule type="cellIs" dxfId="3" priority="11634" operator="equal">
      <formula>"NotPaid"</formula>
    </cfRule>
    <cfRule type="cellIs" dxfId="3" priority="11559" operator="equal">
      <formula>"NotPaid"</formula>
    </cfRule>
    <cfRule type="cellIs" dxfId="3" priority="11558" operator="equal">
      <formula>"NotPaid"</formula>
    </cfRule>
    <cfRule type="cellIs" dxfId="3" priority="11511" operator="equal">
      <formula>"NotPaid"</formula>
    </cfRule>
    <cfRule type="cellIs" dxfId="3" priority="11510" operator="equal">
      <formula>"NotPaid"</formula>
    </cfRule>
    <cfRule type="cellIs" dxfId="3" priority="11462" operator="equal">
      <formula>"NotPaid"</formula>
    </cfRule>
    <cfRule type="cellIs" dxfId="3" priority="11416" operator="equal">
      <formula>"NotPaid"</formula>
    </cfRule>
    <cfRule type="cellIs" dxfId="3" priority="11415" operator="equal">
      <formula>"NotPaid"</formula>
    </cfRule>
    <cfRule type="cellIs" dxfId="3" priority="11368" operator="equal">
      <formula>"NotPaid"</formula>
    </cfRule>
    <cfRule type="cellIs" dxfId="3" priority="11320" operator="equal">
      <formula>"NotPaid"</formula>
    </cfRule>
    <cfRule type="cellIs" dxfId="3" priority="11231" operator="equal">
      <formula>"NotPaid"</formula>
    </cfRule>
    <cfRule type="cellIs" dxfId="3" priority="10846" operator="equal">
      <formula>"NotPaid"</formula>
    </cfRule>
    <cfRule type="cellIs" dxfId="3" priority="10704" operator="equal">
      <formula>"NotPaid"</formula>
    </cfRule>
    <cfRule type="cellIs" dxfId="3" priority="10703" operator="equal">
      <formula>"NotPaid"</formula>
    </cfRule>
    <cfRule type="cellIs" dxfId="3" priority="10639" operator="equal">
      <formula>"NotPaid"</formula>
    </cfRule>
    <cfRule type="cellIs" dxfId="3" priority="10525" operator="equal">
      <formula>"NotPaid"</formula>
    </cfRule>
    <cfRule type="cellIs" dxfId="3" priority="10218" operator="equal">
      <formula>"NotPaid"</formula>
    </cfRule>
    <cfRule type="cellIs" dxfId="3" priority="10217" operator="equal">
      <formula>"NotPaid"</formula>
    </cfRule>
    <cfRule type="cellIs" dxfId="3" priority="10088" operator="equal">
      <formula>"NotPaid"</formula>
    </cfRule>
    <cfRule type="cellIs" dxfId="3" priority="10087" operator="equal">
      <formula>"NotPaid"</formula>
    </cfRule>
    <cfRule type="cellIs" dxfId="3" priority="10025" operator="equal">
      <formula>"NotPaid"</formula>
    </cfRule>
    <cfRule type="cellIs" dxfId="3" priority="10024" operator="equal">
      <formula>"NotPaid"</formula>
    </cfRule>
    <cfRule type="cellIs" dxfId="3" priority="9965" operator="equal">
      <formula>"NotPaid"</formula>
    </cfRule>
    <cfRule type="cellIs" dxfId="3" priority="9912" operator="equal">
      <formula>"NotPaid"</formula>
    </cfRule>
    <cfRule type="cellIs" dxfId="3" priority="9911" operator="equal">
      <formula>"NotPaid"</formula>
    </cfRule>
    <cfRule type="cellIs" dxfId="3" priority="9850" operator="equal">
      <formula>"NotPaid"</formula>
    </cfRule>
    <cfRule type="cellIs" dxfId="3" priority="9795" operator="equal">
      <formula>"NotPaid"</formula>
    </cfRule>
    <cfRule type="cellIs" dxfId="3" priority="9669" operator="equal">
      <formula>"NotPaid"</formula>
    </cfRule>
    <cfRule type="cellIs" dxfId="3" priority="9668" operator="equal">
      <formula>"NotPaid"</formula>
    </cfRule>
    <cfRule type="cellIs" dxfId="3" priority="9619" operator="equal">
      <formula>"NotPaid"</formula>
    </cfRule>
    <cfRule type="cellIs" dxfId="3" priority="9572" operator="equal">
      <formula>"NotPaid"</formula>
    </cfRule>
    <cfRule type="cellIs" dxfId="3" priority="9571" operator="equal">
      <formula>"NotPaid"</formula>
    </cfRule>
    <cfRule type="cellIs" dxfId="3" priority="9570" operator="equal">
      <formula>"NotPaid"</formula>
    </cfRule>
    <cfRule type="cellIs" dxfId="3" priority="9526" operator="equal">
      <formula>"NotPaid"</formula>
    </cfRule>
    <cfRule type="cellIs" dxfId="3" priority="9525" operator="equal">
      <formula>"NotPaid"</formula>
    </cfRule>
    <cfRule type="cellIs" dxfId="3" priority="9478" operator="equal">
      <formula>"NotPaid"</formula>
    </cfRule>
    <cfRule type="cellIs" dxfId="3" priority="9430" operator="equal">
      <formula>"NotPaid"</formula>
    </cfRule>
    <cfRule type="cellIs" dxfId="3" priority="9429" operator="equal">
      <formula>"NotPaid"</formula>
    </cfRule>
    <cfRule type="cellIs" dxfId="3" priority="9428" operator="equal">
      <formula>"NotPaid"</formula>
    </cfRule>
  </conditionalFormatting>
  <conditionalFormatting sqref="H31:O31">
    <cfRule type="cellIs" dxfId="3" priority="12617" operator="equal">
      <formula>"NotPaid"</formula>
    </cfRule>
    <cfRule type="cellIs" dxfId="3" priority="12616" operator="equal">
      <formula>"NotPaid"</formula>
    </cfRule>
    <cfRule type="cellIs" dxfId="3" priority="12390" operator="equal">
      <formula>"NotPaid"</formula>
    </cfRule>
    <cfRule type="cellIs" dxfId="3" priority="12196" operator="equal">
      <formula>"NotPaid"</formula>
    </cfRule>
    <cfRule type="cellIs" dxfId="3" priority="12065" operator="equal">
      <formula>"NotPaid"</formula>
    </cfRule>
    <cfRule type="cellIs" dxfId="3" priority="11585" operator="equal">
      <formula>"NotPaid"</formula>
    </cfRule>
    <cfRule type="cellIs" dxfId="3" priority="11584" operator="equal">
      <formula>"NotPaid"</formula>
    </cfRule>
    <cfRule type="cellIs" dxfId="3" priority="11583" operator="equal">
      <formula>"NotPaid"</formula>
    </cfRule>
    <cfRule type="cellIs" dxfId="3" priority="11005" operator="equal">
      <formula>"NotPaid"</formula>
    </cfRule>
    <cfRule type="cellIs" dxfId="3" priority="10783" operator="equal">
      <formula>"NotPaid"</formula>
    </cfRule>
    <cfRule type="cellIs" dxfId="3" priority="10481" operator="equal">
      <formula>"NotPaid"</formula>
    </cfRule>
    <cfRule type="cellIs" dxfId="3" priority="10480" operator="equal">
      <formula>"NotPaid"</formula>
    </cfRule>
    <cfRule type="cellIs" dxfId="3" priority="10479" operator="equal">
      <formula>"NotPaid"</formula>
    </cfRule>
    <cfRule type="cellIs" dxfId="3" priority="10355" operator="equal">
      <formula>"NotPaid"</formula>
    </cfRule>
    <cfRule type="cellIs" dxfId="3" priority="10287" operator="equal">
      <formula>"NotPaid"</formula>
    </cfRule>
    <cfRule type="cellIs" dxfId="3" priority="10286" operator="equal">
      <formula>"NotPaid"</formula>
    </cfRule>
    <cfRule type="cellIs" dxfId="3" priority="10285" operator="equal">
      <formula>"NotPaid"</formula>
    </cfRule>
    <cfRule type="cellIs" dxfId="3" priority="10157" operator="equal">
      <formula>"NotPaid"</formula>
    </cfRule>
    <cfRule type="cellIs" dxfId="3" priority="10156" operator="equal">
      <formula>"NotPaid"</formula>
    </cfRule>
    <cfRule type="cellIs" dxfId="3" priority="10155" operator="equal">
      <formula>"NotPaid"</formula>
    </cfRule>
    <cfRule type="cellIs" dxfId="3" priority="9694" operator="equal">
      <formula>"NotPaid"</formula>
    </cfRule>
    <cfRule type="cellIs" dxfId="3" priority="9693" operator="equal">
      <formula>"NotPaid"</formula>
    </cfRule>
  </conditionalFormatting>
  <conditionalFormatting sqref="O31">
    <cfRule type="cellIs" dxfId="3" priority="12924" operator="equal">
      <formula>"NotPaid"</formula>
    </cfRule>
    <cfRule type="cellIs" dxfId="3" priority="12760" operator="equal">
      <formula>"NotPaid"</formula>
    </cfRule>
    <cfRule type="cellIs" dxfId="3" priority="12759" operator="equal">
      <formula>"NotPaid"</formula>
    </cfRule>
    <cfRule type="cellIs" dxfId="3" priority="12688" operator="equal">
      <formula>"NotPaid"</formula>
    </cfRule>
    <cfRule type="cellIs" dxfId="3" priority="12253" operator="equal">
      <formula>"NotPaid"</formula>
    </cfRule>
    <cfRule type="cellIs" dxfId="3" priority="11927" operator="equal">
      <formula>"NotPaid"</formula>
    </cfRule>
    <cfRule type="cellIs" dxfId="3" priority="11863" operator="equal">
      <formula>"NotPaid"</formula>
    </cfRule>
    <cfRule type="cellIs" dxfId="3" priority="11746" operator="equal">
      <formula>"NotPaid"</formula>
    </cfRule>
    <cfRule type="cellIs" dxfId="3" priority="11686" operator="equal">
      <formula>"NotPaid"</formula>
    </cfRule>
    <cfRule type="cellIs" dxfId="3" priority="11633" operator="equal">
      <formula>"NotPaid"</formula>
    </cfRule>
    <cfRule type="cellIs" dxfId="3" priority="11509" operator="equal">
      <formula>"NotPaid"</formula>
    </cfRule>
    <cfRule type="cellIs" dxfId="3" priority="11463" operator="equal">
      <formula>"NotPaid"</formula>
    </cfRule>
    <cfRule type="cellIs" dxfId="3" priority="11365" operator="equal">
      <formula>"NotPaid"</formula>
    </cfRule>
    <cfRule type="cellIs" dxfId="3" priority="11321" operator="equal">
      <formula>"NotPaid"</formula>
    </cfRule>
    <cfRule type="cellIs" dxfId="3" priority="10847" operator="equal">
      <formula>"NotPaid"</formula>
    </cfRule>
    <cfRule type="cellIs" dxfId="3" priority="10530" operator="equal">
      <formula>"NotPaid"</formula>
    </cfRule>
    <cfRule type="cellIs" dxfId="3" priority="10529" operator="equal">
      <formula>"NotPaid"</formula>
    </cfRule>
    <cfRule type="cellIs" dxfId="3" priority="10023" operator="equal">
      <formula>"NotPaid"</formula>
    </cfRule>
    <cfRule type="cellIs" dxfId="3" priority="9966" operator="equal">
      <formula>"NotPaid"</formula>
    </cfRule>
    <cfRule type="cellIs" dxfId="3" priority="9847" operator="equal">
      <formula>"NotPaid"</formula>
    </cfRule>
    <cfRule type="cellIs" dxfId="3" priority="9796" operator="equal">
      <formula>"NotPaid"</formula>
    </cfRule>
    <cfRule type="cellIs" dxfId="3" priority="9667" operator="equal">
      <formula>"NotPaid"</formula>
    </cfRule>
    <cfRule type="cellIs" dxfId="3" priority="9620" operator="equal">
      <formula>"NotPaid"</formula>
    </cfRule>
    <cfRule type="cellIs" dxfId="3" priority="9573" operator="equal">
      <formula>"NotPaid"</formula>
    </cfRule>
    <cfRule type="cellIs" dxfId="3" priority="9524" operator="equal">
      <formula>"NotPaid"</formula>
    </cfRule>
    <cfRule type="cellIs" dxfId="3" priority="9479" operator="equal">
      <formula>"NotPaid"</formula>
    </cfRule>
    <cfRule type="cellIs" dxfId="3" priority="9431" operator="equal">
      <formula>"NotPaid"</formula>
    </cfRule>
  </conditionalFormatting>
  <conditionalFormatting sqref="H32:N32">
    <cfRule type="cellIs" dxfId="3" priority="13307" operator="equal">
      <formula>"NotPaid"</formula>
    </cfRule>
    <cfRule type="cellIs" dxfId="3" priority="12547" operator="equal">
      <formula>"NotPaid"</formula>
    </cfRule>
    <cfRule type="cellIs" dxfId="3" priority="12765" operator="equal">
      <formula>"NotPaid"</formula>
    </cfRule>
    <cfRule type="cellIs" dxfId="3" priority="12615" operator="equal">
      <formula>"NotPaid"</formula>
    </cfRule>
    <cfRule type="cellIs" dxfId="3" priority="12614" operator="equal">
      <formula>"NotPaid"</formula>
    </cfRule>
    <cfRule type="cellIs" dxfId="3" priority="12433" operator="equal">
      <formula>"NotPaid"</formula>
    </cfRule>
    <cfRule type="cellIs" dxfId="3" priority="12126" operator="equal">
      <formula>"NotPaid"</formula>
    </cfRule>
    <cfRule type="cellIs" dxfId="3" priority="12125" operator="equal">
      <formula>"NotPaid"</formula>
    </cfRule>
    <cfRule type="cellIs" dxfId="3" priority="11992" operator="equal">
      <formula>"NotPaid"</formula>
    </cfRule>
    <cfRule type="cellIs" dxfId="3" priority="11991" operator="equal">
      <formula>"NotPaid"</formula>
    </cfRule>
    <cfRule type="cellIs" dxfId="3" priority="11926" operator="equal">
      <formula>"NotPaid"</formula>
    </cfRule>
    <cfRule type="cellIs" dxfId="3" priority="11925" operator="equal">
      <formula>"NotPaid"</formula>
    </cfRule>
    <cfRule type="cellIs" dxfId="3" priority="11864" operator="equal">
      <formula>"NotPaid"</formula>
    </cfRule>
    <cfRule type="cellIs" dxfId="3" priority="11809" operator="equal">
      <formula>"NotPaid"</formula>
    </cfRule>
    <cfRule type="cellIs" dxfId="3" priority="11808" operator="equal">
      <formula>"NotPaid"</formula>
    </cfRule>
    <cfRule type="cellIs" dxfId="3" priority="11744" operator="equal">
      <formula>"NotPaid"</formula>
    </cfRule>
    <cfRule type="cellIs" dxfId="3" priority="11687" operator="equal">
      <formula>"NotPaid"</formula>
    </cfRule>
    <cfRule type="cellIs" dxfId="3" priority="11557" operator="equal">
      <formula>"NotPaid"</formula>
    </cfRule>
    <cfRule type="cellIs" dxfId="3" priority="11556" operator="equal">
      <formula>"NotPaid"</formula>
    </cfRule>
    <cfRule type="cellIs" dxfId="3" priority="11507" operator="equal">
      <formula>"NotPaid"</formula>
    </cfRule>
    <cfRule type="cellIs" dxfId="3" priority="11460" operator="equal">
      <formula>"NotPaid"</formula>
    </cfRule>
    <cfRule type="cellIs" dxfId="3" priority="11459" operator="equal">
      <formula>"NotPaid"</formula>
    </cfRule>
    <cfRule type="cellIs" dxfId="3" priority="11458" operator="equal">
      <formula>"NotPaid"</formula>
    </cfRule>
    <cfRule type="cellIs" dxfId="3" priority="11414" operator="equal">
      <formula>"NotPaid"</formula>
    </cfRule>
    <cfRule type="cellIs" dxfId="3" priority="11413" operator="equal">
      <formula>"NotPaid"</formula>
    </cfRule>
    <cfRule type="cellIs" dxfId="3" priority="11366" operator="equal">
      <formula>"NotPaid"</formula>
    </cfRule>
    <cfRule type="cellIs" dxfId="3" priority="11318" operator="equal">
      <formula>"NotPaid"</formula>
    </cfRule>
    <cfRule type="cellIs" dxfId="3" priority="11317" operator="equal">
      <formula>"NotPaid"</formula>
    </cfRule>
    <cfRule type="cellIs" dxfId="3" priority="11316" operator="equal">
      <formula>"NotPaid"</formula>
    </cfRule>
    <cfRule type="cellIs" dxfId="3" priority="11230" operator="equal">
      <formula>"NotPaid"</formula>
    </cfRule>
    <cfRule type="cellIs" dxfId="3" priority="11058" operator="equal">
      <formula>"NotPaid"</formula>
    </cfRule>
    <cfRule type="cellIs" dxfId="3" priority="10702" operator="equal">
      <formula>"NotPaid"</formula>
    </cfRule>
    <cfRule type="cellIs" dxfId="3" priority="10701" operator="equal">
      <formula>"NotPaid"</formula>
    </cfRule>
    <cfRule type="cellIs" dxfId="3" priority="10586" operator="equal">
      <formula>"NotPaid"</formula>
    </cfRule>
    <cfRule type="cellIs" dxfId="3" priority="10534" operator="equal">
      <formula>"NotPaid"</formula>
    </cfRule>
    <cfRule type="cellIs" dxfId="3" priority="10396" operator="equal">
      <formula>"NotPaid"</formula>
    </cfRule>
    <cfRule type="cellIs" dxfId="3" priority="10216" operator="equal">
      <formula>"NotPaid"</formula>
    </cfRule>
    <cfRule type="cellIs" dxfId="3" priority="10215" operator="equal">
      <formula>"NotPaid"</formula>
    </cfRule>
    <cfRule type="cellIs" dxfId="3" priority="10086" operator="equal">
      <formula>"NotPaid"</formula>
    </cfRule>
    <cfRule type="cellIs" dxfId="3" priority="10085" operator="equal">
      <formula>"NotPaid"</formula>
    </cfRule>
    <cfRule type="cellIs" dxfId="3" priority="10021" operator="equal">
      <formula>"NotPaid"</formula>
    </cfRule>
    <cfRule type="cellIs" dxfId="3" priority="9962" operator="equal">
      <formula>"NotPaid"</formula>
    </cfRule>
    <cfRule type="cellIs" dxfId="3" priority="9961" operator="equal">
      <formula>"NotPaid"</formula>
    </cfRule>
    <cfRule type="cellIs" dxfId="3" priority="9960" operator="equal">
      <formula>"NotPaid"</formula>
    </cfRule>
    <cfRule type="cellIs" dxfId="3" priority="9910" operator="equal">
      <formula>"NotPaid"</formula>
    </cfRule>
    <cfRule type="cellIs" dxfId="3" priority="9909" operator="equal">
      <formula>"NotPaid"</formula>
    </cfRule>
    <cfRule type="cellIs" dxfId="3" priority="9848" operator="equal">
      <formula>"NotPaid"</formula>
    </cfRule>
    <cfRule type="cellIs" dxfId="3" priority="9792" operator="equal">
      <formula>"NotPaid"</formula>
    </cfRule>
    <cfRule type="cellIs" dxfId="3" priority="9791" operator="equal">
      <formula>"NotPaid"</formula>
    </cfRule>
    <cfRule type="cellIs" dxfId="3" priority="9790" operator="equal">
      <formula>"NotPaid"</formula>
    </cfRule>
    <cfRule type="cellIs" dxfId="3" priority="9692" operator="equal">
      <formula>"NotPaid"</formula>
    </cfRule>
    <cfRule type="cellIs" dxfId="3" priority="9691" operator="equal">
      <formula>"NotPaid"</formula>
    </cfRule>
    <cfRule type="cellIs" dxfId="3" priority="9665" operator="equal">
      <formula>"NotPaid"</formula>
    </cfRule>
    <cfRule type="cellIs" dxfId="3" priority="9618" operator="equal">
      <formula>"NotPaid"</formula>
    </cfRule>
    <cfRule type="cellIs" dxfId="3" priority="9569" operator="equal">
      <formula>"NotPaid"</formula>
    </cfRule>
    <cfRule type="cellIs" dxfId="3" priority="9522" operator="equal">
      <formula>"NotPaid"</formula>
    </cfRule>
    <cfRule type="cellIs" dxfId="3" priority="9475" operator="equal">
      <formula>"NotPaid"</formula>
    </cfRule>
    <cfRule type="cellIs" dxfId="3" priority="9474" operator="equal">
      <formula>"NotPaid"</formula>
    </cfRule>
    <cfRule type="cellIs" dxfId="3" priority="9473" operator="equal">
      <formula>"NotPaid"</formula>
    </cfRule>
    <cfRule type="cellIs" dxfId="3" priority="9427" operator="equal">
      <formula>"NotPaid"</formula>
    </cfRule>
  </conditionalFormatting>
  <conditionalFormatting sqref="H32:O32">
    <cfRule type="cellIs" dxfId="3" priority="12934" operator="equal">
      <formula>"NotPaid"</formula>
    </cfRule>
    <cfRule type="cellIs" dxfId="3" priority="12698" operator="equal">
      <formula>"NotPaid"</formula>
    </cfRule>
    <cfRule type="cellIs" dxfId="3" priority="12389" operator="equal">
      <formula>"NotPaid"</formula>
    </cfRule>
    <cfRule type="cellIs" dxfId="3" priority="12388" operator="equal">
      <formula>"NotPaid"</formula>
    </cfRule>
    <cfRule type="cellIs" dxfId="3" priority="12387" operator="equal">
      <formula>"NotPaid"</formula>
    </cfRule>
    <cfRule type="cellIs" dxfId="3" priority="12263" operator="equal">
      <formula>"NotPaid"</formula>
    </cfRule>
    <cfRule type="cellIs" dxfId="3" priority="12195" operator="equal">
      <formula>"NotPaid"</formula>
    </cfRule>
    <cfRule type="cellIs" dxfId="3" priority="12194" operator="equal">
      <formula>"NotPaid"</formula>
    </cfRule>
    <cfRule type="cellIs" dxfId="3" priority="12193" operator="equal">
      <formula>"NotPaid"</formula>
    </cfRule>
    <cfRule type="cellIs" dxfId="3" priority="12064" operator="equal">
      <formula>"NotPaid"</formula>
    </cfRule>
    <cfRule type="cellIs" dxfId="3" priority="12063" operator="equal">
      <formula>"NotPaid"</formula>
    </cfRule>
    <cfRule type="cellIs" dxfId="3" priority="12062" operator="equal">
      <formula>"NotPaid"</formula>
    </cfRule>
    <cfRule type="cellIs" dxfId="3" priority="11582" operator="equal">
      <formula>"NotPaid"</formula>
    </cfRule>
    <cfRule type="cellIs" dxfId="3" priority="11581" operator="equal">
      <formula>"NotPaid"</formula>
    </cfRule>
    <cfRule type="cellIs" dxfId="3" priority="11004" operator="equal">
      <formula>"NotPaid"</formula>
    </cfRule>
    <cfRule type="cellIs" dxfId="3" priority="11003" operator="equal">
      <formula>"NotPaid"</formula>
    </cfRule>
    <cfRule type="cellIs" dxfId="3" priority="11002" operator="equal">
      <formula>"NotPaid"</formula>
    </cfRule>
    <cfRule type="cellIs" dxfId="3" priority="10857" operator="equal">
      <formula>"NotPaid"</formula>
    </cfRule>
    <cfRule type="cellIs" dxfId="3" priority="10782" operator="equal">
      <formula>"NotPaid"</formula>
    </cfRule>
    <cfRule type="cellIs" dxfId="3" priority="10781" operator="equal">
      <formula>"NotPaid"</formula>
    </cfRule>
    <cfRule type="cellIs" dxfId="3" priority="10780" operator="equal">
      <formula>"NotPaid"</formula>
    </cfRule>
    <cfRule type="cellIs" dxfId="3" priority="10478" operator="equal">
      <formula>"NotPaid"</formula>
    </cfRule>
    <cfRule type="cellIs" dxfId="3" priority="10477" operator="equal">
      <formula>"NotPaid"</formula>
    </cfRule>
    <cfRule type="cellIs" dxfId="3" priority="10354" operator="equal">
      <formula>"NotPaid"</formula>
    </cfRule>
    <cfRule type="cellIs" dxfId="3" priority="10353" operator="equal">
      <formula>"NotPaid"</formula>
    </cfRule>
    <cfRule type="cellIs" dxfId="3" priority="10352" operator="equal">
      <formula>"NotPaid"</formula>
    </cfRule>
    <cfRule type="cellIs" dxfId="3" priority="10284" operator="equal">
      <formula>"NotPaid"</formula>
    </cfRule>
    <cfRule type="cellIs" dxfId="3" priority="10283" operator="equal">
      <formula>"NotPaid"</formula>
    </cfRule>
    <cfRule type="cellIs" dxfId="3" priority="10154" operator="equal">
      <formula>"NotPaid"</formula>
    </cfRule>
    <cfRule type="cellIs" dxfId="3" priority="10153" operator="equal">
      <formula>"NotPaid"</formula>
    </cfRule>
  </conditionalFormatting>
  <conditionalFormatting sqref="O32">
    <cfRule type="cellIs" dxfId="3" priority="12766" operator="equal">
      <formula>"NotPaid"</formula>
    </cfRule>
    <cfRule type="cellIs" dxfId="3" priority="12438" operator="equal">
      <formula>"NotPaid"</formula>
    </cfRule>
    <cfRule type="cellIs" dxfId="3" priority="12437" operator="equal">
      <formula>"NotPaid"</formula>
    </cfRule>
    <cfRule type="cellIs" dxfId="3" priority="11924" operator="equal">
      <formula>"NotPaid"</formula>
    </cfRule>
    <cfRule type="cellIs" dxfId="3" priority="11865" operator="equal">
      <formula>"NotPaid"</formula>
    </cfRule>
    <cfRule type="cellIs" dxfId="3" priority="11741" operator="equal">
      <formula>"NotPaid"</formula>
    </cfRule>
    <cfRule type="cellIs" dxfId="3" priority="11688" operator="equal">
      <formula>"NotPaid"</formula>
    </cfRule>
    <cfRule type="cellIs" dxfId="3" priority="11555" operator="equal">
      <formula>"NotPaid"</formula>
    </cfRule>
    <cfRule type="cellIs" dxfId="3" priority="11508" operator="equal">
      <formula>"NotPaid"</formula>
    </cfRule>
    <cfRule type="cellIs" dxfId="3" priority="11461" operator="equal">
      <formula>"NotPaid"</formula>
    </cfRule>
    <cfRule type="cellIs" dxfId="3" priority="11412" operator="equal">
      <formula>"NotPaid"</formula>
    </cfRule>
    <cfRule type="cellIs" dxfId="3" priority="11367" operator="equal">
      <formula>"NotPaid"</formula>
    </cfRule>
    <cfRule type="cellIs" dxfId="3" priority="11319" operator="equal">
      <formula>"NotPaid"</formula>
    </cfRule>
    <cfRule type="cellIs" dxfId="3" priority="11063" operator="equal">
      <formula>"NotPaid"</formula>
    </cfRule>
    <cfRule type="cellIs" dxfId="3" priority="11062" operator="equal">
      <formula>"NotPaid"</formula>
    </cfRule>
    <cfRule type="cellIs" dxfId="3" priority="10591" operator="equal">
      <formula>"NotPaid"</formula>
    </cfRule>
    <cfRule type="cellIs" dxfId="3" priority="10590" operator="equal">
      <formula>"NotPaid"</formula>
    </cfRule>
    <cfRule type="cellIs" dxfId="3" priority="10535" operator="equal">
      <formula>"NotPaid"</formula>
    </cfRule>
    <cfRule type="cellIs" dxfId="3" priority="10401" operator="equal">
      <formula>"NotPaid"</formula>
    </cfRule>
    <cfRule type="cellIs" dxfId="3" priority="10400" operator="equal">
      <formula>"NotPaid"</formula>
    </cfRule>
    <cfRule type="cellIs" dxfId="3" priority="10214" operator="equal">
      <formula>"NotPaid"</formula>
    </cfRule>
    <cfRule type="cellIs" dxfId="3" priority="10084" operator="equal">
      <formula>"NotPaid"</formula>
    </cfRule>
    <cfRule type="cellIs" dxfId="3" priority="10022" operator="equal">
      <formula>"NotPaid"</formula>
    </cfRule>
    <cfRule type="cellIs" dxfId="3" priority="9963" operator="equal">
      <formula>"NotPaid"</formula>
    </cfRule>
    <cfRule type="cellIs" dxfId="3" priority="9908" operator="equal">
      <formula>"NotPaid"</formula>
    </cfRule>
    <cfRule type="cellIs" dxfId="3" priority="9849" operator="equal">
      <formula>"NotPaid"</formula>
    </cfRule>
    <cfRule type="cellIs" dxfId="3" priority="9793" operator="equal">
      <formula>"NotPaid"</formula>
    </cfRule>
    <cfRule type="cellIs" dxfId="3" priority="9666" operator="equal">
      <formula>"NotPaid"</formula>
    </cfRule>
    <cfRule type="cellIs" dxfId="3" priority="9615" operator="equal">
      <formula>"NotPaid"</formula>
    </cfRule>
    <cfRule type="cellIs" dxfId="3" priority="9568" operator="equal">
      <formula>"NotPaid"</formula>
    </cfRule>
    <cfRule type="cellIs" dxfId="3" priority="9523" operator="equal">
      <formula>"NotPaid"</formula>
    </cfRule>
    <cfRule type="cellIs" dxfId="3" priority="9476" operator="equal">
      <formula>"NotPaid"</formula>
    </cfRule>
    <cfRule type="cellIs" dxfId="3" priority="9426" operator="equal">
      <formula>"NotPaid"</formula>
    </cfRule>
  </conditionalFormatting>
  <conditionalFormatting sqref="D33">
    <cfRule type="cellIs" dxfId="3" priority="9333" operator="equal">
      <formula>"NotPaid"</formula>
    </cfRule>
    <cfRule type="cellIs" dxfId="3" priority="9332" operator="equal">
      <formula>"NotPaid"</formula>
    </cfRule>
    <cfRule type="cellIs" dxfId="3" priority="9331" operator="equal">
      <formula>"NotPaid"</formula>
    </cfRule>
  </conditionalFormatting>
  <conditionalFormatting sqref="E33">
    <cfRule type="cellIs" dxfId="3" priority="9341" operator="equal">
      <formula>"NotPaid"</formula>
    </cfRule>
    <cfRule type="cellIs" dxfId="3" priority="9340" operator="equal">
      <formula>"NotPaid"</formula>
    </cfRule>
    <cfRule type="cellIs" dxfId="3" priority="9339" operator="equal">
      <formula>"NotPaid"</formula>
    </cfRule>
  </conditionalFormatting>
  <conditionalFormatting sqref="F33">
    <cfRule type="cellIs" dxfId="3" priority="9337" operator="equal">
      <formula>"NotPaid"</formula>
    </cfRule>
    <cfRule type="cellIs" dxfId="3" priority="9336" operator="equal">
      <formula>"NotPaid"</formula>
    </cfRule>
    <cfRule type="cellIs" dxfId="3" priority="9335" operator="equal">
      <formula>"NotPaid"</formula>
    </cfRule>
  </conditionalFormatting>
  <conditionalFormatting sqref="G33">
    <cfRule type="cellIs" dxfId="3" priority="9338" operator="equal">
      <formula>"NotPaid"</formula>
    </cfRule>
  </conditionalFormatting>
  <conditionalFormatting sqref="H33:N33">
    <cfRule type="cellIs" dxfId="3" priority="9334" operator="equal">
      <formula>"NotPaid"</formula>
    </cfRule>
  </conditionalFormatting>
  <conditionalFormatting sqref="O33">
    <cfRule type="cellIs" dxfId="3" priority="9330" operator="equal">
      <formula>"NotPaid"</formula>
    </cfRule>
  </conditionalFormatting>
  <conditionalFormatting sqref="P33">
    <cfRule type="cellIs" dxfId="3" priority="860" operator="equal">
      <formula>"NotPaid"</formula>
    </cfRule>
  </conditionalFormatting>
  <conditionalFormatting sqref="Q33:AC33">
    <cfRule type="cellIs" dxfId="3" priority="859" operator="equal">
      <formula>"NotPaid"</formula>
    </cfRule>
  </conditionalFormatting>
  <conditionalFormatting sqref="AE33:AI33">
    <cfRule type="expression" dxfId="7" priority="4074" stopIfTrue="1">
      <formula>Maths!AE28="NotPaid"</formula>
    </cfRule>
  </conditionalFormatting>
  <conditionalFormatting sqref="AJ33:AK33">
    <cfRule type="expression" dxfId="7" priority="4025" stopIfTrue="1">
      <formula>OtherSubjects!AJ50="not paid"</formula>
    </cfRule>
    <cfRule type="expression" dxfId="7" priority="32014" stopIfTrue="1">
      <formula>Physics!AJ69="not paid"</formula>
    </cfRule>
  </conditionalFormatting>
  <conditionalFormatting sqref="AL33">
    <cfRule type="expression" dxfId="5" priority="4008" stopIfTrue="1">
      <formula>AL33="not paid"</formula>
    </cfRule>
  </conditionalFormatting>
  <conditionalFormatting sqref="AM33">
    <cfRule type="expression" dxfId="5" priority="4019" stopIfTrue="1">
      <formula>AM33="not paid"</formula>
    </cfRule>
  </conditionalFormatting>
  <conditionalFormatting sqref="AN33">
    <cfRule type="expression" dxfId="7" priority="4020" stopIfTrue="1">
      <formula>OtherSubjects!AN38="not paid"</formula>
    </cfRule>
    <cfRule type="expression" dxfId="7" priority="31601" stopIfTrue="1">
      <formula>Physics!AN49="not paid"</formula>
    </cfRule>
  </conditionalFormatting>
  <conditionalFormatting sqref="AO33:AQ33">
    <cfRule type="expression" dxfId="7" priority="4073" stopIfTrue="1">
      <formula>Maths!AO28="not paid"</formula>
    </cfRule>
  </conditionalFormatting>
  <conditionalFormatting sqref="AS33">
    <cfRule type="expression" dxfId="5" priority="862" stopIfTrue="1">
      <formula>AS74="NotPaid"</formula>
    </cfRule>
  </conditionalFormatting>
  <conditionalFormatting sqref="D34">
    <cfRule type="cellIs" dxfId="3" priority="9320" operator="equal">
      <formula>"NotPaid"</formula>
    </cfRule>
    <cfRule type="cellIs" dxfId="3" priority="9319" operator="equal">
      <formula>"NotPaid"</formula>
    </cfRule>
    <cfRule type="cellIs" dxfId="3" priority="9318" operator="equal">
      <formula>"NotPaid"</formula>
    </cfRule>
  </conditionalFormatting>
  <conditionalFormatting sqref="E34">
    <cfRule type="cellIs" dxfId="3" priority="9328" operator="equal">
      <formula>"NotPaid"</formula>
    </cfRule>
    <cfRule type="cellIs" dxfId="3" priority="9327" operator="equal">
      <formula>"NotPaid"</formula>
    </cfRule>
    <cfRule type="cellIs" dxfId="3" priority="9326" operator="equal">
      <formula>"NotPaid"</formula>
    </cfRule>
  </conditionalFormatting>
  <conditionalFormatting sqref="F34">
    <cfRule type="cellIs" dxfId="3" priority="9324" operator="equal">
      <formula>"NotPaid"</formula>
    </cfRule>
    <cfRule type="cellIs" dxfId="3" priority="9323" operator="equal">
      <formula>"NotPaid"</formula>
    </cfRule>
    <cfRule type="cellIs" dxfId="3" priority="9322" operator="equal">
      <formula>"NotPaid"</formula>
    </cfRule>
  </conditionalFormatting>
  <conditionalFormatting sqref="G34">
    <cfRule type="cellIs" dxfId="3" priority="9325" operator="equal">
      <formula>"NotPaid"</formula>
    </cfRule>
  </conditionalFormatting>
  <conditionalFormatting sqref="H34:N34">
    <cfRule type="cellIs" dxfId="3" priority="9321" operator="equal">
      <formula>"NotPaid"</formula>
    </cfRule>
  </conditionalFormatting>
  <conditionalFormatting sqref="O34">
    <cfRule type="cellIs" dxfId="3" priority="9317" operator="equal">
      <formula>"NotPaid"</formula>
    </cfRule>
  </conditionalFormatting>
  <conditionalFormatting sqref="R34:AB34">
    <cfRule type="cellIs" dxfId="3" priority="955" operator="equal">
      <formula>"NotPaid"</formula>
    </cfRule>
  </conditionalFormatting>
  <conditionalFormatting sqref="AC34">
    <cfRule type="cellIs" dxfId="3" priority="868" operator="equal">
      <formula>"NotPaid"</formula>
    </cfRule>
  </conditionalFormatting>
  <conditionalFormatting sqref="AE34">
    <cfRule type="expression" dxfId="5" priority="4069" stopIfTrue="1">
      <formula>AE34="NotPaid"</formula>
    </cfRule>
  </conditionalFormatting>
  <conditionalFormatting sqref="AJ34">
    <cfRule type="expression" dxfId="5" priority="4007" stopIfTrue="1">
      <formula>AJ34="not paid"</formula>
    </cfRule>
  </conditionalFormatting>
  <conditionalFormatting sqref="D35">
    <cfRule type="cellIs" dxfId="3" priority="9293" operator="equal">
      <formula>"NotPaid"</formula>
    </cfRule>
    <cfRule type="cellIs" dxfId="3" priority="9292" operator="equal">
      <formula>"NotPaid"</formula>
    </cfRule>
    <cfRule type="cellIs" dxfId="3" priority="9291" operator="equal">
      <formula>"NotPaid"</formula>
    </cfRule>
  </conditionalFormatting>
  <conditionalFormatting sqref="E35">
    <cfRule type="cellIs" dxfId="3" priority="9301" operator="equal">
      <formula>"NotPaid"</formula>
    </cfRule>
    <cfRule type="cellIs" dxfId="3" priority="9300" operator="equal">
      <formula>"NotPaid"</formula>
    </cfRule>
    <cfRule type="cellIs" dxfId="3" priority="9299" operator="equal">
      <formula>"NotPaid"</formula>
    </cfRule>
  </conditionalFormatting>
  <conditionalFormatting sqref="F35">
    <cfRule type="cellIs" dxfId="3" priority="9297" operator="equal">
      <formula>"NotPaid"</formula>
    </cfRule>
    <cfRule type="cellIs" dxfId="3" priority="9296" operator="equal">
      <formula>"NotPaid"</formula>
    </cfRule>
    <cfRule type="cellIs" dxfId="3" priority="9295" operator="equal">
      <formula>"NotPaid"</formula>
    </cfRule>
  </conditionalFormatting>
  <conditionalFormatting sqref="G35">
    <cfRule type="cellIs" dxfId="3" priority="9298" operator="equal">
      <formula>"NotPaid"</formula>
    </cfRule>
  </conditionalFormatting>
  <conditionalFormatting sqref="H35:N35">
    <cfRule type="cellIs" dxfId="3" priority="9294" operator="equal">
      <formula>"NotPaid"</formula>
    </cfRule>
  </conditionalFormatting>
  <conditionalFormatting sqref="O35">
    <cfRule type="cellIs" dxfId="3" priority="9290" operator="equal">
      <formula>"NotPaid"</formula>
    </cfRule>
  </conditionalFormatting>
  <conditionalFormatting sqref="R35:AC35">
    <cfRule type="cellIs" dxfId="3" priority="857" operator="equal">
      <formula>"NotPaid"</formula>
    </cfRule>
  </conditionalFormatting>
  <conditionalFormatting sqref="AC35">
    <cfRule type="cellIs" dxfId="3" priority="856" operator="equal">
      <formula>"NotPaid"</formula>
    </cfRule>
  </conditionalFormatting>
  <conditionalFormatting sqref="AD35">
    <cfRule type="cellIs" dxfId="3" priority="2984" operator="equal">
      <formula>"NotPaid"</formula>
    </cfRule>
    <cfRule type="cellIs" dxfId="3" priority="2973" operator="equal">
      <formula>"NotPaid"</formula>
    </cfRule>
    <cfRule type="cellIs" dxfId="3" priority="2965" operator="equal">
      <formula>"NotPaid"</formula>
    </cfRule>
    <cfRule type="cellIs" dxfId="3" priority="2957" operator="equal">
      <formula>"NotPaid"</formula>
    </cfRule>
    <cfRule type="cellIs" dxfId="3" priority="2897" operator="equal">
      <formula>"NotPaid"</formula>
    </cfRule>
    <cfRule type="cellIs" dxfId="3" priority="2887" operator="equal">
      <formula>"NotPaid"</formula>
    </cfRule>
    <cfRule type="cellIs" dxfId="3" priority="2879" operator="equal">
      <formula>"NotPaid"</formula>
    </cfRule>
    <cfRule type="cellIs" dxfId="3" priority="2871" operator="equal">
      <formula>"NotPaid"</formula>
    </cfRule>
  </conditionalFormatting>
  <conditionalFormatting sqref="D36">
    <cfRule type="cellIs" dxfId="3" priority="9278" operator="equal">
      <formula>"NotPaid"</formula>
    </cfRule>
    <cfRule type="cellIs" dxfId="3" priority="9277" operator="equal">
      <formula>"NotPaid"</formula>
    </cfRule>
    <cfRule type="cellIs" dxfId="3" priority="9276" operator="equal">
      <formula>"NotPaid"</formula>
    </cfRule>
  </conditionalFormatting>
  <conditionalFormatting sqref="E36">
    <cfRule type="cellIs" dxfId="3" priority="9286" operator="equal">
      <formula>"NotPaid"</formula>
    </cfRule>
    <cfRule type="cellIs" dxfId="3" priority="9285" operator="equal">
      <formula>"NotPaid"</formula>
    </cfRule>
    <cfRule type="cellIs" dxfId="3" priority="9284" operator="equal">
      <formula>"NotPaid"</formula>
    </cfRule>
  </conditionalFormatting>
  <conditionalFormatting sqref="F36">
    <cfRule type="cellIs" dxfId="3" priority="9282" operator="equal">
      <formula>"NotPaid"</formula>
    </cfRule>
    <cfRule type="cellIs" dxfId="3" priority="9281" operator="equal">
      <formula>"NotPaid"</formula>
    </cfRule>
    <cfRule type="cellIs" dxfId="3" priority="9280" operator="equal">
      <formula>"NotPaid"</formula>
    </cfRule>
  </conditionalFormatting>
  <conditionalFormatting sqref="G36">
    <cfRule type="cellIs" dxfId="3" priority="9283" operator="equal">
      <formula>"NotPaid"</formula>
    </cfRule>
  </conditionalFormatting>
  <conditionalFormatting sqref="H36:N36">
    <cfRule type="cellIs" dxfId="3" priority="9279" operator="equal">
      <formula>"NotPaid"</formula>
    </cfRule>
  </conditionalFormatting>
  <conditionalFormatting sqref="O36">
    <cfRule type="cellIs" dxfId="3" priority="9275" operator="equal">
      <formula>"NotPaid"</formula>
    </cfRule>
  </conditionalFormatting>
  <conditionalFormatting sqref="R36:AC36">
    <cfRule type="cellIs" dxfId="3" priority="19" operator="equal">
      <formula>"NotPaid"</formula>
    </cfRule>
  </conditionalFormatting>
  <conditionalFormatting sqref="AD36">
    <cfRule type="cellIs" dxfId="3" priority="2936" operator="equal">
      <formula>"NotPaid"</formula>
    </cfRule>
    <cfRule type="cellIs" dxfId="3" priority="2934" operator="equal">
      <formula>"NotPaid"</formula>
    </cfRule>
    <cfRule type="cellIs" dxfId="3" priority="2929" operator="equal">
      <formula>"NotPaid"</formula>
    </cfRule>
    <cfRule type="cellIs" dxfId="3" priority="2925" operator="equal">
      <formula>"NotPaid"</formula>
    </cfRule>
    <cfRule type="cellIs" dxfId="3" priority="2922" operator="equal">
      <formula>"NotPaid"</formula>
    </cfRule>
    <cfRule type="cellIs" dxfId="3" priority="2851" operator="equal">
      <formula>"NotPaid"</formula>
    </cfRule>
    <cfRule type="cellIs" dxfId="3" priority="2817" operator="equal">
      <formula>"NotPaid"</formula>
    </cfRule>
  </conditionalFormatting>
  <conditionalFormatting sqref="AK36">
    <cfRule type="expression" dxfId="5" priority="4030" stopIfTrue="1">
      <formula>AK36="not paid"</formula>
    </cfRule>
  </conditionalFormatting>
  <conditionalFormatting sqref="B37">
    <cfRule type="expression" dxfId="8" priority="3964" stopIfTrue="1">
      <formula>COUNTIF(Maths!B:B,Maths!B35)&gt;1</formula>
    </cfRule>
  </conditionalFormatting>
  <conditionalFormatting sqref="D37:O37">
    <cfRule type="cellIs" dxfId="3" priority="3873" operator="equal">
      <formula>"NotPaid"</formula>
    </cfRule>
  </conditionalFormatting>
  <conditionalFormatting sqref="D37">
    <cfRule type="cellIs" dxfId="3" priority="3865" operator="equal">
      <formula>"NotPaid"</formula>
    </cfRule>
    <cfRule type="cellIs" dxfId="3" priority="3864" operator="equal">
      <formula>"NotPaid"</formula>
    </cfRule>
    <cfRule type="cellIs" dxfId="3" priority="3863" operator="equal">
      <formula>"NotPaid"</formula>
    </cfRule>
    <cfRule type="cellIs" dxfId="3" priority="3852" operator="equal">
      <formula>"NotPaid"</formula>
    </cfRule>
    <cfRule type="cellIs" dxfId="3" priority="3851" operator="equal">
      <formula>"NotPaid"</formula>
    </cfRule>
    <cfRule type="cellIs" dxfId="3" priority="3850" operator="equal">
      <formula>"NotPaid"</formula>
    </cfRule>
    <cfRule type="cellIs" dxfId="3" priority="3839" operator="equal">
      <formula>"NotPaid"</formula>
    </cfRule>
    <cfRule type="cellIs" dxfId="3" priority="3838" operator="equal">
      <formula>"NotPaid"</formula>
    </cfRule>
    <cfRule type="cellIs" dxfId="3" priority="3837" operator="equal">
      <formula>"NotPaid"</formula>
    </cfRule>
    <cfRule type="cellIs" dxfId="3" priority="3835" operator="equal">
      <formula>"NotPaid"</formula>
    </cfRule>
    <cfRule type="cellIs" dxfId="3" priority="3834" operator="equal">
      <formula>"NotPaid"</formula>
    </cfRule>
    <cfRule type="cellIs" dxfId="3" priority="3833" operator="equal">
      <formula>"NotPaid"</formula>
    </cfRule>
    <cfRule type="cellIs" dxfId="3" priority="3824" operator="equal">
      <formula>"NotPaid"</formula>
    </cfRule>
    <cfRule type="cellIs" dxfId="3" priority="3823" operator="equal">
      <formula>"NotPaid"</formula>
    </cfRule>
    <cfRule type="cellIs" dxfId="3" priority="3822" operator="equal">
      <formula>"NotPaid"</formula>
    </cfRule>
    <cfRule type="cellIs" dxfId="3" priority="3811" operator="equal">
      <formula>"NotPaid"</formula>
    </cfRule>
    <cfRule type="cellIs" dxfId="3" priority="3810" operator="equal">
      <formula>"NotPaid"</formula>
    </cfRule>
    <cfRule type="cellIs" dxfId="3" priority="3809" operator="equal">
      <formula>"NotPaid"</formula>
    </cfRule>
    <cfRule type="cellIs" dxfId="3" priority="3798" operator="equal">
      <formula>"NotPaid"</formula>
    </cfRule>
    <cfRule type="cellIs" dxfId="3" priority="3797" operator="equal">
      <formula>"NotPaid"</formula>
    </cfRule>
    <cfRule type="cellIs" dxfId="3" priority="3796" operator="equal">
      <formula>"NotPaid"</formula>
    </cfRule>
    <cfRule type="cellIs" dxfId="3" priority="3785" operator="equal">
      <formula>"NotPaid"</formula>
    </cfRule>
    <cfRule type="cellIs" dxfId="3" priority="3784" operator="equal">
      <formula>"NotPaid"</formula>
    </cfRule>
    <cfRule type="cellIs" dxfId="3" priority="3783" operator="equal">
      <formula>"NotPaid"</formula>
    </cfRule>
    <cfRule type="cellIs" dxfId="3" priority="3760" operator="equal">
      <formula>"NotPaid"</formula>
    </cfRule>
    <cfRule type="cellIs" dxfId="3" priority="3759" operator="equal">
      <formula>"NotPaid"</formula>
    </cfRule>
    <cfRule type="cellIs" dxfId="3" priority="3758" operator="equal">
      <formula>"NotPaid"</formula>
    </cfRule>
    <cfRule type="cellIs" dxfId="3" priority="3749" operator="equal">
      <formula>"NotPaid"</formula>
    </cfRule>
    <cfRule type="cellIs" dxfId="3" priority="3748" operator="equal">
      <formula>"NotPaid"</formula>
    </cfRule>
    <cfRule type="cellIs" dxfId="3" priority="3747" operator="equal">
      <formula>"NotPaid"</formula>
    </cfRule>
    <cfRule type="cellIs" dxfId="3" priority="3736" operator="equal">
      <formula>"NotPaid"</formula>
    </cfRule>
    <cfRule type="cellIs" dxfId="3" priority="3735" operator="equal">
      <formula>"NotPaid"</formula>
    </cfRule>
    <cfRule type="cellIs" dxfId="3" priority="3734" operator="equal">
      <formula>"NotPaid"</formula>
    </cfRule>
    <cfRule type="cellIs" dxfId="3" priority="3731" operator="equal">
      <formula>"NotPaid"</formula>
    </cfRule>
    <cfRule type="cellIs" dxfId="3" priority="3730" operator="equal">
      <formula>"NotPaid"</formula>
    </cfRule>
    <cfRule type="cellIs" dxfId="3" priority="3729" operator="equal">
      <formula>"NotPaid"</formula>
    </cfRule>
    <cfRule type="cellIs" dxfId="3" priority="3720" operator="equal">
      <formula>"NotPaid"</formula>
    </cfRule>
    <cfRule type="cellIs" dxfId="3" priority="3719" operator="equal">
      <formula>"NotPaid"</formula>
    </cfRule>
    <cfRule type="cellIs" dxfId="3" priority="3718" operator="equal">
      <formula>"NotPaid"</formula>
    </cfRule>
    <cfRule type="cellIs" dxfId="3" priority="3707" operator="equal">
      <formula>"NotPaid"</formula>
    </cfRule>
    <cfRule type="cellIs" dxfId="3" priority="3706" operator="equal">
      <formula>"NotPaid"</formula>
    </cfRule>
    <cfRule type="cellIs" dxfId="3" priority="3705" operator="equal">
      <formula>"NotPaid"</formula>
    </cfRule>
    <cfRule type="cellIs" dxfId="3" priority="3693" operator="equal">
      <formula>"NotPaid"</formula>
    </cfRule>
    <cfRule type="cellIs" dxfId="3" priority="3692" operator="equal">
      <formula>"NotPaid"</formula>
    </cfRule>
    <cfRule type="cellIs" dxfId="3" priority="3691" operator="equal">
      <formula>"NotPaid"</formula>
    </cfRule>
    <cfRule type="cellIs" dxfId="3" priority="3680" operator="equal">
      <formula>"NotPaid"</formula>
    </cfRule>
    <cfRule type="cellIs" dxfId="3" priority="3679" operator="equal">
      <formula>"NotPaid"</formula>
    </cfRule>
    <cfRule type="cellIs" dxfId="3" priority="3678" operator="equal">
      <formula>"NotPaid"</formula>
    </cfRule>
    <cfRule type="cellIs" dxfId="3" priority="3669" operator="equal">
      <formula>"NotPaid"</formula>
    </cfRule>
    <cfRule type="cellIs" dxfId="3" priority="3668" operator="equal">
      <formula>"NotPaid"</formula>
    </cfRule>
    <cfRule type="cellIs" dxfId="3" priority="3667" operator="equal">
      <formula>"NotPaid"</formula>
    </cfRule>
    <cfRule type="cellIs" dxfId="3" priority="3656" operator="equal">
      <formula>"NotPaid"</formula>
    </cfRule>
    <cfRule type="cellIs" dxfId="3" priority="3655" operator="equal">
      <formula>"NotPaid"</formula>
    </cfRule>
    <cfRule type="cellIs" dxfId="3" priority="3654" operator="equal">
      <formula>"NotPaid"</formula>
    </cfRule>
    <cfRule type="cellIs" dxfId="3" priority="3643" operator="equal">
      <formula>"NotPaid"</formula>
    </cfRule>
    <cfRule type="cellIs" dxfId="3" priority="3642" operator="equal">
      <formula>"NotPaid"</formula>
    </cfRule>
    <cfRule type="cellIs" dxfId="3" priority="3641" operator="equal">
      <formula>"NotPaid"</formula>
    </cfRule>
    <cfRule type="cellIs" dxfId="3" priority="3639" operator="equal">
      <formula>"NotPaid"</formula>
    </cfRule>
    <cfRule type="cellIs" dxfId="3" priority="3638" operator="equal">
      <formula>"NotPaid"</formula>
    </cfRule>
    <cfRule type="cellIs" dxfId="3" priority="3637" operator="equal">
      <formula>"NotPaid"</formula>
    </cfRule>
    <cfRule type="cellIs" dxfId="3" priority="3628" operator="equal">
      <formula>"NotPaid"</formula>
    </cfRule>
    <cfRule type="cellIs" dxfId="3" priority="3627" operator="equal">
      <formula>"NotPaid"</formula>
    </cfRule>
    <cfRule type="cellIs" dxfId="3" priority="3626" operator="equal">
      <formula>"NotPaid"</formula>
    </cfRule>
    <cfRule type="cellIs" dxfId="3" priority="3615" operator="equal">
      <formula>"NotPaid"</formula>
    </cfRule>
    <cfRule type="cellIs" dxfId="3" priority="3614" operator="equal">
      <formula>"NotPaid"</formula>
    </cfRule>
    <cfRule type="cellIs" dxfId="3" priority="3613" operator="equal">
      <formula>"NotPaid"</formula>
    </cfRule>
    <cfRule type="cellIs" dxfId="3" priority="3602" operator="equal">
      <formula>"NotPaid"</formula>
    </cfRule>
    <cfRule type="cellIs" dxfId="3" priority="3601" operator="equal">
      <formula>"NotPaid"</formula>
    </cfRule>
    <cfRule type="cellIs" dxfId="3" priority="3600" operator="equal">
      <formula>"NotPaid"</formula>
    </cfRule>
    <cfRule type="cellIs" dxfId="3" priority="3589" operator="equal">
      <formula>"NotPaid"</formula>
    </cfRule>
    <cfRule type="cellIs" dxfId="3" priority="3588" operator="equal">
      <formula>"NotPaid"</formula>
    </cfRule>
    <cfRule type="cellIs" dxfId="3" priority="3587" operator="equal">
      <formula>"NotPaid"</formula>
    </cfRule>
    <cfRule type="cellIs" dxfId="3" priority="3577" operator="equal">
      <formula>"NotPaid"</formula>
    </cfRule>
    <cfRule type="cellIs" dxfId="3" priority="3576" operator="equal">
      <formula>"NotPaid"</formula>
    </cfRule>
    <cfRule type="cellIs" dxfId="3" priority="3575" operator="equal">
      <formula>"NotPaid"</formula>
    </cfRule>
    <cfRule type="cellIs" dxfId="3" priority="3564" operator="equal">
      <formula>"NotPaid"</formula>
    </cfRule>
    <cfRule type="cellIs" dxfId="3" priority="3563" operator="equal">
      <formula>"NotPaid"</formula>
    </cfRule>
    <cfRule type="cellIs" dxfId="3" priority="3562" operator="equal">
      <formula>"NotPaid"</formula>
    </cfRule>
    <cfRule type="cellIs" dxfId="3" priority="3559" operator="equal">
      <formula>"NotPaid"</formula>
    </cfRule>
    <cfRule type="cellIs" dxfId="3" priority="3558" operator="equal">
      <formula>"NotPaid"</formula>
    </cfRule>
    <cfRule type="cellIs" dxfId="3" priority="3557" operator="equal">
      <formula>"NotPaid"</formula>
    </cfRule>
    <cfRule type="cellIs" dxfId="3" priority="3548" operator="equal">
      <formula>"NotPaid"</formula>
    </cfRule>
    <cfRule type="cellIs" dxfId="3" priority="3547" operator="equal">
      <formula>"NotPaid"</formula>
    </cfRule>
    <cfRule type="cellIs" dxfId="3" priority="3546" operator="equal">
      <formula>"NotPaid"</formula>
    </cfRule>
    <cfRule type="cellIs" dxfId="3" priority="3535" operator="equal">
      <formula>"NotPaid"</formula>
    </cfRule>
    <cfRule type="cellIs" dxfId="3" priority="3534" operator="equal">
      <formula>"NotPaid"</formula>
    </cfRule>
    <cfRule type="cellIs" dxfId="3" priority="3533" operator="equal">
      <formula>"NotPaid"</formula>
    </cfRule>
    <cfRule type="cellIs" dxfId="3" priority="3521" operator="equal">
      <formula>"NotPaid"</formula>
    </cfRule>
    <cfRule type="cellIs" dxfId="3" priority="3520" operator="equal">
      <formula>"NotPaid"</formula>
    </cfRule>
    <cfRule type="cellIs" dxfId="3" priority="3519" operator="equal">
      <formula>"NotPaid"</formula>
    </cfRule>
    <cfRule type="cellIs" dxfId="3" priority="3508" operator="equal">
      <formula>"NotPaid"</formula>
    </cfRule>
    <cfRule type="cellIs" dxfId="3" priority="3507" operator="equal">
      <formula>"NotPaid"</formula>
    </cfRule>
    <cfRule type="cellIs" dxfId="3" priority="3506" operator="equal">
      <formula>"NotPaid"</formula>
    </cfRule>
    <cfRule type="cellIs" dxfId="3" priority="3497" operator="equal">
      <formula>"NotPaid"</formula>
    </cfRule>
    <cfRule type="cellIs" dxfId="3" priority="3496" operator="equal">
      <formula>"NotPaid"</formula>
    </cfRule>
    <cfRule type="cellIs" dxfId="3" priority="3495" operator="equal">
      <formula>"NotPaid"</formula>
    </cfRule>
    <cfRule type="cellIs" dxfId="3" priority="3484" operator="equal">
      <formula>"NotPaid"</formula>
    </cfRule>
    <cfRule type="cellIs" dxfId="3" priority="3483" operator="equal">
      <formula>"NotPaid"</formula>
    </cfRule>
    <cfRule type="cellIs" dxfId="3" priority="3482" operator="equal">
      <formula>"NotPaid"</formula>
    </cfRule>
    <cfRule type="cellIs" dxfId="3" priority="3471" operator="equal">
      <formula>"NotPaid"</formula>
    </cfRule>
    <cfRule type="cellIs" dxfId="3" priority="3470" operator="equal">
      <formula>"NotPaid"</formula>
    </cfRule>
    <cfRule type="cellIs" dxfId="3" priority="3469" operator="equal">
      <formula>"NotPaid"</formula>
    </cfRule>
    <cfRule type="cellIs" dxfId="3" priority="3467" operator="equal">
      <formula>"NotPaid"</formula>
    </cfRule>
    <cfRule type="cellIs" dxfId="3" priority="3466" operator="equal">
      <formula>"NotPaid"</formula>
    </cfRule>
    <cfRule type="cellIs" dxfId="3" priority="3465" operator="equal">
      <formula>"NotPaid"</formula>
    </cfRule>
    <cfRule type="cellIs" dxfId="3" priority="3456" operator="equal">
      <formula>"NotPaid"</formula>
    </cfRule>
    <cfRule type="cellIs" dxfId="3" priority="3455" operator="equal">
      <formula>"NotPaid"</formula>
    </cfRule>
    <cfRule type="cellIs" dxfId="3" priority="3454" operator="equal">
      <formula>"NotPaid"</formula>
    </cfRule>
    <cfRule type="cellIs" dxfId="3" priority="3443" operator="equal">
      <formula>"NotPaid"</formula>
    </cfRule>
    <cfRule type="cellIs" dxfId="3" priority="3442" operator="equal">
      <formula>"NotPaid"</formula>
    </cfRule>
    <cfRule type="cellIs" dxfId="3" priority="3441" operator="equal">
      <formula>"NotPaid"</formula>
    </cfRule>
    <cfRule type="cellIs" dxfId="3" priority="3430" operator="equal">
      <formula>"NotPaid"</formula>
    </cfRule>
    <cfRule type="cellIs" dxfId="3" priority="3429" operator="equal">
      <formula>"NotPaid"</formula>
    </cfRule>
    <cfRule type="cellIs" dxfId="3" priority="3428" operator="equal">
      <formula>"NotPaid"</formula>
    </cfRule>
    <cfRule type="cellIs" dxfId="3" priority="3417" operator="equal">
      <formula>"NotPaid"</formula>
    </cfRule>
    <cfRule type="cellIs" dxfId="3" priority="3416" operator="equal">
      <formula>"NotPaid"</formula>
    </cfRule>
    <cfRule type="cellIs" dxfId="3" priority="3415" operator="equal">
      <formula>"NotPaid"</formula>
    </cfRule>
    <cfRule type="cellIs" dxfId="3" priority="3404" operator="equal">
      <formula>"NotPaid"</formula>
    </cfRule>
    <cfRule type="cellIs" dxfId="3" priority="3403" operator="equal">
      <formula>"NotPaid"</formula>
    </cfRule>
    <cfRule type="cellIs" dxfId="3" priority="3402" operator="equal">
      <formula>"NotPaid"</formula>
    </cfRule>
    <cfRule type="cellIs" dxfId="3" priority="3391" operator="equal">
      <formula>"NotPaid"</formula>
    </cfRule>
    <cfRule type="cellIs" dxfId="3" priority="3390" operator="equal">
      <formula>"NotPaid"</formula>
    </cfRule>
    <cfRule type="cellIs" dxfId="3" priority="3389" operator="equal">
      <formula>"NotPaid"</formula>
    </cfRule>
    <cfRule type="cellIs" dxfId="3" priority="3379" operator="equal">
      <formula>"NotPaid"</formula>
    </cfRule>
    <cfRule type="cellIs" dxfId="3" priority="3378" operator="equal">
      <formula>"NotPaid"</formula>
    </cfRule>
    <cfRule type="cellIs" dxfId="3" priority="3377" operator="equal">
      <formula>"NotPaid"</formula>
    </cfRule>
    <cfRule type="cellIs" dxfId="3" priority="3366" operator="equal">
      <formula>"NotPaid"</formula>
    </cfRule>
    <cfRule type="cellIs" dxfId="3" priority="3365" operator="equal">
      <formula>"NotPaid"</formula>
    </cfRule>
    <cfRule type="cellIs" dxfId="3" priority="3364" operator="equal">
      <formula>"NotPaid"</formula>
    </cfRule>
    <cfRule type="cellIs" dxfId="3" priority="3353" operator="equal">
      <formula>"NotPaid"</formula>
    </cfRule>
    <cfRule type="cellIs" dxfId="3" priority="3352" operator="equal">
      <formula>"NotPaid"</formula>
    </cfRule>
    <cfRule type="cellIs" dxfId="3" priority="3351" operator="equal">
      <formula>"NotPaid"</formula>
    </cfRule>
    <cfRule type="cellIs" dxfId="3" priority="3349" operator="equal">
      <formula>"NotPaid"</formula>
    </cfRule>
    <cfRule type="cellIs" dxfId="3" priority="3348" operator="equal">
      <formula>"NotPaid"</formula>
    </cfRule>
    <cfRule type="cellIs" dxfId="3" priority="3347" operator="equal">
      <formula>"NotPaid"</formula>
    </cfRule>
    <cfRule type="cellIs" dxfId="3" priority="3338" operator="equal">
      <formula>"NotPaid"</formula>
    </cfRule>
    <cfRule type="cellIs" dxfId="3" priority="3337" operator="equal">
      <formula>"NotPaid"</formula>
    </cfRule>
    <cfRule type="cellIs" dxfId="3" priority="3336" operator="equal">
      <formula>"NotPaid"</formula>
    </cfRule>
    <cfRule type="cellIs" dxfId="3" priority="3325" operator="equal">
      <formula>"NotPaid"</formula>
    </cfRule>
    <cfRule type="cellIs" dxfId="3" priority="3324" operator="equal">
      <formula>"NotPaid"</formula>
    </cfRule>
    <cfRule type="cellIs" dxfId="3" priority="3323" operator="equal">
      <formula>"NotPaid"</formula>
    </cfRule>
    <cfRule type="cellIs" dxfId="3" priority="3320" operator="equal">
      <formula>"NotPaid"</formula>
    </cfRule>
    <cfRule type="cellIs" dxfId="3" priority="3319" operator="equal">
      <formula>"NotPaid"</formula>
    </cfRule>
    <cfRule type="cellIs" dxfId="3" priority="3318" operator="equal">
      <formula>"NotPaid"</formula>
    </cfRule>
    <cfRule type="cellIs" dxfId="3" priority="3309" operator="equal">
      <formula>"NotPaid"</formula>
    </cfRule>
    <cfRule type="cellIs" dxfId="3" priority="3308" operator="equal">
      <formula>"NotPaid"</formula>
    </cfRule>
    <cfRule type="cellIs" dxfId="3" priority="3307" operator="equal">
      <formula>"NotPaid"</formula>
    </cfRule>
    <cfRule type="cellIs" dxfId="3" priority="3296" operator="equal">
      <formula>"NotPaid"</formula>
    </cfRule>
    <cfRule type="cellIs" dxfId="3" priority="3295" operator="equal">
      <formula>"NotPaid"</formula>
    </cfRule>
    <cfRule type="cellIs" dxfId="3" priority="3294" operator="equal">
      <formula>"NotPaid"</formula>
    </cfRule>
    <cfRule type="cellIs" dxfId="3" priority="3282" operator="equal">
      <formula>"NotPaid"</formula>
    </cfRule>
    <cfRule type="cellIs" dxfId="3" priority="3281" operator="equal">
      <formula>"NotPaid"</formula>
    </cfRule>
    <cfRule type="cellIs" dxfId="3" priority="3280" operator="equal">
      <formula>"NotPaid"</formula>
    </cfRule>
    <cfRule type="cellIs" dxfId="3" priority="3269" operator="equal">
      <formula>"NotPaid"</formula>
    </cfRule>
    <cfRule type="cellIs" dxfId="3" priority="3268" operator="equal">
      <formula>"NotPaid"</formula>
    </cfRule>
    <cfRule type="cellIs" dxfId="3" priority="3267" operator="equal">
      <formula>"NotPaid"</formula>
    </cfRule>
  </conditionalFormatting>
  <conditionalFormatting sqref="E37">
    <cfRule type="cellIs" dxfId="3" priority="3872" operator="equal">
      <formula>"NotPaid"</formula>
    </cfRule>
    <cfRule type="cellIs" dxfId="3" priority="3871" operator="equal">
      <formula>"NotPaid"</formula>
    </cfRule>
    <cfRule type="cellIs" dxfId="3" priority="3870" operator="equal">
      <formula>"NotPaid"</formula>
    </cfRule>
    <cfRule type="cellIs" dxfId="3" priority="3859" operator="equal">
      <formula>"NotPaid"</formula>
    </cfRule>
    <cfRule type="cellIs" dxfId="3" priority="3858" operator="equal">
      <formula>"NotPaid"</formula>
    </cfRule>
    <cfRule type="cellIs" dxfId="3" priority="3857" operator="equal">
      <formula>"NotPaid"</formula>
    </cfRule>
    <cfRule type="cellIs" dxfId="3" priority="3847" operator="equal">
      <formula>"NotPaid"</formula>
    </cfRule>
    <cfRule type="cellIs" dxfId="3" priority="3846" operator="equal">
      <formula>"NotPaid"</formula>
    </cfRule>
    <cfRule type="cellIs" dxfId="3" priority="3845" operator="equal">
      <formula>"NotPaid"</formula>
    </cfRule>
    <cfRule type="cellIs" dxfId="3" priority="3831" operator="equal">
      <formula>"NotPaid"</formula>
    </cfRule>
    <cfRule type="cellIs" dxfId="3" priority="3830" operator="equal">
      <formula>"NotPaid"</formula>
    </cfRule>
    <cfRule type="cellIs" dxfId="3" priority="3829" operator="equal">
      <formula>"NotPaid"</formula>
    </cfRule>
    <cfRule type="cellIs" dxfId="3" priority="3818" operator="equal">
      <formula>"NotPaid"</formula>
    </cfRule>
    <cfRule type="cellIs" dxfId="3" priority="3817" operator="equal">
      <formula>"NotPaid"</formula>
    </cfRule>
    <cfRule type="cellIs" dxfId="3" priority="3816" operator="equal">
      <formula>"NotPaid"</formula>
    </cfRule>
    <cfRule type="cellIs" dxfId="3" priority="3805" operator="equal">
      <formula>"NotPaid"</formula>
    </cfRule>
    <cfRule type="cellIs" dxfId="3" priority="3804" operator="equal">
      <formula>"NotPaid"</formula>
    </cfRule>
    <cfRule type="cellIs" dxfId="3" priority="3803" operator="equal">
      <formula>"NotPaid"</formula>
    </cfRule>
    <cfRule type="cellIs" dxfId="3" priority="3793" operator="equal">
      <formula>"NotPaid"</formula>
    </cfRule>
    <cfRule type="cellIs" dxfId="3" priority="3792" operator="equal">
      <formula>"NotPaid"</formula>
    </cfRule>
    <cfRule type="cellIs" dxfId="3" priority="3791" operator="equal">
      <formula>"NotPaid"</formula>
    </cfRule>
    <cfRule type="cellIs" dxfId="3" priority="3768" operator="equal">
      <formula>"NotPaid"</formula>
    </cfRule>
    <cfRule type="cellIs" dxfId="3" priority="3767" operator="equal">
      <formula>"NotPaid"</formula>
    </cfRule>
    <cfRule type="cellIs" dxfId="3" priority="3766" operator="equal">
      <formula>"NotPaid"</formula>
    </cfRule>
    <cfRule type="cellIs" dxfId="3" priority="3756" operator="equal">
      <formula>"NotPaid"</formula>
    </cfRule>
    <cfRule type="cellIs" dxfId="3" priority="3755" operator="equal">
      <formula>"NotPaid"</formula>
    </cfRule>
    <cfRule type="cellIs" dxfId="3" priority="3754" operator="equal">
      <formula>"NotPaid"</formula>
    </cfRule>
    <cfRule type="cellIs" dxfId="3" priority="3744" operator="equal">
      <formula>"NotPaid"</formula>
    </cfRule>
    <cfRule type="cellIs" dxfId="3" priority="3743" operator="equal">
      <formula>"NotPaid"</formula>
    </cfRule>
    <cfRule type="cellIs" dxfId="3" priority="3742" operator="equal">
      <formula>"NotPaid"</formula>
    </cfRule>
    <cfRule type="cellIs" dxfId="3" priority="3727" operator="equal">
      <formula>"NotPaid"</formula>
    </cfRule>
    <cfRule type="cellIs" dxfId="3" priority="3726" operator="equal">
      <formula>"NotPaid"</formula>
    </cfRule>
    <cfRule type="cellIs" dxfId="3" priority="3725" operator="equal">
      <formula>"NotPaid"</formula>
    </cfRule>
    <cfRule type="cellIs" dxfId="3" priority="3714" operator="equal">
      <formula>"NotPaid"</formula>
    </cfRule>
    <cfRule type="cellIs" dxfId="3" priority="3713" operator="equal">
      <formula>"NotPaid"</formula>
    </cfRule>
    <cfRule type="cellIs" dxfId="3" priority="3712" operator="equal">
      <formula>"NotPaid"</formula>
    </cfRule>
    <cfRule type="cellIs" dxfId="3" priority="3701" operator="equal">
      <formula>"NotPaid"</formula>
    </cfRule>
    <cfRule type="cellIs" dxfId="3" priority="3700" operator="equal">
      <formula>"NotPaid"</formula>
    </cfRule>
    <cfRule type="cellIs" dxfId="3" priority="3699" operator="equal">
      <formula>"NotPaid"</formula>
    </cfRule>
    <cfRule type="cellIs" dxfId="3" priority="3688" operator="equal">
      <formula>"NotPaid"</formula>
    </cfRule>
    <cfRule type="cellIs" dxfId="3" priority="3687" operator="equal">
      <formula>"NotPaid"</formula>
    </cfRule>
    <cfRule type="cellIs" dxfId="3" priority="3686" operator="equal">
      <formula>"NotPaid"</formula>
    </cfRule>
    <cfRule type="cellIs" dxfId="3" priority="3676" operator="equal">
      <formula>"NotPaid"</formula>
    </cfRule>
    <cfRule type="cellIs" dxfId="3" priority="3675" operator="equal">
      <formula>"NotPaid"</formula>
    </cfRule>
    <cfRule type="cellIs" dxfId="3" priority="3674" operator="equal">
      <formula>"NotPaid"</formula>
    </cfRule>
    <cfRule type="cellIs" dxfId="3" priority="3663" operator="equal">
      <formula>"NotPaid"</formula>
    </cfRule>
    <cfRule type="cellIs" dxfId="3" priority="3662" operator="equal">
      <formula>"NotPaid"</formula>
    </cfRule>
    <cfRule type="cellIs" dxfId="3" priority="3661" operator="equal">
      <formula>"NotPaid"</formula>
    </cfRule>
    <cfRule type="cellIs" dxfId="3" priority="3651" operator="equal">
      <formula>"NotPaid"</formula>
    </cfRule>
    <cfRule type="cellIs" dxfId="3" priority="3650" operator="equal">
      <formula>"NotPaid"</formula>
    </cfRule>
    <cfRule type="cellIs" dxfId="3" priority="3649" operator="equal">
      <formula>"NotPaid"</formula>
    </cfRule>
    <cfRule type="cellIs" dxfId="3" priority="3635" operator="equal">
      <formula>"NotPaid"</formula>
    </cfRule>
    <cfRule type="cellIs" dxfId="3" priority="3634" operator="equal">
      <formula>"NotPaid"</formula>
    </cfRule>
    <cfRule type="cellIs" dxfId="3" priority="3633" operator="equal">
      <formula>"NotPaid"</formula>
    </cfRule>
    <cfRule type="cellIs" dxfId="3" priority="3622" operator="equal">
      <formula>"NotPaid"</formula>
    </cfRule>
    <cfRule type="cellIs" dxfId="3" priority="3621" operator="equal">
      <formula>"NotPaid"</formula>
    </cfRule>
    <cfRule type="cellIs" dxfId="3" priority="3620" operator="equal">
      <formula>"NotPaid"</formula>
    </cfRule>
    <cfRule type="cellIs" dxfId="3" priority="3609" operator="equal">
      <formula>"NotPaid"</formula>
    </cfRule>
    <cfRule type="cellIs" dxfId="3" priority="3608" operator="equal">
      <formula>"NotPaid"</formula>
    </cfRule>
    <cfRule type="cellIs" dxfId="3" priority="3607" operator="equal">
      <formula>"NotPaid"</formula>
    </cfRule>
    <cfRule type="cellIs" dxfId="3" priority="3597" operator="equal">
      <formula>"NotPaid"</formula>
    </cfRule>
    <cfRule type="cellIs" dxfId="3" priority="3596" operator="equal">
      <formula>"NotPaid"</formula>
    </cfRule>
    <cfRule type="cellIs" dxfId="3" priority="3595" operator="equal">
      <formula>"NotPaid"</formula>
    </cfRule>
    <cfRule type="cellIs" dxfId="3" priority="3584" operator="equal">
      <formula>"NotPaid"</formula>
    </cfRule>
    <cfRule type="cellIs" dxfId="3" priority="3583" operator="equal">
      <formula>"NotPaid"</formula>
    </cfRule>
    <cfRule type="cellIs" dxfId="3" priority="3582" operator="equal">
      <formula>"NotPaid"</formula>
    </cfRule>
    <cfRule type="cellIs" dxfId="3" priority="3572" operator="equal">
      <formula>"NotPaid"</formula>
    </cfRule>
    <cfRule type="cellIs" dxfId="3" priority="3571" operator="equal">
      <formula>"NotPaid"</formula>
    </cfRule>
    <cfRule type="cellIs" dxfId="3" priority="3570" operator="equal">
      <formula>"NotPaid"</formula>
    </cfRule>
    <cfRule type="cellIs" dxfId="3" priority="3555" operator="equal">
      <formula>"NotPaid"</formula>
    </cfRule>
    <cfRule type="cellIs" dxfId="3" priority="3554" operator="equal">
      <formula>"NotPaid"</formula>
    </cfRule>
    <cfRule type="cellIs" dxfId="3" priority="3553" operator="equal">
      <formula>"NotPaid"</formula>
    </cfRule>
    <cfRule type="cellIs" dxfId="3" priority="3542" operator="equal">
      <formula>"NotPaid"</formula>
    </cfRule>
    <cfRule type="cellIs" dxfId="3" priority="3541" operator="equal">
      <formula>"NotPaid"</formula>
    </cfRule>
    <cfRule type="cellIs" dxfId="3" priority="3540" operator="equal">
      <formula>"NotPaid"</formula>
    </cfRule>
    <cfRule type="cellIs" dxfId="3" priority="3529" operator="equal">
      <formula>"NotPaid"</formula>
    </cfRule>
    <cfRule type="cellIs" dxfId="3" priority="3528" operator="equal">
      <formula>"NotPaid"</formula>
    </cfRule>
    <cfRule type="cellIs" dxfId="3" priority="3527" operator="equal">
      <formula>"NotPaid"</formula>
    </cfRule>
    <cfRule type="cellIs" dxfId="3" priority="3516" operator="equal">
      <formula>"NotPaid"</formula>
    </cfRule>
    <cfRule type="cellIs" dxfId="3" priority="3515" operator="equal">
      <formula>"NotPaid"</formula>
    </cfRule>
    <cfRule type="cellIs" dxfId="3" priority="3514" operator="equal">
      <formula>"NotPaid"</formula>
    </cfRule>
    <cfRule type="cellIs" dxfId="3" priority="3504" operator="equal">
      <formula>"NotPaid"</formula>
    </cfRule>
    <cfRule type="cellIs" dxfId="3" priority="3503" operator="equal">
      <formula>"NotPaid"</formula>
    </cfRule>
    <cfRule type="cellIs" dxfId="3" priority="3502" operator="equal">
      <formula>"NotPaid"</formula>
    </cfRule>
    <cfRule type="cellIs" dxfId="3" priority="3491" operator="equal">
      <formula>"NotPaid"</formula>
    </cfRule>
    <cfRule type="cellIs" dxfId="3" priority="3490" operator="equal">
      <formula>"NotPaid"</formula>
    </cfRule>
    <cfRule type="cellIs" dxfId="3" priority="3489" operator="equal">
      <formula>"NotPaid"</formula>
    </cfRule>
    <cfRule type="cellIs" dxfId="3" priority="3479" operator="equal">
      <formula>"NotPaid"</formula>
    </cfRule>
    <cfRule type="cellIs" dxfId="3" priority="3478" operator="equal">
      <formula>"NotPaid"</formula>
    </cfRule>
    <cfRule type="cellIs" dxfId="3" priority="3477" operator="equal">
      <formula>"NotPaid"</formula>
    </cfRule>
    <cfRule type="cellIs" dxfId="3" priority="3463" operator="equal">
      <formula>"NotPaid"</formula>
    </cfRule>
    <cfRule type="cellIs" dxfId="3" priority="3462" operator="equal">
      <formula>"NotPaid"</formula>
    </cfRule>
    <cfRule type="cellIs" dxfId="3" priority="3461" operator="equal">
      <formula>"NotPaid"</formula>
    </cfRule>
    <cfRule type="cellIs" dxfId="3" priority="3450" operator="equal">
      <formula>"NotPaid"</formula>
    </cfRule>
    <cfRule type="cellIs" dxfId="3" priority="3449" operator="equal">
      <formula>"NotPaid"</formula>
    </cfRule>
    <cfRule type="cellIs" dxfId="3" priority="3448" operator="equal">
      <formula>"NotPaid"</formula>
    </cfRule>
    <cfRule type="cellIs" dxfId="3" priority="3437" operator="equal">
      <formula>"NotPaid"</formula>
    </cfRule>
    <cfRule type="cellIs" dxfId="3" priority="3436" operator="equal">
      <formula>"NotPaid"</formula>
    </cfRule>
    <cfRule type="cellIs" dxfId="3" priority="3435" operator="equal">
      <formula>"NotPaid"</formula>
    </cfRule>
    <cfRule type="cellIs" dxfId="3" priority="3425" operator="equal">
      <formula>"NotPaid"</formula>
    </cfRule>
    <cfRule type="cellIs" dxfId="3" priority="3424" operator="equal">
      <formula>"NotPaid"</formula>
    </cfRule>
    <cfRule type="cellIs" dxfId="3" priority="3423" operator="equal">
      <formula>"NotPaid"</formula>
    </cfRule>
    <cfRule type="cellIs" dxfId="3" priority="3412" operator="equal">
      <formula>"NotPaid"</formula>
    </cfRule>
    <cfRule type="cellIs" dxfId="3" priority="3411" operator="equal">
      <formula>"NotPaid"</formula>
    </cfRule>
    <cfRule type="cellIs" dxfId="3" priority="3410" operator="equal">
      <formula>"NotPaid"</formula>
    </cfRule>
    <cfRule type="cellIs" dxfId="3" priority="3399" operator="equal">
      <formula>"NotPaid"</formula>
    </cfRule>
    <cfRule type="cellIs" dxfId="3" priority="3398" operator="equal">
      <formula>"NotPaid"</formula>
    </cfRule>
    <cfRule type="cellIs" dxfId="3" priority="3397" operator="equal">
      <formula>"NotPaid"</formula>
    </cfRule>
    <cfRule type="cellIs" dxfId="3" priority="3386" operator="equal">
      <formula>"NotPaid"</formula>
    </cfRule>
    <cfRule type="cellIs" dxfId="3" priority="3385" operator="equal">
      <formula>"NotPaid"</formula>
    </cfRule>
    <cfRule type="cellIs" dxfId="3" priority="3384" operator="equal">
      <formula>"NotPaid"</formula>
    </cfRule>
    <cfRule type="cellIs" dxfId="3" priority="3373" operator="equal">
      <formula>"NotPaid"</formula>
    </cfRule>
    <cfRule type="cellIs" dxfId="3" priority="3372" operator="equal">
      <formula>"NotPaid"</formula>
    </cfRule>
    <cfRule type="cellIs" dxfId="3" priority="3371" operator="equal">
      <formula>"NotPaid"</formula>
    </cfRule>
    <cfRule type="cellIs" dxfId="3" priority="3361" operator="equal">
      <formula>"NotPaid"</formula>
    </cfRule>
    <cfRule type="cellIs" dxfId="3" priority="3360" operator="equal">
      <formula>"NotPaid"</formula>
    </cfRule>
    <cfRule type="cellIs" dxfId="3" priority="3359" operator="equal">
      <formula>"NotPaid"</formula>
    </cfRule>
    <cfRule type="cellIs" dxfId="3" priority="3345" operator="equal">
      <formula>"NotPaid"</formula>
    </cfRule>
    <cfRule type="cellIs" dxfId="3" priority="3344" operator="equal">
      <formula>"NotPaid"</formula>
    </cfRule>
    <cfRule type="cellIs" dxfId="3" priority="3343" operator="equal">
      <formula>"NotPaid"</formula>
    </cfRule>
    <cfRule type="cellIs" dxfId="3" priority="3333" operator="equal">
      <formula>"NotPaid"</formula>
    </cfRule>
    <cfRule type="cellIs" dxfId="3" priority="3332" operator="equal">
      <formula>"NotPaid"</formula>
    </cfRule>
    <cfRule type="cellIs" dxfId="3" priority="3331" operator="equal">
      <formula>"NotPaid"</formula>
    </cfRule>
    <cfRule type="cellIs" dxfId="3" priority="3316" operator="equal">
      <formula>"NotPaid"</formula>
    </cfRule>
    <cfRule type="cellIs" dxfId="3" priority="3315" operator="equal">
      <formula>"NotPaid"</formula>
    </cfRule>
    <cfRule type="cellIs" dxfId="3" priority="3314" operator="equal">
      <formula>"NotPaid"</formula>
    </cfRule>
    <cfRule type="cellIs" dxfId="3" priority="3303" operator="equal">
      <formula>"NotPaid"</formula>
    </cfRule>
    <cfRule type="cellIs" dxfId="3" priority="3302" operator="equal">
      <formula>"NotPaid"</formula>
    </cfRule>
    <cfRule type="cellIs" dxfId="3" priority="3301" operator="equal">
      <formula>"NotPaid"</formula>
    </cfRule>
    <cfRule type="cellIs" dxfId="3" priority="3290" operator="equal">
      <formula>"NotPaid"</formula>
    </cfRule>
    <cfRule type="cellIs" dxfId="3" priority="3289" operator="equal">
      <formula>"NotPaid"</formula>
    </cfRule>
    <cfRule type="cellIs" dxfId="3" priority="3288" operator="equal">
      <formula>"NotPaid"</formula>
    </cfRule>
    <cfRule type="cellIs" dxfId="3" priority="3277" operator="equal">
      <formula>"NotPaid"</formula>
    </cfRule>
    <cfRule type="cellIs" dxfId="3" priority="3276" operator="equal">
      <formula>"NotPaid"</formula>
    </cfRule>
    <cfRule type="cellIs" dxfId="3" priority="3275" operator="equal">
      <formula>"NotPaid"</formula>
    </cfRule>
  </conditionalFormatting>
  <conditionalFormatting sqref="F37">
    <cfRule type="cellIs" dxfId="3" priority="3868" operator="equal">
      <formula>"NotPaid"</formula>
    </cfRule>
    <cfRule type="cellIs" dxfId="3" priority="3867" operator="equal">
      <formula>"NotPaid"</formula>
    </cfRule>
    <cfRule type="cellIs" dxfId="3" priority="3866" operator="equal">
      <formula>"NotPaid"</formula>
    </cfRule>
    <cfRule type="cellIs" dxfId="3" priority="3855" operator="equal">
      <formula>"NotPaid"</formula>
    </cfRule>
    <cfRule type="cellIs" dxfId="3" priority="3854" operator="equal">
      <formula>"NotPaid"</formula>
    </cfRule>
    <cfRule type="cellIs" dxfId="3" priority="3853" operator="equal">
      <formula>"NotPaid"</formula>
    </cfRule>
    <cfRule type="cellIs" dxfId="3" priority="3843" operator="equal">
      <formula>"NotPaid"</formula>
    </cfRule>
    <cfRule type="cellIs" dxfId="3" priority="3842" operator="equal">
      <formula>"NotPaid"</formula>
    </cfRule>
    <cfRule type="cellIs" dxfId="3" priority="3841" operator="equal">
      <formula>"NotPaid"</formula>
    </cfRule>
    <cfRule type="cellIs" dxfId="3" priority="3827" operator="equal">
      <formula>"NotPaid"</formula>
    </cfRule>
    <cfRule type="cellIs" dxfId="3" priority="3826" operator="equal">
      <formula>"NotPaid"</formula>
    </cfRule>
    <cfRule type="cellIs" dxfId="3" priority="3825" operator="equal">
      <formula>"NotPaid"</formula>
    </cfRule>
    <cfRule type="cellIs" dxfId="3" priority="3814" operator="equal">
      <formula>"NotPaid"</formula>
    </cfRule>
    <cfRule type="cellIs" dxfId="3" priority="3813" operator="equal">
      <formula>"NotPaid"</formula>
    </cfRule>
    <cfRule type="cellIs" dxfId="3" priority="3812" operator="equal">
      <formula>"NotPaid"</formula>
    </cfRule>
    <cfRule type="cellIs" dxfId="3" priority="3801" operator="equal">
      <formula>"NotPaid"</formula>
    </cfRule>
    <cfRule type="cellIs" dxfId="3" priority="3800" operator="equal">
      <formula>"NotPaid"</formula>
    </cfRule>
    <cfRule type="cellIs" dxfId="3" priority="3799" operator="equal">
      <formula>"NotPaid"</formula>
    </cfRule>
    <cfRule type="cellIs" dxfId="3" priority="3789" operator="equal">
      <formula>"NotPaid"</formula>
    </cfRule>
    <cfRule type="cellIs" dxfId="3" priority="3788" operator="equal">
      <formula>"NotPaid"</formula>
    </cfRule>
    <cfRule type="cellIs" dxfId="3" priority="3787" operator="equal">
      <formula>"NotPaid"</formula>
    </cfRule>
    <cfRule type="cellIs" dxfId="3" priority="3764" operator="equal">
      <formula>"NotPaid"</formula>
    </cfRule>
    <cfRule type="cellIs" dxfId="3" priority="3763" operator="equal">
      <formula>"NotPaid"</formula>
    </cfRule>
    <cfRule type="cellIs" dxfId="3" priority="3762" operator="equal">
      <formula>"NotPaid"</formula>
    </cfRule>
    <cfRule type="cellIs" dxfId="3" priority="3752" operator="equal">
      <formula>"NotPaid"</formula>
    </cfRule>
    <cfRule type="cellIs" dxfId="3" priority="3751" operator="equal">
      <formula>"NotPaid"</formula>
    </cfRule>
    <cfRule type="cellIs" dxfId="3" priority="3750" operator="equal">
      <formula>"NotPaid"</formula>
    </cfRule>
    <cfRule type="cellIs" dxfId="3" priority="3740" operator="equal">
      <formula>"NotPaid"</formula>
    </cfRule>
    <cfRule type="cellIs" dxfId="3" priority="3739" operator="equal">
      <formula>"NotPaid"</formula>
    </cfRule>
    <cfRule type="cellIs" dxfId="3" priority="3738" operator="equal">
      <formula>"NotPaid"</formula>
    </cfRule>
    <cfRule type="cellIs" dxfId="3" priority="3723" operator="equal">
      <formula>"NotPaid"</formula>
    </cfRule>
    <cfRule type="cellIs" dxfId="3" priority="3722" operator="equal">
      <formula>"NotPaid"</formula>
    </cfRule>
    <cfRule type="cellIs" dxfId="3" priority="3721" operator="equal">
      <formula>"NotPaid"</formula>
    </cfRule>
    <cfRule type="cellIs" dxfId="3" priority="3710" operator="equal">
      <formula>"NotPaid"</formula>
    </cfRule>
    <cfRule type="cellIs" dxfId="3" priority="3709" operator="equal">
      <formula>"NotPaid"</formula>
    </cfRule>
    <cfRule type="cellIs" dxfId="3" priority="3708" operator="equal">
      <formula>"NotPaid"</formula>
    </cfRule>
    <cfRule type="cellIs" dxfId="3" priority="3697" operator="equal">
      <formula>"NotPaid"</formula>
    </cfRule>
    <cfRule type="cellIs" dxfId="3" priority="3696" operator="equal">
      <formula>"NotPaid"</formula>
    </cfRule>
    <cfRule type="cellIs" dxfId="3" priority="3695" operator="equal">
      <formula>"NotPaid"</formula>
    </cfRule>
    <cfRule type="cellIs" dxfId="3" priority="3684" operator="equal">
      <formula>"NotPaid"</formula>
    </cfRule>
    <cfRule type="cellIs" dxfId="3" priority="3683" operator="equal">
      <formula>"NotPaid"</formula>
    </cfRule>
    <cfRule type="cellIs" dxfId="3" priority="3682" operator="equal">
      <formula>"NotPaid"</formula>
    </cfRule>
    <cfRule type="cellIs" dxfId="3" priority="3672" operator="equal">
      <formula>"NotPaid"</formula>
    </cfRule>
    <cfRule type="cellIs" dxfId="3" priority="3671" operator="equal">
      <formula>"NotPaid"</formula>
    </cfRule>
    <cfRule type="cellIs" dxfId="3" priority="3670" operator="equal">
      <formula>"NotPaid"</formula>
    </cfRule>
    <cfRule type="cellIs" dxfId="3" priority="3659" operator="equal">
      <formula>"NotPaid"</formula>
    </cfRule>
    <cfRule type="cellIs" dxfId="3" priority="3658" operator="equal">
      <formula>"NotPaid"</formula>
    </cfRule>
    <cfRule type="cellIs" dxfId="3" priority="3657" operator="equal">
      <formula>"NotPaid"</formula>
    </cfRule>
    <cfRule type="cellIs" dxfId="3" priority="3647" operator="equal">
      <formula>"NotPaid"</formula>
    </cfRule>
    <cfRule type="cellIs" dxfId="3" priority="3646" operator="equal">
      <formula>"NotPaid"</formula>
    </cfRule>
    <cfRule type="cellIs" dxfId="3" priority="3645" operator="equal">
      <formula>"NotPaid"</formula>
    </cfRule>
    <cfRule type="cellIs" dxfId="3" priority="3631" operator="equal">
      <formula>"NotPaid"</formula>
    </cfRule>
    <cfRule type="cellIs" dxfId="3" priority="3630" operator="equal">
      <formula>"NotPaid"</formula>
    </cfRule>
    <cfRule type="cellIs" dxfId="3" priority="3629" operator="equal">
      <formula>"NotPaid"</formula>
    </cfRule>
    <cfRule type="cellIs" dxfId="3" priority="3618" operator="equal">
      <formula>"NotPaid"</formula>
    </cfRule>
    <cfRule type="cellIs" dxfId="3" priority="3617" operator="equal">
      <formula>"NotPaid"</formula>
    </cfRule>
    <cfRule type="cellIs" dxfId="3" priority="3616" operator="equal">
      <formula>"NotPaid"</formula>
    </cfRule>
    <cfRule type="cellIs" dxfId="3" priority="3605" operator="equal">
      <formula>"NotPaid"</formula>
    </cfRule>
    <cfRule type="cellIs" dxfId="3" priority="3604" operator="equal">
      <formula>"NotPaid"</formula>
    </cfRule>
    <cfRule type="cellIs" dxfId="3" priority="3603" operator="equal">
      <formula>"NotPaid"</formula>
    </cfRule>
    <cfRule type="cellIs" dxfId="3" priority="3593" operator="equal">
      <formula>"NotPaid"</formula>
    </cfRule>
    <cfRule type="cellIs" dxfId="3" priority="3592" operator="equal">
      <formula>"NotPaid"</formula>
    </cfRule>
    <cfRule type="cellIs" dxfId="3" priority="3591" operator="equal">
      <formula>"NotPaid"</formula>
    </cfRule>
    <cfRule type="cellIs" dxfId="3" priority="3580" operator="equal">
      <formula>"NotPaid"</formula>
    </cfRule>
    <cfRule type="cellIs" dxfId="3" priority="3579" operator="equal">
      <formula>"NotPaid"</formula>
    </cfRule>
    <cfRule type="cellIs" dxfId="3" priority="3578" operator="equal">
      <formula>"NotPaid"</formula>
    </cfRule>
    <cfRule type="cellIs" dxfId="3" priority="3568" operator="equal">
      <formula>"NotPaid"</formula>
    </cfRule>
    <cfRule type="cellIs" dxfId="3" priority="3567" operator="equal">
      <formula>"NotPaid"</formula>
    </cfRule>
    <cfRule type="cellIs" dxfId="3" priority="3566" operator="equal">
      <formula>"NotPaid"</formula>
    </cfRule>
    <cfRule type="cellIs" dxfId="3" priority="3551" operator="equal">
      <formula>"NotPaid"</formula>
    </cfRule>
    <cfRule type="cellIs" dxfId="3" priority="3550" operator="equal">
      <formula>"NotPaid"</formula>
    </cfRule>
    <cfRule type="cellIs" dxfId="3" priority="3549" operator="equal">
      <formula>"NotPaid"</formula>
    </cfRule>
    <cfRule type="cellIs" dxfId="3" priority="3538" operator="equal">
      <formula>"NotPaid"</formula>
    </cfRule>
    <cfRule type="cellIs" dxfId="3" priority="3537" operator="equal">
      <formula>"NotPaid"</formula>
    </cfRule>
    <cfRule type="cellIs" dxfId="3" priority="3536" operator="equal">
      <formula>"NotPaid"</formula>
    </cfRule>
    <cfRule type="cellIs" dxfId="3" priority="3525" operator="equal">
      <formula>"NotPaid"</formula>
    </cfRule>
    <cfRule type="cellIs" dxfId="3" priority="3524" operator="equal">
      <formula>"NotPaid"</formula>
    </cfRule>
    <cfRule type="cellIs" dxfId="3" priority="3523" operator="equal">
      <formula>"NotPaid"</formula>
    </cfRule>
    <cfRule type="cellIs" dxfId="3" priority="3512" operator="equal">
      <formula>"NotPaid"</formula>
    </cfRule>
    <cfRule type="cellIs" dxfId="3" priority="3511" operator="equal">
      <formula>"NotPaid"</formula>
    </cfRule>
    <cfRule type="cellIs" dxfId="3" priority="3510" operator="equal">
      <formula>"NotPaid"</formula>
    </cfRule>
    <cfRule type="cellIs" dxfId="3" priority="3500" operator="equal">
      <formula>"NotPaid"</formula>
    </cfRule>
    <cfRule type="cellIs" dxfId="3" priority="3499" operator="equal">
      <formula>"NotPaid"</formula>
    </cfRule>
    <cfRule type="cellIs" dxfId="3" priority="3498" operator="equal">
      <formula>"NotPaid"</formula>
    </cfRule>
    <cfRule type="cellIs" dxfId="3" priority="3487" operator="equal">
      <formula>"NotPaid"</formula>
    </cfRule>
    <cfRule type="cellIs" dxfId="3" priority="3486" operator="equal">
      <formula>"NotPaid"</formula>
    </cfRule>
    <cfRule type="cellIs" dxfId="3" priority="3485" operator="equal">
      <formula>"NotPaid"</formula>
    </cfRule>
    <cfRule type="cellIs" dxfId="3" priority="3475" operator="equal">
      <formula>"NotPaid"</formula>
    </cfRule>
    <cfRule type="cellIs" dxfId="3" priority="3474" operator="equal">
      <formula>"NotPaid"</formula>
    </cfRule>
    <cfRule type="cellIs" dxfId="3" priority="3473" operator="equal">
      <formula>"NotPaid"</formula>
    </cfRule>
    <cfRule type="cellIs" dxfId="3" priority="3459" operator="equal">
      <formula>"NotPaid"</formula>
    </cfRule>
    <cfRule type="cellIs" dxfId="3" priority="3458" operator="equal">
      <formula>"NotPaid"</formula>
    </cfRule>
    <cfRule type="cellIs" dxfId="3" priority="3457" operator="equal">
      <formula>"NotPaid"</formula>
    </cfRule>
    <cfRule type="cellIs" dxfId="3" priority="3446" operator="equal">
      <formula>"NotPaid"</formula>
    </cfRule>
    <cfRule type="cellIs" dxfId="3" priority="3445" operator="equal">
      <formula>"NotPaid"</formula>
    </cfRule>
    <cfRule type="cellIs" dxfId="3" priority="3444" operator="equal">
      <formula>"NotPaid"</formula>
    </cfRule>
    <cfRule type="cellIs" dxfId="3" priority="3433" operator="equal">
      <formula>"NotPaid"</formula>
    </cfRule>
    <cfRule type="cellIs" dxfId="3" priority="3432" operator="equal">
      <formula>"NotPaid"</formula>
    </cfRule>
    <cfRule type="cellIs" dxfId="3" priority="3431" operator="equal">
      <formula>"NotPaid"</formula>
    </cfRule>
    <cfRule type="cellIs" dxfId="3" priority="3421" operator="equal">
      <formula>"NotPaid"</formula>
    </cfRule>
    <cfRule type="cellIs" dxfId="3" priority="3420" operator="equal">
      <formula>"NotPaid"</formula>
    </cfRule>
    <cfRule type="cellIs" dxfId="3" priority="3419" operator="equal">
      <formula>"NotPaid"</formula>
    </cfRule>
    <cfRule type="cellIs" dxfId="3" priority="3408" operator="equal">
      <formula>"NotPaid"</formula>
    </cfRule>
    <cfRule type="cellIs" dxfId="3" priority="3407" operator="equal">
      <formula>"NotPaid"</formula>
    </cfRule>
    <cfRule type="cellIs" dxfId="3" priority="3406" operator="equal">
      <formula>"NotPaid"</formula>
    </cfRule>
    <cfRule type="cellIs" dxfId="3" priority="3395" operator="equal">
      <formula>"NotPaid"</formula>
    </cfRule>
    <cfRule type="cellIs" dxfId="3" priority="3394" operator="equal">
      <formula>"NotPaid"</formula>
    </cfRule>
    <cfRule type="cellIs" dxfId="3" priority="3393" operator="equal">
      <formula>"NotPaid"</formula>
    </cfRule>
    <cfRule type="cellIs" dxfId="3" priority="3382" operator="equal">
      <formula>"NotPaid"</formula>
    </cfRule>
    <cfRule type="cellIs" dxfId="3" priority="3381" operator="equal">
      <formula>"NotPaid"</formula>
    </cfRule>
    <cfRule type="cellIs" dxfId="3" priority="3380" operator="equal">
      <formula>"NotPaid"</formula>
    </cfRule>
    <cfRule type="cellIs" dxfId="3" priority="3369" operator="equal">
      <formula>"NotPaid"</formula>
    </cfRule>
    <cfRule type="cellIs" dxfId="3" priority="3368" operator="equal">
      <formula>"NotPaid"</formula>
    </cfRule>
    <cfRule type="cellIs" dxfId="3" priority="3367" operator="equal">
      <formula>"NotPaid"</formula>
    </cfRule>
    <cfRule type="cellIs" dxfId="3" priority="3357" operator="equal">
      <formula>"NotPaid"</formula>
    </cfRule>
    <cfRule type="cellIs" dxfId="3" priority="3356" operator="equal">
      <formula>"NotPaid"</formula>
    </cfRule>
    <cfRule type="cellIs" dxfId="3" priority="3355" operator="equal">
      <formula>"NotPaid"</formula>
    </cfRule>
    <cfRule type="cellIs" dxfId="3" priority="3341" operator="equal">
      <formula>"NotPaid"</formula>
    </cfRule>
    <cfRule type="cellIs" dxfId="3" priority="3340" operator="equal">
      <formula>"NotPaid"</formula>
    </cfRule>
    <cfRule type="cellIs" dxfId="3" priority="3339" operator="equal">
      <formula>"NotPaid"</formula>
    </cfRule>
    <cfRule type="cellIs" dxfId="3" priority="3329" operator="equal">
      <formula>"NotPaid"</formula>
    </cfRule>
    <cfRule type="cellIs" dxfId="3" priority="3328" operator="equal">
      <formula>"NotPaid"</formula>
    </cfRule>
    <cfRule type="cellIs" dxfId="3" priority="3327" operator="equal">
      <formula>"NotPaid"</formula>
    </cfRule>
    <cfRule type="cellIs" dxfId="3" priority="3312" operator="equal">
      <formula>"NotPaid"</formula>
    </cfRule>
    <cfRule type="cellIs" dxfId="3" priority="3311" operator="equal">
      <formula>"NotPaid"</formula>
    </cfRule>
    <cfRule type="cellIs" dxfId="3" priority="3310" operator="equal">
      <formula>"NotPaid"</formula>
    </cfRule>
    <cfRule type="cellIs" dxfId="3" priority="3299" operator="equal">
      <formula>"NotPaid"</formula>
    </cfRule>
    <cfRule type="cellIs" dxfId="3" priority="3298" operator="equal">
      <formula>"NotPaid"</formula>
    </cfRule>
    <cfRule type="cellIs" dxfId="3" priority="3297" operator="equal">
      <formula>"NotPaid"</formula>
    </cfRule>
    <cfRule type="cellIs" dxfId="3" priority="3286" operator="equal">
      <formula>"NotPaid"</formula>
    </cfRule>
    <cfRule type="cellIs" dxfId="3" priority="3285" operator="equal">
      <formula>"NotPaid"</formula>
    </cfRule>
    <cfRule type="cellIs" dxfId="3" priority="3284" operator="equal">
      <formula>"NotPaid"</formula>
    </cfRule>
    <cfRule type="cellIs" dxfId="3" priority="3273" operator="equal">
      <formula>"NotPaid"</formula>
    </cfRule>
    <cfRule type="cellIs" dxfId="3" priority="3272" operator="equal">
      <formula>"NotPaid"</formula>
    </cfRule>
    <cfRule type="cellIs" dxfId="3" priority="3271" operator="equal">
      <formula>"NotPaid"</formula>
    </cfRule>
  </conditionalFormatting>
  <conditionalFormatting sqref="F37:G37">
    <cfRule type="expression" dxfId="8" priority="3875" stopIfTrue="1">
      <formula>AND(TODAY()&gt;VLOOKUP(Maths!$B35,RegistrationDetails,MathsColumn,FALSE),Maths!F35="NotPaid")</formula>
    </cfRule>
    <cfRule type="expression" dxfId="8" priority="3874" stopIfTrue="1">
      <formula>Maths!F35="NotPaid"</formula>
    </cfRule>
  </conditionalFormatting>
  <conditionalFormatting sqref="G37:N37">
    <cfRule type="cellIs" dxfId="3" priority="3869" operator="equal">
      <formula>"NotPaid"</formula>
    </cfRule>
    <cfRule type="cellIs" dxfId="3" priority="3856" operator="equal">
      <formula>"NotPaid"</formula>
    </cfRule>
    <cfRule type="cellIs" dxfId="3" priority="3828" operator="equal">
      <formula>"NotPaid"</formula>
    </cfRule>
    <cfRule type="cellIs" dxfId="3" priority="3815" operator="equal">
      <formula>"NotPaid"</formula>
    </cfRule>
    <cfRule type="cellIs" dxfId="3" priority="3802" operator="equal">
      <formula>"NotPaid"</formula>
    </cfRule>
    <cfRule type="cellIs" dxfId="3" priority="3753" operator="equal">
      <formula>"NotPaid"</formula>
    </cfRule>
    <cfRule type="cellIs" dxfId="3" priority="3724" operator="equal">
      <formula>"NotPaid"</formula>
    </cfRule>
    <cfRule type="cellIs" dxfId="3" priority="3711" operator="equal">
      <formula>"NotPaid"</formula>
    </cfRule>
    <cfRule type="cellIs" dxfId="3" priority="3673" operator="equal">
      <formula>"NotPaid"</formula>
    </cfRule>
    <cfRule type="cellIs" dxfId="3" priority="3660" operator="equal">
      <formula>"NotPaid"</formula>
    </cfRule>
    <cfRule type="cellIs" dxfId="3" priority="3632" operator="equal">
      <formula>"NotPaid"</formula>
    </cfRule>
    <cfRule type="cellIs" dxfId="3" priority="3619" operator="equal">
      <formula>"NotPaid"</formula>
    </cfRule>
    <cfRule type="cellIs" dxfId="3" priority="3606" operator="equal">
      <formula>"NotPaid"</formula>
    </cfRule>
    <cfRule type="cellIs" dxfId="3" priority="3581" operator="equal">
      <formula>"NotPaid"</formula>
    </cfRule>
    <cfRule type="cellIs" dxfId="3" priority="3552" operator="equal">
      <formula>"NotPaid"</formula>
    </cfRule>
    <cfRule type="cellIs" dxfId="3" priority="3539" operator="equal">
      <formula>"NotPaid"</formula>
    </cfRule>
    <cfRule type="cellIs" dxfId="3" priority="3501" operator="equal">
      <formula>"NotPaid"</formula>
    </cfRule>
    <cfRule type="cellIs" dxfId="3" priority="3488" operator="equal">
      <formula>"NotPaid"</formula>
    </cfRule>
    <cfRule type="cellIs" dxfId="3" priority="3460" operator="equal">
      <formula>"NotPaid"</formula>
    </cfRule>
    <cfRule type="cellIs" dxfId="3" priority="3447" operator="equal">
      <formula>"NotPaid"</formula>
    </cfRule>
    <cfRule type="cellIs" dxfId="3" priority="3434" operator="equal">
      <formula>"NotPaid"</formula>
    </cfRule>
    <cfRule type="cellIs" dxfId="3" priority="3383" operator="equal">
      <formula>"NotPaid"</formula>
    </cfRule>
    <cfRule type="cellIs" dxfId="3" priority="3370" operator="equal">
      <formula>"NotPaid"</formula>
    </cfRule>
    <cfRule type="cellIs" dxfId="3" priority="3342" operator="equal">
      <formula>"NotPaid"</formula>
    </cfRule>
    <cfRule type="cellIs" dxfId="3" priority="3313" operator="equal">
      <formula>"NotPaid"</formula>
    </cfRule>
    <cfRule type="cellIs" dxfId="3" priority="3300" operator="equal">
      <formula>"NotPaid"</formula>
    </cfRule>
  </conditionalFormatting>
  <conditionalFormatting sqref="G37">
    <cfRule type="cellIs" dxfId="3" priority="3844" operator="equal">
      <formula>"NotPaid"</formula>
    </cfRule>
    <cfRule type="cellIs" dxfId="3" priority="3790" operator="equal">
      <formula>"NotPaid"</formula>
    </cfRule>
    <cfRule type="cellIs" dxfId="3" priority="3765" operator="equal">
      <formula>"NotPaid"</formula>
    </cfRule>
    <cfRule type="cellIs" dxfId="3" priority="3741" operator="equal">
      <formula>"NotPaid"</formula>
    </cfRule>
    <cfRule type="cellIs" dxfId="3" priority="3698" operator="equal">
      <formula>"NotPaid"</formula>
    </cfRule>
    <cfRule type="cellIs" dxfId="3" priority="3685" operator="equal">
      <formula>"NotPaid"</formula>
    </cfRule>
    <cfRule type="cellIs" dxfId="3" priority="3648" operator="equal">
      <formula>"NotPaid"</formula>
    </cfRule>
    <cfRule type="cellIs" dxfId="3" priority="3594" operator="equal">
      <formula>"NotPaid"</formula>
    </cfRule>
    <cfRule type="cellIs" dxfId="3" priority="3569" operator="equal">
      <formula>"NotPaid"</formula>
    </cfRule>
    <cfRule type="cellIs" dxfId="3" priority="3526" operator="equal">
      <formula>"NotPaid"</formula>
    </cfRule>
    <cfRule type="cellIs" dxfId="3" priority="3513" operator="equal">
      <formula>"NotPaid"</formula>
    </cfRule>
    <cfRule type="cellIs" dxfId="3" priority="3476" operator="equal">
      <formula>"NotPaid"</formula>
    </cfRule>
    <cfRule type="cellIs" dxfId="3" priority="3422" operator="equal">
      <formula>"NotPaid"</formula>
    </cfRule>
    <cfRule type="cellIs" dxfId="3" priority="3409" operator="equal">
      <formula>"NotPaid"</formula>
    </cfRule>
    <cfRule type="cellIs" dxfId="3" priority="3396" operator="equal">
      <formula>"NotPaid"</formula>
    </cfRule>
    <cfRule type="cellIs" dxfId="3" priority="3358" operator="equal">
      <formula>"NotPaid"</formula>
    </cfRule>
    <cfRule type="cellIs" dxfId="3" priority="3330" operator="equal">
      <formula>"NotPaid"</formula>
    </cfRule>
    <cfRule type="cellIs" dxfId="3" priority="3287" operator="equal">
      <formula>"NotPaid"</formula>
    </cfRule>
    <cfRule type="cellIs" dxfId="3" priority="3274" operator="equal">
      <formula>"NotPaid"</formula>
    </cfRule>
  </conditionalFormatting>
  <conditionalFormatting sqref="H37:N37">
    <cfRule type="cellIs" dxfId="3" priority="3840" operator="equal">
      <formula>"NotPaid"</formula>
    </cfRule>
    <cfRule type="cellIs" dxfId="3" priority="3786" operator="equal">
      <formula>"NotPaid"</formula>
    </cfRule>
    <cfRule type="cellIs" dxfId="3" priority="3761" operator="equal">
      <formula>"NotPaid"</formula>
    </cfRule>
    <cfRule type="cellIs" dxfId="3" priority="3737" operator="equal">
      <formula>"NotPaid"</formula>
    </cfRule>
    <cfRule type="cellIs" dxfId="3" priority="3694" operator="equal">
      <formula>"NotPaid"</formula>
    </cfRule>
    <cfRule type="cellIs" dxfId="3" priority="3681" operator="equal">
      <formula>"NotPaid"</formula>
    </cfRule>
    <cfRule type="cellIs" dxfId="3" priority="3644" operator="equal">
      <formula>"NotPaid"</formula>
    </cfRule>
    <cfRule type="cellIs" dxfId="3" priority="3590" operator="equal">
      <formula>"NotPaid"</formula>
    </cfRule>
    <cfRule type="cellIs" dxfId="3" priority="3565" operator="equal">
      <formula>"NotPaid"</formula>
    </cfRule>
    <cfRule type="cellIs" dxfId="3" priority="3522" operator="equal">
      <formula>"NotPaid"</formula>
    </cfRule>
    <cfRule type="cellIs" dxfId="3" priority="3509" operator="equal">
      <formula>"NotPaid"</formula>
    </cfRule>
    <cfRule type="cellIs" dxfId="3" priority="3472" operator="equal">
      <formula>"NotPaid"</formula>
    </cfRule>
    <cfRule type="cellIs" dxfId="3" priority="3418" operator="equal">
      <formula>"NotPaid"</formula>
    </cfRule>
    <cfRule type="cellIs" dxfId="3" priority="3405" operator="equal">
      <formula>"NotPaid"</formula>
    </cfRule>
    <cfRule type="cellIs" dxfId="3" priority="3392" operator="equal">
      <formula>"NotPaid"</formula>
    </cfRule>
    <cfRule type="cellIs" dxfId="3" priority="3354" operator="equal">
      <formula>"NotPaid"</formula>
    </cfRule>
    <cfRule type="cellIs" dxfId="3" priority="3326" operator="equal">
      <formula>"NotPaid"</formula>
    </cfRule>
    <cfRule type="cellIs" dxfId="3" priority="3283" operator="equal">
      <formula>"NotPaid"</formula>
    </cfRule>
    <cfRule type="cellIs" dxfId="3" priority="3270" operator="equal">
      <formula>"NotPaid"</formula>
    </cfRule>
  </conditionalFormatting>
  <conditionalFormatting sqref="I37:J37">
    <cfRule type="cellIs" dxfId="3" priority="3861" operator="equal">
      <formula>"NotPaid"</formula>
    </cfRule>
    <cfRule type="cellIs" dxfId="3" priority="3860" operator="equal">
      <formula>"NotPaid"</formula>
    </cfRule>
    <cfRule type="cellIs" dxfId="3" priority="3848" operator="equal">
      <formula>"NotPaid"</formula>
    </cfRule>
    <cfRule type="cellIs" dxfId="3" priority="3832" operator="equal">
      <formula>"NotPaid"</formula>
    </cfRule>
    <cfRule type="cellIs" dxfId="3" priority="3820" operator="equal">
      <formula>"NotPaid"</formula>
    </cfRule>
    <cfRule type="cellIs" dxfId="3" priority="3819" operator="equal">
      <formula>"NotPaid"</formula>
    </cfRule>
    <cfRule type="cellIs" dxfId="3" priority="3807" operator="equal">
      <formula>"NotPaid"</formula>
    </cfRule>
    <cfRule type="cellIs" dxfId="3" priority="3806" operator="equal">
      <formula>"NotPaid"</formula>
    </cfRule>
    <cfRule type="cellIs" dxfId="3" priority="3794" operator="equal">
      <formula>"NotPaid"</formula>
    </cfRule>
    <cfRule type="cellIs" dxfId="3" priority="3781" operator="equal">
      <formula>"NotPaid"</formula>
    </cfRule>
    <cfRule type="cellIs" dxfId="3" priority="3780" operator="equal">
      <formula>"NotPaid"</formula>
    </cfRule>
    <cfRule type="cellIs" dxfId="3" priority="3779" operator="equal">
      <formula>"NotPaid"</formula>
    </cfRule>
    <cfRule type="cellIs" dxfId="3" priority="3778" operator="equal">
      <formula>"NotPaid"</formula>
    </cfRule>
    <cfRule type="cellIs" dxfId="3" priority="3777" operator="equal">
      <formula>"NotPaid"</formula>
    </cfRule>
    <cfRule type="cellIs" dxfId="3" priority="3776" operator="equal">
      <formula>"NotPaid"</formula>
    </cfRule>
    <cfRule type="cellIs" dxfId="3" priority="3775" operator="equal">
      <formula>"NotPaid"</formula>
    </cfRule>
    <cfRule type="cellIs" dxfId="3" priority="3774" operator="equal">
      <formula>"NotPaid"</formula>
    </cfRule>
    <cfRule type="cellIs" dxfId="3" priority="3773" operator="equal">
      <formula>"NotPaid"</formula>
    </cfRule>
    <cfRule type="cellIs" dxfId="3" priority="3772" operator="equal">
      <formula>"NotPaid"</formula>
    </cfRule>
    <cfRule type="cellIs" dxfId="3" priority="3771" operator="equal">
      <formula>"NotPaid"</formula>
    </cfRule>
    <cfRule type="cellIs" dxfId="3" priority="3770" operator="equal">
      <formula>"NotPaid"</formula>
    </cfRule>
    <cfRule type="cellIs" dxfId="3" priority="3769" operator="equal">
      <formula>"NotPaid"</formula>
    </cfRule>
    <cfRule type="cellIs" dxfId="3" priority="3745" operator="equal">
      <formula>"NotPaid"</formula>
    </cfRule>
    <cfRule type="cellIs" dxfId="3" priority="3732" operator="equal">
      <formula>"NotPaid"</formula>
    </cfRule>
    <cfRule type="cellIs" dxfId="3" priority="3728" operator="equal">
      <formula>"NotPaid"</formula>
    </cfRule>
    <cfRule type="cellIs" dxfId="3" priority="3716" operator="equal">
      <formula>"NotPaid"</formula>
    </cfRule>
    <cfRule type="cellIs" dxfId="3" priority="3715" operator="equal">
      <formula>"NotPaid"</formula>
    </cfRule>
    <cfRule type="cellIs" dxfId="3" priority="3703" operator="equal">
      <formula>"NotPaid"</formula>
    </cfRule>
    <cfRule type="cellIs" dxfId="3" priority="3702" operator="equal">
      <formula>"NotPaid"</formula>
    </cfRule>
    <cfRule type="cellIs" dxfId="3" priority="3689" operator="equal">
      <formula>"NotPaid"</formula>
    </cfRule>
    <cfRule type="cellIs" dxfId="3" priority="3665" operator="equal">
      <formula>"NotPaid"</formula>
    </cfRule>
    <cfRule type="cellIs" dxfId="3" priority="3664" operator="equal">
      <formula>"NotPaid"</formula>
    </cfRule>
    <cfRule type="cellIs" dxfId="3" priority="3652" operator="equal">
      <formula>"NotPaid"</formula>
    </cfRule>
    <cfRule type="cellIs" dxfId="3" priority="3636" operator="equal">
      <formula>"NotPaid"</formula>
    </cfRule>
    <cfRule type="cellIs" dxfId="3" priority="3624" operator="equal">
      <formula>"NotPaid"</formula>
    </cfRule>
    <cfRule type="cellIs" dxfId="3" priority="3623" operator="equal">
      <formula>"NotPaid"</formula>
    </cfRule>
    <cfRule type="cellIs" dxfId="3" priority="3611" operator="equal">
      <formula>"NotPaid"</formula>
    </cfRule>
    <cfRule type="cellIs" dxfId="3" priority="3610" operator="equal">
      <formula>"NotPaid"</formula>
    </cfRule>
    <cfRule type="cellIs" dxfId="3" priority="3598" operator="equal">
      <formula>"NotPaid"</formula>
    </cfRule>
    <cfRule type="cellIs" dxfId="3" priority="3585" operator="equal">
      <formula>"NotPaid"</formula>
    </cfRule>
    <cfRule type="cellIs" dxfId="3" priority="3573" operator="equal">
      <formula>"NotPaid"</formula>
    </cfRule>
    <cfRule type="cellIs" dxfId="3" priority="3451" operator="equal">
      <formula>"NotPaid"</formula>
    </cfRule>
    <cfRule type="cellIs" dxfId="3" priority="3560" operator="equal">
      <formula>"NotPaid"</formula>
    </cfRule>
    <cfRule type="cellIs" dxfId="3" priority="3556" operator="equal">
      <formula>"NotPaid"</formula>
    </cfRule>
    <cfRule type="cellIs" dxfId="3" priority="3544" operator="equal">
      <formula>"NotPaid"</formula>
    </cfRule>
    <cfRule type="cellIs" dxfId="3" priority="3543" operator="equal">
      <formula>"NotPaid"</formula>
    </cfRule>
    <cfRule type="cellIs" dxfId="3" priority="3531" operator="equal">
      <formula>"NotPaid"</formula>
    </cfRule>
    <cfRule type="cellIs" dxfId="3" priority="3530" operator="equal">
      <formula>"NotPaid"</formula>
    </cfRule>
    <cfRule type="cellIs" dxfId="3" priority="3517" operator="equal">
      <formula>"NotPaid"</formula>
    </cfRule>
    <cfRule type="cellIs" dxfId="3" priority="3493" operator="equal">
      <formula>"NotPaid"</formula>
    </cfRule>
    <cfRule type="cellIs" dxfId="3" priority="3492" operator="equal">
      <formula>"NotPaid"</formula>
    </cfRule>
    <cfRule type="cellIs" dxfId="3" priority="3480" operator="equal">
      <formula>"NotPaid"</formula>
    </cfRule>
    <cfRule type="cellIs" dxfId="3" priority="3464" operator="equal">
      <formula>"NotPaid"</formula>
    </cfRule>
    <cfRule type="cellIs" dxfId="3" priority="3452" operator="equal">
      <formula>"NotPaid"</formula>
    </cfRule>
    <cfRule type="cellIs" dxfId="3" priority="3439" operator="equal">
      <formula>"NotPaid"</formula>
    </cfRule>
    <cfRule type="cellIs" dxfId="3" priority="3438" operator="equal">
      <formula>"NotPaid"</formula>
    </cfRule>
    <cfRule type="cellIs" dxfId="3" priority="3426" operator="equal">
      <formula>"NotPaid"</formula>
    </cfRule>
    <cfRule type="cellIs" dxfId="3" priority="3413" operator="equal">
      <formula>"NotPaid"</formula>
    </cfRule>
    <cfRule type="cellIs" dxfId="3" priority="3400" operator="equal">
      <formula>"NotPaid"</formula>
    </cfRule>
    <cfRule type="cellIs" dxfId="3" priority="3387" operator="equal">
      <formula>"NotPaid"</formula>
    </cfRule>
    <cfRule type="cellIs" dxfId="3" priority="3375" operator="equal">
      <formula>"NotPaid"</formula>
    </cfRule>
    <cfRule type="cellIs" dxfId="3" priority="3374" operator="equal">
      <formula>"NotPaid"</formula>
    </cfRule>
    <cfRule type="cellIs" dxfId="3" priority="3362" operator="equal">
      <formula>"NotPaid"</formula>
    </cfRule>
    <cfRule type="cellIs" dxfId="3" priority="3346" operator="equal">
      <formula>"NotPaid"</formula>
    </cfRule>
    <cfRule type="cellIs" dxfId="3" priority="3334" operator="equal">
      <formula>"NotPaid"</formula>
    </cfRule>
    <cfRule type="cellIs" dxfId="3" priority="3321" operator="equal">
      <formula>"NotPaid"</formula>
    </cfRule>
    <cfRule type="cellIs" dxfId="3" priority="3317" operator="equal">
      <formula>"NotPaid"</formula>
    </cfRule>
    <cfRule type="cellIs" dxfId="3" priority="3305" operator="equal">
      <formula>"NotPaid"</formula>
    </cfRule>
    <cfRule type="cellIs" dxfId="3" priority="3304" operator="equal">
      <formula>"NotPaid"</formula>
    </cfRule>
    <cfRule type="cellIs" dxfId="3" priority="3292" operator="equal">
      <formula>"NotPaid"</formula>
    </cfRule>
    <cfRule type="cellIs" dxfId="3" priority="3291" operator="equal">
      <formula>"NotPaid"</formula>
    </cfRule>
    <cfRule type="cellIs" dxfId="3" priority="3278" operator="equal">
      <formula>"NotPaid"</formula>
    </cfRule>
  </conditionalFormatting>
  <conditionalFormatting sqref="O37">
    <cfRule type="cellIs" dxfId="3" priority="3862" operator="equal">
      <formula>"NotPaid"</formula>
    </cfRule>
    <cfRule type="cellIs" dxfId="3" priority="3849" operator="equal">
      <formula>"NotPaid"</formula>
    </cfRule>
    <cfRule type="cellIs" dxfId="3" priority="3836" operator="equal">
      <formula>"NotPaid"</formula>
    </cfRule>
    <cfRule type="cellIs" dxfId="3" priority="3821" operator="equal">
      <formula>"NotPaid"</formula>
    </cfRule>
    <cfRule type="cellIs" dxfId="3" priority="3808" operator="equal">
      <formula>"NotPaid"</formula>
    </cfRule>
    <cfRule type="cellIs" dxfId="3" priority="3795" operator="equal">
      <formula>"NotPaid"</formula>
    </cfRule>
    <cfRule type="cellIs" dxfId="3" priority="3782" operator="equal">
      <formula>"NotPaid"</formula>
    </cfRule>
    <cfRule type="cellIs" dxfId="3" priority="3757" operator="equal">
      <formula>"NotPaid"</formula>
    </cfRule>
    <cfRule type="cellIs" dxfId="3" priority="3746" operator="equal">
      <formula>"NotPaid"</formula>
    </cfRule>
    <cfRule type="cellIs" dxfId="3" priority="3733" operator="equal">
      <formula>"NotPaid"</formula>
    </cfRule>
    <cfRule type="cellIs" dxfId="3" priority="3717" operator="equal">
      <formula>"NotPaid"</formula>
    </cfRule>
    <cfRule type="cellIs" dxfId="3" priority="3704" operator="equal">
      <formula>"NotPaid"</formula>
    </cfRule>
    <cfRule type="cellIs" dxfId="3" priority="3690" operator="equal">
      <formula>"NotPaid"</formula>
    </cfRule>
    <cfRule type="cellIs" dxfId="3" priority="3677" operator="equal">
      <formula>"NotPaid"</formula>
    </cfRule>
    <cfRule type="cellIs" dxfId="3" priority="3666" operator="equal">
      <formula>"NotPaid"</formula>
    </cfRule>
    <cfRule type="cellIs" dxfId="3" priority="3653" operator="equal">
      <formula>"NotPaid"</formula>
    </cfRule>
    <cfRule type="cellIs" dxfId="3" priority="3640" operator="equal">
      <formula>"NotPaid"</formula>
    </cfRule>
    <cfRule type="cellIs" dxfId="3" priority="3625" operator="equal">
      <formula>"NotPaid"</formula>
    </cfRule>
    <cfRule type="cellIs" dxfId="3" priority="3612" operator="equal">
      <formula>"NotPaid"</formula>
    </cfRule>
    <cfRule type="cellIs" dxfId="3" priority="3599" operator="equal">
      <formula>"NotPaid"</formula>
    </cfRule>
    <cfRule type="cellIs" dxfId="3" priority="3586" operator="equal">
      <formula>"NotPaid"</formula>
    </cfRule>
    <cfRule type="cellIs" dxfId="3" priority="3574" operator="equal">
      <formula>"NotPaid"</formula>
    </cfRule>
    <cfRule type="cellIs" dxfId="3" priority="3561" operator="equal">
      <formula>"NotPaid"</formula>
    </cfRule>
    <cfRule type="cellIs" dxfId="3" priority="3545" operator="equal">
      <formula>"NotPaid"</formula>
    </cfRule>
    <cfRule type="cellIs" dxfId="3" priority="3532" operator="equal">
      <formula>"NotPaid"</formula>
    </cfRule>
    <cfRule type="cellIs" dxfId="3" priority="3518" operator="equal">
      <formula>"NotPaid"</formula>
    </cfRule>
    <cfRule type="cellIs" dxfId="3" priority="3505" operator="equal">
      <formula>"NotPaid"</formula>
    </cfRule>
    <cfRule type="cellIs" dxfId="3" priority="3494" operator="equal">
      <formula>"NotPaid"</formula>
    </cfRule>
    <cfRule type="cellIs" dxfId="3" priority="3481" operator="equal">
      <formula>"NotPaid"</formula>
    </cfRule>
    <cfRule type="cellIs" dxfId="3" priority="3468" operator="equal">
      <formula>"NotPaid"</formula>
    </cfRule>
    <cfRule type="cellIs" dxfId="3" priority="3453" operator="equal">
      <formula>"NotPaid"</formula>
    </cfRule>
    <cfRule type="cellIs" dxfId="3" priority="3440" operator="equal">
      <formula>"NotPaid"</formula>
    </cfRule>
    <cfRule type="cellIs" dxfId="3" priority="3427" operator="equal">
      <formula>"NotPaid"</formula>
    </cfRule>
    <cfRule type="cellIs" dxfId="3" priority="3414" operator="equal">
      <formula>"NotPaid"</formula>
    </cfRule>
    <cfRule type="cellIs" dxfId="3" priority="3401" operator="equal">
      <formula>"NotPaid"</formula>
    </cfRule>
    <cfRule type="cellIs" dxfId="3" priority="3388" operator="equal">
      <formula>"NotPaid"</formula>
    </cfRule>
    <cfRule type="cellIs" dxfId="3" priority="3376" operator="equal">
      <formula>"NotPaid"</formula>
    </cfRule>
    <cfRule type="cellIs" dxfId="3" priority="3363" operator="equal">
      <formula>"NotPaid"</formula>
    </cfRule>
    <cfRule type="cellIs" dxfId="3" priority="3350" operator="equal">
      <formula>"NotPaid"</formula>
    </cfRule>
    <cfRule type="cellIs" dxfId="3" priority="3335" operator="equal">
      <formula>"NotPaid"</formula>
    </cfRule>
    <cfRule type="cellIs" dxfId="3" priority="3322" operator="equal">
      <formula>"NotPaid"</formula>
    </cfRule>
    <cfRule type="cellIs" dxfId="3" priority="3306" operator="equal">
      <formula>"NotPaid"</formula>
    </cfRule>
    <cfRule type="cellIs" dxfId="3" priority="3293" operator="equal">
      <formula>"NotPaid"</formula>
    </cfRule>
    <cfRule type="cellIs" dxfId="3" priority="3279" operator="equal">
      <formula>"NotPaid"</formula>
    </cfRule>
    <cfRule type="cellIs" dxfId="3" priority="3266" operator="equal">
      <formula>"NotPaid"</formula>
    </cfRule>
  </conditionalFormatting>
  <conditionalFormatting sqref="AD37">
    <cfRule type="cellIs" dxfId="3" priority="2677" operator="equal">
      <formula>"NotPaid"</formula>
    </cfRule>
    <cfRule type="cellIs" dxfId="3" priority="2676" operator="equal">
      <formula>"NotPaid"</formula>
    </cfRule>
    <cfRule type="cellIs" dxfId="3" priority="2675" operator="equal">
      <formula>"NotPaid"</formula>
    </cfRule>
    <cfRule type="cellIs" dxfId="3" priority="2674" operator="equal">
      <formula>"NotPaid"</formula>
    </cfRule>
    <cfRule type="cellIs" dxfId="3" priority="2673" operator="equal">
      <formula>"NotPaid"</formula>
    </cfRule>
    <cfRule type="cellIs" dxfId="3" priority="2672" operator="equal">
      <formula>"NotPaid"</formula>
    </cfRule>
    <cfRule type="cellIs" dxfId="3" priority="2671" operator="equal">
      <formula>"NotPaid"</formula>
    </cfRule>
    <cfRule type="cellIs" dxfId="3" priority="2670" operator="equal">
      <formula>"NotPaid"</formula>
    </cfRule>
    <cfRule type="cellIs" dxfId="3" priority="2669" operator="equal">
      <formula>"NotPaid"</formula>
    </cfRule>
    <cfRule type="cellIs" dxfId="3" priority="2668" operator="equal">
      <formula>"NotPaid"</formula>
    </cfRule>
    <cfRule type="cellIs" dxfId="3" priority="2667" operator="equal">
      <formula>"NotPaid"</formula>
    </cfRule>
    <cfRule type="cellIs" dxfId="3" priority="2666" operator="equal">
      <formula>"NotPaid"</formula>
    </cfRule>
    <cfRule type="cellIs" dxfId="3" priority="2665" operator="equal">
      <formula>"NotPaid"</formula>
    </cfRule>
    <cfRule type="cellIs" dxfId="3" priority="2664" operator="equal">
      <formula>"NotPaid"</formula>
    </cfRule>
    <cfRule type="cellIs" dxfId="3" priority="2663" operator="equal">
      <formula>"NotPaid"</formula>
    </cfRule>
    <cfRule type="cellIs" dxfId="3" priority="2662" operator="equal">
      <formula>"NotPaid"</formula>
    </cfRule>
    <cfRule type="cellIs" dxfId="3" priority="2661" operator="equal">
      <formula>"NotPaid"</formula>
    </cfRule>
    <cfRule type="cellIs" dxfId="3" priority="2660" operator="equal">
      <formula>"NotPaid"</formula>
    </cfRule>
    <cfRule type="cellIs" dxfId="3" priority="2659" operator="equal">
      <formula>"NotPaid"</formula>
    </cfRule>
    <cfRule type="cellIs" dxfId="3" priority="2658" operator="equal">
      <formula>"NotPaid"</formula>
    </cfRule>
    <cfRule type="cellIs" dxfId="3" priority="2657" operator="equal">
      <formula>"NotPaid"</formula>
    </cfRule>
    <cfRule type="cellIs" dxfId="3" priority="2656" operator="equal">
      <formula>"NotPaid"</formula>
    </cfRule>
    <cfRule type="cellIs" dxfId="3" priority="2655" operator="equal">
      <formula>"NotPaid"</formula>
    </cfRule>
    <cfRule type="cellIs" dxfId="3" priority="2608" operator="equal">
      <formula>"NotPaid"</formula>
    </cfRule>
    <cfRule type="cellIs" dxfId="3" priority="2607" operator="equal">
      <formula>"NotPaid"</formula>
    </cfRule>
    <cfRule type="cellIs" dxfId="3" priority="2606" operator="equal">
      <formula>"NotPaid"</formula>
    </cfRule>
    <cfRule type="cellIs" dxfId="3" priority="2605" operator="equal">
      <formula>"NotPaid"</formula>
    </cfRule>
    <cfRule type="cellIs" dxfId="3" priority="2604" operator="equal">
      <formula>"NotPaid"</formula>
    </cfRule>
    <cfRule type="cellIs" dxfId="3" priority="2603" operator="equal">
      <formula>"NotPaid"</formula>
    </cfRule>
    <cfRule type="cellIs" dxfId="3" priority="2602" operator="equal">
      <formula>"NotPaid"</formula>
    </cfRule>
    <cfRule type="cellIs" dxfId="3" priority="2601" operator="equal">
      <formula>"NotPaid"</formula>
    </cfRule>
    <cfRule type="cellIs" dxfId="3" priority="2600" operator="equal">
      <formula>"NotPaid"</formula>
    </cfRule>
    <cfRule type="cellIs" dxfId="3" priority="2599" operator="equal">
      <formula>"NotPaid"</formula>
    </cfRule>
    <cfRule type="cellIs" dxfId="3" priority="2598" operator="equal">
      <formula>"NotPaid"</formula>
    </cfRule>
    <cfRule type="cellIs" dxfId="3" priority="2597" operator="equal">
      <formula>"NotPaid"</formula>
    </cfRule>
    <cfRule type="cellIs" dxfId="3" priority="2596" operator="equal">
      <formula>"NotPaid"</formula>
    </cfRule>
    <cfRule type="cellIs" dxfId="3" priority="2595" operator="equal">
      <formula>"NotPaid"</formula>
    </cfRule>
    <cfRule type="cellIs" dxfId="3" priority="2594" operator="equal">
      <formula>"NotPaid"</formula>
    </cfRule>
    <cfRule type="cellIs" dxfId="3" priority="2593" operator="equal">
      <formula>"NotPaid"</formula>
    </cfRule>
    <cfRule type="cellIs" dxfId="3" priority="2592" operator="equal">
      <formula>"NotPaid"</formula>
    </cfRule>
    <cfRule type="cellIs" dxfId="3" priority="2591" operator="equal">
      <formula>"NotPaid"</formula>
    </cfRule>
    <cfRule type="cellIs" dxfId="3" priority="2590" operator="equal">
      <formula>"NotPaid"</formula>
    </cfRule>
    <cfRule type="cellIs" dxfId="3" priority="2589" operator="equal">
      <formula>"NotPaid"</formula>
    </cfRule>
    <cfRule type="cellIs" dxfId="3" priority="2588" operator="equal">
      <formula>"NotPaid"</formula>
    </cfRule>
    <cfRule type="cellIs" dxfId="3" priority="2587" operator="equal">
      <formula>"NotPaid"</formula>
    </cfRule>
    <cfRule type="cellIs" dxfId="3" priority="2586" operator="equal">
      <formula>"NotPaid"</formula>
    </cfRule>
  </conditionalFormatting>
  <conditionalFormatting sqref="AE37">
    <cfRule type="expression" dxfId="5" priority="4034" stopIfTrue="1">
      <formula>AE37="NotPaid"</formula>
    </cfRule>
  </conditionalFormatting>
  <conditionalFormatting sqref="AF37:AQ37">
    <cfRule type="expression" dxfId="5" priority="4051" stopIfTrue="1">
      <formula>AF37="NotPaid"</formula>
    </cfRule>
    <cfRule type="expression" dxfId="5" priority="4040" stopIfTrue="1">
      <formula>AF37="NotPaid"</formula>
    </cfRule>
  </conditionalFormatting>
  <conditionalFormatting sqref="AN37">
    <cfRule type="expression" dxfId="5" priority="4041" stopIfTrue="1">
      <formula>AN37="NotPaid"</formula>
    </cfRule>
  </conditionalFormatting>
  <conditionalFormatting sqref="D38:O38">
    <cfRule type="cellIs" dxfId="3" priority="6368" operator="equal">
      <formula>"NotPaid"</formula>
    </cfRule>
    <cfRule type="cellIs" dxfId="3" priority="6296" operator="equal">
      <formula>"NotPaid"</formula>
    </cfRule>
    <cfRule type="cellIs" dxfId="3" priority="6251" operator="equal">
      <formula>"NotPaid"</formula>
    </cfRule>
    <cfRule type="cellIs" dxfId="3" priority="6129" operator="equal">
      <formula>"NotPaid"</formula>
    </cfRule>
    <cfRule type="cellIs" dxfId="3" priority="6057" operator="equal">
      <formula>"NotPaid"</formula>
    </cfRule>
    <cfRule type="cellIs" dxfId="3" priority="6012" operator="equal">
      <formula>"NotPaid"</formula>
    </cfRule>
  </conditionalFormatting>
  <conditionalFormatting sqref="D38">
    <cfRule type="cellIs" dxfId="3" priority="6359" operator="equal">
      <formula>"NotPaid"</formula>
    </cfRule>
    <cfRule type="cellIs" dxfId="3" priority="6358" operator="equal">
      <formula>"NotPaid"</formula>
    </cfRule>
    <cfRule type="cellIs" dxfId="3" priority="6357" operator="equal">
      <formula>"NotPaid"</formula>
    </cfRule>
    <cfRule type="cellIs" dxfId="3" priority="6355" operator="equal">
      <formula>"NotPaid"</formula>
    </cfRule>
    <cfRule type="cellIs" dxfId="3" priority="6354" operator="equal">
      <formula>"NotPaid"</formula>
    </cfRule>
    <cfRule type="cellIs" dxfId="3" priority="6353" operator="equal">
      <formula>"NotPaid"</formula>
    </cfRule>
    <cfRule type="cellIs" dxfId="3" priority="6344" operator="equal">
      <formula>"NotPaid"</formula>
    </cfRule>
    <cfRule type="cellIs" dxfId="3" priority="6343" operator="equal">
      <formula>"NotPaid"</formula>
    </cfRule>
    <cfRule type="cellIs" dxfId="3" priority="6342" operator="equal">
      <formula>"NotPaid"</formula>
    </cfRule>
    <cfRule type="cellIs" dxfId="3" priority="6340" operator="equal">
      <formula>"NotPaid"</formula>
    </cfRule>
    <cfRule type="cellIs" dxfId="3" priority="6339" operator="equal">
      <formula>"NotPaid"</formula>
    </cfRule>
    <cfRule type="cellIs" dxfId="3" priority="6338" operator="equal">
      <formula>"NotPaid"</formula>
    </cfRule>
    <cfRule type="cellIs" dxfId="3" priority="6331" operator="equal">
      <formula>"NotPaid"</formula>
    </cfRule>
    <cfRule type="cellIs" dxfId="3" priority="6330" operator="equal">
      <formula>"NotPaid"</formula>
    </cfRule>
    <cfRule type="cellIs" dxfId="3" priority="6329" operator="equal">
      <formula>"NotPaid"</formula>
    </cfRule>
    <cfRule type="cellIs" dxfId="3" priority="6314" operator="equal">
      <formula>"NotPaid"</formula>
    </cfRule>
    <cfRule type="cellIs" dxfId="3" priority="6313" operator="equal">
      <formula>"NotPaid"</formula>
    </cfRule>
    <cfRule type="cellIs" dxfId="3" priority="6312" operator="equal">
      <formula>"NotPaid"</formula>
    </cfRule>
    <cfRule type="cellIs" dxfId="3" priority="6302" operator="equal">
      <formula>"NotPaid"</formula>
    </cfRule>
    <cfRule type="cellIs" dxfId="3" priority="6301" operator="equal">
      <formula>"NotPaid"</formula>
    </cfRule>
    <cfRule type="cellIs" dxfId="3" priority="6300" operator="equal">
      <formula>"NotPaid"</formula>
    </cfRule>
    <cfRule type="cellIs" dxfId="3" priority="6287" operator="equal">
      <formula>"NotPaid"</formula>
    </cfRule>
    <cfRule type="cellIs" dxfId="3" priority="6286" operator="equal">
      <formula>"NotPaid"</formula>
    </cfRule>
    <cfRule type="cellIs" dxfId="3" priority="6285" operator="equal">
      <formula>"NotPaid"</formula>
    </cfRule>
    <cfRule type="cellIs" dxfId="3" priority="6275" operator="equal">
      <formula>"NotPaid"</formula>
    </cfRule>
    <cfRule type="cellIs" dxfId="3" priority="6274" operator="equal">
      <formula>"NotPaid"</formula>
    </cfRule>
    <cfRule type="cellIs" dxfId="3" priority="6273" operator="equal">
      <formula>"NotPaid"</formula>
    </cfRule>
    <cfRule type="cellIs" dxfId="3" priority="6271" operator="equal">
      <formula>"NotPaid"</formula>
    </cfRule>
    <cfRule type="cellIs" dxfId="3" priority="6270" operator="equal">
      <formula>"NotPaid"</formula>
    </cfRule>
    <cfRule type="cellIs" dxfId="3" priority="6269" operator="equal">
      <formula>"NotPaid"</formula>
    </cfRule>
    <cfRule type="cellIs" dxfId="3" priority="6242" operator="equal">
      <formula>"NotPaid"</formula>
    </cfRule>
    <cfRule type="cellIs" dxfId="3" priority="6241" operator="equal">
      <formula>"NotPaid"</formula>
    </cfRule>
    <cfRule type="cellIs" dxfId="3" priority="6240" operator="equal">
      <formula>"NotPaid"</formula>
    </cfRule>
    <cfRule type="cellIs" dxfId="3" priority="6230" operator="equal">
      <formula>"NotPaid"</formula>
    </cfRule>
    <cfRule type="cellIs" dxfId="3" priority="6229" operator="equal">
      <formula>"NotPaid"</formula>
    </cfRule>
    <cfRule type="cellIs" dxfId="3" priority="6228" operator="equal">
      <formula>"NotPaid"</formula>
    </cfRule>
    <cfRule type="cellIs" dxfId="3" priority="6219" operator="equal">
      <formula>"NotPaid"</formula>
    </cfRule>
    <cfRule type="cellIs" dxfId="3" priority="6218" operator="equal">
      <formula>"NotPaid"</formula>
    </cfRule>
    <cfRule type="cellIs" dxfId="3" priority="6217" operator="equal">
      <formula>"NotPaid"</formula>
    </cfRule>
    <cfRule type="cellIs" dxfId="3" priority="6208" operator="equal">
      <formula>"NotPaid"</formula>
    </cfRule>
    <cfRule type="cellIs" dxfId="3" priority="6207" operator="equal">
      <formula>"NotPaid"</formula>
    </cfRule>
    <cfRule type="cellIs" dxfId="3" priority="6206" operator="equal">
      <formula>"NotPaid"</formula>
    </cfRule>
    <cfRule type="cellIs" dxfId="3" priority="6196" operator="equal">
      <formula>"NotPaid"</formula>
    </cfRule>
    <cfRule type="cellIs" dxfId="3" priority="6195" operator="equal">
      <formula>"NotPaid"</formula>
    </cfRule>
    <cfRule type="cellIs" dxfId="3" priority="6194" operator="equal">
      <formula>"NotPaid"</formula>
    </cfRule>
    <cfRule type="cellIs" dxfId="3" priority="6192" operator="equal">
      <formula>"NotPaid"</formula>
    </cfRule>
    <cfRule type="cellIs" dxfId="3" priority="6191" operator="equal">
      <formula>"NotPaid"</formula>
    </cfRule>
    <cfRule type="cellIs" dxfId="3" priority="6190" operator="equal">
      <formula>"NotPaid"</formula>
    </cfRule>
    <cfRule type="cellIs" dxfId="3" priority="6182" operator="equal">
      <formula>"NotPaid"</formula>
    </cfRule>
    <cfRule type="cellIs" dxfId="3" priority="6181" operator="equal">
      <formula>"NotPaid"</formula>
    </cfRule>
    <cfRule type="cellIs" dxfId="3" priority="6180" operator="equal">
      <formula>"NotPaid"</formula>
    </cfRule>
    <cfRule type="cellIs" dxfId="3" priority="6171" operator="equal">
      <formula>"NotPaid"</formula>
    </cfRule>
    <cfRule type="cellIs" dxfId="3" priority="6170" operator="equal">
      <formula>"NotPaid"</formula>
    </cfRule>
    <cfRule type="cellIs" dxfId="3" priority="6169" operator="equal">
      <formula>"NotPaid"</formula>
    </cfRule>
    <cfRule type="cellIs" dxfId="3" priority="6160" operator="equal">
      <formula>"NotPaid"</formula>
    </cfRule>
    <cfRule type="cellIs" dxfId="3" priority="6159" operator="equal">
      <formula>"NotPaid"</formula>
    </cfRule>
    <cfRule type="cellIs" dxfId="3" priority="6158" operator="equal">
      <formula>"NotPaid"</formula>
    </cfRule>
    <cfRule type="cellIs" dxfId="3" priority="6148" operator="equal">
      <formula>"NotPaid"</formula>
    </cfRule>
    <cfRule type="cellIs" dxfId="3" priority="6147" operator="equal">
      <formula>"NotPaid"</formula>
    </cfRule>
    <cfRule type="cellIs" dxfId="3" priority="6146" operator="equal">
      <formula>"NotPaid"</formula>
    </cfRule>
    <cfRule type="cellIs" dxfId="3" priority="6136" operator="equal">
      <formula>"NotPaid"</formula>
    </cfRule>
    <cfRule type="cellIs" dxfId="3" priority="6135" operator="equal">
      <formula>"NotPaid"</formula>
    </cfRule>
    <cfRule type="cellIs" dxfId="3" priority="6134" operator="equal">
      <formula>"NotPaid"</formula>
    </cfRule>
    <cfRule type="cellIs" dxfId="3" priority="6120" operator="equal">
      <formula>"NotPaid"</formula>
    </cfRule>
    <cfRule type="cellIs" dxfId="3" priority="6119" operator="equal">
      <formula>"NotPaid"</formula>
    </cfRule>
    <cfRule type="cellIs" dxfId="3" priority="6118" operator="equal">
      <formula>"NotPaid"</formula>
    </cfRule>
    <cfRule type="cellIs" dxfId="3" priority="6116" operator="equal">
      <formula>"NotPaid"</formula>
    </cfRule>
    <cfRule type="cellIs" dxfId="3" priority="6115" operator="equal">
      <formula>"NotPaid"</formula>
    </cfRule>
    <cfRule type="cellIs" dxfId="3" priority="6114" operator="equal">
      <formula>"NotPaid"</formula>
    </cfRule>
    <cfRule type="cellIs" dxfId="3" priority="6105" operator="equal">
      <formula>"NotPaid"</formula>
    </cfRule>
    <cfRule type="cellIs" dxfId="3" priority="6104" operator="equal">
      <formula>"NotPaid"</formula>
    </cfRule>
    <cfRule type="cellIs" dxfId="3" priority="6103" operator="equal">
      <formula>"NotPaid"</formula>
    </cfRule>
    <cfRule type="cellIs" dxfId="3" priority="6101" operator="equal">
      <formula>"NotPaid"</formula>
    </cfRule>
    <cfRule type="cellIs" dxfId="3" priority="6100" operator="equal">
      <formula>"NotPaid"</formula>
    </cfRule>
    <cfRule type="cellIs" dxfId="3" priority="6099" operator="equal">
      <formula>"NotPaid"</formula>
    </cfRule>
    <cfRule type="cellIs" dxfId="3" priority="6092" operator="equal">
      <formula>"NotPaid"</formula>
    </cfRule>
    <cfRule type="cellIs" dxfId="3" priority="6091" operator="equal">
      <formula>"NotPaid"</formula>
    </cfRule>
    <cfRule type="cellIs" dxfId="3" priority="6090" operator="equal">
      <formula>"NotPaid"</formula>
    </cfRule>
    <cfRule type="cellIs" dxfId="3" priority="6075" operator="equal">
      <formula>"NotPaid"</formula>
    </cfRule>
    <cfRule type="cellIs" dxfId="3" priority="6074" operator="equal">
      <formula>"NotPaid"</formula>
    </cfRule>
    <cfRule type="cellIs" dxfId="3" priority="6073" operator="equal">
      <formula>"NotPaid"</formula>
    </cfRule>
    <cfRule type="cellIs" dxfId="3" priority="6063" operator="equal">
      <formula>"NotPaid"</formula>
    </cfRule>
    <cfRule type="cellIs" dxfId="3" priority="6062" operator="equal">
      <formula>"NotPaid"</formula>
    </cfRule>
    <cfRule type="cellIs" dxfId="3" priority="6061" operator="equal">
      <formula>"NotPaid"</formula>
    </cfRule>
    <cfRule type="cellIs" dxfId="3" priority="6048" operator="equal">
      <formula>"NotPaid"</formula>
    </cfRule>
    <cfRule type="cellIs" dxfId="3" priority="6047" operator="equal">
      <formula>"NotPaid"</formula>
    </cfRule>
    <cfRule type="cellIs" dxfId="3" priority="6046" operator="equal">
      <formula>"NotPaid"</formula>
    </cfRule>
    <cfRule type="cellIs" dxfId="3" priority="6036" operator="equal">
      <formula>"NotPaid"</formula>
    </cfRule>
    <cfRule type="cellIs" dxfId="3" priority="6035" operator="equal">
      <formula>"NotPaid"</formula>
    </cfRule>
    <cfRule type="cellIs" dxfId="3" priority="6034" operator="equal">
      <formula>"NotPaid"</formula>
    </cfRule>
    <cfRule type="cellIs" dxfId="3" priority="6032" operator="equal">
      <formula>"NotPaid"</formula>
    </cfRule>
    <cfRule type="cellIs" dxfId="3" priority="6031" operator="equal">
      <formula>"NotPaid"</formula>
    </cfRule>
    <cfRule type="cellIs" dxfId="3" priority="6030" operator="equal">
      <formula>"NotPaid"</formula>
    </cfRule>
    <cfRule type="cellIs" dxfId="3" priority="6003" operator="equal">
      <formula>"NotPaid"</formula>
    </cfRule>
    <cfRule type="cellIs" dxfId="3" priority="6002" operator="equal">
      <formula>"NotPaid"</formula>
    </cfRule>
    <cfRule type="cellIs" dxfId="3" priority="6001" operator="equal">
      <formula>"NotPaid"</formula>
    </cfRule>
    <cfRule type="cellIs" dxfId="3" priority="5991" operator="equal">
      <formula>"NotPaid"</formula>
    </cfRule>
    <cfRule type="cellIs" dxfId="3" priority="5990" operator="equal">
      <formula>"NotPaid"</formula>
    </cfRule>
    <cfRule type="cellIs" dxfId="3" priority="5989" operator="equal">
      <formula>"NotPaid"</formula>
    </cfRule>
    <cfRule type="cellIs" dxfId="3" priority="5980" operator="equal">
      <formula>"NotPaid"</formula>
    </cfRule>
    <cfRule type="cellIs" dxfId="3" priority="5979" operator="equal">
      <formula>"NotPaid"</formula>
    </cfRule>
    <cfRule type="cellIs" dxfId="3" priority="5978" operator="equal">
      <formula>"NotPaid"</formula>
    </cfRule>
    <cfRule type="cellIs" dxfId="3" priority="5969" operator="equal">
      <formula>"NotPaid"</formula>
    </cfRule>
    <cfRule type="cellIs" dxfId="3" priority="5968" operator="equal">
      <formula>"NotPaid"</formula>
    </cfRule>
    <cfRule type="cellIs" dxfId="3" priority="5967" operator="equal">
      <formula>"NotPaid"</formula>
    </cfRule>
    <cfRule type="cellIs" dxfId="3" priority="5957" operator="equal">
      <formula>"NotPaid"</formula>
    </cfRule>
    <cfRule type="cellIs" dxfId="3" priority="5956" operator="equal">
      <formula>"NotPaid"</formula>
    </cfRule>
    <cfRule type="cellIs" dxfId="3" priority="5955" operator="equal">
      <formula>"NotPaid"</formula>
    </cfRule>
    <cfRule type="cellIs" dxfId="3" priority="5953" operator="equal">
      <formula>"NotPaid"</formula>
    </cfRule>
    <cfRule type="cellIs" dxfId="3" priority="5952" operator="equal">
      <formula>"NotPaid"</formula>
    </cfRule>
    <cfRule type="cellIs" dxfId="3" priority="5951" operator="equal">
      <formula>"NotPaid"</formula>
    </cfRule>
    <cfRule type="cellIs" dxfId="3" priority="5943" operator="equal">
      <formula>"NotPaid"</formula>
    </cfRule>
    <cfRule type="cellIs" dxfId="3" priority="5942" operator="equal">
      <formula>"NotPaid"</formula>
    </cfRule>
    <cfRule type="cellIs" dxfId="3" priority="5941" operator="equal">
      <formula>"NotPaid"</formula>
    </cfRule>
    <cfRule type="cellIs" dxfId="3" priority="5932" operator="equal">
      <formula>"NotPaid"</formula>
    </cfRule>
    <cfRule type="cellIs" dxfId="3" priority="5931" operator="equal">
      <formula>"NotPaid"</formula>
    </cfRule>
    <cfRule type="cellIs" dxfId="3" priority="5930" operator="equal">
      <formula>"NotPaid"</formula>
    </cfRule>
    <cfRule type="cellIs" dxfId="3" priority="5921" operator="equal">
      <formula>"NotPaid"</formula>
    </cfRule>
    <cfRule type="cellIs" dxfId="3" priority="5920" operator="equal">
      <formula>"NotPaid"</formula>
    </cfRule>
    <cfRule type="cellIs" dxfId="3" priority="5919" operator="equal">
      <formula>"NotPaid"</formula>
    </cfRule>
    <cfRule type="cellIs" dxfId="3" priority="5909" operator="equal">
      <formula>"NotPaid"</formula>
    </cfRule>
    <cfRule type="cellIs" dxfId="3" priority="5908" operator="equal">
      <formula>"NotPaid"</formula>
    </cfRule>
    <cfRule type="cellIs" dxfId="3" priority="5907" operator="equal">
      <formula>"NotPaid"</formula>
    </cfRule>
    <cfRule type="cellIs" dxfId="3" priority="5897" operator="equal">
      <formula>"NotPaid"</formula>
    </cfRule>
    <cfRule type="cellIs" dxfId="3" priority="5896" operator="equal">
      <formula>"NotPaid"</formula>
    </cfRule>
    <cfRule type="cellIs" dxfId="3" priority="5895" operator="equal">
      <formula>"NotPaid"</formula>
    </cfRule>
  </conditionalFormatting>
  <conditionalFormatting sqref="D38:E38">
    <cfRule type="cellIs" dxfId="3" priority="6336" operator="equal">
      <formula>"NotPaid"</formula>
    </cfRule>
    <cfRule type="cellIs" dxfId="3" priority="6335" operator="equal">
      <formula>"NotPaid"</formula>
    </cfRule>
    <cfRule type="cellIs" dxfId="3" priority="6334" operator="equal">
      <formula>"NotPaid"</formula>
    </cfRule>
    <cfRule type="cellIs" dxfId="3" priority="6327" operator="equal">
      <formula>"NotPaid"</formula>
    </cfRule>
    <cfRule type="cellIs" dxfId="3" priority="6326" operator="equal">
      <formula>"NotPaid"</formula>
    </cfRule>
    <cfRule type="cellIs" dxfId="3" priority="6325" operator="equal">
      <formula>"NotPaid"</formula>
    </cfRule>
    <cfRule type="cellIs" dxfId="3" priority="6267" operator="equal">
      <formula>"NotPaid"</formula>
    </cfRule>
    <cfRule type="cellIs" dxfId="3" priority="6266" operator="equal">
      <formula>"NotPaid"</formula>
    </cfRule>
    <cfRule type="cellIs" dxfId="3" priority="6265" operator="equal">
      <formula>"NotPaid"</formula>
    </cfRule>
    <cfRule type="cellIs" dxfId="3" priority="6097" operator="equal">
      <formula>"NotPaid"</formula>
    </cfRule>
    <cfRule type="cellIs" dxfId="3" priority="6096" operator="equal">
      <formula>"NotPaid"</formula>
    </cfRule>
    <cfRule type="cellIs" dxfId="3" priority="6095" operator="equal">
      <formula>"NotPaid"</formula>
    </cfRule>
    <cfRule type="cellIs" dxfId="3" priority="6088" operator="equal">
      <formula>"NotPaid"</formula>
    </cfRule>
    <cfRule type="cellIs" dxfId="3" priority="6087" operator="equal">
      <formula>"NotPaid"</formula>
    </cfRule>
    <cfRule type="cellIs" dxfId="3" priority="6086" operator="equal">
      <formula>"NotPaid"</formula>
    </cfRule>
    <cfRule type="cellIs" dxfId="3" priority="6028" operator="equal">
      <formula>"NotPaid"</formula>
    </cfRule>
    <cfRule type="cellIs" dxfId="3" priority="6027" operator="equal">
      <formula>"NotPaid"</formula>
    </cfRule>
    <cfRule type="cellIs" dxfId="3" priority="6026" operator="equal">
      <formula>"NotPaid"</formula>
    </cfRule>
  </conditionalFormatting>
  <conditionalFormatting sqref="E38">
    <cfRule type="cellIs" dxfId="3" priority="6367" operator="equal">
      <formula>"NotPaid"</formula>
    </cfRule>
    <cfRule type="cellIs" dxfId="3" priority="6366" operator="equal">
      <formula>"NotPaid"</formula>
    </cfRule>
    <cfRule type="cellIs" dxfId="3" priority="6365" operator="equal">
      <formula>"NotPaid"</formula>
    </cfRule>
    <cfRule type="cellIs" dxfId="3" priority="6352" operator="equal">
      <formula>"NotPaid"</formula>
    </cfRule>
    <cfRule type="cellIs" dxfId="3" priority="6351" operator="equal">
      <formula>"NotPaid"</formula>
    </cfRule>
    <cfRule type="cellIs" dxfId="3" priority="6350" operator="equal">
      <formula>"NotPaid"</formula>
    </cfRule>
    <cfRule type="cellIs" dxfId="3" priority="6322" operator="equal">
      <formula>"NotPaid"</formula>
    </cfRule>
    <cfRule type="cellIs" dxfId="3" priority="6321" operator="equal">
      <formula>"NotPaid"</formula>
    </cfRule>
    <cfRule type="cellIs" dxfId="3" priority="6320" operator="equal">
      <formula>"NotPaid"</formula>
    </cfRule>
    <cfRule type="cellIs" dxfId="3" priority="6310" operator="equal">
      <formula>"NotPaid"</formula>
    </cfRule>
    <cfRule type="cellIs" dxfId="3" priority="6309" operator="equal">
      <formula>"NotPaid"</formula>
    </cfRule>
    <cfRule type="cellIs" dxfId="3" priority="6308" operator="equal">
      <formula>"NotPaid"</formula>
    </cfRule>
    <cfRule type="cellIs" dxfId="3" priority="6295" operator="equal">
      <formula>"NotPaid"</formula>
    </cfRule>
    <cfRule type="cellIs" dxfId="3" priority="6294" operator="equal">
      <formula>"NotPaid"</formula>
    </cfRule>
    <cfRule type="cellIs" dxfId="3" priority="6293" operator="equal">
      <formula>"NotPaid"</formula>
    </cfRule>
    <cfRule type="cellIs" dxfId="3" priority="6283" operator="equal">
      <formula>"NotPaid"</formula>
    </cfRule>
    <cfRule type="cellIs" dxfId="3" priority="6282" operator="equal">
      <formula>"NotPaid"</formula>
    </cfRule>
    <cfRule type="cellIs" dxfId="3" priority="6281" operator="equal">
      <formula>"NotPaid"</formula>
    </cfRule>
    <cfRule type="cellIs" dxfId="3" priority="6262" operator="equal">
      <formula>"NotPaid"</formula>
    </cfRule>
    <cfRule type="cellIs" dxfId="3" priority="6261" operator="equal">
      <formula>"NotPaid"</formula>
    </cfRule>
    <cfRule type="cellIs" dxfId="3" priority="6260" operator="equal">
      <formula>"NotPaid"</formula>
    </cfRule>
    <cfRule type="cellIs" dxfId="3" priority="6250" operator="equal">
      <formula>"NotPaid"</formula>
    </cfRule>
    <cfRule type="cellIs" dxfId="3" priority="6249" operator="equal">
      <formula>"NotPaid"</formula>
    </cfRule>
    <cfRule type="cellIs" dxfId="3" priority="6248" operator="equal">
      <formula>"NotPaid"</formula>
    </cfRule>
    <cfRule type="cellIs" dxfId="3" priority="6238" operator="equal">
      <formula>"NotPaid"</formula>
    </cfRule>
    <cfRule type="cellIs" dxfId="3" priority="6237" operator="equal">
      <formula>"NotPaid"</formula>
    </cfRule>
    <cfRule type="cellIs" dxfId="3" priority="6236" operator="equal">
      <formula>"NotPaid"</formula>
    </cfRule>
    <cfRule type="cellIs" dxfId="3" priority="6226" operator="equal">
      <formula>"NotPaid"</formula>
    </cfRule>
    <cfRule type="cellIs" dxfId="3" priority="6225" operator="equal">
      <formula>"NotPaid"</formula>
    </cfRule>
    <cfRule type="cellIs" dxfId="3" priority="6224" operator="equal">
      <formula>"NotPaid"</formula>
    </cfRule>
    <cfRule type="cellIs" dxfId="3" priority="6215" operator="equal">
      <formula>"NotPaid"</formula>
    </cfRule>
    <cfRule type="cellIs" dxfId="3" priority="6214" operator="equal">
      <formula>"NotPaid"</formula>
    </cfRule>
    <cfRule type="cellIs" dxfId="3" priority="6213" operator="equal">
      <formula>"NotPaid"</formula>
    </cfRule>
    <cfRule type="cellIs" dxfId="3" priority="6204" operator="equal">
      <formula>"NotPaid"</formula>
    </cfRule>
    <cfRule type="cellIs" dxfId="3" priority="6203" operator="equal">
      <formula>"NotPaid"</formula>
    </cfRule>
    <cfRule type="cellIs" dxfId="3" priority="6202" operator="equal">
      <formula>"NotPaid"</formula>
    </cfRule>
    <cfRule type="cellIs" dxfId="3" priority="6189" operator="equal">
      <formula>"NotPaid"</formula>
    </cfRule>
    <cfRule type="cellIs" dxfId="3" priority="6188" operator="equal">
      <formula>"NotPaid"</formula>
    </cfRule>
    <cfRule type="cellIs" dxfId="3" priority="6187" operator="equal">
      <formula>"NotPaid"</formula>
    </cfRule>
    <cfRule type="cellIs" dxfId="3" priority="6178" operator="equal">
      <formula>"NotPaid"</formula>
    </cfRule>
    <cfRule type="cellIs" dxfId="3" priority="6177" operator="equal">
      <formula>"NotPaid"</formula>
    </cfRule>
    <cfRule type="cellIs" dxfId="3" priority="6176" operator="equal">
      <formula>"NotPaid"</formula>
    </cfRule>
    <cfRule type="cellIs" dxfId="3" priority="6167" operator="equal">
      <formula>"NotPaid"</formula>
    </cfRule>
    <cfRule type="cellIs" dxfId="3" priority="6166" operator="equal">
      <formula>"NotPaid"</formula>
    </cfRule>
    <cfRule type="cellIs" dxfId="3" priority="6165" operator="equal">
      <formula>"NotPaid"</formula>
    </cfRule>
    <cfRule type="cellIs" dxfId="3" priority="6156" operator="equal">
      <formula>"NotPaid"</formula>
    </cfRule>
    <cfRule type="cellIs" dxfId="3" priority="6155" operator="equal">
      <formula>"NotPaid"</formula>
    </cfRule>
    <cfRule type="cellIs" dxfId="3" priority="6154" operator="equal">
      <formula>"NotPaid"</formula>
    </cfRule>
    <cfRule type="cellIs" dxfId="3" priority="6144" operator="equal">
      <formula>"NotPaid"</formula>
    </cfRule>
    <cfRule type="cellIs" dxfId="3" priority="6143" operator="equal">
      <formula>"NotPaid"</formula>
    </cfRule>
    <cfRule type="cellIs" dxfId="3" priority="6142" operator="equal">
      <formula>"NotPaid"</formula>
    </cfRule>
    <cfRule type="cellIs" dxfId="3" priority="6128" operator="equal">
      <formula>"NotPaid"</formula>
    </cfRule>
    <cfRule type="cellIs" dxfId="3" priority="6127" operator="equal">
      <formula>"NotPaid"</formula>
    </cfRule>
    <cfRule type="cellIs" dxfId="3" priority="6126" operator="equal">
      <formula>"NotPaid"</formula>
    </cfRule>
    <cfRule type="cellIs" dxfId="3" priority="6113" operator="equal">
      <formula>"NotPaid"</formula>
    </cfRule>
    <cfRule type="cellIs" dxfId="3" priority="6112" operator="equal">
      <formula>"NotPaid"</formula>
    </cfRule>
    <cfRule type="cellIs" dxfId="3" priority="6111" operator="equal">
      <formula>"NotPaid"</formula>
    </cfRule>
    <cfRule type="cellIs" dxfId="3" priority="6083" operator="equal">
      <formula>"NotPaid"</formula>
    </cfRule>
    <cfRule type="cellIs" dxfId="3" priority="6082" operator="equal">
      <formula>"NotPaid"</formula>
    </cfRule>
    <cfRule type="cellIs" dxfId="3" priority="6081" operator="equal">
      <formula>"NotPaid"</formula>
    </cfRule>
    <cfRule type="cellIs" dxfId="3" priority="6071" operator="equal">
      <formula>"NotPaid"</formula>
    </cfRule>
    <cfRule type="cellIs" dxfId="3" priority="6070" operator="equal">
      <formula>"NotPaid"</formula>
    </cfRule>
    <cfRule type="cellIs" dxfId="3" priority="6069" operator="equal">
      <formula>"NotPaid"</formula>
    </cfRule>
    <cfRule type="cellIs" dxfId="3" priority="6056" operator="equal">
      <formula>"NotPaid"</formula>
    </cfRule>
    <cfRule type="cellIs" dxfId="3" priority="6055" operator="equal">
      <formula>"NotPaid"</formula>
    </cfRule>
    <cfRule type="cellIs" dxfId="3" priority="6054" operator="equal">
      <formula>"NotPaid"</formula>
    </cfRule>
    <cfRule type="cellIs" dxfId="3" priority="6044" operator="equal">
      <formula>"NotPaid"</formula>
    </cfRule>
    <cfRule type="cellIs" dxfId="3" priority="6043" operator="equal">
      <formula>"NotPaid"</formula>
    </cfRule>
    <cfRule type="cellIs" dxfId="3" priority="6042" operator="equal">
      <formula>"NotPaid"</formula>
    </cfRule>
    <cfRule type="cellIs" dxfId="3" priority="6023" operator="equal">
      <formula>"NotPaid"</formula>
    </cfRule>
    <cfRule type="cellIs" dxfId="3" priority="6022" operator="equal">
      <formula>"NotPaid"</formula>
    </cfRule>
    <cfRule type="cellIs" dxfId="3" priority="6021" operator="equal">
      <formula>"NotPaid"</formula>
    </cfRule>
    <cfRule type="cellIs" dxfId="3" priority="6011" operator="equal">
      <formula>"NotPaid"</formula>
    </cfRule>
    <cfRule type="cellIs" dxfId="3" priority="6010" operator="equal">
      <formula>"NotPaid"</formula>
    </cfRule>
    <cfRule type="cellIs" dxfId="3" priority="6009" operator="equal">
      <formula>"NotPaid"</formula>
    </cfRule>
    <cfRule type="cellIs" dxfId="3" priority="5999" operator="equal">
      <formula>"NotPaid"</formula>
    </cfRule>
    <cfRule type="cellIs" dxfId="3" priority="5998" operator="equal">
      <formula>"NotPaid"</formula>
    </cfRule>
    <cfRule type="cellIs" dxfId="3" priority="5997" operator="equal">
      <formula>"NotPaid"</formula>
    </cfRule>
    <cfRule type="cellIs" dxfId="3" priority="5987" operator="equal">
      <formula>"NotPaid"</formula>
    </cfRule>
    <cfRule type="cellIs" dxfId="3" priority="5986" operator="equal">
      <formula>"NotPaid"</formula>
    </cfRule>
    <cfRule type="cellIs" dxfId="3" priority="5985" operator="equal">
      <formula>"NotPaid"</formula>
    </cfRule>
    <cfRule type="cellIs" dxfId="3" priority="5976" operator="equal">
      <formula>"NotPaid"</formula>
    </cfRule>
    <cfRule type="cellIs" dxfId="3" priority="5975" operator="equal">
      <formula>"NotPaid"</formula>
    </cfRule>
    <cfRule type="cellIs" dxfId="3" priority="5974" operator="equal">
      <formula>"NotPaid"</formula>
    </cfRule>
    <cfRule type="cellIs" dxfId="3" priority="5965" operator="equal">
      <formula>"NotPaid"</formula>
    </cfRule>
    <cfRule type="cellIs" dxfId="3" priority="5964" operator="equal">
      <formula>"NotPaid"</formula>
    </cfRule>
    <cfRule type="cellIs" dxfId="3" priority="5963" operator="equal">
      <formula>"NotPaid"</formula>
    </cfRule>
    <cfRule type="cellIs" dxfId="3" priority="5950" operator="equal">
      <formula>"NotPaid"</formula>
    </cfRule>
    <cfRule type="cellIs" dxfId="3" priority="5949" operator="equal">
      <formula>"NotPaid"</formula>
    </cfRule>
    <cfRule type="cellIs" dxfId="3" priority="5948" operator="equal">
      <formula>"NotPaid"</formula>
    </cfRule>
    <cfRule type="cellIs" dxfId="3" priority="5939" operator="equal">
      <formula>"NotPaid"</formula>
    </cfRule>
    <cfRule type="cellIs" dxfId="3" priority="5938" operator="equal">
      <formula>"NotPaid"</formula>
    </cfRule>
    <cfRule type="cellIs" dxfId="3" priority="5937" operator="equal">
      <formula>"NotPaid"</formula>
    </cfRule>
    <cfRule type="cellIs" dxfId="3" priority="5928" operator="equal">
      <formula>"NotPaid"</formula>
    </cfRule>
    <cfRule type="cellIs" dxfId="3" priority="5927" operator="equal">
      <formula>"NotPaid"</formula>
    </cfRule>
    <cfRule type="cellIs" dxfId="3" priority="5926" operator="equal">
      <formula>"NotPaid"</formula>
    </cfRule>
    <cfRule type="cellIs" dxfId="3" priority="5917" operator="equal">
      <formula>"NotPaid"</formula>
    </cfRule>
    <cfRule type="cellIs" dxfId="3" priority="5916" operator="equal">
      <formula>"NotPaid"</formula>
    </cfRule>
    <cfRule type="cellIs" dxfId="3" priority="5915" operator="equal">
      <formula>"NotPaid"</formula>
    </cfRule>
    <cfRule type="cellIs" dxfId="3" priority="5905" operator="equal">
      <formula>"NotPaid"</formula>
    </cfRule>
    <cfRule type="cellIs" dxfId="3" priority="5904" operator="equal">
      <formula>"NotPaid"</formula>
    </cfRule>
    <cfRule type="cellIs" dxfId="3" priority="5903" operator="equal">
      <formula>"NotPaid"</formula>
    </cfRule>
  </conditionalFormatting>
  <conditionalFormatting sqref="F38:G38">
    <cfRule type="expression" dxfId="0" priority="6369" stopIfTrue="1">
      <formula>F38="NotPaid"</formula>
    </cfRule>
    <cfRule type="expression" dxfId="0" priority="6297" stopIfTrue="1">
      <formula>F38="NotPaid"</formula>
    </cfRule>
    <cfRule type="expression" dxfId="0" priority="6252" stopIfTrue="1">
      <formula>F38="NotPaid"</formula>
    </cfRule>
    <cfRule type="expression" dxfId="0" priority="6130" stopIfTrue="1">
      <formula>F38="NotPaid"</formula>
    </cfRule>
    <cfRule type="expression" dxfId="0" priority="6058" stopIfTrue="1">
      <formula>F38="NotPaid"</formula>
    </cfRule>
    <cfRule type="expression" dxfId="0" priority="6013" stopIfTrue="1">
      <formula>F38="NotPaid"</formula>
    </cfRule>
  </conditionalFormatting>
  <conditionalFormatting sqref="F38">
    <cfRule type="cellIs" dxfId="3" priority="6363" operator="equal">
      <formula>"NotPaid"</formula>
    </cfRule>
    <cfRule type="cellIs" dxfId="3" priority="6362" operator="equal">
      <formula>"NotPaid"</formula>
    </cfRule>
    <cfRule type="cellIs" dxfId="3" priority="6361" operator="equal">
      <formula>"NotPaid"</formula>
    </cfRule>
    <cfRule type="cellIs" dxfId="3" priority="6348" operator="equal">
      <formula>"NotPaid"</formula>
    </cfRule>
    <cfRule type="cellIs" dxfId="3" priority="6347" operator="equal">
      <formula>"NotPaid"</formula>
    </cfRule>
    <cfRule type="cellIs" dxfId="3" priority="6346" operator="equal">
      <formula>"NotPaid"</formula>
    </cfRule>
    <cfRule type="cellIs" dxfId="3" priority="6333" operator="equal">
      <formula>"NotPaid"</formula>
    </cfRule>
    <cfRule type="cellIs" dxfId="3" priority="6324" operator="equal">
      <formula>"NotPaid"</formula>
    </cfRule>
    <cfRule type="cellIs" dxfId="3" priority="6318" operator="equal">
      <formula>"NotPaid"</formula>
    </cfRule>
    <cfRule type="cellIs" dxfId="3" priority="6317" operator="equal">
      <formula>"NotPaid"</formula>
    </cfRule>
    <cfRule type="cellIs" dxfId="3" priority="6316" operator="equal">
      <formula>"NotPaid"</formula>
    </cfRule>
    <cfRule type="cellIs" dxfId="3" priority="6306" operator="equal">
      <formula>"NotPaid"</formula>
    </cfRule>
    <cfRule type="cellIs" dxfId="3" priority="6305" operator="equal">
      <formula>"NotPaid"</formula>
    </cfRule>
    <cfRule type="cellIs" dxfId="3" priority="6304" operator="equal">
      <formula>"NotPaid"</formula>
    </cfRule>
    <cfRule type="cellIs" dxfId="3" priority="6291" operator="equal">
      <formula>"NotPaid"</formula>
    </cfRule>
    <cfRule type="cellIs" dxfId="3" priority="6290" operator="equal">
      <formula>"NotPaid"</formula>
    </cfRule>
    <cfRule type="cellIs" dxfId="3" priority="6289" operator="equal">
      <formula>"NotPaid"</formula>
    </cfRule>
    <cfRule type="cellIs" dxfId="3" priority="6279" operator="equal">
      <formula>"NotPaid"</formula>
    </cfRule>
    <cfRule type="cellIs" dxfId="3" priority="6278" operator="equal">
      <formula>"NotPaid"</formula>
    </cfRule>
    <cfRule type="cellIs" dxfId="3" priority="6277" operator="equal">
      <formula>"NotPaid"</formula>
    </cfRule>
    <cfRule type="cellIs" dxfId="3" priority="6264" operator="equal">
      <formula>"NotPaid"</formula>
    </cfRule>
    <cfRule type="cellIs" dxfId="3" priority="6258" operator="equal">
      <formula>"NotPaid"</formula>
    </cfRule>
    <cfRule type="cellIs" dxfId="3" priority="6257" operator="equal">
      <formula>"NotPaid"</formula>
    </cfRule>
    <cfRule type="cellIs" dxfId="3" priority="6256" operator="equal">
      <formula>"NotPaid"</formula>
    </cfRule>
    <cfRule type="cellIs" dxfId="3" priority="6246" operator="equal">
      <formula>"NotPaid"</formula>
    </cfRule>
    <cfRule type="cellIs" dxfId="3" priority="6245" operator="equal">
      <formula>"NotPaid"</formula>
    </cfRule>
    <cfRule type="cellIs" dxfId="3" priority="6244" operator="equal">
      <formula>"NotPaid"</formula>
    </cfRule>
    <cfRule type="cellIs" dxfId="3" priority="6234" operator="equal">
      <formula>"NotPaid"</formula>
    </cfRule>
    <cfRule type="cellIs" dxfId="3" priority="6233" operator="equal">
      <formula>"NotPaid"</formula>
    </cfRule>
    <cfRule type="cellIs" dxfId="3" priority="6232" operator="equal">
      <formula>"NotPaid"</formula>
    </cfRule>
    <cfRule type="cellIs" dxfId="3" priority="6222" operator="equal">
      <formula>"NotPaid"</formula>
    </cfRule>
    <cfRule type="cellIs" dxfId="3" priority="6221" operator="equal">
      <formula>"NotPaid"</formula>
    </cfRule>
    <cfRule type="cellIs" dxfId="3" priority="6220" operator="equal">
      <formula>"NotPaid"</formula>
    </cfRule>
    <cfRule type="cellIs" dxfId="3" priority="6211" operator="equal">
      <formula>"NotPaid"</formula>
    </cfRule>
    <cfRule type="cellIs" dxfId="3" priority="6210" operator="equal">
      <formula>"NotPaid"</formula>
    </cfRule>
    <cfRule type="cellIs" dxfId="3" priority="6209" operator="equal">
      <formula>"NotPaid"</formula>
    </cfRule>
    <cfRule type="cellIs" dxfId="3" priority="6200" operator="equal">
      <formula>"NotPaid"</formula>
    </cfRule>
    <cfRule type="cellIs" dxfId="3" priority="6199" operator="equal">
      <formula>"NotPaid"</formula>
    </cfRule>
    <cfRule type="cellIs" dxfId="3" priority="6198" operator="equal">
      <formula>"NotPaid"</formula>
    </cfRule>
    <cfRule type="cellIs" dxfId="3" priority="6185" operator="equal">
      <formula>"NotPaid"</formula>
    </cfRule>
    <cfRule type="cellIs" dxfId="3" priority="6184" operator="equal">
      <formula>"NotPaid"</formula>
    </cfRule>
    <cfRule type="cellIs" dxfId="3" priority="6183" operator="equal">
      <formula>"NotPaid"</formula>
    </cfRule>
    <cfRule type="cellIs" dxfId="3" priority="6174" operator="equal">
      <formula>"NotPaid"</formula>
    </cfRule>
    <cfRule type="cellIs" dxfId="3" priority="6173" operator="equal">
      <formula>"NotPaid"</formula>
    </cfRule>
    <cfRule type="cellIs" dxfId="3" priority="6172" operator="equal">
      <formula>"NotPaid"</formula>
    </cfRule>
    <cfRule type="cellIs" dxfId="3" priority="6163" operator="equal">
      <formula>"NotPaid"</formula>
    </cfRule>
    <cfRule type="cellIs" dxfId="3" priority="6162" operator="equal">
      <formula>"NotPaid"</formula>
    </cfRule>
    <cfRule type="cellIs" dxfId="3" priority="6161" operator="equal">
      <formula>"NotPaid"</formula>
    </cfRule>
    <cfRule type="cellIs" dxfId="3" priority="6152" operator="equal">
      <formula>"NotPaid"</formula>
    </cfRule>
    <cfRule type="cellIs" dxfId="3" priority="6151" operator="equal">
      <formula>"NotPaid"</formula>
    </cfRule>
    <cfRule type="cellIs" dxfId="3" priority="6150" operator="equal">
      <formula>"NotPaid"</formula>
    </cfRule>
    <cfRule type="cellIs" dxfId="3" priority="6140" operator="equal">
      <formula>"NotPaid"</formula>
    </cfRule>
    <cfRule type="cellIs" dxfId="3" priority="6139" operator="equal">
      <formula>"NotPaid"</formula>
    </cfRule>
    <cfRule type="cellIs" dxfId="3" priority="6138" operator="equal">
      <formula>"NotPaid"</formula>
    </cfRule>
    <cfRule type="cellIs" dxfId="3" priority="6124" operator="equal">
      <formula>"NotPaid"</formula>
    </cfRule>
    <cfRule type="cellIs" dxfId="3" priority="6123" operator="equal">
      <formula>"NotPaid"</formula>
    </cfRule>
    <cfRule type="cellIs" dxfId="3" priority="6122" operator="equal">
      <formula>"NotPaid"</formula>
    </cfRule>
    <cfRule type="cellIs" dxfId="3" priority="6109" operator="equal">
      <formula>"NotPaid"</formula>
    </cfRule>
    <cfRule type="cellIs" dxfId="3" priority="6108" operator="equal">
      <formula>"NotPaid"</formula>
    </cfRule>
    <cfRule type="cellIs" dxfId="3" priority="6107" operator="equal">
      <formula>"NotPaid"</formula>
    </cfRule>
    <cfRule type="cellIs" dxfId="3" priority="6094" operator="equal">
      <formula>"NotPaid"</formula>
    </cfRule>
    <cfRule type="cellIs" dxfId="3" priority="6085" operator="equal">
      <formula>"NotPaid"</formula>
    </cfRule>
    <cfRule type="cellIs" dxfId="3" priority="6079" operator="equal">
      <formula>"NotPaid"</formula>
    </cfRule>
    <cfRule type="cellIs" dxfId="3" priority="6078" operator="equal">
      <formula>"NotPaid"</formula>
    </cfRule>
    <cfRule type="cellIs" dxfId="3" priority="6077" operator="equal">
      <formula>"NotPaid"</formula>
    </cfRule>
    <cfRule type="cellIs" dxfId="3" priority="6067" operator="equal">
      <formula>"NotPaid"</formula>
    </cfRule>
    <cfRule type="cellIs" dxfId="3" priority="6066" operator="equal">
      <formula>"NotPaid"</formula>
    </cfRule>
    <cfRule type="cellIs" dxfId="3" priority="6065" operator="equal">
      <formula>"NotPaid"</formula>
    </cfRule>
    <cfRule type="cellIs" dxfId="3" priority="6052" operator="equal">
      <formula>"NotPaid"</formula>
    </cfRule>
    <cfRule type="cellIs" dxfId="3" priority="6051" operator="equal">
      <formula>"NotPaid"</formula>
    </cfRule>
    <cfRule type="cellIs" dxfId="3" priority="6050" operator="equal">
      <formula>"NotPaid"</formula>
    </cfRule>
    <cfRule type="cellIs" dxfId="3" priority="6040" operator="equal">
      <formula>"NotPaid"</formula>
    </cfRule>
    <cfRule type="cellIs" dxfId="3" priority="6039" operator="equal">
      <formula>"NotPaid"</formula>
    </cfRule>
    <cfRule type="cellIs" dxfId="3" priority="6038" operator="equal">
      <formula>"NotPaid"</formula>
    </cfRule>
    <cfRule type="cellIs" dxfId="3" priority="6025" operator="equal">
      <formula>"NotPaid"</formula>
    </cfRule>
    <cfRule type="cellIs" dxfId="3" priority="6019" operator="equal">
      <formula>"NotPaid"</formula>
    </cfRule>
    <cfRule type="cellIs" dxfId="3" priority="6018" operator="equal">
      <formula>"NotPaid"</formula>
    </cfRule>
    <cfRule type="cellIs" dxfId="3" priority="6017" operator="equal">
      <formula>"NotPaid"</formula>
    </cfRule>
    <cfRule type="cellIs" dxfId="3" priority="6007" operator="equal">
      <formula>"NotPaid"</formula>
    </cfRule>
    <cfRule type="cellIs" dxfId="3" priority="6006" operator="equal">
      <formula>"NotPaid"</formula>
    </cfRule>
    <cfRule type="cellIs" dxfId="3" priority="6005" operator="equal">
      <formula>"NotPaid"</formula>
    </cfRule>
    <cfRule type="cellIs" dxfId="3" priority="5995" operator="equal">
      <formula>"NotPaid"</formula>
    </cfRule>
    <cfRule type="cellIs" dxfId="3" priority="5994" operator="equal">
      <formula>"NotPaid"</formula>
    </cfRule>
    <cfRule type="cellIs" dxfId="3" priority="5993" operator="equal">
      <formula>"NotPaid"</formula>
    </cfRule>
    <cfRule type="cellIs" dxfId="3" priority="5983" operator="equal">
      <formula>"NotPaid"</formula>
    </cfRule>
    <cfRule type="cellIs" dxfId="3" priority="5982" operator="equal">
      <formula>"NotPaid"</formula>
    </cfRule>
    <cfRule type="cellIs" dxfId="3" priority="5981" operator="equal">
      <formula>"NotPaid"</formula>
    </cfRule>
    <cfRule type="cellIs" dxfId="3" priority="5972" operator="equal">
      <formula>"NotPaid"</formula>
    </cfRule>
    <cfRule type="cellIs" dxfId="3" priority="5971" operator="equal">
      <formula>"NotPaid"</formula>
    </cfRule>
    <cfRule type="cellIs" dxfId="3" priority="5970" operator="equal">
      <formula>"NotPaid"</formula>
    </cfRule>
    <cfRule type="cellIs" dxfId="3" priority="5961" operator="equal">
      <formula>"NotPaid"</formula>
    </cfRule>
    <cfRule type="cellIs" dxfId="3" priority="5960" operator="equal">
      <formula>"NotPaid"</formula>
    </cfRule>
    <cfRule type="cellIs" dxfId="3" priority="5959" operator="equal">
      <formula>"NotPaid"</formula>
    </cfRule>
    <cfRule type="cellIs" dxfId="3" priority="5946" operator="equal">
      <formula>"NotPaid"</formula>
    </cfRule>
    <cfRule type="cellIs" dxfId="3" priority="5945" operator="equal">
      <formula>"NotPaid"</formula>
    </cfRule>
    <cfRule type="cellIs" dxfId="3" priority="5944" operator="equal">
      <formula>"NotPaid"</formula>
    </cfRule>
    <cfRule type="cellIs" dxfId="3" priority="5935" operator="equal">
      <formula>"NotPaid"</formula>
    </cfRule>
    <cfRule type="cellIs" dxfId="3" priority="5934" operator="equal">
      <formula>"NotPaid"</formula>
    </cfRule>
    <cfRule type="cellIs" dxfId="3" priority="5933" operator="equal">
      <formula>"NotPaid"</formula>
    </cfRule>
    <cfRule type="cellIs" dxfId="3" priority="5924" operator="equal">
      <formula>"NotPaid"</formula>
    </cfRule>
    <cfRule type="cellIs" dxfId="3" priority="5923" operator="equal">
      <formula>"NotPaid"</formula>
    </cfRule>
    <cfRule type="cellIs" dxfId="3" priority="5922" operator="equal">
      <formula>"NotPaid"</formula>
    </cfRule>
    <cfRule type="cellIs" dxfId="3" priority="5913" operator="equal">
      <formula>"NotPaid"</formula>
    </cfRule>
    <cfRule type="cellIs" dxfId="3" priority="5912" operator="equal">
      <formula>"NotPaid"</formula>
    </cfRule>
    <cfRule type="cellIs" dxfId="3" priority="5911" operator="equal">
      <formula>"NotPaid"</formula>
    </cfRule>
    <cfRule type="cellIs" dxfId="3" priority="5901" operator="equal">
      <formula>"NotPaid"</formula>
    </cfRule>
    <cfRule type="cellIs" dxfId="3" priority="5900" operator="equal">
      <formula>"NotPaid"</formula>
    </cfRule>
    <cfRule type="cellIs" dxfId="3" priority="5899" operator="equal">
      <formula>"NotPaid"</formula>
    </cfRule>
  </conditionalFormatting>
  <conditionalFormatting sqref="G38">
    <cfRule type="cellIs" dxfId="3" priority="6364" operator="equal">
      <formula>"NotPaid"</formula>
    </cfRule>
    <cfRule type="cellIs" dxfId="3" priority="6349" operator="equal">
      <formula>"NotPaid"</formula>
    </cfRule>
    <cfRule type="cellIs" dxfId="3" priority="6319" operator="equal">
      <formula>"NotPaid"</formula>
    </cfRule>
    <cfRule type="cellIs" dxfId="3" priority="6307" operator="equal">
      <formula>"NotPaid"</formula>
    </cfRule>
    <cfRule type="cellIs" dxfId="3" priority="6292" operator="equal">
      <formula>"NotPaid"</formula>
    </cfRule>
    <cfRule type="cellIs" dxfId="3" priority="6280" operator="equal">
      <formula>"NotPaid"</formula>
    </cfRule>
    <cfRule type="cellIs" dxfId="3" priority="6259" operator="equal">
      <formula>"NotPaid"</formula>
    </cfRule>
    <cfRule type="cellIs" dxfId="3" priority="6247" operator="equal">
      <formula>"NotPaid"</formula>
    </cfRule>
    <cfRule type="cellIs" dxfId="3" priority="6235" operator="equal">
      <formula>"NotPaid"</formula>
    </cfRule>
    <cfRule type="cellIs" dxfId="3" priority="6201" operator="equal">
      <formula>"NotPaid"</formula>
    </cfRule>
    <cfRule type="cellIs" dxfId="3" priority="6153" operator="equal">
      <formula>"NotPaid"</formula>
    </cfRule>
    <cfRule type="cellIs" dxfId="3" priority="6141" operator="equal">
      <formula>"NotPaid"</formula>
    </cfRule>
    <cfRule type="cellIs" dxfId="3" priority="6125" operator="equal">
      <formula>"NotPaid"</formula>
    </cfRule>
    <cfRule type="cellIs" dxfId="3" priority="6110" operator="equal">
      <formula>"NotPaid"</formula>
    </cfRule>
    <cfRule type="cellIs" dxfId="3" priority="6080" operator="equal">
      <formula>"NotPaid"</formula>
    </cfRule>
    <cfRule type="cellIs" dxfId="3" priority="6068" operator="equal">
      <formula>"NotPaid"</formula>
    </cfRule>
    <cfRule type="cellIs" dxfId="3" priority="6053" operator="equal">
      <formula>"NotPaid"</formula>
    </cfRule>
    <cfRule type="cellIs" dxfId="3" priority="6041" operator="equal">
      <formula>"NotPaid"</formula>
    </cfRule>
    <cfRule type="cellIs" dxfId="3" priority="6020" operator="equal">
      <formula>"NotPaid"</formula>
    </cfRule>
    <cfRule type="cellIs" dxfId="3" priority="6008" operator="equal">
      <formula>"NotPaid"</formula>
    </cfRule>
    <cfRule type="cellIs" dxfId="3" priority="5996" operator="equal">
      <formula>"NotPaid"</formula>
    </cfRule>
    <cfRule type="cellIs" dxfId="3" priority="5962" operator="equal">
      <formula>"NotPaid"</formula>
    </cfRule>
    <cfRule type="cellIs" dxfId="3" priority="5914" operator="equal">
      <formula>"NotPaid"</formula>
    </cfRule>
    <cfRule type="cellIs" dxfId="3" priority="5902" operator="equal">
      <formula>"NotPaid"</formula>
    </cfRule>
  </conditionalFormatting>
  <conditionalFormatting sqref="G38:N38">
    <cfRule type="cellIs" dxfId="3" priority="6337" operator="equal">
      <formula>"NotPaid"</formula>
    </cfRule>
    <cfRule type="cellIs" dxfId="3" priority="6328" operator="equal">
      <formula>"NotPaid"</formula>
    </cfRule>
    <cfRule type="cellIs" dxfId="3" priority="6268" operator="equal">
      <formula>"NotPaid"</formula>
    </cfRule>
    <cfRule type="cellIs" dxfId="3" priority="6223" operator="equal">
      <formula>"NotPaid"</formula>
    </cfRule>
    <cfRule type="cellIs" dxfId="3" priority="6212" operator="equal">
      <formula>"NotPaid"</formula>
    </cfRule>
    <cfRule type="cellIs" dxfId="3" priority="6186" operator="equal">
      <formula>"NotPaid"</formula>
    </cfRule>
    <cfRule type="cellIs" dxfId="3" priority="6175" operator="equal">
      <formula>"NotPaid"</formula>
    </cfRule>
    <cfRule type="cellIs" dxfId="3" priority="6164" operator="equal">
      <formula>"NotPaid"</formula>
    </cfRule>
    <cfRule type="cellIs" dxfId="3" priority="6098" operator="equal">
      <formula>"NotPaid"</formula>
    </cfRule>
    <cfRule type="cellIs" dxfId="3" priority="6089" operator="equal">
      <formula>"NotPaid"</formula>
    </cfRule>
    <cfRule type="cellIs" dxfId="3" priority="6029" operator="equal">
      <formula>"NotPaid"</formula>
    </cfRule>
    <cfRule type="cellIs" dxfId="3" priority="5984" operator="equal">
      <formula>"NotPaid"</formula>
    </cfRule>
    <cfRule type="cellIs" dxfId="3" priority="5973" operator="equal">
      <formula>"NotPaid"</formula>
    </cfRule>
    <cfRule type="cellIs" dxfId="3" priority="5947" operator="equal">
      <formula>"NotPaid"</formula>
    </cfRule>
    <cfRule type="cellIs" dxfId="3" priority="5936" operator="equal">
      <formula>"NotPaid"</formula>
    </cfRule>
    <cfRule type="cellIs" dxfId="3" priority="5925" operator="equal">
      <formula>"NotPaid"</formula>
    </cfRule>
  </conditionalFormatting>
  <conditionalFormatting sqref="H38:N38">
    <cfRule type="cellIs" dxfId="3" priority="6360" operator="equal">
      <formula>"NotPaid"</formula>
    </cfRule>
    <cfRule type="cellIs" dxfId="3" priority="6345" operator="equal">
      <formula>"NotPaid"</formula>
    </cfRule>
    <cfRule type="cellIs" dxfId="3" priority="6315" operator="equal">
      <formula>"NotPaid"</formula>
    </cfRule>
    <cfRule type="cellIs" dxfId="3" priority="6303" operator="equal">
      <formula>"NotPaid"</formula>
    </cfRule>
    <cfRule type="cellIs" dxfId="3" priority="6288" operator="equal">
      <formula>"NotPaid"</formula>
    </cfRule>
    <cfRule type="cellIs" dxfId="3" priority="6276" operator="equal">
      <formula>"NotPaid"</formula>
    </cfRule>
    <cfRule type="cellIs" dxfId="3" priority="6255" operator="equal">
      <formula>"NotPaid"</formula>
    </cfRule>
    <cfRule type="cellIs" dxfId="3" priority="6243" operator="equal">
      <formula>"NotPaid"</formula>
    </cfRule>
    <cfRule type="cellIs" dxfId="3" priority="6231" operator="equal">
      <formula>"NotPaid"</formula>
    </cfRule>
    <cfRule type="cellIs" dxfId="3" priority="6197" operator="equal">
      <formula>"NotPaid"</formula>
    </cfRule>
    <cfRule type="cellIs" dxfId="3" priority="6149" operator="equal">
      <formula>"NotPaid"</formula>
    </cfRule>
    <cfRule type="cellIs" dxfId="3" priority="6137" operator="equal">
      <formula>"NotPaid"</formula>
    </cfRule>
    <cfRule type="cellIs" dxfId="3" priority="6121" operator="equal">
      <formula>"NotPaid"</formula>
    </cfRule>
    <cfRule type="cellIs" dxfId="3" priority="6106" operator="equal">
      <formula>"NotPaid"</formula>
    </cfRule>
    <cfRule type="cellIs" dxfId="3" priority="6076" operator="equal">
      <formula>"NotPaid"</formula>
    </cfRule>
    <cfRule type="cellIs" dxfId="3" priority="6064" operator="equal">
      <formula>"NotPaid"</formula>
    </cfRule>
    <cfRule type="cellIs" dxfId="3" priority="6049" operator="equal">
      <formula>"NotPaid"</formula>
    </cfRule>
    <cfRule type="cellIs" dxfId="3" priority="6037" operator="equal">
      <formula>"NotPaid"</formula>
    </cfRule>
    <cfRule type="cellIs" dxfId="3" priority="6016" operator="equal">
      <formula>"NotPaid"</formula>
    </cfRule>
    <cfRule type="cellIs" dxfId="3" priority="6004" operator="equal">
      <formula>"NotPaid"</formula>
    </cfRule>
    <cfRule type="cellIs" dxfId="3" priority="5992" operator="equal">
      <formula>"NotPaid"</formula>
    </cfRule>
    <cfRule type="cellIs" dxfId="3" priority="5958" operator="equal">
      <formula>"NotPaid"</formula>
    </cfRule>
    <cfRule type="cellIs" dxfId="3" priority="5910" operator="equal">
      <formula>"NotPaid"</formula>
    </cfRule>
    <cfRule type="cellIs" dxfId="3" priority="5898" operator="equal">
      <formula>"NotPaid"</formula>
    </cfRule>
  </conditionalFormatting>
  <conditionalFormatting sqref="O38">
    <cfRule type="cellIs" dxfId="3" priority="6356" operator="equal">
      <formula>"NotPaid"</formula>
    </cfRule>
    <cfRule type="cellIs" dxfId="3" priority="6341" operator="equal">
      <formula>"NotPaid"</formula>
    </cfRule>
    <cfRule type="cellIs" dxfId="3" priority="6332" operator="equal">
      <formula>"NotPaid"</formula>
    </cfRule>
    <cfRule type="cellIs" dxfId="3" priority="6323" operator="equal">
      <formula>"NotPaid"</formula>
    </cfRule>
    <cfRule type="cellIs" dxfId="3" priority="6311" operator="equal">
      <formula>"NotPaid"</formula>
    </cfRule>
    <cfRule type="cellIs" dxfId="3" priority="6299" operator="equal">
      <formula>"NotPaid"</formula>
    </cfRule>
    <cfRule type="cellIs" dxfId="3" priority="6284" operator="equal">
      <formula>"NotPaid"</formula>
    </cfRule>
    <cfRule type="cellIs" dxfId="3" priority="6272" operator="equal">
      <formula>"NotPaid"</formula>
    </cfRule>
    <cfRule type="cellIs" dxfId="3" priority="6263" operator="equal">
      <formula>"NotPaid"</formula>
    </cfRule>
    <cfRule type="cellIs" dxfId="3" priority="6254" operator="equal">
      <formula>"NotPaid"</formula>
    </cfRule>
    <cfRule type="cellIs" dxfId="3" priority="6239" operator="equal">
      <formula>"NotPaid"</formula>
    </cfRule>
    <cfRule type="cellIs" dxfId="3" priority="6227" operator="equal">
      <formula>"NotPaid"</formula>
    </cfRule>
    <cfRule type="cellIs" dxfId="3" priority="6216" operator="equal">
      <formula>"NotPaid"</formula>
    </cfRule>
    <cfRule type="cellIs" dxfId="3" priority="6205" operator="equal">
      <formula>"NotPaid"</formula>
    </cfRule>
    <cfRule type="cellIs" dxfId="3" priority="6193" operator="equal">
      <formula>"NotPaid"</formula>
    </cfRule>
    <cfRule type="cellIs" dxfId="3" priority="6179" operator="equal">
      <formula>"NotPaid"</formula>
    </cfRule>
    <cfRule type="cellIs" dxfId="3" priority="6168" operator="equal">
      <formula>"NotPaid"</formula>
    </cfRule>
    <cfRule type="cellIs" dxfId="3" priority="6157" operator="equal">
      <formula>"NotPaid"</formula>
    </cfRule>
    <cfRule type="cellIs" dxfId="3" priority="6145" operator="equal">
      <formula>"NotPaid"</formula>
    </cfRule>
    <cfRule type="cellIs" dxfId="3" priority="6133" operator="equal">
      <formula>"NotPaid"</formula>
    </cfRule>
    <cfRule type="cellIs" dxfId="3" priority="6117" operator="equal">
      <formula>"NotPaid"</formula>
    </cfRule>
    <cfRule type="cellIs" dxfId="3" priority="6102" operator="equal">
      <formula>"NotPaid"</formula>
    </cfRule>
    <cfRule type="cellIs" dxfId="3" priority="6093" operator="equal">
      <formula>"NotPaid"</formula>
    </cfRule>
    <cfRule type="cellIs" dxfId="3" priority="6084" operator="equal">
      <formula>"NotPaid"</formula>
    </cfRule>
    <cfRule type="cellIs" dxfId="3" priority="6072" operator="equal">
      <formula>"NotPaid"</formula>
    </cfRule>
    <cfRule type="cellIs" dxfId="3" priority="6060" operator="equal">
      <formula>"NotPaid"</formula>
    </cfRule>
    <cfRule type="cellIs" dxfId="3" priority="6045" operator="equal">
      <formula>"NotPaid"</formula>
    </cfRule>
    <cfRule type="cellIs" dxfId="3" priority="6033" operator="equal">
      <formula>"NotPaid"</formula>
    </cfRule>
    <cfRule type="cellIs" dxfId="3" priority="6024" operator="equal">
      <formula>"NotPaid"</formula>
    </cfRule>
    <cfRule type="cellIs" dxfId="3" priority="6015" operator="equal">
      <formula>"NotPaid"</formula>
    </cfRule>
    <cfRule type="cellIs" dxfId="3" priority="6000" operator="equal">
      <formula>"NotPaid"</formula>
    </cfRule>
    <cfRule type="cellIs" dxfId="3" priority="5988" operator="equal">
      <formula>"NotPaid"</formula>
    </cfRule>
    <cfRule type="cellIs" dxfId="3" priority="5977" operator="equal">
      <formula>"NotPaid"</formula>
    </cfRule>
    <cfRule type="cellIs" dxfId="3" priority="5966" operator="equal">
      <formula>"NotPaid"</formula>
    </cfRule>
    <cfRule type="cellIs" dxfId="3" priority="5954" operator="equal">
      <formula>"NotPaid"</formula>
    </cfRule>
    <cfRule type="cellIs" dxfId="3" priority="5940" operator="equal">
      <formula>"NotPaid"</formula>
    </cfRule>
    <cfRule type="cellIs" dxfId="3" priority="5929" operator="equal">
      <formula>"NotPaid"</formula>
    </cfRule>
    <cfRule type="cellIs" dxfId="3" priority="5918" operator="equal">
      <formula>"NotPaid"</formula>
    </cfRule>
    <cfRule type="cellIs" dxfId="3" priority="5906" operator="equal">
      <formula>"NotPaid"</formula>
    </cfRule>
    <cfRule type="cellIs" dxfId="3" priority="5894" operator="equal">
      <formula>"NotPaid"</formula>
    </cfRule>
  </conditionalFormatting>
  <conditionalFormatting sqref="AD38">
    <cfRule type="cellIs" dxfId="3" priority="2424" operator="equal">
      <formula>"NotPaid"</formula>
    </cfRule>
    <cfRule type="cellIs" dxfId="3" priority="2423" operator="equal">
      <formula>"NotPaid"</formula>
    </cfRule>
    <cfRule type="cellIs" dxfId="3" priority="2422" operator="equal">
      <formula>"NotPaid"</formula>
    </cfRule>
    <cfRule type="cellIs" dxfId="3" priority="2421" operator="equal">
      <formula>"NotPaid"</formula>
    </cfRule>
    <cfRule type="cellIs" dxfId="3" priority="2420" operator="equal">
      <formula>"NotPaid"</formula>
    </cfRule>
    <cfRule type="cellIs" dxfId="3" priority="2419" operator="equal">
      <formula>"NotPaid"</formula>
    </cfRule>
    <cfRule type="cellIs" dxfId="3" priority="2418" operator="equal">
      <formula>"NotPaid"</formula>
    </cfRule>
    <cfRule type="cellIs" dxfId="3" priority="2417" operator="equal">
      <formula>"NotPaid"</formula>
    </cfRule>
    <cfRule type="cellIs" dxfId="3" priority="2416" operator="equal">
      <formula>"NotPaid"</formula>
    </cfRule>
    <cfRule type="cellIs" dxfId="3" priority="2415" operator="equal">
      <formula>"NotPaid"</formula>
    </cfRule>
    <cfRule type="cellIs" dxfId="3" priority="2414" operator="equal">
      <formula>"NotPaid"</formula>
    </cfRule>
    <cfRule type="cellIs" dxfId="3" priority="2413" operator="equal">
      <formula>"NotPaid"</formula>
    </cfRule>
    <cfRule type="cellIs" dxfId="3" priority="2412" operator="equal">
      <formula>"NotPaid"</formula>
    </cfRule>
    <cfRule type="cellIs" dxfId="3" priority="2411" operator="equal">
      <formula>"NotPaid"</formula>
    </cfRule>
    <cfRule type="cellIs" dxfId="3" priority="2410" operator="equal">
      <formula>"NotPaid"</formula>
    </cfRule>
    <cfRule type="cellIs" dxfId="3" priority="2409" operator="equal">
      <formula>"NotPaid"</formula>
    </cfRule>
    <cfRule type="cellIs" dxfId="3" priority="2408" operator="equal">
      <formula>"NotPaid"</formula>
    </cfRule>
    <cfRule type="cellIs" dxfId="3" priority="2407" operator="equal">
      <formula>"NotPaid"</formula>
    </cfRule>
    <cfRule type="cellIs" dxfId="3" priority="2406" operator="equal">
      <formula>"NotPaid"</formula>
    </cfRule>
    <cfRule type="cellIs" dxfId="3" priority="2405" operator="equal">
      <formula>"NotPaid"</formula>
    </cfRule>
    <cfRule type="cellIs" dxfId="3" priority="2404" operator="equal">
      <formula>"NotPaid"</formula>
    </cfRule>
    <cfRule type="cellIs" dxfId="3" priority="2403" operator="equal">
      <formula>"NotPaid"</formula>
    </cfRule>
    <cfRule type="cellIs" dxfId="3" priority="2402" operator="equal">
      <formula>"NotPaid"</formula>
    </cfRule>
    <cfRule type="cellIs" dxfId="3" priority="2401" operator="equal">
      <formula>"NotPaid"</formula>
    </cfRule>
    <cfRule type="cellIs" dxfId="3" priority="2400" operator="equal">
      <formula>"NotPaid"</formula>
    </cfRule>
    <cfRule type="cellIs" dxfId="3" priority="2399" operator="equal">
      <formula>"NotPaid"</formula>
    </cfRule>
    <cfRule type="cellIs" dxfId="3" priority="2398" operator="equal">
      <formula>"NotPaid"</formula>
    </cfRule>
    <cfRule type="cellIs" dxfId="3" priority="2397" operator="equal">
      <formula>"NotPaid"</formula>
    </cfRule>
    <cfRule type="cellIs" dxfId="3" priority="2396" operator="equal">
      <formula>"NotPaid"</formula>
    </cfRule>
    <cfRule type="cellIs" dxfId="3" priority="2395" operator="equal">
      <formula>"NotPaid"</formula>
    </cfRule>
    <cfRule type="cellIs" dxfId="3" priority="2394" operator="equal">
      <formula>"NotPaid"</formula>
    </cfRule>
    <cfRule type="cellIs" dxfId="3" priority="2393" operator="equal">
      <formula>"NotPaid"</formula>
    </cfRule>
    <cfRule type="cellIs" dxfId="3" priority="2392" operator="equal">
      <formula>"NotPaid"</formula>
    </cfRule>
    <cfRule type="cellIs" dxfId="3" priority="2391" operator="equal">
      <formula>"NotPaid"</formula>
    </cfRule>
    <cfRule type="cellIs" dxfId="3" priority="2390" operator="equal">
      <formula>"NotPaid"</formula>
    </cfRule>
    <cfRule type="cellIs" dxfId="3" priority="2389" operator="equal">
      <formula>"NotPaid"</formula>
    </cfRule>
    <cfRule type="cellIs" dxfId="3" priority="2388" operator="equal">
      <formula>"NotPaid"</formula>
    </cfRule>
    <cfRule type="cellIs" dxfId="3" priority="2387" operator="equal">
      <formula>"NotPaid"</formula>
    </cfRule>
    <cfRule type="cellIs" dxfId="3" priority="2386" operator="equal">
      <formula>"NotPaid"</formula>
    </cfRule>
    <cfRule type="cellIs" dxfId="3" priority="2385" operator="equal">
      <formula>"NotPaid"</formula>
    </cfRule>
    <cfRule type="cellIs" dxfId="3" priority="2384" operator="equal">
      <formula>"NotPaid"</formula>
    </cfRule>
    <cfRule type="cellIs" dxfId="3" priority="2383" operator="equal">
      <formula>"NotPaid"</formula>
    </cfRule>
    <cfRule type="cellIs" dxfId="3" priority="2382" operator="equal">
      <formula>"NotPaid"</formula>
    </cfRule>
    <cfRule type="cellIs" dxfId="3" priority="2381" operator="equal">
      <formula>"NotPaid"</formula>
    </cfRule>
    <cfRule type="cellIs" dxfId="3" priority="2380" operator="equal">
      <formula>"NotPaid"</formula>
    </cfRule>
    <cfRule type="cellIs" dxfId="3" priority="2379" operator="equal">
      <formula>"NotPaid"</formula>
    </cfRule>
  </conditionalFormatting>
  <conditionalFormatting sqref="AF38">
    <cfRule type="expression" dxfId="5" priority="4047" stopIfTrue="1">
      <formula>AF38="not paid"</formula>
    </cfRule>
  </conditionalFormatting>
  <conditionalFormatting sqref="AG38:AQ38">
    <cfRule type="expression" dxfId="5" priority="3005" stopIfTrue="1">
      <formula>AG38="not paid"</formula>
    </cfRule>
  </conditionalFormatting>
  <conditionalFormatting sqref="AD39">
    <cfRule type="cellIs" dxfId="3" priority="2949" operator="equal">
      <formula>"NotPaid"</formula>
    </cfRule>
    <cfRule type="cellIs" dxfId="3" priority="2938" operator="equal">
      <formula>"NotPaid"</formula>
    </cfRule>
    <cfRule type="cellIs" dxfId="3" priority="2923" operator="equal">
      <formula>"NotPaid"</formula>
    </cfRule>
    <cfRule type="cellIs" dxfId="3" priority="2916" operator="equal">
      <formula>"NotPaid"</formula>
    </cfRule>
    <cfRule type="cellIs" dxfId="3" priority="2911" operator="equal">
      <formula>"NotPaid"</formula>
    </cfRule>
    <cfRule type="cellIs" dxfId="3" priority="2850" operator="equal">
      <formula>"NotPaid"</formula>
    </cfRule>
    <cfRule type="cellIs" dxfId="3" priority="2849" operator="equal">
      <formula>"NotPaid"</formula>
    </cfRule>
    <cfRule type="cellIs" dxfId="3" priority="2829" operator="equal">
      <formula>"NotPaid"</formula>
    </cfRule>
    <cfRule type="cellIs" dxfId="3" priority="2818" operator="equal">
      <formula>"NotPaid"</formula>
    </cfRule>
    <cfRule type="cellIs" dxfId="3" priority="2712" operator="equal">
      <formula>"NotPaid"</formula>
    </cfRule>
    <cfRule type="cellIs" dxfId="3" priority="2711" operator="equal">
      <formula>"NotPaid"</formula>
    </cfRule>
    <cfRule type="cellIs" dxfId="3" priority="2710" operator="equal">
      <formula>"NotPaid"</formula>
    </cfRule>
    <cfRule type="cellIs" dxfId="3" priority="2709" operator="equal">
      <formula>"NotPaid"</formula>
    </cfRule>
    <cfRule type="cellIs" dxfId="3" priority="2708" operator="equal">
      <formula>"NotPaid"</formula>
    </cfRule>
    <cfRule type="cellIs" dxfId="3" priority="2707" operator="equal">
      <formula>"NotPaid"</formula>
    </cfRule>
    <cfRule type="cellIs" dxfId="3" priority="2706" operator="equal">
      <formula>"NotPaid"</formula>
    </cfRule>
    <cfRule type="cellIs" dxfId="3" priority="2705" operator="equal">
      <formula>"NotPaid"</formula>
    </cfRule>
    <cfRule type="cellIs" dxfId="3" priority="2704" operator="equal">
      <formula>"NotPaid"</formula>
    </cfRule>
    <cfRule type="cellIs" dxfId="3" priority="2703" operator="equal">
      <formula>"NotPaid"</formula>
    </cfRule>
    <cfRule type="cellIs" dxfId="3" priority="2702" operator="equal">
      <formula>"NotPaid"</formula>
    </cfRule>
    <cfRule type="cellIs" dxfId="3" priority="2701" operator="equal">
      <formula>"NotPaid"</formula>
    </cfRule>
  </conditionalFormatting>
  <conditionalFormatting sqref="AD40">
    <cfRule type="cellIs" dxfId="3" priority="2282" operator="equal">
      <formula>"NotPaid"</formula>
    </cfRule>
    <cfRule type="cellIs" dxfId="3" priority="2281" operator="equal">
      <formula>"NotPaid"</formula>
    </cfRule>
    <cfRule type="cellIs" dxfId="3" priority="2280" operator="equal">
      <formula>"NotPaid"</formula>
    </cfRule>
    <cfRule type="cellIs" dxfId="3" priority="2279" operator="equal">
      <formula>"NotPaid"</formula>
    </cfRule>
    <cfRule type="cellIs" dxfId="3" priority="2278" operator="equal">
      <formula>"NotPaid"</formula>
    </cfRule>
    <cfRule type="cellIs" dxfId="3" priority="2277" operator="equal">
      <formula>"NotPaid"</formula>
    </cfRule>
    <cfRule type="cellIs" dxfId="3" priority="2276" operator="equal">
      <formula>"NotPaid"</formula>
    </cfRule>
    <cfRule type="cellIs" dxfId="3" priority="2275" operator="equal">
      <formula>"NotPaid"</formula>
    </cfRule>
    <cfRule type="cellIs" dxfId="3" priority="2274" operator="equal">
      <formula>"NotPaid"</formula>
    </cfRule>
    <cfRule type="cellIs" dxfId="3" priority="2273" operator="equal">
      <formula>"NotPaid"</formula>
    </cfRule>
    <cfRule type="cellIs" dxfId="3" priority="2272" operator="equal">
      <formula>"NotPaid"</formula>
    </cfRule>
    <cfRule type="cellIs" dxfId="3" priority="2271" operator="equal">
      <formula>"NotPaid"</formula>
    </cfRule>
    <cfRule type="cellIs" dxfId="3" priority="2270" operator="equal">
      <formula>"NotPaid"</formula>
    </cfRule>
    <cfRule type="cellIs" dxfId="3" priority="2269" operator="equal">
      <formula>"NotPaid"</formula>
    </cfRule>
    <cfRule type="cellIs" dxfId="3" priority="2268" operator="equal">
      <formula>"NotPaid"</formula>
    </cfRule>
    <cfRule type="cellIs" dxfId="3" priority="2267" operator="equal">
      <formula>"NotPaid"</formula>
    </cfRule>
    <cfRule type="cellIs" dxfId="3" priority="2266" operator="equal">
      <formula>"NotPaid"</formula>
    </cfRule>
    <cfRule type="cellIs" dxfId="3" priority="2265" operator="equal">
      <formula>"NotPaid"</formula>
    </cfRule>
    <cfRule type="cellIs" dxfId="3" priority="2264" operator="equal">
      <formula>"NotPaid"</formula>
    </cfRule>
    <cfRule type="cellIs" dxfId="3" priority="2263" operator="equal">
      <formula>"NotPaid"</formula>
    </cfRule>
    <cfRule type="cellIs" dxfId="3" priority="2262" operator="equal">
      <formula>"NotPaid"</formula>
    </cfRule>
  </conditionalFormatting>
  <conditionalFormatting sqref="D41:K41">
    <cfRule type="cellIs" dxfId="3" priority="4104" operator="equal">
      <formula>"NotPaid"</formula>
    </cfRule>
  </conditionalFormatting>
  <conditionalFormatting sqref="L41:O41">
    <cfRule type="cellIs" dxfId="3" priority="4119" operator="equal">
      <formula>"NotPaid"</formula>
    </cfRule>
    <cfRule type="cellIs" dxfId="3" priority="4118" operator="equal">
      <formula>"NotPaid"</formula>
    </cfRule>
    <cfRule type="cellIs" dxfId="3" priority="4117" operator="equal">
      <formula>"NotPaid"</formula>
    </cfRule>
    <cfRule type="cellIs" dxfId="3" priority="4116" operator="equal">
      <formula>"NotPaid"</formula>
    </cfRule>
    <cfRule type="cellIs" dxfId="3" priority="4115" operator="equal">
      <formula>"NotPaid"</formula>
    </cfRule>
    <cfRule type="cellIs" dxfId="3" priority="4114" operator="equal">
      <formula>"NotPaid"</formula>
    </cfRule>
    <cfRule type="cellIs" dxfId="3" priority="4106" operator="equal">
      <formula>"NotPaid"</formula>
    </cfRule>
    <cfRule type="cellIs" dxfId="3" priority="4105" operator="equal">
      <formula>"NotPaid"</formula>
    </cfRule>
  </conditionalFormatting>
  <conditionalFormatting sqref="L41:N41">
    <cfRule type="cellIs" dxfId="3" priority="4111" operator="equal">
      <formula>"NotPaid"</formula>
    </cfRule>
    <cfRule type="cellIs" dxfId="3" priority="4109" operator="equal">
      <formula>"NotPaid"</formula>
    </cfRule>
    <cfRule type="cellIs" dxfId="3" priority="4108" operator="equal">
      <formula>"NotPaid"</formula>
    </cfRule>
    <cfRule type="cellIs" dxfId="3" priority="4107" operator="equal">
      <formula>"NotPaid"</formula>
    </cfRule>
  </conditionalFormatting>
  <conditionalFormatting sqref="O41">
    <cfRule type="cellIs" dxfId="3" priority="4112" operator="equal">
      <formula>"NotPaid"</formula>
    </cfRule>
    <cfRule type="cellIs" dxfId="3" priority="4110" operator="equal">
      <formula>"NotPaid"</formula>
    </cfRule>
  </conditionalFormatting>
  <conditionalFormatting sqref="P41">
    <cfRule type="cellIs" dxfId="3" priority="855" operator="equal">
      <formula>"NotPaid"</formula>
    </cfRule>
    <cfRule type="cellIs" dxfId="3" priority="854" operator="equal">
      <formula>"NotPaid"</formula>
    </cfRule>
    <cfRule type="cellIs" dxfId="3" priority="853" operator="equal">
      <formula>"NotPaid"</formula>
    </cfRule>
    <cfRule type="cellIs" dxfId="3" priority="852" operator="equal">
      <formula>"NotPaid"</formula>
    </cfRule>
    <cfRule type="cellIs" dxfId="3" priority="851" operator="equal">
      <formula>"NotPaid"</formula>
    </cfRule>
    <cfRule type="cellIs" dxfId="3" priority="850" operator="equal">
      <formula>"NotPaid"</formula>
    </cfRule>
    <cfRule type="cellIs" dxfId="3" priority="849" operator="equal">
      <formula>"NotPaid"</formula>
    </cfRule>
    <cfRule type="cellIs" dxfId="3" priority="848" operator="equal">
      <formula>"NotPaid"</formula>
    </cfRule>
    <cfRule type="cellIs" dxfId="3" priority="847" operator="equal">
      <formula>"NotPaid"</formula>
    </cfRule>
    <cfRule type="cellIs" dxfId="3" priority="846" operator="equal">
      <formula>"NotPaid"</formula>
    </cfRule>
    <cfRule type="cellIs" dxfId="3" priority="845" operator="equal">
      <formula>"NotPaid"</formula>
    </cfRule>
    <cfRule type="cellIs" dxfId="3" priority="844" operator="equal">
      <formula>"NotPaid"</formula>
    </cfRule>
    <cfRule type="cellIs" dxfId="3" priority="843" operator="equal">
      <formula>"NotPaid"</formula>
    </cfRule>
    <cfRule type="cellIs" dxfId="3" priority="842" operator="equal">
      <formula>"NotPaid"</formula>
    </cfRule>
    <cfRule type="cellIs" dxfId="3" priority="841" operator="equal">
      <formula>"NotPaid"</formula>
    </cfRule>
    <cfRule type="cellIs" dxfId="3" priority="840" operator="equal">
      <formula>"NotPaid"</formula>
    </cfRule>
    <cfRule type="cellIs" dxfId="3" priority="839" operator="equal">
      <formula>"NotPaid"</formula>
    </cfRule>
    <cfRule type="cellIs" dxfId="3" priority="838" operator="equal">
      <formula>"NotPaid"</formula>
    </cfRule>
    <cfRule type="cellIs" dxfId="3" priority="837" operator="equal">
      <formula>"NotPaid"</formula>
    </cfRule>
    <cfRule type="cellIs" dxfId="3" priority="836" operator="equal">
      <formula>"NotPaid"</formula>
    </cfRule>
    <cfRule type="cellIs" dxfId="3" priority="835" operator="equal">
      <formula>"NotPaid"</formula>
    </cfRule>
    <cfRule type="cellIs" dxfId="3" priority="834" operator="equal">
      <formula>"NotPaid"</formula>
    </cfRule>
    <cfRule type="cellIs" dxfId="3" priority="833" operator="equal">
      <formula>"NotPaid"</formula>
    </cfRule>
    <cfRule type="cellIs" dxfId="3" priority="832" operator="equal">
      <formula>"NotPaid"</formula>
    </cfRule>
    <cfRule type="cellIs" dxfId="3" priority="831" operator="equal">
      <formula>"NotPaid"</formula>
    </cfRule>
    <cfRule type="cellIs" dxfId="3" priority="830" operator="equal">
      <formula>"NotPaid"</formula>
    </cfRule>
    <cfRule type="cellIs" dxfId="3" priority="829" operator="equal">
      <formula>"NotPaid"</formula>
    </cfRule>
    <cfRule type="cellIs" dxfId="3" priority="828" operator="equal">
      <formula>"NotPaid"</formula>
    </cfRule>
    <cfRule type="cellIs" dxfId="3" priority="827" operator="equal">
      <formula>"NotPaid"</formula>
    </cfRule>
    <cfRule type="cellIs" dxfId="3" priority="826" operator="equal">
      <formula>"NotPaid"</formula>
    </cfRule>
    <cfRule type="cellIs" dxfId="3" priority="825" operator="equal">
      <formula>"NotPaid"</formula>
    </cfRule>
    <cfRule type="cellIs" dxfId="3" priority="824" operator="equal">
      <formula>"NotPaid"</formula>
    </cfRule>
    <cfRule type="cellIs" dxfId="3" priority="823" operator="equal">
      <formula>"NotPaid"</formula>
    </cfRule>
    <cfRule type="cellIs" dxfId="3" priority="822" operator="equal">
      <formula>"NotPaid"</formula>
    </cfRule>
    <cfRule type="cellIs" dxfId="3" priority="821" operator="equal">
      <formula>"NotPaid"</formula>
    </cfRule>
    <cfRule type="cellIs" dxfId="3" priority="820" operator="equal">
      <formula>"NotPaid"</formula>
    </cfRule>
    <cfRule type="cellIs" dxfId="3" priority="819" operator="equal">
      <formula>"NotPaid"</formula>
    </cfRule>
    <cfRule type="cellIs" dxfId="3" priority="818" operator="equal">
      <formula>"NotPaid"</formula>
    </cfRule>
    <cfRule type="cellIs" dxfId="3" priority="817" operator="equal">
      <formula>"NotPaid"</formula>
    </cfRule>
    <cfRule type="cellIs" dxfId="3" priority="816" operator="equal">
      <formula>"NotPaid"</formula>
    </cfRule>
    <cfRule type="cellIs" dxfId="3" priority="815" operator="equal">
      <formula>"NotPaid"</formula>
    </cfRule>
    <cfRule type="cellIs" dxfId="3" priority="814" operator="equal">
      <formula>"NotPaid"</formula>
    </cfRule>
    <cfRule type="cellIs" dxfId="3" priority="813" operator="equal">
      <formula>"NotPaid"</formula>
    </cfRule>
    <cfRule type="cellIs" dxfId="3" priority="812" operator="equal">
      <formula>"NotPaid"</formula>
    </cfRule>
    <cfRule type="cellIs" dxfId="3" priority="811" operator="equal">
      <formula>"NotPaid"</formula>
    </cfRule>
    <cfRule type="cellIs" dxfId="3" priority="810" operator="equal">
      <formula>"NotPaid"</formula>
    </cfRule>
  </conditionalFormatting>
  <conditionalFormatting sqref="R41">
    <cfRule type="cellIs" dxfId="3" priority="669" operator="equal">
      <formula>"NotPaid"</formula>
    </cfRule>
  </conditionalFormatting>
  <conditionalFormatting sqref="R41:Z41">
    <cfRule type="cellIs" dxfId="3" priority="664" operator="equal">
      <formula>"NotPaid"</formula>
    </cfRule>
    <cfRule type="cellIs" dxfId="3" priority="663" operator="equal">
      <formula>"NotPaid"</formula>
    </cfRule>
    <cfRule type="cellIs" dxfId="3" priority="662" operator="equal">
      <formula>"NotPaid"</formula>
    </cfRule>
    <cfRule type="cellIs" dxfId="3" priority="661" operator="equal">
      <formula>"NotPaid"</formula>
    </cfRule>
    <cfRule type="cellIs" dxfId="3" priority="660" operator="equal">
      <formula>"NotPaid"</formula>
    </cfRule>
    <cfRule type="cellIs" dxfId="3" priority="659" operator="equal">
      <formula>"NotPaid"</formula>
    </cfRule>
    <cfRule type="cellIs" dxfId="3" priority="658" operator="equal">
      <formula>"NotPaid"</formula>
    </cfRule>
    <cfRule type="cellIs" dxfId="3" priority="657" operator="equal">
      <formula>"NotPaid"</formula>
    </cfRule>
    <cfRule type="cellIs" dxfId="3" priority="656" operator="equal">
      <formula>"NotPaid"</formula>
    </cfRule>
    <cfRule type="cellIs" dxfId="3" priority="655" operator="equal">
      <formula>"NotPaid"</formula>
    </cfRule>
    <cfRule type="cellIs" dxfId="3" priority="654" operator="equal">
      <formula>"NotPaid"</formula>
    </cfRule>
    <cfRule type="cellIs" dxfId="3" priority="653" operator="equal">
      <formula>"NotPaid"</formula>
    </cfRule>
    <cfRule type="cellIs" dxfId="3" priority="671" operator="equal">
      <formula>"NotPaid"</formula>
    </cfRule>
    <cfRule type="cellIs" dxfId="3" priority="670" operator="equal">
      <formula>"NotPaid"</formula>
    </cfRule>
    <cfRule type="cellIs" dxfId="3" priority="668" operator="equal">
      <formula>"NotPaid"</formula>
    </cfRule>
    <cfRule type="cellIs" dxfId="3" priority="667" operator="equal">
      <formula>"NotPaid"</formula>
    </cfRule>
    <cfRule type="cellIs" dxfId="3" priority="666" operator="equal">
      <formula>"NotPaid"</formula>
    </cfRule>
    <cfRule type="cellIs" dxfId="3" priority="665" operator="equal">
      <formula>"NotPaid"</formula>
    </cfRule>
    <cfRule type="cellIs" dxfId="3" priority="652" operator="equal">
      <formula>"NotPaid"</formula>
    </cfRule>
    <cfRule type="cellIs" dxfId="3" priority="651" operator="equal">
      <formula>"NotPaid"</formula>
    </cfRule>
    <cfRule type="cellIs" dxfId="3" priority="650" operator="equal">
      <formula>"NotPaid"</formula>
    </cfRule>
    <cfRule type="cellIs" dxfId="3" priority="649" operator="equal">
      <formula>"NotPaid"</formula>
    </cfRule>
    <cfRule type="cellIs" dxfId="3" priority="648" operator="equal">
      <formula>"NotPaid"</formula>
    </cfRule>
    <cfRule type="cellIs" dxfId="3" priority="647" operator="equal">
      <formula>"NotPaid"</formula>
    </cfRule>
    <cfRule type="cellIs" dxfId="3" priority="646" operator="equal">
      <formula>"NotPaid"</formula>
    </cfRule>
    <cfRule type="cellIs" dxfId="3" priority="645" operator="equal">
      <formula>"NotPaid"</formula>
    </cfRule>
    <cfRule type="cellIs" dxfId="3" priority="644" operator="equal">
      <formula>"NotPaid"</formula>
    </cfRule>
    <cfRule type="cellIs" dxfId="3" priority="643" operator="equal">
      <formula>"NotPaid"</formula>
    </cfRule>
    <cfRule type="cellIs" dxfId="3" priority="642" operator="equal">
      <formula>"NotPaid"</formula>
    </cfRule>
    <cfRule type="cellIs" dxfId="3" priority="641" operator="equal">
      <formula>"NotPaid"</formula>
    </cfRule>
    <cfRule type="cellIs" dxfId="3" priority="640" operator="equal">
      <formula>"NotPaid"</formula>
    </cfRule>
    <cfRule type="cellIs" dxfId="3" priority="639" operator="equal">
      <formula>"NotPaid"</formula>
    </cfRule>
    <cfRule type="cellIs" dxfId="3" priority="638" operator="equal">
      <formula>"NotPaid"</formula>
    </cfRule>
    <cfRule type="cellIs" dxfId="3" priority="637" operator="equal">
      <formula>"NotPaid"</formula>
    </cfRule>
    <cfRule type="cellIs" dxfId="3" priority="636" operator="equal">
      <formula>"NotPaid"</formula>
    </cfRule>
    <cfRule type="cellIs" dxfId="3" priority="635" operator="equal">
      <formula>"NotPaid"</formula>
    </cfRule>
    <cfRule type="cellIs" dxfId="3" priority="634" operator="equal">
      <formula>"NotPaid"</formula>
    </cfRule>
    <cfRule type="cellIs" dxfId="3" priority="633" operator="equal">
      <formula>"NotPaid"</formula>
    </cfRule>
    <cfRule type="cellIs" dxfId="3" priority="632" operator="equal">
      <formula>"NotPaid"</formula>
    </cfRule>
    <cfRule type="cellIs" dxfId="3" priority="631" operator="equal">
      <formula>"NotPaid"</formula>
    </cfRule>
    <cfRule type="cellIs" dxfId="3" priority="630" operator="equal">
      <formula>"NotPaid"</formula>
    </cfRule>
    <cfRule type="cellIs" dxfId="3" priority="629" operator="equal">
      <formula>"NotPaid"</formula>
    </cfRule>
    <cfRule type="cellIs" dxfId="3" priority="628" operator="equal">
      <formula>"NotPaid"</formula>
    </cfRule>
    <cfRule type="cellIs" dxfId="3" priority="627" operator="equal">
      <formula>"NotPaid"</formula>
    </cfRule>
    <cfRule type="cellIs" dxfId="3" priority="626" operator="equal">
      <formula>"NotPaid"</formula>
    </cfRule>
  </conditionalFormatting>
  <conditionalFormatting sqref="S41:U41">
    <cfRule type="cellIs" dxfId="3" priority="715" operator="equal">
      <formula>"NotPaid"</formula>
    </cfRule>
    <cfRule type="cellIs" dxfId="3" priority="710" operator="equal">
      <formula>"NotPaid"</formula>
    </cfRule>
    <cfRule type="cellIs" dxfId="3" priority="709" operator="equal">
      <formula>"NotPaid"</formula>
    </cfRule>
    <cfRule type="cellIs" dxfId="3" priority="708" operator="equal">
      <formula>"NotPaid"</formula>
    </cfRule>
    <cfRule type="cellIs" dxfId="3" priority="707" operator="equal">
      <formula>"NotPaid"</formula>
    </cfRule>
    <cfRule type="cellIs" dxfId="3" priority="706" operator="equal">
      <formula>"NotPaid"</formula>
    </cfRule>
    <cfRule type="cellIs" dxfId="3" priority="705" operator="equal">
      <formula>"NotPaid"</formula>
    </cfRule>
    <cfRule type="cellIs" dxfId="3" priority="704" operator="equal">
      <formula>"NotPaid"</formula>
    </cfRule>
    <cfRule type="cellIs" dxfId="3" priority="703" operator="equal">
      <formula>"NotPaid"</formula>
    </cfRule>
    <cfRule type="cellIs" dxfId="3" priority="702" operator="equal">
      <formula>"NotPaid"</formula>
    </cfRule>
    <cfRule type="cellIs" dxfId="3" priority="701" operator="equal">
      <formula>"NotPaid"</formula>
    </cfRule>
    <cfRule type="cellIs" dxfId="3" priority="700" operator="equal">
      <formula>"NotPaid"</formula>
    </cfRule>
    <cfRule type="cellIs" dxfId="3" priority="699" operator="equal">
      <formula>"NotPaid"</formula>
    </cfRule>
    <cfRule type="cellIs" dxfId="3" priority="717" operator="equal">
      <formula>"NotPaid"</formula>
    </cfRule>
    <cfRule type="cellIs" dxfId="3" priority="716" operator="equal">
      <formula>"NotPaid"</formula>
    </cfRule>
    <cfRule type="cellIs" dxfId="3" priority="714" operator="equal">
      <formula>"NotPaid"</formula>
    </cfRule>
    <cfRule type="cellIs" dxfId="3" priority="713" operator="equal">
      <formula>"NotPaid"</formula>
    </cfRule>
    <cfRule type="cellIs" dxfId="3" priority="712" operator="equal">
      <formula>"NotPaid"</formula>
    </cfRule>
    <cfRule type="cellIs" dxfId="3" priority="711" operator="equal">
      <formula>"NotPaid"</formula>
    </cfRule>
    <cfRule type="cellIs" dxfId="3" priority="698" operator="equal">
      <formula>"NotPaid"</formula>
    </cfRule>
    <cfRule type="cellIs" dxfId="3" priority="697" operator="equal">
      <formula>"NotPaid"</formula>
    </cfRule>
    <cfRule type="cellIs" dxfId="3" priority="696" operator="equal">
      <formula>"NotPaid"</formula>
    </cfRule>
    <cfRule type="cellIs" dxfId="3" priority="695" operator="equal">
      <formula>"NotPaid"</formula>
    </cfRule>
    <cfRule type="cellIs" dxfId="3" priority="694" operator="equal">
      <formula>"NotPaid"</formula>
    </cfRule>
    <cfRule type="cellIs" dxfId="3" priority="693" operator="equal">
      <formula>"NotPaid"</formula>
    </cfRule>
    <cfRule type="cellIs" dxfId="3" priority="692" operator="equal">
      <formula>"NotPaid"</formula>
    </cfRule>
    <cfRule type="cellIs" dxfId="3" priority="691" operator="equal">
      <formula>"NotPaid"</formula>
    </cfRule>
    <cfRule type="cellIs" dxfId="3" priority="690" operator="equal">
      <formula>"NotPaid"</formula>
    </cfRule>
    <cfRule type="cellIs" dxfId="3" priority="689" operator="equal">
      <formula>"NotPaid"</formula>
    </cfRule>
    <cfRule type="cellIs" dxfId="3" priority="688" operator="equal">
      <formula>"NotPaid"</formula>
    </cfRule>
    <cfRule type="cellIs" dxfId="3" priority="687" operator="equal">
      <formula>"NotPaid"</formula>
    </cfRule>
    <cfRule type="cellIs" dxfId="3" priority="686" operator="equal">
      <formula>"NotPaid"</formula>
    </cfRule>
    <cfRule type="cellIs" dxfId="3" priority="685" operator="equal">
      <formula>"NotPaid"</formula>
    </cfRule>
    <cfRule type="cellIs" dxfId="3" priority="684" operator="equal">
      <formula>"NotPaid"</formula>
    </cfRule>
    <cfRule type="cellIs" dxfId="3" priority="683" operator="equal">
      <formula>"NotPaid"</formula>
    </cfRule>
    <cfRule type="cellIs" dxfId="3" priority="682" operator="equal">
      <formula>"NotPaid"</formula>
    </cfRule>
    <cfRule type="cellIs" dxfId="3" priority="681" operator="equal">
      <formula>"NotPaid"</formula>
    </cfRule>
    <cfRule type="cellIs" dxfId="3" priority="680" operator="equal">
      <formula>"NotPaid"</formula>
    </cfRule>
    <cfRule type="cellIs" dxfId="3" priority="679" operator="equal">
      <formula>"NotPaid"</formula>
    </cfRule>
    <cfRule type="cellIs" dxfId="3" priority="678" operator="equal">
      <formula>"NotPaid"</formula>
    </cfRule>
    <cfRule type="cellIs" dxfId="3" priority="677" operator="equal">
      <formula>"NotPaid"</formula>
    </cfRule>
    <cfRule type="cellIs" dxfId="3" priority="676" operator="equal">
      <formula>"NotPaid"</formula>
    </cfRule>
    <cfRule type="cellIs" dxfId="3" priority="675" operator="equal">
      <formula>"NotPaid"</formula>
    </cfRule>
    <cfRule type="cellIs" dxfId="3" priority="674" operator="equal">
      <formula>"NotPaid"</formula>
    </cfRule>
    <cfRule type="cellIs" dxfId="3" priority="673" operator="equal">
      <formula>"NotPaid"</formula>
    </cfRule>
    <cfRule type="cellIs" dxfId="3" priority="672" operator="equal">
      <formula>"NotPaid"</formula>
    </cfRule>
  </conditionalFormatting>
  <conditionalFormatting sqref="V41:X41">
    <cfRule type="cellIs" dxfId="3" priority="761" operator="equal">
      <formula>"NotPaid"</formula>
    </cfRule>
    <cfRule type="cellIs" dxfId="3" priority="756" operator="equal">
      <formula>"NotPaid"</formula>
    </cfRule>
    <cfRule type="cellIs" dxfId="3" priority="755" operator="equal">
      <formula>"NotPaid"</formula>
    </cfRule>
    <cfRule type="cellIs" dxfId="3" priority="754" operator="equal">
      <formula>"NotPaid"</formula>
    </cfRule>
    <cfRule type="cellIs" dxfId="3" priority="753" operator="equal">
      <formula>"NotPaid"</formula>
    </cfRule>
    <cfRule type="cellIs" dxfId="3" priority="752" operator="equal">
      <formula>"NotPaid"</formula>
    </cfRule>
    <cfRule type="cellIs" dxfId="3" priority="751" operator="equal">
      <formula>"NotPaid"</formula>
    </cfRule>
    <cfRule type="cellIs" dxfId="3" priority="750" operator="equal">
      <formula>"NotPaid"</formula>
    </cfRule>
    <cfRule type="cellIs" dxfId="3" priority="749" operator="equal">
      <formula>"NotPaid"</formula>
    </cfRule>
    <cfRule type="cellIs" dxfId="3" priority="748" operator="equal">
      <formula>"NotPaid"</formula>
    </cfRule>
    <cfRule type="cellIs" dxfId="3" priority="747" operator="equal">
      <formula>"NotPaid"</formula>
    </cfRule>
    <cfRule type="cellIs" dxfId="3" priority="746" operator="equal">
      <formula>"NotPaid"</formula>
    </cfRule>
    <cfRule type="cellIs" dxfId="3" priority="745" operator="equal">
      <formula>"NotPaid"</formula>
    </cfRule>
    <cfRule type="cellIs" dxfId="3" priority="763" operator="equal">
      <formula>"NotPaid"</formula>
    </cfRule>
    <cfRule type="cellIs" dxfId="3" priority="762" operator="equal">
      <formula>"NotPaid"</formula>
    </cfRule>
    <cfRule type="cellIs" dxfId="3" priority="760" operator="equal">
      <formula>"NotPaid"</formula>
    </cfRule>
    <cfRule type="cellIs" dxfId="3" priority="759" operator="equal">
      <formula>"NotPaid"</formula>
    </cfRule>
    <cfRule type="cellIs" dxfId="3" priority="758" operator="equal">
      <formula>"NotPaid"</formula>
    </cfRule>
    <cfRule type="cellIs" dxfId="3" priority="757" operator="equal">
      <formula>"NotPaid"</formula>
    </cfRule>
    <cfRule type="cellIs" dxfId="3" priority="744" operator="equal">
      <formula>"NotPaid"</formula>
    </cfRule>
    <cfRule type="cellIs" dxfId="3" priority="743" operator="equal">
      <formula>"NotPaid"</formula>
    </cfRule>
    <cfRule type="cellIs" dxfId="3" priority="742" operator="equal">
      <formula>"NotPaid"</formula>
    </cfRule>
    <cfRule type="cellIs" dxfId="3" priority="741" operator="equal">
      <formula>"NotPaid"</formula>
    </cfRule>
    <cfRule type="cellIs" dxfId="3" priority="740" operator="equal">
      <formula>"NotPaid"</formula>
    </cfRule>
    <cfRule type="cellIs" dxfId="3" priority="739" operator="equal">
      <formula>"NotPaid"</formula>
    </cfRule>
    <cfRule type="cellIs" dxfId="3" priority="738" operator="equal">
      <formula>"NotPaid"</formula>
    </cfRule>
    <cfRule type="cellIs" dxfId="3" priority="737" operator="equal">
      <formula>"NotPaid"</formula>
    </cfRule>
    <cfRule type="cellIs" dxfId="3" priority="736" operator="equal">
      <formula>"NotPaid"</formula>
    </cfRule>
    <cfRule type="cellIs" dxfId="3" priority="735" operator="equal">
      <formula>"NotPaid"</formula>
    </cfRule>
    <cfRule type="cellIs" dxfId="3" priority="734" operator="equal">
      <formula>"NotPaid"</formula>
    </cfRule>
    <cfRule type="cellIs" dxfId="3" priority="733" operator="equal">
      <formula>"NotPaid"</formula>
    </cfRule>
    <cfRule type="cellIs" dxfId="3" priority="732" operator="equal">
      <formula>"NotPaid"</formula>
    </cfRule>
    <cfRule type="cellIs" dxfId="3" priority="731" operator="equal">
      <formula>"NotPaid"</formula>
    </cfRule>
    <cfRule type="cellIs" dxfId="3" priority="730" operator="equal">
      <formula>"NotPaid"</formula>
    </cfRule>
    <cfRule type="cellIs" dxfId="3" priority="729" operator="equal">
      <formula>"NotPaid"</formula>
    </cfRule>
    <cfRule type="cellIs" dxfId="3" priority="728" operator="equal">
      <formula>"NotPaid"</formula>
    </cfRule>
    <cfRule type="cellIs" dxfId="3" priority="727" operator="equal">
      <formula>"NotPaid"</formula>
    </cfRule>
    <cfRule type="cellIs" dxfId="3" priority="726" operator="equal">
      <formula>"NotPaid"</formula>
    </cfRule>
    <cfRule type="cellIs" dxfId="3" priority="725" operator="equal">
      <formula>"NotPaid"</formula>
    </cfRule>
    <cfRule type="cellIs" dxfId="3" priority="724" operator="equal">
      <formula>"NotPaid"</formula>
    </cfRule>
    <cfRule type="cellIs" dxfId="3" priority="723" operator="equal">
      <formula>"NotPaid"</formula>
    </cfRule>
    <cfRule type="cellIs" dxfId="3" priority="722" operator="equal">
      <formula>"NotPaid"</formula>
    </cfRule>
    <cfRule type="cellIs" dxfId="3" priority="721" operator="equal">
      <formula>"NotPaid"</formula>
    </cfRule>
    <cfRule type="cellIs" dxfId="3" priority="720" operator="equal">
      <formula>"NotPaid"</formula>
    </cfRule>
    <cfRule type="cellIs" dxfId="3" priority="719" operator="equal">
      <formula>"NotPaid"</formula>
    </cfRule>
    <cfRule type="cellIs" dxfId="3" priority="718" operator="equal">
      <formula>"NotPaid"</formula>
    </cfRule>
  </conditionalFormatting>
  <conditionalFormatting sqref="Y41:Z41">
    <cfRule type="cellIs" dxfId="3" priority="807" operator="equal">
      <formula>"NotPaid"</formula>
    </cfRule>
    <cfRule type="cellIs" dxfId="3" priority="802" operator="equal">
      <formula>"NotPaid"</formula>
    </cfRule>
    <cfRule type="cellIs" dxfId="3" priority="801" operator="equal">
      <formula>"NotPaid"</formula>
    </cfRule>
    <cfRule type="cellIs" dxfId="3" priority="800" operator="equal">
      <formula>"NotPaid"</formula>
    </cfRule>
    <cfRule type="cellIs" dxfId="3" priority="799" operator="equal">
      <formula>"NotPaid"</formula>
    </cfRule>
    <cfRule type="cellIs" dxfId="3" priority="798" operator="equal">
      <formula>"NotPaid"</formula>
    </cfRule>
    <cfRule type="cellIs" dxfId="3" priority="797" operator="equal">
      <formula>"NotPaid"</formula>
    </cfRule>
    <cfRule type="cellIs" dxfId="3" priority="796" operator="equal">
      <formula>"NotPaid"</formula>
    </cfRule>
    <cfRule type="cellIs" dxfId="3" priority="795" operator="equal">
      <formula>"NotPaid"</formula>
    </cfRule>
    <cfRule type="cellIs" dxfId="3" priority="794" operator="equal">
      <formula>"NotPaid"</formula>
    </cfRule>
    <cfRule type="cellIs" dxfId="3" priority="793" operator="equal">
      <formula>"NotPaid"</formula>
    </cfRule>
    <cfRule type="cellIs" dxfId="3" priority="792" operator="equal">
      <formula>"NotPaid"</formula>
    </cfRule>
    <cfRule type="cellIs" dxfId="3" priority="791" operator="equal">
      <formula>"NotPaid"</formula>
    </cfRule>
    <cfRule type="cellIs" dxfId="3" priority="809" operator="equal">
      <formula>"NotPaid"</formula>
    </cfRule>
    <cfRule type="cellIs" dxfId="3" priority="808" operator="equal">
      <formula>"NotPaid"</formula>
    </cfRule>
    <cfRule type="cellIs" dxfId="3" priority="806" operator="equal">
      <formula>"NotPaid"</formula>
    </cfRule>
    <cfRule type="cellIs" dxfId="3" priority="805" operator="equal">
      <formula>"NotPaid"</formula>
    </cfRule>
    <cfRule type="cellIs" dxfId="3" priority="804" operator="equal">
      <formula>"NotPaid"</formula>
    </cfRule>
    <cfRule type="cellIs" dxfId="3" priority="803" operator="equal">
      <formula>"NotPaid"</formula>
    </cfRule>
    <cfRule type="cellIs" dxfId="3" priority="790" operator="equal">
      <formula>"NotPaid"</formula>
    </cfRule>
    <cfRule type="cellIs" dxfId="3" priority="789" operator="equal">
      <formula>"NotPaid"</formula>
    </cfRule>
    <cfRule type="cellIs" dxfId="3" priority="788" operator="equal">
      <formula>"NotPaid"</formula>
    </cfRule>
    <cfRule type="cellIs" dxfId="3" priority="787" operator="equal">
      <formula>"NotPaid"</formula>
    </cfRule>
    <cfRule type="cellIs" dxfId="3" priority="786" operator="equal">
      <formula>"NotPaid"</formula>
    </cfRule>
    <cfRule type="cellIs" dxfId="3" priority="785" operator="equal">
      <formula>"NotPaid"</formula>
    </cfRule>
    <cfRule type="cellIs" dxfId="3" priority="784" operator="equal">
      <formula>"NotPaid"</formula>
    </cfRule>
    <cfRule type="cellIs" dxfId="3" priority="783" operator="equal">
      <formula>"NotPaid"</formula>
    </cfRule>
    <cfRule type="cellIs" dxfId="3" priority="782" operator="equal">
      <formula>"NotPaid"</formula>
    </cfRule>
    <cfRule type="cellIs" dxfId="3" priority="781" operator="equal">
      <formula>"NotPaid"</formula>
    </cfRule>
    <cfRule type="cellIs" dxfId="3" priority="780" operator="equal">
      <formula>"NotPaid"</formula>
    </cfRule>
    <cfRule type="cellIs" dxfId="3" priority="779" operator="equal">
      <formula>"NotPaid"</formula>
    </cfRule>
    <cfRule type="cellIs" dxfId="3" priority="778" operator="equal">
      <formula>"NotPaid"</formula>
    </cfRule>
    <cfRule type="cellIs" dxfId="3" priority="777" operator="equal">
      <formula>"NotPaid"</formula>
    </cfRule>
    <cfRule type="cellIs" dxfId="3" priority="776" operator="equal">
      <formula>"NotPaid"</formula>
    </cfRule>
    <cfRule type="cellIs" dxfId="3" priority="775" operator="equal">
      <formula>"NotPaid"</formula>
    </cfRule>
    <cfRule type="cellIs" dxfId="3" priority="774" operator="equal">
      <formula>"NotPaid"</formula>
    </cfRule>
    <cfRule type="cellIs" dxfId="3" priority="773" operator="equal">
      <formula>"NotPaid"</formula>
    </cfRule>
    <cfRule type="cellIs" dxfId="3" priority="772" operator="equal">
      <formula>"NotPaid"</formula>
    </cfRule>
    <cfRule type="cellIs" dxfId="3" priority="771" operator="equal">
      <formula>"NotPaid"</formula>
    </cfRule>
    <cfRule type="cellIs" dxfId="3" priority="770" operator="equal">
      <formula>"NotPaid"</formula>
    </cfRule>
    <cfRule type="cellIs" dxfId="3" priority="769" operator="equal">
      <formula>"NotPaid"</formula>
    </cfRule>
    <cfRule type="cellIs" dxfId="3" priority="768" operator="equal">
      <formula>"NotPaid"</formula>
    </cfRule>
    <cfRule type="cellIs" dxfId="3" priority="767" operator="equal">
      <formula>"NotPaid"</formula>
    </cfRule>
    <cfRule type="cellIs" dxfId="3" priority="766" operator="equal">
      <formula>"NotPaid"</formula>
    </cfRule>
    <cfRule type="cellIs" dxfId="3" priority="765" operator="equal">
      <formula>"NotPaid"</formula>
    </cfRule>
    <cfRule type="cellIs" dxfId="3" priority="764" operator="equal">
      <formula>"NotPaid"</formula>
    </cfRule>
  </conditionalFormatting>
  <conditionalFormatting sqref="AA41:AC41">
    <cfRule type="cellIs" dxfId="3" priority="625" operator="equal">
      <formula>"NotPaid"</formula>
    </cfRule>
  </conditionalFormatting>
  <conditionalFormatting sqref="AD41">
    <cfRule type="cellIs" dxfId="3" priority="2700" operator="equal">
      <formula>"NotPaid"</formula>
    </cfRule>
    <cfRule type="cellIs" dxfId="3" priority="2699" operator="equal">
      <formula>"NotPaid"</formula>
    </cfRule>
    <cfRule type="cellIs" dxfId="3" priority="2698" operator="equal">
      <formula>"NotPaid"</formula>
    </cfRule>
    <cfRule type="cellIs" dxfId="3" priority="2697" operator="equal">
      <formula>"NotPaid"</formula>
    </cfRule>
    <cfRule type="cellIs" dxfId="3" priority="2696" operator="equal">
      <formula>"NotPaid"</formula>
    </cfRule>
    <cfRule type="cellIs" dxfId="3" priority="2695" operator="equal">
      <formula>"NotPaid"</formula>
    </cfRule>
    <cfRule type="cellIs" dxfId="3" priority="2694" operator="equal">
      <formula>"NotPaid"</formula>
    </cfRule>
    <cfRule type="cellIs" dxfId="3" priority="2693" operator="equal">
      <formula>"NotPaid"</formula>
    </cfRule>
    <cfRule type="cellIs" dxfId="3" priority="2692" operator="equal">
      <formula>"NotPaid"</formula>
    </cfRule>
    <cfRule type="cellIs" dxfId="3" priority="2691" operator="equal">
      <formula>"NotPaid"</formula>
    </cfRule>
    <cfRule type="cellIs" dxfId="3" priority="2690" operator="equal">
      <formula>"NotPaid"</formula>
    </cfRule>
    <cfRule type="cellIs" dxfId="3" priority="2689" operator="equal">
      <formula>"NotPaid"</formula>
    </cfRule>
    <cfRule type="cellIs" dxfId="3" priority="2688" operator="equal">
      <formula>"NotPaid"</formula>
    </cfRule>
    <cfRule type="cellIs" dxfId="3" priority="2687" operator="equal">
      <formula>"NotPaid"</formula>
    </cfRule>
    <cfRule type="cellIs" dxfId="3" priority="2686" operator="equal">
      <formula>"NotPaid"</formula>
    </cfRule>
    <cfRule type="cellIs" dxfId="3" priority="2685" operator="equal">
      <formula>"NotPaid"</formula>
    </cfRule>
    <cfRule type="cellIs" dxfId="3" priority="2684" operator="equal">
      <formula>"NotPaid"</formula>
    </cfRule>
    <cfRule type="cellIs" dxfId="3" priority="2683" operator="equal">
      <formula>"NotPaid"</formula>
    </cfRule>
    <cfRule type="cellIs" dxfId="3" priority="2682" operator="equal">
      <formula>"NotPaid"</formula>
    </cfRule>
    <cfRule type="cellIs" dxfId="3" priority="2681" operator="equal">
      <formula>"NotPaid"</formula>
    </cfRule>
    <cfRule type="cellIs" dxfId="3" priority="2680" operator="equal">
      <formula>"NotPaid"</formula>
    </cfRule>
    <cfRule type="cellIs" dxfId="3" priority="2679" operator="equal">
      <formula>"NotPaid"</formula>
    </cfRule>
    <cfRule type="cellIs" dxfId="3" priority="2678" operator="equal">
      <formula>"NotPaid"</formula>
    </cfRule>
    <cfRule type="cellIs" dxfId="3" priority="2631" operator="equal">
      <formula>"NotPaid"</formula>
    </cfRule>
    <cfRule type="cellIs" dxfId="3" priority="2630" operator="equal">
      <formula>"NotPaid"</formula>
    </cfRule>
    <cfRule type="cellIs" dxfId="3" priority="2629" operator="equal">
      <formula>"NotPaid"</formula>
    </cfRule>
    <cfRule type="cellIs" dxfId="3" priority="2628" operator="equal">
      <formula>"NotPaid"</formula>
    </cfRule>
    <cfRule type="cellIs" dxfId="3" priority="2627" operator="equal">
      <formula>"NotPaid"</formula>
    </cfRule>
    <cfRule type="cellIs" dxfId="3" priority="2626" operator="equal">
      <formula>"NotPaid"</formula>
    </cfRule>
    <cfRule type="cellIs" dxfId="3" priority="2625" operator="equal">
      <formula>"NotPaid"</formula>
    </cfRule>
    <cfRule type="cellIs" dxfId="3" priority="2624" operator="equal">
      <formula>"NotPaid"</formula>
    </cfRule>
    <cfRule type="cellIs" dxfId="3" priority="2623" operator="equal">
      <formula>"NotPaid"</formula>
    </cfRule>
    <cfRule type="cellIs" dxfId="3" priority="2622" operator="equal">
      <formula>"NotPaid"</formula>
    </cfRule>
    <cfRule type="cellIs" dxfId="3" priority="2621" operator="equal">
      <formula>"NotPaid"</formula>
    </cfRule>
    <cfRule type="cellIs" dxfId="3" priority="2620" operator="equal">
      <formula>"NotPaid"</formula>
    </cfRule>
    <cfRule type="cellIs" dxfId="3" priority="2619" operator="equal">
      <formula>"NotPaid"</formula>
    </cfRule>
    <cfRule type="cellIs" dxfId="3" priority="2618" operator="equal">
      <formula>"NotPaid"</formula>
    </cfRule>
    <cfRule type="cellIs" dxfId="3" priority="2617" operator="equal">
      <formula>"NotPaid"</formula>
    </cfRule>
    <cfRule type="cellIs" dxfId="3" priority="2616" operator="equal">
      <formula>"NotPaid"</formula>
    </cfRule>
    <cfRule type="cellIs" dxfId="3" priority="2615" operator="equal">
      <formula>"NotPaid"</formula>
    </cfRule>
    <cfRule type="cellIs" dxfId="3" priority="2614" operator="equal">
      <formula>"NotPaid"</formula>
    </cfRule>
    <cfRule type="cellIs" dxfId="3" priority="2613" operator="equal">
      <formula>"NotPaid"</formula>
    </cfRule>
    <cfRule type="cellIs" dxfId="3" priority="2612" operator="equal">
      <formula>"NotPaid"</formula>
    </cfRule>
    <cfRule type="cellIs" dxfId="3" priority="2611" operator="equal">
      <formula>"NotPaid"</formula>
    </cfRule>
    <cfRule type="cellIs" dxfId="3" priority="2610" operator="equal">
      <formula>"NotPaid"</formula>
    </cfRule>
    <cfRule type="cellIs" dxfId="3" priority="2609" operator="equal">
      <formula>"NotPaid"</formula>
    </cfRule>
  </conditionalFormatting>
  <conditionalFormatting sqref="AM41">
    <cfRule type="expression" dxfId="5" priority="4042" stopIfTrue="1">
      <formula>AM41="NotPaid"</formula>
    </cfRule>
  </conditionalFormatting>
  <conditionalFormatting sqref="AN41">
    <cfRule type="expression" dxfId="5" priority="4043" stopIfTrue="1">
      <formula>AN41="NotPaid"</formula>
    </cfRule>
  </conditionalFormatting>
  <conditionalFormatting sqref="AO41:AQ41">
    <cfRule type="expression" dxfId="7" priority="35847" stopIfTrue="1">
      <formula>Maths!AO24="not paid"</formula>
    </cfRule>
  </conditionalFormatting>
  <conditionalFormatting sqref="H42:N42">
    <cfRule type="cellIs" dxfId="3" priority="13016" operator="equal">
      <formula>"NotPaid"</formula>
    </cfRule>
    <cfRule type="cellIs" dxfId="3" priority="11155" operator="equal">
      <formula>"NotPaid"</formula>
    </cfRule>
    <cfRule type="cellIs" dxfId="3" priority="11079" operator="equal">
      <formula>"NotPaid"</formula>
    </cfRule>
    <cfRule type="cellIs" dxfId="3" priority="10932" operator="equal">
      <formula>"NotPaid"</formula>
    </cfRule>
    <cfRule type="cellIs" dxfId="3" priority="10784" operator="equal">
      <formula>"NotPaid"</formula>
    </cfRule>
  </conditionalFormatting>
  <conditionalFormatting sqref="H42:O42">
    <cfRule type="cellIs" dxfId="3" priority="10710" operator="equal">
      <formula>"NotPaid"</formula>
    </cfRule>
  </conditionalFormatting>
  <conditionalFormatting sqref="P42">
    <cfRule type="cellIs" dxfId="3" priority="14" operator="equal">
      <formula>"NotPaid"</formula>
    </cfRule>
  </conditionalFormatting>
  <conditionalFormatting sqref="R42">
    <cfRule type="cellIs" dxfId="3" priority="12" operator="equal">
      <formula>"NotPaid"</formula>
    </cfRule>
  </conditionalFormatting>
  <conditionalFormatting sqref="S42:T42">
    <cfRule type="cellIs" dxfId="3" priority="13" operator="equal">
      <formula>"NotPaid"</formula>
    </cfRule>
  </conditionalFormatting>
  <conditionalFormatting sqref="U42:AB42">
    <cfRule type="cellIs" dxfId="3" priority="6" operator="equal">
      <formula>"NotPaid"</formula>
    </cfRule>
    <cfRule type="cellIs" dxfId="3" priority="5" operator="equal">
      <formula>"NotPaid"</formula>
    </cfRule>
    <cfRule type="cellIs" dxfId="3" priority="4" operator="equal">
      <formula>"NotPaid"</formula>
    </cfRule>
    <cfRule type="cellIs" dxfId="3" priority="3" operator="equal">
      <formula>"NotPaid"</formula>
    </cfRule>
    <cfRule type="cellIs" dxfId="3" priority="2" operator="equal">
      <formula>"NotPaid"</formula>
    </cfRule>
  </conditionalFormatting>
  <conditionalFormatting sqref="AC42">
    <cfRule type="cellIs" dxfId="3" priority="11" operator="equal">
      <formula>"NotPaid"</formula>
    </cfRule>
    <cfRule type="cellIs" dxfId="3" priority="10" operator="equal">
      <formula>"NotPaid"</formula>
    </cfRule>
    <cfRule type="cellIs" dxfId="3" priority="9" operator="equal">
      <formula>"NotPaid"</formula>
    </cfRule>
    <cfRule type="cellIs" dxfId="3" priority="8" operator="equal">
      <formula>"NotPaid"</formula>
    </cfRule>
    <cfRule type="cellIs" dxfId="3" priority="7" operator="equal">
      <formula>"NotPaid"</formula>
    </cfRule>
  </conditionalFormatting>
  <conditionalFormatting sqref="AE42">
    <cfRule type="expression" dxfId="5" priority="4048" stopIfTrue="1">
      <formula>AE42="NotPaid"</formula>
    </cfRule>
  </conditionalFormatting>
  <conditionalFormatting sqref="AF42:AQ42">
    <cfRule type="expression" dxfId="5" priority="4028" stopIfTrue="1">
      <formula>AF42="not paid"</formula>
    </cfRule>
  </conditionalFormatting>
  <conditionalFormatting sqref="H43:N43">
    <cfRule type="cellIs" dxfId="3" priority="13096" operator="equal">
      <formula>"NotPaid"</formula>
    </cfRule>
    <cfRule type="cellIs" dxfId="3" priority="13015" operator="equal">
      <formula>"NotPaid"</formula>
    </cfRule>
    <cfRule type="cellIs" dxfId="3" priority="12858" operator="equal">
      <formula>"NotPaid"</formula>
    </cfRule>
    <cfRule type="cellIs" dxfId="3" priority="12700" operator="equal">
      <formula>"NotPaid"</formula>
    </cfRule>
    <cfRule type="cellIs" dxfId="3" priority="11154" operator="equal">
      <formula>"NotPaid"</formula>
    </cfRule>
    <cfRule type="cellIs" dxfId="3" priority="10985" operator="equal">
      <formula>"NotPaid"</formula>
    </cfRule>
    <cfRule type="cellIs" dxfId="3" priority="10931" operator="equal">
      <formula>"NotPaid"</formula>
    </cfRule>
    <cfRule type="cellIs" dxfId="3" priority="10763" operator="equal">
      <formula>"NotPaid"</formula>
    </cfRule>
    <cfRule type="cellIs" dxfId="3" priority="10471" operator="equal">
      <formula>"NotPaid"</formula>
    </cfRule>
    <cfRule type="cellIs" dxfId="3" priority="10335" operator="equal">
      <formula>"NotPaid"</formula>
    </cfRule>
    <cfRule type="cellIs" dxfId="3" priority="10277" operator="equal">
      <formula>"NotPaid"</formula>
    </cfRule>
  </conditionalFormatting>
  <conditionalFormatting sqref="H43:O43">
    <cfRule type="cellIs" dxfId="3" priority="12621" operator="equal">
      <formula>"NotPaid"</formula>
    </cfRule>
    <cfRule type="cellIs" dxfId="3" priority="10709" operator="equal">
      <formula>"NotPaid"</formula>
    </cfRule>
    <cfRule type="cellIs" dxfId="3" priority="10708" operator="equal">
      <formula>"NotPaid"</formula>
    </cfRule>
    <cfRule type="cellIs" dxfId="3" priority="10707" operator="equal">
      <formula>"NotPaid"</formula>
    </cfRule>
    <cfRule type="cellIs" dxfId="3" priority="10222" operator="equal">
      <formula>"NotPaid"</formula>
    </cfRule>
    <cfRule type="cellIs" dxfId="3" priority="10221" operator="equal">
      <formula>"NotPaid"</formula>
    </cfRule>
  </conditionalFormatting>
  <conditionalFormatting sqref="O43">
    <cfRule type="cellIs" dxfId="3" priority="10990" operator="equal">
      <formula>"NotPaid"</formula>
    </cfRule>
    <cfRule type="cellIs" dxfId="3" priority="10989" operator="equal">
      <formula>"NotPaid"</formula>
    </cfRule>
    <cfRule type="cellIs" dxfId="3" priority="10768" operator="equal">
      <formula>"NotPaid"</formula>
    </cfRule>
    <cfRule type="cellIs" dxfId="3" priority="10767" operator="equal">
      <formula>"NotPaid"</formula>
    </cfRule>
    <cfRule type="cellIs" dxfId="3" priority="10472" operator="equal">
      <formula>"NotPaid"</formula>
    </cfRule>
    <cfRule type="cellIs" dxfId="3" priority="10340" operator="equal">
      <formula>"NotPaid"</formula>
    </cfRule>
    <cfRule type="cellIs" dxfId="3" priority="10339" operator="equal">
      <formula>"NotPaid"</formula>
    </cfRule>
    <cfRule type="cellIs" dxfId="3" priority="10278" operator="equal">
      <formula>"NotPaid"</formula>
    </cfRule>
  </conditionalFormatting>
  <conditionalFormatting sqref="R44">
    <cfRule type="cellIs" dxfId="3" priority="312" operator="equal">
      <formula>"NotPaid"</formula>
    </cfRule>
    <cfRule type="cellIs" dxfId="3" priority="311" operator="equal">
      <formula>"NotPaid"</formula>
    </cfRule>
    <cfRule type="cellIs" dxfId="3" priority="310" operator="equal">
      <formula>"NotPaid"</formula>
    </cfRule>
    <cfRule type="cellIs" dxfId="3" priority="309" operator="equal">
      <formula>"NotPaid"</formula>
    </cfRule>
    <cfRule type="cellIs" dxfId="3" priority="308" operator="equal">
      <formula>"NotPaid"</formula>
    </cfRule>
  </conditionalFormatting>
  <conditionalFormatting sqref="S44:AB44">
    <cfRule type="cellIs" dxfId="3" priority="317" operator="equal">
      <formula>"NotPaid"</formula>
    </cfRule>
    <cfRule type="cellIs" dxfId="3" priority="316" operator="equal">
      <formula>"NotPaid"</formula>
    </cfRule>
    <cfRule type="cellIs" dxfId="3" priority="315" operator="equal">
      <formula>"NotPaid"</formula>
    </cfRule>
    <cfRule type="cellIs" dxfId="3" priority="314" operator="equal">
      <formula>"NotPaid"</formula>
    </cfRule>
    <cfRule type="cellIs" dxfId="3" priority="313" operator="equal">
      <formula>"NotPaid"</formula>
    </cfRule>
  </conditionalFormatting>
  <conditionalFormatting sqref="AD44">
    <cfRule type="cellIs" dxfId="3" priority="2968" operator="equal">
      <formula>"NotPaid"</formula>
    </cfRule>
    <cfRule type="cellIs" dxfId="3" priority="2960" operator="equal">
      <formula>"NotPaid"</formula>
    </cfRule>
    <cfRule type="cellIs" dxfId="3" priority="2882" operator="equal">
      <formula>"NotPaid"</formula>
    </cfRule>
    <cfRule type="cellIs" dxfId="3" priority="2874" operator="equal">
      <formula>"NotPaid"</formula>
    </cfRule>
  </conditionalFormatting>
  <conditionalFormatting sqref="AK44">
    <cfRule type="expression" dxfId="5" priority="3989" stopIfTrue="1">
      <formula>AK44="not paid"</formula>
    </cfRule>
  </conditionalFormatting>
  <conditionalFormatting sqref="AD45">
    <cfRule type="cellIs" dxfId="3" priority="2962" operator="equal">
      <formula>"NotPaid"</formula>
    </cfRule>
    <cfRule type="cellIs" dxfId="3" priority="2950" operator="equal">
      <formula>"NotPaid"</formula>
    </cfRule>
    <cfRule type="cellIs" dxfId="3" priority="2944" operator="equal">
      <formula>"NotPaid"</formula>
    </cfRule>
    <cfRule type="cellIs" dxfId="3" priority="2930" operator="equal">
      <formula>"NotPaid"</formula>
    </cfRule>
    <cfRule type="cellIs" dxfId="3" priority="2921" operator="equal">
      <formula>"NotPaid"</formula>
    </cfRule>
    <cfRule type="cellIs" dxfId="3" priority="2917" operator="equal">
      <formula>"NotPaid"</formula>
    </cfRule>
    <cfRule type="cellIs" dxfId="3" priority="2912" operator="equal">
      <formula>"NotPaid"</formula>
    </cfRule>
    <cfRule type="cellIs" dxfId="3" priority="2864" operator="equal">
      <formula>"NotPaid"</formula>
    </cfRule>
    <cfRule type="cellIs" dxfId="3" priority="2853" operator="equal">
      <formula>"NotPaid"</formula>
    </cfRule>
    <cfRule type="cellIs" dxfId="3" priority="2837" operator="equal">
      <formula>"NotPaid"</formula>
    </cfRule>
    <cfRule type="cellIs" dxfId="3" priority="2830" operator="equal">
      <formula>"NotPaid"</formula>
    </cfRule>
    <cfRule type="cellIs" dxfId="3" priority="2824" operator="equal">
      <formula>"NotPaid"</formula>
    </cfRule>
    <cfRule type="cellIs" dxfId="3" priority="2799" operator="equal">
      <formula>"NotPaid"</formula>
    </cfRule>
    <cfRule type="cellIs" dxfId="3" priority="2788" operator="equal">
      <formula>"NotPaid"</formula>
    </cfRule>
    <cfRule type="cellIs" dxfId="3" priority="2779" operator="equal">
      <formula>"NotPaid"</formula>
    </cfRule>
    <cfRule type="cellIs" dxfId="3" priority="2773" operator="equal">
      <formula>"NotPaid"</formula>
    </cfRule>
    <cfRule type="cellIs" dxfId="3" priority="2768" operator="equal">
      <formula>"NotPaid"</formula>
    </cfRule>
    <cfRule type="cellIs" dxfId="3" priority="2741" operator="equal">
      <formula>"NotPaid"</formula>
    </cfRule>
    <cfRule type="cellIs" dxfId="3" priority="2740" operator="equal">
      <formula>"NotPaid"</formula>
    </cfRule>
    <cfRule type="cellIs" dxfId="3" priority="2724" operator="equal">
      <formula>"NotPaid"</formula>
    </cfRule>
    <cfRule type="cellIs" dxfId="3" priority="2713" operator="equal">
      <formula>"NotPaid"</formula>
    </cfRule>
  </conditionalFormatting>
  <conditionalFormatting sqref="AE45">
    <cfRule type="expression" dxfId="5" priority="3991" stopIfTrue="1">
      <formula>AE45="NotPaid"</formula>
    </cfRule>
  </conditionalFormatting>
  <conditionalFormatting sqref="AF45:AQ45">
    <cfRule type="expression" dxfId="5" priority="4004" stopIfTrue="1">
      <formula>AF45="NotPaid"</formula>
    </cfRule>
    <cfRule type="expression" dxfId="5" priority="3993" stopIfTrue="1">
      <formula>AF45="NotPaid"</formula>
    </cfRule>
  </conditionalFormatting>
  <conditionalFormatting sqref="AN45">
    <cfRule type="expression" dxfId="5" priority="3994" stopIfTrue="1">
      <formula>AN45="NotPaid"</formula>
    </cfRule>
  </conditionalFormatting>
  <conditionalFormatting sqref="D46:O46">
    <cfRule type="cellIs" dxfId="3" priority="4601" operator="equal">
      <formula>"NotPaid"</formula>
    </cfRule>
    <cfRule type="cellIs" dxfId="3" priority="4529" operator="equal">
      <formula>"NotPaid"</formula>
    </cfRule>
    <cfRule type="cellIs" dxfId="3" priority="4484" operator="equal">
      <formula>"NotPaid"</formula>
    </cfRule>
    <cfRule type="cellIs" dxfId="3" priority="4363" operator="equal">
      <formula>"NotPaid"</formula>
    </cfRule>
    <cfRule type="cellIs" dxfId="3" priority="4291" operator="equal">
      <formula>"NotPaid"</formula>
    </cfRule>
    <cfRule type="cellIs" dxfId="3" priority="4246" operator="equal">
      <formula>"NotPaid"</formula>
    </cfRule>
  </conditionalFormatting>
  <conditionalFormatting sqref="D46">
    <cfRule type="cellIs" dxfId="3" priority="4592" operator="equal">
      <formula>"NotPaid"</formula>
    </cfRule>
    <cfRule type="cellIs" dxfId="3" priority="4591" operator="equal">
      <formula>"NotPaid"</formula>
    </cfRule>
    <cfRule type="cellIs" dxfId="3" priority="4590" operator="equal">
      <formula>"NotPaid"</formula>
    </cfRule>
    <cfRule type="cellIs" dxfId="3" priority="4588" operator="equal">
      <formula>"NotPaid"</formula>
    </cfRule>
    <cfRule type="cellIs" dxfId="3" priority="4587" operator="equal">
      <formula>"NotPaid"</formula>
    </cfRule>
    <cfRule type="cellIs" dxfId="3" priority="4586" operator="equal">
      <formula>"NotPaid"</formula>
    </cfRule>
    <cfRule type="cellIs" dxfId="3" priority="4577" operator="equal">
      <formula>"NotPaid"</formula>
    </cfRule>
    <cfRule type="cellIs" dxfId="3" priority="4576" operator="equal">
      <formula>"NotPaid"</formula>
    </cfRule>
    <cfRule type="cellIs" dxfId="3" priority="4575" operator="equal">
      <formula>"NotPaid"</formula>
    </cfRule>
    <cfRule type="cellIs" dxfId="3" priority="4573" operator="equal">
      <formula>"NotPaid"</formula>
    </cfRule>
    <cfRule type="cellIs" dxfId="3" priority="4572" operator="equal">
      <formula>"NotPaid"</formula>
    </cfRule>
    <cfRule type="cellIs" dxfId="3" priority="4571" operator="equal">
      <formula>"NotPaid"</formula>
    </cfRule>
    <cfRule type="cellIs" dxfId="3" priority="4564" operator="equal">
      <formula>"NotPaid"</formula>
    </cfRule>
    <cfRule type="cellIs" dxfId="3" priority="4563" operator="equal">
      <formula>"NotPaid"</formula>
    </cfRule>
    <cfRule type="cellIs" dxfId="3" priority="4562" operator="equal">
      <formula>"NotPaid"</formula>
    </cfRule>
    <cfRule type="cellIs" dxfId="3" priority="4547" operator="equal">
      <formula>"NotPaid"</formula>
    </cfRule>
    <cfRule type="cellIs" dxfId="3" priority="4546" operator="equal">
      <formula>"NotPaid"</formula>
    </cfRule>
    <cfRule type="cellIs" dxfId="3" priority="4545" operator="equal">
      <formula>"NotPaid"</formula>
    </cfRule>
    <cfRule type="cellIs" dxfId="3" priority="4535" operator="equal">
      <formula>"NotPaid"</formula>
    </cfRule>
    <cfRule type="cellIs" dxfId="3" priority="4534" operator="equal">
      <formula>"NotPaid"</formula>
    </cfRule>
    <cfRule type="cellIs" dxfId="3" priority="4533" operator="equal">
      <formula>"NotPaid"</formula>
    </cfRule>
    <cfRule type="cellIs" dxfId="3" priority="4520" operator="equal">
      <formula>"NotPaid"</formula>
    </cfRule>
    <cfRule type="cellIs" dxfId="3" priority="4519" operator="equal">
      <formula>"NotPaid"</formula>
    </cfRule>
    <cfRule type="cellIs" dxfId="3" priority="4518" operator="equal">
      <formula>"NotPaid"</formula>
    </cfRule>
    <cfRule type="cellIs" dxfId="3" priority="4508" operator="equal">
      <formula>"NotPaid"</formula>
    </cfRule>
    <cfRule type="cellIs" dxfId="3" priority="4507" operator="equal">
      <formula>"NotPaid"</formula>
    </cfRule>
    <cfRule type="cellIs" dxfId="3" priority="4506" operator="equal">
      <formula>"NotPaid"</formula>
    </cfRule>
    <cfRule type="cellIs" dxfId="3" priority="4504" operator="equal">
      <formula>"NotPaid"</formula>
    </cfRule>
    <cfRule type="cellIs" dxfId="3" priority="4503" operator="equal">
      <formula>"NotPaid"</formula>
    </cfRule>
    <cfRule type="cellIs" dxfId="3" priority="4502" operator="equal">
      <formula>"NotPaid"</formula>
    </cfRule>
    <cfRule type="cellIs" dxfId="3" priority="4475" operator="equal">
      <formula>"NotPaid"</formula>
    </cfRule>
    <cfRule type="cellIs" dxfId="3" priority="4474" operator="equal">
      <formula>"NotPaid"</formula>
    </cfRule>
    <cfRule type="cellIs" dxfId="3" priority="4473" operator="equal">
      <formula>"NotPaid"</formula>
    </cfRule>
    <cfRule type="cellIs" dxfId="3" priority="4463" operator="equal">
      <formula>"NotPaid"</formula>
    </cfRule>
    <cfRule type="cellIs" dxfId="3" priority="4462" operator="equal">
      <formula>"NotPaid"</formula>
    </cfRule>
    <cfRule type="cellIs" dxfId="3" priority="4461" operator="equal">
      <formula>"NotPaid"</formula>
    </cfRule>
    <cfRule type="cellIs" dxfId="3" priority="4452" operator="equal">
      <formula>"NotPaid"</formula>
    </cfRule>
    <cfRule type="cellIs" dxfId="3" priority="4451" operator="equal">
      <formula>"NotPaid"</formula>
    </cfRule>
    <cfRule type="cellIs" dxfId="3" priority="4450" operator="equal">
      <formula>"NotPaid"</formula>
    </cfRule>
    <cfRule type="cellIs" dxfId="3" priority="4441" operator="equal">
      <formula>"NotPaid"</formula>
    </cfRule>
    <cfRule type="cellIs" dxfId="3" priority="4440" operator="equal">
      <formula>"NotPaid"</formula>
    </cfRule>
    <cfRule type="cellIs" dxfId="3" priority="4439" operator="equal">
      <formula>"NotPaid"</formula>
    </cfRule>
    <cfRule type="cellIs" dxfId="3" priority="4429" operator="equal">
      <formula>"NotPaid"</formula>
    </cfRule>
    <cfRule type="cellIs" dxfId="3" priority="4428" operator="equal">
      <formula>"NotPaid"</formula>
    </cfRule>
    <cfRule type="cellIs" dxfId="3" priority="4427" operator="equal">
      <formula>"NotPaid"</formula>
    </cfRule>
    <cfRule type="cellIs" dxfId="3" priority="4425" operator="equal">
      <formula>"NotPaid"</formula>
    </cfRule>
    <cfRule type="cellIs" dxfId="3" priority="4424" operator="equal">
      <formula>"NotPaid"</formula>
    </cfRule>
    <cfRule type="cellIs" dxfId="3" priority="4423" operator="equal">
      <formula>"NotPaid"</formula>
    </cfRule>
    <cfRule type="cellIs" dxfId="3" priority="4415" operator="equal">
      <formula>"NotPaid"</formula>
    </cfRule>
    <cfRule type="cellIs" dxfId="3" priority="4414" operator="equal">
      <formula>"NotPaid"</formula>
    </cfRule>
    <cfRule type="cellIs" dxfId="3" priority="4413" operator="equal">
      <formula>"NotPaid"</formula>
    </cfRule>
    <cfRule type="cellIs" dxfId="3" priority="4404" operator="equal">
      <formula>"NotPaid"</formula>
    </cfRule>
    <cfRule type="cellIs" dxfId="3" priority="4403" operator="equal">
      <formula>"NotPaid"</formula>
    </cfRule>
    <cfRule type="cellIs" dxfId="3" priority="4402" operator="equal">
      <formula>"NotPaid"</formula>
    </cfRule>
    <cfRule type="cellIs" dxfId="3" priority="4393" operator="equal">
      <formula>"NotPaid"</formula>
    </cfRule>
    <cfRule type="cellIs" dxfId="3" priority="4392" operator="equal">
      <formula>"NotPaid"</formula>
    </cfRule>
    <cfRule type="cellIs" dxfId="3" priority="4391" operator="equal">
      <formula>"NotPaid"</formula>
    </cfRule>
    <cfRule type="cellIs" dxfId="3" priority="4381" operator="equal">
      <formula>"NotPaid"</formula>
    </cfRule>
    <cfRule type="cellIs" dxfId="3" priority="4380" operator="equal">
      <formula>"NotPaid"</formula>
    </cfRule>
    <cfRule type="cellIs" dxfId="3" priority="4379" operator="equal">
      <formula>"NotPaid"</formula>
    </cfRule>
    <cfRule type="cellIs" dxfId="3" priority="4369" operator="equal">
      <formula>"NotPaid"</formula>
    </cfRule>
    <cfRule type="cellIs" dxfId="3" priority="4368" operator="equal">
      <formula>"NotPaid"</formula>
    </cfRule>
    <cfRule type="cellIs" dxfId="3" priority="4367" operator="equal">
      <formula>"NotPaid"</formula>
    </cfRule>
    <cfRule type="cellIs" dxfId="3" priority="4354" operator="equal">
      <formula>"NotPaid"</formula>
    </cfRule>
    <cfRule type="cellIs" dxfId="3" priority="4353" operator="equal">
      <formula>"NotPaid"</formula>
    </cfRule>
    <cfRule type="cellIs" dxfId="3" priority="4352" operator="equal">
      <formula>"NotPaid"</formula>
    </cfRule>
    <cfRule type="cellIs" dxfId="3" priority="4350" operator="equal">
      <formula>"NotPaid"</formula>
    </cfRule>
    <cfRule type="cellIs" dxfId="3" priority="4349" operator="equal">
      <formula>"NotPaid"</formula>
    </cfRule>
    <cfRule type="cellIs" dxfId="3" priority="4348" operator="equal">
      <formula>"NotPaid"</formula>
    </cfRule>
    <cfRule type="cellIs" dxfId="3" priority="4339" operator="equal">
      <formula>"NotPaid"</formula>
    </cfRule>
    <cfRule type="cellIs" dxfId="3" priority="4338" operator="equal">
      <formula>"NotPaid"</formula>
    </cfRule>
    <cfRule type="cellIs" dxfId="3" priority="4337" operator="equal">
      <formula>"NotPaid"</formula>
    </cfRule>
    <cfRule type="cellIs" dxfId="3" priority="4335" operator="equal">
      <formula>"NotPaid"</formula>
    </cfRule>
    <cfRule type="cellIs" dxfId="3" priority="4334" operator="equal">
      <formula>"NotPaid"</formula>
    </cfRule>
    <cfRule type="cellIs" dxfId="3" priority="4333" operator="equal">
      <formula>"NotPaid"</formula>
    </cfRule>
    <cfRule type="cellIs" dxfId="3" priority="4326" operator="equal">
      <formula>"NotPaid"</formula>
    </cfRule>
    <cfRule type="cellIs" dxfId="3" priority="4325" operator="equal">
      <formula>"NotPaid"</formula>
    </cfRule>
    <cfRule type="cellIs" dxfId="3" priority="4324" operator="equal">
      <formula>"NotPaid"</formula>
    </cfRule>
    <cfRule type="cellIs" dxfId="3" priority="4309" operator="equal">
      <formula>"NotPaid"</formula>
    </cfRule>
    <cfRule type="cellIs" dxfId="3" priority="4308" operator="equal">
      <formula>"NotPaid"</formula>
    </cfRule>
    <cfRule type="cellIs" dxfId="3" priority="4307" operator="equal">
      <formula>"NotPaid"</formula>
    </cfRule>
    <cfRule type="cellIs" dxfId="3" priority="4297" operator="equal">
      <formula>"NotPaid"</formula>
    </cfRule>
    <cfRule type="cellIs" dxfId="3" priority="4296" operator="equal">
      <formula>"NotPaid"</formula>
    </cfRule>
    <cfRule type="cellIs" dxfId="3" priority="4295" operator="equal">
      <formula>"NotPaid"</formula>
    </cfRule>
    <cfRule type="cellIs" dxfId="3" priority="4282" operator="equal">
      <formula>"NotPaid"</formula>
    </cfRule>
    <cfRule type="cellIs" dxfId="3" priority="4281" operator="equal">
      <formula>"NotPaid"</formula>
    </cfRule>
    <cfRule type="cellIs" dxfId="3" priority="4280" operator="equal">
      <formula>"NotPaid"</formula>
    </cfRule>
    <cfRule type="cellIs" dxfId="3" priority="4270" operator="equal">
      <formula>"NotPaid"</formula>
    </cfRule>
    <cfRule type="cellIs" dxfId="3" priority="4269" operator="equal">
      <formula>"NotPaid"</formula>
    </cfRule>
    <cfRule type="cellIs" dxfId="3" priority="4268" operator="equal">
      <formula>"NotPaid"</formula>
    </cfRule>
    <cfRule type="cellIs" dxfId="3" priority="4266" operator="equal">
      <formula>"NotPaid"</formula>
    </cfRule>
    <cfRule type="cellIs" dxfId="3" priority="4265" operator="equal">
      <formula>"NotPaid"</formula>
    </cfRule>
    <cfRule type="cellIs" dxfId="3" priority="4264" operator="equal">
      <formula>"NotPaid"</formula>
    </cfRule>
    <cfRule type="cellIs" dxfId="3" priority="4237" operator="equal">
      <formula>"NotPaid"</formula>
    </cfRule>
    <cfRule type="cellIs" dxfId="3" priority="4236" operator="equal">
      <formula>"NotPaid"</formula>
    </cfRule>
    <cfRule type="cellIs" dxfId="3" priority="4235" operator="equal">
      <formula>"NotPaid"</formula>
    </cfRule>
    <cfRule type="cellIs" dxfId="3" priority="4225" operator="equal">
      <formula>"NotPaid"</formula>
    </cfRule>
    <cfRule type="cellIs" dxfId="3" priority="4224" operator="equal">
      <formula>"NotPaid"</formula>
    </cfRule>
    <cfRule type="cellIs" dxfId="3" priority="4223" operator="equal">
      <formula>"NotPaid"</formula>
    </cfRule>
    <cfRule type="cellIs" dxfId="3" priority="4214" operator="equal">
      <formula>"NotPaid"</formula>
    </cfRule>
    <cfRule type="cellIs" dxfId="3" priority="4213" operator="equal">
      <formula>"NotPaid"</formula>
    </cfRule>
    <cfRule type="cellIs" dxfId="3" priority="4212" operator="equal">
      <formula>"NotPaid"</formula>
    </cfRule>
    <cfRule type="cellIs" dxfId="3" priority="4203" operator="equal">
      <formula>"NotPaid"</formula>
    </cfRule>
    <cfRule type="cellIs" dxfId="3" priority="4202" operator="equal">
      <formula>"NotPaid"</formula>
    </cfRule>
    <cfRule type="cellIs" dxfId="3" priority="4201" operator="equal">
      <formula>"NotPaid"</formula>
    </cfRule>
    <cfRule type="cellIs" dxfId="3" priority="4191" operator="equal">
      <formula>"NotPaid"</formula>
    </cfRule>
    <cfRule type="cellIs" dxfId="3" priority="4190" operator="equal">
      <formula>"NotPaid"</formula>
    </cfRule>
    <cfRule type="cellIs" dxfId="3" priority="4189" operator="equal">
      <formula>"NotPaid"</formula>
    </cfRule>
    <cfRule type="cellIs" dxfId="3" priority="4187" operator="equal">
      <formula>"NotPaid"</formula>
    </cfRule>
    <cfRule type="cellIs" dxfId="3" priority="4186" operator="equal">
      <formula>"NotPaid"</formula>
    </cfRule>
    <cfRule type="cellIs" dxfId="3" priority="4185" operator="equal">
      <formula>"NotPaid"</formula>
    </cfRule>
    <cfRule type="cellIs" dxfId="3" priority="4177" operator="equal">
      <formula>"NotPaid"</formula>
    </cfRule>
    <cfRule type="cellIs" dxfId="3" priority="4176" operator="equal">
      <formula>"NotPaid"</formula>
    </cfRule>
    <cfRule type="cellIs" dxfId="3" priority="4175" operator="equal">
      <formula>"NotPaid"</formula>
    </cfRule>
    <cfRule type="cellIs" dxfId="3" priority="4166" operator="equal">
      <formula>"NotPaid"</formula>
    </cfRule>
    <cfRule type="cellIs" dxfId="3" priority="4165" operator="equal">
      <formula>"NotPaid"</formula>
    </cfRule>
    <cfRule type="cellIs" dxfId="3" priority="4164" operator="equal">
      <formula>"NotPaid"</formula>
    </cfRule>
    <cfRule type="cellIs" dxfId="3" priority="4155" operator="equal">
      <formula>"NotPaid"</formula>
    </cfRule>
    <cfRule type="cellIs" dxfId="3" priority="4154" operator="equal">
      <formula>"NotPaid"</formula>
    </cfRule>
    <cfRule type="cellIs" dxfId="3" priority="4153" operator="equal">
      <formula>"NotPaid"</formula>
    </cfRule>
    <cfRule type="cellIs" dxfId="3" priority="4143" operator="equal">
      <formula>"NotPaid"</formula>
    </cfRule>
    <cfRule type="cellIs" dxfId="3" priority="4142" operator="equal">
      <formula>"NotPaid"</formula>
    </cfRule>
    <cfRule type="cellIs" dxfId="3" priority="4141" operator="equal">
      <formula>"NotPaid"</formula>
    </cfRule>
    <cfRule type="cellIs" dxfId="3" priority="4131" operator="equal">
      <formula>"NotPaid"</formula>
    </cfRule>
    <cfRule type="cellIs" dxfId="3" priority="4130" operator="equal">
      <formula>"NotPaid"</formula>
    </cfRule>
    <cfRule type="cellIs" dxfId="3" priority="4129" operator="equal">
      <formula>"NotPaid"</formula>
    </cfRule>
  </conditionalFormatting>
  <conditionalFormatting sqref="D46:E46">
    <cfRule type="cellIs" dxfId="3" priority="4569" operator="equal">
      <formula>"NotPaid"</formula>
    </cfRule>
    <cfRule type="cellIs" dxfId="3" priority="4568" operator="equal">
      <formula>"NotPaid"</formula>
    </cfRule>
    <cfRule type="cellIs" dxfId="3" priority="4567" operator="equal">
      <formula>"NotPaid"</formula>
    </cfRule>
    <cfRule type="cellIs" dxfId="3" priority="4560" operator="equal">
      <formula>"NotPaid"</formula>
    </cfRule>
    <cfRule type="cellIs" dxfId="3" priority="4559" operator="equal">
      <formula>"NotPaid"</formula>
    </cfRule>
    <cfRule type="cellIs" dxfId="3" priority="4558" operator="equal">
      <formula>"NotPaid"</formula>
    </cfRule>
    <cfRule type="cellIs" dxfId="3" priority="4500" operator="equal">
      <formula>"NotPaid"</formula>
    </cfRule>
    <cfRule type="cellIs" dxfId="3" priority="4499" operator="equal">
      <formula>"NotPaid"</formula>
    </cfRule>
    <cfRule type="cellIs" dxfId="3" priority="4498" operator="equal">
      <formula>"NotPaid"</formula>
    </cfRule>
    <cfRule type="cellIs" dxfId="3" priority="4331" operator="equal">
      <formula>"NotPaid"</formula>
    </cfRule>
    <cfRule type="cellIs" dxfId="3" priority="4330" operator="equal">
      <formula>"NotPaid"</formula>
    </cfRule>
    <cfRule type="cellIs" dxfId="3" priority="4329" operator="equal">
      <formula>"NotPaid"</formula>
    </cfRule>
    <cfRule type="cellIs" dxfId="3" priority="4322" operator="equal">
      <formula>"NotPaid"</formula>
    </cfRule>
    <cfRule type="cellIs" dxfId="3" priority="4321" operator="equal">
      <formula>"NotPaid"</formula>
    </cfRule>
    <cfRule type="cellIs" dxfId="3" priority="4320" operator="equal">
      <formula>"NotPaid"</formula>
    </cfRule>
    <cfRule type="cellIs" dxfId="3" priority="4262" operator="equal">
      <formula>"NotPaid"</formula>
    </cfRule>
    <cfRule type="cellIs" dxfId="3" priority="4261" operator="equal">
      <formula>"NotPaid"</formula>
    </cfRule>
    <cfRule type="cellIs" dxfId="3" priority="4260" operator="equal">
      <formula>"NotPaid"</formula>
    </cfRule>
  </conditionalFormatting>
  <conditionalFormatting sqref="E46">
    <cfRule type="cellIs" dxfId="3" priority="4600" operator="equal">
      <formula>"NotPaid"</formula>
    </cfRule>
    <cfRule type="cellIs" dxfId="3" priority="4599" operator="equal">
      <formula>"NotPaid"</formula>
    </cfRule>
    <cfRule type="cellIs" dxfId="3" priority="4598" operator="equal">
      <formula>"NotPaid"</formula>
    </cfRule>
    <cfRule type="cellIs" dxfId="3" priority="4585" operator="equal">
      <formula>"NotPaid"</formula>
    </cfRule>
    <cfRule type="cellIs" dxfId="3" priority="4584" operator="equal">
      <formula>"NotPaid"</formula>
    </cfRule>
    <cfRule type="cellIs" dxfId="3" priority="4583" operator="equal">
      <formula>"NotPaid"</formula>
    </cfRule>
    <cfRule type="cellIs" dxfId="3" priority="4555" operator="equal">
      <formula>"NotPaid"</formula>
    </cfRule>
    <cfRule type="cellIs" dxfId="3" priority="4554" operator="equal">
      <formula>"NotPaid"</formula>
    </cfRule>
    <cfRule type="cellIs" dxfId="3" priority="4553" operator="equal">
      <formula>"NotPaid"</formula>
    </cfRule>
    <cfRule type="cellIs" dxfId="3" priority="4543" operator="equal">
      <formula>"NotPaid"</formula>
    </cfRule>
    <cfRule type="cellIs" dxfId="3" priority="4542" operator="equal">
      <formula>"NotPaid"</formula>
    </cfRule>
    <cfRule type="cellIs" dxfId="3" priority="4541" operator="equal">
      <formula>"NotPaid"</formula>
    </cfRule>
    <cfRule type="cellIs" dxfId="3" priority="4528" operator="equal">
      <formula>"NotPaid"</formula>
    </cfRule>
    <cfRule type="cellIs" dxfId="3" priority="4527" operator="equal">
      <formula>"NotPaid"</formula>
    </cfRule>
    <cfRule type="cellIs" dxfId="3" priority="4526" operator="equal">
      <formula>"NotPaid"</formula>
    </cfRule>
    <cfRule type="cellIs" dxfId="3" priority="4516" operator="equal">
      <formula>"NotPaid"</formula>
    </cfRule>
    <cfRule type="cellIs" dxfId="3" priority="4515" operator="equal">
      <formula>"NotPaid"</formula>
    </cfRule>
    <cfRule type="cellIs" dxfId="3" priority="4514" operator="equal">
      <formula>"NotPaid"</formula>
    </cfRule>
    <cfRule type="cellIs" dxfId="3" priority="4495" operator="equal">
      <formula>"NotPaid"</formula>
    </cfRule>
    <cfRule type="cellIs" dxfId="3" priority="4494" operator="equal">
      <formula>"NotPaid"</formula>
    </cfRule>
    <cfRule type="cellIs" dxfId="3" priority="4493" operator="equal">
      <formula>"NotPaid"</formula>
    </cfRule>
    <cfRule type="cellIs" dxfId="3" priority="4483" operator="equal">
      <formula>"NotPaid"</formula>
    </cfRule>
    <cfRule type="cellIs" dxfId="3" priority="4482" operator="equal">
      <formula>"NotPaid"</formula>
    </cfRule>
    <cfRule type="cellIs" dxfId="3" priority="4481" operator="equal">
      <formula>"NotPaid"</formula>
    </cfRule>
    <cfRule type="cellIs" dxfId="3" priority="4471" operator="equal">
      <formula>"NotPaid"</formula>
    </cfRule>
    <cfRule type="cellIs" dxfId="3" priority="4470" operator="equal">
      <formula>"NotPaid"</formula>
    </cfRule>
    <cfRule type="cellIs" dxfId="3" priority="4469" operator="equal">
      <formula>"NotPaid"</formula>
    </cfRule>
    <cfRule type="cellIs" dxfId="3" priority="4459" operator="equal">
      <formula>"NotPaid"</formula>
    </cfRule>
    <cfRule type="cellIs" dxfId="3" priority="4458" operator="equal">
      <formula>"NotPaid"</formula>
    </cfRule>
    <cfRule type="cellIs" dxfId="3" priority="4457" operator="equal">
      <formula>"NotPaid"</formula>
    </cfRule>
    <cfRule type="cellIs" dxfId="3" priority="4448" operator="equal">
      <formula>"NotPaid"</formula>
    </cfRule>
    <cfRule type="cellIs" dxfId="3" priority="4447" operator="equal">
      <formula>"NotPaid"</formula>
    </cfRule>
    <cfRule type="cellIs" dxfId="3" priority="4446" operator="equal">
      <formula>"NotPaid"</formula>
    </cfRule>
    <cfRule type="cellIs" dxfId="3" priority="4437" operator="equal">
      <formula>"NotPaid"</formula>
    </cfRule>
    <cfRule type="cellIs" dxfId="3" priority="4436" operator="equal">
      <formula>"NotPaid"</formula>
    </cfRule>
    <cfRule type="cellIs" dxfId="3" priority="4435" operator="equal">
      <formula>"NotPaid"</formula>
    </cfRule>
    <cfRule type="cellIs" dxfId="3" priority="4422" operator="equal">
      <formula>"NotPaid"</formula>
    </cfRule>
    <cfRule type="cellIs" dxfId="3" priority="4421" operator="equal">
      <formula>"NotPaid"</formula>
    </cfRule>
    <cfRule type="cellIs" dxfId="3" priority="4420" operator="equal">
      <formula>"NotPaid"</formula>
    </cfRule>
    <cfRule type="cellIs" dxfId="3" priority="4411" operator="equal">
      <formula>"NotPaid"</formula>
    </cfRule>
    <cfRule type="cellIs" dxfId="3" priority="4410" operator="equal">
      <formula>"NotPaid"</formula>
    </cfRule>
    <cfRule type="cellIs" dxfId="3" priority="4409" operator="equal">
      <formula>"NotPaid"</formula>
    </cfRule>
    <cfRule type="cellIs" dxfId="3" priority="4400" operator="equal">
      <formula>"NotPaid"</formula>
    </cfRule>
    <cfRule type="cellIs" dxfId="3" priority="4399" operator="equal">
      <formula>"NotPaid"</formula>
    </cfRule>
    <cfRule type="cellIs" dxfId="3" priority="4398" operator="equal">
      <formula>"NotPaid"</formula>
    </cfRule>
    <cfRule type="cellIs" dxfId="3" priority="4389" operator="equal">
      <formula>"NotPaid"</formula>
    </cfRule>
    <cfRule type="cellIs" dxfId="3" priority="4388" operator="equal">
      <formula>"NotPaid"</formula>
    </cfRule>
    <cfRule type="cellIs" dxfId="3" priority="4387" operator="equal">
      <formula>"NotPaid"</formula>
    </cfRule>
    <cfRule type="cellIs" dxfId="3" priority="4377" operator="equal">
      <formula>"NotPaid"</formula>
    </cfRule>
    <cfRule type="cellIs" dxfId="3" priority="4376" operator="equal">
      <formula>"NotPaid"</formula>
    </cfRule>
    <cfRule type="cellIs" dxfId="3" priority="4375" operator="equal">
      <formula>"NotPaid"</formula>
    </cfRule>
    <cfRule type="cellIs" dxfId="3" priority="4362" operator="equal">
      <formula>"NotPaid"</formula>
    </cfRule>
    <cfRule type="cellIs" dxfId="3" priority="4361" operator="equal">
      <formula>"NotPaid"</formula>
    </cfRule>
    <cfRule type="cellIs" dxfId="3" priority="4360" operator="equal">
      <formula>"NotPaid"</formula>
    </cfRule>
    <cfRule type="cellIs" dxfId="3" priority="4347" operator="equal">
      <formula>"NotPaid"</formula>
    </cfRule>
    <cfRule type="cellIs" dxfId="3" priority="4346" operator="equal">
      <formula>"NotPaid"</formula>
    </cfRule>
    <cfRule type="cellIs" dxfId="3" priority="4345" operator="equal">
      <formula>"NotPaid"</formula>
    </cfRule>
    <cfRule type="cellIs" dxfId="3" priority="4317" operator="equal">
      <formula>"NotPaid"</formula>
    </cfRule>
    <cfRule type="cellIs" dxfId="3" priority="4316" operator="equal">
      <formula>"NotPaid"</formula>
    </cfRule>
    <cfRule type="cellIs" dxfId="3" priority="4315" operator="equal">
      <formula>"NotPaid"</formula>
    </cfRule>
    <cfRule type="cellIs" dxfId="3" priority="4305" operator="equal">
      <formula>"NotPaid"</formula>
    </cfRule>
    <cfRule type="cellIs" dxfId="3" priority="4304" operator="equal">
      <formula>"NotPaid"</formula>
    </cfRule>
    <cfRule type="cellIs" dxfId="3" priority="4303" operator="equal">
      <formula>"NotPaid"</formula>
    </cfRule>
    <cfRule type="cellIs" dxfId="3" priority="4290" operator="equal">
      <formula>"NotPaid"</formula>
    </cfRule>
    <cfRule type="cellIs" dxfId="3" priority="4289" operator="equal">
      <formula>"NotPaid"</formula>
    </cfRule>
    <cfRule type="cellIs" dxfId="3" priority="4288" operator="equal">
      <formula>"NotPaid"</formula>
    </cfRule>
    <cfRule type="cellIs" dxfId="3" priority="4278" operator="equal">
      <formula>"NotPaid"</formula>
    </cfRule>
    <cfRule type="cellIs" dxfId="3" priority="4277" operator="equal">
      <formula>"NotPaid"</formula>
    </cfRule>
    <cfRule type="cellIs" dxfId="3" priority="4276" operator="equal">
      <formula>"NotPaid"</formula>
    </cfRule>
    <cfRule type="cellIs" dxfId="3" priority="4257" operator="equal">
      <formula>"NotPaid"</formula>
    </cfRule>
    <cfRule type="cellIs" dxfId="3" priority="4256" operator="equal">
      <formula>"NotPaid"</formula>
    </cfRule>
    <cfRule type="cellIs" dxfId="3" priority="4255" operator="equal">
      <formula>"NotPaid"</formula>
    </cfRule>
    <cfRule type="cellIs" dxfId="3" priority="4245" operator="equal">
      <formula>"NotPaid"</formula>
    </cfRule>
    <cfRule type="cellIs" dxfId="3" priority="4244" operator="equal">
      <formula>"NotPaid"</formula>
    </cfRule>
    <cfRule type="cellIs" dxfId="3" priority="4243" operator="equal">
      <formula>"NotPaid"</formula>
    </cfRule>
    <cfRule type="cellIs" dxfId="3" priority="4233" operator="equal">
      <formula>"NotPaid"</formula>
    </cfRule>
    <cfRule type="cellIs" dxfId="3" priority="4232" operator="equal">
      <formula>"NotPaid"</formula>
    </cfRule>
    <cfRule type="cellIs" dxfId="3" priority="4231" operator="equal">
      <formula>"NotPaid"</formula>
    </cfRule>
    <cfRule type="cellIs" dxfId="3" priority="4221" operator="equal">
      <formula>"NotPaid"</formula>
    </cfRule>
    <cfRule type="cellIs" dxfId="3" priority="4220" operator="equal">
      <formula>"NotPaid"</formula>
    </cfRule>
    <cfRule type="cellIs" dxfId="3" priority="4219" operator="equal">
      <formula>"NotPaid"</formula>
    </cfRule>
    <cfRule type="cellIs" dxfId="3" priority="4210" operator="equal">
      <formula>"NotPaid"</formula>
    </cfRule>
    <cfRule type="cellIs" dxfId="3" priority="4209" operator="equal">
      <formula>"NotPaid"</formula>
    </cfRule>
    <cfRule type="cellIs" dxfId="3" priority="4208" operator="equal">
      <formula>"NotPaid"</formula>
    </cfRule>
    <cfRule type="cellIs" dxfId="3" priority="4199" operator="equal">
      <formula>"NotPaid"</formula>
    </cfRule>
    <cfRule type="cellIs" dxfId="3" priority="4198" operator="equal">
      <formula>"NotPaid"</formula>
    </cfRule>
    <cfRule type="cellIs" dxfId="3" priority="4197" operator="equal">
      <formula>"NotPaid"</formula>
    </cfRule>
    <cfRule type="cellIs" dxfId="3" priority="4184" operator="equal">
      <formula>"NotPaid"</formula>
    </cfRule>
    <cfRule type="cellIs" dxfId="3" priority="4183" operator="equal">
      <formula>"NotPaid"</formula>
    </cfRule>
    <cfRule type="cellIs" dxfId="3" priority="4182" operator="equal">
      <formula>"NotPaid"</formula>
    </cfRule>
    <cfRule type="cellIs" dxfId="3" priority="4173" operator="equal">
      <formula>"NotPaid"</formula>
    </cfRule>
    <cfRule type="cellIs" dxfId="3" priority="4172" operator="equal">
      <formula>"NotPaid"</formula>
    </cfRule>
    <cfRule type="cellIs" dxfId="3" priority="4171" operator="equal">
      <formula>"NotPaid"</formula>
    </cfRule>
    <cfRule type="cellIs" dxfId="3" priority="4162" operator="equal">
      <formula>"NotPaid"</formula>
    </cfRule>
    <cfRule type="cellIs" dxfId="3" priority="4161" operator="equal">
      <formula>"NotPaid"</formula>
    </cfRule>
    <cfRule type="cellIs" dxfId="3" priority="4160" operator="equal">
      <formula>"NotPaid"</formula>
    </cfRule>
    <cfRule type="cellIs" dxfId="3" priority="4151" operator="equal">
      <formula>"NotPaid"</formula>
    </cfRule>
    <cfRule type="cellIs" dxfId="3" priority="4150" operator="equal">
      <formula>"NotPaid"</formula>
    </cfRule>
    <cfRule type="cellIs" dxfId="3" priority="4149" operator="equal">
      <formula>"NotPaid"</formula>
    </cfRule>
    <cfRule type="cellIs" dxfId="3" priority="4139" operator="equal">
      <formula>"NotPaid"</formula>
    </cfRule>
    <cfRule type="cellIs" dxfId="3" priority="4138" operator="equal">
      <formula>"NotPaid"</formula>
    </cfRule>
    <cfRule type="cellIs" dxfId="3" priority="4137" operator="equal">
      <formula>"NotPaid"</formula>
    </cfRule>
  </conditionalFormatting>
  <conditionalFormatting sqref="F46:G46">
    <cfRule type="expression" dxfId="0" priority="4602" stopIfTrue="1">
      <formula>F46="NotPaid"</formula>
    </cfRule>
    <cfRule type="expression" dxfId="0" priority="4530" stopIfTrue="1">
      <formula>F46="NotPaid"</formula>
    </cfRule>
    <cfRule type="expression" dxfId="0" priority="4485" stopIfTrue="1">
      <formula>F46="NotPaid"</formula>
    </cfRule>
    <cfRule type="expression" dxfId="0" priority="4364" stopIfTrue="1">
      <formula>F46="NotPaid"</formula>
    </cfRule>
    <cfRule type="expression" dxfId="0" priority="4292" stopIfTrue="1">
      <formula>F46="NotPaid"</formula>
    </cfRule>
    <cfRule type="expression" dxfId="0" priority="4247" stopIfTrue="1">
      <formula>F46="NotPaid"</formula>
    </cfRule>
  </conditionalFormatting>
  <conditionalFormatting sqref="F46">
    <cfRule type="cellIs" dxfId="3" priority="4596" operator="equal">
      <formula>"NotPaid"</formula>
    </cfRule>
    <cfRule type="cellIs" dxfId="3" priority="4595" operator="equal">
      <formula>"NotPaid"</formula>
    </cfRule>
    <cfRule type="cellIs" dxfId="3" priority="4594" operator="equal">
      <formula>"NotPaid"</formula>
    </cfRule>
    <cfRule type="cellIs" dxfId="3" priority="4581" operator="equal">
      <formula>"NotPaid"</formula>
    </cfRule>
    <cfRule type="cellIs" dxfId="3" priority="4580" operator="equal">
      <formula>"NotPaid"</formula>
    </cfRule>
    <cfRule type="cellIs" dxfId="3" priority="4579" operator="equal">
      <formula>"NotPaid"</formula>
    </cfRule>
    <cfRule type="cellIs" dxfId="3" priority="4566" operator="equal">
      <formula>"NotPaid"</formula>
    </cfRule>
    <cfRule type="cellIs" dxfId="3" priority="4557" operator="equal">
      <formula>"NotPaid"</formula>
    </cfRule>
    <cfRule type="cellIs" dxfId="3" priority="4551" operator="equal">
      <formula>"NotPaid"</formula>
    </cfRule>
    <cfRule type="cellIs" dxfId="3" priority="4550" operator="equal">
      <formula>"NotPaid"</formula>
    </cfRule>
    <cfRule type="cellIs" dxfId="3" priority="4549" operator="equal">
      <formula>"NotPaid"</formula>
    </cfRule>
    <cfRule type="cellIs" dxfId="3" priority="4539" operator="equal">
      <formula>"NotPaid"</formula>
    </cfRule>
    <cfRule type="cellIs" dxfId="3" priority="4538" operator="equal">
      <formula>"NotPaid"</formula>
    </cfRule>
    <cfRule type="cellIs" dxfId="3" priority="4537" operator="equal">
      <formula>"NotPaid"</formula>
    </cfRule>
    <cfRule type="cellIs" dxfId="3" priority="4524" operator="equal">
      <formula>"NotPaid"</formula>
    </cfRule>
    <cfRule type="cellIs" dxfId="3" priority="4523" operator="equal">
      <formula>"NotPaid"</formula>
    </cfRule>
    <cfRule type="cellIs" dxfId="3" priority="4522" operator="equal">
      <formula>"NotPaid"</formula>
    </cfRule>
    <cfRule type="cellIs" dxfId="3" priority="4512" operator="equal">
      <formula>"NotPaid"</formula>
    </cfRule>
    <cfRule type="cellIs" dxfId="3" priority="4511" operator="equal">
      <formula>"NotPaid"</formula>
    </cfRule>
    <cfRule type="cellIs" dxfId="3" priority="4510" operator="equal">
      <formula>"NotPaid"</formula>
    </cfRule>
    <cfRule type="cellIs" dxfId="3" priority="4497" operator="equal">
      <formula>"NotPaid"</formula>
    </cfRule>
    <cfRule type="cellIs" dxfId="3" priority="4491" operator="equal">
      <formula>"NotPaid"</formula>
    </cfRule>
    <cfRule type="cellIs" dxfId="3" priority="4490" operator="equal">
      <formula>"NotPaid"</formula>
    </cfRule>
    <cfRule type="cellIs" dxfId="3" priority="4489" operator="equal">
      <formula>"NotPaid"</formula>
    </cfRule>
    <cfRule type="cellIs" dxfId="3" priority="4479" operator="equal">
      <formula>"NotPaid"</formula>
    </cfRule>
    <cfRule type="cellIs" dxfId="3" priority="4478" operator="equal">
      <formula>"NotPaid"</formula>
    </cfRule>
    <cfRule type="cellIs" dxfId="3" priority="4477" operator="equal">
      <formula>"NotPaid"</formula>
    </cfRule>
    <cfRule type="cellIs" dxfId="3" priority="4467" operator="equal">
      <formula>"NotPaid"</formula>
    </cfRule>
    <cfRule type="cellIs" dxfId="3" priority="4466" operator="equal">
      <formula>"NotPaid"</formula>
    </cfRule>
    <cfRule type="cellIs" dxfId="3" priority="4465" operator="equal">
      <formula>"NotPaid"</formula>
    </cfRule>
    <cfRule type="cellIs" dxfId="3" priority="4455" operator="equal">
      <formula>"NotPaid"</formula>
    </cfRule>
    <cfRule type="cellIs" dxfId="3" priority="4454" operator="equal">
      <formula>"NotPaid"</formula>
    </cfRule>
    <cfRule type="cellIs" dxfId="3" priority="4453" operator="equal">
      <formula>"NotPaid"</formula>
    </cfRule>
    <cfRule type="cellIs" dxfId="3" priority="4444" operator="equal">
      <formula>"NotPaid"</formula>
    </cfRule>
    <cfRule type="cellIs" dxfId="3" priority="4443" operator="equal">
      <formula>"NotPaid"</formula>
    </cfRule>
    <cfRule type="cellIs" dxfId="3" priority="4442" operator="equal">
      <formula>"NotPaid"</formula>
    </cfRule>
    <cfRule type="cellIs" dxfId="3" priority="4433" operator="equal">
      <formula>"NotPaid"</formula>
    </cfRule>
    <cfRule type="cellIs" dxfId="3" priority="4432" operator="equal">
      <formula>"NotPaid"</formula>
    </cfRule>
    <cfRule type="cellIs" dxfId="3" priority="4431" operator="equal">
      <formula>"NotPaid"</formula>
    </cfRule>
    <cfRule type="cellIs" dxfId="3" priority="4418" operator="equal">
      <formula>"NotPaid"</formula>
    </cfRule>
    <cfRule type="cellIs" dxfId="3" priority="4417" operator="equal">
      <formula>"NotPaid"</formula>
    </cfRule>
    <cfRule type="cellIs" dxfId="3" priority="4416" operator="equal">
      <formula>"NotPaid"</formula>
    </cfRule>
    <cfRule type="cellIs" dxfId="3" priority="4407" operator="equal">
      <formula>"NotPaid"</formula>
    </cfRule>
    <cfRule type="cellIs" dxfId="3" priority="4406" operator="equal">
      <formula>"NotPaid"</formula>
    </cfRule>
    <cfRule type="cellIs" dxfId="3" priority="4405" operator="equal">
      <formula>"NotPaid"</formula>
    </cfRule>
    <cfRule type="cellIs" dxfId="3" priority="4396" operator="equal">
      <formula>"NotPaid"</formula>
    </cfRule>
    <cfRule type="cellIs" dxfId="3" priority="4395" operator="equal">
      <formula>"NotPaid"</formula>
    </cfRule>
    <cfRule type="cellIs" dxfId="3" priority="4394" operator="equal">
      <formula>"NotPaid"</formula>
    </cfRule>
    <cfRule type="cellIs" dxfId="3" priority="4385" operator="equal">
      <formula>"NotPaid"</formula>
    </cfRule>
    <cfRule type="cellIs" dxfId="3" priority="4384" operator="equal">
      <formula>"NotPaid"</formula>
    </cfRule>
    <cfRule type="cellIs" dxfId="3" priority="4383" operator="equal">
      <formula>"NotPaid"</formula>
    </cfRule>
    <cfRule type="cellIs" dxfId="3" priority="4373" operator="equal">
      <formula>"NotPaid"</formula>
    </cfRule>
    <cfRule type="cellIs" dxfId="3" priority="4372" operator="equal">
      <formula>"NotPaid"</formula>
    </cfRule>
    <cfRule type="cellIs" dxfId="3" priority="4371" operator="equal">
      <formula>"NotPaid"</formula>
    </cfRule>
    <cfRule type="cellIs" dxfId="3" priority="4358" operator="equal">
      <formula>"NotPaid"</formula>
    </cfRule>
    <cfRule type="cellIs" dxfId="3" priority="4357" operator="equal">
      <formula>"NotPaid"</formula>
    </cfRule>
    <cfRule type="cellIs" dxfId="3" priority="4356" operator="equal">
      <formula>"NotPaid"</formula>
    </cfRule>
    <cfRule type="cellIs" dxfId="3" priority="4343" operator="equal">
      <formula>"NotPaid"</formula>
    </cfRule>
    <cfRule type="cellIs" dxfId="3" priority="4342" operator="equal">
      <formula>"NotPaid"</formula>
    </cfRule>
    <cfRule type="cellIs" dxfId="3" priority="4341" operator="equal">
      <formula>"NotPaid"</formula>
    </cfRule>
    <cfRule type="cellIs" dxfId="3" priority="4328" operator="equal">
      <formula>"NotPaid"</formula>
    </cfRule>
    <cfRule type="cellIs" dxfId="3" priority="4319" operator="equal">
      <formula>"NotPaid"</formula>
    </cfRule>
    <cfRule type="cellIs" dxfId="3" priority="4313" operator="equal">
      <formula>"NotPaid"</formula>
    </cfRule>
    <cfRule type="cellIs" dxfId="3" priority="4312" operator="equal">
      <formula>"NotPaid"</formula>
    </cfRule>
    <cfRule type="cellIs" dxfId="3" priority="4311" operator="equal">
      <formula>"NotPaid"</formula>
    </cfRule>
    <cfRule type="cellIs" dxfId="3" priority="4301" operator="equal">
      <formula>"NotPaid"</formula>
    </cfRule>
    <cfRule type="cellIs" dxfId="3" priority="4300" operator="equal">
      <formula>"NotPaid"</formula>
    </cfRule>
    <cfRule type="cellIs" dxfId="3" priority="4299" operator="equal">
      <formula>"NotPaid"</formula>
    </cfRule>
    <cfRule type="cellIs" dxfId="3" priority="4286" operator="equal">
      <formula>"NotPaid"</formula>
    </cfRule>
    <cfRule type="cellIs" dxfId="3" priority="4285" operator="equal">
      <formula>"NotPaid"</formula>
    </cfRule>
    <cfRule type="cellIs" dxfId="3" priority="4284" operator="equal">
      <formula>"NotPaid"</formula>
    </cfRule>
    <cfRule type="cellIs" dxfId="3" priority="4274" operator="equal">
      <formula>"NotPaid"</formula>
    </cfRule>
    <cfRule type="cellIs" dxfId="3" priority="4273" operator="equal">
      <formula>"NotPaid"</formula>
    </cfRule>
    <cfRule type="cellIs" dxfId="3" priority="4272" operator="equal">
      <formula>"NotPaid"</formula>
    </cfRule>
    <cfRule type="cellIs" dxfId="3" priority="4259" operator="equal">
      <formula>"NotPaid"</formula>
    </cfRule>
    <cfRule type="cellIs" dxfId="3" priority="4253" operator="equal">
      <formula>"NotPaid"</formula>
    </cfRule>
    <cfRule type="cellIs" dxfId="3" priority="4252" operator="equal">
      <formula>"NotPaid"</formula>
    </cfRule>
    <cfRule type="cellIs" dxfId="3" priority="4251" operator="equal">
      <formula>"NotPaid"</formula>
    </cfRule>
    <cfRule type="cellIs" dxfId="3" priority="4241" operator="equal">
      <formula>"NotPaid"</formula>
    </cfRule>
    <cfRule type="cellIs" dxfId="3" priority="4240" operator="equal">
      <formula>"NotPaid"</formula>
    </cfRule>
    <cfRule type="cellIs" dxfId="3" priority="4239" operator="equal">
      <formula>"NotPaid"</formula>
    </cfRule>
    <cfRule type="cellIs" dxfId="3" priority="4229" operator="equal">
      <formula>"NotPaid"</formula>
    </cfRule>
    <cfRule type="cellIs" dxfId="3" priority="4228" operator="equal">
      <formula>"NotPaid"</formula>
    </cfRule>
    <cfRule type="cellIs" dxfId="3" priority="4227" operator="equal">
      <formula>"NotPaid"</formula>
    </cfRule>
    <cfRule type="cellIs" dxfId="3" priority="4217" operator="equal">
      <formula>"NotPaid"</formula>
    </cfRule>
    <cfRule type="cellIs" dxfId="3" priority="4216" operator="equal">
      <formula>"NotPaid"</formula>
    </cfRule>
    <cfRule type="cellIs" dxfId="3" priority="4215" operator="equal">
      <formula>"NotPaid"</formula>
    </cfRule>
    <cfRule type="cellIs" dxfId="3" priority="4206" operator="equal">
      <formula>"NotPaid"</formula>
    </cfRule>
    <cfRule type="cellIs" dxfId="3" priority="4205" operator="equal">
      <formula>"NotPaid"</formula>
    </cfRule>
    <cfRule type="cellIs" dxfId="3" priority="4204" operator="equal">
      <formula>"NotPaid"</formula>
    </cfRule>
    <cfRule type="cellIs" dxfId="3" priority="4195" operator="equal">
      <formula>"NotPaid"</formula>
    </cfRule>
    <cfRule type="cellIs" dxfId="3" priority="4194" operator="equal">
      <formula>"NotPaid"</formula>
    </cfRule>
    <cfRule type="cellIs" dxfId="3" priority="4193" operator="equal">
      <formula>"NotPaid"</formula>
    </cfRule>
    <cfRule type="cellIs" dxfId="3" priority="4180" operator="equal">
      <formula>"NotPaid"</formula>
    </cfRule>
    <cfRule type="cellIs" dxfId="3" priority="4179" operator="equal">
      <formula>"NotPaid"</formula>
    </cfRule>
    <cfRule type="cellIs" dxfId="3" priority="4178" operator="equal">
      <formula>"NotPaid"</formula>
    </cfRule>
    <cfRule type="cellIs" dxfId="3" priority="4169" operator="equal">
      <formula>"NotPaid"</formula>
    </cfRule>
    <cfRule type="cellIs" dxfId="3" priority="4168" operator="equal">
      <formula>"NotPaid"</formula>
    </cfRule>
    <cfRule type="cellIs" dxfId="3" priority="4167" operator="equal">
      <formula>"NotPaid"</formula>
    </cfRule>
    <cfRule type="cellIs" dxfId="3" priority="4158" operator="equal">
      <formula>"NotPaid"</formula>
    </cfRule>
    <cfRule type="cellIs" dxfId="3" priority="4157" operator="equal">
      <formula>"NotPaid"</formula>
    </cfRule>
    <cfRule type="cellIs" dxfId="3" priority="4156" operator="equal">
      <formula>"NotPaid"</formula>
    </cfRule>
    <cfRule type="cellIs" dxfId="3" priority="4147" operator="equal">
      <formula>"NotPaid"</formula>
    </cfRule>
    <cfRule type="cellIs" dxfId="3" priority="4146" operator="equal">
      <formula>"NotPaid"</formula>
    </cfRule>
    <cfRule type="cellIs" dxfId="3" priority="4145" operator="equal">
      <formula>"NotPaid"</formula>
    </cfRule>
    <cfRule type="cellIs" dxfId="3" priority="4135" operator="equal">
      <formula>"NotPaid"</formula>
    </cfRule>
    <cfRule type="cellIs" dxfId="3" priority="4134" operator="equal">
      <formula>"NotPaid"</formula>
    </cfRule>
    <cfRule type="cellIs" dxfId="3" priority="4133" operator="equal">
      <formula>"NotPaid"</formula>
    </cfRule>
  </conditionalFormatting>
  <conditionalFormatting sqref="G46">
    <cfRule type="cellIs" dxfId="3" priority="4597" operator="equal">
      <formula>"NotPaid"</formula>
    </cfRule>
    <cfRule type="cellIs" dxfId="3" priority="4582" operator="equal">
      <formula>"NotPaid"</formula>
    </cfRule>
    <cfRule type="cellIs" dxfId="3" priority="4552" operator="equal">
      <formula>"NotPaid"</formula>
    </cfRule>
    <cfRule type="cellIs" dxfId="3" priority="4540" operator="equal">
      <formula>"NotPaid"</formula>
    </cfRule>
    <cfRule type="cellIs" dxfId="3" priority="4525" operator="equal">
      <formula>"NotPaid"</formula>
    </cfRule>
    <cfRule type="cellIs" dxfId="3" priority="4513" operator="equal">
      <formula>"NotPaid"</formula>
    </cfRule>
    <cfRule type="cellIs" dxfId="3" priority="4492" operator="equal">
      <formula>"NotPaid"</formula>
    </cfRule>
    <cfRule type="cellIs" dxfId="3" priority="4480" operator="equal">
      <formula>"NotPaid"</formula>
    </cfRule>
    <cfRule type="cellIs" dxfId="3" priority="4468" operator="equal">
      <formula>"NotPaid"</formula>
    </cfRule>
    <cfRule type="cellIs" dxfId="3" priority="4434" operator="equal">
      <formula>"NotPaid"</formula>
    </cfRule>
    <cfRule type="cellIs" dxfId="3" priority="4386" operator="equal">
      <formula>"NotPaid"</formula>
    </cfRule>
    <cfRule type="cellIs" dxfId="3" priority="4374" operator="equal">
      <formula>"NotPaid"</formula>
    </cfRule>
    <cfRule type="cellIs" dxfId="3" priority="4359" operator="equal">
      <formula>"NotPaid"</formula>
    </cfRule>
    <cfRule type="cellIs" dxfId="3" priority="4344" operator="equal">
      <formula>"NotPaid"</formula>
    </cfRule>
    <cfRule type="cellIs" dxfId="3" priority="4314" operator="equal">
      <formula>"NotPaid"</formula>
    </cfRule>
    <cfRule type="cellIs" dxfId="3" priority="4302" operator="equal">
      <formula>"NotPaid"</formula>
    </cfRule>
    <cfRule type="cellIs" dxfId="3" priority="4287" operator="equal">
      <formula>"NotPaid"</formula>
    </cfRule>
    <cfRule type="cellIs" dxfId="3" priority="4275" operator="equal">
      <formula>"NotPaid"</formula>
    </cfRule>
    <cfRule type="cellIs" dxfId="3" priority="4254" operator="equal">
      <formula>"NotPaid"</formula>
    </cfRule>
    <cfRule type="cellIs" dxfId="3" priority="4242" operator="equal">
      <formula>"NotPaid"</formula>
    </cfRule>
    <cfRule type="cellIs" dxfId="3" priority="4230" operator="equal">
      <formula>"NotPaid"</formula>
    </cfRule>
    <cfRule type="cellIs" dxfId="3" priority="4196" operator="equal">
      <formula>"NotPaid"</formula>
    </cfRule>
    <cfRule type="cellIs" dxfId="3" priority="4148" operator="equal">
      <formula>"NotPaid"</formula>
    </cfRule>
    <cfRule type="cellIs" dxfId="3" priority="4136" operator="equal">
      <formula>"NotPaid"</formula>
    </cfRule>
  </conditionalFormatting>
  <conditionalFormatting sqref="G46:N46">
    <cfRule type="cellIs" dxfId="3" priority="4570" operator="equal">
      <formula>"NotPaid"</formula>
    </cfRule>
    <cfRule type="cellIs" dxfId="3" priority="4561" operator="equal">
      <formula>"NotPaid"</formula>
    </cfRule>
    <cfRule type="cellIs" dxfId="3" priority="4501" operator="equal">
      <formula>"NotPaid"</formula>
    </cfRule>
    <cfRule type="cellIs" dxfId="3" priority="4456" operator="equal">
      <formula>"NotPaid"</formula>
    </cfRule>
    <cfRule type="cellIs" dxfId="3" priority="4445" operator="equal">
      <formula>"NotPaid"</formula>
    </cfRule>
    <cfRule type="cellIs" dxfId="3" priority="4419" operator="equal">
      <formula>"NotPaid"</formula>
    </cfRule>
    <cfRule type="cellIs" dxfId="3" priority="4408" operator="equal">
      <formula>"NotPaid"</formula>
    </cfRule>
    <cfRule type="cellIs" dxfId="3" priority="4397" operator="equal">
      <formula>"NotPaid"</formula>
    </cfRule>
    <cfRule type="cellIs" dxfId="3" priority="4332" operator="equal">
      <formula>"NotPaid"</formula>
    </cfRule>
    <cfRule type="cellIs" dxfId="3" priority="4323" operator="equal">
      <formula>"NotPaid"</formula>
    </cfRule>
    <cfRule type="cellIs" dxfId="3" priority="4263" operator="equal">
      <formula>"NotPaid"</formula>
    </cfRule>
    <cfRule type="cellIs" dxfId="3" priority="4218" operator="equal">
      <formula>"NotPaid"</formula>
    </cfRule>
    <cfRule type="cellIs" dxfId="3" priority="4207" operator="equal">
      <formula>"NotPaid"</formula>
    </cfRule>
    <cfRule type="cellIs" dxfId="3" priority="4181" operator="equal">
      <formula>"NotPaid"</formula>
    </cfRule>
    <cfRule type="cellIs" dxfId="3" priority="4170" operator="equal">
      <formula>"NotPaid"</formula>
    </cfRule>
    <cfRule type="cellIs" dxfId="3" priority="4159" operator="equal">
      <formula>"NotPaid"</formula>
    </cfRule>
  </conditionalFormatting>
  <conditionalFormatting sqref="H46:N46">
    <cfRule type="cellIs" dxfId="3" priority="4593" operator="equal">
      <formula>"NotPaid"</formula>
    </cfRule>
    <cfRule type="cellIs" dxfId="3" priority="4578" operator="equal">
      <formula>"NotPaid"</formula>
    </cfRule>
    <cfRule type="cellIs" dxfId="3" priority="4548" operator="equal">
      <formula>"NotPaid"</formula>
    </cfRule>
    <cfRule type="cellIs" dxfId="3" priority="4536" operator="equal">
      <formula>"NotPaid"</formula>
    </cfRule>
    <cfRule type="cellIs" dxfId="3" priority="4521" operator="equal">
      <formula>"NotPaid"</formula>
    </cfRule>
    <cfRule type="cellIs" dxfId="3" priority="4509" operator="equal">
      <formula>"NotPaid"</formula>
    </cfRule>
    <cfRule type="cellIs" dxfId="3" priority="4488" operator="equal">
      <formula>"NotPaid"</formula>
    </cfRule>
    <cfRule type="cellIs" dxfId="3" priority="4476" operator="equal">
      <formula>"NotPaid"</formula>
    </cfRule>
    <cfRule type="cellIs" dxfId="3" priority="4464" operator="equal">
      <formula>"NotPaid"</formula>
    </cfRule>
    <cfRule type="cellIs" dxfId="3" priority="4430" operator="equal">
      <formula>"NotPaid"</formula>
    </cfRule>
    <cfRule type="cellIs" dxfId="3" priority="4382" operator="equal">
      <formula>"NotPaid"</formula>
    </cfRule>
    <cfRule type="cellIs" dxfId="3" priority="4370" operator="equal">
      <formula>"NotPaid"</formula>
    </cfRule>
    <cfRule type="cellIs" dxfId="3" priority="4355" operator="equal">
      <formula>"NotPaid"</formula>
    </cfRule>
    <cfRule type="cellIs" dxfId="3" priority="4340" operator="equal">
      <formula>"NotPaid"</formula>
    </cfRule>
    <cfRule type="cellIs" dxfId="3" priority="4310" operator="equal">
      <formula>"NotPaid"</formula>
    </cfRule>
    <cfRule type="cellIs" dxfId="3" priority="4298" operator="equal">
      <formula>"NotPaid"</formula>
    </cfRule>
    <cfRule type="cellIs" dxfId="3" priority="4283" operator="equal">
      <formula>"NotPaid"</formula>
    </cfRule>
    <cfRule type="cellIs" dxfId="3" priority="4271" operator="equal">
      <formula>"NotPaid"</formula>
    </cfRule>
    <cfRule type="cellIs" dxfId="3" priority="4250" operator="equal">
      <formula>"NotPaid"</formula>
    </cfRule>
    <cfRule type="cellIs" dxfId="3" priority="4238" operator="equal">
      <formula>"NotPaid"</formula>
    </cfRule>
    <cfRule type="cellIs" dxfId="3" priority="4226" operator="equal">
      <formula>"NotPaid"</formula>
    </cfRule>
    <cfRule type="cellIs" dxfId="3" priority="4192" operator="equal">
      <formula>"NotPaid"</formula>
    </cfRule>
    <cfRule type="cellIs" dxfId="3" priority="4144" operator="equal">
      <formula>"NotPaid"</formula>
    </cfRule>
    <cfRule type="cellIs" dxfId="3" priority="4132" operator="equal">
      <formula>"NotPaid"</formula>
    </cfRule>
  </conditionalFormatting>
  <conditionalFormatting sqref="O46">
    <cfRule type="cellIs" dxfId="3" priority="4589" operator="equal">
      <formula>"NotPaid"</formula>
    </cfRule>
    <cfRule type="cellIs" dxfId="3" priority="4574" operator="equal">
      <formula>"NotPaid"</formula>
    </cfRule>
    <cfRule type="cellIs" dxfId="3" priority="4565" operator="equal">
      <formula>"NotPaid"</formula>
    </cfRule>
    <cfRule type="cellIs" dxfId="3" priority="4556" operator="equal">
      <formula>"NotPaid"</formula>
    </cfRule>
    <cfRule type="cellIs" dxfId="3" priority="4544" operator="equal">
      <formula>"NotPaid"</formula>
    </cfRule>
    <cfRule type="cellIs" dxfId="3" priority="4532" operator="equal">
      <formula>"NotPaid"</formula>
    </cfRule>
    <cfRule type="cellIs" dxfId="3" priority="4517" operator="equal">
      <formula>"NotPaid"</formula>
    </cfRule>
    <cfRule type="cellIs" dxfId="3" priority="4505" operator="equal">
      <formula>"NotPaid"</formula>
    </cfRule>
    <cfRule type="cellIs" dxfId="3" priority="4496" operator="equal">
      <formula>"NotPaid"</formula>
    </cfRule>
    <cfRule type="cellIs" dxfId="3" priority="4487" operator="equal">
      <formula>"NotPaid"</formula>
    </cfRule>
    <cfRule type="cellIs" dxfId="3" priority="4472" operator="equal">
      <formula>"NotPaid"</formula>
    </cfRule>
    <cfRule type="cellIs" dxfId="3" priority="4460" operator="equal">
      <formula>"NotPaid"</formula>
    </cfRule>
    <cfRule type="cellIs" dxfId="3" priority="4449" operator="equal">
      <formula>"NotPaid"</formula>
    </cfRule>
    <cfRule type="cellIs" dxfId="3" priority="4438" operator="equal">
      <formula>"NotPaid"</formula>
    </cfRule>
    <cfRule type="cellIs" dxfId="3" priority="4426" operator="equal">
      <formula>"NotPaid"</formula>
    </cfRule>
    <cfRule type="cellIs" dxfId="3" priority="4412" operator="equal">
      <formula>"NotPaid"</formula>
    </cfRule>
    <cfRule type="cellIs" dxfId="3" priority="4401" operator="equal">
      <formula>"NotPaid"</formula>
    </cfRule>
    <cfRule type="cellIs" dxfId="3" priority="4390" operator="equal">
      <formula>"NotPaid"</formula>
    </cfRule>
    <cfRule type="cellIs" dxfId="3" priority="4378" operator="equal">
      <formula>"NotPaid"</formula>
    </cfRule>
    <cfRule type="cellIs" dxfId="3" priority="4366" operator="equal">
      <formula>"NotPaid"</formula>
    </cfRule>
    <cfRule type="cellIs" dxfId="3" priority="4351" operator="equal">
      <formula>"NotPaid"</formula>
    </cfRule>
    <cfRule type="cellIs" dxfId="3" priority="4336" operator="equal">
      <formula>"NotPaid"</formula>
    </cfRule>
    <cfRule type="cellIs" dxfId="3" priority="4327" operator="equal">
      <formula>"NotPaid"</formula>
    </cfRule>
    <cfRule type="cellIs" dxfId="3" priority="4318" operator="equal">
      <formula>"NotPaid"</formula>
    </cfRule>
    <cfRule type="cellIs" dxfId="3" priority="4306" operator="equal">
      <formula>"NotPaid"</formula>
    </cfRule>
    <cfRule type="cellIs" dxfId="3" priority="4294" operator="equal">
      <formula>"NotPaid"</formula>
    </cfRule>
    <cfRule type="cellIs" dxfId="3" priority="4279" operator="equal">
      <formula>"NotPaid"</formula>
    </cfRule>
    <cfRule type="cellIs" dxfId="3" priority="4267" operator="equal">
      <formula>"NotPaid"</formula>
    </cfRule>
    <cfRule type="cellIs" dxfId="3" priority="4258" operator="equal">
      <formula>"NotPaid"</formula>
    </cfRule>
    <cfRule type="cellIs" dxfId="3" priority="4249" operator="equal">
      <formula>"NotPaid"</formula>
    </cfRule>
    <cfRule type="cellIs" dxfId="3" priority="4234" operator="equal">
      <formula>"NotPaid"</formula>
    </cfRule>
    <cfRule type="cellIs" dxfId="3" priority="4222" operator="equal">
      <formula>"NotPaid"</formula>
    </cfRule>
    <cfRule type="cellIs" dxfId="3" priority="4211" operator="equal">
      <formula>"NotPaid"</formula>
    </cfRule>
    <cfRule type="cellIs" dxfId="3" priority="4200" operator="equal">
      <formula>"NotPaid"</formula>
    </cfRule>
    <cfRule type="cellIs" dxfId="3" priority="4188" operator="equal">
      <formula>"NotPaid"</formula>
    </cfRule>
    <cfRule type="cellIs" dxfId="3" priority="4174" operator="equal">
      <formula>"NotPaid"</formula>
    </cfRule>
    <cfRule type="cellIs" dxfId="3" priority="4163" operator="equal">
      <formula>"NotPaid"</formula>
    </cfRule>
    <cfRule type="cellIs" dxfId="3" priority="4152" operator="equal">
      <formula>"NotPaid"</formula>
    </cfRule>
    <cfRule type="cellIs" dxfId="3" priority="4140" operator="equal">
      <formula>"NotPaid"</formula>
    </cfRule>
    <cfRule type="cellIs" dxfId="3" priority="4128" operator="equal">
      <formula>"NotPaid"</formula>
    </cfRule>
  </conditionalFormatting>
  <conditionalFormatting sqref="AD46">
    <cfRule type="cellIs" dxfId="3" priority="2981" operator="equal">
      <formula>"NotPaid"</formula>
    </cfRule>
    <cfRule type="cellIs" dxfId="3" priority="2970" operator="equal">
      <formula>"NotPaid"</formula>
    </cfRule>
    <cfRule type="cellIs" dxfId="3" priority="2953" operator="equal">
      <formula>"NotPaid"</formula>
    </cfRule>
    <cfRule type="cellIs" dxfId="3" priority="2947" operator="equal">
      <formula>"NotPaid"</formula>
    </cfRule>
    <cfRule type="cellIs" dxfId="3" priority="2942" operator="equal">
      <formula>"NotPaid"</formula>
    </cfRule>
    <cfRule type="cellIs" dxfId="3" priority="2939" operator="equal">
      <formula>"NotPaid"</formula>
    </cfRule>
    <cfRule type="cellIs" dxfId="3" priority="2933" operator="equal">
      <formula>"NotPaid"</formula>
    </cfRule>
    <cfRule type="cellIs" dxfId="3" priority="2928" operator="equal">
      <formula>"NotPaid"</formula>
    </cfRule>
    <cfRule type="cellIs" dxfId="3" priority="2924" operator="equal">
      <formula>"NotPaid"</formula>
    </cfRule>
    <cfRule type="cellIs" dxfId="3" priority="2920" operator="equal">
      <formula>"NotPaid"</formula>
    </cfRule>
    <cfRule type="cellIs" dxfId="3" priority="2915" operator="equal">
      <formula>"NotPaid"</formula>
    </cfRule>
    <cfRule type="cellIs" dxfId="3" priority="2910" operator="equal">
      <formula>"NotPaid"</formula>
    </cfRule>
    <cfRule type="cellIs" dxfId="3" priority="2907" operator="equal">
      <formula>"NotPaid"</formula>
    </cfRule>
    <cfRule type="cellIs" dxfId="3" priority="2894" operator="equal">
      <formula>"NotPaid"</formula>
    </cfRule>
    <cfRule type="cellIs" dxfId="3" priority="2884" operator="equal">
      <formula>"NotPaid"</formula>
    </cfRule>
    <cfRule type="cellIs" dxfId="3" priority="2867" operator="equal">
      <formula>"NotPaid"</formula>
    </cfRule>
    <cfRule type="cellIs" dxfId="3" priority="2861" operator="equal">
      <formula>"NotPaid"</formula>
    </cfRule>
    <cfRule type="cellIs" dxfId="3" priority="2856" operator="equal">
      <formula>"NotPaid"</formula>
    </cfRule>
    <cfRule type="cellIs" dxfId="3" priority="2846" operator="equal">
      <formula>"NotPaid"</formula>
    </cfRule>
    <cfRule type="cellIs" dxfId="3" priority="2841" operator="equal">
      <formula>"NotPaid"</formula>
    </cfRule>
    <cfRule type="cellIs" dxfId="3" priority="2833" operator="equal">
      <formula>"NotPaid"</formula>
    </cfRule>
    <cfRule type="cellIs" dxfId="3" priority="2827" operator="equal">
      <formula>"NotPaid"</formula>
    </cfRule>
    <cfRule type="cellIs" dxfId="3" priority="2822" operator="equal">
      <formula>"NotPaid"</formula>
    </cfRule>
    <cfRule type="cellIs" dxfId="3" priority="2819" operator="equal">
      <formula>"NotPaid"</formula>
    </cfRule>
    <cfRule type="cellIs" dxfId="3" priority="2812" operator="equal">
      <formula>"NotPaid"</formula>
    </cfRule>
    <cfRule type="cellIs" dxfId="3" priority="2808" operator="equal">
      <formula>"NotPaid"</formula>
    </cfRule>
    <cfRule type="cellIs" dxfId="3" priority="2802" operator="equal">
      <formula>"NotPaid"</formula>
    </cfRule>
    <cfRule type="cellIs" dxfId="3" priority="2796" operator="equal">
      <formula>"NotPaid"</formula>
    </cfRule>
    <cfRule type="cellIs" dxfId="3" priority="2791" operator="equal">
      <formula>"NotPaid"</formula>
    </cfRule>
    <cfRule type="cellIs" dxfId="3" priority="2786" operator="equal">
      <formula>"NotPaid"</formula>
    </cfRule>
    <cfRule type="cellIs" dxfId="3" priority="2782" operator="equal">
      <formula>"NotPaid"</formula>
    </cfRule>
    <cfRule type="cellIs" dxfId="3" priority="2776" operator="equal">
      <formula>"NotPaid"</formula>
    </cfRule>
    <cfRule type="cellIs" dxfId="3" priority="2771" operator="equal">
      <formula>"NotPaid"</formula>
    </cfRule>
    <cfRule type="cellIs" dxfId="3" priority="2766" operator="equal">
      <formula>"NotPaid"</formula>
    </cfRule>
    <cfRule type="cellIs" dxfId="3" priority="2763" operator="equal">
      <formula>"NotPaid"</formula>
    </cfRule>
    <cfRule type="cellIs" dxfId="3" priority="2759" operator="equal">
      <formula>"NotPaid"</formula>
    </cfRule>
    <cfRule type="cellIs" dxfId="3" priority="2755" operator="equal">
      <formula>"NotPaid"</formula>
    </cfRule>
    <cfRule type="cellIs" dxfId="3" priority="2752" operator="equal">
      <formula>"NotPaid"</formula>
    </cfRule>
    <cfRule type="cellIs" dxfId="3" priority="2747" operator="equal">
      <formula>"NotPaid"</formula>
    </cfRule>
    <cfRule type="cellIs" dxfId="3" priority="2737" operator="equal">
      <formula>"NotPaid"</formula>
    </cfRule>
    <cfRule type="cellIs" dxfId="3" priority="2733" operator="equal">
      <formula>"NotPaid"</formula>
    </cfRule>
    <cfRule type="cellIs" dxfId="3" priority="2727" operator="equal">
      <formula>"NotPaid"</formula>
    </cfRule>
    <cfRule type="cellIs" dxfId="3" priority="2721" operator="equal">
      <formula>"NotPaid"</formula>
    </cfRule>
    <cfRule type="cellIs" dxfId="3" priority="2716" operator="equal">
      <formula>"NotPaid"</formula>
    </cfRule>
  </conditionalFormatting>
  <conditionalFormatting sqref="AE46">
    <cfRule type="expression" dxfId="7" priority="39474" stopIfTrue="1">
      <formula>Physics!AE30="not paid"</formula>
    </cfRule>
  </conditionalFormatting>
  <conditionalFormatting sqref="AF46">
    <cfRule type="expression" dxfId="5" priority="4000" stopIfTrue="1">
      <formula>AF46="not paid"</formula>
    </cfRule>
  </conditionalFormatting>
  <conditionalFormatting sqref="AG46:AQ46">
    <cfRule type="expression" dxfId="5" priority="3992" stopIfTrue="1">
      <formula>AG46="not paid"</formula>
    </cfRule>
  </conditionalFormatting>
  <conditionalFormatting sqref="AS46:BD46">
    <cfRule type="expression" dxfId="5" priority="166" stopIfTrue="1">
      <formula>BE62="not paid"</formula>
    </cfRule>
  </conditionalFormatting>
  <conditionalFormatting sqref="AD47">
    <cfRule type="cellIs" dxfId="3" priority="2980" operator="equal">
      <formula>"NotPaid"</formula>
    </cfRule>
    <cfRule type="cellIs" dxfId="3" priority="2969" operator="equal">
      <formula>"NotPaid"</formula>
    </cfRule>
    <cfRule type="cellIs" dxfId="3" priority="2952" operator="equal">
      <formula>"NotPaid"</formula>
    </cfRule>
    <cfRule type="cellIs" dxfId="3" priority="2946" operator="equal">
      <formula>"NotPaid"</formula>
    </cfRule>
    <cfRule type="cellIs" dxfId="3" priority="2941" operator="equal">
      <formula>"NotPaid"</formula>
    </cfRule>
    <cfRule type="cellIs" dxfId="3" priority="2932" operator="equal">
      <formula>"NotPaid"</formula>
    </cfRule>
    <cfRule type="cellIs" dxfId="3" priority="2927" operator="equal">
      <formula>"NotPaid"</formula>
    </cfRule>
    <cfRule type="cellIs" dxfId="3" priority="2919" operator="equal">
      <formula>"NotPaid"</formula>
    </cfRule>
    <cfRule type="cellIs" dxfId="3" priority="2914" operator="equal">
      <formula>"NotPaid"</formula>
    </cfRule>
    <cfRule type="cellIs" dxfId="3" priority="2909" operator="equal">
      <formula>"NotPaid"</formula>
    </cfRule>
    <cfRule type="cellIs" dxfId="3" priority="2906" operator="equal">
      <formula>"NotPaid"</formula>
    </cfRule>
    <cfRule type="cellIs" dxfId="3" priority="2893" operator="equal">
      <formula>"NotPaid"</formula>
    </cfRule>
    <cfRule type="cellIs" dxfId="3" priority="2870" operator="equal">
      <formula>"NotPaid"</formula>
    </cfRule>
    <cfRule type="cellIs" dxfId="3" priority="2866" operator="equal">
      <formula>"NotPaid"</formula>
    </cfRule>
    <cfRule type="cellIs" dxfId="3" priority="2860" operator="equal">
      <formula>"NotPaid"</formula>
    </cfRule>
    <cfRule type="cellIs" dxfId="3" priority="2845" operator="equal">
      <formula>"NotPaid"</formula>
    </cfRule>
    <cfRule type="cellIs" dxfId="3" priority="2840" operator="equal">
      <formula>"NotPaid"</formula>
    </cfRule>
    <cfRule type="cellIs" dxfId="3" priority="2832" operator="equal">
      <formula>"NotPaid"</formula>
    </cfRule>
    <cfRule type="cellIs" dxfId="3" priority="2826" operator="equal">
      <formula>"NotPaid"</formula>
    </cfRule>
    <cfRule type="cellIs" dxfId="3" priority="2821" operator="equal">
      <formula>"NotPaid"</formula>
    </cfRule>
    <cfRule type="cellIs" dxfId="3" priority="2811" operator="equal">
      <formula>"NotPaid"</formula>
    </cfRule>
    <cfRule type="cellIs" dxfId="3" priority="2805" operator="equal">
      <formula>"NotPaid"</formula>
    </cfRule>
    <cfRule type="cellIs" dxfId="3" priority="2801" operator="equal">
      <formula>"NotPaid"</formula>
    </cfRule>
    <cfRule type="cellIs" dxfId="3" priority="2795" operator="equal">
      <formula>"NotPaid"</formula>
    </cfRule>
    <cfRule type="cellIs" dxfId="3" priority="2785" operator="equal">
      <formula>"NotPaid"</formula>
    </cfRule>
    <cfRule type="cellIs" dxfId="3" priority="2781" operator="equal">
      <formula>"NotPaid"</formula>
    </cfRule>
    <cfRule type="cellIs" dxfId="3" priority="2775" operator="equal">
      <formula>"NotPaid"</formula>
    </cfRule>
    <cfRule type="cellIs" dxfId="3" priority="2770" operator="equal">
      <formula>"NotPaid"</formula>
    </cfRule>
    <cfRule type="cellIs" dxfId="3" priority="2765" operator="equal">
      <formula>"NotPaid"</formula>
    </cfRule>
    <cfRule type="cellIs" dxfId="3" priority="2756" operator="equal">
      <formula>"NotPaid"</formula>
    </cfRule>
    <cfRule type="cellIs" dxfId="3" priority="2751" operator="equal">
      <formula>"NotPaid"</formula>
    </cfRule>
    <cfRule type="cellIs" dxfId="3" priority="2746" operator="equal">
      <formula>"NotPaid"</formula>
    </cfRule>
    <cfRule type="cellIs" dxfId="3" priority="2736" operator="equal">
      <formula>"NotPaid"</formula>
    </cfRule>
    <cfRule type="cellIs" dxfId="3" priority="2730" operator="equal">
      <formula>"NotPaid"</formula>
    </cfRule>
    <cfRule type="cellIs" dxfId="3" priority="2726" operator="equal">
      <formula>"NotPaid"</formula>
    </cfRule>
    <cfRule type="cellIs" dxfId="3" priority="2720" operator="equal">
      <formula>"NotPaid"</formula>
    </cfRule>
  </conditionalFormatting>
  <conditionalFormatting sqref="AD48">
    <cfRule type="cellIs" dxfId="3" priority="2979" operator="equal">
      <formula>"NotPaid"</formula>
    </cfRule>
    <cfRule type="cellIs" dxfId="3" priority="2955" operator="equal">
      <formula>"NotPaid"</formula>
    </cfRule>
    <cfRule type="cellIs" dxfId="3" priority="2951" operator="equal">
      <formula>"NotPaid"</formula>
    </cfRule>
    <cfRule type="cellIs" dxfId="3" priority="2945" operator="equal">
      <formula>"NotPaid"</formula>
    </cfRule>
    <cfRule type="cellIs" dxfId="3" priority="2931" operator="equal">
      <formula>"NotPaid"</formula>
    </cfRule>
    <cfRule type="cellIs" dxfId="3" priority="2926" operator="equal">
      <formula>"NotPaid"</formula>
    </cfRule>
    <cfRule type="cellIs" dxfId="3" priority="2918" operator="equal">
      <formula>"NotPaid"</formula>
    </cfRule>
    <cfRule type="cellIs" dxfId="3" priority="2913" operator="equal">
      <formula>"NotPaid"</formula>
    </cfRule>
    <cfRule type="cellIs" dxfId="3" priority="2908" operator="equal">
      <formula>"NotPaid"</formula>
    </cfRule>
    <cfRule type="cellIs" dxfId="3" priority="2877" operator="equal">
      <formula>"NotPaid"</formula>
    </cfRule>
    <cfRule type="cellIs" dxfId="3" priority="2865" operator="equal">
      <formula>"NotPaid"</formula>
    </cfRule>
    <cfRule type="cellIs" dxfId="3" priority="2859" operator="equal">
      <formula>"NotPaid"</formula>
    </cfRule>
    <cfRule type="cellIs" dxfId="3" priority="2844" operator="equal">
      <formula>"NotPaid"</formula>
    </cfRule>
    <cfRule type="cellIs" dxfId="3" priority="2835" operator="equal">
      <formula>"NotPaid"</formula>
    </cfRule>
    <cfRule type="cellIs" dxfId="3" priority="2831" operator="equal">
      <formula>"NotPaid"</formula>
    </cfRule>
    <cfRule type="cellIs" dxfId="3" priority="2825" operator="equal">
      <formula>"NotPaid"</formula>
    </cfRule>
    <cfRule type="cellIs" dxfId="3" priority="2774" operator="equal">
      <formula>"NotPaid"</formula>
    </cfRule>
    <cfRule type="cellIs" dxfId="3" priority="2806" operator="equal">
      <formula>"NotPaid"</formula>
    </cfRule>
    <cfRule type="cellIs" dxfId="3" priority="2800" operator="equal">
      <formula>"NotPaid"</formula>
    </cfRule>
    <cfRule type="cellIs" dxfId="3" priority="2794" operator="equal">
      <formula>"NotPaid"</formula>
    </cfRule>
    <cfRule type="cellIs" dxfId="3" priority="2784" operator="equal">
      <formula>"NotPaid"</formula>
    </cfRule>
    <cfRule type="cellIs" dxfId="3" priority="2778" operator="equal">
      <formula>"NotPaid"</formula>
    </cfRule>
    <cfRule type="cellIs" dxfId="3" priority="2769" operator="equal">
      <formula>"NotPaid"</formula>
    </cfRule>
    <cfRule type="cellIs" dxfId="3" priority="2750" operator="equal">
      <formula>"NotPaid"</formula>
    </cfRule>
    <cfRule type="cellIs" dxfId="3" priority="2742" operator="equal">
      <formula>"NotPaid"</formula>
    </cfRule>
    <cfRule type="cellIs" dxfId="3" priority="2731" operator="equal">
      <formula>"NotPaid"</formula>
    </cfRule>
    <cfRule type="cellIs" dxfId="3" priority="2725" operator="equal">
      <formula>"NotPaid"</formula>
    </cfRule>
    <cfRule type="cellIs" dxfId="3" priority="2719" operator="equal">
      <formula>"NotPaid"</formula>
    </cfRule>
  </conditionalFormatting>
  <conditionalFormatting sqref="R49">
    <cfRule type="cellIs" dxfId="3" priority="1240" operator="equal">
      <formula>"NotPaid"</formula>
    </cfRule>
    <cfRule type="cellIs" dxfId="3" priority="1235" operator="equal">
      <formula>"NotPaid"</formula>
    </cfRule>
    <cfRule type="cellIs" dxfId="3" priority="1229" operator="equal">
      <formula>"NotPaid"</formula>
    </cfRule>
    <cfRule type="cellIs" dxfId="3" priority="1217" operator="equal">
      <formula>"NotPaid"</formula>
    </cfRule>
    <cfRule type="cellIs" dxfId="3" priority="1223" operator="equal">
      <formula>"NotPaid"</formula>
    </cfRule>
    <cfRule type="cellIs" dxfId="3" priority="1211" operator="equal">
      <formula>"NotPaid"</formula>
    </cfRule>
    <cfRule type="cellIs" dxfId="3" priority="1207" operator="equal">
      <formula>"NotPaid"</formula>
    </cfRule>
    <cfRule type="cellIs" dxfId="3" priority="1205" operator="equal">
      <formula>"NotPaid"</formula>
    </cfRule>
    <cfRule type="cellIs" dxfId="3" priority="1209" operator="equal">
      <formula>"NotPaid"</formula>
    </cfRule>
    <cfRule type="cellIs" dxfId="3" priority="1194" operator="equal">
      <formula>"NotPaid"</formula>
    </cfRule>
    <cfRule type="cellIs" dxfId="3" priority="1191" operator="equal">
      <formula>"NotPaid"</formula>
    </cfRule>
    <cfRule type="cellIs" dxfId="3" priority="1189" operator="equal">
      <formula>"NotPaid"</formula>
    </cfRule>
    <cfRule type="cellIs" dxfId="3" priority="1188" operator="equal">
      <formula>"NotPaid"</formula>
    </cfRule>
    <cfRule type="cellIs" dxfId="3" priority="1193" operator="equal">
      <formula>"NotPaid"</formula>
    </cfRule>
    <cfRule type="cellIs" dxfId="3" priority="1184" operator="equal">
      <formula>"NotPaid"</formula>
    </cfRule>
    <cfRule type="cellIs" dxfId="3" priority="1182" operator="equal">
      <formula>"NotPaid"</formula>
    </cfRule>
    <cfRule type="cellIs" dxfId="3" priority="1186" operator="equal">
      <formula>"NotPaid"</formula>
    </cfRule>
    <cfRule type="cellIs" dxfId="3" priority="1172" operator="equal">
      <formula>"NotPaid"</formula>
    </cfRule>
    <cfRule type="cellIs" dxfId="3" priority="1170" operator="equal">
      <formula>"NotPaid"</formula>
    </cfRule>
    <cfRule type="cellIs" dxfId="3" priority="1168" operator="equal">
      <formula>"NotPaid"</formula>
    </cfRule>
    <cfRule type="cellIs" dxfId="3" priority="1173" operator="equal">
      <formula>"NotPaid"</formula>
    </cfRule>
    <cfRule type="cellIs" dxfId="3" priority="1159" operator="equal">
      <formula>"NotPaid"</formula>
    </cfRule>
    <cfRule type="cellIs" dxfId="3" priority="1166" operator="equal">
      <formula>"NotPaid"</formula>
    </cfRule>
    <cfRule type="cellIs" dxfId="3" priority="1157" operator="equal">
      <formula>"NotPaid"</formula>
    </cfRule>
    <cfRule type="cellIs" dxfId="3" priority="1164" operator="equal">
      <formula>"NotPaid"</formula>
    </cfRule>
    <cfRule type="cellIs" dxfId="3" priority="1162" operator="equal">
      <formula>"NotPaid"</formula>
    </cfRule>
    <cfRule type="cellIs" dxfId="3" priority="1161" operator="equal">
      <formula>"NotPaid"</formula>
    </cfRule>
    <cfRule type="cellIs" dxfId="3" priority="1152" operator="equal">
      <formula>"NotPaid"</formula>
    </cfRule>
    <cfRule type="cellIs" dxfId="3" priority="1150" operator="equal">
      <formula>"NotPaid"</formula>
    </cfRule>
    <cfRule type="cellIs" dxfId="3" priority="1156" operator="equal">
      <formula>"NotPaid"</formula>
    </cfRule>
    <cfRule type="cellIs" dxfId="3" priority="1154" operator="equal">
      <formula>"NotPaid"</formula>
    </cfRule>
  </conditionalFormatting>
  <conditionalFormatting sqref="S49:U49">
    <cfRule type="cellIs" dxfId="3" priority="1553" operator="equal">
      <formula>"NotPaid"</formula>
    </cfRule>
    <cfRule type="cellIs" dxfId="3" priority="1548" operator="equal">
      <formula>"NotPaid"</formula>
    </cfRule>
    <cfRule type="cellIs" dxfId="3" priority="1542" operator="equal">
      <formula>"NotPaid"</formula>
    </cfRule>
    <cfRule type="cellIs" dxfId="3" priority="1530" operator="equal">
      <formula>"NotPaid"</formula>
    </cfRule>
    <cfRule type="cellIs" dxfId="3" priority="1536" operator="equal">
      <formula>"NotPaid"</formula>
    </cfRule>
    <cfRule type="cellIs" dxfId="3" priority="1524" operator="equal">
      <formula>"NotPaid"</formula>
    </cfRule>
    <cfRule type="cellIs" dxfId="3" priority="1520" operator="equal">
      <formula>"NotPaid"</formula>
    </cfRule>
    <cfRule type="cellIs" dxfId="3" priority="1518" operator="equal">
      <formula>"NotPaid"</formula>
    </cfRule>
    <cfRule type="cellIs" dxfId="3" priority="1522" operator="equal">
      <formula>"NotPaid"</formula>
    </cfRule>
    <cfRule type="cellIs" dxfId="3" priority="1507" operator="equal">
      <formula>"NotPaid"</formula>
    </cfRule>
    <cfRule type="cellIs" dxfId="3" priority="1504" operator="equal">
      <formula>"NotPaid"</formula>
    </cfRule>
    <cfRule type="cellIs" dxfId="3" priority="1502" operator="equal">
      <formula>"NotPaid"</formula>
    </cfRule>
    <cfRule type="cellIs" dxfId="3" priority="1501" operator="equal">
      <formula>"NotPaid"</formula>
    </cfRule>
    <cfRule type="cellIs" dxfId="3" priority="1506" operator="equal">
      <formula>"NotPaid"</formula>
    </cfRule>
    <cfRule type="cellIs" dxfId="3" priority="1497" operator="equal">
      <formula>"NotPaid"</formula>
    </cfRule>
    <cfRule type="cellIs" dxfId="3" priority="1495" operator="equal">
      <formula>"NotPaid"</formula>
    </cfRule>
    <cfRule type="cellIs" dxfId="3" priority="1499" operator="equal">
      <formula>"NotPaid"</formula>
    </cfRule>
    <cfRule type="cellIs" dxfId="3" priority="1485" operator="equal">
      <formula>"NotPaid"</formula>
    </cfRule>
    <cfRule type="cellIs" dxfId="3" priority="1483" operator="equal">
      <formula>"NotPaid"</formula>
    </cfRule>
    <cfRule type="cellIs" dxfId="3" priority="1481" operator="equal">
      <formula>"NotPaid"</formula>
    </cfRule>
    <cfRule type="cellIs" dxfId="3" priority="1486" operator="equal">
      <formula>"NotPaid"</formula>
    </cfRule>
    <cfRule type="cellIs" dxfId="3" priority="1472" operator="equal">
      <formula>"NotPaid"</formula>
    </cfRule>
    <cfRule type="cellIs" dxfId="3" priority="1479" operator="equal">
      <formula>"NotPaid"</formula>
    </cfRule>
    <cfRule type="cellIs" dxfId="3" priority="1470" operator="equal">
      <formula>"NotPaid"</formula>
    </cfRule>
    <cfRule type="cellIs" dxfId="3" priority="1477" operator="equal">
      <formula>"NotPaid"</formula>
    </cfRule>
    <cfRule type="cellIs" dxfId="3" priority="1475" operator="equal">
      <formula>"NotPaid"</formula>
    </cfRule>
    <cfRule type="cellIs" dxfId="3" priority="1474" operator="equal">
      <formula>"NotPaid"</formula>
    </cfRule>
    <cfRule type="cellIs" dxfId="3" priority="1465" operator="equal">
      <formula>"NotPaid"</formula>
    </cfRule>
    <cfRule type="cellIs" dxfId="3" priority="1463" operator="equal">
      <formula>"NotPaid"</formula>
    </cfRule>
    <cfRule type="cellIs" dxfId="3" priority="1469" operator="equal">
      <formula>"NotPaid"</formula>
    </cfRule>
    <cfRule type="cellIs" dxfId="3" priority="1467" operator="equal">
      <formula>"NotPaid"</formula>
    </cfRule>
  </conditionalFormatting>
  <conditionalFormatting sqref="V49:X49">
    <cfRule type="cellIs" dxfId="3" priority="1866" operator="equal">
      <formula>"NotPaid"</formula>
    </cfRule>
    <cfRule type="cellIs" dxfId="3" priority="1861" operator="equal">
      <formula>"NotPaid"</formula>
    </cfRule>
    <cfRule type="cellIs" dxfId="3" priority="1855" operator="equal">
      <formula>"NotPaid"</formula>
    </cfRule>
    <cfRule type="cellIs" dxfId="3" priority="1843" operator="equal">
      <formula>"NotPaid"</formula>
    </cfRule>
    <cfRule type="cellIs" dxfId="3" priority="1849" operator="equal">
      <formula>"NotPaid"</formula>
    </cfRule>
    <cfRule type="cellIs" dxfId="3" priority="1837" operator="equal">
      <formula>"NotPaid"</formula>
    </cfRule>
    <cfRule type="cellIs" dxfId="3" priority="1833" operator="equal">
      <formula>"NotPaid"</formula>
    </cfRule>
    <cfRule type="cellIs" dxfId="3" priority="1831" operator="equal">
      <formula>"NotPaid"</formula>
    </cfRule>
    <cfRule type="cellIs" dxfId="3" priority="1835" operator="equal">
      <formula>"NotPaid"</formula>
    </cfRule>
    <cfRule type="cellIs" dxfId="3" priority="1820" operator="equal">
      <formula>"NotPaid"</formula>
    </cfRule>
    <cfRule type="cellIs" dxfId="3" priority="1817" operator="equal">
      <formula>"NotPaid"</formula>
    </cfRule>
    <cfRule type="cellIs" dxfId="3" priority="1815" operator="equal">
      <formula>"NotPaid"</formula>
    </cfRule>
    <cfRule type="cellIs" dxfId="3" priority="1814" operator="equal">
      <formula>"NotPaid"</formula>
    </cfRule>
    <cfRule type="cellIs" dxfId="3" priority="1819" operator="equal">
      <formula>"NotPaid"</formula>
    </cfRule>
    <cfRule type="cellIs" dxfId="3" priority="1810" operator="equal">
      <formula>"NotPaid"</formula>
    </cfRule>
    <cfRule type="cellIs" dxfId="3" priority="1808" operator="equal">
      <formula>"NotPaid"</formula>
    </cfRule>
    <cfRule type="cellIs" dxfId="3" priority="1812" operator="equal">
      <formula>"NotPaid"</formula>
    </cfRule>
    <cfRule type="cellIs" dxfId="3" priority="1798" operator="equal">
      <formula>"NotPaid"</formula>
    </cfRule>
    <cfRule type="cellIs" dxfId="3" priority="1796" operator="equal">
      <formula>"NotPaid"</formula>
    </cfRule>
    <cfRule type="cellIs" dxfId="3" priority="1794" operator="equal">
      <formula>"NotPaid"</formula>
    </cfRule>
    <cfRule type="cellIs" dxfId="3" priority="1799" operator="equal">
      <formula>"NotPaid"</formula>
    </cfRule>
    <cfRule type="cellIs" dxfId="3" priority="1785" operator="equal">
      <formula>"NotPaid"</formula>
    </cfRule>
    <cfRule type="cellIs" dxfId="3" priority="1792" operator="equal">
      <formula>"NotPaid"</formula>
    </cfRule>
    <cfRule type="cellIs" dxfId="3" priority="1783" operator="equal">
      <formula>"NotPaid"</formula>
    </cfRule>
    <cfRule type="cellIs" dxfId="3" priority="1790" operator="equal">
      <formula>"NotPaid"</formula>
    </cfRule>
    <cfRule type="cellIs" dxfId="3" priority="1788" operator="equal">
      <formula>"NotPaid"</formula>
    </cfRule>
    <cfRule type="cellIs" dxfId="3" priority="1787" operator="equal">
      <formula>"NotPaid"</formula>
    </cfRule>
    <cfRule type="cellIs" dxfId="3" priority="1778" operator="equal">
      <formula>"NotPaid"</formula>
    </cfRule>
    <cfRule type="cellIs" dxfId="3" priority="1776" operator="equal">
      <formula>"NotPaid"</formula>
    </cfRule>
    <cfRule type="cellIs" dxfId="3" priority="1782" operator="equal">
      <formula>"NotPaid"</formula>
    </cfRule>
    <cfRule type="cellIs" dxfId="3" priority="1780" operator="equal">
      <formula>"NotPaid"</formula>
    </cfRule>
  </conditionalFormatting>
  <conditionalFormatting sqref="Y49:AA49">
    <cfRule type="cellIs" dxfId="3" priority="2179" operator="equal">
      <formula>"NotPaid"</formula>
    </cfRule>
    <cfRule type="cellIs" dxfId="3" priority="2174" operator="equal">
      <formula>"NotPaid"</formula>
    </cfRule>
    <cfRule type="cellIs" dxfId="3" priority="2168" operator="equal">
      <formula>"NotPaid"</formula>
    </cfRule>
    <cfRule type="cellIs" dxfId="3" priority="2156" operator="equal">
      <formula>"NotPaid"</formula>
    </cfRule>
    <cfRule type="cellIs" dxfId="3" priority="2162" operator="equal">
      <formula>"NotPaid"</formula>
    </cfRule>
    <cfRule type="cellIs" dxfId="3" priority="2150" operator="equal">
      <formula>"NotPaid"</formula>
    </cfRule>
    <cfRule type="cellIs" dxfId="3" priority="2146" operator="equal">
      <formula>"NotPaid"</formula>
    </cfRule>
    <cfRule type="cellIs" dxfId="3" priority="2144" operator="equal">
      <formula>"NotPaid"</formula>
    </cfRule>
    <cfRule type="cellIs" dxfId="3" priority="2148" operator="equal">
      <formula>"NotPaid"</formula>
    </cfRule>
    <cfRule type="cellIs" dxfId="3" priority="2133" operator="equal">
      <formula>"NotPaid"</formula>
    </cfRule>
    <cfRule type="cellIs" dxfId="3" priority="2130" operator="equal">
      <formula>"NotPaid"</formula>
    </cfRule>
    <cfRule type="cellIs" dxfId="3" priority="2128" operator="equal">
      <formula>"NotPaid"</formula>
    </cfRule>
    <cfRule type="cellIs" dxfId="3" priority="2127" operator="equal">
      <formula>"NotPaid"</formula>
    </cfRule>
    <cfRule type="cellIs" dxfId="3" priority="2132" operator="equal">
      <formula>"NotPaid"</formula>
    </cfRule>
    <cfRule type="cellIs" dxfId="3" priority="2123" operator="equal">
      <formula>"NotPaid"</formula>
    </cfRule>
    <cfRule type="cellIs" dxfId="3" priority="2121" operator="equal">
      <formula>"NotPaid"</formula>
    </cfRule>
    <cfRule type="cellIs" dxfId="3" priority="2125" operator="equal">
      <formula>"NotPaid"</formula>
    </cfRule>
    <cfRule type="cellIs" dxfId="3" priority="2111" operator="equal">
      <formula>"NotPaid"</formula>
    </cfRule>
    <cfRule type="cellIs" dxfId="3" priority="2109" operator="equal">
      <formula>"NotPaid"</formula>
    </cfRule>
    <cfRule type="cellIs" dxfId="3" priority="2107" operator="equal">
      <formula>"NotPaid"</formula>
    </cfRule>
    <cfRule type="cellIs" dxfId="3" priority="2112" operator="equal">
      <formula>"NotPaid"</formula>
    </cfRule>
    <cfRule type="cellIs" dxfId="3" priority="2098" operator="equal">
      <formula>"NotPaid"</formula>
    </cfRule>
    <cfRule type="cellIs" dxfId="3" priority="2105" operator="equal">
      <formula>"NotPaid"</formula>
    </cfRule>
    <cfRule type="cellIs" dxfId="3" priority="2096" operator="equal">
      <formula>"NotPaid"</formula>
    </cfRule>
    <cfRule type="cellIs" dxfId="3" priority="2103" operator="equal">
      <formula>"NotPaid"</formula>
    </cfRule>
    <cfRule type="cellIs" dxfId="3" priority="2101" operator="equal">
      <formula>"NotPaid"</formula>
    </cfRule>
    <cfRule type="cellIs" dxfId="3" priority="2100" operator="equal">
      <formula>"NotPaid"</formula>
    </cfRule>
    <cfRule type="cellIs" dxfId="3" priority="2091" operator="equal">
      <formula>"NotPaid"</formula>
    </cfRule>
    <cfRule type="cellIs" dxfId="3" priority="2089" operator="equal">
      <formula>"NotPaid"</formula>
    </cfRule>
    <cfRule type="cellIs" dxfId="3" priority="2095" operator="equal">
      <formula>"NotPaid"</formula>
    </cfRule>
    <cfRule type="cellIs" dxfId="3" priority="2093" operator="equal">
      <formula>"NotPaid"</formula>
    </cfRule>
  </conditionalFormatting>
  <conditionalFormatting sqref="AK49:AL49">
    <cfRule type="expression" dxfId="7" priority="39477" stopIfTrue="1">
      <formula>Physics!AK32="not paid"</formula>
    </cfRule>
  </conditionalFormatting>
  <conditionalFormatting sqref="AM49">
    <cfRule type="expression" dxfId="5" priority="3995" stopIfTrue="1">
      <formula>AM49="NotPaid"</formula>
    </cfRule>
  </conditionalFormatting>
  <conditionalFormatting sqref="AN49">
    <cfRule type="expression" dxfId="5" priority="3996" stopIfTrue="1">
      <formula>AN49="NotPaid"</formula>
    </cfRule>
  </conditionalFormatting>
  <conditionalFormatting sqref="AS49">
    <cfRule type="expression" dxfId="5" priority="863" stopIfTrue="1">
      <formula>AS90="NotPaid"</formula>
    </cfRule>
  </conditionalFormatting>
  <conditionalFormatting sqref="R50">
    <cfRule type="cellIs" dxfId="3" priority="1250" operator="equal">
      <formula>"NotPaid"</formula>
    </cfRule>
    <cfRule type="cellIs" dxfId="3" priority="1259" operator="equal">
      <formula>"NotPaid"</formula>
    </cfRule>
    <cfRule type="cellIs" dxfId="3" priority="1254" operator="equal">
      <formula>"NotPaid"</formula>
    </cfRule>
    <cfRule type="cellIs" dxfId="3" priority="1245" operator="equal">
      <formula>"NotPaid"</formula>
    </cfRule>
    <cfRule type="cellIs" dxfId="3" priority="1242" operator="equal">
      <formula>"NotPaid"</formula>
    </cfRule>
    <cfRule type="cellIs" dxfId="3" priority="1244" operator="equal">
      <formula>"NotPaid"</formula>
    </cfRule>
    <cfRule type="cellIs" dxfId="3" priority="1243" operator="equal">
      <formula>"NotPaid"</formula>
    </cfRule>
    <cfRule type="cellIs" dxfId="3" priority="1234" operator="equal">
      <formula>"NotPaid"</formula>
    </cfRule>
    <cfRule type="cellIs" dxfId="3" priority="1228" operator="equal">
      <formula>"NotPaid"</formula>
    </cfRule>
    <cfRule type="cellIs" dxfId="3" priority="1222" operator="equal">
      <formula>"NotPaid"</formula>
    </cfRule>
    <cfRule type="cellIs" dxfId="3" priority="1208" operator="equal">
      <formula>"NotPaid"</formula>
    </cfRule>
    <cfRule type="cellIs" dxfId="3" priority="1210" operator="equal">
      <formula>"NotPaid"</formula>
    </cfRule>
    <cfRule type="cellIs" dxfId="3" priority="1206" operator="equal">
      <formula>"NotPaid"</formula>
    </cfRule>
    <cfRule type="cellIs" dxfId="3" priority="1204" operator="equal">
      <formula>"NotPaid"</formula>
    </cfRule>
    <cfRule type="cellIs" dxfId="3" priority="1200" operator="equal">
      <formula>"NotPaid"</formula>
    </cfRule>
    <cfRule type="cellIs" dxfId="3" priority="1202" operator="equal">
      <formula>"NotPaid"</formula>
    </cfRule>
    <cfRule type="cellIs" dxfId="3" priority="1201" operator="equal">
      <formula>"NotPaid"</formula>
    </cfRule>
    <cfRule type="cellIs" dxfId="3" priority="1196" operator="equal">
      <formula>"NotPaid"</formula>
    </cfRule>
    <cfRule type="cellIs" dxfId="3" priority="1199" operator="equal">
      <formula>"NotPaid"</formula>
    </cfRule>
    <cfRule type="cellIs" dxfId="3" priority="1198" operator="equal">
      <formula>"NotPaid"</formula>
    </cfRule>
    <cfRule type="cellIs" dxfId="3" priority="1190" operator="equal">
      <formula>"NotPaid"</formula>
    </cfRule>
    <cfRule type="cellIs" dxfId="3" priority="1197" operator="equal">
      <formula>"NotPaid"</formula>
    </cfRule>
    <cfRule type="cellIs" dxfId="3" priority="1192" operator="equal">
      <formula>"NotPaid"</formula>
    </cfRule>
    <cfRule type="cellIs" dxfId="3" priority="1185" operator="equal">
      <formula>"NotPaid"</formula>
    </cfRule>
    <cfRule type="cellIs" dxfId="3" priority="1187" operator="equal">
      <formula>"NotPaid"</formula>
    </cfRule>
    <cfRule type="cellIs" dxfId="3" priority="1180" operator="equal">
      <formula>"NotPaid"</formula>
    </cfRule>
    <cfRule type="cellIs" dxfId="3" priority="1178" operator="equal">
      <formula>"NotPaid"</formula>
    </cfRule>
    <cfRule type="cellIs" dxfId="3" priority="1183" operator="equal">
      <formula>"NotPaid"</formula>
    </cfRule>
    <cfRule type="cellIs" dxfId="3" priority="1181" operator="equal">
      <formula>"NotPaid"</formula>
    </cfRule>
    <cfRule type="cellIs" dxfId="3" priority="1179" operator="equal">
      <formula>"NotPaid"</formula>
    </cfRule>
    <cfRule type="cellIs" dxfId="3" priority="1175" operator="equal">
      <formula>"NotPaid"</formula>
    </cfRule>
    <cfRule type="cellIs" dxfId="3" priority="1174" operator="equal">
      <formula>"NotPaid"</formula>
    </cfRule>
    <cfRule type="cellIs" dxfId="3" priority="1177" operator="equal">
      <formula>"NotPaid"</formula>
    </cfRule>
    <cfRule type="cellIs" dxfId="3" priority="1171" operator="equal">
      <formula>"NotPaid"</formula>
    </cfRule>
    <cfRule type="cellIs" dxfId="3" priority="1176" operator="equal">
      <formula>"NotPaid"</formula>
    </cfRule>
    <cfRule type="cellIs" dxfId="3" priority="1167" operator="equal">
      <formula>"NotPaid"</formula>
    </cfRule>
    <cfRule type="cellIs" dxfId="3" priority="1165" operator="equal">
      <formula>"NotPaid"</formula>
    </cfRule>
    <cfRule type="cellIs" dxfId="3" priority="1163" operator="equal">
      <formula>"NotPaid"</formula>
    </cfRule>
    <cfRule type="cellIs" dxfId="3" priority="1169" operator="equal">
      <formula>"NotPaid"</formula>
    </cfRule>
    <cfRule type="cellIs" dxfId="3" priority="1160" operator="equal">
      <formula>"NotPaid"</formula>
    </cfRule>
    <cfRule type="cellIs" dxfId="3" priority="1153" operator="equal">
      <formula>"NotPaid"</formula>
    </cfRule>
    <cfRule type="cellIs" dxfId="3" priority="1158" operator="equal">
      <formula>"NotPaid"</formula>
    </cfRule>
    <cfRule type="cellIs" dxfId="3" priority="1155" operator="equal">
      <formula>"NotPaid"</formula>
    </cfRule>
    <cfRule type="cellIs" dxfId="3" priority="1151" operator="equal">
      <formula>"NotPaid"</formula>
    </cfRule>
    <cfRule type="cellIs" dxfId="3" priority="1149" operator="equal">
      <formula>"NotPaid"</formula>
    </cfRule>
  </conditionalFormatting>
  <conditionalFormatting sqref="S50:U50">
    <cfRule type="cellIs" dxfId="3" priority="1563" operator="equal">
      <formula>"NotPaid"</formula>
    </cfRule>
    <cfRule type="cellIs" dxfId="3" priority="1572" operator="equal">
      <formula>"NotPaid"</formula>
    </cfRule>
    <cfRule type="cellIs" dxfId="3" priority="1567" operator="equal">
      <formula>"NotPaid"</formula>
    </cfRule>
    <cfRule type="cellIs" dxfId="3" priority="1558" operator="equal">
      <formula>"NotPaid"</formula>
    </cfRule>
    <cfRule type="cellIs" dxfId="3" priority="1555" operator="equal">
      <formula>"NotPaid"</formula>
    </cfRule>
    <cfRule type="cellIs" dxfId="3" priority="1557" operator="equal">
      <formula>"NotPaid"</formula>
    </cfRule>
    <cfRule type="cellIs" dxfId="3" priority="1556" operator="equal">
      <formula>"NotPaid"</formula>
    </cfRule>
    <cfRule type="cellIs" dxfId="3" priority="1547" operator="equal">
      <formula>"NotPaid"</formula>
    </cfRule>
    <cfRule type="cellIs" dxfId="3" priority="1541" operator="equal">
      <formula>"NotPaid"</formula>
    </cfRule>
    <cfRule type="cellIs" dxfId="3" priority="1535" operator="equal">
      <formula>"NotPaid"</formula>
    </cfRule>
    <cfRule type="cellIs" dxfId="3" priority="1521" operator="equal">
      <formula>"NotPaid"</formula>
    </cfRule>
    <cfRule type="cellIs" dxfId="3" priority="1523" operator="equal">
      <formula>"NotPaid"</formula>
    </cfRule>
    <cfRule type="cellIs" dxfId="3" priority="1519" operator="equal">
      <formula>"NotPaid"</formula>
    </cfRule>
    <cfRule type="cellIs" dxfId="3" priority="1517" operator="equal">
      <formula>"NotPaid"</formula>
    </cfRule>
    <cfRule type="cellIs" dxfId="3" priority="1513" operator="equal">
      <formula>"NotPaid"</formula>
    </cfRule>
    <cfRule type="cellIs" dxfId="3" priority="1515" operator="equal">
      <formula>"NotPaid"</formula>
    </cfRule>
    <cfRule type="cellIs" dxfId="3" priority="1514" operator="equal">
      <formula>"NotPaid"</formula>
    </cfRule>
    <cfRule type="cellIs" dxfId="3" priority="1509" operator="equal">
      <formula>"NotPaid"</formula>
    </cfRule>
    <cfRule type="cellIs" dxfId="3" priority="1512" operator="equal">
      <formula>"NotPaid"</formula>
    </cfRule>
    <cfRule type="cellIs" dxfId="3" priority="1511" operator="equal">
      <formula>"NotPaid"</formula>
    </cfRule>
    <cfRule type="cellIs" dxfId="3" priority="1503" operator="equal">
      <formula>"NotPaid"</formula>
    </cfRule>
    <cfRule type="cellIs" dxfId="3" priority="1510" operator="equal">
      <formula>"NotPaid"</formula>
    </cfRule>
    <cfRule type="cellIs" dxfId="3" priority="1505" operator="equal">
      <formula>"NotPaid"</formula>
    </cfRule>
    <cfRule type="cellIs" dxfId="3" priority="1498" operator="equal">
      <formula>"NotPaid"</formula>
    </cfRule>
    <cfRule type="cellIs" dxfId="3" priority="1500" operator="equal">
      <formula>"NotPaid"</formula>
    </cfRule>
    <cfRule type="cellIs" dxfId="3" priority="1493" operator="equal">
      <formula>"NotPaid"</formula>
    </cfRule>
    <cfRule type="cellIs" dxfId="3" priority="1491" operator="equal">
      <formula>"NotPaid"</formula>
    </cfRule>
    <cfRule type="cellIs" dxfId="3" priority="1496" operator="equal">
      <formula>"NotPaid"</formula>
    </cfRule>
    <cfRule type="cellIs" dxfId="3" priority="1494" operator="equal">
      <formula>"NotPaid"</formula>
    </cfRule>
    <cfRule type="cellIs" dxfId="3" priority="1492" operator="equal">
      <formula>"NotPaid"</formula>
    </cfRule>
    <cfRule type="cellIs" dxfId="3" priority="1488" operator="equal">
      <formula>"NotPaid"</formula>
    </cfRule>
    <cfRule type="cellIs" dxfId="3" priority="1487" operator="equal">
      <formula>"NotPaid"</formula>
    </cfRule>
    <cfRule type="cellIs" dxfId="3" priority="1490" operator="equal">
      <formula>"NotPaid"</formula>
    </cfRule>
    <cfRule type="cellIs" dxfId="3" priority="1484" operator="equal">
      <formula>"NotPaid"</formula>
    </cfRule>
    <cfRule type="cellIs" dxfId="3" priority="1489" operator="equal">
      <formula>"NotPaid"</formula>
    </cfRule>
    <cfRule type="cellIs" dxfId="3" priority="1480" operator="equal">
      <formula>"NotPaid"</formula>
    </cfRule>
    <cfRule type="cellIs" dxfId="3" priority="1478" operator="equal">
      <formula>"NotPaid"</formula>
    </cfRule>
    <cfRule type="cellIs" dxfId="3" priority="1476" operator="equal">
      <formula>"NotPaid"</formula>
    </cfRule>
    <cfRule type="cellIs" dxfId="3" priority="1482" operator="equal">
      <formula>"NotPaid"</formula>
    </cfRule>
    <cfRule type="cellIs" dxfId="3" priority="1473" operator="equal">
      <formula>"NotPaid"</formula>
    </cfRule>
    <cfRule type="cellIs" dxfId="3" priority="1466" operator="equal">
      <formula>"NotPaid"</formula>
    </cfRule>
    <cfRule type="cellIs" dxfId="3" priority="1471" operator="equal">
      <formula>"NotPaid"</formula>
    </cfRule>
    <cfRule type="cellIs" dxfId="3" priority="1468" operator="equal">
      <formula>"NotPaid"</formula>
    </cfRule>
    <cfRule type="cellIs" dxfId="3" priority="1464" operator="equal">
      <formula>"NotPaid"</formula>
    </cfRule>
    <cfRule type="cellIs" dxfId="3" priority="1462" operator="equal">
      <formula>"NotPaid"</formula>
    </cfRule>
  </conditionalFormatting>
  <conditionalFormatting sqref="V50:X50">
    <cfRule type="cellIs" dxfId="3" priority="1876" operator="equal">
      <formula>"NotPaid"</formula>
    </cfRule>
    <cfRule type="cellIs" dxfId="3" priority="1885" operator="equal">
      <formula>"NotPaid"</formula>
    </cfRule>
    <cfRule type="cellIs" dxfId="3" priority="1880" operator="equal">
      <formula>"NotPaid"</formula>
    </cfRule>
    <cfRule type="cellIs" dxfId="3" priority="1871" operator="equal">
      <formula>"NotPaid"</formula>
    </cfRule>
    <cfRule type="cellIs" dxfId="3" priority="1868" operator="equal">
      <formula>"NotPaid"</formula>
    </cfRule>
    <cfRule type="cellIs" dxfId="3" priority="1870" operator="equal">
      <formula>"NotPaid"</formula>
    </cfRule>
    <cfRule type="cellIs" dxfId="3" priority="1869" operator="equal">
      <formula>"NotPaid"</formula>
    </cfRule>
    <cfRule type="cellIs" dxfId="3" priority="1860" operator="equal">
      <formula>"NotPaid"</formula>
    </cfRule>
    <cfRule type="cellIs" dxfId="3" priority="1854" operator="equal">
      <formula>"NotPaid"</formula>
    </cfRule>
    <cfRule type="cellIs" dxfId="3" priority="1848" operator="equal">
      <formula>"NotPaid"</formula>
    </cfRule>
    <cfRule type="cellIs" dxfId="3" priority="1834" operator="equal">
      <formula>"NotPaid"</formula>
    </cfRule>
    <cfRule type="cellIs" dxfId="3" priority="1836" operator="equal">
      <formula>"NotPaid"</formula>
    </cfRule>
    <cfRule type="cellIs" dxfId="3" priority="1832" operator="equal">
      <formula>"NotPaid"</formula>
    </cfRule>
    <cfRule type="cellIs" dxfId="3" priority="1830" operator="equal">
      <formula>"NotPaid"</formula>
    </cfRule>
    <cfRule type="cellIs" dxfId="3" priority="1826" operator="equal">
      <formula>"NotPaid"</formula>
    </cfRule>
    <cfRule type="cellIs" dxfId="3" priority="1828" operator="equal">
      <formula>"NotPaid"</formula>
    </cfRule>
    <cfRule type="cellIs" dxfId="3" priority="1827" operator="equal">
      <formula>"NotPaid"</formula>
    </cfRule>
    <cfRule type="cellIs" dxfId="3" priority="1822" operator="equal">
      <formula>"NotPaid"</formula>
    </cfRule>
    <cfRule type="cellIs" dxfId="3" priority="1825" operator="equal">
      <formula>"NotPaid"</formula>
    </cfRule>
    <cfRule type="cellIs" dxfId="3" priority="1824" operator="equal">
      <formula>"NotPaid"</formula>
    </cfRule>
    <cfRule type="cellIs" dxfId="3" priority="1816" operator="equal">
      <formula>"NotPaid"</formula>
    </cfRule>
    <cfRule type="cellIs" dxfId="3" priority="1823" operator="equal">
      <formula>"NotPaid"</formula>
    </cfRule>
    <cfRule type="cellIs" dxfId="3" priority="1818" operator="equal">
      <formula>"NotPaid"</formula>
    </cfRule>
    <cfRule type="cellIs" dxfId="3" priority="1811" operator="equal">
      <formula>"NotPaid"</formula>
    </cfRule>
    <cfRule type="cellIs" dxfId="3" priority="1813" operator="equal">
      <formula>"NotPaid"</formula>
    </cfRule>
    <cfRule type="cellIs" dxfId="3" priority="1806" operator="equal">
      <formula>"NotPaid"</formula>
    </cfRule>
    <cfRule type="cellIs" dxfId="3" priority="1804" operator="equal">
      <formula>"NotPaid"</formula>
    </cfRule>
    <cfRule type="cellIs" dxfId="3" priority="1809" operator="equal">
      <formula>"NotPaid"</formula>
    </cfRule>
    <cfRule type="cellIs" dxfId="3" priority="1807" operator="equal">
      <formula>"NotPaid"</formula>
    </cfRule>
    <cfRule type="cellIs" dxfId="3" priority="1805" operator="equal">
      <formula>"NotPaid"</formula>
    </cfRule>
    <cfRule type="cellIs" dxfId="3" priority="1801" operator="equal">
      <formula>"NotPaid"</formula>
    </cfRule>
    <cfRule type="cellIs" dxfId="3" priority="1800" operator="equal">
      <formula>"NotPaid"</formula>
    </cfRule>
    <cfRule type="cellIs" dxfId="3" priority="1803" operator="equal">
      <formula>"NotPaid"</formula>
    </cfRule>
    <cfRule type="cellIs" dxfId="3" priority="1797" operator="equal">
      <formula>"NotPaid"</formula>
    </cfRule>
    <cfRule type="cellIs" dxfId="3" priority="1802" operator="equal">
      <formula>"NotPaid"</formula>
    </cfRule>
    <cfRule type="cellIs" dxfId="3" priority="1793" operator="equal">
      <formula>"NotPaid"</formula>
    </cfRule>
    <cfRule type="cellIs" dxfId="3" priority="1791" operator="equal">
      <formula>"NotPaid"</formula>
    </cfRule>
    <cfRule type="cellIs" dxfId="3" priority="1789" operator="equal">
      <formula>"NotPaid"</formula>
    </cfRule>
    <cfRule type="cellIs" dxfId="3" priority="1795" operator="equal">
      <formula>"NotPaid"</formula>
    </cfRule>
    <cfRule type="cellIs" dxfId="3" priority="1786" operator="equal">
      <formula>"NotPaid"</formula>
    </cfRule>
    <cfRule type="cellIs" dxfId="3" priority="1779" operator="equal">
      <formula>"NotPaid"</formula>
    </cfRule>
    <cfRule type="cellIs" dxfId="3" priority="1784" operator="equal">
      <formula>"NotPaid"</formula>
    </cfRule>
    <cfRule type="cellIs" dxfId="3" priority="1781" operator="equal">
      <formula>"NotPaid"</formula>
    </cfRule>
    <cfRule type="cellIs" dxfId="3" priority="1777" operator="equal">
      <formula>"NotPaid"</formula>
    </cfRule>
    <cfRule type="cellIs" dxfId="3" priority="1775" operator="equal">
      <formula>"NotPaid"</formula>
    </cfRule>
  </conditionalFormatting>
  <conditionalFormatting sqref="Y50:AA50">
    <cfRule type="cellIs" dxfId="3" priority="2189" operator="equal">
      <formula>"NotPaid"</formula>
    </cfRule>
    <cfRule type="cellIs" dxfId="3" priority="2198" operator="equal">
      <formula>"NotPaid"</formula>
    </cfRule>
    <cfRule type="cellIs" dxfId="3" priority="2193" operator="equal">
      <formula>"NotPaid"</formula>
    </cfRule>
    <cfRule type="cellIs" dxfId="3" priority="2184" operator="equal">
      <formula>"NotPaid"</formula>
    </cfRule>
    <cfRule type="cellIs" dxfId="3" priority="2181" operator="equal">
      <formula>"NotPaid"</formula>
    </cfRule>
    <cfRule type="cellIs" dxfId="3" priority="2183" operator="equal">
      <formula>"NotPaid"</formula>
    </cfRule>
    <cfRule type="cellIs" dxfId="3" priority="2182" operator="equal">
      <formula>"NotPaid"</formula>
    </cfRule>
    <cfRule type="cellIs" dxfId="3" priority="2173" operator="equal">
      <formula>"NotPaid"</formula>
    </cfRule>
    <cfRule type="cellIs" dxfId="3" priority="2167" operator="equal">
      <formula>"NotPaid"</formula>
    </cfRule>
    <cfRule type="cellIs" dxfId="3" priority="2161" operator="equal">
      <formula>"NotPaid"</formula>
    </cfRule>
    <cfRule type="cellIs" dxfId="3" priority="2147" operator="equal">
      <formula>"NotPaid"</formula>
    </cfRule>
    <cfRule type="cellIs" dxfId="3" priority="2149" operator="equal">
      <formula>"NotPaid"</formula>
    </cfRule>
    <cfRule type="cellIs" dxfId="3" priority="2145" operator="equal">
      <formula>"NotPaid"</formula>
    </cfRule>
    <cfRule type="cellIs" dxfId="3" priority="2143" operator="equal">
      <formula>"NotPaid"</formula>
    </cfRule>
    <cfRule type="cellIs" dxfId="3" priority="2139" operator="equal">
      <formula>"NotPaid"</formula>
    </cfRule>
    <cfRule type="cellIs" dxfId="3" priority="2141" operator="equal">
      <formula>"NotPaid"</formula>
    </cfRule>
    <cfRule type="cellIs" dxfId="3" priority="2140" operator="equal">
      <formula>"NotPaid"</formula>
    </cfRule>
    <cfRule type="cellIs" dxfId="3" priority="2135" operator="equal">
      <formula>"NotPaid"</formula>
    </cfRule>
    <cfRule type="cellIs" dxfId="3" priority="2138" operator="equal">
      <formula>"NotPaid"</formula>
    </cfRule>
    <cfRule type="cellIs" dxfId="3" priority="2137" operator="equal">
      <formula>"NotPaid"</formula>
    </cfRule>
    <cfRule type="cellIs" dxfId="3" priority="2129" operator="equal">
      <formula>"NotPaid"</formula>
    </cfRule>
    <cfRule type="cellIs" dxfId="3" priority="2136" operator="equal">
      <formula>"NotPaid"</formula>
    </cfRule>
    <cfRule type="cellIs" dxfId="3" priority="2131" operator="equal">
      <formula>"NotPaid"</formula>
    </cfRule>
    <cfRule type="cellIs" dxfId="3" priority="2124" operator="equal">
      <formula>"NotPaid"</formula>
    </cfRule>
    <cfRule type="cellIs" dxfId="3" priority="2126" operator="equal">
      <formula>"NotPaid"</formula>
    </cfRule>
    <cfRule type="cellIs" dxfId="3" priority="2119" operator="equal">
      <formula>"NotPaid"</formula>
    </cfRule>
    <cfRule type="cellIs" dxfId="3" priority="2117" operator="equal">
      <formula>"NotPaid"</formula>
    </cfRule>
    <cfRule type="cellIs" dxfId="3" priority="2122" operator="equal">
      <formula>"NotPaid"</formula>
    </cfRule>
    <cfRule type="cellIs" dxfId="3" priority="2120" operator="equal">
      <formula>"NotPaid"</formula>
    </cfRule>
    <cfRule type="cellIs" dxfId="3" priority="2118" operator="equal">
      <formula>"NotPaid"</formula>
    </cfRule>
    <cfRule type="cellIs" dxfId="3" priority="2114" operator="equal">
      <formula>"NotPaid"</formula>
    </cfRule>
    <cfRule type="cellIs" dxfId="3" priority="2113" operator="equal">
      <formula>"NotPaid"</formula>
    </cfRule>
    <cfRule type="cellIs" dxfId="3" priority="2116" operator="equal">
      <formula>"NotPaid"</formula>
    </cfRule>
    <cfRule type="cellIs" dxfId="3" priority="2110" operator="equal">
      <formula>"NotPaid"</formula>
    </cfRule>
    <cfRule type="cellIs" dxfId="3" priority="2115" operator="equal">
      <formula>"NotPaid"</formula>
    </cfRule>
    <cfRule type="cellIs" dxfId="3" priority="2106" operator="equal">
      <formula>"NotPaid"</formula>
    </cfRule>
    <cfRule type="cellIs" dxfId="3" priority="2104" operator="equal">
      <formula>"NotPaid"</formula>
    </cfRule>
    <cfRule type="cellIs" dxfId="3" priority="2102" operator="equal">
      <formula>"NotPaid"</formula>
    </cfRule>
    <cfRule type="cellIs" dxfId="3" priority="2108" operator="equal">
      <formula>"NotPaid"</formula>
    </cfRule>
    <cfRule type="cellIs" dxfId="3" priority="2099" operator="equal">
      <formula>"NotPaid"</formula>
    </cfRule>
    <cfRule type="cellIs" dxfId="3" priority="2092" operator="equal">
      <formula>"NotPaid"</formula>
    </cfRule>
    <cfRule type="cellIs" dxfId="3" priority="2097" operator="equal">
      <formula>"NotPaid"</formula>
    </cfRule>
    <cfRule type="cellIs" dxfId="3" priority="2094" operator="equal">
      <formula>"NotPaid"</formula>
    </cfRule>
    <cfRule type="cellIs" dxfId="3" priority="2090" operator="equal">
      <formula>"NotPaid"</formula>
    </cfRule>
    <cfRule type="cellIs" dxfId="3" priority="2088" operator="equal">
      <formula>"NotPaid"</formula>
    </cfRule>
  </conditionalFormatting>
  <conditionalFormatting sqref="AE50">
    <cfRule type="expression" dxfId="5" priority="4001" stopIfTrue="1">
      <formula>AE50="NotPaid"</formula>
    </cfRule>
  </conditionalFormatting>
  <conditionalFormatting sqref="AF50:AQ50">
    <cfRule type="expression" dxfId="5" priority="3988" stopIfTrue="1">
      <formula>AF50="not paid"</formula>
    </cfRule>
  </conditionalFormatting>
  <conditionalFormatting sqref="AC51">
    <cfRule type="cellIs" dxfId="3" priority="865" operator="equal">
      <formula>"NotPaid"</formula>
    </cfRule>
  </conditionalFormatting>
  <conditionalFormatting sqref="AD51">
    <cfRule type="cellIs" dxfId="3" priority="2260" operator="equal">
      <formula>"NotPaid"</formula>
    </cfRule>
    <cfRule type="cellIs" dxfId="3" priority="2259" operator="equal">
      <formula>"NotPaid"</formula>
    </cfRule>
    <cfRule type="cellIs" dxfId="3" priority="2258" operator="equal">
      <formula>"NotPaid"</formula>
    </cfRule>
    <cfRule type="cellIs" dxfId="3" priority="2257" operator="equal">
      <formula>"NotPaid"</formula>
    </cfRule>
    <cfRule type="cellIs" dxfId="3" priority="2256" operator="equal">
      <formula>"NotPaid"</formula>
    </cfRule>
    <cfRule type="cellIs" dxfId="3" priority="2255" operator="equal">
      <formula>"NotPaid"</formula>
    </cfRule>
    <cfRule type="cellIs" dxfId="3" priority="2254" operator="equal">
      <formula>"NotPaid"</formula>
    </cfRule>
    <cfRule type="cellIs" dxfId="3" priority="2253" operator="equal">
      <formula>"NotPaid"</formula>
    </cfRule>
    <cfRule type="cellIs" dxfId="3" priority="2252" operator="equal">
      <formula>"NotPaid"</formula>
    </cfRule>
    <cfRule type="cellIs" dxfId="3" priority="2251" operator="equal">
      <formula>"NotPaid"</formula>
    </cfRule>
    <cfRule type="cellIs" dxfId="3" priority="2250" operator="equal">
      <formula>"NotPaid"</formula>
    </cfRule>
    <cfRule type="cellIs" dxfId="3" priority="2249" operator="equal">
      <formula>"NotPaid"</formula>
    </cfRule>
    <cfRule type="cellIs" dxfId="3" priority="2248" operator="equal">
      <formula>"NotPaid"</formula>
    </cfRule>
    <cfRule type="cellIs" dxfId="3" priority="2247" operator="equal">
      <formula>"NotPaid"</formula>
    </cfRule>
    <cfRule type="cellIs" dxfId="3" priority="2246" operator="equal">
      <formula>"NotPaid"</formula>
    </cfRule>
    <cfRule type="cellIs" dxfId="3" priority="2245" operator="equal">
      <formula>"NotPaid"</formula>
    </cfRule>
    <cfRule type="cellIs" dxfId="3" priority="2244" operator="equal">
      <formula>"NotPaid"</formula>
    </cfRule>
    <cfRule type="cellIs" dxfId="3" priority="2243" operator="equal">
      <formula>"NotPaid"</formula>
    </cfRule>
    <cfRule type="cellIs" dxfId="3" priority="2242" operator="equal">
      <formula>"NotPaid"</formula>
    </cfRule>
    <cfRule type="cellIs" dxfId="3" priority="2241" operator="equal">
      <formula>"NotPaid"</formula>
    </cfRule>
    <cfRule type="cellIs" dxfId="3" priority="2240" operator="equal">
      <formula>"NotPaid"</formula>
    </cfRule>
    <cfRule type="cellIs" dxfId="3" priority="2239" operator="equal">
      <formula>"NotPaid"</formula>
    </cfRule>
    <cfRule type="cellIs" dxfId="3" priority="2238" operator="equal">
      <formula>"NotPaid"</formula>
    </cfRule>
    <cfRule type="cellIs" dxfId="3" priority="2237" operator="equal">
      <formula>"NotPaid"</formula>
    </cfRule>
    <cfRule type="cellIs" dxfId="3" priority="2236" operator="equal">
      <formula>"NotPaid"</formula>
    </cfRule>
    <cfRule type="cellIs" dxfId="3" priority="2235" operator="equal">
      <formula>"NotPaid"</formula>
    </cfRule>
    <cfRule type="cellIs" dxfId="3" priority="2234" operator="equal">
      <formula>"NotPaid"</formula>
    </cfRule>
    <cfRule type="cellIs" dxfId="3" priority="2233" operator="equal">
      <formula>"NotPaid"</formula>
    </cfRule>
    <cfRule type="cellIs" dxfId="3" priority="2232" operator="equal">
      <formula>"NotPaid"</formula>
    </cfRule>
    <cfRule type="cellIs" dxfId="3" priority="2231" operator="equal">
      <formula>"NotPaid"</formula>
    </cfRule>
    <cfRule type="cellIs" dxfId="3" priority="2230" operator="equal">
      <formula>"NotPaid"</formula>
    </cfRule>
    <cfRule type="cellIs" dxfId="3" priority="2229" operator="equal">
      <formula>"NotPaid"</formula>
    </cfRule>
    <cfRule type="cellIs" dxfId="3" priority="2228" operator="equal">
      <formula>"NotPaid"</formula>
    </cfRule>
    <cfRule type="cellIs" dxfId="3" priority="2227" operator="equal">
      <formula>"NotPaid"</formula>
    </cfRule>
    <cfRule type="cellIs" dxfId="3" priority="2226" operator="equal">
      <formula>"NotPaid"</formula>
    </cfRule>
    <cfRule type="cellIs" dxfId="3" priority="2225" operator="equal">
      <formula>"NotPaid"</formula>
    </cfRule>
    <cfRule type="cellIs" dxfId="3" priority="2224" operator="equal">
      <formula>"NotPaid"</formula>
    </cfRule>
    <cfRule type="cellIs" dxfId="3" priority="2223" operator="equal">
      <formula>"NotPaid"</formula>
    </cfRule>
    <cfRule type="cellIs" dxfId="3" priority="2222" operator="equal">
      <formula>"NotPaid"</formula>
    </cfRule>
    <cfRule type="cellIs" dxfId="3" priority="2221" operator="equal">
      <formula>"NotPaid"</formula>
    </cfRule>
    <cfRule type="cellIs" dxfId="3" priority="2220" operator="equal">
      <formula>"NotPaid"</formula>
    </cfRule>
    <cfRule type="cellIs" dxfId="3" priority="2219" operator="equal">
      <formula>"NotPaid"</formula>
    </cfRule>
    <cfRule type="cellIs" dxfId="3" priority="2218" operator="equal">
      <formula>"NotPaid"</formula>
    </cfRule>
    <cfRule type="cellIs" dxfId="3" priority="2217" operator="equal">
      <formula>"NotPaid"</formula>
    </cfRule>
    <cfRule type="cellIs" dxfId="3" priority="2216" operator="equal">
      <formula>"NotPaid"</formula>
    </cfRule>
  </conditionalFormatting>
  <conditionalFormatting sqref="S52:AC52">
    <cfRule type="cellIs" dxfId="3" priority="870" operator="equal">
      <formula>"NotPaid"</formula>
    </cfRule>
  </conditionalFormatting>
  <conditionalFormatting sqref="AD52">
    <cfRule type="cellIs" dxfId="3" priority="2562" operator="equal">
      <formula>"NotPaid"</formula>
    </cfRule>
    <cfRule type="cellIs" dxfId="3" priority="2561" operator="equal">
      <formula>"NotPaid"</formula>
    </cfRule>
    <cfRule type="cellIs" dxfId="3" priority="2560" operator="equal">
      <formula>"NotPaid"</formula>
    </cfRule>
    <cfRule type="cellIs" dxfId="3" priority="2559" operator="equal">
      <formula>"NotPaid"</formula>
    </cfRule>
    <cfRule type="cellIs" dxfId="3" priority="2558" operator="equal">
      <formula>"NotPaid"</formula>
    </cfRule>
    <cfRule type="cellIs" dxfId="3" priority="2557" operator="equal">
      <formula>"NotPaid"</formula>
    </cfRule>
    <cfRule type="cellIs" dxfId="3" priority="2556" operator="equal">
      <formula>"NotPaid"</formula>
    </cfRule>
    <cfRule type="cellIs" dxfId="3" priority="2555" operator="equal">
      <formula>"NotPaid"</formula>
    </cfRule>
    <cfRule type="cellIs" dxfId="3" priority="2554" operator="equal">
      <formula>"NotPaid"</formula>
    </cfRule>
    <cfRule type="cellIs" dxfId="3" priority="2553" operator="equal">
      <formula>"NotPaid"</formula>
    </cfRule>
    <cfRule type="cellIs" dxfId="3" priority="2552" operator="equal">
      <formula>"NotPaid"</formula>
    </cfRule>
    <cfRule type="cellIs" dxfId="3" priority="2551" operator="equal">
      <formula>"NotPaid"</formula>
    </cfRule>
    <cfRule type="cellIs" dxfId="3" priority="2550" operator="equal">
      <formula>"NotPaid"</formula>
    </cfRule>
    <cfRule type="cellIs" dxfId="3" priority="2549" operator="equal">
      <formula>"NotPaid"</formula>
    </cfRule>
    <cfRule type="cellIs" dxfId="3" priority="2548" operator="equal">
      <formula>"NotPaid"</formula>
    </cfRule>
    <cfRule type="cellIs" dxfId="3" priority="2547" operator="equal">
      <formula>"NotPaid"</formula>
    </cfRule>
    <cfRule type="cellIs" dxfId="3" priority="2546" operator="equal">
      <formula>"NotPaid"</formula>
    </cfRule>
    <cfRule type="cellIs" dxfId="3" priority="2545" operator="equal">
      <formula>"NotPaid"</formula>
    </cfRule>
    <cfRule type="cellIs" dxfId="3" priority="2544" operator="equal">
      <formula>"NotPaid"</formula>
    </cfRule>
    <cfRule type="cellIs" dxfId="3" priority="2543" operator="equal">
      <formula>"NotPaid"</formula>
    </cfRule>
    <cfRule type="cellIs" dxfId="3" priority="2542" operator="equal">
      <formula>"NotPaid"</formula>
    </cfRule>
    <cfRule type="cellIs" dxfId="3" priority="2541" operator="equal">
      <formula>"NotPaid"</formula>
    </cfRule>
    <cfRule type="cellIs" dxfId="3" priority="2540" operator="equal">
      <formula>"NotPaid"</formula>
    </cfRule>
    <cfRule type="cellIs" dxfId="3" priority="2539" operator="equal">
      <formula>"NotPaid"</formula>
    </cfRule>
    <cfRule type="cellIs" dxfId="3" priority="2538" operator="equal">
      <formula>"NotPaid"</formula>
    </cfRule>
    <cfRule type="cellIs" dxfId="3" priority="2537" operator="equal">
      <formula>"NotPaid"</formula>
    </cfRule>
    <cfRule type="cellIs" dxfId="3" priority="2536" operator="equal">
      <formula>"NotPaid"</formula>
    </cfRule>
    <cfRule type="cellIs" dxfId="3" priority="2535" operator="equal">
      <formula>"NotPaid"</formula>
    </cfRule>
    <cfRule type="cellIs" dxfId="3" priority="2534" operator="equal">
      <formula>"NotPaid"</formula>
    </cfRule>
    <cfRule type="cellIs" dxfId="3" priority="2533" operator="equal">
      <formula>"NotPaid"</formula>
    </cfRule>
    <cfRule type="cellIs" dxfId="3" priority="2532" operator="equal">
      <formula>"NotPaid"</formula>
    </cfRule>
    <cfRule type="cellIs" dxfId="3" priority="2531" operator="equal">
      <formula>"NotPaid"</formula>
    </cfRule>
    <cfRule type="cellIs" dxfId="3" priority="2530" operator="equal">
      <formula>"NotPaid"</formula>
    </cfRule>
    <cfRule type="cellIs" dxfId="3" priority="2529" operator="equal">
      <formula>"NotPaid"</formula>
    </cfRule>
    <cfRule type="cellIs" dxfId="3" priority="2528" operator="equal">
      <formula>"NotPaid"</formula>
    </cfRule>
    <cfRule type="cellIs" dxfId="3" priority="2527" operator="equal">
      <formula>"NotPaid"</formula>
    </cfRule>
    <cfRule type="cellIs" dxfId="3" priority="2526" operator="equal">
      <formula>"NotPaid"</formula>
    </cfRule>
    <cfRule type="cellIs" dxfId="3" priority="2525" operator="equal">
      <formula>"NotPaid"</formula>
    </cfRule>
    <cfRule type="cellIs" dxfId="3" priority="2524" operator="equal">
      <formula>"NotPaid"</formula>
    </cfRule>
    <cfRule type="cellIs" dxfId="3" priority="2523" operator="equal">
      <formula>"NotPaid"</formula>
    </cfRule>
    <cfRule type="cellIs" dxfId="3" priority="2522" operator="equal">
      <formula>"NotPaid"</formula>
    </cfRule>
    <cfRule type="cellIs" dxfId="3" priority="2521" operator="equal">
      <formula>"NotPaid"</formula>
    </cfRule>
    <cfRule type="cellIs" dxfId="3" priority="2520" operator="equal">
      <formula>"NotPaid"</formula>
    </cfRule>
    <cfRule type="cellIs" dxfId="3" priority="2519" operator="equal">
      <formula>"NotPaid"</formula>
    </cfRule>
    <cfRule type="cellIs" dxfId="3" priority="2518" operator="equal">
      <formula>"NotPaid"</formula>
    </cfRule>
    <cfRule type="cellIs" dxfId="3" priority="2517" operator="equal">
      <formula>"NotPaid"</formula>
    </cfRule>
  </conditionalFormatting>
  <conditionalFormatting sqref="AK52">
    <cfRule type="expression" dxfId="5" priority="3028" stopIfTrue="1">
      <formula>AK52="not paid"</formula>
    </cfRule>
  </conditionalFormatting>
  <conditionalFormatting sqref="R53:AC53">
    <cfRule type="cellIs" dxfId="3" priority="861" operator="equal">
      <formula>"NotPaid"</formula>
    </cfRule>
  </conditionalFormatting>
  <conditionalFormatting sqref="AE53">
    <cfRule type="expression" dxfId="5" priority="3030" stopIfTrue="1">
      <formula>AE53="NotPaid"</formula>
    </cfRule>
  </conditionalFormatting>
  <conditionalFormatting sqref="AF53:AQ53">
    <cfRule type="expression" dxfId="5" priority="3039" stopIfTrue="1">
      <formula>AF53="NotPaid"</formula>
    </cfRule>
    <cfRule type="expression" dxfId="5" priority="3032" stopIfTrue="1">
      <formula>AF53="NotPaid"</formula>
    </cfRule>
  </conditionalFormatting>
  <conditionalFormatting sqref="AN53">
    <cfRule type="expression" dxfId="5" priority="3033" stopIfTrue="1">
      <formula>AN53="NotPaid"</formula>
    </cfRule>
  </conditionalFormatting>
  <conditionalFormatting sqref="P54">
    <cfRule type="cellIs" dxfId="3" priority="305" operator="equal">
      <formula>"NotPaid"</formula>
    </cfRule>
    <cfRule type="cellIs" dxfId="3" priority="304" operator="equal">
      <formula>"NotPaid"</formula>
    </cfRule>
    <cfRule type="cellIs" dxfId="3" priority="303" operator="equal">
      <formula>"NotPaid"</formula>
    </cfRule>
    <cfRule type="cellIs" dxfId="3" priority="302" operator="equal">
      <formula>"NotPaid"</formula>
    </cfRule>
    <cfRule type="cellIs" dxfId="3" priority="301" operator="equal">
      <formula>"NotPaid"</formula>
    </cfRule>
    <cfRule type="cellIs" dxfId="3" priority="300" operator="equal">
      <formula>"NotPaid"</formula>
    </cfRule>
    <cfRule type="cellIs" dxfId="3" priority="299" operator="equal">
      <formula>"NotPaid"</formula>
    </cfRule>
    <cfRule type="cellIs" dxfId="3" priority="298" operator="equal">
      <formula>"NotPaid"</formula>
    </cfRule>
    <cfRule type="cellIs" dxfId="3" priority="297" operator="equal">
      <formula>"NotPaid"</formula>
    </cfRule>
    <cfRule type="cellIs" dxfId="3" priority="296" operator="equal">
      <formula>"NotPaid"</formula>
    </cfRule>
    <cfRule type="cellIs" dxfId="3" priority="295" operator="equal">
      <formula>"NotPaid"</formula>
    </cfRule>
    <cfRule type="cellIs" dxfId="3" priority="294" operator="equal">
      <formula>"NotPaid"</formula>
    </cfRule>
    <cfRule type="cellIs" dxfId="3" priority="293" operator="equal">
      <formula>"NotPaid"</formula>
    </cfRule>
    <cfRule type="cellIs" dxfId="3" priority="292" operator="equal">
      <formula>"NotPaid"</formula>
    </cfRule>
    <cfRule type="cellIs" dxfId="3" priority="291" operator="equal">
      <formula>"NotPaid"</formula>
    </cfRule>
    <cfRule type="cellIs" dxfId="3" priority="290" operator="equal">
      <formula>"NotPaid"</formula>
    </cfRule>
    <cfRule type="cellIs" dxfId="3" priority="289" operator="equal">
      <formula>"NotPaid"</formula>
    </cfRule>
    <cfRule type="cellIs" dxfId="3" priority="288" operator="equal">
      <formula>"NotPaid"</formula>
    </cfRule>
    <cfRule type="cellIs" dxfId="3" priority="287" operator="equal">
      <formula>"NotPaid"</formula>
    </cfRule>
    <cfRule type="cellIs" dxfId="3" priority="286" operator="equal">
      <formula>"NotPaid"</formula>
    </cfRule>
    <cfRule type="cellIs" dxfId="3" priority="285" operator="equal">
      <formula>"NotPaid"</formula>
    </cfRule>
    <cfRule type="cellIs" dxfId="3" priority="284" operator="equal">
      <formula>"NotPaid"</formula>
    </cfRule>
    <cfRule type="cellIs" dxfId="3" priority="283" operator="equal">
      <formula>"NotPaid"</formula>
    </cfRule>
    <cfRule type="cellIs" dxfId="3" priority="282" operator="equal">
      <formula>"NotPaid"</formula>
    </cfRule>
    <cfRule type="cellIs" dxfId="3" priority="281" operator="equal">
      <formula>"NotPaid"</formula>
    </cfRule>
    <cfRule type="cellIs" dxfId="3" priority="280" operator="equal">
      <formula>"NotPaid"</formula>
    </cfRule>
    <cfRule type="cellIs" dxfId="3" priority="279" operator="equal">
      <formula>"NotPaid"</formula>
    </cfRule>
    <cfRule type="cellIs" dxfId="3" priority="278" operator="equal">
      <formula>"NotPaid"</formula>
    </cfRule>
    <cfRule type="cellIs" dxfId="3" priority="277" operator="equal">
      <formula>"NotPaid"</formula>
    </cfRule>
    <cfRule type="cellIs" dxfId="3" priority="276" operator="equal">
      <formula>"NotPaid"</formula>
    </cfRule>
    <cfRule type="cellIs" dxfId="3" priority="275" operator="equal">
      <formula>"NotPaid"</formula>
    </cfRule>
    <cfRule type="cellIs" dxfId="3" priority="274" operator="equal">
      <formula>"NotPaid"</formula>
    </cfRule>
    <cfRule type="cellIs" dxfId="3" priority="273" operator="equal">
      <formula>"NotPaid"</formula>
    </cfRule>
    <cfRule type="cellIs" dxfId="3" priority="272" operator="equal">
      <formula>"NotPaid"</formula>
    </cfRule>
    <cfRule type="cellIs" dxfId="3" priority="271" operator="equal">
      <formula>"NotPaid"</formula>
    </cfRule>
    <cfRule type="cellIs" dxfId="3" priority="270" operator="equal">
      <formula>"NotPaid"</formula>
    </cfRule>
    <cfRule type="cellIs" dxfId="3" priority="269" operator="equal">
      <formula>"NotPaid"</formula>
    </cfRule>
    <cfRule type="cellIs" dxfId="3" priority="268" operator="equal">
      <formula>"NotPaid"</formula>
    </cfRule>
    <cfRule type="cellIs" dxfId="3" priority="267" operator="equal">
      <formula>"NotPaid"</formula>
    </cfRule>
    <cfRule type="cellIs" dxfId="3" priority="266" operator="equal">
      <formula>"NotPaid"</formula>
    </cfRule>
    <cfRule type="cellIs" dxfId="3" priority="265" operator="equal">
      <formula>"NotPaid"</formula>
    </cfRule>
    <cfRule type="cellIs" dxfId="3" priority="264" operator="equal">
      <formula>"NotPaid"</formula>
    </cfRule>
    <cfRule type="cellIs" dxfId="3" priority="263" operator="equal">
      <formula>"NotPaid"</formula>
    </cfRule>
    <cfRule type="cellIs" dxfId="3" priority="262" operator="equal">
      <formula>"NotPaid"</formula>
    </cfRule>
    <cfRule type="cellIs" dxfId="3" priority="261" operator="equal">
      <formula>"NotPaid"</formula>
    </cfRule>
    <cfRule type="cellIs" dxfId="3" priority="260" operator="equal">
      <formula>"NotPaid"</formula>
    </cfRule>
  </conditionalFormatting>
  <conditionalFormatting sqref="R54">
    <cfRule type="cellIs" dxfId="3" priority="213" operator="equal">
      <formula>"NotPaid"</formula>
    </cfRule>
    <cfRule type="cellIs" dxfId="3" priority="210" operator="equal">
      <formula>"NotPaid"</formula>
    </cfRule>
    <cfRule type="cellIs" dxfId="3" priority="212" operator="equal">
      <formula>"NotPaid"</formula>
    </cfRule>
    <cfRule type="cellIs" dxfId="3" priority="211" operator="equal">
      <formula>"NotPaid"</formula>
    </cfRule>
    <cfRule type="cellIs" dxfId="3" priority="209" operator="equal">
      <formula>"NotPaid"</formula>
    </cfRule>
    <cfRule type="cellIs" dxfId="3" priority="206" operator="equal">
      <formula>"NotPaid"</formula>
    </cfRule>
    <cfRule type="cellIs" dxfId="3" priority="208" operator="equal">
      <formula>"NotPaid"</formula>
    </cfRule>
    <cfRule type="cellIs" dxfId="3" priority="207" operator="equal">
      <formula>"NotPaid"</formula>
    </cfRule>
    <cfRule type="cellIs" dxfId="3" priority="205" operator="equal">
      <formula>"NotPaid"</formula>
    </cfRule>
    <cfRule type="cellIs" dxfId="3" priority="204" operator="equal">
      <formula>"NotPaid"</formula>
    </cfRule>
    <cfRule type="cellIs" dxfId="3" priority="203" operator="equal">
      <formula>"NotPaid"</formula>
    </cfRule>
    <cfRule type="cellIs" dxfId="3" priority="201" operator="equal">
      <formula>"NotPaid"</formula>
    </cfRule>
    <cfRule type="cellIs" dxfId="3" priority="202" operator="equal">
      <formula>"NotPaid"</formula>
    </cfRule>
    <cfRule type="cellIs" dxfId="3" priority="200" operator="equal">
      <formula>"NotPaid"</formula>
    </cfRule>
    <cfRule type="cellIs" dxfId="3" priority="199" operator="equal">
      <formula>"NotPaid"</formula>
    </cfRule>
    <cfRule type="cellIs" dxfId="3" priority="196" operator="equal">
      <formula>"NotPaid"</formula>
    </cfRule>
    <cfRule type="cellIs" dxfId="3" priority="198" operator="equal">
      <formula>"NotPaid"</formula>
    </cfRule>
    <cfRule type="cellIs" dxfId="3" priority="197" operator="equal">
      <formula>"NotPaid"</formula>
    </cfRule>
    <cfRule type="cellIs" dxfId="3" priority="192" operator="equal">
      <formula>"NotPaid"</formula>
    </cfRule>
    <cfRule type="cellIs" dxfId="3" priority="195" operator="equal">
      <formula>"NotPaid"</formula>
    </cfRule>
    <cfRule type="cellIs" dxfId="3" priority="194" operator="equal">
      <formula>"NotPaid"</formula>
    </cfRule>
    <cfRule type="cellIs" dxfId="3" priority="190" operator="equal">
      <formula>"NotPaid"</formula>
    </cfRule>
    <cfRule type="cellIs" dxfId="3" priority="193" operator="equal">
      <formula>"NotPaid"</formula>
    </cfRule>
    <cfRule type="cellIs" dxfId="3" priority="191" operator="equal">
      <formula>"NotPaid"</formula>
    </cfRule>
    <cfRule type="cellIs" dxfId="3" priority="188" operator="equal">
      <formula>"NotPaid"</formula>
    </cfRule>
    <cfRule type="cellIs" dxfId="3" priority="189" operator="equal">
      <formula>"NotPaid"</formula>
    </cfRule>
    <cfRule type="cellIs" dxfId="3" priority="185" operator="equal">
      <formula>"NotPaid"</formula>
    </cfRule>
    <cfRule type="cellIs" dxfId="3" priority="183" operator="equal">
      <formula>"NotPaid"</formula>
    </cfRule>
    <cfRule type="cellIs" dxfId="3" priority="187" operator="equal">
      <formula>"NotPaid"</formula>
    </cfRule>
    <cfRule type="cellIs" dxfId="3" priority="186" operator="equal">
      <formula>"NotPaid"</formula>
    </cfRule>
    <cfRule type="cellIs" dxfId="3" priority="184" operator="equal">
      <formula>"NotPaid"</formula>
    </cfRule>
    <cfRule type="cellIs" dxfId="3" priority="180" operator="equal">
      <formula>"NotPaid"</formula>
    </cfRule>
    <cfRule type="cellIs" dxfId="3" priority="179" operator="equal">
      <formula>"NotPaid"</formula>
    </cfRule>
    <cfRule type="cellIs" dxfId="3" priority="182" operator="equal">
      <formula>"NotPaid"</formula>
    </cfRule>
    <cfRule type="cellIs" dxfId="3" priority="178" operator="equal">
      <formula>"NotPaid"</formula>
    </cfRule>
    <cfRule type="cellIs" dxfId="3" priority="181" operator="equal">
      <formula>"NotPaid"</formula>
    </cfRule>
    <cfRule type="cellIs" dxfId="3" priority="176" operator="equal">
      <formula>"NotPaid"</formula>
    </cfRule>
    <cfRule type="cellIs" dxfId="3" priority="175" operator="equal">
      <formula>"NotPaid"</formula>
    </cfRule>
    <cfRule type="cellIs" dxfId="3" priority="174" operator="equal">
      <formula>"NotPaid"</formula>
    </cfRule>
    <cfRule type="cellIs" dxfId="3" priority="177" operator="equal">
      <formula>"NotPaid"</formula>
    </cfRule>
    <cfRule type="cellIs" dxfId="3" priority="173" operator="equal">
      <formula>"NotPaid"</formula>
    </cfRule>
    <cfRule type="cellIs" dxfId="3" priority="170" operator="equal">
      <formula>"NotPaid"</formula>
    </cfRule>
    <cfRule type="cellIs" dxfId="3" priority="172" operator="equal">
      <formula>"NotPaid"</formula>
    </cfRule>
    <cfRule type="cellIs" dxfId="3" priority="171" operator="equal">
      <formula>"NotPaid"</formula>
    </cfRule>
    <cfRule type="cellIs" dxfId="3" priority="169" operator="equal">
      <formula>"NotPaid"</formula>
    </cfRule>
    <cfRule type="cellIs" dxfId="3" priority="168" operator="equal">
      <formula>"NotPaid"</formula>
    </cfRule>
  </conditionalFormatting>
  <conditionalFormatting sqref="S54">
    <cfRule type="cellIs" dxfId="3" priority="259" operator="equal">
      <formula>"NotPaid"</formula>
    </cfRule>
    <cfRule type="cellIs" dxfId="3" priority="256" operator="equal">
      <formula>"NotPaid"</formula>
    </cfRule>
    <cfRule type="cellIs" dxfId="3" priority="258" operator="equal">
      <formula>"NotPaid"</formula>
    </cfRule>
    <cfRule type="cellIs" dxfId="3" priority="257" operator="equal">
      <formula>"NotPaid"</formula>
    </cfRule>
    <cfRule type="cellIs" dxfId="3" priority="255" operator="equal">
      <formula>"NotPaid"</formula>
    </cfRule>
    <cfRule type="cellIs" dxfId="3" priority="252" operator="equal">
      <formula>"NotPaid"</formula>
    </cfRule>
    <cfRule type="cellIs" dxfId="3" priority="254" operator="equal">
      <formula>"NotPaid"</formula>
    </cfRule>
    <cfRule type="cellIs" dxfId="3" priority="253" operator="equal">
      <formula>"NotPaid"</formula>
    </cfRule>
    <cfRule type="cellIs" dxfId="3" priority="251" operator="equal">
      <formula>"NotPaid"</formula>
    </cfRule>
    <cfRule type="cellIs" dxfId="3" priority="250" operator="equal">
      <formula>"NotPaid"</formula>
    </cfRule>
    <cfRule type="cellIs" dxfId="3" priority="249" operator="equal">
      <formula>"NotPaid"</formula>
    </cfRule>
    <cfRule type="cellIs" dxfId="3" priority="247" operator="equal">
      <formula>"NotPaid"</formula>
    </cfRule>
    <cfRule type="cellIs" dxfId="3" priority="248" operator="equal">
      <formula>"NotPaid"</formula>
    </cfRule>
    <cfRule type="cellIs" dxfId="3" priority="246" operator="equal">
      <formula>"NotPaid"</formula>
    </cfRule>
    <cfRule type="cellIs" dxfId="3" priority="245" operator="equal">
      <formula>"NotPaid"</formula>
    </cfRule>
    <cfRule type="cellIs" dxfId="3" priority="242" operator="equal">
      <formula>"NotPaid"</formula>
    </cfRule>
    <cfRule type="cellIs" dxfId="3" priority="244" operator="equal">
      <formula>"NotPaid"</formula>
    </cfRule>
    <cfRule type="cellIs" dxfId="3" priority="243" operator="equal">
      <formula>"NotPaid"</formula>
    </cfRule>
    <cfRule type="cellIs" dxfId="3" priority="238" operator="equal">
      <formula>"NotPaid"</formula>
    </cfRule>
    <cfRule type="cellIs" dxfId="3" priority="241" operator="equal">
      <formula>"NotPaid"</formula>
    </cfRule>
    <cfRule type="cellIs" dxfId="3" priority="240" operator="equal">
      <formula>"NotPaid"</formula>
    </cfRule>
    <cfRule type="cellIs" dxfId="3" priority="236" operator="equal">
      <formula>"NotPaid"</formula>
    </cfRule>
    <cfRule type="cellIs" dxfId="3" priority="239" operator="equal">
      <formula>"NotPaid"</formula>
    </cfRule>
    <cfRule type="cellIs" dxfId="3" priority="237" operator="equal">
      <formula>"NotPaid"</formula>
    </cfRule>
    <cfRule type="cellIs" dxfId="3" priority="234" operator="equal">
      <formula>"NotPaid"</formula>
    </cfRule>
    <cfRule type="cellIs" dxfId="3" priority="235" operator="equal">
      <formula>"NotPaid"</formula>
    </cfRule>
    <cfRule type="cellIs" dxfId="3" priority="231" operator="equal">
      <formula>"NotPaid"</formula>
    </cfRule>
    <cfRule type="cellIs" dxfId="3" priority="229" operator="equal">
      <formula>"NotPaid"</formula>
    </cfRule>
    <cfRule type="cellIs" dxfId="3" priority="233" operator="equal">
      <formula>"NotPaid"</formula>
    </cfRule>
    <cfRule type="cellIs" dxfId="3" priority="232" operator="equal">
      <formula>"NotPaid"</formula>
    </cfRule>
    <cfRule type="cellIs" dxfId="3" priority="230" operator="equal">
      <formula>"NotPaid"</formula>
    </cfRule>
    <cfRule type="cellIs" dxfId="3" priority="226" operator="equal">
      <formula>"NotPaid"</formula>
    </cfRule>
    <cfRule type="cellIs" dxfId="3" priority="225" operator="equal">
      <formula>"NotPaid"</formula>
    </cfRule>
    <cfRule type="cellIs" dxfId="3" priority="228" operator="equal">
      <formula>"NotPaid"</formula>
    </cfRule>
    <cfRule type="cellIs" dxfId="3" priority="224" operator="equal">
      <formula>"NotPaid"</formula>
    </cfRule>
    <cfRule type="cellIs" dxfId="3" priority="227" operator="equal">
      <formula>"NotPaid"</formula>
    </cfRule>
    <cfRule type="cellIs" dxfId="3" priority="222" operator="equal">
      <formula>"NotPaid"</formula>
    </cfRule>
    <cfRule type="cellIs" dxfId="3" priority="221" operator="equal">
      <formula>"NotPaid"</formula>
    </cfRule>
    <cfRule type="cellIs" dxfId="3" priority="220" operator="equal">
      <formula>"NotPaid"</formula>
    </cfRule>
    <cfRule type="cellIs" dxfId="3" priority="223" operator="equal">
      <formula>"NotPaid"</formula>
    </cfRule>
    <cfRule type="cellIs" dxfId="3" priority="219" operator="equal">
      <formula>"NotPaid"</formula>
    </cfRule>
    <cfRule type="cellIs" dxfId="3" priority="216" operator="equal">
      <formula>"NotPaid"</formula>
    </cfRule>
    <cfRule type="cellIs" dxfId="3" priority="218" operator="equal">
      <formula>"NotPaid"</formula>
    </cfRule>
    <cfRule type="cellIs" dxfId="3" priority="217" operator="equal">
      <formula>"NotPaid"</formula>
    </cfRule>
    <cfRule type="cellIs" dxfId="3" priority="215" operator="equal">
      <formula>"NotPaid"</formula>
    </cfRule>
    <cfRule type="cellIs" dxfId="3" priority="214" operator="equal">
      <formula>"NotPaid"</formula>
    </cfRule>
  </conditionalFormatting>
  <conditionalFormatting sqref="T54:AC54">
    <cfRule type="cellIs" dxfId="3" priority="167" operator="equal">
      <formula>"NotPaid"</formula>
    </cfRule>
  </conditionalFormatting>
  <conditionalFormatting sqref="AE54">
    <cfRule type="expression" dxfId="7" priority="4055" stopIfTrue="1">
      <formula>Physics!AE46="not paid"</formula>
    </cfRule>
  </conditionalFormatting>
  <conditionalFormatting sqref="AF54">
    <cfRule type="expression" dxfId="5" priority="3026" stopIfTrue="1">
      <formula>AF54="not paid"</formula>
    </cfRule>
  </conditionalFormatting>
  <conditionalFormatting sqref="AG54:AQ54">
    <cfRule type="expression" dxfId="5" priority="3025" stopIfTrue="1">
      <formula>AG54="not paid"</formula>
    </cfRule>
  </conditionalFormatting>
  <conditionalFormatting sqref="S57:AC57">
    <cfRule type="cellIs" dxfId="3" priority="871" operator="equal">
      <formula>"NotPaid"</formula>
    </cfRule>
  </conditionalFormatting>
  <conditionalFormatting sqref="AD57">
    <cfRule type="cellIs" dxfId="3" priority="3001" operator="equal">
      <formula>"NotPaid"</formula>
    </cfRule>
  </conditionalFormatting>
  <conditionalFormatting sqref="AK57:AL57">
    <cfRule type="expression" dxfId="7" priority="4045" stopIfTrue="1">
      <formula>Physics!AK48="not paid"</formula>
    </cfRule>
  </conditionalFormatting>
  <conditionalFormatting sqref="AM57">
    <cfRule type="expression" dxfId="5" priority="3034" stopIfTrue="1">
      <formula>AM57="NotPaid"</formula>
    </cfRule>
  </conditionalFormatting>
  <conditionalFormatting sqref="AN57">
    <cfRule type="expression" dxfId="5" priority="3035" stopIfTrue="1">
      <formula>AN57="NotPaid"</formula>
    </cfRule>
  </conditionalFormatting>
  <conditionalFormatting sqref="P58">
    <cfRule type="cellIs" dxfId="3" priority="620" operator="equal">
      <formula>"NotPaid"</formula>
    </cfRule>
    <cfRule type="cellIs" dxfId="3" priority="619" operator="equal">
      <formula>"NotPaid"</formula>
    </cfRule>
  </conditionalFormatting>
  <conditionalFormatting sqref="R58:AC58">
    <cfRule type="cellIs" dxfId="3" priority="618" operator="equal">
      <formula>"NotPaid"</formula>
    </cfRule>
  </conditionalFormatting>
  <conditionalFormatting sqref="AD58">
    <cfRule type="cellIs" dxfId="3" priority="2997" operator="equal">
      <formula>"NotPaid"</formula>
    </cfRule>
    <cfRule type="cellIs" dxfId="3" priority="2996" operator="equal">
      <formula>"NotPaid"</formula>
    </cfRule>
  </conditionalFormatting>
  <conditionalFormatting sqref="AE58">
    <cfRule type="expression" dxfId="5" priority="3037" stopIfTrue="1">
      <formula>AE58="NotPaid"</formula>
    </cfRule>
  </conditionalFormatting>
  <conditionalFormatting sqref="AF58:AQ58">
    <cfRule type="expression" dxfId="5" priority="3027" stopIfTrue="1">
      <formula>AF58="not paid"</formula>
    </cfRule>
  </conditionalFormatting>
  <conditionalFormatting sqref="P59">
    <cfRule type="cellIs" dxfId="3" priority="325" operator="equal">
      <formula>"NotPaid"</formula>
    </cfRule>
  </conditionalFormatting>
  <conditionalFormatting sqref="R59">
    <cfRule type="cellIs" dxfId="3" priority="324" operator="equal">
      <formula>"NotPaid"</formula>
    </cfRule>
  </conditionalFormatting>
  <conditionalFormatting sqref="S59:AC59">
    <cfRule type="cellIs" dxfId="3" priority="323" operator="equal">
      <formula>"NotPaid"</formula>
    </cfRule>
  </conditionalFormatting>
  <conditionalFormatting sqref="AD59">
    <cfRule type="cellIs" dxfId="3" priority="2993" operator="equal">
      <formula>"NotPaid"</formula>
    </cfRule>
  </conditionalFormatting>
  <conditionalFormatting sqref="R60">
    <cfRule type="cellIs" dxfId="3" priority="1265" operator="equal">
      <formula>"NotPaid"</formula>
    </cfRule>
    <cfRule type="cellIs" dxfId="3" priority="1264" operator="equal">
      <formula>"NotPaid"</formula>
    </cfRule>
  </conditionalFormatting>
  <conditionalFormatting sqref="S60:U60">
    <cfRule type="cellIs" dxfId="3" priority="1578" operator="equal">
      <formula>"NotPaid"</formula>
    </cfRule>
    <cfRule type="cellIs" dxfId="3" priority="1577" operator="equal">
      <formula>"NotPaid"</formula>
    </cfRule>
  </conditionalFormatting>
  <conditionalFormatting sqref="V60:X60">
    <cfRule type="cellIs" dxfId="3" priority="1891" operator="equal">
      <formula>"NotPaid"</formula>
    </cfRule>
    <cfRule type="cellIs" dxfId="3" priority="1890" operator="equal">
      <formula>"NotPaid"</formula>
    </cfRule>
  </conditionalFormatting>
  <conditionalFormatting sqref="Y60:AA60">
    <cfRule type="cellIs" dxfId="3" priority="2203" operator="equal">
      <formula>"NotPaid"</formula>
    </cfRule>
    <cfRule type="cellIs" dxfId="3" priority="2204" operator="equal">
      <formula>"NotPaid"</formula>
    </cfRule>
  </conditionalFormatting>
  <conditionalFormatting sqref="AK60">
    <cfRule type="expression" dxfId="5" priority="3007" stopIfTrue="1">
      <formula>AK60="not paid"</formula>
    </cfRule>
  </conditionalFormatting>
  <conditionalFormatting sqref="AE61">
    <cfRule type="expression" dxfId="5" priority="3009" stopIfTrue="1">
      <formula>AE61="NotPaid"</formula>
    </cfRule>
  </conditionalFormatting>
  <conditionalFormatting sqref="AF61:AQ61">
    <cfRule type="expression" dxfId="5" priority="3018" stopIfTrue="1">
      <formula>AF61="NotPaid"</formula>
    </cfRule>
    <cfRule type="expression" dxfId="5" priority="3011" stopIfTrue="1">
      <formula>AF61="NotPaid"</formula>
    </cfRule>
  </conditionalFormatting>
  <conditionalFormatting sqref="AN61">
    <cfRule type="expression" dxfId="5" priority="3012" stopIfTrue="1">
      <formula>AN61="NotPaid"</formula>
    </cfRule>
  </conditionalFormatting>
  <conditionalFormatting sqref="R62:AC62">
    <cfRule type="cellIs" dxfId="3" priority="887" operator="equal">
      <formula>"NotPaid"</formula>
    </cfRule>
  </conditionalFormatting>
  <conditionalFormatting sqref="AF62">
    <cfRule type="expression" dxfId="5" priority="890" stopIfTrue="1">
      <formula>AF62="not paid"</formula>
    </cfRule>
  </conditionalFormatting>
  <conditionalFormatting sqref="AG62:AQ62">
    <cfRule type="expression" dxfId="5" priority="891" stopIfTrue="1">
      <formula>AG62="not paid"</formula>
    </cfRule>
  </conditionalFormatting>
  <conditionalFormatting sqref="S63:AC63">
    <cfRule type="cellIs" dxfId="3" priority="869" operator="equal">
      <formula>"NotPaid"</formula>
    </cfRule>
  </conditionalFormatting>
  <conditionalFormatting sqref="AD63">
    <cfRule type="cellIs" dxfId="3" priority="2516" operator="equal">
      <formula>"NotPaid"</formula>
    </cfRule>
    <cfRule type="cellIs" dxfId="3" priority="2515" operator="equal">
      <formula>"NotPaid"</formula>
    </cfRule>
    <cfRule type="cellIs" dxfId="3" priority="2514" operator="equal">
      <formula>"NotPaid"</formula>
    </cfRule>
    <cfRule type="cellIs" dxfId="3" priority="2513" operator="equal">
      <formula>"NotPaid"</formula>
    </cfRule>
    <cfRule type="cellIs" dxfId="3" priority="2512" operator="equal">
      <formula>"NotPaid"</formula>
    </cfRule>
    <cfRule type="cellIs" dxfId="3" priority="2511" operator="equal">
      <formula>"NotPaid"</formula>
    </cfRule>
    <cfRule type="cellIs" dxfId="3" priority="2510" operator="equal">
      <formula>"NotPaid"</formula>
    </cfRule>
    <cfRule type="cellIs" dxfId="3" priority="2509" operator="equal">
      <formula>"NotPaid"</formula>
    </cfRule>
    <cfRule type="cellIs" dxfId="3" priority="2508" operator="equal">
      <formula>"NotPaid"</formula>
    </cfRule>
    <cfRule type="cellIs" dxfId="3" priority="2507" operator="equal">
      <formula>"NotPaid"</formula>
    </cfRule>
    <cfRule type="cellIs" dxfId="3" priority="2506" operator="equal">
      <formula>"NotPaid"</formula>
    </cfRule>
    <cfRule type="cellIs" dxfId="3" priority="2505" operator="equal">
      <formula>"NotPaid"</formula>
    </cfRule>
    <cfRule type="cellIs" dxfId="3" priority="2504" operator="equal">
      <formula>"NotPaid"</formula>
    </cfRule>
    <cfRule type="cellIs" dxfId="3" priority="2503" operator="equal">
      <formula>"NotPaid"</formula>
    </cfRule>
    <cfRule type="cellIs" dxfId="3" priority="2502" operator="equal">
      <formula>"NotPaid"</formula>
    </cfRule>
    <cfRule type="cellIs" dxfId="3" priority="2501" operator="equal">
      <formula>"NotPaid"</formula>
    </cfRule>
    <cfRule type="cellIs" dxfId="3" priority="2500" operator="equal">
      <formula>"NotPaid"</formula>
    </cfRule>
    <cfRule type="cellIs" dxfId="3" priority="2499" operator="equal">
      <formula>"NotPaid"</formula>
    </cfRule>
    <cfRule type="cellIs" dxfId="3" priority="2498" operator="equal">
      <formula>"NotPaid"</formula>
    </cfRule>
    <cfRule type="cellIs" dxfId="3" priority="2497" operator="equal">
      <formula>"NotPaid"</formula>
    </cfRule>
    <cfRule type="cellIs" dxfId="3" priority="2496" operator="equal">
      <formula>"NotPaid"</formula>
    </cfRule>
    <cfRule type="cellIs" dxfId="3" priority="2495" operator="equal">
      <formula>"NotPaid"</formula>
    </cfRule>
    <cfRule type="cellIs" dxfId="3" priority="2494" operator="equal">
      <formula>"NotPaid"</formula>
    </cfRule>
    <cfRule type="cellIs" dxfId="3" priority="2493" operator="equal">
      <formula>"NotPaid"</formula>
    </cfRule>
    <cfRule type="cellIs" dxfId="3" priority="2492" operator="equal">
      <formula>"NotPaid"</formula>
    </cfRule>
    <cfRule type="cellIs" dxfId="3" priority="2491" operator="equal">
      <formula>"NotPaid"</formula>
    </cfRule>
    <cfRule type="cellIs" dxfId="3" priority="2490" operator="equal">
      <formula>"NotPaid"</formula>
    </cfRule>
    <cfRule type="cellIs" dxfId="3" priority="2489" operator="equal">
      <formula>"NotPaid"</formula>
    </cfRule>
    <cfRule type="cellIs" dxfId="3" priority="2488" operator="equal">
      <formula>"NotPaid"</formula>
    </cfRule>
    <cfRule type="cellIs" dxfId="3" priority="2487" operator="equal">
      <formula>"NotPaid"</formula>
    </cfRule>
    <cfRule type="cellIs" dxfId="3" priority="2486" operator="equal">
      <formula>"NotPaid"</formula>
    </cfRule>
    <cfRule type="cellIs" dxfId="3" priority="2485" operator="equal">
      <formula>"NotPaid"</formula>
    </cfRule>
    <cfRule type="cellIs" dxfId="3" priority="2484" operator="equal">
      <formula>"NotPaid"</formula>
    </cfRule>
    <cfRule type="cellIs" dxfId="3" priority="2483" operator="equal">
      <formula>"NotPaid"</formula>
    </cfRule>
    <cfRule type="cellIs" dxfId="3" priority="2482" operator="equal">
      <formula>"NotPaid"</formula>
    </cfRule>
    <cfRule type="cellIs" dxfId="3" priority="2481" operator="equal">
      <formula>"NotPaid"</formula>
    </cfRule>
    <cfRule type="cellIs" dxfId="3" priority="2480" operator="equal">
      <formula>"NotPaid"</formula>
    </cfRule>
    <cfRule type="cellIs" dxfId="3" priority="2479" operator="equal">
      <formula>"NotPaid"</formula>
    </cfRule>
    <cfRule type="cellIs" dxfId="3" priority="2478" operator="equal">
      <formula>"NotPaid"</formula>
    </cfRule>
    <cfRule type="cellIs" dxfId="3" priority="2477" operator="equal">
      <formula>"NotPaid"</formula>
    </cfRule>
    <cfRule type="cellIs" dxfId="3" priority="2476" operator="equal">
      <formula>"NotPaid"</formula>
    </cfRule>
    <cfRule type="cellIs" dxfId="3" priority="2475" operator="equal">
      <formula>"NotPaid"</formula>
    </cfRule>
    <cfRule type="cellIs" dxfId="3" priority="2474" operator="equal">
      <formula>"NotPaid"</formula>
    </cfRule>
    <cfRule type="cellIs" dxfId="3" priority="2473" operator="equal">
      <formula>"NotPaid"</formula>
    </cfRule>
    <cfRule type="cellIs" dxfId="3" priority="2472" operator="equal">
      <formula>"NotPaid"</formula>
    </cfRule>
    <cfRule type="cellIs" dxfId="3" priority="2471" operator="equal">
      <formula>"NotPaid"</formula>
    </cfRule>
  </conditionalFormatting>
  <conditionalFormatting sqref="AD64">
    <cfRule type="cellIs" dxfId="3" priority="2329" operator="equal">
      <formula>"NotPaid"</formula>
    </cfRule>
    <cfRule type="cellIs" dxfId="3" priority="2328" operator="equal">
      <formula>"NotPaid"</formula>
    </cfRule>
    <cfRule type="cellIs" dxfId="3" priority="2327" operator="equal">
      <formula>"NotPaid"</formula>
    </cfRule>
    <cfRule type="cellIs" dxfId="3" priority="2326" operator="equal">
      <formula>"NotPaid"</formula>
    </cfRule>
    <cfRule type="cellIs" dxfId="3" priority="2325" operator="equal">
      <formula>"NotPaid"</formula>
    </cfRule>
    <cfRule type="cellIs" dxfId="3" priority="2324" operator="equal">
      <formula>"NotPaid"</formula>
    </cfRule>
    <cfRule type="cellIs" dxfId="3" priority="2323" operator="equal">
      <formula>"NotPaid"</formula>
    </cfRule>
    <cfRule type="cellIs" dxfId="3" priority="2322" operator="equal">
      <formula>"NotPaid"</formula>
    </cfRule>
    <cfRule type="cellIs" dxfId="3" priority="2321" operator="equal">
      <formula>"NotPaid"</formula>
    </cfRule>
    <cfRule type="cellIs" dxfId="3" priority="2320" operator="equal">
      <formula>"NotPaid"</formula>
    </cfRule>
    <cfRule type="cellIs" dxfId="3" priority="2319" operator="equal">
      <formula>"NotPaid"</formula>
    </cfRule>
    <cfRule type="cellIs" dxfId="3" priority="2318" operator="equal">
      <formula>"NotPaid"</formula>
    </cfRule>
    <cfRule type="cellIs" dxfId="3" priority="2317" operator="equal">
      <formula>"NotPaid"</formula>
    </cfRule>
    <cfRule type="cellIs" dxfId="3" priority="2316" operator="equal">
      <formula>"NotPaid"</formula>
    </cfRule>
    <cfRule type="cellIs" dxfId="3" priority="2315" operator="equal">
      <formula>"NotPaid"</formula>
    </cfRule>
    <cfRule type="cellIs" dxfId="3" priority="2314" operator="equal">
      <formula>"NotPaid"</formula>
    </cfRule>
    <cfRule type="cellIs" dxfId="3" priority="2313" operator="equal">
      <formula>"NotPaid"</formula>
    </cfRule>
    <cfRule type="cellIs" dxfId="3" priority="2312" operator="equal">
      <formula>"NotPaid"</formula>
    </cfRule>
    <cfRule type="cellIs" dxfId="3" priority="2311" operator="equal">
      <formula>"NotPaid"</formula>
    </cfRule>
    <cfRule type="cellIs" dxfId="3" priority="2310" operator="equal">
      <formula>"NotPaid"</formula>
    </cfRule>
    <cfRule type="cellIs" dxfId="3" priority="2309" operator="equal">
      <formula>"NotPaid"</formula>
    </cfRule>
    <cfRule type="cellIs" dxfId="3" priority="2308" operator="equal">
      <formula>"NotPaid"</formula>
    </cfRule>
    <cfRule type="cellIs" dxfId="3" priority="2307" operator="equal">
      <formula>"NotPaid"</formula>
    </cfRule>
    <cfRule type="cellIs" dxfId="3" priority="2306" operator="equal">
      <formula>"NotPaid"</formula>
    </cfRule>
    <cfRule type="cellIs" dxfId="3" priority="2305" operator="equal">
      <formula>"NotPaid"</formula>
    </cfRule>
    <cfRule type="cellIs" dxfId="3" priority="2304" operator="equal">
      <formula>"NotPaid"</formula>
    </cfRule>
    <cfRule type="cellIs" dxfId="3" priority="2303" operator="equal">
      <formula>"NotPaid"</formula>
    </cfRule>
    <cfRule type="cellIs" dxfId="3" priority="2302" operator="equal">
      <formula>"NotPaid"</formula>
    </cfRule>
    <cfRule type="cellIs" dxfId="3" priority="2301" operator="equal">
      <formula>"NotPaid"</formula>
    </cfRule>
    <cfRule type="cellIs" dxfId="3" priority="2300" operator="equal">
      <formula>"NotPaid"</formula>
    </cfRule>
    <cfRule type="cellIs" dxfId="3" priority="2299" operator="equal">
      <formula>"NotPaid"</formula>
    </cfRule>
    <cfRule type="cellIs" dxfId="3" priority="2298" operator="equal">
      <formula>"NotPaid"</formula>
    </cfRule>
    <cfRule type="cellIs" dxfId="3" priority="2297" operator="equal">
      <formula>"NotPaid"</formula>
    </cfRule>
    <cfRule type="cellIs" dxfId="3" priority="2296" operator="equal">
      <formula>"NotPaid"</formula>
    </cfRule>
    <cfRule type="cellIs" dxfId="3" priority="2295" operator="equal">
      <formula>"NotPaid"</formula>
    </cfRule>
    <cfRule type="cellIs" dxfId="3" priority="2294" operator="equal">
      <formula>"NotPaid"</formula>
    </cfRule>
    <cfRule type="cellIs" dxfId="3" priority="2293" operator="equal">
      <formula>"NotPaid"</formula>
    </cfRule>
    <cfRule type="cellIs" dxfId="3" priority="2292" operator="equal">
      <formula>"NotPaid"</formula>
    </cfRule>
    <cfRule type="cellIs" dxfId="3" priority="2291" operator="equal">
      <formula>"NotPaid"</formula>
    </cfRule>
    <cfRule type="cellIs" dxfId="3" priority="2290" operator="equal">
      <formula>"NotPaid"</formula>
    </cfRule>
    <cfRule type="cellIs" dxfId="3" priority="2289" operator="equal">
      <formula>"NotPaid"</formula>
    </cfRule>
    <cfRule type="cellIs" dxfId="3" priority="2288" operator="equal">
      <formula>"NotPaid"</formula>
    </cfRule>
    <cfRule type="cellIs" dxfId="3" priority="2287" operator="equal">
      <formula>"NotPaid"</formula>
    </cfRule>
    <cfRule type="cellIs" dxfId="3" priority="2286" operator="equal">
      <formula>"NotPaid"</formula>
    </cfRule>
    <cfRule type="cellIs" dxfId="3" priority="2285" operator="equal">
      <formula>"NotPaid"</formula>
    </cfRule>
    <cfRule type="cellIs" dxfId="3" priority="2284" operator="equal">
      <formula>"NotPaid"</formula>
    </cfRule>
  </conditionalFormatting>
  <conditionalFormatting sqref="AM65">
    <cfRule type="expression" dxfId="5" priority="3013" stopIfTrue="1">
      <formula>AM65="NotPaid"</formula>
    </cfRule>
  </conditionalFormatting>
  <conditionalFormatting sqref="AN65">
    <cfRule type="expression" dxfId="5" priority="3014" stopIfTrue="1">
      <formula>AN65="NotPaid"</formula>
    </cfRule>
  </conditionalFormatting>
  <conditionalFormatting sqref="AE66">
    <cfRule type="expression" dxfId="5" priority="3016" stopIfTrue="1">
      <formula>AE66="NotPaid"</formula>
    </cfRule>
  </conditionalFormatting>
  <conditionalFormatting sqref="AF66:AQ66">
    <cfRule type="expression" dxfId="5" priority="3006" stopIfTrue="1">
      <formula>AF66="not paid"</formula>
    </cfRule>
  </conditionalFormatting>
  <conditionalFormatting sqref="Q67:R67">
    <cfRule type="cellIs" dxfId="3" priority="1260" operator="equal">
      <formula>"NotPaid"</formula>
    </cfRule>
    <cfRule type="cellIs" dxfId="3" priority="1249" operator="equal">
      <formula>"NotPaid"</formula>
    </cfRule>
    <cfRule type="cellIs" dxfId="3" priority="1215" operator="equal">
      <formula>"NotPaid"</formula>
    </cfRule>
    <cfRule type="cellIs" dxfId="3" priority="1221" operator="equal">
      <formula>"NotPaid"</formula>
    </cfRule>
  </conditionalFormatting>
  <conditionalFormatting sqref="S67:U67">
    <cfRule type="cellIs" dxfId="3" priority="1573" operator="equal">
      <formula>"NotPaid"</formula>
    </cfRule>
    <cfRule type="cellIs" dxfId="3" priority="1562" operator="equal">
      <formula>"NotPaid"</formula>
    </cfRule>
    <cfRule type="cellIs" dxfId="3" priority="1528" operator="equal">
      <formula>"NotPaid"</formula>
    </cfRule>
    <cfRule type="cellIs" dxfId="3" priority="1534" operator="equal">
      <formula>"NotPaid"</formula>
    </cfRule>
  </conditionalFormatting>
  <conditionalFormatting sqref="V67:X67">
    <cfRule type="cellIs" dxfId="3" priority="1886" operator="equal">
      <formula>"NotPaid"</formula>
    </cfRule>
    <cfRule type="cellIs" dxfId="3" priority="1875" operator="equal">
      <formula>"NotPaid"</formula>
    </cfRule>
    <cfRule type="cellIs" dxfId="3" priority="1841" operator="equal">
      <formula>"NotPaid"</formula>
    </cfRule>
    <cfRule type="cellIs" dxfId="3" priority="1847" operator="equal">
      <formula>"NotPaid"</formula>
    </cfRule>
  </conditionalFormatting>
  <conditionalFormatting sqref="Y67:AA67">
    <cfRule type="cellIs" dxfId="3" priority="2199" operator="equal">
      <formula>"NotPaid"</formula>
    </cfRule>
    <cfRule type="cellIs" dxfId="3" priority="2188" operator="equal">
      <formula>"NotPaid"</formula>
    </cfRule>
    <cfRule type="cellIs" dxfId="3" priority="2154" operator="equal">
      <formula>"NotPaid"</formula>
    </cfRule>
    <cfRule type="cellIs" dxfId="3" priority="2160" operator="equal">
      <formula>"NotPaid"</formula>
    </cfRule>
  </conditionalFormatting>
  <conditionalFormatting sqref="AD68">
    <cfRule type="cellIs" dxfId="3" priority="2978" operator="equal">
      <formula>"NotPaid"</formula>
    </cfRule>
  </conditionalFormatting>
  <conditionalFormatting sqref="AD69">
    <cfRule type="cellIs" dxfId="3" priority="2983" operator="equal">
      <formula>"NotPaid"</formula>
    </cfRule>
    <cfRule type="cellIs" dxfId="3" priority="2972" operator="equal">
      <formula>"NotPaid"</formula>
    </cfRule>
    <cfRule type="cellIs" dxfId="3" priority="2964" operator="equal">
      <formula>"NotPaid"</formula>
    </cfRule>
    <cfRule type="cellIs" dxfId="3" priority="2956" operator="equal">
      <formula>"NotPaid"</formula>
    </cfRule>
    <cfRule type="cellIs" dxfId="3" priority="2815" operator="equal">
      <formula>"NotPaid"</formula>
    </cfRule>
  </conditionalFormatting>
  <conditionalFormatting sqref="AD70">
    <cfRule type="cellIs" dxfId="3" priority="2937" operator="equal">
      <formula>"NotPaid"</formula>
    </cfRule>
    <cfRule type="cellIs" dxfId="3" priority="2903" operator="equal">
      <formula>"NotPaid"</formula>
    </cfRule>
    <cfRule type="cellIs" dxfId="3" priority="2852" operator="equal">
      <formula>"NotPaid"</formula>
    </cfRule>
    <cfRule type="cellIs" dxfId="3" priority="2848" operator="equal">
      <formula>"NotPaid"</formula>
    </cfRule>
    <cfRule type="cellIs" dxfId="3" priority="2843" operator="equal">
      <formula>"NotPaid"</formula>
    </cfRule>
    <cfRule type="cellIs" dxfId="3" priority="2839" operator="equal">
      <formula>"NotPaid"</formula>
    </cfRule>
    <cfRule type="cellIs" dxfId="3" priority="2836" operator="equal">
      <formula>"NotPaid"</formula>
    </cfRule>
  </conditionalFormatting>
  <conditionalFormatting sqref="F13:F14">
    <cfRule type="cellIs" dxfId="3" priority="8983" operator="equal">
      <formula>"NotPaid"</formula>
    </cfRule>
  </conditionalFormatting>
  <conditionalFormatting sqref="O30:O32">
    <cfRule type="cellIs" dxfId="3" priority="11990" operator="equal">
      <formula>"NotPaid"</formula>
    </cfRule>
    <cfRule type="cellIs" dxfId="3" priority="11807" operator="equal">
      <formula>"NotPaid"</formula>
    </cfRule>
  </conditionalFormatting>
  <conditionalFormatting sqref="R46:R48">
    <cfRule type="cellIs" dxfId="3" priority="864" operator="equal">
      <formula>"NotPaid"</formula>
    </cfRule>
  </conditionalFormatting>
  <conditionalFormatting sqref="AC37:AC40">
    <cfRule type="cellIs" dxfId="3" priority="867" operator="equal">
      <formula>"NotPaid"</formula>
    </cfRule>
  </conditionalFormatting>
  <conditionalFormatting sqref="AC45:AC48">
    <cfRule type="cellIs" dxfId="3" priority="866" operator="equal">
      <formula>"NotPaid"</formula>
    </cfRule>
  </conditionalFormatting>
  <conditionalFormatting sqref="AD7:AD8">
    <cfRule type="cellIs" dxfId="3" priority="2994" operator="equal">
      <formula>"NotPaid"</formula>
    </cfRule>
  </conditionalFormatting>
  <conditionalFormatting sqref="AE4:AE6">
    <cfRule type="expression" dxfId="5" priority="7609" stopIfTrue="1">
      <formula>AE4="NotPaid"</formula>
    </cfRule>
  </conditionalFormatting>
  <conditionalFormatting sqref="AE31:AE32">
    <cfRule type="expression" dxfId="7" priority="35665" stopIfTrue="1">
      <formula>Maths!AE18="NotPaid"</formula>
    </cfRule>
  </conditionalFormatting>
  <conditionalFormatting sqref="D1:O3">
    <cfRule type="cellIs" dxfId="3" priority="900" operator="equal">
      <formula>"NotPaid"</formula>
    </cfRule>
  </conditionalFormatting>
  <conditionalFormatting sqref="P73:P74 P76:P86 P11 P107:P1048576 P102 P67 P61 P14:P15 P65 P23:P27 P43 AB43:AD43 AD39:AD40 AB65:AD65 AB14:AD15 AD17 AB61:AD61 AB67:AD67 AB102:AD102 AB107:AD1048576 AD36 AD55:AD56 AB11:AD11 AB76:AD86 AB73:AD74 AB23:AD27 AD1:AD4 P4 AD33:AD34 AB49:AD50 P49:P50 AD51 AD44:AD48">
    <cfRule type="cellIs" dxfId="3" priority="3003" operator="equal">
      <formula>"NotPaid"</formula>
    </cfRule>
  </conditionalFormatting>
  <conditionalFormatting sqref="B13:B25 B4:B11 B38:B65540 B27:B36">
    <cfRule type="expression" dxfId="0" priority="13549" stopIfTrue="1">
      <formula>COUNTIF(B:B,B4)&gt;1</formula>
    </cfRule>
  </conditionalFormatting>
  <conditionalFormatting sqref="D21:O21 L4:O4">
    <cfRule type="cellIs" dxfId="3" priority="13308" operator="equal">
      <formula>"NotPaid"</formula>
    </cfRule>
  </conditionalFormatting>
  <conditionalFormatting sqref="R43 Q65:R65 Q14:R15 R61 Q67:R67 Q102:R102 Q107:R1048576 Q11:R11 Q76:R86 Q73:R74 Q23:R27 R49:R50 Q4:AC4">
    <cfRule type="cellIs" dxfId="3" priority="1276" operator="equal">
      <formula>"NotPaid"</formula>
    </cfRule>
  </conditionalFormatting>
  <conditionalFormatting sqref="AF4:AQ4 AF5:AK5 AF6:AQ6 AE11:AQ11 AE7:AQ7">
    <cfRule type="expression" dxfId="5" priority="13548" stopIfTrue="1">
      <formula>AE4="not paid"</formula>
    </cfRule>
  </conditionalFormatting>
  <conditionalFormatting sqref="AS4:BD4 AS6:BD6 AY28:BD28 AS13:BD13 AY12:BD12 AY20:BD20 AS28:AW28 AS12:AW12 BA25:BD25 AS21:BD21 AS20:AW20 AS29:BD29 AY68:BD68 AY60:BD60 AS45:BD45 AY44:BD44 AY52:BD52 AS68:AW68 AS60:AW60 AS44:AW44 BA57:BD57 AS53:BD53 AS52:AW52 AS61:BD61 AS69:BD69 AY36:BD36 AS36:AW36 AS37:BD37 AY76:BD76 AS76:AW76 AS77:BD77 AT10:BD10 AS5 AS25 AV5:AW5">
    <cfRule type="expression" dxfId="7" priority="934" stopIfTrue="1">
      <formula>Maths!AS4="NotPaid"</formula>
    </cfRule>
  </conditionalFormatting>
  <conditionalFormatting sqref="D78:O1048576 D57:O67 D5:O5 D30:O32 D19:O20 D74:O76 D71:O72 D42:O45 D47:O49 D11:O11 D15:O15">
    <cfRule type="cellIs" dxfId="3" priority="13536" operator="equal">
      <formula>"NotPaid"</formula>
    </cfRule>
  </conditionalFormatting>
  <conditionalFormatting sqref="F44:G45 F71:G72 F78:G2844 F57:G67 F5:O5 F8:O8 F74:G76 F21:O22 L41:O41 F47:G49 F11:O11 F13:O16">
    <cfRule type="expression" dxfId="0" priority="13550" stopIfTrue="1">
      <formula>AND(TODAY()&gt;VLOOKUP($B5,RegistrationDetails,MathsColumn,FALSE),F5="Not Paid")</formula>
    </cfRule>
  </conditionalFormatting>
  <conditionalFormatting sqref="F44:G45 F71:G72 F78:G204 F57:G67 F5:G5 F74:G76 F47:G49">
    <cfRule type="expression" dxfId="0" priority="13540" stopIfTrue="1">
      <formula>F5="Not Paid"</formula>
    </cfRule>
  </conditionalFormatting>
  <conditionalFormatting sqref="F5:G5 F8:G8 F38:G38 F44:G49 F22:G25 F27:G27">
    <cfRule type="expression" dxfId="0" priority="13311" stopIfTrue="1">
      <formula>AND(TODAY()&gt;VLOOKUP($B5,RegistrationDetails,MathsColumn,FALSE),F5="NotPaid")</formula>
    </cfRule>
  </conditionalFormatting>
  <conditionalFormatting sqref="F5:G5 F44:G45 F47:G49">
    <cfRule type="expression" dxfId="0" priority="13309" stopIfTrue="1">
      <formula>F5="NotPaid"</formula>
    </cfRule>
  </conditionalFormatting>
  <conditionalFormatting sqref="P6 AD5:AD6">
    <cfRule type="cellIs" dxfId="3" priority="2992" operator="equal">
      <formula>"NotPaid"</formula>
    </cfRule>
  </conditionalFormatting>
  <conditionalFormatting sqref="P5 AC5">
    <cfRule type="cellIs" dxfId="3" priority="160" operator="equal">
      <formula>"NotPaid"</formula>
    </cfRule>
    <cfRule type="cellIs" dxfId="3" priority="159" operator="equal">
      <formula>"NotPaid"</formula>
    </cfRule>
    <cfRule type="cellIs" dxfId="3" priority="158" operator="equal">
      <formula>"NotPaid"</formula>
    </cfRule>
    <cfRule type="cellIs" dxfId="3" priority="157" operator="equal">
      <formula>"NotPaid"</formula>
    </cfRule>
    <cfRule type="cellIs" dxfId="3" priority="156" operator="equal">
      <formula>"NotPaid"</formula>
    </cfRule>
    <cfRule type="cellIs" dxfId="3" priority="155" operator="equal">
      <formula>"NotPaid"</formula>
    </cfRule>
    <cfRule type="cellIs" dxfId="3" priority="154" operator="equal">
      <formula>"NotPaid"</formula>
    </cfRule>
    <cfRule type="cellIs" dxfId="3" priority="153" operator="equal">
      <formula>"NotPaid"</formula>
    </cfRule>
    <cfRule type="cellIs" dxfId="3" priority="152" operator="equal">
      <formula>"NotPaid"</formula>
    </cfRule>
    <cfRule type="cellIs" dxfId="3" priority="151" operator="equal">
      <formula>"NotPaid"</formula>
    </cfRule>
    <cfRule type="cellIs" dxfId="3" priority="150" operator="equal">
      <formula>"NotPaid"</formula>
    </cfRule>
    <cfRule type="cellIs" dxfId="3" priority="149" operator="equal">
      <formula>"NotPaid"</formula>
    </cfRule>
    <cfRule type="cellIs" dxfId="3" priority="148" operator="equal">
      <formula>"NotPaid"</formula>
    </cfRule>
    <cfRule type="cellIs" dxfId="3" priority="147" operator="equal">
      <formula>"NotPaid"</formula>
    </cfRule>
    <cfRule type="cellIs" dxfId="3" priority="146" operator="equal">
      <formula>"NotPaid"</formula>
    </cfRule>
    <cfRule type="cellIs" dxfId="3" priority="145" operator="equal">
      <formula>"NotPaid"</formula>
    </cfRule>
    <cfRule type="cellIs" dxfId="3" priority="144" operator="equal">
      <formula>"NotPaid"</formula>
    </cfRule>
    <cfRule type="cellIs" dxfId="3" priority="143" operator="equal">
      <formula>"NotPaid"</formula>
    </cfRule>
    <cfRule type="cellIs" dxfId="3" priority="142" operator="equal">
      <formula>"NotPaid"</formula>
    </cfRule>
    <cfRule type="cellIs" dxfId="3" priority="141" operator="equal">
      <formula>"NotPaid"</formula>
    </cfRule>
    <cfRule type="cellIs" dxfId="3" priority="140" operator="equal">
      <formula>"NotPaid"</formula>
    </cfRule>
    <cfRule type="cellIs" dxfId="3" priority="139" operator="equal">
      <formula>"NotPaid"</formula>
    </cfRule>
    <cfRule type="cellIs" dxfId="3" priority="138" operator="equal">
      <formula>"NotPaid"</formula>
    </cfRule>
    <cfRule type="cellIs" dxfId="3" priority="137" operator="equal">
      <formula>"NotPaid"</formula>
    </cfRule>
    <cfRule type="cellIs" dxfId="3" priority="136" operator="equal">
      <formula>"NotPaid"</formula>
    </cfRule>
    <cfRule type="cellIs" dxfId="3" priority="135" operator="equal">
      <formula>"NotPaid"</formula>
    </cfRule>
    <cfRule type="cellIs" dxfId="3" priority="134" operator="equal">
      <formula>"NotPaid"</formula>
    </cfRule>
    <cfRule type="cellIs" dxfId="3" priority="133" operator="equal">
      <formula>"NotPaid"</formula>
    </cfRule>
    <cfRule type="cellIs" dxfId="3" priority="132" operator="equal">
      <formula>"NotPaid"</formula>
    </cfRule>
    <cfRule type="cellIs" dxfId="3" priority="131" operator="equal">
      <formula>"NotPaid"</formula>
    </cfRule>
    <cfRule type="cellIs" dxfId="3" priority="130" operator="equal">
      <formula>"NotPaid"</formula>
    </cfRule>
    <cfRule type="cellIs" dxfId="3" priority="129" operator="equal">
      <formula>"NotPaid"</formula>
    </cfRule>
    <cfRule type="cellIs" dxfId="3" priority="128" operator="equal">
      <formula>"NotPaid"</formula>
    </cfRule>
    <cfRule type="cellIs" dxfId="3" priority="127" operator="equal">
      <formula>"NotPaid"</formula>
    </cfRule>
    <cfRule type="cellIs" dxfId="3" priority="126" operator="equal">
      <formula>"NotPaid"</formula>
    </cfRule>
    <cfRule type="cellIs" dxfId="3" priority="125" operator="equal">
      <formula>"NotPaid"</formula>
    </cfRule>
    <cfRule type="cellIs" dxfId="3" priority="124" operator="equal">
      <formula>"NotPaid"</formula>
    </cfRule>
    <cfRule type="cellIs" dxfId="3" priority="123" operator="equal">
      <formula>"NotPaid"</formula>
    </cfRule>
    <cfRule type="cellIs" dxfId="3" priority="122" operator="equal">
      <formula>"NotPaid"</formula>
    </cfRule>
    <cfRule type="cellIs" dxfId="3" priority="121" operator="equal">
      <formula>"NotPaid"</formula>
    </cfRule>
    <cfRule type="cellIs" dxfId="3" priority="120" operator="equal">
      <formula>"NotPaid"</formula>
    </cfRule>
    <cfRule type="cellIs" dxfId="3" priority="119" operator="equal">
      <formula>"NotPaid"</formula>
    </cfRule>
    <cfRule type="cellIs" dxfId="3" priority="118" operator="equal">
      <formula>"NotPaid"</formula>
    </cfRule>
    <cfRule type="cellIs" dxfId="3" priority="117" operator="equal">
      <formula>"NotPaid"</formula>
    </cfRule>
    <cfRule type="cellIs" dxfId="3" priority="116" operator="equal">
      <formula>"NotPaid"</formula>
    </cfRule>
    <cfRule type="cellIs" dxfId="3" priority="115" operator="equal">
      <formula>"NotPaid"</formula>
    </cfRule>
  </conditionalFormatting>
  <conditionalFormatting sqref="AY5:BC5 AS11:BD11 AS34:BD34 AY13:AZ13 AX12 AX28 AS18:BD19 AX20 AX25:AY25 AS42:BD43 AS26:BD26 BA17:BD17 AZ41:BB41 AY21:AZ21 AY29:AZ29 AS66:BD66 AX68 AY45:AZ45 AX44 AS50:BD51 AS54:BD54 AX52 AX57:AY57 AS74:BD75 AS58:BD58 BA49:BD49 AZ73:BB73 AY53:AZ53 AY61:AZ61 AY69:AZ69 AX36 AY37:AZ37 AX76 AS82:BD83 AZ81:BB81 AY77:AZ77 AS8:BD9 AT10:BD10 AS14:BD14 AS22:BD22">
    <cfRule type="expression" dxfId="7" priority="931" stopIfTrue="1">
      <formula>Maths!AS5="not paid"</formula>
    </cfRule>
  </conditionalFormatting>
  <conditionalFormatting sqref="P7 AC7">
    <cfRule type="cellIs" dxfId="3" priority="606" operator="equal">
      <formula>"NotPaid"</formula>
    </cfRule>
    <cfRule type="cellIs" dxfId="3" priority="605" operator="equal">
      <formula>"NotPaid"</formula>
    </cfRule>
    <cfRule type="cellIs" dxfId="3" priority="604" operator="equal">
      <formula>"NotPaid"</formula>
    </cfRule>
    <cfRule type="cellIs" dxfId="3" priority="603" operator="equal">
      <formula>"NotPaid"</formula>
    </cfRule>
    <cfRule type="cellIs" dxfId="3" priority="602" operator="equal">
      <formula>"NotPaid"</formula>
    </cfRule>
    <cfRule type="cellIs" dxfId="3" priority="601" operator="equal">
      <formula>"NotPaid"</formula>
    </cfRule>
    <cfRule type="cellIs" dxfId="3" priority="600" operator="equal">
      <formula>"NotPaid"</formula>
    </cfRule>
    <cfRule type="cellIs" dxfId="3" priority="599" operator="equal">
      <formula>"NotPaid"</formula>
    </cfRule>
    <cfRule type="cellIs" dxfId="3" priority="598" operator="equal">
      <formula>"NotPaid"</formula>
    </cfRule>
    <cfRule type="cellIs" dxfId="3" priority="597" operator="equal">
      <formula>"NotPaid"</formula>
    </cfRule>
    <cfRule type="cellIs" dxfId="3" priority="596" operator="equal">
      <formula>"NotPaid"</formula>
    </cfRule>
    <cfRule type="cellIs" dxfId="3" priority="595" operator="equal">
      <formula>"NotPaid"</formula>
    </cfRule>
    <cfRule type="cellIs" dxfId="3" priority="594" operator="equal">
      <formula>"NotPaid"</formula>
    </cfRule>
    <cfRule type="cellIs" dxfId="3" priority="593" operator="equal">
      <formula>"NotPaid"</formula>
    </cfRule>
    <cfRule type="cellIs" dxfId="3" priority="592" operator="equal">
      <formula>"NotPaid"</formula>
    </cfRule>
    <cfRule type="cellIs" dxfId="3" priority="591" operator="equal">
      <formula>"NotPaid"</formula>
    </cfRule>
    <cfRule type="cellIs" dxfId="3" priority="590" operator="equal">
      <formula>"NotPaid"</formula>
    </cfRule>
    <cfRule type="cellIs" dxfId="3" priority="589" operator="equal">
      <formula>"NotPaid"</formula>
    </cfRule>
    <cfRule type="cellIs" dxfId="3" priority="588" operator="equal">
      <formula>"NotPaid"</formula>
    </cfRule>
    <cfRule type="cellIs" dxfId="3" priority="587" operator="equal">
      <formula>"NotPaid"</formula>
    </cfRule>
    <cfRule type="cellIs" dxfId="3" priority="586" operator="equal">
      <formula>"NotPaid"</formula>
    </cfRule>
    <cfRule type="cellIs" dxfId="3" priority="585" operator="equal">
      <formula>"NotPaid"</formula>
    </cfRule>
    <cfRule type="cellIs" dxfId="3" priority="584" operator="equal">
      <formula>"NotPaid"</formula>
    </cfRule>
    <cfRule type="cellIs" dxfId="3" priority="583" operator="equal">
      <formula>"NotPaid"</formula>
    </cfRule>
    <cfRule type="cellIs" dxfId="3" priority="582" operator="equal">
      <formula>"NotPaid"</formula>
    </cfRule>
    <cfRule type="cellIs" dxfId="3" priority="581" operator="equal">
      <formula>"NotPaid"</formula>
    </cfRule>
    <cfRule type="cellIs" dxfId="3" priority="580" operator="equal">
      <formula>"NotPaid"</formula>
    </cfRule>
    <cfRule type="cellIs" dxfId="3" priority="579" operator="equal">
      <formula>"NotPaid"</formula>
    </cfRule>
    <cfRule type="cellIs" dxfId="3" priority="578" operator="equal">
      <formula>"NotPaid"</formula>
    </cfRule>
    <cfRule type="cellIs" dxfId="3" priority="577" operator="equal">
      <formula>"NotPaid"</formula>
    </cfRule>
    <cfRule type="cellIs" dxfId="3" priority="576" operator="equal">
      <formula>"NotPaid"</formula>
    </cfRule>
    <cfRule type="cellIs" dxfId="3" priority="575" operator="equal">
      <formula>"NotPaid"</formula>
    </cfRule>
    <cfRule type="cellIs" dxfId="3" priority="574" operator="equal">
      <formula>"NotPaid"</formula>
    </cfRule>
    <cfRule type="cellIs" dxfId="3" priority="573" operator="equal">
      <formula>"NotPaid"</formula>
    </cfRule>
    <cfRule type="cellIs" dxfId="3" priority="572" operator="equal">
      <formula>"NotPaid"</formula>
    </cfRule>
    <cfRule type="cellIs" dxfId="3" priority="571" operator="equal">
      <formula>"NotPaid"</formula>
    </cfRule>
    <cfRule type="cellIs" dxfId="3" priority="570" operator="equal">
      <formula>"NotPaid"</formula>
    </cfRule>
    <cfRule type="cellIs" dxfId="3" priority="569" operator="equal">
      <formula>"NotPaid"</formula>
    </cfRule>
    <cfRule type="cellIs" dxfId="3" priority="568" operator="equal">
      <formula>"NotPaid"</formula>
    </cfRule>
    <cfRule type="cellIs" dxfId="3" priority="567" operator="equal">
      <formula>"NotPaid"</formula>
    </cfRule>
    <cfRule type="cellIs" dxfId="3" priority="566" operator="equal">
      <formula>"NotPaid"</formula>
    </cfRule>
    <cfRule type="cellIs" dxfId="3" priority="565" operator="equal">
      <formula>"NotPaid"</formula>
    </cfRule>
    <cfRule type="cellIs" dxfId="3" priority="564" operator="equal">
      <formula>"NotPaid"</formula>
    </cfRule>
    <cfRule type="cellIs" dxfId="3" priority="563" operator="equal">
      <formula>"NotPaid"</formula>
    </cfRule>
    <cfRule type="cellIs" dxfId="3" priority="562" operator="equal">
      <formula>"NotPaid"</formula>
    </cfRule>
    <cfRule type="cellIs" dxfId="3" priority="561" operator="equal">
      <formula>"NotPaid"</formula>
    </cfRule>
  </conditionalFormatting>
  <conditionalFormatting sqref="B12 P63:P64 P51:P52 P68:P70 P37:P40 P45:P48 P55:P57 P34:P35 P19 P8">
    <cfRule type="expression" dxfId="8" priority="30891" stopIfTrue="1">
      <formula>COUNTIF(Maths!B:B,Maths!B8)&gt;1</formula>
    </cfRule>
  </conditionalFormatting>
  <conditionalFormatting sqref="AE8:AQ10">
    <cfRule type="expression" dxfId="7" priority="914" stopIfTrue="1">
      <formula>Bio!AE8="not paid"</formula>
    </cfRule>
  </conditionalFormatting>
  <conditionalFormatting sqref="P10 AC10">
    <cfRule type="cellIs" dxfId="3" priority="22" operator="equal">
      <formula>"NotPaid"</formula>
    </cfRule>
  </conditionalFormatting>
  <conditionalFormatting sqref="D11:E11 H11:O11">
    <cfRule type="cellIs" dxfId="3" priority="9370" operator="equal">
      <formula>"NotPaid"</formula>
    </cfRule>
    <cfRule type="cellIs" dxfId="3" priority="9369" operator="equal">
      <formula>"NotPaid"</formula>
    </cfRule>
    <cfRule type="cellIs" dxfId="3" priority="9368" operator="equal">
      <formula>"NotPaid"</formula>
    </cfRule>
  </conditionalFormatting>
  <conditionalFormatting sqref="D11 H11:O11">
    <cfRule type="cellIs" dxfId="3" priority="9367" operator="equal">
      <formula>"NotPaid"</formula>
    </cfRule>
  </conditionalFormatting>
  <conditionalFormatting sqref="O11 D11:E11">
    <cfRule type="cellIs" dxfId="3" priority="9362" operator="equal">
      <formula>"NotPaid"</formula>
    </cfRule>
  </conditionalFormatting>
  <conditionalFormatting sqref="P11 AB11:AD11">
    <cfRule type="cellIs" dxfId="3" priority="2974" operator="equal">
      <formula>"NotPaid"</formula>
    </cfRule>
    <cfRule type="cellIs" dxfId="3" priority="2966" operator="equal">
      <formula>"NotPaid"</formula>
    </cfRule>
    <cfRule type="cellIs" dxfId="3" priority="2958" operator="equal">
      <formula>"NotPaid"</formula>
    </cfRule>
    <cfRule type="cellIs" dxfId="3" priority="2898" operator="equal">
      <formula>"NotPaid"</formula>
    </cfRule>
    <cfRule type="cellIs" dxfId="3" priority="2888" operator="equal">
      <formula>"NotPaid"</formula>
    </cfRule>
    <cfRule type="cellIs" dxfId="3" priority="2880" operator="equal">
      <formula>"NotPaid"</formula>
    </cfRule>
    <cfRule type="cellIs" dxfId="3" priority="2872" operator="equal">
      <formula>"NotPaid"</formula>
    </cfRule>
  </conditionalFormatting>
  <conditionalFormatting sqref="S43:U43 S65:U65 S14:U15 S61:U61 S67:U67 S102:U102 S107:U1048576 S11:U11 S76:U86 S73:U74 S23:U27 S49:U50">
    <cfRule type="cellIs" dxfId="3" priority="1589" operator="equal">
      <formula>"NotPaid"</formula>
    </cfRule>
  </conditionalFormatting>
  <conditionalFormatting sqref="V43:X43 V65:X65 V14:X15 V61:X61 V67:X67 V102:X102 V107:X1048576 V11:X11 V76:X86 V73:X74 V23:X27 V49:X50">
    <cfRule type="cellIs" dxfId="3" priority="1902" operator="equal">
      <formula>"NotPaid"</formula>
    </cfRule>
  </conditionalFormatting>
  <conditionalFormatting sqref="Y43:AA43 Y65:AA65 Y14:AA15 Y61:AA61 Y67:AA67 Y102:AA102 Y107:AA1048576 Y11:AA11 Y76:AA86 Y73:AA74 Y23:AA27 Y49:AA50">
    <cfRule type="cellIs" dxfId="3" priority="2215" operator="equal">
      <formula>"NotPaid"</formula>
    </cfRule>
  </conditionalFormatting>
  <conditionalFormatting sqref="P12 AB12:AD12">
    <cfRule type="cellIs" dxfId="3" priority="2470" operator="equal">
      <formula>"NotPaid"</formula>
    </cfRule>
    <cfRule type="cellIs" dxfId="3" priority="2469" operator="equal">
      <formula>"NotPaid"</formula>
    </cfRule>
    <cfRule type="cellIs" dxfId="3" priority="2468" operator="equal">
      <formula>"NotPaid"</formula>
    </cfRule>
    <cfRule type="cellIs" dxfId="3" priority="2467" operator="equal">
      <formula>"NotPaid"</formula>
    </cfRule>
    <cfRule type="cellIs" dxfId="3" priority="2466" operator="equal">
      <formula>"NotPaid"</formula>
    </cfRule>
    <cfRule type="cellIs" dxfId="3" priority="2465" operator="equal">
      <formula>"NotPaid"</formula>
    </cfRule>
    <cfRule type="cellIs" dxfId="3" priority="2464" operator="equal">
      <formula>"NotPaid"</formula>
    </cfRule>
    <cfRule type="cellIs" dxfId="3" priority="2463" operator="equal">
      <formula>"NotPaid"</formula>
    </cfRule>
    <cfRule type="cellIs" dxfId="3" priority="2462" operator="equal">
      <formula>"NotPaid"</formula>
    </cfRule>
    <cfRule type="cellIs" dxfId="3" priority="2461" operator="equal">
      <formula>"NotPaid"</formula>
    </cfRule>
    <cfRule type="cellIs" dxfId="3" priority="2460" operator="equal">
      <formula>"NotPaid"</formula>
    </cfRule>
    <cfRule type="cellIs" dxfId="3" priority="2459" operator="equal">
      <formula>"NotPaid"</formula>
    </cfRule>
    <cfRule type="cellIs" dxfId="3" priority="2458" operator="equal">
      <formula>"NotPaid"</formula>
    </cfRule>
    <cfRule type="cellIs" dxfId="3" priority="2457" operator="equal">
      <formula>"NotPaid"</formula>
    </cfRule>
    <cfRule type="cellIs" dxfId="3" priority="2456" operator="equal">
      <formula>"NotPaid"</formula>
    </cfRule>
    <cfRule type="cellIs" dxfId="3" priority="2455" operator="equal">
      <formula>"NotPaid"</formula>
    </cfRule>
    <cfRule type="cellIs" dxfId="3" priority="2454" operator="equal">
      <formula>"NotPaid"</formula>
    </cfRule>
    <cfRule type="cellIs" dxfId="3" priority="2453" operator="equal">
      <formula>"NotPaid"</formula>
    </cfRule>
    <cfRule type="cellIs" dxfId="3" priority="2452" operator="equal">
      <formula>"NotPaid"</formula>
    </cfRule>
    <cfRule type="cellIs" dxfId="3" priority="2451" operator="equal">
      <formula>"NotPaid"</formula>
    </cfRule>
    <cfRule type="cellIs" dxfId="3" priority="2450" operator="equal">
      <formula>"NotPaid"</formula>
    </cfRule>
    <cfRule type="cellIs" dxfId="3" priority="2449" operator="equal">
      <formula>"NotPaid"</formula>
    </cfRule>
    <cfRule type="cellIs" dxfId="3" priority="2448" operator="equal">
      <formula>"NotPaid"</formula>
    </cfRule>
    <cfRule type="cellIs" dxfId="3" priority="2447" operator="equal">
      <formula>"NotPaid"</formula>
    </cfRule>
    <cfRule type="cellIs" dxfId="3" priority="2446" operator="equal">
      <formula>"NotPaid"</formula>
    </cfRule>
    <cfRule type="cellIs" dxfId="3" priority="2445" operator="equal">
      <formula>"NotPaid"</formula>
    </cfRule>
    <cfRule type="cellIs" dxfId="3" priority="2444" operator="equal">
      <formula>"NotPaid"</formula>
    </cfRule>
    <cfRule type="cellIs" dxfId="3" priority="2443" operator="equal">
      <formula>"NotPaid"</formula>
    </cfRule>
    <cfRule type="cellIs" dxfId="3" priority="2442" operator="equal">
      <formula>"NotPaid"</formula>
    </cfRule>
    <cfRule type="cellIs" dxfId="3" priority="2441" operator="equal">
      <formula>"NotPaid"</formula>
    </cfRule>
    <cfRule type="cellIs" dxfId="3" priority="2440" operator="equal">
      <formula>"NotPaid"</formula>
    </cfRule>
    <cfRule type="cellIs" dxfId="3" priority="2439" operator="equal">
      <formula>"NotPaid"</formula>
    </cfRule>
    <cfRule type="cellIs" dxfId="3" priority="2438" operator="equal">
      <formula>"NotPaid"</formula>
    </cfRule>
    <cfRule type="cellIs" dxfId="3" priority="2437" operator="equal">
      <formula>"NotPaid"</formula>
    </cfRule>
    <cfRule type="cellIs" dxfId="3" priority="2436" operator="equal">
      <formula>"NotPaid"</formula>
    </cfRule>
    <cfRule type="cellIs" dxfId="3" priority="2435" operator="equal">
      <formula>"NotPaid"</formula>
    </cfRule>
    <cfRule type="cellIs" dxfId="3" priority="2434" operator="equal">
      <formula>"NotPaid"</formula>
    </cfRule>
    <cfRule type="cellIs" dxfId="3" priority="2433" operator="equal">
      <formula>"NotPaid"</formula>
    </cfRule>
    <cfRule type="cellIs" dxfId="3" priority="2432" operator="equal">
      <formula>"NotPaid"</formula>
    </cfRule>
    <cfRule type="cellIs" dxfId="3" priority="2431" operator="equal">
      <formula>"NotPaid"</formula>
    </cfRule>
    <cfRule type="cellIs" dxfId="3" priority="2430" operator="equal">
      <formula>"NotPaid"</formula>
    </cfRule>
    <cfRule type="cellIs" dxfId="3" priority="2429" operator="equal">
      <formula>"NotPaid"</formula>
    </cfRule>
    <cfRule type="cellIs" dxfId="3" priority="2428" operator="equal">
      <formula>"NotPaid"</formula>
    </cfRule>
    <cfRule type="cellIs" dxfId="3" priority="2427" operator="equal">
      <formula>"NotPaid"</formula>
    </cfRule>
    <cfRule type="cellIs" dxfId="3" priority="2426" operator="equal">
      <formula>"NotPaid"</formula>
    </cfRule>
    <cfRule type="cellIs" dxfId="3" priority="2425" operator="equal">
      <formula>"NotPaid"</formula>
    </cfRule>
  </conditionalFormatting>
  <conditionalFormatting sqref="AE12:AJ12 AL12:AQ12">
    <cfRule type="expression" dxfId="5" priority="4033" stopIfTrue="1">
      <formula>AE12="NotPaid"</formula>
    </cfRule>
  </conditionalFormatting>
  <conditionalFormatting sqref="D13:O13 D14:J14">
    <cfRule type="cellIs" dxfId="3" priority="8993" operator="equal">
      <formula>"NotPaid"</formula>
    </cfRule>
    <cfRule type="cellIs" dxfId="3" priority="8992" operator="equal">
      <formula>"NotPaid"</formula>
    </cfRule>
    <cfRule type="cellIs" dxfId="3" priority="8991" operator="equal">
      <formula>"NotPaid"</formula>
    </cfRule>
    <cfRule type="cellIs" dxfId="3" priority="8990" operator="equal">
      <formula>"NotPaid"</formula>
    </cfRule>
    <cfRule type="cellIs" dxfId="3" priority="8989" operator="equal">
      <formula>"NotPaid"</formula>
    </cfRule>
  </conditionalFormatting>
  <conditionalFormatting sqref="O13 D13:J14">
    <cfRule type="cellIs" dxfId="3" priority="8985" operator="equal">
      <formula>"NotPaid"</formula>
    </cfRule>
  </conditionalFormatting>
  <conditionalFormatting sqref="F13:G14">
    <cfRule type="cellIs" dxfId="3" priority="8987" operator="equal">
      <formula>"NotPaid"</formula>
    </cfRule>
  </conditionalFormatting>
  <conditionalFormatting sqref="F13:N13 F14:J14">
    <cfRule type="cellIs" dxfId="3" priority="8984" operator="equal">
      <formula>"NotPaid"</formula>
    </cfRule>
  </conditionalFormatting>
  <conditionalFormatting sqref="H13:O13 H14:J14">
    <cfRule type="cellIs" dxfId="3" priority="8988" operator="equal">
      <formula>"NotPaid"</formula>
    </cfRule>
  </conditionalFormatting>
  <conditionalFormatting sqref="P13 AB13:AD13">
    <cfRule type="cellIs" dxfId="3" priority="2375" operator="equal">
      <formula>"NotPaid"</formula>
    </cfRule>
    <cfRule type="cellIs" dxfId="3" priority="2374" operator="equal">
      <formula>"NotPaid"</formula>
    </cfRule>
    <cfRule type="cellIs" dxfId="3" priority="2373" operator="equal">
      <formula>"NotPaid"</formula>
    </cfRule>
    <cfRule type="cellIs" dxfId="3" priority="2372" operator="equal">
      <formula>"NotPaid"</formula>
    </cfRule>
    <cfRule type="cellIs" dxfId="3" priority="2371" operator="equal">
      <formula>"NotPaid"</formula>
    </cfRule>
    <cfRule type="cellIs" dxfId="3" priority="2370" operator="equal">
      <formula>"NotPaid"</formula>
    </cfRule>
    <cfRule type="cellIs" dxfId="3" priority="2369" operator="equal">
      <formula>"NotPaid"</formula>
    </cfRule>
    <cfRule type="cellIs" dxfId="3" priority="2368" operator="equal">
      <formula>"NotPaid"</formula>
    </cfRule>
    <cfRule type="cellIs" dxfId="3" priority="2367" operator="equal">
      <formula>"NotPaid"</formula>
    </cfRule>
    <cfRule type="cellIs" dxfId="3" priority="2366" operator="equal">
      <formula>"NotPaid"</formula>
    </cfRule>
    <cfRule type="cellIs" dxfId="3" priority="2365" operator="equal">
      <formula>"NotPaid"</formula>
    </cfRule>
    <cfRule type="cellIs" dxfId="3" priority="2364" operator="equal">
      <formula>"NotPaid"</formula>
    </cfRule>
    <cfRule type="cellIs" dxfId="3" priority="2363" operator="equal">
      <formula>"NotPaid"</formula>
    </cfRule>
    <cfRule type="cellIs" dxfId="3" priority="2362" operator="equal">
      <formula>"NotPaid"</formula>
    </cfRule>
    <cfRule type="cellIs" dxfId="3" priority="2361" operator="equal">
      <formula>"NotPaid"</formula>
    </cfRule>
    <cfRule type="cellIs" dxfId="3" priority="2360" operator="equal">
      <formula>"NotPaid"</formula>
    </cfRule>
    <cfRule type="cellIs" dxfId="3" priority="2359" operator="equal">
      <formula>"NotPaid"</formula>
    </cfRule>
    <cfRule type="cellIs" dxfId="3" priority="2358" operator="equal">
      <formula>"NotPaid"</formula>
    </cfRule>
    <cfRule type="cellIs" dxfId="3" priority="2357" operator="equal">
      <formula>"NotPaid"</formula>
    </cfRule>
    <cfRule type="cellIs" dxfId="3" priority="2356" operator="equal">
      <formula>"NotPaid"</formula>
    </cfRule>
    <cfRule type="cellIs" dxfId="3" priority="2355" operator="equal">
      <formula>"NotPaid"</formula>
    </cfRule>
    <cfRule type="cellIs" dxfId="3" priority="2354" operator="equal">
      <formula>"NotPaid"</formula>
    </cfRule>
    <cfRule type="cellIs" dxfId="3" priority="2353" operator="equal">
      <formula>"NotPaid"</formula>
    </cfRule>
    <cfRule type="cellIs" dxfId="3" priority="2352" operator="equal">
      <formula>"NotPaid"</formula>
    </cfRule>
    <cfRule type="cellIs" dxfId="3" priority="2351" operator="equal">
      <formula>"NotPaid"</formula>
    </cfRule>
    <cfRule type="cellIs" dxfId="3" priority="2350" operator="equal">
      <formula>"NotPaid"</formula>
    </cfRule>
    <cfRule type="cellIs" dxfId="3" priority="2349" operator="equal">
      <formula>"NotPaid"</formula>
    </cfRule>
    <cfRule type="cellIs" dxfId="3" priority="2348" operator="equal">
      <formula>"NotPaid"</formula>
    </cfRule>
    <cfRule type="cellIs" dxfId="3" priority="2347" operator="equal">
      <formula>"NotPaid"</formula>
    </cfRule>
    <cfRule type="cellIs" dxfId="3" priority="2346" operator="equal">
      <formula>"NotPaid"</formula>
    </cfRule>
    <cfRule type="cellIs" dxfId="3" priority="2345" operator="equal">
      <formula>"NotPaid"</formula>
    </cfRule>
    <cfRule type="cellIs" dxfId="3" priority="2344" operator="equal">
      <formula>"NotPaid"</formula>
    </cfRule>
    <cfRule type="cellIs" dxfId="3" priority="2343" operator="equal">
      <formula>"NotPaid"</formula>
    </cfRule>
    <cfRule type="cellIs" dxfId="3" priority="2342" operator="equal">
      <formula>"NotPaid"</formula>
    </cfRule>
    <cfRule type="cellIs" dxfId="3" priority="2341" operator="equal">
      <formula>"NotPaid"</formula>
    </cfRule>
    <cfRule type="cellIs" dxfId="3" priority="2340" operator="equal">
      <formula>"NotPaid"</formula>
    </cfRule>
    <cfRule type="cellIs" dxfId="3" priority="2339" operator="equal">
      <formula>"NotPaid"</formula>
    </cfRule>
    <cfRule type="cellIs" dxfId="3" priority="2338" operator="equal">
      <formula>"NotPaid"</formula>
    </cfRule>
    <cfRule type="cellIs" dxfId="3" priority="2337" operator="equal">
      <formula>"NotPaid"</formula>
    </cfRule>
    <cfRule type="cellIs" dxfId="3" priority="2336" operator="equal">
      <formula>"NotPaid"</formula>
    </cfRule>
    <cfRule type="cellIs" dxfId="3" priority="2335" operator="equal">
      <formula>"NotPaid"</formula>
    </cfRule>
    <cfRule type="cellIs" dxfId="3" priority="2334" operator="equal">
      <formula>"NotPaid"</formula>
    </cfRule>
    <cfRule type="cellIs" dxfId="3" priority="2333" operator="equal">
      <formula>"NotPaid"</formula>
    </cfRule>
    <cfRule type="cellIs" dxfId="3" priority="2332" operator="equal">
      <formula>"NotPaid"</formula>
    </cfRule>
    <cfRule type="cellIs" dxfId="3" priority="2331" operator="equal">
      <formula>"NotPaid"</formula>
    </cfRule>
    <cfRule type="cellIs" dxfId="3" priority="2330" operator="equal">
      <formula>"NotPaid"</formula>
    </cfRule>
  </conditionalFormatting>
  <conditionalFormatting sqref="AL13:AM13 AP13:AQ13">
    <cfRule type="expression" dxfId="5" priority="4060" stopIfTrue="1">
      <formula>AL13="not paid"</formula>
    </cfRule>
  </conditionalFormatting>
  <conditionalFormatting sqref="AE17:AJ17 AE15:AQ16">
    <cfRule type="expression" dxfId="7" priority="33116" stopIfTrue="1">
      <formula>Maths!AE32="NotPaid"</formula>
    </cfRule>
  </conditionalFormatting>
  <conditionalFormatting sqref="AS15:BD16">
    <cfRule type="expression" dxfId="5" priority="882" stopIfTrue="1">
      <formula>AS56="NotPaid"</formula>
    </cfRule>
  </conditionalFormatting>
  <conditionalFormatting sqref="P17 AC17">
    <cfRule type="cellIs" dxfId="3" priority="163" operator="equal">
      <formula>"NotPaid"</formula>
    </cfRule>
  </conditionalFormatting>
  <conditionalFormatting sqref="AS17:AW17 AT49:AW49">
    <cfRule type="expression" dxfId="7" priority="936" stopIfTrue="1">
      <formula>Maths!AS58="NotPaid"</formula>
    </cfRule>
  </conditionalFormatting>
  <conditionalFormatting sqref="AX17:AY17 AX49:AY49">
    <cfRule type="expression" dxfId="7" priority="930" stopIfTrue="1">
      <formula>Maths!AX46="not paid"</formula>
    </cfRule>
    <cfRule type="expression" dxfId="7" priority="944" stopIfTrue="1">
      <formula>OtherSubjects!BJ183="not paid"</formula>
    </cfRule>
  </conditionalFormatting>
  <conditionalFormatting sqref="AZ17 AZ49">
    <cfRule type="expression" dxfId="7" priority="928" stopIfTrue="1">
      <formula>Maths!AZ67="not paid"</formula>
    </cfRule>
  </conditionalFormatting>
  <conditionalFormatting sqref="AE28:AJ28 AF29:AQ29 AL28:AQ28 AE35 AE19">
    <cfRule type="expression" dxfId="5" priority="4076" stopIfTrue="1">
      <formula>AE19="NotPaid"</formula>
    </cfRule>
  </conditionalFormatting>
  <conditionalFormatting sqref="AL29:AM29 AP29:AQ29 AF35:AQ35 AF19:AQ19">
    <cfRule type="expression" dxfId="5" priority="4075" stopIfTrue="1">
      <formula>AF19="not paid"</formula>
    </cfRule>
  </conditionalFormatting>
  <conditionalFormatting sqref="P20 AB20:AD20">
    <cfRule type="cellIs" dxfId="3" priority="2987" operator="equal">
      <formula>"NotPaid"</formula>
    </cfRule>
    <cfRule type="cellIs" dxfId="3" priority="2977" operator="equal">
      <formula>"NotPaid"</formula>
    </cfRule>
    <cfRule type="cellIs" dxfId="3" priority="2902" operator="equal">
      <formula>"NotPaid"</formula>
    </cfRule>
    <cfRule type="cellIs" dxfId="3" priority="2891" operator="equal">
      <formula>"NotPaid"</formula>
    </cfRule>
  </conditionalFormatting>
  <conditionalFormatting sqref="AE20:AJ20 AL20:AQ20">
    <cfRule type="expression" dxfId="5" priority="3968" stopIfTrue="1">
      <formula>AE20="NotPaid"</formula>
    </cfRule>
  </conditionalFormatting>
  <conditionalFormatting sqref="D21:E21 H21:O21">
    <cfRule type="cellIs" dxfId="3" priority="11838" operator="equal">
      <formula>"NotPaid"</formula>
    </cfRule>
    <cfRule type="cellIs" dxfId="3" priority="11837" operator="equal">
      <formula>"NotPaid"</formula>
    </cfRule>
    <cfRule type="cellIs" dxfId="3" priority="11836" operator="equal">
      <formula>"NotPaid"</formula>
    </cfRule>
    <cfRule type="cellIs" dxfId="3" priority="11661" operator="equal">
      <formula>"NotPaid"</formula>
    </cfRule>
    <cfRule type="cellIs" dxfId="3" priority="11660" operator="equal">
      <formula>"NotPaid"</formula>
    </cfRule>
    <cfRule type="cellIs" dxfId="3" priority="11659" operator="equal">
      <formula>"NotPaid"</formula>
    </cfRule>
    <cfRule type="cellIs" dxfId="3" priority="11348" operator="equal">
      <formula>"NotPaid"</formula>
    </cfRule>
    <cfRule type="cellIs" dxfId="3" priority="11347" operator="equal">
      <formula>"NotPaid"</formula>
    </cfRule>
    <cfRule type="cellIs" dxfId="3" priority="11346" operator="equal">
      <formula>"NotPaid"</formula>
    </cfRule>
    <cfRule type="cellIs" dxfId="3" priority="9824" operator="equal">
      <formula>"NotPaid"</formula>
    </cfRule>
    <cfRule type="cellIs" dxfId="3" priority="9823" operator="equal">
      <formula>"NotPaid"</formula>
    </cfRule>
    <cfRule type="cellIs" dxfId="3" priority="9822" operator="equal">
      <formula>"NotPaid"</formula>
    </cfRule>
  </conditionalFormatting>
  <conditionalFormatting sqref="D21 H21:O21">
    <cfRule type="cellIs" dxfId="3" priority="11835" operator="equal">
      <formula>"NotPaid"</formula>
    </cfRule>
    <cfRule type="cellIs" dxfId="3" priority="11658" operator="equal">
      <formula>"NotPaid"</formula>
    </cfRule>
    <cfRule type="cellIs" dxfId="3" priority="11345" operator="equal">
      <formula>"NotPaid"</formula>
    </cfRule>
    <cfRule type="cellIs" dxfId="3" priority="9821" operator="equal">
      <formula>"NotPaid"</formula>
    </cfRule>
  </conditionalFormatting>
  <conditionalFormatting sqref="O21 D21:E21">
    <cfRule type="cellIs" dxfId="3" priority="11830" operator="equal">
      <formula>"NotPaid"</formula>
    </cfRule>
    <cfRule type="cellIs" dxfId="3" priority="11653" operator="equal">
      <formula>"NotPaid"</formula>
    </cfRule>
    <cfRule type="cellIs" dxfId="3" priority="11340" operator="equal">
      <formula>"NotPaid"</formula>
    </cfRule>
    <cfRule type="cellIs" dxfId="3" priority="9816" operator="equal">
      <formula>"NotPaid"</formula>
    </cfRule>
  </conditionalFormatting>
  <conditionalFormatting sqref="AL21:AM21 AP21:AQ21">
    <cfRule type="expression" dxfId="5" priority="3977" stopIfTrue="1">
      <formula>AL21="not paid"</formula>
    </cfRule>
  </conditionalFormatting>
  <conditionalFormatting sqref="D22:E22 H22:O22">
    <cfRule type="cellIs" dxfId="3" priority="8341" operator="equal">
      <formula>"NotPaid"</formula>
    </cfRule>
    <cfRule type="cellIs" dxfId="3" priority="8340" operator="equal">
      <formula>"NotPaid"</formula>
    </cfRule>
    <cfRule type="cellIs" dxfId="3" priority="8339" operator="equal">
      <formula>"NotPaid"</formula>
    </cfRule>
    <cfRule type="cellIs" dxfId="3" priority="8310" operator="equal">
      <formula>"NotPaid"</formula>
    </cfRule>
    <cfRule type="cellIs" dxfId="3" priority="8309" operator="equal">
      <formula>"NotPaid"</formula>
    </cfRule>
    <cfRule type="cellIs" dxfId="3" priority="8308" operator="equal">
      <formula>"NotPaid"</formula>
    </cfRule>
    <cfRule type="cellIs" dxfId="3" priority="8279" operator="equal">
      <formula>"NotPaid"</formula>
    </cfRule>
    <cfRule type="cellIs" dxfId="3" priority="8278" operator="equal">
      <formula>"NotPaid"</formula>
    </cfRule>
    <cfRule type="cellIs" dxfId="3" priority="8277" operator="equal">
      <formula>"NotPaid"</formula>
    </cfRule>
    <cfRule type="cellIs" dxfId="3" priority="8215" operator="equal">
      <formula>"NotPaid"</formula>
    </cfRule>
    <cfRule type="cellIs" dxfId="3" priority="8214" operator="equal">
      <formula>"NotPaid"</formula>
    </cfRule>
    <cfRule type="cellIs" dxfId="3" priority="8213" operator="equal">
      <formula>"NotPaid"</formula>
    </cfRule>
  </conditionalFormatting>
  <conditionalFormatting sqref="D22 H22:O22">
    <cfRule type="cellIs" dxfId="3" priority="8338" operator="equal">
      <formula>"NotPaid"</formula>
    </cfRule>
    <cfRule type="cellIs" dxfId="3" priority="8307" operator="equal">
      <formula>"NotPaid"</formula>
    </cfRule>
    <cfRule type="cellIs" dxfId="3" priority="8276" operator="equal">
      <formula>"NotPaid"</formula>
    </cfRule>
    <cfRule type="cellIs" dxfId="3" priority="8212" operator="equal">
      <formula>"NotPaid"</formula>
    </cfRule>
  </conditionalFormatting>
  <conditionalFormatting sqref="O22 D22:E22">
    <cfRule type="cellIs" dxfId="3" priority="8334" operator="equal">
      <formula>"NotPaid"</formula>
    </cfRule>
    <cfRule type="cellIs" dxfId="3" priority="8303" operator="equal">
      <formula>"NotPaid"</formula>
    </cfRule>
    <cfRule type="cellIs" dxfId="3" priority="8272" operator="equal">
      <formula>"NotPaid"</formula>
    </cfRule>
    <cfRule type="cellIs" dxfId="3" priority="8208" operator="equal">
      <formula>"NotPaid"</formula>
    </cfRule>
  </conditionalFormatting>
  <conditionalFormatting sqref="AX60 AE22">
    <cfRule type="expression" dxfId="7" priority="31513" stopIfTrue="1">
      <formula>Physics!AE22="not paid"</formula>
    </cfRule>
  </conditionalFormatting>
  <conditionalFormatting sqref="P23 AB23:AD23">
    <cfRule type="cellIs" dxfId="3" priority="2967" operator="equal">
      <formula>"NotPaid"</formula>
    </cfRule>
    <cfRule type="cellIs" dxfId="3" priority="2959" operator="equal">
      <formula>"NotPaid"</formula>
    </cfRule>
    <cfRule type="cellIs" dxfId="3" priority="2889" operator="equal">
      <formula>"NotPaid"</formula>
    </cfRule>
    <cfRule type="cellIs" dxfId="3" priority="2881" operator="equal">
      <formula>"NotPaid"</formula>
    </cfRule>
    <cfRule type="cellIs" dxfId="3" priority="2873" operator="equal">
      <formula>"NotPaid"</formula>
    </cfRule>
  </conditionalFormatting>
  <conditionalFormatting sqref="AE23:AE24 AE25:AJ25">
    <cfRule type="expression" dxfId="7" priority="4072" stopIfTrue="1">
      <formula>Maths!AE54="NotPaid"</formula>
    </cfRule>
  </conditionalFormatting>
  <conditionalFormatting sqref="AF23:AQ24">
    <cfRule type="expression" dxfId="7" priority="4059" stopIfTrue="1">
      <formula>Maths!AF56="NotPaid"</formula>
    </cfRule>
  </conditionalFormatting>
  <conditionalFormatting sqref="AS23:BD24">
    <cfRule type="expression" dxfId="5" priority="881" stopIfTrue="1">
      <formula>AS64="NotPaid"</formula>
    </cfRule>
  </conditionalFormatting>
  <conditionalFormatting sqref="P25 AD57 AB25:AD25">
    <cfRule type="cellIs" dxfId="3" priority="3002" operator="equal">
      <formula>"NotPaid"</formula>
    </cfRule>
  </conditionalFormatting>
  <conditionalFormatting sqref="P25 AB25:AD25">
    <cfRule type="cellIs" dxfId="3" priority="3000" operator="equal">
      <formula>"NotPaid"</formula>
    </cfRule>
    <cfRule type="cellIs" dxfId="3" priority="2999" operator="equal">
      <formula>"NotPaid"</formula>
    </cfRule>
    <cfRule type="cellIs" dxfId="3" priority="2998" operator="equal">
      <formula>"NotPaid"</formula>
    </cfRule>
  </conditionalFormatting>
  <conditionalFormatting sqref="AT25:AW25 AS57:AW57">
    <cfRule type="expression" dxfId="7" priority="937" stopIfTrue="1">
      <formula>Maths!AS72="NotPaid"</formula>
    </cfRule>
  </conditionalFormatting>
  <conditionalFormatting sqref="AZ25 AZ57">
    <cfRule type="expression" dxfId="7" priority="926" stopIfTrue="1">
      <formula>Maths!AZ53="not paid"</formula>
    </cfRule>
  </conditionalFormatting>
  <conditionalFormatting sqref="P26 AB26:AD26">
    <cfRule type="cellIs" dxfId="3" priority="2986" operator="equal">
      <formula>"NotPaid"</formula>
    </cfRule>
    <cfRule type="cellIs" dxfId="3" priority="2975" operator="equal">
      <formula>"NotPaid"</formula>
    </cfRule>
    <cfRule type="cellIs" dxfId="3" priority="2899" operator="equal">
      <formula>"NotPaid"</formula>
    </cfRule>
    <cfRule type="cellIs" dxfId="3" priority="2876" operator="equal">
      <formula>"NotPaid"</formula>
    </cfRule>
  </conditionalFormatting>
  <conditionalFormatting sqref="P28 AD28">
    <cfRule type="cellIs" dxfId="3" priority="2283" operator="equal">
      <formula>"NotPaid"</formula>
    </cfRule>
  </conditionalFormatting>
  <conditionalFormatting sqref="P29 AB29:AD29">
    <cfRule type="cellIs" dxfId="3" priority="2261" operator="equal">
      <formula>"NotPaid"</formula>
    </cfRule>
  </conditionalFormatting>
  <conditionalFormatting sqref="H30:O32">
    <cfRule type="cellIs" dxfId="3" priority="12066" operator="equal">
      <formula>"NotPaid"</formula>
    </cfRule>
  </conditionalFormatting>
  <conditionalFormatting sqref="P30 AB30:AD30">
    <cfRule type="cellIs" dxfId="3" priority="2995" operator="equal">
      <formula>"NotPaid"</formula>
    </cfRule>
  </conditionalFormatting>
  <conditionalFormatting sqref="AY33:BA33 AY65:BA65 AS70:BD70 AS30:BD30 AS38:BD38 AS62:BD62 AS78:BD78">
    <cfRule type="expression" dxfId="7" priority="942" stopIfTrue="1">
      <formula>Bio!BE46="not paid"</formula>
    </cfRule>
  </conditionalFormatting>
  <conditionalFormatting sqref="AF39:AQ40 AF31:AQ32">
    <cfRule type="expression" dxfId="7" priority="33010" stopIfTrue="1">
      <formula>Maths!AF16="NotPaid"</formula>
    </cfRule>
  </conditionalFormatting>
  <conditionalFormatting sqref="AS31:BD32">
    <cfRule type="expression" dxfId="5" priority="880" stopIfTrue="1">
      <formula>AS72="NotPaid"</formula>
    </cfRule>
  </conditionalFormatting>
  <conditionalFormatting sqref="AT33:AW33 AS65:AW65">
    <cfRule type="expression" dxfId="7" priority="924" stopIfTrue="1">
      <formula>Maths!AS68="NotPaid"</formula>
    </cfRule>
  </conditionalFormatting>
  <conditionalFormatting sqref="AX33 AX65">
    <cfRule type="expression" dxfId="7" priority="922" stopIfTrue="1">
      <formula>Maths!AX194="not paid"</formula>
    </cfRule>
    <cfRule type="expression" dxfId="7" priority="941" stopIfTrue="1">
      <formula>Bio!BJ73="not paid"</formula>
    </cfRule>
  </conditionalFormatting>
  <conditionalFormatting sqref="BB33:BD33 BB65:BD65">
    <cfRule type="expression" dxfId="7" priority="921" stopIfTrue="1">
      <formula>Maths!BB182="not paid"</formula>
    </cfRule>
    <cfRule type="expression" dxfId="7" priority="940" stopIfTrue="1">
      <formula>Bio!BN61="not paid"</formula>
    </cfRule>
  </conditionalFormatting>
  <conditionalFormatting sqref="AF34:AI34 AK34:AQ34">
    <cfRule type="expression" dxfId="5" priority="4067" stopIfTrue="1">
      <formula>AF34="not paid"</formula>
    </cfRule>
  </conditionalFormatting>
  <conditionalFormatting sqref="AE36:AJ36 AL36:AQ36">
    <cfRule type="expression" dxfId="5" priority="4031" stopIfTrue="1">
      <formula>AE36="NotPaid"</formula>
    </cfRule>
  </conditionalFormatting>
  <conditionalFormatting sqref="R37:AB40">
    <cfRule type="cellIs" dxfId="3" priority="954" operator="equal">
      <formula>"NotPaid"</formula>
    </cfRule>
  </conditionalFormatting>
  <conditionalFormatting sqref="AL37:AM37 AP37:AQ37">
    <cfRule type="expression" dxfId="5" priority="4050" stopIfTrue="1">
      <formula>AL37="not paid"</formula>
    </cfRule>
  </conditionalFormatting>
  <conditionalFormatting sqref="AE38 AE62">
    <cfRule type="expression" dxfId="7" priority="33097" stopIfTrue="1">
      <formula>Physics!AE78="not paid"</formula>
    </cfRule>
  </conditionalFormatting>
  <conditionalFormatting sqref="AE39:AE40 AE41:AJ41">
    <cfRule type="expression" dxfId="7" priority="35835" stopIfTrue="1">
      <formula>Maths!AE22="NotPaid"</formula>
    </cfRule>
  </conditionalFormatting>
  <conditionalFormatting sqref="AS39:BD40">
    <cfRule type="expression" dxfId="5" priority="879" stopIfTrue="1">
      <formula>AS80="NotPaid"</formula>
    </cfRule>
  </conditionalFormatting>
  <conditionalFormatting sqref="AK41:AL41 AK65:AL65">
    <cfRule type="expression" dxfId="7" priority="32028" stopIfTrue="1">
      <formula>Physics!AK80="not paid"</formula>
    </cfRule>
  </conditionalFormatting>
  <conditionalFormatting sqref="AK41:AL41 AK49:AL49 AK57:AL57 AK65:AL65">
    <cfRule type="expression" dxfId="7" priority="32478" stopIfTrue="1">
      <formula>OtherSubjects!AK61="not paid"</formula>
    </cfRule>
  </conditionalFormatting>
  <conditionalFormatting sqref="AS41:AY41 AS73:AY73 AS81:AY81">
    <cfRule type="expression" dxfId="7" priority="929" stopIfTrue="1">
      <formula>Maths!AS52="NotPaid"</formula>
    </cfRule>
  </conditionalFormatting>
  <conditionalFormatting sqref="BC41:BD41 BC73:BD73 BC81:BD81">
    <cfRule type="expression" dxfId="7" priority="927" stopIfTrue="1">
      <formula>Maths!BC29="not paid"</formula>
    </cfRule>
    <cfRule type="expression" dxfId="7" priority="943" stopIfTrue="1">
      <formula>OtherSubjects!BO166="not paid"</formula>
    </cfRule>
  </conditionalFormatting>
  <conditionalFormatting sqref="P44 AC44">
    <cfRule type="cellIs" dxfId="3" priority="322" operator="equal">
      <formula>"NotPaid"</formula>
    </cfRule>
    <cfRule type="cellIs" dxfId="3" priority="321" operator="equal">
      <formula>"NotPaid"</formula>
    </cfRule>
    <cfRule type="cellIs" dxfId="3" priority="320" operator="equal">
      <formula>"NotPaid"</formula>
    </cfRule>
    <cfRule type="cellIs" dxfId="3" priority="319" operator="equal">
      <formula>"NotPaid"</formula>
    </cfRule>
    <cfRule type="cellIs" dxfId="3" priority="318" operator="equal">
      <formula>"NotPaid"</formula>
    </cfRule>
  </conditionalFormatting>
  <conditionalFormatting sqref="AE44:AJ44 AL44:AQ44">
    <cfRule type="expression" dxfId="5" priority="3990" stopIfTrue="1">
      <formula>AE44="NotPaid"</formula>
    </cfRule>
  </conditionalFormatting>
  <conditionalFormatting sqref="R45:AB45 S46:AB48">
    <cfRule type="cellIs" dxfId="3" priority="953" operator="equal">
      <formula>"NotPaid"</formula>
    </cfRule>
  </conditionalFormatting>
  <conditionalFormatting sqref="AL45:AM45 AP45:AQ45">
    <cfRule type="expression" dxfId="5" priority="4003" stopIfTrue="1">
      <formula>AL45="not paid"</formula>
    </cfRule>
  </conditionalFormatting>
  <conditionalFormatting sqref="AE47:AE48 AE49:AJ49 AE55:AE56 AE57:AJ57 AE63:AE64 AE65:AJ65">
    <cfRule type="expression" dxfId="7" priority="32462" stopIfTrue="1">
      <formula>Maths!AE46="NotPaid"</formula>
    </cfRule>
  </conditionalFormatting>
  <conditionalFormatting sqref="AF47:AQ48 AF55:AQ56 AF63:AQ64">
    <cfRule type="expression" dxfId="7" priority="32467" stopIfTrue="1">
      <formula>Maths!AF48="NotPaid"</formula>
    </cfRule>
  </conditionalFormatting>
  <conditionalFormatting sqref="AS47:BD48">
    <cfRule type="expression" dxfId="5" priority="878" stopIfTrue="1">
      <formula>AS88="NotPaid"</formula>
    </cfRule>
  </conditionalFormatting>
  <conditionalFormatting sqref="P49 AB49:AD49">
    <cfRule type="cellIs" dxfId="3" priority="2935" operator="equal">
      <formula>"NotPaid"</formula>
    </cfRule>
    <cfRule type="cellIs" dxfId="3" priority="2905" operator="equal">
      <formula>"NotPaid"</formula>
    </cfRule>
    <cfRule type="cellIs" dxfId="3" priority="2896" operator="equal">
      <formula>"NotPaid"</formula>
    </cfRule>
    <cfRule type="cellIs" dxfId="3" priority="2886" operator="equal">
      <formula>"NotPaid"</formula>
    </cfRule>
    <cfRule type="cellIs" dxfId="3" priority="2878" operator="equal">
      <formula>"NotPaid"</formula>
    </cfRule>
    <cfRule type="cellIs" dxfId="3" priority="2869" operator="equal">
      <formula>"NotPaid"</formula>
    </cfRule>
    <cfRule type="cellIs" dxfId="3" priority="2863" operator="equal">
      <formula>"NotPaid"</formula>
    </cfRule>
    <cfRule type="cellIs" dxfId="3" priority="2858" operator="equal">
      <formula>"NotPaid"</formula>
    </cfRule>
    <cfRule type="cellIs" dxfId="3" priority="2855" operator="equal">
      <formula>"NotPaid"</formula>
    </cfRule>
    <cfRule type="cellIs" dxfId="3" priority="2816" operator="equal">
      <formula>"NotPaid"</formula>
    </cfRule>
    <cfRule type="cellIs" dxfId="3" priority="2814" operator="equal">
      <formula>"NotPaid"</formula>
    </cfRule>
    <cfRule type="cellIs" dxfId="3" priority="2810" operator="equal">
      <formula>"NotPaid"</formula>
    </cfRule>
    <cfRule type="cellIs" dxfId="3" priority="2807" operator="equal">
      <formula>"NotPaid"</formula>
    </cfRule>
    <cfRule type="cellIs" dxfId="3" priority="2804" operator="equal">
      <formula>"NotPaid"</formula>
    </cfRule>
    <cfRule type="cellIs" dxfId="3" priority="2798" operator="equal">
      <formula>"NotPaid"</formula>
    </cfRule>
    <cfRule type="cellIs" dxfId="3" priority="2793" operator="equal">
      <formula>"NotPaid"</formula>
    </cfRule>
    <cfRule type="cellIs" dxfId="3" priority="2790" operator="equal">
      <formula>"NotPaid"</formula>
    </cfRule>
    <cfRule type="cellIs" dxfId="3" priority="2762" operator="equal">
      <formula>"NotPaid"</formula>
    </cfRule>
    <cfRule type="cellIs" dxfId="3" priority="2761" operator="equal">
      <formula>"NotPaid"</formula>
    </cfRule>
    <cfRule type="cellIs" dxfId="3" priority="2758" operator="equal">
      <formula>"NotPaid"</formula>
    </cfRule>
    <cfRule type="cellIs" dxfId="3" priority="2754" operator="equal">
      <formula>"NotPaid"</formula>
    </cfRule>
    <cfRule type="cellIs" dxfId="3" priority="2749" operator="equal">
      <formula>"NotPaid"</formula>
    </cfRule>
    <cfRule type="cellIs" dxfId="3" priority="2745" operator="equal">
      <formula>"NotPaid"</formula>
    </cfRule>
    <cfRule type="cellIs" dxfId="3" priority="2743" operator="equal">
      <formula>"NotPaid"</formula>
    </cfRule>
    <cfRule type="cellIs" dxfId="3" priority="2739" operator="equal">
      <formula>"NotPaid"</formula>
    </cfRule>
    <cfRule type="cellIs" dxfId="3" priority="2735" operator="equal">
      <formula>"NotPaid"</formula>
    </cfRule>
    <cfRule type="cellIs" dxfId="3" priority="2732" operator="equal">
      <formula>"NotPaid"</formula>
    </cfRule>
    <cfRule type="cellIs" dxfId="3" priority="2729" operator="equal">
      <formula>"NotPaid"</formula>
    </cfRule>
    <cfRule type="cellIs" dxfId="3" priority="2723" operator="equal">
      <formula>"NotPaid"</formula>
    </cfRule>
    <cfRule type="cellIs" dxfId="3" priority="2718" operator="equal">
      <formula>"NotPaid"</formula>
    </cfRule>
    <cfRule type="cellIs" dxfId="3" priority="2715" operator="equal">
      <formula>"NotPaid"</formula>
    </cfRule>
  </conditionalFormatting>
  <conditionalFormatting sqref="AO49:AQ49 AO57:AQ57 AO65:AQ65">
    <cfRule type="expression" dxfId="7" priority="32475" stopIfTrue="1">
      <formula>Maths!AO48="not paid"</formula>
    </cfRule>
  </conditionalFormatting>
  <conditionalFormatting sqref="P50 AB50:AD50">
    <cfRule type="cellIs" dxfId="3" priority="2982" operator="equal">
      <formula>"NotPaid"</formula>
    </cfRule>
    <cfRule type="cellIs" dxfId="3" priority="2971" operator="equal">
      <formula>"NotPaid"</formula>
    </cfRule>
    <cfRule type="cellIs" dxfId="3" priority="2963" operator="equal">
      <formula>"NotPaid"</formula>
    </cfRule>
    <cfRule type="cellIs" dxfId="3" priority="2954" operator="equal">
      <formula>"NotPaid"</formula>
    </cfRule>
    <cfRule type="cellIs" dxfId="3" priority="2948" operator="equal">
      <formula>"NotPaid"</formula>
    </cfRule>
    <cfRule type="cellIs" dxfId="3" priority="2943" operator="equal">
      <formula>"NotPaid"</formula>
    </cfRule>
    <cfRule type="cellIs" dxfId="3" priority="2940" operator="equal">
      <formula>"NotPaid"</formula>
    </cfRule>
    <cfRule type="cellIs" dxfId="3" priority="2904" operator="equal">
      <formula>"NotPaid"</formula>
    </cfRule>
    <cfRule type="cellIs" dxfId="3" priority="2895" operator="equal">
      <formula>"NotPaid"</formula>
    </cfRule>
    <cfRule type="cellIs" dxfId="3" priority="2885" operator="equal">
      <formula>"NotPaid"</formula>
    </cfRule>
    <cfRule type="cellIs" dxfId="3" priority="2868" operator="equal">
      <formula>"NotPaid"</formula>
    </cfRule>
    <cfRule type="cellIs" dxfId="3" priority="2862" operator="equal">
      <formula>"NotPaid"</formula>
    </cfRule>
    <cfRule type="cellIs" dxfId="3" priority="2857" operator="equal">
      <formula>"NotPaid"</formula>
    </cfRule>
    <cfRule type="cellIs" dxfId="3" priority="2854" operator="equal">
      <formula>"NotPaid"</formula>
    </cfRule>
    <cfRule type="cellIs" dxfId="3" priority="2847" operator="equal">
      <formula>"NotPaid"</formula>
    </cfRule>
    <cfRule type="cellIs" dxfId="3" priority="2842" operator="equal">
      <formula>"NotPaid"</formula>
    </cfRule>
    <cfRule type="cellIs" dxfId="3" priority="2838" operator="equal">
      <formula>"NotPaid"</formula>
    </cfRule>
    <cfRule type="cellIs" dxfId="3" priority="2834" operator="equal">
      <formula>"NotPaid"</formula>
    </cfRule>
    <cfRule type="cellIs" dxfId="3" priority="2828" operator="equal">
      <formula>"NotPaid"</formula>
    </cfRule>
    <cfRule type="cellIs" dxfId="3" priority="2823" operator="equal">
      <formula>"NotPaid"</formula>
    </cfRule>
    <cfRule type="cellIs" dxfId="3" priority="2820" operator="equal">
      <formula>"NotPaid"</formula>
    </cfRule>
    <cfRule type="cellIs" dxfId="3" priority="2813" operator="equal">
      <formula>"NotPaid"</formula>
    </cfRule>
    <cfRule type="cellIs" dxfId="3" priority="2809" operator="equal">
      <formula>"NotPaid"</formula>
    </cfRule>
    <cfRule type="cellIs" dxfId="3" priority="2803" operator="equal">
      <formula>"NotPaid"</formula>
    </cfRule>
    <cfRule type="cellIs" dxfId="3" priority="2797" operator="equal">
      <formula>"NotPaid"</formula>
    </cfRule>
    <cfRule type="cellIs" dxfId="3" priority="2792" operator="equal">
      <formula>"NotPaid"</formula>
    </cfRule>
    <cfRule type="cellIs" dxfId="3" priority="2789" operator="equal">
      <formula>"NotPaid"</formula>
    </cfRule>
    <cfRule type="cellIs" dxfId="3" priority="2787" operator="equal">
      <formula>"NotPaid"</formula>
    </cfRule>
    <cfRule type="cellIs" dxfId="3" priority="2783" operator="equal">
      <formula>"NotPaid"</formula>
    </cfRule>
    <cfRule type="cellIs" dxfId="3" priority="2780" operator="equal">
      <formula>"NotPaid"</formula>
    </cfRule>
    <cfRule type="cellIs" dxfId="3" priority="2777" operator="equal">
      <formula>"NotPaid"</formula>
    </cfRule>
    <cfRule type="cellIs" dxfId="3" priority="2772" operator="equal">
      <formula>"NotPaid"</formula>
    </cfRule>
    <cfRule type="cellIs" dxfId="3" priority="2767" operator="equal">
      <formula>"NotPaid"</formula>
    </cfRule>
    <cfRule type="cellIs" dxfId="3" priority="2764" operator="equal">
      <formula>"NotPaid"</formula>
    </cfRule>
    <cfRule type="cellIs" dxfId="3" priority="2760" operator="equal">
      <formula>"NotPaid"</formula>
    </cfRule>
    <cfRule type="cellIs" dxfId="3" priority="2757" operator="equal">
      <formula>"NotPaid"</formula>
    </cfRule>
    <cfRule type="cellIs" dxfId="3" priority="2753" operator="equal">
      <formula>"NotPaid"</formula>
    </cfRule>
    <cfRule type="cellIs" dxfId="3" priority="2748" operator="equal">
      <formula>"NotPaid"</formula>
    </cfRule>
    <cfRule type="cellIs" dxfId="3" priority="2744" operator="equal">
      <formula>"NotPaid"</formula>
    </cfRule>
    <cfRule type="cellIs" dxfId="3" priority="2738" operator="equal">
      <formula>"NotPaid"</formula>
    </cfRule>
    <cfRule type="cellIs" dxfId="3" priority="2734" operator="equal">
      <formula>"NotPaid"</formula>
    </cfRule>
    <cfRule type="cellIs" dxfId="3" priority="2728" operator="equal">
      <formula>"NotPaid"</formula>
    </cfRule>
    <cfRule type="cellIs" dxfId="3" priority="2722" operator="equal">
      <formula>"NotPaid"</formula>
    </cfRule>
    <cfRule type="cellIs" dxfId="3" priority="2717" operator="equal">
      <formula>"NotPaid"</formula>
    </cfRule>
    <cfRule type="cellIs" dxfId="3" priority="2714" operator="equal">
      <formula>"NotPaid"</formula>
    </cfRule>
  </conditionalFormatting>
  <conditionalFormatting sqref="R52 R51:AB51">
    <cfRule type="cellIs" dxfId="3" priority="952" operator="equal">
      <formula>"NotPaid"</formula>
    </cfRule>
  </conditionalFormatting>
  <conditionalFormatting sqref="AE52:AJ52 AL52:AQ52">
    <cfRule type="expression" dxfId="5" priority="3029" stopIfTrue="1">
      <formula>AE52="NotPaid"</formula>
    </cfRule>
  </conditionalFormatting>
  <conditionalFormatting sqref="AL53:AM53 AP53:AQ53">
    <cfRule type="expression" dxfId="5" priority="3038" stopIfTrue="1">
      <formula>AL53="not paid"</formula>
    </cfRule>
  </conditionalFormatting>
  <conditionalFormatting sqref="R55:AC56 R57">
    <cfRule type="cellIs" dxfId="3" priority="951" operator="equal">
      <formula>"NotPaid"</formula>
    </cfRule>
  </conditionalFormatting>
  <conditionalFormatting sqref="AS55:BD56">
    <cfRule type="expression" dxfId="5" priority="877" stopIfTrue="1">
      <formula>AS96="NotPaid"</formula>
    </cfRule>
  </conditionalFormatting>
  <conditionalFormatting sqref="P60 AB60:AD60">
    <cfRule type="cellIs" dxfId="3" priority="2991" operator="equal">
      <formula>"NotPaid"</formula>
    </cfRule>
    <cfRule type="cellIs" dxfId="3" priority="2990" operator="equal">
      <formula>"NotPaid"</formula>
    </cfRule>
  </conditionalFormatting>
  <conditionalFormatting sqref="AE60:AJ60 AL60:AQ60">
    <cfRule type="expression" dxfId="5" priority="3008" stopIfTrue="1">
      <formula>AE60="NotPaid"</formula>
    </cfRule>
  </conditionalFormatting>
  <conditionalFormatting sqref="AL61:AM61 AP61:AQ61">
    <cfRule type="expression" dxfId="5" priority="3017" stopIfTrue="1">
      <formula>AL61="not paid"</formula>
    </cfRule>
  </conditionalFormatting>
  <conditionalFormatting sqref="R64:AC64 R63">
    <cfRule type="cellIs" dxfId="3" priority="950" operator="equal">
      <formula>"NotPaid"</formula>
    </cfRule>
  </conditionalFormatting>
  <conditionalFormatting sqref="AS63:BD64">
    <cfRule type="expression" dxfId="5" priority="876" stopIfTrue="1">
      <formula>AS104="NotPaid"</formula>
    </cfRule>
  </conditionalFormatting>
  <conditionalFormatting sqref="P67 AB67:AD67">
    <cfRule type="cellIs" dxfId="3" priority="2985" operator="equal">
      <formula>"NotPaid"</formula>
    </cfRule>
    <cfRule type="cellIs" dxfId="3" priority="2961" operator="equal">
      <formula>"NotPaid"</formula>
    </cfRule>
    <cfRule type="cellIs" dxfId="3" priority="2883" operator="equal">
      <formula>"NotPaid"</formula>
    </cfRule>
    <cfRule type="cellIs" dxfId="3" priority="2875" operator="equal">
      <formula>"NotPaid"</formula>
    </cfRule>
  </conditionalFormatting>
  <conditionalFormatting sqref="R68:AC70">
    <cfRule type="cellIs" dxfId="3" priority="949" operator="equal">
      <formula>"NotPaid"</formula>
    </cfRule>
  </conditionalFormatting>
  <conditionalFormatting sqref="AS71:BD72">
    <cfRule type="expression" dxfId="5" priority="875" stopIfTrue="1">
      <formula>AS112="NotPaid"</formula>
    </cfRule>
  </conditionalFormatting>
  <conditionalFormatting sqref="AS79:BD80">
    <cfRule type="expression" dxfId="5" priority="874" stopIfTrue="1">
      <formula>AS120="NotPaid"</formula>
    </cfRule>
  </conditionalFormatting>
  <dataValidations count="10">
    <dataValidation type="whole" operator="greaterThanOrEqual" allowBlank="1" showInputMessage="1" showErrorMessage="1" sqref="C8 C36 C281:C65540 C65544:C131076 C131080:C196612 C196616:C262148 C262152:C327684 C327688:C393220 C393224:C458756 C458760:C524292 C524296:C589828 C589832:C655364 C655368:C720900 C720904:C786436 C786440:C851972 C851976:C917508 C917512:C983044 C983048:C1048576 KA3:KA65535 KA65539:KA131071 KA131075:KA196607 KA196611:KA262143 KA262147:KA327679 KA327683:KA393215 KA393219:KA458751 KA458755:KA524287 KA524291:KA589823 KA589827:KA655359 KA655363:KA720895 KA720899:KA786431 KA786435:KA851967 KA851971:KA917503 KA917507:KA983039 KA983043:KA1048576 TW3:TW65535 TW65539:TW131071 TW131075:TW196607 TW196611:TW262143 TW262147:TW327679 TW327683:TW393215 TW393219:TW458751 TW458755:TW524287 TW524291:TW589823 TW589827:TW655359 TW655363:TW720895 TW720899:TW786431 TW786435:TW851967 TW851971:TW917503 TW917507:TW983039 TW983043:TW1048576 ADS3:ADS65535 ADS65539:ADS131071 ADS131075:ADS196607 ADS196611:ADS262143 ADS262147:ADS327679 ADS327683:ADS393215 ADS393219:ADS458751 ADS458755:ADS524287 ADS524291:ADS589823 ADS589827:ADS655359 ADS655363:ADS720895 ADS720899:ADS786431 ADS786435:ADS851967 ADS851971:ADS917503 ADS917507:ADS983039 ADS983043:ADS1048576 ANO3:ANO65535 ANO65539:ANO131071 ANO131075:ANO196607 ANO196611:ANO262143 ANO262147:ANO327679 ANO327683:ANO393215 ANO393219:ANO458751 ANO458755:ANO524287 ANO524291:ANO589823 ANO589827:ANO655359 ANO655363:ANO720895 ANO720899:ANO786431 ANO786435:ANO851967 ANO851971:ANO917503 ANO917507:ANO983039 ANO983043:ANO1048576 AXK3:AXK65535 AXK65539:AXK131071 AXK131075:AXK196607 AXK196611:AXK262143 AXK262147:AXK327679 AXK327683:AXK393215 AXK393219:AXK458751 AXK458755:AXK524287 AXK524291:AXK589823 AXK589827:AXK655359 AXK655363:AXK720895 AXK720899:AXK786431 AXK786435:AXK851967 AXK851971:AXK917503 AXK917507:AXK983039 AXK983043:AXK1048576 BHG3:BHG65535 BHG65539:BHG131071 BHG131075:BHG196607 BHG196611:BHG262143 BHG262147:BHG327679 BHG327683:BHG393215 BHG393219:BHG458751 BHG458755:BHG524287 BHG524291:BHG589823 BHG589827:BHG655359 BHG655363:BHG720895 BHG720899:BHG786431 BHG786435:BHG851967 BHG851971:BHG917503 BHG917507:BHG983039 BHG983043:BHG1048576 BRC3:BRC65535 BRC65539:BRC131071 BRC131075:BRC196607 BRC196611:BRC262143 BRC262147:BRC327679 BRC327683:BRC393215 BRC393219:BRC458751 BRC458755:BRC524287 BRC524291:BRC589823 BRC589827:BRC655359 BRC655363:BRC720895 BRC720899:BRC786431 BRC786435:BRC851967 BRC851971:BRC917503 BRC917507:BRC983039 BRC983043:BRC1048576 CAY3:CAY65535 CAY65539:CAY131071 CAY131075:CAY196607 CAY196611:CAY262143 CAY262147:CAY327679 CAY327683:CAY393215 CAY393219:CAY458751 CAY458755:CAY524287 CAY524291:CAY589823 CAY589827:CAY655359 CAY655363:CAY720895 CAY720899:CAY786431 CAY786435:CAY851967 CAY851971:CAY917503 CAY917507:CAY983039 CAY983043:CAY1048576 CKU3:CKU65535 CKU65539:CKU131071 CKU131075:CKU196607 CKU196611:CKU262143 CKU262147:CKU327679 CKU327683:CKU393215 CKU393219:CKU458751 CKU458755:CKU524287 CKU524291:CKU589823 CKU589827:CKU655359 CKU655363:CKU720895 CKU720899:CKU786431 CKU786435:CKU851967 CKU851971:CKU917503 CKU917507:CKU983039 CKU983043:CKU1048576 CUQ3:CUQ65535 CUQ65539:CUQ131071 CUQ131075:CUQ196607 CUQ196611:CUQ262143 CUQ262147:CUQ327679 CUQ327683:CUQ393215 CUQ393219:CUQ458751 CUQ458755:CUQ524287 CUQ524291:CUQ589823 CUQ589827:CUQ655359 CUQ655363:CUQ720895 CUQ720899:CUQ786431 CUQ786435:CUQ851967 CUQ851971:CUQ917503 CUQ917507:CUQ983039 CUQ983043:CUQ1048576 DEM3:DEM65535 DEM65539:DEM131071 DEM131075:DEM196607 DEM196611:DEM262143 DEM262147:DEM327679 DEM327683:DEM393215 DEM393219:DEM458751 DEM458755:DEM524287 DEM524291:DEM589823 DEM589827:DEM655359 DEM655363:DEM720895 DEM720899:DEM786431 DEM786435:DEM851967 DEM851971:DEM917503 DEM917507:DEM983039 DEM983043:DEM1048576 DOI3:DOI65535 DOI65539:DOI131071 DOI131075:DOI196607 DOI196611:DOI262143 DOI262147:DOI327679 DOI327683:DOI393215 DOI393219:DOI458751 DOI458755:DOI524287 DOI524291:DOI589823 DOI589827:DOI655359 DOI655363:DOI720895 DOI720899:DOI786431 DOI786435:DOI851967 DOI851971:DOI917503 DOI917507:DOI983039 DOI983043:DOI1048576 DYE3:DYE65535 DYE65539:DYE131071 DYE131075:DYE196607 DYE196611:DYE262143 DYE262147:DYE327679 DYE327683:DYE393215 DYE393219:DYE458751 DYE458755:DYE524287 DYE524291:DYE589823 DYE589827:DYE655359 DYE655363:DYE720895 DYE720899:DYE786431 DYE786435:DYE851967 DYE851971:DYE917503 DYE917507:DYE983039 DYE983043:DYE1048576 EIA3:EIA65535 EIA65539:EIA131071 EIA131075:EIA196607 EIA196611:EIA262143 EIA262147:EIA327679 EIA327683:EIA393215 EIA393219:EIA458751 EIA458755:EIA524287 EIA524291:EIA589823 EIA589827:EIA655359 EIA655363:EIA720895 EIA720899:EIA786431 EIA786435:EIA851967 EIA851971:EIA917503 EIA917507:EIA983039 EIA983043:EIA1048576 ERW3:ERW65535 ERW65539:ERW131071 ERW131075:ERW196607 ERW196611:ERW262143 ERW262147:ERW327679 ERW327683:ERW393215 ERW393219:ERW458751 ERW458755:ERW524287 ERW524291:ERW589823 ERW589827:ERW655359 ERW655363:ERW720895 ERW720899:ERW786431 ERW786435:ERW851967 ERW851971:ERW917503 ERW917507:ERW983039 ERW983043:ERW1048576 FBS3:FBS65535 FBS65539:FBS131071 FBS131075:FBS196607 FBS196611:FBS262143 FBS262147:FBS327679 FBS327683:FBS393215 FBS393219:FBS458751 FBS458755:FBS524287 FBS524291:FBS589823 FBS589827:FBS655359 FBS655363:FBS720895 FBS720899:FBS786431 FBS786435:FBS851967 FBS851971:FBS917503 FBS917507:FBS983039 FBS983043:FBS1048576 FLO3:FLO65535 FLO65539:FLO131071 FLO131075:FLO196607 FLO196611:FLO262143 FLO262147:FLO327679 FLO327683:FLO393215 FLO393219:FLO458751 FLO458755:FLO524287 FLO524291:FLO589823 FLO589827:FLO655359 FLO655363:FLO720895 FLO720899:FLO786431 FLO786435:FLO851967 FLO851971:FLO917503 FLO917507:FLO983039 FLO983043:FLO1048576 FVK3:FVK65535 FVK65539:FVK131071 FVK131075:FVK196607 FVK196611:FVK262143 FVK262147:FVK327679 FVK327683:FVK393215 FVK393219:FVK458751 FVK458755:FVK524287 FVK524291:FVK589823 FVK589827:FVK655359 FVK655363:FVK720895 FVK720899:FVK786431 FVK786435:FVK851967 FVK851971:FVK917503 FVK917507:FVK983039 FVK983043:FVK1048576 GFG3:GFG65535 GFG65539:GFG131071 GFG131075:GFG196607 GFG196611:GFG262143 GFG262147:GFG327679 GFG327683:GFG393215 GFG393219:GFG458751 GFG458755:GFG524287 GFG524291:GFG589823 GFG589827:GFG655359 GFG655363:GFG720895 GFG720899:GFG786431 GFG786435:GFG851967 GFG851971:GFG917503 GFG917507:GFG983039 GFG983043:GFG1048576 GPC3:GPC65535 GPC65539:GPC131071 GPC131075:GPC196607 GPC196611:GPC262143 GPC262147:GPC327679 GPC327683:GPC393215 GPC393219:GPC458751 GPC458755:GPC524287 GPC524291:GPC589823 GPC589827:GPC655359 GPC655363:GPC720895 GPC720899:GPC786431 GPC786435:GPC851967 GPC851971:GPC917503 GPC917507:GPC983039 GPC983043:GPC1048576 GYY3:GYY65535 GYY65539:GYY131071 GYY131075:GYY196607 GYY196611:GYY262143 GYY262147:GYY327679 GYY327683:GYY393215 GYY393219:GYY458751 GYY458755:GYY524287 GYY524291:GYY589823 GYY589827:GYY655359 GYY655363:GYY720895 GYY720899:GYY786431 GYY786435:GYY851967 GYY851971:GYY917503 GYY917507:GYY983039 GYY983043:GYY1048576 HIU3:HIU65535 HIU65539:HIU131071 HIU131075:HIU196607 HIU196611:HIU262143 HIU262147:HIU327679 HIU327683:HIU393215 HIU393219:HIU458751 HIU458755:HIU524287 HIU524291:HIU589823 HIU589827:HIU655359 HIU655363:HIU720895 HIU720899:HIU786431 HIU786435:HIU851967 HIU851971:HIU917503 HIU917507:HIU983039 HIU983043:HIU1048576 HSQ3:HSQ65535 HSQ65539:HSQ131071 HSQ131075:HSQ196607 HSQ196611:HSQ262143 HSQ262147:HSQ327679 HSQ327683:HSQ393215 HSQ393219:HSQ458751 HSQ458755:HSQ524287 HSQ524291:HSQ589823 HSQ589827:HSQ655359 HSQ655363:HSQ720895 HSQ720899:HSQ786431 HSQ786435:HSQ851967 HSQ851971:HSQ917503 HSQ917507:HSQ983039 HSQ983043:HSQ1048576 ICM3:ICM65535 ICM65539:ICM131071 ICM131075:ICM196607 ICM196611:ICM262143 ICM262147:ICM327679 ICM327683:ICM393215 ICM393219:ICM458751 ICM458755:ICM524287 ICM524291:ICM589823 ICM589827:ICM655359 ICM655363:ICM720895 ICM720899:ICM786431 ICM786435:ICM851967 ICM851971:ICM917503 ICM917507:ICM983039 ICM983043:ICM1048576 IMI3:IMI65535 IMI65539:IMI131071 IMI131075:IMI196607 IMI196611:IMI262143 IMI262147:IMI327679 IMI327683:IMI393215 IMI393219:IMI458751 IMI458755:IMI524287 IMI524291:IMI589823 IMI589827:IMI655359 IMI655363:IMI720895 IMI720899:IMI786431 IMI786435:IMI851967 IMI851971:IMI917503 IMI917507:IMI983039 IMI983043:IMI1048576 IWE3:IWE65535 IWE65539:IWE131071 IWE131075:IWE196607 IWE196611:IWE262143 IWE262147:IWE327679 IWE327683:IWE393215 IWE393219:IWE458751 IWE458755:IWE524287 IWE524291:IWE589823 IWE589827:IWE655359 IWE655363:IWE720895 IWE720899:IWE786431 IWE786435:IWE851967 IWE851971:IWE917503 IWE917507:IWE983039 IWE983043:IWE1048576 JGA3:JGA65535 JGA65539:JGA131071 JGA131075:JGA196607 JGA196611:JGA262143 JGA262147:JGA327679 JGA327683:JGA393215 JGA393219:JGA458751 JGA458755:JGA524287 JGA524291:JGA589823 JGA589827:JGA655359 JGA655363:JGA720895 JGA720899:JGA786431 JGA786435:JGA851967 JGA851971:JGA917503 JGA917507:JGA983039 JGA983043:JGA1048576 JPW3:JPW65535 JPW65539:JPW131071 JPW131075:JPW196607 JPW196611:JPW262143 JPW262147:JPW327679 JPW327683:JPW393215 JPW393219:JPW458751 JPW458755:JPW524287 JPW524291:JPW589823 JPW589827:JPW655359 JPW655363:JPW720895 JPW720899:JPW786431 JPW786435:JPW851967 JPW851971:JPW917503 JPW917507:JPW983039 JPW983043:JPW1048576 JZS3:JZS65535 JZS65539:JZS131071 JZS131075:JZS196607 JZS196611:JZS262143 JZS262147:JZS327679 JZS327683:JZS393215 JZS393219:JZS458751 JZS458755:JZS524287 JZS524291:JZS589823 JZS589827:JZS655359 JZS655363:JZS720895 JZS720899:JZS786431 JZS786435:JZS851967 JZS851971:JZS917503 JZS917507:JZS983039 JZS983043:JZS1048576 KJO3:KJO65535 KJO65539:KJO131071 KJO131075:KJO196607 KJO196611:KJO262143 KJO262147:KJO327679 KJO327683:KJO393215 KJO393219:KJO458751 KJO458755:KJO524287 KJO524291:KJO589823 KJO589827:KJO655359 KJO655363:KJO720895 KJO720899:KJO786431 KJO786435:KJO851967 KJO851971:KJO917503 KJO917507:KJO983039 KJO983043:KJO1048576 KTK3:KTK65535 KTK65539:KTK131071 KTK131075:KTK196607 KTK196611:KTK262143 KTK262147:KTK327679 KTK327683:KTK393215 KTK393219:KTK458751 KTK458755:KTK524287 KTK524291:KTK589823 KTK589827:KTK655359 KTK655363:KTK720895 KTK720899:KTK786431 KTK786435:KTK851967 KTK851971:KTK917503 KTK917507:KTK983039 KTK983043:KTK1048576 LDG3:LDG65535 LDG65539:LDG131071 LDG131075:LDG196607 LDG196611:LDG262143 LDG262147:LDG327679 LDG327683:LDG393215 LDG393219:LDG458751 LDG458755:LDG524287 LDG524291:LDG589823 LDG589827:LDG655359 LDG655363:LDG720895 LDG720899:LDG786431 LDG786435:LDG851967 LDG851971:LDG917503 LDG917507:LDG983039 LDG983043:LDG1048576 LNC3:LNC65535 LNC65539:LNC131071 LNC131075:LNC196607 LNC196611:LNC262143 LNC262147:LNC327679 LNC327683:LNC393215 LNC393219:LNC458751 LNC458755:LNC524287 LNC524291:LNC589823 LNC589827:LNC655359 LNC655363:LNC720895 LNC720899:LNC786431 LNC786435:LNC851967 LNC851971:LNC917503 LNC917507:LNC983039 LNC983043:LNC1048576 LWY3:LWY65535 LWY65539:LWY131071 LWY131075:LWY196607 LWY196611:LWY262143 LWY262147:LWY327679 LWY327683:LWY393215 LWY393219:LWY458751 LWY458755:LWY524287 LWY524291:LWY589823 LWY589827:LWY655359 LWY655363:LWY720895 LWY720899:LWY786431 LWY786435:LWY851967 LWY851971:LWY917503 LWY917507:LWY983039 LWY983043:LWY1048576 MGU3:MGU65535 MGU65539:MGU131071 MGU131075:MGU196607 MGU196611:MGU262143 MGU262147:MGU327679 MGU327683:MGU393215 MGU393219:MGU458751 MGU458755:MGU524287 MGU524291:MGU589823 MGU589827:MGU655359 MGU655363:MGU720895 MGU720899:MGU786431 MGU786435:MGU851967 MGU851971:MGU917503 MGU917507:MGU983039 MGU983043:MGU1048576 MQQ3:MQQ65535 MQQ65539:MQQ131071 MQQ131075:MQQ196607 MQQ196611:MQQ262143 MQQ262147:MQQ327679 MQQ327683:MQQ393215 MQQ393219:MQQ458751 MQQ458755:MQQ524287 MQQ524291:MQQ589823 MQQ589827:MQQ655359 MQQ655363:MQQ720895 MQQ720899:MQQ786431 MQQ786435:MQQ851967 MQQ851971:MQQ917503 MQQ917507:MQQ983039 MQQ983043:MQQ1048576 NAM3:NAM65535 NAM65539:NAM131071 NAM131075:NAM196607 NAM196611:NAM262143 NAM262147:NAM327679 NAM327683:NAM393215 NAM393219:NAM458751 NAM458755:NAM524287 NAM524291:NAM589823 NAM589827:NAM655359 NAM655363:NAM720895 NAM720899:NAM786431 NAM786435:NAM851967 NAM851971:NAM917503 NAM917507:NAM983039 NAM983043:NAM1048576 NKI3:NKI65535 NKI65539:NKI131071 NKI131075:NKI196607 NKI196611:NKI262143 NKI262147:NKI327679 NKI327683:NKI393215 NKI393219:NKI458751 NKI458755:NKI524287 NKI524291:NKI589823 NKI589827:NKI655359 NKI655363:NKI720895 NKI720899:NKI786431 NKI786435:NKI851967 NKI851971:NKI917503 NKI917507:NKI983039 NKI983043:NKI1048576 NUE3:NUE65535 NUE65539:NUE131071 NUE131075:NUE196607 NUE196611:NUE262143 NUE262147:NUE327679 NUE327683:NUE393215 NUE393219:NUE458751 NUE458755:NUE524287 NUE524291:NUE589823 NUE589827:NUE655359 NUE655363:NUE720895 NUE720899:NUE786431 NUE786435:NUE851967 NUE851971:NUE917503 NUE917507:NUE983039 NUE983043:NUE1048576 OEA3:OEA65535 OEA65539:OEA131071 OEA131075:OEA196607 OEA196611:OEA262143 OEA262147:OEA327679 OEA327683:OEA393215 OEA393219:OEA458751 OEA458755:OEA524287 OEA524291:OEA589823 OEA589827:OEA655359 OEA655363:OEA720895 OEA720899:OEA786431 OEA786435:OEA851967 OEA851971:OEA917503 OEA917507:OEA983039 OEA983043:OEA1048576 ONW3:ONW65535 ONW65539:ONW131071 ONW131075:ONW196607 ONW196611:ONW262143 ONW262147:ONW327679 ONW327683:ONW393215 ONW393219:ONW458751 ONW458755:ONW524287 ONW524291:ONW589823 ONW589827:ONW655359 ONW655363:ONW720895 ONW720899:ONW786431 ONW786435:ONW851967 ONW851971:ONW917503 ONW917507:ONW983039 ONW983043:ONW1048576 OXS3:OXS65535 OXS65539:OXS131071 OXS131075:OXS196607 OXS196611:OXS262143 OXS262147:OXS327679 OXS327683:OXS393215 OXS393219:OXS458751 OXS458755:OXS524287 OXS524291:OXS589823 OXS589827:OXS655359 OXS655363:OXS720895 OXS720899:OXS786431 OXS786435:OXS851967 OXS851971:OXS917503 OXS917507:OXS983039 OXS983043:OXS1048576 PHO3:PHO65535 PHO65539:PHO131071 PHO131075:PHO196607 PHO196611:PHO262143 PHO262147:PHO327679 PHO327683:PHO393215 PHO393219:PHO458751 PHO458755:PHO524287 PHO524291:PHO589823 PHO589827:PHO655359 PHO655363:PHO720895 PHO720899:PHO786431 PHO786435:PHO851967 PHO851971:PHO917503 PHO917507:PHO983039 PHO983043:PHO1048576 PRK3:PRK65535 PRK65539:PRK131071 PRK131075:PRK196607 PRK196611:PRK262143 PRK262147:PRK327679 PRK327683:PRK393215 PRK393219:PRK458751 PRK458755:PRK524287 PRK524291:PRK589823 PRK589827:PRK655359 PRK655363:PRK720895 PRK720899:PRK786431 PRK786435:PRK851967 PRK851971:PRK917503 PRK917507:PRK983039 PRK983043:PRK1048576 QBG3:QBG65535 QBG65539:QBG131071 QBG131075:QBG196607 QBG196611:QBG262143 QBG262147:QBG327679 QBG327683:QBG393215 QBG393219:QBG458751 QBG458755:QBG524287 QBG524291:QBG589823 QBG589827:QBG655359 QBG655363:QBG720895 QBG720899:QBG786431 QBG786435:QBG851967 QBG851971:QBG917503 QBG917507:QBG983039 QBG983043:QBG1048576 QLC3:QLC65535 QLC65539:QLC131071 QLC131075:QLC196607 QLC196611:QLC262143 QLC262147:QLC327679 QLC327683:QLC393215 QLC393219:QLC458751 QLC458755:QLC524287 QLC524291:QLC589823 QLC589827:QLC655359 QLC655363:QLC720895 QLC720899:QLC786431 QLC786435:QLC851967 QLC851971:QLC917503 QLC917507:QLC983039 QLC983043:QLC1048576 QUY3:QUY65535 QUY65539:QUY131071 QUY131075:QUY196607 QUY196611:QUY262143 QUY262147:QUY327679 QUY327683:QUY393215 QUY393219:QUY458751 QUY458755:QUY524287 QUY524291:QUY589823 QUY589827:QUY655359 QUY655363:QUY720895 QUY720899:QUY786431 QUY786435:QUY851967 QUY851971:QUY917503 QUY917507:QUY983039 QUY983043:QUY1048576 REU3:REU65535 REU65539:REU131071 REU131075:REU196607 REU196611:REU262143 REU262147:REU327679 REU327683:REU393215 REU393219:REU458751 REU458755:REU524287 REU524291:REU589823 REU589827:REU655359 REU655363:REU720895 REU720899:REU786431 REU786435:REU851967 REU851971:REU917503 REU917507:REU983039 REU983043:REU1048576 ROQ3:ROQ65535 ROQ65539:ROQ131071 ROQ131075:ROQ196607 ROQ196611:ROQ262143 ROQ262147:ROQ327679 ROQ327683:ROQ393215 ROQ393219:ROQ458751 ROQ458755:ROQ524287 ROQ524291:ROQ589823 ROQ589827:ROQ655359 ROQ655363:ROQ720895 ROQ720899:ROQ786431 ROQ786435:ROQ851967 ROQ851971:ROQ917503 ROQ917507:ROQ983039 ROQ983043:ROQ1048576 RYM3:RYM65535 RYM65539:RYM131071 RYM131075:RYM196607 RYM196611:RYM262143 RYM262147:RYM327679 RYM327683:RYM393215 RYM393219:RYM458751 RYM458755:RYM524287 RYM524291:RYM589823 RYM589827:RYM655359 RYM655363:RYM720895 RYM720899:RYM786431 RYM786435:RYM851967 RYM851971:RYM917503 RYM917507:RYM983039 RYM983043:RYM1048576 SII3:SII65535 SII65539:SII131071 SII131075:SII196607 SII196611:SII262143 SII262147:SII327679 SII327683:SII393215 SII393219:SII458751 SII458755:SII524287 SII524291:SII589823 SII589827:SII655359 SII655363:SII720895 SII720899:SII786431 SII786435:SII851967 SII851971:SII917503 SII917507:SII983039 SII983043:SII1048576 SSE3:SSE65535 SSE65539:SSE131071 SSE131075:SSE196607 SSE196611:SSE262143 SSE262147:SSE327679 SSE327683:SSE393215 SSE393219:SSE458751 SSE458755:SSE524287 SSE524291:SSE589823 SSE589827:SSE655359 SSE655363:SSE720895 SSE720899:SSE786431 SSE786435:SSE851967 SSE851971:SSE917503 SSE917507:SSE983039 SSE983043:SSE1048576 TCA3:TCA65535 TCA65539:TCA131071 TCA131075:TCA196607 TCA196611:TCA262143 TCA262147:TCA327679 TCA327683:TCA393215 TCA393219:TCA458751 TCA458755:TCA524287 TCA524291:TCA589823 TCA589827:TCA655359 TCA655363:TCA720895 TCA720899:TCA786431 TCA786435:TCA851967 TCA851971:TCA917503 TCA917507:TCA983039 TCA983043:TCA1048576 TLW3:TLW65535 TLW65539:TLW131071 TLW131075:TLW196607 TLW196611:TLW262143 TLW262147:TLW327679 TLW327683:TLW393215 TLW393219:TLW458751 TLW458755:TLW524287 TLW524291:TLW589823 TLW589827:TLW655359 TLW655363:TLW720895 TLW720899:TLW786431 TLW786435:TLW851967 TLW851971:TLW917503 TLW917507:TLW983039 TLW983043:TLW1048576 TVS3:TVS65535 TVS65539:TVS131071 TVS131075:TVS196607 TVS196611:TVS262143 TVS262147:TVS327679 TVS327683:TVS393215 TVS393219:TVS458751 TVS458755:TVS524287 TVS524291:TVS589823 TVS589827:TVS655359 TVS655363:TVS720895 TVS720899:TVS786431 TVS786435:TVS851967 TVS851971:TVS917503 TVS917507:TVS983039 TVS983043:TVS1048576 UFO3:UFO65535 UFO65539:UFO131071 UFO131075:UFO196607 UFO196611:UFO262143 UFO262147:UFO327679 UFO327683:UFO393215 UFO393219:UFO458751 UFO458755:UFO524287 UFO524291:UFO589823 UFO589827:UFO655359 UFO655363:UFO720895 UFO720899:UFO786431 UFO786435:UFO851967 UFO851971:UFO917503 UFO917507:UFO983039 UFO983043:UFO1048576 UPK3:UPK65535 UPK65539:UPK131071 UPK131075:UPK196607 UPK196611:UPK262143 UPK262147:UPK327679 UPK327683:UPK393215 UPK393219:UPK458751 UPK458755:UPK524287 UPK524291:UPK589823 UPK589827:UPK655359 UPK655363:UPK720895 UPK720899:UPK786431 UPK786435:UPK851967 UPK851971:UPK917503 UPK917507:UPK983039 UPK983043:UPK1048576 UZG3:UZG65535 UZG65539:UZG131071 UZG131075:UZG196607 UZG196611:UZG262143 UZG262147:UZG327679 UZG327683:UZG393215 UZG393219:UZG458751 UZG458755:UZG524287 UZG524291:UZG589823 UZG589827:UZG655359 UZG655363:UZG720895 UZG720899:UZG786431 UZG786435:UZG851967 UZG851971:UZG917503 UZG917507:UZG983039 UZG983043:UZG1048576 VJC3:VJC65535 VJC65539:VJC131071 VJC131075:VJC196607 VJC196611:VJC262143 VJC262147:VJC327679 VJC327683:VJC393215 VJC393219:VJC458751 VJC458755:VJC524287 VJC524291:VJC589823 VJC589827:VJC655359 VJC655363:VJC720895 VJC720899:VJC786431 VJC786435:VJC851967 VJC851971:VJC917503 VJC917507:VJC983039 VJC983043:VJC1048576 VSY3:VSY65535 VSY65539:VSY131071 VSY131075:VSY196607 VSY196611:VSY262143 VSY262147:VSY327679 VSY327683:VSY393215 VSY393219:VSY458751 VSY458755:VSY524287 VSY524291:VSY589823 VSY589827:VSY655359 VSY655363:VSY720895 VSY720899:VSY786431 VSY786435:VSY851967 VSY851971:VSY917503 VSY917507:VSY983039 VSY983043:VSY1048576 WCU3:WCU65535 WCU65539:WCU131071 WCU131075:WCU196607 WCU196611:WCU262143 WCU262147:WCU327679 WCU327683:WCU393215 WCU393219:WCU458751 WCU458755:WCU524287 WCU524291:WCU589823 WCU589827:WCU655359 WCU655363:WCU720895 WCU720899:WCU786431 WCU786435:WCU851967 WCU851971:WCU917503 WCU917507:WCU983039 WCU983043:WCU1048576 WMQ3:WMQ65535 WMQ65539:WMQ131071 WMQ131075:WMQ196607 WMQ196611:WMQ262143 WMQ262147:WMQ327679 WMQ327683:WMQ393215 WMQ393219:WMQ458751 WMQ458755:WMQ524287 WMQ524291:WMQ589823 WMQ589827:WMQ655359 WMQ655363:WMQ720895 WMQ720899:WMQ786431 WMQ786435:WMQ851967 WMQ851971:WMQ917503 WMQ917507:WMQ983039 WMQ983043:WMQ1048576 WWM3:WWM65535 WWM65539:WWM131071 WWM131075:WWM196607 WWM196611:WWM262143 WWM262147:WWM327679 WWM327683:WWM393215 WWM393219:WWM458751 WWM458755:WWM524287 WWM524291:WWM589823 WWM589827:WWM655359 WWM655363:WWM720895 WWM720899:WWM786431 WWM786435:WWM851967 WWM851971:WWM917503 WWM917507:WWM983039 WWM983043:WWM1048576">
      <formula1>0</formula1>
    </dataValidation>
    <dataValidation type="list" allowBlank="1" showInputMessage="1" showErrorMessage="1" sqref="AK12 AX12 AK20 AX20 AK28 AX28 AK36 AX36 AK44 AX44 AK52 AK60 AX60 AX68">
      <formula1>$A$23:$A$116</formula1>
    </dataValidation>
    <dataValidation type="list" allowBlank="1" showInputMessage="1" showErrorMessage="1" sqref="P36 P4:P7 P10:P17 P20:P33 P41:P44 P49:P50 P53:P54 P58:P62 P65:P67 P71:P1048576">
      <formula1>Registration!$C$5:$C$5000</formula1>
    </dataValidation>
    <dataValidation type="decimal" operator="greaterThan" allowBlank="1" showInputMessage="1" showErrorMessage="1" sqref="Q36 Q4:Q7 Q10:Q17 Q20:Q33 Q65:Q67 Q71:Q1048576">
      <formula1>0</formula1>
    </dataValidation>
    <dataValidation type="list" allowBlank="1" showInputMessage="1" showErrorMessage="1" sqref="AX52 AX76 R$1:AC$1048576 D$1:O$1048576">
      <formula1>Payroll!$A$24:$A$124</formula1>
    </dataValidation>
    <dataValidation type="list" allowBlank="1" showInputMessage="1" showErrorMessage="1" sqref="B4:B1048576 P8:P9 P18:P19 P34:P35 P37:P40 P45:P48 P51:P52 P55:P57 P63:P64 P68:P70">
      <formula1>Registration!$C$5:$C$501</formula1>
    </dataValidation>
    <dataValidation type="list" allowBlank="1" showInputMessage="1" showErrorMessage="1" sqref="AD2:AD1048576">
      <formula1>$A$9:$A$109</formula1>
    </dataValidation>
    <dataValidation type="list" showInputMessage="1" showErrorMessage="1" errorTitle="ERROR !!! Unregistered Student" error="Please register the student first !!!" sqref="JZ3:JZ65535 JZ65539:JZ131071 JZ131075:JZ196607 JZ196611:JZ262143 JZ262147:JZ327679 JZ327683:JZ393215 JZ393219:JZ458751 JZ458755:JZ524287 JZ524291:JZ589823 JZ589827:JZ655359 JZ655363:JZ720895 JZ720899:JZ786431 JZ786435:JZ851967 JZ851971:JZ917503 JZ917507:JZ983039 JZ983043:JZ1048576 TV3:TV65535 TV65539:TV131071 TV131075:TV196607 TV196611:TV262143 TV262147:TV327679 TV327683:TV393215 TV393219:TV458751 TV458755:TV524287 TV524291:TV589823 TV589827:TV655359 TV655363:TV720895 TV720899:TV786431 TV786435:TV851967 TV851971:TV917503 TV917507:TV983039 TV983043:TV1048576 ADR3:ADR65535 ADR65539:ADR131071 ADR131075:ADR196607 ADR196611:ADR262143 ADR262147:ADR327679 ADR327683:ADR393215 ADR393219:ADR458751 ADR458755:ADR524287 ADR524291:ADR589823 ADR589827:ADR655359 ADR655363:ADR720895 ADR720899:ADR786431 ADR786435:ADR851967 ADR851971:ADR917503 ADR917507:ADR983039 ADR983043:ADR1048576 ANN3:ANN65535 ANN65539:ANN131071 ANN131075:ANN196607 ANN196611:ANN262143 ANN262147:ANN327679 ANN327683:ANN393215 ANN393219:ANN458751 ANN458755:ANN524287 ANN524291:ANN589823 ANN589827:ANN655359 ANN655363:ANN720895 ANN720899:ANN786431 ANN786435:ANN851967 ANN851971:ANN917503 ANN917507:ANN983039 ANN983043:ANN1048576 AXJ3:AXJ65535 AXJ65539:AXJ131071 AXJ131075:AXJ196607 AXJ196611:AXJ262143 AXJ262147:AXJ327679 AXJ327683:AXJ393215 AXJ393219:AXJ458751 AXJ458755:AXJ524287 AXJ524291:AXJ589823 AXJ589827:AXJ655359 AXJ655363:AXJ720895 AXJ720899:AXJ786431 AXJ786435:AXJ851967 AXJ851971:AXJ917503 AXJ917507:AXJ983039 AXJ983043:AXJ1048576 BHF3:BHF65535 BHF65539:BHF131071 BHF131075:BHF196607 BHF196611:BHF262143 BHF262147:BHF327679 BHF327683:BHF393215 BHF393219:BHF458751 BHF458755:BHF524287 BHF524291:BHF589823 BHF589827:BHF655359 BHF655363:BHF720895 BHF720899:BHF786431 BHF786435:BHF851967 BHF851971:BHF917503 BHF917507:BHF983039 BHF983043:BHF1048576 BRB3:BRB65535 BRB65539:BRB131071 BRB131075:BRB196607 BRB196611:BRB262143 BRB262147:BRB327679 BRB327683:BRB393215 BRB393219:BRB458751 BRB458755:BRB524287 BRB524291:BRB589823 BRB589827:BRB655359 BRB655363:BRB720895 BRB720899:BRB786431 BRB786435:BRB851967 BRB851971:BRB917503 BRB917507:BRB983039 BRB983043:BRB1048576 CAX3:CAX65535 CAX65539:CAX131071 CAX131075:CAX196607 CAX196611:CAX262143 CAX262147:CAX327679 CAX327683:CAX393215 CAX393219:CAX458751 CAX458755:CAX524287 CAX524291:CAX589823 CAX589827:CAX655359 CAX655363:CAX720895 CAX720899:CAX786431 CAX786435:CAX851967 CAX851971:CAX917503 CAX917507:CAX983039 CAX983043:CAX1048576 CKT3:CKT65535 CKT65539:CKT131071 CKT131075:CKT196607 CKT196611:CKT262143 CKT262147:CKT327679 CKT327683:CKT393215 CKT393219:CKT458751 CKT458755:CKT524287 CKT524291:CKT589823 CKT589827:CKT655359 CKT655363:CKT720895 CKT720899:CKT786431 CKT786435:CKT851967 CKT851971:CKT917503 CKT917507:CKT983039 CKT983043:CKT1048576 CUP3:CUP65535 CUP65539:CUP131071 CUP131075:CUP196607 CUP196611:CUP262143 CUP262147:CUP327679 CUP327683:CUP393215 CUP393219:CUP458751 CUP458755:CUP524287 CUP524291:CUP589823 CUP589827:CUP655359 CUP655363:CUP720895 CUP720899:CUP786431 CUP786435:CUP851967 CUP851971:CUP917503 CUP917507:CUP983039 CUP983043:CUP1048576 DEL3:DEL65535 DEL65539:DEL131071 DEL131075:DEL196607 DEL196611:DEL262143 DEL262147:DEL327679 DEL327683:DEL393215 DEL393219:DEL458751 DEL458755:DEL524287 DEL524291:DEL589823 DEL589827:DEL655359 DEL655363:DEL720895 DEL720899:DEL786431 DEL786435:DEL851967 DEL851971:DEL917503 DEL917507:DEL983039 DEL983043:DEL1048576 DOH3:DOH65535 DOH65539:DOH131071 DOH131075:DOH196607 DOH196611:DOH262143 DOH262147:DOH327679 DOH327683:DOH393215 DOH393219:DOH458751 DOH458755:DOH524287 DOH524291:DOH589823 DOH589827:DOH655359 DOH655363:DOH720895 DOH720899:DOH786431 DOH786435:DOH851967 DOH851971:DOH917503 DOH917507:DOH983039 DOH983043:DOH1048576 DYD3:DYD65535 DYD65539:DYD131071 DYD131075:DYD196607 DYD196611:DYD262143 DYD262147:DYD327679 DYD327683:DYD393215 DYD393219:DYD458751 DYD458755:DYD524287 DYD524291:DYD589823 DYD589827:DYD655359 DYD655363:DYD720895 DYD720899:DYD786431 DYD786435:DYD851967 DYD851971:DYD917503 DYD917507:DYD983039 DYD983043:DYD1048576 EHZ3:EHZ65535 EHZ65539:EHZ131071 EHZ131075:EHZ196607 EHZ196611:EHZ262143 EHZ262147:EHZ327679 EHZ327683:EHZ393215 EHZ393219:EHZ458751 EHZ458755:EHZ524287 EHZ524291:EHZ589823 EHZ589827:EHZ655359 EHZ655363:EHZ720895 EHZ720899:EHZ786431 EHZ786435:EHZ851967 EHZ851971:EHZ917503 EHZ917507:EHZ983039 EHZ983043:EHZ1048576 ERV3:ERV65535 ERV65539:ERV131071 ERV131075:ERV196607 ERV196611:ERV262143 ERV262147:ERV327679 ERV327683:ERV393215 ERV393219:ERV458751 ERV458755:ERV524287 ERV524291:ERV589823 ERV589827:ERV655359 ERV655363:ERV720895 ERV720899:ERV786431 ERV786435:ERV851967 ERV851971:ERV917503 ERV917507:ERV983039 ERV983043:ERV1048576 FBR3:FBR65535 FBR65539:FBR131071 FBR131075:FBR196607 FBR196611:FBR262143 FBR262147:FBR327679 FBR327683:FBR393215 FBR393219:FBR458751 FBR458755:FBR524287 FBR524291:FBR589823 FBR589827:FBR655359 FBR655363:FBR720895 FBR720899:FBR786431 FBR786435:FBR851967 FBR851971:FBR917503 FBR917507:FBR983039 FBR983043:FBR1048576 FLN3:FLN65535 FLN65539:FLN131071 FLN131075:FLN196607 FLN196611:FLN262143 FLN262147:FLN327679 FLN327683:FLN393215 FLN393219:FLN458751 FLN458755:FLN524287 FLN524291:FLN589823 FLN589827:FLN655359 FLN655363:FLN720895 FLN720899:FLN786431 FLN786435:FLN851967 FLN851971:FLN917503 FLN917507:FLN983039 FLN983043:FLN1048576 FVJ3:FVJ65535 FVJ65539:FVJ131071 FVJ131075:FVJ196607 FVJ196611:FVJ262143 FVJ262147:FVJ327679 FVJ327683:FVJ393215 FVJ393219:FVJ458751 FVJ458755:FVJ524287 FVJ524291:FVJ589823 FVJ589827:FVJ655359 FVJ655363:FVJ720895 FVJ720899:FVJ786431 FVJ786435:FVJ851967 FVJ851971:FVJ917503 FVJ917507:FVJ983039 FVJ983043:FVJ1048576 GFF3:GFF65535 GFF65539:GFF131071 GFF131075:GFF196607 GFF196611:GFF262143 GFF262147:GFF327679 GFF327683:GFF393215 GFF393219:GFF458751 GFF458755:GFF524287 GFF524291:GFF589823 GFF589827:GFF655359 GFF655363:GFF720895 GFF720899:GFF786431 GFF786435:GFF851967 GFF851971:GFF917503 GFF917507:GFF983039 GFF983043:GFF1048576 GPB3:GPB65535 GPB65539:GPB131071 GPB131075:GPB196607 GPB196611:GPB262143 GPB262147:GPB327679 GPB327683:GPB393215 GPB393219:GPB458751 GPB458755:GPB524287 GPB524291:GPB589823 GPB589827:GPB655359 GPB655363:GPB720895 GPB720899:GPB786431 GPB786435:GPB851967 GPB851971:GPB917503 GPB917507:GPB983039 GPB983043:GPB1048576 GYX3:GYX65535 GYX65539:GYX131071 GYX131075:GYX196607 GYX196611:GYX262143 GYX262147:GYX327679 GYX327683:GYX393215 GYX393219:GYX458751 GYX458755:GYX524287 GYX524291:GYX589823 GYX589827:GYX655359 GYX655363:GYX720895 GYX720899:GYX786431 GYX786435:GYX851967 GYX851971:GYX917503 GYX917507:GYX983039 GYX983043:GYX1048576 HIT3:HIT65535 HIT65539:HIT131071 HIT131075:HIT196607 HIT196611:HIT262143 HIT262147:HIT327679 HIT327683:HIT393215 HIT393219:HIT458751 HIT458755:HIT524287 HIT524291:HIT589823 HIT589827:HIT655359 HIT655363:HIT720895 HIT720899:HIT786431 HIT786435:HIT851967 HIT851971:HIT917503 HIT917507:HIT983039 HIT983043:HIT1048576 HSP3:HSP65535 HSP65539:HSP131071 HSP131075:HSP196607 HSP196611:HSP262143 HSP262147:HSP327679 HSP327683:HSP393215 HSP393219:HSP458751 HSP458755:HSP524287 HSP524291:HSP589823 HSP589827:HSP655359 HSP655363:HSP720895 HSP720899:HSP786431 HSP786435:HSP851967 HSP851971:HSP917503 HSP917507:HSP983039 HSP983043:HSP1048576 ICL3:ICL65535 ICL65539:ICL131071 ICL131075:ICL196607 ICL196611:ICL262143 ICL262147:ICL327679 ICL327683:ICL393215 ICL393219:ICL458751 ICL458755:ICL524287 ICL524291:ICL589823 ICL589827:ICL655359 ICL655363:ICL720895 ICL720899:ICL786431 ICL786435:ICL851967 ICL851971:ICL917503 ICL917507:ICL983039 ICL983043:ICL1048576 IMH3:IMH65535 IMH65539:IMH131071 IMH131075:IMH196607 IMH196611:IMH262143 IMH262147:IMH327679 IMH327683:IMH393215 IMH393219:IMH458751 IMH458755:IMH524287 IMH524291:IMH589823 IMH589827:IMH655359 IMH655363:IMH720895 IMH720899:IMH786431 IMH786435:IMH851967 IMH851971:IMH917503 IMH917507:IMH983039 IMH983043:IMH1048576 IWD3:IWD65535 IWD65539:IWD131071 IWD131075:IWD196607 IWD196611:IWD262143 IWD262147:IWD327679 IWD327683:IWD393215 IWD393219:IWD458751 IWD458755:IWD524287 IWD524291:IWD589823 IWD589827:IWD655359 IWD655363:IWD720895 IWD720899:IWD786431 IWD786435:IWD851967 IWD851971:IWD917503 IWD917507:IWD983039 IWD983043:IWD1048576 JFZ3:JFZ65535 JFZ65539:JFZ131071 JFZ131075:JFZ196607 JFZ196611:JFZ262143 JFZ262147:JFZ327679 JFZ327683:JFZ393215 JFZ393219:JFZ458751 JFZ458755:JFZ524287 JFZ524291:JFZ589823 JFZ589827:JFZ655359 JFZ655363:JFZ720895 JFZ720899:JFZ786431 JFZ786435:JFZ851967 JFZ851971:JFZ917503 JFZ917507:JFZ983039 JFZ983043:JFZ1048576 JPV3:JPV65535 JPV65539:JPV131071 JPV131075:JPV196607 JPV196611:JPV262143 JPV262147:JPV327679 JPV327683:JPV393215 JPV393219:JPV458751 JPV458755:JPV524287 JPV524291:JPV589823 JPV589827:JPV655359 JPV655363:JPV720895 JPV720899:JPV786431 JPV786435:JPV851967 JPV851971:JPV917503 JPV917507:JPV983039 JPV983043:JPV1048576 JZR3:JZR65535 JZR65539:JZR131071 JZR131075:JZR196607 JZR196611:JZR262143 JZR262147:JZR327679 JZR327683:JZR393215 JZR393219:JZR458751 JZR458755:JZR524287 JZR524291:JZR589823 JZR589827:JZR655359 JZR655363:JZR720895 JZR720899:JZR786431 JZR786435:JZR851967 JZR851971:JZR917503 JZR917507:JZR983039 JZR983043:JZR1048576 KJN3:KJN65535 KJN65539:KJN131071 KJN131075:KJN196607 KJN196611:KJN262143 KJN262147:KJN327679 KJN327683:KJN393215 KJN393219:KJN458751 KJN458755:KJN524287 KJN524291:KJN589823 KJN589827:KJN655359 KJN655363:KJN720895 KJN720899:KJN786431 KJN786435:KJN851967 KJN851971:KJN917503 KJN917507:KJN983039 KJN983043:KJN1048576 KTJ3:KTJ65535 KTJ65539:KTJ131071 KTJ131075:KTJ196607 KTJ196611:KTJ262143 KTJ262147:KTJ327679 KTJ327683:KTJ393215 KTJ393219:KTJ458751 KTJ458755:KTJ524287 KTJ524291:KTJ589823 KTJ589827:KTJ655359 KTJ655363:KTJ720895 KTJ720899:KTJ786431 KTJ786435:KTJ851967 KTJ851971:KTJ917503 KTJ917507:KTJ983039 KTJ983043:KTJ1048576 LDF3:LDF65535 LDF65539:LDF131071 LDF131075:LDF196607 LDF196611:LDF262143 LDF262147:LDF327679 LDF327683:LDF393215 LDF393219:LDF458751 LDF458755:LDF524287 LDF524291:LDF589823 LDF589827:LDF655359 LDF655363:LDF720895 LDF720899:LDF786431 LDF786435:LDF851967 LDF851971:LDF917503 LDF917507:LDF983039 LDF983043:LDF1048576 LNB3:LNB65535 LNB65539:LNB131071 LNB131075:LNB196607 LNB196611:LNB262143 LNB262147:LNB327679 LNB327683:LNB393215 LNB393219:LNB458751 LNB458755:LNB524287 LNB524291:LNB589823 LNB589827:LNB655359 LNB655363:LNB720895 LNB720899:LNB786431 LNB786435:LNB851967 LNB851971:LNB917503 LNB917507:LNB983039 LNB983043:LNB1048576 LWX3:LWX65535 LWX65539:LWX131071 LWX131075:LWX196607 LWX196611:LWX262143 LWX262147:LWX327679 LWX327683:LWX393215 LWX393219:LWX458751 LWX458755:LWX524287 LWX524291:LWX589823 LWX589827:LWX655359 LWX655363:LWX720895 LWX720899:LWX786431 LWX786435:LWX851967 LWX851971:LWX917503 LWX917507:LWX983039 LWX983043:LWX1048576 MGT3:MGT65535 MGT65539:MGT131071 MGT131075:MGT196607 MGT196611:MGT262143 MGT262147:MGT327679 MGT327683:MGT393215 MGT393219:MGT458751 MGT458755:MGT524287 MGT524291:MGT589823 MGT589827:MGT655359 MGT655363:MGT720895 MGT720899:MGT786431 MGT786435:MGT851967 MGT851971:MGT917503 MGT917507:MGT983039 MGT983043:MGT1048576 MQP3:MQP65535 MQP65539:MQP131071 MQP131075:MQP196607 MQP196611:MQP262143 MQP262147:MQP327679 MQP327683:MQP393215 MQP393219:MQP458751 MQP458755:MQP524287 MQP524291:MQP589823 MQP589827:MQP655359 MQP655363:MQP720895 MQP720899:MQP786431 MQP786435:MQP851967 MQP851971:MQP917503 MQP917507:MQP983039 MQP983043:MQP1048576 NAL3:NAL65535 NAL65539:NAL131071 NAL131075:NAL196607 NAL196611:NAL262143 NAL262147:NAL327679 NAL327683:NAL393215 NAL393219:NAL458751 NAL458755:NAL524287 NAL524291:NAL589823 NAL589827:NAL655359 NAL655363:NAL720895 NAL720899:NAL786431 NAL786435:NAL851967 NAL851971:NAL917503 NAL917507:NAL983039 NAL983043:NAL1048576 NKH3:NKH65535 NKH65539:NKH131071 NKH131075:NKH196607 NKH196611:NKH262143 NKH262147:NKH327679 NKH327683:NKH393215 NKH393219:NKH458751 NKH458755:NKH524287 NKH524291:NKH589823 NKH589827:NKH655359 NKH655363:NKH720895 NKH720899:NKH786431 NKH786435:NKH851967 NKH851971:NKH917503 NKH917507:NKH983039 NKH983043:NKH1048576 NUD3:NUD65535 NUD65539:NUD131071 NUD131075:NUD196607 NUD196611:NUD262143 NUD262147:NUD327679 NUD327683:NUD393215 NUD393219:NUD458751 NUD458755:NUD524287 NUD524291:NUD589823 NUD589827:NUD655359 NUD655363:NUD720895 NUD720899:NUD786431 NUD786435:NUD851967 NUD851971:NUD917503 NUD917507:NUD983039 NUD983043:NUD1048576 ODZ3:ODZ65535 ODZ65539:ODZ131071 ODZ131075:ODZ196607 ODZ196611:ODZ262143 ODZ262147:ODZ327679 ODZ327683:ODZ393215 ODZ393219:ODZ458751 ODZ458755:ODZ524287 ODZ524291:ODZ589823 ODZ589827:ODZ655359 ODZ655363:ODZ720895 ODZ720899:ODZ786431 ODZ786435:ODZ851967 ODZ851971:ODZ917503 ODZ917507:ODZ983039 ODZ983043:ODZ1048576 ONV3:ONV65535 ONV65539:ONV131071 ONV131075:ONV196607 ONV196611:ONV262143 ONV262147:ONV327679 ONV327683:ONV393215 ONV393219:ONV458751 ONV458755:ONV524287 ONV524291:ONV589823 ONV589827:ONV655359 ONV655363:ONV720895 ONV720899:ONV786431 ONV786435:ONV851967 ONV851971:ONV917503 ONV917507:ONV983039 ONV983043:ONV1048576 OXR3:OXR65535 OXR65539:OXR131071 OXR131075:OXR196607 OXR196611:OXR262143 OXR262147:OXR327679 OXR327683:OXR393215 OXR393219:OXR458751 OXR458755:OXR524287 OXR524291:OXR589823 OXR589827:OXR655359 OXR655363:OXR720895 OXR720899:OXR786431 OXR786435:OXR851967 OXR851971:OXR917503 OXR917507:OXR983039 OXR983043:OXR1048576 PHN3:PHN65535 PHN65539:PHN131071 PHN131075:PHN196607 PHN196611:PHN262143 PHN262147:PHN327679 PHN327683:PHN393215 PHN393219:PHN458751 PHN458755:PHN524287 PHN524291:PHN589823 PHN589827:PHN655359 PHN655363:PHN720895 PHN720899:PHN786431 PHN786435:PHN851967 PHN851971:PHN917503 PHN917507:PHN983039 PHN983043:PHN1048576 PRJ3:PRJ65535 PRJ65539:PRJ131071 PRJ131075:PRJ196607 PRJ196611:PRJ262143 PRJ262147:PRJ327679 PRJ327683:PRJ393215 PRJ393219:PRJ458751 PRJ458755:PRJ524287 PRJ524291:PRJ589823 PRJ589827:PRJ655359 PRJ655363:PRJ720895 PRJ720899:PRJ786431 PRJ786435:PRJ851967 PRJ851971:PRJ917503 PRJ917507:PRJ983039 PRJ983043:PRJ1048576 QBF3:QBF65535 QBF65539:QBF131071 QBF131075:QBF196607 QBF196611:QBF262143 QBF262147:QBF327679 QBF327683:QBF393215 QBF393219:QBF458751 QBF458755:QBF524287 QBF524291:QBF589823 QBF589827:QBF655359 QBF655363:QBF720895 QBF720899:QBF786431 QBF786435:QBF851967 QBF851971:QBF917503 QBF917507:QBF983039 QBF983043:QBF1048576 QLB3:QLB65535 QLB65539:QLB131071 QLB131075:QLB196607 QLB196611:QLB262143 QLB262147:QLB327679 QLB327683:QLB393215 QLB393219:QLB458751 QLB458755:QLB524287 QLB524291:QLB589823 QLB589827:QLB655359 QLB655363:QLB720895 QLB720899:QLB786431 QLB786435:QLB851967 QLB851971:QLB917503 QLB917507:QLB983039 QLB983043:QLB1048576 QUX3:QUX65535 QUX65539:QUX131071 QUX131075:QUX196607 QUX196611:QUX262143 QUX262147:QUX327679 QUX327683:QUX393215 QUX393219:QUX458751 QUX458755:QUX524287 QUX524291:QUX589823 QUX589827:QUX655359 QUX655363:QUX720895 QUX720899:QUX786431 QUX786435:QUX851967 QUX851971:QUX917503 QUX917507:QUX983039 QUX983043:QUX1048576 RET3:RET65535 RET65539:RET131071 RET131075:RET196607 RET196611:RET262143 RET262147:RET327679 RET327683:RET393215 RET393219:RET458751 RET458755:RET524287 RET524291:RET589823 RET589827:RET655359 RET655363:RET720895 RET720899:RET786431 RET786435:RET851967 RET851971:RET917503 RET917507:RET983039 RET983043:RET1048576 ROP3:ROP65535 ROP65539:ROP131071 ROP131075:ROP196607 ROP196611:ROP262143 ROP262147:ROP327679 ROP327683:ROP393215 ROP393219:ROP458751 ROP458755:ROP524287 ROP524291:ROP589823 ROP589827:ROP655359 ROP655363:ROP720895 ROP720899:ROP786431 ROP786435:ROP851967 ROP851971:ROP917503 ROP917507:ROP983039 ROP983043:ROP1048576 RYL3:RYL65535 RYL65539:RYL131071 RYL131075:RYL196607 RYL196611:RYL262143 RYL262147:RYL327679 RYL327683:RYL393215 RYL393219:RYL458751 RYL458755:RYL524287 RYL524291:RYL589823 RYL589827:RYL655359 RYL655363:RYL720895 RYL720899:RYL786431 RYL786435:RYL851967 RYL851971:RYL917503 RYL917507:RYL983039 RYL983043:RYL1048576 SIH3:SIH65535 SIH65539:SIH131071 SIH131075:SIH196607 SIH196611:SIH262143 SIH262147:SIH327679 SIH327683:SIH393215 SIH393219:SIH458751 SIH458755:SIH524287 SIH524291:SIH589823 SIH589827:SIH655359 SIH655363:SIH720895 SIH720899:SIH786431 SIH786435:SIH851967 SIH851971:SIH917503 SIH917507:SIH983039 SIH983043:SIH1048576 SSD3:SSD65535 SSD65539:SSD131071 SSD131075:SSD196607 SSD196611:SSD262143 SSD262147:SSD327679 SSD327683:SSD393215 SSD393219:SSD458751 SSD458755:SSD524287 SSD524291:SSD589823 SSD589827:SSD655359 SSD655363:SSD720895 SSD720899:SSD786431 SSD786435:SSD851967 SSD851971:SSD917503 SSD917507:SSD983039 SSD983043:SSD1048576 TBZ3:TBZ65535 TBZ65539:TBZ131071 TBZ131075:TBZ196607 TBZ196611:TBZ262143 TBZ262147:TBZ327679 TBZ327683:TBZ393215 TBZ393219:TBZ458751 TBZ458755:TBZ524287 TBZ524291:TBZ589823 TBZ589827:TBZ655359 TBZ655363:TBZ720895 TBZ720899:TBZ786431 TBZ786435:TBZ851967 TBZ851971:TBZ917503 TBZ917507:TBZ983039 TBZ983043:TBZ1048576 TLV3:TLV65535 TLV65539:TLV131071 TLV131075:TLV196607 TLV196611:TLV262143 TLV262147:TLV327679 TLV327683:TLV393215 TLV393219:TLV458751 TLV458755:TLV524287 TLV524291:TLV589823 TLV589827:TLV655359 TLV655363:TLV720895 TLV720899:TLV786431 TLV786435:TLV851967 TLV851971:TLV917503 TLV917507:TLV983039 TLV983043:TLV1048576 TVR3:TVR65535 TVR65539:TVR131071 TVR131075:TVR196607 TVR196611:TVR262143 TVR262147:TVR327679 TVR327683:TVR393215 TVR393219:TVR458751 TVR458755:TVR524287 TVR524291:TVR589823 TVR589827:TVR655359 TVR655363:TVR720895 TVR720899:TVR786431 TVR786435:TVR851967 TVR851971:TVR917503 TVR917507:TVR983039 TVR983043:TVR1048576 UFN3:UFN65535 UFN65539:UFN131071 UFN131075:UFN196607 UFN196611:UFN262143 UFN262147:UFN327679 UFN327683:UFN393215 UFN393219:UFN458751 UFN458755:UFN524287 UFN524291:UFN589823 UFN589827:UFN655359 UFN655363:UFN720895 UFN720899:UFN786431 UFN786435:UFN851967 UFN851971:UFN917503 UFN917507:UFN983039 UFN983043:UFN1048576 UPJ3:UPJ65535 UPJ65539:UPJ131071 UPJ131075:UPJ196607 UPJ196611:UPJ262143 UPJ262147:UPJ327679 UPJ327683:UPJ393215 UPJ393219:UPJ458751 UPJ458755:UPJ524287 UPJ524291:UPJ589823 UPJ589827:UPJ655359 UPJ655363:UPJ720895 UPJ720899:UPJ786431 UPJ786435:UPJ851967 UPJ851971:UPJ917503 UPJ917507:UPJ983039 UPJ983043:UPJ1048576 UZF3:UZF65535 UZF65539:UZF131071 UZF131075:UZF196607 UZF196611:UZF262143 UZF262147:UZF327679 UZF327683:UZF393215 UZF393219:UZF458751 UZF458755:UZF524287 UZF524291:UZF589823 UZF589827:UZF655359 UZF655363:UZF720895 UZF720899:UZF786431 UZF786435:UZF851967 UZF851971:UZF917503 UZF917507:UZF983039 UZF983043:UZF1048576 VJB3:VJB65535 VJB65539:VJB131071 VJB131075:VJB196607 VJB196611:VJB262143 VJB262147:VJB327679 VJB327683:VJB393215 VJB393219:VJB458751 VJB458755:VJB524287 VJB524291:VJB589823 VJB589827:VJB655359 VJB655363:VJB720895 VJB720899:VJB786431 VJB786435:VJB851967 VJB851971:VJB917503 VJB917507:VJB983039 VJB983043:VJB1048576 VSX3:VSX65535 VSX65539:VSX131071 VSX131075:VSX196607 VSX196611:VSX262143 VSX262147:VSX327679 VSX327683:VSX393215 VSX393219:VSX458751 VSX458755:VSX524287 VSX524291:VSX589823 VSX589827:VSX655359 VSX655363:VSX720895 VSX720899:VSX786431 VSX786435:VSX851967 VSX851971:VSX917503 VSX917507:VSX983039 VSX983043:VSX1048576 WCT3:WCT65535 WCT65539:WCT131071 WCT131075:WCT196607 WCT196611:WCT262143 WCT262147:WCT327679 WCT327683:WCT393215 WCT393219:WCT458751 WCT458755:WCT524287 WCT524291:WCT589823 WCT589827:WCT655359 WCT655363:WCT720895 WCT720899:WCT786431 WCT786435:WCT851967 WCT851971:WCT917503 WCT917507:WCT983039 WCT983043:WCT1048576 WMP3:WMP65535 WMP65539:WMP131071 WMP131075:WMP196607 WMP196611:WMP262143 WMP262147:WMP327679 WMP327683:WMP393215 WMP393219:WMP458751 WMP458755:WMP524287 WMP524291:WMP589823 WMP589827:WMP655359 WMP655363:WMP720895 WMP720899:WMP786431 WMP786435:WMP851967 WMP851971:WMP917503 WMP917507:WMP983039 WMP983043:WMP1048576 WWL3:WWL65535 WWL65539:WWL131071 WWL131075:WWL196607 WWL196611:WWL262143 WWL262147:WWL327679 WWL327683:WWL393215 WWL393219:WWL458751 WWL458755:WWL524287 WWL524291:WWL589823 WWL589827:WWL655359 WWL655363:WWL720895 WWL720899:WWL786431 WWL786435:WWL851967 WWL851971:WWL917503 WWL917507:WWL983039 WWL983043:WWL1048576">
      <formula1>AllStudents</formula1>
    </dataValidation>
    <dataValidation type="list" allowBlank="1" showInputMessage="1" showErrorMessage="1" sqref="KB3:KB65535 KB65539:KB131071 KB131075:KB196607 KB196611:KB262143 KB262147:KB327679 KB327683:KB393215 KB393219:KB458751 KB458755:KB524287 KB524291:KB589823 KB589827:KB655359 KB655363:KB720895 KB720899:KB786431 KB786435:KB851967 KB851971:KB917503 KB917507:KB983039 KB983043:KB1048576 TX3:TX65535 TX65539:TX131071 TX131075:TX196607 TX196611:TX262143 TX262147:TX327679 TX327683:TX393215 TX393219:TX458751 TX458755:TX524287 TX524291:TX589823 TX589827:TX655359 TX655363:TX720895 TX720899:TX786431 TX786435:TX851967 TX851971:TX917503 TX917507:TX983039 TX983043:TX1048576 ADT3:ADT65535 ADT65539:ADT131071 ADT131075:ADT196607 ADT196611:ADT262143 ADT262147:ADT327679 ADT327683:ADT393215 ADT393219:ADT458751 ADT458755:ADT524287 ADT524291:ADT589823 ADT589827:ADT655359 ADT655363:ADT720895 ADT720899:ADT786431 ADT786435:ADT851967 ADT851971:ADT917503 ADT917507:ADT983039 ADT983043:ADT1048576 ANP3:ANP65535 ANP65539:ANP131071 ANP131075:ANP196607 ANP196611:ANP262143 ANP262147:ANP327679 ANP327683:ANP393215 ANP393219:ANP458751 ANP458755:ANP524287 ANP524291:ANP589823 ANP589827:ANP655359 ANP655363:ANP720895 ANP720899:ANP786431 ANP786435:ANP851967 ANP851971:ANP917503 ANP917507:ANP983039 ANP983043:ANP1048576 AXL3:AXL65535 AXL65539:AXL131071 AXL131075:AXL196607 AXL196611:AXL262143 AXL262147:AXL327679 AXL327683:AXL393215 AXL393219:AXL458751 AXL458755:AXL524287 AXL524291:AXL589823 AXL589827:AXL655359 AXL655363:AXL720895 AXL720899:AXL786431 AXL786435:AXL851967 AXL851971:AXL917503 AXL917507:AXL983039 AXL983043:AXL1048576 BHH3:BHH65535 BHH65539:BHH131071 BHH131075:BHH196607 BHH196611:BHH262143 BHH262147:BHH327679 BHH327683:BHH393215 BHH393219:BHH458751 BHH458755:BHH524287 BHH524291:BHH589823 BHH589827:BHH655359 BHH655363:BHH720895 BHH720899:BHH786431 BHH786435:BHH851967 BHH851971:BHH917503 BHH917507:BHH983039 BHH983043:BHH1048576 BRD3:BRD65535 BRD65539:BRD131071 BRD131075:BRD196607 BRD196611:BRD262143 BRD262147:BRD327679 BRD327683:BRD393215 BRD393219:BRD458751 BRD458755:BRD524287 BRD524291:BRD589823 BRD589827:BRD655359 BRD655363:BRD720895 BRD720899:BRD786431 BRD786435:BRD851967 BRD851971:BRD917503 BRD917507:BRD983039 BRD983043:BRD1048576 CAZ3:CAZ65535 CAZ65539:CAZ131071 CAZ131075:CAZ196607 CAZ196611:CAZ262143 CAZ262147:CAZ327679 CAZ327683:CAZ393215 CAZ393219:CAZ458751 CAZ458755:CAZ524287 CAZ524291:CAZ589823 CAZ589827:CAZ655359 CAZ655363:CAZ720895 CAZ720899:CAZ786431 CAZ786435:CAZ851967 CAZ851971:CAZ917503 CAZ917507:CAZ983039 CAZ983043:CAZ1048576 CKV3:CKV65535 CKV65539:CKV131071 CKV131075:CKV196607 CKV196611:CKV262143 CKV262147:CKV327679 CKV327683:CKV393215 CKV393219:CKV458751 CKV458755:CKV524287 CKV524291:CKV589823 CKV589827:CKV655359 CKV655363:CKV720895 CKV720899:CKV786431 CKV786435:CKV851967 CKV851971:CKV917503 CKV917507:CKV983039 CKV983043:CKV1048576 CUR3:CUR65535 CUR65539:CUR131071 CUR131075:CUR196607 CUR196611:CUR262143 CUR262147:CUR327679 CUR327683:CUR393215 CUR393219:CUR458751 CUR458755:CUR524287 CUR524291:CUR589823 CUR589827:CUR655359 CUR655363:CUR720895 CUR720899:CUR786431 CUR786435:CUR851967 CUR851971:CUR917503 CUR917507:CUR983039 CUR983043:CUR1048576 DEN3:DEN65535 DEN65539:DEN131071 DEN131075:DEN196607 DEN196611:DEN262143 DEN262147:DEN327679 DEN327683:DEN393215 DEN393219:DEN458751 DEN458755:DEN524287 DEN524291:DEN589823 DEN589827:DEN655359 DEN655363:DEN720895 DEN720899:DEN786431 DEN786435:DEN851967 DEN851971:DEN917503 DEN917507:DEN983039 DEN983043:DEN1048576 DOJ3:DOJ65535 DOJ65539:DOJ131071 DOJ131075:DOJ196607 DOJ196611:DOJ262143 DOJ262147:DOJ327679 DOJ327683:DOJ393215 DOJ393219:DOJ458751 DOJ458755:DOJ524287 DOJ524291:DOJ589823 DOJ589827:DOJ655359 DOJ655363:DOJ720895 DOJ720899:DOJ786431 DOJ786435:DOJ851967 DOJ851971:DOJ917503 DOJ917507:DOJ983039 DOJ983043:DOJ1048576 DYF3:DYF65535 DYF65539:DYF131071 DYF131075:DYF196607 DYF196611:DYF262143 DYF262147:DYF327679 DYF327683:DYF393215 DYF393219:DYF458751 DYF458755:DYF524287 DYF524291:DYF589823 DYF589827:DYF655359 DYF655363:DYF720895 DYF720899:DYF786431 DYF786435:DYF851967 DYF851971:DYF917503 DYF917507:DYF983039 DYF983043:DYF1048576 EIB3:EIB65535 EIB65539:EIB131071 EIB131075:EIB196607 EIB196611:EIB262143 EIB262147:EIB327679 EIB327683:EIB393215 EIB393219:EIB458751 EIB458755:EIB524287 EIB524291:EIB589823 EIB589827:EIB655359 EIB655363:EIB720895 EIB720899:EIB786431 EIB786435:EIB851967 EIB851971:EIB917503 EIB917507:EIB983039 EIB983043:EIB1048576 ERX3:ERX65535 ERX65539:ERX131071 ERX131075:ERX196607 ERX196611:ERX262143 ERX262147:ERX327679 ERX327683:ERX393215 ERX393219:ERX458751 ERX458755:ERX524287 ERX524291:ERX589823 ERX589827:ERX655359 ERX655363:ERX720895 ERX720899:ERX786431 ERX786435:ERX851967 ERX851971:ERX917503 ERX917507:ERX983039 ERX983043:ERX1048576 FBT3:FBT65535 FBT65539:FBT131071 FBT131075:FBT196607 FBT196611:FBT262143 FBT262147:FBT327679 FBT327683:FBT393215 FBT393219:FBT458751 FBT458755:FBT524287 FBT524291:FBT589823 FBT589827:FBT655359 FBT655363:FBT720895 FBT720899:FBT786431 FBT786435:FBT851967 FBT851971:FBT917503 FBT917507:FBT983039 FBT983043:FBT1048576 FLP3:FLP65535 FLP65539:FLP131071 FLP131075:FLP196607 FLP196611:FLP262143 FLP262147:FLP327679 FLP327683:FLP393215 FLP393219:FLP458751 FLP458755:FLP524287 FLP524291:FLP589823 FLP589827:FLP655359 FLP655363:FLP720895 FLP720899:FLP786431 FLP786435:FLP851967 FLP851971:FLP917503 FLP917507:FLP983039 FLP983043:FLP1048576 FVL3:FVL65535 FVL65539:FVL131071 FVL131075:FVL196607 FVL196611:FVL262143 FVL262147:FVL327679 FVL327683:FVL393215 FVL393219:FVL458751 FVL458755:FVL524287 FVL524291:FVL589823 FVL589827:FVL655359 FVL655363:FVL720895 FVL720899:FVL786431 FVL786435:FVL851967 FVL851971:FVL917503 FVL917507:FVL983039 FVL983043:FVL1048576 GFH3:GFH65535 GFH65539:GFH131071 GFH131075:GFH196607 GFH196611:GFH262143 GFH262147:GFH327679 GFH327683:GFH393215 GFH393219:GFH458751 GFH458755:GFH524287 GFH524291:GFH589823 GFH589827:GFH655359 GFH655363:GFH720895 GFH720899:GFH786431 GFH786435:GFH851967 GFH851971:GFH917503 GFH917507:GFH983039 GFH983043:GFH1048576 GPD3:GPD65535 GPD65539:GPD131071 GPD131075:GPD196607 GPD196611:GPD262143 GPD262147:GPD327679 GPD327683:GPD393215 GPD393219:GPD458751 GPD458755:GPD524287 GPD524291:GPD589823 GPD589827:GPD655359 GPD655363:GPD720895 GPD720899:GPD786431 GPD786435:GPD851967 GPD851971:GPD917503 GPD917507:GPD983039 GPD983043:GPD1048576 GYZ3:GYZ65535 GYZ65539:GYZ131071 GYZ131075:GYZ196607 GYZ196611:GYZ262143 GYZ262147:GYZ327679 GYZ327683:GYZ393215 GYZ393219:GYZ458751 GYZ458755:GYZ524287 GYZ524291:GYZ589823 GYZ589827:GYZ655359 GYZ655363:GYZ720895 GYZ720899:GYZ786431 GYZ786435:GYZ851967 GYZ851971:GYZ917503 GYZ917507:GYZ983039 GYZ983043:GYZ1048576 HIV3:HIV65535 HIV65539:HIV131071 HIV131075:HIV196607 HIV196611:HIV262143 HIV262147:HIV327679 HIV327683:HIV393215 HIV393219:HIV458751 HIV458755:HIV524287 HIV524291:HIV589823 HIV589827:HIV655359 HIV655363:HIV720895 HIV720899:HIV786431 HIV786435:HIV851967 HIV851971:HIV917503 HIV917507:HIV983039 HIV983043:HIV1048576 HSR3:HSR65535 HSR65539:HSR131071 HSR131075:HSR196607 HSR196611:HSR262143 HSR262147:HSR327679 HSR327683:HSR393215 HSR393219:HSR458751 HSR458755:HSR524287 HSR524291:HSR589823 HSR589827:HSR655359 HSR655363:HSR720895 HSR720899:HSR786431 HSR786435:HSR851967 HSR851971:HSR917503 HSR917507:HSR983039 HSR983043:HSR1048576 ICN3:ICN65535 ICN65539:ICN131071 ICN131075:ICN196607 ICN196611:ICN262143 ICN262147:ICN327679 ICN327683:ICN393215 ICN393219:ICN458751 ICN458755:ICN524287 ICN524291:ICN589823 ICN589827:ICN655359 ICN655363:ICN720895 ICN720899:ICN786431 ICN786435:ICN851967 ICN851971:ICN917503 ICN917507:ICN983039 ICN983043:ICN1048576 IMJ3:IMJ65535 IMJ65539:IMJ131071 IMJ131075:IMJ196607 IMJ196611:IMJ262143 IMJ262147:IMJ327679 IMJ327683:IMJ393215 IMJ393219:IMJ458751 IMJ458755:IMJ524287 IMJ524291:IMJ589823 IMJ589827:IMJ655359 IMJ655363:IMJ720895 IMJ720899:IMJ786431 IMJ786435:IMJ851967 IMJ851971:IMJ917503 IMJ917507:IMJ983039 IMJ983043:IMJ1048576 IWF3:IWF65535 IWF65539:IWF131071 IWF131075:IWF196607 IWF196611:IWF262143 IWF262147:IWF327679 IWF327683:IWF393215 IWF393219:IWF458751 IWF458755:IWF524287 IWF524291:IWF589823 IWF589827:IWF655359 IWF655363:IWF720895 IWF720899:IWF786431 IWF786435:IWF851967 IWF851971:IWF917503 IWF917507:IWF983039 IWF983043:IWF1048576 JGB3:JGB65535 JGB65539:JGB131071 JGB131075:JGB196607 JGB196611:JGB262143 JGB262147:JGB327679 JGB327683:JGB393215 JGB393219:JGB458751 JGB458755:JGB524287 JGB524291:JGB589823 JGB589827:JGB655359 JGB655363:JGB720895 JGB720899:JGB786431 JGB786435:JGB851967 JGB851971:JGB917503 JGB917507:JGB983039 JGB983043:JGB1048576 JPX3:JPX65535 JPX65539:JPX131071 JPX131075:JPX196607 JPX196611:JPX262143 JPX262147:JPX327679 JPX327683:JPX393215 JPX393219:JPX458751 JPX458755:JPX524287 JPX524291:JPX589823 JPX589827:JPX655359 JPX655363:JPX720895 JPX720899:JPX786431 JPX786435:JPX851967 JPX851971:JPX917503 JPX917507:JPX983039 JPX983043:JPX1048576 JZT3:JZT65535 JZT65539:JZT131071 JZT131075:JZT196607 JZT196611:JZT262143 JZT262147:JZT327679 JZT327683:JZT393215 JZT393219:JZT458751 JZT458755:JZT524287 JZT524291:JZT589823 JZT589827:JZT655359 JZT655363:JZT720895 JZT720899:JZT786431 JZT786435:JZT851967 JZT851971:JZT917503 JZT917507:JZT983039 JZT983043:JZT1048576 KJP3:KJP65535 KJP65539:KJP131071 KJP131075:KJP196607 KJP196611:KJP262143 KJP262147:KJP327679 KJP327683:KJP393215 KJP393219:KJP458751 KJP458755:KJP524287 KJP524291:KJP589823 KJP589827:KJP655359 KJP655363:KJP720895 KJP720899:KJP786431 KJP786435:KJP851967 KJP851971:KJP917503 KJP917507:KJP983039 KJP983043:KJP1048576 KTL3:KTL65535 KTL65539:KTL131071 KTL131075:KTL196607 KTL196611:KTL262143 KTL262147:KTL327679 KTL327683:KTL393215 KTL393219:KTL458751 KTL458755:KTL524287 KTL524291:KTL589823 KTL589827:KTL655359 KTL655363:KTL720895 KTL720899:KTL786431 KTL786435:KTL851967 KTL851971:KTL917503 KTL917507:KTL983039 KTL983043:KTL1048576 LDH3:LDH65535 LDH65539:LDH131071 LDH131075:LDH196607 LDH196611:LDH262143 LDH262147:LDH327679 LDH327683:LDH393215 LDH393219:LDH458751 LDH458755:LDH524287 LDH524291:LDH589823 LDH589827:LDH655359 LDH655363:LDH720895 LDH720899:LDH786431 LDH786435:LDH851967 LDH851971:LDH917503 LDH917507:LDH983039 LDH983043:LDH1048576 LND3:LND65535 LND65539:LND131071 LND131075:LND196607 LND196611:LND262143 LND262147:LND327679 LND327683:LND393215 LND393219:LND458751 LND458755:LND524287 LND524291:LND589823 LND589827:LND655359 LND655363:LND720895 LND720899:LND786431 LND786435:LND851967 LND851971:LND917503 LND917507:LND983039 LND983043:LND1048576 LWZ3:LWZ65535 LWZ65539:LWZ131071 LWZ131075:LWZ196607 LWZ196611:LWZ262143 LWZ262147:LWZ327679 LWZ327683:LWZ393215 LWZ393219:LWZ458751 LWZ458755:LWZ524287 LWZ524291:LWZ589823 LWZ589827:LWZ655359 LWZ655363:LWZ720895 LWZ720899:LWZ786431 LWZ786435:LWZ851967 LWZ851971:LWZ917503 LWZ917507:LWZ983039 LWZ983043:LWZ1048576 MGV3:MGV65535 MGV65539:MGV131071 MGV131075:MGV196607 MGV196611:MGV262143 MGV262147:MGV327679 MGV327683:MGV393215 MGV393219:MGV458751 MGV458755:MGV524287 MGV524291:MGV589823 MGV589827:MGV655359 MGV655363:MGV720895 MGV720899:MGV786431 MGV786435:MGV851967 MGV851971:MGV917503 MGV917507:MGV983039 MGV983043:MGV1048576 MQR3:MQR65535 MQR65539:MQR131071 MQR131075:MQR196607 MQR196611:MQR262143 MQR262147:MQR327679 MQR327683:MQR393215 MQR393219:MQR458751 MQR458755:MQR524287 MQR524291:MQR589823 MQR589827:MQR655359 MQR655363:MQR720895 MQR720899:MQR786431 MQR786435:MQR851967 MQR851971:MQR917503 MQR917507:MQR983039 MQR983043:MQR1048576 NAN3:NAN65535 NAN65539:NAN131071 NAN131075:NAN196607 NAN196611:NAN262143 NAN262147:NAN327679 NAN327683:NAN393215 NAN393219:NAN458751 NAN458755:NAN524287 NAN524291:NAN589823 NAN589827:NAN655359 NAN655363:NAN720895 NAN720899:NAN786431 NAN786435:NAN851967 NAN851971:NAN917503 NAN917507:NAN983039 NAN983043:NAN1048576 NKJ3:NKJ65535 NKJ65539:NKJ131071 NKJ131075:NKJ196607 NKJ196611:NKJ262143 NKJ262147:NKJ327679 NKJ327683:NKJ393215 NKJ393219:NKJ458751 NKJ458755:NKJ524287 NKJ524291:NKJ589823 NKJ589827:NKJ655359 NKJ655363:NKJ720895 NKJ720899:NKJ786431 NKJ786435:NKJ851967 NKJ851971:NKJ917503 NKJ917507:NKJ983039 NKJ983043:NKJ1048576 NUF3:NUF65535 NUF65539:NUF131071 NUF131075:NUF196607 NUF196611:NUF262143 NUF262147:NUF327679 NUF327683:NUF393215 NUF393219:NUF458751 NUF458755:NUF524287 NUF524291:NUF589823 NUF589827:NUF655359 NUF655363:NUF720895 NUF720899:NUF786431 NUF786435:NUF851967 NUF851971:NUF917503 NUF917507:NUF983039 NUF983043:NUF1048576 OEB3:OEB65535 OEB65539:OEB131071 OEB131075:OEB196607 OEB196611:OEB262143 OEB262147:OEB327679 OEB327683:OEB393215 OEB393219:OEB458751 OEB458755:OEB524287 OEB524291:OEB589823 OEB589827:OEB655359 OEB655363:OEB720895 OEB720899:OEB786431 OEB786435:OEB851967 OEB851971:OEB917503 OEB917507:OEB983039 OEB983043:OEB1048576 ONX3:ONX65535 ONX65539:ONX131071 ONX131075:ONX196607 ONX196611:ONX262143 ONX262147:ONX327679 ONX327683:ONX393215 ONX393219:ONX458751 ONX458755:ONX524287 ONX524291:ONX589823 ONX589827:ONX655359 ONX655363:ONX720895 ONX720899:ONX786431 ONX786435:ONX851967 ONX851971:ONX917503 ONX917507:ONX983039 ONX983043:ONX1048576 OXT3:OXT65535 OXT65539:OXT131071 OXT131075:OXT196607 OXT196611:OXT262143 OXT262147:OXT327679 OXT327683:OXT393215 OXT393219:OXT458751 OXT458755:OXT524287 OXT524291:OXT589823 OXT589827:OXT655359 OXT655363:OXT720895 OXT720899:OXT786431 OXT786435:OXT851967 OXT851971:OXT917503 OXT917507:OXT983039 OXT983043:OXT1048576 PHP3:PHP65535 PHP65539:PHP131071 PHP131075:PHP196607 PHP196611:PHP262143 PHP262147:PHP327679 PHP327683:PHP393215 PHP393219:PHP458751 PHP458755:PHP524287 PHP524291:PHP589823 PHP589827:PHP655359 PHP655363:PHP720895 PHP720899:PHP786431 PHP786435:PHP851967 PHP851971:PHP917503 PHP917507:PHP983039 PHP983043:PHP1048576 PRL3:PRL65535 PRL65539:PRL131071 PRL131075:PRL196607 PRL196611:PRL262143 PRL262147:PRL327679 PRL327683:PRL393215 PRL393219:PRL458751 PRL458755:PRL524287 PRL524291:PRL589823 PRL589827:PRL655359 PRL655363:PRL720895 PRL720899:PRL786431 PRL786435:PRL851967 PRL851971:PRL917503 PRL917507:PRL983039 PRL983043:PRL1048576 QBH3:QBH65535 QBH65539:QBH131071 QBH131075:QBH196607 QBH196611:QBH262143 QBH262147:QBH327679 QBH327683:QBH393215 QBH393219:QBH458751 QBH458755:QBH524287 QBH524291:QBH589823 QBH589827:QBH655359 QBH655363:QBH720895 QBH720899:QBH786431 QBH786435:QBH851967 QBH851971:QBH917503 QBH917507:QBH983039 QBH983043:QBH1048576 QLD3:QLD65535 QLD65539:QLD131071 QLD131075:QLD196607 QLD196611:QLD262143 QLD262147:QLD327679 QLD327683:QLD393215 QLD393219:QLD458751 QLD458755:QLD524287 QLD524291:QLD589823 QLD589827:QLD655359 QLD655363:QLD720895 QLD720899:QLD786431 QLD786435:QLD851967 QLD851971:QLD917503 QLD917507:QLD983039 QLD983043:QLD1048576 QUZ3:QUZ65535 QUZ65539:QUZ131071 QUZ131075:QUZ196607 QUZ196611:QUZ262143 QUZ262147:QUZ327679 QUZ327683:QUZ393215 QUZ393219:QUZ458751 QUZ458755:QUZ524287 QUZ524291:QUZ589823 QUZ589827:QUZ655359 QUZ655363:QUZ720895 QUZ720899:QUZ786431 QUZ786435:QUZ851967 QUZ851971:QUZ917503 QUZ917507:QUZ983039 QUZ983043:QUZ1048576 REV3:REV65535 REV65539:REV131071 REV131075:REV196607 REV196611:REV262143 REV262147:REV327679 REV327683:REV393215 REV393219:REV458751 REV458755:REV524287 REV524291:REV589823 REV589827:REV655359 REV655363:REV720895 REV720899:REV786431 REV786435:REV851967 REV851971:REV917503 REV917507:REV983039 REV983043:REV1048576 ROR3:ROR65535 ROR65539:ROR131071 ROR131075:ROR196607 ROR196611:ROR262143 ROR262147:ROR327679 ROR327683:ROR393215 ROR393219:ROR458751 ROR458755:ROR524287 ROR524291:ROR589823 ROR589827:ROR655359 ROR655363:ROR720895 ROR720899:ROR786431 ROR786435:ROR851967 ROR851971:ROR917503 ROR917507:ROR983039 ROR983043:ROR1048576 RYN3:RYN65535 RYN65539:RYN131071 RYN131075:RYN196607 RYN196611:RYN262143 RYN262147:RYN327679 RYN327683:RYN393215 RYN393219:RYN458751 RYN458755:RYN524287 RYN524291:RYN589823 RYN589827:RYN655359 RYN655363:RYN720895 RYN720899:RYN786431 RYN786435:RYN851967 RYN851971:RYN917503 RYN917507:RYN983039 RYN983043:RYN1048576 SIJ3:SIJ65535 SIJ65539:SIJ131071 SIJ131075:SIJ196607 SIJ196611:SIJ262143 SIJ262147:SIJ327679 SIJ327683:SIJ393215 SIJ393219:SIJ458751 SIJ458755:SIJ524287 SIJ524291:SIJ589823 SIJ589827:SIJ655359 SIJ655363:SIJ720895 SIJ720899:SIJ786431 SIJ786435:SIJ851967 SIJ851971:SIJ917503 SIJ917507:SIJ983039 SIJ983043:SIJ1048576 SSF3:SSF65535 SSF65539:SSF131071 SSF131075:SSF196607 SSF196611:SSF262143 SSF262147:SSF327679 SSF327683:SSF393215 SSF393219:SSF458751 SSF458755:SSF524287 SSF524291:SSF589823 SSF589827:SSF655359 SSF655363:SSF720895 SSF720899:SSF786431 SSF786435:SSF851967 SSF851971:SSF917503 SSF917507:SSF983039 SSF983043:SSF1048576 TCB3:TCB65535 TCB65539:TCB131071 TCB131075:TCB196607 TCB196611:TCB262143 TCB262147:TCB327679 TCB327683:TCB393215 TCB393219:TCB458751 TCB458755:TCB524287 TCB524291:TCB589823 TCB589827:TCB655359 TCB655363:TCB720895 TCB720899:TCB786431 TCB786435:TCB851967 TCB851971:TCB917503 TCB917507:TCB983039 TCB983043:TCB1048576 TLX3:TLX65535 TLX65539:TLX131071 TLX131075:TLX196607 TLX196611:TLX262143 TLX262147:TLX327679 TLX327683:TLX393215 TLX393219:TLX458751 TLX458755:TLX524287 TLX524291:TLX589823 TLX589827:TLX655359 TLX655363:TLX720895 TLX720899:TLX786431 TLX786435:TLX851967 TLX851971:TLX917503 TLX917507:TLX983039 TLX983043:TLX1048576 TVT3:TVT65535 TVT65539:TVT131071 TVT131075:TVT196607 TVT196611:TVT262143 TVT262147:TVT327679 TVT327683:TVT393215 TVT393219:TVT458751 TVT458755:TVT524287 TVT524291:TVT589823 TVT589827:TVT655359 TVT655363:TVT720895 TVT720899:TVT786431 TVT786435:TVT851967 TVT851971:TVT917503 TVT917507:TVT983039 TVT983043:TVT1048576 UFP3:UFP65535 UFP65539:UFP131071 UFP131075:UFP196607 UFP196611:UFP262143 UFP262147:UFP327679 UFP327683:UFP393215 UFP393219:UFP458751 UFP458755:UFP524287 UFP524291:UFP589823 UFP589827:UFP655359 UFP655363:UFP720895 UFP720899:UFP786431 UFP786435:UFP851967 UFP851971:UFP917503 UFP917507:UFP983039 UFP983043:UFP1048576 UPL3:UPL65535 UPL65539:UPL131071 UPL131075:UPL196607 UPL196611:UPL262143 UPL262147:UPL327679 UPL327683:UPL393215 UPL393219:UPL458751 UPL458755:UPL524287 UPL524291:UPL589823 UPL589827:UPL655359 UPL655363:UPL720895 UPL720899:UPL786431 UPL786435:UPL851967 UPL851971:UPL917503 UPL917507:UPL983039 UPL983043:UPL1048576 UZH3:UZH65535 UZH65539:UZH131071 UZH131075:UZH196607 UZH196611:UZH262143 UZH262147:UZH327679 UZH327683:UZH393215 UZH393219:UZH458751 UZH458755:UZH524287 UZH524291:UZH589823 UZH589827:UZH655359 UZH655363:UZH720895 UZH720899:UZH786431 UZH786435:UZH851967 UZH851971:UZH917503 UZH917507:UZH983039 UZH983043:UZH1048576 VJD3:VJD65535 VJD65539:VJD131071 VJD131075:VJD196607 VJD196611:VJD262143 VJD262147:VJD327679 VJD327683:VJD393215 VJD393219:VJD458751 VJD458755:VJD524287 VJD524291:VJD589823 VJD589827:VJD655359 VJD655363:VJD720895 VJD720899:VJD786431 VJD786435:VJD851967 VJD851971:VJD917503 VJD917507:VJD983039 VJD983043:VJD1048576 VSZ3:VSZ65535 VSZ65539:VSZ131071 VSZ131075:VSZ196607 VSZ196611:VSZ262143 VSZ262147:VSZ327679 VSZ327683:VSZ393215 VSZ393219:VSZ458751 VSZ458755:VSZ524287 VSZ524291:VSZ589823 VSZ589827:VSZ655359 VSZ655363:VSZ720895 VSZ720899:VSZ786431 VSZ786435:VSZ851967 VSZ851971:VSZ917503 VSZ917507:VSZ983039 VSZ983043:VSZ1048576 WCV3:WCV65535 WCV65539:WCV131071 WCV131075:WCV196607 WCV196611:WCV262143 WCV262147:WCV327679 WCV327683:WCV393215 WCV393219:WCV458751 WCV458755:WCV524287 WCV524291:WCV589823 WCV589827:WCV655359 WCV655363:WCV720895 WCV720899:WCV786431 WCV786435:WCV851967 WCV851971:WCV917503 WCV917507:WCV983039 WCV983043:WCV1048576 WMR3:WMR65535 WMR65539:WMR131071 WMR131075:WMR196607 WMR196611:WMR262143 WMR262147:WMR327679 WMR327683:WMR393215 WMR393219:WMR458751 WMR458755:WMR524287 WMR524291:WMR589823 WMR589827:WMR655359 WMR655363:WMR720895 WMR720899:WMR786431 WMR786435:WMR851967 WMR851971:WMR917503 WMR917507:WMR983039 WMR983043:WMR1048576 WWN3:WWN65535 WWN65539:WWN131071 WWN131075:WWN196607 WWN196611:WWN262143 WWN262147:WWN327679 WWN327683:WWN393215 WWN393219:WWN458751 WWN458755:WWN524287 WWN524291:WWN589823 WWN589827:WWN655359 WWN655363:WWN720895 WWN720899:WWN786431 WWN786435:WWN851967 WWN851971:WWN917503 WWN917507:WWN983039 WWN983043:WWN1048576">
      <formula1>"Paid,Not Yet Paid,N/A"</formula1>
    </dataValidation>
    <dataValidation type="list" allowBlank="1" showInputMessage="1" showErrorMessage="1" sqref="CBA983043:CBK1048576 GFI983043:GFS1048576 KJQ983043:KKA1048576 ONY983043:OOI1048576 SSG983043:SSQ1048576 WWO983043:WWY1048576 KC3:KM65535 DOK3:DOU65535 HSS3:HTC65535 LXA3:LXK65535 QBI3:QBS65535 UFQ3:UGA65535 TY3:UI65535 DYG3:DYQ65535 ICO3:ICY65535 MGW3:MHG65535 QLE3:QLO65535 UPM3:UPW65535 ADU3:AEE65535 EIC3:EIM65535 IMK3:IMU65535 MQS3:MRC65535 QVA3:QVK65535 UZI3:UZS65535 ANQ3:AOA65535 ERY3:ESI65535 IWG3:IWQ65535 NAO3:NAY65535 REW3:RFG65535 VJE3:VJO65535 AXM3:AXW65535 FBU3:FCE65535 JGC3:JGM65535 NKK3:NKU65535 ROS3:RPC65535 VTA3:VTK65535 BHI3:BHS65535 FLQ3:FMA65535 JPY3:JQI65535 NUG3:NUQ65535 RYO3:RYY65535 WCW3:WDG65535 BRE3:BRO65535 FVM3:FVW65535 JZU3:KAE65535 OEC3:OEM65535 SIK3:SIU65535 WMS3:WNC65535 CBA3:CBK65535 GFI3:GFS65535 KJQ3:KKA65535 ONY3:OOI65535 SSG3:SSQ65535 WWO3:WWY65535 CKW3:CLG65535 GPE3:GPO65535 KTM3:KTW65535 OXU3:OYE65535 TCC3:TCM65535 CUS3:CVC65535 GZA3:GZK65535 LDI3:LDS65535 PHQ3:PIA65535 TLY3:TMI65535 DEO3:DEY65535 HIW3:HJG65535 LNE3:LNO65535 PRM3:PRW65535 TVU3:TWE65535 ANQ983043:AOA1048576 ERY983043:ESI1048576 IWG983043:IWQ1048576 NAO983043:NAY1048576 REW983043:RFG1048576 VJE983043:VJO1048576 KC65539:KM131071 DOK65539:DOU131071 HSS65539:HTC131071 LXA65539:LXK131071 QBI65539:QBS131071 UFQ65539:UGA131071 TY65539:UI131071 DYG65539:DYQ131071 ICO65539:ICY131071 MGW65539:MHG131071 QLE65539:QLO131071 UPM65539:UPW131071 ADU65539:AEE131071 EIC65539:EIM131071 IMK65539:IMU131071 MQS65539:MRC131071 QVA65539:QVK131071 UZI65539:UZS131071 ANQ65539:AOA131071 ERY65539:ESI131071 IWG65539:IWQ131071 NAO65539:NAY131071 REW65539:RFG131071 VJE65539:VJO131071 AXM65539:AXW131071 FBU65539:FCE131071 JGC65539:JGM131071 NKK65539:NKU131071 ROS65539:RPC131071 VTA65539:VTK131071 BHI65539:BHS131071 FLQ65539:FMA131071 JPY65539:JQI131071 NUG65539:NUQ131071 RYO65539:RYY131071 WCW65539:WDG131071 BRE65539:BRO131071 FVM65539:FVW131071 JZU65539:KAE131071 OEC65539:OEM131071 SIK65539:SIU131071 WMS65539:WNC131071 CBA65539:CBK131071 GFI65539:GFS131071 KJQ65539:KKA131071 ONY65539:OOI131071 SSG65539:SSQ131071 WWO65539:WWY131071 CKW65539:CLG131071 GPE65539:GPO131071 KTM65539:KTW131071 OXU65539:OYE131071 TCC65539:TCM131071 CUS65539:CVC131071 GZA65539:GZK131071 LDI65539:LDS131071 PHQ65539:PIA131071 TLY65539:TMI131071 DEO65539:DEY131071 HIW65539:HJG131071 LNE65539:LNO131071 PRM65539:PRW131071 TVU65539:TWE131071 AXM983043:AXW1048576 FBU983043:FCE1048576 JGC983043:JGM1048576 NKK983043:NKU1048576 ROS983043:RPC1048576 VTA983043:VTK1048576 KC131075:KM196607 DOK131075:DOU196607 HSS131075:HTC196607 LXA131075:LXK196607 QBI131075:QBS196607 UFQ131075:UGA196607 TY131075:UI196607 DYG131075:DYQ196607 ICO131075:ICY196607 MGW131075:MHG196607 QLE131075:QLO196607 UPM131075:UPW196607 ADU131075:AEE196607 EIC131075:EIM196607 IMK131075:IMU196607 MQS131075:MRC196607 QVA131075:QVK196607 UZI131075:UZS196607 ANQ131075:AOA196607 ERY131075:ESI196607 IWG131075:IWQ196607 NAO131075:NAY196607 REW131075:RFG196607 VJE131075:VJO196607 AXM131075:AXW196607 FBU131075:FCE196607 JGC131075:JGM196607 NKK131075:NKU196607 ROS131075:RPC196607 VTA131075:VTK196607 BHI131075:BHS196607 FLQ131075:FMA196607 JPY131075:JQI196607 NUG131075:NUQ196607 RYO131075:RYY196607 WCW131075:WDG196607 BRE131075:BRO196607 FVM131075:FVW196607 JZU131075:KAE196607 OEC131075:OEM196607 SIK131075:SIU196607 WMS131075:WNC196607 CBA131075:CBK196607 GFI131075:GFS196607 KJQ131075:KKA196607 ONY131075:OOI196607 SSG131075:SSQ196607 WWO131075:WWY196607 CKW131075:CLG196607 GPE131075:GPO196607 KTM131075:KTW196607 OXU131075:OYE196607 TCC131075:TCM196607 CUS131075:CVC196607 GZA131075:GZK196607 LDI131075:LDS196607 PHQ131075:PIA196607 TLY131075:TMI196607 DEO131075:DEY196607 HIW131075:HJG196607 LNE131075:LNO196607 PRM131075:PRW196607 TVU131075:TWE196607 BHI983043:BHS1048576 FLQ983043:FMA1048576 JPY983043:JQI1048576 NUG983043:NUQ1048576 RYO983043:RYY1048576 WCW983043:WDG1048576 KC196611:KM262143 DOK196611:DOU262143 HSS196611:HTC262143 LXA196611:LXK262143 QBI196611:QBS262143 UFQ196611:UGA262143 TY196611:UI262143 DYG196611:DYQ262143 ICO196611:ICY262143 MGW196611:MHG262143 QLE196611:QLO262143 UPM196611:UPW262143 ADU196611:AEE262143 EIC196611:EIM262143 IMK196611:IMU262143 MQS196611:MRC262143 QVA196611:QVK262143 UZI196611:UZS262143 ANQ196611:AOA262143 ERY196611:ESI262143 IWG196611:IWQ262143 NAO196611:NAY262143 REW196611:RFG262143 VJE196611:VJO262143 AXM196611:AXW262143 FBU196611:FCE262143 JGC196611:JGM262143 NKK196611:NKU262143 ROS196611:RPC262143 VTA196611:VTK262143 BHI196611:BHS262143 FLQ196611:FMA262143 JPY196611:JQI262143 NUG196611:NUQ262143 RYO196611:RYY262143 WCW196611:WDG262143 BRE196611:BRO262143 FVM196611:FVW262143 JZU196611:KAE262143 OEC196611:OEM262143 SIK196611:SIU262143 WMS196611:WNC262143 CBA196611:CBK262143 GFI196611:GFS262143 KJQ196611:KKA262143 ONY196611:OOI262143 SSG196611:SSQ262143 WWO196611:WWY262143 CKW196611:CLG262143 GPE196611:GPO262143 KTM196611:KTW262143 OXU196611:OYE262143 TCC196611:TCM262143 CUS196611:CVC262143 GZA196611:GZK262143 LDI196611:LDS262143 PHQ196611:PIA262143 TLY196611:TMI262143 DEO196611:DEY262143 HIW196611:HJG262143 LNE196611:LNO262143 PRM196611:PRW262143 TVU196611:TWE262143 BRE983043:BRO1048576 FVM983043:FVW1048576 JZU983043:KAE1048576 OEC983043:OEM1048576 SIK983043:SIU1048576 WMS983043:WNC1048576 KC262147:KM327679 DOK262147:DOU327679 HSS262147:HTC327679 LXA262147:LXK327679 QBI262147:QBS327679 UFQ262147:UGA327679 TY262147:UI327679 DYG262147:DYQ327679 ICO262147:ICY327679 MGW262147:MHG327679 QLE262147:QLO327679 UPM262147:UPW327679 ADU262147:AEE327679 EIC262147:EIM327679 IMK262147:IMU327679 MQS262147:MRC327679 QVA262147:QVK327679 UZI262147:UZS327679 ANQ262147:AOA327679 ERY262147:ESI327679 IWG262147:IWQ327679 NAO262147:NAY327679 REW262147:RFG327679 VJE262147:VJO327679 AXM262147:AXW327679 FBU262147:FCE327679 JGC262147:JGM327679 NKK262147:NKU327679 ROS262147:RPC327679 VTA262147:VTK327679 BHI262147:BHS327679 FLQ262147:FMA327679 JPY262147:JQI327679 NUG262147:NUQ327679 RYO262147:RYY327679 WCW262147:WDG327679 BRE262147:BRO327679 FVM262147:FVW327679 JZU262147:KAE327679 OEC262147:OEM327679 SIK262147:SIU327679 WMS262147:WNC327679 CBA262147:CBK327679 GFI262147:GFS327679 KJQ262147:KKA327679 ONY262147:OOI327679 SSG262147:SSQ327679 WWO262147:WWY327679 CKW262147:CLG327679 GPE262147:GPO327679 KTM262147:KTW327679 OXU262147:OYE327679 TCC262147:TCM327679 CUS262147:CVC327679 GZA262147:GZK327679 LDI262147:LDS327679 PHQ262147:PIA327679 TLY262147:TMI327679 DEO262147:DEY327679 HIW262147:HJG327679 LNE262147:LNO327679 PRM262147:PRW327679 TVU262147:TWE327679 KC327683:KM393215 DOK327683:DOU393215 HSS327683:HTC393215 LXA327683:LXK393215 QBI327683:QBS393215 UFQ327683:UGA393215 TY327683:UI393215 DYG327683:DYQ393215 ICO327683:ICY393215 MGW327683:MHG393215 QLE327683:QLO393215 UPM327683:UPW393215 ADU327683:AEE393215 EIC327683:EIM393215 IMK327683:IMU393215 MQS327683:MRC393215 QVA327683:QVK393215 UZI327683:UZS393215 ANQ327683:AOA393215 ERY327683:ESI393215 IWG327683:IWQ393215 NAO327683:NAY393215 REW327683:RFG393215 VJE327683:VJO393215 AXM327683:AXW393215 FBU327683:FCE393215 JGC327683:JGM393215 NKK327683:NKU393215 ROS327683:RPC393215 VTA327683:VTK393215 BHI327683:BHS393215 FLQ327683:FMA393215 JPY327683:JQI393215 NUG327683:NUQ393215 RYO327683:RYY393215 WCW327683:WDG393215 BRE327683:BRO393215 FVM327683:FVW393215 JZU327683:KAE393215 OEC327683:OEM393215 SIK327683:SIU393215 WMS327683:WNC393215 CBA327683:CBK393215 GFI327683:GFS393215 KJQ327683:KKA393215 ONY327683:OOI393215 SSG327683:SSQ393215 WWO327683:WWY393215 CKW327683:CLG393215 GPE327683:GPO393215 KTM327683:KTW393215 OXU327683:OYE393215 TCC327683:TCM393215 CUS327683:CVC393215 GZA327683:GZK393215 LDI327683:LDS393215 PHQ327683:PIA393215 TLY327683:TMI393215 DEO327683:DEY393215 HIW327683:HJG393215 LNE327683:LNO393215 PRM327683:PRW393215 TVU327683:TWE393215 CKW983043:CLG1048576 GPE983043:GPO1048576 KTM983043:KTW1048576 OXU983043:OYE1048576 TCC983043:TCM1048576 KC393219:KM458751 DOK393219:DOU458751 HSS393219:HTC458751 LXA393219:LXK458751 QBI393219:QBS458751 UFQ393219:UGA458751 TY393219:UI458751 DYG393219:DYQ458751 ICO393219:ICY458751 MGW393219:MHG458751 QLE393219:QLO458751 UPM393219:UPW458751 ADU393219:AEE458751 EIC393219:EIM458751 IMK393219:IMU458751 MQS393219:MRC458751 QVA393219:QVK458751 UZI393219:UZS458751 ANQ393219:AOA458751 ERY393219:ESI458751 IWG393219:IWQ458751 NAO393219:NAY458751 REW393219:RFG458751 VJE393219:VJO458751 AXM393219:AXW458751 FBU393219:FCE458751 JGC393219:JGM458751 NKK393219:NKU458751 ROS393219:RPC458751 VTA393219:VTK458751 BHI393219:BHS458751 FLQ393219:FMA458751 JPY393219:JQI458751 NUG393219:NUQ458751 RYO393219:RYY458751 WCW393219:WDG458751 BRE393219:BRO458751 FVM393219:FVW458751 JZU393219:KAE458751 OEC393219:OEM458751 SIK393219:SIU458751 WMS393219:WNC458751 CBA393219:CBK458751 GFI393219:GFS458751 KJQ393219:KKA458751 ONY393219:OOI458751 SSG393219:SSQ458751 WWO393219:WWY458751 CKW393219:CLG458751 GPE393219:GPO458751 KTM393219:KTW458751 OXU393219:OYE458751 TCC393219:TCM458751 CUS393219:CVC458751 GZA393219:GZK458751 LDI393219:LDS458751 PHQ393219:PIA458751 TLY393219:TMI458751 DEO393219:DEY458751 HIW393219:HJG458751 LNE393219:LNO458751 PRM393219:PRW458751 TVU393219:TWE458751 CUS983043:CVC1048576 GZA983043:GZK1048576 LDI983043:LDS1048576 PHQ983043:PIA1048576 TLY983043:TMI1048576 KC458755:KM524287 DOK458755:DOU524287 HSS458755:HTC524287 LXA458755:LXK524287 QBI458755:QBS524287 UFQ458755:UGA524287 TY458755:UI524287 DYG458755:DYQ524287 ICO458755:ICY524287 MGW458755:MHG524287 QLE458755:QLO524287 UPM458755:UPW524287 ADU458755:AEE524287 EIC458755:EIM524287 IMK458755:IMU524287 MQS458755:MRC524287 QVA458755:QVK524287 UZI458755:UZS524287 ANQ458755:AOA524287 ERY458755:ESI524287 IWG458755:IWQ524287 NAO458755:NAY524287 REW458755:RFG524287 VJE458755:VJO524287 AXM458755:AXW524287 FBU458755:FCE524287 JGC458755:JGM524287 NKK458755:NKU524287 ROS458755:RPC524287 VTA458755:VTK524287 BHI458755:BHS524287 FLQ458755:FMA524287 JPY458755:JQI524287 NUG458755:NUQ524287 RYO458755:RYY524287 WCW458755:WDG524287 BRE458755:BRO524287 FVM458755:FVW524287 JZU458755:KAE524287 OEC458755:OEM524287 SIK458755:SIU524287 WMS458755:WNC524287 CBA458755:CBK524287 GFI458755:GFS524287 KJQ458755:KKA524287 ONY458755:OOI524287 SSG458755:SSQ524287 WWO458755:WWY524287 CKW458755:CLG524287 GPE458755:GPO524287 KTM458755:KTW524287 OXU458755:OYE524287 TCC458755:TCM524287 CUS458755:CVC524287 GZA458755:GZK524287 LDI458755:LDS524287 PHQ458755:PIA524287 TLY458755:TMI524287 DEO458755:DEY524287 HIW458755:HJG524287 LNE458755:LNO524287 PRM458755:PRW524287 TVU458755:TWE524287 DEO983043:DEY1048576 HIW983043:HJG1048576 LNE983043:LNO1048576 PRM983043:PRW1048576 TVU983043:TWE1048576 KC524291:KM589823 DOK524291:DOU589823 HSS524291:HTC589823 LXA524291:LXK589823 QBI524291:QBS589823 UFQ524291:UGA589823 TY524291:UI589823 DYG524291:DYQ589823 ICO524291:ICY589823 MGW524291:MHG589823 QLE524291:QLO589823 UPM524291:UPW589823 ADU524291:AEE589823 EIC524291:EIM589823 IMK524291:IMU589823 MQS524291:MRC589823 QVA524291:QVK589823 UZI524291:UZS589823 ANQ524291:AOA589823 ERY524291:ESI589823 IWG524291:IWQ589823 NAO524291:NAY589823 REW524291:RFG589823 VJE524291:VJO589823 AXM524291:AXW589823 FBU524291:FCE589823 JGC524291:JGM589823 NKK524291:NKU589823 ROS524291:RPC589823 VTA524291:VTK589823 BHI524291:BHS589823 FLQ524291:FMA589823 JPY524291:JQI589823 NUG524291:NUQ589823 RYO524291:RYY589823 WCW524291:WDG589823 BRE524291:BRO589823 FVM524291:FVW589823 JZU524291:KAE589823 OEC524291:OEM589823 SIK524291:SIU589823 WMS524291:WNC589823 CBA524291:CBK589823 GFI524291:GFS589823 KJQ524291:KKA589823 ONY524291:OOI589823 SSG524291:SSQ589823 WWO524291:WWY589823 CKW524291:CLG589823 GPE524291:GPO589823 KTM524291:KTW589823 OXU524291:OYE589823 TCC524291:TCM589823 CUS524291:CVC589823 GZA524291:GZK589823 LDI524291:LDS589823 PHQ524291:PIA589823 TLY524291:TMI589823 DEO524291:DEY589823 HIW524291:HJG589823 LNE524291:LNO589823 PRM524291:PRW589823 TVU524291:TWE589823 KC983043:KM1048576 DOK983043:DOU1048576 HSS983043:HTC1048576 LXA983043:LXK1048576 QBI983043:QBS1048576 UFQ983043:UGA1048576 KC589827:KM655359 DOK589827:DOU655359 HSS589827:HTC655359 LXA589827:LXK655359 QBI589827:QBS655359 UFQ589827:UGA655359 TY589827:UI655359 DYG589827:DYQ655359 ICO589827:ICY655359 MGW589827:MHG655359 QLE589827:QLO655359 UPM589827:UPW655359 ADU589827:AEE655359 EIC589827:EIM655359 IMK589827:IMU655359 MQS589827:MRC655359 QVA589827:QVK655359 UZI589827:UZS655359 ANQ589827:AOA655359 ERY589827:ESI655359 IWG589827:IWQ655359 NAO589827:NAY655359 REW589827:RFG655359 VJE589827:VJO655359 AXM589827:AXW655359 FBU589827:FCE655359 JGC589827:JGM655359 NKK589827:NKU655359 ROS589827:RPC655359 VTA589827:VTK655359 BHI589827:BHS655359 FLQ589827:FMA655359 JPY589827:JQI655359 NUG589827:NUQ655359 RYO589827:RYY655359 WCW589827:WDG655359 BRE589827:BRO655359 FVM589827:FVW655359 JZU589827:KAE655359 OEC589827:OEM655359 SIK589827:SIU655359 WMS589827:WNC655359 CBA589827:CBK655359 GFI589827:GFS655359 KJQ589827:KKA655359 ONY589827:OOI655359 SSG589827:SSQ655359 WWO589827:WWY655359 CKW589827:CLG655359 GPE589827:GPO655359 KTM589827:KTW655359 OXU589827:OYE655359 TCC589827:TCM655359 CUS589827:CVC655359 GZA589827:GZK655359 LDI589827:LDS655359 PHQ589827:PIA655359 TLY589827:TMI655359 DEO589827:DEY655359 HIW589827:HJG655359 LNE589827:LNO655359 PRM589827:PRW655359 TVU589827:TWE655359 TY983043:UI1048576 DYG983043:DYQ1048576 ICO983043:ICY1048576 MGW983043:MHG1048576 QLE983043:QLO1048576 UPM983043:UPW1048576 KC655363:KM720895 DOK655363:DOU720895 HSS655363:HTC720895 LXA655363:LXK720895 QBI655363:QBS720895 UFQ655363:UGA720895 TY655363:UI720895 DYG655363:DYQ720895 ICO655363:ICY720895 MGW655363:MHG720895 QLE655363:QLO720895 UPM655363:UPW720895 ADU655363:AEE720895 EIC655363:EIM720895 IMK655363:IMU720895 MQS655363:MRC720895 QVA655363:QVK720895 UZI655363:UZS720895 ANQ655363:AOA720895 ERY655363:ESI720895 IWG655363:IWQ720895 NAO655363:NAY720895 REW655363:RFG720895 VJE655363:VJO720895 AXM655363:AXW720895 FBU655363:FCE720895 JGC655363:JGM720895 NKK655363:NKU720895 ROS655363:RPC720895 VTA655363:VTK720895 BHI655363:BHS720895 FLQ655363:FMA720895 JPY655363:JQI720895 NUG655363:NUQ720895 RYO655363:RYY720895 WCW655363:WDG720895 BRE655363:BRO720895 FVM655363:FVW720895 JZU655363:KAE720895 OEC655363:OEM720895 SIK655363:SIU720895 WMS655363:WNC720895 CBA655363:CBK720895 GFI655363:GFS720895 KJQ655363:KKA720895 ONY655363:OOI720895 SSG655363:SSQ720895 WWO655363:WWY720895 CKW655363:CLG720895 GPE655363:GPO720895 KTM655363:KTW720895 OXU655363:OYE720895 TCC655363:TCM720895 CUS655363:CVC720895 GZA655363:GZK720895 LDI655363:LDS720895 PHQ655363:PIA720895 TLY655363:TMI720895 DEO655363:DEY720895 HIW655363:HJG720895 LNE655363:LNO720895 PRM655363:PRW720895 TVU655363:TWE720895 ADU983043:AEE1048576 EIC983043:EIM1048576 IMK983043:IMU1048576 MQS983043:MRC1048576 QVA983043:QVK1048576 UZI983043:UZS1048576 KC720899:KM786431 DOK720899:DOU786431 HSS720899:HTC786431 LXA720899:LXK786431 QBI720899:QBS786431 UFQ720899:UGA786431 TY720899:UI786431 DYG720899:DYQ786431 ICO720899:ICY786431 MGW720899:MHG786431 QLE720899:QLO786431 UPM720899:UPW786431 ADU720899:AEE786431 EIC720899:EIM786431 IMK720899:IMU786431 MQS720899:MRC786431 QVA720899:QVK786431 UZI720899:UZS786431 ANQ720899:AOA786431 ERY720899:ESI786431 IWG720899:IWQ786431 NAO720899:NAY786431 REW720899:RFG786431 VJE720899:VJO786431 AXM720899:AXW786431 FBU720899:FCE786431 JGC720899:JGM786431 NKK720899:NKU786431 ROS720899:RPC786431 VTA720899:VTK786431 BHI720899:BHS786431 FLQ720899:FMA786431 JPY720899:JQI786431 NUG720899:NUQ786431 RYO720899:RYY786431 WCW720899:WDG786431 BRE720899:BRO786431 FVM720899:FVW786431 JZU720899:KAE786431 OEC720899:OEM786431 SIK720899:SIU786431 WMS720899:WNC786431 CBA720899:CBK786431 GFI720899:GFS786431 KJQ720899:KKA786431 ONY720899:OOI786431 SSG720899:SSQ786431 WWO720899:WWY786431 CKW720899:CLG786431 GPE720899:GPO786431 KTM720899:KTW786431 OXU720899:OYE786431 TCC720899:TCM786431 CUS720899:CVC786431 GZA720899:GZK786431 LDI720899:LDS786431 PHQ720899:PIA786431 TLY720899:TMI786431 DEO720899:DEY786431 HIW720899:HJG786431 LNE720899:LNO786431 PRM720899:PRW786431 TVU720899:TWE786431 KC786435:KM851967 DOK786435:DOU851967 HSS786435:HTC851967 LXA786435:LXK851967 QBI786435:QBS851967 UFQ786435:UGA851967 TY786435:UI851967 DYG786435:DYQ851967 ICO786435:ICY851967 MGW786435:MHG851967 QLE786435:QLO851967 UPM786435:UPW851967 ADU786435:AEE851967 EIC786435:EIM851967 IMK786435:IMU851967 MQS786435:MRC851967 QVA786435:QVK851967 UZI786435:UZS851967 ANQ786435:AOA851967 ERY786435:ESI851967 IWG786435:IWQ851967 NAO786435:NAY851967 REW786435:RFG851967 VJE786435:VJO851967 AXM786435:AXW851967 FBU786435:FCE851967 JGC786435:JGM851967 NKK786435:NKU851967 ROS786435:RPC851967 VTA786435:VTK851967 BHI786435:BHS851967 FLQ786435:FMA851967 JPY786435:JQI851967 NUG786435:NUQ851967 RYO786435:RYY851967 WCW786435:WDG851967 BRE786435:BRO851967 FVM786435:FVW851967 JZU786435:KAE851967 OEC786435:OEM851967 SIK786435:SIU851967 WMS786435:WNC851967 CBA786435:CBK851967 GFI786435:GFS851967 KJQ786435:KKA851967 ONY786435:OOI851967 SSG786435:SSQ851967 WWO786435:WWY851967 CKW786435:CLG851967 GPE786435:GPO851967 KTM786435:KTW851967 OXU786435:OYE851967 TCC786435:TCM851967 CUS786435:CVC851967 GZA786435:GZK851967 LDI786435:LDS851967 PHQ786435:PIA851967 TLY786435:TMI851967 DEO786435:DEY851967 HIW786435:HJG851967 LNE786435:LNO851967 PRM786435:PRW851967 TVU786435:TWE851967 KC851971:KM917503 DOK851971:DOU917503 HSS851971:HTC917503 LXA851971:LXK917503 QBI851971:QBS917503 UFQ851971:UGA917503 TY851971:UI917503 DYG851971:DYQ917503 ICO851971:ICY917503 MGW851971:MHG917503 QLE851971:QLO917503 UPM851971:UPW917503 ADU851971:AEE917503 EIC851971:EIM917503 IMK851971:IMU917503 MQS851971:MRC917503 QVA851971:QVK917503 UZI851971:UZS917503 ANQ851971:AOA917503 ERY851971:ESI917503 IWG851971:IWQ917503 NAO851971:NAY917503 REW851971:RFG917503 VJE851971:VJO917503 AXM851971:AXW917503 FBU851971:FCE917503 JGC851971:JGM917503 NKK851971:NKU917503 ROS851971:RPC917503 VTA851971:VTK917503 BHI851971:BHS917503 FLQ851971:FMA917503 JPY851971:JQI917503 NUG851971:NUQ917503 RYO851971:RYY917503 WCW851971:WDG917503 BRE851971:BRO917503 FVM851971:FVW917503 JZU851971:KAE917503 OEC851971:OEM917503 SIK851971:SIU917503 WMS851971:WNC917503 CBA851971:CBK917503 GFI851971:GFS917503 KJQ851971:KKA917503 ONY851971:OOI917503 SSG851971:SSQ917503 WWO851971:WWY917503 CKW851971:CLG917503 GPE851971:GPO917503 KTM851971:KTW917503 OXU851971:OYE917503 TCC851971:TCM917503 CUS851971:CVC917503 GZA851971:GZK917503 LDI851971:LDS917503 PHQ851971:PIA917503 TLY851971:TMI917503 DEO851971:DEY917503 HIW851971:HJG917503 LNE851971:LNO917503 PRM851971:PRW917503 TVU851971:TWE917503 KC917507:KM983039 DOK917507:DOU983039 HSS917507:HTC983039 LXA917507:LXK983039 QBI917507:QBS983039 UFQ917507:UGA983039 TY917507:UI983039 DYG917507:DYQ983039 ICO917507:ICY983039 MGW917507:MHG983039 QLE917507:QLO983039 UPM917507:UPW983039 ADU917507:AEE983039 EIC917507:EIM983039 IMK917507:IMU983039 MQS917507:MRC983039 QVA917507:QVK983039 UZI917507:UZS983039 ANQ917507:AOA983039 ERY917507:ESI983039 IWG917507:IWQ983039 NAO917507:NAY983039 REW917507:RFG983039 VJE917507:VJO983039 AXM917507:AXW983039 FBU917507:FCE983039 JGC917507:JGM983039 NKK917507:NKU983039 ROS917507:RPC983039 VTA917507:VTK983039 BHI917507:BHS983039 FLQ917507:FMA983039 JPY917507:JQI983039 NUG917507:NUQ983039 RYO917507:RYY983039 WCW917507:WDG983039 BRE917507:BRO983039 FVM917507:FVW983039 JZU917507:KAE983039 OEC917507:OEM983039 SIK917507:SIU983039 WMS917507:WNC983039 CBA917507:CBK983039 GFI917507:GFS983039 KJQ917507:KKA983039 ONY917507:OOI983039 SSG917507:SSQ983039 WWO917507:WWY983039 CKW917507:CLG983039 GPE917507:GPO983039 KTM917507:KTW983039 OXU917507:OYE983039 TCC917507:TCM983039 CUS917507:CVC983039 GZA917507:GZK983039 LDI917507:LDS983039 PHQ917507:PIA983039 TLY917507:TMI983039 DEO917507:DEY983039 HIW917507:HJG983039 LNE917507:LNO983039 PRM917507:PRW983039 TVU917507:TWE983039">
      <formula1>"Paid,Not Paid,N/A"</formula1>
    </dataValidation>
  </dataValidations>
  <pageMargins left="0.75" right="0.75" top="1" bottom="1" header="0.5" footer="0.5"/>
  <pageSetup paperSize="1" orientation="portrait"/>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2831"/>
  <sheetViews>
    <sheetView zoomScale="85" zoomScaleNormal="85" workbookViewId="0">
      <pane ySplit="3" topLeftCell="A4" activePane="bottomLeft" state="frozen"/>
      <selection/>
      <selection pane="bottomLeft" activeCell="C4" sqref="C4"/>
    </sheetView>
  </sheetViews>
  <sheetFormatPr defaultColWidth="9" defaultRowHeight="11.25"/>
  <cols>
    <col min="1" max="1" width="4" style="35" customWidth="1"/>
    <col min="2" max="2" width="16.2857142857143" style="36" customWidth="1"/>
    <col min="3" max="3" width="5" style="35" customWidth="1"/>
    <col min="4" max="4" width="4.85714285714286" style="35" hidden="1" customWidth="1"/>
    <col min="5" max="5" width="5.71428571428571" style="35" hidden="1" customWidth="1"/>
    <col min="6" max="6" width="5.14285714285714" style="35" hidden="1" customWidth="1"/>
    <col min="7" max="7" width="6" style="35" hidden="1" customWidth="1"/>
    <col min="8" max="10" width="5.14285714285714" style="35" hidden="1" customWidth="1"/>
    <col min="11" max="14" width="7.42857142857143" style="35" hidden="1" customWidth="1"/>
    <col min="15" max="15" width="7.42857142857143" style="35" customWidth="1"/>
    <col min="16" max="16" width="14.7142857142857" style="37" customWidth="1"/>
    <col min="17" max="17" width="7.28571428571429" style="38" customWidth="1"/>
    <col min="18" max="28" width="7.28571428571429" style="35" customWidth="1"/>
    <col min="29" max="29" width="7.28571428571429" style="39" customWidth="1"/>
    <col min="30" max="30" width="7.28571428571429" style="40" customWidth="1"/>
    <col min="31" max="31" width="17.2857142857143" style="35" customWidth="1"/>
    <col min="32" max="32" width="8.14285714285714" style="35" hidden="1" customWidth="1"/>
    <col min="33" max="38" width="6" style="35" hidden="1" customWidth="1"/>
    <col min="39" max="39" width="9" style="35" hidden="1" customWidth="1"/>
    <col min="40" max="42" width="6" style="35" hidden="1" customWidth="1"/>
    <col min="43" max="43" width="8.14285714285714" style="35" customWidth="1"/>
    <col min="44" max="44" width="9.14285714285714" style="35"/>
    <col min="45" max="45" width="8.14285714285714" style="35" customWidth="1"/>
    <col min="46" max="51" width="6" style="35" customWidth="1"/>
    <col min="52" max="52" width="6.85714285714286" style="35" customWidth="1"/>
    <col min="53" max="56" width="6" style="35" customWidth="1"/>
    <col min="57" max="284" width="9.14285714285714" style="35"/>
    <col min="285" max="285" width="7.14285714285714" style="35" customWidth="1"/>
    <col min="286" max="286" width="9.57142857142857" style="35" customWidth="1"/>
    <col min="287" max="287" width="5.14285714285714" style="35" customWidth="1"/>
    <col min="288" max="292" width="9" style="35" hidden="1" customWidth="1"/>
    <col min="293" max="293" width="4.71428571428571" style="35" customWidth="1"/>
    <col min="294" max="294" width="4.14285714285714" style="35" customWidth="1"/>
    <col min="295" max="295" width="4.42857142857143" style="35" customWidth="1"/>
    <col min="296" max="296" width="4.57142857142857" style="35" customWidth="1"/>
    <col min="297" max="297" width="4.28571428571429" style="35" customWidth="1"/>
    <col min="298" max="298" width="4.57142857142857" style="35" customWidth="1"/>
    <col min="299" max="299" width="4.71428571428571" style="35" customWidth="1"/>
    <col min="300" max="300" width="18.2857142857143" style="35" customWidth="1"/>
    <col min="301" max="301" width="6" style="35" customWidth="1"/>
    <col min="302" max="302" width="5" style="35" customWidth="1"/>
    <col min="303" max="303" width="9" style="35" customWidth="1"/>
    <col min="304" max="304" width="9.85714285714286" style="35" customWidth="1"/>
    <col min="305" max="305" width="9.71428571428571" style="35" customWidth="1"/>
    <col min="306" max="312" width="6" style="35" customWidth="1"/>
    <col min="313" max="540" width="9.14285714285714" style="35"/>
    <col min="541" max="541" width="7.14285714285714" style="35" customWidth="1"/>
    <col min="542" max="542" width="9.57142857142857" style="35" customWidth="1"/>
    <col min="543" max="543" width="5.14285714285714" style="35" customWidth="1"/>
    <col min="544" max="548" width="9" style="35" hidden="1" customWidth="1"/>
    <col min="549" max="549" width="4.71428571428571" style="35" customWidth="1"/>
    <col min="550" max="550" width="4.14285714285714" style="35" customWidth="1"/>
    <col min="551" max="551" width="4.42857142857143" style="35" customWidth="1"/>
    <col min="552" max="552" width="4.57142857142857" style="35" customWidth="1"/>
    <col min="553" max="553" width="4.28571428571429" style="35" customWidth="1"/>
    <col min="554" max="554" width="4.57142857142857" style="35" customWidth="1"/>
    <col min="555" max="555" width="4.71428571428571" style="35" customWidth="1"/>
    <col min="556" max="556" width="18.2857142857143" style="35" customWidth="1"/>
    <col min="557" max="557" width="6" style="35" customWidth="1"/>
    <col min="558" max="558" width="5" style="35" customWidth="1"/>
    <col min="559" max="559" width="9" style="35" customWidth="1"/>
    <col min="560" max="560" width="9.85714285714286" style="35" customWidth="1"/>
    <col min="561" max="561" width="9.71428571428571" style="35" customWidth="1"/>
    <col min="562" max="568" width="6" style="35" customWidth="1"/>
    <col min="569" max="796" width="9.14285714285714" style="35"/>
    <col min="797" max="797" width="7.14285714285714" style="35" customWidth="1"/>
    <col min="798" max="798" width="9.57142857142857" style="35" customWidth="1"/>
    <col min="799" max="799" width="5.14285714285714" style="35" customWidth="1"/>
    <col min="800" max="804" width="9" style="35" hidden="1" customWidth="1"/>
    <col min="805" max="805" width="4.71428571428571" style="35" customWidth="1"/>
    <col min="806" max="806" width="4.14285714285714" style="35" customWidth="1"/>
    <col min="807" max="807" width="4.42857142857143" style="35" customWidth="1"/>
    <col min="808" max="808" width="4.57142857142857" style="35" customWidth="1"/>
    <col min="809" max="809" width="4.28571428571429" style="35" customWidth="1"/>
    <col min="810" max="810" width="4.57142857142857" style="35" customWidth="1"/>
    <col min="811" max="811" width="4.71428571428571" style="35" customWidth="1"/>
    <col min="812" max="812" width="18.2857142857143" style="35" customWidth="1"/>
    <col min="813" max="813" width="6" style="35" customWidth="1"/>
    <col min="814" max="814" width="5" style="35" customWidth="1"/>
    <col min="815" max="815" width="9" style="35" customWidth="1"/>
    <col min="816" max="816" width="9.85714285714286" style="35" customWidth="1"/>
    <col min="817" max="817" width="9.71428571428571" style="35" customWidth="1"/>
    <col min="818" max="824" width="6" style="35" customWidth="1"/>
    <col min="825" max="1052" width="9.14285714285714" style="35"/>
    <col min="1053" max="1053" width="7.14285714285714" style="35" customWidth="1"/>
    <col min="1054" max="1054" width="9.57142857142857" style="35" customWidth="1"/>
    <col min="1055" max="1055" width="5.14285714285714" style="35" customWidth="1"/>
    <col min="1056" max="1060" width="9" style="35" hidden="1" customWidth="1"/>
    <col min="1061" max="1061" width="4.71428571428571" style="35" customWidth="1"/>
    <col min="1062" max="1062" width="4.14285714285714" style="35" customWidth="1"/>
    <col min="1063" max="1063" width="4.42857142857143" style="35" customWidth="1"/>
    <col min="1064" max="1064" width="4.57142857142857" style="35" customWidth="1"/>
    <col min="1065" max="1065" width="4.28571428571429" style="35" customWidth="1"/>
    <col min="1066" max="1066" width="4.57142857142857" style="35" customWidth="1"/>
    <col min="1067" max="1067" width="4.71428571428571" style="35" customWidth="1"/>
    <col min="1068" max="1068" width="18.2857142857143" style="35" customWidth="1"/>
    <col min="1069" max="1069" width="6" style="35" customWidth="1"/>
    <col min="1070" max="1070" width="5" style="35" customWidth="1"/>
    <col min="1071" max="1071" width="9" style="35" customWidth="1"/>
    <col min="1072" max="1072" width="9.85714285714286" style="35" customWidth="1"/>
    <col min="1073" max="1073" width="9.71428571428571" style="35" customWidth="1"/>
    <col min="1074" max="1080" width="6" style="35" customWidth="1"/>
    <col min="1081" max="1308" width="9.14285714285714" style="35"/>
    <col min="1309" max="1309" width="7.14285714285714" style="35" customWidth="1"/>
    <col min="1310" max="1310" width="9.57142857142857" style="35" customWidth="1"/>
    <col min="1311" max="1311" width="5.14285714285714" style="35" customWidth="1"/>
    <col min="1312" max="1316" width="9" style="35" hidden="1" customWidth="1"/>
    <col min="1317" max="1317" width="4.71428571428571" style="35" customWidth="1"/>
    <col min="1318" max="1318" width="4.14285714285714" style="35" customWidth="1"/>
    <col min="1319" max="1319" width="4.42857142857143" style="35" customWidth="1"/>
    <col min="1320" max="1320" width="4.57142857142857" style="35" customWidth="1"/>
    <col min="1321" max="1321" width="4.28571428571429" style="35" customWidth="1"/>
    <col min="1322" max="1322" width="4.57142857142857" style="35" customWidth="1"/>
    <col min="1323" max="1323" width="4.71428571428571" style="35" customWidth="1"/>
    <col min="1324" max="1324" width="18.2857142857143" style="35" customWidth="1"/>
    <col min="1325" max="1325" width="6" style="35" customWidth="1"/>
    <col min="1326" max="1326" width="5" style="35" customWidth="1"/>
    <col min="1327" max="1327" width="9" style="35" customWidth="1"/>
    <col min="1328" max="1328" width="9.85714285714286" style="35" customWidth="1"/>
    <col min="1329" max="1329" width="9.71428571428571" style="35" customWidth="1"/>
    <col min="1330" max="1336" width="6" style="35" customWidth="1"/>
    <col min="1337" max="1564" width="9.14285714285714" style="35"/>
    <col min="1565" max="1565" width="7.14285714285714" style="35" customWidth="1"/>
    <col min="1566" max="1566" width="9.57142857142857" style="35" customWidth="1"/>
    <col min="1567" max="1567" width="5.14285714285714" style="35" customWidth="1"/>
    <col min="1568" max="1572" width="9" style="35" hidden="1" customWidth="1"/>
    <col min="1573" max="1573" width="4.71428571428571" style="35" customWidth="1"/>
    <col min="1574" max="1574" width="4.14285714285714" style="35" customWidth="1"/>
    <col min="1575" max="1575" width="4.42857142857143" style="35" customWidth="1"/>
    <col min="1576" max="1576" width="4.57142857142857" style="35" customWidth="1"/>
    <col min="1577" max="1577" width="4.28571428571429" style="35" customWidth="1"/>
    <col min="1578" max="1578" width="4.57142857142857" style="35" customWidth="1"/>
    <col min="1579" max="1579" width="4.71428571428571" style="35" customWidth="1"/>
    <col min="1580" max="1580" width="18.2857142857143" style="35" customWidth="1"/>
    <col min="1581" max="1581" width="6" style="35" customWidth="1"/>
    <col min="1582" max="1582" width="5" style="35" customWidth="1"/>
    <col min="1583" max="1583" width="9" style="35" customWidth="1"/>
    <col min="1584" max="1584" width="9.85714285714286" style="35" customWidth="1"/>
    <col min="1585" max="1585" width="9.71428571428571" style="35" customWidth="1"/>
    <col min="1586" max="1592" width="6" style="35" customWidth="1"/>
    <col min="1593" max="1820" width="9.14285714285714" style="35"/>
    <col min="1821" max="1821" width="7.14285714285714" style="35" customWidth="1"/>
    <col min="1822" max="1822" width="9.57142857142857" style="35" customWidth="1"/>
    <col min="1823" max="1823" width="5.14285714285714" style="35" customWidth="1"/>
    <col min="1824" max="1828" width="9" style="35" hidden="1" customWidth="1"/>
    <col min="1829" max="1829" width="4.71428571428571" style="35" customWidth="1"/>
    <col min="1830" max="1830" width="4.14285714285714" style="35" customWidth="1"/>
    <col min="1831" max="1831" width="4.42857142857143" style="35" customWidth="1"/>
    <col min="1832" max="1832" width="4.57142857142857" style="35" customWidth="1"/>
    <col min="1833" max="1833" width="4.28571428571429" style="35" customWidth="1"/>
    <col min="1834" max="1834" width="4.57142857142857" style="35" customWidth="1"/>
    <col min="1835" max="1835" width="4.71428571428571" style="35" customWidth="1"/>
    <col min="1836" max="1836" width="18.2857142857143" style="35" customWidth="1"/>
    <col min="1837" max="1837" width="6" style="35" customWidth="1"/>
    <col min="1838" max="1838" width="5" style="35" customWidth="1"/>
    <col min="1839" max="1839" width="9" style="35" customWidth="1"/>
    <col min="1840" max="1840" width="9.85714285714286" style="35" customWidth="1"/>
    <col min="1841" max="1841" width="9.71428571428571" style="35" customWidth="1"/>
    <col min="1842" max="1848" width="6" style="35" customWidth="1"/>
    <col min="1849" max="2076" width="9.14285714285714" style="35"/>
    <col min="2077" max="2077" width="7.14285714285714" style="35" customWidth="1"/>
    <col min="2078" max="2078" width="9.57142857142857" style="35" customWidth="1"/>
    <col min="2079" max="2079" width="5.14285714285714" style="35" customWidth="1"/>
    <col min="2080" max="2084" width="9" style="35" hidden="1" customWidth="1"/>
    <col min="2085" max="2085" width="4.71428571428571" style="35" customWidth="1"/>
    <col min="2086" max="2086" width="4.14285714285714" style="35" customWidth="1"/>
    <col min="2087" max="2087" width="4.42857142857143" style="35" customWidth="1"/>
    <col min="2088" max="2088" width="4.57142857142857" style="35" customWidth="1"/>
    <col min="2089" max="2089" width="4.28571428571429" style="35" customWidth="1"/>
    <col min="2090" max="2090" width="4.57142857142857" style="35" customWidth="1"/>
    <col min="2091" max="2091" width="4.71428571428571" style="35" customWidth="1"/>
    <col min="2092" max="2092" width="18.2857142857143" style="35" customWidth="1"/>
    <col min="2093" max="2093" width="6" style="35" customWidth="1"/>
    <col min="2094" max="2094" width="5" style="35" customWidth="1"/>
    <col min="2095" max="2095" width="9" style="35" customWidth="1"/>
    <col min="2096" max="2096" width="9.85714285714286" style="35" customWidth="1"/>
    <col min="2097" max="2097" width="9.71428571428571" style="35" customWidth="1"/>
    <col min="2098" max="2104" width="6" style="35" customWidth="1"/>
    <col min="2105" max="2332" width="9.14285714285714" style="35"/>
    <col min="2333" max="2333" width="7.14285714285714" style="35" customWidth="1"/>
    <col min="2334" max="2334" width="9.57142857142857" style="35" customWidth="1"/>
    <col min="2335" max="2335" width="5.14285714285714" style="35" customWidth="1"/>
    <col min="2336" max="2340" width="9" style="35" hidden="1" customWidth="1"/>
    <col min="2341" max="2341" width="4.71428571428571" style="35" customWidth="1"/>
    <col min="2342" max="2342" width="4.14285714285714" style="35" customWidth="1"/>
    <col min="2343" max="2343" width="4.42857142857143" style="35" customWidth="1"/>
    <col min="2344" max="2344" width="4.57142857142857" style="35" customWidth="1"/>
    <col min="2345" max="2345" width="4.28571428571429" style="35" customWidth="1"/>
    <col min="2346" max="2346" width="4.57142857142857" style="35" customWidth="1"/>
    <col min="2347" max="2347" width="4.71428571428571" style="35" customWidth="1"/>
    <col min="2348" max="2348" width="18.2857142857143" style="35" customWidth="1"/>
    <col min="2349" max="2349" width="6" style="35" customWidth="1"/>
    <col min="2350" max="2350" width="5" style="35" customWidth="1"/>
    <col min="2351" max="2351" width="9" style="35" customWidth="1"/>
    <col min="2352" max="2352" width="9.85714285714286" style="35" customWidth="1"/>
    <col min="2353" max="2353" width="9.71428571428571" style="35" customWidth="1"/>
    <col min="2354" max="2360" width="6" style="35" customWidth="1"/>
    <col min="2361" max="2588" width="9.14285714285714" style="35"/>
    <col min="2589" max="2589" width="7.14285714285714" style="35" customWidth="1"/>
    <col min="2590" max="2590" width="9.57142857142857" style="35" customWidth="1"/>
    <col min="2591" max="2591" width="5.14285714285714" style="35" customWidth="1"/>
    <col min="2592" max="2596" width="9" style="35" hidden="1" customWidth="1"/>
    <col min="2597" max="2597" width="4.71428571428571" style="35" customWidth="1"/>
    <col min="2598" max="2598" width="4.14285714285714" style="35" customWidth="1"/>
    <col min="2599" max="2599" width="4.42857142857143" style="35" customWidth="1"/>
    <col min="2600" max="2600" width="4.57142857142857" style="35" customWidth="1"/>
    <col min="2601" max="2601" width="4.28571428571429" style="35" customWidth="1"/>
    <col min="2602" max="2602" width="4.57142857142857" style="35" customWidth="1"/>
    <col min="2603" max="2603" width="4.71428571428571" style="35" customWidth="1"/>
    <col min="2604" max="2604" width="18.2857142857143" style="35" customWidth="1"/>
    <col min="2605" max="2605" width="6" style="35" customWidth="1"/>
    <col min="2606" max="2606" width="5" style="35" customWidth="1"/>
    <col min="2607" max="2607" width="9" style="35" customWidth="1"/>
    <col min="2608" max="2608" width="9.85714285714286" style="35" customWidth="1"/>
    <col min="2609" max="2609" width="9.71428571428571" style="35" customWidth="1"/>
    <col min="2610" max="2616" width="6" style="35" customWidth="1"/>
    <col min="2617" max="2844" width="9.14285714285714" style="35"/>
    <col min="2845" max="2845" width="7.14285714285714" style="35" customWidth="1"/>
    <col min="2846" max="2846" width="9.57142857142857" style="35" customWidth="1"/>
    <col min="2847" max="2847" width="5.14285714285714" style="35" customWidth="1"/>
    <col min="2848" max="2852" width="9" style="35" hidden="1" customWidth="1"/>
    <col min="2853" max="2853" width="4.71428571428571" style="35" customWidth="1"/>
    <col min="2854" max="2854" width="4.14285714285714" style="35" customWidth="1"/>
    <col min="2855" max="2855" width="4.42857142857143" style="35" customWidth="1"/>
    <col min="2856" max="2856" width="4.57142857142857" style="35" customWidth="1"/>
    <col min="2857" max="2857" width="4.28571428571429" style="35" customWidth="1"/>
    <col min="2858" max="2858" width="4.57142857142857" style="35" customWidth="1"/>
    <col min="2859" max="2859" width="4.71428571428571" style="35" customWidth="1"/>
    <col min="2860" max="2860" width="18.2857142857143" style="35" customWidth="1"/>
    <col min="2861" max="2861" width="6" style="35" customWidth="1"/>
    <col min="2862" max="2862" width="5" style="35" customWidth="1"/>
    <col min="2863" max="2863" width="9" style="35" customWidth="1"/>
    <col min="2864" max="2864" width="9.85714285714286" style="35" customWidth="1"/>
    <col min="2865" max="2865" width="9.71428571428571" style="35" customWidth="1"/>
    <col min="2866" max="2872" width="6" style="35" customWidth="1"/>
    <col min="2873" max="3100" width="9.14285714285714" style="35"/>
    <col min="3101" max="3101" width="7.14285714285714" style="35" customWidth="1"/>
    <col min="3102" max="3102" width="9.57142857142857" style="35" customWidth="1"/>
    <col min="3103" max="3103" width="5.14285714285714" style="35" customWidth="1"/>
    <col min="3104" max="3108" width="9" style="35" hidden="1" customWidth="1"/>
    <col min="3109" max="3109" width="4.71428571428571" style="35" customWidth="1"/>
    <col min="3110" max="3110" width="4.14285714285714" style="35" customWidth="1"/>
    <col min="3111" max="3111" width="4.42857142857143" style="35" customWidth="1"/>
    <col min="3112" max="3112" width="4.57142857142857" style="35" customWidth="1"/>
    <col min="3113" max="3113" width="4.28571428571429" style="35" customWidth="1"/>
    <col min="3114" max="3114" width="4.57142857142857" style="35" customWidth="1"/>
    <col min="3115" max="3115" width="4.71428571428571" style="35" customWidth="1"/>
    <col min="3116" max="3116" width="18.2857142857143" style="35" customWidth="1"/>
    <col min="3117" max="3117" width="6" style="35" customWidth="1"/>
    <col min="3118" max="3118" width="5" style="35" customWidth="1"/>
    <col min="3119" max="3119" width="9" style="35" customWidth="1"/>
    <col min="3120" max="3120" width="9.85714285714286" style="35" customWidth="1"/>
    <col min="3121" max="3121" width="9.71428571428571" style="35" customWidth="1"/>
    <col min="3122" max="3128" width="6" style="35" customWidth="1"/>
    <col min="3129" max="3356" width="9.14285714285714" style="35"/>
    <col min="3357" max="3357" width="7.14285714285714" style="35" customWidth="1"/>
    <col min="3358" max="3358" width="9.57142857142857" style="35" customWidth="1"/>
    <col min="3359" max="3359" width="5.14285714285714" style="35" customWidth="1"/>
    <col min="3360" max="3364" width="9" style="35" hidden="1" customWidth="1"/>
    <col min="3365" max="3365" width="4.71428571428571" style="35" customWidth="1"/>
    <col min="3366" max="3366" width="4.14285714285714" style="35" customWidth="1"/>
    <col min="3367" max="3367" width="4.42857142857143" style="35" customWidth="1"/>
    <col min="3368" max="3368" width="4.57142857142857" style="35" customWidth="1"/>
    <col min="3369" max="3369" width="4.28571428571429" style="35" customWidth="1"/>
    <col min="3370" max="3370" width="4.57142857142857" style="35" customWidth="1"/>
    <col min="3371" max="3371" width="4.71428571428571" style="35" customWidth="1"/>
    <col min="3372" max="3372" width="18.2857142857143" style="35" customWidth="1"/>
    <col min="3373" max="3373" width="6" style="35" customWidth="1"/>
    <col min="3374" max="3374" width="5" style="35" customWidth="1"/>
    <col min="3375" max="3375" width="9" style="35" customWidth="1"/>
    <col min="3376" max="3376" width="9.85714285714286" style="35" customWidth="1"/>
    <col min="3377" max="3377" width="9.71428571428571" style="35" customWidth="1"/>
    <col min="3378" max="3384" width="6" style="35" customWidth="1"/>
    <col min="3385" max="3612" width="9.14285714285714" style="35"/>
    <col min="3613" max="3613" width="7.14285714285714" style="35" customWidth="1"/>
    <col min="3614" max="3614" width="9.57142857142857" style="35" customWidth="1"/>
    <col min="3615" max="3615" width="5.14285714285714" style="35" customWidth="1"/>
    <col min="3616" max="3620" width="9" style="35" hidden="1" customWidth="1"/>
    <col min="3621" max="3621" width="4.71428571428571" style="35" customWidth="1"/>
    <col min="3622" max="3622" width="4.14285714285714" style="35" customWidth="1"/>
    <col min="3623" max="3623" width="4.42857142857143" style="35" customWidth="1"/>
    <col min="3624" max="3624" width="4.57142857142857" style="35" customWidth="1"/>
    <col min="3625" max="3625" width="4.28571428571429" style="35" customWidth="1"/>
    <col min="3626" max="3626" width="4.57142857142857" style="35" customWidth="1"/>
    <col min="3627" max="3627" width="4.71428571428571" style="35" customWidth="1"/>
    <col min="3628" max="3628" width="18.2857142857143" style="35" customWidth="1"/>
    <col min="3629" max="3629" width="6" style="35" customWidth="1"/>
    <col min="3630" max="3630" width="5" style="35" customWidth="1"/>
    <col min="3631" max="3631" width="9" style="35" customWidth="1"/>
    <col min="3632" max="3632" width="9.85714285714286" style="35" customWidth="1"/>
    <col min="3633" max="3633" width="9.71428571428571" style="35" customWidth="1"/>
    <col min="3634" max="3640" width="6" style="35" customWidth="1"/>
    <col min="3641" max="3868" width="9.14285714285714" style="35"/>
    <col min="3869" max="3869" width="7.14285714285714" style="35" customWidth="1"/>
    <col min="3870" max="3870" width="9.57142857142857" style="35" customWidth="1"/>
    <col min="3871" max="3871" width="5.14285714285714" style="35" customWidth="1"/>
    <col min="3872" max="3876" width="9" style="35" hidden="1" customWidth="1"/>
    <col min="3877" max="3877" width="4.71428571428571" style="35" customWidth="1"/>
    <col min="3878" max="3878" width="4.14285714285714" style="35" customWidth="1"/>
    <col min="3879" max="3879" width="4.42857142857143" style="35" customWidth="1"/>
    <col min="3880" max="3880" width="4.57142857142857" style="35" customWidth="1"/>
    <col min="3881" max="3881" width="4.28571428571429" style="35" customWidth="1"/>
    <col min="3882" max="3882" width="4.57142857142857" style="35" customWidth="1"/>
    <col min="3883" max="3883" width="4.71428571428571" style="35" customWidth="1"/>
    <col min="3884" max="3884" width="18.2857142857143" style="35" customWidth="1"/>
    <col min="3885" max="3885" width="6" style="35" customWidth="1"/>
    <col min="3886" max="3886" width="5" style="35" customWidth="1"/>
    <col min="3887" max="3887" width="9" style="35" customWidth="1"/>
    <col min="3888" max="3888" width="9.85714285714286" style="35" customWidth="1"/>
    <col min="3889" max="3889" width="9.71428571428571" style="35" customWidth="1"/>
    <col min="3890" max="3896" width="6" style="35" customWidth="1"/>
    <col min="3897" max="4124" width="9.14285714285714" style="35"/>
    <col min="4125" max="4125" width="7.14285714285714" style="35" customWidth="1"/>
    <col min="4126" max="4126" width="9.57142857142857" style="35" customWidth="1"/>
    <col min="4127" max="4127" width="5.14285714285714" style="35" customWidth="1"/>
    <col min="4128" max="4132" width="9" style="35" hidden="1" customWidth="1"/>
    <col min="4133" max="4133" width="4.71428571428571" style="35" customWidth="1"/>
    <col min="4134" max="4134" width="4.14285714285714" style="35" customWidth="1"/>
    <col min="4135" max="4135" width="4.42857142857143" style="35" customWidth="1"/>
    <col min="4136" max="4136" width="4.57142857142857" style="35" customWidth="1"/>
    <col min="4137" max="4137" width="4.28571428571429" style="35" customWidth="1"/>
    <col min="4138" max="4138" width="4.57142857142857" style="35" customWidth="1"/>
    <col min="4139" max="4139" width="4.71428571428571" style="35" customWidth="1"/>
    <col min="4140" max="4140" width="18.2857142857143" style="35" customWidth="1"/>
    <col min="4141" max="4141" width="6" style="35" customWidth="1"/>
    <col min="4142" max="4142" width="5" style="35" customWidth="1"/>
    <col min="4143" max="4143" width="9" style="35" customWidth="1"/>
    <col min="4144" max="4144" width="9.85714285714286" style="35" customWidth="1"/>
    <col min="4145" max="4145" width="9.71428571428571" style="35" customWidth="1"/>
    <col min="4146" max="4152" width="6" style="35" customWidth="1"/>
    <col min="4153" max="4380" width="9.14285714285714" style="35"/>
    <col min="4381" max="4381" width="7.14285714285714" style="35" customWidth="1"/>
    <col min="4382" max="4382" width="9.57142857142857" style="35" customWidth="1"/>
    <col min="4383" max="4383" width="5.14285714285714" style="35" customWidth="1"/>
    <col min="4384" max="4388" width="9" style="35" hidden="1" customWidth="1"/>
    <col min="4389" max="4389" width="4.71428571428571" style="35" customWidth="1"/>
    <col min="4390" max="4390" width="4.14285714285714" style="35" customWidth="1"/>
    <col min="4391" max="4391" width="4.42857142857143" style="35" customWidth="1"/>
    <col min="4392" max="4392" width="4.57142857142857" style="35" customWidth="1"/>
    <col min="4393" max="4393" width="4.28571428571429" style="35" customWidth="1"/>
    <col min="4394" max="4394" width="4.57142857142857" style="35" customWidth="1"/>
    <col min="4395" max="4395" width="4.71428571428571" style="35" customWidth="1"/>
    <col min="4396" max="4396" width="18.2857142857143" style="35" customWidth="1"/>
    <col min="4397" max="4397" width="6" style="35" customWidth="1"/>
    <col min="4398" max="4398" width="5" style="35" customWidth="1"/>
    <col min="4399" max="4399" width="9" style="35" customWidth="1"/>
    <col min="4400" max="4400" width="9.85714285714286" style="35" customWidth="1"/>
    <col min="4401" max="4401" width="9.71428571428571" style="35" customWidth="1"/>
    <col min="4402" max="4408" width="6" style="35" customWidth="1"/>
    <col min="4409" max="4636" width="9.14285714285714" style="35"/>
    <col min="4637" max="4637" width="7.14285714285714" style="35" customWidth="1"/>
    <col min="4638" max="4638" width="9.57142857142857" style="35" customWidth="1"/>
    <col min="4639" max="4639" width="5.14285714285714" style="35" customWidth="1"/>
    <col min="4640" max="4644" width="9" style="35" hidden="1" customWidth="1"/>
    <col min="4645" max="4645" width="4.71428571428571" style="35" customWidth="1"/>
    <col min="4646" max="4646" width="4.14285714285714" style="35" customWidth="1"/>
    <col min="4647" max="4647" width="4.42857142857143" style="35" customWidth="1"/>
    <col min="4648" max="4648" width="4.57142857142857" style="35" customWidth="1"/>
    <col min="4649" max="4649" width="4.28571428571429" style="35" customWidth="1"/>
    <col min="4650" max="4650" width="4.57142857142857" style="35" customWidth="1"/>
    <col min="4651" max="4651" width="4.71428571428571" style="35" customWidth="1"/>
    <col min="4652" max="4652" width="18.2857142857143" style="35" customWidth="1"/>
    <col min="4653" max="4653" width="6" style="35" customWidth="1"/>
    <col min="4654" max="4654" width="5" style="35" customWidth="1"/>
    <col min="4655" max="4655" width="9" style="35" customWidth="1"/>
    <col min="4656" max="4656" width="9.85714285714286" style="35" customWidth="1"/>
    <col min="4657" max="4657" width="9.71428571428571" style="35" customWidth="1"/>
    <col min="4658" max="4664" width="6" style="35" customWidth="1"/>
    <col min="4665" max="4892" width="9.14285714285714" style="35"/>
    <col min="4893" max="4893" width="7.14285714285714" style="35" customWidth="1"/>
    <col min="4894" max="4894" width="9.57142857142857" style="35" customWidth="1"/>
    <col min="4895" max="4895" width="5.14285714285714" style="35" customWidth="1"/>
    <col min="4896" max="4900" width="9" style="35" hidden="1" customWidth="1"/>
    <col min="4901" max="4901" width="4.71428571428571" style="35" customWidth="1"/>
    <col min="4902" max="4902" width="4.14285714285714" style="35" customWidth="1"/>
    <col min="4903" max="4903" width="4.42857142857143" style="35" customWidth="1"/>
    <col min="4904" max="4904" width="4.57142857142857" style="35" customWidth="1"/>
    <col min="4905" max="4905" width="4.28571428571429" style="35" customWidth="1"/>
    <col min="4906" max="4906" width="4.57142857142857" style="35" customWidth="1"/>
    <col min="4907" max="4907" width="4.71428571428571" style="35" customWidth="1"/>
    <col min="4908" max="4908" width="18.2857142857143" style="35" customWidth="1"/>
    <col min="4909" max="4909" width="6" style="35" customWidth="1"/>
    <col min="4910" max="4910" width="5" style="35" customWidth="1"/>
    <col min="4911" max="4911" width="9" style="35" customWidth="1"/>
    <col min="4912" max="4912" width="9.85714285714286" style="35" customWidth="1"/>
    <col min="4913" max="4913" width="9.71428571428571" style="35" customWidth="1"/>
    <col min="4914" max="4920" width="6" style="35" customWidth="1"/>
    <col min="4921" max="5148" width="9.14285714285714" style="35"/>
    <col min="5149" max="5149" width="7.14285714285714" style="35" customWidth="1"/>
    <col min="5150" max="5150" width="9.57142857142857" style="35" customWidth="1"/>
    <col min="5151" max="5151" width="5.14285714285714" style="35" customWidth="1"/>
    <col min="5152" max="5156" width="9" style="35" hidden="1" customWidth="1"/>
    <col min="5157" max="5157" width="4.71428571428571" style="35" customWidth="1"/>
    <col min="5158" max="5158" width="4.14285714285714" style="35" customWidth="1"/>
    <col min="5159" max="5159" width="4.42857142857143" style="35" customWidth="1"/>
    <col min="5160" max="5160" width="4.57142857142857" style="35" customWidth="1"/>
    <col min="5161" max="5161" width="4.28571428571429" style="35" customWidth="1"/>
    <col min="5162" max="5162" width="4.57142857142857" style="35" customWidth="1"/>
    <col min="5163" max="5163" width="4.71428571428571" style="35" customWidth="1"/>
    <col min="5164" max="5164" width="18.2857142857143" style="35" customWidth="1"/>
    <col min="5165" max="5165" width="6" style="35" customWidth="1"/>
    <col min="5166" max="5166" width="5" style="35" customWidth="1"/>
    <col min="5167" max="5167" width="9" style="35" customWidth="1"/>
    <col min="5168" max="5168" width="9.85714285714286" style="35" customWidth="1"/>
    <col min="5169" max="5169" width="9.71428571428571" style="35" customWidth="1"/>
    <col min="5170" max="5176" width="6" style="35" customWidth="1"/>
    <col min="5177" max="5404" width="9.14285714285714" style="35"/>
    <col min="5405" max="5405" width="7.14285714285714" style="35" customWidth="1"/>
    <col min="5406" max="5406" width="9.57142857142857" style="35" customWidth="1"/>
    <col min="5407" max="5407" width="5.14285714285714" style="35" customWidth="1"/>
    <col min="5408" max="5412" width="9" style="35" hidden="1" customWidth="1"/>
    <col min="5413" max="5413" width="4.71428571428571" style="35" customWidth="1"/>
    <col min="5414" max="5414" width="4.14285714285714" style="35" customWidth="1"/>
    <col min="5415" max="5415" width="4.42857142857143" style="35" customWidth="1"/>
    <col min="5416" max="5416" width="4.57142857142857" style="35" customWidth="1"/>
    <col min="5417" max="5417" width="4.28571428571429" style="35" customWidth="1"/>
    <col min="5418" max="5418" width="4.57142857142857" style="35" customWidth="1"/>
    <col min="5419" max="5419" width="4.71428571428571" style="35" customWidth="1"/>
    <col min="5420" max="5420" width="18.2857142857143" style="35" customWidth="1"/>
    <col min="5421" max="5421" width="6" style="35" customWidth="1"/>
    <col min="5422" max="5422" width="5" style="35" customWidth="1"/>
    <col min="5423" max="5423" width="9" style="35" customWidth="1"/>
    <col min="5424" max="5424" width="9.85714285714286" style="35" customWidth="1"/>
    <col min="5425" max="5425" width="9.71428571428571" style="35" customWidth="1"/>
    <col min="5426" max="5432" width="6" style="35" customWidth="1"/>
    <col min="5433" max="5660" width="9.14285714285714" style="35"/>
    <col min="5661" max="5661" width="7.14285714285714" style="35" customWidth="1"/>
    <col min="5662" max="5662" width="9.57142857142857" style="35" customWidth="1"/>
    <col min="5663" max="5663" width="5.14285714285714" style="35" customWidth="1"/>
    <col min="5664" max="5668" width="9" style="35" hidden="1" customWidth="1"/>
    <col min="5669" max="5669" width="4.71428571428571" style="35" customWidth="1"/>
    <col min="5670" max="5670" width="4.14285714285714" style="35" customWidth="1"/>
    <col min="5671" max="5671" width="4.42857142857143" style="35" customWidth="1"/>
    <col min="5672" max="5672" width="4.57142857142857" style="35" customWidth="1"/>
    <col min="5673" max="5673" width="4.28571428571429" style="35" customWidth="1"/>
    <col min="5674" max="5674" width="4.57142857142857" style="35" customWidth="1"/>
    <col min="5675" max="5675" width="4.71428571428571" style="35" customWidth="1"/>
    <col min="5676" max="5676" width="18.2857142857143" style="35" customWidth="1"/>
    <col min="5677" max="5677" width="6" style="35" customWidth="1"/>
    <col min="5678" max="5678" width="5" style="35" customWidth="1"/>
    <col min="5679" max="5679" width="9" style="35" customWidth="1"/>
    <col min="5680" max="5680" width="9.85714285714286" style="35" customWidth="1"/>
    <col min="5681" max="5681" width="9.71428571428571" style="35" customWidth="1"/>
    <col min="5682" max="5688" width="6" style="35" customWidth="1"/>
    <col min="5689" max="5916" width="9.14285714285714" style="35"/>
    <col min="5917" max="5917" width="7.14285714285714" style="35" customWidth="1"/>
    <col min="5918" max="5918" width="9.57142857142857" style="35" customWidth="1"/>
    <col min="5919" max="5919" width="5.14285714285714" style="35" customWidth="1"/>
    <col min="5920" max="5924" width="9" style="35" hidden="1" customWidth="1"/>
    <col min="5925" max="5925" width="4.71428571428571" style="35" customWidth="1"/>
    <col min="5926" max="5926" width="4.14285714285714" style="35" customWidth="1"/>
    <col min="5927" max="5927" width="4.42857142857143" style="35" customWidth="1"/>
    <col min="5928" max="5928" width="4.57142857142857" style="35" customWidth="1"/>
    <col min="5929" max="5929" width="4.28571428571429" style="35" customWidth="1"/>
    <col min="5930" max="5930" width="4.57142857142857" style="35" customWidth="1"/>
    <col min="5931" max="5931" width="4.71428571428571" style="35" customWidth="1"/>
    <col min="5932" max="5932" width="18.2857142857143" style="35" customWidth="1"/>
    <col min="5933" max="5933" width="6" style="35" customWidth="1"/>
    <col min="5934" max="5934" width="5" style="35" customWidth="1"/>
    <col min="5935" max="5935" width="9" style="35" customWidth="1"/>
    <col min="5936" max="5936" width="9.85714285714286" style="35" customWidth="1"/>
    <col min="5937" max="5937" width="9.71428571428571" style="35" customWidth="1"/>
    <col min="5938" max="5944" width="6" style="35" customWidth="1"/>
    <col min="5945" max="6172" width="9.14285714285714" style="35"/>
    <col min="6173" max="6173" width="7.14285714285714" style="35" customWidth="1"/>
    <col min="6174" max="6174" width="9.57142857142857" style="35" customWidth="1"/>
    <col min="6175" max="6175" width="5.14285714285714" style="35" customWidth="1"/>
    <col min="6176" max="6180" width="9" style="35" hidden="1" customWidth="1"/>
    <col min="6181" max="6181" width="4.71428571428571" style="35" customWidth="1"/>
    <col min="6182" max="6182" width="4.14285714285714" style="35" customWidth="1"/>
    <col min="6183" max="6183" width="4.42857142857143" style="35" customWidth="1"/>
    <col min="6184" max="6184" width="4.57142857142857" style="35" customWidth="1"/>
    <col min="6185" max="6185" width="4.28571428571429" style="35" customWidth="1"/>
    <col min="6186" max="6186" width="4.57142857142857" style="35" customWidth="1"/>
    <col min="6187" max="6187" width="4.71428571428571" style="35" customWidth="1"/>
    <col min="6188" max="6188" width="18.2857142857143" style="35" customWidth="1"/>
    <col min="6189" max="6189" width="6" style="35" customWidth="1"/>
    <col min="6190" max="6190" width="5" style="35" customWidth="1"/>
    <col min="6191" max="6191" width="9" style="35" customWidth="1"/>
    <col min="6192" max="6192" width="9.85714285714286" style="35" customWidth="1"/>
    <col min="6193" max="6193" width="9.71428571428571" style="35" customWidth="1"/>
    <col min="6194" max="6200" width="6" style="35" customWidth="1"/>
    <col min="6201" max="6428" width="9.14285714285714" style="35"/>
    <col min="6429" max="6429" width="7.14285714285714" style="35" customWidth="1"/>
    <col min="6430" max="6430" width="9.57142857142857" style="35" customWidth="1"/>
    <col min="6431" max="6431" width="5.14285714285714" style="35" customWidth="1"/>
    <col min="6432" max="6436" width="9" style="35" hidden="1" customWidth="1"/>
    <col min="6437" max="6437" width="4.71428571428571" style="35" customWidth="1"/>
    <col min="6438" max="6438" width="4.14285714285714" style="35" customWidth="1"/>
    <col min="6439" max="6439" width="4.42857142857143" style="35" customWidth="1"/>
    <col min="6440" max="6440" width="4.57142857142857" style="35" customWidth="1"/>
    <col min="6441" max="6441" width="4.28571428571429" style="35" customWidth="1"/>
    <col min="6442" max="6442" width="4.57142857142857" style="35" customWidth="1"/>
    <col min="6443" max="6443" width="4.71428571428571" style="35" customWidth="1"/>
    <col min="6444" max="6444" width="18.2857142857143" style="35" customWidth="1"/>
    <col min="6445" max="6445" width="6" style="35" customWidth="1"/>
    <col min="6446" max="6446" width="5" style="35" customWidth="1"/>
    <col min="6447" max="6447" width="9" style="35" customWidth="1"/>
    <col min="6448" max="6448" width="9.85714285714286" style="35" customWidth="1"/>
    <col min="6449" max="6449" width="9.71428571428571" style="35" customWidth="1"/>
    <col min="6450" max="6456" width="6" style="35" customWidth="1"/>
    <col min="6457" max="6684" width="9.14285714285714" style="35"/>
    <col min="6685" max="6685" width="7.14285714285714" style="35" customWidth="1"/>
    <col min="6686" max="6686" width="9.57142857142857" style="35" customWidth="1"/>
    <col min="6687" max="6687" width="5.14285714285714" style="35" customWidth="1"/>
    <col min="6688" max="6692" width="9" style="35" hidden="1" customWidth="1"/>
    <col min="6693" max="6693" width="4.71428571428571" style="35" customWidth="1"/>
    <col min="6694" max="6694" width="4.14285714285714" style="35" customWidth="1"/>
    <col min="6695" max="6695" width="4.42857142857143" style="35" customWidth="1"/>
    <col min="6696" max="6696" width="4.57142857142857" style="35" customWidth="1"/>
    <col min="6697" max="6697" width="4.28571428571429" style="35" customWidth="1"/>
    <col min="6698" max="6698" width="4.57142857142857" style="35" customWidth="1"/>
    <col min="6699" max="6699" width="4.71428571428571" style="35" customWidth="1"/>
    <col min="6700" max="6700" width="18.2857142857143" style="35" customWidth="1"/>
    <col min="6701" max="6701" width="6" style="35" customWidth="1"/>
    <col min="6702" max="6702" width="5" style="35" customWidth="1"/>
    <col min="6703" max="6703" width="9" style="35" customWidth="1"/>
    <col min="6704" max="6704" width="9.85714285714286" style="35" customWidth="1"/>
    <col min="6705" max="6705" width="9.71428571428571" style="35" customWidth="1"/>
    <col min="6706" max="6712" width="6" style="35" customWidth="1"/>
    <col min="6713" max="6940" width="9.14285714285714" style="35"/>
    <col min="6941" max="6941" width="7.14285714285714" style="35" customWidth="1"/>
    <col min="6942" max="6942" width="9.57142857142857" style="35" customWidth="1"/>
    <col min="6943" max="6943" width="5.14285714285714" style="35" customWidth="1"/>
    <col min="6944" max="6948" width="9" style="35" hidden="1" customWidth="1"/>
    <col min="6949" max="6949" width="4.71428571428571" style="35" customWidth="1"/>
    <col min="6950" max="6950" width="4.14285714285714" style="35" customWidth="1"/>
    <col min="6951" max="6951" width="4.42857142857143" style="35" customWidth="1"/>
    <col min="6952" max="6952" width="4.57142857142857" style="35" customWidth="1"/>
    <col min="6953" max="6953" width="4.28571428571429" style="35" customWidth="1"/>
    <col min="6954" max="6954" width="4.57142857142857" style="35" customWidth="1"/>
    <col min="6955" max="6955" width="4.71428571428571" style="35" customWidth="1"/>
    <col min="6956" max="6956" width="18.2857142857143" style="35" customWidth="1"/>
    <col min="6957" max="6957" width="6" style="35" customWidth="1"/>
    <col min="6958" max="6958" width="5" style="35" customWidth="1"/>
    <col min="6959" max="6959" width="9" style="35" customWidth="1"/>
    <col min="6960" max="6960" width="9.85714285714286" style="35" customWidth="1"/>
    <col min="6961" max="6961" width="9.71428571428571" style="35" customWidth="1"/>
    <col min="6962" max="6968" width="6" style="35" customWidth="1"/>
    <col min="6969" max="7196" width="9.14285714285714" style="35"/>
    <col min="7197" max="7197" width="7.14285714285714" style="35" customWidth="1"/>
    <col min="7198" max="7198" width="9.57142857142857" style="35" customWidth="1"/>
    <col min="7199" max="7199" width="5.14285714285714" style="35" customWidth="1"/>
    <col min="7200" max="7204" width="9" style="35" hidden="1" customWidth="1"/>
    <col min="7205" max="7205" width="4.71428571428571" style="35" customWidth="1"/>
    <col min="7206" max="7206" width="4.14285714285714" style="35" customWidth="1"/>
    <col min="7207" max="7207" width="4.42857142857143" style="35" customWidth="1"/>
    <col min="7208" max="7208" width="4.57142857142857" style="35" customWidth="1"/>
    <col min="7209" max="7209" width="4.28571428571429" style="35" customWidth="1"/>
    <col min="7210" max="7210" width="4.57142857142857" style="35" customWidth="1"/>
    <col min="7211" max="7211" width="4.71428571428571" style="35" customWidth="1"/>
    <col min="7212" max="7212" width="18.2857142857143" style="35" customWidth="1"/>
    <col min="7213" max="7213" width="6" style="35" customWidth="1"/>
    <col min="7214" max="7214" width="5" style="35" customWidth="1"/>
    <col min="7215" max="7215" width="9" style="35" customWidth="1"/>
    <col min="7216" max="7216" width="9.85714285714286" style="35" customWidth="1"/>
    <col min="7217" max="7217" width="9.71428571428571" style="35" customWidth="1"/>
    <col min="7218" max="7224" width="6" style="35" customWidth="1"/>
    <col min="7225" max="7452" width="9.14285714285714" style="35"/>
    <col min="7453" max="7453" width="7.14285714285714" style="35" customWidth="1"/>
    <col min="7454" max="7454" width="9.57142857142857" style="35" customWidth="1"/>
    <col min="7455" max="7455" width="5.14285714285714" style="35" customWidth="1"/>
    <col min="7456" max="7460" width="9" style="35" hidden="1" customWidth="1"/>
    <col min="7461" max="7461" width="4.71428571428571" style="35" customWidth="1"/>
    <col min="7462" max="7462" width="4.14285714285714" style="35" customWidth="1"/>
    <col min="7463" max="7463" width="4.42857142857143" style="35" customWidth="1"/>
    <col min="7464" max="7464" width="4.57142857142857" style="35" customWidth="1"/>
    <col min="7465" max="7465" width="4.28571428571429" style="35" customWidth="1"/>
    <col min="7466" max="7466" width="4.57142857142857" style="35" customWidth="1"/>
    <col min="7467" max="7467" width="4.71428571428571" style="35" customWidth="1"/>
    <col min="7468" max="7468" width="18.2857142857143" style="35" customWidth="1"/>
    <col min="7469" max="7469" width="6" style="35" customWidth="1"/>
    <col min="7470" max="7470" width="5" style="35" customWidth="1"/>
    <col min="7471" max="7471" width="9" style="35" customWidth="1"/>
    <col min="7472" max="7472" width="9.85714285714286" style="35" customWidth="1"/>
    <col min="7473" max="7473" width="9.71428571428571" style="35" customWidth="1"/>
    <col min="7474" max="7480" width="6" style="35" customWidth="1"/>
    <col min="7481" max="7708" width="9.14285714285714" style="35"/>
    <col min="7709" max="7709" width="7.14285714285714" style="35" customWidth="1"/>
    <col min="7710" max="7710" width="9.57142857142857" style="35" customWidth="1"/>
    <col min="7711" max="7711" width="5.14285714285714" style="35" customWidth="1"/>
    <col min="7712" max="7716" width="9" style="35" hidden="1" customWidth="1"/>
    <col min="7717" max="7717" width="4.71428571428571" style="35" customWidth="1"/>
    <col min="7718" max="7718" width="4.14285714285714" style="35" customWidth="1"/>
    <col min="7719" max="7719" width="4.42857142857143" style="35" customWidth="1"/>
    <col min="7720" max="7720" width="4.57142857142857" style="35" customWidth="1"/>
    <col min="7721" max="7721" width="4.28571428571429" style="35" customWidth="1"/>
    <col min="7722" max="7722" width="4.57142857142857" style="35" customWidth="1"/>
    <col min="7723" max="7723" width="4.71428571428571" style="35" customWidth="1"/>
    <col min="7724" max="7724" width="18.2857142857143" style="35" customWidth="1"/>
    <col min="7725" max="7725" width="6" style="35" customWidth="1"/>
    <col min="7726" max="7726" width="5" style="35" customWidth="1"/>
    <col min="7727" max="7727" width="9" style="35" customWidth="1"/>
    <col min="7728" max="7728" width="9.85714285714286" style="35" customWidth="1"/>
    <col min="7729" max="7729" width="9.71428571428571" style="35" customWidth="1"/>
    <col min="7730" max="7736" width="6" style="35" customWidth="1"/>
    <col min="7737" max="7964" width="9.14285714285714" style="35"/>
    <col min="7965" max="7965" width="7.14285714285714" style="35" customWidth="1"/>
    <col min="7966" max="7966" width="9.57142857142857" style="35" customWidth="1"/>
    <col min="7967" max="7967" width="5.14285714285714" style="35" customWidth="1"/>
    <col min="7968" max="7972" width="9" style="35" hidden="1" customWidth="1"/>
    <col min="7973" max="7973" width="4.71428571428571" style="35" customWidth="1"/>
    <col min="7974" max="7974" width="4.14285714285714" style="35" customWidth="1"/>
    <col min="7975" max="7975" width="4.42857142857143" style="35" customWidth="1"/>
    <col min="7976" max="7976" width="4.57142857142857" style="35" customWidth="1"/>
    <col min="7977" max="7977" width="4.28571428571429" style="35" customWidth="1"/>
    <col min="7978" max="7978" width="4.57142857142857" style="35" customWidth="1"/>
    <col min="7979" max="7979" width="4.71428571428571" style="35" customWidth="1"/>
    <col min="7980" max="7980" width="18.2857142857143" style="35" customWidth="1"/>
    <col min="7981" max="7981" width="6" style="35" customWidth="1"/>
    <col min="7982" max="7982" width="5" style="35" customWidth="1"/>
    <col min="7983" max="7983" width="9" style="35" customWidth="1"/>
    <col min="7984" max="7984" width="9.85714285714286" style="35" customWidth="1"/>
    <col min="7985" max="7985" width="9.71428571428571" style="35" customWidth="1"/>
    <col min="7986" max="7992" width="6" style="35" customWidth="1"/>
    <col min="7993" max="8220" width="9.14285714285714" style="35"/>
    <col min="8221" max="8221" width="7.14285714285714" style="35" customWidth="1"/>
    <col min="8222" max="8222" width="9.57142857142857" style="35" customWidth="1"/>
    <col min="8223" max="8223" width="5.14285714285714" style="35" customWidth="1"/>
    <col min="8224" max="8228" width="9" style="35" hidden="1" customWidth="1"/>
    <col min="8229" max="8229" width="4.71428571428571" style="35" customWidth="1"/>
    <col min="8230" max="8230" width="4.14285714285714" style="35" customWidth="1"/>
    <col min="8231" max="8231" width="4.42857142857143" style="35" customWidth="1"/>
    <col min="8232" max="8232" width="4.57142857142857" style="35" customWidth="1"/>
    <col min="8233" max="8233" width="4.28571428571429" style="35" customWidth="1"/>
    <col min="8234" max="8234" width="4.57142857142857" style="35" customWidth="1"/>
    <col min="8235" max="8235" width="4.71428571428571" style="35" customWidth="1"/>
    <col min="8236" max="8236" width="18.2857142857143" style="35" customWidth="1"/>
    <col min="8237" max="8237" width="6" style="35" customWidth="1"/>
    <col min="8238" max="8238" width="5" style="35" customWidth="1"/>
    <col min="8239" max="8239" width="9" style="35" customWidth="1"/>
    <col min="8240" max="8240" width="9.85714285714286" style="35" customWidth="1"/>
    <col min="8241" max="8241" width="9.71428571428571" style="35" customWidth="1"/>
    <col min="8242" max="8248" width="6" style="35" customWidth="1"/>
    <col min="8249" max="8476" width="9.14285714285714" style="35"/>
    <col min="8477" max="8477" width="7.14285714285714" style="35" customWidth="1"/>
    <col min="8478" max="8478" width="9.57142857142857" style="35" customWidth="1"/>
    <col min="8479" max="8479" width="5.14285714285714" style="35" customWidth="1"/>
    <col min="8480" max="8484" width="9" style="35" hidden="1" customWidth="1"/>
    <col min="8485" max="8485" width="4.71428571428571" style="35" customWidth="1"/>
    <col min="8486" max="8486" width="4.14285714285714" style="35" customWidth="1"/>
    <col min="8487" max="8487" width="4.42857142857143" style="35" customWidth="1"/>
    <col min="8488" max="8488" width="4.57142857142857" style="35" customWidth="1"/>
    <col min="8489" max="8489" width="4.28571428571429" style="35" customWidth="1"/>
    <col min="8490" max="8490" width="4.57142857142857" style="35" customWidth="1"/>
    <col min="8491" max="8491" width="4.71428571428571" style="35" customWidth="1"/>
    <col min="8492" max="8492" width="18.2857142857143" style="35" customWidth="1"/>
    <col min="8493" max="8493" width="6" style="35" customWidth="1"/>
    <col min="8494" max="8494" width="5" style="35" customWidth="1"/>
    <col min="8495" max="8495" width="9" style="35" customWidth="1"/>
    <col min="8496" max="8496" width="9.85714285714286" style="35" customWidth="1"/>
    <col min="8497" max="8497" width="9.71428571428571" style="35" customWidth="1"/>
    <col min="8498" max="8504" width="6" style="35" customWidth="1"/>
    <col min="8505" max="8732" width="9.14285714285714" style="35"/>
    <col min="8733" max="8733" width="7.14285714285714" style="35" customWidth="1"/>
    <col min="8734" max="8734" width="9.57142857142857" style="35" customWidth="1"/>
    <col min="8735" max="8735" width="5.14285714285714" style="35" customWidth="1"/>
    <col min="8736" max="8740" width="9" style="35" hidden="1" customWidth="1"/>
    <col min="8741" max="8741" width="4.71428571428571" style="35" customWidth="1"/>
    <col min="8742" max="8742" width="4.14285714285714" style="35" customWidth="1"/>
    <col min="8743" max="8743" width="4.42857142857143" style="35" customWidth="1"/>
    <col min="8744" max="8744" width="4.57142857142857" style="35" customWidth="1"/>
    <col min="8745" max="8745" width="4.28571428571429" style="35" customWidth="1"/>
    <col min="8746" max="8746" width="4.57142857142857" style="35" customWidth="1"/>
    <col min="8747" max="8747" width="4.71428571428571" style="35" customWidth="1"/>
    <col min="8748" max="8748" width="18.2857142857143" style="35" customWidth="1"/>
    <col min="8749" max="8749" width="6" style="35" customWidth="1"/>
    <col min="8750" max="8750" width="5" style="35" customWidth="1"/>
    <col min="8751" max="8751" width="9" style="35" customWidth="1"/>
    <col min="8752" max="8752" width="9.85714285714286" style="35" customWidth="1"/>
    <col min="8753" max="8753" width="9.71428571428571" style="35" customWidth="1"/>
    <col min="8754" max="8760" width="6" style="35" customWidth="1"/>
    <col min="8761" max="8988" width="9.14285714285714" style="35"/>
    <col min="8989" max="8989" width="7.14285714285714" style="35" customWidth="1"/>
    <col min="8990" max="8990" width="9.57142857142857" style="35" customWidth="1"/>
    <col min="8991" max="8991" width="5.14285714285714" style="35" customWidth="1"/>
    <col min="8992" max="8996" width="9" style="35" hidden="1" customWidth="1"/>
    <col min="8997" max="8997" width="4.71428571428571" style="35" customWidth="1"/>
    <col min="8998" max="8998" width="4.14285714285714" style="35" customWidth="1"/>
    <col min="8999" max="8999" width="4.42857142857143" style="35" customWidth="1"/>
    <col min="9000" max="9000" width="4.57142857142857" style="35" customWidth="1"/>
    <col min="9001" max="9001" width="4.28571428571429" style="35" customWidth="1"/>
    <col min="9002" max="9002" width="4.57142857142857" style="35" customWidth="1"/>
    <col min="9003" max="9003" width="4.71428571428571" style="35" customWidth="1"/>
    <col min="9004" max="9004" width="18.2857142857143" style="35" customWidth="1"/>
    <col min="9005" max="9005" width="6" style="35" customWidth="1"/>
    <col min="9006" max="9006" width="5" style="35" customWidth="1"/>
    <col min="9007" max="9007" width="9" style="35" customWidth="1"/>
    <col min="9008" max="9008" width="9.85714285714286" style="35" customWidth="1"/>
    <col min="9009" max="9009" width="9.71428571428571" style="35" customWidth="1"/>
    <col min="9010" max="9016" width="6" style="35" customWidth="1"/>
    <col min="9017" max="9244" width="9.14285714285714" style="35"/>
    <col min="9245" max="9245" width="7.14285714285714" style="35" customWidth="1"/>
    <col min="9246" max="9246" width="9.57142857142857" style="35" customWidth="1"/>
    <col min="9247" max="9247" width="5.14285714285714" style="35" customWidth="1"/>
    <col min="9248" max="9252" width="9" style="35" hidden="1" customWidth="1"/>
    <col min="9253" max="9253" width="4.71428571428571" style="35" customWidth="1"/>
    <col min="9254" max="9254" width="4.14285714285714" style="35" customWidth="1"/>
    <col min="9255" max="9255" width="4.42857142857143" style="35" customWidth="1"/>
    <col min="9256" max="9256" width="4.57142857142857" style="35" customWidth="1"/>
    <col min="9257" max="9257" width="4.28571428571429" style="35" customWidth="1"/>
    <col min="9258" max="9258" width="4.57142857142857" style="35" customWidth="1"/>
    <col min="9259" max="9259" width="4.71428571428571" style="35" customWidth="1"/>
    <col min="9260" max="9260" width="18.2857142857143" style="35" customWidth="1"/>
    <col min="9261" max="9261" width="6" style="35" customWidth="1"/>
    <col min="9262" max="9262" width="5" style="35" customWidth="1"/>
    <col min="9263" max="9263" width="9" style="35" customWidth="1"/>
    <col min="9264" max="9264" width="9.85714285714286" style="35" customWidth="1"/>
    <col min="9265" max="9265" width="9.71428571428571" style="35" customWidth="1"/>
    <col min="9266" max="9272" width="6" style="35" customWidth="1"/>
    <col min="9273" max="9500" width="9.14285714285714" style="35"/>
    <col min="9501" max="9501" width="7.14285714285714" style="35" customWidth="1"/>
    <col min="9502" max="9502" width="9.57142857142857" style="35" customWidth="1"/>
    <col min="9503" max="9503" width="5.14285714285714" style="35" customWidth="1"/>
    <col min="9504" max="9508" width="9" style="35" hidden="1" customWidth="1"/>
    <col min="9509" max="9509" width="4.71428571428571" style="35" customWidth="1"/>
    <col min="9510" max="9510" width="4.14285714285714" style="35" customWidth="1"/>
    <col min="9511" max="9511" width="4.42857142857143" style="35" customWidth="1"/>
    <col min="9512" max="9512" width="4.57142857142857" style="35" customWidth="1"/>
    <col min="9513" max="9513" width="4.28571428571429" style="35" customWidth="1"/>
    <col min="9514" max="9514" width="4.57142857142857" style="35" customWidth="1"/>
    <col min="9515" max="9515" width="4.71428571428571" style="35" customWidth="1"/>
    <col min="9516" max="9516" width="18.2857142857143" style="35" customWidth="1"/>
    <col min="9517" max="9517" width="6" style="35" customWidth="1"/>
    <col min="9518" max="9518" width="5" style="35" customWidth="1"/>
    <col min="9519" max="9519" width="9" style="35" customWidth="1"/>
    <col min="9520" max="9520" width="9.85714285714286" style="35" customWidth="1"/>
    <col min="9521" max="9521" width="9.71428571428571" style="35" customWidth="1"/>
    <col min="9522" max="9528" width="6" style="35" customWidth="1"/>
    <col min="9529" max="9756" width="9.14285714285714" style="35"/>
    <col min="9757" max="9757" width="7.14285714285714" style="35" customWidth="1"/>
    <col min="9758" max="9758" width="9.57142857142857" style="35" customWidth="1"/>
    <col min="9759" max="9759" width="5.14285714285714" style="35" customWidth="1"/>
    <col min="9760" max="9764" width="9" style="35" hidden="1" customWidth="1"/>
    <col min="9765" max="9765" width="4.71428571428571" style="35" customWidth="1"/>
    <col min="9766" max="9766" width="4.14285714285714" style="35" customWidth="1"/>
    <col min="9767" max="9767" width="4.42857142857143" style="35" customWidth="1"/>
    <col min="9768" max="9768" width="4.57142857142857" style="35" customWidth="1"/>
    <col min="9769" max="9769" width="4.28571428571429" style="35" customWidth="1"/>
    <col min="9770" max="9770" width="4.57142857142857" style="35" customWidth="1"/>
    <col min="9771" max="9771" width="4.71428571428571" style="35" customWidth="1"/>
    <col min="9772" max="9772" width="18.2857142857143" style="35" customWidth="1"/>
    <col min="9773" max="9773" width="6" style="35" customWidth="1"/>
    <col min="9774" max="9774" width="5" style="35" customWidth="1"/>
    <col min="9775" max="9775" width="9" style="35" customWidth="1"/>
    <col min="9776" max="9776" width="9.85714285714286" style="35" customWidth="1"/>
    <col min="9777" max="9777" width="9.71428571428571" style="35" customWidth="1"/>
    <col min="9778" max="9784" width="6" style="35" customWidth="1"/>
    <col min="9785" max="10012" width="9.14285714285714" style="35"/>
    <col min="10013" max="10013" width="7.14285714285714" style="35" customWidth="1"/>
    <col min="10014" max="10014" width="9.57142857142857" style="35" customWidth="1"/>
    <col min="10015" max="10015" width="5.14285714285714" style="35" customWidth="1"/>
    <col min="10016" max="10020" width="9" style="35" hidden="1" customWidth="1"/>
    <col min="10021" max="10021" width="4.71428571428571" style="35" customWidth="1"/>
    <col min="10022" max="10022" width="4.14285714285714" style="35" customWidth="1"/>
    <col min="10023" max="10023" width="4.42857142857143" style="35" customWidth="1"/>
    <col min="10024" max="10024" width="4.57142857142857" style="35" customWidth="1"/>
    <col min="10025" max="10025" width="4.28571428571429" style="35" customWidth="1"/>
    <col min="10026" max="10026" width="4.57142857142857" style="35" customWidth="1"/>
    <col min="10027" max="10027" width="4.71428571428571" style="35" customWidth="1"/>
    <col min="10028" max="10028" width="18.2857142857143" style="35" customWidth="1"/>
    <col min="10029" max="10029" width="6" style="35" customWidth="1"/>
    <col min="10030" max="10030" width="5" style="35" customWidth="1"/>
    <col min="10031" max="10031" width="9" style="35" customWidth="1"/>
    <col min="10032" max="10032" width="9.85714285714286" style="35" customWidth="1"/>
    <col min="10033" max="10033" width="9.71428571428571" style="35" customWidth="1"/>
    <col min="10034" max="10040" width="6" style="35" customWidth="1"/>
    <col min="10041" max="10268" width="9.14285714285714" style="35"/>
    <col min="10269" max="10269" width="7.14285714285714" style="35" customWidth="1"/>
    <col min="10270" max="10270" width="9.57142857142857" style="35" customWidth="1"/>
    <col min="10271" max="10271" width="5.14285714285714" style="35" customWidth="1"/>
    <col min="10272" max="10276" width="9" style="35" hidden="1" customWidth="1"/>
    <col min="10277" max="10277" width="4.71428571428571" style="35" customWidth="1"/>
    <col min="10278" max="10278" width="4.14285714285714" style="35" customWidth="1"/>
    <col min="10279" max="10279" width="4.42857142857143" style="35" customWidth="1"/>
    <col min="10280" max="10280" width="4.57142857142857" style="35" customWidth="1"/>
    <col min="10281" max="10281" width="4.28571428571429" style="35" customWidth="1"/>
    <col min="10282" max="10282" width="4.57142857142857" style="35" customWidth="1"/>
    <col min="10283" max="10283" width="4.71428571428571" style="35" customWidth="1"/>
    <col min="10284" max="10284" width="18.2857142857143" style="35" customWidth="1"/>
    <col min="10285" max="10285" width="6" style="35" customWidth="1"/>
    <col min="10286" max="10286" width="5" style="35" customWidth="1"/>
    <col min="10287" max="10287" width="9" style="35" customWidth="1"/>
    <col min="10288" max="10288" width="9.85714285714286" style="35" customWidth="1"/>
    <col min="10289" max="10289" width="9.71428571428571" style="35" customWidth="1"/>
    <col min="10290" max="10296" width="6" style="35" customWidth="1"/>
    <col min="10297" max="10524" width="9.14285714285714" style="35"/>
    <col min="10525" max="10525" width="7.14285714285714" style="35" customWidth="1"/>
    <col min="10526" max="10526" width="9.57142857142857" style="35" customWidth="1"/>
    <col min="10527" max="10527" width="5.14285714285714" style="35" customWidth="1"/>
    <col min="10528" max="10532" width="9" style="35" hidden="1" customWidth="1"/>
    <col min="10533" max="10533" width="4.71428571428571" style="35" customWidth="1"/>
    <col min="10534" max="10534" width="4.14285714285714" style="35" customWidth="1"/>
    <col min="10535" max="10535" width="4.42857142857143" style="35" customWidth="1"/>
    <col min="10536" max="10536" width="4.57142857142857" style="35" customWidth="1"/>
    <col min="10537" max="10537" width="4.28571428571429" style="35" customWidth="1"/>
    <col min="10538" max="10538" width="4.57142857142857" style="35" customWidth="1"/>
    <col min="10539" max="10539" width="4.71428571428571" style="35" customWidth="1"/>
    <col min="10540" max="10540" width="18.2857142857143" style="35" customWidth="1"/>
    <col min="10541" max="10541" width="6" style="35" customWidth="1"/>
    <col min="10542" max="10542" width="5" style="35" customWidth="1"/>
    <col min="10543" max="10543" width="9" style="35" customWidth="1"/>
    <col min="10544" max="10544" width="9.85714285714286" style="35" customWidth="1"/>
    <col min="10545" max="10545" width="9.71428571428571" style="35" customWidth="1"/>
    <col min="10546" max="10552" width="6" style="35" customWidth="1"/>
    <col min="10553" max="10780" width="9.14285714285714" style="35"/>
    <col min="10781" max="10781" width="7.14285714285714" style="35" customWidth="1"/>
    <col min="10782" max="10782" width="9.57142857142857" style="35" customWidth="1"/>
    <col min="10783" max="10783" width="5.14285714285714" style="35" customWidth="1"/>
    <col min="10784" max="10788" width="9" style="35" hidden="1" customWidth="1"/>
    <col min="10789" max="10789" width="4.71428571428571" style="35" customWidth="1"/>
    <col min="10790" max="10790" width="4.14285714285714" style="35" customWidth="1"/>
    <col min="10791" max="10791" width="4.42857142857143" style="35" customWidth="1"/>
    <col min="10792" max="10792" width="4.57142857142857" style="35" customWidth="1"/>
    <col min="10793" max="10793" width="4.28571428571429" style="35" customWidth="1"/>
    <col min="10794" max="10794" width="4.57142857142857" style="35" customWidth="1"/>
    <col min="10795" max="10795" width="4.71428571428571" style="35" customWidth="1"/>
    <col min="10796" max="10796" width="18.2857142857143" style="35" customWidth="1"/>
    <col min="10797" max="10797" width="6" style="35" customWidth="1"/>
    <col min="10798" max="10798" width="5" style="35" customWidth="1"/>
    <col min="10799" max="10799" width="9" style="35" customWidth="1"/>
    <col min="10800" max="10800" width="9.85714285714286" style="35" customWidth="1"/>
    <col min="10801" max="10801" width="9.71428571428571" style="35" customWidth="1"/>
    <col min="10802" max="10808" width="6" style="35" customWidth="1"/>
    <col min="10809" max="11036" width="9.14285714285714" style="35"/>
    <col min="11037" max="11037" width="7.14285714285714" style="35" customWidth="1"/>
    <col min="11038" max="11038" width="9.57142857142857" style="35" customWidth="1"/>
    <col min="11039" max="11039" width="5.14285714285714" style="35" customWidth="1"/>
    <col min="11040" max="11044" width="9" style="35" hidden="1" customWidth="1"/>
    <col min="11045" max="11045" width="4.71428571428571" style="35" customWidth="1"/>
    <col min="11046" max="11046" width="4.14285714285714" style="35" customWidth="1"/>
    <col min="11047" max="11047" width="4.42857142857143" style="35" customWidth="1"/>
    <col min="11048" max="11048" width="4.57142857142857" style="35" customWidth="1"/>
    <col min="11049" max="11049" width="4.28571428571429" style="35" customWidth="1"/>
    <col min="11050" max="11050" width="4.57142857142857" style="35" customWidth="1"/>
    <col min="11051" max="11051" width="4.71428571428571" style="35" customWidth="1"/>
    <col min="11052" max="11052" width="18.2857142857143" style="35" customWidth="1"/>
    <col min="11053" max="11053" width="6" style="35" customWidth="1"/>
    <col min="11054" max="11054" width="5" style="35" customWidth="1"/>
    <col min="11055" max="11055" width="9" style="35" customWidth="1"/>
    <col min="11056" max="11056" width="9.85714285714286" style="35" customWidth="1"/>
    <col min="11057" max="11057" width="9.71428571428571" style="35" customWidth="1"/>
    <col min="11058" max="11064" width="6" style="35" customWidth="1"/>
    <col min="11065" max="11292" width="9.14285714285714" style="35"/>
    <col min="11293" max="11293" width="7.14285714285714" style="35" customWidth="1"/>
    <col min="11294" max="11294" width="9.57142857142857" style="35" customWidth="1"/>
    <col min="11295" max="11295" width="5.14285714285714" style="35" customWidth="1"/>
    <col min="11296" max="11300" width="9" style="35" hidden="1" customWidth="1"/>
    <col min="11301" max="11301" width="4.71428571428571" style="35" customWidth="1"/>
    <col min="11302" max="11302" width="4.14285714285714" style="35" customWidth="1"/>
    <col min="11303" max="11303" width="4.42857142857143" style="35" customWidth="1"/>
    <col min="11304" max="11304" width="4.57142857142857" style="35" customWidth="1"/>
    <col min="11305" max="11305" width="4.28571428571429" style="35" customWidth="1"/>
    <col min="11306" max="11306" width="4.57142857142857" style="35" customWidth="1"/>
    <col min="11307" max="11307" width="4.71428571428571" style="35" customWidth="1"/>
    <col min="11308" max="11308" width="18.2857142857143" style="35" customWidth="1"/>
    <col min="11309" max="11309" width="6" style="35" customWidth="1"/>
    <col min="11310" max="11310" width="5" style="35" customWidth="1"/>
    <col min="11311" max="11311" width="9" style="35" customWidth="1"/>
    <col min="11312" max="11312" width="9.85714285714286" style="35" customWidth="1"/>
    <col min="11313" max="11313" width="9.71428571428571" style="35" customWidth="1"/>
    <col min="11314" max="11320" width="6" style="35" customWidth="1"/>
    <col min="11321" max="11548" width="9.14285714285714" style="35"/>
    <col min="11549" max="11549" width="7.14285714285714" style="35" customWidth="1"/>
    <col min="11550" max="11550" width="9.57142857142857" style="35" customWidth="1"/>
    <col min="11551" max="11551" width="5.14285714285714" style="35" customWidth="1"/>
    <col min="11552" max="11556" width="9" style="35" hidden="1" customWidth="1"/>
    <col min="11557" max="11557" width="4.71428571428571" style="35" customWidth="1"/>
    <col min="11558" max="11558" width="4.14285714285714" style="35" customWidth="1"/>
    <col min="11559" max="11559" width="4.42857142857143" style="35" customWidth="1"/>
    <col min="11560" max="11560" width="4.57142857142857" style="35" customWidth="1"/>
    <col min="11561" max="11561" width="4.28571428571429" style="35" customWidth="1"/>
    <col min="11562" max="11562" width="4.57142857142857" style="35" customWidth="1"/>
    <col min="11563" max="11563" width="4.71428571428571" style="35" customWidth="1"/>
    <col min="11564" max="11564" width="18.2857142857143" style="35" customWidth="1"/>
    <col min="11565" max="11565" width="6" style="35" customWidth="1"/>
    <col min="11566" max="11566" width="5" style="35" customWidth="1"/>
    <col min="11567" max="11567" width="9" style="35" customWidth="1"/>
    <col min="11568" max="11568" width="9.85714285714286" style="35" customWidth="1"/>
    <col min="11569" max="11569" width="9.71428571428571" style="35" customWidth="1"/>
    <col min="11570" max="11576" width="6" style="35" customWidth="1"/>
    <col min="11577" max="11804" width="9.14285714285714" style="35"/>
    <col min="11805" max="11805" width="7.14285714285714" style="35" customWidth="1"/>
    <col min="11806" max="11806" width="9.57142857142857" style="35" customWidth="1"/>
    <col min="11807" max="11807" width="5.14285714285714" style="35" customWidth="1"/>
    <col min="11808" max="11812" width="9" style="35" hidden="1" customWidth="1"/>
    <col min="11813" max="11813" width="4.71428571428571" style="35" customWidth="1"/>
    <col min="11814" max="11814" width="4.14285714285714" style="35" customWidth="1"/>
    <col min="11815" max="11815" width="4.42857142857143" style="35" customWidth="1"/>
    <col min="11816" max="11816" width="4.57142857142857" style="35" customWidth="1"/>
    <col min="11817" max="11817" width="4.28571428571429" style="35" customWidth="1"/>
    <col min="11818" max="11818" width="4.57142857142857" style="35" customWidth="1"/>
    <col min="11819" max="11819" width="4.71428571428571" style="35" customWidth="1"/>
    <col min="11820" max="11820" width="18.2857142857143" style="35" customWidth="1"/>
    <col min="11821" max="11821" width="6" style="35" customWidth="1"/>
    <col min="11822" max="11822" width="5" style="35" customWidth="1"/>
    <col min="11823" max="11823" width="9" style="35" customWidth="1"/>
    <col min="11824" max="11824" width="9.85714285714286" style="35" customWidth="1"/>
    <col min="11825" max="11825" width="9.71428571428571" style="35" customWidth="1"/>
    <col min="11826" max="11832" width="6" style="35" customWidth="1"/>
    <col min="11833" max="12060" width="9.14285714285714" style="35"/>
    <col min="12061" max="12061" width="7.14285714285714" style="35" customWidth="1"/>
    <col min="12062" max="12062" width="9.57142857142857" style="35" customWidth="1"/>
    <col min="12063" max="12063" width="5.14285714285714" style="35" customWidth="1"/>
    <col min="12064" max="12068" width="9" style="35" hidden="1" customWidth="1"/>
    <col min="12069" max="12069" width="4.71428571428571" style="35" customWidth="1"/>
    <col min="12070" max="12070" width="4.14285714285714" style="35" customWidth="1"/>
    <col min="12071" max="12071" width="4.42857142857143" style="35" customWidth="1"/>
    <col min="12072" max="12072" width="4.57142857142857" style="35" customWidth="1"/>
    <col min="12073" max="12073" width="4.28571428571429" style="35" customWidth="1"/>
    <col min="12074" max="12074" width="4.57142857142857" style="35" customWidth="1"/>
    <col min="12075" max="12075" width="4.71428571428571" style="35" customWidth="1"/>
    <col min="12076" max="12076" width="18.2857142857143" style="35" customWidth="1"/>
    <col min="12077" max="12077" width="6" style="35" customWidth="1"/>
    <col min="12078" max="12078" width="5" style="35" customWidth="1"/>
    <col min="12079" max="12079" width="9" style="35" customWidth="1"/>
    <col min="12080" max="12080" width="9.85714285714286" style="35" customWidth="1"/>
    <col min="12081" max="12081" width="9.71428571428571" style="35" customWidth="1"/>
    <col min="12082" max="12088" width="6" style="35" customWidth="1"/>
    <col min="12089" max="12316" width="9.14285714285714" style="35"/>
    <col min="12317" max="12317" width="7.14285714285714" style="35" customWidth="1"/>
    <col min="12318" max="12318" width="9.57142857142857" style="35" customWidth="1"/>
    <col min="12319" max="12319" width="5.14285714285714" style="35" customWidth="1"/>
    <col min="12320" max="12324" width="9" style="35" hidden="1" customWidth="1"/>
    <col min="12325" max="12325" width="4.71428571428571" style="35" customWidth="1"/>
    <col min="12326" max="12326" width="4.14285714285714" style="35" customWidth="1"/>
    <col min="12327" max="12327" width="4.42857142857143" style="35" customWidth="1"/>
    <col min="12328" max="12328" width="4.57142857142857" style="35" customWidth="1"/>
    <col min="12329" max="12329" width="4.28571428571429" style="35" customWidth="1"/>
    <col min="12330" max="12330" width="4.57142857142857" style="35" customWidth="1"/>
    <col min="12331" max="12331" width="4.71428571428571" style="35" customWidth="1"/>
    <col min="12332" max="12332" width="18.2857142857143" style="35" customWidth="1"/>
    <col min="12333" max="12333" width="6" style="35" customWidth="1"/>
    <col min="12334" max="12334" width="5" style="35" customWidth="1"/>
    <col min="12335" max="12335" width="9" style="35" customWidth="1"/>
    <col min="12336" max="12336" width="9.85714285714286" style="35" customWidth="1"/>
    <col min="12337" max="12337" width="9.71428571428571" style="35" customWidth="1"/>
    <col min="12338" max="12344" width="6" style="35" customWidth="1"/>
    <col min="12345" max="12572" width="9.14285714285714" style="35"/>
    <col min="12573" max="12573" width="7.14285714285714" style="35" customWidth="1"/>
    <col min="12574" max="12574" width="9.57142857142857" style="35" customWidth="1"/>
    <col min="12575" max="12575" width="5.14285714285714" style="35" customWidth="1"/>
    <col min="12576" max="12580" width="9" style="35" hidden="1" customWidth="1"/>
    <col min="12581" max="12581" width="4.71428571428571" style="35" customWidth="1"/>
    <col min="12582" max="12582" width="4.14285714285714" style="35" customWidth="1"/>
    <col min="12583" max="12583" width="4.42857142857143" style="35" customWidth="1"/>
    <col min="12584" max="12584" width="4.57142857142857" style="35" customWidth="1"/>
    <col min="12585" max="12585" width="4.28571428571429" style="35" customWidth="1"/>
    <col min="12586" max="12586" width="4.57142857142857" style="35" customWidth="1"/>
    <col min="12587" max="12587" width="4.71428571428571" style="35" customWidth="1"/>
    <col min="12588" max="12588" width="18.2857142857143" style="35" customWidth="1"/>
    <col min="12589" max="12589" width="6" style="35" customWidth="1"/>
    <col min="12590" max="12590" width="5" style="35" customWidth="1"/>
    <col min="12591" max="12591" width="9" style="35" customWidth="1"/>
    <col min="12592" max="12592" width="9.85714285714286" style="35" customWidth="1"/>
    <col min="12593" max="12593" width="9.71428571428571" style="35" customWidth="1"/>
    <col min="12594" max="12600" width="6" style="35" customWidth="1"/>
    <col min="12601" max="12828" width="9.14285714285714" style="35"/>
    <col min="12829" max="12829" width="7.14285714285714" style="35" customWidth="1"/>
    <col min="12830" max="12830" width="9.57142857142857" style="35" customWidth="1"/>
    <col min="12831" max="12831" width="5.14285714285714" style="35" customWidth="1"/>
    <col min="12832" max="12836" width="9" style="35" hidden="1" customWidth="1"/>
    <col min="12837" max="12837" width="4.71428571428571" style="35" customWidth="1"/>
    <col min="12838" max="12838" width="4.14285714285714" style="35" customWidth="1"/>
    <col min="12839" max="12839" width="4.42857142857143" style="35" customWidth="1"/>
    <col min="12840" max="12840" width="4.57142857142857" style="35" customWidth="1"/>
    <col min="12841" max="12841" width="4.28571428571429" style="35" customWidth="1"/>
    <col min="12842" max="12842" width="4.57142857142857" style="35" customWidth="1"/>
    <col min="12843" max="12843" width="4.71428571428571" style="35" customWidth="1"/>
    <col min="12844" max="12844" width="18.2857142857143" style="35" customWidth="1"/>
    <col min="12845" max="12845" width="6" style="35" customWidth="1"/>
    <col min="12846" max="12846" width="5" style="35" customWidth="1"/>
    <col min="12847" max="12847" width="9" style="35" customWidth="1"/>
    <col min="12848" max="12848" width="9.85714285714286" style="35" customWidth="1"/>
    <col min="12849" max="12849" width="9.71428571428571" style="35" customWidth="1"/>
    <col min="12850" max="12856" width="6" style="35" customWidth="1"/>
    <col min="12857" max="13084" width="9.14285714285714" style="35"/>
    <col min="13085" max="13085" width="7.14285714285714" style="35" customWidth="1"/>
    <col min="13086" max="13086" width="9.57142857142857" style="35" customWidth="1"/>
    <col min="13087" max="13087" width="5.14285714285714" style="35" customWidth="1"/>
    <col min="13088" max="13092" width="9" style="35" hidden="1" customWidth="1"/>
    <col min="13093" max="13093" width="4.71428571428571" style="35" customWidth="1"/>
    <col min="13094" max="13094" width="4.14285714285714" style="35" customWidth="1"/>
    <col min="13095" max="13095" width="4.42857142857143" style="35" customWidth="1"/>
    <col min="13096" max="13096" width="4.57142857142857" style="35" customWidth="1"/>
    <col min="13097" max="13097" width="4.28571428571429" style="35" customWidth="1"/>
    <col min="13098" max="13098" width="4.57142857142857" style="35" customWidth="1"/>
    <col min="13099" max="13099" width="4.71428571428571" style="35" customWidth="1"/>
    <col min="13100" max="13100" width="18.2857142857143" style="35" customWidth="1"/>
    <col min="13101" max="13101" width="6" style="35" customWidth="1"/>
    <col min="13102" max="13102" width="5" style="35" customWidth="1"/>
    <col min="13103" max="13103" width="9" style="35" customWidth="1"/>
    <col min="13104" max="13104" width="9.85714285714286" style="35" customWidth="1"/>
    <col min="13105" max="13105" width="9.71428571428571" style="35" customWidth="1"/>
    <col min="13106" max="13112" width="6" style="35" customWidth="1"/>
    <col min="13113" max="13340" width="9.14285714285714" style="35"/>
    <col min="13341" max="13341" width="7.14285714285714" style="35" customWidth="1"/>
    <col min="13342" max="13342" width="9.57142857142857" style="35" customWidth="1"/>
    <col min="13343" max="13343" width="5.14285714285714" style="35" customWidth="1"/>
    <col min="13344" max="13348" width="9" style="35" hidden="1" customWidth="1"/>
    <col min="13349" max="13349" width="4.71428571428571" style="35" customWidth="1"/>
    <col min="13350" max="13350" width="4.14285714285714" style="35" customWidth="1"/>
    <col min="13351" max="13351" width="4.42857142857143" style="35" customWidth="1"/>
    <col min="13352" max="13352" width="4.57142857142857" style="35" customWidth="1"/>
    <col min="13353" max="13353" width="4.28571428571429" style="35" customWidth="1"/>
    <col min="13354" max="13354" width="4.57142857142857" style="35" customWidth="1"/>
    <col min="13355" max="13355" width="4.71428571428571" style="35" customWidth="1"/>
    <col min="13356" max="13356" width="18.2857142857143" style="35" customWidth="1"/>
    <col min="13357" max="13357" width="6" style="35" customWidth="1"/>
    <col min="13358" max="13358" width="5" style="35" customWidth="1"/>
    <col min="13359" max="13359" width="9" style="35" customWidth="1"/>
    <col min="13360" max="13360" width="9.85714285714286" style="35" customWidth="1"/>
    <col min="13361" max="13361" width="9.71428571428571" style="35" customWidth="1"/>
    <col min="13362" max="13368" width="6" style="35" customWidth="1"/>
    <col min="13369" max="13596" width="9.14285714285714" style="35"/>
    <col min="13597" max="13597" width="7.14285714285714" style="35" customWidth="1"/>
    <col min="13598" max="13598" width="9.57142857142857" style="35" customWidth="1"/>
    <col min="13599" max="13599" width="5.14285714285714" style="35" customWidth="1"/>
    <col min="13600" max="13604" width="9" style="35" hidden="1" customWidth="1"/>
    <col min="13605" max="13605" width="4.71428571428571" style="35" customWidth="1"/>
    <col min="13606" max="13606" width="4.14285714285714" style="35" customWidth="1"/>
    <col min="13607" max="13607" width="4.42857142857143" style="35" customWidth="1"/>
    <col min="13608" max="13608" width="4.57142857142857" style="35" customWidth="1"/>
    <col min="13609" max="13609" width="4.28571428571429" style="35" customWidth="1"/>
    <col min="13610" max="13610" width="4.57142857142857" style="35" customWidth="1"/>
    <col min="13611" max="13611" width="4.71428571428571" style="35" customWidth="1"/>
    <col min="13612" max="13612" width="18.2857142857143" style="35" customWidth="1"/>
    <col min="13613" max="13613" width="6" style="35" customWidth="1"/>
    <col min="13614" max="13614" width="5" style="35" customWidth="1"/>
    <col min="13615" max="13615" width="9" style="35" customWidth="1"/>
    <col min="13616" max="13616" width="9.85714285714286" style="35" customWidth="1"/>
    <col min="13617" max="13617" width="9.71428571428571" style="35" customWidth="1"/>
    <col min="13618" max="13624" width="6" style="35" customWidth="1"/>
    <col min="13625" max="13852" width="9.14285714285714" style="35"/>
    <col min="13853" max="13853" width="7.14285714285714" style="35" customWidth="1"/>
    <col min="13854" max="13854" width="9.57142857142857" style="35" customWidth="1"/>
    <col min="13855" max="13855" width="5.14285714285714" style="35" customWidth="1"/>
    <col min="13856" max="13860" width="9" style="35" hidden="1" customWidth="1"/>
    <col min="13861" max="13861" width="4.71428571428571" style="35" customWidth="1"/>
    <col min="13862" max="13862" width="4.14285714285714" style="35" customWidth="1"/>
    <col min="13863" max="13863" width="4.42857142857143" style="35" customWidth="1"/>
    <col min="13864" max="13864" width="4.57142857142857" style="35" customWidth="1"/>
    <col min="13865" max="13865" width="4.28571428571429" style="35" customWidth="1"/>
    <col min="13866" max="13866" width="4.57142857142857" style="35" customWidth="1"/>
    <col min="13867" max="13867" width="4.71428571428571" style="35" customWidth="1"/>
    <col min="13868" max="13868" width="18.2857142857143" style="35" customWidth="1"/>
    <col min="13869" max="13869" width="6" style="35" customWidth="1"/>
    <col min="13870" max="13870" width="5" style="35" customWidth="1"/>
    <col min="13871" max="13871" width="9" style="35" customWidth="1"/>
    <col min="13872" max="13872" width="9.85714285714286" style="35" customWidth="1"/>
    <col min="13873" max="13873" width="9.71428571428571" style="35" customWidth="1"/>
    <col min="13874" max="13880" width="6" style="35" customWidth="1"/>
    <col min="13881" max="14108" width="9.14285714285714" style="35"/>
    <col min="14109" max="14109" width="7.14285714285714" style="35" customWidth="1"/>
    <col min="14110" max="14110" width="9.57142857142857" style="35" customWidth="1"/>
    <col min="14111" max="14111" width="5.14285714285714" style="35" customWidth="1"/>
    <col min="14112" max="14116" width="9" style="35" hidden="1" customWidth="1"/>
    <col min="14117" max="14117" width="4.71428571428571" style="35" customWidth="1"/>
    <col min="14118" max="14118" width="4.14285714285714" style="35" customWidth="1"/>
    <col min="14119" max="14119" width="4.42857142857143" style="35" customWidth="1"/>
    <col min="14120" max="14120" width="4.57142857142857" style="35" customWidth="1"/>
    <col min="14121" max="14121" width="4.28571428571429" style="35" customWidth="1"/>
    <col min="14122" max="14122" width="4.57142857142857" style="35" customWidth="1"/>
    <col min="14123" max="14123" width="4.71428571428571" style="35" customWidth="1"/>
    <col min="14124" max="14124" width="18.2857142857143" style="35" customWidth="1"/>
    <col min="14125" max="14125" width="6" style="35" customWidth="1"/>
    <col min="14126" max="14126" width="5" style="35" customWidth="1"/>
    <col min="14127" max="14127" width="9" style="35" customWidth="1"/>
    <col min="14128" max="14128" width="9.85714285714286" style="35" customWidth="1"/>
    <col min="14129" max="14129" width="9.71428571428571" style="35" customWidth="1"/>
    <col min="14130" max="14136" width="6" style="35" customWidth="1"/>
    <col min="14137" max="14364" width="9.14285714285714" style="35"/>
    <col min="14365" max="14365" width="7.14285714285714" style="35" customWidth="1"/>
    <col min="14366" max="14366" width="9.57142857142857" style="35" customWidth="1"/>
    <col min="14367" max="14367" width="5.14285714285714" style="35" customWidth="1"/>
    <col min="14368" max="14372" width="9" style="35" hidden="1" customWidth="1"/>
    <col min="14373" max="14373" width="4.71428571428571" style="35" customWidth="1"/>
    <col min="14374" max="14374" width="4.14285714285714" style="35" customWidth="1"/>
    <col min="14375" max="14375" width="4.42857142857143" style="35" customWidth="1"/>
    <col min="14376" max="14376" width="4.57142857142857" style="35" customWidth="1"/>
    <col min="14377" max="14377" width="4.28571428571429" style="35" customWidth="1"/>
    <col min="14378" max="14378" width="4.57142857142857" style="35" customWidth="1"/>
    <col min="14379" max="14379" width="4.71428571428571" style="35" customWidth="1"/>
    <col min="14380" max="14380" width="18.2857142857143" style="35" customWidth="1"/>
    <col min="14381" max="14381" width="6" style="35" customWidth="1"/>
    <col min="14382" max="14382" width="5" style="35" customWidth="1"/>
    <col min="14383" max="14383" width="9" style="35" customWidth="1"/>
    <col min="14384" max="14384" width="9.85714285714286" style="35" customWidth="1"/>
    <col min="14385" max="14385" width="9.71428571428571" style="35" customWidth="1"/>
    <col min="14386" max="14392" width="6" style="35" customWidth="1"/>
    <col min="14393" max="14620" width="9.14285714285714" style="35"/>
    <col min="14621" max="14621" width="7.14285714285714" style="35" customWidth="1"/>
    <col min="14622" max="14622" width="9.57142857142857" style="35" customWidth="1"/>
    <col min="14623" max="14623" width="5.14285714285714" style="35" customWidth="1"/>
    <col min="14624" max="14628" width="9" style="35" hidden="1" customWidth="1"/>
    <col min="14629" max="14629" width="4.71428571428571" style="35" customWidth="1"/>
    <col min="14630" max="14630" width="4.14285714285714" style="35" customWidth="1"/>
    <col min="14631" max="14631" width="4.42857142857143" style="35" customWidth="1"/>
    <col min="14632" max="14632" width="4.57142857142857" style="35" customWidth="1"/>
    <col min="14633" max="14633" width="4.28571428571429" style="35" customWidth="1"/>
    <col min="14634" max="14634" width="4.57142857142857" style="35" customWidth="1"/>
    <col min="14635" max="14635" width="4.71428571428571" style="35" customWidth="1"/>
    <col min="14636" max="14636" width="18.2857142857143" style="35" customWidth="1"/>
    <col min="14637" max="14637" width="6" style="35" customWidth="1"/>
    <col min="14638" max="14638" width="5" style="35" customWidth="1"/>
    <col min="14639" max="14639" width="9" style="35" customWidth="1"/>
    <col min="14640" max="14640" width="9.85714285714286" style="35" customWidth="1"/>
    <col min="14641" max="14641" width="9.71428571428571" style="35" customWidth="1"/>
    <col min="14642" max="14648" width="6" style="35" customWidth="1"/>
    <col min="14649" max="14876" width="9.14285714285714" style="35"/>
    <col min="14877" max="14877" width="7.14285714285714" style="35" customWidth="1"/>
    <col min="14878" max="14878" width="9.57142857142857" style="35" customWidth="1"/>
    <col min="14879" max="14879" width="5.14285714285714" style="35" customWidth="1"/>
    <col min="14880" max="14884" width="9" style="35" hidden="1" customWidth="1"/>
    <col min="14885" max="14885" width="4.71428571428571" style="35" customWidth="1"/>
    <col min="14886" max="14886" width="4.14285714285714" style="35" customWidth="1"/>
    <col min="14887" max="14887" width="4.42857142857143" style="35" customWidth="1"/>
    <col min="14888" max="14888" width="4.57142857142857" style="35" customWidth="1"/>
    <col min="14889" max="14889" width="4.28571428571429" style="35" customWidth="1"/>
    <col min="14890" max="14890" width="4.57142857142857" style="35" customWidth="1"/>
    <col min="14891" max="14891" width="4.71428571428571" style="35" customWidth="1"/>
    <col min="14892" max="14892" width="18.2857142857143" style="35" customWidth="1"/>
    <col min="14893" max="14893" width="6" style="35" customWidth="1"/>
    <col min="14894" max="14894" width="5" style="35" customWidth="1"/>
    <col min="14895" max="14895" width="9" style="35" customWidth="1"/>
    <col min="14896" max="14896" width="9.85714285714286" style="35" customWidth="1"/>
    <col min="14897" max="14897" width="9.71428571428571" style="35" customWidth="1"/>
    <col min="14898" max="14904" width="6" style="35" customWidth="1"/>
    <col min="14905" max="15132" width="9.14285714285714" style="35"/>
    <col min="15133" max="15133" width="7.14285714285714" style="35" customWidth="1"/>
    <col min="15134" max="15134" width="9.57142857142857" style="35" customWidth="1"/>
    <col min="15135" max="15135" width="5.14285714285714" style="35" customWidth="1"/>
    <col min="15136" max="15140" width="9" style="35" hidden="1" customWidth="1"/>
    <col min="15141" max="15141" width="4.71428571428571" style="35" customWidth="1"/>
    <col min="15142" max="15142" width="4.14285714285714" style="35" customWidth="1"/>
    <col min="15143" max="15143" width="4.42857142857143" style="35" customWidth="1"/>
    <col min="15144" max="15144" width="4.57142857142857" style="35" customWidth="1"/>
    <col min="15145" max="15145" width="4.28571428571429" style="35" customWidth="1"/>
    <col min="15146" max="15146" width="4.57142857142857" style="35" customWidth="1"/>
    <col min="15147" max="15147" width="4.71428571428571" style="35" customWidth="1"/>
    <col min="15148" max="15148" width="18.2857142857143" style="35" customWidth="1"/>
    <col min="15149" max="15149" width="6" style="35" customWidth="1"/>
    <col min="15150" max="15150" width="5" style="35" customWidth="1"/>
    <col min="15151" max="15151" width="9" style="35" customWidth="1"/>
    <col min="15152" max="15152" width="9.85714285714286" style="35" customWidth="1"/>
    <col min="15153" max="15153" width="9.71428571428571" style="35" customWidth="1"/>
    <col min="15154" max="15160" width="6" style="35" customWidth="1"/>
    <col min="15161" max="15388" width="9.14285714285714" style="35"/>
    <col min="15389" max="15389" width="7.14285714285714" style="35" customWidth="1"/>
    <col min="15390" max="15390" width="9.57142857142857" style="35" customWidth="1"/>
    <col min="15391" max="15391" width="5.14285714285714" style="35" customWidth="1"/>
    <col min="15392" max="15396" width="9" style="35" hidden="1" customWidth="1"/>
    <col min="15397" max="15397" width="4.71428571428571" style="35" customWidth="1"/>
    <col min="15398" max="15398" width="4.14285714285714" style="35" customWidth="1"/>
    <col min="15399" max="15399" width="4.42857142857143" style="35" customWidth="1"/>
    <col min="15400" max="15400" width="4.57142857142857" style="35" customWidth="1"/>
    <col min="15401" max="15401" width="4.28571428571429" style="35" customWidth="1"/>
    <col min="15402" max="15402" width="4.57142857142857" style="35" customWidth="1"/>
    <col min="15403" max="15403" width="4.71428571428571" style="35" customWidth="1"/>
    <col min="15404" max="15404" width="18.2857142857143" style="35" customWidth="1"/>
    <col min="15405" max="15405" width="6" style="35" customWidth="1"/>
    <col min="15406" max="15406" width="5" style="35" customWidth="1"/>
    <col min="15407" max="15407" width="9" style="35" customWidth="1"/>
    <col min="15408" max="15408" width="9.85714285714286" style="35" customWidth="1"/>
    <col min="15409" max="15409" width="9.71428571428571" style="35" customWidth="1"/>
    <col min="15410" max="15416" width="6" style="35" customWidth="1"/>
    <col min="15417" max="15644" width="9.14285714285714" style="35"/>
    <col min="15645" max="15645" width="7.14285714285714" style="35" customWidth="1"/>
    <col min="15646" max="15646" width="9.57142857142857" style="35" customWidth="1"/>
    <col min="15647" max="15647" width="5.14285714285714" style="35" customWidth="1"/>
    <col min="15648" max="15652" width="9" style="35" hidden="1" customWidth="1"/>
    <col min="15653" max="15653" width="4.71428571428571" style="35" customWidth="1"/>
    <col min="15654" max="15654" width="4.14285714285714" style="35" customWidth="1"/>
    <col min="15655" max="15655" width="4.42857142857143" style="35" customWidth="1"/>
    <col min="15656" max="15656" width="4.57142857142857" style="35" customWidth="1"/>
    <col min="15657" max="15657" width="4.28571428571429" style="35" customWidth="1"/>
    <col min="15658" max="15658" width="4.57142857142857" style="35" customWidth="1"/>
    <col min="15659" max="15659" width="4.71428571428571" style="35" customWidth="1"/>
    <col min="15660" max="15660" width="18.2857142857143" style="35" customWidth="1"/>
    <col min="15661" max="15661" width="6" style="35" customWidth="1"/>
    <col min="15662" max="15662" width="5" style="35" customWidth="1"/>
    <col min="15663" max="15663" width="9" style="35" customWidth="1"/>
    <col min="15664" max="15664" width="9.85714285714286" style="35" customWidth="1"/>
    <col min="15665" max="15665" width="9.71428571428571" style="35" customWidth="1"/>
    <col min="15666" max="15672" width="6" style="35" customWidth="1"/>
    <col min="15673" max="15900" width="9.14285714285714" style="35"/>
    <col min="15901" max="15901" width="7.14285714285714" style="35" customWidth="1"/>
    <col min="15902" max="15902" width="9.57142857142857" style="35" customWidth="1"/>
    <col min="15903" max="15903" width="5.14285714285714" style="35" customWidth="1"/>
    <col min="15904" max="15908" width="9" style="35" hidden="1" customWidth="1"/>
    <col min="15909" max="15909" width="4.71428571428571" style="35" customWidth="1"/>
    <col min="15910" max="15910" width="4.14285714285714" style="35" customWidth="1"/>
    <col min="15911" max="15911" width="4.42857142857143" style="35" customWidth="1"/>
    <col min="15912" max="15912" width="4.57142857142857" style="35" customWidth="1"/>
    <col min="15913" max="15913" width="4.28571428571429" style="35" customWidth="1"/>
    <col min="15914" max="15914" width="4.57142857142857" style="35" customWidth="1"/>
    <col min="15915" max="15915" width="4.71428571428571" style="35" customWidth="1"/>
    <col min="15916" max="15916" width="18.2857142857143" style="35" customWidth="1"/>
    <col min="15917" max="15917" width="6" style="35" customWidth="1"/>
    <col min="15918" max="15918" width="5" style="35" customWidth="1"/>
    <col min="15919" max="15919" width="9" style="35" customWidth="1"/>
    <col min="15920" max="15920" width="9.85714285714286" style="35" customWidth="1"/>
    <col min="15921" max="15921" width="9.71428571428571" style="35" customWidth="1"/>
    <col min="15922" max="15928" width="6" style="35" customWidth="1"/>
    <col min="15929" max="16156" width="9.14285714285714" style="35"/>
    <col min="16157" max="16157" width="7.14285714285714" style="35" customWidth="1"/>
    <col min="16158" max="16158" width="9.57142857142857" style="35" customWidth="1"/>
    <col min="16159" max="16159" width="5.14285714285714" style="35" customWidth="1"/>
    <col min="16160" max="16164" width="9" style="35" hidden="1" customWidth="1"/>
    <col min="16165" max="16165" width="4.71428571428571" style="35" customWidth="1"/>
    <col min="16166" max="16166" width="4.14285714285714" style="35" customWidth="1"/>
    <col min="16167" max="16167" width="4.42857142857143" style="35" customWidth="1"/>
    <col min="16168" max="16168" width="4.57142857142857" style="35" customWidth="1"/>
    <col min="16169" max="16169" width="4.28571428571429" style="35" customWidth="1"/>
    <col min="16170" max="16170" width="4.57142857142857" style="35" customWidth="1"/>
    <col min="16171" max="16171" width="4.71428571428571" style="35" customWidth="1"/>
    <col min="16172" max="16172" width="18.2857142857143" style="35" customWidth="1"/>
    <col min="16173" max="16173" width="6" style="35" customWidth="1"/>
    <col min="16174" max="16174" width="5" style="35" customWidth="1"/>
    <col min="16175" max="16175" width="9" style="35" customWidth="1"/>
    <col min="16176" max="16176" width="9.85714285714286" style="35" customWidth="1"/>
    <col min="16177" max="16177" width="9.71428571428571" style="35" customWidth="1"/>
    <col min="16178" max="16184" width="6" style="35" customWidth="1"/>
    <col min="16185" max="16384" width="9.14285714285714" style="35"/>
  </cols>
  <sheetData>
    <row r="1" ht="12.75" spans="1:53">
      <c r="A1" s="41"/>
      <c r="B1" s="42"/>
      <c r="C1" s="43"/>
      <c r="D1" s="44" t="s">
        <v>1239</v>
      </c>
      <c r="E1" s="44"/>
      <c r="F1" s="44"/>
      <c r="G1" s="44"/>
      <c r="H1" s="44"/>
      <c r="I1" s="44"/>
      <c r="J1" s="44"/>
      <c r="K1" s="44"/>
      <c r="L1" s="44"/>
      <c r="M1" s="44"/>
      <c r="N1" s="44"/>
      <c r="O1" s="44"/>
      <c r="P1" s="56"/>
      <c r="Q1" s="61"/>
      <c r="R1" s="44" t="s">
        <v>1240</v>
      </c>
      <c r="S1" s="44"/>
      <c r="T1" s="44"/>
      <c r="U1" s="44"/>
      <c r="V1" s="44"/>
      <c r="W1" s="44"/>
      <c r="X1" s="44"/>
      <c r="Y1" s="44"/>
      <c r="Z1" s="44"/>
      <c r="AA1" s="44"/>
      <c r="AB1" s="44"/>
      <c r="AC1" s="44"/>
      <c r="AD1" s="64"/>
      <c r="AH1" s="91" t="s">
        <v>1241</v>
      </c>
      <c r="AI1" s="44"/>
      <c r="AJ1" s="44"/>
      <c r="AK1" s="44"/>
      <c r="AL1" s="44"/>
      <c r="AM1" s="44"/>
      <c r="AN1" s="92"/>
      <c r="AU1" s="91" t="s">
        <v>1241</v>
      </c>
      <c r="AV1" s="44"/>
      <c r="AW1" s="44"/>
      <c r="AX1" s="44"/>
      <c r="AY1" s="44"/>
      <c r="AZ1" s="44"/>
      <c r="BA1" s="92"/>
    </row>
    <row r="2" ht="12" spans="1:56">
      <c r="A2" s="45" t="s">
        <v>126</v>
      </c>
      <c r="B2" s="45" t="s">
        <v>125</v>
      </c>
      <c r="C2" s="46" t="s">
        <v>1242</v>
      </c>
      <c r="D2" s="47" t="s">
        <v>82</v>
      </c>
      <c r="E2" s="47" t="s">
        <v>4</v>
      </c>
      <c r="F2" s="47" t="s">
        <v>5</v>
      </c>
      <c r="G2" s="47" t="s">
        <v>6</v>
      </c>
      <c r="H2" s="47" t="s">
        <v>7</v>
      </c>
      <c r="I2" s="47" t="s">
        <v>8</v>
      </c>
      <c r="J2" s="47" t="s">
        <v>9</v>
      </c>
      <c r="K2" s="47" t="s">
        <v>10</v>
      </c>
      <c r="L2" s="47" t="s">
        <v>11</v>
      </c>
      <c r="M2" s="47" t="s">
        <v>12</v>
      </c>
      <c r="N2" s="47" t="s">
        <v>13</v>
      </c>
      <c r="O2" s="57" t="s">
        <v>14</v>
      </c>
      <c r="P2" s="47" t="s">
        <v>125</v>
      </c>
      <c r="Q2" s="62" t="s">
        <v>1242</v>
      </c>
      <c r="R2" s="47" t="s">
        <v>82</v>
      </c>
      <c r="S2" s="47" t="s">
        <v>4</v>
      </c>
      <c r="T2" s="47" t="s">
        <v>5</v>
      </c>
      <c r="U2" s="47" t="s">
        <v>6</v>
      </c>
      <c r="V2" s="47" t="s">
        <v>7</v>
      </c>
      <c r="W2" s="47" t="s">
        <v>8</v>
      </c>
      <c r="X2" s="47" t="s">
        <v>9</v>
      </c>
      <c r="Y2" s="47" t="s">
        <v>10</v>
      </c>
      <c r="Z2" s="47" t="s">
        <v>11</v>
      </c>
      <c r="AA2" s="47" t="s">
        <v>12</v>
      </c>
      <c r="AB2" s="47" t="s">
        <v>13</v>
      </c>
      <c r="AC2" s="57" t="s">
        <v>14</v>
      </c>
      <c r="AD2" s="64"/>
      <c r="AF2" s="65" t="s">
        <v>82</v>
      </c>
      <c r="AG2" s="93" t="s">
        <v>4</v>
      </c>
      <c r="AH2" s="93" t="s">
        <v>5</v>
      </c>
      <c r="AI2" s="93" t="s">
        <v>6</v>
      </c>
      <c r="AJ2" s="93" t="s">
        <v>7</v>
      </c>
      <c r="AK2" s="93" t="s">
        <v>8</v>
      </c>
      <c r="AL2" s="93" t="s">
        <v>9</v>
      </c>
      <c r="AM2" s="93" t="s">
        <v>10</v>
      </c>
      <c r="AN2" s="93" t="s">
        <v>11</v>
      </c>
      <c r="AO2" s="93" t="s">
        <v>12</v>
      </c>
      <c r="AP2" s="93" t="s">
        <v>13</v>
      </c>
      <c r="AQ2" s="106" t="s">
        <v>14</v>
      </c>
      <c r="AS2" s="65" t="s">
        <v>82</v>
      </c>
      <c r="AT2" s="93" t="s">
        <v>4</v>
      </c>
      <c r="AU2" s="93" t="s">
        <v>5</v>
      </c>
      <c r="AV2" s="93" t="s">
        <v>6</v>
      </c>
      <c r="AW2" s="93" t="s">
        <v>7</v>
      </c>
      <c r="AX2" s="93" t="s">
        <v>8</v>
      </c>
      <c r="AY2" s="93" t="s">
        <v>9</v>
      </c>
      <c r="AZ2" s="93" t="s">
        <v>10</v>
      </c>
      <c r="BA2" s="93" t="s">
        <v>11</v>
      </c>
      <c r="BB2" s="93" t="s">
        <v>12</v>
      </c>
      <c r="BC2" s="93" t="s">
        <v>13</v>
      </c>
      <c r="BD2" s="106" t="s">
        <v>14</v>
      </c>
    </row>
    <row r="3" ht="12" spans="1:56">
      <c r="A3" s="48"/>
      <c r="B3" s="48" t="s">
        <v>1253</v>
      </c>
      <c r="C3" s="49"/>
      <c r="D3" s="50">
        <f>COUNTA(D4:D1000)-COUNTIF(D4:D1000,"N/A")</f>
        <v>0</v>
      </c>
      <c r="E3" s="50">
        <f t="shared" ref="E3:O3" si="0">COUNTA(E4:E1000)-COUNTIF(E4:E1000,"N/A")</f>
        <v>0</v>
      </c>
      <c r="F3" s="50">
        <f t="shared" si="0"/>
        <v>0</v>
      </c>
      <c r="G3" s="50">
        <f t="shared" si="0"/>
        <v>0</v>
      </c>
      <c r="H3" s="50">
        <f t="shared" si="0"/>
        <v>0</v>
      </c>
      <c r="I3" s="50">
        <f t="shared" si="0"/>
        <v>0</v>
      </c>
      <c r="J3" s="50">
        <f t="shared" si="0"/>
        <v>0</v>
      </c>
      <c r="K3" s="50">
        <f t="shared" si="0"/>
        <v>3</v>
      </c>
      <c r="L3" s="50">
        <f t="shared" si="0"/>
        <v>0</v>
      </c>
      <c r="M3" s="50">
        <f t="shared" si="0"/>
        <v>0</v>
      </c>
      <c r="N3" s="50">
        <f t="shared" si="0"/>
        <v>0</v>
      </c>
      <c r="O3" s="58">
        <f t="shared" si="0"/>
        <v>0</v>
      </c>
      <c r="P3" s="48" t="str">
        <f>B3</f>
        <v>IITChem</v>
      </c>
      <c r="Q3" s="63"/>
      <c r="R3" s="50">
        <f>COUNTA(R4:R1000)-COUNTIF(R4:R1000,"N/A")</f>
        <v>2</v>
      </c>
      <c r="S3" s="50">
        <f t="shared" ref="S3:AC3" si="1">COUNTA(S4:S1000)-COUNTIF(S4:S1000,"N/A")</f>
        <v>2</v>
      </c>
      <c r="T3" s="50">
        <f t="shared" si="1"/>
        <v>2</v>
      </c>
      <c r="U3" s="50">
        <f t="shared" si="1"/>
        <v>2</v>
      </c>
      <c r="V3" s="50">
        <f t="shared" si="1"/>
        <v>2</v>
      </c>
      <c r="W3" s="50">
        <f t="shared" si="1"/>
        <v>2</v>
      </c>
      <c r="X3" s="50">
        <f t="shared" si="1"/>
        <v>2</v>
      </c>
      <c r="Y3" s="50">
        <f t="shared" si="1"/>
        <v>2</v>
      </c>
      <c r="Z3" s="50">
        <f t="shared" si="1"/>
        <v>2</v>
      </c>
      <c r="AA3" s="50">
        <f t="shared" si="1"/>
        <v>2</v>
      </c>
      <c r="AB3" s="50">
        <f t="shared" si="1"/>
        <v>2</v>
      </c>
      <c r="AC3" s="58">
        <f t="shared" si="1"/>
        <v>1</v>
      </c>
      <c r="AD3" s="64"/>
      <c r="AE3" s="157" t="s">
        <v>1251</v>
      </c>
      <c r="AF3" s="94">
        <f t="shared" ref="AF3:AQ3" si="2">SUM($C$4:$C$200)-SUMIF(D$4:D$200,"=N/A",$C$4:$C$200)</f>
        <v>0</v>
      </c>
      <c r="AG3" s="94">
        <f t="shared" si="2"/>
        <v>0</v>
      </c>
      <c r="AH3" s="94">
        <f t="shared" si="2"/>
        <v>0</v>
      </c>
      <c r="AI3" s="94">
        <f t="shared" si="2"/>
        <v>0</v>
      </c>
      <c r="AJ3" s="94">
        <f t="shared" si="2"/>
        <v>0</v>
      </c>
      <c r="AK3" s="94">
        <f t="shared" si="2"/>
        <v>0</v>
      </c>
      <c r="AL3" s="94">
        <f t="shared" si="2"/>
        <v>0</v>
      </c>
      <c r="AM3" s="94">
        <f t="shared" si="2"/>
        <v>2400</v>
      </c>
      <c r="AN3" s="94">
        <f t="shared" si="2"/>
        <v>0</v>
      </c>
      <c r="AO3" s="94">
        <f t="shared" si="2"/>
        <v>0</v>
      </c>
      <c r="AP3" s="94">
        <f t="shared" si="2"/>
        <v>0</v>
      </c>
      <c r="AQ3" s="107">
        <f t="shared" si="2"/>
        <v>0</v>
      </c>
      <c r="AS3" s="67">
        <f t="shared" ref="AS3:BD3" si="3">SUM($Q$4:$Q$200)-SUMIF(R$4:R$2000,"=N/A",$Q$4:$Q$2000)</f>
        <v>2200</v>
      </c>
      <c r="AT3" s="108">
        <f t="shared" si="3"/>
        <v>2200</v>
      </c>
      <c r="AU3" s="108">
        <f t="shared" si="3"/>
        <v>2200</v>
      </c>
      <c r="AV3" s="108">
        <f t="shared" si="3"/>
        <v>2200</v>
      </c>
      <c r="AW3" s="108">
        <f t="shared" si="3"/>
        <v>2200</v>
      </c>
      <c r="AX3" s="108">
        <f t="shared" si="3"/>
        <v>2200</v>
      </c>
      <c r="AY3" s="108">
        <f t="shared" si="3"/>
        <v>2200</v>
      </c>
      <c r="AZ3" s="108">
        <f t="shared" si="3"/>
        <v>2200</v>
      </c>
      <c r="BA3" s="108">
        <f t="shared" si="3"/>
        <v>2200</v>
      </c>
      <c r="BB3" s="108">
        <f t="shared" si="3"/>
        <v>2200</v>
      </c>
      <c r="BC3" s="108">
        <f t="shared" si="3"/>
        <v>2200</v>
      </c>
      <c r="BD3" s="125">
        <f t="shared" si="3"/>
        <v>1700</v>
      </c>
    </row>
    <row r="4" spans="1:56">
      <c r="A4" s="51">
        <v>1</v>
      </c>
      <c r="B4" s="52" t="s">
        <v>234</v>
      </c>
      <c r="C4" s="52">
        <v>800</v>
      </c>
      <c r="D4" s="52" t="s">
        <v>98</v>
      </c>
      <c r="E4" s="52" t="s">
        <v>98</v>
      </c>
      <c r="F4" s="52" t="s">
        <v>98</v>
      </c>
      <c r="G4" s="52" t="s">
        <v>98</v>
      </c>
      <c r="H4" s="52" t="s">
        <v>98</v>
      </c>
      <c r="I4" s="52" t="s">
        <v>98</v>
      </c>
      <c r="J4" s="52" t="s">
        <v>98</v>
      </c>
      <c r="K4" s="52" t="s">
        <v>106</v>
      </c>
      <c r="L4" s="52" t="s">
        <v>98</v>
      </c>
      <c r="M4" s="52" t="s">
        <v>98</v>
      </c>
      <c r="N4" s="52" t="s">
        <v>98</v>
      </c>
      <c r="O4" s="52" t="s">
        <v>98</v>
      </c>
      <c r="P4" s="52" t="s">
        <v>170</v>
      </c>
      <c r="Q4" s="148">
        <v>1700</v>
      </c>
      <c r="R4" s="52" t="s">
        <v>106</v>
      </c>
      <c r="S4" s="52" t="s">
        <v>106</v>
      </c>
      <c r="T4" s="52" t="s">
        <v>106</v>
      </c>
      <c r="U4" s="52" t="s">
        <v>106</v>
      </c>
      <c r="V4" s="52" t="s">
        <v>106</v>
      </c>
      <c r="W4" s="52" t="s">
        <v>100</v>
      </c>
      <c r="X4" s="52" t="s">
        <v>100</v>
      </c>
      <c r="Y4" s="52" t="s">
        <v>100</v>
      </c>
      <c r="Z4" s="52" t="s">
        <v>100</v>
      </c>
      <c r="AA4" s="52" t="s">
        <v>100</v>
      </c>
      <c r="AB4" s="52" t="s">
        <v>100</v>
      </c>
      <c r="AC4" s="39" t="s">
        <v>100</v>
      </c>
      <c r="AD4" s="55"/>
      <c r="AE4" s="158" t="s">
        <v>83</v>
      </c>
      <c r="AF4" s="95">
        <f t="shared" ref="AF4:AQ4" si="4">SUM($C$4:$C$200)-SUMIF(D$4:D$200,"=N/A",$C$4:$C$200)-SUMIF(D$4:D$200,"=NotPaid",$C$4:$C$200)</f>
        <v>0</v>
      </c>
      <c r="AG4" s="95">
        <f t="shared" si="4"/>
        <v>0</v>
      </c>
      <c r="AH4" s="95">
        <f t="shared" si="4"/>
        <v>0</v>
      </c>
      <c r="AI4" s="95">
        <f t="shared" si="4"/>
        <v>0</v>
      </c>
      <c r="AJ4" s="95">
        <f t="shared" si="4"/>
        <v>0</v>
      </c>
      <c r="AK4" s="95">
        <f t="shared" si="4"/>
        <v>0</v>
      </c>
      <c r="AL4" s="95">
        <f t="shared" si="4"/>
        <v>0</v>
      </c>
      <c r="AM4" s="95">
        <f t="shared" si="4"/>
        <v>2400</v>
      </c>
      <c r="AN4" s="95">
        <f t="shared" si="4"/>
        <v>0</v>
      </c>
      <c r="AO4" s="95">
        <f t="shared" si="4"/>
        <v>0</v>
      </c>
      <c r="AP4" s="95">
        <f t="shared" si="4"/>
        <v>0</v>
      </c>
      <c r="AQ4" s="109">
        <f t="shared" si="4"/>
        <v>0</v>
      </c>
      <c r="AS4" s="69">
        <f t="shared" ref="AS4:BD4" si="5">SUM($Q$4:$Q$200)-SUMIF(R$4:R$2000,"=N/A",$Q$4:$Q$2000)-SUMIF(R$4:R$2000,"=NotPaid",$Q$4:$Q$2000)</f>
        <v>2200</v>
      </c>
      <c r="AT4" s="95">
        <f t="shared" si="5"/>
        <v>2200</v>
      </c>
      <c r="AU4" s="95">
        <f t="shared" si="5"/>
        <v>2200</v>
      </c>
      <c r="AV4" s="95">
        <f t="shared" si="5"/>
        <v>2200</v>
      </c>
      <c r="AW4" s="95">
        <f t="shared" si="5"/>
        <v>2200</v>
      </c>
      <c r="AX4" s="95">
        <f t="shared" si="5"/>
        <v>500</v>
      </c>
      <c r="AY4" s="95">
        <f t="shared" si="5"/>
        <v>0</v>
      </c>
      <c r="AZ4" s="95">
        <f t="shared" si="5"/>
        <v>0</v>
      </c>
      <c r="BA4" s="95">
        <f t="shared" si="5"/>
        <v>0</v>
      </c>
      <c r="BB4" s="95">
        <f t="shared" si="5"/>
        <v>0</v>
      </c>
      <c r="BC4" s="95">
        <f t="shared" si="5"/>
        <v>0</v>
      </c>
      <c r="BD4" s="109">
        <f t="shared" si="5"/>
        <v>0</v>
      </c>
    </row>
    <row r="5" spans="1:56">
      <c r="A5" s="51">
        <f>A4+1</f>
        <v>2</v>
      </c>
      <c r="B5" s="54" t="s">
        <v>236</v>
      </c>
      <c r="C5" s="52">
        <v>800</v>
      </c>
      <c r="D5" s="52" t="s">
        <v>98</v>
      </c>
      <c r="E5" s="52" t="s">
        <v>98</v>
      </c>
      <c r="F5" s="52" t="s">
        <v>98</v>
      </c>
      <c r="G5" s="52" t="s">
        <v>98</v>
      </c>
      <c r="H5" s="52" t="s">
        <v>98</v>
      </c>
      <c r="I5" s="52" t="s">
        <v>98</v>
      </c>
      <c r="J5" s="52" t="s">
        <v>98</v>
      </c>
      <c r="K5" s="52" t="s">
        <v>106</v>
      </c>
      <c r="L5" s="52" t="s">
        <v>98</v>
      </c>
      <c r="M5" s="52" t="s">
        <v>98</v>
      </c>
      <c r="N5" s="52" t="s">
        <v>98</v>
      </c>
      <c r="O5" s="52" t="s">
        <v>98</v>
      </c>
      <c r="P5" s="52" t="s">
        <v>150</v>
      </c>
      <c r="Q5" s="148">
        <v>500</v>
      </c>
      <c r="R5" s="52" t="s">
        <v>115</v>
      </c>
      <c r="S5" s="52" t="s">
        <v>117</v>
      </c>
      <c r="T5" s="52" t="s">
        <v>117</v>
      </c>
      <c r="U5" s="52" t="s">
        <v>117</v>
      </c>
      <c r="V5" s="52" t="s">
        <v>117</v>
      </c>
      <c r="W5" s="52" t="s">
        <v>107</v>
      </c>
      <c r="X5" s="52" t="s">
        <v>100</v>
      </c>
      <c r="Y5" s="52" t="s">
        <v>100</v>
      </c>
      <c r="Z5" s="52" t="s">
        <v>100</v>
      </c>
      <c r="AA5" s="52" t="s">
        <v>100</v>
      </c>
      <c r="AB5" s="52" t="s">
        <v>100</v>
      </c>
      <c r="AC5" s="39" t="s">
        <v>98</v>
      </c>
      <c r="AD5" s="55"/>
      <c r="AE5" s="158" t="s">
        <v>84</v>
      </c>
      <c r="AF5" s="85"/>
      <c r="AG5" s="85"/>
      <c r="AH5" s="85"/>
      <c r="AI5" s="103"/>
      <c r="AJ5" s="103"/>
      <c r="AK5" s="103"/>
      <c r="AL5" s="103"/>
      <c r="AM5" s="103">
        <v>-700</v>
      </c>
      <c r="AN5" s="103"/>
      <c r="AO5" s="103"/>
      <c r="AP5" s="103"/>
      <c r="AQ5" s="126"/>
      <c r="AS5" s="111">
        <f>(-1700*40/100)+(-300)</f>
        <v>-980</v>
      </c>
      <c r="AT5" s="85"/>
      <c r="AU5" s="85"/>
      <c r="AV5" s="103"/>
      <c r="AW5" s="103"/>
      <c r="AX5" s="103"/>
      <c r="AY5" s="96"/>
      <c r="AZ5" s="103"/>
      <c r="BA5" s="103"/>
      <c r="BB5" s="103"/>
      <c r="BC5" s="103"/>
      <c r="BD5" s="126"/>
    </row>
    <row r="6" ht="12" spans="1:56">
      <c r="A6" s="51">
        <f t="shared" ref="A6:A69" si="6">A5+1</f>
        <v>3</v>
      </c>
      <c r="B6" s="52" t="s">
        <v>238</v>
      </c>
      <c r="C6" s="52">
        <v>800</v>
      </c>
      <c r="D6" s="52" t="s">
        <v>98</v>
      </c>
      <c r="E6" s="52" t="s">
        <v>98</v>
      </c>
      <c r="F6" s="52" t="s">
        <v>98</v>
      </c>
      <c r="G6" s="52" t="s">
        <v>98</v>
      </c>
      <c r="H6" s="52" t="s">
        <v>98</v>
      </c>
      <c r="I6" s="52" t="s">
        <v>98</v>
      </c>
      <c r="J6" s="52" t="s">
        <v>98</v>
      </c>
      <c r="K6" s="52" t="s">
        <v>106</v>
      </c>
      <c r="L6" s="52" t="s">
        <v>98</v>
      </c>
      <c r="M6" s="52" t="s">
        <v>98</v>
      </c>
      <c r="N6" s="52" t="s">
        <v>98</v>
      </c>
      <c r="O6" s="59" t="s">
        <v>98</v>
      </c>
      <c r="P6" s="54"/>
      <c r="Q6" s="145"/>
      <c r="R6" s="52"/>
      <c r="S6" s="52"/>
      <c r="T6" s="52"/>
      <c r="U6" s="52"/>
      <c r="V6" s="52"/>
      <c r="W6" s="52"/>
      <c r="X6" s="52"/>
      <c r="Y6" s="52"/>
      <c r="Z6" s="52"/>
      <c r="AA6" s="52"/>
      <c r="AB6" s="52"/>
      <c r="AD6" s="55"/>
      <c r="AE6" s="159" t="s">
        <v>17</v>
      </c>
      <c r="AF6" s="78">
        <f>SUM(AF4:AF5)</f>
        <v>0</v>
      </c>
      <c r="AG6" s="78">
        <f t="shared" ref="AG6:AQ6" si="7">SUM(AG4:AG5)</f>
        <v>0</v>
      </c>
      <c r="AH6" s="78">
        <f t="shared" si="7"/>
        <v>0</v>
      </c>
      <c r="AI6" s="78">
        <f t="shared" si="7"/>
        <v>0</v>
      </c>
      <c r="AJ6" s="78">
        <f t="shared" si="7"/>
        <v>0</v>
      </c>
      <c r="AK6" s="78">
        <f t="shared" si="7"/>
        <v>0</v>
      </c>
      <c r="AL6" s="78">
        <f t="shared" si="7"/>
        <v>0</v>
      </c>
      <c r="AM6" s="78">
        <f t="shared" si="7"/>
        <v>1700</v>
      </c>
      <c r="AN6" s="78">
        <f t="shared" si="7"/>
        <v>0</v>
      </c>
      <c r="AO6" s="78">
        <f t="shared" si="7"/>
        <v>0</v>
      </c>
      <c r="AP6" s="78">
        <f t="shared" si="7"/>
        <v>0</v>
      </c>
      <c r="AQ6" s="112">
        <f t="shared" si="7"/>
        <v>0</v>
      </c>
      <c r="AS6" s="72">
        <f>SUM(AS4:AS5)</f>
        <v>1220</v>
      </c>
      <c r="AT6" s="78">
        <f t="shared" ref="AT6:AV6" si="8">SUM(AT4:AT5)</f>
        <v>2200</v>
      </c>
      <c r="AU6" s="78">
        <f t="shared" si="8"/>
        <v>2200</v>
      </c>
      <c r="AV6" s="78">
        <f t="shared" si="8"/>
        <v>2200</v>
      </c>
      <c r="AW6" s="78">
        <f t="shared" ref="AW6:BD6" si="9">SUM(AW4:AW5)</f>
        <v>2200</v>
      </c>
      <c r="AX6" s="78">
        <f t="shared" si="9"/>
        <v>500</v>
      </c>
      <c r="AY6" s="78">
        <f t="shared" si="9"/>
        <v>0</v>
      </c>
      <c r="AZ6" s="78">
        <f t="shared" si="9"/>
        <v>0</v>
      </c>
      <c r="BA6" s="78">
        <f t="shared" si="9"/>
        <v>0</v>
      </c>
      <c r="BB6" s="78">
        <f t="shared" si="9"/>
        <v>0</v>
      </c>
      <c r="BC6" s="78">
        <f t="shared" si="9"/>
        <v>0</v>
      </c>
      <c r="BD6" s="112">
        <f t="shared" si="9"/>
        <v>0</v>
      </c>
    </row>
    <row r="7" ht="12" spans="1:56">
      <c r="A7" s="51">
        <f t="shared" si="6"/>
        <v>4</v>
      </c>
      <c r="B7" s="54"/>
      <c r="C7" s="52"/>
      <c r="D7" s="52"/>
      <c r="E7" s="52"/>
      <c r="F7" s="52"/>
      <c r="G7" s="52"/>
      <c r="H7" s="52"/>
      <c r="I7" s="52"/>
      <c r="J7" s="52"/>
      <c r="K7" s="52"/>
      <c r="L7" s="52"/>
      <c r="M7" s="52"/>
      <c r="N7" s="52"/>
      <c r="O7" s="59"/>
      <c r="P7" s="54"/>
      <c r="Q7" s="145"/>
      <c r="R7" s="52"/>
      <c r="S7" s="52"/>
      <c r="T7" s="52"/>
      <c r="U7" s="52"/>
      <c r="V7" s="52"/>
      <c r="W7" s="52"/>
      <c r="X7" s="52"/>
      <c r="Y7" s="52"/>
      <c r="Z7" s="52"/>
      <c r="AA7" s="52"/>
      <c r="AB7" s="52"/>
      <c r="AD7" s="55"/>
      <c r="AE7" s="73"/>
      <c r="AF7" s="74"/>
      <c r="AG7" s="74"/>
      <c r="AH7" s="74"/>
      <c r="AI7" s="74"/>
      <c r="AJ7" s="74"/>
      <c r="AK7" s="74"/>
      <c r="AL7" s="74"/>
      <c r="AM7" s="74"/>
      <c r="AN7" s="74"/>
      <c r="AO7" s="74"/>
      <c r="AP7" s="74"/>
      <c r="AQ7" s="74"/>
      <c r="AS7" s="113"/>
      <c r="AT7" s="113"/>
      <c r="AU7" s="114"/>
      <c r="AV7" s="115"/>
      <c r="AW7" s="115"/>
      <c r="AX7" s="115"/>
      <c r="AY7" s="115"/>
      <c r="AZ7" s="115"/>
      <c r="BA7" s="115"/>
      <c r="BB7" s="127"/>
      <c r="BC7" s="127"/>
      <c r="BD7" s="127"/>
    </row>
    <row r="8" ht="12" spans="1:53">
      <c r="A8" s="51">
        <f t="shared" si="6"/>
        <v>5</v>
      </c>
      <c r="B8" s="52"/>
      <c r="C8" s="52"/>
      <c r="D8" s="52"/>
      <c r="E8" s="52"/>
      <c r="F8" s="52"/>
      <c r="G8" s="52"/>
      <c r="H8" s="52"/>
      <c r="I8" s="52"/>
      <c r="J8" s="52"/>
      <c r="K8" s="52"/>
      <c r="L8" s="52"/>
      <c r="M8" s="52"/>
      <c r="N8" s="52"/>
      <c r="O8" s="59"/>
      <c r="P8" s="54"/>
      <c r="Q8" s="145"/>
      <c r="R8" s="52"/>
      <c r="S8" s="52"/>
      <c r="T8" s="52"/>
      <c r="U8" s="52"/>
      <c r="V8" s="52"/>
      <c r="W8" s="52"/>
      <c r="X8" s="52"/>
      <c r="Y8" s="52"/>
      <c r="Z8" s="52"/>
      <c r="AA8" s="52"/>
      <c r="AB8" s="52"/>
      <c r="AD8" s="55"/>
      <c r="AF8" s="55"/>
      <c r="AH8" s="97" t="s">
        <v>85</v>
      </c>
      <c r="AI8" s="98"/>
      <c r="AJ8" s="98"/>
      <c r="AK8" s="98"/>
      <c r="AL8" s="98"/>
      <c r="AM8" s="98"/>
      <c r="AN8" s="99"/>
      <c r="AS8" s="55"/>
      <c r="AU8" s="97" t="s">
        <v>85</v>
      </c>
      <c r="AV8" s="98"/>
      <c r="AW8" s="98"/>
      <c r="AX8" s="98"/>
      <c r="AY8" s="98"/>
      <c r="AZ8" s="98"/>
      <c r="BA8" s="99"/>
    </row>
    <row r="9" spans="1:56">
      <c r="A9" s="51">
        <f t="shared" si="6"/>
        <v>6</v>
      </c>
      <c r="B9" s="52"/>
      <c r="C9" s="52"/>
      <c r="D9" s="52"/>
      <c r="E9" s="52"/>
      <c r="F9" s="52"/>
      <c r="G9" s="52"/>
      <c r="H9" s="52"/>
      <c r="I9" s="52"/>
      <c r="J9" s="52"/>
      <c r="K9" s="52"/>
      <c r="L9" s="52"/>
      <c r="M9" s="52"/>
      <c r="N9" s="52"/>
      <c r="O9" s="59"/>
      <c r="P9" s="52"/>
      <c r="Q9" s="148"/>
      <c r="R9" s="52"/>
      <c r="S9" s="52"/>
      <c r="T9" s="52"/>
      <c r="U9" s="52"/>
      <c r="V9" s="52"/>
      <c r="W9" s="52"/>
      <c r="X9" s="52"/>
      <c r="Y9" s="52"/>
      <c r="Z9" s="52"/>
      <c r="AA9" s="52"/>
      <c r="AB9" s="52"/>
      <c r="AD9" s="55"/>
      <c r="AE9" s="75" t="s">
        <v>1243</v>
      </c>
      <c r="AF9" s="76">
        <f t="shared" ref="AF9:BD9" si="10">IFERROR(AF10/AF6,0)</f>
        <v>0</v>
      </c>
      <c r="AG9" s="76">
        <f t="shared" si="10"/>
        <v>0</v>
      </c>
      <c r="AH9" s="76">
        <f t="shared" si="10"/>
        <v>0</v>
      </c>
      <c r="AI9" s="76">
        <f t="shared" si="10"/>
        <v>0</v>
      </c>
      <c r="AJ9" s="76">
        <f t="shared" si="10"/>
        <v>0</v>
      </c>
      <c r="AK9" s="76">
        <f t="shared" si="10"/>
        <v>0</v>
      </c>
      <c r="AL9" s="76">
        <f t="shared" si="10"/>
        <v>0</v>
      </c>
      <c r="AM9" s="76">
        <f t="shared" si="10"/>
        <v>0.2</v>
      </c>
      <c r="AN9" s="76">
        <f t="shared" si="10"/>
        <v>0</v>
      </c>
      <c r="AO9" s="76">
        <f t="shared" si="10"/>
        <v>0</v>
      </c>
      <c r="AP9" s="76">
        <f t="shared" si="10"/>
        <v>0</v>
      </c>
      <c r="AQ9" s="116">
        <f t="shared" si="10"/>
        <v>0</v>
      </c>
      <c r="AS9" s="117">
        <f t="shared" si="10"/>
        <v>0.232786885245902</v>
      </c>
      <c r="AT9" s="76">
        <f t="shared" si="10"/>
        <v>0.222727272727273</v>
      </c>
      <c r="AU9" s="76">
        <f t="shared" si="10"/>
        <v>0.222727272727273</v>
      </c>
      <c r="AV9" s="76">
        <f t="shared" si="10"/>
        <v>0.234090909090909</v>
      </c>
      <c r="AW9" s="76">
        <f t="shared" si="10"/>
        <v>0.234090909090909</v>
      </c>
      <c r="AX9" s="76">
        <f t="shared" si="10"/>
        <v>0.3</v>
      </c>
      <c r="AY9" s="76">
        <f t="shared" si="10"/>
        <v>0</v>
      </c>
      <c r="AZ9" s="76">
        <f t="shared" si="10"/>
        <v>0</v>
      </c>
      <c r="BA9" s="76">
        <f t="shared" si="10"/>
        <v>0</v>
      </c>
      <c r="BB9" s="76">
        <f t="shared" si="10"/>
        <v>0</v>
      </c>
      <c r="BC9" s="76">
        <f t="shared" si="10"/>
        <v>0</v>
      </c>
      <c r="BD9" s="116">
        <f t="shared" si="10"/>
        <v>0</v>
      </c>
    </row>
    <row r="10" ht="12" spans="1:56">
      <c r="A10" s="51">
        <f t="shared" si="6"/>
        <v>7</v>
      </c>
      <c r="B10" s="54"/>
      <c r="C10" s="52"/>
      <c r="D10" s="52"/>
      <c r="E10" s="52"/>
      <c r="F10" s="52"/>
      <c r="G10" s="52"/>
      <c r="H10" s="52"/>
      <c r="I10" s="52"/>
      <c r="J10" s="52"/>
      <c r="K10" s="52"/>
      <c r="L10" s="52"/>
      <c r="M10" s="52"/>
      <c r="N10" s="52"/>
      <c r="O10" s="59"/>
      <c r="P10" s="52"/>
      <c r="Q10" s="148"/>
      <c r="R10" s="52"/>
      <c r="S10" s="52"/>
      <c r="T10" s="52"/>
      <c r="U10" s="52"/>
      <c r="V10" s="52"/>
      <c r="W10" s="52"/>
      <c r="X10" s="52"/>
      <c r="Y10" s="52"/>
      <c r="Z10" s="52"/>
      <c r="AA10" s="52"/>
      <c r="AB10" s="52"/>
      <c r="AD10" s="55"/>
      <c r="AE10" s="77" t="s">
        <v>1244</v>
      </c>
      <c r="AF10" s="78">
        <f>AF6-(AF18+AF26+AF34+AF42+AF50+AF58+AF66+AF74+AF82+AF90+AF98+AF106+AF114+AF122+AF130)</f>
        <v>0</v>
      </c>
      <c r="AG10" s="78">
        <f t="shared" ref="AG10:AQ10" si="11">AG6-(AG18+AG26+AG34+AG42+AG50+AG58+AG66+AG74+AG82+AG90+AG98+AG106+AG114+AG122+AG130)</f>
        <v>0</v>
      </c>
      <c r="AH10" s="78">
        <f t="shared" si="11"/>
        <v>0</v>
      </c>
      <c r="AI10" s="78">
        <f t="shared" si="11"/>
        <v>0</v>
      </c>
      <c r="AJ10" s="78">
        <f t="shared" si="11"/>
        <v>0</v>
      </c>
      <c r="AK10" s="78">
        <f t="shared" si="11"/>
        <v>0</v>
      </c>
      <c r="AL10" s="78">
        <f t="shared" si="11"/>
        <v>0</v>
      </c>
      <c r="AM10" s="78">
        <f t="shared" si="11"/>
        <v>340</v>
      </c>
      <c r="AN10" s="78">
        <f t="shared" si="11"/>
        <v>0</v>
      </c>
      <c r="AO10" s="78">
        <f t="shared" si="11"/>
        <v>0</v>
      </c>
      <c r="AP10" s="78">
        <f t="shared" si="11"/>
        <v>0</v>
      </c>
      <c r="AQ10" s="112">
        <f t="shared" si="11"/>
        <v>0</v>
      </c>
      <c r="AS10" s="72">
        <f t="shared" ref="AS10:BD10" si="12">AS6-(AS18+AS26+AS34+AS42+AS50+AS58+AS66+AS74+AS82+AS90+AS98+AS106+AS114+AS122+AS130+AS138)</f>
        <v>284</v>
      </c>
      <c r="AT10" s="78">
        <f t="shared" si="12"/>
        <v>490</v>
      </c>
      <c r="AU10" s="78">
        <f t="shared" si="12"/>
        <v>490</v>
      </c>
      <c r="AV10" s="78">
        <f t="shared" si="12"/>
        <v>515</v>
      </c>
      <c r="AW10" s="78">
        <f t="shared" si="12"/>
        <v>515</v>
      </c>
      <c r="AX10" s="78">
        <f t="shared" si="12"/>
        <v>150</v>
      </c>
      <c r="AY10" s="78">
        <f t="shared" si="12"/>
        <v>0</v>
      </c>
      <c r="AZ10" s="78">
        <f t="shared" si="12"/>
        <v>0</v>
      </c>
      <c r="BA10" s="78">
        <f t="shared" si="12"/>
        <v>0</v>
      </c>
      <c r="BB10" s="78">
        <f t="shared" si="12"/>
        <v>0</v>
      </c>
      <c r="BC10" s="78">
        <f t="shared" si="12"/>
        <v>0</v>
      </c>
      <c r="BD10" s="112">
        <f t="shared" si="12"/>
        <v>0</v>
      </c>
    </row>
    <row r="11" ht="12" spans="1:30">
      <c r="A11" s="51">
        <f t="shared" si="6"/>
        <v>8</v>
      </c>
      <c r="B11" s="54"/>
      <c r="C11" s="52"/>
      <c r="D11" s="52"/>
      <c r="E11" s="52"/>
      <c r="F11" s="52"/>
      <c r="G11" s="52"/>
      <c r="H11" s="52"/>
      <c r="I11" s="52"/>
      <c r="J11" s="52"/>
      <c r="K11" s="52"/>
      <c r="L11" s="52"/>
      <c r="M11" s="52"/>
      <c r="N11" s="52"/>
      <c r="O11" s="52"/>
      <c r="P11" s="54"/>
      <c r="Q11" s="145"/>
      <c r="R11" s="52"/>
      <c r="S11" s="52"/>
      <c r="T11" s="52"/>
      <c r="U11" s="52"/>
      <c r="V11" s="52"/>
      <c r="W11" s="52"/>
      <c r="X11" s="52"/>
      <c r="Y11" s="52"/>
      <c r="Z11" s="52"/>
      <c r="AA11" s="52"/>
      <c r="AB11" s="52"/>
      <c r="AD11" s="55"/>
    </row>
    <row r="12" ht="12" spans="1:56">
      <c r="A12" s="51">
        <f t="shared" si="6"/>
        <v>9</v>
      </c>
      <c r="B12" s="54"/>
      <c r="C12" s="52"/>
      <c r="D12" s="52"/>
      <c r="E12" s="52"/>
      <c r="F12" s="52"/>
      <c r="G12" s="52"/>
      <c r="H12" s="52"/>
      <c r="I12" s="52"/>
      <c r="J12" s="52"/>
      <c r="K12" s="52"/>
      <c r="L12" s="52"/>
      <c r="M12" s="52"/>
      <c r="N12" s="52"/>
      <c r="O12" s="52"/>
      <c r="P12" s="54" t="s">
        <v>259</v>
      </c>
      <c r="Q12" s="145">
        <v>700</v>
      </c>
      <c r="R12" s="52" t="s">
        <v>98</v>
      </c>
      <c r="S12" s="52" t="s">
        <v>98</v>
      </c>
      <c r="T12" s="52" t="s">
        <v>98</v>
      </c>
      <c r="U12" s="52" t="s">
        <v>98</v>
      </c>
      <c r="V12" s="52" t="s">
        <v>98</v>
      </c>
      <c r="W12" s="52" t="s">
        <v>98</v>
      </c>
      <c r="X12" s="52" t="s">
        <v>98</v>
      </c>
      <c r="Y12" s="52" t="s">
        <v>98</v>
      </c>
      <c r="Z12" s="52" t="s">
        <v>98</v>
      </c>
      <c r="AA12" s="52" t="s">
        <v>98</v>
      </c>
      <c r="AB12" s="52" t="s">
        <v>98</v>
      </c>
      <c r="AC12" s="39" t="s">
        <v>98</v>
      </c>
      <c r="AD12" s="55"/>
      <c r="AE12" s="41"/>
      <c r="AF12" s="42"/>
      <c r="AG12" s="42"/>
      <c r="AH12" s="42"/>
      <c r="AI12" s="42"/>
      <c r="AJ12" s="42"/>
      <c r="AK12" s="100" t="s">
        <v>106</v>
      </c>
      <c r="AL12" s="101"/>
      <c r="AM12" s="42"/>
      <c r="AN12" s="42"/>
      <c r="AO12" s="42"/>
      <c r="AP12" s="42"/>
      <c r="AQ12" s="133"/>
      <c r="AS12" s="118"/>
      <c r="AT12" s="119"/>
      <c r="AU12" s="119"/>
      <c r="AV12" s="119"/>
      <c r="AW12" s="119"/>
      <c r="AX12" s="128" t="s">
        <v>105</v>
      </c>
      <c r="AY12" s="56"/>
      <c r="AZ12" s="119"/>
      <c r="BA12" s="119"/>
      <c r="BB12" s="119"/>
      <c r="BC12" s="119"/>
      <c r="BD12" s="61"/>
    </row>
    <row r="13" spans="1:56">
      <c r="A13" s="51">
        <f t="shared" si="6"/>
        <v>10</v>
      </c>
      <c r="B13" s="54"/>
      <c r="C13" s="52"/>
      <c r="D13" s="52"/>
      <c r="E13" s="52"/>
      <c r="F13" s="52"/>
      <c r="G13" s="52"/>
      <c r="H13" s="52"/>
      <c r="I13" s="52"/>
      <c r="J13" s="52"/>
      <c r="K13" s="52"/>
      <c r="L13" s="52"/>
      <c r="M13" s="52"/>
      <c r="N13" s="52"/>
      <c r="O13" s="52"/>
      <c r="P13" s="54" t="s">
        <v>261</v>
      </c>
      <c r="Q13" s="145">
        <v>500</v>
      </c>
      <c r="R13" s="52" t="s">
        <v>98</v>
      </c>
      <c r="S13" s="52" t="s">
        <v>98</v>
      </c>
      <c r="T13" s="52" t="s">
        <v>98</v>
      </c>
      <c r="U13" s="52" t="s">
        <v>98</v>
      </c>
      <c r="V13" s="52" t="s">
        <v>98</v>
      </c>
      <c r="W13" s="52" t="s">
        <v>98</v>
      </c>
      <c r="X13" s="52" t="s">
        <v>98</v>
      </c>
      <c r="Y13" s="52" t="s">
        <v>98</v>
      </c>
      <c r="Z13" s="52" t="s">
        <v>98</v>
      </c>
      <c r="AA13" s="52" t="s">
        <v>98</v>
      </c>
      <c r="AB13" s="52" t="s">
        <v>98</v>
      </c>
      <c r="AC13" s="39" t="s">
        <v>98</v>
      </c>
      <c r="AD13" s="55"/>
      <c r="AE13" s="79" t="s">
        <v>83</v>
      </c>
      <c r="AF13" s="161">
        <f t="shared" ref="AF13" si="13">SUMIF(D$4:D$224,$AK12,$C$4:$C$224)</f>
        <v>0</v>
      </c>
      <c r="AG13" s="161">
        <f t="shared" ref="AG13" si="14">SUMIF(E$4:E$224,$AK12,$C$4:$C$224)</f>
        <v>0</v>
      </c>
      <c r="AH13" s="161">
        <f t="shared" ref="AH13" si="15">SUMIF(F$4:F$224,$AK12,$C$4:$C$224)</f>
        <v>0</v>
      </c>
      <c r="AI13" s="161">
        <f t="shared" ref="AI13" si="16">SUMIF(G$4:G$224,$AK12,$C$4:$C$224)</f>
        <v>0</v>
      </c>
      <c r="AJ13" s="161">
        <f t="shared" ref="AJ13" si="17">SUMIF(H$4:H$224,$AK12,$C$4:$C$224)</f>
        <v>0</v>
      </c>
      <c r="AK13" s="161">
        <f t="shared" ref="AK13" si="18">SUMIF(I$4:I$224,$AK12,$C$4:$C$224)</f>
        <v>0</v>
      </c>
      <c r="AL13" s="161">
        <f t="shared" ref="AL13" si="19">SUMIF(J$4:J$224,$AK12,$C$4:$C$224)</f>
        <v>0</v>
      </c>
      <c r="AM13" s="161">
        <f t="shared" ref="AM13" si="20">SUMIF(K$4:K$224,$AK12,$C$4:$C$224)</f>
        <v>2400</v>
      </c>
      <c r="AN13" s="161">
        <f t="shared" ref="AN13" si="21">SUMIF(L$4:L$224,$AK12,$C$4:$C$224)</f>
        <v>0</v>
      </c>
      <c r="AO13" s="161">
        <f t="shared" ref="AO13" si="22">SUMIF(M$4:M$224,$AK12,$C$4:$C$224)</f>
        <v>0</v>
      </c>
      <c r="AP13" s="161">
        <f t="shared" ref="AP13" si="23">SUMIF(N$4:N$224,$AK12,$C$4:$C$224)</f>
        <v>0</v>
      </c>
      <c r="AQ13" s="163">
        <f t="shared" ref="AQ13" si="24">SUMIF(O$4:O$224,$AK12,$C$4:$C$224)</f>
        <v>0</v>
      </c>
      <c r="AS13" s="120">
        <f t="shared" ref="AS13:BD13" si="25">SUMIF(R$4:R$2000,$AX12,$Q$4:$Q$2000)</f>
        <v>0</v>
      </c>
      <c r="AT13" s="121">
        <f t="shared" si="25"/>
        <v>0</v>
      </c>
      <c r="AU13" s="121">
        <f t="shared" si="25"/>
        <v>0</v>
      </c>
      <c r="AV13" s="121">
        <f t="shared" si="25"/>
        <v>0</v>
      </c>
      <c r="AW13" s="121">
        <f t="shared" si="25"/>
        <v>0</v>
      </c>
      <c r="AX13" s="121">
        <f t="shared" si="25"/>
        <v>0</v>
      </c>
      <c r="AY13" s="121">
        <f t="shared" si="25"/>
        <v>0</v>
      </c>
      <c r="AZ13" s="121">
        <f t="shared" si="25"/>
        <v>0</v>
      </c>
      <c r="BA13" s="121">
        <f t="shared" si="25"/>
        <v>0</v>
      </c>
      <c r="BB13" s="121">
        <f t="shared" si="25"/>
        <v>0</v>
      </c>
      <c r="BC13" s="121">
        <f t="shared" si="25"/>
        <v>0</v>
      </c>
      <c r="BD13" s="129">
        <f t="shared" si="25"/>
        <v>0</v>
      </c>
    </row>
    <row r="14" spans="1:56">
      <c r="A14" s="51">
        <f t="shared" si="6"/>
        <v>11</v>
      </c>
      <c r="B14" s="54"/>
      <c r="C14" s="52"/>
      <c r="D14" s="52"/>
      <c r="E14" s="52"/>
      <c r="F14" s="52"/>
      <c r="G14" s="52"/>
      <c r="H14" s="52"/>
      <c r="I14" s="52"/>
      <c r="J14" s="52"/>
      <c r="K14" s="52"/>
      <c r="L14" s="52"/>
      <c r="M14" s="52"/>
      <c r="N14" s="52"/>
      <c r="O14" s="52"/>
      <c r="P14" s="52"/>
      <c r="Q14" s="148"/>
      <c r="R14" s="52"/>
      <c r="S14" s="52"/>
      <c r="T14" s="52"/>
      <c r="U14" s="52"/>
      <c r="V14" s="52"/>
      <c r="W14" s="52"/>
      <c r="X14" s="52"/>
      <c r="Y14" s="52"/>
      <c r="Z14" s="52"/>
      <c r="AA14" s="52"/>
      <c r="AB14" s="52"/>
      <c r="AD14" s="55"/>
      <c r="AE14" s="81" t="s">
        <v>1243</v>
      </c>
      <c r="AF14" s="90">
        <v>1</v>
      </c>
      <c r="AG14" s="90">
        <v>1</v>
      </c>
      <c r="AH14" s="90">
        <v>1</v>
      </c>
      <c r="AI14" s="90">
        <v>1</v>
      </c>
      <c r="AJ14" s="90">
        <v>0.8</v>
      </c>
      <c r="AK14" s="90">
        <v>0.8</v>
      </c>
      <c r="AL14" s="90">
        <v>0.8</v>
      </c>
      <c r="AM14" s="90">
        <v>0.8</v>
      </c>
      <c r="AN14" s="90">
        <v>0.8</v>
      </c>
      <c r="AO14" s="90">
        <v>0.8</v>
      </c>
      <c r="AP14" s="90">
        <v>0.8</v>
      </c>
      <c r="AQ14" s="130">
        <v>0.8</v>
      </c>
      <c r="AS14" s="123">
        <v>0.6</v>
      </c>
      <c r="AT14" s="90">
        <v>0.6</v>
      </c>
      <c r="AU14" s="90">
        <v>0.6</v>
      </c>
      <c r="AV14" s="90">
        <v>0.6</v>
      </c>
      <c r="AW14" s="90">
        <v>0.6</v>
      </c>
      <c r="AX14" s="90">
        <v>0.6</v>
      </c>
      <c r="AY14" s="90">
        <v>0.6</v>
      </c>
      <c r="AZ14" s="90">
        <v>0.6</v>
      </c>
      <c r="BA14" s="90">
        <v>0.6</v>
      </c>
      <c r="BB14" s="90">
        <v>0.6</v>
      </c>
      <c r="BC14" s="90">
        <v>0.6</v>
      </c>
      <c r="BD14" s="130">
        <v>0.6</v>
      </c>
    </row>
    <row r="15" spans="1:56">
      <c r="A15" s="51">
        <f t="shared" si="6"/>
        <v>12</v>
      </c>
      <c r="B15" s="54"/>
      <c r="C15" s="52"/>
      <c r="D15" s="52"/>
      <c r="E15" s="52"/>
      <c r="F15" s="52"/>
      <c r="G15" s="52"/>
      <c r="H15" s="52"/>
      <c r="I15" s="52"/>
      <c r="J15" s="52"/>
      <c r="K15" s="52"/>
      <c r="L15" s="52"/>
      <c r="M15" s="52"/>
      <c r="N15" s="52"/>
      <c r="O15" s="52"/>
      <c r="P15" s="52"/>
      <c r="Q15" s="148"/>
      <c r="R15" s="52"/>
      <c r="S15" s="52"/>
      <c r="T15" s="52"/>
      <c r="U15" s="52"/>
      <c r="V15" s="52"/>
      <c r="W15" s="52"/>
      <c r="X15" s="52"/>
      <c r="Y15" s="52"/>
      <c r="Z15" s="52"/>
      <c r="AA15" s="52"/>
      <c r="AB15" s="52"/>
      <c r="AD15" s="55"/>
      <c r="AE15" s="83" t="s">
        <v>1245</v>
      </c>
      <c r="AF15" s="85">
        <v>4</v>
      </c>
      <c r="AG15" s="85">
        <v>4</v>
      </c>
      <c r="AH15" s="85">
        <v>4</v>
      </c>
      <c r="AI15" s="85">
        <v>4</v>
      </c>
      <c r="AJ15" s="85">
        <v>4</v>
      </c>
      <c r="AK15" s="85">
        <v>4</v>
      </c>
      <c r="AL15" s="85">
        <v>4</v>
      </c>
      <c r="AM15" s="85">
        <v>4</v>
      </c>
      <c r="AN15" s="85">
        <v>4</v>
      </c>
      <c r="AO15" s="85">
        <v>4</v>
      </c>
      <c r="AP15" s="85">
        <v>4</v>
      </c>
      <c r="AQ15" s="131">
        <v>4</v>
      </c>
      <c r="AS15" s="111">
        <v>8</v>
      </c>
      <c r="AT15" s="85">
        <v>8</v>
      </c>
      <c r="AU15" s="85">
        <v>8</v>
      </c>
      <c r="AV15" s="85">
        <v>8</v>
      </c>
      <c r="AW15" s="85">
        <v>8</v>
      </c>
      <c r="AX15" s="85">
        <v>8</v>
      </c>
      <c r="AY15" s="85">
        <v>8</v>
      </c>
      <c r="AZ15" s="85">
        <v>8</v>
      </c>
      <c r="BA15" s="85">
        <v>8</v>
      </c>
      <c r="BB15" s="85">
        <v>8</v>
      </c>
      <c r="BC15" s="85">
        <v>8</v>
      </c>
      <c r="BD15" s="131">
        <v>8</v>
      </c>
    </row>
    <row r="16" spans="1:56">
      <c r="A16" s="51">
        <f t="shared" si="6"/>
        <v>13</v>
      </c>
      <c r="B16" s="54"/>
      <c r="C16" s="52"/>
      <c r="D16" s="52"/>
      <c r="E16" s="52"/>
      <c r="F16" s="52"/>
      <c r="G16" s="52"/>
      <c r="H16" s="52"/>
      <c r="I16" s="52"/>
      <c r="J16" s="52"/>
      <c r="K16" s="52"/>
      <c r="L16" s="52"/>
      <c r="M16" s="52"/>
      <c r="N16" s="52"/>
      <c r="O16" s="52"/>
      <c r="P16" s="52"/>
      <c r="Q16" s="148"/>
      <c r="R16" s="52"/>
      <c r="S16" s="52"/>
      <c r="T16" s="52"/>
      <c r="U16" s="52"/>
      <c r="V16" s="52"/>
      <c r="W16" s="52"/>
      <c r="X16" s="52"/>
      <c r="Y16" s="52"/>
      <c r="Z16" s="52"/>
      <c r="AA16" s="52"/>
      <c r="AB16" s="52"/>
      <c r="AD16" s="55"/>
      <c r="AE16" s="83" t="s">
        <v>1246</v>
      </c>
      <c r="AF16" s="85">
        <v>4</v>
      </c>
      <c r="AG16" s="85">
        <v>4</v>
      </c>
      <c r="AH16" s="85">
        <v>4</v>
      </c>
      <c r="AI16" s="85">
        <v>4</v>
      </c>
      <c r="AJ16" s="85">
        <v>4</v>
      </c>
      <c r="AK16" s="85">
        <v>4</v>
      </c>
      <c r="AL16" s="85">
        <v>4</v>
      </c>
      <c r="AM16" s="85">
        <v>4</v>
      </c>
      <c r="AN16" s="85">
        <v>4</v>
      </c>
      <c r="AO16" s="85">
        <v>4</v>
      </c>
      <c r="AP16" s="85">
        <v>4</v>
      </c>
      <c r="AQ16" s="131">
        <v>2</v>
      </c>
      <c r="AS16" s="111">
        <v>8</v>
      </c>
      <c r="AT16" s="85">
        <v>8</v>
      </c>
      <c r="AU16" s="85">
        <v>8</v>
      </c>
      <c r="AV16" s="85">
        <v>8</v>
      </c>
      <c r="AW16" s="85">
        <v>8</v>
      </c>
      <c r="AX16" s="85">
        <v>8</v>
      </c>
      <c r="AY16" s="85">
        <v>8</v>
      </c>
      <c r="AZ16" s="85">
        <v>8</v>
      </c>
      <c r="BA16" s="85">
        <v>8</v>
      </c>
      <c r="BB16" s="85">
        <v>8</v>
      </c>
      <c r="BC16" s="85">
        <v>8</v>
      </c>
      <c r="BD16" s="131">
        <v>8</v>
      </c>
    </row>
    <row r="17" spans="1:56">
      <c r="A17" s="51">
        <f t="shared" si="6"/>
        <v>14</v>
      </c>
      <c r="B17" s="54"/>
      <c r="C17" s="52"/>
      <c r="D17" s="52"/>
      <c r="E17" s="52"/>
      <c r="F17" s="52"/>
      <c r="G17" s="52"/>
      <c r="H17" s="52"/>
      <c r="I17" s="52"/>
      <c r="J17" s="52"/>
      <c r="K17" s="52"/>
      <c r="L17" s="52"/>
      <c r="M17" s="52"/>
      <c r="N17" s="52"/>
      <c r="O17" s="52"/>
      <c r="P17" s="54"/>
      <c r="Q17" s="148"/>
      <c r="R17" s="52"/>
      <c r="S17" s="52"/>
      <c r="T17" s="52"/>
      <c r="U17" s="52"/>
      <c r="V17" s="52"/>
      <c r="W17" s="52"/>
      <c r="X17" s="52"/>
      <c r="Y17" s="52"/>
      <c r="Z17" s="52"/>
      <c r="AA17" s="52"/>
      <c r="AB17" s="52"/>
      <c r="AD17" s="55"/>
      <c r="AE17" s="83" t="s">
        <v>1247</v>
      </c>
      <c r="AF17" s="85"/>
      <c r="AG17" s="85"/>
      <c r="AH17" s="85"/>
      <c r="AI17" s="103"/>
      <c r="AJ17" s="104"/>
      <c r="AK17" s="104"/>
      <c r="AL17" s="103"/>
      <c r="AM17" s="103">
        <f>AM14*AM5</f>
        <v>-560</v>
      </c>
      <c r="AN17" s="104"/>
      <c r="AO17" s="103"/>
      <c r="AP17" s="103"/>
      <c r="AQ17" s="126"/>
      <c r="AS17" s="111"/>
      <c r="AT17" s="85"/>
      <c r="AU17" s="85"/>
      <c r="AV17" s="103"/>
      <c r="AW17" s="103"/>
      <c r="AX17" s="104"/>
      <c r="AY17" s="104"/>
      <c r="AZ17" s="103"/>
      <c r="BA17" s="103"/>
      <c r="BB17" s="103"/>
      <c r="BC17" s="103"/>
      <c r="BD17" s="126"/>
    </row>
    <row r="18" ht="12" spans="1:56">
      <c r="A18" s="51">
        <f t="shared" si="6"/>
        <v>15</v>
      </c>
      <c r="B18" s="54"/>
      <c r="C18" s="52"/>
      <c r="D18" s="52"/>
      <c r="E18" s="52"/>
      <c r="F18" s="52"/>
      <c r="G18" s="52"/>
      <c r="H18" s="52"/>
      <c r="I18" s="52"/>
      <c r="J18" s="52"/>
      <c r="K18" s="52"/>
      <c r="L18" s="52"/>
      <c r="M18" s="52"/>
      <c r="N18" s="52"/>
      <c r="O18" s="59"/>
      <c r="P18" s="52"/>
      <c r="Q18" s="148"/>
      <c r="R18" s="52"/>
      <c r="S18" s="52"/>
      <c r="T18" s="52"/>
      <c r="U18" s="52"/>
      <c r="V18" s="52"/>
      <c r="W18" s="52"/>
      <c r="X18" s="52"/>
      <c r="Y18" s="52"/>
      <c r="Z18" s="52"/>
      <c r="AA18" s="52"/>
      <c r="AB18" s="52"/>
      <c r="AD18" s="55"/>
      <c r="AE18" s="77" t="s">
        <v>1248</v>
      </c>
      <c r="AF18" s="78">
        <f t="shared" ref="AF18:AN18" si="26">AF13*AF14*AF16/AF15+AF17</f>
        <v>0</v>
      </c>
      <c r="AG18" s="78">
        <f t="shared" si="26"/>
        <v>0</v>
      </c>
      <c r="AH18" s="78">
        <f t="shared" si="26"/>
        <v>0</v>
      </c>
      <c r="AI18" s="78">
        <f t="shared" si="26"/>
        <v>0</v>
      </c>
      <c r="AJ18" s="78">
        <f t="shared" si="26"/>
        <v>0</v>
      </c>
      <c r="AK18" s="78">
        <f t="shared" si="26"/>
        <v>0</v>
      </c>
      <c r="AL18" s="78">
        <f t="shared" si="26"/>
        <v>0</v>
      </c>
      <c r="AM18" s="78">
        <f t="shared" si="26"/>
        <v>1360</v>
      </c>
      <c r="AN18" s="78">
        <f t="shared" si="26"/>
        <v>0</v>
      </c>
      <c r="AO18" s="78">
        <f t="shared" ref="AO18:AZ26" si="27">AO13*AO14*AO16/AO15+AO17</f>
        <v>0</v>
      </c>
      <c r="AP18" s="78">
        <f t="shared" si="27"/>
        <v>0</v>
      </c>
      <c r="AQ18" s="112">
        <f t="shared" si="27"/>
        <v>0</v>
      </c>
      <c r="AS18" s="72">
        <f t="shared" ref="AS18:BD18" si="28">AS13*AS14*AS16/AS15+AS17</f>
        <v>0</v>
      </c>
      <c r="AT18" s="78">
        <f t="shared" si="28"/>
        <v>0</v>
      </c>
      <c r="AU18" s="78">
        <f t="shared" si="28"/>
        <v>0</v>
      </c>
      <c r="AV18" s="78">
        <f t="shared" si="28"/>
        <v>0</v>
      </c>
      <c r="AW18" s="78">
        <f t="shared" si="28"/>
        <v>0</v>
      </c>
      <c r="AX18" s="78">
        <f t="shared" si="28"/>
        <v>0</v>
      </c>
      <c r="AY18" s="78">
        <f t="shared" si="28"/>
        <v>0</v>
      </c>
      <c r="AZ18" s="78">
        <f t="shared" si="28"/>
        <v>0</v>
      </c>
      <c r="BA18" s="78">
        <f t="shared" si="28"/>
        <v>0</v>
      </c>
      <c r="BB18" s="78">
        <f t="shared" si="28"/>
        <v>0</v>
      </c>
      <c r="BC18" s="78">
        <f t="shared" si="28"/>
        <v>0</v>
      </c>
      <c r="BD18" s="112">
        <f t="shared" si="28"/>
        <v>0</v>
      </c>
    </row>
    <row r="19" ht="12" spans="1:56">
      <c r="A19" s="51">
        <f t="shared" si="6"/>
        <v>16</v>
      </c>
      <c r="B19" s="54"/>
      <c r="C19" s="52"/>
      <c r="D19" s="52"/>
      <c r="E19" s="52"/>
      <c r="F19" s="52"/>
      <c r="G19" s="52"/>
      <c r="H19" s="52"/>
      <c r="I19" s="52"/>
      <c r="J19" s="52"/>
      <c r="K19" s="52"/>
      <c r="L19" s="52"/>
      <c r="M19" s="52"/>
      <c r="N19" s="52"/>
      <c r="O19" s="59"/>
      <c r="P19" s="52"/>
      <c r="Q19" s="148"/>
      <c r="R19" s="52"/>
      <c r="S19" s="52"/>
      <c r="T19" s="52"/>
      <c r="U19" s="52"/>
      <c r="V19" s="52"/>
      <c r="W19" s="52"/>
      <c r="X19" s="52"/>
      <c r="Y19" s="52"/>
      <c r="Z19" s="52"/>
      <c r="AA19" s="52"/>
      <c r="AB19" s="52"/>
      <c r="AD19" s="55"/>
      <c r="AE19" s="86"/>
      <c r="AF19" s="87"/>
      <c r="AG19" s="87"/>
      <c r="AH19" s="87"/>
      <c r="AI19" s="87"/>
      <c r="AJ19" s="87"/>
      <c r="AK19" s="105"/>
      <c r="AL19" s="87"/>
      <c r="AM19" s="87"/>
      <c r="AN19" s="87"/>
      <c r="AO19" s="87"/>
      <c r="AP19" s="87"/>
      <c r="AQ19" s="87"/>
      <c r="AS19" s="87"/>
      <c r="AT19" s="87"/>
      <c r="AU19" s="87"/>
      <c r="AV19" s="87"/>
      <c r="AW19" s="87"/>
      <c r="AX19" s="105"/>
      <c r="AY19" s="87"/>
      <c r="AZ19" s="87"/>
      <c r="BA19" s="87"/>
      <c r="BB19" s="87"/>
      <c r="BC19" s="87"/>
      <c r="BD19" s="87"/>
    </row>
    <row r="20" ht="12" spans="1:56">
      <c r="A20" s="51">
        <f t="shared" si="6"/>
        <v>17</v>
      </c>
      <c r="B20" s="54"/>
      <c r="C20" s="52"/>
      <c r="D20" s="52"/>
      <c r="E20" s="52"/>
      <c r="F20" s="52"/>
      <c r="G20" s="52"/>
      <c r="H20" s="52"/>
      <c r="I20" s="52"/>
      <c r="J20" s="52"/>
      <c r="K20" s="52"/>
      <c r="L20" s="52"/>
      <c r="M20" s="52"/>
      <c r="N20" s="52"/>
      <c r="O20" s="59"/>
      <c r="P20" s="52"/>
      <c r="Q20" s="148"/>
      <c r="R20" s="52"/>
      <c r="S20" s="52"/>
      <c r="T20" s="52"/>
      <c r="U20" s="52"/>
      <c r="V20" s="52"/>
      <c r="W20" s="52"/>
      <c r="X20" s="52"/>
      <c r="Y20" s="52"/>
      <c r="Z20" s="52"/>
      <c r="AA20" s="52"/>
      <c r="AB20" s="52"/>
      <c r="AD20" s="55"/>
      <c r="AS20" s="41"/>
      <c r="AT20" s="42"/>
      <c r="AU20" s="42"/>
      <c r="AV20" s="42"/>
      <c r="AW20" s="42"/>
      <c r="AX20" s="132" t="s">
        <v>103</v>
      </c>
      <c r="AY20" s="101"/>
      <c r="AZ20" s="42"/>
      <c r="BA20" s="42"/>
      <c r="BB20" s="42"/>
      <c r="BC20" s="42"/>
      <c r="BD20" s="133"/>
    </row>
    <row r="21" spans="1:56">
      <c r="A21" s="51">
        <f t="shared" si="6"/>
        <v>18</v>
      </c>
      <c r="B21" s="54"/>
      <c r="C21" s="55"/>
      <c r="D21" s="52"/>
      <c r="E21" s="52"/>
      <c r="F21" s="52"/>
      <c r="G21" s="52"/>
      <c r="H21" s="52"/>
      <c r="I21" s="52"/>
      <c r="J21" s="52"/>
      <c r="K21" s="52"/>
      <c r="L21" s="52"/>
      <c r="M21" s="52"/>
      <c r="N21" s="52"/>
      <c r="O21" s="59"/>
      <c r="P21" s="52"/>
      <c r="Q21" s="148"/>
      <c r="R21" s="52"/>
      <c r="S21" s="52"/>
      <c r="T21" s="52"/>
      <c r="U21" s="52"/>
      <c r="V21" s="52"/>
      <c r="W21" s="52"/>
      <c r="X21" s="52"/>
      <c r="Y21" s="52"/>
      <c r="Z21" s="52"/>
      <c r="AA21" s="52"/>
      <c r="AB21" s="52"/>
      <c r="AD21" s="55"/>
      <c r="AS21" s="124">
        <f t="shared" ref="AS21:BD21" si="29">SUMIF(R$4:R$2000,$AX20,$Q$4:$Q$2000)</f>
        <v>0</v>
      </c>
      <c r="AT21" s="89">
        <f t="shared" si="29"/>
        <v>0</v>
      </c>
      <c r="AU21" s="89">
        <f t="shared" si="29"/>
        <v>0</v>
      </c>
      <c r="AV21" s="89">
        <f t="shared" si="29"/>
        <v>0</v>
      </c>
      <c r="AW21" s="89">
        <f t="shared" si="29"/>
        <v>0</v>
      </c>
      <c r="AX21" s="89">
        <f t="shared" si="29"/>
        <v>0</v>
      </c>
      <c r="AY21" s="89">
        <f t="shared" si="29"/>
        <v>0</v>
      </c>
      <c r="AZ21" s="89">
        <f t="shared" si="29"/>
        <v>0</v>
      </c>
      <c r="BA21" s="89">
        <f t="shared" si="29"/>
        <v>0</v>
      </c>
      <c r="BB21" s="89">
        <f t="shared" si="29"/>
        <v>0</v>
      </c>
      <c r="BC21" s="89">
        <f t="shared" si="29"/>
        <v>0</v>
      </c>
      <c r="BD21" s="134">
        <f t="shared" si="29"/>
        <v>0</v>
      </c>
    </row>
    <row r="22" spans="1:56">
      <c r="A22" s="51">
        <f t="shared" si="6"/>
        <v>19</v>
      </c>
      <c r="B22" s="54"/>
      <c r="C22" s="54"/>
      <c r="D22" s="52"/>
      <c r="E22" s="52"/>
      <c r="F22" s="52"/>
      <c r="G22" s="52"/>
      <c r="H22" s="52"/>
      <c r="I22" s="52"/>
      <c r="J22" s="52"/>
      <c r="K22" s="52"/>
      <c r="L22" s="52"/>
      <c r="M22" s="52"/>
      <c r="N22" s="52"/>
      <c r="O22" s="59"/>
      <c r="P22" s="52"/>
      <c r="Q22" s="148"/>
      <c r="R22" s="52"/>
      <c r="S22" s="52"/>
      <c r="T22" s="52"/>
      <c r="U22" s="52"/>
      <c r="V22" s="52"/>
      <c r="W22" s="52"/>
      <c r="X22" s="52"/>
      <c r="Y22" s="52"/>
      <c r="Z22" s="52"/>
      <c r="AA22" s="52"/>
      <c r="AB22" s="52"/>
      <c r="AD22" s="55"/>
      <c r="AS22" s="123">
        <v>0.6</v>
      </c>
      <c r="AT22" s="90">
        <v>0.6</v>
      </c>
      <c r="AU22" s="90">
        <v>0.6</v>
      </c>
      <c r="AV22" s="90">
        <v>0.6</v>
      </c>
      <c r="AW22" s="90">
        <v>0.6</v>
      </c>
      <c r="AX22" s="90">
        <v>0.6</v>
      </c>
      <c r="AY22" s="90">
        <v>0.6</v>
      </c>
      <c r="AZ22" s="90">
        <v>0.6</v>
      </c>
      <c r="BA22" s="90">
        <v>0.6</v>
      </c>
      <c r="BB22" s="90">
        <v>0.6</v>
      </c>
      <c r="BC22" s="90">
        <v>0.6</v>
      </c>
      <c r="BD22" s="130">
        <v>0.6</v>
      </c>
    </row>
    <row r="23" spans="1:56">
      <c r="A23" s="51">
        <f t="shared" si="6"/>
        <v>20</v>
      </c>
      <c r="B23" s="54"/>
      <c r="C23" s="54"/>
      <c r="D23" s="52"/>
      <c r="E23" s="52"/>
      <c r="F23" s="52"/>
      <c r="G23" s="52"/>
      <c r="H23" s="52"/>
      <c r="I23" s="52"/>
      <c r="J23" s="52"/>
      <c r="K23" s="52"/>
      <c r="L23" s="52"/>
      <c r="M23" s="52"/>
      <c r="N23" s="52"/>
      <c r="O23" s="59"/>
      <c r="P23" s="54"/>
      <c r="Q23" s="145"/>
      <c r="R23" s="52"/>
      <c r="S23" s="52"/>
      <c r="T23" s="52"/>
      <c r="U23" s="52"/>
      <c r="V23" s="52"/>
      <c r="W23" s="52"/>
      <c r="X23" s="52"/>
      <c r="Y23" s="52"/>
      <c r="Z23" s="52"/>
      <c r="AA23" s="52"/>
      <c r="AB23" s="52"/>
      <c r="AD23" s="55"/>
      <c r="AS23" s="111">
        <v>8</v>
      </c>
      <c r="AT23" s="85">
        <v>8</v>
      </c>
      <c r="AU23" s="85">
        <v>8</v>
      </c>
      <c r="AV23" s="85">
        <v>8</v>
      </c>
      <c r="AW23" s="85">
        <v>8</v>
      </c>
      <c r="AX23" s="85">
        <v>8</v>
      </c>
      <c r="AY23" s="85">
        <v>8</v>
      </c>
      <c r="AZ23" s="85">
        <v>8</v>
      </c>
      <c r="BA23" s="85">
        <v>8</v>
      </c>
      <c r="BB23" s="85">
        <v>8</v>
      </c>
      <c r="BC23" s="85">
        <v>8</v>
      </c>
      <c r="BD23" s="131">
        <v>8</v>
      </c>
    </row>
    <row r="24" spans="1:56">
      <c r="A24" s="51">
        <f t="shared" si="6"/>
        <v>21</v>
      </c>
      <c r="B24" s="54"/>
      <c r="C24" s="54"/>
      <c r="D24" s="52"/>
      <c r="E24" s="52"/>
      <c r="F24" s="52"/>
      <c r="G24" s="52"/>
      <c r="H24" s="52"/>
      <c r="I24" s="52"/>
      <c r="J24" s="52"/>
      <c r="K24" s="52"/>
      <c r="L24" s="52"/>
      <c r="M24" s="52"/>
      <c r="N24" s="52"/>
      <c r="O24" s="59"/>
      <c r="P24" s="52"/>
      <c r="Q24" s="148"/>
      <c r="R24" s="52"/>
      <c r="S24" s="52"/>
      <c r="T24" s="52"/>
      <c r="U24" s="52"/>
      <c r="V24" s="52"/>
      <c r="W24" s="52"/>
      <c r="X24" s="52"/>
      <c r="Y24" s="52"/>
      <c r="Z24" s="52"/>
      <c r="AA24" s="52"/>
      <c r="AB24" s="52"/>
      <c r="AD24" s="55"/>
      <c r="AS24" s="111">
        <v>8</v>
      </c>
      <c r="AT24" s="85">
        <v>8</v>
      </c>
      <c r="AU24" s="85">
        <v>8</v>
      </c>
      <c r="AV24" s="85">
        <v>8</v>
      </c>
      <c r="AW24" s="85">
        <v>8</v>
      </c>
      <c r="AX24" s="85">
        <v>8</v>
      </c>
      <c r="AY24" s="85">
        <v>8</v>
      </c>
      <c r="AZ24" s="85">
        <v>8</v>
      </c>
      <c r="BA24" s="85">
        <v>8</v>
      </c>
      <c r="BB24" s="85">
        <v>8</v>
      </c>
      <c r="BC24" s="85">
        <v>8</v>
      </c>
      <c r="BD24" s="131">
        <v>8</v>
      </c>
    </row>
    <row r="25" spans="1:56">
      <c r="A25" s="51">
        <f t="shared" si="6"/>
        <v>22</v>
      </c>
      <c r="B25" s="54"/>
      <c r="C25" s="54"/>
      <c r="D25" s="52"/>
      <c r="E25" s="52"/>
      <c r="F25" s="52"/>
      <c r="G25" s="52"/>
      <c r="H25" s="52"/>
      <c r="I25" s="52"/>
      <c r="J25" s="52"/>
      <c r="K25" s="52"/>
      <c r="L25" s="52"/>
      <c r="M25" s="52"/>
      <c r="N25" s="52"/>
      <c r="O25" s="59"/>
      <c r="P25" s="52"/>
      <c r="Q25" s="148"/>
      <c r="R25" s="52"/>
      <c r="S25" s="52"/>
      <c r="T25" s="52"/>
      <c r="U25" s="52"/>
      <c r="V25" s="52"/>
      <c r="W25" s="52"/>
      <c r="X25" s="52"/>
      <c r="Y25" s="52"/>
      <c r="Z25" s="52"/>
      <c r="AA25" s="52"/>
      <c r="AB25" s="52"/>
      <c r="AD25" s="55"/>
      <c r="AS25" s="111"/>
      <c r="AT25" s="85"/>
      <c r="AU25" s="85"/>
      <c r="AV25" s="103"/>
      <c r="AW25" s="103"/>
      <c r="AX25" s="103"/>
      <c r="AY25" s="103"/>
      <c r="AZ25" s="103"/>
      <c r="BA25" s="85"/>
      <c r="BB25" s="85"/>
      <c r="BC25" s="85"/>
      <c r="BD25" s="131"/>
    </row>
    <row r="26" ht="12" spans="1:56">
      <c r="A26" s="51">
        <f t="shared" si="6"/>
        <v>23</v>
      </c>
      <c r="B26" s="54"/>
      <c r="C26" s="54"/>
      <c r="D26" s="52"/>
      <c r="E26" s="52"/>
      <c r="F26" s="52"/>
      <c r="G26" s="52"/>
      <c r="H26" s="52"/>
      <c r="I26" s="52"/>
      <c r="J26" s="52"/>
      <c r="K26" s="52"/>
      <c r="L26" s="52"/>
      <c r="M26" s="52"/>
      <c r="N26" s="52"/>
      <c r="O26" s="59"/>
      <c r="P26" s="52"/>
      <c r="Q26" s="148"/>
      <c r="R26" s="52"/>
      <c r="S26" s="52"/>
      <c r="T26" s="52"/>
      <c r="U26" s="52"/>
      <c r="V26" s="52"/>
      <c r="W26" s="52"/>
      <c r="X26" s="52"/>
      <c r="Y26" s="52"/>
      <c r="Z26" s="52"/>
      <c r="AA26" s="52"/>
      <c r="AB26" s="52"/>
      <c r="AD26" s="55"/>
      <c r="AS26" s="72">
        <f t="shared" si="27"/>
        <v>0</v>
      </c>
      <c r="AT26" s="78">
        <f t="shared" si="27"/>
        <v>0</v>
      </c>
      <c r="AU26" s="78">
        <f t="shared" si="27"/>
        <v>0</v>
      </c>
      <c r="AV26" s="78">
        <f t="shared" si="27"/>
        <v>0</v>
      </c>
      <c r="AW26" s="78">
        <f t="shared" si="27"/>
        <v>0</v>
      </c>
      <c r="AX26" s="78">
        <f t="shared" si="27"/>
        <v>0</v>
      </c>
      <c r="AY26" s="78">
        <f t="shared" si="27"/>
        <v>0</v>
      </c>
      <c r="AZ26" s="78">
        <f t="shared" si="27"/>
        <v>0</v>
      </c>
      <c r="BA26" s="78">
        <f>BA21*BA22*BA24/BA23+BA25</f>
        <v>0</v>
      </c>
      <c r="BB26" s="78">
        <f t="shared" ref="BB26:BD26" si="30">BB21*BB22*BB24/BB23+BB25</f>
        <v>0</v>
      </c>
      <c r="BC26" s="78">
        <f t="shared" si="30"/>
        <v>0</v>
      </c>
      <c r="BD26" s="112">
        <f t="shared" si="30"/>
        <v>0</v>
      </c>
    </row>
    <row r="27" ht="12" spans="1:30">
      <c r="A27" s="51">
        <f t="shared" si="6"/>
        <v>24</v>
      </c>
      <c r="B27" s="54"/>
      <c r="C27" s="54"/>
      <c r="D27" s="52"/>
      <c r="E27" s="52"/>
      <c r="F27" s="52"/>
      <c r="G27" s="52"/>
      <c r="H27" s="52"/>
      <c r="I27" s="52"/>
      <c r="J27" s="52"/>
      <c r="K27" s="52"/>
      <c r="L27" s="52"/>
      <c r="M27" s="52"/>
      <c r="N27" s="52"/>
      <c r="O27" s="59"/>
      <c r="P27" s="52"/>
      <c r="Q27" s="148"/>
      <c r="R27" s="52"/>
      <c r="S27" s="52"/>
      <c r="T27" s="52"/>
      <c r="U27" s="52"/>
      <c r="V27" s="52"/>
      <c r="W27" s="52"/>
      <c r="X27" s="52"/>
      <c r="Y27" s="52"/>
      <c r="Z27" s="52"/>
      <c r="AA27" s="52"/>
      <c r="AB27" s="52"/>
      <c r="AD27" s="55"/>
    </row>
    <row r="28" ht="12" spans="1:56">
      <c r="A28" s="51">
        <f t="shared" si="6"/>
        <v>25</v>
      </c>
      <c r="B28" s="54"/>
      <c r="C28" s="54"/>
      <c r="D28" s="52"/>
      <c r="E28" s="52"/>
      <c r="F28" s="52"/>
      <c r="G28" s="52"/>
      <c r="H28" s="52"/>
      <c r="I28" s="52"/>
      <c r="J28" s="52"/>
      <c r="K28" s="52"/>
      <c r="L28" s="52"/>
      <c r="M28" s="52"/>
      <c r="N28" s="52"/>
      <c r="O28" s="59"/>
      <c r="P28" s="52"/>
      <c r="Q28" s="148"/>
      <c r="R28" s="52"/>
      <c r="S28" s="52"/>
      <c r="T28" s="52"/>
      <c r="U28" s="52"/>
      <c r="V28" s="52"/>
      <c r="W28" s="52"/>
      <c r="X28" s="52"/>
      <c r="Y28" s="52"/>
      <c r="Z28" s="52"/>
      <c r="AA28" s="52"/>
      <c r="AB28" s="52"/>
      <c r="AD28" s="55"/>
      <c r="AS28" s="41"/>
      <c r="AT28" s="42"/>
      <c r="AU28" s="42"/>
      <c r="AV28" s="42"/>
      <c r="AW28" s="42"/>
      <c r="AX28" s="132" t="s">
        <v>106</v>
      </c>
      <c r="AY28" s="101"/>
      <c r="AZ28" s="42"/>
      <c r="BA28" s="42"/>
      <c r="BB28" s="42"/>
      <c r="BC28" s="42"/>
      <c r="BD28" s="133"/>
    </row>
    <row r="29" spans="1:56">
      <c r="A29" s="51">
        <f t="shared" si="6"/>
        <v>26</v>
      </c>
      <c r="B29" s="54"/>
      <c r="C29" s="54"/>
      <c r="D29" s="52"/>
      <c r="E29" s="52"/>
      <c r="F29" s="52"/>
      <c r="G29" s="52"/>
      <c r="H29" s="52"/>
      <c r="I29" s="52"/>
      <c r="J29" s="52"/>
      <c r="K29" s="52"/>
      <c r="L29" s="52"/>
      <c r="M29" s="52"/>
      <c r="N29" s="52"/>
      <c r="O29" s="59"/>
      <c r="P29" s="52"/>
      <c r="Q29" s="148"/>
      <c r="R29" s="52"/>
      <c r="S29" s="52"/>
      <c r="T29" s="52"/>
      <c r="U29" s="52"/>
      <c r="V29" s="52"/>
      <c r="W29" s="52"/>
      <c r="X29" s="52"/>
      <c r="Y29" s="52"/>
      <c r="Z29" s="52"/>
      <c r="AA29" s="52"/>
      <c r="AB29" s="52"/>
      <c r="AD29" s="55"/>
      <c r="AS29" s="124">
        <f t="shared" ref="AS29:BD29" si="31">SUMIF(R$4:R$2000,$AX28,$Q$4:$Q$2000)</f>
        <v>1700</v>
      </c>
      <c r="AT29" s="89">
        <f t="shared" si="31"/>
        <v>1700</v>
      </c>
      <c r="AU29" s="89">
        <f t="shared" si="31"/>
        <v>1700</v>
      </c>
      <c r="AV29" s="89">
        <f t="shared" si="31"/>
        <v>1700</v>
      </c>
      <c r="AW29" s="89">
        <f t="shared" si="31"/>
        <v>1700</v>
      </c>
      <c r="AX29" s="89">
        <f t="shared" si="31"/>
        <v>0</v>
      </c>
      <c r="AY29" s="89">
        <f t="shared" si="31"/>
        <v>0</v>
      </c>
      <c r="AZ29" s="89">
        <f t="shared" si="31"/>
        <v>0</v>
      </c>
      <c r="BA29" s="89">
        <f t="shared" si="31"/>
        <v>0</v>
      </c>
      <c r="BB29" s="89">
        <f t="shared" si="31"/>
        <v>0</v>
      </c>
      <c r="BC29" s="89">
        <f t="shared" si="31"/>
        <v>0</v>
      </c>
      <c r="BD29" s="134">
        <f t="shared" si="31"/>
        <v>0</v>
      </c>
    </row>
    <row r="30" spans="1:56">
      <c r="A30" s="51">
        <f t="shared" si="6"/>
        <v>27</v>
      </c>
      <c r="B30" s="54"/>
      <c r="C30" s="54"/>
      <c r="D30" s="52"/>
      <c r="E30" s="52"/>
      <c r="F30" s="52"/>
      <c r="G30" s="52"/>
      <c r="H30" s="52"/>
      <c r="I30" s="52"/>
      <c r="J30" s="52"/>
      <c r="K30" s="52"/>
      <c r="L30" s="52"/>
      <c r="M30" s="52"/>
      <c r="N30" s="52"/>
      <c r="O30" s="59"/>
      <c r="P30" s="52"/>
      <c r="Q30" s="148"/>
      <c r="R30" s="52"/>
      <c r="S30" s="52"/>
      <c r="T30" s="52"/>
      <c r="U30" s="52"/>
      <c r="V30" s="52"/>
      <c r="W30" s="52"/>
      <c r="X30" s="52"/>
      <c r="Y30" s="52"/>
      <c r="Z30" s="52"/>
      <c r="AA30" s="52"/>
      <c r="AB30" s="52"/>
      <c r="AD30" s="55"/>
      <c r="AS30" s="123">
        <v>0.8</v>
      </c>
      <c r="AT30" s="90">
        <v>0.8</v>
      </c>
      <c r="AU30" s="90">
        <v>0.8</v>
      </c>
      <c r="AV30" s="90">
        <v>0.8</v>
      </c>
      <c r="AW30" s="90">
        <v>0.8</v>
      </c>
      <c r="AX30" s="90">
        <v>0.7</v>
      </c>
      <c r="AY30" s="90">
        <v>0.7</v>
      </c>
      <c r="AZ30" s="90">
        <v>0.7</v>
      </c>
      <c r="BA30" s="90">
        <v>0.7</v>
      </c>
      <c r="BB30" s="90">
        <v>0.7</v>
      </c>
      <c r="BC30" s="90">
        <v>0.7</v>
      </c>
      <c r="BD30" s="130">
        <v>0.7</v>
      </c>
    </row>
    <row r="31" spans="1:56">
      <c r="A31" s="51">
        <f t="shared" si="6"/>
        <v>28</v>
      </c>
      <c r="B31" s="54"/>
      <c r="C31" s="54"/>
      <c r="D31" s="52"/>
      <c r="E31" s="52"/>
      <c r="F31" s="52"/>
      <c r="G31" s="52"/>
      <c r="H31" s="52"/>
      <c r="I31" s="52"/>
      <c r="J31" s="52"/>
      <c r="K31" s="52"/>
      <c r="L31" s="52"/>
      <c r="M31" s="52"/>
      <c r="N31" s="52"/>
      <c r="O31" s="59"/>
      <c r="P31" s="52"/>
      <c r="Q31" s="148"/>
      <c r="R31" s="52"/>
      <c r="S31" s="52"/>
      <c r="T31" s="52"/>
      <c r="U31" s="52"/>
      <c r="V31" s="52"/>
      <c r="W31" s="52"/>
      <c r="X31" s="52"/>
      <c r="Y31" s="52"/>
      <c r="Z31" s="52"/>
      <c r="AA31" s="52"/>
      <c r="AB31" s="52"/>
      <c r="AD31" s="55"/>
      <c r="AS31" s="111">
        <v>8</v>
      </c>
      <c r="AT31" s="85">
        <v>8</v>
      </c>
      <c r="AU31" s="85">
        <v>8</v>
      </c>
      <c r="AV31" s="85">
        <v>8</v>
      </c>
      <c r="AW31" s="85">
        <v>8</v>
      </c>
      <c r="AX31" s="85">
        <v>8</v>
      </c>
      <c r="AY31" s="85">
        <v>8</v>
      </c>
      <c r="AZ31" s="85">
        <v>8</v>
      </c>
      <c r="BA31" s="85">
        <v>8</v>
      </c>
      <c r="BB31" s="85">
        <v>8</v>
      </c>
      <c r="BC31" s="85">
        <v>8</v>
      </c>
      <c r="BD31" s="131">
        <v>8</v>
      </c>
    </row>
    <row r="32" spans="1:56">
      <c r="A32" s="51">
        <f t="shared" si="6"/>
        <v>29</v>
      </c>
      <c r="B32" s="54"/>
      <c r="C32" s="54"/>
      <c r="D32" s="52"/>
      <c r="E32" s="52"/>
      <c r="F32" s="52"/>
      <c r="G32" s="52"/>
      <c r="H32" s="52"/>
      <c r="I32" s="52"/>
      <c r="J32" s="52"/>
      <c r="K32" s="52"/>
      <c r="L32" s="52"/>
      <c r="M32" s="52"/>
      <c r="N32" s="52"/>
      <c r="O32" s="59"/>
      <c r="P32" s="52"/>
      <c r="Q32" s="148"/>
      <c r="R32" s="52"/>
      <c r="S32" s="52"/>
      <c r="T32" s="52"/>
      <c r="U32" s="52"/>
      <c r="V32" s="52"/>
      <c r="W32" s="52"/>
      <c r="X32" s="52"/>
      <c r="Y32" s="52"/>
      <c r="Z32" s="52"/>
      <c r="AA32" s="52"/>
      <c r="AB32" s="52"/>
      <c r="AD32" s="55"/>
      <c r="AS32" s="111">
        <v>8</v>
      </c>
      <c r="AT32" s="85">
        <v>8</v>
      </c>
      <c r="AU32" s="85">
        <v>8</v>
      </c>
      <c r="AV32" s="85">
        <v>8</v>
      </c>
      <c r="AW32" s="85">
        <v>8</v>
      </c>
      <c r="AX32" s="85">
        <v>8</v>
      </c>
      <c r="AY32" s="85">
        <v>8</v>
      </c>
      <c r="AZ32" s="85">
        <v>8</v>
      </c>
      <c r="BA32" s="85">
        <v>8</v>
      </c>
      <c r="BB32" s="85">
        <v>8</v>
      </c>
      <c r="BC32" s="85">
        <v>8</v>
      </c>
      <c r="BD32" s="131">
        <v>8</v>
      </c>
    </row>
    <row r="33" spans="1:56">
      <c r="A33" s="51">
        <f t="shared" si="6"/>
        <v>30</v>
      </c>
      <c r="B33" s="54"/>
      <c r="C33" s="54"/>
      <c r="D33" s="52"/>
      <c r="E33" s="52"/>
      <c r="F33" s="52"/>
      <c r="G33" s="52"/>
      <c r="H33" s="52"/>
      <c r="I33" s="52"/>
      <c r="J33" s="52"/>
      <c r="K33" s="52"/>
      <c r="L33" s="52"/>
      <c r="M33" s="52"/>
      <c r="N33" s="52"/>
      <c r="O33" s="59"/>
      <c r="P33" s="52"/>
      <c r="Q33" s="148"/>
      <c r="R33" s="52"/>
      <c r="S33" s="52"/>
      <c r="T33" s="52"/>
      <c r="U33" s="52"/>
      <c r="V33" s="52"/>
      <c r="W33" s="52"/>
      <c r="X33" s="52"/>
      <c r="Y33" s="52"/>
      <c r="Z33" s="52"/>
      <c r="AA33" s="52"/>
      <c r="AB33" s="52"/>
      <c r="AD33" s="55"/>
      <c r="AS33" s="111">
        <f>AS30*(-680)</f>
        <v>-544</v>
      </c>
      <c r="AT33" s="85"/>
      <c r="AU33" s="85"/>
      <c r="AV33" s="103"/>
      <c r="AW33" s="103"/>
      <c r="AX33" s="104"/>
      <c r="AY33" s="103"/>
      <c r="AZ33" s="103"/>
      <c r="BA33" s="103"/>
      <c r="BB33" s="104"/>
      <c r="BC33" s="104"/>
      <c r="BD33" s="135"/>
    </row>
    <row r="34" ht="12" spans="1:56">
      <c r="A34" s="51">
        <f t="shared" si="6"/>
        <v>31</v>
      </c>
      <c r="B34" s="54"/>
      <c r="C34" s="54"/>
      <c r="D34" s="52"/>
      <c r="E34" s="52"/>
      <c r="F34" s="52"/>
      <c r="G34" s="52"/>
      <c r="H34" s="52"/>
      <c r="I34" s="52"/>
      <c r="J34" s="52"/>
      <c r="K34" s="52"/>
      <c r="L34" s="52"/>
      <c r="M34" s="52"/>
      <c r="N34" s="52"/>
      <c r="O34" s="59"/>
      <c r="P34" s="52"/>
      <c r="Q34" s="148"/>
      <c r="R34" s="52"/>
      <c r="S34" s="52"/>
      <c r="T34" s="52"/>
      <c r="U34" s="52"/>
      <c r="V34" s="52"/>
      <c r="W34" s="52"/>
      <c r="X34" s="52"/>
      <c r="Y34" s="52"/>
      <c r="Z34" s="52"/>
      <c r="AA34" s="52"/>
      <c r="AB34" s="52"/>
      <c r="AD34" s="55"/>
      <c r="AS34" s="72">
        <f t="shared" ref="AS34:BD34" si="32">AS29*AS30*AS32/AS31+AS33</f>
        <v>816</v>
      </c>
      <c r="AT34" s="78">
        <f t="shared" si="32"/>
        <v>1360</v>
      </c>
      <c r="AU34" s="78">
        <f t="shared" si="32"/>
        <v>1360</v>
      </c>
      <c r="AV34" s="78">
        <f t="shared" si="32"/>
        <v>1360</v>
      </c>
      <c r="AW34" s="78">
        <f t="shared" si="32"/>
        <v>1360</v>
      </c>
      <c r="AX34" s="78">
        <f t="shared" si="32"/>
        <v>0</v>
      </c>
      <c r="AY34" s="78">
        <f t="shared" si="32"/>
        <v>0</v>
      </c>
      <c r="AZ34" s="78">
        <f t="shared" si="32"/>
        <v>0</v>
      </c>
      <c r="BA34" s="78">
        <f t="shared" si="32"/>
        <v>0</v>
      </c>
      <c r="BB34" s="78">
        <f t="shared" si="32"/>
        <v>0</v>
      </c>
      <c r="BC34" s="78">
        <f t="shared" si="32"/>
        <v>0</v>
      </c>
      <c r="BD34" s="112">
        <f t="shared" si="32"/>
        <v>0</v>
      </c>
    </row>
    <row r="35" ht="12" spans="1:30">
      <c r="A35" s="51">
        <f t="shared" si="6"/>
        <v>32</v>
      </c>
      <c r="B35" s="54"/>
      <c r="C35" s="54"/>
      <c r="D35" s="52"/>
      <c r="E35" s="52"/>
      <c r="F35" s="52"/>
      <c r="G35" s="52"/>
      <c r="H35" s="52"/>
      <c r="I35" s="52"/>
      <c r="J35" s="52"/>
      <c r="K35" s="52"/>
      <c r="L35" s="52"/>
      <c r="M35" s="52"/>
      <c r="N35" s="52"/>
      <c r="O35" s="59"/>
      <c r="P35" s="54"/>
      <c r="Q35" s="148"/>
      <c r="R35" s="52"/>
      <c r="S35" s="52"/>
      <c r="T35" s="52"/>
      <c r="U35" s="52"/>
      <c r="V35" s="52"/>
      <c r="W35" s="52"/>
      <c r="X35" s="52"/>
      <c r="Y35" s="52"/>
      <c r="Z35" s="52"/>
      <c r="AA35" s="52"/>
      <c r="AB35" s="52"/>
      <c r="AD35" s="55"/>
    </row>
    <row r="36" ht="12" spans="1:56">
      <c r="A36" s="51">
        <f t="shared" si="6"/>
        <v>33</v>
      </c>
      <c r="B36" s="54"/>
      <c r="C36" s="54"/>
      <c r="D36" s="52"/>
      <c r="E36" s="52"/>
      <c r="F36" s="52"/>
      <c r="G36" s="52"/>
      <c r="H36" s="52"/>
      <c r="I36" s="52"/>
      <c r="J36" s="52"/>
      <c r="K36" s="52"/>
      <c r="L36" s="52"/>
      <c r="M36" s="52"/>
      <c r="N36" s="52"/>
      <c r="O36" s="59"/>
      <c r="P36" s="52"/>
      <c r="Q36" s="148"/>
      <c r="R36" s="52"/>
      <c r="S36" s="52"/>
      <c r="T36" s="52"/>
      <c r="U36" s="52"/>
      <c r="V36" s="52"/>
      <c r="W36" s="52"/>
      <c r="X36" s="52"/>
      <c r="Y36" s="52"/>
      <c r="Z36" s="52"/>
      <c r="AA36" s="52"/>
      <c r="AB36" s="52"/>
      <c r="AD36" s="55"/>
      <c r="AS36" s="41"/>
      <c r="AT36" s="42"/>
      <c r="AU36" s="42"/>
      <c r="AV36" s="42"/>
      <c r="AW36" s="42"/>
      <c r="AX36" s="132" t="s">
        <v>109</v>
      </c>
      <c r="AY36" s="101"/>
      <c r="AZ36" s="42"/>
      <c r="BA36" s="42"/>
      <c r="BB36" s="42"/>
      <c r="BC36" s="42"/>
      <c r="BD36" s="133"/>
    </row>
    <row r="37" spans="1:56">
      <c r="A37" s="51">
        <f t="shared" si="6"/>
        <v>34</v>
      </c>
      <c r="B37" s="54"/>
      <c r="C37" s="54"/>
      <c r="D37" s="52"/>
      <c r="E37" s="52"/>
      <c r="F37" s="52"/>
      <c r="G37" s="52"/>
      <c r="H37" s="52"/>
      <c r="I37" s="52"/>
      <c r="J37" s="52"/>
      <c r="K37" s="52"/>
      <c r="L37" s="52"/>
      <c r="M37" s="52"/>
      <c r="N37" s="52"/>
      <c r="O37" s="59"/>
      <c r="P37" s="54"/>
      <c r="Q37" s="148"/>
      <c r="R37" s="52"/>
      <c r="S37" s="52"/>
      <c r="T37" s="52"/>
      <c r="U37" s="52"/>
      <c r="V37" s="52"/>
      <c r="W37" s="52"/>
      <c r="X37" s="52"/>
      <c r="Y37" s="52"/>
      <c r="Z37" s="52"/>
      <c r="AA37" s="52"/>
      <c r="AB37" s="52"/>
      <c r="AD37" s="55"/>
      <c r="AS37" s="124">
        <f t="shared" ref="AS37:BD37" si="33">SUMIF(R$4:R$2000,$AX36,$Q$4:$Q$2000)</f>
        <v>0</v>
      </c>
      <c r="AT37" s="89">
        <f t="shared" si="33"/>
        <v>0</v>
      </c>
      <c r="AU37" s="89">
        <f t="shared" si="33"/>
        <v>0</v>
      </c>
      <c r="AV37" s="89">
        <f t="shared" si="33"/>
        <v>0</v>
      </c>
      <c r="AW37" s="89">
        <f t="shared" si="33"/>
        <v>0</v>
      </c>
      <c r="AX37" s="89">
        <f t="shared" si="33"/>
        <v>0</v>
      </c>
      <c r="AY37" s="89">
        <f t="shared" si="33"/>
        <v>0</v>
      </c>
      <c r="AZ37" s="89">
        <f t="shared" si="33"/>
        <v>0</v>
      </c>
      <c r="BA37" s="89">
        <f t="shared" si="33"/>
        <v>0</v>
      </c>
      <c r="BB37" s="89">
        <f t="shared" si="33"/>
        <v>0</v>
      </c>
      <c r="BC37" s="89">
        <f t="shared" si="33"/>
        <v>0</v>
      </c>
      <c r="BD37" s="134">
        <f t="shared" si="33"/>
        <v>0</v>
      </c>
    </row>
    <row r="38" spans="1:56">
      <c r="A38" s="51">
        <f t="shared" si="6"/>
        <v>35</v>
      </c>
      <c r="B38" s="54"/>
      <c r="C38" s="54"/>
      <c r="D38" s="52"/>
      <c r="E38" s="52"/>
      <c r="F38" s="52"/>
      <c r="G38" s="52"/>
      <c r="H38" s="52"/>
      <c r="I38" s="52"/>
      <c r="J38" s="52"/>
      <c r="K38" s="52"/>
      <c r="L38" s="52"/>
      <c r="M38" s="52"/>
      <c r="N38" s="52"/>
      <c r="O38" s="59"/>
      <c r="P38" s="54"/>
      <c r="Q38" s="148"/>
      <c r="R38" s="52"/>
      <c r="S38" s="52"/>
      <c r="T38" s="52"/>
      <c r="U38" s="52"/>
      <c r="V38" s="52"/>
      <c r="W38" s="52"/>
      <c r="X38" s="52"/>
      <c r="Y38" s="52"/>
      <c r="Z38" s="52"/>
      <c r="AA38" s="52"/>
      <c r="AB38" s="52"/>
      <c r="AD38" s="55"/>
      <c r="AS38" s="123">
        <v>0.6</v>
      </c>
      <c r="AT38" s="90">
        <v>0.6</v>
      </c>
      <c r="AU38" s="90">
        <v>0.6</v>
      </c>
      <c r="AV38" s="90">
        <v>0.6</v>
      </c>
      <c r="AW38" s="90">
        <v>0.6</v>
      </c>
      <c r="AX38" s="90">
        <v>0.6</v>
      </c>
      <c r="AY38" s="90">
        <v>0.6</v>
      </c>
      <c r="AZ38" s="90">
        <v>0.6</v>
      </c>
      <c r="BA38" s="90">
        <v>0.6</v>
      </c>
      <c r="BB38" s="90">
        <v>0.6</v>
      </c>
      <c r="BC38" s="90">
        <v>0.6</v>
      </c>
      <c r="BD38" s="130">
        <v>0.6</v>
      </c>
    </row>
    <row r="39" spans="1:56">
      <c r="A39" s="51">
        <f t="shared" si="6"/>
        <v>36</v>
      </c>
      <c r="B39" s="54"/>
      <c r="C39" s="54"/>
      <c r="D39" s="52"/>
      <c r="E39" s="52"/>
      <c r="F39" s="52"/>
      <c r="G39" s="52"/>
      <c r="H39" s="52"/>
      <c r="I39" s="52"/>
      <c r="J39" s="52"/>
      <c r="K39" s="52"/>
      <c r="L39" s="52"/>
      <c r="M39" s="52"/>
      <c r="N39" s="52"/>
      <c r="O39" s="59"/>
      <c r="P39" s="54"/>
      <c r="Q39" s="148"/>
      <c r="R39" s="52"/>
      <c r="S39" s="52"/>
      <c r="T39" s="52"/>
      <c r="U39" s="52"/>
      <c r="V39" s="52"/>
      <c r="W39" s="52"/>
      <c r="X39" s="52"/>
      <c r="Y39" s="52"/>
      <c r="Z39" s="52"/>
      <c r="AA39" s="52"/>
      <c r="AB39" s="52"/>
      <c r="AD39" s="55"/>
      <c r="AS39" s="111">
        <v>8</v>
      </c>
      <c r="AT39" s="85">
        <v>8</v>
      </c>
      <c r="AU39" s="85">
        <v>8</v>
      </c>
      <c r="AV39" s="85">
        <v>8</v>
      </c>
      <c r="AW39" s="85">
        <v>8</v>
      </c>
      <c r="AX39" s="85">
        <v>8</v>
      </c>
      <c r="AY39" s="85">
        <v>8</v>
      </c>
      <c r="AZ39" s="85">
        <v>8</v>
      </c>
      <c r="BA39" s="85">
        <v>8</v>
      </c>
      <c r="BB39" s="85">
        <v>8</v>
      </c>
      <c r="BC39" s="85">
        <v>8</v>
      </c>
      <c r="BD39" s="131">
        <v>8</v>
      </c>
    </row>
    <row r="40" spans="1:56">
      <c r="A40" s="51">
        <f t="shared" si="6"/>
        <v>37</v>
      </c>
      <c r="B40" s="54"/>
      <c r="C40" s="54"/>
      <c r="D40" s="52"/>
      <c r="E40" s="52"/>
      <c r="F40" s="52"/>
      <c r="G40" s="52"/>
      <c r="H40" s="52"/>
      <c r="I40" s="52"/>
      <c r="J40" s="52"/>
      <c r="K40" s="52"/>
      <c r="L40" s="52"/>
      <c r="M40" s="52"/>
      <c r="N40" s="52"/>
      <c r="O40" s="59"/>
      <c r="P40" s="54"/>
      <c r="Q40" s="148"/>
      <c r="R40" s="52"/>
      <c r="S40" s="52"/>
      <c r="T40" s="52"/>
      <c r="U40" s="52"/>
      <c r="V40" s="52"/>
      <c r="W40" s="52"/>
      <c r="X40" s="52"/>
      <c r="Y40" s="52"/>
      <c r="Z40" s="52"/>
      <c r="AA40" s="52"/>
      <c r="AB40" s="52"/>
      <c r="AD40" s="55"/>
      <c r="AS40" s="111">
        <v>8</v>
      </c>
      <c r="AT40" s="85">
        <v>8</v>
      </c>
      <c r="AU40" s="85">
        <v>8</v>
      </c>
      <c r="AV40" s="85">
        <v>8</v>
      </c>
      <c r="AW40" s="85">
        <v>8</v>
      </c>
      <c r="AX40" s="85">
        <v>8</v>
      </c>
      <c r="AY40" s="85">
        <v>8</v>
      </c>
      <c r="AZ40" s="85">
        <v>8</v>
      </c>
      <c r="BA40" s="85">
        <v>8</v>
      </c>
      <c r="BB40" s="85">
        <v>8</v>
      </c>
      <c r="BC40" s="85">
        <v>8</v>
      </c>
      <c r="BD40" s="131">
        <v>8</v>
      </c>
    </row>
    <row r="41" spans="1:56">
      <c r="A41" s="51">
        <f t="shared" si="6"/>
        <v>38</v>
      </c>
      <c r="B41" s="54"/>
      <c r="C41" s="54"/>
      <c r="D41" s="52"/>
      <c r="E41" s="52"/>
      <c r="F41" s="52"/>
      <c r="G41" s="52"/>
      <c r="H41" s="54"/>
      <c r="I41" s="54"/>
      <c r="J41" s="54"/>
      <c r="K41" s="54"/>
      <c r="L41" s="54"/>
      <c r="M41" s="54"/>
      <c r="N41" s="54"/>
      <c r="O41" s="60"/>
      <c r="P41" s="52"/>
      <c r="Q41" s="148"/>
      <c r="R41" s="52"/>
      <c r="S41" s="52"/>
      <c r="T41" s="52"/>
      <c r="U41" s="52"/>
      <c r="V41" s="52"/>
      <c r="W41" s="52"/>
      <c r="X41" s="52"/>
      <c r="Y41" s="52"/>
      <c r="Z41" s="52"/>
      <c r="AA41" s="52"/>
      <c r="AB41" s="52"/>
      <c r="AD41" s="55"/>
      <c r="AS41" s="111"/>
      <c r="AT41" s="85"/>
      <c r="AU41" s="85"/>
      <c r="AV41" s="85"/>
      <c r="AW41" s="85"/>
      <c r="AX41" s="85"/>
      <c r="AY41" s="85"/>
      <c r="AZ41" s="103"/>
      <c r="BA41" s="103"/>
      <c r="BB41" s="103"/>
      <c r="BC41" s="104"/>
      <c r="BD41" s="135"/>
    </row>
    <row r="42" ht="12" spans="1:56">
      <c r="A42" s="51">
        <f t="shared" si="6"/>
        <v>39</v>
      </c>
      <c r="B42" s="54"/>
      <c r="C42" s="54"/>
      <c r="D42" s="52"/>
      <c r="E42" s="52"/>
      <c r="F42" s="52"/>
      <c r="G42" s="52"/>
      <c r="H42" s="54"/>
      <c r="I42" s="54"/>
      <c r="J42" s="54"/>
      <c r="K42" s="54"/>
      <c r="L42" s="54"/>
      <c r="M42" s="54"/>
      <c r="N42" s="54"/>
      <c r="O42" s="60"/>
      <c r="P42" s="52"/>
      <c r="Q42" s="148"/>
      <c r="R42" s="52"/>
      <c r="S42" s="52"/>
      <c r="T42" s="52"/>
      <c r="U42" s="52"/>
      <c r="V42" s="52"/>
      <c r="W42" s="52"/>
      <c r="X42" s="52"/>
      <c r="Y42" s="52"/>
      <c r="Z42" s="52"/>
      <c r="AA42" s="52"/>
      <c r="AB42" s="52"/>
      <c r="AD42" s="55"/>
      <c r="AS42" s="72">
        <f t="shared" ref="AS42:BA42" si="34">AS37*AS38*AS40/AS39+AS41</f>
        <v>0</v>
      </c>
      <c r="AT42" s="78">
        <f t="shared" si="34"/>
        <v>0</v>
      </c>
      <c r="AU42" s="78">
        <f t="shared" si="34"/>
        <v>0</v>
      </c>
      <c r="AV42" s="78">
        <f t="shared" si="34"/>
        <v>0</v>
      </c>
      <c r="AW42" s="78">
        <f t="shared" si="34"/>
        <v>0</v>
      </c>
      <c r="AX42" s="78">
        <f t="shared" si="34"/>
        <v>0</v>
      </c>
      <c r="AY42" s="78">
        <f t="shared" si="34"/>
        <v>0</v>
      </c>
      <c r="AZ42" s="78">
        <f t="shared" si="34"/>
        <v>0</v>
      </c>
      <c r="BA42" s="78">
        <f t="shared" si="34"/>
        <v>0</v>
      </c>
      <c r="BB42" s="78">
        <f t="shared" ref="BB42:BD42" si="35">BB37*BB38*BB40/BB39+BB41</f>
        <v>0</v>
      </c>
      <c r="BC42" s="78">
        <f t="shared" si="35"/>
        <v>0</v>
      </c>
      <c r="BD42" s="112">
        <f t="shared" si="35"/>
        <v>0</v>
      </c>
    </row>
    <row r="43" ht="12" spans="1:56">
      <c r="A43" s="51">
        <f t="shared" si="6"/>
        <v>40</v>
      </c>
      <c r="B43" s="54"/>
      <c r="C43" s="54"/>
      <c r="D43" s="52"/>
      <c r="E43" s="52"/>
      <c r="F43" s="52"/>
      <c r="G43" s="52"/>
      <c r="H43" s="54"/>
      <c r="I43" s="54"/>
      <c r="J43" s="54"/>
      <c r="K43" s="54"/>
      <c r="L43" s="54"/>
      <c r="M43" s="54"/>
      <c r="N43" s="54"/>
      <c r="O43" s="60"/>
      <c r="P43" s="52"/>
      <c r="Q43" s="148"/>
      <c r="R43" s="52"/>
      <c r="S43" s="52"/>
      <c r="T43" s="52"/>
      <c r="U43" s="52"/>
      <c r="V43" s="52"/>
      <c r="W43" s="52"/>
      <c r="X43" s="52"/>
      <c r="Y43" s="52"/>
      <c r="Z43" s="52"/>
      <c r="AA43" s="52"/>
      <c r="AB43" s="52"/>
      <c r="AD43" s="55"/>
      <c r="AS43" s="87"/>
      <c r="AT43" s="87"/>
      <c r="AU43" s="87"/>
      <c r="AV43" s="87"/>
      <c r="AW43" s="87"/>
      <c r="AX43" s="105"/>
      <c r="AY43" s="87"/>
      <c r="AZ43" s="87"/>
      <c r="BA43" s="87"/>
      <c r="BB43" s="87"/>
      <c r="BC43" s="87"/>
      <c r="BD43" s="87"/>
    </row>
    <row r="44" ht="12" spans="1:56">
      <c r="A44" s="51">
        <f t="shared" si="6"/>
        <v>41</v>
      </c>
      <c r="B44" s="54"/>
      <c r="C44" s="54"/>
      <c r="D44" s="52"/>
      <c r="E44" s="52"/>
      <c r="F44" s="52"/>
      <c r="G44" s="52"/>
      <c r="H44" s="54"/>
      <c r="I44" s="54"/>
      <c r="J44" s="54"/>
      <c r="K44" s="54"/>
      <c r="L44" s="54"/>
      <c r="M44" s="54"/>
      <c r="N44" s="54"/>
      <c r="O44" s="60"/>
      <c r="P44" s="52"/>
      <c r="Q44" s="148"/>
      <c r="R44" s="52"/>
      <c r="S44" s="52"/>
      <c r="T44" s="52"/>
      <c r="U44" s="52"/>
      <c r="V44" s="52"/>
      <c r="W44" s="52"/>
      <c r="X44" s="52"/>
      <c r="Y44" s="52"/>
      <c r="Z44" s="52"/>
      <c r="AA44" s="52"/>
      <c r="AB44" s="52"/>
      <c r="AD44" s="55"/>
      <c r="AS44" s="118"/>
      <c r="AT44" s="119"/>
      <c r="AU44" s="119"/>
      <c r="AV44" s="119"/>
      <c r="AW44" s="119"/>
      <c r="AX44" s="128" t="s">
        <v>107</v>
      </c>
      <c r="AY44" s="56"/>
      <c r="AZ44" s="119"/>
      <c r="BA44" s="119"/>
      <c r="BB44" s="119"/>
      <c r="BC44" s="119"/>
      <c r="BD44" s="61"/>
    </row>
    <row r="45" spans="1:56">
      <c r="A45" s="51">
        <f t="shared" si="6"/>
        <v>42</v>
      </c>
      <c r="B45" s="54"/>
      <c r="C45" s="54"/>
      <c r="D45" s="52"/>
      <c r="E45" s="52"/>
      <c r="F45" s="52"/>
      <c r="G45" s="52"/>
      <c r="H45" s="54"/>
      <c r="I45" s="54"/>
      <c r="J45" s="54"/>
      <c r="K45" s="54"/>
      <c r="L45" s="54"/>
      <c r="M45" s="54"/>
      <c r="N45" s="54"/>
      <c r="O45" s="60"/>
      <c r="P45" s="54"/>
      <c r="Q45" s="145"/>
      <c r="R45" s="52"/>
      <c r="S45" s="52"/>
      <c r="T45" s="52"/>
      <c r="U45" s="52"/>
      <c r="V45" s="52"/>
      <c r="W45" s="52"/>
      <c r="X45" s="52"/>
      <c r="Y45" s="52"/>
      <c r="Z45" s="52"/>
      <c r="AA45" s="52"/>
      <c r="AB45" s="52"/>
      <c r="AD45" s="55"/>
      <c r="AS45" s="120">
        <f t="shared" ref="AS45:BD45" si="36">SUMIF(R$4:R$2000,$AX44,$Q$4:$Q$2000)</f>
        <v>0</v>
      </c>
      <c r="AT45" s="121">
        <f t="shared" si="36"/>
        <v>0</v>
      </c>
      <c r="AU45" s="121">
        <f t="shared" si="36"/>
        <v>0</v>
      </c>
      <c r="AV45" s="121">
        <f t="shared" si="36"/>
        <v>0</v>
      </c>
      <c r="AW45" s="121">
        <f t="shared" si="36"/>
        <v>0</v>
      </c>
      <c r="AX45" s="121">
        <f t="shared" si="36"/>
        <v>500</v>
      </c>
      <c r="AY45" s="121">
        <f t="shared" si="36"/>
        <v>0</v>
      </c>
      <c r="AZ45" s="121">
        <f t="shared" si="36"/>
        <v>0</v>
      </c>
      <c r="BA45" s="121">
        <f t="shared" si="36"/>
        <v>0</v>
      </c>
      <c r="BB45" s="121">
        <f t="shared" si="36"/>
        <v>0</v>
      </c>
      <c r="BC45" s="121">
        <f t="shared" si="36"/>
        <v>0</v>
      </c>
      <c r="BD45" s="129">
        <f t="shared" si="36"/>
        <v>0</v>
      </c>
    </row>
    <row r="46" spans="1:56">
      <c r="A46" s="51">
        <f t="shared" si="6"/>
        <v>43</v>
      </c>
      <c r="B46" s="54"/>
      <c r="C46" s="54"/>
      <c r="D46" s="52"/>
      <c r="E46" s="52"/>
      <c r="F46" s="52"/>
      <c r="G46" s="52"/>
      <c r="H46" s="54"/>
      <c r="I46" s="54"/>
      <c r="J46" s="54"/>
      <c r="K46" s="54"/>
      <c r="L46" s="54"/>
      <c r="M46" s="54"/>
      <c r="N46" s="54"/>
      <c r="O46" s="60"/>
      <c r="P46" s="54"/>
      <c r="Q46" s="145"/>
      <c r="R46" s="52"/>
      <c r="S46" s="52"/>
      <c r="T46" s="52"/>
      <c r="U46" s="52"/>
      <c r="V46" s="52"/>
      <c r="W46" s="52"/>
      <c r="X46" s="52"/>
      <c r="Y46" s="52"/>
      <c r="Z46" s="52"/>
      <c r="AA46" s="52"/>
      <c r="AB46" s="52"/>
      <c r="AD46" s="55"/>
      <c r="AS46" s="123">
        <v>0.7</v>
      </c>
      <c r="AT46" s="90">
        <v>0.7</v>
      </c>
      <c r="AU46" s="90">
        <v>0.7</v>
      </c>
      <c r="AV46" s="90">
        <v>0.7</v>
      </c>
      <c r="AW46" s="90">
        <v>0.7</v>
      </c>
      <c r="AX46" s="90">
        <v>0.7</v>
      </c>
      <c r="AY46" s="90">
        <v>0.7</v>
      </c>
      <c r="AZ46" s="90">
        <v>0.7</v>
      </c>
      <c r="BA46" s="90">
        <v>0.7</v>
      </c>
      <c r="BB46" s="90">
        <v>0.7</v>
      </c>
      <c r="BC46" s="90">
        <v>0.7</v>
      </c>
      <c r="BD46" s="130">
        <v>0.7</v>
      </c>
    </row>
    <row r="47" spans="1:56">
      <c r="A47" s="51">
        <f t="shared" si="6"/>
        <v>44</v>
      </c>
      <c r="B47" s="54"/>
      <c r="C47" s="54"/>
      <c r="D47" s="52"/>
      <c r="E47" s="52"/>
      <c r="F47" s="52"/>
      <c r="G47" s="52"/>
      <c r="H47" s="54"/>
      <c r="I47" s="54"/>
      <c r="J47" s="54"/>
      <c r="K47" s="54"/>
      <c r="L47" s="54"/>
      <c r="M47" s="54"/>
      <c r="N47" s="54"/>
      <c r="O47" s="60"/>
      <c r="P47" s="54"/>
      <c r="Q47" s="145"/>
      <c r="R47" s="52"/>
      <c r="S47" s="52"/>
      <c r="T47" s="52"/>
      <c r="U47" s="52"/>
      <c r="V47" s="52"/>
      <c r="W47" s="52"/>
      <c r="X47" s="52"/>
      <c r="Y47" s="52"/>
      <c r="Z47" s="52"/>
      <c r="AA47" s="52"/>
      <c r="AB47" s="52"/>
      <c r="AD47" s="55"/>
      <c r="AS47" s="111">
        <v>8</v>
      </c>
      <c r="AT47" s="85">
        <v>8</v>
      </c>
      <c r="AU47" s="85">
        <v>8</v>
      </c>
      <c r="AV47" s="85">
        <v>8</v>
      </c>
      <c r="AW47" s="85">
        <v>8</v>
      </c>
      <c r="AX47" s="85">
        <v>8</v>
      </c>
      <c r="AY47" s="85">
        <v>8</v>
      </c>
      <c r="AZ47" s="85">
        <v>8</v>
      </c>
      <c r="BA47" s="85">
        <v>8</v>
      </c>
      <c r="BB47" s="85">
        <v>8</v>
      </c>
      <c r="BC47" s="85">
        <v>8</v>
      </c>
      <c r="BD47" s="131">
        <v>8</v>
      </c>
    </row>
    <row r="48" spans="1:56">
      <c r="A48" s="51">
        <f t="shared" si="6"/>
        <v>45</v>
      </c>
      <c r="B48" s="54"/>
      <c r="C48" s="54"/>
      <c r="D48" s="52"/>
      <c r="E48" s="52"/>
      <c r="F48" s="52"/>
      <c r="G48" s="52"/>
      <c r="H48" s="54"/>
      <c r="I48" s="54"/>
      <c r="J48" s="54"/>
      <c r="K48" s="54"/>
      <c r="L48" s="54"/>
      <c r="M48" s="54"/>
      <c r="N48" s="54"/>
      <c r="O48" s="60"/>
      <c r="P48" s="54"/>
      <c r="Q48" s="145"/>
      <c r="R48" s="52"/>
      <c r="S48" s="52"/>
      <c r="T48" s="52"/>
      <c r="U48" s="52"/>
      <c r="V48" s="52"/>
      <c r="W48" s="52"/>
      <c r="X48" s="52"/>
      <c r="Y48" s="52"/>
      <c r="Z48" s="52"/>
      <c r="AA48" s="52"/>
      <c r="AB48" s="52"/>
      <c r="AD48" s="55"/>
      <c r="AS48" s="111">
        <v>8</v>
      </c>
      <c r="AT48" s="85">
        <v>8</v>
      </c>
      <c r="AU48" s="85">
        <v>8</v>
      </c>
      <c r="AV48" s="85">
        <v>8</v>
      </c>
      <c r="AW48" s="85">
        <v>8</v>
      </c>
      <c r="AX48" s="85">
        <v>8</v>
      </c>
      <c r="AY48" s="85">
        <v>8</v>
      </c>
      <c r="AZ48" s="85">
        <v>8</v>
      </c>
      <c r="BA48" s="85">
        <v>8</v>
      </c>
      <c r="BB48" s="85">
        <v>8</v>
      </c>
      <c r="BC48" s="85">
        <v>8</v>
      </c>
      <c r="BD48" s="131">
        <v>8</v>
      </c>
    </row>
    <row r="49" spans="1:56">
      <c r="A49" s="51">
        <f t="shared" si="6"/>
        <v>46</v>
      </c>
      <c r="B49" s="54"/>
      <c r="C49" s="54"/>
      <c r="D49" s="52"/>
      <c r="E49" s="52"/>
      <c r="F49" s="52"/>
      <c r="G49" s="52"/>
      <c r="H49" s="54"/>
      <c r="I49" s="54"/>
      <c r="J49" s="54"/>
      <c r="K49" s="54"/>
      <c r="L49" s="54"/>
      <c r="M49" s="54"/>
      <c r="N49" s="54"/>
      <c r="O49" s="60"/>
      <c r="P49" s="52"/>
      <c r="Q49" s="148"/>
      <c r="R49" s="52"/>
      <c r="S49" s="52"/>
      <c r="T49" s="52"/>
      <c r="U49" s="52"/>
      <c r="V49" s="52"/>
      <c r="W49" s="52"/>
      <c r="X49" s="52"/>
      <c r="Y49" s="52"/>
      <c r="Z49" s="52"/>
      <c r="AA49" s="52"/>
      <c r="AB49" s="52"/>
      <c r="AD49" s="55"/>
      <c r="AS49" s="111"/>
      <c r="AT49" s="85"/>
      <c r="AU49" s="85"/>
      <c r="AV49" s="103"/>
      <c r="AW49" s="103"/>
      <c r="AX49" s="104"/>
      <c r="AY49" s="104"/>
      <c r="AZ49" s="103"/>
      <c r="BA49" s="103"/>
      <c r="BB49" s="103"/>
      <c r="BC49" s="103"/>
      <c r="BD49" s="126"/>
    </row>
    <row r="50" ht="12" spans="1:56">
      <c r="A50" s="51">
        <f t="shared" si="6"/>
        <v>47</v>
      </c>
      <c r="B50" s="54"/>
      <c r="C50" s="54"/>
      <c r="D50" s="52"/>
      <c r="E50" s="52"/>
      <c r="F50" s="52"/>
      <c r="G50" s="52"/>
      <c r="H50" s="54"/>
      <c r="I50" s="54"/>
      <c r="J50" s="54"/>
      <c r="K50" s="54"/>
      <c r="L50" s="54"/>
      <c r="M50" s="54"/>
      <c r="N50" s="54"/>
      <c r="O50" s="60"/>
      <c r="P50" s="52"/>
      <c r="Q50" s="148"/>
      <c r="R50" s="52"/>
      <c r="S50" s="52"/>
      <c r="T50" s="52"/>
      <c r="U50" s="52"/>
      <c r="V50" s="52"/>
      <c r="W50" s="52"/>
      <c r="X50" s="52"/>
      <c r="Y50" s="52"/>
      <c r="Z50" s="52"/>
      <c r="AA50" s="52"/>
      <c r="AB50" s="52"/>
      <c r="AD50" s="55"/>
      <c r="AS50" s="72">
        <f t="shared" ref="AS50:BD50" si="37">AS45*AS46*AS48/AS47+AS49</f>
        <v>0</v>
      </c>
      <c r="AT50" s="78">
        <f t="shared" si="37"/>
        <v>0</v>
      </c>
      <c r="AU50" s="78">
        <f t="shared" si="37"/>
        <v>0</v>
      </c>
      <c r="AV50" s="78">
        <f t="shared" si="37"/>
        <v>0</v>
      </c>
      <c r="AW50" s="78">
        <f t="shared" si="37"/>
        <v>0</v>
      </c>
      <c r="AX50" s="78">
        <f t="shared" si="37"/>
        <v>350</v>
      </c>
      <c r="AY50" s="78">
        <f t="shared" si="37"/>
        <v>0</v>
      </c>
      <c r="AZ50" s="78">
        <f t="shared" si="37"/>
        <v>0</v>
      </c>
      <c r="BA50" s="78">
        <f t="shared" si="37"/>
        <v>0</v>
      </c>
      <c r="BB50" s="78">
        <f t="shared" si="37"/>
        <v>0</v>
      </c>
      <c r="BC50" s="78">
        <f t="shared" si="37"/>
        <v>0</v>
      </c>
      <c r="BD50" s="112">
        <f t="shared" si="37"/>
        <v>0</v>
      </c>
    </row>
    <row r="51" ht="12" spans="1:56">
      <c r="A51" s="51">
        <f t="shared" si="6"/>
        <v>48</v>
      </c>
      <c r="B51" s="54"/>
      <c r="C51" s="54"/>
      <c r="D51" s="52"/>
      <c r="E51" s="52"/>
      <c r="F51" s="52"/>
      <c r="G51" s="52"/>
      <c r="H51" s="54"/>
      <c r="I51" s="54"/>
      <c r="J51" s="54"/>
      <c r="K51" s="54"/>
      <c r="L51" s="54"/>
      <c r="M51" s="54"/>
      <c r="N51" s="54"/>
      <c r="O51" s="60"/>
      <c r="P51" s="54"/>
      <c r="Q51" s="145"/>
      <c r="R51" s="52"/>
      <c r="S51" s="52"/>
      <c r="T51" s="52"/>
      <c r="U51" s="52"/>
      <c r="V51" s="52"/>
      <c r="W51" s="52"/>
      <c r="X51" s="52"/>
      <c r="Y51" s="52"/>
      <c r="Z51" s="52"/>
      <c r="AA51" s="52"/>
      <c r="AB51" s="52"/>
      <c r="AD51" s="55"/>
      <c r="AS51" s="87"/>
      <c r="AT51" s="87"/>
      <c r="AU51" s="87"/>
      <c r="AV51" s="87"/>
      <c r="AW51" s="87"/>
      <c r="AX51" s="105"/>
      <c r="AY51" s="87"/>
      <c r="AZ51" s="87"/>
      <c r="BA51" s="87"/>
      <c r="BB51" s="87"/>
      <c r="BC51" s="87"/>
      <c r="BD51" s="87"/>
    </row>
    <row r="52" ht="12" spans="1:56">
      <c r="A52" s="51">
        <f t="shared" si="6"/>
        <v>49</v>
      </c>
      <c r="B52" s="54"/>
      <c r="C52" s="54"/>
      <c r="D52" s="52"/>
      <c r="E52" s="52"/>
      <c r="F52" s="52"/>
      <c r="G52" s="52"/>
      <c r="H52" s="54"/>
      <c r="I52" s="54"/>
      <c r="J52" s="54"/>
      <c r="K52" s="54"/>
      <c r="L52" s="54"/>
      <c r="M52" s="54"/>
      <c r="N52" s="54"/>
      <c r="O52" s="60"/>
      <c r="P52" s="54"/>
      <c r="Q52" s="145"/>
      <c r="R52" s="52"/>
      <c r="S52" s="52"/>
      <c r="T52" s="52"/>
      <c r="U52" s="52"/>
      <c r="V52" s="52"/>
      <c r="W52" s="52"/>
      <c r="X52" s="52"/>
      <c r="Y52" s="52"/>
      <c r="Z52" s="52"/>
      <c r="AA52" s="52"/>
      <c r="AB52" s="52"/>
      <c r="AD52" s="55"/>
      <c r="AS52" s="41"/>
      <c r="AT52" s="42"/>
      <c r="AU52" s="42"/>
      <c r="AV52" s="42"/>
      <c r="AW52" s="42"/>
      <c r="AX52" s="132" t="s">
        <v>111</v>
      </c>
      <c r="AY52" s="101"/>
      <c r="AZ52" s="42"/>
      <c r="BA52" s="42"/>
      <c r="BB52" s="42"/>
      <c r="BC52" s="42"/>
      <c r="BD52" s="133"/>
    </row>
    <row r="53" spans="1:56">
      <c r="A53" s="51">
        <f t="shared" si="6"/>
        <v>50</v>
      </c>
      <c r="B53" s="54"/>
      <c r="C53" s="54"/>
      <c r="D53" s="52"/>
      <c r="E53" s="52"/>
      <c r="F53" s="52"/>
      <c r="G53" s="52"/>
      <c r="H53" s="54"/>
      <c r="I53" s="54"/>
      <c r="J53" s="54"/>
      <c r="K53" s="54"/>
      <c r="L53" s="54"/>
      <c r="M53" s="54"/>
      <c r="N53" s="54"/>
      <c r="O53" s="60"/>
      <c r="P53" s="52"/>
      <c r="Q53" s="148"/>
      <c r="R53" s="52"/>
      <c r="S53" s="52"/>
      <c r="T53" s="52"/>
      <c r="U53" s="52"/>
      <c r="V53" s="52"/>
      <c r="W53" s="52"/>
      <c r="X53" s="52"/>
      <c r="Y53" s="52"/>
      <c r="Z53" s="52"/>
      <c r="AA53" s="52"/>
      <c r="AB53" s="52"/>
      <c r="AD53" s="55"/>
      <c r="AS53" s="124">
        <f t="shared" ref="AS53:BD53" si="38">SUMIF(R$4:R$2000,$AX52,$Q$4:$Q$2000)</f>
        <v>0</v>
      </c>
      <c r="AT53" s="89">
        <f t="shared" si="38"/>
        <v>0</v>
      </c>
      <c r="AU53" s="89">
        <f t="shared" si="38"/>
        <v>0</v>
      </c>
      <c r="AV53" s="89">
        <f t="shared" si="38"/>
        <v>0</v>
      </c>
      <c r="AW53" s="89">
        <f t="shared" si="38"/>
        <v>0</v>
      </c>
      <c r="AX53" s="89">
        <f t="shared" si="38"/>
        <v>0</v>
      </c>
      <c r="AY53" s="89">
        <f t="shared" si="38"/>
        <v>0</v>
      </c>
      <c r="AZ53" s="89">
        <f t="shared" si="38"/>
        <v>0</v>
      </c>
      <c r="BA53" s="89">
        <f t="shared" si="38"/>
        <v>0</v>
      </c>
      <c r="BB53" s="89">
        <f t="shared" si="38"/>
        <v>0</v>
      </c>
      <c r="BC53" s="89">
        <f t="shared" si="38"/>
        <v>0</v>
      </c>
      <c r="BD53" s="134">
        <f t="shared" si="38"/>
        <v>0</v>
      </c>
    </row>
    <row r="54" spans="1:56">
      <c r="A54" s="51">
        <f t="shared" si="6"/>
        <v>51</v>
      </c>
      <c r="B54" s="54"/>
      <c r="C54" s="54"/>
      <c r="D54" s="52"/>
      <c r="E54" s="52"/>
      <c r="F54" s="52"/>
      <c r="G54" s="52"/>
      <c r="H54" s="54"/>
      <c r="I54" s="54"/>
      <c r="J54" s="54"/>
      <c r="K54" s="54"/>
      <c r="L54" s="54"/>
      <c r="M54" s="54"/>
      <c r="N54" s="54"/>
      <c r="O54" s="60"/>
      <c r="P54" s="52"/>
      <c r="Q54" s="148"/>
      <c r="R54" s="52"/>
      <c r="S54" s="52"/>
      <c r="T54" s="52"/>
      <c r="U54" s="52"/>
      <c r="V54" s="52"/>
      <c r="W54" s="52"/>
      <c r="X54" s="52"/>
      <c r="Y54" s="52"/>
      <c r="Z54" s="52"/>
      <c r="AA54" s="52"/>
      <c r="AB54" s="52"/>
      <c r="AD54" s="55"/>
      <c r="AS54" s="123">
        <v>0.6</v>
      </c>
      <c r="AT54" s="90">
        <v>0.6</v>
      </c>
      <c r="AU54" s="90">
        <v>0.6</v>
      </c>
      <c r="AV54" s="90">
        <v>0.6</v>
      </c>
      <c r="AW54" s="90">
        <v>0.6</v>
      </c>
      <c r="AX54" s="90">
        <v>0.6</v>
      </c>
      <c r="AY54" s="90">
        <v>0.6</v>
      </c>
      <c r="AZ54" s="90">
        <v>0.6</v>
      </c>
      <c r="BA54" s="90">
        <v>0.6</v>
      </c>
      <c r="BB54" s="90">
        <v>0.6</v>
      </c>
      <c r="BC54" s="90">
        <v>0.6</v>
      </c>
      <c r="BD54" s="130">
        <v>0.6</v>
      </c>
    </row>
    <row r="55" spans="1:56">
      <c r="A55" s="51">
        <f t="shared" si="6"/>
        <v>52</v>
      </c>
      <c r="B55" s="54"/>
      <c r="C55" s="54"/>
      <c r="D55" s="52"/>
      <c r="E55" s="52"/>
      <c r="F55" s="52"/>
      <c r="G55" s="52"/>
      <c r="H55" s="54"/>
      <c r="I55" s="54"/>
      <c r="J55" s="54"/>
      <c r="K55" s="54"/>
      <c r="L55" s="54"/>
      <c r="M55" s="54"/>
      <c r="N55" s="54"/>
      <c r="O55" s="60"/>
      <c r="P55" s="52"/>
      <c r="Q55" s="148"/>
      <c r="R55" s="52"/>
      <c r="S55" s="52"/>
      <c r="T55" s="52"/>
      <c r="U55" s="52"/>
      <c r="V55" s="52"/>
      <c r="W55" s="52"/>
      <c r="X55" s="52"/>
      <c r="Y55" s="52"/>
      <c r="Z55" s="52"/>
      <c r="AA55" s="52"/>
      <c r="AB55" s="52"/>
      <c r="AD55" s="55"/>
      <c r="AS55" s="111">
        <v>8</v>
      </c>
      <c r="AT55" s="85">
        <v>8</v>
      </c>
      <c r="AU55" s="85">
        <v>8</v>
      </c>
      <c r="AV55" s="85">
        <v>8</v>
      </c>
      <c r="AW55" s="85">
        <v>8</v>
      </c>
      <c r="AX55" s="85">
        <v>8</v>
      </c>
      <c r="AY55" s="85">
        <v>8</v>
      </c>
      <c r="AZ55" s="85">
        <v>8</v>
      </c>
      <c r="BA55" s="85">
        <v>8</v>
      </c>
      <c r="BB55" s="85">
        <v>8</v>
      </c>
      <c r="BC55" s="85">
        <v>8</v>
      </c>
      <c r="BD55" s="131">
        <v>8</v>
      </c>
    </row>
    <row r="56" spans="1:56">
      <c r="A56" s="51">
        <f t="shared" si="6"/>
        <v>53</v>
      </c>
      <c r="B56" s="54"/>
      <c r="C56" s="54"/>
      <c r="D56" s="52"/>
      <c r="E56" s="52"/>
      <c r="F56" s="52"/>
      <c r="G56" s="52"/>
      <c r="H56" s="54"/>
      <c r="I56" s="54"/>
      <c r="J56" s="54"/>
      <c r="K56" s="54"/>
      <c r="L56" s="54"/>
      <c r="M56" s="54"/>
      <c r="N56" s="54"/>
      <c r="O56" s="60"/>
      <c r="P56" s="52"/>
      <c r="Q56" s="148"/>
      <c r="R56" s="52"/>
      <c r="S56" s="52"/>
      <c r="T56" s="52"/>
      <c r="U56" s="52"/>
      <c r="V56" s="52"/>
      <c r="W56" s="52"/>
      <c r="X56" s="52"/>
      <c r="Y56" s="52"/>
      <c r="Z56" s="52"/>
      <c r="AA56" s="52"/>
      <c r="AB56" s="52"/>
      <c r="AD56" s="55"/>
      <c r="AS56" s="111">
        <v>8</v>
      </c>
      <c r="AT56" s="85">
        <v>8</v>
      </c>
      <c r="AU56" s="85">
        <v>8</v>
      </c>
      <c r="AV56" s="85">
        <v>8</v>
      </c>
      <c r="AW56" s="85">
        <v>8</v>
      </c>
      <c r="AX56" s="85">
        <v>8</v>
      </c>
      <c r="AY56" s="85">
        <v>8</v>
      </c>
      <c r="AZ56" s="85">
        <v>8</v>
      </c>
      <c r="BA56" s="85">
        <v>8</v>
      </c>
      <c r="BB56" s="85">
        <v>8</v>
      </c>
      <c r="BC56" s="85">
        <v>8</v>
      </c>
      <c r="BD56" s="131">
        <v>8</v>
      </c>
    </row>
    <row r="57" spans="1:56">
      <c r="A57" s="51">
        <f t="shared" si="6"/>
        <v>54</v>
      </c>
      <c r="B57" s="54"/>
      <c r="C57" s="54"/>
      <c r="D57" s="52"/>
      <c r="E57" s="52"/>
      <c r="F57" s="52"/>
      <c r="G57" s="52"/>
      <c r="H57" s="54"/>
      <c r="I57" s="54"/>
      <c r="J57" s="54"/>
      <c r="K57" s="54"/>
      <c r="L57" s="54"/>
      <c r="M57" s="54"/>
      <c r="N57" s="54"/>
      <c r="O57" s="60"/>
      <c r="P57" s="54"/>
      <c r="Q57" s="148"/>
      <c r="R57" s="52"/>
      <c r="S57" s="52"/>
      <c r="T57" s="52"/>
      <c r="U57" s="52"/>
      <c r="V57" s="52"/>
      <c r="W57" s="52"/>
      <c r="X57" s="52"/>
      <c r="Y57" s="52"/>
      <c r="Z57" s="52"/>
      <c r="AA57" s="52"/>
      <c r="AB57" s="52"/>
      <c r="AD57" s="55"/>
      <c r="AS57" s="111"/>
      <c r="AT57" s="85"/>
      <c r="AU57" s="85"/>
      <c r="AV57" s="103"/>
      <c r="AW57" s="103"/>
      <c r="AX57" s="103"/>
      <c r="AY57" s="103"/>
      <c r="AZ57" s="103"/>
      <c r="BA57" s="85"/>
      <c r="BB57" s="85"/>
      <c r="BC57" s="85"/>
      <c r="BD57" s="131"/>
    </row>
    <row r="58" ht="12" spans="1:56">
      <c r="A58" s="51">
        <f t="shared" si="6"/>
        <v>55</v>
      </c>
      <c r="B58" s="54"/>
      <c r="C58" s="54"/>
      <c r="D58" s="52"/>
      <c r="E58" s="52"/>
      <c r="F58" s="52"/>
      <c r="G58" s="52"/>
      <c r="H58" s="54"/>
      <c r="I58" s="54"/>
      <c r="J58" s="54"/>
      <c r="K58" s="54"/>
      <c r="L58" s="54"/>
      <c r="M58" s="54"/>
      <c r="N58" s="54"/>
      <c r="O58" s="60"/>
      <c r="P58" s="52"/>
      <c r="Q58" s="148"/>
      <c r="R58" s="52"/>
      <c r="S58" s="52"/>
      <c r="T58" s="52"/>
      <c r="U58" s="52"/>
      <c r="V58" s="52"/>
      <c r="W58" s="52"/>
      <c r="X58" s="52"/>
      <c r="Y58" s="52"/>
      <c r="Z58" s="52"/>
      <c r="AA58" s="52"/>
      <c r="AB58" s="52"/>
      <c r="AD58" s="55"/>
      <c r="AS58" s="72">
        <f t="shared" ref="AS58:BA58" si="39">AS53*AS54*AS56/AS55+AS57</f>
        <v>0</v>
      </c>
      <c r="AT58" s="78">
        <f t="shared" si="39"/>
        <v>0</v>
      </c>
      <c r="AU58" s="78">
        <f t="shared" si="39"/>
        <v>0</v>
      </c>
      <c r="AV58" s="78">
        <f t="shared" si="39"/>
        <v>0</v>
      </c>
      <c r="AW58" s="78">
        <f t="shared" si="39"/>
        <v>0</v>
      </c>
      <c r="AX58" s="78">
        <f t="shared" si="39"/>
        <v>0</v>
      </c>
      <c r="AY58" s="78">
        <f t="shared" si="39"/>
        <v>0</v>
      </c>
      <c r="AZ58" s="78">
        <f t="shared" si="39"/>
        <v>0</v>
      </c>
      <c r="BA58" s="78">
        <f t="shared" si="39"/>
        <v>0</v>
      </c>
      <c r="BB58" s="78">
        <f t="shared" ref="BB58:BD58" si="40">BB53*BB54*BB56/BB55+BB57</f>
        <v>0</v>
      </c>
      <c r="BC58" s="78">
        <f t="shared" si="40"/>
        <v>0</v>
      </c>
      <c r="BD58" s="112">
        <f t="shared" si="40"/>
        <v>0</v>
      </c>
    </row>
    <row r="59" ht="12" spans="1:30">
      <c r="A59" s="51">
        <f t="shared" si="6"/>
        <v>56</v>
      </c>
      <c r="B59" s="54"/>
      <c r="C59" s="54"/>
      <c r="D59" s="52"/>
      <c r="E59" s="52"/>
      <c r="F59" s="52"/>
      <c r="G59" s="52"/>
      <c r="H59" s="54"/>
      <c r="I59" s="54"/>
      <c r="J59" s="54"/>
      <c r="K59" s="54"/>
      <c r="L59" s="54"/>
      <c r="M59" s="54"/>
      <c r="N59" s="54"/>
      <c r="O59" s="60"/>
      <c r="P59" s="52"/>
      <c r="Q59" s="148"/>
      <c r="R59" s="52"/>
      <c r="S59" s="52"/>
      <c r="T59" s="52"/>
      <c r="U59" s="52"/>
      <c r="V59" s="52"/>
      <c r="W59" s="52"/>
      <c r="X59" s="52"/>
      <c r="Y59" s="52"/>
      <c r="Z59" s="52"/>
      <c r="AA59" s="52"/>
      <c r="AB59" s="52"/>
      <c r="AD59" s="55"/>
    </row>
    <row r="60" ht="12" spans="1:56">
      <c r="A60" s="51">
        <f t="shared" si="6"/>
        <v>57</v>
      </c>
      <c r="B60" s="54"/>
      <c r="C60" s="54"/>
      <c r="D60" s="52"/>
      <c r="E60" s="52"/>
      <c r="F60" s="52"/>
      <c r="G60" s="52"/>
      <c r="H60" s="54"/>
      <c r="I60" s="54"/>
      <c r="J60" s="54"/>
      <c r="K60" s="54"/>
      <c r="L60" s="54"/>
      <c r="M60" s="54"/>
      <c r="N60" s="54"/>
      <c r="O60" s="60"/>
      <c r="P60" s="52"/>
      <c r="Q60" s="148"/>
      <c r="R60" s="52"/>
      <c r="S60" s="52"/>
      <c r="T60" s="52"/>
      <c r="U60" s="52"/>
      <c r="V60" s="52"/>
      <c r="W60" s="52"/>
      <c r="X60" s="52"/>
      <c r="Y60" s="52"/>
      <c r="Z60" s="52"/>
      <c r="AA60" s="52"/>
      <c r="AB60" s="52"/>
      <c r="AD60" s="55"/>
      <c r="AS60" s="41"/>
      <c r="AT60" s="42"/>
      <c r="AU60" s="42"/>
      <c r="AV60" s="42"/>
      <c r="AW60" s="42"/>
      <c r="AX60" s="100" t="s">
        <v>113</v>
      </c>
      <c r="AY60" s="101"/>
      <c r="AZ60" s="42"/>
      <c r="BA60" s="42"/>
      <c r="BB60" s="42"/>
      <c r="BC60" s="42"/>
      <c r="BD60" s="133"/>
    </row>
    <row r="61" spans="1:56">
      <c r="A61" s="51">
        <f t="shared" si="6"/>
        <v>58</v>
      </c>
      <c r="B61" s="54"/>
      <c r="C61" s="54"/>
      <c r="D61" s="52"/>
      <c r="E61" s="52"/>
      <c r="F61" s="52"/>
      <c r="G61" s="52"/>
      <c r="H61" s="54"/>
      <c r="I61" s="54"/>
      <c r="J61" s="54"/>
      <c r="K61" s="54"/>
      <c r="L61" s="54"/>
      <c r="M61" s="54"/>
      <c r="N61" s="54"/>
      <c r="O61" s="60"/>
      <c r="P61" s="52"/>
      <c r="Q61" s="148"/>
      <c r="R61" s="52"/>
      <c r="S61" s="52"/>
      <c r="T61" s="52"/>
      <c r="U61" s="52"/>
      <c r="V61" s="52"/>
      <c r="W61" s="52"/>
      <c r="X61" s="52"/>
      <c r="Y61" s="52"/>
      <c r="Z61" s="52"/>
      <c r="AA61" s="52"/>
      <c r="AB61" s="52"/>
      <c r="AD61" s="55"/>
      <c r="AS61" s="124">
        <f t="shared" ref="AS61:BD61" si="41">SUMIF(R$4:R$2000,$AX60,$Q$4:$Q$2000)</f>
        <v>0</v>
      </c>
      <c r="AT61" s="89">
        <f t="shared" si="41"/>
        <v>0</v>
      </c>
      <c r="AU61" s="89">
        <f t="shared" si="41"/>
        <v>0</v>
      </c>
      <c r="AV61" s="89">
        <f t="shared" si="41"/>
        <v>0</v>
      </c>
      <c r="AW61" s="89">
        <f t="shared" si="41"/>
        <v>0</v>
      </c>
      <c r="AX61" s="89">
        <f t="shared" si="41"/>
        <v>0</v>
      </c>
      <c r="AY61" s="89">
        <f t="shared" si="41"/>
        <v>0</v>
      </c>
      <c r="AZ61" s="89">
        <f t="shared" si="41"/>
        <v>0</v>
      </c>
      <c r="BA61" s="89">
        <f t="shared" si="41"/>
        <v>0</v>
      </c>
      <c r="BB61" s="89">
        <f t="shared" si="41"/>
        <v>0</v>
      </c>
      <c r="BC61" s="89">
        <f t="shared" si="41"/>
        <v>0</v>
      </c>
      <c r="BD61" s="134">
        <f t="shared" si="41"/>
        <v>0</v>
      </c>
    </row>
    <row r="62" spans="1:56">
      <c r="A62" s="51">
        <f t="shared" si="6"/>
        <v>59</v>
      </c>
      <c r="B62" s="54"/>
      <c r="C62" s="54"/>
      <c r="D62" s="52"/>
      <c r="E62" s="52"/>
      <c r="F62" s="52"/>
      <c r="G62" s="52"/>
      <c r="H62" s="54"/>
      <c r="I62" s="54"/>
      <c r="J62" s="54"/>
      <c r="K62" s="54"/>
      <c r="L62" s="54"/>
      <c r="M62" s="54"/>
      <c r="N62" s="54"/>
      <c r="O62" s="60"/>
      <c r="P62" s="52"/>
      <c r="Q62" s="148"/>
      <c r="R62" s="52"/>
      <c r="S62" s="52"/>
      <c r="T62" s="52"/>
      <c r="U62" s="52"/>
      <c r="V62" s="52"/>
      <c r="W62" s="52"/>
      <c r="X62" s="52"/>
      <c r="Y62" s="52"/>
      <c r="Z62" s="52"/>
      <c r="AA62" s="52"/>
      <c r="AB62" s="52"/>
      <c r="AD62" s="55"/>
      <c r="AS62" s="123">
        <v>0.6</v>
      </c>
      <c r="AT62" s="90">
        <v>0.6</v>
      </c>
      <c r="AU62" s="90">
        <v>0.6</v>
      </c>
      <c r="AV62" s="90">
        <v>0.6</v>
      </c>
      <c r="AW62" s="90">
        <v>0.6</v>
      </c>
      <c r="AX62" s="90">
        <v>0.6</v>
      </c>
      <c r="AY62" s="90">
        <v>0.6</v>
      </c>
      <c r="AZ62" s="90">
        <v>0.6</v>
      </c>
      <c r="BA62" s="90">
        <v>0.6</v>
      </c>
      <c r="BB62" s="90">
        <v>0.6</v>
      </c>
      <c r="BC62" s="90">
        <v>0.6</v>
      </c>
      <c r="BD62" s="130">
        <v>0.6</v>
      </c>
    </row>
    <row r="63" spans="1:56">
      <c r="A63" s="51">
        <f t="shared" si="6"/>
        <v>60</v>
      </c>
      <c r="B63" s="54"/>
      <c r="C63" s="54"/>
      <c r="D63" s="52"/>
      <c r="E63" s="52"/>
      <c r="F63" s="52"/>
      <c r="G63" s="52"/>
      <c r="H63" s="54"/>
      <c r="I63" s="54"/>
      <c r="J63" s="54"/>
      <c r="K63" s="54"/>
      <c r="L63" s="54"/>
      <c r="M63" s="54"/>
      <c r="N63" s="54"/>
      <c r="O63" s="60"/>
      <c r="P63" s="54"/>
      <c r="Q63" s="145"/>
      <c r="R63" s="52"/>
      <c r="S63" s="52"/>
      <c r="T63" s="52"/>
      <c r="U63" s="52"/>
      <c r="V63" s="52"/>
      <c r="W63" s="52"/>
      <c r="X63" s="52"/>
      <c r="Y63" s="52"/>
      <c r="Z63" s="52"/>
      <c r="AA63" s="52"/>
      <c r="AB63" s="52"/>
      <c r="AD63" s="55"/>
      <c r="AS63" s="111">
        <v>8</v>
      </c>
      <c r="AT63" s="85">
        <v>8</v>
      </c>
      <c r="AU63" s="85">
        <v>8</v>
      </c>
      <c r="AV63" s="85">
        <v>8</v>
      </c>
      <c r="AW63" s="85">
        <v>8</v>
      </c>
      <c r="AX63" s="85">
        <v>8</v>
      </c>
      <c r="AY63" s="85">
        <v>8</v>
      </c>
      <c r="AZ63" s="85">
        <v>8</v>
      </c>
      <c r="BA63" s="85">
        <v>8</v>
      </c>
      <c r="BB63" s="85">
        <v>8</v>
      </c>
      <c r="BC63" s="85">
        <v>8</v>
      </c>
      <c r="BD63" s="131">
        <v>8</v>
      </c>
    </row>
    <row r="64" spans="1:56">
      <c r="A64" s="51">
        <f t="shared" si="6"/>
        <v>61</v>
      </c>
      <c r="B64" s="54"/>
      <c r="C64" s="54"/>
      <c r="D64" s="52"/>
      <c r="E64" s="52"/>
      <c r="F64" s="52"/>
      <c r="G64" s="52"/>
      <c r="H64" s="54"/>
      <c r="I64" s="54"/>
      <c r="J64" s="54"/>
      <c r="K64" s="54"/>
      <c r="L64" s="54"/>
      <c r="M64" s="54"/>
      <c r="N64" s="54"/>
      <c r="O64" s="60"/>
      <c r="P64" s="54"/>
      <c r="Q64" s="145"/>
      <c r="R64" s="52"/>
      <c r="S64" s="52"/>
      <c r="T64" s="52"/>
      <c r="U64" s="52"/>
      <c r="V64" s="52"/>
      <c r="W64" s="52"/>
      <c r="X64" s="52"/>
      <c r="Y64" s="52"/>
      <c r="Z64" s="52"/>
      <c r="AA64" s="52"/>
      <c r="AB64" s="52"/>
      <c r="AD64" s="55"/>
      <c r="AS64" s="111">
        <v>8</v>
      </c>
      <c r="AT64" s="85">
        <v>8</v>
      </c>
      <c r="AU64" s="85">
        <v>8</v>
      </c>
      <c r="AV64" s="85">
        <v>8</v>
      </c>
      <c r="AW64" s="85">
        <v>8</v>
      </c>
      <c r="AX64" s="85">
        <v>8</v>
      </c>
      <c r="AY64" s="85">
        <v>8</v>
      </c>
      <c r="AZ64" s="85">
        <v>8</v>
      </c>
      <c r="BA64" s="85">
        <v>8</v>
      </c>
      <c r="BB64" s="85">
        <v>8</v>
      </c>
      <c r="BC64" s="85">
        <v>8</v>
      </c>
      <c r="BD64" s="131">
        <v>8</v>
      </c>
    </row>
    <row r="65" spans="1:56">
      <c r="A65" s="51">
        <f t="shared" si="6"/>
        <v>62</v>
      </c>
      <c r="B65" s="54"/>
      <c r="C65" s="54"/>
      <c r="D65" s="52"/>
      <c r="E65" s="52"/>
      <c r="F65" s="52"/>
      <c r="G65" s="52"/>
      <c r="H65" s="54"/>
      <c r="I65" s="54"/>
      <c r="J65" s="54"/>
      <c r="K65" s="54"/>
      <c r="L65" s="54"/>
      <c r="M65" s="54"/>
      <c r="N65" s="54"/>
      <c r="O65" s="60"/>
      <c r="P65" s="52"/>
      <c r="Q65" s="148"/>
      <c r="R65" s="52"/>
      <c r="S65" s="52"/>
      <c r="T65" s="52"/>
      <c r="U65" s="52"/>
      <c r="V65" s="52"/>
      <c r="W65" s="52"/>
      <c r="X65" s="52"/>
      <c r="Y65" s="52"/>
      <c r="Z65" s="52"/>
      <c r="AA65" s="52"/>
      <c r="AB65" s="52"/>
      <c r="AD65" s="55"/>
      <c r="AS65" s="111"/>
      <c r="AT65" s="85"/>
      <c r="AU65" s="85"/>
      <c r="AV65" s="103"/>
      <c r="AW65" s="103"/>
      <c r="AX65" s="104"/>
      <c r="AY65" s="103"/>
      <c r="AZ65" s="103"/>
      <c r="BA65" s="103"/>
      <c r="BB65" s="104"/>
      <c r="BC65" s="104"/>
      <c r="BD65" s="135"/>
    </row>
    <row r="66" ht="12" spans="1:56">
      <c r="A66" s="51">
        <f t="shared" si="6"/>
        <v>63</v>
      </c>
      <c r="B66" s="54"/>
      <c r="C66" s="54"/>
      <c r="D66" s="52"/>
      <c r="E66" s="52"/>
      <c r="F66" s="52"/>
      <c r="G66" s="52"/>
      <c r="H66" s="54"/>
      <c r="I66" s="54"/>
      <c r="J66" s="54"/>
      <c r="K66" s="54"/>
      <c r="L66" s="54"/>
      <c r="M66" s="54"/>
      <c r="N66" s="54"/>
      <c r="O66" s="60"/>
      <c r="P66" s="52"/>
      <c r="Q66" s="148"/>
      <c r="R66" s="52"/>
      <c r="S66" s="52"/>
      <c r="T66" s="52"/>
      <c r="U66" s="52"/>
      <c r="V66" s="52"/>
      <c r="W66" s="52"/>
      <c r="X66" s="52"/>
      <c r="Y66" s="52"/>
      <c r="Z66" s="52"/>
      <c r="AA66" s="52"/>
      <c r="AB66" s="52"/>
      <c r="AD66" s="55"/>
      <c r="AS66" s="72">
        <f t="shared" ref="AS66:BD66" si="42">AS61*AS62*AS64/AS63+AS65</f>
        <v>0</v>
      </c>
      <c r="AT66" s="78">
        <f t="shared" si="42"/>
        <v>0</v>
      </c>
      <c r="AU66" s="78">
        <f t="shared" si="42"/>
        <v>0</v>
      </c>
      <c r="AV66" s="78">
        <f t="shared" si="42"/>
        <v>0</v>
      </c>
      <c r="AW66" s="78">
        <f t="shared" si="42"/>
        <v>0</v>
      </c>
      <c r="AX66" s="78">
        <f t="shared" si="42"/>
        <v>0</v>
      </c>
      <c r="AY66" s="78">
        <f t="shared" si="42"/>
        <v>0</v>
      </c>
      <c r="AZ66" s="78">
        <f t="shared" si="42"/>
        <v>0</v>
      </c>
      <c r="BA66" s="78">
        <f t="shared" si="42"/>
        <v>0</v>
      </c>
      <c r="BB66" s="78">
        <f t="shared" si="42"/>
        <v>0</v>
      </c>
      <c r="BC66" s="78">
        <f t="shared" si="42"/>
        <v>0</v>
      </c>
      <c r="BD66" s="112">
        <f t="shared" si="42"/>
        <v>0</v>
      </c>
    </row>
    <row r="67" ht="12" spans="1:30">
      <c r="A67" s="51">
        <f t="shared" si="6"/>
        <v>64</v>
      </c>
      <c r="B67" s="54"/>
      <c r="C67" s="54"/>
      <c r="D67" s="52"/>
      <c r="E67" s="52"/>
      <c r="F67" s="52"/>
      <c r="G67" s="52"/>
      <c r="H67" s="54"/>
      <c r="I67" s="54"/>
      <c r="J67" s="54"/>
      <c r="K67" s="54"/>
      <c r="L67" s="54"/>
      <c r="M67" s="54"/>
      <c r="N67" s="54"/>
      <c r="O67" s="60"/>
      <c r="P67" s="52"/>
      <c r="Q67" s="148"/>
      <c r="R67" s="52"/>
      <c r="S67" s="52"/>
      <c r="T67" s="52"/>
      <c r="U67" s="52"/>
      <c r="V67" s="52"/>
      <c r="W67" s="52"/>
      <c r="X67" s="52"/>
      <c r="Y67" s="52"/>
      <c r="Z67" s="52"/>
      <c r="AA67" s="52"/>
      <c r="AB67" s="52"/>
      <c r="AD67" s="55"/>
    </row>
    <row r="68" ht="12" spans="1:56">
      <c r="A68" s="51">
        <f t="shared" si="6"/>
        <v>65</v>
      </c>
      <c r="B68" s="54"/>
      <c r="C68" s="54"/>
      <c r="D68" s="52"/>
      <c r="E68" s="52"/>
      <c r="F68" s="52"/>
      <c r="G68" s="52"/>
      <c r="H68" s="54"/>
      <c r="I68" s="54"/>
      <c r="J68" s="54"/>
      <c r="K68" s="54"/>
      <c r="L68" s="54"/>
      <c r="M68" s="54"/>
      <c r="N68" s="54"/>
      <c r="O68" s="60"/>
      <c r="P68" s="52"/>
      <c r="Q68" s="148"/>
      <c r="R68" s="52"/>
      <c r="S68" s="52"/>
      <c r="T68" s="52"/>
      <c r="U68" s="52"/>
      <c r="V68" s="52"/>
      <c r="W68" s="52"/>
      <c r="X68" s="52"/>
      <c r="Y68" s="52"/>
      <c r="Z68" s="52"/>
      <c r="AA68" s="52"/>
      <c r="AB68" s="52"/>
      <c r="AD68" s="55"/>
      <c r="AS68" s="41"/>
      <c r="AT68" s="42"/>
      <c r="AU68" s="42"/>
      <c r="AV68" s="42"/>
      <c r="AW68" s="42"/>
      <c r="AX68" s="100" t="s">
        <v>115</v>
      </c>
      <c r="AY68" s="101"/>
      <c r="AZ68" s="42"/>
      <c r="BA68" s="42"/>
      <c r="BB68" s="42"/>
      <c r="BC68" s="42"/>
      <c r="BD68" s="133"/>
    </row>
    <row r="69" spans="1:56">
      <c r="A69" s="51">
        <f t="shared" si="6"/>
        <v>66</v>
      </c>
      <c r="B69" s="54"/>
      <c r="C69" s="54"/>
      <c r="D69" s="52"/>
      <c r="E69" s="52"/>
      <c r="F69" s="52"/>
      <c r="G69" s="52"/>
      <c r="H69" s="54"/>
      <c r="I69" s="54"/>
      <c r="J69" s="54"/>
      <c r="K69" s="54"/>
      <c r="L69" s="54"/>
      <c r="M69" s="54"/>
      <c r="N69" s="54"/>
      <c r="O69" s="60"/>
      <c r="P69" s="54"/>
      <c r="Q69" s="145"/>
      <c r="R69" s="52"/>
      <c r="S69" s="52"/>
      <c r="T69" s="52"/>
      <c r="U69" s="52"/>
      <c r="V69" s="52"/>
      <c r="W69" s="52"/>
      <c r="X69" s="52"/>
      <c r="Y69" s="52"/>
      <c r="Z69" s="52"/>
      <c r="AA69" s="52"/>
      <c r="AB69" s="52"/>
      <c r="AD69" s="55"/>
      <c r="AS69" s="124">
        <f t="shared" ref="AS69:BD69" si="43">SUMIF(R$4:R$2000,$AX68,$Q$4:$Q$2000)</f>
        <v>500</v>
      </c>
      <c r="AT69" s="89">
        <f t="shared" si="43"/>
        <v>0</v>
      </c>
      <c r="AU69" s="89">
        <f t="shared" si="43"/>
        <v>0</v>
      </c>
      <c r="AV69" s="89">
        <f t="shared" si="43"/>
        <v>0</v>
      </c>
      <c r="AW69" s="89">
        <f t="shared" si="43"/>
        <v>0</v>
      </c>
      <c r="AX69" s="89">
        <f t="shared" si="43"/>
        <v>0</v>
      </c>
      <c r="AY69" s="89">
        <f t="shared" si="43"/>
        <v>0</v>
      </c>
      <c r="AZ69" s="89">
        <f t="shared" si="43"/>
        <v>0</v>
      </c>
      <c r="BA69" s="89">
        <f t="shared" si="43"/>
        <v>0</v>
      </c>
      <c r="BB69" s="89">
        <f t="shared" si="43"/>
        <v>0</v>
      </c>
      <c r="BC69" s="89">
        <f t="shared" si="43"/>
        <v>0</v>
      </c>
      <c r="BD69" s="134">
        <f t="shared" si="43"/>
        <v>0</v>
      </c>
    </row>
    <row r="70" spans="1:56">
      <c r="A70" s="51">
        <f t="shared" ref="A70:A133" si="44">A69+1</f>
        <v>67</v>
      </c>
      <c r="B70" s="54"/>
      <c r="C70" s="54"/>
      <c r="D70" s="52"/>
      <c r="E70" s="52"/>
      <c r="F70" s="52"/>
      <c r="G70" s="52"/>
      <c r="H70" s="54"/>
      <c r="I70" s="54"/>
      <c r="J70" s="54"/>
      <c r="K70" s="54"/>
      <c r="L70" s="54"/>
      <c r="M70" s="54"/>
      <c r="N70" s="54"/>
      <c r="O70" s="60"/>
      <c r="P70" s="54"/>
      <c r="Q70" s="145"/>
      <c r="R70" s="52"/>
      <c r="S70" s="52"/>
      <c r="T70" s="52"/>
      <c r="U70" s="52"/>
      <c r="V70" s="52"/>
      <c r="W70" s="52"/>
      <c r="X70" s="52"/>
      <c r="Y70" s="52"/>
      <c r="Z70" s="52"/>
      <c r="AA70" s="52"/>
      <c r="AB70" s="52"/>
      <c r="AD70" s="55"/>
      <c r="AS70" s="123">
        <v>0.6</v>
      </c>
      <c r="AT70" s="90">
        <v>0.6</v>
      </c>
      <c r="AU70" s="90">
        <v>0.6</v>
      </c>
      <c r="AV70" s="90">
        <v>0.6</v>
      </c>
      <c r="AW70" s="90">
        <v>0.6</v>
      </c>
      <c r="AX70" s="90">
        <v>0.6</v>
      </c>
      <c r="AY70" s="90">
        <v>0.6</v>
      </c>
      <c r="AZ70" s="90">
        <v>0.6</v>
      </c>
      <c r="BA70" s="90">
        <v>0.6</v>
      </c>
      <c r="BB70" s="90">
        <v>0.6</v>
      </c>
      <c r="BC70" s="90">
        <v>0.6</v>
      </c>
      <c r="BD70" s="130">
        <v>0.6</v>
      </c>
    </row>
    <row r="71" spans="1:56">
      <c r="A71" s="51">
        <f t="shared" si="44"/>
        <v>68</v>
      </c>
      <c r="B71" s="54"/>
      <c r="C71" s="54"/>
      <c r="D71" s="52"/>
      <c r="E71" s="52"/>
      <c r="F71" s="52"/>
      <c r="G71" s="52"/>
      <c r="H71" s="54"/>
      <c r="I71" s="54"/>
      <c r="J71" s="54"/>
      <c r="K71" s="54"/>
      <c r="L71" s="54"/>
      <c r="M71" s="54"/>
      <c r="N71" s="54"/>
      <c r="O71" s="60"/>
      <c r="P71" s="52"/>
      <c r="Q71" s="148"/>
      <c r="R71" s="52"/>
      <c r="S71" s="52"/>
      <c r="T71" s="52"/>
      <c r="U71" s="52"/>
      <c r="V71" s="52"/>
      <c r="W71" s="52"/>
      <c r="X71" s="52"/>
      <c r="Y71" s="52"/>
      <c r="Z71" s="52"/>
      <c r="AA71" s="52"/>
      <c r="AB71" s="52"/>
      <c r="AD71" s="55"/>
      <c r="AS71" s="111">
        <v>8</v>
      </c>
      <c r="AT71" s="85">
        <v>8</v>
      </c>
      <c r="AU71" s="85">
        <v>8</v>
      </c>
      <c r="AV71" s="85">
        <v>8</v>
      </c>
      <c r="AW71" s="85">
        <v>8</v>
      </c>
      <c r="AX71" s="85">
        <v>8</v>
      </c>
      <c r="AY71" s="85">
        <v>8</v>
      </c>
      <c r="AZ71" s="85">
        <v>8</v>
      </c>
      <c r="BA71" s="85">
        <v>8</v>
      </c>
      <c r="BB71" s="85">
        <v>8</v>
      </c>
      <c r="BC71" s="85">
        <v>8</v>
      </c>
      <c r="BD71" s="131">
        <v>8</v>
      </c>
    </row>
    <row r="72" spans="1:56">
      <c r="A72" s="51">
        <f t="shared" si="44"/>
        <v>69</v>
      </c>
      <c r="B72" s="54"/>
      <c r="C72" s="54"/>
      <c r="D72" s="52"/>
      <c r="E72" s="52"/>
      <c r="F72" s="52"/>
      <c r="G72" s="52"/>
      <c r="H72" s="54"/>
      <c r="I72" s="54"/>
      <c r="J72" s="54"/>
      <c r="K72" s="54"/>
      <c r="L72" s="54"/>
      <c r="M72" s="54"/>
      <c r="N72" s="54"/>
      <c r="O72" s="60"/>
      <c r="P72" s="52"/>
      <c r="Q72" s="148"/>
      <c r="R72" s="52"/>
      <c r="S72" s="52"/>
      <c r="T72" s="52"/>
      <c r="U72" s="52"/>
      <c r="V72" s="52"/>
      <c r="W72" s="52"/>
      <c r="X72" s="52"/>
      <c r="Y72" s="52"/>
      <c r="Z72" s="52"/>
      <c r="AA72" s="52"/>
      <c r="AB72" s="52"/>
      <c r="AD72" s="55"/>
      <c r="AS72" s="111">
        <v>8</v>
      </c>
      <c r="AT72" s="85">
        <v>8</v>
      </c>
      <c r="AU72" s="85">
        <v>8</v>
      </c>
      <c r="AV72" s="85">
        <v>8</v>
      </c>
      <c r="AW72" s="85">
        <v>8</v>
      </c>
      <c r="AX72" s="85">
        <v>8</v>
      </c>
      <c r="AY72" s="85">
        <v>8</v>
      </c>
      <c r="AZ72" s="85">
        <v>8</v>
      </c>
      <c r="BA72" s="85">
        <v>8</v>
      </c>
      <c r="BB72" s="85">
        <v>8</v>
      </c>
      <c r="BC72" s="85">
        <v>8</v>
      </c>
      <c r="BD72" s="131">
        <v>8</v>
      </c>
    </row>
    <row r="73" spans="1:56">
      <c r="A73" s="51">
        <f t="shared" si="44"/>
        <v>70</v>
      </c>
      <c r="B73" s="54"/>
      <c r="C73" s="54"/>
      <c r="D73" s="52"/>
      <c r="E73" s="52"/>
      <c r="F73" s="52"/>
      <c r="G73" s="52"/>
      <c r="H73" s="54"/>
      <c r="I73" s="54"/>
      <c r="J73" s="54"/>
      <c r="K73" s="54"/>
      <c r="L73" s="54"/>
      <c r="M73" s="54"/>
      <c r="N73" s="54"/>
      <c r="O73" s="60"/>
      <c r="P73" s="54"/>
      <c r="Q73" s="145"/>
      <c r="R73" s="54"/>
      <c r="S73" s="54"/>
      <c r="T73" s="54"/>
      <c r="U73" s="54"/>
      <c r="V73" s="54"/>
      <c r="W73" s="54"/>
      <c r="X73" s="54"/>
      <c r="Y73" s="54"/>
      <c r="Z73" s="54"/>
      <c r="AA73" s="54"/>
      <c r="AB73" s="54"/>
      <c r="AC73" s="137"/>
      <c r="AD73" s="138"/>
      <c r="AS73" s="111">
        <f>AS70*(-300)</f>
        <v>-180</v>
      </c>
      <c r="AT73" s="85"/>
      <c r="AU73" s="85"/>
      <c r="AV73" s="85"/>
      <c r="AW73" s="85"/>
      <c r="AX73" s="85"/>
      <c r="AY73" s="85"/>
      <c r="AZ73" s="103"/>
      <c r="BA73" s="103"/>
      <c r="BB73" s="103"/>
      <c r="BC73" s="104"/>
      <c r="BD73" s="135"/>
    </row>
    <row r="74" ht="12" spans="1:56">
      <c r="A74" s="51">
        <f t="shared" si="44"/>
        <v>71</v>
      </c>
      <c r="B74" s="54"/>
      <c r="C74" s="54"/>
      <c r="D74" s="52"/>
      <c r="E74" s="52"/>
      <c r="F74" s="52"/>
      <c r="G74" s="52"/>
      <c r="H74" s="54"/>
      <c r="I74" s="54"/>
      <c r="J74" s="54"/>
      <c r="K74" s="54"/>
      <c r="L74" s="54"/>
      <c r="M74" s="54"/>
      <c r="N74" s="54"/>
      <c r="O74" s="60"/>
      <c r="P74" s="54"/>
      <c r="Q74" s="145"/>
      <c r="R74" s="54"/>
      <c r="S74" s="54"/>
      <c r="T74" s="54"/>
      <c r="U74" s="54"/>
      <c r="V74" s="54"/>
      <c r="W74" s="54"/>
      <c r="X74" s="54"/>
      <c r="Y74" s="54"/>
      <c r="Z74" s="54"/>
      <c r="AA74" s="54"/>
      <c r="AB74" s="54"/>
      <c r="AC74" s="137"/>
      <c r="AD74" s="138"/>
      <c r="AS74" s="72">
        <f t="shared" ref="AS74:BA74" si="45">AS69*AS70*AS72/AS71+AS73</f>
        <v>120</v>
      </c>
      <c r="AT74" s="78">
        <f t="shared" si="45"/>
        <v>0</v>
      </c>
      <c r="AU74" s="78">
        <f t="shared" si="45"/>
        <v>0</v>
      </c>
      <c r="AV74" s="78">
        <f t="shared" si="45"/>
        <v>0</v>
      </c>
      <c r="AW74" s="78">
        <f t="shared" si="45"/>
        <v>0</v>
      </c>
      <c r="AX74" s="78">
        <f t="shared" si="45"/>
        <v>0</v>
      </c>
      <c r="AY74" s="78">
        <f t="shared" si="45"/>
        <v>0</v>
      </c>
      <c r="AZ74" s="78">
        <f t="shared" si="45"/>
        <v>0</v>
      </c>
      <c r="BA74" s="78">
        <f t="shared" si="45"/>
        <v>0</v>
      </c>
      <c r="BB74" s="78">
        <f t="shared" ref="BB74:BD74" si="46">BB69*BB70*BB72/BB71+BB73</f>
        <v>0</v>
      </c>
      <c r="BC74" s="78">
        <f t="shared" si="46"/>
        <v>0</v>
      </c>
      <c r="BD74" s="112">
        <f t="shared" si="46"/>
        <v>0</v>
      </c>
    </row>
    <row r="75" ht="12" spans="1:56">
      <c r="A75" s="51">
        <f t="shared" si="44"/>
        <v>72</v>
      </c>
      <c r="B75" s="54"/>
      <c r="C75" s="54"/>
      <c r="D75" s="52"/>
      <c r="E75" s="52"/>
      <c r="F75" s="52"/>
      <c r="G75" s="52"/>
      <c r="H75" s="54"/>
      <c r="I75" s="54"/>
      <c r="J75" s="54"/>
      <c r="K75" s="54"/>
      <c r="L75" s="54"/>
      <c r="M75" s="54"/>
      <c r="N75" s="54"/>
      <c r="O75" s="60"/>
      <c r="P75" s="52"/>
      <c r="Q75" s="148"/>
      <c r="R75" s="52"/>
      <c r="S75" s="52"/>
      <c r="T75" s="52"/>
      <c r="U75" s="52"/>
      <c r="V75" s="52"/>
      <c r="W75" s="52"/>
      <c r="X75" s="52"/>
      <c r="Y75" s="52"/>
      <c r="Z75" s="52"/>
      <c r="AA75" s="52"/>
      <c r="AB75" s="52"/>
      <c r="AD75" s="55"/>
      <c r="AS75" s="87"/>
      <c r="AT75" s="87"/>
      <c r="AU75" s="87"/>
      <c r="AV75" s="87"/>
      <c r="AW75" s="87"/>
      <c r="AX75" s="105"/>
      <c r="AY75" s="87"/>
      <c r="AZ75" s="87"/>
      <c r="BA75" s="87"/>
      <c r="BB75" s="87"/>
      <c r="BC75" s="87"/>
      <c r="BD75" s="87"/>
    </row>
    <row r="76" ht="12" spans="1:56">
      <c r="A76" s="51">
        <f t="shared" si="44"/>
        <v>73</v>
      </c>
      <c r="B76" s="54"/>
      <c r="C76" s="54"/>
      <c r="D76" s="52"/>
      <c r="E76" s="52"/>
      <c r="F76" s="52"/>
      <c r="G76" s="52"/>
      <c r="H76" s="54"/>
      <c r="I76" s="54"/>
      <c r="J76" s="54"/>
      <c r="K76" s="54"/>
      <c r="L76" s="54"/>
      <c r="M76" s="54"/>
      <c r="N76" s="54"/>
      <c r="O76" s="60"/>
      <c r="P76" s="54"/>
      <c r="Q76" s="145"/>
      <c r="R76" s="54"/>
      <c r="S76" s="54"/>
      <c r="T76" s="54"/>
      <c r="U76" s="54"/>
      <c r="V76" s="54"/>
      <c r="W76" s="54"/>
      <c r="X76" s="54"/>
      <c r="Y76" s="54"/>
      <c r="Z76" s="54"/>
      <c r="AA76" s="54"/>
      <c r="AB76" s="54"/>
      <c r="AC76" s="137"/>
      <c r="AD76" s="138"/>
      <c r="AS76" s="41"/>
      <c r="AT76" s="42"/>
      <c r="AU76" s="42"/>
      <c r="AV76" s="42"/>
      <c r="AW76" s="42"/>
      <c r="AX76" s="100" t="s">
        <v>117</v>
      </c>
      <c r="AY76" s="101"/>
      <c r="AZ76" s="42"/>
      <c r="BA76" s="42"/>
      <c r="BB76" s="42"/>
      <c r="BC76" s="42"/>
      <c r="BD76" s="133"/>
    </row>
    <row r="77" spans="1:56">
      <c r="A77" s="51">
        <f t="shared" si="44"/>
        <v>74</v>
      </c>
      <c r="B77" s="54"/>
      <c r="C77" s="54"/>
      <c r="D77" s="52"/>
      <c r="E77" s="52"/>
      <c r="F77" s="52"/>
      <c r="G77" s="52"/>
      <c r="H77" s="54"/>
      <c r="I77" s="54"/>
      <c r="J77" s="54"/>
      <c r="K77" s="54"/>
      <c r="L77" s="54"/>
      <c r="M77" s="54"/>
      <c r="N77" s="54"/>
      <c r="O77" s="60"/>
      <c r="P77" s="54"/>
      <c r="Q77" s="145"/>
      <c r="R77" s="54"/>
      <c r="S77" s="54"/>
      <c r="T77" s="54"/>
      <c r="U77" s="54"/>
      <c r="V77" s="54"/>
      <c r="W77" s="54"/>
      <c r="X77" s="54"/>
      <c r="Y77" s="54"/>
      <c r="Z77" s="54"/>
      <c r="AA77" s="54"/>
      <c r="AB77" s="54"/>
      <c r="AC77" s="137"/>
      <c r="AD77" s="138"/>
      <c r="AS77" s="124">
        <f t="shared" ref="AS77:BD77" si="47">SUMIF(R$4:R$2000,$AX76,$Q$4:$Q$2000)</f>
        <v>0</v>
      </c>
      <c r="AT77" s="89">
        <f t="shared" si="47"/>
        <v>500</v>
      </c>
      <c r="AU77" s="89">
        <f t="shared" si="47"/>
        <v>500</v>
      </c>
      <c r="AV77" s="89">
        <f t="shared" si="47"/>
        <v>500</v>
      </c>
      <c r="AW77" s="89">
        <f t="shared" si="47"/>
        <v>500</v>
      </c>
      <c r="AX77" s="89">
        <f t="shared" si="47"/>
        <v>0</v>
      </c>
      <c r="AY77" s="89">
        <f t="shared" si="47"/>
        <v>0</v>
      </c>
      <c r="AZ77" s="89">
        <f t="shared" si="47"/>
        <v>0</v>
      </c>
      <c r="BA77" s="89">
        <f t="shared" si="47"/>
        <v>0</v>
      </c>
      <c r="BB77" s="89">
        <f t="shared" si="47"/>
        <v>0</v>
      </c>
      <c r="BC77" s="89">
        <f t="shared" si="47"/>
        <v>0</v>
      </c>
      <c r="BD77" s="134">
        <f t="shared" si="47"/>
        <v>0</v>
      </c>
    </row>
    <row r="78" spans="1:56">
      <c r="A78" s="51">
        <f t="shared" si="44"/>
        <v>75</v>
      </c>
      <c r="B78" s="54"/>
      <c r="C78" s="54"/>
      <c r="D78" s="52"/>
      <c r="E78" s="52"/>
      <c r="F78" s="52"/>
      <c r="G78" s="52"/>
      <c r="H78" s="54"/>
      <c r="I78" s="54"/>
      <c r="J78" s="54"/>
      <c r="K78" s="54"/>
      <c r="L78" s="54"/>
      <c r="M78" s="54"/>
      <c r="N78" s="54"/>
      <c r="O78" s="60"/>
      <c r="P78" s="54"/>
      <c r="Q78" s="145"/>
      <c r="R78" s="54"/>
      <c r="S78" s="54"/>
      <c r="T78" s="54"/>
      <c r="U78" s="54"/>
      <c r="V78" s="54"/>
      <c r="W78" s="54"/>
      <c r="X78" s="54"/>
      <c r="Y78" s="54"/>
      <c r="Z78" s="54"/>
      <c r="AA78" s="54"/>
      <c r="AB78" s="54"/>
      <c r="AC78" s="137"/>
      <c r="AD78" s="138"/>
      <c r="AS78" s="123">
        <v>0.7</v>
      </c>
      <c r="AT78" s="90">
        <v>0.7</v>
      </c>
      <c r="AU78" s="90">
        <v>0.7</v>
      </c>
      <c r="AV78" s="90">
        <v>0.65</v>
      </c>
      <c r="AW78" s="90">
        <v>0.65</v>
      </c>
      <c r="AX78" s="90">
        <v>0.65</v>
      </c>
      <c r="AY78" s="90">
        <v>0.65</v>
      </c>
      <c r="AZ78" s="90">
        <v>0.65</v>
      </c>
      <c r="BA78" s="90">
        <v>0.65</v>
      </c>
      <c r="BB78" s="90">
        <v>0.65</v>
      </c>
      <c r="BC78" s="90">
        <v>0.65</v>
      </c>
      <c r="BD78" s="130">
        <v>0.65</v>
      </c>
    </row>
    <row r="79" spans="1:56">
      <c r="A79" s="51">
        <f t="shared" si="44"/>
        <v>76</v>
      </c>
      <c r="B79" s="54"/>
      <c r="C79" s="54"/>
      <c r="D79" s="52"/>
      <c r="E79" s="52"/>
      <c r="F79" s="52"/>
      <c r="G79" s="52"/>
      <c r="H79" s="54"/>
      <c r="I79" s="54"/>
      <c r="J79" s="54"/>
      <c r="K79" s="54"/>
      <c r="L79" s="54"/>
      <c r="M79" s="54"/>
      <c r="N79" s="54"/>
      <c r="O79" s="60"/>
      <c r="P79" s="54"/>
      <c r="Q79" s="145"/>
      <c r="R79" s="54"/>
      <c r="S79" s="54"/>
      <c r="T79" s="54"/>
      <c r="U79" s="54"/>
      <c r="V79" s="54"/>
      <c r="W79" s="54"/>
      <c r="X79" s="54"/>
      <c r="Y79" s="54"/>
      <c r="Z79" s="54"/>
      <c r="AA79" s="54"/>
      <c r="AB79" s="54"/>
      <c r="AC79" s="137"/>
      <c r="AD79" s="138"/>
      <c r="AS79" s="111">
        <v>8</v>
      </c>
      <c r="AT79" s="85">
        <v>8</v>
      </c>
      <c r="AU79" s="85">
        <v>8</v>
      </c>
      <c r="AV79" s="85">
        <v>8</v>
      </c>
      <c r="AW79" s="85">
        <v>8</v>
      </c>
      <c r="AX79" s="85">
        <v>8</v>
      </c>
      <c r="AY79" s="85">
        <v>8</v>
      </c>
      <c r="AZ79" s="85">
        <v>8</v>
      </c>
      <c r="BA79" s="85">
        <v>8</v>
      </c>
      <c r="BB79" s="85">
        <v>8</v>
      </c>
      <c r="BC79" s="85">
        <v>8</v>
      </c>
      <c r="BD79" s="131">
        <v>8</v>
      </c>
    </row>
    <row r="80" spans="1:56">
      <c r="A80" s="51">
        <f t="shared" si="44"/>
        <v>77</v>
      </c>
      <c r="B80" s="54"/>
      <c r="C80" s="54"/>
      <c r="D80" s="52"/>
      <c r="E80" s="52"/>
      <c r="F80" s="52"/>
      <c r="G80" s="52"/>
      <c r="H80" s="54"/>
      <c r="I80" s="54"/>
      <c r="J80" s="54"/>
      <c r="K80" s="54"/>
      <c r="L80" s="54"/>
      <c r="M80" s="54"/>
      <c r="N80" s="54"/>
      <c r="O80" s="60"/>
      <c r="P80" s="54"/>
      <c r="Q80" s="145"/>
      <c r="R80" s="54"/>
      <c r="S80" s="54"/>
      <c r="T80" s="54"/>
      <c r="U80" s="54"/>
      <c r="V80" s="54"/>
      <c r="W80" s="54"/>
      <c r="X80" s="54"/>
      <c r="Y80" s="54"/>
      <c r="Z80" s="54"/>
      <c r="AA80" s="54"/>
      <c r="AB80" s="54"/>
      <c r="AC80" s="137"/>
      <c r="AD80" s="138"/>
      <c r="AS80" s="111">
        <v>8</v>
      </c>
      <c r="AT80" s="85">
        <v>8</v>
      </c>
      <c r="AU80" s="85">
        <v>8</v>
      </c>
      <c r="AV80" s="85">
        <v>8</v>
      </c>
      <c r="AW80" s="85">
        <v>8</v>
      </c>
      <c r="AX80" s="85">
        <v>8</v>
      </c>
      <c r="AY80" s="85">
        <v>8</v>
      </c>
      <c r="AZ80" s="85">
        <v>8</v>
      </c>
      <c r="BA80" s="85">
        <v>8</v>
      </c>
      <c r="BB80" s="85">
        <v>8</v>
      </c>
      <c r="BC80" s="85">
        <v>8</v>
      </c>
      <c r="BD80" s="131">
        <v>8</v>
      </c>
    </row>
    <row r="81" spans="1:56">
      <c r="A81" s="51">
        <f t="shared" si="44"/>
        <v>78</v>
      </c>
      <c r="B81" s="54"/>
      <c r="C81" s="54"/>
      <c r="D81" s="52"/>
      <c r="E81" s="52"/>
      <c r="F81" s="52"/>
      <c r="G81" s="52"/>
      <c r="H81" s="54"/>
      <c r="I81" s="54"/>
      <c r="J81" s="54"/>
      <c r="K81" s="54"/>
      <c r="L81" s="54"/>
      <c r="M81" s="54"/>
      <c r="N81" s="54"/>
      <c r="O81" s="60"/>
      <c r="P81" s="54"/>
      <c r="Q81" s="145"/>
      <c r="R81" s="54"/>
      <c r="S81" s="54"/>
      <c r="T81" s="54"/>
      <c r="U81" s="54"/>
      <c r="V81" s="54"/>
      <c r="W81" s="54"/>
      <c r="X81" s="54"/>
      <c r="Y81" s="54"/>
      <c r="Z81" s="54"/>
      <c r="AA81" s="54"/>
      <c r="AB81" s="54"/>
      <c r="AC81" s="137"/>
      <c r="AD81" s="138"/>
      <c r="AS81" s="111"/>
      <c r="AT81" s="85"/>
      <c r="AU81" s="85"/>
      <c r="AV81" s="85"/>
      <c r="AW81" s="85"/>
      <c r="AX81" s="85"/>
      <c r="AY81" s="85"/>
      <c r="AZ81" s="103"/>
      <c r="BA81" s="103"/>
      <c r="BB81" s="103"/>
      <c r="BC81" s="104"/>
      <c r="BD81" s="135"/>
    </row>
    <row r="82" ht="12" spans="1:56">
      <c r="A82" s="51">
        <f t="shared" si="44"/>
        <v>79</v>
      </c>
      <c r="B82" s="54"/>
      <c r="C82" s="54"/>
      <c r="D82" s="52"/>
      <c r="E82" s="52"/>
      <c r="F82" s="52"/>
      <c r="G82" s="52"/>
      <c r="H82" s="54"/>
      <c r="I82" s="54"/>
      <c r="J82" s="54"/>
      <c r="K82" s="54"/>
      <c r="L82" s="54"/>
      <c r="M82" s="54"/>
      <c r="N82" s="54"/>
      <c r="O82" s="60"/>
      <c r="P82" s="54"/>
      <c r="Q82" s="145"/>
      <c r="R82" s="54"/>
      <c r="S82" s="54"/>
      <c r="T82" s="54"/>
      <c r="U82" s="54"/>
      <c r="V82" s="54"/>
      <c r="W82" s="54"/>
      <c r="X82" s="54"/>
      <c r="Y82" s="54"/>
      <c r="Z82" s="54"/>
      <c r="AA82" s="54"/>
      <c r="AB82" s="54"/>
      <c r="AC82" s="137"/>
      <c r="AD82" s="138"/>
      <c r="AS82" s="72">
        <f t="shared" ref="AS82:BA82" si="48">AS77*AS78*AS80/AS79+AS81</f>
        <v>0</v>
      </c>
      <c r="AT82" s="78">
        <f t="shared" si="48"/>
        <v>350</v>
      </c>
      <c r="AU82" s="78">
        <f t="shared" si="48"/>
        <v>350</v>
      </c>
      <c r="AV82" s="78">
        <f t="shared" si="48"/>
        <v>325</v>
      </c>
      <c r="AW82" s="78">
        <f t="shared" si="48"/>
        <v>325</v>
      </c>
      <c r="AX82" s="78">
        <f t="shared" si="48"/>
        <v>0</v>
      </c>
      <c r="AY82" s="78">
        <f t="shared" si="48"/>
        <v>0</v>
      </c>
      <c r="AZ82" s="78">
        <f t="shared" si="48"/>
        <v>0</v>
      </c>
      <c r="BA82" s="78">
        <f t="shared" si="48"/>
        <v>0</v>
      </c>
      <c r="BB82" s="78">
        <f t="shared" ref="BB82:BD82" si="49">BB77*BB78*BB80/BB79+BB81</f>
        <v>0</v>
      </c>
      <c r="BC82" s="78">
        <f t="shared" si="49"/>
        <v>0</v>
      </c>
      <c r="BD82" s="112">
        <f t="shared" si="49"/>
        <v>0</v>
      </c>
    </row>
    <row r="83" spans="1:56">
      <c r="A83" s="51">
        <f t="shared" si="44"/>
        <v>80</v>
      </c>
      <c r="B83" s="54"/>
      <c r="C83" s="54"/>
      <c r="D83" s="52"/>
      <c r="E83" s="52"/>
      <c r="F83" s="52"/>
      <c r="G83" s="52"/>
      <c r="H83" s="54"/>
      <c r="I83" s="54"/>
      <c r="J83" s="54"/>
      <c r="K83" s="54"/>
      <c r="L83" s="54"/>
      <c r="M83" s="54"/>
      <c r="N83" s="54"/>
      <c r="O83" s="60"/>
      <c r="P83" s="54"/>
      <c r="Q83" s="145"/>
      <c r="R83" s="54"/>
      <c r="S83" s="54"/>
      <c r="T83" s="54"/>
      <c r="U83" s="54"/>
      <c r="V83" s="54"/>
      <c r="W83" s="54"/>
      <c r="X83" s="54"/>
      <c r="Y83" s="54"/>
      <c r="Z83" s="54"/>
      <c r="AA83" s="54"/>
      <c r="AB83" s="54"/>
      <c r="AC83" s="137"/>
      <c r="AD83" s="138"/>
      <c r="AS83" s="87"/>
      <c r="AT83" s="87"/>
      <c r="AU83" s="87"/>
      <c r="AV83" s="87"/>
      <c r="AW83" s="87"/>
      <c r="AX83" s="105"/>
      <c r="AY83" s="87"/>
      <c r="AZ83" s="87"/>
      <c r="BA83" s="87"/>
      <c r="BB83" s="87"/>
      <c r="BC83" s="87"/>
      <c r="BD83" s="87"/>
    </row>
    <row r="84" spans="1:30">
      <c r="A84" s="51">
        <f t="shared" si="44"/>
        <v>81</v>
      </c>
      <c r="B84" s="54"/>
      <c r="C84" s="54"/>
      <c r="D84" s="52"/>
      <c r="E84" s="52"/>
      <c r="F84" s="52"/>
      <c r="G84" s="52"/>
      <c r="H84" s="54"/>
      <c r="I84" s="54"/>
      <c r="J84" s="54"/>
      <c r="K84" s="54"/>
      <c r="L84" s="54"/>
      <c r="M84" s="54"/>
      <c r="N84" s="54"/>
      <c r="O84" s="60"/>
      <c r="P84" s="54"/>
      <c r="Q84" s="145"/>
      <c r="R84" s="54"/>
      <c r="S84" s="54"/>
      <c r="T84" s="54"/>
      <c r="U84" s="54"/>
      <c r="V84" s="54"/>
      <c r="W84" s="54"/>
      <c r="X84" s="54"/>
      <c r="Y84" s="54"/>
      <c r="Z84" s="54"/>
      <c r="AA84" s="54"/>
      <c r="AB84" s="54"/>
      <c r="AC84" s="137"/>
      <c r="AD84" s="138"/>
    </row>
    <row r="85" spans="1:30">
      <c r="A85" s="51">
        <f t="shared" si="44"/>
        <v>82</v>
      </c>
      <c r="B85" s="54"/>
      <c r="C85" s="54"/>
      <c r="D85" s="52"/>
      <c r="E85" s="52"/>
      <c r="F85" s="52"/>
      <c r="G85" s="52"/>
      <c r="H85" s="54"/>
      <c r="I85" s="54"/>
      <c r="J85" s="54"/>
      <c r="K85" s="54"/>
      <c r="L85" s="54"/>
      <c r="M85" s="54"/>
      <c r="N85" s="54"/>
      <c r="O85" s="60"/>
      <c r="P85" s="54"/>
      <c r="Q85" s="145"/>
      <c r="R85" s="54"/>
      <c r="S85" s="54"/>
      <c r="T85" s="54"/>
      <c r="U85" s="54"/>
      <c r="V85" s="54"/>
      <c r="W85" s="54"/>
      <c r="X85" s="54"/>
      <c r="Y85" s="54"/>
      <c r="Z85" s="54"/>
      <c r="AA85" s="54"/>
      <c r="AB85" s="54"/>
      <c r="AC85" s="137"/>
      <c r="AD85" s="138"/>
    </row>
    <row r="86" spans="1:30">
      <c r="A86" s="51">
        <f t="shared" si="44"/>
        <v>83</v>
      </c>
      <c r="B86" s="54"/>
      <c r="C86" s="54"/>
      <c r="D86" s="52"/>
      <c r="E86" s="52"/>
      <c r="F86" s="52"/>
      <c r="G86" s="52"/>
      <c r="H86" s="54"/>
      <c r="I86" s="54"/>
      <c r="J86" s="54"/>
      <c r="K86" s="54"/>
      <c r="L86" s="54"/>
      <c r="M86" s="54"/>
      <c r="N86" s="54"/>
      <c r="O86" s="60"/>
      <c r="P86" s="54"/>
      <c r="Q86" s="145"/>
      <c r="R86" s="54"/>
      <c r="S86" s="54"/>
      <c r="T86" s="54"/>
      <c r="U86" s="54"/>
      <c r="V86" s="54"/>
      <c r="W86" s="54"/>
      <c r="X86" s="54"/>
      <c r="Y86" s="54"/>
      <c r="Z86" s="54"/>
      <c r="AA86" s="54"/>
      <c r="AB86" s="54"/>
      <c r="AC86" s="137"/>
      <c r="AD86" s="138"/>
    </row>
    <row r="87" spans="1:30">
      <c r="A87" s="51">
        <f t="shared" si="44"/>
        <v>84</v>
      </c>
      <c r="B87" s="54"/>
      <c r="C87" s="54"/>
      <c r="D87" s="52"/>
      <c r="E87" s="52"/>
      <c r="F87" s="52"/>
      <c r="G87" s="52"/>
      <c r="H87" s="54"/>
      <c r="I87" s="54"/>
      <c r="J87" s="54"/>
      <c r="K87" s="54"/>
      <c r="L87" s="54"/>
      <c r="M87" s="54"/>
      <c r="N87" s="54"/>
      <c r="O87" s="60"/>
      <c r="P87" s="52"/>
      <c r="Q87" s="148"/>
      <c r="R87" s="52"/>
      <c r="S87" s="52"/>
      <c r="T87" s="52"/>
      <c r="U87" s="52"/>
      <c r="V87" s="52"/>
      <c r="W87" s="52"/>
      <c r="X87" s="52"/>
      <c r="Y87" s="52"/>
      <c r="Z87" s="52"/>
      <c r="AA87" s="52"/>
      <c r="AB87" s="52"/>
      <c r="AD87" s="55"/>
    </row>
    <row r="88" spans="1:30">
      <c r="A88" s="51">
        <f t="shared" si="44"/>
        <v>85</v>
      </c>
      <c r="B88" s="54"/>
      <c r="C88" s="54"/>
      <c r="D88" s="52"/>
      <c r="E88" s="52"/>
      <c r="F88" s="52"/>
      <c r="G88" s="52"/>
      <c r="H88" s="54"/>
      <c r="I88" s="54"/>
      <c r="J88" s="54"/>
      <c r="K88" s="54"/>
      <c r="L88" s="54"/>
      <c r="M88" s="54"/>
      <c r="N88" s="54"/>
      <c r="O88" s="60"/>
      <c r="P88" s="52"/>
      <c r="Q88" s="148"/>
      <c r="R88" s="52"/>
      <c r="S88" s="52"/>
      <c r="T88" s="52"/>
      <c r="U88" s="52"/>
      <c r="V88" s="52"/>
      <c r="W88" s="52"/>
      <c r="X88" s="52"/>
      <c r="Y88" s="52"/>
      <c r="Z88" s="52"/>
      <c r="AA88" s="52"/>
      <c r="AB88" s="52"/>
      <c r="AD88" s="55"/>
    </row>
    <row r="89" spans="1:30">
      <c r="A89" s="51">
        <f t="shared" si="44"/>
        <v>86</v>
      </c>
      <c r="B89" s="54"/>
      <c r="C89" s="54"/>
      <c r="D89" s="52"/>
      <c r="E89" s="52"/>
      <c r="F89" s="52"/>
      <c r="G89" s="52"/>
      <c r="H89" s="54"/>
      <c r="I89" s="54"/>
      <c r="J89" s="54"/>
      <c r="K89" s="54"/>
      <c r="L89" s="54"/>
      <c r="M89" s="54"/>
      <c r="N89" s="54"/>
      <c r="O89" s="60"/>
      <c r="P89" s="52"/>
      <c r="Q89" s="148"/>
      <c r="R89" s="52"/>
      <c r="S89" s="52"/>
      <c r="T89" s="52"/>
      <c r="U89" s="52"/>
      <c r="V89" s="52"/>
      <c r="W89" s="52"/>
      <c r="X89" s="52"/>
      <c r="Y89" s="52"/>
      <c r="Z89" s="52"/>
      <c r="AA89" s="52"/>
      <c r="AB89" s="52"/>
      <c r="AD89" s="55"/>
    </row>
    <row r="90" spans="1:30">
      <c r="A90" s="51">
        <f t="shared" si="44"/>
        <v>87</v>
      </c>
      <c r="B90" s="54"/>
      <c r="C90" s="54"/>
      <c r="D90" s="52"/>
      <c r="E90" s="52"/>
      <c r="F90" s="52"/>
      <c r="G90" s="52"/>
      <c r="H90" s="54"/>
      <c r="I90" s="54"/>
      <c r="J90" s="54"/>
      <c r="K90" s="54"/>
      <c r="L90" s="54"/>
      <c r="M90" s="54"/>
      <c r="N90" s="54"/>
      <c r="O90" s="60"/>
      <c r="P90" s="52"/>
      <c r="Q90" s="148"/>
      <c r="R90" s="52"/>
      <c r="S90" s="52"/>
      <c r="T90" s="52"/>
      <c r="U90" s="52"/>
      <c r="V90" s="52"/>
      <c r="W90" s="52"/>
      <c r="X90" s="52"/>
      <c r="Y90" s="52"/>
      <c r="Z90" s="52"/>
      <c r="AA90" s="52"/>
      <c r="AB90" s="52"/>
      <c r="AD90" s="55"/>
    </row>
    <row r="91" spans="1:30">
      <c r="A91" s="51">
        <f t="shared" si="44"/>
        <v>88</v>
      </c>
      <c r="B91" s="54"/>
      <c r="C91" s="54"/>
      <c r="D91" s="52"/>
      <c r="E91" s="52"/>
      <c r="F91" s="52"/>
      <c r="G91" s="52"/>
      <c r="H91" s="54"/>
      <c r="I91" s="54"/>
      <c r="J91" s="54"/>
      <c r="K91" s="54"/>
      <c r="L91" s="54"/>
      <c r="M91" s="54"/>
      <c r="N91" s="54"/>
      <c r="O91" s="60"/>
      <c r="P91" s="52"/>
      <c r="Q91" s="148"/>
      <c r="R91" s="52"/>
      <c r="S91" s="52"/>
      <c r="T91" s="52"/>
      <c r="U91" s="52"/>
      <c r="V91" s="52"/>
      <c r="W91" s="52"/>
      <c r="X91" s="52"/>
      <c r="Y91" s="52"/>
      <c r="Z91" s="52"/>
      <c r="AA91" s="52"/>
      <c r="AB91" s="52"/>
      <c r="AD91" s="55"/>
    </row>
    <row r="92" spans="1:30">
      <c r="A92" s="51">
        <f t="shared" si="44"/>
        <v>89</v>
      </c>
      <c r="B92" s="54"/>
      <c r="C92" s="54"/>
      <c r="D92" s="52"/>
      <c r="E92" s="52"/>
      <c r="F92" s="52"/>
      <c r="G92" s="52"/>
      <c r="H92" s="54"/>
      <c r="I92" s="54"/>
      <c r="J92" s="54"/>
      <c r="K92" s="54"/>
      <c r="L92" s="54"/>
      <c r="M92" s="54"/>
      <c r="N92" s="54"/>
      <c r="O92" s="60"/>
      <c r="P92" s="52"/>
      <c r="Q92" s="148"/>
      <c r="R92" s="52"/>
      <c r="S92" s="52"/>
      <c r="T92" s="52"/>
      <c r="U92" s="52"/>
      <c r="V92" s="52"/>
      <c r="W92" s="52"/>
      <c r="X92" s="52"/>
      <c r="Y92" s="52"/>
      <c r="Z92" s="52"/>
      <c r="AA92" s="52"/>
      <c r="AB92" s="52"/>
      <c r="AD92" s="55"/>
    </row>
    <row r="93" spans="1:30">
      <c r="A93" s="51">
        <f t="shared" si="44"/>
        <v>90</v>
      </c>
      <c r="B93" s="54"/>
      <c r="C93" s="54"/>
      <c r="D93" s="52"/>
      <c r="E93" s="52"/>
      <c r="F93" s="52"/>
      <c r="G93" s="52"/>
      <c r="H93" s="54"/>
      <c r="I93" s="54"/>
      <c r="J93" s="54"/>
      <c r="K93" s="54"/>
      <c r="L93" s="54"/>
      <c r="M93" s="54"/>
      <c r="N93" s="54"/>
      <c r="O93" s="60"/>
      <c r="P93" s="52"/>
      <c r="Q93" s="148"/>
      <c r="R93" s="52"/>
      <c r="S93" s="52"/>
      <c r="T93" s="52"/>
      <c r="U93" s="52"/>
      <c r="V93" s="52"/>
      <c r="W93" s="52"/>
      <c r="X93" s="52"/>
      <c r="Y93" s="52"/>
      <c r="Z93" s="52"/>
      <c r="AA93" s="52"/>
      <c r="AB93" s="52"/>
      <c r="AD93" s="55"/>
    </row>
    <row r="94" spans="1:30">
      <c r="A94" s="51">
        <f t="shared" si="44"/>
        <v>91</v>
      </c>
      <c r="B94" s="54"/>
      <c r="C94" s="54"/>
      <c r="D94" s="52"/>
      <c r="E94" s="52"/>
      <c r="F94" s="52"/>
      <c r="G94" s="52"/>
      <c r="H94" s="54"/>
      <c r="I94" s="54"/>
      <c r="J94" s="54"/>
      <c r="K94" s="54"/>
      <c r="L94" s="54"/>
      <c r="M94" s="54"/>
      <c r="N94" s="54"/>
      <c r="O94" s="60"/>
      <c r="P94" s="52"/>
      <c r="Q94" s="148"/>
      <c r="R94" s="52"/>
      <c r="S94" s="52"/>
      <c r="T94" s="52"/>
      <c r="U94" s="52"/>
      <c r="V94" s="52"/>
      <c r="W94" s="52"/>
      <c r="X94" s="52"/>
      <c r="Y94" s="52"/>
      <c r="Z94" s="52"/>
      <c r="AA94" s="52"/>
      <c r="AB94" s="52"/>
      <c r="AD94" s="55"/>
    </row>
    <row r="95" spans="1:30">
      <c r="A95" s="51">
        <f t="shared" si="44"/>
        <v>92</v>
      </c>
      <c r="B95" s="54"/>
      <c r="C95" s="54"/>
      <c r="D95" s="52"/>
      <c r="E95" s="52"/>
      <c r="F95" s="52"/>
      <c r="G95" s="52"/>
      <c r="H95" s="54"/>
      <c r="I95" s="54"/>
      <c r="J95" s="54"/>
      <c r="K95" s="54"/>
      <c r="L95" s="54"/>
      <c r="M95" s="54"/>
      <c r="N95" s="54"/>
      <c r="O95" s="60"/>
      <c r="P95" s="52"/>
      <c r="Q95" s="148"/>
      <c r="R95" s="52"/>
      <c r="S95" s="52"/>
      <c r="T95" s="52"/>
      <c r="U95" s="52"/>
      <c r="V95" s="52"/>
      <c r="W95" s="52"/>
      <c r="X95" s="52"/>
      <c r="Y95" s="52"/>
      <c r="Z95" s="52"/>
      <c r="AA95" s="52"/>
      <c r="AB95" s="52"/>
      <c r="AD95" s="55"/>
    </row>
    <row r="96" spans="1:30">
      <c r="A96" s="51">
        <f t="shared" si="44"/>
        <v>93</v>
      </c>
      <c r="B96" s="54"/>
      <c r="C96" s="54"/>
      <c r="D96" s="52"/>
      <c r="E96" s="52"/>
      <c r="F96" s="52"/>
      <c r="G96" s="52"/>
      <c r="H96" s="54"/>
      <c r="I96" s="54"/>
      <c r="J96" s="54"/>
      <c r="K96" s="54"/>
      <c r="L96" s="54"/>
      <c r="M96" s="54"/>
      <c r="N96" s="54"/>
      <c r="O96" s="60"/>
      <c r="P96" s="52"/>
      <c r="Q96" s="148"/>
      <c r="R96" s="52"/>
      <c r="S96" s="52"/>
      <c r="T96" s="52"/>
      <c r="U96" s="52"/>
      <c r="V96" s="52"/>
      <c r="W96" s="52"/>
      <c r="X96" s="52"/>
      <c r="Y96" s="52"/>
      <c r="Z96" s="52"/>
      <c r="AA96" s="52"/>
      <c r="AB96" s="52"/>
      <c r="AD96" s="55"/>
    </row>
    <row r="97" spans="1:30">
      <c r="A97" s="51">
        <f t="shared" si="44"/>
        <v>94</v>
      </c>
      <c r="B97" s="54"/>
      <c r="C97" s="54"/>
      <c r="D97" s="52"/>
      <c r="E97" s="52"/>
      <c r="F97" s="52"/>
      <c r="G97" s="52"/>
      <c r="H97" s="54"/>
      <c r="I97" s="54"/>
      <c r="J97" s="54"/>
      <c r="K97" s="54"/>
      <c r="L97" s="54"/>
      <c r="M97" s="54"/>
      <c r="N97" s="54"/>
      <c r="O97" s="60"/>
      <c r="P97" s="52"/>
      <c r="Q97" s="148"/>
      <c r="R97" s="52"/>
      <c r="S97" s="52"/>
      <c r="T97" s="52"/>
      <c r="U97" s="52"/>
      <c r="V97" s="52"/>
      <c r="W97" s="52"/>
      <c r="X97" s="52"/>
      <c r="Y97" s="52"/>
      <c r="Z97" s="52"/>
      <c r="AA97" s="52"/>
      <c r="AB97" s="52"/>
      <c r="AD97" s="55"/>
    </row>
    <row r="98" spans="1:30">
      <c r="A98" s="51">
        <f t="shared" si="44"/>
        <v>95</v>
      </c>
      <c r="B98" s="54"/>
      <c r="C98" s="54"/>
      <c r="D98" s="52"/>
      <c r="E98" s="52"/>
      <c r="F98" s="52"/>
      <c r="G98" s="52"/>
      <c r="H98" s="54"/>
      <c r="I98" s="54"/>
      <c r="J98" s="54"/>
      <c r="K98" s="54"/>
      <c r="L98" s="54"/>
      <c r="M98" s="54"/>
      <c r="N98" s="54"/>
      <c r="O98" s="60"/>
      <c r="P98" s="52"/>
      <c r="Q98" s="148"/>
      <c r="R98" s="52"/>
      <c r="S98" s="52"/>
      <c r="T98" s="52"/>
      <c r="U98" s="52"/>
      <c r="V98" s="52"/>
      <c r="W98" s="52"/>
      <c r="X98" s="52"/>
      <c r="Y98" s="52"/>
      <c r="Z98" s="52"/>
      <c r="AA98" s="52"/>
      <c r="AB98" s="52"/>
      <c r="AD98" s="55"/>
    </row>
    <row r="99" spans="1:30">
      <c r="A99" s="51">
        <f t="shared" si="44"/>
        <v>96</v>
      </c>
      <c r="B99" s="54"/>
      <c r="C99" s="54"/>
      <c r="D99" s="52"/>
      <c r="E99" s="52"/>
      <c r="F99" s="52"/>
      <c r="G99" s="52"/>
      <c r="H99" s="54"/>
      <c r="I99" s="54"/>
      <c r="J99" s="54"/>
      <c r="K99" s="54"/>
      <c r="L99" s="54"/>
      <c r="M99" s="54"/>
      <c r="N99" s="54"/>
      <c r="O99" s="60"/>
      <c r="P99" s="52"/>
      <c r="Q99" s="148"/>
      <c r="R99" s="52"/>
      <c r="S99" s="52"/>
      <c r="T99" s="52"/>
      <c r="U99" s="52"/>
      <c r="V99" s="52"/>
      <c r="W99" s="52"/>
      <c r="X99" s="52"/>
      <c r="Y99" s="52"/>
      <c r="Z99" s="52"/>
      <c r="AA99" s="52"/>
      <c r="AB99" s="52"/>
      <c r="AD99" s="55"/>
    </row>
    <row r="100" spans="1:30">
      <c r="A100" s="51">
        <f t="shared" si="44"/>
        <v>97</v>
      </c>
      <c r="B100" s="54"/>
      <c r="C100" s="54"/>
      <c r="D100" s="52"/>
      <c r="E100" s="52"/>
      <c r="F100" s="52"/>
      <c r="G100" s="52"/>
      <c r="H100" s="54"/>
      <c r="I100" s="54"/>
      <c r="J100" s="54"/>
      <c r="K100" s="54"/>
      <c r="L100" s="54"/>
      <c r="M100" s="54"/>
      <c r="N100" s="54"/>
      <c r="O100" s="60"/>
      <c r="P100" s="52"/>
      <c r="Q100" s="148"/>
      <c r="R100" s="52"/>
      <c r="S100" s="52"/>
      <c r="T100" s="52"/>
      <c r="U100" s="52"/>
      <c r="V100" s="52"/>
      <c r="W100" s="52"/>
      <c r="X100" s="52"/>
      <c r="Y100" s="52"/>
      <c r="Z100" s="52"/>
      <c r="AA100" s="52"/>
      <c r="AB100" s="52"/>
      <c r="AD100" s="55"/>
    </row>
    <row r="101" spans="1:30">
      <c r="A101" s="51">
        <f t="shared" si="44"/>
        <v>98</v>
      </c>
      <c r="B101" s="54"/>
      <c r="C101" s="54"/>
      <c r="D101" s="52"/>
      <c r="E101" s="52"/>
      <c r="F101" s="52"/>
      <c r="G101" s="52"/>
      <c r="H101" s="54"/>
      <c r="I101" s="54"/>
      <c r="J101" s="54"/>
      <c r="K101" s="54"/>
      <c r="L101" s="54"/>
      <c r="M101" s="54"/>
      <c r="N101" s="54"/>
      <c r="O101" s="60"/>
      <c r="P101" s="52"/>
      <c r="Q101" s="148"/>
      <c r="R101" s="52"/>
      <c r="S101" s="52"/>
      <c r="T101" s="52"/>
      <c r="U101" s="52"/>
      <c r="V101" s="52"/>
      <c r="W101" s="52"/>
      <c r="X101" s="52"/>
      <c r="Y101" s="52"/>
      <c r="Z101" s="52"/>
      <c r="AA101" s="52"/>
      <c r="AB101" s="52"/>
      <c r="AD101" s="55"/>
    </row>
    <row r="102" spans="1:30">
      <c r="A102" s="51">
        <f t="shared" si="44"/>
        <v>99</v>
      </c>
      <c r="B102" s="54"/>
      <c r="C102" s="54"/>
      <c r="D102" s="52"/>
      <c r="E102" s="52"/>
      <c r="F102" s="52"/>
      <c r="G102" s="52"/>
      <c r="H102" s="54"/>
      <c r="I102" s="54"/>
      <c r="J102" s="54"/>
      <c r="K102" s="54"/>
      <c r="L102" s="54"/>
      <c r="M102" s="54"/>
      <c r="N102" s="54"/>
      <c r="O102" s="60"/>
      <c r="P102" s="54"/>
      <c r="Q102" s="145"/>
      <c r="R102" s="54"/>
      <c r="S102" s="54"/>
      <c r="T102" s="54"/>
      <c r="U102" s="54"/>
      <c r="V102" s="54"/>
      <c r="W102" s="54"/>
      <c r="X102" s="54"/>
      <c r="Y102" s="54"/>
      <c r="Z102" s="54"/>
      <c r="AA102" s="54"/>
      <c r="AB102" s="54"/>
      <c r="AC102" s="137"/>
      <c r="AD102" s="138"/>
    </row>
    <row r="103" spans="1:30">
      <c r="A103" s="51">
        <f t="shared" si="44"/>
        <v>100</v>
      </c>
      <c r="B103" s="54"/>
      <c r="C103" s="54"/>
      <c r="D103" s="52"/>
      <c r="E103" s="52"/>
      <c r="F103" s="52"/>
      <c r="G103" s="52"/>
      <c r="H103" s="54"/>
      <c r="I103" s="54"/>
      <c r="J103" s="54"/>
      <c r="K103" s="54"/>
      <c r="L103" s="54"/>
      <c r="M103" s="54"/>
      <c r="N103" s="54"/>
      <c r="O103" s="60"/>
      <c r="P103" s="52"/>
      <c r="Q103" s="148"/>
      <c r="R103" s="52"/>
      <c r="S103" s="52"/>
      <c r="T103" s="52"/>
      <c r="U103" s="52"/>
      <c r="V103" s="52"/>
      <c r="W103" s="52"/>
      <c r="X103" s="52"/>
      <c r="Y103" s="52"/>
      <c r="Z103" s="52"/>
      <c r="AA103" s="52"/>
      <c r="AB103" s="52"/>
      <c r="AD103" s="55"/>
    </row>
    <row r="104" spans="1:30">
      <c r="A104" s="51">
        <f t="shared" si="44"/>
        <v>101</v>
      </c>
      <c r="B104" s="54"/>
      <c r="C104" s="54"/>
      <c r="D104" s="52"/>
      <c r="E104" s="52"/>
      <c r="F104" s="52"/>
      <c r="G104" s="52"/>
      <c r="H104" s="54"/>
      <c r="I104" s="54"/>
      <c r="J104" s="54"/>
      <c r="K104" s="54"/>
      <c r="L104" s="54"/>
      <c r="M104" s="54"/>
      <c r="N104" s="54"/>
      <c r="O104" s="60"/>
      <c r="P104" s="52"/>
      <c r="Q104" s="148"/>
      <c r="R104" s="52"/>
      <c r="S104" s="52"/>
      <c r="T104" s="52"/>
      <c r="U104" s="52"/>
      <c r="V104" s="52"/>
      <c r="W104" s="52"/>
      <c r="X104" s="52"/>
      <c r="Y104" s="52"/>
      <c r="Z104" s="52"/>
      <c r="AA104" s="52"/>
      <c r="AB104" s="52"/>
      <c r="AD104" s="55"/>
    </row>
    <row r="105" spans="1:30">
      <c r="A105" s="51">
        <f t="shared" si="44"/>
        <v>102</v>
      </c>
      <c r="B105" s="54"/>
      <c r="C105" s="54"/>
      <c r="D105" s="52"/>
      <c r="E105" s="52"/>
      <c r="F105" s="52"/>
      <c r="G105" s="52"/>
      <c r="H105" s="54"/>
      <c r="I105" s="54"/>
      <c r="J105" s="54"/>
      <c r="K105" s="54"/>
      <c r="L105" s="54"/>
      <c r="M105" s="54"/>
      <c r="N105" s="54"/>
      <c r="O105" s="60"/>
      <c r="P105" s="52"/>
      <c r="Q105" s="148"/>
      <c r="R105" s="52"/>
      <c r="S105" s="52"/>
      <c r="T105" s="52"/>
      <c r="U105" s="52"/>
      <c r="V105" s="52"/>
      <c r="W105" s="52"/>
      <c r="X105" s="52"/>
      <c r="Y105" s="52"/>
      <c r="Z105" s="52"/>
      <c r="AA105" s="52"/>
      <c r="AB105" s="52"/>
      <c r="AD105" s="55"/>
    </row>
    <row r="106" spans="1:30">
      <c r="A106" s="51">
        <f t="shared" si="44"/>
        <v>103</v>
      </c>
      <c r="B106" s="54"/>
      <c r="C106" s="54"/>
      <c r="D106" s="52"/>
      <c r="E106" s="52"/>
      <c r="F106" s="52"/>
      <c r="G106" s="52"/>
      <c r="H106" s="54"/>
      <c r="I106" s="54"/>
      <c r="J106" s="54"/>
      <c r="K106" s="54"/>
      <c r="L106" s="54"/>
      <c r="M106" s="54"/>
      <c r="N106" s="54"/>
      <c r="O106" s="60"/>
      <c r="P106" s="52"/>
      <c r="Q106" s="148"/>
      <c r="R106" s="52"/>
      <c r="S106" s="52"/>
      <c r="T106" s="52"/>
      <c r="U106" s="52"/>
      <c r="V106" s="52"/>
      <c r="W106" s="52"/>
      <c r="X106" s="52"/>
      <c r="Y106" s="52"/>
      <c r="Z106" s="52"/>
      <c r="AA106" s="52"/>
      <c r="AB106" s="52"/>
      <c r="AD106" s="55"/>
    </row>
    <row r="107" spans="1:30">
      <c r="A107" s="51">
        <f t="shared" si="44"/>
        <v>104</v>
      </c>
      <c r="B107" s="54"/>
      <c r="C107" s="54"/>
      <c r="D107" s="52"/>
      <c r="E107" s="52"/>
      <c r="F107" s="52"/>
      <c r="G107" s="52"/>
      <c r="H107" s="54"/>
      <c r="I107" s="54"/>
      <c r="J107" s="54"/>
      <c r="K107" s="54"/>
      <c r="L107" s="54"/>
      <c r="M107" s="54"/>
      <c r="N107" s="54"/>
      <c r="O107" s="60"/>
      <c r="P107" s="54"/>
      <c r="Q107" s="145"/>
      <c r="R107" s="54"/>
      <c r="S107" s="54"/>
      <c r="T107" s="54"/>
      <c r="U107" s="54"/>
      <c r="V107" s="54"/>
      <c r="W107" s="54"/>
      <c r="X107" s="54"/>
      <c r="Y107" s="54"/>
      <c r="Z107" s="54"/>
      <c r="AA107" s="54"/>
      <c r="AB107" s="54"/>
      <c r="AC107" s="137"/>
      <c r="AD107" s="138"/>
    </row>
    <row r="108" spans="1:30">
      <c r="A108" s="51">
        <f t="shared" si="44"/>
        <v>105</v>
      </c>
      <c r="B108" s="54"/>
      <c r="C108" s="54"/>
      <c r="D108" s="52"/>
      <c r="E108" s="52"/>
      <c r="F108" s="52"/>
      <c r="G108" s="52"/>
      <c r="H108" s="54"/>
      <c r="I108" s="54"/>
      <c r="J108" s="54"/>
      <c r="K108" s="54"/>
      <c r="L108" s="54"/>
      <c r="M108" s="54"/>
      <c r="N108" s="54"/>
      <c r="O108" s="60"/>
      <c r="P108" s="54"/>
      <c r="Q108" s="145"/>
      <c r="R108" s="54"/>
      <c r="S108" s="54"/>
      <c r="T108" s="54"/>
      <c r="U108" s="54"/>
      <c r="V108" s="54"/>
      <c r="W108" s="54"/>
      <c r="X108" s="54"/>
      <c r="Y108" s="54"/>
      <c r="Z108" s="54"/>
      <c r="AA108" s="54"/>
      <c r="AB108" s="54"/>
      <c r="AC108" s="137"/>
      <c r="AD108" s="138"/>
    </row>
    <row r="109" spans="1:30">
      <c r="A109" s="51">
        <f t="shared" si="44"/>
        <v>106</v>
      </c>
      <c r="B109" s="54"/>
      <c r="C109" s="54"/>
      <c r="D109" s="52"/>
      <c r="E109" s="52"/>
      <c r="F109" s="52"/>
      <c r="G109" s="52"/>
      <c r="H109" s="54"/>
      <c r="I109" s="54"/>
      <c r="J109" s="54"/>
      <c r="K109" s="54"/>
      <c r="L109" s="54"/>
      <c r="M109" s="54"/>
      <c r="N109" s="54"/>
      <c r="O109" s="60"/>
      <c r="P109" s="54"/>
      <c r="Q109" s="145"/>
      <c r="R109" s="54"/>
      <c r="S109" s="54"/>
      <c r="T109" s="54"/>
      <c r="U109" s="54"/>
      <c r="V109" s="54"/>
      <c r="W109" s="54"/>
      <c r="X109" s="54"/>
      <c r="Y109" s="54"/>
      <c r="Z109" s="54"/>
      <c r="AA109" s="54"/>
      <c r="AB109" s="54"/>
      <c r="AC109" s="137"/>
      <c r="AD109" s="138"/>
    </row>
    <row r="110" spans="1:30">
      <c r="A110" s="51">
        <f t="shared" si="44"/>
        <v>107</v>
      </c>
      <c r="B110" s="54"/>
      <c r="C110" s="54"/>
      <c r="D110" s="52"/>
      <c r="E110" s="52"/>
      <c r="F110" s="52"/>
      <c r="G110" s="52"/>
      <c r="H110" s="54"/>
      <c r="I110" s="54"/>
      <c r="J110" s="54"/>
      <c r="K110" s="54"/>
      <c r="L110" s="54"/>
      <c r="M110" s="54"/>
      <c r="N110" s="54"/>
      <c r="O110" s="60"/>
      <c r="P110" s="54"/>
      <c r="Q110" s="145"/>
      <c r="R110" s="54"/>
      <c r="S110" s="54"/>
      <c r="T110" s="54"/>
      <c r="U110" s="54"/>
      <c r="V110" s="54"/>
      <c r="W110" s="54"/>
      <c r="X110" s="54"/>
      <c r="Y110" s="54"/>
      <c r="Z110" s="54"/>
      <c r="AA110" s="54"/>
      <c r="AB110" s="54"/>
      <c r="AC110" s="137"/>
      <c r="AD110" s="138"/>
    </row>
    <row r="111" spans="1:30">
      <c r="A111" s="51">
        <f t="shared" si="44"/>
        <v>108</v>
      </c>
      <c r="B111" s="54"/>
      <c r="C111" s="54"/>
      <c r="D111" s="52"/>
      <c r="E111" s="52"/>
      <c r="F111" s="52"/>
      <c r="G111" s="52"/>
      <c r="H111" s="54"/>
      <c r="I111" s="54"/>
      <c r="J111" s="54"/>
      <c r="K111" s="54"/>
      <c r="L111" s="54"/>
      <c r="M111" s="54"/>
      <c r="N111" s="54"/>
      <c r="O111" s="60"/>
      <c r="P111" s="54"/>
      <c r="Q111" s="145"/>
      <c r="R111" s="54"/>
      <c r="S111" s="54"/>
      <c r="T111" s="54"/>
      <c r="U111" s="54"/>
      <c r="V111" s="54"/>
      <c r="W111" s="54"/>
      <c r="X111" s="54"/>
      <c r="Y111" s="54"/>
      <c r="Z111" s="54"/>
      <c r="AA111" s="54"/>
      <c r="AB111" s="54"/>
      <c r="AC111" s="137"/>
      <c r="AD111" s="138"/>
    </row>
    <row r="112" spans="1:30">
      <c r="A112" s="51">
        <f t="shared" si="44"/>
        <v>109</v>
      </c>
      <c r="B112" s="54"/>
      <c r="C112" s="54"/>
      <c r="D112" s="52"/>
      <c r="E112" s="52"/>
      <c r="F112" s="52"/>
      <c r="G112" s="52"/>
      <c r="H112" s="54"/>
      <c r="I112" s="54"/>
      <c r="J112" s="54"/>
      <c r="K112" s="54"/>
      <c r="L112" s="54"/>
      <c r="M112" s="54"/>
      <c r="N112" s="54"/>
      <c r="O112" s="60"/>
      <c r="P112" s="54"/>
      <c r="Q112" s="145"/>
      <c r="R112" s="54"/>
      <c r="S112" s="54"/>
      <c r="T112" s="54"/>
      <c r="U112" s="54"/>
      <c r="V112" s="54"/>
      <c r="W112" s="54"/>
      <c r="X112" s="54"/>
      <c r="Y112" s="54"/>
      <c r="Z112" s="54"/>
      <c r="AA112" s="54"/>
      <c r="AB112" s="54"/>
      <c r="AC112" s="137"/>
      <c r="AD112" s="138"/>
    </row>
    <row r="113" spans="1:30">
      <c r="A113" s="51">
        <f t="shared" si="44"/>
        <v>110</v>
      </c>
      <c r="B113" s="54"/>
      <c r="C113" s="54"/>
      <c r="D113" s="52"/>
      <c r="E113" s="52"/>
      <c r="F113" s="52"/>
      <c r="G113" s="52"/>
      <c r="H113" s="54"/>
      <c r="I113" s="54"/>
      <c r="J113" s="54"/>
      <c r="K113" s="54"/>
      <c r="L113" s="54"/>
      <c r="M113" s="54"/>
      <c r="N113" s="54"/>
      <c r="O113" s="60"/>
      <c r="P113" s="54"/>
      <c r="Q113" s="145"/>
      <c r="R113" s="54"/>
      <c r="S113" s="54"/>
      <c r="T113" s="54"/>
      <c r="U113" s="54"/>
      <c r="V113" s="54"/>
      <c r="W113" s="54"/>
      <c r="X113" s="54"/>
      <c r="Y113" s="54"/>
      <c r="Z113" s="54"/>
      <c r="AA113" s="54"/>
      <c r="AB113" s="54"/>
      <c r="AC113" s="137"/>
      <c r="AD113" s="138"/>
    </row>
    <row r="114" spans="1:30">
      <c r="A114" s="51">
        <f t="shared" si="44"/>
        <v>111</v>
      </c>
      <c r="B114" s="54"/>
      <c r="C114" s="54"/>
      <c r="D114" s="52"/>
      <c r="E114" s="52"/>
      <c r="F114" s="52"/>
      <c r="G114" s="52"/>
      <c r="H114" s="54"/>
      <c r="I114" s="54"/>
      <c r="J114" s="54"/>
      <c r="K114" s="54"/>
      <c r="L114" s="54"/>
      <c r="M114" s="54"/>
      <c r="N114" s="54"/>
      <c r="O114" s="60"/>
      <c r="P114" s="54"/>
      <c r="Q114" s="145"/>
      <c r="R114" s="54"/>
      <c r="S114" s="54"/>
      <c r="T114" s="54"/>
      <c r="U114" s="54"/>
      <c r="V114" s="54"/>
      <c r="W114" s="54"/>
      <c r="X114" s="54"/>
      <c r="Y114" s="54"/>
      <c r="Z114" s="54"/>
      <c r="AA114" s="54"/>
      <c r="AB114" s="54"/>
      <c r="AC114" s="137"/>
      <c r="AD114" s="138"/>
    </row>
    <row r="115" spans="1:30">
      <c r="A115" s="51">
        <f t="shared" si="44"/>
        <v>112</v>
      </c>
      <c r="B115" s="54"/>
      <c r="C115" s="54"/>
      <c r="D115" s="52"/>
      <c r="E115" s="52"/>
      <c r="F115" s="52"/>
      <c r="G115" s="52"/>
      <c r="H115" s="54"/>
      <c r="I115" s="54"/>
      <c r="J115" s="54"/>
      <c r="K115" s="54"/>
      <c r="L115" s="54"/>
      <c r="M115" s="54"/>
      <c r="N115" s="54"/>
      <c r="O115" s="60"/>
      <c r="P115" s="54"/>
      <c r="Q115" s="145"/>
      <c r="R115" s="54"/>
      <c r="S115" s="54"/>
      <c r="T115" s="54"/>
      <c r="U115" s="54"/>
      <c r="V115" s="54"/>
      <c r="W115" s="54"/>
      <c r="X115" s="54"/>
      <c r="Y115" s="54"/>
      <c r="Z115" s="54"/>
      <c r="AA115" s="54"/>
      <c r="AB115" s="54"/>
      <c r="AC115" s="137"/>
      <c r="AD115" s="138"/>
    </row>
    <row r="116" spans="1:30">
      <c r="A116" s="51">
        <f t="shared" si="44"/>
        <v>113</v>
      </c>
      <c r="B116" s="54"/>
      <c r="C116" s="54"/>
      <c r="D116" s="52"/>
      <c r="E116" s="52"/>
      <c r="F116" s="52"/>
      <c r="G116" s="52"/>
      <c r="H116" s="54"/>
      <c r="I116" s="54"/>
      <c r="J116" s="54"/>
      <c r="K116" s="54"/>
      <c r="L116" s="54"/>
      <c r="M116" s="54"/>
      <c r="N116" s="54"/>
      <c r="O116" s="60"/>
      <c r="P116" s="54"/>
      <c r="Q116" s="145"/>
      <c r="R116" s="54"/>
      <c r="S116" s="54"/>
      <c r="T116" s="54"/>
      <c r="U116" s="54"/>
      <c r="V116" s="54"/>
      <c r="W116" s="54"/>
      <c r="X116" s="54"/>
      <c r="Y116" s="54"/>
      <c r="Z116" s="54"/>
      <c r="AA116" s="54"/>
      <c r="AB116" s="54"/>
      <c r="AC116" s="137"/>
      <c r="AD116" s="138"/>
    </row>
    <row r="117" spans="1:30">
      <c r="A117" s="51">
        <f t="shared" si="44"/>
        <v>114</v>
      </c>
      <c r="B117" s="54"/>
      <c r="C117" s="54"/>
      <c r="D117" s="52"/>
      <c r="E117" s="52"/>
      <c r="F117" s="52"/>
      <c r="G117" s="52"/>
      <c r="H117" s="54"/>
      <c r="I117" s="54"/>
      <c r="J117" s="54"/>
      <c r="K117" s="54"/>
      <c r="L117" s="54"/>
      <c r="M117" s="54"/>
      <c r="N117" s="54"/>
      <c r="O117" s="60"/>
      <c r="P117" s="54"/>
      <c r="Q117" s="145"/>
      <c r="R117" s="54"/>
      <c r="S117" s="54"/>
      <c r="T117" s="54"/>
      <c r="U117" s="54"/>
      <c r="V117" s="54"/>
      <c r="W117" s="54"/>
      <c r="X117" s="54"/>
      <c r="Y117" s="54"/>
      <c r="Z117" s="54"/>
      <c r="AA117" s="54"/>
      <c r="AB117" s="54"/>
      <c r="AC117" s="137"/>
      <c r="AD117" s="138"/>
    </row>
    <row r="118" spans="1:30">
      <c r="A118" s="51">
        <f t="shared" si="44"/>
        <v>115</v>
      </c>
      <c r="B118" s="54"/>
      <c r="C118" s="54"/>
      <c r="D118" s="52"/>
      <c r="E118" s="52"/>
      <c r="F118" s="52"/>
      <c r="G118" s="52"/>
      <c r="H118" s="54"/>
      <c r="I118" s="54"/>
      <c r="J118" s="54"/>
      <c r="K118" s="54"/>
      <c r="L118" s="54"/>
      <c r="M118" s="54"/>
      <c r="N118" s="54"/>
      <c r="O118" s="60"/>
      <c r="P118" s="54"/>
      <c r="Q118" s="145"/>
      <c r="R118" s="54"/>
      <c r="S118" s="54"/>
      <c r="T118" s="54"/>
      <c r="U118" s="54"/>
      <c r="V118" s="54"/>
      <c r="W118" s="54"/>
      <c r="X118" s="54"/>
      <c r="Y118" s="54"/>
      <c r="Z118" s="54"/>
      <c r="AA118" s="54"/>
      <c r="AB118" s="54"/>
      <c r="AC118" s="137"/>
      <c r="AD118" s="138"/>
    </row>
    <row r="119" spans="1:30">
      <c r="A119" s="51">
        <f t="shared" si="44"/>
        <v>116</v>
      </c>
      <c r="B119" s="54"/>
      <c r="C119" s="54"/>
      <c r="D119" s="52"/>
      <c r="E119" s="52"/>
      <c r="F119" s="52"/>
      <c r="G119" s="52"/>
      <c r="H119" s="54"/>
      <c r="I119" s="54"/>
      <c r="J119" s="54"/>
      <c r="K119" s="54"/>
      <c r="L119" s="54"/>
      <c r="M119" s="54"/>
      <c r="N119" s="54"/>
      <c r="O119" s="60"/>
      <c r="P119" s="54"/>
      <c r="Q119" s="145"/>
      <c r="R119" s="54"/>
      <c r="S119" s="54"/>
      <c r="T119" s="54"/>
      <c r="U119" s="54"/>
      <c r="V119" s="54"/>
      <c r="W119" s="54"/>
      <c r="X119" s="54"/>
      <c r="Y119" s="54"/>
      <c r="Z119" s="54"/>
      <c r="AA119" s="54"/>
      <c r="AB119" s="54"/>
      <c r="AC119" s="137"/>
      <c r="AD119" s="138"/>
    </row>
    <row r="120" spans="1:30">
      <c r="A120" s="51">
        <f t="shared" si="44"/>
        <v>117</v>
      </c>
      <c r="B120" s="54"/>
      <c r="C120" s="54"/>
      <c r="D120" s="52"/>
      <c r="E120" s="52"/>
      <c r="F120" s="52"/>
      <c r="G120" s="52"/>
      <c r="H120" s="54"/>
      <c r="I120" s="54"/>
      <c r="J120" s="54"/>
      <c r="K120" s="54"/>
      <c r="L120" s="54"/>
      <c r="M120" s="54"/>
      <c r="N120" s="54"/>
      <c r="O120" s="60"/>
      <c r="P120" s="54"/>
      <c r="Q120" s="145"/>
      <c r="R120" s="54"/>
      <c r="S120" s="54"/>
      <c r="T120" s="54"/>
      <c r="U120" s="54"/>
      <c r="V120" s="54"/>
      <c r="W120" s="54"/>
      <c r="X120" s="54"/>
      <c r="Y120" s="54"/>
      <c r="Z120" s="54"/>
      <c r="AA120" s="54"/>
      <c r="AB120" s="54"/>
      <c r="AC120" s="137"/>
      <c r="AD120" s="138"/>
    </row>
    <row r="121" spans="1:30">
      <c r="A121" s="51">
        <f t="shared" si="44"/>
        <v>118</v>
      </c>
      <c r="B121" s="54"/>
      <c r="C121" s="54"/>
      <c r="D121" s="52"/>
      <c r="E121" s="52"/>
      <c r="F121" s="52"/>
      <c r="G121" s="52"/>
      <c r="H121" s="54"/>
      <c r="I121" s="54"/>
      <c r="J121" s="54"/>
      <c r="K121" s="54"/>
      <c r="L121" s="54"/>
      <c r="M121" s="54"/>
      <c r="N121" s="54"/>
      <c r="O121" s="60"/>
      <c r="P121" s="54"/>
      <c r="Q121" s="145"/>
      <c r="R121" s="54"/>
      <c r="S121" s="54"/>
      <c r="T121" s="54"/>
      <c r="U121" s="54"/>
      <c r="V121" s="54"/>
      <c r="W121" s="54"/>
      <c r="X121" s="54"/>
      <c r="Y121" s="54"/>
      <c r="Z121" s="54"/>
      <c r="AA121" s="54"/>
      <c r="AB121" s="54"/>
      <c r="AC121" s="137"/>
      <c r="AD121" s="138"/>
    </row>
    <row r="122" spans="1:30">
      <c r="A122" s="51">
        <f t="shared" si="44"/>
        <v>119</v>
      </c>
      <c r="B122" s="54"/>
      <c r="C122" s="54"/>
      <c r="D122" s="52"/>
      <c r="E122" s="52"/>
      <c r="F122" s="52"/>
      <c r="G122" s="52"/>
      <c r="H122" s="54"/>
      <c r="I122" s="54"/>
      <c r="J122" s="54"/>
      <c r="K122" s="54"/>
      <c r="L122" s="54"/>
      <c r="M122" s="54"/>
      <c r="N122" s="54"/>
      <c r="O122" s="60"/>
      <c r="P122" s="54"/>
      <c r="Q122" s="145"/>
      <c r="R122" s="54"/>
      <c r="S122" s="54"/>
      <c r="T122" s="54"/>
      <c r="U122" s="54"/>
      <c r="V122" s="54"/>
      <c r="W122" s="54"/>
      <c r="X122" s="54"/>
      <c r="Y122" s="54"/>
      <c r="Z122" s="54"/>
      <c r="AA122" s="54"/>
      <c r="AB122" s="54"/>
      <c r="AC122" s="137"/>
      <c r="AD122" s="138"/>
    </row>
    <row r="123" spans="1:30">
      <c r="A123" s="51">
        <f t="shared" si="44"/>
        <v>120</v>
      </c>
      <c r="B123" s="54"/>
      <c r="C123" s="54"/>
      <c r="D123" s="52"/>
      <c r="E123" s="52"/>
      <c r="F123" s="52"/>
      <c r="G123" s="52"/>
      <c r="H123" s="54"/>
      <c r="I123" s="54"/>
      <c r="J123" s="54"/>
      <c r="K123" s="54"/>
      <c r="L123" s="54"/>
      <c r="M123" s="54"/>
      <c r="N123" s="54"/>
      <c r="O123" s="60"/>
      <c r="P123" s="54"/>
      <c r="Q123" s="145"/>
      <c r="R123" s="54"/>
      <c r="S123" s="54"/>
      <c r="T123" s="54"/>
      <c r="U123" s="54"/>
      <c r="V123" s="54"/>
      <c r="W123" s="54"/>
      <c r="X123" s="54"/>
      <c r="Y123" s="54"/>
      <c r="Z123" s="54"/>
      <c r="AA123" s="54"/>
      <c r="AB123" s="54"/>
      <c r="AC123" s="137"/>
      <c r="AD123" s="138"/>
    </row>
    <row r="124" spans="1:30">
      <c r="A124" s="51">
        <f t="shared" si="44"/>
        <v>121</v>
      </c>
      <c r="B124" s="54"/>
      <c r="C124" s="54"/>
      <c r="D124" s="52"/>
      <c r="E124" s="52"/>
      <c r="F124" s="52"/>
      <c r="G124" s="52"/>
      <c r="H124" s="54"/>
      <c r="I124" s="54"/>
      <c r="J124" s="54"/>
      <c r="K124" s="54"/>
      <c r="L124" s="54"/>
      <c r="M124" s="54"/>
      <c r="N124" s="54"/>
      <c r="O124" s="60"/>
      <c r="P124" s="54"/>
      <c r="Q124" s="145"/>
      <c r="R124" s="54"/>
      <c r="S124" s="54"/>
      <c r="T124" s="54"/>
      <c r="U124" s="54"/>
      <c r="V124" s="54"/>
      <c r="W124" s="54"/>
      <c r="X124" s="54"/>
      <c r="Y124" s="54"/>
      <c r="Z124" s="54"/>
      <c r="AA124" s="54"/>
      <c r="AB124" s="54"/>
      <c r="AC124" s="137"/>
      <c r="AD124" s="138"/>
    </row>
    <row r="125" spans="1:30">
      <c r="A125" s="51">
        <f t="shared" si="44"/>
        <v>122</v>
      </c>
      <c r="B125" s="54"/>
      <c r="C125" s="54"/>
      <c r="D125" s="52"/>
      <c r="E125" s="52"/>
      <c r="F125" s="52"/>
      <c r="G125" s="52"/>
      <c r="H125" s="54"/>
      <c r="I125" s="54"/>
      <c r="J125" s="54"/>
      <c r="K125" s="54"/>
      <c r="L125" s="54"/>
      <c r="M125" s="54"/>
      <c r="N125" s="54"/>
      <c r="O125" s="60"/>
      <c r="P125" s="54"/>
      <c r="Q125" s="145"/>
      <c r="R125" s="54"/>
      <c r="S125" s="54"/>
      <c r="T125" s="54"/>
      <c r="U125" s="54"/>
      <c r="V125" s="54"/>
      <c r="W125" s="54"/>
      <c r="X125" s="54"/>
      <c r="Y125" s="54"/>
      <c r="Z125" s="54"/>
      <c r="AA125" s="54"/>
      <c r="AB125" s="54"/>
      <c r="AC125" s="137"/>
      <c r="AD125" s="138"/>
    </row>
    <row r="126" spans="1:30">
      <c r="A126" s="51">
        <f t="shared" si="44"/>
        <v>123</v>
      </c>
      <c r="B126" s="54"/>
      <c r="C126" s="54"/>
      <c r="D126" s="52"/>
      <c r="E126" s="52"/>
      <c r="F126" s="52"/>
      <c r="G126" s="52"/>
      <c r="H126" s="54"/>
      <c r="I126" s="54"/>
      <c r="J126" s="54"/>
      <c r="K126" s="54"/>
      <c r="L126" s="54"/>
      <c r="M126" s="54"/>
      <c r="N126" s="54"/>
      <c r="O126" s="60"/>
      <c r="P126" s="54"/>
      <c r="Q126" s="145"/>
      <c r="R126" s="54"/>
      <c r="S126" s="54"/>
      <c r="T126" s="54"/>
      <c r="U126" s="54"/>
      <c r="V126" s="54"/>
      <c r="W126" s="54"/>
      <c r="X126" s="54"/>
      <c r="Y126" s="54"/>
      <c r="Z126" s="54"/>
      <c r="AA126" s="54"/>
      <c r="AB126" s="54"/>
      <c r="AC126" s="137"/>
      <c r="AD126" s="138"/>
    </row>
    <row r="127" spans="1:30">
      <c r="A127" s="51">
        <f t="shared" si="44"/>
        <v>124</v>
      </c>
      <c r="B127" s="54"/>
      <c r="C127" s="54"/>
      <c r="D127" s="52"/>
      <c r="E127" s="52"/>
      <c r="F127" s="52"/>
      <c r="G127" s="52"/>
      <c r="H127" s="54"/>
      <c r="I127" s="54"/>
      <c r="J127" s="54"/>
      <c r="K127" s="54"/>
      <c r="L127" s="54"/>
      <c r="M127" s="54"/>
      <c r="N127" s="54"/>
      <c r="O127" s="60"/>
      <c r="P127" s="54"/>
      <c r="Q127" s="145"/>
      <c r="R127" s="54"/>
      <c r="S127" s="54"/>
      <c r="T127" s="54"/>
      <c r="U127" s="54"/>
      <c r="V127" s="54"/>
      <c r="W127" s="54"/>
      <c r="X127" s="54"/>
      <c r="Y127" s="54"/>
      <c r="Z127" s="54"/>
      <c r="AA127" s="54"/>
      <c r="AB127" s="54"/>
      <c r="AC127" s="137"/>
      <c r="AD127" s="138"/>
    </row>
    <row r="128" spans="1:30">
      <c r="A128" s="51">
        <f t="shared" si="44"/>
        <v>125</v>
      </c>
      <c r="B128" s="54"/>
      <c r="C128" s="54"/>
      <c r="D128" s="52"/>
      <c r="E128" s="52"/>
      <c r="F128" s="52"/>
      <c r="G128" s="52"/>
      <c r="H128" s="54"/>
      <c r="I128" s="54"/>
      <c r="J128" s="54"/>
      <c r="K128" s="54"/>
      <c r="L128" s="54"/>
      <c r="M128" s="54"/>
      <c r="N128" s="54"/>
      <c r="O128" s="60"/>
      <c r="P128" s="54"/>
      <c r="Q128" s="145"/>
      <c r="R128" s="54"/>
      <c r="S128" s="54"/>
      <c r="T128" s="54"/>
      <c r="U128" s="54"/>
      <c r="V128" s="54"/>
      <c r="W128" s="54"/>
      <c r="X128" s="54"/>
      <c r="Y128" s="54"/>
      <c r="Z128" s="54"/>
      <c r="AA128" s="54"/>
      <c r="AB128" s="54"/>
      <c r="AC128" s="137"/>
      <c r="AD128" s="138"/>
    </row>
    <row r="129" spans="1:30">
      <c r="A129" s="51">
        <f t="shared" si="44"/>
        <v>126</v>
      </c>
      <c r="B129" s="54"/>
      <c r="C129" s="54"/>
      <c r="D129" s="52"/>
      <c r="E129" s="52"/>
      <c r="F129" s="52"/>
      <c r="G129" s="52"/>
      <c r="H129" s="54"/>
      <c r="I129" s="54"/>
      <c r="J129" s="54"/>
      <c r="K129" s="54"/>
      <c r="L129" s="54"/>
      <c r="M129" s="54"/>
      <c r="N129" s="54"/>
      <c r="O129" s="60"/>
      <c r="P129" s="54"/>
      <c r="Q129" s="145"/>
      <c r="R129" s="54"/>
      <c r="S129" s="54"/>
      <c r="T129" s="54"/>
      <c r="U129" s="54"/>
      <c r="V129" s="54"/>
      <c r="W129" s="54"/>
      <c r="X129" s="54"/>
      <c r="Y129" s="54"/>
      <c r="Z129" s="54"/>
      <c r="AA129" s="54"/>
      <c r="AB129" s="54"/>
      <c r="AC129" s="137"/>
      <c r="AD129" s="138"/>
    </row>
    <row r="130" spans="1:30">
      <c r="A130" s="51">
        <f t="shared" si="44"/>
        <v>127</v>
      </c>
      <c r="B130" s="54"/>
      <c r="C130" s="54"/>
      <c r="D130" s="52"/>
      <c r="E130" s="52"/>
      <c r="F130" s="52"/>
      <c r="G130" s="52"/>
      <c r="H130" s="54"/>
      <c r="I130" s="54"/>
      <c r="J130" s="54"/>
      <c r="K130" s="54"/>
      <c r="L130" s="54"/>
      <c r="M130" s="54"/>
      <c r="N130" s="54"/>
      <c r="O130" s="60"/>
      <c r="P130" s="54"/>
      <c r="Q130" s="145"/>
      <c r="R130" s="54"/>
      <c r="S130" s="54"/>
      <c r="T130" s="54"/>
      <c r="U130" s="54"/>
      <c r="V130" s="54"/>
      <c r="W130" s="54"/>
      <c r="X130" s="54"/>
      <c r="Y130" s="54"/>
      <c r="Z130" s="54"/>
      <c r="AA130" s="54"/>
      <c r="AB130" s="54"/>
      <c r="AC130" s="137"/>
      <c r="AD130" s="138"/>
    </row>
    <row r="131" ht="12" spans="1:30">
      <c r="A131" s="51">
        <f t="shared" si="44"/>
        <v>128</v>
      </c>
      <c r="B131" s="54"/>
      <c r="C131" s="54"/>
      <c r="D131" s="52"/>
      <c r="E131" s="52"/>
      <c r="F131" s="52"/>
      <c r="G131" s="52"/>
      <c r="H131" s="54"/>
      <c r="I131" s="54"/>
      <c r="J131" s="54"/>
      <c r="K131" s="54"/>
      <c r="L131" s="54"/>
      <c r="M131" s="54"/>
      <c r="N131" s="54"/>
      <c r="O131" s="60"/>
      <c r="P131" s="54"/>
      <c r="Q131" s="145"/>
      <c r="R131" s="139"/>
      <c r="S131" s="139"/>
      <c r="T131" s="139"/>
      <c r="U131" s="139"/>
      <c r="V131" s="139"/>
      <c r="W131" s="139"/>
      <c r="X131" s="139"/>
      <c r="Y131" s="139"/>
      <c r="Z131" s="139"/>
      <c r="AA131" s="139"/>
      <c r="AB131" s="139"/>
      <c r="AC131" s="140"/>
      <c r="AD131" s="138"/>
    </row>
    <row r="132" spans="1:30">
      <c r="A132" s="51">
        <f t="shared" si="44"/>
        <v>129</v>
      </c>
      <c r="B132" s="54"/>
      <c r="C132" s="54"/>
      <c r="D132" s="52"/>
      <c r="E132" s="52"/>
      <c r="F132" s="52"/>
      <c r="G132" s="52"/>
      <c r="H132" s="54"/>
      <c r="I132" s="54"/>
      <c r="J132" s="54"/>
      <c r="K132" s="54"/>
      <c r="L132" s="54"/>
      <c r="M132" s="54"/>
      <c r="N132" s="54"/>
      <c r="O132" s="60"/>
      <c r="P132" s="54"/>
      <c r="Q132" s="145"/>
      <c r="R132" s="54"/>
      <c r="S132" s="54"/>
      <c r="T132" s="54"/>
      <c r="U132" s="54"/>
      <c r="V132" s="54"/>
      <c r="W132" s="54"/>
      <c r="X132" s="54"/>
      <c r="Y132" s="54"/>
      <c r="Z132" s="54"/>
      <c r="AA132" s="54"/>
      <c r="AB132" s="54"/>
      <c r="AC132" s="137"/>
      <c r="AD132" s="138"/>
    </row>
    <row r="133" spans="1:30">
      <c r="A133" s="51">
        <f t="shared" si="44"/>
        <v>130</v>
      </c>
      <c r="B133" s="54"/>
      <c r="C133" s="54"/>
      <c r="D133" s="52"/>
      <c r="E133" s="52"/>
      <c r="F133" s="52"/>
      <c r="G133" s="52"/>
      <c r="H133" s="54"/>
      <c r="I133" s="54"/>
      <c r="J133" s="54"/>
      <c r="K133" s="54"/>
      <c r="L133" s="54"/>
      <c r="M133" s="54"/>
      <c r="N133" s="54"/>
      <c r="O133" s="60"/>
      <c r="P133" s="54"/>
      <c r="Q133" s="145"/>
      <c r="R133" s="54"/>
      <c r="S133" s="54"/>
      <c r="T133" s="54"/>
      <c r="U133" s="54"/>
      <c r="V133" s="54"/>
      <c r="W133" s="54"/>
      <c r="X133" s="54"/>
      <c r="Y133" s="54"/>
      <c r="Z133" s="54"/>
      <c r="AA133" s="54"/>
      <c r="AB133" s="54"/>
      <c r="AC133" s="137"/>
      <c r="AD133" s="138"/>
    </row>
    <row r="134" spans="1:30">
      <c r="A134" s="51">
        <f t="shared" ref="A134:A197" si="50">A133+1</f>
        <v>131</v>
      </c>
      <c r="B134" s="54"/>
      <c r="C134" s="54"/>
      <c r="D134" s="52"/>
      <c r="E134" s="52"/>
      <c r="F134" s="52"/>
      <c r="G134" s="52"/>
      <c r="H134" s="54"/>
      <c r="I134" s="54"/>
      <c r="J134" s="54"/>
      <c r="K134" s="54"/>
      <c r="L134" s="54"/>
      <c r="M134" s="54"/>
      <c r="N134" s="54"/>
      <c r="O134" s="60"/>
      <c r="P134" s="54"/>
      <c r="Q134" s="145"/>
      <c r="R134" s="54"/>
      <c r="S134" s="54"/>
      <c r="T134" s="54"/>
      <c r="U134" s="54"/>
      <c r="V134" s="54"/>
      <c r="W134" s="54"/>
      <c r="X134" s="54"/>
      <c r="Y134" s="54"/>
      <c r="Z134" s="54"/>
      <c r="AA134" s="54"/>
      <c r="AB134" s="54"/>
      <c r="AC134" s="137"/>
      <c r="AD134" s="138"/>
    </row>
    <row r="135" spans="1:30">
      <c r="A135" s="51">
        <f t="shared" si="50"/>
        <v>132</v>
      </c>
      <c r="B135" s="54"/>
      <c r="C135" s="54"/>
      <c r="D135" s="52"/>
      <c r="E135" s="52"/>
      <c r="F135" s="52"/>
      <c r="G135" s="52"/>
      <c r="H135" s="54"/>
      <c r="I135" s="54"/>
      <c r="J135" s="54"/>
      <c r="K135" s="54"/>
      <c r="L135" s="54"/>
      <c r="M135" s="54"/>
      <c r="N135" s="54"/>
      <c r="O135" s="60"/>
      <c r="P135" s="54"/>
      <c r="Q135" s="145"/>
      <c r="R135" s="54"/>
      <c r="S135" s="54"/>
      <c r="T135" s="54"/>
      <c r="U135" s="54"/>
      <c r="V135" s="54"/>
      <c r="W135" s="54"/>
      <c r="X135" s="54"/>
      <c r="Y135" s="54"/>
      <c r="Z135" s="54"/>
      <c r="AA135" s="54"/>
      <c r="AB135" s="54"/>
      <c r="AC135" s="137"/>
      <c r="AD135" s="138"/>
    </row>
    <row r="136" spans="1:30">
      <c r="A136" s="51">
        <f t="shared" si="50"/>
        <v>133</v>
      </c>
      <c r="B136" s="54"/>
      <c r="C136" s="54"/>
      <c r="D136" s="52"/>
      <c r="E136" s="52"/>
      <c r="F136" s="52"/>
      <c r="G136" s="52"/>
      <c r="H136" s="54"/>
      <c r="I136" s="54"/>
      <c r="J136" s="54"/>
      <c r="K136" s="54"/>
      <c r="L136" s="54"/>
      <c r="M136" s="54"/>
      <c r="N136" s="54"/>
      <c r="O136" s="60"/>
      <c r="P136" s="54"/>
      <c r="Q136" s="145"/>
      <c r="R136" s="54"/>
      <c r="S136" s="54"/>
      <c r="T136" s="54"/>
      <c r="U136" s="54"/>
      <c r="V136" s="54"/>
      <c r="W136" s="54"/>
      <c r="X136" s="54"/>
      <c r="Y136" s="54"/>
      <c r="Z136" s="54"/>
      <c r="AA136" s="54"/>
      <c r="AB136" s="54"/>
      <c r="AC136" s="137"/>
      <c r="AD136" s="138"/>
    </row>
    <row r="137" spans="1:30">
      <c r="A137" s="51">
        <f t="shared" si="50"/>
        <v>134</v>
      </c>
      <c r="B137" s="54"/>
      <c r="C137" s="54"/>
      <c r="D137" s="52"/>
      <c r="E137" s="52"/>
      <c r="F137" s="52"/>
      <c r="G137" s="52"/>
      <c r="H137" s="54"/>
      <c r="I137" s="54"/>
      <c r="J137" s="54"/>
      <c r="K137" s="54"/>
      <c r="L137" s="54"/>
      <c r="M137" s="54"/>
      <c r="N137" s="54"/>
      <c r="O137" s="60"/>
      <c r="P137" s="54"/>
      <c r="Q137" s="145"/>
      <c r="R137" s="54"/>
      <c r="S137" s="54"/>
      <c r="T137" s="54"/>
      <c r="U137" s="54"/>
      <c r="V137" s="54"/>
      <c r="W137" s="54"/>
      <c r="X137" s="54"/>
      <c r="Y137" s="54"/>
      <c r="Z137" s="54"/>
      <c r="AA137" s="54"/>
      <c r="AB137" s="54"/>
      <c r="AC137" s="137"/>
      <c r="AD137" s="138"/>
    </row>
    <row r="138" spans="1:30">
      <c r="A138" s="51">
        <f t="shared" si="50"/>
        <v>135</v>
      </c>
      <c r="B138" s="54"/>
      <c r="C138" s="54"/>
      <c r="D138" s="52"/>
      <c r="E138" s="52"/>
      <c r="F138" s="52"/>
      <c r="G138" s="52"/>
      <c r="H138" s="54"/>
      <c r="I138" s="54"/>
      <c r="J138" s="54"/>
      <c r="K138" s="54"/>
      <c r="L138" s="54"/>
      <c r="M138" s="54"/>
      <c r="N138" s="54"/>
      <c r="O138" s="60"/>
      <c r="P138" s="54"/>
      <c r="Q138" s="145"/>
      <c r="R138" s="54"/>
      <c r="S138" s="54"/>
      <c r="T138" s="54"/>
      <c r="U138" s="54"/>
      <c r="V138" s="54"/>
      <c r="W138" s="54"/>
      <c r="X138" s="54"/>
      <c r="Y138" s="54"/>
      <c r="Z138" s="54"/>
      <c r="AA138" s="54"/>
      <c r="AB138" s="54"/>
      <c r="AC138" s="137"/>
      <c r="AD138" s="138"/>
    </row>
    <row r="139" spans="1:30">
      <c r="A139" s="51">
        <f t="shared" si="50"/>
        <v>136</v>
      </c>
      <c r="B139" s="54"/>
      <c r="C139" s="54"/>
      <c r="D139" s="52"/>
      <c r="E139" s="52"/>
      <c r="F139" s="52"/>
      <c r="G139" s="52"/>
      <c r="H139" s="54"/>
      <c r="I139" s="54"/>
      <c r="J139" s="54"/>
      <c r="K139" s="54"/>
      <c r="L139" s="54"/>
      <c r="M139" s="54"/>
      <c r="N139" s="54"/>
      <c r="O139" s="60"/>
      <c r="P139" s="54"/>
      <c r="Q139" s="145"/>
      <c r="R139" s="54"/>
      <c r="S139" s="54"/>
      <c r="T139" s="54"/>
      <c r="U139" s="54"/>
      <c r="V139" s="54"/>
      <c r="W139" s="54"/>
      <c r="X139" s="54"/>
      <c r="Y139" s="54"/>
      <c r="Z139" s="54"/>
      <c r="AA139" s="54"/>
      <c r="AB139" s="54"/>
      <c r="AC139" s="137"/>
      <c r="AD139" s="138"/>
    </row>
    <row r="140" spans="1:30">
      <c r="A140" s="51">
        <f t="shared" si="50"/>
        <v>137</v>
      </c>
      <c r="B140" s="54"/>
      <c r="C140" s="54"/>
      <c r="D140" s="52"/>
      <c r="E140" s="52"/>
      <c r="F140" s="52"/>
      <c r="G140" s="52"/>
      <c r="H140" s="54"/>
      <c r="I140" s="54"/>
      <c r="J140" s="54"/>
      <c r="K140" s="54"/>
      <c r="L140" s="54"/>
      <c r="M140" s="54"/>
      <c r="N140" s="54"/>
      <c r="O140" s="60"/>
      <c r="P140" s="54"/>
      <c r="Q140" s="145"/>
      <c r="R140" s="54"/>
      <c r="S140" s="54"/>
      <c r="T140" s="54"/>
      <c r="U140" s="54"/>
      <c r="V140" s="54"/>
      <c r="W140" s="54"/>
      <c r="X140" s="54"/>
      <c r="Y140" s="54"/>
      <c r="Z140" s="54"/>
      <c r="AA140" s="54"/>
      <c r="AB140" s="54"/>
      <c r="AC140" s="137"/>
      <c r="AD140" s="138"/>
    </row>
    <row r="141" spans="1:30">
      <c r="A141" s="51">
        <f t="shared" si="50"/>
        <v>138</v>
      </c>
      <c r="B141" s="54"/>
      <c r="C141" s="54"/>
      <c r="D141" s="52"/>
      <c r="E141" s="52"/>
      <c r="F141" s="52"/>
      <c r="G141" s="52"/>
      <c r="H141" s="54"/>
      <c r="I141" s="54"/>
      <c r="J141" s="54"/>
      <c r="K141" s="54"/>
      <c r="L141" s="54"/>
      <c r="M141" s="54"/>
      <c r="N141" s="54"/>
      <c r="O141" s="60"/>
      <c r="P141" s="54"/>
      <c r="Q141" s="145"/>
      <c r="R141" s="54"/>
      <c r="S141" s="54"/>
      <c r="T141" s="54"/>
      <c r="U141" s="54"/>
      <c r="V141" s="54"/>
      <c r="W141" s="54"/>
      <c r="X141" s="54"/>
      <c r="Y141" s="54"/>
      <c r="Z141" s="54"/>
      <c r="AA141" s="54"/>
      <c r="AB141" s="54"/>
      <c r="AC141" s="137"/>
      <c r="AD141" s="138"/>
    </row>
    <row r="142" spans="1:30">
      <c r="A142" s="51">
        <f t="shared" si="50"/>
        <v>139</v>
      </c>
      <c r="B142" s="54"/>
      <c r="C142" s="54"/>
      <c r="D142" s="52"/>
      <c r="E142" s="52"/>
      <c r="F142" s="52"/>
      <c r="G142" s="52"/>
      <c r="H142" s="54"/>
      <c r="I142" s="54"/>
      <c r="J142" s="54"/>
      <c r="K142" s="54"/>
      <c r="L142" s="54"/>
      <c r="M142" s="54"/>
      <c r="N142" s="54"/>
      <c r="O142" s="60"/>
      <c r="P142" s="54"/>
      <c r="Q142" s="145"/>
      <c r="R142" s="54"/>
      <c r="S142" s="54"/>
      <c r="T142" s="54"/>
      <c r="U142" s="54"/>
      <c r="V142" s="54"/>
      <c r="W142" s="54"/>
      <c r="X142" s="54"/>
      <c r="Y142" s="54"/>
      <c r="Z142" s="54"/>
      <c r="AA142" s="54"/>
      <c r="AB142" s="54"/>
      <c r="AC142" s="137"/>
      <c r="AD142" s="138"/>
    </row>
    <row r="143" spans="1:30">
      <c r="A143" s="51">
        <f t="shared" si="50"/>
        <v>140</v>
      </c>
      <c r="B143" s="54"/>
      <c r="C143" s="54"/>
      <c r="D143" s="52"/>
      <c r="E143" s="52"/>
      <c r="F143" s="52"/>
      <c r="G143" s="52"/>
      <c r="H143" s="54"/>
      <c r="I143" s="54"/>
      <c r="J143" s="54"/>
      <c r="K143" s="54"/>
      <c r="L143" s="54"/>
      <c r="M143" s="54"/>
      <c r="N143" s="54"/>
      <c r="O143" s="60"/>
      <c r="P143" s="54"/>
      <c r="Q143" s="145"/>
      <c r="R143" s="54"/>
      <c r="S143" s="54"/>
      <c r="T143" s="54"/>
      <c r="U143" s="54"/>
      <c r="V143" s="54"/>
      <c r="W143" s="54"/>
      <c r="X143" s="54"/>
      <c r="Y143" s="54"/>
      <c r="Z143" s="54"/>
      <c r="AA143" s="54"/>
      <c r="AB143" s="54"/>
      <c r="AC143" s="137"/>
      <c r="AD143" s="138"/>
    </row>
    <row r="144" spans="1:30">
      <c r="A144" s="51">
        <f t="shared" si="50"/>
        <v>141</v>
      </c>
      <c r="B144" s="54"/>
      <c r="C144" s="54"/>
      <c r="D144" s="52"/>
      <c r="E144" s="52"/>
      <c r="F144" s="52"/>
      <c r="G144" s="52"/>
      <c r="H144" s="54"/>
      <c r="I144" s="54"/>
      <c r="J144" s="54"/>
      <c r="K144" s="54"/>
      <c r="L144" s="54"/>
      <c r="M144" s="54"/>
      <c r="N144" s="54"/>
      <c r="O144" s="60"/>
      <c r="P144" s="54"/>
      <c r="Q144" s="145"/>
      <c r="R144" s="54"/>
      <c r="S144" s="54"/>
      <c r="T144" s="54"/>
      <c r="U144" s="54"/>
      <c r="V144" s="54"/>
      <c r="W144" s="54"/>
      <c r="X144" s="54"/>
      <c r="Y144" s="54"/>
      <c r="Z144" s="54"/>
      <c r="AA144" s="54"/>
      <c r="AB144" s="54"/>
      <c r="AC144" s="137"/>
      <c r="AD144" s="138"/>
    </row>
    <row r="145" spans="1:30">
      <c r="A145" s="51">
        <f t="shared" si="50"/>
        <v>142</v>
      </c>
      <c r="B145" s="54"/>
      <c r="C145" s="54"/>
      <c r="D145" s="52"/>
      <c r="E145" s="52"/>
      <c r="F145" s="52"/>
      <c r="G145" s="52"/>
      <c r="H145" s="54"/>
      <c r="I145" s="54"/>
      <c r="J145" s="54"/>
      <c r="K145" s="54"/>
      <c r="L145" s="54"/>
      <c r="M145" s="54"/>
      <c r="N145" s="54"/>
      <c r="O145" s="60"/>
      <c r="P145" s="54"/>
      <c r="Q145" s="145"/>
      <c r="R145" s="54"/>
      <c r="S145" s="54"/>
      <c r="T145" s="54"/>
      <c r="U145" s="54"/>
      <c r="V145" s="54"/>
      <c r="W145" s="54"/>
      <c r="X145" s="54"/>
      <c r="Y145" s="54"/>
      <c r="Z145" s="54"/>
      <c r="AA145" s="54"/>
      <c r="AB145" s="54"/>
      <c r="AC145" s="137"/>
      <c r="AD145" s="138"/>
    </row>
    <row r="146" spans="1:30">
      <c r="A146" s="51">
        <f t="shared" si="50"/>
        <v>143</v>
      </c>
      <c r="B146" s="54"/>
      <c r="C146" s="54"/>
      <c r="D146" s="52"/>
      <c r="E146" s="52"/>
      <c r="F146" s="52"/>
      <c r="G146" s="52"/>
      <c r="H146" s="54"/>
      <c r="I146" s="54"/>
      <c r="J146" s="54"/>
      <c r="K146" s="54"/>
      <c r="L146" s="54"/>
      <c r="M146" s="54"/>
      <c r="N146" s="54"/>
      <c r="O146" s="60"/>
      <c r="P146" s="54"/>
      <c r="Q146" s="145"/>
      <c r="R146" s="54"/>
      <c r="S146" s="54"/>
      <c r="T146" s="54"/>
      <c r="U146" s="54"/>
      <c r="V146" s="54"/>
      <c r="W146" s="54"/>
      <c r="X146" s="54"/>
      <c r="Y146" s="54"/>
      <c r="Z146" s="54"/>
      <c r="AA146" s="54"/>
      <c r="AB146" s="54"/>
      <c r="AC146" s="137"/>
      <c r="AD146" s="138"/>
    </row>
    <row r="147" spans="1:30">
      <c r="A147" s="51">
        <f t="shared" si="50"/>
        <v>144</v>
      </c>
      <c r="B147" s="54"/>
      <c r="C147" s="54"/>
      <c r="D147" s="52"/>
      <c r="E147" s="52"/>
      <c r="F147" s="52"/>
      <c r="G147" s="52"/>
      <c r="H147" s="54"/>
      <c r="I147" s="54"/>
      <c r="J147" s="54"/>
      <c r="K147" s="54"/>
      <c r="L147" s="54"/>
      <c r="M147" s="54"/>
      <c r="N147" s="54"/>
      <c r="O147" s="60"/>
      <c r="P147" s="54"/>
      <c r="Q147" s="145"/>
      <c r="R147" s="54"/>
      <c r="S147" s="54"/>
      <c r="T147" s="54"/>
      <c r="U147" s="54"/>
      <c r="V147" s="54"/>
      <c r="W147" s="54"/>
      <c r="X147" s="54"/>
      <c r="Y147" s="54"/>
      <c r="Z147" s="54"/>
      <c r="AA147" s="54"/>
      <c r="AB147" s="54"/>
      <c r="AC147" s="137"/>
      <c r="AD147" s="138"/>
    </row>
    <row r="148" spans="1:30">
      <c r="A148" s="51">
        <f t="shared" si="50"/>
        <v>145</v>
      </c>
      <c r="B148" s="54"/>
      <c r="C148" s="54"/>
      <c r="D148" s="52"/>
      <c r="E148" s="52"/>
      <c r="F148" s="52"/>
      <c r="G148" s="52"/>
      <c r="H148" s="54"/>
      <c r="I148" s="54"/>
      <c r="J148" s="54"/>
      <c r="K148" s="54"/>
      <c r="L148" s="54"/>
      <c r="M148" s="54"/>
      <c r="N148" s="54"/>
      <c r="O148" s="60"/>
      <c r="P148" s="54"/>
      <c r="Q148" s="145"/>
      <c r="R148" s="54"/>
      <c r="S148" s="54"/>
      <c r="T148" s="54"/>
      <c r="U148" s="54"/>
      <c r="V148" s="54"/>
      <c r="W148" s="54"/>
      <c r="X148" s="54"/>
      <c r="Y148" s="54"/>
      <c r="Z148" s="54"/>
      <c r="AA148" s="54"/>
      <c r="AB148" s="54"/>
      <c r="AC148" s="137"/>
      <c r="AD148" s="138"/>
    </row>
    <row r="149" spans="1:30">
      <c r="A149" s="51">
        <f t="shared" si="50"/>
        <v>146</v>
      </c>
      <c r="B149" s="54"/>
      <c r="C149" s="54"/>
      <c r="D149" s="52"/>
      <c r="E149" s="52"/>
      <c r="F149" s="52"/>
      <c r="G149" s="52"/>
      <c r="H149" s="54"/>
      <c r="I149" s="54"/>
      <c r="J149" s="54"/>
      <c r="K149" s="54"/>
      <c r="L149" s="54"/>
      <c r="M149" s="54"/>
      <c r="N149" s="54"/>
      <c r="O149" s="60"/>
      <c r="P149" s="54"/>
      <c r="Q149" s="145"/>
      <c r="R149" s="54"/>
      <c r="S149" s="54"/>
      <c r="T149" s="54"/>
      <c r="U149" s="54"/>
      <c r="V149" s="54"/>
      <c r="W149" s="54"/>
      <c r="X149" s="54"/>
      <c r="Y149" s="54"/>
      <c r="Z149" s="54"/>
      <c r="AA149" s="54"/>
      <c r="AB149" s="54"/>
      <c r="AC149" s="137"/>
      <c r="AD149" s="138"/>
    </row>
    <row r="150" spans="1:30">
      <c r="A150" s="51">
        <f t="shared" si="50"/>
        <v>147</v>
      </c>
      <c r="B150" s="54"/>
      <c r="C150" s="54"/>
      <c r="D150" s="52"/>
      <c r="E150" s="52"/>
      <c r="F150" s="52"/>
      <c r="G150" s="52"/>
      <c r="H150" s="54"/>
      <c r="I150" s="54"/>
      <c r="J150" s="54"/>
      <c r="K150" s="54"/>
      <c r="L150" s="54"/>
      <c r="M150" s="54"/>
      <c r="N150" s="54"/>
      <c r="O150" s="60"/>
      <c r="P150" s="54"/>
      <c r="Q150" s="145"/>
      <c r="R150" s="54"/>
      <c r="S150" s="54"/>
      <c r="T150" s="54"/>
      <c r="U150" s="54"/>
      <c r="V150" s="54"/>
      <c r="W150" s="54"/>
      <c r="X150" s="54"/>
      <c r="Y150" s="54"/>
      <c r="Z150" s="54"/>
      <c r="AA150" s="54"/>
      <c r="AB150" s="54"/>
      <c r="AC150" s="137"/>
      <c r="AD150" s="138"/>
    </row>
    <row r="151" spans="1:30">
      <c r="A151" s="51">
        <f t="shared" si="50"/>
        <v>148</v>
      </c>
      <c r="B151" s="54"/>
      <c r="C151" s="54"/>
      <c r="D151" s="52"/>
      <c r="E151" s="52"/>
      <c r="F151" s="52"/>
      <c r="G151" s="52"/>
      <c r="H151" s="54"/>
      <c r="I151" s="54"/>
      <c r="J151" s="54"/>
      <c r="K151" s="54"/>
      <c r="L151" s="54"/>
      <c r="M151" s="54"/>
      <c r="N151" s="54"/>
      <c r="O151" s="60"/>
      <c r="P151" s="54"/>
      <c r="Q151" s="145"/>
      <c r="R151" s="54"/>
      <c r="S151" s="54"/>
      <c r="T151" s="54"/>
      <c r="U151" s="54"/>
      <c r="V151" s="54"/>
      <c r="W151" s="54"/>
      <c r="X151" s="54"/>
      <c r="Y151" s="54"/>
      <c r="Z151" s="54"/>
      <c r="AA151" s="54"/>
      <c r="AB151" s="54"/>
      <c r="AC151" s="137"/>
      <c r="AD151" s="138"/>
    </row>
    <row r="152" spans="1:30">
      <c r="A152" s="51">
        <f t="shared" si="50"/>
        <v>149</v>
      </c>
      <c r="B152" s="54"/>
      <c r="C152" s="54"/>
      <c r="D152" s="52"/>
      <c r="E152" s="52"/>
      <c r="F152" s="52"/>
      <c r="G152" s="52"/>
      <c r="H152" s="54"/>
      <c r="I152" s="54"/>
      <c r="J152" s="54"/>
      <c r="K152" s="54"/>
      <c r="L152" s="54"/>
      <c r="M152" s="54"/>
      <c r="N152" s="54"/>
      <c r="O152" s="60"/>
      <c r="P152" s="54"/>
      <c r="Q152" s="145"/>
      <c r="R152" s="54"/>
      <c r="S152" s="54"/>
      <c r="T152" s="54"/>
      <c r="U152" s="54"/>
      <c r="V152" s="54"/>
      <c r="W152" s="54"/>
      <c r="X152" s="54"/>
      <c r="Y152" s="54"/>
      <c r="Z152" s="54"/>
      <c r="AA152" s="54"/>
      <c r="AB152" s="54"/>
      <c r="AC152" s="137"/>
      <c r="AD152" s="138"/>
    </row>
    <row r="153" spans="1:30">
      <c r="A153" s="51">
        <f t="shared" si="50"/>
        <v>150</v>
      </c>
      <c r="B153" s="54"/>
      <c r="C153" s="54"/>
      <c r="D153" s="52"/>
      <c r="E153" s="52"/>
      <c r="F153" s="52"/>
      <c r="G153" s="52"/>
      <c r="H153" s="54"/>
      <c r="I153" s="54"/>
      <c r="J153" s="54"/>
      <c r="K153" s="54"/>
      <c r="L153" s="54"/>
      <c r="M153" s="54"/>
      <c r="N153" s="54"/>
      <c r="O153" s="60"/>
      <c r="P153" s="54"/>
      <c r="Q153" s="145"/>
      <c r="R153" s="54"/>
      <c r="S153" s="54"/>
      <c r="T153" s="54"/>
      <c r="U153" s="54"/>
      <c r="V153" s="54"/>
      <c r="W153" s="54"/>
      <c r="X153" s="54"/>
      <c r="Y153" s="54"/>
      <c r="Z153" s="54"/>
      <c r="AA153" s="54"/>
      <c r="AB153" s="54"/>
      <c r="AC153" s="137"/>
      <c r="AD153" s="138"/>
    </row>
    <row r="154" spans="1:30">
      <c r="A154" s="51">
        <f t="shared" si="50"/>
        <v>151</v>
      </c>
      <c r="B154" s="54"/>
      <c r="C154" s="54"/>
      <c r="D154" s="52"/>
      <c r="E154" s="52"/>
      <c r="F154" s="52"/>
      <c r="G154" s="52"/>
      <c r="H154" s="54"/>
      <c r="I154" s="54"/>
      <c r="J154" s="54"/>
      <c r="K154" s="54"/>
      <c r="L154" s="54"/>
      <c r="M154" s="54"/>
      <c r="N154" s="54"/>
      <c r="O154" s="60"/>
      <c r="P154" s="54"/>
      <c r="Q154" s="145"/>
      <c r="R154" s="54"/>
      <c r="S154" s="54"/>
      <c r="T154" s="54"/>
      <c r="U154" s="54"/>
      <c r="V154" s="54"/>
      <c r="W154" s="54"/>
      <c r="X154" s="54"/>
      <c r="Y154" s="54"/>
      <c r="Z154" s="54"/>
      <c r="AA154" s="54"/>
      <c r="AB154" s="54"/>
      <c r="AC154" s="137"/>
      <c r="AD154" s="138"/>
    </row>
    <row r="155" spans="1:30">
      <c r="A155" s="51">
        <f t="shared" si="50"/>
        <v>152</v>
      </c>
      <c r="B155" s="54"/>
      <c r="C155" s="54"/>
      <c r="D155" s="52"/>
      <c r="E155" s="52"/>
      <c r="F155" s="52"/>
      <c r="G155" s="52"/>
      <c r="H155" s="54"/>
      <c r="I155" s="54"/>
      <c r="J155" s="54"/>
      <c r="K155" s="54"/>
      <c r="L155" s="54"/>
      <c r="M155" s="54"/>
      <c r="N155" s="54"/>
      <c r="O155" s="60"/>
      <c r="P155" s="54"/>
      <c r="Q155" s="145"/>
      <c r="R155" s="54"/>
      <c r="S155" s="54"/>
      <c r="T155" s="54"/>
      <c r="U155" s="54"/>
      <c r="V155" s="54"/>
      <c r="W155" s="54"/>
      <c r="X155" s="54"/>
      <c r="Y155" s="54"/>
      <c r="Z155" s="54"/>
      <c r="AA155" s="54"/>
      <c r="AB155" s="54"/>
      <c r="AC155" s="137"/>
      <c r="AD155" s="138"/>
    </row>
    <row r="156" spans="1:30">
      <c r="A156" s="51">
        <f t="shared" si="50"/>
        <v>153</v>
      </c>
      <c r="B156" s="54"/>
      <c r="C156" s="54"/>
      <c r="D156" s="52"/>
      <c r="E156" s="52"/>
      <c r="F156" s="52"/>
      <c r="G156" s="52"/>
      <c r="H156" s="54"/>
      <c r="I156" s="54"/>
      <c r="J156" s="54"/>
      <c r="K156" s="54"/>
      <c r="L156" s="54"/>
      <c r="M156" s="54"/>
      <c r="N156" s="54"/>
      <c r="O156" s="60"/>
      <c r="P156" s="54"/>
      <c r="Q156" s="145"/>
      <c r="R156" s="54"/>
      <c r="S156" s="54"/>
      <c r="T156" s="54"/>
      <c r="U156" s="54"/>
      <c r="V156" s="54"/>
      <c r="W156" s="54"/>
      <c r="X156" s="54"/>
      <c r="Y156" s="54"/>
      <c r="Z156" s="54"/>
      <c r="AA156" s="54"/>
      <c r="AB156" s="54"/>
      <c r="AC156" s="137"/>
      <c r="AD156" s="138"/>
    </row>
    <row r="157" spans="1:30">
      <c r="A157" s="51">
        <f t="shared" si="50"/>
        <v>154</v>
      </c>
      <c r="B157" s="54"/>
      <c r="C157" s="54"/>
      <c r="D157" s="52"/>
      <c r="E157" s="52"/>
      <c r="F157" s="52"/>
      <c r="G157" s="52"/>
      <c r="H157" s="54"/>
      <c r="I157" s="54"/>
      <c r="J157" s="54"/>
      <c r="K157" s="54"/>
      <c r="L157" s="54"/>
      <c r="M157" s="54"/>
      <c r="N157" s="54"/>
      <c r="O157" s="60"/>
      <c r="P157" s="54"/>
      <c r="Q157" s="145"/>
      <c r="R157" s="54"/>
      <c r="S157" s="54"/>
      <c r="T157" s="54"/>
      <c r="U157" s="54"/>
      <c r="V157" s="54"/>
      <c r="W157" s="54"/>
      <c r="X157" s="54"/>
      <c r="Y157" s="54"/>
      <c r="Z157" s="54"/>
      <c r="AA157" s="54"/>
      <c r="AB157" s="54"/>
      <c r="AC157" s="137"/>
      <c r="AD157" s="138"/>
    </row>
    <row r="158" spans="1:30">
      <c r="A158" s="51">
        <f t="shared" si="50"/>
        <v>155</v>
      </c>
      <c r="B158" s="54"/>
      <c r="C158" s="54"/>
      <c r="D158" s="52"/>
      <c r="E158" s="52"/>
      <c r="F158" s="52"/>
      <c r="G158" s="52"/>
      <c r="H158" s="54"/>
      <c r="I158" s="54"/>
      <c r="J158" s="54"/>
      <c r="K158" s="54"/>
      <c r="L158" s="54"/>
      <c r="M158" s="54"/>
      <c r="N158" s="54"/>
      <c r="O158" s="60"/>
      <c r="P158" s="54"/>
      <c r="Q158" s="145"/>
      <c r="R158" s="54"/>
      <c r="S158" s="54"/>
      <c r="T158" s="54"/>
      <c r="U158" s="54"/>
      <c r="V158" s="54"/>
      <c r="W158" s="54"/>
      <c r="X158" s="54"/>
      <c r="Y158" s="54"/>
      <c r="Z158" s="54"/>
      <c r="AA158" s="54"/>
      <c r="AB158" s="54"/>
      <c r="AC158" s="137"/>
      <c r="AD158" s="138"/>
    </row>
    <row r="159" spans="1:30">
      <c r="A159" s="51">
        <f t="shared" si="50"/>
        <v>156</v>
      </c>
      <c r="B159" s="54"/>
      <c r="C159" s="54"/>
      <c r="D159" s="52"/>
      <c r="E159" s="52"/>
      <c r="F159" s="52"/>
      <c r="G159" s="52"/>
      <c r="H159" s="54"/>
      <c r="I159" s="54"/>
      <c r="J159" s="54"/>
      <c r="K159" s="54"/>
      <c r="L159" s="54"/>
      <c r="M159" s="54"/>
      <c r="N159" s="54"/>
      <c r="O159" s="60"/>
      <c r="P159" s="54"/>
      <c r="Q159" s="145"/>
      <c r="R159" s="54"/>
      <c r="S159" s="54"/>
      <c r="T159" s="54"/>
      <c r="U159" s="54"/>
      <c r="V159" s="54"/>
      <c r="W159" s="54"/>
      <c r="X159" s="54"/>
      <c r="Y159" s="54"/>
      <c r="Z159" s="54"/>
      <c r="AA159" s="54"/>
      <c r="AB159" s="54"/>
      <c r="AC159" s="137"/>
      <c r="AD159" s="138"/>
    </row>
    <row r="160" spans="1:30">
      <c r="A160" s="51">
        <f t="shared" si="50"/>
        <v>157</v>
      </c>
      <c r="B160" s="54"/>
      <c r="C160" s="54"/>
      <c r="D160" s="52"/>
      <c r="E160" s="52"/>
      <c r="F160" s="52"/>
      <c r="G160" s="52"/>
      <c r="H160" s="54"/>
      <c r="I160" s="54"/>
      <c r="J160" s="54"/>
      <c r="K160" s="54"/>
      <c r="L160" s="54"/>
      <c r="M160" s="54"/>
      <c r="N160" s="54"/>
      <c r="O160" s="60"/>
      <c r="P160" s="54"/>
      <c r="Q160" s="145"/>
      <c r="R160" s="54"/>
      <c r="S160" s="54"/>
      <c r="T160" s="54"/>
      <c r="U160" s="54"/>
      <c r="V160" s="54"/>
      <c r="W160" s="54"/>
      <c r="X160" s="54"/>
      <c r="Y160" s="54"/>
      <c r="Z160" s="54"/>
      <c r="AA160" s="54"/>
      <c r="AB160" s="54"/>
      <c r="AC160" s="137"/>
      <c r="AD160" s="138"/>
    </row>
    <row r="161" spans="1:30">
      <c r="A161" s="51">
        <f t="shared" si="50"/>
        <v>158</v>
      </c>
      <c r="B161" s="54"/>
      <c r="C161" s="54"/>
      <c r="D161" s="52"/>
      <c r="E161" s="52"/>
      <c r="F161" s="52"/>
      <c r="G161" s="52"/>
      <c r="H161" s="54"/>
      <c r="I161" s="54"/>
      <c r="J161" s="54"/>
      <c r="K161" s="54"/>
      <c r="L161" s="54"/>
      <c r="M161" s="54"/>
      <c r="N161" s="54"/>
      <c r="O161" s="60"/>
      <c r="P161" s="54"/>
      <c r="Q161" s="145"/>
      <c r="R161" s="54"/>
      <c r="S161" s="54"/>
      <c r="T161" s="54"/>
      <c r="U161" s="54"/>
      <c r="V161" s="54"/>
      <c r="W161" s="54"/>
      <c r="X161" s="54"/>
      <c r="Y161" s="54"/>
      <c r="Z161" s="54"/>
      <c r="AA161" s="54"/>
      <c r="AB161" s="54"/>
      <c r="AC161" s="137"/>
      <c r="AD161" s="138"/>
    </row>
    <row r="162" spans="1:30">
      <c r="A162" s="51">
        <f t="shared" si="50"/>
        <v>159</v>
      </c>
      <c r="B162" s="54"/>
      <c r="C162" s="54"/>
      <c r="D162" s="52"/>
      <c r="E162" s="52"/>
      <c r="F162" s="52"/>
      <c r="G162" s="52"/>
      <c r="H162" s="54"/>
      <c r="I162" s="54"/>
      <c r="J162" s="54"/>
      <c r="K162" s="54"/>
      <c r="L162" s="54"/>
      <c r="M162" s="54"/>
      <c r="N162" s="54"/>
      <c r="O162" s="60"/>
      <c r="P162" s="54"/>
      <c r="Q162" s="145"/>
      <c r="R162" s="54"/>
      <c r="S162" s="54"/>
      <c r="T162" s="54"/>
      <c r="U162" s="54"/>
      <c r="V162" s="54"/>
      <c r="W162" s="54"/>
      <c r="X162" s="54"/>
      <c r="Y162" s="54"/>
      <c r="Z162" s="54"/>
      <c r="AA162" s="54"/>
      <c r="AB162" s="54"/>
      <c r="AC162" s="137"/>
      <c r="AD162" s="138"/>
    </row>
    <row r="163" spans="1:30">
      <c r="A163" s="51">
        <f t="shared" si="50"/>
        <v>160</v>
      </c>
      <c r="B163" s="54"/>
      <c r="C163" s="54"/>
      <c r="D163" s="52"/>
      <c r="E163" s="52"/>
      <c r="F163" s="52"/>
      <c r="G163" s="52"/>
      <c r="H163" s="54"/>
      <c r="I163" s="54"/>
      <c r="J163" s="54"/>
      <c r="K163" s="54"/>
      <c r="L163" s="54"/>
      <c r="M163" s="54"/>
      <c r="N163" s="54"/>
      <c r="O163" s="60"/>
      <c r="P163" s="54"/>
      <c r="Q163" s="145"/>
      <c r="R163" s="54"/>
      <c r="S163" s="54"/>
      <c r="T163" s="54"/>
      <c r="U163" s="54"/>
      <c r="V163" s="54"/>
      <c r="W163" s="54"/>
      <c r="X163" s="54"/>
      <c r="Y163" s="54"/>
      <c r="Z163" s="54"/>
      <c r="AA163" s="54"/>
      <c r="AB163" s="54"/>
      <c r="AC163" s="137"/>
      <c r="AD163" s="138"/>
    </row>
    <row r="164" spans="1:30">
      <c r="A164" s="51">
        <f t="shared" si="50"/>
        <v>161</v>
      </c>
      <c r="B164" s="54"/>
      <c r="C164" s="54"/>
      <c r="D164" s="52"/>
      <c r="E164" s="52"/>
      <c r="F164" s="52"/>
      <c r="G164" s="52"/>
      <c r="H164" s="54"/>
      <c r="I164" s="54"/>
      <c r="J164" s="54"/>
      <c r="K164" s="54"/>
      <c r="L164" s="54"/>
      <c r="M164" s="54"/>
      <c r="N164" s="54"/>
      <c r="O164" s="60"/>
      <c r="P164" s="54"/>
      <c r="Q164" s="145"/>
      <c r="R164" s="54"/>
      <c r="S164" s="54"/>
      <c r="T164" s="54"/>
      <c r="U164" s="54"/>
      <c r="V164" s="54"/>
      <c r="W164" s="54"/>
      <c r="X164" s="54"/>
      <c r="Y164" s="54"/>
      <c r="Z164" s="54"/>
      <c r="AA164" s="54"/>
      <c r="AB164" s="54"/>
      <c r="AC164" s="137"/>
      <c r="AD164" s="138"/>
    </row>
    <row r="165" spans="1:30">
      <c r="A165" s="51">
        <f t="shared" si="50"/>
        <v>162</v>
      </c>
      <c r="B165" s="54"/>
      <c r="C165" s="54"/>
      <c r="D165" s="52"/>
      <c r="E165" s="52"/>
      <c r="F165" s="52"/>
      <c r="G165" s="52"/>
      <c r="H165" s="54"/>
      <c r="I165" s="54"/>
      <c r="J165" s="54"/>
      <c r="K165" s="54"/>
      <c r="L165" s="54"/>
      <c r="M165" s="54"/>
      <c r="N165" s="54"/>
      <c r="O165" s="60"/>
      <c r="P165" s="54"/>
      <c r="Q165" s="145"/>
      <c r="R165" s="54"/>
      <c r="S165" s="54"/>
      <c r="T165" s="54"/>
      <c r="U165" s="54"/>
      <c r="V165" s="54"/>
      <c r="W165" s="54"/>
      <c r="X165" s="54"/>
      <c r="Y165" s="54"/>
      <c r="Z165" s="54"/>
      <c r="AA165" s="54"/>
      <c r="AB165" s="54"/>
      <c r="AC165" s="137"/>
      <c r="AD165" s="138"/>
    </row>
    <row r="166" spans="1:30">
      <c r="A166" s="51">
        <f t="shared" si="50"/>
        <v>163</v>
      </c>
      <c r="B166" s="54"/>
      <c r="C166" s="54"/>
      <c r="D166" s="52"/>
      <c r="E166" s="52"/>
      <c r="F166" s="52"/>
      <c r="G166" s="52"/>
      <c r="H166" s="54"/>
      <c r="I166" s="54"/>
      <c r="J166" s="54"/>
      <c r="K166" s="54"/>
      <c r="L166" s="54"/>
      <c r="M166" s="54"/>
      <c r="N166" s="54"/>
      <c r="O166" s="60"/>
      <c r="P166" s="54"/>
      <c r="Q166" s="145"/>
      <c r="R166" s="54"/>
      <c r="S166" s="54"/>
      <c r="T166" s="54"/>
      <c r="U166" s="54"/>
      <c r="V166" s="54"/>
      <c r="W166" s="54"/>
      <c r="X166" s="54"/>
      <c r="Y166" s="54"/>
      <c r="Z166" s="54"/>
      <c r="AA166" s="54"/>
      <c r="AB166" s="54"/>
      <c r="AC166" s="137"/>
      <c r="AD166" s="138"/>
    </row>
    <row r="167" spans="1:30">
      <c r="A167" s="51">
        <f t="shared" si="50"/>
        <v>164</v>
      </c>
      <c r="B167" s="54"/>
      <c r="C167" s="54"/>
      <c r="D167" s="52"/>
      <c r="E167" s="52"/>
      <c r="F167" s="52"/>
      <c r="G167" s="52"/>
      <c r="H167" s="54"/>
      <c r="I167" s="54"/>
      <c r="J167" s="54"/>
      <c r="K167" s="54"/>
      <c r="L167" s="54"/>
      <c r="M167" s="54"/>
      <c r="N167" s="54"/>
      <c r="O167" s="60"/>
      <c r="P167" s="54"/>
      <c r="Q167" s="145"/>
      <c r="R167" s="54"/>
      <c r="S167" s="54"/>
      <c r="T167" s="54"/>
      <c r="U167" s="54"/>
      <c r="V167" s="54"/>
      <c r="W167" s="54"/>
      <c r="X167" s="54"/>
      <c r="Y167" s="54"/>
      <c r="Z167" s="54"/>
      <c r="AA167" s="54"/>
      <c r="AB167" s="54"/>
      <c r="AC167" s="137"/>
      <c r="AD167" s="138"/>
    </row>
    <row r="168" spans="1:30">
      <c r="A168" s="51">
        <f t="shared" si="50"/>
        <v>165</v>
      </c>
      <c r="B168" s="54"/>
      <c r="C168" s="54"/>
      <c r="D168" s="52"/>
      <c r="E168" s="52"/>
      <c r="F168" s="52"/>
      <c r="G168" s="52"/>
      <c r="H168" s="54"/>
      <c r="I168" s="54"/>
      <c r="J168" s="54"/>
      <c r="K168" s="54"/>
      <c r="L168" s="54"/>
      <c r="M168" s="54"/>
      <c r="N168" s="54"/>
      <c r="O168" s="60"/>
      <c r="P168" s="54"/>
      <c r="Q168" s="145"/>
      <c r="R168" s="54"/>
      <c r="S168" s="54"/>
      <c r="T168" s="54"/>
      <c r="U168" s="54"/>
      <c r="V168" s="54"/>
      <c r="W168" s="54"/>
      <c r="X168" s="54"/>
      <c r="Y168" s="54"/>
      <c r="Z168" s="54"/>
      <c r="AA168" s="54"/>
      <c r="AB168" s="54"/>
      <c r="AC168" s="137"/>
      <c r="AD168" s="138"/>
    </row>
    <row r="169" spans="1:30">
      <c r="A169" s="51">
        <f t="shared" si="50"/>
        <v>166</v>
      </c>
      <c r="B169" s="54"/>
      <c r="C169" s="54"/>
      <c r="D169" s="52"/>
      <c r="E169" s="52"/>
      <c r="F169" s="52"/>
      <c r="G169" s="52"/>
      <c r="H169" s="54"/>
      <c r="I169" s="54"/>
      <c r="J169" s="54"/>
      <c r="K169" s="54"/>
      <c r="L169" s="54"/>
      <c r="M169" s="54"/>
      <c r="N169" s="54"/>
      <c r="O169" s="60"/>
      <c r="P169" s="54"/>
      <c r="Q169" s="145"/>
      <c r="R169" s="54"/>
      <c r="S169" s="54"/>
      <c r="T169" s="54"/>
      <c r="U169" s="54"/>
      <c r="V169" s="54"/>
      <c r="W169" s="54"/>
      <c r="X169" s="54"/>
      <c r="Y169" s="54"/>
      <c r="Z169" s="54"/>
      <c r="AA169" s="54"/>
      <c r="AB169" s="54"/>
      <c r="AC169" s="137"/>
      <c r="AD169" s="138"/>
    </row>
    <row r="170" spans="1:30">
      <c r="A170" s="51">
        <f t="shared" si="50"/>
        <v>167</v>
      </c>
      <c r="B170" s="54"/>
      <c r="C170" s="54"/>
      <c r="D170" s="52"/>
      <c r="E170" s="52"/>
      <c r="F170" s="52"/>
      <c r="G170" s="52"/>
      <c r="H170" s="54"/>
      <c r="I170" s="54"/>
      <c r="J170" s="54"/>
      <c r="K170" s="54"/>
      <c r="L170" s="54"/>
      <c r="M170" s="54"/>
      <c r="N170" s="54"/>
      <c r="O170" s="60"/>
      <c r="P170" s="54"/>
      <c r="Q170" s="145"/>
      <c r="R170" s="54"/>
      <c r="S170" s="54"/>
      <c r="T170" s="54"/>
      <c r="U170" s="54"/>
      <c r="V170" s="54"/>
      <c r="W170" s="54"/>
      <c r="X170" s="54"/>
      <c r="Y170" s="54"/>
      <c r="Z170" s="54"/>
      <c r="AA170" s="54"/>
      <c r="AB170" s="54"/>
      <c r="AC170" s="137"/>
      <c r="AD170" s="138"/>
    </row>
    <row r="171" spans="1:30">
      <c r="A171" s="51">
        <f t="shared" si="50"/>
        <v>168</v>
      </c>
      <c r="B171" s="54"/>
      <c r="C171" s="54"/>
      <c r="D171" s="52"/>
      <c r="E171" s="52"/>
      <c r="F171" s="52"/>
      <c r="G171" s="52"/>
      <c r="H171" s="54"/>
      <c r="I171" s="54"/>
      <c r="J171" s="54"/>
      <c r="K171" s="54"/>
      <c r="L171" s="54"/>
      <c r="M171" s="54"/>
      <c r="N171" s="54"/>
      <c r="O171" s="60"/>
      <c r="P171" s="54"/>
      <c r="Q171" s="145"/>
      <c r="R171" s="54"/>
      <c r="S171" s="54"/>
      <c r="T171" s="54"/>
      <c r="U171" s="54"/>
      <c r="V171" s="54"/>
      <c r="W171" s="54"/>
      <c r="X171" s="54"/>
      <c r="Y171" s="54"/>
      <c r="Z171" s="54"/>
      <c r="AA171" s="54"/>
      <c r="AB171" s="54"/>
      <c r="AC171" s="137"/>
      <c r="AD171" s="138"/>
    </row>
    <row r="172" spans="1:30">
      <c r="A172" s="51">
        <f t="shared" si="50"/>
        <v>169</v>
      </c>
      <c r="B172" s="54"/>
      <c r="C172" s="54"/>
      <c r="D172" s="52"/>
      <c r="E172" s="52"/>
      <c r="F172" s="52"/>
      <c r="G172" s="52"/>
      <c r="H172" s="54"/>
      <c r="I172" s="54"/>
      <c r="J172" s="54"/>
      <c r="K172" s="54"/>
      <c r="L172" s="54"/>
      <c r="M172" s="54"/>
      <c r="N172" s="54"/>
      <c r="O172" s="60"/>
      <c r="P172" s="54"/>
      <c r="Q172" s="145"/>
      <c r="R172" s="54"/>
      <c r="S172" s="54"/>
      <c r="T172" s="54"/>
      <c r="U172" s="54"/>
      <c r="V172" s="54"/>
      <c r="W172" s="54"/>
      <c r="X172" s="54"/>
      <c r="Y172" s="54"/>
      <c r="Z172" s="54"/>
      <c r="AA172" s="54"/>
      <c r="AB172" s="54"/>
      <c r="AC172" s="137"/>
      <c r="AD172" s="138"/>
    </row>
    <row r="173" spans="1:30">
      <c r="A173" s="51">
        <f t="shared" si="50"/>
        <v>170</v>
      </c>
      <c r="B173" s="54"/>
      <c r="C173" s="54"/>
      <c r="D173" s="52"/>
      <c r="E173" s="52"/>
      <c r="F173" s="52"/>
      <c r="G173" s="52"/>
      <c r="H173" s="54"/>
      <c r="I173" s="54"/>
      <c r="J173" s="54"/>
      <c r="K173" s="54"/>
      <c r="L173" s="54"/>
      <c r="M173" s="54"/>
      <c r="N173" s="54"/>
      <c r="O173" s="60"/>
      <c r="P173" s="54"/>
      <c r="Q173" s="145"/>
      <c r="R173" s="54"/>
      <c r="S173" s="54"/>
      <c r="T173" s="54"/>
      <c r="U173" s="54"/>
      <c r="V173" s="54"/>
      <c r="W173" s="54"/>
      <c r="X173" s="54"/>
      <c r="Y173" s="54"/>
      <c r="Z173" s="54"/>
      <c r="AA173" s="54"/>
      <c r="AB173" s="54"/>
      <c r="AC173" s="137"/>
      <c r="AD173" s="138"/>
    </row>
    <row r="174" spans="1:30">
      <c r="A174" s="51">
        <f t="shared" si="50"/>
        <v>171</v>
      </c>
      <c r="B174" s="54"/>
      <c r="C174" s="54"/>
      <c r="D174" s="52"/>
      <c r="E174" s="52"/>
      <c r="F174" s="52"/>
      <c r="G174" s="52"/>
      <c r="H174" s="54"/>
      <c r="I174" s="54"/>
      <c r="J174" s="54"/>
      <c r="K174" s="54"/>
      <c r="L174" s="54"/>
      <c r="M174" s="54"/>
      <c r="N174" s="54"/>
      <c r="O174" s="60"/>
      <c r="P174" s="54"/>
      <c r="Q174" s="145"/>
      <c r="R174" s="54"/>
      <c r="S174" s="54"/>
      <c r="T174" s="54"/>
      <c r="U174" s="54"/>
      <c r="V174" s="54"/>
      <c r="W174" s="54"/>
      <c r="X174" s="54"/>
      <c r="Y174" s="54"/>
      <c r="Z174" s="54"/>
      <c r="AA174" s="54"/>
      <c r="AB174" s="54"/>
      <c r="AC174" s="137"/>
      <c r="AD174" s="138"/>
    </row>
    <row r="175" spans="1:30">
      <c r="A175" s="51">
        <f t="shared" si="50"/>
        <v>172</v>
      </c>
      <c r="B175" s="54"/>
      <c r="C175" s="54"/>
      <c r="D175" s="52"/>
      <c r="E175" s="52"/>
      <c r="F175" s="52"/>
      <c r="G175" s="52"/>
      <c r="H175" s="54"/>
      <c r="I175" s="54"/>
      <c r="J175" s="54"/>
      <c r="K175" s="54"/>
      <c r="L175" s="54"/>
      <c r="M175" s="54"/>
      <c r="N175" s="54"/>
      <c r="O175" s="60"/>
      <c r="P175" s="54"/>
      <c r="Q175" s="145"/>
      <c r="R175" s="54"/>
      <c r="S175" s="54"/>
      <c r="T175" s="54"/>
      <c r="U175" s="54"/>
      <c r="V175" s="54"/>
      <c r="W175" s="54"/>
      <c r="X175" s="54"/>
      <c r="Y175" s="54"/>
      <c r="Z175" s="54"/>
      <c r="AA175" s="54"/>
      <c r="AB175" s="54"/>
      <c r="AC175" s="137"/>
      <c r="AD175" s="138"/>
    </row>
    <row r="176" spans="1:30">
      <c r="A176" s="51">
        <f t="shared" si="50"/>
        <v>173</v>
      </c>
      <c r="B176" s="54"/>
      <c r="C176" s="54"/>
      <c r="D176" s="52"/>
      <c r="E176" s="52"/>
      <c r="F176" s="52"/>
      <c r="G176" s="52"/>
      <c r="H176" s="54"/>
      <c r="I176" s="54"/>
      <c r="J176" s="54"/>
      <c r="K176" s="54"/>
      <c r="L176" s="54"/>
      <c r="M176" s="54"/>
      <c r="N176" s="54"/>
      <c r="O176" s="60"/>
      <c r="P176" s="54"/>
      <c r="Q176" s="145"/>
      <c r="R176" s="54"/>
      <c r="S176" s="54"/>
      <c r="T176" s="54"/>
      <c r="U176" s="54"/>
      <c r="V176" s="54"/>
      <c r="W176" s="54"/>
      <c r="X176" s="54"/>
      <c r="Y176" s="54"/>
      <c r="Z176" s="54"/>
      <c r="AA176" s="54"/>
      <c r="AB176" s="54"/>
      <c r="AC176" s="137"/>
      <c r="AD176" s="138"/>
    </row>
    <row r="177" spans="1:30">
      <c r="A177" s="51">
        <f t="shared" si="50"/>
        <v>174</v>
      </c>
      <c r="B177" s="54"/>
      <c r="C177" s="54"/>
      <c r="D177" s="52"/>
      <c r="E177" s="52"/>
      <c r="F177" s="52"/>
      <c r="G177" s="52"/>
      <c r="H177" s="54"/>
      <c r="I177" s="54"/>
      <c r="J177" s="54"/>
      <c r="K177" s="54"/>
      <c r="L177" s="54"/>
      <c r="M177" s="54"/>
      <c r="N177" s="54"/>
      <c r="O177" s="60"/>
      <c r="P177" s="54"/>
      <c r="Q177" s="145"/>
      <c r="R177" s="54"/>
      <c r="S177" s="54"/>
      <c r="T177" s="54"/>
      <c r="U177" s="54"/>
      <c r="V177" s="54"/>
      <c r="W177" s="54"/>
      <c r="X177" s="54"/>
      <c r="Y177" s="54"/>
      <c r="Z177" s="54"/>
      <c r="AA177" s="54"/>
      <c r="AB177" s="54"/>
      <c r="AC177" s="137"/>
      <c r="AD177" s="138"/>
    </row>
    <row r="178" spans="1:30">
      <c r="A178" s="51">
        <f t="shared" si="50"/>
        <v>175</v>
      </c>
      <c r="B178" s="54"/>
      <c r="C178" s="54"/>
      <c r="D178" s="52"/>
      <c r="E178" s="52"/>
      <c r="F178" s="52"/>
      <c r="G178" s="52"/>
      <c r="H178" s="54"/>
      <c r="I178" s="54"/>
      <c r="J178" s="54"/>
      <c r="K178" s="54"/>
      <c r="L178" s="54"/>
      <c r="M178" s="54"/>
      <c r="N178" s="54"/>
      <c r="O178" s="60"/>
      <c r="P178" s="54"/>
      <c r="Q178" s="145"/>
      <c r="R178" s="54"/>
      <c r="S178" s="54"/>
      <c r="T178" s="54"/>
      <c r="U178" s="54"/>
      <c r="V178" s="54"/>
      <c r="W178" s="54"/>
      <c r="X178" s="54"/>
      <c r="Y178" s="54"/>
      <c r="Z178" s="54"/>
      <c r="AA178" s="54"/>
      <c r="AB178" s="54"/>
      <c r="AC178" s="137"/>
      <c r="AD178" s="138"/>
    </row>
    <row r="179" spans="1:30">
      <c r="A179" s="51">
        <f t="shared" si="50"/>
        <v>176</v>
      </c>
      <c r="B179" s="54"/>
      <c r="C179" s="54"/>
      <c r="D179" s="52"/>
      <c r="E179" s="52"/>
      <c r="F179" s="52"/>
      <c r="G179" s="52"/>
      <c r="H179" s="54"/>
      <c r="I179" s="54"/>
      <c r="J179" s="54"/>
      <c r="K179" s="54"/>
      <c r="L179" s="54"/>
      <c r="M179" s="54"/>
      <c r="N179" s="54"/>
      <c r="O179" s="60"/>
      <c r="P179" s="54"/>
      <c r="Q179" s="145"/>
      <c r="R179" s="54"/>
      <c r="S179" s="54"/>
      <c r="T179" s="54"/>
      <c r="U179" s="54"/>
      <c r="V179" s="54"/>
      <c r="W179" s="54"/>
      <c r="X179" s="54"/>
      <c r="Y179" s="54"/>
      <c r="Z179" s="54"/>
      <c r="AA179" s="54"/>
      <c r="AB179" s="54"/>
      <c r="AC179" s="137"/>
      <c r="AD179" s="138"/>
    </row>
    <row r="180" spans="1:30">
      <c r="A180" s="51">
        <f t="shared" si="50"/>
        <v>177</v>
      </c>
      <c r="B180" s="54"/>
      <c r="C180" s="54"/>
      <c r="D180" s="52"/>
      <c r="E180" s="52"/>
      <c r="F180" s="52"/>
      <c r="G180" s="52"/>
      <c r="H180" s="54"/>
      <c r="I180" s="54"/>
      <c r="J180" s="54"/>
      <c r="K180" s="54"/>
      <c r="L180" s="54"/>
      <c r="M180" s="54"/>
      <c r="N180" s="54"/>
      <c r="O180" s="60"/>
      <c r="P180" s="54"/>
      <c r="Q180" s="145"/>
      <c r="R180" s="54"/>
      <c r="S180" s="54"/>
      <c r="T180" s="54"/>
      <c r="U180" s="54"/>
      <c r="V180" s="54"/>
      <c r="W180" s="54"/>
      <c r="X180" s="54"/>
      <c r="Y180" s="54"/>
      <c r="Z180" s="54"/>
      <c r="AA180" s="54"/>
      <c r="AB180" s="54"/>
      <c r="AC180" s="137"/>
      <c r="AD180" s="138"/>
    </row>
    <row r="181" spans="1:30">
      <c r="A181" s="51">
        <f t="shared" si="50"/>
        <v>178</v>
      </c>
      <c r="B181" s="54"/>
      <c r="C181" s="54"/>
      <c r="D181" s="52"/>
      <c r="E181" s="52"/>
      <c r="F181" s="52"/>
      <c r="G181" s="52"/>
      <c r="H181" s="54"/>
      <c r="I181" s="54"/>
      <c r="J181" s="54"/>
      <c r="K181" s="54"/>
      <c r="L181" s="54"/>
      <c r="M181" s="54"/>
      <c r="N181" s="54"/>
      <c r="O181" s="60"/>
      <c r="P181" s="54"/>
      <c r="Q181" s="145"/>
      <c r="R181" s="54"/>
      <c r="S181" s="54"/>
      <c r="T181" s="54"/>
      <c r="U181" s="54"/>
      <c r="V181" s="54"/>
      <c r="W181" s="54"/>
      <c r="X181" s="54"/>
      <c r="Y181" s="54"/>
      <c r="Z181" s="54"/>
      <c r="AA181" s="54"/>
      <c r="AB181" s="54"/>
      <c r="AC181" s="137"/>
      <c r="AD181" s="138"/>
    </row>
    <row r="182" spans="1:30">
      <c r="A182" s="51">
        <f t="shared" si="50"/>
        <v>179</v>
      </c>
      <c r="B182" s="54"/>
      <c r="C182" s="54"/>
      <c r="D182" s="52"/>
      <c r="E182" s="52"/>
      <c r="F182" s="52"/>
      <c r="G182" s="52"/>
      <c r="H182" s="54"/>
      <c r="I182" s="54"/>
      <c r="J182" s="54"/>
      <c r="K182" s="54"/>
      <c r="L182" s="54"/>
      <c r="M182" s="54"/>
      <c r="N182" s="54"/>
      <c r="O182" s="60"/>
      <c r="P182" s="54"/>
      <c r="Q182" s="145"/>
      <c r="R182" s="54"/>
      <c r="S182" s="54"/>
      <c r="T182" s="54"/>
      <c r="U182" s="54"/>
      <c r="V182" s="54"/>
      <c r="W182" s="54"/>
      <c r="X182" s="54"/>
      <c r="Y182" s="54"/>
      <c r="Z182" s="54"/>
      <c r="AA182" s="54"/>
      <c r="AB182" s="54"/>
      <c r="AC182" s="137"/>
      <c r="AD182" s="138"/>
    </row>
    <row r="183" spans="1:30">
      <c r="A183" s="51">
        <f t="shared" si="50"/>
        <v>180</v>
      </c>
      <c r="B183" s="54"/>
      <c r="C183" s="54"/>
      <c r="D183" s="52"/>
      <c r="E183" s="52"/>
      <c r="F183" s="52"/>
      <c r="G183" s="52"/>
      <c r="H183" s="54"/>
      <c r="I183" s="54"/>
      <c r="J183" s="54"/>
      <c r="K183" s="54"/>
      <c r="L183" s="54"/>
      <c r="M183" s="54"/>
      <c r="N183" s="54"/>
      <c r="O183" s="60"/>
      <c r="P183" s="54"/>
      <c r="Q183" s="145"/>
      <c r="R183" s="54"/>
      <c r="S183" s="54"/>
      <c r="T183" s="54"/>
      <c r="U183" s="54"/>
      <c r="V183" s="54"/>
      <c r="W183" s="54"/>
      <c r="X183" s="54"/>
      <c r="Y183" s="54"/>
      <c r="Z183" s="54"/>
      <c r="AA183" s="54"/>
      <c r="AB183" s="54"/>
      <c r="AC183" s="137"/>
      <c r="AD183" s="138"/>
    </row>
    <row r="184" spans="1:30">
      <c r="A184" s="51">
        <f t="shared" si="50"/>
        <v>181</v>
      </c>
      <c r="B184" s="54"/>
      <c r="C184" s="54"/>
      <c r="D184" s="52"/>
      <c r="E184" s="52"/>
      <c r="F184" s="52"/>
      <c r="G184" s="52"/>
      <c r="H184" s="54"/>
      <c r="I184" s="54"/>
      <c r="J184" s="54"/>
      <c r="K184" s="54"/>
      <c r="L184" s="54"/>
      <c r="M184" s="54"/>
      <c r="N184" s="54"/>
      <c r="O184" s="60"/>
      <c r="P184" s="54"/>
      <c r="Q184" s="145"/>
      <c r="R184" s="54"/>
      <c r="S184" s="54"/>
      <c r="T184" s="54"/>
      <c r="U184" s="54"/>
      <c r="V184" s="54"/>
      <c r="W184" s="54"/>
      <c r="X184" s="54"/>
      <c r="Y184" s="54"/>
      <c r="Z184" s="54"/>
      <c r="AA184" s="54"/>
      <c r="AB184" s="54"/>
      <c r="AC184" s="137"/>
      <c r="AD184" s="138"/>
    </row>
    <row r="185" spans="1:30">
      <c r="A185" s="51">
        <f t="shared" si="50"/>
        <v>182</v>
      </c>
      <c r="B185" s="54"/>
      <c r="C185" s="54"/>
      <c r="D185" s="52"/>
      <c r="E185" s="52"/>
      <c r="F185" s="52"/>
      <c r="G185" s="52"/>
      <c r="H185" s="54"/>
      <c r="I185" s="54"/>
      <c r="J185" s="54"/>
      <c r="K185" s="54"/>
      <c r="L185" s="54"/>
      <c r="M185" s="54"/>
      <c r="N185" s="54"/>
      <c r="O185" s="60"/>
      <c r="P185" s="54"/>
      <c r="Q185" s="145"/>
      <c r="R185" s="54"/>
      <c r="S185" s="54"/>
      <c r="T185" s="54"/>
      <c r="U185" s="54"/>
      <c r="V185" s="54"/>
      <c r="W185" s="54"/>
      <c r="X185" s="54"/>
      <c r="Y185" s="54"/>
      <c r="Z185" s="54"/>
      <c r="AA185" s="54"/>
      <c r="AB185" s="54"/>
      <c r="AC185" s="137"/>
      <c r="AD185" s="138"/>
    </row>
    <row r="186" spans="1:30">
      <c r="A186" s="51">
        <f t="shared" si="50"/>
        <v>183</v>
      </c>
      <c r="B186" s="54"/>
      <c r="C186" s="54"/>
      <c r="D186" s="52"/>
      <c r="E186" s="52"/>
      <c r="F186" s="52"/>
      <c r="G186" s="52"/>
      <c r="H186" s="54"/>
      <c r="I186" s="54"/>
      <c r="J186" s="54"/>
      <c r="K186" s="54"/>
      <c r="L186" s="54"/>
      <c r="M186" s="54"/>
      <c r="N186" s="54"/>
      <c r="O186" s="60"/>
      <c r="P186" s="54"/>
      <c r="Q186" s="145"/>
      <c r="R186" s="54"/>
      <c r="S186" s="54"/>
      <c r="T186" s="54"/>
      <c r="U186" s="54"/>
      <c r="V186" s="54"/>
      <c r="W186" s="54"/>
      <c r="X186" s="54"/>
      <c r="Y186" s="54"/>
      <c r="Z186" s="54"/>
      <c r="AA186" s="54"/>
      <c r="AB186" s="54"/>
      <c r="AC186" s="137"/>
      <c r="AD186" s="138"/>
    </row>
    <row r="187" spans="1:30">
      <c r="A187" s="51">
        <f t="shared" si="50"/>
        <v>184</v>
      </c>
      <c r="B187" s="54"/>
      <c r="C187" s="54"/>
      <c r="D187" s="52"/>
      <c r="E187" s="52"/>
      <c r="F187" s="52"/>
      <c r="G187" s="52"/>
      <c r="H187" s="54"/>
      <c r="I187" s="54"/>
      <c r="J187" s="54"/>
      <c r="K187" s="54"/>
      <c r="L187" s="54"/>
      <c r="M187" s="54"/>
      <c r="N187" s="54"/>
      <c r="O187" s="60"/>
      <c r="P187" s="54"/>
      <c r="Q187" s="145"/>
      <c r="R187" s="54"/>
      <c r="S187" s="54"/>
      <c r="T187" s="54"/>
      <c r="U187" s="54"/>
      <c r="V187" s="54"/>
      <c r="W187" s="54"/>
      <c r="X187" s="54"/>
      <c r="Y187" s="54"/>
      <c r="Z187" s="54"/>
      <c r="AA187" s="54"/>
      <c r="AB187" s="54"/>
      <c r="AC187" s="137"/>
      <c r="AD187" s="138"/>
    </row>
    <row r="188" spans="1:30">
      <c r="A188" s="51">
        <f t="shared" si="50"/>
        <v>185</v>
      </c>
      <c r="B188" s="54"/>
      <c r="C188" s="54"/>
      <c r="D188" s="52"/>
      <c r="E188" s="52"/>
      <c r="F188" s="52"/>
      <c r="G188" s="52"/>
      <c r="H188" s="54"/>
      <c r="I188" s="54"/>
      <c r="J188" s="54"/>
      <c r="K188" s="54"/>
      <c r="L188" s="54"/>
      <c r="M188" s="54"/>
      <c r="N188" s="54"/>
      <c r="O188" s="60"/>
      <c r="P188" s="54"/>
      <c r="Q188" s="145"/>
      <c r="R188" s="54"/>
      <c r="S188" s="54"/>
      <c r="T188" s="54"/>
      <c r="U188" s="54"/>
      <c r="V188" s="54"/>
      <c r="W188" s="54"/>
      <c r="X188" s="54"/>
      <c r="Y188" s="54"/>
      <c r="Z188" s="54"/>
      <c r="AA188" s="54"/>
      <c r="AB188" s="54"/>
      <c r="AC188" s="137"/>
      <c r="AD188" s="138"/>
    </row>
    <row r="189" spans="1:30">
      <c r="A189" s="51">
        <f t="shared" si="50"/>
        <v>186</v>
      </c>
      <c r="B189" s="54"/>
      <c r="C189" s="54"/>
      <c r="D189" s="52"/>
      <c r="E189" s="52"/>
      <c r="F189" s="52"/>
      <c r="G189" s="52"/>
      <c r="H189" s="54"/>
      <c r="I189" s="54"/>
      <c r="J189" s="54"/>
      <c r="K189" s="54"/>
      <c r="L189" s="54"/>
      <c r="M189" s="54"/>
      <c r="N189" s="54"/>
      <c r="O189" s="60"/>
      <c r="P189" s="54"/>
      <c r="Q189" s="145"/>
      <c r="R189" s="54"/>
      <c r="S189" s="54"/>
      <c r="T189" s="54"/>
      <c r="U189" s="54"/>
      <c r="V189" s="54"/>
      <c r="W189" s="54"/>
      <c r="X189" s="54"/>
      <c r="Y189" s="54"/>
      <c r="Z189" s="54"/>
      <c r="AA189" s="54"/>
      <c r="AB189" s="54"/>
      <c r="AC189" s="137"/>
      <c r="AD189" s="138"/>
    </row>
    <row r="190" spans="1:30">
      <c r="A190" s="51">
        <f t="shared" si="50"/>
        <v>187</v>
      </c>
      <c r="B190" s="54"/>
      <c r="C190" s="54"/>
      <c r="D190" s="52"/>
      <c r="E190" s="52"/>
      <c r="F190" s="52"/>
      <c r="G190" s="52"/>
      <c r="H190" s="54"/>
      <c r="I190" s="54"/>
      <c r="J190" s="54"/>
      <c r="K190" s="54"/>
      <c r="L190" s="54"/>
      <c r="M190" s="54"/>
      <c r="N190" s="54"/>
      <c r="O190" s="60"/>
      <c r="P190" s="54"/>
      <c r="Q190" s="145"/>
      <c r="R190" s="54"/>
      <c r="S190" s="54"/>
      <c r="T190" s="54"/>
      <c r="U190" s="54"/>
      <c r="V190" s="54"/>
      <c r="W190" s="54"/>
      <c r="X190" s="54"/>
      <c r="Y190" s="54"/>
      <c r="Z190" s="54"/>
      <c r="AA190" s="54"/>
      <c r="AB190" s="54"/>
      <c r="AC190" s="137"/>
      <c r="AD190" s="138"/>
    </row>
    <row r="191" spans="1:30">
      <c r="A191" s="51">
        <f t="shared" si="50"/>
        <v>188</v>
      </c>
      <c r="B191" s="54"/>
      <c r="C191" s="54"/>
      <c r="D191" s="52"/>
      <c r="E191" s="52"/>
      <c r="F191" s="52"/>
      <c r="G191" s="52"/>
      <c r="H191" s="54"/>
      <c r="I191" s="54"/>
      <c r="J191" s="54"/>
      <c r="K191" s="54"/>
      <c r="L191" s="54"/>
      <c r="M191" s="54"/>
      <c r="N191" s="54"/>
      <c r="O191" s="60"/>
      <c r="P191" s="54"/>
      <c r="Q191" s="145"/>
      <c r="R191" s="54"/>
      <c r="S191" s="54"/>
      <c r="T191" s="54"/>
      <c r="U191" s="54"/>
      <c r="V191" s="54"/>
      <c r="W191" s="54"/>
      <c r="X191" s="54"/>
      <c r="Y191" s="54"/>
      <c r="Z191" s="54"/>
      <c r="AA191" s="54"/>
      <c r="AB191" s="54"/>
      <c r="AC191" s="137"/>
      <c r="AD191" s="138"/>
    </row>
    <row r="192" spans="1:30">
      <c r="A192" s="51">
        <f t="shared" si="50"/>
        <v>189</v>
      </c>
      <c r="B192" s="54"/>
      <c r="C192" s="54"/>
      <c r="D192" s="52"/>
      <c r="E192" s="52"/>
      <c r="F192" s="52"/>
      <c r="G192" s="52"/>
      <c r="H192" s="54"/>
      <c r="I192" s="54"/>
      <c r="J192" s="54"/>
      <c r="K192" s="54"/>
      <c r="L192" s="54"/>
      <c r="M192" s="54"/>
      <c r="N192" s="54"/>
      <c r="O192" s="60"/>
      <c r="P192" s="54"/>
      <c r="Q192" s="145"/>
      <c r="R192" s="54"/>
      <c r="S192" s="54"/>
      <c r="T192" s="54"/>
      <c r="U192" s="54"/>
      <c r="V192" s="54"/>
      <c r="W192" s="54"/>
      <c r="X192" s="54"/>
      <c r="Y192" s="54"/>
      <c r="Z192" s="54"/>
      <c r="AA192" s="54"/>
      <c r="AB192" s="54"/>
      <c r="AC192" s="137"/>
      <c r="AD192" s="138"/>
    </row>
    <row r="193" spans="1:30">
      <c r="A193" s="51">
        <f t="shared" si="50"/>
        <v>190</v>
      </c>
      <c r="B193" s="54"/>
      <c r="C193" s="54"/>
      <c r="D193" s="52"/>
      <c r="E193" s="52"/>
      <c r="F193" s="52"/>
      <c r="G193" s="52"/>
      <c r="H193" s="54"/>
      <c r="I193" s="54"/>
      <c r="J193" s="54"/>
      <c r="K193" s="54"/>
      <c r="L193" s="54"/>
      <c r="M193" s="54"/>
      <c r="N193" s="54"/>
      <c r="O193" s="60"/>
      <c r="P193" s="54"/>
      <c r="Q193" s="145"/>
      <c r="R193" s="54"/>
      <c r="S193" s="54"/>
      <c r="T193" s="54"/>
      <c r="U193" s="54"/>
      <c r="V193" s="54"/>
      <c r="W193" s="54"/>
      <c r="X193" s="54"/>
      <c r="Y193" s="54"/>
      <c r="Z193" s="54"/>
      <c r="AA193" s="54"/>
      <c r="AB193" s="54"/>
      <c r="AC193" s="137"/>
      <c r="AD193" s="138"/>
    </row>
    <row r="194" spans="1:30">
      <c r="A194" s="51">
        <f t="shared" si="50"/>
        <v>191</v>
      </c>
      <c r="B194" s="54"/>
      <c r="C194" s="54"/>
      <c r="D194" s="52"/>
      <c r="E194" s="52"/>
      <c r="F194" s="52"/>
      <c r="G194" s="52"/>
      <c r="H194" s="54"/>
      <c r="I194" s="54"/>
      <c r="J194" s="54"/>
      <c r="K194" s="54"/>
      <c r="L194" s="54"/>
      <c r="M194" s="54"/>
      <c r="N194" s="54"/>
      <c r="O194" s="60"/>
      <c r="P194" s="54"/>
      <c r="Q194" s="145"/>
      <c r="R194" s="54"/>
      <c r="S194" s="54"/>
      <c r="T194" s="54"/>
      <c r="U194" s="54"/>
      <c r="V194" s="54"/>
      <c r="W194" s="54"/>
      <c r="X194" s="54"/>
      <c r="Y194" s="54"/>
      <c r="Z194" s="54"/>
      <c r="AA194" s="54"/>
      <c r="AB194" s="54"/>
      <c r="AC194" s="137"/>
      <c r="AD194" s="138"/>
    </row>
    <row r="195" spans="1:30">
      <c r="A195" s="51">
        <f t="shared" si="50"/>
        <v>192</v>
      </c>
      <c r="B195" s="54"/>
      <c r="C195" s="54"/>
      <c r="D195" s="52"/>
      <c r="E195" s="52"/>
      <c r="F195" s="52"/>
      <c r="G195" s="52"/>
      <c r="H195" s="54"/>
      <c r="I195" s="54"/>
      <c r="J195" s="54"/>
      <c r="K195" s="54"/>
      <c r="L195" s="54"/>
      <c r="M195" s="54"/>
      <c r="N195" s="54"/>
      <c r="O195" s="60"/>
      <c r="P195" s="54"/>
      <c r="Q195" s="145"/>
      <c r="R195" s="54"/>
      <c r="S195" s="54"/>
      <c r="T195" s="54"/>
      <c r="U195" s="54"/>
      <c r="V195" s="54"/>
      <c r="W195" s="54"/>
      <c r="X195" s="54"/>
      <c r="Y195" s="54"/>
      <c r="Z195" s="54"/>
      <c r="AA195" s="54"/>
      <c r="AB195" s="54"/>
      <c r="AC195" s="137"/>
      <c r="AD195" s="138"/>
    </row>
    <row r="196" spans="1:30">
      <c r="A196" s="51">
        <f t="shared" si="50"/>
        <v>193</v>
      </c>
      <c r="B196" s="54"/>
      <c r="C196" s="54"/>
      <c r="D196" s="52"/>
      <c r="E196" s="52"/>
      <c r="F196" s="52"/>
      <c r="G196" s="52"/>
      <c r="H196" s="54"/>
      <c r="I196" s="54"/>
      <c r="J196" s="54"/>
      <c r="K196" s="54"/>
      <c r="L196" s="54"/>
      <c r="M196" s="54"/>
      <c r="N196" s="54"/>
      <c r="O196" s="60"/>
      <c r="P196" s="54"/>
      <c r="Q196" s="145"/>
      <c r="R196" s="54"/>
      <c r="S196" s="54"/>
      <c r="T196" s="54"/>
      <c r="U196" s="54"/>
      <c r="V196" s="54"/>
      <c r="W196" s="54"/>
      <c r="X196" s="54"/>
      <c r="Y196" s="54"/>
      <c r="Z196" s="54"/>
      <c r="AA196" s="54"/>
      <c r="AB196" s="54"/>
      <c r="AC196" s="137"/>
      <c r="AD196" s="138"/>
    </row>
    <row r="197" spans="1:30">
      <c r="A197" s="51">
        <f t="shared" si="50"/>
        <v>194</v>
      </c>
      <c r="B197" s="54"/>
      <c r="C197" s="54"/>
      <c r="D197" s="52"/>
      <c r="E197" s="52"/>
      <c r="F197" s="52"/>
      <c r="G197" s="52"/>
      <c r="H197" s="54"/>
      <c r="I197" s="54"/>
      <c r="J197" s="54"/>
      <c r="K197" s="54"/>
      <c r="L197" s="54"/>
      <c r="M197" s="54"/>
      <c r="N197" s="54"/>
      <c r="O197" s="60"/>
      <c r="P197" s="54"/>
      <c r="Q197" s="145"/>
      <c r="R197" s="54"/>
      <c r="S197" s="54"/>
      <c r="T197" s="54"/>
      <c r="U197" s="54"/>
      <c r="V197" s="54"/>
      <c r="W197" s="54"/>
      <c r="X197" s="54"/>
      <c r="Y197" s="54"/>
      <c r="Z197" s="54"/>
      <c r="AA197" s="54"/>
      <c r="AB197" s="54"/>
      <c r="AC197" s="137"/>
      <c r="AD197" s="138"/>
    </row>
    <row r="198" spans="1:30">
      <c r="A198" s="51">
        <f t="shared" ref="A198:A200" si="51">A197+1</f>
        <v>195</v>
      </c>
      <c r="B198" s="54"/>
      <c r="C198" s="54"/>
      <c r="D198" s="52"/>
      <c r="E198" s="52"/>
      <c r="F198" s="52"/>
      <c r="G198" s="52"/>
      <c r="H198" s="54"/>
      <c r="I198" s="54"/>
      <c r="J198" s="54"/>
      <c r="K198" s="54"/>
      <c r="L198" s="54"/>
      <c r="M198" s="54"/>
      <c r="N198" s="54"/>
      <c r="O198" s="60"/>
      <c r="P198" s="54"/>
      <c r="Q198" s="145"/>
      <c r="R198" s="54"/>
      <c r="S198" s="54"/>
      <c r="T198" s="54"/>
      <c r="U198" s="54"/>
      <c r="V198" s="54"/>
      <c r="W198" s="54"/>
      <c r="X198" s="54"/>
      <c r="Y198" s="54"/>
      <c r="Z198" s="54"/>
      <c r="AA198" s="54"/>
      <c r="AB198" s="54"/>
      <c r="AC198" s="137"/>
      <c r="AD198" s="138"/>
    </row>
    <row r="199" spans="1:30">
      <c r="A199" s="51">
        <f t="shared" si="51"/>
        <v>196</v>
      </c>
      <c r="B199" s="54"/>
      <c r="C199" s="54"/>
      <c r="D199" s="52"/>
      <c r="E199" s="52"/>
      <c r="F199" s="52"/>
      <c r="G199" s="52"/>
      <c r="H199" s="54"/>
      <c r="I199" s="54"/>
      <c r="J199" s="54"/>
      <c r="K199" s="54"/>
      <c r="L199" s="54"/>
      <c r="M199" s="54"/>
      <c r="N199" s="54"/>
      <c r="O199" s="60"/>
      <c r="P199" s="54"/>
      <c r="Q199" s="145"/>
      <c r="R199" s="54"/>
      <c r="S199" s="54"/>
      <c r="T199" s="54"/>
      <c r="U199" s="54"/>
      <c r="V199" s="54"/>
      <c r="W199" s="54"/>
      <c r="X199" s="54"/>
      <c r="Y199" s="54"/>
      <c r="Z199" s="54"/>
      <c r="AA199" s="54"/>
      <c r="AB199" s="54"/>
      <c r="AC199" s="137"/>
      <c r="AD199" s="138"/>
    </row>
    <row r="200" ht="12" spans="1:30">
      <c r="A200" s="141">
        <f t="shared" si="51"/>
        <v>197</v>
      </c>
      <c r="B200" s="139"/>
      <c r="C200" s="139"/>
      <c r="D200" s="142"/>
      <c r="E200" s="142"/>
      <c r="F200" s="142"/>
      <c r="G200" s="142"/>
      <c r="H200" s="139"/>
      <c r="I200" s="139"/>
      <c r="J200" s="139"/>
      <c r="K200" s="139"/>
      <c r="L200" s="139"/>
      <c r="M200" s="139"/>
      <c r="N200" s="139"/>
      <c r="O200" s="143"/>
      <c r="P200" s="54"/>
      <c r="Q200" s="145"/>
      <c r="R200" s="54"/>
      <c r="S200" s="54"/>
      <c r="T200" s="54"/>
      <c r="U200" s="54"/>
      <c r="V200" s="54"/>
      <c r="W200" s="54"/>
      <c r="X200" s="54"/>
      <c r="Y200" s="54"/>
      <c r="Z200" s="54"/>
      <c r="AA200" s="54"/>
      <c r="AB200" s="54"/>
      <c r="AC200" s="137"/>
      <c r="AD200" s="138"/>
    </row>
    <row r="201" spans="2:30">
      <c r="B201" s="35"/>
      <c r="F201" s="52"/>
      <c r="G201" s="52"/>
      <c r="P201" s="54"/>
      <c r="Q201" s="145"/>
      <c r="R201" s="54"/>
      <c r="S201" s="54"/>
      <c r="T201" s="54"/>
      <c r="U201" s="54"/>
      <c r="V201" s="54"/>
      <c r="W201" s="54"/>
      <c r="X201" s="54"/>
      <c r="Y201" s="54"/>
      <c r="Z201" s="54"/>
      <c r="AA201" s="54"/>
      <c r="AB201" s="54"/>
      <c r="AC201" s="137"/>
      <c r="AD201" s="138"/>
    </row>
    <row r="202" spans="2:30">
      <c r="B202" s="35"/>
      <c r="F202" s="52"/>
      <c r="G202" s="52"/>
      <c r="P202" s="54"/>
      <c r="Q202" s="145"/>
      <c r="R202" s="54"/>
      <c r="S202" s="54"/>
      <c r="T202" s="54"/>
      <c r="U202" s="54"/>
      <c r="V202" s="54"/>
      <c r="W202" s="54"/>
      <c r="X202" s="54"/>
      <c r="Y202" s="54"/>
      <c r="Z202" s="54"/>
      <c r="AA202" s="54"/>
      <c r="AB202" s="54"/>
      <c r="AC202" s="137"/>
      <c r="AD202" s="138"/>
    </row>
    <row r="203" spans="2:30">
      <c r="B203" s="35"/>
      <c r="F203" s="52"/>
      <c r="G203" s="52"/>
      <c r="P203" s="54"/>
      <c r="Q203" s="145"/>
      <c r="R203" s="54"/>
      <c r="S203" s="54"/>
      <c r="T203" s="54"/>
      <c r="U203" s="54"/>
      <c r="V203" s="54"/>
      <c r="W203" s="54"/>
      <c r="X203" s="54"/>
      <c r="Y203" s="54"/>
      <c r="Z203" s="54"/>
      <c r="AA203" s="54"/>
      <c r="AB203" s="54"/>
      <c r="AC203" s="137"/>
      <c r="AD203" s="138"/>
    </row>
    <row r="204" spans="2:30">
      <c r="B204" s="35"/>
      <c r="F204" s="52"/>
      <c r="G204" s="52"/>
      <c r="P204" s="54"/>
      <c r="Q204" s="145"/>
      <c r="R204" s="54"/>
      <c r="S204" s="54"/>
      <c r="T204" s="54"/>
      <c r="U204" s="54"/>
      <c r="V204" s="54"/>
      <c r="W204" s="54"/>
      <c r="X204" s="54"/>
      <c r="Y204" s="54"/>
      <c r="Z204" s="54"/>
      <c r="AA204" s="54"/>
      <c r="AB204" s="54"/>
      <c r="AC204" s="137"/>
      <c r="AD204" s="138"/>
    </row>
    <row r="205" spans="2:30">
      <c r="B205" s="35"/>
      <c r="F205" s="52"/>
      <c r="G205" s="52"/>
      <c r="P205" s="54"/>
      <c r="Q205" s="145"/>
      <c r="R205" s="54"/>
      <c r="S205" s="54"/>
      <c r="T205" s="54"/>
      <c r="U205" s="54"/>
      <c r="V205" s="54"/>
      <c r="W205" s="54"/>
      <c r="X205" s="54"/>
      <c r="Y205" s="54"/>
      <c r="Z205" s="54"/>
      <c r="AA205" s="54"/>
      <c r="AB205" s="54"/>
      <c r="AC205" s="137"/>
      <c r="AD205" s="138"/>
    </row>
    <row r="206" spans="2:30">
      <c r="B206" s="35"/>
      <c r="F206" s="52"/>
      <c r="G206" s="52"/>
      <c r="P206" s="54"/>
      <c r="Q206" s="145"/>
      <c r="R206" s="54"/>
      <c r="S206" s="54"/>
      <c r="T206" s="54"/>
      <c r="U206" s="54"/>
      <c r="V206" s="54"/>
      <c r="W206" s="54"/>
      <c r="X206" s="54"/>
      <c r="Y206" s="54"/>
      <c r="Z206" s="54"/>
      <c r="AA206" s="54"/>
      <c r="AB206" s="54"/>
      <c r="AC206" s="137"/>
      <c r="AD206" s="138"/>
    </row>
    <row r="207" spans="2:30">
      <c r="B207" s="35"/>
      <c r="F207" s="52"/>
      <c r="G207" s="52"/>
      <c r="P207" s="54"/>
      <c r="Q207" s="145"/>
      <c r="R207" s="54"/>
      <c r="S207" s="54"/>
      <c r="T207" s="54"/>
      <c r="U207" s="54"/>
      <c r="V207" s="54"/>
      <c r="W207" s="54"/>
      <c r="X207" s="54"/>
      <c r="Y207" s="54"/>
      <c r="Z207" s="54"/>
      <c r="AA207" s="54"/>
      <c r="AB207" s="54"/>
      <c r="AC207" s="137"/>
      <c r="AD207" s="138"/>
    </row>
    <row r="208" spans="2:30">
      <c r="B208" s="35"/>
      <c r="F208" s="52"/>
      <c r="G208" s="52"/>
      <c r="P208" s="54"/>
      <c r="Q208" s="145"/>
      <c r="R208" s="54"/>
      <c r="S208" s="54"/>
      <c r="T208" s="54"/>
      <c r="U208" s="54"/>
      <c r="V208" s="54"/>
      <c r="W208" s="54"/>
      <c r="X208" s="54"/>
      <c r="Y208" s="54"/>
      <c r="Z208" s="54"/>
      <c r="AA208" s="54"/>
      <c r="AB208" s="54"/>
      <c r="AC208" s="137"/>
      <c r="AD208" s="138"/>
    </row>
    <row r="209" s="35" customFormat="1" spans="6:30">
      <c r="F209" s="52"/>
      <c r="G209" s="52"/>
      <c r="P209" s="54"/>
      <c r="Q209" s="145"/>
      <c r="R209" s="54"/>
      <c r="S209" s="54"/>
      <c r="T209" s="54"/>
      <c r="U209" s="54"/>
      <c r="V209" s="54"/>
      <c r="W209" s="54"/>
      <c r="X209" s="54"/>
      <c r="Y209" s="54"/>
      <c r="Z209" s="54"/>
      <c r="AA209" s="54"/>
      <c r="AB209" s="54"/>
      <c r="AC209" s="137"/>
      <c r="AD209" s="138"/>
    </row>
    <row r="210" s="35" customFormat="1" spans="6:30">
      <c r="F210" s="52"/>
      <c r="G210" s="52"/>
      <c r="P210" s="54"/>
      <c r="Q210" s="145"/>
      <c r="R210" s="54"/>
      <c r="S210" s="54"/>
      <c r="T210" s="54"/>
      <c r="U210" s="54"/>
      <c r="V210" s="54"/>
      <c r="W210" s="54"/>
      <c r="X210" s="54"/>
      <c r="Y210" s="54"/>
      <c r="Z210" s="54"/>
      <c r="AA210" s="54"/>
      <c r="AB210" s="54"/>
      <c r="AC210" s="137"/>
      <c r="AD210" s="138"/>
    </row>
    <row r="211" s="35" customFormat="1" spans="6:30">
      <c r="F211" s="52"/>
      <c r="G211" s="52"/>
      <c r="P211" s="54"/>
      <c r="Q211" s="145"/>
      <c r="R211" s="54"/>
      <c r="S211" s="54"/>
      <c r="T211" s="54"/>
      <c r="U211" s="54"/>
      <c r="V211" s="54"/>
      <c r="W211" s="54"/>
      <c r="X211" s="54"/>
      <c r="Y211" s="54"/>
      <c r="Z211" s="54"/>
      <c r="AA211" s="54"/>
      <c r="AB211" s="54"/>
      <c r="AC211" s="137"/>
      <c r="AD211" s="138"/>
    </row>
    <row r="212" s="35" customFormat="1" spans="6:30">
      <c r="F212" s="52"/>
      <c r="G212" s="52"/>
      <c r="P212" s="54"/>
      <c r="Q212" s="145"/>
      <c r="R212" s="54"/>
      <c r="S212" s="54"/>
      <c r="T212" s="54"/>
      <c r="U212" s="54"/>
      <c r="V212" s="54"/>
      <c r="W212" s="54"/>
      <c r="X212" s="54"/>
      <c r="Y212" s="54"/>
      <c r="Z212" s="54"/>
      <c r="AA212" s="54"/>
      <c r="AB212" s="54"/>
      <c r="AC212" s="137"/>
      <c r="AD212" s="138"/>
    </row>
    <row r="213" s="35" customFormat="1" spans="6:30">
      <c r="F213" s="52"/>
      <c r="G213" s="52"/>
      <c r="P213" s="54"/>
      <c r="Q213" s="145"/>
      <c r="R213" s="54"/>
      <c r="S213" s="54"/>
      <c r="T213" s="54"/>
      <c r="U213" s="54"/>
      <c r="V213" s="54"/>
      <c r="W213" s="54"/>
      <c r="X213" s="54"/>
      <c r="Y213" s="54"/>
      <c r="Z213" s="54"/>
      <c r="AA213" s="54"/>
      <c r="AB213" s="54"/>
      <c r="AC213" s="137"/>
      <c r="AD213" s="138"/>
    </row>
    <row r="214" s="35" customFormat="1" spans="6:30">
      <c r="F214" s="52"/>
      <c r="G214" s="52"/>
      <c r="P214" s="54"/>
      <c r="Q214" s="145"/>
      <c r="R214" s="54"/>
      <c r="S214" s="54"/>
      <c r="T214" s="54"/>
      <c r="U214" s="54"/>
      <c r="V214" s="54"/>
      <c r="W214" s="54"/>
      <c r="X214" s="54"/>
      <c r="Y214" s="54"/>
      <c r="Z214" s="54"/>
      <c r="AA214" s="54"/>
      <c r="AB214" s="54"/>
      <c r="AC214" s="137"/>
      <c r="AD214" s="138"/>
    </row>
    <row r="215" s="35" customFormat="1" spans="6:30">
      <c r="F215" s="52"/>
      <c r="G215" s="52"/>
      <c r="P215" s="54"/>
      <c r="Q215" s="145"/>
      <c r="R215" s="54"/>
      <c r="S215" s="54"/>
      <c r="T215" s="54"/>
      <c r="U215" s="54"/>
      <c r="V215" s="54"/>
      <c r="W215" s="54"/>
      <c r="X215" s="54"/>
      <c r="Y215" s="54"/>
      <c r="Z215" s="54"/>
      <c r="AA215" s="54"/>
      <c r="AB215" s="54"/>
      <c r="AC215" s="137"/>
      <c r="AD215" s="138"/>
    </row>
    <row r="216" s="35" customFormat="1" spans="6:30">
      <c r="F216" s="52"/>
      <c r="G216" s="52"/>
      <c r="P216" s="54"/>
      <c r="Q216" s="145"/>
      <c r="R216" s="54"/>
      <c r="S216" s="54"/>
      <c r="T216" s="54"/>
      <c r="U216" s="54"/>
      <c r="V216" s="54"/>
      <c r="W216" s="54"/>
      <c r="X216" s="54"/>
      <c r="Y216" s="54"/>
      <c r="Z216" s="54"/>
      <c r="AA216" s="54"/>
      <c r="AB216" s="54"/>
      <c r="AC216" s="137"/>
      <c r="AD216" s="138"/>
    </row>
    <row r="217" s="35" customFormat="1" spans="6:30">
      <c r="F217" s="52"/>
      <c r="G217" s="52"/>
      <c r="P217" s="54"/>
      <c r="Q217" s="145"/>
      <c r="R217" s="54"/>
      <c r="S217" s="54"/>
      <c r="T217" s="54"/>
      <c r="U217" s="54"/>
      <c r="V217" s="54"/>
      <c r="W217" s="54"/>
      <c r="X217" s="54"/>
      <c r="Y217" s="54"/>
      <c r="Z217" s="54"/>
      <c r="AA217" s="54"/>
      <c r="AB217" s="54"/>
      <c r="AC217" s="137"/>
      <c r="AD217" s="138"/>
    </row>
    <row r="218" s="35" customFormat="1" spans="6:30">
      <c r="F218" s="52"/>
      <c r="G218" s="52"/>
      <c r="P218" s="54"/>
      <c r="Q218" s="145"/>
      <c r="R218" s="54"/>
      <c r="S218" s="54"/>
      <c r="T218" s="54"/>
      <c r="U218" s="54"/>
      <c r="V218" s="54"/>
      <c r="W218" s="54"/>
      <c r="X218" s="54"/>
      <c r="Y218" s="54"/>
      <c r="Z218" s="54"/>
      <c r="AA218" s="54"/>
      <c r="AB218" s="54"/>
      <c r="AC218" s="137"/>
      <c r="AD218" s="138"/>
    </row>
    <row r="219" s="35" customFormat="1" spans="6:30">
      <c r="F219" s="52"/>
      <c r="G219" s="52"/>
      <c r="P219" s="54"/>
      <c r="Q219" s="145"/>
      <c r="R219" s="54"/>
      <c r="S219" s="54"/>
      <c r="T219" s="54"/>
      <c r="U219" s="54"/>
      <c r="V219" s="54"/>
      <c r="W219" s="54"/>
      <c r="X219" s="54"/>
      <c r="Y219" s="54"/>
      <c r="Z219" s="54"/>
      <c r="AA219" s="54"/>
      <c r="AB219" s="54"/>
      <c r="AC219" s="137"/>
      <c r="AD219" s="138"/>
    </row>
    <row r="220" s="35" customFormat="1" spans="6:30">
      <c r="F220" s="52"/>
      <c r="G220" s="52"/>
      <c r="P220" s="54"/>
      <c r="Q220" s="145"/>
      <c r="R220" s="54"/>
      <c r="S220" s="54"/>
      <c r="T220" s="54"/>
      <c r="U220" s="54"/>
      <c r="V220" s="54"/>
      <c r="W220" s="54"/>
      <c r="X220" s="54"/>
      <c r="Y220" s="54"/>
      <c r="Z220" s="54"/>
      <c r="AA220" s="54"/>
      <c r="AB220" s="54"/>
      <c r="AC220" s="137"/>
      <c r="AD220" s="138"/>
    </row>
    <row r="221" s="35" customFormat="1" spans="6:30">
      <c r="F221" s="52"/>
      <c r="G221" s="52"/>
      <c r="P221" s="54"/>
      <c r="Q221" s="145"/>
      <c r="R221" s="54"/>
      <c r="S221" s="54"/>
      <c r="T221" s="54"/>
      <c r="U221" s="54"/>
      <c r="V221" s="54"/>
      <c r="W221" s="54"/>
      <c r="X221" s="54"/>
      <c r="Y221" s="54"/>
      <c r="Z221" s="54"/>
      <c r="AA221" s="54"/>
      <c r="AB221" s="54"/>
      <c r="AC221" s="137"/>
      <c r="AD221" s="138"/>
    </row>
    <row r="222" s="35" customFormat="1" spans="6:30">
      <c r="F222" s="52"/>
      <c r="G222" s="52"/>
      <c r="P222" s="52"/>
      <c r="Q222" s="148"/>
      <c r="R222" s="52"/>
      <c r="S222" s="52"/>
      <c r="T222" s="52"/>
      <c r="U222" s="52"/>
      <c r="V222" s="52"/>
      <c r="W222" s="52"/>
      <c r="X222" s="52"/>
      <c r="Y222" s="52"/>
      <c r="Z222" s="52"/>
      <c r="AA222" s="52"/>
      <c r="AB222" s="52"/>
      <c r="AC222" s="39"/>
      <c r="AD222" s="55"/>
    </row>
    <row r="223" s="35" customFormat="1" spans="6:30">
      <c r="F223" s="52"/>
      <c r="G223" s="52"/>
      <c r="P223" s="52"/>
      <c r="Q223" s="148"/>
      <c r="R223" s="52"/>
      <c r="S223" s="52"/>
      <c r="T223" s="52"/>
      <c r="U223" s="52"/>
      <c r="V223" s="52"/>
      <c r="W223" s="52"/>
      <c r="X223" s="52"/>
      <c r="Y223" s="52"/>
      <c r="Z223" s="52"/>
      <c r="AA223" s="52"/>
      <c r="AB223" s="52"/>
      <c r="AC223" s="39"/>
      <c r="AD223" s="55"/>
    </row>
    <row r="224" s="35" customFormat="1" spans="6:30">
      <c r="F224" s="52"/>
      <c r="G224" s="52"/>
      <c r="P224" s="52"/>
      <c r="Q224" s="148"/>
      <c r="R224" s="52"/>
      <c r="S224" s="52"/>
      <c r="T224" s="52"/>
      <c r="U224" s="52"/>
      <c r="V224" s="52"/>
      <c r="W224" s="52"/>
      <c r="X224" s="52"/>
      <c r="Y224" s="52"/>
      <c r="Z224" s="52"/>
      <c r="AA224" s="52"/>
      <c r="AB224" s="52"/>
      <c r="AC224" s="39"/>
      <c r="AD224" s="55"/>
    </row>
    <row r="225" s="35" customFormat="1" spans="6:30">
      <c r="F225" s="52"/>
      <c r="G225" s="52"/>
      <c r="P225" s="52"/>
      <c r="Q225" s="148"/>
      <c r="R225" s="52"/>
      <c r="S225" s="52"/>
      <c r="T225" s="52"/>
      <c r="U225" s="52"/>
      <c r="V225" s="52"/>
      <c r="W225" s="52"/>
      <c r="X225" s="52"/>
      <c r="Y225" s="52"/>
      <c r="Z225" s="52"/>
      <c r="AA225" s="52"/>
      <c r="AB225" s="52"/>
      <c r="AC225" s="39"/>
      <c r="AD225" s="55"/>
    </row>
    <row r="226" s="35" customFormat="1" spans="6:30">
      <c r="F226" s="52"/>
      <c r="G226" s="52"/>
      <c r="P226" s="52"/>
      <c r="Q226" s="148"/>
      <c r="R226" s="52"/>
      <c r="S226" s="52"/>
      <c r="T226" s="52"/>
      <c r="U226" s="52"/>
      <c r="V226" s="52"/>
      <c r="W226" s="52"/>
      <c r="X226" s="52"/>
      <c r="Y226" s="52"/>
      <c r="Z226" s="52"/>
      <c r="AA226" s="52"/>
      <c r="AB226" s="52"/>
      <c r="AC226" s="39"/>
      <c r="AD226" s="55"/>
    </row>
    <row r="227" s="35" customFormat="1" spans="6:30">
      <c r="F227" s="52"/>
      <c r="G227" s="52"/>
      <c r="P227" s="52"/>
      <c r="Q227" s="148"/>
      <c r="R227" s="52"/>
      <c r="S227" s="52"/>
      <c r="T227" s="52"/>
      <c r="U227" s="52"/>
      <c r="V227" s="52"/>
      <c r="W227" s="52"/>
      <c r="X227" s="52"/>
      <c r="Y227" s="52"/>
      <c r="Z227" s="52"/>
      <c r="AA227" s="52"/>
      <c r="AB227" s="52"/>
      <c r="AC227" s="39"/>
      <c r="AD227" s="55"/>
    </row>
    <row r="228" s="35" customFormat="1" spans="6:30">
      <c r="F228" s="52"/>
      <c r="G228" s="52"/>
      <c r="P228" s="52"/>
      <c r="Q228" s="148"/>
      <c r="R228" s="52"/>
      <c r="S228" s="52"/>
      <c r="T228" s="52"/>
      <c r="U228" s="52"/>
      <c r="V228" s="52"/>
      <c r="W228" s="52"/>
      <c r="X228" s="52"/>
      <c r="Y228" s="52"/>
      <c r="Z228" s="52"/>
      <c r="AA228" s="52"/>
      <c r="AB228" s="52"/>
      <c r="AC228" s="39"/>
      <c r="AD228" s="55"/>
    </row>
    <row r="229" s="35" customFormat="1" spans="6:30">
      <c r="F229" s="52"/>
      <c r="G229" s="52"/>
      <c r="P229" s="52"/>
      <c r="Q229" s="148"/>
      <c r="R229" s="52"/>
      <c r="S229" s="52"/>
      <c r="T229" s="52"/>
      <c r="U229" s="52"/>
      <c r="V229" s="52"/>
      <c r="W229" s="52"/>
      <c r="X229" s="52"/>
      <c r="Y229" s="52"/>
      <c r="Z229" s="52"/>
      <c r="AA229" s="52"/>
      <c r="AB229" s="52"/>
      <c r="AC229" s="39"/>
      <c r="AD229" s="55"/>
    </row>
    <row r="230" s="35" customFormat="1" spans="6:30">
      <c r="F230" s="52"/>
      <c r="G230" s="52"/>
      <c r="P230" s="52"/>
      <c r="Q230" s="148"/>
      <c r="R230" s="52"/>
      <c r="S230" s="52"/>
      <c r="T230" s="52"/>
      <c r="U230" s="52"/>
      <c r="V230" s="52"/>
      <c r="W230" s="52"/>
      <c r="X230" s="52"/>
      <c r="Y230" s="52"/>
      <c r="Z230" s="52"/>
      <c r="AA230" s="52"/>
      <c r="AB230" s="52"/>
      <c r="AC230" s="39"/>
      <c r="AD230" s="55"/>
    </row>
    <row r="231" s="35" customFormat="1" spans="6:30">
      <c r="F231" s="52"/>
      <c r="G231" s="52"/>
      <c r="P231" s="52"/>
      <c r="Q231" s="148"/>
      <c r="R231" s="52"/>
      <c r="S231" s="52"/>
      <c r="T231" s="52"/>
      <c r="U231" s="52"/>
      <c r="V231" s="52"/>
      <c r="W231" s="52"/>
      <c r="X231" s="52"/>
      <c r="Y231" s="52"/>
      <c r="Z231" s="52"/>
      <c r="AA231" s="52"/>
      <c r="AB231" s="52"/>
      <c r="AC231" s="39"/>
      <c r="AD231" s="55"/>
    </row>
    <row r="232" s="35" customFormat="1" spans="6:30">
      <c r="F232" s="52"/>
      <c r="G232" s="52"/>
      <c r="P232" s="52"/>
      <c r="Q232" s="148"/>
      <c r="R232" s="52"/>
      <c r="S232" s="52"/>
      <c r="T232" s="52"/>
      <c r="U232" s="52"/>
      <c r="V232" s="52"/>
      <c r="W232" s="52"/>
      <c r="X232" s="52"/>
      <c r="Y232" s="52"/>
      <c r="Z232" s="52"/>
      <c r="AA232" s="52"/>
      <c r="AB232" s="52"/>
      <c r="AC232" s="39"/>
      <c r="AD232" s="55"/>
    </row>
    <row r="233" s="35" customFormat="1" spans="6:30">
      <c r="F233" s="52"/>
      <c r="G233" s="52"/>
      <c r="P233" s="52"/>
      <c r="Q233" s="148"/>
      <c r="R233" s="52"/>
      <c r="S233" s="52"/>
      <c r="T233" s="52"/>
      <c r="U233" s="52"/>
      <c r="V233" s="52"/>
      <c r="W233" s="52"/>
      <c r="X233" s="52"/>
      <c r="Y233" s="52"/>
      <c r="Z233" s="52"/>
      <c r="AA233" s="52"/>
      <c r="AB233" s="52"/>
      <c r="AC233" s="39"/>
      <c r="AD233" s="55"/>
    </row>
    <row r="234" s="35" customFormat="1" spans="6:30">
      <c r="F234" s="52"/>
      <c r="G234" s="52"/>
      <c r="P234" s="52"/>
      <c r="Q234" s="148"/>
      <c r="R234" s="52"/>
      <c r="S234" s="52"/>
      <c r="T234" s="52"/>
      <c r="U234" s="52"/>
      <c r="V234" s="52"/>
      <c r="W234" s="52"/>
      <c r="X234" s="52"/>
      <c r="Y234" s="52"/>
      <c r="Z234" s="52"/>
      <c r="AA234" s="52"/>
      <c r="AB234" s="52"/>
      <c r="AC234" s="39"/>
      <c r="AD234" s="55"/>
    </row>
    <row r="235" s="35" customFormat="1" spans="6:30">
      <c r="F235" s="52"/>
      <c r="G235" s="52"/>
      <c r="P235" s="52"/>
      <c r="Q235" s="148"/>
      <c r="R235" s="52"/>
      <c r="S235" s="52"/>
      <c r="T235" s="52"/>
      <c r="U235" s="52"/>
      <c r="V235" s="52"/>
      <c r="W235" s="52"/>
      <c r="X235" s="52"/>
      <c r="Y235" s="52"/>
      <c r="Z235" s="52"/>
      <c r="AA235" s="52"/>
      <c r="AB235" s="52"/>
      <c r="AC235" s="39"/>
      <c r="AD235" s="55"/>
    </row>
    <row r="236" s="35" customFormat="1" spans="6:30">
      <c r="F236" s="52"/>
      <c r="G236" s="52"/>
      <c r="P236" s="52"/>
      <c r="Q236" s="148"/>
      <c r="R236" s="52"/>
      <c r="S236" s="52"/>
      <c r="T236" s="52"/>
      <c r="U236" s="52"/>
      <c r="V236" s="52"/>
      <c r="W236" s="52"/>
      <c r="X236" s="52"/>
      <c r="Y236" s="52"/>
      <c r="Z236" s="52"/>
      <c r="AA236" s="52"/>
      <c r="AB236" s="52"/>
      <c r="AC236" s="39"/>
      <c r="AD236" s="55"/>
    </row>
    <row r="237" s="35" customFormat="1" spans="6:30">
      <c r="F237" s="52"/>
      <c r="G237" s="52"/>
      <c r="P237" s="52"/>
      <c r="Q237" s="148"/>
      <c r="R237" s="52"/>
      <c r="S237" s="52"/>
      <c r="T237" s="52"/>
      <c r="U237" s="52"/>
      <c r="V237" s="52"/>
      <c r="W237" s="52"/>
      <c r="X237" s="52"/>
      <c r="Y237" s="52"/>
      <c r="Z237" s="52"/>
      <c r="AA237" s="52"/>
      <c r="AB237" s="52"/>
      <c r="AC237" s="39"/>
      <c r="AD237" s="55"/>
    </row>
    <row r="238" s="35" customFormat="1" spans="6:30">
      <c r="F238" s="52"/>
      <c r="G238" s="52"/>
      <c r="P238" s="52"/>
      <c r="Q238" s="148"/>
      <c r="R238" s="52"/>
      <c r="S238" s="52"/>
      <c r="T238" s="52"/>
      <c r="U238" s="52"/>
      <c r="V238" s="52"/>
      <c r="W238" s="52"/>
      <c r="X238" s="52"/>
      <c r="Y238" s="52"/>
      <c r="Z238" s="52"/>
      <c r="AA238" s="52"/>
      <c r="AB238" s="52"/>
      <c r="AC238" s="39"/>
      <c r="AD238" s="55"/>
    </row>
    <row r="239" s="35" customFormat="1" spans="6:30">
      <c r="F239" s="52"/>
      <c r="G239" s="52"/>
      <c r="P239" s="52"/>
      <c r="Q239" s="148"/>
      <c r="R239" s="52"/>
      <c r="S239" s="52"/>
      <c r="T239" s="52"/>
      <c r="U239" s="52"/>
      <c r="V239" s="52"/>
      <c r="W239" s="52"/>
      <c r="X239" s="52"/>
      <c r="Y239" s="52"/>
      <c r="Z239" s="52"/>
      <c r="AA239" s="52"/>
      <c r="AB239" s="52"/>
      <c r="AC239" s="39"/>
      <c r="AD239" s="55"/>
    </row>
    <row r="240" s="35" customFormat="1" spans="6:30">
      <c r="F240" s="52"/>
      <c r="G240" s="52"/>
      <c r="P240" s="52"/>
      <c r="Q240" s="148"/>
      <c r="R240" s="52"/>
      <c r="S240" s="52"/>
      <c r="T240" s="52"/>
      <c r="U240" s="52"/>
      <c r="V240" s="52"/>
      <c r="W240" s="52"/>
      <c r="X240" s="52"/>
      <c r="Y240" s="52"/>
      <c r="Z240" s="52"/>
      <c r="AA240" s="52"/>
      <c r="AB240" s="52"/>
      <c r="AC240" s="39"/>
      <c r="AD240" s="55"/>
    </row>
    <row r="241" s="35" customFormat="1" spans="6:30">
      <c r="F241" s="52"/>
      <c r="G241" s="52"/>
      <c r="P241" s="52"/>
      <c r="Q241" s="148"/>
      <c r="R241" s="52"/>
      <c r="S241" s="52"/>
      <c r="T241" s="52"/>
      <c r="U241" s="52"/>
      <c r="V241" s="52"/>
      <c r="W241" s="52"/>
      <c r="X241" s="52"/>
      <c r="Y241" s="52"/>
      <c r="Z241" s="52"/>
      <c r="AA241" s="52"/>
      <c r="AB241" s="52"/>
      <c r="AC241" s="39"/>
      <c r="AD241" s="55"/>
    </row>
    <row r="242" s="35" customFormat="1" spans="6:30">
      <c r="F242" s="52"/>
      <c r="G242" s="52"/>
      <c r="P242" s="52"/>
      <c r="Q242" s="148"/>
      <c r="R242" s="52"/>
      <c r="S242" s="52"/>
      <c r="T242" s="52"/>
      <c r="U242" s="52"/>
      <c r="V242" s="52"/>
      <c r="W242" s="52"/>
      <c r="X242" s="52"/>
      <c r="Y242" s="52"/>
      <c r="Z242" s="52"/>
      <c r="AA242" s="52"/>
      <c r="AB242" s="52"/>
      <c r="AC242" s="39"/>
      <c r="AD242" s="55"/>
    </row>
    <row r="243" s="35" customFormat="1" spans="6:30">
      <c r="F243" s="52"/>
      <c r="G243" s="52"/>
      <c r="P243" s="52"/>
      <c r="Q243" s="148"/>
      <c r="R243" s="52"/>
      <c r="S243" s="52"/>
      <c r="T243" s="52"/>
      <c r="U243" s="52"/>
      <c r="V243" s="52"/>
      <c r="W243" s="52"/>
      <c r="X243" s="52"/>
      <c r="Y243" s="52"/>
      <c r="Z243" s="52"/>
      <c r="AA243" s="52"/>
      <c r="AB243" s="52"/>
      <c r="AC243" s="39"/>
      <c r="AD243" s="55"/>
    </row>
    <row r="244" s="35" customFormat="1" spans="6:30">
      <c r="F244" s="52"/>
      <c r="G244" s="52"/>
      <c r="P244" s="52"/>
      <c r="Q244" s="148"/>
      <c r="R244" s="52"/>
      <c r="S244" s="52"/>
      <c r="T244" s="52"/>
      <c r="U244" s="52"/>
      <c r="V244" s="52"/>
      <c r="W244" s="52"/>
      <c r="X244" s="52"/>
      <c r="Y244" s="52"/>
      <c r="Z244" s="52"/>
      <c r="AA244" s="52"/>
      <c r="AB244" s="52"/>
      <c r="AC244" s="39"/>
      <c r="AD244" s="55"/>
    </row>
    <row r="245" s="35" customFormat="1" spans="6:30">
      <c r="F245" s="52"/>
      <c r="G245" s="52"/>
      <c r="P245" s="52"/>
      <c r="Q245" s="148"/>
      <c r="R245" s="52"/>
      <c r="S245" s="52"/>
      <c r="T245" s="52"/>
      <c r="U245" s="52"/>
      <c r="V245" s="52"/>
      <c r="W245" s="52"/>
      <c r="X245" s="52"/>
      <c r="Y245" s="52"/>
      <c r="Z245" s="52"/>
      <c r="AA245" s="52"/>
      <c r="AB245" s="52"/>
      <c r="AC245" s="39"/>
      <c r="AD245" s="55"/>
    </row>
    <row r="246" s="35" customFormat="1" spans="6:30">
      <c r="F246" s="52"/>
      <c r="G246" s="52"/>
      <c r="P246" s="52"/>
      <c r="Q246" s="148"/>
      <c r="R246" s="52"/>
      <c r="S246" s="52"/>
      <c r="T246" s="52"/>
      <c r="U246" s="52"/>
      <c r="V246" s="52"/>
      <c r="W246" s="52"/>
      <c r="X246" s="52"/>
      <c r="Y246" s="52"/>
      <c r="Z246" s="52"/>
      <c r="AA246" s="52"/>
      <c r="AB246" s="52"/>
      <c r="AC246" s="39"/>
      <c r="AD246" s="55"/>
    </row>
    <row r="247" s="35" customFormat="1" spans="6:30">
      <c r="F247" s="52"/>
      <c r="G247" s="52"/>
      <c r="P247" s="52"/>
      <c r="Q247" s="148"/>
      <c r="R247" s="52"/>
      <c r="S247" s="52"/>
      <c r="T247" s="52"/>
      <c r="U247" s="52"/>
      <c r="V247" s="52"/>
      <c r="W247" s="52"/>
      <c r="X247" s="52"/>
      <c r="Y247" s="52"/>
      <c r="Z247" s="52"/>
      <c r="AA247" s="52"/>
      <c r="AB247" s="52"/>
      <c r="AC247" s="39"/>
      <c r="AD247" s="55"/>
    </row>
    <row r="248" s="35" customFormat="1" spans="6:30">
      <c r="F248" s="52"/>
      <c r="G248" s="52"/>
      <c r="P248" s="52"/>
      <c r="Q248" s="148"/>
      <c r="R248" s="52"/>
      <c r="S248" s="52"/>
      <c r="T248" s="52"/>
      <c r="U248" s="52"/>
      <c r="V248" s="52"/>
      <c r="W248" s="52"/>
      <c r="X248" s="52"/>
      <c r="Y248" s="52"/>
      <c r="Z248" s="52"/>
      <c r="AA248" s="52"/>
      <c r="AB248" s="52"/>
      <c r="AC248" s="39"/>
      <c r="AD248" s="55"/>
    </row>
    <row r="249" s="35" customFormat="1" spans="6:30">
      <c r="F249" s="52"/>
      <c r="G249" s="52"/>
      <c r="P249" s="52"/>
      <c r="Q249" s="148"/>
      <c r="R249" s="52"/>
      <c r="S249" s="52"/>
      <c r="T249" s="52"/>
      <c r="U249" s="52"/>
      <c r="V249" s="52"/>
      <c r="W249" s="52"/>
      <c r="X249" s="52"/>
      <c r="Y249" s="52"/>
      <c r="Z249" s="52"/>
      <c r="AA249" s="52"/>
      <c r="AB249" s="52"/>
      <c r="AC249" s="39"/>
      <c r="AD249" s="55"/>
    </row>
    <row r="250" s="35" customFormat="1" spans="6:30">
      <c r="F250" s="52"/>
      <c r="G250" s="52"/>
      <c r="P250" s="52"/>
      <c r="Q250" s="148"/>
      <c r="R250" s="52"/>
      <c r="S250" s="52"/>
      <c r="T250" s="52"/>
      <c r="U250" s="52"/>
      <c r="V250" s="52"/>
      <c r="W250" s="52"/>
      <c r="X250" s="52"/>
      <c r="Y250" s="52"/>
      <c r="Z250" s="52"/>
      <c r="AA250" s="52"/>
      <c r="AB250" s="52"/>
      <c r="AC250" s="39"/>
      <c r="AD250" s="55"/>
    </row>
    <row r="251" s="35" customFormat="1" spans="6:30">
      <c r="F251" s="52"/>
      <c r="G251" s="52"/>
      <c r="P251" s="52"/>
      <c r="Q251" s="148"/>
      <c r="R251" s="52"/>
      <c r="S251" s="52"/>
      <c r="T251" s="52"/>
      <c r="U251" s="52"/>
      <c r="V251" s="52"/>
      <c r="W251" s="52"/>
      <c r="X251" s="52"/>
      <c r="Y251" s="52"/>
      <c r="Z251" s="52"/>
      <c r="AA251" s="52"/>
      <c r="AB251" s="52"/>
      <c r="AC251" s="39"/>
      <c r="AD251" s="55"/>
    </row>
    <row r="252" s="35" customFormat="1" spans="6:30">
      <c r="F252" s="52"/>
      <c r="G252" s="52"/>
      <c r="P252" s="52"/>
      <c r="Q252" s="148"/>
      <c r="R252" s="52"/>
      <c r="S252" s="52"/>
      <c r="T252" s="52"/>
      <c r="U252" s="52"/>
      <c r="V252" s="52"/>
      <c r="W252" s="52"/>
      <c r="X252" s="52"/>
      <c r="Y252" s="52"/>
      <c r="Z252" s="52"/>
      <c r="AA252" s="52"/>
      <c r="AB252" s="52"/>
      <c r="AC252" s="39"/>
      <c r="AD252" s="55"/>
    </row>
    <row r="253" s="35" customFormat="1" spans="6:30">
      <c r="F253" s="52"/>
      <c r="G253" s="52"/>
      <c r="P253" s="52"/>
      <c r="Q253" s="148"/>
      <c r="R253" s="52"/>
      <c r="S253" s="52"/>
      <c r="T253" s="52"/>
      <c r="U253" s="52"/>
      <c r="V253" s="52"/>
      <c r="W253" s="52"/>
      <c r="X253" s="52"/>
      <c r="Y253" s="52"/>
      <c r="Z253" s="52"/>
      <c r="AA253" s="52"/>
      <c r="AB253" s="52"/>
      <c r="AC253" s="39"/>
      <c r="AD253" s="55"/>
    </row>
    <row r="254" s="35" customFormat="1" spans="6:30">
      <c r="F254" s="52"/>
      <c r="G254" s="52"/>
      <c r="P254" s="52"/>
      <c r="Q254" s="148"/>
      <c r="R254" s="52"/>
      <c r="S254" s="52"/>
      <c r="T254" s="52"/>
      <c r="U254" s="52"/>
      <c r="V254" s="52"/>
      <c r="W254" s="52"/>
      <c r="X254" s="52"/>
      <c r="Y254" s="52"/>
      <c r="Z254" s="52"/>
      <c r="AA254" s="52"/>
      <c r="AB254" s="52"/>
      <c r="AC254" s="39"/>
      <c r="AD254" s="55"/>
    </row>
    <row r="255" s="35" customFormat="1" spans="6:30">
      <c r="F255" s="52"/>
      <c r="G255" s="52"/>
      <c r="P255" s="52"/>
      <c r="Q255" s="148"/>
      <c r="R255" s="52"/>
      <c r="S255" s="52"/>
      <c r="T255" s="52"/>
      <c r="U255" s="52"/>
      <c r="V255" s="52"/>
      <c r="W255" s="52"/>
      <c r="X255" s="52"/>
      <c r="Y255" s="52"/>
      <c r="Z255" s="52"/>
      <c r="AA255" s="52"/>
      <c r="AB255" s="52"/>
      <c r="AC255" s="39"/>
      <c r="AD255" s="55"/>
    </row>
    <row r="256" s="35" customFormat="1" spans="6:30">
      <c r="F256" s="52"/>
      <c r="G256" s="52"/>
      <c r="P256" s="52"/>
      <c r="Q256" s="148"/>
      <c r="R256" s="52"/>
      <c r="S256" s="52"/>
      <c r="T256" s="52"/>
      <c r="U256" s="52"/>
      <c r="V256" s="52"/>
      <c r="W256" s="52"/>
      <c r="X256" s="52"/>
      <c r="Y256" s="52"/>
      <c r="Z256" s="52"/>
      <c r="AA256" s="52"/>
      <c r="AB256" s="52"/>
      <c r="AC256" s="39"/>
      <c r="AD256" s="55"/>
    </row>
    <row r="257" s="35" customFormat="1" spans="6:30">
      <c r="F257" s="52"/>
      <c r="G257" s="52"/>
      <c r="P257" s="52"/>
      <c r="Q257" s="148"/>
      <c r="R257" s="52"/>
      <c r="S257" s="52"/>
      <c r="T257" s="52"/>
      <c r="U257" s="52"/>
      <c r="V257" s="52"/>
      <c r="W257" s="52"/>
      <c r="X257" s="52"/>
      <c r="Y257" s="52"/>
      <c r="Z257" s="52"/>
      <c r="AA257" s="52"/>
      <c r="AB257" s="52"/>
      <c r="AC257" s="39"/>
      <c r="AD257" s="55"/>
    </row>
    <row r="258" s="35" customFormat="1" spans="6:30">
      <c r="F258" s="52"/>
      <c r="G258" s="52"/>
      <c r="P258" s="52"/>
      <c r="Q258" s="148"/>
      <c r="R258" s="52"/>
      <c r="S258" s="52"/>
      <c r="T258" s="52"/>
      <c r="U258" s="52"/>
      <c r="V258" s="52"/>
      <c r="W258" s="52"/>
      <c r="X258" s="52"/>
      <c r="Y258" s="52"/>
      <c r="Z258" s="52"/>
      <c r="AA258" s="52"/>
      <c r="AB258" s="52"/>
      <c r="AC258" s="39"/>
      <c r="AD258" s="55"/>
    </row>
    <row r="259" s="35" customFormat="1" spans="6:30">
      <c r="F259" s="52"/>
      <c r="G259" s="52"/>
      <c r="P259" s="52"/>
      <c r="Q259" s="148"/>
      <c r="R259" s="52"/>
      <c r="S259" s="52"/>
      <c r="T259" s="52"/>
      <c r="U259" s="52"/>
      <c r="V259" s="52"/>
      <c r="W259" s="52"/>
      <c r="X259" s="52"/>
      <c r="Y259" s="52"/>
      <c r="Z259" s="52"/>
      <c r="AA259" s="52"/>
      <c r="AB259" s="52"/>
      <c r="AC259" s="39"/>
      <c r="AD259" s="55"/>
    </row>
    <row r="260" s="35" customFormat="1" spans="6:30">
      <c r="F260" s="52"/>
      <c r="G260" s="52"/>
      <c r="P260" s="52"/>
      <c r="Q260" s="148"/>
      <c r="R260" s="52"/>
      <c r="S260" s="52"/>
      <c r="T260" s="52"/>
      <c r="U260" s="52"/>
      <c r="V260" s="52"/>
      <c r="W260" s="52"/>
      <c r="X260" s="52"/>
      <c r="Y260" s="52"/>
      <c r="Z260" s="52"/>
      <c r="AA260" s="52"/>
      <c r="AB260" s="52"/>
      <c r="AC260" s="39"/>
      <c r="AD260" s="55"/>
    </row>
    <row r="261" s="35" customFormat="1" spans="6:30">
      <c r="F261" s="52"/>
      <c r="G261" s="52"/>
      <c r="P261" s="52"/>
      <c r="Q261" s="148"/>
      <c r="R261" s="52"/>
      <c r="S261" s="52"/>
      <c r="T261" s="52"/>
      <c r="U261" s="52"/>
      <c r="V261" s="52"/>
      <c r="W261" s="52"/>
      <c r="X261" s="52"/>
      <c r="Y261" s="52"/>
      <c r="Z261" s="52"/>
      <c r="AA261" s="52"/>
      <c r="AB261" s="52"/>
      <c r="AC261" s="39"/>
      <c r="AD261" s="55"/>
    </row>
    <row r="262" s="35" customFormat="1" spans="6:30">
      <c r="F262" s="52"/>
      <c r="G262" s="52"/>
      <c r="P262" s="52"/>
      <c r="Q262" s="148"/>
      <c r="R262" s="52"/>
      <c r="S262" s="52"/>
      <c r="T262" s="52"/>
      <c r="U262" s="52"/>
      <c r="V262" s="52"/>
      <c r="W262" s="52"/>
      <c r="X262" s="52"/>
      <c r="Y262" s="52"/>
      <c r="Z262" s="52"/>
      <c r="AA262" s="52"/>
      <c r="AB262" s="52"/>
      <c r="AC262" s="39"/>
      <c r="AD262" s="55"/>
    </row>
    <row r="263" s="35" customFormat="1" spans="6:30">
      <c r="F263" s="52"/>
      <c r="G263" s="52"/>
      <c r="P263" s="52"/>
      <c r="Q263" s="148"/>
      <c r="R263" s="52"/>
      <c r="S263" s="52"/>
      <c r="T263" s="52"/>
      <c r="U263" s="52"/>
      <c r="V263" s="52"/>
      <c r="W263" s="52"/>
      <c r="X263" s="52"/>
      <c r="Y263" s="52"/>
      <c r="Z263" s="52"/>
      <c r="AA263" s="52"/>
      <c r="AB263" s="52"/>
      <c r="AC263" s="39"/>
      <c r="AD263" s="55"/>
    </row>
    <row r="264" s="35" customFormat="1" spans="6:30">
      <c r="F264" s="52"/>
      <c r="G264" s="52"/>
      <c r="P264" s="52"/>
      <c r="Q264" s="148"/>
      <c r="R264" s="52"/>
      <c r="S264" s="52"/>
      <c r="T264" s="52"/>
      <c r="U264" s="52"/>
      <c r="V264" s="52"/>
      <c r="W264" s="52"/>
      <c r="X264" s="52"/>
      <c r="Y264" s="52"/>
      <c r="Z264" s="52"/>
      <c r="AA264" s="52"/>
      <c r="AB264" s="52"/>
      <c r="AC264" s="39"/>
      <c r="AD264" s="55"/>
    </row>
    <row r="265" s="35" customFormat="1" spans="6:30">
      <c r="F265" s="52"/>
      <c r="G265" s="52"/>
      <c r="P265" s="52"/>
      <c r="Q265" s="148"/>
      <c r="R265" s="52"/>
      <c r="S265" s="52"/>
      <c r="T265" s="52"/>
      <c r="U265" s="52"/>
      <c r="V265" s="52"/>
      <c r="W265" s="52"/>
      <c r="X265" s="52"/>
      <c r="Y265" s="52"/>
      <c r="Z265" s="52"/>
      <c r="AA265" s="52"/>
      <c r="AB265" s="52"/>
      <c r="AC265" s="39"/>
      <c r="AD265" s="55"/>
    </row>
    <row r="266" s="35" customFormat="1" spans="6:30">
      <c r="F266" s="52"/>
      <c r="G266" s="52"/>
      <c r="P266" s="52"/>
      <c r="Q266" s="148"/>
      <c r="R266" s="52"/>
      <c r="S266" s="52"/>
      <c r="T266" s="52"/>
      <c r="U266" s="52"/>
      <c r="V266" s="52"/>
      <c r="W266" s="52"/>
      <c r="X266" s="52"/>
      <c r="Y266" s="52"/>
      <c r="Z266" s="52"/>
      <c r="AA266" s="52"/>
      <c r="AB266" s="52"/>
      <c r="AC266" s="39"/>
      <c r="AD266" s="55"/>
    </row>
    <row r="267" s="35" customFormat="1" spans="6:30">
      <c r="F267" s="52"/>
      <c r="G267" s="52"/>
      <c r="P267" s="52"/>
      <c r="Q267" s="148"/>
      <c r="R267" s="52"/>
      <c r="S267" s="52"/>
      <c r="T267" s="52"/>
      <c r="U267" s="52"/>
      <c r="V267" s="52"/>
      <c r="W267" s="52"/>
      <c r="X267" s="52"/>
      <c r="Y267" s="52"/>
      <c r="Z267" s="52"/>
      <c r="AA267" s="52"/>
      <c r="AB267" s="52"/>
      <c r="AC267" s="39"/>
      <c r="AD267" s="55"/>
    </row>
    <row r="268" s="35" customFormat="1" spans="6:30">
      <c r="F268" s="52"/>
      <c r="G268" s="52"/>
      <c r="P268" s="52"/>
      <c r="Q268" s="148"/>
      <c r="R268" s="52"/>
      <c r="S268" s="52"/>
      <c r="T268" s="52"/>
      <c r="U268" s="52"/>
      <c r="V268" s="52"/>
      <c r="W268" s="52"/>
      <c r="X268" s="52"/>
      <c r="Y268" s="52"/>
      <c r="Z268" s="52"/>
      <c r="AA268" s="52"/>
      <c r="AB268" s="52"/>
      <c r="AC268" s="39"/>
      <c r="AD268" s="55"/>
    </row>
    <row r="269" s="35" customFormat="1" spans="6:30">
      <c r="F269" s="52"/>
      <c r="G269" s="52"/>
      <c r="P269" s="52"/>
      <c r="Q269" s="148"/>
      <c r="R269" s="52"/>
      <c r="S269" s="52"/>
      <c r="T269" s="52"/>
      <c r="U269" s="52"/>
      <c r="V269" s="52"/>
      <c r="W269" s="52"/>
      <c r="X269" s="52"/>
      <c r="Y269" s="52"/>
      <c r="Z269" s="52"/>
      <c r="AA269" s="52"/>
      <c r="AB269" s="52"/>
      <c r="AC269" s="39"/>
      <c r="AD269" s="55"/>
    </row>
    <row r="270" s="35" customFormat="1" spans="6:30">
      <c r="F270" s="52"/>
      <c r="G270" s="52"/>
      <c r="P270" s="52"/>
      <c r="Q270" s="148"/>
      <c r="R270" s="52"/>
      <c r="S270" s="52"/>
      <c r="T270" s="52"/>
      <c r="U270" s="52"/>
      <c r="V270" s="52"/>
      <c r="W270" s="52"/>
      <c r="X270" s="52"/>
      <c r="Y270" s="52"/>
      <c r="Z270" s="52"/>
      <c r="AA270" s="52"/>
      <c r="AB270" s="52"/>
      <c r="AC270" s="39"/>
      <c r="AD270" s="55"/>
    </row>
    <row r="271" s="35" customFormat="1" spans="6:30">
      <c r="F271" s="52"/>
      <c r="G271" s="52"/>
      <c r="P271" s="52"/>
      <c r="Q271" s="148"/>
      <c r="R271" s="52"/>
      <c r="S271" s="52"/>
      <c r="T271" s="52"/>
      <c r="U271" s="52"/>
      <c r="V271" s="52"/>
      <c r="W271" s="52"/>
      <c r="X271" s="52"/>
      <c r="Y271" s="52"/>
      <c r="Z271" s="52"/>
      <c r="AA271" s="52"/>
      <c r="AB271" s="52"/>
      <c r="AC271" s="39"/>
      <c r="AD271" s="55"/>
    </row>
    <row r="272" s="35" customFormat="1" spans="6:30">
      <c r="F272" s="52"/>
      <c r="G272" s="52"/>
      <c r="P272" s="52"/>
      <c r="Q272" s="148"/>
      <c r="R272" s="52"/>
      <c r="S272" s="52"/>
      <c r="T272" s="52"/>
      <c r="U272" s="52"/>
      <c r="V272" s="52"/>
      <c r="W272" s="52"/>
      <c r="X272" s="52"/>
      <c r="Y272" s="52"/>
      <c r="Z272" s="52"/>
      <c r="AA272" s="52"/>
      <c r="AB272" s="52"/>
      <c r="AC272" s="39"/>
      <c r="AD272" s="55"/>
    </row>
    <row r="273" s="35" customFormat="1" spans="6:30">
      <c r="F273" s="52"/>
      <c r="G273" s="52"/>
      <c r="P273" s="52"/>
      <c r="Q273" s="148"/>
      <c r="R273" s="52"/>
      <c r="S273" s="52"/>
      <c r="T273" s="52"/>
      <c r="U273" s="52"/>
      <c r="V273" s="52"/>
      <c r="W273" s="52"/>
      <c r="X273" s="52"/>
      <c r="Y273" s="52"/>
      <c r="Z273" s="52"/>
      <c r="AA273" s="52"/>
      <c r="AB273" s="52"/>
      <c r="AC273" s="39"/>
      <c r="AD273" s="55"/>
    </row>
    <row r="274" s="35" customFormat="1" spans="6:30">
      <c r="F274" s="52"/>
      <c r="G274" s="52"/>
      <c r="P274" s="52"/>
      <c r="Q274" s="148"/>
      <c r="R274" s="52"/>
      <c r="S274" s="52"/>
      <c r="T274" s="52"/>
      <c r="U274" s="52"/>
      <c r="V274" s="52"/>
      <c r="W274" s="52"/>
      <c r="X274" s="52"/>
      <c r="Y274" s="52"/>
      <c r="Z274" s="52"/>
      <c r="AA274" s="52"/>
      <c r="AB274" s="52"/>
      <c r="AC274" s="39"/>
      <c r="AD274" s="55"/>
    </row>
    <row r="275" s="35" customFormat="1" spans="6:30">
      <c r="F275" s="52"/>
      <c r="G275" s="52"/>
      <c r="P275" s="52"/>
      <c r="Q275" s="148"/>
      <c r="R275" s="52"/>
      <c r="S275" s="52"/>
      <c r="T275" s="52"/>
      <c r="U275" s="52"/>
      <c r="V275" s="52"/>
      <c r="W275" s="52"/>
      <c r="X275" s="52"/>
      <c r="Y275" s="52"/>
      <c r="Z275" s="52"/>
      <c r="AA275" s="52"/>
      <c r="AB275" s="52"/>
      <c r="AC275" s="39"/>
      <c r="AD275" s="55"/>
    </row>
    <row r="276" s="35" customFormat="1" spans="6:30">
      <c r="F276" s="52"/>
      <c r="G276" s="52"/>
      <c r="P276" s="52"/>
      <c r="Q276" s="148"/>
      <c r="R276" s="52"/>
      <c r="S276" s="52"/>
      <c r="T276" s="52"/>
      <c r="U276" s="52"/>
      <c r="V276" s="52"/>
      <c r="W276" s="52"/>
      <c r="X276" s="52"/>
      <c r="Y276" s="52"/>
      <c r="Z276" s="52"/>
      <c r="AA276" s="52"/>
      <c r="AB276" s="52"/>
      <c r="AC276" s="39"/>
      <c r="AD276" s="55"/>
    </row>
    <row r="277" s="35" customFormat="1" spans="6:30">
      <c r="F277" s="52"/>
      <c r="G277" s="52"/>
      <c r="P277" s="52"/>
      <c r="Q277" s="148"/>
      <c r="R277" s="52"/>
      <c r="S277" s="52"/>
      <c r="T277" s="52"/>
      <c r="U277" s="52"/>
      <c r="V277" s="52"/>
      <c r="W277" s="52"/>
      <c r="X277" s="52"/>
      <c r="Y277" s="52"/>
      <c r="Z277" s="52"/>
      <c r="AA277" s="52"/>
      <c r="AB277" s="52"/>
      <c r="AC277" s="39"/>
      <c r="AD277" s="55"/>
    </row>
    <row r="278" s="35" customFormat="1" spans="6:30">
      <c r="F278" s="52"/>
      <c r="G278" s="52"/>
      <c r="P278" s="52"/>
      <c r="Q278" s="148"/>
      <c r="R278" s="52"/>
      <c r="S278" s="52"/>
      <c r="T278" s="52"/>
      <c r="U278" s="52"/>
      <c r="V278" s="52"/>
      <c r="W278" s="52"/>
      <c r="X278" s="52"/>
      <c r="Y278" s="52"/>
      <c r="Z278" s="52"/>
      <c r="AA278" s="52"/>
      <c r="AB278" s="52"/>
      <c r="AC278" s="39"/>
      <c r="AD278" s="55"/>
    </row>
    <row r="279" s="35" customFormat="1" spans="6:30">
      <c r="F279" s="52"/>
      <c r="G279" s="52"/>
      <c r="P279" s="52"/>
      <c r="Q279" s="148"/>
      <c r="R279" s="52"/>
      <c r="S279" s="52"/>
      <c r="T279" s="52"/>
      <c r="U279" s="52"/>
      <c r="V279" s="52"/>
      <c r="W279" s="52"/>
      <c r="X279" s="52"/>
      <c r="Y279" s="52"/>
      <c r="Z279" s="52"/>
      <c r="AA279" s="52"/>
      <c r="AB279" s="52"/>
      <c r="AC279" s="39"/>
      <c r="AD279" s="55"/>
    </row>
    <row r="280" s="35" customFormat="1" spans="6:30">
      <c r="F280" s="52"/>
      <c r="G280" s="52"/>
      <c r="P280" s="52"/>
      <c r="Q280" s="148"/>
      <c r="R280" s="52"/>
      <c r="S280" s="52"/>
      <c r="T280" s="52"/>
      <c r="U280" s="52"/>
      <c r="V280" s="52"/>
      <c r="W280" s="52"/>
      <c r="X280" s="52"/>
      <c r="Y280" s="52"/>
      <c r="Z280" s="52"/>
      <c r="AA280" s="52"/>
      <c r="AB280" s="52"/>
      <c r="AC280" s="39"/>
      <c r="AD280" s="55"/>
    </row>
    <row r="281" s="35" customFormat="1" spans="6:30">
      <c r="F281" s="52"/>
      <c r="G281" s="52"/>
      <c r="P281" s="52"/>
      <c r="Q281" s="148"/>
      <c r="R281" s="52"/>
      <c r="S281" s="52"/>
      <c r="T281" s="52"/>
      <c r="U281" s="52"/>
      <c r="V281" s="52"/>
      <c r="W281" s="52"/>
      <c r="X281" s="52"/>
      <c r="Y281" s="52"/>
      <c r="Z281" s="52"/>
      <c r="AA281" s="52"/>
      <c r="AB281" s="52"/>
      <c r="AC281" s="39"/>
      <c r="AD281" s="55"/>
    </row>
    <row r="282" s="35" customFormat="1" spans="6:30">
      <c r="F282" s="52"/>
      <c r="G282" s="52"/>
      <c r="P282" s="52"/>
      <c r="Q282" s="148"/>
      <c r="R282" s="52"/>
      <c r="S282" s="52"/>
      <c r="T282" s="52"/>
      <c r="U282" s="52"/>
      <c r="V282" s="52"/>
      <c r="W282" s="52"/>
      <c r="X282" s="52"/>
      <c r="Y282" s="52"/>
      <c r="Z282" s="52"/>
      <c r="AA282" s="52"/>
      <c r="AB282" s="52"/>
      <c r="AC282" s="39"/>
      <c r="AD282" s="55"/>
    </row>
    <row r="283" s="35" customFormat="1" spans="6:30">
      <c r="F283" s="52"/>
      <c r="G283" s="52"/>
      <c r="P283" s="52"/>
      <c r="Q283" s="148"/>
      <c r="R283" s="52"/>
      <c r="S283" s="52"/>
      <c r="T283" s="52"/>
      <c r="U283" s="52"/>
      <c r="V283" s="52"/>
      <c r="W283" s="52"/>
      <c r="X283" s="52"/>
      <c r="Y283" s="52"/>
      <c r="Z283" s="52"/>
      <c r="AA283" s="52"/>
      <c r="AB283" s="52"/>
      <c r="AC283" s="39"/>
      <c r="AD283" s="55"/>
    </row>
    <row r="284" s="35" customFormat="1" spans="6:30">
      <c r="F284" s="52"/>
      <c r="G284" s="52"/>
      <c r="P284" s="52"/>
      <c r="Q284" s="148"/>
      <c r="R284" s="52"/>
      <c r="S284" s="52"/>
      <c r="T284" s="52"/>
      <c r="U284" s="52"/>
      <c r="V284" s="52"/>
      <c r="W284" s="52"/>
      <c r="X284" s="52"/>
      <c r="Y284" s="52"/>
      <c r="Z284" s="52"/>
      <c r="AA284" s="52"/>
      <c r="AB284" s="52"/>
      <c r="AC284" s="39"/>
      <c r="AD284" s="55"/>
    </row>
    <row r="285" s="35" customFormat="1" spans="6:30">
      <c r="F285" s="52"/>
      <c r="G285" s="52"/>
      <c r="P285" s="52"/>
      <c r="Q285" s="148"/>
      <c r="R285" s="52"/>
      <c r="S285" s="52"/>
      <c r="T285" s="52"/>
      <c r="U285" s="52"/>
      <c r="V285" s="52"/>
      <c r="W285" s="52"/>
      <c r="X285" s="52"/>
      <c r="Y285" s="52"/>
      <c r="Z285" s="52"/>
      <c r="AA285" s="52"/>
      <c r="AB285" s="52"/>
      <c r="AC285" s="39"/>
      <c r="AD285" s="55"/>
    </row>
    <row r="286" s="35" customFormat="1" spans="6:30">
      <c r="F286" s="52"/>
      <c r="G286" s="52"/>
      <c r="P286" s="52"/>
      <c r="Q286" s="148"/>
      <c r="R286" s="52"/>
      <c r="S286" s="52"/>
      <c r="T286" s="52"/>
      <c r="U286" s="52"/>
      <c r="V286" s="52"/>
      <c r="W286" s="52"/>
      <c r="X286" s="52"/>
      <c r="Y286" s="52"/>
      <c r="Z286" s="52"/>
      <c r="AA286" s="52"/>
      <c r="AB286" s="52"/>
      <c r="AC286" s="39"/>
      <c r="AD286" s="55"/>
    </row>
    <row r="287" s="35" customFormat="1" spans="6:30">
      <c r="F287" s="52"/>
      <c r="G287" s="52"/>
      <c r="P287" s="52"/>
      <c r="Q287" s="148"/>
      <c r="R287" s="52"/>
      <c r="S287" s="52"/>
      <c r="T287" s="52"/>
      <c r="U287" s="52"/>
      <c r="V287" s="52"/>
      <c r="W287" s="52"/>
      <c r="X287" s="52"/>
      <c r="Y287" s="52"/>
      <c r="Z287" s="52"/>
      <c r="AA287" s="52"/>
      <c r="AB287" s="52"/>
      <c r="AC287" s="39"/>
      <c r="AD287" s="55"/>
    </row>
    <row r="288" s="35" customFormat="1" spans="6:30">
      <c r="F288" s="52"/>
      <c r="G288" s="52"/>
      <c r="P288" s="52"/>
      <c r="Q288" s="148"/>
      <c r="R288" s="52"/>
      <c r="S288" s="52"/>
      <c r="T288" s="52"/>
      <c r="U288" s="52"/>
      <c r="V288" s="52"/>
      <c r="W288" s="52"/>
      <c r="X288" s="52"/>
      <c r="Y288" s="52"/>
      <c r="Z288" s="52"/>
      <c r="AA288" s="52"/>
      <c r="AB288" s="52"/>
      <c r="AC288" s="39"/>
      <c r="AD288" s="55"/>
    </row>
    <row r="289" s="35" customFormat="1" spans="6:30">
      <c r="F289" s="52"/>
      <c r="G289" s="52"/>
      <c r="P289" s="52"/>
      <c r="Q289" s="148"/>
      <c r="R289" s="52"/>
      <c r="S289" s="52"/>
      <c r="T289" s="52"/>
      <c r="U289" s="52"/>
      <c r="V289" s="52"/>
      <c r="W289" s="52"/>
      <c r="X289" s="52"/>
      <c r="Y289" s="52"/>
      <c r="Z289" s="52"/>
      <c r="AA289" s="52"/>
      <c r="AB289" s="52"/>
      <c r="AC289" s="39"/>
      <c r="AD289" s="55"/>
    </row>
    <row r="290" s="35" customFormat="1" spans="6:30">
      <c r="F290" s="52"/>
      <c r="G290" s="52"/>
      <c r="P290" s="52"/>
      <c r="Q290" s="148"/>
      <c r="R290" s="52"/>
      <c r="S290" s="52"/>
      <c r="T290" s="52"/>
      <c r="U290" s="52"/>
      <c r="V290" s="52"/>
      <c r="W290" s="52"/>
      <c r="X290" s="52"/>
      <c r="Y290" s="52"/>
      <c r="Z290" s="52"/>
      <c r="AA290" s="52"/>
      <c r="AB290" s="52"/>
      <c r="AC290" s="39"/>
      <c r="AD290" s="55"/>
    </row>
    <row r="291" s="35" customFormat="1" spans="6:30">
      <c r="F291" s="52"/>
      <c r="G291" s="52"/>
      <c r="P291" s="52"/>
      <c r="Q291" s="148"/>
      <c r="R291" s="52"/>
      <c r="S291" s="52"/>
      <c r="T291" s="52"/>
      <c r="U291" s="52"/>
      <c r="V291" s="52"/>
      <c r="W291" s="52"/>
      <c r="X291" s="52"/>
      <c r="Y291" s="52"/>
      <c r="Z291" s="52"/>
      <c r="AA291" s="52"/>
      <c r="AB291" s="52"/>
      <c r="AC291" s="39"/>
      <c r="AD291" s="55"/>
    </row>
    <row r="292" s="35" customFormat="1" spans="6:30">
      <c r="F292" s="52"/>
      <c r="G292" s="52"/>
      <c r="P292" s="52"/>
      <c r="Q292" s="148"/>
      <c r="R292" s="52"/>
      <c r="S292" s="52"/>
      <c r="T292" s="52"/>
      <c r="U292" s="52"/>
      <c r="V292" s="52"/>
      <c r="W292" s="52"/>
      <c r="X292" s="52"/>
      <c r="Y292" s="52"/>
      <c r="Z292" s="52"/>
      <c r="AA292" s="52"/>
      <c r="AB292" s="52"/>
      <c r="AC292" s="39"/>
      <c r="AD292" s="55"/>
    </row>
    <row r="293" s="35" customFormat="1" spans="6:30">
      <c r="F293" s="52"/>
      <c r="G293" s="52"/>
      <c r="P293" s="52"/>
      <c r="Q293" s="148"/>
      <c r="R293" s="52"/>
      <c r="S293" s="52"/>
      <c r="T293" s="52"/>
      <c r="U293" s="52"/>
      <c r="V293" s="52"/>
      <c r="W293" s="52"/>
      <c r="X293" s="52"/>
      <c r="Y293" s="52"/>
      <c r="Z293" s="52"/>
      <c r="AA293" s="52"/>
      <c r="AB293" s="52"/>
      <c r="AC293" s="39"/>
      <c r="AD293" s="55"/>
    </row>
    <row r="294" s="35" customFormat="1" spans="6:30">
      <c r="F294" s="52"/>
      <c r="G294" s="52"/>
      <c r="P294" s="52"/>
      <c r="Q294" s="148"/>
      <c r="R294" s="52"/>
      <c r="S294" s="52"/>
      <c r="T294" s="52"/>
      <c r="U294" s="52"/>
      <c r="V294" s="52"/>
      <c r="W294" s="52"/>
      <c r="X294" s="52"/>
      <c r="Y294" s="52"/>
      <c r="Z294" s="52"/>
      <c r="AA294" s="52"/>
      <c r="AB294" s="52"/>
      <c r="AC294" s="39"/>
      <c r="AD294" s="55"/>
    </row>
    <row r="295" s="35" customFormat="1" spans="6:30">
      <c r="F295" s="52"/>
      <c r="G295" s="52"/>
      <c r="P295" s="52"/>
      <c r="Q295" s="148"/>
      <c r="R295" s="52"/>
      <c r="S295" s="52"/>
      <c r="T295" s="52"/>
      <c r="U295" s="52"/>
      <c r="V295" s="52"/>
      <c r="W295" s="52"/>
      <c r="X295" s="52"/>
      <c r="Y295" s="52"/>
      <c r="Z295" s="52"/>
      <c r="AA295" s="52"/>
      <c r="AB295" s="52"/>
      <c r="AC295" s="39"/>
      <c r="AD295" s="55"/>
    </row>
    <row r="296" s="35" customFormat="1" spans="6:30">
      <c r="F296" s="52"/>
      <c r="G296" s="52"/>
      <c r="P296" s="52"/>
      <c r="Q296" s="148"/>
      <c r="R296" s="52"/>
      <c r="S296" s="52"/>
      <c r="T296" s="52"/>
      <c r="U296" s="52"/>
      <c r="V296" s="52"/>
      <c r="W296" s="52"/>
      <c r="X296" s="52"/>
      <c r="Y296" s="52"/>
      <c r="Z296" s="52"/>
      <c r="AA296" s="52"/>
      <c r="AB296" s="52"/>
      <c r="AC296" s="39"/>
      <c r="AD296" s="55"/>
    </row>
    <row r="297" s="35" customFormat="1" spans="6:30">
      <c r="F297" s="52"/>
      <c r="G297" s="52"/>
      <c r="P297" s="52"/>
      <c r="Q297" s="148"/>
      <c r="R297" s="52"/>
      <c r="S297" s="52"/>
      <c r="T297" s="52"/>
      <c r="U297" s="52"/>
      <c r="V297" s="52"/>
      <c r="W297" s="52"/>
      <c r="X297" s="52"/>
      <c r="Y297" s="52"/>
      <c r="Z297" s="52"/>
      <c r="AA297" s="52"/>
      <c r="AB297" s="52"/>
      <c r="AC297" s="39"/>
      <c r="AD297" s="55"/>
    </row>
    <row r="298" s="35" customFormat="1" spans="6:30">
      <c r="F298" s="52"/>
      <c r="G298" s="52"/>
      <c r="P298" s="52"/>
      <c r="Q298" s="148"/>
      <c r="R298" s="52"/>
      <c r="S298" s="52"/>
      <c r="T298" s="52"/>
      <c r="U298" s="52"/>
      <c r="V298" s="52"/>
      <c r="W298" s="52"/>
      <c r="X298" s="52"/>
      <c r="Y298" s="52"/>
      <c r="Z298" s="52"/>
      <c r="AA298" s="52"/>
      <c r="AB298" s="52"/>
      <c r="AC298" s="39"/>
      <c r="AD298" s="55"/>
    </row>
    <row r="299" s="35" customFormat="1" spans="6:30">
      <c r="F299" s="52"/>
      <c r="G299" s="52"/>
      <c r="P299" s="52"/>
      <c r="Q299" s="148"/>
      <c r="R299" s="52"/>
      <c r="S299" s="52"/>
      <c r="T299" s="52"/>
      <c r="U299" s="52"/>
      <c r="V299" s="52"/>
      <c r="W299" s="52"/>
      <c r="X299" s="52"/>
      <c r="Y299" s="52"/>
      <c r="Z299" s="52"/>
      <c r="AA299" s="52"/>
      <c r="AB299" s="52"/>
      <c r="AC299" s="39"/>
      <c r="AD299" s="55"/>
    </row>
    <row r="300" s="35" customFormat="1" spans="6:30">
      <c r="F300" s="52"/>
      <c r="G300" s="52"/>
      <c r="P300" s="52"/>
      <c r="Q300" s="148"/>
      <c r="R300" s="52"/>
      <c r="S300" s="52"/>
      <c r="T300" s="52"/>
      <c r="U300" s="52"/>
      <c r="V300" s="52"/>
      <c r="W300" s="52"/>
      <c r="X300" s="52"/>
      <c r="Y300" s="52"/>
      <c r="Z300" s="52"/>
      <c r="AA300" s="52"/>
      <c r="AB300" s="52"/>
      <c r="AC300" s="39"/>
      <c r="AD300" s="55"/>
    </row>
    <row r="301" s="35" customFormat="1" spans="6:30">
      <c r="F301" s="52"/>
      <c r="G301" s="52"/>
      <c r="P301" s="52"/>
      <c r="Q301" s="148"/>
      <c r="R301" s="52"/>
      <c r="S301" s="52"/>
      <c r="T301" s="52"/>
      <c r="U301" s="52"/>
      <c r="V301" s="52"/>
      <c r="W301" s="52"/>
      <c r="X301" s="52"/>
      <c r="Y301" s="52"/>
      <c r="Z301" s="52"/>
      <c r="AA301" s="52"/>
      <c r="AB301" s="52"/>
      <c r="AC301" s="39"/>
      <c r="AD301" s="55"/>
    </row>
    <row r="302" s="35" customFormat="1" spans="6:30">
      <c r="F302" s="52"/>
      <c r="G302" s="52"/>
      <c r="P302" s="52"/>
      <c r="Q302" s="148"/>
      <c r="R302" s="52"/>
      <c r="S302" s="52"/>
      <c r="T302" s="52"/>
      <c r="U302" s="52"/>
      <c r="V302" s="52"/>
      <c r="W302" s="52"/>
      <c r="X302" s="52"/>
      <c r="Y302" s="52"/>
      <c r="Z302" s="52"/>
      <c r="AA302" s="52"/>
      <c r="AB302" s="52"/>
      <c r="AC302" s="39"/>
      <c r="AD302" s="55"/>
    </row>
    <row r="303" s="35" customFormat="1" spans="6:30">
      <c r="F303" s="52"/>
      <c r="G303" s="52"/>
      <c r="P303" s="52"/>
      <c r="Q303" s="148"/>
      <c r="R303" s="52"/>
      <c r="S303" s="52"/>
      <c r="T303" s="52"/>
      <c r="U303" s="52"/>
      <c r="V303" s="52"/>
      <c r="W303" s="52"/>
      <c r="X303" s="52"/>
      <c r="Y303" s="52"/>
      <c r="Z303" s="52"/>
      <c r="AA303" s="52"/>
      <c r="AB303" s="52"/>
      <c r="AC303" s="39"/>
      <c r="AD303" s="55"/>
    </row>
    <row r="304" s="35" customFormat="1" spans="6:30">
      <c r="F304" s="52"/>
      <c r="G304" s="52"/>
      <c r="P304" s="52"/>
      <c r="Q304" s="148"/>
      <c r="R304" s="52"/>
      <c r="S304" s="52"/>
      <c r="T304" s="52"/>
      <c r="U304" s="52"/>
      <c r="V304" s="52"/>
      <c r="W304" s="52"/>
      <c r="X304" s="52"/>
      <c r="Y304" s="52"/>
      <c r="Z304" s="52"/>
      <c r="AA304" s="52"/>
      <c r="AB304" s="52"/>
      <c r="AC304" s="39"/>
      <c r="AD304" s="55"/>
    </row>
    <row r="305" s="35" customFormat="1" spans="6:30">
      <c r="F305" s="52"/>
      <c r="G305" s="52"/>
      <c r="P305" s="52"/>
      <c r="Q305" s="148"/>
      <c r="R305" s="52"/>
      <c r="S305" s="52"/>
      <c r="T305" s="52"/>
      <c r="U305" s="52"/>
      <c r="V305" s="52"/>
      <c r="W305" s="52"/>
      <c r="X305" s="52"/>
      <c r="Y305" s="52"/>
      <c r="Z305" s="52"/>
      <c r="AA305" s="52"/>
      <c r="AB305" s="52"/>
      <c r="AC305" s="39"/>
      <c r="AD305" s="55"/>
    </row>
    <row r="306" s="35" customFormat="1" spans="6:30">
      <c r="F306" s="52"/>
      <c r="G306" s="52"/>
      <c r="P306" s="52"/>
      <c r="Q306" s="148"/>
      <c r="R306" s="52"/>
      <c r="S306" s="52"/>
      <c r="T306" s="52"/>
      <c r="U306" s="52"/>
      <c r="V306" s="52"/>
      <c r="W306" s="52"/>
      <c r="X306" s="52"/>
      <c r="Y306" s="52"/>
      <c r="Z306" s="52"/>
      <c r="AA306" s="52"/>
      <c r="AB306" s="52"/>
      <c r="AC306" s="39"/>
      <c r="AD306" s="55"/>
    </row>
    <row r="307" s="35" customFormat="1" spans="6:30">
      <c r="F307" s="52"/>
      <c r="G307" s="52"/>
      <c r="P307" s="52"/>
      <c r="Q307" s="148"/>
      <c r="R307" s="52"/>
      <c r="S307" s="52"/>
      <c r="T307" s="52"/>
      <c r="U307" s="52"/>
      <c r="V307" s="52"/>
      <c r="W307" s="52"/>
      <c r="X307" s="52"/>
      <c r="Y307" s="52"/>
      <c r="Z307" s="52"/>
      <c r="AA307" s="52"/>
      <c r="AB307" s="52"/>
      <c r="AC307" s="39"/>
      <c r="AD307" s="55"/>
    </row>
    <row r="308" s="35" customFormat="1" spans="6:30">
      <c r="F308" s="52"/>
      <c r="G308" s="52"/>
      <c r="P308" s="52"/>
      <c r="Q308" s="148"/>
      <c r="R308" s="52"/>
      <c r="S308" s="52"/>
      <c r="T308" s="52"/>
      <c r="U308" s="52"/>
      <c r="V308" s="52"/>
      <c r="W308" s="52"/>
      <c r="X308" s="52"/>
      <c r="Y308" s="52"/>
      <c r="Z308" s="52"/>
      <c r="AA308" s="52"/>
      <c r="AB308" s="52"/>
      <c r="AC308" s="39"/>
      <c r="AD308" s="55"/>
    </row>
    <row r="309" s="35" customFormat="1" spans="6:30">
      <c r="F309" s="52"/>
      <c r="G309" s="52"/>
      <c r="P309" s="52"/>
      <c r="Q309" s="148"/>
      <c r="R309" s="52"/>
      <c r="S309" s="52"/>
      <c r="T309" s="52"/>
      <c r="U309" s="52"/>
      <c r="V309" s="52"/>
      <c r="W309" s="52"/>
      <c r="X309" s="52"/>
      <c r="Y309" s="52"/>
      <c r="Z309" s="52"/>
      <c r="AA309" s="52"/>
      <c r="AB309" s="52"/>
      <c r="AC309" s="39"/>
      <c r="AD309" s="55"/>
    </row>
    <row r="310" s="35" customFormat="1" spans="6:30">
      <c r="F310" s="52"/>
      <c r="G310" s="52"/>
      <c r="P310" s="52"/>
      <c r="Q310" s="148"/>
      <c r="R310" s="52"/>
      <c r="S310" s="52"/>
      <c r="T310" s="52"/>
      <c r="U310" s="52"/>
      <c r="V310" s="52"/>
      <c r="W310" s="52"/>
      <c r="X310" s="52"/>
      <c r="Y310" s="52"/>
      <c r="Z310" s="52"/>
      <c r="AA310" s="52"/>
      <c r="AB310" s="52"/>
      <c r="AC310" s="39"/>
      <c r="AD310" s="55"/>
    </row>
    <row r="311" s="35" customFormat="1" spans="6:30">
      <c r="F311" s="52"/>
      <c r="G311" s="52"/>
      <c r="P311" s="52"/>
      <c r="Q311" s="148"/>
      <c r="R311" s="52"/>
      <c r="S311" s="52"/>
      <c r="T311" s="52"/>
      <c r="U311" s="52"/>
      <c r="V311" s="52"/>
      <c r="W311" s="52"/>
      <c r="X311" s="52"/>
      <c r="Y311" s="52"/>
      <c r="Z311" s="52"/>
      <c r="AA311" s="52"/>
      <c r="AB311" s="52"/>
      <c r="AC311" s="39"/>
      <c r="AD311" s="55"/>
    </row>
    <row r="312" s="35" customFormat="1" spans="6:30">
      <c r="F312" s="52"/>
      <c r="G312" s="52"/>
      <c r="P312" s="52"/>
      <c r="Q312" s="148"/>
      <c r="R312" s="52"/>
      <c r="S312" s="52"/>
      <c r="T312" s="52"/>
      <c r="U312" s="52"/>
      <c r="V312" s="52"/>
      <c r="W312" s="52"/>
      <c r="X312" s="52"/>
      <c r="Y312" s="52"/>
      <c r="Z312" s="52"/>
      <c r="AA312" s="52"/>
      <c r="AB312" s="52"/>
      <c r="AC312" s="39"/>
      <c r="AD312" s="55"/>
    </row>
    <row r="313" s="35" customFormat="1" spans="6:30">
      <c r="F313" s="52"/>
      <c r="G313" s="52"/>
      <c r="P313" s="52"/>
      <c r="Q313" s="148"/>
      <c r="R313" s="52"/>
      <c r="S313" s="52"/>
      <c r="T313" s="52"/>
      <c r="U313" s="52"/>
      <c r="V313" s="52"/>
      <c r="W313" s="52"/>
      <c r="X313" s="52"/>
      <c r="Y313" s="52"/>
      <c r="Z313" s="52"/>
      <c r="AA313" s="52"/>
      <c r="AB313" s="52"/>
      <c r="AC313" s="39"/>
      <c r="AD313" s="55"/>
    </row>
    <row r="314" s="35" customFormat="1" spans="6:30">
      <c r="F314" s="52"/>
      <c r="G314" s="52"/>
      <c r="P314" s="52"/>
      <c r="Q314" s="148"/>
      <c r="R314" s="52"/>
      <c r="S314" s="52"/>
      <c r="T314" s="52"/>
      <c r="U314" s="52"/>
      <c r="V314" s="52"/>
      <c r="W314" s="52"/>
      <c r="X314" s="52"/>
      <c r="Y314" s="52"/>
      <c r="Z314" s="52"/>
      <c r="AA314" s="52"/>
      <c r="AB314" s="52"/>
      <c r="AC314" s="39"/>
      <c r="AD314" s="55"/>
    </row>
    <row r="315" s="35" customFormat="1" spans="6:30">
      <c r="F315" s="52"/>
      <c r="G315" s="52"/>
      <c r="P315" s="52"/>
      <c r="Q315" s="148"/>
      <c r="R315" s="52"/>
      <c r="S315" s="52"/>
      <c r="T315" s="52"/>
      <c r="U315" s="52"/>
      <c r="V315" s="52"/>
      <c r="W315" s="52"/>
      <c r="X315" s="52"/>
      <c r="Y315" s="52"/>
      <c r="Z315" s="52"/>
      <c r="AA315" s="52"/>
      <c r="AB315" s="52"/>
      <c r="AC315" s="39"/>
      <c r="AD315" s="55"/>
    </row>
    <row r="316" s="35" customFormat="1" spans="6:30">
      <c r="F316" s="52"/>
      <c r="G316" s="52"/>
      <c r="P316" s="52"/>
      <c r="Q316" s="148"/>
      <c r="R316" s="52"/>
      <c r="S316" s="52"/>
      <c r="T316" s="52"/>
      <c r="U316" s="52"/>
      <c r="V316" s="52"/>
      <c r="W316" s="52"/>
      <c r="X316" s="52"/>
      <c r="Y316" s="52"/>
      <c r="Z316" s="52"/>
      <c r="AA316" s="52"/>
      <c r="AB316" s="52"/>
      <c r="AC316" s="39"/>
      <c r="AD316" s="55"/>
    </row>
    <row r="317" s="35" customFormat="1" spans="6:30">
      <c r="F317" s="52"/>
      <c r="G317" s="52"/>
      <c r="P317" s="52"/>
      <c r="Q317" s="148"/>
      <c r="R317" s="52"/>
      <c r="S317" s="52"/>
      <c r="T317" s="52"/>
      <c r="U317" s="52"/>
      <c r="V317" s="52"/>
      <c r="W317" s="52"/>
      <c r="X317" s="52"/>
      <c r="Y317" s="52"/>
      <c r="Z317" s="52"/>
      <c r="AA317" s="52"/>
      <c r="AB317" s="52"/>
      <c r="AC317" s="39"/>
      <c r="AD317" s="55"/>
    </row>
    <row r="318" s="35" customFormat="1" spans="6:30">
      <c r="F318" s="52"/>
      <c r="G318" s="52"/>
      <c r="P318" s="52"/>
      <c r="Q318" s="148"/>
      <c r="R318" s="52"/>
      <c r="S318" s="52"/>
      <c r="T318" s="52"/>
      <c r="U318" s="52"/>
      <c r="V318" s="52"/>
      <c r="W318" s="52"/>
      <c r="X318" s="52"/>
      <c r="Y318" s="52"/>
      <c r="Z318" s="52"/>
      <c r="AA318" s="52"/>
      <c r="AB318" s="52"/>
      <c r="AC318" s="39"/>
      <c r="AD318" s="55"/>
    </row>
    <row r="319" s="35" customFormat="1" spans="6:30">
      <c r="F319" s="52"/>
      <c r="G319" s="52"/>
      <c r="P319" s="52"/>
      <c r="Q319" s="148"/>
      <c r="R319" s="52"/>
      <c r="S319" s="52"/>
      <c r="T319" s="52"/>
      <c r="U319" s="52"/>
      <c r="V319" s="52"/>
      <c r="W319" s="52"/>
      <c r="X319" s="52"/>
      <c r="Y319" s="52"/>
      <c r="Z319" s="52"/>
      <c r="AA319" s="52"/>
      <c r="AB319" s="52"/>
      <c r="AC319" s="39"/>
      <c r="AD319" s="55"/>
    </row>
    <row r="320" s="35" customFormat="1" spans="6:30">
      <c r="F320" s="52"/>
      <c r="G320" s="52"/>
      <c r="P320" s="52"/>
      <c r="Q320" s="148"/>
      <c r="R320" s="52"/>
      <c r="S320" s="52"/>
      <c r="T320" s="52"/>
      <c r="U320" s="52"/>
      <c r="V320" s="52"/>
      <c r="W320" s="52"/>
      <c r="X320" s="52"/>
      <c r="Y320" s="52"/>
      <c r="Z320" s="52"/>
      <c r="AA320" s="52"/>
      <c r="AB320" s="52"/>
      <c r="AC320" s="39"/>
      <c r="AD320" s="55"/>
    </row>
    <row r="321" s="35" customFormat="1" spans="6:30">
      <c r="F321" s="52"/>
      <c r="G321" s="52"/>
      <c r="P321" s="52"/>
      <c r="Q321" s="148"/>
      <c r="R321" s="52"/>
      <c r="S321" s="52"/>
      <c r="T321" s="52"/>
      <c r="U321" s="52"/>
      <c r="V321" s="52"/>
      <c r="W321" s="52"/>
      <c r="X321" s="52"/>
      <c r="Y321" s="52"/>
      <c r="Z321" s="52"/>
      <c r="AA321" s="52"/>
      <c r="AB321" s="52"/>
      <c r="AC321" s="39"/>
      <c r="AD321" s="55"/>
    </row>
    <row r="322" s="35" customFormat="1" spans="6:30">
      <c r="F322" s="52"/>
      <c r="G322" s="52"/>
      <c r="P322" s="52"/>
      <c r="Q322" s="148"/>
      <c r="R322" s="52"/>
      <c r="S322" s="52"/>
      <c r="T322" s="52"/>
      <c r="U322" s="52"/>
      <c r="V322" s="52"/>
      <c r="W322" s="52"/>
      <c r="X322" s="52"/>
      <c r="Y322" s="52"/>
      <c r="Z322" s="52"/>
      <c r="AA322" s="52"/>
      <c r="AB322" s="52"/>
      <c r="AC322" s="39"/>
      <c r="AD322" s="55"/>
    </row>
    <row r="323" s="35" customFormat="1" spans="6:30">
      <c r="F323" s="52"/>
      <c r="G323" s="52"/>
      <c r="P323" s="52"/>
      <c r="Q323" s="148"/>
      <c r="R323" s="52"/>
      <c r="S323" s="52"/>
      <c r="T323" s="52"/>
      <c r="U323" s="52"/>
      <c r="V323" s="52"/>
      <c r="W323" s="52"/>
      <c r="X323" s="52"/>
      <c r="Y323" s="52"/>
      <c r="Z323" s="52"/>
      <c r="AA323" s="52"/>
      <c r="AB323" s="52"/>
      <c r="AC323" s="39"/>
      <c r="AD323" s="55"/>
    </row>
    <row r="324" s="35" customFormat="1" spans="6:30">
      <c r="F324" s="52"/>
      <c r="G324" s="52"/>
      <c r="P324" s="52"/>
      <c r="Q324" s="148"/>
      <c r="R324" s="52"/>
      <c r="S324" s="52"/>
      <c r="T324" s="52"/>
      <c r="U324" s="52"/>
      <c r="V324" s="52"/>
      <c r="W324" s="52"/>
      <c r="X324" s="52"/>
      <c r="Y324" s="52"/>
      <c r="Z324" s="52"/>
      <c r="AA324" s="52"/>
      <c r="AB324" s="52"/>
      <c r="AC324" s="39"/>
      <c r="AD324" s="55"/>
    </row>
    <row r="325" s="35" customFormat="1" spans="6:30">
      <c r="F325" s="52"/>
      <c r="G325" s="52"/>
      <c r="P325" s="52"/>
      <c r="Q325" s="148"/>
      <c r="R325" s="52"/>
      <c r="S325" s="52"/>
      <c r="T325" s="52"/>
      <c r="U325" s="52"/>
      <c r="V325" s="52"/>
      <c r="W325" s="52"/>
      <c r="X325" s="52"/>
      <c r="Y325" s="52"/>
      <c r="Z325" s="52"/>
      <c r="AA325" s="52"/>
      <c r="AB325" s="52"/>
      <c r="AC325" s="39"/>
      <c r="AD325" s="55"/>
    </row>
    <row r="326" s="35" customFormat="1" spans="6:30">
      <c r="F326" s="52"/>
      <c r="G326" s="52"/>
      <c r="P326" s="52"/>
      <c r="Q326" s="148"/>
      <c r="R326" s="52"/>
      <c r="S326" s="52"/>
      <c r="T326" s="52"/>
      <c r="U326" s="52"/>
      <c r="V326" s="52"/>
      <c r="W326" s="52"/>
      <c r="X326" s="52"/>
      <c r="Y326" s="52"/>
      <c r="Z326" s="52"/>
      <c r="AA326" s="52"/>
      <c r="AB326" s="52"/>
      <c r="AC326" s="39"/>
      <c r="AD326" s="55"/>
    </row>
    <row r="327" s="35" customFormat="1" spans="6:30">
      <c r="F327" s="52"/>
      <c r="G327" s="52"/>
      <c r="P327" s="52"/>
      <c r="Q327" s="148"/>
      <c r="R327" s="52"/>
      <c r="S327" s="52"/>
      <c r="T327" s="52"/>
      <c r="U327" s="52"/>
      <c r="V327" s="52"/>
      <c r="W327" s="52"/>
      <c r="X327" s="52"/>
      <c r="Y327" s="52"/>
      <c r="Z327" s="52"/>
      <c r="AA327" s="52"/>
      <c r="AB327" s="52"/>
      <c r="AC327" s="39"/>
      <c r="AD327" s="55"/>
    </row>
    <row r="328" s="35" customFormat="1" spans="6:30">
      <c r="F328" s="52"/>
      <c r="G328" s="52"/>
      <c r="P328" s="52"/>
      <c r="Q328" s="148"/>
      <c r="R328" s="52"/>
      <c r="S328" s="52"/>
      <c r="T328" s="52"/>
      <c r="U328" s="52"/>
      <c r="V328" s="52"/>
      <c r="W328" s="52"/>
      <c r="X328" s="52"/>
      <c r="Y328" s="52"/>
      <c r="Z328" s="52"/>
      <c r="AA328" s="52"/>
      <c r="AB328" s="52"/>
      <c r="AC328" s="39"/>
      <c r="AD328" s="55"/>
    </row>
    <row r="329" s="35" customFormat="1" spans="6:30">
      <c r="F329" s="52"/>
      <c r="G329" s="52"/>
      <c r="P329" s="52"/>
      <c r="Q329" s="148"/>
      <c r="R329" s="52"/>
      <c r="S329" s="52"/>
      <c r="T329" s="52"/>
      <c r="U329" s="52"/>
      <c r="V329" s="52"/>
      <c r="W329" s="52"/>
      <c r="X329" s="52"/>
      <c r="Y329" s="52"/>
      <c r="Z329" s="52"/>
      <c r="AA329" s="52"/>
      <c r="AB329" s="52"/>
      <c r="AC329" s="39"/>
      <c r="AD329" s="55"/>
    </row>
    <row r="330" s="35" customFormat="1" spans="6:30">
      <c r="F330" s="52"/>
      <c r="G330" s="52"/>
      <c r="P330" s="52"/>
      <c r="Q330" s="148"/>
      <c r="R330" s="52"/>
      <c r="S330" s="52"/>
      <c r="T330" s="52"/>
      <c r="U330" s="52"/>
      <c r="V330" s="52"/>
      <c r="W330" s="52"/>
      <c r="X330" s="52"/>
      <c r="Y330" s="52"/>
      <c r="Z330" s="52"/>
      <c r="AA330" s="52"/>
      <c r="AB330" s="52"/>
      <c r="AC330" s="39"/>
      <c r="AD330" s="55"/>
    </row>
    <row r="331" s="35" customFormat="1" spans="6:30">
      <c r="F331" s="52"/>
      <c r="G331" s="52"/>
      <c r="P331" s="52"/>
      <c r="Q331" s="148"/>
      <c r="R331" s="52"/>
      <c r="S331" s="52"/>
      <c r="T331" s="52"/>
      <c r="U331" s="52"/>
      <c r="V331" s="52"/>
      <c r="W331" s="52"/>
      <c r="X331" s="52"/>
      <c r="Y331" s="52"/>
      <c r="Z331" s="52"/>
      <c r="AA331" s="52"/>
      <c r="AB331" s="52"/>
      <c r="AC331" s="39"/>
      <c r="AD331" s="55"/>
    </row>
    <row r="332" s="35" customFormat="1" spans="6:30">
      <c r="F332" s="52"/>
      <c r="G332" s="52"/>
      <c r="P332" s="52"/>
      <c r="Q332" s="148"/>
      <c r="R332" s="52"/>
      <c r="S332" s="52"/>
      <c r="T332" s="52"/>
      <c r="U332" s="52"/>
      <c r="V332" s="52"/>
      <c r="W332" s="52"/>
      <c r="X332" s="52"/>
      <c r="Y332" s="52"/>
      <c r="Z332" s="52"/>
      <c r="AA332" s="52"/>
      <c r="AB332" s="52"/>
      <c r="AC332" s="39"/>
      <c r="AD332" s="55"/>
    </row>
    <row r="333" s="35" customFormat="1" spans="6:30">
      <c r="F333" s="52"/>
      <c r="G333" s="52"/>
      <c r="P333" s="52"/>
      <c r="Q333" s="148"/>
      <c r="R333" s="52"/>
      <c r="S333" s="52"/>
      <c r="T333" s="52"/>
      <c r="U333" s="52"/>
      <c r="V333" s="52"/>
      <c r="W333" s="52"/>
      <c r="X333" s="52"/>
      <c r="Y333" s="52"/>
      <c r="Z333" s="52"/>
      <c r="AA333" s="52"/>
      <c r="AB333" s="52"/>
      <c r="AC333" s="39"/>
      <c r="AD333" s="55"/>
    </row>
    <row r="334" s="35" customFormat="1" spans="6:30">
      <c r="F334" s="52"/>
      <c r="G334" s="52"/>
      <c r="P334" s="52"/>
      <c r="Q334" s="148"/>
      <c r="R334" s="52"/>
      <c r="S334" s="52"/>
      <c r="T334" s="52"/>
      <c r="U334" s="52"/>
      <c r="V334" s="52"/>
      <c r="W334" s="52"/>
      <c r="X334" s="52"/>
      <c r="Y334" s="52"/>
      <c r="Z334" s="52"/>
      <c r="AA334" s="52"/>
      <c r="AB334" s="52"/>
      <c r="AC334" s="39"/>
      <c r="AD334" s="55"/>
    </row>
    <row r="335" s="35" customFormat="1" spans="6:30">
      <c r="F335" s="52"/>
      <c r="G335" s="52"/>
      <c r="P335" s="52"/>
      <c r="Q335" s="148"/>
      <c r="R335" s="52"/>
      <c r="S335" s="52"/>
      <c r="T335" s="52"/>
      <c r="U335" s="52"/>
      <c r="V335" s="52"/>
      <c r="W335" s="52"/>
      <c r="X335" s="52"/>
      <c r="Y335" s="52"/>
      <c r="Z335" s="52"/>
      <c r="AA335" s="52"/>
      <c r="AB335" s="52"/>
      <c r="AC335" s="39"/>
      <c r="AD335" s="55"/>
    </row>
    <row r="336" s="35" customFormat="1" spans="6:30">
      <c r="F336" s="52"/>
      <c r="G336" s="52"/>
      <c r="P336" s="52"/>
      <c r="Q336" s="148"/>
      <c r="R336" s="52"/>
      <c r="S336" s="52"/>
      <c r="T336" s="52"/>
      <c r="U336" s="52"/>
      <c r="V336" s="52"/>
      <c r="W336" s="52"/>
      <c r="X336" s="52"/>
      <c r="Y336" s="52"/>
      <c r="Z336" s="52"/>
      <c r="AA336" s="52"/>
      <c r="AB336" s="52"/>
      <c r="AC336" s="39"/>
      <c r="AD336" s="55"/>
    </row>
    <row r="337" s="35" customFormat="1" spans="6:30">
      <c r="F337" s="52"/>
      <c r="G337" s="52"/>
      <c r="P337" s="52"/>
      <c r="Q337" s="148"/>
      <c r="R337" s="52"/>
      <c r="S337" s="52"/>
      <c r="T337" s="52"/>
      <c r="U337" s="52"/>
      <c r="V337" s="52"/>
      <c r="W337" s="52"/>
      <c r="X337" s="52"/>
      <c r="Y337" s="52"/>
      <c r="Z337" s="52"/>
      <c r="AA337" s="52"/>
      <c r="AB337" s="52"/>
      <c r="AC337" s="39"/>
      <c r="AD337" s="55"/>
    </row>
    <row r="338" s="35" customFormat="1" spans="6:30">
      <c r="F338" s="52"/>
      <c r="G338" s="52"/>
      <c r="P338" s="52"/>
      <c r="Q338" s="148"/>
      <c r="R338" s="52"/>
      <c r="S338" s="52"/>
      <c r="T338" s="52"/>
      <c r="U338" s="52"/>
      <c r="V338" s="52"/>
      <c r="W338" s="52"/>
      <c r="X338" s="52"/>
      <c r="Y338" s="52"/>
      <c r="Z338" s="52"/>
      <c r="AA338" s="52"/>
      <c r="AB338" s="52"/>
      <c r="AC338" s="39"/>
      <c r="AD338" s="55"/>
    </row>
    <row r="339" s="35" customFormat="1" spans="6:30">
      <c r="F339" s="52"/>
      <c r="G339" s="52"/>
      <c r="P339" s="52"/>
      <c r="Q339" s="148"/>
      <c r="R339" s="52"/>
      <c r="S339" s="52"/>
      <c r="T339" s="52"/>
      <c r="U339" s="52"/>
      <c r="V339" s="52"/>
      <c r="W339" s="52"/>
      <c r="X339" s="52"/>
      <c r="Y339" s="52"/>
      <c r="Z339" s="52"/>
      <c r="AA339" s="52"/>
      <c r="AB339" s="52"/>
      <c r="AC339" s="39"/>
      <c r="AD339" s="55"/>
    </row>
    <row r="340" s="35" customFormat="1" spans="6:30">
      <c r="F340" s="52"/>
      <c r="G340" s="52"/>
      <c r="P340" s="52"/>
      <c r="Q340" s="148"/>
      <c r="R340" s="52"/>
      <c r="S340" s="52"/>
      <c r="T340" s="52"/>
      <c r="U340" s="52"/>
      <c r="V340" s="52"/>
      <c r="W340" s="52"/>
      <c r="X340" s="52"/>
      <c r="Y340" s="52"/>
      <c r="Z340" s="52"/>
      <c r="AA340" s="52"/>
      <c r="AB340" s="52"/>
      <c r="AC340" s="39"/>
      <c r="AD340" s="55"/>
    </row>
    <row r="341" s="35" customFormat="1" spans="6:30">
      <c r="F341" s="52"/>
      <c r="G341" s="52"/>
      <c r="P341" s="52"/>
      <c r="Q341" s="148"/>
      <c r="R341" s="52"/>
      <c r="S341" s="52"/>
      <c r="T341" s="52"/>
      <c r="U341" s="52"/>
      <c r="V341" s="52"/>
      <c r="W341" s="52"/>
      <c r="X341" s="52"/>
      <c r="Y341" s="52"/>
      <c r="Z341" s="52"/>
      <c r="AA341" s="52"/>
      <c r="AB341" s="52"/>
      <c r="AC341" s="39"/>
      <c r="AD341" s="55"/>
    </row>
    <row r="342" s="35" customFormat="1" spans="6:30">
      <c r="F342" s="52"/>
      <c r="G342" s="52"/>
      <c r="P342" s="52"/>
      <c r="Q342" s="148"/>
      <c r="R342" s="52"/>
      <c r="S342" s="52"/>
      <c r="T342" s="52"/>
      <c r="U342" s="52"/>
      <c r="V342" s="52"/>
      <c r="W342" s="52"/>
      <c r="X342" s="52"/>
      <c r="Y342" s="52"/>
      <c r="Z342" s="52"/>
      <c r="AA342" s="52"/>
      <c r="AB342" s="52"/>
      <c r="AC342" s="39"/>
      <c r="AD342" s="55"/>
    </row>
    <row r="343" s="35" customFormat="1" spans="6:30">
      <c r="F343" s="52"/>
      <c r="G343" s="52"/>
      <c r="P343" s="52"/>
      <c r="Q343" s="148"/>
      <c r="R343" s="52"/>
      <c r="S343" s="52"/>
      <c r="T343" s="52"/>
      <c r="U343" s="52"/>
      <c r="V343" s="52"/>
      <c r="W343" s="52"/>
      <c r="X343" s="52"/>
      <c r="Y343" s="52"/>
      <c r="Z343" s="52"/>
      <c r="AA343" s="52"/>
      <c r="AB343" s="52"/>
      <c r="AC343" s="39"/>
      <c r="AD343" s="55"/>
    </row>
    <row r="344" s="35" customFormat="1" spans="6:30">
      <c r="F344" s="52"/>
      <c r="G344" s="52"/>
      <c r="P344" s="52"/>
      <c r="Q344" s="148"/>
      <c r="R344" s="52"/>
      <c r="S344" s="52"/>
      <c r="T344" s="52"/>
      <c r="U344" s="52"/>
      <c r="V344" s="52"/>
      <c r="W344" s="52"/>
      <c r="X344" s="52"/>
      <c r="Y344" s="52"/>
      <c r="Z344" s="52"/>
      <c r="AA344" s="52"/>
      <c r="AB344" s="52"/>
      <c r="AC344" s="39"/>
      <c r="AD344" s="55"/>
    </row>
    <row r="345" s="35" customFormat="1" spans="6:30">
      <c r="F345" s="52"/>
      <c r="G345" s="52"/>
      <c r="P345" s="52"/>
      <c r="Q345" s="148"/>
      <c r="R345" s="52"/>
      <c r="S345" s="52"/>
      <c r="T345" s="52"/>
      <c r="U345" s="52"/>
      <c r="V345" s="52"/>
      <c r="W345" s="52"/>
      <c r="X345" s="52"/>
      <c r="Y345" s="52"/>
      <c r="Z345" s="52"/>
      <c r="AA345" s="52"/>
      <c r="AB345" s="52"/>
      <c r="AC345" s="39"/>
      <c r="AD345" s="55"/>
    </row>
    <row r="346" s="35" customFormat="1" spans="6:30">
      <c r="F346" s="52"/>
      <c r="G346" s="52"/>
      <c r="P346" s="52"/>
      <c r="Q346" s="148"/>
      <c r="R346" s="52"/>
      <c r="S346" s="52"/>
      <c r="T346" s="52"/>
      <c r="U346" s="52"/>
      <c r="V346" s="52"/>
      <c r="W346" s="52"/>
      <c r="X346" s="52"/>
      <c r="Y346" s="52"/>
      <c r="Z346" s="52"/>
      <c r="AA346" s="52"/>
      <c r="AB346" s="52"/>
      <c r="AC346" s="39"/>
      <c r="AD346" s="55"/>
    </row>
    <row r="347" s="35" customFormat="1" spans="6:30">
      <c r="F347" s="52"/>
      <c r="G347" s="52"/>
      <c r="P347" s="52"/>
      <c r="Q347" s="148"/>
      <c r="R347" s="52"/>
      <c r="S347" s="52"/>
      <c r="T347" s="52"/>
      <c r="U347" s="52"/>
      <c r="V347" s="52"/>
      <c r="W347" s="52"/>
      <c r="X347" s="52"/>
      <c r="Y347" s="52"/>
      <c r="Z347" s="52"/>
      <c r="AA347" s="52"/>
      <c r="AB347" s="52"/>
      <c r="AC347" s="39"/>
      <c r="AD347" s="55"/>
    </row>
    <row r="348" s="35" customFormat="1" spans="6:30">
      <c r="F348" s="52"/>
      <c r="G348" s="52"/>
      <c r="P348" s="52"/>
      <c r="Q348" s="148"/>
      <c r="R348" s="52"/>
      <c r="S348" s="52"/>
      <c r="T348" s="52"/>
      <c r="U348" s="52"/>
      <c r="V348" s="52"/>
      <c r="W348" s="52"/>
      <c r="X348" s="52"/>
      <c r="Y348" s="52"/>
      <c r="Z348" s="52"/>
      <c r="AA348" s="52"/>
      <c r="AB348" s="52"/>
      <c r="AC348" s="39"/>
      <c r="AD348" s="55"/>
    </row>
    <row r="349" s="35" customFormat="1" spans="6:30">
      <c r="F349" s="52"/>
      <c r="G349" s="52"/>
      <c r="P349" s="52"/>
      <c r="Q349" s="148"/>
      <c r="R349" s="52"/>
      <c r="S349" s="52"/>
      <c r="T349" s="52"/>
      <c r="U349" s="52"/>
      <c r="V349" s="52"/>
      <c r="W349" s="52"/>
      <c r="X349" s="52"/>
      <c r="Y349" s="52"/>
      <c r="Z349" s="52"/>
      <c r="AA349" s="52"/>
      <c r="AB349" s="52"/>
      <c r="AC349" s="39"/>
      <c r="AD349" s="55"/>
    </row>
    <row r="350" s="35" customFormat="1" spans="6:30">
      <c r="F350" s="52"/>
      <c r="G350" s="52"/>
      <c r="P350" s="52"/>
      <c r="Q350" s="148"/>
      <c r="R350" s="52"/>
      <c r="S350" s="52"/>
      <c r="T350" s="52"/>
      <c r="U350" s="52"/>
      <c r="V350" s="52"/>
      <c r="W350" s="52"/>
      <c r="X350" s="52"/>
      <c r="Y350" s="52"/>
      <c r="Z350" s="52"/>
      <c r="AA350" s="52"/>
      <c r="AB350" s="52"/>
      <c r="AC350" s="39"/>
      <c r="AD350" s="55"/>
    </row>
    <row r="351" s="35" customFormat="1" spans="6:30">
      <c r="F351" s="52"/>
      <c r="G351" s="52"/>
      <c r="P351" s="52"/>
      <c r="Q351" s="148"/>
      <c r="R351" s="52"/>
      <c r="S351" s="52"/>
      <c r="T351" s="52"/>
      <c r="U351" s="52"/>
      <c r="V351" s="52"/>
      <c r="W351" s="52"/>
      <c r="X351" s="52"/>
      <c r="Y351" s="52"/>
      <c r="Z351" s="52"/>
      <c r="AA351" s="52"/>
      <c r="AB351" s="52"/>
      <c r="AC351" s="39"/>
      <c r="AD351" s="55"/>
    </row>
    <row r="352" s="35" customFormat="1" spans="6:30">
      <c r="F352" s="52"/>
      <c r="G352" s="52"/>
      <c r="P352" s="52"/>
      <c r="Q352" s="148"/>
      <c r="R352" s="52"/>
      <c r="S352" s="52"/>
      <c r="T352" s="52"/>
      <c r="U352" s="52"/>
      <c r="V352" s="52"/>
      <c r="W352" s="52"/>
      <c r="X352" s="52"/>
      <c r="Y352" s="52"/>
      <c r="Z352" s="52"/>
      <c r="AA352" s="52"/>
      <c r="AB352" s="52"/>
      <c r="AC352" s="39"/>
      <c r="AD352" s="55"/>
    </row>
    <row r="353" s="35" customFormat="1" spans="6:30">
      <c r="F353" s="52"/>
      <c r="G353" s="52"/>
      <c r="P353" s="52"/>
      <c r="Q353" s="148"/>
      <c r="R353" s="52"/>
      <c r="S353" s="52"/>
      <c r="T353" s="52"/>
      <c r="U353" s="52"/>
      <c r="V353" s="52"/>
      <c r="W353" s="52"/>
      <c r="X353" s="52"/>
      <c r="Y353" s="52"/>
      <c r="Z353" s="52"/>
      <c r="AA353" s="52"/>
      <c r="AB353" s="52"/>
      <c r="AC353" s="39"/>
      <c r="AD353" s="55"/>
    </row>
    <row r="354" s="35" customFormat="1" spans="6:30">
      <c r="F354" s="52"/>
      <c r="G354" s="52"/>
      <c r="P354" s="52"/>
      <c r="Q354" s="148"/>
      <c r="R354" s="52"/>
      <c r="S354" s="52"/>
      <c r="T354" s="52"/>
      <c r="U354" s="52"/>
      <c r="V354" s="52"/>
      <c r="W354" s="52"/>
      <c r="X354" s="52"/>
      <c r="Y354" s="52"/>
      <c r="Z354" s="52"/>
      <c r="AA354" s="52"/>
      <c r="AB354" s="52"/>
      <c r="AC354" s="39"/>
      <c r="AD354" s="55"/>
    </row>
    <row r="355" s="35" customFormat="1" spans="6:30">
      <c r="F355" s="52"/>
      <c r="G355" s="52"/>
      <c r="P355" s="52"/>
      <c r="Q355" s="148"/>
      <c r="R355" s="52"/>
      <c r="S355" s="52"/>
      <c r="T355" s="52"/>
      <c r="U355" s="52"/>
      <c r="V355" s="52"/>
      <c r="W355" s="52"/>
      <c r="X355" s="52"/>
      <c r="Y355" s="52"/>
      <c r="Z355" s="52"/>
      <c r="AA355" s="52"/>
      <c r="AB355" s="52"/>
      <c r="AC355" s="39"/>
      <c r="AD355" s="55"/>
    </row>
    <row r="356" s="35" customFormat="1" spans="6:30">
      <c r="F356" s="52"/>
      <c r="G356" s="52"/>
      <c r="P356" s="52"/>
      <c r="Q356" s="148"/>
      <c r="R356" s="52"/>
      <c r="S356" s="52"/>
      <c r="T356" s="52"/>
      <c r="U356" s="52"/>
      <c r="V356" s="52"/>
      <c r="W356" s="52"/>
      <c r="X356" s="52"/>
      <c r="Y356" s="52"/>
      <c r="Z356" s="52"/>
      <c r="AA356" s="52"/>
      <c r="AB356" s="52"/>
      <c r="AC356" s="39"/>
      <c r="AD356" s="55"/>
    </row>
    <row r="357" s="35" customFormat="1" spans="6:30">
      <c r="F357" s="52"/>
      <c r="G357" s="52"/>
      <c r="P357" s="52"/>
      <c r="Q357" s="148"/>
      <c r="R357" s="52"/>
      <c r="S357" s="52"/>
      <c r="T357" s="52"/>
      <c r="U357" s="52"/>
      <c r="V357" s="52"/>
      <c r="W357" s="52"/>
      <c r="X357" s="52"/>
      <c r="Y357" s="52"/>
      <c r="Z357" s="52"/>
      <c r="AA357" s="52"/>
      <c r="AB357" s="52"/>
      <c r="AC357" s="39"/>
      <c r="AD357" s="55"/>
    </row>
    <row r="358" s="35" customFormat="1" spans="6:30">
      <c r="F358" s="52"/>
      <c r="G358" s="52"/>
      <c r="P358" s="52"/>
      <c r="Q358" s="148"/>
      <c r="R358" s="52"/>
      <c r="S358" s="52"/>
      <c r="T358" s="52"/>
      <c r="U358" s="52"/>
      <c r="V358" s="52"/>
      <c r="W358" s="52"/>
      <c r="X358" s="52"/>
      <c r="Y358" s="52"/>
      <c r="Z358" s="52"/>
      <c r="AA358" s="52"/>
      <c r="AB358" s="52"/>
      <c r="AC358" s="39"/>
      <c r="AD358" s="55"/>
    </row>
    <row r="359" s="35" customFormat="1" spans="6:30">
      <c r="F359" s="52"/>
      <c r="G359" s="52"/>
      <c r="P359" s="52"/>
      <c r="Q359" s="148"/>
      <c r="R359" s="52"/>
      <c r="S359" s="52"/>
      <c r="T359" s="52"/>
      <c r="U359" s="52"/>
      <c r="V359" s="52"/>
      <c r="W359" s="52"/>
      <c r="X359" s="52"/>
      <c r="Y359" s="52"/>
      <c r="Z359" s="52"/>
      <c r="AA359" s="52"/>
      <c r="AB359" s="52"/>
      <c r="AC359" s="39"/>
      <c r="AD359" s="55"/>
    </row>
    <row r="360" s="35" customFormat="1" spans="6:30">
      <c r="F360" s="52"/>
      <c r="G360" s="52"/>
      <c r="P360" s="52"/>
      <c r="Q360" s="148"/>
      <c r="R360" s="52"/>
      <c r="S360" s="52"/>
      <c r="T360" s="52"/>
      <c r="U360" s="52"/>
      <c r="V360" s="52"/>
      <c r="W360" s="52"/>
      <c r="X360" s="52"/>
      <c r="Y360" s="52"/>
      <c r="Z360" s="52"/>
      <c r="AA360" s="52"/>
      <c r="AB360" s="52"/>
      <c r="AC360" s="39"/>
      <c r="AD360" s="55"/>
    </row>
    <row r="361" s="35" customFormat="1" spans="6:30">
      <c r="F361" s="52"/>
      <c r="G361" s="52"/>
      <c r="P361" s="52"/>
      <c r="Q361" s="148"/>
      <c r="R361" s="52"/>
      <c r="S361" s="52"/>
      <c r="T361" s="52"/>
      <c r="U361" s="52"/>
      <c r="V361" s="52"/>
      <c r="W361" s="52"/>
      <c r="X361" s="52"/>
      <c r="Y361" s="52"/>
      <c r="Z361" s="52"/>
      <c r="AA361" s="52"/>
      <c r="AB361" s="52"/>
      <c r="AC361" s="39"/>
      <c r="AD361" s="55"/>
    </row>
    <row r="362" s="35" customFormat="1" spans="6:30">
      <c r="F362" s="52"/>
      <c r="G362" s="52"/>
      <c r="P362" s="52"/>
      <c r="Q362" s="148"/>
      <c r="R362" s="52"/>
      <c r="S362" s="52"/>
      <c r="T362" s="52"/>
      <c r="U362" s="52"/>
      <c r="V362" s="52"/>
      <c r="W362" s="52"/>
      <c r="X362" s="52"/>
      <c r="Y362" s="52"/>
      <c r="Z362" s="52"/>
      <c r="AA362" s="52"/>
      <c r="AB362" s="52"/>
      <c r="AC362" s="39"/>
      <c r="AD362" s="55"/>
    </row>
    <row r="363" s="35" customFormat="1" spans="6:30">
      <c r="F363" s="52"/>
      <c r="G363" s="52"/>
      <c r="P363" s="52"/>
      <c r="Q363" s="148"/>
      <c r="R363" s="52"/>
      <c r="S363" s="52"/>
      <c r="T363" s="52"/>
      <c r="U363" s="52"/>
      <c r="V363" s="52"/>
      <c r="W363" s="52"/>
      <c r="X363" s="52"/>
      <c r="Y363" s="52"/>
      <c r="Z363" s="52"/>
      <c r="AA363" s="52"/>
      <c r="AB363" s="52"/>
      <c r="AC363" s="39"/>
      <c r="AD363" s="55"/>
    </row>
    <row r="364" s="35" customFormat="1" spans="6:30">
      <c r="F364" s="52"/>
      <c r="G364" s="52"/>
      <c r="P364" s="52"/>
      <c r="Q364" s="148"/>
      <c r="R364" s="52"/>
      <c r="S364" s="52"/>
      <c r="T364" s="52"/>
      <c r="U364" s="52"/>
      <c r="V364" s="52"/>
      <c r="W364" s="52"/>
      <c r="X364" s="52"/>
      <c r="Y364" s="52"/>
      <c r="Z364" s="52"/>
      <c r="AA364" s="52"/>
      <c r="AB364" s="52"/>
      <c r="AC364" s="39"/>
      <c r="AD364" s="55"/>
    </row>
    <row r="365" s="35" customFormat="1" spans="6:30">
      <c r="F365" s="52"/>
      <c r="G365" s="52"/>
      <c r="P365" s="52"/>
      <c r="Q365" s="148"/>
      <c r="R365" s="52"/>
      <c r="S365" s="52"/>
      <c r="T365" s="52"/>
      <c r="U365" s="52"/>
      <c r="V365" s="52"/>
      <c r="W365" s="52"/>
      <c r="X365" s="52"/>
      <c r="Y365" s="52"/>
      <c r="Z365" s="52"/>
      <c r="AA365" s="52"/>
      <c r="AB365" s="52"/>
      <c r="AC365" s="39"/>
      <c r="AD365" s="55"/>
    </row>
    <row r="366" s="35" customFormat="1" spans="6:30">
      <c r="F366" s="52"/>
      <c r="G366" s="52"/>
      <c r="P366" s="52"/>
      <c r="Q366" s="148"/>
      <c r="R366" s="52"/>
      <c r="S366" s="52"/>
      <c r="T366" s="52"/>
      <c r="U366" s="52"/>
      <c r="V366" s="52"/>
      <c r="W366" s="52"/>
      <c r="X366" s="52"/>
      <c r="Y366" s="52"/>
      <c r="Z366" s="52"/>
      <c r="AA366" s="52"/>
      <c r="AB366" s="52"/>
      <c r="AC366" s="39"/>
      <c r="AD366" s="55"/>
    </row>
    <row r="367" s="35" customFormat="1" spans="6:30">
      <c r="F367" s="52"/>
      <c r="G367" s="52"/>
      <c r="P367" s="52"/>
      <c r="Q367" s="148"/>
      <c r="R367" s="52"/>
      <c r="S367" s="52"/>
      <c r="T367" s="52"/>
      <c r="U367" s="52"/>
      <c r="V367" s="52"/>
      <c r="W367" s="52"/>
      <c r="X367" s="52"/>
      <c r="Y367" s="52"/>
      <c r="Z367" s="52"/>
      <c r="AA367" s="52"/>
      <c r="AB367" s="52"/>
      <c r="AC367" s="39"/>
      <c r="AD367" s="55"/>
    </row>
    <row r="368" s="35" customFormat="1" spans="6:30">
      <c r="F368" s="52"/>
      <c r="G368" s="52"/>
      <c r="P368" s="52"/>
      <c r="Q368" s="148"/>
      <c r="R368" s="52"/>
      <c r="S368" s="52"/>
      <c r="T368" s="52"/>
      <c r="U368" s="52"/>
      <c r="V368" s="52"/>
      <c r="W368" s="52"/>
      <c r="X368" s="52"/>
      <c r="Y368" s="52"/>
      <c r="Z368" s="52"/>
      <c r="AA368" s="52"/>
      <c r="AB368" s="52"/>
      <c r="AC368" s="39"/>
      <c r="AD368" s="55"/>
    </row>
    <row r="369" s="35" customFormat="1" spans="6:30">
      <c r="F369" s="52"/>
      <c r="G369" s="52"/>
      <c r="P369" s="52"/>
      <c r="Q369" s="148"/>
      <c r="R369" s="52"/>
      <c r="S369" s="52"/>
      <c r="T369" s="52"/>
      <c r="U369" s="52"/>
      <c r="V369" s="52"/>
      <c r="W369" s="52"/>
      <c r="X369" s="52"/>
      <c r="Y369" s="52"/>
      <c r="Z369" s="52"/>
      <c r="AA369" s="52"/>
      <c r="AB369" s="52"/>
      <c r="AC369" s="39"/>
      <c r="AD369" s="55"/>
    </row>
    <row r="370" s="35" customFormat="1" spans="6:30">
      <c r="F370" s="52"/>
      <c r="G370" s="52"/>
      <c r="P370" s="52"/>
      <c r="Q370" s="148"/>
      <c r="R370" s="52"/>
      <c r="S370" s="52"/>
      <c r="T370" s="52"/>
      <c r="U370" s="52"/>
      <c r="V370" s="52"/>
      <c r="W370" s="52"/>
      <c r="X370" s="52"/>
      <c r="Y370" s="52"/>
      <c r="Z370" s="52"/>
      <c r="AA370" s="52"/>
      <c r="AB370" s="52"/>
      <c r="AC370" s="39"/>
      <c r="AD370" s="55"/>
    </row>
    <row r="371" s="35" customFormat="1" spans="6:30">
      <c r="F371" s="52"/>
      <c r="G371" s="52"/>
      <c r="P371" s="52"/>
      <c r="Q371" s="148"/>
      <c r="R371" s="52"/>
      <c r="S371" s="52"/>
      <c r="T371" s="52"/>
      <c r="U371" s="52"/>
      <c r="V371" s="52"/>
      <c r="W371" s="52"/>
      <c r="X371" s="52"/>
      <c r="Y371" s="52"/>
      <c r="Z371" s="52"/>
      <c r="AA371" s="52"/>
      <c r="AB371" s="52"/>
      <c r="AC371" s="39"/>
      <c r="AD371" s="55"/>
    </row>
    <row r="372" s="35" customFormat="1" spans="6:30">
      <c r="F372" s="52"/>
      <c r="G372" s="52"/>
      <c r="P372" s="52"/>
      <c r="Q372" s="148"/>
      <c r="R372" s="52"/>
      <c r="S372" s="52"/>
      <c r="T372" s="52"/>
      <c r="U372" s="52"/>
      <c r="V372" s="52"/>
      <c r="W372" s="52"/>
      <c r="X372" s="52"/>
      <c r="Y372" s="52"/>
      <c r="Z372" s="52"/>
      <c r="AA372" s="52"/>
      <c r="AB372" s="52"/>
      <c r="AC372" s="39"/>
      <c r="AD372" s="55"/>
    </row>
    <row r="373" s="35" customFormat="1" spans="6:30">
      <c r="F373" s="52"/>
      <c r="G373" s="52"/>
      <c r="P373" s="52"/>
      <c r="Q373" s="148"/>
      <c r="R373" s="52"/>
      <c r="S373" s="52"/>
      <c r="T373" s="52"/>
      <c r="U373" s="52"/>
      <c r="V373" s="52"/>
      <c r="W373" s="52"/>
      <c r="X373" s="52"/>
      <c r="Y373" s="52"/>
      <c r="Z373" s="52"/>
      <c r="AA373" s="52"/>
      <c r="AB373" s="52"/>
      <c r="AC373" s="39"/>
      <c r="AD373" s="55"/>
    </row>
    <row r="374" s="35" customFormat="1" spans="6:30">
      <c r="F374" s="52"/>
      <c r="G374" s="52"/>
      <c r="P374" s="52"/>
      <c r="Q374" s="148"/>
      <c r="R374" s="52"/>
      <c r="S374" s="52"/>
      <c r="T374" s="52"/>
      <c r="U374" s="52"/>
      <c r="V374" s="52"/>
      <c r="W374" s="52"/>
      <c r="X374" s="52"/>
      <c r="Y374" s="52"/>
      <c r="Z374" s="52"/>
      <c r="AA374" s="52"/>
      <c r="AB374" s="52"/>
      <c r="AC374" s="39"/>
      <c r="AD374" s="55"/>
    </row>
    <row r="375" s="35" customFormat="1" spans="6:30">
      <c r="F375" s="52"/>
      <c r="G375" s="52"/>
      <c r="P375" s="52"/>
      <c r="Q375" s="148"/>
      <c r="R375" s="52"/>
      <c r="S375" s="52"/>
      <c r="T375" s="52"/>
      <c r="U375" s="52"/>
      <c r="V375" s="52"/>
      <c r="W375" s="52"/>
      <c r="X375" s="52"/>
      <c r="Y375" s="52"/>
      <c r="Z375" s="52"/>
      <c r="AA375" s="52"/>
      <c r="AB375" s="52"/>
      <c r="AC375" s="39"/>
      <c r="AD375" s="55"/>
    </row>
    <row r="376" s="35" customFormat="1" spans="6:30">
      <c r="F376" s="52"/>
      <c r="G376" s="52"/>
      <c r="P376" s="52"/>
      <c r="Q376" s="148"/>
      <c r="R376" s="52"/>
      <c r="S376" s="52"/>
      <c r="T376" s="52"/>
      <c r="U376" s="52"/>
      <c r="V376" s="52"/>
      <c r="W376" s="52"/>
      <c r="X376" s="52"/>
      <c r="Y376" s="52"/>
      <c r="Z376" s="52"/>
      <c r="AA376" s="52"/>
      <c r="AB376" s="52"/>
      <c r="AC376" s="39"/>
      <c r="AD376" s="55"/>
    </row>
    <row r="377" s="35" customFormat="1" spans="6:30">
      <c r="F377" s="52"/>
      <c r="G377" s="52"/>
      <c r="P377" s="52"/>
      <c r="Q377" s="148"/>
      <c r="R377" s="52"/>
      <c r="S377" s="52"/>
      <c r="T377" s="52"/>
      <c r="U377" s="52"/>
      <c r="V377" s="52"/>
      <c r="W377" s="52"/>
      <c r="X377" s="52"/>
      <c r="Y377" s="52"/>
      <c r="Z377" s="52"/>
      <c r="AA377" s="52"/>
      <c r="AB377" s="52"/>
      <c r="AC377" s="39"/>
      <c r="AD377" s="55"/>
    </row>
    <row r="378" s="35" customFormat="1" spans="6:30">
      <c r="F378" s="52"/>
      <c r="G378" s="52"/>
      <c r="P378" s="52"/>
      <c r="Q378" s="148"/>
      <c r="R378" s="52"/>
      <c r="S378" s="52"/>
      <c r="T378" s="52"/>
      <c r="U378" s="52"/>
      <c r="V378" s="52"/>
      <c r="W378" s="52"/>
      <c r="X378" s="52"/>
      <c r="Y378" s="52"/>
      <c r="Z378" s="52"/>
      <c r="AA378" s="52"/>
      <c r="AB378" s="52"/>
      <c r="AC378" s="39"/>
      <c r="AD378" s="55"/>
    </row>
    <row r="379" s="35" customFormat="1" spans="6:30">
      <c r="F379" s="52"/>
      <c r="G379" s="52"/>
      <c r="P379" s="52"/>
      <c r="Q379" s="148"/>
      <c r="R379" s="52"/>
      <c r="S379" s="52"/>
      <c r="T379" s="52"/>
      <c r="U379" s="52"/>
      <c r="V379" s="52"/>
      <c r="W379" s="52"/>
      <c r="X379" s="52"/>
      <c r="Y379" s="52"/>
      <c r="Z379" s="52"/>
      <c r="AA379" s="52"/>
      <c r="AB379" s="52"/>
      <c r="AC379" s="39"/>
      <c r="AD379" s="55"/>
    </row>
    <row r="380" s="35" customFormat="1" spans="6:30">
      <c r="F380" s="52"/>
      <c r="G380" s="52"/>
      <c r="P380" s="52"/>
      <c r="Q380" s="148"/>
      <c r="R380" s="52"/>
      <c r="S380" s="52"/>
      <c r="T380" s="52"/>
      <c r="U380" s="52"/>
      <c r="V380" s="52"/>
      <c r="W380" s="52"/>
      <c r="X380" s="52"/>
      <c r="Y380" s="52"/>
      <c r="Z380" s="52"/>
      <c r="AA380" s="52"/>
      <c r="AB380" s="52"/>
      <c r="AC380" s="39"/>
      <c r="AD380" s="55"/>
    </row>
    <row r="381" s="35" customFormat="1" spans="6:30">
      <c r="F381" s="52"/>
      <c r="G381" s="52"/>
      <c r="P381" s="52"/>
      <c r="Q381" s="148"/>
      <c r="R381" s="52"/>
      <c r="S381" s="52"/>
      <c r="T381" s="52"/>
      <c r="U381" s="52"/>
      <c r="V381" s="52"/>
      <c r="W381" s="52"/>
      <c r="X381" s="52"/>
      <c r="Y381" s="52"/>
      <c r="Z381" s="52"/>
      <c r="AA381" s="52"/>
      <c r="AB381" s="52"/>
      <c r="AC381" s="39"/>
      <c r="AD381" s="55"/>
    </row>
    <row r="382" s="35" customFormat="1" spans="6:30">
      <c r="F382" s="52"/>
      <c r="G382" s="52"/>
      <c r="P382" s="52"/>
      <c r="Q382" s="148"/>
      <c r="R382" s="52"/>
      <c r="S382" s="52"/>
      <c r="T382" s="52"/>
      <c r="U382" s="52"/>
      <c r="V382" s="52"/>
      <c r="W382" s="52"/>
      <c r="X382" s="52"/>
      <c r="Y382" s="52"/>
      <c r="Z382" s="52"/>
      <c r="AA382" s="52"/>
      <c r="AB382" s="52"/>
      <c r="AC382" s="39"/>
      <c r="AD382" s="55"/>
    </row>
    <row r="383" s="35" customFormat="1" spans="6:30">
      <c r="F383" s="52"/>
      <c r="G383" s="52"/>
      <c r="P383" s="52"/>
      <c r="Q383" s="148"/>
      <c r="R383" s="52"/>
      <c r="S383" s="52"/>
      <c r="T383" s="52"/>
      <c r="U383" s="52"/>
      <c r="V383" s="52"/>
      <c r="W383" s="52"/>
      <c r="X383" s="52"/>
      <c r="Y383" s="52"/>
      <c r="Z383" s="52"/>
      <c r="AA383" s="52"/>
      <c r="AB383" s="52"/>
      <c r="AC383" s="39"/>
      <c r="AD383" s="55"/>
    </row>
    <row r="384" s="35" customFormat="1" spans="6:30">
      <c r="F384" s="52"/>
      <c r="G384" s="52"/>
      <c r="P384" s="52"/>
      <c r="Q384" s="148"/>
      <c r="R384" s="52"/>
      <c r="S384" s="52"/>
      <c r="T384" s="52"/>
      <c r="U384" s="52"/>
      <c r="V384" s="52"/>
      <c r="W384" s="52"/>
      <c r="X384" s="52"/>
      <c r="Y384" s="52"/>
      <c r="Z384" s="52"/>
      <c r="AA384" s="52"/>
      <c r="AB384" s="52"/>
      <c r="AC384" s="39"/>
      <c r="AD384" s="55"/>
    </row>
    <row r="385" s="35" customFormat="1" spans="6:30">
      <c r="F385" s="52"/>
      <c r="G385" s="52"/>
      <c r="P385" s="52"/>
      <c r="Q385" s="53"/>
      <c r="R385" s="52"/>
      <c r="S385" s="52"/>
      <c r="T385" s="52"/>
      <c r="U385" s="52"/>
      <c r="V385" s="52"/>
      <c r="W385" s="52"/>
      <c r="X385" s="52"/>
      <c r="Y385" s="52"/>
      <c r="Z385" s="52"/>
      <c r="AA385" s="52"/>
      <c r="AB385" s="52"/>
      <c r="AC385" s="39"/>
      <c r="AD385" s="55"/>
    </row>
    <row r="386" s="35" customFormat="1" spans="6:30">
      <c r="F386" s="52"/>
      <c r="G386" s="52"/>
      <c r="P386" s="52"/>
      <c r="Q386" s="53"/>
      <c r="R386" s="52"/>
      <c r="S386" s="52"/>
      <c r="T386" s="52"/>
      <c r="U386" s="52"/>
      <c r="V386" s="52"/>
      <c r="W386" s="52"/>
      <c r="X386" s="52"/>
      <c r="Y386" s="52"/>
      <c r="Z386" s="52"/>
      <c r="AA386" s="52"/>
      <c r="AB386" s="52"/>
      <c r="AC386" s="39"/>
      <c r="AD386" s="55"/>
    </row>
    <row r="387" s="35" customFormat="1" spans="6:30">
      <c r="F387" s="52"/>
      <c r="G387" s="52"/>
      <c r="P387" s="52"/>
      <c r="Q387" s="53"/>
      <c r="R387" s="52"/>
      <c r="S387" s="52"/>
      <c r="T387" s="52"/>
      <c r="U387" s="52"/>
      <c r="V387" s="52"/>
      <c r="W387" s="52"/>
      <c r="X387" s="52"/>
      <c r="Y387" s="52"/>
      <c r="Z387" s="52"/>
      <c r="AA387" s="52"/>
      <c r="AB387" s="52"/>
      <c r="AC387" s="39"/>
      <c r="AD387" s="55"/>
    </row>
    <row r="388" s="35" customFormat="1" spans="6:30">
      <c r="F388" s="52"/>
      <c r="G388" s="52"/>
      <c r="P388" s="52"/>
      <c r="Q388" s="53"/>
      <c r="R388" s="52"/>
      <c r="S388" s="52"/>
      <c r="T388" s="52"/>
      <c r="U388" s="52"/>
      <c r="V388" s="52"/>
      <c r="W388" s="52"/>
      <c r="X388" s="52"/>
      <c r="Y388" s="52"/>
      <c r="Z388" s="52"/>
      <c r="AA388" s="52"/>
      <c r="AB388" s="52"/>
      <c r="AC388" s="39"/>
      <c r="AD388" s="55"/>
    </row>
    <row r="389" s="35" customFormat="1" spans="6:30">
      <c r="F389" s="52"/>
      <c r="G389" s="52"/>
      <c r="P389" s="52"/>
      <c r="Q389" s="53"/>
      <c r="R389" s="52"/>
      <c r="S389" s="52"/>
      <c r="T389" s="52"/>
      <c r="U389" s="52"/>
      <c r="V389" s="52"/>
      <c r="W389" s="52"/>
      <c r="X389" s="52"/>
      <c r="Y389" s="52"/>
      <c r="Z389" s="52"/>
      <c r="AA389" s="52"/>
      <c r="AB389" s="52"/>
      <c r="AC389" s="39"/>
      <c r="AD389" s="55"/>
    </row>
    <row r="390" s="35" customFormat="1" spans="6:30">
      <c r="F390" s="52"/>
      <c r="G390" s="52"/>
      <c r="P390" s="52"/>
      <c r="Q390" s="53"/>
      <c r="R390" s="52"/>
      <c r="S390" s="52"/>
      <c r="T390" s="52"/>
      <c r="U390" s="52"/>
      <c r="V390" s="52"/>
      <c r="W390" s="52"/>
      <c r="X390" s="52"/>
      <c r="Y390" s="52"/>
      <c r="Z390" s="52"/>
      <c r="AA390" s="52"/>
      <c r="AB390" s="52"/>
      <c r="AC390" s="39"/>
      <c r="AD390" s="55"/>
    </row>
    <row r="391" s="35" customFormat="1" spans="6:30">
      <c r="F391" s="52"/>
      <c r="G391" s="52"/>
      <c r="P391" s="52"/>
      <c r="Q391" s="53"/>
      <c r="R391" s="52"/>
      <c r="S391" s="52"/>
      <c r="T391" s="52"/>
      <c r="U391" s="52"/>
      <c r="V391" s="52"/>
      <c r="W391" s="52"/>
      <c r="X391" s="52"/>
      <c r="Y391" s="52"/>
      <c r="Z391" s="52"/>
      <c r="AA391" s="52"/>
      <c r="AB391" s="52"/>
      <c r="AC391" s="39"/>
      <c r="AD391" s="55"/>
    </row>
    <row r="392" s="35" customFormat="1" spans="6:30">
      <c r="F392" s="52"/>
      <c r="G392" s="52"/>
      <c r="P392" s="52"/>
      <c r="Q392" s="53"/>
      <c r="R392" s="52"/>
      <c r="S392" s="52"/>
      <c r="T392" s="52"/>
      <c r="U392" s="52"/>
      <c r="V392" s="52"/>
      <c r="W392" s="52"/>
      <c r="X392" s="52"/>
      <c r="Y392" s="52"/>
      <c r="Z392" s="52"/>
      <c r="AA392" s="52"/>
      <c r="AB392" s="52"/>
      <c r="AC392" s="39"/>
      <c r="AD392" s="55"/>
    </row>
    <row r="393" s="35" customFormat="1" spans="6:30">
      <c r="F393" s="52"/>
      <c r="G393" s="52"/>
      <c r="P393" s="52"/>
      <c r="Q393" s="53"/>
      <c r="R393" s="52"/>
      <c r="S393" s="52"/>
      <c r="T393" s="52"/>
      <c r="U393" s="52"/>
      <c r="V393" s="52"/>
      <c r="W393" s="52"/>
      <c r="X393" s="52"/>
      <c r="Y393" s="52"/>
      <c r="Z393" s="52"/>
      <c r="AA393" s="52"/>
      <c r="AB393" s="52"/>
      <c r="AC393" s="39"/>
      <c r="AD393" s="55"/>
    </row>
    <row r="394" s="35" customFormat="1" spans="6:30">
      <c r="F394" s="52"/>
      <c r="G394" s="52"/>
      <c r="P394" s="52"/>
      <c r="Q394" s="53"/>
      <c r="R394" s="52"/>
      <c r="S394" s="52"/>
      <c r="T394" s="52"/>
      <c r="U394" s="52"/>
      <c r="V394" s="52"/>
      <c r="W394" s="52"/>
      <c r="X394" s="52"/>
      <c r="Y394" s="52"/>
      <c r="Z394" s="52"/>
      <c r="AA394" s="52"/>
      <c r="AB394" s="52"/>
      <c r="AC394" s="39"/>
      <c r="AD394" s="55"/>
    </row>
    <row r="395" s="35" customFormat="1" spans="6:30">
      <c r="F395" s="52"/>
      <c r="G395" s="52"/>
      <c r="P395" s="52"/>
      <c r="Q395" s="53"/>
      <c r="R395" s="52"/>
      <c r="S395" s="52"/>
      <c r="T395" s="52"/>
      <c r="U395" s="52"/>
      <c r="V395" s="52"/>
      <c r="W395" s="52"/>
      <c r="X395" s="52"/>
      <c r="Y395" s="52"/>
      <c r="Z395" s="52"/>
      <c r="AA395" s="52"/>
      <c r="AB395" s="52"/>
      <c r="AC395" s="39"/>
      <c r="AD395" s="55"/>
    </row>
    <row r="396" s="35" customFormat="1" spans="6:30">
      <c r="F396" s="52"/>
      <c r="G396" s="52"/>
      <c r="P396" s="52"/>
      <c r="Q396" s="53"/>
      <c r="R396" s="52"/>
      <c r="S396" s="52"/>
      <c r="T396" s="52"/>
      <c r="U396" s="52"/>
      <c r="V396" s="52"/>
      <c r="W396" s="52"/>
      <c r="X396" s="52"/>
      <c r="Y396" s="52"/>
      <c r="Z396" s="52"/>
      <c r="AA396" s="52"/>
      <c r="AB396" s="52"/>
      <c r="AC396" s="39"/>
      <c r="AD396" s="55"/>
    </row>
    <row r="397" s="35" customFormat="1" spans="6:30">
      <c r="F397" s="52"/>
      <c r="G397" s="52"/>
      <c r="P397" s="52"/>
      <c r="Q397" s="53"/>
      <c r="R397" s="52"/>
      <c r="S397" s="52"/>
      <c r="T397" s="52"/>
      <c r="U397" s="52"/>
      <c r="V397" s="52"/>
      <c r="W397" s="52"/>
      <c r="X397" s="52"/>
      <c r="Y397" s="52"/>
      <c r="Z397" s="52"/>
      <c r="AA397" s="52"/>
      <c r="AB397" s="52"/>
      <c r="AC397" s="39"/>
      <c r="AD397" s="55"/>
    </row>
    <row r="398" s="35" customFormat="1" spans="6:30">
      <c r="F398" s="52"/>
      <c r="G398" s="52"/>
      <c r="P398" s="52"/>
      <c r="Q398" s="53"/>
      <c r="R398" s="52"/>
      <c r="S398" s="52"/>
      <c r="T398" s="52"/>
      <c r="U398" s="52"/>
      <c r="V398" s="52"/>
      <c r="W398" s="52"/>
      <c r="X398" s="52"/>
      <c r="Y398" s="52"/>
      <c r="Z398" s="52"/>
      <c r="AA398" s="52"/>
      <c r="AB398" s="52"/>
      <c r="AC398" s="39"/>
      <c r="AD398" s="55"/>
    </row>
    <row r="399" s="35" customFormat="1" spans="6:30">
      <c r="F399" s="52"/>
      <c r="G399" s="52"/>
      <c r="P399" s="52"/>
      <c r="Q399" s="53"/>
      <c r="R399" s="52"/>
      <c r="S399" s="52"/>
      <c r="T399" s="52"/>
      <c r="U399" s="52"/>
      <c r="V399" s="52"/>
      <c r="W399" s="52"/>
      <c r="X399" s="52"/>
      <c r="Y399" s="52"/>
      <c r="Z399" s="52"/>
      <c r="AA399" s="52"/>
      <c r="AB399" s="52"/>
      <c r="AC399" s="39"/>
      <c r="AD399" s="55"/>
    </row>
    <row r="400" s="35" customFormat="1" spans="6:30">
      <c r="F400" s="52"/>
      <c r="G400" s="52"/>
      <c r="P400" s="52"/>
      <c r="Q400" s="53"/>
      <c r="R400" s="52"/>
      <c r="S400" s="52"/>
      <c r="T400" s="52"/>
      <c r="U400" s="52"/>
      <c r="V400" s="52"/>
      <c r="W400" s="52"/>
      <c r="X400" s="52"/>
      <c r="Y400" s="52"/>
      <c r="Z400" s="52"/>
      <c r="AA400" s="52"/>
      <c r="AB400" s="52"/>
      <c r="AC400" s="39"/>
      <c r="AD400" s="55"/>
    </row>
    <row r="401" s="35" customFormat="1" spans="6:30">
      <c r="F401" s="52"/>
      <c r="G401" s="52"/>
      <c r="P401" s="52"/>
      <c r="Q401" s="53"/>
      <c r="R401" s="52"/>
      <c r="S401" s="52"/>
      <c r="T401" s="52"/>
      <c r="U401" s="52"/>
      <c r="V401" s="52"/>
      <c r="W401" s="52"/>
      <c r="X401" s="52"/>
      <c r="Y401" s="52"/>
      <c r="Z401" s="52"/>
      <c r="AA401" s="52"/>
      <c r="AB401" s="52"/>
      <c r="AC401" s="39"/>
      <c r="AD401" s="55"/>
    </row>
    <row r="402" s="35" customFormat="1" spans="6:30">
      <c r="F402" s="52"/>
      <c r="G402" s="52"/>
      <c r="P402" s="52"/>
      <c r="Q402" s="53"/>
      <c r="R402" s="52"/>
      <c r="S402" s="52"/>
      <c r="T402" s="52"/>
      <c r="U402" s="52"/>
      <c r="V402" s="52"/>
      <c r="W402" s="52"/>
      <c r="X402" s="52"/>
      <c r="Y402" s="52"/>
      <c r="Z402" s="52"/>
      <c r="AA402" s="52"/>
      <c r="AB402" s="52"/>
      <c r="AC402" s="39"/>
      <c r="AD402" s="55"/>
    </row>
    <row r="403" s="35" customFormat="1" spans="6:30">
      <c r="F403" s="52"/>
      <c r="G403" s="52"/>
      <c r="P403" s="52"/>
      <c r="Q403" s="53"/>
      <c r="R403" s="52"/>
      <c r="S403" s="52"/>
      <c r="T403" s="52"/>
      <c r="U403" s="52"/>
      <c r="V403" s="52"/>
      <c r="W403" s="52"/>
      <c r="X403" s="52"/>
      <c r="Y403" s="52"/>
      <c r="Z403" s="52"/>
      <c r="AA403" s="52"/>
      <c r="AB403" s="52"/>
      <c r="AC403" s="39"/>
      <c r="AD403" s="55"/>
    </row>
    <row r="404" s="35" customFormat="1" spans="6:30">
      <c r="F404" s="52"/>
      <c r="G404" s="52"/>
      <c r="P404" s="52"/>
      <c r="Q404" s="53"/>
      <c r="R404" s="52"/>
      <c r="S404" s="52"/>
      <c r="T404" s="52"/>
      <c r="U404" s="52"/>
      <c r="V404" s="52"/>
      <c r="W404" s="52"/>
      <c r="X404" s="52"/>
      <c r="Y404" s="52"/>
      <c r="Z404" s="52"/>
      <c r="AA404" s="52"/>
      <c r="AB404" s="52"/>
      <c r="AC404" s="39"/>
      <c r="AD404" s="55"/>
    </row>
    <row r="405" s="35" customFormat="1" spans="6:30">
      <c r="F405" s="52"/>
      <c r="G405" s="52"/>
      <c r="P405" s="52"/>
      <c r="Q405" s="53"/>
      <c r="R405" s="52"/>
      <c r="S405" s="52"/>
      <c r="T405" s="52"/>
      <c r="U405" s="52"/>
      <c r="V405" s="52"/>
      <c r="W405" s="52"/>
      <c r="X405" s="52"/>
      <c r="Y405" s="52"/>
      <c r="Z405" s="52"/>
      <c r="AA405" s="52"/>
      <c r="AB405" s="52"/>
      <c r="AC405" s="39"/>
      <c r="AD405" s="55"/>
    </row>
    <row r="406" s="35" customFormat="1" spans="6:30">
      <c r="F406" s="52"/>
      <c r="G406" s="52"/>
      <c r="P406" s="52"/>
      <c r="Q406" s="53"/>
      <c r="R406" s="52"/>
      <c r="S406" s="52"/>
      <c r="T406" s="52"/>
      <c r="U406" s="52"/>
      <c r="V406" s="52"/>
      <c r="W406" s="52"/>
      <c r="X406" s="52"/>
      <c r="Y406" s="52"/>
      <c r="Z406" s="52"/>
      <c r="AA406" s="52"/>
      <c r="AB406" s="52"/>
      <c r="AC406" s="39"/>
      <c r="AD406" s="55"/>
    </row>
    <row r="407" s="35" customFormat="1" spans="6:30">
      <c r="F407" s="52"/>
      <c r="G407" s="52"/>
      <c r="P407" s="52"/>
      <c r="Q407" s="53"/>
      <c r="R407" s="52"/>
      <c r="S407" s="52"/>
      <c r="T407" s="52"/>
      <c r="U407" s="52"/>
      <c r="V407" s="52"/>
      <c r="W407" s="52"/>
      <c r="X407" s="52"/>
      <c r="Y407" s="52"/>
      <c r="Z407" s="52"/>
      <c r="AA407" s="52"/>
      <c r="AB407" s="52"/>
      <c r="AC407" s="39"/>
      <c r="AD407" s="55"/>
    </row>
    <row r="408" s="35" customFormat="1" spans="6:30">
      <c r="F408" s="52"/>
      <c r="G408" s="52"/>
      <c r="P408" s="52"/>
      <c r="Q408" s="53"/>
      <c r="R408" s="52"/>
      <c r="S408" s="52"/>
      <c r="T408" s="52"/>
      <c r="U408" s="52"/>
      <c r="V408" s="52"/>
      <c r="W408" s="52"/>
      <c r="X408" s="52"/>
      <c r="Y408" s="52"/>
      <c r="Z408" s="52"/>
      <c r="AA408" s="52"/>
      <c r="AB408" s="52"/>
      <c r="AC408" s="39"/>
      <c r="AD408" s="55"/>
    </row>
    <row r="409" s="35" customFormat="1" spans="6:30">
      <c r="F409" s="52"/>
      <c r="G409" s="52"/>
      <c r="P409" s="52"/>
      <c r="Q409" s="53"/>
      <c r="R409" s="52"/>
      <c r="S409" s="52"/>
      <c r="T409" s="52"/>
      <c r="U409" s="52"/>
      <c r="V409" s="52"/>
      <c r="W409" s="52"/>
      <c r="X409" s="52"/>
      <c r="Y409" s="52"/>
      <c r="Z409" s="52"/>
      <c r="AA409" s="52"/>
      <c r="AB409" s="52"/>
      <c r="AC409" s="39"/>
      <c r="AD409" s="55"/>
    </row>
    <row r="410" s="35" customFormat="1" spans="6:30">
      <c r="F410" s="52"/>
      <c r="G410" s="52"/>
      <c r="P410" s="52"/>
      <c r="Q410" s="53"/>
      <c r="R410" s="52"/>
      <c r="S410" s="52"/>
      <c r="T410" s="52"/>
      <c r="U410" s="52"/>
      <c r="V410" s="52"/>
      <c r="W410" s="52"/>
      <c r="X410" s="52"/>
      <c r="Y410" s="52"/>
      <c r="Z410" s="52"/>
      <c r="AA410" s="52"/>
      <c r="AB410" s="52"/>
      <c r="AC410" s="39"/>
      <c r="AD410" s="55"/>
    </row>
    <row r="411" s="35" customFormat="1" spans="6:30">
      <c r="F411" s="52"/>
      <c r="G411" s="52"/>
      <c r="P411" s="52"/>
      <c r="Q411" s="53"/>
      <c r="R411" s="52"/>
      <c r="S411" s="52"/>
      <c r="T411" s="52"/>
      <c r="U411" s="52"/>
      <c r="V411" s="52"/>
      <c r="W411" s="52"/>
      <c r="X411" s="52"/>
      <c r="Y411" s="52"/>
      <c r="Z411" s="52"/>
      <c r="AA411" s="52"/>
      <c r="AB411" s="52"/>
      <c r="AC411" s="39"/>
      <c r="AD411" s="55"/>
    </row>
    <row r="412" s="35" customFormat="1" spans="6:30">
      <c r="F412" s="52"/>
      <c r="G412" s="52"/>
      <c r="P412" s="52"/>
      <c r="Q412" s="53"/>
      <c r="R412" s="52"/>
      <c r="S412" s="52"/>
      <c r="T412" s="52"/>
      <c r="U412" s="52"/>
      <c r="V412" s="52"/>
      <c r="W412" s="52"/>
      <c r="X412" s="52"/>
      <c r="Y412" s="52"/>
      <c r="Z412" s="52"/>
      <c r="AA412" s="52"/>
      <c r="AB412" s="52"/>
      <c r="AC412" s="39"/>
      <c r="AD412" s="55"/>
    </row>
    <row r="413" s="35" customFormat="1" spans="6:30">
      <c r="F413" s="52"/>
      <c r="G413" s="52"/>
      <c r="P413" s="52"/>
      <c r="Q413" s="53"/>
      <c r="R413" s="52"/>
      <c r="S413" s="52"/>
      <c r="T413" s="52"/>
      <c r="U413" s="52"/>
      <c r="V413" s="52"/>
      <c r="W413" s="52"/>
      <c r="X413" s="52"/>
      <c r="Y413" s="52"/>
      <c r="Z413" s="52"/>
      <c r="AA413" s="52"/>
      <c r="AB413" s="52"/>
      <c r="AC413" s="39"/>
      <c r="AD413" s="55"/>
    </row>
    <row r="414" s="35" customFormat="1" spans="6:30">
      <c r="F414" s="52"/>
      <c r="G414" s="52"/>
      <c r="P414" s="52"/>
      <c r="Q414" s="53"/>
      <c r="R414" s="52"/>
      <c r="S414" s="52"/>
      <c r="T414" s="52"/>
      <c r="U414" s="52"/>
      <c r="V414" s="52"/>
      <c r="W414" s="52"/>
      <c r="X414" s="52"/>
      <c r="Y414" s="52"/>
      <c r="Z414" s="52"/>
      <c r="AA414" s="52"/>
      <c r="AB414" s="52"/>
      <c r="AC414" s="39"/>
      <c r="AD414" s="55"/>
    </row>
    <row r="415" s="35" customFormat="1" spans="6:30">
      <c r="F415" s="52"/>
      <c r="G415" s="52"/>
      <c r="P415" s="52"/>
      <c r="Q415" s="53"/>
      <c r="R415" s="52"/>
      <c r="S415" s="52"/>
      <c r="T415" s="52"/>
      <c r="U415" s="52"/>
      <c r="V415" s="52"/>
      <c r="W415" s="52"/>
      <c r="X415" s="52"/>
      <c r="Y415" s="52"/>
      <c r="Z415" s="52"/>
      <c r="AA415" s="52"/>
      <c r="AB415" s="52"/>
      <c r="AC415" s="39"/>
      <c r="AD415" s="55"/>
    </row>
    <row r="416" s="35" customFormat="1" spans="6:30">
      <c r="F416" s="52"/>
      <c r="G416" s="52"/>
      <c r="P416" s="52"/>
      <c r="Q416" s="53"/>
      <c r="R416" s="52"/>
      <c r="S416" s="52"/>
      <c r="T416" s="52"/>
      <c r="U416" s="52"/>
      <c r="V416" s="52"/>
      <c r="W416" s="52"/>
      <c r="X416" s="52"/>
      <c r="Y416" s="52"/>
      <c r="Z416" s="52"/>
      <c r="AA416" s="52"/>
      <c r="AB416" s="52"/>
      <c r="AC416" s="39"/>
      <c r="AD416" s="55"/>
    </row>
    <row r="417" s="35" customFormat="1" spans="6:30">
      <c r="F417" s="52"/>
      <c r="G417" s="52"/>
      <c r="P417" s="52"/>
      <c r="Q417" s="53"/>
      <c r="R417" s="52"/>
      <c r="S417" s="52"/>
      <c r="T417" s="52"/>
      <c r="U417" s="52"/>
      <c r="V417" s="52"/>
      <c r="W417" s="52"/>
      <c r="X417" s="52"/>
      <c r="Y417" s="52"/>
      <c r="Z417" s="52"/>
      <c r="AA417" s="52"/>
      <c r="AB417" s="52"/>
      <c r="AC417" s="39"/>
      <c r="AD417" s="55"/>
    </row>
    <row r="418" s="35" customFormat="1" spans="6:30">
      <c r="F418" s="52"/>
      <c r="G418" s="52"/>
      <c r="P418" s="52"/>
      <c r="Q418" s="53"/>
      <c r="R418" s="52"/>
      <c r="S418" s="52"/>
      <c r="T418" s="52"/>
      <c r="U418" s="52"/>
      <c r="V418" s="52"/>
      <c r="W418" s="52"/>
      <c r="X418" s="52"/>
      <c r="Y418" s="52"/>
      <c r="Z418" s="52"/>
      <c r="AA418" s="52"/>
      <c r="AB418" s="52"/>
      <c r="AC418" s="39"/>
      <c r="AD418" s="55"/>
    </row>
    <row r="419" s="35" customFormat="1" spans="6:30">
      <c r="F419" s="52"/>
      <c r="G419" s="52"/>
      <c r="P419" s="52"/>
      <c r="Q419" s="53"/>
      <c r="R419" s="52"/>
      <c r="S419" s="52"/>
      <c r="T419" s="52"/>
      <c r="U419" s="52"/>
      <c r="V419" s="52"/>
      <c r="W419" s="52"/>
      <c r="X419" s="52"/>
      <c r="Y419" s="52"/>
      <c r="Z419" s="52"/>
      <c r="AA419" s="52"/>
      <c r="AB419" s="52"/>
      <c r="AC419" s="39"/>
      <c r="AD419" s="55"/>
    </row>
    <row r="420" s="35" customFormat="1" spans="6:30">
      <c r="F420" s="52"/>
      <c r="G420" s="52"/>
      <c r="P420" s="52"/>
      <c r="Q420" s="53"/>
      <c r="R420" s="52"/>
      <c r="S420" s="52"/>
      <c r="T420" s="52"/>
      <c r="U420" s="52"/>
      <c r="V420" s="52"/>
      <c r="W420" s="52"/>
      <c r="X420" s="52"/>
      <c r="Y420" s="52"/>
      <c r="Z420" s="52"/>
      <c r="AA420" s="52"/>
      <c r="AB420" s="52"/>
      <c r="AC420" s="39"/>
      <c r="AD420" s="55"/>
    </row>
    <row r="421" s="35" customFormat="1" spans="6:30">
      <c r="F421" s="52"/>
      <c r="G421" s="52"/>
      <c r="P421" s="52"/>
      <c r="Q421" s="53"/>
      <c r="R421" s="52"/>
      <c r="S421" s="52"/>
      <c r="T421" s="52"/>
      <c r="U421" s="52"/>
      <c r="V421" s="52"/>
      <c r="W421" s="52"/>
      <c r="X421" s="52"/>
      <c r="Y421" s="52"/>
      <c r="Z421" s="52"/>
      <c r="AA421" s="52"/>
      <c r="AB421" s="52"/>
      <c r="AC421" s="39"/>
      <c r="AD421" s="55"/>
    </row>
    <row r="422" s="35" customFormat="1" spans="6:30">
      <c r="F422" s="52"/>
      <c r="G422" s="52"/>
      <c r="P422" s="52"/>
      <c r="Q422" s="53"/>
      <c r="R422" s="52"/>
      <c r="S422" s="52"/>
      <c r="T422" s="52"/>
      <c r="U422" s="52"/>
      <c r="V422" s="52"/>
      <c r="W422" s="52"/>
      <c r="X422" s="52"/>
      <c r="Y422" s="52"/>
      <c r="Z422" s="52"/>
      <c r="AA422" s="52"/>
      <c r="AB422" s="52"/>
      <c r="AC422" s="39"/>
      <c r="AD422" s="55"/>
    </row>
    <row r="423" s="35" customFormat="1" spans="6:30">
      <c r="F423" s="52"/>
      <c r="G423" s="52"/>
      <c r="P423" s="52"/>
      <c r="Q423" s="53"/>
      <c r="R423" s="52"/>
      <c r="S423" s="52"/>
      <c r="T423" s="52"/>
      <c r="U423" s="52"/>
      <c r="V423" s="52"/>
      <c r="W423" s="52"/>
      <c r="X423" s="52"/>
      <c r="Y423" s="52"/>
      <c r="Z423" s="52"/>
      <c r="AA423" s="52"/>
      <c r="AB423" s="52"/>
      <c r="AC423" s="39"/>
      <c r="AD423" s="55"/>
    </row>
    <row r="424" s="35" customFormat="1" spans="6:30">
      <c r="F424" s="52"/>
      <c r="G424" s="52"/>
      <c r="P424" s="52"/>
      <c r="Q424" s="53"/>
      <c r="R424" s="52"/>
      <c r="S424" s="52"/>
      <c r="T424" s="52"/>
      <c r="U424" s="52"/>
      <c r="V424" s="52"/>
      <c r="W424" s="52"/>
      <c r="X424" s="52"/>
      <c r="Y424" s="52"/>
      <c r="Z424" s="52"/>
      <c r="AA424" s="52"/>
      <c r="AB424" s="52"/>
      <c r="AC424" s="39"/>
      <c r="AD424" s="55"/>
    </row>
    <row r="425" s="35" customFormat="1" spans="6:30">
      <c r="F425" s="52"/>
      <c r="G425" s="52"/>
      <c r="P425" s="52"/>
      <c r="Q425" s="53"/>
      <c r="R425" s="52"/>
      <c r="S425" s="52"/>
      <c r="T425" s="52"/>
      <c r="U425" s="52"/>
      <c r="V425" s="52"/>
      <c r="W425" s="52"/>
      <c r="X425" s="52"/>
      <c r="Y425" s="52"/>
      <c r="Z425" s="52"/>
      <c r="AA425" s="52"/>
      <c r="AB425" s="52"/>
      <c r="AC425" s="39"/>
      <c r="AD425" s="55"/>
    </row>
    <row r="426" s="35" customFormat="1" spans="6:30">
      <c r="F426" s="52"/>
      <c r="G426" s="52"/>
      <c r="P426" s="52"/>
      <c r="Q426" s="53"/>
      <c r="R426" s="52"/>
      <c r="S426" s="52"/>
      <c r="T426" s="52"/>
      <c r="U426" s="52"/>
      <c r="V426" s="52"/>
      <c r="W426" s="52"/>
      <c r="X426" s="52"/>
      <c r="Y426" s="52"/>
      <c r="Z426" s="52"/>
      <c r="AA426" s="52"/>
      <c r="AB426" s="52"/>
      <c r="AC426" s="39"/>
      <c r="AD426" s="55"/>
    </row>
    <row r="427" s="35" customFormat="1" spans="6:30">
      <c r="F427" s="52"/>
      <c r="G427" s="52"/>
      <c r="P427" s="52"/>
      <c r="Q427" s="53"/>
      <c r="R427" s="52"/>
      <c r="S427" s="52"/>
      <c r="T427" s="52"/>
      <c r="U427" s="52"/>
      <c r="V427" s="52"/>
      <c r="W427" s="52"/>
      <c r="X427" s="52"/>
      <c r="Y427" s="52"/>
      <c r="Z427" s="52"/>
      <c r="AA427" s="52"/>
      <c r="AB427" s="52"/>
      <c r="AC427" s="39"/>
      <c r="AD427" s="55"/>
    </row>
    <row r="428" s="35" customFormat="1" spans="6:30">
      <c r="F428" s="52"/>
      <c r="G428" s="52"/>
      <c r="P428" s="52"/>
      <c r="Q428" s="53"/>
      <c r="R428" s="52"/>
      <c r="S428" s="52"/>
      <c r="T428" s="52"/>
      <c r="U428" s="52"/>
      <c r="V428" s="52"/>
      <c r="W428" s="52"/>
      <c r="X428" s="52"/>
      <c r="Y428" s="52"/>
      <c r="Z428" s="52"/>
      <c r="AA428" s="52"/>
      <c r="AB428" s="52"/>
      <c r="AC428" s="39"/>
      <c r="AD428" s="55"/>
    </row>
    <row r="429" s="35" customFormat="1" spans="6:30">
      <c r="F429" s="52"/>
      <c r="G429" s="52"/>
      <c r="P429" s="52"/>
      <c r="Q429" s="53"/>
      <c r="R429" s="52"/>
      <c r="S429" s="52"/>
      <c r="T429" s="52"/>
      <c r="U429" s="52"/>
      <c r="V429" s="52"/>
      <c r="W429" s="52"/>
      <c r="X429" s="52"/>
      <c r="Y429" s="52"/>
      <c r="Z429" s="52"/>
      <c r="AA429" s="52"/>
      <c r="AB429" s="52"/>
      <c r="AC429" s="39"/>
      <c r="AD429" s="55"/>
    </row>
    <row r="430" s="35" customFormat="1" spans="6:30">
      <c r="F430" s="52"/>
      <c r="G430" s="52"/>
      <c r="P430" s="52"/>
      <c r="Q430" s="53"/>
      <c r="R430" s="52"/>
      <c r="S430" s="52"/>
      <c r="T430" s="52"/>
      <c r="U430" s="52"/>
      <c r="V430" s="52"/>
      <c r="W430" s="52"/>
      <c r="X430" s="52"/>
      <c r="Y430" s="52"/>
      <c r="Z430" s="52"/>
      <c r="AA430" s="52"/>
      <c r="AB430" s="52"/>
      <c r="AC430" s="39"/>
      <c r="AD430" s="55"/>
    </row>
    <row r="431" s="35" customFormat="1" spans="6:30">
      <c r="F431" s="52"/>
      <c r="G431" s="52"/>
      <c r="P431" s="52"/>
      <c r="Q431" s="53"/>
      <c r="R431" s="52"/>
      <c r="S431" s="52"/>
      <c r="T431" s="52"/>
      <c r="U431" s="52"/>
      <c r="V431" s="52"/>
      <c r="W431" s="52"/>
      <c r="X431" s="52"/>
      <c r="Y431" s="52"/>
      <c r="Z431" s="52"/>
      <c r="AA431" s="52"/>
      <c r="AB431" s="52"/>
      <c r="AC431" s="39"/>
      <c r="AD431" s="55"/>
    </row>
    <row r="432" s="35" customFormat="1" spans="6:30">
      <c r="F432" s="52"/>
      <c r="G432" s="52"/>
      <c r="P432" s="52"/>
      <c r="Q432" s="53"/>
      <c r="R432" s="52"/>
      <c r="S432" s="52"/>
      <c r="T432" s="52"/>
      <c r="U432" s="52"/>
      <c r="V432" s="52"/>
      <c r="W432" s="52"/>
      <c r="X432" s="52"/>
      <c r="Y432" s="52"/>
      <c r="Z432" s="52"/>
      <c r="AA432" s="52"/>
      <c r="AB432" s="52"/>
      <c r="AC432" s="39"/>
      <c r="AD432" s="55"/>
    </row>
    <row r="433" s="35" customFormat="1" spans="6:30">
      <c r="F433" s="52"/>
      <c r="G433" s="52"/>
      <c r="P433" s="52"/>
      <c r="Q433" s="53"/>
      <c r="R433" s="52"/>
      <c r="S433" s="52"/>
      <c r="T433" s="52"/>
      <c r="U433" s="52"/>
      <c r="V433" s="52"/>
      <c r="W433" s="52"/>
      <c r="X433" s="52"/>
      <c r="Y433" s="52"/>
      <c r="Z433" s="52"/>
      <c r="AA433" s="52"/>
      <c r="AB433" s="52"/>
      <c r="AC433" s="39"/>
      <c r="AD433" s="55"/>
    </row>
    <row r="434" s="35" customFormat="1" spans="6:30">
      <c r="F434" s="52"/>
      <c r="G434" s="52"/>
      <c r="P434" s="52"/>
      <c r="Q434" s="53"/>
      <c r="R434" s="52"/>
      <c r="S434" s="52"/>
      <c r="T434" s="52"/>
      <c r="U434" s="52"/>
      <c r="V434" s="52"/>
      <c r="W434" s="52"/>
      <c r="X434" s="52"/>
      <c r="Y434" s="52"/>
      <c r="Z434" s="52"/>
      <c r="AA434" s="52"/>
      <c r="AB434" s="52"/>
      <c r="AC434" s="39"/>
      <c r="AD434" s="55"/>
    </row>
    <row r="435" s="35" customFormat="1" spans="6:30">
      <c r="F435" s="52"/>
      <c r="G435" s="52"/>
      <c r="P435" s="52"/>
      <c r="Q435" s="53"/>
      <c r="R435" s="52"/>
      <c r="S435" s="52"/>
      <c r="T435" s="52"/>
      <c r="U435" s="52"/>
      <c r="V435" s="52"/>
      <c r="W435" s="52"/>
      <c r="X435" s="52"/>
      <c r="Y435" s="52"/>
      <c r="Z435" s="52"/>
      <c r="AA435" s="52"/>
      <c r="AB435" s="52"/>
      <c r="AC435" s="39"/>
      <c r="AD435" s="55"/>
    </row>
    <row r="436" s="35" customFormat="1" spans="6:30">
      <c r="F436" s="52"/>
      <c r="G436" s="52"/>
      <c r="P436" s="52"/>
      <c r="Q436" s="53"/>
      <c r="R436" s="52"/>
      <c r="S436" s="52"/>
      <c r="T436" s="52"/>
      <c r="U436" s="52"/>
      <c r="V436" s="52"/>
      <c r="W436" s="52"/>
      <c r="X436" s="52"/>
      <c r="Y436" s="52"/>
      <c r="Z436" s="52"/>
      <c r="AA436" s="52"/>
      <c r="AB436" s="52"/>
      <c r="AC436" s="39"/>
      <c r="AD436" s="55"/>
    </row>
    <row r="437" s="35" customFormat="1" spans="6:30">
      <c r="F437" s="52"/>
      <c r="G437" s="52"/>
      <c r="P437" s="52"/>
      <c r="Q437" s="53"/>
      <c r="R437" s="52"/>
      <c r="S437" s="52"/>
      <c r="T437" s="52"/>
      <c r="U437" s="52"/>
      <c r="V437" s="52"/>
      <c r="W437" s="52"/>
      <c r="X437" s="52"/>
      <c r="Y437" s="52"/>
      <c r="Z437" s="52"/>
      <c r="AA437" s="52"/>
      <c r="AB437" s="52"/>
      <c r="AC437" s="39"/>
      <c r="AD437" s="55"/>
    </row>
    <row r="438" s="35" customFormat="1" spans="6:30">
      <c r="F438" s="52"/>
      <c r="G438" s="52"/>
      <c r="P438" s="52"/>
      <c r="Q438" s="53"/>
      <c r="R438" s="52"/>
      <c r="S438" s="52"/>
      <c r="T438" s="52"/>
      <c r="U438" s="52"/>
      <c r="V438" s="52"/>
      <c r="W438" s="52"/>
      <c r="X438" s="52"/>
      <c r="Y438" s="52"/>
      <c r="Z438" s="52"/>
      <c r="AA438" s="52"/>
      <c r="AB438" s="52"/>
      <c r="AC438" s="39"/>
      <c r="AD438" s="55"/>
    </row>
    <row r="439" s="35" customFormat="1" spans="6:30">
      <c r="F439" s="52"/>
      <c r="G439" s="52"/>
      <c r="P439" s="52"/>
      <c r="Q439" s="53"/>
      <c r="R439" s="52"/>
      <c r="S439" s="52"/>
      <c r="T439" s="52"/>
      <c r="U439" s="52"/>
      <c r="V439" s="52"/>
      <c r="W439" s="52"/>
      <c r="X439" s="52"/>
      <c r="Y439" s="52"/>
      <c r="Z439" s="52"/>
      <c r="AA439" s="52"/>
      <c r="AB439" s="52"/>
      <c r="AC439" s="39"/>
      <c r="AD439" s="55"/>
    </row>
    <row r="440" s="35" customFormat="1" spans="6:30">
      <c r="F440" s="52"/>
      <c r="G440" s="52"/>
      <c r="P440" s="52"/>
      <c r="Q440" s="53"/>
      <c r="R440" s="52"/>
      <c r="S440" s="52"/>
      <c r="T440" s="52"/>
      <c r="U440" s="52"/>
      <c r="V440" s="52"/>
      <c r="W440" s="52"/>
      <c r="X440" s="52"/>
      <c r="Y440" s="52"/>
      <c r="Z440" s="52"/>
      <c r="AA440" s="52"/>
      <c r="AB440" s="52"/>
      <c r="AC440" s="39"/>
      <c r="AD440" s="55"/>
    </row>
    <row r="441" s="35" customFormat="1" spans="6:30">
      <c r="F441" s="52"/>
      <c r="G441" s="52"/>
      <c r="P441" s="52"/>
      <c r="Q441" s="53"/>
      <c r="R441" s="52"/>
      <c r="S441" s="52"/>
      <c r="T441" s="52"/>
      <c r="U441" s="52"/>
      <c r="V441" s="52"/>
      <c r="W441" s="52"/>
      <c r="X441" s="52"/>
      <c r="Y441" s="52"/>
      <c r="Z441" s="52"/>
      <c r="AA441" s="52"/>
      <c r="AB441" s="52"/>
      <c r="AC441" s="39"/>
      <c r="AD441" s="55"/>
    </row>
    <row r="442" s="35" customFormat="1" spans="6:30">
      <c r="F442" s="52"/>
      <c r="G442" s="52"/>
      <c r="P442" s="52"/>
      <c r="Q442" s="53"/>
      <c r="R442" s="52"/>
      <c r="S442" s="52"/>
      <c r="T442" s="52"/>
      <c r="U442" s="52"/>
      <c r="V442" s="52"/>
      <c r="W442" s="52"/>
      <c r="X442" s="52"/>
      <c r="Y442" s="52"/>
      <c r="Z442" s="52"/>
      <c r="AA442" s="52"/>
      <c r="AB442" s="52"/>
      <c r="AC442" s="39"/>
      <c r="AD442" s="55"/>
    </row>
    <row r="443" s="35" customFormat="1" spans="6:30">
      <c r="F443" s="52"/>
      <c r="G443" s="52"/>
      <c r="P443" s="52"/>
      <c r="Q443" s="53"/>
      <c r="R443" s="52"/>
      <c r="S443" s="52"/>
      <c r="T443" s="52"/>
      <c r="U443" s="52"/>
      <c r="V443" s="52"/>
      <c r="W443" s="52"/>
      <c r="X443" s="52"/>
      <c r="Y443" s="52"/>
      <c r="Z443" s="52"/>
      <c r="AA443" s="52"/>
      <c r="AB443" s="52"/>
      <c r="AC443" s="39"/>
      <c r="AD443" s="55"/>
    </row>
    <row r="444" s="35" customFormat="1" spans="6:30">
      <c r="F444" s="52"/>
      <c r="G444" s="52"/>
      <c r="P444" s="52"/>
      <c r="Q444" s="53"/>
      <c r="R444" s="52"/>
      <c r="S444" s="52"/>
      <c r="T444" s="52"/>
      <c r="U444" s="52"/>
      <c r="V444" s="52"/>
      <c r="W444" s="52"/>
      <c r="X444" s="52"/>
      <c r="Y444" s="52"/>
      <c r="Z444" s="52"/>
      <c r="AA444" s="52"/>
      <c r="AB444" s="52"/>
      <c r="AC444" s="39"/>
      <c r="AD444" s="55"/>
    </row>
    <row r="445" s="35" customFormat="1" spans="6:30">
      <c r="F445" s="52"/>
      <c r="G445" s="52"/>
      <c r="P445" s="52"/>
      <c r="Q445" s="53"/>
      <c r="R445" s="52"/>
      <c r="S445" s="52"/>
      <c r="T445" s="52"/>
      <c r="U445" s="52"/>
      <c r="V445" s="52"/>
      <c r="W445" s="52"/>
      <c r="X445" s="52"/>
      <c r="Y445" s="52"/>
      <c r="Z445" s="52"/>
      <c r="AA445" s="52"/>
      <c r="AB445" s="52"/>
      <c r="AC445" s="39"/>
      <c r="AD445" s="55"/>
    </row>
    <row r="446" s="35" customFormat="1" spans="6:30">
      <c r="F446" s="52"/>
      <c r="G446" s="52"/>
      <c r="P446" s="52"/>
      <c r="Q446" s="53"/>
      <c r="R446" s="52"/>
      <c r="S446" s="52"/>
      <c r="T446" s="52"/>
      <c r="U446" s="52"/>
      <c r="V446" s="52"/>
      <c r="W446" s="52"/>
      <c r="X446" s="52"/>
      <c r="Y446" s="52"/>
      <c r="Z446" s="52"/>
      <c r="AA446" s="52"/>
      <c r="AB446" s="52"/>
      <c r="AC446" s="39"/>
      <c r="AD446" s="55"/>
    </row>
    <row r="447" s="35" customFormat="1" spans="6:30">
      <c r="F447" s="52"/>
      <c r="G447" s="52"/>
      <c r="P447" s="52"/>
      <c r="Q447" s="53"/>
      <c r="R447" s="52"/>
      <c r="S447" s="52"/>
      <c r="T447" s="52"/>
      <c r="U447" s="52"/>
      <c r="V447" s="52"/>
      <c r="W447" s="52"/>
      <c r="X447" s="52"/>
      <c r="Y447" s="52"/>
      <c r="Z447" s="52"/>
      <c r="AA447" s="52"/>
      <c r="AB447" s="52"/>
      <c r="AC447" s="39"/>
      <c r="AD447" s="55"/>
    </row>
    <row r="448" s="35" customFormat="1" spans="6:30">
      <c r="F448" s="52"/>
      <c r="G448" s="52"/>
      <c r="P448" s="52"/>
      <c r="Q448" s="53"/>
      <c r="R448" s="52"/>
      <c r="S448" s="52"/>
      <c r="T448" s="52"/>
      <c r="U448" s="52"/>
      <c r="V448" s="52"/>
      <c r="W448" s="52"/>
      <c r="X448" s="52"/>
      <c r="Y448" s="52"/>
      <c r="Z448" s="52"/>
      <c r="AA448" s="52"/>
      <c r="AB448" s="52"/>
      <c r="AC448" s="39"/>
      <c r="AD448" s="55"/>
    </row>
    <row r="449" s="35" customFormat="1" spans="6:30">
      <c r="F449" s="52"/>
      <c r="G449" s="52"/>
      <c r="P449" s="52"/>
      <c r="Q449" s="53"/>
      <c r="R449" s="52"/>
      <c r="S449" s="52"/>
      <c r="T449" s="52"/>
      <c r="U449" s="52"/>
      <c r="V449" s="52"/>
      <c r="W449" s="52"/>
      <c r="X449" s="52"/>
      <c r="Y449" s="52"/>
      <c r="Z449" s="52"/>
      <c r="AA449" s="52"/>
      <c r="AB449" s="52"/>
      <c r="AC449" s="39"/>
      <c r="AD449" s="55"/>
    </row>
    <row r="450" s="35" customFormat="1" spans="6:30">
      <c r="F450" s="52"/>
      <c r="G450" s="52"/>
      <c r="P450" s="52"/>
      <c r="Q450" s="53"/>
      <c r="R450" s="52"/>
      <c r="S450" s="52"/>
      <c r="T450" s="52"/>
      <c r="U450" s="52"/>
      <c r="V450" s="52"/>
      <c r="W450" s="52"/>
      <c r="X450" s="52"/>
      <c r="Y450" s="52"/>
      <c r="Z450" s="52"/>
      <c r="AA450" s="52"/>
      <c r="AB450" s="52"/>
      <c r="AC450" s="39"/>
      <c r="AD450" s="55"/>
    </row>
    <row r="451" s="35" customFormat="1" spans="6:30">
      <c r="F451" s="52"/>
      <c r="G451" s="52"/>
      <c r="P451" s="52"/>
      <c r="Q451" s="53"/>
      <c r="R451" s="52"/>
      <c r="S451" s="52"/>
      <c r="T451" s="52"/>
      <c r="U451" s="52"/>
      <c r="V451" s="52"/>
      <c r="W451" s="52"/>
      <c r="X451" s="52"/>
      <c r="Y451" s="52"/>
      <c r="Z451" s="52"/>
      <c r="AA451" s="52"/>
      <c r="AB451" s="52"/>
      <c r="AC451" s="39"/>
      <c r="AD451" s="55"/>
    </row>
    <row r="452" s="35" customFormat="1" spans="6:30">
      <c r="F452" s="52"/>
      <c r="G452" s="52"/>
      <c r="P452" s="52"/>
      <c r="Q452" s="53"/>
      <c r="R452" s="52"/>
      <c r="S452" s="52"/>
      <c r="T452" s="52"/>
      <c r="U452" s="52"/>
      <c r="V452" s="52"/>
      <c r="W452" s="52"/>
      <c r="X452" s="52"/>
      <c r="Y452" s="52"/>
      <c r="Z452" s="52"/>
      <c r="AA452" s="52"/>
      <c r="AB452" s="52"/>
      <c r="AC452" s="39"/>
      <c r="AD452" s="55"/>
    </row>
    <row r="453" s="35" customFormat="1" spans="6:30">
      <c r="F453" s="52"/>
      <c r="G453" s="52"/>
      <c r="P453" s="52"/>
      <c r="Q453" s="53"/>
      <c r="R453" s="52"/>
      <c r="S453" s="52"/>
      <c r="T453" s="52"/>
      <c r="U453" s="52"/>
      <c r="V453" s="52"/>
      <c r="W453" s="52"/>
      <c r="X453" s="52"/>
      <c r="Y453" s="52"/>
      <c r="Z453" s="52"/>
      <c r="AA453" s="52"/>
      <c r="AB453" s="52"/>
      <c r="AC453" s="39"/>
      <c r="AD453" s="55"/>
    </row>
    <row r="454" s="35" customFormat="1" spans="6:30">
      <c r="F454" s="52"/>
      <c r="G454" s="52"/>
      <c r="P454" s="52"/>
      <c r="Q454" s="53"/>
      <c r="R454" s="52"/>
      <c r="S454" s="52"/>
      <c r="T454" s="52"/>
      <c r="U454" s="52"/>
      <c r="V454" s="52"/>
      <c r="W454" s="52"/>
      <c r="X454" s="52"/>
      <c r="Y454" s="52"/>
      <c r="Z454" s="52"/>
      <c r="AA454" s="52"/>
      <c r="AB454" s="52"/>
      <c r="AC454" s="39"/>
      <c r="AD454" s="55"/>
    </row>
    <row r="455" s="35" customFormat="1" spans="6:30">
      <c r="F455" s="52"/>
      <c r="G455" s="52"/>
      <c r="P455" s="52"/>
      <c r="Q455" s="53"/>
      <c r="R455" s="52"/>
      <c r="S455" s="52"/>
      <c r="T455" s="52"/>
      <c r="U455" s="52"/>
      <c r="V455" s="52"/>
      <c r="W455" s="52"/>
      <c r="X455" s="52"/>
      <c r="Y455" s="52"/>
      <c r="Z455" s="52"/>
      <c r="AA455" s="52"/>
      <c r="AB455" s="52"/>
      <c r="AC455" s="39"/>
      <c r="AD455" s="55"/>
    </row>
    <row r="456" s="35" customFormat="1" spans="6:30">
      <c r="F456" s="52"/>
      <c r="G456" s="52"/>
      <c r="P456" s="52"/>
      <c r="Q456" s="53"/>
      <c r="R456" s="52"/>
      <c r="S456" s="52"/>
      <c r="T456" s="52"/>
      <c r="U456" s="52"/>
      <c r="V456" s="52"/>
      <c r="W456" s="52"/>
      <c r="X456" s="52"/>
      <c r="Y456" s="52"/>
      <c r="Z456" s="52"/>
      <c r="AA456" s="52"/>
      <c r="AB456" s="52"/>
      <c r="AC456" s="39"/>
      <c r="AD456" s="55"/>
    </row>
    <row r="457" s="35" customFormat="1" spans="6:30">
      <c r="F457" s="52"/>
      <c r="G457" s="52"/>
      <c r="P457" s="52"/>
      <c r="Q457" s="53"/>
      <c r="R457" s="52"/>
      <c r="S457" s="52"/>
      <c r="T457" s="52"/>
      <c r="U457" s="52"/>
      <c r="V457" s="52"/>
      <c r="W457" s="52"/>
      <c r="X457" s="52"/>
      <c r="Y457" s="52"/>
      <c r="Z457" s="52"/>
      <c r="AA457" s="52"/>
      <c r="AB457" s="52"/>
      <c r="AC457" s="39"/>
      <c r="AD457" s="55"/>
    </row>
    <row r="458" s="35" customFormat="1" spans="6:30">
      <c r="F458" s="52"/>
      <c r="G458" s="52"/>
      <c r="P458" s="52"/>
      <c r="Q458" s="53"/>
      <c r="R458" s="52"/>
      <c r="S458" s="52"/>
      <c r="T458" s="52"/>
      <c r="U458" s="52"/>
      <c r="V458" s="52"/>
      <c r="W458" s="52"/>
      <c r="X458" s="52"/>
      <c r="Y458" s="52"/>
      <c r="Z458" s="52"/>
      <c r="AA458" s="52"/>
      <c r="AB458" s="52"/>
      <c r="AC458" s="39"/>
      <c r="AD458" s="55"/>
    </row>
    <row r="459" s="35" customFormat="1" spans="6:30">
      <c r="F459" s="52"/>
      <c r="G459" s="52"/>
      <c r="P459" s="52"/>
      <c r="Q459" s="53"/>
      <c r="R459" s="52"/>
      <c r="S459" s="52"/>
      <c r="T459" s="52"/>
      <c r="U459" s="52"/>
      <c r="V459" s="52"/>
      <c r="W459" s="52"/>
      <c r="X459" s="52"/>
      <c r="Y459" s="52"/>
      <c r="Z459" s="52"/>
      <c r="AA459" s="52"/>
      <c r="AB459" s="52"/>
      <c r="AC459" s="39"/>
      <c r="AD459" s="55"/>
    </row>
    <row r="460" s="35" customFormat="1" spans="6:30">
      <c r="F460" s="52"/>
      <c r="G460" s="52"/>
      <c r="P460" s="52"/>
      <c r="Q460" s="53"/>
      <c r="R460" s="52"/>
      <c r="S460" s="52"/>
      <c r="T460" s="52"/>
      <c r="U460" s="52"/>
      <c r="V460" s="52"/>
      <c r="W460" s="52"/>
      <c r="X460" s="52"/>
      <c r="Y460" s="52"/>
      <c r="Z460" s="52"/>
      <c r="AA460" s="52"/>
      <c r="AB460" s="52"/>
      <c r="AC460" s="39"/>
      <c r="AD460" s="55"/>
    </row>
    <row r="461" s="35" customFormat="1" spans="6:30">
      <c r="F461" s="52"/>
      <c r="G461" s="52"/>
      <c r="P461" s="52"/>
      <c r="Q461" s="53"/>
      <c r="R461" s="52"/>
      <c r="S461" s="52"/>
      <c r="T461" s="52"/>
      <c r="U461" s="52"/>
      <c r="V461" s="52"/>
      <c r="W461" s="52"/>
      <c r="X461" s="52"/>
      <c r="Y461" s="52"/>
      <c r="Z461" s="52"/>
      <c r="AA461" s="52"/>
      <c r="AB461" s="52"/>
      <c r="AC461" s="39"/>
      <c r="AD461" s="55"/>
    </row>
    <row r="462" s="35" customFormat="1" spans="6:30">
      <c r="F462" s="52"/>
      <c r="G462" s="52"/>
      <c r="P462" s="52"/>
      <c r="Q462" s="53"/>
      <c r="R462" s="52"/>
      <c r="S462" s="52"/>
      <c r="T462" s="52"/>
      <c r="U462" s="52"/>
      <c r="V462" s="52"/>
      <c r="W462" s="52"/>
      <c r="X462" s="52"/>
      <c r="Y462" s="52"/>
      <c r="Z462" s="52"/>
      <c r="AA462" s="52"/>
      <c r="AB462" s="52"/>
      <c r="AC462" s="39"/>
      <c r="AD462" s="55"/>
    </row>
    <row r="463" s="35" customFormat="1" spans="6:30">
      <c r="F463" s="52"/>
      <c r="G463" s="52"/>
      <c r="P463" s="52"/>
      <c r="Q463" s="53"/>
      <c r="R463" s="52"/>
      <c r="S463" s="52"/>
      <c r="T463" s="52"/>
      <c r="U463" s="52"/>
      <c r="V463" s="52"/>
      <c r="W463" s="52"/>
      <c r="X463" s="52"/>
      <c r="Y463" s="52"/>
      <c r="Z463" s="52"/>
      <c r="AA463" s="52"/>
      <c r="AB463" s="52"/>
      <c r="AC463" s="39"/>
      <c r="AD463" s="55"/>
    </row>
    <row r="464" s="35" customFormat="1" spans="6:30">
      <c r="F464" s="52"/>
      <c r="G464" s="52"/>
      <c r="P464" s="52"/>
      <c r="Q464" s="53"/>
      <c r="R464" s="52"/>
      <c r="S464" s="52"/>
      <c r="T464" s="52"/>
      <c r="U464" s="52"/>
      <c r="V464" s="52"/>
      <c r="W464" s="52"/>
      <c r="X464" s="52"/>
      <c r="Y464" s="52"/>
      <c r="Z464" s="52"/>
      <c r="AA464" s="52"/>
      <c r="AB464" s="52"/>
      <c r="AC464" s="39"/>
      <c r="AD464" s="55"/>
    </row>
    <row r="465" s="35" customFormat="1" spans="6:30">
      <c r="F465" s="52"/>
      <c r="G465" s="52"/>
      <c r="P465" s="52"/>
      <c r="Q465" s="53"/>
      <c r="R465" s="52"/>
      <c r="S465" s="52"/>
      <c r="T465" s="52"/>
      <c r="U465" s="52"/>
      <c r="V465" s="52"/>
      <c r="W465" s="52"/>
      <c r="X465" s="52"/>
      <c r="Y465" s="52"/>
      <c r="Z465" s="52"/>
      <c r="AA465" s="52"/>
      <c r="AB465" s="52"/>
      <c r="AC465" s="39"/>
      <c r="AD465" s="55"/>
    </row>
    <row r="466" s="35" customFormat="1" spans="6:30">
      <c r="F466" s="52"/>
      <c r="G466" s="52"/>
      <c r="P466" s="52"/>
      <c r="Q466" s="53"/>
      <c r="R466" s="52"/>
      <c r="S466" s="52"/>
      <c r="T466" s="52"/>
      <c r="U466" s="52"/>
      <c r="V466" s="52"/>
      <c r="W466" s="52"/>
      <c r="X466" s="52"/>
      <c r="Y466" s="52"/>
      <c r="Z466" s="52"/>
      <c r="AA466" s="52"/>
      <c r="AB466" s="52"/>
      <c r="AC466" s="39"/>
      <c r="AD466" s="55"/>
    </row>
    <row r="467" s="35" customFormat="1" spans="6:30">
      <c r="F467" s="52"/>
      <c r="G467" s="52"/>
      <c r="P467" s="52"/>
      <c r="Q467" s="53"/>
      <c r="R467" s="52"/>
      <c r="S467" s="52"/>
      <c r="T467" s="52"/>
      <c r="U467" s="52"/>
      <c r="V467" s="52"/>
      <c r="W467" s="52"/>
      <c r="X467" s="52"/>
      <c r="Y467" s="52"/>
      <c r="Z467" s="52"/>
      <c r="AA467" s="52"/>
      <c r="AB467" s="52"/>
      <c r="AC467" s="39"/>
      <c r="AD467" s="55"/>
    </row>
    <row r="468" s="35" customFormat="1" spans="6:30">
      <c r="F468" s="52"/>
      <c r="G468" s="52"/>
      <c r="P468" s="52"/>
      <c r="Q468" s="53"/>
      <c r="R468" s="52"/>
      <c r="S468" s="52"/>
      <c r="T468" s="52"/>
      <c r="U468" s="52"/>
      <c r="V468" s="52"/>
      <c r="W468" s="52"/>
      <c r="X468" s="52"/>
      <c r="Y468" s="52"/>
      <c r="Z468" s="52"/>
      <c r="AA468" s="52"/>
      <c r="AB468" s="52"/>
      <c r="AC468" s="39"/>
      <c r="AD468" s="55"/>
    </row>
    <row r="469" s="35" customFormat="1" spans="6:30">
      <c r="F469" s="52"/>
      <c r="G469" s="52"/>
      <c r="P469" s="52"/>
      <c r="Q469" s="53"/>
      <c r="R469" s="52"/>
      <c r="S469" s="52"/>
      <c r="T469" s="52"/>
      <c r="U469" s="52"/>
      <c r="V469" s="52"/>
      <c r="W469" s="52"/>
      <c r="X469" s="52"/>
      <c r="Y469" s="52"/>
      <c r="Z469" s="52"/>
      <c r="AA469" s="52"/>
      <c r="AB469" s="52"/>
      <c r="AC469" s="39"/>
      <c r="AD469" s="55"/>
    </row>
    <row r="470" s="35" customFormat="1" spans="6:30">
      <c r="F470" s="52"/>
      <c r="G470" s="52"/>
      <c r="P470" s="52"/>
      <c r="Q470" s="53"/>
      <c r="R470" s="52"/>
      <c r="S470" s="52"/>
      <c r="T470" s="52"/>
      <c r="U470" s="52"/>
      <c r="V470" s="52"/>
      <c r="W470" s="52"/>
      <c r="X470" s="52"/>
      <c r="Y470" s="52"/>
      <c r="Z470" s="52"/>
      <c r="AA470" s="52"/>
      <c r="AB470" s="52"/>
      <c r="AC470" s="39"/>
      <c r="AD470" s="55"/>
    </row>
    <row r="471" s="35" customFormat="1" spans="6:30">
      <c r="F471" s="52"/>
      <c r="G471" s="52"/>
      <c r="P471" s="52"/>
      <c r="Q471" s="53"/>
      <c r="R471" s="52"/>
      <c r="S471" s="52"/>
      <c r="T471" s="52"/>
      <c r="U471" s="52"/>
      <c r="V471" s="52"/>
      <c r="W471" s="52"/>
      <c r="X471" s="52"/>
      <c r="Y471" s="52"/>
      <c r="Z471" s="52"/>
      <c r="AA471" s="52"/>
      <c r="AB471" s="52"/>
      <c r="AC471" s="39"/>
      <c r="AD471" s="55"/>
    </row>
    <row r="472" s="35" customFormat="1" spans="6:30">
      <c r="F472" s="52"/>
      <c r="G472" s="52"/>
      <c r="P472" s="52"/>
      <c r="Q472" s="53"/>
      <c r="R472" s="52"/>
      <c r="S472" s="52"/>
      <c r="T472" s="52"/>
      <c r="U472" s="52"/>
      <c r="V472" s="52"/>
      <c r="W472" s="52"/>
      <c r="X472" s="52"/>
      <c r="Y472" s="52"/>
      <c r="Z472" s="52"/>
      <c r="AA472" s="52"/>
      <c r="AB472" s="52"/>
      <c r="AC472" s="39"/>
      <c r="AD472" s="55"/>
    </row>
    <row r="473" s="35" customFormat="1" spans="6:30">
      <c r="F473" s="52"/>
      <c r="G473" s="52"/>
      <c r="P473" s="52"/>
      <c r="Q473" s="53"/>
      <c r="R473" s="52"/>
      <c r="S473" s="52"/>
      <c r="T473" s="52"/>
      <c r="U473" s="52"/>
      <c r="V473" s="52"/>
      <c r="W473" s="52"/>
      <c r="X473" s="52"/>
      <c r="Y473" s="52"/>
      <c r="Z473" s="52"/>
      <c r="AA473" s="52"/>
      <c r="AB473" s="52"/>
      <c r="AC473" s="39"/>
      <c r="AD473" s="55"/>
    </row>
    <row r="474" s="35" customFormat="1" spans="6:30">
      <c r="F474" s="52"/>
      <c r="G474" s="52"/>
      <c r="P474" s="52"/>
      <c r="Q474" s="53"/>
      <c r="R474" s="52"/>
      <c r="S474" s="52"/>
      <c r="T474" s="52"/>
      <c r="U474" s="52"/>
      <c r="V474" s="52"/>
      <c r="W474" s="52"/>
      <c r="X474" s="52"/>
      <c r="Y474" s="52"/>
      <c r="Z474" s="52"/>
      <c r="AA474" s="52"/>
      <c r="AB474" s="52"/>
      <c r="AC474" s="39"/>
      <c r="AD474" s="55"/>
    </row>
    <row r="475" s="35" customFormat="1" spans="6:30">
      <c r="F475" s="52"/>
      <c r="G475" s="52"/>
      <c r="P475" s="52"/>
      <c r="Q475" s="53"/>
      <c r="R475" s="52"/>
      <c r="S475" s="52"/>
      <c r="T475" s="52"/>
      <c r="U475" s="52"/>
      <c r="V475" s="52"/>
      <c r="W475" s="52"/>
      <c r="X475" s="52"/>
      <c r="Y475" s="52"/>
      <c r="Z475" s="52"/>
      <c r="AA475" s="52"/>
      <c r="AB475" s="52"/>
      <c r="AC475" s="39"/>
      <c r="AD475" s="55"/>
    </row>
    <row r="476" s="35" customFormat="1" spans="6:30">
      <c r="F476" s="52"/>
      <c r="G476" s="52"/>
      <c r="P476" s="52"/>
      <c r="Q476" s="53"/>
      <c r="R476" s="52"/>
      <c r="S476" s="52"/>
      <c r="T476" s="52"/>
      <c r="U476" s="52"/>
      <c r="V476" s="52"/>
      <c r="W476" s="52"/>
      <c r="X476" s="52"/>
      <c r="Y476" s="52"/>
      <c r="Z476" s="52"/>
      <c r="AA476" s="52"/>
      <c r="AB476" s="52"/>
      <c r="AC476" s="39"/>
      <c r="AD476" s="55"/>
    </row>
    <row r="477" s="35" customFormat="1" spans="6:30">
      <c r="F477" s="52"/>
      <c r="G477" s="52"/>
      <c r="P477" s="52"/>
      <c r="Q477" s="53"/>
      <c r="R477" s="52"/>
      <c r="S477" s="52"/>
      <c r="T477" s="52"/>
      <c r="U477" s="52"/>
      <c r="V477" s="52"/>
      <c r="W477" s="52"/>
      <c r="X477" s="52"/>
      <c r="Y477" s="52"/>
      <c r="Z477" s="52"/>
      <c r="AA477" s="52"/>
      <c r="AB477" s="52"/>
      <c r="AC477" s="39"/>
      <c r="AD477" s="55"/>
    </row>
    <row r="478" s="35" customFormat="1" spans="6:30">
      <c r="F478" s="52"/>
      <c r="G478" s="52"/>
      <c r="P478" s="52"/>
      <c r="Q478" s="53"/>
      <c r="R478" s="52"/>
      <c r="S478" s="52"/>
      <c r="T478" s="52"/>
      <c r="U478" s="52"/>
      <c r="V478" s="52"/>
      <c r="W478" s="52"/>
      <c r="X478" s="52"/>
      <c r="Y478" s="52"/>
      <c r="Z478" s="52"/>
      <c r="AA478" s="52"/>
      <c r="AB478" s="52"/>
      <c r="AC478" s="39"/>
      <c r="AD478" s="55"/>
    </row>
    <row r="479" s="35" customFormat="1" spans="6:30">
      <c r="F479" s="52"/>
      <c r="G479" s="52"/>
      <c r="P479" s="52"/>
      <c r="Q479" s="53"/>
      <c r="R479" s="52"/>
      <c r="S479" s="52"/>
      <c r="T479" s="52"/>
      <c r="U479" s="52"/>
      <c r="V479" s="52"/>
      <c r="W479" s="52"/>
      <c r="X479" s="52"/>
      <c r="Y479" s="52"/>
      <c r="Z479" s="52"/>
      <c r="AA479" s="52"/>
      <c r="AB479" s="52"/>
      <c r="AC479" s="39"/>
      <c r="AD479" s="55"/>
    </row>
    <row r="480" s="35" customFormat="1" spans="6:30">
      <c r="F480" s="52"/>
      <c r="G480" s="52"/>
      <c r="P480" s="52"/>
      <c r="Q480" s="53"/>
      <c r="R480" s="52"/>
      <c r="S480" s="52"/>
      <c r="T480" s="52"/>
      <c r="U480" s="52"/>
      <c r="V480" s="52"/>
      <c r="W480" s="52"/>
      <c r="X480" s="52"/>
      <c r="Y480" s="52"/>
      <c r="Z480" s="52"/>
      <c r="AA480" s="52"/>
      <c r="AB480" s="52"/>
      <c r="AC480" s="39"/>
      <c r="AD480" s="55"/>
    </row>
    <row r="481" s="35" customFormat="1" spans="6:30">
      <c r="F481" s="52"/>
      <c r="G481" s="52"/>
      <c r="P481" s="52"/>
      <c r="Q481" s="53"/>
      <c r="R481" s="52"/>
      <c r="S481" s="52"/>
      <c r="T481" s="52"/>
      <c r="U481" s="52"/>
      <c r="V481" s="52"/>
      <c r="W481" s="52"/>
      <c r="X481" s="52"/>
      <c r="Y481" s="52"/>
      <c r="Z481" s="52"/>
      <c r="AA481" s="52"/>
      <c r="AB481" s="52"/>
      <c r="AC481" s="39"/>
      <c r="AD481" s="55"/>
    </row>
    <row r="482" s="35" customFormat="1" spans="6:30">
      <c r="F482" s="52"/>
      <c r="G482" s="52"/>
      <c r="P482" s="52"/>
      <c r="Q482" s="53"/>
      <c r="R482" s="52"/>
      <c r="S482" s="52"/>
      <c r="T482" s="52"/>
      <c r="U482" s="52"/>
      <c r="V482" s="52"/>
      <c r="W482" s="52"/>
      <c r="X482" s="52"/>
      <c r="Y482" s="52"/>
      <c r="Z482" s="52"/>
      <c r="AA482" s="52"/>
      <c r="AB482" s="52"/>
      <c r="AC482" s="39"/>
      <c r="AD482" s="55"/>
    </row>
    <row r="483" s="35" customFormat="1" spans="6:30">
      <c r="F483" s="52"/>
      <c r="G483" s="52"/>
      <c r="P483" s="52"/>
      <c r="Q483" s="53"/>
      <c r="R483" s="52"/>
      <c r="S483" s="52"/>
      <c r="T483" s="52"/>
      <c r="U483" s="52"/>
      <c r="V483" s="52"/>
      <c r="W483" s="52"/>
      <c r="X483" s="52"/>
      <c r="Y483" s="52"/>
      <c r="Z483" s="52"/>
      <c r="AA483" s="52"/>
      <c r="AB483" s="52"/>
      <c r="AC483" s="39"/>
      <c r="AD483" s="55"/>
    </row>
    <row r="484" s="35" customFormat="1" spans="6:30">
      <c r="F484" s="52"/>
      <c r="G484" s="52"/>
      <c r="P484" s="52"/>
      <c r="Q484" s="53"/>
      <c r="R484" s="52"/>
      <c r="S484" s="52"/>
      <c r="T484" s="52"/>
      <c r="U484" s="52"/>
      <c r="V484" s="52"/>
      <c r="W484" s="52"/>
      <c r="X484" s="52"/>
      <c r="Y484" s="52"/>
      <c r="Z484" s="52"/>
      <c r="AA484" s="52"/>
      <c r="AB484" s="52"/>
      <c r="AC484" s="39"/>
      <c r="AD484" s="55"/>
    </row>
    <row r="485" s="35" customFormat="1" spans="6:30">
      <c r="F485" s="52"/>
      <c r="G485" s="52"/>
      <c r="P485" s="52"/>
      <c r="Q485" s="53"/>
      <c r="R485" s="52"/>
      <c r="S485" s="52"/>
      <c r="T485" s="52"/>
      <c r="U485" s="52"/>
      <c r="V485" s="52"/>
      <c r="W485" s="52"/>
      <c r="X485" s="52"/>
      <c r="Y485" s="52"/>
      <c r="Z485" s="52"/>
      <c r="AA485" s="52"/>
      <c r="AB485" s="52"/>
      <c r="AC485" s="39"/>
      <c r="AD485" s="55"/>
    </row>
    <row r="486" s="35" customFormat="1" spans="6:30">
      <c r="F486" s="52"/>
      <c r="G486" s="52"/>
      <c r="P486" s="52"/>
      <c r="Q486" s="53"/>
      <c r="R486" s="52"/>
      <c r="S486" s="52"/>
      <c r="T486" s="52"/>
      <c r="U486" s="52"/>
      <c r="V486" s="52"/>
      <c r="W486" s="52"/>
      <c r="X486" s="52"/>
      <c r="Y486" s="52"/>
      <c r="Z486" s="52"/>
      <c r="AA486" s="52"/>
      <c r="AB486" s="52"/>
      <c r="AC486" s="39"/>
      <c r="AD486" s="55"/>
    </row>
    <row r="487" s="35" customFormat="1" spans="6:30">
      <c r="F487" s="52"/>
      <c r="G487" s="52"/>
      <c r="P487" s="52"/>
      <c r="Q487" s="53"/>
      <c r="R487" s="52"/>
      <c r="S487" s="52"/>
      <c r="T487" s="52"/>
      <c r="U487" s="52"/>
      <c r="V487" s="52"/>
      <c r="W487" s="52"/>
      <c r="X487" s="52"/>
      <c r="Y487" s="52"/>
      <c r="Z487" s="52"/>
      <c r="AA487" s="52"/>
      <c r="AB487" s="52"/>
      <c r="AC487" s="39"/>
      <c r="AD487" s="55"/>
    </row>
    <row r="488" s="35" customFormat="1" spans="6:30">
      <c r="F488" s="52"/>
      <c r="G488" s="52"/>
      <c r="P488" s="52"/>
      <c r="Q488" s="53"/>
      <c r="R488" s="52"/>
      <c r="S488" s="52"/>
      <c r="T488" s="52"/>
      <c r="U488" s="52"/>
      <c r="V488" s="52"/>
      <c r="W488" s="52"/>
      <c r="X488" s="52"/>
      <c r="Y488" s="52"/>
      <c r="Z488" s="52"/>
      <c r="AA488" s="52"/>
      <c r="AB488" s="52"/>
      <c r="AC488" s="39"/>
      <c r="AD488" s="55"/>
    </row>
    <row r="489" s="35" customFormat="1" spans="6:30">
      <c r="F489" s="52"/>
      <c r="G489" s="52"/>
      <c r="P489" s="52"/>
      <c r="Q489" s="53"/>
      <c r="R489" s="52"/>
      <c r="S489" s="52"/>
      <c r="T489" s="52"/>
      <c r="U489" s="52"/>
      <c r="V489" s="52"/>
      <c r="W489" s="52"/>
      <c r="X489" s="52"/>
      <c r="Y489" s="52"/>
      <c r="Z489" s="52"/>
      <c r="AA489" s="52"/>
      <c r="AB489" s="52"/>
      <c r="AC489" s="39"/>
      <c r="AD489" s="55"/>
    </row>
    <row r="490" s="35" customFormat="1" spans="6:30">
      <c r="F490" s="52"/>
      <c r="G490" s="52"/>
      <c r="P490" s="52"/>
      <c r="Q490" s="53"/>
      <c r="R490" s="52"/>
      <c r="S490" s="52"/>
      <c r="T490" s="52"/>
      <c r="U490" s="52"/>
      <c r="V490" s="52"/>
      <c r="W490" s="52"/>
      <c r="X490" s="52"/>
      <c r="Y490" s="52"/>
      <c r="Z490" s="52"/>
      <c r="AA490" s="52"/>
      <c r="AB490" s="52"/>
      <c r="AC490" s="39"/>
      <c r="AD490" s="55"/>
    </row>
    <row r="491" s="35" customFormat="1" spans="6:30">
      <c r="F491" s="52"/>
      <c r="G491" s="52"/>
      <c r="P491" s="52"/>
      <c r="Q491" s="53"/>
      <c r="R491" s="52"/>
      <c r="S491" s="52"/>
      <c r="T491" s="52"/>
      <c r="U491" s="52"/>
      <c r="V491" s="52"/>
      <c r="W491" s="52"/>
      <c r="X491" s="52"/>
      <c r="Y491" s="52"/>
      <c r="Z491" s="52"/>
      <c r="AA491" s="52"/>
      <c r="AB491" s="52"/>
      <c r="AC491" s="39"/>
      <c r="AD491" s="55"/>
    </row>
    <row r="492" s="35" customFormat="1" spans="6:30">
      <c r="F492" s="52"/>
      <c r="G492" s="52"/>
      <c r="P492" s="52"/>
      <c r="Q492" s="53"/>
      <c r="R492" s="52"/>
      <c r="S492" s="52"/>
      <c r="T492" s="52"/>
      <c r="U492" s="52"/>
      <c r="V492" s="52"/>
      <c r="W492" s="52"/>
      <c r="X492" s="52"/>
      <c r="Y492" s="52"/>
      <c r="Z492" s="52"/>
      <c r="AA492" s="52"/>
      <c r="AB492" s="52"/>
      <c r="AC492" s="39"/>
      <c r="AD492" s="55"/>
    </row>
    <row r="493" s="35" customFormat="1" spans="6:30">
      <c r="F493" s="52"/>
      <c r="G493" s="52"/>
      <c r="P493" s="52"/>
      <c r="Q493" s="53"/>
      <c r="R493" s="52"/>
      <c r="S493" s="52"/>
      <c r="T493" s="52"/>
      <c r="U493" s="52"/>
      <c r="V493" s="52"/>
      <c r="W493" s="52"/>
      <c r="X493" s="52"/>
      <c r="Y493" s="52"/>
      <c r="Z493" s="52"/>
      <c r="AA493" s="52"/>
      <c r="AB493" s="52"/>
      <c r="AC493" s="39"/>
      <c r="AD493" s="55"/>
    </row>
    <row r="494" s="35" customFormat="1" spans="6:30">
      <c r="F494" s="52"/>
      <c r="G494" s="52"/>
      <c r="P494" s="52"/>
      <c r="Q494" s="53"/>
      <c r="R494" s="52"/>
      <c r="S494" s="52"/>
      <c r="T494" s="52"/>
      <c r="U494" s="52"/>
      <c r="V494" s="52"/>
      <c r="W494" s="52"/>
      <c r="X494" s="52"/>
      <c r="Y494" s="52"/>
      <c r="Z494" s="52"/>
      <c r="AA494" s="52"/>
      <c r="AB494" s="52"/>
      <c r="AC494" s="39"/>
      <c r="AD494" s="55"/>
    </row>
    <row r="495" s="35" customFormat="1" spans="6:30">
      <c r="F495" s="52"/>
      <c r="G495" s="52"/>
      <c r="P495" s="52"/>
      <c r="Q495" s="53"/>
      <c r="R495" s="52"/>
      <c r="S495" s="52"/>
      <c r="T495" s="52"/>
      <c r="U495" s="52"/>
      <c r="V495" s="52"/>
      <c r="W495" s="52"/>
      <c r="X495" s="52"/>
      <c r="Y495" s="52"/>
      <c r="Z495" s="52"/>
      <c r="AA495" s="52"/>
      <c r="AB495" s="52"/>
      <c r="AC495" s="39"/>
      <c r="AD495" s="55"/>
    </row>
    <row r="496" s="35" customFormat="1" spans="6:30">
      <c r="F496" s="52"/>
      <c r="G496" s="52"/>
      <c r="P496" s="52"/>
      <c r="Q496" s="53"/>
      <c r="R496" s="52"/>
      <c r="S496" s="52"/>
      <c r="T496" s="52"/>
      <c r="U496" s="52"/>
      <c r="V496" s="52"/>
      <c r="W496" s="52"/>
      <c r="X496" s="52"/>
      <c r="Y496" s="52"/>
      <c r="Z496" s="52"/>
      <c r="AA496" s="52"/>
      <c r="AB496" s="52"/>
      <c r="AC496" s="39"/>
      <c r="AD496" s="55"/>
    </row>
    <row r="497" s="35" customFormat="1" spans="6:30">
      <c r="F497" s="52"/>
      <c r="G497" s="52"/>
      <c r="P497" s="52"/>
      <c r="Q497" s="53"/>
      <c r="R497" s="52"/>
      <c r="S497" s="52"/>
      <c r="T497" s="52"/>
      <c r="U497" s="52"/>
      <c r="V497" s="52"/>
      <c r="W497" s="52"/>
      <c r="X497" s="52"/>
      <c r="Y497" s="52"/>
      <c r="Z497" s="52"/>
      <c r="AA497" s="52"/>
      <c r="AB497" s="52"/>
      <c r="AC497" s="39"/>
      <c r="AD497" s="55"/>
    </row>
    <row r="498" s="35" customFormat="1" spans="6:30">
      <c r="F498" s="52"/>
      <c r="G498" s="52"/>
      <c r="P498" s="52"/>
      <c r="Q498" s="53"/>
      <c r="R498" s="52"/>
      <c r="S498" s="52"/>
      <c r="T498" s="52"/>
      <c r="U498" s="52"/>
      <c r="V498" s="52"/>
      <c r="W498" s="52"/>
      <c r="X498" s="52"/>
      <c r="Y498" s="52"/>
      <c r="Z498" s="52"/>
      <c r="AA498" s="52"/>
      <c r="AB498" s="52"/>
      <c r="AC498" s="39"/>
      <c r="AD498" s="55"/>
    </row>
    <row r="499" s="35" customFormat="1" spans="6:30">
      <c r="F499" s="52"/>
      <c r="G499" s="52"/>
      <c r="P499" s="52"/>
      <c r="Q499" s="53"/>
      <c r="R499" s="52"/>
      <c r="S499" s="52"/>
      <c r="T499" s="52"/>
      <c r="U499" s="52"/>
      <c r="V499" s="52"/>
      <c r="W499" s="52"/>
      <c r="X499" s="52"/>
      <c r="Y499" s="52"/>
      <c r="Z499" s="52"/>
      <c r="AA499" s="52"/>
      <c r="AB499" s="52"/>
      <c r="AC499" s="39"/>
      <c r="AD499" s="55"/>
    </row>
    <row r="500" s="35" customFormat="1" spans="6:30">
      <c r="F500" s="52"/>
      <c r="G500" s="52"/>
      <c r="P500" s="52"/>
      <c r="Q500" s="53"/>
      <c r="R500" s="52"/>
      <c r="S500" s="52"/>
      <c r="T500" s="52"/>
      <c r="U500" s="52"/>
      <c r="V500" s="52"/>
      <c r="W500" s="52"/>
      <c r="X500" s="52"/>
      <c r="Y500" s="52"/>
      <c r="Z500" s="52"/>
      <c r="AA500" s="52"/>
      <c r="AB500" s="52"/>
      <c r="AC500" s="39"/>
      <c r="AD500" s="55"/>
    </row>
    <row r="501" s="35" customFormat="1" spans="6:30">
      <c r="F501" s="52"/>
      <c r="G501" s="52"/>
      <c r="P501" s="52"/>
      <c r="Q501" s="53"/>
      <c r="R501" s="52"/>
      <c r="S501" s="52"/>
      <c r="T501" s="52"/>
      <c r="U501" s="52"/>
      <c r="V501" s="52"/>
      <c r="W501" s="52"/>
      <c r="X501" s="52"/>
      <c r="Y501" s="52"/>
      <c r="Z501" s="52"/>
      <c r="AA501" s="52"/>
      <c r="AB501" s="52"/>
      <c r="AC501" s="39"/>
      <c r="AD501" s="55"/>
    </row>
    <row r="502" s="35" customFormat="1" spans="6:30">
      <c r="F502" s="52"/>
      <c r="G502" s="52"/>
      <c r="P502" s="52"/>
      <c r="Q502" s="53"/>
      <c r="R502" s="52"/>
      <c r="S502" s="52"/>
      <c r="T502" s="52"/>
      <c r="U502" s="52"/>
      <c r="V502" s="52"/>
      <c r="W502" s="52"/>
      <c r="X502" s="52"/>
      <c r="Y502" s="52"/>
      <c r="Z502" s="52"/>
      <c r="AA502" s="52"/>
      <c r="AB502" s="52"/>
      <c r="AC502" s="39"/>
      <c r="AD502" s="55"/>
    </row>
    <row r="503" s="35" customFormat="1" spans="6:30">
      <c r="F503" s="52"/>
      <c r="G503" s="52"/>
      <c r="P503" s="52"/>
      <c r="Q503" s="53"/>
      <c r="R503" s="52"/>
      <c r="S503" s="52"/>
      <c r="T503" s="52"/>
      <c r="U503" s="52"/>
      <c r="V503" s="52"/>
      <c r="W503" s="52"/>
      <c r="X503" s="52"/>
      <c r="Y503" s="52"/>
      <c r="Z503" s="52"/>
      <c r="AA503" s="52"/>
      <c r="AB503" s="52"/>
      <c r="AC503" s="39"/>
      <c r="AD503" s="55"/>
    </row>
    <row r="504" s="35" customFormat="1" spans="6:30">
      <c r="F504" s="52"/>
      <c r="G504" s="52"/>
      <c r="P504" s="52"/>
      <c r="Q504" s="53"/>
      <c r="R504" s="52"/>
      <c r="S504" s="52"/>
      <c r="T504" s="52"/>
      <c r="U504" s="52"/>
      <c r="V504" s="52"/>
      <c r="W504" s="52"/>
      <c r="X504" s="52"/>
      <c r="Y504" s="52"/>
      <c r="Z504" s="52"/>
      <c r="AA504" s="52"/>
      <c r="AB504" s="52"/>
      <c r="AC504" s="39"/>
      <c r="AD504" s="55"/>
    </row>
    <row r="505" s="35" customFormat="1" spans="6:30">
      <c r="F505" s="52"/>
      <c r="G505" s="52"/>
      <c r="P505" s="52"/>
      <c r="Q505" s="53"/>
      <c r="R505" s="52"/>
      <c r="S505" s="52"/>
      <c r="T505" s="52"/>
      <c r="U505" s="52"/>
      <c r="V505" s="52"/>
      <c r="W505" s="52"/>
      <c r="X505" s="52"/>
      <c r="Y505" s="52"/>
      <c r="Z505" s="52"/>
      <c r="AA505" s="52"/>
      <c r="AB505" s="52"/>
      <c r="AC505" s="39"/>
      <c r="AD505" s="55"/>
    </row>
    <row r="506" s="35" customFormat="1" spans="6:30">
      <c r="F506" s="52"/>
      <c r="G506" s="52"/>
      <c r="P506" s="52"/>
      <c r="Q506" s="53"/>
      <c r="R506" s="52"/>
      <c r="S506" s="52"/>
      <c r="T506" s="52"/>
      <c r="U506" s="52"/>
      <c r="V506" s="52"/>
      <c r="W506" s="52"/>
      <c r="X506" s="52"/>
      <c r="Y506" s="52"/>
      <c r="Z506" s="52"/>
      <c r="AA506" s="52"/>
      <c r="AB506" s="52"/>
      <c r="AC506" s="39"/>
      <c r="AD506" s="55"/>
    </row>
    <row r="507" s="35" customFormat="1" spans="6:30">
      <c r="F507" s="52"/>
      <c r="G507" s="52"/>
      <c r="P507" s="52"/>
      <c r="Q507" s="53"/>
      <c r="R507" s="52"/>
      <c r="S507" s="52"/>
      <c r="T507" s="52"/>
      <c r="U507" s="52"/>
      <c r="V507" s="52"/>
      <c r="W507" s="52"/>
      <c r="X507" s="52"/>
      <c r="Y507" s="52"/>
      <c r="Z507" s="52"/>
      <c r="AA507" s="52"/>
      <c r="AB507" s="52"/>
      <c r="AC507" s="39"/>
      <c r="AD507" s="55"/>
    </row>
    <row r="508" s="35" customFormat="1" spans="6:30">
      <c r="F508" s="52"/>
      <c r="G508" s="52"/>
      <c r="P508" s="52"/>
      <c r="Q508" s="53"/>
      <c r="R508" s="52"/>
      <c r="S508" s="52"/>
      <c r="T508" s="52"/>
      <c r="U508" s="52"/>
      <c r="V508" s="52"/>
      <c r="W508" s="52"/>
      <c r="X508" s="52"/>
      <c r="Y508" s="52"/>
      <c r="Z508" s="52"/>
      <c r="AA508" s="52"/>
      <c r="AB508" s="52"/>
      <c r="AC508" s="39"/>
      <c r="AD508" s="55"/>
    </row>
    <row r="509" s="35" customFormat="1" spans="6:30">
      <c r="F509" s="52"/>
      <c r="G509" s="52"/>
      <c r="P509" s="52"/>
      <c r="Q509" s="53"/>
      <c r="R509" s="52"/>
      <c r="S509" s="52"/>
      <c r="T509" s="52"/>
      <c r="U509" s="52"/>
      <c r="V509" s="52"/>
      <c r="W509" s="52"/>
      <c r="X509" s="52"/>
      <c r="Y509" s="52"/>
      <c r="Z509" s="52"/>
      <c r="AA509" s="52"/>
      <c r="AB509" s="52"/>
      <c r="AC509" s="39"/>
      <c r="AD509" s="55"/>
    </row>
    <row r="510" s="35" customFormat="1" spans="6:30">
      <c r="F510" s="52"/>
      <c r="G510" s="52"/>
      <c r="P510" s="52"/>
      <c r="Q510" s="53"/>
      <c r="R510" s="52"/>
      <c r="S510" s="52"/>
      <c r="T510" s="52"/>
      <c r="U510" s="52"/>
      <c r="V510" s="52"/>
      <c r="W510" s="52"/>
      <c r="X510" s="52"/>
      <c r="Y510" s="52"/>
      <c r="Z510" s="52"/>
      <c r="AA510" s="52"/>
      <c r="AB510" s="52"/>
      <c r="AC510" s="39"/>
      <c r="AD510" s="55"/>
    </row>
    <row r="511" s="35" customFormat="1" spans="6:30">
      <c r="F511" s="52"/>
      <c r="G511" s="52"/>
      <c r="P511" s="52"/>
      <c r="Q511" s="53"/>
      <c r="R511" s="52"/>
      <c r="S511" s="52"/>
      <c r="T511" s="52"/>
      <c r="U511" s="52"/>
      <c r="V511" s="52"/>
      <c r="W511" s="52"/>
      <c r="X511" s="52"/>
      <c r="Y511" s="52"/>
      <c r="Z511" s="52"/>
      <c r="AA511" s="52"/>
      <c r="AB511" s="52"/>
      <c r="AC511" s="39"/>
      <c r="AD511" s="55"/>
    </row>
    <row r="512" s="35" customFormat="1" spans="6:30">
      <c r="F512" s="52"/>
      <c r="G512" s="52"/>
      <c r="P512" s="52"/>
      <c r="Q512" s="53"/>
      <c r="R512" s="52"/>
      <c r="S512" s="52"/>
      <c r="T512" s="52"/>
      <c r="U512" s="52"/>
      <c r="V512" s="52"/>
      <c r="W512" s="52"/>
      <c r="X512" s="52"/>
      <c r="Y512" s="52"/>
      <c r="Z512" s="52"/>
      <c r="AA512" s="52"/>
      <c r="AB512" s="52"/>
      <c r="AC512" s="39"/>
      <c r="AD512" s="55"/>
    </row>
    <row r="513" s="35" customFormat="1" spans="6:30">
      <c r="F513" s="52"/>
      <c r="G513" s="52"/>
      <c r="P513" s="52"/>
      <c r="Q513" s="53"/>
      <c r="R513" s="52"/>
      <c r="S513" s="52"/>
      <c r="T513" s="52"/>
      <c r="U513" s="52"/>
      <c r="V513" s="52"/>
      <c r="W513" s="52"/>
      <c r="X513" s="52"/>
      <c r="Y513" s="52"/>
      <c r="Z513" s="52"/>
      <c r="AA513" s="52"/>
      <c r="AB513" s="52"/>
      <c r="AC513" s="39"/>
      <c r="AD513" s="55"/>
    </row>
    <row r="514" s="35" customFormat="1" spans="6:30">
      <c r="F514" s="52"/>
      <c r="G514" s="52"/>
      <c r="P514" s="52"/>
      <c r="Q514" s="53"/>
      <c r="R514" s="52"/>
      <c r="S514" s="52"/>
      <c r="T514" s="52"/>
      <c r="U514" s="52"/>
      <c r="V514" s="52"/>
      <c r="W514" s="52"/>
      <c r="X514" s="52"/>
      <c r="Y514" s="52"/>
      <c r="Z514" s="52"/>
      <c r="AA514" s="52"/>
      <c r="AB514" s="52"/>
      <c r="AC514" s="39"/>
      <c r="AD514" s="55"/>
    </row>
    <row r="515" s="35" customFormat="1" spans="6:30">
      <c r="F515" s="52"/>
      <c r="G515" s="52"/>
      <c r="P515" s="52"/>
      <c r="Q515" s="53"/>
      <c r="R515" s="52"/>
      <c r="S515" s="52"/>
      <c r="T515" s="52"/>
      <c r="U515" s="52"/>
      <c r="V515" s="52"/>
      <c r="W515" s="52"/>
      <c r="X515" s="52"/>
      <c r="Y515" s="52"/>
      <c r="Z515" s="52"/>
      <c r="AA515" s="52"/>
      <c r="AB515" s="52"/>
      <c r="AC515" s="39"/>
      <c r="AD515" s="55"/>
    </row>
    <row r="516" s="35" customFormat="1" spans="6:30">
      <c r="F516" s="52"/>
      <c r="G516" s="52"/>
      <c r="P516" s="52"/>
      <c r="Q516" s="53"/>
      <c r="R516" s="52"/>
      <c r="S516" s="52"/>
      <c r="T516" s="52"/>
      <c r="U516" s="52"/>
      <c r="V516" s="52"/>
      <c r="W516" s="52"/>
      <c r="X516" s="52"/>
      <c r="Y516" s="52"/>
      <c r="Z516" s="52"/>
      <c r="AA516" s="52"/>
      <c r="AB516" s="52"/>
      <c r="AC516" s="39"/>
      <c r="AD516" s="55"/>
    </row>
    <row r="517" s="35" customFormat="1" spans="6:30">
      <c r="F517" s="52"/>
      <c r="G517" s="52"/>
      <c r="P517" s="52"/>
      <c r="Q517" s="53"/>
      <c r="R517" s="52"/>
      <c r="S517" s="52"/>
      <c r="T517" s="52"/>
      <c r="U517" s="52"/>
      <c r="V517" s="52"/>
      <c r="W517" s="52"/>
      <c r="X517" s="52"/>
      <c r="Y517" s="52"/>
      <c r="Z517" s="52"/>
      <c r="AA517" s="52"/>
      <c r="AB517" s="52"/>
      <c r="AC517" s="39"/>
      <c r="AD517" s="55"/>
    </row>
    <row r="518" s="35" customFormat="1" spans="6:30">
      <c r="F518" s="52"/>
      <c r="G518" s="52"/>
      <c r="P518" s="52"/>
      <c r="Q518" s="53"/>
      <c r="R518" s="52"/>
      <c r="S518" s="52"/>
      <c r="T518" s="52"/>
      <c r="U518" s="52"/>
      <c r="V518" s="52"/>
      <c r="W518" s="52"/>
      <c r="X518" s="52"/>
      <c r="Y518" s="52"/>
      <c r="Z518" s="52"/>
      <c r="AA518" s="52"/>
      <c r="AB518" s="52"/>
      <c r="AC518" s="39"/>
      <c r="AD518" s="55"/>
    </row>
    <row r="519" s="35" customFormat="1" spans="6:30">
      <c r="F519" s="52"/>
      <c r="G519" s="52"/>
      <c r="P519" s="52"/>
      <c r="Q519" s="53"/>
      <c r="R519" s="52"/>
      <c r="S519" s="52"/>
      <c r="T519" s="52"/>
      <c r="U519" s="52"/>
      <c r="V519" s="52"/>
      <c r="W519" s="52"/>
      <c r="X519" s="52"/>
      <c r="Y519" s="52"/>
      <c r="Z519" s="52"/>
      <c r="AA519" s="52"/>
      <c r="AB519" s="52"/>
      <c r="AC519" s="39"/>
      <c r="AD519" s="55"/>
    </row>
    <row r="520" s="35" customFormat="1" spans="6:30">
      <c r="F520" s="52"/>
      <c r="G520" s="52"/>
      <c r="P520" s="52"/>
      <c r="Q520" s="53"/>
      <c r="R520" s="52"/>
      <c r="S520" s="52"/>
      <c r="T520" s="52"/>
      <c r="U520" s="52"/>
      <c r="V520" s="52"/>
      <c r="W520" s="52"/>
      <c r="X520" s="52"/>
      <c r="Y520" s="52"/>
      <c r="Z520" s="52"/>
      <c r="AA520" s="52"/>
      <c r="AB520" s="52"/>
      <c r="AC520" s="39"/>
      <c r="AD520" s="55"/>
    </row>
    <row r="521" s="35" customFormat="1" spans="6:30">
      <c r="F521" s="52"/>
      <c r="G521" s="52"/>
      <c r="P521" s="52"/>
      <c r="Q521" s="53"/>
      <c r="R521" s="52"/>
      <c r="S521" s="52"/>
      <c r="T521" s="52"/>
      <c r="U521" s="52"/>
      <c r="V521" s="52"/>
      <c r="W521" s="52"/>
      <c r="X521" s="52"/>
      <c r="Y521" s="52"/>
      <c r="Z521" s="52"/>
      <c r="AA521" s="52"/>
      <c r="AB521" s="52"/>
      <c r="AC521" s="39"/>
      <c r="AD521" s="55"/>
    </row>
    <row r="522" s="35" customFormat="1" spans="6:30">
      <c r="F522" s="52"/>
      <c r="G522" s="52"/>
      <c r="P522" s="52"/>
      <c r="Q522" s="53"/>
      <c r="R522" s="52"/>
      <c r="S522" s="52"/>
      <c r="T522" s="52"/>
      <c r="U522" s="52"/>
      <c r="V522" s="52"/>
      <c r="W522" s="52"/>
      <c r="X522" s="52"/>
      <c r="Y522" s="52"/>
      <c r="Z522" s="52"/>
      <c r="AA522" s="52"/>
      <c r="AB522" s="52"/>
      <c r="AC522" s="39"/>
      <c r="AD522" s="55"/>
    </row>
    <row r="523" s="35" customFormat="1" spans="6:30">
      <c r="F523" s="52"/>
      <c r="G523" s="52"/>
      <c r="P523" s="52"/>
      <c r="Q523" s="53"/>
      <c r="R523" s="52"/>
      <c r="S523" s="52"/>
      <c r="T523" s="52"/>
      <c r="U523" s="52"/>
      <c r="V523" s="52"/>
      <c r="W523" s="52"/>
      <c r="X523" s="52"/>
      <c r="Y523" s="52"/>
      <c r="Z523" s="52"/>
      <c r="AA523" s="52"/>
      <c r="AB523" s="52"/>
      <c r="AC523" s="39"/>
      <c r="AD523" s="55"/>
    </row>
    <row r="524" s="35" customFormat="1" spans="6:30">
      <c r="F524" s="52"/>
      <c r="G524" s="52"/>
      <c r="P524" s="52"/>
      <c r="Q524" s="53"/>
      <c r="R524" s="52"/>
      <c r="S524" s="52"/>
      <c r="T524" s="52"/>
      <c r="U524" s="52"/>
      <c r="V524" s="52"/>
      <c r="W524" s="52"/>
      <c r="X524" s="52"/>
      <c r="Y524" s="52"/>
      <c r="Z524" s="52"/>
      <c r="AA524" s="52"/>
      <c r="AB524" s="52"/>
      <c r="AC524" s="39"/>
      <c r="AD524" s="55"/>
    </row>
    <row r="525" s="35" customFormat="1" spans="6:30">
      <c r="F525" s="52"/>
      <c r="G525" s="52"/>
      <c r="P525" s="52"/>
      <c r="Q525" s="53"/>
      <c r="R525" s="52"/>
      <c r="S525" s="52"/>
      <c r="T525" s="52"/>
      <c r="U525" s="52"/>
      <c r="V525" s="52"/>
      <c r="W525" s="52"/>
      <c r="X525" s="52"/>
      <c r="Y525" s="52"/>
      <c r="Z525" s="52"/>
      <c r="AA525" s="52"/>
      <c r="AB525" s="52"/>
      <c r="AC525" s="39"/>
      <c r="AD525" s="55"/>
    </row>
    <row r="526" s="35" customFormat="1" spans="6:30">
      <c r="F526" s="52"/>
      <c r="G526" s="52"/>
      <c r="P526" s="52"/>
      <c r="Q526" s="53"/>
      <c r="R526" s="52"/>
      <c r="S526" s="52"/>
      <c r="T526" s="52"/>
      <c r="U526" s="52"/>
      <c r="V526" s="52"/>
      <c r="W526" s="52"/>
      <c r="X526" s="52"/>
      <c r="Y526" s="52"/>
      <c r="Z526" s="52"/>
      <c r="AA526" s="52"/>
      <c r="AB526" s="52"/>
      <c r="AC526" s="39"/>
      <c r="AD526" s="55"/>
    </row>
    <row r="527" s="35" customFormat="1" spans="6:30">
      <c r="F527" s="52"/>
      <c r="G527" s="52"/>
      <c r="P527" s="52"/>
      <c r="Q527" s="53"/>
      <c r="R527" s="52"/>
      <c r="S527" s="52"/>
      <c r="T527" s="52"/>
      <c r="U527" s="52"/>
      <c r="V527" s="52"/>
      <c r="W527" s="52"/>
      <c r="X527" s="52"/>
      <c r="Y527" s="52"/>
      <c r="Z527" s="52"/>
      <c r="AA527" s="52"/>
      <c r="AB527" s="52"/>
      <c r="AC527" s="39"/>
      <c r="AD527" s="55"/>
    </row>
    <row r="528" s="35" customFormat="1" spans="6:30">
      <c r="F528" s="52"/>
      <c r="G528" s="52"/>
      <c r="P528" s="52"/>
      <c r="Q528" s="53"/>
      <c r="R528" s="52"/>
      <c r="S528" s="52"/>
      <c r="T528" s="52"/>
      <c r="U528" s="52"/>
      <c r="V528" s="52"/>
      <c r="W528" s="52"/>
      <c r="X528" s="52"/>
      <c r="Y528" s="52"/>
      <c r="Z528" s="52"/>
      <c r="AA528" s="52"/>
      <c r="AB528" s="52"/>
      <c r="AC528" s="39"/>
      <c r="AD528" s="55"/>
    </row>
    <row r="529" s="35" customFormat="1" spans="6:30">
      <c r="F529" s="52"/>
      <c r="G529" s="52"/>
      <c r="P529" s="52"/>
      <c r="Q529" s="53"/>
      <c r="R529" s="52"/>
      <c r="S529" s="52"/>
      <c r="T529" s="52"/>
      <c r="U529" s="52"/>
      <c r="V529" s="52"/>
      <c r="W529" s="52"/>
      <c r="X529" s="52"/>
      <c r="Y529" s="52"/>
      <c r="Z529" s="52"/>
      <c r="AA529" s="52"/>
      <c r="AB529" s="52"/>
      <c r="AC529" s="39"/>
      <c r="AD529" s="55"/>
    </row>
    <row r="530" s="35" customFormat="1" spans="6:30">
      <c r="F530" s="52"/>
      <c r="G530" s="52"/>
      <c r="P530" s="52"/>
      <c r="Q530" s="53"/>
      <c r="R530" s="52"/>
      <c r="S530" s="52"/>
      <c r="T530" s="52"/>
      <c r="U530" s="52"/>
      <c r="V530" s="52"/>
      <c r="W530" s="52"/>
      <c r="X530" s="52"/>
      <c r="Y530" s="52"/>
      <c r="Z530" s="52"/>
      <c r="AA530" s="52"/>
      <c r="AB530" s="52"/>
      <c r="AC530" s="39"/>
      <c r="AD530" s="55"/>
    </row>
    <row r="531" s="35" customFormat="1" spans="6:30">
      <c r="F531" s="52"/>
      <c r="G531" s="52"/>
      <c r="P531" s="52"/>
      <c r="Q531" s="53"/>
      <c r="R531" s="52"/>
      <c r="S531" s="52"/>
      <c r="T531" s="52"/>
      <c r="U531" s="52"/>
      <c r="V531" s="52"/>
      <c r="W531" s="52"/>
      <c r="X531" s="52"/>
      <c r="Y531" s="52"/>
      <c r="Z531" s="52"/>
      <c r="AA531" s="52"/>
      <c r="AB531" s="52"/>
      <c r="AC531" s="39"/>
      <c r="AD531" s="55"/>
    </row>
    <row r="532" s="35" customFormat="1" spans="6:30">
      <c r="F532" s="52"/>
      <c r="G532" s="52"/>
      <c r="P532" s="52"/>
      <c r="Q532" s="53"/>
      <c r="R532" s="52"/>
      <c r="S532" s="52"/>
      <c r="T532" s="52"/>
      <c r="U532" s="52"/>
      <c r="V532" s="52"/>
      <c r="W532" s="52"/>
      <c r="X532" s="52"/>
      <c r="Y532" s="52"/>
      <c r="Z532" s="52"/>
      <c r="AA532" s="52"/>
      <c r="AB532" s="52"/>
      <c r="AC532" s="39"/>
      <c r="AD532" s="55"/>
    </row>
    <row r="533" s="35" customFormat="1" spans="6:30">
      <c r="F533" s="52"/>
      <c r="G533" s="52"/>
      <c r="P533" s="52"/>
      <c r="Q533" s="53"/>
      <c r="R533" s="52"/>
      <c r="S533" s="52"/>
      <c r="T533" s="52"/>
      <c r="U533" s="52"/>
      <c r="V533" s="52"/>
      <c r="W533" s="52"/>
      <c r="X533" s="52"/>
      <c r="Y533" s="52"/>
      <c r="Z533" s="52"/>
      <c r="AA533" s="52"/>
      <c r="AB533" s="52"/>
      <c r="AC533" s="39"/>
      <c r="AD533" s="55"/>
    </row>
    <row r="534" s="35" customFormat="1" spans="6:30">
      <c r="F534" s="52"/>
      <c r="G534" s="52"/>
      <c r="P534" s="52"/>
      <c r="Q534" s="53"/>
      <c r="R534" s="52"/>
      <c r="S534" s="52"/>
      <c r="T534" s="52"/>
      <c r="U534" s="52"/>
      <c r="V534" s="52"/>
      <c r="W534" s="52"/>
      <c r="X534" s="52"/>
      <c r="Y534" s="52"/>
      <c r="Z534" s="52"/>
      <c r="AA534" s="52"/>
      <c r="AB534" s="52"/>
      <c r="AC534" s="39"/>
      <c r="AD534" s="55"/>
    </row>
    <row r="535" s="35" customFormat="1" spans="6:30">
      <c r="F535" s="52"/>
      <c r="G535" s="52"/>
      <c r="P535" s="52"/>
      <c r="Q535" s="53"/>
      <c r="R535" s="52"/>
      <c r="S535" s="52"/>
      <c r="T535" s="52"/>
      <c r="U535" s="52"/>
      <c r="V535" s="52"/>
      <c r="W535" s="52"/>
      <c r="X535" s="52"/>
      <c r="Y535" s="52"/>
      <c r="Z535" s="52"/>
      <c r="AA535" s="52"/>
      <c r="AB535" s="52"/>
      <c r="AC535" s="39"/>
      <c r="AD535" s="55"/>
    </row>
    <row r="536" s="35" customFormat="1" spans="6:30">
      <c r="F536" s="52"/>
      <c r="G536" s="52"/>
      <c r="P536" s="52"/>
      <c r="Q536" s="53"/>
      <c r="R536" s="52"/>
      <c r="S536" s="52"/>
      <c r="T536" s="52"/>
      <c r="U536" s="52"/>
      <c r="V536" s="52"/>
      <c r="W536" s="52"/>
      <c r="X536" s="52"/>
      <c r="Y536" s="52"/>
      <c r="Z536" s="52"/>
      <c r="AA536" s="52"/>
      <c r="AB536" s="52"/>
      <c r="AC536" s="39"/>
      <c r="AD536" s="55"/>
    </row>
    <row r="537" s="35" customFormat="1" spans="6:30">
      <c r="F537" s="52"/>
      <c r="G537" s="52"/>
      <c r="P537" s="52"/>
      <c r="Q537" s="53"/>
      <c r="R537" s="52"/>
      <c r="S537" s="52"/>
      <c r="T537" s="52"/>
      <c r="U537" s="52"/>
      <c r="V537" s="52"/>
      <c r="W537" s="52"/>
      <c r="X537" s="52"/>
      <c r="Y537" s="52"/>
      <c r="Z537" s="52"/>
      <c r="AA537" s="52"/>
      <c r="AB537" s="52"/>
      <c r="AC537" s="39"/>
      <c r="AD537" s="55"/>
    </row>
    <row r="538" s="35" customFormat="1" spans="6:30">
      <c r="F538" s="52"/>
      <c r="G538" s="52"/>
      <c r="P538" s="52"/>
      <c r="Q538" s="53"/>
      <c r="R538" s="52"/>
      <c r="S538" s="52"/>
      <c r="T538" s="52"/>
      <c r="U538" s="52"/>
      <c r="V538" s="52"/>
      <c r="W538" s="52"/>
      <c r="X538" s="52"/>
      <c r="Y538" s="52"/>
      <c r="Z538" s="52"/>
      <c r="AA538" s="52"/>
      <c r="AB538" s="52"/>
      <c r="AC538" s="39"/>
      <c r="AD538" s="55"/>
    </row>
    <row r="539" s="35" customFormat="1" spans="6:30">
      <c r="F539" s="52"/>
      <c r="G539" s="52"/>
      <c r="P539" s="52"/>
      <c r="Q539" s="53"/>
      <c r="R539" s="52"/>
      <c r="S539" s="52"/>
      <c r="T539" s="52"/>
      <c r="U539" s="52"/>
      <c r="V539" s="52"/>
      <c r="W539" s="52"/>
      <c r="X539" s="52"/>
      <c r="Y539" s="52"/>
      <c r="Z539" s="52"/>
      <c r="AA539" s="52"/>
      <c r="AB539" s="52"/>
      <c r="AC539" s="39"/>
      <c r="AD539" s="55"/>
    </row>
    <row r="540" s="35" customFormat="1" spans="6:30">
      <c r="F540" s="52"/>
      <c r="G540" s="52"/>
      <c r="P540" s="52"/>
      <c r="Q540" s="53"/>
      <c r="R540" s="52"/>
      <c r="S540" s="52"/>
      <c r="T540" s="52"/>
      <c r="U540" s="52"/>
      <c r="V540" s="52"/>
      <c r="W540" s="52"/>
      <c r="X540" s="52"/>
      <c r="Y540" s="52"/>
      <c r="Z540" s="52"/>
      <c r="AA540" s="52"/>
      <c r="AB540" s="52"/>
      <c r="AC540" s="39"/>
      <c r="AD540" s="55"/>
    </row>
    <row r="541" s="35" customFormat="1" spans="6:30">
      <c r="F541" s="52"/>
      <c r="G541" s="52"/>
      <c r="P541" s="52"/>
      <c r="Q541" s="53"/>
      <c r="R541" s="52"/>
      <c r="S541" s="52"/>
      <c r="T541" s="52"/>
      <c r="U541" s="52"/>
      <c r="V541" s="52"/>
      <c r="W541" s="52"/>
      <c r="X541" s="52"/>
      <c r="Y541" s="52"/>
      <c r="Z541" s="52"/>
      <c r="AA541" s="52"/>
      <c r="AB541" s="52"/>
      <c r="AC541" s="39"/>
      <c r="AD541" s="55"/>
    </row>
    <row r="542" s="35" customFormat="1" spans="6:30">
      <c r="F542" s="52"/>
      <c r="G542" s="52"/>
      <c r="P542" s="52"/>
      <c r="Q542" s="53"/>
      <c r="R542" s="52"/>
      <c r="S542" s="52"/>
      <c r="T542" s="52"/>
      <c r="U542" s="52"/>
      <c r="V542" s="52"/>
      <c r="W542" s="52"/>
      <c r="X542" s="52"/>
      <c r="Y542" s="52"/>
      <c r="Z542" s="52"/>
      <c r="AA542" s="52"/>
      <c r="AB542" s="52"/>
      <c r="AC542" s="39"/>
      <c r="AD542" s="55"/>
    </row>
    <row r="543" s="35" customFormat="1" spans="6:30">
      <c r="F543" s="52"/>
      <c r="G543" s="52"/>
      <c r="P543" s="52"/>
      <c r="Q543" s="53"/>
      <c r="R543" s="52"/>
      <c r="S543" s="52"/>
      <c r="T543" s="52"/>
      <c r="U543" s="52"/>
      <c r="V543" s="52"/>
      <c r="W543" s="52"/>
      <c r="X543" s="52"/>
      <c r="Y543" s="52"/>
      <c r="Z543" s="52"/>
      <c r="AA543" s="52"/>
      <c r="AB543" s="52"/>
      <c r="AC543" s="39"/>
      <c r="AD543" s="55"/>
    </row>
    <row r="544" s="35" customFormat="1" spans="6:30">
      <c r="F544" s="52"/>
      <c r="G544" s="52"/>
      <c r="P544" s="52"/>
      <c r="Q544" s="53"/>
      <c r="R544" s="52"/>
      <c r="S544" s="52"/>
      <c r="T544" s="52"/>
      <c r="U544" s="52"/>
      <c r="V544" s="52"/>
      <c r="W544" s="52"/>
      <c r="X544" s="52"/>
      <c r="Y544" s="52"/>
      <c r="Z544" s="52"/>
      <c r="AA544" s="52"/>
      <c r="AB544" s="52"/>
      <c r="AC544" s="39"/>
      <c r="AD544" s="55"/>
    </row>
    <row r="545" s="35" customFormat="1" spans="6:30">
      <c r="F545" s="52"/>
      <c r="G545" s="52"/>
      <c r="P545" s="52"/>
      <c r="Q545" s="53"/>
      <c r="R545" s="52"/>
      <c r="S545" s="52"/>
      <c r="T545" s="52"/>
      <c r="U545" s="52"/>
      <c r="V545" s="52"/>
      <c r="W545" s="52"/>
      <c r="X545" s="52"/>
      <c r="Y545" s="52"/>
      <c r="Z545" s="52"/>
      <c r="AA545" s="52"/>
      <c r="AB545" s="52"/>
      <c r="AC545" s="39"/>
      <c r="AD545" s="55"/>
    </row>
    <row r="546" s="35" customFormat="1" spans="6:30">
      <c r="F546" s="52"/>
      <c r="G546" s="52"/>
      <c r="P546" s="52"/>
      <c r="Q546" s="53"/>
      <c r="R546" s="52"/>
      <c r="S546" s="52"/>
      <c r="T546" s="52"/>
      <c r="U546" s="52"/>
      <c r="V546" s="52"/>
      <c r="W546" s="52"/>
      <c r="X546" s="52"/>
      <c r="Y546" s="52"/>
      <c r="Z546" s="52"/>
      <c r="AA546" s="52"/>
      <c r="AB546" s="52"/>
      <c r="AC546" s="39"/>
      <c r="AD546" s="55"/>
    </row>
    <row r="547" s="35" customFormat="1" spans="6:30">
      <c r="F547" s="52"/>
      <c r="G547" s="52"/>
      <c r="P547" s="52"/>
      <c r="Q547" s="53"/>
      <c r="R547" s="52"/>
      <c r="S547" s="52"/>
      <c r="T547" s="52"/>
      <c r="U547" s="52"/>
      <c r="V547" s="52"/>
      <c r="W547" s="52"/>
      <c r="X547" s="52"/>
      <c r="Y547" s="52"/>
      <c r="Z547" s="52"/>
      <c r="AA547" s="52"/>
      <c r="AB547" s="52"/>
      <c r="AC547" s="39"/>
      <c r="AD547" s="55"/>
    </row>
    <row r="548" s="35" customFormat="1" spans="6:30">
      <c r="F548" s="52"/>
      <c r="G548" s="52"/>
      <c r="P548" s="52"/>
      <c r="Q548" s="53"/>
      <c r="R548" s="52"/>
      <c r="S548" s="52"/>
      <c r="T548" s="52"/>
      <c r="U548" s="52"/>
      <c r="V548" s="52"/>
      <c r="W548" s="52"/>
      <c r="X548" s="52"/>
      <c r="Y548" s="52"/>
      <c r="Z548" s="52"/>
      <c r="AA548" s="52"/>
      <c r="AB548" s="52"/>
      <c r="AC548" s="39"/>
      <c r="AD548" s="55"/>
    </row>
    <row r="549" s="35" customFormat="1" spans="6:30">
      <c r="F549" s="52"/>
      <c r="G549" s="52"/>
      <c r="P549" s="52"/>
      <c r="Q549" s="53"/>
      <c r="R549" s="52"/>
      <c r="S549" s="52"/>
      <c r="T549" s="52"/>
      <c r="U549" s="52"/>
      <c r="V549" s="52"/>
      <c r="W549" s="52"/>
      <c r="X549" s="52"/>
      <c r="Y549" s="52"/>
      <c r="Z549" s="52"/>
      <c r="AA549" s="52"/>
      <c r="AB549" s="52"/>
      <c r="AC549" s="39"/>
      <c r="AD549" s="55"/>
    </row>
    <row r="550" s="35" customFormat="1" spans="6:30">
      <c r="F550" s="52"/>
      <c r="G550" s="52"/>
      <c r="P550" s="52"/>
      <c r="Q550" s="53"/>
      <c r="R550" s="52"/>
      <c r="S550" s="52"/>
      <c r="T550" s="52"/>
      <c r="U550" s="52"/>
      <c r="V550" s="52"/>
      <c r="W550" s="52"/>
      <c r="X550" s="52"/>
      <c r="Y550" s="52"/>
      <c r="Z550" s="52"/>
      <c r="AA550" s="52"/>
      <c r="AB550" s="52"/>
      <c r="AC550" s="39"/>
      <c r="AD550" s="55"/>
    </row>
    <row r="551" s="35" customFormat="1" spans="6:30">
      <c r="F551" s="52"/>
      <c r="G551" s="52"/>
      <c r="P551" s="52"/>
      <c r="Q551" s="53"/>
      <c r="R551" s="52"/>
      <c r="S551" s="52"/>
      <c r="T551" s="52"/>
      <c r="U551" s="52"/>
      <c r="V551" s="52"/>
      <c r="W551" s="52"/>
      <c r="X551" s="52"/>
      <c r="Y551" s="52"/>
      <c r="Z551" s="52"/>
      <c r="AA551" s="52"/>
      <c r="AB551" s="52"/>
      <c r="AC551" s="39"/>
      <c r="AD551" s="55"/>
    </row>
    <row r="552" s="35" customFormat="1" spans="6:30">
      <c r="F552" s="52"/>
      <c r="G552" s="52"/>
      <c r="P552" s="52"/>
      <c r="Q552" s="53"/>
      <c r="R552" s="52"/>
      <c r="S552" s="52"/>
      <c r="T552" s="52"/>
      <c r="U552" s="52"/>
      <c r="V552" s="52"/>
      <c r="W552" s="52"/>
      <c r="X552" s="52"/>
      <c r="Y552" s="52"/>
      <c r="Z552" s="52"/>
      <c r="AA552" s="52"/>
      <c r="AB552" s="52"/>
      <c r="AC552" s="39"/>
      <c r="AD552" s="55"/>
    </row>
    <row r="553" s="35" customFormat="1" spans="6:30">
      <c r="F553" s="52"/>
      <c r="G553" s="52"/>
      <c r="P553" s="52"/>
      <c r="Q553" s="53"/>
      <c r="R553" s="52"/>
      <c r="S553" s="52"/>
      <c r="T553" s="52"/>
      <c r="U553" s="52"/>
      <c r="V553" s="52"/>
      <c r="W553" s="52"/>
      <c r="X553" s="52"/>
      <c r="Y553" s="52"/>
      <c r="Z553" s="52"/>
      <c r="AA553" s="52"/>
      <c r="AB553" s="52"/>
      <c r="AC553" s="39"/>
      <c r="AD553" s="55"/>
    </row>
    <row r="554" s="35" customFormat="1" spans="6:30">
      <c r="F554" s="52"/>
      <c r="G554" s="52"/>
      <c r="P554" s="52"/>
      <c r="Q554" s="53"/>
      <c r="R554" s="52"/>
      <c r="S554" s="52"/>
      <c r="T554" s="52"/>
      <c r="U554" s="52"/>
      <c r="V554" s="52"/>
      <c r="W554" s="52"/>
      <c r="X554" s="52"/>
      <c r="Y554" s="52"/>
      <c r="Z554" s="52"/>
      <c r="AA554" s="52"/>
      <c r="AB554" s="52"/>
      <c r="AC554" s="39"/>
      <c r="AD554" s="55"/>
    </row>
    <row r="555" s="35" customFormat="1" spans="6:30">
      <c r="F555" s="52"/>
      <c r="G555" s="52"/>
      <c r="P555" s="52"/>
      <c r="Q555" s="53"/>
      <c r="R555" s="52"/>
      <c r="S555" s="52"/>
      <c r="T555" s="52"/>
      <c r="U555" s="52"/>
      <c r="V555" s="52"/>
      <c r="W555" s="52"/>
      <c r="X555" s="52"/>
      <c r="Y555" s="52"/>
      <c r="Z555" s="52"/>
      <c r="AA555" s="52"/>
      <c r="AB555" s="52"/>
      <c r="AC555" s="39"/>
      <c r="AD555" s="55"/>
    </row>
    <row r="556" s="35" customFormat="1" spans="6:30">
      <c r="F556" s="52"/>
      <c r="G556" s="52"/>
      <c r="P556" s="52"/>
      <c r="Q556" s="53"/>
      <c r="R556" s="52"/>
      <c r="S556" s="52"/>
      <c r="T556" s="52"/>
      <c r="U556" s="52"/>
      <c r="V556" s="52"/>
      <c r="W556" s="52"/>
      <c r="X556" s="52"/>
      <c r="Y556" s="52"/>
      <c r="Z556" s="52"/>
      <c r="AA556" s="52"/>
      <c r="AB556" s="52"/>
      <c r="AC556" s="39"/>
      <c r="AD556" s="55"/>
    </row>
    <row r="557" s="35" customFormat="1" spans="6:30">
      <c r="F557" s="52"/>
      <c r="G557" s="52"/>
      <c r="P557" s="52"/>
      <c r="Q557" s="53"/>
      <c r="R557" s="52"/>
      <c r="S557" s="52"/>
      <c r="T557" s="52"/>
      <c r="U557" s="52"/>
      <c r="V557" s="52"/>
      <c r="W557" s="52"/>
      <c r="X557" s="52"/>
      <c r="Y557" s="52"/>
      <c r="Z557" s="52"/>
      <c r="AA557" s="52"/>
      <c r="AB557" s="52"/>
      <c r="AC557" s="39"/>
      <c r="AD557" s="55"/>
    </row>
    <row r="558" s="35" customFormat="1" spans="6:30">
      <c r="F558" s="52"/>
      <c r="G558" s="52"/>
      <c r="P558" s="52"/>
      <c r="Q558" s="53"/>
      <c r="R558" s="52"/>
      <c r="S558" s="52"/>
      <c r="T558" s="52"/>
      <c r="U558" s="52"/>
      <c r="V558" s="52"/>
      <c r="W558" s="52"/>
      <c r="X558" s="52"/>
      <c r="Y558" s="52"/>
      <c r="Z558" s="52"/>
      <c r="AA558" s="52"/>
      <c r="AB558" s="52"/>
      <c r="AC558" s="39"/>
      <c r="AD558" s="55"/>
    </row>
    <row r="559" s="35" customFormat="1" spans="6:30">
      <c r="F559" s="52"/>
      <c r="G559" s="52"/>
      <c r="P559" s="52"/>
      <c r="Q559" s="53"/>
      <c r="R559" s="52"/>
      <c r="S559" s="52"/>
      <c r="T559" s="52"/>
      <c r="U559" s="52"/>
      <c r="V559" s="52"/>
      <c r="W559" s="52"/>
      <c r="X559" s="52"/>
      <c r="Y559" s="52"/>
      <c r="Z559" s="52"/>
      <c r="AA559" s="52"/>
      <c r="AB559" s="52"/>
      <c r="AC559" s="39"/>
      <c r="AD559" s="55"/>
    </row>
    <row r="560" s="35" customFormat="1" spans="6:30">
      <c r="F560" s="52"/>
      <c r="G560" s="52"/>
      <c r="P560" s="52"/>
      <c r="Q560" s="53"/>
      <c r="R560" s="52"/>
      <c r="S560" s="52"/>
      <c r="T560" s="52"/>
      <c r="U560" s="52"/>
      <c r="V560" s="52"/>
      <c r="W560" s="52"/>
      <c r="X560" s="52"/>
      <c r="Y560" s="52"/>
      <c r="Z560" s="52"/>
      <c r="AA560" s="52"/>
      <c r="AB560" s="52"/>
      <c r="AC560" s="39"/>
      <c r="AD560" s="55"/>
    </row>
    <row r="561" s="35" customFormat="1" spans="6:30">
      <c r="F561" s="52"/>
      <c r="G561" s="52"/>
      <c r="P561" s="52"/>
      <c r="Q561" s="53"/>
      <c r="R561" s="52"/>
      <c r="S561" s="52"/>
      <c r="T561" s="52"/>
      <c r="U561" s="52"/>
      <c r="V561" s="52"/>
      <c r="W561" s="52"/>
      <c r="X561" s="52"/>
      <c r="Y561" s="52"/>
      <c r="Z561" s="52"/>
      <c r="AA561" s="52"/>
      <c r="AB561" s="52"/>
      <c r="AC561" s="39"/>
      <c r="AD561" s="55"/>
    </row>
    <row r="562" s="35" customFormat="1" spans="6:30">
      <c r="F562" s="52"/>
      <c r="G562" s="52"/>
      <c r="P562" s="52"/>
      <c r="Q562" s="53"/>
      <c r="R562" s="52"/>
      <c r="S562" s="52"/>
      <c r="T562" s="52"/>
      <c r="U562" s="52"/>
      <c r="V562" s="52"/>
      <c r="W562" s="52"/>
      <c r="X562" s="52"/>
      <c r="Y562" s="52"/>
      <c r="Z562" s="52"/>
      <c r="AA562" s="52"/>
      <c r="AB562" s="52"/>
      <c r="AC562" s="39"/>
      <c r="AD562" s="55"/>
    </row>
    <row r="563" s="35" customFormat="1" spans="6:30">
      <c r="F563" s="52"/>
      <c r="G563" s="52"/>
      <c r="P563" s="52"/>
      <c r="Q563" s="53"/>
      <c r="R563" s="52"/>
      <c r="S563" s="52"/>
      <c r="T563" s="52"/>
      <c r="U563" s="52"/>
      <c r="V563" s="52"/>
      <c r="W563" s="52"/>
      <c r="X563" s="52"/>
      <c r="Y563" s="52"/>
      <c r="Z563" s="52"/>
      <c r="AA563" s="52"/>
      <c r="AB563" s="52"/>
      <c r="AC563" s="39"/>
      <c r="AD563" s="55"/>
    </row>
    <row r="564" s="35" customFormat="1" spans="6:30">
      <c r="F564" s="52"/>
      <c r="G564" s="52"/>
      <c r="P564" s="52"/>
      <c r="Q564" s="53"/>
      <c r="R564" s="52"/>
      <c r="S564" s="52"/>
      <c r="T564" s="52"/>
      <c r="U564" s="52"/>
      <c r="V564" s="52"/>
      <c r="W564" s="52"/>
      <c r="X564" s="52"/>
      <c r="Y564" s="52"/>
      <c r="Z564" s="52"/>
      <c r="AA564" s="52"/>
      <c r="AB564" s="52"/>
      <c r="AC564" s="39"/>
      <c r="AD564" s="55"/>
    </row>
    <row r="565" s="35" customFormat="1" spans="6:30">
      <c r="F565" s="52"/>
      <c r="G565" s="52"/>
      <c r="P565" s="52"/>
      <c r="Q565" s="53"/>
      <c r="R565" s="52"/>
      <c r="S565" s="52"/>
      <c r="T565" s="52"/>
      <c r="U565" s="52"/>
      <c r="V565" s="52"/>
      <c r="W565" s="52"/>
      <c r="X565" s="52"/>
      <c r="Y565" s="52"/>
      <c r="Z565" s="52"/>
      <c r="AA565" s="52"/>
      <c r="AB565" s="52"/>
      <c r="AC565" s="39"/>
      <c r="AD565" s="55"/>
    </row>
    <row r="566" s="35" customFormat="1" spans="6:30">
      <c r="F566" s="52"/>
      <c r="G566" s="52"/>
      <c r="P566" s="52"/>
      <c r="Q566" s="53"/>
      <c r="R566" s="52"/>
      <c r="S566" s="52"/>
      <c r="T566" s="52"/>
      <c r="U566" s="52"/>
      <c r="V566" s="52"/>
      <c r="W566" s="52"/>
      <c r="X566" s="52"/>
      <c r="Y566" s="52"/>
      <c r="Z566" s="52"/>
      <c r="AA566" s="52"/>
      <c r="AB566" s="52"/>
      <c r="AC566" s="39"/>
      <c r="AD566" s="55"/>
    </row>
    <row r="567" s="35" customFormat="1" spans="6:30">
      <c r="F567" s="52"/>
      <c r="G567" s="52"/>
      <c r="P567" s="52"/>
      <c r="Q567" s="53"/>
      <c r="R567" s="52"/>
      <c r="S567" s="52"/>
      <c r="T567" s="52"/>
      <c r="U567" s="52"/>
      <c r="V567" s="52"/>
      <c r="W567" s="52"/>
      <c r="X567" s="52"/>
      <c r="Y567" s="52"/>
      <c r="Z567" s="52"/>
      <c r="AA567" s="52"/>
      <c r="AB567" s="52"/>
      <c r="AC567" s="39"/>
      <c r="AD567" s="55"/>
    </row>
    <row r="568" s="35" customFormat="1" spans="6:30">
      <c r="F568" s="52"/>
      <c r="G568" s="52"/>
      <c r="P568" s="52"/>
      <c r="Q568" s="53"/>
      <c r="R568" s="52"/>
      <c r="S568" s="52"/>
      <c r="T568" s="52"/>
      <c r="U568" s="52"/>
      <c r="V568" s="52"/>
      <c r="W568" s="52"/>
      <c r="X568" s="52"/>
      <c r="Y568" s="52"/>
      <c r="Z568" s="52"/>
      <c r="AA568" s="52"/>
      <c r="AB568" s="52"/>
      <c r="AC568" s="39"/>
      <c r="AD568" s="55"/>
    </row>
    <row r="569" s="35" customFormat="1" spans="6:30">
      <c r="F569" s="52"/>
      <c r="G569" s="52"/>
      <c r="P569" s="52"/>
      <c r="Q569" s="53"/>
      <c r="R569" s="52"/>
      <c r="S569" s="52"/>
      <c r="T569" s="52"/>
      <c r="U569" s="52"/>
      <c r="V569" s="52"/>
      <c r="W569" s="52"/>
      <c r="X569" s="52"/>
      <c r="Y569" s="52"/>
      <c r="Z569" s="52"/>
      <c r="AA569" s="52"/>
      <c r="AB569" s="52"/>
      <c r="AC569" s="39"/>
      <c r="AD569" s="55"/>
    </row>
    <row r="570" s="35" customFormat="1" spans="6:30">
      <c r="F570" s="52"/>
      <c r="G570" s="52"/>
      <c r="P570" s="52"/>
      <c r="Q570" s="53"/>
      <c r="R570" s="52"/>
      <c r="S570" s="52"/>
      <c r="T570" s="52"/>
      <c r="U570" s="52"/>
      <c r="V570" s="52"/>
      <c r="W570" s="52"/>
      <c r="X570" s="52"/>
      <c r="Y570" s="52"/>
      <c r="Z570" s="52"/>
      <c r="AA570" s="52"/>
      <c r="AB570" s="52"/>
      <c r="AC570" s="39"/>
      <c r="AD570" s="55"/>
    </row>
    <row r="571" s="35" customFormat="1" spans="6:30">
      <c r="F571" s="52"/>
      <c r="G571" s="52"/>
      <c r="P571" s="52"/>
      <c r="Q571" s="53"/>
      <c r="R571" s="52"/>
      <c r="S571" s="52"/>
      <c r="T571" s="52"/>
      <c r="U571" s="52"/>
      <c r="V571" s="52"/>
      <c r="W571" s="52"/>
      <c r="X571" s="52"/>
      <c r="Y571" s="52"/>
      <c r="Z571" s="52"/>
      <c r="AA571" s="52"/>
      <c r="AB571" s="52"/>
      <c r="AC571" s="39"/>
      <c r="AD571" s="55"/>
    </row>
    <row r="572" s="35" customFormat="1" spans="6:30">
      <c r="F572" s="52"/>
      <c r="G572" s="52"/>
      <c r="P572" s="52"/>
      <c r="Q572" s="53"/>
      <c r="R572" s="52"/>
      <c r="S572" s="52"/>
      <c r="T572" s="52"/>
      <c r="U572" s="52"/>
      <c r="V572" s="52"/>
      <c r="W572" s="52"/>
      <c r="X572" s="52"/>
      <c r="Y572" s="52"/>
      <c r="Z572" s="52"/>
      <c r="AA572" s="52"/>
      <c r="AB572" s="52"/>
      <c r="AC572" s="39"/>
      <c r="AD572" s="55"/>
    </row>
    <row r="573" s="35" customFormat="1" spans="6:30">
      <c r="F573" s="52"/>
      <c r="G573" s="52"/>
      <c r="P573" s="52"/>
      <c r="Q573" s="53"/>
      <c r="R573" s="52"/>
      <c r="S573" s="52"/>
      <c r="T573" s="52"/>
      <c r="U573" s="52"/>
      <c r="V573" s="52"/>
      <c r="W573" s="52"/>
      <c r="X573" s="52"/>
      <c r="Y573" s="52"/>
      <c r="Z573" s="52"/>
      <c r="AA573" s="52"/>
      <c r="AB573" s="52"/>
      <c r="AC573" s="39"/>
      <c r="AD573" s="55"/>
    </row>
    <row r="574" s="35" customFormat="1" spans="6:30">
      <c r="F574" s="52"/>
      <c r="G574" s="52"/>
      <c r="P574" s="52"/>
      <c r="Q574" s="53"/>
      <c r="R574" s="52"/>
      <c r="S574" s="52"/>
      <c r="T574" s="52"/>
      <c r="U574" s="52"/>
      <c r="V574" s="52"/>
      <c r="W574" s="52"/>
      <c r="X574" s="52"/>
      <c r="Y574" s="52"/>
      <c r="Z574" s="52"/>
      <c r="AA574" s="52"/>
      <c r="AB574" s="52"/>
      <c r="AC574" s="39"/>
      <c r="AD574" s="55"/>
    </row>
    <row r="575" s="35" customFormat="1" spans="6:30">
      <c r="F575" s="52"/>
      <c r="G575" s="52"/>
      <c r="P575" s="52"/>
      <c r="Q575" s="53"/>
      <c r="R575" s="52"/>
      <c r="S575" s="52"/>
      <c r="T575" s="52"/>
      <c r="U575" s="52"/>
      <c r="V575" s="52"/>
      <c r="W575" s="52"/>
      <c r="X575" s="52"/>
      <c r="Y575" s="52"/>
      <c r="Z575" s="52"/>
      <c r="AA575" s="52"/>
      <c r="AB575" s="52"/>
      <c r="AC575" s="39"/>
      <c r="AD575" s="55"/>
    </row>
    <row r="576" s="35" customFormat="1" spans="6:30">
      <c r="F576" s="52"/>
      <c r="G576" s="52"/>
      <c r="P576" s="52"/>
      <c r="Q576" s="53"/>
      <c r="R576" s="52"/>
      <c r="S576" s="52"/>
      <c r="T576" s="52"/>
      <c r="U576" s="52"/>
      <c r="V576" s="52"/>
      <c r="W576" s="52"/>
      <c r="X576" s="52"/>
      <c r="Y576" s="52"/>
      <c r="Z576" s="52"/>
      <c r="AA576" s="52"/>
      <c r="AB576" s="52"/>
      <c r="AC576" s="39"/>
      <c r="AD576" s="55"/>
    </row>
    <row r="577" s="35" customFormat="1" spans="6:30">
      <c r="F577" s="52"/>
      <c r="G577" s="52"/>
      <c r="P577" s="52"/>
      <c r="Q577" s="53"/>
      <c r="R577" s="52"/>
      <c r="S577" s="52"/>
      <c r="T577" s="52"/>
      <c r="U577" s="52"/>
      <c r="V577" s="52"/>
      <c r="W577" s="52"/>
      <c r="X577" s="52"/>
      <c r="Y577" s="52"/>
      <c r="Z577" s="52"/>
      <c r="AA577" s="52"/>
      <c r="AB577" s="52"/>
      <c r="AC577" s="39"/>
      <c r="AD577" s="55"/>
    </row>
    <row r="578" s="35" customFormat="1" spans="6:30">
      <c r="F578" s="52"/>
      <c r="G578" s="52"/>
      <c r="P578" s="52"/>
      <c r="Q578" s="53"/>
      <c r="R578" s="52"/>
      <c r="S578" s="52"/>
      <c r="T578" s="52"/>
      <c r="U578" s="52"/>
      <c r="V578" s="52"/>
      <c r="W578" s="52"/>
      <c r="X578" s="52"/>
      <c r="Y578" s="52"/>
      <c r="Z578" s="52"/>
      <c r="AA578" s="52"/>
      <c r="AB578" s="52"/>
      <c r="AC578" s="39"/>
      <c r="AD578" s="55"/>
    </row>
    <row r="579" s="35" customFormat="1" spans="6:30">
      <c r="F579" s="52"/>
      <c r="G579" s="52"/>
      <c r="P579" s="52"/>
      <c r="Q579" s="53"/>
      <c r="R579" s="52"/>
      <c r="S579" s="52"/>
      <c r="T579" s="52"/>
      <c r="U579" s="52"/>
      <c r="V579" s="52"/>
      <c r="W579" s="52"/>
      <c r="X579" s="52"/>
      <c r="Y579" s="52"/>
      <c r="Z579" s="52"/>
      <c r="AA579" s="52"/>
      <c r="AB579" s="52"/>
      <c r="AC579" s="39"/>
      <c r="AD579" s="55"/>
    </row>
    <row r="580" s="35" customFormat="1" spans="6:30">
      <c r="F580" s="52"/>
      <c r="G580" s="52"/>
      <c r="P580" s="52"/>
      <c r="Q580" s="53"/>
      <c r="R580" s="52"/>
      <c r="S580" s="52"/>
      <c r="T580" s="52"/>
      <c r="U580" s="52"/>
      <c r="V580" s="52"/>
      <c r="W580" s="52"/>
      <c r="X580" s="52"/>
      <c r="Y580" s="52"/>
      <c r="Z580" s="52"/>
      <c r="AA580" s="52"/>
      <c r="AB580" s="52"/>
      <c r="AC580" s="39"/>
      <c r="AD580" s="55"/>
    </row>
    <row r="581" s="35" customFormat="1" spans="6:30">
      <c r="F581" s="52"/>
      <c r="G581" s="52"/>
      <c r="P581" s="52"/>
      <c r="Q581" s="53"/>
      <c r="R581" s="52"/>
      <c r="S581" s="52"/>
      <c r="T581" s="52"/>
      <c r="U581" s="52"/>
      <c r="V581" s="52"/>
      <c r="W581" s="52"/>
      <c r="X581" s="52"/>
      <c r="Y581" s="52"/>
      <c r="Z581" s="52"/>
      <c r="AA581" s="52"/>
      <c r="AB581" s="52"/>
      <c r="AC581" s="39"/>
      <c r="AD581" s="55"/>
    </row>
    <row r="582" s="35" customFormat="1" spans="6:30">
      <c r="F582" s="52"/>
      <c r="G582" s="52"/>
      <c r="P582" s="52"/>
      <c r="Q582" s="53"/>
      <c r="R582" s="52"/>
      <c r="S582" s="52"/>
      <c r="T582" s="52"/>
      <c r="U582" s="52"/>
      <c r="V582" s="52"/>
      <c r="W582" s="52"/>
      <c r="X582" s="52"/>
      <c r="Y582" s="52"/>
      <c r="Z582" s="52"/>
      <c r="AA582" s="52"/>
      <c r="AB582" s="52"/>
      <c r="AC582" s="39"/>
      <c r="AD582" s="55"/>
    </row>
    <row r="583" s="35" customFormat="1" spans="6:30">
      <c r="F583" s="52"/>
      <c r="G583" s="52"/>
      <c r="P583" s="52"/>
      <c r="Q583" s="53"/>
      <c r="R583" s="52"/>
      <c r="S583" s="52"/>
      <c r="T583" s="52"/>
      <c r="U583" s="52"/>
      <c r="V583" s="52"/>
      <c r="W583" s="52"/>
      <c r="X583" s="52"/>
      <c r="Y583" s="52"/>
      <c r="Z583" s="52"/>
      <c r="AA583" s="52"/>
      <c r="AB583" s="52"/>
      <c r="AC583" s="39"/>
      <c r="AD583" s="55"/>
    </row>
    <row r="584" s="35" customFormat="1" spans="6:30">
      <c r="F584" s="52"/>
      <c r="G584" s="52"/>
      <c r="P584" s="52"/>
      <c r="Q584" s="53"/>
      <c r="R584" s="52"/>
      <c r="S584" s="52"/>
      <c r="T584" s="52"/>
      <c r="U584" s="52"/>
      <c r="V584" s="52"/>
      <c r="W584" s="52"/>
      <c r="X584" s="52"/>
      <c r="Y584" s="52"/>
      <c r="Z584" s="52"/>
      <c r="AA584" s="52"/>
      <c r="AB584" s="52"/>
      <c r="AC584" s="39"/>
      <c r="AD584" s="55"/>
    </row>
    <row r="585" s="35" customFormat="1" spans="6:30">
      <c r="F585" s="52"/>
      <c r="G585" s="52"/>
      <c r="P585" s="52"/>
      <c r="Q585" s="53"/>
      <c r="R585" s="52"/>
      <c r="S585" s="52"/>
      <c r="T585" s="52"/>
      <c r="U585" s="52"/>
      <c r="V585" s="52"/>
      <c r="W585" s="52"/>
      <c r="X585" s="52"/>
      <c r="Y585" s="52"/>
      <c r="Z585" s="52"/>
      <c r="AA585" s="52"/>
      <c r="AB585" s="52"/>
      <c r="AC585" s="39"/>
      <c r="AD585" s="55"/>
    </row>
    <row r="586" s="35" customFormat="1" spans="6:30">
      <c r="F586" s="52"/>
      <c r="G586" s="52"/>
      <c r="P586" s="52"/>
      <c r="Q586" s="53"/>
      <c r="R586" s="52"/>
      <c r="S586" s="52"/>
      <c r="T586" s="52"/>
      <c r="U586" s="52"/>
      <c r="V586" s="52"/>
      <c r="W586" s="52"/>
      <c r="X586" s="52"/>
      <c r="Y586" s="52"/>
      <c r="Z586" s="52"/>
      <c r="AA586" s="52"/>
      <c r="AB586" s="52"/>
      <c r="AC586" s="39"/>
      <c r="AD586" s="55"/>
    </row>
    <row r="587" s="35" customFormat="1" spans="6:30">
      <c r="F587" s="52"/>
      <c r="G587" s="52"/>
      <c r="P587" s="52"/>
      <c r="Q587" s="53"/>
      <c r="R587" s="52"/>
      <c r="S587" s="52"/>
      <c r="T587" s="52"/>
      <c r="U587" s="52"/>
      <c r="V587" s="52"/>
      <c r="W587" s="52"/>
      <c r="X587" s="52"/>
      <c r="Y587" s="52"/>
      <c r="Z587" s="52"/>
      <c r="AA587" s="52"/>
      <c r="AB587" s="52"/>
      <c r="AC587" s="39"/>
      <c r="AD587" s="55"/>
    </row>
    <row r="588" s="35" customFormat="1" spans="6:30">
      <c r="F588" s="52"/>
      <c r="G588" s="52"/>
      <c r="P588" s="52"/>
      <c r="Q588" s="53"/>
      <c r="R588" s="52"/>
      <c r="S588" s="52"/>
      <c r="T588" s="52"/>
      <c r="U588" s="52"/>
      <c r="V588" s="52"/>
      <c r="W588" s="52"/>
      <c r="X588" s="52"/>
      <c r="Y588" s="52"/>
      <c r="Z588" s="52"/>
      <c r="AA588" s="52"/>
      <c r="AB588" s="52"/>
      <c r="AC588" s="39"/>
      <c r="AD588" s="55"/>
    </row>
    <row r="589" s="35" customFormat="1" spans="6:30">
      <c r="F589" s="52"/>
      <c r="G589" s="52"/>
      <c r="P589" s="52"/>
      <c r="Q589" s="53"/>
      <c r="R589" s="52"/>
      <c r="S589" s="52"/>
      <c r="T589" s="52"/>
      <c r="U589" s="52"/>
      <c r="V589" s="52"/>
      <c r="W589" s="52"/>
      <c r="X589" s="52"/>
      <c r="Y589" s="52"/>
      <c r="Z589" s="52"/>
      <c r="AA589" s="52"/>
      <c r="AB589" s="52"/>
      <c r="AC589" s="39"/>
      <c r="AD589" s="55"/>
    </row>
    <row r="590" s="35" customFormat="1" spans="6:30">
      <c r="F590" s="52"/>
      <c r="G590" s="52"/>
      <c r="P590" s="52"/>
      <c r="Q590" s="53"/>
      <c r="R590" s="52"/>
      <c r="S590" s="52"/>
      <c r="T590" s="52"/>
      <c r="U590" s="52"/>
      <c r="V590" s="52"/>
      <c r="W590" s="52"/>
      <c r="X590" s="52"/>
      <c r="Y590" s="52"/>
      <c r="Z590" s="52"/>
      <c r="AA590" s="52"/>
      <c r="AB590" s="52"/>
      <c r="AC590" s="39"/>
      <c r="AD590" s="55"/>
    </row>
    <row r="591" s="35" customFormat="1" spans="6:30">
      <c r="F591" s="52"/>
      <c r="G591" s="52"/>
      <c r="P591" s="52"/>
      <c r="Q591" s="53"/>
      <c r="R591" s="52"/>
      <c r="S591" s="52"/>
      <c r="T591" s="52"/>
      <c r="U591" s="52"/>
      <c r="V591" s="52"/>
      <c r="W591" s="52"/>
      <c r="X591" s="52"/>
      <c r="Y591" s="52"/>
      <c r="Z591" s="52"/>
      <c r="AA591" s="52"/>
      <c r="AB591" s="52"/>
      <c r="AC591" s="39"/>
      <c r="AD591" s="55"/>
    </row>
    <row r="592" s="35" customFormat="1" spans="6:30">
      <c r="F592" s="52"/>
      <c r="G592" s="52"/>
      <c r="P592" s="52"/>
      <c r="Q592" s="53"/>
      <c r="R592" s="52"/>
      <c r="S592" s="52"/>
      <c r="T592" s="52"/>
      <c r="U592" s="52"/>
      <c r="V592" s="52"/>
      <c r="W592" s="52"/>
      <c r="X592" s="52"/>
      <c r="Y592" s="52"/>
      <c r="Z592" s="52"/>
      <c r="AA592" s="52"/>
      <c r="AB592" s="52"/>
      <c r="AC592" s="39"/>
      <c r="AD592" s="55"/>
    </row>
    <row r="593" s="35" customFormat="1" spans="6:30">
      <c r="F593" s="52"/>
      <c r="G593" s="52"/>
      <c r="P593" s="52"/>
      <c r="Q593" s="53"/>
      <c r="R593" s="52"/>
      <c r="S593" s="52"/>
      <c r="T593" s="52"/>
      <c r="U593" s="52"/>
      <c r="V593" s="52"/>
      <c r="W593" s="52"/>
      <c r="X593" s="52"/>
      <c r="Y593" s="52"/>
      <c r="Z593" s="52"/>
      <c r="AA593" s="52"/>
      <c r="AB593" s="52"/>
      <c r="AC593" s="39"/>
      <c r="AD593" s="55"/>
    </row>
    <row r="594" s="35" customFormat="1" spans="6:30">
      <c r="F594" s="52"/>
      <c r="G594" s="52"/>
      <c r="P594" s="52"/>
      <c r="Q594" s="53"/>
      <c r="R594" s="52"/>
      <c r="S594" s="52"/>
      <c r="T594" s="52"/>
      <c r="U594" s="52"/>
      <c r="V594" s="52"/>
      <c r="W594" s="52"/>
      <c r="X594" s="52"/>
      <c r="Y594" s="52"/>
      <c r="Z594" s="52"/>
      <c r="AA594" s="52"/>
      <c r="AB594" s="52"/>
      <c r="AC594" s="39"/>
      <c r="AD594" s="55"/>
    </row>
    <row r="595" s="35" customFormat="1" spans="6:30">
      <c r="F595" s="52"/>
      <c r="G595" s="52"/>
      <c r="P595" s="52"/>
      <c r="Q595" s="53"/>
      <c r="R595" s="52"/>
      <c r="S595" s="52"/>
      <c r="T595" s="52"/>
      <c r="U595" s="52"/>
      <c r="V595" s="52"/>
      <c r="W595" s="52"/>
      <c r="X595" s="52"/>
      <c r="Y595" s="52"/>
      <c r="Z595" s="52"/>
      <c r="AA595" s="52"/>
      <c r="AB595" s="52"/>
      <c r="AC595" s="39"/>
      <c r="AD595" s="55"/>
    </row>
    <row r="596" s="35" customFormat="1" spans="6:30">
      <c r="F596" s="52"/>
      <c r="G596" s="52"/>
      <c r="P596" s="52"/>
      <c r="Q596" s="53"/>
      <c r="R596" s="52"/>
      <c r="S596" s="52"/>
      <c r="T596" s="52"/>
      <c r="U596" s="52"/>
      <c r="V596" s="52"/>
      <c r="W596" s="52"/>
      <c r="X596" s="52"/>
      <c r="Y596" s="52"/>
      <c r="Z596" s="52"/>
      <c r="AA596" s="52"/>
      <c r="AB596" s="52"/>
      <c r="AC596" s="39"/>
      <c r="AD596" s="55"/>
    </row>
    <row r="597" s="35" customFormat="1" spans="6:30">
      <c r="F597" s="52"/>
      <c r="G597" s="52"/>
      <c r="P597" s="52"/>
      <c r="Q597" s="53"/>
      <c r="R597" s="52"/>
      <c r="S597" s="52"/>
      <c r="T597" s="52"/>
      <c r="U597" s="52"/>
      <c r="V597" s="52"/>
      <c r="W597" s="52"/>
      <c r="X597" s="52"/>
      <c r="Y597" s="52"/>
      <c r="Z597" s="52"/>
      <c r="AA597" s="52"/>
      <c r="AB597" s="52"/>
      <c r="AC597" s="39"/>
      <c r="AD597" s="55"/>
    </row>
    <row r="598" s="35" customFormat="1" spans="6:30">
      <c r="F598" s="52"/>
      <c r="G598" s="52"/>
      <c r="P598" s="52"/>
      <c r="Q598" s="53"/>
      <c r="R598" s="52"/>
      <c r="S598" s="52"/>
      <c r="T598" s="52"/>
      <c r="U598" s="52"/>
      <c r="V598" s="52"/>
      <c r="W598" s="52"/>
      <c r="X598" s="52"/>
      <c r="Y598" s="52"/>
      <c r="Z598" s="52"/>
      <c r="AA598" s="52"/>
      <c r="AB598" s="52"/>
      <c r="AC598" s="39"/>
      <c r="AD598" s="55"/>
    </row>
    <row r="599" s="35" customFormat="1" spans="6:30">
      <c r="F599" s="52"/>
      <c r="G599" s="52"/>
      <c r="P599" s="52"/>
      <c r="Q599" s="53"/>
      <c r="R599" s="52"/>
      <c r="S599" s="52"/>
      <c r="T599" s="52"/>
      <c r="U599" s="52"/>
      <c r="V599" s="52"/>
      <c r="W599" s="52"/>
      <c r="X599" s="52"/>
      <c r="Y599" s="52"/>
      <c r="Z599" s="52"/>
      <c r="AA599" s="52"/>
      <c r="AB599" s="52"/>
      <c r="AC599" s="39"/>
      <c r="AD599" s="55"/>
    </row>
    <row r="600" s="35" customFormat="1" spans="6:30">
      <c r="F600" s="52"/>
      <c r="G600" s="52"/>
      <c r="P600" s="52"/>
      <c r="Q600" s="53"/>
      <c r="R600" s="52"/>
      <c r="S600" s="52"/>
      <c r="T600" s="52"/>
      <c r="U600" s="52"/>
      <c r="V600" s="52"/>
      <c r="W600" s="52"/>
      <c r="X600" s="52"/>
      <c r="Y600" s="52"/>
      <c r="Z600" s="52"/>
      <c r="AA600" s="52"/>
      <c r="AB600" s="52"/>
      <c r="AC600" s="39"/>
      <c r="AD600" s="55"/>
    </row>
    <row r="601" s="35" customFormat="1" spans="6:30">
      <c r="F601" s="52"/>
      <c r="G601" s="52"/>
      <c r="P601" s="52"/>
      <c r="Q601" s="53"/>
      <c r="R601" s="52"/>
      <c r="S601" s="52"/>
      <c r="T601" s="52"/>
      <c r="U601" s="52"/>
      <c r="V601" s="52"/>
      <c r="W601" s="52"/>
      <c r="X601" s="52"/>
      <c r="Y601" s="52"/>
      <c r="Z601" s="52"/>
      <c r="AA601" s="52"/>
      <c r="AB601" s="52"/>
      <c r="AC601" s="39"/>
      <c r="AD601" s="55"/>
    </row>
    <row r="602" s="35" customFormat="1" spans="6:30">
      <c r="F602" s="52"/>
      <c r="G602" s="52"/>
      <c r="P602" s="52"/>
      <c r="Q602" s="53"/>
      <c r="R602" s="52"/>
      <c r="S602" s="52"/>
      <c r="T602" s="52"/>
      <c r="U602" s="52"/>
      <c r="V602" s="52"/>
      <c r="W602" s="52"/>
      <c r="X602" s="52"/>
      <c r="Y602" s="52"/>
      <c r="Z602" s="52"/>
      <c r="AA602" s="52"/>
      <c r="AB602" s="52"/>
      <c r="AC602" s="39"/>
      <c r="AD602" s="55"/>
    </row>
    <row r="603" s="35" customFormat="1" spans="6:30">
      <c r="F603" s="52"/>
      <c r="G603" s="52"/>
      <c r="P603" s="52"/>
      <c r="Q603" s="53"/>
      <c r="R603" s="52"/>
      <c r="S603" s="52"/>
      <c r="T603" s="52"/>
      <c r="U603" s="52"/>
      <c r="V603" s="52"/>
      <c r="W603" s="52"/>
      <c r="X603" s="52"/>
      <c r="Y603" s="52"/>
      <c r="Z603" s="52"/>
      <c r="AA603" s="52"/>
      <c r="AB603" s="52"/>
      <c r="AC603" s="39"/>
      <c r="AD603" s="55"/>
    </row>
    <row r="604" s="35" customFormat="1" spans="6:30">
      <c r="F604" s="52"/>
      <c r="G604" s="52"/>
      <c r="P604" s="52"/>
      <c r="Q604" s="53"/>
      <c r="R604" s="52"/>
      <c r="S604" s="52"/>
      <c r="T604" s="52"/>
      <c r="U604" s="52"/>
      <c r="V604" s="52"/>
      <c r="W604" s="52"/>
      <c r="X604" s="52"/>
      <c r="Y604" s="52"/>
      <c r="Z604" s="52"/>
      <c r="AA604" s="52"/>
      <c r="AB604" s="52"/>
      <c r="AC604" s="39"/>
      <c r="AD604" s="55"/>
    </row>
    <row r="605" s="35" customFormat="1" spans="6:30">
      <c r="F605" s="52"/>
      <c r="G605" s="52"/>
      <c r="P605" s="52"/>
      <c r="Q605" s="53"/>
      <c r="R605" s="52"/>
      <c r="S605" s="52"/>
      <c r="T605" s="52"/>
      <c r="U605" s="52"/>
      <c r="V605" s="52"/>
      <c r="W605" s="52"/>
      <c r="X605" s="52"/>
      <c r="Y605" s="52"/>
      <c r="Z605" s="52"/>
      <c r="AA605" s="52"/>
      <c r="AB605" s="52"/>
      <c r="AC605" s="39"/>
      <c r="AD605" s="55"/>
    </row>
    <row r="606" s="35" customFormat="1" spans="6:30">
      <c r="F606" s="52"/>
      <c r="G606" s="52"/>
      <c r="P606" s="52"/>
      <c r="Q606" s="53"/>
      <c r="R606" s="52"/>
      <c r="S606" s="52"/>
      <c r="T606" s="52"/>
      <c r="U606" s="52"/>
      <c r="V606" s="52"/>
      <c r="W606" s="52"/>
      <c r="X606" s="52"/>
      <c r="Y606" s="52"/>
      <c r="Z606" s="52"/>
      <c r="AA606" s="52"/>
      <c r="AB606" s="52"/>
      <c r="AC606" s="39"/>
      <c r="AD606" s="55"/>
    </row>
    <row r="607" s="35" customFormat="1" spans="6:30">
      <c r="F607" s="52"/>
      <c r="G607" s="52"/>
      <c r="P607" s="52"/>
      <c r="Q607" s="53"/>
      <c r="R607" s="52"/>
      <c r="S607" s="52"/>
      <c r="T607" s="52"/>
      <c r="U607" s="52"/>
      <c r="V607" s="52"/>
      <c r="W607" s="52"/>
      <c r="X607" s="52"/>
      <c r="Y607" s="52"/>
      <c r="Z607" s="52"/>
      <c r="AA607" s="52"/>
      <c r="AB607" s="52"/>
      <c r="AC607" s="39"/>
      <c r="AD607" s="55"/>
    </row>
    <row r="608" s="35" customFormat="1" spans="6:30">
      <c r="F608" s="52"/>
      <c r="G608" s="52"/>
      <c r="P608" s="52"/>
      <c r="Q608" s="53"/>
      <c r="R608" s="52"/>
      <c r="S608" s="52"/>
      <c r="T608" s="52"/>
      <c r="U608" s="52"/>
      <c r="V608" s="52"/>
      <c r="W608" s="52"/>
      <c r="X608" s="52"/>
      <c r="Y608" s="52"/>
      <c r="Z608" s="52"/>
      <c r="AA608" s="52"/>
      <c r="AB608" s="52"/>
      <c r="AC608" s="39"/>
      <c r="AD608" s="55"/>
    </row>
    <row r="609" s="35" customFormat="1" spans="6:30">
      <c r="F609" s="52"/>
      <c r="G609" s="52"/>
      <c r="P609" s="52"/>
      <c r="Q609" s="53"/>
      <c r="R609" s="52"/>
      <c r="S609" s="52"/>
      <c r="T609" s="52"/>
      <c r="U609" s="52"/>
      <c r="V609" s="52"/>
      <c r="W609" s="52"/>
      <c r="X609" s="52"/>
      <c r="Y609" s="52"/>
      <c r="Z609" s="52"/>
      <c r="AA609" s="52"/>
      <c r="AB609" s="52"/>
      <c r="AC609" s="39"/>
      <c r="AD609" s="55"/>
    </row>
    <row r="610" s="35" customFormat="1" spans="6:30">
      <c r="F610" s="52"/>
      <c r="G610" s="52"/>
      <c r="P610" s="52"/>
      <c r="Q610" s="53"/>
      <c r="R610" s="52"/>
      <c r="S610" s="52"/>
      <c r="T610" s="52"/>
      <c r="U610" s="52"/>
      <c r="V610" s="52"/>
      <c r="W610" s="52"/>
      <c r="X610" s="52"/>
      <c r="Y610" s="52"/>
      <c r="Z610" s="52"/>
      <c r="AA610" s="52"/>
      <c r="AB610" s="52"/>
      <c r="AC610" s="39"/>
      <c r="AD610" s="55"/>
    </row>
    <row r="611" s="35" customFormat="1" spans="6:30">
      <c r="F611" s="52"/>
      <c r="G611" s="52"/>
      <c r="P611" s="52"/>
      <c r="Q611" s="53"/>
      <c r="R611" s="52"/>
      <c r="S611" s="52"/>
      <c r="T611" s="52"/>
      <c r="U611" s="52"/>
      <c r="V611" s="52"/>
      <c r="W611" s="52"/>
      <c r="X611" s="52"/>
      <c r="Y611" s="52"/>
      <c r="Z611" s="52"/>
      <c r="AA611" s="52"/>
      <c r="AB611" s="52"/>
      <c r="AC611" s="39"/>
      <c r="AD611" s="55"/>
    </row>
    <row r="612" s="35" customFormat="1" spans="6:30">
      <c r="F612" s="52"/>
      <c r="G612" s="52"/>
      <c r="P612" s="52"/>
      <c r="Q612" s="53"/>
      <c r="R612" s="52"/>
      <c r="S612" s="52"/>
      <c r="T612" s="52"/>
      <c r="U612" s="52"/>
      <c r="V612" s="52"/>
      <c r="W612" s="52"/>
      <c r="X612" s="52"/>
      <c r="Y612" s="52"/>
      <c r="Z612" s="52"/>
      <c r="AA612" s="52"/>
      <c r="AB612" s="52"/>
      <c r="AC612" s="39"/>
      <c r="AD612" s="55"/>
    </row>
    <row r="613" s="35" customFormat="1" spans="6:30">
      <c r="F613" s="52"/>
      <c r="G613" s="52"/>
      <c r="P613" s="52"/>
      <c r="Q613" s="53"/>
      <c r="R613" s="52"/>
      <c r="S613" s="52"/>
      <c r="T613" s="52"/>
      <c r="U613" s="52"/>
      <c r="V613" s="52"/>
      <c r="W613" s="52"/>
      <c r="X613" s="52"/>
      <c r="Y613" s="52"/>
      <c r="Z613" s="52"/>
      <c r="AA613" s="52"/>
      <c r="AB613" s="52"/>
      <c r="AC613" s="39"/>
      <c r="AD613" s="55"/>
    </row>
    <row r="614" s="35" customFormat="1" spans="6:30">
      <c r="F614" s="52"/>
      <c r="G614" s="52"/>
      <c r="P614" s="52"/>
      <c r="Q614" s="53"/>
      <c r="R614" s="52"/>
      <c r="S614" s="52"/>
      <c r="T614" s="52"/>
      <c r="U614" s="52"/>
      <c r="V614" s="52"/>
      <c r="W614" s="52"/>
      <c r="X614" s="52"/>
      <c r="Y614" s="52"/>
      <c r="Z614" s="52"/>
      <c r="AA614" s="52"/>
      <c r="AB614" s="52"/>
      <c r="AC614" s="39"/>
      <c r="AD614" s="55"/>
    </row>
    <row r="615" s="35" customFormat="1" spans="6:30">
      <c r="F615" s="52"/>
      <c r="G615" s="52"/>
      <c r="P615" s="52"/>
      <c r="Q615" s="53"/>
      <c r="R615" s="52"/>
      <c r="S615" s="52"/>
      <c r="T615" s="52"/>
      <c r="U615" s="52"/>
      <c r="V615" s="52"/>
      <c r="W615" s="52"/>
      <c r="X615" s="52"/>
      <c r="Y615" s="52"/>
      <c r="Z615" s="52"/>
      <c r="AA615" s="52"/>
      <c r="AB615" s="52"/>
      <c r="AC615" s="39"/>
      <c r="AD615" s="55"/>
    </row>
    <row r="616" s="35" customFormat="1" spans="6:30">
      <c r="F616" s="52"/>
      <c r="G616" s="52"/>
      <c r="P616" s="52"/>
      <c r="Q616" s="53"/>
      <c r="R616" s="52"/>
      <c r="S616" s="52"/>
      <c r="T616" s="52"/>
      <c r="U616" s="52"/>
      <c r="V616" s="52"/>
      <c r="W616" s="52"/>
      <c r="X616" s="52"/>
      <c r="Y616" s="52"/>
      <c r="Z616" s="52"/>
      <c r="AA616" s="52"/>
      <c r="AB616" s="52"/>
      <c r="AC616" s="39"/>
      <c r="AD616" s="55"/>
    </row>
    <row r="617" s="35" customFormat="1" spans="6:30">
      <c r="F617" s="52"/>
      <c r="G617" s="52"/>
      <c r="P617" s="52"/>
      <c r="Q617" s="53"/>
      <c r="R617" s="52"/>
      <c r="S617" s="52"/>
      <c r="T617" s="52"/>
      <c r="U617" s="52"/>
      <c r="V617" s="52"/>
      <c r="W617" s="52"/>
      <c r="X617" s="52"/>
      <c r="Y617" s="52"/>
      <c r="Z617" s="52"/>
      <c r="AA617" s="52"/>
      <c r="AB617" s="52"/>
      <c r="AC617" s="39"/>
      <c r="AD617" s="55"/>
    </row>
    <row r="618" s="35" customFormat="1" spans="6:30">
      <c r="F618" s="52"/>
      <c r="G618" s="52"/>
      <c r="P618" s="52"/>
      <c r="Q618" s="53"/>
      <c r="R618" s="52"/>
      <c r="S618" s="52"/>
      <c r="T618" s="52"/>
      <c r="U618" s="52"/>
      <c r="V618" s="52"/>
      <c r="W618" s="52"/>
      <c r="X618" s="52"/>
      <c r="Y618" s="52"/>
      <c r="Z618" s="52"/>
      <c r="AA618" s="52"/>
      <c r="AB618" s="52"/>
      <c r="AC618" s="39"/>
      <c r="AD618" s="55"/>
    </row>
    <row r="619" s="35" customFormat="1" spans="6:30">
      <c r="F619" s="52"/>
      <c r="G619" s="52"/>
      <c r="P619" s="52"/>
      <c r="Q619" s="53"/>
      <c r="R619" s="52"/>
      <c r="S619" s="52"/>
      <c r="T619" s="52"/>
      <c r="U619" s="52"/>
      <c r="V619" s="52"/>
      <c r="W619" s="52"/>
      <c r="X619" s="52"/>
      <c r="Y619" s="52"/>
      <c r="Z619" s="52"/>
      <c r="AA619" s="52"/>
      <c r="AB619" s="52"/>
      <c r="AC619" s="39"/>
      <c r="AD619" s="55"/>
    </row>
    <row r="620" s="35" customFormat="1" spans="6:30">
      <c r="F620" s="52"/>
      <c r="G620" s="52"/>
      <c r="P620" s="52"/>
      <c r="Q620" s="53"/>
      <c r="R620" s="52"/>
      <c r="S620" s="52"/>
      <c r="T620" s="52"/>
      <c r="U620" s="52"/>
      <c r="V620" s="52"/>
      <c r="W620" s="52"/>
      <c r="X620" s="52"/>
      <c r="Y620" s="52"/>
      <c r="Z620" s="52"/>
      <c r="AA620" s="52"/>
      <c r="AB620" s="52"/>
      <c r="AC620" s="39"/>
      <c r="AD620" s="55"/>
    </row>
    <row r="621" s="35" customFormat="1" spans="6:30">
      <c r="F621" s="52"/>
      <c r="G621" s="52"/>
      <c r="P621" s="52"/>
      <c r="Q621" s="53"/>
      <c r="R621" s="52"/>
      <c r="S621" s="52"/>
      <c r="T621" s="52"/>
      <c r="U621" s="52"/>
      <c r="V621" s="52"/>
      <c r="W621" s="52"/>
      <c r="X621" s="52"/>
      <c r="Y621" s="52"/>
      <c r="Z621" s="52"/>
      <c r="AA621" s="52"/>
      <c r="AB621" s="52"/>
      <c r="AC621" s="39"/>
      <c r="AD621" s="55"/>
    </row>
    <row r="622" s="35" customFormat="1" spans="6:30">
      <c r="F622" s="52"/>
      <c r="G622" s="52"/>
      <c r="P622" s="52"/>
      <c r="Q622" s="53"/>
      <c r="R622" s="52"/>
      <c r="S622" s="52"/>
      <c r="T622" s="52"/>
      <c r="U622" s="52"/>
      <c r="V622" s="52"/>
      <c r="W622" s="52"/>
      <c r="X622" s="52"/>
      <c r="Y622" s="52"/>
      <c r="Z622" s="52"/>
      <c r="AA622" s="52"/>
      <c r="AB622" s="52"/>
      <c r="AC622" s="39"/>
      <c r="AD622" s="55"/>
    </row>
    <row r="623" s="35" customFormat="1" spans="6:30">
      <c r="F623" s="52"/>
      <c r="G623" s="52"/>
      <c r="P623" s="52"/>
      <c r="Q623" s="53"/>
      <c r="R623" s="52"/>
      <c r="S623" s="52"/>
      <c r="T623" s="52"/>
      <c r="U623" s="52"/>
      <c r="V623" s="52"/>
      <c r="W623" s="52"/>
      <c r="X623" s="52"/>
      <c r="Y623" s="52"/>
      <c r="Z623" s="52"/>
      <c r="AA623" s="52"/>
      <c r="AB623" s="52"/>
      <c r="AC623" s="39"/>
      <c r="AD623" s="55"/>
    </row>
    <row r="624" s="35" customFormat="1" spans="6:30">
      <c r="F624" s="52"/>
      <c r="G624" s="52"/>
      <c r="P624" s="52"/>
      <c r="Q624" s="53"/>
      <c r="R624" s="52"/>
      <c r="S624" s="52"/>
      <c r="T624" s="52"/>
      <c r="U624" s="52"/>
      <c r="V624" s="52"/>
      <c r="W624" s="52"/>
      <c r="X624" s="52"/>
      <c r="Y624" s="52"/>
      <c r="Z624" s="52"/>
      <c r="AA624" s="52"/>
      <c r="AB624" s="52"/>
      <c r="AC624" s="39"/>
      <c r="AD624" s="55"/>
    </row>
    <row r="625" s="35" customFormat="1" spans="6:30">
      <c r="F625" s="52"/>
      <c r="G625" s="52"/>
      <c r="P625" s="52"/>
      <c r="Q625" s="53"/>
      <c r="R625" s="52"/>
      <c r="S625" s="52"/>
      <c r="T625" s="52"/>
      <c r="U625" s="52"/>
      <c r="V625" s="52"/>
      <c r="W625" s="52"/>
      <c r="X625" s="52"/>
      <c r="Y625" s="52"/>
      <c r="Z625" s="52"/>
      <c r="AA625" s="52"/>
      <c r="AB625" s="52"/>
      <c r="AC625" s="39"/>
      <c r="AD625" s="55"/>
    </row>
    <row r="626" s="35" customFormat="1" spans="6:30">
      <c r="F626" s="52"/>
      <c r="G626" s="52"/>
      <c r="P626" s="52"/>
      <c r="Q626" s="53"/>
      <c r="R626" s="52"/>
      <c r="S626" s="52"/>
      <c r="T626" s="52"/>
      <c r="U626" s="52"/>
      <c r="V626" s="52"/>
      <c r="W626" s="52"/>
      <c r="X626" s="52"/>
      <c r="Y626" s="52"/>
      <c r="Z626" s="52"/>
      <c r="AA626" s="52"/>
      <c r="AB626" s="52"/>
      <c r="AC626" s="39"/>
      <c r="AD626" s="55"/>
    </row>
    <row r="627" s="35" customFormat="1" spans="6:30">
      <c r="F627" s="52"/>
      <c r="G627" s="52"/>
      <c r="P627" s="52"/>
      <c r="Q627" s="53"/>
      <c r="R627" s="52"/>
      <c r="S627" s="52"/>
      <c r="T627" s="52"/>
      <c r="U627" s="52"/>
      <c r="V627" s="52"/>
      <c r="W627" s="52"/>
      <c r="X627" s="52"/>
      <c r="Y627" s="52"/>
      <c r="Z627" s="52"/>
      <c r="AA627" s="52"/>
      <c r="AB627" s="52"/>
      <c r="AC627" s="39"/>
      <c r="AD627" s="55"/>
    </row>
    <row r="628" s="35" customFormat="1" spans="6:30">
      <c r="F628" s="52"/>
      <c r="G628" s="52"/>
      <c r="P628" s="52"/>
      <c r="Q628" s="53"/>
      <c r="R628" s="52"/>
      <c r="S628" s="52"/>
      <c r="T628" s="52"/>
      <c r="U628" s="52"/>
      <c r="V628" s="52"/>
      <c r="W628" s="52"/>
      <c r="X628" s="52"/>
      <c r="Y628" s="52"/>
      <c r="Z628" s="52"/>
      <c r="AA628" s="52"/>
      <c r="AB628" s="52"/>
      <c r="AC628" s="39"/>
      <c r="AD628" s="55"/>
    </row>
    <row r="629" s="35" customFormat="1" spans="6:30">
      <c r="F629" s="52"/>
      <c r="G629" s="52"/>
      <c r="P629" s="52"/>
      <c r="Q629" s="53"/>
      <c r="R629" s="52"/>
      <c r="S629" s="52"/>
      <c r="T629" s="52"/>
      <c r="U629" s="52"/>
      <c r="V629" s="52"/>
      <c r="W629" s="52"/>
      <c r="X629" s="52"/>
      <c r="Y629" s="52"/>
      <c r="Z629" s="52"/>
      <c r="AA629" s="52"/>
      <c r="AB629" s="52"/>
      <c r="AC629" s="39"/>
      <c r="AD629" s="55"/>
    </row>
    <row r="630" s="35" customFormat="1" spans="6:30">
      <c r="F630" s="52"/>
      <c r="G630" s="52"/>
      <c r="P630" s="52"/>
      <c r="Q630" s="53"/>
      <c r="R630" s="52"/>
      <c r="S630" s="52"/>
      <c r="T630" s="52"/>
      <c r="U630" s="52"/>
      <c r="V630" s="52"/>
      <c r="W630" s="52"/>
      <c r="X630" s="52"/>
      <c r="Y630" s="52"/>
      <c r="Z630" s="52"/>
      <c r="AA630" s="52"/>
      <c r="AB630" s="52"/>
      <c r="AC630" s="39"/>
      <c r="AD630" s="55"/>
    </row>
    <row r="631" s="35" customFormat="1" spans="6:30">
      <c r="F631" s="52"/>
      <c r="G631" s="52"/>
      <c r="P631" s="52"/>
      <c r="Q631" s="53"/>
      <c r="R631" s="52"/>
      <c r="S631" s="52"/>
      <c r="T631" s="52"/>
      <c r="U631" s="52"/>
      <c r="V631" s="52"/>
      <c r="W631" s="52"/>
      <c r="X631" s="52"/>
      <c r="Y631" s="52"/>
      <c r="Z631" s="52"/>
      <c r="AA631" s="52"/>
      <c r="AB631" s="52"/>
      <c r="AC631" s="39"/>
      <c r="AD631" s="55"/>
    </row>
    <row r="632" s="35" customFormat="1" spans="6:30">
      <c r="F632" s="52"/>
      <c r="G632" s="52"/>
      <c r="P632" s="52"/>
      <c r="Q632" s="53"/>
      <c r="R632" s="52"/>
      <c r="S632" s="52"/>
      <c r="T632" s="52"/>
      <c r="U632" s="52"/>
      <c r="V632" s="52"/>
      <c r="W632" s="52"/>
      <c r="X632" s="52"/>
      <c r="Y632" s="52"/>
      <c r="Z632" s="52"/>
      <c r="AA632" s="52"/>
      <c r="AB632" s="52"/>
      <c r="AC632" s="39"/>
      <c r="AD632" s="55"/>
    </row>
    <row r="633" s="35" customFormat="1" spans="6:30">
      <c r="F633" s="52"/>
      <c r="G633" s="52"/>
      <c r="P633" s="52"/>
      <c r="Q633" s="53"/>
      <c r="R633" s="52"/>
      <c r="S633" s="52"/>
      <c r="T633" s="52"/>
      <c r="U633" s="52"/>
      <c r="V633" s="52"/>
      <c r="W633" s="52"/>
      <c r="X633" s="52"/>
      <c r="Y633" s="52"/>
      <c r="Z633" s="52"/>
      <c r="AA633" s="52"/>
      <c r="AB633" s="52"/>
      <c r="AC633" s="39"/>
      <c r="AD633" s="55"/>
    </row>
    <row r="634" s="35" customFormat="1" spans="6:30">
      <c r="F634" s="52"/>
      <c r="G634" s="52"/>
      <c r="P634" s="52"/>
      <c r="Q634" s="53"/>
      <c r="R634" s="52"/>
      <c r="S634" s="52"/>
      <c r="T634" s="52"/>
      <c r="U634" s="52"/>
      <c r="V634" s="52"/>
      <c r="W634" s="52"/>
      <c r="X634" s="52"/>
      <c r="Y634" s="52"/>
      <c r="Z634" s="52"/>
      <c r="AA634" s="52"/>
      <c r="AB634" s="52"/>
      <c r="AC634" s="39"/>
      <c r="AD634" s="55"/>
    </row>
    <row r="635" s="35" customFormat="1" spans="6:30">
      <c r="F635" s="52"/>
      <c r="G635" s="52"/>
      <c r="P635" s="52"/>
      <c r="Q635" s="53"/>
      <c r="R635" s="52"/>
      <c r="S635" s="52"/>
      <c r="T635" s="52"/>
      <c r="U635" s="52"/>
      <c r="V635" s="52"/>
      <c r="W635" s="52"/>
      <c r="X635" s="52"/>
      <c r="Y635" s="52"/>
      <c r="Z635" s="52"/>
      <c r="AA635" s="52"/>
      <c r="AB635" s="52"/>
      <c r="AC635" s="39"/>
      <c r="AD635" s="55"/>
    </row>
    <row r="636" s="35" customFormat="1" spans="6:30">
      <c r="F636" s="52"/>
      <c r="G636" s="52"/>
      <c r="P636" s="52"/>
      <c r="Q636" s="53"/>
      <c r="R636" s="52"/>
      <c r="S636" s="52"/>
      <c r="T636" s="52"/>
      <c r="U636" s="52"/>
      <c r="V636" s="52"/>
      <c r="W636" s="52"/>
      <c r="X636" s="52"/>
      <c r="Y636" s="52"/>
      <c r="Z636" s="52"/>
      <c r="AA636" s="52"/>
      <c r="AB636" s="52"/>
      <c r="AC636" s="39"/>
      <c r="AD636" s="55"/>
    </row>
    <row r="637" s="35" customFormat="1" spans="6:30">
      <c r="F637" s="52"/>
      <c r="G637" s="52"/>
      <c r="P637" s="52"/>
      <c r="Q637" s="53"/>
      <c r="R637" s="52"/>
      <c r="S637" s="52"/>
      <c r="T637" s="52"/>
      <c r="U637" s="52"/>
      <c r="V637" s="52"/>
      <c r="W637" s="52"/>
      <c r="X637" s="52"/>
      <c r="Y637" s="52"/>
      <c r="Z637" s="52"/>
      <c r="AA637" s="52"/>
      <c r="AB637" s="52"/>
      <c r="AC637" s="39"/>
      <c r="AD637" s="55"/>
    </row>
    <row r="638" s="35" customFormat="1" spans="6:30">
      <c r="F638" s="52"/>
      <c r="G638" s="52"/>
      <c r="P638" s="52"/>
      <c r="Q638" s="53"/>
      <c r="R638" s="52"/>
      <c r="S638" s="52"/>
      <c r="T638" s="52"/>
      <c r="U638" s="52"/>
      <c r="V638" s="52"/>
      <c r="W638" s="52"/>
      <c r="X638" s="52"/>
      <c r="Y638" s="52"/>
      <c r="Z638" s="52"/>
      <c r="AA638" s="52"/>
      <c r="AB638" s="52"/>
      <c r="AC638" s="39"/>
      <c r="AD638" s="55"/>
    </row>
    <row r="639" s="35" customFormat="1" spans="6:30">
      <c r="F639" s="52"/>
      <c r="G639" s="52"/>
      <c r="P639" s="52"/>
      <c r="Q639" s="53"/>
      <c r="R639" s="52"/>
      <c r="S639" s="52"/>
      <c r="T639" s="52"/>
      <c r="U639" s="52"/>
      <c r="V639" s="52"/>
      <c r="W639" s="52"/>
      <c r="X639" s="52"/>
      <c r="Y639" s="52"/>
      <c r="Z639" s="52"/>
      <c r="AA639" s="52"/>
      <c r="AB639" s="52"/>
      <c r="AC639" s="39"/>
      <c r="AD639" s="55"/>
    </row>
    <row r="640" s="35" customFormat="1" spans="6:30">
      <c r="F640" s="52"/>
      <c r="G640" s="52"/>
      <c r="P640" s="52"/>
      <c r="Q640" s="53"/>
      <c r="R640" s="52"/>
      <c r="S640" s="52"/>
      <c r="T640" s="52"/>
      <c r="U640" s="52"/>
      <c r="V640" s="52"/>
      <c r="W640" s="52"/>
      <c r="X640" s="52"/>
      <c r="Y640" s="52"/>
      <c r="Z640" s="52"/>
      <c r="AA640" s="52"/>
      <c r="AB640" s="52"/>
      <c r="AC640" s="39"/>
      <c r="AD640" s="55"/>
    </row>
    <row r="641" s="35" customFormat="1" spans="6:30">
      <c r="F641" s="52"/>
      <c r="G641" s="52"/>
      <c r="P641" s="52"/>
      <c r="Q641" s="53"/>
      <c r="R641" s="52"/>
      <c r="S641" s="52"/>
      <c r="T641" s="52"/>
      <c r="U641" s="52"/>
      <c r="V641" s="52"/>
      <c r="W641" s="52"/>
      <c r="X641" s="52"/>
      <c r="Y641" s="52"/>
      <c r="Z641" s="52"/>
      <c r="AA641" s="52"/>
      <c r="AB641" s="52"/>
      <c r="AC641" s="39"/>
      <c r="AD641" s="55"/>
    </row>
    <row r="642" s="35" customFormat="1" spans="6:30">
      <c r="F642" s="52"/>
      <c r="G642" s="52"/>
      <c r="P642" s="52"/>
      <c r="Q642" s="53"/>
      <c r="R642" s="52"/>
      <c r="S642" s="52"/>
      <c r="T642" s="52"/>
      <c r="U642" s="52"/>
      <c r="V642" s="52"/>
      <c r="W642" s="52"/>
      <c r="X642" s="52"/>
      <c r="Y642" s="52"/>
      <c r="Z642" s="52"/>
      <c r="AA642" s="52"/>
      <c r="AB642" s="52"/>
      <c r="AC642" s="39"/>
      <c r="AD642" s="55"/>
    </row>
    <row r="643" s="35" customFormat="1" spans="6:30">
      <c r="F643" s="52"/>
      <c r="G643" s="52"/>
      <c r="P643" s="52"/>
      <c r="Q643" s="53"/>
      <c r="R643" s="52"/>
      <c r="S643" s="52"/>
      <c r="T643" s="52"/>
      <c r="U643" s="52"/>
      <c r="V643" s="52"/>
      <c r="W643" s="52"/>
      <c r="X643" s="52"/>
      <c r="Y643" s="52"/>
      <c r="Z643" s="52"/>
      <c r="AA643" s="52"/>
      <c r="AB643" s="52"/>
      <c r="AC643" s="39"/>
      <c r="AD643" s="55"/>
    </row>
    <row r="644" s="35" customFormat="1" spans="6:30">
      <c r="F644" s="52"/>
      <c r="G644" s="52"/>
      <c r="P644" s="52"/>
      <c r="Q644" s="53"/>
      <c r="R644" s="52"/>
      <c r="S644" s="52"/>
      <c r="T644" s="52"/>
      <c r="U644" s="52"/>
      <c r="V644" s="52"/>
      <c r="W644" s="52"/>
      <c r="X644" s="52"/>
      <c r="Y644" s="52"/>
      <c r="Z644" s="52"/>
      <c r="AA644" s="52"/>
      <c r="AB644" s="52"/>
      <c r="AC644" s="39"/>
      <c r="AD644" s="55"/>
    </row>
    <row r="645" s="35" customFormat="1" spans="6:30">
      <c r="F645" s="52"/>
      <c r="G645" s="52"/>
      <c r="P645" s="52"/>
      <c r="Q645" s="53"/>
      <c r="R645" s="52"/>
      <c r="S645" s="52"/>
      <c r="T645" s="52"/>
      <c r="U645" s="52"/>
      <c r="V645" s="52"/>
      <c r="W645" s="52"/>
      <c r="X645" s="52"/>
      <c r="Y645" s="52"/>
      <c r="Z645" s="52"/>
      <c r="AA645" s="52"/>
      <c r="AB645" s="52"/>
      <c r="AC645" s="39"/>
      <c r="AD645" s="55"/>
    </row>
    <row r="646" s="35" customFormat="1" spans="6:30">
      <c r="F646" s="52"/>
      <c r="G646" s="52"/>
      <c r="P646" s="52"/>
      <c r="Q646" s="53"/>
      <c r="R646" s="52"/>
      <c r="S646" s="52"/>
      <c r="T646" s="52"/>
      <c r="U646" s="52"/>
      <c r="V646" s="52"/>
      <c r="W646" s="52"/>
      <c r="X646" s="52"/>
      <c r="Y646" s="52"/>
      <c r="Z646" s="52"/>
      <c r="AA646" s="52"/>
      <c r="AB646" s="52"/>
      <c r="AC646" s="39"/>
      <c r="AD646" s="55"/>
    </row>
    <row r="647" s="35" customFormat="1" spans="6:30">
      <c r="F647" s="52"/>
      <c r="G647" s="52"/>
      <c r="P647" s="52"/>
      <c r="Q647" s="53"/>
      <c r="R647" s="52"/>
      <c r="S647" s="52"/>
      <c r="T647" s="52"/>
      <c r="U647" s="52"/>
      <c r="V647" s="52"/>
      <c r="W647" s="52"/>
      <c r="X647" s="52"/>
      <c r="Y647" s="52"/>
      <c r="Z647" s="52"/>
      <c r="AA647" s="52"/>
      <c r="AB647" s="52"/>
      <c r="AC647" s="39"/>
      <c r="AD647" s="55"/>
    </row>
    <row r="648" s="35" customFormat="1" spans="6:30">
      <c r="F648" s="52"/>
      <c r="G648" s="52"/>
      <c r="P648" s="52"/>
      <c r="Q648" s="53"/>
      <c r="R648" s="52"/>
      <c r="S648" s="52"/>
      <c r="T648" s="52"/>
      <c r="U648" s="52"/>
      <c r="V648" s="52"/>
      <c r="W648" s="52"/>
      <c r="X648" s="52"/>
      <c r="Y648" s="52"/>
      <c r="Z648" s="52"/>
      <c r="AA648" s="52"/>
      <c r="AB648" s="52"/>
      <c r="AC648" s="39"/>
      <c r="AD648" s="55"/>
    </row>
    <row r="649" s="35" customFormat="1" spans="6:30">
      <c r="F649" s="52"/>
      <c r="G649" s="52"/>
      <c r="P649" s="52"/>
      <c r="Q649" s="53"/>
      <c r="R649" s="52"/>
      <c r="S649" s="52"/>
      <c r="T649" s="52"/>
      <c r="U649" s="52"/>
      <c r="V649" s="52"/>
      <c r="W649" s="52"/>
      <c r="X649" s="52"/>
      <c r="Y649" s="52"/>
      <c r="Z649" s="52"/>
      <c r="AA649" s="52"/>
      <c r="AB649" s="52"/>
      <c r="AC649" s="39"/>
      <c r="AD649" s="55"/>
    </row>
    <row r="650" s="35" customFormat="1" spans="6:30">
      <c r="F650" s="52"/>
      <c r="G650" s="52"/>
      <c r="P650" s="52"/>
      <c r="Q650" s="53"/>
      <c r="R650" s="52"/>
      <c r="S650" s="52"/>
      <c r="T650" s="52"/>
      <c r="U650" s="52"/>
      <c r="V650" s="52"/>
      <c r="W650" s="52"/>
      <c r="X650" s="52"/>
      <c r="Y650" s="52"/>
      <c r="Z650" s="52"/>
      <c r="AA650" s="52"/>
      <c r="AB650" s="52"/>
      <c r="AC650" s="39"/>
      <c r="AD650" s="55"/>
    </row>
    <row r="651" s="35" customFormat="1" spans="6:30">
      <c r="F651" s="52"/>
      <c r="G651" s="52"/>
      <c r="P651" s="52"/>
      <c r="Q651" s="53"/>
      <c r="R651" s="52"/>
      <c r="S651" s="52"/>
      <c r="T651" s="52"/>
      <c r="U651" s="52"/>
      <c r="V651" s="52"/>
      <c r="W651" s="52"/>
      <c r="X651" s="52"/>
      <c r="Y651" s="52"/>
      <c r="Z651" s="52"/>
      <c r="AA651" s="52"/>
      <c r="AB651" s="52"/>
      <c r="AC651" s="39"/>
      <c r="AD651" s="55"/>
    </row>
    <row r="652" s="35" customFormat="1" spans="6:30">
      <c r="F652" s="52"/>
      <c r="G652" s="52"/>
      <c r="P652" s="52"/>
      <c r="Q652" s="53"/>
      <c r="R652" s="52"/>
      <c r="S652" s="52"/>
      <c r="T652" s="52"/>
      <c r="U652" s="52"/>
      <c r="V652" s="52"/>
      <c r="W652" s="52"/>
      <c r="X652" s="52"/>
      <c r="Y652" s="52"/>
      <c r="Z652" s="52"/>
      <c r="AA652" s="52"/>
      <c r="AB652" s="52"/>
      <c r="AC652" s="39"/>
      <c r="AD652" s="55"/>
    </row>
    <row r="653" s="35" customFormat="1" spans="6:30">
      <c r="F653" s="52"/>
      <c r="G653" s="52"/>
      <c r="P653" s="52"/>
      <c r="Q653" s="53"/>
      <c r="R653" s="52"/>
      <c r="S653" s="52"/>
      <c r="T653" s="52"/>
      <c r="U653" s="52"/>
      <c r="V653" s="52"/>
      <c r="W653" s="52"/>
      <c r="X653" s="52"/>
      <c r="Y653" s="52"/>
      <c r="Z653" s="52"/>
      <c r="AA653" s="52"/>
      <c r="AB653" s="52"/>
      <c r="AC653" s="39"/>
      <c r="AD653" s="55"/>
    </row>
    <row r="654" s="35" customFormat="1" spans="6:30">
      <c r="F654" s="52"/>
      <c r="G654" s="52"/>
      <c r="P654" s="52"/>
      <c r="Q654" s="53"/>
      <c r="R654" s="52"/>
      <c r="S654" s="52"/>
      <c r="T654" s="52"/>
      <c r="U654" s="52"/>
      <c r="V654" s="52"/>
      <c r="W654" s="52"/>
      <c r="X654" s="52"/>
      <c r="Y654" s="52"/>
      <c r="Z654" s="52"/>
      <c r="AA654" s="52"/>
      <c r="AB654" s="52"/>
      <c r="AC654" s="39"/>
      <c r="AD654" s="55"/>
    </row>
    <row r="655" s="35" customFormat="1" spans="6:30">
      <c r="F655" s="52"/>
      <c r="G655" s="52"/>
      <c r="P655" s="52"/>
      <c r="Q655" s="53"/>
      <c r="R655" s="52"/>
      <c r="S655" s="52"/>
      <c r="T655" s="52"/>
      <c r="U655" s="52"/>
      <c r="V655" s="52"/>
      <c r="W655" s="52"/>
      <c r="X655" s="52"/>
      <c r="Y655" s="52"/>
      <c r="Z655" s="52"/>
      <c r="AA655" s="52"/>
      <c r="AB655" s="52"/>
      <c r="AC655" s="39"/>
      <c r="AD655" s="55"/>
    </row>
    <row r="656" s="35" customFormat="1" spans="6:30">
      <c r="F656" s="52"/>
      <c r="G656" s="52"/>
      <c r="P656" s="52"/>
      <c r="Q656" s="53"/>
      <c r="R656" s="52"/>
      <c r="S656" s="52"/>
      <c r="T656" s="52"/>
      <c r="U656" s="52"/>
      <c r="V656" s="52"/>
      <c r="W656" s="52"/>
      <c r="X656" s="52"/>
      <c r="Y656" s="52"/>
      <c r="Z656" s="52"/>
      <c r="AA656" s="52"/>
      <c r="AB656" s="52"/>
      <c r="AC656" s="39"/>
      <c r="AD656" s="55"/>
    </row>
    <row r="657" s="35" customFormat="1" spans="6:30">
      <c r="F657" s="52"/>
      <c r="G657" s="52"/>
      <c r="P657" s="52"/>
      <c r="Q657" s="53"/>
      <c r="R657" s="52"/>
      <c r="S657" s="52"/>
      <c r="T657" s="52"/>
      <c r="U657" s="52"/>
      <c r="V657" s="52"/>
      <c r="W657" s="52"/>
      <c r="X657" s="52"/>
      <c r="Y657" s="52"/>
      <c r="Z657" s="52"/>
      <c r="AA657" s="52"/>
      <c r="AB657" s="52"/>
      <c r="AC657" s="39"/>
      <c r="AD657" s="55"/>
    </row>
    <row r="658" s="35" customFormat="1" spans="6:30">
      <c r="F658" s="52"/>
      <c r="G658" s="52"/>
      <c r="P658" s="52"/>
      <c r="Q658" s="53"/>
      <c r="R658" s="52"/>
      <c r="S658" s="52"/>
      <c r="T658" s="52"/>
      <c r="U658" s="52"/>
      <c r="V658" s="52"/>
      <c r="W658" s="52"/>
      <c r="X658" s="52"/>
      <c r="Y658" s="52"/>
      <c r="Z658" s="52"/>
      <c r="AA658" s="52"/>
      <c r="AB658" s="52"/>
      <c r="AC658" s="39"/>
      <c r="AD658" s="55"/>
    </row>
    <row r="659" s="35" customFormat="1" spans="6:30">
      <c r="F659" s="52"/>
      <c r="G659" s="52"/>
      <c r="P659" s="52"/>
      <c r="Q659" s="53"/>
      <c r="R659" s="52"/>
      <c r="S659" s="52"/>
      <c r="T659" s="52"/>
      <c r="U659" s="52"/>
      <c r="V659" s="52"/>
      <c r="W659" s="52"/>
      <c r="X659" s="52"/>
      <c r="Y659" s="52"/>
      <c r="Z659" s="52"/>
      <c r="AA659" s="52"/>
      <c r="AB659" s="52"/>
      <c r="AC659" s="39"/>
      <c r="AD659" s="55"/>
    </row>
    <row r="660" s="35" customFormat="1" spans="6:30">
      <c r="F660" s="52"/>
      <c r="G660" s="52"/>
      <c r="P660" s="52"/>
      <c r="Q660" s="53"/>
      <c r="R660" s="52"/>
      <c r="S660" s="52"/>
      <c r="T660" s="52"/>
      <c r="U660" s="52"/>
      <c r="V660" s="52"/>
      <c r="W660" s="52"/>
      <c r="X660" s="52"/>
      <c r="Y660" s="52"/>
      <c r="Z660" s="52"/>
      <c r="AA660" s="52"/>
      <c r="AB660" s="52"/>
      <c r="AC660" s="39"/>
      <c r="AD660" s="55"/>
    </row>
    <row r="661" s="35" customFormat="1" spans="6:30">
      <c r="F661" s="52"/>
      <c r="G661" s="52"/>
      <c r="P661" s="52"/>
      <c r="Q661" s="53"/>
      <c r="R661" s="52"/>
      <c r="S661" s="52"/>
      <c r="T661" s="52"/>
      <c r="U661" s="52"/>
      <c r="V661" s="52"/>
      <c r="W661" s="52"/>
      <c r="X661" s="52"/>
      <c r="Y661" s="52"/>
      <c r="Z661" s="52"/>
      <c r="AA661" s="52"/>
      <c r="AB661" s="52"/>
      <c r="AC661" s="39"/>
      <c r="AD661" s="55"/>
    </row>
    <row r="662" s="35" customFormat="1" spans="6:30">
      <c r="F662" s="52"/>
      <c r="G662" s="52"/>
      <c r="P662" s="52"/>
      <c r="Q662" s="53"/>
      <c r="R662" s="52"/>
      <c r="S662" s="52"/>
      <c r="T662" s="52"/>
      <c r="U662" s="52"/>
      <c r="V662" s="52"/>
      <c r="W662" s="52"/>
      <c r="X662" s="52"/>
      <c r="Y662" s="52"/>
      <c r="Z662" s="52"/>
      <c r="AA662" s="52"/>
      <c r="AB662" s="52"/>
      <c r="AC662" s="39"/>
      <c r="AD662" s="55"/>
    </row>
    <row r="663" s="35" customFormat="1" spans="6:30">
      <c r="F663" s="52"/>
      <c r="G663" s="52"/>
      <c r="P663" s="52"/>
      <c r="Q663" s="53"/>
      <c r="R663" s="52"/>
      <c r="S663" s="52"/>
      <c r="T663" s="52"/>
      <c r="U663" s="52"/>
      <c r="V663" s="52"/>
      <c r="W663" s="52"/>
      <c r="X663" s="52"/>
      <c r="Y663" s="52"/>
      <c r="Z663" s="52"/>
      <c r="AA663" s="52"/>
      <c r="AB663" s="52"/>
      <c r="AC663" s="39"/>
      <c r="AD663" s="55"/>
    </row>
    <row r="664" s="35" customFormat="1" spans="6:30">
      <c r="F664" s="52"/>
      <c r="G664" s="52"/>
      <c r="P664" s="52"/>
      <c r="Q664" s="53"/>
      <c r="R664" s="52"/>
      <c r="S664" s="52"/>
      <c r="T664" s="52"/>
      <c r="U664" s="52"/>
      <c r="V664" s="52"/>
      <c r="W664" s="52"/>
      <c r="X664" s="52"/>
      <c r="Y664" s="52"/>
      <c r="Z664" s="52"/>
      <c r="AA664" s="52"/>
      <c r="AB664" s="52"/>
      <c r="AC664" s="39"/>
      <c r="AD664" s="55"/>
    </row>
    <row r="665" s="35" customFormat="1" spans="6:30">
      <c r="F665" s="52"/>
      <c r="G665" s="52"/>
      <c r="P665" s="52"/>
      <c r="Q665" s="53"/>
      <c r="R665" s="52"/>
      <c r="S665" s="52"/>
      <c r="T665" s="52"/>
      <c r="U665" s="52"/>
      <c r="V665" s="52"/>
      <c r="W665" s="52"/>
      <c r="X665" s="52"/>
      <c r="Y665" s="52"/>
      <c r="Z665" s="52"/>
      <c r="AA665" s="52"/>
      <c r="AB665" s="52"/>
      <c r="AC665" s="39"/>
      <c r="AD665" s="55"/>
    </row>
    <row r="666" s="35" customFormat="1" spans="6:30">
      <c r="F666" s="52"/>
      <c r="G666" s="52"/>
      <c r="P666" s="52"/>
      <c r="Q666" s="53"/>
      <c r="R666" s="52"/>
      <c r="S666" s="52"/>
      <c r="T666" s="52"/>
      <c r="U666" s="52"/>
      <c r="V666" s="52"/>
      <c r="W666" s="52"/>
      <c r="X666" s="52"/>
      <c r="Y666" s="52"/>
      <c r="Z666" s="52"/>
      <c r="AA666" s="52"/>
      <c r="AB666" s="52"/>
      <c r="AC666" s="39"/>
      <c r="AD666" s="55"/>
    </row>
    <row r="667" s="35" customFormat="1" spans="6:30">
      <c r="F667" s="52"/>
      <c r="G667" s="52"/>
      <c r="P667" s="52"/>
      <c r="Q667" s="53"/>
      <c r="R667" s="52"/>
      <c r="S667" s="52"/>
      <c r="T667" s="52"/>
      <c r="U667" s="52"/>
      <c r="V667" s="52"/>
      <c r="W667" s="52"/>
      <c r="X667" s="52"/>
      <c r="Y667" s="52"/>
      <c r="Z667" s="52"/>
      <c r="AA667" s="52"/>
      <c r="AB667" s="52"/>
      <c r="AC667" s="39"/>
      <c r="AD667" s="55"/>
    </row>
    <row r="668" s="35" customFormat="1" spans="6:30">
      <c r="F668" s="52"/>
      <c r="G668" s="52"/>
      <c r="P668" s="52"/>
      <c r="Q668" s="53"/>
      <c r="R668" s="52"/>
      <c r="S668" s="52"/>
      <c r="T668" s="52"/>
      <c r="U668" s="52"/>
      <c r="V668" s="52"/>
      <c r="W668" s="52"/>
      <c r="X668" s="52"/>
      <c r="Y668" s="52"/>
      <c r="Z668" s="52"/>
      <c r="AA668" s="52"/>
      <c r="AB668" s="52"/>
      <c r="AC668" s="39"/>
      <c r="AD668" s="55"/>
    </row>
    <row r="669" s="35" customFormat="1" spans="6:30">
      <c r="F669" s="52"/>
      <c r="G669" s="52"/>
      <c r="P669" s="52"/>
      <c r="Q669" s="53"/>
      <c r="R669" s="52"/>
      <c r="S669" s="52"/>
      <c r="T669" s="52"/>
      <c r="U669" s="52"/>
      <c r="V669" s="52"/>
      <c r="W669" s="52"/>
      <c r="X669" s="52"/>
      <c r="Y669" s="52"/>
      <c r="Z669" s="52"/>
      <c r="AA669" s="52"/>
      <c r="AB669" s="52"/>
      <c r="AC669" s="39"/>
      <c r="AD669" s="55"/>
    </row>
    <row r="670" s="35" customFormat="1" spans="6:30">
      <c r="F670" s="52"/>
      <c r="G670" s="52"/>
      <c r="P670" s="52"/>
      <c r="Q670" s="53"/>
      <c r="R670" s="52"/>
      <c r="S670" s="52"/>
      <c r="T670" s="52"/>
      <c r="U670" s="52"/>
      <c r="V670" s="52"/>
      <c r="W670" s="52"/>
      <c r="X670" s="52"/>
      <c r="Y670" s="52"/>
      <c r="Z670" s="52"/>
      <c r="AA670" s="52"/>
      <c r="AB670" s="52"/>
      <c r="AC670" s="39"/>
      <c r="AD670" s="55"/>
    </row>
    <row r="671" s="35" customFormat="1" spans="6:30">
      <c r="F671" s="52"/>
      <c r="G671" s="52"/>
      <c r="P671" s="52"/>
      <c r="Q671" s="53"/>
      <c r="R671" s="52"/>
      <c r="S671" s="52"/>
      <c r="T671" s="52"/>
      <c r="U671" s="52"/>
      <c r="V671" s="52"/>
      <c r="W671" s="52"/>
      <c r="X671" s="52"/>
      <c r="Y671" s="52"/>
      <c r="Z671" s="52"/>
      <c r="AA671" s="52"/>
      <c r="AB671" s="52"/>
      <c r="AC671" s="39"/>
      <c r="AD671" s="55"/>
    </row>
    <row r="672" s="35" customFormat="1" spans="6:30">
      <c r="F672" s="52"/>
      <c r="G672" s="52"/>
      <c r="P672" s="52"/>
      <c r="Q672" s="53"/>
      <c r="R672" s="52"/>
      <c r="S672" s="52"/>
      <c r="T672" s="52"/>
      <c r="U672" s="52"/>
      <c r="V672" s="52"/>
      <c r="W672" s="52"/>
      <c r="X672" s="52"/>
      <c r="Y672" s="52"/>
      <c r="Z672" s="52"/>
      <c r="AA672" s="52"/>
      <c r="AB672" s="52"/>
      <c r="AC672" s="39"/>
      <c r="AD672" s="55"/>
    </row>
    <row r="673" s="35" customFormat="1" spans="6:30">
      <c r="F673" s="52"/>
      <c r="G673" s="52"/>
      <c r="P673" s="52"/>
      <c r="Q673" s="53"/>
      <c r="R673" s="52"/>
      <c r="S673" s="52"/>
      <c r="T673" s="52"/>
      <c r="U673" s="52"/>
      <c r="V673" s="52"/>
      <c r="W673" s="52"/>
      <c r="X673" s="52"/>
      <c r="Y673" s="52"/>
      <c r="Z673" s="52"/>
      <c r="AA673" s="52"/>
      <c r="AB673" s="52"/>
      <c r="AC673" s="39"/>
      <c r="AD673" s="55"/>
    </row>
    <row r="674" s="35" customFormat="1" spans="6:30">
      <c r="F674" s="52"/>
      <c r="G674" s="52"/>
      <c r="P674" s="52"/>
      <c r="Q674" s="53"/>
      <c r="R674" s="52"/>
      <c r="S674" s="52"/>
      <c r="T674" s="52"/>
      <c r="U674" s="52"/>
      <c r="V674" s="52"/>
      <c r="W674" s="52"/>
      <c r="X674" s="52"/>
      <c r="Y674" s="52"/>
      <c r="Z674" s="52"/>
      <c r="AA674" s="52"/>
      <c r="AB674" s="52"/>
      <c r="AC674" s="39"/>
      <c r="AD674" s="55"/>
    </row>
    <row r="675" s="35" customFormat="1" spans="6:30">
      <c r="F675" s="52"/>
      <c r="G675" s="52"/>
      <c r="P675" s="52"/>
      <c r="Q675" s="53"/>
      <c r="R675" s="52"/>
      <c r="S675" s="52"/>
      <c r="T675" s="52"/>
      <c r="U675" s="52"/>
      <c r="V675" s="52"/>
      <c r="W675" s="52"/>
      <c r="X675" s="52"/>
      <c r="Y675" s="52"/>
      <c r="Z675" s="52"/>
      <c r="AA675" s="52"/>
      <c r="AB675" s="52"/>
      <c r="AC675" s="39"/>
      <c r="AD675" s="55"/>
    </row>
    <row r="676" s="35" customFormat="1" spans="6:30">
      <c r="F676" s="52"/>
      <c r="G676" s="52"/>
      <c r="P676" s="52"/>
      <c r="Q676" s="53"/>
      <c r="R676" s="52"/>
      <c r="S676" s="52"/>
      <c r="T676" s="52"/>
      <c r="U676" s="52"/>
      <c r="V676" s="52"/>
      <c r="W676" s="52"/>
      <c r="X676" s="52"/>
      <c r="Y676" s="52"/>
      <c r="Z676" s="52"/>
      <c r="AA676" s="52"/>
      <c r="AB676" s="52"/>
      <c r="AC676" s="39"/>
      <c r="AD676" s="55"/>
    </row>
    <row r="677" s="35" customFormat="1" spans="6:30">
      <c r="F677" s="52"/>
      <c r="G677" s="52"/>
      <c r="P677" s="52"/>
      <c r="Q677" s="53"/>
      <c r="R677" s="52"/>
      <c r="S677" s="52"/>
      <c r="T677" s="52"/>
      <c r="U677" s="52"/>
      <c r="V677" s="52"/>
      <c r="W677" s="52"/>
      <c r="X677" s="52"/>
      <c r="Y677" s="52"/>
      <c r="Z677" s="52"/>
      <c r="AA677" s="52"/>
      <c r="AB677" s="52"/>
      <c r="AC677" s="39"/>
      <c r="AD677" s="55"/>
    </row>
    <row r="678" s="35" customFormat="1" spans="6:30">
      <c r="F678" s="52"/>
      <c r="G678" s="52"/>
      <c r="P678" s="52"/>
      <c r="Q678" s="53"/>
      <c r="R678" s="52"/>
      <c r="S678" s="52"/>
      <c r="T678" s="52"/>
      <c r="U678" s="52"/>
      <c r="V678" s="52"/>
      <c r="W678" s="52"/>
      <c r="X678" s="52"/>
      <c r="Y678" s="52"/>
      <c r="Z678" s="52"/>
      <c r="AA678" s="52"/>
      <c r="AB678" s="52"/>
      <c r="AC678" s="39"/>
      <c r="AD678" s="55"/>
    </row>
    <row r="679" s="35" customFormat="1" spans="6:30">
      <c r="F679" s="52"/>
      <c r="G679" s="52"/>
      <c r="P679" s="52"/>
      <c r="Q679" s="53"/>
      <c r="R679" s="52"/>
      <c r="S679" s="52"/>
      <c r="T679" s="52"/>
      <c r="U679" s="52"/>
      <c r="V679" s="52"/>
      <c r="W679" s="52"/>
      <c r="X679" s="52"/>
      <c r="Y679" s="52"/>
      <c r="Z679" s="52"/>
      <c r="AA679" s="52"/>
      <c r="AB679" s="52"/>
      <c r="AC679" s="39"/>
      <c r="AD679" s="55"/>
    </row>
    <row r="680" s="35" customFormat="1" spans="6:30">
      <c r="F680" s="52"/>
      <c r="G680" s="52"/>
      <c r="P680" s="52"/>
      <c r="Q680" s="53"/>
      <c r="R680" s="52"/>
      <c r="S680" s="52"/>
      <c r="T680" s="52"/>
      <c r="U680" s="52"/>
      <c r="V680" s="52"/>
      <c r="W680" s="52"/>
      <c r="X680" s="52"/>
      <c r="Y680" s="52"/>
      <c r="Z680" s="52"/>
      <c r="AA680" s="52"/>
      <c r="AB680" s="52"/>
      <c r="AC680" s="39"/>
      <c r="AD680" s="55"/>
    </row>
    <row r="681" s="35" customFormat="1" spans="6:30">
      <c r="F681" s="52"/>
      <c r="G681" s="52"/>
      <c r="P681" s="52"/>
      <c r="Q681" s="53"/>
      <c r="R681" s="52"/>
      <c r="S681" s="52"/>
      <c r="T681" s="52"/>
      <c r="U681" s="52"/>
      <c r="V681" s="52"/>
      <c r="W681" s="52"/>
      <c r="X681" s="52"/>
      <c r="Y681" s="52"/>
      <c r="Z681" s="52"/>
      <c r="AA681" s="52"/>
      <c r="AB681" s="52"/>
      <c r="AC681" s="39"/>
      <c r="AD681" s="55"/>
    </row>
    <row r="682" s="35" customFormat="1" spans="6:30">
      <c r="F682" s="52"/>
      <c r="G682" s="52"/>
      <c r="P682" s="52"/>
      <c r="Q682" s="53"/>
      <c r="R682" s="52"/>
      <c r="S682" s="52"/>
      <c r="T682" s="52"/>
      <c r="U682" s="52"/>
      <c r="V682" s="52"/>
      <c r="W682" s="52"/>
      <c r="X682" s="52"/>
      <c r="Y682" s="52"/>
      <c r="Z682" s="52"/>
      <c r="AA682" s="52"/>
      <c r="AB682" s="52"/>
      <c r="AC682" s="39"/>
      <c r="AD682" s="55"/>
    </row>
    <row r="683" s="35" customFormat="1" spans="6:30">
      <c r="F683" s="52"/>
      <c r="G683" s="52"/>
      <c r="P683" s="52"/>
      <c r="Q683" s="53"/>
      <c r="R683" s="52"/>
      <c r="S683" s="52"/>
      <c r="T683" s="52"/>
      <c r="U683" s="52"/>
      <c r="V683" s="52"/>
      <c r="W683" s="52"/>
      <c r="X683" s="52"/>
      <c r="Y683" s="52"/>
      <c r="Z683" s="52"/>
      <c r="AA683" s="52"/>
      <c r="AB683" s="52"/>
      <c r="AC683" s="39"/>
      <c r="AD683" s="55"/>
    </row>
    <row r="684" s="35" customFormat="1" spans="6:30">
      <c r="F684" s="52"/>
      <c r="G684" s="52"/>
      <c r="P684" s="52"/>
      <c r="Q684" s="53"/>
      <c r="R684" s="52"/>
      <c r="S684" s="52"/>
      <c r="T684" s="52"/>
      <c r="U684" s="52"/>
      <c r="V684" s="52"/>
      <c r="W684" s="52"/>
      <c r="X684" s="52"/>
      <c r="Y684" s="52"/>
      <c r="Z684" s="52"/>
      <c r="AA684" s="52"/>
      <c r="AB684" s="52"/>
      <c r="AC684" s="39"/>
      <c r="AD684" s="55"/>
    </row>
    <row r="685" s="35" customFormat="1" spans="6:30">
      <c r="F685" s="52"/>
      <c r="G685" s="52"/>
      <c r="P685" s="52"/>
      <c r="Q685" s="53"/>
      <c r="R685" s="52"/>
      <c r="S685" s="52"/>
      <c r="T685" s="52"/>
      <c r="U685" s="52"/>
      <c r="V685" s="52"/>
      <c r="W685" s="52"/>
      <c r="X685" s="52"/>
      <c r="Y685" s="52"/>
      <c r="Z685" s="52"/>
      <c r="AA685" s="52"/>
      <c r="AB685" s="52"/>
      <c r="AC685" s="39"/>
      <c r="AD685" s="55"/>
    </row>
    <row r="686" s="35" customFormat="1" spans="6:30">
      <c r="F686" s="52"/>
      <c r="G686" s="52"/>
      <c r="P686" s="52"/>
      <c r="Q686" s="53"/>
      <c r="R686" s="52"/>
      <c r="S686" s="52"/>
      <c r="T686" s="52"/>
      <c r="U686" s="52"/>
      <c r="V686" s="52"/>
      <c r="W686" s="52"/>
      <c r="X686" s="52"/>
      <c r="Y686" s="52"/>
      <c r="Z686" s="52"/>
      <c r="AA686" s="52"/>
      <c r="AB686" s="52"/>
      <c r="AC686" s="39"/>
      <c r="AD686" s="55"/>
    </row>
    <row r="687" s="35" customFormat="1" spans="6:30">
      <c r="F687" s="52"/>
      <c r="G687" s="52"/>
      <c r="P687" s="52"/>
      <c r="Q687" s="53"/>
      <c r="R687" s="52"/>
      <c r="S687" s="52"/>
      <c r="T687" s="52"/>
      <c r="U687" s="52"/>
      <c r="V687" s="52"/>
      <c r="W687" s="52"/>
      <c r="X687" s="52"/>
      <c r="Y687" s="52"/>
      <c r="Z687" s="52"/>
      <c r="AA687" s="52"/>
      <c r="AB687" s="52"/>
      <c r="AC687" s="39"/>
      <c r="AD687" s="55"/>
    </row>
    <row r="688" s="35" customFormat="1" spans="6:30">
      <c r="F688" s="52"/>
      <c r="G688" s="52"/>
      <c r="P688" s="52"/>
      <c r="Q688" s="53"/>
      <c r="R688" s="52"/>
      <c r="S688" s="52"/>
      <c r="T688" s="52"/>
      <c r="U688" s="52"/>
      <c r="V688" s="52"/>
      <c r="W688" s="52"/>
      <c r="X688" s="52"/>
      <c r="Y688" s="52"/>
      <c r="Z688" s="52"/>
      <c r="AA688" s="52"/>
      <c r="AB688" s="52"/>
      <c r="AC688" s="39"/>
      <c r="AD688" s="55"/>
    </row>
    <row r="689" s="35" customFormat="1" spans="6:30">
      <c r="F689" s="52"/>
      <c r="G689" s="52"/>
      <c r="P689" s="52"/>
      <c r="Q689" s="53"/>
      <c r="R689" s="52"/>
      <c r="S689" s="52"/>
      <c r="T689" s="52"/>
      <c r="U689" s="52"/>
      <c r="V689" s="52"/>
      <c r="W689" s="52"/>
      <c r="X689" s="52"/>
      <c r="Y689" s="52"/>
      <c r="Z689" s="52"/>
      <c r="AA689" s="52"/>
      <c r="AB689" s="52"/>
      <c r="AC689" s="39"/>
      <c r="AD689" s="55"/>
    </row>
    <row r="690" s="35" customFormat="1" spans="6:30">
      <c r="F690" s="52"/>
      <c r="G690" s="52"/>
      <c r="P690" s="52"/>
      <c r="Q690" s="53"/>
      <c r="R690" s="52"/>
      <c r="S690" s="52"/>
      <c r="T690" s="52"/>
      <c r="U690" s="52"/>
      <c r="V690" s="52"/>
      <c r="W690" s="52"/>
      <c r="X690" s="52"/>
      <c r="Y690" s="52"/>
      <c r="Z690" s="52"/>
      <c r="AA690" s="52"/>
      <c r="AB690" s="52"/>
      <c r="AC690" s="39"/>
      <c r="AD690" s="55"/>
    </row>
    <row r="691" s="35" customFormat="1" spans="6:30">
      <c r="F691" s="52"/>
      <c r="G691" s="52"/>
      <c r="P691" s="52"/>
      <c r="Q691" s="53"/>
      <c r="R691" s="52"/>
      <c r="S691" s="52"/>
      <c r="T691" s="52"/>
      <c r="U691" s="52"/>
      <c r="V691" s="52"/>
      <c r="W691" s="52"/>
      <c r="X691" s="52"/>
      <c r="Y691" s="52"/>
      <c r="Z691" s="52"/>
      <c r="AA691" s="52"/>
      <c r="AB691" s="52"/>
      <c r="AC691" s="39"/>
      <c r="AD691" s="55"/>
    </row>
    <row r="692" s="35" customFormat="1" spans="6:30">
      <c r="F692" s="52"/>
      <c r="G692" s="52"/>
      <c r="P692" s="52"/>
      <c r="Q692" s="53"/>
      <c r="R692" s="52"/>
      <c r="S692" s="52"/>
      <c r="T692" s="52"/>
      <c r="U692" s="52"/>
      <c r="V692" s="52"/>
      <c r="W692" s="52"/>
      <c r="X692" s="52"/>
      <c r="Y692" s="52"/>
      <c r="Z692" s="52"/>
      <c r="AA692" s="52"/>
      <c r="AB692" s="52"/>
      <c r="AC692" s="39"/>
      <c r="AD692" s="55"/>
    </row>
    <row r="693" s="35" customFormat="1" spans="6:30">
      <c r="F693" s="52"/>
      <c r="G693" s="52"/>
      <c r="P693" s="52"/>
      <c r="Q693" s="53"/>
      <c r="R693" s="52"/>
      <c r="S693" s="52"/>
      <c r="T693" s="52"/>
      <c r="U693" s="52"/>
      <c r="V693" s="52"/>
      <c r="W693" s="52"/>
      <c r="X693" s="52"/>
      <c r="Y693" s="52"/>
      <c r="Z693" s="52"/>
      <c r="AA693" s="52"/>
      <c r="AB693" s="52"/>
      <c r="AC693" s="39"/>
      <c r="AD693" s="55"/>
    </row>
    <row r="694" s="35" customFormat="1" spans="6:30">
      <c r="F694" s="52"/>
      <c r="G694" s="52"/>
      <c r="P694" s="52"/>
      <c r="Q694" s="53"/>
      <c r="R694" s="52"/>
      <c r="S694" s="52"/>
      <c r="T694" s="52"/>
      <c r="U694" s="52"/>
      <c r="V694" s="52"/>
      <c r="W694" s="52"/>
      <c r="X694" s="52"/>
      <c r="Y694" s="52"/>
      <c r="Z694" s="52"/>
      <c r="AA694" s="52"/>
      <c r="AB694" s="52"/>
      <c r="AC694" s="39"/>
      <c r="AD694" s="55"/>
    </row>
    <row r="695" s="35" customFormat="1" spans="6:30">
      <c r="F695" s="52"/>
      <c r="G695" s="52"/>
      <c r="P695" s="52"/>
      <c r="Q695" s="53"/>
      <c r="R695" s="52"/>
      <c r="S695" s="52"/>
      <c r="T695" s="52"/>
      <c r="U695" s="52"/>
      <c r="V695" s="52"/>
      <c r="W695" s="52"/>
      <c r="X695" s="52"/>
      <c r="Y695" s="52"/>
      <c r="Z695" s="52"/>
      <c r="AA695" s="52"/>
      <c r="AB695" s="52"/>
      <c r="AC695" s="39"/>
      <c r="AD695" s="55"/>
    </row>
    <row r="696" s="35" customFormat="1" spans="6:30">
      <c r="F696" s="52"/>
      <c r="G696" s="52"/>
      <c r="P696" s="52"/>
      <c r="Q696" s="53"/>
      <c r="R696" s="52"/>
      <c r="S696" s="52"/>
      <c r="T696" s="52"/>
      <c r="U696" s="52"/>
      <c r="V696" s="52"/>
      <c r="W696" s="52"/>
      <c r="X696" s="52"/>
      <c r="Y696" s="52"/>
      <c r="Z696" s="52"/>
      <c r="AA696" s="52"/>
      <c r="AB696" s="52"/>
      <c r="AC696" s="39"/>
      <c r="AD696" s="55"/>
    </row>
    <row r="697" s="35" customFormat="1" spans="6:30">
      <c r="F697" s="52"/>
      <c r="G697" s="52"/>
      <c r="P697" s="52"/>
      <c r="Q697" s="53"/>
      <c r="R697" s="52"/>
      <c r="S697" s="52"/>
      <c r="T697" s="52"/>
      <c r="U697" s="52"/>
      <c r="V697" s="52"/>
      <c r="W697" s="52"/>
      <c r="X697" s="52"/>
      <c r="Y697" s="52"/>
      <c r="Z697" s="52"/>
      <c r="AA697" s="52"/>
      <c r="AB697" s="52"/>
      <c r="AC697" s="39"/>
      <c r="AD697" s="55"/>
    </row>
    <row r="698" s="35" customFormat="1" spans="6:30">
      <c r="F698" s="52"/>
      <c r="G698" s="52"/>
      <c r="P698" s="52"/>
      <c r="Q698" s="53"/>
      <c r="R698" s="52"/>
      <c r="S698" s="52"/>
      <c r="T698" s="52"/>
      <c r="U698" s="52"/>
      <c r="V698" s="52"/>
      <c r="W698" s="52"/>
      <c r="X698" s="52"/>
      <c r="Y698" s="52"/>
      <c r="Z698" s="52"/>
      <c r="AA698" s="52"/>
      <c r="AB698" s="52"/>
      <c r="AC698" s="39"/>
      <c r="AD698" s="55"/>
    </row>
    <row r="699" s="35" customFormat="1" spans="6:30">
      <c r="F699" s="52"/>
      <c r="G699" s="52"/>
      <c r="P699" s="52"/>
      <c r="Q699" s="53"/>
      <c r="R699" s="52"/>
      <c r="S699" s="52"/>
      <c r="T699" s="52"/>
      <c r="U699" s="52"/>
      <c r="V699" s="52"/>
      <c r="W699" s="52"/>
      <c r="X699" s="52"/>
      <c r="Y699" s="52"/>
      <c r="Z699" s="52"/>
      <c r="AA699" s="52"/>
      <c r="AB699" s="52"/>
      <c r="AC699" s="39"/>
      <c r="AD699" s="55"/>
    </row>
    <row r="700" s="35" customFormat="1" spans="6:30">
      <c r="F700" s="52"/>
      <c r="G700" s="52"/>
      <c r="P700" s="52"/>
      <c r="Q700" s="53"/>
      <c r="R700" s="52"/>
      <c r="S700" s="52"/>
      <c r="T700" s="52"/>
      <c r="U700" s="52"/>
      <c r="V700" s="52"/>
      <c r="W700" s="52"/>
      <c r="X700" s="52"/>
      <c r="Y700" s="52"/>
      <c r="Z700" s="52"/>
      <c r="AA700" s="52"/>
      <c r="AB700" s="52"/>
      <c r="AC700" s="39"/>
      <c r="AD700" s="55"/>
    </row>
    <row r="701" s="35" customFormat="1" spans="6:30">
      <c r="F701" s="52"/>
      <c r="G701" s="52"/>
      <c r="P701" s="52"/>
      <c r="Q701" s="53"/>
      <c r="R701" s="52"/>
      <c r="S701" s="52"/>
      <c r="T701" s="52"/>
      <c r="U701" s="52"/>
      <c r="V701" s="52"/>
      <c r="W701" s="52"/>
      <c r="X701" s="52"/>
      <c r="Y701" s="52"/>
      <c r="Z701" s="52"/>
      <c r="AA701" s="52"/>
      <c r="AB701" s="52"/>
      <c r="AC701" s="39"/>
      <c r="AD701" s="55"/>
    </row>
    <row r="702" s="35" customFormat="1" spans="6:30">
      <c r="F702" s="52"/>
      <c r="G702" s="52"/>
      <c r="P702" s="52"/>
      <c r="Q702" s="53"/>
      <c r="R702" s="52"/>
      <c r="S702" s="52"/>
      <c r="T702" s="52"/>
      <c r="U702" s="52"/>
      <c r="V702" s="52"/>
      <c r="W702" s="52"/>
      <c r="X702" s="52"/>
      <c r="Y702" s="52"/>
      <c r="Z702" s="52"/>
      <c r="AA702" s="52"/>
      <c r="AB702" s="52"/>
      <c r="AC702" s="39"/>
      <c r="AD702" s="55"/>
    </row>
    <row r="703" s="35" customFormat="1" spans="6:30">
      <c r="F703" s="52"/>
      <c r="G703" s="52"/>
      <c r="P703" s="52"/>
      <c r="Q703" s="53"/>
      <c r="R703" s="52"/>
      <c r="S703" s="52"/>
      <c r="T703" s="52"/>
      <c r="U703" s="52"/>
      <c r="V703" s="52"/>
      <c r="W703" s="52"/>
      <c r="X703" s="52"/>
      <c r="Y703" s="52"/>
      <c r="Z703" s="52"/>
      <c r="AA703" s="52"/>
      <c r="AB703" s="52"/>
      <c r="AC703" s="39"/>
      <c r="AD703" s="55"/>
    </row>
    <row r="704" s="35" customFormat="1" spans="6:30">
      <c r="F704" s="52"/>
      <c r="G704" s="52"/>
      <c r="P704" s="52"/>
      <c r="Q704" s="53"/>
      <c r="R704" s="52"/>
      <c r="S704" s="52"/>
      <c r="T704" s="52"/>
      <c r="U704" s="52"/>
      <c r="V704" s="52"/>
      <c r="W704" s="52"/>
      <c r="X704" s="52"/>
      <c r="Y704" s="52"/>
      <c r="Z704" s="52"/>
      <c r="AA704" s="52"/>
      <c r="AB704" s="52"/>
      <c r="AC704" s="39"/>
      <c r="AD704" s="55"/>
    </row>
    <row r="705" s="35" customFormat="1" spans="6:30">
      <c r="F705" s="52"/>
      <c r="G705" s="52"/>
      <c r="P705" s="52"/>
      <c r="Q705" s="53"/>
      <c r="R705" s="52"/>
      <c r="S705" s="52"/>
      <c r="T705" s="52"/>
      <c r="U705" s="52"/>
      <c r="V705" s="52"/>
      <c r="W705" s="52"/>
      <c r="X705" s="52"/>
      <c r="Y705" s="52"/>
      <c r="Z705" s="52"/>
      <c r="AA705" s="52"/>
      <c r="AB705" s="52"/>
      <c r="AC705" s="39"/>
      <c r="AD705" s="55"/>
    </row>
    <row r="706" s="35" customFormat="1" spans="6:30">
      <c r="F706" s="52"/>
      <c r="G706" s="52"/>
      <c r="P706" s="52"/>
      <c r="Q706" s="53"/>
      <c r="R706" s="52"/>
      <c r="S706" s="52"/>
      <c r="T706" s="52"/>
      <c r="U706" s="52"/>
      <c r="V706" s="52"/>
      <c r="W706" s="52"/>
      <c r="X706" s="52"/>
      <c r="Y706" s="52"/>
      <c r="Z706" s="52"/>
      <c r="AA706" s="52"/>
      <c r="AB706" s="52"/>
      <c r="AC706" s="39"/>
      <c r="AD706" s="55"/>
    </row>
    <row r="707" s="35" customFormat="1" spans="6:30">
      <c r="F707" s="52"/>
      <c r="G707" s="52"/>
      <c r="P707" s="52"/>
      <c r="Q707" s="53"/>
      <c r="R707" s="52"/>
      <c r="S707" s="52"/>
      <c r="T707" s="52"/>
      <c r="U707" s="52"/>
      <c r="V707" s="52"/>
      <c r="W707" s="52"/>
      <c r="X707" s="52"/>
      <c r="Y707" s="52"/>
      <c r="Z707" s="52"/>
      <c r="AA707" s="52"/>
      <c r="AB707" s="52"/>
      <c r="AC707" s="39"/>
      <c r="AD707" s="55"/>
    </row>
    <row r="708" s="35" customFormat="1" spans="6:30">
      <c r="F708" s="52"/>
      <c r="G708" s="52"/>
      <c r="P708" s="52"/>
      <c r="Q708" s="53"/>
      <c r="R708" s="52"/>
      <c r="S708" s="52"/>
      <c r="T708" s="52"/>
      <c r="U708" s="52"/>
      <c r="V708" s="52"/>
      <c r="W708" s="52"/>
      <c r="X708" s="52"/>
      <c r="Y708" s="52"/>
      <c r="Z708" s="52"/>
      <c r="AA708" s="52"/>
      <c r="AB708" s="52"/>
      <c r="AC708" s="39"/>
      <c r="AD708" s="55"/>
    </row>
    <row r="709" s="35" customFormat="1" spans="6:30">
      <c r="F709" s="52"/>
      <c r="G709" s="52"/>
      <c r="P709" s="52"/>
      <c r="Q709" s="53"/>
      <c r="R709" s="52"/>
      <c r="S709" s="52"/>
      <c r="T709" s="52"/>
      <c r="U709" s="52"/>
      <c r="V709" s="52"/>
      <c r="W709" s="52"/>
      <c r="X709" s="52"/>
      <c r="Y709" s="52"/>
      <c r="Z709" s="52"/>
      <c r="AA709" s="52"/>
      <c r="AB709" s="52"/>
      <c r="AC709" s="39"/>
      <c r="AD709" s="55"/>
    </row>
    <row r="710" s="35" customFormat="1" spans="6:30">
      <c r="F710" s="52"/>
      <c r="G710" s="52"/>
      <c r="P710" s="52"/>
      <c r="Q710" s="53"/>
      <c r="R710" s="52"/>
      <c r="S710" s="52"/>
      <c r="T710" s="52"/>
      <c r="U710" s="52"/>
      <c r="V710" s="52"/>
      <c r="W710" s="52"/>
      <c r="X710" s="52"/>
      <c r="Y710" s="52"/>
      <c r="Z710" s="52"/>
      <c r="AA710" s="52"/>
      <c r="AB710" s="52"/>
      <c r="AC710" s="39"/>
      <c r="AD710" s="55"/>
    </row>
    <row r="711" s="35" customFormat="1" spans="6:30">
      <c r="F711" s="52"/>
      <c r="G711" s="52"/>
      <c r="P711" s="52"/>
      <c r="Q711" s="53"/>
      <c r="R711" s="52"/>
      <c r="S711" s="52"/>
      <c r="T711" s="52"/>
      <c r="U711" s="52"/>
      <c r="V711" s="52"/>
      <c r="W711" s="52"/>
      <c r="X711" s="52"/>
      <c r="Y711" s="52"/>
      <c r="Z711" s="52"/>
      <c r="AA711" s="52"/>
      <c r="AB711" s="52"/>
      <c r="AC711" s="39"/>
      <c r="AD711" s="55"/>
    </row>
    <row r="712" s="35" customFormat="1" spans="6:30">
      <c r="F712" s="52"/>
      <c r="G712" s="52"/>
      <c r="P712" s="52"/>
      <c r="Q712" s="53"/>
      <c r="R712" s="52"/>
      <c r="S712" s="52"/>
      <c r="T712" s="52"/>
      <c r="U712" s="52"/>
      <c r="V712" s="52"/>
      <c r="W712" s="52"/>
      <c r="X712" s="52"/>
      <c r="Y712" s="52"/>
      <c r="Z712" s="52"/>
      <c r="AA712" s="52"/>
      <c r="AB712" s="52"/>
      <c r="AC712" s="39"/>
      <c r="AD712" s="55"/>
    </row>
    <row r="713" s="35" customFormat="1" spans="6:30">
      <c r="F713" s="52"/>
      <c r="G713" s="52"/>
      <c r="P713" s="52"/>
      <c r="Q713" s="53"/>
      <c r="R713" s="52"/>
      <c r="S713" s="52"/>
      <c r="T713" s="52"/>
      <c r="U713" s="52"/>
      <c r="V713" s="52"/>
      <c r="W713" s="52"/>
      <c r="X713" s="52"/>
      <c r="Y713" s="52"/>
      <c r="Z713" s="52"/>
      <c r="AA713" s="52"/>
      <c r="AB713" s="52"/>
      <c r="AC713" s="39"/>
      <c r="AD713" s="55"/>
    </row>
    <row r="714" s="35" customFormat="1" spans="6:30">
      <c r="F714" s="52"/>
      <c r="G714" s="52"/>
      <c r="P714" s="52"/>
      <c r="Q714" s="53"/>
      <c r="R714" s="52"/>
      <c r="S714" s="52"/>
      <c r="T714" s="52"/>
      <c r="U714" s="52"/>
      <c r="V714" s="52"/>
      <c r="W714" s="52"/>
      <c r="X714" s="52"/>
      <c r="Y714" s="52"/>
      <c r="Z714" s="52"/>
      <c r="AA714" s="52"/>
      <c r="AB714" s="52"/>
      <c r="AC714" s="39"/>
      <c r="AD714" s="55"/>
    </row>
    <row r="715" s="35" customFormat="1" spans="6:30">
      <c r="F715" s="52"/>
      <c r="G715" s="52"/>
      <c r="P715" s="52"/>
      <c r="Q715" s="53"/>
      <c r="R715" s="52"/>
      <c r="S715" s="52"/>
      <c r="T715" s="52"/>
      <c r="U715" s="52"/>
      <c r="V715" s="52"/>
      <c r="W715" s="52"/>
      <c r="X715" s="52"/>
      <c r="Y715" s="52"/>
      <c r="Z715" s="52"/>
      <c r="AA715" s="52"/>
      <c r="AB715" s="52"/>
      <c r="AC715" s="39"/>
      <c r="AD715" s="55"/>
    </row>
    <row r="716" s="35" customFormat="1" spans="6:30">
      <c r="F716" s="52"/>
      <c r="G716" s="52"/>
      <c r="P716" s="52"/>
      <c r="Q716" s="53"/>
      <c r="R716" s="52"/>
      <c r="S716" s="52"/>
      <c r="T716" s="52"/>
      <c r="U716" s="52"/>
      <c r="V716" s="52"/>
      <c r="W716" s="52"/>
      <c r="X716" s="52"/>
      <c r="Y716" s="52"/>
      <c r="Z716" s="52"/>
      <c r="AA716" s="52"/>
      <c r="AB716" s="52"/>
      <c r="AC716" s="39"/>
      <c r="AD716" s="55"/>
    </row>
    <row r="717" s="35" customFormat="1" spans="6:30">
      <c r="F717" s="52"/>
      <c r="G717" s="52"/>
      <c r="P717" s="52"/>
      <c r="Q717" s="53"/>
      <c r="R717" s="52"/>
      <c r="S717" s="52"/>
      <c r="T717" s="52"/>
      <c r="U717" s="52"/>
      <c r="V717" s="52"/>
      <c r="W717" s="52"/>
      <c r="X717" s="52"/>
      <c r="Y717" s="52"/>
      <c r="Z717" s="52"/>
      <c r="AA717" s="52"/>
      <c r="AB717" s="52"/>
      <c r="AC717" s="39"/>
      <c r="AD717" s="55"/>
    </row>
    <row r="718" s="35" customFormat="1" spans="6:30">
      <c r="F718" s="52"/>
      <c r="G718" s="52"/>
      <c r="P718" s="52"/>
      <c r="Q718" s="53"/>
      <c r="R718" s="52"/>
      <c r="S718" s="52"/>
      <c r="T718" s="52"/>
      <c r="U718" s="52"/>
      <c r="V718" s="52"/>
      <c r="W718" s="52"/>
      <c r="X718" s="52"/>
      <c r="Y718" s="52"/>
      <c r="Z718" s="52"/>
      <c r="AA718" s="52"/>
      <c r="AB718" s="52"/>
      <c r="AC718" s="39"/>
      <c r="AD718" s="55"/>
    </row>
    <row r="719" s="35" customFormat="1" spans="6:30">
      <c r="F719" s="52"/>
      <c r="G719" s="52"/>
      <c r="P719" s="52"/>
      <c r="Q719" s="53"/>
      <c r="R719" s="52"/>
      <c r="S719" s="52"/>
      <c r="T719" s="52"/>
      <c r="U719" s="52"/>
      <c r="V719" s="52"/>
      <c r="W719" s="52"/>
      <c r="X719" s="52"/>
      <c r="Y719" s="52"/>
      <c r="Z719" s="52"/>
      <c r="AA719" s="52"/>
      <c r="AB719" s="52"/>
      <c r="AC719" s="39"/>
      <c r="AD719" s="55"/>
    </row>
    <row r="720" s="35" customFormat="1" spans="6:30">
      <c r="F720" s="52"/>
      <c r="G720" s="52"/>
      <c r="P720" s="52"/>
      <c r="Q720" s="53"/>
      <c r="R720" s="52"/>
      <c r="S720" s="52"/>
      <c r="T720" s="52"/>
      <c r="U720" s="52"/>
      <c r="V720" s="52"/>
      <c r="W720" s="52"/>
      <c r="X720" s="52"/>
      <c r="Y720" s="52"/>
      <c r="Z720" s="52"/>
      <c r="AA720" s="52"/>
      <c r="AB720" s="52"/>
      <c r="AC720" s="39"/>
      <c r="AD720" s="55"/>
    </row>
    <row r="721" s="35" customFormat="1" spans="6:30">
      <c r="F721" s="52"/>
      <c r="G721" s="52"/>
      <c r="P721" s="52"/>
      <c r="Q721" s="53"/>
      <c r="R721" s="52"/>
      <c r="S721" s="52"/>
      <c r="T721" s="52"/>
      <c r="U721" s="52"/>
      <c r="V721" s="52"/>
      <c r="W721" s="52"/>
      <c r="X721" s="52"/>
      <c r="Y721" s="52"/>
      <c r="Z721" s="52"/>
      <c r="AA721" s="52"/>
      <c r="AB721" s="52"/>
      <c r="AC721" s="39"/>
      <c r="AD721" s="55"/>
    </row>
    <row r="722" s="35" customFormat="1" spans="6:30">
      <c r="F722" s="52"/>
      <c r="G722" s="52"/>
      <c r="P722" s="52"/>
      <c r="Q722" s="53"/>
      <c r="R722" s="52"/>
      <c r="S722" s="52"/>
      <c r="T722" s="52"/>
      <c r="U722" s="52"/>
      <c r="V722" s="52"/>
      <c r="W722" s="52"/>
      <c r="X722" s="52"/>
      <c r="Y722" s="52"/>
      <c r="Z722" s="52"/>
      <c r="AA722" s="52"/>
      <c r="AB722" s="52"/>
      <c r="AC722" s="39"/>
      <c r="AD722" s="55"/>
    </row>
    <row r="723" s="35" customFormat="1" spans="6:30">
      <c r="F723" s="52"/>
      <c r="G723" s="52"/>
      <c r="P723" s="52"/>
      <c r="Q723" s="53"/>
      <c r="R723" s="52"/>
      <c r="S723" s="52"/>
      <c r="T723" s="52"/>
      <c r="U723" s="52"/>
      <c r="V723" s="52"/>
      <c r="W723" s="52"/>
      <c r="X723" s="52"/>
      <c r="Y723" s="52"/>
      <c r="Z723" s="52"/>
      <c r="AA723" s="52"/>
      <c r="AB723" s="52"/>
      <c r="AC723" s="39"/>
      <c r="AD723" s="55"/>
    </row>
    <row r="724" s="35" customFormat="1" spans="6:30">
      <c r="F724" s="52"/>
      <c r="G724" s="52"/>
      <c r="P724" s="52"/>
      <c r="Q724" s="53"/>
      <c r="R724" s="52"/>
      <c r="S724" s="52"/>
      <c r="T724" s="52"/>
      <c r="U724" s="52"/>
      <c r="V724" s="52"/>
      <c r="W724" s="52"/>
      <c r="X724" s="52"/>
      <c r="Y724" s="52"/>
      <c r="Z724" s="52"/>
      <c r="AA724" s="52"/>
      <c r="AB724" s="52"/>
      <c r="AC724" s="39"/>
      <c r="AD724" s="55"/>
    </row>
    <row r="725" s="35" customFormat="1" spans="6:30">
      <c r="F725" s="52"/>
      <c r="G725" s="52"/>
      <c r="P725" s="52"/>
      <c r="Q725" s="53"/>
      <c r="R725" s="52"/>
      <c r="S725" s="52"/>
      <c r="T725" s="52"/>
      <c r="U725" s="52"/>
      <c r="V725" s="52"/>
      <c r="W725" s="52"/>
      <c r="X725" s="52"/>
      <c r="Y725" s="52"/>
      <c r="Z725" s="52"/>
      <c r="AA725" s="52"/>
      <c r="AB725" s="52"/>
      <c r="AC725" s="39"/>
      <c r="AD725" s="55"/>
    </row>
    <row r="726" s="35" customFormat="1" spans="6:30">
      <c r="F726" s="52"/>
      <c r="G726" s="52"/>
      <c r="P726" s="52"/>
      <c r="Q726" s="53"/>
      <c r="R726" s="52"/>
      <c r="S726" s="52"/>
      <c r="T726" s="52"/>
      <c r="U726" s="52"/>
      <c r="V726" s="52"/>
      <c r="W726" s="52"/>
      <c r="X726" s="52"/>
      <c r="Y726" s="52"/>
      <c r="Z726" s="52"/>
      <c r="AA726" s="52"/>
      <c r="AB726" s="52"/>
      <c r="AC726" s="39"/>
      <c r="AD726" s="55"/>
    </row>
    <row r="727" s="35" customFormat="1" spans="6:30">
      <c r="F727" s="52"/>
      <c r="G727" s="52"/>
      <c r="P727" s="52"/>
      <c r="Q727" s="53"/>
      <c r="R727" s="52"/>
      <c r="S727" s="52"/>
      <c r="T727" s="52"/>
      <c r="U727" s="52"/>
      <c r="V727" s="52"/>
      <c r="W727" s="52"/>
      <c r="X727" s="52"/>
      <c r="Y727" s="52"/>
      <c r="Z727" s="52"/>
      <c r="AA727" s="52"/>
      <c r="AB727" s="52"/>
      <c r="AC727" s="39"/>
      <c r="AD727" s="55"/>
    </row>
    <row r="728" s="35" customFormat="1" spans="6:30">
      <c r="F728" s="52"/>
      <c r="G728" s="52"/>
      <c r="P728" s="52"/>
      <c r="Q728" s="53"/>
      <c r="R728" s="52"/>
      <c r="S728" s="52"/>
      <c r="T728" s="52"/>
      <c r="U728" s="52"/>
      <c r="V728" s="52"/>
      <c r="W728" s="52"/>
      <c r="X728" s="52"/>
      <c r="Y728" s="52"/>
      <c r="Z728" s="52"/>
      <c r="AA728" s="52"/>
      <c r="AB728" s="52"/>
      <c r="AC728" s="39"/>
      <c r="AD728" s="55"/>
    </row>
    <row r="729" s="35" customFormat="1" spans="6:30">
      <c r="F729" s="52"/>
      <c r="G729" s="52"/>
      <c r="P729" s="52"/>
      <c r="Q729" s="53"/>
      <c r="R729" s="52"/>
      <c r="S729" s="52"/>
      <c r="T729" s="52"/>
      <c r="U729" s="52"/>
      <c r="V729" s="52"/>
      <c r="W729" s="52"/>
      <c r="X729" s="52"/>
      <c r="Y729" s="52"/>
      <c r="Z729" s="52"/>
      <c r="AA729" s="52"/>
      <c r="AB729" s="52"/>
      <c r="AC729" s="39"/>
      <c r="AD729" s="55"/>
    </row>
    <row r="730" s="35" customFormat="1" spans="6:30">
      <c r="F730" s="52"/>
      <c r="G730" s="52"/>
      <c r="P730" s="52"/>
      <c r="Q730" s="53"/>
      <c r="R730" s="52"/>
      <c r="S730" s="52"/>
      <c r="T730" s="52"/>
      <c r="U730" s="52"/>
      <c r="V730" s="52"/>
      <c r="W730" s="52"/>
      <c r="X730" s="52"/>
      <c r="Y730" s="52"/>
      <c r="Z730" s="52"/>
      <c r="AA730" s="52"/>
      <c r="AB730" s="52"/>
      <c r="AC730" s="39"/>
      <c r="AD730" s="55"/>
    </row>
    <row r="731" s="35" customFormat="1" spans="6:30">
      <c r="F731" s="52"/>
      <c r="G731" s="52"/>
      <c r="P731" s="52"/>
      <c r="Q731" s="53"/>
      <c r="R731" s="52"/>
      <c r="S731" s="52"/>
      <c r="T731" s="52"/>
      <c r="U731" s="52"/>
      <c r="V731" s="52"/>
      <c r="W731" s="52"/>
      <c r="X731" s="52"/>
      <c r="Y731" s="52"/>
      <c r="Z731" s="52"/>
      <c r="AA731" s="52"/>
      <c r="AB731" s="52"/>
      <c r="AC731" s="39"/>
      <c r="AD731" s="55"/>
    </row>
    <row r="732" s="35" customFormat="1" spans="6:30">
      <c r="F732" s="52"/>
      <c r="G732" s="52"/>
      <c r="P732" s="52"/>
      <c r="Q732" s="53"/>
      <c r="R732" s="52"/>
      <c r="S732" s="52"/>
      <c r="T732" s="52"/>
      <c r="U732" s="52"/>
      <c r="V732" s="52"/>
      <c r="W732" s="52"/>
      <c r="X732" s="52"/>
      <c r="Y732" s="52"/>
      <c r="Z732" s="52"/>
      <c r="AA732" s="52"/>
      <c r="AB732" s="52"/>
      <c r="AC732" s="39"/>
      <c r="AD732" s="55"/>
    </row>
    <row r="733" s="35" customFormat="1" spans="6:30">
      <c r="F733" s="52"/>
      <c r="G733" s="52"/>
      <c r="P733" s="52"/>
      <c r="Q733" s="53"/>
      <c r="R733" s="52"/>
      <c r="S733" s="52"/>
      <c r="T733" s="52"/>
      <c r="U733" s="52"/>
      <c r="V733" s="52"/>
      <c r="W733" s="52"/>
      <c r="X733" s="52"/>
      <c r="Y733" s="52"/>
      <c r="Z733" s="52"/>
      <c r="AA733" s="52"/>
      <c r="AB733" s="52"/>
      <c r="AC733" s="39"/>
      <c r="AD733" s="55"/>
    </row>
    <row r="734" s="35" customFormat="1" spans="6:30">
      <c r="F734" s="52"/>
      <c r="G734" s="52"/>
      <c r="P734" s="52"/>
      <c r="Q734" s="53"/>
      <c r="R734" s="52"/>
      <c r="S734" s="52"/>
      <c r="T734" s="52"/>
      <c r="U734" s="52"/>
      <c r="V734" s="52"/>
      <c r="W734" s="52"/>
      <c r="X734" s="52"/>
      <c r="Y734" s="52"/>
      <c r="Z734" s="52"/>
      <c r="AA734" s="52"/>
      <c r="AB734" s="52"/>
      <c r="AC734" s="39"/>
      <c r="AD734" s="55"/>
    </row>
    <row r="735" s="35" customFormat="1" spans="6:30">
      <c r="F735" s="52"/>
      <c r="G735" s="52"/>
      <c r="P735" s="52"/>
      <c r="Q735" s="53"/>
      <c r="R735" s="52"/>
      <c r="S735" s="52"/>
      <c r="T735" s="52"/>
      <c r="U735" s="52"/>
      <c r="V735" s="52"/>
      <c r="W735" s="52"/>
      <c r="X735" s="52"/>
      <c r="Y735" s="52"/>
      <c r="Z735" s="52"/>
      <c r="AA735" s="52"/>
      <c r="AB735" s="52"/>
      <c r="AC735" s="39"/>
      <c r="AD735" s="55"/>
    </row>
    <row r="736" s="35" customFormat="1" spans="6:30">
      <c r="F736" s="52"/>
      <c r="G736" s="52"/>
      <c r="P736" s="52"/>
      <c r="Q736" s="53"/>
      <c r="R736" s="52"/>
      <c r="S736" s="52"/>
      <c r="T736" s="52"/>
      <c r="U736" s="52"/>
      <c r="V736" s="52"/>
      <c r="W736" s="52"/>
      <c r="X736" s="52"/>
      <c r="Y736" s="52"/>
      <c r="Z736" s="52"/>
      <c r="AA736" s="52"/>
      <c r="AB736" s="52"/>
      <c r="AC736" s="39"/>
      <c r="AD736" s="55"/>
    </row>
    <row r="737" s="35" customFormat="1" spans="6:30">
      <c r="F737" s="52"/>
      <c r="G737" s="52"/>
      <c r="P737" s="52"/>
      <c r="Q737" s="53"/>
      <c r="R737" s="52"/>
      <c r="S737" s="52"/>
      <c r="T737" s="52"/>
      <c r="U737" s="52"/>
      <c r="V737" s="52"/>
      <c r="W737" s="52"/>
      <c r="X737" s="52"/>
      <c r="Y737" s="52"/>
      <c r="Z737" s="52"/>
      <c r="AA737" s="52"/>
      <c r="AB737" s="52"/>
      <c r="AC737" s="39"/>
      <c r="AD737" s="55"/>
    </row>
    <row r="738" s="35" customFormat="1" spans="6:30">
      <c r="F738" s="52"/>
      <c r="G738" s="52"/>
      <c r="P738" s="52"/>
      <c r="Q738" s="53"/>
      <c r="R738" s="52"/>
      <c r="S738" s="52"/>
      <c r="T738" s="52"/>
      <c r="U738" s="52"/>
      <c r="V738" s="52"/>
      <c r="W738" s="52"/>
      <c r="X738" s="52"/>
      <c r="Y738" s="52"/>
      <c r="Z738" s="52"/>
      <c r="AA738" s="52"/>
      <c r="AB738" s="52"/>
      <c r="AC738" s="39"/>
      <c r="AD738" s="55"/>
    </row>
    <row r="739" s="35" customFormat="1" spans="6:30">
      <c r="F739" s="52"/>
      <c r="G739" s="52"/>
      <c r="P739" s="52"/>
      <c r="Q739" s="53"/>
      <c r="R739" s="52"/>
      <c r="S739" s="52"/>
      <c r="T739" s="52"/>
      <c r="U739" s="52"/>
      <c r="V739" s="52"/>
      <c r="W739" s="52"/>
      <c r="X739" s="52"/>
      <c r="Y739" s="52"/>
      <c r="Z739" s="52"/>
      <c r="AA739" s="52"/>
      <c r="AB739" s="52"/>
      <c r="AC739" s="39"/>
      <c r="AD739" s="55"/>
    </row>
    <row r="740" s="35" customFormat="1" spans="6:30">
      <c r="F740" s="52"/>
      <c r="G740" s="52"/>
      <c r="P740" s="52"/>
      <c r="Q740" s="53"/>
      <c r="R740" s="52"/>
      <c r="S740" s="52"/>
      <c r="T740" s="52"/>
      <c r="U740" s="52"/>
      <c r="V740" s="52"/>
      <c r="W740" s="52"/>
      <c r="X740" s="52"/>
      <c r="Y740" s="52"/>
      <c r="Z740" s="52"/>
      <c r="AA740" s="52"/>
      <c r="AB740" s="52"/>
      <c r="AC740" s="39"/>
      <c r="AD740" s="55"/>
    </row>
    <row r="741" s="35" customFormat="1" spans="6:30">
      <c r="F741" s="52"/>
      <c r="G741" s="52"/>
      <c r="P741" s="52"/>
      <c r="Q741" s="53"/>
      <c r="R741" s="52"/>
      <c r="S741" s="52"/>
      <c r="T741" s="52"/>
      <c r="U741" s="52"/>
      <c r="V741" s="52"/>
      <c r="W741" s="52"/>
      <c r="X741" s="52"/>
      <c r="Y741" s="52"/>
      <c r="Z741" s="52"/>
      <c r="AA741" s="52"/>
      <c r="AB741" s="52"/>
      <c r="AC741" s="39"/>
      <c r="AD741" s="55"/>
    </row>
    <row r="742" s="35" customFormat="1" spans="6:30">
      <c r="F742" s="52"/>
      <c r="G742" s="52"/>
      <c r="P742" s="52"/>
      <c r="Q742" s="53"/>
      <c r="R742" s="52"/>
      <c r="S742" s="52"/>
      <c r="T742" s="52"/>
      <c r="U742" s="52"/>
      <c r="V742" s="52"/>
      <c r="W742" s="52"/>
      <c r="X742" s="52"/>
      <c r="Y742" s="52"/>
      <c r="Z742" s="52"/>
      <c r="AA742" s="52"/>
      <c r="AB742" s="52"/>
      <c r="AC742" s="39"/>
      <c r="AD742" s="55"/>
    </row>
    <row r="743" s="35" customFormat="1" spans="6:30">
      <c r="F743" s="52"/>
      <c r="G743" s="52"/>
      <c r="P743" s="52"/>
      <c r="Q743" s="53"/>
      <c r="R743" s="52"/>
      <c r="S743" s="52"/>
      <c r="T743" s="52"/>
      <c r="U743" s="52"/>
      <c r="V743" s="52"/>
      <c r="W743" s="52"/>
      <c r="X743" s="52"/>
      <c r="Y743" s="52"/>
      <c r="Z743" s="52"/>
      <c r="AA743" s="52"/>
      <c r="AB743" s="52"/>
      <c r="AC743" s="39"/>
      <c r="AD743" s="55"/>
    </row>
    <row r="744" s="35" customFormat="1" spans="6:30">
      <c r="F744" s="52"/>
      <c r="G744" s="52"/>
      <c r="P744" s="52"/>
      <c r="Q744" s="53"/>
      <c r="R744" s="52"/>
      <c r="S744" s="52"/>
      <c r="T744" s="52"/>
      <c r="U744" s="52"/>
      <c r="V744" s="52"/>
      <c r="W744" s="52"/>
      <c r="X744" s="52"/>
      <c r="Y744" s="52"/>
      <c r="Z744" s="52"/>
      <c r="AA744" s="52"/>
      <c r="AB744" s="52"/>
      <c r="AC744" s="39"/>
      <c r="AD744" s="55"/>
    </row>
    <row r="745" s="35" customFormat="1" spans="6:30">
      <c r="F745" s="52"/>
      <c r="G745" s="52"/>
      <c r="P745" s="52"/>
      <c r="Q745" s="53"/>
      <c r="R745" s="52"/>
      <c r="S745" s="52"/>
      <c r="T745" s="52"/>
      <c r="U745" s="52"/>
      <c r="V745" s="52"/>
      <c r="W745" s="52"/>
      <c r="X745" s="52"/>
      <c r="Y745" s="52"/>
      <c r="Z745" s="52"/>
      <c r="AA745" s="52"/>
      <c r="AB745" s="52"/>
      <c r="AC745" s="39"/>
      <c r="AD745" s="55"/>
    </row>
    <row r="746" s="35" customFormat="1" spans="6:30">
      <c r="F746" s="52"/>
      <c r="G746" s="52"/>
      <c r="P746" s="52"/>
      <c r="Q746" s="53"/>
      <c r="R746" s="52"/>
      <c r="S746" s="52"/>
      <c r="T746" s="52"/>
      <c r="U746" s="52"/>
      <c r="V746" s="52"/>
      <c r="W746" s="52"/>
      <c r="X746" s="52"/>
      <c r="Y746" s="52"/>
      <c r="Z746" s="52"/>
      <c r="AA746" s="52"/>
      <c r="AB746" s="52"/>
      <c r="AC746" s="39"/>
      <c r="AD746" s="55"/>
    </row>
    <row r="747" s="35" customFormat="1" spans="6:30">
      <c r="F747" s="52"/>
      <c r="G747" s="52"/>
      <c r="P747" s="52"/>
      <c r="Q747" s="53"/>
      <c r="R747" s="52"/>
      <c r="S747" s="52"/>
      <c r="T747" s="52"/>
      <c r="U747" s="52"/>
      <c r="V747" s="52"/>
      <c r="W747" s="52"/>
      <c r="X747" s="52"/>
      <c r="Y747" s="52"/>
      <c r="Z747" s="52"/>
      <c r="AA747" s="52"/>
      <c r="AB747" s="52"/>
      <c r="AC747" s="39"/>
      <c r="AD747" s="55"/>
    </row>
    <row r="748" s="35" customFormat="1" spans="6:30">
      <c r="F748" s="52"/>
      <c r="G748" s="52"/>
      <c r="P748" s="52"/>
      <c r="Q748" s="53"/>
      <c r="R748" s="52"/>
      <c r="S748" s="52"/>
      <c r="T748" s="52"/>
      <c r="U748" s="52"/>
      <c r="V748" s="52"/>
      <c r="W748" s="52"/>
      <c r="X748" s="52"/>
      <c r="Y748" s="52"/>
      <c r="Z748" s="52"/>
      <c r="AA748" s="52"/>
      <c r="AB748" s="52"/>
      <c r="AC748" s="39"/>
      <c r="AD748" s="55"/>
    </row>
    <row r="749" s="35" customFormat="1" spans="6:30">
      <c r="F749" s="52"/>
      <c r="G749" s="52"/>
      <c r="P749" s="52"/>
      <c r="Q749" s="53"/>
      <c r="R749" s="52"/>
      <c r="S749" s="52"/>
      <c r="T749" s="52"/>
      <c r="U749" s="52"/>
      <c r="V749" s="52"/>
      <c r="W749" s="52"/>
      <c r="X749" s="52"/>
      <c r="Y749" s="52"/>
      <c r="Z749" s="52"/>
      <c r="AA749" s="52"/>
      <c r="AB749" s="52"/>
      <c r="AC749" s="39"/>
      <c r="AD749" s="55"/>
    </row>
    <row r="750" s="35" customFormat="1" spans="6:30">
      <c r="F750" s="52"/>
      <c r="G750" s="52"/>
      <c r="P750" s="52"/>
      <c r="Q750" s="53"/>
      <c r="R750" s="52"/>
      <c r="S750" s="52"/>
      <c r="T750" s="52"/>
      <c r="U750" s="52"/>
      <c r="V750" s="52"/>
      <c r="W750" s="52"/>
      <c r="X750" s="52"/>
      <c r="Y750" s="52"/>
      <c r="Z750" s="52"/>
      <c r="AA750" s="52"/>
      <c r="AB750" s="52"/>
      <c r="AC750" s="39"/>
      <c r="AD750" s="55"/>
    </row>
    <row r="751" s="35" customFormat="1" spans="6:30">
      <c r="F751" s="52"/>
      <c r="G751" s="52"/>
      <c r="P751" s="52"/>
      <c r="Q751" s="53"/>
      <c r="R751" s="52"/>
      <c r="S751" s="52"/>
      <c r="T751" s="52"/>
      <c r="U751" s="52"/>
      <c r="V751" s="52"/>
      <c r="W751" s="52"/>
      <c r="X751" s="52"/>
      <c r="Y751" s="52"/>
      <c r="Z751" s="52"/>
      <c r="AA751" s="52"/>
      <c r="AB751" s="52"/>
      <c r="AC751" s="39"/>
      <c r="AD751" s="55"/>
    </row>
    <row r="752" s="35" customFormat="1" spans="6:30">
      <c r="F752" s="52"/>
      <c r="G752" s="52"/>
      <c r="P752" s="52"/>
      <c r="Q752" s="53"/>
      <c r="R752" s="52"/>
      <c r="S752" s="52"/>
      <c r="T752" s="52"/>
      <c r="U752" s="52"/>
      <c r="V752" s="52"/>
      <c r="W752" s="52"/>
      <c r="X752" s="52"/>
      <c r="Y752" s="52"/>
      <c r="Z752" s="52"/>
      <c r="AA752" s="52"/>
      <c r="AB752" s="52"/>
      <c r="AC752" s="39"/>
      <c r="AD752" s="55"/>
    </row>
    <row r="753" s="35" customFormat="1" spans="6:30">
      <c r="F753" s="52"/>
      <c r="G753" s="52"/>
      <c r="P753" s="52"/>
      <c r="Q753" s="53"/>
      <c r="R753" s="52"/>
      <c r="S753" s="52"/>
      <c r="T753" s="52"/>
      <c r="U753" s="52"/>
      <c r="V753" s="52"/>
      <c r="W753" s="52"/>
      <c r="X753" s="52"/>
      <c r="Y753" s="52"/>
      <c r="Z753" s="52"/>
      <c r="AA753" s="52"/>
      <c r="AB753" s="52"/>
      <c r="AC753" s="39"/>
      <c r="AD753" s="55"/>
    </row>
    <row r="754" s="35" customFormat="1" spans="6:30">
      <c r="F754" s="52"/>
      <c r="G754" s="52"/>
      <c r="P754" s="52"/>
      <c r="Q754" s="53"/>
      <c r="R754" s="52"/>
      <c r="S754" s="52"/>
      <c r="T754" s="52"/>
      <c r="U754" s="52"/>
      <c r="V754" s="52"/>
      <c r="W754" s="52"/>
      <c r="X754" s="52"/>
      <c r="Y754" s="52"/>
      <c r="Z754" s="52"/>
      <c r="AA754" s="52"/>
      <c r="AB754" s="52"/>
      <c r="AC754" s="39"/>
      <c r="AD754" s="55"/>
    </row>
    <row r="755" s="35" customFormat="1" spans="6:30">
      <c r="F755" s="52"/>
      <c r="G755" s="52"/>
      <c r="P755" s="52"/>
      <c r="Q755" s="53"/>
      <c r="R755" s="52"/>
      <c r="S755" s="52"/>
      <c r="T755" s="52"/>
      <c r="U755" s="52"/>
      <c r="V755" s="52"/>
      <c r="W755" s="52"/>
      <c r="X755" s="52"/>
      <c r="Y755" s="52"/>
      <c r="Z755" s="52"/>
      <c r="AA755" s="52"/>
      <c r="AB755" s="52"/>
      <c r="AC755" s="39"/>
      <c r="AD755" s="55"/>
    </row>
    <row r="756" s="35" customFormat="1" spans="6:30">
      <c r="F756" s="52"/>
      <c r="G756" s="52"/>
      <c r="P756" s="52"/>
      <c r="Q756" s="53"/>
      <c r="R756" s="52"/>
      <c r="S756" s="52"/>
      <c r="T756" s="52"/>
      <c r="U756" s="52"/>
      <c r="V756" s="52"/>
      <c r="W756" s="52"/>
      <c r="X756" s="52"/>
      <c r="Y756" s="52"/>
      <c r="Z756" s="52"/>
      <c r="AA756" s="52"/>
      <c r="AB756" s="52"/>
      <c r="AC756" s="39"/>
      <c r="AD756" s="55"/>
    </row>
    <row r="757" s="35" customFormat="1" spans="6:30">
      <c r="F757" s="52"/>
      <c r="G757" s="52"/>
      <c r="P757" s="52"/>
      <c r="Q757" s="53"/>
      <c r="R757" s="52"/>
      <c r="S757" s="52"/>
      <c r="T757" s="52"/>
      <c r="U757" s="52"/>
      <c r="V757" s="52"/>
      <c r="W757" s="52"/>
      <c r="X757" s="52"/>
      <c r="Y757" s="52"/>
      <c r="Z757" s="52"/>
      <c r="AA757" s="52"/>
      <c r="AB757" s="52"/>
      <c r="AC757" s="39"/>
      <c r="AD757" s="55"/>
    </row>
    <row r="758" s="35" customFormat="1" spans="6:30">
      <c r="F758" s="52"/>
      <c r="G758" s="52"/>
      <c r="P758" s="52"/>
      <c r="Q758" s="53"/>
      <c r="R758" s="52"/>
      <c r="S758" s="52"/>
      <c r="T758" s="52"/>
      <c r="U758" s="52"/>
      <c r="V758" s="52"/>
      <c r="W758" s="52"/>
      <c r="X758" s="52"/>
      <c r="Y758" s="52"/>
      <c r="Z758" s="52"/>
      <c r="AA758" s="52"/>
      <c r="AB758" s="52"/>
      <c r="AC758" s="39"/>
      <c r="AD758" s="55"/>
    </row>
    <row r="759" s="35" customFormat="1" spans="6:30">
      <c r="F759" s="52"/>
      <c r="G759" s="52"/>
      <c r="P759" s="52"/>
      <c r="Q759" s="53"/>
      <c r="R759" s="52"/>
      <c r="S759" s="52"/>
      <c r="T759" s="52"/>
      <c r="U759" s="52"/>
      <c r="V759" s="52"/>
      <c r="W759" s="52"/>
      <c r="X759" s="52"/>
      <c r="Y759" s="52"/>
      <c r="Z759" s="52"/>
      <c r="AA759" s="52"/>
      <c r="AB759" s="52"/>
      <c r="AC759" s="39"/>
      <c r="AD759" s="55"/>
    </row>
    <row r="760" s="35" customFormat="1" spans="6:30">
      <c r="F760" s="52"/>
      <c r="G760" s="52"/>
      <c r="P760" s="52"/>
      <c r="Q760" s="53"/>
      <c r="R760" s="52"/>
      <c r="S760" s="52"/>
      <c r="T760" s="52"/>
      <c r="U760" s="52"/>
      <c r="V760" s="52"/>
      <c r="W760" s="52"/>
      <c r="X760" s="52"/>
      <c r="Y760" s="52"/>
      <c r="Z760" s="52"/>
      <c r="AA760" s="52"/>
      <c r="AB760" s="52"/>
      <c r="AC760" s="39"/>
      <c r="AD760" s="55"/>
    </row>
    <row r="761" s="35" customFormat="1" spans="6:30">
      <c r="F761" s="52"/>
      <c r="G761" s="52"/>
      <c r="P761" s="52"/>
      <c r="Q761" s="53"/>
      <c r="R761" s="52"/>
      <c r="S761" s="52"/>
      <c r="T761" s="52"/>
      <c r="U761" s="52"/>
      <c r="V761" s="52"/>
      <c r="W761" s="52"/>
      <c r="X761" s="52"/>
      <c r="Y761" s="52"/>
      <c r="Z761" s="52"/>
      <c r="AA761" s="52"/>
      <c r="AB761" s="52"/>
      <c r="AC761" s="39"/>
      <c r="AD761" s="55"/>
    </row>
    <row r="762" s="35" customFormat="1" spans="6:30">
      <c r="F762" s="52"/>
      <c r="G762" s="52"/>
      <c r="P762" s="52"/>
      <c r="Q762" s="53"/>
      <c r="R762" s="52"/>
      <c r="S762" s="52"/>
      <c r="T762" s="52"/>
      <c r="U762" s="52"/>
      <c r="V762" s="52"/>
      <c r="W762" s="52"/>
      <c r="X762" s="52"/>
      <c r="Y762" s="52"/>
      <c r="Z762" s="52"/>
      <c r="AA762" s="52"/>
      <c r="AB762" s="52"/>
      <c r="AC762" s="39"/>
      <c r="AD762" s="55"/>
    </row>
    <row r="763" s="35" customFormat="1" spans="6:30">
      <c r="F763" s="52"/>
      <c r="G763" s="52"/>
      <c r="P763" s="52"/>
      <c r="Q763" s="53"/>
      <c r="R763" s="52"/>
      <c r="S763" s="52"/>
      <c r="T763" s="52"/>
      <c r="U763" s="52"/>
      <c r="V763" s="52"/>
      <c r="W763" s="52"/>
      <c r="X763" s="52"/>
      <c r="Y763" s="52"/>
      <c r="Z763" s="52"/>
      <c r="AA763" s="52"/>
      <c r="AB763" s="52"/>
      <c r="AC763" s="39"/>
      <c r="AD763" s="55"/>
    </row>
    <row r="764" s="35" customFormat="1" spans="6:30">
      <c r="F764" s="52"/>
      <c r="G764" s="52"/>
      <c r="P764" s="52"/>
      <c r="Q764" s="53"/>
      <c r="R764" s="52"/>
      <c r="S764" s="52"/>
      <c r="T764" s="52"/>
      <c r="U764" s="52"/>
      <c r="V764" s="52"/>
      <c r="W764" s="52"/>
      <c r="X764" s="52"/>
      <c r="Y764" s="52"/>
      <c r="Z764" s="52"/>
      <c r="AA764" s="52"/>
      <c r="AB764" s="52"/>
      <c r="AC764" s="39"/>
      <c r="AD764" s="55"/>
    </row>
    <row r="765" s="35" customFormat="1" spans="6:30">
      <c r="F765" s="52"/>
      <c r="G765" s="52"/>
      <c r="P765" s="52"/>
      <c r="Q765" s="53"/>
      <c r="R765" s="52"/>
      <c r="S765" s="52"/>
      <c r="T765" s="52"/>
      <c r="U765" s="52"/>
      <c r="V765" s="52"/>
      <c r="W765" s="52"/>
      <c r="X765" s="52"/>
      <c r="Y765" s="52"/>
      <c r="Z765" s="52"/>
      <c r="AA765" s="52"/>
      <c r="AB765" s="52"/>
      <c r="AC765" s="39"/>
      <c r="AD765" s="55"/>
    </row>
    <row r="766" s="35" customFormat="1" spans="6:30">
      <c r="F766" s="52"/>
      <c r="G766" s="52"/>
      <c r="P766" s="52"/>
      <c r="Q766" s="53"/>
      <c r="R766" s="52"/>
      <c r="S766" s="52"/>
      <c r="T766" s="52"/>
      <c r="U766" s="52"/>
      <c r="V766" s="52"/>
      <c r="W766" s="52"/>
      <c r="X766" s="52"/>
      <c r="Y766" s="52"/>
      <c r="Z766" s="52"/>
      <c r="AA766" s="52"/>
      <c r="AB766" s="52"/>
      <c r="AC766" s="39"/>
      <c r="AD766" s="55"/>
    </row>
    <row r="767" s="35" customFormat="1" spans="6:30">
      <c r="F767" s="52"/>
      <c r="G767" s="52"/>
      <c r="P767" s="52"/>
      <c r="Q767" s="53"/>
      <c r="R767" s="52"/>
      <c r="S767" s="52"/>
      <c r="T767" s="52"/>
      <c r="U767" s="52"/>
      <c r="V767" s="52"/>
      <c r="W767" s="52"/>
      <c r="X767" s="52"/>
      <c r="Y767" s="52"/>
      <c r="Z767" s="52"/>
      <c r="AA767" s="52"/>
      <c r="AB767" s="52"/>
      <c r="AC767" s="39"/>
      <c r="AD767" s="55"/>
    </row>
    <row r="768" s="35" customFormat="1" spans="6:30">
      <c r="F768" s="52"/>
      <c r="G768" s="52"/>
      <c r="P768" s="52"/>
      <c r="Q768" s="53"/>
      <c r="R768" s="52"/>
      <c r="S768" s="52"/>
      <c r="T768" s="52"/>
      <c r="U768" s="52"/>
      <c r="V768" s="52"/>
      <c r="W768" s="52"/>
      <c r="X768" s="52"/>
      <c r="Y768" s="52"/>
      <c r="Z768" s="52"/>
      <c r="AA768" s="52"/>
      <c r="AB768" s="52"/>
      <c r="AC768" s="39"/>
      <c r="AD768" s="55"/>
    </row>
    <row r="769" s="35" customFormat="1" spans="6:30">
      <c r="F769" s="52"/>
      <c r="G769" s="52"/>
      <c r="P769" s="52"/>
      <c r="Q769" s="38"/>
      <c r="AC769" s="39"/>
      <c r="AD769" s="40"/>
    </row>
    <row r="770" s="35" customFormat="1" spans="6:30">
      <c r="F770" s="52"/>
      <c r="G770" s="52"/>
      <c r="P770" s="52"/>
      <c r="Q770" s="38"/>
      <c r="AC770" s="39"/>
      <c r="AD770" s="40"/>
    </row>
    <row r="771" s="35" customFormat="1" spans="6:30">
      <c r="F771" s="52"/>
      <c r="G771" s="52"/>
      <c r="P771" s="52"/>
      <c r="Q771" s="38"/>
      <c r="AC771" s="39"/>
      <c r="AD771" s="40"/>
    </row>
    <row r="772" s="35" customFormat="1" spans="6:30">
      <c r="F772" s="52"/>
      <c r="G772" s="52"/>
      <c r="P772" s="52"/>
      <c r="Q772" s="38"/>
      <c r="AC772" s="39"/>
      <c r="AD772" s="40"/>
    </row>
    <row r="773" s="35" customFormat="1" spans="6:30">
      <c r="F773" s="52"/>
      <c r="G773" s="52"/>
      <c r="P773" s="52"/>
      <c r="Q773" s="38"/>
      <c r="AC773" s="39"/>
      <c r="AD773" s="40"/>
    </row>
    <row r="774" s="35" customFormat="1" spans="6:30">
      <c r="F774" s="52"/>
      <c r="G774" s="52"/>
      <c r="P774" s="52"/>
      <c r="Q774" s="38"/>
      <c r="AC774" s="39"/>
      <c r="AD774" s="40"/>
    </row>
    <row r="775" s="35" customFormat="1" spans="6:30">
      <c r="F775" s="52"/>
      <c r="G775" s="52"/>
      <c r="P775" s="52"/>
      <c r="Q775" s="38"/>
      <c r="AC775" s="39"/>
      <c r="AD775" s="40"/>
    </row>
    <row r="776" s="35" customFormat="1" spans="6:30">
      <c r="F776" s="52"/>
      <c r="G776" s="52"/>
      <c r="P776" s="52"/>
      <c r="Q776" s="38"/>
      <c r="AC776" s="39"/>
      <c r="AD776" s="40"/>
    </row>
    <row r="777" s="35" customFormat="1" spans="6:30">
      <c r="F777" s="52"/>
      <c r="G777" s="52"/>
      <c r="P777" s="52"/>
      <c r="Q777" s="38"/>
      <c r="AC777" s="39"/>
      <c r="AD777" s="40"/>
    </row>
    <row r="778" s="35" customFormat="1" spans="6:30">
      <c r="F778" s="52"/>
      <c r="G778" s="52"/>
      <c r="P778" s="52"/>
      <c r="Q778" s="38"/>
      <c r="AC778" s="39"/>
      <c r="AD778" s="40"/>
    </row>
    <row r="779" s="35" customFormat="1" spans="6:30">
      <c r="F779" s="52"/>
      <c r="G779" s="52"/>
      <c r="P779" s="52"/>
      <c r="Q779" s="38"/>
      <c r="AC779" s="39"/>
      <c r="AD779" s="40"/>
    </row>
    <row r="780" s="35" customFormat="1" spans="6:30">
      <c r="F780" s="52"/>
      <c r="G780" s="52"/>
      <c r="P780" s="52"/>
      <c r="Q780" s="38"/>
      <c r="AC780" s="39"/>
      <c r="AD780" s="40"/>
    </row>
    <row r="781" s="35" customFormat="1" spans="6:30">
      <c r="F781" s="52"/>
      <c r="G781" s="52"/>
      <c r="P781" s="52"/>
      <c r="Q781" s="38"/>
      <c r="AC781" s="39"/>
      <c r="AD781" s="40"/>
    </row>
    <row r="782" s="35" customFormat="1" spans="6:30">
      <c r="F782" s="52"/>
      <c r="G782" s="52"/>
      <c r="P782" s="52"/>
      <c r="Q782" s="38"/>
      <c r="AC782" s="39"/>
      <c r="AD782" s="40"/>
    </row>
    <row r="783" s="35" customFormat="1" spans="6:30">
      <c r="F783" s="52"/>
      <c r="G783" s="52"/>
      <c r="P783" s="52"/>
      <c r="Q783" s="38"/>
      <c r="AC783" s="39"/>
      <c r="AD783" s="40"/>
    </row>
    <row r="784" s="35" customFormat="1" spans="6:30">
      <c r="F784" s="52"/>
      <c r="G784" s="52"/>
      <c r="P784" s="52"/>
      <c r="Q784" s="38"/>
      <c r="AC784" s="39"/>
      <c r="AD784" s="40"/>
    </row>
    <row r="785" s="35" customFormat="1" spans="6:30">
      <c r="F785" s="52"/>
      <c r="G785" s="52"/>
      <c r="P785" s="52"/>
      <c r="Q785" s="38"/>
      <c r="AC785" s="39"/>
      <c r="AD785" s="40"/>
    </row>
    <row r="786" s="35" customFormat="1" spans="6:30">
      <c r="F786" s="52"/>
      <c r="G786" s="52"/>
      <c r="P786" s="52"/>
      <c r="Q786" s="38"/>
      <c r="AC786" s="39"/>
      <c r="AD786" s="40"/>
    </row>
    <row r="787" s="35" customFormat="1" spans="6:30">
      <c r="F787" s="52"/>
      <c r="G787" s="52"/>
      <c r="P787" s="52"/>
      <c r="Q787" s="38"/>
      <c r="AC787" s="39"/>
      <c r="AD787" s="40"/>
    </row>
    <row r="788" s="35" customFormat="1" spans="6:30">
      <c r="F788" s="52"/>
      <c r="G788" s="52"/>
      <c r="P788" s="52"/>
      <c r="Q788" s="38"/>
      <c r="AC788" s="39"/>
      <c r="AD788" s="40"/>
    </row>
    <row r="789" s="35" customFormat="1" spans="6:30">
      <c r="F789" s="52"/>
      <c r="G789" s="52"/>
      <c r="P789" s="52"/>
      <c r="Q789" s="38"/>
      <c r="AC789" s="39"/>
      <c r="AD789" s="40"/>
    </row>
    <row r="790" s="35" customFormat="1" spans="6:30">
      <c r="F790" s="52"/>
      <c r="G790" s="52"/>
      <c r="P790" s="52"/>
      <c r="Q790" s="38"/>
      <c r="AC790" s="39"/>
      <c r="AD790" s="40"/>
    </row>
    <row r="791" s="35" customFormat="1" spans="6:30">
      <c r="F791" s="52"/>
      <c r="G791" s="52"/>
      <c r="P791" s="52"/>
      <c r="Q791" s="38"/>
      <c r="AC791" s="39"/>
      <c r="AD791" s="40"/>
    </row>
    <row r="792" s="35" customFormat="1" spans="6:30">
      <c r="F792" s="52"/>
      <c r="G792" s="52"/>
      <c r="P792" s="52"/>
      <c r="Q792" s="38"/>
      <c r="AC792" s="39"/>
      <c r="AD792" s="40"/>
    </row>
    <row r="793" s="35" customFormat="1" spans="6:30">
      <c r="F793" s="52"/>
      <c r="G793" s="52"/>
      <c r="P793" s="52"/>
      <c r="Q793" s="38"/>
      <c r="AC793" s="39"/>
      <c r="AD793" s="40"/>
    </row>
    <row r="794" s="35" customFormat="1" spans="6:30">
      <c r="F794" s="52"/>
      <c r="G794" s="52"/>
      <c r="P794" s="52"/>
      <c r="Q794" s="38"/>
      <c r="AC794" s="39"/>
      <c r="AD794" s="40"/>
    </row>
    <row r="795" s="35" customFormat="1" spans="6:30">
      <c r="F795" s="52"/>
      <c r="G795" s="52"/>
      <c r="P795" s="52"/>
      <c r="Q795" s="38"/>
      <c r="AC795" s="39"/>
      <c r="AD795" s="40"/>
    </row>
    <row r="796" s="35" customFormat="1" spans="6:30">
      <c r="F796" s="52"/>
      <c r="G796" s="52"/>
      <c r="P796" s="52"/>
      <c r="Q796" s="38"/>
      <c r="AC796" s="39"/>
      <c r="AD796" s="40"/>
    </row>
    <row r="797" s="35" customFormat="1" spans="6:30">
      <c r="F797" s="52"/>
      <c r="G797" s="52"/>
      <c r="P797" s="52"/>
      <c r="Q797" s="38"/>
      <c r="AC797" s="39"/>
      <c r="AD797" s="40"/>
    </row>
    <row r="798" s="35" customFormat="1" spans="6:30">
      <c r="F798" s="52"/>
      <c r="G798" s="52"/>
      <c r="P798" s="52"/>
      <c r="Q798" s="38"/>
      <c r="AC798" s="39"/>
      <c r="AD798" s="40"/>
    </row>
    <row r="799" s="35" customFormat="1" spans="6:30">
      <c r="F799" s="52"/>
      <c r="G799" s="52"/>
      <c r="P799" s="52"/>
      <c r="Q799" s="38"/>
      <c r="AC799" s="39"/>
      <c r="AD799" s="40"/>
    </row>
    <row r="800" s="35" customFormat="1" spans="6:30">
      <c r="F800" s="52"/>
      <c r="G800" s="52"/>
      <c r="P800" s="52"/>
      <c r="Q800" s="38"/>
      <c r="AC800" s="39"/>
      <c r="AD800" s="40"/>
    </row>
    <row r="801" s="35" customFormat="1" spans="6:30">
      <c r="F801" s="52"/>
      <c r="G801" s="52"/>
      <c r="P801" s="52"/>
      <c r="Q801" s="38"/>
      <c r="AC801" s="39"/>
      <c r="AD801" s="40"/>
    </row>
    <row r="802" s="35" customFormat="1" spans="6:30">
      <c r="F802" s="52"/>
      <c r="G802" s="52"/>
      <c r="P802" s="52"/>
      <c r="Q802" s="38"/>
      <c r="AC802" s="39"/>
      <c r="AD802" s="40"/>
    </row>
    <row r="803" s="35" customFormat="1" spans="6:30">
      <c r="F803" s="52"/>
      <c r="G803" s="52"/>
      <c r="P803" s="52"/>
      <c r="Q803" s="38"/>
      <c r="AC803" s="39"/>
      <c r="AD803" s="40"/>
    </row>
    <row r="804" s="35" customFormat="1" spans="6:30">
      <c r="F804" s="52"/>
      <c r="G804" s="52"/>
      <c r="P804" s="52"/>
      <c r="Q804" s="38"/>
      <c r="AC804" s="39"/>
      <c r="AD804" s="40"/>
    </row>
    <row r="805" s="35" customFormat="1" spans="6:30">
      <c r="F805" s="52"/>
      <c r="G805" s="52"/>
      <c r="P805" s="52"/>
      <c r="Q805" s="38"/>
      <c r="AC805" s="39"/>
      <c r="AD805" s="40"/>
    </row>
    <row r="806" s="35" customFormat="1" spans="6:30">
      <c r="F806" s="52"/>
      <c r="G806" s="52"/>
      <c r="P806" s="52"/>
      <c r="Q806" s="38"/>
      <c r="AC806" s="39"/>
      <c r="AD806" s="40"/>
    </row>
    <row r="807" s="35" customFormat="1" spans="6:30">
      <c r="F807" s="52"/>
      <c r="G807" s="52"/>
      <c r="P807" s="52"/>
      <c r="Q807" s="38"/>
      <c r="AC807" s="39"/>
      <c r="AD807" s="40"/>
    </row>
    <row r="808" s="35" customFormat="1" spans="6:30">
      <c r="F808" s="52"/>
      <c r="G808" s="52"/>
      <c r="P808" s="52"/>
      <c r="Q808" s="38"/>
      <c r="AC808" s="39"/>
      <c r="AD808" s="40"/>
    </row>
    <row r="809" s="35" customFormat="1" spans="6:30">
      <c r="F809" s="52"/>
      <c r="G809" s="52"/>
      <c r="P809" s="52"/>
      <c r="Q809" s="38"/>
      <c r="AC809" s="39"/>
      <c r="AD809" s="40"/>
    </row>
    <row r="810" s="35" customFormat="1" spans="6:30">
      <c r="F810" s="52"/>
      <c r="G810" s="52"/>
      <c r="P810" s="52"/>
      <c r="Q810" s="38"/>
      <c r="AC810" s="39"/>
      <c r="AD810" s="40"/>
    </row>
    <row r="811" s="35" customFormat="1" spans="6:30">
      <c r="F811" s="52"/>
      <c r="G811" s="52"/>
      <c r="P811" s="52"/>
      <c r="Q811" s="38"/>
      <c r="AC811" s="39"/>
      <c r="AD811" s="40"/>
    </row>
    <row r="812" s="35" customFormat="1" spans="6:30">
      <c r="F812" s="52"/>
      <c r="G812" s="52"/>
      <c r="P812" s="52"/>
      <c r="Q812" s="38"/>
      <c r="AC812" s="39"/>
      <c r="AD812" s="40"/>
    </row>
    <row r="813" s="35" customFormat="1" spans="6:30">
      <c r="F813" s="52"/>
      <c r="G813" s="52"/>
      <c r="P813" s="52"/>
      <c r="Q813" s="38"/>
      <c r="AC813" s="39"/>
      <c r="AD813" s="40"/>
    </row>
    <row r="814" s="35" customFormat="1" spans="6:30">
      <c r="F814" s="52"/>
      <c r="G814" s="52"/>
      <c r="P814" s="52"/>
      <c r="Q814" s="38"/>
      <c r="AC814" s="39"/>
      <c r="AD814" s="40"/>
    </row>
    <row r="815" s="35" customFormat="1" spans="6:30">
      <c r="F815" s="52"/>
      <c r="G815" s="52"/>
      <c r="P815" s="52"/>
      <c r="Q815" s="38"/>
      <c r="AC815" s="39"/>
      <c r="AD815" s="40"/>
    </row>
    <row r="816" s="35" customFormat="1" spans="6:30">
      <c r="F816" s="52"/>
      <c r="G816" s="52"/>
      <c r="P816" s="52"/>
      <c r="Q816" s="38"/>
      <c r="AC816" s="39"/>
      <c r="AD816" s="40"/>
    </row>
    <row r="817" s="35" customFormat="1" spans="6:30">
      <c r="F817" s="52"/>
      <c r="G817" s="52"/>
      <c r="P817" s="52"/>
      <c r="Q817" s="38"/>
      <c r="AC817" s="39"/>
      <c r="AD817" s="40"/>
    </row>
    <row r="818" s="35" customFormat="1" spans="6:30">
      <c r="F818" s="52"/>
      <c r="G818" s="52"/>
      <c r="P818" s="52"/>
      <c r="Q818" s="38"/>
      <c r="AC818" s="39"/>
      <c r="AD818" s="40"/>
    </row>
    <row r="819" s="35" customFormat="1" spans="6:30">
      <c r="F819" s="52"/>
      <c r="G819" s="52"/>
      <c r="P819" s="52"/>
      <c r="Q819" s="38"/>
      <c r="AC819" s="39"/>
      <c r="AD819" s="40"/>
    </row>
    <row r="820" s="35" customFormat="1" spans="6:30">
      <c r="F820" s="52"/>
      <c r="G820" s="52"/>
      <c r="P820" s="52"/>
      <c r="Q820" s="38"/>
      <c r="AC820" s="39"/>
      <c r="AD820" s="40"/>
    </row>
    <row r="821" s="35" customFormat="1" spans="6:30">
      <c r="F821" s="52"/>
      <c r="G821" s="52"/>
      <c r="P821" s="52"/>
      <c r="Q821" s="38"/>
      <c r="AC821" s="39"/>
      <c r="AD821" s="40"/>
    </row>
    <row r="822" s="35" customFormat="1" spans="6:30">
      <c r="F822" s="52"/>
      <c r="G822" s="52"/>
      <c r="P822" s="52"/>
      <c r="Q822" s="38"/>
      <c r="AC822" s="39"/>
      <c r="AD822" s="40"/>
    </row>
    <row r="823" s="35" customFormat="1" spans="6:30">
      <c r="F823" s="52"/>
      <c r="G823" s="52"/>
      <c r="P823" s="52"/>
      <c r="Q823" s="38"/>
      <c r="AC823" s="39"/>
      <c r="AD823" s="40"/>
    </row>
    <row r="824" s="35" customFormat="1" spans="6:30">
      <c r="F824" s="52"/>
      <c r="G824" s="52"/>
      <c r="P824" s="52"/>
      <c r="Q824" s="38"/>
      <c r="AC824" s="39"/>
      <c r="AD824" s="40"/>
    </row>
    <row r="825" s="35" customFormat="1" spans="6:30">
      <c r="F825" s="52"/>
      <c r="G825" s="52"/>
      <c r="P825" s="52"/>
      <c r="Q825" s="38"/>
      <c r="AC825" s="39"/>
      <c r="AD825" s="40"/>
    </row>
    <row r="826" s="35" customFormat="1" spans="6:30">
      <c r="F826" s="52"/>
      <c r="G826" s="52"/>
      <c r="P826" s="52"/>
      <c r="Q826" s="38"/>
      <c r="AC826" s="39"/>
      <c r="AD826" s="40"/>
    </row>
    <row r="827" s="35" customFormat="1" spans="6:30">
      <c r="F827" s="52"/>
      <c r="G827" s="52"/>
      <c r="P827" s="52"/>
      <c r="Q827" s="38"/>
      <c r="AC827" s="39"/>
      <c r="AD827" s="40"/>
    </row>
    <row r="828" s="35" customFormat="1" spans="6:30">
      <c r="F828" s="52"/>
      <c r="G828" s="52"/>
      <c r="P828" s="52"/>
      <c r="Q828" s="38"/>
      <c r="AC828" s="39"/>
      <c r="AD828" s="40"/>
    </row>
    <row r="829" s="35" customFormat="1" spans="6:30">
      <c r="F829" s="52"/>
      <c r="G829" s="52"/>
      <c r="P829" s="52"/>
      <c r="Q829" s="38"/>
      <c r="AC829" s="39"/>
      <c r="AD829" s="40"/>
    </row>
    <row r="830" s="35" customFormat="1" spans="6:30">
      <c r="F830" s="52"/>
      <c r="G830" s="52"/>
      <c r="P830" s="52"/>
      <c r="Q830" s="38"/>
      <c r="AC830" s="39"/>
      <c r="AD830" s="40"/>
    </row>
    <row r="831" s="35" customFormat="1" spans="6:30">
      <c r="F831" s="52"/>
      <c r="G831" s="52"/>
      <c r="P831" s="52"/>
      <c r="Q831" s="38"/>
      <c r="AC831" s="39"/>
      <c r="AD831" s="40"/>
    </row>
    <row r="832" s="35" customFormat="1" spans="6:30">
      <c r="F832" s="52"/>
      <c r="G832" s="52"/>
      <c r="P832" s="52"/>
      <c r="Q832" s="38"/>
      <c r="AC832" s="39"/>
      <c r="AD832" s="40"/>
    </row>
    <row r="833" s="35" customFormat="1" spans="6:30">
      <c r="F833" s="52"/>
      <c r="G833" s="52"/>
      <c r="P833" s="52"/>
      <c r="Q833" s="38"/>
      <c r="AC833" s="39"/>
      <c r="AD833" s="40"/>
    </row>
    <row r="834" s="35" customFormat="1" spans="6:30">
      <c r="F834" s="52"/>
      <c r="G834" s="52"/>
      <c r="P834" s="52"/>
      <c r="Q834" s="38"/>
      <c r="AC834" s="39"/>
      <c r="AD834" s="40"/>
    </row>
    <row r="835" s="35" customFormat="1" spans="6:30">
      <c r="F835" s="52"/>
      <c r="G835" s="52"/>
      <c r="P835" s="52"/>
      <c r="Q835" s="38"/>
      <c r="AC835" s="39"/>
      <c r="AD835" s="40"/>
    </row>
    <row r="836" s="35" customFormat="1" spans="6:30">
      <c r="F836" s="52"/>
      <c r="G836" s="52"/>
      <c r="P836" s="52"/>
      <c r="Q836" s="38"/>
      <c r="AC836" s="39"/>
      <c r="AD836" s="40"/>
    </row>
    <row r="837" s="35" customFormat="1" spans="6:30">
      <c r="F837" s="52"/>
      <c r="G837" s="52"/>
      <c r="P837" s="52"/>
      <c r="Q837" s="38"/>
      <c r="AC837" s="39"/>
      <c r="AD837" s="40"/>
    </row>
    <row r="838" s="35" customFormat="1" spans="6:30">
      <c r="F838" s="52"/>
      <c r="G838" s="52"/>
      <c r="P838" s="52"/>
      <c r="Q838" s="38"/>
      <c r="AC838" s="39"/>
      <c r="AD838" s="40"/>
    </row>
    <row r="839" s="35" customFormat="1" spans="6:30">
      <c r="F839" s="52"/>
      <c r="G839" s="52"/>
      <c r="P839" s="52"/>
      <c r="Q839" s="38"/>
      <c r="AC839" s="39"/>
      <c r="AD839" s="40"/>
    </row>
    <row r="840" s="35" customFormat="1" spans="6:30">
      <c r="F840" s="52"/>
      <c r="G840" s="52"/>
      <c r="P840" s="52"/>
      <c r="Q840" s="38"/>
      <c r="AC840" s="39"/>
      <c r="AD840" s="40"/>
    </row>
    <row r="841" s="35" customFormat="1" spans="6:30">
      <c r="F841" s="52"/>
      <c r="G841" s="52"/>
      <c r="P841" s="52"/>
      <c r="Q841" s="38"/>
      <c r="AC841" s="39"/>
      <c r="AD841" s="40"/>
    </row>
    <row r="842" s="35" customFormat="1" spans="6:30">
      <c r="F842" s="52"/>
      <c r="G842" s="52"/>
      <c r="P842" s="52"/>
      <c r="Q842" s="38"/>
      <c r="AC842" s="39"/>
      <c r="AD842" s="40"/>
    </row>
    <row r="843" s="35" customFormat="1" spans="6:30">
      <c r="F843" s="52"/>
      <c r="G843" s="52"/>
      <c r="P843" s="52"/>
      <c r="Q843" s="38"/>
      <c r="AC843" s="39"/>
      <c r="AD843" s="40"/>
    </row>
    <row r="844" s="35" customFormat="1" spans="6:30">
      <c r="F844" s="52"/>
      <c r="G844" s="52"/>
      <c r="P844" s="52"/>
      <c r="Q844" s="38"/>
      <c r="AC844" s="39"/>
      <c r="AD844" s="40"/>
    </row>
    <row r="845" s="35" customFormat="1" spans="6:30">
      <c r="F845" s="52"/>
      <c r="G845" s="52"/>
      <c r="P845" s="52"/>
      <c r="Q845" s="38"/>
      <c r="AC845" s="39"/>
      <c r="AD845" s="40"/>
    </row>
    <row r="846" s="35" customFormat="1" spans="6:30">
      <c r="F846" s="52"/>
      <c r="G846" s="52"/>
      <c r="P846" s="52"/>
      <c r="Q846" s="38"/>
      <c r="AC846" s="39"/>
      <c r="AD846" s="40"/>
    </row>
    <row r="847" s="35" customFormat="1" spans="6:30">
      <c r="F847" s="52"/>
      <c r="G847" s="52"/>
      <c r="P847" s="52"/>
      <c r="Q847" s="38"/>
      <c r="AC847" s="39"/>
      <c r="AD847" s="40"/>
    </row>
    <row r="848" s="35" customFormat="1" spans="6:30">
      <c r="F848" s="52"/>
      <c r="G848" s="52"/>
      <c r="P848" s="52"/>
      <c r="Q848" s="38"/>
      <c r="AC848" s="39"/>
      <c r="AD848" s="40"/>
    </row>
    <row r="849" s="35" customFormat="1" spans="6:30">
      <c r="F849" s="52"/>
      <c r="G849" s="52"/>
      <c r="P849" s="52"/>
      <c r="Q849" s="38"/>
      <c r="AC849" s="39"/>
      <c r="AD849" s="40"/>
    </row>
    <row r="850" s="35" customFormat="1" spans="6:30">
      <c r="F850" s="52"/>
      <c r="G850" s="52"/>
      <c r="P850" s="52"/>
      <c r="Q850" s="38"/>
      <c r="AC850" s="39"/>
      <c r="AD850" s="40"/>
    </row>
    <row r="851" s="35" customFormat="1" spans="6:30">
      <c r="F851" s="52"/>
      <c r="G851" s="52"/>
      <c r="P851" s="52"/>
      <c r="Q851" s="38"/>
      <c r="AC851" s="39"/>
      <c r="AD851" s="40"/>
    </row>
    <row r="852" s="35" customFormat="1" spans="6:30">
      <c r="F852" s="52"/>
      <c r="G852" s="52"/>
      <c r="P852" s="52"/>
      <c r="Q852" s="38"/>
      <c r="AC852" s="39"/>
      <c r="AD852" s="40"/>
    </row>
    <row r="853" s="35" customFormat="1" spans="6:30">
      <c r="F853" s="52"/>
      <c r="G853" s="52"/>
      <c r="P853" s="52"/>
      <c r="Q853" s="38"/>
      <c r="AC853" s="39"/>
      <c r="AD853" s="40"/>
    </row>
    <row r="854" s="35" customFormat="1" spans="6:30">
      <c r="F854" s="52"/>
      <c r="G854" s="52"/>
      <c r="P854" s="52"/>
      <c r="Q854" s="38"/>
      <c r="AC854" s="39"/>
      <c r="AD854" s="40"/>
    </row>
    <row r="855" s="35" customFormat="1" spans="6:30">
      <c r="F855" s="52"/>
      <c r="G855" s="52"/>
      <c r="P855" s="52"/>
      <c r="Q855" s="38"/>
      <c r="AC855" s="39"/>
      <c r="AD855" s="40"/>
    </row>
    <row r="856" s="35" customFormat="1" spans="6:30">
      <c r="F856" s="52"/>
      <c r="G856" s="52"/>
      <c r="P856" s="52"/>
      <c r="Q856" s="38"/>
      <c r="AC856" s="39"/>
      <c r="AD856" s="40"/>
    </row>
    <row r="857" s="35" customFormat="1" spans="6:30">
      <c r="F857" s="52"/>
      <c r="G857" s="52"/>
      <c r="P857" s="52"/>
      <c r="Q857" s="38"/>
      <c r="AC857" s="39"/>
      <c r="AD857" s="40"/>
    </row>
    <row r="858" s="35" customFormat="1" spans="6:30">
      <c r="F858" s="52"/>
      <c r="G858" s="52"/>
      <c r="P858" s="52"/>
      <c r="Q858" s="38"/>
      <c r="AC858" s="39"/>
      <c r="AD858" s="40"/>
    </row>
    <row r="859" s="35" customFormat="1" spans="6:30">
      <c r="F859" s="52"/>
      <c r="G859" s="52"/>
      <c r="P859" s="52"/>
      <c r="Q859" s="38"/>
      <c r="AC859" s="39"/>
      <c r="AD859" s="40"/>
    </row>
    <row r="860" s="35" customFormat="1" spans="6:30">
      <c r="F860" s="52"/>
      <c r="G860" s="52"/>
      <c r="P860" s="52"/>
      <c r="Q860" s="38"/>
      <c r="AC860" s="39"/>
      <c r="AD860" s="40"/>
    </row>
    <row r="861" s="35" customFormat="1" spans="6:30">
      <c r="F861" s="52"/>
      <c r="G861" s="52"/>
      <c r="P861" s="52"/>
      <c r="Q861" s="38"/>
      <c r="AC861" s="39"/>
      <c r="AD861" s="40"/>
    </row>
    <row r="862" s="35" customFormat="1" spans="6:30">
      <c r="F862" s="52"/>
      <c r="G862" s="52"/>
      <c r="P862" s="52"/>
      <c r="Q862" s="38"/>
      <c r="AC862" s="39"/>
      <c r="AD862" s="40"/>
    </row>
    <row r="863" s="35" customFormat="1" spans="6:30">
      <c r="F863" s="52"/>
      <c r="G863" s="52"/>
      <c r="P863" s="52"/>
      <c r="Q863" s="38"/>
      <c r="AC863" s="39"/>
      <c r="AD863" s="40"/>
    </row>
    <row r="864" s="35" customFormat="1" spans="6:30">
      <c r="F864" s="52"/>
      <c r="G864" s="52"/>
      <c r="P864" s="52"/>
      <c r="Q864" s="38"/>
      <c r="AC864" s="39"/>
      <c r="AD864" s="40"/>
    </row>
    <row r="865" s="35" customFormat="1" spans="6:30">
      <c r="F865" s="52"/>
      <c r="G865" s="52"/>
      <c r="P865" s="52"/>
      <c r="Q865" s="38"/>
      <c r="AC865" s="39"/>
      <c r="AD865" s="40"/>
    </row>
    <row r="866" s="35" customFormat="1" spans="6:30">
      <c r="F866" s="52"/>
      <c r="G866" s="52"/>
      <c r="P866" s="52"/>
      <c r="Q866" s="38"/>
      <c r="AC866" s="39"/>
      <c r="AD866" s="40"/>
    </row>
    <row r="867" s="35" customFormat="1" spans="6:30">
      <c r="F867" s="52"/>
      <c r="G867" s="52"/>
      <c r="P867" s="52"/>
      <c r="Q867" s="38"/>
      <c r="AC867" s="39"/>
      <c r="AD867" s="40"/>
    </row>
    <row r="868" s="35" customFormat="1" spans="6:30">
      <c r="F868" s="52"/>
      <c r="G868" s="52"/>
      <c r="P868" s="52"/>
      <c r="Q868" s="38"/>
      <c r="AC868" s="39"/>
      <c r="AD868" s="40"/>
    </row>
    <row r="869" s="35" customFormat="1" spans="6:30">
      <c r="F869" s="52"/>
      <c r="G869" s="52"/>
      <c r="P869" s="52"/>
      <c r="Q869" s="38"/>
      <c r="AC869" s="39"/>
      <c r="AD869" s="40"/>
    </row>
    <row r="870" s="35" customFormat="1" spans="6:30">
      <c r="F870" s="52"/>
      <c r="G870" s="52"/>
      <c r="P870" s="52"/>
      <c r="Q870" s="38"/>
      <c r="AC870" s="39"/>
      <c r="AD870" s="40"/>
    </row>
    <row r="871" s="35" customFormat="1" spans="6:30">
      <c r="F871" s="52"/>
      <c r="G871" s="52"/>
      <c r="P871" s="52"/>
      <c r="Q871" s="38"/>
      <c r="AC871" s="39"/>
      <c r="AD871" s="40"/>
    </row>
    <row r="872" s="35" customFormat="1" spans="6:30">
      <c r="F872" s="52"/>
      <c r="G872" s="52"/>
      <c r="P872" s="52"/>
      <c r="Q872" s="38"/>
      <c r="AC872" s="39"/>
      <c r="AD872" s="40"/>
    </row>
    <row r="873" s="35" customFormat="1" spans="6:30">
      <c r="F873" s="52"/>
      <c r="G873" s="52"/>
      <c r="P873" s="52"/>
      <c r="Q873" s="38"/>
      <c r="AC873" s="39"/>
      <c r="AD873" s="40"/>
    </row>
    <row r="874" s="35" customFormat="1" spans="6:30">
      <c r="F874" s="52"/>
      <c r="G874" s="52"/>
      <c r="P874" s="52"/>
      <c r="Q874" s="38"/>
      <c r="AC874" s="39"/>
      <c r="AD874" s="40"/>
    </row>
    <row r="875" s="35" customFormat="1" spans="6:30">
      <c r="F875" s="52"/>
      <c r="G875" s="52"/>
      <c r="P875" s="52"/>
      <c r="Q875" s="38"/>
      <c r="AC875" s="39"/>
      <c r="AD875" s="40"/>
    </row>
    <row r="876" s="35" customFormat="1" spans="6:30">
      <c r="F876" s="52"/>
      <c r="G876" s="52"/>
      <c r="P876" s="52"/>
      <c r="Q876" s="38"/>
      <c r="AC876" s="39"/>
      <c r="AD876" s="40"/>
    </row>
    <row r="877" s="35" customFormat="1" spans="6:30">
      <c r="F877" s="52"/>
      <c r="G877" s="52"/>
      <c r="P877" s="52"/>
      <c r="Q877" s="38"/>
      <c r="AC877" s="39"/>
      <c r="AD877" s="40"/>
    </row>
    <row r="878" s="35" customFormat="1" spans="6:30">
      <c r="F878" s="52"/>
      <c r="G878" s="52"/>
      <c r="P878" s="52"/>
      <c r="Q878" s="38"/>
      <c r="AC878" s="39"/>
      <c r="AD878" s="40"/>
    </row>
    <row r="879" s="35" customFormat="1" spans="6:30">
      <c r="F879" s="52"/>
      <c r="G879" s="52"/>
      <c r="P879" s="52"/>
      <c r="Q879" s="38"/>
      <c r="AC879" s="39"/>
      <c r="AD879" s="40"/>
    </row>
    <row r="880" s="35" customFormat="1" spans="6:30">
      <c r="F880" s="52"/>
      <c r="G880" s="52"/>
      <c r="P880" s="52"/>
      <c r="Q880" s="38"/>
      <c r="AC880" s="39"/>
      <c r="AD880" s="40"/>
    </row>
    <row r="881" s="35" customFormat="1" spans="6:30">
      <c r="F881" s="52"/>
      <c r="G881" s="52"/>
      <c r="P881" s="52"/>
      <c r="Q881" s="38"/>
      <c r="AC881" s="39"/>
      <c r="AD881" s="40"/>
    </row>
    <row r="882" s="35" customFormat="1" spans="6:30">
      <c r="F882" s="52"/>
      <c r="G882" s="52"/>
      <c r="P882" s="52"/>
      <c r="Q882" s="38"/>
      <c r="AC882" s="39"/>
      <c r="AD882" s="40"/>
    </row>
    <row r="883" s="35" customFormat="1" spans="6:30">
      <c r="F883" s="52"/>
      <c r="G883" s="52"/>
      <c r="P883" s="52"/>
      <c r="Q883" s="38"/>
      <c r="AC883" s="39"/>
      <c r="AD883" s="40"/>
    </row>
    <row r="884" s="35" customFormat="1" spans="6:30">
      <c r="F884" s="52"/>
      <c r="G884" s="52"/>
      <c r="P884" s="52"/>
      <c r="Q884" s="38"/>
      <c r="AC884" s="39"/>
      <c r="AD884" s="40"/>
    </row>
    <row r="885" s="35" customFormat="1" spans="6:30">
      <c r="F885" s="52"/>
      <c r="G885" s="52"/>
      <c r="P885" s="52"/>
      <c r="Q885" s="38"/>
      <c r="AC885" s="39"/>
      <c r="AD885" s="40"/>
    </row>
    <row r="886" s="35" customFormat="1" spans="6:30">
      <c r="F886" s="52"/>
      <c r="G886" s="52"/>
      <c r="P886" s="52"/>
      <c r="Q886" s="38"/>
      <c r="AC886" s="39"/>
      <c r="AD886" s="40"/>
    </row>
    <row r="887" s="35" customFormat="1" spans="6:30">
      <c r="F887" s="52"/>
      <c r="G887" s="52"/>
      <c r="P887" s="52"/>
      <c r="Q887" s="38"/>
      <c r="AC887" s="39"/>
      <c r="AD887" s="40"/>
    </row>
    <row r="888" s="35" customFormat="1" spans="6:30">
      <c r="F888" s="52"/>
      <c r="G888" s="52"/>
      <c r="P888" s="52"/>
      <c r="Q888" s="38"/>
      <c r="AC888" s="39"/>
      <c r="AD888" s="40"/>
    </row>
    <row r="889" s="35" customFormat="1" spans="6:30">
      <c r="F889" s="52"/>
      <c r="G889" s="52"/>
      <c r="P889" s="52"/>
      <c r="Q889" s="38"/>
      <c r="AC889" s="39"/>
      <c r="AD889" s="40"/>
    </row>
    <row r="890" s="35" customFormat="1" spans="6:30">
      <c r="F890" s="52"/>
      <c r="G890" s="52"/>
      <c r="P890" s="52"/>
      <c r="Q890" s="38"/>
      <c r="AC890" s="39"/>
      <c r="AD890" s="40"/>
    </row>
    <row r="891" s="35" customFormat="1" spans="6:30">
      <c r="F891" s="52"/>
      <c r="G891" s="52"/>
      <c r="P891" s="52"/>
      <c r="Q891" s="38"/>
      <c r="AC891" s="39"/>
      <c r="AD891" s="40"/>
    </row>
    <row r="892" s="35" customFormat="1" spans="6:30">
      <c r="F892" s="52"/>
      <c r="G892" s="52"/>
      <c r="P892" s="52"/>
      <c r="Q892" s="38"/>
      <c r="AC892" s="39"/>
      <c r="AD892" s="40"/>
    </row>
    <row r="893" s="35" customFormat="1" spans="6:30">
      <c r="F893" s="52"/>
      <c r="G893" s="52"/>
      <c r="P893" s="52"/>
      <c r="Q893" s="38"/>
      <c r="AC893" s="39"/>
      <c r="AD893" s="40"/>
    </row>
    <row r="894" s="35" customFormat="1" spans="6:30">
      <c r="F894" s="52"/>
      <c r="G894" s="52"/>
      <c r="P894" s="52"/>
      <c r="Q894" s="38"/>
      <c r="AC894" s="39"/>
      <c r="AD894" s="40"/>
    </row>
    <row r="895" s="35" customFormat="1" spans="6:30">
      <c r="F895" s="52"/>
      <c r="G895" s="52"/>
      <c r="P895" s="52"/>
      <c r="Q895" s="38"/>
      <c r="AC895" s="39"/>
      <c r="AD895" s="40"/>
    </row>
    <row r="896" s="35" customFormat="1" spans="6:30">
      <c r="F896" s="52"/>
      <c r="G896" s="52"/>
      <c r="P896" s="52"/>
      <c r="Q896" s="38"/>
      <c r="AC896" s="39"/>
      <c r="AD896" s="40"/>
    </row>
    <row r="897" s="35" customFormat="1" spans="6:30">
      <c r="F897" s="52"/>
      <c r="G897" s="52"/>
      <c r="P897" s="52"/>
      <c r="Q897" s="38"/>
      <c r="AC897" s="39"/>
      <c r="AD897" s="40"/>
    </row>
    <row r="898" s="35" customFormat="1" spans="6:30">
      <c r="F898" s="52"/>
      <c r="G898" s="52"/>
      <c r="P898" s="52"/>
      <c r="Q898" s="38"/>
      <c r="AC898" s="39"/>
      <c r="AD898" s="40"/>
    </row>
    <row r="899" s="35" customFormat="1" spans="6:30">
      <c r="F899" s="52"/>
      <c r="G899" s="52"/>
      <c r="P899" s="52"/>
      <c r="Q899" s="38"/>
      <c r="AC899" s="39"/>
      <c r="AD899" s="40"/>
    </row>
    <row r="900" s="35" customFormat="1" spans="6:30">
      <c r="F900" s="52"/>
      <c r="G900" s="52"/>
      <c r="P900" s="52"/>
      <c r="Q900" s="38"/>
      <c r="AC900" s="39"/>
      <c r="AD900" s="40"/>
    </row>
    <row r="901" s="35" customFormat="1" spans="6:30">
      <c r="F901" s="52"/>
      <c r="G901" s="52"/>
      <c r="P901" s="52"/>
      <c r="Q901" s="38"/>
      <c r="AC901" s="39"/>
      <c r="AD901" s="40"/>
    </row>
    <row r="902" s="35" customFormat="1" spans="6:30">
      <c r="F902" s="52"/>
      <c r="G902" s="52"/>
      <c r="P902" s="52"/>
      <c r="Q902" s="38"/>
      <c r="AC902" s="39"/>
      <c r="AD902" s="40"/>
    </row>
    <row r="903" s="35" customFormat="1" spans="6:30">
      <c r="F903" s="52"/>
      <c r="G903" s="52"/>
      <c r="P903" s="52"/>
      <c r="Q903" s="38"/>
      <c r="AC903" s="39"/>
      <c r="AD903" s="40"/>
    </row>
    <row r="904" s="35" customFormat="1" spans="6:30">
      <c r="F904" s="52"/>
      <c r="G904" s="52"/>
      <c r="P904" s="52"/>
      <c r="Q904" s="38"/>
      <c r="AC904" s="39"/>
      <c r="AD904" s="40"/>
    </row>
    <row r="905" s="35" customFormat="1" spans="6:30">
      <c r="F905" s="52"/>
      <c r="G905" s="52"/>
      <c r="P905" s="52"/>
      <c r="Q905" s="38"/>
      <c r="AC905" s="39"/>
      <c r="AD905" s="40"/>
    </row>
    <row r="906" s="35" customFormat="1" spans="6:30">
      <c r="F906" s="52"/>
      <c r="G906" s="52"/>
      <c r="P906" s="52"/>
      <c r="Q906" s="38"/>
      <c r="AC906" s="39"/>
      <c r="AD906" s="40"/>
    </row>
    <row r="907" s="35" customFormat="1" spans="6:30">
      <c r="F907" s="52"/>
      <c r="G907" s="52"/>
      <c r="P907" s="52"/>
      <c r="Q907" s="38"/>
      <c r="AC907" s="39"/>
      <c r="AD907" s="40"/>
    </row>
    <row r="908" s="35" customFormat="1" spans="6:30">
      <c r="F908" s="52"/>
      <c r="G908" s="52"/>
      <c r="P908" s="52"/>
      <c r="Q908" s="38"/>
      <c r="AC908" s="39"/>
      <c r="AD908" s="40"/>
    </row>
    <row r="909" s="35" customFormat="1" spans="6:30">
      <c r="F909" s="52"/>
      <c r="G909" s="52"/>
      <c r="P909" s="52"/>
      <c r="Q909" s="38"/>
      <c r="AC909" s="39"/>
      <c r="AD909" s="40"/>
    </row>
    <row r="910" s="35" customFormat="1" spans="6:30">
      <c r="F910" s="52"/>
      <c r="G910" s="52"/>
      <c r="P910" s="52"/>
      <c r="Q910" s="38"/>
      <c r="AC910" s="39"/>
      <c r="AD910" s="40"/>
    </row>
    <row r="911" s="35" customFormat="1" spans="6:30">
      <c r="F911" s="52"/>
      <c r="G911" s="52"/>
      <c r="P911" s="52"/>
      <c r="Q911" s="38"/>
      <c r="AC911" s="39"/>
      <c r="AD911" s="40"/>
    </row>
    <row r="912" s="35" customFormat="1" spans="6:30">
      <c r="F912" s="52"/>
      <c r="G912" s="52"/>
      <c r="P912" s="52"/>
      <c r="Q912" s="38"/>
      <c r="AC912" s="39"/>
      <c r="AD912" s="40"/>
    </row>
    <row r="913" s="35" customFormat="1" spans="6:30">
      <c r="F913" s="52"/>
      <c r="G913" s="52"/>
      <c r="P913" s="52"/>
      <c r="Q913" s="38"/>
      <c r="AC913" s="39"/>
      <c r="AD913" s="40"/>
    </row>
    <row r="914" s="35" customFormat="1" spans="6:30">
      <c r="F914" s="52"/>
      <c r="G914" s="52"/>
      <c r="P914" s="52"/>
      <c r="Q914" s="38"/>
      <c r="AC914" s="39"/>
      <c r="AD914" s="40"/>
    </row>
    <row r="915" s="35" customFormat="1" spans="6:30">
      <c r="F915" s="52"/>
      <c r="G915" s="52"/>
      <c r="P915" s="52"/>
      <c r="Q915" s="38"/>
      <c r="AC915" s="39"/>
      <c r="AD915" s="40"/>
    </row>
    <row r="916" s="35" customFormat="1" spans="6:30">
      <c r="F916" s="52"/>
      <c r="G916" s="52"/>
      <c r="P916" s="52"/>
      <c r="Q916" s="38"/>
      <c r="AC916" s="39"/>
      <c r="AD916" s="40"/>
    </row>
    <row r="917" s="35" customFormat="1" spans="6:30">
      <c r="F917" s="52"/>
      <c r="G917" s="52"/>
      <c r="P917" s="52"/>
      <c r="Q917" s="38"/>
      <c r="AC917" s="39"/>
      <c r="AD917" s="40"/>
    </row>
    <row r="918" s="35" customFormat="1" spans="6:30">
      <c r="F918" s="52"/>
      <c r="G918" s="52"/>
      <c r="P918" s="52"/>
      <c r="Q918" s="38"/>
      <c r="AC918" s="39"/>
      <c r="AD918" s="40"/>
    </row>
    <row r="919" s="35" customFormat="1" spans="6:30">
      <c r="F919" s="52"/>
      <c r="G919" s="52"/>
      <c r="P919" s="52"/>
      <c r="Q919" s="38"/>
      <c r="AC919" s="39"/>
      <c r="AD919" s="40"/>
    </row>
    <row r="920" s="35" customFormat="1" spans="6:30">
      <c r="F920" s="52"/>
      <c r="G920" s="52"/>
      <c r="P920" s="52"/>
      <c r="Q920" s="38"/>
      <c r="AC920" s="39"/>
      <c r="AD920" s="40"/>
    </row>
    <row r="921" s="35" customFormat="1" spans="6:30">
      <c r="F921" s="52"/>
      <c r="G921" s="52"/>
      <c r="P921" s="52"/>
      <c r="Q921" s="38"/>
      <c r="AC921" s="39"/>
      <c r="AD921" s="40"/>
    </row>
    <row r="922" s="35" customFormat="1" spans="6:30">
      <c r="F922" s="52"/>
      <c r="G922" s="52"/>
      <c r="P922" s="52"/>
      <c r="Q922" s="38"/>
      <c r="AC922" s="39"/>
      <c r="AD922" s="40"/>
    </row>
    <row r="923" s="35" customFormat="1" spans="6:30">
      <c r="F923" s="52"/>
      <c r="G923" s="52"/>
      <c r="P923" s="52"/>
      <c r="Q923" s="38"/>
      <c r="AC923" s="39"/>
      <c r="AD923" s="40"/>
    </row>
    <row r="924" s="35" customFormat="1" spans="6:30">
      <c r="F924" s="52"/>
      <c r="G924" s="52"/>
      <c r="P924" s="52"/>
      <c r="Q924" s="38"/>
      <c r="AC924" s="39"/>
      <c r="AD924" s="40"/>
    </row>
    <row r="925" s="35" customFormat="1" spans="6:30">
      <c r="F925" s="52"/>
      <c r="G925" s="52"/>
      <c r="P925" s="52"/>
      <c r="Q925" s="38"/>
      <c r="AC925" s="39"/>
      <c r="AD925" s="40"/>
    </row>
    <row r="926" s="35" customFormat="1" spans="6:30">
      <c r="F926" s="52"/>
      <c r="G926" s="52"/>
      <c r="P926" s="52"/>
      <c r="Q926" s="38"/>
      <c r="AC926" s="39"/>
      <c r="AD926" s="40"/>
    </row>
    <row r="927" s="35" customFormat="1" spans="6:30">
      <c r="F927" s="52"/>
      <c r="G927" s="52"/>
      <c r="P927" s="52"/>
      <c r="Q927" s="38"/>
      <c r="AC927" s="39"/>
      <c r="AD927" s="40"/>
    </row>
    <row r="928" s="35" customFormat="1" spans="6:30">
      <c r="F928" s="52"/>
      <c r="G928" s="52"/>
      <c r="P928" s="52"/>
      <c r="Q928" s="38"/>
      <c r="AC928" s="39"/>
      <c r="AD928" s="40"/>
    </row>
    <row r="929" s="35" customFormat="1" spans="6:30">
      <c r="F929" s="52"/>
      <c r="G929" s="52"/>
      <c r="P929" s="52"/>
      <c r="Q929" s="38"/>
      <c r="AC929" s="39"/>
      <c r="AD929" s="40"/>
    </row>
    <row r="930" s="35" customFormat="1" spans="6:30">
      <c r="F930" s="52"/>
      <c r="G930" s="52"/>
      <c r="P930" s="52"/>
      <c r="Q930" s="38"/>
      <c r="AC930" s="39"/>
      <c r="AD930" s="40"/>
    </row>
    <row r="931" s="35" customFormat="1" spans="6:30">
      <c r="F931" s="52"/>
      <c r="G931" s="52"/>
      <c r="P931" s="52"/>
      <c r="Q931" s="38"/>
      <c r="AC931" s="39"/>
      <c r="AD931" s="40"/>
    </row>
    <row r="932" s="35" customFormat="1" spans="6:30">
      <c r="F932" s="52"/>
      <c r="G932" s="52"/>
      <c r="P932" s="52"/>
      <c r="Q932" s="38"/>
      <c r="AC932" s="39"/>
      <c r="AD932" s="40"/>
    </row>
    <row r="933" s="35" customFormat="1" spans="6:30">
      <c r="F933" s="52"/>
      <c r="G933" s="52"/>
      <c r="P933" s="52"/>
      <c r="Q933" s="38"/>
      <c r="AC933" s="39"/>
      <c r="AD933" s="40"/>
    </row>
    <row r="934" s="35" customFormat="1" spans="6:30">
      <c r="F934" s="52"/>
      <c r="G934" s="52"/>
      <c r="P934" s="52"/>
      <c r="Q934" s="38"/>
      <c r="AC934" s="39"/>
      <c r="AD934" s="40"/>
    </row>
    <row r="935" s="35" customFormat="1" spans="6:30">
      <c r="F935" s="52"/>
      <c r="G935" s="52"/>
      <c r="P935" s="52"/>
      <c r="Q935" s="38"/>
      <c r="AC935" s="39"/>
      <c r="AD935" s="40"/>
    </row>
    <row r="936" s="35" customFormat="1" spans="6:30">
      <c r="F936" s="52"/>
      <c r="G936" s="52"/>
      <c r="P936" s="52"/>
      <c r="Q936" s="38"/>
      <c r="AC936" s="39"/>
      <c r="AD936" s="40"/>
    </row>
    <row r="937" s="35" customFormat="1" spans="6:30">
      <c r="F937" s="52"/>
      <c r="G937" s="52"/>
      <c r="P937" s="52"/>
      <c r="Q937" s="38"/>
      <c r="AC937" s="39"/>
      <c r="AD937" s="40"/>
    </row>
    <row r="938" s="35" customFormat="1" spans="6:30">
      <c r="F938" s="52"/>
      <c r="G938" s="52"/>
      <c r="P938" s="52"/>
      <c r="Q938" s="38"/>
      <c r="AC938" s="39"/>
      <c r="AD938" s="40"/>
    </row>
    <row r="939" s="35" customFormat="1" spans="6:30">
      <c r="F939" s="52"/>
      <c r="G939" s="52"/>
      <c r="P939" s="52"/>
      <c r="Q939" s="38"/>
      <c r="AC939" s="39"/>
      <c r="AD939" s="40"/>
    </row>
    <row r="940" s="35" customFormat="1" spans="6:30">
      <c r="F940" s="52"/>
      <c r="G940" s="52"/>
      <c r="P940" s="52"/>
      <c r="Q940" s="38"/>
      <c r="AC940" s="39"/>
      <c r="AD940" s="40"/>
    </row>
    <row r="941" s="35" customFormat="1" spans="6:30">
      <c r="F941" s="52"/>
      <c r="G941" s="52"/>
      <c r="P941" s="52"/>
      <c r="Q941" s="38"/>
      <c r="AC941" s="39"/>
      <c r="AD941" s="40"/>
    </row>
    <row r="942" s="35" customFormat="1" spans="6:30">
      <c r="F942" s="52"/>
      <c r="G942" s="52"/>
      <c r="P942" s="52"/>
      <c r="Q942" s="38"/>
      <c r="AC942" s="39"/>
      <c r="AD942" s="40"/>
    </row>
    <row r="943" s="35" customFormat="1" spans="6:30">
      <c r="F943" s="52"/>
      <c r="G943" s="52"/>
      <c r="P943" s="52"/>
      <c r="Q943" s="38"/>
      <c r="AC943" s="39"/>
      <c r="AD943" s="40"/>
    </row>
    <row r="944" s="35" customFormat="1" spans="6:30">
      <c r="F944" s="52"/>
      <c r="G944" s="52"/>
      <c r="P944" s="52"/>
      <c r="Q944" s="38"/>
      <c r="AC944" s="39"/>
      <c r="AD944" s="40"/>
    </row>
    <row r="945" s="35" customFormat="1" spans="6:30">
      <c r="F945" s="52"/>
      <c r="G945" s="52"/>
      <c r="P945" s="52"/>
      <c r="Q945" s="38"/>
      <c r="AC945" s="39"/>
      <c r="AD945" s="40"/>
    </row>
    <row r="946" s="35" customFormat="1" spans="6:30">
      <c r="F946" s="52"/>
      <c r="G946" s="52"/>
      <c r="P946" s="52"/>
      <c r="Q946" s="38"/>
      <c r="AC946" s="39"/>
      <c r="AD946" s="40"/>
    </row>
    <row r="947" s="35" customFormat="1" spans="6:30">
      <c r="F947" s="52"/>
      <c r="G947" s="52"/>
      <c r="P947" s="52"/>
      <c r="Q947" s="38"/>
      <c r="AC947" s="39"/>
      <c r="AD947" s="40"/>
    </row>
    <row r="948" s="35" customFormat="1" spans="6:30">
      <c r="F948" s="52"/>
      <c r="G948" s="52"/>
      <c r="P948" s="52"/>
      <c r="Q948" s="38"/>
      <c r="AC948" s="39"/>
      <c r="AD948" s="40"/>
    </row>
    <row r="949" s="35" customFormat="1" spans="6:30">
      <c r="F949" s="52"/>
      <c r="G949" s="52"/>
      <c r="P949" s="52"/>
      <c r="Q949" s="38"/>
      <c r="AC949" s="39"/>
      <c r="AD949" s="40"/>
    </row>
    <row r="950" s="35" customFormat="1" spans="6:30">
      <c r="F950" s="52"/>
      <c r="G950" s="52"/>
      <c r="P950" s="52"/>
      <c r="Q950" s="38"/>
      <c r="AC950" s="39"/>
      <c r="AD950" s="40"/>
    </row>
    <row r="951" s="35" customFormat="1" spans="6:30">
      <c r="F951" s="52"/>
      <c r="G951" s="52"/>
      <c r="P951" s="52"/>
      <c r="Q951" s="38"/>
      <c r="AC951" s="39"/>
      <c r="AD951" s="40"/>
    </row>
    <row r="952" s="35" customFormat="1" spans="6:30">
      <c r="F952" s="52"/>
      <c r="G952" s="52"/>
      <c r="P952" s="52"/>
      <c r="Q952" s="38"/>
      <c r="AC952" s="39"/>
      <c r="AD952" s="40"/>
    </row>
    <row r="953" s="35" customFormat="1" spans="6:30">
      <c r="F953" s="52"/>
      <c r="G953" s="52"/>
      <c r="P953" s="52"/>
      <c r="Q953" s="38"/>
      <c r="AC953" s="39"/>
      <c r="AD953" s="40"/>
    </row>
    <row r="954" s="35" customFormat="1" spans="6:30">
      <c r="F954" s="52"/>
      <c r="G954" s="52"/>
      <c r="P954" s="52"/>
      <c r="Q954" s="38"/>
      <c r="AC954" s="39"/>
      <c r="AD954" s="40"/>
    </row>
    <row r="955" s="35" customFormat="1" spans="6:30">
      <c r="F955" s="52"/>
      <c r="G955" s="52"/>
      <c r="P955" s="52"/>
      <c r="Q955" s="38"/>
      <c r="AC955" s="39"/>
      <c r="AD955" s="40"/>
    </row>
    <row r="956" s="35" customFormat="1" spans="6:30">
      <c r="F956" s="52"/>
      <c r="G956" s="52"/>
      <c r="P956" s="52"/>
      <c r="Q956" s="38"/>
      <c r="AC956" s="39"/>
      <c r="AD956" s="40"/>
    </row>
    <row r="957" s="35" customFormat="1" spans="6:30">
      <c r="F957" s="52"/>
      <c r="G957" s="52"/>
      <c r="P957" s="52"/>
      <c r="Q957" s="38"/>
      <c r="AC957" s="39"/>
      <c r="AD957" s="40"/>
    </row>
    <row r="958" s="35" customFormat="1" spans="6:30">
      <c r="F958" s="52"/>
      <c r="G958" s="52"/>
      <c r="P958" s="52"/>
      <c r="Q958" s="38"/>
      <c r="AC958" s="39"/>
      <c r="AD958" s="40"/>
    </row>
    <row r="959" s="35" customFormat="1" spans="6:30">
      <c r="F959" s="52"/>
      <c r="G959" s="52"/>
      <c r="P959" s="52"/>
      <c r="Q959" s="38"/>
      <c r="AC959" s="39"/>
      <c r="AD959" s="40"/>
    </row>
    <row r="960" s="35" customFormat="1" spans="6:30">
      <c r="F960" s="52"/>
      <c r="G960" s="52"/>
      <c r="P960" s="52"/>
      <c r="Q960" s="38"/>
      <c r="AC960" s="39"/>
      <c r="AD960" s="40"/>
    </row>
    <row r="961" s="35" customFormat="1" spans="6:30">
      <c r="F961" s="52"/>
      <c r="G961" s="52"/>
      <c r="P961" s="52"/>
      <c r="Q961" s="38"/>
      <c r="AC961" s="39"/>
      <c r="AD961" s="40"/>
    </row>
    <row r="962" s="35" customFormat="1" spans="6:30">
      <c r="F962" s="52"/>
      <c r="G962" s="52"/>
      <c r="P962" s="52"/>
      <c r="Q962" s="38"/>
      <c r="AC962" s="39"/>
      <c r="AD962" s="40"/>
    </row>
    <row r="963" s="35" customFormat="1" spans="6:30">
      <c r="F963" s="52"/>
      <c r="G963" s="52"/>
      <c r="P963" s="52"/>
      <c r="Q963" s="38"/>
      <c r="AC963" s="39"/>
      <c r="AD963" s="40"/>
    </row>
    <row r="964" s="35" customFormat="1" spans="6:30">
      <c r="F964" s="52"/>
      <c r="G964" s="52"/>
      <c r="P964" s="52"/>
      <c r="Q964" s="38"/>
      <c r="AC964" s="39"/>
      <c r="AD964" s="40"/>
    </row>
    <row r="965" s="35" customFormat="1" spans="6:30">
      <c r="F965" s="52"/>
      <c r="G965" s="52"/>
      <c r="P965" s="52"/>
      <c r="Q965" s="38"/>
      <c r="AC965" s="39"/>
      <c r="AD965" s="40"/>
    </row>
    <row r="966" s="35" customFormat="1" spans="6:30">
      <c r="F966" s="52"/>
      <c r="G966" s="52"/>
      <c r="P966" s="52"/>
      <c r="Q966" s="38"/>
      <c r="AC966" s="39"/>
      <c r="AD966" s="40"/>
    </row>
    <row r="967" s="35" customFormat="1" spans="6:30">
      <c r="F967" s="52"/>
      <c r="G967" s="52"/>
      <c r="P967" s="52"/>
      <c r="Q967" s="38"/>
      <c r="AC967" s="39"/>
      <c r="AD967" s="40"/>
    </row>
    <row r="968" s="35" customFormat="1" spans="6:30">
      <c r="F968" s="52"/>
      <c r="G968" s="52"/>
      <c r="P968" s="52"/>
      <c r="Q968" s="38"/>
      <c r="AC968" s="39"/>
      <c r="AD968" s="40"/>
    </row>
    <row r="969" s="35" customFormat="1" spans="6:30">
      <c r="F969" s="52"/>
      <c r="G969" s="52"/>
      <c r="P969" s="52"/>
      <c r="Q969" s="38"/>
      <c r="AC969" s="39"/>
      <c r="AD969" s="40"/>
    </row>
    <row r="970" s="35" customFormat="1" spans="6:30">
      <c r="F970" s="52"/>
      <c r="G970" s="52"/>
      <c r="P970" s="52"/>
      <c r="Q970" s="38"/>
      <c r="AC970" s="39"/>
      <c r="AD970" s="40"/>
    </row>
    <row r="971" s="35" customFormat="1" spans="6:30">
      <c r="F971" s="52"/>
      <c r="G971" s="52"/>
      <c r="P971" s="52"/>
      <c r="Q971" s="38"/>
      <c r="AC971" s="39"/>
      <c r="AD971" s="40"/>
    </row>
    <row r="972" s="35" customFormat="1" spans="6:30">
      <c r="F972" s="52"/>
      <c r="G972" s="52"/>
      <c r="P972" s="52"/>
      <c r="Q972" s="38"/>
      <c r="AC972" s="39"/>
      <c r="AD972" s="40"/>
    </row>
    <row r="973" s="35" customFormat="1" spans="6:30">
      <c r="F973" s="52"/>
      <c r="G973" s="52"/>
      <c r="P973" s="52"/>
      <c r="Q973" s="38"/>
      <c r="AC973" s="39"/>
      <c r="AD973" s="40"/>
    </row>
    <row r="974" s="35" customFormat="1" spans="6:30">
      <c r="F974" s="52"/>
      <c r="G974" s="52"/>
      <c r="P974" s="52"/>
      <c r="Q974" s="38"/>
      <c r="AC974" s="39"/>
      <c r="AD974" s="40"/>
    </row>
    <row r="975" s="35" customFormat="1" spans="6:30">
      <c r="F975" s="52"/>
      <c r="G975" s="52"/>
      <c r="P975" s="52"/>
      <c r="Q975" s="38"/>
      <c r="AC975" s="39"/>
      <c r="AD975" s="40"/>
    </row>
    <row r="976" s="35" customFormat="1" spans="6:30">
      <c r="F976" s="52"/>
      <c r="G976" s="52"/>
      <c r="P976" s="52"/>
      <c r="Q976" s="38"/>
      <c r="AC976" s="39"/>
      <c r="AD976" s="40"/>
    </row>
    <row r="977" s="35" customFormat="1" spans="6:30">
      <c r="F977" s="52"/>
      <c r="G977" s="52"/>
      <c r="P977" s="52"/>
      <c r="Q977" s="38"/>
      <c r="AC977" s="39"/>
      <c r="AD977" s="40"/>
    </row>
    <row r="978" s="35" customFormat="1" spans="6:30">
      <c r="F978" s="52"/>
      <c r="G978" s="52"/>
      <c r="P978" s="52"/>
      <c r="Q978" s="38"/>
      <c r="AC978" s="39"/>
      <c r="AD978" s="40"/>
    </row>
    <row r="979" s="35" customFormat="1" spans="6:30">
      <c r="F979" s="52"/>
      <c r="G979" s="52"/>
      <c r="P979" s="52"/>
      <c r="Q979" s="38"/>
      <c r="AC979" s="39"/>
      <c r="AD979" s="40"/>
    </row>
    <row r="980" s="35" customFormat="1" spans="6:30">
      <c r="F980" s="52"/>
      <c r="G980" s="52"/>
      <c r="P980" s="52"/>
      <c r="Q980" s="38"/>
      <c r="AC980" s="39"/>
      <c r="AD980" s="40"/>
    </row>
    <row r="981" s="35" customFormat="1" spans="6:30">
      <c r="F981" s="52"/>
      <c r="G981" s="52"/>
      <c r="P981" s="52"/>
      <c r="Q981" s="38"/>
      <c r="AC981" s="39"/>
      <c r="AD981" s="40"/>
    </row>
    <row r="982" s="35" customFormat="1" spans="6:30">
      <c r="F982" s="52"/>
      <c r="G982" s="52"/>
      <c r="P982" s="52"/>
      <c r="Q982" s="38"/>
      <c r="AC982" s="39"/>
      <c r="AD982" s="40"/>
    </row>
    <row r="983" s="35" customFormat="1" spans="6:30">
      <c r="F983" s="52"/>
      <c r="G983" s="52"/>
      <c r="P983" s="52"/>
      <c r="Q983" s="38"/>
      <c r="AC983" s="39"/>
      <c r="AD983" s="40"/>
    </row>
    <row r="984" s="35" customFormat="1" spans="6:30">
      <c r="F984" s="52"/>
      <c r="G984" s="52"/>
      <c r="P984" s="52"/>
      <c r="Q984" s="38"/>
      <c r="AC984" s="39"/>
      <c r="AD984" s="40"/>
    </row>
    <row r="985" s="35" customFormat="1" spans="6:30">
      <c r="F985" s="52"/>
      <c r="G985" s="52"/>
      <c r="P985" s="52"/>
      <c r="Q985" s="38"/>
      <c r="AC985" s="39"/>
      <c r="AD985" s="40"/>
    </row>
    <row r="986" s="35" customFormat="1" spans="6:30">
      <c r="F986" s="52"/>
      <c r="G986" s="52"/>
      <c r="P986" s="52"/>
      <c r="Q986" s="38"/>
      <c r="AC986" s="39"/>
      <c r="AD986" s="40"/>
    </row>
    <row r="987" s="35" customFormat="1" spans="6:30">
      <c r="F987" s="52"/>
      <c r="G987" s="52"/>
      <c r="P987" s="52"/>
      <c r="Q987" s="38"/>
      <c r="AC987" s="39"/>
      <c r="AD987" s="40"/>
    </row>
    <row r="988" s="35" customFormat="1" spans="6:30">
      <c r="F988" s="52"/>
      <c r="G988" s="52"/>
      <c r="P988" s="52"/>
      <c r="Q988" s="38"/>
      <c r="AC988" s="39"/>
      <c r="AD988" s="40"/>
    </row>
    <row r="989" s="35" customFormat="1" spans="6:30">
      <c r="F989" s="52"/>
      <c r="G989" s="52"/>
      <c r="P989" s="52"/>
      <c r="Q989" s="38"/>
      <c r="AC989" s="39"/>
      <c r="AD989" s="40"/>
    </row>
    <row r="990" s="35" customFormat="1" spans="6:30">
      <c r="F990" s="52"/>
      <c r="G990" s="52"/>
      <c r="P990" s="52"/>
      <c r="Q990" s="38"/>
      <c r="AC990" s="39"/>
      <c r="AD990" s="40"/>
    </row>
    <row r="991" s="35" customFormat="1" spans="6:30">
      <c r="F991" s="52"/>
      <c r="G991" s="52"/>
      <c r="P991" s="52"/>
      <c r="Q991" s="38"/>
      <c r="AC991" s="39"/>
      <c r="AD991" s="40"/>
    </row>
    <row r="992" s="35" customFormat="1" spans="6:30">
      <c r="F992" s="52"/>
      <c r="G992" s="52"/>
      <c r="P992" s="52"/>
      <c r="Q992" s="38"/>
      <c r="AC992" s="39"/>
      <c r="AD992" s="40"/>
    </row>
    <row r="993" s="35" customFormat="1" spans="6:30">
      <c r="F993" s="52"/>
      <c r="G993" s="52"/>
      <c r="P993" s="52"/>
      <c r="Q993" s="38"/>
      <c r="AC993" s="39"/>
      <c r="AD993" s="40"/>
    </row>
    <row r="994" s="35" customFormat="1" spans="6:30">
      <c r="F994" s="52"/>
      <c r="G994" s="52"/>
      <c r="P994" s="52"/>
      <c r="Q994" s="38"/>
      <c r="AC994" s="39"/>
      <c r="AD994" s="40"/>
    </row>
    <row r="995" s="35" customFormat="1" spans="6:30">
      <c r="F995" s="52"/>
      <c r="G995" s="52"/>
      <c r="P995" s="52"/>
      <c r="Q995" s="38"/>
      <c r="AC995" s="39"/>
      <c r="AD995" s="40"/>
    </row>
    <row r="996" s="35" customFormat="1" spans="6:30">
      <c r="F996" s="52"/>
      <c r="G996" s="52"/>
      <c r="P996" s="52"/>
      <c r="Q996" s="38"/>
      <c r="AC996" s="39"/>
      <c r="AD996" s="40"/>
    </row>
    <row r="997" s="35" customFormat="1" spans="6:30">
      <c r="F997" s="52"/>
      <c r="G997" s="52"/>
      <c r="P997" s="52"/>
      <c r="Q997" s="38"/>
      <c r="AC997" s="39"/>
      <c r="AD997" s="40"/>
    </row>
    <row r="998" s="35" customFormat="1" spans="6:30">
      <c r="F998" s="52"/>
      <c r="G998" s="52"/>
      <c r="P998" s="52"/>
      <c r="Q998" s="38"/>
      <c r="AC998" s="39"/>
      <c r="AD998" s="40"/>
    </row>
    <row r="999" s="35" customFormat="1" spans="6:30">
      <c r="F999" s="52"/>
      <c r="G999" s="52"/>
      <c r="P999" s="52"/>
      <c r="Q999" s="38"/>
      <c r="AC999" s="39"/>
      <c r="AD999" s="40"/>
    </row>
    <row r="1000" s="35" customFormat="1" spans="6:30">
      <c r="F1000" s="52"/>
      <c r="G1000" s="52"/>
      <c r="P1000" s="52"/>
      <c r="Q1000" s="38"/>
      <c r="AC1000" s="39"/>
      <c r="AD1000" s="40"/>
    </row>
    <row r="1001" s="35" customFormat="1" spans="6:30">
      <c r="F1001" s="52"/>
      <c r="G1001" s="52"/>
      <c r="P1001" s="52"/>
      <c r="Q1001" s="38"/>
      <c r="AC1001" s="39"/>
      <c r="AD1001" s="40"/>
    </row>
    <row r="1002" s="35" customFormat="1" spans="6:30">
      <c r="F1002" s="52"/>
      <c r="G1002" s="52"/>
      <c r="P1002" s="52"/>
      <c r="Q1002" s="38"/>
      <c r="AC1002" s="39"/>
      <c r="AD1002" s="40"/>
    </row>
    <row r="1003" s="35" customFormat="1" spans="6:30">
      <c r="F1003" s="52"/>
      <c r="G1003" s="52"/>
      <c r="P1003" s="52"/>
      <c r="Q1003" s="38"/>
      <c r="AC1003" s="39"/>
      <c r="AD1003" s="40"/>
    </row>
    <row r="1004" s="35" customFormat="1" spans="6:30">
      <c r="F1004" s="52"/>
      <c r="G1004" s="52"/>
      <c r="P1004" s="52"/>
      <c r="Q1004" s="38"/>
      <c r="AC1004" s="39"/>
      <c r="AD1004" s="40"/>
    </row>
    <row r="1005" s="35" customFormat="1" spans="6:30">
      <c r="F1005" s="52"/>
      <c r="G1005" s="52"/>
      <c r="P1005" s="52"/>
      <c r="Q1005" s="38"/>
      <c r="AC1005" s="39"/>
      <c r="AD1005" s="40"/>
    </row>
    <row r="1006" s="35" customFormat="1" spans="6:30">
      <c r="F1006" s="52"/>
      <c r="G1006" s="52"/>
      <c r="P1006" s="52"/>
      <c r="Q1006" s="38"/>
      <c r="AC1006" s="39"/>
      <c r="AD1006" s="40"/>
    </row>
    <row r="1007" s="35" customFormat="1" spans="6:30">
      <c r="F1007" s="52"/>
      <c r="G1007" s="52"/>
      <c r="P1007" s="52"/>
      <c r="Q1007" s="38"/>
      <c r="AC1007" s="39"/>
      <c r="AD1007" s="40"/>
    </row>
    <row r="1008" s="35" customFormat="1" spans="6:30">
      <c r="F1008" s="52"/>
      <c r="G1008" s="52"/>
      <c r="P1008" s="52"/>
      <c r="Q1008" s="38"/>
      <c r="AC1008" s="39"/>
      <c r="AD1008" s="40"/>
    </row>
    <row r="1009" s="35" customFormat="1" spans="6:30">
      <c r="F1009" s="52"/>
      <c r="G1009" s="52"/>
      <c r="P1009" s="52"/>
      <c r="Q1009" s="38"/>
      <c r="AC1009" s="39"/>
      <c r="AD1009" s="40"/>
    </row>
    <row r="1010" s="35" customFormat="1" spans="6:30">
      <c r="F1010" s="52"/>
      <c r="G1010" s="52"/>
      <c r="P1010" s="52"/>
      <c r="Q1010" s="38"/>
      <c r="AC1010" s="39"/>
      <c r="AD1010" s="40"/>
    </row>
    <row r="1011" s="35" customFormat="1" spans="6:30">
      <c r="F1011" s="52"/>
      <c r="G1011" s="52"/>
      <c r="P1011" s="52"/>
      <c r="Q1011" s="38"/>
      <c r="AC1011" s="39"/>
      <c r="AD1011" s="40"/>
    </row>
    <row r="1012" s="35" customFormat="1" spans="6:30">
      <c r="F1012" s="52"/>
      <c r="G1012" s="52"/>
      <c r="P1012" s="52"/>
      <c r="Q1012" s="38"/>
      <c r="AC1012" s="39"/>
      <c r="AD1012" s="40"/>
    </row>
    <row r="1013" s="35" customFormat="1" spans="6:30">
      <c r="F1013" s="52"/>
      <c r="G1013" s="52"/>
      <c r="P1013" s="52"/>
      <c r="Q1013" s="38"/>
      <c r="AC1013" s="39"/>
      <c r="AD1013" s="40"/>
    </row>
    <row r="1014" s="35" customFormat="1" spans="6:30">
      <c r="F1014" s="52"/>
      <c r="G1014" s="52"/>
      <c r="P1014" s="52"/>
      <c r="Q1014" s="38"/>
      <c r="AC1014" s="39"/>
      <c r="AD1014" s="40"/>
    </row>
    <row r="1015" s="35" customFormat="1" spans="6:30">
      <c r="F1015" s="52"/>
      <c r="G1015" s="52"/>
      <c r="P1015" s="52"/>
      <c r="Q1015" s="38"/>
      <c r="AC1015" s="39"/>
      <c r="AD1015" s="40"/>
    </row>
    <row r="1016" s="35" customFormat="1" spans="6:30">
      <c r="F1016" s="52"/>
      <c r="G1016" s="52"/>
      <c r="P1016" s="52"/>
      <c r="Q1016" s="38"/>
      <c r="AC1016" s="39"/>
      <c r="AD1016" s="40"/>
    </row>
    <row r="1017" s="35" customFormat="1" spans="6:30">
      <c r="F1017" s="52"/>
      <c r="G1017" s="52"/>
      <c r="P1017" s="52"/>
      <c r="Q1017" s="38"/>
      <c r="AC1017" s="39"/>
      <c r="AD1017" s="40"/>
    </row>
    <row r="1018" s="35" customFormat="1" spans="6:30">
      <c r="F1018" s="52"/>
      <c r="G1018" s="52"/>
      <c r="P1018" s="52"/>
      <c r="Q1018" s="38"/>
      <c r="AC1018" s="39"/>
      <c r="AD1018" s="40"/>
    </row>
    <row r="1019" s="35" customFormat="1" spans="6:30">
      <c r="F1019" s="52"/>
      <c r="G1019" s="52"/>
      <c r="P1019" s="52"/>
      <c r="Q1019" s="38"/>
      <c r="AC1019" s="39"/>
      <c r="AD1019" s="40"/>
    </row>
    <row r="1020" s="35" customFormat="1" spans="6:30">
      <c r="F1020" s="52"/>
      <c r="G1020" s="52"/>
      <c r="P1020" s="52"/>
      <c r="Q1020" s="38"/>
      <c r="AC1020" s="39"/>
      <c r="AD1020" s="40"/>
    </row>
    <row r="1021" s="35" customFormat="1" spans="6:30">
      <c r="F1021" s="52"/>
      <c r="G1021" s="52"/>
      <c r="P1021" s="52"/>
      <c r="Q1021" s="38"/>
      <c r="AC1021" s="39"/>
      <c r="AD1021" s="40"/>
    </row>
    <row r="1022" s="35" customFormat="1" spans="6:30">
      <c r="F1022" s="52"/>
      <c r="G1022" s="52"/>
      <c r="P1022" s="52"/>
      <c r="Q1022" s="38"/>
      <c r="AC1022" s="39"/>
      <c r="AD1022" s="40"/>
    </row>
    <row r="1023" s="35" customFormat="1" spans="6:30">
      <c r="F1023" s="52"/>
      <c r="G1023" s="52"/>
      <c r="P1023" s="52"/>
      <c r="Q1023" s="38"/>
      <c r="AC1023" s="39"/>
      <c r="AD1023" s="40"/>
    </row>
    <row r="1024" s="35" customFormat="1" spans="6:30">
      <c r="F1024" s="52"/>
      <c r="G1024" s="52"/>
      <c r="P1024" s="52"/>
      <c r="Q1024" s="38"/>
      <c r="AC1024" s="39"/>
      <c r="AD1024" s="40"/>
    </row>
    <row r="1025" s="35" customFormat="1" spans="6:30">
      <c r="F1025" s="52"/>
      <c r="G1025" s="52"/>
      <c r="P1025" s="52"/>
      <c r="Q1025" s="38"/>
      <c r="AC1025" s="39"/>
      <c r="AD1025" s="40"/>
    </row>
    <row r="1026" s="35" customFormat="1" spans="6:30">
      <c r="F1026" s="52"/>
      <c r="G1026" s="52"/>
      <c r="P1026" s="52"/>
      <c r="Q1026" s="38"/>
      <c r="AC1026" s="39"/>
      <c r="AD1026" s="40"/>
    </row>
    <row r="1027" s="35" customFormat="1" spans="6:30">
      <c r="F1027" s="52"/>
      <c r="G1027" s="52"/>
      <c r="P1027" s="52"/>
      <c r="Q1027" s="38"/>
      <c r="AC1027" s="39"/>
      <c r="AD1027" s="40"/>
    </row>
    <row r="1028" s="35" customFormat="1" spans="6:30">
      <c r="F1028" s="52"/>
      <c r="G1028" s="52"/>
      <c r="P1028" s="52"/>
      <c r="Q1028" s="38"/>
      <c r="AC1028" s="39"/>
      <c r="AD1028" s="40"/>
    </row>
    <row r="1029" s="35" customFormat="1" spans="6:30">
      <c r="F1029" s="52"/>
      <c r="G1029" s="52"/>
      <c r="P1029" s="52"/>
      <c r="Q1029" s="38"/>
      <c r="AC1029" s="39"/>
      <c r="AD1029" s="40"/>
    </row>
    <row r="1030" s="35" customFormat="1" spans="6:30">
      <c r="F1030" s="52"/>
      <c r="G1030" s="52"/>
      <c r="P1030" s="52"/>
      <c r="Q1030" s="38"/>
      <c r="AC1030" s="39"/>
      <c r="AD1030" s="40"/>
    </row>
    <row r="1031" s="35" customFormat="1" spans="6:30">
      <c r="F1031" s="52"/>
      <c r="G1031" s="52"/>
      <c r="P1031" s="52"/>
      <c r="Q1031" s="38"/>
      <c r="AC1031" s="39"/>
      <c r="AD1031" s="40"/>
    </row>
    <row r="1032" s="35" customFormat="1" spans="6:30">
      <c r="F1032" s="52"/>
      <c r="G1032" s="52"/>
      <c r="P1032" s="52"/>
      <c r="Q1032" s="38"/>
      <c r="AC1032" s="39"/>
      <c r="AD1032" s="40"/>
    </row>
    <row r="1033" s="35" customFormat="1" spans="6:30">
      <c r="F1033" s="52"/>
      <c r="G1033" s="52"/>
      <c r="P1033" s="52"/>
      <c r="Q1033" s="38"/>
      <c r="AC1033" s="39"/>
      <c r="AD1033" s="40"/>
    </row>
    <row r="1034" s="35" customFormat="1" spans="6:30">
      <c r="F1034" s="52"/>
      <c r="G1034" s="52"/>
      <c r="P1034" s="52"/>
      <c r="Q1034" s="38"/>
      <c r="AC1034" s="39"/>
      <c r="AD1034" s="40"/>
    </row>
    <row r="1035" s="35" customFormat="1" spans="6:30">
      <c r="F1035" s="52"/>
      <c r="G1035" s="52"/>
      <c r="P1035" s="52"/>
      <c r="Q1035" s="38"/>
      <c r="AC1035" s="39"/>
      <c r="AD1035" s="40"/>
    </row>
    <row r="1036" s="35" customFormat="1" spans="6:30">
      <c r="F1036" s="52"/>
      <c r="G1036" s="52"/>
      <c r="P1036" s="52"/>
      <c r="Q1036" s="38"/>
      <c r="AC1036" s="39"/>
      <c r="AD1036" s="40"/>
    </row>
    <row r="1037" s="35" customFormat="1" spans="6:30">
      <c r="F1037" s="52"/>
      <c r="G1037" s="52"/>
      <c r="P1037" s="52"/>
      <c r="Q1037" s="38"/>
      <c r="AC1037" s="39"/>
      <c r="AD1037" s="40"/>
    </row>
    <row r="1038" s="35" customFormat="1" spans="6:30">
      <c r="F1038" s="52"/>
      <c r="G1038" s="52"/>
      <c r="P1038" s="52"/>
      <c r="Q1038" s="38"/>
      <c r="AC1038" s="39"/>
      <c r="AD1038" s="40"/>
    </row>
    <row r="1039" s="35" customFormat="1" spans="6:30">
      <c r="F1039" s="52"/>
      <c r="G1039" s="52"/>
      <c r="P1039" s="52"/>
      <c r="Q1039" s="38"/>
      <c r="AC1039" s="39"/>
      <c r="AD1039" s="40"/>
    </row>
    <row r="1040" s="35" customFormat="1" spans="6:30">
      <c r="F1040" s="52"/>
      <c r="G1040" s="52"/>
      <c r="P1040" s="52"/>
      <c r="Q1040" s="38"/>
      <c r="AC1040" s="39"/>
      <c r="AD1040" s="40"/>
    </row>
    <row r="1041" s="35" customFormat="1" spans="6:30">
      <c r="F1041" s="52"/>
      <c r="G1041" s="52"/>
      <c r="P1041" s="52"/>
      <c r="Q1041" s="38"/>
      <c r="AC1041" s="39"/>
      <c r="AD1041" s="40"/>
    </row>
    <row r="1042" s="35" customFormat="1" spans="6:30">
      <c r="F1042" s="52"/>
      <c r="G1042" s="52"/>
      <c r="P1042" s="52"/>
      <c r="Q1042" s="38"/>
      <c r="AC1042" s="39"/>
      <c r="AD1042" s="40"/>
    </row>
    <row r="1043" s="35" customFormat="1" spans="6:30">
      <c r="F1043" s="52"/>
      <c r="G1043" s="52"/>
      <c r="P1043" s="52"/>
      <c r="Q1043" s="38"/>
      <c r="AC1043" s="39"/>
      <c r="AD1043" s="40"/>
    </row>
    <row r="1044" s="35" customFormat="1" spans="6:30">
      <c r="F1044" s="52"/>
      <c r="G1044" s="52"/>
      <c r="P1044" s="52"/>
      <c r="Q1044" s="38"/>
      <c r="AC1044" s="39"/>
      <c r="AD1044" s="40"/>
    </row>
    <row r="1045" s="35" customFormat="1" spans="6:30">
      <c r="F1045" s="52"/>
      <c r="G1045" s="52"/>
      <c r="P1045" s="52"/>
      <c r="Q1045" s="38"/>
      <c r="AC1045" s="39"/>
      <c r="AD1045" s="40"/>
    </row>
    <row r="1046" s="35" customFormat="1" spans="6:30">
      <c r="F1046" s="52"/>
      <c r="G1046" s="52"/>
      <c r="P1046" s="52"/>
      <c r="Q1046" s="38"/>
      <c r="AC1046" s="39"/>
      <c r="AD1046" s="40"/>
    </row>
    <row r="1047" s="35" customFormat="1" spans="6:30">
      <c r="F1047" s="52"/>
      <c r="G1047" s="52"/>
      <c r="P1047" s="52"/>
      <c r="Q1047" s="38"/>
      <c r="AC1047" s="39"/>
      <c r="AD1047" s="40"/>
    </row>
    <row r="1048" s="35" customFormat="1" spans="6:30">
      <c r="F1048" s="52"/>
      <c r="G1048" s="52"/>
      <c r="P1048" s="52"/>
      <c r="Q1048" s="38"/>
      <c r="AC1048" s="39"/>
      <c r="AD1048" s="40"/>
    </row>
    <row r="1049" s="35" customFormat="1" spans="6:30">
      <c r="F1049" s="52"/>
      <c r="G1049" s="52"/>
      <c r="P1049" s="52"/>
      <c r="Q1049" s="38"/>
      <c r="AC1049" s="39"/>
      <c r="AD1049" s="40"/>
    </row>
    <row r="1050" s="35" customFormat="1" spans="6:30">
      <c r="F1050" s="52"/>
      <c r="G1050" s="52"/>
      <c r="P1050" s="52"/>
      <c r="Q1050" s="38"/>
      <c r="AC1050" s="39"/>
      <c r="AD1050" s="40"/>
    </row>
    <row r="1051" s="35" customFormat="1" spans="6:30">
      <c r="F1051" s="52"/>
      <c r="G1051" s="52"/>
      <c r="P1051" s="52"/>
      <c r="Q1051" s="38"/>
      <c r="AC1051" s="39"/>
      <c r="AD1051" s="40"/>
    </row>
    <row r="1052" s="35" customFormat="1" spans="6:30">
      <c r="F1052" s="52"/>
      <c r="G1052" s="52"/>
      <c r="P1052" s="52"/>
      <c r="Q1052" s="38"/>
      <c r="AC1052" s="39"/>
      <c r="AD1052" s="40"/>
    </row>
    <row r="1053" s="35" customFormat="1" spans="6:30">
      <c r="F1053" s="52"/>
      <c r="G1053" s="52"/>
      <c r="P1053" s="52"/>
      <c r="Q1053" s="38"/>
      <c r="AC1053" s="39"/>
      <c r="AD1053" s="40"/>
    </row>
    <row r="1054" s="35" customFormat="1" spans="6:30">
      <c r="F1054" s="52"/>
      <c r="G1054" s="52"/>
      <c r="P1054" s="52"/>
      <c r="Q1054" s="38"/>
      <c r="AC1054" s="39"/>
      <c r="AD1054" s="40"/>
    </row>
    <row r="1055" s="35" customFormat="1" spans="6:30">
      <c r="F1055" s="52"/>
      <c r="G1055" s="52"/>
      <c r="P1055" s="52"/>
      <c r="Q1055" s="38"/>
      <c r="AC1055" s="39"/>
      <c r="AD1055" s="40"/>
    </row>
    <row r="1056" s="35" customFormat="1" spans="6:30">
      <c r="F1056" s="52"/>
      <c r="G1056" s="52"/>
      <c r="P1056" s="52"/>
      <c r="Q1056" s="38"/>
      <c r="AC1056" s="39"/>
      <c r="AD1056" s="40"/>
    </row>
    <row r="1057" s="35" customFormat="1" spans="6:30">
      <c r="F1057" s="52"/>
      <c r="G1057" s="52"/>
      <c r="P1057" s="52"/>
      <c r="Q1057" s="38"/>
      <c r="AC1057" s="39"/>
      <c r="AD1057" s="40"/>
    </row>
    <row r="1058" s="35" customFormat="1" spans="6:30">
      <c r="F1058" s="52"/>
      <c r="G1058" s="52"/>
      <c r="P1058" s="52"/>
      <c r="Q1058" s="38"/>
      <c r="AC1058" s="39"/>
      <c r="AD1058" s="40"/>
    </row>
    <row r="1059" s="35" customFormat="1" spans="6:30">
      <c r="F1059" s="52"/>
      <c r="G1059" s="52"/>
      <c r="P1059" s="52"/>
      <c r="Q1059" s="38"/>
      <c r="AC1059" s="39"/>
      <c r="AD1059" s="40"/>
    </row>
    <row r="1060" s="35" customFormat="1" spans="6:30">
      <c r="F1060" s="52"/>
      <c r="G1060" s="52"/>
      <c r="P1060" s="52"/>
      <c r="Q1060" s="38"/>
      <c r="AC1060" s="39"/>
      <c r="AD1060" s="40"/>
    </row>
    <row r="1061" s="35" customFormat="1" spans="6:30">
      <c r="F1061" s="52"/>
      <c r="G1061" s="52"/>
      <c r="P1061" s="52"/>
      <c r="Q1061" s="38"/>
      <c r="AC1061" s="39"/>
      <c r="AD1061" s="40"/>
    </row>
    <row r="1062" s="35" customFormat="1" spans="6:30">
      <c r="F1062" s="52"/>
      <c r="G1062" s="52"/>
      <c r="P1062" s="52"/>
      <c r="Q1062" s="38"/>
      <c r="AC1062" s="39"/>
      <c r="AD1062" s="40"/>
    </row>
    <row r="1063" s="35" customFormat="1" spans="6:30">
      <c r="F1063" s="52"/>
      <c r="G1063" s="52"/>
      <c r="P1063" s="52"/>
      <c r="Q1063" s="38"/>
      <c r="AC1063" s="39"/>
      <c r="AD1063" s="40"/>
    </row>
    <row r="1064" s="35" customFormat="1" spans="6:30">
      <c r="F1064" s="52"/>
      <c r="G1064" s="52"/>
      <c r="P1064" s="52"/>
      <c r="Q1064" s="38"/>
      <c r="AC1064" s="39"/>
      <c r="AD1064" s="40"/>
    </row>
    <row r="1065" s="35" customFormat="1" spans="6:30">
      <c r="F1065" s="52"/>
      <c r="G1065" s="52"/>
      <c r="P1065" s="52"/>
      <c r="Q1065" s="38"/>
      <c r="AC1065" s="39"/>
      <c r="AD1065" s="40"/>
    </row>
    <row r="1066" s="35" customFormat="1" spans="6:30">
      <c r="F1066" s="52"/>
      <c r="G1066" s="52"/>
      <c r="P1066" s="52"/>
      <c r="Q1066" s="38"/>
      <c r="AC1066" s="39"/>
      <c r="AD1066" s="40"/>
    </row>
    <row r="1067" s="35" customFormat="1" spans="6:30">
      <c r="F1067" s="52"/>
      <c r="G1067" s="52"/>
      <c r="P1067" s="52"/>
      <c r="Q1067" s="38"/>
      <c r="AC1067" s="39"/>
      <c r="AD1067" s="40"/>
    </row>
    <row r="1068" s="35" customFormat="1" spans="6:30">
      <c r="F1068" s="52"/>
      <c r="G1068" s="52"/>
      <c r="P1068" s="52"/>
      <c r="Q1068" s="38"/>
      <c r="AC1068" s="39"/>
      <c r="AD1068" s="40"/>
    </row>
    <row r="1069" s="35" customFormat="1" spans="6:30">
      <c r="F1069" s="52"/>
      <c r="G1069" s="52"/>
      <c r="P1069" s="52"/>
      <c r="Q1069" s="38"/>
      <c r="AC1069" s="39"/>
      <c r="AD1069" s="40"/>
    </row>
    <row r="1070" s="35" customFormat="1" spans="6:30">
      <c r="F1070" s="52"/>
      <c r="G1070" s="52"/>
      <c r="P1070" s="52"/>
      <c r="Q1070" s="38"/>
      <c r="AC1070" s="39"/>
      <c r="AD1070" s="40"/>
    </row>
    <row r="1071" s="35" customFormat="1" spans="6:30">
      <c r="F1071" s="52"/>
      <c r="G1071" s="52"/>
      <c r="P1071" s="52"/>
      <c r="Q1071" s="38"/>
      <c r="AC1071" s="39"/>
      <c r="AD1071" s="40"/>
    </row>
    <row r="1072" s="35" customFormat="1" spans="6:30">
      <c r="F1072" s="52"/>
      <c r="G1072" s="52"/>
      <c r="P1072" s="52"/>
      <c r="Q1072" s="38"/>
      <c r="AC1072" s="39"/>
      <c r="AD1072" s="40"/>
    </row>
    <row r="1073" s="35" customFormat="1" spans="6:30">
      <c r="F1073" s="52"/>
      <c r="G1073" s="52"/>
      <c r="P1073" s="52"/>
      <c r="Q1073" s="38"/>
      <c r="AC1073" s="39"/>
      <c r="AD1073" s="40"/>
    </row>
    <row r="1074" s="35" customFormat="1" spans="6:30">
      <c r="F1074" s="52"/>
      <c r="G1074" s="52"/>
      <c r="P1074" s="52"/>
      <c r="Q1074" s="38"/>
      <c r="AC1074" s="39"/>
      <c r="AD1074" s="40"/>
    </row>
    <row r="1075" s="35" customFormat="1" spans="6:30">
      <c r="F1075" s="52"/>
      <c r="G1075" s="52"/>
      <c r="P1075" s="52"/>
      <c r="Q1075" s="38"/>
      <c r="AC1075" s="39"/>
      <c r="AD1075" s="40"/>
    </row>
    <row r="1076" s="35" customFormat="1" spans="6:30">
      <c r="F1076" s="52"/>
      <c r="G1076" s="52"/>
      <c r="P1076" s="52"/>
      <c r="Q1076" s="38"/>
      <c r="AC1076" s="39"/>
      <c r="AD1076" s="40"/>
    </row>
    <row r="1077" s="35" customFormat="1" spans="6:30">
      <c r="F1077" s="52"/>
      <c r="G1077" s="52"/>
      <c r="P1077" s="52"/>
      <c r="Q1077" s="38"/>
      <c r="AC1077" s="39"/>
      <c r="AD1077" s="40"/>
    </row>
    <row r="1078" s="35" customFormat="1" spans="6:30">
      <c r="F1078" s="52"/>
      <c r="G1078" s="52"/>
      <c r="P1078" s="52"/>
      <c r="Q1078" s="38"/>
      <c r="AC1078" s="39"/>
      <c r="AD1078" s="40"/>
    </row>
    <row r="1079" s="35" customFormat="1" spans="6:30">
      <c r="F1079" s="52"/>
      <c r="G1079" s="52"/>
      <c r="P1079" s="52"/>
      <c r="Q1079" s="38"/>
      <c r="AC1079" s="39"/>
      <c r="AD1079" s="40"/>
    </row>
    <row r="1080" s="35" customFormat="1" spans="6:30">
      <c r="F1080" s="52"/>
      <c r="G1080" s="52"/>
      <c r="P1080" s="52"/>
      <c r="Q1080" s="38"/>
      <c r="AC1080" s="39"/>
      <c r="AD1080" s="40"/>
    </row>
    <row r="1081" s="35" customFormat="1" spans="6:30">
      <c r="F1081" s="52"/>
      <c r="G1081" s="52"/>
      <c r="P1081" s="52"/>
      <c r="Q1081" s="38"/>
      <c r="AC1081" s="39"/>
      <c r="AD1081" s="40"/>
    </row>
    <row r="1082" s="35" customFormat="1" spans="6:30">
      <c r="F1082" s="52"/>
      <c r="G1082" s="52"/>
      <c r="P1082" s="52"/>
      <c r="Q1082" s="38"/>
      <c r="AC1082" s="39"/>
      <c r="AD1082" s="40"/>
    </row>
    <row r="1083" s="35" customFormat="1" spans="6:30">
      <c r="F1083" s="52"/>
      <c r="G1083" s="52"/>
      <c r="P1083" s="52"/>
      <c r="Q1083" s="38"/>
      <c r="AC1083" s="39"/>
      <c r="AD1083" s="40"/>
    </row>
    <row r="1084" s="35" customFormat="1" spans="6:30">
      <c r="F1084" s="52"/>
      <c r="G1084" s="52"/>
      <c r="P1084" s="52"/>
      <c r="Q1084" s="38"/>
      <c r="AC1084" s="39"/>
      <c r="AD1084" s="40"/>
    </row>
    <row r="1085" s="35" customFormat="1" spans="6:30">
      <c r="F1085" s="52"/>
      <c r="G1085" s="52"/>
      <c r="P1085" s="52"/>
      <c r="Q1085" s="38"/>
      <c r="AC1085" s="39"/>
      <c r="AD1085" s="40"/>
    </row>
    <row r="1086" s="35" customFormat="1" spans="6:30">
      <c r="F1086" s="52"/>
      <c r="G1086" s="52"/>
      <c r="P1086" s="52"/>
      <c r="Q1086" s="38"/>
      <c r="AC1086" s="39"/>
      <c r="AD1086" s="40"/>
    </row>
    <row r="1087" s="35" customFormat="1" spans="6:30">
      <c r="F1087" s="52"/>
      <c r="G1087" s="52"/>
      <c r="P1087" s="52"/>
      <c r="Q1087" s="38"/>
      <c r="AC1087" s="39"/>
      <c r="AD1087" s="40"/>
    </row>
    <row r="1088" s="35" customFormat="1" spans="6:30">
      <c r="F1088" s="52"/>
      <c r="G1088" s="52"/>
      <c r="P1088" s="52"/>
      <c r="Q1088" s="38"/>
      <c r="AC1088" s="39"/>
      <c r="AD1088" s="40"/>
    </row>
    <row r="1089" s="35" customFormat="1" spans="6:30">
      <c r="F1089" s="52"/>
      <c r="G1089" s="52"/>
      <c r="P1089" s="52"/>
      <c r="Q1089" s="38"/>
      <c r="AC1089" s="39"/>
      <c r="AD1089" s="40"/>
    </row>
    <row r="1090" s="35" customFormat="1" spans="6:30">
      <c r="F1090" s="52"/>
      <c r="G1090" s="52"/>
      <c r="P1090" s="52"/>
      <c r="Q1090" s="38"/>
      <c r="AC1090" s="39"/>
      <c r="AD1090" s="40"/>
    </row>
    <row r="1091" s="35" customFormat="1" spans="6:30">
      <c r="F1091" s="52"/>
      <c r="G1091" s="52"/>
      <c r="P1091" s="52"/>
      <c r="Q1091" s="38"/>
      <c r="AC1091" s="39"/>
      <c r="AD1091" s="40"/>
    </row>
    <row r="1092" s="35" customFormat="1" spans="6:30">
      <c r="F1092" s="52"/>
      <c r="G1092" s="52"/>
      <c r="P1092" s="52"/>
      <c r="Q1092" s="38"/>
      <c r="AC1092" s="39"/>
      <c r="AD1092" s="40"/>
    </row>
    <row r="1093" s="35" customFormat="1" spans="6:30">
      <c r="F1093" s="52"/>
      <c r="G1093" s="52"/>
      <c r="P1093" s="52"/>
      <c r="Q1093" s="38"/>
      <c r="AC1093" s="39"/>
      <c r="AD1093" s="40"/>
    </row>
    <row r="1094" s="35" customFormat="1" spans="6:30">
      <c r="F1094" s="52"/>
      <c r="G1094" s="52"/>
      <c r="P1094" s="52"/>
      <c r="Q1094" s="38"/>
      <c r="AC1094" s="39"/>
      <c r="AD1094" s="40"/>
    </row>
    <row r="1095" s="35" customFormat="1" spans="6:30">
      <c r="F1095" s="52"/>
      <c r="G1095" s="52"/>
      <c r="P1095" s="52"/>
      <c r="Q1095" s="38"/>
      <c r="AC1095" s="39"/>
      <c r="AD1095" s="40"/>
    </row>
    <row r="1096" s="35" customFormat="1" spans="6:30">
      <c r="F1096" s="52"/>
      <c r="G1096" s="52"/>
      <c r="P1096" s="52"/>
      <c r="Q1096" s="38"/>
      <c r="AC1096" s="39"/>
      <c r="AD1096" s="40"/>
    </row>
    <row r="1097" s="35" customFormat="1" spans="6:30">
      <c r="F1097" s="52"/>
      <c r="G1097" s="52"/>
      <c r="P1097" s="52"/>
      <c r="Q1097" s="38"/>
      <c r="AC1097" s="39"/>
      <c r="AD1097" s="40"/>
    </row>
    <row r="1098" s="35" customFormat="1" spans="6:30">
      <c r="F1098" s="52"/>
      <c r="G1098" s="52"/>
      <c r="P1098" s="52"/>
      <c r="Q1098" s="38"/>
      <c r="AC1098" s="39"/>
      <c r="AD1098" s="40"/>
    </row>
    <row r="1099" s="35" customFormat="1" spans="6:30">
      <c r="F1099" s="52"/>
      <c r="G1099" s="52"/>
      <c r="P1099" s="52"/>
      <c r="Q1099" s="38"/>
      <c r="AC1099" s="39"/>
      <c r="AD1099" s="40"/>
    </row>
    <row r="1100" s="35" customFormat="1" spans="6:30">
      <c r="F1100" s="52"/>
      <c r="G1100" s="52"/>
      <c r="P1100" s="52"/>
      <c r="Q1100" s="38"/>
      <c r="AC1100" s="39"/>
      <c r="AD1100" s="40"/>
    </row>
    <row r="1101" s="35" customFormat="1" spans="6:30">
      <c r="F1101" s="52"/>
      <c r="G1101" s="52"/>
      <c r="P1101" s="52"/>
      <c r="Q1101" s="38"/>
      <c r="AC1101" s="39"/>
      <c r="AD1101" s="40"/>
    </row>
    <row r="1102" s="35" customFormat="1" spans="6:30">
      <c r="F1102" s="52"/>
      <c r="G1102" s="52"/>
      <c r="P1102" s="52"/>
      <c r="Q1102" s="38"/>
      <c r="AC1102" s="39"/>
      <c r="AD1102" s="40"/>
    </row>
    <row r="1103" s="35" customFormat="1" spans="6:30">
      <c r="F1103" s="52"/>
      <c r="G1103" s="52"/>
      <c r="P1103" s="52"/>
      <c r="Q1103" s="38"/>
      <c r="AC1103" s="39"/>
      <c r="AD1103" s="40"/>
    </row>
    <row r="1104" s="35" customFormat="1" spans="6:30">
      <c r="F1104" s="52"/>
      <c r="G1104" s="52"/>
      <c r="P1104" s="52"/>
      <c r="Q1104" s="38"/>
      <c r="AC1104" s="39"/>
      <c r="AD1104" s="40"/>
    </row>
    <row r="1105" s="35" customFormat="1" spans="6:30">
      <c r="F1105" s="52"/>
      <c r="G1105" s="52"/>
      <c r="P1105" s="52"/>
      <c r="Q1105" s="38"/>
      <c r="AC1105" s="39"/>
      <c r="AD1105" s="40"/>
    </row>
    <row r="1106" s="35" customFormat="1" spans="6:30">
      <c r="F1106" s="52"/>
      <c r="G1106" s="52"/>
      <c r="P1106" s="52"/>
      <c r="Q1106" s="38"/>
      <c r="AC1106" s="39"/>
      <c r="AD1106" s="40"/>
    </row>
    <row r="1107" s="35" customFormat="1" spans="6:30">
      <c r="F1107" s="52"/>
      <c r="G1107" s="52"/>
      <c r="P1107" s="52"/>
      <c r="Q1107" s="38"/>
      <c r="AC1107" s="39"/>
      <c r="AD1107" s="40"/>
    </row>
    <row r="1108" s="35" customFormat="1" spans="6:30">
      <c r="F1108" s="52"/>
      <c r="G1108" s="52"/>
      <c r="P1108" s="52"/>
      <c r="Q1108" s="38"/>
      <c r="AC1108" s="39"/>
      <c r="AD1108" s="40"/>
    </row>
    <row r="1109" s="35" customFormat="1" spans="6:30">
      <c r="F1109" s="52"/>
      <c r="G1109" s="52"/>
      <c r="P1109" s="52"/>
      <c r="Q1109" s="38"/>
      <c r="AC1109" s="39"/>
      <c r="AD1109" s="40"/>
    </row>
    <row r="1110" s="35" customFormat="1" spans="6:30">
      <c r="F1110" s="52"/>
      <c r="G1110" s="52"/>
      <c r="P1110" s="52"/>
      <c r="Q1110" s="38"/>
      <c r="AC1110" s="39"/>
      <c r="AD1110" s="40"/>
    </row>
    <row r="1111" s="35" customFormat="1" spans="6:30">
      <c r="F1111" s="52"/>
      <c r="G1111" s="52"/>
      <c r="P1111" s="52"/>
      <c r="Q1111" s="38"/>
      <c r="AC1111" s="39"/>
      <c r="AD1111" s="40"/>
    </row>
    <row r="1112" s="35" customFormat="1" spans="6:30">
      <c r="F1112" s="52"/>
      <c r="G1112" s="52"/>
      <c r="P1112" s="52"/>
      <c r="Q1112" s="38"/>
      <c r="AC1112" s="39"/>
      <c r="AD1112" s="40"/>
    </row>
    <row r="1113" s="35" customFormat="1" spans="6:30">
      <c r="F1113" s="52"/>
      <c r="G1113" s="52"/>
      <c r="P1113" s="52"/>
      <c r="Q1113" s="38"/>
      <c r="AC1113" s="39"/>
      <c r="AD1113" s="40"/>
    </row>
    <row r="1114" s="35" customFormat="1" spans="6:30">
      <c r="F1114" s="52"/>
      <c r="G1114" s="52"/>
      <c r="P1114" s="52"/>
      <c r="Q1114" s="38"/>
      <c r="AC1114" s="39"/>
      <c r="AD1114" s="40"/>
    </row>
    <row r="1115" s="35" customFormat="1" spans="6:30">
      <c r="F1115" s="52"/>
      <c r="G1115" s="52"/>
      <c r="P1115" s="52"/>
      <c r="Q1115" s="38"/>
      <c r="AC1115" s="39"/>
      <c r="AD1115" s="40"/>
    </row>
    <row r="1116" s="35" customFormat="1" spans="6:30">
      <c r="F1116" s="52"/>
      <c r="G1116" s="52"/>
      <c r="P1116" s="52"/>
      <c r="Q1116" s="38"/>
      <c r="AC1116" s="39"/>
      <c r="AD1116" s="40"/>
    </row>
    <row r="1117" s="35" customFormat="1" spans="6:30">
      <c r="F1117" s="52"/>
      <c r="G1117" s="52"/>
      <c r="P1117" s="52"/>
      <c r="Q1117" s="38"/>
      <c r="AC1117" s="39"/>
      <c r="AD1117" s="40"/>
    </row>
    <row r="1118" s="35" customFormat="1" spans="6:30">
      <c r="F1118" s="52"/>
      <c r="G1118" s="52"/>
      <c r="P1118" s="52"/>
      <c r="Q1118" s="38"/>
      <c r="AC1118" s="39"/>
      <c r="AD1118" s="40"/>
    </row>
    <row r="1119" s="35" customFormat="1" spans="6:30">
      <c r="F1119" s="52"/>
      <c r="G1119" s="52"/>
      <c r="P1119" s="52"/>
      <c r="Q1119" s="38"/>
      <c r="AC1119" s="39"/>
      <c r="AD1119" s="40"/>
    </row>
    <row r="1120" s="35" customFormat="1" spans="6:30">
      <c r="F1120" s="52"/>
      <c r="G1120" s="52"/>
      <c r="P1120" s="52"/>
      <c r="Q1120" s="38"/>
      <c r="AC1120" s="39"/>
      <c r="AD1120" s="40"/>
    </row>
    <row r="1121" s="35" customFormat="1" spans="6:30">
      <c r="F1121" s="52"/>
      <c r="G1121" s="52"/>
      <c r="P1121" s="52"/>
      <c r="Q1121" s="38"/>
      <c r="AC1121" s="39"/>
      <c r="AD1121" s="40"/>
    </row>
    <row r="1122" s="35" customFormat="1" spans="6:30">
      <c r="F1122" s="52"/>
      <c r="G1122" s="52"/>
      <c r="P1122" s="52"/>
      <c r="Q1122" s="38"/>
      <c r="AC1122" s="39"/>
      <c r="AD1122" s="40"/>
    </row>
    <row r="1123" s="35" customFormat="1" spans="6:30">
      <c r="F1123" s="52"/>
      <c r="G1123" s="52"/>
      <c r="P1123" s="52"/>
      <c r="Q1123" s="38"/>
      <c r="AC1123" s="39"/>
      <c r="AD1123" s="40"/>
    </row>
    <row r="1124" s="35" customFormat="1" spans="6:30">
      <c r="F1124" s="52"/>
      <c r="G1124" s="52"/>
      <c r="P1124" s="52"/>
      <c r="Q1124" s="38"/>
      <c r="AC1124" s="39"/>
      <c r="AD1124" s="40"/>
    </row>
    <row r="1125" s="35" customFormat="1" spans="6:30">
      <c r="F1125" s="52"/>
      <c r="G1125" s="52"/>
      <c r="P1125" s="52"/>
      <c r="Q1125" s="38"/>
      <c r="AC1125" s="39"/>
      <c r="AD1125" s="40"/>
    </row>
    <row r="1126" s="35" customFormat="1" spans="6:30">
      <c r="F1126" s="52"/>
      <c r="G1126" s="52"/>
      <c r="P1126" s="52"/>
      <c r="Q1126" s="38"/>
      <c r="AC1126" s="39"/>
      <c r="AD1126" s="40"/>
    </row>
    <row r="1127" s="35" customFormat="1" spans="6:30">
      <c r="F1127" s="52"/>
      <c r="G1127" s="52"/>
      <c r="P1127" s="52"/>
      <c r="Q1127" s="38"/>
      <c r="AC1127" s="39"/>
      <c r="AD1127" s="40"/>
    </row>
    <row r="1128" s="35" customFormat="1" spans="6:30">
      <c r="F1128" s="52"/>
      <c r="G1128" s="52"/>
      <c r="P1128" s="52"/>
      <c r="Q1128" s="38"/>
      <c r="AC1128" s="39"/>
      <c r="AD1128" s="40"/>
    </row>
    <row r="1129" s="35" customFormat="1" spans="6:30">
      <c r="F1129" s="52"/>
      <c r="G1129" s="52"/>
      <c r="P1129" s="52"/>
      <c r="Q1129" s="38"/>
      <c r="AC1129" s="39"/>
      <c r="AD1129" s="40"/>
    </row>
    <row r="1130" s="35" customFormat="1" spans="6:30">
      <c r="F1130" s="52"/>
      <c r="G1130" s="52"/>
      <c r="P1130" s="52"/>
      <c r="Q1130" s="38"/>
      <c r="AC1130" s="39"/>
      <c r="AD1130" s="40"/>
    </row>
    <row r="1131" s="35" customFormat="1" spans="6:30">
      <c r="F1131" s="52"/>
      <c r="G1131" s="52"/>
      <c r="P1131" s="52"/>
      <c r="Q1131" s="38"/>
      <c r="AC1131" s="39"/>
      <c r="AD1131" s="40"/>
    </row>
    <row r="1132" s="35" customFormat="1" spans="6:30">
      <c r="F1132" s="52"/>
      <c r="G1132" s="52"/>
      <c r="P1132" s="52"/>
      <c r="Q1132" s="38"/>
      <c r="AC1132" s="39"/>
      <c r="AD1132" s="40"/>
    </row>
    <row r="1133" s="35" customFormat="1" spans="6:30">
      <c r="F1133" s="52"/>
      <c r="G1133" s="52"/>
      <c r="P1133" s="52"/>
      <c r="Q1133" s="38"/>
      <c r="AC1133" s="39"/>
      <c r="AD1133" s="40"/>
    </row>
    <row r="1134" s="35" customFormat="1" spans="6:30">
      <c r="F1134" s="52"/>
      <c r="G1134" s="52"/>
      <c r="P1134" s="52"/>
      <c r="Q1134" s="38"/>
      <c r="AC1134" s="39"/>
      <c r="AD1134" s="40"/>
    </row>
    <row r="1135" s="35" customFormat="1" spans="6:30">
      <c r="F1135" s="52"/>
      <c r="G1135" s="52"/>
      <c r="P1135" s="52"/>
      <c r="Q1135" s="38"/>
      <c r="AC1135" s="39"/>
      <c r="AD1135" s="40"/>
    </row>
    <row r="1136" s="35" customFormat="1" spans="6:30">
      <c r="F1136" s="52"/>
      <c r="G1136" s="52"/>
      <c r="P1136" s="52"/>
      <c r="Q1136" s="38"/>
      <c r="AC1136" s="39"/>
      <c r="AD1136" s="40"/>
    </row>
    <row r="1137" s="35" customFormat="1" spans="6:30">
      <c r="F1137" s="52"/>
      <c r="G1137" s="52"/>
      <c r="P1137" s="52"/>
      <c r="Q1137" s="38"/>
      <c r="AC1137" s="39"/>
      <c r="AD1137" s="40"/>
    </row>
    <row r="1138" s="35" customFormat="1" spans="6:30">
      <c r="F1138" s="52"/>
      <c r="G1138" s="52"/>
      <c r="P1138" s="52"/>
      <c r="Q1138" s="38"/>
      <c r="AC1138" s="39"/>
      <c r="AD1138" s="40"/>
    </row>
    <row r="1139" s="35" customFormat="1" spans="6:30">
      <c r="F1139" s="52"/>
      <c r="G1139" s="52"/>
      <c r="P1139" s="52"/>
      <c r="Q1139" s="38"/>
      <c r="AC1139" s="39"/>
      <c r="AD1139" s="40"/>
    </row>
    <row r="1140" s="35" customFormat="1" spans="6:30">
      <c r="F1140" s="52"/>
      <c r="G1140" s="52"/>
      <c r="P1140" s="52"/>
      <c r="Q1140" s="38"/>
      <c r="AC1140" s="39"/>
      <c r="AD1140" s="40"/>
    </row>
    <row r="1141" s="35" customFormat="1" spans="6:30">
      <c r="F1141" s="52"/>
      <c r="G1141" s="52"/>
      <c r="P1141" s="52"/>
      <c r="Q1141" s="38"/>
      <c r="AC1141" s="39"/>
      <c r="AD1141" s="40"/>
    </row>
    <row r="1142" s="35" customFormat="1" spans="6:30">
      <c r="F1142" s="52"/>
      <c r="G1142" s="52"/>
      <c r="P1142" s="52"/>
      <c r="Q1142" s="38"/>
      <c r="AC1142" s="39"/>
      <c r="AD1142" s="40"/>
    </row>
    <row r="1143" s="35" customFormat="1" spans="6:30">
      <c r="F1143" s="52"/>
      <c r="G1143" s="52"/>
      <c r="P1143" s="52"/>
      <c r="Q1143" s="38"/>
      <c r="AC1143" s="39"/>
      <c r="AD1143" s="40"/>
    </row>
    <row r="1144" s="35" customFormat="1" spans="6:30">
      <c r="F1144" s="52"/>
      <c r="G1144" s="52"/>
      <c r="P1144" s="52"/>
      <c r="Q1144" s="38"/>
      <c r="AC1144" s="39"/>
      <c r="AD1144" s="40"/>
    </row>
    <row r="1145" s="35" customFormat="1" spans="6:30">
      <c r="F1145" s="52"/>
      <c r="G1145" s="52"/>
      <c r="P1145" s="52"/>
      <c r="Q1145" s="38"/>
      <c r="AC1145" s="39"/>
      <c r="AD1145" s="40"/>
    </row>
    <row r="1146" s="35" customFormat="1" spans="6:30">
      <c r="F1146" s="52"/>
      <c r="G1146" s="52"/>
      <c r="P1146" s="52"/>
      <c r="Q1146" s="38"/>
      <c r="AC1146" s="39"/>
      <c r="AD1146" s="40"/>
    </row>
    <row r="1147" s="35" customFormat="1" spans="6:30">
      <c r="F1147" s="52"/>
      <c r="G1147" s="52"/>
      <c r="P1147" s="52"/>
      <c r="Q1147" s="38"/>
      <c r="AC1147" s="39"/>
      <c r="AD1147" s="40"/>
    </row>
    <row r="1148" s="35" customFormat="1" spans="6:30">
      <c r="F1148" s="52"/>
      <c r="G1148" s="52"/>
      <c r="P1148" s="52"/>
      <c r="Q1148" s="38"/>
      <c r="AC1148" s="39"/>
      <c r="AD1148" s="40"/>
    </row>
    <row r="1149" s="35" customFormat="1" spans="6:30">
      <c r="F1149" s="52"/>
      <c r="G1149" s="52"/>
      <c r="P1149" s="52"/>
      <c r="Q1149" s="38"/>
      <c r="AC1149" s="39"/>
      <c r="AD1149" s="40"/>
    </row>
    <row r="1150" s="35" customFormat="1" spans="6:30">
      <c r="F1150" s="52"/>
      <c r="G1150" s="52"/>
      <c r="P1150" s="52"/>
      <c r="Q1150" s="38"/>
      <c r="AC1150" s="39"/>
      <c r="AD1150" s="40"/>
    </row>
    <row r="1151" s="35" customFormat="1" spans="6:30">
      <c r="F1151" s="52"/>
      <c r="G1151" s="52"/>
      <c r="P1151" s="52"/>
      <c r="Q1151" s="38"/>
      <c r="AC1151" s="39"/>
      <c r="AD1151" s="40"/>
    </row>
    <row r="1152" s="35" customFormat="1" spans="6:30">
      <c r="F1152" s="52"/>
      <c r="G1152" s="52"/>
      <c r="P1152" s="52"/>
      <c r="Q1152" s="38"/>
      <c r="AC1152" s="39"/>
      <c r="AD1152" s="40"/>
    </row>
    <row r="1153" s="35" customFormat="1" spans="6:30">
      <c r="F1153" s="52"/>
      <c r="G1153" s="52"/>
      <c r="P1153" s="52"/>
      <c r="Q1153" s="38"/>
      <c r="AC1153" s="39"/>
      <c r="AD1153" s="40"/>
    </row>
    <row r="1154" s="35" customFormat="1" spans="6:30">
      <c r="F1154" s="52"/>
      <c r="G1154" s="52"/>
      <c r="P1154" s="52"/>
      <c r="Q1154" s="38"/>
      <c r="AC1154" s="39"/>
      <c r="AD1154" s="40"/>
    </row>
    <row r="1155" s="35" customFormat="1" spans="6:30">
      <c r="F1155" s="52"/>
      <c r="G1155" s="52"/>
      <c r="P1155" s="52"/>
      <c r="Q1155" s="38"/>
      <c r="AC1155" s="39"/>
      <c r="AD1155" s="40"/>
    </row>
    <row r="1156" s="35" customFormat="1" spans="6:30">
      <c r="F1156" s="52"/>
      <c r="G1156" s="52"/>
      <c r="P1156" s="52"/>
      <c r="Q1156" s="38"/>
      <c r="AC1156" s="39"/>
      <c r="AD1156" s="40"/>
    </row>
    <row r="1157" s="35" customFormat="1" spans="6:30">
      <c r="F1157" s="52"/>
      <c r="G1157" s="52"/>
      <c r="P1157" s="52"/>
      <c r="Q1157" s="38"/>
      <c r="AC1157" s="39"/>
      <c r="AD1157" s="40"/>
    </row>
    <row r="1158" s="35" customFormat="1" spans="6:30">
      <c r="F1158" s="52"/>
      <c r="G1158" s="52"/>
      <c r="P1158" s="52"/>
      <c r="Q1158" s="38"/>
      <c r="AC1158" s="39"/>
      <c r="AD1158" s="40"/>
    </row>
    <row r="1159" s="35" customFormat="1" spans="6:30">
      <c r="F1159" s="52"/>
      <c r="G1159" s="52"/>
      <c r="P1159" s="52"/>
      <c r="Q1159" s="38"/>
      <c r="AC1159" s="39"/>
      <c r="AD1159" s="40"/>
    </row>
    <row r="1160" s="35" customFormat="1" spans="6:30">
      <c r="F1160" s="52"/>
      <c r="G1160" s="52"/>
      <c r="P1160" s="52"/>
      <c r="Q1160" s="38"/>
      <c r="AC1160" s="39"/>
      <c r="AD1160" s="40"/>
    </row>
    <row r="1161" s="35" customFormat="1" spans="6:30">
      <c r="F1161" s="52"/>
      <c r="G1161" s="52"/>
      <c r="P1161" s="52"/>
      <c r="Q1161" s="38"/>
      <c r="AC1161" s="39"/>
      <c r="AD1161" s="40"/>
    </row>
    <row r="1162" s="35" customFormat="1" spans="6:30">
      <c r="F1162" s="52"/>
      <c r="G1162" s="52"/>
      <c r="P1162" s="52"/>
      <c r="Q1162" s="38"/>
      <c r="AC1162" s="39"/>
      <c r="AD1162" s="40"/>
    </row>
    <row r="1163" s="35" customFormat="1" spans="6:30">
      <c r="F1163" s="52"/>
      <c r="G1163" s="52"/>
      <c r="P1163" s="52"/>
      <c r="Q1163" s="38"/>
      <c r="AC1163" s="39"/>
      <c r="AD1163" s="40"/>
    </row>
    <row r="1164" s="35" customFormat="1" spans="6:30">
      <c r="F1164" s="52"/>
      <c r="G1164" s="52"/>
      <c r="P1164" s="52"/>
      <c r="Q1164" s="38"/>
      <c r="AC1164" s="39"/>
      <c r="AD1164" s="40"/>
    </row>
    <row r="1165" s="35" customFormat="1" spans="6:30">
      <c r="F1165" s="52"/>
      <c r="G1165" s="52"/>
      <c r="P1165" s="52"/>
      <c r="Q1165" s="38"/>
      <c r="AC1165" s="39"/>
      <c r="AD1165" s="40"/>
    </row>
    <row r="1166" s="35" customFormat="1" spans="6:30">
      <c r="F1166" s="52"/>
      <c r="G1166" s="52"/>
      <c r="P1166" s="52"/>
      <c r="Q1166" s="38"/>
      <c r="AC1166" s="39"/>
      <c r="AD1166" s="40"/>
    </row>
    <row r="1167" s="35" customFormat="1" spans="6:30">
      <c r="F1167" s="52"/>
      <c r="G1167" s="52"/>
      <c r="P1167" s="52"/>
      <c r="Q1167" s="38"/>
      <c r="AC1167" s="39"/>
      <c r="AD1167" s="40"/>
    </row>
    <row r="1168" s="35" customFormat="1" spans="6:30">
      <c r="F1168" s="52"/>
      <c r="G1168" s="52"/>
      <c r="P1168" s="52"/>
      <c r="Q1168" s="38"/>
      <c r="AC1168" s="39"/>
      <c r="AD1168" s="40"/>
    </row>
    <row r="1169" s="35" customFormat="1" spans="6:30">
      <c r="F1169" s="52"/>
      <c r="G1169" s="52"/>
      <c r="P1169" s="52"/>
      <c r="Q1169" s="38"/>
      <c r="AC1169" s="39"/>
      <c r="AD1169" s="40"/>
    </row>
    <row r="1170" s="35" customFormat="1" spans="6:30">
      <c r="F1170" s="52"/>
      <c r="G1170" s="52"/>
      <c r="P1170" s="52"/>
      <c r="Q1170" s="38"/>
      <c r="AC1170" s="39"/>
      <c r="AD1170" s="40"/>
    </row>
    <row r="1171" s="35" customFormat="1" spans="6:30">
      <c r="F1171" s="52"/>
      <c r="G1171" s="52"/>
      <c r="P1171" s="52"/>
      <c r="Q1171" s="38"/>
      <c r="AC1171" s="39"/>
      <c r="AD1171" s="40"/>
    </row>
    <row r="1172" s="35" customFormat="1" spans="6:30">
      <c r="F1172" s="52"/>
      <c r="G1172" s="52"/>
      <c r="P1172" s="52"/>
      <c r="Q1172" s="38"/>
      <c r="AC1172" s="39"/>
      <c r="AD1172" s="40"/>
    </row>
    <row r="1173" s="35" customFormat="1" spans="6:30">
      <c r="F1173" s="52"/>
      <c r="G1173" s="52"/>
      <c r="P1173" s="52"/>
      <c r="Q1173" s="38"/>
      <c r="AC1173" s="39"/>
      <c r="AD1173" s="40"/>
    </row>
    <row r="1174" s="35" customFormat="1" spans="6:30">
      <c r="F1174" s="52"/>
      <c r="G1174" s="52"/>
      <c r="P1174" s="52"/>
      <c r="Q1174" s="38"/>
      <c r="AC1174" s="39"/>
      <c r="AD1174" s="40"/>
    </row>
    <row r="1175" s="35" customFormat="1" spans="6:30">
      <c r="F1175" s="52"/>
      <c r="G1175" s="52"/>
      <c r="P1175" s="52"/>
      <c r="Q1175" s="38"/>
      <c r="AC1175" s="39"/>
      <c r="AD1175" s="40"/>
    </row>
    <row r="1176" s="35" customFormat="1" spans="6:30">
      <c r="F1176" s="52"/>
      <c r="G1176" s="52"/>
      <c r="P1176" s="52"/>
      <c r="Q1176" s="38"/>
      <c r="AC1176" s="39"/>
      <c r="AD1176" s="40"/>
    </row>
    <row r="1177" s="35" customFormat="1" spans="6:30">
      <c r="F1177" s="52"/>
      <c r="G1177" s="52"/>
      <c r="P1177" s="52"/>
      <c r="Q1177" s="38"/>
      <c r="AC1177" s="39"/>
      <c r="AD1177" s="40"/>
    </row>
    <row r="1178" s="35" customFormat="1" spans="6:30">
      <c r="F1178" s="52"/>
      <c r="G1178" s="52"/>
      <c r="P1178" s="52"/>
      <c r="Q1178" s="38"/>
      <c r="AC1178" s="39"/>
      <c r="AD1178" s="40"/>
    </row>
    <row r="1179" s="35" customFormat="1" spans="6:30">
      <c r="F1179" s="52"/>
      <c r="G1179" s="52"/>
      <c r="P1179" s="52"/>
      <c r="Q1179" s="38"/>
      <c r="AC1179" s="39"/>
      <c r="AD1179" s="40"/>
    </row>
    <row r="1180" s="35" customFormat="1" spans="6:30">
      <c r="F1180" s="52"/>
      <c r="G1180" s="52"/>
      <c r="P1180" s="52"/>
      <c r="Q1180" s="38"/>
      <c r="AC1180" s="39"/>
      <c r="AD1180" s="40"/>
    </row>
    <row r="1181" s="35" customFormat="1" spans="6:30">
      <c r="F1181" s="52"/>
      <c r="G1181" s="52"/>
      <c r="P1181" s="52"/>
      <c r="Q1181" s="38"/>
      <c r="AC1181" s="39"/>
      <c r="AD1181" s="40"/>
    </row>
    <row r="1182" s="35" customFormat="1" spans="6:30">
      <c r="F1182" s="52"/>
      <c r="G1182" s="52"/>
      <c r="P1182" s="52"/>
      <c r="Q1182" s="38"/>
      <c r="AC1182" s="39"/>
      <c r="AD1182" s="40"/>
    </row>
    <row r="1183" s="35" customFormat="1" spans="6:30">
      <c r="F1183" s="52"/>
      <c r="G1183" s="52"/>
      <c r="P1183" s="52"/>
      <c r="Q1183" s="38"/>
      <c r="AC1183" s="39"/>
      <c r="AD1183" s="40"/>
    </row>
    <row r="1184" s="35" customFormat="1" spans="6:30">
      <c r="F1184" s="52"/>
      <c r="G1184" s="52"/>
      <c r="P1184" s="52"/>
      <c r="Q1184" s="38"/>
      <c r="AC1184" s="39"/>
      <c r="AD1184" s="40"/>
    </row>
    <row r="1185" s="35" customFormat="1" spans="6:30">
      <c r="F1185" s="52"/>
      <c r="G1185" s="52"/>
      <c r="P1185" s="52"/>
      <c r="Q1185" s="38"/>
      <c r="AC1185" s="39"/>
      <c r="AD1185" s="40"/>
    </row>
    <row r="1186" s="35" customFormat="1" spans="6:30">
      <c r="F1186" s="52"/>
      <c r="G1186" s="52"/>
      <c r="P1186" s="52"/>
      <c r="Q1186" s="38"/>
      <c r="AC1186" s="39"/>
      <c r="AD1186" s="40"/>
    </row>
    <row r="1187" s="35" customFormat="1" spans="6:30">
      <c r="F1187" s="52"/>
      <c r="G1187" s="52"/>
      <c r="P1187" s="52"/>
      <c r="Q1187" s="38"/>
      <c r="AC1187" s="39"/>
      <c r="AD1187" s="40"/>
    </row>
    <row r="1188" s="35" customFormat="1" spans="6:30">
      <c r="F1188" s="52"/>
      <c r="G1188" s="52"/>
      <c r="P1188" s="52"/>
      <c r="Q1188" s="38"/>
      <c r="AC1188" s="39"/>
      <c r="AD1188" s="40"/>
    </row>
    <row r="1189" s="35" customFormat="1" spans="6:30">
      <c r="F1189" s="52"/>
      <c r="G1189" s="52"/>
      <c r="P1189" s="52"/>
      <c r="Q1189" s="38"/>
      <c r="AC1189" s="39"/>
      <c r="AD1189" s="40"/>
    </row>
    <row r="1190" s="35" customFormat="1" spans="6:30">
      <c r="F1190" s="52"/>
      <c r="G1190" s="52"/>
      <c r="P1190" s="52"/>
      <c r="Q1190" s="38"/>
      <c r="AC1190" s="39"/>
      <c r="AD1190" s="40"/>
    </row>
    <row r="1191" s="35" customFormat="1" spans="6:30">
      <c r="F1191" s="52"/>
      <c r="G1191" s="52"/>
      <c r="P1191" s="52"/>
      <c r="Q1191" s="38"/>
      <c r="AC1191" s="39"/>
      <c r="AD1191" s="40"/>
    </row>
    <row r="1192" s="35" customFormat="1" spans="6:30">
      <c r="F1192" s="52"/>
      <c r="G1192" s="52"/>
      <c r="P1192" s="52"/>
      <c r="Q1192" s="38"/>
      <c r="AC1192" s="39"/>
      <c r="AD1192" s="40"/>
    </row>
    <row r="1193" s="35" customFormat="1" spans="6:30">
      <c r="F1193" s="52"/>
      <c r="G1193" s="52"/>
      <c r="P1193" s="52"/>
      <c r="Q1193" s="38"/>
      <c r="AC1193" s="39"/>
      <c r="AD1193" s="40"/>
    </row>
    <row r="1194" s="35" customFormat="1" spans="6:30">
      <c r="F1194" s="52"/>
      <c r="G1194" s="52"/>
      <c r="P1194" s="52"/>
      <c r="Q1194" s="38"/>
      <c r="AC1194" s="39"/>
      <c r="AD1194" s="40"/>
    </row>
    <row r="1195" s="35" customFormat="1" spans="6:30">
      <c r="F1195" s="52"/>
      <c r="G1195" s="52"/>
      <c r="P1195" s="52"/>
      <c r="Q1195" s="38"/>
      <c r="AC1195" s="39"/>
      <c r="AD1195" s="40"/>
    </row>
    <row r="1196" s="35" customFormat="1" spans="6:30">
      <c r="F1196" s="52"/>
      <c r="G1196" s="52"/>
      <c r="P1196" s="52"/>
      <c r="Q1196" s="38"/>
      <c r="AC1196" s="39"/>
      <c r="AD1196" s="40"/>
    </row>
    <row r="1197" s="35" customFormat="1" spans="6:30">
      <c r="F1197" s="52"/>
      <c r="G1197" s="52"/>
      <c r="P1197" s="52"/>
      <c r="Q1197" s="38"/>
      <c r="AC1197" s="39"/>
      <c r="AD1197" s="40"/>
    </row>
    <row r="1198" s="35" customFormat="1" spans="6:30">
      <c r="F1198" s="52"/>
      <c r="G1198" s="52"/>
      <c r="P1198" s="52"/>
      <c r="Q1198" s="38"/>
      <c r="AC1198" s="39"/>
      <c r="AD1198" s="40"/>
    </row>
    <row r="1199" s="35" customFormat="1" spans="6:30">
      <c r="F1199" s="52"/>
      <c r="G1199" s="52"/>
      <c r="P1199" s="52"/>
      <c r="Q1199" s="38"/>
      <c r="AC1199" s="39"/>
      <c r="AD1199" s="40"/>
    </row>
    <row r="1200" s="35" customFormat="1" spans="6:30">
      <c r="F1200" s="52"/>
      <c r="G1200" s="52"/>
      <c r="P1200" s="52"/>
      <c r="Q1200" s="38"/>
      <c r="AC1200" s="39"/>
      <c r="AD1200" s="40"/>
    </row>
    <row r="1201" s="35" customFormat="1" spans="6:30">
      <c r="F1201" s="52"/>
      <c r="G1201" s="52"/>
      <c r="P1201" s="52"/>
      <c r="Q1201" s="38"/>
      <c r="AC1201" s="39"/>
      <c r="AD1201" s="40"/>
    </row>
    <row r="1202" s="35" customFormat="1" spans="6:30">
      <c r="F1202" s="52"/>
      <c r="G1202" s="52"/>
      <c r="P1202" s="52"/>
      <c r="Q1202" s="38"/>
      <c r="AC1202" s="39"/>
      <c r="AD1202" s="40"/>
    </row>
    <row r="1203" s="35" customFormat="1" spans="6:30">
      <c r="F1203" s="52"/>
      <c r="G1203" s="52"/>
      <c r="P1203" s="52"/>
      <c r="Q1203" s="38"/>
      <c r="AC1203" s="39"/>
      <c r="AD1203" s="40"/>
    </row>
    <row r="1204" s="35" customFormat="1" spans="6:30">
      <c r="F1204" s="52"/>
      <c r="G1204" s="52"/>
      <c r="P1204" s="52"/>
      <c r="Q1204" s="38"/>
      <c r="AC1204" s="39"/>
      <c r="AD1204" s="40"/>
    </row>
    <row r="1205" s="35" customFormat="1" spans="6:30">
      <c r="F1205" s="52"/>
      <c r="G1205" s="52"/>
      <c r="P1205" s="52"/>
      <c r="Q1205" s="38"/>
      <c r="AC1205" s="39"/>
      <c r="AD1205" s="40"/>
    </row>
    <row r="1206" s="35" customFormat="1" spans="6:30">
      <c r="F1206" s="52"/>
      <c r="G1206" s="52"/>
      <c r="P1206" s="52"/>
      <c r="Q1206" s="38"/>
      <c r="AC1206" s="39"/>
      <c r="AD1206" s="40"/>
    </row>
    <row r="1207" s="35" customFormat="1" spans="6:30">
      <c r="F1207" s="52"/>
      <c r="G1207" s="52"/>
      <c r="P1207" s="52"/>
      <c r="Q1207" s="38"/>
      <c r="AC1207" s="39"/>
      <c r="AD1207" s="40"/>
    </row>
    <row r="1208" s="35" customFormat="1" spans="6:30">
      <c r="F1208" s="52"/>
      <c r="G1208" s="52"/>
      <c r="P1208" s="52"/>
      <c r="Q1208" s="38"/>
      <c r="AC1208" s="39"/>
      <c r="AD1208" s="40"/>
    </row>
    <row r="1209" s="35" customFormat="1" spans="6:30">
      <c r="F1209" s="52"/>
      <c r="G1209" s="52"/>
      <c r="P1209" s="52"/>
      <c r="Q1209" s="38"/>
      <c r="AC1209" s="39"/>
      <c r="AD1209" s="40"/>
    </row>
    <row r="1210" s="35" customFormat="1" spans="6:30">
      <c r="F1210" s="52"/>
      <c r="G1210" s="52"/>
      <c r="P1210" s="52"/>
      <c r="Q1210" s="38"/>
      <c r="AC1210" s="39"/>
      <c r="AD1210" s="40"/>
    </row>
    <row r="1211" s="35" customFormat="1" spans="6:30">
      <c r="F1211" s="52"/>
      <c r="G1211" s="52"/>
      <c r="P1211" s="52"/>
      <c r="Q1211" s="38"/>
      <c r="AC1211" s="39"/>
      <c r="AD1211" s="40"/>
    </row>
    <row r="1212" s="35" customFormat="1" spans="6:30">
      <c r="F1212" s="52"/>
      <c r="G1212" s="52"/>
      <c r="P1212" s="52"/>
      <c r="Q1212" s="38"/>
      <c r="AC1212" s="39"/>
      <c r="AD1212" s="40"/>
    </row>
    <row r="1213" s="35" customFormat="1" spans="6:30">
      <c r="F1213" s="52"/>
      <c r="G1213" s="52"/>
      <c r="P1213" s="52"/>
      <c r="Q1213" s="38"/>
      <c r="AC1213" s="39"/>
      <c r="AD1213" s="40"/>
    </row>
    <row r="1214" s="35" customFormat="1" spans="6:30">
      <c r="F1214" s="52"/>
      <c r="G1214" s="52"/>
      <c r="P1214" s="52"/>
      <c r="Q1214" s="38"/>
      <c r="AC1214" s="39"/>
      <c r="AD1214" s="40"/>
    </row>
    <row r="1215" s="35" customFormat="1" spans="6:30">
      <c r="F1215" s="52"/>
      <c r="G1215" s="52"/>
      <c r="P1215" s="52"/>
      <c r="Q1215" s="38"/>
      <c r="AC1215" s="39"/>
      <c r="AD1215" s="40"/>
    </row>
    <row r="1216" s="35" customFormat="1" spans="6:30">
      <c r="F1216" s="52"/>
      <c r="G1216" s="52"/>
      <c r="P1216" s="52"/>
      <c r="Q1216" s="38"/>
      <c r="AC1216" s="39"/>
      <c r="AD1216" s="40"/>
    </row>
    <row r="1217" s="35" customFormat="1" spans="6:30">
      <c r="F1217" s="52"/>
      <c r="G1217" s="52"/>
      <c r="P1217" s="52"/>
      <c r="Q1217" s="38"/>
      <c r="AC1217" s="39"/>
      <c r="AD1217" s="40"/>
    </row>
    <row r="1218" s="35" customFormat="1" spans="6:30">
      <c r="F1218" s="52"/>
      <c r="G1218" s="52"/>
      <c r="P1218" s="52"/>
      <c r="Q1218" s="38"/>
      <c r="AC1218" s="39"/>
      <c r="AD1218" s="40"/>
    </row>
    <row r="1219" s="35" customFormat="1" spans="6:30">
      <c r="F1219" s="52"/>
      <c r="G1219" s="52"/>
      <c r="P1219" s="52"/>
      <c r="Q1219" s="38"/>
      <c r="AC1219" s="39"/>
      <c r="AD1219" s="40"/>
    </row>
    <row r="1220" s="35" customFormat="1" spans="6:30">
      <c r="F1220" s="52"/>
      <c r="G1220" s="52"/>
      <c r="P1220" s="52"/>
      <c r="Q1220" s="38"/>
      <c r="AC1220" s="39"/>
      <c r="AD1220" s="40"/>
    </row>
    <row r="1221" s="35" customFormat="1" spans="6:30">
      <c r="F1221" s="52"/>
      <c r="G1221" s="52"/>
      <c r="P1221" s="52"/>
      <c r="Q1221" s="38"/>
      <c r="AC1221" s="39"/>
      <c r="AD1221" s="40"/>
    </row>
    <row r="1222" s="35" customFormat="1" spans="6:30">
      <c r="F1222" s="52"/>
      <c r="G1222" s="52"/>
      <c r="P1222" s="52"/>
      <c r="Q1222" s="38"/>
      <c r="AC1222" s="39"/>
      <c r="AD1222" s="40"/>
    </row>
    <row r="1223" s="35" customFormat="1" spans="6:30">
      <c r="F1223" s="52"/>
      <c r="G1223" s="52"/>
      <c r="P1223" s="52"/>
      <c r="Q1223" s="38"/>
      <c r="AC1223" s="39"/>
      <c r="AD1223" s="40"/>
    </row>
    <row r="1224" s="35" customFormat="1" spans="6:30">
      <c r="F1224" s="52"/>
      <c r="G1224" s="52"/>
      <c r="P1224" s="52"/>
      <c r="Q1224" s="38"/>
      <c r="AC1224" s="39"/>
      <c r="AD1224" s="40"/>
    </row>
    <row r="1225" s="35" customFormat="1" spans="6:30">
      <c r="F1225" s="52"/>
      <c r="G1225" s="52"/>
      <c r="P1225" s="52"/>
      <c r="Q1225" s="38"/>
      <c r="AC1225" s="39"/>
      <c r="AD1225" s="40"/>
    </row>
    <row r="1226" s="35" customFormat="1" spans="6:30">
      <c r="F1226" s="52"/>
      <c r="G1226" s="52"/>
      <c r="P1226" s="52"/>
      <c r="Q1226" s="38"/>
      <c r="AC1226" s="39"/>
      <c r="AD1226" s="40"/>
    </row>
    <row r="1227" s="35" customFormat="1" spans="6:30">
      <c r="F1227" s="52"/>
      <c r="G1227" s="52"/>
      <c r="P1227" s="52"/>
      <c r="Q1227" s="38"/>
      <c r="AC1227" s="39"/>
      <c r="AD1227" s="40"/>
    </row>
    <row r="1228" s="35" customFormat="1" spans="6:30">
      <c r="F1228" s="52"/>
      <c r="G1228" s="52"/>
      <c r="P1228" s="52"/>
      <c r="Q1228" s="38"/>
      <c r="AC1228" s="39"/>
      <c r="AD1228" s="40"/>
    </row>
    <row r="1229" s="35" customFormat="1" spans="6:30">
      <c r="F1229" s="52"/>
      <c r="G1229" s="52"/>
      <c r="P1229" s="52"/>
      <c r="Q1229" s="38"/>
      <c r="AC1229" s="39"/>
      <c r="AD1229" s="40"/>
    </row>
    <row r="1230" s="35" customFormat="1" spans="6:30">
      <c r="F1230" s="52"/>
      <c r="G1230" s="52"/>
      <c r="P1230" s="52"/>
      <c r="Q1230" s="38"/>
      <c r="AC1230" s="39"/>
      <c r="AD1230" s="40"/>
    </row>
    <row r="1231" s="35" customFormat="1" spans="6:30">
      <c r="F1231" s="52"/>
      <c r="G1231" s="52"/>
      <c r="P1231" s="52"/>
      <c r="Q1231" s="38"/>
      <c r="AC1231" s="39"/>
      <c r="AD1231" s="40"/>
    </row>
    <row r="1232" s="35" customFormat="1" spans="6:30">
      <c r="F1232" s="52"/>
      <c r="G1232" s="52"/>
      <c r="P1232" s="52"/>
      <c r="Q1232" s="38"/>
      <c r="AC1232" s="39"/>
      <c r="AD1232" s="40"/>
    </row>
    <row r="1233" s="35" customFormat="1" spans="6:30">
      <c r="F1233" s="52"/>
      <c r="G1233" s="52"/>
      <c r="P1233" s="52"/>
      <c r="Q1233" s="38"/>
      <c r="AC1233" s="39"/>
      <c r="AD1233" s="40"/>
    </row>
    <row r="1234" s="35" customFormat="1" spans="6:30">
      <c r="F1234" s="52"/>
      <c r="G1234" s="52"/>
      <c r="P1234" s="52"/>
      <c r="Q1234" s="38"/>
      <c r="AC1234" s="39"/>
      <c r="AD1234" s="40"/>
    </row>
    <row r="1235" s="35" customFormat="1" spans="6:30">
      <c r="F1235" s="52"/>
      <c r="G1235" s="52"/>
      <c r="P1235" s="52"/>
      <c r="Q1235" s="38"/>
      <c r="AC1235" s="39"/>
      <c r="AD1235" s="40"/>
    </row>
    <row r="1236" s="35" customFormat="1" spans="6:30">
      <c r="F1236" s="52"/>
      <c r="G1236" s="52"/>
      <c r="P1236" s="52"/>
      <c r="Q1236" s="38"/>
      <c r="AC1236" s="39"/>
      <c r="AD1236" s="40"/>
    </row>
    <row r="1237" s="35" customFormat="1" spans="6:30">
      <c r="F1237" s="52"/>
      <c r="G1237" s="52"/>
      <c r="P1237" s="52"/>
      <c r="Q1237" s="38"/>
      <c r="AC1237" s="39"/>
      <c r="AD1237" s="40"/>
    </row>
    <row r="1238" s="35" customFormat="1" spans="6:30">
      <c r="F1238" s="52"/>
      <c r="G1238" s="52"/>
      <c r="P1238" s="52"/>
      <c r="Q1238" s="38"/>
      <c r="AC1238" s="39"/>
      <c r="AD1238" s="40"/>
    </row>
    <row r="1239" s="35" customFormat="1" spans="6:30">
      <c r="F1239" s="52"/>
      <c r="G1239" s="52"/>
      <c r="P1239" s="52"/>
      <c r="Q1239" s="38"/>
      <c r="AC1239" s="39"/>
      <c r="AD1239" s="40"/>
    </row>
    <row r="1240" s="35" customFormat="1" spans="6:30">
      <c r="F1240" s="52"/>
      <c r="G1240" s="52"/>
      <c r="P1240" s="52"/>
      <c r="Q1240" s="38"/>
      <c r="AC1240" s="39"/>
      <c r="AD1240" s="40"/>
    </row>
    <row r="1241" s="35" customFormat="1" spans="6:30">
      <c r="F1241" s="52"/>
      <c r="G1241" s="52"/>
      <c r="P1241" s="52"/>
      <c r="Q1241" s="38"/>
      <c r="AC1241" s="39"/>
      <c r="AD1241" s="40"/>
    </row>
    <row r="1242" s="35" customFormat="1" spans="6:30">
      <c r="F1242" s="52"/>
      <c r="G1242" s="52"/>
      <c r="P1242" s="52"/>
      <c r="Q1242" s="38"/>
      <c r="AC1242" s="39"/>
      <c r="AD1242" s="40"/>
    </row>
    <row r="1243" s="35" customFormat="1" spans="6:30">
      <c r="F1243" s="52"/>
      <c r="G1243" s="52"/>
      <c r="P1243" s="52"/>
      <c r="Q1243" s="38"/>
      <c r="AC1243" s="39"/>
      <c r="AD1243" s="40"/>
    </row>
    <row r="1244" s="35" customFormat="1" spans="6:30">
      <c r="F1244" s="52"/>
      <c r="G1244" s="52"/>
      <c r="P1244" s="52"/>
      <c r="Q1244" s="38"/>
      <c r="AC1244" s="39"/>
      <c r="AD1244" s="40"/>
    </row>
    <row r="1245" s="35" customFormat="1" spans="6:30">
      <c r="F1245" s="52"/>
      <c r="G1245" s="52"/>
      <c r="P1245" s="52"/>
      <c r="Q1245" s="38"/>
      <c r="AC1245" s="39"/>
      <c r="AD1245" s="40"/>
    </row>
    <row r="1246" s="35" customFormat="1" spans="6:30">
      <c r="F1246" s="52"/>
      <c r="G1246" s="52"/>
      <c r="P1246" s="52"/>
      <c r="Q1246" s="38"/>
      <c r="AC1246" s="39"/>
      <c r="AD1246" s="40"/>
    </row>
    <row r="1247" s="35" customFormat="1" spans="6:30">
      <c r="F1247" s="52"/>
      <c r="G1247" s="52"/>
      <c r="P1247" s="52"/>
      <c r="Q1247" s="38"/>
      <c r="AC1247" s="39"/>
      <c r="AD1247" s="40"/>
    </row>
    <row r="1248" s="35" customFormat="1" spans="6:30">
      <c r="F1248" s="52"/>
      <c r="G1248" s="52"/>
      <c r="P1248" s="52"/>
      <c r="Q1248" s="38"/>
      <c r="AC1248" s="39"/>
      <c r="AD1248" s="40"/>
    </row>
    <row r="1249" s="35" customFormat="1" spans="6:30">
      <c r="F1249" s="52"/>
      <c r="G1249" s="52"/>
      <c r="P1249" s="52"/>
      <c r="Q1249" s="38"/>
      <c r="AC1249" s="39"/>
      <c r="AD1249" s="40"/>
    </row>
    <row r="1250" s="35" customFormat="1" spans="6:30">
      <c r="F1250" s="52"/>
      <c r="G1250" s="52"/>
      <c r="P1250" s="52"/>
      <c r="Q1250" s="38"/>
      <c r="AC1250" s="39"/>
      <c r="AD1250" s="40"/>
    </row>
    <row r="1251" s="35" customFormat="1" spans="6:30">
      <c r="F1251" s="52"/>
      <c r="G1251" s="52"/>
      <c r="P1251" s="52"/>
      <c r="Q1251" s="38"/>
      <c r="AC1251" s="39"/>
      <c r="AD1251" s="40"/>
    </row>
    <row r="1252" s="35" customFormat="1" spans="6:30">
      <c r="F1252" s="52"/>
      <c r="G1252" s="52"/>
      <c r="P1252" s="52"/>
      <c r="Q1252" s="38"/>
      <c r="AC1252" s="39"/>
      <c r="AD1252" s="40"/>
    </row>
    <row r="1253" s="35" customFormat="1" spans="6:30">
      <c r="F1253" s="52"/>
      <c r="G1253" s="52"/>
      <c r="P1253" s="52"/>
      <c r="Q1253" s="38"/>
      <c r="AC1253" s="39"/>
      <c r="AD1253" s="40"/>
    </row>
    <row r="1254" s="35" customFormat="1" spans="6:30">
      <c r="F1254" s="52"/>
      <c r="G1254" s="52"/>
      <c r="P1254" s="52"/>
      <c r="Q1254" s="38"/>
      <c r="AC1254" s="39"/>
      <c r="AD1254" s="40"/>
    </row>
    <row r="1255" s="35" customFormat="1" spans="6:30">
      <c r="F1255" s="52"/>
      <c r="G1255" s="52"/>
      <c r="P1255" s="52"/>
      <c r="Q1255" s="38"/>
      <c r="AC1255" s="39"/>
      <c r="AD1255" s="40"/>
    </row>
    <row r="1256" s="35" customFormat="1" spans="6:30">
      <c r="F1256" s="52"/>
      <c r="G1256" s="52"/>
      <c r="P1256" s="52"/>
      <c r="Q1256" s="38"/>
      <c r="AC1256" s="39"/>
      <c r="AD1256" s="40"/>
    </row>
    <row r="1257" s="35" customFormat="1" spans="6:30">
      <c r="F1257" s="52"/>
      <c r="G1257" s="52"/>
      <c r="P1257" s="52"/>
      <c r="Q1257" s="38"/>
      <c r="AC1257" s="39"/>
      <c r="AD1257" s="40"/>
    </row>
    <row r="1258" s="35" customFormat="1" spans="6:30">
      <c r="F1258" s="52"/>
      <c r="G1258" s="52"/>
      <c r="P1258" s="52"/>
      <c r="Q1258" s="38"/>
      <c r="AC1258" s="39"/>
      <c r="AD1258" s="40"/>
    </row>
    <row r="1259" s="35" customFormat="1" spans="6:30">
      <c r="F1259" s="52"/>
      <c r="G1259" s="52"/>
      <c r="P1259" s="52"/>
      <c r="Q1259" s="38"/>
      <c r="AC1259" s="39"/>
      <c r="AD1259" s="40"/>
    </row>
    <row r="1260" s="35" customFormat="1" spans="6:30">
      <c r="F1260" s="52"/>
      <c r="G1260" s="52"/>
      <c r="P1260" s="52"/>
      <c r="Q1260" s="38"/>
      <c r="AC1260" s="39"/>
      <c r="AD1260" s="40"/>
    </row>
    <row r="1261" s="35" customFormat="1" spans="6:30">
      <c r="F1261" s="52"/>
      <c r="G1261" s="52"/>
      <c r="P1261" s="52"/>
      <c r="Q1261" s="38"/>
      <c r="AC1261" s="39"/>
      <c r="AD1261" s="40"/>
    </row>
    <row r="1262" s="35" customFormat="1" spans="6:30">
      <c r="F1262" s="52"/>
      <c r="G1262" s="52"/>
      <c r="P1262" s="52"/>
      <c r="Q1262" s="38"/>
      <c r="AC1262" s="39"/>
      <c r="AD1262" s="40"/>
    </row>
    <row r="1263" s="35" customFormat="1" spans="6:30">
      <c r="F1263" s="52"/>
      <c r="G1263" s="52"/>
      <c r="P1263" s="52"/>
      <c r="Q1263" s="38"/>
      <c r="AC1263" s="39"/>
      <c r="AD1263" s="40"/>
    </row>
    <row r="1264" s="35" customFormat="1" spans="6:30">
      <c r="F1264" s="52"/>
      <c r="G1264" s="52"/>
      <c r="P1264" s="52"/>
      <c r="Q1264" s="38"/>
      <c r="AC1264" s="39"/>
      <c r="AD1264" s="40"/>
    </row>
    <row r="1265" s="35" customFormat="1" spans="6:30">
      <c r="F1265" s="52"/>
      <c r="G1265" s="52"/>
      <c r="P1265" s="52"/>
      <c r="Q1265" s="38"/>
      <c r="AC1265" s="39"/>
      <c r="AD1265" s="40"/>
    </row>
    <row r="1266" s="35" customFormat="1" spans="6:30">
      <c r="F1266" s="52"/>
      <c r="G1266" s="52"/>
      <c r="P1266" s="52"/>
      <c r="Q1266" s="38"/>
      <c r="AC1266" s="39"/>
      <c r="AD1266" s="40"/>
    </row>
    <row r="1267" s="35" customFormat="1" spans="6:30">
      <c r="F1267" s="52"/>
      <c r="G1267" s="52"/>
      <c r="P1267" s="52"/>
      <c r="Q1267" s="38"/>
      <c r="AC1267" s="39"/>
      <c r="AD1267" s="40"/>
    </row>
    <row r="1268" s="35" customFormat="1" spans="6:30">
      <c r="F1268" s="52"/>
      <c r="G1268" s="52"/>
      <c r="P1268" s="52"/>
      <c r="Q1268" s="38"/>
      <c r="AC1268" s="39"/>
      <c r="AD1268" s="40"/>
    </row>
    <row r="1269" s="35" customFormat="1" spans="6:30">
      <c r="F1269" s="52"/>
      <c r="G1269" s="52"/>
      <c r="P1269" s="52"/>
      <c r="Q1269" s="38"/>
      <c r="AC1269" s="39"/>
      <c r="AD1269" s="40"/>
    </row>
    <row r="1270" s="35" customFormat="1" spans="6:30">
      <c r="F1270" s="52"/>
      <c r="G1270" s="52"/>
      <c r="P1270" s="52"/>
      <c r="Q1270" s="38"/>
      <c r="AC1270" s="39"/>
      <c r="AD1270" s="40"/>
    </row>
    <row r="1271" s="35" customFormat="1" spans="6:30">
      <c r="F1271" s="52"/>
      <c r="G1271" s="52"/>
      <c r="P1271" s="52"/>
      <c r="Q1271" s="38"/>
      <c r="AC1271" s="39"/>
      <c r="AD1271" s="40"/>
    </row>
    <row r="1272" s="35" customFormat="1" spans="6:30">
      <c r="F1272" s="52"/>
      <c r="G1272" s="52"/>
      <c r="P1272" s="52"/>
      <c r="Q1272" s="38"/>
      <c r="AC1272" s="39"/>
      <c r="AD1272" s="40"/>
    </row>
    <row r="1273" s="35" customFormat="1" spans="6:30">
      <c r="F1273" s="52"/>
      <c r="G1273" s="52"/>
      <c r="P1273" s="52"/>
      <c r="Q1273" s="38"/>
      <c r="AC1273" s="39"/>
      <c r="AD1273" s="40"/>
    </row>
    <row r="1274" s="35" customFormat="1" spans="6:30">
      <c r="F1274" s="52"/>
      <c r="G1274" s="52"/>
      <c r="P1274" s="52"/>
      <c r="Q1274" s="38"/>
      <c r="AC1274" s="39"/>
      <c r="AD1274" s="40"/>
    </row>
    <row r="1275" s="35" customFormat="1" spans="6:30">
      <c r="F1275" s="52"/>
      <c r="G1275" s="52"/>
      <c r="P1275" s="52"/>
      <c r="Q1275" s="38"/>
      <c r="AC1275" s="39"/>
      <c r="AD1275" s="40"/>
    </row>
    <row r="1276" s="35" customFormat="1" spans="6:30">
      <c r="F1276" s="52"/>
      <c r="G1276" s="52"/>
      <c r="P1276" s="52"/>
      <c r="Q1276" s="38"/>
      <c r="AC1276" s="39"/>
      <c r="AD1276" s="40"/>
    </row>
    <row r="1277" s="35" customFormat="1" spans="6:30">
      <c r="F1277" s="52"/>
      <c r="G1277" s="52"/>
      <c r="P1277" s="52"/>
      <c r="Q1277" s="38"/>
      <c r="AC1277" s="39"/>
      <c r="AD1277" s="40"/>
    </row>
    <row r="1278" s="35" customFormat="1" spans="6:30">
      <c r="F1278" s="52"/>
      <c r="G1278" s="52"/>
      <c r="P1278" s="52"/>
      <c r="Q1278" s="38"/>
      <c r="AC1278" s="39"/>
      <c r="AD1278" s="40"/>
    </row>
    <row r="1279" s="35" customFormat="1" spans="6:30">
      <c r="F1279" s="52"/>
      <c r="G1279" s="52"/>
      <c r="P1279" s="52"/>
      <c r="Q1279" s="38"/>
      <c r="AC1279" s="39"/>
      <c r="AD1279" s="40"/>
    </row>
    <row r="1280" s="35" customFormat="1" spans="6:30">
      <c r="F1280" s="52"/>
      <c r="G1280" s="52"/>
      <c r="P1280" s="52"/>
      <c r="Q1280" s="38"/>
      <c r="AC1280" s="39"/>
      <c r="AD1280" s="40"/>
    </row>
    <row r="1281" s="35" customFormat="1" spans="6:30">
      <c r="F1281" s="52"/>
      <c r="G1281" s="52"/>
      <c r="P1281" s="52"/>
      <c r="Q1281" s="38"/>
      <c r="AC1281" s="39"/>
      <c r="AD1281" s="40"/>
    </row>
    <row r="1282" s="35" customFormat="1" spans="6:30">
      <c r="F1282" s="52"/>
      <c r="G1282" s="52"/>
      <c r="P1282" s="52"/>
      <c r="Q1282" s="38"/>
      <c r="AC1282" s="39"/>
      <c r="AD1282" s="40"/>
    </row>
    <row r="1283" s="35" customFormat="1" spans="6:30">
      <c r="F1283" s="52"/>
      <c r="G1283" s="52"/>
      <c r="P1283" s="52"/>
      <c r="Q1283" s="38"/>
      <c r="AC1283" s="39"/>
      <c r="AD1283" s="40"/>
    </row>
    <row r="1284" s="35" customFormat="1" spans="6:30">
      <c r="F1284" s="52"/>
      <c r="G1284" s="52"/>
      <c r="P1284" s="52"/>
      <c r="Q1284" s="38"/>
      <c r="AC1284" s="39"/>
      <c r="AD1284" s="40"/>
    </row>
    <row r="1285" s="35" customFormat="1" spans="6:30">
      <c r="F1285" s="52"/>
      <c r="G1285" s="52"/>
      <c r="P1285" s="52"/>
      <c r="Q1285" s="38"/>
      <c r="AC1285" s="39"/>
      <c r="AD1285" s="40"/>
    </row>
    <row r="1286" s="35" customFormat="1" spans="6:30">
      <c r="F1286" s="52"/>
      <c r="G1286" s="52"/>
      <c r="P1286" s="52"/>
      <c r="Q1286" s="38"/>
      <c r="AC1286" s="39"/>
      <c r="AD1286" s="40"/>
    </row>
    <row r="1287" s="35" customFormat="1" spans="6:30">
      <c r="F1287" s="52"/>
      <c r="G1287" s="52"/>
      <c r="P1287" s="52"/>
      <c r="Q1287" s="38"/>
      <c r="AC1287" s="39"/>
      <c r="AD1287" s="40"/>
    </row>
    <row r="1288" s="35" customFormat="1" spans="6:30">
      <c r="F1288" s="52"/>
      <c r="G1288" s="52"/>
      <c r="P1288" s="52"/>
      <c r="Q1288" s="38"/>
      <c r="AC1288" s="39"/>
      <c r="AD1288" s="40"/>
    </row>
    <row r="1289" s="35" customFormat="1" spans="6:30">
      <c r="F1289" s="52"/>
      <c r="G1289" s="52"/>
      <c r="P1289" s="52"/>
      <c r="Q1289" s="38"/>
      <c r="AC1289" s="39"/>
      <c r="AD1289" s="40"/>
    </row>
    <row r="1290" s="35" customFormat="1" spans="6:30">
      <c r="F1290" s="52"/>
      <c r="G1290" s="52"/>
      <c r="P1290" s="52"/>
      <c r="Q1290" s="38"/>
      <c r="AC1290" s="39"/>
      <c r="AD1290" s="40"/>
    </row>
    <row r="1291" s="35" customFormat="1" spans="6:30">
      <c r="F1291" s="52"/>
      <c r="G1291" s="52"/>
      <c r="P1291" s="52"/>
      <c r="Q1291" s="38"/>
      <c r="AC1291" s="39"/>
      <c r="AD1291" s="40"/>
    </row>
    <row r="1292" s="35" customFormat="1" spans="6:30">
      <c r="F1292" s="52"/>
      <c r="G1292" s="52"/>
      <c r="P1292" s="52"/>
      <c r="Q1292" s="38"/>
      <c r="AC1292" s="39"/>
      <c r="AD1292" s="40"/>
    </row>
    <row r="1293" s="35" customFormat="1" spans="6:30">
      <c r="F1293" s="52"/>
      <c r="G1293" s="52"/>
      <c r="P1293" s="52"/>
      <c r="Q1293" s="38"/>
      <c r="AC1293" s="39"/>
      <c r="AD1293" s="40"/>
    </row>
    <row r="1294" s="35" customFormat="1" spans="6:30">
      <c r="F1294" s="52"/>
      <c r="G1294" s="52"/>
      <c r="P1294" s="52"/>
      <c r="Q1294" s="38"/>
      <c r="AC1294" s="39"/>
      <c r="AD1294" s="40"/>
    </row>
    <row r="1295" s="35" customFormat="1" spans="6:30">
      <c r="F1295" s="52"/>
      <c r="G1295" s="52"/>
      <c r="P1295" s="52"/>
      <c r="Q1295" s="38"/>
      <c r="AC1295" s="39"/>
      <c r="AD1295" s="40"/>
    </row>
    <row r="1296" s="35" customFormat="1" spans="6:30">
      <c r="F1296" s="52"/>
      <c r="G1296" s="52"/>
      <c r="P1296" s="52"/>
      <c r="Q1296" s="38"/>
      <c r="AC1296" s="39"/>
      <c r="AD1296" s="40"/>
    </row>
    <row r="1297" s="35" customFormat="1" spans="6:30">
      <c r="F1297" s="52"/>
      <c r="G1297" s="52"/>
      <c r="P1297" s="52"/>
      <c r="Q1297" s="38"/>
      <c r="AC1297" s="39"/>
      <c r="AD1297" s="40"/>
    </row>
    <row r="1298" s="35" customFormat="1" spans="6:30">
      <c r="F1298" s="52"/>
      <c r="G1298" s="52"/>
      <c r="P1298" s="52"/>
      <c r="Q1298" s="38"/>
      <c r="AC1298" s="39"/>
      <c r="AD1298" s="40"/>
    </row>
    <row r="1299" s="35" customFormat="1" spans="6:30">
      <c r="F1299" s="52"/>
      <c r="G1299" s="52"/>
      <c r="P1299" s="52"/>
      <c r="Q1299" s="38"/>
      <c r="AC1299" s="39"/>
      <c r="AD1299" s="40"/>
    </row>
    <row r="1300" s="35" customFormat="1" spans="6:30">
      <c r="F1300" s="52"/>
      <c r="G1300" s="52"/>
      <c r="P1300" s="52"/>
      <c r="Q1300" s="38"/>
      <c r="AC1300" s="39"/>
      <c r="AD1300" s="40"/>
    </row>
    <row r="1301" s="35" customFormat="1" spans="6:30">
      <c r="F1301" s="52"/>
      <c r="G1301" s="52"/>
      <c r="P1301" s="52"/>
      <c r="Q1301" s="38"/>
      <c r="AC1301" s="39"/>
      <c r="AD1301" s="40"/>
    </row>
    <row r="1302" s="35" customFormat="1" spans="6:30">
      <c r="F1302" s="52"/>
      <c r="G1302" s="52"/>
      <c r="P1302" s="52"/>
      <c r="Q1302" s="38"/>
      <c r="AC1302" s="39"/>
      <c r="AD1302" s="40"/>
    </row>
    <row r="1303" s="35" customFormat="1" spans="6:30">
      <c r="F1303" s="52"/>
      <c r="G1303" s="52"/>
      <c r="P1303" s="52"/>
      <c r="Q1303" s="38"/>
      <c r="AC1303" s="39"/>
      <c r="AD1303" s="40"/>
    </row>
    <row r="1304" s="35" customFormat="1" spans="6:30">
      <c r="F1304" s="52"/>
      <c r="G1304" s="52"/>
      <c r="P1304" s="52"/>
      <c r="Q1304" s="38"/>
      <c r="AC1304" s="39"/>
      <c r="AD1304" s="40"/>
    </row>
    <row r="1305" s="35" customFormat="1" spans="6:30">
      <c r="F1305" s="52"/>
      <c r="G1305" s="52"/>
      <c r="P1305" s="52"/>
      <c r="Q1305" s="38"/>
      <c r="AC1305" s="39"/>
      <c r="AD1305" s="40"/>
    </row>
    <row r="1306" s="35" customFormat="1" spans="6:30">
      <c r="F1306" s="52"/>
      <c r="G1306" s="52"/>
      <c r="P1306" s="52"/>
      <c r="Q1306" s="38"/>
      <c r="AC1306" s="39"/>
      <c r="AD1306" s="40"/>
    </row>
    <row r="1307" s="35" customFormat="1" spans="6:30">
      <c r="F1307" s="52"/>
      <c r="G1307" s="52"/>
      <c r="P1307" s="52"/>
      <c r="Q1307" s="38"/>
      <c r="AC1307" s="39"/>
      <c r="AD1307" s="40"/>
    </row>
    <row r="1308" s="35" customFormat="1" spans="6:30">
      <c r="F1308" s="52"/>
      <c r="G1308" s="52"/>
      <c r="P1308" s="52"/>
      <c r="Q1308" s="38"/>
      <c r="AC1308" s="39"/>
      <c r="AD1308" s="40"/>
    </row>
    <row r="1309" s="35" customFormat="1" spans="6:30">
      <c r="F1309" s="52"/>
      <c r="G1309" s="52"/>
      <c r="P1309" s="52"/>
      <c r="Q1309" s="38"/>
      <c r="AC1309" s="39"/>
      <c r="AD1309" s="40"/>
    </row>
    <row r="1310" s="35" customFormat="1" spans="6:30">
      <c r="F1310" s="52"/>
      <c r="G1310" s="52"/>
      <c r="P1310" s="52"/>
      <c r="Q1310" s="38"/>
      <c r="AC1310" s="39"/>
      <c r="AD1310" s="40"/>
    </row>
    <row r="1311" s="35" customFormat="1" spans="6:30">
      <c r="F1311" s="52"/>
      <c r="G1311" s="52"/>
      <c r="P1311" s="52"/>
      <c r="Q1311" s="38"/>
      <c r="AC1311" s="39"/>
      <c r="AD1311" s="40"/>
    </row>
    <row r="1312" s="35" customFormat="1" spans="6:30">
      <c r="F1312" s="52"/>
      <c r="G1312" s="52"/>
      <c r="P1312" s="52"/>
      <c r="Q1312" s="38"/>
      <c r="AC1312" s="39"/>
      <c r="AD1312" s="40"/>
    </row>
    <row r="1313" s="35" customFormat="1" spans="6:30">
      <c r="F1313" s="52"/>
      <c r="G1313" s="52"/>
      <c r="P1313" s="52"/>
      <c r="Q1313" s="38"/>
      <c r="AC1313" s="39"/>
      <c r="AD1313" s="40"/>
    </row>
    <row r="1314" s="35" customFormat="1" spans="6:30">
      <c r="F1314" s="52"/>
      <c r="G1314" s="52"/>
      <c r="P1314" s="52"/>
      <c r="Q1314" s="38"/>
      <c r="AC1314" s="39"/>
      <c r="AD1314" s="40"/>
    </row>
    <row r="1315" s="35" customFormat="1" spans="6:30">
      <c r="F1315" s="52"/>
      <c r="G1315" s="52"/>
      <c r="P1315" s="52"/>
      <c r="Q1315" s="38"/>
      <c r="AC1315" s="39"/>
      <c r="AD1315" s="40"/>
    </row>
    <row r="1316" s="35" customFormat="1" spans="6:30">
      <c r="F1316" s="52"/>
      <c r="G1316" s="52"/>
      <c r="P1316" s="52"/>
      <c r="Q1316" s="38"/>
      <c r="AC1316" s="39"/>
      <c r="AD1316" s="40"/>
    </row>
    <row r="1317" s="35" customFormat="1" spans="6:30">
      <c r="F1317" s="52"/>
      <c r="G1317" s="52"/>
      <c r="P1317" s="52"/>
      <c r="Q1317" s="38"/>
      <c r="AC1317" s="39"/>
      <c r="AD1317" s="40"/>
    </row>
    <row r="1318" s="35" customFormat="1" spans="6:30">
      <c r="F1318" s="52"/>
      <c r="G1318" s="52"/>
      <c r="P1318" s="52"/>
      <c r="Q1318" s="38"/>
      <c r="AC1318" s="39"/>
      <c r="AD1318" s="40"/>
    </row>
    <row r="1319" s="35" customFormat="1" spans="6:30">
      <c r="F1319" s="52"/>
      <c r="G1319" s="52"/>
      <c r="P1319" s="52"/>
      <c r="Q1319" s="38"/>
      <c r="AC1319" s="39"/>
      <c r="AD1319" s="40"/>
    </row>
    <row r="1320" s="35" customFormat="1" spans="6:30">
      <c r="F1320" s="52"/>
      <c r="G1320" s="52"/>
      <c r="P1320" s="52"/>
      <c r="Q1320" s="38"/>
      <c r="AC1320" s="39"/>
      <c r="AD1320" s="40"/>
    </row>
    <row r="1321" s="35" customFormat="1" spans="6:30">
      <c r="F1321" s="52"/>
      <c r="G1321" s="52"/>
      <c r="P1321" s="52"/>
      <c r="Q1321" s="38"/>
      <c r="AC1321" s="39"/>
      <c r="AD1321" s="40"/>
    </row>
    <row r="1322" s="35" customFormat="1" spans="6:30">
      <c r="F1322" s="52"/>
      <c r="G1322" s="52"/>
      <c r="P1322" s="52"/>
      <c r="Q1322" s="38"/>
      <c r="AC1322" s="39"/>
      <c r="AD1322" s="40"/>
    </row>
    <row r="1323" s="35" customFormat="1" spans="6:30">
      <c r="F1323" s="52"/>
      <c r="G1323" s="52"/>
      <c r="P1323" s="52"/>
      <c r="Q1323" s="38"/>
      <c r="AC1323" s="39"/>
      <c r="AD1323" s="40"/>
    </row>
    <row r="1324" s="35" customFormat="1" spans="6:30">
      <c r="F1324" s="52"/>
      <c r="G1324" s="52"/>
      <c r="P1324" s="52"/>
      <c r="Q1324" s="38"/>
      <c r="AC1324" s="39"/>
      <c r="AD1324" s="40"/>
    </row>
    <row r="1325" s="35" customFormat="1" spans="6:30">
      <c r="F1325" s="52"/>
      <c r="G1325" s="52"/>
      <c r="P1325" s="52"/>
      <c r="Q1325" s="38"/>
      <c r="AC1325" s="39"/>
      <c r="AD1325" s="40"/>
    </row>
    <row r="1326" s="35" customFormat="1" spans="6:30">
      <c r="F1326" s="52"/>
      <c r="G1326" s="52"/>
      <c r="P1326" s="52"/>
      <c r="Q1326" s="38"/>
      <c r="AC1326" s="39"/>
      <c r="AD1326" s="40"/>
    </row>
    <row r="1327" s="35" customFormat="1" spans="6:30">
      <c r="F1327" s="52"/>
      <c r="G1327" s="52"/>
      <c r="P1327" s="52"/>
      <c r="Q1327" s="38"/>
      <c r="AC1327" s="39"/>
      <c r="AD1327" s="40"/>
    </row>
    <row r="1328" s="35" customFormat="1" spans="6:30">
      <c r="F1328" s="52"/>
      <c r="G1328" s="52"/>
      <c r="P1328" s="52"/>
      <c r="Q1328" s="38"/>
      <c r="AC1328" s="39"/>
      <c r="AD1328" s="40"/>
    </row>
    <row r="1329" s="35" customFormat="1" spans="6:30">
      <c r="F1329" s="52"/>
      <c r="G1329" s="52"/>
      <c r="P1329" s="52"/>
      <c r="Q1329" s="38"/>
      <c r="AC1329" s="39"/>
      <c r="AD1329" s="40"/>
    </row>
    <row r="1330" s="35" customFormat="1" spans="6:30">
      <c r="F1330" s="52"/>
      <c r="G1330" s="52"/>
      <c r="P1330" s="52"/>
      <c r="Q1330" s="38"/>
      <c r="AC1330" s="39"/>
      <c r="AD1330" s="40"/>
    </row>
    <row r="1331" s="35" customFormat="1" spans="6:30">
      <c r="F1331" s="52"/>
      <c r="G1331" s="52"/>
      <c r="P1331" s="52"/>
      <c r="Q1331" s="38"/>
      <c r="AC1331" s="39"/>
      <c r="AD1331" s="40"/>
    </row>
    <row r="1332" s="35" customFormat="1" spans="6:30">
      <c r="F1332" s="52"/>
      <c r="G1332" s="52"/>
      <c r="P1332" s="52"/>
      <c r="Q1332" s="38"/>
      <c r="AC1332" s="39"/>
      <c r="AD1332" s="40"/>
    </row>
    <row r="1333" s="35" customFormat="1" spans="6:30">
      <c r="F1333" s="52"/>
      <c r="G1333" s="52"/>
      <c r="P1333" s="52"/>
      <c r="Q1333" s="38"/>
      <c r="AC1333" s="39"/>
      <c r="AD1333" s="40"/>
    </row>
    <row r="1334" s="35" customFormat="1" spans="6:30">
      <c r="F1334" s="52"/>
      <c r="G1334" s="52"/>
      <c r="P1334" s="52"/>
      <c r="Q1334" s="38"/>
      <c r="AC1334" s="39"/>
      <c r="AD1334" s="40"/>
    </row>
    <row r="1335" s="35" customFormat="1" spans="6:30">
      <c r="F1335" s="52"/>
      <c r="G1335" s="52"/>
      <c r="P1335" s="52"/>
      <c r="Q1335" s="38"/>
      <c r="AC1335" s="39"/>
      <c r="AD1335" s="40"/>
    </row>
    <row r="1336" s="35" customFormat="1" spans="6:30">
      <c r="F1336" s="52"/>
      <c r="G1336" s="52"/>
      <c r="P1336" s="52"/>
      <c r="Q1336" s="38"/>
      <c r="AC1336" s="39"/>
      <c r="AD1336" s="40"/>
    </row>
    <row r="1337" s="35" customFormat="1" spans="6:30">
      <c r="F1337" s="52"/>
      <c r="G1337" s="52"/>
      <c r="P1337" s="52"/>
      <c r="Q1337" s="38"/>
      <c r="AC1337" s="39"/>
      <c r="AD1337" s="40"/>
    </row>
    <row r="1338" s="35" customFormat="1" spans="6:30">
      <c r="F1338" s="52"/>
      <c r="G1338" s="52"/>
      <c r="P1338" s="52"/>
      <c r="Q1338" s="38"/>
      <c r="AC1338" s="39"/>
      <c r="AD1338" s="40"/>
    </row>
    <row r="1339" s="35" customFormat="1" spans="6:30">
      <c r="F1339" s="52"/>
      <c r="G1339" s="52"/>
      <c r="P1339" s="52"/>
      <c r="Q1339" s="38"/>
      <c r="AC1339" s="39"/>
      <c r="AD1339" s="40"/>
    </row>
    <row r="1340" s="35" customFormat="1" spans="6:30">
      <c r="F1340" s="52"/>
      <c r="G1340" s="52"/>
      <c r="P1340" s="52"/>
      <c r="Q1340" s="38"/>
      <c r="AC1340" s="39"/>
      <c r="AD1340" s="40"/>
    </row>
    <row r="1341" s="35" customFormat="1" spans="6:30">
      <c r="F1341" s="52"/>
      <c r="G1341" s="52"/>
      <c r="P1341" s="52"/>
      <c r="Q1341" s="38"/>
      <c r="AC1341" s="39"/>
      <c r="AD1341" s="40"/>
    </row>
    <row r="1342" s="35" customFormat="1" spans="6:30">
      <c r="F1342" s="52"/>
      <c r="G1342" s="52"/>
      <c r="P1342" s="52"/>
      <c r="Q1342" s="38"/>
      <c r="AC1342" s="39"/>
      <c r="AD1342" s="40"/>
    </row>
    <row r="1343" s="35" customFormat="1" spans="6:30">
      <c r="F1343" s="52"/>
      <c r="G1343" s="52"/>
      <c r="P1343" s="52"/>
      <c r="Q1343" s="38"/>
      <c r="AC1343" s="39"/>
      <c r="AD1343" s="40"/>
    </row>
    <row r="1344" s="35" customFormat="1" spans="6:30">
      <c r="F1344" s="52"/>
      <c r="G1344" s="52"/>
      <c r="P1344" s="52"/>
      <c r="Q1344" s="38"/>
      <c r="AC1344" s="39"/>
      <c r="AD1344" s="40"/>
    </row>
    <row r="1345" s="35" customFormat="1" spans="6:30">
      <c r="F1345" s="52"/>
      <c r="G1345" s="52"/>
      <c r="P1345" s="52"/>
      <c r="Q1345" s="38"/>
      <c r="AC1345" s="39"/>
      <c r="AD1345" s="40"/>
    </row>
    <row r="1346" s="35" customFormat="1" spans="6:30">
      <c r="F1346" s="52"/>
      <c r="G1346" s="52"/>
      <c r="P1346" s="52"/>
      <c r="Q1346" s="38"/>
      <c r="AC1346" s="39"/>
      <c r="AD1346" s="40"/>
    </row>
    <row r="1347" s="35" customFormat="1" spans="6:30">
      <c r="F1347" s="52"/>
      <c r="G1347" s="52"/>
      <c r="P1347" s="52"/>
      <c r="Q1347" s="38"/>
      <c r="AC1347" s="39"/>
      <c r="AD1347" s="40"/>
    </row>
    <row r="1348" s="35" customFormat="1" spans="6:30">
      <c r="F1348" s="52"/>
      <c r="G1348" s="52"/>
      <c r="P1348" s="52"/>
      <c r="Q1348" s="38"/>
      <c r="AC1348" s="39"/>
      <c r="AD1348" s="40"/>
    </row>
    <row r="1349" s="35" customFormat="1" spans="6:30">
      <c r="F1349" s="52"/>
      <c r="G1349" s="52"/>
      <c r="P1349" s="52"/>
      <c r="Q1349" s="38"/>
      <c r="AC1349" s="39"/>
      <c r="AD1349" s="40"/>
    </row>
    <row r="1350" s="35" customFormat="1" spans="6:30">
      <c r="F1350" s="52"/>
      <c r="G1350" s="52"/>
      <c r="P1350" s="52"/>
      <c r="Q1350" s="38"/>
      <c r="AC1350" s="39"/>
      <c r="AD1350" s="40"/>
    </row>
    <row r="1351" s="35" customFormat="1" spans="6:30">
      <c r="F1351" s="52"/>
      <c r="G1351" s="52"/>
      <c r="P1351" s="52"/>
      <c r="Q1351" s="38"/>
      <c r="AC1351" s="39"/>
      <c r="AD1351" s="40"/>
    </row>
    <row r="1352" s="35" customFormat="1" spans="6:30">
      <c r="F1352" s="52"/>
      <c r="G1352" s="52"/>
      <c r="P1352" s="52"/>
      <c r="Q1352" s="38"/>
      <c r="AC1352" s="39"/>
      <c r="AD1352" s="40"/>
    </row>
    <row r="1353" s="35" customFormat="1" spans="6:30">
      <c r="F1353" s="52"/>
      <c r="G1353" s="52"/>
      <c r="P1353" s="52"/>
      <c r="Q1353" s="38"/>
      <c r="AC1353" s="39"/>
      <c r="AD1353" s="40"/>
    </row>
    <row r="1354" s="35" customFormat="1" spans="6:30">
      <c r="F1354" s="52"/>
      <c r="G1354" s="52"/>
      <c r="P1354" s="52"/>
      <c r="Q1354" s="38"/>
      <c r="AC1354" s="39"/>
      <c r="AD1354" s="40"/>
    </row>
    <row r="1355" s="35" customFormat="1" spans="6:30">
      <c r="F1355" s="52"/>
      <c r="G1355" s="52"/>
      <c r="P1355" s="52"/>
      <c r="Q1355" s="38"/>
      <c r="AC1355" s="39"/>
      <c r="AD1355" s="40"/>
    </row>
    <row r="1356" s="35" customFormat="1" spans="6:30">
      <c r="F1356" s="52"/>
      <c r="G1356" s="52"/>
      <c r="P1356" s="52"/>
      <c r="Q1356" s="38"/>
      <c r="AC1356" s="39"/>
      <c r="AD1356" s="40"/>
    </row>
    <row r="1357" s="35" customFormat="1" spans="6:30">
      <c r="F1357" s="52"/>
      <c r="G1357" s="52"/>
      <c r="P1357" s="52"/>
      <c r="Q1357" s="38"/>
      <c r="AC1357" s="39"/>
      <c r="AD1357" s="40"/>
    </row>
    <row r="1358" s="35" customFormat="1" spans="6:30">
      <c r="F1358" s="52"/>
      <c r="G1358" s="52"/>
      <c r="P1358" s="52"/>
      <c r="Q1358" s="38"/>
      <c r="AC1358" s="39"/>
      <c r="AD1358" s="40"/>
    </row>
    <row r="1359" s="35" customFormat="1" spans="6:30">
      <c r="F1359" s="52"/>
      <c r="G1359" s="52"/>
      <c r="P1359" s="52"/>
      <c r="Q1359" s="38"/>
      <c r="AC1359" s="39"/>
      <c r="AD1359" s="40"/>
    </row>
    <row r="1360" s="35" customFormat="1" spans="6:30">
      <c r="F1360" s="52"/>
      <c r="G1360" s="52"/>
      <c r="P1360" s="52"/>
      <c r="Q1360" s="38"/>
      <c r="AC1360" s="39"/>
      <c r="AD1360" s="40"/>
    </row>
    <row r="1361" s="35" customFormat="1" spans="6:30">
      <c r="F1361" s="52"/>
      <c r="G1361" s="52"/>
      <c r="P1361" s="52"/>
      <c r="Q1361" s="38"/>
      <c r="AC1361" s="39"/>
      <c r="AD1361" s="40"/>
    </row>
    <row r="1362" s="35" customFormat="1" spans="6:30">
      <c r="F1362" s="52"/>
      <c r="G1362" s="52"/>
      <c r="P1362" s="52"/>
      <c r="Q1362" s="38"/>
      <c r="AC1362" s="39"/>
      <c r="AD1362" s="40"/>
    </row>
    <row r="1363" s="35" customFormat="1" spans="6:30">
      <c r="F1363" s="52"/>
      <c r="G1363" s="52"/>
      <c r="P1363" s="52"/>
      <c r="Q1363" s="38"/>
      <c r="AC1363" s="39"/>
      <c r="AD1363" s="40"/>
    </row>
    <row r="1364" s="35" customFormat="1" spans="6:30">
      <c r="F1364" s="52"/>
      <c r="G1364" s="52"/>
      <c r="P1364" s="52"/>
      <c r="Q1364" s="38"/>
      <c r="AC1364" s="39"/>
      <c r="AD1364" s="40"/>
    </row>
    <row r="1365" s="35" customFormat="1" spans="6:30">
      <c r="F1365" s="52"/>
      <c r="G1365" s="52"/>
      <c r="P1365" s="52"/>
      <c r="Q1365" s="38"/>
      <c r="AC1365" s="39"/>
      <c r="AD1365" s="40"/>
    </row>
    <row r="1366" s="35" customFormat="1" spans="6:30">
      <c r="F1366" s="52"/>
      <c r="G1366" s="52"/>
      <c r="P1366" s="52"/>
      <c r="Q1366" s="38"/>
      <c r="AC1366" s="39"/>
      <c r="AD1366" s="40"/>
    </row>
    <row r="1367" s="35" customFormat="1" spans="6:30">
      <c r="F1367" s="52"/>
      <c r="G1367" s="52"/>
      <c r="P1367" s="52"/>
      <c r="Q1367" s="38"/>
      <c r="AC1367" s="39"/>
      <c r="AD1367" s="40"/>
    </row>
    <row r="1368" s="35" customFormat="1" spans="6:30">
      <c r="F1368" s="52"/>
      <c r="G1368" s="52"/>
      <c r="P1368" s="52"/>
      <c r="Q1368" s="38"/>
      <c r="AC1368" s="39"/>
      <c r="AD1368" s="40"/>
    </row>
    <row r="1369" s="35" customFormat="1" spans="6:30">
      <c r="F1369" s="52"/>
      <c r="G1369" s="52"/>
      <c r="P1369" s="52"/>
      <c r="Q1369" s="38"/>
      <c r="AC1369" s="39"/>
      <c r="AD1369" s="40"/>
    </row>
    <row r="1370" s="35" customFormat="1" spans="6:30">
      <c r="F1370" s="52"/>
      <c r="G1370" s="52"/>
      <c r="P1370" s="52"/>
      <c r="Q1370" s="38"/>
      <c r="AC1370" s="39"/>
      <c r="AD1370" s="40"/>
    </row>
    <row r="1371" s="35" customFormat="1" spans="6:30">
      <c r="F1371" s="52"/>
      <c r="G1371" s="52"/>
      <c r="P1371" s="52"/>
      <c r="Q1371" s="38"/>
      <c r="AC1371" s="39"/>
      <c r="AD1371" s="40"/>
    </row>
    <row r="1372" s="35" customFormat="1" spans="6:30">
      <c r="F1372" s="52"/>
      <c r="G1372" s="52"/>
      <c r="P1372" s="52"/>
      <c r="Q1372" s="38"/>
      <c r="AC1372" s="39"/>
      <c r="AD1372" s="40"/>
    </row>
    <row r="1373" s="35" customFormat="1" spans="6:30">
      <c r="F1373" s="52"/>
      <c r="G1373" s="52"/>
      <c r="P1373" s="52"/>
      <c r="Q1373" s="38"/>
      <c r="AC1373" s="39"/>
      <c r="AD1373" s="40"/>
    </row>
    <row r="1374" s="35" customFormat="1" spans="6:30">
      <c r="F1374" s="52"/>
      <c r="G1374" s="52"/>
      <c r="P1374" s="52"/>
      <c r="Q1374" s="38"/>
      <c r="AC1374" s="39"/>
      <c r="AD1374" s="40"/>
    </row>
    <row r="1375" s="35" customFormat="1" spans="6:30">
      <c r="F1375" s="52"/>
      <c r="G1375" s="52"/>
      <c r="P1375" s="52"/>
      <c r="Q1375" s="38"/>
      <c r="AC1375" s="39"/>
      <c r="AD1375" s="40"/>
    </row>
    <row r="1376" s="35" customFormat="1" spans="6:30">
      <c r="F1376" s="52"/>
      <c r="G1376" s="52"/>
      <c r="P1376" s="52"/>
      <c r="Q1376" s="38"/>
      <c r="AC1376" s="39"/>
      <c r="AD1376" s="40"/>
    </row>
    <row r="1377" s="35" customFormat="1" spans="6:30">
      <c r="F1377" s="52"/>
      <c r="G1377" s="52"/>
      <c r="P1377" s="52"/>
      <c r="Q1377" s="38"/>
      <c r="AC1377" s="39"/>
      <c r="AD1377" s="40"/>
    </row>
    <row r="1378" s="35" customFormat="1" spans="6:30">
      <c r="F1378" s="52"/>
      <c r="G1378" s="52"/>
      <c r="P1378" s="52"/>
      <c r="Q1378" s="38"/>
      <c r="AC1378" s="39"/>
      <c r="AD1378" s="40"/>
    </row>
    <row r="1379" s="35" customFormat="1" spans="6:30">
      <c r="F1379" s="52"/>
      <c r="G1379" s="52"/>
      <c r="P1379" s="52"/>
      <c r="Q1379" s="38"/>
      <c r="AC1379" s="39"/>
      <c r="AD1379" s="40"/>
    </row>
    <row r="1380" s="35" customFormat="1" spans="6:30">
      <c r="F1380" s="52"/>
      <c r="G1380" s="52"/>
      <c r="P1380" s="52"/>
      <c r="Q1380" s="38"/>
      <c r="AC1380" s="39"/>
      <c r="AD1380" s="40"/>
    </row>
    <row r="1381" s="35" customFormat="1" spans="6:30">
      <c r="F1381" s="52"/>
      <c r="G1381" s="52"/>
      <c r="P1381" s="52"/>
      <c r="Q1381" s="38"/>
      <c r="AC1381" s="39"/>
      <c r="AD1381" s="40"/>
    </row>
    <row r="1382" s="35" customFormat="1" spans="6:30">
      <c r="F1382" s="52"/>
      <c r="G1382" s="52"/>
      <c r="P1382" s="52"/>
      <c r="Q1382" s="38"/>
      <c r="AC1382" s="39"/>
      <c r="AD1382" s="40"/>
    </row>
    <row r="1383" s="35" customFormat="1" spans="6:30">
      <c r="F1383" s="52"/>
      <c r="G1383" s="52"/>
      <c r="P1383" s="52"/>
      <c r="Q1383" s="38"/>
      <c r="AC1383" s="39"/>
      <c r="AD1383" s="40"/>
    </row>
    <row r="1384" s="35" customFormat="1" spans="6:30">
      <c r="F1384" s="52"/>
      <c r="G1384" s="52"/>
      <c r="P1384" s="52"/>
      <c r="Q1384" s="38"/>
      <c r="AC1384" s="39"/>
      <c r="AD1384" s="40"/>
    </row>
    <row r="1385" s="35" customFormat="1" spans="6:30">
      <c r="F1385" s="52"/>
      <c r="G1385" s="52"/>
      <c r="P1385" s="52"/>
      <c r="Q1385" s="38"/>
      <c r="AC1385" s="39"/>
      <c r="AD1385" s="40"/>
    </row>
    <row r="1386" s="35" customFormat="1" spans="6:30">
      <c r="F1386" s="52"/>
      <c r="G1386" s="52"/>
      <c r="P1386" s="52"/>
      <c r="Q1386" s="38"/>
      <c r="AC1386" s="39"/>
      <c r="AD1386" s="40"/>
    </row>
    <row r="1387" s="35" customFormat="1" spans="6:30">
      <c r="F1387" s="52"/>
      <c r="G1387" s="52"/>
      <c r="P1387" s="52"/>
      <c r="Q1387" s="38"/>
      <c r="AC1387" s="39"/>
      <c r="AD1387" s="40"/>
    </row>
    <row r="1388" s="35" customFormat="1" spans="6:30">
      <c r="F1388" s="52"/>
      <c r="G1388" s="52"/>
      <c r="P1388" s="52"/>
      <c r="Q1388" s="38"/>
      <c r="AC1388" s="39"/>
      <c r="AD1388" s="40"/>
    </row>
    <row r="1389" s="35" customFormat="1" spans="6:30">
      <c r="F1389" s="52"/>
      <c r="G1389" s="52"/>
      <c r="P1389" s="52"/>
      <c r="Q1389" s="38"/>
      <c r="AC1389" s="39"/>
      <c r="AD1389" s="40"/>
    </row>
    <row r="1390" s="35" customFormat="1" spans="6:30">
      <c r="F1390" s="52"/>
      <c r="G1390" s="52"/>
      <c r="P1390" s="52"/>
      <c r="Q1390" s="38"/>
      <c r="AC1390" s="39"/>
      <c r="AD1390" s="40"/>
    </row>
    <row r="1391" s="35" customFormat="1" spans="6:30">
      <c r="F1391" s="52"/>
      <c r="G1391" s="52"/>
      <c r="P1391" s="52"/>
      <c r="Q1391" s="38"/>
      <c r="AC1391" s="39"/>
      <c r="AD1391" s="40"/>
    </row>
    <row r="1392" s="35" customFormat="1" spans="6:30">
      <c r="F1392" s="52"/>
      <c r="G1392" s="52"/>
      <c r="P1392" s="52"/>
      <c r="Q1392" s="38"/>
      <c r="AC1392" s="39"/>
      <c r="AD1392" s="40"/>
    </row>
    <row r="1393" s="35" customFormat="1" spans="6:30">
      <c r="F1393" s="52"/>
      <c r="G1393" s="52"/>
      <c r="P1393" s="52"/>
      <c r="Q1393" s="38"/>
      <c r="AC1393" s="39"/>
      <c r="AD1393" s="40"/>
    </row>
    <row r="1394" s="35" customFormat="1" spans="6:30">
      <c r="F1394" s="52"/>
      <c r="G1394" s="52"/>
      <c r="P1394" s="52"/>
      <c r="Q1394" s="38"/>
      <c r="AC1394" s="39"/>
      <c r="AD1394" s="40"/>
    </row>
    <row r="1395" s="35" customFormat="1" spans="6:30">
      <c r="F1395" s="52"/>
      <c r="G1395" s="52"/>
      <c r="P1395" s="52"/>
      <c r="Q1395" s="38"/>
      <c r="AC1395" s="39"/>
      <c r="AD1395" s="40"/>
    </row>
    <row r="1396" s="35" customFormat="1" spans="6:30">
      <c r="F1396" s="52"/>
      <c r="G1396" s="52"/>
      <c r="P1396" s="52"/>
      <c r="Q1396" s="38"/>
      <c r="AC1396" s="39"/>
      <c r="AD1396" s="40"/>
    </row>
    <row r="1397" s="35" customFormat="1" spans="6:30">
      <c r="F1397" s="52"/>
      <c r="G1397" s="52"/>
      <c r="P1397" s="52"/>
      <c r="Q1397" s="38"/>
      <c r="AC1397" s="39"/>
      <c r="AD1397" s="40"/>
    </row>
    <row r="1398" s="35" customFormat="1" spans="6:30">
      <c r="F1398" s="52"/>
      <c r="G1398" s="52"/>
      <c r="P1398" s="52"/>
      <c r="Q1398" s="38"/>
      <c r="AC1398" s="39"/>
      <c r="AD1398" s="40"/>
    </row>
    <row r="1399" s="35" customFormat="1" spans="6:30">
      <c r="F1399" s="52"/>
      <c r="G1399" s="52"/>
      <c r="P1399" s="52"/>
      <c r="Q1399" s="38"/>
      <c r="AC1399" s="39"/>
      <c r="AD1399" s="40"/>
    </row>
    <row r="1400" s="35" customFormat="1" spans="6:30">
      <c r="F1400" s="52"/>
      <c r="G1400" s="52"/>
      <c r="P1400" s="52"/>
      <c r="Q1400" s="38"/>
      <c r="AC1400" s="39"/>
      <c r="AD1400" s="40"/>
    </row>
    <row r="1401" s="35" customFormat="1" spans="6:30">
      <c r="F1401" s="52"/>
      <c r="G1401" s="52"/>
      <c r="P1401" s="52"/>
      <c r="Q1401" s="38"/>
      <c r="AC1401" s="39"/>
      <c r="AD1401" s="40"/>
    </row>
    <row r="1402" s="35" customFormat="1" spans="6:30">
      <c r="F1402" s="52"/>
      <c r="G1402" s="52"/>
      <c r="P1402" s="52"/>
      <c r="Q1402" s="38"/>
      <c r="AC1402" s="39"/>
      <c r="AD1402" s="40"/>
    </row>
    <row r="1403" s="35" customFormat="1" spans="6:30">
      <c r="F1403" s="52"/>
      <c r="G1403" s="52"/>
      <c r="P1403" s="52"/>
      <c r="Q1403" s="38"/>
      <c r="AC1403" s="39"/>
      <c r="AD1403" s="40"/>
    </row>
    <row r="1404" s="35" customFormat="1" spans="6:30">
      <c r="F1404" s="52"/>
      <c r="G1404" s="52"/>
      <c r="P1404" s="52"/>
      <c r="Q1404" s="38"/>
      <c r="AC1404" s="39"/>
      <c r="AD1404" s="40"/>
    </row>
    <row r="1405" s="35" customFormat="1" spans="6:30">
      <c r="F1405" s="52"/>
      <c r="G1405" s="52"/>
      <c r="P1405" s="52"/>
      <c r="Q1405" s="38"/>
      <c r="AC1405" s="39"/>
      <c r="AD1405" s="40"/>
    </row>
    <row r="1406" s="35" customFormat="1" spans="6:30">
      <c r="F1406" s="52"/>
      <c r="G1406" s="52"/>
      <c r="P1406" s="52"/>
      <c r="Q1406" s="38"/>
      <c r="AC1406" s="39"/>
      <c r="AD1406" s="40"/>
    </row>
    <row r="1407" s="35" customFormat="1" spans="6:30">
      <c r="F1407" s="52"/>
      <c r="G1407" s="52"/>
      <c r="P1407" s="52"/>
      <c r="Q1407" s="38"/>
      <c r="AC1407" s="39"/>
      <c r="AD1407" s="40"/>
    </row>
    <row r="1408" s="35" customFormat="1" spans="6:30">
      <c r="F1408" s="52"/>
      <c r="G1408" s="52"/>
      <c r="P1408" s="52"/>
      <c r="Q1408" s="38"/>
      <c r="AC1408" s="39"/>
      <c r="AD1408" s="40"/>
    </row>
    <row r="1409" s="35" customFormat="1" spans="6:30">
      <c r="F1409" s="52"/>
      <c r="G1409" s="52"/>
      <c r="P1409" s="52"/>
      <c r="Q1409" s="38"/>
      <c r="AC1409" s="39"/>
      <c r="AD1409" s="40"/>
    </row>
    <row r="1410" s="35" customFormat="1" spans="6:30">
      <c r="F1410" s="52"/>
      <c r="G1410" s="52"/>
      <c r="P1410" s="52"/>
      <c r="Q1410" s="38"/>
      <c r="AC1410" s="39"/>
      <c r="AD1410" s="40"/>
    </row>
    <row r="1411" s="35" customFormat="1" spans="6:30">
      <c r="F1411" s="52"/>
      <c r="G1411" s="52"/>
      <c r="P1411" s="52"/>
      <c r="Q1411" s="38"/>
      <c r="AC1411" s="39"/>
      <c r="AD1411" s="40"/>
    </row>
    <row r="1412" s="35" customFormat="1" spans="6:30">
      <c r="F1412" s="52"/>
      <c r="G1412" s="52"/>
      <c r="P1412" s="52"/>
      <c r="Q1412" s="38"/>
      <c r="AC1412" s="39"/>
      <c r="AD1412" s="40"/>
    </row>
    <row r="1413" s="35" customFormat="1" spans="6:30">
      <c r="F1413" s="52"/>
      <c r="G1413" s="52"/>
      <c r="P1413" s="52"/>
      <c r="Q1413" s="38"/>
      <c r="AC1413" s="39"/>
      <c r="AD1413" s="40"/>
    </row>
    <row r="1414" s="35" customFormat="1" spans="6:30">
      <c r="F1414" s="52"/>
      <c r="G1414" s="52"/>
      <c r="P1414" s="52"/>
      <c r="Q1414" s="38"/>
      <c r="AC1414" s="39"/>
      <c r="AD1414" s="40"/>
    </row>
    <row r="1415" s="35" customFormat="1" spans="6:30">
      <c r="F1415" s="52"/>
      <c r="G1415" s="52"/>
      <c r="P1415" s="52"/>
      <c r="Q1415" s="38"/>
      <c r="AC1415" s="39"/>
      <c r="AD1415" s="40"/>
    </row>
    <row r="1416" s="35" customFormat="1" spans="6:30">
      <c r="F1416" s="52"/>
      <c r="G1416" s="52"/>
      <c r="P1416" s="52"/>
      <c r="Q1416" s="38"/>
      <c r="AC1416" s="39"/>
      <c r="AD1416" s="40"/>
    </row>
    <row r="1417" s="35" customFormat="1" spans="6:30">
      <c r="F1417" s="52"/>
      <c r="G1417" s="52"/>
      <c r="P1417" s="52"/>
      <c r="Q1417" s="38"/>
      <c r="AC1417" s="39"/>
      <c r="AD1417" s="40"/>
    </row>
    <row r="1418" s="35" customFormat="1" spans="6:30">
      <c r="F1418" s="52"/>
      <c r="G1418" s="52"/>
      <c r="P1418" s="52"/>
      <c r="Q1418" s="38"/>
      <c r="AC1418" s="39"/>
      <c r="AD1418" s="40"/>
    </row>
    <row r="1419" s="35" customFormat="1" spans="6:30">
      <c r="F1419" s="52"/>
      <c r="G1419" s="52"/>
      <c r="P1419" s="52"/>
      <c r="Q1419" s="38"/>
      <c r="AC1419" s="39"/>
      <c r="AD1419" s="40"/>
    </row>
    <row r="1420" s="35" customFormat="1" spans="6:30">
      <c r="F1420" s="52"/>
      <c r="G1420" s="52"/>
      <c r="P1420" s="52"/>
      <c r="Q1420" s="38"/>
      <c r="AC1420" s="39"/>
      <c r="AD1420" s="40"/>
    </row>
    <row r="1421" s="35" customFormat="1" spans="6:30">
      <c r="F1421" s="52"/>
      <c r="G1421" s="52"/>
      <c r="P1421" s="52"/>
      <c r="Q1421" s="38"/>
      <c r="AC1421" s="39"/>
      <c r="AD1421" s="40"/>
    </row>
    <row r="1422" s="35" customFormat="1" spans="6:30">
      <c r="F1422" s="52"/>
      <c r="G1422" s="52"/>
      <c r="P1422" s="52"/>
      <c r="Q1422" s="38"/>
      <c r="AC1422" s="39"/>
      <c r="AD1422" s="40"/>
    </row>
    <row r="1423" s="35" customFormat="1" spans="6:30">
      <c r="F1423" s="52"/>
      <c r="G1423" s="52"/>
      <c r="P1423" s="52"/>
      <c r="Q1423" s="38"/>
      <c r="AC1423" s="39"/>
      <c r="AD1423" s="40"/>
    </row>
    <row r="1424" s="35" customFormat="1" spans="6:30">
      <c r="F1424" s="52"/>
      <c r="G1424" s="52"/>
      <c r="P1424" s="52"/>
      <c r="Q1424" s="38"/>
      <c r="AC1424" s="39"/>
      <c r="AD1424" s="40"/>
    </row>
    <row r="1425" s="35" customFormat="1" spans="6:30">
      <c r="F1425" s="52"/>
      <c r="G1425" s="52"/>
      <c r="P1425" s="52"/>
      <c r="Q1425" s="38"/>
      <c r="AC1425" s="39"/>
      <c r="AD1425" s="40"/>
    </row>
    <row r="1426" s="35" customFormat="1" spans="6:30">
      <c r="F1426" s="52"/>
      <c r="G1426" s="52"/>
      <c r="P1426" s="52"/>
      <c r="Q1426" s="38"/>
      <c r="AC1426" s="39"/>
      <c r="AD1426" s="40"/>
    </row>
    <row r="1427" s="35" customFormat="1" spans="6:30">
      <c r="F1427" s="52"/>
      <c r="G1427" s="52"/>
      <c r="P1427" s="52"/>
      <c r="Q1427" s="38"/>
      <c r="AC1427" s="39"/>
      <c r="AD1427" s="40"/>
    </row>
    <row r="1428" s="35" customFormat="1" spans="6:30">
      <c r="F1428" s="52"/>
      <c r="G1428" s="52"/>
      <c r="P1428" s="52"/>
      <c r="Q1428" s="38"/>
      <c r="AC1428" s="39"/>
      <c r="AD1428" s="40"/>
    </row>
    <row r="1429" s="35" customFormat="1" spans="6:30">
      <c r="F1429" s="52"/>
      <c r="G1429" s="52"/>
      <c r="P1429" s="52"/>
      <c r="Q1429" s="38"/>
      <c r="AC1429" s="39"/>
      <c r="AD1429" s="40"/>
    </row>
    <row r="1430" s="35" customFormat="1" spans="6:30">
      <c r="F1430" s="52"/>
      <c r="G1430" s="52"/>
      <c r="P1430" s="52"/>
      <c r="Q1430" s="38"/>
      <c r="AC1430" s="39"/>
      <c r="AD1430" s="40"/>
    </row>
    <row r="1431" s="35" customFormat="1" spans="6:30">
      <c r="F1431" s="52"/>
      <c r="G1431" s="52"/>
      <c r="P1431" s="52"/>
      <c r="Q1431" s="38"/>
      <c r="AC1431" s="39"/>
      <c r="AD1431" s="40"/>
    </row>
    <row r="1432" s="35" customFormat="1" spans="6:30">
      <c r="F1432" s="52"/>
      <c r="G1432" s="52"/>
      <c r="P1432" s="52"/>
      <c r="Q1432" s="38"/>
      <c r="AC1432" s="39"/>
      <c r="AD1432" s="40"/>
    </row>
    <row r="1433" s="35" customFormat="1" spans="6:30">
      <c r="F1433" s="52"/>
      <c r="G1433" s="52"/>
      <c r="P1433" s="52"/>
      <c r="Q1433" s="38"/>
      <c r="AC1433" s="39"/>
      <c r="AD1433" s="40"/>
    </row>
    <row r="1434" s="35" customFormat="1" spans="6:30">
      <c r="F1434" s="52"/>
      <c r="G1434" s="52"/>
      <c r="P1434" s="52"/>
      <c r="Q1434" s="38"/>
      <c r="AC1434" s="39"/>
      <c r="AD1434" s="40"/>
    </row>
    <row r="1435" s="35" customFormat="1" spans="6:30">
      <c r="F1435" s="52"/>
      <c r="G1435" s="52"/>
      <c r="P1435" s="52"/>
      <c r="Q1435" s="38"/>
      <c r="AC1435" s="39"/>
      <c r="AD1435" s="40"/>
    </row>
    <row r="1436" s="35" customFormat="1" spans="6:30">
      <c r="F1436" s="52"/>
      <c r="G1436" s="52"/>
      <c r="P1436" s="52"/>
      <c r="Q1436" s="38"/>
      <c r="AC1436" s="39"/>
      <c r="AD1436" s="40"/>
    </row>
    <row r="1437" s="35" customFormat="1" spans="6:30">
      <c r="F1437" s="52"/>
      <c r="G1437" s="52"/>
      <c r="P1437" s="52"/>
      <c r="Q1437" s="38"/>
      <c r="AC1437" s="39"/>
      <c r="AD1437" s="40"/>
    </row>
    <row r="1438" s="35" customFormat="1" spans="6:30">
      <c r="F1438" s="52"/>
      <c r="G1438" s="52"/>
      <c r="P1438" s="52"/>
      <c r="Q1438" s="38"/>
      <c r="AC1438" s="39"/>
      <c r="AD1438" s="40"/>
    </row>
    <row r="1439" s="35" customFormat="1" spans="6:30">
      <c r="F1439" s="52"/>
      <c r="G1439" s="52"/>
      <c r="P1439" s="52"/>
      <c r="Q1439" s="38"/>
      <c r="AC1439" s="39"/>
      <c r="AD1439" s="40"/>
    </row>
    <row r="1440" s="35" customFormat="1" spans="6:30">
      <c r="F1440" s="52"/>
      <c r="G1440" s="52"/>
      <c r="P1440" s="52"/>
      <c r="Q1440" s="38"/>
      <c r="AC1440" s="39"/>
      <c r="AD1440" s="40"/>
    </row>
    <row r="1441" s="35" customFormat="1" spans="6:30">
      <c r="F1441" s="52"/>
      <c r="G1441" s="52"/>
      <c r="P1441" s="52"/>
      <c r="Q1441" s="38"/>
      <c r="AC1441" s="39"/>
      <c r="AD1441" s="40"/>
    </row>
    <row r="1442" s="35" customFormat="1" spans="6:30">
      <c r="F1442" s="52"/>
      <c r="G1442" s="52"/>
      <c r="P1442" s="52"/>
      <c r="Q1442" s="38"/>
      <c r="AC1442" s="39"/>
      <c r="AD1442" s="40"/>
    </row>
    <row r="1443" s="35" customFormat="1" spans="6:30">
      <c r="F1443" s="52"/>
      <c r="G1443" s="52"/>
      <c r="P1443" s="52"/>
      <c r="Q1443" s="38"/>
      <c r="AC1443" s="39"/>
      <c r="AD1443" s="40"/>
    </row>
    <row r="1444" s="35" customFormat="1" spans="6:30">
      <c r="F1444" s="52"/>
      <c r="G1444" s="52"/>
      <c r="P1444" s="52"/>
      <c r="Q1444" s="38"/>
      <c r="AC1444" s="39"/>
      <c r="AD1444" s="40"/>
    </row>
    <row r="1445" s="35" customFormat="1" spans="6:30">
      <c r="F1445" s="52"/>
      <c r="G1445" s="52"/>
      <c r="P1445" s="52"/>
      <c r="Q1445" s="38"/>
      <c r="AC1445" s="39"/>
      <c r="AD1445" s="40"/>
    </row>
    <row r="1446" s="35" customFormat="1" spans="6:30">
      <c r="F1446" s="52"/>
      <c r="G1446" s="52"/>
      <c r="P1446" s="52"/>
      <c r="Q1446" s="38"/>
      <c r="AC1446" s="39"/>
      <c r="AD1446" s="40"/>
    </row>
    <row r="1447" s="35" customFormat="1" spans="6:30">
      <c r="F1447" s="52"/>
      <c r="G1447" s="52"/>
      <c r="P1447" s="52"/>
      <c r="Q1447" s="38"/>
      <c r="AC1447" s="39"/>
      <c r="AD1447" s="40"/>
    </row>
    <row r="1448" s="35" customFormat="1" spans="6:30">
      <c r="F1448" s="52"/>
      <c r="G1448" s="52"/>
      <c r="P1448" s="52"/>
      <c r="Q1448" s="38"/>
      <c r="AC1448" s="39"/>
      <c r="AD1448" s="40"/>
    </row>
    <row r="1449" s="35" customFormat="1" spans="6:30">
      <c r="F1449" s="52"/>
      <c r="G1449" s="52"/>
      <c r="P1449" s="52"/>
      <c r="Q1449" s="38"/>
      <c r="AC1449" s="39"/>
      <c r="AD1449" s="40"/>
    </row>
    <row r="1450" s="35" customFormat="1" spans="6:30">
      <c r="F1450" s="52"/>
      <c r="G1450" s="52"/>
      <c r="P1450" s="52"/>
      <c r="Q1450" s="38"/>
      <c r="AC1450" s="39"/>
      <c r="AD1450" s="40"/>
    </row>
    <row r="1451" s="35" customFormat="1" spans="6:30">
      <c r="F1451" s="52"/>
      <c r="G1451" s="52"/>
      <c r="P1451" s="52"/>
      <c r="Q1451" s="38"/>
      <c r="AC1451" s="39"/>
      <c r="AD1451" s="40"/>
    </row>
    <row r="1452" s="35" customFormat="1" spans="6:30">
      <c r="F1452" s="52"/>
      <c r="G1452" s="52"/>
      <c r="P1452" s="52"/>
      <c r="Q1452" s="38"/>
      <c r="AC1452" s="39"/>
      <c r="AD1452" s="40"/>
    </row>
    <row r="1453" s="35" customFormat="1" spans="6:30">
      <c r="F1453" s="52"/>
      <c r="G1453" s="52"/>
      <c r="P1453" s="52"/>
      <c r="Q1453" s="38"/>
      <c r="AC1453" s="39"/>
      <c r="AD1453" s="40"/>
    </row>
    <row r="1454" s="35" customFormat="1" spans="6:30">
      <c r="F1454" s="52"/>
      <c r="G1454" s="52"/>
      <c r="P1454" s="52"/>
      <c r="Q1454" s="38"/>
      <c r="AC1454" s="39"/>
      <c r="AD1454" s="40"/>
    </row>
    <row r="1455" s="35" customFormat="1" spans="6:30">
      <c r="F1455" s="52"/>
      <c r="G1455" s="52"/>
      <c r="P1455" s="52"/>
      <c r="Q1455" s="38"/>
      <c r="AC1455" s="39"/>
      <c r="AD1455" s="40"/>
    </row>
    <row r="1456" s="35" customFormat="1" spans="6:30">
      <c r="F1456" s="52"/>
      <c r="G1456" s="52"/>
      <c r="P1456" s="52"/>
      <c r="Q1456" s="38"/>
      <c r="AC1456" s="39"/>
      <c r="AD1456" s="40"/>
    </row>
    <row r="1457" s="35" customFormat="1" spans="6:30">
      <c r="F1457" s="52"/>
      <c r="G1457" s="52"/>
      <c r="P1457" s="52"/>
      <c r="Q1457" s="38"/>
      <c r="AC1457" s="39"/>
      <c r="AD1457" s="40"/>
    </row>
    <row r="1458" s="35" customFormat="1" spans="6:30">
      <c r="F1458" s="52"/>
      <c r="G1458" s="52"/>
      <c r="P1458" s="52"/>
      <c r="Q1458" s="38"/>
      <c r="AC1458" s="39"/>
      <c r="AD1458" s="40"/>
    </row>
    <row r="1459" s="35" customFormat="1" spans="6:30">
      <c r="F1459" s="52"/>
      <c r="G1459" s="52"/>
      <c r="P1459" s="52"/>
      <c r="Q1459" s="38"/>
      <c r="AC1459" s="39"/>
      <c r="AD1459" s="40"/>
    </row>
    <row r="1460" s="35" customFormat="1" spans="6:30">
      <c r="F1460" s="52"/>
      <c r="G1460" s="52"/>
      <c r="P1460" s="52"/>
      <c r="Q1460" s="38"/>
      <c r="AC1460" s="39"/>
      <c r="AD1460" s="40"/>
    </row>
    <row r="1461" s="35" customFormat="1" spans="6:30">
      <c r="F1461" s="52"/>
      <c r="G1461" s="52"/>
      <c r="P1461" s="52"/>
      <c r="Q1461" s="38"/>
      <c r="AC1461" s="39"/>
      <c r="AD1461" s="40"/>
    </row>
    <row r="1462" s="35" customFormat="1" spans="6:30">
      <c r="F1462" s="52"/>
      <c r="G1462" s="52"/>
      <c r="P1462" s="52"/>
      <c r="Q1462" s="38"/>
      <c r="AC1462" s="39"/>
      <c r="AD1462" s="40"/>
    </row>
    <row r="1463" s="35" customFormat="1" spans="6:30">
      <c r="F1463" s="52"/>
      <c r="G1463" s="52"/>
      <c r="P1463" s="52"/>
      <c r="Q1463" s="38"/>
      <c r="AC1463" s="39"/>
      <c r="AD1463" s="40"/>
    </row>
    <row r="1464" s="35" customFormat="1" spans="6:30">
      <c r="F1464" s="52"/>
      <c r="G1464" s="52"/>
      <c r="P1464" s="52"/>
      <c r="Q1464" s="38"/>
      <c r="AC1464" s="39"/>
      <c r="AD1464" s="40"/>
    </row>
    <row r="1465" s="35" customFormat="1" spans="6:30">
      <c r="F1465" s="52"/>
      <c r="G1465" s="52"/>
      <c r="P1465" s="52"/>
      <c r="Q1465" s="38"/>
      <c r="AC1465" s="39"/>
      <c r="AD1465" s="40"/>
    </row>
    <row r="1466" s="35" customFormat="1" spans="6:30">
      <c r="F1466" s="52"/>
      <c r="G1466" s="52"/>
      <c r="P1466" s="52"/>
      <c r="Q1466" s="38"/>
      <c r="AC1466" s="39"/>
      <c r="AD1466" s="40"/>
    </row>
    <row r="1467" s="35" customFormat="1" spans="6:30">
      <c r="F1467" s="52"/>
      <c r="G1467" s="52"/>
      <c r="P1467" s="52"/>
      <c r="Q1467" s="38"/>
      <c r="AC1467" s="39"/>
      <c r="AD1467" s="40"/>
    </row>
    <row r="1468" s="35" customFormat="1" spans="6:30">
      <c r="F1468" s="52"/>
      <c r="G1468" s="52"/>
      <c r="P1468" s="52"/>
      <c r="Q1468" s="38"/>
      <c r="AC1468" s="39"/>
      <c r="AD1468" s="40"/>
    </row>
    <row r="1469" s="35" customFormat="1" spans="6:30">
      <c r="F1469" s="52"/>
      <c r="G1469" s="52"/>
      <c r="P1469" s="52"/>
      <c r="Q1469" s="38"/>
      <c r="AC1469" s="39"/>
      <c r="AD1469" s="40"/>
    </row>
    <row r="1470" s="35" customFormat="1" spans="6:30">
      <c r="F1470" s="52"/>
      <c r="G1470" s="52"/>
      <c r="P1470" s="52"/>
      <c r="Q1470" s="38"/>
      <c r="AC1470" s="39"/>
      <c r="AD1470" s="40"/>
    </row>
    <row r="1471" s="35" customFormat="1" spans="6:30">
      <c r="F1471" s="52"/>
      <c r="G1471" s="52"/>
      <c r="P1471" s="52"/>
      <c r="Q1471" s="38"/>
      <c r="AC1471" s="39"/>
      <c r="AD1471" s="40"/>
    </row>
    <row r="1472" s="35" customFormat="1" spans="6:30">
      <c r="F1472" s="52"/>
      <c r="G1472" s="52"/>
      <c r="P1472" s="52"/>
      <c r="Q1472" s="38"/>
      <c r="AC1472" s="39"/>
      <c r="AD1472" s="40"/>
    </row>
    <row r="1473" s="35" customFormat="1" spans="6:30">
      <c r="F1473" s="52"/>
      <c r="G1473" s="52"/>
      <c r="P1473" s="52"/>
      <c r="Q1473" s="38"/>
      <c r="AC1473" s="39"/>
      <c r="AD1473" s="40"/>
    </row>
    <row r="1474" s="35" customFormat="1" spans="6:30">
      <c r="F1474" s="52"/>
      <c r="G1474" s="52"/>
      <c r="P1474" s="52"/>
      <c r="Q1474" s="38"/>
      <c r="AC1474" s="39"/>
      <c r="AD1474" s="40"/>
    </row>
    <row r="1475" s="35" customFormat="1" spans="6:30">
      <c r="F1475" s="52"/>
      <c r="G1475" s="52"/>
      <c r="P1475" s="52"/>
      <c r="Q1475" s="38"/>
      <c r="AC1475" s="39"/>
      <c r="AD1475" s="40"/>
    </row>
    <row r="1476" s="35" customFormat="1" spans="6:30">
      <c r="F1476" s="52"/>
      <c r="G1476" s="52"/>
      <c r="P1476" s="52"/>
      <c r="Q1476" s="38"/>
      <c r="AC1476" s="39"/>
      <c r="AD1476" s="40"/>
    </row>
    <row r="1477" s="35" customFormat="1" spans="6:30">
      <c r="F1477" s="52"/>
      <c r="G1477" s="52"/>
      <c r="P1477" s="52"/>
      <c r="Q1477" s="38"/>
      <c r="AC1477" s="39"/>
      <c r="AD1477" s="40"/>
    </row>
    <row r="1478" s="35" customFormat="1" spans="6:30">
      <c r="F1478" s="52"/>
      <c r="G1478" s="52"/>
      <c r="P1478" s="52"/>
      <c r="Q1478" s="38"/>
      <c r="AC1478" s="39"/>
      <c r="AD1478" s="40"/>
    </row>
    <row r="1479" s="35" customFormat="1" spans="6:30">
      <c r="F1479" s="52"/>
      <c r="G1479" s="52"/>
      <c r="P1479" s="52"/>
      <c r="Q1479" s="38"/>
      <c r="AC1479" s="39"/>
      <c r="AD1479" s="40"/>
    </row>
    <row r="1480" s="35" customFormat="1" spans="6:30">
      <c r="F1480" s="52"/>
      <c r="G1480" s="52"/>
      <c r="P1480" s="52"/>
      <c r="Q1480" s="38"/>
      <c r="AC1480" s="39"/>
      <c r="AD1480" s="40"/>
    </row>
    <row r="1481" s="35" customFormat="1" spans="6:30">
      <c r="F1481" s="52"/>
      <c r="G1481" s="52"/>
      <c r="P1481" s="52"/>
      <c r="Q1481" s="38"/>
      <c r="AC1481" s="39"/>
      <c r="AD1481" s="40"/>
    </row>
    <row r="1482" s="35" customFormat="1" spans="6:30">
      <c r="F1482" s="52"/>
      <c r="G1482" s="52"/>
      <c r="P1482" s="52"/>
      <c r="Q1482" s="38"/>
      <c r="AC1482" s="39"/>
      <c r="AD1482" s="40"/>
    </row>
    <row r="1483" s="35" customFormat="1" spans="6:30">
      <c r="F1483" s="52"/>
      <c r="G1483" s="52"/>
      <c r="P1483" s="52"/>
      <c r="Q1483" s="38"/>
      <c r="AC1483" s="39"/>
      <c r="AD1483" s="40"/>
    </row>
    <row r="1484" s="35" customFormat="1" spans="6:30">
      <c r="F1484" s="52"/>
      <c r="G1484" s="52"/>
      <c r="P1484" s="52"/>
      <c r="Q1484" s="38"/>
      <c r="AC1484" s="39"/>
      <c r="AD1484" s="40"/>
    </row>
    <row r="1485" s="35" customFormat="1" spans="6:30">
      <c r="F1485" s="52"/>
      <c r="G1485" s="52"/>
      <c r="P1485" s="52"/>
      <c r="Q1485" s="38"/>
      <c r="AC1485" s="39"/>
      <c r="AD1485" s="40"/>
    </row>
    <row r="1486" s="35" customFormat="1" spans="6:30">
      <c r="F1486" s="52"/>
      <c r="G1486" s="52"/>
      <c r="P1486" s="52"/>
      <c r="Q1486" s="38"/>
      <c r="AC1486" s="39"/>
      <c r="AD1486" s="40"/>
    </row>
    <row r="1487" s="35" customFormat="1" spans="6:30">
      <c r="F1487" s="52"/>
      <c r="G1487" s="52"/>
      <c r="P1487" s="52"/>
      <c r="Q1487" s="38"/>
      <c r="AC1487" s="39"/>
      <c r="AD1487" s="40"/>
    </row>
    <row r="1488" s="35" customFormat="1" spans="6:30">
      <c r="F1488" s="52"/>
      <c r="G1488" s="52"/>
      <c r="P1488" s="52"/>
      <c r="Q1488" s="38"/>
      <c r="AC1488" s="39"/>
      <c r="AD1488" s="40"/>
    </row>
    <row r="1489" s="35" customFormat="1" spans="6:30">
      <c r="F1489" s="52"/>
      <c r="G1489" s="52"/>
      <c r="P1489" s="52"/>
      <c r="Q1489" s="38"/>
      <c r="AC1489" s="39"/>
      <c r="AD1489" s="40"/>
    </row>
    <row r="1490" s="35" customFormat="1" spans="6:30">
      <c r="F1490" s="52"/>
      <c r="G1490" s="52"/>
      <c r="P1490" s="52"/>
      <c r="Q1490" s="38"/>
      <c r="AC1490" s="39"/>
      <c r="AD1490" s="40"/>
    </row>
    <row r="1491" s="35" customFormat="1" spans="6:30">
      <c r="F1491" s="52"/>
      <c r="G1491" s="52"/>
      <c r="P1491" s="52"/>
      <c r="Q1491" s="38"/>
      <c r="AC1491" s="39"/>
      <c r="AD1491" s="40"/>
    </row>
    <row r="1492" s="35" customFormat="1" spans="6:30">
      <c r="F1492" s="52"/>
      <c r="G1492" s="52"/>
      <c r="P1492" s="52"/>
      <c r="Q1492" s="38"/>
      <c r="AC1492" s="39"/>
      <c r="AD1492" s="40"/>
    </row>
    <row r="1493" s="35" customFormat="1" spans="6:30">
      <c r="F1493" s="52"/>
      <c r="G1493" s="52"/>
      <c r="P1493" s="52"/>
      <c r="Q1493" s="38"/>
      <c r="AC1493" s="39"/>
      <c r="AD1493" s="40"/>
    </row>
    <row r="1494" s="35" customFormat="1" spans="6:30">
      <c r="F1494" s="52"/>
      <c r="G1494" s="52"/>
      <c r="P1494" s="52"/>
      <c r="Q1494" s="38"/>
      <c r="AC1494" s="39"/>
      <c r="AD1494" s="40"/>
    </row>
    <row r="1495" s="35" customFormat="1" spans="6:30">
      <c r="F1495" s="52"/>
      <c r="G1495" s="52"/>
      <c r="P1495" s="52"/>
      <c r="Q1495" s="38"/>
      <c r="AC1495" s="39"/>
      <c r="AD1495" s="40"/>
    </row>
    <row r="1496" s="35" customFormat="1" spans="6:30">
      <c r="F1496" s="52"/>
      <c r="G1496" s="52"/>
      <c r="P1496" s="52"/>
      <c r="Q1496" s="38"/>
      <c r="AC1496" s="39"/>
      <c r="AD1496" s="40"/>
    </row>
    <row r="1497" s="35" customFormat="1" spans="6:30">
      <c r="F1497" s="52"/>
      <c r="G1497" s="52"/>
      <c r="P1497" s="52"/>
      <c r="Q1497" s="38"/>
      <c r="AC1497" s="39"/>
      <c r="AD1497" s="40"/>
    </row>
    <row r="1498" s="35" customFormat="1" spans="6:30">
      <c r="F1498" s="52"/>
      <c r="G1498" s="52"/>
      <c r="P1498" s="52"/>
      <c r="Q1498" s="38"/>
      <c r="AC1498" s="39"/>
      <c r="AD1498" s="40"/>
    </row>
    <row r="1499" s="35" customFormat="1" spans="6:30">
      <c r="F1499" s="52"/>
      <c r="G1499" s="52"/>
      <c r="P1499" s="52"/>
      <c r="Q1499" s="38"/>
      <c r="AC1499" s="39"/>
      <c r="AD1499" s="40"/>
    </row>
    <row r="1500" s="35" customFormat="1" spans="6:30">
      <c r="F1500" s="52"/>
      <c r="G1500" s="52"/>
      <c r="P1500" s="52"/>
      <c r="Q1500" s="38"/>
      <c r="AC1500" s="39"/>
      <c r="AD1500" s="40"/>
    </row>
    <row r="1501" s="35" customFormat="1" spans="6:30">
      <c r="F1501" s="52"/>
      <c r="G1501" s="52"/>
      <c r="P1501" s="52"/>
      <c r="Q1501" s="38"/>
      <c r="AC1501" s="39"/>
      <c r="AD1501" s="40"/>
    </row>
    <row r="1502" s="35" customFormat="1" spans="6:30">
      <c r="F1502" s="52"/>
      <c r="G1502" s="52"/>
      <c r="P1502" s="52"/>
      <c r="Q1502" s="38"/>
      <c r="AC1502" s="39"/>
      <c r="AD1502" s="40"/>
    </row>
    <row r="1503" s="35" customFormat="1" spans="6:30">
      <c r="F1503" s="52"/>
      <c r="G1503" s="52"/>
      <c r="P1503" s="52"/>
      <c r="Q1503" s="38"/>
      <c r="AC1503" s="39"/>
      <c r="AD1503" s="40"/>
    </row>
    <row r="1504" s="35" customFormat="1" spans="6:30">
      <c r="F1504" s="52"/>
      <c r="G1504" s="52"/>
      <c r="P1504" s="52"/>
      <c r="Q1504" s="38"/>
      <c r="AC1504" s="39"/>
      <c r="AD1504" s="40"/>
    </row>
    <row r="1505" s="35" customFormat="1" spans="6:30">
      <c r="F1505" s="52"/>
      <c r="G1505" s="52"/>
      <c r="P1505" s="52"/>
      <c r="Q1505" s="38"/>
      <c r="AC1505" s="39"/>
      <c r="AD1505" s="40"/>
    </row>
    <row r="1506" s="35" customFormat="1" spans="6:30">
      <c r="F1506" s="52"/>
      <c r="G1506" s="52"/>
      <c r="P1506" s="52"/>
      <c r="Q1506" s="38"/>
      <c r="AC1506" s="39"/>
      <c r="AD1506" s="40"/>
    </row>
    <row r="1507" s="35" customFormat="1" spans="6:30">
      <c r="F1507" s="52"/>
      <c r="G1507" s="52"/>
      <c r="P1507" s="52"/>
      <c r="Q1507" s="38"/>
      <c r="AC1507" s="39"/>
      <c r="AD1507" s="40"/>
    </row>
    <row r="1508" s="35" customFormat="1" spans="6:30">
      <c r="F1508" s="52"/>
      <c r="G1508" s="52"/>
      <c r="P1508" s="52"/>
      <c r="Q1508" s="38"/>
      <c r="AC1508" s="39"/>
      <c r="AD1508" s="40"/>
    </row>
    <row r="1509" s="35" customFormat="1" spans="6:30">
      <c r="F1509" s="52"/>
      <c r="G1509" s="52"/>
      <c r="P1509" s="52"/>
      <c r="Q1509" s="38"/>
      <c r="AC1509" s="39"/>
      <c r="AD1509" s="40"/>
    </row>
    <row r="1510" s="35" customFormat="1" spans="6:30">
      <c r="F1510" s="52"/>
      <c r="G1510" s="52"/>
      <c r="P1510" s="52"/>
      <c r="Q1510" s="38"/>
      <c r="AC1510" s="39"/>
      <c r="AD1510" s="40"/>
    </row>
    <row r="1511" s="35" customFormat="1" spans="6:30">
      <c r="F1511" s="52"/>
      <c r="G1511" s="52"/>
      <c r="P1511" s="52"/>
      <c r="Q1511" s="38"/>
      <c r="AC1511" s="39"/>
      <c r="AD1511" s="40"/>
    </row>
    <row r="1512" s="35" customFormat="1" spans="6:30">
      <c r="F1512" s="52"/>
      <c r="G1512" s="52"/>
      <c r="P1512" s="52"/>
      <c r="Q1512" s="38"/>
      <c r="AC1512" s="39"/>
      <c r="AD1512" s="40"/>
    </row>
    <row r="1513" s="35" customFormat="1" spans="6:30">
      <c r="F1513" s="52"/>
      <c r="G1513" s="52"/>
      <c r="P1513" s="52"/>
      <c r="Q1513" s="38"/>
      <c r="AC1513" s="39"/>
      <c r="AD1513" s="40"/>
    </row>
    <row r="1514" s="35" customFormat="1" spans="6:30">
      <c r="F1514" s="52"/>
      <c r="G1514" s="52"/>
      <c r="P1514" s="52"/>
      <c r="Q1514" s="38"/>
      <c r="AC1514" s="39"/>
      <c r="AD1514" s="40"/>
    </row>
    <row r="1515" s="35" customFormat="1" spans="6:30">
      <c r="F1515" s="52"/>
      <c r="G1515" s="52"/>
      <c r="P1515" s="52"/>
      <c r="Q1515" s="38"/>
      <c r="AC1515" s="39"/>
      <c r="AD1515" s="40"/>
    </row>
    <row r="1516" s="35" customFormat="1" spans="6:30">
      <c r="F1516" s="52"/>
      <c r="G1516" s="52"/>
      <c r="P1516" s="52"/>
      <c r="Q1516" s="38"/>
      <c r="AC1516" s="39"/>
      <c r="AD1516" s="40"/>
    </row>
    <row r="1517" s="35" customFormat="1" spans="6:30">
      <c r="F1517" s="52"/>
      <c r="G1517" s="52"/>
      <c r="P1517" s="52"/>
      <c r="Q1517" s="38"/>
      <c r="AC1517" s="39"/>
      <c r="AD1517" s="40"/>
    </row>
    <row r="1518" s="35" customFormat="1" spans="6:30">
      <c r="F1518" s="52"/>
      <c r="G1518" s="52"/>
      <c r="P1518" s="52"/>
      <c r="Q1518" s="38"/>
      <c r="AC1518" s="39"/>
      <c r="AD1518" s="40"/>
    </row>
    <row r="1519" s="35" customFormat="1" spans="6:30">
      <c r="F1519" s="52"/>
      <c r="G1519" s="52"/>
      <c r="P1519" s="52"/>
      <c r="Q1519" s="38"/>
      <c r="AC1519" s="39"/>
      <c r="AD1519" s="40"/>
    </row>
    <row r="1520" s="35" customFormat="1" spans="6:30">
      <c r="F1520" s="52"/>
      <c r="G1520" s="52"/>
      <c r="P1520" s="52"/>
      <c r="Q1520" s="38"/>
      <c r="AC1520" s="39"/>
      <c r="AD1520" s="40"/>
    </row>
    <row r="1521" s="35" customFormat="1" spans="6:30">
      <c r="F1521" s="52"/>
      <c r="G1521" s="52"/>
      <c r="P1521" s="52"/>
      <c r="Q1521" s="38"/>
      <c r="AC1521" s="39"/>
      <c r="AD1521" s="40"/>
    </row>
    <row r="1522" s="35" customFormat="1" spans="6:30">
      <c r="F1522" s="52"/>
      <c r="G1522" s="52"/>
      <c r="P1522" s="52"/>
      <c r="Q1522" s="38"/>
      <c r="AC1522" s="39"/>
      <c r="AD1522" s="40"/>
    </row>
    <row r="1523" s="35" customFormat="1" spans="6:30">
      <c r="F1523" s="52"/>
      <c r="G1523" s="52"/>
      <c r="P1523" s="52"/>
      <c r="Q1523" s="38"/>
      <c r="AC1523" s="39"/>
      <c r="AD1523" s="40"/>
    </row>
    <row r="1524" s="35" customFormat="1" spans="6:30">
      <c r="F1524" s="52"/>
      <c r="G1524" s="52"/>
      <c r="P1524" s="52"/>
      <c r="Q1524" s="38"/>
      <c r="AC1524" s="39"/>
      <c r="AD1524" s="40"/>
    </row>
    <row r="1525" s="35" customFormat="1" spans="6:30">
      <c r="F1525" s="52"/>
      <c r="G1525" s="52"/>
      <c r="P1525" s="52"/>
      <c r="Q1525" s="38"/>
      <c r="AC1525" s="39"/>
      <c r="AD1525" s="40"/>
    </row>
    <row r="1526" s="35" customFormat="1" spans="6:30">
      <c r="F1526" s="52"/>
      <c r="G1526" s="52"/>
      <c r="P1526" s="52"/>
      <c r="Q1526" s="38"/>
      <c r="AC1526" s="39"/>
      <c r="AD1526" s="40"/>
    </row>
    <row r="1527" s="35" customFormat="1" spans="6:30">
      <c r="F1527" s="52"/>
      <c r="G1527" s="52"/>
      <c r="P1527" s="52"/>
      <c r="Q1527" s="38"/>
      <c r="AC1527" s="39"/>
      <c r="AD1527" s="40"/>
    </row>
    <row r="1528" s="35" customFormat="1" spans="6:30">
      <c r="F1528" s="52"/>
      <c r="G1528" s="52"/>
      <c r="P1528" s="52"/>
      <c r="Q1528" s="38"/>
      <c r="AC1528" s="39"/>
      <c r="AD1528" s="40"/>
    </row>
    <row r="1529" s="35" customFormat="1" spans="6:30">
      <c r="F1529" s="52"/>
      <c r="G1529" s="52"/>
      <c r="P1529" s="52"/>
      <c r="Q1529" s="38"/>
      <c r="AC1529" s="39"/>
      <c r="AD1529" s="40"/>
    </row>
    <row r="1530" s="35" customFormat="1" spans="6:30">
      <c r="F1530" s="52"/>
      <c r="G1530" s="52"/>
      <c r="P1530" s="52"/>
      <c r="Q1530" s="38"/>
      <c r="AC1530" s="39"/>
      <c r="AD1530" s="40"/>
    </row>
    <row r="1531" s="35" customFormat="1" spans="6:30">
      <c r="F1531" s="52"/>
      <c r="G1531" s="52"/>
      <c r="P1531" s="52"/>
      <c r="Q1531" s="38"/>
      <c r="AC1531" s="39"/>
      <c r="AD1531" s="40"/>
    </row>
    <row r="1532" s="35" customFormat="1" spans="6:30">
      <c r="F1532" s="52"/>
      <c r="G1532" s="52"/>
      <c r="P1532" s="52"/>
      <c r="Q1532" s="38"/>
      <c r="AC1532" s="39"/>
      <c r="AD1532" s="40"/>
    </row>
    <row r="1533" s="35" customFormat="1" spans="6:30">
      <c r="F1533" s="52"/>
      <c r="G1533" s="52"/>
      <c r="P1533" s="52"/>
      <c r="Q1533" s="38"/>
      <c r="AC1533" s="39"/>
      <c r="AD1533" s="40"/>
    </row>
    <row r="1534" s="35" customFormat="1" spans="6:30">
      <c r="F1534" s="52"/>
      <c r="G1534" s="52"/>
      <c r="P1534" s="52"/>
      <c r="Q1534" s="38"/>
      <c r="AC1534" s="39"/>
      <c r="AD1534" s="40"/>
    </row>
    <row r="1535" s="35" customFormat="1" spans="6:30">
      <c r="F1535" s="52"/>
      <c r="G1535" s="52"/>
      <c r="P1535" s="52"/>
      <c r="Q1535" s="38"/>
      <c r="AC1535" s="39"/>
      <c r="AD1535" s="40"/>
    </row>
    <row r="1536" s="35" customFormat="1" spans="6:30">
      <c r="F1536" s="52"/>
      <c r="G1536" s="52"/>
      <c r="P1536" s="52"/>
      <c r="Q1536" s="38"/>
      <c r="AC1536" s="39"/>
      <c r="AD1536" s="40"/>
    </row>
    <row r="1537" s="35" customFormat="1" spans="6:30">
      <c r="F1537" s="52"/>
      <c r="G1537" s="52"/>
      <c r="P1537" s="52"/>
      <c r="Q1537" s="38"/>
      <c r="AC1537" s="39"/>
      <c r="AD1537" s="40"/>
    </row>
    <row r="1538" s="35" customFormat="1" spans="6:30">
      <c r="F1538" s="52"/>
      <c r="G1538" s="52"/>
      <c r="P1538" s="52"/>
      <c r="Q1538" s="38"/>
      <c r="AC1538" s="39"/>
      <c r="AD1538" s="40"/>
    </row>
    <row r="1539" s="35" customFormat="1" spans="6:30">
      <c r="F1539" s="52"/>
      <c r="G1539" s="52"/>
      <c r="P1539" s="52"/>
      <c r="Q1539" s="38"/>
      <c r="AC1539" s="39"/>
      <c r="AD1539" s="40"/>
    </row>
    <row r="1540" s="35" customFormat="1" spans="6:30">
      <c r="F1540" s="52"/>
      <c r="G1540" s="52"/>
      <c r="P1540" s="52"/>
      <c r="Q1540" s="38"/>
      <c r="AC1540" s="39"/>
      <c r="AD1540" s="40"/>
    </row>
    <row r="1541" s="35" customFormat="1" spans="6:30">
      <c r="F1541" s="52"/>
      <c r="G1541" s="52"/>
      <c r="P1541" s="52"/>
      <c r="Q1541" s="38"/>
      <c r="AC1541" s="39"/>
      <c r="AD1541" s="40"/>
    </row>
    <row r="1542" s="35" customFormat="1" spans="6:30">
      <c r="F1542" s="52"/>
      <c r="G1542" s="52"/>
      <c r="P1542" s="52"/>
      <c r="Q1542" s="38"/>
      <c r="AC1542" s="39"/>
      <c r="AD1542" s="40"/>
    </row>
    <row r="1543" s="35" customFormat="1" spans="6:30">
      <c r="F1543" s="52"/>
      <c r="G1543" s="52"/>
      <c r="P1543" s="52"/>
      <c r="Q1543" s="38"/>
      <c r="AC1543" s="39"/>
      <c r="AD1543" s="40"/>
    </row>
    <row r="1544" s="35" customFormat="1" spans="6:30">
      <c r="F1544" s="52"/>
      <c r="G1544" s="52"/>
      <c r="P1544" s="52"/>
      <c r="Q1544" s="38"/>
      <c r="AC1544" s="39"/>
      <c r="AD1544" s="40"/>
    </row>
    <row r="1545" s="35" customFormat="1" spans="6:30">
      <c r="F1545" s="52"/>
      <c r="G1545" s="52"/>
      <c r="P1545" s="52"/>
      <c r="Q1545" s="38"/>
      <c r="AC1545" s="39"/>
      <c r="AD1545" s="40"/>
    </row>
    <row r="1546" s="35" customFormat="1" spans="6:30">
      <c r="F1546" s="52"/>
      <c r="G1546" s="52"/>
      <c r="P1546" s="52"/>
      <c r="Q1546" s="38"/>
      <c r="AC1546" s="39"/>
      <c r="AD1546" s="40"/>
    </row>
    <row r="1547" s="35" customFormat="1" spans="6:30">
      <c r="F1547" s="52"/>
      <c r="G1547" s="52"/>
      <c r="P1547" s="52"/>
      <c r="Q1547" s="38"/>
      <c r="AC1547" s="39"/>
      <c r="AD1547" s="40"/>
    </row>
    <row r="1548" s="35" customFormat="1" spans="6:30">
      <c r="F1548" s="52"/>
      <c r="G1548" s="52"/>
      <c r="P1548" s="52"/>
      <c r="Q1548" s="38"/>
      <c r="AC1548" s="39"/>
      <c r="AD1548" s="40"/>
    </row>
    <row r="1549" s="35" customFormat="1" spans="6:30">
      <c r="F1549" s="52"/>
      <c r="G1549" s="52"/>
      <c r="P1549" s="52"/>
      <c r="Q1549" s="38"/>
      <c r="AC1549" s="39"/>
      <c r="AD1549" s="40"/>
    </row>
    <row r="1550" s="35" customFormat="1" spans="6:30">
      <c r="F1550" s="52"/>
      <c r="G1550" s="52"/>
      <c r="P1550" s="52"/>
      <c r="Q1550" s="38"/>
      <c r="AC1550" s="39"/>
      <c r="AD1550" s="40"/>
    </row>
    <row r="1551" s="35" customFormat="1" spans="6:30">
      <c r="F1551" s="52"/>
      <c r="G1551" s="52"/>
      <c r="P1551" s="52"/>
      <c r="Q1551" s="38"/>
      <c r="AC1551" s="39"/>
      <c r="AD1551" s="40"/>
    </row>
    <row r="1552" s="35" customFormat="1" spans="6:30">
      <c r="F1552" s="52"/>
      <c r="G1552" s="52"/>
      <c r="P1552" s="52"/>
      <c r="Q1552" s="38"/>
      <c r="AC1552" s="39"/>
      <c r="AD1552" s="40"/>
    </row>
    <row r="1553" s="35" customFormat="1" spans="6:30">
      <c r="F1553" s="52"/>
      <c r="G1553" s="52"/>
      <c r="P1553" s="52"/>
      <c r="Q1553" s="38"/>
      <c r="AC1553" s="39"/>
      <c r="AD1553" s="40"/>
    </row>
    <row r="1554" s="35" customFormat="1" spans="6:30">
      <c r="F1554" s="52"/>
      <c r="G1554" s="52"/>
      <c r="P1554" s="52"/>
      <c r="Q1554" s="38"/>
      <c r="AC1554" s="39"/>
      <c r="AD1554" s="40"/>
    </row>
    <row r="1555" s="35" customFormat="1" spans="6:30">
      <c r="F1555" s="52"/>
      <c r="G1555" s="52"/>
      <c r="P1555" s="52"/>
      <c r="Q1555" s="38"/>
      <c r="AC1555" s="39"/>
      <c r="AD1555" s="40"/>
    </row>
    <row r="1556" s="35" customFormat="1" spans="6:30">
      <c r="F1556" s="52"/>
      <c r="G1556" s="52"/>
      <c r="P1556" s="52"/>
      <c r="Q1556" s="38"/>
      <c r="AC1556" s="39"/>
      <c r="AD1556" s="40"/>
    </row>
    <row r="1557" s="35" customFormat="1" spans="6:30">
      <c r="F1557" s="52"/>
      <c r="G1557" s="52"/>
      <c r="P1557" s="52"/>
      <c r="Q1557" s="38"/>
      <c r="AC1557" s="39"/>
      <c r="AD1557" s="40"/>
    </row>
    <row r="1558" s="35" customFormat="1" spans="6:30">
      <c r="F1558" s="52"/>
      <c r="G1558" s="52"/>
      <c r="P1558" s="52"/>
      <c r="Q1558" s="38"/>
      <c r="AC1558" s="39"/>
      <c r="AD1558" s="40"/>
    </row>
    <row r="1559" s="35" customFormat="1" spans="6:30">
      <c r="F1559" s="52"/>
      <c r="G1559" s="52"/>
      <c r="P1559" s="52"/>
      <c r="Q1559" s="38"/>
      <c r="AC1559" s="39"/>
      <c r="AD1559" s="40"/>
    </row>
    <row r="1560" s="35" customFormat="1" spans="6:30">
      <c r="F1560" s="52"/>
      <c r="G1560" s="52"/>
      <c r="P1560" s="52"/>
      <c r="Q1560" s="38"/>
      <c r="AC1560" s="39"/>
      <c r="AD1560" s="40"/>
    </row>
    <row r="1561" s="35" customFormat="1" spans="6:30">
      <c r="F1561" s="52"/>
      <c r="G1561" s="52"/>
      <c r="P1561" s="52"/>
      <c r="Q1561" s="38"/>
      <c r="AC1561" s="39"/>
      <c r="AD1561" s="40"/>
    </row>
    <row r="1562" s="35" customFormat="1" spans="6:30">
      <c r="F1562" s="52"/>
      <c r="G1562" s="52"/>
      <c r="P1562" s="52"/>
      <c r="Q1562" s="38"/>
      <c r="AC1562" s="39"/>
      <c r="AD1562" s="40"/>
    </row>
    <row r="1563" s="35" customFormat="1" spans="6:30">
      <c r="F1563" s="52"/>
      <c r="G1563" s="52"/>
      <c r="P1563" s="52"/>
      <c r="Q1563" s="38"/>
      <c r="AC1563" s="39"/>
      <c r="AD1563" s="40"/>
    </row>
    <row r="1564" s="35" customFormat="1" spans="6:30">
      <c r="F1564" s="52"/>
      <c r="G1564" s="52"/>
      <c r="P1564" s="52"/>
      <c r="Q1564" s="38"/>
      <c r="AC1564" s="39"/>
      <c r="AD1564" s="40"/>
    </row>
    <row r="1565" s="35" customFormat="1" spans="6:30">
      <c r="F1565" s="52"/>
      <c r="G1565" s="52"/>
      <c r="P1565" s="52"/>
      <c r="Q1565" s="38"/>
      <c r="AC1565" s="39"/>
      <c r="AD1565" s="40"/>
    </row>
    <row r="1566" s="35" customFormat="1" spans="6:30">
      <c r="F1566" s="52"/>
      <c r="G1566" s="52"/>
      <c r="P1566" s="52"/>
      <c r="Q1566" s="38"/>
      <c r="AC1566" s="39"/>
      <c r="AD1566" s="40"/>
    </row>
    <row r="1567" s="35" customFormat="1" spans="6:30">
      <c r="F1567" s="52"/>
      <c r="G1567" s="52"/>
      <c r="P1567" s="52"/>
      <c r="Q1567" s="38"/>
      <c r="AC1567" s="39"/>
      <c r="AD1567" s="40"/>
    </row>
    <row r="1568" s="35" customFormat="1" spans="6:30">
      <c r="F1568" s="52"/>
      <c r="G1568" s="52"/>
      <c r="P1568" s="52"/>
      <c r="Q1568" s="38"/>
      <c r="AC1568" s="39"/>
      <c r="AD1568" s="40"/>
    </row>
    <row r="1569" s="35" customFormat="1" spans="6:30">
      <c r="F1569" s="52"/>
      <c r="G1569" s="52"/>
      <c r="P1569" s="52"/>
      <c r="Q1569" s="38"/>
      <c r="AC1569" s="39"/>
      <c r="AD1569" s="40"/>
    </row>
    <row r="1570" s="35" customFormat="1" spans="6:30">
      <c r="F1570" s="52"/>
      <c r="G1570" s="52"/>
      <c r="P1570" s="52"/>
      <c r="Q1570" s="38"/>
      <c r="AC1570" s="39"/>
      <c r="AD1570" s="40"/>
    </row>
    <row r="1571" s="35" customFormat="1" spans="6:30">
      <c r="F1571" s="52"/>
      <c r="G1571" s="52"/>
      <c r="P1571" s="52"/>
      <c r="Q1571" s="38"/>
      <c r="AC1571" s="39"/>
      <c r="AD1571" s="40"/>
    </row>
    <row r="1572" s="35" customFormat="1" spans="6:30">
      <c r="F1572" s="52"/>
      <c r="G1572" s="52"/>
      <c r="P1572" s="52"/>
      <c r="Q1572" s="38"/>
      <c r="AC1572" s="39"/>
      <c r="AD1572" s="40"/>
    </row>
    <row r="1573" s="35" customFormat="1" spans="6:30">
      <c r="F1573" s="52"/>
      <c r="G1573" s="52"/>
      <c r="P1573" s="52"/>
      <c r="Q1573" s="38"/>
      <c r="AC1573" s="39"/>
      <c r="AD1573" s="40"/>
    </row>
    <row r="1574" s="35" customFormat="1" spans="6:30">
      <c r="F1574" s="52"/>
      <c r="G1574" s="52"/>
      <c r="P1574" s="52"/>
      <c r="Q1574" s="38"/>
      <c r="AC1574" s="39"/>
      <c r="AD1574" s="40"/>
    </row>
    <row r="1575" s="35" customFormat="1" spans="6:30">
      <c r="F1575" s="52"/>
      <c r="G1575" s="52"/>
      <c r="P1575" s="52"/>
      <c r="Q1575" s="38"/>
      <c r="AC1575" s="39"/>
      <c r="AD1575" s="40"/>
    </row>
    <row r="1576" s="35" customFormat="1" spans="6:30">
      <c r="F1576" s="52"/>
      <c r="G1576" s="52"/>
      <c r="P1576" s="52"/>
      <c r="Q1576" s="38"/>
      <c r="AC1576" s="39"/>
      <c r="AD1576" s="40"/>
    </row>
    <row r="1577" s="35" customFormat="1" spans="6:30">
      <c r="F1577" s="52"/>
      <c r="G1577" s="52"/>
      <c r="P1577" s="52"/>
      <c r="Q1577" s="38"/>
      <c r="AC1577" s="39"/>
      <c r="AD1577" s="40"/>
    </row>
    <row r="1578" s="35" customFormat="1" spans="6:30">
      <c r="F1578" s="52"/>
      <c r="G1578" s="52"/>
      <c r="P1578" s="52"/>
      <c r="Q1578" s="38"/>
      <c r="AC1578" s="39"/>
      <c r="AD1578" s="40"/>
    </row>
    <row r="1579" s="35" customFormat="1" spans="6:30">
      <c r="F1579" s="52"/>
      <c r="G1579" s="52"/>
      <c r="P1579" s="52"/>
      <c r="Q1579" s="38"/>
      <c r="AC1579" s="39"/>
      <c r="AD1579" s="40"/>
    </row>
    <row r="1580" s="35" customFormat="1" spans="6:30">
      <c r="F1580" s="52"/>
      <c r="G1580" s="52"/>
      <c r="P1580" s="52"/>
      <c r="Q1580" s="38"/>
      <c r="AC1580" s="39"/>
      <c r="AD1580" s="40"/>
    </row>
    <row r="1581" s="35" customFormat="1" spans="6:30">
      <c r="F1581" s="52"/>
      <c r="G1581" s="52"/>
      <c r="P1581" s="52"/>
      <c r="Q1581" s="38"/>
      <c r="AC1581" s="39"/>
      <c r="AD1581" s="40"/>
    </row>
    <row r="1582" s="35" customFormat="1" spans="6:30">
      <c r="F1582" s="52"/>
      <c r="G1582" s="52"/>
      <c r="P1582" s="52"/>
      <c r="Q1582" s="38"/>
      <c r="AC1582" s="39"/>
      <c r="AD1582" s="40"/>
    </row>
    <row r="1583" s="35" customFormat="1" spans="6:30">
      <c r="F1583" s="52"/>
      <c r="G1583" s="52"/>
      <c r="P1583" s="52"/>
      <c r="Q1583" s="38"/>
      <c r="AC1583" s="39"/>
      <c r="AD1583" s="40"/>
    </row>
    <row r="1584" s="35" customFormat="1" spans="6:30">
      <c r="F1584" s="52"/>
      <c r="G1584" s="52"/>
      <c r="P1584" s="52"/>
      <c r="Q1584" s="38"/>
      <c r="AC1584" s="39"/>
      <c r="AD1584" s="40"/>
    </row>
    <row r="1585" s="35" customFormat="1" spans="6:30">
      <c r="F1585" s="52"/>
      <c r="G1585" s="52"/>
      <c r="P1585" s="52"/>
      <c r="Q1585" s="38"/>
      <c r="AC1585" s="39"/>
      <c r="AD1585" s="40"/>
    </row>
    <row r="1586" s="35" customFormat="1" spans="6:30">
      <c r="F1586" s="52"/>
      <c r="G1586" s="52"/>
      <c r="P1586" s="52"/>
      <c r="Q1586" s="38"/>
      <c r="AC1586" s="39"/>
      <c r="AD1586" s="40"/>
    </row>
    <row r="1587" s="35" customFormat="1" spans="6:30">
      <c r="F1587" s="52"/>
      <c r="G1587" s="52"/>
      <c r="P1587" s="52"/>
      <c r="Q1587" s="38"/>
      <c r="AC1587" s="39"/>
      <c r="AD1587" s="40"/>
    </row>
    <row r="1588" s="35" customFormat="1" spans="6:30">
      <c r="F1588" s="52"/>
      <c r="G1588" s="52"/>
      <c r="P1588" s="52"/>
      <c r="Q1588" s="38"/>
      <c r="AC1588" s="39"/>
      <c r="AD1588" s="40"/>
    </row>
    <row r="1589" s="35" customFormat="1" spans="6:30">
      <c r="F1589" s="52"/>
      <c r="G1589" s="52"/>
      <c r="P1589" s="52"/>
      <c r="Q1589" s="38"/>
      <c r="AC1589" s="39"/>
      <c r="AD1589" s="40"/>
    </row>
    <row r="1590" s="35" customFormat="1" spans="6:30">
      <c r="F1590" s="52"/>
      <c r="G1590" s="52"/>
      <c r="P1590" s="52"/>
      <c r="Q1590" s="38"/>
      <c r="AC1590" s="39"/>
      <c r="AD1590" s="40"/>
    </row>
    <row r="1591" s="35" customFormat="1" spans="6:30">
      <c r="F1591" s="52"/>
      <c r="G1591" s="52"/>
      <c r="P1591" s="52"/>
      <c r="Q1591" s="38"/>
      <c r="AC1591" s="39"/>
      <c r="AD1591" s="40"/>
    </row>
    <row r="1592" s="35" customFormat="1" spans="6:30">
      <c r="F1592" s="52"/>
      <c r="G1592" s="52"/>
      <c r="P1592" s="52"/>
      <c r="Q1592" s="38"/>
      <c r="AC1592" s="39"/>
      <c r="AD1592" s="40"/>
    </row>
    <row r="1593" s="35" customFormat="1" spans="6:30">
      <c r="F1593" s="52"/>
      <c r="G1593" s="52"/>
      <c r="P1593" s="52"/>
      <c r="Q1593" s="38"/>
      <c r="AC1593" s="39"/>
      <c r="AD1593" s="40"/>
    </row>
    <row r="1594" s="35" customFormat="1" spans="6:30">
      <c r="F1594" s="52"/>
      <c r="G1594" s="52"/>
      <c r="P1594" s="52"/>
      <c r="Q1594" s="38"/>
      <c r="AC1594" s="39"/>
      <c r="AD1594" s="40"/>
    </row>
    <row r="1595" s="35" customFormat="1" spans="6:30">
      <c r="F1595" s="52"/>
      <c r="G1595" s="52"/>
      <c r="P1595" s="52"/>
      <c r="Q1595" s="38"/>
      <c r="AC1595" s="39"/>
      <c r="AD1595" s="40"/>
    </row>
    <row r="1596" s="35" customFormat="1" spans="6:30">
      <c r="F1596" s="52"/>
      <c r="G1596" s="52"/>
      <c r="P1596" s="52"/>
      <c r="Q1596" s="38"/>
      <c r="AC1596" s="39"/>
      <c r="AD1596" s="40"/>
    </row>
    <row r="1597" s="35" customFormat="1" spans="6:30">
      <c r="F1597" s="52"/>
      <c r="G1597" s="52"/>
      <c r="P1597" s="52"/>
      <c r="Q1597" s="38"/>
      <c r="AC1597" s="39"/>
      <c r="AD1597" s="40"/>
    </row>
    <row r="1598" s="35" customFormat="1" spans="6:30">
      <c r="F1598" s="52"/>
      <c r="G1598" s="52"/>
      <c r="P1598" s="52"/>
      <c r="Q1598" s="38"/>
      <c r="AC1598" s="39"/>
      <c r="AD1598" s="40"/>
    </row>
    <row r="1599" s="35" customFormat="1" spans="6:30">
      <c r="F1599" s="52"/>
      <c r="G1599" s="52"/>
      <c r="P1599" s="52"/>
      <c r="Q1599" s="38"/>
      <c r="AC1599" s="39"/>
      <c r="AD1599" s="40"/>
    </row>
    <row r="1600" s="35" customFormat="1" spans="6:30">
      <c r="F1600" s="52"/>
      <c r="G1600" s="52"/>
      <c r="P1600" s="52"/>
      <c r="Q1600" s="38"/>
      <c r="AC1600" s="39"/>
      <c r="AD1600" s="40"/>
    </row>
    <row r="1601" s="35" customFormat="1" spans="6:30">
      <c r="F1601" s="52"/>
      <c r="G1601" s="52"/>
      <c r="P1601" s="52"/>
      <c r="Q1601" s="38"/>
      <c r="AC1601" s="39"/>
      <c r="AD1601" s="40"/>
    </row>
    <row r="1602" s="35" customFormat="1" spans="6:30">
      <c r="F1602" s="52"/>
      <c r="G1602" s="52"/>
      <c r="P1602" s="52"/>
      <c r="Q1602" s="38"/>
      <c r="AC1602" s="39"/>
      <c r="AD1602" s="40"/>
    </row>
    <row r="1603" s="35" customFormat="1" spans="6:30">
      <c r="F1603" s="52"/>
      <c r="G1603" s="52"/>
      <c r="P1603" s="52"/>
      <c r="Q1603" s="38"/>
      <c r="AC1603" s="39"/>
      <c r="AD1603" s="40"/>
    </row>
    <row r="1604" s="35" customFormat="1" spans="6:30">
      <c r="F1604" s="52"/>
      <c r="G1604" s="52"/>
      <c r="P1604" s="52"/>
      <c r="Q1604" s="38"/>
      <c r="AC1604" s="39"/>
      <c r="AD1604" s="40"/>
    </row>
    <row r="1605" s="35" customFormat="1" spans="6:30">
      <c r="F1605" s="52"/>
      <c r="G1605" s="52"/>
      <c r="P1605" s="52"/>
      <c r="Q1605" s="38"/>
      <c r="AC1605" s="39"/>
      <c r="AD1605" s="40"/>
    </row>
    <row r="1606" s="35" customFormat="1" spans="6:30">
      <c r="F1606" s="52"/>
      <c r="G1606" s="52"/>
      <c r="P1606" s="52"/>
      <c r="Q1606" s="38"/>
      <c r="AC1606" s="39"/>
      <c r="AD1606" s="40"/>
    </row>
    <row r="1607" s="35" customFormat="1" spans="6:30">
      <c r="F1607" s="52"/>
      <c r="G1607" s="52"/>
      <c r="P1607" s="52"/>
      <c r="Q1607" s="38"/>
      <c r="AC1607" s="39"/>
      <c r="AD1607" s="40"/>
    </row>
    <row r="1608" s="35" customFormat="1" spans="6:30">
      <c r="F1608" s="52"/>
      <c r="G1608" s="52"/>
      <c r="P1608" s="52"/>
      <c r="Q1608" s="38"/>
      <c r="AC1608" s="39"/>
      <c r="AD1608" s="40"/>
    </row>
    <row r="1609" s="35" customFormat="1" spans="6:30">
      <c r="F1609" s="52"/>
      <c r="G1609" s="52"/>
      <c r="P1609" s="52"/>
      <c r="Q1609" s="38"/>
      <c r="AC1609" s="39"/>
      <c r="AD1609" s="40"/>
    </row>
    <row r="1610" s="35" customFormat="1" spans="6:30">
      <c r="F1610" s="52"/>
      <c r="G1610" s="52"/>
      <c r="P1610" s="52"/>
      <c r="Q1610" s="38"/>
      <c r="AC1610" s="39"/>
      <c r="AD1610" s="40"/>
    </row>
    <row r="1611" s="35" customFormat="1" spans="6:30">
      <c r="F1611" s="52"/>
      <c r="G1611" s="52"/>
      <c r="P1611" s="52"/>
      <c r="Q1611" s="38"/>
      <c r="AC1611" s="39"/>
      <c r="AD1611" s="40"/>
    </row>
    <row r="1612" s="35" customFormat="1" spans="6:30">
      <c r="F1612" s="52"/>
      <c r="G1612" s="52"/>
      <c r="P1612" s="52"/>
      <c r="Q1612" s="38"/>
      <c r="AC1612" s="39"/>
      <c r="AD1612" s="40"/>
    </row>
    <row r="1613" s="35" customFormat="1" spans="6:30">
      <c r="F1613" s="52"/>
      <c r="G1613" s="52"/>
      <c r="P1613" s="52"/>
      <c r="Q1613" s="38"/>
      <c r="AC1613" s="39"/>
      <c r="AD1613" s="40"/>
    </row>
    <row r="1614" s="35" customFormat="1" spans="6:30">
      <c r="F1614" s="52"/>
      <c r="G1614" s="52"/>
      <c r="P1614" s="52"/>
      <c r="Q1614" s="38"/>
      <c r="AC1614" s="39"/>
      <c r="AD1614" s="40"/>
    </row>
    <row r="1615" s="35" customFormat="1" spans="6:30">
      <c r="F1615" s="52"/>
      <c r="G1615" s="52"/>
      <c r="P1615" s="52"/>
      <c r="Q1615" s="38"/>
      <c r="AC1615" s="39"/>
      <c r="AD1615" s="40"/>
    </row>
    <row r="1616" s="35" customFormat="1" spans="6:30">
      <c r="F1616" s="52"/>
      <c r="G1616" s="52"/>
      <c r="P1616" s="52"/>
      <c r="Q1616" s="38"/>
      <c r="AC1616" s="39"/>
      <c r="AD1616" s="40"/>
    </row>
    <row r="1617" s="35" customFormat="1" spans="6:30">
      <c r="F1617" s="52"/>
      <c r="G1617" s="52"/>
      <c r="P1617" s="52"/>
      <c r="Q1617" s="38"/>
      <c r="AC1617" s="39"/>
      <c r="AD1617" s="40"/>
    </row>
    <row r="1618" s="35" customFormat="1" spans="6:30">
      <c r="F1618" s="52"/>
      <c r="G1618" s="52"/>
      <c r="P1618" s="52"/>
      <c r="Q1618" s="38"/>
      <c r="AC1618" s="39"/>
      <c r="AD1618" s="40"/>
    </row>
    <row r="1619" s="35" customFormat="1" spans="6:30">
      <c r="F1619" s="52"/>
      <c r="G1619" s="52"/>
      <c r="P1619" s="52"/>
      <c r="Q1619" s="38"/>
      <c r="AC1619" s="39"/>
      <c r="AD1619" s="40"/>
    </row>
    <row r="1620" s="35" customFormat="1" spans="6:30">
      <c r="F1620" s="52"/>
      <c r="G1620" s="52"/>
      <c r="P1620" s="52"/>
      <c r="Q1620" s="38"/>
      <c r="AC1620" s="39"/>
      <c r="AD1620" s="40"/>
    </row>
    <row r="1621" s="35" customFormat="1" spans="6:30">
      <c r="F1621" s="52"/>
      <c r="G1621" s="52"/>
      <c r="P1621" s="52"/>
      <c r="Q1621" s="38"/>
      <c r="AC1621" s="39"/>
      <c r="AD1621" s="40"/>
    </row>
    <row r="1622" s="35" customFormat="1" spans="6:30">
      <c r="F1622" s="52"/>
      <c r="G1622" s="52"/>
      <c r="P1622" s="52"/>
      <c r="Q1622" s="38"/>
      <c r="AC1622" s="39"/>
      <c r="AD1622" s="40"/>
    </row>
    <row r="1623" s="35" customFormat="1" spans="6:30">
      <c r="F1623" s="52"/>
      <c r="G1623" s="52"/>
      <c r="P1623" s="52"/>
      <c r="Q1623" s="38"/>
      <c r="AC1623" s="39"/>
      <c r="AD1623" s="40"/>
    </row>
    <row r="1624" s="35" customFormat="1" spans="6:30">
      <c r="F1624" s="52"/>
      <c r="G1624" s="52"/>
      <c r="P1624" s="52"/>
      <c r="Q1624" s="38"/>
      <c r="AC1624" s="39"/>
      <c r="AD1624" s="40"/>
    </row>
    <row r="1625" s="35" customFormat="1" spans="6:30">
      <c r="F1625" s="52"/>
      <c r="G1625" s="52"/>
      <c r="P1625" s="52"/>
      <c r="Q1625" s="38"/>
      <c r="AC1625" s="39"/>
      <c r="AD1625" s="40"/>
    </row>
    <row r="1626" s="35" customFormat="1" spans="6:30">
      <c r="F1626" s="52"/>
      <c r="G1626" s="52"/>
      <c r="P1626" s="52"/>
      <c r="Q1626" s="38"/>
      <c r="AC1626" s="39"/>
      <c r="AD1626" s="40"/>
    </row>
    <row r="1627" s="35" customFormat="1" spans="6:30">
      <c r="F1627" s="52"/>
      <c r="G1627" s="52"/>
      <c r="P1627" s="52"/>
      <c r="Q1627" s="38"/>
      <c r="AC1627" s="39"/>
      <c r="AD1627" s="40"/>
    </row>
    <row r="1628" s="35" customFormat="1" spans="6:30">
      <c r="F1628" s="52"/>
      <c r="G1628" s="52"/>
      <c r="P1628" s="52"/>
      <c r="Q1628" s="38"/>
      <c r="AC1628" s="39"/>
      <c r="AD1628" s="40"/>
    </row>
    <row r="1629" s="35" customFormat="1" spans="6:30">
      <c r="F1629" s="52"/>
      <c r="G1629" s="52"/>
      <c r="P1629" s="52"/>
      <c r="Q1629" s="38"/>
      <c r="AC1629" s="39"/>
      <c r="AD1629" s="40"/>
    </row>
    <row r="1630" s="35" customFormat="1" spans="6:30">
      <c r="F1630" s="52"/>
      <c r="G1630" s="52"/>
      <c r="P1630" s="52"/>
      <c r="Q1630" s="38"/>
      <c r="AC1630" s="39"/>
      <c r="AD1630" s="40"/>
    </row>
    <row r="1631" s="35" customFormat="1" spans="6:30">
      <c r="F1631" s="52"/>
      <c r="G1631" s="52"/>
      <c r="P1631" s="52"/>
      <c r="Q1631" s="38"/>
      <c r="AC1631" s="39"/>
      <c r="AD1631" s="40"/>
    </row>
    <row r="1632" s="35" customFormat="1" spans="6:30">
      <c r="F1632" s="52"/>
      <c r="G1632" s="52"/>
      <c r="P1632" s="52"/>
      <c r="Q1632" s="38"/>
      <c r="AC1632" s="39"/>
      <c r="AD1632" s="40"/>
    </row>
    <row r="1633" s="35" customFormat="1" spans="6:30">
      <c r="F1633" s="52"/>
      <c r="G1633" s="52"/>
      <c r="P1633" s="52"/>
      <c r="Q1633" s="38"/>
      <c r="AC1633" s="39"/>
      <c r="AD1633" s="40"/>
    </row>
    <row r="1634" s="35" customFormat="1" spans="6:30">
      <c r="F1634" s="52"/>
      <c r="G1634" s="52"/>
      <c r="P1634" s="52"/>
      <c r="Q1634" s="38"/>
      <c r="AC1634" s="39"/>
      <c r="AD1634" s="40"/>
    </row>
    <row r="1635" s="35" customFormat="1" spans="6:30">
      <c r="F1635" s="52"/>
      <c r="G1635" s="52"/>
      <c r="P1635" s="52"/>
      <c r="Q1635" s="38"/>
      <c r="AC1635" s="39"/>
      <c r="AD1635" s="40"/>
    </row>
    <row r="1636" s="35" customFormat="1" spans="6:30">
      <c r="F1636" s="52"/>
      <c r="G1636" s="52"/>
      <c r="P1636" s="52"/>
      <c r="Q1636" s="38"/>
      <c r="AC1636" s="39"/>
      <c r="AD1636" s="40"/>
    </row>
    <row r="1637" s="35" customFormat="1" spans="6:30">
      <c r="F1637" s="52"/>
      <c r="G1637" s="52"/>
      <c r="P1637" s="52"/>
      <c r="Q1637" s="38"/>
      <c r="AC1637" s="39"/>
      <c r="AD1637" s="40"/>
    </row>
    <row r="1638" s="35" customFormat="1" spans="6:30">
      <c r="F1638" s="52"/>
      <c r="G1638" s="52"/>
      <c r="P1638" s="52"/>
      <c r="Q1638" s="38"/>
      <c r="AC1638" s="39"/>
      <c r="AD1638" s="40"/>
    </row>
    <row r="1639" s="35" customFormat="1" spans="6:30">
      <c r="F1639" s="52"/>
      <c r="G1639" s="52"/>
      <c r="P1639" s="52"/>
      <c r="Q1639" s="38"/>
      <c r="AC1639" s="39"/>
      <c r="AD1639" s="40"/>
    </row>
    <row r="1640" s="35" customFormat="1" spans="6:30">
      <c r="F1640" s="52"/>
      <c r="G1640" s="52"/>
      <c r="P1640" s="52"/>
      <c r="Q1640" s="38"/>
      <c r="AC1640" s="39"/>
      <c r="AD1640" s="40"/>
    </row>
    <row r="1641" s="35" customFormat="1" spans="6:30">
      <c r="F1641" s="52"/>
      <c r="G1641" s="52"/>
      <c r="P1641" s="52"/>
      <c r="Q1641" s="38"/>
      <c r="AC1641" s="39"/>
      <c r="AD1641" s="40"/>
    </row>
    <row r="1642" s="35" customFormat="1" spans="6:30">
      <c r="F1642" s="52"/>
      <c r="G1642" s="52"/>
      <c r="P1642" s="52"/>
      <c r="Q1642" s="38"/>
      <c r="AC1642" s="39"/>
      <c r="AD1642" s="40"/>
    </row>
    <row r="1643" s="35" customFormat="1" spans="6:30">
      <c r="F1643" s="52"/>
      <c r="G1643" s="52"/>
      <c r="P1643" s="52"/>
      <c r="Q1643" s="38"/>
      <c r="AC1643" s="39"/>
      <c r="AD1643" s="40"/>
    </row>
    <row r="1644" s="35" customFormat="1" spans="6:30">
      <c r="F1644" s="52"/>
      <c r="G1644" s="52"/>
      <c r="P1644" s="52"/>
      <c r="Q1644" s="38"/>
      <c r="AC1644" s="39"/>
      <c r="AD1644" s="40"/>
    </row>
    <row r="1645" s="35" customFormat="1" spans="6:30">
      <c r="F1645" s="52"/>
      <c r="G1645" s="52"/>
      <c r="P1645" s="52"/>
      <c r="Q1645" s="38"/>
      <c r="AC1645" s="39"/>
      <c r="AD1645" s="40"/>
    </row>
    <row r="1646" s="35" customFormat="1" spans="6:30">
      <c r="F1646" s="52"/>
      <c r="G1646" s="52"/>
      <c r="P1646" s="52"/>
      <c r="Q1646" s="38"/>
      <c r="AC1646" s="39"/>
      <c r="AD1646" s="40"/>
    </row>
    <row r="1647" s="35" customFormat="1" spans="6:30">
      <c r="F1647" s="52"/>
      <c r="G1647" s="52"/>
      <c r="P1647" s="52"/>
      <c r="Q1647" s="38"/>
      <c r="AC1647" s="39"/>
      <c r="AD1647" s="40"/>
    </row>
    <row r="1648" s="35" customFormat="1" spans="6:30">
      <c r="F1648" s="52"/>
      <c r="G1648" s="52"/>
      <c r="P1648" s="52"/>
      <c r="Q1648" s="38"/>
      <c r="AC1648" s="39"/>
      <c r="AD1648" s="40"/>
    </row>
    <row r="1649" s="35" customFormat="1" spans="6:30">
      <c r="F1649" s="52"/>
      <c r="G1649" s="52"/>
      <c r="P1649" s="52"/>
      <c r="Q1649" s="38"/>
      <c r="AC1649" s="39"/>
      <c r="AD1649" s="40"/>
    </row>
    <row r="1650" s="35" customFormat="1" spans="6:30">
      <c r="F1650" s="52"/>
      <c r="G1650" s="52"/>
      <c r="P1650" s="52"/>
      <c r="Q1650" s="38"/>
      <c r="AC1650" s="39"/>
      <c r="AD1650" s="40"/>
    </row>
    <row r="1651" s="35" customFormat="1" spans="6:30">
      <c r="F1651" s="52"/>
      <c r="G1651" s="52"/>
      <c r="P1651" s="52"/>
      <c r="Q1651" s="38"/>
      <c r="AC1651" s="39"/>
      <c r="AD1651" s="40"/>
    </row>
    <row r="1652" s="35" customFormat="1" spans="6:30">
      <c r="F1652" s="52"/>
      <c r="G1652" s="52"/>
      <c r="P1652" s="52"/>
      <c r="Q1652" s="38"/>
      <c r="AC1652" s="39"/>
      <c r="AD1652" s="40"/>
    </row>
    <row r="1653" s="35" customFormat="1" spans="6:30">
      <c r="F1653" s="52"/>
      <c r="G1653" s="52"/>
      <c r="P1653" s="52"/>
      <c r="Q1653" s="38"/>
      <c r="AC1653" s="39"/>
      <c r="AD1653" s="40"/>
    </row>
    <row r="1654" s="35" customFormat="1" spans="6:30">
      <c r="F1654" s="52"/>
      <c r="G1654" s="52"/>
      <c r="P1654" s="52"/>
      <c r="Q1654" s="38"/>
      <c r="AC1654" s="39"/>
      <c r="AD1654" s="40"/>
    </row>
    <row r="1655" s="35" customFormat="1" spans="6:30">
      <c r="F1655" s="52"/>
      <c r="G1655" s="52"/>
      <c r="P1655" s="52"/>
      <c r="Q1655" s="38"/>
      <c r="AC1655" s="39"/>
      <c r="AD1655" s="40"/>
    </row>
    <row r="1656" s="35" customFormat="1" spans="6:30">
      <c r="F1656" s="52"/>
      <c r="G1656" s="52"/>
      <c r="P1656" s="52"/>
      <c r="Q1656" s="38"/>
      <c r="AC1656" s="39"/>
      <c r="AD1656" s="40"/>
    </row>
    <row r="1657" s="35" customFormat="1" spans="6:30">
      <c r="F1657" s="52"/>
      <c r="G1657" s="52"/>
      <c r="P1657" s="52"/>
      <c r="Q1657" s="38"/>
      <c r="AC1657" s="39"/>
      <c r="AD1657" s="40"/>
    </row>
    <row r="1658" s="35" customFormat="1" spans="6:30">
      <c r="F1658" s="52"/>
      <c r="G1658" s="52"/>
      <c r="P1658" s="52"/>
      <c r="Q1658" s="38"/>
      <c r="AC1658" s="39"/>
      <c r="AD1658" s="40"/>
    </row>
    <row r="1659" s="35" customFormat="1" spans="6:30">
      <c r="F1659" s="52"/>
      <c r="G1659" s="52"/>
      <c r="P1659" s="52"/>
      <c r="Q1659" s="38"/>
      <c r="AC1659" s="39"/>
      <c r="AD1659" s="40"/>
    </row>
    <row r="1660" s="35" customFormat="1" spans="6:30">
      <c r="F1660" s="52"/>
      <c r="G1660" s="52"/>
      <c r="P1660" s="52"/>
      <c r="Q1660" s="38"/>
      <c r="AC1660" s="39"/>
      <c r="AD1660" s="40"/>
    </row>
    <row r="1661" s="35" customFormat="1" spans="6:30">
      <c r="F1661" s="52"/>
      <c r="G1661" s="52"/>
      <c r="P1661" s="52"/>
      <c r="Q1661" s="38"/>
      <c r="AC1661" s="39"/>
      <c r="AD1661" s="40"/>
    </row>
    <row r="1662" s="35" customFormat="1" spans="6:30">
      <c r="F1662" s="52"/>
      <c r="G1662" s="52"/>
      <c r="P1662" s="52"/>
      <c r="Q1662" s="38"/>
      <c r="AC1662" s="39"/>
      <c r="AD1662" s="40"/>
    </row>
    <row r="1663" s="35" customFormat="1" spans="6:30">
      <c r="F1663" s="52"/>
      <c r="G1663" s="52"/>
      <c r="P1663" s="52"/>
      <c r="Q1663" s="38"/>
      <c r="AC1663" s="39"/>
      <c r="AD1663" s="40"/>
    </row>
    <row r="1664" s="35" customFormat="1" spans="6:30">
      <c r="F1664" s="52"/>
      <c r="G1664" s="52"/>
      <c r="P1664" s="52"/>
      <c r="Q1664" s="38"/>
      <c r="AC1664" s="39"/>
      <c r="AD1664" s="40"/>
    </row>
    <row r="1665" s="35" customFormat="1" spans="6:30">
      <c r="F1665" s="52"/>
      <c r="G1665" s="52"/>
      <c r="P1665" s="52"/>
      <c r="Q1665" s="38"/>
      <c r="AC1665" s="39"/>
      <c r="AD1665" s="40"/>
    </row>
    <row r="1666" s="35" customFormat="1" spans="6:30">
      <c r="F1666" s="52"/>
      <c r="G1666" s="52"/>
      <c r="P1666" s="52"/>
      <c r="Q1666" s="38"/>
      <c r="AC1666" s="39"/>
      <c r="AD1666" s="40"/>
    </row>
    <row r="1667" s="35" customFormat="1" spans="6:30">
      <c r="F1667" s="52"/>
      <c r="G1667" s="52"/>
      <c r="P1667" s="52"/>
      <c r="Q1667" s="38"/>
      <c r="AC1667" s="39"/>
      <c r="AD1667" s="40"/>
    </row>
    <row r="1668" s="35" customFormat="1" spans="6:30">
      <c r="F1668" s="52"/>
      <c r="G1668" s="52"/>
      <c r="P1668" s="52"/>
      <c r="Q1668" s="38"/>
      <c r="AC1668" s="39"/>
      <c r="AD1668" s="40"/>
    </row>
    <row r="1669" s="35" customFormat="1" spans="6:30">
      <c r="F1669" s="52"/>
      <c r="G1669" s="52"/>
      <c r="P1669" s="52"/>
      <c r="Q1669" s="38"/>
      <c r="AC1669" s="39"/>
      <c r="AD1669" s="40"/>
    </row>
    <row r="1670" s="35" customFormat="1" spans="6:30">
      <c r="F1670" s="52"/>
      <c r="G1670" s="52"/>
      <c r="P1670" s="52"/>
      <c r="Q1670" s="38"/>
      <c r="AC1670" s="39"/>
      <c r="AD1670" s="40"/>
    </row>
    <row r="1671" s="35" customFormat="1" spans="6:30">
      <c r="F1671" s="52"/>
      <c r="G1671" s="52"/>
      <c r="P1671" s="52"/>
      <c r="Q1671" s="38"/>
      <c r="AC1671" s="39"/>
      <c r="AD1671" s="40"/>
    </row>
    <row r="1672" s="35" customFormat="1" spans="6:30">
      <c r="F1672" s="52"/>
      <c r="G1672" s="52"/>
      <c r="P1672" s="52"/>
      <c r="Q1672" s="38"/>
      <c r="AC1672" s="39"/>
      <c r="AD1672" s="40"/>
    </row>
    <row r="1673" s="35" customFormat="1" spans="6:30">
      <c r="F1673" s="52"/>
      <c r="G1673" s="52"/>
      <c r="P1673" s="52"/>
      <c r="Q1673" s="38"/>
      <c r="AC1673" s="39"/>
      <c r="AD1673" s="40"/>
    </row>
    <row r="1674" s="35" customFormat="1" spans="6:30">
      <c r="F1674" s="52"/>
      <c r="G1674" s="52"/>
      <c r="P1674" s="52"/>
      <c r="Q1674" s="38"/>
      <c r="AC1674" s="39"/>
      <c r="AD1674" s="40"/>
    </row>
    <row r="1675" s="35" customFormat="1" spans="6:30">
      <c r="F1675" s="52"/>
      <c r="G1675" s="52"/>
      <c r="P1675" s="52"/>
      <c r="Q1675" s="38"/>
      <c r="AC1675" s="39"/>
      <c r="AD1675" s="40"/>
    </row>
    <row r="1676" s="35" customFormat="1" spans="6:30">
      <c r="F1676" s="52"/>
      <c r="G1676" s="52"/>
      <c r="P1676" s="52"/>
      <c r="Q1676" s="38"/>
      <c r="AC1676" s="39"/>
      <c r="AD1676" s="40"/>
    </row>
    <row r="1677" s="35" customFormat="1" spans="6:30">
      <c r="F1677" s="52"/>
      <c r="G1677" s="52"/>
      <c r="P1677" s="52"/>
      <c r="Q1677" s="38"/>
      <c r="AC1677" s="39"/>
      <c r="AD1677" s="40"/>
    </row>
    <row r="1678" s="35" customFormat="1" spans="6:30">
      <c r="F1678" s="52"/>
      <c r="G1678" s="52"/>
      <c r="P1678" s="52"/>
      <c r="Q1678" s="38"/>
      <c r="AC1678" s="39"/>
      <c r="AD1678" s="40"/>
    </row>
    <row r="1679" s="35" customFormat="1" spans="6:30">
      <c r="F1679" s="52"/>
      <c r="G1679" s="52"/>
      <c r="P1679" s="52"/>
      <c r="Q1679" s="38"/>
      <c r="AC1679" s="39"/>
      <c r="AD1679" s="40"/>
    </row>
    <row r="1680" s="35" customFormat="1" spans="6:30">
      <c r="F1680" s="52"/>
      <c r="G1680" s="52"/>
      <c r="P1680" s="52"/>
      <c r="Q1680" s="38"/>
      <c r="AC1680" s="39"/>
      <c r="AD1680" s="40"/>
    </row>
    <row r="1681" s="35" customFormat="1" spans="6:30">
      <c r="F1681" s="52"/>
      <c r="G1681" s="52"/>
      <c r="P1681" s="52"/>
      <c r="Q1681" s="38"/>
      <c r="AC1681" s="39"/>
      <c r="AD1681" s="40"/>
    </row>
    <row r="1682" s="35" customFormat="1" spans="6:30">
      <c r="F1682" s="52"/>
      <c r="G1682" s="52"/>
      <c r="P1682" s="52"/>
      <c r="Q1682" s="38"/>
      <c r="AC1682" s="39"/>
      <c r="AD1682" s="40"/>
    </row>
    <row r="1683" s="35" customFormat="1" spans="6:30">
      <c r="F1683" s="52"/>
      <c r="G1683" s="52"/>
      <c r="P1683" s="52"/>
      <c r="Q1683" s="38"/>
      <c r="AC1683" s="39"/>
      <c r="AD1683" s="40"/>
    </row>
    <row r="1684" s="35" customFormat="1" spans="6:30">
      <c r="F1684" s="52"/>
      <c r="G1684" s="52"/>
      <c r="P1684" s="52"/>
      <c r="Q1684" s="38"/>
      <c r="AC1684" s="39"/>
      <c r="AD1684" s="40"/>
    </row>
    <row r="1685" s="35" customFormat="1" spans="6:30">
      <c r="F1685" s="52"/>
      <c r="G1685" s="52"/>
      <c r="P1685" s="52"/>
      <c r="Q1685" s="38"/>
      <c r="AC1685" s="39"/>
      <c r="AD1685" s="40"/>
    </row>
    <row r="1686" s="35" customFormat="1" spans="6:30">
      <c r="F1686" s="52"/>
      <c r="G1686" s="52"/>
      <c r="P1686" s="52"/>
      <c r="Q1686" s="38"/>
      <c r="AC1686" s="39"/>
      <c r="AD1686" s="40"/>
    </row>
    <row r="1687" s="35" customFormat="1" spans="6:30">
      <c r="F1687" s="52"/>
      <c r="G1687" s="52"/>
      <c r="P1687" s="52"/>
      <c r="Q1687" s="38"/>
      <c r="AC1687" s="39"/>
      <c r="AD1687" s="40"/>
    </row>
    <row r="1688" s="35" customFormat="1" spans="6:30">
      <c r="F1688" s="52"/>
      <c r="G1688" s="52"/>
      <c r="P1688" s="52"/>
      <c r="Q1688" s="38"/>
      <c r="AC1688" s="39"/>
      <c r="AD1688" s="40"/>
    </row>
    <row r="1689" s="35" customFormat="1" spans="6:30">
      <c r="F1689" s="52"/>
      <c r="G1689" s="52"/>
      <c r="P1689" s="52"/>
      <c r="Q1689" s="38"/>
      <c r="AC1689" s="39"/>
      <c r="AD1689" s="40"/>
    </row>
    <row r="1690" s="35" customFormat="1" spans="6:30">
      <c r="F1690" s="52"/>
      <c r="G1690" s="52"/>
      <c r="P1690" s="52"/>
      <c r="Q1690" s="38"/>
      <c r="AC1690" s="39"/>
      <c r="AD1690" s="40"/>
    </row>
    <row r="1691" s="35" customFormat="1" spans="6:30">
      <c r="F1691" s="52"/>
      <c r="G1691" s="52"/>
      <c r="P1691" s="52"/>
      <c r="Q1691" s="38"/>
      <c r="AC1691" s="39"/>
      <c r="AD1691" s="40"/>
    </row>
    <row r="1692" s="35" customFormat="1" spans="6:30">
      <c r="F1692" s="52"/>
      <c r="G1692" s="52"/>
      <c r="P1692" s="52"/>
      <c r="Q1692" s="38"/>
      <c r="AC1692" s="39"/>
      <c r="AD1692" s="40"/>
    </row>
    <row r="1693" s="35" customFormat="1" spans="6:30">
      <c r="F1693" s="52"/>
      <c r="G1693" s="52"/>
      <c r="P1693" s="52"/>
      <c r="Q1693" s="38"/>
      <c r="AC1693" s="39"/>
      <c r="AD1693" s="40"/>
    </row>
    <row r="1694" s="35" customFormat="1" spans="6:30">
      <c r="F1694" s="52"/>
      <c r="G1694" s="52"/>
      <c r="P1694" s="52"/>
      <c r="Q1694" s="38"/>
      <c r="AC1694" s="39"/>
      <c r="AD1694" s="40"/>
    </row>
    <row r="1695" s="35" customFormat="1" spans="6:30">
      <c r="F1695" s="52"/>
      <c r="G1695" s="52"/>
      <c r="P1695" s="52"/>
      <c r="Q1695" s="38"/>
      <c r="AC1695" s="39"/>
      <c r="AD1695" s="40"/>
    </row>
    <row r="1696" s="35" customFormat="1" spans="6:30">
      <c r="F1696" s="52"/>
      <c r="G1696" s="52"/>
      <c r="P1696" s="52"/>
      <c r="Q1696" s="38"/>
      <c r="AC1696" s="39"/>
      <c r="AD1696" s="40"/>
    </row>
    <row r="1697" s="35" customFormat="1" spans="6:30">
      <c r="F1697" s="52"/>
      <c r="G1697" s="52"/>
      <c r="P1697" s="52"/>
      <c r="Q1697" s="38"/>
      <c r="AC1697" s="39"/>
      <c r="AD1697" s="40"/>
    </row>
    <row r="1698" s="35" customFormat="1" spans="6:30">
      <c r="F1698" s="52"/>
      <c r="G1698" s="52"/>
      <c r="P1698" s="52"/>
      <c r="Q1698" s="38"/>
      <c r="AC1698" s="39"/>
      <c r="AD1698" s="40"/>
    </row>
    <row r="1699" s="35" customFormat="1" spans="6:30">
      <c r="F1699" s="52"/>
      <c r="G1699" s="52"/>
      <c r="P1699" s="52"/>
      <c r="Q1699" s="38"/>
      <c r="AC1699" s="39"/>
      <c r="AD1699" s="40"/>
    </row>
    <row r="1700" s="35" customFormat="1" spans="6:30">
      <c r="F1700" s="52"/>
      <c r="G1700" s="52"/>
      <c r="P1700" s="52"/>
      <c r="Q1700" s="38"/>
      <c r="AC1700" s="39"/>
      <c r="AD1700" s="40"/>
    </row>
    <row r="1701" s="35" customFormat="1" spans="6:30">
      <c r="F1701" s="52"/>
      <c r="G1701" s="52"/>
      <c r="P1701" s="52"/>
      <c r="Q1701" s="38"/>
      <c r="AC1701" s="39"/>
      <c r="AD1701" s="40"/>
    </row>
    <row r="1702" s="35" customFormat="1" spans="6:30">
      <c r="F1702" s="52"/>
      <c r="G1702" s="52"/>
      <c r="P1702" s="52"/>
      <c r="Q1702" s="38"/>
      <c r="AC1702" s="39"/>
      <c r="AD1702" s="40"/>
    </row>
    <row r="1703" s="35" customFormat="1" spans="6:30">
      <c r="F1703" s="52"/>
      <c r="G1703" s="52"/>
      <c r="P1703" s="52"/>
      <c r="Q1703" s="38"/>
      <c r="AC1703" s="39"/>
      <c r="AD1703" s="40"/>
    </row>
    <row r="1704" s="35" customFormat="1" spans="6:30">
      <c r="F1704" s="52"/>
      <c r="G1704" s="52"/>
      <c r="P1704" s="52"/>
      <c r="Q1704" s="38"/>
      <c r="AC1704" s="39"/>
      <c r="AD1704" s="40"/>
    </row>
    <row r="1705" s="35" customFormat="1" spans="6:30">
      <c r="F1705" s="52"/>
      <c r="G1705" s="52"/>
      <c r="P1705" s="52"/>
      <c r="Q1705" s="38"/>
      <c r="AC1705" s="39"/>
      <c r="AD1705" s="40"/>
    </row>
    <row r="1706" s="35" customFormat="1" spans="6:30">
      <c r="F1706" s="52"/>
      <c r="G1706" s="52"/>
      <c r="P1706" s="52"/>
      <c r="Q1706" s="38"/>
      <c r="AC1706" s="39"/>
      <c r="AD1706" s="40"/>
    </row>
    <row r="1707" s="35" customFormat="1" spans="6:30">
      <c r="F1707" s="52"/>
      <c r="G1707" s="52"/>
      <c r="P1707" s="52"/>
      <c r="Q1707" s="38"/>
      <c r="AC1707" s="39"/>
      <c r="AD1707" s="40"/>
    </row>
    <row r="1708" s="35" customFormat="1" spans="6:30">
      <c r="F1708" s="52"/>
      <c r="G1708" s="52"/>
      <c r="P1708" s="52"/>
      <c r="Q1708" s="38"/>
      <c r="AC1708" s="39"/>
      <c r="AD1708" s="40"/>
    </row>
    <row r="1709" s="35" customFormat="1" spans="6:30">
      <c r="F1709" s="52"/>
      <c r="G1709" s="52"/>
      <c r="P1709" s="52"/>
      <c r="Q1709" s="38"/>
      <c r="AC1709" s="39"/>
      <c r="AD1709" s="40"/>
    </row>
    <row r="1710" s="35" customFormat="1" spans="6:30">
      <c r="F1710" s="52"/>
      <c r="G1710" s="52"/>
      <c r="P1710" s="52"/>
      <c r="Q1710" s="38"/>
      <c r="AC1710" s="39"/>
      <c r="AD1710" s="40"/>
    </row>
    <row r="1711" s="35" customFormat="1" spans="6:30">
      <c r="F1711" s="52"/>
      <c r="G1711" s="52"/>
      <c r="P1711" s="52"/>
      <c r="Q1711" s="38"/>
      <c r="AC1711" s="39"/>
      <c r="AD1711" s="40"/>
    </row>
    <row r="1712" s="35" customFormat="1" spans="6:30">
      <c r="F1712" s="52"/>
      <c r="G1712" s="52"/>
      <c r="P1712" s="52"/>
      <c r="Q1712" s="38"/>
      <c r="AC1712" s="39"/>
      <c r="AD1712" s="40"/>
    </row>
    <row r="1713" s="35" customFormat="1" spans="6:30">
      <c r="F1713" s="52"/>
      <c r="G1713" s="52"/>
      <c r="P1713" s="52"/>
      <c r="Q1713" s="38"/>
      <c r="AC1713" s="39"/>
      <c r="AD1713" s="40"/>
    </row>
    <row r="1714" s="35" customFormat="1" spans="6:30">
      <c r="F1714" s="52"/>
      <c r="G1714" s="52"/>
      <c r="P1714" s="52"/>
      <c r="Q1714" s="38"/>
      <c r="AC1714" s="39"/>
      <c r="AD1714" s="40"/>
    </row>
    <row r="1715" s="35" customFormat="1" spans="6:30">
      <c r="F1715" s="52"/>
      <c r="G1715" s="52"/>
      <c r="P1715" s="52"/>
      <c r="Q1715" s="38"/>
      <c r="AC1715" s="39"/>
      <c r="AD1715" s="40"/>
    </row>
    <row r="1716" s="35" customFormat="1" spans="6:30">
      <c r="F1716" s="52"/>
      <c r="G1716" s="52"/>
      <c r="P1716" s="52"/>
      <c r="Q1716" s="38"/>
      <c r="AC1716" s="39"/>
      <c r="AD1716" s="40"/>
    </row>
    <row r="1717" s="35" customFormat="1" spans="6:30">
      <c r="F1717" s="52"/>
      <c r="G1717" s="52"/>
      <c r="P1717" s="52"/>
      <c r="Q1717" s="38"/>
      <c r="AC1717" s="39"/>
      <c r="AD1717" s="40"/>
    </row>
    <row r="1718" s="35" customFormat="1" spans="6:30">
      <c r="F1718" s="52"/>
      <c r="G1718" s="52"/>
      <c r="P1718" s="52"/>
      <c r="Q1718" s="38"/>
      <c r="AC1718" s="39"/>
      <c r="AD1718" s="40"/>
    </row>
    <row r="1719" s="35" customFormat="1" spans="6:30">
      <c r="F1719" s="52"/>
      <c r="G1719" s="52"/>
      <c r="P1719" s="52"/>
      <c r="Q1719" s="38"/>
      <c r="AC1719" s="39"/>
      <c r="AD1719" s="40"/>
    </row>
    <row r="1720" s="35" customFormat="1" spans="6:30">
      <c r="F1720" s="52"/>
      <c r="G1720" s="52"/>
      <c r="P1720" s="52"/>
      <c r="Q1720" s="38"/>
      <c r="AC1720" s="39"/>
      <c r="AD1720" s="40"/>
    </row>
    <row r="1721" s="35" customFormat="1" spans="6:30">
      <c r="F1721" s="52"/>
      <c r="G1721" s="52"/>
      <c r="P1721" s="52"/>
      <c r="Q1721" s="38"/>
      <c r="AC1721" s="39"/>
      <c r="AD1721" s="40"/>
    </row>
    <row r="1722" s="35" customFormat="1" spans="6:30">
      <c r="F1722" s="52"/>
      <c r="G1722" s="52"/>
      <c r="P1722" s="52"/>
      <c r="Q1722" s="38"/>
      <c r="AC1722" s="39"/>
      <c r="AD1722" s="40"/>
    </row>
    <row r="1723" s="35" customFormat="1" spans="6:30">
      <c r="F1723" s="52"/>
      <c r="G1723" s="52"/>
      <c r="P1723" s="52"/>
      <c r="Q1723" s="38"/>
      <c r="AC1723" s="39"/>
      <c r="AD1723" s="40"/>
    </row>
    <row r="1724" s="35" customFormat="1" spans="6:30">
      <c r="F1724" s="52"/>
      <c r="G1724" s="52"/>
      <c r="P1724" s="52"/>
      <c r="Q1724" s="38"/>
      <c r="AC1724" s="39"/>
      <c r="AD1724" s="40"/>
    </row>
    <row r="1725" s="35" customFormat="1" spans="6:30">
      <c r="F1725" s="52"/>
      <c r="G1725" s="52"/>
      <c r="P1725" s="52"/>
      <c r="Q1725" s="38"/>
      <c r="AC1725" s="39"/>
      <c r="AD1725" s="40"/>
    </row>
    <row r="1726" s="35" customFormat="1" spans="6:30">
      <c r="F1726" s="52"/>
      <c r="G1726" s="52"/>
      <c r="P1726" s="52"/>
      <c r="Q1726" s="38"/>
      <c r="AC1726" s="39"/>
      <c r="AD1726" s="40"/>
    </row>
    <row r="1727" s="35" customFormat="1" spans="6:30">
      <c r="F1727" s="52"/>
      <c r="G1727" s="52"/>
      <c r="P1727" s="52"/>
      <c r="Q1727" s="38"/>
      <c r="AC1727" s="39"/>
      <c r="AD1727" s="40"/>
    </row>
    <row r="1728" s="35" customFormat="1" spans="6:30">
      <c r="F1728" s="52"/>
      <c r="G1728" s="52"/>
      <c r="P1728" s="52"/>
      <c r="Q1728" s="38"/>
      <c r="AC1728" s="39"/>
      <c r="AD1728" s="40"/>
    </row>
    <row r="1729" s="35" customFormat="1" spans="6:30">
      <c r="F1729" s="52"/>
      <c r="G1729" s="52"/>
      <c r="P1729" s="52"/>
      <c r="Q1729" s="38"/>
      <c r="AC1729" s="39"/>
      <c r="AD1729" s="40"/>
    </row>
    <row r="1730" s="35" customFormat="1" spans="6:30">
      <c r="F1730" s="52"/>
      <c r="G1730" s="52"/>
      <c r="P1730" s="52"/>
      <c r="Q1730" s="38"/>
      <c r="AC1730" s="39"/>
      <c r="AD1730" s="40"/>
    </row>
    <row r="1731" s="35" customFormat="1" spans="6:30">
      <c r="F1731" s="52"/>
      <c r="G1731" s="52"/>
      <c r="P1731" s="52"/>
      <c r="Q1731" s="38"/>
      <c r="AC1731" s="39"/>
      <c r="AD1731" s="40"/>
    </row>
    <row r="1732" s="35" customFormat="1" spans="6:30">
      <c r="F1732" s="52"/>
      <c r="G1732" s="52"/>
      <c r="P1732" s="52"/>
      <c r="Q1732" s="38"/>
      <c r="AC1732" s="39"/>
      <c r="AD1732" s="40"/>
    </row>
    <row r="1733" s="35" customFormat="1" spans="6:30">
      <c r="F1733" s="52"/>
      <c r="G1733" s="52"/>
      <c r="P1733" s="52"/>
      <c r="Q1733" s="38"/>
      <c r="AC1733" s="39"/>
      <c r="AD1733" s="40"/>
    </row>
    <row r="1734" s="35" customFormat="1" spans="6:30">
      <c r="F1734" s="52"/>
      <c r="G1734" s="52"/>
      <c r="P1734" s="52"/>
      <c r="Q1734" s="38"/>
      <c r="AC1734" s="39"/>
      <c r="AD1734" s="40"/>
    </row>
    <row r="1735" s="35" customFormat="1" spans="6:30">
      <c r="F1735" s="52"/>
      <c r="G1735" s="52"/>
      <c r="P1735" s="52"/>
      <c r="Q1735" s="38"/>
      <c r="AC1735" s="39"/>
      <c r="AD1735" s="40"/>
    </row>
    <row r="1736" s="35" customFormat="1" spans="6:30">
      <c r="F1736" s="52"/>
      <c r="G1736" s="52"/>
      <c r="P1736" s="52"/>
      <c r="Q1736" s="38"/>
      <c r="AC1736" s="39"/>
      <c r="AD1736" s="40"/>
    </row>
    <row r="1737" s="35" customFormat="1" spans="6:30">
      <c r="F1737" s="52"/>
      <c r="G1737" s="52"/>
      <c r="P1737" s="52"/>
      <c r="Q1737" s="38"/>
      <c r="AC1737" s="39"/>
      <c r="AD1737" s="40"/>
    </row>
    <row r="1738" s="35" customFormat="1" spans="6:30">
      <c r="F1738" s="52"/>
      <c r="G1738" s="52"/>
      <c r="P1738" s="52"/>
      <c r="Q1738" s="38"/>
      <c r="AC1738" s="39"/>
      <c r="AD1738" s="40"/>
    </row>
    <row r="1739" s="35" customFormat="1" spans="6:30">
      <c r="F1739" s="52"/>
      <c r="G1739" s="52"/>
      <c r="P1739" s="52"/>
      <c r="Q1739" s="38"/>
      <c r="AC1739" s="39"/>
      <c r="AD1739" s="40"/>
    </row>
    <row r="1740" s="35" customFormat="1" spans="6:30">
      <c r="F1740" s="52"/>
      <c r="G1740" s="52"/>
      <c r="P1740" s="52"/>
      <c r="Q1740" s="38"/>
      <c r="AC1740" s="39"/>
      <c r="AD1740" s="40"/>
    </row>
    <row r="1741" s="35" customFormat="1" spans="6:30">
      <c r="F1741" s="52"/>
      <c r="G1741" s="52"/>
      <c r="P1741" s="52"/>
      <c r="Q1741" s="38"/>
      <c r="AC1741" s="39"/>
      <c r="AD1741" s="40"/>
    </row>
    <row r="1742" s="35" customFormat="1" spans="6:30">
      <c r="F1742" s="52"/>
      <c r="G1742" s="52"/>
      <c r="P1742" s="52"/>
      <c r="Q1742" s="38"/>
      <c r="AC1742" s="39"/>
      <c r="AD1742" s="40"/>
    </row>
    <row r="1743" s="35" customFormat="1" spans="6:30">
      <c r="F1743" s="52"/>
      <c r="G1743" s="52"/>
      <c r="P1743" s="52"/>
      <c r="Q1743" s="38"/>
      <c r="AC1743" s="39"/>
      <c r="AD1743" s="40"/>
    </row>
    <row r="1744" s="35" customFormat="1" spans="6:30">
      <c r="F1744" s="52"/>
      <c r="G1744" s="52"/>
      <c r="P1744" s="52"/>
      <c r="Q1744" s="38"/>
      <c r="AC1744" s="39"/>
      <c r="AD1744" s="40"/>
    </row>
    <row r="1745" s="35" customFormat="1" spans="6:30">
      <c r="F1745" s="52"/>
      <c r="G1745" s="52"/>
      <c r="P1745" s="52"/>
      <c r="Q1745" s="38"/>
      <c r="AC1745" s="39"/>
      <c r="AD1745" s="40"/>
    </row>
    <row r="1746" s="35" customFormat="1" spans="6:30">
      <c r="F1746" s="52"/>
      <c r="G1746" s="52"/>
      <c r="P1746" s="52"/>
      <c r="Q1746" s="38"/>
      <c r="AC1746" s="39"/>
      <c r="AD1746" s="40"/>
    </row>
    <row r="1747" s="35" customFormat="1" spans="6:30">
      <c r="F1747" s="52"/>
      <c r="G1747" s="52"/>
      <c r="P1747" s="52"/>
      <c r="Q1747" s="38"/>
      <c r="AC1747" s="39"/>
      <c r="AD1747" s="40"/>
    </row>
    <row r="1748" s="35" customFormat="1" spans="6:30">
      <c r="F1748" s="52"/>
      <c r="G1748" s="52"/>
      <c r="P1748" s="52"/>
      <c r="Q1748" s="38"/>
      <c r="AC1748" s="39"/>
      <c r="AD1748" s="40"/>
    </row>
    <row r="1749" s="35" customFormat="1" spans="6:30">
      <c r="F1749" s="52"/>
      <c r="G1749" s="52"/>
      <c r="P1749" s="52"/>
      <c r="Q1749" s="38"/>
      <c r="AC1749" s="39"/>
      <c r="AD1749" s="40"/>
    </row>
    <row r="1750" s="35" customFormat="1" spans="6:30">
      <c r="F1750" s="52"/>
      <c r="G1750" s="52"/>
      <c r="P1750" s="52"/>
      <c r="Q1750" s="38"/>
      <c r="AC1750" s="39"/>
      <c r="AD1750" s="40"/>
    </row>
    <row r="1751" s="35" customFormat="1" spans="6:30">
      <c r="F1751" s="52"/>
      <c r="G1751" s="52"/>
      <c r="P1751" s="52"/>
      <c r="Q1751" s="38"/>
      <c r="AC1751" s="39"/>
      <c r="AD1751" s="40"/>
    </row>
    <row r="1752" s="35" customFormat="1" spans="6:30">
      <c r="F1752" s="52"/>
      <c r="G1752" s="52"/>
      <c r="P1752" s="52"/>
      <c r="Q1752" s="38"/>
      <c r="AC1752" s="39"/>
      <c r="AD1752" s="40"/>
    </row>
    <row r="1753" s="35" customFormat="1" spans="6:30">
      <c r="F1753" s="52"/>
      <c r="G1753" s="52"/>
      <c r="P1753" s="52"/>
      <c r="Q1753" s="38"/>
      <c r="AC1753" s="39"/>
      <c r="AD1753" s="40"/>
    </row>
    <row r="1754" s="35" customFormat="1" spans="6:30">
      <c r="F1754" s="52"/>
      <c r="G1754" s="52"/>
      <c r="P1754" s="52"/>
      <c r="Q1754" s="38"/>
      <c r="AC1754" s="39"/>
      <c r="AD1754" s="40"/>
    </row>
    <row r="1755" s="35" customFormat="1" spans="6:30">
      <c r="F1755" s="52"/>
      <c r="G1755" s="52"/>
      <c r="P1755" s="52"/>
      <c r="Q1755" s="38"/>
      <c r="AC1755" s="39"/>
      <c r="AD1755" s="40"/>
    </row>
    <row r="1756" s="35" customFormat="1" spans="6:30">
      <c r="F1756" s="52"/>
      <c r="G1756" s="52"/>
      <c r="P1756" s="52"/>
      <c r="Q1756" s="38"/>
      <c r="AC1756" s="39"/>
      <c r="AD1756" s="40"/>
    </row>
    <row r="1757" s="35" customFormat="1" spans="6:30">
      <c r="F1757" s="52"/>
      <c r="G1757" s="52"/>
      <c r="P1757" s="52"/>
      <c r="Q1757" s="38"/>
      <c r="AC1757" s="39"/>
      <c r="AD1757" s="40"/>
    </row>
    <row r="1758" s="35" customFormat="1" spans="6:30">
      <c r="F1758" s="52"/>
      <c r="G1758" s="52"/>
      <c r="P1758" s="52"/>
      <c r="Q1758" s="38"/>
      <c r="AC1758" s="39"/>
      <c r="AD1758" s="40"/>
    </row>
    <row r="1759" s="35" customFormat="1" spans="6:30">
      <c r="F1759" s="52"/>
      <c r="G1759" s="52"/>
      <c r="P1759" s="52"/>
      <c r="Q1759" s="38"/>
      <c r="AC1759" s="39"/>
      <c r="AD1759" s="40"/>
    </row>
    <row r="1760" s="35" customFormat="1" spans="6:30">
      <c r="F1760" s="52"/>
      <c r="G1760" s="52"/>
      <c r="P1760" s="52"/>
      <c r="Q1760" s="38"/>
      <c r="AC1760" s="39"/>
      <c r="AD1760" s="40"/>
    </row>
    <row r="1761" s="35" customFormat="1" spans="6:30">
      <c r="F1761" s="52"/>
      <c r="G1761" s="52"/>
      <c r="P1761" s="52"/>
      <c r="Q1761" s="38"/>
      <c r="AC1761" s="39"/>
      <c r="AD1761" s="40"/>
    </row>
    <row r="1762" s="35" customFormat="1" spans="6:30">
      <c r="F1762" s="52"/>
      <c r="G1762" s="52"/>
      <c r="P1762" s="52"/>
      <c r="Q1762" s="38"/>
      <c r="AC1762" s="39"/>
      <c r="AD1762" s="40"/>
    </row>
    <row r="1763" s="35" customFormat="1" spans="6:30">
      <c r="F1763" s="52"/>
      <c r="G1763" s="52"/>
      <c r="P1763" s="52"/>
      <c r="Q1763" s="38"/>
      <c r="AC1763" s="39"/>
      <c r="AD1763" s="40"/>
    </row>
    <row r="1764" s="35" customFormat="1" spans="6:30">
      <c r="F1764" s="52"/>
      <c r="G1764" s="52"/>
      <c r="P1764" s="52"/>
      <c r="Q1764" s="38"/>
      <c r="AC1764" s="39"/>
      <c r="AD1764" s="40"/>
    </row>
    <row r="1765" s="35" customFormat="1" spans="6:30">
      <c r="F1765" s="52"/>
      <c r="G1765" s="52"/>
      <c r="P1765" s="52"/>
      <c r="Q1765" s="38"/>
      <c r="AC1765" s="39"/>
      <c r="AD1765" s="40"/>
    </row>
    <row r="1766" s="35" customFormat="1" spans="6:30">
      <c r="F1766" s="52"/>
      <c r="G1766" s="52"/>
      <c r="P1766" s="52"/>
      <c r="Q1766" s="38"/>
      <c r="AC1766" s="39"/>
      <c r="AD1766" s="40"/>
    </row>
    <row r="1767" s="35" customFormat="1" spans="6:30">
      <c r="F1767" s="52"/>
      <c r="G1767" s="52"/>
      <c r="P1767" s="52"/>
      <c r="Q1767" s="38"/>
      <c r="AC1767" s="39"/>
      <c r="AD1767" s="40"/>
    </row>
    <row r="1768" s="35" customFormat="1" spans="6:30">
      <c r="F1768" s="52"/>
      <c r="G1768" s="52"/>
      <c r="P1768" s="52"/>
      <c r="Q1768" s="38"/>
      <c r="AC1768" s="39"/>
      <c r="AD1768" s="40"/>
    </row>
    <row r="1769" s="35" customFormat="1" spans="6:30">
      <c r="F1769" s="52"/>
      <c r="G1769" s="52"/>
      <c r="P1769" s="52"/>
      <c r="Q1769" s="38"/>
      <c r="AC1769" s="39"/>
      <c r="AD1769" s="40"/>
    </row>
    <row r="1770" s="35" customFormat="1" spans="6:30">
      <c r="F1770" s="52"/>
      <c r="G1770" s="52"/>
      <c r="P1770" s="52"/>
      <c r="Q1770" s="38"/>
      <c r="AC1770" s="39"/>
      <c r="AD1770" s="40"/>
    </row>
    <row r="1771" s="35" customFormat="1" spans="6:30">
      <c r="F1771" s="52"/>
      <c r="G1771" s="52"/>
      <c r="P1771" s="52"/>
      <c r="Q1771" s="38"/>
      <c r="AC1771" s="39"/>
      <c r="AD1771" s="40"/>
    </row>
    <row r="1772" s="35" customFormat="1" spans="6:30">
      <c r="F1772" s="52"/>
      <c r="G1772" s="52"/>
      <c r="P1772" s="52"/>
      <c r="Q1772" s="38"/>
      <c r="AC1772" s="39"/>
      <c r="AD1772" s="40"/>
    </row>
    <row r="1773" s="35" customFormat="1" spans="6:30">
      <c r="F1773" s="52"/>
      <c r="G1773" s="52"/>
      <c r="P1773" s="52"/>
      <c r="Q1773" s="38"/>
      <c r="AC1773" s="39"/>
      <c r="AD1773" s="40"/>
    </row>
    <row r="1774" s="35" customFormat="1" spans="6:30">
      <c r="F1774" s="52"/>
      <c r="G1774" s="52"/>
      <c r="P1774" s="52"/>
      <c r="Q1774" s="38"/>
      <c r="AC1774" s="39"/>
      <c r="AD1774" s="40"/>
    </row>
    <row r="1775" s="35" customFormat="1" spans="6:30">
      <c r="F1775" s="52"/>
      <c r="G1775" s="52"/>
      <c r="P1775" s="52"/>
      <c r="Q1775" s="38"/>
      <c r="AC1775" s="39"/>
      <c r="AD1775" s="40"/>
    </row>
    <row r="1776" s="35" customFormat="1" spans="6:30">
      <c r="F1776" s="52"/>
      <c r="G1776" s="52"/>
      <c r="P1776" s="52"/>
      <c r="Q1776" s="38"/>
      <c r="AC1776" s="39"/>
      <c r="AD1776" s="40"/>
    </row>
    <row r="1777" s="35" customFormat="1" spans="6:30">
      <c r="F1777" s="52"/>
      <c r="G1777" s="52"/>
      <c r="P1777" s="52"/>
      <c r="Q1777" s="38"/>
      <c r="AC1777" s="39"/>
      <c r="AD1777" s="40"/>
    </row>
    <row r="1778" s="35" customFormat="1" spans="6:30">
      <c r="F1778" s="52"/>
      <c r="G1778" s="52"/>
      <c r="P1778" s="52"/>
      <c r="Q1778" s="38"/>
      <c r="AC1778" s="39"/>
      <c r="AD1778" s="40"/>
    </row>
    <row r="1779" s="35" customFormat="1" spans="6:30">
      <c r="F1779" s="52"/>
      <c r="G1779" s="52"/>
      <c r="P1779" s="52"/>
      <c r="Q1779" s="38"/>
      <c r="AC1779" s="39"/>
      <c r="AD1779" s="40"/>
    </row>
    <row r="1780" s="35" customFormat="1" spans="6:30">
      <c r="F1780" s="52"/>
      <c r="G1780" s="52"/>
      <c r="P1780" s="52"/>
      <c r="Q1780" s="38"/>
      <c r="AC1780" s="39"/>
      <c r="AD1780" s="40"/>
    </row>
    <row r="1781" s="35" customFormat="1" spans="6:30">
      <c r="F1781" s="52"/>
      <c r="G1781" s="52"/>
      <c r="P1781" s="52"/>
      <c r="Q1781" s="38"/>
      <c r="AC1781" s="39"/>
      <c r="AD1781" s="40"/>
    </row>
    <row r="1782" s="35" customFormat="1" spans="6:30">
      <c r="F1782" s="52"/>
      <c r="G1782" s="52"/>
      <c r="P1782" s="52"/>
      <c r="Q1782" s="38"/>
      <c r="AC1782" s="39"/>
      <c r="AD1782" s="40"/>
    </row>
    <row r="1783" s="35" customFormat="1" spans="6:30">
      <c r="F1783" s="52"/>
      <c r="G1783" s="52"/>
      <c r="P1783" s="52"/>
      <c r="Q1783" s="38"/>
      <c r="AC1783" s="39"/>
      <c r="AD1783" s="40"/>
    </row>
    <row r="1784" s="35" customFormat="1" spans="6:30">
      <c r="F1784" s="52"/>
      <c r="G1784" s="52"/>
      <c r="P1784" s="52"/>
      <c r="Q1784" s="38"/>
      <c r="AC1784" s="39"/>
      <c r="AD1784" s="40"/>
    </row>
    <row r="1785" s="35" customFormat="1" spans="6:30">
      <c r="F1785" s="52"/>
      <c r="G1785" s="52"/>
      <c r="P1785" s="52"/>
      <c r="Q1785" s="38"/>
      <c r="AC1785" s="39"/>
      <c r="AD1785" s="40"/>
    </row>
    <row r="1786" s="35" customFormat="1" spans="6:30">
      <c r="F1786" s="52"/>
      <c r="G1786" s="52"/>
      <c r="P1786" s="52"/>
      <c r="Q1786" s="38"/>
      <c r="AC1786" s="39"/>
      <c r="AD1786" s="40"/>
    </row>
    <row r="1787" s="35" customFormat="1" spans="6:30">
      <c r="F1787" s="52"/>
      <c r="G1787" s="52"/>
      <c r="P1787" s="52"/>
      <c r="Q1787" s="38"/>
      <c r="AC1787" s="39"/>
      <c r="AD1787" s="40"/>
    </row>
    <row r="1788" s="35" customFormat="1" spans="6:30">
      <c r="F1788" s="52"/>
      <c r="G1788" s="52"/>
      <c r="P1788" s="52"/>
      <c r="Q1788" s="38"/>
      <c r="AC1788" s="39"/>
      <c r="AD1788" s="40"/>
    </row>
    <row r="1789" s="35" customFormat="1" spans="6:30">
      <c r="F1789" s="52"/>
      <c r="G1789" s="52"/>
      <c r="P1789" s="52"/>
      <c r="Q1789" s="38"/>
      <c r="AC1789" s="39"/>
      <c r="AD1789" s="40"/>
    </row>
    <row r="1790" s="35" customFormat="1" spans="6:30">
      <c r="F1790" s="52"/>
      <c r="G1790" s="52"/>
      <c r="P1790" s="52"/>
      <c r="Q1790" s="38"/>
      <c r="AC1790" s="39"/>
      <c r="AD1790" s="40"/>
    </row>
    <row r="1791" s="35" customFormat="1" spans="6:30">
      <c r="F1791" s="52"/>
      <c r="G1791" s="52"/>
      <c r="P1791" s="52"/>
      <c r="Q1791" s="38"/>
      <c r="AC1791" s="39"/>
      <c r="AD1791" s="40"/>
    </row>
    <row r="1792" s="35" customFormat="1" spans="6:30">
      <c r="F1792" s="52"/>
      <c r="G1792" s="52"/>
      <c r="P1792" s="52"/>
      <c r="Q1792" s="38"/>
      <c r="AC1792" s="39"/>
      <c r="AD1792" s="40"/>
    </row>
    <row r="1793" s="35" customFormat="1" spans="6:30">
      <c r="F1793" s="52"/>
      <c r="G1793" s="52"/>
      <c r="P1793" s="52"/>
      <c r="Q1793" s="38"/>
      <c r="AC1793" s="39"/>
      <c r="AD1793" s="40"/>
    </row>
    <row r="1794" s="35" customFormat="1" spans="6:30">
      <c r="F1794" s="52"/>
      <c r="G1794" s="52"/>
      <c r="P1794" s="52"/>
      <c r="Q1794" s="38"/>
      <c r="AC1794" s="39"/>
      <c r="AD1794" s="40"/>
    </row>
    <row r="1795" s="35" customFormat="1" spans="6:30">
      <c r="F1795" s="52"/>
      <c r="G1795" s="52"/>
      <c r="P1795" s="52"/>
      <c r="Q1795" s="38"/>
      <c r="AC1795" s="39"/>
      <c r="AD1795" s="40"/>
    </row>
    <row r="1796" s="35" customFormat="1" spans="6:30">
      <c r="F1796" s="52"/>
      <c r="G1796" s="52"/>
      <c r="P1796" s="52"/>
      <c r="Q1796" s="38"/>
      <c r="AC1796" s="39"/>
      <c r="AD1796" s="40"/>
    </row>
    <row r="1797" s="35" customFormat="1" spans="6:30">
      <c r="F1797" s="52"/>
      <c r="G1797" s="52"/>
      <c r="P1797" s="52"/>
      <c r="Q1797" s="38"/>
      <c r="AC1797" s="39"/>
      <c r="AD1797" s="40"/>
    </row>
    <row r="1798" s="35" customFormat="1" spans="6:30">
      <c r="F1798" s="52"/>
      <c r="G1798" s="52"/>
      <c r="P1798" s="52"/>
      <c r="Q1798" s="38"/>
      <c r="AC1798" s="39"/>
      <c r="AD1798" s="40"/>
    </row>
    <row r="1799" s="35" customFormat="1" spans="6:30">
      <c r="F1799" s="52"/>
      <c r="G1799" s="52"/>
      <c r="P1799" s="52"/>
      <c r="Q1799" s="38"/>
      <c r="AC1799" s="39"/>
      <c r="AD1799" s="40"/>
    </row>
    <row r="1800" s="35" customFormat="1" spans="6:30">
      <c r="F1800" s="52"/>
      <c r="G1800" s="52"/>
      <c r="P1800" s="52"/>
      <c r="Q1800" s="38"/>
      <c r="AC1800" s="39"/>
      <c r="AD1800" s="40"/>
    </row>
    <row r="1801" s="35" customFormat="1" spans="6:30">
      <c r="F1801" s="52"/>
      <c r="G1801" s="52"/>
      <c r="P1801" s="52"/>
      <c r="Q1801" s="38"/>
      <c r="AC1801" s="39"/>
      <c r="AD1801" s="40"/>
    </row>
    <row r="1802" s="35" customFormat="1" spans="6:30">
      <c r="F1802" s="52"/>
      <c r="G1802" s="52"/>
      <c r="P1802" s="52"/>
      <c r="Q1802" s="38"/>
      <c r="AC1802" s="39"/>
      <c r="AD1802" s="40"/>
    </row>
    <row r="1803" s="35" customFormat="1" spans="6:30">
      <c r="F1803" s="52"/>
      <c r="G1803" s="52"/>
      <c r="P1803" s="52"/>
      <c r="Q1803" s="38"/>
      <c r="AC1803" s="39"/>
      <c r="AD1803" s="40"/>
    </row>
    <row r="1804" s="35" customFormat="1" spans="6:30">
      <c r="F1804" s="52"/>
      <c r="G1804" s="52"/>
      <c r="P1804" s="52"/>
      <c r="Q1804" s="38"/>
      <c r="AC1804" s="39"/>
      <c r="AD1804" s="40"/>
    </row>
    <row r="1805" s="35" customFormat="1" spans="6:30">
      <c r="F1805" s="52"/>
      <c r="G1805" s="52"/>
      <c r="P1805" s="52"/>
      <c r="Q1805" s="38"/>
      <c r="AC1805" s="39"/>
      <c r="AD1805" s="40"/>
    </row>
    <row r="1806" s="35" customFormat="1" spans="6:30">
      <c r="F1806" s="52"/>
      <c r="G1806" s="52"/>
      <c r="P1806" s="52"/>
      <c r="Q1806" s="38"/>
      <c r="AC1806" s="39"/>
      <c r="AD1806" s="40"/>
    </row>
    <row r="1807" s="35" customFormat="1" spans="6:30">
      <c r="F1807" s="52"/>
      <c r="G1807" s="52"/>
      <c r="P1807" s="52"/>
      <c r="Q1807" s="38"/>
      <c r="AC1807" s="39"/>
      <c r="AD1807" s="40"/>
    </row>
    <row r="1808" s="35" customFormat="1" spans="6:30">
      <c r="F1808" s="52"/>
      <c r="G1808" s="52"/>
      <c r="P1808" s="52"/>
      <c r="Q1808" s="38"/>
      <c r="AC1808" s="39"/>
      <c r="AD1808" s="40"/>
    </row>
    <row r="1809" s="35" customFormat="1" spans="6:30">
      <c r="F1809" s="52"/>
      <c r="G1809" s="52"/>
      <c r="P1809" s="52"/>
      <c r="Q1809" s="38"/>
      <c r="AC1809" s="39"/>
      <c r="AD1809" s="40"/>
    </row>
    <row r="1810" s="35" customFormat="1" spans="6:30">
      <c r="F1810" s="52"/>
      <c r="G1810" s="52"/>
      <c r="P1810" s="52"/>
      <c r="Q1810" s="38"/>
      <c r="AC1810" s="39"/>
      <c r="AD1810" s="40"/>
    </row>
    <row r="1811" s="35" customFormat="1" spans="6:30">
      <c r="F1811" s="52"/>
      <c r="G1811" s="52"/>
      <c r="P1811" s="52"/>
      <c r="Q1811" s="38"/>
      <c r="AC1811" s="39"/>
      <c r="AD1811" s="40"/>
    </row>
    <row r="1812" s="35" customFormat="1" spans="6:30">
      <c r="F1812" s="52"/>
      <c r="G1812" s="52"/>
      <c r="P1812" s="52"/>
      <c r="Q1812" s="38"/>
      <c r="AC1812" s="39"/>
      <c r="AD1812" s="40"/>
    </row>
    <row r="1813" s="35" customFormat="1" spans="6:30">
      <c r="F1813" s="52"/>
      <c r="G1813" s="52"/>
      <c r="P1813" s="52"/>
      <c r="Q1813" s="38"/>
      <c r="AC1813" s="39"/>
      <c r="AD1813" s="40"/>
    </row>
    <row r="1814" s="35" customFormat="1" spans="6:30">
      <c r="F1814" s="52"/>
      <c r="G1814" s="52"/>
      <c r="P1814" s="52"/>
      <c r="Q1814" s="38"/>
      <c r="AC1814" s="39"/>
      <c r="AD1814" s="40"/>
    </row>
    <row r="1815" s="35" customFormat="1" spans="6:30">
      <c r="F1815" s="52"/>
      <c r="G1815" s="52"/>
      <c r="P1815" s="52"/>
      <c r="Q1815" s="38"/>
      <c r="AC1815" s="39"/>
      <c r="AD1815" s="40"/>
    </row>
    <row r="1816" s="35" customFormat="1" spans="6:30">
      <c r="F1816" s="52"/>
      <c r="G1816" s="52"/>
      <c r="P1816" s="52"/>
      <c r="Q1816" s="38"/>
      <c r="AC1816" s="39"/>
      <c r="AD1816" s="40"/>
    </row>
    <row r="1817" s="35" customFormat="1" spans="6:30">
      <c r="F1817" s="52"/>
      <c r="G1817" s="52"/>
      <c r="P1817" s="52"/>
      <c r="Q1817" s="38"/>
      <c r="AC1817" s="39"/>
      <c r="AD1817" s="40"/>
    </row>
    <row r="1818" s="35" customFormat="1" spans="6:30">
      <c r="F1818" s="52"/>
      <c r="G1818" s="52"/>
      <c r="P1818" s="52"/>
      <c r="Q1818" s="38"/>
      <c r="AC1818" s="39"/>
      <c r="AD1818" s="40"/>
    </row>
    <row r="1819" s="35" customFormat="1" spans="6:30">
      <c r="F1819" s="52"/>
      <c r="G1819" s="52"/>
      <c r="P1819" s="52"/>
      <c r="Q1819" s="38"/>
      <c r="AC1819" s="39"/>
      <c r="AD1819" s="40"/>
    </row>
    <row r="1820" s="35" customFormat="1" spans="6:30">
      <c r="F1820" s="52"/>
      <c r="G1820" s="52"/>
      <c r="P1820" s="52"/>
      <c r="Q1820" s="38"/>
      <c r="AC1820" s="39"/>
      <c r="AD1820" s="40"/>
    </row>
    <row r="1821" s="35" customFormat="1" spans="6:30">
      <c r="F1821" s="52"/>
      <c r="G1821" s="52"/>
      <c r="P1821" s="52"/>
      <c r="Q1821" s="38"/>
      <c r="AC1821" s="39"/>
      <c r="AD1821" s="40"/>
    </row>
    <row r="1822" s="35" customFormat="1" spans="6:30">
      <c r="F1822" s="52"/>
      <c r="G1822" s="52"/>
      <c r="P1822" s="52"/>
      <c r="Q1822" s="38"/>
      <c r="AC1822" s="39"/>
      <c r="AD1822" s="40"/>
    </row>
    <row r="1823" s="35" customFormat="1" spans="6:30">
      <c r="F1823" s="52"/>
      <c r="G1823" s="52"/>
      <c r="P1823" s="52"/>
      <c r="Q1823" s="38"/>
      <c r="AC1823" s="39"/>
      <c r="AD1823" s="40"/>
    </row>
    <row r="1824" s="35" customFormat="1" spans="6:30">
      <c r="F1824" s="52"/>
      <c r="G1824" s="52"/>
      <c r="P1824" s="52"/>
      <c r="Q1824" s="38"/>
      <c r="AC1824" s="39"/>
      <c r="AD1824" s="40"/>
    </row>
    <row r="1825" s="35" customFormat="1" spans="6:30">
      <c r="F1825" s="52"/>
      <c r="G1825" s="52"/>
      <c r="P1825" s="52"/>
      <c r="Q1825" s="38"/>
      <c r="AC1825" s="39"/>
      <c r="AD1825" s="40"/>
    </row>
    <row r="1826" s="35" customFormat="1" spans="6:30">
      <c r="F1826" s="52"/>
      <c r="G1826" s="52"/>
      <c r="P1826" s="52"/>
      <c r="Q1826" s="38"/>
      <c r="AC1826" s="39"/>
      <c r="AD1826" s="40"/>
    </row>
    <row r="1827" s="35" customFormat="1" spans="6:30">
      <c r="F1827" s="52"/>
      <c r="G1827" s="52"/>
      <c r="P1827" s="52"/>
      <c r="Q1827" s="38"/>
      <c r="AC1827" s="39"/>
      <c r="AD1827" s="40"/>
    </row>
    <row r="1828" s="35" customFormat="1" spans="6:30">
      <c r="F1828" s="52"/>
      <c r="G1828" s="52"/>
      <c r="P1828" s="52"/>
      <c r="Q1828" s="38"/>
      <c r="AC1828" s="39"/>
      <c r="AD1828" s="40"/>
    </row>
    <row r="1829" s="35" customFormat="1" spans="6:30">
      <c r="F1829" s="52"/>
      <c r="G1829" s="52"/>
      <c r="P1829" s="52"/>
      <c r="Q1829" s="38"/>
      <c r="AC1829" s="39"/>
      <c r="AD1829" s="40"/>
    </row>
    <row r="1830" s="35" customFormat="1" spans="6:30">
      <c r="F1830" s="52"/>
      <c r="G1830" s="52"/>
      <c r="P1830" s="52"/>
      <c r="Q1830" s="38"/>
      <c r="AC1830" s="39"/>
      <c r="AD1830" s="40"/>
    </row>
    <row r="1831" s="35" customFormat="1" spans="6:30">
      <c r="F1831" s="52"/>
      <c r="G1831" s="52"/>
      <c r="P1831" s="52"/>
      <c r="Q1831" s="38"/>
      <c r="AC1831" s="39"/>
      <c r="AD1831" s="40"/>
    </row>
    <row r="1832" s="35" customFormat="1" spans="6:30">
      <c r="F1832" s="52"/>
      <c r="G1832" s="52"/>
      <c r="P1832" s="52"/>
      <c r="Q1832" s="38"/>
      <c r="AC1832" s="39"/>
      <c r="AD1832" s="40"/>
    </row>
    <row r="1833" s="35" customFormat="1" spans="6:30">
      <c r="F1833" s="52"/>
      <c r="G1833" s="52"/>
      <c r="P1833" s="52"/>
      <c r="Q1833" s="38"/>
      <c r="AC1833" s="39"/>
      <c r="AD1833" s="40"/>
    </row>
    <row r="1834" s="35" customFormat="1" spans="6:30">
      <c r="F1834" s="52"/>
      <c r="G1834" s="52"/>
      <c r="P1834" s="52"/>
      <c r="Q1834" s="38"/>
      <c r="AC1834" s="39"/>
      <c r="AD1834" s="40"/>
    </row>
    <row r="1835" s="35" customFormat="1" spans="6:30">
      <c r="F1835" s="52"/>
      <c r="G1835" s="52"/>
      <c r="P1835" s="52"/>
      <c r="Q1835" s="38"/>
      <c r="AC1835" s="39"/>
      <c r="AD1835" s="40"/>
    </row>
    <row r="1836" s="35" customFormat="1" spans="6:30">
      <c r="F1836" s="52"/>
      <c r="G1836" s="52"/>
      <c r="P1836" s="52"/>
      <c r="Q1836" s="38"/>
      <c r="AC1836" s="39"/>
      <c r="AD1836" s="40"/>
    </row>
    <row r="1837" s="35" customFormat="1" spans="6:30">
      <c r="F1837" s="52"/>
      <c r="G1837" s="52"/>
      <c r="P1837" s="52"/>
      <c r="Q1837" s="38"/>
      <c r="AC1837" s="39"/>
      <c r="AD1837" s="40"/>
    </row>
    <row r="1838" s="35" customFormat="1" spans="6:30">
      <c r="F1838" s="52"/>
      <c r="G1838" s="52"/>
      <c r="P1838" s="52"/>
      <c r="Q1838" s="38"/>
      <c r="AC1838" s="39"/>
      <c r="AD1838" s="40"/>
    </row>
    <row r="1839" s="35" customFormat="1" spans="6:30">
      <c r="F1839" s="52"/>
      <c r="G1839" s="52"/>
      <c r="P1839" s="52"/>
      <c r="Q1839" s="38"/>
      <c r="AC1839" s="39"/>
      <c r="AD1839" s="40"/>
    </row>
    <row r="1840" s="35" customFormat="1" spans="6:30">
      <c r="F1840" s="52"/>
      <c r="G1840" s="52"/>
      <c r="P1840" s="52"/>
      <c r="Q1840" s="38"/>
      <c r="AC1840" s="39"/>
      <c r="AD1840" s="40"/>
    </row>
    <row r="1841" s="35" customFormat="1" spans="6:30">
      <c r="F1841" s="52"/>
      <c r="G1841" s="52"/>
      <c r="P1841" s="52"/>
      <c r="Q1841" s="38"/>
      <c r="AC1841" s="39"/>
      <c r="AD1841" s="40"/>
    </row>
    <row r="1842" s="35" customFormat="1" spans="6:30">
      <c r="F1842" s="52"/>
      <c r="G1842" s="52"/>
      <c r="P1842" s="52"/>
      <c r="Q1842" s="38"/>
      <c r="AC1842" s="39"/>
      <c r="AD1842" s="40"/>
    </row>
    <row r="1843" s="35" customFormat="1" spans="6:30">
      <c r="F1843" s="52"/>
      <c r="G1843" s="52"/>
      <c r="P1843" s="52"/>
      <c r="Q1843" s="38"/>
      <c r="AC1843" s="39"/>
      <c r="AD1843" s="40"/>
    </row>
    <row r="1844" s="35" customFormat="1" spans="6:30">
      <c r="F1844" s="52"/>
      <c r="G1844" s="52"/>
      <c r="P1844" s="52"/>
      <c r="Q1844" s="38"/>
      <c r="AC1844" s="39"/>
      <c r="AD1844" s="40"/>
    </row>
    <row r="1845" s="35" customFormat="1" spans="6:30">
      <c r="F1845" s="52"/>
      <c r="G1845" s="52"/>
      <c r="P1845" s="52"/>
      <c r="Q1845" s="38"/>
      <c r="AC1845" s="39"/>
      <c r="AD1845" s="40"/>
    </row>
    <row r="1846" s="35" customFormat="1" spans="6:30">
      <c r="F1846" s="52"/>
      <c r="G1846" s="52"/>
      <c r="P1846" s="52"/>
      <c r="Q1846" s="38"/>
      <c r="AC1846" s="39"/>
      <c r="AD1846" s="40"/>
    </row>
    <row r="1847" s="35" customFormat="1" spans="6:30">
      <c r="F1847" s="52"/>
      <c r="G1847" s="52"/>
      <c r="P1847" s="52"/>
      <c r="Q1847" s="38"/>
      <c r="AC1847" s="39"/>
      <c r="AD1847" s="40"/>
    </row>
    <row r="1848" s="35" customFormat="1" spans="6:30">
      <c r="F1848" s="52"/>
      <c r="G1848" s="52"/>
      <c r="P1848" s="52"/>
      <c r="Q1848" s="38"/>
      <c r="AC1848" s="39"/>
      <c r="AD1848" s="40"/>
    </row>
    <row r="1849" s="35" customFormat="1" spans="6:30">
      <c r="F1849" s="52"/>
      <c r="G1849" s="52"/>
      <c r="P1849" s="52"/>
      <c r="Q1849" s="38"/>
      <c r="AC1849" s="39"/>
      <c r="AD1849" s="40"/>
    </row>
    <row r="1850" s="35" customFormat="1" spans="6:30">
      <c r="F1850" s="52"/>
      <c r="G1850" s="52"/>
      <c r="P1850" s="52"/>
      <c r="Q1850" s="38"/>
      <c r="AC1850" s="39"/>
      <c r="AD1850" s="40"/>
    </row>
    <row r="1851" s="35" customFormat="1" spans="6:30">
      <c r="F1851" s="52"/>
      <c r="G1851" s="52"/>
      <c r="P1851" s="52"/>
      <c r="Q1851" s="38"/>
      <c r="AC1851" s="39"/>
      <c r="AD1851" s="40"/>
    </row>
    <row r="1852" s="35" customFormat="1" spans="6:30">
      <c r="F1852" s="52"/>
      <c r="G1852" s="52"/>
      <c r="P1852" s="52"/>
      <c r="Q1852" s="38"/>
      <c r="AC1852" s="39"/>
      <c r="AD1852" s="40"/>
    </row>
    <row r="1853" s="35" customFormat="1" spans="6:30">
      <c r="F1853" s="52"/>
      <c r="G1853" s="52"/>
      <c r="P1853" s="52"/>
      <c r="Q1853" s="38"/>
      <c r="AC1853" s="39"/>
      <c r="AD1853" s="40"/>
    </row>
    <row r="1854" s="35" customFormat="1" spans="6:30">
      <c r="F1854" s="52"/>
      <c r="G1854" s="52"/>
      <c r="P1854" s="52"/>
      <c r="Q1854" s="38"/>
      <c r="AC1854" s="39"/>
      <c r="AD1854" s="40"/>
    </row>
    <row r="1855" s="35" customFormat="1" spans="6:30">
      <c r="F1855" s="52"/>
      <c r="G1855" s="52"/>
      <c r="P1855" s="52"/>
      <c r="Q1855" s="38"/>
      <c r="AC1855" s="39"/>
      <c r="AD1855" s="40"/>
    </row>
    <row r="1856" s="35" customFormat="1" spans="6:30">
      <c r="F1856" s="52"/>
      <c r="G1856" s="52"/>
      <c r="P1856" s="52"/>
      <c r="Q1856" s="38"/>
      <c r="AC1856" s="39"/>
      <c r="AD1856" s="40"/>
    </row>
    <row r="1857" s="35" customFormat="1" spans="6:30">
      <c r="F1857" s="52"/>
      <c r="G1857" s="52"/>
      <c r="P1857" s="52"/>
      <c r="Q1857" s="38"/>
      <c r="AC1857" s="39"/>
      <c r="AD1857" s="40"/>
    </row>
    <row r="1858" s="35" customFormat="1" spans="6:30">
      <c r="F1858" s="52"/>
      <c r="G1858" s="52"/>
      <c r="P1858" s="52"/>
      <c r="Q1858" s="38"/>
      <c r="AC1858" s="39"/>
      <c r="AD1858" s="40"/>
    </row>
    <row r="1859" s="35" customFormat="1" spans="6:30">
      <c r="F1859" s="52"/>
      <c r="G1859" s="52"/>
      <c r="P1859" s="52"/>
      <c r="Q1859" s="38"/>
      <c r="AC1859" s="39"/>
      <c r="AD1859" s="40"/>
    </row>
    <row r="1860" s="35" customFormat="1" spans="6:30">
      <c r="F1860" s="52"/>
      <c r="G1860" s="52"/>
      <c r="P1860" s="52"/>
      <c r="Q1860" s="38"/>
      <c r="AC1860" s="39"/>
      <c r="AD1860" s="40"/>
    </row>
    <row r="1861" s="35" customFormat="1" spans="6:30">
      <c r="F1861" s="52"/>
      <c r="G1861" s="52"/>
      <c r="P1861" s="52"/>
      <c r="Q1861" s="38"/>
      <c r="AC1861" s="39"/>
      <c r="AD1861" s="40"/>
    </row>
    <row r="1862" s="35" customFormat="1" spans="6:30">
      <c r="F1862" s="52"/>
      <c r="G1862" s="52"/>
      <c r="P1862" s="52"/>
      <c r="Q1862" s="38"/>
      <c r="AC1862" s="39"/>
      <c r="AD1862" s="40"/>
    </row>
    <row r="1863" s="35" customFormat="1" spans="6:30">
      <c r="F1863" s="52"/>
      <c r="G1863" s="52"/>
      <c r="P1863" s="52"/>
      <c r="Q1863" s="38"/>
      <c r="AC1863" s="39"/>
      <c r="AD1863" s="40"/>
    </row>
    <row r="1864" s="35" customFormat="1" spans="6:30">
      <c r="F1864" s="52"/>
      <c r="G1864" s="52"/>
      <c r="P1864" s="52"/>
      <c r="Q1864" s="38"/>
      <c r="AC1864" s="39"/>
      <c r="AD1864" s="40"/>
    </row>
    <row r="1865" s="35" customFormat="1" spans="6:30">
      <c r="F1865" s="52"/>
      <c r="G1865" s="52"/>
      <c r="P1865" s="52"/>
      <c r="Q1865" s="38"/>
      <c r="AC1865" s="39"/>
      <c r="AD1865" s="40"/>
    </row>
    <row r="1866" s="35" customFormat="1" spans="6:30">
      <c r="F1866" s="52"/>
      <c r="G1866" s="52"/>
      <c r="P1866" s="52"/>
      <c r="Q1866" s="38"/>
      <c r="AC1866" s="39"/>
      <c r="AD1866" s="40"/>
    </row>
    <row r="1867" s="35" customFormat="1" spans="6:30">
      <c r="F1867" s="52"/>
      <c r="G1867" s="52"/>
      <c r="P1867" s="52"/>
      <c r="Q1867" s="38"/>
      <c r="AC1867" s="39"/>
      <c r="AD1867" s="40"/>
    </row>
    <row r="1868" s="35" customFormat="1" spans="6:30">
      <c r="F1868" s="52"/>
      <c r="G1868" s="52"/>
      <c r="P1868" s="52"/>
      <c r="Q1868" s="38"/>
      <c r="AC1868" s="39"/>
      <c r="AD1868" s="40"/>
    </row>
    <row r="1869" s="35" customFormat="1" spans="6:30">
      <c r="F1869" s="52"/>
      <c r="G1869" s="52"/>
      <c r="P1869" s="52"/>
      <c r="Q1869" s="38"/>
      <c r="AC1869" s="39"/>
      <c r="AD1869" s="40"/>
    </row>
    <row r="1870" s="35" customFormat="1" spans="6:30">
      <c r="F1870" s="52"/>
      <c r="G1870" s="52"/>
      <c r="P1870" s="52"/>
      <c r="Q1870" s="38"/>
      <c r="AC1870" s="39"/>
      <c r="AD1870" s="40"/>
    </row>
    <row r="1871" s="35" customFormat="1" spans="6:30">
      <c r="F1871" s="52"/>
      <c r="G1871" s="52"/>
      <c r="P1871" s="52"/>
      <c r="Q1871" s="38"/>
      <c r="AC1871" s="39"/>
      <c r="AD1871" s="40"/>
    </row>
    <row r="1872" s="35" customFormat="1" spans="6:30">
      <c r="F1872" s="52"/>
      <c r="G1872" s="52"/>
      <c r="P1872" s="52"/>
      <c r="Q1872" s="38"/>
      <c r="AC1872" s="39"/>
      <c r="AD1872" s="40"/>
    </row>
    <row r="1873" s="35" customFormat="1" spans="6:30">
      <c r="F1873" s="52"/>
      <c r="G1873" s="52"/>
      <c r="P1873" s="52"/>
      <c r="Q1873" s="38"/>
      <c r="AC1873" s="39"/>
      <c r="AD1873" s="40"/>
    </row>
    <row r="1874" s="35" customFormat="1" spans="6:30">
      <c r="F1874" s="52"/>
      <c r="G1874" s="52"/>
      <c r="P1874" s="52"/>
      <c r="Q1874" s="38"/>
      <c r="AC1874" s="39"/>
      <c r="AD1874" s="40"/>
    </row>
    <row r="1875" s="35" customFormat="1" spans="6:30">
      <c r="F1875" s="52"/>
      <c r="G1875" s="52"/>
      <c r="P1875" s="52"/>
      <c r="Q1875" s="38"/>
      <c r="AC1875" s="39"/>
      <c r="AD1875" s="40"/>
    </row>
    <row r="1876" s="35" customFormat="1" spans="6:30">
      <c r="F1876" s="52"/>
      <c r="G1876" s="52"/>
      <c r="P1876" s="52"/>
      <c r="Q1876" s="38"/>
      <c r="AC1876" s="39"/>
      <c r="AD1876" s="40"/>
    </row>
    <row r="1877" s="35" customFormat="1" spans="6:30">
      <c r="F1877" s="52"/>
      <c r="G1877" s="52"/>
      <c r="P1877" s="52"/>
      <c r="Q1877" s="38"/>
      <c r="AC1877" s="39"/>
      <c r="AD1877" s="40"/>
    </row>
    <row r="1878" s="35" customFormat="1" spans="6:30">
      <c r="F1878" s="52"/>
      <c r="G1878" s="52"/>
      <c r="P1878" s="52"/>
      <c r="Q1878" s="38"/>
      <c r="AC1878" s="39"/>
      <c r="AD1878" s="40"/>
    </row>
    <row r="1879" s="35" customFormat="1" spans="6:30">
      <c r="F1879" s="52"/>
      <c r="G1879" s="52"/>
      <c r="P1879" s="52"/>
      <c r="Q1879" s="38"/>
      <c r="AC1879" s="39"/>
      <c r="AD1879" s="40"/>
    </row>
    <row r="1880" s="35" customFormat="1" spans="6:30">
      <c r="F1880" s="52"/>
      <c r="G1880" s="52"/>
      <c r="P1880" s="52"/>
      <c r="Q1880" s="38"/>
      <c r="AC1880" s="39"/>
      <c r="AD1880" s="40"/>
    </row>
    <row r="1881" s="35" customFormat="1" spans="6:30">
      <c r="F1881" s="52"/>
      <c r="G1881" s="52"/>
      <c r="P1881" s="52"/>
      <c r="Q1881" s="38"/>
      <c r="AC1881" s="39"/>
      <c r="AD1881" s="40"/>
    </row>
    <row r="1882" s="35" customFormat="1" spans="6:30">
      <c r="F1882" s="52"/>
      <c r="G1882" s="52"/>
      <c r="P1882" s="52"/>
      <c r="Q1882" s="38"/>
      <c r="AC1882" s="39"/>
      <c r="AD1882" s="40"/>
    </row>
    <row r="1883" s="35" customFormat="1" spans="6:30">
      <c r="F1883" s="52"/>
      <c r="G1883" s="52"/>
      <c r="P1883" s="52"/>
      <c r="Q1883" s="38"/>
      <c r="AC1883" s="39"/>
      <c r="AD1883" s="40"/>
    </row>
    <row r="1884" s="35" customFormat="1" spans="6:30">
      <c r="F1884" s="52"/>
      <c r="G1884" s="52"/>
      <c r="P1884" s="52"/>
      <c r="Q1884" s="38"/>
      <c r="AC1884" s="39"/>
      <c r="AD1884" s="40"/>
    </row>
    <row r="1885" s="35" customFormat="1" spans="6:30">
      <c r="F1885" s="52"/>
      <c r="G1885" s="52"/>
      <c r="P1885" s="52"/>
      <c r="Q1885" s="38"/>
      <c r="AC1885" s="39"/>
      <c r="AD1885" s="40"/>
    </row>
    <row r="1886" s="35" customFormat="1" spans="6:30">
      <c r="F1886" s="52"/>
      <c r="G1886" s="52"/>
      <c r="P1886" s="52"/>
      <c r="Q1886" s="38"/>
      <c r="AC1886" s="39"/>
      <c r="AD1886" s="40"/>
    </row>
    <row r="1887" s="35" customFormat="1" spans="6:30">
      <c r="F1887" s="52"/>
      <c r="G1887" s="52"/>
      <c r="P1887" s="52"/>
      <c r="Q1887" s="38"/>
      <c r="AC1887" s="39"/>
      <c r="AD1887" s="40"/>
    </row>
    <row r="1888" s="35" customFormat="1" spans="6:30">
      <c r="F1888" s="52"/>
      <c r="G1888" s="52"/>
      <c r="P1888" s="52"/>
      <c r="Q1888" s="38"/>
      <c r="AC1888" s="39"/>
      <c r="AD1888" s="40"/>
    </row>
    <row r="1889" s="35" customFormat="1" spans="6:30">
      <c r="F1889" s="52"/>
      <c r="G1889" s="52"/>
      <c r="P1889" s="52"/>
      <c r="Q1889" s="38"/>
      <c r="AC1889" s="39"/>
      <c r="AD1889" s="40"/>
    </row>
    <row r="1890" s="35" customFormat="1" spans="6:30">
      <c r="F1890" s="52"/>
      <c r="G1890" s="52"/>
      <c r="P1890" s="52"/>
      <c r="Q1890" s="38"/>
      <c r="AC1890" s="39"/>
      <c r="AD1890" s="40"/>
    </row>
    <row r="1891" s="35" customFormat="1" spans="6:30">
      <c r="F1891" s="52"/>
      <c r="G1891" s="52"/>
      <c r="P1891" s="52"/>
      <c r="Q1891" s="38"/>
      <c r="AC1891" s="39"/>
      <c r="AD1891" s="40"/>
    </row>
    <row r="1892" s="35" customFormat="1" spans="6:30">
      <c r="F1892" s="52"/>
      <c r="G1892" s="52"/>
      <c r="P1892" s="52"/>
      <c r="Q1892" s="38"/>
      <c r="AC1892" s="39"/>
      <c r="AD1892" s="40"/>
    </row>
    <row r="1893" s="35" customFormat="1" spans="6:30">
      <c r="F1893" s="52"/>
      <c r="G1893" s="52"/>
      <c r="P1893" s="52"/>
      <c r="Q1893" s="38"/>
      <c r="AC1893" s="39"/>
      <c r="AD1893" s="40"/>
    </row>
    <row r="1894" s="35" customFormat="1" spans="6:30">
      <c r="F1894" s="52"/>
      <c r="G1894" s="52"/>
      <c r="P1894" s="52"/>
      <c r="Q1894" s="38"/>
      <c r="AC1894" s="39"/>
      <c r="AD1894" s="40"/>
    </row>
    <row r="1895" s="35" customFormat="1" spans="6:30">
      <c r="F1895" s="52"/>
      <c r="G1895" s="52"/>
      <c r="P1895" s="52"/>
      <c r="Q1895" s="38"/>
      <c r="AC1895" s="39"/>
      <c r="AD1895" s="40"/>
    </row>
    <row r="1896" s="35" customFormat="1" spans="6:30">
      <c r="F1896" s="52"/>
      <c r="G1896" s="52"/>
      <c r="P1896" s="52"/>
      <c r="Q1896" s="38"/>
      <c r="AC1896" s="39"/>
      <c r="AD1896" s="40"/>
    </row>
    <row r="1897" s="35" customFormat="1" spans="6:30">
      <c r="F1897" s="52"/>
      <c r="G1897" s="52"/>
      <c r="P1897" s="52"/>
      <c r="Q1897" s="38"/>
      <c r="AC1897" s="39"/>
      <c r="AD1897" s="40"/>
    </row>
    <row r="1898" s="35" customFormat="1" spans="6:30">
      <c r="F1898" s="52"/>
      <c r="G1898" s="52"/>
      <c r="P1898" s="52"/>
      <c r="Q1898" s="38"/>
      <c r="AC1898" s="39"/>
      <c r="AD1898" s="40"/>
    </row>
    <row r="1899" s="35" customFormat="1" spans="6:30">
      <c r="F1899" s="52"/>
      <c r="G1899" s="52"/>
      <c r="P1899" s="52"/>
      <c r="Q1899" s="38"/>
      <c r="AC1899" s="39"/>
      <c r="AD1899" s="40"/>
    </row>
    <row r="1900" s="35" customFormat="1" spans="6:30">
      <c r="F1900" s="52"/>
      <c r="G1900" s="52"/>
      <c r="P1900" s="52"/>
      <c r="Q1900" s="38"/>
      <c r="AC1900" s="39"/>
      <c r="AD1900" s="40"/>
    </row>
    <row r="1901" s="35" customFormat="1" spans="6:30">
      <c r="F1901" s="52"/>
      <c r="G1901" s="52"/>
      <c r="P1901" s="52"/>
      <c r="Q1901" s="38"/>
      <c r="AC1901" s="39"/>
      <c r="AD1901" s="40"/>
    </row>
    <row r="1902" s="35" customFormat="1" spans="6:30">
      <c r="F1902" s="52"/>
      <c r="G1902" s="52"/>
      <c r="P1902" s="52"/>
      <c r="Q1902" s="38"/>
      <c r="AC1902" s="39"/>
      <c r="AD1902" s="40"/>
    </row>
    <row r="1903" s="35" customFormat="1" spans="6:30">
      <c r="F1903" s="52"/>
      <c r="G1903" s="52"/>
      <c r="P1903" s="52"/>
      <c r="Q1903" s="38"/>
      <c r="AC1903" s="39"/>
      <c r="AD1903" s="40"/>
    </row>
    <row r="1904" s="35" customFormat="1" spans="6:30">
      <c r="F1904" s="52"/>
      <c r="G1904" s="52"/>
      <c r="P1904" s="52"/>
      <c r="Q1904" s="38"/>
      <c r="AC1904" s="39"/>
      <c r="AD1904" s="40"/>
    </row>
    <row r="1905" s="35" customFormat="1" spans="6:30">
      <c r="F1905" s="52"/>
      <c r="G1905" s="52"/>
      <c r="P1905" s="52"/>
      <c r="Q1905" s="38"/>
      <c r="AC1905" s="39"/>
      <c r="AD1905" s="40"/>
    </row>
    <row r="1906" s="35" customFormat="1" spans="6:30">
      <c r="F1906" s="52"/>
      <c r="G1906" s="52"/>
      <c r="P1906" s="52"/>
      <c r="Q1906" s="38"/>
      <c r="AC1906" s="39"/>
      <c r="AD1906" s="40"/>
    </row>
    <row r="1907" s="35" customFormat="1" spans="6:30">
      <c r="F1907" s="52"/>
      <c r="G1907" s="52"/>
      <c r="P1907" s="52"/>
      <c r="Q1907" s="38"/>
      <c r="AC1907" s="39"/>
      <c r="AD1907" s="40"/>
    </row>
    <row r="1908" s="35" customFormat="1" spans="6:30">
      <c r="F1908" s="52"/>
      <c r="G1908" s="52"/>
      <c r="P1908" s="52"/>
      <c r="Q1908" s="38"/>
      <c r="AC1908" s="39"/>
      <c r="AD1908" s="40"/>
    </row>
    <row r="1909" s="35" customFormat="1" spans="6:30">
      <c r="F1909" s="52"/>
      <c r="G1909" s="52"/>
      <c r="P1909" s="52"/>
      <c r="Q1909" s="38"/>
      <c r="AC1909" s="39"/>
      <c r="AD1909" s="40"/>
    </row>
    <row r="1910" s="35" customFormat="1" spans="6:30">
      <c r="F1910" s="52"/>
      <c r="G1910" s="52"/>
      <c r="P1910" s="52"/>
      <c r="Q1910" s="38"/>
      <c r="AC1910" s="39"/>
      <c r="AD1910" s="40"/>
    </row>
    <row r="1911" s="35" customFormat="1" spans="6:30">
      <c r="F1911" s="52"/>
      <c r="G1911" s="52"/>
      <c r="P1911" s="52"/>
      <c r="Q1911" s="38"/>
      <c r="AC1911" s="39"/>
      <c r="AD1911" s="40"/>
    </row>
    <row r="1912" s="35" customFormat="1" spans="6:30">
      <c r="F1912" s="52"/>
      <c r="G1912" s="52"/>
      <c r="P1912" s="52"/>
      <c r="Q1912" s="38"/>
      <c r="AC1912" s="39"/>
      <c r="AD1912" s="40"/>
    </row>
    <row r="1913" s="35" customFormat="1" spans="6:30">
      <c r="F1913" s="52"/>
      <c r="G1913" s="52"/>
      <c r="P1913" s="52"/>
      <c r="Q1913" s="38"/>
      <c r="AC1913" s="39"/>
      <c r="AD1913" s="40"/>
    </row>
    <row r="1914" s="35" customFormat="1" spans="6:30">
      <c r="F1914" s="52"/>
      <c r="G1914" s="52"/>
      <c r="P1914" s="52"/>
      <c r="Q1914" s="38"/>
      <c r="AC1914" s="39"/>
      <c r="AD1914" s="40"/>
    </row>
    <row r="1915" s="35" customFormat="1" spans="6:30">
      <c r="F1915" s="52"/>
      <c r="G1915" s="52"/>
      <c r="P1915" s="52"/>
      <c r="Q1915" s="38"/>
      <c r="AC1915" s="39"/>
      <c r="AD1915" s="40"/>
    </row>
    <row r="1916" s="35" customFormat="1" spans="6:30">
      <c r="F1916" s="52"/>
      <c r="G1916" s="52"/>
      <c r="P1916" s="52"/>
      <c r="Q1916" s="38"/>
      <c r="AC1916" s="39"/>
      <c r="AD1916" s="40"/>
    </row>
    <row r="1917" s="35" customFormat="1" spans="6:30">
      <c r="F1917" s="52"/>
      <c r="G1917" s="52"/>
      <c r="P1917" s="52"/>
      <c r="Q1917" s="38"/>
      <c r="AC1917" s="39"/>
      <c r="AD1917" s="40"/>
    </row>
    <row r="1918" s="35" customFormat="1" spans="6:30">
      <c r="F1918" s="52"/>
      <c r="G1918" s="52"/>
      <c r="P1918" s="52"/>
      <c r="Q1918" s="38"/>
      <c r="AC1918" s="39"/>
      <c r="AD1918" s="40"/>
    </row>
    <row r="1919" s="35" customFormat="1" spans="6:30">
      <c r="F1919" s="52"/>
      <c r="G1919" s="52"/>
      <c r="P1919" s="52"/>
      <c r="Q1919" s="38"/>
      <c r="AC1919" s="39"/>
      <c r="AD1919" s="40"/>
    </row>
    <row r="1920" s="35" customFormat="1" spans="6:30">
      <c r="F1920" s="52"/>
      <c r="G1920" s="52"/>
      <c r="P1920" s="52"/>
      <c r="Q1920" s="38"/>
      <c r="AC1920" s="39"/>
      <c r="AD1920" s="40"/>
    </row>
    <row r="1921" s="35" customFormat="1" spans="6:30">
      <c r="F1921" s="52"/>
      <c r="G1921" s="52"/>
      <c r="P1921" s="52"/>
      <c r="Q1921" s="38"/>
      <c r="AC1921" s="39"/>
      <c r="AD1921" s="40"/>
    </row>
    <row r="1922" s="35" customFormat="1" spans="6:30">
      <c r="F1922" s="52"/>
      <c r="G1922" s="52"/>
      <c r="P1922" s="52"/>
      <c r="Q1922" s="38"/>
      <c r="AC1922" s="39"/>
      <c r="AD1922" s="40"/>
    </row>
    <row r="1923" s="35" customFormat="1" spans="6:30">
      <c r="F1923" s="52"/>
      <c r="G1923" s="52"/>
      <c r="P1923" s="52"/>
      <c r="Q1923" s="38"/>
      <c r="AC1923" s="39"/>
      <c r="AD1923" s="40"/>
    </row>
    <row r="1924" s="35" customFormat="1" spans="6:30">
      <c r="F1924" s="52"/>
      <c r="G1924" s="52"/>
      <c r="P1924" s="52"/>
      <c r="Q1924" s="38"/>
      <c r="AC1924" s="39"/>
      <c r="AD1924" s="40"/>
    </row>
    <row r="1925" s="35" customFormat="1" spans="6:30">
      <c r="F1925" s="52"/>
      <c r="G1925" s="52"/>
      <c r="P1925" s="52"/>
      <c r="Q1925" s="38"/>
      <c r="AC1925" s="39"/>
      <c r="AD1925" s="40"/>
    </row>
    <row r="1926" s="35" customFormat="1" spans="6:30">
      <c r="F1926" s="52"/>
      <c r="G1926" s="52"/>
      <c r="P1926" s="52"/>
      <c r="Q1926" s="38"/>
      <c r="AC1926" s="39"/>
      <c r="AD1926" s="40"/>
    </row>
    <row r="1927" s="35" customFormat="1" spans="6:30">
      <c r="F1927" s="52"/>
      <c r="G1927" s="52"/>
      <c r="P1927" s="52"/>
      <c r="Q1927" s="38"/>
      <c r="AC1927" s="39"/>
      <c r="AD1927" s="40"/>
    </row>
    <row r="1928" s="35" customFormat="1" spans="6:30">
      <c r="F1928" s="52"/>
      <c r="G1928" s="52"/>
      <c r="P1928" s="52"/>
      <c r="Q1928" s="38"/>
      <c r="AC1928" s="39"/>
      <c r="AD1928" s="40"/>
    </row>
    <row r="1929" s="35" customFormat="1" spans="6:30">
      <c r="F1929" s="52"/>
      <c r="G1929" s="52"/>
      <c r="P1929" s="52"/>
      <c r="Q1929" s="38"/>
      <c r="AC1929" s="39"/>
      <c r="AD1929" s="40"/>
    </row>
    <row r="1930" s="35" customFormat="1" spans="6:30">
      <c r="F1930" s="52"/>
      <c r="G1930" s="52"/>
      <c r="P1930" s="52"/>
      <c r="Q1930" s="38"/>
      <c r="AC1930" s="39"/>
      <c r="AD1930" s="40"/>
    </row>
    <row r="1931" s="35" customFormat="1" spans="6:30">
      <c r="F1931" s="52"/>
      <c r="G1931" s="52"/>
      <c r="P1931" s="52"/>
      <c r="Q1931" s="38"/>
      <c r="AC1931" s="39"/>
      <c r="AD1931" s="40"/>
    </row>
    <row r="1932" s="35" customFormat="1" spans="6:30">
      <c r="F1932" s="52"/>
      <c r="G1932" s="52"/>
      <c r="P1932" s="52"/>
      <c r="Q1932" s="38"/>
      <c r="AC1932" s="39"/>
      <c r="AD1932" s="40"/>
    </row>
    <row r="1933" s="35" customFormat="1" spans="6:30">
      <c r="F1933" s="52"/>
      <c r="G1933" s="52"/>
      <c r="P1933" s="52"/>
      <c r="Q1933" s="38"/>
      <c r="AC1933" s="39"/>
      <c r="AD1933" s="40"/>
    </row>
    <row r="1934" s="35" customFormat="1" spans="6:30">
      <c r="F1934" s="52"/>
      <c r="G1934" s="52"/>
      <c r="P1934" s="52"/>
      <c r="Q1934" s="38"/>
      <c r="AC1934" s="39"/>
      <c r="AD1934" s="40"/>
    </row>
    <row r="1935" s="35" customFormat="1" spans="6:30">
      <c r="F1935" s="52"/>
      <c r="G1935" s="52"/>
      <c r="P1935" s="52"/>
      <c r="Q1935" s="38"/>
      <c r="AC1935" s="39"/>
      <c r="AD1935" s="40"/>
    </row>
    <row r="1936" s="35" customFormat="1" spans="6:30">
      <c r="F1936" s="52"/>
      <c r="G1936" s="52"/>
      <c r="P1936" s="52"/>
      <c r="Q1936" s="38"/>
      <c r="AC1936" s="39"/>
      <c r="AD1936" s="40"/>
    </row>
    <row r="1937" s="35" customFormat="1" spans="6:30">
      <c r="F1937" s="52"/>
      <c r="G1937" s="52"/>
      <c r="P1937" s="52"/>
      <c r="Q1937" s="38"/>
      <c r="AC1937" s="39"/>
      <c r="AD1937" s="40"/>
    </row>
    <row r="1938" s="35" customFormat="1" spans="6:30">
      <c r="F1938" s="52"/>
      <c r="G1938" s="52"/>
      <c r="P1938" s="52"/>
      <c r="Q1938" s="38"/>
      <c r="AC1938" s="39"/>
      <c r="AD1938" s="40"/>
    </row>
    <row r="1939" s="35" customFormat="1" spans="6:30">
      <c r="F1939" s="52"/>
      <c r="G1939" s="52"/>
      <c r="P1939" s="52"/>
      <c r="Q1939" s="38"/>
      <c r="AC1939" s="39"/>
      <c r="AD1939" s="40"/>
    </row>
    <row r="1940" s="35" customFormat="1" spans="6:30">
      <c r="F1940" s="52"/>
      <c r="G1940" s="52"/>
      <c r="P1940" s="52"/>
      <c r="Q1940" s="38"/>
      <c r="AC1940" s="39"/>
      <c r="AD1940" s="40"/>
    </row>
    <row r="1941" s="35" customFormat="1" spans="6:30">
      <c r="F1941" s="52"/>
      <c r="G1941" s="52"/>
      <c r="P1941" s="52"/>
      <c r="Q1941" s="38"/>
      <c r="AC1941" s="39"/>
      <c r="AD1941" s="40"/>
    </row>
    <row r="1942" s="35" customFormat="1" spans="6:30">
      <c r="F1942" s="52"/>
      <c r="G1942" s="52"/>
      <c r="P1942" s="52"/>
      <c r="Q1942" s="38"/>
      <c r="AC1942" s="39"/>
      <c r="AD1942" s="40"/>
    </row>
    <row r="1943" s="35" customFormat="1" spans="6:30">
      <c r="F1943" s="52"/>
      <c r="G1943" s="52"/>
      <c r="P1943" s="52"/>
      <c r="Q1943" s="38"/>
      <c r="AC1943" s="39"/>
      <c r="AD1943" s="40"/>
    </row>
    <row r="1944" s="35" customFormat="1" spans="6:30">
      <c r="F1944" s="52"/>
      <c r="G1944" s="52"/>
      <c r="P1944" s="52"/>
      <c r="Q1944" s="38"/>
      <c r="AC1944" s="39"/>
      <c r="AD1944" s="40"/>
    </row>
    <row r="1945" s="35" customFormat="1" spans="6:30">
      <c r="F1945" s="52"/>
      <c r="G1945" s="52"/>
      <c r="P1945" s="52"/>
      <c r="Q1945" s="38"/>
      <c r="AC1945" s="39"/>
      <c r="AD1945" s="40"/>
    </row>
    <row r="1946" s="35" customFormat="1" spans="6:30">
      <c r="F1946" s="52"/>
      <c r="G1946" s="52"/>
      <c r="P1946" s="52"/>
      <c r="Q1946" s="38"/>
      <c r="AC1946" s="39"/>
      <c r="AD1946" s="40"/>
    </row>
    <row r="1947" s="35" customFormat="1" spans="6:30">
      <c r="F1947" s="52"/>
      <c r="G1947" s="52"/>
      <c r="P1947" s="52"/>
      <c r="Q1947" s="38"/>
      <c r="AC1947" s="39"/>
      <c r="AD1947" s="40"/>
    </row>
    <row r="1948" s="35" customFormat="1" spans="6:30">
      <c r="F1948" s="52"/>
      <c r="G1948" s="52"/>
      <c r="P1948" s="52"/>
      <c r="Q1948" s="38"/>
      <c r="AC1948" s="39"/>
      <c r="AD1948" s="40"/>
    </row>
    <row r="1949" s="35" customFormat="1" spans="6:30">
      <c r="F1949" s="52"/>
      <c r="G1949" s="52"/>
      <c r="P1949" s="52"/>
      <c r="Q1949" s="38"/>
      <c r="AC1949" s="39"/>
      <c r="AD1949" s="40"/>
    </row>
    <row r="1950" s="35" customFormat="1" spans="6:30">
      <c r="F1950" s="52"/>
      <c r="G1950" s="52"/>
      <c r="P1950" s="52"/>
      <c r="Q1950" s="38"/>
      <c r="AC1950" s="39"/>
      <c r="AD1950" s="40"/>
    </row>
    <row r="1951" s="35" customFormat="1" spans="6:30">
      <c r="F1951" s="52"/>
      <c r="G1951" s="52"/>
      <c r="P1951" s="52"/>
      <c r="Q1951" s="38"/>
      <c r="AC1951" s="39"/>
      <c r="AD1951" s="40"/>
    </row>
    <row r="1952" s="35" customFormat="1" spans="6:30">
      <c r="F1952" s="52"/>
      <c r="G1952" s="52"/>
      <c r="P1952" s="52"/>
      <c r="Q1952" s="38"/>
      <c r="AC1952" s="39"/>
      <c r="AD1952" s="40"/>
    </row>
    <row r="1953" s="35" customFormat="1" spans="6:30">
      <c r="F1953" s="52"/>
      <c r="G1953" s="52"/>
      <c r="P1953" s="52"/>
      <c r="Q1953" s="38"/>
      <c r="AC1953" s="39"/>
      <c r="AD1953" s="40"/>
    </row>
    <row r="1954" s="35" customFormat="1" spans="6:30">
      <c r="F1954" s="52"/>
      <c r="G1954" s="52"/>
      <c r="P1954" s="52"/>
      <c r="Q1954" s="38"/>
      <c r="AC1954" s="39"/>
      <c r="AD1954" s="40"/>
    </row>
    <row r="1955" s="35" customFormat="1" spans="6:30">
      <c r="F1955" s="52"/>
      <c r="G1955" s="52"/>
      <c r="P1955" s="52"/>
      <c r="Q1955" s="38"/>
      <c r="AC1955" s="39"/>
      <c r="AD1955" s="40"/>
    </row>
    <row r="1956" s="35" customFormat="1" spans="6:30">
      <c r="F1956" s="52"/>
      <c r="G1956" s="52"/>
      <c r="P1956" s="52"/>
      <c r="Q1956" s="38"/>
      <c r="AC1956" s="39"/>
      <c r="AD1956" s="40"/>
    </row>
    <row r="1957" s="35" customFormat="1" spans="6:30">
      <c r="F1957" s="52"/>
      <c r="G1957" s="52"/>
      <c r="P1957" s="52"/>
      <c r="Q1957" s="38"/>
      <c r="AC1957" s="39"/>
      <c r="AD1957" s="40"/>
    </row>
    <row r="1958" s="35" customFormat="1" spans="6:30">
      <c r="F1958" s="52"/>
      <c r="G1958" s="52"/>
      <c r="P1958" s="52"/>
      <c r="Q1958" s="38"/>
      <c r="AC1958" s="39"/>
      <c r="AD1958" s="40"/>
    </row>
    <row r="1959" s="35" customFormat="1" spans="6:30">
      <c r="F1959" s="52"/>
      <c r="G1959" s="52"/>
      <c r="P1959" s="52"/>
      <c r="Q1959" s="38"/>
      <c r="AC1959" s="39"/>
      <c r="AD1959" s="40"/>
    </row>
    <row r="1960" s="35" customFormat="1" spans="6:30">
      <c r="F1960" s="52"/>
      <c r="G1960" s="52"/>
      <c r="P1960" s="52"/>
      <c r="Q1960" s="38"/>
      <c r="AC1960" s="39"/>
      <c r="AD1960" s="40"/>
    </row>
    <row r="1961" s="35" customFormat="1" spans="6:30">
      <c r="F1961" s="52"/>
      <c r="G1961" s="52"/>
      <c r="P1961" s="52"/>
      <c r="Q1961" s="38"/>
      <c r="AC1961" s="39"/>
      <c r="AD1961" s="40"/>
    </row>
    <row r="1962" s="35" customFormat="1" spans="6:30">
      <c r="F1962" s="52"/>
      <c r="G1962" s="52"/>
      <c r="P1962" s="52"/>
      <c r="Q1962" s="38"/>
      <c r="AC1962" s="39"/>
      <c r="AD1962" s="40"/>
    </row>
    <row r="1963" s="35" customFormat="1" spans="6:30">
      <c r="F1963" s="52"/>
      <c r="G1963" s="52"/>
      <c r="P1963" s="52"/>
      <c r="Q1963" s="38"/>
      <c r="AC1963" s="39"/>
      <c r="AD1963" s="40"/>
    </row>
    <row r="1964" s="35" customFormat="1" spans="6:30">
      <c r="F1964" s="52"/>
      <c r="G1964" s="52"/>
      <c r="P1964" s="52"/>
      <c r="Q1964" s="38"/>
      <c r="AC1964" s="39"/>
      <c r="AD1964" s="40"/>
    </row>
    <row r="1965" s="35" customFormat="1" spans="6:30">
      <c r="F1965" s="52"/>
      <c r="G1965" s="52"/>
      <c r="P1965" s="52"/>
      <c r="Q1965" s="38"/>
      <c r="AC1965" s="39"/>
      <c r="AD1965" s="40"/>
    </row>
    <row r="1966" s="35" customFormat="1" spans="6:30">
      <c r="F1966" s="52"/>
      <c r="G1966" s="52"/>
      <c r="P1966" s="52"/>
      <c r="Q1966" s="38"/>
      <c r="AC1966" s="39"/>
      <c r="AD1966" s="40"/>
    </row>
    <row r="1967" s="35" customFormat="1" spans="6:30">
      <c r="F1967" s="52"/>
      <c r="G1967" s="52"/>
      <c r="P1967" s="52"/>
      <c r="Q1967" s="38"/>
      <c r="AC1967" s="39"/>
      <c r="AD1967" s="40"/>
    </row>
    <row r="1968" s="35" customFormat="1" spans="6:30">
      <c r="F1968" s="52"/>
      <c r="G1968" s="52"/>
      <c r="P1968" s="52"/>
      <c r="Q1968" s="38"/>
      <c r="AC1968" s="39"/>
      <c r="AD1968" s="40"/>
    </row>
    <row r="1969" s="35" customFormat="1" spans="6:30">
      <c r="F1969" s="52"/>
      <c r="G1969" s="52"/>
      <c r="P1969" s="52"/>
      <c r="Q1969" s="38"/>
      <c r="AC1969" s="39"/>
      <c r="AD1969" s="40"/>
    </row>
    <row r="1970" s="35" customFormat="1" spans="6:30">
      <c r="F1970" s="52"/>
      <c r="G1970" s="52"/>
      <c r="P1970" s="52"/>
      <c r="Q1970" s="38"/>
      <c r="AC1970" s="39"/>
      <c r="AD1970" s="40"/>
    </row>
    <row r="1971" s="35" customFormat="1" spans="6:30">
      <c r="F1971" s="52"/>
      <c r="G1971" s="52"/>
      <c r="P1971" s="52"/>
      <c r="Q1971" s="38"/>
      <c r="AC1971" s="39"/>
      <c r="AD1971" s="40"/>
    </row>
    <row r="1972" s="35" customFormat="1" spans="6:30">
      <c r="F1972" s="52"/>
      <c r="G1972" s="52"/>
      <c r="P1972" s="52"/>
      <c r="Q1972" s="38"/>
      <c r="AC1972" s="39"/>
      <c r="AD1972" s="40"/>
    </row>
    <row r="1973" s="35" customFormat="1" spans="6:30">
      <c r="F1973" s="52"/>
      <c r="G1973" s="52"/>
      <c r="P1973" s="52"/>
      <c r="Q1973" s="38"/>
      <c r="AC1973" s="39"/>
      <c r="AD1973" s="40"/>
    </row>
    <row r="1974" s="35" customFormat="1" spans="6:30">
      <c r="F1974" s="52"/>
      <c r="G1974" s="52"/>
      <c r="P1974" s="52"/>
      <c r="Q1974" s="38"/>
      <c r="AC1974" s="39"/>
      <c r="AD1974" s="40"/>
    </row>
    <row r="1975" s="35" customFormat="1" spans="6:30">
      <c r="F1975" s="52"/>
      <c r="G1975" s="52"/>
      <c r="P1975" s="52"/>
      <c r="Q1975" s="38"/>
      <c r="AC1975" s="39"/>
      <c r="AD1975" s="40"/>
    </row>
    <row r="1976" s="35" customFormat="1" spans="6:30">
      <c r="F1976" s="52"/>
      <c r="G1976" s="52"/>
      <c r="P1976" s="52"/>
      <c r="Q1976" s="38"/>
      <c r="AC1976" s="39"/>
      <c r="AD1976" s="40"/>
    </row>
    <row r="1977" s="35" customFormat="1" spans="6:30">
      <c r="F1977" s="52"/>
      <c r="G1977" s="52"/>
      <c r="P1977" s="52"/>
      <c r="Q1977" s="38"/>
      <c r="AC1977" s="39"/>
      <c r="AD1977" s="40"/>
    </row>
    <row r="1978" s="35" customFormat="1" spans="6:30">
      <c r="F1978" s="52"/>
      <c r="G1978" s="52"/>
      <c r="P1978" s="52"/>
      <c r="Q1978" s="38"/>
      <c r="AC1978" s="39"/>
      <c r="AD1978" s="40"/>
    </row>
    <row r="1979" s="35" customFormat="1" spans="6:30">
      <c r="F1979" s="52"/>
      <c r="G1979" s="52"/>
      <c r="P1979" s="52"/>
      <c r="Q1979" s="38"/>
      <c r="AC1979" s="39"/>
      <c r="AD1979" s="40"/>
    </row>
    <row r="1980" s="35" customFormat="1" spans="6:30">
      <c r="F1980" s="52"/>
      <c r="G1980" s="52"/>
      <c r="P1980" s="52"/>
      <c r="Q1980" s="38"/>
      <c r="AC1980" s="39"/>
      <c r="AD1980" s="40"/>
    </row>
    <row r="1981" s="35" customFormat="1" spans="6:30">
      <c r="F1981" s="52"/>
      <c r="G1981" s="52"/>
      <c r="P1981" s="52"/>
      <c r="Q1981" s="38"/>
      <c r="AC1981" s="39"/>
      <c r="AD1981" s="40"/>
    </row>
    <row r="1982" s="35" customFormat="1" spans="6:30">
      <c r="F1982" s="52"/>
      <c r="G1982" s="52"/>
      <c r="P1982" s="52"/>
      <c r="Q1982" s="38"/>
      <c r="AC1982" s="39"/>
      <c r="AD1982" s="40"/>
    </row>
    <row r="1983" s="35" customFormat="1" spans="6:30">
      <c r="F1983" s="52"/>
      <c r="G1983" s="52"/>
      <c r="P1983" s="52"/>
      <c r="Q1983" s="38"/>
      <c r="AC1983" s="39"/>
      <c r="AD1983" s="40"/>
    </row>
    <row r="1984" s="35" customFormat="1" spans="6:30">
      <c r="F1984" s="52"/>
      <c r="G1984" s="52"/>
      <c r="P1984" s="52"/>
      <c r="Q1984" s="38"/>
      <c r="AC1984" s="39"/>
      <c r="AD1984" s="40"/>
    </row>
    <row r="1985" s="35" customFormat="1" spans="6:30">
      <c r="F1985" s="52"/>
      <c r="G1985" s="52"/>
      <c r="P1985" s="52"/>
      <c r="Q1985" s="38"/>
      <c r="AC1985" s="39"/>
      <c r="AD1985" s="40"/>
    </row>
    <row r="1986" s="35" customFormat="1" spans="6:30">
      <c r="F1986" s="52"/>
      <c r="G1986" s="52"/>
      <c r="P1986" s="52"/>
      <c r="Q1986" s="38"/>
      <c r="AC1986" s="39"/>
      <c r="AD1986" s="40"/>
    </row>
    <row r="1987" s="35" customFormat="1" spans="6:30">
      <c r="F1987" s="52"/>
      <c r="G1987" s="52"/>
      <c r="P1987" s="52"/>
      <c r="Q1987" s="38"/>
      <c r="AC1987" s="39"/>
      <c r="AD1987" s="40"/>
    </row>
    <row r="1988" s="35" customFormat="1" spans="6:30">
      <c r="F1988" s="52"/>
      <c r="G1988" s="52"/>
      <c r="P1988" s="52"/>
      <c r="Q1988" s="38"/>
      <c r="AC1988" s="39"/>
      <c r="AD1988" s="40"/>
    </row>
    <row r="1989" s="35" customFormat="1" spans="6:30">
      <c r="F1989" s="52"/>
      <c r="G1989" s="52"/>
      <c r="P1989" s="52"/>
      <c r="Q1989" s="38"/>
      <c r="AC1989" s="39"/>
      <c r="AD1989" s="40"/>
    </row>
    <row r="1990" s="35" customFormat="1" spans="6:30">
      <c r="F1990" s="52"/>
      <c r="G1990" s="52"/>
      <c r="P1990" s="52"/>
      <c r="Q1990" s="38"/>
      <c r="AC1990" s="39"/>
      <c r="AD1990" s="40"/>
    </row>
    <row r="1991" s="35" customFormat="1" spans="6:30">
      <c r="F1991" s="52"/>
      <c r="G1991" s="52"/>
      <c r="P1991" s="52"/>
      <c r="Q1991" s="38"/>
      <c r="AC1991" s="39"/>
      <c r="AD1991" s="40"/>
    </row>
    <row r="1992" s="35" customFormat="1" spans="6:30">
      <c r="F1992" s="52"/>
      <c r="G1992" s="52"/>
      <c r="P1992" s="52"/>
      <c r="Q1992" s="38"/>
      <c r="AC1992" s="39"/>
      <c r="AD1992" s="40"/>
    </row>
    <row r="1993" s="35" customFormat="1" spans="6:30">
      <c r="F1993" s="52"/>
      <c r="G1993" s="52"/>
      <c r="P1993" s="52"/>
      <c r="Q1993" s="38"/>
      <c r="AC1993" s="39"/>
      <c r="AD1993" s="40"/>
    </row>
    <row r="1994" s="35" customFormat="1" spans="6:30">
      <c r="F1994" s="52"/>
      <c r="G1994" s="52"/>
      <c r="P1994" s="52"/>
      <c r="Q1994" s="38"/>
      <c r="AC1994" s="39"/>
      <c r="AD1994" s="40"/>
    </row>
    <row r="1995" s="35" customFormat="1" spans="6:30">
      <c r="F1995" s="52"/>
      <c r="G1995" s="52"/>
      <c r="P1995" s="52"/>
      <c r="Q1995" s="38"/>
      <c r="AC1995" s="39"/>
      <c r="AD1995" s="40"/>
    </row>
    <row r="1996" s="35" customFormat="1" spans="6:30">
      <c r="F1996" s="52"/>
      <c r="G1996" s="52"/>
      <c r="P1996" s="52"/>
      <c r="Q1996" s="38"/>
      <c r="AC1996" s="39"/>
      <c r="AD1996" s="40"/>
    </row>
    <row r="1997" s="35" customFormat="1" spans="6:30">
      <c r="F1997" s="52"/>
      <c r="G1997" s="52"/>
      <c r="P1997" s="52"/>
      <c r="Q1997" s="38"/>
      <c r="AC1997" s="39"/>
      <c r="AD1997" s="40"/>
    </row>
    <row r="1998" s="35" customFormat="1" spans="6:30">
      <c r="F1998" s="52"/>
      <c r="G1998" s="52"/>
      <c r="P1998" s="52"/>
      <c r="Q1998" s="38"/>
      <c r="AC1998" s="39"/>
      <c r="AD1998" s="40"/>
    </row>
    <row r="1999" s="35" customFormat="1" spans="6:30">
      <c r="F1999" s="52"/>
      <c r="G1999" s="52"/>
      <c r="P1999" s="52"/>
      <c r="Q1999" s="38"/>
      <c r="AC1999" s="39"/>
      <c r="AD1999" s="40"/>
    </row>
    <row r="2000" s="35" customFormat="1" spans="6:30">
      <c r="F2000" s="52"/>
      <c r="G2000" s="52"/>
      <c r="P2000" s="52"/>
      <c r="Q2000" s="38"/>
      <c r="AC2000" s="39"/>
      <c r="AD2000" s="40"/>
    </row>
    <row r="2001" s="35" customFormat="1" spans="6:30">
      <c r="F2001" s="52"/>
      <c r="G2001" s="52"/>
      <c r="P2001" s="52"/>
      <c r="Q2001" s="38"/>
      <c r="AC2001" s="39"/>
      <c r="AD2001" s="40"/>
    </row>
    <row r="2002" s="35" customFormat="1" spans="6:30">
      <c r="F2002" s="52"/>
      <c r="G2002" s="52"/>
      <c r="P2002" s="52"/>
      <c r="Q2002" s="38"/>
      <c r="AC2002" s="39"/>
      <c r="AD2002" s="40"/>
    </row>
    <row r="2003" s="35" customFormat="1" spans="6:30">
      <c r="F2003" s="52"/>
      <c r="G2003" s="52"/>
      <c r="P2003" s="52"/>
      <c r="Q2003" s="38"/>
      <c r="AC2003" s="39"/>
      <c r="AD2003" s="40"/>
    </row>
    <row r="2004" s="35" customFormat="1" spans="6:30">
      <c r="F2004" s="52"/>
      <c r="G2004" s="52"/>
      <c r="P2004" s="52"/>
      <c r="Q2004" s="38"/>
      <c r="AC2004" s="39"/>
      <c r="AD2004" s="40"/>
    </row>
    <row r="2005" s="35" customFormat="1" spans="6:30">
      <c r="F2005" s="52"/>
      <c r="G2005" s="52"/>
      <c r="P2005" s="52"/>
      <c r="Q2005" s="38"/>
      <c r="AC2005" s="39"/>
      <c r="AD2005" s="40"/>
    </row>
    <row r="2006" s="35" customFormat="1" spans="6:30">
      <c r="F2006" s="52"/>
      <c r="G2006" s="52"/>
      <c r="P2006" s="52"/>
      <c r="Q2006" s="38"/>
      <c r="AC2006" s="39"/>
      <c r="AD2006" s="40"/>
    </row>
    <row r="2007" s="35" customFormat="1" spans="6:30">
      <c r="F2007" s="52"/>
      <c r="G2007" s="52"/>
      <c r="P2007" s="52"/>
      <c r="Q2007" s="38"/>
      <c r="AC2007" s="39"/>
      <c r="AD2007" s="40"/>
    </row>
    <row r="2008" s="35" customFormat="1" spans="6:30">
      <c r="F2008" s="52"/>
      <c r="G2008" s="52"/>
      <c r="P2008" s="52"/>
      <c r="Q2008" s="38"/>
      <c r="AC2008" s="39"/>
      <c r="AD2008" s="40"/>
    </row>
    <row r="2009" s="35" customFormat="1" spans="6:30">
      <c r="F2009" s="52"/>
      <c r="G2009" s="52"/>
      <c r="P2009" s="52"/>
      <c r="Q2009" s="38"/>
      <c r="AC2009" s="39"/>
      <c r="AD2009" s="40"/>
    </row>
    <row r="2010" s="35" customFormat="1" spans="6:30">
      <c r="F2010" s="52"/>
      <c r="G2010" s="52"/>
      <c r="P2010" s="52"/>
      <c r="Q2010" s="38"/>
      <c r="AC2010" s="39"/>
      <c r="AD2010" s="40"/>
    </row>
    <row r="2011" s="35" customFormat="1" spans="6:30">
      <c r="F2011" s="52"/>
      <c r="G2011" s="52"/>
      <c r="P2011" s="52"/>
      <c r="Q2011" s="38"/>
      <c r="AC2011" s="39"/>
      <c r="AD2011" s="40"/>
    </row>
    <row r="2012" s="35" customFormat="1" spans="6:30">
      <c r="F2012" s="52"/>
      <c r="G2012" s="52"/>
      <c r="P2012" s="52"/>
      <c r="Q2012" s="38"/>
      <c r="AC2012" s="39"/>
      <c r="AD2012" s="40"/>
    </row>
    <row r="2013" s="35" customFormat="1" spans="6:30">
      <c r="F2013" s="52"/>
      <c r="G2013" s="52"/>
      <c r="P2013" s="52"/>
      <c r="Q2013" s="38"/>
      <c r="AC2013" s="39"/>
      <c r="AD2013" s="40"/>
    </row>
    <row r="2014" s="35" customFormat="1" spans="6:30">
      <c r="F2014" s="52"/>
      <c r="G2014" s="52"/>
      <c r="P2014" s="52"/>
      <c r="Q2014" s="38"/>
      <c r="AC2014" s="39"/>
      <c r="AD2014" s="40"/>
    </row>
    <row r="2015" s="35" customFormat="1" spans="6:30">
      <c r="F2015" s="52"/>
      <c r="G2015" s="52"/>
      <c r="P2015" s="52"/>
      <c r="Q2015" s="38"/>
      <c r="AC2015" s="39"/>
      <c r="AD2015" s="40"/>
    </row>
    <row r="2016" s="35" customFormat="1" spans="6:30">
      <c r="F2016" s="52"/>
      <c r="G2016" s="52"/>
      <c r="P2016" s="52"/>
      <c r="Q2016" s="38"/>
      <c r="AC2016" s="39"/>
      <c r="AD2016" s="40"/>
    </row>
    <row r="2017" s="35" customFormat="1" spans="6:30">
      <c r="F2017" s="52"/>
      <c r="G2017" s="52"/>
      <c r="P2017" s="52"/>
      <c r="Q2017" s="38"/>
      <c r="AC2017" s="39"/>
      <c r="AD2017" s="40"/>
    </row>
    <row r="2018" s="35" customFormat="1" spans="6:30">
      <c r="F2018" s="52"/>
      <c r="G2018" s="52"/>
      <c r="P2018" s="52"/>
      <c r="Q2018" s="38"/>
      <c r="AC2018" s="39"/>
      <c r="AD2018" s="40"/>
    </row>
    <row r="2019" s="35" customFormat="1" spans="6:30">
      <c r="F2019" s="52"/>
      <c r="G2019" s="52"/>
      <c r="P2019" s="52"/>
      <c r="Q2019" s="38"/>
      <c r="AC2019" s="39"/>
      <c r="AD2019" s="40"/>
    </row>
    <row r="2020" s="35" customFormat="1" spans="6:30">
      <c r="F2020" s="52"/>
      <c r="G2020" s="52"/>
      <c r="P2020" s="52"/>
      <c r="Q2020" s="38"/>
      <c r="AC2020" s="39"/>
      <c r="AD2020" s="40"/>
    </row>
    <row r="2021" s="35" customFormat="1" spans="6:30">
      <c r="F2021" s="52"/>
      <c r="G2021" s="52"/>
      <c r="P2021" s="52"/>
      <c r="Q2021" s="38"/>
      <c r="AC2021" s="39"/>
      <c r="AD2021" s="40"/>
    </row>
    <row r="2022" s="35" customFormat="1" spans="6:30">
      <c r="F2022" s="52"/>
      <c r="G2022" s="52"/>
      <c r="P2022" s="52"/>
      <c r="Q2022" s="38"/>
      <c r="AC2022" s="39"/>
      <c r="AD2022" s="40"/>
    </row>
    <row r="2023" s="35" customFormat="1" spans="6:30">
      <c r="F2023" s="52"/>
      <c r="G2023" s="52"/>
      <c r="P2023" s="52"/>
      <c r="Q2023" s="38"/>
      <c r="AC2023" s="39"/>
      <c r="AD2023" s="40"/>
    </row>
    <row r="2024" s="35" customFormat="1" spans="6:30">
      <c r="F2024" s="52"/>
      <c r="G2024" s="52"/>
      <c r="P2024" s="52"/>
      <c r="Q2024" s="38"/>
      <c r="AC2024" s="39"/>
      <c r="AD2024" s="40"/>
    </row>
    <row r="2025" s="35" customFormat="1" spans="6:30">
      <c r="F2025" s="52"/>
      <c r="G2025" s="52"/>
      <c r="P2025" s="52"/>
      <c r="Q2025" s="38"/>
      <c r="AC2025" s="39"/>
      <c r="AD2025" s="40"/>
    </row>
    <row r="2026" s="35" customFormat="1" spans="6:30">
      <c r="F2026" s="52"/>
      <c r="G2026" s="52"/>
      <c r="P2026" s="52"/>
      <c r="Q2026" s="38"/>
      <c r="AC2026" s="39"/>
      <c r="AD2026" s="40"/>
    </row>
    <row r="2027" s="35" customFormat="1" spans="6:30">
      <c r="F2027" s="52"/>
      <c r="G2027" s="52"/>
      <c r="P2027" s="52"/>
      <c r="Q2027" s="38"/>
      <c r="AC2027" s="39"/>
      <c r="AD2027" s="40"/>
    </row>
    <row r="2028" s="35" customFormat="1" spans="6:30">
      <c r="F2028" s="52"/>
      <c r="G2028" s="52"/>
      <c r="P2028" s="52"/>
      <c r="Q2028" s="38"/>
      <c r="AC2028" s="39"/>
      <c r="AD2028" s="40"/>
    </row>
    <row r="2029" s="35" customFormat="1" spans="6:30">
      <c r="F2029" s="52"/>
      <c r="G2029" s="52"/>
      <c r="P2029" s="52"/>
      <c r="Q2029" s="38"/>
      <c r="AC2029" s="39"/>
      <c r="AD2029" s="40"/>
    </row>
    <row r="2030" s="35" customFormat="1" spans="6:30">
      <c r="F2030" s="52"/>
      <c r="G2030" s="52"/>
      <c r="P2030" s="52"/>
      <c r="Q2030" s="38"/>
      <c r="AC2030" s="39"/>
      <c r="AD2030" s="40"/>
    </row>
    <row r="2031" s="35" customFormat="1" spans="6:30">
      <c r="F2031" s="52"/>
      <c r="G2031" s="52"/>
      <c r="P2031" s="52"/>
      <c r="Q2031" s="38"/>
      <c r="AC2031" s="39"/>
      <c r="AD2031" s="40"/>
    </row>
    <row r="2032" s="35" customFormat="1" spans="6:30">
      <c r="F2032" s="52"/>
      <c r="G2032" s="52"/>
      <c r="P2032" s="52"/>
      <c r="Q2032" s="38"/>
      <c r="AC2032" s="39"/>
      <c r="AD2032" s="40"/>
    </row>
    <row r="2033" s="35" customFormat="1" spans="6:30">
      <c r="F2033" s="52"/>
      <c r="G2033" s="52"/>
      <c r="P2033" s="52"/>
      <c r="Q2033" s="38"/>
      <c r="AC2033" s="39"/>
      <c r="AD2033" s="40"/>
    </row>
    <row r="2034" s="35" customFormat="1" spans="6:30">
      <c r="F2034" s="52"/>
      <c r="G2034" s="52"/>
      <c r="P2034" s="52"/>
      <c r="Q2034" s="38"/>
      <c r="AC2034" s="39"/>
      <c r="AD2034" s="40"/>
    </row>
    <row r="2035" s="35" customFormat="1" spans="6:30">
      <c r="F2035" s="52"/>
      <c r="G2035" s="52"/>
      <c r="P2035" s="52"/>
      <c r="Q2035" s="38"/>
      <c r="AC2035" s="39"/>
      <c r="AD2035" s="40"/>
    </row>
    <row r="2036" s="35" customFormat="1" spans="6:30">
      <c r="F2036" s="52"/>
      <c r="G2036" s="52"/>
      <c r="P2036" s="37"/>
      <c r="Q2036" s="38"/>
      <c r="AC2036" s="39"/>
      <c r="AD2036" s="40"/>
    </row>
    <row r="2037" s="35" customFormat="1" spans="6:30">
      <c r="F2037" s="52"/>
      <c r="G2037" s="52"/>
      <c r="P2037" s="37"/>
      <c r="Q2037" s="38"/>
      <c r="AC2037" s="39"/>
      <c r="AD2037" s="40"/>
    </row>
    <row r="2038" s="35" customFormat="1" spans="6:30">
      <c r="F2038" s="52"/>
      <c r="G2038" s="52"/>
      <c r="P2038" s="37"/>
      <c r="Q2038" s="38"/>
      <c r="AC2038" s="39"/>
      <c r="AD2038" s="40"/>
    </row>
    <row r="2039" s="35" customFormat="1" spans="6:30">
      <c r="F2039" s="52"/>
      <c r="G2039" s="52"/>
      <c r="P2039" s="37"/>
      <c r="Q2039" s="38"/>
      <c r="AC2039" s="39"/>
      <c r="AD2039" s="40"/>
    </row>
    <row r="2040" s="35" customFormat="1" spans="6:30">
      <c r="F2040" s="52"/>
      <c r="G2040" s="52"/>
      <c r="P2040" s="37"/>
      <c r="Q2040" s="38"/>
      <c r="AC2040" s="39"/>
      <c r="AD2040" s="40"/>
    </row>
    <row r="2041" s="35" customFormat="1" spans="6:30">
      <c r="F2041" s="52"/>
      <c r="G2041" s="52"/>
      <c r="P2041" s="37"/>
      <c r="Q2041" s="38"/>
      <c r="AC2041" s="39"/>
      <c r="AD2041" s="40"/>
    </row>
    <row r="2042" s="35" customFormat="1" spans="6:30">
      <c r="F2042" s="52"/>
      <c r="G2042" s="52"/>
      <c r="P2042" s="37"/>
      <c r="Q2042" s="38"/>
      <c r="AC2042" s="39"/>
      <c r="AD2042" s="40"/>
    </row>
    <row r="2043" s="35" customFormat="1" spans="6:30">
      <c r="F2043" s="52"/>
      <c r="G2043" s="52"/>
      <c r="P2043" s="37"/>
      <c r="Q2043" s="38"/>
      <c r="AC2043" s="39"/>
      <c r="AD2043" s="40"/>
    </row>
    <row r="2044" s="35" customFormat="1" spans="6:30">
      <c r="F2044" s="52"/>
      <c r="G2044" s="52"/>
      <c r="P2044" s="37"/>
      <c r="Q2044" s="38"/>
      <c r="AC2044" s="39"/>
      <c r="AD2044" s="40"/>
    </row>
    <row r="2045" s="35" customFormat="1" spans="6:30">
      <c r="F2045" s="52"/>
      <c r="G2045" s="52"/>
      <c r="P2045" s="37"/>
      <c r="Q2045" s="38"/>
      <c r="AC2045" s="39"/>
      <c r="AD2045" s="40"/>
    </row>
    <row r="2046" s="35" customFormat="1" spans="6:30">
      <c r="F2046" s="52"/>
      <c r="G2046" s="52"/>
      <c r="P2046" s="37"/>
      <c r="Q2046" s="38"/>
      <c r="AC2046" s="39"/>
      <c r="AD2046" s="40"/>
    </row>
    <row r="2047" s="35" customFormat="1" spans="6:30">
      <c r="F2047" s="52"/>
      <c r="G2047" s="52"/>
      <c r="P2047" s="37"/>
      <c r="Q2047" s="38"/>
      <c r="AC2047" s="39"/>
      <c r="AD2047" s="40"/>
    </row>
    <row r="2048" s="35" customFormat="1" spans="6:30">
      <c r="F2048" s="52"/>
      <c r="G2048" s="52"/>
      <c r="P2048" s="37"/>
      <c r="Q2048" s="38"/>
      <c r="AC2048" s="39"/>
      <c r="AD2048" s="40"/>
    </row>
    <row r="2049" s="35" customFormat="1" spans="6:30">
      <c r="F2049" s="52"/>
      <c r="G2049" s="52"/>
      <c r="P2049" s="37"/>
      <c r="Q2049" s="38"/>
      <c r="AC2049" s="39"/>
      <c r="AD2049" s="40"/>
    </row>
    <row r="2050" s="35" customFormat="1" spans="6:30">
      <c r="F2050" s="52"/>
      <c r="G2050" s="52"/>
      <c r="P2050" s="37"/>
      <c r="Q2050" s="38"/>
      <c r="AC2050" s="39"/>
      <c r="AD2050" s="40"/>
    </row>
    <row r="2051" s="35" customFormat="1" spans="6:30">
      <c r="F2051" s="52"/>
      <c r="G2051" s="52"/>
      <c r="P2051" s="37"/>
      <c r="Q2051" s="38"/>
      <c r="AC2051" s="39"/>
      <c r="AD2051" s="40"/>
    </row>
    <row r="2052" s="35" customFormat="1" spans="6:30">
      <c r="F2052" s="52"/>
      <c r="G2052" s="52"/>
      <c r="P2052" s="37"/>
      <c r="Q2052" s="38"/>
      <c r="AC2052" s="39"/>
      <c r="AD2052" s="40"/>
    </row>
    <row r="2053" s="35" customFormat="1" spans="6:30">
      <c r="F2053" s="52"/>
      <c r="G2053" s="52"/>
      <c r="P2053" s="37"/>
      <c r="Q2053" s="38"/>
      <c r="AC2053" s="39"/>
      <c r="AD2053" s="40"/>
    </row>
    <row r="2054" s="35" customFormat="1" spans="6:30">
      <c r="F2054" s="52"/>
      <c r="G2054" s="52"/>
      <c r="P2054" s="37"/>
      <c r="Q2054" s="38"/>
      <c r="AC2054" s="39"/>
      <c r="AD2054" s="40"/>
    </row>
    <row r="2055" s="35" customFormat="1" spans="6:30">
      <c r="F2055" s="52"/>
      <c r="G2055" s="52"/>
      <c r="P2055" s="37"/>
      <c r="Q2055" s="38"/>
      <c r="AC2055" s="39"/>
      <c r="AD2055" s="40"/>
    </row>
    <row r="2056" s="35" customFormat="1" spans="6:30">
      <c r="F2056" s="52"/>
      <c r="G2056" s="52"/>
      <c r="P2056" s="37"/>
      <c r="Q2056" s="38"/>
      <c r="AC2056" s="39"/>
      <c r="AD2056" s="40"/>
    </row>
    <row r="2057" s="35" customFormat="1" spans="6:30">
      <c r="F2057" s="52"/>
      <c r="G2057" s="52"/>
      <c r="P2057" s="37"/>
      <c r="Q2057" s="38"/>
      <c r="AC2057" s="39"/>
      <c r="AD2057" s="40"/>
    </row>
    <row r="2058" s="35" customFormat="1" spans="6:30">
      <c r="F2058" s="52"/>
      <c r="G2058" s="52"/>
      <c r="P2058" s="37"/>
      <c r="Q2058" s="38"/>
      <c r="AC2058" s="39"/>
      <c r="AD2058" s="40"/>
    </row>
    <row r="2059" s="35" customFormat="1" spans="6:30">
      <c r="F2059" s="52"/>
      <c r="G2059" s="52"/>
      <c r="P2059" s="37"/>
      <c r="Q2059" s="38"/>
      <c r="AC2059" s="39"/>
      <c r="AD2059" s="40"/>
    </row>
    <row r="2060" s="35" customFormat="1" spans="6:30">
      <c r="F2060" s="52"/>
      <c r="G2060" s="52"/>
      <c r="P2060" s="37"/>
      <c r="Q2060" s="38"/>
      <c r="AC2060" s="39"/>
      <c r="AD2060" s="40"/>
    </row>
    <row r="2061" s="35" customFormat="1" spans="6:30">
      <c r="F2061" s="52"/>
      <c r="G2061" s="52"/>
      <c r="P2061" s="37"/>
      <c r="Q2061" s="38"/>
      <c r="AC2061" s="39"/>
      <c r="AD2061" s="40"/>
    </row>
    <row r="2062" s="35" customFormat="1" spans="6:30">
      <c r="F2062" s="52"/>
      <c r="G2062" s="52"/>
      <c r="P2062" s="37"/>
      <c r="Q2062" s="38"/>
      <c r="AC2062" s="39"/>
      <c r="AD2062" s="40"/>
    </row>
    <row r="2063" s="35" customFormat="1" spans="6:30">
      <c r="F2063" s="52"/>
      <c r="G2063" s="52"/>
      <c r="P2063" s="37"/>
      <c r="Q2063" s="38"/>
      <c r="AC2063" s="39"/>
      <c r="AD2063" s="40"/>
    </row>
    <row r="2064" s="35" customFormat="1" spans="6:30">
      <c r="F2064" s="52"/>
      <c r="G2064" s="52"/>
      <c r="P2064" s="37"/>
      <c r="Q2064" s="38"/>
      <c r="AC2064" s="39"/>
      <c r="AD2064" s="40"/>
    </row>
    <row r="2065" s="35" customFormat="1" spans="6:30">
      <c r="F2065" s="52"/>
      <c r="G2065" s="52"/>
      <c r="P2065" s="37"/>
      <c r="Q2065" s="38"/>
      <c r="AC2065" s="39"/>
      <c r="AD2065" s="40"/>
    </row>
    <row r="2066" s="35" customFormat="1" spans="6:30">
      <c r="F2066" s="52"/>
      <c r="G2066" s="52"/>
      <c r="P2066" s="37"/>
      <c r="Q2066" s="38"/>
      <c r="AC2066" s="39"/>
      <c r="AD2066" s="40"/>
    </row>
    <row r="2067" s="35" customFormat="1" spans="6:30">
      <c r="F2067" s="52"/>
      <c r="G2067" s="52"/>
      <c r="P2067" s="37"/>
      <c r="Q2067" s="38"/>
      <c r="AC2067" s="39"/>
      <c r="AD2067" s="40"/>
    </row>
    <row r="2068" s="35" customFormat="1" spans="6:30">
      <c r="F2068" s="52"/>
      <c r="G2068" s="52"/>
      <c r="P2068" s="37"/>
      <c r="Q2068" s="38"/>
      <c r="AC2068" s="39"/>
      <c r="AD2068" s="40"/>
    </row>
    <row r="2069" s="35" customFormat="1" spans="6:30">
      <c r="F2069" s="52"/>
      <c r="G2069" s="52"/>
      <c r="P2069" s="37"/>
      <c r="Q2069" s="38"/>
      <c r="AC2069" s="39"/>
      <c r="AD2069" s="40"/>
    </row>
    <row r="2070" s="35" customFormat="1" spans="6:30">
      <c r="F2070" s="52"/>
      <c r="G2070" s="52"/>
      <c r="P2070" s="37"/>
      <c r="Q2070" s="38"/>
      <c r="AC2070" s="39"/>
      <c r="AD2070" s="40"/>
    </row>
    <row r="2071" s="35" customFormat="1" spans="6:30">
      <c r="F2071" s="52"/>
      <c r="G2071" s="52"/>
      <c r="P2071" s="37"/>
      <c r="Q2071" s="38"/>
      <c r="AC2071" s="39"/>
      <c r="AD2071" s="40"/>
    </row>
    <row r="2072" s="35" customFormat="1" spans="6:30">
      <c r="F2072" s="52"/>
      <c r="G2072" s="52"/>
      <c r="P2072" s="37"/>
      <c r="Q2072" s="38"/>
      <c r="AC2072" s="39"/>
      <c r="AD2072" s="40"/>
    </row>
    <row r="2073" s="35" customFormat="1" spans="6:30">
      <c r="F2073" s="52"/>
      <c r="G2073" s="52"/>
      <c r="P2073" s="37"/>
      <c r="Q2073" s="38"/>
      <c r="AC2073" s="39"/>
      <c r="AD2073" s="40"/>
    </row>
    <row r="2074" s="35" customFormat="1" spans="6:30">
      <c r="F2074" s="52"/>
      <c r="G2074" s="52"/>
      <c r="P2074" s="37"/>
      <c r="Q2074" s="38"/>
      <c r="AC2074" s="39"/>
      <c r="AD2074" s="40"/>
    </row>
    <row r="2075" s="35" customFormat="1" spans="6:30">
      <c r="F2075" s="52"/>
      <c r="G2075" s="52"/>
      <c r="P2075" s="37"/>
      <c r="Q2075" s="38"/>
      <c r="AC2075" s="39"/>
      <c r="AD2075" s="40"/>
    </row>
    <row r="2076" s="35" customFormat="1" spans="6:30">
      <c r="F2076" s="52"/>
      <c r="G2076" s="52"/>
      <c r="P2076" s="37"/>
      <c r="Q2076" s="38"/>
      <c r="AC2076" s="39"/>
      <c r="AD2076" s="40"/>
    </row>
    <row r="2077" s="35" customFormat="1" spans="6:30">
      <c r="F2077" s="52"/>
      <c r="G2077" s="52"/>
      <c r="P2077" s="37"/>
      <c r="Q2077" s="38"/>
      <c r="AC2077" s="39"/>
      <c r="AD2077" s="40"/>
    </row>
    <row r="2078" s="35" customFormat="1" spans="6:30">
      <c r="F2078" s="52"/>
      <c r="G2078" s="52"/>
      <c r="P2078" s="37"/>
      <c r="Q2078" s="38"/>
      <c r="AC2078" s="39"/>
      <c r="AD2078" s="40"/>
    </row>
    <row r="2079" s="35" customFormat="1" spans="6:30">
      <c r="F2079" s="52"/>
      <c r="G2079" s="52"/>
      <c r="P2079" s="37"/>
      <c r="Q2079" s="38"/>
      <c r="AC2079" s="39"/>
      <c r="AD2079" s="40"/>
    </row>
    <row r="2080" s="35" customFormat="1" spans="6:30">
      <c r="F2080" s="52"/>
      <c r="G2080" s="52"/>
      <c r="P2080" s="37"/>
      <c r="Q2080" s="38"/>
      <c r="AC2080" s="39"/>
      <c r="AD2080" s="40"/>
    </row>
    <row r="2081" s="35" customFormat="1" spans="6:30">
      <c r="F2081" s="52"/>
      <c r="G2081" s="52"/>
      <c r="P2081" s="37"/>
      <c r="Q2081" s="38"/>
      <c r="AC2081" s="39"/>
      <c r="AD2081" s="40"/>
    </row>
    <row r="2082" s="35" customFormat="1" spans="6:30">
      <c r="F2082" s="52"/>
      <c r="G2082" s="52"/>
      <c r="P2082" s="37"/>
      <c r="Q2082" s="38"/>
      <c r="AC2082" s="39"/>
      <c r="AD2082" s="40"/>
    </row>
    <row r="2083" s="35" customFormat="1" spans="6:30">
      <c r="F2083" s="52"/>
      <c r="G2083" s="52"/>
      <c r="P2083" s="37"/>
      <c r="Q2083" s="38"/>
      <c r="AC2083" s="39"/>
      <c r="AD2083" s="40"/>
    </row>
    <row r="2084" s="35" customFormat="1" spans="6:30">
      <c r="F2084" s="52"/>
      <c r="G2084" s="52"/>
      <c r="P2084" s="37"/>
      <c r="Q2084" s="38"/>
      <c r="AC2084" s="39"/>
      <c r="AD2084" s="40"/>
    </row>
    <row r="2085" s="35" customFormat="1" spans="6:30">
      <c r="F2085" s="52"/>
      <c r="G2085" s="52"/>
      <c r="P2085" s="37"/>
      <c r="Q2085" s="38"/>
      <c r="AC2085" s="39"/>
      <c r="AD2085" s="40"/>
    </row>
    <row r="2086" s="35" customFormat="1" spans="6:30">
      <c r="F2086" s="52"/>
      <c r="G2086" s="52"/>
      <c r="P2086" s="37"/>
      <c r="Q2086" s="38"/>
      <c r="AC2086" s="39"/>
      <c r="AD2086" s="40"/>
    </row>
    <row r="2087" s="35" customFormat="1" spans="6:30">
      <c r="F2087" s="52"/>
      <c r="G2087" s="52"/>
      <c r="P2087" s="37"/>
      <c r="Q2087" s="38"/>
      <c r="AC2087" s="39"/>
      <c r="AD2087" s="40"/>
    </row>
    <row r="2088" s="35" customFormat="1" spans="6:30">
      <c r="F2088" s="52"/>
      <c r="G2088" s="52"/>
      <c r="P2088" s="37"/>
      <c r="Q2088" s="38"/>
      <c r="AC2088" s="39"/>
      <c r="AD2088" s="40"/>
    </row>
    <row r="2089" s="35" customFormat="1" spans="6:30">
      <c r="F2089" s="52"/>
      <c r="G2089" s="52"/>
      <c r="P2089" s="37"/>
      <c r="Q2089" s="38"/>
      <c r="AC2089" s="39"/>
      <c r="AD2089" s="40"/>
    </row>
    <row r="2090" s="35" customFormat="1" spans="6:30">
      <c r="F2090" s="52"/>
      <c r="G2090" s="52"/>
      <c r="P2090" s="37"/>
      <c r="Q2090" s="38"/>
      <c r="AC2090" s="39"/>
      <c r="AD2090" s="40"/>
    </row>
    <row r="2091" s="35" customFormat="1" spans="6:30">
      <c r="F2091" s="52"/>
      <c r="G2091" s="52"/>
      <c r="P2091" s="37"/>
      <c r="Q2091" s="38"/>
      <c r="AC2091" s="39"/>
      <c r="AD2091" s="40"/>
    </row>
    <row r="2092" s="35" customFormat="1" spans="6:30">
      <c r="F2092" s="52"/>
      <c r="G2092" s="52"/>
      <c r="P2092" s="37"/>
      <c r="Q2092" s="38"/>
      <c r="AC2092" s="39"/>
      <c r="AD2092" s="40"/>
    </row>
    <row r="2093" s="35" customFormat="1" spans="6:30">
      <c r="F2093" s="52"/>
      <c r="G2093" s="52"/>
      <c r="P2093" s="37"/>
      <c r="Q2093" s="38"/>
      <c r="AC2093" s="39"/>
      <c r="AD2093" s="40"/>
    </row>
    <row r="2094" s="35" customFormat="1" spans="6:30">
      <c r="F2094" s="52"/>
      <c r="G2094" s="52"/>
      <c r="P2094" s="37"/>
      <c r="Q2094" s="38"/>
      <c r="AC2094" s="39"/>
      <c r="AD2094" s="40"/>
    </row>
    <row r="2095" s="35" customFormat="1" spans="6:30">
      <c r="F2095" s="52"/>
      <c r="G2095" s="52"/>
      <c r="P2095" s="37"/>
      <c r="Q2095" s="38"/>
      <c r="AC2095" s="39"/>
      <c r="AD2095" s="40"/>
    </row>
    <row r="2096" s="35" customFormat="1" spans="6:30">
      <c r="F2096" s="52"/>
      <c r="G2096" s="52"/>
      <c r="P2096" s="37"/>
      <c r="Q2096" s="38"/>
      <c r="AC2096" s="39"/>
      <c r="AD2096" s="40"/>
    </row>
    <row r="2097" s="35" customFormat="1" spans="6:30">
      <c r="F2097" s="52"/>
      <c r="G2097" s="52"/>
      <c r="P2097" s="37"/>
      <c r="Q2097" s="38"/>
      <c r="AC2097" s="39"/>
      <c r="AD2097" s="40"/>
    </row>
    <row r="2098" s="35" customFormat="1" spans="6:30">
      <c r="F2098" s="52"/>
      <c r="G2098" s="52"/>
      <c r="P2098" s="37"/>
      <c r="Q2098" s="38"/>
      <c r="AC2098" s="39"/>
      <c r="AD2098" s="40"/>
    </row>
    <row r="2099" s="35" customFormat="1" spans="6:30">
      <c r="F2099" s="52"/>
      <c r="G2099" s="52"/>
      <c r="P2099" s="37"/>
      <c r="Q2099" s="38"/>
      <c r="AC2099" s="39"/>
      <c r="AD2099" s="40"/>
    </row>
    <row r="2100" s="35" customFormat="1" spans="6:30">
      <c r="F2100" s="52"/>
      <c r="G2100" s="52"/>
      <c r="P2100" s="37"/>
      <c r="Q2100" s="38"/>
      <c r="AC2100" s="39"/>
      <c r="AD2100" s="40"/>
    </row>
    <row r="2101" s="35" customFormat="1" spans="6:30">
      <c r="F2101" s="52"/>
      <c r="G2101" s="52"/>
      <c r="P2101" s="37"/>
      <c r="Q2101" s="38"/>
      <c r="AC2101" s="39"/>
      <c r="AD2101" s="40"/>
    </row>
    <row r="2102" s="35" customFormat="1" spans="6:30">
      <c r="F2102" s="52"/>
      <c r="G2102" s="52"/>
      <c r="P2102" s="37"/>
      <c r="Q2102" s="38"/>
      <c r="AC2102" s="39"/>
      <c r="AD2102" s="40"/>
    </row>
    <row r="2103" s="35" customFormat="1" spans="6:30">
      <c r="F2103" s="52"/>
      <c r="G2103" s="52"/>
      <c r="P2103" s="37"/>
      <c r="Q2103" s="38"/>
      <c r="AC2103" s="39"/>
      <c r="AD2103" s="40"/>
    </row>
    <row r="2104" s="35" customFormat="1" spans="6:30">
      <c r="F2104" s="52"/>
      <c r="G2104" s="52"/>
      <c r="P2104" s="37"/>
      <c r="Q2104" s="38"/>
      <c r="AC2104" s="39"/>
      <c r="AD2104" s="40"/>
    </row>
    <row r="2105" s="35" customFormat="1" spans="6:30">
      <c r="F2105" s="52"/>
      <c r="G2105" s="52"/>
      <c r="P2105" s="37"/>
      <c r="Q2105" s="38"/>
      <c r="AC2105" s="39"/>
      <c r="AD2105" s="40"/>
    </row>
    <row r="2106" s="35" customFormat="1" spans="6:30">
      <c r="F2106" s="52"/>
      <c r="G2106" s="52"/>
      <c r="P2106" s="37"/>
      <c r="Q2106" s="38"/>
      <c r="AC2106" s="39"/>
      <c r="AD2106" s="40"/>
    </row>
    <row r="2107" s="35" customFormat="1" spans="6:30">
      <c r="F2107" s="52"/>
      <c r="G2107" s="52"/>
      <c r="P2107" s="37"/>
      <c r="Q2107" s="38"/>
      <c r="AC2107" s="39"/>
      <c r="AD2107" s="40"/>
    </row>
    <row r="2108" s="35" customFormat="1" spans="6:30">
      <c r="F2108" s="52"/>
      <c r="G2108" s="52"/>
      <c r="P2108" s="37"/>
      <c r="Q2108" s="38"/>
      <c r="AC2108" s="39"/>
      <c r="AD2108" s="40"/>
    </row>
    <row r="2109" s="35" customFormat="1" spans="6:30">
      <c r="F2109" s="52"/>
      <c r="G2109" s="52"/>
      <c r="P2109" s="37"/>
      <c r="Q2109" s="38"/>
      <c r="AC2109" s="39"/>
      <c r="AD2109" s="40"/>
    </row>
    <row r="2110" s="35" customFormat="1" spans="6:30">
      <c r="F2110" s="52"/>
      <c r="G2110" s="52"/>
      <c r="P2110" s="37"/>
      <c r="Q2110" s="38"/>
      <c r="AC2110" s="39"/>
      <c r="AD2110" s="40"/>
    </row>
    <row r="2111" s="35" customFormat="1" spans="6:30">
      <c r="F2111" s="52"/>
      <c r="G2111" s="52"/>
      <c r="P2111" s="37"/>
      <c r="Q2111" s="38"/>
      <c r="AC2111" s="39"/>
      <c r="AD2111" s="40"/>
    </row>
    <row r="2112" s="35" customFormat="1" spans="6:30">
      <c r="F2112" s="52"/>
      <c r="G2112" s="52"/>
      <c r="P2112" s="37"/>
      <c r="Q2112" s="38"/>
      <c r="AC2112" s="39"/>
      <c r="AD2112" s="40"/>
    </row>
    <row r="2113" s="35" customFormat="1" spans="6:30">
      <c r="F2113" s="52"/>
      <c r="G2113" s="52"/>
      <c r="P2113" s="37"/>
      <c r="Q2113" s="38"/>
      <c r="AC2113" s="39"/>
      <c r="AD2113" s="40"/>
    </row>
    <row r="2114" s="35" customFormat="1" spans="6:30">
      <c r="F2114" s="52"/>
      <c r="G2114" s="52"/>
      <c r="P2114" s="37"/>
      <c r="Q2114" s="38"/>
      <c r="AC2114" s="39"/>
      <c r="AD2114" s="40"/>
    </row>
    <row r="2115" s="35" customFormat="1" spans="6:30">
      <c r="F2115" s="52"/>
      <c r="G2115" s="52"/>
      <c r="P2115" s="37"/>
      <c r="Q2115" s="38"/>
      <c r="AC2115" s="39"/>
      <c r="AD2115" s="40"/>
    </row>
    <row r="2116" s="35" customFormat="1" spans="6:30">
      <c r="F2116" s="52"/>
      <c r="G2116" s="52"/>
      <c r="P2116" s="37"/>
      <c r="Q2116" s="38"/>
      <c r="AC2116" s="39"/>
      <c r="AD2116" s="40"/>
    </row>
    <row r="2117" s="35" customFormat="1" spans="6:30">
      <c r="F2117" s="52"/>
      <c r="G2117" s="52"/>
      <c r="P2117" s="37"/>
      <c r="Q2117" s="38"/>
      <c r="AC2117" s="39"/>
      <c r="AD2117" s="40"/>
    </row>
    <row r="2118" s="35" customFormat="1" spans="6:30">
      <c r="F2118" s="52"/>
      <c r="G2118" s="52"/>
      <c r="P2118" s="37"/>
      <c r="Q2118" s="38"/>
      <c r="AC2118" s="39"/>
      <c r="AD2118" s="40"/>
    </row>
    <row r="2119" s="35" customFormat="1" spans="6:30">
      <c r="F2119" s="52"/>
      <c r="G2119" s="52"/>
      <c r="P2119" s="37"/>
      <c r="Q2119" s="38"/>
      <c r="AC2119" s="39"/>
      <c r="AD2119" s="40"/>
    </row>
    <row r="2120" s="35" customFormat="1" spans="6:30">
      <c r="F2120" s="52"/>
      <c r="G2120" s="52"/>
      <c r="P2120" s="37"/>
      <c r="Q2120" s="38"/>
      <c r="AC2120" s="39"/>
      <c r="AD2120" s="40"/>
    </row>
    <row r="2121" s="35" customFormat="1" spans="6:30">
      <c r="F2121" s="52"/>
      <c r="G2121" s="52"/>
      <c r="P2121" s="37"/>
      <c r="Q2121" s="38"/>
      <c r="AC2121" s="39"/>
      <c r="AD2121" s="40"/>
    </row>
    <row r="2122" s="35" customFormat="1" spans="6:30">
      <c r="F2122" s="52"/>
      <c r="G2122" s="52"/>
      <c r="P2122" s="37"/>
      <c r="Q2122" s="38"/>
      <c r="AC2122" s="39"/>
      <c r="AD2122" s="40"/>
    </row>
    <row r="2123" s="35" customFormat="1" spans="6:30">
      <c r="F2123" s="52"/>
      <c r="G2123" s="52"/>
      <c r="P2123" s="37"/>
      <c r="Q2123" s="38"/>
      <c r="AC2123" s="39"/>
      <c r="AD2123" s="40"/>
    </row>
    <row r="2124" s="35" customFormat="1" spans="6:30">
      <c r="F2124" s="52"/>
      <c r="G2124" s="52"/>
      <c r="P2124" s="37"/>
      <c r="Q2124" s="38"/>
      <c r="AC2124" s="39"/>
      <c r="AD2124" s="40"/>
    </row>
    <row r="2125" s="35" customFormat="1" spans="6:30">
      <c r="F2125" s="52"/>
      <c r="G2125" s="52"/>
      <c r="P2125" s="37"/>
      <c r="Q2125" s="38"/>
      <c r="AC2125" s="39"/>
      <c r="AD2125" s="40"/>
    </row>
    <row r="2126" s="35" customFormat="1" spans="6:30">
      <c r="F2126" s="52"/>
      <c r="G2126" s="52"/>
      <c r="P2126" s="37"/>
      <c r="Q2126" s="38"/>
      <c r="AC2126" s="39"/>
      <c r="AD2126" s="40"/>
    </row>
    <row r="2127" s="35" customFormat="1" spans="6:30">
      <c r="F2127" s="52"/>
      <c r="G2127" s="52"/>
      <c r="P2127" s="37"/>
      <c r="Q2127" s="38"/>
      <c r="AC2127" s="39"/>
      <c r="AD2127" s="40"/>
    </row>
    <row r="2128" s="35" customFormat="1" spans="6:30">
      <c r="F2128" s="52"/>
      <c r="G2128" s="52"/>
      <c r="P2128" s="37"/>
      <c r="Q2128" s="38"/>
      <c r="AC2128" s="39"/>
      <c r="AD2128" s="40"/>
    </row>
    <row r="2129" s="35" customFormat="1" spans="6:30">
      <c r="F2129" s="52"/>
      <c r="G2129" s="52"/>
      <c r="P2129" s="37"/>
      <c r="Q2129" s="38"/>
      <c r="AC2129" s="39"/>
      <c r="AD2129" s="40"/>
    </row>
    <row r="2130" s="35" customFormat="1" spans="6:30">
      <c r="F2130" s="52"/>
      <c r="G2130" s="52"/>
      <c r="P2130" s="37"/>
      <c r="Q2130" s="38"/>
      <c r="AC2130" s="39"/>
      <c r="AD2130" s="40"/>
    </row>
    <row r="2131" s="35" customFormat="1" spans="6:30">
      <c r="F2131" s="52"/>
      <c r="G2131" s="52"/>
      <c r="P2131" s="37"/>
      <c r="Q2131" s="38"/>
      <c r="AC2131" s="39"/>
      <c r="AD2131" s="40"/>
    </row>
    <row r="2132" s="35" customFormat="1" spans="6:30">
      <c r="F2132" s="52"/>
      <c r="G2132" s="52"/>
      <c r="P2132" s="37"/>
      <c r="Q2132" s="38"/>
      <c r="AC2132" s="39"/>
      <c r="AD2132" s="40"/>
    </row>
    <row r="2133" s="35" customFormat="1" spans="6:30">
      <c r="F2133" s="52"/>
      <c r="G2133" s="52"/>
      <c r="P2133" s="37"/>
      <c r="Q2133" s="38"/>
      <c r="AC2133" s="39"/>
      <c r="AD2133" s="40"/>
    </row>
    <row r="2134" s="35" customFormat="1" spans="6:30">
      <c r="F2134" s="52"/>
      <c r="G2134" s="52"/>
      <c r="P2134" s="37"/>
      <c r="Q2134" s="38"/>
      <c r="AC2134" s="39"/>
      <c r="AD2134" s="40"/>
    </row>
    <row r="2135" s="35" customFormat="1" spans="6:30">
      <c r="F2135" s="52"/>
      <c r="G2135" s="52"/>
      <c r="P2135" s="37"/>
      <c r="Q2135" s="38"/>
      <c r="AC2135" s="39"/>
      <c r="AD2135" s="40"/>
    </row>
    <row r="2136" s="35" customFormat="1" spans="6:30">
      <c r="F2136" s="52"/>
      <c r="G2136" s="52"/>
      <c r="P2136" s="37"/>
      <c r="Q2136" s="38"/>
      <c r="AC2136" s="39"/>
      <c r="AD2136" s="40"/>
    </row>
    <row r="2137" s="35" customFormat="1" spans="6:30">
      <c r="F2137" s="52"/>
      <c r="G2137" s="52"/>
      <c r="P2137" s="37"/>
      <c r="Q2137" s="38"/>
      <c r="AC2137" s="39"/>
      <c r="AD2137" s="40"/>
    </row>
    <row r="2138" s="35" customFormat="1" spans="6:30">
      <c r="F2138" s="52"/>
      <c r="G2138" s="52"/>
      <c r="P2138" s="37"/>
      <c r="Q2138" s="38"/>
      <c r="AC2138" s="39"/>
      <c r="AD2138" s="40"/>
    </row>
    <row r="2139" s="35" customFormat="1" spans="6:30">
      <c r="F2139" s="52"/>
      <c r="G2139" s="52"/>
      <c r="P2139" s="37"/>
      <c r="Q2139" s="38"/>
      <c r="AC2139" s="39"/>
      <c r="AD2139" s="40"/>
    </row>
    <row r="2140" s="35" customFormat="1" spans="6:30">
      <c r="F2140" s="52"/>
      <c r="G2140" s="52"/>
      <c r="P2140" s="37"/>
      <c r="Q2140" s="38"/>
      <c r="AC2140" s="39"/>
      <c r="AD2140" s="40"/>
    </row>
    <row r="2141" s="35" customFormat="1" spans="6:30">
      <c r="F2141" s="52"/>
      <c r="G2141" s="52"/>
      <c r="P2141" s="37"/>
      <c r="Q2141" s="38"/>
      <c r="AC2141" s="39"/>
      <c r="AD2141" s="40"/>
    </row>
    <row r="2142" s="35" customFormat="1" spans="6:30">
      <c r="F2142" s="52"/>
      <c r="G2142" s="52"/>
      <c r="P2142" s="37"/>
      <c r="Q2142" s="38"/>
      <c r="AC2142" s="39"/>
      <c r="AD2142" s="40"/>
    </row>
    <row r="2143" s="35" customFormat="1" spans="6:30">
      <c r="F2143" s="52"/>
      <c r="G2143" s="52"/>
      <c r="P2143" s="37"/>
      <c r="Q2143" s="38"/>
      <c r="AC2143" s="39"/>
      <c r="AD2143" s="40"/>
    </row>
    <row r="2144" s="35" customFormat="1" spans="6:30">
      <c r="F2144" s="52"/>
      <c r="G2144" s="52"/>
      <c r="P2144" s="37"/>
      <c r="Q2144" s="38"/>
      <c r="AC2144" s="39"/>
      <c r="AD2144" s="40"/>
    </row>
    <row r="2145" s="35" customFormat="1" spans="6:30">
      <c r="F2145" s="52"/>
      <c r="G2145" s="52"/>
      <c r="P2145" s="37"/>
      <c r="Q2145" s="38"/>
      <c r="AC2145" s="39"/>
      <c r="AD2145" s="40"/>
    </row>
    <row r="2146" s="35" customFormat="1" spans="6:30">
      <c r="F2146" s="52"/>
      <c r="G2146" s="52"/>
      <c r="P2146" s="37"/>
      <c r="Q2146" s="38"/>
      <c r="AC2146" s="39"/>
      <c r="AD2146" s="40"/>
    </row>
    <row r="2147" s="35" customFormat="1" spans="6:30">
      <c r="F2147" s="52"/>
      <c r="G2147" s="52"/>
      <c r="P2147" s="37"/>
      <c r="Q2147" s="38"/>
      <c r="AC2147" s="39"/>
      <c r="AD2147" s="40"/>
    </row>
    <row r="2148" s="35" customFormat="1" spans="6:30">
      <c r="F2148" s="52"/>
      <c r="G2148" s="52"/>
      <c r="P2148" s="37"/>
      <c r="Q2148" s="38"/>
      <c r="AC2148" s="39"/>
      <c r="AD2148" s="40"/>
    </row>
    <row r="2149" s="35" customFormat="1" spans="6:30">
      <c r="F2149" s="52"/>
      <c r="G2149" s="52"/>
      <c r="P2149" s="37"/>
      <c r="Q2149" s="38"/>
      <c r="AC2149" s="39"/>
      <c r="AD2149" s="40"/>
    </row>
    <row r="2150" s="35" customFormat="1" spans="6:30">
      <c r="F2150" s="52"/>
      <c r="G2150" s="52"/>
      <c r="P2150" s="37"/>
      <c r="Q2150" s="38"/>
      <c r="AC2150" s="39"/>
      <c r="AD2150" s="40"/>
    </row>
    <row r="2151" s="35" customFormat="1" spans="6:30">
      <c r="F2151" s="52"/>
      <c r="G2151" s="52"/>
      <c r="P2151" s="37"/>
      <c r="Q2151" s="38"/>
      <c r="AC2151" s="39"/>
      <c r="AD2151" s="40"/>
    </row>
    <row r="2152" s="35" customFormat="1" spans="6:30">
      <c r="F2152" s="52"/>
      <c r="G2152" s="52"/>
      <c r="P2152" s="37"/>
      <c r="Q2152" s="38"/>
      <c r="AC2152" s="39"/>
      <c r="AD2152" s="40"/>
    </row>
    <row r="2153" s="35" customFormat="1" spans="6:30">
      <c r="F2153" s="52"/>
      <c r="G2153" s="52"/>
      <c r="P2153" s="37"/>
      <c r="Q2153" s="38"/>
      <c r="AC2153" s="39"/>
      <c r="AD2153" s="40"/>
    </row>
    <row r="2154" s="35" customFormat="1" spans="6:30">
      <c r="F2154" s="52"/>
      <c r="G2154" s="52"/>
      <c r="P2154" s="37"/>
      <c r="Q2154" s="38"/>
      <c r="AC2154" s="39"/>
      <c r="AD2154" s="40"/>
    </row>
    <row r="2155" s="35" customFormat="1" spans="6:30">
      <c r="F2155" s="52"/>
      <c r="G2155" s="52"/>
      <c r="P2155" s="37"/>
      <c r="Q2155" s="38"/>
      <c r="AC2155" s="39"/>
      <c r="AD2155" s="40"/>
    </row>
    <row r="2156" s="35" customFormat="1" spans="6:30">
      <c r="F2156" s="52"/>
      <c r="G2156" s="52"/>
      <c r="P2156" s="37"/>
      <c r="Q2156" s="38"/>
      <c r="AC2156" s="39"/>
      <c r="AD2156" s="40"/>
    </row>
    <row r="2157" s="35" customFormat="1" spans="6:30">
      <c r="F2157" s="52"/>
      <c r="G2157" s="52"/>
      <c r="P2157" s="37"/>
      <c r="Q2157" s="38"/>
      <c r="AC2157" s="39"/>
      <c r="AD2157" s="40"/>
    </row>
    <row r="2158" s="35" customFormat="1" spans="6:30">
      <c r="F2158" s="52"/>
      <c r="G2158" s="52"/>
      <c r="P2158" s="37"/>
      <c r="Q2158" s="38"/>
      <c r="AC2158" s="39"/>
      <c r="AD2158" s="40"/>
    </row>
    <row r="2159" s="35" customFormat="1" spans="6:30">
      <c r="F2159" s="52"/>
      <c r="G2159" s="52"/>
      <c r="P2159" s="37"/>
      <c r="Q2159" s="38"/>
      <c r="AC2159" s="39"/>
      <c r="AD2159" s="40"/>
    </row>
    <row r="2160" s="35" customFormat="1" spans="6:30">
      <c r="F2160" s="52"/>
      <c r="G2160" s="52"/>
      <c r="P2160" s="37"/>
      <c r="Q2160" s="38"/>
      <c r="AC2160" s="39"/>
      <c r="AD2160" s="40"/>
    </row>
    <row r="2161" s="35" customFormat="1" spans="6:30">
      <c r="F2161" s="52"/>
      <c r="G2161" s="52"/>
      <c r="P2161" s="37"/>
      <c r="Q2161" s="38"/>
      <c r="AC2161" s="39"/>
      <c r="AD2161" s="40"/>
    </row>
    <row r="2162" s="35" customFormat="1" spans="6:30">
      <c r="F2162" s="52"/>
      <c r="G2162" s="52"/>
      <c r="P2162" s="37"/>
      <c r="Q2162" s="38"/>
      <c r="AC2162" s="39"/>
      <c r="AD2162" s="40"/>
    </row>
    <row r="2163" s="35" customFormat="1" spans="6:30">
      <c r="F2163" s="52"/>
      <c r="G2163" s="52"/>
      <c r="P2163" s="37"/>
      <c r="Q2163" s="38"/>
      <c r="AC2163" s="39"/>
      <c r="AD2163" s="40"/>
    </row>
    <row r="2164" s="35" customFormat="1" spans="6:30">
      <c r="F2164" s="52"/>
      <c r="G2164" s="52"/>
      <c r="P2164" s="37"/>
      <c r="Q2164" s="38"/>
      <c r="AC2164" s="39"/>
      <c r="AD2164" s="40"/>
    </row>
    <row r="2165" s="35" customFormat="1" spans="6:30">
      <c r="F2165" s="52"/>
      <c r="G2165" s="52"/>
      <c r="P2165" s="37"/>
      <c r="Q2165" s="38"/>
      <c r="AC2165" s="39"/>
      <c r="AD2165" s="40"/>
    </row>
    <row r="2166" s="35" customFormat="1" spans="6:30">
      <c r="F2166" s="52"/>
      <c r="G2166" s="52"/>
      <c r="P2166" s="37"/>
      <c r="Q2166" s="38"/>
      <c r="AC2166" s="39"/>
      <c r="AD2166" s="40"/>
    </row>
    <row r="2167" s="35" customFormat="1" spans="6:30">
      <c r="F2167" s="52"/>
      <c r="G2167" s="52"/>
      <c r="P2167" s="37"/>
      <c r="Q2167" s="38"/>
      <c r="AC2167" s="39"/>
      <c r="AD2167" s="40"/>
    </row>
    <row r="2168" s="35" customFormat="1" spans="6:30">
      <c r="F2168" s="52"/>
      <c r="G2168" s="52"/>
      <c r="P2168" s="37"/>
      <c r="Q2168" s="38"/>
      <c r="AC2168" s="39"/>
      <c r="AD2168" s="40"/>
    </row>
    <row r="2169" s="35" customFormat="1" spans="6:30">
      <c r="F2169" s="52"/>
      <c r="G2169" s="52"/>
      <c r="P2169" s="37"/>
      <c r="Q2169" s="38"/>
      <c r="AC2169" s="39"/>
      <c r="AD2169" s="40"/>
    </row>
    <row r="2170" s="35" customFormat="1" spans="6:30">
      <c r="F2170" s="52"/>
      <c r="G2170" s="52"/>
      <c r="P2170" s="37"/>
      <c r="Q2170" s="38"/>
      <c r="AC2170" s="39"/>
      <c r="AD2170" s="40"/>
    </row>
    <row r="2171" s="35" customFormat="1" spans="6:30">
      <c r="F2171" s="52"/>
      <c r="G2171" s="52"/>
      <c r="P2171" s="37"/>
      <c r="Q2171" s="38"/>
      <c r="AC2171" s="39"/>
      <c r="AD2171" s="40"/>
    </row>
    <row r="2172" s="35" customFormat="1" spans="6:30">
      <c r="F2172" s="52"/>
      <c r="G2172" s="52"/>
      <c r="P2172" s="37"/>
      <c r="Q2172" s="38"/>
      <c r="AC2172" s="39"/>
      <c r="AD2172" s="40"/>
    </row>
    <row r="2173" s="35" customFormat="1" spans="6:30">
      <c r="F2173" s="52"/>
      <c r="G2173" s="52"/>
      <c r="P2173" s="37"/>
      <c r="Q2173" s="38"/>
      <c r="AC2173" s="39"/>
      <c r="AD2173" s="40"/>
    </row>
    <row r="2174" s="35" customFormat="1" spans="6:30">
      <c r="F2174" s="52"/>
      <c r="G2174" s="52"/>
      <c r="P2174" s="37"/>
      <c r="Q2174" s="38"/>
      <c r="AC2174" s="39"/>
      <c r="AD2174" s="40"/>
    </row>
    <row r="2175" s="35" customFormat="1" spans="6:30">
      <c r="F2175" s="52"/>
      <c r="G2175" s="52"/>
      <c r="P2175" s="37"/>
      <c r="Q2175" s="38"/>
      <c r="AC2175" s="39"/>
      <c r="AD2175" s="40"/>
    </row>
    <row r="2176" s="35" customFormat="1" spans="6:30">
      <c r="F2176" s="52"/>
      <c r="G2176" s="52"/>
      <c r="P2176" s="37"/>
      <c r="Q2176" s="38"/>
      <c r="AC2176" s="39"/>
      <c r="AD2176" s="40"/>
    </row>
    <row r="2177" s="35" customFormat="1" spans="6:30">
      <c r="F2177" s="52"/>
      <c r="G2177" s="52"/>
      <c r="P2177" s="37"/>
      <c r="Q2177" s="38"/>
      <c r="AC2177" s="39"/>
      <c r="AD2177" s="40"/>
    </row>
    <row r="2178" s="35" customFormat="1" spans="6:30">
      <c r="F2178" s="52"/>
      <c r="G2178" s="52"/>
      <c r="P2178" s="37"/>
      <c r="Q2178" s="38"/>
      <c r="AC2178" s="39"/>
      <c r="AD2178" s="40"/>
    </row>
    <row r="2179" s="35" customFormat="1" spans="6:30">
      <c r="F2179" s="52"/>
      <c r="G2179" s="52"/>
      <c r="P2179" s="37"/>
      <c r="Q2179" s="38"/>
      <c r="AC2179" s="39"/>
      <c r="AD2179" s="40"/>
    </row>
    <row r="2180" s="35" customFormat="1" spans="6:30">
      <c r="F2180" s="52"/>
      <c r="G2180" s="52"/>
      <c r="P2180" s="37"/>
      <c r="Q2180" s="38"/>
      <c r="AC2180" s="39"/>
      <c r="AD2180" s="40"/>
    </row>
    <row r="2181" s="35" customFormat="1" spans="6:30">
      <c r="F2181" s="52"/>
      <c r="G2181" s="52"/>
      <c r="P2181" s="37"/>
      <c r="Q2181" s="38"/>
      <c r="AC2181" s="39"/>
      <c r="AD2181" s="40"/>
    </row>
    <row r="2182" s="35" customFormat="1" spans="6:30">
      <c r="F2182" s="52"/>
      <c r="G2182" s="52"/>
      <c r="P2182" s="37"/>
      <c r="Q2182" s="38"/>
      <c r="AC2182" s="39"/>
      <c r="AD2182" s="40"/>
    </row>
    <row r="2183" s="35" customFormat="1" spans="6:30">
      <c r="F2183" s="52"/>
      <c r="G2183" s="52"/>
      <c r="P2183" s="37"/>
      <c r="Q2183" s="38"/>
      <c r="AC2183" s="39"/>
      <c r="AD2183" s="40"/>
    </row>
    <row r="2184" s="35" customFormat="1" spans="6:30">
      <c r="F2184" s="52"/>
      <c r="G2184" s="52"/>
      <c r="P2184" s="37"/>
      <c r="Q2184" s="38"/>
      <c r="AC2184" s="39"/>
      <c r="AD2184" s="40"/>
    </row>
    <row r="2185" s="35" customFormat="1" spans="6:30">
      <c r="F2185" s="52"/>
      <c r="G2185" s="52"/>
      <c r="P2185" s="37"/>
      <c r="Q2185" s="38"/>
      <c r="AC2185" s="39"/>
      <c r="AD2185" s="40"/>
    </row>
    <row r="2186" s="35" customFormat="1" spans="6:30">
      <c r="F2186" s="52"/>
      <c r="G2186" s="52"/>
      <c r="P2186" s="37"/>
      <c r="Q2186" s="38"/>
      <c r="AC2186" s="39"/>
      <c r="AD2186" s="40"/>
    </row>
    <row r="2187" s="35" customFormat="1" spans="6:30">
      <c r="F2187" s="52"/>
      <c r="G2187" s="52"/>
      <c r="P2187" s="37"/>
      <c r="Q2187" s="38"/>
      <c r="AC2187" s="39"/>
      <c r="AD2187" s="40"/>
    </row>
    <row r="2188" s="35" customFormat="1" spans="6:30">
      <c r="F2188" s="52"/>
      <c r="G2188" s="52"/>
      <c r="P2188" s="37"/>
      <c r="Q2188" s="38"/>
      <c r="AC2188" s="39"/>
      <c r="AD2188" s="40"/>
    </row>
    <row r="2189" s="35" customFormat="1" spans="6:30">
      <c r="F2189" s="52"/>
      <c r="G2189" s="52"/>
      <c r="P2189" s="37"/>
      <c r="Q2189" s="38"/>
      <c r="AC2189" s="39"/>
      <c r="AD2189" s="40"/>
    </row>
    <row r="2190" s="35" customFormat="1" spans="6:30">
      <c r="F2190" s="52"/>
      <c r="G2190" s="52"/>
      <c r="P2190" s="37"/>
      <c r="Q2190" s="38"/>
      <c r="AC2190" s="39"/>
      <c r="AD2190" s="40"/>
    </row>
    <row r="2191" s="35" customFormat="1" spans="6:30">
      <c r="F2191" s="52"/>
      <c r="G2191" s="52"/>
      <c r="P2191" s="37"/>
      <c r="Q2191" s="38"/>
      <c r="AC2191" s="39"/>
      <c r="AD2191" s="40"/>
    </row>
    <row r="2192" s="35" customFormat="1" spans="6:30">
      <c r="F2192" s="52"/>
      <c r="G2192" s="52"/>
      <c r="P2192" s="37"/>
      <c r="Q2192" s="38"/>
      <c r="AC2192" s="39"/>
      <c r="AD2192" s="40"/>
    </row>
    <row r="2193" s="35" customFormat="1" spans="6:30">
      <c r="F2193" s="52"/>
      <c r="G2193" s="52"/>
      <c r="P2193" s="37"/>
      <c r="Q2193" s="38"/>
      <c r="AC2193" s="39"/>
      <c r="AD2193" s="40"/>
    </row>
    <row r="2194" s="35" customFormat="1" spans="6:30">
      <c r="F2194" s="52"/>
      <c r="G2194" s="52"/>
      <c r="P2194" s="37"/>
      <c r="Q2194" s="38"/>
      <c r="AC2194" s="39"/>
      <c r="AD2194" s="40"/>
    </row>
    <row r="2195" s="35" customFormat="1" spans="6:30">
      <c r="F2195" s="52"/>
      <c r="G2195" s="52"/>
      <c r="P2195" s="37"/>
      <c r="Q2195" s="38"/>
      <c r="AC2195" s="39"/>
      <c r="AD2195" s="40"/>
    </row>
    <row r="2196" s="35" customFormat="1" spans="6:30">
      <c r="F2196" s="52"/>
      <c r="G2196" s="52"/>
      <c r="P2196" s="37"/>
      <c r="Q2196" s="38"/>
      <c r="AC2196" s="39"/>
      <c r="AD2196" s="40"/>
    </row>
    <row r="2197" s="35" customFormat="1" spans="6:30">
      <c r="F2197" s="52"/>
      <c r="G2197" s="52"/>
      <c r="P2197" s="37"/>
      <c r="Q2197" s="38"/>
      <c r="AC2197" s="39"/>
      <c r="AD2197" s="40"/>
    </row>
    <row r="2198" s="35" customFormat="1" spans="6:30">
      <c r="F2198" s="52"/>
      <c r="G2198" s="52"/>
      <c r="P2198" s="37"/>
      <c r="Q2198" s="38"/>
      <c r="AC2198" s="39"/>
      <c r="AD2198" s="40"/>
    </row>
    <row r="2199" s="35" customFormat="1" spans="6:30">
      <c r="F2199" s="52"/>
      <c r="G2199" s="52"/>
      <c r="P2199" s="37"/>
      <c r="Q2199" s="38"/>
      <c r="AC2199" s="39"/>
      <c r="AD2199" s="40"/>
    </row>
    <row r="2200" s="35" customFormat="1" spans="6:30">
      <c r="F2200" s="52"/>
      <c r="G2200" s="52"/>
      <c r="P2200" s="37"/>
      <c r="Q2200" s="38"/>
      <c r="AC2200" s="39"/>
      <c r="AD2200" s="40"/>
    </row>
    <row r="2201" s="35" customFormat="1" spans="6:30">
      <c r="F2201" s="52"/>
      <c r="G2201" s="52"/>
      <c r="P2201" s="37"/>
      <c r="Q2201" s="38"/>
      <c r="AC2201" s="39"/>
      <c r="AD2201" s="40"/>
    </row>
    <row r="2202" s="35" customFormat="1" spans="6:30">
      <c r="F2202" s="52"/>
      <c r="G2202" s="52"/>
      <c r="P2202" s="37"/>
      <c r="Q2202" s="38"/>
      <c r="AC2202" s="39"/>
      <c r="AD2202" s="40"/>
    </row>
    <row r="2203" s="35" customFormat="1" spans="6:30">
      <c r="F2203" s="52"/>
      <c r="G2203" s="52"/>
      <c r="P2203" s="37"/>
      <c r="Q2203" s="38"/>
      <c r="AC2203" s="39"/>
      <c r="AD2203" s="40"/>
    </row>
    <row r="2204" s="35" customFormat="1" spans="6:30">
      <c r="F2204" s="52"/>
      <c r="G2204" s="52"/>
      <c r="P2204" s="37"/>
      <c r="Q2204" s="38"/>
      <c r="AC2204" s="39"/>
      <c r="AD2204" s="40"/>
    </row>
    <row r="2205" s="35" customFormat="1" spans="6:30">
      <c r="F2205" s="52"/>
      <c r="G2205" s="52"/>
      <c r="P2205" s="37"/>
      <c r="Q2205" s="38"/>
      <c r="AC2205" s="39"/>
      <c r="AD2205" s="40"/>
    </row>
    <row r="2206" s="35" customFormat="1" spans="6:30">
      <c r="F2206" s="52"/>
      <c r="G2206" s="52"/>
      <c r="P2206" s="37"/>
      <c r="Q2206" s="38"/>
      <c r="AC2206" s="39"/>
      <c r="AD2206" s="40"/>
    </row>
    <row r="2207" s="35" customFormat="1" spans="6:30">
      <c r="F2207" s="52"/>
      <c r="G2207" s="52"/>
      <c r="P2207" s="37"/>
      <c r="Q2207" s="38"/>
      <c r="AC2207" s="39"/>
      <c r="AD2207" s="40"/>
    </row>
    <row r="2208" s="35" customFormat="1" spans="6:30">
      <c r="F2208" s="52"/>
      <c r="G2208" s="52"/>
      <c r="P2208" s="37"/>
      <c r="Q2208" s="38"/>
      <c r="AC2208" s="39"/>
      <c r="AD2208" s="40"/>
    </row>
    <row r="2209" s="35" customFormat="1" spans="6:30">
      <c r="F2209" s="52"/>
      <c r="G2209" s="52"/>
      <c r="P2209" s="37"/>
      <c r="Q2209" s="38"/>
      <c r="AC2209" s="39"/>
      <c r="AD2209" s="40"/>
    </row>
    <row r="2210" s="35" customFormat="1" spans="6:30">
      <c r="F2210" s="52"/>
      <c r="G2210" s="52"/>
      <c r="P2210" s="37"/>
      <c r="Q2210" s="38"/>
      <c r="AC2210" s="39"/>
      <c r="AD2210" s="40"/>
    </row>
    <row r="2211" s="35" customFormat="1" spans="6:30">
      <c r="F2211" s="52"/>
      <c r="G2211" s="52"/>
      <c r="P2211" s="37"/>
      <c r="Q2211" s="38"/>
      <c r="AC2211" s="39"/>
      <c r="AD2211" s="40"/>
    </row>
    <row r="2212" s="35" customFormat="1" spans="6:30">
      <c r="F2212" s="52"/>
      <c r="G2212" s="52"/>
      <c r="P2212" s="37"/>
      <c r="Q2212" s="38"/>
      <c r="AC2212" s="39"/>
      <c r="AD2212" s="40"/>
    </row>
    <row r="2213" s="35" customFormat="1" spans="6:30">
      <c r="F2213" s="52"/>
      <c r="G2213" s="52"/>
      <c r="P2213" s="37"/>
      <c r="Q2213" s="38"/>
      <c r="AC2213" s="39"/>
      <c r="AD2213" s="40"/>
    </row>
    <row r="2214" s="35" customFormat="1" spans="6:30">
      <c r="F2214" s="52"/>
      <c r="G2214" s="52"/>
      <c r="P2214" s="37"/>
      <c r="Q2214" s="38"/>
      <c r="AC2214" s="39"/>
      <c r="AD2214" s="40"/>
    </row>
    <row r="2215" s="35" customFormat="1" spans="6:30">
      <c r="F2215" s="52"/>
      <c r="G2215" s="52"/>
      <c r="P2215" s="37"/>
      <c r="Q2215" s="38"/>
      <c r="AC2215" s="39"/>
      <c r="AD2215" s="40"/>
    </row>
    <row r="2216" s="35" customFormat="1" spans="6:30">
      <c r="F2216" s="52"/>
      <c r="G2216" s="52"/>
      <c r="P2216" s="37"/>
      <c r="Q2216" s="38"/>
      <c r="AC2216" s="39"/>
      <c r="AD2216" s="40"/>
    </row>
    <row r="2217" s="35" customFormat="1" spans="6:30">
      <c r="F2217" s="52"/>
      <c r="G2217" s="52"/>
      <c r="P2217" s="37"/>
      <c r="Q2217" s="38"/>
      <c r="AC2217" s="39"/>
      <c r="AD2217" s="40"/>
    </row>
    <row r="2218" s="35" customFormat="1" spans="6:30">
      <c r="F2218" s="52"/>
      <c r="G2218" s="52"/>
      <c r="P2218" s="37"/>
      <c r="Q2218" s="38"/>
      <c r="AC2218" s="39"/>
      <c r="AD2218" s="40"/>
    </row>
    <row r="2219" s="35" customFormat="1" spans="6:30">
      <c r="F2219" s="52"/>
      <c r="G2219" s="52"/>
      <c r="P2219" s="37"/>
      <c r="Q2219" s="38"/>
      <c r="AC2219" s="39"/>
      <c r="AD2219" s="40"/>
    </row>
    <row r="2220" s="35" customFormat="1" spans="6:30">
      <c r="F2220" s="52"/>
      <c r="G2220" s="52"/>
      <c r="P2220" s="37"/>
      <c r="Q2220" s="38"/>
      <c r="AC2220" s="39"/>
      <c r="AD2220" s="40"/>
    </row>
    <row r="2221" s="35" customFormat="1" spans="6:30">
      <c r="F2221" s="52"/>
      <c r="G2221" s="52"/>
      <c r="P2221" s="37"/>
      <c r="Q2221" s="38"/>
      <c r="AC2221" s="39"/>
      <c r="AD2221" s="40"/>
    </row>
    <row r="2222" s="35" customFormat="1" spans="6:30">
      <c r="F2222" s="52"/>
      <c r="G2222" s="52"/>
      <c r="P2222" s="37"/>
      <c r="Q2222" s="38"/>
      <c r="AC2222" s="39"/>
      <c r="AD2222" s="40"/>
    </row>
    <row r="2223" s="35" customFormat="1" spans="6:30">
      <c r="F2223" s="52"/>
      <c r="G2223" s="52"/>
      <c r="P2223" s="37"/>
      <c r="Q2223" s="38"/>
      <c r="AC2223" s="39"/>
      <c r="AD2223" s="40"/>
    </row>
    <row r="2224" s="35" customFormat="1" spans="6:30">
      <c r="F2224" s="52"/>
      <c r="G2224" s="52"/>
      <c r="P2224" s="37"/>
      <c r="Q2224" s="38"/>
      <c r="AC2224" s="39"/>
      <c r="AD2224" s="40"/>
    </row>
    <row r="2225" s="35" customFormat="1" spans="6:30">
      <c r="F2225" s="52"/>
      <c r="G2225" s="52"/>
      <c r="P2225" s="37"/>
      <c r="Q2225" s="38"/>
      <c r="AC2225" s="39"/>
      <c r="AD2225" s="40"/>
    </row>
    <row r="2226" s="35" customFormat="1" spans="6:30">
      <c r="F2226" s="52"/>
      <c r="G2226" s="52"/>
      <c r="P2226" s="37"/>
      <c r="Q2226" s="38"/>
      <c r="AC2226" s="39"/>
      <c r="AD2226" s="40"/>
    </row>
    <row r="2227" s="35" customFormat="1" spans="6:30">
      <c r="F2227" s="52"/>
      <c r="G2227" s="52"/>
      <c r="P2227" s="37"/>
      <c r="Q2227" s="38"/>
      <c r="AC2227" s="39"/>
      <c r="AD2227" s="40"/>
    </row>
    <row r="2228" s="35" customFormat="1" spans="6:30">
      <c r="F2228" s="52"/>
      <c r="G2228" s="52"/>
      <c r="P2228" s="37"/>
      <c r="Q2228" s="38"/>
      <c r="AC2228" s="39"/>
      <c r="AD2228" s="40"/>
    </row>
    <row r="2229" s="35" customFormat="1" spans="6:30">
      <c r="F2229" s="52"/>
      <c r="G2229" s="52"/>
      <c r="P2229" s="37"/>
      <c r="Q2229" s="38"/>
      <c r="AC2229" s="39"/>
      <c r="AD2229" s="40"/>
    </row>
    <row r="2230" s="35" customFormat="1" spans="6:30">
      <c r="F2230" s="52"/>
      <c r="G2230" s="52"/>
      <c r="P2230" s="37"/>
      <c r="Q2230" s="38"/>
      <c r="AC2230" s="39"/>
      <c r="AD2230" s="40"/>
    </row>
    <row r="2231" s="35" customFormat="1" spans="6:30">
      <c r="F2231" s="52"/>
      <c r="G2231" s="52"/>
      <c r="P2231" s="37"/>
      <c r="Q2231" s="38"/>
      <c r="AC2231" s="39"/>
      <c r="AD2231" s="40"/>
    </row>
    <row r="2232" s="35" customFormat="1" spans="6:30">
      <c r="F2232" s="52"/>
      <c r="G2232" s="52"/>
      <c r="P2232" s="37"/>
      <c r="Q2232" s="38"/>
      <c r="AC2232" s="39"/>
      <c r="AD2232" s="40"/>
    </row>
    <row r="2233" s="35" customFormat="1" spans="6:30">
      <c r="F2233" s="52"/>
      <c r="G2233" s="52"/>
      <c r="P2233" s="37"/>
      <c r="Q2233" s="38"/>
      <c r="AC2233" s="39"/>
      <c r="AD2233" s="40"/>
    </row>
    <row r="2234" s="35" customFormat="1" spans="6:30">
      <c r="F2234" s="52"/>
      <c r="G2234" s="52"/>
      <c r="P2234" s="37"/>
      <c r="Q2234" s="38"/>
      <c r="AC2234" s="39"/>
      <c r="AD2234" s="40"/>
    </row>
    <row r="2235" s="35" customFormat="1" spans="6:30">
      <c r="F2235" s="52"/>
      <c r="G2235" s="52"/>
      <c r="P2235" s="37"/>
      <c r="Q2235" s="38"/>
      <c r="AC2235" s="39"/>
      <c r="AD2235" s="40"/>
    </row>
    <row r="2236" s="35" customFormat="1" spans="6:30">
      <c r="F2236" s="52"/>
      <c r="G2236" s="52"/>
      <c r="P2236" s="37"/>
      <c r="Q2236" s="38"/>
      <c r="AC2236" s="39"/>
      <c r="AD2236" s="40"/>
    </row>
    <row r="2237" s="35" customFormat="1" spans="6:30">
      <c r="F2237" s="52"/>
      <c r="G2237" s="52"/>
      <c r="P2237" s="37"/>
      <c r="Q2237" s="38"/>
      <c r="AC2237" s="39"/>
      <c r="AD2237" s="40"/>
    </row>
    <row r="2238" s="35" customFormat="1" spans="6:30">
      <c r="F2238" s="52"/>
      <c r="G2238" s="52"/>
      <c r="P2238" s="37"/>
      <c r="Q2238" s="38"/>
      <c r="AC2238" s="39"/>
      <c r="AD2238" s="40"/>
    </row>
    <row r="2239" s="35" customFormat="1" spans="6:30">
      <c r="F2239" s="52"/>
      <c r="G2239" s="52"/>
      <c r="P2239" s="37"/>
      <c r="Q2239" s="38"/>
      <c r="AC2239" s="39"/>
      <c r="AD2239" s="40"/>
    </row>
    <row r="2240" s="35" customFormat="1" spans="6:30">
      <c r="F2240" s="52"/>
      <c r="G2240" s="52"/>
      <c r="P2240" s="37"/>
      <c r="Q2240" s="38"/>
      <c r="AC2240" s="39"/>
      <c r="AD2240" s="40"/>
    </row>
    <row r="2241" s="35" customFormat="1" spans="6:30">
      <c r="F2241" s="52"/>
      <c r="G2241" s="52"/>
      <c r="P2241" s="37"/>
      <c r="Q2241" s="38"/>
      <c r="AC2241" s="39"/>
      <c r="AD2241" s="40"/>
    </row>
    <row r="2242" s="35" customFormat="1" spans="6:30">
      <c r="F2242" s="52"/>
      <c r="G2242" s="52"/>
      <c r="P2242" s="37"/>
      <c r="Q2242" s="38"/>
      <c r="AC2242" s="39"/>
      <c r="AD2242" s="40"/>
    </row>
    <row r="2243" s="35" customFormat="1" spans="6:30">
      <c r="F2243" s="52"/>
      <c r="G2243" s="52"/>
      <c r="P2243" s="37"/>
      <c r="Q2243" s="38"/>
      <c r="AC2243" s="39"/>
      <c r="AD2243" s="40"/>
    </row>
    <row r="2244" s="35" customFormat="1" spans="6:30">
      <c r="F2244" s="52"/>
      <c r="G2244" s="52"/>
      <c r="P2244" s="37"/>
      <c r="Q2244" s="38"/>
      <c r="AC2244" s="39"/>
      <c r="AD2244" s="40"/>
    </row>
    <row r="2245" s="35" customFormat="1" spans="6:30">
      <c r="F2245" s="52"/>
      <c r="G2245" s="52"/>
      <c r="P2245" s="37"/>
      <c r="Q2245" s="38"/>
      <c r="AC2245" s="39"/>
      <c r="AD2245" s="40"/>
    </row>
    <row r="2246" s="35" customFormat="1" spans="6:30">
      <c r="F2246" s="52"/>
      <c r="G2246" s="52"/>
      <c r="P2246" s="37"/>
      <c r="Q2246" s="38"/>
      <c r="AC2246" s="39"/>
      <c r="AD2246" s="40"/>
    </row>
    <row r="2247" s="35" customFormat="1" spans="6:30">
      <c r="F2247" s="52"/>
      <c r="G2247" s="52"/>
      <c r="P2247" s="37"/>
      <c r="Q2247" s="38"/>
      <c r="AC2247" s="39"/>
      <c r="AD2247" s="40"/>
    </row>
    <row r="2248" s="35" customFormat="1" spans="6:30">
      <c r="F2248" s="52"/>
      <c r="G2248" s="52"/>
      <c r="P2248" s="37"/>
      <c r="Q2248" s="38"/>
      <c r="AC2248" s="39"/>
      <c r="AD2248" s="40"/>
    </row>
    <row r="2249" s="35" customFormat="1" spans="6:30">
      <c r="F2249" s="52"/>
      <c r="G2249" s="52"/>
      <c r="P2249" s="37"/>
      <c r="Q2249" s="38"/>
      <c r="AC2249" s="39"/>
      <c r="AD2249" s="40"/>
    </row>
    <row r="2250" s="35" customFormat="1" spans="6:30">
      <c r="F2250" s="52"/>
      <c r="G2250" s="52"/>
      <c r="P2250" s="37"/>
      <c r="Q2250" s="38"/>
      <c r="AC2250" s="39"/>
      <c r="AD2250" s="40"/>
    </row>
    <row r="2251" s="35" customFormat="1" spans="6:30">
      <c r="F2251" s="52"/>
      <c r="G2251" s="52"/>
      <c r="P2251" s="37"/>
      <c r="Q2251" s="38"/>
      <c r="AC2251" s="39"/>
      <c r="AD2251" s="40"/>
    </row>
    <row r="2252" s="35" customFormat="1" spans="6:30">
      <c r="F2252" s="52"/>
      <c r="G2252" s="52"/>
      <c r="P2252" s="37"/>
      <c r="Q2252" s="38"/>
      <c r="AC2252" s="39"/>
      <c r="AD2252" s="40"/>
    </row>
    <row r="2253" s="35" customFormat="1" spans="6:30">
      <c r="F2253" s="52"/>
      <c r="G2253" s="52"/>
      <c r="P2253" s="37"/>
      <c r="Q2253" s="38"/>
      <c r="AC2253" s="39"/>
      <c r="AD2253" s="40"/>
    </row>
    <row r="2254" s="35" customFormat="1" spans="6:30">
      <c r="F2254" s="52"/>
      <c r="G2254" s="52"/>
      <c r="P2254" s="37"/>
      <c r="Q2254" s="38"/>
      <c r="AC2254" s="39"/>
      <c r="AD2254" s="40"/>
    </row>
    <row r="2255" s="35" customFormat="1" spans="6:30">
      <c r="F2255" s="52"/>
      <c r="G2255" s="52"/>
      <c r="P2255" s="37"/>
      <c r="Q2255" s="38"/>
      <c r="AC2255" s="39"/>
      <c r="AD2255" s="40"/>
    </row>
    <row r="2256" s="35" customFormat="1" spans="6:30">
      <c r="F2256" s="52"/>
      <c r="G2256" s="52"/>
      <c r="P2256" s="37"/>
      <c r="Q2256" s="38"/>
      <c r="AC2256" s="39"/>
      <c r="AD2256" s="40"/>
    </row>
    <row r="2257" s="35" customFormat="1" spans="6:30">
      <c r="F2257" s="52"/>
      <c r="G2257" s="52"/>
      <c r="P2257" s="37"/>
      <c r="Q2257" s="38"/>
      <c r="AC2257" s="39"/>
      <c r="AD2257" s="40"/>
    </row>
    <row r="2258" s="35" customFormat="1" spans="6:30">
      <c r="F2258" s="52"/>
      <c r="G2258" s="52"/>
      <c r="P2258" s="37"/>
      <c r="Q2258" s="38"/>
      <c r="AC2258" s="39"/>
      <c r="AD2258" s="40"/>
    </row>
    <row r="2259" s="35" customFormat="1" spans="6:30">
      <c r="F2259" s="52"/>
      <c r="G2259" s="52"/>
      <c r="P2259" s="37"/>
      <c r="Q2259" s="38"/>
      <c r="AC2259" s="39"/>
      <c r="AD2259" s="40"/>
    </row>
    <row r="2260" s="35" customFormat="1" spans="6:30">
      <c r="F2260" s="52"/>
      <c r="G2260" s="52"/>
      <c r="P2260" s="37"/>
      <c r="Q2260" s="38"/>
      <c r="AC2260" s="39"/>
      <c r="AD2260" s="40"/>
    </row>
    <row r="2261" s="35" customFormat="1" spans="6:30">
      <c r="F2261" s="52"/>
      <c r="G2261" s="52"/>
      <c r="P2261" s="37"/>
      <c r="Q2261" s="38"/>
      <c r="AC2261" s="39"/>
      <c r="AD2261" s="40"/>
    </row>
    <row r="2262" s="35" customFormat="1" spans="6:30">
      <c r="F2262" s="52"/>
      <c r="G2262" s="52"/>
      <c r="P2262" s="37"/>
      <c r="Q2262" s="38"/>
      <c r="AC2262" s="39"/>
      <c r="AD2262" s="40"/>
    </row>
    <row r="2263" s="35" customFormat="1" spans="6:30">
      <c r="F2263" s="52"/>
      <c r="G2263" s="52"/>
      <c r="P2263" s="37"/>
      <c r="Q2263" s="38"/>
      <c r="AC2263" s="39"/>
      <c r="AD2263" s="40"/>
    </row>
    <row r="2264" s="35" customFormat="1" spans="6:30">
      <c r="F2264" s="52"/>
      <c r="G2264" s="52"/>
      <c r="P2264" s="37"/>
      <c r="Q2264" s="38"/>
      <c r="AC2264" s="39"/>
      <c r="AD2264" s="40"/>
    </row>
    <row r="2265" s="35" customFormat="1" spans="6:30">
      <c r="F2265" s="52"/>
      <c r="G2265" s="52"/>
      <c r="P2265" s="37"/>
      <c r="Q2265" s="38"/>
      <c r="AC2265" s="39"/>
      <c r="AD2265" s="40"/>
    </row>
    <row r="2266" s="35" customFormat="1" spans="6:30">
      <c r="F2266" s="52"/>
      <c r="G2266" s="52"/>
      <c r="P2266" s="37"/>
      <c r="Q2266" s="38"/>
      <c r="AC2266" s="39"/>
      <c r="AD2266" s="40"/>
    </row>
    <row r="2267" s="35" customFormat="1" spans="6:30">
      <c r="F2267" s="52"/>
      <c r="G2267" s="52"/>
      <c r="P2267" s="37"/>
      <c r="Q2267" s="38"/>
      <c r="AC2267" s="39"/>
      <c r="AD2267" s="40"/>
    </row>
    <row r="2268" s="35" customFormat="1" spans="6:30">
      <c r="F2268" s="52"/>
      <c r="G2268" s="52"/>
      <c r="P2268" s="37"/>
      <c r="Q2268" s="38"/>
      <c r="AC2268" s="39"/>
      <c r="AD2268" s="40"/>
    </row>
    <row r="2269" s="35" customFormat="1" spans="6:30">
      <c r="F2269" s="52"/>
      <c r="G2269" s="52"/>
      <c r="P2269" s="37"/>
      <c r="Q2269" s="38"/>
      <c r="AC2269" s="39"/>
      <c r="AD2269" s="40"/>
    </row>
    <row r="2270" s="35" customFormat="1" spans="6:30">
      <c r="F2270" s="52"/>
      <c r="G2270" s="52"/>
      <c r="P2270" s="37"/>
      <c r="Q2270" s="38"/>
      <c r="AC2270" s="39"/>
      <c r="AD2270" s="40"/>
    </row>
    <row r="2271" s="35" customFormat="1" spans="6:30">
      <c r="F2271" s="52"/>
      <c r="G2271" s="52"/>
      <c r="P2271" s="37"/>
      <c r="Q2271" s="38"/>
      <c r="AC2271" s="39"/>
      <c r="AD2271" s="40"/>
    </row>
    <row r="2272" s="35" customFormat="1" spans="6:30">
      <c r="F2272" s="52"/>
      <c r="G2272" s="52"/>
      <c r="P2272" s="37"/>
      <c r="Q2272" s="38"/>
      <c r="AC2272" s="39"/>
      <c r="AD2272" s="40"/>
    </row>
    <row r="2273" s="35" customFormat="1" spans="6:30">
      <c r="F2273" s="52"/>
      <c r="G2273" s="52"/>
      <c r="P2273" s="37"/>
      <c r="Q2273" s="38"/>
      <c r="AC2273" s="39"/>
      <c r="AD2273" s="40"/>
    </row>
    <row r="2274" s="35" customFormat="1" spans="6:30">
      <c r="F2274" s="52"/>
      <c r="G2274" s="52"/>
      <c r="P2274" s="37"/>
      <c r="Q2274" s="38"/>
      <c r="AC2274" s="39"/>
      <c r="AD2274" s="40"/>
    </row>
    <row r="2275" s="35" customFormat="1" spans="6:30">
      <c r="F2275" s="52"/>
      <c r="G2275" s="52"/>
      <c r="P2275" s="37"/>
      <c r="Q2275" s="38"/>
      <c r="AC2275" s="39"/>
      <c r="AD2275" s="40"/>
    </row>
    <row r="2276" s="35" customFormat="1" spans="6:30">
      <c r="F2276" s="52"/>
      <c r="G2276" s="52"/>
      <c r="P2276" s="37"/>
      <c r="Q2276" s="38"/>
      <c r="AC2276" s="39"/>
      <c r="AD2276" s="40"/>
    </row>
    <row r="2277" s="35" customFormat="1" spans="6:30">
      <c r="F2277" s="52"/>
      <c r="G2277" s="52"/>
      <c r="P2277" s="37"/>
      <c r="Q2277" s="38"/>
      <c r="AC2277" s="39"/>
      <c r="AD2277" s="40"/>
    </row>
    <row r="2278" s="35" customFormat="1" spans="6:30">
      <c r="F2278" s="52"/>
      <c r="G2278" s="52"/>
      <c r="P2278" s="37"/>
      <c r="Q2278" s="38"/>
      <c r="AC2278" s="39"/>
      <c r="AD2278" s="40"/>
    </row>
    <row r="2279" s="35" customFormat="1" spans="6:30">
      <c r="F2279" s="52"/>
      <c r="G2279" s="52"/>
      <c r="P2279" s="37"/>
      <c r="Q2279" s="38"/>
      <c r="AC2279" s="39"/>
      <c r="AD2279" s="40"/>
    </row>
    <row r="2280" s="35" customFormat="1" spans="6:30">
      <c r="F2280" s="52"/>
      <c r="G2280" s="52"/>
      <c r="P2280" s="37"/>
      <c r="Q2280" s="38"/>
      <c r="AC2280" s="39"/>
      <c r="AD2280" s="40"/>
    </row>
    <row r="2281" s="35" customFormat="1" spans="6:30">
      <c r="F2281" s="52"/>
      <c r="G2281" s="52"/>
      <c r="P2281" s="37"/>
      <c r="Q2281" s="38"/>
      <c r="AC2281" s="39"/>
      <c r="AD2281" s="40"/>
    </row>
    <row r="2282" s="35" customFormat="1" spans="6:30">
      <c r="F2282" s="52"/>
      <c r="G2282" s="52"/>
      <c r="P2282" s="37"/>
      <c r="Q2282" s="38"/>
      <c r="AC2282" s="39"/>
      <c r="AD2282" s="40"/>
    </row>
    <row r="2283" s="35" customFormat="1" spans="6:30">
      <c r="F2283" s="52"/>
      <c r="G2283" s="52"/>
      <c r="P2283" s="37"/>
      <c r="Q2283" s="38"/>
      <c r="AC2283" s="39"/>
      <c r="AD2283" s="40"/>
    </row>
    <row r="2284" s="35" customFormat="1" spans="6:30">
      <c r="F2284" s="52"/>
      <c r="G2284" s="52"/>
      <c r="P2284" s="37"/>
      <c r="Q2284" s="38"/>
      <c r="AC2284" s="39"/>
      <c r="AD2284" s="40"/>
    </row>
    <row r="2285" s="35" customFormat="1" spans="6:30">
      <c r="F2285" s="52"/>
      <c r="G2285" s="52"/>
      <c r="P2285" s="37"/>
      <c r="Q2285" s="38"/>
      <c r="AC2285" s="39"/>
      <c r="AD2285" s="40"/>
    </row>
    <row r="2286" s="35" customFormat="1" spans="6:30">
      <c r="F2286" s="52"/>
      <c r="G2286" s="52"/>
      <c r="P2286" s="37"/>
      <c r="Q2286" s="38"/>
      <c r="AC2286" s="39"/>
      <c r="AD2286" s="40"/>
    </row>
    <row r="2287" s="35" customFormat="1" spans="6:30">
      <c r="F2287" s="52"/>
      <c r="G2287" s="52"/>
      <c r="P2287" s="37"/>
      <c r="Q2287" s="38"/>
      <c r="AC2287" s="39"/>
      <c r="AD2287" s="40"/>
    </row>
    <row r="2288" s="35" customFormat="1" spans="6:30">
      <c r="F2288" s="52"/>
      <c r="G2288" s="52"/>
      <c r="P2288" s="37"/>
      <c r="Q2288" s="38"/>
      <c r="AC2288" s="39"/>
      <c r="AD2288" s="40"/>
    </row>
    <row r="2289" s="35" customFormat="1" spans="6:30">
      <c r="F2289" s="52"/>
      <c r="G2289" s="52"/>
      <c r="P2289" s="37"/>
      <c r="Q2289" s="38"/>
      <c r="AC2289" s="39"/>
      <c r="AD2289" s="40"/>
    </row>
    <row r="2290" s="35" customFormat="1" spans="6:30">
      <c r="F2290" s="52"/>
      <c r="G2290" s="52"/>
      <c r="P2290" s="37"/>
      <c r="Q2290" s="38"/>
      <c r="AC2290" s="39"/>
      <c r="AD2290" s="40"/>
    </row>
    <row r="2291" s="35" customFormat="1" spans="6:30">
      <c r="F2291" s="52"/>
      <c r="G2291" s="52"/>
      <c r="P2291" s="37"/>
      <c r="Q2291" s="38"/>
      <c r="AC2291" s="39"/>
      <c r="AD2291" s="40"/>
    </row>
    <row r="2292" s="35" customFormat="1" spans="6:30">
      <c r="F2292" s="52"/>
      <c r="G2292" s="52"/>
      <c r="P2292" s="37"/>
      <c r="Q2292" s="38"/>
      <c r="AC2292" s="39"/>
      <c r="AD2292" s="40"/>
    </row>
    <row r="2293" s="35" customFormat="1" spans="6:30">
      <c r="F2293" s="52"/>
      <c r="G2293" s="52"/>
      <c r="P2293" s="37"/>
      <c r="Q2293" s="38"/>
      <c r="AC2293" s="39"/>
      <c r="AD2293" s="40"/>
    </row>
    <row r="2294" s="35" customFormat="1" spans="6:30">
      <c r="F2294" s="52"/>
      <c r="G2294" s="52"/>
      <c r="P2294" s="37"/>
      <c r="Q2294" s="38"/>
      <c r="AC2294" s="39"/>
      <c r="AD2294" s="40"/>
    </row>
    <row r="2295" s="35" customFormat="1" spans="6:30">
      <c r="F2295" s="52"/>
      <c r="G2295" s="52"/>
      <c r="P2295" s="37"/>
      <c r="Q2295" s="38"/>
      <c r="AC2295" s="39"/>
      <c r="AD2295" s="40"/>
    </row>
    <row r="2296" s="35" customFormat="1" spans="6:30">
      <c r="F2296" s="52"/>
      <c r="G2296" s="52"/>
      <c r="P2296" s="37"/>
      <c r="Q2296" s="38"/>
      <c r="AC2296" s="39"/>
      <c r="AD2296" s="40"/>
    </row>
    <row r="2297" s="35" customFormat="1" spans="6:30">
      <c r="F2297" s="52"/>
      <c r="G2297" s="52"/>
      <c r="P2297" s="37"/>
      <c r="Q2297" s="38"/>
      <c r="AC2297" s="39"/>
      <c r="AD2297" s="40"/>
    </row>
    <row r="2298" s="35" customFormat="1" spans="6:30">
      <c r="F2298" s="52"/>
      <c r="G2298" s="52"/>
      <c r="P2298" s="37"/>
      <c r="Q2298" s="38"/>
      <c r="AC2298" s="39"/>
      <c r="AD2298" s="40"/>
    </row>
    <row r="2299" s="35" customFormat="1" spans="6:30">
      <c r="F2299" s="52"/>
      <c r="G2299" s="52"/>
      <c r="P2299" s="37"/>
      <c r="Q2299" s="38"/>
      <c r="AC2299" s="39"/>
      <c r="AD2299" s="40"/>
    </row>
    <row r="2300" s="35" customFormat="1" spans="6:30">
      <c r="F2300" s="52"/>
      <c r="G2300" s="52"/>
      <c r="P2300" s="37"/>
      <c r="Q2300" s="38"/>
      <c r="AC2300" s="39"/>
      <c r="AD2300" s="40"/>
    </row>
    <row r="2301" s="35" customFormat="1" spans="6:30">
      <c r="F2301" s="52"/>
      <c r="G2301" s="52"/>
      <c r="P2301" s="37"/>
      <c r="Q2301" s="38"/>
      <c r="AC2301" s="39"/>
      <c r="AD2301" s="40"/>
    </row>
    <row r="2302" s="35" customFormat="1" spans="6:30">
      <c r="F2302" s="52"/>
      <c r="G2302" s="52"/>
      <c r="P2302" s="37"/>
      <c r="Q2302" s="38"/>
      <c r="AC2302" s="39"/>
      <c r="AD2302" s="40"/>
    </row>
    <row r="2303" s="35" customFormat="1" spans="6:30">
      <c r="F2303" s="52"/>
      <c r="G2303" s="52"/>
      <c r="P2303" s="37"/>
      <c r="Q2303" s="38"/>
      <c r="AC2303" s="39"/>
      <c r="AD2303" s="40"/>
    </row>
    <row r="2304" s="35" customFormat="1" spans="6:30">
      <c r="F2304" s="52"/>
      <c r="G2304" s="52"/>
      <c r="P2304" s="37"/>
      <c r="Q2304" s="38"/>
      <c r="AC2304" s="39"/>
      <c r="AD2304" s="40"/>
    </row>
    <row r="2305" s="35" customFormat="1" spans="6:30">
      <c r="F2305" s="52"/>
      <c r="G2305" s="52"/>
      <c r="P2305" s="37"/>
      <c r="Q2305" s="38"/>
      <c r="AC2305" s="39"/>
      <c r="AD2305" s="40"/>
    </row>
    <row r="2306" s="35" customFormat="1" spans="6:30">
      <c r="F2306" s="52"/>
      <c r="G2306" s="52"/>
      <c r="P2306" s="37"/>
      <c r="Q2306" s="38"/>
      <c r="AC2306" s="39"/>
      <c r="AD2306" s="40"/>
    </row>
    <row r="2307" s="35" customFormat="1" spans="6:30">
      <c r="F2307" s="52"/>
      <c r="G2307" s="52"/>
      <c r="P2307" s="37"/>
      <c r="Q2307" s="38"/>
      <c r="AC2307" s="39"/>
      <c r="AD2307" s="40"/>
    </row>
    <row r="2308" s="35" customFormat="1" spans="6:30">
      <c r="F2308" s="52"/>
      <c r="G2308" s="52"/>
      <c r="P2308" s="37"/>
      <c r="Q2308" s="38"/>
      <c r="AC2308" s="39"/>
      <c r="AD2308" s="40"/>
    </row>
    <row r="2309" s="35" customFormat="1" spans="6:30">
      <c r="F2309" s="52"/>
      <c r="G2309" s="52"/>
      <c r="P2309" s="37"/>
      <c r="Q2309" s="38"/>
      <c r="AC2309" s="39"/>
      <c r="AD2309" s="40"/>
    </row>
    <row r="2310" s="35" customFormat="1" spans="6:30">
      <c r="F2310" s="52"/>
      <c r="G2310" s="52"/>
      <c r="P2310" s="37"/>
      <c r="Q2310" s="38"/>
      <c r="AC2310" s="39"/>
      <c r="AD2310" s="40"/>
    </row>
    <row r="2311" s="35" customFormat="1" spans="6:30">
      <c r="F2311" s="52"/>
      <c r="G2311" s="52"/>
      <c r="P2311" s="37"/>
      <c r="Q2311" s="38"/>
      <c r="AC2311" s="39"/>
      <c r="AD2311" s="40"/>
    </row>
    <row r="2312" s="35" customFormat="1" spans="6:30">
      <c r="F2312" s="52"/>
      <c r="G2312" s="52"/>
      <c r="P2312" s="37"/>
      <c r="Q2312" s="38"/>
      <c r="AC2312" s="39"/>
      <c r="AD2312" s="40"/>
    </row>
    <row r="2313" s="35" customFormat="1" spans="6:30">
      <c r="F2313" s="52"/>
      <c r="G2313" s="52"/>
      <c r="P2313" s="37"/>
      <c r="Q2313" s="38"/>
      <c r="AC2313" s="39"/>
      <c r="AD2313" s="40"/>
    </row>
    <row r="2314" s="35" customFormat="1" spans="6:30">
      <c r="F2314" s="52"/>
      <c r="G2314" s="52"/>
      <c r="P2314" s="37"/>
      <c r="Q2314" s="38"/>
      <c r="AC2314" s="39"/>
      <c r="AD2314" s="40"/>
    </row>
    <row r="2315" s="35" customFormat="1" spans="6:30">
      <c r="F2315" s="52"/>
      <c r="G2315" s="52"/>
      <c r="P2315" s="37"/>
      <c r="Q2315" s="38"/>
      <c r="AC2315" s="39"/>
      <c r="AD2315" s="40"/>
    </row>
    <row r="2316" s="35" customFormat="1" spans="6:30">
      <c r="F2316" s="52"/>
      <c r="G2316" s="52"/>
      <c r="P2316" s="37"/>
      <c r="Q2316" s="38"/>
      <c r="AC2316" s="39"/>
      <c r="AD2316" s="40"/>
    </row>
    <row r="2317" s="35" customFormat="1" spans="6:30">
      <c r="F2317" s="52"/>
      <c r="G2317" s="52"/>
      <c r="P2317" s="37"/>
      <c r="Q2317" s="38"/>
      <c r="AC2317" s="39"/>
      <c r="AD2317" s="40"/>
    </row>
    <row r="2318" s="35" customFormat="1" spans="6:30">
      <c r="F2318" s="52"/>
      <c r="G2318" s="52"/>
      <c r="P2318" s="37"/>
      <c r="Q2318" s="38"/>
      <c r="AC2318" s="39"/>
      <c r="AD2318" s="40"/>
    </row>
    <row r="2319" s="35" customFormat="1" spans="6:30">
      <c r="F2319" s="52"/>
      <c r="G2319" s="52"/>
      <c r="P2319" s="37"/>
      <c r="Q2319" s="38"/>
      <c r="AC2319" s="39"/>
      <c r="AD2319" s="40"/>
    </row>
    <row r="2320" s="35" customFormat="1" spans="6:30">
      <c r="F2320" s="52"/>
      <c r="G2320" s="52"/>
      <c r="P2320" s="37"/>
      <c r="Q2320" s="38"/>
      <c r="AC2320" s="39"/>
      <c r="AD2320" s="40"/>
    </row>
    <row r="2321" s="35" customFormat="1" spans="6:30">
      <c r="F2321" s="52"/>
      <c r="G2321" s="52"/>
      <c r="P2321" s="37"/>
      <c r="Q2321" s="38"/>
      <c r="AC2321" s="39"/>
      <c r="AD2321" s="40"/>
    </row>
    <row r="2322" s="35" customFormat="1" spans="6:30">
      <c r="F2322" s="52"/>
      <c r="G2322" s="52"/>
      <c r="P2322" s="37"/>
      <c r="Q2322" s="38"/>
      <c r="AC2322" s="39"/>
      <c r="AD2322" s="40"/>
    </row>
    <row r="2323" s="35" customFormat="1" spans="6:30">
      <c r="F2323" s="52"/>
      <c r="G2323" s="52"/>
      <c r="P2323" s="37"/>
      <c r="Q2323" s="38"/>
      <c r="AC2323" s="39"/>
      <c r="AD2323" s="40"/>
    </row>
    <row r="2324" s="35" customFormat="1" spans="6:30">
      <c r="F2324" s="52"/>
      <c r="G2324" s="52"/>
      <c r="P2324" s="37"/>
      <c r="Q2324" s="38"/>
      <c r="AC2324" s="39"/>
      <c r="AD2324" s="40"/>
    </row>
    <row r="2325" s="35" customFormat="1" spans="6:30">
      <c r="F2325" s="52"/>
      <c r="G2325" s="52"/>
      <c r="P2325" s="37"/>
      <c r="Q2325" s="38"/>
      <c r="AC2325" s="39"/>
      <c r="AD2325" s="40"/>
    </row>
    <row r="2326" s="35" customFormat="1" spans="6:30">
      <c r="F2326" s="52"/>
      <c r="G2326" s="52"/>
      <c r="P2326" s="37"/>
      <c r="Q2326" s="38"/>
      <c r="AC2326" s="39"/>
      <c r="AD2326" s="40"/>
    </row>
    <row r="2327" s="35" customFormat="1" spans="6:30">
      <c r="F2327" s="52"/>
      <c r="G2327" s="52"/>
      <c r="P2327" s="37"/>
      <c r="Q2327" s="38"/>
      <c r="AC2327" s="39"/>
      <c r="AD2327" s="40"/>
    </row>
    <row r="2328" s="35" customFormat="1" spans="6:30">
      <c r="F2328" s="52"/>
      <c r="G2328" s="52"/>
      <c r="P2328" s="37"/>
      <c r="Q2328" s="38"/>
      <c r="AC2328" s="39"/>
      <c r="AD2328" s="40"/>
    </row>
    <row r="2329" s="35" customFormat="1" spans="6:30">
      <c r="F2329" s="52"/>
      <c r="G2329" s="52"/>
      <c r="P2329" s="37"/>
      <c r="Q2329" s="38"/>
      <c r="AC2329" s="39"/>
      <c r="AD2329" s="40"/>
    </row>
    <row r="2330" s="35" customFormat="1" spans="6:30">
      <c r="F2330" s="52"/>
      <c r="G2330" s="52"/>
      <c r="P2330" s="37"/>
      <c r="Q2330" s="38"/>
      <c r="AC2330" s="39"/>
      <c r="AD2330" s="40"/>
    </row>
    <row r="2331" s="35" customFormat="1" spans="6:30">
      <c r="F2331" s="52"/>
      <c r="G2331" s="52"/>
      <c r="P2331" s="37"/>
      <c r="Q2331" s="38"/>
      <c r="AC2331" s="39"/>
      <c r="AD2331" s="40"/>
    </row>
    <row r="2332" s="35" customFormat="1" spans="6:30">
      <c r="F2332" s="52"/>
      <c r="G2332" s="52"/>
      <c r="P2332" s="37"/>
      <c r="Q2332" s="38"/>
      <c r="AC2332" s="39"/>
      <c r="AD2332" s="40"/>
    </row>
    <row r="2333" s="35" customFormat="1" spans="6:30">
      <c r="F2333" s="52"/>
      <c r="G2333" s="52"/>
      <c r="P2333" s="37"/>
      <c r="Q2333" s="38"/>
      <c r="AC2333" s="39"/>
      <c r="AD2333" s="40"/>
    </row>
    <row r="2334" s="35" customFormat="1" spans="6:30">
      <c r="F2334" s="52"/>
      <c r="G2334" s="52"/>
      <c r="P2334" s="37"/>
      <c r="Q2334" s="38"/>
      <c r="AC2334" s="39"/>
      <c r="AD2334" s="40"/>
    </row>
    <row r="2335" s="35" customFormat="1" spans="6:30">
      <c r="F2335" s="52"/>
      <c r="G2335" s="52"/>
      <c r="P2335" s="37"/>
      <c r="Q2335" s="38"/>
      <c r="AC2335" s="39"/>
      <c r="AD2335" s="40"/>
    </row>
    <row r="2336" s="35" customFormat="1" spans="6:30">
      <c r="F2336" s="52"/>
      <c r="G2336" s="52"/>
      <c r="P2336" s="37"/>
      <c r="Q2336" s="38"/>
      <c r="AC2336" s="39"/>
      <c r="AD2336" s="40"/>
    </row>
    <row r="2337" s="35" customFormat="1" spans="6:30">
      <c r="F2337" s="52"/>
      <c r="G2337" s="52"/>
      <c r="P2337" s="37"/>
      <c r="Q2337" s="38"/>
      <c r="AC2337" s="39"/>
      <c r="AD2337" s="40"/>
    </row>
    <row r="2338" s="35" customFormat="1" spans="6:30">
      <c r="F2338" s="52"/>
      <c r="G2338" s="52"/>
      <c r="P2338" s="37"/>
      <c r="Q2338" s="38"/>
      <c r="AC2338" s="39"/>
      <c r="AD2338" s="40"/>
    </row>
    <row r="2339" s="35" customFormat="1" spans="6:30">
      <c r="F2339" s="52"/>
      <c r="G2339" s="52"/>
      <c r="P2339" s="37"/>
      <c r="Q2339" s="38"/>
      <c r="AC2339" s="39"/>
      <c r="AD2339" s="40"/>
    </row>
    <row r="2340" s="35" customFormat="1" spans="6:30">
      <c r="F2340" s="52"/>
      <c r="G2340" s="52"/>
      <c r="P2340" s="37"/>
      <c r="Q2340" s="38"/>
      <c r="AC2340" s="39"/>
      <c r="AD2340" s="40"/>
    </row>
    <row r="2341" s="35" customFormat="1" spans="6:30">
      <c r="F2341" s="52"/>
      <c r="G2341" s="52"/>
      <c r="P2341" s="37"/>
      <c r="Q2341" s="38"/>
      <c r="AC2341" s="39"/>
      <c r="AD2341" s="40"/>
    </row>
    <row r="2342" s="35" customFormat="1" spans="6:30">
      <c r="F2342" s="52"/>
      <c r="G2342" s="52"/>
      <c r="P2342" s="37"/>
      <c r="Q2342" s="38"/>
      <c r="AC2342" s="39"/>
      <c r="AD2342" s="40"/>
    </row>
    <row r="2343" s="35" customFormat="1" spans="6:30">
      <c r="F2343" s="52"/>
      <c r="G2343" s="52"/>
      <c r="P2343" s="37"/>
      <c r="Q2343" s="38"/>
      <c r="AC2343" s="39"/>
      <c r="AD2343" s="40"/>
    </row>
    <row r="2344" s="35" customFormat="1" spans="6:30">
      <c r="F2344" s="52"/>
      <c r="G2344" s="52"/>
      <c r="P2344" s="37"/>
      <c r="Q2344" s="38"/>
      <c r="AC2344" s="39"/>
      <c r="AD2344" s="40"/>
    </row>
    <row r="2345" s="35" customFormat="1" spans="6:30">
      <c r="F2345" s="52"/>
      <c r="G2345" s="52"/>
      <c r="P2345" s="37"/>
      <c r="Q2345" s="38"/>
      <c r="AC2345" s="39"/>
      <c r="AD2345" s="40"/>
    </row>
    <row r="2346" s="35" customFormat="1" spans="6:30">
      <c r="F2346" s="52"/>
      <c r="G2346" s="52"/>
      <c r="P2346" s="37"/>
      <c r="Q2346" s="38"/>
      <c r="AC2346" s="39"/>
      <c r="AD2346" s="40"/>
    </row>
    <row r="2347" s="35" customFormat="1" spans="6:30">
      <c r="F2347" s="52"/>
      <c r="G2347" s="52"/>
      <c r="P2347" s="37"/>
      <c r="Q2347" s="38"/>
      <c r="AC2347" s="39"/>
      <c r="AD2347" s="40"/>
    </row>
    <row r="2348" s="35" customFormat="1" spans="6:30">
      <c r="F2348" s="52"/>
      <c r="G2348" s="52"/>
      <c r="P2348" s="37"/>
      <c r="Q2348" s="38"/>
      <c r="AC2348" s="39"/>
      <c r="AD2348" s="40"/>
    </row>
    <row r="2349" s="35" customFormat="1" spans="6:30">
      <c r="F2349" s="52"/>
      <c r="G2349" s="52"/>
      <c r="P2349" s="37"/>
      <c r="Q2349" s="38"/>
      <c r="AC2349" s="39"/>
      <c r="AD2349" s="40"/>
    </row>
    <row r="2350" s="35" customFormat="1" spans="6:30">
      <c r="F2350" s="52"/>
      <c r="G2350" s="52"/>
      <c r="P2350" s="37"/>
      <c r="Q2350" s="38"/>
      <c r="AC2350" s="39"/>
      <c r="AD2350" s="40"/>
    </row>
    <row r="2351" s="35" customFormat="1" spans="6:30">
      <c r="F2351" s="52"/>
      <c r="G2351" s="52"/>
      <c r="P2351" s="37"/>
      <c r="Q2351" s="38"/>
      <c r="AC2351" s="39"/>
      <c r="AD2351" s="40"/>
    </row>
    <row r="2352" s="35" customFormat="1" spans="6:30">
      <c r="F2352" s="52"/>
      <c r="G2352" s="52"/>
      <c r="P2352" s="37"/>
      <c r="Q2352" s="38"/>
      <c r="AC2352" s="39"/>
      <c r="AD2352" s="40"/>
    </row>
    <row r="2353" s="35" customFormat="1" spans="6:30">
      <c r="F2353" s="52"/>
      <c r="G2353" s="52"/>
      <c r="P2353" s="37"/>
      <c r="Q2353" s="38"/>
      <c r="AC2353" s="39"/>
      <c r="AD2353" s="40"/>
    </row>
    <row r="2354" s="35" customFormat="1" spans="6:30">
      <c r="F2354" s="52"/>
      <c r="G2354" s="52"/>
      <c r="P2354" s="37"/>
      <c r="Q2354" s="38"/>
      <c r="AC2354" s="39"/>
      <c r="AD2354" s="40"/>
    </row>
    <row r="2355" s="35" customFormat="1" spans="6:30">
      <c r="F2355" s="52"/>
      <c r="G2355" s="52"/>
      <c r="P2355" s="37"/>
      <c r="Q2355" s="38"/>
      <c r="AC2355" s="39"/>
      <c r="AD2355" s="40"/>
    </row>
    <row r="2356" s="35" customFormat="1" spans="6:30">
      <c r="F2356" s="52"/>
      <c r="G2356" s="52"/>
      <c r="P2356" s="37"/>
      <c r="Q2356" s="38"/>
      <c r="AC2356" s="39"/>
      <c r="AD2356" s="40"/>
    </row>
    <row r="2357" s="35" customFormat="1" spans="6:30">
      <c r="F2357" s="52"/>
      <c r="G2357" s="52"/>
      <c r="P2357" s="37"/>
      <c r="Q2357" s="38"/>
      <c r="AC2357" s="39"/>
      <c r="AD2357" s="40"/>
    </row>
    <row r="2358" s="35" customFormat="1" spans="6:30">
      <c r="F2358" s="52"/>
      <c r="G2358" s="52"/>
      <c r="P2358" s="37"/>
      <c r="Q2358" s="38"/>
      <c r="AC2358" s="39"/>
      <c r="AD2358" s="40"/>
    </row>
    <row r="2359" s="35" customFormat="1" spans="6:30">
      <c r="F2359" s="52"/>
      <c r="G2359" s="52"/>
      <c r="P2359" s="37"/>
      <c r="Q2359" s="38"/>
      <c r="AC2359" s="39"/>
      <c r="AD2359" s="40"/>
    </row>
    <row r="2360" s="35" customFormat="1" spans="6:30">
      <c r="F2360" s="52"/>
      <c r="G2360" s="52"/>
      <c r="P2360" s="37"/>
      <c r="Q2360" s="38"/>
      <c r="AC2360" s="39"/>
      <c r="AD2360" s="40"/>
    </row>
    <row r="2361" s="35" customFormat="1" spans="6:30">
      <c r="F2361" s="52"/>
      <c r="G2361" s="52"/>
      <c r="P2361" s="37"/>
      <c r="Q2361" s="38"/>
      <c r="AC2361" s="39"/>
      <c r="AD2361" s="40"/>
    </row>
    <row r="2362" s="35" customFormat="1" spans="6:30">
      <c r="F2362" s="52"/>
      <c r="G2362" s="52"/>
      <c r="P2362" s="37"/>
      <c r="Q2362" s="38"/>
      <c r="AC2362" s="39"/>
      <c r="AD2362" s="40"/>
    </row>
    <row r="2363" s="35" customFormat="1" spans="6:30">
      <c r="F2363" s="52"/>
      <c r="G2363" s="52"/>
      <c r="P2363" s="37"/>
      <c r="Q2363" s="38"/>
      <c r="AC2363" s="39"/>
      <c r="AD2363" s="40"/>
    </row>
    <row r="2364" s="35" customFormat="1" spans="6:30">
      <c r="F2364" s="52"/>
      <c r="G2364" s="52"/>
      <c r="P2364" s="37"/>
      <c r="Q2364" s="38"/>
      <c r="AC2364" s="39"/>
      <c r="AD2364" s="40"/>
    </row>
    <row r="2365" s="35" customFormat="1" spans="6:30">
      <c r="F2365" s="52"/>
      <c r="G2365" s="52"/>
      <c r="P2365" s="37"/>
      <c r="Q2365" s="38"/>
      <c r="AC2365" s="39"/>
      <c r="AD2365" s="40"/>
    </row>
    <row r="2366" s="35" customFormat="1" spans="6:30">
      <c r="F2366" s="52"/>
      <c r="G2366" s="52"/>
      <c r="P2366" s="37"/>
      <c r="Q2366" s="38"/>
      <c r="AC2366" s="39"/>
      <c r="AD2366" s="40"/>
    </row>
    <row r="2367" s="35" customFormat="1" spans="6:30">
      <c r="F2367" s="52"/>
      <c r="G2367" s="52"/>
      <c r="P2367" s="37"/>
      <c r="Q2367" s="38"/>
      <c r="AC2367" s="39"/>
      <c r="AD2367" s="40"/>
    </row>
    <row r="2368" s="35" customFormat="1" spans="6:30">
      <c r="F2368" s="52"/>
      <c r="G2368" s="52"/>
      <c r="P2368" s="37"/>
      <c r="Q2368" s="38"/>
      <c r="AC2368" s="39"/>
      <c r="AD2368" s="40"/>
    </row>
    <row r="2369" s="35" customFormat="1" spans="6:30">
      <c r="F2369" s="52"/>
      <c r="G2369" s="52"/>
      <c r="P2369" s="37"/>
      <c r="Q2369" s="38"/>
      <c r="AC2369" s="39"/>
      <c r="AD2369" s="40"/>
    </row>
    <row r="2370" s="35" customFormat="1" spans="6:30">
      <c r="F2370" s="52"/>
      <c r="G2370" s="52"/>
      <c r="P2370" s="37"/>
      <c r="Q2370" s="38"/>
      <c r="AC2370" s="39"/>
      <c r="AD2370" s="40"/>
    </row>
    <row r="2371" s="35" customFormat="1" spans="6:30">
      <c r="F2371" s="52"/>
      <c r="G2371" s="52"/>
      <c r="P2371" s="37"/>
      <c r="Q2371" s="38"/>
      <c r="AC2371" s="39"/>
      <c r="AD2371" s="40"/>
    </row>
    <row r="2372" s="35" customFormat="1" spans="6:30">
      <c r="F2372" s="52"/>
      <c r="G2372" s="52"/>
      <c r="P2372" s="37"/>
      <c r="Q2372" s="38"/>
      <c r="AC2372" s="39"/>
      <c r="AD2372" s="40"/>
    </row>
    <row r="2373" s="35" customFormat="1" spans="6:30">
      <c r="F2373" s="52"/>
      <c r="G2373" s="52"/>
      <c r="P2373" s="37"/>
      <c r="Q2373" s="38"/>
      <c r="AC2373" s="39"/>
      <c r="AD2373" s="40"/>
    </row>
    <row r="2374" s="35" customFormat="1" spans="6:30">
      <c r="F2374" s="52"/>
      <c r="G2374" s="52"/>
      <c r="P2374" s="37"/>
      <c r="Q2374" s="38"/>
      <c r="AC2374" s="39"/>
      <c r="AD2374" s="40"/>
    </row>
    <row r="2375" s="35" customFormat="1" spans="6:30">
      <c r="F2375" s="52"/>
      <c r="G2375" s="52"/>
      <c r="P2375" s="37"/>
      <c r="Q2375" s="38"/>
      <c r="AC2375" s="39"/>
      <c r="AD2375" s="40"/>
    </row>
    <row r="2376" s="35" customFormat="1" spans="6:30">
      <c r="F2376" s="52"/>
      <c r="G2376" s="52"/>
      <c r="P2376" s="37"/>
      <c r="Q2376" s="38"/>
      <c r="AC2376" s="39"/>
      <c r="AD2376" s="40"/>
    </row>
    <row r="2377" s="35" customFormat="1" spans="6:30">
      <c r="F2377" s="52"/>
      <c r="G2377" s="52"/>
      <c r="P2377" s="37"/>
      <c r="Q2377" s="38"/>
      <c r="AC2377" s="39"/>
      <c r="AD2377" s="40"/>
    </row>
    <row r="2378" s="35" customFormat="1" spans="6:30">
      <c r="F2378" s="52"/>
      <c r="G2378" s="52"/>
      <c r="P2378" s="37"/>
      <c r="Q2378" s="38"/>
      <c r="AC2378" s="39"/>
      <c r="AD2378" s="40"/>
    </row>
    <row r="2379" s="35" customFormat="1" spans="6:30">
      <c r="F2379" s="52"/>
      <c r="G2379" s="52"/>
      <c r="P2379" s="37"/>
      <c r="Q2379" s="38"/>
      <c r="AC2379" s="39"/>
      <c r="AD2379" s="40"/>
    </row>
    <row r="2380" s="35" customFormat="1" spans="6:30">
      <c r="F2380" s="52"/>
      <c r="G2380" s="52"/>
      <c r="P2380" s="37"/>
      <c r="Q2380" s="38"/>
      <c r="AC2380" s="39"/>
      <c r="AD2380" s="40"/>
    </row>
    <row r="2381" s="35" customFormat="1" spans="6:30">
      <c r="F2381" s="52"/>
      <c r="G2381" s="52"/>
      <c r="P2381" s="37"/>
      <c r="Q2381" s="38"/>
      <c r="AC2381" s="39"/>
      <c r="AD2381" s="40"/>
    </row>
    <row r="2382" s="35" customFormat="1" spans="6:30">
      <c r="F2382" s="52"/>
      <c r="G2382" s="52"/>
      <c r="P2382" s="37"/>
      <c r="Q2382" s="38"/>
      <c r="AC2382" s="39"/>
      <c r="AD2382" s="40"/>
    </row>
    <row r="2383" s="35" customFormat="1" spans="6:30">
      <c r="F2383" s="52"/>
      <c r="G2383" s="52"/>
      <c r="P2383" s="37"/>
      <c r="Q2383" s="38"/>
      <c r="AC2383" s="39"/>
      <c r="AD2383" s="40"/>
    </row>
    <row r="2384" s="35" customFormat="1" spans="6:30">
      <c r="F2384" s="52"/>
      <c r="G2384" s="52"/>
      <c r="P2384" s="37"/>
      <c r="Q2384" s="38"/>
      <c r="AC2384" s="39"/>
      <c r="AD2384" s="40"/>
    </row>
    <row r="2385" s="35" customFormat="1" spans="6:30">
      <c r="F2385" s="52"/>
      <c r="G2385" s="52"/>
      <c r="P2385" s="37"/>
      <c r="Q2385" s="38"/>
      <c r="AC2385" s="39"/>
      <c r="AD2385" s="40"/>
    </row>
    <row r="2386" s="35" customFormat="1" spans="6:30">
      <c r="F2386" s="52"/>
      <c r="G2386" s="52"/>
      <c r="P2386" s="37"/>
      <c r="Q2386" s="38"/>
      <c r="AC2386" s="39"/>
      <c r="AD2386" s="40"/>
    </row>
    <row r="2387" s="35" customFormat="1" spans="6:30">
      <c r="F2387" s="52"/>
      <c r="G2387" s="52"/>
      <c r="P2387" s="37"/>
      <c r="Q2387" s="38"/>
      <c r="AC2387" s="39"/>
      <c r="AD2387" s="40"/>
    </row>
    <row r="2388" s="35" customFormat="1" spans="6:30">
      <c r="F2388" s="52"/>
      <c r="G2388" s="52"/>
      <c r="P2388" s="37"/>
      <c r="Q2388" s="38"/>
      <c r="AC2388" s="39"/>
      <c r="AD2388" s="40"/>
    </row>
    <row r="2389" s="35" customFormat="1" spans="6:30">
      <c r="F2389" s="52"/>
      <c r="G2389" s="52"/>
      <c r="P2389" s="37"/>
      <c r="Q2389" s="38"/>
      <c r="AC2389" s="39"/>
      <c r="AD2389" s="40"/>
    </row>
    <row r="2390" s="35" customFormat="1" spans="6:30">
      <c r="F2390" s="52"/>
      <c r="G2390" s="52"/>
      <c r="P2390" s="37"/>
      <c r="Q2390" s="38"/>
      <c r="AC2390" s="39"/>
      <c r="AD2390" s="40"/>
    </row>
    <row r="2391" s="35" customFormat="1" spans="6:30">
      <c r="F2391" s="52"/>
      <c r="G2391" s="52"/>
      <c r="P2391" s="37"/>
      <c r="Q2391" s="38"/>
      <c r="AC2391" s="39"/>
      <c r="AD2391" s="40"/>
    </row>
    <row r="2392" s="35" customFormat="1" spans="6:30">
      <c r="F2392" s="52"/>
      <c r="G2392" s="52"/>
      <c r="P2392" s="37"/>
      <c r="Q2392" s="38"/>
      <c r="AC2392" s="39"/>
      <c r="AD2392" s="40"/>
    </row>
    <row r="2393" s="35" customFormat="1" spans="6:30">
      <c r="F2393" s="52"/>
      <c r="G2393" s="52"/>
      <c r="P2393" s="37"/>
      <c r="Q2393" s="38"/>
      <c r="AC2393" s="39"/>
      <c r="AD2393" s="40"/>
    </row>
    <row r="2394" s="35" customFormat="1" spans="6:30">
      <c r="F2394" s="52"/>
      <c r="G2394" s="52"/>
      <c r="P2394" s="37"/>
      <c r="Q2394" s="38"/>
      <c r="AC2394" s="39"/>
      <c r="AD2394" s="40"/>
    </row>
    <row r="2395" s="35" customFormat="1" spans="6:30">
      <c r="F2395" s="52"/>
      <c r="G2395" s="52"/>
      <c r="P2395" s="37"/>
      <c r="Q2395" s="38"/>
      <c r="AC2395" s="39"/>
      <c r="AD2395" s="40"/>
    </row>
    <row r="2396" s="35" customFormat="1" spans="6:30">
      <c r="F2396" s="52"/>
      <c r="G2396" s="52"/>
      <c r="P2396" s="37"/>
      <c r="Q2396" s="38"/>
      <c r="AC2396" s="39"/>
      <c r="AD2396" s="40"/>
    </row>
    <row r="2397" s="35" customFormat="1" spans="6:30">
      <c r="F2397" s="52"/>
      <c r="G2397" s="52"/>
      <c r="P2397" s="37"/>
      <c r="Q2397" s="38"/>
      <c r="AC2397" s="39"/>
      <c r="AD2397" s="40"/>
    </row>
    <row r="2398" s="35" customFormat="1" spans="6:30">
      <c r="F2398" s="52"/>
      <c r="G2398" s="52"/>
      <c r="P2398" s="37"/>
      <c r="Q2398" s="38"/>
      <c r="AC2398" s="39"/>
      <c r="AD2398" s="40"/>
    </row>
    <row r="2399" s="35" customFormat="1" spans="6:30">
      <c r="F2399" s="52"/>
      <c r="G2399" s="52"/>
      <c r="P2399" s="37"/>
      <c r="Q2399" s="38"/>
      <c r="AC2399" s="39"/>
      <c r="AD2399" s="40"/>
    </row>
    <row r="2400" s="35" customFormat="1" spans="6:30">
      <c r="F2400" s="52"/>
      <c r="G2400" s="52"/>
      <c r="P2400" s="37"/>
      <c r="Q2400" s="38"/>
      <c r="AC2400" s="39"/>
      <c r="AD2400" s="40"/>
    </row>
    <row r="2401" s="35" customFormat="1" spans="6:30">
      <c r="F2401" s="52"/>
      <c r="G2401" s="52"/>
      <c r="P2401" s="37"/>
      <c r="Q2401" s="38"/>
      <c r="AC2401" s="39"/>
      <c r="AD2401" s="40"/>
    </row>
    <row r="2402" s="35" customFormat="1" spans="6:30">
      <c r="F2402" s="52"/>
      <c r="G2402" s="52"/>
      <c r="P2402" s="37"/>
      <c r="Q2402" s="38"/>
      <c r="AC2402" s="39"/>
      <c r="AD2402" s="40"/>
    </row>
    <row r="2403" s="35" customFormat="1" spans="6:30">
      <c r="F2403" s="52"/>
      <c r="G2403" s="52"/>
      <c r="P2403" s="37"/>
      <c r="Q2403" s="38"/>
      <c r="AC2403" s="39"/>
      <c r="AD2403" s="40"/>
    </row>
    <row r="2404" s="35" customFormat="1" spans="6:30">
      <c r="F2404" s="52"/>
      <c r="G2404" s="52"/>
      <c r="P2404" s="37"/>
      <c r="Q2404" s="38"/>
      <c r="AC2404" s="39"/>
      <c r="AD2404" s="40"/>
    </row>
    <row r="2405" s="35" customFormat="1" spans="6:30">
      <c r="F2405" s="52"/>
      <c r="G2405" s="52"/>
      <c r="P2405" s="37"/>
      <c r="Q2405" s="38"/>
      <c r="AC2405" s="39"/>
      <c r="AD2405" s="40"/>
    </row>
    <row r="2406" s="35" customFormat="1" spans="6:30">
      <c r="F2406" s="52"/>
      <c r="G2406" s="52"/>
      <c r="P2406" s="37"/>
      <c r="Q2406" s="38"/>
      <c r="AC2406" s="39"/>
      <c r="AD2406" s="40"/>
    </row>
    <row r="2407" s="35" customFormat="1" spans="6:30">
      <c r="F2407" s="52"/>
      <c r="G2407" s="52"/>
      <c r="P2407" s="37"/>
      <c r="Q2407" s="38"/>
      <c r="AC2407" s="39"/>
      <c r="AD2407" s="40"/>
    </row>
    <row r="2408" s="35" customFormat="1" spans="6:30">
      <c r="F2408" s="52"/>
      <c r="G2408" s="52"/>
      <c r="P2408" s="37"/>
      <c r="Q2408" s="38"/>
      <c r="AC2408" s="39"/>
      <c r="AD2408" s="40"/>
    </row>
    <row r="2409" s="35" customFormat="1" spans="6:30">
      <c r="F2409" s="52"/>
      <c r="G2409" s="52"/>
      <c r="P2409" s="37"/>
      <c r="Q2409" s="38"/>
      <c r="AC2409" s="39"/>
      <c r="AD2409" s="40"/>
    </row>
    <row r="2410" s="35" customFormat="1" spans="6:30">
      <c r="F2410" s="52"/>
      <c r="G2410" s="52"/>
      <c r="P2410" s="37"/>
      <c r="Q2410" s="38"/>
      <c r="AC2410" s="39"/>
      <c r="AD2410" s="40"/>
    </row>
    <row r="2411" s="35" customFormat="1" spans="6:30">
      <c r="F2411" s="52"/>
      <c r="G2411" s="52"/>
      <c r="P2411" s="37"/>
      <c r="Q2411" s="38"/>
      <c r="AC2411" s="39"/>
      <c r="AD2411" s="40"/>
    </row>
    <row r="2412" s="35" customFormat="1" spans="6:30">
      <c r="F2412" s="52"/>
      <c r="G2412" s="52"/>
      <c r="P2412" s="37"/>
      <c r="Q2412" s="38"/>
      <c r="AC2412" s="39"/>
      <c r="AD2412" s="40"/>
    </row>
    <row r="2413" s="35" customFormat="1" spans="6:30">
      <c r="F2413" s="52"/>
      <c r="G2413" s="52"/>
      <c r="P2413" s="37"/>
      <c r="Q2413" s="38"/>
      <c r="AC2413" s="39"/>
      <c r="AD2413" s="40"/>
    </row>
    <row r="2414" s="35" customFormat="1" spans="6:30">
      <c r="F2414" s="52"/>
      <c r="G2414" s="52"/>
      <c r="P2414" s="37"/>
      <c r="Q2414" s="38"/>
      <c r="AC2414" s="39"/>
      <c r="AD2414" s="40"/>
    </row>
    <row r="2415" s="35" customFormat="1" spans="6:30">
      <c r="F2415" s="52"/>
      <c r="G2415" s="52"/>
      <c r="P2415" s="37"/>
      <c r="Q2415" s="38"/>
      <c r="AC2415" s="39"/>
      <c r="AD2415" s="40"/>
    </row>
    <row r="2416" s="35" customFormat="1" spans="6:30">
      <c r="F2416" s="52"/>
      <c r="G2416" s="52"/>
      <c r="P2416" s="37"/>
      <c r="Q2416" s="38"/>
      <c r="AC2416" s="39"/>
      <c r="AD2416" s="40"/>
    </row>
    <row r="2417" s="35" customFormat="1" spans="6:30">
      <c r="F2417" s="52"/>
      <c r="G2417" s="52"/>
      <c r="P2417" s="37"/>
      <c r="Q2417" s="38"/>
      <c r="AC2417" s="39"/>
      <c r="AD2417" s="40"/>
    </row>
    <row r="2418" s="35" customFormat="1" spans="6:30">
      <c r="F2418" s="52"/>
      <c r="G2418" s="52"/>
      <c r="P2418" s="37"/>
      <c r="Q2418" s="38"/>
      <c r="AC2418" s="39"/>
      <c r="AD2418" s="40"/>
    </row>
    <row r="2419" s="35" customFormat="1" spans="6:30">
      <c r="F2419" s="52"/>
      <c r="G2419" s="52"/>
      <c r="P2419" s="37"/>
      <c r="Q2419" s="38"/>
      <c r="AC2419" s="39"/>
      <c r="AD2419" s="40"/>
    </row>
    <row r="2420" s="35" customFormat="1" spans="6:30">
      <c r="F2420" s="52"/>
      <c r="G2420" s="52"/>
      <c r="P2420" s="37"/>
      <c r="Q2420" s="38"/>
      <c r="AC2420" s="39"/>
      <c r="AD2420" s="40"/>
    </row>
    <row r="2421" s="35" customFormat="1" spans="6:30">
      <c r="F2421" s="52"/>
      <c r="G2421" s="52"/>
      <c r="P2421" s="37"/>
      <c r="Q2421" s="38"/>
      <c r="AC2421" s="39"/>
      <c r="AD2421" s="40"/>
    </row>
    <row r="2422" s="35" customFormat="1" spans="6:30">
      <c r="F2422" s="52"/>
      <c r="G2422" s="52"/>
      <c r="P2422" s="37"/>
      <c r="Q2422" s="38"/>
      <c r="AC2422" s="39"/>
      <c r="AD2422" s="40"/>
    </row>
    <row r="2423" s="35" customFormat="1" spans="6:30">
      <c r="F2423" s="52"/>
      <c r="G2423" s="52"/>
      <c r="P2423" s="37"/>
      <c r="Q2423" s="38"/>
      <c r="AC2423" s="39"/>
      <c r="AD2423" s="40"/>
    </row>
    <row r="2424" s="35" customFormat="1" spans="6:30">
      <c r="F2424" s="52"/>
      <c r="G2424" s="52"/>
      <c r="P2424" s="37"/>
      <c r="Q2424" s="38"/>
      <c r="AC2424" s="39"/>
      <c r="AD2424" s="40"/>
    </row>
    <row r="2425" s="35" customFormat="1" spans="6:30">
      <c r="F2425" s="52"/>
      <c r="G2425" s="52"/>
      <c r="P2425" s="37"/>
      <c r="Q2425" s="38"/>
      <c r="AC2425" s="39"/>
      <c r="AD2425" s="40"/>
    </row>
    <row r="2426" s="35" customFormat="1" spans="6:30">
      <c r="F2426" s="52"/>
      <c r="G2426" s="52"/>
      <c r="P2426" s="37"/>
      <c r="Q2426" s="38"/>
      <c r="AC2426" s="39"/>
      <c r="AD2426" s="40"/>
    </row>
    <row r="2427" s="35" customFormat="1" spans="6:30">
      <c r="F2427" s="52"/>
      <c r="G2427" s="52"/>
      <c r="P2427" s="37"/>
      <c r="Q2427" s="38"/>
      <c r="AC2427" s="39"/>
      <c r="AD2427" s="40"/>
    </row>
    <row r="2428" s="35" customFormat="1" spans="6:30">
      <c r="F2428" s="52"/>
      <c r="G2428" s="52"/>
      <c r="P2428" s="37"/>
      <c r="Q2428" s="38"/>
      <c r="AC2428" s="39"/>
      <c r="AD2428" s="40"/>
    </row>
    <row r="2429" s="35" customFormat="1" spans="6:30">
      <c r="F2429" s="52"/>
      <c r="G2429" s="52"/>
      <c r="P2429" s="37"/>
      <c r="Q2429" s="38"/>
      <c r="AC2429" s="39"/>
      <c r="AD2429" s="40"/>
    </row>
    <row r="2430" s="35" customFormat="1" spans="6:30">
      <c r="F2430" s="52"/>
      <c r="G2430" s="52"/>
      <c r="P2430" s="37"/>
      <c r="Q2430" s="38"/>
      <c r="AC2430" s="39"/>
      <c r="AD2430" s="40"/>
    </row>
    <row r="2431" s="35" customFormat="1" spans="6:30">
      <c r="F2431" s="52"/>
      <c r="G2431" s="52"/>
      <c r="P2431" s="37"/>
      <c r="Q2431" s="38"/>
      <c r="AC2431" s="39"/>
      <c r="AD2431" s="40"/>
    </row>
    <row r="2432" s="35" customFormat="1" spans="6:30">
      <c r="F2432" s="52"/>
      <c r="G2432" s="52"/>
      <c r="P2432" s="37"/>
      <c r="Q2432" s="38"/>
      <c r="AC2432" s="39"/>
      <c r="AD2432" s="40"/>
    </row>
    <row r="2433" s="35" customFormat="1" spans="6:30">
      <c r="F2433" s="52"/>
      <c r="G2433" s="52"/>
      <c r="P2433" s="37"/>
      <c r="Q2433" s="38"/>
      <c r="AC2433" s="39"/>
      <c r="AD2433" s="40"/>
    </row>
    <row r="2434" s="35" customFormat="1" spans="6:30">
      <c r="F2434" s="52"/>
      <c r="G2434" s="52"/>
      <c r="P2434" s="37"/>
      <c r="Q2434" s="38"/>
      <c r="AC2434" s="39"/>
      <c r="AD2434" s="40"/>
    </row>
    <row r="2435" s="35" customFormat="1" spans="6:30">
      <c r="F2435" s="52"/>
      <c r="G2435" s="52"/>
      <c r="P2435" s="37"/>
      <c r="Q2435" s="38"/>
      <c r="AC2435" s="39"/>
      <c r="AD2435" s="40"/>
    </row>
    <row r="2436" s="35" customFormat="1" spans="6:30">
      <c r="F2436" s="52"/>
      <c r="G2436" s="52"/>
      <c r="P2436" s="37"/>
      <c r="Q2436" s="38"/>
      <c r="AC2436" s="39"/>
      <c r="AD2436" s="40"/>
    </row>
    <row r="2437" s="35" customFormat="1" spans="6:30">
      <c r="F2437" s="52"/>
      <c r="G2437" s="52"/>
      <c r="P2437" s="37"/>
      <c r="Q2437" s="38"/>
      <c r="AC2437" s="39"/>
      <c r="AD2437" s="40"/>
    </row>
    <row r="2438" s="35" customFormat="1" spans="6:30">
      <c r="F2438" s="52"/>
      <c r="G2438" s="52"/>
      <c r="P2438" s="37"/>
      <c r="Q2438" s="38"/>
      <c r="AC2438" s="39"/>
      <c r="AD2438" s="40"/>
    </row>
    <row r="2439" s="35" customFormat="1" spans="6:30">
      <c r="F2439" s="52"/>
      <c r="G2439" s="52"/>
      <c r="P2439" s="37"/>
      <c r="Q2439" s="38"/>
      <c r="AC2439" s="39"/>
      <c r="AD2439" s="40"/>
    </row>
    <row r="2440" s="35" customFormat="1" spans="6:30">
      <c r="F2440" s="52"/>
      <c r="G2440" s="52"/>
      <c r="P2440" s="37"/>
      <c r="Q2440" s="38"/>
      <c r="AC2440" s="39"/>
      <c r="AD2440" s="40"/>
    </row>
    <row r="2441" s="35" customFormat="1" spans="6:30">
      <c r="F2441" s="52"/>
      <c r="G2441" s="52"/>
      <c r="P2441" s="37"/>
      <c r="Q2441" s="38"/>
      <c r="AC2441" s="39"/>
      <c r="AD2441" s="40"/>
    </row>
    <row r="2442" s="35" customFormat="1" spans="6:30">
      <c r="F2442" s="52"/>
      <c r="G2442" s="52"/>
      <c r="P2442" s="37"/>
      <c r="Q2442" s="38"/>
      <c r="AC2442" s="39"/>
      <c r="AD2442" s="40"/>
    </row>
    <row r="2443" s="35" customFormat="1" spans="6:30">
      <c r="F2443" s="52"/>
      <c r="G2443" s="52"/>
      <c r="P2443" s="37"/>
      <c r="Q2443" s="38"/>
      <c r="AC2443" s="39"/>
      <c r="AD2443" s="40"/>
    </row>
    <row r="2444" s="35" customFormat="1" spans="6:30">
      <c r="F2444" s="52"/>
      <c r="G2444" s="52"/>
      <c r="P2444" s="37"/>
      <c r="Q2444" s="38"/>
      <c r="AC2444" s="39"/>
      <c r="AD2444" s="40"/>
    </row>
    <row r="2445" s="35" customFormat="1" spans="6:30">
      <c r="F2445" s="52"/>
      <c r="G2445" s="52"/>
      <c r="P2445" s="37"/>
      <c r="Q2445" s="38"/>
      <c r="AC2445" s="39"/>
      <c r="AD2445" s="40"/>
    </row>
    <row r="2446" s="35" customFormat="1" spans="6:30">
      <c r="F2446" s="52"/>
      <c r="G2446" s="52"/>
      <c r="P2446" s="37"/>
      <c r="Q2446" s="38"/>
      <c r="AC2446" s="39"/>
      <c r="AD2446" s="40"/>
    </row>
    <row r="2447" s="35" customFormat="1" spans="6:30">
      <c r="F2447" s="52"/>
      <c r="G2447" s="52"/>
      <c r="P2447" s="37"/>
      <c r="Q2447" s="38"/>
      <c r="AC2447" s="39"/>
      <c r="AD2447" s="40"/>
    </row>
    <row r="2448" s="35" customFormat="1" spans="6:30">
      <c r="F2448" s="52"/>
      <c r="G2448" s="52"/>
      <c r="P2448" s="37"/>
      <c r="Q2448" s="38"/>
      <c r="AC2448" s="39"/>
      <c r="AD2448" s="40"/>
    </row>
    <row r="2449" s="35" customFormat="1" spans="6:30">
      <c r="F2449" s="52"/>
      <c r="G2449" s="52"/>
      <c r="P2449" s="37"/>
      <c r="Q2449" s="38"/>
      <c r="AC2449" s="39"/>
      <c r="AD2449" s="40"/>
    </row>
    <row r="2450" s="35" customFormat="1" spans="6:30">
      <c r="F2450" s="52"/>
      <c r="G2450" s="52"/>
      <c r="P2450" s="37"/>
      <c r="Q2450" s="38"/>
      <c r="AC2450" s="39"/>
      <c r="AD2450" s="40"/>
    </row>
    <row r="2451" s="35" customFormat="1" spans="6:30">
      <c r="F2451" s="52"/>
      <c r="G2451" s="52"/>
      <c r="P2451" s="37"/>
      <c r="Q2451" s="38"/>
      <c r="AC2451" s="39"/>
      <c r="AD2451" s="40"/>
    </row>
    <row r="2452" s="35" customFormat="1" spans="6:30">
      <c r="F2452" s="52"/>
      <c r="G2452" s="52"/>
      <c r="P2452" s="37"/>
      <c r="Q2452" s="38"/>
      <c r="AC2452" s="39"/>
      <c r="AD2452" s="40"/>
    </row>
    <row r="2453" s="35" customFormat="1" spans="6:30">
      <c r="F2453" s="52"/>
      <c r="G2453" s="52"/>
      <c r="P2453" s="37"/>
      <c r="Q2453" s="38"/>
      <c r="AC2453" s="39"/>
      <c r="AD2453" s="40"/>
    </row>
    <row r="2454" s="35" customFormat="1" spans="6:30">
      <c r="F2454" s="52"/>
      <c r="G2454" s="52"/>
      <c r="P2454" s="37"/>
      <c r="Q2454" s="38"/>
      <c r="AC2454" s="39"/>
      <c r="AD2454" s="40"/>
    </row>
    <row r="2455" s="35" customFormat="1" spans="6:30">
      <c r="F2455" s="52"/>
      <c r="G2455" s="52"/>
      <c r="P2455" s="37"/>
      <c r="Q2455" s="38"/>
      <c r="AC2455" s="39"/>
      <c r="AD2455" s="40"/>
    </row>
    <row r="2456" s="35" customFormat="1" spans="6:30">
      <c r="F2456" s="52"/>
      <c r="G2456" s="52"/>
      <c r="P2456" s="37"/>
      <c r="Q2456" s="38"/>
      <c r="AC2456" s="39"/>
      <c r="AD2456" s="40"/>
    </row>
    <row r="2457" s="35" customFormat="1" spans="6:30">
      <c r="F2457" s="52"/>
      <c r="G2457" s="52"/>
      <c r="P2457" s="37"/>
      <c r="Q2457" s="38"/>
      <c r="AC2457" s="39"/>
      <c r="AD2457" s="40"/>
    </row>
    <row r="2458" s="35" customFormat="1" spans="6:30">
      <c r="F2458" s="52"/>
      <c r="G2458" s="52"/>
      <c r="P2458" s="37"/>
      <c r="Q2458" s="38"/>
      <c r="AC2458" s="39"/>
      <c r="AD2458" s="40"/>
    </row>
    <row r="2459" s="35" customFormat="1" spans="6:30">
      <c r="F2459" s="52"/>
      <c r="G2459" s="52"/>
      <c r="P2459" s="37"/>
      <c r="Q2459" s="38"/>
      <c r="AC2459" s="39"/>
      <c r="AD2459" s="40"/>
    </row>
    <row r="2460" s="35" customFormat="1" spans="6:30">
      <c r="F2460" s="52"/>
      <c r="G2460" s="52"/>
      <c r="P2460" s="37"/>
      <c r="Q2460" s="38"/>
      <c r="AC2460" s="39"/>
      <c r="AD2460" s="40"/>
    </row>
    <row r="2461" s="35" customFormat="1" spans="6:30">
      <c r="F2461" s="52"/>
      <c r="G2461" s="52"/>
      <c r="P2461" s="37"/>
      <c r="Q2461" s="38"/>
      <c r="AC2461" s="39"/>
      <c r="AD2461" s="40"/>
    </row>
    <row r="2462" s="35" customFormat="1" spans="6:30">
      <c r="F2462" s="52"/>
      <c r="G2462" s="52"/>
      <c r="P2462" s="37"/>
      <c r="Q2462" s="38"/>
      <c r="AC2462" s="39"/>
      <c r="AD2462" s="40"/>
    </row>
    <row r="2463" s="35" customFormat="1" spans="6:30">
      <c r="F2463" s="52"/>
      <c r="G2463" s="52"/>
      <c r="P2463" s="37"/>
      <c r="Q2463" s="38"/>
      <c r="AC2463" s="39"/>
      <c r="AD2463" s="40"/>
    </row>
    <row r="2464" s="35" customFormat="1" spans="6:30">
      <c r="F2464" s="52"/>
      <c r="G2464" s="52"/>
      <c r="P2464" s="37"/>
      <c r="Q2464" s="38"/>
      <c r="AC2464" s="39"/>
      <c r="AD2464" s="40"/>
    </row>
    <row r="2465" s="35" customFormat="1" spans="6:30">
      <c r="F2465" s="52"/>
      <c r="G2465" s="52"/>
      <c r="P2465" s="37"/>
      <c r="Q2465" s="38"/>
      <c r="AC2465" s="39"/>
      <c r="AD2465" s="40"/>
    </row>
    <row r="2466" s="35" customFormat="1" spans="6:30">
      <c r="F2466" s="52"/>
      <c r="G2466" s="52"/>
      <c r="P2466" s="37"/>
      <c r="Q2466" s="38"/>
      <c r="AC2466" s="39"/>
      <c r="AD2466" s="40"/>
    </row>
    <row r="2467" s="35" customFormat="1" spans="6:30">
      <c r="F2467" s="52"/>
      <c r="G2467" s="52"/>
      <c r="P2467" s="37"/>
      <c r="Q2467" s="38"/>
      <c r="AC2467" s="39"/>
      <c r="AD2467" s="40"/>
    </row>
    <row r="2468" s="35" customFormat="1" spans="6:30">
      <c r="F2468" s="52"/>
      <c r="G2468" s="52"/>
      <c r="P2468" s="37"/>
      <c r="Q2468" s="38"/>
      <c r="AC2468" s="39"/>
      <c r="AD2468" s="40"/>
    </row>
    <row r="2469" s="35" customFormat="1" spans="6:30">
      <c r="F2469" s="52"/>
      <c r="G2469" s="52"/>
      <c r="P2469" s="37"/>
      <c r="Q2469" s="38"/>
      <c r="AC2469" s="39"/>
      <c r="AD2469" s="40"/>
    </row>
    <row r="2470" s="35" customFormat="1" spans="6:30">
      <c r="F2470" s="52"/>
      <c r="G2470" s="52"/>
      <c r="P2470" s="37"/>
      <c r="Q2470" s="38"/>
      <c r="AC2470" s="39"/>
      <c r="AD2470" s="40"/>
    </row>
    <row r="2471" s="35" customFormat="1" spans="6:30">
      <c r="F2471" s="52"/>
      <c r="G2471" s="52"/>
      <c r="P2471" s="37"/>
      <c r="Q2471" s="38"/>
      <c r="AC2471" s="39"/>
      <c r="AD2471" s="40"/>
    </row>
    <row r="2472" s="35" customFormat="1" spans="6:30">
      <c r="F2472" s="52"/>
      <c r="G2472" s="52"/>
      <c r="P2472" s="37"/>
      <c r="Q2472" s="38"/>
      <c r="AC2472" s="39"/>
      <c r="AD2472" s="40"/>
    </row>
    <row r="2473" s="35" customFormat="1" spans="6:30">
      <c r="F2473" s="52"/>
      <c r="G2473" s="52"/>
      <c r="P2473" s="37"/>
      <c r="Q2473" s="38"/>
      <c r="AC2473" s="39"/>
      <c r="AD2473" s="40"/>
    </row>
    <row r="2474" s="35" customFormat="1" spans="6:30">
      <c r="F2474" s="52"/>
      <c r="G2474" s="52"/>
      <c r="P2474" s="37"/>
      <c r="Q2474" s="38"/>
      <c r="AC2474" s="39"/>
      <c r="AD2474" s="40"/>
    </row>
    <row r="2475" s="35" customFormat="1" spans="6:30">
      <c r="F2475" s="52"/>
      <c r="G2475" s="52"/>
      <c r="P2475" s="37"/>
      <c r="Q2475" s="38"/>
      <c r="AC2475" s="39"/>
      <c r="AD2475" s="40"/>
    </row>
    <row r="2476" s="35" customFormat="1" spans="6:30">
      <c r="F2476" s="52"/>
      <c r="G2476" s="52"/>
      <c r="P2476" s="37"/>
      <c r="Q2476" s="38"/>
      <c r="AC2476" s="39"/>
      <c r="AD2476" s="40"/>
    </row>
    <row r="2477" s="35" customFormat="1" spans="6:30">
      <c r="F2477" s="52"/>
      <c r="G2477" s="52"/>
      <c r="P2477" s="37"/>
      <c r="Q2477" s="38"/>
      <c r="AC2477" s="39"/>
      <c r="AD2477" s="40"/>
    </row>
    <row r="2478" s="35" customFormat="1" spans="6:30">
      <c r="F2478" s="52"/>
      <c r="G2478" s="52"/>
      <c r="P2478" s="37"/>
      <c r="Q2478" s="38"/>
      <c r="AC2478" s="39"/>
      <c r="AD2478" s="40"/>
    </row>
    <row r="2479" s="35" customFormat="1" spans="6:30">
      <c r="F2479" s="52"/>
      <c r="G2479" s="52"/>
      <c r="P2479" s="37"/>
      <c r="Q2479" s="38"/>
      <c r="AC2479" s="39"/>
      <c r="AD2479" s="40"/>
    </row>
    <row r="2480" s="35" customFormat="1" spans="6:30">
      <c r="F2480" s="52"/>
      <c r="G2480" s="52"/>
      <c r="P2480" s="37"/>
      <c r="Q2480" s="38"/>
      <c r="AC2480" s="39"/>
      <c r="AD2480" s="40"/>
    </row>
    <row r="2481" s="35" customFormat="1" spans="6:30">
      <c r="F2481" s="52"/>
      <c r="G2481" s="52"/>
      <c r="P2481" s="37"/>
      <c r="Q2481" s="38"/>
      <c r="AC2481" s="39"/>
      <c r="AD2481" s="40"/>
    </row>
    <row r="2482" s="35" customFormat="1" spans="6:30">
      <c r="F2482" s="52"/>
      <c r="G2482" s="52"/>
      <c r="P2482" s="37"/>
      <c r="Q2482" s="38"/>
      <c r="AC2482" s="39"/>
      <c r="AD2482" s="40"/>
    </row>
    <row r="2483" s="35" customFormat="1" spans="6:30">
      <c r="F2483" s="52"/>
      <c r="G2483" s="52"/>
      <c r="P2483" s="37"/>
      <c r="Q2483" s="38"/>
      <c r="AC2483" s="39"/>
      <c r="AD2483" s="40"/>
    </row>
    <row r="2484" s="35" customFormat="1" spans="6:30">
      <c r="F2484" s="52"/>
      <c r="G2484" s="52"/>
      <c r="P2484" s="37"/>
      <c r="Q2484" s="38"/>
      <c r="AC2484" s="39"/>
      <c r="AD2484" s="40"/>
    </row>
    <row r="2485" s="35" customFormat="1" spans="6:30">
      <c r="F2485" s="52"/>
      <c r="G2485" s="52"/>
      <c r="P2485" s="37"/>
      <c r="Q2485" s="38"/>
      <c r="AC2485" s="39"/>
      <c r="AD2485" s="40"/>
    </row>
    <row r="2486" s="35" customFormat="1" spans="6:30">
      <c r="F2486" s="52"/>
      <c r="G2486" s="52"/>
      <c r="P2486" s="37"/>
      <c r="Q2486" s="38"/>
      <c r="AC2486" s="39"/>
      <c r="AD2486" s="40"/>
    </row>
    <row r="2487" s="35" customFormat="1" spans="6:30">
      <c r="F2487" s="52"/>
      <c r="G2487" s="52"/>
      <c r="P2487" s="37"/>
      <c r="Q2487" s="38"/>
      <c r="AC2487" s="39"/>
      <c r="AD2487" s="40"/>
    </row>
    <row r="2488" s="35" customFormat="1" spans="6:30">
      <c r="F2488" s="52"/>
      <c r="G2488" s="52"/>
      <c r="P2488" s="37"/>
      <c r="Q2488" s="38"/>
      <c r="AC2488" s="39"/>
      <c r="AD2488" s="40"/>
    </row>
    <row r="2489" s="35" customFormat="1" spans="6:30">
      <c r="F2489" s="52"/>
      <c r="G2489" s="52"/>
      <c r="P2489" s="37"/>
      <c r="Q2489" s="38"/>
      <c r="AC2489" s="39"/>
      <c r="AD2489" s="40"/>
    </row>
    <row r="2490" s="35" customFormat="1" spans="6:30">
      <c r="F2490" s="52"/>
      <c r="G2490" s="52"/>
      <c r="P2490" s="37"/>
      <c r="Q2490" s="38"/>
      <c r="AC2490" s="39"/>
      <c r="AD2490" s="40"/>
    </row>
    <row r="2491" s="35" customFormat="1" spans="6:30">
      <c r="F2491" s="52"/>
      <c r="G2491" s="52"/>
      <c r="P2491" s="37"/>
      <c r="Q2491" s="38"/>
      <c r="AC2491" s="39"/>
      <c r="AD2491" s="40"/>
    </row>
    <row r="2492" s="35" customFormat="1" spans="6:30">
      <c r="F2492" s="52"/>
      <c r="G2492" s="52"/>
      <c r="P2492" s="37"/>
      <c r="Q2492" s="38"/>
      <c r="AC2492" s="39"/>
      <c r="AD2492" s="40"/>
    </row>
    <row r="2493" s="35" customFormat="1" spans="6:30">
      <c r="F2493" s="52"/>
      <c r="G2493" s="52"/>
      <c r="P2493" s="37"/>
      <c r="Q2493" s="38"/>
      <c r="AC2493" s="39"/>
      <c r="AD2493" s="40"/>
    </row>
    <row r="2494" s="35" customFormat="1" spans="6:30">
      <c r="F2494" s="52"/>
      <c r="G2494" s="52"/>
      <c r="P2494" s="37"/>
      <c r="Q2494" s="38"/>
      <c r="AC2494" s="39"/>
      <c r="AD2494" s="40"/>
    </row>
    <row r="2495" s="35" customFormat="1" spans="6:30">
      <c r="F2495" s="52"/>
      <c r="G2495" s="52"/>
      <c r="P2495" s="37"/>
      <c r="Q2495" s="38"/>
      <c r="AC2495" s="39"/>
      <c r="AD2495" s="40"/>
    </row>
    <row r="2496" s="35" customFormat="1" spans="6:30">
      <c r="F2496" s="52"/>
      <c r="G2496" s="52"/>
      <c r="P2496" s="37"/>
      <c r="Q2496" s="38"/>
      <c r="AC2496" s="39"/>
      <c r="AD2496" s="40"/>
    </row>
    <row r="2497" s="35" customFormat="1" spans="6:30">
      <c r="F2497" s="52"/>
      <c r="G2497" s="52"/>
      <c r="P2497" s="37"/>
      <c r="Q2497" s="38"/>
      <c r="AC2497" s="39"/>
      <c r="AD2497" s="40"/>
    </row>
    <row r="2498" s="35" customFormat="1" spans="6:30">
      <c r="F2498" s="52"/>
      <c r="G2498" s="52"/>
      <c r="P2498" s="37"/>
      <c r="Q2498" s="38"/>
      <c r="AC2498" s="39"/>
      <c r="AD2498" s="40"/>
    </row>
    <row r="2499" s="35" customFormat="1" spans="6:30">
      <c r="F2499" s="52"/>
      <c r="G2499" s="52"/>
      <c r="P2499" s="37"/>
      <c r="Q2499" s="38"/>
      <c r="AC2499" s="39"/>
      <c r="AD2499" s="40"/>
    </row>
    <row r="2500" s="35" customFormat="1" spans="6:30">
      <c r="F2500" s="52"/>
      <c r="G2500" s="52"/>
      <c r="P2500" s="37"/>
      <c r="Q2500" s="38"/>
      <c r="AC2500" s="39"/>
      <c r="AD2500" s="40"/>
    </row>
    <row r="2501" s="35" customFormat="1" spans="6:30">
      <c r="F2501" s="52"/>
      <c r="G2501" s="52"/>
      <c r="P2501" s="37"/>
      <c r="Q2501" s="38"/>
      <c r="AC2501" s="39"/>
      <c r="AD2501" s="40"/>
    </row>
    <row r="2502" s="35" customFormat="1" spans="6:30">
      <c r="F2502" s="52"/>
      <c r="G2502" s="52"/>
      <c r="P2502" s="37"/>
      <c r="Q2502" s="38"/>
      <c r="AC2502" s="39"/>
      <c r="AD2502" s="40"/>
    </row>
    <row r="2503" s="35" customFormat="1" spans="6:30">
      <c r="F2503" s="52"/>
      <c r="G2503" s="52"/>
      <c r="P2503" s="37"/>
      <c r="Q2503" s="38"/>
      <c r="AC2503" s="39"/>
      <c r="AD2503" s="40"/>
    </row>
    <row r="2504" s="35" customFormat="1" spans="6:30">
      <c r="F2504" s="52"/>
      <c r="G2504" s="52"/>
      <c r="P2504" s="37"/>
      <c r="Q2504" s="38"/>
      <c r="AC2504" s="39"/>
      <c r="AD2504" s="40"/>
    </row>
    <row r="2505" s="35" customFormat="1" spans="6:30">
      <c r="F2505" s="52"/>
      <c r="G2505" s="52"/>
      <c r="P2505" s="37"/>
      <c r="Q2505" s="38"/>
      <c r="AC2505" s="39"/>
      <c r="AD2505" s="40"/>
    </row>
    <row r="2506" s="35" customFormat="1" spans="6:30">
      <c r="F2506" s="52"/>
      <c r="G2506" s="52"/>
      <c r="P2506" s="37"/>
      <c r="Q2506" s="38"/>
      <c r="AC2506" s="39"/>
      <c r="AD2506" s="40"/>
    </row>
    <row r="2507" s="35" customFormat="1" spans="6:30">
      <c r="F2507" s="52"/>
      <c r="G2507" s="52"/>
      <c r="P2507" s="37"/>
      <c r="Q2507" s="38"/>
      <c r="AC2507" s="39"/>
      <c r="AD2507" s="40"/>
    </row>
    <row r="2508" s="35" customFormat="1" spans="6:30">
      <c r="F2508" s="52"/>
      <c r="G2508" s="52"/>
      <c r="P2508" s="37"/>
      <c r="Q2508" s="38"/>
      <c r="AC2508" s="39"/>
      <c r="AD2508" s="40"/>
    </row>
    <row r="2509" s="35" customFormat="1" spans="6:30">
      <c r="F2509" s="52"/>
      <c r="G2509" s="52"/>
      <c r="P2509" s="37"/>
      <c r="Q2509" s="38"/>
      <c r="AC2509" s="39"/>
      <c r="AD2509" s="40"/>
    </row>
    <row r="2510" s="35" customFormat="1" spans="6:30">
      <c r="F2510" s="52"/>
      <c r="G2510" s="52"/>
      <c r="P2510" s="37"/>
      <c r="Q2510" s="38"/>
      <c r="AC2510" s="39"/>
      <c r="AD2510" s="40"/>
    </row>
    <row r="2511" s="35" customFormat="1" spans="6:30">
      <c r="F2511" s="52"/>
      <c r="G2511" s="52"/>
      <c r="P2511" s="37"/>
      <c r="Q2511" s="38"/>
      <c r="AC2511" s="39"/>
      <c r="AD2511" s="40"/>
    </row>
    <row r="2512" s="35" customFormat="1" spans="6:30">
      <c r="F2512" s="52"/>
      <c r="G2512" s="52"/>
      <c r="P2512" s="37"/>
      <c r="Q2512" s="38"/>
      <c r="AC2512" s="39"/>
      <c r="AD2512" s="40"/>
    </row>
    <row r="2513" s="35" customFormat="1" spans="6:30">
      <c r="F2513" s="52"/>
      <c r="G2513" s="52"/>
      <c r="P2513" s="37"/>
      <c r="Q2513" s="38"/>
      <c r="AC2513" s="39"/>
      <c r="AD2513" s="40"/>
    </row>
    <row r="2514" s="35" customFormat="1" spans="6:30">
      <c r="F2514" s="52"/>
      <c r="G2514" s="52"/>
      <c r="P2514" s="37"/>
      <c r="Q2514" s="38"/>
      <c r="AC2514" s="39"/>
      <c r="AD2514" s="40"/>
    </row>
    <row r="2515" s="35" customFormat="1" spans="6:30">
      <c r="F2515" s="52"/>
      <c r="G2515" s="52"/>
      <c r="P2515" s="37"/>
      <c r="Q2515" s="38"/>
      <c r="AC2515" s="39"/>
      <c r="AD2515" s="40"/>
    </row>
    <row r="2516" s="35" customFormat="1" spans="6:30">
      <c r="F2516" s="52"/>
      <c r="G2516" s="52"/>
      <c r="P2516" s="37"/>
      <c r="Q2516" s="38"/>
      <c r="AC2516" s="39"/>
      <c r="AD2516" s="40"/>
    </row>
    <row r="2517" s="35" customFormat="1" spans="6:30">
      <c r="F2517" s="52"/>
      <c r="G2517" s="52"/>
      <c r="P2517" s="37"/>
      <c r="Q2517" s="38"/>
      <c r="AC2517" s="39"/>
      <c r="AD2517" s="40"/>
    </row>
    <row r="2518" s="35" customFormat="1" spans="6:30">
      <c r="F2518" s="52"/>
      <c r="G2518" s="52"/>
      <c r="P2518" s="37"/>
      <c r="Q2518" s="38"/>
      <c r="AC2518" s="39"/>
      <c r="AD2518" s="40"/>
    </row>
    <row r="2519" s="35" customFormat="1" spans="6:30">
      <c r="F2519" s="52"/>
      <c r="G2519" s="52"/>
      <c r="P2519" s="37"/>
      <c r="Q2519" s="38"/>
      <c r="AC2519" s="39"/>
      <c r="AD2519" s="40"/>
    </row>
    <row r="2520" s="35" customFormat="1" spans="6:30">
      <c r="F2520" s="52"/>
      <c r="G2520" s="52"/>
      <c r="P2520" s="37"/>
      <c r="Q2520" s="38"/>
      <c r="AC2520" s="39"/>
      <c r="AD2520" s="40"/>
    </row>
    <row r="2521" s="35" customFormat="1" spans="6:30">
      <c r="F2521" s="52"/>
      <c r="G2521" s="52"/>
      <c r="P2521" s="37"/>
      <c r="Q2521" s="38"/>
      <c r="AC2521" s="39"/>
      <c r="AD2521" s="40"/>
    </row>
    <row r="2522" s="35" customFormat="1" spans="6:30">
      <c r="F2522" s="52"/>
      <c r="G2522" s="52"/>
      <c r="P2522" s="37"/>
      <c r="Q2522" s="38"/>
      <c r="AC2522" s="39"/>
      <c r="AD2522" s="40"/>
    </row>
    <row r="2523" s="35" customFormat="1" spans="6:30">
      <c r="F2523" s="52"/>
      <c r="G2523" s="52"/>
      <c r="P2523" s="37"/>
      <c r="Q2523" s="38"/>
      <c r="AC2523" s="39"/>
      <c r="AD2523" s="40"/>
    </row>
    <row r="2524" s="35" customFormat="1" spans="6:30">
      <c r="F2524" s="52"/>
      <c r="G2524" s="52"/>
      <c r="P2524" s="37"/>
      <c r="Q2524" s="38"/>
      <c r="AC2524" s="39"/>
      <c r="AD2524" s="40"/>
    </row>
    <row r="2525" s="35" customFormat="1" spans="6:30">
      <c r="F2525" s="52"/>
      <c r="G2525" s="52"/>
      <c r="P2525" s="37"/>
      <c r="Q2525" s="38"/>
      <c r="AC2525" s="39"/>
      <c r="AD2525" s="40"/>
    </row>
    <row r="2526" s="35" customFormat="1" spans="6:30">
      <c r="F2526" s="52"/>
      <c r="G2526" s="52"/>
      <c r="P2526" s="37"/>
      <c r="Q2526" s="38"/>
      <c r="AC2526" s="39"/>
      <c r="AD2526" s="40"/>
    </row>
    <row r="2527" s="35" customFormat="1" spans="6:30">
      <c r="F2527" s="52"/>
      <c r="G2527" s="52"/>
      <c r="P2527" s="37"/>
      <c r="Q2527" s="38"/>
      <c r="AC2527" s="39"/>
      <c r="AD2527" s="40"/>
    </row>
    <row r="2528" s="35" customFormat="1" spans="6:30">
      <c r="F2528" s="52"/>
      <c r="G2528" s="52"/>
      <c r="P2528" s="37"/>
      <c r="Q2528" s="38"/>
      <c r="AC2528" s="39"/>
      <c r="AD2528" s="40"/>
    </row>
    <row r="2529" s="35" customFormat="1" spans="6:30">
      <c r="F2529" s="52"/>
      <c r="G2529" s="52"/>
      <c r="P2529" s="37"/>
      <c r="Q2529" s="38"/>
      <c r="AC2529" s="39"/>
      <c r="AD2529" s="40"/>
    </row>
    <row r="2530" s="35" customFormat="1" spans="6:30">
      <c r="F2530" s="52"/>
      <c r="G2530" s="52"/>
      <c r="P2530" s="37"/>
      <c r="Q2530" s="38"/>
      <c r="AC2530" s="39"/>
      <c r="AD2530" s="40"/>
    </row>
    <row r="2531" s="35" customFormat="1" spans="6:30">
      <c r="F2531" s="52"/>
      <c r="G2531" s="52"/>
      <c r="P2531" s="37"/>
      <c r="Q2531" s="38"/>
      <c r="AC2531" s="39"/>
      <c r="AD2531" s="40"/>
    </row>
    <row r="2532" s="35" customFormat="1" spans="6:30">
      <c r="F2532" s="52"/>
      <c r="G2532" s="52"/>
      <c r="P2532" s="37"/>
      <c r="Q2532" s="38"/>
      <c r="AC2532" s="39"/>
      <c r="AD2532" s="40"/>
    </row>
    <row r="2533" s="35" customFormat="1" spans="6:30">
      <c r="F2533" s="52"/>
      <c r="G2533" s="52"/>
      <c r="P2533" s="37"/>
      <c r="Q2533" s="38"/>
      <c r="AC2533" s="39"/>
      <c r="AD2533" s="40"/>
    </row>
    <row r="2534" s="35" customFormat="1" spans="6:30">
      <c r="F2534" s="52"/>
      <c r="G2534" s="52"/>
      <c r="P2534" s="37"/>
      <c r="Q2534" s="38"/>
      <c r="AC2534" s="39"/>
      <c r="AD2534" s="40"/>
    </row>
    <row r="2535" s="35" customFormat="1" spans="6:30">
      <c r="F2535" s="52"/>
      <c r="G2535" s="52"/>
      <c r="P2535" s="37"/>
      <c r="Q2535" s="38"/>
      <c r="AC2535" s="39"/>
      <c r="AD2535" s="40"/>
    </row>
    <row r="2536" s="35" customFormat="1" spans="6:30">
      <c r="F2536" s="52"/>
      <c r="G2536" s="52"/>
      <c r="P2536" s="37"/>
      <c r="Q2536" s="38"/>
      <c r="AC2536" s="39"/>
      <c r="AD2536" s="40"/>
    </row>
    <row r="2537" s="35" customFormat="1" spans="6:30">
      <c r="F2537" s="52"/>
      <c r="G2537" s="52"/>
      <c r="P2537" s="37"/>
      <c r="Q2537" s="38"/>
      <c r="AC2537" s="39"/>
      <c r="AD2537" s="40"/>
    </row>
    <row r="2538" s="35" customFormat="1" spans="6:30">
      <c r="F2538" s="52"/>
      <c r="G2538" s="52"/>
      <c r="P2538" s="37"/>
      <c r="Q2538" s="38"/>
      <c r="AC2538" s="39"/>
      <c r="AD2538" s="40"/>
    </row>
    <row r="2539" s="35" customFormat="1" spans="6:30">
      <c r="F2539" s="52"/>
      <c r="G2539" s="52"/>
      <c r="P2539" s="37"/>
      <c r="Q2539" s="38"/>
      <c r="AC2539" s="39"/>
      <c r="AD2539" s="40"/>
    </row>
    <row r="2540" s="35" customFormat="1" spans="6:30">
      <c r="F2540" s="52"/>
      <c r="G2540" s="52"/>
      <c r="P2540" s="37"/>
      <c r="Q2540" s="38"/>
      <c r="AC2540" s="39"/>
      <c r="AD2540" s="40"/>
    </row>
    <row r="2541" s="35" customFormat="1" spans="6:30">
      <c r="F2541" s="52"/>
      <c r="G2541" s="52"/>
      <c r="P2541" s="37"/>
      <c r="Q2541" s="38"/>
      <c r="AC2541" s="39"/>
      <c r="AD2541" s="40"/>
    </row>
    <row r="2542" s="35" customFormat="1" spans="6:30">
      <c r="F2542" s="52"/>
      <c r="G2542" s="52"/>
      <c r="P2542" s="37"/>
      <c r="Q2542" s="38"/>
      <c r="AC2542" s="39"/>
      <c r="AD2542" s="40"/>
    </row>
    <row r="2543" s="35" customFormat="1" spans="6:30">
      <c r="F2543" s="52"/>
      <c r="G2543" s="52"/>
      <c r="P2543" s="37"/>
      <c r="Q2543" s="38"/>
      <c r="AC2543" s="39"/>
      <c r="AD2543" s="40"/>
    </row>
    <row r="2544" s="35" customFormat="1" spans="6:30">
      <c r="F2544" s="52"/>
      <c r="G2544" s="52"/>
      <c r="P2544" s="37"/>
      <c r="Q2544" s="38"/>
      <c r="AC2544" s="39"/>
      <c r="AD2544" s="40"/>
    </row>
    <row r="2545" s="35" customFormat="1" spans="6:30">
      <c r="F2545" s="52"/>
      <c r="G2545" s="52"/>
      <c r="P2545" s="37"/>
      <c r="Q2545" s="38"/>
      <c r="AC2545" s="39"/>
      <c r="AD2545" s="40"/>
    </row>
    <row r="2546" s="35" customFormat="1" spans="6:30">
      <c r="F2546" s="52"/>
      <c r="G2546" s="52"/>
      <c r="P2546" s="37"/>
      <c r="Q2546" s="38"/>
      <c r="AC2546" s="39"/>
      <c r="AD2546" s="40"/>
    </row>
    <row r="2547" s="35" customFormat="1" spans="6:30">
      <c r="F2547" s="52"/>
      <c r="G2547" s="52"/>
      <c r="P2547" s="37"/>
      <c r="Q2547" s="38"/>
      <c r="AC2547" s="39"/>
      <c r="AD2547" s="40"/>
    </row>
    <row r="2548" s="35" customFormat="1" spans="6:30">
      <c r="F2548" s="52"/>
      <c r="G2548" s="52"/>
      <c r="P2548" s="37"/>
      <c r="Q2548" s="38"/>
      <c r="AC2548" s="39"/>
      <c r="AD2548" s="40"/>
    </row>
    <row r="2549" s="35" customFormat="1" spans="6:30">
      <c r="F2549" s="52"/>
      <c r="G2549" s="52"/>
      <c r="P2549" s="37"/>
      <c r="Q2549" s="38"/>
      <c r="AC2549" s="39"/>
      <c r="AD2549" s="40"/>
    </row>
    <row r="2550" s="35" customFormat="1" spans="6:30">
      <c r="F2550" s="52"/>
      <c r="G2550" s="52"/>
      <c r="P2550" s="37"/>
      <c r="Q2550" s="38"/>
      <c r="AC2550" s="39"/>
      <c r="AD2550" s="40"/>
    </row>
    <row r="2551" s="35" customFormat="1" spans="6:30">
      <c r="F2551" s="52"/>
      <c r="G2551" s="52"/>
      <c r="P2551" s="37"/>
      <c r="Q2551" s="38"/>
      <c r="AC2551" s="39"/>
      <c r="AD2551" s="40"/>
    </row>
    <row r="2552" s="35" customFormat="1" spans="6:30">
      <c r="F2552" s="52"/>
      <c r="G2552" s="52"/>
      <c r="P2552" s="37"/>
      <c r="Q2552" s="38"/>
      <c r="AC2552" s="39"/>
      <c r="AD2552" s="40"/>
    </row>
    <row r="2553" s="35" customFormat="1" spans="6:30">
      <c r="F2553" s="52"/>
      <c r="G2553" s="52"/>
      <c r="P2553" s="37"/>
      <c r="Q2553" s="38"/>
      <c r="AC2553" s="39"/>
      <c r="AD2553" s="40"/>
    </row>
    <row r="2554" s="35" customFormat="1" spans="6:30">
      <c r="F2554" s="52"/>
      <c r="G2554" s="52"/>
      <c r="P2554" s="37"/>
      <c r="Q2554" s="38"/>
      <c r="AC2554" s="39"/>
      <c r="AD2554" s="40"/>
    </row>
    <row r="2555" s="35" customFormat="1" spans="6:30">
      <c r="F2555" s="52"/>
      <c r="G2555" s="52"/>
      <c r="P2555" s="37"/>
      <c r="Q2555" s="38"/>
      <c r="AC2555" s="39"/>
      <c r="AD2555" s="40"/>
    </row>
    <row r="2556" s="35" customFormat="1" spans="6:30">
      <c r="F2556" s="52"/>
      <c r="G2556" s="52"/>
      <c r="P2556" s="37"/>
      <c r="Q2556" s="38"/>
      <c r="AC2556" s="39"/>
      <c r="AD2556" s="40"/>
    </row>
    <row r="2557" s="35" customFormat="1" spans="6:30">
      <c r="F2557" s="52"/>
      <c r="G2557" s="52"/>
      <c r="P2557" s="37"/>
      <c r="Q2557" s="38"/>
      <c r="AC2557" s="39"/>
      <c r="AD2557" s="40"/>
    </row>
    <row r="2558" s="35" customFormat="1" spans="6:30">
      <c r="F2558" s="52"/>
      <c r="G2558" s="52"/>
      <c r="P2558" s="37"/>
      <c r="Q2558" s="38"/>
      <c r="AC2558" s="39"/>
      <c r="AD2558" s="40"/>
    </row>
    <row r="2559" s="35" customFormat="1" spans="6:30">
      <c r="F2559" s="52"/>
      <c r="G2559" s="52"/>
      <c r="P2559" s="37"/>
      <c r="Q2559" s="38"/>
      <c r="AC2559" s="39"/>
      <c r="AD2559" s="40"/>
    </row>
    <row r="2560" s="35" customFormat="1" spans="6:30">
      <c r="F2560" s="52"/>
      <c r="G2560" s="52"/>
      <c r="P2560" s="37"/>
      <c r="Q2560" s="38"/>
      <c r="AC2560" s="39"/>
      <c r="AD2560" s="40"/>
    </row>
    <row r="2561" s="35" customFormat="1" spans="6:30">
      <c r="F2561" s="52"/>
      <c r="G2561" s="52"/>
      <c r="P2561" s="37"/>
      <c r="Q2561" s="38"/>
      <c r="AC2561" s="39"/>
      <c r="AD2561" s="40"/>
    </row>
    <row r="2562" s="35" customFormat="1" spans="6:30">
      <c r="F2562" s="52"/>
      <c r="G2562" s="52"/>
      <c r="P2562" s="37"/>
      <c r="Q2562" s="38"/>
      <c r="AC2562" s="39"/>
      <c r="AD2562" s="40"/>
    </row>
    <row r="2563" s="35" customFormat="1" spans="6:30">
      <c r="F2563" s="52"/>
      <c r="G2563" s="52"/>
      <c r="P2563" s="37"/>
      <c r="Q2563" s="38"/>
      <c r="AC2563" s="39"/>
      <c r="AD2563" s="40"/>
    </row>
    <row r="2564" s="35" customFormat="1" spans="6:30">
      <c r="F2564" s="52"/>
      <c r="G2564" s="52"/>
      <c r="P2564" s="37"/>
      <c r="Q2564" s="38"/>
      <c r="AC2564" s="39"/>
      <c r="AD2564" s="40"/>
    </row>
    <row r="2565" s="35" customFormat="1" spans="6:30">
      <c r="F2565" s="52"/>
      <c r="G2565" s="52"/>
      <c r="P2565" s="37"/>
      <c r="Q2565" s="38"/>
      <c r="AC2565" s="39"/>
      <c r="AD2565" s="40"/>
    </row>
    <row r="2566" s="35" customFormat="1" spans="6:30">
      <c r="F2566" s="52"/>
      <c r="G2566" s="52"/>
      <c r="P2566" s="37"/>
      <c r="Q2566" s="38"/>
      <c r="AC2566" s="39"/>
      <c r="AD2566" s="40"/>
    </row>
    <row r="2567" s="35" customFormat="1" spans="6:30">
      <c r="F2567" s="52"/>
      <c r="G2567" s="52"/>
      <c r="P2567" s="37"/>
      <c r="Q2567" s="38"/>
      <c r="AC2567" s="39"/>
      <c r="AD2567" s="40"/>
    </row>
    <row r="2568" s="35" customFormat="1" spans="6:30">
      <c r="F2568" s="52"/>
      <c r="G2568" s="52"/>
      <c r="P2568" s="37"/>
      <c r="Q2568" s="38"/>
      <c r="AC2568" s="39"/>
      <c r="AD2568" s="40"/>
    </row>
    <row r="2569" s="35" customFormat="1" spans="6:30">
      <c r="F2569" s="52"/>
      <c r="G2569" s="52"/>
      <c r="P2569" s="37"/>
      <c r="Q2569" s="38"/>
      <c r="AC2569" s="39"/>
      <c r="AD2569" s="40"/>
    </row>
    <row r="2570" s="35" customFormat="1" spans="6:30">
      <c r="F2570" s="52"/>
      <c r="G2570" s="52"/>
      <c r="P2570" s="37"/>
      <c r="Q2570" s="38"/>
      <c r="AC2570" s="39"/>
      <c r="AD2570" s="40"/>
    </row>
    <row r="2571" s="35" customFormat="1" spans="6:30">
      <c r="F2571" s="52"/>
      <c r="G2571" s="52"/>
      <c r="P2571" s="37"/>
      <c r="Q2571" s="38"/>
      <c r="AC2571" s="39"/>
      <c r="AD2571" s="40"/>
    </row>
    <row r="2572" s="35" customFormat="1" spans="6:30">
      <c r="F2572" s="52"/>
      <c r="G2572" s="52"/>
      <c r="P2572" s="37"/>
      <c r="Q2572" s="38"/>
      <c r="AC2572" s="39"/>
      <c r="AD2572" s="40"/>
    </row>
    <row r="2573" s="35" customFormat="1" spans="6:30">
      <c r="F2573" s="52"/>
      <c r="G2573" s="52"/>
      <c r="P2573" s="37"/>
      <c r="Q2573" s="38"/>
      <c r="AC2573" s="39"/>
      <c r="AD2573" s="40"/>
    </row>
    <row r="2574" s="35" customFormat="1" spans="6:30">
      <c r="F2574" s="52"/>
      <c r="G2574" s="52"/>
      <c r="P2574" s="37"/>
      <c r="Q2574" s="38"/>
      <c r="AC2574" s="39"/>
      <c r="AD2574" s="40"/>
    </row>
    <row r="2575" s="35" customFormat="1" spans="6:30">
      <c r="F2575" s="52"/>
      <c r="G2575" s="52"/>
      <c r="P2575" s="37"/>
      <c r="Q2575" s="38"/>
      <c r="AC2575" s="39"/>
      <c r="AD2575" s="40"/>
    </row>
    <row r="2576" s="35" customFormat="1" spans="6:30">
      <c r="F2576" s="52"/>
      <c r="G2576" s="52"/>
      <c r="P2576" s="37"/>
      <c r="Q2576" s="38"/>
      <c r="AC2576" s="39"/>
      <c r="AD2576" s="40"/>
    </row>
    <row r="2577" s="35" customFormat="1" spans="6:30">
      <c r="F2577" s="52"/>
      <c r="G2577" s="52"/>
      <c r="P2577" s="37"/>
      <c r="Q2577" s="38"/>
      <c r="AC2577" s="39"/>
      <c r="AD2577" s="40"/>
    </row>
    <row r="2578" s="35" customFormat="1" spans="6:30">
      <c r="F2578" s="52"/>
      <c r="G2578" s="52"/>
      <c r="P2578" s="37"/>
      <c r="Q2578" s="38"/>
      <c r="AC2578" s="39"/>
      <c r="AD2578" s="40"/>
    </row>
    <row r="2579" s="35" customFormat="1" spans="6:30">
      <c r="F2579" s="52"/>
      <c r="G2579" s="52"/>
      <c r="P2579" s="37"/>
      <c r="Q2579" s="38"/>
      <c r="AC2579" s="39"/>
      <c r="AD2579" s="40"/>
    </row>
    <row r="2580" s="35" customFormat="1" spans="6:30">
      <c r="F2580" s="52"/>
      <c r="G2580" s="52"/>
      <c r="P2580" s="37"/>
      <c r="Q2580" s="38"/>
      <c r="AC2580" s="39"/>
      <c r="AD2580" s="40"/>
    </row>
    <row r="2581" s="35" customFormat="1" spans="6:30">
      <c r="F2581" s="52"/>
      <c r="G2581" s="52"/>
      <c r="P2581" s="37"/>
      <c r="Q2581" s="38"/>
      <c r="AC2581" s="39"/>
      <c r="AD2581" s="40"/>
    </row>
    <row r="2582" s="35" customFormat="1" spans="6:30">
      <c r="F2582" s="52"/>
      <c r="G2582" s="52"/>
      <c r="P2582" s="37"/>
      <c r="Q2582" s="38"/>
      <c r="AC2582" s="39"/>
      <c r="AD2582" s="40"/>
    </row>
    <row r="2583" s="35" customFormat="1" spans="6:30">
      <c r="F2583" s="52"/>
      <c r="G2583" s="52"/>
      <c r="P2583" s="37"/>
      <c r="Q2583" s="38"/>
      <c r="AC2583" s="39"/>
      <c r="AD2583" s="40"/>
    </row>
    <row r="2584" s="35" customFormat="1" spans="6:30">
      <c r="F2584" s="52"/>
      <c r="G2584" s="52"/>
      <c r="P2584" s="37"/>
      <c r="Q2584" s="38"/>
      <c r="AC2584" s="39"/>
      <c r="AD2584" s="40"/>
    </row>
    <row r="2585" s="35" customFormat="1" spans="6:30">
      <c r="F2585" s="52"/>
      <c r="G2585" s="52"/>
      <c r="P2585" s="37"/>
      <c r="Q2585" s="38"/>
      <c r="AC2585" s="39"/>
      <c r="AD2585" s="40"/>
    </row>
    <row r="2586" s="35" customFormat="1" spans="6:30">
      <c r="F2586" s="52"/>
      <c r="G2586" s="52"/>
      <c r="P2586" s="37"/>
      <c r="Q2586" s="38"/>
      <c r="AC2586" s="39"/>
      <c r="AD2586" s="40"/>
    </row>
    <row r="2587" s="35" customFormat="1" spans="6:30">
      <c r="F2587" s="52"/>
      <c r="G2587" s="52"/>
      <c r="P2587" s="37"/>
      <c r="Q2587" s="38"/>
      <c r="AC2587" s="39"/>
      <c r="AD2587" s="40"/>
    </row>
    <row r="2588" s="35" customFormat="1" spans="6:30">
      <c r="F2588" s="52"/>
      <c r="G2588" s="52"/>
      <c r="P2588" s="37"/>
      <c r="Q2588" s="38"/>
      <c r="AC2588" s="39"/>
      <c r="AD2588" s="40"/>
    </row>
    <row r="2589" s="35" customFormat="1" spans="6:30">
      <c r="F2589" s="52"/>
      <c r="G2589" s="52"/>
      <c r="P2589" s="37"/>
      <c r="Q2589" s="38"/>
      <c r="AC2589" s="39"/>
      <c r="AD2589" s="40"/>
    </row>
    <row r="2590" s="35" customFormat="1" spans="6:30">
      <c r="F2590" s="52"/>
      <c r="G2590" s="52"/>
      <c r="P2590" s="37"/>
      <c r="Q2590" s="38"/>
      <c r="AC2590" s="39"/>
      <c r="AD2590" s="40"/>
    </row>
    <row r="2591" s="35" customFormat="1" spans="6:30">
      <c r="F2591" s="52"/>
      <c r="G2591" s="52"/>
      <c r="P2591" s="37"/>
      <c r="Q2591" s="38"/>
      <c r="AC2591" s="39"/>
      <c r="AD2591" s="40"/>
    </row>
    <row r="2592" s="35" customFormat="1" spans="6:30">
      <c r="F2592" s="52"/>
      <c r="G2592" s="52"/>
      <c r="P2592" s="37"/>
      <c r="Q2592" s="38"/>
      <c r="AC2592" s="39"/>
      <c r="AD2592" s="40"/>
    </row>
    <row r="2593" s="35" customFormat="1" spans="6:30">
      <c r="F2593" s="52"/>
      <c r="G2593" s="52"/>
      <c r="P2593" s="37"/>
      <c r="Q2593" s="38"/>
      <c r="AC2593" s="39"/>
      <c r="AD2593" s="40"/>
    </row>
    <row r="2594" s="35" customFormat="1" spans="6:30">
      <c r="F2594" s="52"/>
      <c r="G2594" s="52"/>
      <c r="P2594" s="37"/>
      <c r="Q2594" s="38"/>
      <c r="AC2594" s="39"/>
      <c r="AD2594" s="40"/>
    </row>
    <row r="2595" s="35" customFormat="1" spans="6:30">
      <c r="F2595" s="52"/>
      <c r="G2595" s="52"/>
      <c r="P2595" s="37"/>
      <c r="Q2595" s="38"/>
      <c r="AC2595" s="39"/>
      <c r="AD2595" s="40"/>
    </row>
    <row r="2596" s="35" customFormat="1" spans="6:30">
      <c r="F2596" s="52"/>
      <c r="G2596" s="52"/>
      <c r="P2596" s="37"/>
      <c r="Q2596" s="38"/>
      <c r="AC2596" s="39"/>
      <c r="AD2596" s="40"/>
    </row>
    <row r="2597" s="35" customFormat="1" spans="6:30">
      <c r="F2597" s="52"/>
      <c r="G2597" s="52"/>
      <c r="P2597" s="37"/>
      <c r="Q2597" s="38"/>
      <c r="AC2597" s="39"/>
      <c r="AD2597" s="40"/>
    </row>
    <row r="2598" s="35" customFormat="1" spans="6:30">
      <c r="F2598" s="52"/>
      <c r="G2598" s="52"/>
      <c r="P2598" s="37"/>
      <c r="Q2598" s="38"/>
      <c r="AC2598" s="39"/>
      <c r="AD2598" s="40"/>
    </row>
    <row r="2599" s="35" customFormat="1" spans="6:30">
      <c r="F2599" s="52"/>
      <c r="G2599" s="52"/>
      <c r="P2599" s="37"/>
      <c r="Q2599" s="38"/>
      <c r="AC2599" s="39"/>
      <c r="AD2599" s="40"/>
    </row>
    <row r="2600" s="35" customFormat="1" spans="6:30">
      <c r="F2600" s="52"/>
      <c r="G2600" s="52"/>
      <c r="P2600" s="37"/>
      <c r="Q2600" s="38"/>
      <c r="AC2600" s="39"/>
      <c r="AD2600" s="40"/>
    </row>
    <row r="2601" s="35" customFormat="1" spans="6:30">
      <c r="F2601" s="52"/>
      <c r="G2601" s="52"/>
      <c r="P2601" s="37"/>
      <c r="Q2601" s="38"/>
      <c r="AC2601" s="39"/>
      <c r="AD2601" s="40"/>
    </row>
    <row r="2602" s="35" customFormat="1" spans="6:30">
      <c r="F2602" s="52"/>
      <c r="G2602" s="52"/>
      <c r="P2602" s="37"/>
      <c r="Q2602" s="38"/>
      <c r="AC2602" s="39"/>
      <c r="AD2602" s="40"/>
    </row>
    <row r="2603" s="35" customFormat="1" spans="6:30">
      <c r="F2603" s="52"/>
      <c r="G2603" s="52"/>
      <c r="P2603" s="37"/>
      <c r="Q2603" s="38"/>
      <c r="AC2603" s="39"/>
      <c r="AD2603" s="40"/>
    </row>
    <row r="2604" s="35" customFormat="1" spans="6:30">
      <c r="F2604" s="52"/>
      <c r="G2604" s="52"/>
      <c r="P2604" s="37"/>
      <c r="Q2604" s="38"/>
      <c r="AC2604" s="39"/>
      <c r="AD2604" s="40"/>
    </row>
    <row r="2605" s="35" customFormat="1" spans="6:30">
      <c r="F2605" s="52"/>
      <c r="G2605" s="52"/>
      <c r="P2605" s="37"/>
      <c r="Q2605" s="38"/>
      <c r="AC2605" s="39"/>
      <c r="AD2605" s="40"/>
    </row>
    <row r="2606" s="35" customFormat="1" spans="6:30">
      <c r="F2606" s="52"/>
      <c r="G2606" s="52"/>
      <c r="P2606" s="37"/>
      <c r="Q2606" s="38"/>
      <c r="AC2606" s="39"/>
      <c r="AD2606" s="40"/>
    </row>
    <row r="2607" s="35" customFormat="1" spans="6:30">
      <c r="F2607" s="52"/>
      <c r="G2607" s="52"/>
      <c r="P2607" s="37"/>
      <c r="Q2607" s="38"/>
      <c r="AC2607" s="39"/>
      <c r="AD2607" s="40"/>
    </row>
    <row r="2608" s="35" customFormat="1" spans="6:30">
      <c r="F2608" s="52"/>
      <c r="G2608" s="52"/>
      <c r="P2608" s="37"/>
      <c r="Q2608" s="38"/>
      <c r="AC2608" s="39"/>
      <c r="AD2608" s="40"/>
    </row>
    <row r="2609" s="35" customFormat="1" spans="6:30">
      <c r="F2609" s="52"/>
      <c r="G2609" s="52"/>
      <c r="P2609" s="37"/>
      <c r="Q2609" s="38"/>
      <c r="AC2609" s="39"/>
      <c r="AD2609" s="40"/>
    </row>
    <row r="2610" s="35" customFormat="1" spans="6:30">
      <c r="F2610" s="52"/>
      <c r="G2610" s="52"/>
      <c r="P2610" s="37"/>
      <c r="Q2610" s="38"/>
      <c r="AC2610" s="39"/>
      <c r="AD2610" s="40"/>
    </row>
    <row r="2611" s="35" customFormat="1" spans="6:30">
      <c r="F2611" s="52"/>
      <c r="G2611" s="52"/>
      <c r="P2611" s="37"/>
      <c r="Q2611" s="38"/>
      <c r="AC2611" s="39"/>
      <c r="AD2611" s="40"/>
    </row>
    <row r="2612" s="35" customFormat="1" spans="6:30">
      <c r="F2612" s="52"/>
      <c r="G2612" s="52"/>
      <c r="P2612" s="37"/>
      <c r="Q2612" s="38"/>
      <c r="AC2612" s="39"/>
      <c r="AD2612" s="40"/>
    </row>
    <row r="2613" s="35" customFormat="1" spans="6:30">
      <c r="F2613" s="52"/>
      <c r="G2613" s="52"/>
      <c r="P2613" s="37"/>
      <c r="Q2613" s="38"/>
      <c r="AC2613" s="39"/>
      <c r="AD2613" s="40"/>
    </row>
    <row r="2614" s="35" customFormat="1" spans="6:30">
      <c r="F2614" s="52"/>
      <c r="G2614" s="52"/>
      <c r="P2614" s="37"/>
      <c r="Q2614" s="38"/>
      <c r="AC2614" s="39"/>
      <c r="AD2614" s="40"/>
    </row>
    <row r="2615" s="35" customFormat="1" spans="6:30">
      <c r="F2615" s="52"/>
      <c r="G2615" s="52"/>
      <c r="P2615" s="37"/>
      <c r="Q2615" s="38"/>
      <c r="AC2615" s="39"/>
      <c r="AD2615" s="40"/>
    </row>
    <row r="2616" s="35" customFormat="1" spans="6:30">
      <c r="F2616" s="52"/>
      <c r="G2616" s="52"/>
      <c r="P2616" s="37"/>
      <c r="Q2616" s="38"/>
      <c r="AC2616" s="39"/>
      <c r="AD2616" s="40"/>
    </row>
    <row r="2617" s="35" customFormat="1" spans="6:30">
      <c r="F2617" s="52"/>
      <c r="G2617" s="52"/>
      <c r="P2617" s="37"/>
      <c r="Q2617" s="38"/>
      <c r="AC2617" s="39"/>
      <c r="AD2617" s="40"/>
    </row>
    <row r="2618" s="35" customFormat="1" spans="6:30">
      <c r="F2618" s="52"/>
      <c r="G2618" s="52"/>
      <c r="P2618" s="37"/>
      <c r="Q2618" s="38"/>
      <c r="AC2618" s="39"/>
      <c r="AD2618" s="40"/>
    </row>
    <row r="2619" s="35" customFormat="1" spans="6:30">
      <c r="F2619" s="52"/>
      <c r="G2619" s="52"/>
      <c r="P2619" s="37"/>
      <c r="Q2619" s="38"/>
      <c r="AC2619" s="39"/>
      <c r="AD2619" s="40"/>
    </row>
    <row r="2620" s="35" customFormat="1" spans="6:30">
      <c r="F2620" s="52"/>
      <c r="G2620" s="52"/>
      <c r="P2620" s="37"/>
      <c r="Q2620" s="38"/>
      <c r="AC2620" s="39"/>
      <c r="AD2620" s="40"/>
    </row>
    <row r="2621" s="35" customFormat="1" spans="6:30">
      <c r="F2621" s="52"/>
      <c r="G2621" s="52"/>
      <c r="P2621" s="37"/>
      <c r="Q2621" s="38"/>
      <c r="AC2621" s="39"/>
      <c r="AD2621" s="40"/>
    </row>
    <row r="2622" s="35" customFormat="1" spans="6:30">
      <c r="F2622" s="52"/>
      <c r="G2622" s="52"/>
      <c r="P2622" s="37"/>
      <c r="Q2622" s="38"/>
      <c r="AC2622" s="39"/>
      <c r="AD2622" s="40"/>
    </row>
    <row r="2623" s="35" customFormat="1" spans="6:30">
      <c r="F2623" s="52"/>
      <c r="G2623" s="52"/>
      <c r="P2623" s="37"/>
      <c r="Q2623" s="38"/>
      <c r="AC2623" s="39"/>
      <c r="AD2623" s="40"/>
    </row>
    <row r="2624" s="35" customFormat="1" spans="6:30">
      <c r="F2624" s="52"/>
      <c r="G2624" s="52"/>
      <c r="P2624" s="37"/>
      <c r="Q2624" s="38"/>
      <c r="AC2624" s="39"/>
      <c r="AD2624" s="40"/>
    </row>
    <row r="2625" s="35" customFormat="1" spans="6:30">
      <c r="F2625" s="52"/>
      <c r="G2625" s="52"/>
      <c r="P2625" s="37"/>
      <c r="Q2625" s="38"/>
      <c r="AC2625" s="39"/>
      <c r="AD2625" s="40"/>
    </row>
    <row r="2626" s="35" customFormat="1" spans="6:30">
      <c r="F2626" s="52"/>
      <c r="G2626" s="52"/>
      <c r="P2626" s="37"/>
      <c r="Q2626" s="38"/>
      <c r="AC2626" s="39"/>
      <c r="AD2626" s="40"/>
    </row>
    <row r="2627" s="35" customFormat="1" spans="6:30">
      <c r="F2627" s="52"/>
      <c r="G2627" s="52"/>
      <c r="P2627" s="37"/>
      <c r="Q2627" s="38"/>
      <c r="AC2627" s="39"/>
      <c r="AD2627" s="40"/>
    </row>
    <row r="2628" s="35" customFormat="1" spans="6:30">
      <c r="F2628" s="52"/>
      <c r="G2628" s="52"/>
      <c r="P2628" s="37"/>
      <c r="Q2628" s="38"/>
      <c r="AC2628" s="39"/>
      <c r="AD2628" s="40"/>
    </row>
    <row r="2629" s="35" customFormat="1" spans="6:30">
      <c r="F2629" s="52"/>
      <c r="G2629" s="52"/>
      <c r="P2629" s="37"/>
      <c r="Q2629" s="38"/>
      <c r="AC2629" s="39"/>
      <c r="AD2629" s="40"/>
    </row>
    <row r="2630" s="35" customFormat="1" spans="6:30">
      <c r="F2630" s="52"/>
      <c r="G2630" s="52"/>
      <c r="P2630" s="37"/>
      <c r="Q2630" s="38"/>
      <c r="AC2630" s="39"/>
      <c r="AD2630" s="40"/>
    </row>
    <row r="2631" s="35" customFormat="1" spans="6:30">
      <c r="F2631" s="52"/>
      <c r="G2631" s="52"/>
      <c r="P2631" s="37"/>
      <c r="Q2631" s="38"/>
      <c r="AC2631" s="39"/>
      <c r="AD2631" s="40"/>
    </row>
    <row r="2632" s="35" customFormat="1" spans="6:30">
      <c r="F2632" s="52"/>
      <c r="G2632" s="52"/>
      <c r="P2632" s="37"/>
      <c r="Q2632" s="38"/>
      <c r="AC2632" s="39"/>
      <c r="AD2632" s="40"/>
    </row>
    <row r="2633" s="35" customFormat="1" spans="6:30">
      <c r="F2633" s="52"/>
      <c r="G2633" s="52"/>
      <c r="P2633" s="37"/>
      <c r="Q2633" s="38"/>
      <c r="AC2633" s="39"/>
      <c r="AD2633" s="40"/>
    </row>
    <row r="2634" s="35" customFormat="1" spans="6:30">
      <c r="F2634" s="52"/>
      <c r="G2634" s="52"/>
      <c r="P2634" s="37"/>
      <c r="Q2634" s="38"/>
      <c r="AC2634" s="39"/>
      <c r="AD2634" s="40"/>
    </row>
    <row r="2635" s="35" customFormat="1" spans="6:30">
      <c r="F2635" s="52"/>
      <c r="G2635" s="52"/>
      <c r="P2635" s="37"/>
      <c r="Q2635" s="38"/>
      <c r="AC2635" s="39"/>
      <c r="AD2635" s="40"/>
    </row>
    <row r="2636" s="35" customFormat="1" spans="6:30">
      <c r="F2636" s="52"/>
      <c r="G2636" s="52"/>
      <c r="P2636" s="37"/>
      <c r="Q2636" s="38"/>
      <c r="AC2636" s="39"/>
      <c r="AD2636" s="40"/>
    </row>
    <row r="2637" s="35" customFormat="1" spans="6:30">
      <c r="F2637" s="52"/>
      <c r="G2637" s="52"/>
      <c r="P2637" s="37"/>
      <c r="Q2637" s="38"/>
      <c r="AC2637" s="39"/>
      <c r="AD2637" s="40"/>
    </row>
    <row r="2638" s="35" customFormat="1" spans="6:30">
      <c r="F2638" s="52"/>
      <c r="G2638" s="52"/>
      <c r="P2638" s="37"/>
      <c r="Q2638" s="38"/>
      <c r="AC2638" s="39"/>
      <c r="AD2638" s="40"/>
    </row>
    <row r="2639" s="35" customFormat="1" spans="6:30">
      <c r="F2639" s="52"/>
      <c r="G2639" s="52"/>
      <c r="P2639" s="37"/>
      <c r="Q2639" s="38"/>
      <c r="AC2639" s="39"/>
      <c r="AD2639" s="40"/>
    </row>
    <row r="2640" s="35" customFormat="1" spans="6:30">
      <c r="F2640" s="52"/>
      <c r="G2640" s="52"/>
      <c r="P2640" s="37"/>
      <c r="Q2640" s="38"/>
      <c r="AC2640" s="39"/>
      <c r="AD2640" s="40"/>
    </row>
    <row r="2641" s="35" customFormat="1" spans="6:30">
      <c r="F2641" s="52"/>
      <c r="G2641" s="52"/>
      <c r="P2641" s="37"/>
      <c r="Q2641" s="38"/>
      <c r="AC2641" s="39"/>
      <c r="AD2641" s="40"/>
    </row>
    <row r="2642" s="35" customFormat="1" spans="6:30">
      <c r="F2642" s="52"/>
      <c r="G2642" s="52"/>
      <c r="P2642" s="37"/>
      <c r="Q2642" s="38"/>
      <c r="AC2642" s="39"/>
      <c r="AD2642" s="40"/>
    </row>
    <row r="2643" s="35" customFormat="1" spans="6:30">
      <c r="F2643" s="52"/>
      <c r="G2643" s="52"/>
      <c r="P2643" s="37"/>
      <c r="Q2643" s="38"/>
      <c r="AC2643" s="39"/>
      <c r="AD2643" s="40"/>
    </row>
    <row r="2644" s="35" customFormat="1" spans="6:30">
      <c r="F2644" s="52"/>
      <c r="G2644" s="52"/>
      <c r="P2644" s="37"/>
      <c r="Q2644" s="38"/>
      <c r="AC2644" s="39"/>
      <c r="AD2644" s="40"/>
    </row>
    <row r="2645" s="35" customFormat="1" spans="6:30">
      <c r="F2645" s="52"/>
      <c r="G2645" s="52"/>
      <c r="P2645" s="37"/>
      <c r="Q2645" s="38"/>
      <c r="AC2645" s="39"/>
      <c r="AD2645" s="40"/>
    </row>
    <row r="2646" s="35" customFormat="1" spans="6:30">
      <c r="F2646" s="52"/>
      <c r="G2646" s="52"/>
      <c r="P2646" s="37"/>
      <c r="Q2646" s="38"/>
      <c r="AC2646" s="39"/>
      <c r="AD2646" s="40"/>
    </row>
    <row r="2647" s="35" customFormat="1" spans="6:30">
      <c r="F2647" s="52"/>
      <c r="G2647" s="52"/>
      <c r="P2647" s="37"/>
      <c r="Q2647" s="38"/>
      <c r="AC2647" s="39"/>
      <c r="AD2647" s="40"/>
    </row>
    <row r="2648" s="35" customFormat="1" spans="6:30">
      <c r="F2648" s="52"/>
      <c r="G2648" s="52"/>
      <c r="P2648" s="37"/>
      <c r="Q2648" s="38"/>
      <c r="AC2648" s="39"/>
      <c r="AD2648" s="40"/>
    </row>
    <row r="2649" s="35" customFormat="1" spans="6:30">
      <c r="F2649" s="52"/>
      <c r="G2649" s="52"/>
      <c r="P2649" s="37"/>
      <c r="Q2649" s="38"/>
      <c r="AC2649" s="39"/>
      <c r="AD2649" s="40"/>
    </row>
    <row r="2650" s="35" customFormat="1" spans="6:30">
      <c r="F2650" s="52"/>
      <c r="G2650" s="52"/>
      <c r="P2650" s="37"/>
      <c r="Q2650" s="38"/>
      <c r="AC2650" s="39"/>
      <c r="AD2650" s="40"/>
    </row>
    <row r="2651" s="35" customFormat="1" spans="6:30">
      <c r="F2651" s="52"/>
      <c r="G2651" s="52"/>
      <c r="P2651" s="37"/>
      <c r="Q2651" s="38"/>
      <c r="AC2651" s="39"/>
      <c r="AD2651" s="40"/>
    </row>
    <row r="2652" s="35" customFormat="1" spans="6:30">
      <c r="F2652" s="52"/>
      <c r="G2652" s="52"/>
      <c r="P2652" s="37"/>
      <c r="Q2652" s="38"/>
      <c r="AC2652" s="39"/>
      <c r="AD2652" s="40"/>
    </row>
    <row r="2653" s="35" customFormat="1" spans="6:30">
      <c r="F2653" s="52"/>
      <c r="G2653" s="52"/>
      <c r="P2653" s="37"/>
      <c r="Q2653" s="38"/>
      <c r="AC2653" s="39"/>
      <c r="AD2653" s="40"/>
    </row>
    <row r="2654" s="35" customFormat="1" spans="6:30">
      <c r="F2654" s="52"/>
      <c r="G2654" s="52"/>
      <c r="P2654" s="37"/>
      <c r="Q2654" s="38"/>
      <c r="AC2654" s="39"/>
      <c r="AD2654" s="40"/>
    </row>
    <row r="2655" s="35" customFormat="1" spans="6:30">
      <c r="F2655" s="52"/>
      <c r="G2655" s="52"/>
      <c r="P2655" s="37"/>
      <c r="Q2655" s="38"/>
      <c r="AC2655" s="39"/>
      <c r="AD2655" s="40"/>
    </row>
    <row r="2656" s="35" customFormat="1" spans="6:30">
      <c r="F2656" s="52"/>
      <c r="G2656" s="52"/>
      <c r="P2656" s="37"/>
      <c r="Q2656" s="38"/>
      <c r="AC2656" s="39"/>
      <c r="AD2656" s="40"/>
    </row>
    <row r="2657" s="35" customFormat="1" spans="6:30">
      <c r="F2657" s="52"/>
      <c r="G2657" s="52"/>
      <c r="P2657" s="37"/>
      <c r="Q2657" s="38"/>
      <c r="AC2657" s="39"/>
      <c r="AD2657" s="40"/>
    </row>
    <row r="2658" s="35" customFormat="1" spans="6:30">
      <c r="F2658" s="52"/>
      <c r="G2658" s="52"/>
      <c r="P2658" s="37"/>
      <c r="Q2658" s="38"/>
      <c r="AC2658" s="39"/>
      <c r="AD2658" s="40"/>
    </row>
    <row r="2659" s="35" customFormat="1" spans="6:30">
      <c r="F2659" s="52"/>
      <c r="G2659" s="52"/>
      <c r="P2659" s="37"/>
      <c r="Q2659" s="38"/>
      <c r="AC2659" s="39"/>
      <c r="AD2659" s="40"/>
    </row>
    <row r="2660" s="35" customFormat="1" spans="6:30">
      <c r="F2660" s="52"/>
      <c r="G2660" s="52"/>
      <c r="P2660" s="37"/>
      <c r="Q2660" s="38"/>
      <c r="AC2660" s="39"/>
      <c r="AD2660" s="40"/>
    </row>
    <row r="2661" s="35" customFormat="1" spans="6:30">
      <c r="F2661" s="52"/>
      <c r="G2661" s="52"/>
      <c r="P2661" s="37"/>
      <c r="Q2661" s="38"/>
      <c r="AC2661" s="39"/>
      <c r="AD2661" s="40"/>
    </row>
    <row r="2662" s="35" customFormat="1" spans="6:30">
      <c r="F2662" s="52"/>
      <c r="G2662" s="52"/>
      <c r="P2662" s="37"/>
      <c r="Q2662" s="38"/>
      <c r="AC2662" s="39"/>
      <c r="AD2662" s="40"/>
    </row>
    <row r="2663" s="35" customFormat="1" spans="6:30">
      <c r="F2663" s="52"/>
      <c r="G2663" s="52"/>
      <c r="P2663" s="37"/>
      <c r="Q2663" s="38"/>
      <c r="AC2663" s="39"/>
      <c r="AD2663" s="40"/>
    </row>
    <row r="2664" s="35" customFormat="1" spans="6:30">
      <c r="F2664" s="52"/>
      <c r="G2664" s="52"/>
      <c r="P2664" s="37"/>
      <c r="Q2664" s="38"/>
      <c r="AC2664" s="39"/>
      <c r="AD2664" s="40"/>
    </row>
    <row r="2665" s="35" customFormat="1" spans="6:30">
      <c r="F2665" s="52"/>
      <c r="G2665" s="52"/>
      <c r="P2665" s="37"/>
      <c r="Q2665" s="38"/>
      <c r="AC2665" s="39"/>
      <c r="AD2665" s="40"/>
    </row>
    <row r="2666" s="35" customFormat="1" spans="6:30">
      <c r="F2666" s="52"/>
      <c r="G2666" s="52"/>
      <c r="P2666" s="37"/>
      <c r="Q2666" s="38"/>
      <c r="AC2666" s="39"/>
      <c r="AD2666" s="40"/>
    </row>
    <row r="2667" s="35" customFormat="1" spans="6:30">
      <c r="F2667" s="52"/>
      <c r="G2667" s="52"/>
      <c r="P2667" s="37"/>
      <c r="Q2667" s="38"/>
      <c r="AC2667" s="39"/>
      <c r="AD2667" s="40"/>
    </row>
    <row r="2668" s="35" customFormat="1" spans="6:30">
      <c r="F2668" s="52"/>
      <c r="G2668" s="52"/>
      <c r="P2668" s="37"/>
      <c r="Q2668" s="38"/>
      <c r="AC2668" s="39"/>
      <c r="AD2668" s="40"/>
    </row>
    <row r="2669" s="35" customFormat="1" spans="6:30">
      <c r="F2669" s="52"/>
      <c r="G2669" s="52"/>
      <c r="P2669" s="37"/>
      <c r="Q2669" s="38"/>
      <c r="AC2669" s="39"/>
      <c r="AD2669" s="40"/>
    </row>
    <row r="2670" s="35" customFormat="1" spans="6:30">
      <c r="F2670" s="52"/>
      <c r="G2670" s="52"/>
      <c r="P2670" s="37"/>
      <c r="Q2670" s="38"/>
      <c r="AC2670" s="39"/>
      <c r="AD2670" s="40"/>
    </row>
    <row r="2671" s="35" customFormat="1" spans="6:30">
      <c r="F2671" s="52"/>
      <c r="G2671" s="52"/>
      <c r="P2671" s="37"/>
      <c r="Q2671" s="38"/>
      <c r="AC2671" s="39"/>
      <c r="AD2671" s="40"/>
    </row>
    <row r="2672" s="35" customFormat="1" spans="6:30">
      <c r="F2672" s="52"/>
      <c r="G2672" s="52"/>
      <c r="P2672" s="37"/>
      <c r="Q2672" s="38"/>
      <c r="AC2672" s="39"/>
      <c r="AD2672" s="40"/>
    </row>
    <row r="2673" s="35" customFormat="1" spans="6:30">
      <c r="F2673" s="52"/>
      <c r="G2673" s="52"/>
      <c r="P2673" s="37"/>
      <c r="Q2673" s="38"/>
      <c r="AC2673" s="39"/>
      <c r="AD2673" s="40"/>
    </row>
    <row r="2674" s="35" customFormat="1" spans="6:30">
      <c r="F2674" s="52"/>
      <c r="G2674" s="52"/>
      <c r="P2674" s="37"/>
      <c r="Q2674" s="38"/>
      <c r="AC2674" s="39"/>
      <c r="AD2674" s="40"/>
    </row>
    <row r="2675" s="35" customFormat="1" spans="6:30">
      <c r="F2675" s="52"/>
      <c r="G2675" s="52"/>
      <c r="P2675" s="37"/>
      <c r="Q2675" s="38"/>
      <c r="AC2675" s="39"/>
      <c r="AD2675" s="40"/>
    </row>
    <row r="2676" s="35" customFormat="1" spans="6:30">
      <c r="F2676" s="52"/>
      <c r="G2676" s="52"/>
      <c r="P2676" s="37"/>
      <c r="Q2676" s="38"/>
      <c r="AC2676" s="39"/>
      <c r="AD2676" s="40"/>
    </row>
    <row r="2677" s="35" customFormat="1" spans="6:30">
      <c r="F2677" s="52"/>
      <c r="G2677" s="52"/>
      <c r="P2677" s="37"/>
      <c r="Q2677" s="38"/>
      <c r="AC2677" s="39"/>
      <c r="AD2677" s="40"/>
    </row>
    <row r="2678" s="35" customFormat="1" spans="6:30">
      <c r="F2678" s="52"/>
      <c r="G2678" s="52"/>
      <c r="P2678" s="37"/>
      <c r="Q2678" s="38"/>
      <c r="AC2678" s="39"/>
      <c r="AD2678" s="40"/>
    </row>
    <row r="2679" s="35" customFormat="1" spans="6:30">
      <c r="F2679" s="52"/>
      <c r="G2679" s="52"/>
      <c r="P2679" s="37"/>
      <c r="Q2679" s="38"/>
      <c r="AC2679" s="39"/>
      <c r="AD2679" s="40"/>
    </row>
    <row r="2680" s="35" customFormat="1" spans="6:30">
      <c r="F2680" s="52"/>
      <c r="G2680" s="52"/>
      <c r="P2680" s="37"/>
      <c r="Q2680" s="38"/>
      <c r="AC2680" s="39"/>
      <c r="AD2680" s="40"/>
    </row>
    <row r="2681" s="35" customFormat="1" spans="6:30">
      <c r="F2681" s="52"/>
      <c r="G2681" s="52"/>
      <c r="P2681" s="37"/>
      <c r="Q2681" s="38"/>
      <c r="AC2681" s="39"/>
      <c r="AD2681" s="40"/>
    </row>
    <row r="2682" s="35" customFormat="1" spans="6:30">
      <c r="F2682" s="52"/>
      <c r="G2682" s="52"/>
      <c r="P2682" s="37"/>
      <c r="Q2682" s="38"/>
      <c r="AC2682" s="39"/>
      <c r="AD2682" s="40"/>
    </row>
    <row r="2683" s="35" customFormat="1" spans="6:30">
      <c r="F2683" s="52"/>
      <c r="G2683" s="52"/>
      <c r="P2683" s="37"/>
      <c r="Q2683" s="38"/>
      <c r="AC2683" s="39"/>
      <c r="AD2683" s="40"/>
    </row>
    <row r="2684" s="35" customFormat="1" spans="6:30">
      <c r="F2684" s="52"/>
      <c r="G2684" s="52"/>
      <c r="P2684" s="37"/>
      <c r="Q2684" s="38"/>
      <c r="AC2684" s="39"/>
      <c r="AD2684" s="40"/>
    </row>
    <row r="2685" s="35" customFormat="1" spans="6:30">
      <c r="F2685" s="52"/>
      <c r="G2685" s="52"/>
      <c r="P2685" s="37"/>
      <c r="Q2685" s="38"/>
      <c r="AC2685" s="39"/>
      <c r="AD2685" s="40"/>
    </row>
    <row r="2686" s="35" customFormat="1" spans="6:30">
      <c r="F2686" s="52"/>
      <c r="G2686" s="52"/>
      <c r="P2686" s="37"/>
      <c r="Q2686" s="38"/>
      <c r="AC2686" s="39"/>
      <c r="AD2686" s="40"/>
    </row>
    <row r="2687" s="35" customFormat="1" spans="6:30">
      <c r="F2687" s="52"/>
      <c r="G2687" s="52"/>
      <c r="P2687" s="37"/>
      <c r="Q2687" s="38"/>
      <c r="AC2687" s="39"/>
      <c r="AD2687" s="40"/>
    </row>
    <row r="2688" s="35" customFormat="1" spans="6:30">
      <c r="F2688" s="52"/>
      <c r="G2688" s="52"/>
      <c r="P2688" s="37"/>
      <c r="Q2688" s="38"/>
      <c r="AC2688" s="39"/>
      <c r="AD2688" s="40"/>
    </row>
    <row r="2689" s="35" customFormat="1" spans="6:30">
      <c r="F2689" s="52"/>
      <c r="G2689" s="52"/>
      <c r="P2689" s="37"/>
      <c r="Q2689" s="38"/>
      <c r="AC2689" s="39"/>
      <c r="AD2689" s="40"/>
    </row>
    <row r="2690" s="35" customFormat="1" spans="6:30">
      <c r="F2690" s="52"/>
      <c r="G2690" s="52"/>
      <c r="P2690" s="37"/>
      <c r="Q2690" s="38"/>
      <c r="AC2690" s="39"/>
      <c r="AD2690" s="40"/>
    </row>
    <row r="2691" s="35" customFormat="1" spans="6:30">
      <c r="F2691" s="52"/>
      <c r="G2691" s="52"/>
      <c r="P2691" s="37"/>
      <c r="Q2691" s="38"/>
      <c r="AC2691" s="39"/>
      <c r="AD2691" s="40"/>
    </row>
    <row r="2692" s="35" customFormat="1" spans="6:30">
      <c r="F2692" s="52"/>
      <c r="G2692" s="52"/>
      <c r="P2692" s="37"/>
      <c r="Q2692" s="38"/>
      <c r="AC2692" s="39"/>
      <c r="AD2692" s="40"/>
    </row>
    <row r="2693" s="35" customFormat="1" spans="6:30">
      <c r="F2693" s="52"/>
      <c r="G2693" s="52"/>
      <c r="P2693" s="37"/>
      <c r="Q2693" s="38"/>
      <c r="AC2693" s="39"/>
      <c r="AD2693" s="40"/>
    </row>
    <row r="2694" s="35" customFormat="1" spans="6:30">
      <c r="F2694" s="52"/>
      <c r="G2694" s="52"/>
      <c r="P2694" s="37"/>
      <c r="Q2694" s="38"/>
      <c r="AC2694" s="39"/>
      <c r="AD2694" s="40"/>
    </row>
    <row r="2695" s="35" customFormat="1" spans="6:30">
      <c r="F2695" s="52"/>
      <c r="G2695" s="52"/>
      <c r="P2695" s="37"/>
      <c r="Q2695" s="38"/>
      <c r="AC2695" s="39"/>
      <c r="AD2695" s="40"/>
    </row>
    <row r="2696" s="35" customFormat="1" spans="6:30">
      <c r="F2696" s="52"/>
      <c r="G2696" s="52"/>
      <c r="P2696" s="37"/>
      <c r="Q2696" s="38"/>
      <c r="AC2696" s="39"/>
      <c r="AD2696" s="40"/>
    </row>
    <row r="2697" s="35" customFormat="1" spans="6:30">
      <c r="F2697" s="52"/>
      <c r="G2697" s="52"/>
      <c r="P2697" s="37"/>
      <c r="Q2697" s="38"/>
      <c r="AC2697" s="39"/>
      <c r="AD2697" s="40"/>
    </row>
    <row r="2698" s="35" customFormat="1" spans="6:30">
      <c r="F2698" s="52"/>
      <c r="G2698" s="52"/>
      <c r="P2698" s="37"/>
      <c r="Q2698" s="38"/>
      <c r="AC2698" s="39"/>
      <c r="AD2698" s="40"/>
    </row>
    <row r="2699" s="35" customFormat="1" spans="6:30">
      <c r="F2699" s="52"/>
      <c r="G2699" s="52"/>
      <c r="P2699" s="37"/>
      <c r="Q2699" s="38"/>
      <c r="AC2699" s="39"/>
      <c r="AD2699" s="40"/>
    </row>
    <row r="2700" s="35" customFormat="1" spans="6:30">
      <c r="F2700" s="52"/>
      <c r="G2700" s="52"/>
      <c r="P2700" s="37"/>
      <c r="Q2700" s="38"/>
      <c r="AC2700" s="39"/>
      <c r="AD2700" s="40"/>
    </row>
    <row r="2701" s="35" customFormat="1" spans="6:30">
      <c r="F2701" s="52"/>
      <c r="G2701" s="52"/>
      <c r="P2701" s="37"/>
      <c r="Q2701" s="38"/>
      <c r="AC2701" s="39"/>
      <c r="AD2701" s="40"/>
    </row>
    <row r="2702" s="35" customFormat="1" spans="6:30">
      <c r="F2702" s="52"/>
      <c r="G2702" s="52"/>
      <c r="P2702" s="37"/>
      <c r="Q2702" s="38"/>
      <c r="AC2702" s="39"/>
      <c r="AD2702" s="40"/>
    </row>
    <row r="2703" s="35" customFormat="1" spans="6:30">
      <c r="F2703" s="52"/>
      <c r="G2703" s="52"/>
      <c r="P2703" s="37"/>
      <c r="Q2703" s="38"/>
      <c r="AC2703" s="39"/>
      <c r="AD2703" s="40"/>
    </row>
    <row r="2704" s="35" customFormat="1" spans="6:30">
      <c r="F2704" s="52"/>
      <c r="G2704" s="52"/>
      <c r="P2704" s="37"/>
      <c r="Q2704" s="38"/>
      <c r="AC2704" s="39"/>
      <c r="AD2704" s="40"/>
    </row>
    <row r="2705" s="35" customFormat="1" spans="6:30">
      <c r="F2705" s="52"/>
      <c r="G2705" s="52"/>
      <c r="P2705" s="37"/>
      <c r="Q2705" s="38"/>
      <c r="AC2705" s="39"/>
      <c r="AD2705" s="40"/>
    </row>
    <row r="2706" s="35" customFormat="1" spans="6:30">
      <c r="F2706" s="52"/>
      <c r="G2706" s="52"/>
      <c r="P2706" s="37"/>
      <c r="Q2706" s="38"/>
      <c r="AC2706" s="39"/>
      <c r="AD2706" s="40"/>
    </row>
    <row r="2707" s="35" customFormat="1" spans="6:30">
      <c r="F2707" s="52"/>
      <c r="G2707" s="52"/>
      <c r="P2707" s="37"/>
      <c r="Q2707" s="38"/>
      <c r="AC2707" s="39"/>
      <c r="AD2707" s="40"/>
    </row>
    <row r="2708" s="35" customFormat="1" spans="6:30">
      <c r="F2708" s="52"/>
      <c r="G2708" s="52"/>
      <c r="P2708" s="37"/>
      <c r="Q2708" s="38"/>
      <c r="AC2708" s="39"/>
      <c r="AD2708" s="40"/>
    </row>
    <row r="2709" s="35" customFormat="1" spans="6:30">
      <c r="F2709" s="52"/>
      <c r="G2709" s="52"/>
      <c r="P2709" s="37"/>
      <c r="Q2709" s="38"/>
      <c r="AC2709" s="39"/>
      <c r="AD2709" s="40"/>
    </row>
    <row r="2710" s="35" customFormat="1" spans="6:30">
      <c r="F2710" s="52"/>
      <c r="G2710" s="52"/>
      <c r="P2710" s="37"/>
      <c r="Q2710" s="38"/>
      <c r="AC2710" s="39"/>
      <c r="AD2710" s="40"/>
    </row>
    <row r="2711" s="35" customFormat="1" spans="6:30">
      <c r="F2711" s="52"/>
      <c r="G2711" s="52"/>
      <c r="P2711" s="37"/>
      <c r="Q2711" s="38"/>
      <c r="AC2711" s="39"/>
      <c r="AD2711" s="40"/>
    </row>
    <row r="2712" s="35" customFormat="1" spans="6:30">
      <c r="F2712" s="52"/>
      <c r="G2712" s="52"/>
      <c r="P2712" s="37"/>
      <c r="Q2712" s="38"/>
      <c r="AC2712" s="39"/>
      <c r="AD2712" s="40"/>
    </row>
    <row r="2713" s="35" customFormat="1" spans="6:30">
      <c r="F2713" s="52"/>
      <c r="G2713" s="52"/>
      <c r="P2713" s="37"/>
      <c r="Q2713" s="38"/>
      <c r="AC2713" s="39"/>
      <c r="AD2713" s="40"/>
    </row>
    <row r="2714" s="35" customFormat="1" spans="6:30">
      <c r="F2714" s="52"/>
      <c r="G2714" s="52"/>
      <c r="P2714" s="37"/>
      <c r="Q2714" s="38"/>
      <c r="AC2714" s="39"/>
      <c r="AD2714" s="40"/>
    </row>
    <row r="2715" s="35" customFormat="1" spans="6:30">
      <c r="F2715" s="52"/>
      <c r="G2715" s="52"/>
      <c r="P2715" s="37"/>
      <c r="Q2715" s="38"/>
      <c r="AC2715" s="39"/>
      <c r="AD2715" s="40"/>
    </row>
    <row r="2716" s="35" customFormat="1" spans="6:30">
      <c r="F2716" s="52"/>
      <c r="G2716" s="52"/>
      <c r="P2716" s="37"/>
      <c r="Q2716" s="38"/>
      <c r="AC2716" s="39"/>
      <c r="AD2716" s="40"/>
    </row>
    <row r="2717" s="35" customFormat="1" spans="6:30">
      <c r="F2717" s="52"/>
      <c r="G2717" s="52"/>
      <c r="P2717" s="37"/>
      <c r="Q2717" s="38"/>
      <c r="AC2717" s="39"/>
      <c r="AD2717" s="40"/>
    </row>
    <row r="2718" s="35" customFormat="1" spans="6:30">
      <c r="F2718" s="52"/>
      <c r="G2718" s="52"/>
      <c r="P2718" s="37"/>
      <c r="Q2718" s="38"/>
      <c r="AC2718" s="39"/>
      <c r="AD2718" s="40"/>
    </row>
    <row r="2719" s="35" customFormat="1" spans="6:30">
      <c r="F2719" s="52"/>
      <c r="G2719" s="52"/>
      <c r="P2719" s="37"/>
      <c r="Q2719" s="38"/>
      <c r="AC2719" s="39"/>
      <c r="AD2719" s="40"/>
    </row>
    <row r="2720" s="35" customFormat="1" spans="6:30">
      <c r="F2720" s="52"/>
      <c r="G2720" s="52"/>
      <c r="P2720" s="37"/>
      <c r="Q2720" s="38"/>
      <c r="AC2720" s="39"/>
      <c r="AD2720" s="40"/>
    </row>
    <row r="2721" s="35" customFormat="1" spans="6:30">
      <c r="F2721" s="52"/>
      <c r="G2721" s="52"/>
      <c r="P2721" s="37"/>
      <c r="Q2721" s="38"/>
      <c r="AC2721" s="39"/>
      <c r="AD2721" s="40"/>
    </row>
    <row r="2722" s="35" customFormat="1" spans="6:30">
      <c r="F2722" s="52"/>
      <c r="G2722" s="52"/>
      <c r="P2722" s="37"/>
      <c r="Q2722" s="38"/>
      <c r="AC2722" s="39"/>
      <c r="AD2722" s="40"/>
    </row>
    <row r="2723" s="35" customFormat="1" spans="6:30">
      <c r="F2723" s="52"/>
      <c r="G2723" s="52"/>
      <c r="P2723" s="37"/>
      <c r="Q2723" s="38"/>
      <c r="AC2723" s="39"/>
      <c r="AD2723" s="40"/>
    </row>
    <row r="2724" s="35" customFormat="1" spans="6:30">
      <c r="F2724" s="52"/>
      <c r="G2724" s="52"/>
      <c r="P2724" s="37"/>
      <c r="Q2724" s="38"/>
      <c r="AC2724" s="39"/>
      <c r="AD2724" s="40"/>
    </row>
    <row r="2725" s="35" customFormat="1" spans="6:30">
      <c r="F2725" s="52"/>
      <c r="G2725" s="52"/>
      <c r="P2725" s="37"/>
      <c r="Q2725" s="38"/>
      <c r="AC2725" s="39"/>
      <c r="AD2725" s="40"/>
    </row>
    <row r="2726" s="35" customFormat="1" spans="6:30">
      <c r="F2726" s="52"/>
      <c r="G2726" s="52"/>
      <c r="P2726" s="37"/>
      <c r="Q2726" s="38"/>
      <c r="AC2726" s="39"/>
      <c r="AD2726" s="40"/>
    </row>
    <row r="2727" s="35" customFormat="1" spans="6:30">
      <c r="F2727" s="52"/>
      <c r="G2727" s="52"/>
      <c r="P2727" s="37"/>
      <c r="Q2727" s="38"/>
      <c r="AC2727" s="39"/>
      <c r="AD2727" s="40"/>
    </row>
    <row r="2728" s="35" customFormat="1" spans="6:30">
      <c r="F2728" s="52"/>
      <c r="G2728" s="52"/>
      <c r="P2728" s="37"/>
      <c r="Q2728" s="38"/>
      <c r="AC2728" s="39"/>
      <c r="AD2728" s="40"/>
    </row>
    <row r="2729" s="35" customFormat="1" spans="6:30">
      <c r="F2729" s="52"/>
      <c r="G2729" s="52"/>
      <c r="P2729" s="37"/>
      <c r="Q2729" s="38"/>
      <c r="AC2729" s="39"/>
      <c r="AD2729" s="40"/>
    </row>
    <row r="2730" s="35" customFormat="1" spans="6:30">
      <c r="F2730" s="52"/>
      <c r="G2730" s="52"/>
      <c r="P2730" s="37"/>
      <c r="Q2730" s="38"/>
      <c r="AC2730" s="39"/>
      <c r="AD2730" s="40"/>
    </row>
    <row r="2731" s="35" customFormat="1" spans="6:30">
      <c r="F2731" s="52"/>
      <c r="G2731" s="52"/>
      <c r="P2731" s="37"/>
      <c r="Q2731" s="38"/>
      <c r="AC2731" s="39"/>
      <c r="AD2731" s="40"/>
    </row>
    <row r="2732" s="35" customFormat="1" spans="6:30">
      <c r="F2732" s="52"/>
      <c r="G2732" s="52"/>
      <c r="P2732" s="37"/>
      <c r="Q2732" s="38"/>
      <c r="AC2732" s="39"/>
      <c r="AD2732" s="40"/>
    </row>
    <row r="2733" s="35" customFormat="1" spans="6:30">
      <c r="F2733" s="52"/>
      <c r="G2733" s="52"/>
      <c r="P2733" s="37"/>
      <c r="Q2733" s="38"/>
      <c r="AC2733" s="39"/>
      <c r="AD2733" s="40"/>
    </row>
    <row r="2734" s="35" customFormat="1" spans="6:30">
      <c r="F2734" s="52"/>
      <c r="G2734" s="52"/>
      <c r="P2734" s="37"/>
      <c r="Q2734" s="38"/>
      <c r="AC2734" s="39"/>
      <c r="AD2734" s="40"/>
    </row>
    <row r="2735" s="35" customFormat="1" spans="6:30">
      <c r="F2735" s="52"/>
      <c r="G2735" s="52"/>
      <c r="P2735" s="37"/>
      <c r="Q2735" s="38"/>
      <c r="AC2735" s="39"/>
      <c r="AD2735" s="40"/>
    </row>
    <row r="2736" s="35" customFormat="1" spans="6:30">
      <c r="F2736" s="52"/>
      <c r="G2736" s="52"/>
      <c r="P2736" s="37"/>
      <c r="Q2736" s="38"/>
      <c r="AC2736" s="39"/>
      <c r="AD2736" s="40"/>
    </row>
    <row r="2737" s="35" customFormat="1" spans="6:30">
      <c r="F2737" s="52"/>
      <c r="G2737" s="52"/>
      <c r="P2737" s="37"/>
      <c r="Q2737" s="38"/>
      <c r="AC2737" s="39"/>
      <c r="AD2737" s="40"/>
    </row>
    <row r="2738" s="35" customFormat="1" spans="6:30">
      <c r="F2738" s="52"/>
      <c r="G2738" s="52"/>
      <c r="P2738" s="37"/>
      <c r="Q2738" s="38"/>
      <c r="AC2738" s="39"/>
      <c r="AD2738" s="40"/>
    </row>
    <row r="2739" s="35" customFormat="1" spans="6:30">
      <c r="F2739" s="52"/>
      <c r="G2739" s="52"/>
      <c r="P2739" s="37"/>
      <c r="Q2739" s="38"/>
      <c r="AC2739" s="39"/>
      <c r="AD2739" s="40"/>
    </row>
    <row r="2740" s="35" customFormat="1" spans="6:30">
      <c r="F2740" s="52"/>
      <c r="G2740" s="52"/>
      <c r="P2740" s="37"/>
      <c r="Q2740" s="38"/>
      <c r="AC2740" s="39"/>
      <c r="AD2740" s="40"/>
    </row>
    <row r="2741" s="35" customFormat="1" spans="6:30">
      <c r="F2741" s="52"/>
      <c r="G2741" s="52"/>
      <c r="P2741" s="37"/>
      <c r="Q2741" s="38"/>
      <c r="AC2741" s="39"/>
      <c r="AD2741" s="40"/>
    </row>
    <row r="2742" s="35" customFormat="1" spans="6:30">
      <c r="F2742" s="52"/>
      <c r="G2742" s="52"/>
      <c r="P2742" s="37"/>
      <c r="Q2742" s="38"/>
      <c r="AC2742" s="39"/>
      <c r="AD2742" s="40"/>
    </row>
    <row r="2743" s="35" customFormat="1" spans="6:30">
      <c r="F2743" s="52"/>
      <c r="G2743" s="52"/>
      <c r="P2743" s="37"/>
      <c r="Q2743" s="38"/>
      <c r="AC2743" s="39"/>
      <c r="AD2743" s="40"/>
    </row>
    <row r="2744" s="35" customFormat="1" spans="6:30">
      <c r="F2744" s="52"/>
      <c r="G2744" s="52"/>
      <c r="P2744" s="37"/>
      <c r="Q2744" s="38"/>
      <c r="AC2744" s="39"/>
      <c r="AD2744" s="40"/>
    </row>
    <row r="2745" s="35" customFormat="1" spans="6:30">
      <c r="F2745" s="52"/>
      <c r="G2745" s="52"/>
      <c r="P2745" s="37"/>
      <c r="Q2745" s="38"/>
      <c r="AC2745" s="39"/>
      <c r="AD2745" s="40"/>
    </row>
    <row r="2746" s="35" customFormat="1" spans="6:30">
      <c r="F2746" s="52"/>
      <c r="G2746" s="52"/>
      <c r="P2746" s="37"/>
      <c r="Q2746" s="38"/>
      <c r="AC2746" s="39"/>
      <c r="AD2746" s="40"/>
    </row>
    <row r="2747" s="35" customFormat="1" spans="6:30">
      <c r="F2747" s="52"/>
      <c r="G2747" s="52"/>
      <c r="P2747" s="37"/>
      <c r="Q2747" s="38"/>
      <c r="AC2747" s="39"/>
      <c r="AD2747" s="40"/>
    </row>
    <row r="2748" s="35" customFormat="1" spans="6:30">
      <c r="F2748" s="52"/>
      <c r="G2748" s="52"/>
      <c r="P2748" s="37"/>
      <c r="Q2748" s="38"/>
      <c r="AC2748" s="39"/>
      <c r="AD2748" s="40"/>
    </row>
    <row r="2749" s="35" customFormat="1" spans="6:30">
      <c r="F2749" s="52"/>
      <c r="G2749" s="52"/>
      <c r="P2749" s="37"/>
      <c r="Q2749" s="38"/>
      <c r="AC2749" s="39"/>
      <c r="AD2749" s="40"/>
    </row>
    <row r="2750" s="35" customFormat="1" spans="6:30">
      <c r="F2750" s="52"/>
      <c r="G2750" s="52"/>
      <c r="P2750" s="37"/>
      <c r="Q2750" s="38"/>
      <c r="AC2750" s="39"/>
      <c r="AD2750" s="40"/>
    </row>
    <row r="2751" s="35" customFormat="1" spans="6:30">
      <c r="F2751" s="52"/>
      <c r="G2751" s="52"/>
      <c r="P2751" s="37"/>
      <c r="Q2751" s="38"/>
      <c r="AC2751" s="39"/>
      <c r="AD2751" s="40"/>
    </row>
    <row r="2752" s="35" customFormat="1" spans="6:30">
      <c r="F2752" s="52"/>
      <c r="G2752" s="52"/>
      <c r="P2752" s="37"/>
      <c r="Q2752" s="38"/>
      <c r="AC2752" s="39"/>
      <c r="AD2752" s="40"/>
    </row>
    <row r="2753" s="35" customFormat="1" spans="6:30">
      <c r="F2753" s="52"/>
      <c r="G2753" s="52"/>
      <c r="P2753" s="37"/>
      <c r="Q2753" s="38"/>
      <c r="AC2753" s="39"/>
      <c r="AD2753" s="40"/>
    </row>
    <row r="2754" s="35" customFormat="1" spans="6:30">
      <c r="F2754" s="52"/>
      <c r="G2754" s="52"/>
      <c r="P2754" s="37"/>
      <c r="Q2754" s="38"/>
      <c r="AC2754" s="39"/>
      <c r="AD2754" s="40"/>
    </row>
    <row r="2755" s="35" customFormat="1" spans="6:30">
      <c r="F2755" s="52"/>
      <c r="G2755" s="52"/>
      <c r="P2755" s="37"/>
      <c r="Q2755" s="38"/>
      <c r="AC2755" s="39"/>
      <c r="AD2755" s="40"/>
    </row>
    <row r="2756" s="35" customFormat="1" spans="6:30">
      <c r="F2756" s="52"/>
      <c r="G2756" s="52"/>
      <c r="P2756" s="37"/>
      <c r="Q2756" s="38"/>
      <c r="AC2756" s="39"/>
      <c r="AD2756" s="40"/>
    </row>
    <row r="2757" s="35" customFormat="1" spans="6:30">
      <c r="F2757" s="52"/>
      <c r="G2757" s="52"/>
      <c r="P2757" s="37"/>
      <c r="Q2757" s="38"/>
      <c r="AC2757" s="39"/>
      <c r="AD2757" s="40"/>
    </row>
    <row r="2758" s="35" customFormat="1" spans="6:30">
      <c r="F2758" s="52"/>
      <c r="G2758" s="52"/>
      <c r="P2758" s="37"/>
      <c r="Q2758" s="38"/>
      <c r="AC2758" s="39"/>
      <c r="AD2758" s="40"/>
    </row>
    <row r="2759" s="35" customFormat="1" spans="6:30">
      <c r="F2759" s="52"/>
      <c r="G2759" s="52"/>
      <c r="P2759" s="37"/>
      <c r="Q2759" s="38"/>
      <c r="AC2759" s="39"/>
      <c r="AD2759" s="40"/>
    </row>
    <row r="2760" s="35" customFormat="1" spans="6:30">
      <c r="F2760" s="52"/>
      <c r="G2760" s="52"/>
      <c r="P2760" s="37"/>
      <c r="Q2760" s="38"/>
      <c r="AC2760" s="39"/>
      <c r="AD2760" s="40"/>
    </row>
    <row r="2761" s="35" customFormat="1" spans="6:30">
      <c r="F2761" s="52"/>
      <c r="G2761" s="52"/>
      <c r="P2761" s="37"/>
      <c r="Q2761" s="38"/>
      <c r="AC2761" s="39"/>
      <c r="AD2761" s="40"/>
    </row>
    <row r="2762" s="35" customFormat="1" spans="6:30">
      <c r="F2762" s="52"/>
      <c r="G2762" s="52"/>
      <c r="P2762" s="37"/>
      <c r="Q2762" s="38"/>
      <c r="AC2762" s="39"/>
      <c r="AD2762" s="40"/>
    </row>
    <row r="2763" s="35" customFormat="1" spans="6:30">
      <c r="F2763" s="52"/>
      <c r="G2763" s="52"/>
      <c r="P2763" s="37"/>
      <c r="Q2763" s="38"/>
      <c r="AC2763" s="39"/>
      <c r="AD2763" s="40"/>
    </row>
    <row r="2764" s="35" customFormat="1" spans="6:30">
      <c r="F2764" s="52"/>
      <c r="G2764" s="52"/>
      <c r="P2764" s="37"/>
      <c r="Q2764" s="38"/>
      <c r="AC2764" s="39"/>
      <c r="AD2764" s="40"/>
    </row>
    <row r="2765" s="35" customFormat="1" spans="6:30">
      <c r="F2765" s="52"/>
      <c r="G2765" s="52"/>
      <c r="P2765" s="37"/>
      <c r="Q2765" s="38"/>
      <c r="AC2765" s="39"/>
      <c r="AD2765" s="40"/>
    </row>
    <row r="2766" s="35" customFormat="1" spans="6:30">
      <c r="F2766" s="52"/>
      <c r="G2766" s="52"/>
      <c r="P2766" s="37"/>
      <c r="Q2766" s="38"/>
      <c r="AC2766" s="39"/>
      <c r="AD2766" s="40"/>
    </row>
    <row r="2767" s="35" customFormat="1" spans="6:30">
      <c r="F2767" s="52"/>
      <c r="G2767" s="52"/>
      <c r="P2767" s="37"/>
      <c r="Q2767" s="38"/>
      <c r="AC2767" s="39"/>
      <c r="AD2767" s="40"/>
    </row>
    <row r="2768" s="35" customFormat="1" spans="6:30">
      <c r="F2768" s="52"/>
      <c r="G2768" s="52"/>
      <c r="P2768" s="37"/>
      <c r="Q2768" s="38"/>
      <c r="AC2768" s="39"/>
      <c r="AD2768" s="40"/>
    </row>
    <row r="2769" s="35" customFormat="1" spans="6:30">
      <c r="F2769" s="52"/>
      <c r="G2769" s="52"/>
      <c r="P2769" s="37"/>
      <c r="Q2769" s="38"/>
      <c r="AC2769" s="39"/>
      <c r="AD2769" s="40"/>
    </row>
    <row r="2770" s="35" customFormat="1" spans="6:30">
      <c r="F2770" s="52"/>
      <c r="G2770" s="52"/>
      <c r="P2770" s="37"/>
      <c r="Q2770" s="38"/>
      <c r="AC2770" s="39"/>
      <c r="AD2770" s="40"/>
    </row>
    <row r="2771" s="35" customFormat="1" spans="6:30">
      <c r="F2771" s="52"/>
      <c r="G2771" s="52"/>
      <c r="P2771" s="37"/>
      <c r="Q2771" s="38"/>
      <c r="AC2771" s="39"/>
      <c r="AD2771" s="40"/>
    </row>
    <row r="2772" s="35" customFormat="1" spans="6:30">
      <c r="F2772" s="52"/>
      <c r="G2772" s="52"/>
      <c r="P2772" s="37"/>
      <c r="Q2772" s="38"/>
      <c r="AC2772" s="39"/>
      <c r="AD2772" s="40"/>
    </row>
    <row r="2773" s="35" customFormat="1" spans="6:30">
      <c r="F2773" s="52"/>
      <c r="G2773" s="52"/>
      <c r="P2773" s="37"/>
      <c r="Q2773" s="38"/>
      <c r="AC2773" s="39"/>
      <c r="AD2773" s="40"/>
    </row>
    <row r="2774" s="35" customFormat="1" spans="6:30">
      <c r="F2774" s="52"/>
      <c r="G2774" s="52"/>
      <c r="P2774" s="37"/>
      <c r="Q2774" s="38"/>
      <c r="AC2774" s="39"/>
      <c r="AD2774" s="40"/>
    </row>
    <row r="2775" s="35" customFormat="1" spans="6:30">
      <c r="F2775" s="52"/>
      <c r="G2775" s="52"/>
      <c r="P2775" s="37"/>
      <c r="Q2775" s="38"/>
      <c r="AC2775" s="39"/>
      <c r="AD2775" s="40"/>
    </row>
    <row r="2776" s="35" customFormat="1" spans="6:30">
      <c r="F2776" s="52"/>
      <c r="G2776" s="52"/>
      <c r="P2776" s="37"/>
      <c r="Q2776" s="38"/>
      <c r="AC2776" s="39"/>
      <c r="AD2776" s="40"/>
    </row>
    <row r="2777" s="35" customFormat="1" spans="6:30">
      <c r="F2777" s="52"/>
      <c r="G2777" s="52"/>
      <c r="P2777" s="37"/>
      <c r="Q2777" s="38"/>
      <c r="AC2777" s="39"/>
      <c r="AD2777" s="40"/>
    </row>
    <row r="2778" s="35" customFormat="1" spans="6:30">
      <c r="F2778" s="52"/>
      <c r="G2778" s="52"/>
      <c r="P2778" s="37"/>
      <c r="Q2778" s="38"/>
      <c r="AC2778" s="39"/>
      <c r="AD2778" s="40"/>
    </row>
    <row r="2779" s="35" customFormat="1" spans="6:30">
      <c r="F2779" s="52"/>
      <c r="G2779" s="52"/>
      <c r="P2779" s="37"/>
      <c r="Q2779" s="38"/>
      <c r="AC2779" s="39"/>
      <c r="AD2779" s="40"/>
    </row>
    <row r="2780" s="35" customFormat="1" spans="6:30">
      <c r="F2780" s="52"/>
      <c r="G2780" s="52"/>
      <c r="P2780" s="37"/>
      <c r="Q2780" s="38"/>
      <c r="AC2780" s="39"/>
      <c r="AD2780" s="40"/>
    </row>
    <row r="2781" s="35" customFormat="1" spans="6:30">
      <c r="F2781" s="52"/>
      <c r="G2781" s="52"/>
      <c r="P2781" s="37"/>
      <c r="Q2781" s="38"/>
      <c r="AC2781" s="39"/>
      <c r="AD2781" s="40"/>
    </row>
    <row r="2782" s="35" customFormat="1" spans="6:30">
      <c r="F2782" s="52"/>
      <c r="G2782" s="52"/>
      <c r="P2782" s="37"/>
      <c r="Q2782" s="38"/>
      <c r="AC2782" s="39"/>
      <c r="AD2782" s="40"/>
    </row>
    <row r="2783" s="35" customFormat="1" spans="6:30">
      <c r="F2783" s="52"/>
      <c r="G2783" s="52"/>
      <c r="P2783" s="37"/>
      <c r="Q2783" s="38"/>
      <c r="AC2783" s="39"/>
      <c r="AD2783" s="40"/>
    </row>
    <row r="2784" s="35" customFormat="1" spans="6:30">
      <c r="F2784" s="52"/>
      <c r="G2784" s="52"/>
      <c r="P2784" s="37"/>
      <c r="Q2784" s="38"/>
      <c r="AC2784" s="39"/>
      <c r="AD2784" s="40"/>
    </row>
    <row r="2785" s="35" customFormat="1" spans="6:30">
      <c r="F2785" s="52"/>
      <c r="G2785" s="52"/>
      <c r="P2785" s="37"/>
      <c r="Q2785" s="38"/>
      <c r="AC2785" s="39"/>
      <c r="AD2785" s="40"/>
    </row>
    <row r="2786" s="35" customFormat="1" spans="6:30">
      <c r="F2786" s="52"/>
      <c r="G2786" s="52"/>
      <c r="P2786" s="37"/>
      <c r="Q2786" s="38"/>
      <c r="AC2786" s="39"/>
      <c r="AD2786" s="40"/>
    </row>
    <row r="2787" s="35" customFormat="1" spans="6:30">
      <c r="F2787" s="52"/>
      <c r="G2787" s="52"/>
      <c r="P2787" s="37"/>
      <c r="Q2787" s="38"/>
      <c r="AC2787" s="39"/>
      <c r="AD2787" s="40"/>
    </row>
    <row r="2788" s="35" customFormat="1" spans="6:30">
      <c r="F2788" s="52"/>
      <c r="G2788" s="52"/>
      <c r="P2788" s="37"/>
      <c r="Q2788" s="38"/>
      <c r="AC2788" s="39"/>
      <c r="AD2788" s="40"/>
    </row>
    <row r="2789" s="35" customFormat="1" spans="6:30">
      <c r="F2789" s="52"/>
      <c r="G2789" s="52"/>
      <c r="P2789" s="37"/>
      <c r="Q2789" s="38"/>
      <c r="AC2789" s="39"/>
      <c r="AD2789" s="40"/>
    </row>
    <row r="2790" s="35" customFormat="1" spans="6:30">
      <c r="F2790" s="52"/>
      <c r="G2790" s="52"/>
      <c r="P2790" s="37"/>
      <c r="Q2790" s="38"/>
      <c r="AC2790" s="39"/>
      <c r="AD2790" s="40"/>
    </row>
    <row r="2791" s="35" customFormat="1" spans="6:30">
      <c r="F2791" s="52"/>
      <c r="G2791" s="52"/>
      <c r="P2791" s="37"/>
      <c r="Q2791" s="38"/>
      <c r="AC2791" s="39"/>
      <c r="AD2791" s="40"/>
    </row>
    <row r="2792" s="35" customFormat="1" spans="6:30">
      <c r="F2792" s="52"/>
      <c r="G2792" s="52"/>
      <c r="P2792" s="37"/>
      <c r="Q2792" s="38"/>
      <c r="AC2792" s="39"/>
      <c r="AD2792" s="40"/>
    </row>
    <row r="2793" s="35" customFormat="1" spans="6:30">
      <c r="F2793" s="52"/>
      <c r="G2793" s="52"/>
      <c r="P2793" s="37"/>
      <c r="Q2793" s="38"/>
      <c r="AC2793" s="39"/>
      <c r="AD2793" s="40"/>
    </row>
    <row r="2794" s="35" customFormat="1" spans="6:30">
      <c r="F2794" s="52"/>
      <c r="G2794" s="52"/>
      <c r="P2794" s="37"/>
      <c r="Q2794" s="38"/>
      <c r="AC2794" s="39"/>
      <c r="AD2794" s="40"/>
    </row>
    <row r="2795" s="35" customFormat="1" spans="6:30">
      <c r="F2795" s="52"/>
      <c r="G2795" s="52"/>
      <c r="P2795" s="37"/>
      <c r="Q2795" s="38"/>
      <c r="AC2795" s="39"/>
      <c r="AD2795" s="40"/>
    </row>
    <row r="2796" s="35" customFormat="1" spans="6:30">
      <c r="F2796" s="52"/>
      <c r="G2796" s="52"/>
      <c r="P2796" s="37"/>
      <c r="Q2796" s="38"/>
      <c r="AC2796" s="39"/>
      <c r="AD2796" s="40"/>
    </row>
    <row r="2797" s="35" customFormat="1" spans="6:30">
      <c r="F2797" s="52"/>
      <c r="G2797" s="52"/>
      <c r="P2797" s="37"/>
      <c r="Q2797" s="38"/>
      <c r="AC2797" s="39"/>
      <c r="AD2797" s="40"/>
    </row>
    <row r="2798" s="35" customFormat="1" spans="6:30">
      <c r="F2798" s="52"/>
      <c r="G2798" s="52"/>
      <c r="P2798" s="37"/>
      <c r="Q2798" s="38"/>
      <c r="AC2798" s="39"/>
      <c r="AD2798" s="40"/>
    </row>
    <row r="2799" s="35" customFormat="1" spans="6:30">
      <c r="F2799" s="52"/>
      <c r="G2799" s="52"/>
      <c r="P2799" s="37"/>
      <c r="Q2799" s="38"/>
      <c r="AC2799" s="39"/>
      <c r="AD2799" s="40"/>
    </row>
    <row r="2800" s="35" customFormat="1" spans="6:30">
      <c r="F2800" s="52"/>
      <c r="G2800" s="52"/>
      <c r="P2800" s="37"/>
      <c r="Q2800" s="38"/>
      <c r="AC2800" s="39"/>
      <c r="AD2800" s="40"/>
    </row>
    <row r="2801" s="35" customFormat="1" spans="6:30">
      <c r="F2801" s="52"/>
      <c r="G2801" s="52"/>
      <c r="P2801" s="37"/>
      <c r="Q2801" s="38"/>
      <c r="AC2801" s="39"/>
      <c r="AD2801" s="40"/>
    </row>
    <row r="2802" s="35" customFormat="1" spans="6:30">
      <c r="F2802" s="52"/>
      <c r="G2802" s="52"/>
      <c r="P2802" s="37"/>
      <c r="Q2802" s="38"/>
      <c r="AC2802" s="39"/>
      <c r="AD2802" s="40"/>
    </row>
    <row r="2803" s="35" customFormat="1" spans="6:30">
      <c r="F2803" s="52"/>
      <c r="G2803" s="52"/>
      <c r="P2803" s="37"/>
      <c r="Q2803" s="38"/>
      <c r="AC2803" s="39"/>
      <c r="AD2803" s="40"/>
    </row>
    <row r="2804" s="35" customFormat="1" spans="6:30">
      <c r="F2804" s="52"/>
      <c r="G2804" s="52"/>
      <c r="P2804" s="37"/>
      <c r="Q2804" s="38"/>
      <c r="AC2804" s="39"/>
      <c r="AD2804" s="40"/>
    </row>
    <row r="2805" s="35" customFormat="1" spans="6:30">
      <c r="F2805" s="52"/>
      <c r="G2805" s="52"/>
      <c r="P2805" s="37"/>
      <c r="Q2805" s="38"/>
      <c r="AC2805" s="39"/>
      <c r="AD2805" s="40"/>
    </row>
    <row r="2806" s="35" customFormat="1" spans="6:30">
      <c r="F2806" s="52"/>
      <c r="G2806" s="52"/>
      <c r="P2806" s="37"/>
      <c r="Q2806" s="38"/>
      <c r="AC2806" s="39"/>
      <c r="AD2806" s="40"/>
    </row>
    <row r="2807" s="35" customFormat="1" spans="6:30">
      <c r="F2807" s="52"/>
      <c r="G2807" s="52"/>
      <c r="P2807" s="37"/>
      <c r="Q2807" s="38"/>
      <c r="AC2807" s="39"/>
      <c r="AD2807" s="40"/>
    </row>
    <row r="2808" s="35" customFormat="1" spans="6:30">
      <c r="F2808" s="52"/>
      <c r="G2808" s="52"/>
      <c r="P2808" s="37"/>
      <c r="Q2808" s="38"/>
      <c r="AC2808" s="39"/>
      <c r="AD2808" s="40"/>
    </row>
    <row r="2809" s="35" customFormat="1" spans="6:30">
      <c r="F2809" s="52"/>
      <c r="G2809" s="52"/>
      <c r="P2809" s="37"/>
      <c r="Q2809" s="38"/>
      <c r="AC2809" s="39"/>
      <c r="AD2809" s="40"/>
    </row>
    <row r="2810" s="35" customFormat="1" spans="6:30">
      <c r="F2810" s="52"/>
      <c r="G2810" s="52"/>
      <c r="P2810" s="37"/>
      <c r="Q2810" s="38"/>
      <c r="AC2810" s="39"/>
      <c r="AD2810" s="40"/>
    </row>
    <row r="2811" s="35" customFormat="1" spans="6:30">
      <c r="F2811" s="52"/>
      <c r="G2811" s="52"/>
      <c r="P2811" s="37"/>
      <c r="Q2811" s="38"/>
      <c r="AC2811" s="39"/>
      <c r="AD2811" s="40"/>
    </row>
    <row r="2812" s="35" customFormat="1" spans="6:30">
      <c r="F2812" s="52"/>
      <c r="G2812" s="52"/>
      <c r="P2812" s="37"/>
      <c r="Q2812" s="38"/>
      <c r="AC2812" s="39"/>
      <c r="AD2812" s="40"/>
    </row>
    <row r="2813" s="35" customFormat="1" spans="6:30">
      <c r="F2813" s="52"/>
      <c r="G2813" s="52"/>
      <c r="P2813" s="37"/>
      <c r="Q2813" s="38"/>
      <c r="AC2813" s="39"/>
      <c r="AD2813" s="40"/>
    </row>
    <row r="2814" s="35" customFormat="1" spans="6:30">
      <c r="F2814" s="52"/>
      <c r="G2814" s="52"/>
      <c r="P2814" s="37"/>
      <c r="Q2814" s="38"/>
      <c r="AC2814" s="39"/>
      <c r="AD2814" s="40"/>
    </row>
    <row r="2815" s="35" customFormat="1" spans="6:30">
      <c r="F2815" s="52"/>
      <c r="G2815" s="52"/>
      <c r="P2815" s="37"/>
      <c r="Q2815" s="38"/>
      <c r="AC2815" s="39"/>
      <c r="AD2815" s="40"/>
    </row>
    <row r="2816" s="35" customFormat="1" spans="6:30">
      <c r="F2816" s="52"/>
      <c r="G2816" s="52"/>
      <c r="P2816" s="37"/>
      <c r="Q2816" s="38"/>
      <c r="AC2816" s="39"/>
      <c r="AD2816" s="40"/>
    </row>
    <row r="2817" s="35" customFormat="1" spans="6:30">
      <c r="F2817" s="52"/>
      <c r="G2817" s="52"/>
      <c r="P2817" s="37"/>
      <c r="Q2817" s="38"/>
      <c r="AC2817" s="39"/>
      <c r="AD2817" s="40"/>
    </row>
    <row r="2818" s="35" customFormat="1" spans="6:30">
      <c r="F2818" s="52"/>
      <c r="G2818" s="52"/>
      <c r="P2818" s="37"/>
      <c r="Q2818" s="38"/>
      <c r="AC2818" s="39"/>
      <c r="AD2818" s="40"/>
    </row>
    <row r="2819" s="35" customFormat="1" spans="6:30">
      <c r="F2819" s="52"/>
      <c r="G2819" s="52"/>
      <c r="P2819" s="37"/>
      <c r="Q2819" s="38"/>
      <c r="AC2819" s="39"/>
      <c r="AD2819" s="40"/>
    </row>
    <row r="2820" s="35" customFormat="1" spans="6:30">
      <c r="F2820" s="52"/>
      <c r="G2820" s="52"/>
      <c r="P2820" s="37"/>
      <c r="Q2820" s="38"/>
      <c r="AC2820" s="39"/>
      <c r="AD2820" s="40"/>
    </row>
    <row r="2821" s="35" customFormat="1" spans="6:30">
      <c r="F2821" s="52"/>
      <c r="G2821" s="52"/>
      <c r="P2821" s="37"/>
      <c r="Q2821" s="38"/>
      <c r="AC2821" s="39"/>
      <c r="AD2821" s="40"/>
    </row>
    <row r="2822" s="35" customFormat="1" spans="6:30">
      <c r="F2822" s="52"/>
      <c r="G2822" s="52"/>
      <c r="P2822" s="37"/>
      <c r="Q2822" s="38"/>
      <c r="AC2822" s="39"/>
      <c r="AD2822" s="40"/>
    </row>
    <row r="2823" s="35" customFormat="1" spans="6:30">
      <c r="F2823" s="52"/>
      <c r="G2823" s="52"/>
      <c r="P2823" s="37"/>
      <c r="Q2823" s="38"/>
      <c r="AC2823" s="39"/>
      <c r="AD2823" s="40"/>
    </row>
    <row r="2824" s="35" customFormat="1" spans="6:30">
      <c r="F2824" s="52"/>
      <c r="G2824" s="52"/>
      <c r="P2824" s="37"/>
      <c r="Q2824" s="38"/>
      <c r="AC2824" s="39"/>
      <c r="AD2824" s="40"/>
    </row>
    <row r="2825" s="35" customFormat="1" spans="6:30">
      <c r="F2825" s="52"/>
      <c r="G2825" s="52"/>
      <c r="P2825" s="37"/>
      <c r="Q2825" s="38"/>
      <c r="AC2825" s="39"/>
      <c r="AD2825" s="40"/>
    </row>
    <row r="2826" s="35" customFormat="1" spans="6:30">
      <c r="F2826" s="52"/>
      <c r="G2826" s="52"/>
      <c r="P2826" s="37"/>
      <c r="Q2826" s="38"/>
      <c r="AC2826" s="39"/>
      <c r="AD2826" s="40"/>
    </row>
    <row r="2827" s="35" customFormat="1" spans="6:30">
      <c r="F2827" s="52"/>
      <c r="G2827" s="52"/>
      <c r="P2827" s="37"/>
      <c r="Q2827" s="38"/>
      <c r="AC2827" s="39"/>
      <c r="AD2827" s="40"/>
    </row>
    <row r="2828" s="35" customFormat="1" spans="6:30">
      <c r="F2828" s="52"/>
      <c r="G2828" s="52"/>
      <c r="P2828" s="37"/>
      <c r="Q2828" s="38"/>
      <c r="AC2828" s="39"/>
      <c r="AD2828" s="40"/>
    </row>
    <row r="2829" s="35" customFormat="1" spans="6:30">
      <c r="F2829" s="52"/>
      <c r="G2829" s="52"/>
      <c r="P2829" s="37"/>
      <c r="Q2829" s="38"/>
      <c r="AC2829" s="39"/>
      <c r="AD2829" s="40"/>
    </row>
    <row r="2830" s="35" customFormat="1" spans="6:30">
      <c r="F2830" s="52"/>
      <c r="G2830" s="52"/>
      <c r="P2830" s="37"/>
      <c r="Q2830" s="38"/>
      <c r="AC2830" s="39"/>
      <c r="AD2830" s="40"/>
    </row>
    <row r="2831" s="35" customFormat="1" spans="6:30">
      <c r="F2831" s="52"/>
      <c r="G2831" s="52"/>
      <c r="P2831" s="37"/>
      <c r="Q2831" s="38"/>
      <c r="AC2831" s="39"/>
      <c r="AD2831" s="40"/>
    </row>
  </sheetData>
  <mergeCells count="6">
    <mergeCell ref="D1:O1"/>
    <mergeCell ref="R1:AC1"/>
    <mergeCell ref="AH1:AN1"/>
    <mergeCell ref="AU1:BA1"/>
    <mergeCell ref="AH8:AN8"/>
    <mergeCell ref="AU8:BA8"/>
  </mergeCells>
  <conditionalFormatting sqref="R1:AC1">
    <cfRule type="cellIs" dxfId="3" priority="44" operator="equal">
      <formula>"NotPaid"</formula>
    </cfRule>
  </conditionalFormatting>
  <conditionalFormatting sqref="AJ1">
    <cfRule type="expression" dxfId="0" priority="1262" stopIfTrue="1">
      <formula>AND((VLOOKUP(AF5,AllStudents,6,FALSE)+30)&lt;TODAY(),AJ2="NotPaid")</formula>
    </cfRule>
  </conditionalFormatting>
  <conditionalFormatting sqref="AW1">
    <cfRule type="expression" dxfId="0" priority="1261" stopIfTrue="1">
      <formula>AND((VLOOKUP(AS5,AllStudents,6,FALSE)+30)&lt;TODAY(),AW2="NotPaid")</formula>
    </cfRule>
  </conditionalFormatting>
  <conditionalFormatting sqref="F2">
    <cfRule type="expression" dxfId="0" priority="51" stopIfTrue="1">
      <formula>AND((VLOOKUP(#REF!,AllStudents,6,FALSE)+30)&lt;TODAY(),F4="NotPaid")</formula>
    </cfRule>
  </conditionalFormatting>
  <conditionalFormatting sqref="G2">
    <cfRule type="expression" dxfId="0" priority="50" stopIfTrue="1">
      <formula>AND((VLOOKUP(#REF!,AllStudents,6,FALSE)+30)&lt;TODAY(),G4="NotPaid")</formula>
    </cfRule>
  </conditionalFormatting>
  <conditionalFormatting sqref="R2:AC2">
    <cfRule type="cellIs" dxfId="3" priority="46" operator="equal">
      <formula>"NotPaid"</formula>
    </cfRule>
  </conditionalFormatting>
  <conditionalFormatting sqref="T2">
    <cfRule type="expression" dxfId="0" priority="48" stopIfTrue="1">
      <formula>AND((VLOOKUP(#REF!,AllStudents,6,FALSE)+30)&lt;TODAY(),T4="NotPaid")</formula>
    </cfRule>
  </conditionalFormatting>
  <conditionalFormatting sqref="U2">
    <cfRule type="expression" dxfId="0" priority="47" stopIfTrue="1">
      <formula>AND((VLOOKUP(#REF!,AllStudents,6,FALSE)+30)&lt;TODAY(),U4="NotPaid")</formula>
    </cfRule>
  </conditionalFormatting>
  <conditionalFormatting sqref="AH2">
    <cfRule type="expression" dxfId="0" priority="3761" stopIfTrue="1">
      <formula>AND((VLOOKUP(#REF!,AllStudents,6,FALSE)+30)&lt;TODAY(),AH4="NotPaid")</formula>
    </cfRule>
  </conditionalFormatting>
  <conditionalFormatting sqref="AI2">
    <cfRule type="expression" dxfId="0" priority="3759" stopIfTrue="1">
      <formula>AND((VLOOKUP(#REF!,AllStudents,6,FALSE)+30)&lt;TODAY(),AI4="NotPaid")</formula>
    </cfRule>
  </conditionalFormatting>
  <conditionalFormatting sqref="AU2:AV2">
    <cfRule type="expression" dxfId="8" priority="1275" stopIfTrue="1">
      <formula>AND((VLOOKUP(Maths!#REF!,AllStudents,6,FALSE)+30)&lt;TODAY(),Maths!AU4="NotPaid")</formula>
    </cfRule>
  </conditionalFormatting>
  <conditionalFormatting sqref="F3">
    <cfRule type="expression" dxfId="0" priority="53" stopIfTrue="1">
      <formula>AND((VLOOKUP(#REF!,AllStudents,6,FALSE)+30)&lt;TODAY(),F56="NotPaid")</formula>
    </cfRule>
  </conditionalFormatting>
  <conditionalFormatting sqref="G3">
    <cfRule type="expression" dxfId="0" priority="54" stopIfTrue="1">
      <formula>AND((VLOOKUP(#REF!,AllStudents,6,FALSE)+30)&lt;TODAY(),G56="NotPaid")</formula>
    </cfRule>
  </conditionalFormatting>
  <conditionalFormatting sqref="R3:AC3">
    <cfRule type="cellIs" dxfId="3" priority="41" operator="equal">
      <formula>"NotPaid"</formula>
    </cfRule>
  </conditionalFormatting>
  <conditionalFormatting sqref="T3">
    <cfRule type="expression" dxfId="0" priority="42" stopIfTrue="1">
      <formula>AND((VLOOKUP(#REF!,AllStudents,6,FALSE)+30)&lt;TODAY(),T56="NotPaid")</formula>
    </cfRule>
  </conditionalFormatting>
  <conditionalFormatting sqref="U3">
    <cfRule type="expression" dxfId="0" priority="43" stopIfTrue="1">
      <formula>AND((VLOOKUP(#REF!,AllStudents,6,FALSE)+30)&lt;TODAY(),U56="NotPaid")</formula>
    </cfRule>
  </conditionalFormatting>
  <conditionalFormatting sqref="AE3">
    <cfRule type="expression" dxfId="5" priority="3424" stopIfTrue="1">
      <formula>AE3="NotPaid"</formula>
    </cfRule>
  </conditionalFormatting>
  <conditionalFormatting sqref="R4:AC4">
    <cfRule type="cellIs" dxfId="3" priority="470" operator="equal">
      <formula>"NotPaid"</formula>
    </cfRule>
  </conditionalFormatting>
  <conditionalFormatting sqref="J5:O5">
    <cfRule type="cellIs" dxfId="3" priority="3524" operator="equal">
      <formula>"NotPaid"</formula>
    </cfRule>
  </conditionalFormatting>
  <conditionalFormatting sqref="R5:AC5">
    <cfRule type="cellIs" dxfId="3" priority="11" operator="equal">
      <formula>"NotPaid"</formula>
    </cfRule>
  </conditionalFormatting>
  <conditionalFormatting sqref="D6:O6">
    <cfRule type="cellIs" dxfId="3" priority="3467" operator="equal">
      <formula>"NotPaid"</formula>
    </cfRule>
  </conditionalFormatting>
  <conditionalFormatting sqref="D6:J6">
    <cfRule type="cellIs" dxfId="3" priority="3465" operator="equal">
      <formula>"NotPaid"</formula>
    </cfRule>
  </conditionalFormatting>
  <conditionalFormatting sqref="J6:O6">
    <cfRule type="cellIs" dxfId="3" priority="3466" operator="equal">
      <formula>"NotPaid"</formula>
    </cfRule>
    <cfRule type="cellIs" dxfId="3" priority="3464" operator="equal">
      <formula>"NotPaid"</formula>
    </cfRule>
  </conditionalFormatting>
  <conditionalFormatting sqref="R6:AC6">
    <cfRule type="cellIs" dxfId="3" priority="19" operator="equal">
      <formula>"NotPaid"</formula>
    </cfRule>
  </conditionalFormatting>
  <conditionalFormatting sqref="D7:J7">
    <cfRule type="cellIs" dxfId="3" priority="3450" operator="equal">
      <formula>"NotPaid"</formula>
    </cfRule>
    <cfRule type="cellIs" dxfId="3" priority="3449" operator="equal">
      <formula>"NotPaid"</formula>
    </cfRule>
    <cfRule type="cellIs" dxfId="3" priority="3448" operator="equal">
      <formula>"NotPaid"</formula>
    </cfRule>
    <cfRule type="cellIs" dxfId="3" priority="3447" operator="equal">
      <formula>"NotPaid"</formula>
    </cfRule>
    <cfRule type="cellIs" dxfId="3" priority="3446" operator="equal">
      <formula>"NotPaid"</formula>
    </cfRule>
    <cfRule type="cellIs" dxfId="3" priority="3443" operator="equal">
      <formula>"NotPaid"</formula>
    </cfRule>
  </conditionalFormatting>
  <conditionalFormatting sqref="F7:J7">
    <cfRule type="expression" dxfId="0" priority="3451" stopIfTrue="1">
      <formula>AND(TODAY()&gt;VLOOKUP($B7,RegistrationDetails,MathsColumn,FALSE),F7="Not Paid")</formula>
    </cfRule>
    <cfRule type="cellIs" dxfId="3" priority="3442" operator="equal">
      <formula>"NotPaid"</formula>
    </cfRule>
  </conditionalFormatting>
  <conditionalFormatting sqref="F7:G7">
    <cfRule type="cellIs" dxfId="3" priority="3444" operator="equal">
      <formula>"NotPaid"</formula>
    </cfRule>
  </conditionalFormatting>
  <conditionalFormatting sqref="F7">
    <cfRule type="cellIs" dxfId="3" priority="3441" operator="equal">
      <formula>"NotPaid"</formula>
    </cfRule>
  </conditionalFormatting>
  <conditionalFormatting sqref="H7:J7">
    <cfRule type="cellIs" dxfId="3" priority="3445" operator="equal">
      <formula>"NotPaid"</formula>
    </cfRule>
  </conditionalFormatting>
  <conditionalFormatting sqref="K7:O7">
    <cfRule type="expression" dxfId="0" priority="3462" stopIfTrue="1">
      <formula>AND(TODAY()&gt;VLOOKUP($B7,RegistrationDetails,MathsColumn,FALSE),K7="Not Paid")</formula>
    </cfRule>
    <cfRule type="cellIs" dxfId="3" priority="3461" operator="equal">
      <formula>"NotPaid"</formula>
    </cfRule>
    <cfRule type="cellIs" dxfId="3" priority="3457" operator="equal">
      <formula>"NotPaid"</formula>
    </cfRule>
    <cfRule type="cellIs" dxfId="3" priority="3456" operator="equal">
      <formula>"NotPaid"</formula>
    </cfRule>
    <cfRule type="cellIs" dxfId="3" priority="3455" operator="equal">
      <formula>"NotPaid"</formula>
    </cfRule>
    <cfRule type="cellIs" dxfId="3" priority="3454" operator="equal">
      <formula>"NotPaid"</formula>
    </cfRule>
    <cfRule type="cellIs" dxfId="3" priority="3453" operator="equal">
      <formula>"NotPaid"</formula>
    </cfRule>
    <cfRule type="cellIs" dxfId="3" priority="3452" operator="equal">
      <formula>"NotPaid"</formula>
    </cfRule>
    <cfRule type="expression" dxfId="0" priority="3440" stopIfTrue="1">
      <formula>AND(TODAY()&gt;VLOOKUP($B7,RegistrationDetails,MathsColumn,FALSE),K7="Not Paid")</formula>
    </cfRule>
    <cfRule type="cellIs" dxfId="3" priority="3439" operator="equal">
      <formula>"NotPaid"</formula>
    </cfRule>
    <cfRule type="cellIs" dxfId="3" priority="3435" operator="equal">
      <formula>"NotPaid"</formula>
    </cfRule>
    <cfRule type="cellIs" dxfId="3" priority="3434" operator="equal">
      <formula>"NotPaid"</formula>
    </cfRule>
    <cfRule type="cellIs" dxfId="3" priority="3433" operator="equal">
      <formula>"NotPaid"</formula>
    </cfRule>
    <cfRule type="cellIs" dxfId="3" priority="3432" operator="equal">
      <formula>"NotPaid"</formula>
    </cfRule>
    <cfRule type="cellIs" dxfId="3" priority="3431" operator="equal">
      <formula>"NotPaid"</formula>
    </cfRule>
    <cfRule type="cellIs" dxfId="3" priority="3430" operator="equal">
      <formula>"NotPaid"</formula>
    </cfRule>
  </conditionalFormatting>
  <conditionalFormatting sqref="K7:N7">
    <cfRule type="cellIs" dxfId="3" priority="3458" operator="equal">
      <formula>"NotPaid"</formula>
    </cfRule>
    <cfRule type="cellIs" dxfId="3" priority="3436" operator="equal">
      <formula>"NotPaid"</formula>
    </cfRule>
  </conditionalFormatting>
  <conditionalFormatting sqref="O7">
    <cfRule type="expression" dxfId="0" priority="3460" stopIfTrue="1">
      <formula>AND(TODAY()&gt;VLOOKUP($B7,RegistrationDetails,MathsColumn,FALSE),O7="Not Paid")</formula>
    </cfRule>
    <cfRule type="cellIs" dxfId="3" priority="3459" operator="equal">
      <formula>"NotPaid"</formula>
    </cfRule>
    <cfRule type="expression" dxfId="0" priority="3438" stopIfTrue="1">
      <formula>AND(TODAY()&gt;VLOOKUP($B7,RegistrationDetails,MathsColumn,FALSE),O7="Not Paid")</formula>
    </cfRule>
    <cfRule type="cellIs" dxfId="3" priority="3437" operator="equal">
      <formula>"NotPaid"</formula>
    </cfRule>
  </conditionalFormatting>
  <conditionalFormatting sqref="R7:AC7">
    <cfRule type="cellIs" dxfId="3" priority="18" operator="equal">
      <formula>"NotPaid"</formula>
    </cfRule>
  </conditionalFormatting>
  <conditionalFormatting sqref="AS7:BA7">
    <cfRule type="expression" dxfId="7" priority="1277" stopIfTrue="1">
      <formula>Physics!#REF!="not paid"</formula>
    </cfRule>
  </conditionalFormatting>
  <conditionalFormatting sqref="BB7:BD7">
    <cfRule type="expression" dxfId="7" priority="1287" stopIfTrue="1">
      <formula>Physics!BN43="not paid"</formula>
    </cfRule>
  </conditionalFormatting>
  <conditionalFormatting sqref="R8:AC8">
    <cfRule type="cellIs" dxfId="3" priority="17" operator="equal">
      <formula>"NotPaid"</formula>
    </cfRule>
  </conditionalFormatting>
  <conditionalFormatting sqref="AJ8">
    <cfRule type="expression" dxfId="8" priority="1260" stopIfTrue="1">
      <formula>AND((VLOOKUP(Bio!#REF!,AllStudents,6,FALSE)+30)&lt;TODAY(),Bio!AJ10="Not Paid")</formula>
    </cfRule>
  </conditionalFormatting>
  <conditionalFormatting sqref="AW8">
    <cfRule type="expression" dxfId="8" priority="1253" stopIfTrue="1">
      <formula>AND((VLOOKUP(Maths!#REF!,AllStudents,6,FALSE)+30)&lt;TODAY(),Maths!AW10="Not Paid")</formula>
    </cfRule>
  </conditionalFormatting>
  <conditionalFormatting sqref="D9:I9">
    <cfRule type="cellIs" dxfId="3" priority="3478" operator="equal">
      <formula>"NotPaid"</formula>
    </cfRule>
  </conditionalFormatting>
  <conditionalFormatting sqref="J9">
    <cfRule type="cellIs" dxfId="3" priority="3476" operator="equal">
      <formula>"NotPaid"</formula>
    </cfRule>
  </conditionalFormatting>
  <conditionalFormatting sqref="K9:O9">
    <cfRule type="cellIs" dxfId="3" priority="3477" operator="equal">
      <formula>"NotPaid"</formula>
    </cfRule>
  </conditionalFormatting>
  <conditionalFormatting sqref="Q9:R9">
    <cfRule type="cellIs" dxfId="3" priority="127" operator="equal">
      <formula>"NotPaid"</formula>
    </cfRule>
    <cfRule type="cellIs" dxfId="3" priority="126" operator="equal">
      <formula>"NotPaid"</formula>
    </cfRule>
    <cfRule type="cellIs" dxfId="3" priority="124" operator="equal">
      <formula>"NotPaid"</formula>
    </cfRule>
    <cfRule type="cellIs" dxfId="3" priority="122" operator="equal">
      <formula>"NotPaid"</formula>
    </cfRule>
    <cfRule type="cellIs" dxfId="3" priority="120" operator="equal">
      <formula>"NotPaid"</formula>
    </cfRule>
    <cfRule type="cellIs" dxfId="3" priority="119" operator="equal">
      <formula>"NotPaid"</formula>
    </cfRule>
    <cfRule type="cellIs" dxfId="3" priority="117" operator="equal">
      <formula>"NotPaid"</formula>
    </cfRule>
    <cfRule type="cellIs" dxfId="3" priority="115" operator="equal">
      <formula>"NotPaid"</formula>
    </cfRule>
    <cfRule type="cellIs" dxfId="3" priority="113" operator="equal">
      <formula>"NotPaid"</formula>
    </cfRule>
    <cfRule type="cellIs" dxfId="3" priority="104" operator="equal">
      <formula>"NotPaid"</formula>
    </cfRule>
    <cfRule type="cellIs" dxfId="3" priority="103" operator="equal">
      <formula>"NotPaid"</formula>
    </cfRule>
    <cfRule type="cellIs" dxfId="3" priority="101" operator="equal">
      <formula>"NotPaid"</formula>
    </cfRule>
    <cfRule type="cellIs" dxfId="3" priority="99" operator="equal">
      <formula>"NotPaid"</formula>
    </cfRule>
    <cfRule type="cellIs" dxfId="3" priority="98" operator="equal">
      <formula>"NotPaid"</formula>
    </cfRule>
    <cfRule type="cellIs" dxfId="3" priority="96" operator="equal">
      <formula>"NotPaid"</formula>
    </cfRule>
    <cfRule type="cellIs" dxfId="3" priority="94" operator="equal">
      <formula>"NotPaid"</formula>
    </cfRule>
    <cfRule type="cellIs" dxfId="3" priority="92" operator="equal">
      <formula>"NotPaid"</formula>
    </cfRule>
    <cfRule type="cellIs" dxfId="3" priority="82" operator="equal">
      <formula>"NotPaid"</formula>
    </cfRule>
    <cfRule type="cellIs" dxfId="3" priority="80" operator="equal">
      <formula>"NotPaid"</formula>
    </cfRule>
    <cfRule type="cellIs" dxfId="3" priority="78" operator="equal">
      <formula>"NotPaid"</formula>
    </cfRule>
    <cfRule type="cellIs" dxfId="3" priority="83" operator="equal">
      <formula>"NotPaid"</formula>
    </cfRule>
    <cfRule type="cellIs" dxfId="3" priority="69" operator="equal">
      <formula>"NotPaid"</formula>
    </cfRule>
    <cfRule type="cellIs" dxfId="3" priority="76" operator="equal">
      <formula>"NotPaid"</formula>
    </cfRule>
    <cfRule type="cellIs" dxfId="3" priority="67" operator="equal">
      <formula>"NotPaid"</formula>
    </cfRule>
    <cfRule type="cellIs" dxfId="3" priority="74" operator="equal">
      <formula>"NotPaid"</formula>
    </cfRule>
    <cfRule type="cellIs" dxfId="3" priority="72" operator="equal">
      <formula>"NotPaid"</formula>
    </cfRule>
    <cfRule type="cellIs" dxfId="3" priority="71" operator="equal">
      <formula>"NotPaid"</formula>
    </cfRule>
    <cfRule type="cellIs" dxfId="3" priority="62" operator="equal">
      <formula>"NotPaid"</formula>
    </cfRule>
    <cfRule type="cellIs" dxfId="3" priority="60" operator="equal">
      <formula>"NotPaid"</formula>
    </cfRule>
    <cfRule type="cellIs" dxfId="3" priority="66" operator="equal">
      <formula>"NotPaid"</formula>
    </cfRule>
    <cfRule type="cellIs" dxfId="3" priority="64" operator="equal">
      <formula>"NotPaid"</formula>
    </cfRule>
  </conditionalFormatting>
  <conditionalFormatting sqref="S9:U9">
    <cfRule type="cellIs" dxfId="3" priority="209" operator="equal">
      <formula>"NotPaid"</formula>
    </cfRule>
    <cfRule type="cellIs" dxfId="3" priority="208" operator="equal">
      <formula>"NotPaid"</formula>
    </cfRule>
    <cfRule type="cellIs" dxfId="3" priority="206" operator="equal">
      <formula>"NotPaid"</formula>
    </cfRule>
    <cfRule type="cellIs" dxfId="3" priority="204" operator="equal">
      <formula>"NotPaid"</formula>
    </cfRule>
    <cfRule type="cellIs" dxfId="3" priority="202" operator="equal">
      <formula>"NotPaid"</formula>
    </cfRule>
    <cfRule type="cellIs" dxfId="3" priority="201" operator="equal">
      <formula>"NotPaid"</formula>
    </cfRule>
    <cfRule type="cellIs" dxfId="3" priority="199" operator="equal">
      <formula>"NotPaid"</formula>
    </cfRule>
    <cfRule type="cellIs" dxfId="3" priority="197" operator="equal">
      <formula>"NotPaid"</formula>
    </cfRule>
    <cfRule type="cellIs" dxfId="3" priority="195" operator="equal">
      <formula>"NotPaid"</formula>
    </cfRule>
    <cfRule type="cellIs" dxfId="3" priority="186" operator="equal">
      <formula>"NotPaid"</formula>
    </cfRule>
    <cfRule type="cellIs" dxfId="3" priority="185" operator="equal">
      <formula>"NotPaid"</formula>
    </cfRule>
    <cfRule type="cellIs" dxfId="3" priority="183" operator="equal">
      <formula>"NotPaid"</formula>
    </cfRule>
    <cfRule type="cellIs" dxfId="3" priority="181" operator="equal">
      <formula>"NotPaid"</formula>
    </cfRule>
    <cfRule type="cellIs" dxfId="3" priority="180" operator="equal">
      <formula>"NotPaid"</formula>
    </cfRule>
    <cfRule type="cellIs" dxfId="3" priority="178" operator="equal">
      <formula>"NotPaid"</formula>
    </cfRule>
    <cfRule type="cellIs" dxfId="3" priority="176" operator="equal">
      <formula>"NotPaid"</formula>
    </cfRule>
    <cfRule type="cellIs" dxfId="3" priority="174" operator="equal">
      <formula>"NotPaid"</formula>
    </cfRule>
    <cfRule type="cellIs" dxfId="3" priority="165" operator="equal">
      <formula>"NotPaid"</formula>
    </cfRule>
    <cfRule type="cellIs" dxfId="3" priority="164" operator="equal">
      <formula>"NotPaid"</formula>
    </cfRule>
    <cfRule type="cellIs" dxfId="3" priority="162" operator="equal">
      <formula>"NotPaid"</formula>
    </cfRule>
    <cfRule type="cellIs" dxfId="3" priority="160" operator="equal">
      <formula>"NotPaid"</formula>
    </cfRule>
    <cfRule type="cellIs" dxfId="3" priority="158" operator="equal">
      <formula>"NotPaid"</formula>
    </cfRule>
    <cfRule type="cellIs" dxfId="3" priority="156" operator="equal">
      <formula>"NotPaid"</formula>
    </cfRule>
    <cfRule type="cellIs" dxfId="3" priority="154" operator="equal">
      <formula>"NotPaid"</formula>
    </cfRule>
    <cfRule type="cellIs" dxfId="3" priority="153" operator="equal">
      <formula>"NotPaid"</formula>
    </cfRule>
    <cfRule type="cellIs" dxfId="3" priority="151" operator="equal">
      <formula>"NotPaid"</formula>
    </cfRule>
    <cfRule type="cellIs" dxfId="3" priority="149" operator="equal">
      <formula>"NotPaid"</formula>
    </cfRule>
    <cfRule type="cellIs" dxfId="3" priority="148" operator="equal">
      <formula>"NotPaid"</formula>
    </cfRule>
    <cfRule type="cellIs" dxfId="3" priority="146" operator="equal">
      <formula>"NotPaid"</formula>
    </cfRule>
    <cfRule type="cellIs" dxfId="3" priority="144" operator="equal">
      <formula>"NotPaid"</formula>
    </cfRule>
    <cfRule type="cellIs" dxfId="3" priority="142" operator="equal">
      <formula>"NotPaid"</formula>
    </cfRule>
  </conditionalFormatting>
  <conditionalFormatting sqref="V9:X9">
    <cfRule type="cellIs" dxfId="3" priority="286" operator="equal">
      <formula>"NotPaid"</formula>
    </cfRule>
    <cfRule type="cellIs" dxfId="3" priority="284" operator="equal">
      <formula>"NotPaid"</formula>
    </cfRule>
    <cfRule type="cellIs" dxfId="3" priority="283" operator="equal">
      <formula>"NotPaid"</formula>
    </cfRule>
    <cfRule type="cellIs" dxfId="3" priority="281" operator="equal">
      <formula>"NotPaid"</formula>
    </cfRule>
    <cfRule type="cellIs" dxfId="3" priority="279" operator="equal">
      <formula>"NotPaid"</formula>
    </cfRule>
    <cfRule type="cellIs" dxfId="3" priority="277" operator="equal">
      <formula>"NotPaid"</formula>
    </cfRule>
    <cfRule type="cellIs" dxfId="3" priority="291" operator="equal">
      <formula>"NotPaid"</formula>
    </cfRule>
    <cfRule type="cellIs" dxfId="3" priority="290" operator="equal">
      <formula>"NotPaid"</formula>
    </cfRule>
    <cfRule type="cellIs" dxfId="3" priority="288" operator="equal">
      <formula>"NotPaid"</formula>
    </cfRule>
    <cfRule type="cellIs" dxfId="3" priority="268" operator="equal">
      <formula>"NotPaid"</formula>
    </cfRule>
    <cfRule type="cellIs" dxfId="3" priority="267" operator="equal">
      <formula>"NotPaid"</formula>
    </cfRule>
    <cfRule type="cellIs" dxfId="3" priority="265" operator="equal">
      <formula>"NotPaid"</formula>
    </cfRule>
    <cfRule type="cellIs" dxfId="3" priority="263" operator="equal">
      <formula>"NotPaid"</formula>
    </cfRule>
    <cfRule type="cellIs" dxfId="3" priority="262" operator="equal">
      <formula>"NotPaid"</formula>
    </cfRule>
    <cfRule type="cellIs" dxfId="3" priority="260" operator="equal">
      <formula>"NotPaid"</formula>
    </cfRule>
    <cfRule type="cellIs" dxfId="3" priority="258" operator="equal">
      <formula>"NotPaid"</formula>
    </cfRule>
    <cfRule type="cellIs" dxfId="3" priority="256" operator="equal">
      <formula>"NotPaid"</formula>
    </cfRule>
    <cfRule type="cellIs" dxfId="3" priority="247" operator="equal">
      <formula>"NotPaid"</formula>
    </cfRule>
    <cfRule type="cellIs" dxfId="3" priority="246" operator="equal">
      <formula>"NotPaid"</formula>
    </cfRule>
    <cfRule type="cellIs" dxfId="3" priority="244" operator="equal">
      <formula>"NotPaid"</formula>
    </cfRule>
    <cfRule type="cellIs" dxfId="3" priority="242" operator="equal">
      <formula>"NotPaid"</formula>
    </cfRule>
    <cfRule type="cellIs" dxfId="3" priority="240" operator="equal">
      <formula>"NotPaid"</formula>
    </cfRule>
    <cfRule type="cellIs" dxfId="3" priority="238" operator="equal">
      <formula>"NotPaid"</formula>
    </cfRule>
    <cfRule type="cellIs" dxfId="3" priority="236" operator="equal">
      <formula>"NotPaid"</formula>
    </cfRule>
    <cfRule type="cellIs" dxfId="3" priority="235" operator="equal">
      <formula>"NotPaid"</formula>
    </cfRule>
    <cfRule type="cellIs" dxfId="3" priority="233" operator="equal">
      <formula>"NotPaid"</formula>
    </cfRule>
    <cfRule type="cellIs" dxfId="3" priority="231" operator="equal">
      <formula>"NotPaid"</formula>
    </cfRule>
    <cfRule type="cellIs" dxfId="3" priority="230" operator="equal">
      <formula>"NotPaid"</formula>
    </cfRule>
    <cfRule type="cellIs" dxfId="3" priority="228" operator="equal">
      <formula>"NotPaid"</formula>
    </cfRule>
    <cfRule type="cellIs" dxfId="3" priority="226" operator="equal">
      <formula>"NotPaid"</formula>
    </cfRule>
    <cfRule type="cellIs" dxfId="3" priority="224" operator="equal">
      <formula>"NotPaid"</formula>
    </cfRule>
  </conditionalFormatting>
  <conditionalFormatting sqref="Y9:AA9">
    <cfRule type="cellIs" dxfId="3" priority="373" operator="equal">
      <formula>"NotPaid"</formula>
    </cfRule>
    <cfRule type="cellIs" dxfId="3" priority="361" operator="equal">
      <formula>"NotPaid"</formula>
    </cfRule>
    <cfRule type="cellIs" dxfId="3" priority="363" operator="equal">
      <formula>"NotPaid"</formula>
    </cfRule>
    <cfRule type="cellIs" dxfId="3" priority="372" operator="equal">
      <formula>"NotPaid"</formula>
    </cfRule>
    <cfRule type="cellIs" dxfId="3" priority="370" operator="equal">
      <formula>"NotPaid"</formula>
    </cfRule>
    <cfRule type="cellIs" dxfId="3" priority="368" operator="equal">
      <formula>"NotPaid"</formula>
    </cfRule>
    <cfRule type="cellIs" dxfId="3" priority="366" operator="equal">
      <formula>"NotPaid"</formula>
    </cfRule>
    <cfRule type="cellIs" dxfId="3" priority="365" operator="equal">
      <formula>"NotPaid"</formula>
    </cfRule>
    <cfRule type="cellIs" dxfId="3" priority="359" operator="equal">
      <formula>"NotPaid"</formula>
    </cfRule>
    <cfRule type="cellIs" dxfId="3" priority="349" operator="equal">
      <formula>"NotPaid"</formula>
    </cfRule>
    <cfRule type="cellIs" dxfId="3" priority="350" operator="equal">
      <formula>"NotPaid"</formula>
    </cfRule>
    <cfRule type="cellIs" dxfId="3" priority="347" operator="equal">
      <formula>"NotPaid"</formula>
    </cfRule>
    <cfRule type="cellIs" dxfId="3" priority="342" operator="equal">
      <formula>"NotPaid"</formula>
    </cfRule>
    <cfRule type="cellIs" dxfId="3" priority="345" operator="equal">
      <formula>"NotPaid"</formula>
    </cfRule>
    <cfRule type="cellIs" dxfId="3" priority="340" operator="equal">
      <formula>"NotPaid"</formula>
    </cfRule>
    <cfRule type="cellIs" dxfId="3" priority="344" operator="equal">
      <formula>"NotPaid"</formula>
    </cfRule>
    <cfRule type="cellIs" dxfId="3" priority="338" operator="equal">
      <formula>"NotPaid"</formula>
    </cfRule>
    <cfRule type="cellIs" dxfId="3" priority="328" operator="equal">
      <formula>"NotPaid"</formula>
    </cfRule>
    <cfRule type="cellIs" dxfId="3" priority="326" operator="equal">
      <formula>"NotPaid"</formula>
    </cfRule>
    <cfRule type="cellIs" dxfId="3" priority="324" operator="equal">
      <formula>"NotPaid"</formula>
    </cfRule>
    <cfRule type="cellIs" dxfId="3" priority="329" operator="equal">
      <formula>"NotPaid"</formula>
    </cfRule>
    <cfRule type="cellIs" dxfId="3" priority="320" operator="equal">
      <formula>"NotPaid"</formula>
    </cfRule>
    <cfRule type="cellIs" dxfId="3" priority="318" operator="equal">
      <formula>"NotPaid"</formula>
    </cfRule>
    <cfRule type="cellIs" dxfId="3" priority="317" operator="equal">
      <formula>"NotPaid"</formula>
    </cfRule>
    <cfRule type="cellIs" dxfId="3" priority="322" operator="equal">
      <formula>"NotPaid"</formula>
    </cfRule>
    <cfRule type="cellIs" dxfId="3" priority="313" operator="equal">
      <formula>"NotPaid"</formula>
    </cfRule>
    <cfRule type="cellIs" dxfId="3" priority="315" operator="equal">
      <formula>"NotPaid"</formula>
    </cfRule>
    <cfRule type="cellIs" dxfId="3" priority="312" operator="equal">
      <formula>"NotPaid"</formula>
    </cfRule>
    <cfRule type="cellIs" dxfId="3" priority="310" operator="equal">
      <formula>"NotPaid"</formula>
    </cfRule>
    <cfRule type="cellIs" dxfId="3" priority="308" operator="equal">
      <formula>"NotPaid"</formula>
    </cfRule>
    <cfRule type="cellIs" dxfId="3" priority="306" operator="equal">
      <formula>"NotPaid"</formula>
    </cfRule>
  </conditionalFormatting>
  <conditionalFormatting sqref="AD9">
    <cfRule type="cellIs" dxfId="3" priority="3332" operator="equal">
      <formula>"NotPaid"</formula>
    </cfRule>
    <cfRule type="cellIs" dxfId="3" priority="3320" operator="equal">
      <formula>"NotPaid"</formula>
    </cfRule>
    <cfRule type="cellIs" dxfId="3" priority="3244" operator="equal">
      <formula>"NotPaid"</formula>
    </cfRule>
    <cfRule type="cellIs" dxfId="3" priority="3234" operator="equal">
      <formula>"NotPaid"</formula>
    </cfRule>
  </conditionalFormatting>
  <conditionalFormatting sqref="D10:J10">
    <cfRule type="cellIs" dxfId="3" priority="3475" operator="equal">
      <formula>"NotPaid"</formula>
    </cfRule>
  </conditionalFormatting>
  <conditionalFormatting sqref="D10:I10">
    <cfRule type="cellIs" dxfId="3" priority="3474" operator="equal">
      <formula>"NotPaid"</formula>
    </cfRule>
    <cfRule type="cellIs" dxfId="3" priority="3471" operator="equal">
      <formula>"NotPaid"</formula>
    </cfRule>
  </conditionalFormatting>
  <conditionalFormatting sqref="J10">
    <cfRule type="cellIs" dxfId="3" priority="3472" operator="equal">
      <formula>"NotPaid"</formula>
    </cfRule>
    <cfRule type="cellIs" dxfId="3" priority="3469" operator="equal">
      <formula>"NotPaid"</formula>
    </cfRule>
  </conditionalFormatting>
  <conditionalFormatting sqref="K10:O10">
    <cfRule type="cellIs" dxfId="3" priority="3473" operator="equal">
      <formula>"NotPaid"</formula>
    </cfRule>
    <cfRule type="cellIs" dxfId="3" priority="3470" operator="equal">
      <formula>"NotPaid"</formula>
    </cfRule>
  </conditionalFormatting>
  <conditionalFormatting sqref="Q10:R10">
    <cfRule type="cellIs" dxfId="3" priority="134" operator="equal">
      <formula>"NotPaid"</formula>
    </cfRule>
    <cfRule type="cellIs" dxfId="3" priority="133" operator="equal">
      <formula>"NotPaid"</formula>
    </cfRule>
    <cfRule type="cellIs" dxfId="3" priority="132" operator="equal">
      <formula>"NotPaid"</formula>
    </cfRule>
    <cfRule type="cellIs" dxfId="3" priority="131" operator="equal">
      <formula>"NotPaid"</formula>
    </cfRule>
    <cfRule type="cellIs" dxfId="3" priority="130" operator="equal">
      <formula>"NotPaid"</formula>
    </cfRule>
    <cfRule type="cellIs" dxfId="3" priority="129" operator="equal">
      <formula>"NotPaid"</formula>
    </cfRule>
    <cfRule type="cellIs" dxfId="3" priority="128" operator="equal">
      <formula>"NotPaid"</formula>
    </cfRule>
    <cfRule type="cellIs" dxfId="3" priority="125" operator="equal">
      <formula>"NotPaid"</formula>
    </cfRule>
    <cfRule type="cellIs" dxfId="3" priority="123" operator="equal">
      <formula>"NotPaid"</formula>
    </cfRule>
    <cfRule type="cellIs" dxfId="3" priority="121" operator="equal">
      <formula>"NotPaid"</formula>
    </cfRule>
    <cfRule type="cellIs" dxfId="3" priority="118" operator="equal">
      <formula>"NotPaid"</formula>
    </cfRule>
    <cfRule type="cellIs" dxfId="3" priority="116" operator="equal">
      <formula>"NotPaid"</formula>
    </cfRule>
    <cfRule type="cellIs" dxfId="3" priority="114" operator="equal">
      <formula>"NotPaid"</formula>
    </cfRule>
    <cfRule type="cellIs" dxfId="3" priority="112" operator="equal">
      <formula>"NotPaid"</formula>
    </cfRule>
    <cfRule type="cellIs" dxfId="3" priority="111" operator="equal">
      <formula>"NotPaid"</formula>
    </cfRule>
    <cfRule type="cellIs" dxfId="3" priority="110" operator="equal">
      <formula>"NotPaid"</formula>
    </cfRule>
    <cfRule type="cellIs" dxfId="3" priority="109" operator="equal">
      <formula>"NotPaid"</formula>
    </cfRule>
    <cfRule type="cellIs" dxfId="3" priority="102" operator="equal">
      <formula>"NotPaid"</formula>
    </cfRule>
    <cfRule type="cellIs" dxfId="3" priority="100" operator="equal">
      <formula>"NotPaid"</formula>
    </cfRule>
    <cfRule type="cellIs" dxfId="3" priority="97" operator="equal">
      <formula>"NotPaid"</formula>
    </cfRule>
    <cfRule type="cellIs" dxfId="3" priority="95" operator="equal">
      <formula>"NotPaid"</formula>
    </cfRule>
    <cfRule type="cellIs" dxfId="3" priority="105" operator="equal">
      <formula>"NotPaid"</formula>
    </cfRule>
    <cfRule type="cellIs" dxfId="3" priority="108" operator="equal">
      <formula>"NotPaid"</formula>
    </cfRule>
    <cfRule type="cellIs" dxfId="3" priority="107" operator="equal">
      <formula>"NotPaid"</formula>
    </cfRule>
    <cfRule type="cellIs" dxfId="3" priority="106" operator="equal">
      <formula>"NotPaid"</formula>
    </cfRule>
    <cfRule type="cellIs" dxfId="3" priority="90" operator="equal">
      <formula>"NotPaid"</formula>
    </cfRule>
    <cfRule type="cellIs" dxfId="3" priority="88" operator="equal">
      <formula>"NotPaid"</formula>
    </cfRule>
    <cfRule type="cellIs" dxfId="3" priority="93" operator="equal">
      <formula>"NotPaid"</formula>
    </cfRule>
    <cfRule type="cellIs" dxfId="3" priority="91" operator="equal">
      <formula>"NotPaid"</formula>
    </cfRule>
    <cfRule type="cellIs" dxfId="3" priority="89" operator="equal">
      <formula>"NotPaid"</formula>
    </cfRule>
    <cfRule type="cellIs" dxfId="3" priority="85" operator="equal">
      <formula>"NotPaid"</formula>
    </cfRule>
    <cfRule type="cellIs" dxfId="3" priority="84" operator="equal">
      <formula>"NotPaid"</formula>
    </cfRule>
    <cfRule type="cellIs" dxfId="3" priority="87" operator="equal">
      <formula>"NotPaid"</formula>
    </cfRule>
    <cfRule type="cellIs" dxfId="3" priority="81" operator="equal">
      <formula>"NotPaid"</formula>
    </cfRule>
    <cfRule type="cellIs" dxfId="3" priority="86" operator="equal">
      <formula>"NotPaid"</formula>
    </cfRule>
    <cfRule type="cellIs" dxfId="3" priority="77" operator="equal">
      <formula>"NotPaid"</formula>
    </cfRule>
    <cfRule type="cellIs" dxfId="3" priority="75" operator="equal">
      <formula>"NotPaid"</formula>
    </cfRule>
    <cfRule type="cellIs" dxfId="3" priority="73" operator="equal">
      <formula>"NotPaid"</formula>
    </cfRule>
    <cfRule type="cellIs" dxfId="3" priority="79" operator="equal">
      <formula>"NotPaid"</formula>
    </cfRule>
    <cfRule type="cellIs" dxfId="3" priority="70" operator="equal">
      <formula>"NotPaid"</formula>
    </cfRule>
    <cfRule type="cellIs" dxfId="3" priority="63" operator="equal">
      <formula>"NotPaid"</formula>
    </cfRule>
    <cfRule type="cellIs" dxfId="3" priority="68" operator="equal">
      <formula>"NotPaid"</formula>
    </cfRule>
    <cfRule type="cellIs" dxfId="3" priority="65" operator="equal">
      <formula>"NotPaid"</formula>
    </cfRule>
    <cfRule type="cellIs" dxfId="3" priority="61" operator="equal">
      <formula>"NotPaid"</formula>
    </cfRule>
    <cfRule type="cellIs" dxfId="3" priority="59" operator="equal">
      <formula>"NotPaid"</formula>
    </cfRule>
  </conditionalFormatting>
  <conditionalFormatting sqref="S10:U10">
    <cfRule type="cellIs" dxfId="3" priority="216" operator="equal">
      <formula>"NotPaid"</formula>
    </cfRule>
    <cfRule type="cellIs" dxfId="3" priority="215" operator="equal">
      <formula>"NotPaid"</formula>
    </cfRule>
    <cfRule type="cellIs" dxfId="3" priority="214" operator="equal">
      <formula>"NotPaid"</formula>
    </cfRule>
    <cfRule type="cellIs" dxfId="3" priority="213" operator="equal">
      <formula>"NotPaid"</formula>
    </cfRule>
    <cfRule type="cellIs" dxfId="3" priority="212" operator="equal">
      <formula>"NotPaid"</formula>
    </cfRule>
    <cfRule type="cellIs" dxfId="3" priority="211" operator="equal">
      <formula>"NotPaid"</formula>
    </cfRule>
    <cfRule type="cellIs" dxfId="3" priority="210" operator="equal">
      <formula>"NotPaid"</formula>
    </cfRule>
    <cfRule type="cellIs" dxfId="3" priority="207" operator="equal">
      <formula>"NotPaid"</formula>
    </cfRule>
    <cfRule type="cellIs" dxfId="3" priority="205" operator="equal">
      <formula>"NotPaid"</formula>
    </cfRule>
    <cfRule type="cellIs" dxfId="3" priority="203" operator="equal">
      <formula>"NotPaid"</formula>
    </cfRule>
    <cfRule type="cellIs" dxfId="3" priority="200" operator="equal">
      <formula>"NotPaid"</formula>
    </cfRule>
    <cfRule type="cellIs" dxfId="3" priority="198" operator="equal">
      <formula>"NotPaid"</formula>
    </cfRule>
    <cfRule type="cellIs" dxfId="3" priority="196" operator="equal">
      <formula>"NotPaid"</formula>
    </cfRule>
    <cfRule type="cellIs" dxfId="3" priority="194" operator="equal">
      <formula>"NotPaid"</formula>
    </cfRule>
    <cfRule type="cellIs" dxfId="3" priority="193" operator="equal">
      <formula>"NotPaid"</formula>
    </cfRule>
    <cfRule type="cellIs" dxfId="3" priority="192" operator="equal">
      <formula>"NotPaid"</formula>
    </cfRule>
    <cfRule type="cellIs" dxfId="3" priority="191" operator="equal">
      <formula>"NotPaid"</formula>
    </cfRule>
    <cfRule type="cellIs" dxfId="3" priority="190" operator="equal">
      <formula>"NotPaid"</formula>
    </cfRule>
    <cfRule type="cellIs" dxfId="3" priority="189" operator="equal">
      <formula>"NotPaid"</formula>
    </cfRule>
    <cfRule type="cellIs" dxfId="3" priority="188" operator="equal">
      <formula>"NotPaid"</formula>
    </cfRule>
    <cfRule type="cellIs" dxfId="3" priority="187" operator="equal">
      <formula>"NotPaid"</formula>
    </cfRule>
    <cfRule type="cellIs" dxfId="3" priority="184" operator="equal">
      <formula>"NotPaid"</formula>
    </cfRule>
    <cfRule type="cellIs" dxfId="3" priority="182" operator="equal">
      <formula>"NotPaid"</formula>
    </cfRule>
    <cfRule type="cellIs" dxfId="3" priority="179" operator="equal">
      <formula>"NotPaid"</formula>
    </cfRule>
    <cfRule type="cellIs" dxfId="3" priority="177" operator="equal">
      <formula>"NotPaid"</formula>
    </cfRule>
    <cfRule type="cellIs" dxfId="3" priority="175" operator="equal">
      <formula>"NotPaid"</formula>
    </cfRule>
    <cfRule type="cellIs" dxfId="3" priority="173" operator="equal">
      <formula>"NotPaid"</formula>
    </cfRule>
    <cfRule type="cellIs" dxfId="3" priority="172" operator="equal">
      <formula>"NotPaid"</formula>
    </cfRule>
    <cfRule type="cellIs" dxfId="3" priority="171" operator="equal">
      <formula>"NotPaid"</formula>
    </cfRule>
    <cfRule type="cellIs" dxfId="3" priority="170" operator="equal">
      <formula>"NotPaid"</formula>
    </cfRule>
    <cfRule type="cellIs" dxfId="3" priority="169" operator="equal">
      <formula>"NotPaid"</formula>
    </cfRule>
    <cfRule type="cellIs" dxfId="3" priority="168" operator="equal">
      <formula>"NotPaid"</formula>
    </cfRule>
    <cfRule type="cellIs" dxfId="3" priority="167" operator="equal">
      <formula>"NotPaid"</formula>
    </cfRule>
    <cfRule type="cellIs" dxfId="3" priority="166" operator="equal">
      <formula>"NotPaid"</formula>
    </cfRule>
    <cfRule type="cellIs" dxfId="3" priority="163" operator="equal">
      <formula>"NotPaid"</formula>
    </cfRule>
    <cfRule type="cellIs" dxfId="3" priority="161" operator="equal">
      <formula>"NotPaid"</formula>
    </cfRule>
    <cfRule type="cellIs" dxfId="3" priority="159" operator="equal">
      <formula>"NotPaid"</formula>
    </cfRule>
    <cfRule type="cellIs" dxfId="3" priority="157" operator="equal">
      <formula>"NotPaid"</formula>
    </cfRule>
    <cfRule type="cellIs" dxfId="3" priority="155" operator="equal">
      <formula>"NotPaid"</formula>
    </cfRule>
    <cfRule type="cellIs" dxfId="3" priority="152" operator="equal">
      <formula>"NotPaid"</formula>
    </cfRule>
    <cfRule type="cellIs" dxfId="3" priority="150" operator="equal">
      <formula>"NotPaid"</formula>
    </cfRule>
    <cfRule type="cellIs" dxfId="3" priority="147" operator="equal">
      <formula>"NotPaid"</formula>
    </cfRule>
    <cfRule type="cellIs" dxfId="3" priority="145" operator="equal">
      <formula>"NotPaid"</formula>
    </cfRule>
    <cfRule type="cellIs" dxfId="3" priority="143" operator="equal">
      <formula>"NotPaid"</formula>
    </cfRule>
    <cfRule type="cellIs" dxfId="3" priority="141" operator="equal">
      <formula>"NotPaid"</formula>
    </cfRule>
  </conditionalFormatting>
  <conditionalFormatting sqref="V10:X10">
    <cfRule type="cellIs" dxfId="3" priority="298" operator="equal">
      <formula>"NotPaid"</formula>
    </cfRule>
    <cfRule type="cellIs" dxfId="3" priority="296" operator="equal">
      <formula>"NotPaid"</formula>
    </cfRule>
    <cfRule type="cellIs" dxfId="3" priority="297" operator="equal">
      <formula>"NotPaid"</formula>
    </cfRule>
    <cfRule type="cellIs" dxfId="3" priority="295" operator="equal">
      <formula>"NotPaid"</formula>
    </cfRule>
    <cfRule type="cellIs" dxfId="3" priority="292" operator="equal">
      <formula>"NotPaid"</formula>
    </cfRule>
    <cfRule type="cellIs" dxfId="3" priority="287" operator="equal">
      <formula>"NotPaid"</formula>
    </cfRule>
    <cfRule type="cellIs" dxfId="3" priority="285" operator="equal">
      <formula>"NotPaid"</formula>
    </cfRule>
    <cfRule type="cellIs" dxfId="3" priority="282" operator="equal">
      <formula>"NotPaid"</formula>
    </cfRule>
    <cfRule type="cellIs" dxfId="3" priority="280" operator="equal">
      <formula>"NotPaid"</formula>
    </cfRule>
    <cfRule type="cellIs" dxfId="3" priority="278" operator="equal">
      <formula>"NotPaid"</formula>
    </cfRule>
    <cfRule type="cellIs" dxfId="3" priority="276" operator="equal">
      <formula>"NotPaid"</formula>
    </cfRule>
    <cfRule type="cellIs" dxfId="3" priority="294" operator="equal">
      <formula>"NotPaid"</formula>
    </cfRule>
    <cfRule type="cellIs" dxfId="3" priority="293" operator="equal">
      <formula>"NotPaid"</formula>
    </cfRule>
    <cfRule type="cellIs" dxfId="3" priority="289" operator="equal">
      <formula>"NotPaid"</formula>
    </cfRule>
    <cfRule type="cellIs" dxfId="3" priority="275" operator="equal">
      <formula>"NotPaid"</formula>
    </cfRule>
    <cfRule type="cellIs" dxfId="3" priority="274" operator="equal">
      <formula>"NotPaid"</formula>
    </cfRule>
    <cfRule type="cellIs" dxfId="3" priority="273" operator="equal">
      <formula>"NotPaid"</formula>
    </cfRule>
    <cfRule type="cellIs" dxfId="3" priority="272" operator="equal">
      <formula>"NotPaid"</formula>
    </cfRule>
    <cfRule type="cellIs" dxfId="3" priority="271" operator="equal">
      <formula>"NotPaid"</formula>
    </cfRule>
    <cfRule type="cellIs" dxfId="3" priority="270" operator="equal">
      <formula>"NotPaid"</formula>
    </cfRule>
    <cfRule type="cellIs" dxfId="3" priority="269" operator="equal">
      <formula>"NotPaid"</formula>
    </cfRule>
    <cfRule type="cellIs" dxfId="3" priority="266" operator="equal">
      <formula>"NotPaid"</formula>
    </cfRule>
    <cfRule type="cellIs" dxfId="3" priority="264" operator="equal">
      <formula>"NotPaid"</formula>
    </cfRule>
    <cfRule type="cellIs" dxfId="3" priority="261" operator="equal">
      <formula>"NotPaid"</formula>
    </cfRule>
    <cfRule type="cellIs" dxfId="3" priority="259" operator="equal">
      <formula>"NotPaid"</formula>
    </cfRule>
    <cfRule type="cellIs" dxfId="3" priority="257" operator="equal">
      <formula>"NotPaid"</formula>
    </cfRule>
    <cfRule type="cellIs" dxfId="3" priority="255" operator="equal">
      <formula>"NotPaid"</formula>
    </cfRule>
    <cfRule type="cellIs" dxfId="3" priority="254" operator="equal">
      <formula>"NotPaid"</formula>
    </cfRule>
    <cfRule type="cellIs" dxfId="3" priority="253" operator="equal">
      <formula>"NotPaid"</formula>
    </cfRule>
    <cfRule type="cellIs" dxfId="3" priority="252" operator="equal">
      <formula>"NotPaid"</formula>
    </cfRule>
    <cfRule type="cellIs" dxfId="3" priority="251" operator="equal">
      <formula>"NotPaid"</formula>
    </cfRule>
    <cfRule type="cellIs" dxfId="3" priority="250" operator="equal">
      <formula>"NotPaid"</formula>
    </cfRule>
    <cfRule type="cellIs" dxfId="3" priority="249" operator="equal">
      <formula>"NotPaid"</formula>
    </cfRule>
    <cfRule type="cellIs" dxfId="3" priority="248" operator="equal">
      <formula>"NotPaid"</formula>
    </cfRule>
    <cfRule type="cellIs" dxfId="3" priority="245" operator="equal">
      <formula>"NotPaid"</formula>
    </cfRule>
    <cfRule type="cellIs" dxfId="3" priority="243" operator="equal">
      <formula>"NotPaid"</formula>
    </cfRule>
    <cfRule type="cellIs" dxfId="3" priority="241" operator="equal">
      <formula>"NotPaid"</formula>
    </cfRule>
    <cfRule type="cellIs" dxfId="3" priority="239" operator="equal">
      <formula>"NotPaid"</formula>
    </cfRule>
    <cfRule type="cellIs" dxfId="3" priority="237" operator="equal">
      <formula>"NotPaid"</formula>
    </cfRule>
    <cfRule type="cellIs" dxfId="3" priority="234" operator="equal">
      <formula>"NotPaid"</formula>
    </cfRule>
    <cfRule type="cellIs" dxfId="3" priority="232" operator="equal">
      <formula>"NotPaid"</formula>
    </cfRule>
    <cfRule type="cellIs" dxfId="3" priority="229" operator="equal">
      <formula>"NotPaid"</formula>
    </cfRule>
    <cfRule type="cellIs" dxfId="3" priority="227" operator="equal">
      <formula>"NotPaid"</formula>
    </cfRule>
    <cfRule type="cellIs" dxfId="3" priority="225" operator="equal">
      <formula>"NotPaid"</formula>
    </cfRule>
    <cfRule type="cellIs" dxfId="3" priority="223" operator="equal">
      <formula>"NotPaid"</formula>
    </cfRule>
  </conditionalFormatting>
  <conditionalFormatting sqref="Y10:AA10">
    <cfRule type="cellIs" dxfId="3" priority="380" operator="equal">
      <formula>"NotPaid"</formula>
    </cfRule>
    <cfRule type="cellIs" dxfId="3" priority="379" operator="equal">
      <formula>"NotPaid"</formula>
    </cfRule>
    <cfRule type="cellIs" dxfId="3" priority="378" operator="equal">
      <formula>"NotPaid"</formula>
    </cfRule>
    <cfRule type="cellIs" dxfId="3" priority="377" operator="equal">
      <formula>"NotPaid"</formula>
    </cfRule>
    <cfRule type="cellIs" dxfId="3" priority="376" operator="equal">
      <formula>"NotPaid"</formula>
    </cfRule>
    <cfRule type="cellIs" dxfId="3" priority="374" operator="equal">
      <formula>"NotPaid"</formula>
    </cfRule>
    <cfRule type="cellIs" dxfId="3" priority="375" operator="equal">
      <formula>"NotPaid"</formula>
    </cfRule>
    <cfRule type="cellIs" dxfId="3" priority="362" operator="equal">
      <formula>"NotPaid"</formula>
    </cfRule>
    <cfRule type="cellIs" dxfId="3" priority="371" operator="equal">
      <formula>"NotPaid"</formula>
    </cfRule>
    <cfRule type="cellIs" dxfId="3" priority="369" operator="equal">
      <formula>"NotPaid"</formula>
    </cfRule>
    <cfRule type="cellIs" dxfId="3" priority="357" operator="equal">
      <formula>"NotPaid"</formula>
    </cfRule>
    <cfRule type="cellIs" dxfId="3" priority="367" operator="equal">
      <formula>"NotPaid"</formula>
    </cfRule>
    <cfRule type="cellIs" dxfId="3" priority="364" operator="equal">
      <formula>"NotPaid"</formula>
    </cfRule>
    <cfRule type="cellIs" dxfId="3" priority="353" operator="equal">
      <formula>"NotPaid"</formula>
    </cfRule>
    <cfRule type="cellIs" dxfId="3" priority="354" operator="equal">
      <formula>"NotPaid"</formula>
    </cfRule>
    <cfRule type="cellIs" dxfId="3" priority="360" operator="equal">
      <formula>"NotPaid"</formula>
    </cfRule>
    <cfRule type="cellIs" dxfId="3" priority="358" operator="equal">
      <formula>"NotPaid"</formula>
    </cfRule>
    <cfRule type="cellIs" dxfId="3" priority="351" operator="equal">
      <formula>"NotPaid"</formula>
    </cfRule>
    <cfRule type="cellIs" dxfId="3" priority="356" operator="equal">
      <formula>"NotPaid"</formula>
    </cfRule>
    <cfRule type="cellIs" dxfId="3" priority="355" operator="equal">
      <formula>"NotPaid"</formula>
    </cfRule>
    <cfRule type="cellIs" dxfId="3" priority="352" operator="equal">
      <formula>"NotPaid"</formula>
    </cfRule>
    <cfRule type="cellIs" dxfId="3" priority="346" operator="equal">
      <formula>"NotPaid"</formula>
    </cfRule>
    <cfRule type="cellIs" dxfId="3" priority="348" operator="equal">
      <formula>"NotPaid"</formula>
    </cfRule>
    <cfRule type="cellIs" dxfId="3" priority="341" operator="equal">
      <formula>"NotPaid"</formula>
    </cfRule>
    <cfRule type="cellIs" dxfId="3" priority="337" operator="equal">
      <formula>"NotPaid"</formula>
    </cfRule>
    <cfRule type="cellIs" dxfId="3" priority="336" operator="equal">
      <formula>"NotPaid"</formula>
    </cfRule>
    <cfRule type="cellIs" dxfId="3" priority="343" operator="equal">
      <formula>"NotPaid"</formula>
    </cfRule>
    <cfRule type="cellIs" dxfId="3" priority="335" operator="equal">
      <formula>"NotPaid"</formula>
    </cfRule>
    <cfRule type="cellIs" dxfId="3" priority="334" operator="equal">
      <formula>"NotPaid"</formula>
    </cfRule>
    <cfRule type="cellIs" dxfId="3" priority="339" operator="equal">
      <formula>"NotPaid"</formula>
    </cfRule>
    <cfRule type="cellIs" dxfId="3" priority="331" operator="equal">
      <formula>"NotPaid"</formula>
    </cfRule>
    <cfRule type="cellIs" dxfId="3" priority="330" operator="equal">
      <formula>"NotPaid"</formula>
    </cfRule>
    <cfRule type="cellIs" dxfId="3" priority="333" operator="equal">
      <formula>"NotPaid"</formula>
    </cfRule>
    <cfRule type="cellIs" dxfId="3" priority="332" operator="equal">
      <formula>"NotPaid"</formula>
    </cfRule>
    <cfRule type="cellIs" dxfId="3" priority="327" operator="equal">
      <formula>"NotPaid"</formula>
    </cfRule>
    <cfRule type="cellIs" dxfId="3" priority="325" operator="equal">
      <formula>"NotPaid"</formula>
    </cfRule>
    <cfRule type="cellIs" dxfId="3" priority="321" operator="equal">
      <formula>"NotPaid"</formula>
    </cfRule>
    <cfRule type="cellIs" dxfId="3" priority="323" operator="equal">
      <formula>"NotPaid"</formula>
    </cfRule>
    <cfRule type="cellIs" dxfId="3" priority="316" operator="equal">
      <formula>"NotPaid"</formula>
    </cfRule>
    <cfRule type="cellIs" dxfId="3" priority="314" operator="equal">
      <formula>"NotPaid"</formula>
    </cfRule>
    <cfRule type="cellIs" dxfId="3" priority="311" operator="equal">
      <formula>"NotPaid"</formula>
    </cfRule>
    <cfRule type="cellIs" dxfId="3" priority="319" operator="equal">
      <formula>"NotPaid"</formula>
    </cfRule>
    <cfRule type="cellIs" dxfId="3" priority="309" operator="equal">
      <formula>"NotPaid"</formula>
    </cfRule>
    <cfRule type="cellIs" dxfId="3" priority="305" operator="equal">
      <formula>"NotPaid"</formula>
    </cfRule>
    <cfRule type="cellIs" dxfId="3" priority="307" operator="equal">
      <formula>"NotPaid"</formula>
    </cfRule>
  </conditionalFormatting>
  <conditionalFormatting sqref="AD10">
    <cfRule type="cellIs" dxfId="3" priority="2998" operator="equal">
      <formula>"NotPaid"</formula>
    </cfRule>
    <cfRule type="cellIs" dxfId="3" priority="2997" operator="equal">
      <formula>"NotPaid"</formula>
    </cfRule>
    <cfRule type="cellIs" dxfId="3" priority="2996" operator="equal">
      <formula>"NotPaid"</formula>
    </cfRule>
    <cfRule type="cellIs" dxfId="3" priority="2995" operator="equal">
      <formula>"NotPaid"</formula>
    </cfRule>
    <cfRule type="cellIs" dxfId="3" priority="2994" operator="equal">
      <formula>"NotPaid"</formula>
    </cfRule>
    <cfRule type="cellIs" dxfId="3" priority="2993" operator="equal">
      <formula>"NotPaid"</formula>
    </cfRule>
    <cfRule type="cellIs" dxfId="3" priority="2992" operator="equal">
      <formula>"NotPaid"</formula>
    </cfRule>
    <cfRule type="cellIs" dxfId="3" priority="2991" operator="equal">
      <formula>"NotPaid"</formula>
    </cfRule>
    <cfRule type="cellIs" dxfId="3" priority="2990" operator="equal">
      <formula>"NotPaid"</formula>
    </cfRule>
    <cfRule type="cellIs" dxfId="3" priority="2989" operator="equal">
      <formula>"NotPaid"</formula>
    </cfRule>
    <cfRule type="cellIs" dxfId="3" priority="2988" operator="equal">
      <formula>"NotPaid"</formula>
    </cfRule>
    <cfRule type="cellIs" dxfId="3" priority="2987" operator="equal">
      <formula>"NotPaid"</formula>
    </cfRule>
    <cfRule type="cellIs" dxfId="3" priority="2986" operator="equal">
      <formula>"NotPaid"</formula>
    </cfRule>
    <cfRule type="cellIs" dxfId="3" priority="2985" operator="equal">
      <formula>"NotPaid"</formula>
    </cfRule>
    <cfRule type="cellIs" dxfId="3" priority="2984" operator="equal">
      <formula>"NotPaid"</formula>
    </cfRule>
    <cfRule type="cellIs" dxfId="3" priority="2983" operator="equal">
      <formula>"NotPaid"</formula>
    </cfRule>
    <cfRule type="cellIs" dxfId="3" priority="2982" operator="equal">
      <formula>"NotPaid"</formula>
    </cfRule>
    <cfRule type="cellIs" dxfId="3" priority="2981" operator="equal">
      <formula>"NotPaid"</formula>
    </cfRule>
    <cfRule type="cellIs" dxfId="3" priority="2980" operator="equal">
      <formula>"NotPaid"</formula>
    </cfRule>
    <cfRule type="cellIs" dxfId="3" priority="2979" operator="equal">
      <formula>"NotPaid"</formula>
    </cfRule>
    <cfRule type="cellIs" dxfId="3" priority="2978" operator="equal">
      <formula>"NotPaid"</formula>
    </cfRule>
    <cfRule type="cellIs" dxfId="3" priority="2977" operator="equal">
      <formula>"NotPaid"</formula>
    </cfRule>
    <cfRule type="cellIs" dxfId="3" priority="2976" operator="equal">
      <formula>"NotPaid"</formula>
    </cfRule>
    <cfRule type="cellIs" dxfId="3" priority="2929" operator="equal">
      <formula>"NotPaid"</formula>
    </cfRule>
    <cfRule type="cellIs" dxfId="3" priority="2928" operator="equal">
      <formula>"NotPaid"</formula>
    </cfRule>
    <cfRule type="cellIs" dxfId="3" priority="2927" operator="equal">
      <formula>"NotPaid"</formula>
    </cfRule>
    <cfRule type="cellIs" dxfId="3" priority="2926" operator="equal">
      <formula>"NotPaid"</formula>
    </cfRule>
    <cfRule type="cellIs" dxfId="3" priority="2925" operator="equal">
      <formula>"NotPaid"</formula>
    </cfRule>
    <cfRule type="cellIs" dxfId="3" priority="2924" operator="equal">
      <formula>"NotPaid"</formula>
    </cfRule>
    <cfRule type="cellIs" dxfId="3" priority="2923" operator="equal">
      <formula>"NotPaid"</formula>
    </cfRule>
    <cfRule type="cellIs" dxfId="3" priority="2922" operator="equal">
      <formula>"NotPaid"</formula>
    </cfRule>
    <cfRule type="cellIs" dxfId="3" priority="2921" operator="equal">
      <formula>"NotPaid"</formula>
    </cfRule>
    <cfRule type="cellIs" dxfId="3" priority="2920" operator="equal">
      <formula>"NotPaid"</formula>
    </cfRule>
    <cfRule type="cellIs" dxfId="3" priority="2919" operator="equal">
      <formula>"NotPaid"</formula>
    </cfRule>
    <cfRule type="cellIs" dxfId="3" priority="2918" operator="equal">
      <formula>"NotPaid"</formula>
    </cfRule>
    <cfRule type="cellIs" dxfId="3" priority="2917" operator="equal">
      <formula>"NotPaid"</formula>
    </cfRule>
    <cfRule type="cellIs" dxfId="3" priority="2916" operator="equal">
      <formula>"NotPaid"</formula>
    </cfRule>
    <cfRule type="cellIs" dxfId="3" priority="2915" operator="equal">
      <formula>"NotPaid"</formula>
    </cfRule>
    <cfRule type="cellIs" dxfId="3" priority="2914" operator="equal">
      <formula>"NotPaid"</formula>
    </cfRule>
    <cfRule type="cellIs" dxfId="3" priority="2913" operator="equal">
      <formula>"NotPaid"</formula>
    </cfRule>
    <cfRule type="cellIs" dxfId="3" priority="2912" operator="equal">
      <formula>"NotPaid"</formula>
    </cfRule>
    <cfRule type="cellIs" dxfId="3" priority="2911" operator="equal">
      <formula>"NotPaid"</formula>
    </cfRule>
    <cfRule type="cellIs" dxfId="3" priority="2910" operator="equal">
      <formula>"NotPaid"</formula>
    </cfRule>
    <cfRule type="cellIs" dxfId="3" priority="2909" operator="equal">
      <formula>"NotPaid"</formula>
    </cfRule>
    <cfRule type="cellIs" dxfId="3" priority="2908" operator="equal">
      <formula>"NotPaid"</formula>
    </cfRule>
    <cfRule type="cellIs" dxfId="3" priority="2907" operator="equal">
      <formula>"NotPaid"</formula>
    </cfRule>
  </conditionalFormatting>
  <conditionalFormatting sqref="AF10:AQ10">
    <cfRule type="expression" dxfId="7" priority="1258" stopIfTrue="1">
      <formula>Bio!AF10="NotPaid"</formula>
    </cfRule>
  </conditionalFormatting>
  <conditionalFormatting sqref="AS10">
    <cfRule type="expression" dxfId="7" priority="1281" stopIfTrue="1">
      <formula>Bio!BE10="not paid"</formula>
    </cfRule>
    <cfRule type="expression" dxfId="7" priority="1280" stopIfTrue="1">
      <formula>Bio!BE10="NotPaid"</formula>
    </cfRule>
  </conditionalFormatting>
  <conditionalFormatting sqref="D11">
    <cfRule type="cellIs" dxfId="3" priority="3506" operator="equal">
      <formula>"NotPaid"</formula>
    </cfRule>
  </conditionalFormatting>
  <conditionalFormatting sqref="E11:N11">
    <cfRule type="cellIs" dxfId="3" priority="3505" operator="equal">
      <formula>"NotPaid"</formula>
    </cfRule>
  </conditionalFormatting>
  <conditionalFormatting sqref="E11">
    <cfRule type="cellIs" dxfId="3" priority="3492" operator="equal">
      <formula>"NotPaid"</formula>
    </cfRule>
  </conditionalFormatting>
  <conditionalFormatting sqref="F11:N11">
    <cfRule type="cellIs" dxfId="3" priority="3480" operator="equal">
      <formula>"NotPaid"</formula>
    </cfRule>
  </conditionalFormatting>
  <conditionalFormatting sqref="O11">
    <cfRule type="cellIs" dxfId="3" priority="3482" operator="equal">
      <formula>"NotPaid"</formula>
    </cfRule>
    <cfRule type="cellIs" dxfId="3" priority="3481" operator="equal">
      <formula>"NotPaid"</formula>
    </cfRule>
  </conditionalFormatting>
  <conditionalFormatting sqref="R11:AC11">
    <cfRule type="cellIs" dxfId="3" priority="16" operator="equal">
      <formula>"NotPaid"</formula>
    </cfRule>
  </conditionalFormatting>
  <conditionalFormatting sqref="AD11">
    <cfRule type="cellIs" dxfId="3" priority="3318" operator="equal">
      <formula>"NotPaid"</formula>
    </cfRule>
    <cfRule type="cellIs" dxfId="3" priority="3310" operator="equal">
      <formula>"NotPaid"</formula>
    </cfRule>
    <cfRule type="cellIs" dxfId="3" priority="3302" operator="equal">
      <formula>"NotPaid"</formula>
    </cfRule>
    <cfRule type="cellIs" dxfId="3" priority="3242" operator="equal">
      <formula>"NotPaid"</formula>
    </cfRule>
    <cfRule type="cellIs" dxfId="3" priority="3232" operator="equal">
      <formula>"NotPaid"</formula>
    </cfRule>
    <cfRule type="cellIs" dxfId="3" priority="3224" operator="equal">
      <formula>"NotPaid"</formula>
    </cfRule>
    <cfRule type="cellIs" dxfId="3" priority="3216" operator="equal">
      <formula>"NotPaid"</formula>
    </cfRule>
  </conditionalFormatting>
  <conditionalFormatting sqref="E12">
    <cfRule type="cellIs" dxfId="3" priority="3504" operator="equal">
      <formula>"NotPaid"</formula>
    </cfRule>
  </conditionalFormatting>
  <conditionalFormatting sqref="F12:N12">
    <cfRule type="cellIs" dxfId="3" priority="3494" operator="equal">
      <formula>"NotPaid"</formula>
    </cfRule>
  </conditionalFormatting>
  <conditionalFormatting sqref="G12:N12">
    <cfRule type="cellIs" dxfId="3" priority="3483" operator="equal">
      <formula>"NotPaid"</formula>
    </cfRule>
  </conditionalFormatting>
  <conditionalFormatting sqref="O12">
    <cfRule type="cellIs" dxfId="3" priority="3496" operator="equal">
      <formula>"NotPaid"</formula>
    </cfRule>
    <cfRule type="cellIs" dxfId="3" priority="3495" operator="equal">
      <formula>"NotPaid"</formula>
    </cfRule>
    <cfRule type="cellIs" dxfId="3" priority="3484" operator="equal">
      <formula>"NotPaid"</formula>
    </cfRule>
  </conditionalFormatting>
  <conditionalFormatting sqref="R12:AC12">
    <cfRule type="cellIs" dxfId="3" priority="15" operator="equal">
      <formula>"NotPaid"</formula>
    </cfRule>
  </conditionalFormatting>
  <conditionalFormatting sqref="AD12">
    <cfRule type="cellIs" dxfId="3" priority="2814" operator="equal">
      <formula>"NotPaid"</formula>
    </cfRule>
    <cfRule type="cellIs" dxfId="3" priority="2813" operator="equal">
      <formula>"NotPaid"</formula>
    </cfRule>
    <cfRule type="cellIs" dxfId="3" priority="2812" operator="equal">
      <formula>"NotPaid"</formula>
    </cfRule>
    <cfRule type="cellIs" dxfId="3" priority="2811" operator="equal">
      <formula>"NotPaid"</formula>
    </cfRule>
    <cfRule type="cellIs" dxfId="3" priority="2810" operator="equal">
      <formula>"NotPaid"</formula>
    </cfRule>
    <cfRule type="cellIs" dxfId="3" priority="2809" operator="equal">
      <formula>"NotPaid"</formula>
    </cfRule>
    <cfRule type="cellIs" dxfId="3" priority="2808" operator="equal">
      <formula>"NotPaid"</formula>
    </cfRule>
    <cfRule type="cellIs" dxfId="3" priority="2807" operator="equal">
      <formula>"NotPaid"</formula>
    </cfRule>
    <cfRule type="cellIs" dxfId="3" priority="2806" operator="equal">
      <formula>"NotPaid"</formula>
    </cfRule>
    <cfRule type="cellIs" dxfId="3" priority="2805" operator="equal">
      <formula>"NotPaid"</formula>
    </cfRule>
    <cfRule type="cellIs" dxfId="3" priority="2804" operator="equal">
      <formula>"NotPaid"</formula>
    </cfRule>
    <cfRule type="cellIs" dxfId="3" priority="2803" operator="equal">
      <formula>"NotPaid"</formula>
    </cfRule>
    <cfRule type="cellIs" dxfId="3" priority="2802" operator="equal">
      <formula>"NotPaid"</formula>
    </cfRule>
    <cfRule type="cellIs" dxfId="3" priority="2801" operator="equal">
      <formula>"NotPaid"</formula>
    </cfRule>
    <cfRule type="cellIs" dxfId="3" priority="2800" operator="equal">
      <formula>"NotPaid"</formula>
    </cfRule>
    <cfRule type="cellIs" dxfId="3" priority="2799" operator="equal">
      <formula>"NotPaid"</formula>
    </cfRule>
    <cfRule type="cellIs" dxfId="3" priority="2798" operator="equal">
      <formula>"NotPaid"</formula>
    </cfRule>
    <cfRule type="cellIs" dxfId="3" priority="2797" operator="equal">
      <formula>"NotPaid"</formula>
    </cfRule>
    <cfRule type="cellIs" dxfId="3" priority="2796" operator="equal">
      <formula>"NotPaid"</formula>
    </cfRule>
    <cfRule type="cellIs" dxfId="3" priority="2795" operator="equal">
      <formula>"NotPaid"</formula>
    </cfRule>
    <cfRule type="cellIs" dxfId="3" priority="2794" operator="equal">
      <formula>"NotPaid"</formula>
    </cfRule>
    <cfRule type="cellIs" dxfId="3" priority="2793" operator="equal">
      <formula>"NotPaid"</formula>
    </cfRule>
    <cfRule type="cellIs" dxfId="3" priority="2792" operator="equal">
      <formula>"NotPaid"</formula>
    </cfRule>
    <cfRule type="cellIs" dxfId="3" priority="2791" operator="equal">
      <formula>"NotPaid"</formula>
    </cfRule>
    <cfRule type="cellIs" dxfId="3" priority="2790" operator="equal">
      <formula>"NotPaid"</formula>
    </cfRule>
    <cfRule type="cellIs" dxfId="3" priority="2789" operator="equal">
      <formula>"NotPaid"</formula>
    </cfRule>
    <cfRule type="cellIs" dxfId="3" priority="2788" operator="equal">
      <formula>"NotPaid"</formula>
    </cfRule>
    <cfRule type="cellIs" dxfId="3" priority="2787" operator="equal">
      <formula>"NotPaid"</formula>
    </cfRule>
    <cfRule type="cellIs" dxfId="3" priority="2786" operator="equal">
      <formula>"NotPaid"</formula>
    </cfRule>
    <cfRule type="cellIs" dxfId="3" priority="2785" operator="equal">
      <formula>"NotPaid"</formula>
    </cfRule>
    <cfRule type="cellIs" dxfId="3" priority="2784" operator="equal">
      <formula>"NotPaid"</formula>
    </cfRule>
    <cfRule type="cellIs" dxfId="3" priority="2783" operator="equal">
      <formula>"NotPaid"</formula>
    </cfRule>
    <cfRule type="cellIs" dxfId="3" priority="2782" operator="equal">
      <formula>"NotPaid"</formula>
    </cfRule>
    <cfRule type="cellIs" dxfId="3" priority="2781" operator="equal">
      <formula>"NotPaid"</formula>
    </cfRule>
    <cfRule type="cellIs" dxfId="3" priority="2780" operator="equal">
      <formula>"NotPaid"</formula>
    </cfRule>
    <cfRule type="cellIs" dxfId="3" priority="2779" operator="equal">
      <formula>"NotPaid"</formula>
    </cfRule>
    <cfRule type="cellIs" dxfId="3" priority="2778" operator="equal">
      <formula>"NotPaid"</formula>
    </cfRule>
    <cfRule type="cellIs" dxfId="3" priority="2777" operator="equal">
      <formula>"NotPaid"</formula>
    </cfRule>
    <cfRule type="cellIs" dxfId="3" priority="2776" operator="equal">
      <formula>"NotPaid"</formula>
    </cfRule>
    <cfRule type="cellIs" dxfId="3" priority="2775" operator="equal">
      <formula>"NotPaid"</formula>
    </cfRule>
    <cfRule type="cellIs" dxfId="3" priority="2774" operator="equal">
      <formula>"NotPaid"</formula>
    </cfRule>
    <cfRule type="cellIs" dxfId="3" priority="2773" operator="equal">
      <formula>"NotPaid"</formula>
    </cfRule>
    <cfRule type="cellIs" dxfId="3" priority="2772" operator="equal">
      <formula>"NotPaid"</formula>
    </cfRule>
    <cfRule type="cellIs" dxfId="3" priority="2771" operator="equal">
      <formula>"NotPaid"</formula>
    </cfRule>
    <cfRule type="cellIs" dxfId="3" priority="2770" operator="equal">
      <formula>"NotPaid"</formula>
    </cfRule>
    <cfRule type="cellIs" dxfId="3" priority="2769" operator="equal">
      <formula>"NotPaid"</formula>
    </cfRule>
  </conditionalFormatting>
  <conditionalFormatting sqref="AK12">
    <cfRule type="expression" dxfId="5" priority="3360" stopIfTrue="1">
      <formula>AK12="not paid"</formula>
    </cfRule>
  </conditionalFormatting>
  <conditionalFormatting sqref="D13:I13">
    <cfRule type="cellIs" dxfId="3" priority="3521" operator="equal">
      <formula>"NotPaid"</formula>
    </cfRule>
  </conditionalFormatting>
  <conditionalFormatting sqref="G13:N13">
    <cfRule type="cellIs" dxfId="3" priority="3497" operator="equal">
      <formula>"NotPaid"</formula>
    </cfRule>
  </conditionalFormatting>
  <conditionalFormatting sqref="J13">
    <cfRule type="cellIs" dxfId="3" priority="3519" operator="equal">
      <formula>"NotPaid"</formula>
    </cfRule>
  </conditionalFormatting>
  <conditionalFormatting sqref="K13:O13">
    <cfRule type="cellIs" dxfId="3" priority="3520" operator="equal">
      <formula>"NotPaid"</formula>
    </cfRule>
  </conditionalFormatting>
  <conditionalFormatting sqref="O13">
    <cfRule type="cellIs" dxfId="3" priority="3498" operator="equal">
      <formula>"NotPaid"</formula>
    </cfRule>
  </conditionalFormatting>
  <conditionalFormatting sqref="R13:AC13">
    <cfRule type="cellIs" dxfId="3" priority="9" operator="equal">
      <formula>"NotPaid"</formula>
    </cfRule>
  </conditionalFormatting>
  <conditionalFormatting sqref="AD13">
    <cfRule type="cellIs" dxfId="3" priority="2719" operator="equal">
      <formula>"NotPaid"</formula>
    </cfRule>
    <cfRule type="cellIs" dxfId="3" priority="2718" operator="equal">
      <formula>"NotPaid"</formula>
    </cfRule>
    <cfRule type="cellIs" dxfId="3" priority="2717" operator="equal">
      <formula>"NotPaid"</formula>
    </cfRule>
    <cfRule type="cellIs" dxfId="3" priority="2716" operator="equal">
      <formula>"NotPaid"</formula>
    </cfRule>
    <cfRule type="cellIs" dxfId="3" priority="2715" operator="equal">
      <formula>"NotPaid"</formula>
    </cfRule>
    <cfRule type="cellIs" dxfId="3" priority="2714" operator="equal">
      <formula>"NotPaid"</formula>
    </cfRule>
    <cfRule type="cellIs" dxfId="3" priority="2713" operator="equal">
      <formula>"NotPaid"</formula>
    </cfRule>
    <cfRule type="cellIs" dxfId="3" priority="2712" operator="equal">
      <formula>"NotPaid"</formula>
    </cfRule>
    <cfRule type="cellIs" dxfId="3" priority="2711" operator="equal">
      <formula>"NotPaid"</formula>
    </cfRule>
    <cfRule type="cellIs" dxfId="3" priority="2710" operator="equal">
      <formula>"NotPaid"</formula>
    </cfRule>
    <cfRule type="cellIs" dxfId="3" priority="2709" operator="equal">
      <formula>"NotPaid"</formula>
    </cfRule>
    <cfRule type="cellIs" dxfId="3" priority="2708" operator="equal">
      <formula>"NotPaid"</formula>
    </cfRule>
    <cfRule type="cellIs" dxfId="3" priority="2707" operator="equal">
      <formula>"NotPaid"</formula>
    </cfRule>
    <cfRule type="cellIs" dxfId="3" priority="2706" operator="equal">
      <formula>"NotPaid"</formula>
    </cfRule>
    <cfRule type="cellIs" dxfId="3" priority="2705" operator="equal">
      <formula>"NotPaid"</formula>
    </cfRule>
    <cfRule type="cellIs" dxfId="3" priority="2704" operator="equal">
      <formula>"NotPaid"</formula>
    </cfRule>
    <cfRule type="cellIs" dxfId="3" priority="2703" operator="equal">
      <formula>"NotPaid"</formula>
    </cfRule>
    <cfRule type="cellIs" dxfId="3" priority="2702" operator="equal">
      <formula>"NotPaid"</formula>
    </cfRule>
    <cfRule type="cellIs" dxfId="3" priority="2701" operator="equal">
      <formula>"NotPaid"</formula>
    </cfRule>
    <cfRule type="cellIs" dxfId="3" priority="2700" operator="equal">
      <formula>"NotPaid"</formula>
    </cfRule>
    <cfRule type="cellIs" dxfId="3" priority="2699" operator="equal">
      <formula>"NotPaid"</formula>
    </cfRule>
    <cfRule type="cellIs" dxfId="3" priority="2698" operator="equal">
      <formula>"NotPaid"</formula>
    </cfRule>
    <cfRule type="cellIs" dxfId="3" priority="2697" operator="equal">
      <formula>"NotPaid"</formula>
    </cfRule>
    <cfRule type="cellIs" dxfId="3" priority="2696" operator="equal">
      <formula>"NotPaid"</formula>
    </cfRule>
    <cfRule type="cellIs" dxfId="3" priority="2695" operator="equal">
      <formula>"NotPaid"</formula>
    </cfRule>
    <cfRule type="cellIs" dxfId="3" priority="2694" operator="equal">
      <formula>"NotPaid"</formula>
    </cfRule>
    <cfRule type="cellIs" dxfId="3" priority="2693" operator="equal">
      <formula>"NotPaid"</formula>
    </cfRule>
    <cfRule type="cellIs" dxfId="3" priority="2692" operator="equal">
      <formula>"NotPaid"</formula>
    </cfRule>
    <cfRule type="cellIs" dxfId="3" priority="2691" operator="equal">
      <formula>"NotPaid"</formula>
    </cfRule>
    <cfRule type="cellIs" dxfId="3" priority="2690" operator="equal">
      <formula>"NotPaid"</formula>
    </cfRule>
    <cfRule type="cellIs" dxfId="3" priority="2689" operator="equal">
      <formula>"NotPaid"</formula>
    </cfRule>
    <cfRule type="cellIs" dxfId="3" priority="2688" operator="equal">
      <formula>"NotPaid"</formula>
    </cfRule>
    <cfRule type="cellIs" dxfId="3" priority="2687" operator="equal">
      <formula>"NotPaid"</formula>
    </cfRule>
    <cfRule type="cellIs" dxfId="3" priority="2686" operator="equal">
      <formula>"NotPaid"</formula>
    </cfRule>
    <cfRule type="cellIs" dxfId="3" priority="2685" operator="equal">
      <formula>"NotPaid"</formula>
    </cfRule>
    <cfRule type="cellIs" dxfId="3" priority="2684" operator="equal">
      <formula>"NotPaid"</formula>
    </cfRule>
    <cfRule type="cellIs" dxfId="3" priority="2683" operator="equal">
      <formula>"NotPaid"</formula>
    </cfRule>
    <cfRule type="cellIs" dxfId="3" priority="2682" operator="equal">
      <formula>"NotPaid"</formula>
    </cfRule>
    <cfRule type="cellIs" dxfId="3" priority="2681" operator="equal">
      <formula>"NotPaid"</formula>
    </cfRule>
    <cfRule type="cellIs" dxfId="3" priority="2680" operator="equal">
      <formula>"NotPaid"</formula>
    </cfRule>
    <cfRule type="cellIs" dxfId="3" priority="2679" operator="equal">
      <formula>"NotPaid"</formula>
    </cfRule>
    <cfRule type="cellIs" dxfId="3" priority="2678" operator="equal">
      <formula>"NotPaid"</formula>
    </cfRule>
    <cfRule type="cellIs" dxfId="3" priority="2677" operator="equal">
      <formula>"NotPaid"</formula>
    </cfRule>
    <cfRule type="cellIs" dxfId="3" priority="2676" operator="equal">
      <formula>"NotPaid"</formula>
    </cfRule>
    <cfRule type="cellIs" dxfId="3" priority="2675" operator="equal">
      <formula>"NotPaid"</formula>
    </cfRule>
    <cfRule type="cellIs" dxfId="3" priority="2674" operator="equal">
      <formula>"NotPaid"</formula>
    </cfRule>
  </conditionalFormatting>
  <conditionalFormatting sqref="AE13">
    <cfRule type="expression" dxfId="5" priority="3353" stopIfTrue="1">
      <formula>AE13="NotPaid"</formula>
    </cfRule>
  </conditionalFormatting>
  <conditionalFormatting sqref="AF13:AQ13">
    <cfRule type="expression" dxfId="5" priority="3354" stopIfTrue="1">
      <formula>AF13="NotPaid"</formula>
    </cfRule>
  </conditionalFormatting>
  <conditionalFormatting sqref="AN13">
    <cfRule type="expression" dxfId="5" priority="3355" stopIfTrue="1">
      <formula>AN13="NotPaid"</formula>
    </cfRule>
  </conditionalFormatting>
  <conditionalFormatting sqref="D14:I14">
    <cfRule type="cellIs" dxfId="3" priority="3542" operator="equal">
      <formula>"NotPaid"</formula>
    </cfRule>
  </conditionalFormatting>
  <conditionalFormatting sqref="D14">
    <cfRule type="cellIs" dxfId="3" priority="3539" operator="equal">
      <formula>"NotPaid"</formula>
    </cfRule>
  </conditionalFormatting>
  <conditionalFormatting sqref="E14:N14">
    <cfRule type="cellIs" dxfId="3" priority="3538" operator="equal">
      <formula>"NotPaid"</formula>
    </cfRule>
  </conditionalFormatting>
  <conditionalFormatting sqref="F14:G14">
    <cfRule type="cellIs" dxfId="3" priority="3485" operator="equal">
      <formula>"NotPaid"</formula>
    </cfRule>
  </conditionalFormatting>
  <conditionalFormatting sqref="H14:O14">
    <cfRule type="cellIs" dxfId="3" priority="3488" operator="equal">
      <formula>"NotPaid"</formula>
    </cfRule>
  </conditionalFormatting>
  <conditionalFormatting sqref="J14">
    <cfRule type="cellIs" dxfId="3" priority="3540" operator="equal">
      <formula>"NotPaid"</formula>
    </cfRule>
  </conditionalFormatting>
  <conditionalFormatting sqref="K14:O14">
    <cfRule type="cellIs" dxfId="3" priority="3541" operator="equal">
      <formula>"NotPaid"</formula>
    </cfRule>
  </conditionalFormatting>
  <conditionalFormatting sqref="AE14">
    <cfRule type="expression" dxfId="7" priority="3387" stopIfTrue="1">
      <formula>Physics!AE23="not paid"</formula>
    </cfRule>
  </conditionalFormatting>
  <conditionalFormatting sqref="AF14:AG14">
    <cfRule type="expression" dxfId="5" priority="3358" stopIfTrue="1">
      <formula>AF14="not paid"</formula>
    </cfRule>
  </conditionalFormatting>
  <conditionalFormatting sqref="AH14:AQ14">
    <cfRule type="expression" dxfId="5" priority="3356" stopIfTrue="1">
      <formula>AH14="not paid"</formula>
    </cfRule>
  </conditionalFormatting>
  <conditionalFormatting sqref="D15">
    <cfRule type="cellIs" dxfId="3" priority="3755" operator="equal">
      <formula>"NotPaid"</formula>
    </cfRule>
    <cfRule type="cellIs" dxfId="3" priority="3491" operator="equal">
      <formula>"NotPaid"</formula>
    </cfRule>
  </conditionalFormatting>
  <conditionalFormatting sqref="E15:N15">
    <cfRule type="cellIs" dxfId="3" priority="3754" operator="equal">
      <formula>"NotPaid"</formula>
    </cfRule>
  </conditionalFormatting>
  <conditionalFormatting sqref="E15">
    <cfRule type="cellIs" dxfId="3" priority="3537" operator="equal">
      <formula>"NotPaid"</formula>
    </cfRule>
  </conditionalFormatting>
  <conditionalFormatting sqref="F15:N15">
    <cfRule type="cellIs" dxfId="3" priority="3525" operator="equal">
      <formula>"NotPaid"</formula>
    </cfRule>
  </conditionalFormatting>
  <conditionalFormatting sqref="F15:G15">
    <cfRule type="cellIs" dxfId="3" priority="3499" operator="equal">
      <formula>"NotPaid"</formula>
    </cfRule>
  </conditionalFormatting>
  <conditionalFormatting sqref="F15:O15">
    <cfRule type="cellIs" dxfId="3" priority="3487" operator="equal">
      <formula>"NotPaid"</formula>
    </cfRule>
    <cfRule type="cellIs" dxfId="3" priority="3486" operator="equal">
      <formula>"NotPaid"</formula>
    </cfRule>
  </conditionalFormatting>
  <conditionalFormatting sqref="H15:O15">
    <cfRule type="cellIs" dxfId="3" priority="3500" operator="equal">
      <formula>"NotPaid"</formula>
    </cfRule>
  </conditionalFormatting>
  <conditionalFormatting sqref="O15">
    <cfRule type="cellIs" dxfId="3" priority="3527" operator="equal">
      <formula>"NotPaid"</formula>
    </cfRule>
    <cfRule type="cellIs" dxfId="3" priority="3526" operator="equal">
      <formula>"NotPaid"</formula>
    </cfRule>
  </conditionalFormatting>
  <conditionalFormatting sqref="R15:AC15">
    <cfRule type="cellIs" dxfId="3" priority="14" operator="equal">
      <formula>"NotPaid"</formula>
    </cfRule>
  </conditionalFormatting>
  <conditionalFormatting sqref="E16">
    <cfRule type="cellIs" dxfId="3" priority="3751" operator="equal">
      <formula>"NotPaid"</formula>
    </cfRule>
  </conditionalFormatting>
  <conditionalFormatting sqref="F16:N16">
    <cfRule type="cellIs" dxfId="3" priority="3704" operator="equal">
      <formula>"NotPaid"</formula>
    </cfRule>
  </conditionalFormatting>
  <conditionalFormatting sqref="G16:N16">
    <cfRule type="cellIs" dxfId="3" priority="3528" operator="equal">
      <formula>"NotPaid"</formula>
    </cfRule>
  </conditionalFormatting>
  <conditionalFormatting sqref="O16">
    <cfRule type="cellIs" dxfId="3" priority="3719" operator="equal">
      <formula>"NotPaid"</formula>
    </cfRule>
    <cfRule type="cellIs" dxfId="3" priority="3718" operator="equal">
      <formula>"NotPaid"</formula>
    </cfRule>
    <cfRule type="cellIs" dxfId="3" priority="3529" operator="equal">
      <formula>"NotPaid"</formula>
    </cfRule>
  </conditionalFormatting>
  <conditionalFormatting sqref="G17:N17">
    <cfRule type="cellIs" dxfId="3" priority="3729" operator="equal">
      <formula>"NotPaid"</formula>
    </cfRule>
  </conditionalFormatting>
  <conditionalFormatting sqref="O17">
    <cfRule type="cellIs" dxfId="3" priority="3730" operator="equal">
      <formula>"NotPaid"</formula>
    </cfRule>
  </conditionalFormatting>
  <conditionalFormatting sqref="AE17:AI17">
    <cfRule type="expression" dxfId="7" priority="3384" stopIfTrue="1">
      <formula>Maths!AE33="NotPaid"</formula>
    </cfRule>
  </conditionalFormatting>
  <conditionalFormatting sqref="AJ17:AK17">
    <cfRule type="expression" dxfId="7" priority="3374" stopIfTrue="1">
      <formula>OtherSubjects!AJ55="not paid"</formula>
    </cfRule>
    <cfRule type="expression" dxfId="7" priority="3389" stopIfTrue="1">
      <formula>Physics!AJ74="not paid"</formula>
    </cfRule>
  </conditionalFormatting>
  <conditionalFormatting sqref="AL17">
    <cfRule type="expression" dxfId="5" priority="3349" stopIfTrue="1">
      <formula>AL17="not paid"</formula>
    </cfRule>
  </conditionalFormatting>
  <conditionalFormatting sqref="AM17">
    <cfRule type="expression" dxfId="5" priority="3350" stopIfTrue="1">
      <formula>AM17="not paid"</formula>
    </cfRule>
  </conditionalFormatting>
  <conditionalFormatting sqref="AN17">
    <cfRule type="expression" dxfId="7" priority="3373" stopIfTrue="1">
      <formula>OtherSubjects!AN43="not paid"</formula>
    </cfRule>
    <cfRule type="expression" dxfId="7" priority="3388" stopIfTrue="1">
      <formula>Physics!AN54="not paid"</formula>
    </cfRule>
  </conditionalFormatting>
  <conditionalFormatting sqref="AO17:AQ17">
    <cfRule type="expression" dxfId="7" priority="3383" stopIfTrue="1">
      <formula>Maths!AO33="not paid"</formula>
    </cfRule>
  </conditionalFormatting>
  <conditionalFormatting sqref="F18:G18">
    <cfRule type="cellIs" dxfId="3" priority="3530" operator="equal">
      <formula>"NotPaid"</formula>
    </cfRule>
  </conditionalFormatting>
  <conditionalFormatting sqref="H18:O18">
    <cfRule type="cellIs" dxfId="3" priority="3533" operator="equal">
      <formula>"NotPaid"</formula>
    </cfRule>
  </conditionalFormatting>
  <conditionalFormatting sqref="Q18:R18">
    <cfRule type="cellIs" dxfId="3" priority="139" operator="equal">
      <formula>"NotPaid"</formula>
    </cfRule>
    <cfRule type="cellIs" dxfId="3" priority="138" operator="equal">
      <formula>"NotPaid"</formula>
    </cfRule>
  </conditionalFormatting>
  <conditionalFormatting sqref="S18:U18">
    <cfRule type="cellIs" dxfId="3" priority="221" operator="equal">
      <formula>"NotPaid"</formula>
    </cfRule>
    <cfRule type="cellIs" dxfId="3" priority="220" operator="equal">
      <formula>"NotPaid"</formula>
    </cfRule>
  </conditionalFormatting>
  <conditionalFormatting sqref="V18:X18">
    <cfRule type="cellIs" dxfId="3" priority="303" operator="equal">
      <formula>"NotPaid"</formula>
    </cfRule>
    <cfRule type="cellIs" dxfId="3" priority="302" operator="equal">
      <formula>"NotPaid"</formula>
    </cfRule>
  </conditionalFormatting>
  <conditionalFormatting sqref="Y18:AA18">
    <cfRule type="cellIs" dxfId="3" priority="384" operator="equal">
      <formula>"NotPaid"</formula>
    </cfRule>
    <cfRule type="cellIs" dxfId="3" priority="385" operator="equal">
      <formula>"NotPaid"</formula>
    </cfRule>
  </conditionalFormatting>
  <conditionalFormatting sqref="AD18">
    <cfRule type="cellIs" dxfId="3" priority="3333" operator="equal">
      <formula>"NotPaid"</formula>
    </cfRule>
    <cfRule type="cellIs" dxfId="3" priority="3245" operator="equal">
      <formula>"NotPaid"</formula>
    </cfRule>
    <cfRule type="cellIs" dxfId="3" priority="3236" operator="equal">
      <formula>"NotPaid"</formula>
    </cfRule>
  </conditionalFormatting>
  <conditionalFormatting sqref="AE18">
    <cfRule type="expression" dxfId="5" priority="3359" stopIfTrue="1">
      <formula>AE18="NotPaid"</formula>
    </cfRule>
  </conditionalFormatting>
  <conditionalFormatting sqref="AF18:AQ18">
    <cfRule type="expression" dxfId="5" priority="3357" stopIfTrue="1">
      <formula>AF18="not paid"</formula>
    </cfRule>
  </conditionalFormatting>
  <conditionalFormatting sqref="D19">
    <cfRule type="cellIs" dxfId="3" priority="3536" operator="equal">
      <formula>"NotPaid"</formula>
    </cfRule>
  </conditionalFormatting>
  <conditionalFormatting sqref="F19:G19">
    <cfRule type="cellIs" dxfId="3" priority="3743" operator="equal">
      <formula>"NotPaid"</formula>
    </cfRule>
  </conditionalFormatting>
  <conditionalFormatting sqref="F19:O19">
    <cfRule type="cellIs" dxfId="3" priority="3532" operator="equal">
      <formula>"NotPaid"</formula>
    </cfRule>
    <cfRule type="cellIs" dxfId="3" priority="3531" operator="equal">
      <formula>"NotPaid"</formula>
    </cfRule>
  </conditionalFormatting>
  <conditionalFormatting sqref="H19:O19">
    <cfRule type="cellIs" dxfId="3" priority="3746" operator="equal">
      <formula>"NotPaid"</formula>
    </cfRule>
  </conditionalFormatting>
  <conditionalFormatting sqref="Q19:R19">
    <cfRule type="cellIs" dxfId="3" priority="137" operator="equal">
      <formula>"NotPaid"</formula>
    </cfRule>
  </conditionalFormatting>
  <conditionalFormatting sqref="S19:U19">
    <cfRule type="cellIs" dxfId="3" priority="219" operator="equal">
      <formula>"NotPaid"</formula>
    </cfRule>
  </conditionalFormatting>
  <conditionalFormatting sqref="V19:X19">
    <cfRule type="cellIs" dxfId="3" priority="301" operator="equal">
      <formula>"NotPaid"</formula>
    </cfRule>
  </conditionalFormatting>
  <conditionalFormatting sqref="Y19:AA19">
    <cfRule type="cellIs" dxfId="3" priority="383" operator="equal">
      <formula>"NotPaid"</formula>
    </cfRule>
  </conditionalFormatting>
  <conditionalFormatting sqref="AD19">
    <cfRule type="cellIs" dxfId="3" priority="2722" operator="equal">
      <formula>"NotPaid"</formula>
    </cfRule>
    <cfRule type="cellIs" dxfId="3" priority="2721" operator="equal">
      <formula>"NotPaid"</formula>
    </cfRule>
    <cfRule type="cellIs" dxfId="3" priority="2720" operator="equal">
      <formula>"NotPaid"</formula>
    </cfRule>
  </conditionalFormatting>
  <conditionalFormatting sqref="D20">
    <cfRule type="cellIs" dxfId="3" priority="3750" operator="equal">
      <formula>"NotPaid"</formula>
    </cfRule>
  </conditionalFormatting>
  <conditionalFormatting sqref="F20:O20">
    <cfRule type="cellIs" dxfId="3" priority="3745" operator="equal">
      <formula>"NotPaid"</formula>
    </cfRule>
    <cfRule type="cellIs" dxfId="3" priority="3744" operator="equal">
      <formula>"NotPaid"</formula>
    </cfRule>
  </conditionalFormatting>
  <conditionalFormatting sqref="Q20:R20">
    <cfRule type="cellIs" dxfId="3" priority="135" operator="equal">
      <formula>"NotPaid"</formula>
    </cfRule>
    <cfRule type="cellIs" dxfId="3" priority="136" operator="equal">
      <formula>"NotPaid"</formula>
    </cfRule>
  </conditionalFormatting>
  <conditionalFormatting sqref="S20:U20">
    <cfRule type="cellIs" dxfId="3" priority="218" operator="equal">
      <formula>"NotPaid"</formula>
    </cfRule>
    <cfRule type="cellIs" dxfId="3" priority="217" operator="equal">
      <formula>"NotPaid"</formula>
    </cfRule>
  </conditionalFormatting>
  <conditionalFormatting sqref="V20:X20">
    <cfRule type="cellIs" dxfId="3" priority="299" operator="equal">
      <formula>"NotPaid"</formula>
    </cfRule>
    <cfRule type="cellIs" dxfId="3" priority="300" operator="equal">
      <formula>"NotPaid"</formula>
    </cfRule>
  </conditionalFormatting>
  <conditionalFormatting sqref="Y20:AA20">
    <cfRule type="cellIs" dxfId="3" priority="382" operator="equal">
      <formula>"NotPaid"</formula>
    </cfRule>
    <cfRule type="cellIs" dxfId="3" priority="381" operator="equal">
      <formula>"NotPaid"</formula>
    </cfRule>
  </conditionalFormatting>
  <conditionalFormatting sqref="AD20">
    <cfRule type="cellIs" dxfId="3" priority="3331" operator="equal">
      <formula>"NotPaid"</formula>
    </cfRule>
    <cfRule type="cellIs" dxfId="3" priority="3321" operator="equal">
      <formula>"NotPaid"</formula>
    </cfRule>
    <cfRule type="cellIs" dxfId="3" priority="3246" operator="equal">
      <formula>"NotPaid"</formula>
    </cfRule>
    <cfRule type="cellIs" dxfId="3" priority="3235" operator="equal">
      <formula>"NotPaid"</formula>
    </cfRule>
  </conditionalFormatting>
  <conditionalFormatting sqref="D21:E21">
    <cfRule type="cellIs" dxfId="3" priority="3742" operator="equal">
      <formula>"NotPaid"</formula>
    </cfRule>
    <cfRule type="cellIs" dxfId="3" priority="3739" operator="equal">
      <formula>"NotPaid"</formula>
    </cfRule>
  </conditionalFormatting>
  <conditionalFormatting sqref="D21">
    <cfRule type="cellIs" dxfId="3" priority="3740" operator="equal">
      <formula>"NotPaid"</formula>
    </cfRule>
  </conditionalFormatting>
  <conditionalFormatting sqref="E21">
    <cfRule type="cellIs" dxfId="3" priority="3741" operator="equal">
      <formula>"NotPaid"</formula>
    </cfRule>
  </conditionalFormatting>
  <conditionalFormatting sqref="F21:N21">
    <cfRule type="cellIs" dxfId="3" priority="3738" operator="equal">
      <formula>"NotPaid"</formula>
    </cfRule>
    <cfRule type="cellIs" dxfId="3" priority="3737" operator="equal">
      <formula>"NotPaid"</formula>
    </cfRule>
  </conditionalFormatting>
  <conditionalFormatting sqref="D22:E22">
    <cfRule type="cellIs" dxfId="3" priority="3736" operator="equal">
      <formula>"NotPaid"</formula>
    </cfRule>
    <cfRule type="cellIs" dxfId="3" priority="3733" operator="equal">
      <formula>"NotPaid"</formula>
    </cfRule>
  </conditionalFormatting>
  <conditionalFormatting sqref="D22">
    <cfRule type="cellIs" dxfId="3" priority="3734" operator="equal">
      <formula>"NotPaid"</formula>
    </cfRule>
  </conditionalFormatting>
  <conditionalFormatting sqref="E22">
    <cfRule type="cellIs" dxfId="3" priority="3735" operator="equal">
      <formula>"NotPaid"</formula>
    </cfRule>
  </conditionalFormatting>
  <conditionalFormatting sqref="F22:N22">
    <cfRule type="cellIs" dxfId="3" priority="3732" operator="equal">
      <formula>"NotPaid"</formula>
    </cfRule>
    <cfRule type="cellIs" dxfId="3" priority="3731" operator="equal">
      <formula>"NotPaid"</formula>
    </cfRule>
  </conditionalFormatting>
  <conditionalFormatting sqref="D23:E23">
    <cfRule type="cellIs" dxfId="3" priority="3727" operator="equal">
      <formula>"NotPaid"</formula>
    </cfRule>
    <cfRule type="cellIs" dxfId="3" priority="3724" operator="equal">
      <formula>"NotPaid"</formula>
    </cfRule>
  </conditionalFormatting>
  <conditionalFormatting sqref="D23">
    <cfRule type="cellIs" dxfId="3" priority="3725" operator="equal">
      <formula>"NotPaid"</formula>
    </cfRule>
  </conditionalFormatting>
  <conditionalFormatting sqref="E23">
    <cfRule type="cellIs" dxfId="3" priority="3726" operator="equal">
      <formula>"NotPaid"</formula>
    </cfRule>
  </conditionalFormatting>
  <conditionalFormatting sqref="F23:N23">
    <cfRule type="cellIs" dxfId="3" priority="3723" operator="equal">
      <formula>"NotPaid"</formula>
    </cfRule>
    <cfRule type="cellIs" dxfId="3" priority="3722" operator="equal">
      <formula>"NotPaid"</formula>
    </cfRule>
  </conditionalFormatting>
  <conditionalFormatting sqref="O23">
    <cfRule type="cellIs" dxfId="3" priority="3721" operator="equal">
      <formula>"NotPaid"</formula>
    </cfRule>
  </conditionalFormatting>
  <conditionalFormatting sqref="R23:AC23">
    <cfRule type="cellIs" dxfId="3" priority="13" operator="equal">
      <formula>"NotPaid"</formula>
    </cfRule>
  </conditionalFormatting>
  <conditionalFormatting sqref="AD23">
    <cfRule type="cellIs" dxfId="3" priority="3311" operator="equal">
      <formula>"NotPaid"</formula>
    </cfRule>
    <cfRule type="cellIs" dxfId="3" priority="3303" operator="equal">
      <formula>"NotPaid"</formula>
    </cfRule>
    <cfRule type="cellIs" dxfId="3" priority="3233" operator="equal">
      <formula>"NotPaid"</formula>
    </cfRule>
    <cfRule type="cellIs" dxfId="3" priority="3225" operator="equal">
      <formula>"NotPaid"</formula>
    </cfRule>
    <cfRule type="cellIs" dxfId="3" priority="3217" operator="equal">
      <formula>"NotPaid"</formula>
    </cfRule>
  </conditionalFormatting>
  <conditionalFormatting sqref="D24:E24">
    <cfRule type="cellIs" dxfId="3" priority="3715" operator="equal">
      <formula>"NotPaid"</formula>
    </cfRule>
    <cfRule type="cellIs" dxfId="3" priority="3714" operator="equal">
      <formula>"NotPaid"</formula>
    </cfRule>
    <cfRule type="cellIs" dxfId="3" priority="3713" operator="equal">
      <formula>"NotPaid"</formula>
    </cfRule>
  </conditionalFormatting>
  <conditionalFormatting sqref="F24">
    <cfRule type="cellIs" dxfId="3" priority="3696" operator="equal">
      <formula>"NotPaid"</formula>
    </cfRule>
    <cfRule type="cellIs" dxfId="3" priority="3695" operator="equal">
      <formula>"NotPaid"</formula>
    </cfRule>
    <cfRule type="cellIs" dxfId="3" priority="3694" operator="equal">
      <formula>"NotPaid"</formula>
    </cfRule>
  </conditionalFormatting>
  <conditionalFormatting sqref="G24:N24">
    <cfRule type="cellIs" dxfId="3" priority="3716" operator="equal">
      <formula>"NotPaid"</formula>
    </cfRule>
  </conditionalFormatting>
  <conditionalFormatting sqref="O24">
    <cfRule type="cellIs" dxfId="3" priority="3717" operator="equal">
      <formula>"NotPaid"</formula>
    </cfRule>
  </conditionalFormatting>
  <conditionalFormatting sqref="D25:E25">
    <cfRule type="cellIs" dxfId="3" priority="3711" operator="equal">
      <formula>"NotPaid"</formula>
    </cfRule>
    <cfRule type="cellIs" dxfId="3" priority="3710" operator="equal">
      <formula>"NotPaid"</formula>
    </cfRule>
    <cfRule type="cellIs" dxfId="3" priority="3709" operator="equal">
      <formula>"NotPaid"</formula>
    </cfRule>
  </conditionalFormatting>
  <conditionalFormatting sqref="F25">
    <cfRule type="cellIs" dxfId="3" priority="3708" operator="equal">
      <formula>"NotPaid"</formula>
    </cfRule>
  </conditionalFormatting>
  <conditionalFormatting sqref="G25:N25">
    <cfRule type="cellIs" dxfId="3" priority="3712" operator="equal">
      <formula>"NotPaid"</formula>
    </cfRule>
  </conditionalFormatting>
  <conditionalFormatting sqref="O25">
    <cfRule type="cellIs" dxfId="3" priority="3701" operator="equal">
      <formula>"NotPaid"</formula>
    </cfRule>
  </conditionalFormatting>
  <conditionalFormatting sqref="Q25:R25">
    <cfRule type="cellIs" dxfId="3" priority="631" operator="equal">
      <formula>"NotPaid"</formula>
    </cfRule>
    <cfRule type="cellIs" dxfId="3" priority="630" operator="equal">
      <formula>"NotPaid"</formula>
    </cfRule>
    <cfRule type="cellIs" dxfId="3" priority="629" operator="equal">
      <formula>"NotPaid"</formula>
    </cfRule>
    <cfRule type="cellIs" dxfId="3" priority="632" operator="equal">
      <formula>"NotPaid"</formula>
    </cfRule>
  </conditionalFormatting>
  <conditionalFormatting sqref="S25:U25">
    <cfRule type="cellIs" dxfId="3" priority="785" operator="equal">
      <formula>"NotPaid"</formula>
    </cfRule>
    <cfRule type="cellIs" dxfId="3" priority="784" operator="equal">
      <formula>"NotPaid"</formula>
    </cfRule>
    <cfRule type="cellIs" dxfId="3" priority="783" operator="equal">
      <formula>"NotPaid"</formula>
    </cfRule>
    <cfRule type="cellIs" dxfId="3" priority="782" operator="equal">
      <formula>"NotPaid"</formula>
    </cfRule>
  </conditionalFormatting>
  <conditionalFormatting sqref="V25:X25">
    <cfRule type="cellIs" dxfId="3" priority="937" operator="equal">
      <formula>"NotPaid"</formula>
    </cfRule>
    <cfRule type="cellIs" dxfId="3" priority="935" operator="equal">
      <formula>"NotPaid"</formula>
    </cfRule>
    <cfRule type="cellIs" dxfId="3" priority="938" operator="equal">
      <formula>"NotPaid"</formula>
    </cfRule>
    <cfRule type="cellIs" dxfId="3" priority="936" operator="equal">
      <formula>"NotPaid"</formula>
    </cfRule>
  </conditionalFormatting>
  <conditionalFormatting sqref="Y25:AA25">
    <cfRule type="cellIs" dxfId="3" priority="1091" operator="equal">
      <formula>"NotPaid"</formula>
    </cfRule>
    <cfRule type="cellIs" dxfId="3" priority="1090" operator="equal">
      <formula>"NotPaid"</formula>
    </cfRule>
    <cfRule type="cellIs" dxfId="3" priority="1089" operator="equal">
      <formula>"NotPaid"</formula>
    </cfRule>
    <cfRule type="cellIs" dxfId="3" priority="1088" operator="equal">
      <formula>"NotPaid"</formula>
    </cfRule>
  </conditionalFormatting>
  <conditionalFormatting sqref="AD25">
    <cfRule type="cellIs" dxfId="3" priority="3344" operator="equal">
      <formula>"NotPaid"</formula>
    </cfRule>
    <cfRule type="cellIs" dxfId="3" priority="3343" operator="equal">
      <formula>"NotPaid"</formula>
    </cfRule>
    <cfRule type="cellIs" dxfId="3" priority="3342" operator="equal">
      <formula>"NotPaid"</formula>
    </cfRule>
  </conditionalFormatting>
  <conditionalFormatting sqref="D26:E26">
    <cfRule type="cellIs" dxfId="3" priority="3707" operator="equal">
      <formula>"NotPaid"</formula>
    </cfRule>
    <cfRule type="cellIs" dxfId="3" priority="3706" operator="equal">
      <formula>"NotPaid"</formula>
    </cfRule>
    <cfRule type="cellIs" dxfId="3" priority="3705" operator="equal">
      <formula>"NotPaid"</formula>
    </cfRule>
  </conditionalFormatting>
  <conditionalFormatting sqref="F26">
    <cfRule type="cellIs" dxfId="3" priority="3699" operator="equal">
      <formula>"NotPaid"</formula>
    </cfRule>
    <cfRule type="cellIs" dxfId="3" priority="3698" operator="equal">
      <formula>"NotPaid"</formula>
    </cfRule>
    <cfRule type="cellIs" dxfId="3" priority="3697" operator="equal">
      <formula>"NotPaid"</formula>
    </cfRule>
  </conditionalFormatting>
  <conditionalFormatting sqref="G26">
    <cfRule type="cellIs" dxfId="3" priority="3700" operator="equal">
      <formula>"NotPaid"</formula>
    </cfRule>
  </conditionalFormatting>
  <conditionalFormatting sqref="H26:N26">
    <cfRule type="cellIs" dxfId="3" priority="3702" operator="equal">
      <formula>"NotPaid"</formula>
    </cfRule>
  </conditionalFormatting>
  <conditionalFormatting sqref="O26">
    <cfRule type="cellIs" dxfId="3" priority="3703" operator="equal">
      <formula>"NotPaid"</formula>
    </cfRule>
  </conditionalFormatting>
  <conditionalFormatting sqref="Q26:R26">
    <cfRule type="cellIs" dxfId="3" priority="622" operator="equal">
      <formula>"NotPaid"</formula>
    </cfRule>
    <cfRule type="cellIs" dxfId="3" priority="619" operator="equal">
      <formula>"NotPaid"</formula>
    </cfRule>
    <cfRule type="cellIs" dxfId="3" priority="593" operator="equal">
      <formula>"NotPaid"</formula>
    </cfRule>
    <cfRule type="cellIs" dxfId="3" priority="601" operator="equal">
      <formula>"NotPaid"</formula>
    </cfRule>
  </conditionalFormatting>
  <conditionalFormatting sqref="S26:U26">
    <cfRule type="cellIs" dxfId="3" priority="775" operator="equal">
      <formula>"NotPaid"</formula>
    </cfRule>
    <cfRule type="cellIs" dxfId="3" priority="772" operator="equal">
      <formula>"NotPaid"</formula>
    </cfRule>
    <cfRule type="cellIs" dxfId="3" priority="754" operator="equal">
      <formula>"NotPaid"</formula>
    </cfRule>
    <cfRule type="cellIs" dxfId="3" priority="746" operator="equal">
      <formula>"NotPaid"</formula>
    </cfRule>
  </conditionalFormatting>
  <conditionalFormatting sqref="V26:X26">
    <cfRule type="cellIs" dxfId="3" priority="925" operator="equal">
      <formula>"NotPaid"</formula>
    </cfRule>
    <cfRule type="cellIs" dxfId="3" priority="928" operator="equal">
      <formula>"NotPaid"</formula>
    </cfRule>
    <cfRule type="cellIs" dxfId="3" priority="907" operator="equal">
      <formula>"NotPaid"</formula>
    </cfRule>
    <cfRule type="cellIs" dxfId="3" priority="899" operator="equal">
      <formula>"NotPaid"</formula>
    </cfRule>
  </conditionalFormatting>
  <conditionalFormatting sqref="Y26:AA26">
    <cfRule type="cellIs" dxfId="3" priority="1081" operator="equal">
      <formula>"NotPaid"</formula>
    </cfRule>
    <cfRule type="cellIs" dxfId="3" priority="1078" operator="equal">
      <formula>"NotPaid"</formula>
    </cfRule>
    <cfRule type="cellIs" dxfId="3" priority="1060" operator="equal">
      <formula>"NotPaid"</formula>
    </cfRule>
    <cfRule type="cellIs" dxfId="3" priority="1052" operator="equal">
      <formula>"NotPaid"</formula>
    </cfRule>
  </conditionalFormatting>
  <conditionalFormatting sqref="AD26">
    <cfRule type="cellIs" dxfId="3" priority="3330" operator="equal">
      <formula>"NotPaid"</formula>
    </cfRule>
    <cfRule type="cellIs" dxfId="3" priority="3319" operator="equal">
      <formula>"NotPaid"</formula>
    </cfRule>
    <cfRule type="cellIs" dxfId="3" priority="3243" operator="equal">
      <formula>"NotPaid"</formula>
    </cfRule>
    <cfRule type="cellIs" dxfId="3" priority="3220" operator="equal">
      <formula>"NotPaid"</formula>
    </cfRule>
  </conditionalFormatting>
  <conditionalFormatting sqref="D27:E27">
    <cfRule type="cellIs" dxfId="3" priority="3693" operator="equal">
      <formula>"NotPaid"</formula>
    </cfRule>
    <cfRule type="cellIs" dxfId="3" priority="3692" operator="equal">
      <formula>"NotPaid"</formula>
    </cfRule>
    <cfRule type="cellIs" dxfId="3" priority="3691" operator="equal">
      <formula>"NotPaid"</formula>
    </cfRule>
  </conditionalFormatting>
  <conditionalFormatting sqref="F27">
    <cfRule type="cellIs" dxfId="3" priority="3689" operator="equal">
      <formula>"NotPaid"</formula>
    </cfRule>
    <cfRule type="cellIs" dxfId="3" priority="3688" operator="equal">
      <formula>"NotPaid"</formula>
    </cfRule>
    <cfRule type="cellIs" dxfId="3" priority="3687" operator="equal">
      <formula>"NotPaid"</formula>
    </cfRule>
  </conditionalFormatting>
  <conditionalFormatting sqref="G27:N27">
    <cfRule type="cellIs" dxfId="3" priority="3686" operator="equal">
      <formula>"NotPaid"</formula>
    </cfRule>
    <cfRule type="cellIs" dxfId="3" priority="3685" operator="equal">
      <formula>"NotPaid"</formula>
    </cfRule>
    <cfRule type="cellIs" dxfId="3" priority="3684" operator="equal">
      <formula>"NotPaid"</formula>
    </cfRule>
  </conditionalFormatting>
  <conditionalFormatting sqref="O27">
    <cfRule type="cellIs" dxfId="3" priority="3690" operator="equal">
      <formula>"NotPaid"</formula>
    </cfRule>
  </conditionalFormatting>
  <conditionalFormatting sqref="D28:E28">
    <cfRule type="cellIs" dxfId="3" priority="3683" operator="equal">
      <formula>"NotPaid"</formula>
    </cfRule>
    <cfRule type="cellIs" dxfId="3" priority="3682" operator="equal">
      <formula>"NotPaid"</formula>
    </cfRule>
    <cfRule type="cellIs" dxfId="3" priority="3681" operator="equal">
      <formula>"NotPaid"</formula>
    </cfRule>
  </conditionalFormatting>
  <conditionalFormatting sqref="F28">
    <cfRule type="cellIs" dxfId="3" priority="3679" operator="equal">
      <formula>"NotPaid"</formula>
    </cfRule>
    <cfRule type="cellIs" dxfId="3" priority="3678" operator="equal">
      <formula>"NotPaid"</formula>
    </cfRule>
    <cfRule type="cellIs" dxfId="3" priority="3677" operator="equal">
      <formula>"NotPaid"</formula>
    </cfRule>
  </conditionalFormatting>
  <conditionalFormatting sqref="G28">
    <cfRule type="cellIs" dxfId="3" priority="3680" operator="equal">
      <formula>"NotPaid"</formula>
    </cfRule>
  </conditionalFormatting>
  <conditionalFormatting sqref="H28:N28">
    <cfRule type="cellIs" dxfId="3" priority="3676" operator="equal">
      <formula>"NotPaid"</formula>
    </cfRule>
  </conditionalFormatting>
  <conditionalFormatting sqref="O28">
    <cfRule type="cellIs" dxfId="3" priority="3675" operator="equal">
      <formula>"NotPaid"</formula>
    </cfRule>
  </conditionalFormatting>
  <conditionalFormatting sqref="P28">
    <cfRule type="cellIs" dxfId="3" priority="1094" operator="equal">
      <formula>"NotPaid"</formula>
    </cfRule>
  </conditionalFormatting>
  <conditionalFormatting sqref="Q28">
    <cfRule type="cellIs" dxfId="3" priority="481" operator="equal">
      <formula>"NotPaid"</formula>
    </cfRule>
  </conditionalFormatting>
  <conditionalFormatting sqref="R28:AC28">
    <cfRule type="cellIs" dxfId="3" priority="472" operator="equal">
      <formula>"NotPaid"</formula>
    </cfRule>
  </conditionalFormatting>
  <conditionalFormatting sqref="AD28">
    <cfRule type="cellIs" dxfId="3" priority="2627" operator="equal">
      <formula>"NotPaid"</formula>
    </cfRule>
  </conditionalFormatting>
  <conditionalFormatting sqref="D29">
    <cfRule type="cellIs" dxfId="3" priority="3666" operator="equal">
      <formula>"NotPaid"</formula>
    </cfRule>
    <cfRule type="cellIs" dxfId="3" priority="3665" operator="equal">
      <formula>"NotPaid"</formula>
    </cfRule>
    <cfRule type="cellIs" dxfId="3" priority="3664" operator="equal">
      <formula>"NotPaid"</formula>
    </cfRule>
  </conditionalFormatting>
  <conditionalFormatting sqref="Q29:R29">
    <cfRule type="cellIs" dxfId="3" priority="480" operator="equal">
      <formula>"NotPaid"</formula>
    </cfRule>
  </conditionalFormatting>
  <conditionalFormatting sqref="S29:U29">
    <cfRule type="cellIs" dxfId="3" priority="634" operator="equal">
      <formula>"NotPaid"</formula>
    </cfRule>
  </conditionalFormatting>
  <conditionalFormatting sqref="V29:X29">
    <cfRule type="cellIs" dxfId="3" priority="787" operator="equal">
      <formula>"NotPaid"</formula>
    </cfRule>
  </conditionalFormatting>
  <conditionalFormatting sqref="Y29:AA29">
    <cfRule type="cellIs" dxfId="3" priority="940" operator="equal">
      <formula>"NotPaid"</formula>
    </cfRule>
  </conditionalFormatting>
  <conditionalFormatting sqref="AD29">
    <cfRule type="cellIs" dxfId="3" priority="2605" operator="equal">
      <formula>"NotPaid"</formula>
    </cfRule>
  </conditionalFormatting>
  <conditionalFormatting sqref="Q30:R30">
    <cfRule type="cellIs" dxfId="3" priority="626" operator="equal">
      <formula>"NotPaid"</formula>
    </cfRule>
  </conditionalFormatting>
  <conditionalFormatting sqref="S30:U30">
    <cfRule type="cellIs" dxfId="3" priority="779" operator="equal">
      <formula>"NotPaid"</formula>
    </cfRule>
  </conditionalFormatting>
  <conditionalFormatting sqref="V30:X30">
    <cfRule type="cellIs" dxfId="3" priority="932" operator="equal">
      <formula>"NotPaid"</formula>
    </cfRule>
  </conditionalFormatting>
  <conditionalFormatting sqref="Y30:AA30">
    <cfRule type="cellIs" dxfId="3" priority="1085" operator="equal">
      <formula>"NotPaid"</formula>
    </cfRule>
  </conditionalFormatting>
  <conditionalFormatting sqref="AD30">
    <cfRule type="cellIs" dxfId="3" priority="3339" operator="equal">
      <formula>"NotPaid"</formula>
    </cfRule>
  </conditionalFormatting>
  <conditionalFormatting sqref="D32">
    <cfRule type="cellIs" dxfId="3" priority="3651" operator="equal">
      <formula>"NotPaid"</formula>
    </cfRule>
    <cfRule type="cellIs" dxfId="3" priority="3650" operator="equal">
      <formula>"NotPaid"</formula>
    </cfRule>
    <cfRule type="cellIs" dxfId="3" priority="3649" operator="equal">
      <formula>"NotPaid"</formula>
    </cfRule>
  </conditionalFormatting>
  <conditionalFormatting sqref="E32">
    <cfRule type="cellIs" dxfId="3" priority="3660" operator="equal">
      <formula>"NotPaid"</formula>
    </cfRule>
    <cfRule type="cellIs" dxfId="3" priority="3659" operator="equal">
      <formula>"NotPaid"</formula>
    </cfRule>
    <cfRule type="cellIs" dxfId="3" priority="3658" operator="equal">
      <formula>"NotPaid"</formula>
    </cfRule>
  </conditionalFormatting>
  <conditionalFormatting sqref="F32">
    <cfRule type="cellIs" dxfId="3" priority="3656" operator="equal">
      <formula>"NotPaid"</formula>
    </cfRule>
    <cfRule type="cellIs" dxfId="3" priority="3655" operator="equal">
      <formula>"NotPaid"</formula>
    </cfRule>
    <cfRule type="cellIs" dxfId="3" priority="3654" operator="equal">
      <formula>"NotPaid"</formula>
    </cfRule>
  </conditionalFormatting>
  <conditionalFormatting sqref="G32">
    <cfRule type="cellIs" dxfId="3" priority="3657" operator="equal">
      <formula>"NotPaid"</formula>
    </cfRule>
  </conditionalFormatting>
  <conditionalFormatting sqref="H32:N32">
    <cfRule type="cellIs" dxfId="3" priority="3653" operator="equal">
      <formula>"NotPaid"</formula>
    </cfRule>
  </conditionalFormatting>
  <conditionalFormatting sqref="O32">
    <cfRule type="cellIs" dxfId="3" priority="3652" operator="equal">
      <formula>"NotPaid"</formula>
    </cfRule>
  </conditionalFormatting>
  <conditionalFormatting sqref="D33">
    <cfRule type="cellIs" dxfId="3" priority="3630" operator="equal">
      <formula>"NotPaid"</formula>
    </cfRule>
    <cfRule type="cellIs" dxfId="3" priority="3629" operator="equal">
      <formula>"NotPaid"</formula>
    </cfRule>
    <cfRule type="cellIs" dxfId="3" priority="3628" operator="equal">
      <formula>"NotPaid"</formula>
    </cfRule>
  </conditionalFormatting>
  <conditionalFormatting sqref="E33">
    <cfRule type="cellIs" dxfId="3" priority="3637" operator="equal">
      <formula>"NotPaid"</formula>
    </cfRule>
    <cfRule type="cellIs" dxfId="3" priority="3636" operator="equal">
      <formula>"NotPaid"</formula>
    </cfRule>
    <cfRule type="cellIs" dxfId="3" priority="3635" operator="equal">
      <formula>"NotPaid"</formula>
    </cfRule>
  </conditionalFormatting>
  <conditionalFormatting sqref="F33">
    <cfRule type="cellIs" dxfId="3" priority="3633" operator="equal">
      <formula>"NotPaid"</formula>
    </cfRule>
    <cfRule type="cellIs" dxfId="3" priority="3632" operator="equal">
      <formula>"NotPaid"</formula>
    </cfRule>
    <cfRule type="cellIs" dxfId="3" priority="3631" operator="equal">
      <formula>"NotPaid"</formula>
    </cfRule>
  </conditionalFormatting>
  <conditionalFormatting sqref="G33">
    <cfRule type="cellIs" dxfId="3" priority="3634" operator="equal">
      <formula>"NotPaid"</formula>
    </cfRule>
  </conditionalFormatting>
  <conditionalFormatting sqref="H33:N33">
    <cfRule type="cellIs" dxfId="3" priority="3627" operator="equal">
      <formula>"NotPaid"</formula>
    </cfRule>
  </conditionalFormatting>
  <conditionalFormatting sqref="O33">
    <cfRule type="cellIs" dxfId="3" priority="3626" operator="equal">
      <formula>"NotPaid"</formula>
    </cfRule>
  </conditionalFormatting>
  <conditionalFormatting sqref="D34">
    <cfRule type="cellIs" dxfId="3" priority="3640" operator="equal">
      <formula>"NotPaid"</formula>
    </cfRule>
    <cfRule type="cellIs" dxfId="3" priority="3639" operator="equal">
      <formula>"NotPaid"</formula>
    </cfRule>
    <cfRule type="cellIs" dxfId="3" priority="3638" operator="equal">
      <formula>"NotPaid"</formula>
    </cfRule>
  </conditionalFormatting>
  <conditionalFormatting sqref="E34">
    <cfRule type="cellIs" dxfId="3" priority="3647" operator="equal">
      <formula>"NotPaid"</formula>
    </cfRule>
    <cfRule type="cellIs" dxfId="3" priority="3646" operator="equal">
      <formula>"NotPaid"</formula>
    </cfRule>
    <cfRule type="cellIs" dxfId="3" priority="3645" operator="equal">
      <formula>"NotPaid"</formula>
    </cfRule>
  </conditionalFormatting>
  <conditionalFormatting sqref="F34">
    <cfRule type="cellIs" dxfId="3" priority="3643" operator="equal">
      <formula>"NotPaid"</formula>
    </cfRule>
    <cfRule type="cellIs" dxfId="3" priority="3642" operator="equal">
      <formula>"NotPaid"</formula>
    </cfRule>
    <cfRule type="cellIs" dxfId="3" priority="3641" operator="equal">
      <formula>"NotPaid"</formula>
    </cfRule>
  </conditionalFormatting>
  <conditionalFormatting sqref="G34">
    <cfRule type="cellIs" dxfId="3" priority="3644" operator="equal">
      <formula>"NotPaid"</formula>
    </cfRule>
  </conditionalFormatting>
  <conditionalFormatting sqref="H34:N34">
    <cfRule type="cellIs" dxfId="3" priority="3625" operator="equal">
      <formula>"NotPaid"</formula>
    </cfRule>
  </conditionalFormatting>
  <conditionalFormatting sqref="O34">
    <cfRule type="cellIs" dxfId="3" priority="3624" operator="equal">
      <formula>"NotPaid"</formula>
    </cfRule>
  </conditionalFormatting>
  <conditionalFormatting sqref="D35">
    <cfRule type="cellIs" dxfId="3" priority="3616" operator="equal">
      <formula>"NotPaid"</formula>
    </cfRule>
    <cfRule type="cellIs" dxfId="3" priority="3615" operator="equal">
      <formula>"NotPaid"</formula>
    </cfRule>
    <cfRule type="cellIs" dxfId="3" priority="3614" operator="equal">
      <formula>"NotPaid"</formula>
    </cfRule>
  </conditionalFormatting>
  <conditionalFormatting sqref="E35">
    <cfRule type="cellIs" dxfId="3" priority="3623" operator="equal">
      <formula>"NotPaid"</formula>
    </cfRule>
    <cfRule type="cellIs" dxfId="3" priority="3622" operator="equal">
      <formula>"NotPaid"</formula>
    </cfRule>
    <cfRule type="cellIs" dxfId="3" priority="3621" operator="equal">
      <formula>"NotPaid"</formula>
    </cfRule>
  </conditionalFormatting>
  <conditionalFormatting sqref="F35">
    <cfRule type="cellIs" dxfId="3" priority="3619" operator="equal">
      <formula>"NotPaid"</formula>
    </cfRule>
    <cfRule type="cellIs" dxfId="3" priority="3618" operator="equal">
      <formula>"NotPaid"</formula>
    </cfRule>
    <cfRule type="cellIs" dxfId="3" priority="3617" operator="equal">
      <formula>"NotPaid"</formula>
    </cfRule>
  </conditionalFormatting>
  <conditionalFormatting sqref="G35:N35">
    <cfRule type="cellIs" dxfId="3" priority="3620" operator="equal">
      <formula>"NotPaid"</formula>
    </cfRule>
  </conditionalFormatting>
  <conditionalFormatting sqref="O35">
    <cfRule type="cellIs" dxfId="3" priority="3613" operator="equal">
      <formula>"NotPaid"</formula>
    </cfRule>
  </conditionalFormatting>
  <conditionalFormatting sqref="AD35">
    <cfRule type="cellIs" dxfId="3" priority="3328" operator="equal">
      <formula>"NotPaid"</formula>
    </cfRule>
    <cfRule type="cellIs" dxfId="3" priority="3317" operator="equal">
      <formula>"NotPaid"</formula>
    </cfRule>
    <cfRule type="cellIs" dxfId="3" priority="3309" operator="equal">
      <formula>"NotPaid"</formula>
    </cfRule>
    <cfRule type="cellIs" dxfId="3" priority="3301" operator="equal">
      <formula>"NotPaid"</formula>
    </cfRule>
    <cfRule type="cellIs" dxfId="3" priority="3241" operator="equal">
      <formula>"NotPaid"</formula>
    </cfRule>
    <cfRule type="cellIs" dxfId="3" priority="3231" operator="equal">
      <formula>"NotPaid"</formula>
    </cfRule>
    <cfRule type="cellIs" dxfId="3" priority="3223" operator="equal">
      <formula>"NotPaid"</formula>
    </cfRule>
    <cfRule type="cellIs" dxfId="3" priority="3215" operator="equal">
      <formula>"NotPaid"</formula>
    </cfRule>
  </conditionalFormatting>
  <conditionalFormatting sqref="D36">
    <cfRule type="cellIs" dxfId="3" priority="3603" operator="equal">
      <formula>"NotPaid"</formula>
    </cfRule>
    <cfRule type="cellIs" dxfId="3" priority="3602" operator="equal">
      <formula>"NotPaid"</formula>
    </cfRule>
    <cfRule type="cellIs" dxfId="3" priority="3601" operator="equal">
      <formula>"NotPaid"</formula>
    </cfRule>
  </conditionalFormatting>
  <conditionalFormatting sqref="E36">
    <cfRule type="cellIs" dxfId="3" priority="3610" operator="equal">
      <formula>"NotPaid"</formula>
    </cfRule>
    <cfRule type="cellIs" dxfId="3" priority="3609" operator="equal">
      <formula>"NotPaid"</formula>
    </cfRule>
    <cfRule type="cellIs" dxfId="3" priority="3608" operator="equal">
      <formula>"NotPaid"</formula>
    </cfRule>
  </conditionalFormatting>
  <conditionalFormatting sqref="F36">
    <cfRule type="cellIs" dxfId="3" priority="3606" operator="equal">
      <formula>"NotPaid"</formula>
    </cfRule>
    <cfRule type="cellIs" dxfId="3" priority="3605" operator="equal">
      <formula>"NotPaid"</formula>
    </cfRule>
    <cfRule type="cellIs" dxfId="3" priority="3604" operator="equal">
      <formula>"NotPaid"</formula>
    </cfRule>
  </conditionalFormatting>
  <conditionalFormatting sqref="G36:N36">
    <cfRule type="cellIs" dxfId="3" priority="3607" operator="equal">
      <formula>"NotPaid"</formula>
    </cfRule>
  </conditionalFormatting>
  <conditionalFormatting sqref="O36">
    <cfRule type="cellIs" dxfId="3" priority="3600" operator="equal">
      <formula>"NotPaid"</formula>
    </cfRule>
  </conditionalFormatting>
  <conditionalFormatting sqref="Q36:R36">
    <cfRule type="cellIs" dxfId="3" priority="609" operator="equal">
      <formula>"NotPaid"</formula>
    </cfRule>
    <cfRule type="cellIs" dxfId="3" priority="605" operator="equal">
      <formula>"NotPaid"</formula>
    </cfRule>
    <cfRule type="cellIs" dxfId="3" priority="607" operator="equal">
      <formula>"NotPaid"</formula>
    </cfRule>
    <cfRule type="cellIs" dxfId="3" priority="606" operator="equal">
      <formula>"NotPaid"</formula>
    </cfRule>
    <cfRule type="cellIs" dxfId="3" priority="604" operator="equal">
      <formula>"NotPaid"</formula>
    </cfRule>
    <cfRule type="cellIs" dxfId="3" priority="582" operator="equal">
      <formula>"NotPaid"</formula>
    </cfRule>
    <cfRule type="cellIs" dxfId="3" priority="574" operator="equal">
      <formula>"NotPaid"</formula>
    </cfRule>
  </conditionalFormatting>
  <conditionalFormatting sqref="S36:U36">
    <cfRule type="cellIs" dxfId="3" priority="760" operator="equal">
      <formula>"NotPaid"</formula>
    </cfRule>
    <cfRule type="cellIs" dxfId="3" priority="759" operator="equal">
      <formula>"NotPaid"</formula>
    </cfRule>
    <cfRule type="cellIs" dxfId="3" priority="762" operator="equal">
      <formula>"NotPaid"</formula>
    </cfRule>
    <cfRule type="cellIs" dxfId="3" priority="758" operator="equal">
      <formula>"NotPaid"</formula>
    </cfRule>
    <cfRule type="cellIs" dxfId="3" priority="757" operator="equal">
      <formula>"NotPaid"</formula>
    </cfRule>
    <cfRule type="cellIs" dxfId="3" priority="727" operator="equal">
      <formula>"NotPaid"</formula>
    </cfRule>
    <cfRule type="cellIs" dxfId="3" priority="735" operator="equal">
      <formula>"NotPaid"</formula>
    </cfRule>
  </conditionalFormatting>
  <conditionalFormatting sqref="V36:X36">
    <cfRule type="cellIs" dxfId="3" priority="913" operator="equal">
      <formula>"NotPaid"</formula>
    </cfRule>
    <cfRule type="cellIs" dxfId="3" priority="912" operator="equal">
      <formula>"NotPaid"</formula>
    </cfRule>
    <cfRule type="cellIs" dxfId="3" priority="911" operator="equal">
      <formula>"NotPaid"</formula>
    </cfRule>
    <cfRule type="cellIs" dxfId="3" priority="910" operator="equal">
      <formula>"NotPaid"</formula>
    </cfRule>
    <cfRule type="cellIs" dxfId="3" priority="915" operator="equal">
      <formula>"NotPaid"</formula>
    </cfRule>
    <cfRule type="cellIs" dxfId="3" priority="888" operator="equal">
      <formula>"NotPaid"</formula>
    </cfRule>
    <cfRule type="cellIs" dxfId="3" priority="880" operator="equal">
      <formula>"NotPaid"</formula>
    </cfRule>
  </conditionalFormatting>
  <conditionalFormatting sqref="Y36:AA36">
    <cfRule type="cellIs" dxfId="3" priority="1068" operator="equal">
      <formula>"NotPaid"</formula>
    </cfRule>
    <cfRule type="cellIs" dxfId="3" priority="1066" operator="equal">
      <formula>"NotPaid"</formula>
    </cfRule>
    <cfRule type="cellIs" dxfId="3" priority="1065" operator="equal">
      <formula>"NotPaid"</formula>
    </cfRule>
    <cfRule type="cellIs" dxfId="3" priority="1064" operator="equal">
      <formula>"NotPaid"</formula>
    </cfRule>
    <cfRule type="cellIs" dxfId="3" priority="1063" operator="equal">
      <formula>"NotPaid"</formula>
    </cfRule>
    <cfRule type="cellIs" dxfId="3" priority="1041" operator="equal">
      <formula>"NotPaid"</formula>
    </cfRule>
    <cfRule type="cellIs" dxfId="3" priority="1033" operator="equal">
      <formula>"NotPaid"</formula>
    </cfRule>
  </conditionalFormatting>
  <conditionalFormatting sqref="AD36">
    <cfRule type="cellIs" dxfId="3" priority="3280" operator="equal">
      <formula>"NotPaid"</formula>
    </cfRule>
    <cfRule type="cellIs" dxfId="3" priority="3278" operator="equal">
      <formula>"NotPaid"</formula>
    </cfRule>
    <cfRule type="cellIs" dxfId="3" priority="3273" operator="equal">
      <formula>"NotPaid"</formula>
    </cfRule>
    <cfRule type="cellIs" dxfId="3" priority="3269" operator="equal">
      <formula>"NotPaid"</formula>
    </cfRule>
    <cfRule type="cellIs" dxfId="3" priority="3266" operator="equal">
      <formula>"NotPaid"</formula>
    </cfRule>
    <cfRule type="cellIs" dxfId="3" priority="3195" operator="equal">
      <formula>"NotPaid"</formula>
    </cfRule>
    <cfRule type="cellIs" dxfId="3" priority="3161" operator="equal">
      <formula>"NotPaid"</formula>
    </cfRule>
  </conditionalFormatting>
  <conditionalFormatting sqref="D37">
    <cfRule type="cellIs" dxfId="3" priority="3592" operator="equal">
      <formula>"NotPaid"</formula>
    </cfRule>
    <cfRule type="cellIs" dxfId="3" priority="3591" operator="equal">
      <formula>"NotPaid"</formula>
    </cfRule>
    <cfRule type="cellIs" dxfId="3" priority="3590" operator="equal">
      <formula>"NotPaid"</formula>
    </cfRule>
  </conditionalFormatting>
  <conditionalFormatting sqref="E37">
    <cfRule type="cellIs" dxfId="3" priority="3599" operator="equal">
      <formula>"NotPaid"</formula>
    </cfRule>
    <cfRule type="cellIs" dxfId="3" priority="3598" operator="equal">
      <formula>"NotPaid"</formula>
    </cfRule>
    <cfRule type="cellIs" dxfId="3" priority="3597" operator="equal">
      <formula>"NotPaid"</formula>
    </cfRule>
  </conditionalFormatting>
  <conditionalFormatting sqref="F37">
    <cfRule type="cellIs" dxfId="3" priority="3595" operator="equal">
      <formula>"NotPaid"</formula>
    </cfRule>
    <cfRule type="cellIs" dxfId="3" priority="3594" operator="equal">
      <formula>"NotPaid"</formula>
    </cfRule>
    <cfRule type="cellIs" dxfId="3" priority="3593" operator="equal">
      <formula>"NotPaid"</formula>
    </cfRule>
  </conditionalFormatting>
  <conditionalFormatting sqref="G37:N37">
    <cfRule type="cellIs" dxfId="3" priority="3596" operator="equal">
      <formula>"NotPaid"</formula>
    </cfRule>
  </conditionalFormatting>
  <conditionalFormatting sqref="O37">
    <cfRule type="cellIs" dxfId="3" priority="3589" operator="equal">
      <formula>"NotPaid"</formula>
    </cfRule>
  </conditionalFormatting>
  <conditionalFormatting sqref="AD37">
    <cfRule type="cellIs" dxfId="3" priority="3021" operator="equal">
      <formula>"NotPaid"</formula>
    </cfRule>
    <cfRule type="cellIs" dxfId="3" priority="3020" operator="equal">
      <formula>"NotPaid"</formula>
    </cfRule>
    <cfRule type="cellIs" dxfId="3" priority="3019" operator="equal">
      <formula>"NotPaid"</formula>
    </cfRule>
    <cfRule type="cellIs" dxfId="3" priority="3018" operator="equal">
      <formula>"NotPaid"</formula>
    </cfRule>
    <cfRule type="cellIs" dxfId="3" priority="3017" operator="equal">
      <formula>"NotPaid"</formula>
    </cfRule>
    <cfRule type="cellIs" dxfId="3" priority="3016" operator="equal">
      <formula>"NotPaid"</formula>
    </cfRule>
    <cfRule type="cellIs" dxfId="3" priority="3015" operator="equal">
      <formula>"NotPaid"</formula>
    </cfRule>
    <cfRule type="cellIs" dxfId="3" priority="3014" operator="equal">
      <formula>"NotPaid"</formula>
    </cfRule>
    <cfRule type="cellIs" dxfId="3" priority="3013" operator="equal">
      <formula>"NotPaid"</formula>
    </cfRule>
    <cfRule type="cellIs" dxfId="3" priority="3012" operator="equal">
      <formula>"NotPaid"</formula>
    </cfRule>
    <cfRule type="cellIs" dxfId="3" priority="3011" operator="equal">
      <formula>"NotPaid"</formula>
    </cfRule>
    <cfRule type="cellIs" dxfId="3" priority="3010" operator="equal">
      <formula>"NotPaid"</formula>
    </cfRule>
    <cfRule type="cellIs" dxfId="3" priority="3009" operator="equal">
      <formula>"NotPaid"</formula>
    </cfRule>
    <cfRule type="cellIs" dxfId="3" priority="3008" operator="equal">
      <formula>"NotPaid"</formula>
    </cfRule>
    <cfRule type="cellIs" dxfId="3" priority="3007" operator="equal">
      <formula>"NotPaid"</formula>
    </cfRule>
    <cfRule type="cellIs" dxfId="3" priority="3006" operator="equal">
      <formula>"NotPaid"</formula>
    </cfRule>
    <cfRule type="cellIs" dxfId="3" priority="3005" operator="equal">
      <formula>"NotPaid"</formula>
    </cfRule>
    <cfRule type="cellIs" dxfId="3" priority="3004" operator="equal">
      <formula>"NotPaid"</formula>
    </cfRule>
    <cfRule type="cellIs" dxfId="3" priority="3003" operator="equal">
      <formula>"NotPaid"</formula>
    </cfRule>
    <cfRule type="cellIs" dxfId="3" priority="3002" operator="equal">
      <formula>"NotPaid"</formula>
    </cfRule>
    <cfRule type="cellIs" dxfId="3" priority="3001" operator="equal">
      <formula>"NotPaid"</formula>
    </cfRule>
    <cfRule type="cellIs" dxfId="3" priority="3000" operator="equal">
      <formula>"NotPaid"</formula>
    </cfRule>
    <cfRule type="cellIs" dxfId="3" priority="2999" operator="equal">
      <formula>"NotPaid"</formula>
    </cfRule>
    <cfRule type="cellIs" dxfId="3" priority="2952" operator="equal">
      <formula>"NotPaid"</formula>
    </cfRule>
    <cfRule type="cellIs" dxfId="3" priority="2951" operator="equal">
      <formula>"NotPaid"</formula>
    </cfRule>
    <cfRule type="cellIs" dxfId="3" priority="2950" operator="equal">
      <formula>"NotPaid"</formula>
    </cfRule>
    <cfRule type="cellIs" dxfId="3" priority="2949" operator="equal">
      <formula>"NotPaid"</formula>
    </cfRule>
    <cfRule type="cellIs" dxfId="3" priority="2948" operator="equal">
      <formula>"NotPaid"</formula>
    </cfRule>
    <cfRule type="cellIs" dxfId="3" priority="2947" operator="equal">
      <formula>"NotPaid"</formula>
    </cfRule>
    <cfRule type="cellIs" dxfId="3" priority="2946" operator="equal">
      <formula>"NotPaid"</formula>
    </cfRule>
    <cfRule type="cellIs" dxfId="3" priority="2945" operator="equal">
      <formula>"NotPaid"</formula>
    </cfRule>
    <cfRule type="cellIs" dxfId="3" priority="2944" operator="equal">
      <formula>"NotPaid"</formula>
    </cfRule>
    <cfRule type="cellIs" dxfId="3" priority="2943" operator="equal">
      <formula>"NotPaid"</formula>
    </cfRule>
    <cfRule type="cellIs" dxfId="3" priority="2942" operator="equal">
      <formula>"NotPaid"</formula>
    </cfRule>
    <cfRule type="cellIs" dxfId="3" priority="2941" operator="equal">
      <formula>"NotPaid"</formula>
    </cfRule>
    <cfRule type="cellIs" dxfId="3" priority="2940" operator="equal">
      <formula>"NotPaid"</formula>
    </cfRule>
    <cfRule type="cellIs" dxfId="3" priority="2939" operator="equal">
      <formula>"NotPaid"</formula>
    </cfRule>
    <cfRule type="cellIs" dxfId="3" priority="2938" operator="equal">
      <formula>"NotPaid"</formula>
    </cfRule>
    <cfRule type="cellIs" dxfId="3" priority="2937" operator="equal">
      <formula>"NotPaid"</formula>
    </cfRule>
    <cfRule type="cellIs" dxfId="3" priority="2936" operator="equal">
      <formula>"NotPaid"</formula>
    </cfRule>
    <cfRule type="cellIs" dxfId="3" priority="2935" operator="equal">
      <formula>"NotPaid"</formula>
    </cfRule>
    <cfRule type="cellIs" dxfId="3" priority="2934" operator="equal">
      <formula>"NotPaid"</formula>
    </cfRule>
    <cfRule type="cellIs" dxfId="3" priority="2933" operator="equal">
      <formula>"NotPaid"</formula>
    </cfRule>
    <cfRule type="cellIs" dxfId="3" priority="2932" operator="equal">
      <formula>"NotPaid"</formula>
    </cfRule>
    <cfRule type="cellIs" dxfId="3" priority="2931" operator="equal">
      <formula>"NotPaid"</formula>
    </cfRule>
    <cfRule type="cellIs" dxfId="3" priority="2930" operator="equal">
      <formula>"NotPaid"</formula>
    </cfRule>
  </conditionalFormatting>
  <conditionalFormatting sqref="D38">
    <cfRule type="cellIs" dxfId="3" priority="3581" operator="equal">
      <formula>"NotPaid"</formula>
    </cfRule>
    <cfRule type="cellIs" dxfId="3" priority="3580" operator="equal">
      <formula>"NotPaid"</formula>
    </cfRule>
    <cfRule type="cellIs" dxfId="3" priority="3579" operator="equal">
      <formula>"NotPaid"</formula>
    </cfRule>
  </conditionalFormatting>
  <conditionalFormatting sqref="E38">
    <cfRule type="cellIs" dxfId="3" priority="3588" operator="equal">
      <formula>"NotPaid"</formula>
    </cfRule>
    <cfRule type="cellIs" dxfId="3" priority="3587" operator="equal">
      <formula>"NotPaid"</formula>
    </cfRule>
    <cfRule type="cellIs" dxfId="3" priority="3586" operator="equal">
      <formula>"NotPaid"</formula>
    </cfRule>
  </conditionalFormatting>
  <conditionalFormatting sqref="F38">
    <cfRule type="cellIs" dxfId="3" priority="3584" operator="equal">
      <formula>"NotPaid"</formula>
    </cfRule>
    <cfRule type="cellIs" dxfId="3" priority="3583" operator="equal">
      <formula>"NotPaid"</formula>
    </cfRule>
    <cfRule type="cellIs" dxfId="3" priority="3582" operator="equal">
      <formula>"NotPaid"</formula>
    </cfRule>
  </conditionalFormatting>
  <conditionalFormatting sqref="G38:N38">
    <cfRule type="cellIs" dxfId="3" priority="3585" operator="equal">
      <formula>"NotPaid"</formula>
    </cfRule>
  </conditionalFormatting>
  <conditionalFormatting sqref="O38">
    <cfRule type="cellIs" dxfId="3" priority="3578" operator="equal">
      <formula>"NotPaid"</formula>
    </cfRule>
  </conditionalFormatting>
  <conditionalFormatting sqref="AD38">
    <cfRule type="cellIs" dxfId="3" priority="2768" operator="equal">
      <formula>"NotPaid"</formula>
    </cfRule>
    <cfRule type="cellIs" dxfId="3" priority="2767" operator="equal">
      <formula>"NotPaid"</formula>
    </cfRule>
    <cfRule type="cellIs" dxfId="3" priority="2766" operator="equal">
      <formula>"NotPaid"</formula>
    </cfRule>
    <cfRule type="cellIs" dxfId="3" priority="2765" operator="equal">
      <formula>"NotPaid"</formula>
    </cfRule>
    <cfRule type="cellIs" dxfId="3" priority="2764" operator="equal">
      <formula>"NotPaid"</formula>
    </cfRule>
    <cfRule type="cellIs" dxfId="3" priority="2763" operator="equal">
      <formula>"NotPaid"</formula>
    </cfRule>
    <cfRule type="cellIs" dxfId="3" priority="2762" operator="equal">
      <formula>"NotPaid"</formula>
    </cfRule>
    <cfRule type="cellIs" dxfId="3" priority="2761" operator="equal">
      <formula>"NotPaid"</formula>
    </cfRule>
    <cfRule type="cellIs" dxfId="3" priority="2760" operator="equal">
      <formula>"NotPaid"</formula>
    </cfRule>
    <cfRule type="cellIs" dxfId="3" priority="2759" operator="equal">
      <formula>"NotPaid"</formula>
    </cfRule>
    <cfRule type="cellIs" dxfId="3" priority="2758" operator="equal">
      <formula>"NotPaid"</formula>
    </cfRule>
    <cfRule type="cellIs" dxfId="3" priority="2757" operator="equal">
      <formula>"NotPaid"</formula>
    </cfRule>
    <cfRule type="cellIs" dxfId="3" priority="2756" operator="equal">
      <formula>"NotPaid"</formula>
    </cfRule>
    <cfRule type="cellIs" dxfId="3" priority="2755" operator="equal">
      <formula>"NotPaid"</formula>
    </cfRule>
    <cfRule type="cellIs" dxfId="3" priority="2754" operator="equal">
      <formula>"NotPaid"</formula>
    </cfRule>
    <cfRule type="cellIs" dxfId="3" priority="2753" operator="equal">
      <formula>"NotPaid"</formula>
    </cfRule>
    <cfRule type="cellIs" dxfId="3" priority="2752" operator="equal">
      <formula>"NotPaid"</formula>
    </cfRule>
    <cfRule type="cellIs" dxfId="3" priority="2751" operator="equal">
      <formula>"NotPaid"</formula>
    </cfRule>
    <cfRule type="cellIs" dxfId="3" priority="2750" operator="equal">
      <formula>"NotPaid"</formula>
    </cfRule>
    <cfRule type="cellIs" dxfId="3" priority="2749" operator="equal">
      <formula>"NotPaid"</formula>
    </cfRule>
    <cfRule type="cellIs" dxfId="3" priority="2748" operator="equal">
      <formula>"NotPaid"</formula>
    </cfRule>
    <cfRule type="cellIs" dxfId="3" priority="2747" operator="equal">
      <formula>"NotPaid"</formula>
    </cfRule>
    <cfRule type="cellIs" dxfId="3" priority="2746" operator="equal">
      <formula>"NotPaid"</formula>
    </cfRule>
    <cfRule type="cellIs" dxfId="3" priority="2745" operator="equal">
      <formula>"NotPaid"</formula>
    </cfRule>
    <cfRule type="cellIs" dxfId="3" priority="2744" operator="equal">
      <formula>"NotPaid"</formula>
    </cfRule>
    <cfRule type="cellIs" dxfId="3" priority="2743" operator="equal">
      <formula>"NotPaid"</formula>
    </cfRule>
    <cfRule type="cellIs" dxfId="3" priority="2742" operator="equal">
      <formula>"NotPaid"</formula>
    </cfRule>
    <cfRule type="cellIs" dxfId="3" priority="2741" operator="equal">
      <formula>"NotPaid"</formula>
    </cfRule>
    <cfRule type="cellIs" dxfId="3" priority="2740" operator="equal">
      <formula>"NotPaid"</formula>
    </cfRule>
    <cfRule type="cellIs" dxfId="3" priority="2739" operator="equal">
      <formula>"NotPaid"</formula>
    </cfRule>
    <cfRule type="cellIs" dxfId="3" priority="2738" operator="equal">
      <formula>"NotPaid"</formula>
    </cfRule>
    <cfRule type="cellIs" dxfId="3" priority="2737" operator="equal">
      <formula>"NotPaid"</formula>
    </cfRule>
    <cfRule type="cellIs" dxfId="3" priority="2736" operator="equal">
      <formula>"NotPaid"</formula>
    </cfRule>
    <cfRule type="cellIs" dxfId="3" priority="2735" operator="equal">
      <formula>"NotPaid"</formula>
    </cfRule>
    <cfRule type="cellIs" dxfId="3" priority="2734" operator="equal">
      <formula>"NotPaid"</formula>
    </cfRule>
    <cfRule type="cellIs" dxfId="3" priority="2733" operator="equal">
      <formula>"NotPaid"</formula>
    </cfRule>
    <cfRule type="cellIs" dxfId="3" priority="2732" operator="equal">
      <formula>"NotPaid"</formula>
    </cfRule>
    <cfRule type="cellIs" dxfId="3" priority="2731" operator="equal">
      <formula>"NotPaid"</formula>
    </cfRule>
    <cfRule type="cellIs" dxfId="3" priority="2730" operator="equal">
      <formula>"NotPaid"</formula>
    </cfRule>
    <cfRule type="cellIs" dxfId="3" priority="2729" operator="equal">
      <formula>"NotPaid"</formula>
    </cfRule>
    <cfRule type="cellIs" dxfId="3" priority="2728" operator="equal">
      <formula>"NotPaid"</formula>
    </cfRule>
    <cfRule type="cellIs" dxfId="3" priority="2727" operator="equal">
      <formula>"NotPaid"</formula>
    </cfRule>
    <cfRule type="cellIs" dxfId="3" priority="2726" operator="equal">
      <formula>"NotPaid"</formula>
    </cfRule>
    <cfRule type="cellIs" dxfId="3" priority="2725" operator="equal">
      <formula>"NotPaid"</formula>
    </cfRule>
    <cfRule type="cellIs" dxfId="3" priority="2724" operator="equal">
      <formula>"NotPaid"</formula>
    </cfRule>
    <cfRule type="cellIs" dxfId="3" priority="2723" operator="equal">
      <formula>"NotPaid"</formula>
    </cfRule>
  </conditionalFormatting>
  <conditionalFormatting sqref="D39">
    <cfRule type="cellIs" dxfId="3" priority="3567" operator="equal">
      <formula>"NotPaid"</formula>
    </cfRule>
    <cfRule type="cellIs" dxfId="3" priority="3566" operator="equal">
      <formula>"NotPaid"</formula>
    </cfRule>
    <cfRule type="cellIs" dxfId="3" priority="3565" operator="equal">
      <formula>"NotPaid"</formula>
    </cfRule>
  </conditionalFormatting>
  <conditionalFormatting sqref="E39">
    <cfRule type="cellIs" dxfId="3" priority="3575" operator="equal">
      <formula>"NotPaid"</formula>
    </cfRule>
    <cfRule type="cellIs" dxfId="3" priority="3574" operator="equal">
      <formula>"NotPaid"</formula>
    </cfRule>
    <cfRule type="cellIs" dxfId="3" priority="3573" operator="equal">
      <formula>"NotPaid"</formula>
    </cfRule>
  </conditionalFormatting>
  <conditionalFormatting sqref="F39">
    <cfRule type="cellIs" dxfId="3" priority="3571" operator="equal">
      <formula>"NotPaid"</formula>
    </cfRule>
    <cfRule type="cellIs" dxfId="3" priority="3570" operator="equal">
      <formula>"NotPaid"</formula>
    </cfRule>
    <cfRule type="cellIs" dxfId="3" priority="3569" operator="equal">
      <formula>"NotPaid"</formula>
    </cfRule>
  </conditionalFormatting>
  <conditionalFormatting sqref="G39">
    <cfRule type="cellIs" dxfId="3" priority="3572" operator="equal">
      <formula>"NotPaid"</formula>
    </cfRule>
  </conditionalFormatting>
  <conditionalFormatting sqref="H39:N39">
    <cfRule type="cellIs" dxfId="3" priority="3568" operator="equal">
      <formula>"NotPaid"</formula>
    </cfRule>
  </conditionalFormatting>
  <conditionalFormatting sqref="O39">
    <cfRule type="cellIs" dxfId="3" priority="3564" operator="equal">
      <formula>"NotPaid"</formula>
    </cfRule>
  </conditionalFormatting>
  <conditionalFormatting sqref="AD39">
    <cfRule type="cellIs" dxfId="3" priority="3293" operator="equal">
      <formula>"NotPaid"</formula>
    </cfRule>
    <cfRule type="cellIs" dxfId="3" priority="3282" operator="equal">
      <formula>"NotPaid"</formula>
    </cfRule>
    <cfRule type="cellIs" dxfId="3" priority="3267" operator="equal">
      <formula>"NotPaid"</formula>
    </cfRule>
    <cfRule type="cellIs" dxfId="3" priority="3260" operator="equal">
      <formula>"NotPaid"</formula>
    </cfRule>
    <cfRule type="cellIs" dxfId="3" priority="3255" operator="equal">
      <formula>"NotPaid"</formula>
    </cfRule>
    <cfRule type="cellIs" dxfId="3" priority="3194" operator="equal">
      <formula>"NotPaid"</formula>
    </cfRule>
    <cfRule type="cellIs" dxfId="3" priority="3193" operator="equal">
      <formula>"NotPaid"</formula>
    </cfRule>
    <cfRule type="cellIs" dxfId="3" priority="3173" operator="equal">
      <formula>"NotPaid"</formula>
    </cfRule>
    <cfRule type="cellIs" dxfId="3" priority="3162" operator="equal">
      <formula>"NotPaid"</formula>
    </cfRule>
    <cfRule type="cellIs" dxfId="3" priority="3056" operator="equal">
      <formula>"NotPaid"</formula>
    </cfRule>
    <cfRule type="cellIs" dxfId="3" priority="3055" operator="equal">
      <formula>"NotPaid"</formula>
    </cfRule>
    <cfRule type="cellIs" dxfId="3" priority="3054" operator="equal">
      <formula>"NotPaid"</formula>
    </cfRule>
    <cfRule type="cellIs" dxfId="3" priority="3053" operator="equal">
      <formula>"NotPaid"</formula>
    </cfRule>
    <cfRule type="cellIs" dxfId="3" priority="3052" operator="equal">
      <formula>"NotPaid"</formula>
    </cfRule>
    <cfRule type="cellIs" dxfId="3" priority="3051" operator="equal">
      <formula>"NotPaid"</formula>
    </cfRule>
    <cfRule type="cellIs" dxfId="3" priority="3050" operator="equal">
      <formula>"NotPaid"</formula>
    </cfRule>
    <cfRule type="cellIs" dxfId="3" priority="3049" operator="equal">
      <formula>"NotPaid"</formula>
    </cfRule>
    <cfRule type="cellIs" dxfId="3" priority="3048" operator="equal">
      <formula>"NotPaid"</formula>
    </cfRule>
    <cfRule type="cellIs" dxfId="3" priority="3047" operator="equal">
      <formula>"NotPaid"</formula>
    </cfRule>
    <cfRule type="cellIs" dxfId="3" priority="3046" operator="equal">
      <formula>"NotPaid"</formula>
    </cfRule>
    <cfRule type="cellIs" dxfId="3" priority="3045" operator="equal">
      <formula>"NotPaid"</formula>
    </cfRule>
  </conditionalFormatting>
  <conditionalFormatting sqref="D40">
    <cfRule type="cellIs" dxfId="3" priority="3554" operator="equal">
      <formula>"NotPaid"</formula>
    </cfRule>
    <cfRule type="cellIs" dxfId="3" priority="3553" operator="equal">
      <formula>"NotPaid"</formula>
    </cfRule>
    <cfRule type="cellIs" dxfId="3" priority="3552" operator="equal">
      <formula>"NotPaid"</formula>
    </cfRule>
  </conditionalFormatting>
  <conditionalFormatting sqref="E40">
    <cfRule type="cellIs" dxfId="3" priority="3562" operator="equal">
      <formula>"NotPaid"</formula>
    </cfRule>
    <cfRule type="cellIs" dxfId="3" priority="3561" operator="equal">
      <formula>"NotPaid"</formula>
    </cfRule>
    <cfRule type="cellIs" dxfId="3" priority="3560" operator="equal">
      <formula>"NotPaid"</formula>
    </cfRule>
  </conditionalFormatting>
  <conditionalFormatting sqref="F40">
    <cfRule type="cellIs" dxfId="3" priority="3558" operator="equal">
      <formula>"NotPaid"</formula>
    </cfRule>
    <cfRule type="cellIs" dxfId="3" priority="3557" operator="equal">
      <formula>"NotPaid"</formula>
    </cfRule>
    <cfRule type="cellIs" dxfId="3" priority="3556" operator="equal">
      <formula>"NotPaid"</formula>
    </cfRule>
  </conditionalFormatting>
  <conditionalFormatting sqref="G40">
    <cfRule type="cellIs" dxfId="3" priority="3559" operator="equal">
      <formula>"NotPaid"</formula>
    </cfRule>
  </conditionalFormatting>
  <conditionalFormatting sqref="H40:N40">
    <cfRule type="cellIs" dxfId="3" priority="3555" operator="equal">
      <formula>"NotPaid"</formula>
    </cfRule>
  </conditionalFormatting>
  <conditionalFormatting sqref="O40">
    <cfRule type="cellIs" dxfId="3" priority="3551" operator="equal">
      <formula>"NotPaid"</formula>
    </cfRule>
  </conditionalFormatting>
  <conditionalFormatting sqref="AD40">
    <cfRule type="cellIs" dxfId="3" priority="2626" operator="equal">
      <formula>"NotPaid"</formula>
    </cfRule>
    <cfRule type="cellIs" dxfId="3" priority="2625" operator="equal">
      <formula>"NotPaid"</formula>
    </cfRule>
    <cfRule type="cellIs" dxfId="3" priority="2624" operator="equal">
      <formula>"NotPaid"</formula>
    </cfRule>
    <cfRule type="cellIs" dxfId="3" priority="2623" operator="equal">
      <formula>"NotPaid"</formula>
    </cfRule>
    <cfRule type="cellIs" dxfId="3" priority="2622" operator="equal">
      <formula>"NotPaid"</formula>
    </cfRule>
    <cfRule type="cellIs" dxfId="3" priority="2621" operator="equal">
      <formula>"NotPaid"</formula>
    </cfRule>
    <cfRule type="cellIs" dxfId="3" priority="2620" operator="equal">
      <formula>"NotPaid"</formula>
    </cfRule>
    <cfRule type="cellIs" dxfId="3" priority="2619" operator="equal">
      <formula>"NotPaid"</formula>
    </cfRule>
    <cfRule type="cellIs" dxfId="3" priority="2618" operator="equal">
      <formula>"NotPaid"</formula>
    </cfRule>
    <cfRule type="cellIs" dxfId="3" priority="2617" operator="equal">
      <formula>"NotPaid"</formula>
    </cfRule>
    <cfRule type="cellIs" dxfId="3" priority="2616" operator="equal">
      <formula>"NotPaid"</formula>
    </cfRule>
    <cfRule type="cellIs" dxfId="3" priority="2615" operator="equal">
      <formula>"NotPaid"</formula>
    </cfRule>
    <cfRule type="cellIs" dxfId="3" priority="2614" operator="equal">
      <formula>"NotPaid"</formula>
    </cfRule>
    <cfRule type="cellIs" dxfId="3" priority="2613" operator="equal">
      <formula>"NotPaid"</formula>
    </cfRule>
    <cfRule type="cellIs" dxfId="3" priority="2612" operator="equal">
      <formula>"NotPaid"</formula>
    </cfRule>
    <cfRule type="cellIs" dxfId="3" priority="2611" operator="equal">
      <formula>"NotPaid"</formula>
    </cfRule>
    <cfRule type="cellIs" dxfId="3" priority="2610" operator="equal">
      <formula>"NotPaid"</formula>
    </cfRule>
    <cfRule type="cellIs" dxfId="3" priority="2609" operator="equal">
      <formula>"NotPaid"</formula>
    </cfRule>
    <cfRule type="cellIs" dxfId="3" priority="2608" operator="equal">
      <formula>"NotPaid"</formula>
    </cfRule>
    <cfRule type="cellIs" dxfId="3" priority="2607" operator="equal">
      <formula>"NotPaid"</formula>
    </cfRule>
    <cfRule type="cellIs" dxfId="3" priority="2606" operator="equal">
      <formula>"NotPaid"</formula>
    </cfRule>
  </conditionalFormatting>
  <conditionalFormatting sqref="Q41:R41">
    <cfRule type="cellIs" dxfId="3" priority="527" operator="equal">
      <formula>"NotPaid"</formula>
    </cfRule>
    <cfRule type="cellIs" dxfId="3" priority="526" operator="equal">
      <formula>"NotPaid"</formula>
    </cfRule>
    <cfRule type="cellIs" dxfId="3" priority="525" operator="equal">
      <formula>"NotPaid"</formula>
    </cfRule>
    <cfRule type="cellIs" dxfId="3" priority="524" operator="equal">
      <formula>"NotPaid"</formula>
    </cfRule>
    <cfRule type="cellIs" dxfId="3" priority="523" operator="equal">
      <formula>"NotPaid"</formula>
    </cfRule>
    <cfRule type="cellIs" dxfId="3" priority="522" operator="equal">
      <formula>"NotPaid"</formula>
    </cfRule>
    <cfRule type="cellIs" dxfId="3" priority="521" operator="equal">
      <formula>"NotPaid"</formula>
    </cfRule>
    <cfRule type="cellIs" dxfId="3" priority="520" operator="equal">
      <formula>"NotPaid"</formula>
    </cfRule>
    <cfRule type="cellIs" dxfId="3" priority="519" operator="equal">
      <formula>"NotPaid"</formula>
    </cfRule>
    <cfRule type="cellIs" dxfId="3" priority="518" operator="equal">
      <formula>"NotPaid"</formula>
    </cfRule>
    <cfRule type="cellIs" dxfId="3" priority="517" operator="equal">
      <formula>"NotPaid"</formula>
    </cfRule>
    <cfRule type="cellIs" dxfId="3" priority="516" operator="equal">
      <formula>"NotPaid"</formula>
    </cfRule>
    <cfRule type="cellIs" dxfId="3" priority="515" operator="equal">
      <formula>"NotPaid"</formula>
    </cfRule>
    <cfRule type="cellIs" dxfId="3" priority="514" operator="equal">
      <formula>"NotPaid"</formula>
    </cfRule>
    <cfRule type="cellIs" dxfId="3" priority="513" operator="equal">
      <formula>"NotPaid"</formula>
    </cfRule>
    <cfRule type="cellIs" dxfId="3" priority="512" operator="equal">
      <formula>"NotPaid"</formula>
    </cfRule>
    <cfRule type="cellIs" dxfId="3" priority="511" operator="equal">
      <formula>"NotPaid"</formula>
    </cfRule>
    <cfRule type="cellIs" dxfId="3" priority="510" operator="equal">
      <formula>"NotPaid"</formula>
    </cfRule>
    <cfRule type="cellIs" dxfId="3" priority="509" operator="equal">
      <formula>"NotPaid"</formula>
    </cfRule>
    <cfRule type="cellIs" dxfId="3" priority="508" operator="equal">
      <formula>"NotPaid"</formula>
    </cfRule>
    <cfRule type="cellIs" dxfId="3" priority="507" operator="equal">
      <formula>"NotPaid"</formula>
    </cfRule>
    <cfRule type="cellIs" dxfId="3" priority="506" operator="equal">
      <formula>"NotPaid"</formula>
    </cfRule>
    <cfRule type="cellIs" dxfId="3" priority="505" operator="equal">
      <formula>"NotPaid"</formula>
    </cfRule>
    <cfRule type="cellIs" dxfId="3" priority="504" operator="equal">
      <formula>"NotPaid"</formula>
    </cfRule>
    <cfRule type="cellIs" dxfId="3" priority="503" operator="equal">
      <formula>"NotPaid"</formula>
    </cfRule>
    <cfRule type="cellIs" dxfId="3" priority="502" operator="equal">
      <formula>"NotPaid"</formula>
    </cfRule>
    <cfRule type="cellIs" dxfId="3" priority="501" operator="equal">
      <formula>"NotPaid"</formula>
    </cfRule>
    <cfRule type="cellIs" dxfId="3" priority="500" operator="equal">
      <formula>"NotPaid"</formula>
    </cfRule>
    <cfRule type="cellIs" dxfId="3" priority="499" operator="equal">
      <formula>"NotPaid"</formula>
    </cfRule>
    <cfRule type="cellIs" dxfId="3" priority="498" operator="equal">
      <formula>"NotPaid"</formula>
    </cfRule>
    <cfRule type="cellIs" dxfId="3" priority="497" operator="equal">
      <formula>"NotPaid"</formula>
    </cfRule>
    <cfRule type="cellIs" dxfId="3" priority="496" operator="equal">
      <formula>"NotPaid"</formula>
    </cfRule>
    <cfRule type="cellIs" dxfId="3" priority="495" operator="equal">
      <formula>"NotPaid"</formula>
    </cfRule>
    <cfRule type="cellIs" dxfId="3" priority="494" operator="equal">
      <formula>"NotPaid"</formula>
    </cfRule>
    <cfRule type="cellIs" dxfId="3" priority="493" operator="equal">
      <formula>"NotPaid"</formula>
    </cfRule>
    <cfRule type="cellIs" dxfId="3" priority="492" operator="equal">
      <formula>"NotPaid"</formula>
    </cfRule>
    <cfRule type="cellIs" dxfId="3" priority="491" operator="equal">
      <formula>"NotPaid"</formula>
    </cfRule>
    <cfRule type="cellIs" dxfId="3" priority="490" operator="equal">
      <formula>"NotPaid"</formula>
    </cfRule>
    <cfRule type="cellIs" dxfId="3" priority="489" operator="equal">
      <formula>"NotPaid"</formula>
    </cfRule>
    <cfRule type="cellIs" dxfId="3" priority="488" operator="equal">
      <formula>"NotPaid"</formula>
    </cfRule>
    <cfRule type="cellIs" dxfId="3" priority="487" operator="equal">
      <formula>"NotPaid"</formula>
    </cfRule>
    <cfRule type="cellIs" dxfId="3" priority="486" operator="equal">
      <formula>"NotPaid"</formula>
    </cfRule>
    <cfRule type="cellIs" dxfId="3" priority="485" operator="equal">
      <formula>"NotPaid"</formula>
    </cfRule>
    <cfRule type="cellIs" dxfId="3" priority="484" operator="equal">
      <formula>"NotPaid"</formula>
    </cfRule>
    <cfRule type="cellIs" dxfId="3" priority="483" operator="equal">
      <formula>"NotPaid"</formula>
    </cfRule>
    <cfRule type="cellIs" dxfId="3" priority="482" operator="equal">
      <formula>"NotPaid"</formula>
    </cfRule>
  </conditionalFormatting>
  <conditionalFormatting sqref="S41:U41">
    <cfRule type="cellIs" dxfId="3" priority="674" operator="equal">
      <formula>"NotPaid"</formula>
    </cfRule>
    <cfRule type="cellIs" dxfId="3" priority="675" operator="equal">
      <formula>"NotPaid"</formula>
    </cfRule>
    <cfRule type="cellIs" dxfId="3" priority="676" operator="equal">
      <formula>"NotPaid"</formula>
    </cfRule>
    <cfRule type="cellIs" dxfId="3" priority="670" operator="equal">
      <formula>"NotPaid"</formula>
    </cfRule>
    <cfRule type="cellIs" dxfId="3" priority="680" operator="equal">
      <formula>"NotPaid"</formula>
    </cfRule>
    <cfRule type="cellIs" dxfId="3" priority="679" operator="equal">
      <formula>"NotPaid"</formula>
    </cfRule>
    <cfRule type="cellIs" dxfId="3" priority="678" operator="equal">
      <formula>"NotPaid"</formula>
    </cfRule>
    <cfRule type="cellIs" dxfId="3" priority="677" operator="equal">
      <formula>"NotPaid"</formula>
    </cfRule>
    <cfRule type="cellIs" dxfId="3" priority="666" operator="equal">
      <formula>"NotPaid"</formula>
    </cfRule>
    <cfRule type="cellIs" dxfId="3" priority="667" operator="equal">
      <formula>"NotPaid"</formula>
    </cfRule>
    <cfRule type="cellIs" dxfId="3" priority="673" operator="equal">
      <formula>"NotPaid"</formula>
    </cfRule>
    <cfRule type="cellIs" dxfId="3" priority="672" operator="equal">
      <formula>"NotPaid"</formula>
    </cfRule>
    <cfRule type="cellIs" dxfId="3" priority="671" operator="equal">
      <formula>"NotPaid"</formula>
    </cfRule>
    <cfRule type="cellIs" dxfId="3" priority="664" operator="equal">
      <formula>"NotPaid"</formula>
    </cfRule>
    <cfRule type="cellIs" dxfId="3" priority="669" operator="equal">
      <formula>"NotPaid"</formula>
    </cfRule>
    <cfRule type="cellIs" dxfId="3" priority="662" operator="equal">
      <formula>"NotPaid"</formula>
    </cfRule>
    <cfRule type="cellIs" dxfId="3" priority="668" operator="equal">
      <formula>"NotPaid"</formula>
    </cfRule>
    <cfRule type="cellIs" dxfId="3" priority="665" operator="equal">
      <formula>"NotPaid"</formula>
    </cfRule>
    <cfRule type="cellIs" dxfId="3" priority="663" operator="equal">
      <formula>"NotPaid"</formula>
    </cfRule>
    <cfRule type="cellIs" dxfId="3" priority="659" operator="equal">
      <formula>"NotPaid"</formula>
    </cfRule>
    <cfRule type="cellIs" dxfId="3" priority="661" operator="equal">
      <formula>"NotPaid"</formula>
    </cfRule>
    <cfRule type="cellIs" dxfId="3" priority="660" operator="equal">
      <formula>"NotPaid"</formula>
    </cfRule>
    <cfRule type="cellIs" dxfId="3" priority="655" operator="equal">
      <formula>"NotPaid"</formula>
    </cfRule>
    <cfRule type="cellIs" dxfId="3" priority="658" operator="equal">
      <formula>"NotPaid"</formula>
    </cfRule>
    <cfRule type="cellIs" dxfId="3" priority="654" operator="equal">
      <formula>"NotPaid"</formula>
    </cfRule>
    <cfRule type="cellIs" dxfId="3" priority="653" operator="equal">
      <formula>"NotPaid"</formula>
    </cfRule>
    <cfRule type="cellIs" dxfId="3" priority="650" operator="equal">
      <formula>"NotPaid"</formula>
    </cfRule>
    <cfRule type="cellIs" dxfId="3" priority="657" operator="equal">
      <formula>"NotPaid"</formula>
    </cfRule>
    <cfRule type="cellIs" dxfId="3" priority="649" operator="equal">
      <formula>"NotPaid"</formula>
    </cfRule>
    <cfRule type="cellIs" dxfId="3" priority="656" operator="equal">
      <formula>"NotPaid"</formula>
    </cfRule>
    <cfRule type="cellIs" dxfId="3" priority="648" operator="equal">
      <formula>"NotPaid"</formula>
    </cfRule>
    <cfRule type="cellIs" dxfId="3" priority="647" operator="equal">
      <formula>"NotPaid"</formula>
    </cfRule>
    <cfRule type="cellIs" dxfId="3" priority="652" operator="equal">
      <formula>"NotPaid"</formula>
    </cfRule>
    <cfRule type="cellIs" dxfId="3" priority="651" operator="equal">
      <formula>"NotPaid"</formula>
    </cfRule>
    <cfRule type="cellIs" dxfId="3" priority="644" operator="equal">
      <formula>"NotPaid"</formula>
    </cfRule>
    <cfRule type="cellIs" dxfId="3" priority="643" operator="equal">
      <formula>"NotPaid"</formula>
    </cfRule>
    <cfRule type="cellIs" dxfId="3" priority="641" operator="equal">
      <formula>"NotPaid"</formula>
    </cfRule>
    <cfRule type="cellIs" dxfId="3" priority="646" operator="equal">
      <formula>"NotPaid"</formula>
    </cfRule>
    <cfRule type="cellIs" dxfId="3" priority="639" operator="equal">
      <formula>"NotPaid"</formula>
    </cfRule>
    <cfRule type="cellIs" dxfId="3" priority="645" operator="equal">
      <formula>"NotPaid"</formula>
    </cfRule>
    <cfRule type="cellIs" dxfId="3" priority="637" operator="equal">
      <formula>"NotPaid"</formula>
    </cfRule>
    <cfRule type="cellIs" dxfId="3" priority="642" operator="equal">
      <formula>"NotPaid"</formula>
    </cfRule>
    <cfRule type="cellIs" dxfId="3" priority="640" operator="equal">
      <formula>"NotPaid"</formula>
    </cfRule>
    <cfRule type="cellIs" dxfId="3" priority="638" operator="equal">
      <formula>"NotPaid"</formula>
    </cfRule>
    <cfRule type="cellIs" dxfId="3" priority="636" operator="equal">
      <formula>"NotPaid"</formula>
    </cfRule>
    <cfRule type="cellIs" dxfId="3" priority="635" operator="equal">
      <formula>"NotPaid"</formula>
    </cfRule>
  </conditionalFormatting>
  <conditionalFormatting sqref="V41:X41">
    <cfRule type="cellIs" dxfId="3" priority="833" operator="equal">
      <formula>"NotPaid"</formula>
    </cfRule>
    <cfRule type="cellIs" dxfId="3" priority="832" operator="equal">
      <formula>"NotPaid"</formula>
    </cfRule>
    <cfRule type="cellIs" dxfId="3" priority="831" operator="equal">
      <formula>"NotPaid"</formula>
    </cfRule>
    <cfRule type="cellIs" dxfId="3" priority="830" operator="equal">
      <formula>"NotPaid"</formula>
    </cfRule>
    <cfRule type="cellIs" dxfId="3" priority="829" operator="equal">
      <formula>"NotPaid"</formula>
    </cfRule>
    <cfRule type="cellIs" dxfId="3" priority="828" operator="equal">
      <formula>"NotPaid"</formula>
    </cfRule>
    <cfRule type="cellIs" dxfId="3" priority="827" operator="equal">
      <formula>"NotPaid"</formula>
    </cfRule>
    <cfRule type="cellIs" dxfId="3" priority="826" operator="equal">
      <formula>"NotPaid"</formula>
    </cfRule>
    <cfRule type="cellIs" dxfId="3" priority="825" operator="equal">
      <formula>"NotPaid"</formula>
    </cfRule>
    <cfRule type="cellIs" dxfId="3" priority="824" operator="equal">
      <formula>"NotPaid"</formula>
    </cfRule>
    <cfRule type="cellIs" dxfId="3" priority="823" operator="equal">
      <formula>"NotPaid"</formula>
    </cfRule>
    <cfRule type="cellIs" dxfId="3" priority="822" operator="equal">
      <formula>"NotPaid"</formula>
    </cfRule>
    <cfRule type="cellIs" dxfId="3" priority="821" operator="equal">
      <formula>"NotPaid"</formula>
    </cfRule>
    <cfRule type="cellIs" dxfId="3" priority="820" operator="equal">
      <formula>"NotPaid"</formula>
    </cfRule>
    <cfRule type="cellIs" dxfId="3" priority="819" operator="equal">
      <formula>"NotPaid"</formula>
    </cfRule>
    <cfRule type="cellIs" dxfId="3" priority="818" operator="equal">
      <formula>"NotPaid"</formula>
    </cfRule>
    <cfRule type="cellIs" dxfId="3" priority="817" operator="equal">
      <formula>"NotPaid"</formula>
    </cfRule>
    <cfRule type="cellIs" dxfId="3" priority="816" operator="equal">
      <formula>"NotPaid"</formula>
    </cfRule>
    <cfRule type="cellIs" dxfId="3" priority="815" operator="equal">
      <formula>"NotPaid"</formula>
    </cfRule>
    <cfRule type="cellIs" dxfId="3" priority="814" operator="equal">
      <formula>"NotPaid"</formula>
    </cfRule>
    <cfRule type="cellIs" dxfId="3" priority="813" operator="equal">
      <formula>"NotPaid"</formula>
    </cfRule>
    <cfRule type="cellIs" dxfId="3" priority="812" operator="equal">
      <formula>"NotPaid"</formula>
    </cfRule>
    <cfRule type="cellIs" dxfId="3" priority="811" operator="equal">
      <formula>"NotPaid"</formula>
    </cfRule>
    <cfRule type="cellIs" dxfId="3" priority="810" operator="equal">
      <formula>"NotPaid"</formula>
    </cfRule>
    <cfRule type="cellIs" dxfId="3" priority="809" operator="equal">
      <formula>"NotPaid"</formula>
    </cfRule>
    <cfRule type="cellIs" dxfId="3" priority="808" operator="equal">
      <formula>"NotPaid"</formula>
    </cfRule>
    <cfRule type="cellIs" dxfId="3" priority="807" operator="equal">
      <formula>"NotPaid"</formula>
    </cfRule>
    <cfRule type="cellIs" dxfId="3" priority="806" operator="equal">
      <formula>"NotPaid"</formula>
    </cfRule>
    <cfRule type="cellIs" dxfId="3" priority="805" operator="equal">
      <formula>"NotPaid"</formula>
    </cfRule>
    <cfRule type="cellIs" dxfId="3" priority="804" operator="equal">
      <formula>"NotPaid"</formula>
    </cfRule>
    <cfRule type="cellIs" dxfId="3" priority="803" operator="equal">
      <formula>"NotPaid"</formula>
    </cfRule>
    <cfRule type="cellIs" dxfId="3" priority="802" operator="equal">
      <formula>"NotPaid"</formula>
    </cfRule>
    <cfRule type="cellIs" dxfId="3" priority="801" operator="equal">
      <formula>"NotPaid"</formula>
    </cfRule>
    <cfRule type="cellIs" dxfId="3" priority="800" operator="equal">
      <formula>"NotPaid"</formula>
    </cfRule>
    <cfRule type="cellIs" dxfId="3" priority="799" operator="equal">
      <formula>"NotPaid"</formula>
    </cfRule>
    <cfRule type="cellIs" dxfId="3" priority="798" operator="equal">
      <formula>"NotPaid"</formula>
    </cfRule>
    <cfRule type="cellIs" dxfId="3" priority="797" operator="equal">
      <formula>"NotPaid"</formula>
    </cfRule>
    <cfRule type="cellIs" dxfId="3" priority="796" operator="equal">
      <formula>"NotPaid"</formula>
    </cfRule>
    <cfRule type="cellIs" dxfId="3" priority="795" operator="equal">
      <formula>"NotPaid"</formula>
    </cfRule>
    <cfRule type="cellIs" dxfId="3" priority="794" operator="equal">
      <formula>"NotPaid"</formula>
    </cfRule>
    <cfRule type="cellIs" dxfId="3" priority="793" operator="equal">
      <formula>"NotPaid"</formula>
    </cfRule>
    <cfRule type="cellIs" dxfId="3" priority="792" operator="equal">
      <formula>"NotPaid"</formula>
    </cfRule>
    <cfRule type="cellIs" dxfId="3" priority="791" operator="equal">
      <formula>"NotPaid"</formula>
    </cfRule>
    <cfRule type="cellIs" dxfId="3" priority="790" operator="equal">
      <formula>"NotPaid"</formula>
    </cfRule>
    <cfRule type="cellIs" dxfId="3" priority="789" operator="equal">
      <formula>"NotPaid"</formula>
    </cfRule>
    <cfRule type="cellIs" dxfId="3" priority="788" operator="equal">
      <formula>"NotPaid"</formula>
    </cfRule>
  </conditionalFormatting>
  <conditionalFormatting sqref="Y41:AA41">
    <cfRule type="cellIs" dxfId="3" priority="983" operator="equal">
      <formula>"NotPaid"</formula>
    </cfRule>
    <cfRule type="cellIs" dxfId="3" priority="979" operator="equal">
      <formula>"NotPaid"</formula>
    </cfRule>
    <cfRule type="cellIs" dxfId="3" priority="980" operator="equal">
      <formula>"NotPaid"</formula>
    </cfRule>
    <cfRule type="cellIs" dxfId="3" priority="986" operator="equal">
      <formula>"NotPaid"</formula>
    </cfRule>
    <cfRule type="cellIs" dxfId="3" priority="985" operator="equal">
      <formula>"NotPaid"</formula>
    </cfRule>
    <cfRule type="cellIs" dxfId="3" priority="984" operator="equal">
      <formula>"NotPaid"</formula>
    </cfRule>
    <cfRule type="cellIs" dxfId="3" priority="977" operator="equal">
      <formula>"NotPaid"</formula>
    </cfRule>
    <cfRule type="cellIs" dxfId="3" priority="982" operator="equal">
      <formula>"NotPaid"</formula>
    </cfRule>
    <cfRule type="cellIs" dxfId="3" priority="975" operator="equal">
      <formula>"NotPaid"</formula>
    </cfRule>
    <cfRule type="cellIs" dxfId="3" priority="981" operator="equal">
      <formula>"NotPaid"</formula>
    </cfRule>
    <cfRule type="cellIs" dxfId="3" priority="978" operator="equal">
      <formula>"NotPaid"</formula>
    </cfRule>
    <cfRule type="cellIs" dxfId="3" priority="976" operator="equal">
      <formula>"NotPaid"</formula>
    </cfRule>
    <cfRule type="cellIs" dxfId="3" priority="972" operator="equal">
      <formula>"NotPaid"</formula>
    </cfRule>
    <cfRule type="cellIs" dxfId="3" priority="974" operator="equal">
      <formula>"NotPaid"</formula>
    </cfRule>
    <cfRule type="cellIs" dxfId="3" priority="973" operator="equal">
      <formula>"NotPaid"</formula>
    </cfRule>
    <cfRule type="cellIs" dxfId="3" priority="968" operator="equal">
      <formula>"NotPaid"</formula>
    </cfRule>
    <cfRule type="cellIs" dxfId="3" priority="971" operator="equal">
      <formula>"NotPaid"</formula>
    </cfRule>
    <cfRule type="cellIs" dxfId="3" priority="967" operator="equal">
      <formula>"NotPaid"</formula>
    </cfRule>
    <cfRule type="cellIs" dxfId="3" priority="966" operator="equal">
      <formula>"NotPaid"</formula>
    </cfRule>
    <cfRule type="cellIs" dxfId="3" priority="963" operator="equal">
      <formula>"NotPaid"</formula>
    </cfRule>
    <cfRule type="cellIs" dxfId="3" priority="970" operator="equal">
      <formula>"NotPaid"</formula>
    </cfRule>
    <cfRule type="cellIs" dxfId="3" priority="962" operator="equal">
      <formula>"NotPaid"</formula>
    </cfRule>
    <cfRule type="cellIs" dxfId="3" priority="969" operator="equal">
      <formula>"NotPaid"</formula>
    </cfRule>
    <cfRule type="cellIs" dxfId="3" priority="961" operator="equal">
      <formula>"NotPaid"</formula>
    </cfRule>
    <cfRule type="cellIs" dxfId="3" priority="960" operator="equal">
      <formula>"NotPaid"</formula>
    </cfRule>
    <cfRule type="cellIs" dxfId="3" priority="965" operator="equal">
      <formula>"NotPaid"</formula>
    </cfRule>
    <cfRule type="cellIs" dxfId="3" priority="964" operator="equal">
      <formula>"NotPaid"</formula>
    </cfRule>
    <cfRule type="cellIs" dxfId="3" priority="957" operator="equal">
      <formula>"NotPaid"</formula>
    </cfRule>
    <cfRule type="cellIs" dxfId="3" priority="956" operator="equal">
      <formula>"NotPaid"</formula>
    </cfRule>
    <cfRule type="cellIs" dxfId="3" priority="954" operator="equal">
      <formula>"NotPaid"</formula>
    </cfRule>
    <cfRule type="cellIs" dxfId="3" priority="959" operator="equal">
      <formula>"NotPaid"</formula>
    </cfRule>
    <cfRule type="cellIs" dxfId="3" priority="952" operator="equal">
      <formula>"NotPaid"</formula>
    </cfRule>
    <cfRule type="cellIs" dxfId="3" priority="958" operator="equal">
      <formula>"NotPaid"</formula>
    </cfRule>
    <cfRule type="cellIs" dxfId="3" priority="950" operator="equal">
      <formula>"NotPaid"</formula>
    </cfRule>
    <cfRule type="cellIs" dxfId="3" priority="955" operator="equal">
      <formula>"NotPaid"</formula>
    </cfRule>
    <cfRule type="cellIs" dxfId="3" priority="953" operator="equal">
      <formula>"NotPaid"</formula>
    </cfRule>
    <cfRule type="cellIs" dxfId="3" priority="951" operator="equal">
      <formula>"NotPaid"</formula>
    </cfRule>
    <cfRule type="cellIs" dxfId="3" priority="947" operator="equal">
      <formula>"NotPaid"</formula>
    </cfRule>
    <cfRule type="cellIs" dxfId="3" priority="946" operator="equal">
      <formula>"NotPaid"</formula>
    </cfRule>
    <cfRule type="cellIs" dxfId="3" priority="949" operator="equal">
      <formula>"NotPaid"</formula>
    </cfRule>
    <cfRule type="cellIs" dxfId="3" priority="944" operator="equal">
      <formula>"NotPaid"</formula>
    </cfRule>
    <cfRule type="cellIs" dxfId="3" priority="943" operator="equal">
      <formula>"NotPaid"</formula>
    </cfRule>
    <cfRule type="cellIs" dxfId="3" priority="942" operator="equal">
      <formula>"NotPaid"</formula>
    </cfRule>
    <cfRule type="cellIs" dxfId="3" priority="948" operator="equal">
      <formula>"NotPaid"</formula>
    </cfRule>
    <cfRule type="cellIs" dxfId="3" priority="945" operator="equal">
      <formula>"NotPaid"</formula>
    </cfRule>
    <cfRule type="cellIs" dxfId="3" priority="941" operator="equal">
      <formula>"NotPaid"</formula>
    </cfRule>
  </conditionalFormatting>
  <conditionalFormatting sqref="AD41">
    <cfRule type="cellIs" dxfId="3" priority="3044" operator="equal">
      <formula>"NotPaid"</formula>
    </cfRule>
    <cfRule type="cellIs" dxfId="3" priority="3043" operator="equal">
      <formula>"NotPaid"</formula>
    </cfRule>
    <cfRule type="cellIs" dxfId="3" priority="3042" operator="equal">
      <formula>"NotPaid"</formula>
    </cfRule>
    <cfRule type="cellIs" dxfId="3" priority="3041" operator="equal">
      <formula>"NotPaid"</formula>
    </cfRule>
    <cfRule type="cellIs" dxfId="3" priority="3040" operator="equal">
      <formula>"NotPaid"</formula>
    </cfRule>
    <cfRule type="cellIs" dxfId="3" priority="3039" operator="equal">
      <formula>"NotPaid"</formula>
    </cfRule>
    <cfRule type="cellIs" dxfId="3" priority="3038" operator="equal">
      <formula>"NotPaid"</formula>
    </cfRule>
    <cfRule type="cellIs" dxfId="3" priority="3037" operator="equal">
      <formula>"NotPaid"</formula>
    </cfRule>
    <cfRule type="cellIs" dxfId="3" priority="3036" operator="equal">
      <formula>"NotPaid"</formula>
    </cfRule>
    <cfRule type="cellIs" dxfId="3" priority="3035" operator="equal">
      <formula>"NotPaid"</formula>
    </cfRule>
    <cfRule type="cellIs" dxfId="3" priority="3034" operator="equal">
      <formula>"NotPaid"</formula>
    </cfRule>
    <cfRule type="cellIs" dxfId="3" priority="3033" operator="equal">
      <formula>"NotPaid"</formula>
    </cfRule>
    <cfRule type="cellIs" dxfId="3" priority="3032" operator="equal">
      <formula>"NotPaid"</formula>
    </cfRule>
    <cfRule type="cellIs" dxfId="3" priority="3031" operator="equal">
      <formula>"NotPaid"</formula>
    </cfRule>
    <cfRule type="cellIs" dxfId="3" priority="3030" operator="equal">
      <formula>"NotPaid"</formula>
    </cfRule>
    <cfRule type="cellIs" dxfId="3" priority="3029" operator="equal">
      <formula>"NotPaid"</formula>
    </cfRule>
    <cfRule type="cellIs" dxfId="3" priority="3028" operator="equal">
      <formula>"NotPaid"</formula>
    </cfRule>
    <cfRule type="cellIs" dxfId="3" priority="3027" operator="equal">
      <formula>"NotPaid"</formula>
    </cfRule>
    <cfRule type="cellIs" dxfId="3" priority="3026" operator="equal">
      <formula>"NotPaid"</formula>
    </cfRule>
    <cfRule type="cellIs" dxfId="3" priority="3025" operator="equal">
      <formula>"NotPaid"</formula>
    </cfRule>
    <cfRule type="cellIs" dxfId="3" priority="3024" operator="equal">
      <formula>"NotPaid"</formula>
    </cfRule>
    <cfRule type="cellIs" dxfId="3" priority="3023" operator="equal">
      <formula>"NotPaid"</formula>
    </cfRule>
    <cfRule type="cellIs" dxfId="3" priority="3022" operator="equal">
      <formula>"NotPaid"</formula>
    </cfRule>
    <cfRule type="cellIs" dxfId="3" priority="2975" operator="equal">
      <formula>"NotPaid"</formula>
    </cfRule>
    <cfRule type="cellIs" dxfId="3" priority="2974" operator="equal">
      <formula>"NotPaid"</formula>
    </cfRule>
    <cfRule type="cellIs" dxfId="3" priority="2973" operator="equal">
      <formula>"NotPaid"</formula>
    </cfRule>
    <cfRule type="cellIs" dxfId="3" priority="2972" operator="equal">
      <formula>"NotPaid"</formula>
    </cfRule>
    <cfRule type="cellIs" dxfId="3" priority="2971" operator="equal">
      <formula>"NotPaid"</formula>
    </cfRule>
    <cfRule type="cellIs" dxfId="3" priority="2970" operator="equal">
      <formula>"NotPaid"</formula>
    </cfRule>
    <cfRule type="cellIs" dxfId="3" priority="2969" operator="equal">
      <formula>"NotPaid"</formula>
    </cfRule>
    <cfRule type="cellIs" dxfId="3" priority="2968" operator="equal">
      <formula>"NotPaid"</formula>
    </cfRule>
    <cfRule type="cellIs" dxfId="3" priority="2967" operator="equal">
      <formula>"NotPaid"</formula>
    </cfRule>
    <cfRule type="cellIs" dxfId="3" priority="2966" operator="equal">
      <formula>"NotPaid"</formula>
    </cfRule>
    <cfRule type="cellIs" dxfId="3" priority="2965" operator="equal">
      <formula>"NotPaid"</formula>
    </cfRule>
    <cfRule type="cellIs" dxfId="3" priority="2964" operator="equal">
      <formula>"NotPaid"</formula>
    </cfRule>
    <cfRule type="cellIs" dxfId="3" priority="2963" operator="equal">
      <formula>"NotPaid"</formula>
    </cfRule>
    <cfRule type="cellIs" dxfId="3" priority="2962" operator="equal">
      <formula>"NotPaid"</formula>
    </cfRule>
    <cfRule type="cellIs" dxfId="3" priority="2961" operator="equal">
      <formula>"NotPaid"</formula>
    </cfRule>
    <cfRule type="cellIs" dxfId="3" priority="2960" operator="equal">
      <formula>"NotPaid"</formula>
    </cfRule>
    <cfRule type="cellIs" dxfId="3" priority="2959" operator="equal">
      <formula>"NotPaid"</formula>
    </cfRule>
    <cfRule type="cellIs" dxfId="3" priority="2958" operator="equal">
      <formula>"NotPaid"</formula>
    </cfRule>
    <cfRule type="cellIs" dxfId="3" priority="2957" operator="equal">
      <formula>"NotPaid"</formula>
    </cfRule>
    <cfRule type="cellIs" dxfId="3" priority="2956" operator="equal">
      <formula>"NotPaid"</formula>
    </cfRule>
    <cfRule type="cellIs" dxfId="3" priority="2955" operator="equal">
      <formula>"NotPaid"</formula>
    </cfRule>
    <cfRule type="cellIs" dxfId="3" priority="2954" operator="equal">
      <formula>"NotPaid"</formula>
    </cfRule>
    <cfRule type="cellIs" dxfId="3" priority="2953" operator="equal">
      <formula>"NotPaid"</formula>
    </cfRule>
  </conditionalFormatting>
  <conditionalFormatting sqref="Q44:R44">
    <cfRule type="cellIs" dxfId="3" priority="617" operator="equal">
      <formula>"NotPaid"</formula>
    </cfRule>
    <cfRule type="cellIs" dxfId="3" priority="614" operator="equal">
      <formula>"NotPaid"</formula>
    </cfRule>
    <cfRule type="cellIs" dxfId="3" priority="595" operator="equal">
      <formula>"NotPaid"</formula>
    </cfRule>
    <cfRule type="cellIs" dxfId="3" priority="591" operator="equal">
      <formula>"NotPaid"</formula>
    </cfRule>
  </conditionalFormatting>
  <conditionalFormatting sqref="S44:U44">
    <cfRule type="cellIs" dxfId="3" priority="770" operator="equal">
      <formula>"NotPaid"</formula>
    </cfRule>
    <cfRule type="cellIs" dxfId="3" priority="767" operator="equal">
      <formula>"NotPaid"</formula>
    </cfRule>
    <cfRule type="cellIs" dxfId="3" priority="748" operator="equal">
      <formula>"NotPaid"</formula>
    </cfRule>
    <cfRule type="cellIs" dxfId="3" priority="744" operator="equal">
      <formula>"NotPaid"</formula>
    </cfRule>
  </conditionalFormatting>
  <conditionalFormatting sqref="V44:X44">
    <cfRule type="cellIs" dxfId="3" priority="923" operator="equal">
      <formula>"NotPaid"</formula>
    </cfRule>
    <cfRule type="cellIs" dxfId="3" priority="920" operator="equal">
      <formula>"NotPaid"</formula>
    </cfRule>
    <cfRule type="cellIs" dxfId="3" priority="901" operator="equal">
      <formula>"NotPaid"</formula>
    </cfRule>
    <cfRule type="cellIs" dxfId="3" priority="897" operator="equal">
      <formula>"NotPaid"</formula>
    </cfRule>
  </conditionalFormatting>
  <conditionalFormatting sqref="Y44:AA44">
    <cfRule type="cellIs" dxfId="3" priority="1073" operator="equal">
      <formula>"NotPaid"</formula>
    </cfRule>
    <cfRule type="cellIs" dxfId="3" priority="1076" operator="equal">
      <formula>"NotPaid"</formula>
    </cfRule>
    <cfRule type="cellIs" dxfId="3" priority="1054" operator="equal">
      <formula>"NotPaid"</formula>
    </cfRule>
    <cfRule type="cellIs" dxfId="3" priority="1050" operator="equal">
      <formula>"NotPaid"</formula>
    </cfRule>
  </conditionalFormatting>
  <conditionalFormatting sqref="AD44">
    <cfRule type="cellIs" dxfId="3" priority="3312" operator="equal">
      <formula>"NotPaid"</formula>
    </cfRule>
    <cfRule type="cellIs" dxfId="3" priority="3304" operator="equal">
      <formula>"NotPaid"</formula>
    </cfRule>
    <cfRule type="cellIs" dxfId="3" priority="3226" operator="equal">
      <formula>"NotPaid"</formula>
    </cfRule>
    <cfRule type="cellIs" dxfId="3" priority="3218" operator="equal">
      <formula>"NotPaid"</formula>
    </cfRule>
  </conditionalFormatting>
  <conditionalFormatting sqref="AD45">
    <cfRule type="cellIs" dxfId="3" priority="3306" operator="equal">
      <formula>"NotPaid"</formula>
    </cfRule>
    <cfRule type="cellIs" dxfId="3" priority="3294" operator="equal">
      <formula>"NotPaid"</formula>
    </cfRule>
    <cfRule type="cellIs" dxfId="3" priority="3288" operator="equal">
      <formula>"NotPaid"</formula>
    </cfRule>
    <cfRule type="cellIs" dxfId="3" priority="3274" operator="equal">
      <formula>"NotPaid"</formula>
    </cfRule>
    <cfRule type="cellIs" dxfId="3" priority="3265" operator="equal">
      <formula>"NotPaid"</formula>
    </cfRule>
    <cfRule type="cellIs" dxfId="3" priority="3261" operator="equal">
      <formula>"NotPaid"</formula>
    </cfRule>
    <cfRule type="cellIs" dxfId="3" priority="3256" operator="equal">
      <formula>"NotPaid"</formula>
    </cfRule>
    <cfRule type="cellIs" dxfId="3" priority="3208" operator="equal">
      <formula>"NotPaid"</formula>
    </cfRule>
    <cfRule type="cellIs" dxfId="3" priority="3197" operator="equal">
      <formula>"NotPaid"</formula>
    </cfRule>
    <cfRule type="cellIs" dxfId="3" priority="3181" operator="equal">
      <formula>"NotPaid"</formula>
    </cfRule>
    <cfRule type="cellIs" dxfId="3" priority="3174" operator="equal">
      <formula>"NotPaid"</formula>
    </cfRule>
    <cfRule type="cellIs" dxfId="3" priority="3168" operator="equal">
      <formula>"NotPaid"</formula>
    </cfRule>
    <cfRule type="cellIs" dxfId="3" priority="3143" operator="equal">
      <formula>"NotPaid"</formula>
    </cfRule>
    <cfRule type="cellIs" dxfId="3" priority="3132" operator="equal">
      <formula>"NotPaid"</formula>
    </cfRule>
    <cfRule type="cellIs" dxfId="3" priority="3123" operator="equal">
      <formula>"NotPaid"</formula>
    </cfRule>
    <cfRule type="cellIs" dxfId="3" priority="3117" operator="equal">
      <formula>"NotPaid"</formula>
    </cfRule>
    <cfRule type="cellIs" dxfId="3" priority="3112" operator="equal">
      <formula>"NotPaid"</formula>
    </cfRule>
    <cfRule type="cellIs" dxfId="3" priority="3085" operator="equal">
      <formula>"NotPaid"</formula>
    </cfRule>
    <cfRule type="cellIs" dxfId="3" priority="3084" operator="equal">
      <formula>"NotPaid"</formula>
    </cfRule>
    <cfRule type="cellIs" dxfId="3" priority="3068" operator="equal">
      <formula>"NotPaid"</formula>
    </cfRule>
    <cfRule type="cellIs" dxfId="3" priority="3057" operator="equal">
      <formula>"NotPaid"</formula>
    </cfRule>
  </conditionalFormatting>
  <conditionalFormatting sqref="AD46">
    <cfRule type="cellIs" dxfId="3" priority="3325" operator="equal">
      <formula>"NotPaid"</formula>
    </cfRule>
    <cfRule type="cellIs" dxfId="3" priority="3314" operator="equal">
      <formula>"NotPaid"</formula>
    </cfRule>
    <cfRule type="cellIs" dxfId="3" priority="3297" operator="equal">
      <formula>"NotPaid"</formula>
    </cfRule>
    <cfRule type="cellIs" dxfId="3" priority="3291" operator="equal">
      <formula>"NotPaid"</formula>
    </cfRule>
    <cfRule type="cellIs" dxfId="3" priority="3286" operator="equal">
      <formula>"NotPaid"</formula>
    </cfRule>
    <cfRule type="cellIs" dxfId="3" priority="3283" operator="equal">
      <formula>"NotPaid"</formula>
    </cfRule>
    <cfRule type="cellIs" dxfId="3" priority="3277" operator="equal">
      <formula>"NotPaid"</formula>
    </cfRule>
    <cfRule type="cellIs" dxfId="3" priority="3272" operator="equal">
      <formula>"NotPaid"</formula>
    </cfRule>
    <cfRule type="cellIs" dxfId="3" priority="3268" operator="equal">
      <formula>"NotPaid"</formula>
    </cfRule>
    <cfRule type="cellIs" dxfId="3" priority="3264" operator="equal">
      <formula>"NotPaid"</formula>
    </cfRule>
    <cfRule type="cellIs" dxfId="3" priority="3259" operator="equal">
      <formula>"NotPaid"</formula>
    </cfRule>
    <cfRule type="cellIs" dxfId="3" priority="3254" operator="equal">
      <formula>"NotPaid"</formula>
    </cfRule>
    <cfRule type="cellIs" dxfId="3" priority="3251" operator="equal">
      <formula>"NotPaid"</formula>
    </cfRule>
    <cfRule type="cellIs" dxfId="3" priority="3238" operator="equal">
      <formula>"NotPaid"</formula>
    </cfRule>
    <cfRule type="cellIs" dxfId="3" priority="3228" operator="equal">
      <formula>"NotPaid"</formula>
    </cfRule>
    <cfRule type="cellIs" dxfId="3" priority="3211" operator="equal">
      <formula>"NotPaid"</formula>
    </cfRule>
    <cfRule type="cellIs" dxfId="3" priority="3205" operator="equal">
      <formula>"NotPaid"</formula>
    </cfRule>
    <cfRule type="cellIs" dxfId="3" priority="3200" operator="equal">
      <formula>"NotPaid"</formula>
    </cfRule>
    <cfRule type="cellIs" dxfId="3" priority="3190" operator="equal">
      <formula>"NotPaid"</formula>
    </cfRule>
    <cfRule type="cellIs" dxfId="3" priority="3185" operator="equal">
      <formula>"NotPaid"</formula>
    </cfRule>
    <cfRule type="cellIs" dxfId="3" priority="3177" operator="equal">
      <formula>"NotPaid"</formula>
    </cfRule>
    <cfRule type="cellIs" dxfId="3" priority="3171" operator="equal">
      <formula>"NotPaid"</formula>
    </cfRule>
    <cfRule type="cellIs" dxfId="3" priority="3166" operator="equal">
      <formula>"NotPaid"</formula>
    </cfRule>
    <cfRule type="cellIs" dxfId="3" priority="3163" operator="equal">
      <formula>"NotPaid"</formula>
    </cfRule>
    <cfRule type="cellIs" dxfId="3" priority="3156" operator="equal">
      <formula>"NotPaid"</formula>
    </cfRule>
    <cfRule type="cellIs" dxfId="3" priority="3152" operator="equal">
      <formula>"NotPaid"</formula>
    </cfRule>
    <cfRule type="cellIs" dxfId="3" priority="3146" operator="equal">
      <formula>"NotPaid"</formula>
    </cfRule>
    <cfRule type="cellIs" dxfId="3" priority="3140" operator="equal">
      <formula>"NotPaid"</formula>
    </cfRule>
    <cfRule type="cellIs" dxfId="3" priority="3135" operator="equal">
      <formula>"NotPaid"</formula>
    </cfRule>
    <cfRule type="cellIs" dxfId="3" priority="3130" operator="equal">
      <formula>"NotPaid"</formula>
    </cfRule>
    <cfRule type="cellIs" dxfId="3" priority="3126" operator="equal">
      <formula>"NotPaid"</formula>
    </cfRule>
    <cfRule type="cellIs" dxfId="3" priority="3120" operator="equal">
      <formula>"NotPaid"</formula>
    </cfRule>
    <cfRule type="cellIs" dxfId="3" priority="3115" operator="equal">
      <formula>"NotPaid"</formula>
    </cfRule>
    <cfRule type="cellIs" dxfId="3" priority="3110" operator="equal">
      <formula>"NotPaid"</formula>
    </cfRule>
    <cfRule type="cellIs" dxfId="3" priority="3107" operator="equal">
      <formula>"NotPaid"</formula>
    </cfRule>
    <cfRule type="cellIs" dxfId="3" priority="3103" operator="equal">
      <formula>"NotPaid"</formula>
    </cfRule>
    <cfRule type="cellIs" dxfId="3" priority="3099" operator="equal">
      <formula>"NotPaid"</formula>
    </cfRule>
    <cfRule type="cellIs" dxfId="3" priority="3096" operator="equal">
      <formula>"NotPaid"</formula>
    </cfRule>
    <cfRule type="cellIs" dxfId="3" priority="3091" operator="equal">
      <formula>"NotPaid"</formula>
    </cfRule>
    <cfRule type="cellIs" dxfId="3" priority="3081" operator="equal">
      <formula>"NotPaid"</formula>
    </cfRule>
    <cfRule type="cellIs" dxfId="3" priority="3077" operator="equal">
      <formula>"NotPaid"</formula>
    </cfRule>
    <cfRule type="cellIs" dxfId="3" priority="3071" operator="equal">
      <formula>"NotPaid"</formula>
    </cfRule>
    <cfRule type="cellIs" dxfId="3" priority="3065" operator="equal">
      <formula>"NotPaid"</formula>
    </cfRule>
    <cfRule type="cellIs" dxfId="3" priority="3060" operator="equal">
      <formula>"NotPaid"</formula>
    </cfRule>
  </conditionalFormatting>
  <conditionalFormatting sqref="AD47">
    <cfRule type="cellIs" dxfId="3" priority="3324" operator="equal">
      <formula>"NotPaid"</formula>
    </cfRule>
    <cfRule type="cellIs" dxfId="3" priority="3313" operator="equal">
      <formula>"NotPaid"</formula>
    </cfRule>
    <cfRule type="cellIs" dxfId="3" priority="3296" operator="equal">
      <formula>"NotPaid"</formula>
    </cfRule>
    <cfRule type="cellIs" dxfId="3" priority="3290" operator="equal">
      <formula>"NotPaid"</formula>
    </cfRule>
    <cfRule type="cellIs" dxfId="3" priority="3285" operator="equal">
      <formula>"NotPaid"</formula>
    </cfRule>
    <cfRule type="cellIs" dxfId="3" priority="3276" operator="equal">
      <formula>"NotPaid"</formula>
    </cfRule>
    <cfRule type="cellIs" dxfId="3" priority="3271" operator="equal">
      <formula>"NotPaid"</formula>
    </cfRule>
    <cfRule type="cellIs" dxfId="3" priority="3263" operator="equal">
      <formula>"NotPaid"</formula>
    </cfRule>
    <cfRule type="cellIs" dxfId="3" priority="3258" operator="equal">
      <formula>"NotPaid"</formula>
    </cfRule>
    <cfRule type="cellIs" dxfId="3" priority="3253" operator="equal">
      <formula>"NotPaid"</formula>
    </cfRule>
    <cfRule type="cellIs" dxfId="3" priority="3250" operator="equal">
      <formula>"NotPaid"</formula>
    </cfRule>
    <cfRule type="cellIs" dxfId="3" priority="3237" operator="equal">
      <formula>"NotPaid"</formula>
    </cfRule>
    <cfRule type="cellIs" dxfId="3" priority="3214" operator="equal">
      <formula>"NotPaid"</formula>
    </cfRule>
    <cfRule type="cellIs" dxfId="3" priority="3210" operator="equal">
      <formula>"NotPaid"</formula>
    </cfRule>
    <cfRule type="cellIs" dxfId="3" priority="3204" operator="equal">
      <formula>"NotPaid"</formula>
    </cfRule>
    <cfRule type="cellIs" dxfId="3" priority="3189" operator="equal">
      <formula>"NotPaid"</formula>
    </cfRule>
    <cfRule type="cellIs" dxfId="3" priority="3184" operator="equal">
      <formula>"NotPaid"</formula>
    </cfRule>
    <cfRule type="cellIs" dxfId="3" priority="3176" operator="equal">
      <formula>"NotPaid"</formula>
    </cfRule>
    <cfRule type="cellIs" dxfId="3" priority="3170" operator="equal">
      <formula>"NotPaid"</formula>
    </cfRule>
    <cfRule type="cellIs" dxfId="3" priority="3165" operator="equal">
      <formula>"NotPaid"</formula>
    </cfRule>
    <cfRule type="cellIs" dxfId="3" priority="3155" operator="equal">
      <formula>"NotPaid"</formula>
    </cfRule>
    <cfRule type="cellIs" dxfId="3" priority="3149" operator="equal">
      <formula>"NotPaid"</formula>
    </cfRule>
    <cfRule type="cellIs" dxfId="3" priority="3145" operator="equal">
      <formula>"NotPaid"</formula>
    </cfRule>
    <cfRule type="cellIs" dxfId="3" priority="3139" operator="equal">
      <formula>"NotPaid"</formula>
    </cfRule>
    <cfRule type="cellIs" dxfId="3" priority="3129" operator="equal">
      <formula>"NotPaid"</formula>
    </cfRule>
    <cfRule type="cellIs" dxfId="3" priority="3125" operator="equal">
      <formula>"NotPaid"</formula>
    </cfRule>
    <cfRule type="cellIs" dxfId="3" priority="3119" operator="equal">
      <formula>"NotPaid"</formula>
    </cfRule>
    <cfRule type="cellIs" dxfId="3" priority="3114" operator="equal">
      <formula>"NotPaid"</formula>
    </cfRule>
    <cfRule type="cellIs" dxfId="3" priority="3109" operator="equal">
      <formula>"NotPaid"</formula>
    </cfRule>
    <cfRule type="cellIs" dxfId="3" priority="3100" operator="equal">
      <formula>"NotPaid"</formula>
    </cfRule>
    <cfRule type="cellIs" dxfId="3" priority="3095" operator="equal">
      <formula>"NotPaid"</formula>
    </cfRule>
    <cfRule type="cellIs" dxfId="3" priority="3090" operator="equal">
      <formula>"NotPaid"</formula>
    </cfRule>
    <cfRule type="cellIs" dxfId="3" priority="3080" operator="equal">
      <formula>"NotPaid"</formula>
    </cfRule>
    <cfRule type="cellIs" dxfId="3" priority="3074" operator="equal">
      <formula>"NotPaid"</formula>
    </cfRule>
    <cfRule type="cellIs" dxfId="3" priority="3070" operator="equal">
      <formula>"NotPaid"</formula>
    </cfRule>
    <cfRule type="cellIs" dxfId="3" priority="3064" operator="equal">
      <formula>"NotPaid"</formula>
    </cfRule>
  </conditionalFormatting>
  <conditionalFormatting sqref="AD48">
    <cfRule type="cellIs" dxfId="3" priority="3323" operator="equal">
      <formula>"NotPaid"</formula>
    </cfRule>
    <cfRule type="cellIs" dxfId="3" priority="3299" operator="equal">
      <formula>"NotPaid"</formula>
    </cfRule>
    <cfRule type="cellIs" dxfId="3" priority="3295" operator="equal">
      <formula>"NotPaid"</formula>
    </cfRule>
    <cfRule type="cellIs" dxfId="3" priority="3289" operator="equal">
      <formula>"NotPaid"</formula>
    </cfRule>
    <cfRule type="cellIs" dxfId="3" priority="3275" operator="equal">
      <formula>"NotPaid"</formula>
    </cfRule>
    <cfRule type="cellIs" dxfId="3" priority="3270" operator="equal">
      <formula>"NotPaid"</formula>
    </cfRule>
    <cfRule type="cellIs" dxfId="3" priority="3262" operator="equal">
      <formula>"NotPaid"</formula>
    </cfRule>
    <cfRule type="cellIs" dxfId="3" priority="3257" operator="equal">
      <formula>"NotPaid"</formula>
    </cfRule>
    <cfRule type="cellIs" dxfId="3" priority="3252" operator="equal">
      <formula>"NotPaid"</formula>
    </cfRule>
    <cfRule type="cellIs" dxfId="3" priority="3221" operator="equal">
      <formula>"NotPaid"</formula>
    </cfRule>
    <cfRule type="cellIs" dxfId="3" priority="3209" operator="equal">
      <formula>"NotPaid"</formula>
    </cfRule>
    <cfRule type="cellIs" dxfId="3" priority="3203" operator="equal">
      <formula>"NotPaid"</formula>
    </cfRule>
    <cfRule type="cellIs" dxfId="3" priority="3188" operator="equal">
      <formula>"NotPaid"</formula>
    </cfRule>
    <cfRule type="cellIs" dxfId="3" priority="3179" operator="equal">
      <formula>"NotPaid"</formula>
    </cfRule>
    <cfRule type="cellIs" dxfId="3" priority="3175" operator="equal">
      <formula>"NotPaid"</formula>
    </cfRule>
    <cfRule type="cellIs" dxfId="3" priority="3169" operator="equal">
      <formula>"NotPaid"</formula>
    </cfRule>
    <cfRule type="cellIs" dxfId="3" priority="3118" operator="equal">
      <formula>"NotPaid"</formula>
    </cfRule>
    <cfRule type="cellIs" dxfId="3" priority="3150" operator="equal">
      <formula>"NotPaid"</formula>
    </cfRule>
    <cfRule type="cellIs" dxfId="3" priority="3144" operator="equal">
      <formula>"NotPaid"</formula>
    </cfRule>
    <cfRule type="cellIs" dxfId="3" priority="3138" operator="equal">
      <formula>"NotPaid"</formula>
    </cfRule>
    <cfRule type="cellIs" dxfId="3" priority="3128" operator="equal">
      <formula>"NotPaid"</formula>
    </cfRule>
    <cfRule type="cellIs" dxfId="3" priority="3122" operator="equal">
      <formula>"NotPaid"</formula>
    </cfRule>
    <cfRule type="cellIs" dxfId="3" priority="3113" operator="equal">
      <formula>"NotPaid"</formula>
    </cfRule>
    <cfRule type="cellIs" dxfId="3" priority="3094" operator="equal">
      <formula>"NotPaid"</formula>
    </cfRule>
    <cfRule type="cellIs" dxfId="3" priority="3086" operator="equal">
      <formula>"NotPaid"</formula>
    </cfRule>
    <cfRule type="cellIs" dxfId="3" priority="3075" operator="equal">
      <formula>"NotPaid"</formula>
    </cfRule>
    <cfRule type="cellIs" dxfId="3" priority="3069" operator="equal">
      <formula>"NotPaid"</formula>
    </cfRule>
    <cfRule type="cellIs" dxfId="3" priority="3063" operator="equal">
      <formula>"NotPaid"</formula>
    </cfRule>
  </conditionalFormatting>
  <conditionalFormatting sqref="Q49:R49">
    <cfRule type="cellIs" dxfId="3" priority="608" operator="equal">
      <formula>"NotPaid"</formula>
    </cfRule>
    <cfRule type="cellIs" dxfId="3" priority="600" operator="equal">
      <formula>"NotPaid"</formula>
    </cfRule>
    <cfRule type="cellIs" dxfId="3" priority="598" operator="equal">
      <formula>"NotPaid"</formula>
    </cfRule>
    <cfRule type="cellIs" dxfId="3" priority="594" operator="equal">
      <formula>"NotPaid"</formula>
    </cfRule>
    <cfRule type="cellIs" dxfId="3" priority="590" operator="equal">
      <formula>"NotPaid"</formula>
    </cfRule>
    <cfRule type="cellIs" dxfId="3" priority="603" operator="equal">
      <formula>"NotPaid"</formula>
    </cfRule>
    <cfRule type="cellIs" dxfId="3" priority="588" operator="equal">
      <formula>"NotPaid"</formula>
    </cfRule>
    <cfRule type="cellIs" dxfId="3" priority="586" operator="equal">
      <formula>"NotPaid"</formula>
    </cfRule>
    <cfRule type="cellIs" dxfId="3" priority="584" operator="equal">
      <formula>"NotPaid"</formula>
    </cfRule>
    <cfRule type="cellIs" dxfId="3" priority="573" operator="equal">
      <formula>"NotPaid"</formula>
    </cfRule>
    <cfRule type="cellIs" dxfId="3" priority="572" operator="equal">
      <formula>"NotPaid"</formula>
    </cfRule>
    <cfRule type="cellIs" dxfId="3" priority="570" operator="equal">
      <formula>"NotPaid"</formula>
    </cfRule>
    <cfRule type="cellIs" dxfId="3" priority="568" operator="equal">
      <formula>"NotPaid"</formula>
    </cfRule>
    <cfRule type="cellIs" dxfId="3" priority="567" operator="equal">
      <formula>"NotPaid"</formula>
    </cfRule>
    <cfRule type="cellIs" dxfId="3" priority="565" operator="equal">
      <formula>"NotPaid"</formula>
    </cfRule>
    <cfRule type="cellIs" dxfId="3" priority="563" operator="equal">
      <formula>"NotPaid"</formula>
    </cfRule>
    <cfRule type="cellIs" dxfId="3" priority="561" operator="equal">
      <formula>"NotPaid"</formula>
    </cfRule>
    <cfRule type="cellIs" dxfId="3" priority="552" operator="equal">
      <formula>"NotPaid"</formula>
    </cfRule>
    <cfRule type="cellIs" dxfId="3" priority="551" operator="equal">
      <formula>"NotPaid"</formula>
    </cfRule>
    <cfRule type="cellIs" dxfId="3" priority="549" operator="equal">
      <formula>"NotPaid"</formula>
    </cfRule>
    <cfRule type="cellIs" dxfId="3" priority="547" operator="equal">
      <formula>"NotPaid"</formula>
    </cfRule>
    <cfRule type="cellIs" dxfId="3" priority="545" operator="equal">
      <formula>"NotPaid"</formula>
    </cfRule>
    <cfRule type="cellIs" dxfId="3" priority="543" operator="equal">
      <formula>"NotPaid"</formula>
    </cfRule>
    <cfRule type="cellIs" dxfId="3" priority="541" operator="equal">
      <formula>"NotPaid"</formula>
    </cfRule>
    <cfRule type="cellIs" dxfId="3" priority="540" operator="equal">
      <formula>"NotPaid"</formula>
    </cfRule>
    <cfRule type="cellIs" dxfId="3" priority="538" operator="equal">
      <formula>"NotPaid"</formula>
    </cfRule>
    <cfRule type="cellIs" dxfId="3" priority="536" operator="equal">
      <formula>"NotPaid"</formula>
    </cfRule>
    <cfRule type="cellIs" dxfId="3" priority="535" operator="equal">
      <formula>"NotPaid"</formula>
    </cfRule>
    <cfRule type="cellIs" dxfId="3" priority="533" operator="equal">
      <formula>"NotPaid"</formula>
    </cfRule>
    <cfRule type="cellIs" dxfId="3" priority="531" operator="equal">
      <formula>"NotPaid"</formula>
    </cfRule>
    <cfRule type="cellIs" dxfId="3" priority="529" operator="equal">
      <formula>"NotPaid"</formula>
    </cfRule>
  </conditionalFormatting>
  <conditionalFormatting sqref="S49:U49">
    <cfRule type="cellIs" dxfId="3" priority="761" operator="equal">
      <formula>"NotPaid"</formula>
    </cfRule>
    <cfRule type="cellIs" dxfId="3" priority="756" operator="equal">
      <formula>"NotPaid"</formula>
    </cfRule>
    <cfRule type="cellIs" dxfId="3" priority="753" operator="equal">
      <formula>"NotPaid"</formula>
    </cfRule>
    <cfRule type="cellIs" dxfId="3" priority="751" operator="equal">
      <formula>"NotPaid"</formula>
    </cfRule>
    <cfRule type="cellIs" dxfId="3" priority="747" operator="equal">
      <formula>"NotPaid"</formula>
    </cfRule>
    <cfRule type="cellIs" dxfId="3" priority="743" operator="equal">
      <formula>"NotPaid"</formula>
    </cfRule>
    <cfRule type="cellIs" dxfId="3" priority="741" operator="equal">
      <formula>"NotPaid"</formula>
    </cfRule>
    <cfRule type="cellIs" dxfId="3" priority="739" operator="equal">
      <formula>"NotPaid"</formula>
    </cfRule>
    <cfRule type="cellIs" dxfId="3" priority="737" operator="equal">
      <formula>"NotPaid"</formula>
    </cfRule>
    <cfRule type="cellIs" dxfId="3" priority="726" operator="equal">
      <formula>"NotPaid"</formula>
    </cfRule>
    <cfRule type="cellIs" dxfId="3" priority="725" operator="equal">
      <formula>"NotPaid"</formula>
    </cfRule>
    <cfRule type="cellIs" dxfId="3" priority="723" operator="equal">
      <formula>"NotPaid"</formula>
    </cfRule>
    <cfRule type="cellIs" dxfId="3" priority="721" operator="equal">
      <formula>"NotPaid"</formula>
    </cfRule>
    <cfRule type="cellIs" dxfId="3" priority="720" operator="equal">
      <formula>"NotPaid"</formula>
    </cfRule>
    <cfRule type="cellIs" dxfId="3" priority="716" operator="equal">
      <formula>"NotPaid"</formula>
    </cfRule>
    <cfRule type="cellIs" dxfId="3" priority="718" operator="equal">
      <formula>"NotPaid"</formula>
    </cfRule>
    <cfRule type="cellIs" dxfId="3" priority="714" operator="equal">
      <formula>"NotPaid"</formula>
    </cfRule>
    <cfRule type="cellIs" dxfId="3" priority="704" operator="equal">
      <formula>"NotPaid"</formula>
    </cfRule>
    <cfRule type="cellIs" dxfId="3" priority="705" operator="equal">
      <formula>"NotPaid"</formula>
    </cfRule>
    <cfRule type="cellIs" dxfId="3" priority="700" operator="equal">
      <formula>"NotPaid"</formula>
    </cfRule>
    <cfRule type="cellIs" dxfId="3" priority="702" operator="equal">
      <formula>"NotPaid"</formula>
    </cfRule>
    <cfRule type="cellIs" dxfId="3" priority="698" operator="equal">
      <formula>"NotPaid"</formula>
    </cfRule>
    <cfRule type="cellIs" dxfId="3" priority="696" operator="equal">
      <formula>"NotPaid"</formula>
    </cfRule>
    <cfRule type="cellIs" dxfId="3" priority="693" operator="equal">
      <formula>"NotPaid"</formula>
    </cfRule>
    <cfRule type="cellIs" dxfId="3" priority="694" operator="equal">
      <formula>"NotPaid"</formula>
    </cfRule>
    <cfRule type="cellIs" dxfId="3" priority="691" operator="equal">
      <formula>"NotPaid"</formula>
    </cfRule>
    <cfRule type="cellIs" dxfId="3" priority="689" operator="equal">
      <formula>"NotPaid"</formula>
    </cfRule>
    <cfRule type="cellIs" dxfId="3" priority="686" operator="equal">
      <formula>"NotPaid"</formula>
    </cfRule>
    <cfRule type="cellIs" dxfId="3" priority="688" operator="equal">
      <formula>"NotPaid"</formula>
    </cfRule>
    <cfRule type="cellIs" dxfId="3" priority="684" operator="equal">
      <formula>"NotPaid"</formula>
    </cfRule>
    <cfRule type="cellIs" dxfId="3" priority="682" operator="equal">
      <formula>"NotPaid"</formula>
    </cfRule>
  </conditionalFormatting>
  <conditionalFormatting sqref="V49:X49">
    <cfRule type="cellIs" dxfId="3" priority="909" operator="equal">
      <formula>"NotPaid"</formula>
    </cfRule>
    <cfRule type="cellIs" dxfId="3" priority="906" operator="equal">
      <formula>"NotPaid"</formula>
    </cfRule>
    <cfRule type="cellIs" dxfId="3" priority="904" operator="equal">
      <formula>"NotPaid"</formula>
    </cfRule>
    <cfRule type="cellIs" dxfId="3" priority="914" operator="equal">
      <formula>"NotPaid"</formula>
    </cfRule>
    <cfRule type="cellIs" dxfId="3" priority="900" operator="equal">
      <formula>"NotPaid"</formula>
    </cfRule>
    <cfRule type="cellIs" dxfId="3" priority="896" operator="equal">
      <formula>"NotPaid"</formula>
    </cfRule>
    <cfRule type="cellIs" dxfId="3" priority="894" operator="equal">
      <formula>"NotPaid"</formula>
    </cfRule>
    <cfRule type="cellIs" dxfId="3" priority="892" operator="equal">
      <formula>"NotPaid"</formula>
    </cfRule>
    <cfRule type="cellIs" dxfId="3" priority="890" operator="equal">
      <formula>"NotPaid"</formula>
    </cfRule>
    <cfRule type="cellIs" dxfId="3" priority="879" operator="equal">
      <formula>"NotPaid"</formula>
    </cfRule>
    <cfRule type="cellIs" dxfId="3" priority="878" operator="equal">
      <formula>"NotPaid"</formula>
    </cfRule>
    <cfRule type="cellIs" dxfId="3" priority="876" operator="equal">
      <formula>"NotPaid"</formula>
    </cfRule>
    <cfRule type="cellIs" dxfId="3" priority="874" operator="equal">
      <formula>"NotPaid"</formula>
    </cfRule>
    <cfRule type="cellIs" dxfId="3" priority="873" operator="equal">
      <formula>"NotPaid"</formula>
    </cfRule>
    <cfRule type="cellIs" dxfId="3" priority="871" operator="equal">
      <formula>"NotPaid"</formula>
    </cfRule>
    <cfRule type="cellIs" dxfId="3" priority="869" operator="equal">
      <formula>"NotPaid"</formula>
    </cfRule>
    <cfRule type="cellIs" dxfId="3" priority="867" operator="equal">
      <formula>"NotPaid"</formula>
    </cfRule>
    <cfRule type="cellIs" dxfId="3" priority="858" operator="equal">
      <formula>"NotPaid"</formula>
    </cfRule>
    <cfRule type="cellIs" dxfId="3" priority="857" operator="equal">
      <formula>"NotPaid"</formula>
    </cfRule>
    <cfRule type="cellIs" dxfId="3" priority="855" operator="equal">
      <formula>"NotPaid"</formula>
    </cfRule>
    <cfRule type="cellIs" dxfId="3" priority="853" operator="equal">
      <formula>"NotPaid"</formula>
    </cfRule>
    <cfRule type="cellIs" dxfId="3" priority="851" operator="equal">
      <formula>"NotPaid"</formula>
    </cfRule>
    <cfRule type="cellIs" dxfId="3" priority="849" operator="equal">
      <formula>"NotPaid"</formula>
    </cfRule>
    <cfRule type="cellIs" dxfId="3" priority="847" operator="equal">
      <formula>"NotPaid"</formula>
    </cfRule>
    <cfRule type="cellIs" dxfId="3" priority="846" operator="equal">
      <formula>"NotPaid"</formula>
    </cfRule>
    <cfRule type="cellIs" dxfId="3" priority="844" operator="equal">
      <formula>"NotPaid"</formula>
    </cfRule>
    <cfRule type="cellIs" dxfId="3" priority="842" operator="equal">
      <formula>"NotPaid"</formula>
    </cfRule>
    <cfRule type="cellIs" dxfId="3" priority="841" operator="equal">
      <formula>"NotPaid"</formula>
    </cfRule>
    <cfRule type="cellIs" dxfId="3" priority="839" operator="equal">
      <formula>"NotPaid"</formula>
    </cfRule>
    <cfRule type="cellIs" dxfId="3" priority="837" operator="equal">
      <formula>"NotPaid"</formula>
    </cfRule>
    <cfRule type="cellIs" dxfId="3" priority="835" operator="equal">
      <formula>"NotPaid"</formula>
    </cfRule>
  </conditionalFormatting>
  <conditionalFormatting sqref="Y49:AA49">
    <cfRule type="cellIs" dxfId="3" priority="1067" operator="equal">
      <formula>"NotPaid"</formula>
    </cfRule>
    <cfRule type="cellIs" dxfId="3" priority="1062" operator="equal">
      <formula>"NotPaid"</formula>
    </cfRule>
    <cfRule type="cellIs" dxfId="3" priority="1059" operator="equal">
      <formula>"NotPaid"</formula>
    </cfRule>
    <cfRule type="cellIs" dxfId="3" priority="1057" operator="equal">
      <formula>"NotPaid"</formula>
    </cfRule>
    <cfRule type="cellIs" dxfId="3" priority="1053" operator="equal">
      <formula>"NotPaid"</formula>
    </cfRule>
    <cfRule type="cellIs" dxfId="3" priority="1049" operator="equal">
      <formula>"NotPaid"</formula>
    </cfRule>
    <cfRule type="cellIs" dxfId="3" priority="1047" operator="equal">
      <formula>"NotPaid"</formula>
    </cfRule>
    <cfRule type="cellIs" dxfId="3" priority="1045" operator="equal">
      <formula>"NotPaid"</formula>
    </cfRule>
    <cfRule type="cellIs" dxfId="3" priority="1043" operator="equal">
      <formula>"NotPaid"</formula>
    </cfRule>
    <cfRule type="cellIs" dxfId="3" priority="1022" operator="equal">
      <formula>"NotPaid"</formula>
    </cfRule>
    <cfRule type="cellIs" dxfId="3" priority="1032" operator="equal">
      <formula>"NotPaid"</formula>
    </cfRule>
    <cfRule type="cellIs" dxfId="3" priority="1029" operator="equal">
      <formula>"NotPaid"</formula>
    </cfRule>
    <cfRule type="cellIs" dxfId="3" priority="1031" operator="equal">
      <formula>"NotPaid"</formula>
    </cfRule>
    <cfRule type="cellIs" dxfId="3" priority="1026" operator="equal">
      <formula>"NotPaid"</formula>
    </cfRule>
    <cfRule type="cellIs" dxfId="3" priority="1027" operator="equal">
      <formula>"NotPaid"</formula>
    </cfRule>
    <cfRule type="cellIs" dxfId="3" priority="1024" operator="equal">
      <formula>"NotPaid"</formula>
    </cfRule>
    <cfRule type="cellIs" dxfId="3" priority="1020" operator="equal">
      <formula>"NotPaid"</formula>
    </cfRule>
    <cfRule type="cellIs" dxfId="3" priority="1010" operator="equal">
      <formula>"NotPaid"</formula>
    </cfRule>
    <cfRule type="cellIs" dxfId="3" priority="1011" operator="equal">
      <formula>"NotPaid"</formula>
    </cfRule>
    <cfRule type="cellIs" dxfId="3" priority="1006" operator="equal">
      <formula>"NotPaid"</formula>
    </cfRule>
    <cfRule type="cellIs" dxfId="3" priority="1008" operator="equal">
      <formula>"NotPaid"</formula>
    </cfRule>
    <cfRule type="cellIs" dxfId="3" priority="1004" operator="equal">
      <formula>"NotPaid"</formula>
    </cfRule>
    <cfRule type="cellIs" dxfId="3" priority="1002" operator="equal">
      <formula>"NotPaid"</formula>
    </cfRule>
    <cfRule type="cellIs" dxfId="3" priority="1000" operator="equal">
      <formula>"NotPaid"</formula>
    </cfRule>
    <cfRule type="cellIs" dxfId="3" priority="999" operator="equal">
      <formula>"NotPaid"</formula>
    </cfRule>
    <cfRule type="cellIs" dxfId="3" priority="988" operator="equal">
      <formula>"NotPaid"</formula>
    </cfRule>
    <cfRule type="cellIs" dxfId="3" priority="997" operator="equal">
      <formula>"NotPaid"</formula>
    </cfRule>
    <cfRule type="cellIs" dxfId="3" priority="995" operator="equal">
      <formula>"NotPaid"</formula>
    </cfRule>
    <cfRule type="cellIs" dxfId="3" priority="994" operator="equal">
      <formula>"NotPaid"</formula>
    </cfRule>
    <cfRule type="cellIs" dxfId="3" priority="992" operator="equal">
      <formula>"NotPaid"</formula>
    </cfRule>
    <cfRule type="cellIs" dxfId="3" priority="990" operator="equal">
      <formula>"NotPaid"</formula>
    </cfRule>
  </conditionalFormatting>
  <conditionalFormatting sqref="AD49">
    <cfRule type="cellIs" dxfId="3" priority="3279" operator="equal">
      <formula>"NotPaid"</formula>
    </cfRule>
    <cfRule type="cellIs" dxfId="3" priority="3249" operator="equal">
      <formula>"NotPaid"</formula>
    </cfRule>
    <cfRule type="cellIs" dxfId="3" priority="3240" operator="equal">
      <formula>"NotPaid"</formula>
    </cfRule>
    <cfRule type="cellIs" dxfId="3" priority="3230" operator="equal">
      <formula>"NotPaid"</formula>
    </cfRule>
    <cfRule type="cellIs" dxfId="3" priority="3222" operator="equal">
      <formula>"NotPaid"</formula>
    </cfRule>
    <cfRule type="cellIs" dxfId="3" priority="3213" operator="equal">
      <formula>"NotPaid"</formula>
    </cfRule>
    <cfRule type="cellIs" dxfId="3" priority="3207" operator="equal">
      <formula>"NotPaid"</formula>
    </cfRule>
    <cfRule type="cellIs" dxfId="3" priority="3202" operator="equal">
      <formula>"NotPaid"</formula>
    </cfRule>
    <cfRule type="cellIs" dxfId="3" priority="3199" operator="equal">
      <formula>"NotPaid"</formula>
    </cfRule>
    <cfRule type="cellIs" dxfId="3" priority="3160" operator="equal">
      <formula>"NotPaid"</formula>
    </cfRule>
    <cfRule type="cellIs" dxfId="3" priority="3158" operator="equal">
      <formula>"NotPaid"</formula>
    </cfRule>
    <cfRule type="cellIs" dxfId="3" priority="3154" operator="equal">
      <formula>"NotPaid"</formula>
    </cfRule>
    <cfRule type="cellIs" dxfId="3" priority="3151" operator="equal">
      <formula>"NotPaid"</formula>
    </cfRule>
    <cfRule type="cellIs" dxfId="3" priority="3148" operator="equal">
      <formula>"NotPaid"</formula>
    </cfRule>
    <cfRule type="cellIs" dxfId="3" priority="3142" operator="equal">
      <formula>"NotPaid"</formula>
    </cfRule>
    <cfRule type="cellIs" dxfId="3" priority="3137" operator="equal">
      <formula>"NotPaid"</formula>
    </cfRule>
    <cfRule type="cellIs" dxfId="3" priority="3134" operator="equal">
      <formula>"NotPaid"</formula>
    </cfRule>
    <cfRule type="cellIs" dxfId="3" priority="3106" operator="equal">
      <formula>"NotPaid"</formula>
    </cfRule>
    <cfRule type="cellIs" dxfId="3" priority="3105" operator="equal">
      <formula>"NotPaid"</formula>
    </cfRule>
    <cfRule type="cellIs" dxfId="3" priority="3102" operator="equal">
      <formula>"NotPaid"</formula>
    </cfRule>
    <cfRule type="cellIs" dxfId="3" priority="3098" operator="equal">
      <formula>"NotPaid"</formula>
    </cfRule>
    <cfRule type="cellIs" dxfId="3" priority="3093" operator="equal">
      <formula>"NotPaid"</formula>
    </cfRule>
    <cfRule type="cellIs" dxfId="3" priority="3089" operator="equal">
      <formula>"NotPaid"</formula>
    </cfRule>
    <cfRule type="cellIs" dxfId="3" priority="3087" operator="equal">
      <formula>"NotPaid"</formula>
    </cfRule>
    <cfRule type="cellIs" dxfId="3" priority="3083" operator="equal">
      <formula>"NotPaid"</formula>
    </cfRule>
    <cfRule type="cellIs" dxfId="3" priority="3079" operator="equal">
      <formula>"NotPaid"</formula>
    </cfRule>
    <cfRule type="cellIs" dxfId="3" priority="3076" operator="equal">
      <formula>"NotPaid"</formula>
    </cfRule>
    <cfRule type="cellIs" dxfId="3" priority="3073" operator="equal">
      <formula>"NotPaid"</formula>
    </cfRule>
    <cfRule type="cellIs" dxfId="3" priority="3067" operator="equal">
      <formula>"NotPaid"</formula>
    </cfRule>
    <cfRule type="cellIs" dxfId="3" priority="3062" operator="equal">
      <formula>"NotPaid"</formula>
    </cfRule>
    <cfRule type="cellIs" dxfId="3" priority="3059" operator="equal">
      <formula>"NotPaid"</formula>
    </cfRule>
  </conditionalFormatting>
  <conditionalFormatting sqref="Q50:R50">
    <cfRule type="cellIs" dxfId="3" priority="618" operator="equal">
      <formula>"NotPaid"</formula>
    </cfRule>
    <cfRule type="cellIs" dxfId="3" priority="616" operator="equal">
      <formula>"NotPaid"</formula>
    </cfRule>
    <cfRule type="cellIs" dxfId="3" priority="620" operator="equal">
      <formula>"NotPaid"</formula>
    </cfRule>
    <cfRule type="cellIs" dxfId="3" priority="612" operator="equal">
      <formula>"NotPaid"</formula>
    </cfRule>
    <cfRule type="cellIs" dxfId="3" priority="611" operator="equal">
      <formula>"NotPaid"</formula>
    </cfRule>
    <cfRule type="cellIs" dxfId="3" priority="613" operator="equal">
      <formula>"NotPaid"</formula>
    </cfRule>
    <cfRule type="cellIs" dxfId="3" priority="610" operator="equal">
      <formula>"NotPaid"</formula>
    </cfRule>
    <cfRule type="cellIs" dxfId="3" priority="599" operator="equal">
      <formula>"NotPaid"</formula>
    </cfRule>
    <cfRule type="cellIs" dxfId="3" priority="597" operator="equal">
      <formula>"NotPaid"</formula>
    </cfRule>
    <cfRule type="cellIs" dxfId="3" priority="589" operator="equal">
      <formula>"NotPaid"</formula>
    </cfRule>
    <cfRule type="cellIs" dxfId="3" priority="602" operator="equal">
      <formula>"NotPaid"</formula>
    </cfRule>
    <cfRule type="cellIs" dxfId="3" priority="587" operator="equal">
      <formula>"NotPaid"</formula>
    </cfRule>
    <cfRule type="cellIs" dxfId="3" priority="585" operator="equal">
      <formula>"NotPaid"</formula>
    </cfRule>
    <cfRule type="cellIs" dxfId="3" priority="583" operator="equal">
      <formula>"NotPaid"</formula>
    </cfRule>
    <cfRule type="cellIs" dxfId="3" priority="581" operator="equal">
      <formula>"NotPaid"</formula>
    </cfRule>
    <cfRule type="cellIs" dxfId="3" priority="580" operator="equal">
      <formula>"NotPaid"</formula>
    </cfRule>
    <cfRule type="cellIs" dxfId="3" priority="579" operator="equal">
      <formula>"NotPaid"</formula>
    </cfRule>
    <cfRule type="cellIs" dxfId="3" priority="578" operator="equal">
      <formula>"NotPaid"</formula>
    </cfRule>
    <cfRule type="cellIs" dxfId="3" priority="577" operator="equal">
      <formula>"NotPaid"</formula>
    </cfRule>
    <cfRule type="cellIs" dxfId="3" priority="576" operator="equal">
      <formula>"NotPaid"</formula>
    </cfRule>
    <cfRule type="cellIs" dxfId="3" priority="575" operator="equal">
      <formula>"NotPaid"</formula>
    </cfRule>
    <cfRule type="cellIs" dxfId="3" priority="571" operator="equal">
      <formula>"NotPaid"</formula>
    </cfRule>
    <cfRule type="cellIs" dxfId="3" priority="569" operator="equal">
      <formula>"NotPaid"</formula>
    </cfRule>
    <cfRule type="cellIs" dxfId="3" priority="566" operator="equal">
      <formula>"NotPaid"</formula>
    </cfRule>
    <cfRule type="cellIs" dxfId="3" priority="564" operator="equal">
      <formula>"NotPaid"</formula>
    </cfRule>
    <cfRule type="cellIs" dxfId="3" priority="562" operator="equal">
      <formula>"NotPaid"</formula>
    </cfRule>
    <cfRule type="cellIs" dxfId="3" priority="560" operator="equal">
      <formula>"NotPaid"</formula>
    </cfRule>
    <cfRule type="cellIs" dxfId="3" priority="559" operator="equal">
      <formula>"NotPaid"</formula>
    </cfRule>
    <cfRule type="cellIs" dxfId="3" priority="558" operator="equal">
      <formula>"NotPaid"</formula>
    </cfRule>
    <cfRule type="cellIs" dxfId="3" priority="557" operator="equal">
      <formula>"NotPaid"</formula>
    </cfRule>
    <cfRule type="cellIs" dxfId="3" priority="556" operator="equal">
      <formula>"NotPaid"</formula>
    </cfRule>
    <cfRule type="cellIs" dxfId="3" priority="555" operator="equal">
      <formula>"NotPaid"</formula>
    </cfRule>
    <cfRule type="cellIs" dxfId="3" priority="554" operator="equal">
      <formula>"NotPaid"</formula>
    </cfRule>
    <cfRule type="cellIs" dxfId="3" priority="553" operator="equal">
      <formula>"NotPaid"</formula>
    </cfRule>
    <cfRule type="cellIs" dxfId="3" priority="550" operator="equal">
      <formula>"NotPaid"</formula>
    </cfRule>
    <cfRule type="cellIs" dxfId="3" priority="548" operator="equal">
      <formula>"NotPaid"</formula>
    </cfRule>
    <cfRule type="cellIs" dxfId="3" priority="546" operator="equal">
      <formula>"NotPaid"</formula>
    </cfRule>
    <cfRule type="cellIs" dxfId="3" priority="544" operator="equal">
      <formula>"NotPaid"</formula>
    </cfRule>
    <cfRule type="cellIs" dxfId="3" priority="542" operator="equal">
      <formula>"NotPaid"</formula>
    </cfRule>
    <cfRule type="cellIs" dxfId="3" priority="539" operator="equal">
      <formula>"NotPaid"</formula>
    </cfRule>
    <cfRule type="cellIs" dxfId="3" priority="537" operator="equal">
      <formula>"NotPaid"</formula>
    </cfRule>
    <cfRule type="cellIs" dxfId="3" priority="534" operator="equal">
      <formula>"NotPaid"</formula>
    </cfRule>
    <cfRule type="cellIs" dxfId="3" priority="532" operator="equal">
      <formula>"NotPaid"</formula>
    </cfRule>
    <cfRule type="cellIs" dxfId="3" priority="530" operator="equal">
      <formula>"NotPaid"</formula>
    </cfRule>
    <cfRule type="cellIs" dxfId="3" priority="528" operator="equal">
      <formula>"NotPaid"</formula>
    </cfRule>
  </conditionalFormatting>
  <conditionalFormatting sqref="S50:U50">
    <cfRule type="cellIs" dxfId="3" priority="773" operator="equal">
      <formula>"NotPaid"</formula>
    </cfRule>
    <cfRule type="cellIs" dxfId="3" priority="771" operator="equal">
      <formula>"NotPaid"</formula>
    </cfRule>
    <cfRule type="cellIs" dxfId="3" priority="769" operator="equal">
      <formula>"NotPaid"</formula>
    </cfRule>
    <cfRule type="cellIs" dxfId="3" priority="766" operator="equal">
      <formula>"NotPaid"</formula>
    </cfRule>
    <cfRule type="cellIs" dxfId="3" priority="765" operator="equal">
      <formula>"NotPaid"</formula>
    </cfRule>
    <cfRule type="cellIs" dxfId="3" priority="764" operator="equal">
      <formula>"NotPaid"</formula>
    </cfRule>
    <cfRule type="cellIs" dxfId="3" priority="763" operator="equal">
      <formula>"NotPaid"</formula>
    </cfRule>
    <cfRule type="cellIs" dxfId="3" priority="755" operator="equal">
      <formula>"NotPaid"</formula>
    </cfRule>
    <cfRule type="cellIs" dxfId="3" priority="752" operator="equal">
      <formula>"NotPaid"</formula>
    </cfRule>
    <cfRule type="cellIs" dxfId="3" priority="750" operator="equal">
      <formula>"NotPaid"</formula>
    </cfRule>
    <cfRule type="cellIs" dxfId="3" priority="742" operator="equal">
      <formula>"NotPaid"</formula>
    </cfRule>
    <cfRule type="cellIs" dxfId="3" priority="740" operator="equal">
      <formula>"NotPaid"</formula>
    </cfRule>
    <cfRule type="cellIs" dxfId="3" priority="738" operator="equal">
      <formula>"NotPaid"</formula>
    </cfRule>
    <cfRule type="cellIs" dxfId="3" priority="736" operator="equal">
      <formula>"NotPaid"</formula>
    </cfRule>
    <cfRule type="cellIs" dxfId="3" priority="734" operator="equal">
      <formula>"NotPaid"</formula>
    </cfRule>
    <cfRule type="cellIs" dxfId="3" priority="733" operator="equal">
      <formula>"NotPaid"</formula>
    </cfRule>
    <cfRule type="cellIs" dxfId="3" priority="732" operator="equal">
      <formula>"NotPaid"</formula>
    </cfRule>
    <cfRule type="cellIs" dxfId="3" priority="731" operator="equal">
      <formula>"NotPaid"</formula>
    </cfRule>
    <cfRule type="cellIs" dxfId="3" priority="730" operator="equal">
      <formula>"NotPaid"</formula>
    </cfRule>
    <cfRule type="cellIs" dxfId="3" priority="729" operator="equal">
      <formula>"NotPaid"</formula>
    </cfRule>
    <cfRule type="cellIs" dxfId="3" priority="728" operator="equal">
      <formula>"NotPaid"</formula>
    </cfRule>
    <cfRule type="cellIs" dxfId="3" priority="724" operator="equal">
      <formula>"NotPaid"</formula>
    </cfRule>
    <cfRule type="cellIs" dxfId="3" priority="709" operator="equal">
      <formula>"NotPaid"</formula>
    </cfRule>
    <cfRule type="cellIs" dxfId="3" priority="722" operator="equal">
      <formula>"NotPaid"</formula>
    </cfRule>
    <cfRule type="cellIs" dxfId="3" priority="719" operator="equal">
      <formula>"NotPaid"</formula>
    </cfRule>
    <cfRule type="cellIs" dxfId="3" priority="710" operator="equal">
      <formula>"NotPaid"</formula>
    </cfRule>
    <cfRule type="cellIs" dxfId="3" priority="713" operator="equal">
      <formula>"NotPaid"</formula>
    </cfRule>
    <cfRule type="cellIs" dxfId="3" priority="717" operator="equal">
      <formula>"NotPaid"</formula>
    </cfRule>
    <cfRule type="cellIs" dxfId="3" priority="715" operator="equal">
      <formula>"NotPaid"</formula>
    </cfRule>
    <cfRule type="cellIs" dxfId="3" priority="712" operator="equal">
      <formula>"NotPaid"</formula>
    </cfRule>
    <cfRule type="cellIs" dxfId="3" priority="711" operator="equal">
      <formula>"NotPaid"</formula>
    </cfRule>
    <cfRule type="cellIs" dxfId="3" priority="708" operator="equal">
      <formula>"NotPaid"</formula>
    </cfRule>
    <cfRule type="cellIs" dxfId="3" priority="707" operator="equal">
      <formula>"NotPaid"</formula>
    </cfRule>
    <cfRule type="cellIs" dxfId="3" priority="706" operator="equal">
      <formula>"NotPaid"</formula>
    </cfRule>
    <cfRule type="cellIs" dxfId="3" priority="701" operator="equal">
      <formula>"NotPaid"</formula>
    </cfRule>
    <cfRule type="cellIs" dxfId="3" priority="699" operator="equal">
      <formula>"NotPaid"</formula>
    </cfRule>
    <cfRule type="cellIs" dxfId="3" priority="703" operator="equal">
      <formula>"NotPaid"</formula>
    </cfRule>
    <cfRule type="cellIs" dxfId="3" priority="697" operator="equal">
      <formula>"NotPaid"</formula>
    </cfRule>
    <cfRule type="cellIs" dxfId="3" priority="695" operator="equal">
      <formula>"NotPaid"</formula>
    </cfRule>
    <cfRule type="cellIs" dxfId="3" priority="692" operator="equal">
      <formula>"NotPaid"</formula>
    </cfRule>
    <cfRule type="cellIs" dxfId="3" priority="690" operator="equal">
      <formula>"NotPaid"</formula>
    </cfRule>
    <cfRule type="cellIs" dxfId="3" priority="687" operator="equal">
      <formula>"NotPaid"</formula>
    </cfRule>
    <cfRule type="cellIs" dxfId="3" priority="685" operator="equal">
      <formula>"NotPaid"</formula>
    </cfRule>
    <cfRule type="cellIs" dxfId="3" priority="683" operator="equal">
      <formula>"NotPaid"</formula>
    </cfRule>
    <cfRule type="cellIs" dxfId="3" priority="681" operator="equal">
      <formula>"NotPaid"</formula>
    </cfRule>
  </conditionalFormatting>
  <conditionalFormatting sqref="V50:X50">
    <cfRule type="cellIs" dxfId="3" priority="924" operator="equal">
      <formula>"NotPaid"</formula>
    </cfRule>
    <cfRule type="cellIs" dxfId="3" priority="922" operator="equal">
      <formula>"NotPaid"</formula>
    </cfRule>
    <cfRule type="cellIs" dxfId="3" priority="926" operator="equal">
      <formula>"NotPaid"</formula>
    </cfRule>
    <cfRule type="cellIs" dxfId="3" priority="918" operator="equal">
      <formula>"NotPaid"</formula>
    </cfRule>
    <cfRule type="cellIs" dxfId="3" priority="908" operator="equal">
      <formula>"NotPaid"</formula>
    </cfRule>
    <cfRule type="cellIs" dxfId="3" priority="905" operator="equal">
      <formula>"NotPaid"</formula>
    </cfRule>
    <cfRule type="cellIs" dxfId="3" priority="903" operator="equal">
      <formula>"NotPaid"</formula>
    </cfRule>
    <cfRule type="cellIs" dxfId="3" priority="919" operator="equal">
      <formula>"NotPaid"</formula>
    </cfRule>
    <cfRule type="cellIs" dxfId="3" priority="917" operator="equal">
      <formula>"NotPaid"</formula>
    </cfRule>
    <cfRule type="cellIs" dxfId="3" priority="916" operator="equal">
      <formula>"NotPaid"</formula>
    </cfRule>
    <cfRule type="cellIs" dxfId="3" priority="895" operator="equal">
      <formula>"NotPaid"</formula>
    </cfRule>
    <cfRule type="cellIs" dxfId="3" priority="893" operator="equal">
      <formula>"NotPaid"</formula>
    </cfRule>
    <cfRule type="cellIs" dxfId="3" priority="891" operator="equal">
      <formula>"NotPaid"</formula>
    </cfRule>
    <cfRule type="cellIs" dxfId="3" priority="889" operator="equal">
      <formula>"NotPaid"</formula>
    </cfRule>
    <cfRule type="cellIs" dxfId="3" priority="887" operator="equal">
      <formula>"NotPaid"</formula>
    </cfRule>
    <cfRule type="cellIs" dxfId="3" priority="886" operator="equal">
      <formula>"NotPaid"</formula>
    </cfRule>
    <cfRule type="cellIs" dxfId="3" priority="885" operator="equal">
      <formula>"NotPaid"</formula>
    </cfRule>
    <cfRule type="cellIs" dxfId="3" priority="884" operator="equal">
      <formula>"NotPaid"</formula>
    </cfRule>
    <cfRule type="cellIs" dxfId="3" priority="883" operator="equal">
      <formula>"NotPaid"</formula>
    </cfRule>
    <cfRule type="cellIs" dxfId="3" priority="882" operator="equal">
      <formula>"NotPaid"</formula>
    </cfRule>
    <cfRule type="cellIs" dxfId="3" priority="881" operator="equal">
      <formula>"NotPaid"</formula>
    </cfRule>
    <cfRule type="cellIs" dxfId="3" priority="877" operator="equal">
      <formula>"NotPaid"</formula>
    </cfRule>
    <cfRule type="cellIs" dxfId="3" priority="875" operator="equal">
      <formula>"NotPaid"</formula>
    </cfRule>
    <cfRule type="cellIs" dxfId="3" priority="872" operator="equal">
      <formula>"NotPaid"</formula>
    </cfRule>
    <cfRule type="cellIs" dxfId="3" priority="870" operator="equal">
      <formula>"NotPaid"</formula>
    </cfRule>
    <cfRule type="cellIs" dxfId="3" priority="868" operator="equal">
      <formula>"NotPaid"</formula>
    </cfRule>
    <cfRule type="cellIs" dxfId="3" priority="866" operator="equal">
      <formula>"NotPaid"</formula>
    </cfRule>
    <cfRule type="cellIs" dxfId="3" priority="865" operator="equal">
      <formula>"NotPaid"</formula>
    </cfRule>
    <cfRule type="cellIs" dxfId="3" priority="864" operator="equal">
      <formula>"NotPaid"</formula>
    </cfRule>
    <cfRule type="cellIs" dxfId="3" priority="863" operator="equal">
      <formula>"NotPaid"</formula>
    </cfRule>
    <cfRule type="cellIs" dxfId="3" priority="862" operator="equal">
      <formula>"NotPaid"</formula>
    </cfRule>
    <cfRule type="cellIs" dxfId="3" priority="861" operator="equal">
      <formula>"NotPaid"</formula>
    </cfRule>
    <cfRule type="cellIs" dxfId="3" priority="860" operator="equal">
      <formula>"NotPaid"</formula>
    </cfRule>
    <cfRule type="cellIs" dxfId="3" priority="859" operator="equal">
      <formula>"NotPaid"</formula>
    </cfRule>
    <cfRule type="cellIs" dxfId="3" priority="856" operator="equal">
      <formula>"NotPaid"</formula>
    </cfRule>
    <cfRule type="cellIs" dxfId="3" priority="854" operator="equal">
      <formula>"NotPaid"</formula>
    </cfRule>
    <cfRule type="cellIs" dxfId="3" priority="852" operator="equal">
      <formula>"NotPaid"</formula>
    </cfRule>
    <cfRule type="cellIs" dxfId="3" priority="850" operator="equal">
      <formula>"NotPaid"</formula>
    </cfRule>
    <cfRule type="cellIs" dxfId="3" priority="848" operator="equal">
      <formula>"NotPaid"</formula>
    </cfRule>
    <cfRule type="cellIs" dxfId="3" priority="845" operator="equal">
      <formula>"NotPaid"</formula>
    </cfRule>
    <cfRule type="cellIs" dxfId="3" priority="843" operator="equal">
      <formula>"NotPaid"</formula>
    </cfRule>
    <cfRule type="cellIs" dxfId="3" priority="840" operator="equal">
      <formula>"NotPaid"</formula>
    </cfRule>
    <cfRule type="cellIs" dxfId="3" priority="838" operator="equal">
      <formula>"NotPaid"</formula>
    </cfRule>
    <cfRule type="cellIs" dxfId="3" priority="836" operator="equal">
      <formula>"NotPaid"</formula>
    </cfRule>
    <cfRule type="cellIs" dxfId="3" priority="834" operator="equal">
      <formula>"NotPaid"</formula>
    </cfRule>
  </conditionalFormatting>
  <conditionalFormatting sqref="Y50:AA50">
    <cfRule type="cellIs" dxfId="3" priority="1072" operator="equal">
      <formula>"NotPaid"</formula>
    </cfRule>
    <cfRule type="cellIs" dxfId="3" priority="1079" operator="equal">
      <formula>"NotPaid"</formula>
    </cfRule>
    <cfRule type="cellIs" dxfId="3" priority="1077" operator="equal">
      <formula>"NotPaid"</formula>
    </cfRule>
    <cfRule type="cellIs" dxfId="3" priority="1075" operator="equal">
      <formula>"NotPaid"</formula>
    </cfRule>
    <cfRule type="cellIs" dxfId="3" priority="1071" operator="equal">
      <formula>"NotPaid"</formula>
    </cfRule>
    <cfRule type="cellIs" dxfId="3" priority="1070" operator="equal">
      <formula>"NotPaid"</formula>
    </cfRule>
    <cfRule type="cellIs" dxfId="3" priority="1069" operator="equal">
      <formula>"NotPaid"</formula>
    </cfRule>
    <cfRule type="cellIs" dxfId="3" priority="1061" operator="equal">
      <formula>"NotPaid"</formula>
    </cfRule>
    <cfRule type="cellIs" dxfId="3" priority="1058" operator="equal">
      <formula>"NotPaid"</formula>
    </cfRule>
    <cfRule type="cellIs" dxfId="3" priority="1056" operator="equal">
      <formula>"NotPaid"</formula>
    </cfRule>
    <cfRule type="cellIs" dxfId="3" priority="1046" operator="equal">
      <formula>"NotPaid"</formula>
    </cfRule>
    <cfRule type="cellIs" dxfId="3" priority="1044" operator="equal">
      <formula>"NotPaid"</formula>
    </cfRule>
    <cfRule type="cellIs" dxfId="3" priority="1042" operator="equal">
      <formula>"NotPaid"</formula>
    </cfRule>
    <cfRule type="cellIs" dxfId="3" priority="1040" operator="equal">
      <formula>"NotPaid"</formula>
    </cfRule>
    <cfRule type="cellIs" dxfId="3" priority="1039" operator="equal">
      <formula>"NotPaid"</formula>
    </cfRule>
    <cfRule type="cellIs" dxfId="3" priority="1038" operator="equal">
      <formula>"NotPaid"</formula>
    </cfRule>
    <cfRule type="cellIs" dxfId="3" priority="1037" operator="equal">
      <formula>"NotPaid"</formula>
    </cfRule>
    <cfRule type="cellIs" dxfId="3" priority="1036" operator="equal">
      <formula>"NotPaid"</formula>
    </cfRule>
    <cfRule type="cellIs" dxfId="3" priority="1035" operator="equal">
      <formula>"NotPaid"</formula>
    </cfRule>
    <cfRule type="cellIs" dxfId="3" priority="1034" operator="equal">
      <formula>"NotPaid"</formula>
    </cfRule>
    <cfRule type="cellIs" dxfId="3" priority="1023" operator="equal">
      <formula>"NotPaid"</formula>
    </cfRule>
    <cfRule type="cellIs" dxfId="3" priority="1030" operator="equal">
      <formula>"NotPaid"</formula>
    </cfRule>
    <cfRule type="cellIs" dxfId="3" priority="1028" operator="equal">
      <formula>"NotPaid"</formula>
    </cfRule>
    <cfRule type="cellIs" dxfId="3" priority="1017" operator="equal">
      <formula>"NotPaid"</formula>
    </cfRule>
    <cfRule type="cellIs" dxfId="3" priority="1025" operator="equal">
      <formula>"NotPaid"</formula>
    </cfRule>
    <cfRule type="cellIs" dxfId="3" priority="1021" operator="equal">
      <formula>"NotPaid"</formula>
    </cfRule>
    <cfRule type="cellIs" dxfId="3" priority="1019" operator="equal">
      <formula>"NotPaid"</formula>
    </cfRule>
    <cfRule type="cellIs" dxfId="3" priority="1018" operator="equal">
      <formula>"NotPaid"</formula>
    </cfRule>
    <cfRule type="cellIs" dxfId="3" priority="1013" operator="equal">
      <formula>"NotPaid"</formula>
    </cfRule>
    <cfRule type="cellIs" dxfId="3" priority="1014" operator="equal">
      <formula>"NotPaid"</formula>
    </cfRule>
    <cfRule type="cellIs" dxfId="3" priority="1012" operator="equal">
      <formula>"NotPaid"</formula>
    </cfRule>
    <cfRule type="cellIs" dxfId="3" priority="1016" operator="equal">
      <formula>"NotPaid"</formula>
    </cfRule>
    <cfRule type="cellIs" dxfId="3" priority="1015" operator="equal">
      <formula>"NotPaid"</formula>
    </cfRule>
    <cfRule type="cellIs" dxfId="3" priority="1009" operator="equal">
      <formula>"NotPaid"</formula>
    </cfRule>
    <cfRule type="cellIs" dxfId="3" priority="1007" operator="equal">
      <formula>"NotPaid"</formula>
    </cfRule>
    <cfRule type="cellIs" dxfId="3" priority="1005" operator="equal">
      <formula>"NotPaid"</formula>
    </cfRule>
    <cfRule type="cellIs" dxfId="3" priority="1003" operator="equal">
      <formula>"NotPaid"</formula>
    </cfRule>
    <cfRule type="cellIs" dxfId="3" priority="1001" operator="equal">
      <formula>"NotPaid"</formula>
    </cfRule>
    <cfRule type="cellIs" dxfId="3" priority="987" operator="equal">
      <formula>"NotPaid"</formula>
    </cfRule>
    <cfRule type="cellIs" dxfId="3" priority="989" operator="equal">
      <formula>"NotPaid"</formula>
    </cfRule>
    <cfRule type="cellIs" dxfId="3" priority="998" operator="equal">
      <formula>"NotPaid"</formula>
    </cfRule>
    <cfRule type="cellIs" dxfId="3" priority="996" operator="equal">
      <formula>"NotPaid"</formula>
    </cfRule>
    <cfRule type="cellIs" dxfId="3" priority="993" operator="equal">
      <formula>"NotPaid"</formula>
    </cfRule>
    <cfRule type="cellIs" dxfId="3" priority="991" operator="equal">
      <formula>"NotPaid"</formula>
    </cfRule>
    <cfRule type="cellIs" dxfId="3" priority="1048" operator="equal">
      <formula>"NotPaid"</formula>
    </cfRule>
  </conditionalFormatting>
  <conditionalFormatting sqref="AD50">
    <cfRule type="cellIs" dxfId="3" priority="3326" operator="equal">
      <formula>"NotPaid"</formula>
    </cfRule>
    <cfRule type="cellIs" dxfId="3" priority="3315" operator="equal">
      <formula>"NotPaid"</formula>
    </cfRule>
    <cfRule type="cellIs" dxfId="3" priority="3307" operator="equal">
      <formula>"NotPaid"</formula>
    </cfRule>
    <cfRule type="cellIs" dxfId="3" priority="3298" operator="equal">
      <formula>"NotPaid"</formula>
    </cfRule>
    <cfRule type="cellIs" dxfId="3" priority="3292" operator="equal">
      <formula>"NotPaid"</formula>
    </cfRule>
    <cfRule type="cellIs" dxfId="3" priority="3287" operator="equal">
      <formula>"NotPaid"</formula>
    </cfRule>
    <cfRule type="cellIs" dxfId="3" priority="3284" operator="equal">
      <formula>"NotPaid"</formula>
    </cfRule>
    <cfRule type="cellIs" dxfId="3" priority="3248" operator="equal">
      <formula>"NotPaid"</formula>
    </cfRule>
    <cfRule type="cellIs" dxfId="3" priority="3239" operator="equal">
      <formula>"NotPaid"</formula>
    </cfRule>
    <cfRule type="cellIs" dxfId="3" priority="3229" operator="equal">
      <formula>"NotPaid"</formula>
    </cfRule>
    <cfRule type="cellIs" dxfId="3" priority="3212" operator="equal">
      <formula>"NotPaid"</formula>
    </cfRule>
    <cfRule type="cellIs" dxfId="3" priority="3206" operator="equal">
      <formula>"NotPaid"</formula>
    </cfRule>
    <cfRule type="cellIs" dxfId="3" priority="3201" operator="equal">
      <formula>"NotPaid"</formula>
    </cfRule>
    <cfRule type="cellIs" dxfId="3" priority="3198" operator="equal">
      <formula>"NotPaid"</formula>
    </cfRule>
    <cfRule type="cellIs" dxfId="3" priority="3191" operator="equal">
      <formula>"NotPaid"</formula>
    </cfRule>
    <cfRule type="cellIs" dxfId="3" priority="3186" operator="equal">
      <formula>"NotPaid"</formula>
    </cfRule>
    <cfRule type="cellIs" dxfId="3" priority="3182" operator="equal">
      <formula>"NotPaid"</formula>
    </cfRule>
    <cfRule type="cellIs" dxfId="3" priority="3178" operator="equal">
      <formula>"NotPaid"</formula>
    </cfRule>
    <cfRule type="cellIs" dxfId="3" priority="3172" operator="equal">
      <formula>"NotPaid"</formula>
    </cfRule>
    <cfRule type="cellIs" dxfId="3" priority="3167" operator="equal">
      <formula>"NotPaid"</formula>
    </cfRule>
    <cfRule type="cellIs" dxfId="3" priority="3164" operator="equal">
      <formula>"NotPaid"</formula>
    </cfRule>
    <cfRule type="cellIs" dxfId="3" priority="3157" operator="equal">
      <formula>"NotPaid"</formula>
    </cfRule>
    <cfRule type="cellIs" dxfId="3" priority="3153" operator="equal">
      <formula>"NotPaid"</formula>
    </cfRule>
    <cfRule type="cellIs" dxfId="3" priority="3147" operator="equal">
      <formula>"NotPaid"</formula>
    </cfRule>
    <cfRule type="cellIs" dxfId="3" priority="3141" operator="equal">
      <formula>"NotPaid"</formula>
    </cfRule>
    <cfRule type="cellIs" dxfId="3" priority="3136" operator="equal">
      <formula>"NotPaid"</formula>
    </cfRule>
    <cfRule type="cellIs" dxfId="3" priority="3133" operator="equal">
      <formula>"NotPaid"</formula>
    </cfRule>
    <cfRule type="cellIs" dxfId="3" priority="3131" operator="equal">
      <formula>"NotPaid"</formula>
    </cfRule>
    <cfRule type="cellIs" dxfId="3" priority="3127" operator="equal">
      <formula>"NotPaid"</formula>
    </cfRule>
    <cfRule type="cellIs" dxfId="3" priority="3124" operator="equal">
      <formula>"NotPaid"</formula>
    </cfRule>
    <cfRule type="cellIs" dxfId="3" priority="3121" operator="equal">
      <formula>"NotPaid"</formula>
    </cfRule>
    <cfRule type="cellIs" dxfId="3" priority="3116" operator="equal">
      <formula>"NotPaid"</formula>
    </cfRule>
    <cfRule type="cellIs" dxfId="3" priority="3111" operator="equal">
      <formula>"NotPaid"</formula>
    </cfRule>
    <cfRule type="cellIs" dxfId="3" priority="3108" operator="equal">
      <formula>"NotPaid"</formula>
    </cfRule>
    <cfRule type="cellIs" dxfId="3" priority="3104" operator="equal">
      <formula>"NotPaid"</formula>
    </cfRule>
    <cfRule type="cellIs" dxfId="3" priority="3101" operator="equal">
      <formula>"NotPaid"</formula>
    </cfRule>
    <cfRule type="cellIs" dxfId="3" priority="3097" operator="equal">
      <formula>"NotPaid"</formula>
    </cfRule>
    <cfRule type="cellIs" dxfId="3" priority="3092" operator="equal">
      <formula>"NotPaid"</formula>
    </cfRule>
    <cfRule type="cellIs" dxfId="3" priority="3088" operator="equal">
      <formula>"NotPaid"</formula>
    </cfRule>
    <cfRule type="cellIs" dxfId="3" priority="3082" operator="equal">
      <formula>"NotPaid"</formula>
    </cfRule>
    <cfRule type="cellIs" dxfId="3" priority="3078" operator="equal">
      <formula>"NotPaid"</formula>
    </cfRule>
    <cfRule type="cellIs" dxfId="3" priority="3072" operator="equal">
      <formula>"NotPaid"</formula>
    </cfRule>
    <cfRule type="cellIs" dxfId="3" priority="3066" operator="equal">
      <formula>"NotPaid"</formula>
    </cfRule>
    <cfRule type="cellIs" dxfId="3" priority="3061" operator="equal">
      <formula>"NotPaid"</formula>
    </cfRule>
    <cfRule type="cellIs" dxfId="3" priority="3058" operator="equal">
      <formula>"NotPaid"</formula>
    </cfRule>
  </conditionalFormatting>
  <conditionalFormatting sqref="AD51">
    <cfRule type="cellIs" dxfId="3" priority="2604" operator="equal">
      <formula>"NotPaid"</formula>
    </cfRule>
    <cfRule type="cellIs" dxfId="3" priority="2603" operator="equal">
      <formula>"NotPaid"</formula>
    </cfRule>
    <cfRule type="cellIs" dxfId="3" priority="2602" operator="equal">
      <formula>"NotPaid"</formula>
    </cfRule>
    <cfRule type="cellIs" dxfId="3" priority="2601" operator="equal">
      <formula>"NotPaid"</formula>
    </cfRule>
    <cfRule type="cellIs" dxfId="3" priority="2600" operator="equal">
      <formula>"NotPaid"</formula>
    </cfRule>
    <cfRule type="cellIs" dxfId="3" priority="2599" operator="equal">
      <formula>"NotPaid"</formula>
    </cfRule>
    <cfRule type="cellIs" dxfId="3" priority="2598" operator="equal">
      <formula>"NotPaid"</formula>
    </cfRule>
    <cfRule type="cellIs" dxfId="3" priority="2597" operator="equal">
      <formula>"NotPaid"</formula>
    </cfRule>
    <cfRule type="cellIs" dxfId="3" priority="2596" operator="equal">
      <formula>"NotPaid"</formula>
    </cfRule>
    <cfRule type="cellIs" dxfId="3" priority="2595" operator="equal">
      <formula>"NotPaid"</formula>
    </cfRule>
    <cfRule type="cellIs" dxfId="3" priority="2594" operator="equal">
      <formula>"NotPaid"</formula>
    </cfRule>
    <cfRule type="cellIs" dxfId="3" priority="2593" operator="equal">
      <formula>"NotPaid"</formula>
    </cfRule>
    <cfRule type="cellIs" dxfId="3" priority="2592" operator="equal">
      <formula>"NotPaid"</formula>
    </cfRule>
    <cfRule type="cellIs" dxfId="3" priority="2591" operator="equal">
      <formula>"NotPaid"</formula>
    </cfRule>
    <cfRule type="cellIs" dxfId="3" priority="2590" operator="equal">
      <formula>"NotPaid"</formula>
    </cfRule>
    <cfRule type="cellIs" dxfId="3" priority="2589" operator="equal">
      <formula>"NotPaid"</formula>
    </cfRule>
    <cfRule type="cellIs" dxfId="3" priority="2588" operator="equal">
      <formula>"NotPaid"</formula>
    </cfRule>
    <cfRule type="cellIs" dxfId="3" priority="2587" operator="equal">
      <formula>"NotPaid"</formula>
    </cfRule>
    <cfRule type="cellIs" dxfId="3" priority="2586" operator="equal">
      <formula>"NotPaid"</formula>
    </cfRule>
    <cfRule type="cellIs" dxfId="3" priority="2585" operator="equal">
      <formula>"NotPaid"</formula>
    </cfRule>
    <cfRule type="cellIs" dxfId="3" priority="2584" operator="equal">
      <formula>"NotPaid"</formula>
    </cfRule>
    <cfRule type="cellIs" dxfId="3" priority="2583" operator="equal">
      <formula>"NotPaid"</formula>
    </cfRule>
    <cfRule type="cellIs" dxfId="3" priority="2582" operator="equal">
      <formula>"NotPaid"</formula>
    </cfRule>
    <cfRule type="cellIs" dxfId="3" priority="2581" operator="equal">
      <formula>"NotPaid"</formula>
    </cfRule>
    <cfRule type="cellIs" dxfId="3" priority="2580" operator="equal">
      <formula>"NotPaid"</formula>
    </cfRule>
    <cfRule type="cellIs" dxfId="3" priority="2579" operator="equal">
      <formula>"NotPaid"</formula>
    </cfRule>
    <cfRule type="cellIs" dxfId="3" priority="2578" operator="equal">
      <formula>"NotPaid"</formula>
    </cfRule>
    <cfRule type="cellIs" dxfId="3" priority="2577" operator="equal">
      <formula>"NotPaid"</formula>
    </cfRule>
    <cfRule type="cellIs" dxfId="3" priority="2576" operator="equal">
      <formula>"NotPaid"</formula>
    </cfRule>
    <cfRule type="cellIs" dxfId="3" priority="2575" operator="equal">
      <formula>"NotPaid"</formula>
    </cfRule>
    <cfRule type="cellIs" dxfId="3" priority="2574" operator="equal">
      <formula>"NotPaid"</formula>
    </cfRule>
    <cfRule type="cellIs" dxfId="3" priority="2573" operator="equal">
      <formula>"NotPaid"</formula>
    </cfRule>
    <cfRule type="cellIs" dxfId="3" priority="2572" operator="equal">
      <formula>"NotPaid"</formula>
    </cfRule>
    <cfRule type="cellIs" dxfId="3" priority="2571" operator="equal">
      <formula>"NotPaid"</formula>
    </cfRule>
    <cfRule type="cellIs" dxfId="3" priority="2570" operator="equal">
      <formula>"NotPaid"</formula>
    </cfRule>
    <cfRule type="cellIs" dxfId="3" priority="2569" operator="equal">
      <formula>"NotPaid"</formula>
    </cfRule>
    <cfRule type="cellIs" dxfId="3" priority="2568" operator="equal">
      <formula>"NotPaid"</formula>
    </cfRule>
    <cfRule type="cellIs" dxfId="3" priority="2567" operator="equal">
      <formula>"NotPaid"</formula>
    </cfRule>
    <cfRule type="cellIs" dxfId="3" priority="2566" operator="equal">
      <formula>"NotPaid"</formula>
    </cfRule>
    <cfRule type="cellIs" dxfId="3" priority="2565" operator="equal">
      <formula>"NotPaid"</formula>
    </cfRule>
    <cfRule type="cellIs" dxfId="3" priority="2564" operator="equal">
      <formula>"NotPaid"</formula>
    </cfRule>
    <cfRule type="cellIs" dxfId="3" priority="2563" operator="equal">
      <formula>"NotPaid"</formula>
    </cfRule>
    <cfRule type="cellIs" dxfId="3" priority="2562" operator="equal">
      <formula>"NotPaid"</formula>
    </cfRule>
    <cfRule type="cellIs" dxfId="3" priority="2561" operator="equal">
      <formula>"NotPaid"</formula>
    </cfRule>
    <cfRule type="cellIs" dxfId="3" priority="2560" operator="equal">
      <formula>"NotPaid"</formula>
    </cfRule>
  </conditionalFormatting>
  <conditionalFormatting sqref="AD52">
    <cfRule type="cellIs" dxfId="3" priority="2906" operator="equal">
      <formula>"NotPaid"</formula>
    </cfRule>
    <cfRule type="cellIs" dxfId="3" priority="2905" operator="equal">
      <formula>"NotPaid"</formula>
    </cfRule>
    <cfRule type="cellIs" dxfId="3" priority="2904" operator="equal">
      <formula>"NotPaid"</formula>
    </cfRule>
    <cfRule type="cellIs" dxfId="3" priority="2903" operator="equal">
      <formula>"NotPaid"</formula>
    </cfRule>
    <cfRule type="cellIs" dxfId="3" priority="2902" operator="equal">
      <formula>"NotPaid"</formula>
    </cfRule>
    <cfRule type="cellIs" dxfId="3" priority="2901" operator="equal">
      <formula>"NotPaid"</formula>
    </cfRule>
    <cfRule type="cellIs" dxfId="3" priority="2900" operator="equal">
      <formula>"NotPaid"</formula>
    </cfRule>
    <cfRule type="cellIs" dxfId="3" priority="2899" operator="equal">
      <formula>"NotPaid"</formula>
    </cfRule>
    <cfRule type="cellIs" dxfId="3" priority="2898" operator="equal">
      <formula>"NotPaid"</formula>
    </cfRule>
    <cfRule type="cellIs" dxfId="3" priority="2897" operator="equal">
      <formula>"NotPaid"</formula>
    </cfRule>
    <cfRule type="cellIs" dxfId="3" priority="2896" operator="equal">
      <formula>"NotPaid"</formula>
    </cfRule>
    <cfRule type="cellIs" dxfId="3" priority="2895" operator="equal">
      <formula>"NotPaid"</formula>
    </cfRule>
    <cfRule type="cellIs" dxfId="3" priority="2894" operator="equal">
      <formula>"NotPaid"</formula>
    </cfRule>
    <cfRule type="cellIs" dxfId="3" priority="2893" operator="equal">
      <formula>"NotPaid"</formula>
    </cfRule>
    <cfRule type="cellIs" dxfId="3" priority="2892" operator="equal">
      <formula>"NotPaid"</formula>
    </cfRule>
    <cfRule type="cellIs" dxfId="3" priority="2891" operator="equal">
      <formula>"NotPaid"</formula>
    </cfRule>
    <cfRule type="cellIs" dxfId="3" priority="2890" operator="equal">
      <formula>"NotPaid"</formula>
    </cfRule>
    <cfRule type="cellIs" dxfId="3" priority="2889" operator="equal">
      <formula>"NotPaid"</formula>
    </cfRule>
    <cfRule type="cellIs" dxfId="3" priority="2888" operator="equal">
      <formula>"NotPaid"</formula>
    </cfRule>
    <cfRule type="cellIs" dxfId="3" priority="2887" operator="equal">
      <formula>"NotPaid"</formula>
    </cfRule>
    <cfRule type="cellIs" dxfId="3" priority="2886" operator="equal">
      <formula>"NotPaid"</formula>
    </cfRule>
    <cfRule type="cellIs" dxfId="3" priority="2885" operator="equal">
      <formula>"NotPaid"</formula>
    </cfRule>
    <cfRule type="cellIs" dxfId="3" priority="2884" operator="equal">
      <formula>"NotPaid"</formula>
    </cfRule>
    <cfRule type="cellIs" dxfId="3" priority="2883" operator="equal">
      <formula>"NotPaid"</formula>
    </cfRule>
    <cfRule type="cellIs" dxfId="3" priority="2882" operator="equal">
      <formula>"NotPaid"</formula>
    </cfRule>
    <cfRule type="cellIs" dxfId="3" priority="2881" operator="equal">
      <formula>"NotPaid"</formula>
    </cfRule>
    <cfRule type="cellIs" dxfId="3" priority="2880" operator="equal">
      <formula>"NotPaid"</formula>
    </cfRule>
    <cfRule type="cellIs" dxfId="3" priority="2879" operator="equal">
      <formula>"NotPaid"</formula>
    </cfRule>
    <cfRule type="cellIs" dxfId="3" priority="2878" operator="equal">
      <formula>"NotPaid"</formula>
    </cfRule>
    <cfRule type="cellIs" dxfId="3" priority="2877" operator="equal">
      <formula>"NotPaid"</formula>
    </cfRule>
    <cfRule type="cellIs" dxfId="3" priority="2876" operator="equal">
      <formula>"NotPaid"</formula>
    </cfRule>
    <cfRule type="cellIs" dxfId="3" priority="2875" operator="equal">
      <formula>"NotPaid"</formula>
    </cfRule>
    <cfRule type="cellIs" dxfId="3" priority="2874" operator="equal">
      <formula>"NotPaid"</formula>
    </cfRule>
    <cfRule type="cellIs" dxfId="3" priority="2873" operator="equal">
      <formula>"NotPaid"</formula>
    </cfRule>
    <cfRule type="cellIs" dxfId="3" priority="2872" operator="equal">
      <formula>"NotPaid"</formula>
    </cfRule>
    <cfRule type="cellIs" dxfId="3" priority="2871" operator="equal">
      <formula>"NotPaid"</formula>
    </cfRule>
    <cfRule type="cellIs" dxfId="3" priority="2870" operator="equal">
      <formula>"NotPaid"</formula>
    </cfRule>
    <cfRule type="cellIs" dxfId="3" priority="2869" operator="equal">
      <formula>"NotPaid"</formula>
    </cfRule>
    <cfRule type="cellIs" dxfId="3" priority="2868" operator="equal">
      <formula>"NotPaid"</formula>
    </cfRule>
    <cfRule type="cellIs" dxfId="3" priority="2867" operator="equal">
      <formula>"NotPaid"</formula>
    </cfRule>
    <cfRule type="cellIs" dxfId="3" priority="2866" operator="equal">
      <formula>"NotPaid"</formula>
    </cfRule>
    <cfRule type="cellIs" dxfId="3" priority="2865" operator="equal">
      <formula>"NotPaid"</formula>
    </cfRule>
    <cfRule type="cellIs" dxfId="3" priority="2864" operator="equal">
      <formula>"NotPaid"</formula>
    </cfRule>
    <cfRule type="cellIs" dxfId="3" priority="2863" operator="equal">
      <formula>"NotPaid"</formula>
    </cfRule>
    <cfRule type="cellIs" dxfId="3" priority="2862" operator="equal">
      <formula>"NotPaid"</formula>
    </cfRule>
    <cfRule type="cellIs" dxfId="3" priority="2861" operator="equal">
      <formula>"NotPaid"</formula>
    </cfRule>
  </conditionalFormatting>
  <conditionalFormatting sqref="AD57">
    <cfRule type="cellIs" dxfId="3" priority="3345" operator="equal">
      <formula>"NotPaid"</formula>
    </cfRule>
  </conditionalFormatting>
  <conditionalFormatting sqref="Q58:R58">
    <cfRule type="cellIs" dxfId="3" priority="627" operator="equal">
      <formula>"NotPaid"</formula>
    </cfRule>
    <cfRule type="cellIs" dxfId="3" priority="628" operator="equal">
      <formula>"NotPaid"</formula>
    </cfRule>
  </conditionalFormatting>
  <conditionalFormatting sqref="S58:U58">
    <cfRule type="cellIs" dxfId="3" priority="781" operator="equal">
      <formula>"NotPaid"</formula>
    </cfRule>
    <cfRule type="cellIs" dxfId="3" priority="780" operator="equal">
      <formula>"NotPaid"</formula>
    </cfRule>
  </conditionalFormatting>
  <conditionalFormatting sqref="V58:X58">
    <cfRule type="cellIs" dxfId="3" priority="934" operator="equal">
      <formula>"NotPaid"</formula>
    </cfRule>
    <cfRule type="cellIs" dxfId="3" priority="933" operator="equal">
      <formula>"NotPaid"</formula>
    </cfRule>
  </conditionalFormatting>
  <conditionalFormatting sqref="Y58:AA58">
    <cfRule type="cellIs" dxfId="3" priority="1087" operator="equal">
      <formula>"NotPaid"</formula>
    </cfRule>
    <cfRule type="cellIs" dxfId="3" priority="1086" operator="equal">
      <formula>"NotPaid"</formula>
    </cfRule>
  </conditionalFormatting>
  <conditionalFormatting sqref="AD58">
    <cfRule type="cellIs" dxfId="3" priority="3341" operator="equal">
      <formula>"NotPaid"</formula>
    </cfRule>
    <cfRule type="cellIs" dxfId="3" priority="3340" operator="equal">
      <formula>"NotPaid"</formula>
    </cfRule>
  </conditionalFormatting>
  <conditionalFormatting sqref="Q59:R59">
    <cfRule type="cellIs" dxfId="3" priority="625" operator="equal">
      <formula>"NotPaid"</formula>
    </cfRule>
  </conditionalFormatting>
  <conditionalFormatting sqref="S59:U59">
    <cfRule type="cellIs" dxfId="3" priority="778" operator="equal">
      <formula>"NotPaid"</formula>
    </cfRule>
  </conditionalFormatting>
  <conditionalFormatting sqref="V59:X59">
    <cfRule type="cellIs" dxfId="3" priority="931" operator="equal">
      <formula>"NotPaid"</formula>
    </cfRule>
  </conditionalFormatting>
  <conditionalFormatting sqref="Y59:AA59">
    <cfRule type="cellIs" dxfId="3" priority="1084" operator="equal">
      <formula>"NotPaid"</formula>
    </cfRule>
  </conditionalFormatting>
  <conditionalFormatting sqref="AD59">
    <cfRule type="cellIs" dxfId="3" priority="3337" operator="equal">
      <formula>"NotPaid"</formula>
    </cfRule>
  </conditionalFormatting>
  <conditionalFormatting sqref="Q60:R60">
    <cfRule type="cellIs" dxfId="3" priority="624" operator="equal">
      <formula>"NotPaid"</formula>
    </cfRule>
    <cfRule type="cellIs" dxfId="3" priority="623" operator="equal">
      <formula>"NotPaid"</formula>
    </cfRule>
  </conditionalFormatting>
  <conditionalFormatting sqref="S60:U60">
    <cfRule type="cellIs" dxfId="3" priority="777" operator="equal">
      <formula>"NotPaid"</formula>
    </cfRule>
    <cfRule type="cellIs" dxfId="3" priority="776" operator="equal">
      <formula>"NotPaid"</formula>
    </cfRule>
  </conditionalFormatting>
  <conditionalFormatting sqref="V60:X60">
    <cfRule type="cellIs" dxfId="3" priority="929" operator="equal">
      <formula>"NotPaid"</formula>
    </cfRule>
    <cfRule type="cellIs" dxfId="3" priority="930" operator="equal">
      <formula>"NotPaid"</formula>
    </cfRule>
  </conditionalFormatting>
  <conditionalFormatting sqref="Y60:AA60">
    <cfRule type="cellIs" dxfId="3" priority="1083" operator="equal">
      <formula>"NotPaid"</formula>
    </cfRule>
    <cfRule type="cellIs" dxfId="3" priority="1082" operator="equal">
      <formula>"NotPaid"</formula>
    </cfRule>
  </conditionalFormatting>
  <conditionalFormatting sqref="AD60">
    <cfRule type="cellIs" dxfId="3" priority="3335" operator="equal">
      <formula>"NotPaid"</formula>
    </cfRule>
    <cfRule type="cellIs" dxfId="3" priority="3334" operator="equal">
      <formula>"NotPaid"</formula>
    </cfRule>
  </conditionalFormatting>
  <conditionalFormatting sqref="AX60">
    <cfRule type="expression" dxfId="7" priority="1291" stopIfTrue="1">
      <formula>Physics!AX60="not paid"</formula>
    </cfRule>
  </conditionalFormatting>
  <conditionalFormatting sqref="AD63">
    <cfRule type="cellIs" dxfId="3" priority="2860" operator="equal">
      <formula>"NotPaid"</formula>
    </cfRule>
    <cfRule type="cellIs" dxfId="3" priority="2859" operator="equal">
      <formula>"NotPaid"</formula>
    </cfRule>
    <cfRule type="cellIs" dxfId="3" priority="2858" operator="equal">
      <formula>"NotPaid"</formula>
    </cfRule>
    <cfRule type="cellIs" dxfId="3" priority="2857" operator="equal">
      <formula>"NotPaid"</formula>
    </cfRule>
    <cfRule type="cellIs" dxfId="3" priority="2856" operator="equal">
      <formula>"NotPaid"</formula>
    </cfRule>
    <cfRule type="cellIs" dxfId="3" priority="2855" operator="equal">
      <formula>"NotPaid"</formula>
    </cfRule>
    <cfRule type="cellIs" dxfId="3" priority="2854" operator="equal">
      <formula>"NotPaid"</formula>
    </cfRule>
    <cfRule type="cellIs" dxfId="3" priority="2853" operator="equal">
      <formula>"NotPaid"</formula>
    </cfRule>
    <cfRule type="cellIs" dxfId="3" priority="2852" operator="equal">
      <formula>"NotPaid"</formula>
    </cfRule>
    <cfRule type="cellIs" dxfId="3" priority="2851" operator="equal">
      <formula>"NotPaid"</formula>
    </cfRule>
    <cfRule type="cellIs" dxfId="3" priority="2850" operator="equal">
      <formula>"NotPaid"</formula>
    </cfRule>
    <cfRule type="cellIs" dxfId="3" priority="2849" operator="equal">
      <formula>"NotPaid"</formula>
    </cfRule>
    <cfRule type="cellIs" dxfId="3" priority="2848" operator="equal">
      <formula>"NotPaid"</formula>
    </cfRule>
    <cfRule type="cellIs" dxfId="3" priority="2847" operator="equal">
      <formula>"NotPaid"</formula>
    </cfRule>
    <cfRule type="cellIs" dxfId="3" priority="2846" operator="equal">
      <formula>"NotPaid"</formula>
    </cfRule>
    <cfRule type="cellIs" dxfId="3" priority="2845" operator="equal">
      <formula>"NotPaid"</formula>
    </cfRule>
    <cfRule type="cellIs" dxfId="3" priority="2844" operator="equal">
      <formula>"NotPaid"</formula>
    </cfRule>
    <cfRule type="cellIs" dxfId="3" priority="2843" operator="equal">
      <formula>"NotPaid"</formula>
    </cfRule>
    <cfRule type="cellIs" dxfId="3" priority="2842" operator="equal">
      <formula>"NotPaid"</formula>
    </cfRule>
    <cfRule type="cellIs" dxfId="3" priority="2841" operator="equal">
      <formula>"NotPaid"</formula>
    </cfRule>
    <cfRule type="cellIs" dxfId="3" priority="2840" operator="equal">
      <formula>"NotPaid"</formula>
    </cfRule>
    <cfRule type="cellIs" dxfId="3" priority="2839" operator="equal">
      <formula>"NotPaid"</formula>
    </cfRule>
    <cfRule type="cellIs" dxfId="3" priority="2838" operator="equal">
      <formula>"NotPaid"</formula>
    </cfRule>
    <cfRule type="cellIs" dxfId="3" priority="2837" operator="equal">
      <formula>"NotPaid"</formula>
    </cfRule>
    <cfRule type="cellIs" dxfId="3" priority="2836" operator="equal">
      <formula>"NotPaid"</formula>
    </cfRule>
    <cfRule type="cellIs" dxfId="3" priority="2835" operator="equal">
      <formula>"NotPaid"</formula>
    </cfRule>
    <cfRule type="cellIs" dxfId="3" priority="2834" operator="equal">
      <formula>"NotPaid"</formula>
    </cfRule>
    <cfRule type="cellIs" dxfId="3" priority="2833" operator="equal">
      <formula>"NotPaid"</formula>
    </cfRule>
    <cfRule type="cellIs" dxfId="3" priority="2832" operator="equal">
      <formula>"NotPaid"</formula>
    </cfRule>
    <cfRule type="cellIs" dxfId="3" priority="2831" operator="equal">
      <formula>"NotPaid"</formula>
    </cfRule>
    <cfRule type="cellIs" dxfId="3" priority="2830" operator="equal">
      <formula>"NotPaid"</formula>
    </cfRule>
    <cfRule type="cellIs" dxfId="3" priority="2829" operator="equal">
      <formula>"NotPaid"</formula>
    </cfRule>
    <cfRule type="cellIs" dxfId="3" priority="2828" operator="equal">
      <formula>"NotPaid"</formula>
    </cfRule>
    <cfRule type="cellIs" dxfId="3" priority="2827" operator="equal">
      <formula>"NotPaid"</formula>
    </cfRule>
    <cfRule type="cellIs" dxfId="3" priority="2826" operator="equal">
      <formula>"NotPaid"</formula>
    </cfRule>
    <cfRule type="cellIs" dxfId="3" priority="2825" operator="equal">
      <formula>"NotPaid"</formula>
    </cfRule>
    <cfRule type="cellIs" dxfId="3" priority="2824" operator="equal">
      <formula>"NotPaid"</formula>
    </cfRule>
    <cfRule type="cellIs" dxfId="3" priority="2823" operator="equal">
      <formula>"NotPaid"</formula>
    </cfRule>
    <cfRule type="cellIs" dxfId="3" priority="2822" operator="equal">
      <formula>"NotPaid"</formula>
    </cfRule>
    <cfRule type="cellIs" dxfId="3" priority="2821" operator="equal">
      <formula>"NotPaid"</formula>
    </cfRule>
    <cfRule type="cellIs" dxfId="3" priority="2820" operator="equal">
      <formula>"NotPaid"</formula>
    </cfRule>
    <cfRule type="cellIs" dxfId="3" priority="2819" operator="equal">
      <formula>"NotPaid"</formula>
    </cfRule>
    <cfRule type="cellIs" dxfId="3" priority="2818" operator="equal">
      <formula>"NotPaid"</formula>
    </cfRule>
    <cfRule type="cellIs" dxfId="3" priority="2817" operator="equal">
      <formula>"NotPaid"</formula>
    </cfRule>
    <cfRule type="cellIs" dxfId="3" priority="2816" operator="equal">
      <formula>"NotPaid"</formula>
    </cfRule>
    <cfRule type="cellIs" dxfId="3" priority="2815" operator="equal">
      <formula>"NotPaid"</formula>
    </cfRule>
  </conditionalFormatting>
  <conditionalFormatting sqref="AD64">
    <cfRule type="cellIs" dxfId="3" priority="2673" operator="equal">
      <formula>"NotPaid"</formula>
    </cfRule>
    <cfRule type="cellIs" dxfId="3" priority="2672" operator="equal">
      <formula>"NotPaid"</formula>
    </cfRule>
    <cfRule type="cellIs" dxfId="3" priority="2671" operator="equal">
      <formula>"NotPaid"</formula>
    </cfRule>
    <cfRule type="cellIs" dxfId="3" priority="2670" operator="equal">
      <formula>"NotPaid"</formula>
    </cfRule>
    <cfRule type="cellIs" dxfId="3" priority="2669" operator="equal">
      <formula>"NotPaid"</formula>
    </cfRule>
    <cfRule type="cellIs" dxfId="3" priority="2668" operator="equal">
      <formula>"NotPaid"</formula>
    </cfRule>
    <cfRule type="cellIs" dxfId="3" priority="2667" operator="equal">
      <formula>"NotPaid"</formula>
    </cfRule>
    <cfRule type="cellIs" dxfId="3" priority="2666" operator="equal">
      <formula>"NotPaid"</formula>
    </cfRule>
    <cfRule type="cellIs" dxfId="3" priority="2665" operator="equal">
      <formula>"NotPaid"</formula>
    </cfRule>
    <cfRule type="cellIs" dxfId="3" priority="2664" operator="equal">
      <formula>"NotPaid"</formula>
    </cfRule>
    <cfRule type="cellIs" dxfId="3" priority="2663" operator="equal">
      <formula>"NotPaid"</formula>
    </cfRule>
    <cfRule type="cellIs" dxfId="3" priority="2662" operator="equal">
      <formula>"NotPaid"</formula>
    </cfRule>
    <cfRule type="cellIs" dxfId="3" priority="2661" operator="equal">
      <formula>"NotPaid"</formula>
    </cfRule>
    <cfRule type="cellIs" dxfId="3" priority="2660" operator="equal">
      <formula>"NotPaid"</formula>
    </cfRule>
    <cfRule type="cellIs" dxfId="3" priority="2659" operator="equal">
      <formula>"NotPaid"</formula>
    </cfRule>
    <cfRule type="cellIs" dxfId="3" priority="2658" operator="equal">
      <formula>"NotPaid"</formula>
    </cfRule>
    <cfRule type="cellIs" dxfId="3" priority="2657" operator="equal">
      <formula>"NotPaid"</formula>
    </cfRule>
    <cfRule type="cellIs" dxfId="3" priority="2656" operator="equal">
      <formula>"NotPaid"</formula>
    </cfRule>
    <cfRule type="cellIs" dxfId="3" priority="2655" operator="equal">
      <formula>"NotPaid"</formula>
    </cfRule>
    <cfRule type="cellIs" dxfId="3" priority="2654" operator="equal">
      <formula>"NotPaid"</formula>
    </cfRule>
    <cfRule type="cellIs" dxfId="3" priority="2653" operator="equal">
      <formula>"NotPaid"</formula>
    </cfRule>
    <cfRule type="cellIs" dxfId="3" priority="2652" operator="equal">
      <formula>"NotPaid"</formula>
    </cfRule>
    <cfRule type="cellIs" dxfId="3" priority="2651" operator="equal">
      <formula>"NotPaid"</formula>
    </cfRule>
    <cfRule type="cellIs" dxfId="3" priority="2650" operator="equal">
      <formula>"NotPaid"</formula>
    </cfRule>
    <cfRule type="cellIs" dxfId="3" priority="2649" operator="equal">
      <formula>"NotPaid"</formula>
    </cfRule>
    <cfRule type="cellIs" dxfId="3" priority="2648" operator="equal">
      <formula>"NotPaid"</formula>
    </cfRule>
    <cfRule type="cellIs" dxfId="3" priority="2647" operator="equal">
      <formula>"NotPaid"</formula>
    </cfRule>
    <cfRule type="cellIs" dxfId="3" priority="2646" operator="equal">
      <formula>"NotPaid"</formula>
    </cfRule>
    <cfRule type="cellIs" dxfId="3" priority="2645" operator="equal">
      <formula>"NotPaid"</formula>
    </cfRule>
    <cfRule type="cellIs" dxfId="3" priority="2644" operator="equal">
      <formula>"NotPaid"</formula>
    </cfRule>
    <cfRule type="cellIs" dxfId="3" priority="2643" operator="equal">
      <formula>"NotPaid"</formula>
    </cfRule>
    <cfRule type="cellIs" dxfId="3" priority="2642" operator="equal">
      <formula>"NotPaid"</formula>
    </cfRule>
    <cfRule type="cellIs" dxfId="3" priority="2641" operator="equal">
      <formula>"NotPaid"</formula>
    </cfRule>
    <cfRule type="cellIs" dxfId="3" priority="2640" operator="equal">
      <formula>"NotPaid"</formula>
    </cfRule>
    <cfRule type="cellIs" dxfId="3" priority="2639" operator="equal">
      <formula>"NotPaid"</formula>
    </cfRule>
    <cfRule type="cellIs" dxfId="3" priority="2638" operator="equal">
      <formula>"NotPaid"</formula>
    </cfRule>
    <cfRule type="cellIs" dxfId="3" priority="2637" operator="equal">
      <formula>"NotPaid"</formula>
    </cfRule>
    <cfRule type="cellIs" dxfId="3" priority="2636" operator="equal">
      <formula>"NotPaid"</formula>
    </cfRule>
    <cfRule type="cellIs" dxfId="3" priority="2635" operator="equal">
      <formula>"NotPaid"</formula>
    </cfRule>
    <cfRule type="cellIs" dxfId="3" priority="2634" operator="equal">
      <formula>"NotPaid"</formula>
    </cfRule>
    <cfRule type="cellIs" dxfId="3" priority="2633" operator="equal">
      <formula>"NotPaid"</formula>
    </cfRule>
    <cfRule type="cellIs" dxfId="3" priority="2632" operator="equal">
      <formula>"NotPaid"</formula>
    </cfRule>
    <cfRule type="cellIs" dxfId="3" priority="2631" operator="equal">
      <formula>"NotPaid"</formula>
    </cfRule>
    <cfRule type="cellIs" dxfId="3" priority="2630" operator="equal">
      <formula>"NotPaid"</formula>
    </cfRule>
    <cfRule type="cellIs" dxfId="3" priority="2629" operator="equal">
      <formula>"NotPaid"</formula>
    </cfRule>
    <cfRule type="cellIs" dxfId="3" priority="2628" operator="equal">
      <formula>"NotPaid"</formula>
    </cfRule>
  </conditionalFormatting>
  <conditionalFormatting sqref="Q67:R67">
    <cfRule type="cellIs" dxfId="3" priority="621" operator="equal">
      <formula>"NotPaid"</formula>
    </cfRule>
    <cfRule type="cellIs" dxfId="3" priority="615" operator="equal">
      <formula>"NotPaid"</formula>
    </cfRule>
    <cfRule type="cellIs" dxfId="3" priority="596" operator="equal">
      <formula>"NotPaid"</formula>
    </cfRule>
    <cfRule type="cellIs" dxfId="3" priority="592" operator="equal">
      <formula>"NotPaid"</formula>
    </cfRule>
  </conditionalFormatting>
  <conditionalFormatting sqref="S67:U67">
    <cfRule type="cellIs" dxfId="3" priority="774" operator="equal">
      <formula>"NotPaid"</formula>
    </cfRule>
    <cfRule type="cellIs" dxfId="3" priority="768" operator="equal">
      <formula>"NotPaid"</formula>
    </cfRule>
    <cfRule type="cellIs" dxfId="3" priority="749" operator="equal">
      <formula>"NotPaid"</formula>
    </cfRule>
    <cfRule type="cellIs" dxfId="3" priority="745" operator="equal">
      <formula>"NotPaid"</formula>
    </cfRule>
  </conditionalFormatting>
  <conditionalFormatting sqref="V67:X67">
    <cfRule type="cellIs" dxfId="3" priority="927" operator="equal">
      <formula>"NotPaid"</formula>
    </cfRule>
    <cfRule type="cellIs" dxfId="3" priority="921" operator="equal">
      <formula>"NotPaid"</formula>
    </cfRule>
    <cfRule type="cellIs" dxfId="3" priority="902" operator="equal">
      <formula>"NotPaid"</formula>
    </cfRule>
    <cfRule type="cellIs" dxfId="3" priority="898" operator="equal">
      <formula>"NotPaid"</formula>
    </cfRule>
  </conditionalFormatting>
  <conditionalFormatting sqref="Y67:AA67">
    <cfRule type="cellIs" dxfId="3" priority="1080" operator="equal">
      <formula>"NotPaid"</formula>
    </cfRule>
    <cfRule type="cellIs" dxfId="3" priority="1074" operator="equal">
      <formula>"NotPaid"</formula>
    </cfRule>
    <cfRule type="cellIs" dxfId="3" priority="1055" operator="equal">
      <formula>"NotPaid"</formula>
    </cfRule>
    <cfRule type="cellIs" dxfId="3" priority="1051" operator="equal">
      <formula>"NotPaid"</formula>
    </cfRule>
  </conditionalFormatting>
  <conditionalFormatting sqref="AD67">
    <cfRule type="cellIs" dxfId="3" priority="3329" operator="equal">
      <formula>"NotPaid"</formula>
    </cfRule>
    <cfRule type="cellIs" dxfId="3" priority="3305" operator="equal">
      <formula>"NotPaid"</formula>
    </cfRule>
    <cfRule type="cellIs" dxfId="3" priority="3227" operator="equal">
      <formula>"NotPaid"</formula>
    </cfRule>
    <cfRule type="cellIs" dxfId="3" priority="3219" operator="equal">
      <formula>"NotPaid"</formula>
    </cfRule>
  </conditionalFormatting>
  <conditionalFormatting sqref="AD68">
    <cfRule type="cellIs" dxfId="3" priority="3322" operator="equal">
      <formula>"NotPaid"</formula>
    </cfRule>
  </conditionalFormatting>
  <conditionalFormatting sqref="AD69">
    <cfRule type="cellIs" dxfId="3" priority="3327" operator="equal">
      <formula>"NotPaid"</formula>
    </cfRule>
    <cfRule type="cellIs" dxfId="3" priority="3316" operator="equal">
      <formula>"NotPaid"</formula>
    </cfRule>
    <cfRule type="cellIs" dxfId="3" priority="3308" operator="equal">
      <formula>"NotPaid"</formula>
    </cfRule>
    <cfRule type="cellIs" dxfId="3" priority="3300" operator="equal">
      <formula>"NotPaid"</formula>
    </cfRule>
    <cfRule type="cellIs" dxfId="3" priority="3159" operator="equal">
      <formula>"NotPaid"</formula>
    </cfRule>
  </conditionalFormatting>
  <conditionalFormatting sqref="AD70">
    <cfRule type="cellIs" dxfId="3" priority="3281" operator="equal">
      <formula>"NotPaid"</formula>
    </cfRule>
    <cfRule type="cellIs" dxfId="3" priority="3247" operator="equal">
      <formula>"NotPaid"</formula>
    </cfRule>
    <cfRule type="cellIs" dxfId="3" priority="3196" operator="equal">
      <formula>"NotPaid"</formula>
    </cfRule>
    <cfRule type="cellIs" dxfId="3" priority="3192" operator="equal">
      <formula>"NotPaid"</formula>
    </cfRule>
    <cfRule type="cellIs" dxfId="3" priority="3187" operator="equal">
      <formula>"NotPaid"</formula>
    </cfRule>
    <cfRule type="cellIs" dxfId="3" priority="3183" operator="equal">
      <formula>"NotPaid"</formula>
    </cfRule>
    <cfRule type="cellIs" dxfId="3" priority="3180" operator="equal">
      <formula>"NotPaid"</formula>
    </cfRule>
  </conditionalFormatting>
  <conditionalFormatting sqref="AS78:BD78">
    <cfRule type="expression" dxfId="5" priority="6" stopIfTrue="1">
      <formula>BE94="not paid"</formula>
    </cfRule>
  </conditionalFormatting>
  <conditionalFormatting sqref="Q385:R385">
    <cfRule type="cellIs" dxfId="3" priority="1248" operator="equal">
      <formula>"NotPaid"</formula>
    </cfRule>
  </conditionalFormatting>
  <conditionalFormatting sqref="S385:U385">
    <cfRule type="cellIs" dxfId="3" priority="1249" operator="equal">
      <formula>"NotPaid"</formula>
    </cfRule>
  </conditionalFormatting>
  <conditionalFormatting sqref="V385:X385">
    <cfRule type="cellIs" dxfId="3" priority="1250" operator="equal">
      <formula>"NotPaid"</formula>
    </cfRule>
  </conditionalFormatting>
  <conditionalFormatting sqref="Y385:AA385">
    <cfRule type="cellIs" dxfId="3" priority="1251" operator="equal">
      <formula>"NotPaid"</formula>
    </cfRule>
  </conditionalFormatting>
  <conditionalFormatting sqref="D30:D31">
    <cfRule type="cellIs" dxfId="3" priority="3663" operator="equal">
      <formula>"NotPaid"</formula>
    </cfRule>
    <cfRule type="cellIs" dxfId="3" priority="3662" operator="equal">
      <formula>"NotPaid"</formula>
    </cfRule>
    <cfRule type="cellIs" dxfId="3" priority="3661" operator="equal">
      <formula>"NotPaid"</formula>
    </cfRule>
  </conditionalFormatting>
  <conditionalFormatting sqref="E29:E31">
    <cfRule type="cellIs" dxfId="3" priority="3674" operator="equal">
      <formula>"NotPaid"</formula>
    </cfRule>
    <cfRule type="cellIs" dxfId="3" priority="3673" operator="equal">
      <formula>"NotPaid"</formula>
    </cfRule>
    <cfRule type="cellIs" dxfId="3" priority="3672" operator="equal">
      <formula>"NotPaid"</formula>
    </cfRule>
  </conditionalFormatting>
  <conditionalFormatting sqref="F29:F31">
    <cfRule type="cellIs" dxfId="3" priority="3670" operator="equal">
      <formula>"NotPaid"</formula>
    </cfRule>
    <cfRule type="cellIs" dxfId="3" priority="3669" operator="equal">
      <formula>"NotPaid"</formula>
    </cfRule>
    <cfRule type="cellIs" dxfId="3" priority="3668" operator="equal">
      <formula>"NotPaid"</formula>
    </cfRule>
  </conditionalFormatting>
  <conditionalFormatting sqref="G29:G31">
    <cfRule type="cellIs" dxfId="3" priority="3671" operator="equal">
      <formula>"NotPaid"</formula>
    </cfRule>
  </conditionalFormatting>
  <conditionalFormatting sqref="O21:O22">
    <cfRule type="cellIs" dxfId="3" priority="3728" operator="equal">
      <formula>"NotPaid"</formula>
    </cfRule>
  </conditionalFormatting>
  <conditionalFormatting sqref="O29:O31">
    <cfRule type="cellIs" dxfId="3" priority="3648" operator="equal">
      <formula>"NotPaid"</formula>
    </cfRule>
  </conditionalFormatting>
  <conditionalFormatting sqref="AD5:AD6">
    <cfRule type="cellIs" dxfId="3" priority="3336" operator="equal">
      <formula>"NotPaid"</formula>
    </cfRule>
  </conditionalFormatting>
  <conditionalFormatting sqref="AD7:AD8">
    <cfRule type="cellIs" dxfId="3" priority="3338" operator="equal">
      <formula>"NotPaid"</formula>
    </cfRule>
  </conditionalFormatting>
  <conditionalFormatting sqref="AE4:AE6">
    <cfRule type="expression" dxfId="5" priority="3425" stopIfTrue="1">
      <formula>AE4="NotPaid"</formula>
    </cfRule>
  </conditionalFormatting>
  <conditionalFormatting sqref="AE15:AE16">
    <cfRule type="expression" dxfId="7" priority="3391" stopIfTrue="1">
      <formula>Maths!AE23="NotPaid"</formula>
    </cfRule>
  </conditionalFormatting>
  <conditionalFormatting sqref="B4:B65527 B1 P1">
    <cfRule type="expression" dxfId="0" priority="3764" stopIfTrue="1">
      <formula>COUNTIF(B:B,B1)&gt;1</formula>
    </cfRule>
  </conditionalFormatting>
  <conditionalFormatting sqref="D1:O3">
    <cfRule type="cellIs" dxfId="3" priority="49" operator="equal">
      <formula>"NotPaid"</formula>
    </cfRule>
  </conditionalFormatting>
  <conditionalFormatting sqref="P386:P1048576 AD39:AD40 AD65 AD14:AD15 AD17 AD61 AD67 AD102 AB386:AD1048576 AD36 AD55:AD56 AD11 AD76:AD86 AD73:AD74 AD23:AD27 AD1:AD4 AD33:AD34 AD43:AD51 AD107:AD385">
    <cfRule type="cellIs" dxfId="3" priority="3347" operator="equal">
      <formula>"NotPaid"</formula>
    </cfRule>
  </conditionalFormatting>
  <conditionalFormatting sqref="D41:O1048576 D18:E20 H18:O19 O11 D14:E15 H14:O15 D8:I8 D4:O5">
    <cfRule type="cellIs" dxfId="3" priority="3756" operator="equal">
      <formula>"NotPaid"</formula>
    </cfRule>
  </conditionalFormatting>
  <conditionalFormatting sqref="D4:J5 D11:J14 D8:J9">
    <cfRule type="cellIs" dxfId="3" priority="3547" operator="equal">
      <formula>"NotPaid"</formula>
    </cfRule>
  </conditionalFormatting>
  <conditionalFormatting sqref="P63:P64 P51:P52 P68:P70 P37:P40 P34:P35 P45:P48 P55:P57 P23 P15:P17 P4:P8 P11:P13">
    <cfRule type="expression" dxfId="8" priority="3348" stopIfTrue="1">
      <formula>COUNTIF(Maths!P:P,Maths!P4)&gt;1</formula>
    </cfRule>
  </conditionalFormatting>
  <conditionalFormatting sqref="AF4:AQ6 AE7:AQ7 AE11:AQ11">
    <cfRule type="expression" dxfId="5" priority="3763" stopIfTrue="1">
      <formula>AE4="NotPaid"</formula>
    </cfRule>
  </conditionalFormatting>
  <conditionalFormatting sqref="AS6:BD6 AS5:AX5 AY28:BD28 AS13:BD13 AY12:BD12 AY20:BD20 AS28:AW28 AS12:AW12 BA25:BD25 AS21:BD21 AS20:AW20 AS29:BD29 AY68:BD68 AY60:BD60 AS45:BD45 AY44:BD44 AY52:BD52 AS68:AW68 AS60:AW60 AS44:AW44 BA57:BD57 AS53:BD53 AS52:AW52 AS61:BD61 AS69:BD69 AY36:BD36 AS36:AW36 AS37:BD37 AY76:BD76 AS76:AW76 AS77:BD77 AT10:BD10 AS4:BD4">
    <cfRule type="expression" dxfId="7" priority="41281" stopIfTrue="1">
      <formula>Maths!AS4="NotPaid"</formula>
    </cfRule>
  </conditionalFormatting>
  <conditionalFormatting sqref="K8:O8 J5:O5">
    <cfRule type="cellIs" dxfId="3" priority="3720" operator="equal">
      <formula>"NotPaid"</formula>
    </cfRule>
  </conditionalFormatting>
  <conditionalFormatting sqref="AY5:BD5 AS11:BD11 AS34:BD34 AY13:AZ13 AX12 AX28 AS18:BD19 AX20 AX25:AY25 AS42:BD43 AS26:BD26 BA17:BD17 AZ41:BB41 AY21:AZ21 AY29:AZ29 AS66:BD66 AX68 AY45:AZ45 AX44 AS50:BD51 AX52 AX57:AY57 AS74:BD75 AS58:BD58 BA49:BD49 AZ73:BB73 AY53:AZ53 AY61:AZ61 AY69:AZ69 AX36 AY37:AZ37 AX76 AS82:BD83 AZ81:BB81 AY77:AZ77 AS8:BD9 AT10:BD10 AS22:BD22 AS14:BD14">
    <cfRule type="expression" dxfId="7" priority="1274" stopIfTrue="1">
      <formula>Maths!AS5="not paid"</formula>
    </cfRule>
  </conditionalFormatting>
  <conditionalFormatting sqref="D8:I9 D11:I13">
    <cfRule type="cellIs" dxfId="3" priority="3546" operator="equal">
      <formula>"NotPaid"</formula>
    </cfRule>
  </conditionalFormatting>
  <conditionalFormatting sqref="J8:J9 J11:J13">
    <cfRule type="cellIs" dxfId="3" priority="3544" operator="equal">
      <formula>"NotPaid"</formula>
    </cfRule>
  </conditionalFormatting>
  <conditionalFormatting sqref="K8:O9 K11:O13">
    <cfRule type="cellIs" dxfId="3" priority="3545" operator="equal">
      <formula>"NotPaid"</formula>
    </cfRule>
  </conditionalFormatting>
  <conditionalFormatting sqref="AE8:AQ10">
    <cfRule type="expression" dxfId="7" priority="1259" stopIfTrue="1">
      <formula>Bio!AE8="not paid"</formula>
    </cfRule>
  </conditionalFormatting>
  <conditionalFormatting sqref="P21 AB21:AC21 AB9:AC10 P9:P10">
    <cfRule type="cellIs" dxfId="3" priority="468" operator="equal">
      <formula>"NotPaid"</formula>
    </cfRule>
  </conditionalFormatting>
  <conditionalFormatting sqref="P9 AB9:AC9">
    <cfRule type="cellIs" dxfId="3" priority="455" operator="equal">
      <formula>"NotPaid"</formula>
    </cfRule>
    <cfRule type="cellIs" dxfId="3" priority="454" operator="equal">
      <formula>"NotPaid"</formula>
    </cfRule>
    <cfRule type="cellIs" dxfId="3" priority="448" operator="equal">
      <formula>"NotPaid"</formula>
    </cfRule>
    <cfRule type="cellIs" dxfId="3" priority="447" operator="equal">
      <formula>"NotPaid"</formula>
    </cfRule>
    <cfRule type="cellIs" dxfId="3" priority="452" operator="equal">
      <formula>"NotPaid"</formula>
    </cfRule>
    <cfRule type="cellIs" dxfId="3" priority="450" operator="equal">
      <formula>"NotPaid"</formula>
    </cfRule>
    <cfRule type="cellIs" dxfId="3" priority="445" operator="equal">
      <formula>"NotPaid"</formula>
    </cfRule>
    <cfRule type="cellIs" dxfId="3" priority="443" operator="equal">
      <formula>"NotPaid"</formula>
    </cfRule>
    <cfRule type="cellIs" dxfId="3" priority="441" operator="equal">
      <formula>"NotPaid"</formula>
    </cfRule>
    <cfRule type="cellIs" dxfId="3" priority="432" operator="equal">
      <formula>"NotPaid"</formula>
    </cfRule>
    <cfRule type="cellIs" dxfId="3" priority="431" operator="equal">
      <formula>"NotPaid"</formula>
    </cfRule>
    <cfRule type="cellIs" dxfId="3" priority="429" operator="equal">
      <formula>"NotPaid"</formula>
    </cfRule>
    <cfRule type="cellIs" dxfId="3" priority="427" operator="equal">
      <formula>"NotPaid"</formula>
    </cfRule>
    <cfRule type="cellIs" dxfId="3" priority="426" operator="equal">
      <formula>"NotPaid"</formula>
    </cfRule>
    <cfRule type="cellIs" dxfId="3" priority="424" operator="equal">
      <formula>"NotPaid"</formula>
    </cfRule>
    <cfRule type="cellIs" dxfId="3" priority="420" operator="equal">
      <formula>"NotPaid"</formula>
    </cfRule>
    <cfRule type="cellIs" dxfId="3" priority="411" operator="equal">
      <formula>"NotPaid"</formula>
    </cfRule>
    <cfRule type="cellIs" dxfId="3" priority="410" operator="equal">
      <formula>"NotPaid"</formula>
    </cfRule>
    <cfRule type="cellIs" dxfId="3" priority="408" operator="equal">
      <formula>"NotPaid"</formula>
    </cfRule>
    <cfRule type="cellIs" dxfId="3" priority="406" operator="equal">
      <formula>"NotPaid"</formula>
    </cfRule>
    <cfRule type="cellIs" dxfId="3" priority="397" operator="equal">
      <formula>"NotPaid"</formula>
    </cfRule>
    <cfRule type="cellIs" dxfId="3" priority="400" operator="equal">
      <formula>"NotPaid"</formula>
    </cfRule>
    <cfRule type="cellIs" dxfId="3" priority="404" operator="equal">
      <formula>"NotPaid"</formula>
    </cfRule>
    <cfRule type="cellIs" dxfId="3" priority="402" operator="equal">
      <formula>"NotPaid"</formula>
    </cfRule>
    <cfRule type="cellIs" dxfId="3" priority="399" operator="equal">
      <formula>"NotPaid"</formula>
    </cfRule>
    <cfRule type="cellIs" dxfId="3" priority="395" operator="equal">
      <formula>"NotPaid"</formula>
    </cfRule>
    <cfRule type="cellIs" dxfId="3" priority="394" operator="equal">
      <formula>"NotPaid"</formula>
    </cfRule>
    <cfRule type="cellIs" dxfId="3" priority="392" operator="equal">
      <formula>"NotPaid"</formula>
    </cfRule>
    <cfRule type="cellIs" dxfId="3" priority="388" operator="equal">
      <formula>"NotPaid"</formula>
    </cfRule>
    <cfRule type="cellIs" dxfId="3" priority="390" operator="equal">
      <formula>"NotPaid"</formula>
    </cfRule>
    <cfRule type="cellIs" dxfId="3" priority="422" operator="equal">
      <formula>"NotPaid"</formula>
    </cfRule>
  </conditionalFormatting>
  <conditionalFormatting sqref="Q21:R21 Q9:R10">
    <cfRule type="cellIs" dxfId="3" priority="140" operator="equal">
      <formula>"NotPaid"</formula>
    </cfRule>
  </conditionalFormatting>
  <conditionalFormatting sqref="S21:U21 S9:U10">
    <cfRule type="cellIs" dxfId="3" priority="222" operator="equal">
      <formula>"NotPaid"</formula>
    </cfRule>
  </conditionalFormatting>
  <conditionalFormatting sqref="V21:X21 V9:X10">
    <cfRule type="cellIs" dxfId="3" priority="304" operator="equal">
      <formula>"NotPaid"</formula>
    </cfRule>
  </conditionalFormatting>
  <conditionalFormatting sqref="Y21:AA21 Y9:AA10">
    <cfRule type="cellIs" dxfId="3" priority="386" operator="equal">
      <formula>"NotPaid"</formula>
    </cfRule>
  </conditionalFormatting>
  <conditionalFormatting sqref="P10 AB10:AC10">
    <cfRule type="cellIs" dxfId="3" priority="462" operator="equal">
      <formula>"NotPaid"</formula>
    </cfRule>
    <cfRule type="cellIs" dxfId="3" priority="461" operator="equal">
      <formula>"NotPaid"</formula>
    </cfRule>
    <cfRule type="cellIs" dxfId="3" priority="460" operator="equal">
      <formula>"NotPaid"</formula>
    </cfRule>
    <cfRule type="cellIs" dxfId="3" priority="459" operator="equal">
      <formula>"NotPaid"</formula>
    </cfRule>
    <cfRule type="cellIs" dxfId="3" priority="458" operator="equal">
      <formula>"NotPaid"</formula>
    </cfRule>
    <cfRule type="cellIs" dxfId="3" priority="457" operator="equal">
      <formula>"NotPaid"</formula>
    </cfRule>
    <cfRule type="cellIs" dxfId="3" priority="456" operator="equal">
      <formula>"NotPaid"</formula>
    </cfRule>
    <cfRule type="cellIs" dxfId="3" priority="446" operator="equal">
      <formula>"NotPaid"</formula>
    </cfRule>
    <cfRule type="cellIs" dxfId="3" priority="453" operator="equal">
      <formula>"NotPaid"</formula>
    </cfRule>
    <cfRule type="cellIs" dxfId="3" priority="451" operator="equal">
      <formula>"NotPaid"</formula>
    </cfRule>
    <cfRule type="cellIs" dxfId="3" priority="449" operator="equal">
      <formula>"NotPaid"</formula>
    </cfRule>
    <cfRule type="cellIs" dxfId="3" priority="444" operator="equal">
      <formula>"NotPaid"</formula>
    </cfRule>
    <cfRule type="cellIs" dxfId="3" priority="442" operator="equal">
      <formula>"NotPaid"</formula>
    </cfRule>
    <cfRule type="cellIs" dxfId="3" priority="440" operator="equal">
      <formula>"NotPaid"</formula>
    </cfRule>
    <cfRule type="cellIs" dxfId="3" priority="439" operator="equal">
      <formula>"NotPaid"</formula>
    </cfRule>
    <cfRule type="cellIs" dxfId="3" priority="438" operator="equal">
      <formula>"NotPaid"</formula>
    </cfRule>
    <cfRule type="cellIs" dxfId="3" priority="437" operator="equal">
      <formula>"NotPaid"</formula>
    </cfRule>
    <cfRule type="cellIs" dxfId="3" priority="436" operator="equal">
      <formula>"NotPaid"</formula>
    </cfRule>
    <cfRule type="cellIs" dxfId="3" priority="435" operator="equal">
      <formula>"NotPaid"</formula>
    </cfRule>
    <cfRule type="cellIs" dxfId="3" priority="434" operator="equal">
      <formula>"NotPaid"</formula>
    </cfRule>
    <cfRule type="cellIs" dxfId="3" priority="433" operator="equal">
      <formula>"NotPaid"</formula>
    </cfRule>
    <cfRule type="cellIs" dxfId="3" priority="430" operator="equal">
      <formula>"NotPaid"</formula>
    </cfRule>
    <cfRule type="cellIs" dxfId="3" priority="428" operator="equal">
      <formula>"NotPaid"</formula>
    </cfRule>
    <cfRule type="cellIs" dxfId="3" priority="425" operator="equal">
      <formula>"NotPaid"</formula>
    </cfRule>
    <cfRule type="cellIs" dxfId="3" priority="423" operator="equal">
      <formula>"NotPaid"</formula>
    </cfRule>
    <cfRule type="cellIs" dxfId="3" priority="421" operator="equal">
      <formula>"NotPaid"</formula>
    </cfRule>
    <cfRule type="cellIs" dxfId="3" priority="419" operator="equal">
      <formula>"NotPaid"</formula>
    </cfRule>
    <cfRule type="cellIs" dxfId="3" priority="418" operator="equal">
      <formula>"NotPaid"</formula>
    </cfRule>
    <cfRule type="cellIs" dxfId="3" priority="417" operator="equal">
      <formula>"NotPaid"</formula>
    </cfRule>
    <cfRule type="cellIs" dxfId="3" priority="416" operator="equal">
      <formula>"NotPaid"</formula>
    </cfRule>
    <cfRule type="cellIs" dxfId="3" priority="415" operator="equal">
      <formula>"NotPaid"</formula>
    </cfRule>
    <cfRule type="cellIs" dxfId="3" priority="414" operator="equal">
      <formula>"NotPaid"</formula>
    </cfRule>
    <cfRule type="cellIs" dxfId="3" priority="413" operator="equal">
      <formula>"NotPaid"</formula>
    </cfRule>
    <cfRule type="cellIs" dxfId="3" priority="412" operator="equal">
      <formula>"NotPaid"</formula>
    </cfRule>
    <cfRule type="cellIs" dxfId="3" priority="396" operator="equal">
      <formula>"NotPaid"</formula>
    </cfRule>
    <cfRule type="cellIs" dxfId="3" priority="409" operator="equal">
      <formula>"NotPaid"</formula>
    </cfRule>
    <cfRule type="cellIs" dxfId="3" priority="407" operator="equal">
      <formula>"NotPaid"</formula>
    </cfRule>
    <cfRule type="cellIs" dxfId="3" priority="403" operator="equal">
      <formula>"NotPaid"</formula>
    </cfRule>
    <cfRule type="cellIs" dxfId="3" priority="405" operator="equal">
      <formula>"NotPaid"</formula>
    </cfRule>
    <cfRule type="cellIs" dxfId="3" priority="401" operator="equal">
      <formula>"NotPaid"</formula>
    </cfRule>
    <cfRule type="cellIs" dxfId="3" priority="391" operator="equal">
      <formula>"NotPaid"</formula>
    </cfRule>
    <cfRule type="cellIs" dxfId="3" priority="398" operator="equal">
      <formula>"NotPaid"</formula>
    </cfRule>
    <cfRule type="cellIs" dxfId="3" priority="393" operator="equal">
      <formula>"NotPaid"</formula>
    </cfRule>
    <cfRule type="cellIs" dxfId="3" priority="387" operator="equal">
      <formula>"NotPaid"</formula>
    </cfRule>
    <cfRule type="cellIs" dxfId="3" priority="389" operator="equal">
      <formula>"NotPaid"</formula>
    </cfRule>
  </conditionalFormatting>
  <conditionalFormatting sqref="H19:O19 E16:E20 F16:O18 E15:F15 H15:O15 D11:D19 E12:O14 E11:F11">
    <cfRule type="cellIs" dxfId="3" priority="3752" operator="equal">
      <formula>"NotPaid"</formula>
    </cfRule>
  </conditionalFormatting>
  <conditionalFormatting sqref="AE12:AJ12 AF13:AQ13 AL12:AQ12 AE19">
    <cfRule type="expression" dxfId="5" priority="3364" stopIfTrue="1">
      <formula>AE12="NotPaid"</formula>
    </cfRule>
  </conditionalFormatting>
  <conditionalFormatting sqref="D13 F13:O13">
    <cfRule type="cellIs" dxfId="3" priority="3490" operator="equal">
      <formula>"NotPaid"</formula>
    </cfRule>
  </conditionalFormatting>
  <conditionalFormatting sqref="AL13:AM13 AP13:AQ13 AF19:AQ19">
    <cfRule type="expression" dxfId="5" priority="3363" stopIfTrue="1">
      <formula>AF13="not paid"</formula>
    </cfRule>
  </conditionalFormatting>
  <conditionalFormatting sqref="D14 F14:O14">
    <cfRule type="cellIs" dxfId="3" priority="3503" operator="equal">
      <formula>"NotPaid"</formula>
    </cfRule>
  </conditionalFormatting>
  <conditionalFormatting sqref="D14:E15 H14:O15">
    <cfRule type="cellIs" dxfId="3" priority="3502" operator="equal">
      <formula>"NotPaid"</formula>
    </cfRule>
  </conditionalFormatting>
  <conditionalFormatting sqref="D14 H14:O14">
    <cfRule type="cellIs" dxfId="3" priority="3489" operator="equal">
      <formula>"NotPaid"</formula>
    </cfRule>
  </conditionalFormatting>
  <conditionalFormatting sqref="D15 H15:O15">
    <cfRule type="cellIs" dxfId="3" priority="3501" operator="equal">
      <formula>"NotPaid"</formula>
    </cfRule>
  </conditionalFormatting>
  <conditionalFormatting sqref="AF15:AQ16">
    <cfRule type="expression" dxfId="7" priority="3390" stopIfTrue="1">
      <formula>Maths!AF21="NotPaid"</formula>
    </cfRule>
  </conditionalFormatting>
  <conditionalFormatting sqref="AS17:AW17 AS49:AW49 AS15:BD16 AS23:BD24 AS31:BD32 AS39:BD40 AS47:BD48 AS55:BD56 AS63:BD64 AS79:BD80 AS71:BD72">
    <cfRule type="expression" dxfId="7" priority="1278" stopIfTrue="1">
      <formula>Maths!AS56="NotPaid"</formula>
    </cfRule>
  </conditionalFormatting>
  <conditionalFormatting sqref="R16:AC17">
    <cfRule type="cellIs" dxfId="3" priority="56" operator="equal">
      <formula>"NotPaid"</formula>
    </cfRule>
  </conditionalFormatting>
  <conditionalFormatting sqref="D17 F17:O17">
    <cfRule type="cellIs" dxfId="3" priority="3535" operator="equal">
      <formula>"NotPaid"</formula>
    </cfRule>
  </conditionalFormatting>
  <conditionalFormatting sqref="AX17:AY17 AX49:AY49">
    <cfRule type="expression" dxfId="7" priority="1273" stopIfTrue="1">
      <formula>Maths!AX46="not paid"</formula>
    </cfRule>
    <cfRule type="expression" dxfId="7" priority="1286" stopIfTrue="1">
      <formula>OtherSubjects!BJ183="not paid"</formula>
    </cfRule>
  </conditionalFormatting>
  <conditionalFormatting sqref="AZ17 AZ49">
    <cfRule type="expression" dxfId="7" priority="1271" stopIfTrue="1">
      <formula>Maths!AZ67="not paid"</formula>
    </cfRule>
  </conditionalFormatting>
  <conditionalFormatting sqref="D18 F18:O18">
    <cfRule type="cellIs" dxfId="3" priority="3749" operator="equal">
      <formula>"NotPaid"</formula>
    </cfRule>
  </conditionalFormatting>
  <conditionalFormatting sqref="D18:E20 H18:O19">
    <cfRule type="cellIs" dxfId="3" priority="3748" operator="equal">
      <formula>"NotPaid"</formula>
    </cfRule>
  </conditionalFormatting>
  <conditionalFormatting sqref="D18 H18:O18">
    <cfRule type="cellIs" dxfId="3" priority="3534" operator="equal">
      <formula>"NotPaid"</formula>
    </cfRule>
  </conditionalFormatting>
  <conditionalFormatting sqref="P18 AB18:AC18">
    <cfRule type="cellIs" dxfId="3" priority="467" operator="equal">
      <formula>"NotPaid"</formula>
    </cfRule>
    <cfRule type="cellIs" dxfId="3" priority="466" operator="equal">
      <formula>"NotPaid"</formula>
    </cfRule>
  </conditionalFormatting>
  <conditionalFormatting sqref="D19 H19:O19">
    <cfRule type="cellIs" dxfId="3" priority="3747" operator="equal">
      <formula>"NotPaid"</formula>
    </cfRule>
  </conditionalFormatting>
  <conditionalFormatting sqref="P19 AB19:AC19">
    <cfRule type="cellIs" dxfId="3" priority="465" operator="equal">
      <formula>"NotPaid"</formula>
    </cfRule>
  </conditionalFormatting>
  <conditionalFormatting sqref="P20 AB20:AC20">
    <cfRule type="cellIs" dxfId="3" priority="464" operator="equal">
      <formula>"NotPaid"</formula>
    </cfRule>
    <cfRule type="cellIs" dxfId="3" priority="463" operator="equal">
      <formula>"NotPaid"</formula>
    </cfRule>
  </conditionalFormatting>
  <conditionalFormatting sqref="P73:P74 P76:P86 P36 P107:P384 P102 P67 P61 P33 P65 P24:P27 P43:P44 AB43:AC44 AB65:AC65 AB33:AC33 AB61:AC61 AB67:AC67 AB102:AC102 AB107:AC384 AB36:AC36 AB76:AC86 AB73:AC74 AB24:AC27 AB49:AC50 P49:P50">
    <cfRule type="cellIs" dxfId="3" priority="1246" operator="equal">
      <formula>"NotPaid"</formula>
    </cfRule>
  </conditionalFormatting>
  <conditionalFormatting sqref="Q43:R44 Q65:R65 Q33:R33 Q61:R61 Q67:R67 Q102:R102 Q107:R384 Q36:R36 Q76:R86 Q73:R74 Q24:R27 Q49:R50">
    <cfRule type="cellIs" dxfId="3" priority="633" operator="equal">
      <formula>"NotPaid"</formula>
    </cfRule>
  </conditionalFormatting>
  <conditionalFormatting sqref="S43:U44 S65:U65 S33:U33 S61:U61 S67:U67 S102:U102 S107:U384 S36:U36 S76:U86 S73:U74 S24:U27 S49:U50">
    <cfRule type="cellIs" dxfId="3" priority="786" operator="equal">
      <formula>"NotPaid"</formula>
    </cfRule>
  </conditionalFormatting>
  <conditionalFormatting sqref="V43:X44 V65:X65 V33:X33 V61:X61 V67:X67 V102:X102 V107:X384 V36:X36 V76:X86 V73:X74 V24:X27 V49:X50">
    <cfRule type="cellIs" dxfId="3" priority="939" operator="equal">
      <formula>"NotPaid"</formula>
    </cfRule>
  </conditionalFormatting>
  <conditionalFormatting sqref="Y43:AA44 Y65:AA65 Y33:AA33 Y61:AA61 Y67:AA67 Y102:AA102 Y107:AA384 Y36:AA36 Y76:AA86 Y73:AA74 Y24:AA27 Y49:AA50">
    <cfRule type="cellIs" dxfId="3" priority="1092" operator="equal">
      <formula>"NotPaid"</formula>
    </cfRule>
  </conditionalFormatting>
  <conditionalFormatting sqref="P25 AB25:AC25">
    <cfRule type="cellIs" dxfId="3" priority="1244" operator="equal">
      <formula>"NotPaid"</formula>
    </cfRule>
    <cfRule type="cellIs" dxfId="3" priority="1242" operator="equal">
      <formula>"NotPaid"</formula>
    </cfRule>
    <cfRule type="cellIs" dxfId="3" priority="1245" operator="equal">
      <formula>"NotPaid"</formula>
    </cfRule>
    <cfRule type="cellIs" dxfId="3" priority="1243" operator="equal">
      <formula>"NotPaid"</formula>
    </cfRule>
  </conditionalFormatting>
  <conditionalFormatting sqref="AD57 AD25">
    <cfRule type="cellIs" dxfId="3" priority="3346" operator="equal">
      <formula>"NotPaid"</formula>
    </cfRule>
  </conditionalFormatting>
  <conditionalFormatting sqref="AS25:AW25 AS57:AW57">
    <cfRule type="expression" dxfId="7" priority="1279" stopIfTrue="1">
      <formula>Maths!AS72="NotPaid"</formula>
    </cfRule>
  </conditionalFormatting>
  <conditionalFormatting sqref="AZ25 AZ57">
    <cfRule type="expression" dxfId="7" priority="1269" stopIfTrue="1">
      <formula>Maths!AZ53="not paid"</formula>
    </cfRule>
  </conditionalFormatting>
  <conditionalFormatting sqref="P26 AB26:AC26">
    <cfRule type="cellIs" dxfId="3" priority="1235" operator="equal">
      <formula>"NotPaid"</formula>
    </cfRule>
    <cfRule type="cellIs" dxfId="3" priority="1232" operator="equal">
      <formula>"NotPaid"</formula>
    </cfRule>
    <cfRule type="cellIs" dxfId="3" priority="1214" operator="equal">
      <formula>"NotPaid"</formula>
    </cfRule>
    <cfRule type="cellIs" dxfId="3" priority="1206" operator="equal">
      <formula>"NotPaid"</formula>
    </cfRule>
  </conditionalFormatting>
  <conditionalFormatting sqref="H29:N31">
    <cfRule type="cellIs" dxfId="3" priority="3667" operator="equal">
      <formula>"NotPaid"</formula>
    </cfRule>
  </conditionalFormatting>
  <conditionalFormatting sqref="P29 AB29:AC29">
    <cfRule type="cellIs" dxfId="3" priority="1093" operator="equal">
      <formula>"NotPaid"</formula>
    </cfRule>
  </conditionalFormatting>
  <conditionalFormatting sqref="P30 AB30:AC30">
    <cfRule type="cellIs" dxfId="3" priority="1239" operator="equal">
      <formula>"NotPaid"</formula>
    </cfRule>
  </conditionalFormatting>
  <conditionalFormatting sqref="AY33:BA33 AY65:BA65 AS30:BD30 AS70:BD70 AS62:BD62 AS54:BD54 AS46:BD46 AS38:BD38">
    <cfRule type="expression" dxfId="7" priority="1284" stopIfTrue="1">
      <formula>Bio!BE46="not paid"</formula>
    </cfRule>
  </conditionalFormatting>
  <conditionalFormatting sqref="AS33:AW33 AS65:AW65">
    <cfRule type="expression" dxfId="7" priority="1267" stopIfTrue="1">
      <formula>Maths!AS68="NotPaid"</formula>
    </cfRule>
  </conditionalFormatting>
  <conditionalFormatting sqref="AX33 AX65">
    <cfRule type="expression" dxfId="7" priority="1266" stopIfTrue="1">
      <formula>Maths!AX194="not paid"</formula>
    </cfRule>
    <cfRule type="expression" dxfId="7" priority="1283" stopIfTrue="1">
      <formula>Bio!BJ73="not paid"</formula>
    </cfRule>
  </conditionalFormatting>
  <conditionalFormatting sqref="BB33:BD33 BB65:BD65">
    <cfRule type="expression" dxfId="7" priority="1265" stopIfTrue="1">
      <formula>Maths!BB182="not paid"</formula>
    </cfRule>
    <cfRule type="expression" dxfId="7" priority="1282" stopIfTrue="1">
      <formula>Bio!BN61="not paid"</formula>
    </cfRule>
  </conditionalFormatting>
  <conditionalFormatting sqref="R34:AC35">
    <cfRule type="cellIs" dxfId="3" priority="479" operator="equal">
      <formula>"NotPaid"</formula>
    </cfRule>
  </conditionalFormatting>
  <conditionalFormatting sqref="P36 AB36:AC36">
    <cfRule type="cellIs" dxfId="3" priority="1222" operator="equal">
      <formula>"NotPaid"</formula>
    </cfRule>
    <cfRule type="cellIs" dxfId="3" priority="1220" operator="equal">
      <formula>"NotPaid"</formula>
    </cfRule>
    <cfRule type="cellIs" dxfId="3" priority="1219" operator="equal">
      <formula>"NotPaid"</formula>
    </cfRule>
    <cfRule type="cellIs" dxfId="3" priority="1218" operator="equal">
      <formula>"NotPaid"</formula>
    </cfRule>
    <cfRule type="cellIs" dxfId="3" priority="1217" operator="equal">
      <formula>"NotPaid"</formula>
    </cfRule>
    <cfRule type="cellIs" dxfId="3" priority="1195" operator="equal">
      <formula>"NotPaid"</formula>
    </cfRule>
    <cfRule type="cellIs" dxfId="3" priority="1187" operator="equal">
      <formula>"NotPaid"</formula>
    </cfRule>
  </conditionalFormatting>
  <conditionalFormatting sqref="R37:AC40">
    <cfRule type="cellIs" dxfId="3" priority="478" operator="equal">
      <formula>"NotPaid"</formula>
    </cfRule>
  </conditionalFormatting>
  <conditionalFormatting sqref="F41:G2831">
    <cfRule type="expression" dxfId="0" priority="3765" stopIfTrue="1">
      <formula>AND(TODAY()&gt;VLOOKUP($B41,RegistrationDetails,MathsColumn,FALSE),F41="NotPaid")</formula>
    </cfRule>
  </conditionalFormatting>
  <conditionalFormatting sqref="F41:G200">
    <cfRule type="expression" dxfId="0" priority="3760" stopIfTrue="1">
      <formula>F41="NotPaid"</formula>
    </cfRule>
  </conditionalFormatting>
  <conditionalFormatting sqref="P41 AB41:AC41">
    <cfRule type="cellIs" dxfId="3" priority="1140" operator="equal">
      <formula>"NotPaid"</formula>
    </cfRule>
    <cfRule type="cellIs" dxfId="3" priority="1139" operator="equal">
      <formula>"NotPaid"</formula>
    </cfRule>
    <cfRule type="cellIs" dxfId="3" priority="1138" operator="equal">
      <formula>"NotPaid"</formula>
    </cfRule>
    <cfRule type="cellIs" dxfId="3" priority="1137" operator="equal">
      <formula>"NotPaid"</formula>
    </cfRule>
    <cfRule type="cellIs" dxfId="3" priority="1136" operator="equal">
      <formula>"NotPaid"</formula>
    </cfRule>
    <cfRule type="cellIs" dxfId="3" priority="1135" operator="equal">
      <formula>"NotPaid"</formula>
    </cfRule>
    <cfRule type="cellIs" dxfId="3" priority="1134" operator="equal">
      <formula>"NotPaid"</formula>
    </cfRule>
    <cfRule type="cellIs" dxfId="3" priority="1133" operator="equal">
      <formula>"NotPaid"</formula>
    </cfRule>
    <cfRule type="cellIs" dxfId="3" priority="1132" operator="equal">
      <formula>"NotPaid"</formula>
    </cfRule>
    <cfRule type="cellIs" dxfId="3" priority="1131" operator="equal">
      <formula>"NotPaid"</formula>
    </cfRule>
    <cfRule type="cellIs" dxfId="3" priority="1130" operator="equal">
      <formula>"NotPaid"</formula>
    </cfRule>
    <cfRule type="cellIs" dxfId="3" priority="1129" operator="equal">
      <formula>"NotPaid"</formula>
    </cfRule>
    <cfRule type="cellIs" dxfId="3" priority="1128" operator="equal">
      <formula>"NotPaid"</formula>
    </cfRule>
    <cfRule type="cellIs" dxfId="3" priority="1127" operator="equal">
      <formula>"NotPaid"</formula>
    </cfRule>
    <cfRule type="cellIs" dxfId="3" priority="1126" operator="equal">
      <formula>"NotPaid"</formula>
    </cfRule>
    <cfRule type="cellIs" dxfId="3" priority="1125" operator="equal">
      <formula>"NotPaid"</formula>
    </cfRule>
    <cfRule type="cellIs" dxfId="3" priority="1124" operator="equal">
      <formula>"NotPaid"</formula>
    </cfRule>
    <cfRule type="cellIs" dxfId="3" priority="1123" operator="equal">
      <formula>"NotPaid"</formula>
    </cfRule>
    <cfRule type="cellIs" dxfId="3" priority="1122" operator="equal">
      <formula>"NotPaid"</formula>
    </cfRule>
    <cfRule type="cellIs" dxfId="3" priority="1121" operator="equal">
      <formula>"NotPaid"</formula>
    </cfRule>
    <cfRule type="cellIs" dxfId="3" priority="1120" operator="equal">
      <formula>"NotPaid"</formula>
    </cfRule>
    <cfRule type="cellIs" dxfId="3" priority="1119" operator="equal">
      <formula>"NotPaid"</formula>
    </cfRule>
    <cfRule type="cellIs" dxfId="3" priority="1118" operator="equal">
      <formula>"NotPaid"</formula>
    </cfRule>
    <cfRule type="cellIs" dxfId="3" priority="1117" operator="equal">
      <formula>"NotPaid"</formula>
    </cfRule>
    <cfRule type="cellIs" dxfId="3" priority="1116" operator="equal">
      <formula>"NotPaid"</formula>
    </cfRule>
    <cfRule type="cellIs" dxfId="3" priority="1115" operator="equal">
      <formula>"NotPaid"</formula>
    </cfRule>
    <cfRule type="cellIs" dxfId="3" priority="1114" operator="equal">
      <formula>"NotPaid"</formula>
    </cfRule>
    <cfRule type="cellIs" dxfId="3" priority="1113" operator="equal">
      <formula>"NotPaid"</formula>
    </cfRule>
    <cfRule type="cellIs" dxfId="3" priority="1112" operator="equal">
      <formula>"NotPaid"</formula>
    </cfRule>
    <cfRule type="cellIs" dxfId="3" priority="1111" operator="equal">
      <formula>"NotPaid"</formula>
    </cfRule>
    <cfRule type="cellIs" dxfId="3" priority="1110" operator="equal">
      <formula>"NotPaid"</formula>
    </cfRule>
    <cfRule type="cellIs" dxfId="3" priority="1109" operator="equal">
      <formula>"NotPaid"</formula>
    </cfRule>
    <cfRule type="cellIs" dxfId="3" priority="1108" operator="equal">
      <formula>"NotPaid"</formula>
    </cfRule>
    <cfRule type="cellIs" dxfId="3" priority="1107" operator="equal">
      <formula>"NotPaid"</formula>
    </cfRule>
    <cfRule type="cellIs" dxfId="3" priority="1106" operator="equal">
      <formula>"NotPaid"</formula>
    </cfRule>
    <cfRule type="cellIs" dxfId="3" priority="1105" operator="equal">
      <formula>"NotPaid"</formula>
    </cfRule>
    <cfRule type="cellIs" dxfId="3" priority="1104" operator="equal">
      <formula>"NotPaid"</formula>
    </cfRule>
    <cfRule type="cellIs" dxfId="3" priority="1103" operator="equal">
      <formula>"NotPaid"</formula>
    </cfRule>
    <cfRule type="cellIs" dxfId="3" priority="1102" operator="equal">
      <formula>"NotPaid"</formula>
    </cfRule>
    <cfRule type="cellIs" dxfId="3" priority="1101" operator="equal">
      <formula>"NotPaid"</formula>
    </cfRule>
    <cfRule type="cellIs" dxfId="3" priority="1100" operator="equal">
      <formula>"NotPaid"</formula>
    </cfRule>
    <cfRule type="cellIs" dxfId="3" priority="1099" operator="equal">
      <formula>"NotPaid"</formula>
    </cfRule>
    <cfRule type="cellIs" dxfId="3" priority="1098" operator="equal">
      <formula>"NotPaid"</formula>
    </cfRule>
    <cfRule type="cellIs" dxfId="3" priority="1097" operator="equal">
      <formula>"NotPaid"</formula>
    </cfRule>
    <cfRule type="cellIs" dxfId="3" priority="1096" operator="equal">
      <formula>"NotPaid"</formula>
    </cfRule>
    <cfRule type="cellIs" dxfId="3" priority="1095" operator="equal">
      <formula>"NotPaid"</formula>
    </cfRule>
  </conditionalFormatting>
  <conditionalFormatting sqref="AS41:AY41 AS73:AY73 AS81:AY81">
    <cfRule type="expression" dxfId="7" priority="1272" stopIfTrue="1">
      <formula>Maths!AS52="NotPaid"</formula>
    </cfRule>
  </conditionalFormatting>
  <conditionalFormatting sqref="BC41:BD41 BC73:BD73 BC81:BD81">
    <cfRule type="expression" dxfId="7" priority="1270" stopIfTrue="1">
      <formula>Maths!BC29="not paid"</formula>
    </cfRule>
    <cfRule type="expression" dxfId="7" priority="1285" stopIfTrue="1">
      <formula>OtherSubjects!BO166="not paid"</formula>
    </cfRule>
  </conditionalFormatting>
  <conditionalFormatting sqref="P44 AB44:AC44">
    <cfRule type="cellIs" dxfId="3" priority="1230" operator="equal">
      <formula>"NotPaid"</formula>
    </cfRule>
    <cfRule type="cellIs" dxfId="3" priority="1227" operator="equal">
      <formula>"NotPaid"</formula>
    </cfRule>
    <cfRule type="cellIs" dxfId="3" priority="1208" operator="equal">
      <formula>"NotPaid"</formula>
    </cfRule>
    <cfRule type="cellIs" dxfId="3" priority="1204" operator="equal">
      <formula>"NotPaid"</formula>
    </cfRule>
  </conditionalFormatting>
  <conditionalFormatting sqref="R45:AC48">
    <cfRule type="cellIs" dxfId="3" priority="477" operator="equal">
      <formula>"NotPaid"</formula>
    </cfRule>
  </conditionalFormatting>
  <conditionalFormatting sqref="P49 AB49:AC49">
    <cfRule type="cellIs" dxfId="3" priority="1221" operator="equal">
      <formula>"NotPaid"</formula>
    </cfRule>
    <cfRule type="cellIs" dxfId="3" priority="1216" operator="equal">
      <formula>"NotPaid"</formula>
    </cfRule>
    <cfRule type="cellIs" dxfId="3" priority="1213" operator="equal">
      <formula>"NotPaid"</formula>
    </cfRule>
    <cfRule type="cellIs" dxfId="3" priority="1211" operator="equal">
      <formula>"NotPaid"</formula>
    </cfRule>
    <cfRule type="cellIs" dxfId="3" priority="1207" operator="equal">
      <formula>"NotPaid"</formula>
    </cfRule>
    <cfRule type="cellIs" dxfId="3" priority="1203" operator="equal">
      <formula>"NotPaid"</formula>
    </cfRule>
    <cfRule type="cellIs" dxfId="3" priority="1201" operator="equal">
      <formula>"NotPaid"</formula>
    </cfRule>
    <cfRule type="cellIs" dxfId="3" priority="1199" operator="equal">
      <formula>"NotPaid"</formula>
    </cfRule>
    <cfRule type="cellIs" dxfId="3" priority="1197" operator="equal">
      <formula>"NotPaid"</formula>
    </cfRule>
    <cfRule type="cellIs" dxfId="3" priority="1186" operator="equal">
      <formula>"NotPaid"</formula>
    </cfRule>
    <cfRule type="cellIs" dxfId="3" priority="1185" operator="equal">
      <formula>"NotPaid"</formula>
    </cfRule>
    <cfRule type="cellIs" dxfId="3" priority="1183" operator="equal">
      <formula>"NotPaid"</formula>
    </cfRule>
    <cfRule type="cellIs" dxfId="3" priority="1181" operator="equal">
      <formula>"NotPaid"</formula>
    </cfRule>
    <cfRule type="cellIs" dxfId="3" priority="1180" operator="equal">
      <formula>"NotPaid"</formula>
    </cfRule>
    <cfRule type="cellIs" dxfId="3" priority="1178" operator="equal">
      <formula>"NotPaid"</formula>
    </cfRule>
    <cfRule type="cellIs" dxfId="3" priority="1176" operator="equal">
      <formula>"NotPaid"</formula>
    </cfRule>
    <cfRule type="cellIs" dxfId="3" priority="1174" operator="equal">
      <formula>"NotPaid"</formula>
    </cfRule>
    <cfRule type="cellIs" dxfId="3" priority="1165" operator="equal">
      <formula>"NotPaid"</formula>
    </cfRule>
    <cfRule type="cellIs" dxfId="3" priority="1164" operator="equal">
      <formula>"NotPaid"</formula>
    </cfRule>
    <cfRule type="cellIs" dxfId="3" priority="1162" operator="equal">
      <formula>"NotPaid"</formula>
    </cfRule>
    <cfRule type="cellIs" dxfId="3" priority="1160" operator="equal">
      <formula>"NotPaid"</formula>
    </cfRule>
    <cfRule type="cellIs" dxfId="3" priority="1158" operator="equal">
      <formula>"NotPaid"</formula>
    </cfRule>
    <cfRule type="cellIs" dxfId="3" priority="1156" operator="equal">
      <formula>"NotPaid"</formula>
    </cfRule>
    <cfRule type="cellIs" dxfId="3" priority="1154" operator="equal">
      <formula>"NotPaid"</formula>
    </cfRule>
    <cfRule type="cellIs" dxfId="3" priority="1153" operator="equal">
      <formula>"NotPaid"</formula>
    </cfRule>
    <cfRule type="cellIs" dxfId="3" priority="1151" operator="equal">
      <formula>"NotPaid"</formula>
    </cfRule>
    <cfRule type="cellIs" dxfId="3" priority="1149" operator="equal">
      <formula>"NotPaid"</formula>
    </cfRule>
    <cfRule type="cellIs" dxfId="3" priority="1148" operator="equal">
      <formula>"NotPaid"</formula>
    </cfRule>
    <cfRule type="cellIs" dxfId="3" priority="1146" operator="equal">
      <formula>"NotPaid"</formula>
    </cfRule>
    <cfRule type="cellIs" dxfId="3" priority="1144" operator="equal">
      <formula>"NotPaid"</formula>
    </cfRule>
    <cfRule type="cellIs" dxfId="3" priority="1142" operator="equal">
      <formula>"NotPaid"</formula>
    </cfRule>
  </conditionalFormatting>
  <conditionalFormatting sqref="P50 AB50:AC50">
    <cfRule type="cellIs" dxfId="3" priority="1231" operator="equal">
      <formula>"NotPaid"</formula>
    </cfRule>
    <cfRule type="cellIs" dxfId="3" priority="1226" operator="equal">
      <formula>"NotPaid"</formula>
    </cfRule>
    <cfRule type="cellIs" dxfId="3" priority="1225" operator="equal">
      <formula>"NotPaid"</formula>
    </cfRule>
    <cfRule type="cellIs" dxfId="3" priority="1224" operator="equal">
      <formula>"NotPaid"</formula>
    </cfRule>
    <cfRule type="cellIs" dxfId="3" priority="1223" operator="equal">
      <formula>"NotPaid"</formula>
    </cfRule>
    <cfRule type="cellIs" dxfId="3" priority="1215" operator="equal">
      <formula>"NotPaid"</formula>
    </cfRule>
    <cfRule type="cellIs" dxfId="3" priority="1233" operator="equal">
      <formula>"NotPaid"</formula>
    </cfRule>
    <cfRule type="cellIs" dxfId="3" priority="1229" operator="equal">
      <formula>"NotPaid"</formula>
    </cfRule>
    <cfRule type="cellIs" dxfId="3" priority="1212" operator="equal">
      <formula>"NotPaid"</formula>
    </cfRule>
    <cfRule type="cellIs" dxfId="3" priority="1210" operator="equal">
      <formula>"NotPaid"</formula>
    </cfRule>
    <cfRule type="cellIs" dxfId="3" priority="1202" operator="equal">
      <formula>"NotPaid"</formula>
    </cfRule>
    <cfRule type="cellIs" dxfId="3" priority="1200" operator="equal">
      <formula>"NotPaid"</formula>
    </cfRule>
    <cfRule type="cellIs" dxfId="3" priority="1198" operator="equal">
      <formula>"NotPaid"</formula>
    </cfRule>
    <cfRule type="cellIs" dxfId="3" priority="1196" operator="equal">
      <formula>"NotPaid"</formula>
    </cfRule>
    <cfRule type="cellIs" dxfId="3" priority="1194" operator="equal">
      <formula>"NotPaid"</formula>
    </cfRule>
    <cfRule type="cellIs" dxfId="3" priority="1193" operator="equal">
      <formula>"NotPaid"</formula>
    </cfRule>
    <cfRule type="cellIs" dxfId="3" priority="1192" operator="equal">
      <formula>"NotPaid"</formula>
    </cfRule>
    <cfRule type="cellIs" dxfId="3" priority="1191" operator="equal">
      <formula>"NotPaid"</formula>
    </cfRule>
    <cfRule type="cellIs" dxfId="3" priority="1190" operator="equal">
      <formula>"NotPaid"</formula>
    </cfRule>
    <cfRule type="cellIs" dxfId="3" priority="1189" operator="equal">
      <formula>"NotPaid"</formula>
    </cfRule>
    <cfRule type="cellIs" dxfId="3" priority="1188" operator="equal">
      <formula>"NotPaid"</formula>
    </cfRule>
    <cfRule type="cellIs" dxfId="3" priority="1184" operator="equal">
      <formula>"NotPaid"</formula>
    </cfRule>
    <cfRule type="cellIs" dxfId="3" priority="1182" operator="equal">
      <formula>"NotPaid"</formula>
    </cfRule>
    <cfRule type="cellIs" dxfId="3" priority="1179" operator="equal">
      <formula>"NotPaid"</formula>
    </cfRule>
    <cfRule type="cellIs" dxfId="3" priority="1177" operator="equal">
      <formula>"NotPaid"</formula>
    </cfRule>
    <cfRule type="cellIs" dxfId="3" priority="1175" operator="equal">
      <formula>"NotPaid"</formula>
    </cfRule>
    <cfRule type="cellIs" dxfId="3" priority="1173" operator="equal">
      <formula>"NotPaid"</formula>
    </cfRule>
    <cfRule type="cellIs" dxfId="3" priority="1172" operator="equal">
      <formula>"NotPaid"</formula>
    </cfRule>
    <cfRule type="cellIs" dxfId="3" priority="1171" operator="equal">
      <formula>"NotPaid"</formula>
    </cfRule>
    <cfRule type="cellIs" dxfId="3" priority="1170" operator="equal">
      <formula>"NotPaid"</formula>
    </cfRule>
    <cfRule type="cellIs" dxfId="3" priority="1169" operator="equal">
      <formula>"NotPaid"</formula>
    </cfRule>
    <cfRule type="cellIs" dxfId="3" priority="1168" operator="equal">
      <formula>"NotPaid"</formula>
    </cfRule>
    <cfRule type="cellIs" dxfId="3" priority="1167" operator="equal">
      <formula>"NotPaid"</formula>
    </cfRule>
    <cfRule type="cellIs" dxfId="3" priority="1166" operator="equal">
      <formula>"NotPaid"</formula>
    </cfRule>
    <cfRule type="cellIs" dxfId="3" priority="1163" operator="equal">
      <formula>"NotPaid"</formula>
    </cfRule>
    <cfRule type="cellIs" dxfId="3" priority="1161" operator="equal">
      <formula>"NotPaid"</formula>
    </cfRule>
    <cfRule type="cellIs" dxfId="3" priority="1159" operator="equal">
      <formula>"NotPaid"</formula>
    </cfRule>
    <cfRule type="cellIs" dxfId="3" priority="1157" operator="equal">
      <formula>"NotPaid"</formula>
    </cfRule>
    <cfRule type="cellIs" dxfId="3" priority="1155" operator="equal">
      <formula>"NotPaid"</formula>
    </cfRule>
    <cfRule type="cellIs" dxfId="3" priority="1152" operator="equal">
      <formula>"NotPaid"</formula>
    </cfRule>
    <cfRule type="cellIs" dxfId="3" priority="1150" operator="equal">
      <formula>"NotPaid"</formula>
    </cfRule>
    <cfRule type="cellIs" dxfId="3" priority="1147" operator="equal">
      <formula>"NotPaid"</formula>
    </cfRule>
    <cfRule type="cellIs" dxfId="3" priority="1145" operator="equal">
      <formula>"NotPaid"</formula>
    </cfRule>
    <cfRule type="cellIs" dxfId="3" priority="1143" operator="equal">
      <formula>"NotPaid"</formula>
    </cfRule>
    <cfRule type="cellIs" dxfId="3" priority="1141" operator="equal">
      <formula>"NotPaid"</formula>
    </cfRule>
  </conditionalFormatting>
  <conditionalFormatting sqref="R51:AC52">
    <cfRule type="cellIs" dxfId="3" priority="476" operator="equal">
      <formula>"NotPaid"</formula>
    </cfRule>
  </conditionalFormatting>
  <conditionalFormatting sqref="R55:AC57">
    <cfRule type="cellIs" dxfId="3" priority="475" operator="equal">
      <formula>"NotPaid"</formula>
    </cfRule>
  </conditionalFormatting>
  <conditionalFormatting sqref="P58 AB58:AC58">
    <cfRule type="cellIs" dxfId="3" priority="1241" operator="equal">
      <formula>"NotPaid"</formula>
    </cfRule>
    <cfRule type="cellIs" dxfId="3" priority="1240" operator="equal">
      <formula>"NotPaid"</formula>
    </cfRule>
  </conditionalFormatting>
  <conditionalFormatting sqref="P59 AB59:AC59">
    <cfRule type="cellIs" dxfId="3" priority="1238" operator="equal">
      <formula>"NotPaid"</formula>
    </cfRule>
  </conditionalFormatting>
  <conditionalFormatting sqref="P60 AB60:AC60">
    <cfRule type="cellIs" dxfId="3" priority="1237" operator="equal">
      <formula>"NotPaid"</formula>
    </cfRule>
    <cfRule type="cellIs" dxfId="3" priority="1236" operator="equal">
      <formula>"NotPaid"</formula>
    </cfRule>
  </conditionalFormatting>
  <conditionalFormatting sqref="R63:AC64">
    <cfRule type="cellIs" dxfId="3" priority="474" operator="equal">
      <formula>"NotPaid"</formula>
    </cfRule>
  </conditionalFormatting>
  <conditionalFormatting sqref="P67 AB67:AC67">
    <cfRule type="cellIs" dxfId="3" priority="1234" operator="equal">
      <formula>"NotPaid"</formula>
    </cfRule>
    <cfRule type="cellIs" dxfId="3" priority="1228" operator="equal">
      <formula>"NotPaid"</formula>
    </cfRule>
    <cfRule type="cellIs" dxfId="3" priority="1209" operator="equal">
      <formula>"NotPaid"</formula>
    </cfRule>
    <cfRule type="cellIs" dxfId="3" priority="1205" operator="equal">
      <formula>"NotPaid"</formula>
    </cfRule>
  </conditionalFormatting>
  <conditionalFormatting sqref="R68:AC70">
    <cfRule type="cellIs" dxfId="3" priority="473" operator="equal">
      <formula>"NotPaid"</formula>
    </cfRule>
  </conditionalFormatting>
  <conditionalFormatting sqref="P385 AB385:AC385">
    <cfRule type="cellIs" dxfId="3" priority="1252" operator="equal">
      <formula>"NotPaid"</formula>
    </cfRule>
  </conditionalFormatting>
  <conditionalFormatting sqref="Q386:R1048576">
    <cfRule type="cellIs" dxfId="3" priority="1620" operator="equal">
      <formula>"NotPaid"</formula>
    </cfRule>
  </conditionalFormatting>
  <conditionalFormatting sqref="S386:U1048576">
    <cfRule type="cellIs" dxfId="3" priority="1933" operator="equal">
      <formula>"NotPaid"</formula>
    </cfRule>
  </conditionalFormatting>
  <conditionalFormatting sqref="V386:X1048576">
    <cfRule type="cellIs" dxfId="3" priority="2246" operator="equal">
      <formula>"NotPaid"</formula>
    </cfRule>
  </conditionalFormatting>
  <conditionalFormatting sqref="Y386:AA1048576">
    <cfRule type="cellIs" dxfId="3" priority="2559" operator="equal">
      <formula>"NotPaid"</formula>
    </cfRule>
  </conditionalFormatting>
  <dataValidations count="11">
    <dataValidation type="list" allowBlank="1" showInputMessage="1" showErrorMessage="1" sqref="AK12 AX12 AX20 AX28 AX52 AX60 AX68">
      <formula1>$A$23:$A$116</formula1>
    </dataValidation>
    <dataValidation type="list" allowBlank="1" showInputMessage="1" showErrorMessage="1" sqref="P14 P36 P9:P10 P18:P22 P24:P33 P41:P44 P49:P50 P53:P54 P58:P62 P65:P67 P71:P1048576">
      <formula1>Registration!$C$5:$C$5000</formula1>
    </dataValidation>
    <dataValidation type="decimal" operator="greaterThan" allowBlank="1" showInputMessage="1" showErrorMessage="1" sqref="Q14 Q36 Q9:Q10 Q18:Q22 Q24:Q33 Q41:Q44 Q49:Q50 Q53:Q54 Q58:Q62 Q65:Q67 Q71:Q1048576">
      <formula1>0</formula1>
    </dataValidation>
    <dataValidation type="list" allowBlank="1" showInputMessage="1" showErrorMessage="1" sqref="P23 B4:B1048576 P4:P8 P11:P13 P15:P17 P34:P35 P37:P40 P45:P48 P51:P52 P55:P57 P63:P64 P68:P70">
      <formula1>Registration!$C$5:$C$501</formula1>
    </dataValidation>
    <dataValidation type="list" allowBlank="1" showInputMessage="1" showErrorMessage="1" sqref="AX36 AX44 AX76 R$1:AC$1048576 D$1:O$1048576">
      <formula1>Payroll!$A$24:$A$124</formula1>
    </dataValidation>
    <dataValidation type="whole" operator="greaterThanOrEqual" allowBlank="1" showInputMessage="1" showErrorMessage="1" sqref="C4:C28 C32:C38 C41:C65527 C65531:C131063 C131067:C196599 C196603:C262135 C262139:C327671 C327675:C393207 C393211:C458743 C458747:C524279 C524283:C589815 C589819:C655351 C655355:C720887 C720891:C786423 C786427:C851959 C851963:C917495 C917499:C983031 C983035:C1048576 KA4:KA65527 KA65531:KA131063 KA131067:KA196599 KA196603:KA262135 KA262139:KA327671 KA327675:KA393207 KA393211:KA458743 KA458747:KA524279 KA524283:KA589815 KA589819:KA655351 KA655355:KA720887 KA720891:KA786423 KA786427:KA851959 KA851963:KA917495 KA917499:KA983031 KA983035:KA1048576 TW4:TW65527 TW65531:TW131063 TW131067:TW196599 TW196603:TW262135 TW262139:TW327671 TW327675:TW393207 TW393211:TW458743 TW458747:TW524279 TW524283:TW589815 TW589819:TW655351 TW655355:TW720887 TW720891:TW786423 TW786427:TW851959 TW851963:TW917495 TW917499:TW983031 TW983035:TW1048576 ADS4:ADS65527 ADS65531:ADS131063 ADS131067:ADS196599 ADS196603:ADS262135 ADS262139:ADS327671 ADS327675:ADS393207 ADS393211:ADS458743 ADS458747:ADS524279 ADS524283:ADS589815 ADS589819:ADS655351 ADS655355:ADS720887 ADS720891:ADS786423 ADS786427:ADS851959 ADS851963:ADS917495 ADS917499:ADS983031 ADS983035:ADS1048576 ANO4:ANO65527 ANO65531:ANO131063 ANO131067:ANO196599 ANO196603:ANO262135 ANO262139:ANO327671 ANO327675:ANO393207 ANO393211:ANO458743 ANO458747:ANO524279 ANO524283:ANO589815 ANO589819:ANO655351 ANO655355:ANO720887 ANO720891:ANO786423 ANO786427:ANO851959 ANO851963:ANO917495 ANO917499:ANO983031 ANO983035:ANO1048576 AXK4:AXK65527 AXK65531:AXK131063 AXK131067:AXK196599 AXK196603:AXK262135 AXK262139:AXK327671 AXK327675:AXK393207 AXK393211:AXK458743 AXK458747:AXK524279 AXK524283:AXK589815 AXK589819:AXK655351 AXK655355:AXK720887 AXK720891:AXK786423 AXK786427:AXK851959 AXK851963:AXK917495 AXK917499:AXK983031 AXK983035:AXK1048576 BHG4:BHG65527 BHG65531:BHG131063 BHG131067:BHG196599 BHG196603:BHG262135 BHG262139:BHG327671 BHG327675:BHG393207 BHG393211:BHG458743 BHG458747:BHG524279 BHG524283:BHG589815 BHG589819:BHG655351 BHG655355:BHG720887 BHG720891:BHG786423 BHG786427:BHG851959 BHG851963:BHG917495 BHG917499:BHG983031 BHG983035:BHG1048576 BRC4:BRC65527 BRC65531:BRC131063 BRC131067:BRC196599 BRC196603:BRC262135 BRC262139:BRC327671 BRC327675:BRC393207 BRC393211:BRC458743 BRC458747:BRC524279 BRC524283:BRC589815 BRC589819:BRC655351 BRC655355:BRC720887 BRC720891:BRC786423 BRC786427:BRC851959 BRC851963:BRC917495 BRC917499:BRC983031 BRC983035:BRC1048576 CAY4:CAY65527 CAY65531:CAY131063 CAY131067:CAY196599 CAY196603:CAY262135 CAY262139:CAY327671 CAY327675:CAY393207 CAY393211:CAY458743 CAY458747:CAY524279 CAY524283:CAY589815 CAY589819:CAY655351 CAY655355:CAY720887 CAY720891:CAY786423 CAY786427:CAY851959 CAY851963:CAY917495 CAY917499:CAY983031 CAY983035:CAY1048576 CKU4:CKU65527 CKU65531:CKU131063 CKU131067:CKU196599 CKU196603:CKU262135 CKU262139:CKU327671 CKU327675:CKU393207 CKU393211:CKU458743 CKU458747:CKU524279 CKU524283:CKU589815 CKU589819:CKU655351 CKU655355:CKU720887 CKU720891:CKU786423 CKU786427:CKU851959 CKU851963:CKU917495 CKU917499:CKU983031 CKU983035:CKU1048576 CUQ4:CUQ65527 CUQ65531:CUQ131063 CUQ131067:CUQ196599 CUQ196603:CUQ262135 CUQ262139:CUQ327671 CUQ327675:CUQ393207 CUQ393211:CUQ458743 CUQ458747:CUQ524279 CUQ524283:CUQ589815 CUQ589819:CUQ655351 CUQ655355:CUQ720887 CUQ720891:CUQ786423 CUQ786427:CUQ851959 CUQ851963:CUQ917495 CUQ917499:CUQ983031 CUQ983035:CUQ1048576 DEM4:DEM65527 DEM65531:DEM131063 DEM131067:DEM196599 DEM196603:DEM262135 DEM262139:DEM327671 DEM327675:DEM393207 DEM393211:DEM458743 DEM458747:DEM524279 DEM524283:DEM589815 DEM589819:DEM655351 DEM655355:DEM720887 DEM720891:DEM786423 DEM786427:DEM851959 DEM851963:DEM917495 DEM917499:DEM983031 DEM983035:DEM1048576 DOI4:DOI65527 DOI65531:DOI131063 DOI131067:DOI196599 DOI196603:DOI262135 DOI262139:DOI327671 DOI327675:DOI393207 DOI393211:DOI458743 DOI458747:DOI524279 DOI524283:DOI589815 DOI589819:DOI655351 DOI655355:DOI720887 DOI720891:DOI786423 DOI786427:DOI851959 DOI851963:DOI917495 DOI917499:DOI983031 DOI983035:DOI1048576 DYE4:DYE65527 DYE65531:DYE131063 DYE131067:DYE196599 DYE196603:DYE262135 DYE262139:DYE327671 DYE327675:DYE393207 DYE393211:DYE458743 DYE458747:DYE524279 DYE524283:DYE589815 DYE589819:DYE655351 DYE655355:DYE720887 DYE720891:DYE786423 DYE786427:DYE851959 DYE851963:DYE917495 DYE917499:DYE983031 DYE983035:DYE1048576 EIA4:EIA65527 EIA65531:EIA131063 EIA131067:EIA196599 EIA196603:EIA262135 EIA262139:EIA327671 EIA327675:EIA393207 EIA393211:EIA458743 EIA458747:EIA524279 EIA524283:EIA589815 EIA589819:EIA655351 EIA655355:EIA720887 EIA720891:EIA786423 EIA786427:EIA851959 EIA851963:EIA917495 EIA917499:EIA983031 EIA983035:EIA1048576 ERW4:ERW65527 ERW65531:ERW131063 ERW131067:ERW196599 ERW196603:ERW262135 ERW262139:ERW327671 ERW327675:ERW393207 ERW393211:ERW458743 ERW458747:ERW524279 ERW524283:ERW589815 ERW589819:ERW655351 ERW655355:ERW720887 ERW720891:ERW786423 ERW786427:ERW851959 ERW851963:ERW917495 ERW917499:ERW983031 ERW983035:ERW1048576 FBS4:FBS65527 FBS65531:FBS131063 FBS131067:FBS196599 FBS196603:FBS262135 FBS262139:FBS327671 FBS327675:FBS393207 FBS393211:FBS458743 FBS458747:FBS524279 FBS524283:FBS589815 FBS589819:FBS655351 FBS655355:FBS720887 FBS720891:FBS786423 FBS786427:FBS851959 FBS851963:FBS917495 FBS917499:FBS983031 FBS983035:FBS1048576 FLO4:FLO65527 FLO65531:FLO131063 FLO131067:FLO196599 FLO196603:FLO262135 FLO262139:FLO327671 FLO327675:FLO393207 FLO393211:FLO458743 FLO458747:FLO524279 FLO524283:FLO589815 FLO589819:FLO655351 FLO655355:FLO720887 FLO720891:FLO786423 FLO786427:FLO851959 FLO851963:FLO917495 FLO917499:FLO983031 FLO983035:FLO1048576 FVK4:FVK65527 FVK65531:FVK131063 FVK131067:FVK196599 FVK196603:FVK262135 FVK262139:FVK327671 FVK327675:FVK393207 FVK393211:FVK458743 FVK458747:FVK524279 FVK524283:FVK589815 FVK589819:FVK655351 FVK655355:FVK720887 FVK720891:FVK786423 FVK786427:FVK851959 FVK851963:FVK917495 FVK917499:FVK983031 FVK983035:FVK1048576 GFG4:GFG65527 GFG65531:GFG131063 GFG131067:GFG196599 GFG196603:GFG262135 GFG262139:GFG327671 GFG327675:GFG393207 GFG393211:GFG458743 GFG458747:GFG524279 GFG524283:GFG589815 GFG589819:GFG655351 GFG655355:GFG720887 GFG720891:GFG786423 GFG786427:GFG851959 GFG851963:GFG917495 GFG917499:GFG983031 GFG983035:GFG1048576 GPC4:GPC65527 GPC65531:GPC131063 GPC131067:GPC196599 GPC196603:GPC262135 GPC262139:GPC327671 GPC327675:GPC393207 GPC393211:GPC458743 GPC458747:GPC524279 GPC524283:GPC589815 GPC589819:GPC655351 GPC655355:GPC720887 GPC720891:GPC786423 GPC786427:GPC851959 GPC851963:GPC917495 GPC917499:GPC983031 GPC983035:GPC1048576 GYY4:GYY65527 GYY65531:GYY131063 GYY131067:GYY196599 GYY196603:GYY262135 GYY262139:GYY327671 GYY327675:GYY393207 GYY393211:GYY458743 GYY458747:GYY524279 GYY524283:GYY589815 GYY589819:GYY655351 GYY655355:GYY720887 GYY720891:GYY786423 GYY786427:GYY851959 GYY851963:GYY917495 GYY917499:GYY983031 GYY983035:GYY1048576 HIU4:HIU65527 HIU65531:HIU131063 HIU131067:HIU196599 HIU196603:HIU262135 HIU262139:HIU327671 HIU327675:HIU393207 HIU393211:HIU458743 HIU458747:HIU524279 HIU524283:HIU589815 HIU589819:HIU655351 HIU655355:HIU720887 HIU720891:HIU786423 HIU786427:HIU851959 HIU851963:HIU917495 HIU917499:HIU983031 HIU983035:HIU1048576 HSQ4:HSQ65527 HSQ65531:HSQ131063 HSQ131067:HSQ196599 HSQ196603:HSQ262135 HSQ262139:HSQ327671 HSQ327675:HSQ393207 HSQ393211:HSQ458743 HSQ458747:HSQ524279 HSQ524283:HSQ589815 HSQ589819:HSQ655351 HSQ655355:HSQ720887 HSQ720891:HSQ786423 HSQ786427:HSQ851959 HSQ851963:HSQ917495 HSQ917499:HSQ983031 HSQ983035:HSQ1048576 ICM4:ICM65527 ICM65531:ICM131063 ICM131067:ICM196599 ICM196603:ICM262135 ICM262139:ICM327671 ICM327675:ICM393207 ICM393211:ICM458743 ICM458747:ICM524279 ICM524283:ICM589815 ICM589819:ICM655351 ICM655355:ICM720887 ICM720891:ICM786423 ICM786427:ICM851959 ICM851963:ICM917495 ICM917499:ICM983031 ICM983035:ICM1048576 IMI4:IMI65527 IMI65531:IMI131063 IMI131067:IMI196599 IMI196603:IMI262135 IMI262139:IMI327671 IMI327675:IMI393207 IMI393211:IMI458743 IMI458747:IMI524279 IMI524283:IMI589815 IMI589819:IMI655351 IMI655355:IMI720887 IMI720891:IMI786423 IMI786427:IMI851959 IMI851963:IMI917495 IMI917499:IMI983031 IMI983035:IMI1048576 IWE4:IWE65527 IWE65531:IWE131063 IWE131067:IWE196599 IWE196603:IWE262135 IWE262139:IWE327671 IWE327675:IWE393207 IWE393211:IWE458743 IWE458747:IWE524279 IWE524283:IWE589815 IWE589819:IWE655351 IWE655355:IWE720887 IWE720891:IWE786423 IWE786427:IWE851959 IWE851963:IWE917495 IWE917499:IWE983031 IWE983035:IWE1048576 JGA4:JGA65527 JGA65531:JGA131063 JGA131067:JGA196599 JGA196603:JGA262135 JGA262139:JGA327671 JGA327675:JGA393207 JGA393211:JGA458743 JGA458747:JGA524279 JGA524283:JGA589815 JGA589819:JGA655351 JGA655355:JGA720887 JGA720891:JGA786423 JGA786427:JGA851959 JGA851963:JGA917495 JGA917499:JGA983031 JGA983035:JGA1048576 JPW4:JPW65527 JPW65531:JPW131063 JPW131067:JPW196599 JPW196603:JPW262135 JPW262139:JPW327671 JPW327675:JPW393207 JPW393211:JPW458743 JPW458747:JPW524279 JPW524283:JPW589815 JPW589819:JPW655351 JPW655355:JPW720887 JPW720891:JPW786423 JPW786427:JPW851959 JPW851963:JPW917495 JPW917499:JPW983031 JPW983035:JPW1048576 JZS4:JZS65527 JZS65531:JZS131063 JZS131067:JZS196599 JZS196603:JZS262135 JZS262139:JZS327671 JZS327675:JZS393207 JZS393211:JZS458743 JZS458747:JZS524279 JZS524283:JZS589815 JZS589819:JZS655351 JZS655355:JZS720887 JZS720891:JZS786423 JZS786427:JZS851959 JZS851963:JZS917495 JZS917499:JZS983031 JZS983035:JZS1048576 KJO4:KJO65527 KJO65531:KJO131063 KJO131067:KJO196599 KJO196603:KJO262135 KJO262139:KJO327671 KJO327675:KJO393207 KJO393211:KJO458743 KJO458747:KJO524279 KJO524283:KJO589815 KJO589819:KJO655351 KJO655355:KJO720887 KJO720891:KJO786423 KJO786427:KJO851959 KJO851963:KJO917495 KJO917499:KJO983031 KJO983035:KJO1048576 KTK4:KTK65527 KTK65531:KTK131063 KTK131067:KTK196599 KTK196603:KTK262135 KTK262139:KTK327671 KTK327675:KTK393207 KTK393211:KTK458743 KTK458747:KTK524279 KTK524283:KTK589815 KTK589819:KTK655351 KTK655355:KTK720887 KTK720891:KTK786423 KTK786427:KTK851959 KTK851963:KTK917495 KTK917499:KTK983031 KTK983035:KTK1048576 LDG4:LDG65527 LDG65531:LDG131063 LDG131067:LDG196599 LDG196603:LDG262135 LDG262139:LDG327671 LDG327675:LDG393207 LDG393211:LDG458743 LDG458747:LDG524279 LDG524283:LDG589815 LDG589819:LDG655351 LDG655355:LDG720887 LDG720891:LDG786423 LDG786427:LDG851959 LDG851963:LDG917495 LDG917499:LDG983031 LDG983035:LDG1048576 LNC4:LNC65527 LNC65531:LNC131063 LNC131067:LNC196599 LNC196603:LNC262135 LNC262139:LNC327671 LNC327675:LNC393207 LNC393211:LNC458743 LNC458747:LNC524279 LNC524283:LNC589815 LNC589819:LNC655351 LNC655355:LNC720887 LNC720891:LNC786423 LNC786427:LNC851959 LNC851963:LNC917495 LNC917499:LNC983031 LNC983035:LNC1048576 LWY4:LWY65527 LWY65531:LWY131063 LWY131067:LWY196599 LWY196603:LWY262135 LWY262139:LWY327671 LWY327675:LWY393207 LWY393211:LWY458743 LWY458747:LWY524279 LWY524283:LWY589815 LWY589819:LWY655351 LWY655355:LWY720887 LWY720891:LWY786423 LWY786427:LWY851959 LWY851963:LWY917495 LWY917499:LWY983031 LWY983035:LWY1048576 MGU4:MGU65527 MGU65531:MGU131063 MGU131067:MGU196599 MGU196603:MGU262135 MGU262139:MGU327671 MGU327675:MGU393207 MGU393211:MGU458743 MGU458747:MGU524279 MGU524283:MGU589815 MGU589819:MGU655351 MGU655355:MGU720887 MGU720891:MGU786423 MGU786427:MGU851959 MGU851963:MGU917495 MGU917499:MGU983031 MGU983035:MGU1048576 MQQ4:MQQ65527 MQQ65531:MQQ131063 MQQ131067:MQQ196599 MQQ196603:MQQ262135 MQQ262139:MQQ327671 MQQ327675:MQQ393207 MQQ393211:MQQ458743 MQQ458747:MQQ524279 MQQ524283:MQQ589815 MQQ589819:MQQ655351 MQQ655355:MQQ720887 MQQ720891:MQQ786423 MQQ786427:MQQ851959 MQQ851963:MQQ917495 MQQ917499:MQQ983031 MQQ983035:MQQ1048576 NAM4:NAM65527 NAM65531:NAM131063 NAM131067:NAM196599 NAM196603:NAM262135 NAM262139:NAM327671 NAM327675:NAM393207 NAM393211:NAM458743 NAM458747:NAM524279 NAM524283:NAM589815 NAM589819:NAM655351 NAM655355:NAM720887 NAM720891:NAM786423 NAM786427:NAM851959 NAM851963:NAM917495 NAM917499:NAM983031 NAM983035:NAM1048576 NKI4:NKI65527 NKI65531:NKI131063 NKI131067:NKI196599 NKI196603:NKI262135 NKI262139:NKI327671 NKI327675:NKI393207 NKI393211:NKI458743 NKI458747:NKI524279 NKI524283:NKI589815 NKI589819:NKI655351 NKI655355:NKI720887 NKI720891:NKI786423 NKI786427:NKI851959 NKI851963:NKI917495 NKI917499:NKI983031 NKI983035:NKI1048576 NUE4:NUE65527 NUE65531:NUE131063 NUE131067:NUE196599 NUE196603:NUE262135 NUE262139:NUE327671 NUE327675:NUE393207 NUE393211:NUE458743 NUE458747:NUE524279 NUE524283:NUE589815 NUE589819:NUE655351 NUE655355:NUE720887 NUE720891:NUE786423 NUE786427:NUE851959 NUE851963:NUE917495 NUE917499:NUE983031 NUE983035:NUE1048576 OEA4:OEA65527 OEA65531:OEA131063 OEA131067:OEA196599 OEA196603:OEA262135 OEA262139:OEA327671 OEA327675:OEA393207 OEA393211:OEA458743 OEA458747:OEA524279 OEA524283:OEA589815 OEA589819:OEA655351 OEA655355:OEA720887 OEA720891:OEA786423 OEA786427:OEA851959 OEA851963:OEA917495 OEA917499:OEA983031 OEA983035:OEA1048576 ONW4:ONW65527 ONW65531:ONW131063 ONW131067:ONW196599 ONW196603:ONW262135 ONW262139:ONW327671 ONW327675:ONW393207 ONW393211:ONW458743 ONW458747:ONW524279 ONW524283:ONW589815 ONW589819:ONW655351 ONW655355:ONW720887 ONW720891:ONW786423 ONW786427:ONW851959 ONW851963:ONW917495 ONW917499:ONW983031 ONW983035:ONW1048576 OXS4:OXS65527 OXS65531:OXS131063 OXS131067:OXS196599 OXS196603:OXS262135 OXS262139:OXS327671 OXS327675:OXS393207 OXS393211:OXS458743 OXS458747:OXS524279 OXS524283:OXS589815 OXS589819:OXS655351 OXS655355:OXS720887 OXS720891:OXS786423 OXS786427:OXS851959 OXS851963:OXS917495 OXS917499:OXS983031 OXS983035:OXS1048576 PHO4:PHO65527 PHO65531:PHO131063 PHO131067:PHO196599 PHO196603:PHO262135 PHO262139:PHO327671 PHO327675:PHO393207 PHO393211:PHO458743 PHO458747:PHO524279 PHO524283:PHO589815 PHO589819:PHO655351 PHO655355:PHO720887 PHO720891:PHO786423 PHO786427:PHO851959 PHO851963:PHO917495 PHO917499:PHO983031 PHO983035:PHO1048576 PRK4:PRK65527 PRK65531:PRK131063 PRK131067:PRK196599 PRK196603:PRK262135 PRK262139:PRK327671 PRK327675:PRK393207 PRK393211:PRK458743 PRK458747:PRK524279 PRK524283:PRK589815 PRK589819:PRK655351 PRK655355:PRK720887 PRK720891:PRK786423 PRK786427:PRK851959 PRK851963:PRK917495 PRK917499:PRK983031 PRK983035:PRK1048576 QBG4:QBG65527 QBG65531:QBG131063 QBG131067:QBG196599 QBG196603:QBG262135 QBG262139:QBG327671 QBG327675:QBG393207 QBG393211:QBG458743 QBG458747:QBG524279 QBG524283:QBG589815 QBG589819:QBG655351 QBG655355:QBG720887 QBG720891:QBG786423 QBG786427:QBG851959 QBG851963:QBG917495 QBG917499:QBG983031 QBG983035:QBG1048576 QLC4:QLC65527 QLC65531:QLC131063 QLC131067:QLC196599 QLC196603:QLC262135 QLC262139:QLC327671 QLC327675:QLC393207 QLC393211:QLC458743 QLC458747:QLC524279 QLC524283:QLC589815 QLC589819:QLC655351 QLC655355:QLC720887 QLC720891:QLC786423 QLC786427:QLC851959 QLC851963:QLC917495 QLC917499:QLC983031 QLC983035:QLC1048576 QUY4:QUY65527 QUY65531:QUY131063 QUY131067:QUY196599 QUY196603:QUY262135 QUY262139:QUY327671 QUY327675:QUY393207 QUY393211:QUY458743 QUY458747:QUY524279 QUY524283:QUY589815 QUY589819:QUY655351 QUY655355:QUY720887 QUY720891:QUY786423 QUY786427:QUY851959 QUY851963:QUY917495 QUY917499:QUY983031 QUY983035:QUY1048576 REU4:REU65527 REU65531:REU131063 REU131067:REU196599 REU196603:REU262135 REU262139:REU327671 REU327675:REU393207 REU393211:REU458743 REU458747:REU524279 REU524283:REU589815 REU589819:REU655351 REU655355:REU720887 REU720891:REU786423 REU786427:REU851959 REU851963:REU917495 REU917499:REU983031 REU983035:REU1048576 ROQ4:ROQ65527 ROQ65531:ROQ131063 ROQ131067:ROQ196599 ROQ196603:ROQ262135 ROQ262139:ROQ327671 ROQ327675:ROQ393207 ROQ393211:ROQ458743 ROQ458747:ROQ524279 ROQ524283:ROQ589815 ROQ589819:ROQ655351 ROQ655355:ROQ720887 ROQ720891:ROQ786423 ROQ786427:ROQ851959 ROQ851963:ROQ917495 ROQ917499:ROQ983031 ROQ983035:ROQ1048576 RYM4:RYM65527 RYM65531:RYM131063 RYM131067:RYM196599 RYM196603:RYM262135 RYM262139:RYM327671 RYM327675:RYM393207 RYM393211:RYM458743 RYM458747:RYM524279 RYM524283:RYM589815 RYM589819:RYM655351 RYM655355:RYM720887 RYM720891:RYM786423 RYM786427:RYM851959 RYM851963:RYM917495 RYM917499:RYM983031 RYM983035:RYM1048576 SII4:SII65527 SII65531:SII131063 SII131067:SII196599 SII196603:SII262135 SII262139:SII327671 SII327675:SII393207 SII393211:SII458743 SII458747:SII524279 SII524283:SII589815 SII589819:SII655351 SII655355:SII720887 SII720891:SII786423 SII786427:SII851959 SII851963:SII917495 SII917499:SII983031 SII983035:SII1048576 SSE4:SSE65527 SSE65531:SSE131063 SSE131067:SSE196599 SSE196603:SSE262135 SSE262139:SSE327671 SSE327675:SSE393207 SSE393211:SSE458743 SSE458747:SSE524279 SSE524283:SSE589815 SSE589819:SSE655351 SSE655355:SSE720887 SSE720891:SSE786423 SSE786427:SSE851959 SSE851963:SSE917495 SSE917499:SSE983031 SSE983035:SSE1048576 TCA4:TCA65527 TCA65531:TCA131063 TCA131067:TCA196599 TCA196603:TCA262135 TCA262139:TCA327671 TCA327675:TCA393207 TCA393211:TCA458743 TCA458747:TCA524279 TCA524283:TCA589815 TCA589819:TCA655351 TCA655355:TCA720887 TCA720891:TCA786423 TCA786427:TCA851959 TCA851963:TCA917495 TCA917499:TCA983031 TCA983035:TCA1048576 TLW4:TLW65527 TLW65531:TLW131063 TLW131067:TLW196599 TLW196603:TLW262135 TLW262139:TLW327671 TLW327675:TLW393207 TLW393211:TLW458743 TLW458747:TLW524279 TLW524283:TLW589815 TLW589819:TLW655351 TLW655355:TLW720887 TLW720891:TLW786423 TLW786427:TLW851959 TLW851963:TLW917495 TLW917499:TLW983031 TLW983035:TLW1048576 TVS4:TVS65527 TVS65531:TVS131063 TVS131067:TVS196599 TVS196603:TVS262135 TVS262139:TVS327671 TVS327675:TVS393207 TVS393211:TVS458743 TVS458747:TVS524279 TVS524283:TVS589815 TVS589819:TVS655351 TVS655355:TVS720887 TVS720891:TVS786423 TVS786427:TVS851959 TVS851963:TVS917495 TVS917499:TVS983031 TVS983035:TVS1048576 UFO4:UFO65527 UFO65531:UFO131063 UFO131067:UFO196599 UFO196603:UFO262135 UFO262139:UFO327671 UFO327675:UFO393207 UFO393211:UFO458743 UFO458747:UFO524279 UFO524283:UFO589815 UFO589819:UFO655351 UFO655355:UFO720887 UFO720891:UFO786423 UFO786427:UFO851959 UFO851963:UFO917495 UFO917499:UFO983031 UFO983035:UFO1048576 UPK4:UPK65527 UPK65531:UPK131063 UPK131067:UPK196599 UPK196603:UPK262135 UPK262139:UPK327671 UPK327675:UPK393207 UPK393211:UPK458743 UPK458747:UPK524279 UPK524283:UPK589815 UPK589819:UPK655351 UPK655355:UPK720887 UPK720891:UPK786423 UPK786427:UPK851959 UPK851963:UPK917495 UPK917499:UPK983031 UPK983035:UPK1048576 UZG4:UZG65527 UZG65531:UZG131063 UZG131067:UZG196599 UZG196603:UZG262135 UZG262139:UZG327671 UZG327675:UZG393207 UZG393211:UZG458743 UZG458747:UZG524279 UZG524283:UZG589815 UZG589819:UZG655351 UZG655355:UZG720887 UZG720891:UZG786423 UZG786427:UZG851959 UZG851963:UZG917495 UZG917499:UZG983031 UZG983035:UZG1048576 VJC4:VJC65527 VJC65531:VJC131063 VJC131067:VJC196599 VJC196603:VJC262135 VJC262139:VJC327671 VJC327675:VJC393207 VJC393211:VJC458743 VJC458747:VJC524279 VJC524283:VJC589815 VJC589819:VJC655351 VJC655355:VJC720887 VJC720891:VJC786423 VJC786427:VJC851959 VJC851963:VJC917495 VJC917499:VJC983031 VJC983035:VJC1048576 VSY4:VSY65527 VSY65531:VSY131063 VSY131067:VSY196599 VSY196603:VSY262135 VSY262139:VSY327671 VSY327675:VSY393207 VSY393211:VSY458743 VSY458747:VSY524279 VSY524283:VSY589815 VSY589819:VSY655351 VSY655355:VSY720887 VSY720891:VSY786423 VSY786427:VSY851959 VSY851963:VSY917495 VSY917499:VSY983031 VSY983035:VSY1048576 WCU4:WCU65527 WCU65531:WCU131063 WCU131067:WCU196599 WCU196603:WCU262135 WCU262139:WCU327671 WCU327675:WCU393207 WCU393211:WCU458743 WCU458747:WCU524279 WCU524283:WCU589815 WCU589819:WCU655351 WCU655355:WCU720887 WCU720891:WCU786423 WCU786427:WCU851959 WCU851963:WCU917495 WCU917499:WCU983031 WCU983035:WCU1048576 WMQ4:WMQ65527 WMQ65531:WMQ131063 WMQ131067:WMQ196599 WMQ196603:WMQ262135 WMQ262139:WMQ327671 WMQ327675:WMQ393207 WMQ393211:WMQ458743 WMQ458747:WMQ524279 WMQ524283:WMQ589815 WMQ589819:WMQ655351 WMQ655355:WMQ720887 WMQ720891:WMQ786423 WMQ786427:WMQ851959 WMQ851963:WMQ917495 WMQ917499:WMQ983031 WMQ983035:WMQ1048576 WWM4:WWM65527 WWM65531:WWM131063 WWM131067:WWM196599 WWM196603:WWM262135 WWM262139:WWM327671 WWM327675:WWM393207 WWM393211:WWM458743 WWM458747:WWM524279 WWM524283:WWM589815 WWM589819:WWM655351 WWM655355:WWM720887 WWM720891:WWM786423 WWM786427:WWM851959 WWM851963:WWM917495 WWM917499:WWM983031 WWM983035:WWM1048576">
      <formula1>0</formula1>
    </dataValidation>
    <dataValidation type="whole" operator="between" allowBlank="1" showInputMessage="1" showErrorMessage="1" sqref="C29:C31 C39:C40">
      <formula1>0</formula1>
      <formula2>10000</formula2>
    </dataValidation>
    <dataValidation type="list" allowBlank="1" showInputMessage="1" showErrorMessage="1" sqref="AD2:AD1048576">
      <formula1>$A$9:$A$109</formula1>
    </dataValidation>
    <dataValidation type="list" showInputMessage="1" showErrorMessage="1" errorTitle="ERROR !!! Unregistered Student" error="Please register the student first !!!" sqref="JZ4:JZ65527 JZ65531:JZ131063 JZ131067:JZ196599 JZ196603:JZ262135 JZ262139:JZ327671 JZ327675:JZ393207 JZ393211:JZ458743 JZ458747:JZ524279 JZ524283:JZ589815 JZ589819:JZ655351 JZ655355:JZ720887 JZ720891:JZ786423 JZ786427:JZ851959 JZ851963:JZ917495 JZ917499:JZ983031 JZ983035:JZ1048576 TV4:TV65527 TV65531:TV131063 TV131067:TV196599 TV196603:TV262135 TV262139:TV327671 TV327675:TV393207 TV393211:TV458743 TV458747:TV524279 TV524283:TV589815 TV589819:TV655351 TV655355:TV720887 TV720891:TV786423 TV786427:TV851959 TV851963:TV917495 TV917499:TV983031 TV983035:TV1048576 ADR4:ADR65527 ADR65531:ADR131063 ADR131067:ADR196599 ADR196603:ADR262135 ADR262139:ADR327671 ADR327675:ADR393207 ADR393211:ADR458743 ADR458747:ADR524279 ADR524283:ADR589815 ADR589819:ADR655351 ADR655355:ADR720887 ADR720891:ADR786423 ADR786427:ADR851959 ADR851963:ADR917495 ADR917499:ADR983031 ADR983035:ADR1048576 ANN4:ANN65527 ANN65531:ANN131063 ANN131067:ANN196599 ANN196603:ANN262135 ANN262139:ANN327671 ANN327675:ANN393207 ANN393211:ANN458743 ANN458747:ANN524279 ANN524283:ANN589815 ANN589819:ANN655351 ANN655355:ANN720887 ANN720891:ANN786423 ANN786427:ANN851959 ANN851963:ANN917495 ANN917499:ANN983031 ANN983035:ANN1048576 AXJ4:AXJ65527 AXJ65531:AXJ131063 AXJ131067:AXJ196599 AXJ196603:AXJ262135 AXJ262139:AXJ327671 AXJ327675:AXJ393207 AXJ393211:AXJ458743 AXJ458747:AXJ524279 AXJ524283:AXJ589815 AXJ589819:AXJ655351 AXJ655355:AXJ720887 AXJ720891:AXJ786423 AXJ786427:AXJ851959 AXJ851963:AXJ917495 AXJ917499:AXJ983031 AXJ983035:AXJ1048576 BHF4:BHF65527 BHF65531:BHF131063 BHF131067:BHF196599 BHF196603:BHF262135 BHF262139:BHF327671 BHF327675:BHF393207 BHF393211:BHF458743 BHF458747:BHF524279 BHF524283:BHF589815 BHF589819:BHF655351 BHF655355:BHF720887 BHF720891:BHF786423 BHF786427:BHF851959 BHF851963:BHF917495 BHF917499:BHF983031 BHF983035:BHF1048576 BRB4:BRB65527 BRB65531:BRB131063 BRB131067:BRB196599 BRB196603:BRB262135 BRB262139:BRB327671 BRB327675:BRB393207 BRB393211:BRB458743 BRB458747:BRB524279 BRB524283:BRB589815 BRB589819:BRB655351 BRB655355:BRB720887 BRB720891:BRB786423 BRB786427:BRB851959 BRB851963:BRB917495 BRB917499:BRB983031 BRB983035:BRB1048576 CAX4:CAX65527 CAX65531:CAX131063 CAX131067:CAX196599 CAX196603:CAX262135 CAX262139:CAX327671 CAX327675:CAX393207 CAX393211:CAX458743 CAX458747:CAX524279 CAX524283:CAX589815 CAX589819:CAX655351 CAX655355:CAX720887 CAX720891:CAX786423 CAX786427:CAX851959 CAX851963:CAX917495 CAX917499:CAX983031 CAX983035:CAX1048576 CKT4:CKT65527 CKT65531:CKT131063 CKT131067:CKT196599 CKT196603:CKT262135 CKT262139:CKT327671 CKT327675:CKT393207 CKT393211:CKT458743 CKT458747:CKT524279 CKT524283:CKT589815 CKT589819:CKT655351 CKT655355:CKT720887 CKT720891:CKT786423 CKT786427:CKT851959 CKT851963:CKT917495 CKT917499:CKT983031 CKT983035:CKT1048576 CUP4:CUP65527 CUP65531:CUP131063 CUP131067:CUP196599 CUP196603:CUP262135 CUP262139:CUP327671 CUP327675:CUP393207 CUP393211:CUP458743 CUP458747:CUP524279 CUP524283:CUP589815 CUP589819:CUP655351 CUP655355:CUP720887 CUP720891:CUP786423 CUP786427:CUP851959 CUP851963:CUP917495 CUP917499:CUP983031 CUP983035:CUP1048576 DEL4:DEL65527 DEL65531:DEL131063 DEL131067:DEL196599 DEL196603:DEL262135 DEL262139:DEL327671 DEL327675:DEL393207 DEL393211:DEL458743 DEL458747:DEL524279 DEL524283:DEL589815 DEL589819:DEL655351 DEL655355:DEL720887 DEL720891:DEL786423 DEL786427:DEL851959 DEL851963:DEL917495 DEL917499:DEL983031 DEL983035:DEL1048576 DOH4:DOH65527 DOH65531:DOH131063 DOH131067:DOH196599 DOH196603:DOH262135 DOH262139:DOH327671 DOH327675:DOH393207 DOH393211:DOH458743 DOH458747:DOH524279 DOH524283:DOH589815 DOH589819:DOH655351 DOH655355:DOH720887 DOH720891:DOH786423 DOH786427:DOH851959 DOH851963:DOH917495 DOH917499:DOH983031 DOH983035:DOH1048576 DYD4:DYD65527 DYD65531:DYD131063 DYD131067:DYD196599 DYD196603:DYD262135 DYD262139:DYD327671 DYD327675:DYD393207 DYD393211:DYD458743 DYD458747:DYD524279 DYD524283:DYD589815 DYD589819:DYD655351 DYD655355:DYD720887 DYD720891:DYD786423 DYD786427:DYD851959 DYD851963:DYD917495 DYD917499:DYD983031 DYD983035:DYD1048576 EHZ4:EHZ65527 EHZ65531:EHZ131063 EHZ131067:EHZ196599 EHZ196603:EHZ262135 EHZ262139:EHZ327671 EHZ327675:EHZ393207 EHZ393211:EHZ458743 EHZ458747:EHZ524279 EHZ524283:EHZ589815 EHZ589819:EHZ655351 EHZ655355:EHZ720887 EHZ720891:EHZ786423 EHZ786427:EHZ851959 EHZ851963:EHZ917495 EHZ917499:EHZ983031 EHZ983035:EHZ1048576 ERV4:ERV65527 ERV65531:ERV131063 ERV131067:ERV196599 ERV196603:ERV262135 ERV262139:ERV327671 ERV327675:ERV393207 ERV393211:ERV458743 ERV458747:ERV524279 ERV524283:ERV589815 ERV589819:ERV655351 ERV655355:ERV720887 ERV720891:ERV786423 ERV786427:ERV851959 ERV851963:ERV917495 ERV917499:ERV983031 ERV983035:ERV1048576 FBR4:FBR65527 FBR65531:FBR131063 FBR131067:FBR196599 FBR196603:FBR262135 FBR262139:FBR327671 FBR327675:FBR393207 FBR393211:FBR458743 FBR458747:FBR524279 FBR524283:FBR589815 FBR589819:FBR655351 FBR655355:FBR720887 FBR720891:FBR786423 FBR786427:FBR851959 FBR851963:FBR917495 FBR917499:FBR983031 FBR983035:FBR1048576 FLN4:FLN65527 FLN65531:FLN131063 FLN131067:FLN196599 FLN196603:FLN262135 FLN262139:FLN327671 FLN327675:FLN393207 FLN393211:FLN458743 FLN458747:FLN524279 FLN524283:FLN589815 FLN589819:FLN655351 FLN655355:FLN720887 FLN720891:FLN786423 FLN786427:FLN851959 FLN851963:FLN917495 FLN917499:FLN983031 FLN983035:FLN1048576 FVJ4:FVJ65527 FVJ65531:FVJ131063 FVJ131067:FVJ196599 FVJ196603:FVJ262135 FVJ262139:FVJ327671 FVJ327675:FVJ393207 FVJ393211:FVJ458743 FVJ458747:FVJ524279 FVJ524283:FVJ589815 FVJ589819:FVJ655351 FVJ655355:FVJ720887 FVJ720891:FVJ786423 FVJ786427:FVJ851959 FVJ851963:FVJ917495 FVJ917499:FVJ983031 FVJ983035:FVJ1048576 GFF4:GFF65527 GFF65531:GFF131063 GFF131067:GFF196599 GFF196603:GFF262135 GFF262139:GFF327671 GFF327675:GFF393207 GFF393211:GFF458743 GFF458747:GFF524279 GFF524283:GFF589815 GFF589819:GFF655351 GFF655355:GFF720887 GFF720891:GFF786423 GFF786427:GFF851959 GFF851963:GFF917495 GFF917499:GFF983031 GFF983035:GFF1048576 GPB4:GPB65527 GPB65531:GPB131063 GPB131067:GPB196599 GPB196603:GPB262135 GPB262139:GPB327671 GPB327675:GPB393207 GPB393211:GPB458743 GPB458747:GPB524279 GPB524283:GPB589815 GPB589819:GPB655351 GPB655355:GPB720887 GPB720891:GPB786423 GPB786427:GPB851959 GPB851963:GPB917495 GPB917499:GPB983031 GPB983035:GPB1048576 GYX4:GYX65527 GYX65531:GYX131063 GYX131067:GYX196599 GYX196603:GYX262135 GYX262139:GYX327671 GYX327675:GYX393207 GYX393211:GYX458743 GYX458747:GYX524279 GYX524283:GYX589815 GYX589819:GYX655351 GYX655355:GYX720887 GYX720891:GYX786423 GYX786427:GYX851959 GYX851963:GYX917495 GYX917499:GYX983031 GYX983035:GYX1048576 HIT4:HIT65527 HIT65531:HIT131063 HIT131067:HIT196599 HIT196603:HIT262135 HIT262139:HIT327671 HIT327675:HIT393207 HIT393211:HIT458743 HIT458747:HIT524279 HIT524283:HIT589815 HIT589819:HIT655351 HIT655355:HIT720887 HIT720891:HIT786423 HIT786427:HIT851959 HIT851963:HIT917495 HIT917499:HIT983031 HIT983035:HIT1048576 HSP4:HSP65527 HSP65531:HSP131063 HSP131067:HSP196599 HSP196603:HSP262135 HSP262139:HSP327671 HSP327675:HSP393207 HSP393211:HSP458743 HSP458747:HSP524279 HSP524283:HSP589815 HSP589819:HSP655351 HSP655355:HSP720887 HSP720891:HSP786423 HSP786427:HSP851959 HSP851963:HSP917495 HSP917499:HSP983031 HSP983035:HSP1048576 ICL4:ICL65527 ICL65531:ICL131063 ICL131067:ICL196599 ICL196603:ICL262135 ICL262139:ICL327671 ICL327675:ICL393207 ICL393211:ICL458743 ICL458747:ICL524279 ICL524283:ICL589815 ICL589819:ICL655351 ICL655355:ICL720887 ICL720891:ICL786423 ICL786427:ICL851959 ICL851963:ICL917495 ICL917499:ICL983031 ICL983035:ICL1048576 IMH4:IMH65527 IMH65531:IMH131063 IMH131067:IMH196599 IMH196603:IMH262135 IMH262139:IMH327671 IMH327675:IMH393207 IMH393211:IMH458743 IMH458747:IMH524279 IMH524283:IMH589815 IMH589819:IMH655351 IMH655355:IMH720887 IMH720891:IMH786423 IMH786427:IMH851959 IMH851963:IMH917495 IMH917499:IMH983031 IMH983035:IMH1048576 IWD4:IWD65527 IWD65531:IWD131063 IWD131067:IWD196599 IWD196603:IWD262135 IWD262139:IWD327671 IWD327675:IWD393207 IWD393211:IWD458743 IWD458747:IWD524279 IWD524283:IWD589815 IWD589819:IWD655351 IWD655355:IWD720887 IWD720891:IWD786423 IWD786427:IWD851959 IWD851963:IWD917495 IWD917499:IWD983031 IWD983035:IWD1048576 JFZ4:JFZ65527 JFZ65531:JFZ131063 JFZ131067:JFZ196599 JFZ196603:JFZ262135 JFZ262139:JFZ327671 JFZ327675:JFZ393207 JFZ393211:JFZ458743 JFZ458747:JFZ524279 JFZ524283:JFZ589815 JFZ589819:JFZ655351 JFZ655355:JFZ720887 JFZ720891:JFZ786423 JFZ786427:JFZ851959 JFZ851963:JFZ917495 JFZ917499:JFZ983031 JFZ983035:JFZ1048576 JPV4:JPV65527 JPV65531:JPV131063 JPV131067:JPV196599 JPV196603:JPV262135 JPV262139:JPV327671 JPV327675:JPV393207 JPV393211:JPV458743 JPV458747:JPV524279 JPV524283:JPV589815 JPV589819:JPV655351 JPV655355:JPV720887 JPV720891:JPV786423 JPV786427:JPV851959 JPV851963:JPV917495 JPV917499:JPV983031 JPV983035:JPV1048576 JZR4:JZR65527 JZR65531:JZR131063 JZR131067:JZR196599 JZR196603:JZR262135 JZR262139:JZR327671 JZR327675:JZR393207 JZR393211:JZR458743 JZR458747:JZR524279 JZR524283:JZR589815 JZR589819:JZR655351 JZR655355:JZR720887 JZR720891:JZR786423 JZR786427:JZR851959 JZR851963:JZR917495 JZR917499:JZR983031 JZR983035:JZR1048576 KJN4:KJN65527 KJN65531:KJN131063 KJN131067:KJN196599 KJN196603:KJN262135 KJN262139:KJN327671 KJN327675:KJN393207 KJN393211:KJN458743 KJN458747:KJN524279 KJN524283:KJN589815 KJN589819:KJN655351 KJN655355:KJN720887 KJN720891:KJN786423 KJN786427:KJN851959 KJN851963:KJN917495 KJN917499:KJN983031 KJN983035:KJN1048576 KTJ4:KTJ65527 KTJ65531:KTJ131063 KTJ131067:KTJ196599 KTJ196603:KTJ262135 KTJ262139:KTJ327671 KTJ327675:KTJ393207 KTJ393211:KTJ458743 KTJ458747:KTJ524279 KTJ524283:KTJ589815 KTJ589819:KTJ655351 KTJ655355:KTJ720887 KTJ720891:KTJ786423 KTJ786427:KTJ851959 KTJ851963:KTJ917495 KTJ917499:KTJ983031 KTJ983035:KTJ1048576 LDF4:LDF65527 LDF65531:LDF131063 LDF131067:LDF196599 LDF196603:LDF262135 LDF262139:LDF327671 LDF327675:LDF393207 LDF393211:LDF458743 LDF458747:LDF524279 LDF524283:LDF589815 LDF589819:LDF655351 LDF655355:LDF720887 LDF720891:LDF786423 LDF786427:LDF851959 LDF851963:LDF917495 LDF917499:LDF983031 LDF983035:LDF1048576 LNB4:LNB65527 LNB65531:LNB131063 LNB131067:LNB196599 LNB196603:LNB262135 LNB262139:LNB327671 LNB327675:LNB393207 LNB393211:LNB458743 LNB458747:LNB524279 LNB524283:LNB589815 LNB589819:LNB655351 LNB655355:LNB720887 LNB720891:LNB786423 LNB786427:LNB851959 LNB851963:LNB917495 LNB917499:LNB983031 LNB983035:LNB1048576 LWX4:LWX65527 LWX65531:LWX131063 LWX131067:LWX196599 LWX196603:LWX262135 LWX262139:LWX327671 LWX327675:LWX393207 LWX393211:LWX458743 LWX458747:LWX524279 LWX524283:LWX589815 LWX589819:LWX655351 LWX655355:LWX720887 LWX720891:LWX786423 LWX786427:LWX851959 LWX851963:LWX917495 LWX917499:LWX983031 LWX983035:LWX1048576 MGT4:MGT65527 MGT65531:MGT131063 MGT131067:MGT196599 MGT196603:MGT262135 MGT262139:MGT327671 MGT327675:MGT393207 MGT393211:MGT458743 MGT458747:MGT524279 MGT524283:MGT589815 MGT589819:MGT655351 MGT655355:MGT720887 MGT720891:MGT786423 MGT786427:MGT851959 MGT851963:MGT917495 MGT917499:MGT983031 MGT983035:MGT1048576 MQP4:MQP65527 MQP65531:MQP131063 MQP131067:MQP196599 MQP196603:MQP262135 MQP262139:MQP327671 MQP327675:MQP393207 MQP393211:MQP458743 MQP458747:MQP524279 MQP524283:MQP589815 MQP589819:MQP655351 MQP655355:MQP720887 MQP720891:MQP786423 MQP786427:MQP851959 MQP851963:MQP917495 MQP917499:MQP983031 MQP983035:MQP1048576 NAL4:NAL65527 NAL65531:NAL131063 NAL131067:NAL196599 NAL196603:NAL262135 NAL262139:NAL327671 NAL327675:NAL393207 NAL393211:NAL458743 NAL458747:NAL524279 NAL524283:NAL589815 NAL589819:NAL655351 NAL655355:NAL720887 NAL720891:NAL786423 NAL786427:NAL851959 NAL851963:NAL917495 NAL917499:NAL983031 NAL983035:NAL1048576 NKH4:NKH65527 NKH65531:NKH131063 NKH131067:NKH196599 NKH196603:NKH262135 NKH262139:NKH327671 NKH327675:NKH393207 NKH393211:NKH458743 NKH458747:NKH524279 NKH524283:NKH589815 NKH589819:NKH655351 NKH655355:NKH720887 NKH720891:NKH786423 NKH786427:NKH851959 NKH851963:NKH917495 NKH917499:NKH983031 NKH983035:NKH1048576 NUD4:NUD65527 NUD65531:NUD131063 NUD131067:NUD196599 NUD196603:NUD262135 NUD262139:NUD327671 NUD327675:NUD393207 NUD393211:NUD458743 NUD458747:NUD524279 NUD524283:NUD589815 NUD589819:NUD655351 NUD655355:NUD720887 NUD720891:NUD786423 NUD786427:NUD851959 NUD851963:NUD917495 NUD917499:NUD983031 NUD983035:NUD1048576 ODZ4:ODZ65527 ODZ65531:ODZ131063 ODZ131067:ODZ196599 ODZ196603:ODZ262135 ODZ262139:ODZ327671 ODZ327675:ODZ393207 ODZ393211:ODZ458743 ODZ458747:ODZ524279 ODZ524283:ODZ589815 ODZ589819:ODZ655351 ODZ655355:ODZ720887 ODZ720891:ODZ786423 ODZ786427:ODZ851959 ODZ851963:ODZ917495 ODZ917499:ODZ983031 ODZ983035:ODZ1048576 ONV4:ONV65527 ONV65531:ONV131063 ONV131067:ONV196599 ONV196603:ONV262135 ONV262139:ONV327671 ONV327675:ONV393207 ONV393211:ONV458743 ONV458747:ONV524279 ONV524283:ONV589815 ONV589819:ONV655351 ONV655355:ONV720887 ONV720891:ONV786423 ONV786427:ONV851959 ONV851963:ONV917495 ONV917499:ONV983031 ONV983035:ONV1048576 OXR4:OXR65527 OXR65531:OXR131063 OXR131067:OXR196599 OXR196603:OXR262135 OXR262139:OXR327671 OXR327675:OXR393207 OXR393211:OXR458743 OXR458747:OXR524279 OXR524283:OXR589815 OXR589819:OXR655351 OXR655355:OXR720887 OXR720891:OXR786423 OXR786427:OXR851959 OXR851963:OXR917495 OXR917499:OXR983031 OXR983035:OXR1048576 PHN4:PHN65527 PHN65531:PHN131063 PHN131067:PHN196599 PHN196603:PHN262135 PHN262139:PHN327671 PHN327675:PHN393207 PHN393211:PHN458743 PHN458747:PHN524279 PHN524283:PHN589815 PHN589819:PHN655351 PHN655355:PHN720887 PHN720891:PHN786423 PHN786427:PHN851959 PHN851963:PHN917495 PHN917499:PHN983031 PHN983035:PHN1048576 PRJ4:PRJ65527 PRJ65531:PRJ131063 PRJ131067:PRJ196599 PRJ196603:PRJ262135 PRJ262139:PRJ327671 PRJ327675:PRJ393207 PRJ393211:PRJ458743 PRJ458747:PRJ524279 PRJ524283:PRJ589815 PRJ589819:PRJ655351 PRJ655355:PRJ720887 PRJ720891:PRJ786423 PRJ786427:PRJ851959 PRJ851963:PRJ917495 PRJ917499:PRJ983031 PRJ983035:PRJ1048576 QBF4:QBF65527 QBF65531:QBF131063 QBF131067:QBF196599 QBF196603:QBF262135 QBF262139:QBF327671 QBF327675:QBF393207 QBF393211:QBF458743 QBF458747:QBF524279 QBF524283:QBF589815 QBF589819:QBF655351 QBF655355:QBF720887 QBF720891:QBF786423 QBF786427:QBF851959 QBF851963:QBF917495 QBF917499:QBF983031 QBF983035:QBF1048576 QLB4:QLB65527 QLB65531:QLB131063 QLB131067:QLB196599 QLB196603:QLB262135 QLB262139:QLB327671 QLB327675:QLB393207 QLB393211:QLB458743 QLB458747:QLB524279 QLB524283:QLB589815 QLB589819:QLB655351 QLB655355:QLB720887 QLB720891:QLB786423 QLB786427:QLB851959 QLB851963:QLB917495 QLB917499:QLB983031 QLB983035:QLB1048576 QUX4:QUX65527 QUX65531:QUX131063 QUX131067:QUX196599 QUX196603:QUX262135 QUX262139:QUX327671 QUX327675:QUX393207 QUX393211:QUX458743 QUX458747:QUX524279 QUX524283:QUX589815 QUX589819:QUX655351 QUX655355:QUX720887 QUX720891:QUX786423 QUX786427:QUX851959 QUX851963:QUX917495 QUX917499:QUX983031 QUX983035:QUX1048576 RET4:RET65527 RET65531:RET131063 RET131067:RET196599 RET196603:RET262135 RET262139:RET327671 RET327675:RET393207 RET393211:RET458743 RET458747:RET524279 RET524283:RET589815 RET589819:RET655351 RET655355:RET720887 RET720891:RET786423 RET786427:RET851959 RET851963:RET917495 RET917499:RET983031 RET983035:RET1048576 ROP4:ROP65527 ROP65531:ROP131063 ROP131067:ROP196599 ROP196603:ROP262135 ROP262139:ROP327671 ROP327675:ROP393207 ROP393211:ROP458743 ROP458747:ROP524279 ROP524283:ROP589815 ROP589819:ROP655351 ROP655355:ROP720887 ROP720891:ROP786423 ROP786427:ROP851959 ROP851963:ROP917495 ROP917499:ROP983031 ROP983035:ROP1048576 RYL4:RYL65527 RYL65531:RYL131063 RYL131067:RYL196599 RYL196603:RYL262135 RYL262139:RYL327671 RYL327675:RYL393207 RYL393211:RYL458743 RYL458747:RYL524279 RYL524283:RYL589815 RYL589819:RYL655351 RYL655355:RYL720887 RYL720891:RYL786423 RYL786427:RYL851959 RYL851963:RYL917495 RYL917499:RYL983031 RYL983035:RYL1048576 SIH4:SIH65527 SIH65531:SIH131063 SIH131067:SIH196599 SIH196603:SIH262135 SIH262139:SIH327671 SIH327675:SIH393207 SIH393211:SIH458743 SIH458747:SIH524279 SIH524283:SIH589815 SIH589819:SIH655351 SIH655355:SIH720887 SIH720891:SIH786423 SIH786427:SIH851959 SIH851963:SIH917495 SIH917499:SIH983031 SIH983035:SIH1048576 SSD4:SSD65527 SSD65531:SSD131063 SSD131067:SSD196599 SSD196603:SSD262135 SSD262139:SSD327671 SSD327675:SSD393207 SSD393211:SSD458743 SSD458747:SSD524279 SSD524283:SSD589815 SSD589819:SSD655351 SSD655355:SSD720887 SSD720891:SSD786423 SSD786427:SSD851959 SSD851963:SSD917495 SSD917499:SSD983031 SSD983035:SSD1048576 TBZ4:TBZ65527 TBZ65531:TBZ131063 TBZ131067:TBZ196599 TBZ196603:TBZ262135 TBZ262139:TBZ327671 TBZ327675:TBZ393207 TBZ393211:TBZ458743 TBZ458747:TBZ524279 TBZ524283:TBZ589815 TBZ589819:TBZ655351 TBZ655355:TBZ720887 TBZ720891:TBZ786423 TBZ786427:TBZ851959 TBZ851963:TBZ917495 TBZ917499:TBZ983031 TBZ983035:TBZ1048576 TLV4:TLV65527 TLV65531:TLV131063 TLV131067:TLV196599 TLV196603:TLV262135 TLV262139:TLV327671 TLV327675:TLV393207 TLV393211:TLV458743 TLV458747:TLV524279 TLV524283:TLV589815 TLV589819:TLV655351 TLV655355:TLV720887 TLV720891:TLV786423 TLV786427:TLV851959 TLV851963:TLV917495 TLV917499:TLV983031 TLV983035:TLV1048576 TVR4:TVR65527 TVR65531:TVR131063 TVR131067:TVR196599 TVR196603:TVR262135 TVR262139:TVR327671 TVR327675:TVR393207 TVR393211:TVR458743 TVR458747:TVR524279 TVR524283:TVR589815 TVR589819:TVR655351 TVR655355:TVR720887 TVR720891:TVR786423 TVR786427:TVR851959 TVR851963:TVR917495 TVR917499:TVR983031 TVR983035:TVR1048576 UFN4:UFN65527 UFN65531:UFN131063 UFN131067:UFN196599 UFN196603:UFN262135 UFN262139:UFN327671 UFN327675:UFN393207 UFN393211:UFN458743 UFN458747:UFN524279 UFN524283:UFN589815 UFN589819:UFN655351 UFN655355:UFN720887 UFN720891:UFN786423 UFN786427:UFN851959 UFN851963:UFN917495 UFN917499:UFN983031 UFN983035:UFN1048576 UPJ4:UPJ65527 UPJ65531:UPJ131063 UPJ131067:UPJ196599 UPJ196603:UPJ262135 UPJ262139:UPJ327671 UPJ327675:UPJ393207 UPJ393211:UPJ458743 UPJ458747:UPJ524279 UPJ524283:UPJ589815 UPJ589819:UPJ655351 UPJ655355:UPJ720887 UPJ720891:UPJ786423 UPJ786427:UPJ851959 UPJ851963:UPJ917495 UPJ917499:UPJ983031 UPJ983035:UPJ1048576 UZF4:UZF65527 UZF65531:UZF131063 UZF131067:UZF196599 UZF196603:UZF262135 UZF262139:UZF327671 UZF327675:UZF393207 UZF393211:UZF458743 UZF458747:UZF524279 UZF524283:UZF589815 UZF589819:UZF655351 UZF655355:UZF720887 UZF720891:UZF786423 UZF786427:UZF851959 UZF851963:UZF917495 UZF917499:UZF983031 UZF983035:UZF1048576 VJB4:VJB65527 VJB65531:VJB131063 VJB131067:VJB196599 VJB196603:VJB262135 VJB262139:VJB327671 VJB327675:VJB393207 VJB393211:VJB458743 VJB458747:VJB524279 VJB524283:VJB589815 VJB589819:VJB655351 VJB655355:VJB720887 VJB720891:VJB786423 VJB786427:VJB851959 VJB851963:VJB917495 VJB917499:VJB983031 VJB983035:VJB1048576 VSX4:VSX65527 VSX65531:VSX131063 VSX131067:VSX196599 VSX196603:VSX262135 VSX262139:VSX327671 VSX327675:VSX393207 VSX393211:VSX458743 VSX458747:VSX524279 VSX524283:VSX589815 VSX589819:VSX655351 VSX655355:VSX720887 VSX720891:VSX786423 VSX786427:VSX851959 VSX851963:VSX917495 VSX917499:VSX983031 VSX983035:VSX1048576 WCT4:WCT65527 WCT65531:WCT131063 WCT131067:WCT196599 WCT196603:WCT262135 WCT262139:WCT327671 WCT327675:WCT393207 WCT393211:WCT458743 WCT458747:WCT524279 WCT524283:WCT589815 WCT589819:WCT655351 WCT655355:WCT720887 WCT720891:WCT786423 WCT786427:WCT851959 WCT851963:WCT917495 WCT917499:WCT983031 WCT983035:WCT1048576 WMP4:WMP65527 WMP65531:WMP131063 WMP131067:WMP196599 WMP196603:WMP262135 WMP262139:WMP327671 WMP327675:WMP393207 WMP393211:WMP458743 WMP458747:WMP524279 WMP524283:WMP589815 WMP589819:WMP655351 WMP655355:WMP720887 WMP720891:WMP786423 WMP786427:WMP851959 WMP851963:WMP917495 WMP917499:WMP983031 WMP983035:WMP1048576 WWL4:WWL65527 WWL65531:WWL131063 WWL131067:WWL196599 WWL196603:WWL262135 WWL262139:WWL327671 WWL327675:WWL393207 WWL393211:WWL458743 WWL458747:WWL524279 WWL524283:WWL589815 WWL589819:WWL655351 WWL655355:WWL720887 WWL720891:WWL786423 WWL786427:WWL851959 WWL851963:WWL917495 WWL917499:WWL983031 WWL983035:WWL1048576">
      <formula1>AllStudents</formula1>
    </dataValidation>
    <dataValidation type="list" allowBlank="1" showInputMessage="1" showErrorMessage="1" sqref="KB4:KB65527 KB65531:KB131063 KB131067:KB196599 KB196603:KB262135 KB262139:KB327671 KB327675:KB393207 KB393211:KB458743 KB458747:KB524279 KB524283:KB589815 KB589819:KB655351 KB655355:KB720887 KB720891:KB786423 KB786427:KB851959 KB851963:KB917495 KB917499:KB983031 KB983035:KB1048576 TX4:TX65527 TX65531:TX131063 TX131067:TX196599 TX196603:TX262135 TX262139:TX327671 TX327675:TX393207 TX393211:TX458743 TX458747:TX524279 TX524283:TX589815 TX589819:TX655351 TX655355:TX720887 TX720891:TX786423 TX786427:TX851959 TX851963:TX917495 TX917499:TX983031 TX983035:TX1048576 ADT4:ADT65527 ADT65531:ADT131063 ADT131067:ADT196599 ADT196603:ADT262135 ADT262139:ADT327671 ADT327675:ADT393207 ADT393211:ADT458743 ADT458747:ADT524279 ADT524283:ADT589815 ADT589819:ADT655351 ADT655355:ADT720887 ADT720891:ADT786423 ADT786427:ADT851959 ADT851963:ADT917495 ADT917499:ADT983031 ADT983035:ADT1048576 ANP4:ANP65527 ANP65531:ANP131063 ANP131067:ANP196599 ANP196603:ANP262135 ANP262139:ANP327671 ANP327675:ANP393207 ANP393211:ANP458743 ANP458747:ANP524279 ANP524283:ANP589815 ANP589819:ANP655351 ANP655355:ANP720887 ANP720891:ANP786423 ANP786427:ANP851959 ANP851963:ANP917495 ANP917499:ANP983031 ANP983035:ANP1048576 AXL4:AXL65527 AXL65531:AXL131063 AXL131067:AXL196599 AXL196603:AXL262135 AXL262139:AXL327671 AXL327675:AXL393207 AXL393211:AXL458743 AXL458747:AXL524279 AXL524283:AXL589815 AXL589819:AXL655351 AXL655355:AXL720887 AXL720891:AXL786423 AXL786427:AXL851959 AXL851963:AXL917495 AXL917499:AXL983031 AXL983035:AXL1048576 BHH4:BHH65527 BHH65531:BHH131063 BHH131067:BHH196599 BHH196603:BHH262135 BHH262139:BHH327671 BHH327675:BHH393207 BHH393211:BHH458743 BHH458747:BHH524279 BHH524283:BHH589815 BHH589819:BHH655351 BHH655355:BHH720887 BHH720891:BHH786423 BHH786427:BHH851959 BHH851963:BHH917495 BHH917499:BHH983031 BHH983035:BHH1048576 BRD4:BRD65527 BRD65531:BRD131063 BRD131067:BRD196599 BRD196603:BRD262135 BRD262139:BRD327671 BRD327675:BRD393207 BRD393211:BRD458743 BRD458747:BRD524279 BRD524283:BRD589815 BRD589819:BRD655351 BRD655355:BRD720887 BRD720891:BRD786423 BRD786427:BRD851959 BRD851963:BRD917495 BRD917499:BRD983031 BRD983035:BRD1048576 CAZ4:CAZ65527 CAZ65531:CAZ131063 CAZ131067:CAZ196599 CAZ196603:CAZ262135 CAZ262139:CAZ327671 CAZ327675:CAZ393207 CAZ393211:CAZ458743 CAZ458747:CAZ524279 CAZ524283:CAZ589815 CAZ589819:CAZ655351 CAZ655355:CAZ720887 CAZ720891:CAZ786423 CAZ786427:CAZ851959 CAZ851963:CAZ917495 CAZ917499:CAZ983031 CAZ983035:CAZ1048576 CKV4:CKV65527 CKV65531:CKV131063 CKV131067:CKV196599 CKV196603:CKV262135 CKV262139:CKV327671 CKV327675:CKV393207 CKV393211:CKV458743 CKV458747:CKV524279 CKV524283:CKV589815 CKV589819:CKV655351 CKV655355:CKV720887 CKV720891:CKV786423 CKV786427:CKV851959 CKV851963:CKV917495 CKV917499:CKV983031 CKV983035:CKV1048576 CUR4:CUR65527 CUR65531:CUR131063 CUR131067:CUR196599 CUR196603:CUR262135 CUR262139:CUR327671 CUR327675:CUR393207 CUR393211:CUR458743 CUR458747:CUR524279 CUR524283:CUR589815 CUR589819:CUR655351 CUR655355:CUR720887 CUR720891:CUR786423 CUR786427:CUR851959 CUR851963:CUR917495 CUR917499:CUR983031 CUR983035:CUR1048576 DEN4:DEN65527 DEN65531:DEN131063 DEN131067:DEN196599 DEN196603:DEN262135 DEN262139:DEN327671 DEN327675:DEN393207 DEN393211:DEN458743 DEN458747:DEN524279 DEN524283:DEN589815 DEN589819:DEN655351 DEN655355:DEN720887 DEN720891:DEN786423 DEN786427:DEN851959 DEN851963:DEN917495 DEN917499:DEN983031 DEN983035:DEN1048576 DOJ4:DOJ65527 DOJ65531:DOJ131063 DOJ131067:DOJ196599 DOJ196603:DOJ262135 DOJ262139:DOJ327671 DOJ327675:DOJ393207 DOJ393211:DOJ458743 DOJ458747:DOJ524279 DOJ524283:DOJ589815 DOJ589819:DOJ655351 DOJ655355:DOJ720887 DOJ720891:DOJ786423 DOJ786427:DOJ851959 DOJ851963:DOJ917495 DOJ917499:DOJ983031 DOJ983035:DOJ1048576 DYF4:DYF65527 DYF65531:DYF131063 DYF131067:DYF196599 DYF196603:DYF262135 DYF262139:DYF327671 DYF327675:DYF393207 DYF393211:DYF458743 DYF458747:DYF524279 DYF524283:DYF589815 DYF589819:DYF655351 DYF655355:DYF720887 DYF720891:DYF786423 DYF786427:DYF851959 DYF851963:DYF917495 DYF917499:DYF983031 DYF983035:DYF1048576 EIB4:EIB65527 EIB65531:EIB131063 EIB131067:EIB196599 EIB196603:EIB262135 EIB262139:EIB327671 EIB327675:EIB393207 EIB393211:EIB458743 EIB458747:EIB524279 EIB524283:EIB589815 EIB589819:EIB655351 EIB655355:EIB720887 EIB720891:EIB786423 EIB786427:EIB851959 EIB851963:EIB917495 EIB917499:EIB983031 EIB983035:EIB1048576 ERX4:ERX65527 ERX65531:ERX131063 ERX131067:ERX196599 ERX196603:ERX262135 ERX262139:ERX327671 ERX327675:ERX393207 ERX393211:ERX458743 ERX458747:ERX524279 ERX524283:ERX589815 ERX589819:ERX655351 ERX655355:ERX720887 ERX720891:ERX786423 ERX786427:ERX851959 ERX851963:ERX917495 ERX917499:ERX983031 ERX983035:ERX1048576 FBT4:FBT65527 FBT65531:FBT131063 FBT131067:FBT196599 FBT196603:FBT262135 FBT262139:FBT327671 FBT327675:FBT393207 FBT393211:FBT458743 FBT458747:FBT524279 FBT524283:FBT589815 FBT589819:FBT655351 FBT655355:FBT720887 FBT720891:FBT786423 FBT786427:FBT851959 FBT851963:FBT917495 FBT917499:FBT983031 FBT983035:FBT1048576 FLP4:FLP65527 FLP65531:FLP131063 FLP131067:FLP196599 FLP196603:FLP262135 FLP262139:FLP327671 FLP327675:FLP393207 FLP393211:FLP458743 FLP458747:FLP524279 FLP524283:FLP589815 FLP589819:FLP655351 FLP655355:FLP720887 FLP720891:FLP786423 FLP786427:FLP851959 FLP851963:FLP917495 FLP917499:FLP983031 FLP983035:FLP1048576 FVL4:FVL65527 FVL65531:FVL131063 FVL131067:FVL196599 FVL196603:FVL262135 FVL262139:FVL327671 FVL327675:FVL393207 FVL393211:FVL458743 FVL458747:FVL524279 FVL524283:FVL589815 FVL589819:FVL655351 FVL655355:FVL720887 FVL720891:FVL786423 FVL786427:FVL851959 FVL851963:FVL917495 FVL917499:FVL983031 FVL983035:FVL1048576 GFH4:GFH65527 GFH65531:GFH131063 GFH131067:GFH196599 GFH196603:GFH262135 GFH262139:GFH327671 GFH327675:GFH393207 GFH393211:GFH458743 GFH458747:GFH524279 GFH524283:GFH589815 GFH589819:GFH655351 GFH655355:GFH720887 GFH720891:GFH786423 GFH786427:GFH851959 GFH851963:GFH917495 GFH917499:GFH983031 GFH983035:GFH1048576 GPD4:GPD65527 GPD65531:GPD131063 GPD131067:GPD196599 GPD196603:GPD262135 GPD262139:GPD327671 GPD327675:GPD393207 GPD393211:GPD458743 GPD458747:GPD524279 GPD524283:GPD589815 GPD589819:GPD655351 GPD655355:GPD720887 GPD720891:GPD786423 GPD786427:GPD851959 GPD851963:GPD917495 GPD917499:GPD983031 GPD983035:GPD1048576 GYZ4:GYZ65527 GYZ65531:GYZ131063 GYZ131067:GYZ196599 GYZ196603:GYZ262135 GYZ262139:GYZ327671 GYZ327675:GYZ393207 GYZ393211:GYZ458743 GYZ458747:GYZ524279 GYZ524283:GYZ589815 GYZ589819:GYZ655351 GYZ655355:GYZ720887 GYZ720891:GYZ786423 GYZ786427:GYZ851959 GYZ851963:GYZ917495 GYZ917499:GYZ983031 GYZ983035:GYZ1048576 HIV4:HIV65527 HIV65531:HIV131063 HIV131067:HIV196599 HIV196603:HIV262135 HIV262139:HIV327671 HIV327675:HIV393207 HIV393211:HIV458743 HIV458747:HIV524279 HIV524283:HIV589815 HIV589819:HIV655351 HIV655355:HIV720887 HIV720891:HIV786423 HIV786427:HIV851959 HIV851963:HIV917495 HIV917499:HIV983031 HIV983035:HIV1048576 HSR4:HSR65527 HSR65531:HSR131063 HSR131067:HSR196599 HSR196603:HSR262135 HSR262139:HSR327671 HSR327675:HSR393207 HSR393211:HSR458743 HSR458747:HSR524279 HSR524283:HSR589815 HSR589819:HSR655351 HSR655355:HSR720887 HSR720891:HSR786423 HSR786427:HSR851959 HSR851963:HSR917495 HSR917499:HSR983031 HSR983035:HSR1048576 ICN4:ICN65527 ICN65531:ICN131063 ICN131067:ICN196599 ICN196603:ICN262135 ICN262139:ICN327671 ICN327675:ICN393207 ICN393211:ICN458743 ICN458747:ICN524279 ICN524283:ICN589815 ICN589819:ICN655351 ICN655355:ICN720887 ICN720891:ICN786423 ICN786427:ICN851959 ICN851963:ICN917495 ICN917499:ICN983031 ICN983035:ICN1048576 IMJ4:IMJ65527 IMJ65531:IMJ131063 IMJ131067:IMJ196599 IMJ196603:IMJ262135 IMJ262139:IMJ327671 IMJ327675:IMJ393207 IMJ393211:IMJ458743 IMJ458747:IMJ524279 IMJ524283:IMJ589815 IMJ589819:IMJ655351 IMJ655355:IMJ720887 IMJ720891:IMJ786423 IMJ786427:IMJ851959 IMJ851963:IMJ917495 IMJ917499:IMJ983031 IMJ983035:IMJ1048576 IWF4:IWF65527 IWF65531:IWF131063 IWF131067:IWF196599 IWF196603:IWF262135 IWF262139:IWF327671 IWF327675:IWF393207 IWF393211:IWF458743 IWF458747:IWF524279 IWF524283:IWF589815 IWF589819:IWF655351 IWF655355:IWF720887 IWF720891:IWF786423 IWF786427:IWF851959 IWF851963:IWF917495 IWF917499:IWF983031 IWF983035:IWF1048576 JGB4:JGB65527 JGB65531:JGB131063 JGB131067:JGB196599 JGB196603:JGB262135 JGB262139:JGB327671 JGB327675:JGB393207 JGB393211:JGB458743 JGB458747:JGB524279 JGB524283:JGB589815 JGB589819:JGB655351 JGB655355:JGB720887 JGB720891:JGB786423 JGB786427:JGB851959 JGB851963:JGB917495 JGB917499:JGB983031 JGB983035:JGB1048576 JPX4:JPX65527 JPX65531:JPX131063 JPX131067:JPX196599 JPX196603:JPX262135 JPX262139:JPX327671 JPX327675:JPX393207 JPX393211:JPX458743 JPX458747:JPX524279 JPX524283:JPX589815 JPX589819:JPX655351 JPX655355:JPX720887 JPX720891:JPX786423 JPX786427:JPX851959 JPX851963:JPX917495 JPX917499:JPX983031 JPX983035:JPX1048576 JZT4:JZT65527 JZT65531:JZT131063 JZT131067:JZT196599 JZT196603:JZT262135 JZT262139:JZT327671 JZT327675:JZT393207 JZT393211:JZT458743 JZT458747:JZT524279 JZT524283:JZT589815 JZT589819:JZT655351 JZT655355:JZT720887 JZT720891:JZT786423 JZT786427:JZT851959 JZT851963:JZT917495 JZT917499:JZT983031 JZT983035:JZT1048576 KJP4:KJP65527 KJP65531:KJP131063 KJP131067:KJP196599 KJP196603:KJP262135 KJP262139:KJP327671 KJP327675:KJP393207 KJP393211:KJP458743 KJP458747:KJP524279 KJP524283:KJP589815 KJP589819:KJP655351 KJP655355:KJP720887 KJP720891:KJP786423 KJP786427:KJP851959 KJP851963:KJP917495 KJP917499:KJP983031 KJP983035:KJP1048576 KTL4:KTL65527 KTL65531:KTL131063 KTL131067:KTL196599 KTL196603:KTL262135 KTL262139:KTL327671 KTL327675:KTL393207 KTL393211:KTL458743 KTL458747:KTL524279 KTL524283:KTL589815 KTL589819:KTL655351 KTL655355:KTL720887 KTL720891:KTL786423 KTL786427:KTL851959 KTL851963:KTL917495 KTL917499:KTL983031 KTL983035:KTL1048576 LDH4:LDH65527 LDH65531:LDH131063 LDH131067:LDH196599 LDH196603:LDH262135 LDH262139:LDH327671 LDH327675:LDH393207 LDH393211:LDH458743 LDH458747:LDH524279 LDH524283:LDH589815 LDH589819:LDH655351 LDH655355:LDH720887 LDH720891:LDH786423 LDH786427:LDH851959 LDH851963:LDH917495 LDH917499:LDH983031 LDH983035:LDH1048576 LND4:LND65527 LND65531:LND131063 LND131067:LND196599 LND196603:LND262135 LND262139:LND327671 LND327675:LND393207 LND393211:LND458743 LND458747:LND524279 LND524283:LND589815 LND589819:LND655351 LND655355:LND720887 LND720891:LND786423 LND786427:LND851959 LND851963:LND917495 LND917499:LND983031 LND983035:LND1048576 LWZ4:LWZ65527 LWZ65531:LWZ131063 LWZ131067:LWZ196599 LWZ196603:LWZ262135 LWZ262139:LWZ327671 LWZ327675:LWZ393207 LWZ393211:LWZ458743 LWZ458747:LWZ524279 LWZ524283:LWZ589815 LWZ589819:LWZ655351 LWZ655355:LWZ720887 LWZ720891:LWZ786423 LWZ786427:LWZ851959 LWZ851963:LWZ917495 LWZ917499:LWZ983031 LWZ983035:LWZ1048576 MGV4:MGV65527 MGV65531:MGV131063 MGV131067:MGV196599 MGV196603:MGV262135 MGV262139:MGV327671 MGV327675:MGV393207 MGV393211:MGV458743 MGV458747:MGV524279 MGV524283:MGV589815 MGV589819:MGV655351 MGV655355:MGV720887 MGV720891:MGV786423 MGV786427:MGV851959 MGV851963:MGV917495 MGV917499:MGV983031 MGV983035:MGV1048576 MQR4:MQR65527 MQR65531:MQR131063 MQR131067:MQR196599 MQR196603:MQR262135 MQR262139:MQR327671 MQR327675:MQR393207 MQR393211:MQR458743 MQR458747:MQR524279 MQR524283:MQR589815 MQR589819:MQR655351 MQR655355:MQR720887 MQR720891:MQR786423 MQR786427:MQR851959 MQR851963:MQR917495 MQR917499:MQR983031 MQR983035:MQR1048576 NAN4:NAN65527 NAN65531:NAN131063 NAN131067:NAN196599 NAN196603:NAN262135 NAN262139:NAN327671 NAN327675:NAN393207 NAN393211:NAN458743 NAN458747:NAN524279 NAN524283:NAN589815 NAN589819:NAN655351 NAN655355:NAN720887 NAN720891:NAN786423 NAN786427:NAN851959 NAN851963:NAN917495 NAN917499:NAN983031 NAN983035:NAN1048576 NKJ4:NKJ65527 NKJ65531:NKJ131063 NKJ131067:NKJ196599 NKJ196603:NKJ262135 NKJ262139:NKJ327671 NKJ327675:NKJ393207 NKJ393211:NKJ458743 NKJ458747:NKJ524279 NKJ524283:NKJ589815 NKJ589819:NKJ655351 NKJ655355:NKJ720887 NKJ720891:NKJ786423 NKJ786427:NKJ851959 NKJ851963:NKJ917495 NKJ917499:NKJ983031 NKJ983035:NKJ1048576 NUF4:NUF65527 NUF65531:NUF131063 NUF131067:NUF196599 NUF196603:NUF262135 NUF262139:NUF327671 NUF327675:NUF393207 NUF393211:NUF458743 NUF458747:NUF524279 NUF524283:NUF589815 NUF589819:NUF655351 NUF655355:NUF720887 NUF720891:NUF786423 NUF786427:NUF851959 NUF851963:NUF917495 NUF917499:NUF983031 NUF983035:NUF1048576 OEB4:OEB65527 OEB65531:OEB131063 OEB131067:OEB196599 OEB196603:OEB262135 OEB262139:OEB327671 OEB327675:OEB393207 OEB393211:OEB458743 OEB458747:OEB524279 OEB524283:OEB589815 OEB589819:OEB655351 OEB655355:OEB720887 OEB720891:OEB786423 OEB786427:OEB851959 OEB851963:OEB917495 OEB917499:OEB983031 OEB983035:OEB1048576 ONX4:ONX65527 ONX65531:ONX131063 ONX131067:ONX196599 ONX196603:ONX262135 ONX262139:ONX327671 ONX327675:ONX393207 ONX393211:ONX458743 ONX458747:ONX524279 ONX524283:ONX589815 ONX589819:ONX655351 ONX655355:ONX720887 ONX720891:ONX786423 ONX786427:ONX851959 ONX851963:ONX917495 ONX917499:ONX983031 ONX983035:ONX1048576 OXT4:OXT65527 OXT65531:OXT131063 OXT131067:OXT196599 OXT196603:OXT262135 OXT262139:OXT327671 OXT327675:OXT393207 OXT393211:OXT458743 OXT458747:OXT524279 OXT524283:OXT589815 OXT589819:OXT655351 OXT655355:OXT720887 OXT720891:OXT786423 OXT786427:OXT851959 OXT851963:OXT917495 OXT917499:OXT983031 OXT983035:OXT1048576 PHP4:PHP65527 PHP65531:PHP131063 PHP131067:PHP196599 PHP196603:PHP262135 PHP262139:PHP327671 PHP327675:PHP393207 PHP393211:PHP458743 PHP458747:PHP524279 PHP524283:PHP589815 PHP589819:PHP655351 PHP655355:PHP720887 PHP720891:PHP786423 PHP786427:PHP851959 PHP851963:PHP917495 PHP917499:PHP983031 PHP983035:PHP1048576 PRL4:PRL65527 PRL65531:PRL131063 PRL131067:PRL196599 PRL196603:PRL262135 PRL262139:PRL327671 PRL327675:PRL393207 PRL393211:PRL458743 PRL458747:PRL524279 PRL524283:PRL589815 PRL589819:PRL655351 PRL655355:PRL720887 PRL720891:PRL786423 PRL786427:PRL851959 PRL851963:PRL917495 PRL917499:PRL983031 PRL983035:PRL1048576 QBH4:QBH65527 QBH65531:QBH131063 QBH131067:QBH196599 QBH196603:QBH262135 QBH262139:QBH327671 QBH327675:QBH393207 QBH393211:QBH458743 QBH458747:QBH524279 QBH524283:QBH589815 QBH589819:QBH655351 QBH655355:QBH720887 QBH720891:QBH786423 QBH786427:QBH851959 QBH851963:QBH917495 QBH917499:QBH983031 QBH983035:QBH1048576 QLD4:QLD65527 QLD65531:QLD131063 QLD131067:QLD196599 QLD196603:QLD262135 QLD262139:QLD327671 QLD327675:QLD393207 QLD393211:QLD458743 QLD458747:QLD524279 QLD524283:QLD589815 QLD589819:QLD655351 QLD655355:QLD720887 QLD720891:QLD786423 QLD786427:QLD851959 QLD851963:QLD917495 QLD917499:QLD983031 QLD983035:QLD1048576 QUZ4:QUZ65527 QUZ65531:QUZ131063 QUZ131067:QUZ196599 QUZ196603:QUZ262135 QUZ262139:QUZ327671 QUZ327675:QUZ393207 QUZ393211:QUZ458743 QUZ458747:QUZ524279 QUZ524283:QUZ589815 QUZ589819:QUZ655351 QUZ655355:QUZ720887 QUZ720891:QUZ786423 QUZ786427:QUZ851959 QUZ851963:QUZ917495 QUZ917499:QUZ983031 QUZ983035:QUZ1048576 REV4:REV65527 REV65531:REV131063 REV131067:REV196599 REV196603:REV262135 REV262139:REV327671 REV327675:REV393207 REV393211:REV458743 REV458747:REV524279 REV524283:REV589815 REV589819:REV655351 REV655355:REV720887 REV720891:REV786423 REV786427:REV851959 REV851963:REV917495 REV917499:REV983031 REV983035:REV1048576 ROR4:ROR65527 ROR65531:ROR131063 ROR131067:ROR196599 ROR196603:ROR262135 ROR262139:ROR327671 ROR327675:ROR393207 ROR393211:ROR458743 ROR458747:ROR524279 ROR524283:ROR589815 ROR589819:ROR655351 ROR655355:ROR720887 ROR720891:ROR786423 ROR786427:ROR851959 ROR851963:ROR917495 ROR917499:ROR983031 ROR983035:ROR1048576 RYN4:RYN65527 RYN65531:RYN131063 RYN131067:RYN196599 RYN196603:RYN262135 RYN262139:RYN327671 RYN327675:RYN393207 RYN393211:RYN458743 RYN458747:RYN524279 RYN524283:RYN589815 RYN589819:RYN655351 RYN655355:RYN720887 RYN720891:RYN786423 RYN786427:RYN851959 RYN851963:RYN917495 RYN917499:RYN983031 RYN983035:RYN1048576 SIJ4:SIJ65527 SIJ65531:SIJ131063 SIJ131067:SIJ196599 SIJ196603:SIJ262135 SIJ262139:SIJ327671 SIJ327675:SIJ393207 SIJ393211:SIJ458743 SIJ458747:SIJ524279 SIJ524283:SIJ589815 SIJ589819:SIJ655351 SIJ655355:SIJ720887 SIJ720891:SIJ786423 SIJ786427:SIJ851959 SIJ851963:SIJ917495 SIJ917499:SIJ983031 SIJ983035:SIJ1048576 SSF4:SSF65527 SSF65531:SSF131063 SSF131067:SSF196599 SSF196603:SSF262135 SSF262139:SSF327671 SSF327675:SSF393207 SSF393211:SSF458743 SSF458747:SSF524279 SSF524283:SSF589815 SSF589819:SSF655351 SSF655355:SSF720887 SSF720891:SSF786423 SSF786427:SSF851959 SSF851963:SSF917495 SSF917499:SSF983031 SSF983035:SSF1048576 TCB4:TCB65527 TCB65531:TCB131063 TCB131067:TCB196599 TCB196603:TCB262135 TCB262139:TCB327671 TCB327675:TCB393207 TCB393211:TCB458743 TCB458747:TCB524279 TCB524283:TCB589815 TCB589819:TCB655351 TCB655355:TCB720887 TCB720891:TCB786423 TCB786427:TCB851959 TCB851963:TCB917495 TCB917499:TCB983031 TCB983035:TCB1048576 TLX4:TLX65527 TLX65531:TLX131063 TLX131067:TLX196599 TLX196603:TLX262135 TLX262139:TLX327671 TLX327675:TLX393207 TLX393211:TLX458743 TLX458747:TLX524279 TLX524283:TLX589815 TLX589819:TLX655351 TLX655355:TLX720887 TLX720891:TLX786423 TLX786427:TLX851959 TLX851963:TLX917495 TLX917499:TLX983031 TLX983035:TLX1048576 TVT4:TVT65527 TVT65531:TVT131063 TVT131067:TVT196599 TVT196603:TVT262135 TVT262139:TVT327671 TVT327675:TVT393207 TVT393211:TVT458743 TVT458747:TVT524279 TVT524283:TVT589815 TVT589819:TVT655351 TVT655355:TVT720887 TVT720891:TVT786423 TVT786427:TVT851959 TVT851963:TVT917495 TVT917499:TVT983031 TVT983035:TVT1048576 UFP4:UFP65527 UFP65531:UFP131063 UFP131067:UFP196599 UFP196603:UFP262135 UFP262139:UFP327671 UFP327675:UFP393207 UFP393211:UFP458743 UFP458747:UFP524279 UFP524283:UFP589815 UFP589819:UFP655351 UFP655355:UFP720887 UFP720891:UFP786423 UFP786427:UFP851959 UFP851963:UFP917495 UFP917499:UFP983031 UFP983035:UFP1048576 UPL4:UPL65527 UPL65531:UPL131063 UPL131067:UPL196599 UPL196603:UPL262135 UPL262139:UPL327671 UPL327675:UPL393207 UPL393211:UPL458743 UPL458747:UPL524279 UPL524283:UPL589815 UPL589819:UPL655351 UPL655355:UPL720887 UPL720891:UPL786423 UPL786427:UPL851959 UPL851963:UPL917495 UPL917499:UPL983031 UPL983035:UPL1048576 UZH4:UZH65527 UZH65531:UZH131063 UZH131067:UZH196599 UZH196603:UZH262135 UZH262139:UZH327671 UZH327675:UZH393207 UZH393211:UZH458743 UZH458747:UZH524279 UZH524283:UZH589815 UZH589819:UZH655351 UZH655355:UZH720887 UZH720891:UZH786423 UZH786427:UZH851959 UZH851963:UZH917495 UZH917499:UZH983031 UZH983035:UZH1048576 VJD4:VJD65527 VJD65531:VJD131063 VJD131067:VJD196599 VJD196603:VJD262135 VJD262139:VJD327671 VJD327675:VJD393207 VJD393211:VJD458743 VJD458747:VJD524279 VJD524283:VJD589815 VJD589819:VJD655351 VJD655355:VJD720887 VJD720891:VJD786423 VJD786427:VJD851959 VJD851963:VJD917495 VJD917499:VJD983031 VJD983035:VJD1048576 VSZ4:VSZ65527 VSZ65531:VSZ131063 VSZ131067:VSZ196599 VSZ196603:VSZ262135 VSZ262139:VSZ327671 VSZ327675:VSZ393207 VSZ393211:VSZ458743 VSZ458747:VSZ524279 VSZ524283:VSZ589815 VSZ589819:VSZ655351 VSZ655355:VSZ720887 VSZ720891:VSZ786423 VSZ786427:VSZ851959 VSZ851963:VSZ917495 VSZ917499:VSZ983031 VSZ983035:VSZ1048576 WCV4:WCV65527 WCV65531:WCV131063 WCV131067:WCV196599 WCV196603:WCV262135 WCV262139:WCV327671 WCV327675:WCV393207 WCV393211:WCV458743 WCV458747:WCV524279 WCV524283:WCV589815 WCV589819:WCV655351 WCV655355:WCV720887 WCV720891:WCV786423 WCV786427:WCV851959 WCV851963:WCV917495 WCV917499:WCV983031 WCV983035:WCV1048576 WMR4:WMR65527 WMR65531:WMR131063 WMR131067:WMR196599 WMR196603:WMR262135 WMR262139:WMR327671 WMR327675:WMR393207 WMR393211:WMR458743 WMR458747:WMR524279 WMR524283:WMR589815 WMR589819:WMR655351 WMR655355:WMR720887 WMR720891:WMR786423 WMR786427:WMR851959 WMR851963:WMR917495 WMR917499:WMR983031 WMR983035:WMR1048576 WWN4:WWN65527 WWN65531:WWN131063 WWN131067:WWN196599 WWN196603:WWN262135 WWN262139:WWN327671 WWN327675:WWN393207 WWN393211:WWN458743 WWN458747:WWN524279 WWN524283:WWN589815 WWN589819:WWN655351 WWN655355:WWN720887 WWN720891:WWN786423 WWN786427:WWN851959 WWN851963:WWN917495 WWN917499:WWN983031 WWN983035:WWN1048576">
      <formula1>"Paid,Not Yet Paid,N/A"</formula1>
    </dataValidation>
    <dataValidation type="list" allowBlank="1" showInputMessage="1" showErrorMessage="1" sqref="CBA983035:CBK1048576 GFI983035:GFS1048576 KJQ983035:KKA1048576 ONY983035:OOI1048576 SSG983035:SSQ1048576 WWO983035:WWY1048576 ANQ983035:AOA1048576 ERY983035:ESI1048576 IWG983035:IWQ1048576 NAO983035:NAY1048576 REW983035:RFG1048576 VJE983035:VJO1048576 KC65531:KM131063 DOK65531:DOU131063 HSS65531:HTC131063 LXA65531:LXK131063 QBI65531:QBS131063 UFQ65531:UGA131063 TY65531:UI131063 DYG65531:DYQ131063 ICO65531:ICY131063 MGW65531:MHG131063 QLE65531:QLO131063 UPM65531:UPW131063 ADU65531:AEE131063 EIC65531:EIM131063 IMK65531:IMU131063 MQS65531:MRC131063 QVA65531:QVK131063 UZI65531:UZS131063 ANQ65531:AOA131063 ERY65531:ESI131063 IWG65531:IWQ131063 NAO65531:NAY131063 REW65531:RFG131063 VJE65531:VJO131063 AXM65531:AXW131063 FBU65531:FCE131063 JGC65531:JGM131063 NKK65531:NKU131063 ROS65531:RPC131063 VTA65531:VTK131063 BHI65531:BHS131063 FLQ65531:FMA131063 JPY65531:JQI131063 NUG65531:NUQ131063 RYO65531:RYY131063 WCW65531:WDG131063 BRE65531:BRO131063 FVM65531:FVW131063 JZU65531:KAE131063 OEC65531:OEM131063 SIK65531:SIU131063 WMS65531:WNC131063 CBA65531:CBK131063 GFI65531:GFS131063 KJQ65531:KKA131063 ONY65531:OOI131063 SSG65531:SSQ131063 WWO65531:WWY131063 CKW65531:CLG131063 GPE65531:GPO131063 KTM65531:KTW131063 OXU65531:OYE131063 TCC65531:TCM131063 CUS65531:CVC131063 GZA65531:GZK131063 LDI65531:LDS131063 PHQ65531:PIA131063 TLY65531:TMI131063 DEO65531:DEY131063 HIW65531:HJG131063 LNE65531:LNO131063 PRM65531:PRW131063 TVU65531:TWE131063 AXM983035:AXW1048576 FBU983035:FCE1048576 JGC983035:JGM1048576 NKK983035:NKU1048576 ROS983035:RPC1048576 VTA983035:VTK1048576 KC131067:KM196599 DOK131067:DOU196599 HSS131067:HTC196599 LXA131067:LXK196599 QBI131067:QBS196599 UFQ131067:UGA196599 TY131067:UI196599 DYG131067:DYQ196599 ICO131067:ICY196599 MGW131067:MHG196599 QLE131067:QLO196599 UPM131067:UPW196599 ADU131067:AEE196599 EIC131067:EIM196599 IMK131067:IMU196599 MQS131067:MRC196599 QVA131067:QVK196599 UZI131067:UZS196599 ANQ131067:AOA196599 ERY131067:ESI196599 IWG131067:IWQ196599 NAO131067:NAY196599 REW131067:RFG196599 VJE131067:VJO196599 AXM131067:AXW196599 FBU131067:FCE196599 JGC131067:JGM196599 NKK131067:NKU196599 ROS131067:RPC196599 VTA131067:VTK196599 BHI131067:BHS196599 FLQ131067:FMA196599 JPY131067:JQI196599 NUG131067:NUQ196599 RYO131067:RYY196599 WCW131067:WDG196599 BRE131067:BRO196599 FVM131067:FVW196599 JZU131067:KAE196599 OEC131067:OEM196599 SIK131067:SIU196599 WMS131067:WNC196599 CBA131067:CBK196599 GFI131067:GFS196599 KJQ131067:KKA196599 ONY131067:OOI196599 SSG131067:SSQ196599 WWO131067:WWY196599 CKW131067:CLG196599 GPE131067:GPO196599 KTM131067:KTW196599 OXU131067:OYE196599 TCC131067:TCM196599 CUS131067:CVC196599 GZA131067:GZK196599 LDI131067:LDS196599 PHQ131067:PIA196599 TLY131067:TMI196599 DEO131067:DEY196599 HIW131067:HJG196599 LNE131067:LNO196599 PRM131067:PRW196599 TVU131067:TWE196599 BHI983035:BHS1048576 FLQ983035:FMA1048576 JPY983035:JQI1048576 NUG983035:NUQ1048576 RYO983035:RYY1048576 WCW983035:WDG1048576 KC196603:KM262135 DOK196603:DOU262135 HSS196603:HTC262135 LXA196603:LXK262135 QBI196603:QBS262135 UFQ196603:UGA262135 TY196603:UI262135 DYG196603:DYQ262135 ICO196603:ICY262135 MGW196603:MHG262135 QLE196603:QLO262135 UPM196603:UPW262135 ADU196603:AEE262135 EIC196603:EIM262135 IMK196603:IMU262135 MQS196603:MRC262135 QVA196603:QVK262135 UZI196603:UZS262135 ANQ196603:AOA262135 ERY196603:ESI262135 IWG196603:IWQ262135 NAO196603:NAY262135 REW196603:RFG262135 VJE196603:VJO262135 AXM196603:AXW262135 FBU196603:FCE262135 JGC196603:JGM262135 NKK196603:NKU262135 ROS196603:RPC262135 VTA196603:VTK262135 BHI196603:BHS262135 FLQ196603:FMA262135 JPY196603:JQI262135 NUG196603:NUQ262135 RYO196603:RYY262135 WCW196603:WDG262135 BRE196603:BRO262135 FVM196603:FVW262135 JZU196603:KAE262135 OEC196603:OEM262135 SIK196603:SIU262135 WMS196603:WNC262135 CBA196603:CBK262135 GFI196603:GFS262135 KJQ196603:KKA262135 ONY196603:OOI262135 SSG196603:SSQ262135 WWO196603:WWY262135 CKW196603:CLG262135 GPE196603:GPO262135 KTM196603:KTW262135 OXU196603:OYE262135 TCC196603:TCM262135 CUS196603:CVC262135 GZA196603:GZK262135 LDI196603:LDS262135 PHQ196603:PIA262135 TLY196603:TMI262135 DEO196603:DEY262135 HIW196603:HJG262135 LNE196603:LNO262135 PRM196603:PRW262135 TVU196603:TWE262135 BRE983035:BRO1048576 FVM983035:FVW1048576 JZU983035:KAE1048576 OEC983035:OEM1048576 SIK983035:SIU1048576 WMS983035:WNC1048576 KC262139:KM327671 DOK262139:DOU327671 HSS262139:HTC327671 LXA262139:LXK327671 QBI262139:QBS327671 UFQ262139:UGA327671 TY262139:UI327671 DYG262139:DYQ327671 ICO262139:ICY327671 MGW262139:MHG327671 QLE262139:QLO327671 UPM262139:UPW327671 ADU262139:AEE327671 EIC262139:EIM327671 IMK262139:IMU327671 MQS262139:MRC327671 QVA262139:QVK327671 UZI262139:UZS327671 ANQ262139:AOA327671 ERY262139:ESI327671 IWG262139:IWQ327671 NAO262139:NAY327671 REW262139:RFG327671 VJE262139:VJO327671 AXM262139:AXW327671 FBU262139:FCE327671 JGC262139:JGM327671 NKK262139:NKU327671 ROS262139:RPC327671 VTA262139:VTK327671 BHI262139:BHS327671 FLQ262139:FMA327671 JPY262139:JQI327671 NUG262139:NUQ327671 RYO262139:RYY327671 WCW262139:WDG327671 BRE262139:BRO327671 FVM262139:FVW327671 JZU262139:KAE327671 OEC262139:OEM327671 SIK262139:SIU327671 WMS262139:WNC327671 CBA262139:CBK327671 GFI262139:GFS327671 KJQ262139:KKA327671 ONY262139:OOI327671 SSG262139:SSQ327671 WWO262139:WWY327671 CKW262139:CLG327671 GPE262139:GPO327671 KTM262139:KTW327671 OXU262139:OYE327671 TCC262139:TCM327671 CUS262139:CVC327671 GZA262139:GZK327671 LDI262139:LDS327671 PHQ262139:PIA327671 TLY262139:TMI327671 DEO262139:DEY327671 HIW262139:HJG327671 LNE262139:LNO327671 PRM262139:PRW327671 TVU262139:TWE327671 KC327675:KM393207 DOK327675:DOU393207 HSS327675:HTC393207 LXA327675:LXK393207 QBI327675:QBS393207 UFQ327675:UGA393207 TY327675:UI393207 DYG327675:DYQ393207 ICO327675:ICY393207 MGW327675:MHG393207 QLE327675:QLO393207 UPM327675:UPW393207 ADU327675:AEE393207 EIC327675:EIM393207 IMK327675:IMU393207 MQS327675:MRC393207 QVA327675:QVK393207 UZI327675:UZS393207 ANQ327675:AOA393207 ERY327675:ESI393207 IWG327675:IWQ393207 NAO327675:NAY393207 REW327675:RFG393207 VJE327675:VJO393207 AXM327675:AXW393207 FBU327675:FCE393207 JGC327675:JGM393207 NKK327675:NKU393207 ROS327675:RPC393207 VTA327675:VTK393207 BHI327675:BHS393207 FLQ327675:FMA393207 JPY327675:JQI393207 NUG327675:NUQ393207 RYO327675:RYY393207 WCW327675:WDG393207 BRE327675:BRO393207 FVM327675:FVW393207 JZU327675:KAE393207 OEC327675:OEM393207 SIK327675:SIU393207 WMS327675:WNC393207 CBA327675:CBK393207 GFI327675:GFS393207 KJQ327675:KKA393207 ONY327675:OOI393207 SSG327675:SSQ393207 WWO327675:WWY393207 CKW327675:CLG393207 GPE327675:GPO393207 KTM327675:KTW393207 OXU327675:OYE393207 TCC327675:TCM393207 CUS327675:CVC393207 GZA327675:GZK393207 LDI327675:LDS393207 PHQ327675:PIA393207 TLY327675:TMI393207 DEO327675:DEY393207 HIW327675:HJG393207 LNE327675:LNO393207 PRM327675:PRW393207 TVU327675:TWE393207 CKW983035:CLG1048576 GPE983035:GPO1048576 KTM983035:KTW1048576 OXU983035:OYE1048576 TCC983035:TCM1048576 KC393211:KM458743 DOK393211:DOU458743 HSS393211:HTC458743 LXA393211:LXK458743 QBI393211:QBS458743 UFQ393211:UGA458743 TY393211:UI458743 DYG393211:DYQ458743 ICO393211:ICY458743 MGW393211:MHG458743 QLE393211:QLO458743 UPM393211:UPW458743 ADU393211:AEE458743 EIC393211:EIM458743 IMK393211:IMU458743 MQS393211:MRC458743 QVA393211:QVK458743 UZI393211:UZS458743 ANQ393211:AOA458743 ERY393211:ESI458743 IWG393211:IWQ458743 NAO393211:NAY458743 REW393211:RFG458743 VJE393211:VJO458743 AXM393211:AXW458743 FBU393211:FCE458743 JGC393211:JGM458743 NKK393211:NKU458743 ROS393211:RPC458743 VTA393211:VTK458743 BHI393211:BHS458743 FLQ393211:FMA458743 JPY393211:JQI458743 NUG393211:NUQ458743 RYO393211:RYY458743 WCW393211:WDG458743 BRE393211:BRO458743 FVM393211:FVW458743 JZU393211:KAE458743 OEC393211:OEM458743 SIK393211:SIU458743 WMS393211:WNC458743 CBA393211:CBK458743 GFI393211:GFS458743 KJQ393211:KKA458743 ONY393211:OOI458743 SSG393211:SSQ458743 WWO393211:WWY458743 CKW393211:CLG458743 GPE393211:GPO458743 KTM393211:KTW458743 OXU393211:OYE458743 TCC393211:TCM458743 CUS393211:CVC458743 GZA393211:GZK458743 LDI393211:LDS458743 PHQ393211:PIA458743 TLY393211:TMI458743 DEO393211:DEY458743 HIW393211:HJG458743 LNE393211:LNO458743 PRM393211:PRW458743 TVU393211:TWE458743 CUS983035:CVC1048576 GZA983035:GZK1048576 LDI983035:LDS1048576 PHQ983035:PIA1048576 TLY983035:TMI1048576 KC458747:KM524279 DOK458747:DOU524279 HSS458747:HTC524279 LXA458747:LXK524279 QBI458747:QBS524279 UFQ458747:UGA524279 TY458747:UI524279 DYG458747:DYQ524279 ICO458747:ICY524279 MGW458747:MHG524279 QLE458747:QLO524279 UPM458747:UPW524279 ADU458747:AEE524279 EIC458747:EIM524279 IMK458747:IMU524279 MQS458747:MRC524279 QVA458747:QVK524279 UZI458747:UZS524279 ANQ458747:AOA524279 ERY458747:ESI524279 IWG458747:IWQ524279 NAO458747:NAY524279 REW458747:RFG524279 VJE458747:VJO524279 AXM458747:AXW524279 FBU458747:FCE524279 JGC458747:JGM524279 NKK458747:NKU524279 ROS458747:RPC524279 VTA458747:VTK524279 BHI458747:BHS524279 FLQ458747:FMA524279 JPY458747:JQI524279 NUG458747:NUQ524279 RYO458747:RYY524279 WCW458747:WDG524279 BRE458747:BRO524279 FVM458747:FVW524279 JZU458747:KAE524279 OEC458747:OEM524279 SIK458747:SIU524279 WMS458747:WNC524279 CBA458747:CBK524279 GFI458747:GFS524279 KJQ458747:KKA524279 ONY458747:OOI524279 SSG458747:SSQ524279 WWO458747:WWY524279 CKW458747:CLG524279 GPE458747:GPO524279 KTM458747:KTW524279 OXU458747:OYE524279 TCC458747:TCM524279 CUS458747:CVC524279 GZA458747:GZK524279 LDI458747:LDS524279 PHQ458747:PIA524279 TLY458747:TMI524279 DEO458747:DEY524279 HIW458747:HJG524279 LNE458747:LNO524279 PRM458747:PRW524279 TVU458747:TWE524279 DEO983035:DEY1048576 HIW983035:HJG1048576 LNE983035:LNO1048576 PRM983035:PRW1048576 TVU983035:TWE1048576 KC524283:KM589815 DOK524283:DOU589815 HSS524283:HTC589815 LXA524283:LXK589815 QBI524283:QBS589815 UFQ524283:UGA589815 TY524283:UI589815 DYG524283:DYQ589815 ICO524283:ICY589815 MGW524283:MHG589815 QLE524283:QLO589815 UPM524283:UPW589815 ADU524283:AEE589815 EIC524283:EIM589815 IMK524283:IMU589815 MQS524283:MRC589815 QVA524283:QVK589815 UZI524283:UZS589815 ANQ524283:AOA589815 ERY524283:ESI589815 IWG524283:IWQ589815 NAO524283:NAY589815 REW524283:RFG589815 VJE524283:VJO589815 AXM524283:AXW589815 FBU524283:FCE589815 JGC524283:JGM589815 NKK524283:NKU589815 ROS524283:RPC589815 VTA524283:VTK589815 BHI524283:BHS589815 FLQ524283:FMA589815 JPY524283:JQI589815 NUG524283:NUQ589815 RYO524283:RYY589815 WCW524283:WDG589815 BRE524283:BRO589815 FVM524283:FVW589815 JZU524283:KAE589815 OEC524283:OEM589815 SIK524283:SIU589815 WMS524283:WNC589815 CBA524283:CBK589815 GFI524283:GFS589815 KJQ524283:KKA589815 ONY524283:OOI589815 SSG524283:SSQ589815 WWO524283:WWY589815 CKW524283:CLG589815 GPE524283:GPO589815 KTM524283:KTW589815 OXU524283:OYE589815 TCC524283:TCM589815 CUS524283:CVC589815 GZA524283:GZK589815 LDI524283:LDS589815 PHQ524283:PIA589815 TLY524283:TMI589815 DEO524283:DEY589815 HIW524283:HJG589815 LNE524283:LNO589815 PRM524283:PRW589815 TVU524283:TWE589815 KC983035:KM1048576 DOK983035:DOU1048576 HSS983035:HTC1048576 LXA983035:LXK1048576 QBI983035:QBS1048576 UFQ983035:UGA1048576 KC589819:KM655351 DOK589819:DOU655351 HSS589819:HTC655351 LXA589819:LXK655351 QBI589819:QBS655351 UFQ589819:UGA655351 TY589819:UI655351 DYG589819:DYQ655351 ICO589819:ICY655351 MGW589819:MHG655351 QLE589819:QLO655351 UPM589819:UPW655351 ADU589819:AEE655351 EIC589819:EIM655351 IMK589819:IMU655351 MQS589819:MRC655351 QVA589819:QVK655351 UZI589819:UZS655351 ANQ589819:AOA655351 ERY589819:ESI655351 IWG589819:IWQ655351 NAO589819:NAY655351 REW589819:RFG655351 VJE589819:VJO655351 AXM589819:AXW655351 FBU589819:FCE655351 JGC589819:JGM655351 NKK589819:NKU655351 ROS589819:RPC655351 VTA589819:VTK655351 BHI589819:BHS655351 FLQ589819:FMA655351 JPY589819:JQI655351 NUG589819:NUQ655351 RYO589819:RYY655351 WCW589819:WDG655351 BRE589819:BRO655351 FVM589819:FVW655351 JZU589819:KAE655351 OEC589819:OEM655351 SIK589819:SIU655351 WMS589819:WNC655351 CBA589819:CBK655351 GFI589819:GFS655351 KJQ589819:KKA655351 ONY589819:OOI655351 SSG589819:SSQ655351 WWO589819:WWY655351 CKW589819:CLG655351 GPE589819:GPO655351 KTM589819:KTW655351 OXU589819:OYE655351 TCC589819:TCM655351 CUS589819:CVC655351 GZA589819:GZK655351 LDI589819:LDS655351 PHQ589819:PIA655351 TLY589819:TMI655351 DEO589819:DEY655351 HIW589819:HJG655351 LNE589819:LNO655351 PRM589819:PRW655351 TVU589819:TWE655351 TY983035:UI1048576 DYG983035:DYQ1048576 ICO983035:ICY1048576 MGW983035:MHG1048576 QLE983035:QLO1048576 UPM983035:UPW1048576 KC655355:KM720887 DOK655355:DOU720887 HSS655355:HTC720887 LXA655355:LXK720887 QBI655355:QBS720887 UFQ655355:UGA720887 TY655355:UI720887 DYG655355:DYQ720887 ICO655355:ICY720887 MGW655355:MHG720887 QLE655355:QLO720887 UPM655355:UPW720887 ADU655355:AEE720887 EIC655355:EIM720887 IMK655355:IMU720887 MQS655355:MRC720887 QVA655355:QVK720887 UZI655355:UZS720887 ANQ655355:AOA720887 ERY655355:ESI720887 IWG655355:IWQ720887 NAO655355:NAY720887 REW655355:RFG720887 VJE655355:VJO720887 AXM655355:AXW720887 FBU655355:FCE720887 JGC655355:JGM720887 NKK655355:NKU720887 ROS655355:RPC720887 VTA655355:VTK720887 BHI655355:BHS720887 FLQ655355:FMA720887 JPY655355:JQI720887 NUG655355:NUQ720887 RYO655355:RYY720887 WCW655355:WDG720887 BRE655355:BRO720887 FVM655355:FVW720887 JZU655355:KAE720887 OEC655355:OEM720887 SIK655355:SIU720887 WMS655355:WNC720887 CBA655355:CBK720887 GFI655355:GFS720887 KJQ655355:KKA720887 ONY655355:OOI720887 SSG655355:SSQ720887 WWO655355:WWY720887 CKW655355:CLG720887 GPE655355:GPO720887 KTM655355:KTW720887 OXU655355:OYE720887 TCC655355:TCM720887 CUS655355:CVC720887 GZA655355:GZK720887 LDI655355:LDS720887 PHQ655355:PIA720887 TLY655355:TMI720887 DEO655355:DEY720887 HIW655355:HJG720887 LNE655355:LNO720887 PRM655355:PRW720887 TVU655355:TWE720887 ADU983035:AEE1048576 EIC983035:EIM1048576 IMK983035:IMU1048576 MQS983035:MRC1048576 QVA983035:QVK1048576 UZI983035:UZS1048576 KC720891:KM786423 DOK720891:DOU786423 HSS720891:HTC786423 LXA720891:LXK786423 QBI720891:QBS786423 UFQ720891:UGA786423 TY720891:UI786423 DYG720891:DYQ786423 ICO720891:ICY786423 MGW720891:MHG786423 QLE720891:QLO786423 UPM720891:UPW786423 ADU720891:AEE786423 EIC720891:EIM786423 IMK720891:IMU786423 MQS720891:MRC786423 QVA720891:QVK786423 UZI720891:UZS786423 ANQ720891:AOA786423 ERY720891:ESI786423 IWG720891:IWQ786423 NAO720891:NAY786423 REW720891:RFG786423 VJE720891:VJO786423 AXM720891:AXW786423 FBU720891:FCE786423 JGC720891:JGM786423 NKK720891:NKU786423 ROS720891:RPC786423 VTA720891:VTK786423 BHI720891:BHS786423 FLQ720891:FMA786423 JPY720891:JQI786423 NUG720891:NUQ786423 RYO720891:RYY786423 WCW720891:WDG786423 BRE720891:BRO786423 FVM720891:FVW786423 JZU720891:KAE786423 OEC720891:OEM786423 SIK720891:SIU786423 WMS720891:WNC786423 CBA720891:CBK786423 GFI720891:GFS786423 KJQ720891:KKA786423 ONY720891:OOI786423 SSG720891:SSQ786423 WWO720891:WWY786423 CKW720891:CLG786423 GPE720891:GPO786423 KTM720891:KTW786423 OXU720891:OYE786423 TCC720891:TCM786423 CUS720891:CVC786423 GZA720891:GZK786423 LDI720891:LDS786423 PHQ720891:PIA786423 TLY720891:TMI786423 DEO720891:DEY786423 HIW720891:HJG786423 LNE720891:LNO786423 PRM720891:PRW786423 TVU720891:TWE786423 KC786427:KM851959 DOK786427:DOU851959 HSS786427:HTC851959 LXA786427:LXK851959 QBI786427:QBS851959 UFQ786427:UGA851959 TY786427:UI851959 DYG786427:DYQ851959 ICO786427:ICY851959 MGW786427:MHG851959 QLE786427:QLO851959 UPM786427:UPW851959 ADU786427:AEE851959 EIC786427:EIM851959 IMK786427:IMU851959 MQS786427:MRC851959 QVA786427:QVK851959 UZI786427:UZS851959 ANQ786427:AOA851959 ERY786427:ESI851959 IWG786427:IWQ851959 NAO786427:NAY851959 REW786427:RFG851959 VJE786427:VJO851959 AXM786427:AXW851959 FBU786427:FCE851959 JGC786427:JGM851959 NKK786427:NKU851959 ROS786427:RPC851959 VTA786427:VTK851959 BHI786427:BHS851959 FLQ786427:FMA851959 JPY786427:JQI851959 NUG786427:NUQ851959 RYO786427:RYY851959 WCW786427:WDG851959 BRE786427:BRO851959 FVM786427:FVW851959 JZU786427:KAE851959 OEC786427:OEM851959 SIK786427:SIU851959 WMS786427:WNC851959 CBA786427:CBK851959 GFI786427:GFS851959 KJQ786427:KKA851959 ONY786427:OOI851959 SSG786427:SSQ851959 WWO786427:WWY851959 CKW786427:CLG851959 GPE786427:GPO851959 KTM786427:KTW851959 OXU786427:OYE851959 TCC786427:TCM851959 CUS786427:CVC851959 GZA786427:GZK851959 LDI786427:LDS851959 PHQ786427:PIA851959 TLY786427:TMI851959 DEO786427:DEY851959 HIW786427:HJG851959 LNE786427:LNO851959 PRM786427:PRW851959 TVU786427:TWE851959 KC851963:KM917495 DOK851963:DOU917495 HSS851963:HTC917495 LXA851963:LXK917495 QBI851963:QBS917495 UFQ851963:UGA917495 TY851963:UI917495 DYG851963:DYQ917495 ICO851963:ICY917495 MGW851963:MHG917495 QLE851963:QLO917495 UPM851963:UPW917495 ADU851963:AEE917495 EIC851963:EIM917495 IMK851963:IMU917495 MQS851963:MRC917495 QVA851963:QVK917495 UZI851963:UZS917495 ANQ851963:AOA917495 ERY851963:ESI917495 IWG851963:IWQ917495 NAO851963:NAY917495 REW851963:RFG917495 VJE851963:VJO917495 AXM851963:AXW917495 FBU851963:FCE917495 JGC851963:JGM917495 NKK851963:NKU917495 ROS851963:RPC917495 VTA851963:VTK917495 BHI851963:BHS917495 FLQ851963:FMA917495 JPY851963:JQI917495 NUG851963:NUQ917495 RYO851963:RYY917495 WCW851963:WDG917495 BRE851963:BRO917495 FVM851963:FVW917495 JZU851963:KAE917495 OEC851963:OEM917495 SIK851963:SIU917495 WMS851963:WNC917495 CBA851963:CBK917495 GFI851963:GFS917495 KJQ851963:KKA917495 ONY851963:OOI917495 SSG851963:SSQ917495 WWO851963:WWY917495 CKW851963:CLG917495 GPE851963:GPO917495 KTM851963:KTW917495 OXU851963:OYE917495 TCC851963:TCM917495 CUS851963:CVC917495 GZA851963:GZK917495 LDI851963:LDS917495 PHQ851963:PIA917495 TLY851963:TMI917495 DEO851963:DEY917495 HIW851963:HJG917495 LNE851963:LNO917495 PRM851963:PRW917495 TVU851963:TWE917495 KC917499:KM983031 DOK917499:DOU983031 HSS917499:HTC983031 LXA917499:LXK983031 QBI917499:QBS983031 UFQ917499:UGA983031 TY917499:UI983031 DYG917499:DYQ983031 ICO917499:ICY983031 MGW917499:MHG983031 QLE917499:QLO983031 UPM917499:UPW983031 ADU917499:AEE983031 EIC917499:EIM983031 IMK917499:IMU983031 MQS917499:MRC983031 QVA917499:QVK983031 UZI917499:UZS983031 ANQ917499:AOA983031 ERY917499:ESI983031 IWG917499:IWQ983031 NAO917499:NAY983031 REW917499:RFG983031 VJE917499:VJO983031 AXM917499:AXW983031 FBU917499:FCE983031 JGC917499:JGM983031 NKK917499:NKU983031 ROS917499:RPC983031 VTA917499:VTK983031 BHI917499:BHS983031 FLQ917499:FMA983031 JPY917499:JQI983031 NUG917499:NUQ983031 RYO917499:RYY983031 WCW917499:WDG983031 BRE917499:BRO983031 FVM917499:FVW983031 JZU917499:KAE983031 OEC917499:OEM983031 SIK917499:SIU983031 WMS917499:WNC983031 CBA917499:CBK983031 GFI917499:GFS983031 KJQ917499:KKA983031 ONY917499:OOI983031 SSG917499:SSQ983031 WWO917499:WWY983031 CKW917499:CLG983031 GPE917499:GPO983031 KTM917499:KTW983031 OXU917499:OYE983031 TCC917499:TCM983031 CUS917499:CVC983031 GZA917499:GZK983031 LDI917499:LDS983031 PHQ917499:PIA983031 TLY917499:TMI983031 DEO917499:DEY983031 HIW917499:HJG983031 LNE917499:LNO983031 PRM917499:PRW983031 TVU917499:TWE983031 CBA4:CBK65527 GFI4:GFS65527 KJQ4:KKA65527 ONY4:OOI65527 SSG4:SSQ65527 WWO4:WWY65527 BRE4:BRO65527 FVM4:FVW65527 JZU4:KAE65527 OEC4:OEM65527 SIK4:SIU65527 WMS4:WNC65527 BHI4:BHS65527 FLQ4:FMA65527 JPY4:JQI65527 NUG4:NUQ65527 RYO4:RYY65527 WCW4:WDG65527 AXM4:AXW65527 FBU4:FCE65527 JGC4:JGM65527 NKK4:NKU65527 ROS4:RPC65527 VTA4:VTK65527 ANQ4:AOA65527 ERY4:ESI65527 IWG4:IWQ65527 NAO4:NAY65527 REW4:RFG65527 VJE4:VJO65527 ADU4:AEE65527 EIC4:EIM65527 IMK4:IMU65527 MQS4:MRC65527 QVA4:QVK65527 UZI4:UZS65527 TY4:UI65527 DYG4:DYQ65527 ICO4:ICY65527 MGW4:MHG65527 QLE4:QLO65527 UPM4:UPW65527 KC4:KM65527 DOK4:DOU65527 HSS4:HTC65527 LXA4:LXK65527 QBI4:QBS65527 UFQ4:UGA65527 DEO4:DEY65527 HIW4:HJG65527 LNE4:LNO65527 PRM4:PRW65527 TVU4:TWE65527 CUS4:CVC65527 GZA4:GZK65527 LDI4:LDS65527 PHQ4:PIA65527 TLY4:TMI65527 CKW4:CLG65527 GPE4:GPO65527 KTM4:KTW65527 OXU4:OYE65527 TCC4:TCM65527">
      <formula1>"Paid,Not Paid,N/A"</formula1>
    </dataValidation>
  </dataValidations>
  <pageMargins left="0.75" right="0.75" top="1" bottom="1" header="0.5" footer="0.5"/>
  <pageSetup paperSize="1" orientation="portrait"/>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4402"/>
  <sheetViews>
    <sheetView zoomScale="80" zoomScaleNormal="80" workbookViewId="0">
      <pane ySplit="2" topLeftCell="A3" activePane="bottomLeft" state="frozen"/>
      <selection/>
      <selection pane="bottomLeft" activeCell="Q13" sqref="Q13"/>
    </sheetView>
  </sheetViews>
  <sheetFormatPr defaultColWidth="9" defaultRowHeight="11.25"/>
  <cols>
    <col min="1" max="1" width="4" style="35" customWidth="1"/>
    <col min="2" max="2" width="18.1428571428571" style="36" customWidth="1"/>
    <col min="3" max="3" width="5.57142857142857" style="38" customWidth="1"/>
    <col min="4" max="4" width="5" style="35" hidden="1" customWidth="1"/>
    <col min="5" max="5" width="5.28571428571429" style="35" hidden="1" customWidth="1"/>
    <col min="6" max="6" width="5" style="35" hidden="1" customWidth="1"/>
    <col min="7" max="7" width="5.57142857142857" style="35" hidden="1" customWidth="1"/>
    <col min="8" max="13" width="5" style="35" hidden="1" customWidth="1"/>
    <col min="14" max="14" width="5" style="35" customWidth="1"/>
    <col min="15" max="15" width="7.28571428571429" style="35" customWidth="1"/>
    <col min="16" max="16" width="14.7142857142857" style="37" customWidth="1"/>
    <col min="17" max="17" width="7.28571428571429" style="144" customWidth="1"/>
    <col min="18" max="28" width="7.28571428571429" style="35" customWidth="1"/>
    <col min="29" max="29" width="7.28571428571429" style="39" customWidth="1"/>
    <col min="30" max="30" width="7.28571428571429" style="40" customWidth="1"/>
    <col min="31" max="31" width="17.8571428571429" style="35" customWidth="1"/>
    <col min="32" max="35" width="6.71428571428571" style="35" hidden="1" customWidth="1"/>
    <col min="36" max="36" width="9.28571428571429" style="35" hidden="1" customWidth="1"/>
    <col min="37" max="38" width="9.85714285714286" style="35" hidden="1" customWidth="1"/>
    <col min="39" max="39" width="5.85714285714286" style="35" hidden="1" customWidth="1"/>
    <col min="40" max="41" width="7.42857142857143" style="35" hidden="1" customWidth="1"/>
    <col min="42" max="42" width="6.57142857142857" style="35" hidden="1" customWidth="1"/>
    <col min="43" max="43" width="6.57142857142857" style="35" customWidth="1"/>
    <col min="44" max="44" width="9.14285714285714" style="35"/>
    <col min="45" max="45" width="8.14285714285714" style="35" customWidth="1"/>
    <col min="46" max="51" width="6" style="35" customWidth="1"/>
    <col min="52" max="52" width="6.85714285714286" style="35" customWidth="1"/>
    <col min="53" max="56" width="6" style="35" customWidth="1"/>
    <col min="57" max="284" width="9.14285714285714" style="35"/>
    <col min="285" max="285" width="7.14285714285714" style="35" customWidth="1"/>
    <col min="286" max="286" width="9.57142857142857" style="35" customWidth="1"/>
    <col min="287" max="287" width="5.14285714285714" style="35" customWidth="1"/>
    <col min="288" max="292" width="9" style="35" hidden="1" customWidth="1"/>
    <col min="293" max="293" width="4.71428571428571" style="35" customWidth="1"/>
    <col min="294" max="294" width="4.14285714285714" style="35" customWidth="1"/>
    <col min="295" max="295" width="4.42857142857143" style="35" customWidth="1"/>
    <col min="296" max="296" width="4.57142857142857" style="35" customWidth="1"/>
    <col min="297" max="297" width="4.28571428571429" style="35" customWidth="1"/>
    <col min="298" max="298" width="4.57142857142857" style="35" customWidth="1"/>
    <col min="299" max="299" width="4.71428571428571" style="35" customWidth="1"/>
    <col min="300" max="300" width="18.2857142857143" style="35" customWidth="1"/>
    <col min="301" max="301" width="6" style="35" customWidth="1"/>
    <col min="302" max="302" width="5" style="35" customWidth="1"/>
    <col min="303" max="303" width="9" style="35" customWidth="1"/>
    <col min="304" max="304" width="9.85714285714286" style="35" customWidth="1"/>
    <col min="305" max="305" width="9.71428571428571" style="35" customWidth="1"/>
    <col min="306" max="312" width="6" style="35" customWidth="1"/>
    <col min="313" max="540" width="9.14285714285714" style="35"/>
    <col min="541" max="541" width="7.14285714285714" style="35" customWidth="1"/>
    <col min="542" max="542" width="9.57142857142857" style="35" customWidth="1"/>
    <col min="543" max="543" width="5.14285714285714" style="35" customWidth="1"/>
    <col min="544" max="548" width="9" style="35" hidden="1" customWidth="1"/>
    <col min="549" max="549" width="4.71428571428571" style="35" customWidth="1"/>
    <col min="550" max="550" width="4.14285714285714" style="35" customWidth="1"/>
    <col min="551" max="551" width="4.42857142857143" style="35" customWidth="1"/>
    <col min="552" max="552" width="4.57142857142857" style="35" customWidth="1"/>
    <col min="553" max="553" width="4.28571428571429" style="35" customWidth="1"/>
    <col min="554" max="554" width="4.57142857142857" style="35" customWidth="1"/>
    <col min="555" max="555" width="4.71428571428571" style="35" customWidth="1"/>
    <col min="556" max="556" width="18.2857142857143" style="35" customWidth="1"/>
    <col min="557" max="557" width="6" style="35" customWidth="1"/>
    <col min="558" max="558" width="5" style="35" customWidth="1"/>
    <col min="559" max="559" width="9" style="35" customWidth="1"/>
    <col min="560" max="560" width="9.85714285714286" style="35" customWidth="1"/>
    <col min="561" max="561" width="9.71428571428571" style="35" customWidth="1"/>
    <col min="562" max="568" width="6" style="35" customWidth="1"/>
    <col min="569" max="796" width="9.14285714285714" style="35"/>
    <col min="797" max="797" width="7.14285714285714" style="35" customWidth="1"/>
    <col min="798" max="798" width="9.57142857142857" style="35" customWidth="1"/>
    <col min="799" max="799" width="5.14285714285714" style="35" customWidth="1"/>
    <col min="800" max="804" width="9" style="35" hidden="1" customWidth="1"/>
    <col min="805" max="805" width="4.71428571428571" style="35" customWidth="1"/>
    <col min="806" max="806" width="4.14285714285714" style="35" customWidth="1"/>
    <col min="807" max="807" width="4.42857142857143" style="35" customWidth="1"/>
    <col min="808" max="808" width="4.57142857142857" style="35" customWidth="1"/>
    <col min="809" max="809" width="4.28571428571429" style="35" customWidth="1"/>
    <col min="810" max="810" width="4.57142857142857" style="35" customWidth="1"/>
    <col min="811" max="811" width="4.71428571428571" style="35" customWidth="1"/>
    <col min="812" max="812" width="18.2857142857143" style="35" customWidth="1"/>
    <col min="813" max="813" width="6" style="35" customWidth="1"/>
    <col min="814" max="814" width="5" style="35" customWidth="1"/>
    <col min="815" max="815" width="9" style="35" customWidth="1"/>
    <col min="816" max="816" width="9.85714285714286" style="35" customWidth="1"/>
    <col min="817" max="817" width="9.71428571428571" style="35" customWidth="1"/>
    <col min="818" max="824" width="6" style="35" customWidth="1"/>
    <col min="825" max="1052" width="9.14285714285714" style="35"/>
    <col min="1053" max="1053" width="7.14285714285714" style="35" customWidth="1"/>
    <col min="1054" max="1054" width="9.57142857142857" style="35" customWidth="1"/>
    <col min="1055" max="1055" width="5.14285714285714" style="35" customWidth="1"/>
    <col min="1056" max="1060" width="9" style="35" hidden="1" customWidth="1"/>
    <col min="1061" max="1061" width="4.71428571428571" style="35" customWidth="1"/>
    <col min="1062" max="1062" width="4.14285714285714" style="35" customWidth="1"/>
    <col min="1063" max="1063" width="4.42857142857143" style="35" customWidth="1"/>
    <col min="1064" max="1064" width="4.57142857142857" style="35" customWidth="1"/>
    <col min="1065" max="1065" width="4.28571428571429" style="35" customWidth="1"/>
    <col min="1066" max="1066" width="4.57142857142857" style="35" customWidth="1"/>
    <col min="1067" max="1067" width="4.71428571428571" style="35" customWidth="1"/>
    <col min="1068" max="1068" width="18.2857142857143" style="35" customWidth="1"/>
    <col min="1069" max="1069" width="6" style="35" customWidth="1"/>
    <col min="1070" max="1070" width="5" style="35" customWidth="1"/>
    <col min="1071" max="1071" width="9" style="35" customWidth="1"/>
    <col min="1072" max="1072" width="9.85714285714286" style="35" customWidth="1"/>
    <col min="1073" max="1073" width="9.71428571428571" style="35" customWidth="1"/>
    <col min="1074" max="1080" width="6" style="35" customWidth="1"/>
    <col min="1081" max="1308" width="9.14285714285714" style="35"/>
    <col min="1309" max="1309" width="7.14285714285714" style="35" customWidth="1"/>
    <col min="1310" max="1310" width="9.57142857142857" style="35" customWidth="1"/>
    <col min="1311" max="1311" width="5.14285714285714" style="35" customWidth="1"/>
    <col min="1312" max="1316" width="9" style="35" hidden="1" customWidth="1"/>
    <col min="1317" max="1317" width="4.71428571428571" style="35" customWidth="1"/>
    <col min="1318" max="1318" width="4.14285714285714" style="35" customWidth="1"/>
    <col min="1319" max="1319" width="4.42857142857143" style="35" customWidth="1"/>
    <col min="1320" max="1320" width="4.57142857142857" style="35" customWidth="1"/>
    <col min="1321" max="1321" width="4.28571428571429" style="35" customWidth="1"/>
    <col min="1322" max="1322" width="4.57142857142857" style="35" customWidth="1"/>
    <col min="1323" max="1323" width="4.71428571428571" style="35" customWidth="1"/>
    <col min="1324" max="1324" width="18.2857142857143" style="35" customWidth="1"/>
    <col min="1325" max="1325" width="6" style="35" customWidth="1"/>
    <col min="1326" max="1326" width="5" style="35" customWidth="1"/>
    <col min="1327" max="1327" width="9" style="35" customWidth="1"/>
    <col min="1328" max="1328" width="9.85714285714286" style="35" customWidth="1"/>
    <col min="1329" max="1329" width="9.71428571428571" style="35" customWidth="1"/>
    <col min="1330" max="1336" width="6" style="35" customWidth="1"/>
    <col min="1337" max="1564" width="9.14285714285714" style="35"/>
    <col min="1565" max="1565" width="7.14285714285714" style="35" customWidth="1"/>
    <col min="1566" max="1566" width="9.57142857142857" style="35" customWidth="1"/>
    <col min="1567" max="1567" width="5.14285714285714" style="35" customWidth="1"/>
    <col min="1568" max="1572" width="9" style="35" hidden="1" customWidth="1"/>
    <col min="1573" max="1573" width="4.71428571428571" style="35" customWidth="1"/>
    <col min="1574" max="1574" width="4.14285714285714" style="35" customWidth="1"/>
    <col min="1575" max="1575" width="4.42857142857143" style="35" customWidth="1"/>
    <col min="1576" max="1576" width="4.57142857142857" style="35" customWidth="1"/>
    <col min="1577" max="1577" width="4.28571428571429" style="35" customWidth="1"/>
    <col min="1578" max="1578" width="4.57142857142857" style="35" customWidth="1"/>
    <col min="1579" max="1579" width="4.71428571428571" style="35" customWidth="1"/>
    <col min="1580" max="1580" width="18.2857142857143" style="35" customWidth="1"/>
    <col min="1581" max="1581" width="6" style="35" customWidth="1"/>
    <col min="1582" max="1582" width="5" style="35" customWidth="1"/>
    <col min="1583" max="1583" width="9" style="35" customWidth="1"/>
    <col min="1584" max="1584" width="9.85714285714286" style="35" customWidth="1"/>
    <col min="1585" max="1585" width="9.71428571428571" style="35" customWidth="1"/>
    <col min="1586" max="1592" width="6" style="35" customWidth="1"/>
    <col min="1593" max="1820" width="9.14285714285714" style="35"/>
    <col min="1821" max="1821" width="7.14285714285714" style="35" customWidth="1"/>
    <col min="1822" max="1822" width="9.57142857142857" style="35" customWidth="1"/>
    <col min="1823" max="1823" width="5.14285714285714" style="35" customWidth="1"/>
    <col min="1824" max="1828" width="9" style="35" hidden="1" customWidth="1"/>
    <col min="1829" max="1829" width="4.71428571428571" style="35" customWidth="1"/>
    <col min="1830" max="1830" width="4.14285714285714" style="35" customWidth="1"/>
    <col min="1831" max="1831" width="4.42857142857143" style="35" customWidth="1"/>
    <col min="1832" max="1832" width="4.57142857142857" style="35" customWidth="1"/>
    <col min="1833" max="1833" width="4.28571428571429" style="35" customWidth="1"/>
    <col min="1834" max="1834" width="4.57142857142857" style="35" customWidth="1"/>
    <col min="1835" max="1835" width="4.71428571428571" style="35" customWidth="1"/>
    <col min="1836" max="1836" width="18.2857142857143" style="35" customWidth="1"/>
    <col min="1837" max="1837" width="6" style="35" customWidth="1"/>
    <col min="1838" max="1838" width="5" style="35" customWidth="1"/>
    <col min="1839" max="1839" width="9" style="35" customWidth="1"/>
    <col min="1840" max="1840" width="9.85714285714286" style="35" customWidth="1"/>
    <col min="1841" max="1841" width="9.71428571428571" style="35" customWidth="1"/>
    <col min="1842" max="1848" width="6" style="35" customWidth="1"/>
    <col min="1849" max="2076" width="9.14285714285714" style="35"/>
    <col min="2077" max="2077" width="7.14285714285714" style="35" customWidth="1"/>
    <col min="2078" max="2078" width="9.57142857142857" style="35" customWidth="1"/>
    <col min="2079" max="2079" width="5.14285714285714" style="35" customWidth="1"/>
    <col min="2080" max="2084" width="9" style="35" hidden="1" customWidth="1"/>
    <col min="2085" max="2085" width="4.71428571428571" style="35" customWidth="1"/>
    <col min="2086" max="2086" width="4.14285714285714" style="35" customWidth="1"/>
    <col min="2087" max="2087" width="4.42857142857143" style="35" customWidth="1"/>
    <col min="2088" max="2088" width="4.57142857142857" style="35" customWidth="1"/>
    <col min="2089" max="2089" width="4.28571428571429" style="35" customWidth="1"/>
    <col min="2090" max="2090" width="4.57142857142857" style="35" customWidth="1"/>
    <col min="2091" max="2091" width="4.71428571428571" style="35" customWidth="1"/>
    <col min="2092" max="2092" width="18.2857142857143" style="35" customWidth="1"/>
    <col min="2093" max="2093" width="6" style="35" customWidth="1"/>
    <col min="2094" max="2094" width="5" style="35" customWidth="1"/>
    <col min="2095" max="2095" width="9" style="35" customWidth="1"/>
    <col min="2096" max="2096" width="9.85714285714286" style="35" customWidth="1"/>
    <col min="2097" max="2097" width="9.71428571428571" style="35" customWidth="1"/>
    <col min="2098" max="2104" width="6" style="35" customWidth="1"/>
    <col min="2105" max="2332" width="9.14285714285714" style="35"/>
    <col min="2333" max="2333" width="7.14285714285714" style="35" customWidth="1"/>
    <col min="2334" max="2334" width="9.57142857142857" style="35" customWidth="1"/>
    <col min="2335" max="2335" width="5.14285714285714" style="35" customWidth="1"/>
    <col min="2336" max="2340" width="9" style="35" hidden="1" customWidth="1"/>
    <col min="2341" max="2341" width="4.71428571428571" style="35" customWidth="1"/>
    <col min="2342" max="2342" width="4.14285714285714" style="35" customWidth="1"/>
    <col min="2343" max="2343" width="4.42857142857143" style="35" customWidth="1"/>
    <col min="2344" max="2344" width="4.57142857142857" style="35" customWidth="1"/>
    <col min="2345" max="2345" width="4.28571428571429" style="35" customWidth="1"/>
    <col min="2346" max="2346" width="4.57142857142857" style="35" customWidth="1"/>
    <col min="2347" max="2347" width="4.71428571428571" style="35" customWidth="1"/>
    <col min="2348" max="2348" width="18.2857142857143" style="35" customWidth="1"/>
    <col min="2349" max="2349" width="6" style="35" customWidth="1"/>
    <col min="2350" max="2350" width="5" style="35" customWidth="1"/>
    <col min="2351" max="2351" width="9" style="35" customWidth="1"/>
    <col min="2352" max="2352" width="9.85714285714286" style="35" customWidth="1"/>
    <col min="2353" max="2353" width="9.71428571428571" style="35" customWidth="1"/>
    <col min="2354" max="2360" width="6" style="35" customWidth="1"/>
    <col min="2361" max="2588" width="9.14285714285714" style="35"/>
    <col min="2589" max="2589" width="7.14285714285714" style="35" customWidth="1"/>
    <col min="2590" max="2590" width="9.57142857142857" style="35" customWidth="1"/>
    <col min="2591" max="2591" width="5.14285714285714" style="35" customWidth="1"/>
    <col min="2592" max="2596" width="9" style="35" hidden="1" customWidth="1"/>
    <col min="2597" max="2597" width="4.71428571428571" style="35" customWidth="1"/>
    <col min="2598" max="2598" width="4.14285714285714" style="35" customWidth="1"/>
    <col min="2599" max="2599" width="4.42857142857143" style="35" customWidth="1"/>
    <col min="2600" max="2600" width="4.57142857142857" style="35" customWidth="1"/>
    <col min="2601" max="2601" width="4.28571428571429" style="35" customWidth="1"/>
    <col min="2602" max="2602" width="4.57142857142857" style="35" customWidth="1"/>
    <col min="2603" max="2603" width="4.71428571428571" style="35" customWidth="1"/>
    <col min="2604" max="2604" width="18.2857142857143" style="35" customWidth="1"/>
    <col min="2605" max="2605" width="6" style="35" customWidth="1"/>
    <col min="2606" max="2606" width="5" style="35" customWidth="1"/>
    <col min="2607" max="2607" width="9" style="35" customWidth="1"/>
    <col min="2608" max="2608" width="9.85714285714286" style="35" customWidth="1"/>
    <col min="2609" max="2609" width="9.71428571428571" style="35" customWidth="1"/>
    <col min="2610" max="2616" width="6" style="35" customWidth="1"/>
    <col min="2617" max="2844" width="9.14285714285714" style="35"/>
    <col min="2845" max="2845" width="7.14285714285714" style="35" customWidth="1"/>
    <col min="2846" max="2846" width="9.57142857142857" style="35" customWidth="1"/>
    <col min="2847" max="2847" width="5.14285714285714" style="35" customWidth="1"/>
    <col min="2848" max="2852" width="9" style="35" hidden="1" customWidth="1"/>
    <col min="2853" max="2853" width="4.71428571428571" style="35" customWidth="1"/>
    <col min="2854" max="2854" width="4.14285714285714" style="35" customWidth="1"/>
    <col min="2855" max="2855" width="4.42857142857143" style="35" customWidth="1"/>
    <col min="2856" max="2856" width="4.57142857142857" style="35" customWidth="1"/>
    <col min="2857" max="2857" width="4.28571428571429" style="35" customWidth="1"/>
    <col min="2858" max="2858" width="4.57142857142857" style="35" customWidth="1"/>
    <col min="2859" max="2859" width="4.71428571428571" style="35" customWidth="1"/>
    <col min="2860" max="2860" width="18.2857142857143" style="35" customWidth="1"/>
    <col min="2861" max="2861" width="6" style="35" customWidth="1"/>
    <col min="2862" max="2862" width="5" style="35" customWidth="1"/>
    <col min="2863" max="2863" width="9" style="35" customWidth="1"/>
    <col min="2864" max="2864" width="9.85714285714286" style="35" customWidth="1"/>
    <col min="2865" max="2865" width="9.71428571428571" style="35" customWidth="1"/>
    <col min="2866" max="2872" width="6" style="35" customWidth="1"/>
    <col min="2873" max="3100" width="9.14285714285714" style="35"/>
    <col min="3101" max="3101" width="7.14285714285714" style="35" customWidth="1"/>
    <col min="3102" max="3102" width="9.57142857142857" style="35" customWidth="1"/>
    <col min="3103" max="3103" width="5.14285714285714" style="35" customWidth="1"/>
    <col min="3104" max="3108" width="9" style="35" hidden="1" customWidth="1"/>
    <col min="3109" max="3109" width="4.71428571428571" style="35" customWidth="1"/>
    <col min="3110" max="3110" width="4.14285714285714" style="35" customWidth="1"/>
    <col min="3111" max="3111" width="4.42857142857143" style="35" customWidth="1"/>
    <col min="3112" max="3112" width="4.57142857142857" style="35" customWidth="1"/>
    <col min="3113" max="3113" width="4.28571428571429" style="35" customWidth="1"/>
    <col min="3114" max="3114" width="4.57142857142857" style="35" customWidth="1"/>
    <col min="3115" max="3115" width="4.71428571428571" style="35" customWidth="1"/>
    <col min="3116" max="3116" width="18.2857142857143" style="35" customWidth="1"/>
    <col min="3117" max="3117" width="6" style="35" customWidth="1"/>
    <col min="3118" max="3118" width="5" style="35" customWidth="1"/>
    <col min="3119" max="3119" width="9" style="35" customWidth="1"/>
    <col min="3120" max="3120" width="9.85714285714286" style="35" customWidth="1"/>
    <col min="3121" max="3121" width="9.71428571428571" style="35" customWidth="1"/>
    <col min="3122" max="3128" width="6" style="35" customWidth="1"/>
    <col min="3129" max="3356" width="9.14285714285714" style="35"/>
    <col min="3357" max="3357" width="7.14285714285714" style="35" customWidth="1"/>
    <col min="3358" max="3358" width="9.57142857142857" style="35" customWidth="1"/>
    <col min="3359" max="3359" width="5.14285714285714" style="35" customWidth="1"/>
    <col min="3360" max="3364" width="9" style="35" hidden="1" customWidth="1"/>
    <col min="3365" max="3365" width="4.71428571428571" style="35" customWidth="1"/>
    <col min="3366" max="3366" width="4.14285714285714" style="35" customWidth="1"/>
    <col min="3367" max="3367" width="4.42857142857143" style="35" customWidth="1"/>
    <col min="3368" max="3368" width="4.57142857142857" style="35" customWidth="1"/>
    <col min="3369" max="3369" width="4.28571428571429" style="35" customWidth="1"/>
    <col min="3370" max="3370" width="4.57142857142857" style="35" customWidth="1"/>
    <col min="3371" max="3371" width="4.71428571428571" style="35" customWidth="1"/>
    <col min="3372" max="3372" width="18.2857142857143" style="35" customWidth="1"/>
    <col min="3373" max="3373" width="6" style="35" customWidth="1"/>
    <col min="3374" max="3374" width="5" style="35" customWidth="1"/>
    <col min="3375" max="3375" width="9" style="35" customWidth="1"/>
    <col min="3376" max="3376" width="9.85714285714286" style="35" customWidth="1"/>
    <col min="3377" max="3377" width="9.71428571428571" style="35" customWidth="1"/>
    <col min="3378" max="3384" width="6" style="35" customWidth="1"/>
    <col min="3385" max="3612" width="9.14285714285714" style="35"/>
    <col min="3613" max="3613" width="7.14285714285714" style="35" customWidth="1"/>
    <col min="3614" max="3614" width="9.57142857142857" style="35" customWidth="1"/>
    <col min="3615" max="3615" width="5.14285714285714" style="35" customWidth="1"/>
    <col min="3616" max="3620" width="9" style="35" hidden="1" customWidth="1"/>
    <col min="3621" max="3621" width="4.71428571428571" style="35" customWidth="1"/>
    <col min="3622" max="3622" width="4.14285714285714" style="35" customWidth="1"/>
    <col min="3623" max="3623" width="4.42857142857143" style="35" customWidth="1"/>
    <col min="3624" max="3624" width="4.57142857142857" style="35" customWidth="1"/>
    <col min="3625" max="3625" width="4.28571428571429" style="35" customWidth="1"/>
    <col min="3626" max="3626" width="4.57142857142857" style="35" customWidth="1"/>
    <col min="3627" max="3627" width="4.71428571428571" style="35" customWidth="1"/>
    <col min="3628" max="3628" width="18.2857142857143" style="35" customWidth="1"/>
    <col min="3629" max="3629" width="6" style="35" customWidth="1"/>
    <col min="3630" max="3630" width="5" style="35" customWidth="1"/>
    <col min="3631" max="3631" width="9" style="35" customWidth="1"/>
    <col min="3632" max="3632" width="9.85714285714286" style="35" customWidth="1"/>
    <col min="3633" max="3633" width="9.71428571428571" style="35" customWidth="1"/>
    <col min="3634" max="3640" width="6" style="35" customWidth="1"/>
    <col min="3641" max="3868" width="9.14285714285714" style="35"/>
    <col min="3869" max="3869" width="7.14285714285714" style="35" customWidth="1"/>
    <col min="3870" max="3870" width="9.57142857142857" style="35" customWidth="1"/>
    <col min="3871" max="3871" width="5.14285714285714" style="35" customWidth="1"/>
    <col min="3872" max="3876" width="9" style="35" hidden="1" customWidth="1"/>
    <col min="3877" max="3877" width="4.71428571428571" style="35" customWidth="1"/>
    <col min="3878" max="3878" width="4.14285714285714" style="35" customWidth="1"/>
    <col min="3879" max="3879" width="4.42857142857143" style="35" customWidth="1"/>
    <col min="3880" max="3880" width="4.57142857142857" style="35" customWidth="1"/>
    <col min="3881" max="3881" width="4.28571428571429" style="35" customWidth="1"/>
    <col min="3882" max="3882" width="4.57142857142857" style="35" customWidth="1"/>
    <col min="3883" max="3883" width="4.71428571428571" style="35" customWidth="1"/>
    <col min="3884" max="3884" width="18.2857142857143" style="35" customWidth="1"/>
    <col min="3885" max="3885" width="6" style="35" customWidth="1"/>
    <col min="3886" max="3886" width="5" style="35" customWidth="1"/>
    <col min="3887" max="3887" width="9" style="35" customWidth="1"/>
    <col min="3888" max="3888" width="9.85714285714286" style="35" customWidth="1"/>
    <col min="3889" max="3889" width="9.71428571428571" style="35" customWidth="1"/>
    <col min="3890" max="3896" width="6" style="35" customWidth="1"/>
    <col min="3897" max="4124" width="9.14285714285714" style="35"/>
    <col min="4125" max="4125" width="7.14285714285714" style="35" customWidth="1"/>
    <col min="4126" max="4126" width="9.57142857142857" style="35" customWidth="1"/>
    <col min="4127" max="4127" width="5.14285714285714" style="35" customWidth="1"/>
    <col min="4128" max="4132" width="9" style="35" hidden="1" customWidth="1"/>
    <col min="4133" max="4133" width="4.71428571428571" style="35" customWidth="1"/>
    <col min="4134" max="4134" width="4.14285714285714" style="35" customWidth="1"/>
    <col min="4135" max="4135" width="4.42857142857143" style="35" customWidth="1"/>
    <col min="4136" max="4136" width="4.57142857142857" style="35" customWidth="1"/>
    <col min="4137" max="4137" width="4.28571428571429" style="35" customWidth="1"/>
    <col min="4138" max="4138" width="4.57142857142857" style="35" customWidth="1"/>
    <col min="4139" max="4139" width="4.71428571428571" style="35" customWidth="1"/>
    <col min="4140" max="4140" width="18.2857142857143" style="35" customWidth="1"/>
    <col min="4141" max="4141" width="6" style="35" customWidth="1"/>
    <col min="4142" max="4142" width="5" style="35" customWidth="1"/>
    <col min="4143" max="4143" width="9" style="35" customWidth="1"/>
    <col min="4144" max="4144" width="9.85714285714286" style="35" customWidth="1"/>
    <col min="4145" max="4145" width="9.71428571428571" style="35" customWidth="1"/>
    <col min="4146" max="4152" width="6" style="35" customWidth="1"/>
    <col min="4153" max="4380" width="9.14285714285714" style="35"/>
    <col min="4381" max="4381" width="7.14285714285714" style="35" customWidth="1"/>
    <col min="4382" max="4382" width="9.57142857142857" style="35" customWidth="1"/>
    <col min="4383" max="4383" width="5.14285714285714" style="35" customWidth="1"/>
    <col min="4384" max="4388" width="9" style="35" hidden="1" customWidth="1"/>
    <col min="4389" max="4389" width="4.71428571428571" style="35" customWidth="1"/>
    <col min="4390" max="4390" width="4.14285714285714" style="35" customWidth="1"/>
    <col min="4391" max="4391" width="4.42857142857143" style="35" customWidth="1"/>
    <col min="4392" max="4392" width="4.57142857142857" style="35" customWidth="1"/>
    <col min="4393" max="4393" width="4.28571428571429" style="35" customWidth="1"/>
    <col min="4394" max="4394" width="4.57142857142857" style="35" customWidth="1"/>
    <col min="4395" max="4395" width="4.71428571428571" style="35" customWidth="1"/>
    <col min="4396" max="4396" width="18.2857142857143" style="35" customWidth="1"/>
    <col min="4397" max="4397" width="6" style="35" customWidth="1"/>
    <col min="4398" max="4398" width="5" style="35" customWidth="1"/>
    <col min="4399" max="4399" width="9" style="35" customWidth="1"/>
    <col min="4400" max="4400" width="9.85714285714286" style="35" customWidth="1"/>
    <col min="4401" max="4401" width="9.71428571428571" style="35" customWidth="1"/>
    <col min="4402" max="4408" width="6" style="35" customWidth="1"/>
    <col min="4409" max="4636" width="9.14285714285714" style="35"/>
    <col min="4637" max="4637" width="7.14285714285714" style="35" customWidth="1"/>
    <col min="4638" max="4638" width="9.57142857142857" style="35" customWidth="1"/>
    <col min="4639" max="4639" width="5.14285714285714" style="35" customWidth="1"/>
    <col min="4640" max="4644" width="9" style="35" hidden="1" customWidth="1"/>
    <col min="4645" max="4645" width="4.71428571428571" style="35" customWidth="1"/>
    <col min="4646" max="4646" width="4.14285714285714" style="35" customWidth="1"/>
    <col min="4647" max="4647" width="4.42857142857143" style="35" customWidth="1"/>
    <col min="4648" max="4648" width="4.57142857142857" style="35" customWidth="1"/>
    <col min="4649" max="4649" width="4.28571428571429" style="35" customWidth="1"/>
    <col min="4650" max="4650" width="4.57142857142857" style="35" customWidth="1"/>
    <col min="4651" max="4651" width="4.71428571428571" style="35" customWidth="1"/>
    <col min="4652" max="4652" width="18.2857142857143" style="35" customWidth="1"/>
    <col min="4653" max="4653" width="6" style="35" customWidth="1"/>
    <col min="4654" max="4654" width="5" style="35" customWidth="1"/>
    <col min="4655" max="4655" width="9" style="35" customWidth="1"/>
    <col min="4656" max="4656" width="9.85714285714286" style="35" customWidth="1"/>
    <col min="4657" max="4657" width="9.71428571428571" style="35" customWidth="1"/>
    <col min="4658" max="4664" width="6" style="35" customWidth="1"/>
    <col min="4665" max="4892" width="9.14285714285714" style="35"/>
    <col min="4893" max="4893" width="7.14285714285714" style="35" customWidth="1"/>
    <col min="4894" max="4894" width="9.57142857142857" style="35" customWidth="1"/>
    <col min="4895" max="4895" width="5.14285714285714" style="35" customWidth="1"/>
    <col min="4896" max="4900" width="9" style="35" hidden="1" customWidth="1"/>
    <col min="4901" max="4901" width="4.71428571428571" style="35" customWidth="1"/>
    <col min="4902" max="4902" width="4.14285714285714" style="35" customWidth="1"/>
    <col min="4903" max="4903" width="4.42857142857143" style="35" customWidth="1"/>
    <col min="4904" max="4904" width="4.57142857142857" style="35" customWidth="1"/>
    <col min="4905" max="4905" width="4.28571428571429" style="35" customWidth="1"/>
    <col min="4906" max="4906" width="4.57142857142857" style="35" customWidth="1"/>
    <col min="4907" max="4907" width="4.71428571428571" style="35" customWidth="1"/>
    <col min="4908" max="4908" width="18.2857142857143" style="35" customWidth="1"/>
    <col min="4909" max="4909" width="6" style="35" customWidth="1"/>
    <col min="4910" max="4910" width="5" style="35" customWidth="1"/>
    <col min="4911" max="4911" width="9" style="35" customWidth="1"/>
    <col min="4912" max="4912" width="9.85714285714286" style="35" customWidth="1"/>
    <col min="4913" max="4913" width="9.71428571428571" style="35" customWidth="1"/>
    <col min="4914" max="4920" width="6" style="35" customWidth="1"/>
    <col min="4921" max="5148" width="9.14285714285714" style="35"/>
    <col min="5149" max="5149" width="7.14285714285714" style="35" customWidth="1"/>
    <col min="5150" max="5150" width="9.57142857142857" style="35" customWidth="1"/>
    <col min="5151" max="5151" width="5.14285714285714" style="35" customWidth="1"/>
    <col min="5152" max="5156" width="9" style="35" hidden="1" customWidth="1"/>
    <col min="5157" max="5157" width="4.71428571428571" style="35" customWidth="1"/>
    <col min="5158" max="5158" width="4.14285714285714" style="35" customWidth="1"/>
    <col min="5159" max="5159" width="4.42857142857143" style="35" customWidth="1"/>
    <col min="5160" max="5160" width="4.57142857142857" style="35" customWidth="1"/>
    <col min="5161" max="5161" width="4.28571428571429" style="35" customWidth="1"/>
    <col min="5162" max="5162" width="4.57142857142857" style="35" customWidth="1"/>
    <col min="5163" max="5163" width="4.71428571428571" style="35" customWidth="1"/>
    <col min="5164" max="5164" width="18.2857142857143" style="35" customWidth="1"/>
    <col min="5165" max="5165" width="6" style="35" customWidth="1"/>
    <col min="5166" max="5166" width="5" style="35" customWidth="1"/>
    <col min="5167" max="5167" width="9" style="35" customWidth="1"/>
    <col min="5168" max="5168" width="9.85714285714286" style="35" customWidth="1"/>
    <col min="5169" max="5169" width="9.71428571428571" style="35" customWidth="1"/>
    <col min="5170" max="5176" width="6" style="35" customWidth="1"/>
    <col min="5177" max="5404" width="9.14285714285714" style="35"/>
    <col min="5405" max="5405" width="7.14285714285714" style="35" customWidth="1"/>
    <col min="5406" max="5406" width="9.57142857142857" style="35" customWidth="1"/>
    <col min="5407" max="5407" width="5.14285714285714" style="35" customWidth="1"/>
    <col min="5408" max="5412" width="9" style="35" hidden="1" customWidth="1"/>
    <col min="5413" max="5413" width="4.71428571428571" style="35" customWidth="1"/>
    <col min="5414" max="5414" width="4.14285714285714" style="35" customWidth="1"/>
    <col min="5415" max="5415" width="4.42857142857143" style="35" customWidth="1"/>
    <col min="5416" max="5416" width="4.57142857142857" style="35" customWidth="1"/>
    <col min="5417" max="5417" width="4.28571428571429" style="35" customWidth="1"/>
    <col min="5418" max="5418" width="4.57142857142857" style="35" customWidth="1"/>
    <col min="5419" max="5419" width="4.71428571428571" style="35" customWidth="1"/>
    <col min="5420" max="5420" width="18.2857142857143" style="35" customWidth="1"/>
    <col min="5421" max="5421" width="6" style="35" customWidth="1"/>
    <col min="5422" max="5422" width="5" style="35" customWidth="1"/>
    <col min="5423" max="5423" width="9" style="35" customWidth="1"/>
    <col min="5424" max="5424" width="9.85714285714286" style="35" customWidth="1"/>
    <col min="5425" max="5425" width="9.71428571428571" style="35" customWidth="1"/>
    <col min="5426" max="5432" width="6" style="35" customWidth="1"/>
    <col min="5433" max="5660" width="9.14285714285714" style="35"/>
    <col min="5661" max="5661" width="7.14285714285714" style="35" customWidth="1"/>
    <col min="5662" max="5662" width="9.57142857142857" style="35" customWidth="1"/>
    <col min="5663" max="5663" width="5.14285714285714" style="35" customWidth="1"/>
    <col min="5664" max="5668" width="9" style="35" hidden="1" customWidth="1"/>
    <col min="5669" max="5669" width="4.71428571428571" style="35" customWidth="1"/>
    <col min="5670" max="5670" width="4.14285714285714" style="35" customWidth="1"/>
    <col min="5671" max="5671" width="4.42857142857143" style="35" customWidth="1"/>
    <col min="5672" max="5672" width="4.57142857142857" style="35" customWidth="1"/>
    <col min="5673" max="5673" width="4.28571428571429" style="35" customWidth="1"/>
    <col min="5674" max="5674" width="4.57142857142857" style="35" customWidth="1"/>
    <col min="5675" max="5675" width="4.71428571428571" style="35" customWidth="1"/>
    <col min="5676" max="5676" width="18.2857142857143" style="35" customWidth="1"/>
    <col min="5677" max="5677" width="6" style="35" customWidth="1"/>
    <col min="5678" max="5678" width="5" style="35" customWidth="1"/>
    <col min="5679" max="5679" width="9" style="35" customWidth="1"/>
    <col min="5680" max="5680" width="9.85714285714286" style="35" customWidth="1"/>
    <col min="5681" max="5681" width="9.71428571428571" style="35" customWidth="1"/>
    <col min="5682" max="5688" width="6" style="35" customWidth="1"/>
    <col min="5689" max="5916" width="9.14285714285714" style="35"/>
    <col min="5917" max="5917" width="7.14285714285714" style="35" customWidth="1"/>
    <col min="5918" max="5918" width="9.57142857142857" style="35" customWidth="1"/>
    <col min="5919" max="5919" width="5.14285714285714" style="35" customWidth="1"/>
    <col min="5920" max="5924" width="9" style="35" hidden="1" customWidth="1"/>
    <col min="5925" max="5925" width="4.71428571428571" style="35" customWidth="1"/>
    <col min="5926" max="5926" width="4.14285714285714" style="35" customWidth="1"/>
    <col min="5927" max="5927" width="4.42857142857143" style="35" customWidth="1"/>
    <col min="5928" max="5928" width="4.57142857142857" style="35" customWidth="1"/>
    <col min="5929" max="5929" width="4.28571428571429" style="35" customWidth="1"/>
    <col min="5930" max="5930" width="4.57142857142857" style="35" customWidth="1"/>
    <col min="5931" max="5931" width="4.71428571428571" style="35" customWidth="1"/>
    <col min="5932" max="5932" width="18.2857142857143" style="35" customWidth="1"/>
    <col min="5933" max="5933" width="6" style="35" customWidth="1"/>
    <col min="5934" max="5934" width="5" style="35" customWidth="1"/>
    <col min="5935" max="5935" width="9" style="35" customWidth="1"/>
    <col min="5936" max="5936" width="9.85714285714286" style="35" customWidth="1"/>
    <col min="5937" max="5937" width="9.71428571428571" style="35" customWidth="1"/>
    <col min="5938" max="5944" width="6" style="35" customWidth="1"/>
    <col min="5945" max="6172" width="9.14285714285714" style="35"/>
    <col min="6173" max="6173" width="7.14285714285714" style="35" customWidth="1"/>
    <col min="6174" max="6174" width="9.57142857142857" style="35" customWidth="1"/>
    <col min="6175" max="6175" width="5.14285714285714" style="35" customWidth="1"/>
    <col min="6176" max="6180" width="9" style="35" hidden="1" customWidth="1"/>
    <col min="6181" max="6181" width="4.71428571428571" style="35" customWidth="1"/>
    <col min="6182" max="6182" width="4.14285714285714" style="35" customWidth="1"/>
    <col min="6183" max="6183" width="4.42857142857143" style="35" customWidth="1"/>
    <col min="6184" max="6184" width="4.57142857142857" style="35" customWidth="1"/>
    <col min="6185" max="6185" width="4.28571428571429" style="35" customWidth="1"/>
    <col min="6186" max="6186" width="4.57142857142857" style="35" customWidth="1"/>
    <col min="6187" max="6187" width="4.71428571428571" style="35" customWidth="1"/>
    <col min="6188" max="6188" width="18.2857142857143" style="35" customWidth="1"/>
    <col min="6189" max="6189" width="6" style="35" customWidth="1"/>
    <col min="6190" max="6190" width="5" style="35" customWidth="1"/>
    <col min="6191" max="6191" width="9" style="35" customWidth="1"/>
    <col min="6192" max="6192" width="9.85714285714286" style="35" customWidth="1"/>
    <col min="6193" max="6193" width="9.71428571428571" style="35" customWidth="1"/>
    <col min="6194" max="6200" width="6" style="35" customWidth="1"/>
    <col min="6201" max="6428" width="9.14285714285714" style="35"/>
    <col min="6429" max="6429" width="7.14285714285714" style="35" customWidth="1"/>
    <col min="6430" max="6430" width="9.57142857142857" style="35" customWidth="1"/>
    <col min="6431" max="6431" width="5.14285714285714" style="35" customWidth="1"/>
    <col min="6432" max="6436" width="9" style="35" hidden="1" customWidth="1"/>
    <col min="6437" max="6437" width="4.71428571428571" style="35" customWidth="1"/>
    <col min="6438" max="6438" width="4.14285714285714" style="35" customWidth="1"/>
    <col min="6439" max="6439" width="4.42857142857143" style="35" customWidth="1"/>
    <col min="6440" max="6440" width="4.57142857142857" style="35" customWidth="1"/>
    <col min="6441" max="6441" width="4.28571428571429" style="35" customWidth="1"/>
    <col min="6442" max="6442" width="4.57142857142857" style="35" customWidth="1"/>
    <col min="6443" max="6443" width="4.71428571428571" style="35" customWidth="1"/>
    <col min="6444" max="6444" width="18.2857142857143" style="35" customWidth="1"/>
    <col min="6445" max="6445" width="6" style="35" customWidth="1"/>
    <col min="6446" max="6446" width="5" style="35" customWidth="1"/>
    <col min="6447" max="6447" width="9" style="35" customWidth="1"/>
    <col min="6448" max="6448" width="9.85714285714286" style="35" customWidth="1"/>
    <col min="6449" max="6449" width="9.71428571428571" style="35" customWidth="1"/>
    <col min="6450" max="6456" width="6" style="35" customWidth="1"/>
    <col min="6457" max="6684" width="9.14285714285714" style="35"/>
    <col min="6685" max="6685" width="7.14285714285714" style="35" customWidth="1"/>
    <col min="6686" max="6686" width="9.57142857142857" style="35" customWidth="1"/>
    <col min="6687" max="6687" width="5.14285714285714" style="35" customWidth="1"/>
    <col min="6688" max="6692" width="9" style="35" hidden="1" customWidth="1"/>
    <col min="6693" max="6693" width="4.71428571428571" style="35" customWidth="1"/>
    <col min="6694" max="6694" width="4.14285714285714" style="35" customWidth="1"/>
    <col min="6695" max="6695" width="4.42857142857143" style="35" customWidth="1"/>
    <col min="6696" max="6696" width="4.57142857142857" style="35" customWidth="1"/>
    <col min="6697" max="6697" width="4.28571428571429" style="35" customWidth="1"/>
    <col min="6698" max="6698" width="4.57142857142857" style="35" customWidth="1"/>
    <col min="6699" max="6699" width="4.71428571428571" style="35" customWidth="1"/>
    <col min="6700" max="6700" width="18.2857142857143" style="35" customWidth="1"/>
    <col min="6701" max="6701" width="6" style="35" customWidth="1"/>
    <col min="6702" max="6702" width="5" style="35" customWidth="1"/>
    <col min="6703" max="6703" width="9" style="35" customWidth="1"/>
    <col min="6704" max="6704" width="9.85714285714286" style="35" customWidth="1"/>
    <col min="6705" max="6705" width="9.71428571428571" style="35" customWidth="1"/>
    <col min="6706" max="6712" width="6" style="35" customWidth="1"/>
    <col min="6713" max="6940" width="9.14285714285714" style="35"/>
    <col min="6941" max="6941" width="7.14285714285714" style="35" customWidth="1"/>
    <col min="6942" max="6942" width="9.57142857142857" style="35" customWidth="1"/>
    <col min="6943" max="6943" width="5.14285714285714" style="35" customWidth="1"/>
    <col min="6944" max="6948" width="9" style="35" hidden="1" customWidth="1"/>
    <col min="6949" max="6949" width="4.71428571428571" style="35" customWidth="1"/>
    <col min="6950" max="6950" width="4.14285714285714" style="35" customWidth="1"/>
    <col min="6951" max="6951" width="4.42857142857143" style="35" customWidth="1"/>
    <col min="6952" max="6952" width="4.57142857142857" style="35" customWidth="1"/>
    <col min="6953" max="6953" width="4.28571428571429" style="35" customWidth="1"/>
    <col min="6954" max="6954" width="4.57142857142857" style="35" customWidth="1"/>
    <col min="6955" max="6955" width="4.71428571428571" style="35" customWidth="1"/>
    <col min="6956" max="6956" width="18.2857142857143" style="35" customWidth="1"/>
    <col min="6957" max="6957" width="6" style="35" customWidth="1"/>
    <col min="6958" max="6958" width="5" style="35" customWidth="1"/>
    <col min="6959" max="6959" width="9" style="35" customWidth="1"/>
    <col min="6960" max="6960" width="9.85714285714286" style="35" customWidth="1"/>
    <col min="6961" max="6961" width="9.71428571428571" style="35" customWidth="1"/>
    <col min="6962" max="6968" width="6" style="35" customWidth="1"/>
    <col min="6969" max="7196" width="9.14285714285714" style="35"/>
    <col min="7197" max="7197" width="7.14285714285714" style="35" customWidth="1"/>
    <col min="7198" max="7198" width="9.57142857142857" style="35" customWidth="1"/>
    <col min="7199" max="7199" width="5.14285714285714" style="35" customWidth="1"/>
    <col min="7200" max="7204" width="9" style="35" hidden="1" customWidth="1"/>
    <col min="7205" max="7205" width="4.71428571428571" style="35" customWidth="1"/>
    <col min="7206" max="7206" width="4.14285714285714" style="35" customWidth="1"/>
    <col min="7207" max="7207" width="4.42857142857143" style="35" customWidth="1"/>
    <col min="7208" max="7208" width="4.57142857142857" style="35" customWidth="1"/>
    <col min="7209" max="7209" width="4.28571428571429" style="35" customWidth="1"/>
    <col min="7210" max="7210" width="4.57142857142857" style="35" customWidth="1"/>
    <col min="7211" max="7211" width="4.71428571428571" style="35" customWidth="1"/>
    <col min="7212" max="7212" width="18.2857142857143" style="35" customWidth="1"/>
    <col min="7213" max="7213" width="6" style="35" customWidth="1"/>
    <col min="7214" max="7214" width="5" style="35" customWidth="1"/>
    <col min="7215" max="7215" width="9" style="35" customWidth="1"/>
    <col min="7216" max="7216" width="9.85714285714286" style="35" customWidth="1"/>
    <col min="7217" max="7217" width="9.71428571428571" style="35" customWidth="1"/>
    <col min="7218" max="7224" width="6" style="35" customWidth="1"/>
    <col min="7225" max="7452" width="9.14285714285714" style="35"/>
    <col min="7453" max="7453" width="7.14285714285714" style="35" customWidth="1"/>
    <col min="7454" max="7454" width="9.57142857142857" style="35" customWidth="1"/>
    <col min="7455" max="7455" width="5.14285714285714" style="35" customWidth="1"/>
    <col min="7456" max="7460" width="9" style="35" hidden="1" customWidth="1"/>
    <col min="7461" max="7461" width="4.71428571428571" style="35" customWidth="1"/>
    <col min="7462" max="7462" width="4.14285714285714" style="35" customWidth="1"/>
    <col min="7463" max="7463" width="4.42857142857143" style="35" customWidth="1"/>
    <col min="7464" max="7464" width="4.57142857142857" style="35" customWidth="1"/>
    <col min="7465" max="7465" width="4.28571428571429" style="35" customWidth="1"/>
    <col min="7466" max="7466" width="4.57142857142857" style="35" customWidth="1"/>
    <col min="7467" max="7467" width="4.71428571428571" style="35" customWidth="1"/>
    <col min="7468" max="7468" width="18.2857142857143" style="35" customWidth="1"/>
    <col min="7469" max="7469" width="6" style="35" customWidth="1"/>
    <col min="7470" max="7470" width="5" style="35" customWidth="1"/>
    <col min="7471" max="7471" width="9" style="35" customWidth="1"/>
    <col min="7472" max="7472" width="9.85714285714286" style="35" customWidth="1"/>
    <col min="7473" max="7473" width="9.71428571428571" style="35" customWidth="1"/>
    <col min="7474" max="7480" width="6" style="35" customWidth="1"/>
    <col min="7481" max="7708" width="9.14285714285714" style="35"/>
    <col min="7709" max="7709" width="7.14285714285714" style="35" customWidth="1"/>
    <col min="7710" max="7710" width="9.57142857142857" style="35" customWidth="1"/>
    <col min="7711" max="7711" width="5.14285714285714" style="35" customWidth="1"/>
    <col min="7712" max="7716" width="9" style="35" hidden="1" customWidth="1"/>
    <col min="7717" max="7717" width="4.71428571428571" style="35" customWidth="1"/>
    <col min="7718" max="7718" width="4.14285714285714" style="35" customWidth="1"/>
    <col min="7719" max="7719" width="4.42857142857143" style="35" customWidth="1"/>
    <col min="7720" max="7720" width="4.57142857142857" style="35" customWidth="1"/>
    <col min="7721" max="7721" width="4.28571428571429" style="35" customWidth="1"/>
    <col min="7722" max="7722" width="4.57142857142857" style="35" customWidth="1"/>
    <col min="7723" max="7723" width="4.71428571428571" style="35" customWidth="1"/>
    <col min="7724" max="7724" width="18.2857142857143" style="35" customWidth="1"/>
    <col min="7725" max="7725" width="6" style="35" customWidth="1"/>
    <col min="7726" max="7726" width="5" style="35" customWidth="1"/>
    <col min="7727" max="7727" width="9" style="35" customWidth="1"/>
    <col min="7728" max="7728" width="9.85714285714286" style="35" customWidth="1"/>
    <col min="7729" max="7729" width="9.71428571428571" style="35" customWidth="1"/>
    <col min="7730" max="7736" width="6" style="35" customWidth="1"/>
    <col min="7737" max="7964" width="9.14285714285714" style="35"/>
    <col min="7965" max="7965" width="7.14285714285714" style="35" customWidth="1"/>
    <col min="7966" max="7966" width="9.57142857142857" style="35" customWidth="1"/>
    <col min="7967" max="7967" width="5.14285714285714" style="35" customWidth="1"/>
    <col min="7968" max="7972" width="9" style="35" hidden="1" customWidth="1"/>
    <col min="7973" max="7973" width="4.71428571428571" style="35" customWidth="1"/>
    <col min="7974" max="7974" width="4.14285714285714" style="35" customWidth="1"/>
    <col min="7975" max="7975" width="4.42857142857143" style="35" customWidth="1"/>
    <col min="7976" max="7976" width="4.57142857142857" style="35" customWidth="1"/>
    <col min="7977" max="7977" width="4.28571428571429" style="35" customWidth="1"/>
    <col min="7978" max="7978" width="4.57142857142857" style="35" customWidth="1"/>
    <col min="7979" max="7979" width="4.71428571428571" style="35" customWidth="1"/>
    <col min="7980" max="7980" width="18.2857142857143" style="35" customWidth="1"/>
    <col min="7981" max="7981" width="6" style="35" customWidth="1"/>
    <col min="7982" max="7982" width="5" style="35" customWidth="1"/>
    <col min="7983" max="7983" width="9" style="35" customWidth="1"/>
    <col min="7984" max="7984" width="9.85714285714286" style="35" customWidth="1"/>
    <col min="7985" max="7985" width="9.71428571428571" style="35" customWidth="1"/>
    <col min="7986" max="7992" width="6" style="35" customWidth="1"/>
    <col min="7993" max="8220" width="9.14285714285714" style="35"/>
    <col min="8221" max="8221" width="7.14285714285714" style="35" customWidth="1"/>
    <col min="8222" max="8222" width="9.57142857142857" style="35" customWidth="1"/>
    <col min="8223" max="8223" width="5.14285714285714" style="35" customWidth="1"/>
    <col min="8224" max="8228" width="9" style="35" hidden="1" customWidth="1"/>
    <col min="8229" max="8229" width="4.71428571428571" style="35" customWidth="1"/>
    <col min="8230" max="8230" width="4.14285714285714" style="35" customWidth="1"/>
    <col min="8231" max="8231" width="4.42857142857143" style="35" customWidth="1"/>
    <col min="8232" max="8232" width="4.57142857142857" style="35" customWidth="1"/>
    <col min="8233" max="8233" width="4.28571428571429" style="35" customWidth="1"/>
    <col min="8234" max="8234" width="4.57142857142857" style="35" customWidth="1"/>
    <col min="8235" max="8235" width="4.71428571428571" style="35" customWidth="1"/>
    <col min="8236" max="8236" width="18.2857142857143" style="35" customWidth="1"/>
    <col min="8237" max="8237" width="6" style="35" customWidth="1"/>
    <col min="8238" max="8238" width="5" style="35" customWidth="1"/>
    <col min="8239" max="8239" width="9" style="35" customWidth="1"/>
    <col min="8240" max="8240" width="9.85714285714286" style="35" customWidth="1"/>
    <col min="8241" max="8241" width="9.71428571428571" style="35" customWidth="1"/>
    <col min="8242" max="8248" width="6" style="35" customWidth="1"/>
    <col min="8249" max="8476" width="9.14285714285714" style="35"/>
    <col min="8477" max="8477" width="7.14285714285714" style="35" customWidth="1"/>
    <col min="8478" max="8478" width="9.57142857142857" style="35" customWidth="1"/>
    <col min="8479" max="8479" width="5.14285714285714" style="35" customWidth="1"/>
    <col min="8480" max="8484" width="9" style="35" hidden="1" customWidth="1"/>
    <col min="8485" max="8485" width="4.71428571428571" style="35" customWidth="1"/>
    <col min="8486" max="8486" width="4.14285714285714" style="35" customWidth="1"/>
    <col min="8487" max="8487" width="4.42857142857143" style="35" customWidth="1"/>
    <col min="8488" max="8488" width="4.57142857142857" style="35" customWidth="1"/>
    <col min="8489" max="8489" width="4.28571428571429" style="35" customWidth="1"/>
    <col min="8490" max="8490" width="4.57142857142857" style="35" customWidth="1"/>
    <col min="8491" max="8491" width="4.71428571428571" style="35" customWidth="1"/>
    <col min="8492" max="8492" width="18.2857142857143" style="35" customWidth="1"/>
    <col min="8493" max="8493" width="6" style="35" customWidth="1"/>
    <col min="8494" max="8494" width="5" style="35" customWidth="1"/>
    <col min="8495" max="8495" width="9" style="35" customWidth="1"/>
    <col min="8496" max="8496" width="9.85714285714286" style="35" customWidth="1"/>
    <col min="8497" max="8497" width="9.71428571428571" style="35" customWidth="1"/>
    <col min="8498" max="8504" width="6" style="35" customWidth="1"/>
    <col min="8505" max="8732" width="9.14285714285714" style="35"/>
    <col min="8733" max="8733" width="7.14285714285714" style="35" customWidth="1"/>
    <col min="8734" max="8734" width="9.57142857142857" style="35" customWidth="1"/>
    <col min="8735" max="8735" width="5.14285714285714" style="35" customWidth="1"/>
    <col min="8736" max="8740" width="9" style="35" hidden="1" customWidth="1"/>
    <col min="8741" max="8741" width="4.71428571428571" style="35" customWidth="1"/>
    <col min="8742" max="8742" width="4.14285714285714" style="35" customWidth="1"/>
    <col min="8743" max="8743" width="4.42857142857143" style="35" customWidth="1"/>
    <col min="8744" max="8744" width="4.57142857142857" style="35" customWidth="1"/>
    <col min="8745" max="8745" width="4.28571428571429" style="35" customWidth="1"/>
    <col min="8746" max="8746" width="4.57142857142857" style="35" customWidth="1"/>
    <col min="8747" max="8747" width="4.71428571428571" style="35" customWidth="1"/>
    <col min="8748" max="8748" width="18.2857142857143" style="35" customWidth="1"/>
    <col min="8749" max="8749" width="6" style="35" customWidth="1"/>
    <col min="8750" max="8750" width="5" style="35" customWidth="1"/>
    <col min="8751" max="8751" width="9" style="35" customWidth="1"/>
    <col min="8752" max="8752" width="9.85714285714286" style="35" customWidth="1"/>
    <col min="8753" max="8753" width="9.71428571428571" style="35" customWidth="1"/>
    <col min="8754" max="8760" width="6" style="35" customWidth="1"/>
    <col min="8761" max="8988" width="9.14285714285714" style="35"/>
    <col min="8989" max="8989" width="7.14285714285714" style="35" customWidth="1"/>
    <col min="8990" max="8990" width="9.57142857142857" style="35" customWidth="1"/>
    <col min="8991" max="8991" width="5.14285714285714" style="35" customWidth="1"/>
    <col min="8992" max="8996" width="9" style="35" hidden="1" customWidth="1"/>
    <col min="8997" max="8997" width="4.71428571428571" style="35" customWidth="1"/>
    <col min="8998" max="8998" width="4.14285714285714" style="35" customWidth="1"/>
    <col min="8999" max="8999" width="4.42857142857143" style="35" customWidth="1"/>
    <col min="9000" max="9000" width="4.57142857142857" style="35" customWidth="1"/>
    <col min="9001" max="9001" width="4.28571428571429" style="35" customWidth="1"/>
    <col min="9002" max="9002" width="4.57142857142857" style="35" customWidth="1"/>
    <col min="9003" max="9003" width="4.71428571428571" style="35" customWidth="1"/>
    <col min="9004" max="9004" width="18.2857142857143" style="35" customWidth="1"/>
    <col min="9005" max="9005" width="6" style="35" customWidth="1"/>
    <col min="9006" max="9006" width="5" style="35" customWidth="1"/>
    <col min="9007" max="9007" width="9" style="35" customWidth="1"/>
    <col min="9008" max="9008" width="9.85714285714286" style="35" customWidth="1"/>
    <col min="9009" max="9009" width="9.71428571428571" style="35" customWidth="1"/>
    <col min="9010" max="9016" width="6" style="35" customWidth="1"/>
    <col min="9017" max="9244" width="9.14285714285714" style="35"/>
    <col min="9245" max="9245" width="7.14285714285714" style="35" customWidth="1"/>
    <col min="9246" max="9246" width="9.57142857142857" style="35" customWidth="1"/>
    <col min="9247" max="9247" width="5.14285714285714" style="35" customWidth="1"/>
    <col min="9248" max="9252" width="9" style="35" hidden="1" customWidth="1"/>
    <col min="9253" max="9253" width="4.71428571428571" style="35" customWidth="1"/>
    <col min="9254" max="9254" width="4.14285714285714" style="35" customWidth="1"/>
    <col min="9255" max="9255" width="4.42857142857143" style="35" customWidth="1"/>
    <col min="9256" max="9256" width="4.57142857142857" style="35" customWidth="1"/>
    <col min="9257" max="9257" width="4.28571428571429" style="35" customWidth="1"/>
    <col min="9258" max="9258" width="4.57142857142857" style="35" customWidth="1"/>
    <col min="9259" max="9259" width="4.71428571428571" style="35" customWidth="1"/>
    <col min="9260" max="9260" width="18.2857142857143" style="35" customWidth="1"/>
    <col min="9261" max="9261" width="6" style="35" customWidth="1"/>
    <col min="9262" max="9262" width="5" style="35" customWidth="1"/>
    <col min="9263" max="9263" width="9" style="35" customWidth="1"/>
    <col min="9264" max="9264" width="9.85714285714286" style="35" customWidth="1"/>
    <col min="9265" max="9265" width="9.71428571428571" style="35" customWidth="1"/>
    <col min="9266" max="9272" width="6" style="35" customWidth="1"/>
    <col min="9273" max="9500" width="9.14285714285714" style="35"/>
    <col min="9501" max="9501" width="7.14285714285714" style="35" customWidth="1"/>
    <col min="9502" max="9502" width="9.57142857142857" style="35" customWidth="1"/>
    <col min="9503" max="9503" width="5.14285714285714" style="35" customWidth="1"/>
    <col min="9504" max="9508" width="9" style="35" hidden="1" customWidth="1"/>
    <col min="9509" max="9509" width="4.71428571428571" style="35" customWidth="1"/>
    <col min="9510" max="9510" width="4.14285714285714" style="35" customWidth="1"/>
    <col min="9511" max="9511" width="4.42857142857143" style="35" customWidth="1"/>
    <col min="9512" max="9512" width="4.57142857142857" style="35" customWidth="1"/>
    <col min="9513" max="9513" width="4.28571428571429" style="35" customWidth="1"/>
    <col min="9514" max="9514" width="4.57142857142857" style="35" customWidth="1"/>
    <col min="9515" max="9515" width="4.71428571428571" style="35" customWidth="1"/>
    <col min="9516" max="9516" width="18.2857142857143" style="35" customWidth="1"/>
    <col min="9517" max="9517" width="6" style="35" customWidth="1"/>
    <col min="9518" max="9518" width="5" style="35" customWidth="1"/>
    <col min="9519" max="9519" width="9" style="35" customWidth="1"/>
    <col min="9520" max="9520" width="9.85714285714286" style="35" customWidth="1"/>
    <col min="9521" max="9521" width="9.71428571428571" style="35" customWidth="1"/>
    <col min="9522" max="9528" width="6" style="35" customWidth="1"/>
    <col min="9529" max="9756" width="9.14285714285714" style="35"/>
    <col min="9757" max="9757" width="7.14285714285714" style="35" customWidth="1"/>
    <col min="9758" max="9758" width="9.57142857142857" style="35" customWidth="1"/>
    <col min="9759" max="9759" width="5.14285714285714" style="35" customWidth="1"/>
    <col min="9760" max="9764" width="9" style="35" hidden="1" customWidth="1"/>
    <col min="9765" max="9765" width="4.71428571428571" style="35" customWidth="1"/>
    <col min="9766" max="9766" width="4.14285714285714" style="35" customWidth="1"/>
    <col min="9767" max="9767" width="4.42857142857143" style="35" customWidth="1"/>
    <col min="9768" max="9768" width="4.57142857142857" style="35" customWidth="1"/>
    <col min="9769" max="9769" width="4.28571428571429" style="35" customWidth="1"/>
    <col min="9770" max="9770" width="4.57142857142857" style="35" customWidth="1"/>
    <col min="9771" max="9771" width="4.71428571428571" style="35" customWidth="1"/>
    <col min="9772" max="9772" width="18.2857142857143" style="35" customWidth="1"/>
    <col min="9773" max="9773" width="6" style="35" customWidth="1"/>
    <col min="9774" max="9774" width="5" style="35" customWidth="1"/>
    <col min="9775" max="9775" width="9" style="35" customWidth="1"/>
    <col min="9776" max="9776" width="9.85714285714286" style="35" customWidth="1"/>
    <col min="9777" max="9777" width="9.71428571428571" style="35" customWidth="1"/>
    <col min="9778" max="9784" width="6" style="35" customWidth="1"/>
    <col min="9785" max="10012" width="9.14285714285714" style="35"/>
    <col min="10013" max="10013" width="7.14285714285714" style="35" customWidth="1"/>
    <col min="10014" max="10014" width="9.57142857142857" style="35" customWidth="1"/>
    <col min="10015" max="10015" width="5.14285714285714" style="35" customWidth="1"/>
    <col min="10016" max="10020" width="9" style="35" hidden="1" customWidth="1"/>
    <col min="10021" max="10021" width="4.71428571428571" style="35" customWidth="1"/>
    <col min="10022" max="10022" width="4.14285714285714" style="35" customWidth="1"/>
    <col min="10023" max="10023" width="4.42857142857143" style="35" customWidth="1"/>
    <col min="10024" max="10024" width="4.57142857142857" style="35" customWidth="1"/>
    <col min="10025" max="10025" width="4.28571428571429" style="35" customWidth="1"/>
    <col min="10026" max="10026" width="4.57142857142857" style="35" customWidth="1"/>
    <col min="10027" max="10027" width="4.71428571428571" style="35" customWidth="1"/>
    <col min="10028" max="10028" width="18.2857142857143" style="35" customWidth="1"/>
    <col min="10029" max="10029" width="6" style="35" customWidth="1"/>
    <col min="10030" max="10030" width="5" style="35" customWidth="1"/>
    <col min="10031" max="10031" width="9" style="35" customWidth="1"/>
    <col min="10032" max="10032" width="9.85714285714286" style="35" customWidth="1"/>
    <col min="10033" max="10033" width="9.71428571428571" style="35" customWidth="1"/>
    <col min="10034" max="10040" width="6" style="35" customWidth="1"/>
    <col min="10041" max="10268" width="9.14285714285714" style="35"/>
    <col min="10269" max="10269" width="7.14285714285714" style="35" customWidth="1"/>
    <col min="10270" max="10270" width="9.57142857142857" style="35" customWidth="1"/>
    <col min="10271" max="10271" width="5.14285714285714" style="35" customWidth="1"/>
    <col min="10272" max="10276" width="9" style="35" hidden="1" customWidth="1"/>
    <col min="10277" max="10277" width="4.71428571428571" style="35" customWidth="1"/>
    <col min="10278" max="10278" width="4.14285714285714" style="35" customWidth="1"/>
    <col min="10279" max="10279" width="4.42857142857143" style="35" customWidth="1"/>
    <col min="10280" max="10280" width="4.57142857142857" style="35" customWidth="1"/>
    <col min="10281" max="10281" width="4.28571428571429" style="35" customWidth="1"/>
    <col min="10282" max="10282" width="4.57142857142857" style="35" customWidth="1"/>
    <col min="10283" max="10283" width="4.71428571428571" style="35" customWidth="1"/>
    <col min="10284" max="10284" width="18.2857142857143" style="35" customWidth="1"/>
    <col min="10285" max="10285" width="6" style="35" customWidth="1"/>
    <col min="10286" max="10286" width="5" style="35" customWidth="1"/>
    <col min="10287" max="10287" width="9" style="35" customWidth="1"/>
    <col min="10288" max="10288" width="9.85714285714286" style="35" customWidth="1"/>
    <col min="10289" max="10289" width="9.71428571428571" style="35" customWidth="1"/>
    <col min="10290" max="10296" width="6" style="35" customWidth="1"/>
    <col min="10297" max="10524" width="9.14285714285714" style="35"/>
    <col min="10525" max="10525" width="7.14285714285714" style="35" customWidth="1"/>
    <col min="10526" max="10526" width="9.57142857142857" style="35" customWidth="1"/>
    <col min="10527" max="10527" width="5.14285714285714" style="35" customWidth="1"/>
    <col min="10528" max="10532" width="9" style="35" hidden="1" customWidth="1"/>
    <col min="10533" max="10533" width="4.71428571428571" style="35" customWidth="1"/>
    <col min="10534" max="10534" width="4.14285714285714" style="35" customWidth="1"/>
    <col min="10535" max="10535" width="4.42857142857143" style="35" customWidth="1"/>
    <col min="10536" max="10536" width="4.57142857142857" style="35" customWidth="1"/>
    <col min="10537" max="10537" width="4.28571428571429" style="35" customWidth="1"/>
    <col min="10538" max="10538" width="4.57142857142857" style="35" customWidth="1"/>
    <col min="10539" max="10539" width="4.71428571428571" style="35" customWidth="1"/>
    <col min="10540" max="10540" width="18.2857142857143" style="35" customWidth="1"/>
    <col min="10541" max="10541" width="6" style="35" customWidth="1"/>
    <col min="10542" max="10542" width="5" style="35" customWidth="1"/>
    <col min="10543" max="10543" width="9" style="35" customWidth="1"/>
    <col min="10544" max="10544" width="9.85714285714286" style="35" customWidth="1"/>
    <col min="10545" max="10545" width="9.71428571428571" style="35" customWidth="1"/>
    <col min="10546" max="10552" width="6" style="35" customWidth="1"/>
    <col min="10553" max="10780" width="9.14285714285714" style="35"/>
    <col min="10781" max="10781" width="7.14285714285714" style="35" customWidth="1"/>
    <col min="10782" max="10782" width="9.57142857142857" style="35" customWidth="1"/>
    <col min="10783" max="10783" width="5.14285714285714" style="35" customWidth="1"/>
    <col min="10784" max="10788" width="9" style="35" hidden="1" customWidth="1"/>
    <col min="10789" max="10789" width="4.71428571428571" style="35" customWidth="1"/>
    <col min="10790" max="10790" width="4.14285714285714" style="35" customWidth="1"/>
    <col min="10791" max="10791" width="4.42857142857143" style="35" customWidth="1"/>
    <col min="10792" max="10792" width="4.57142857142857" style="35" customWidth="1"/>
    <col min="10793" max="10793" width="4.28571428571429" style="35" customWidth="1"/>
    <col min="10794" max="10794" width="4.57142857142857" style="35" customWidth="1"/>
    <col min="10795" max="10795" width="4.71428571428571" style="35" customWidth="1"/>
    <col min="10796" max="10796" width="18.2857142857143" style="35" customWidth="1"/>
    <col min="10797" max="10797" width="6" style="35" customWidth="1"/>
    <col min="10798" max="10798" width="5" style="35" customWidth="1"/>
    <col min="10799" max="10799" width="9" style="35" customWidth="1"/>
    <col min="10800" max="10800" width="9.85714285714286" style="35" customWidth="1"/>
    <col min="10801" max="10801" width="9.71428571428571" style="35" customWidth="1"/>
    <col min="10802" max="10808" width="6" style="35" customWidth="1"/>
    <col min="10809" max="11036" width="9.14285714285714" style="35"/>
    <col min="11037" max="11037" width="7.14285714285714" style="35" customWidth="1"/>
    <col min="11038" max="11038" width="9.57142857142857" style="35" customWidth="1"/>
    <col min="11039" max="11039" width="5.14285714285714" style="35" customWidth="1"/>
    <col min="11040" max="11044" width="9" style="35" hidden="1" customWidth="1"/>
    <col min="11045" max="11045" width="4.71428571428571" style="35" customWidth="1"/>
    <col min="11046" max="11046" width="4.14285714285714" style="35" customWidth="1"/>
    <col min="11047" max="11047" width="4.42857142857143" style="35" customWidth="1"/>
    <col min="11048" max="11048" width="4.57142857142857" style="35" customWidth="1"/>
    <col min="11049" max="11049" width="4.28571428571429" style="35" customWidth="1"/>
    <col min="11050" max="11050" width="4.57142857142857" style="35" customWidth="1"/>
    <col min="11051" max="11051" width="4.71428571428571" style="35" customWidth="1"/>
    <col min="11052" max="11052" width="18.2857142857143" style="35" customWidth="1"/>
    <col min="11053" max="11053" width="6" style="35" customWidth="1"/>
    <col min="11054" max="11054" width="5" style="35" customWidth="1"/>
    <col min="11055" max="11055" width="9" style="35" customWidth="1"/>
    <col min="11056" max="11056" width="9.85714285714286" style="35" customWidth="1"/>
    <col min="11057" max="11057" width="9.71428571428571" style="35" customWidth="1"/>
    <col min="11058" max="11064" width="6" style="35" customWidth="1"/>
    <col min="11065" max="11292" width="9.14285714285714" style="35"/>
    <col min="11293" max="11293" width="7.14285714285714" style="35" customWidth="1"/>
    <col min="11294" max="11294" width="9.57142857142857" style="35" customWidth="1"/>
    <col min="11295" max="11295" width="5.14285714285714" style="35" customWidth="1"/>
    <col min="11296" max="11300" width="9" style="35" hidden="1" customWidth="1"/>
    <col min="11301" max="11301" width="4.71428571428571" style="35" customWidth="1"/>
    <col min="11302" max="11302" width="4.14285714285714" style="35" customWidth="1"/>
    <col min="11303" max="11303" width="4.42857142857143" style="35" customWidth="1"/>
    <col min="11304" max="11304" width="4.57142857142857" style="35" customWidth="1"/>
    <col min="11305" max="11305" width="4.28571428571429" style="35" customWidth="1"/>
    <col min="11306" max="11306" width="4.57142857142857" style="35" customWidth="1"/>
    <col min="11307" max="11307" width="4.71428571428571" style="35" customWidth="1"/>
    <col min="11308" max="11308" width="18.2857142857143" style="35" customWidth="1"/>
    <col min="11309" max="11309" width="6" style="35" customWidth="1"/>
    <col min="11310" max="11310" width="5" style="35" customWidth="1"/>
    <col min="11311" max="11311" width="9" style="35" customWidth="1"/>
    <col min="11312" max="11312" width="9.85714285714286" style="35" customWidth="1"/>
    <col min="11313" max="11313" width="9.71428571428571" style="35" customWidth="1"/>
    <col min="11314" max="11320" width="6" style="35" customWidth="1"/>
    <col min="11321" max="11548" width="9.14285714285714" style="35"/>
    <col min="11549" max="11549" width="7.14285714285714" style="35" customWidth="1"/>
    <col min="11550" max="11550" width="9.57142857142857" style="35" customWidth="1"/>
    <col min="11551" max="11551" width="5.14285714285714" style="35" customWidth="1"/>
    <col min="11552" max="11556" width="9" style="35" hidden="1" customWidth="1"/>
    <col min="11557" max="11557" width="4.71428571428571" style="35" customWidth="1"/>
    <col min="11558" max="11558" width="4.14285714285714" style="35" customWidth="1"/>
    <col min="11559" max="11559" width="4.42857142857143" style="35" customWidth="1"/>
    <col min="11560" max="11560" width="4.57142857142857" style="35" customWidth="1"/>
    <col min="11561" max="11561" width="4.28571428571429" style="35" customWidth="1"/>
    <col min="11562" max="11562" width="4.57142857142857" style="35" customWidth="1"/>
    <col min="11563" max="11563" width="4.71428571428571" style="35" customWidth="1"/>
    <col min="11564" max="11564" width="18.2857142857143" style="35" customWidth="1"/>
    <col min="11565" max="11565" width="6" style="35" customWidth="1"/>
    <col min="11566" max="11566" width="5" style="35" customWidth="1"/>
    <col min="11567" max="11567" width="9" style="35" customWidth="1"/>
    <col min="11568" max="11568" width="9.85714285714286" style="35" customWidth="1"/>
    <col min="11569" max="11569" width="9.71428571428571" style="35" customWidth="1"/>
    <col min="11570" max="11576" width="6" style="35" customWidth="1"/>
    <col min="11577" max="11804" width="9.14285714285714" style="35"/>
    <col min="11805" max="11805" width="7.14285714285714" style="35" customWidth="1"/>
    <col min="11806" max="11806" width="9.57142857142857" style="35" customWidth="1"/>
    <col min="11807" max="11807" width="5.14285714285714" style="35" customWidth="1"/>
    <col min="11808" max="11812" width="9" style="35" hidden="1" customWidth="1"/>
    <col min="11813" max="11813" width="4.71428571428571" style="35" customWidth="1"/>
    <col min="11814" max="11814" width="4.14285714285714" style="35" customWidth="1"/>
    <col min="11815" max="11815" width="4.42857142857143" style="35" customWidth="1"/>
    <col min="11816" max="11816" width="4.57142857142857" style="35" customWidth="1"/>
    <col min="11817" max="11817" width="4.28571428571429" style="35" customWidth="1"/>
    <col min="11818" max="11818" width="4.57142857142857" style="35" customWidth="1"/>
    <col min="11819" max="11819" width="4.71428571428571" style="35" customWidth="1"/>
    <col min="11820" max="11820" width="18.2857142857143" style="35" customWidth="1"/>
    <col min="11821" max="11821" width="6" style="35" customWidth="1"/>
    <col min="11822" max="11822" width="5" style="35" customWidth="1"/>
    <col min="11823" max="11823" width="9" style="35" customWidth="1"/>
    <col min="11824" max="11824" width="9.85714285714286" style="35" customWidth="1"/>
    <col min="11825" max="11825" width="9.71428571428571" style="35" customWidth="1"/>
    <col min="11826" max="11832" width="6" style="35" customWidth="1"/>
    <col min="11833" max="12060" width="9.14285714285714" style="35"/>
    <col min="12061" max="12061" width="7.14285714285714" style="35" customWidth="1"/>
    <col min="12062" max="12062" width="9.57142857142857" style="35" customWidth="1"/>
    <col min="12063" max="12063" width="5.14285714285714" style="35" customWidth="1"/>
    <col min="12064" max="12068" width="9" style="35" hidden="1" customWidth="1"/>
    <col min="12069" max="12069" width="4.71428571428571" style="35" customWidth="1"/>
    <col min="12070" max="12070" width="4.14285714285714" style="35" customWidth="1"/>
    <col min="12071" max="12071" width="4.42857142857143" style="35" customWidth="1"/>
    <col min="12072" max="12072" width="4.57142857142857" style="35" customWidth="1"/>
    <col min="12073" max="12073" width="4.28571428571429" style="35" customWidth="1"/>
    <col min="12074" max="12074" width="4.57142857142857" style="35" customWidth="1"/>
    <col min="12075" max="12075" width="4.71428571428571" style="35" customWidth="1"/>
    <col min="12076" max="12076" width="18.2857142857143" style="35" customWidth="1"/>
    <col min="12077" max="12077" width="6" style="35" customWidth="1"/>
    <col min="12078" max="12078" width="5" style="35" customWidth="1"/>
    <col min="12079" max="12079" width="9" style="35" customWidth="1"/>
    <col min="12080" max="12080" width="9.85714285714286" style="35" customWidth="1"/>
    <col min="12081" max="12081" width="9.71428571428571" style="35" customWidth="1"/>
    <col min="12082" max="12088" width="6" style="35" customWidth="1"/>
    <col min="12089" max="12316" width="9.14285714285714" style="35"/>
    <col min="12317" max="12317" width="7.14285714285714" style="35" customWidth="1"/>
    <col min="12318" max="12318" width="9.57142857142857" style="35" customWidth="1"/>
    <col min="12319" max="12319" width="5.14285714285714" style="35" customWidth="1"/>
    <col min="12320" max="12324" width="9" style="35" hidden="1" customWidth="1"/>
    <col min="12325" max="12325" width="4.71428571428571" style="35" customWidth="1"/>
    <col min="12326" max="12326" width="4.14285714285714" style="35" customWidth="1"/>
    <col min="12327" max="12327" width="4.42857142857143" style="35" customWidth="1"/>
    <col min="12328" max="12328" width="4.57142857142857" style="35" customWidth="1"/>
    <col min="12329" max="12329" width="4.28571428571429" style="35" customWidth="1"/>
    <col min="12330" max="12330" width="4.57142857142857" style="35" customWidth="1"/>
    <col min="12331" max="12331" width="4.71428571428571" style="35" customWidth="1"/>
    <col min="12332" max="12332" width="18.2857142857143" style="35" customWidth="1"/>
    <col min="12333" max="12333" width="6" style="35" customWidth="1"/>
    <col min="12334" max="12334" width="5" style="35" customWidth="1"/>
    <col min="12335" max="12335" width="9" style="35" customWidth="1"/>
    <col min="12336" max="12336" width="9.85714285714286" style="35" customWidth="1"/>
    <col min="12337" max="12337" width="9.71428571428571" style="35" customWidth="1"/>
    <col min="12338" max="12344" width="6" style="35" customWidth="1"/>
    <col min="12345" max="12572" width="9.14285714285714" style="35"/>
    <col min="12573" max="12573" width="7.14285714285714" style="35" customWidth="1"/>
    <col min="12574" max="12574" width="9.57142857142857" style="35" customWidth="1"/>
    <col min="12575" max="12575" width="5.14285714285714" style="35" customWidth="1"/>
    <col min="12576" max="12580" width="9" style="35" hidden="1" customWidth="1"/>
    <col min="12581" max="12581" width="4.71428571428571" style="35" customWidth="1"/>
    <col min="12582" max="12582" width="4.14285714285714" style="35" customWidth="1"/>
    <col min="12583" max="12583" width="4.42857142857143" style="35" customWidth="1"/>
    <col min="12584" max="12584" width="4.57142857142857" style="35" customWidth="1"/>
    <col min="12585" max="12585" width="4.28571428571429" style="35" customWidth="1"/>
    <col min="12586" max="12586" width="4.57142857142857" style="35" customWidth="1"/>
    <col min="12587" max="12587" width="4.71428571428571" style="35" customWidth="1"/>
    <col min="12588" max="12588" width="18.2857142857143" style="35" customWidth="1"/>
    <col min="12589" max="12589" width="6" style="35" customWidth="1"/>
    <col min="12590" max="12590" width="5" style="35" customWidth="1"/>
    <col min="12591" max="12591" width="9" style="35" customWidth="1"/>
    <col min="12592" max="12592" width="9.85714285714286" style="35" customWidth="1"/>
    <col min="12593" max="12593" width="9.71428571428571" style="35" customWidth="1"/>
    <col min="12594" max="12600" width="6" style="35" customWidth="1"/>
    <col min="12601" max="12828" width="9.14285714285714" style="35"/>
    <col min="12829" max="12829" width="7.14285714285714" style="35" customWidth="1"/>
    <col min="12830" max="12830" width="9.57142857142857" style="35" customWidth="1"/>
    <col min="12831" max="12831" width="5.14285714285714" style="35" customWidth="1"/>
    <col min="12832" max="12836" width="9" style="35" hidden="1" customWidth="1"/>
    <col min="12837" max="12837" width="4.71428571428571" style="35" customWidth="1"/>
    <col min="12838" max="12838" width="4.14285714285714" style="35" customWidth="1"/>
    <col min="12839" max="12839" width="4.42857142857143" style="35" customWidth="1"/>
    <col min="12840" max="12840" width="4.57142857142857" style="35" customWidth="1"/>
    <col min="12841" max="12841" width="4.28571428571429" style="35" customWidth="1"/>
    <col min="12842" max="12842" width="4.57142857142857" style="35" customWidth="1"/>
    <col min="12843" max="12843" width="4.71428571428571" style="35" customWidth="1"/>
    <col min="12844" max="12844" width="18.2857142857143" style="35" customWidth="1"/>
    <col min="12845" max="12845" width="6" style="35" customWidth="1"/>
    <col min="12846" max="12846" width="5" style="35" customWidth="1"/>
    <col min="12847" max="12847" width="9" style="35" customWidth="1"/>
    <col min="12848" max="12848" width="9.85714285714286" style="35" customWidth="1"/>
    <col min="12849" max="12849" width="9.71428571428571" style="35" customWidth="1"/>
    <col min="12850" max="12856" width="6" style="35" customWidth="1"/>
    <col min="12857" max="13084" width="9.14285714285714" style="35"/>
    <col min="13085" max="13085" width="7.14285714285714" style="35" customWidth="1"/>
    <col min="13086" max="13086" width="9.57142857142857" style="35" customWidth="1"/>
    <col min="13087" max="13087" width="5.14285714285714" style="35" customWidth="1"/>
    <col min="13088" max="13092" width="9" style="35" hidden="1" customWidth="1"/>
    <col min="13093" max="13093" width="4.71428571428571" style="35" customWidth="1"/>
    <col min="13094" max="13094" width="4.14285714285714" style="35" customWidth="1"/>
    <col min="13095" max="13095" width="4.42857142857143" style="35" customWidth="1"/>
    <col min="13096" max="13096" width="4.57142857142857" style="35" customWidth="1"/>
    <col min="13097" max="13097" width="4.28571428571429" style="35" customWidth="1"/>
    <col min="13098" max="13098" width="4.57142857142857" style="35" customWidth="1"/>
    <col min="13099" max="13099" width="4.71428571428571" style="35" customWidth="1"/>
    <col min="13100" max="13100" width="18.2857142857143" style="35" customWidth="1"/>
    <col min="13101" max="13101" width="6" style="35" customWidth="1"/>
    <col min="13102" max="13102" width="5" style="35" customWidth="1"/>
    <col min="13103" max="13103" width="9" style="35" customWidth="1"/>
    <col min="13104" max="13104" width="9.85714285714286" style="35" customWidth="1"/>
    <col min="13105" max="13105" width="9.71428571428571" style="35" customWidth="1"/>
    <col min="13106" max="13112" width="6" style="35" customWidth="1"/>
    <col min="13113" max="13340" width="9.14285714285714" style="35"/>
    <col min="13341" max="13341" width="7.14285714285714" style="35" customWidth="1"/>
    <col min="13342" max="13342" width="9.57142857142857" style="35" customWidth="1"/>
    <col min="13343" max="13343" width="5.14285714285714" style="35" customWidth="1"/>
    <col min="13344" max="13348" width="9" style="35" hidden="1" customWidth="1"/>
    <col min="13349" max="13349" width="4.71428571428571" style="35" customWidth="1"/>
    <col min="13350" max="13350" width="4.14285714285714" style="35" customWidth="1"/>
    <col min="13351" max="13351" width="4.42857142857143" style="35" customWidth="1"/>
    <col min="13352" max="13352" width="4.57142857142857" style="35" customWidth="1"/>
    <col min="13353" max="13353" width="4.28571428571429" style="35" customWidth="1"/>
    <col min="13354" max="13354" width="4.57142857142857" style="35" customWidth="1"/>
    <col min="13355" max="13355" width="4.71428571428571" style="35" customWidth="1"/>
    <col min="13356" max="13356" width="18.2857142857143" style="35" customWidth="1"/>
    <col min="13357" max="13357" width="6" style="35" customWidth="1"/>
    <col min="13358" max="13358" width="5" style="35" customWidth="1"/>
    <col min="13359" max="13359" width="9" style="35" customWidth="1"/>
    <col min="13360" max="13360" width="9.85714285714286" style="35" customWidth="1"/>
    <col min="13361" max="13361" width="9.71428571428571" style="35" customWidth="1"/>
    <col min="13362" max="13368" width="6" style="35" customWidth="1"/>
    <col min="13369" max="13596" width="9.14285714285714" style="35"/>
    <col min="13597" max="13597" width="7.14285714285714" style="35" customWidth="1"/>
    <col min="13598" max="13598" width="9.57142857142857" style="35" customWidth="1"/>
    <col min="13599" max="13599" width="5.14285714285714" style="35" customWidth="1"/>
    <col min="13600" max="13604" width="9" style="35" hidden="1" customWidth="1"/>
    <col min="13605" max="13605" width="4.71428571428571" style="35" customWidth="1"/>
    <col min="13606" max="13606" width="4.14285714285714" style="35" customWidth="1"/>
    <col min="13607" max="13607" width="4.42857142857143" style="35" customWidth="1"/>
    <col min="13608" max="13608" width="4.57142857142857" style="35" customWidth="1"/>
    <col min="13609" max="13609" width="4.28571428571429" style="35" customWidth="1"/>
    <col min="13610" max="13610" width="4.57142857142857" style="35" customWidth="1"/>
    <col min="13611" max="13611" width="4.71428571428571" style="35" customWidth="1"/>
    <col min="13612" max="13612" width="18.2857142857143" style="35" customWidth="1"/>
    <col min="13613" max="13613" width="6" style="35" customWidth="1"/>
    <col min="13614" max="13614" width="5" style="35" customWidth="1"/>
    <col min="13615" max="13615" width="9" style="35" customWidth="1"/>
    <col min="13616" max="13616" width="9.85714285714286" style="35" customWidth="1"/>
    <col min="13617" max="13617" width="9.71428571428571" style="35" customWidth="1"/>
    <col min="13618" max="13624" width="6" style="35" customWidth="1"/>
    <col min="13625" max="13852" width="9.14285714285714" style="35"/>
    <col min="13853" max="13853" width="7.14285714285714" style="35" customWidth="1"/>
    <col min="13854" max="13854" width="9.57142857142857" style="35" customWidth="1"/>
    <col min="13855" max="13855" width="5.14285714285714" style="35" customWidth="1"/>
    <col min="13856" max="13860" width="9" style="35" hidden="1" customWidth="1"/>
    <col min="13861" max="13861" width="4.71428571428571" style="35" customWidth="1"/>
    <col min="13862" max="13862" width="4.14285714285714" style="35" customWidth="1"/>
    <col min="13863" max="13863" width="4.42857142857143" style="35" customWidth="1"/>
    <col min="13864" max="13864" width="4.57142857142857" style="35" customWidth="1"/>
    <col min="13865" max="13865" width="4.28571428571429" style="35" customWidth="1"/>
    <col min="13866" max="13866" width="4.57142857142857" style="35" customWidth="1"/>
    <col min="13867" max="13867" width="4.71428571428571" style="35" customWidth="1"/>
    <col min="13868" max="13868" width="18.2857142857143" style="35" customWidth="1"/>
    <col min="13869" max="13869" width="6" style="35" customWidth="1"/>
    <col min="13870" max="13870" width="5" style="35" customWidth="1"/>
    <col min="13871" max="13871" width="9" style="35" customWidth="1"/>
    <col min="13872" max="13872" width="9.85714285714286" style="35" customWidth="1"/>
    <col min="13873" max="13873" width="9.71428571428571" style="35" customWidth="1"/>
    <col min="13874" max="13880" width="6" style="35" customWidth="1"/>
    <col min="13881" max="14108" width="9.14285714285714" style="35"/>
    <col min="14109" max="14109" width="7.14285714285714" style="35" customWidth="1"/>
    <col min="14110" max="14110" width="9.57142857142857" style="35" customWidth="1"/>
    <col min="14111" max="14111" width="5.14285714285714" style="35" customWidth="1"/>
    <col min="14112" max="14116" width="9" style="35" hidden="1" customWidth="1"/>
    <col min="14117" max="14117" width="4.71428571428571" style="35" customWidth="1"/>
    <col min="14118" max="14118" width="4.14285714285714" style="35" customWidth="1"/>
    <col min="14119" max="14119" width="4.42857142857143" style="35" customWidth="1"/>
    <col min="14120" max="14120" width="4.57142857142857" style="35" customWidth="1"/>
    <col min="14121" max="14121" width="4.28571428571429" style="35" customWidth="1"/>
    <col min="14122" max="14122" width="4.57142857142857" style="35" customWidth="1"/>
    <col min="14123" max="14123" width="4.71428571428571" style="35" customWidth="1"/>
    <col min="14124" max="14124" width="18.2857142857143" style="35" customWidth="1"/>
    <col min="14125" max="14125" width="6" style="35" customWidth="1"/>
    <col min="14126" max="14126" width="5" style="35" customWidth="1"/>
    <col min="14127" max="14127" width="9" style="35" customWidth="1"/>
    <col min="14128" max="14128" width="9.85714285714286" style="35" customWidth="1"/>
    <col min="14129" max="14129" width="9.71428571428571" style="35" customWidth="1"/>
    <col min="14130" max="14136" width="6" style="35" customWidth="1"/>
    <col min="14137" max="14364" width="9.14285714285714" style="35"/>
    <col min="14365" max="14365" width="7.14285714285714" style="35" customWidth="1"/>
    <col min="14366" max="14366" width="9.57142857142857" style="35" customWidth="1"/>
    <col min="14367" max="14367" width="5.14285714285714" style="35" customWidth="1"/>
    <col min="14368" max="14372" width="9" style="35" hidden="1" customWidth="1"/>
    <col min="14373" max="14373" width="4.71428571428571" style="35" customWidth="1"/>
    <col min="14374" max="14374" width="4.14285714285714" style="35" customWidth="1"/>
    <col min="14375" max="14375" width="4.42857142857143" style="35" customWidth="1"/>
    <col min="14376" max="14376" width="4.57142857142857" style="35" customWidth="1"/>
    <col min="14377" max="14377" width="4.28571428571429" style="35" customWidth="1"/>
    <col min="14378" max="14378" width="4.57142857142857" style="35" customWidth="1"/>
    <col min="14379" max="14379" width="4.71428571428571" style="35" customWidth="1"/>
    <col min="14380" max="14380" width="18.2857142857143" style="35" customWidth="1"/>
    <col min="14381" max="14381" width="6" style="35" customWidth="1"/>
    <col min="14382" max="14382" width="5" style="35" customWidth="1"/>
    <col min="14383" max="14383" width="9" style="35" customWidth="1"/>
    <col min="14384" max="14384" width="9.85714285714286" style="35" customWidth="1"/>
    <col min="14385" max="14385" width="9.71428571428571" style="35" customWidth="1"/>
    <col min="14386" max="14392" width="6" style="35" customWidth="1"/>
    <col min="14393" max="14620" width="9.14285714285714" style="35"/>
    <col min="14621" max="14621" width="7.14285714285714" style="35" customWidth="1"/>
    <col min="14622" max="14622" width="9.57142857142857" style="35" customWidth="1"/>
    <col min="14623" max="14623" width="5.14285714285714" style="35" customWidth="1"/>
    <col min="14624" max="14628" width="9" style="35" hidden="1" customWidth="1"/>
    <col min="14629" max="14629" width="4.71428571428571" style="35" customWidth="1"/>
    <col min="14630" max="14630" width="4.14285714285714" style="35" customWidth="1"/>
    <col min="14631" max="14631" width="4.42857142857143" style="35" customWidth="1"/>
    <col min="14632" max="14632" width="4.57142857142857" style="35" customWidth="1"/>
    <col min="14633" max="14633" width="4.28571428571429" style="35" customWidth="1"/>
    <col min="14634" max="14634" width="4.57142857142857" style="35" customWidth="1"/>
    <col min="14635" max="14635" width="4.71428571428571" style="35" customWidth="1"/>
    <col min="14636" max="14636" width="18.2857142857143" style="35" customWidth="1"/>
    <col min="14637" max="14637" width="6" style="35" customWidth="1"/>
    <col min="14638" max="14638" width="5" style="35" customWidth="1"/>
    <col min="14639" max="14639" width="9" style="35" customWidth="1"/>
    <col min="14640" max="14640" width="9.85714285714286" style="35" customWidth="1"/>
    <col min="14641" max="14641" width="9.71428571428571" style="35" customWidth="1"/>
    <col min="14642" max="14648" width="6" style="35" customWidth="1"/>
    <col min="14649" max="14876" width="9.14285714285714" style="35"/>
    <col min="14877" max="14877" width="7.14285714285714" style="35" customWidth="1"/>
    <col min="14878" max="14878" width="9.57142857142857" style="35" customWidth="1"/>
    <col min="14879" max="14879" width="5.14285714285714" style="35" customWidth="1"/>
    <col min="14880" max="14884" width="9" style="35" hidden="1" customWidth="1"/>
    <col min="14885" max="14885" width="4.71428571428571" style="35" customWidth="1"/>
    <col min="14886" max="14886" width="4.14285714285714" style="35" customWidth="1"/>
    <col min="14887" max="14887" width="4.42857142857143" style="35" customWidth="1"/>
    <col min="14888" max="14888" width="4.57142857142857" style="35" customWidth="1"/>
    <col min="14889" max="14889" width="4.28571428571429" style="35" customWidth="1"/>
    <col min="14890" max="14890" width="4.57142857142857" style="35" customWidth="1"/>
    <col min="14891" max="14891" width="4.71428571428571" style="35" customWidth="1"/>
    <col min="14892" max="14892" width="18.2857142857143" style="35" customWidth="1"/>
    <col min="14893" max="14893" width="6" style="35" customWidth="1"/>
    <col min="14894" max="14894" width="5" style="35" customWidth="1"/>
    <col min="14895" max="14895" width="9" style="35" customWidth="1"/>
    <col min="14896" max="14896" width="9.85714285714286" style="35" customWidth="1"/>
    <col min="14897" max="14897" width="9.71428571428571" style="35" customWidth="1"/>
    <col min="14898" max="14904" width="6" style="35" customWidth="1"/>
    <col min="14905" max="15132" width="9.14285714285714" style="35"/>
    <col min="15133" max="15133" width="7.14285714285714" style="35" customWidth="1"/>
    <col min="15134" max="15134" width="9.57142857142857" style="35" customWidth="1"/>
    <col min="15135" max="15135" width="5.14285714285714" style="35" customWidth="1"/>
    <col min="15136" max="15140" width="9" style="35" hidden="1" customWidth="1"/>
    <col min="15141" max="15141" width="4.71428571428571" style="35" customWidth="1"/>
    <col min="15142" max="15142" width="4.14285714285714" style="35" customWidth="1"/>
    <col min="15143" max="15143" width="4.42857142857143" style="35" customWidth="1"/>
    <col min="15144" max="15144" width="4.57142857142857" style="35" customWidth="1"/>
    <col min="15145" max="15145" width="4.28571428571429" style="35" customWidth="1"/>
    <col min="15146" max="15146" width="4.57142857142857" style="35" customWidth="1"/>
    <col min="15147" max="15147" width="4.71428571428571" style="35" customWidth="1"/>
    <col min="15148" max="15148" width="18.2857142857143" style="35" customWidth="1"/>
    <col min="15149" max="15149" width="6" style="35" customWidth="1"/>
    <col min="15150" max="15150" width="5" style="35" customWidth="1"/>
    <col min="15151" max="15151" width="9" style="35" customWidth="1"/>
    <col min="15152" max="15152" width="9.85714285714286" style="35" customWidth="1"/>
    <col min="15153" max="15153" width="9.71428571428571" style="35" customWidth="1"/>
    <col min="15154" max="15160" width="6" style="35" customWidth="1"/>
    <col min="15161" max="15388" width="9.14285714285714" style="35"/>
    <col min="15389" max="15389" width="7.14285714285714" style="35" customWidth="1"/>
    <col min="15390" max="15390" width="9.57142857142857" style="35" customWidth="1"/>
    <col min="15391" max="15391" width="5.14285714285714" style="35" customWidth="1"/>
    <col min="15392" max="15396" width="9" style="35" hidden="1" customWidth="1"/>
    <col min="15397" max="15397" width="4.71428571428571" style="35" customWidth="1"/>
    <col min="15398" max="15398" width="4.14285714285714" style="35" customWidth="1"/>
    <col min="15399" max="15399" width="4.42857142857143" style="35" customWidth="1"/>
    <col min="15400" max="15400" width="4.57142857142857" style="35" customWidth="1"/>
    <col min="15401" max="15401" width="4.28571428571429" style="35" customWidth="1"/>
    <col min="15402" max="15402" width="4.57142857142857" style="35" customWidth="1"/>
    <col min="15403" max="15403" width="4.71428571428571" style="35" customWidth="1"/>
    <col min="15404" max="15404" width="18.2857142857143" style="35" customWidth="1"/>
    <col min="15405" max="15405" width="6" style="35" customWidth="1"/>
    <col min="15406" max="15406" width="5" style="35" customWidth="1"/>
    <col min="15407" max="15407" width="9" style="35" customWidth="1"/>
    <col min="15408" max="15408" width="9.85714285714286" style="35" customWidth="1"/>
    <col min="15409" max="15409" width="9.71428571428571" style="35" customWidth="1"/>
    <col min="15410" max="15416" width="6" style="35" customWidth="1"/>
    <col min="15417" max="15644" width="9.14285714285714" style="35"/>
    <col min="15645" max="15645" width="7.14285714285714" style="35" customWidth="1"/>
    <col min="15646" max="15646" width="9.57142857142857" style="35" customWidth="1"/>
    <col min="15647" max="15647" width="5.14285714285714" style="35" customWidth="1"/>
    <col min="15648" max="15652" width="9" style="35" hidden="1" customWidth="1"/>
    <col min="15653" max="15653" width="4.71428571428571" style="35" customWidth="1"/>
    <col min="15654" max="15654" width="4.14285714285714" style="35" customWidth="1"/>
    <col min="15655" max="15655" width="4.42857142857143" style="35" customWidth="1"/>
    <col min="15656" max="15656" width="4.57142857142857" style="35" customWidth="1"/>
    <col min="15657" max="15657" width="4.28571428571429" style="35" customWidth="1"/>
    <col min="15658" max="15658" width="4.57142857142857" style="35" customWidth="1"/>
    <col min="15659" max="15659" width="4.71428571428571" style="35" customWidth="1"/>
    <col min="15660" max="15660" width="18.2857142857143" style="35" customWidth="1"/>
    <col min="15661" max="15661" width="6" style="35" customWidth="1"/>
    <col min="15662" max="15662" width="5" style="35" customWidth="1"/>
    <col min="15663" max="15663" width="9" style="35" customWidth="1"/>
    <col min="15664" max="15664" width="9.85714285714286" style="35" customWidth="1"/>
    <col min="15665" max="15665" width="9.71428571428571" style="35" customWidth="1"/>
    <col min="15666" max="15672" width="6" style="35" customWidth="1"/>
    <col min="15673" max="15900" width="9.14285714285714" style="35"/>
    <col min="15901" max="15901" width="7.14285714285714" style="35" customWidth="1"/>
    <col min="15902" max="15902" width="9.57142857142857" style="35" customWidth="1"/>
    <col min="15903" max="15903" width="5.14285714285714" style="35" customWidth="1"/>
    <col min="15904" max="15908" width="9" style="35" hidden="1" customWidth="1"/>
    <col min="15909" max="15909" width="4.71428571428571" style="35" customWidth="1"/>
    <col min="15910" max="15910" width="4.14285714285714" style="35" customWidth="1"/>
    <col min="15911" max="15911" width="4.42857142857143" style="35" customWidth="1"/>
    <col min="15912" max="15912" width="4.57142857142857" style="35" customWidth="1"/>
    <col min="15913" max="15913" width="4.28571428571429" style="35" customWidth="1"/>
    <col min="15914" max="15914" width="4.57142857142857" style="35" customWidth="1"/>
    <col min="15915" max="15915" width="4.71428571428571" style="35" customWidth="1"/>
    <col min="15916" max="15916" width="18.2857142857143" style="35" customWidth="1"/>
    <col min="15917" max="15917" width="6" style="35" customWidth="1"/>
    <col min="15918" max="15918" width="5" style="35" customWidth="1"/>
    <col min="15919" max="15919" width="9" style="35" customWidth="1"/>
    <col min="15920" max="15920" width="9.85714285714286" style="35" customWidth="1"/>
    <col min="15921" max="15921" width="9.71428571428571" style="35" customWidth="1"/>
    <col min="15922" max="15928" width="6" style="35" customWidth="1"/>
    <col min="15929" max="16156" width="9.14285714285714" style="35"/>
    <col min="16157" max="16157" width="7.14285714285714" style="35" customWidth="1"/>
    <col min="16158" max="16158" width="9.57142857142857" style="35" customWidth="1"/>
    <col min="16159" max="16159" width="5.14285714285714" style="35" customWidth="1"/>
    <col min="16160" max="16164" width="9" style="35" hidden="1" customWidth="1"/>
    <col min="16165" max="16165" width="4.71428571428571" style="35" customWidth="1"/>
    <col min="16166" max="16166" width="4.14285714285714" style="35" customWidth="1"/>
    <col min="16167" max="16167" width="4.42857142857143" style="35" customWidth="1"/>
    <col min="16168" max="16168" width="4.57142857142857" style="35" customWidth="1"/>
    <col min="16169" max="16169" width="4.28571428571429" style="35" customWidth="1"/>
    <col min="16170" max="16170" width="4.57142857142857" style="35" customWidth="1"/>
    <col min="16171" max="16171" width="4.71428571428571" style="35" customWidth="1"/>
    <col min="16172" max="16172" width="18.2857142857143" style="35" customWidth="1"/>
    <col min="16173" max="16173" width="6" style="35" customWidth="1"/>
    <col min="16174" max="16174" width="5" style="35" customWidth="1"/>
    <col min="16175" max="16175" width="9" style="35" customWidth="1"/>
    <col min="16176" max="16176" width="9.85714285714286" style="35" customWidth="1"/>
    <col min="16177" max="16177" width="9.71428571428571" style="35" customWidth="1"/>
    <col min="16178" max="16184" width="6" style="35" customWidth="1"/>
    <col min="16185" max="16384" width="9.14285714285714" style="35"/>
  </cols>
  <sheetData>
    <row r="1" ht="12.75" spans="1:53">
      <c r="A1" s="41"/>
      <c r="B1" s="42"/>
      <c r="C1" s="178"/>
      <c r="D1" s="44" t="s">
        <v>1239</v>
      </c>
      <c r="E1" s="44"/>
      <c r="F1" s="44"/>
      <c r="G1" s="44"/>
      <c r="H1" s="44"/>
      <c r="I1" s="44"/>
      <c r="J1" s="44"/>
      <c r="K1" s="44"/>
      <c r="L1" s="44"/>
      <c r="M1" s="44"/>
      <c r="N1" s="44"/>
      <c r="O1" s="44"/>
      <c r="P1" s="56"/>
      <c r="Q1" s="61"/>
      <c r="R1" s="44" t="s">
        <v>1240</v>
      </c>
      <c r="S1" s="44"/>
      <c r="T1" s="44"/>
      <c r="U1" s="44"/>
      <c r="V1" s="44"/>
      <c r="W1" s="44"/>
      <c r="X1" s="44"/>
      <c r="Y1" s="44"/>
      <c r="Z1" s="44"/>
      <c r="AA1" s="44"/>
      <c r="AB1" s="44"/>
      <c r="AC1" s="44"/>
      <c r="AD1" s="64"/>
      <c r="AH1" s="91" t="s">
        <v>1241</v>
      </c>
      <c r="AI1" s="44"/>
      <c r="AJ1" s="44"/>
      <c r="AK1" s="44"/>
      <c r="AL1" s="44"/>
      <c r="AM1" s="44"/>
      <c r="AN1" s="92"/>
      <c r="AU1" s="91" t="s">
        <v>1241</v>
      </c>
      <c r="AV1" s="44"/>
      <c r="AW1" s="44"/>
      <c r="AX1" s="44"/>
      <c r="AY1" s="44"/>
      <c r="AZ1" s="44"/>
      <c r="BA1" s="92"/>
    </row>
    <row r="2" s="177" customFormat="1" ht="12" spans="1:56">
      <c r="A2" s="45" t="s">
        <v>126</v>
      </c>
      <c r="B2" s="45" t="s">
        <v>125</v>
      </c>
      <c r="C2" s="62" t="s">
        <v>1242</v>
      </c>
      <c r="D2" s="47" t="s">
        <v>82</v>
      </c>
      <c r="E2" s="47" t="s">
        <v>4</v>
      </c>
      <c r="F2" s="47" t="s">
        <v>5</v>
      </c>
      <c r="G2" s="47" t="s">
        <v>6</v>
      </c>
      <c r="H2" s="47" t="s">
        <v>7</v>
      </c>
      <c r="I2" s="47" t="s">
        <v>8</v>
      </c>
      <c r="J2" s="47" t="s">
        <v>9</v>
      </c>
      <c r="K2" s="47" t="s">
        <v>10</v>
      </c>
      <c r="L2" s="47" t="s">
        <v>11</v>
      </c>
      <c r="M2" s="47" t="s">
        <v>12</v>
      </c>
      <c r="N2" s="47" t="s">
        <v>13</v>
      </c>
      <c r="O2" s="57" t="s">
        <v>14</v>
      </c>
      <c r="P2" s="47" t="s">
        <v>125</v>
      </c>
      <c r="Q2" s="62" t="s">
        <v>1242</v>
      </c>
      <c r="R2" s="47" t="s">
        <v>82</v>
      </c>
      <c r="S2" s="47" t="s">
        <v>4</v>
      </c>
      <c r="T2" s="47" t="s">
        <v>5</v>
      </c>
      <c r="U2" s="47" t="s">
        <v>6</v>
      </c>
      <c r="V2" s="47" t="s">
        <v>7</v>
      </c>
      <c r="W2" s="47" t="s">
        <v>8</v>
      </c>
      <c r="X2" s="47" t="s">
        <v>9</v>
      </c>
      <c r="Y2" s="47" t="s">
        <v>10</v>
      </c>
      <c r="Z2" s="47" t="s">
        <v>11</v>
      </c>
      <c r="AA2" s="47" t="s">
        <v>12</v>
      </c>
      <c r="AB2" s="47" t="s">
        <v>13</v>
      </c>
      <c r="AC2" s="57" t="s">
        <v>14</v>
      </c>
      <c r="AD2" s="64"/>
      <c r="AF2" s="65" t="s">
        <v>82</v>
      </c>
      <c r="AG2" s="93" t="s">
        <v>4</v>
      </c>
      <c r="AH2" s="93" t="s">
        <v>5</v>
      </c>
      <c r="AI2" s="93" t="s">
        <v>6</v>
      </c>
      <c r="AJ2" s="93" t="s">
        <v>7</v>
      </c>
      <c r="AK2" s="93" t="s">
        <v>8</v>
      </c>
      <c r="AL2" s="93" t="s">
        <v>9</v>
      </c>
      <c r="AM2" s="93" t="s">
        <v>10</v>
      </c>
      <c r="AN2" s="93" t="s">
        <v>11</v>
      </c>
      <c r="AO2" s="93" t="s">
        <v>12</v>
      </c>
      <c r="AP2" s="93" t="s">
        <v>13</v>
      </c>
      <c r="AQ2" s="106" t="s">
        <v>14</v>
      </c>
      <c r="AR2" s="35"/>
      <c r="AS2" s="65" t="s">
        <v>82</v>
      </c>
      <c r="AT2" s="93" t="s">
        <v>4</v>
      </c>
      <c r="AU2" s="93" t="s">
        <v>5</v>
      </c>
      <c r="AV2" s="93" t="s">
        <v>6</v>
      </c>
      <c r="AW2" s="93" t="s">
        <v>7</v>
      </c>
      <c r="AX2" s="93" t="s">
        <v>8</v>
      </c>
      <c r="AY2" s="93" t="s">
        <v>9</v>
      </c>
      <c r="AZ2" s="93" t="s">
        <v>10</v>
      </c>
      <c r="BA2" s="93" t="s">
        <v>11</v>
      </c>
      <c r="BB2" s="93" t="s">
        <v>12</v>
      </c>
      <c r="BC2" s="93" t="s">
        <v>13</v>
      </c>
      <c r="BD2" s="106" t="s">
        <v>14</v>
      </c>
    </row>
    <row r="3" ht="12" spans="1:56">
      <c r="A3" s="48"/>
      <c r="B3" s="48" t="s">
        <v>1254</v>
      </c>
      <c r="C3" s="63"/>
      <c r="D3" s="50">
        <f>COUNTA(D4:D1000)-COUNTIF(D4:D1000,"N/A")</f>
        <v>1</v>
      </c>
      <c r="E3" s="50">
        <f t="shared" ref="E3:O3" si="0">COUNTA(E4:E1000)-COUNTIF(E4:E1000,"N/A")</f>
        <v>2</v>
      </c>
      <c r="F3" s="50">
        <f t="shared" si="0"/>
        <v>5</v>
      </c>
      <c r="G3" s="50">
        <f t="shared" si="0"/>
        <v>5</v>
      </c>
      <c r="H3" s="50">
        <f t="shared" si="0"/>
        <v>8</v>
      </c>
      <c r="I3" s="50">
        <f t="shared" si="0"/>
        <v>10</v>
      </c>
      <c r="J3" s="50">
        <f t="shared" si="0"/>
        <v>11</v>
      </c>
      <c r="K3" s="50">
        <f t="shared" si="0"/>
        <v>14</v>
      </c>
      <c r="L3" s="50">
        <f t="shared" si="0"/>
        <v>17</v>
      </c>
      <c r="M3" s="50">
        <f t="shared" si="0"/>
        <v>14</v>
      </c>
      <c r="N3" s="50">
        <f t="shared" si="0"/>
        <v>13</v>
      </c>
      <c r="O3" s="58">
        <f t="shared" si="0"/>
        <v>13</v>
      </c>
      <c r="P3" s="48" t="str">
        <f>B3</f>
        <v>Bio</v>
      </c>
      <c r="Q3" s="63"/>
      <c r="R3" s="50">
        <f>COUNTA(R4:R1000)-COUNTIF(R4:R1000,"N/A")</f>
        <v>16</v>
      </c>
      <c r="S3" s="50">
        <f t="shared" ref="S3:AC3" si="1">COUNTA(S4:S1000)-COUNTIF(S4:S1000,"N/A")</f>
        <v>17</v>
      </c>
      <c r="T3" s="50">
        <f t="shared" si="1"/>
        <v>18</v>
      </c>
      <c r="U3" s="50">
        <f t="shared" si="1"/>
        <v>17</v>
      </c>
      <c r="V3" s="50">
        <f t="shared" si="1"/>
        <v>19</v>
      </c>
      <c r="W3" s="50">
        <f t="shared" si="1"/>
        <v>18</v>
      </c>
      <c r="X3" s="50">
        <f t="shared" si="1"/>
        <v>18</v>
      </c>
      <c r="Y3" s="50">
        <f t="shared" si="1"/>
        <v>19</v>
      </c>
      <c r="Z3" s="50">
        <f t="shared" si="1"/>
        <v>22</v>
      </c>
      <c r="AA3" s="50">
        <f t="shared" si="1"/>
        <v>20</v>
      </c>
      <c r="AB3" s="50">
        <f t="shared" si="1"/>
        <v>20</v>
      </c>
      <c r="AC3" s="58">
        <f t="shared" si="1"/>
        <v>2</v>
      </c>
      <c r="AD3" s="64"/>
      <c r="AE3" s="179" t="s">
        <v>16</v>
      </c>
      <c r="AF3" s="180">
        <f t="shared" ref="AF3:AQ3" si="2">SUM($C$4:$C$202)-SUMIF(D$4:D$202,"=N/A",$C$4:$C$202)</f>
        <v>3000</v>
      </c>
      <c r="AG3" s="181">
        <f t="shared" si="2"/>
        <v>6000</v>
      </c>
      <c r="AH3" s="181">
        <f t="shared" si="2"/>
        <v>15000</v>
      </c>
      <c r="AI3" s="181">
        <f t="shared" si="2"/>
        <v>15000</v>
      </c>
      <c r="AJ3" s="181">
        <f t="shared" si="2"/>
        <v>24000</v>
      </c>
      <c r="AK3" s="181">
        <f t="shared" si="2"/>
        <v>30000</v>
      </c>
      <c r="AL3" s="181">
        <f t="shared" si="2"/>
        <v>33000</v>
      </c>
      <c r="AM3" s="181">
        <f t="shared" si="2"/>
        <v>42000</v>
      </c>
      <c r="AN3" s="181">
        <f t="shared" si="2"/>
        <v>51000</v>
      </c>
      <c r="AO3" s="181">
        <f t="shared" si="2"/>
        <v>42000</v>
      </c>
      <c r="AP3" s="181">
        <f t="shared" si="2"/>
        <v>39000</v>
      </c>
      <c r="AQ3" s="182">
        <f t="shared" si="2"/>
        <v>39000</v>
      </c>
      <c r="AS3" s="67">
        <f t="shared" ref="AS3:BD3" si="3">SUM($Q$4:$Q$200)-SUMIF(R$4:R$2000,"=N/A",$Q$4:$Q$2000)</f>
        <v>81000</v>
      </c>
      <c r="AT3" s="108">
        <f t="shared" si="3"/>
        <v>84000</v>
      </c>
      <c r="AU3" s="108">
        <f t="shared" si="3"/>
        <v>87000</v>
      </c>
      <c r="AV3" s="108">
        <f t="shared" si="3"/>
        <v>84000</v>
      </c>
      <c r="AW3" s="108">
        <f t="shared" si="3"/>
        <v>90000</v>
      </c>
      <c r="AX3" s="108">
        <f t="shared" si="3"/>
        <v>87000</v>
      </c>
      <c r="AY3" s="108">
        <f t="shared" si="3"/>
        <v>87000</v>
      </c>
      <c r="AZ3" s="108">
        <f t="shared" si="3"/>
        <v>90000</v>
      </c>
      <c r="BA3" s="108">
        <f t="shared" si="3"/>
        <v>99000</v>
      </c>
      <c r="BB3" s="108">
        <f t="shared" si="3"/>
        <v>93000</v>
      </c>
      <c r="BC3" s="108">
        <f t="shared" si="3"/>
        <v>93000</v>
      </c>
      <c r="BD3" s="125">
        <f t="shared" si="3"/>
        <v>39000</v>
      </c>
    </row>
    <row r="4" spans="1:56">
      <c r="A4" s="51">
        <v>1</v>
      </c>
      <c r="B4" s="54" t="s">
        <v>161</v>
      </c>
      <c r="C4" s="53">
        <v>3000</v>
      </c>
      <c r="D4" s="52" t="s">
        <v>98</v>
      </c>
      <c r="E4" s="52" t="s">
        <v>98</v>
      </c>
      <c r="F4" s="52" t="s">
        <v>115</v>
      </c>
      <c r="G4" s="52" t="s">
        <v>115</v>
      </c>
      <c r="H4" s="52" t="s">
        <v>115</v>
      </c>
      <c r="I4" s="52" t="s">
        <v>106</v>
      </c>
      <c r="J4" s="52" t="s">
        <v>106</v>
      </c>
      <c r="K4" s="52" t="s">
        <v>106</v>
      </c>
      <c r="L4" s="52" t="s">
        <v>106</v>
      </c>
      <c r="M4" s="52" t="s">
        <v>103</v>
      </c>
      <c r="N4" s="52" t="s">
        <v>103</v>
      </c>
      <c r="O4" s="59" t="s">
        <v>103</v>
      </c>
      <c r="P4" s="52" t="s">
        <v>302</v>
      </c>
      <c r="Q4" s="53">
        <v>2300</v>
      </c>
      <c r="R4" s="52" t="s">
        <v>98</v>
      </c>
      <c r="S4" s="52" t="s">
        <v>98</v>
      </c>
      <c r="T4" s="52" t="s">
        <v>98</v>
      </c>
      <c r="U4" s="52" t="s">
        <v>98</v>
      </c>
      <c r="V4" s="52" t="s">
        <v>98</v>
      </c>
      <c r="W4" s="52" t="s">
        <v>98</v>
      </c>
      <c r="X4" s="52" t="s">
        <v>98</v>
      </c>
      <c r="Y4" s="52" t="s">
        <v>98</v>
      </c>
      <c r="Z4" s="52" t="s">
        <v>98</v>
      </c>
      <c r="AA4" s="52" t="s">
        <v>98</v>
      </c>
      <c r="AB4" s="52" t="s">
        <v>98</v>
      </c>
      <c r="AC4" s="39" t="s">
        <v>98</v>
      </c>
      <c r="AD4" s="55"/>
      <c r="AE4" s="68" t="s">
        <v>83</v>
      </c>
      <c r="AF4" s="69">
        <f t="shared" ref="AF4:AQ4" si="4">SUM($C$4:$C$202)-SUMIF(D$4:D$202,"=N/A",$C$4:$C$202)-SUMIF(D$4:D$202,"=NotPaid",$C$4:$C$202)</f>
        <v>3000</v>
      </c>
      <c r="AG4" s="95">
        <f t="shared" si="4"/>
        <v>6000</v>
      </c>
      <c r="AH4" s="95">
        <f t="shared" si="4"/>
        <v>15000</v>
      </c>
      <c r="AI4" s="95">
        <f t="shared" si="4"/>
        <v>15000</v>
      </c>
      <c r="AJ4" s="95">
        <f t="shared" si="4"/>
        <v>24000</v>
      </c>
      <c r="AK4" s="95">
        <f t="shared" si="4"/>
        <v>30000</v>
      </c>
      <c r="AL4" s="95">
        <f t="shared" si="4"/>
        <v>33000</v>
      </c>
      <c r="AM4" s="95">
        <f t="shared" si="4"/>
        <v>39000</v>
      </c>
      <c r="AN4" s="95">
        <f t="shared" si="4"/>
        <v>51000</v>
      </c>
      <c r="AO4" s="95">
        <f t="shared" si="4"/>
        <v>42000</v>
      </c>
      <c r="AP4" s="95">
        <f t="shared" si="4"/>
        <v>39000</v>
      </c>
      <c r="AQ4" s="109">
        <f t="shared" si="4"/>
        <v>36000</v>
      </c>
      <c r="AS4" s="69">
        <f t="shared" ref="AS4:BD4" si="5">SUM($Q$4:$Q$200)-SUMIF(R$4:R$2000,"=N/A",$Q$4:$Q$2000)-SUMIF(R$4:R$2000,"=NotPaid",$Q$4:$Q$2000)</f>
        <v>78000</v>
      </c>
      <c r="AT4" s="95">
        <f t="shared" si="5"/>
        <v>84000</v>
      </c>
      <c r="AU4" s="95">
        <f t="shared" si="5"/>
        <v>87000</v>
      </c>
      <c r="AV4" s="95">
        <f t="shared" si="5"/>
        <v>84000</v>
      </c>
      <c r="AW4" s="95">
        <f t="shared" si="5"/>
        <v>87000</v>
      </c>
      <c r="AX4" s="95">
        <f t="shared" si="5"/>
        <v>63000</v>
      </c>
      <c r="AY4" s="95">
        <f t="shared" si="5"/>
        <v>33000</v>
      </c>
      <c r="AZ4" s="95">
        <f t="shared" si="5"/>
        <v>33000</v>
      </c>
      <c r="BA4" s="95">
        <f t="shared" si="5"/>
        <v>33000</v>
      </c>
      <c r="BB4" s="95">
        <f t="shared" si="5"/>
        <v>33000</v>
      </c>
      <c r="BC4" s="95">
        <f t="shared" si="5"/>
        <v>33000</v>
      </c>
      <c r="BD4" s="109">
        <f t="shared" si="5"/>
        <v>33000</v>
      </c>
    </row>
    <row r="5" spans="1:56">
      <c r="A5" s="51">
        <f>A4+1</f>
        <v>2</v>
      </c>
      <c r="B5" s="52" t="s">
        <v>173</v>
      </c>
      <c r="C5" s="53">
        <v>3000</v>
      </c>
      <c r="D5" s="52" t="s">
        <v>98</v>
      </c>
      <c r="E5" s="52" t="s">
        <v>98</v>
      </c>
      <c r="F5" s="52" t="s">
        <v>115</v>
      </c>
      <c r="G5" s="52" t="s">
        <v>115</v>
      </c>
      <c r="H5" s="52" t="s">
        <v>115</v>
      </c>
      <c r="I5" s="52" t="s">
        <v>106</v>
      </c>
      <c r="J5" s="52" t="s">
        <v>106</v>
      </c>
      <c r="K5" s="52" t="s">
        <v>106</v>
      </c>
      <c r="L5" s="52" t="s">
        <v>106</v>
      </c>
      <c r="M5" s="52" t="s">
        <v>98</v>
      </c>
      <c r="N5" s="52" t="s">
        <v>98</v>
      </c>
      <c r="O5" s="59" t="s">
        <v>103</v>
      </c>
      <c r="P5" s="52"/>
      <c r="Q5" s="148"/>
      <c r="R5" s="52"/>
      <c r="S5" s="52"/>
      <c r="T5" s="52"/>
      <c r="U5" s="52"/>
      <c r="V5" s="52"/>
      <c r="W5" s="52"/>
      <c r="X5" s="52"/>
      <c r="Y5" s="52"/>
      <c r="Z5" s="52"/>
      <c r="AA5" s="52"/>
      <c r="AB5" s="52"/>
      <c r="AD5" s="55"/>
      <c r="AE5" s="68" t="s">
        <v>84</v>
      </c>
      <c r="AF5" s="111"/>
      <c r="AG5" s="85"/>
      <c r="AH5" s="85"/>
      <c r="AI5" s="103"/>
      <c r="AJ5" s="103"/>
      <c r="AK5" s="103"/>
      <c r="AL5" s="103">
        <f>-1500/8</f>
        <v>-187.5</v>
      </c>
      <c r="AM5" s="103">
        <f>-375/3</f>
        <v>-125</v>
      </c>
      <c r="AN5" s="103">
        <f>-(1350/4+1350/4)/2+100/4</f>
        <v>-312.5</v>
      </c>
      <c r="AO5" s="103">
        <f>-100/4-1300/8</f>
        <v>-187.5</v>
      </c>
      <c r="AP5" s="103">
        <f>-100/4-100/4</f>
        <v>-50</v>
      </c>
      <c r="AQ5" s="103">
        <f>(-3*313/2)+(150+137-25)+(-75-25)</f>
        <v>-307.5</v>
      </c>
      <c r="AS5" s="111">
        <f>(-369-200-188-213-125-188)</f>
        <v>-1283</v>
      </c>
      <c r="AT5" s="85">
        <v>63</v>
      </c>
      <c r="AU5" s="85">
        <f>(-200)</f>
        <v>-200</v>
      </c>
      <c r="AV5" s="103"/>
      <c r="AW5" s="103"/>
      <c r="AX5" s="103">
        <f>200</f>
        <v>200</v>
      </c>
      <c r="AY5" s="96"/>
      <c r="AZ5" s="103"/>
      <c r="BA5" s="103"/>
      <c r="BB5" s="103"/>
      <c r="BC5" s="103"/>
      <c r="BD5" s="131">
        <f>(213)</f>
        <v>213</v>
      </c>
    </row>
    <row r="6" ht="12" spans="1:56">
      <c r="A6" s="51">
        <f t="shared" ref="A6:A69" si="6">A5+1</f>
        <v>3</v>
      </c>
      <c r="B6" s="52" t="s">
        <v>242</v>
      </c>
      <c r="C6" s="53">
        <v>3000</v>
      </c>
      <c r="D6" s="52" t="s">
        <v>98</v>
      </c>
      <c r="E6" s="52" t="s">
        <v>98</v>
      </c>
      <c r="F6" s="52" t="s">
        <v>98</v>
      </c>
      <c r="G6" s="52" t="s">
        <v>98</v>
      </c>
      <c r="H6" s="52" t="s">
        <v>98</v>
      </c>
      <c r="I6" s="52" t="s">
        <v>98</v>
      </c>
      <c r="J6" s="52" t="s">
        <v>98</v>
      </c>
      <c r="K6" s="52" t="s">
        <v>106</v>
      </c>
      <c r="L6" s="52" t="s">
        <v>106</v>
      </c>
      <c r="M6" s="52" t="s">
        <v>103</v>
      </c>
      <c r="N6" s="52" t="s">
        <v>103</v>
      </c>
      <c r="O6" s="59" t="s">
        <v>98</v>
      </c>
      <c r="P6" s="52"/>
      <c r="Q6" s="148"/>
      <c r="R6" s="52"/>
      <c r="S6" s="52"/>
      <c r="T6" s="52"/>
      <c r="U6" s="52"/>
      <c r="V6" s="52"/>
      <c r="W6" s="52"/>
      <c r="X6" s="52"/>
      <c r="Y6" s="52"/>
      <c r="Z6" s="52"/>
      <c r="AA6" s="52"/>
      <c r="AB6" s="52"/>
      <c r="AD6" s="55"/>
      <c r="AE6" s="71" t="s">
        <v>17</v>
      </c>
      <c r="AF6" s="72">
        <f>SUM(AF4:AF5)</f>
        <v>3000</v>
      </c>
      <c r="AG6" s="78">
        <f t="shared" ref="AG6:AQ6" si="7">SUM(AG4:AG5)</f>
        <v>6000</v>
      </c>
      <c r="AH6" s="78">
        <f t="shared" si="7"/>
        <v>15000</v>
      </c>
      <c r="AI6" s="78">
        <f t="shared" si="7"/>
        <v>15000</v>
      </c>
      <c r="AJ6" s="78">
        <f t="shared" si="7"/>
        <v>24000</v>
      </c>
      <c r="AK6" s="78">
        <f t="shared" si="7"/>
        <v>30000</v>
      </c>
      <c r="AL6" s="78">
        <f t="shared" si="7"/>
        <v>32812.5</v>
      </c>
      <c r="AM6" s="78">
        <f t="shared" si="7"/>
        <v>38875</v>
      </c>
      <c r="AN6" s="78">
        <f t="shared" si="7"/>
        <v>50687.5</v>
      </c>
      <c r="AO6" s="78">
        <f t="shared" si="7"/>
        <v>41812.5</v>
      </c>
      <c r="AP6" s="78">
        <f t="shared" si="7"/>
        <v>38950</v>
      </c>
      <c r="AQ6" s="112">
        <f t="shared" si="7"/>
        <v>35692.5</v>
      </c>
      <c r="AS6" s="72">
        <f>SUM(AS4:AS5)</f>
        <v>76717</v>
      </c>
      <c r="AT6" s="78">
        <f t="shared" ref="AT6:AV6" si="8">SUM(AT4:AT5)</f>
        <v>84063</v>
      </c>
      <c r="AU6" s="78">
        <f t="shared" si="8"/>
        <v>86800</v>
      </c>
      <c r="AV6" s="78">
        <f t="shared" si="8"/>
        <v>84000</v>
      </c>
      <c r="AW6" s="78">
        <f t="shared" ref="AW6:BD6" si="9">SUM(AW4:AW5)</f>
        <v>87000</v>
      </c>
      <c r="AX6" s="78">
        <f t="shared" si="9"/>
        <v>63200</v>
      </c>
      <c r="AY6" s="78">
        <f t="shared" si="9"/>
        <v>33000</v>
      </c>
      <c r="AZ6" s="78">
        <f t="shared" si="9"/>
        <v>33000</v>
      </c>
      <c r="BA6" s="78">
        <f t="shared" si="9"/>
        <v>33000</v>
      </c>
      <c r="BB6" s="78">
        <f t="shared" si="9"/>
        <v>33000</v>
      </c>
      <c r="BC6" s="78">
        <f t="shared" si="9"/>
        <v>33000</v>
      </c>
      <c r="BD6" s="112">
        <f t="shared" si="9"/>
        <v>33213</v>
      </c>
    </row>
    <row r="7" ht="12" spans="1:56">
      <c r="A7" s="51">
        <f t="shared" si="6"/>
        <v>4</v>
      </c>
      <c r="B7" s="54" t="s">
        <v>246</v>
      </c>
      <c r="C7" s="53">
        <v>3000</v>
      </c>
      <c r="D7" s="52" t="s">
        <v>98</v>
      </c>
      <c r="E7" s="52" t="s">
        <v>98</v>
      </c>
      <c r="F7" s="52" t="s">
        <v>98</v>
      </c>
      <c r="G7" s="52" t="s">
        <v>98</v>
      </c>
      <c r="H7" s="52" t="s">
        <v>98</v>
      </c>
      <c r="I7" s="52" t="s">
        <v>98</v>
      </c>
      <c r="J7" s="52" t="s">
        <v>98</v>
      </c>
      <c r="K7" s="52" t="s">
        <v>106</v>
      </c>
      <c r="L7" s="52" t="s">
        <v>106</v>
      </c>
      <c r="M7" s="52" t="s">
        <v>103</v>
      </c>
      <c r="N7" s="52" t="s">
        <v>103</v>
      </c>
      <c r="O7" s="59" t="s">
        <v>103</v>
      </c>
      <c r="P7" s="52"/>
      <c r="Q7" s="148"/>
      <c r="R7" s="52"/>
      <c r="S7" s="52"/>
      <c r="T7" s="52"/>
      <c r="U7" s="52"/>
      <c r="V7" s="52"/>
      <c r="W7" s="52"/>
      <c r="X7" s="52"/>
      <c r="Y7" s="52"/>
      <c r="Z7" s="52"/>
      <c r="AA7" s="52"/>
      <c r="AB7" s="52"/>
      <c r="AD7" s="55"/>
      <c r="AE7" s="73"/>
      <c r="AF7" s="74"/>
      <c r="AG7" s="74"/>
      <c r="AH7" s="74"/>
      <c r="AI7" s="74"/>
      <c r="AJ7" s="74"/>
      <c r="AK7" s="74"/>
      <c r="AL7" s="74"/>
      <c r="AM7" s="74"/>
      <c r="AN7" s="74"/>
      <c r="AO7" s="74"/>
      <c r="AP7" s="74"/>
      <c r="AQ7" s="74"/>
      <c r="AS7" s="113"/>
      <c r="AT7" s="113"/>
      <c r="AU7" s="114"/>
      <c r="AV7" s="115"/>
      <c r="AW7" s="115"/>
      <c r="AX7" s="115"/>
      <c r="AY7" s="115"/>
      <c r="AZ7" s="115"/>
      <c r="BA7" s="115"/>
      <c r="BB7" s="127"/>
      <c r="BC7" s="127"/>
      <c r="BD7" s="127"/>
    </row>
    <row r="8" ht="12" spans="1:53">
      <c r="A8" s="51">
        <f t="shared" si="6"/>
        <v>5</v>
      </c>
      <c r="B8" s="54" t="s">
        <v>230</v>
      </c>
      <c r="C8" s="53">
        <v>3000</v>
      </c>
      <c r="D8" s="52" t="s">
        <v>98</v>
      </c>
      <c r="E8" s="52" t="s">
        <v>98</v>
      </c>
      <c r="F8" s="52" t="s">
        <v>98</v>
      </c>
      <c r="G8" s="52" t="s">
        <v>98</v>
      </c>
      <c r="H8" s="52" t="s">
        <v>98</v>
      </c>
      <c r="I8" s="52" t="s">
        <v>98</v>
      </c>
      <c r="J8" s="52" t="s">
        <v>98</v>
      </c>
      <c r="K8" s="52" t="s">
        <v>100</v>
      </c>
      <c r="L8" s="52" t="s">
        <v>98</v>
      </c>
      <c r="M8" s="52" t="s">
        <v>98</v>
      </c>
      <c r="N8" s="52" t="s">
        <v>98</v>
      </c>
      <c r="O8" s="59" t="s">
        <v>98</v>
      </c>
      <c r="P8" s="52"/>
      <c r="Q8" s="148"/>
      <c r="R8" s="52"/>
      <c r="S8" s="52"/>
      <c r="T8" s="52"/>
      <c r="U8" s="52"/>
      <c r="V8" s="52"/>
      <c r="W8" s="52"/>
      <c r="X8" s="52"/>
      <c r="Y8" s="52"/>
      <c r="Z8" s="52"/>
      <c r="AA8" s="52"/>
      <c r="AB8" s="52"/>
      <c r="AD8" s="55"/>
      <c r="AF8" s="55"/>
      <c r="AH8" s="97" t="s">
        <v>85</v>
      </c>
      <c r="AI8" s="98"/>
      <c r="AJ8" s="98"/>
      <c r="AK8" s="98"/>
      <c r="AL8" s="98"/>
      <c r="AM8" s="98"/>
      <c r="AN8" s="99"/>
      <c r="AS8" s="55"/>
      <c r="AU8" s="97" t="s">
        <v>85</v>
      </c>
      <c r="AV8" s="98"/>
      <c r="AW8" s="98"/>
      <c r="AX8" s="98"/>
      <c r="AY8" s="98"/>
      <c r="AZ8" s="98"/>
      <c r="BA8" s="99"/>
    </row>
    <row r="9" spans="1:56">
      <c r="A9" s="51">
        <f t="shared" si="6"/>
        <v>6</v>
      </c>
      <c r="B9" s="54" t="s">
        <v>250</v>
      </c>
      <c r="C9" s="53">
        <v>3000</v>
      </c>
      <c r="D9" s="52" t="s">
        <v>98</v>
      </c>
      <c r="E9" s="52" t="s">
        <v>98</v>
      </c>
      <c r="F9" s="52" t="s">
        <v>98</v>
      </c>
      <c r="G9" s="52" t="s">
        <v>98</v>
      </c>
      <c r="H9" s="52" t="s">
        <v>98</v>
      </c>
      <c r="I9" s="52" t="s">
        <v>98</v>
      </c>
      <c r="J9" s="52" t="s">
        <v>98</v>
      </c>
      <c r="K9" s="52" t="s">
        <v>98</v>
      </c>
      <c r="L9" s="52" t="s">
        <v>106</v>
      </c>
      <c r="M9" s="52" t="s">
        <v>103</v>
      </c>
      <c r="N9" s="52" t="s">
        <v>98</v>
      </c>
      <c r="O9" s="59" t="s">
        <v>111</v>
      </c>
      <c r="P9" s="52"/>
      <c r="Q9" s="148"/>
      <c r="R9" s="52"/>
      <c r="S9" s="52"/>
      <c r="T9" s="52"/>
      <c r="U9" s="52"/>
      <c r="V9" s="52"/>
      <c r="W9" s="52"/>
      <c r="X9" s="52"/>
      <c r="Y9" s="52"/>
      <c r="Z9" s="52"/>
      <c r="AA9" s="52"/>
      <c r="AB9" s="52"/>
      <c r="AD9" s="55"/>
      <c r="AE9" s="75" t="s">
        <v>1243</v>
      </c>
      <c r="AF9" s="76">
        <f t="shared" ref="AF9:BD9" si="10">IFERROR(AF10/AF6,0)</f>
        <v>0.3</v>
      </c>
      <c r="AG9" s="76">
        <f t="shared" si="10"/>
        <v>0.3</v>
      </c>
      <c r="AH9" s="76">
        <f t="shared" si="10"/>
        <v>0.3</v>
      </c>
      <c r="AI9" s="76">
        <f t="shared" si="10"/>
        <v>0.3</v>
      </c>
      <c r="AJ9" s="76">
        <f t="shared" si="10"/>
        <v>0.3</v>
      </c>
      <c r="AK9" s="76">
        <f t="shared" si="10"/>
        <v>0.21</v>
      </c>
      <c r="AL9" s="76">
        <f t="shared" si="10"/>
        <v>0.209142857142857</v>
      </c>
      <c r="AM9" s="76">
        <f t="shared" si="10"/>
        <v>0.233440514469453</v>
      </c>
      <c r="AN9" s="76">
        <f t="shared" si="10"/>
        <v>0.242022194821208</v>
      </c>
      <c r="AO9" s="76">
        <f t="shared" si="10"/>
        <v>0.47219730941704</v>
      </c>
      <c r="AP9" s="76">
        <f t="shared" si="10"/>
        <v>0.261489088575096</v>
      </c>
      <c r="AQ9" s="116">
        <f t="shared" si="10"/>
        <v>0.424992645513763</v>
      </c>
      <c r="AS9" s="117">
        <f t="shared" si="10"/>
        <v>0.649987616825475</v>
      </c>
      <c r="AT9" s="76">
        <f t="shared" si="10"/>
        <v>0.574793904571571</v>
      </c>
      <c r="AU9" s="76">
        <f t="shared" si="10"/>
        <v>0.56666935483871</v>
      </c>
      <c r="AV9" s="76">
        <f t="shared" si="10"/>
        <v>0.594642857142857</v>
      </c>
      <c r="AW9" s="76">
        <f t="shared" si="10"/>
        <v>0.586206896551724</v>
      </c>
      <c r="AX9" s="76">
        <f t="shared" si="10"/>
        <v>0.686708860759494</v>
      </c>
      <c r="AY9" s="76">
        <f t="shared" si="10"/>
        <v>1</v>
      </c>
      <c r="AZ9" s="76">
        <f t="shared" si="10"/>
        <v>1</v>
      </c>
      <c r="BA9" s="76">
        <f t="shared" si="10"/>
        <v>1</v>
      </c>
      <c r="BB9" s="76">
        <f t="shared" si="10"/>
        <v>1</v>
      </c>
      <c r="BC9" s="76">
        <f t="shared" si="10"/>
        <v>1</v>
      </c>
      <c r="BD9" s="116">
        <f t="shared" si="10"/>
        <v>1</v>
      </c>
    </row>
    <row r="10" ht="12" spans="1:56">
      <c r="A10" s="51">
        <f t="shared" si="6"/>
        <v>7</v>
      </c>
      <c r="B10" s="54" t="s">
        <v>252</v>
      </c>
      <c r="C10" s="53">
        <v>3000</v>
      </c>
      <c r="D10" s="52" t="s">
        <v>98</v>
      </c>
      <c r="E10" s="52" t="s">
        <v>98</v>
      </c>
      <c r="F10" s="52" t="s">
        <v>98</v>
      </c>
      <c r="G10" s="52" t="s">
        <v>98</v>
      </c>
      <c r="H10" s="52" t="s">
        <v>98</v>
      </c>
      <c r="I10" s="52" t="s">
        <v>98</v>
      </c>
      <c r="J10" s="52" t="s">
        <v>98</v>
      </c>
      <c r="K10" s="52" t="s">
        <v>98</v>
      </c>
      <c r="L10" s="52" t="s">
        <v>106</v>
      </c>
      <c r="M10" s="52" t="s">
        <v>103</v>
      </c>
      <c r="N10" s="52" t="s">
        <v>103</v>
      </c>
      <c r="O10" s="59" t="s">
        <v>111</v>
      </c>
      <c r="P10" s="52"/>
      <c r="Q10" s="148"/>
      <c r="R10" s="52"/>
      <c r="S10" s="52"/>
      <c r="T10" s="52"/>
      <c r="U10" s="52"/>
      <c r="V10" s="52"/>
      <c r="W10" s="52"/>
      <c r="X10" s="52"/>
      <c r="Y10" s="52"/>
      <c r="Z10" s="52"/>
      <c r="AA10" s="52"/>
      <c r="AB10" s="52"/>
      <c r="AD10" s="55"/>
      <c r="AE10" s="77" t="s">
        <v>1244</v>
      </c>
      <c r="AF10" s="78">
        <f>AF6-(AF18+AF26+AF34+AF42+AF50+AF58+AF66+AF74+AF82+AF90+AF98+AF106+AF114+AF122+AF130+AF138)</f>
        <v>900</v>
      </c>
      <c r="AG10" s="78">
        <f t="shared" ref="AG10:BD10" si="11">AG6-(AG18+AG26+AG34+AG42+AG50+AG58+AG66+AG74+AG82+AG90+AG98+AG106+AG114+AG122+AG130+AG138)</f>
        <v>1800</v>
      </c>
      <c r="AH10" s="78">
        <f t="shared" si="11"/>
        <v>4500</v>
      </c>
      <c r="AI10" s="78">
        <f t="shared" si="11"/>
        <v>4500</v>
      </c>
      <c r="AJ10" s="78">
        <f t="shared" si="11"/>
        <v>7200</v>
      </c>
      <c r="AK10" s="78">
        <f t="shared" si="11"/>
        <v>6300</v>
      </c>
      <c r="AL10" s="78">
        <f t="shared" si="11"/>
        <v>6862.5</v>
      </c>
      <c r="AM10" s="78">
        <f t="shared" si="11"/>
        <v>9075</v>
      </c>
      <c r="AN10" s="78">
        <f t="shared" si="11"/>
        <v>12267.5</v>
      </c>
      <c r="AO10" s="78">
        <f t="shared" si="11"/>
        <v>19743.75</v>
      </c>
      <c r="AP10" s="78">
        <f t="shared" si="11"/>
        <v>10185</v>
      </c>
      <c r="AQ10" s="112">
        <f t="shared" si="11"/>
        <v>15169.05</v>
      </c>
      <c r="AS10" s="72">
        <f t="shared" si="11"/>
        <v>49865.1</v>
      </c>
      <c r="AT10" s="78">
        <f t="shared" si="11"/>
        <v>48318.9</v>
      </c>
      <c r="AU10" s="78">
        <f t="shared" si="11"/>
        <v>49186.9</v>
      </c>
      <c r="AV10" s="78">
        <f t="shared" si="11"/>
        <v>49950</v>
      </c>
      <c r="AW10" s="78">
        <f t="shared" si="11"/>
        <v>51000</v>
      </c>
      <c r="AX10" s="78">
        <f t="shared" si="11"/>
        <v>43400</v>
      </c>
      <c r="AY10" s="78">
        <f t="shared" si="11"/>
        <v>33000</v>
      </c>
      <c r="AZ10" s="78">
        <f t="shared" si="11"/>
        <v>33000</v>
      </c>
      <c r="BA10" s="78">
        <f t="shared" si="11"/>
        <v>33000</v>
      </c>
      <c r="BB10" s="78">
        <f t="shared" si="11"/>
        <v>33000</v>
      </c>
      <c r="BC10" s="78">
        <f t="shared" si="11"/>
        <v>33000</v>
      </c>
      <c r="BD10" s="112">
        <f t="shared" si="11"/>
        <v>33213</v>
      </c>
    </row>
    <row r="11" ht="12" spans="1:30">
      <c r="A11" s="52">
        <f t="shared" si="6"/>
        <v>8</v>
      </c>
      <c r="B11" s="54" t="s">
        <v>275</v>
      </c>
      <c r="C11" s="53">
        <v>3000</v>
      </c>
      <c r="D11" s="52" t="s">
        <v>98</v>
      </c>
      <c r="E11" s="52" t="s">
        <v>98</v>
      </c>
      <c r="F11" s="52" t="s">
        <v>98</v>
      </c>
      <c r="G11" s="52" t="s">
        <v>98</v>
      </c>
      <c r="H11" s="52" t="s">
        <v>98</v>
      </c>
      <c r="I11" s="52" t="s">
        <v>98</v>
      </c>
      <c r="J11" s="52" t="s">
        <v>98</v>
      </c>
      <c r="K11" s="52" t="s">
        <v>98</v>
      </c>
      <c r="L11" s="52" t="s">
        <v>98</v>
      </c>
      <c r="M11" s="52" t="s">
        <v>98</v>
      </c>
      <c r="N11" s="52" t="s">
        <v>103</v>
      </c>
      <c r="O11" s="59" t="s">
        <v>100</v>
      </c>
      <c r="P11" s="52"/>
      <c r="Q11" s="148"/>
      <c r="R11" s="52"/>
      <c r="S11" s="52"/>
      <c r="T11" s="52"/>
      <c r="U11" s="52"/>
      <c r="V11" s="52"/>
      <c r="W11" s="52"/>
      <c r="X11" s="52"/>
      <c r="Y11" s="52"/>
      <c r="Z11" s="52"/>
      <c r="AA11" s="52"/>
      <c r="AB11" s="52"/>
      <c r="AD11" s="55"/>
    </row>
    <row r="12" ht="12" spans="1:56">
      <c r="A12" s="141">
        <f t="shared" si="6"/>
        <v>9</v>
      </c>
      <c r="B12" s="139" t="s">
        <v>265</v>
      </c>
      <c r="C12" s="53">
        <v>3000</v>
      </c>
      <c r="D12" s="142" t="s">
        <v>98</v>
      </c>
      <c r="E12" s="142" t="s">
        <v>98</v>
      </c>
      <c r="F12" s="142" t="s">
        <v>98</v>
      </c>
      <c r="G12" s="142" t="s">
        <v>98</v>
      </c>
      <c r="H12" s="142" t="s">
        <v>98</v>
      </c>
      <c r="I12" s="142" t="s">
        <v>98</v>
      </c>
      <c r="J12" s="142" t="s">
        <v>98</v>
      </c>
      <c r="K12" s="142" t="s">
        <v>98</v>
      </c>
      <c r="L12" s="142" t="s">
        <v>98</v>
      </c>
      <c r="M12" s="142" t="s">
        <v>103</v>
      </c>
      <c r="N12" s="142" t="s">
        <v>103</v>
      </c>
      <c r="O12" s="156" t="s">
        <v>103</v>
      </c>
      <c r="P12" s="52" t="s">
        <v>161</v>
      </c>
      <c r="Q12" s="53">
        <v>3000</v>
      </c>
      <c r="R12" s="52" t="s">
        <v>109</v>
      </c>
      <c r="S12" s="52" t="s">
        <v>109</v>
      </c>
      <c r="T12" s="52" t="s">
        <v>109</v>
      </c>
      <c r="U12" s="52" t="s">
        <v>98</v>
      </c>
      <c r="V12" s="52" t="s">
        <v>98</v>
      </c>
      <c r="W12" s="52" t="s">
        <v>98</v>
      </c>
      <c r="X12" s="52" t="s">
        <v>100</v>
      </c>
      <c r="Y12" s="52" t="s">
        <v>100</v>
      </c>
      <c r="Z12" s="52" t="s">
        <v>100</v>
      </c>
      <c r="AA12" s="52" t="s">
        <v>100</v>
      </c>
      <c r="AB12" s="52" t="s">
        <v>100</v>
      </c>
      <c r="AC12" s="52" t="s">
        <v>98</v>
      </c>
      <c r="AD12" s="55"/>
      <c r="AE12" s="41"/>
      <c r="AF12" s="42"/>
      <c r="AG12" s="42"/>
      <c r="AH12" s="42"/>
      <c r="AI12" s="42"/>
      <c r="AJ12" s="42"/>
      <c r="AK12" s="100" t="s">
        <v>105</v>
      </c>
      <c r="AL12" s="101"/>
      <c r="AM12" s="42"/>
      <c r="AN12" s="42"/>
      <c r="AO12" s="42"/>
      <c r="AP12" s="42"/>
      <c r="AQ12" s="42"/>
      <c r="AS12" s="118"/>
      <c r="AT12" s="119"/>
      <c r="AU12" s="119"/>
      <c r="AV12" s="119"/>
      <c r="AW12" s="119"/>
      <c r="AX12" s="128" t="s">
        <v>105</v>
      </c>
      <c r="AY12" s="56"/>
      <c r="AZ12" s="119"/>
      <c r="BA12" s="119"/>
      <c r="BB12" s="119"/>
      <c r="BC12" s="119"/>
      <c r="BD12" s="61"/>
    </row>
    <row r="13" spans="1:56">
      <c r="A13" s="51">
        <f t="shared" si="6"/>
        <v>10</v>
      </c>
      <c r="B13" s="54"/>
      <c r="C13" s="53"/>
      <c r="D13" s="52"/>
      <c r="E13" s="52"/>
      <c r="F13" s="52"/>
      <c r="G13" s="52"/>
      <c r="H13" s="52"/>
      <c r="I13" s="52"/>
      <c r="J13" s="52"/>
      <c r="K13" s="52"/>
      <c r="L13" s="52"/>
      <c r="M13" s="52"/>
      <c r="N13" s="52"/>
      <c r="O13" s="59"/>
      <c r="P13" s="52" t="s">
        <v>173</v>
      </c>
      <c r="Q13" s="53">
        <v>3000</v>
      </c>
      <c r="R13" s="52" t="s">
        <v>117</v>
      </c>
      <c r="S13" s="52" t="s">
        <v>117</v>
      </c>
      <c r="T13" s="52" t="s">
        <v>117</v>
      </c>
      <c r="U13" s="52" t="s">
        <v>117</v>
      </c>
      <c r="V13" s="52" t="s">
        <v>117</v>
      </c>
      <c r="W13" s="52" t="s">
        <v>117</v>
      </c>
      <c r="X13" s="52" t="s">
        <v>100</v>
      </c>
      <c r="Y13" s="52" t="s">
        <v>100</v>
      </c>
      <c r="Z13" s="52" t="s">
        <v>100</v>
      </c>
      <c r="AA13" s="52" t="s">
        <v>100</v>
      </c>
      <c r="AB13" s="52" t="s">
        <v>100</v>
      </c>
      <c r="AC13" s="39" t="s">
        <v>98</v>
      </c>
      <c r="AD13" s="55"/>
      <c r="AE13" s="88" t="s">
        <v>83</v>
      </c>
      <c r="AF13" s="89">
        <f t="shared" ref="AF13:AQ13" si="12">SUMIF(D$4:D$222,$AK12,$C$4:$C$222)</f>
        <v>0</v>
      </c>
      <c r="AG13" s="89">
        <f t="shared" si="12"/>
        <v>0</v>
      </c>
      <c r="AH13" s="89">
        <f t="shared" si="12"/>
        <v>0</v>
      </c>
      <c r="AI13" s="89">
        <f t="shared" si="12"/>
        <v>0</v>
      </c>
      <c r="AJ13" s="89">
        <f t="shared" si="12"/>
        <v>0</v>
      </c>
      <c r="AK13" s="89">
        <f t="shared" si="12"/>
        <v>0</v>
      </c>
      <c r="AL13" s="89">
        <f t="shared" si="12"/>
        <v>0</v>
      </c>
      <c r="AM13" s="89">
        <f t="shared" si="12"/>
        <v>6000</v>
      </c>
      <c r="AN13" s="89">
        <f t="shared" si="12"/>
        <v>9000</v>
      </c>
      <c r="AO13" s="89">
        <f t="shared" si="12"/>
        <v>0</v>
      </c>
      <c r="AP13" s="89">
        <f t="shared" si="12"/>
        <v>0</v>
      </c>
      <c r="AQ13" s="89">
        <f t="shared" si="12"/>
        <v>0</v>
      </c>
      <c r="AS13" s="120">
        <f t="shared" ref="AS13:BD13" si="13">SUMIF(R$4:R$2000,$AX12,$Q$4:$Q$2000)</f>
        <v>0</v>
      </c>
      <c r="AT13" s="121">
        <f t="shared" si="13"/>
        <v>0</v>
      </c>
      <c r="AU13" s="121">
        <f t="shared" si="13"/>
        <v>0</v>
      </c>
      <c r="AV13" s="121">
        <f t="shared" si="13"/>
        <v>0</v>
      </c>
      <c r="AW13" s="121">
        <f t="shared" si="13"/>
        <v>0</v>
      </c>
      <c r="AX13" s="121">
        <f t="shared" si="13"/>
        <v>0</v>
      </c>
      <c r="AY13" s="121">
        <f t="shared" si="13"/>
        <v>0</v>
      </c>
      <c r="AZ13" s="121">
        <f t="shared" si="13"/>
        <v>0</v>
      </c>
      <c r="BA13" s="121">
        <f t="shared" si="13"/>
        <v>0</v>
      </c>
      <c r="BB13" s="121">
        <f t="shared" si="13"/>
        <v>0</v>
      </c>
      <c r="BC13" s="121">
        <f t="shared" si="13"/>
        <v>0</v>
      </c>
      <c r="BD13" s="129">
        <f t="shared" si="13"/>
        <v>0</v>
      </c>
    </row>
    <row r="14" ht="12" spans="1:56">
      <c r="A14" s="51">
        <f t="shared" si="6"/>
        <v>11</v>
      </c>
      <c r="B14" s="54"/>
      <c r="C14" s="136"/>
      <c r="D14" s="52"/>
      <c r="E14" s="52"/>
      <c r="F14" s="52"/>
      <c r="G14" s="52"/>
      <c r="H14" s="52"/>
      <c r="I14" s="52"/>
      <c r="J14" s="52"/>
      <c r="K14" s="52"/>
      <c r="L14" s="54"/>
      <c r="M14" s="54"/>
      <c r="N14" s="54"/>
      <c r="O14" s="60"/>
      <c r="P14" s="54" t="s">
        <v>230</v>
      </c>
      <c r="Q14" s="53">
        <v>3000</v>
      </c>
      <c r="R14" s="52" t="s">
        <v>98</v>
      </c>
      <c r="S14" s="52" t="s">
        <v>98</v>
      </c>
      <c r="T14" s="52" t="s">
        <v>98</v>
      </c>
      <c r="U14" s="52" t="s">
        <v>98</v>
      </c>
      <c r="V14" s="52" t="s">
        <v>98</v>
      </c>
      <c r="W14" s="52" t="s">
        <v>98</v>
      </c>
      <c r="X14" s="52" t="s">
        <v>98</v>
      </c>
      <c r="Y14" s="52" t="s">
        <v>100</v>
      </c>
      <c r="Z14" s="52" t="s">
        <v>100</v>
      </c>
      <c r="AA14" s="52" t="s">
        <v>100</v>
      </c>
      <c r="AB14" s="52" t="s">
        <v>100</v>
      </c>
      <c r="AC14" s="39" t="s">
        <v>98</v>
      </c>
      <c r="AD14" s="55"/>
      <c r="AE14" s="81" t="s">
        <v>1243</v>
      </c>
      <c r="AF14" s="90">
        <v>0.7</v>
      </c>
      <c r="AG14" s="90">
        <v>0.7</v>
      </c>
      <c r="AH14" s="90">
        <v>0.7</v>
      </c>
      <c r="AI14" s="90">
        <v>0.7</v>
      </c>
      <c r="AJ14" s="90">
        <v>0.7</v>
      </c>
      <c r="AK14" s="90">
        <v>0.7</v>
      </c>
      <c r="AL14" s="90">
        <v>0.7</v>
      </c>
      <c r="AM14" s="90">
        <v>0.7</v>
      </c>
      <c r="AN14" s="90">
        <v>0.7</v>
      </c>
      <c r="AO14" s="90">
        <v>0.7</v>
      </c>
      <c r="AP14" s="90">
        <v>0.7</v>
      </c>
      <c r="AQ14" s="90">
        <v>0.7</v>
      </c>
      <c r="AS14" s="123">
        <v>0.6</v>
      </c>
      <c r="AT14" s="90">
        <v>0.6</v>
      </c>
      <c r="AU14" s="90">
        <v>0.6</v>
      </c>
      <c r="AV14" s="90">
        <v>0.6</v>
      </c>
      <c r="AW14" s="90">
        <v>0.6</v>
      </c>
      <c r="AX14" s="90">
        <v>0.6</v>
      </c>
      <c r="AY14" s="90">
        <v>0.6</v>
      </c>
      <c r="AZ14" s="90">
        <v>0.6</v>
      </c>
      <c r="BA14" s="90">
        <v>0.6</v>
      </c>
      <c r="BB14" s="90">
        <v>0.6</v>
      </c>
      <c r="BC14" s="90">
        <v>0.6</v>
      </c>
      <c r="BD14" s="130">
        <v>0.6</v>
      </c>
    </row>
    <row r="15" spans="1:56">
      <c r="A15" s="118">
        <f t="shared" si="6"/>
        <v>12</v>
      </c>
      <c r="B15" s="166" t="s">
        <v>212</v>
      </c>
      <c r="C15" s="53">
        <v>3000</v>
      </c>
      <c r="D15" s="119" t="s">
        <v>98</v>
      </c>
      <c r="E15" s="119" t="s">
        <v>98</v>
      </c>
      <c r="F15" s="119" t="s">
        <v>98</v>
      </c>
      <c r="G15" s="119" t="s">
        <v>98</v>
      </c>
      <c r="H15" s="119" t="s">
        <v>115</v>
      </c>
      <c r="I15" s="119" t="s">
        <v>106</v>
      </c>
      <c r="J15" s="119" t="s">
        <v>106</v>
      </c>
      <c r="K15" s="119" t="s">
        <v>106</v>
      </c>
      <c r="L15" s="119" t="s">
        <v>106</v>
      </c>
      <c r="M15" s="119" t="s">
        <v>106</v>
      </c>
      <c r="N15" s="119" t="s">
        <v>106</v>
      </c>
      <c r="O15" s="61" t="s">
        <v>106</v>
      </c>
      <c r="P15" s="52" t="s">
        <v>294</v>
      </c>
      <c r="Q15" s="53">
        <v>3000</v>
      </c>
      <c r="R15" s="52" t="s">
        <v>117</v>
      </c>
      <c r="S15" s="52" t="s">
        <v>117</v>
      </c>
      <c r="T15" s="52" t="s">
        <v>117</v>
      </c>
      <c r="U15" s="52" t="s">
        <v>117</v>
      </c>
      <c r="V15" s="52" t="s">
        <v>100</v>
      </c>
      <c r="W15" s="52" t="s">
        <v>100</v>
      </c>
      <c r="X15" s="52" t="s">
        <v>100</v>
      </c>
      <c r="Y15" s="52" t="s">
        <v>100</v>
      </c>
      <c r="Z15" s="52" t="s">
        <v>100</v>
      </c>
      <c r="AA15" s="52" t="s">
        <v>100</v>
      </c>
      <c r="AB15" s="52" t="s">
        <v>100</v>
      </c>
      <c r="AC15" s="39" t="s">
        <v>98</v>
      </c>
      <c r="AD15" s="55"/>
      <c r="AE15" s="83" t="s">
        <v>1245</v>
      </c>
      <c r="AF15" s="85">
        <v>4</v>
      </c>
      <c r="AG15" s="85">
        <v>4</v>
      </c>
      <c r="AH15" s="85">
        <v>4</v>
      </c>
      <c r="AI15" s="85">
        <v>4</v>
      </c>
      <c r="AJ15" s="85">
        <v>4</v>
      </c>
      <c r="AK15" s="85">
        <v>4</v>
      </c>
      <c r="AL15" s="85">
        <v>4</v>
      </c>
      <c r="AM15" s="85">
        <v>4</v>
      </c>
      <c r="AN15" s="85">
        <v>4</v>
      </c>
      <c r="AO15" s="85">
        <v>4</v>
      </c>
      <c r="AP15" s="85">
        <v>4</v>
      </c>
      <c r="AQ15" s="85">
        <v>4</v>
      </c>
      <c r="AS15" s="111">
        <v>17</v>
      </c>
      <c r="AT15" s="85">
        <v>17</v>
      </c>
      <c r="AU15" s="85">
        <v>17</v>
      </c>
      <c r="AV15" s="85">
        <v>17</v>
      </c>
      <c r="AW15" s="85">
        <v>17</v>
      </c>
      <c r="AX15" s="85">
        <v>17</v>
      </c>
      <c r="AY15" s="85">
        <v>17</v>
      </c>
      <c r="AZ15" s="85">
        <v>17</v>
      </c>
      <c r="BA15" s="85">
        <v>17</v>
      </c>
      <c r="BB15" s="85">
        <v>17</v>
      </c>
      <c r="BC15" s="85">
        <v>17</v>
      </c>
      <c r="BD15" s="131">
        <v>17</v>
      </c>
    </row>
    <row r="16" spans="1:56">
      <c r="A16" s="51">
        <f t="shared" si="6"/>
        <v>13</v>
      </c>
      <c r="B16" s="54" t="s">
        <v>214</v>
      </c>
      <c r="C16" s="53">
        <v>3000</v>
      </c>
      <c r="D16" s="52" t="s">
        <v>98</v>
      </c>
      <c r="E16" s="52" t="s">
        <v>98</v>
      </c>
      <c r="F16" s="52" t="s">
        <v>98</v>
      </c>
      <c r="G16" s="52" t="s">
        <v>98</v>
      </c>
      <c r="H16" s="52" t="s">
        <v>115</v>
      </c>
      <c r="I16" s="52" t="s">
        <v>106</v>
      </c>
      <c r="J16" s="52" t="s">
        <v>106</v>
      </c>
      <c r="K16" s="52" t="s">
        <v>106</v>
      </c>
      <c r="L16" s="52" t="s">
        <v>106</v>
      </c>
      <c r="M16" s="52" t="s">
        <v>106</v>
      </c>
      <c r="N16" s="52" t="s">
        <v>106</v>
      </c>
      <c r="O16" s="59" t="s">
        <v>106</v>
      </c>
      <c r="P16" s="54" t="s">
        <v>252</v>
      </c>
      <c r="Q16" s="53">
        <v>3000</v>
      </c>
      <c r="R16" s="52" t="s">
        <v>109</v>
      </c>
      <c r="S16" s="52" t="s">
        <v>109</v>
      </c>
      <c r="T16" s="52" t="s">
        <v>109</v>
      </c>
      <c r="U16" s="52" t="s">
        <v>109</v>
      </c>
      <c r="V16" s="52" t="s">
        <v>109</v>
      </c>
      <c r="W16" s="52" t="s">
        <v>100</v>
      </c>
      <c r="X16" s="52" t="s">
        <v>100</v>
      </c>
      <c r="Y16" s="52" t="s">
        <v>100</v>
      </c>
      <c r="Z16" s="52" t="s">
        <v>100</v>
      </c>
      <c r="AA16" s="52" t="s">
        <v>100</v>
      </c>
      <c r="AB16" s="52" t="s">
        <v>100</v>
      </c>
      <c r="AC16" s="39" t="s">
        <v>98</v>
      </c>
      <c r="AD16" s="55"/>
      <c r="AE16" s="83" t="s">
        <v>1246</v>
      </c>
      <c r="AF16" s="85">
        <v>4</v>
      </c>
      <c r="AG16" s="85">
        <v>4</v>
      </c>
      <c r="AH16" s="85">
        <v>4</v>
      </c>
      <c r="AI16" s="85">
        <v>4</v>
      </c>
      <c r="AJ16" s="85">
        <v>4</v>
      </c>
      <c r="AK16" s="85">
        <v>4</v>
      </c>
      <c r="AL16" s="85">
        <v>4</v>
      </c>
      <c r="AM16" s="85">
        <v>4</v>
      </c>
      <c r="AN16" s="85">
        <v>4</v>
      </c>
      <c r="AO16" s="85">
        <v>4</v>
      </c>
      <c r="AP16" s="85">
        <v>4</v>
      </c>
      <c r="AQ16" s="85">
        <v>4</v>
      </c>
      <c r="AS16" s="111">
        <v>17</v>
      </c>
      <c r="AT16" s="85">
        <v>17</v>
      </c>
      <c r="AU16" s="85">
        <v>17</v>
      </c>
      <c r="AV16" s="85">
        <v>17</v>
      </c>
      <c r="AW16" s="85">
        <v>17</v>
      </c>
      <c r="AX16" s="85">
        <v>17</v>
      </c>
      <c r="AY16" s="85">
        <v>17</v>
      </c>
      <c r="AZ16" s="85">
        <v>17</v>
      </c>
      <c r="BA16" s="85">
        <v>17</v>
      </c>
      <c r="BB16" s="85">
        <v>17</v>
      </c>
      <c r="BC16" s="85">
        <v>17</v>
      </c>
      <c r="BD16" s="131">
        <v>17</v>
      </c>
    </row>
    <row r="17" spans="1:56">
      <c r="A17" s="51">
        <f t="shared" si="6"/>
        <v>14</v>
      </c>
      <c r="B17" s="54" t="s">
        <v>216</v>
      </c>
      <c r="C17" s="53">
        <v>3000</v>
      </c>
      <c r="D17" s="52" t="s">
        <v>98</v>
      </c>
      <c r="E17" s="52" t="s">
        <v>98</v>
      </c>
      <c r="F17" s="52" t="s">
        <v>98</v>
      </c>
      <c r="G17" s="52" t="s">
        <v>98</v>
      </c>
      <c r="H17" s="52" t="s">
        <v>115</v>
      </c>
      <c r="I17" s="52" t="s">
        <v>106</v>
      </c>
      <c r="J17" s="52" t="s">
        <v>106</v>
      </c>
      <c r="K17" s="52" t="s">
        <v>106</v>
      </c>
      <c r="L17" s="52" t="s">
        <v>106</v>
      </c>
      <c r="M17" s="52" t="s">
        <v>106</v>
      </c>
      <c r="N17" s="52" t="s">
        <v>106</v>
      </c>
      <c r="O17" s="59" t="s">
        <v>106</v>
      </c>
      <c r="P17" s="54" t="s">
        <v>265</v>
      </c>
      <c r="Q17" s="53">
        <v>3000</v>
      </c>
      <c r="R17" s="52" t="s">
        <v>117</v>
      </c>
      <c r="S17" s="52" t="s">
        <v>117</v>
      </c>
      <c r="T17" s="52" t="s">
        <v>117</v>
      </c>
      <c r="U17" s="52" t="s">
        <v>98</v>
      </c>
      <c r="V17" s="52" t="s">
        <v>117</v>
      </c>
      <c r="W17" s="52" t="s">
        <v>100</v>
      </c>
      <c r="X17" s="52" t="s">
        <v>100</v>
      </c>
      <c r="Y17" s="52" t="s">
        <v>100</v>
      </c>
      <c r="Z17" s="52" t="s">
        <v>100</v>
      </c>
      <c r="AA17" s="52" t="s">
        <v>100</v>
      </c>
      <c r="AB17" s="52" t="s">
        <v>100</v>
      </c>
      <c r="AC17" s="39" t="s">
        <v>98</v>
      </c>
      <c r="AD17" s="55"/>
      <c r="AE17" s="83" t="s">
        <v>1247</v>
      </c>
      <c r="AF17" s="85"/>
      <c r="AG17" s="85"/>
      <c r="AH17" s="85"/>
      <c r="AI17" s="103"/>
      <c r="AJ17" s="103"/>
      <c r="AK17" s="104"/>
      <c r="AL17" s="104"/>
      <c r="AM17" s="103"/>
      <c r="AN17" s="103"/>
      <c r="AO17" s="103"/>
      <c r="AP17" s="103"/>
      <c r="AQ17" s="103"/>
      <c r="AS17" s="111"/>
      <c r="AT17" s="85"/>
      <c r="AU17" s="85"/>
      <c r="AV17" s="103"/>
      <c r="AW17" s="103"/>
      <c r="AX17" s="104"/>
      <c r="AY17" s="104"/>
      <c r="AZ17" s="103"/>
      <c r="BA17" s="103"/>
      <c r="BB17" s="103"/>
      <c r="BC17" s="103"/>
      <c r="BD17" s="126"/>
    </row>
    <row r="18" ht="12" spans="1:56">
      <c r="A18" s="51">
        <f t="shared" si="6"/>
        <v>15</v>
      </c>
      <c r="B18" s="54" t="s">
        <v>234</v>
      </c>
      <c r="C18" s="53">
        <v>3000</v>
      </c>
      <c r="D18" s="52" t="s">
        <v>98</v>
      </c>
      <c r="E18" s="52" t="s">
        <v>98</v>
      </c>
      <c r="F18" s="52" t="s">
        <v>98</v>
      </c>
      <c r="G18" s="52" t="s">
        <v>98</v>
      </c>
      <c r="H18" s="52" t="s">
        <v>98</v>
      </c>
      <c r="I18" s="52" t="s">
        <v>106</v>
      </c>
      <c r="J18" s="52" t="s">
        <v>106</v>
      </c>
      <c r="K18" s="52" t="s">
        <v>106</v>
      </c>
      <c r="L18" s="52" t="s">
        <v>106</v>
      </c>
      <c r="M18" s="52" t="s">
        <v>98</v>
      </c>
      <c r="N18" s="52" t="s">
        <v>98</v>
      </c>
      <c r="O18" s="59" t="s">
        <v>98</v>
      </c>
      <c r="P18" s="54" t="s">
        <v>246</v>
      </c>
      <c r="Q18" s="53">
        <v>3000</v>
      </c>
      <c r="R18" s="52" t="s">
        <v>117</v>
      </c>
      <c r="S18" s="52" t="s">
        <v>117</v>
      </c>
      <c r="T18" s="52" t="s">
        <v>117</v>
      </c>
      <c r="U18" s="52" t="s">
        <v>117</v>
      </c>
      <c r="V18" s="52" t="s">
        <v>117</v>
      </c>
      <c r="W18" s="52" t="s">
        <v>117</v>
      </c>
      <c r="X18" s="52" t="s">
        <v>100</v>
      </c>
      <c r="Y18" s="52" t="s">
        <v>100</v>
      </c>
      <c r="Z18" s="52" t="s">
        <v>100</v>
      </c>
      <c r="AA18" s="52" t="s">
        <v>100</v>
      </c>
      <c r="AB18" s="52" t="s">
        <v>100</v>
      </c>
      <c r="AC18" s="39" t="s">
        <v>98</v>
      </c>
      <c r="AD18" s="55"/>
      <c r="AE18" s="77" t="s">
        <v>1248</v>
      </c>
      <c r="AF18" s="78">
        <f t="shared" ref="AF18:AN18" si="14">AF13*AF14*AF16/AF15+AF17</f>
        <v>0</v>
      </c>
      <c r="AG18" s="78">
        <f t="shared" si="14"/>
        <v>0</v>
      </c>
      <c r="AH18" s="78">
        <f t="shared" si="14"/>
        <v>0</v>
      </c>
      <c r="AI18" s="78">
        <f t="shared" si="14"/>
        <v>0</v>
      </c>
      <c r="AJ18" s="78">
        <f t="shared" si="14"/>
        <v>0</v>
      </c>
      <c r="AK18" s="78">
        <f t="shared" si="14"/>
        <v>0</v>
      </c>
      <c r="AL18" s="78">
        <f t="shared" si="14"/>
        <v>0</v>
      </c>
      <c r="AM18" s="78">
        <f t="shared" si="14"/>
        <v>4200</v>
      </c>
      <c r="AN18" s="78">
        <f t="shared" si="14"/>
        <v>6300</v>
      </c>
      <c r="AO18" s="78">
        <f t="shared" ref="AO18:BD18" si="15">AO13*AO14*AO16/AO15+AO17</f>
        <v>0</v>
      </c>
      <c r="AP18" s="78">
        <f t="shared" si="15"/>
        <v>0</v>
      </c>
      <c r="AQ18" s="78">
        <f t="shared" si="15"/>
        <v>0</v>
      </c>
      <c r="AS18" s="72">
        <f t="shared" si="15"/>
        <v>0</v>
      </c>
      <c r="AT18" s="78">
        <f t="shared" si="15"/>
        <v>0</v>
      </c>
      <c r="AU18" s="78">
        <f t="shared" si="15"/>
        <v>0</v>
      </c>
      <c r="AV18" s="78">
        <f t="shared" si="15"/>
        <v>0</v>
      </c>
      <c r="AW18" s="78">
        <f t="shared" si="15"/>
        <v>0</v>
      </c>
      <c r="AX18" s="78">
        <f t="shared" si="15"/>
        <v>0</v>
      </c>
      <c r="AY18" s="78">
        <f t="shared" si="15"/>
        <v>0</v>
      </c>
      <c r="AZ18" s="78">
        <f t="shared" si="15"/>
        <v>0</v>
      </c>
      <c r="BA18" s="78">
        <f t="shared" si="15"/>
        <v>0</v>
      </c>
      <c r="BB18" s="78">
        <f t="shared" si="15"/>
        <v>0</v>
      </c>
      <c r="BC18" s="78">
        <f t="shared" si="15"/>
        <v>0</v>
      </c>
      <c r="BD18" s="112">
        <f t="shared" si="15"/>
        <v>0</v>
      </c>
    </row>
    <row r="19" ht="12" spans="1:56">
      <c r="A19" s="51">
        <f t="shared" si="6"/>
        <v>16</v>
      </c>
      <c r="B19" s="54" t="s">
        <v>236</v>
      </c>
      <c r="C19" s="53">
        <v>3000</v>
      </c>
      <c r="D19" s="52" t="s">
        <v>98</v>
      </c>
      <c r="E19" s="52" t="s">
        <v>98</v>
      </c>
      <c r="F19" s="52" t="s">
        <v>98</v>
      </c>
      <c r="G19" s="52" t="s">
        <v>98</v>
      </c>
      <c r="H19" s="52" t="s">
        <v>98</v>
      </c>
      <c r="I19" s="52" t="s">
        <v>106</v>
      </c>
      <c r="J19" s="52" t="s">
        <v>106</v>
      </c>
      <c r="K19" s="52" t="s">
        <v>106</v>
      </c>
      <c r="L19" s="52" t="s">
        <v>106</v>
      </c>
      <c r="M19" s="52" t="s">
        <v>98</v>
      </c>
      <c r="N19" s="52" t="s">
        <v>98</v>
      </c>
      <c r="O19" s="59" t="s">
        <v>98</v>
      </c>
      <c r="P19" s="54" t="s">
        <v>275</v>
      </c>
      <c r="Q19" s="53">
        <v>3000</v>
      </c>
      <c r="R19" s="52" t="s">
        <v>100</v>
      </c>
      <c r="S19" s="52" t="s">
        <v>98</v>
      </c>
      <c r="T19" s="52" t="s">
        <v>98</v>
      </c>
      <c r="U19" s="52" t="s">
        <v>98</v>
      </c>
      <c r="V19" s="52" t="s">
        <v>98</v>
      </c>
      <c r="W19" s="52" t="s">
        <v>98</v>
      </c>
      <c r="X19" s="52" t="s">
        <v>98</v>
      </c>
      <c r="Y19" s="52" t="s">
        <v>98</v>
      </c>
      <c r="Z19" s="52" t="s">
        <v>98</v>
      </c>
      <c r="AA19" s="52" t="s">
        <v>98</v>
      </c>
      <c r="AB19" s="52" t="s">
        <v>98</v>
      </c>
      <c r="AC19" s="39" t="s">
        <v>98</v>
      </c>
      <c r="AD19" s="55"/>
      <c r="AE19" s="86"/>
      <c r="AF19" s="87"/>
      <c r="AG19" s="87"/>
      <c r="AH19" s="87"/>
      <c r="AI19" s="87"/>
      <c r="AJ19" s="87"/>
      <c r="AK19" s="105"/>
      <c r="AL19" s="87"/>
      <c r="AM19" s="87"/>
      <c r="AN19" s="87"/>
      <c r="AO19" s="87"/>
      <c r="AP19" s="87"/>
      <c r="AQ19" s="87"/>
      <c r="AS19" s="87"/>
      <c r="AT19" s="87"/>
      <c r="AU19" s="87"/>
      <c r="AV19" s="87"/>
      <c r="AW19" s="87"/>
      <c r="AX19" s="105"/>
      <c r="AY19" s="87"/>
      <c r="AZ19" s="87"/>
      <c r="BA19" s="87"/>
      <c r="BB19" s="87"/>
      <c r="BC19" s="87"/>
      <c r="BD19" s="87"/>
    </row>
    <row r="20" ht="12" spans="1:56">
      <c r="A20" s="51">
        <f t="shared" si="6"/>
        <v>17</v>
      </c>
      <c r="B20" s="54" t="s">
        <v>238</v>
      </c>
      <c r="C20" s="53">
        <v>3000</v>
      </c>
      <c r="D20" s="52" t="s">
        <v>98</v>
      </c>
      <c r="E20" s="52" t="s">
        <v>98</v>
      </c>
      <c r="F20" s="52" t="s">
        <v>98</v>
      </c>
      <c r="G20" s="52" t="s">
        <v>98</v>
      </c>
      <c r="H20" s="52" t="s">
        <v>98</v>
      </c>
      <c r="I20" s="52" t="s">
        <v>98</v>
      </c>
      <c r="J20" s="52" t="s">
        <v>106</v>
      </c>
      <c r="K20" s="52" t="s">
        <v>106</v>
      </c>
      <c r="L20" s="52" t="s">
        <v>98</v>
      </c>
      <c r="M20" s="52" t="s">
        <v>98</v>
      </c>
      <c r="N20" s="52" t="s">
        <v>98</v>
      </c>
      <c r="O20" s="59" t="s">
        <v>98</v>
      </c>
      <c r="P20" s="52" t="s">
        <v>250</v>
      </c>
      <c r="Q20" s="53">
        <v>3000</v>
      </c>
      <c r="R20" s="52" t="s">
        <v>109</v>
      </c>
      <c r="S20" s="52" t="s">
        <v>109</v>
      </c>
      <c r="T20" s="52" t="s">
        <v>109</v>
      </c>
      <c r="U20" s="52" t="s">
        <v>109</v>
      </c>
      <c r="V20" s="52" t="s">
        <v>109</v>
      </c>
      <c r="W20" s="52" t="s">
        <v>100</v>
      </c>
      <c r="X20" s="52" t="s">
        <v>100</v>
      </c>
      <c r="Y20" s="52" t="s">
        <v>100</v>
      </c>
      <c r="Z20" s="52" t="s">
        <v>100</v>
      </c>
      <c r="AA20" s="52" t="s">
        <v>98</v>
      </c>
      <c r="AB20" s="52" t="s">
        <v>98</v>
      </c>
      <c r="AC20" s="39" t="s">
        <v>98</v>
      </c>
      <c r="AD20" s="55"/>
      <c r="AE20" s="41"/>
      <c r="AF20" s="42"/>
      <c r="AG20" s="42"/>
      <c r="AH20" s="42"/>
      <c r="AI20" s="42"/>
      <c r="AJ20" s="42"/>
      <c r="AK20" s="132" t="s">
        <v>103</v>
      </c>
      <c r="AL20" s="101"/>
      <c r="AM20" s="42"/>
      <c r="AN20" s="42"/>
      <c r="AO20" s="42"/>
      <c r="AP20" s="42"/>
      <c r="AQ20" s="42"/>
      <c r="AS20" s="41"/>
      <c r="AT20" s="42"/>
      <c r="AU20" s="42"/>
      <c r="AV20" s="42"/>
      <c r="AW20" s="42"/>
      <c r="AX20" s="132" t="s">
        <v>107</v>
      </c>
      <c r="AY20" s="101"/>
      <c r="AZ20" s="42"/>
      <c r="BA20" s="42"/>
      <c r="BB20" s="42"/>
      <c r="BC20" s="42"/>
      <c r="BD20" s="133"/>
    </row>
    <row r="21" spans="1:56">
      <c r="A21" s="51">
        <f t="shared" si="6"/>
        <v>18</v>
      </c>
      <c r="B21" s="52" t="s">
        <v>195</v>
      </c>
      <c r="C21" s="53">
        <v>3000</v>
      </c>
      <c r="D21" s="52" t="s">
        <v>98</v>
      </c>
      <c r="E21" s="52" t="s">
        <v>98</v>
      </c>
      <c r="F21" s="52" t="s">
        <v>98</v>
      </c>
      <c r="G21" s="52" t="s">
        <v>98</v>
      </c>
      <c r="H21" s="52" t="s">
        <v>98</v>
      </c>
      <c r="I21" s="52" t="s">
        <v>98</v>
      </c>
      <c r="J21" s="52" t="s">
        <v>98</v>
      </c>
      <c r="K21" s="52" t="s">
        <v>106</v>
      </c>
      <c r="L21" s="52" t="s">
        <v>106</v>
      </c>
      <c r="M21" s="52" t="s">
        <v>106</v>
      </c>
      <c r="N21" s="52" t="s">
        <v>106</v>
      </c>
      <c r="O21" s="59" t="s">
        <v>106</v>
      </c>
      <c r="P21" s="52" t="s">
        <v>319</v>
      </c>
      <c r="Q21" s="53">
        <v>3000</v>
      </c>
      <c r="R21" s="52" t="s">
        <v>98</v>
      </c>
      <c r="S21" s="52" t="s">
        <v>98</v>
      </c>
      <c r="T21" s="52" t="s">
        <v>98</v>
      </c>
      <c r="U21" s="52" t="s">
        <v>109</v>
      </c>
      <c r="V21" s="52" t="s">
        <v>109</v>
      </c>
      <c r="W21" s="52" t="s">
        <v>100</v>
      </c>
      <c r="X21" s="52" t="s">
        <v>100</v>
      </c>
      <c r="Y21" s="52" t="s">
        <v>100</v>
      </c>
      <c r="Z21" s="52" t="s">
        <v>100</v>
      </c>
      <c r="AA21" s="52" t="s">
        <v>98</v>
      </c>
      <c r="AB21" s="52" t="s">
        <v>98</v>
      </c>
      <c r="AC21" s="39" t="s">
        <v>98</v>
      </c>
      <c r="AD21" s="55"/>
      <c r="AE21" s="88" t="s">
        <v>83</v>
      </c>
      <c r="AF21" s="89">
        <f t="shared" ref="AF21:AQ21" si="16">SUMIF(D$4:D$222,$AK20,$C$4:$C$222)</f>
        <v>0</v>
      </c>
      <c r="AG21" s="89">
        <f t="shared" si="16"/>
        <v>0</v>
      </c>
      <c r="AH21" s="89">
        <f t="shared" si="16"/>
        <v>0</v>
      </c>
      <c r="AI21" s="89">
        <f t="shared" si="16"/>
        <v>0</v>
      </c>
      <c r="AJ21" s="89">
        <f t="shared" si="16"/>
        <v>0</v>
      </c>
      <c r="AK21" s="89">
        <f t="shared" si="16"/>
        <v>0</v>
      </c>
      <c r="AL21" s="89">
        <f t="shared" si="16"/>
        <v>0</v>
      </c>
      <c r="AM21" s="89">
        <f t="shared" si="16"/>
        <v>0</v>
      </c>
      <c r="AN21" s="89">
        <f t="shared" si="16"/>
        <v>0</v>
      </c>
      <c r="AO21" s="89">
        <f t="shared" si="16"/>
        <v>24000</v>
      </c>
      <c r="AP21" s="89">
        <f t="shared" si="16"/>
        <v>24000</v>
      </c>
      <c r="AQ21" s="89">
        <f t="shared" si="16"/>
        <v>12000</v>
      </c>
      <c r="AS21" s="124">
        <f t="shared" ref="AS21:BD21" si="17">SUMIF(R$4:R$2000,$AX20,$Q$4:$Q$2000)</f>
        <v>0</v>
      </c>
      <c r="AT21" s="89">
        <f t="shared" si="17"/>
        <v>0</v>
      </c>
      <c r="AU21" s="89">
        <f t="shared" si="17"/>
        <v>0</v>
      </c>
      <c r="AV21" s="89">
        <f t="shared" si="17"/>
        <v>0</v>
      </c>
      <c r="AW21" s="89">
        <f t="shared" si="17"/>
        <v>0</v>
      </c>
      <c r="AX21" s="89">
        <f t="shared" si="17"/>
        <v>3000</v>
      </c>
      <c r="AY21" s="89">
        <f t="shared" si="17"/>
        <v>0</v>
      </c>
      <c r="AZ21" s="89">
        <f t="shared" si="17"/>
        <v>0</v>
      </c>
      <c r="BA21" s="89">
        <f t="shared" si="17"/>
        <v>0</v>
      </c>
      <c r="BB21" s="89">
        <f t="shared" si="17"/>
        <v>0</v>
      </c>
      <c r="BC21" s="89">
        <f t="shared" si="17"/>
        <v>0</v>
      </c>
      <c r="BD21" s="134">
        <f t="shared" si="17"/>
        <v>0</v>
      </c>
    </row>
    <row r="22" spans="1:56">
      <c r="A22" s="52">
        <f t="shared" si="6"/>
        <v>19</v>
      </c>
      <c r="B22" s="54" t="s">
        <v>277</v>
      </c>
      <c r="C22" s="53">
        <v>3000</v>
      </c>
      <c r="D22" s="52" t="s">
        <v>98</v>
      </c>
      <c r="E22" s="52" t="s">
        <v>98</v>
      </c>
      <c r="F22" s="52" t="s">
        <v>98</v>
      </c>
      <c r="G22" s="52" t="s">
        <v>98</v>
      </c>
      <c r="H22" s="52" t="s">
        <v>98</v>
      </c>
      <c r="I22" s="52" t="s">
        <v>98</v>
      </c>
      <c r="J22" s="52" t="s">
        <v>98</v>
      </c>
      <c r="K22" s="52" t="s">
        <v>98</v>
      </c>
      <c r="L22" s="52" t="s">
        <v>98</v>
      </c>
      <c r="M22" s="52" t="s">
        <v>98</v>
      </c>
      <c r="N22" s="52" t="s">
        <v>106</v>
      </c>
      <c r="O22" s="59" t="s">
        <v>98</v>
      </c>
      <c r="P22" s="52"/>
      <c r="Q22" s="53">
        <v>3000</v>
      </c>
      <c r="R22" s="52"/>
      <c r="S22" s="52"/>
      <c r="T22" s="52"/>
      <c r="U22" s="52"/>
      <c r="V22" s="52"/>
      <c r="W22" s="52"/>
      <c r="X22" s="52"/>
      <c r="Y22" s="52"/>
      <c r="Z22" s="52"/>
      <c r="AA22" s="52"/>
      <c r="AB22" s="52"/>
      <c r="AD22" s="55"/>
      <c r="AE22" s="81" t="s">
        <v>1243</v>
      </c>
      <c r="AF22" s="90">
        <v>0.7</v>
      </c>
      <c r="AG22" s="90">
        <v>0.7</v>
      </c>
      <c r="AH22" s="90">
        <v>0.7</v>
      </c>
      <c r="AI22" s="90">
        <v>0.7</v>
      </c>
      <c r="AJ22" s="90">
        <v>0.7</v>
      </c>
      <c r="AK22" s="90">
        <v>0.7</v>
      </c>
      <c r="AL22" s="90">
        <v>0.7</v>
      </c>
      <c r="AM22" s="90">
        <v>0.7</v>
      </c>
      <c r="AN22" s="90">
        <v>0.7</v>
      </c>
      <c r="AO22" s="90">
        <v>0.7</v>
      </c>
      <c r="AP22" s="90">
        <v>0.7</v>
      </c>
      <c r="AQ22" s="90">
        <v>0.7</v>
      </c>
      <c r="AS22" s="123">
        <v>0.7</v>
      </c>
      <c r="AT22" s="90">
        <v>0.7</v>
      </c>
      <c r="AU22" s="90">
        <v>0.7</v>
      </c>
      <c r="AV22" s="90">
        <v>0.7</v>
      </c>
      <c r="AW22" s="90">
        <v>0.7</v>
      </c>
      <c r="AX22" s="90">
        <v>0.7</v>
      </c>
      <c r="AY22" s="90">
        <v>0.7</v>
      </c>
      <c r="AZ22" s="90">
        <v>0.7</v>
      </c>
      <c r="BA22" s="90">
        <v>0.7</v>
      </c>
      <c r="BB22" s="90">
        <v>0.7</v>
      </c>
      <c r="BC22" s="90">
        <v>0.7</v>
      </c>
      <c r="BD22" s="130">
        <v>0.7</v>
      </c>
    </row>
    <row r="23" ht="12" spans="1:56">
      <c r="A23" s="141">
        <f t="shared" si="6"/>
        <v>20</v>
      </c>
      <c r="B23" s="139" t="s">
        <v>259</v>
      </c>
      <c r="C23" s="53">
        <v>3000</v>
      </c>
      <c r="D23" s="142" t="s">
        <v>98</v>
      </c>
      <c r="E23" s="142" t="s">
        <v>98</v>
      </c>
      <c r="F23" s="142" t="s">
        <v>98</v>
      </c>
      <c r="G23" s="142" t="s">
        <v>98</v>
      </c>
      <c r="H23" s="142" t="s">
        <v>98</v>
      </c>
      <c r="I23" s="142" t="s">
        <v>98</v>
      </c>
      <c r="J23" s="142" t="s">
        <v>98</v>
      </c>
      <c r="K23" s="142" t="s">
        <v>98</v>
      </c>
      <c r="L23" s="142" t="s">
        <v>106</v>
      </c>
      <c r="M23" s="142" t="s">
        <v>115</v>
      </c>
      <c r="N23" s="142" t="s">
        <v>98</v>
      </c>
      <c r="O23" s="156" t="s">
        <v>98</v>
      </c>
      <c r="P23" s="52" t="s">
        <v>222</v>
      </c>
      <c r="Q23" s="53">
        <v>3000</v>
      </c>
      <c r="R23" s="52" t="s">
        <v>98</v>
      </c>
      <c r="S23" s="52" t="s">
        <v>117</v>
      </c>
      <c r="T23" s="52" t="s">
        <v>109</v>
      </c>
      <c r="U23" s="52" t="s">
        <v>109</v>
      </c>
      <c r="V23" s="52" t="s">
        <v>109</v>
      </c>
      <c r="W23" s="52" t="s">
        <v>109</v>
      </c>
      <c r="X23" s="52" t="s">
        <v>98</v>
      </c>
      <c r="Y23" s="52" t="s">
        <v>98</v>
      </c>
      <c r="Z23" s="52" t="s">
        <v>98</v>
      </c>
      <c r="AA23" s="52" t="s">
        <v>98</v>
      </c>
      <c r="AB23" s="52" t="s">
        <v>98</v>
      </c>
      <c r="AC23" s="39" t="s">
        <v>98</v>
      </c>
      <c r="AD23" s="55"/>
      <c r="AE23" s="83" t="s">
        <v>1245</v>
      </c>
      <c r="AF23" s="85">
        <v>4</v>
      </c>
      <c r="AG23" s="85">
        <v>4</v>
      </c>
      <c r="AH23" s="85">
        <v>4</v>
      </c>
      <c r="AI23" s="85">
        <v>4</v>
      </c>
      <c r="AJ23" s="85">
        <v>4</v>
      </c>
      <c r="AK23" s="85">
        <v>4</v>
      </c>
      <c r="AL23" s="85">
        <v>4</v>
      </c>
      <c r="AM23" s="85">
        <v>4</v>
      </c>
      <c r="AN23" s="85">
        <v>4</v>
      </c>
      <c r="AO23" s="85">
        <v>4</v>
      </c>
      <c r="AP23" s="85">
        <v>4</v>
      </c>
      <c r="AQ23" s="85">
        <v>4</v>
      </c>
      <c r="AS23" s="111">
        <v>17</v>
      </c>
      <c r="AT23" s="85">
        <v>17</v>
      </c>
      <c r="AU23" s="85">
        <v>17</v>
      </c>
      <c r="AV23" s="85">
        <v>17</v>
      </c>
      <c r="AW23" s="85">
        <v>17</v>
      </c>
      <c r="AX23" s="85">
        <v>17</v>
      </c>
      <c r="AY23" s="85">
        <v>17</v>
      </c>
      <c r="AZ23" s="85">
        <v>17</v>
      </c>
      <c r="BA23" s="85">
        <v>17</v>
      </c>
      <c r="BB23" s="85">
        <v>17</v>
      </c>
      <c r="BC23" s="85">
        <v>17</v>
      </c>
      <c r="BD23" s="131">
        <v>17</v>
      </c>
    </row>
    <row r="24" spans="1:56">
      <c r="A24" s="51">
        <f t="shared" si="6"/>
        <v>21</v>
      </c>
      <c r="B24" s="54"/>
      <c r="C24" s="136"/>
      <c r="D24" s="52"/>
      <c r="E24" s="52"/>
      <c r="F24" s="52"/>
      <c r="G24" s="52"/>
      <c r="H24" s="54"/>
      <c r="I24" s="54"/>
      <c r="J24" s="54"/>
      <c r="K24" s="54"/>
      <c r="L24" s="54"/>
      <c r="M24" s="54"/>
      <c r="N24" s="54"/>
      <c r="O24" s="60"/>
      <c r="P24" s="54" t="s">
        <v>195</v>
      </c>
      <c r="Q24" s="53">
        <v>3000</v>
      </c>
      <c r="R24" s="52" t="s">
        <v>117</v>
      </c>
      <c r="S24" s="52" t="s">
        <v>117</v>
      </c>
      <c r="T24" s="52" t="s">
        <v>117</v>
      </c>
      <c r="U24" s="52" t="s">
        <v>117</v>
      </c>
      <c r="V24" s="52" t="s">
        <v>117</v>
      </c>
      <c r="W24" s="52" t="s">
        <v>117</v>
      </c>
      <c r="X24" s="52" t="s">
        <v>100</v>
      </c>
      <c r="Y24" s="52" t="s">
        <v>100</v>
      </c>
      <c r="Z24" s="52" t="s">
        <v>100</v>
      </c>
      <c r="AA24" s="52" t="s">
        <v>100</v>
      </c>
      <c r="AB24" s="52" t="s">
        <v>100</v>
      </c>
      <c r="AC24" s="39" t="s">
        <v>98</v>
      </c>
      <c r="AD24" s="55"/>
      <c r="AE24" s="83" t="s">
        <v>1246</v>
      </c>
      <c r="AF24" s="85">
        <v>4</v>
      </c>
      <c r="AG24" s="85">
        <v>4</v>
      </c>
      <c r="AH24" s="85">
        <v>4</v>
      </c>
      <c r="AI24" s="85">
        <v>4</v>
      </c>
      <c r="AJ24" s="85">
        <v>4</v>
      </c>
      <c r="AK24" s="85">
        <v>4</v>
      </c>
      <c r="AL24" s="85">
        <v>4</v>
      </c>
      <c r="AM24" s="85">
        <v>4</v>
      </c>
      <c r="AN24" s="85">
        <v>4</v>
      </c>
      <c r="AO24" s="85">
        <v>2</v>
      </c>
      <c r="AP24" s="85">
        <v>4</v>
      </c>
      <c r="AQ24" s="85">
        <v>4</v>
      </c>
      <c r="AS24" s="111">
        <v>17</v>
      </c>
      <c r="AT24" s="85">
        <v>17</v>
      </c>
      <c r="AU24" s="85">
        <v>17</v>
      </c>
      <c r="AV24" s="85">
        <v>17</v>
      </c>
      <c r="AW24" s="85">
        <v>17</v>
      </c>
      <c r="AX24" s="85">
        <v>17</v>
      </c>
      <c r="AY24" s="85">
        <v>17</v>
      </c>
      <c r="AZ24" s="85">
        <v>17</v>
      </c>
      <c r="BA24" s="85">
        <v>17</v>
      </c>
      <c r="BB24" s="85">
        <v>17</v>
      </c>
      <c r="BC24" s="85">
        <v>17</v>
      </c>
      <c r="BD24" s="131">
        <v>17</v>
      </c>
    </row>
    <row r="25" ht="12" spans="1:56">
      <c r="A25" s="51">
        <f t="shared" si="6"/>
        <v>22</v>
      </c>
      <c r="B25" s="54"/>
      <c r="C25" s="136"/>
      <c r="D25" s="52"/>
      <c r="E25" s="52"/>
      <c r="F25" s="52"/>
      <c r="G25" s="52"/>
      <c r="H25" s="54"/>
      <c r="I25" s="54"/>
      <c r="J25" s="54"/>
      <c r="K25" s="54"/>
      <c r="L25" s="54"/>
      <c r="M25" s="54"/>
      <c r="N25" s="54"/>
      <c r="O25" s="60"/>
      <c r="P25" s="54" t="s">
        <v>212</v>
      </c>
      <c r="Q25" s="53">
        <v>3000</v>
      </c>
      <c r="R25" s="52" t="s">
        <v>117</v>
      </c>
      <c r="S25" s="52" t="s">
        <v>117</v>
      </c>
      <c r="T25" s="52" t="s">
        <v>117</v>
      </c>
      <c r="U25" s="52" t="s">
        <v>117</v>
      </c>
      <c r="V25" s="52" t="s">
        <v>117</v>
      </c>
      <c r="W25" s="52" t="s">
        <v>117</v>
      </c>
      <c r="X25" s="52" t="s">
        <v>100</v>
      </c>
      <c r="Y25" s="52" t="s">
        <v>100</v>
      </c>
      <c r="Z25" s="52" t="s">
        <v>100</v>
      </c>
      <c r="AA25" s="52" t="s">
        <v>100</v>
      </c>
      <c r="AB25" s="52" t="s">
        <v>100</v>
      </c>
      <c r="AC25" s="39" t="s">
        <v>98</v>
      </c>
      <c r="AD25" s="55"/>
      <c r="AE25" s="83" t="s">
        <v>1247</v>
      </c>
      <c r="AF25" s="85"/>
      <c r="AG25" s="85"/>
      <c r="AH25" s="85"/>
      <c r="AI25" s="103"/>
      <c r="AJ25" s="103"/>
      <c r="AK25" s="103"/>
      <c r="AL25" s="103"/>
      <c r="AM25" s="103"/>
      <c r="AN25" s="85"/>
      <c r="AO25" s="85">
        <f>-AO22*(100/4+1300/8)</f>
        <v>-131.25</v>
      </c>
      <c r="AP25" s="85">
        <f>AP22*AP5</f>
        <v>-35</v>
      </c>
      <c r="AQ25" s="103">
        <f>AQ22*(150+137-338*3/4-375-25)</f>
        <v>-256.55</v>
      </c>
      <c r="AS25" s="111"/>
      <c r="AT25" s="85"/>
      <c r="AU25" s="85"/>
      <c r="AV25" s="103"/>
      <c r="AW25" s="103"/>
      <c r="AX25" s="103"/>
      <c r="AY25" s="103"/>
      <c r="AZ25" s="103"/>
      <c r="BA25" s="85"/>
      <c r="BB25" s="85"/>
      <c r="BC25" s="85"/>
      <c r="BD25" s="131"/>
    </row>
    <row r="26" ht="12" spans="1:56">
      <c r="A26" s="118">
        <f t="shared" si="6"/>
        <v>23</v>
      </c>
      <c r="B26" s="151" t="s">
        <v>150</v>
      </c>
      <c r="C26" s="53">
        <v>3000</v>
      </c>
      <c r="D26" s="119" t="s">
        <v>115</v>
      </c>
      <c r="E26" s="119" t="s">
        <v>115</v>
      </c>
      <c r="F26" s="119" t="s">
        <v>115</v>
      </c>
      <c r="G26" s="119" t="s">
        <v>115</v>
      </c>
      <c r="H26" s="119" t="s">
        <v>115</v>
      </c>
      <c r="I26" s="119" t="s">
        <v>115</v>
      </c>
      <c r="J26" s="119" t="s">
        <v>115</v>
      </c>
      <c r="K26" s="119" t="s">
        <v>105</v>
      </c>
      <c r="L26" s="119" t="s">
        <v>105</v>
      </c>
      <c r="M26" s="119" t="s">
        <v>103</v>
      </c>
      <c r="N26" s="119" t="s">
        <v>103</v>
      </c>
      <c r="O26" s="61" t="s">
        <v>111</v>
      </c>
      <c r="P26" s="54" t="s">
        <v>214</v>
      </c>
      <c r="Q26" s="53">
        <v>3000</v>
      </c>
      <c r="R26" s="52" t="s">
        <v>117</v>
      </c>
      <c r="S26" s="52" t="s">
        <v>117</v>
      </c>
      <c r="T26" s="52" t="s">
        <v>117</v>
      </c>
      <c r="U26" s="52" t="s">
        <v>117</v>
      </c>
      <c r="V26" s="52" t="s">
        <v>117</v>
      </c>
      <c r="W26" s="52" t="s">
        <v>117</v>
      </c>
      <c r="X26" s="52" t="s">
        <v>100</v>
      </c>
      <c r="Y26" s="52" t="s">
        <v>100</v>
      </c>
      <c r="Z26" s="52" t="s">
        <v>100</v>
      </c>
      <c r="AA26" s="52" t="s">
        <v>100</v>
      </c>
      <c r="AB26" s="52" t="s">
        <v>100</v>
      </c>
      <c r="AC26" s="39" t="s">
        <v>98</v>
      </c>
      <c r="AD26" s="55"/>
      <c r="AE26" s="77" t="s">
        <v>1248</v>
      </c>
      <c r="AF26" s="78">
        <f t="shared" ref="AF26:AN26" si="18">AF21*AF22*AF24/AF23+AF25</f>
        <v>0</v>
      </c>
      <c r="AG26" s="78">
        <f t="shared" si="18"/>
        <v>0</v>
      </c>
      <c r="AH26" s="78">
        <f t="shared" si="18"/>
        <v>0</v>
      </c>
      <c r="AI26" s="78">
        <f t="shared" si="18"/>
        <v>0</v>
      </c>
      <c r="AJ26" s="78">
        <f t="shared" si="18"/>
        <v>0</v>
      </c>
      <c r="AK26" s="78">
        <f t="shared" si="18"/>
        <v>0</v>
      </c>
      <c r="AL26" s="78">
        <f t="shared" si="18"/>
        <v>0</v>
      </c>
      <c r="AM26" s="78">
        <f t="shared" si="18"/>
        <v>0</v>
      </c>
      <c r="AN26" s="78">
        <f t="shared" si="18"/>
        <v>0</v>
      </c>
      <c r="AO26" s="78">
        <f t="shared" ref="AO26:BA26" si="19">AO21*AO22*AO24/AO23+AO25</f>
        <v>8268.75</v>
      </c>
      <c r="AP26" s="78">
        <f t="shared" si="19"/>
        <v>16765</v>
      </c>
      <c r="AQ26" s="78">
        <f t="shared" si="19"/>
        <v>8143.45</v>
      </c>
      <c r="AS26" s="72">
        <f t="shared" si="19"/>
        <v>0</v>
      </c>
      <c r="AT26" s="78">
        <f t="shared" si="19"/>
        <v>0</v>
      </c>
      <c r="AU26" s="78">
        <f t="shared" si="19"/>
        <v>0</v>
      </c>
      <c r="AV26" s="78">
        <f t="shared" si="19"/>
        <v>0</v>
      </c>
      <c r="AW26" s="78">
        <f t="shared" si="19"/>
        <v>0</v>
      </c>
      <c r="AX26" s="78">
        <f t="shared" si="19"/>
        <v>2100</v>
      </c>
      <c r="AY26" s="78">
        <f t="shared" si="19"/>
        <v>0</v>
      </c>
      <c r="AZ26" s="78">
        <f t="shared" si="19"/>
        <v>0</v>
      </c>
      <c r="BA26" s="78">
        <f t="shared" si="19"/>
        <v>0</v>
      </c>
      <c r="BB26" s="78">
        <f t="shared" ref="BB26:BD26" si="20">BB21*BB22*BB24/BB23+BB25</f>
        <v>0</v>
      </c>
      <c r="BC26" s="78">
        <f t="shared" si="20"/>
        <v>0</v>
      </c>
      <c r="BD26" s="112">
        <f t="shared" si="20"/>
        <v>0</v>
      </c>
    </row>
    <row r="27" ht="12" spans="1:30">
      <c r="A27" s="51">
        <f t="shared" si="6"/>
        <v>24</v>
      </c>
      <c r="B27" s="54" t="s">
        <v>181</v>
      </c>
      <c r="C27" s="53">
        <v>3000</v>
      </c>
      <c r="D27" s="52" t="s">
        <v>98</v>
      </c>
      <c r="E27" s="52" t="s">
        <v>115</v>
      </c>
      <c r="F27" s="52" t="s">
        <v>115</v>
      </c>
      <c r="G27" s="52" t="s">
        <v>115</v>
      </c>
      <c r="H27" s="52" t="s">
        <v>115</v>
      </c>
      <c r="I27" s="52" t="s">
        <v>106</v>
      </c>
      <c r="J27" s="52" t="s">
        <v>106</v>
      </c>
      <c r="K27" s="55" t="s">
        <v>105</v>
      </c>
      <c r="L27" s="52" t="s">
        <v>105</v>
      </c>
      <c r="M27" s="52" t="s">
        <v>103</v>
      </c>
      <c r="N27" s="52" t="s">
        <v>103</v>
      </c>
      <c r="O27" s="59" t="s">
        <v>108</v>
      </c>
      <c r="P27" s="54" t="s">
        <v>216</v>
      </c>
      <c r="Q27" s="53">
        <v>3000</v>
      </c>
      <c r="R27" s="52" t="s">
        <v>117</v>
      </c>
      <c r="S27" s="52" t="s">
        <v>117</v>
      </c>
      <c r="T27" s="52" t="s">
        <v>117</v>
      </c>
      <c r="U27" s="52" t="s">
        <v>117</v>
      </c>
      <c r="V27" s="52" t="s">
        <v>117</v>
      </c>
      <c r="W27" s="52" t="s">
        <v>117</v>
      </c>
      <c r="X27" s="52" t="s">
        <v>100</v>
      </c>
      <c r="Y27" s="52" t="s">
        <v>100</v>
      </c>
      <c r="Z27" s="52" t="s">
        <v>100</v>
      </c>
      <c r="AA27" s="52" t="s">
        <v>100</v>
      </c>
      <c r="AB27" s="52" t="s">
        <v>100</v>
      </c>
      <c r="AC27" s="39" t="s">
        <v>98</v>
      </c>
      <c r="AD27" s="55"/>
    </row>
    <row r="28" ht="12" spans="1:56">
      <c r="A28" s="141">
        <f t="shared" si="6"/>
        <v>25</v>
      </c>
      <c r="B28" s="139" t="s">
        <v>185</v>
      </c>
      <c r="C28" s="53">
        <v>3000</v>
      </c>
      <c r="D28" s="142" t="s">
        <v>98</v>
      </c>
      <c r="E28" s="142" t="s">
        <v>98</v>
      </c>
      <c r="F28" s="142" t="s">
        <v>115</v>
      </c>
      <c r="G28" s="142" t="s">
        <v>115</v>
      </c>
      <c r="H28" s="142" t="s">
        <v>115</v>
      </c>
      <c r="I28" s="142" t="s">
        <v>106</v>
      </c>
      <c r="J28" s="142" t="s">
        <v>106</v>
      </c>
      <c r="K28" s="142" t="s">
        <v>98</v>
      </c>
      <c r="L28" s="142" t="s">
        <v>105</v>
      </c>
      <c r="M28" s="142" t="s">
        <v>98</v>
      </c>
      <c r="N28" s="142" t="s">
        <v>98</v>
      </c>
      <c r="O28" s="156" t="s">
        <v>98</v>
      </c>
      <c r="P28" s="52"/>
      <c r="Q28" s="53">
        <v>3000</v>
      </c>
      <c r="R28" s="52"/>
      <c r="S28" s="52"/>
      <c r="T28" s="52"/>
      <c r="U28" s="52"/>
      <c r="V28" s="52"/>
      <c r="W28" s="52"/>
      <c r="X28" s="52"/>
      <c r="Y28" s="52"/>
      <c r="Z28" s="52"/>
      <c r="AA28" s="52"/>
      <c r="AB28" s="52"/>
      <c r="AD28" s="55"/>
      <c r="AE28" s="41"/>
      <c r="AF28" s="42"/>
      <c r="AG28" s="42"/>
      <c r="AH28" s="42"/>
      <c r="AI28" s="42"/>
      <c r="AJ28" s="42"/>
      <c r="AK28" s="100" t="s">
        <v>106</v>
      </c>
      <c r="AL28" s="101"/>
      <c r="AM28" s="42"/>
      <c r="AN28" s="42"/>
      <c r="AO28" s="42"/>
      <c r="AP28" s="42"/>
      <c r="AQ28" s="42"/>
      <c r="AS28" s="41"/>
      <c r="AT28" s="42"/>
      <c r="AU28" s="42"/>
      <c r="AV28" s="42"/>
      <c r="AW28" s="42"/>
      <c r="AX28" s="132" t="s">
        <v>106</v>
      </c>
      <c r="AY28" s="101"/>
      <c r="AZ28" s="42"/>
      <c r="BA28" s="42"/>
      <c r="BB28" s="42"/>
      <c r="BC28" s="42"/>
      <c r="BD28" s="133"/>
    </row>
    <row r="29" spans="1:56">
      <c r="A29" s="51">
        <f t="shared" si="6"/>
        <v>26</v>
      </c>
      <c r="B29" s="54"/>
      <c r="C29" s="136"/>
      <c r="D29" s="52"/>
      <c r="E29" s="52"/>
      <c r="F29" s="52"/>
      <c r="G29" s="52"/>
      <c r="H29" s="54"/>
      <c r="I29" s="54"/>
      <c r="J29" s="54"/>
      <c r="K29" s="54"/>
      <c r="L29" s="54"/>
      <c r="M29" s="54"/>
      <c r="N29" s="54"/>
      <c r="O29" s="60"/>
      <c r="P29" s="52"/>
      <c r="Q29" s="53">
        <v>3000</v>
      </c>
      <c r="R29" s="52"/>
      <c r="S29" s="52"/>
      <c r="T29" s="52"/>
      <c r="U29" s="52"/>
      <c r="V29" s="52"/>
      <c r="W29" s="52"/>
      <c r="X29" s="52"/>
      <c r="Y29" s="52"/>
      <c r="Z29" s="52"/>
      <c r="AA29" s="52"/>
      <c r="AB29" s="52"/>
      <c r="AD29" s="55"/>
      <c r="AE29" s="79" t="s">
        <v>83</v>
      </c>
      <c r="AF29" s="80">
        <f t="shared" ref="AF29:AQ29" si="21">SUMIF(D$4:D$222,$AK28,$C$4:$C$222)</f>
        <v>0</v>
      </c>
      <c r="AG29" s="80">
        <f t="shared" si="21"/>
        <v>0</v>
      </c>
      <c r="AH29" s="80">
        <f t="shared" si="21"/>
        <v>0</v>
      </c>
      <c r="AI29" s="80">
        <f t="shared" si="21"/>
        <v>0</v>
      </c>
      <c r="AJ29" s="80">
        <f t="shared" si="21"/>
        <v>0</v>
      </c>
      <c r="AK29" s="80">
        <f t="shared" si="21"/>
        <v>27000</v>
      </c>
      <c r="AL29" s="80">
        <f t="shared" si="21"/>
        <v>30000</v>
      </c>
      <c r="AM29" s="80">
        <f t="shared" si="21"/>
        <v>33000</v>
      </c>
      <c r="AN29" s="80">
        <f t="shared" si="21"/>
        <v>39000</v>
      </c>
      <c r="AO29" s="80">
        <f t="shared" si="21"/>
        <v>12000</v>
      </c>
      <c r="AP29" s="80">
        <f t="shared" si="21"/>
        <v>15000</v>
      </c>
      <c r="AQ29" s="80">
        <f t="shared" si="21"/>
        <v>12000</v>
      </c>
      <c r="AS29" s="124">
        <f t="shared" ref="AS29:BD29" si="22">SUMIF(R$4:R$2000,$AX28,$Q$4:$Q$2000)</f>
        <v>0</v>
      </c>
      <c r="AT29" s="89">
        <f t="shared" si="22"/>
        <v>0</v>
      </c>
      <c r="AU29" s="89">
        <f t="shared" si="22"/>
        <v>0</v>
      </c>
      <c r="AV29" s="89">
        <f t="shared" si="22"/>
        <v>0</v>
      </c>
      <c r="AW29" s="89">
        <f t="shared" si="22"/>
        <v>0</v>
      </c>
      <c r="AX29" s="89">
        <f t="shared" si="22"/>
        <v>0</v>
      </c>
      <c r="AY29" s="89">
        <f t="shared" si="22"/>
        <v>0</v>
      </c>
      <c r="AZ29" s="89">
        <f t="shared" si="22"/>
        <v>0</v>
      </c>
      <c r="BA29" s="89">
        <f t="shared" si="22"/>
        <v>0</v>
      </c>
      <c r="BB29" s="89">
        <f t="shared" si="22"/>
        <v>0</v>
      </c>
      <c r="BC29" s="89">
        <f t="shared" si="22"/>
        <v>0</v>
      </c>
      <c r="BD29" s="134">
        <f t="shared" si="22"/>
        <v>0</v>
      </c>
    </row>
    <row r="30" ht="12" spans="1:56">
      <c r="A30" s="51">
        <f t="shared" si="6"/>
        <v>27</v>
      </c>
      <c r="B30" s="54"/>
      <c r="C30" s="136"/>
      <c r="D30" s="52"/>
      <c r="E30" s="52"/>
      <c r="F30" s="52"/>
      <c r="G30" s="52"/>
      <c r="H30" s="54"/>
      <c r="I30" s="54"/>
      <c r="J30" s="54"/>
      <c r="K30" s="54"/>
      <c r="L30" s="54"/>
      <c r="M30" s="54"/>
      <c r="N30" s="54"/>
      <c r="O30" s="60"/>
      <c r="P30" s="54" t="s">
        <v>277</v>
      </c>
      <c r="Q30" s="53">
        <v>3000</v>
      </c>
      <c r="R30" s="52" t="s">
        <v>98</v>
      </c>
      <c r="S30" s="52" t="s">
        <v>98</v>
      </c>
      <c r="T30" s="52" t="s">
        <v>98</v>
      </c>
      <c r="U30" s="52" t="s">
        <v>98</v>
      </c>
      <c r="V30" s="52" t="s">
        <v>98</v>
      </c>
      <c r="W30" s="52" t="s">
        <v>98</v>
      </c>
      <c r="X30" s="52" t="s">
        <v>98</v>
      </c>
      <c r="Y30" s="52" t="s">
        <v>98</v>
      </c>
      <c r="Z30" s="52" t="s">
        <v>100</v>
      </c>
      <c r="AA30" s="52" t="s">
        <v>100</v>
      </c>
      <c r="AB30" s="52" t="s">
        <v>100</v>
      </c>
      <c r="AC30" s="39" t="s">
        <v>98</v>
      </c>
      <c r="AD30" s="55"/>
      <c r="AE30" s="81" t="s">
        <v>1243</v>
      </c>
      <c r="AF30" s="90">
        <v>0.8</v>
      </c>
      <c r="AG30" s="90">
        <v>0.8</v>
      </c>
      <c r="AH30" s="90">
        <v>0.8</v>
      </c>
      <c r="AI30" s="90">
        <v>0.8</v>
      </c>
      <c r="AJ30" s="90">
        <v>0.8</v>
      </c>
      <c r="AK30" s="90">
        <v>0.8</v>
      </c>
      <c r="AL30" s="90">
        <v>0.8</v>
      </c>
      <c r="AM30" s="90">
        <v>0.8</v>
      </c>
      <c r="AN30" s="90">
        <v>0.8</v>
      </c>
      <c r="AO30" s="90">
        <v>0.8</v>
      </c>
      <c r="AP30" s="90">
        <v>0.8</v>
      </c>
      <c r="AQ30" s="90">
        <v>0.8</v>
      </c>
      <c r="AS30" s="123">
        <v>0.6</v>
      </c>
      <c r="AT30" s="90">
        <v>0.6</v>
      </c>
      <c r="AU30" s="90">
        <v>0.6</v>
      </c>
      <c r="AV30" s="90">
        <v>0.6</v>
      </c>
      <c r="AW30" s="90">
        <v>0.6</v>
      </c>
      <c r="AX30" s="90">
        <v>0.6</v>
      </c>
      <c r="AY30" s="90">
        <v>0.6</v>
      </c>
      <c r="AZ30" s="90">
        <v>0.6</v>
      </c>
      <c r="BA30" s="90">
        <v>0.6</v>
      </c>
      <c r="BB30" s="90">
        <v>0.6</v>
      </c>
      <c r="BC30" s="90">
        <v>0.6</v>
      </c>
      <c r="BD30" s="130">
        <v>0.6</v>
      </c>
    </row>
    <row r="31" ht="12" spans="1:56">
      <c r="A31" s="41">
        <f t="shared" si="6"/>
        <v>28</v>
      </c>
      <c r="B31" s="154" t="s">
        <v>261</v>
      </c>
      <c r="C31" s="53">
        <v>3000</v>
      </c>
      <c r="D31" s="42" t="s">
        <v>98</v>
      </c>
      <c r="E31" s="42" t="s">
        <v>98</v>
      </c>
      <c r="F31" s="42" t="s">
        <v>98</v>
      </c>
      <c r="G31" s="42" t="s">
        <v>98</v>
      </c>
      <c r="H31" s="42" t="s">
        <v>98</v>
      </c>
      <c r="I31" s="42" t="s">
        <v>98</v>
      </c>
      <c r="J31" s="42" t="s">
        <v>98</v>
      </c>
      <c r="K31" s="42" t="s">
        <v>98</v>
      </c>
      <c r="L31" s="42" t="s">
        <v>115</v>
      </c>
      <c r="M31" s="42" t="s">
        <v>115</v>
      </c>
      <c r="N31" s="42" t="s">
        <v>98</v>
      </c>
      <c r="O31" s="133" t="s">
        <v>98</v>
      </c>
      <c r="P31" s="54" t="s">
        <v>259</v>
      </c>
      <c r="Q31" s="53">
        <v>3000</v>
      </c>
      <c r="R31" s="52" t="s">
        <v>98</v>
      </c>
      <c r="S31" s="52" t="s">
        <v>98</v>
      </c>
      <c r="T31" s="52" t="s">
        <v>98</v>
      </c>
      <c r="U31" s="52" t="s">
        <v>98</v>
      </c>
      <c r="V31" s="52" t="s">
        <v>98</v>
      </c>
      <c r="W31" s="52" t="s">
        <v>98</v>
      </c>
      <c r="X31" s="52" t="s">
        <v>98</v>
      </c>
      <c r="Y31" s="52" t="s">
        <v>98</v>
      </c>
      <c r="Z31" s="52" t="s">
        <v>100</v>
      </c>
      <c r="AA31" s="52" t="s">
        <v>100</v>
      </c>
      <c r="AB31" s="52" t="s">
        <v>100</v>
      </c>
      <c r="AC31" s="39" t="s">
        <v>98</v>
      </c>
      <c r="AD31" s="55"/>
      <c r="AE31" s="83" t="s">
        <v>1245</v>
      </c>
      <c r="AF31" s="84">
        <v>4</v>
      </c>
      <c r="AG31" s="84">
        <v>4</v>
      </c>
      <c r="AH31" s="84">
        <v>4</v>
      </c>
      <c r="AI31" s="84">
        <v>4</v>
      </c>
      <c r="AJ31" s="84">
        <v>4</v>
      </c>
      <c r="AK31" s="84">
        <v>4</v>
      </c>
      <c r="AL31" s="84">
        <v>4</v>
      </c>
      <c r="AM31" s="84">
        <v>4</v>
      </c>
      <c r="AN31" s="84">
        <v>4</v>
      </c>
      <c r="AO31" s="84">
        <v>4</v>
      </c>
      <c r="AP31" s="84">
        <v>4</v>
      </c>
      <c r="AQ31" s="84">
        <v>4</v>
      </c>
      <c r="AS31" s="111">
        <v>17</v>
      </c>
      <c r="AT31" s="85">
        <v>17</v>
      </c>
      <c r="AU31" s="85">
        <v>17</v>
      </c>
      <c r="AV31" s="85">
        <v>17</v>
      </c>
      <c r="AW31" s="85">
        <v>17</v>
      </c>
      <c r="AX31" s="85">
        <v>17</v>
      </c>
      <c r="AY31" s="85">
        <v>17</v>
      </c>
      <c r="AZ31" s="85">
        <v>17</v>
      </c>
      <c r="BA31" s="85">
        <v>17</v>
      </c>
      <c r="BB31" s="85">
        <v>17</v>
      </c>
      <c r="BC31" s="85">
        <v>17</v>
      </c>
      <c r="BD31" s="131">
        <v>17</v>
      </c>
    </row>
    <row r="32" spans="1:56">
      <c r="A32" s="51">
        <f t="shared" si="6"/>
        <v>29</v>
      </c>
      <c r="B32" s="54"/>
      <c r="C32" s="136"/>
      <c r="D32" s="52"/>
      <c r="E32" s="52"/>
      <c r="F32" s="52"/>
      <c r="G32" s="52"/>
      <c r="H32" s="54"/>
      <c r="I32" s="54"/>
      <c r="J32" s="54"/>
      <c r="K32" s="54"/>
      <c r="L32" s="54"/>
      <c r="M32" s="54"/>
      <c r="N32" s="54"/>
      <c r="O32" s="60"/>
      <c r="P32" s="52" t="s">
        <v>300</v>
      </c>
      <c r="Q32" s="53">
        <v>3000</v>
      </c>
      <c r="R32" s="52" t="s">
        <v>117</v>
      </c>
      <c r="S32" s="52" t="s">
        <v>117</v>
      </c>
      <c r="T32" s="52" t="s">
        <v>117</v>
      </c>
      <c r="U32" s="52" t="s">
        <v>117</v>
      </c>
      <c r="V32" s="52" t="s">
        <v>117</v>
      </c>
      <c r="W32" s="52" t="s">
        <v>117</v>
      </c>
      <c r="X32" s="52" t="s">
        <v>100</v>
      </c>
      <c r="Y32" s="52" t="s">
        <v>100</v>
      </c>
      <c r="Z32" s="52" t="s">
        <v>100</v>
      </c>
      <c r="AA32" s="52" t="s">
        <v>100</v>
      </c>
      <c r="AB32" s="52" t="s">
        <v>100</v>
      </c>
      <c r="AC32" s="39" t="s">
        <v>98</v>
      </c>
      <c r="AD32" s="55"/>
      <c r="AE32" s="83" t="s">
        <v>1246</v>
      </c>
      <c r="AF32" s="85">
        <v>4</v>
      </c>
      <c r="AG32" s="85">
        <v>4</v>
      </c>
      <c r="AH32" s="85">
        <v>4</v>
      </c>
      <c r="AI32" s="85">
        <v>4</v>
      </c>
      <c r="AJ32" s="85">
        <v>4</v>
      </c>
      <c r="AK32" s="85">
        <v>4</v>
      </c>
      <c r="AL32" s="85">
        <v>4</v>
      </c>
      <c r="AM32" s="85">
        <v>4</v>
      </c>
      <c r="AN32" s="85">
        <v>4</v>
      </c>
      <c r="AO32" s="85">
        <v>4</v>
      </c>
      <c r="AP32" s="85">
        <v>4</v>
      </c>
      <c r="AQ32" s="85">
        <v>2</v>
      </c>
      <c r="AS32" s="111">
        <v>17</v>
      </c>
      <c r="AT32" s="85">
        <v>17</v>
      </c>
      <c r="AU32" s="85">
        <v>17</v>
      </c>
      <c r="AV32" s="85">
        <v>17</v>
      </c>
      <c r="AW32" s="85">
        <v>17</v>
      </c>
      <c r="AX32" s="85">
        <v>17</v>
      </c>
      <c r="AY32" s="85">
        <v>17</v>
      </c>
      <c r="AZ32" s="85">
        <v>17</v>
      </c>
      <c r="BA32" s="85">
        <v>17</v>
      </c>
      <c r="BB32" s="85">
        <v>17</v>
      </c>
      <c r="BC32" s="85">
        <v>17</v>
      </c>
      <c r="BD32" s="131">
        <v>17</v>
      </c>
    </row>
    <row r="33" spans="1:56">
      <c r="A33" s="51">
        <f t="shared" si="6"/>
        <v>30</v>
      </c>
      <c r="B33" s="54"/>
      <c r="C33" s="136"/>
      <c r="D33" s="52"/>
      <c r="E33" s="52"/>
      <c r="F33" s="52"/>
      <c r="G33" s="52"/>
      <c r="H33" s="54"/>
      <c r="I33" s="54"/>
      <c r="J33" s="54"/>
      <c r="K33" s="54"/>
      <c r="L33" s="54"/>
      <c r="M33" s="54"/>
      <c r="N33" s="54"/>
      <c r="O33" s="60"/>
      <c r="P33" s="52" t="s">
        <v>317</v>
      </c>
      <c r="Q33" s="53">
        <v>3000</v>
      </c>
      <c r="R33" s="52" t="s">
        <v>98</v>
      </c>
      <c r="S33" s="52" t="s">
        <v>98</v>
      </c>
      <c r="T33" s="52" t="s">
        <v>109</v>
      </c>
      <c r="U33" s="52" t="s">
        <v>109</v>
      </c>
      <c r="V33" s="52" t="s">
        <v>109</v>
      </c>
      <c r="W33" s="52" t="s">
        <v>100</v>
      </c>
      <c r="X33" s="52" t="s">
        <v>100</v>
      </c>
      <c r="Y33" s="52" t="s">
        <v>100</v>
      </c>
      <c r="Z33" s="52" t="s">
        <v>100</v>
      </c>
      <c r="AA33" s="52" t="s">
        <v>100</v>
      </c>
      <c r="AB33" s="52" t="s">
        <v>100</v>
      </c>
      <c r="AC33" s="39" t="s">
        <v>100</v>
      </c>
      <c r="AD33" s="55"/>
      <c r="AE33" s="83" t="s">
        <v>1247</v>
      </c>
      <c r="AF33" s="85"/>
      <c r="AG33" s="85"/>
      <c r="AH33" s="85"/>
      <c r="AI33" s="103"/>
      <c r="AJ33" s="103"/>
      <c r="AK33" s="104"/>
      <c r="AL33" s="103">
        <f>-AL30*1500/8</f>
        <v>-150</v>
      </c>
      <c r="AM33" s="103">
        <f>-AM30*C7/3</f>
        <v>-800</v>
      </c>
      <c r="AN33" s="103">
        <f>-AN30*C23/2+AN30*(100/4)</f>
        <v>-1180</v>
      </c>
      <c r="AO33" s="104"/>
      <c r="AP33" s="104"/>
      <c r="AQ33" s="104"/>
      <c r="AS33" s="111"/>
      <c r="AT33" s="85"/>
      <c r="AU33" s="85"/>
      <c r="AV33" s="103"/>
      <c r="AW33" s="103"/>
      <c r="AX33" s="104"/>
      <c r="AY33" s="103"/>
      <c r="AZ33" s="103"/>
      <c r="BA33" s="103"/>
      <c r="BB33" s="104"/>
      <c r="BC33" s="104"/>
      <c r="BD33" s="135"/>
    </row>
    <row r="34" ht="12" spans="1:56">
      <c r="A34" s="51">
        <f t="shared" si="6"/>
        <v>31</v>
      </c>
      <c r="B34" s="54"/>
      <c r="C34" s="136"/>
      <c r="D34" s="52"/>
      <c r="E34" s="52"/>
      <c r="F34" s="52"/>
      <c r="G34" s="52"/>
      <c r="H34" s="54"/>
      <c r="I34" s="54"/>
      <c r="J34" s="54"/>
      <c r="K34" s="54"/>
      <c r="L34" s="54"/>
      <c r="M34" s="54"/>
      <c r="N34" s="54"/>
      <c r="O34" s="60"/>
      <c r="P34" s="52"/>
      <c r="Q34" s="53">
        <v>3000</v>
      </c>
      <c r="R34" s="52"/>
      <c r="S34" s="52"/>
      <c r="T34" s="52"/>
      <c r="U34" s="52"/>
      <c r="V34" s="52"/>
      <c r="W34" s="52"/>
      <c r="X34" s="52"/>
      <c r="Y34" s="52"/>
      <c r="Z34" s="52"/>
      <c r="AA34" s="52"/>
      <c r="AB34" s="52"/>
      <c r="AD34" s="55"/>
      <c r="AE34" s="77" t="s">
        <v>1248</v>
      </c>
      <c r="AF34" s="78">
        <f t="shared" ref="AF34:AN34" si="23">AF29*AF30*AF32/AF31+AF33</f>
        <v>0</v>
      </c>
      <c r="AG34" s="78">
        <f t="shared" si="23"/>
        <v>0</v>
      </c>
      <c r="AH34" s="78">
        <f t="shared" si="23"/>
        <v>0</v>
      </c>
      <c r="AI34" s="78">
        <f t="shared" si="23"/>
        <v>0</v>
      </c>
      <c r="AJ34" s="78">
        <f t="shared" si="23"/>
        <v>0</v>
      </c>
      <c r="AK34" s="78">
        <f t="shared" si="23"/>
        <v>21600</v>
      </c>
      <c r="AL34" s="78">
        <f t="shared" si="23"/>
        <v>23850</v>
      </c>
      <c r="AM34" s="78">
        <f t="shared" si="23"/>
        <v>25600</v>
      </c>
      <c r="AN34" s="78">
        <f t="shared" si="23"/>
        <v>30020</v>
      </c>
      <c r="AO34" s="78">
        <f t="shared" ref="AO34:BD34" si="24">AO29*AO30*AO32/AO31+AO33</f>
        <v>9600</v>
      </c>
      <c r="AP34" s="78">
        <f t="shared" si="24"/>
        <v>12000</v>
      </c>
      <c r="AQ34" s="78">
        <f t="shared" si="24"/>
        <v>4800</v>
      </c>
      <c r="AS34" s="72">
        <f t="shared" si="24"/>
        <v>0</v>
      </c>
      <c r="AT34" s="78">
        <f t="shared" si="24"/>
        <v>0</v>
      </c>
      <c r="AU34" s="78">
        <f t="shared" si="24"/>
        <v>0</v>
      </c>
      <c r="AV34" s="78">
        <f t="shared" si="24"/>
        <v>0</v>
      </c>
      <c r="AW34" s="78">
        <f t="shared" si="24"/>
        <v>0</v>
      </c>
      <c r="AX34" s="78">
        <f t="shared" si="24"/>
        <v>0</v>
      </c>
      <c r="AY34" s="78">
        <f t="shared" si="24"/>
        <v>0</v>
      </c>
      <c r="AZ34" s="78">
        <f t="shared" si="24"/>
        <v>0</v>
      </c>
      <c r="BA34" s="78">
        <f t="shared" si="24"/>
        <v>0</v>
      </c>
      <c r="BB34" s="78">
        <f t="shared" si="24"/>
        <v>0</v>
      </c>
      <c r="BC34" s="78">
        <f t="shared" si="24"/>
        <v>0</v>
      </c>
      <c r="BD34" s="112">
        <f t="shared" si="24"/>
        <v>0</v>
      </c>
    </row>
    <row r="35" ht="12" spans="1:43">
      <c r="A35" s="51">
        <f t="shared" si="6"/>
        <v>32</v>
      </c>
      <c r="B35" s="54"/>
      <c r="C35" s="136"/>
      <c r="D35" s="52"/>
      <c r="E35" s="52"/>
      <c r="F35" s="52"/>
      <c r="G35" s="52"/>
      <c r="H35" s="54"/>
      <c r="I35" s="54"/>
      <c r="J35" s="54"/>
      <c r="K35" s="54"/>
      <c r="L35" s="54"/>
      <c r="M35" s="54"/>
      <c r="N35" s="54"/>
      <c r="O35" s="60"/>
      <c r="P35" s="52" t="s">
        <v>150</v>
      </c>
      <c r="Q35" s="53">
        <v>3000</v>
      </c>
      <c r="R35" s="52" t="s">
        <v>115</v>
      </c>
      <c r="S35" s="52" t="s">
        <v>117</v>
      </c>
      <c r="T35" s="52" t="s">
        <v>117</v>
      </c>
      <c r="U35" s="52" t="s">
        <v>117</v>
      </c>
      <c r="V35" s="52" t="s">
        <v>117</v>
      </c>
      <c r="W35" s="52" t="s">
        <v>107</v>
      </c>
      <c r="X35" s="52" t="s">
        <v>100</v>
      </c>
      <c r="Y35" s="52" t="s">
        <v>100</v>
      </c>
      <c r="Z35" s="52" t="s">
        <v>100</v>
      </c>
      <c r="AA35" s="52" t="s">
        <v>100</v>
      </c>
      <c r="AB35" s="52" t="s">
        <v>100</v>
      </c>
      <c r="AC35" s="39" t="s">
        <v>98</v>
      </c>
      <c r="AD35" s="55"/>
      <c r="AE35" s="86"/>
      <c r="AF35" s="87"/>
      <c r="AG35" s="87"/>
      <c r="AH35" s="87"/>
      <c r="AI35" s="87"/>
      <c r="AJ35" s="87"/>
      <c r="AK35" s="105"/>
      <c r="AL35" s="87"/>
      <c r="AM35" s="87"/>
      <c r="AN35" s="87"/>
      <c r="AO35" s="87"/>
      <c r="AP35" s="87"/>
      <c r="AQ35" s="87"/>
    </row>
    <row r="36" ht="12" spans="1:56">
      <c r="A36" s="51">
        <f t="shared" si="6"/>
        <v>33</v>
      </c>
      <c r="B36" s="54"/>
      <c r="C36" s="136"/>
      <c r="D36" s="52"/>
      <c r="E36" s="52"/>
      <c r="F36" s="52"/>
      <c r="G36" s="52"/>
      <c r="H36" s="54"/>
      <c r="I36" s="54"/>
      <c r="J36" s="54"/>
      <c r="K36" s="54"/>
      <c r="L36" s="54"/>
      <c r="M36" s="54"/>
      <c r="N36" s="54"/>
      <c r="O36" s="60"/>
      <c r="P36" s="54" t="s">
        <v>181</v>
      </c>
      <c r="Q36" s="53">
        <v>3000</v>
      </c>
      <c r="R36" s="52" t="s">
        <v>98</v>
      </c>
      <c r="S36" s="52" t="s">
        <v>98</v>
      </c>
      <c r="T36" s="52" t="s">
        <v>98</v>
      </c>
      <c r="U36" s="52" t="s">
        <v>98</v>
      </c>
      <c r="V36" s="52" t="s">
        <v>117</v>
      </c>
      <c r="W36" s="52" t="s">
        <v>117</v>
      </c>
      <c r="X36" s="52" t="s">
        <v>100</v>
      </c>
      <c r="Y36" s="52" t="s">
        <v>100</v>
      </c>
      <c r="Z36" s="52" t="s">
        <v>100</v>
      </c>
      <c r="AA36" s="52" t="s">
        <v>100</v>
      </c>
      <c r="AB36" s="52" t="s">
        <v>100</v>
      </c>
      <c r="AC36" s="39" t="s">
        <v>98</v>
      </c>
      <c r="AD36" s="55"/>
      <c r="AE36" s="41"/>
      <c r="AF36" s="42"/>
      <c r="AG36" s="42"/>
      <c r="AH36" s="42"/>
      <c r="AI36" s="42"/>
      <c r="AJ36" s="42"/>
      <c r="AK36" s="100" t="s">
        <v>108</v>
      </c>
      <c r="AL36" s="101"/>
      <c r="AM36" s="42"/>
      <c r="AN36" s="42"/>
      <c r="AO36" s="42"/>
      <c r="AP36" s="42"/>
      <c r="AQ36" s="42"/>
      <c r="AS36" s="41"/>
      <c r="AT36" s="42"/>
      <c r="AU36" s="42"/>
      <c r="AV36" s="42"/>
      <c r="AW36" s="42"/>
      <c r="AX36" s="132" t="s">
        <v>108</v>
      </c>
      <c r="AY36" s="101"/>
      <c r="AZ36" s="42"/>
      <c r="BA36" s="42"/>
      <c r="BB36" s="42"/>
      <c r="BC36" s="42"/>
      <c r="BD36" s="133"/>
    </row>
    <row r="37" spans="1:56">
      <c r="A37" s="51">
        <f t="shared" si="6"/>
        <v>34</v>
      </c>
      <c r="B37" s="54"/>
      <c r="C37" s="136"/>
      <c r="D37" s="52"/>
      <c r="E37" s="52"/>
      <c r="F37" s="52"/>
      <c r="G37" s="52"/>
      <c r="H37" s="54"/>
      <c r="I37" s="54"/>
      <c r="J37" s="54"/>
      <c r="K37" s="54"/>
      <c r="L37" s="54"/>
      <c r="M37" s="54"/>
      <c r="N37" s="54"/>
      <c r="O37" s="60"/>
      <c r="P37" s="52" t="s">
        <v>298</v>
      </c>
      <c r="Q37" s="53">
        <v>3000</v>
      </c>
      <c r="R37" s="52" t="s">
        <v>117</v>
      </c>
      <c r="S37" s="52" t="s">
        <v>117</v>
      </c>
      <c r="T37" s="52" t="s">
        <v>117</v>
      </c>
      <c r="U37" s="52" t="s">
        <v>117</v>
      </c>
      <c r="V37" s="52" t="s">
        <v>117</v>
      </c>
      <c r="W37" s="52" t="s">
        <v>98</v>
      </c>
      <c r="X37" s="52" t="s">
        <v>98</v>
      </c>
      <c r="Y37" s="52" t="s">
        <v>98</v>
      </c>
      <c r="Z37" s="52" t="s">
        <v>98</v>
      </c>
      <c r="AA37" s="52" t="s">
        <v>98</v>
      </c>
      <c r="AB37" s="52" t="s">
        <v>98</v>
      </c>
      <c r="AC37" s="39" t="s">
        <v>98</v>
      </c>
      <c r="AD37" s="55"/>
      <c r="AE37" s="79" t="s">
        <v>83</v>
      </c>
      <c r="AF37" s="80">
        <f t="shared" ref="AF37:AQ37" si="25">SUMIF(D$4:D$222,$AK36,$C$4:$C$222)</f>
        <v>0</v>
      </c>
      <c r="AG37" s="80">
        <f t="shared" si="25"/>
        <v>0</v>
      </c>
      <c r="AH37" s="80">
        <f t="shared" si="25"/>
        <v>0</v>
      </c>
      <c r="AI37" s="80">
        <f t="shared" si="25"/>
        <v>0</v>
      </c>
      <c r="AJ37" s="80">
        <f t="shared" si="25"/>
        <v>0</v>
      </c>
      <c r="AK37" s="80">
        <f t="shared" si="25"/>
        <v>0</v>
      </c>
      <c r="AL37" s="80">
        <f t="shared" si="25"/>
        <v>0</v>
      </c>
      <c r="AM37" s="80">
        <f t="shared" si="25"/>
        <v>0</v>
      </c>
      <c r="AN37" s="80">
        <f t="shared" si="25"/>
        <v>0</v>
      </c>
      <c r="AO37" s="80">
        <f t="shared" si="25"/>
        <v>0</v>
      </c>
      <c r="AP37" s="80">
        <f t="shared" si="25"/>
        <v>0</v>
      </c>
      <c r="AQ37" s="80">
        <f t="shared" si="25"/>
        <v>3000</v>
      </c>
      <c r="AS37" s="124">
        <f t="shared" ref="AS37:BD37" si="26">SUMIF(R$4:R$2000,$AX36,$Q$4:$Q$2000)</f>
        <v>0</v>
      </c>
      <c r="AT37" s="89">
        <f t="shared" si="26"/>
        <v>0</v>
      </c>
      <c r="AU37" s="89">
        <f t="shared" si="26"/>
        <v>0</v>
      </c>
      <c r="AV37" s="89">
        <f t="shared" si="26"/>
        <v>0</v>
      </c>
      <c r="AW37" s="89">
        <f t="shared" si="26"/>
        <v>0</v>
      </c>
      <c r="AX37" s="89">
        <f t="shared" si="26"/>
        <v>0</v>
      </c>
      <c r="AY37" s="89">
        <f t="shared" si="26"/>
        <v>0</v>
      </c>
      <c r="AZ37" s="89">
        <f t="shared" si="26"/>
        <v>0</v>
      </c>
      <c r="BA37" s="89">
        <f t="shared" si="26"/>
        <v>0</v>
      </c>
      <c r="BB37" s="89">
        <f t="shared" si="26"/>
        <v>0</v>
      </c>
      <c r="BC37" s="89">
        <f t="shared" si="26"/>
        <v>0</v>
      </c>
      <c r="BD37" s="134">
        <f t="shared" si="26"/>
        <v>0</v>
      </c>
    </row>
    <row r="38" spans="1:56">
      <c r="A38" s="51">
        <f t="shared" si="6"/>
        <v>35</v>
      </c>
      <c r="B38" s="54"/>
      <c r="C38" s="136"/>
      <c r="D38" s="52"/>
      <c r="E38" s="52"/>
      <c r="F38" s="52"/>
      <c r="G38" s="52"/>
      <c r="H38" s="54"/>
      <c r="I38" s="54"/>
      <c r="J38" s="54"/>
      <c r="K38" s="54"/>
      <c r="L38" s="54"/>
      <c r="M38" s="54"/>
      <c r="N38" s="54"/>
      <c r="O38" s="60"/>
      <c r="P38" s="52" t="s">
        <v>296</v>
      </c>
      <c r="Q38" s="53">
        <v>3000</v>
      </c>
      <c r="R38" s="52" t="s">
        <v>98</v>
      </c>
      <c r="S38" s="52" t="s">
        <v>117</v>
      </c>
      <c r="T38" s="52" t="s">
        <v>117</v>
      </c>
      <c r="U38" s="52" t="s">
        <v>117</v>
      </c>
      <c r="V38" s="52" t="s">
        <v>117</v>
      </c>
      <c r="W38" s="52" t="s">
        <v>100</v>
      </c>
      <c r="X38" s="52" t="s">
        <v>100</v>
      </c>
      <c r="Y38" s="52" t="s">
        <v>100</v>
      </c>
      <c r="Z38" s="52" t="s">
        <v>100</v>
      </c>
      <c r="AA38" s="52" t="s">
        <v>100</v>
      </c>
      <c r="AB38" s="52" t="s">
        <v>100</v>
      </c>
      <c r="AC38" s="39" t="s">
        <v>100</v>
      </c>
      <c r="AD38" s="55"/>
      <c r="AE38" s="81" t="s">
        <v>1243</v>
      </c>
      <c r="AF38" s="90">
        <v>0.6</v>
      </c>
      <c r="AG38" s="90">
        <v>0.6</v>
      </c>
      <c r="AH38" s="90">
        <v>0.6</v>
      </c>
      <c r="AI38" s="90">
        <v>0.6</v>
      </c>
      <c r="AJ38" s="90">
        <v>0.6</v>
      </c>
      <c r="AK38" s="90">
        <v>0.6</v>
      </c>
      <c r="AL38" s="90">
        <v>0.6</v>
      </c>
      <c r="AM38" s="90">
        <v>0.6</v>
      </c>
      <c r="AN38" s="90">
        <v>0.6</v>
      </c>
      <c r="AO38" s="90">
        <v>0.6</v>
      </c>
      <c r="AP38" s="90">
        <v>0.6</v>
      </c>
      <c r="AQ38" s="90">
        <v>0.6</v>
      </c>
      <c r="AS38" s="123">
        <v>0.6</v>
      </c>
      <c r="AT38" s="90">
        <v>0.6</v>
      </c>
      <c r="AU38" s="90">
        <v>0.6</v>
      </c>
      <c r="AV38" s="90">
        <v>0.6</v>
      </c>
      <c r="AW38" s="90">
        <v>0.6</v>
      </c>
      <c r="AX38" s="90">
        <v>0.6</v>
      </c>
      <c r="AY38" s="90">
        <v>0.6</v>
      </c>
      <c r="AZ38" s="90">
        <v>0.6</v>
      </c>
      <c r="BA38" s="90">
        <v>0.6</v>
      </c>
      <c r="BB38" s="90">
        <v>0.6</v>
      </c>
      <c r="BC38" s="90">
        <v>0.6</v>
      </c>
      <c r="BD38" s="130">
        <v>0.6</v>
      </c>
    </row>
    <row r="39" spans="1:56">
      <c r="A39" s="51">
        <f t="shared" si="6"/>
        <v>36</v>
      </c>
      <c r="B39" s="54"/>
      <c r="C39" s="136"/>
      <c r="D39" s="52"/>
      <c r="E39" s="52"/>
      <c r="F39" s="52"/>
      <c r="G39" s="52"/>
      <c r="H39" s="54"/>
      <c r="I39" s="54"/>
      <c r="J39" s="54"/>
      <c r="K39" s="54"/>
      <c r="L39" s="54"/>
      <c r="M39" s="54"/>
      <c r="N39" s="54"/>
      <c r="O39" s="60"/>
      <c r="P39" s="52"/>
      <c r="Q39" s="53">
        <v>3000</v>
      </c>
      <c r="R39" s="52"/>
      <c r="S39" s="52"/>
      <c r="T39" s="52"/>
      <c r="U39" s="52"/>
      <c r="V39" s="52"/>
      <c r="W39" s="52"/>
      <c r="X39" s="52"/>
      <c r="Y39" s="52"/>
      <c r="Z39" s="52"/>
      <c r="AA39" s="52"/>
      <c r="AB39" s="52"/>
      <c r="AD39" s="55"/>
      <c r="AE39" s="83" t="s">
        <v>1245</v>
      </c>
      <c r="AF39" s="85">
        <v>4</v>
      </c>
      <c r="AG39" s="85">
        <v>4</v>
      </c>
      <c r="AH39" s="85">
        <v>4</v>
      </c>
      <c r="AI39" s="85">
        <v>4</v>
      </c>
      <c r="AJ39" s="85">
        <v>4</v>
      </c>
      <c r="AK39" s="85">
        <v>4</v>
      </c>
      <c r="AL39" s="85">
        <v>4</v>
      </c>
      <c r="AM39" s="85">
        <v>4</v>
      </c>
      <c r="AN39" s="85">
        <v>4</v>
      </c>
      <c r="AO39" s="85">
        <v>4</v>
      </c>
      <c r="AP39" s="85">
        <v>4</v>
      </c>
      <c r="AQ39" s="85">
        <v>4</v>
      </c>
      <c r="AS39" s="111">
        <v>17</v>
      </c>
      <c r="AT39" s="85">
        <v>17</v>
      </c>
      <c r="AU39" s="85">
        <v>17</v>
      </c>
      <c r="AV39" s="85">
        <v>17</v>
      </c>
      <c r="AW39" s="85">
        <v>17</v>
      </c>
      <c r="AX39" s="85">
        <v>17</v>
      </c>
      <c r="AY39" s="85">
        <v>17</v>
      </c>
      <c r="AZ39" s="85">
        <v>17</v>
      </c>
      <c r="BA39" s="85">
        <v>17</v>
      </c>
      <c r="BB39" s="85">
        <v>17</v>
      </c>
      <c r="BC39" s="85">
        <v>17</v>
      </c>
      <c r="BD39" s="131">
        <v>17</v>
      </c>
    </row>
    <row r="40" spans="1:56">
      <c r="A40" s="51">
        <f t="shared" si="6"/>
        <v>37</v>
      </c>
      <c r="B40" s="54"/>
      <c r="C40" s="136"/>
      <c r="D40" s="52"/>
      <c r="E40" s="52"/>
      <c r="F40" s="52"/>
      <c r="G40" s="52"/>
      <c r="H40" s="54"/>
      <c r="I40" s="54"/>
      <c r="J40" s="54"/>
      <c r="K40" s="54"/>
      <c r="L40" s="54"/>
      <c r="M40" s="54"/>
      <c r="N40" s="54"/>
      <c r="O40" s="60"/>
      <c r="P40" s="52"/>
      <c r="Q40" s="53">
        <v>3000</v>
      </c>
      <c r="R40" s="52"/>
      <c r="S40" s="52"/>
      <c r="T40" s="52"/>
      <c r="U40" s="52"/>
      <c r="V40" s="52"/>
      <c r="W40" s="52"/>
      <c r="X40" s="52"/>
      <c r="Y40" s="52"/>
      <c r="Z40" s="52"/>
      <c r="AA40" s="52"/>
      <c r="AB40" s="52"/>
      <c r="AD40" s="55"/>
      <c r="AE40" s="83" t="s">
        <v>1246</v>
      </c>
      <c r="AF40" s="85">
        <v>4</v>
      </c>
      <c r="AG40" s="85">
        <v>4</v>
      </c>
      <c r="AH40" s="85">
        <v>4</v>
      </c>
      <c r="AI40" s="85">
        <v>4</v>
      </c>
      <c r="AJ40" s="85">
        <v>4</v>
      </c>
      <c r="AK40" s="85">
        <v>4</v>
      </c>
      <c r="AL40" s="85">
        <v>4</v>
      </c>
      <c r="AM40" s="85">
        <v>4</v>
      </c>
      <c r="AN40" s="85">
        <v>4</v>
      </c>
      <c r="AO40" s="85">
        <v>4</v>
      </c>
      <c r="AP40" s="85">
        <v>4</v>
      </c>
      <c r="AQ40" s="85">
        <v>3</v>
      </c>
      <c r="AS40" s="111">
        <v>17</v>
      </c>
      <c r="AT40" s="85">
        <v>17</v>
      </c>
      <c r="AU40" s="85">
        <v>17</v>
      </c>
      <c r="AV40" s="85">
        <v>17</v>
      </c>
      <c r="AW40" s="85">
        <v>17</v>
      </c>
      <c r="AX40" s="85">
        <v>17</v>
      </c>
      <c r="AY40" s="85">
        <v>17</v>
      </c>
      <c r="AZ40" s="85">
        <v>17</v>
      </c>
      <c r="BA40" s="85">
        <v>17</v>
      </c>
      <c r="BB40" s="85">
        <v>17</v>
      </c>
      <c r="BC40" s="85">
        <v>17</v>
      </c>
      <c r="BD40" s="131">
        <v>17</v>
      </c>
    </row>
    <row r="41" spans="1:56">
      <c r="A41" s="51">
        <f t="shared" si="6"/>
        <v>38</v>
      </c>
      <c r="B41" s="54"/>
      <c r="C41" s="136"/>
      <c r="D41" s="52"/>
      <c r="E41" s="52"/>
      <c r="F41" s="52"/>
      <c r="G41" s="52"/>
      <c r="H41" s="54"/>
      <c r="I41" s="54"/>
      <c r="J41" s="54"/>
      <c r="K41" s="54"/>
      <c r="L41" s="54"/>
      <c r="M41" s="54"/>
      <c r="N41" s="54"/>
      <c r="O41" s="60"/>
      <c r="P41" s="52" t="s">
        <v>289</v>
      </c>
      <c r="Q41" s="53">
        <v>3000</v>
      </c>
      <c r="R41" s="52" t="s">
        <v>115</v>
      </c>
      <c r="S41" s="52" t="s">
        <v>109</v>
      </c>
      <c r="T41" s="52" t="s">
        <v>109</v>
      </c>
      <c r="U41" s="52" t="s">
        <v>109</v>
      </c>
      <c r="V41" s="52" t="s">
        <v>109</v>
      </c>
      <c r="W41" s="52" t="s">
        <v>100</v>
      </c>
      <c r="X41" s="52" t="s">
        <v>100</v>
      </c>
      <c r="Y41" s="52" t="s">
        <v>100</v>
      </c>
      <c r="Z41" s="52" t="s">
        <v>100</v>
      </c>
      <c r="AA41" s="52" t="s">
        <v>100</v>
      </c>
      <c r="AB41" s="52" t="s">
        <v>100</v>
      </c>
      <c r="AC41" s="39" t="s">
        <v>98</v>
      </c>
      <c r="AD41" s="55"/>
      <c r="AE41" s="83" t="s">
        <v>1247</v>
      </c>
      <c r="AF41" s="85"/>
      <c r="AG41" s="85"/>
      <c r="AH41" s="85"/>
      <c r="AI41" s="103"/>
      <c r="AJ41" s="103"/>
      <c r="AK41" s="104"/>
      <c r="AL41" s="104"/>
      <c r="AM41" s="85"/>
      <c r="AN41" s="85"/>
      <c r="AO41" s="85"/>
      <c r="AP41" s="85"/>
      <c r="AQ41" s="85"/>
      <c r="AS41" s="111"/>
      <c r="AT41" s="85"/>
      <c r="AU41" s="85"/>
      <c r="AV41" s="85"/>
      <c r="AW41" s="85"/>
      <c r="AX41" s="85"/>
      <c r="AY41" s="85"/>
      <c r="AZ41" s="103"/>
      <c r="BA41" s="103"/>
      <c r="BB41" s="103"/>
      <c r="BC41" s="104"/>
      <c r="BD41" s="135"/>
    </row>
    <row r="42" ht="12" spans="1:56">
      <c r="A42" s="51">
        <f t="shared" si="6"/>
        <v>39</v>
      </c>
      <c r="B42" s="54"/>
      <c r="C42" s="136"/>
      <c r="D42" s="52"/>
      <c r="E42" s="52"/>
      <c r="F42" s="52"/>
      <c r="G42" s="52"/>
      <c r="H42" s="54"/>
      <c r="I42" s="54"/>
      <c r="J42" s="54"/>
      <c r="K42" s="54"/>
      <c r="L42" s="54"/>
      <c r="M42" s="54"/>
      <c r="N42" s="54"/>
      <c r="O42" s="60"/>
      <c r="P42" s="54" t="s">
        <v>261</v>
      </c>
      <c r="Q42" s="53">
        <v>3000</v>
      </c>
      <c r="R42" s="52" t="s">
        <v>98</v>
      </c>
      <c r="S42" s="52" t="s">
        <v>98</v>
      </c>
      <c r="T42" s="52" t="s">
        <v>98</v>
      </c>
      <c r="U42" s="52" t="s">
        <v>98</v>
      </c>
      <c r="V42" s="52" t="s">
        <v>98</v>
      </c>
      <c r="W42" s="52" t="s">
        <v>98</v>
      </c>
      <c r="X42" s="52" t="s">
        <v>98</v>
      </c>
      <c r="Y42" s="52" t="s">
        <v>98</v>
      </c>
      <c r="Z42" s="52" t="s">
        <v>100</v>
      </c>
      <c r="AA42" s="52" t="s">
        <v>100</v>
      </c>
      <c r="AB42" s="52" t="s">
        <v>100</v>
      </c>
      <c r="AC42" s="39" t="s">
        <v>98</v>
      </c>
      <c r="AD42" s="55"/>
      <c r="AE42" s="77" t="s">
        <v>1248</v>
      </c>
      <c r="AF42" s="78">
        <f t="shared" ref="AF42:AN42" si="27">AF37*AF38*AF40/AF39+AF41</f>
        <v>0</v>
      </c>
      <c r="AG42" s="78">
        <f t="shared" si="27"/>
        <v>0</v>
      </c>
      <c r="AH42" s="78">
        <f t="shared" si="27"/>
        <v>0</v>
      </c>
      <c r="AI42" s="78">
        <f t="shared" si="27"/>
        <v>0</v>
      </c>
      <c r="AJ42" s="78">
        <f t="shared" si="27"/>
        <v>0</v>
      </c>
      <c r="AK42" s="78">
        <f t="shared" si="27"/>
        <v>0</v>
      </c>
      <c r="AL42" s="78">
        <f t="shared" si="27"/>
        <v>0</v>
      </c>
      <c r="AM42" s="78">
        <f t="shared" si="27"/>
        <v>0</v>
      </c>
      <c r="AN42" s="78">
        <f t="shared" si="27"/>
        <v>0</v>
      </c>
      <c r="AO42" s="78">
        <f t="shared" ref="AO42:BA42" si="28">AO37*AO38*AO40/AO39+AO41</f>
        <v>0</v>
      </c>
      <c r="AP42" s="78">
        <f t="shared" si="28"/>
        <v>0</v>
      </c>
      <c r="AQ42" s="78">
        <f t="shared" si="28"/>
        <v>1350</v>
      </c>
      <c r="AS42" s="72">
        <f t="shared" si="28"/>
        <v>0</v>
      </c>
      <c r="AT42" s="78">
        <f t="shared" si="28"/>
        <v>0</v>
      </c>
      <c r="AU42" s="78">
        <f t="shared" si="28"/>
        <v>0</v>
      </c>
      <c r="AV42" s="78">
        <f t="shared" si="28"/>
        <v>0</v>
      </c>
      <c r="AW42" s="78">
        <f t="shared" si="28"/>
        <v>0</v>
      </c>
      <c r="AX42" s="78">
        <f t="shared" si="28"/>
        <v>0</v>
      </c>
      <c r="AY42" s="78">
        <f t="shared" si="28"/>
        <v>0</v>
      </c>
      <c r="AZ42" s="78">
        <f t="shared" si="28"/>
        <v>0</v>
      </c>
      <c r="BA42" s="78">
        <f t="shared" si="28"/>
        <v>0</v>
      </c>
      <c r="BB42" s="78">
        <f t="shared" ref="BB42:BD42" si="29">BB37*BB38*BB40/BB39+BB41</f>
        <v>0</v>
      </c>
      <c r="BC42" s="78">
        <f t="shared" si="29"/>
        <v>0</v>
      </c>
      <c r="BD42" s="112">
        <f t="shared" si="29"/>
        <v>0</v>
      </c>
    </row>
    <row r="43" ht="12" spans="1:56">
      <c r="A43" s="51">
        <f t="shared" si="6"/>
        <v>40</v>
      </c>
      <c r="B43" s="54"/>
      <c r="C43" s="136"/>
      <c r="D43" s="52"/>
      <c r="E43" s="52"/>
      <c r="F43" s="52"/>
      <c r="G43" s="52"/>
      <c r="H43" s="54"/>
      <c r="I43" s="54"/>
      <c r="J43" s="54"/>
      <c r="K43" s="54"/>
      <c r="L43" s="54"/>
      <c r="M43" s="54"/>
      <c r="N43" s="54"/>
      <c r="O43" s="60"/>
      <c r="P43" s="54"/>
      <c r="Q43" s="53">
        <v>3000</v>
      </c>
      <c r="R43" s="52"/>
      <c r="S43" s="52"/>
      <c r="T43" s="52"/>
      <c r="U43" s="52"/>
      <c r="V43" s="52"/>
      <c r="W43" s="52"/>
      <c r="X43" s="52"/>
      <c r="Y43" s="52"/>
      <c r="Z43" s="52"/>
      <c r="AA43" s="52"/>
      <c r="AB43" s="52"/>
      <c r="AD43" s="55"/>
      <c r="AE43" s="86"/>
      <c r="AF43" s="87"/>
      <c r="AG43" s="87"/>
      <c r="AH43" s="87"/>
      <c r="AI43" s="87"/>
      <c r="AJ43" s="87"/>
      <c r="AK43" s="105"/>
      <c r="AL43" s="87"/>
      <c r="AM43" s="87"/>
      <c r="AN43" s="87"/>
      <c r="AO43" s="87"/>
      <c r="AP43" s="87"/>
      <c r="AQ43" s="87"/>
      <c r="AS43" s="87"/>
      <c r="AT43" s="87"/>
      <c r="AU43" s="87"/>
      <c r="AV43" s="87"/>
      <c r="AW43" s="87"/>
      <c r="AX43" s="105"/>
      <c r="AY43" s="87"/>
      <c r="AZ43" s="87"/>
      <c r="BA43" s="87"/>
      <c r="BB43" s="87"/>
      <c r="BC43" s="87"/>
      <c r="BD43" s="87"/>
    </row>
    <row r="44" ht="12" spans="1:56">
      <c r="A44" s="51">
        <f t="shared" si="6"/>
        <v>41</v>
      </c>
      <c r="B44" s="54"/>
      <c r="C44" s="136"/>
      <c r="D44" s="52"/>
      <c r="E44" s="52"/>
      <c r="F44" s="52"/>
      <c r="G44" s="52"/>
      <c r="H44" s="54"/>
      <c r="I44" s="54"/>
      <c r="J44" s="54"/>
      <c r="K44" s="54"/>
      <c r="L44" s="54"/>
      <c r="M44" s="54"/>
      <c r="N44" s="54"/>
      <c r="O44" s="60"/>
      <c r="P44" s="52"/>
      <c r="Q44" s="53">
        <v>3000</v>
      </c>
      <c r="R44" s="52"/>
      <c r="S44" s="52"/>
      <c r="T44" s="52"/>
      <c r="U44" s="52"/>
      <c r="V44" s="52"/>
      <c r="W44" s="52"/>
      <c r="X44" s="52"/>
      <c r="Y44" s="52"/>
      <c r="Z44" s="52"/>
      <c r="AA44" s="52"/>
      <c r="AB44" s="52"/>
      <c r="AD44" s="55"/>
      <c r="AE44" s="41"/>
      <c r="AF44" s="42"/>
      <c r="AG44" s="42"/>
      <c r="AH44" s="42"/>
      <c r="AI44" s="42"/>
      <c r="AJ44" s="42"/>
      <c r="AK44" s="132" t="s">
        <v>111</v>
      </c>
      <c r="AL44" s="101"/>
      <c r="AM44" s="42"/>
      <c r="AN44" s="42"/>
      <c r="AO44" s="42"/>
      <c r="AP44" s="42"/>
      <c r="AQ44" s="42"/>
      <c r="AS44" s="118"/>
      <c r="AT44" s="119"/>
      <c r="AU44" s="119"/>
      <c r="AV44" s="119"/>
      <c r="AW44" s="119"/>
      <c r="AX44" s="128" t="s">
        <v>117</v>
      </c>
      <c r="AY44" s="56"/>
      <c r="AZ44" s="119"/>
      <c r="BA44" s="119"/>
      <c r="BB44" s="119"/>
      <c r="BC44" s="119"/>
      <c r="BD44" s="61"/>
    </row>
    <row r="45" spans="1:56">
      <c r="A45" s="51">
        <f t="shared" si="6"/>
        <v>42</v>
      </c>
      <c r="B45" s="54"/>
      <c r="C45" s="136"/>
      <c r="D45" s="52"/>
      <c r="E45" s="52"/>
      <c r="F45" s="52"/>
      <c r="G45" s="52"/>
      <c r="H45" s="54"/>
      <c r="I45" s="54"/>
      <c r="J45" s="54"/>
      <c r="K45" s="54"/>
      <c r="L45" s="54"/>
      <c r="M45" s="54"/>
      <c r="N45" s="54"/>
      <c r="O45" s="60"/>
      <c r="P45" s="52"/>
      <c r="Q45" s="53">
        <v>3000</v>
      </c>
      <c r="R45" s="52"/>
      <c r="S45" s="52"/>
      <c r="T45" s="52"/>
      <c r="U45" s="52"/>
      <c r="V45" s="52"/>
      <c r="W45" s="52"/>
      <c r="X45" s="52"/>
      <c r="Y45" s="52"/>
      <c r="Z45" s="52"/>
      <c r="AA45" s="52"/>
      <c r="AB45" s="52"/>
      <c r="AD45" s="55"/>
      <c r="AE45" s="88" t="s">
        <v>83</v>
      </c>
      <c r="AF45" s="89">
        <f t="shared" ref="AF45:AQ45" si="30">SUMIF(D$4:D$222,$AK44,$C$4:$C$222)</f>
        <v>0</v>
      </c>
      <c r="AG45" s="89">
        <f t="shared" si="30"/>
        <v>0</v>
      </c>
      <c r="AH45" s="89">
        <f t="shared" si="30"/>
        <v>0</v>
      </c>
      <c r="AI45" s="89">
        <f t="shared" si="30"/>
        <v>0</v>
      </c>
      <c r="AJ45" s="89">
        <f t="shared" si="30"/>
        <v>0</v>
      </c>
      <c r="AK45" s="89">
        <f t="shared" si="30"/>
        <v>0</v>
      </c>
      <c r="AL45" s="89">
        <f t="shared" si="30"/>
        <v>0</v>
      </c>
      <c r="AM45" s="89">
        <f t="shared" si="30"/>
        <v>0</v>
      </c>
      <c r="AN45" s="89">
        <f t="shared" si="30"/>
        <v>0</v>
      </c>
      <c r="AO45" s="89">
        <f t="shared" si="30"/>
        <v>0</v>
      </c>
      <c r="AP45" s="89">
        <f t="shared" si="30"/>
        <v>0</v>
      </c>
      <c r="AQ45" s="89">
        <f t="shared" si="30"/>
        <v>9000</v>
      </c>
      <c r="AS45" s="120">
        <f t="shared" ref="AS45:BD45" si="31">SUMIF(R$4:R$2000,$AX44,$Q$4:$Q$2000)</f>
        <v>30000</v>
      </c>
      <c r="AT45" s="121">
        <f t="shared" si="31"/>
        <v>39000</v>
      </c>
      <c r="AU45" s="121">
        <f t="shared" si="31"/>
        <v>36000</v>
      </c>
      <c r="AV45" s="121">
        <f t="shared" si="31"/>
        <v>33000</v>
      </c>
      <c r="AW45" s="121">
        <f t="shared" si="31"/>
        <v>36000</v>
      </c>
      <c r="AX45" s="121">
        <f t="shared" si="31"/>
        <v>24000</v>
      </c>
      <c r="AY45" s="121">
        <f t="shared" si="31"/>
        <v>0</v>
      </c>
      <c r="AZ45" s="121">
        <f t="shared" si="31"/>
        <v>0</v>
      </c>
      <c r="BA45" s="121">
        <f t="shared" si="31"/>
        <v>0</v>
      </c>
      <c r="BB45" s="121">
        <f t="shared" si="31"/>
        <v>0</v>
      </c>
      <c r="BC45" s="121">
        <f t="shared" si="31"/>
        <v>0</v>
      </c>
      <c r="BD45" s="129">
        <f t="shared" si="31"/>
        <v>0</v>
      </c>
    </row>
    <row r="46" spans="1:56">
      <c r="A46" s="51">
        <f t="shared" si="6"/>
        <v>43</v>
      </c>
      <c r="B46" s="54"/>
      <c r="C46" s="136"/>
      <c r="D46" s="52"/>
      <c r="E46" s="52"/>
      <c r="F46" s="52"/>
      <c r="G46" s="52"/>
      <c r="H46" s="54"/>
      <c r="I46" s="54"/>
      <c r="J46" s="54"/>
      <c r="K46" s="54"/>
      <c r="L46" s="54"/>
      <c r="M46" s="54"/>
      <c r="N46" s="54"/>
      <c r="O46" s="60"/>
      <c r="P46" s="52"/>
      <c r="Q46" s="53">
        <v>3000</v>
      </c>
      <c r="R46" s="52"/>
      <c r="S46" s="52"/>
      <c r="T46" s="52"/>
      <c r="U46" s="52"/>
      <c r="V46" s="52"/>
      <c r="W46" s="52"/>
      <c r="X46" s="52"/>
      <c r="Y46" s="52"/>
      <c r="Z46" s="52"/>
      <c r="AA46" s="52"/>
      <c r="AB46" s="52"/>
      <c r="AD46" s="55"/>
      <c r="AE46" s="81" t="s">
        <v>1243</v>
      </c>
      <c r="AF46" s="90">
        <v>0.7</v>
      </c>
      <c r="AG46" s="90">
        <v>0.7</v>
      </c>
      <c r="AH46" s="90">
        <v>0.7</v>
      </c>
      <c r="AI46" s="90">
        <v>0.7</v>
      </c>
      <c r="AJ46" s="90">
        <v>0.7</v>
      </c>
      <c r="AK46" s="90">
        <v>0.7</v>
      </c>
      <c r="AL46" s="90">
        <v>0.7</v>
      </c>
      <c r="AM46" s="90">
        <v>0.7</v>
      </c>
      <c r="AN46" s="90">
        <v>0.7</v>
      </c>
      <c r="AO46" s="90">
        <v>0.7</v>
      </c>
      <c r="AP46" s="90">
        <v>0.7</v>
      </c>
      <c r="AQ46" s="90">
        <v>0.7</v>
      </c>
      <c r="AS46" s="123">
        <v>0.7</v>
      </c>
      <c r="AT46" s="90">
        <v>0.7</v>
      </c>
      <c r="AU46" s="90">
        <v>0.7</v>
      </c>
      <c r="AV46" s="90">
        <v>0.65</v>
      </c>
      <c r="AW46" s="90">
        <v>0.65</v>
      </c>
      <c r="AX46" s="90">
        <v>0.65</v>
      </c>
      <c r="AY46" s="90">
        <v>0.65</v>
      </c>
      <c r="AZ46" s="90">
        <v>0.65</v>
      </c>
      <c r="BA46" s="90">
        <v>0.65</v>
      </c>
      <c r="BB46" s="90">
        <v>0.65</v>
      </c>
      <c r="BC46" s="90">
        <v>0.65</v>
      </c>
      <c r="BD46" s="130">
        <v>0.65</v>
      </c>
    </row>
    <row r="47" spans="1:56">
      <c r="A47" s="51">
        <f t="shared" si="6"/>
        <v>44</v>
      </c>
      <c r="B47" s="54"/>
      <c r="C47" s="136"/>
      <c r="D47" s="52"/>
      <c r="E47" s="52"/>
      <c r="F47" s="52"/>
      <c r="G47" s="52"/>
      <c r="H47" s="54"/>
      <c r="I47" s="54"/>
      <c r="J47" s="54"/>
      <c r="K47" s="54"/>
      <c r="L47" s="54"/>
      <c r="M47" s="54"/>
      <c r="N47" s="54"/>
      <c r="O47" s="60"/>
      <c r="P47" s="52"/>
      <c r="Q47" s="53">
        <v>3000</v>
      </c>
      <c r="R47" s="52"/>
      <c r="S47" s="52"/>
      <c r="T47" s="52"/>
      <c r="U47" s="52"/>
      <c r="V47" s="52"/>
      <c r="W47" s="52"/>
      <c r="X47" s="52"/>
      <c r="Y47" s="52"/>
      <c r="Z47" s="52"/>
      <c r="AA47" s="52"/>
      <c r="AB47" s="52"/>
      <c r="AD47" s="55"/>
      <c r="AE47" s="83" t="s">
        <v>1245</v>
      </c>
      <c r="AF47" s="85">
        <v>4</v>
      </c>
      <c r="AG47" s="85">
        <v>4</v>
      </c>
      <c r="AH47" s="85">
        <v>4</v>
      </c>
      <c r="AI47" s="85">
        <v>4</v>
      </c>
      <c r="AJ47" s="85">
        <v>4</v>
      </c>
      <c r="AK47" s="85">
        <v>4</v>
      </c>
      <c r="AL47" s="85">
        <v>4</v>
      </c>
      <c r="AM47" s="85">
        <v>4</v>
      </c>
      <c r="AN47" s="85">
        <v>4</v>
      </c>
      <c r="AO47" s="85">
        <v>4</v>
      </c>
      <c r="AP47" s="85">
        <v>4</v>
      </c>
      <c r="AQ47" s="85">
        <v>4</v>
      </c>
      <c r="AS47" s="111">
        <v>17</v>
      </c>
      <c r="AT47" s="85">
        <v>17</v>
      </c>
      <c r="AU47" s="85">
        <v>17</v>
      </c>
      <c r="AV47" s="85">
        <v>17</v>
      </c>
      <c r="AW47" s="85">
        <v>17</v>
      </c>
      <c r="AX47" s="85">
        <v>17</v>
      </c>
      <c r="AY47" s="85">
        <v>17</v>
      </c>
      <c r="AZ47" s="85">
        <v>17</v>
      </c>
      <c r="BA47" s="85">
        <v>17</v>
      </c>
      <c r="BB47" s="85">
        <v>17</v>
      </c>
      <c r="BC47" s="85">
        <v>17</v>
      </c>
      <c r="BD47" s="131">
        <v>17</v>
      </c>
    </row>
    <row r="48" spans="1:56">
      <c r="A48" s="51">
        <f t="shared" si="6"/>
        <v>45</v>
      </c>
      <c r="B48" s="54"/>
      <c r="C48" s="136"/>
      <c r="D48" s="52"/>
      <c r="E48" s="52"/>
      <c r="F48" s="52"/>
      <c r="G48" s="52"/>
      <c r="H48" s="54"/>
      <c r="I48" s="54"/>
      <c r="J48" s="54"/>
      <c r="K48" s="54"/>
      <c r="L48" s="54"/>
      <c r="M48" s="54"/>
      <c r="N48" s="54"/>
      <c r="O48" s="60"/>
      <c r="P48" s="54"/>
      <c r="Q48" s="145"/>
      <c r="R48" s="52"/>
      <c r="S48" s="52"/>
      <c r="T48" s="52"/>
      <c r="U48" s="52"/>
      <c r="V48" s="52"/>
      <c r="W48" s="52"/>
      <c r="X48" s="52"/>
      <c r="Y48" s="52"/>
      <c r="Z48" s="52"/>
      <c r="AA48" s="52"/>
      <c r="AB48" s="52"/>
      <c r="AD48" s="55"/>
      <c r="AE48" s="83" t="s">
        <v>1246</v>
      </c>
      <c r="AF48" s="85">
        <v>4</v>
      </c>
      <c r="AG48" s="85">
        <v>4</v>
      </c>
      <c r="AH48" s="85">
        <v>4</v>
      </c>
      <c r="AI48" s="85">
        <v>4</v>
      </c>
      <c r="AJ48" s="85">
        <v>4</v>
      </c>
      <c r="AK48" s="85">
        <v>4</v>
      </c>
      <c r="AL48" s="85">
        <v>4</v>
      </c>
      <c r="AM48" s="85">
        <v>4</v>
      </c>
      <c r="AN48" s="85">
        <v>4</v>
      </c>
      <c r="AO48" s="85">
        <v>4</v>
      </c>
      <c r="AP48" s="85">
        <v>4</v>
      </c>
      <c r="AQ48" s="85">
        <v>4</v>
      </c>
      <c r="AS48" s="111">
        <v>17</v>
      </c>
      <c r="AT48" s="85">
        <v>17</v>
      </c>
      <c r="AU48" s="85">
        <v>17</v>
      </c>
      <c r="AV48" s="85">
        <v>17</v>
      </c>
      <c r="AW48" s="85">
        <v>17</v>
      </c>
      <c r="AX48" s="85">
        <v>17</v>
      </c>
      <c r="AY48" s="85">
        <v>17</v>
      </c>
      <c r="AZ48" s="85">
        <v>17</v>
      </c>
      <c r="BA48" s="85">
        <v>17</v>
      </c>
      <c r="BB48" s="85">
        <v>17</v>
      </c>
      <c r="BC48" s="85">
        <v>17</v>
      </c>
      <c r="BD48" s="131">
        <v>17</v>
      </c>
    </row>
    <row r="49" spans="1:56">
      <c r="A49" s="51">
        <f t="shared" si="6"/>
        <v>46</v>
      </c>
      <c r="B49" s="54"/>
      <c r="C49" s="136"/>
      <c r="D49" s="52"/>
      <c r="E49" s="52"/>
      <c r="F49" s="52"/>
      <c r="G49" s="52"/>
      <c r="H49" s="54"/>
      <c r="I49" s="54"/>
      <c r="J49" s="54"/>
      <c r="K49" s="54"/>
      <c r="L49" s="54"/>
      <c r="M49" s="54"/>
      <c r="N49" s="54"/>
      <c r="O49" s="60"/>
      <c r="P49" s="54"/>
      <c r="Q49" s="145"/>
      <c r="R49" s="52"/>
      <c r="S49" s="52"/>
      <c r="T49" s="52"/>
      <c r="U49" s="52"/>
      <c r="V49" s="52"/>
      <c r="W49" s="52"/>
      <c r="X49" s="52"/>
      <c r="Y49" s="52"/>
      <c r="Z49" s="52"/>
      <c r="AA49" s="52"/>
      <c r="AB49" s="52"/>
      <c r="AD49" s="55"/>
      <c r="AE49" s="83" t="s">
        <v>1247</v>
      </c>
      <c r="AF49" s="85"/>
      <c r="AG49" s="85"/>
      <c r="AH49" s="85"/>
      <c r="AI49" s="103"/>
      <c r="AJ49" s="103"/>
      <c r="AK49" s="104"/>
      <c r="AL49" s="104"/>
      <c r="AM49" s="85"/>
      <c r="AN49" s="85"/>
      <c r="AO49" s="85"/>
      <c r="AP49" s="85"/>
      <c r="AQ49" s="126">
        <f>AQ46*(-25-75)</f>
        <v>-70</v>
      </c>
      <c r="AS49" s="111">
        <f>AS46*(-369-200-188-213-125-188)</f>
        <v>-898.1</v>
      </c>
      <c r="AT49" s="85">
        <f>AT46*(63)</f>
        <v>44.1</v>
      </c>
      <c r="AU49" s="85"/>
      <c r="AV49" s="103"/>
      <c r="AW49" s="103"/>
      <c r="AX49" s="104"/>
      <c r="AY49" s="104"/>
      <c r="AZ49" s="103"/>
      <c r="BA49" s="103"/>
      <c r="BB49" s="103"/>
      <c r="BC49" s="103"/>
      <c r="BD49" s="126"/>
    </row>
    <row r="50" ht="12" spans="1:56">
      <c r="A50" s="51">
        <f t="shared" si="6"/>
        <v>47</v>
      </c>
      <c r="B50" s="54"/>
      <c r="C50" s="136"/>
      <c r="D50" s="52"/>
      <c r="E50" s="52"/>
      <c r="F50" s="52"/>
      <c r="G50" s="52"/>
      <c r="H50" s="54"/>
      <c r="I50" s="54"/>
      <c r="J50" s="54"/>
      <c r="K50" s="54"/>
      <c r="L50" s="54"/>
      <c r="M50" s="54"/>
      <c r="N50" s="54"/>
      <c r="O50" s="60"/>
      <c r="P50" s="52"/>
      <c r="Q50" s="148"/>
      <c r="R50" s="52"/>
      <c r="S50" s="52"/>
      <c r="T50" s="52"/>
      <c r="U50" s="52"/>
      <c r="V50" s="52"/>
      <c r="W50" s="52"/>
      <c r="X50" s="52"/>
      <c r="Y50" s="52"/>
      <c r="Z50" s="52"/>
      <c r="AA50" s="52"/>
      <c r="AB50" s="52"/>
      <c r="AD50" s="55"/>
      <c r="AE50" s="77" t="s">
        <v>1248</v>
      </c>
      <c r="AF50" s="78">
        <f t="shared" ref="AF50:AN50" si="32">AF45*AF46*AF48/AF47+AF49</f>
        <v>0</v>
      </c>
      <c r="AG50" s="78">
        <f t="shared" si="32"/>
        <v>0</v>
      </c>
      <c r="AH50" s="78">
        <f t="shared" si="32"/>
        <v>0</v>
      </c>
      <c r="AI50" s="78">
        <f t="shared" si="32"/>
        <v>0</v>
      </c>
      <c r="AJ50" s="78">
        <f t="shared" si="32"/>
        <v>0</v>
      </c>
      <c r="AK50" s="78">
        <f t="shared" si="32"/>
        <v>0</v>
      </c>
      <c r="AL50" s="78">
        <f t="shared" si="32"/>
        <v>0</v>
      </c>
      <c r="AM50" s="78">
        <f t="shared" si="32"/>
        <v>0</v>
      </c>
      <c r="AN50" s="78">
        <f t="shared" si="32"/>
        <v>0</v>
      </c>
      <c r="AO50" s="78">
        <f t="shared" ref="AO50:BD50" si="33">AO45*AO46*AO48/AO47+AO49</f>
        <v>0</v>
      </c>
      <c r="AP50" s="78">
        <f t="shared" si="33"/>
        <v>0</v>
      </c>
      <c r="AQ50" s="78">
        <f t="shared" si="33"/>
        <v>6230</v>
      </c>
      <c r="AS50" s="72">
        <f t="shared" si="33"/>
        <v>20101.9</v>
      </c>
      <c r="AT50" s="78">
        <f t="shared" si="33"/>
        <v>27344.1</v>
      </c>
      <c r="AU50" s="78">
        <f t="shared" si="33"/>
        <v>25200</v>
      </c>
      <c r="AV50" s="78">
        <f t="shared" si="33"/>
        <v>21450</v>
      </c>
      <c r="AW50" s="78">
        <f t="shared" si="33"/>
        <v>23400</v>
      </c>
      <c r="AX50" s="78">
        <f t="shared" si="33"/>
        <v>15600</v>
      </c>
      <c r="AY50" s="78">
        <f t="shared" si="33"/>
        <v>0</v>
      </c>
      <c r="AZ50" s="78">
        <f t="shared" si="33"/>
        <v>0</v>
      </c>
      <c r="BA50" s="78">
        <f t="shared" si="33"/>
        <v>0</v>
      </c>
      <c r="BB50" s="78">
        <f t="shared" si="33"/>
        <v>0</v>
      </c>
      <c r="BC50" s="78">
        <f t="shared" si="33"/>
        <v>0</v>
      </c>
      <c r="BD50" s="112">
        <f t="shared" si="33"/>
        <v>0</v>
      </c>
    </row>
    <row r="51" ht="12" spans="1:56">
      <c r="A51" s="51">
        <f t="shared" si="6"/>
        <v>48</v>
      </c>
      <c r="B51" s="54"/>
      <c r="C51" s="136"/>
      <c r="D51" s="52"/>
      <c r="E51" s="52"/>
      <c r="F51" s="52"/>
      <c r="G51" s="52"/>
      <c r="H51" s="54"/>
      <c r="I51" s="54"/>
      <c r="J51" s="54"/>
      <c r="K51" s="54"/>
      <c r="L51" s="54"/>
      <c r="M51" s="54"/>
      <c r="N51" s="54"/>
      <c r="O51" s="60"/>
      <c r="P51" s="52"/>
      <c r="Q51" s="148"/>
      <c r="R51" s="52"/>
      <c r="S51" s="52"/>
      <c r="T51" s="52"/>
      <c r="U51" s="52"/>
      <c r="V51" s="52"/>
      <c r="W51" s="52"/>
      <c r="X51" s="52"/>
      <c r="Y51" s="52"/>
      <c r="Z51" s="52"/>
      <c r="AA51" s="52"/>
      <c r="AB51" s="52"/>
      <c r="AD51" s="55"/>
      <c r="AS51" s="87"/>
      <c r="AT51" s="87"/>
      <c r="AU51" s="87"/>
      <c r="AV51" s="87"/>
      <c r="AW51" s="87"/>
      <c r="AX51" s="105"/>
      <c r="AY51" s="87"/>
      <c r="AZ51" s="87"/>
      <c r="BA51" s="87"/>
      <c r="BB51" s="87"/>
      <c r="BC51" s="87"/>
      <c r="BD51" s="87"/>
    </row>
    <row r="52" ht="12" spans="1:56">
      <c r="A52" s="51">
        <f t="shared" si="6"/>
        <v>49</v>
      </c>
      <c r="B52" s="54"/>
      <c r="C52" s="136"/>
      <c r="D52" s="52"/>
      <c r="E52" s="52"/>
      <c r="F52" s="52"/>
      <c r="G52" s="52"/>
      <c r="H52" s="54"/>
      <c r="I52" s="54"/>
      <c r="J52" s="54"/>
      <c r="K52" s="54"/>
      <c r="L52" s="54"/>
      <c r="M52" s="54"/>
      <c r="N52" s="54"/>
      <c r="O52" s="60"/>
      <c r="P52" s="54"/>
      <c r="Q52" s="145"/>
      <c r="R52" s="54"/>
      <c r="S52" s="54"/>
      <c r="T52" s="54"/>
      <c r="U52" s="54"/>
      <c r="V52" s="54"/>
      <c r="W52" s="54"/>
      <c r="X52" s="54"/>
      <c r="Y52" s="54"/>
      <c r="Z52" s="54"/>
      <c r="AA52" s="54"/>
      <c r="AB52" s="54"/>
      <c r="AC52" s="137"/>
      <c r="AD52" s="55"/>
      <c r="AE52" s="41"/>
      <c r="AF52" s="42"/>
      <c r="AG52" s="42"/>
      <c r="AH52" s="42"/>
      <c r="AI52" s="42"/>
      <c r="AJ52" s="42"/>
      <c r="AK52" s="132" t="s">
        <v>115</v>
      </c>
      <c r="AL52" s="101"/>
      <c r="AM52" s="42"/>
      <c r="AN52" s="42"/>
      <c r="AO52" s="42"/>
      <c r="AP52" s="42"/>
      <c r="AQ52" s="42"/>
      <c r="AS52" s="41"/>
      <c r="AT52" s="42"/>
      <c r="AU52" s="42"/>
      <c r="AV52" s="42"/>
      <c r="AW52" s="42"/>
      <c r="AX52" s="132" t="s">
        <v>109</v>
      </c>
      <c r="AY52" s="101"/>
      <c r="AZ52" s="42"/>
      <c r="BA52" s="42"/>
      <c r="BB52" s="42"/>
      <c r="BC52" s="42"/>
      <c r="BD52" s="133"/>
    </row>
    <row r="53" spans="1:56">
      <c r="A53" s="51">
        <f t="shared" si="6"/>
        <v>50</v>
      </c>
      <c r="B53" s="54"/>
      <c r="C53" s="136"/>
      <c r="D53" s="52"/>
      <c r="E53" s="52"/>
      <c r="F53" s="52"/>
      <c r="G53" s="52"/>
      <c r="H53" s="54"/>
      <c r="I53" s="54"/>
      <c r="J53" s="54"/>
      <c r="K53" s="54"/>
      <c r="L53" s="54"/>
      <c r="M53" s="54"/>
      <c r="N53" s="54"/>
      <c r="O53" s="60"/>
      <c r="P53" s="52"/>
      <c r="Q53" s="53"/>
      <c r="R53" s="52"/>
      <c r="S53" s="52"/>
      <c r="T53" s="52"/>
      <c r="U53" s="52"/>
      <c r="V53" s="52"/>
      <c r="W53" s="52"/>
      <c r="X53" s="52"/>
      <c r="Y53" s="52"/>
      <c r="Z53" s="52"/>
      <c r="AA53" s="52"/>
      <c r="AB53" s="52"/>
      <c r="AD53" s="55"/>
      <c r="AE53" s="88" t="s">
        <v>83</v>
      </c>
      <c r="AF53" s="89">
        <f t="shared" ref="AF53" si="34">SUMIF(D$4:D$222,$AK52,$C$4:$C$222)</f>
        <v>3000</v>
      </c>
      <c r="AG53" s="89">
        <f t="shared" ref="AG53" si="35">SUMIF(E$4:E$222,$AK52,$C$4:$C$222)</f>
        <v>6000</v>
      </c>
      <c r="AH53" s="89">
        <f t="shared" ref="AH53" si="36">SUMIF(F$4:F$222,$AK52,$C$4:$C$222)</f>
        <v>15000</v>
      </c>
      <c r="AI53" s="89">
        <f t="shared" ref="AI53" si="37">SUMIF(G$4:G$222,$AK52,$C$4:$C$222)</f>
        <v>15000</v>
      </c>
      <c r="AJ53" s="89">
        <f t="shared" ref="AJ53" si="38">SUMIF(H$4:H$222,$AK52,$C$4:$C$222)</f>
        <v>24000</v>
      </c>
      <c r="AK53" s="89">
        <f t="shared" ref="AK53" si="39">SUMIF(I$4:I$222,$AK52,$C$4:$C$222)</f>
        <v>3000</v>
      </c>
      <c r="AL53" s="89">
        <f t="shared" ref="AL53" si="40">SUMIF(J$4:J$222,$AK52,$C$4:$C$222)</f>
        <v>3000</v>
      </c>
      <c r="AM53" s="89">
        <f t="shared" ref="AM53" si="41">SUMIF(K$4:K$222,$AK52,$C$4:$C$222)</f>
        <v>0</v>
      </c>
      <c r="AN53" s="89">
        <f t="shared" ref="AN53" si="42">SUMIF(L$4:L$222,$AK52,$C$4:$C$222)</f>
        <v>3000</v>
      </c>
      <c r="AO53" s="89">
        <f t="shared" ref="AO53" si="43">SUMIF(M$4:M$222,$AK52,$C$4:$C$222)</f>
        <v>6000</v>
      </c>
      <c r="AP53" s="89">
        <f t="shared" ref="AP53" si="44">SUMIF(N$4:N$222,$AK52,$C$4:$C$222)</f>
        <v>0</v>
      </c>
      <c r="AQ53" s="89">
        <f t="shared" ref="AQ53" si="45">SUMIF(O$4:O$222,$AK52,$C$4:$C$222)</f>
        <v>0</v>
      </c>
      <c r="AS53" s="124">
        <f t="shared" ref="AS53:BD53" si="46">SUMIF(R$4:R$2000,$AX52,$Q$4:$Q$2000)</f>
        <v>9000</v>
      </c>
      <c r="AT53" s="89">
        <f t="shared" si="46"/>
        <v>12000</v>
      </c>
      <c r="AU53" s="89">
        <f t="shared" si="46"/>
        <v>18000</v>
      </c>
      <c r="AV53" s="89">
        <f t="shared" si="46"/>
        <v>18000</v>
      </c>
      <c r="AW53" s="89">
        <f t="shared" si="46"/>
        <v>18000</v>
      </c>
      <c r="AX53" s="89">
        <f t="shared" si="46"/>
        <v>3000</v>
      </c>
      <c r="AY53" s="89">
        <f t="shared" si="46"/>
        <v>0</v>
      </c>
      <c r="AZ53" s="89">
        <f t="shared" si="46"/>
        <v>0</v>
      </c>
      <c r="BA53" s="89">
        <f t="shared" si="46"/>
        <v>0</v>
      </c>
      <c r="BB53" s="89">
        <f t="shared" si="46"/>
        <v>0</v>
      </c>
      <c r="BC53" s="89">
        <f t="shared" si="46"/>
        <v>0</v>
      </c>
      <c r="BD53" s="134">
        <f t="shared" si="46"/>
        <v>0</v>
      </c>
    </row>
    <row r="54" spans="1:56">
      <c r="A54" s="51">
        <f t="shared" si="6"/>
        <v>51</v>
      </c>
      <c r="B54" s="54"/>
      <c r="C54" s="136"/>
      <c r="D54" s="52"/>
      <c r="E54" s="52"/>
      <c r="F54" s="52"/>
      <c r="G54" s="52"/>
      <c r="H54" s="54"/>
      <c r="I54" s="54"/>
      <c r="J54" s="54"/>
      <c r="K54" s="54"/>
      <c r="L54" s="54"/>
      <c r="M54" s="54"/>
      <c r="N54" s="54"/>
      <c r="O54" s="60"/>
      <c r="P54" s="52"/>
      <c r="Q54" s="148"/>
      <c r="R54" s="52"/>
      <c r="S54" s="52"/>
      <c r="T54" s="52"/>
      <c r="U54" s="52"/>
      <c r="V54" s="52"/>
      <c r="W54" s="52"/>
      <c r="X54" s="52"/>
      <c r="Y54" s="52"/>
      <c r="Z54" s="52"/>
      <c r="AA54" s="52"/>
      <c r="AB54" s="52"/>
      <c r="AD54" s="55"/>
      <c r="AE54" s="81" t="s">
        <v>1243</v>
      </c>
      <c r="AF54" s="90">
        <v>0.7</v>
      </c>
      <c r="AG54" s="90">
        <v>0.7</v>
      </c>
      <c r="AH54" s="90">
        <v>0.7</v>
      </c>
      <c r="AI54" s="90">
        <v>0.7</v>
      </c>
      <c r="AJ54" s="90">
        <v>0.7</v>
      </c>
      <c r="AK54" s="90">
        <v>0.7</v>
      </c>
      <c r="AL54" s="90">
        <v>0.7</v>
      </c>
      <c r="AM54" s="90">
        <v>0.7</v>
      </c>
      <c r="AN54" s="90">
        <v>0.7</v>
      </c>
      <c r="AO54" s="90">
        <v>0.7</v>
      </c>
      <c r="AP54" s="90">
        <v>0.7</v>
      </c>
      <c r="AQ54" s="130">
        <v>0.7</v>
      </c>
      <c r="AS54" s="123">
        <v>0.7</v>
      </c>
      <c r="AT54" s="90">
        <v>0.7</v>
      </c>
      <c r="AU54" s="90">
        <v>0.7</v>
      </c>
      <c r="AV54" s="90">
        <v>0.7</v>
      </c>
      <c r="AW54" s="90">
        <v>0.7</v>
      </c>
      <c r="AX54" s="90">
        <v>0.7</v>
      </c>
      <c r="AY54" s="90">
        <v>0.7</v>
      </c>
      <c r="AZ54" s="90">
        <v>0.7</v>
      </c>
      <c r="BA54" s="90">
        <v>0.7</v>
      </c>
      <c r="BB54" s="90">
        <v>0.7</v>
      </c>
      <c r="BC54" s="90">
        <v>0.7</v>
      </c>
      <c r="BD54" s="130">
        <v>0.7</v>
      </c>
    </row>
    <row r="55" spans="1:56">
      <c r="A55" s="51">
        <f t="shared" si="6"/>
        <v>52</v>
      </c>
      <c r="B55" s="54"/>
      <c r="C55" s="136"/>
      <c r="D55" s="52"/>
      <c r="E55" s="52"/>
      <c r="F55" s="52"/>
      <c r="G55" s="52"/>
      <c r="H55" s="54"/>
      <c r="I55" s="54"/>
      <c r="J55" s="54"/>
      <c r="K55" s="54"/>
      <c r="L55" s="54"/>
      <c r="M55" s="54"/>
      <c r="N55" s="54"/>
      <c r="O55" s="60"/>
      <c r="P55" s="52"/>
      <c r="Q55" s="148"/>
      <c r="R55" s="52"/>
      <c r="S55" s="52"/>
      <c r="T55" s="52"/>
      <c r="U55" s="52"/>
      <c r="V55" s="52"/>
      <c r="W55" s="52"/>
      <c r="X55" s="52"/>
      <c r="Y55" s="52"/>
      <c r="Z55" s="52"/>
      <c r="AA55" s="52"/>
      <c r="AB55" s="52"/>
      <c r="AD55" s="55"/>
      <c r="AE55" s="83" t="s">
        <v>1245</v>
      </c>
      <c r="AF55" s="85">
        <v>4</v>
      </c>
      <c r="AG55" s="85">
        <v>4</v>
      </c>
      <c r="AH55" s="85">
        <v>4</v>
      </c>
      <c r="AI55" s="85">
        <v>4</v>
      </c>
      <c r="AJ55" s="85">
        <v>4</v>
      </c>
      <c r="AK55" s="85">
        <v>4</v>
      </c>
      <c r="AL55" s="85">
        <v>4</v>
      </c>
      <c r="AM55" s="85">
        <v>4</v>
      </c>
      <c r="AN55" s="85">
        <v>4</v>
      </c>
      <c r="AO55" s="85">
        <v>4</v>
      </c>
      <c r="AP55" s="85">
        <v>4</v>
      </c>
      <c r="AQ55" s="85">
        <v>4</v>
      </c>
      <c r="AS55" s="111">
        <v>4</v>
      </c>
      <c r="AT55" s="85">
        <v>4</v>
      </c>
      <c r="AU55" s="85">
        <v>4</v>
      </c>
      <c r="AV55" s="85">
        <v>4</v>
      </c>
      <c r="AW55" s="85">
        <v>4</v>
      </c>
      <c r="AX55" s="85">
        <v>4</v>
      </c>
      <c r="AY55" s="85">
        <v>4</v>
      </c>
      <c r="AZ55" s="85">
        <v>4</v>
      </c>
      <c r="BA55" s="85">
        <v>4</v>
      </c>
      <c r="BB55" s="85">
        <v>4</v>
      </c>
      <c r="BC55" s="85">
        <v>4</v>
      </c>
      <c r="BD55" s="131">
        <v>4</v>
      </c>
    </row>
    <row r="56" spans="1:56">
      <c r="A56" s="51">
        <f t="shared" si="6"/>
        <v>53</v>
      </c>
      <c r="B56" s="54"/>
      <c r="C56" s="136"/>
      <c r="D56" s="52"/>
      <c r="E56" s="52"/>
      <c r="F56" s="52"/>
      <c r="G56" s="52"/>
      <c r="H56" s="54"/>
      <c r="I56" s="54"/>
      <c r="J56" s="54"/>
      <c r="K56" s="54"/>
      <c r="L56" s="54"/>
      <c r="M56" s="54"/>
      <c r="N56" s="54"/>
      <c r="O56" s="60"/>
      <c r="P56" s="52"/>
      <c r="Q56" s="148"/>
      <c r="R56" s="52"/>
      <c r="S56" s="52"/>
      <c r="T56" s="52"/>
      <c r="U56" s="52"/>
      <c r="V56" s="52"/>
      <c r="W56" s="52"/>
      <c r="X56" s="52"/>
      <c r="Y56" s="52"/>
      <c r="Z56" s="52"/>
      <c r="AA56" s="52"/>
      <c r="AB56" s="52"/>
      <c r="AD56" s="55"/>
      <c r="AE56" s="83" t="s">
        <v>1246</v>
      </c>
      <c r="AF56" s="85">
        <v>4</v>
      </c>
      <c r="AG56" s="85">
        <v>4</v>
      </c>
      <c r="AH56" s="85">
        <v>4</v>
      </c>
      <c r="AI56" s="85">
        <v>4</v>
      </c>
      <c r="AJ56" s="85">
        <v>4</v>
      </c>
      <c r="AK56" s="85">
        <v>4</v>
      </c>
      <c r="AL56" s="85">
        <v>4</v>
      </c>
      <c r="AM56" s="85">
        <v>4</v>
      </c>
      <c r="AN56" s="85">
        <v>4</v>
      </c>
      <c r="AO56" s="85">
        <v>4</v>
      </c>
      <c r="AP56" s="85">
        <v>4</v>
      </c>
      <c r="AQ56" s="85">
        <v>4</v>
      </c>
      <c r="AS56" s="111">
        <v>2</v>
      </c>
      <c r="AT56" s="85">
        <v>4</v>
      </c>
      <c r="AU56" s="85">
        <v>4</v>
      </c>
      <c r="AV56" s="85">
        <v>4</v>
      </c>
      <c r="AW56" s="85">
        <v>4</v>
      </c>
      <c r="AX56" s="85">
        <v>4</v>
      </c>
      <c r="AY56" s="85">
        <v>4</v>
      </c>
      <c r="AZ56" s="85">
        <v>4</v>
      </c>
      <c r="BA56" s="85">
        <v>4</v>
      </c>
      <c r="BB56" s="85">
        <v>4</v>
      </c>
      <c r="BC56" s="85">
        <v>4</v>
      </c>
      <c r="BD56" s="131">
        <v>4</v>
      </c>
    </row>
    <row r="57" spans="1:56">
      <c r="A57" s="51">
        <f t="shared" si="6"/>
        <v>54</v>
      </c>
      <c r="B57" s="54"/>
      <c r="C57" s="136"/>
      <c r="D57" s="52"/>
      <c r="E57" s="52"/>
      <c r="F57" s="52"/>
      <c r="G57" s="52"/>
      <c r="H57" s="54"/>
      <c r="I57" s="54"/>
      <c r="J57" s="54"/>
      <c r="K57" s="54"/>
      <c r="L57" s="54"/>
      <c r="M57" s="54"/>
      <c r="N57" s="54"/>
      <c r="O57" s="60"/>
      <c r="P57" s="54"/>
      <c r="Q57" s="148"/>
      <c r="R57" s="52"/>
      <c r="S57" s="52"/>
      <c r="T57" s="52"/>
      <c r="U57" s="52"/>
      <c r="V57" s="52"/>
      <c r="W57" s="52"/>
      <c r="X57" s="52"/>
      <c r="Y57" s="52"/>
      <c r="Z57" s="52"/>
      <c r="AA57" s="52"/>
      <c r="AB57" s="52"/>
      <c r="AD57" s="55"/>
      <c r="AE57" s="83" t="s">
        <v>1247</v>
      </c>
      <c r="AF57" s="85"/>
      <c r="AG57" s="85"/>
      <c r="AH57" s="85"/>
      <c r="AI57" s="103"/>
      <c r="AJ57" s="103"/>
      <c r="AK57" s="104"/>
      <c r="AL57" s="104"/>
      <c r="AM57" s="85"/>
      <c r="AN57" s="85"/>
      <c r="AO57" s="85"/>
      <c r="AP57" s="85"/>
      <c r="AQ57" s="85"/>
      <c r="AS57" s="111"/>
      <c r="AT57" s="85"/>
      <c r="AU57" s="85">
        <f>AU54*(-267)</f>
        <v>-186.9</v>
      </c>
      <c r="AV57" s="103"/>
      <c r="AW57" s="103"/>
      <c r="AX57" s="103"/>
      <c r="AY57" s="103"/>
      <c r="AZ57" s="103"/>
      <c r="BA57" s="85"/>
      <c r="BB57" s="85"/>
      <c r="BC57" s="85"/>
      <c r="BD57" s="131"/>
    </row>
    <row r="58" ht="12" spans="1:56">
      <c r="A58" s="51">
        <f t="shared" si="6"/>
        <v>55</v>
      </c>
      <c r="B58" s="54"/>
      <c r="C58" s="136"/>
      <c r="D58" s="52"/>
      <c r="E58" s="52"/>
      <c r="F58" s="52"/>
      <c r="G58" s="52"/>
      <c r="H58" s="54"/>
      <c r="I58" s="54"/>
      <c r="J58" s="54"/>
      <c r="K58" s="54"/>
      <c r="L58" s="54"/>
      <c r="M58" s="54"/>
      <c r="N58" s="54"/>
      <c r="O58" s="60"/>
      <c r="P58" s="52"/>
      <c r="Q58" s="53"/>
      <c r="R58" s="52"/>
      <c r="S58" s="52"/>
      <c r="T58" s="52"/>
      <c r="U58" s="52"/>
      <c r="V58" s="52"/>
      <c r="W58" s="52"/>
      <c r="X58" s="52"/>
      <c r="Y58" s="52"/>
      <c r="Z58" s="52"/>
      <c r="AA58" s="52"/>
      <c r="AB58" s="52"/>
      <c r="AD58" s="55"/>
      <c r="AE58" s="77" t="s">
        <v>1248</v>
      </c>
      <c r="AF58" s="78">
        <f t="shared" ref="AF58:AN58" si="47">AF53*AF54*AF56/AF55+AF57</f>
        <v>2100</v>
      </c>
      <c r="AG58" s="78">
        <f t="shared" si="47"/>
        <v>4200</v>
      </c>
      <c r="AH58" s="78">
        <f t="shared" si="47"/>
        <v>10500</v>
      </c>
      <c r="AI58" s="78">
        <f t="shared" si="47"/>
        <v>10500</v>
      </c>
      <c r="AJ58" s="78">
        <f t="shared" si="47"/>
        <v>16800</v>
      </c>
      <c r="AK58" s="78">
        <f t="shared" si="47"/>
        <v>2100</v>
      </c>
      <c r="AL58" s="78">
        <f t="shared" si="47"/>
        <v>2100</v>
      </c>
      <c r="AM58" s="78">
        <f t="shared" si="47"/>
        <v>0</v>
      </c>
      <c r="AN58" s="78">
        <f t="shared" si="47"/>
        <v>2100</v>
      </c>
      <c r="AO58" s="78">
        <f t="shared" ref="AO58:BA58" si="48">AO53*AO54*AO56/AO55+AO57</f>
        <v>4200</v>
      </c>
      <c r="AP58" s="78">
        <f t="shared" si="48"/>
        <v>0</v>
      </c>
      <c r="AQ58" s="78">
        <f t="shared" si="48"/>
        <v>0</v>
      </c>
      <c r="AS58" s="72">
        <f t="shared" si="48"/>
        <v>3150</v>
      </c>
      <c r="AT58" s="78">
        <f t="shared" si="48"/>
        <v>8400</v>
      </c>
      <c r="AU58" s="78">
        <f t="shared" si="48"/>
        <v>12413.1</v>
      </c>
      <c r="AV58" s="78">
        <f t="shared" si="48"/>
        <v>12600</v>
      </c>
      <c r="AW58" s="78">
        <f t="shared" si="48"/>
        <v>12600</v>
      </c>
      <c r="AX58" s="78">
        <f t="shared" si="48"/>
        <v>2100</v>
      </c>
      <c r="AY58" s="78">
        <f t="shared" si="48"/>
        <v>0</v>
      </c>
      <c r="AZ58" s="78">
        <f t="shared" si="48"/>
        <v>0</v>
      </c>
      <c r="BA58" s="78">
        <f t="shared" si="48"/>
        <v>0</v>
      </c>
      <c r="BB58" s="78">
        <f t="shared" ref="BB58:BD58" si="49">BB53*BB54*BB56/BB55+BB57</f>
        <v>0</v>
      </c>
      <c r="BC58" s="78">
        <f t="shared" si="49"/>
        <v>0</v>
      </c>
      <c r="BD58" s="112">
        <f t="shared" si="49"/>
        <v>0</v>
      </c>
    </row>
    <row r="59" ht="12" spans="1:30">
      <c r="A59" s="51">
        <f t="shared" si="6"/>
        <v>56</v>
      </c>
      <c r="B59" s="54"/>
      <c r="C59" s="136"/>
      <c r="D59" s="52"/>
      <c r="E59" s="52"/>
      <c r="F59" s="52"/>
      <c r="G59" s="52"/>
      <c r="H59" s="54"/>
      <c r="I59" s="54"/>
      <c r="J59" s="54"/>
      <c r="K59" s="54"/>
      <c r="L59" s="54"/>
      <c r="M59" s="54"/>
      <c r="N59" s="54"/>
      <c r="O59" s="60"/>
      <c r="P59" s="52"/>
      <c r="Q59" s="53"/>
      <c r="R59" s="52"/>
      <c r="S59" s="52"/>
      <c r="T59" s="52"/>
      <c r="U59" s="52"/>
      <c r="V59" s="52"/>
      <c r="W59" s="52"/>
      <c r="X59" s="52"/>
      <c r="Y59" s="52"/>
      <c r="Z59" s="52"/>
      <c r="AA59" s="52"/>
      <c r="AB59" s="52"/>
      <c r="AD59" s="55"/>
    </row>
    <row r="60" ht="12" spans="1:56">
      <c r="A60" s="51">
        <f t="shared" si="6"/>
        <v>57</v>
      </c>
      <c r="B60" s="54"/>
      <c r="C60" s="136"/>
      <c r="D60" s="52"/>
      <c r="E60" s="52"/>
      <c r="F60" s="52"/>
      <c r="G60" s="52"/>
      <c r="H60" s="54"/>
      <c r="I60" s="54"/>
      <c r="J60" s="54"/>
      <c r="K60" s="54"/>
      <c r="L60" s="54"/>
      <c r="M60" s="54"/>
      <c r="N60" s="54"/>
      <c r="O60" s="60"/>
      <c r="P60" s="52"/>
      <c r="Q60" s="148"/>
      <c r="R60" s="52"/>
      <c r="S60" s="52"/>
      <c r="T60" s="52"/>
      <c r="U60" s="52"/>
      <c r="V60" s="52"/>
      <c r="W60" s="52"/>
      <c r="X60" s="52"/>
      <c r="Y60" s="52"/>
      <c r="Z60" s="52"/>
      <c r="AA60" s="52"/>
      <c r="AB60" s="52"/>
      <c r="AD60" s="55"/>
      <c r="AS60" s="41"/>
      <c r="AT60" s="42"/>
      <c r="AU60" s="42"/>
      <c r="AV60" s="42"/>
      <c r="AW60" s="42"/>
      <c r="AX60" s="100" t="s">
        <v>113</v>
      </c>
      <c r="AY60" s="101"/>
      <c r="AZ60" s="42"/>
      <c r="BA60" s="42"/>
      <c r="BB60" s="42"/>
      <c r="BC60" s="42"/>
      <c r="BD60" s="133"/>
    </row>
    <row r="61" spans="1:56">
      <c r="A61" s="51">
        <f t="shared" si="6"/>
        <v>58</v>
      </c>
      <c r="B61" s="54"/>
      <c r="C61" s="136"/>
      <c r="D61" s="52"/>
      <c r="E61" s="52"/>
      <c r="F61" s="52"/>
      <c r="G61" s="52"/>
      <c r="H61" s="54"/>
      <c r="I61" s="54"/>
      <c r="J61" s="54"/>
      <c r="K61" s="54"/>
      <c r="L61" s="54"/>
      <c r="M61" s="54"/>
      <c r="N61" s="54"/>
      <c r="O61" s="60"/>
      <c r="P61" s="52"/>
      <c r="Q61" s="148"/>
      <c r="R61" s="52"/>
      <c r="S61" s="52"/>
      <c r="T61" s="52"/>
      <c r="U61" s="52"/>
      <c r="V61" s="52"/>
      <c r="W61" s="52"/>
      <c r="X61" s="52"/>
      <c r="Y61" s="52"/>
      <c r="Z61" s="52"/>
      <c r="AA61" s="52"/>
      <c r="AB61" s="52"/>
      <c r="AD61" s="55"/>
      <c r="AS61" s="124">
        <f t="shared" ref="AS61:BD61" si="50">SUMIF(R$4:R$2000,$AX60,$Q$4:$Q$2000)</f>
        <v>0</v>
      </c>
      <c r="AT61" s="89">
        <f t="shared" si="50"/>
        <v>0</v>
      </c>
      <c r="AU61" s="89">
        <f t="shared" si="50"/>
        <v>0</v>
      </c>
      <c r="AV61" s="89">
        <f t="shared" si="50"/>
        <v>0</v>
      </c>
      <c r="AW61" s="89">
        <f t="shared" si="50"/>
        <v>0</v>
      </c>
      <c r="AX61" s="89">
        <f t="shared" si="50"/>
        <v>0</v>
      </c>
      <c r="AY61" s="89">
        <f t="shared" si="50"/>
        <v>0</v>
      </c>
      <c r="AZ61" s="89">
        <f t="shared" si="50"/>
        <v>0</v>
      </c>
      <c r="BA61" s="89">
        <f t="shared" si="50"/>
        <v>0</v>
      </c>
      <c r="BB61" s="89">
        <f t="shared" si="50"/>
        <v>0</v>
      </c>
      <c r="BC61" s="89">
        <f t="shared" si="50"/>
        <v>0</v>
      </c>
      <c r="BD61" s="134">
        <f t="shared" si="50"/>
        <v>0</v>
      </c>
    </row>
    <row r="62" spans="1:56">
      <c r="A62" s="51">
        <f t="shared" si="6"/>
        <v>59</v>
      </c>
      <c r="B62" s="54"/>
      <c r="C62" s="136"/>
      <c r="D62" s="52"/>
      <c r="E62" s="52"/>
      <c r="F62" s="52"/>
      <c r="G62" s="52"/>
      <c r="H62" s="54"/>
      <c r="I62" s="54"/>
      <c r="J62" s="54"/>
      <c r="K62" s="54"/>
      <c r="L62" s="54"/>
      <c r="M62" s="54"/>
      <c r="N62" s="54"/>
      <c r="O62" s="60"/>
      <c r="P62" s="52"/>
      <c r="Q62" s="53"/>
      <c r="R62" s="52"/>
      <c r="S62" s="52"/>
      <c r="T62" s="52"/>
      <c r="U62" s="52"/>
      <c r="V62" s="52"/>
      <c r="W62" s="52"/>
      <c r="X62" s="52"/>
      <c r="Y62" s="52"/>
      <c r="Z62" s="52"/>
      <c r="AA62" s="52"/>
      <c r="AB62" s="52"/>
      <c r="AD62" s="55"/>
      <c r="AS62" s="123">
        <v>0.6</v>
      </c>
      <c r="AT62" s="90">
        <v>0.6</v>
      </c>
      <c r="AU62" s="90">
        <v>0.6</v>
      </c>
      <c r="AV62" s="90">
        <v>0.6</v>
      </c>
      <c r="AW62" s="90">
        <v>0.6</v>
      </c>
      <c r="AX62" s="90">
        <v>0.6</v>
      </c>
      <c r="AY62" s="90">
        <v>0.6</v>
      </c>
      <c r="AZ62" s="90">
        <v>0.6</v>
      </c>
      <c r="BA62" s="90">
        <v>0.6</v>
      </c>
      <c r="BB62" s="90">
        <v>0.6</v>
      </c>
      <c r="BC62" s="90">
        <v>0.6</v>
      </c>
      <c r="BD62" s="130">
        <v>0.6</v>
      </c>
    </row>
    <row r="63" spans="1:56">
      <c r="A63" s="51">
        <f t="shared" si="6"/>
        <v>60</v>
      </c>
      <c r="B63" s="54"/>
      <c r="C63" s="136"/>
      <c r="D63" s="52"/>
      <c r="E63" s="52"/>
      <c r="F63" s="52"/>
      <c r="G63" s="52"/>
      <c r="H63" s="54"/>
      <c r="I63" s="54"/>
      <c r="J63" s="54"/>
      <c r="K63" s="54"/>
      <c r="L63" s="54"/>
      <c r="M63" s="54"/>
      <c r="N63" s="54"/>
      <c r="O63" s="60"/>
      <c r="P63" s="54"/>
      <c r="Q63" s="145"/>
      <c r="R63" s="52"/>
      <c r="S63" s="52"/>
      <c r="T63" s="52"/>
      <c r="U63" s="52"/>
      <c r="V63" s="52"/>
      <c r="W63" s="52"/>
      <c r="X63" s="52"/>
      <c r="Y63" s="52"/>
      <c r="Z63" s="52"/>
      <c r="AA63" s="52"/>
      <c r="AB63" s="52"/>
      <c r="AD63" s="55"/>
      <c r="AS63" s="111">
        <v>17</v>
      </c>
      <c r="AT63" s="85">
        <v>17</v>
      </c>
      <c r="AU63" s="85">
        <v>17</v>
      </c>
      <c r="AV63" s="85">
        <v>17</v>
      </c>
      <c r="AW63" s="85">
        <v>17</v>
      </c>
      <c r="AX63" s="85">
        <v>17</v>
      </c>
      <c r="AY63" s="85">
        <v>17</v>
      </c>
      <c r="AZ63" s="85">
        <v>17</v>
      </c>
      <c r="BA63" s="85">
        <v>17</v>
      </c>
      <c r="BB63" s="85">
        <v>17</v>
      </c>
      <c r="BC63" s="85">
        <v>17</v>
      </c>
      <c r="BD63" s="131">
        <v>17</v>
      </c>
    </row>
    <row r="64" spans="1:56">
      <c r="A64" s="51">
        <f t="shared" si="6"/>
        <v>61</v>
      </c>
      <c r="B64" s="54"/>
      <c r="C64" s="136"/>
      <c r="D64" s="52"/>
      <c r="E64" s="52"/>
      <c r="F64" s="52"/>
      <c r="G64" s="52"/>
      <c r="H64" s="54"/>
      <c r="I64" s="54"/>
      <c r="J64" s="54"/>
      <c r="K64" s="54"/>
      <c r="L64" s="54"/>
      <c r="M64" s="54"/>
      <c r="N64" s="54"/>
      <c r="O64" s="60"/>
      <c r="P64" s="54"/>
      <c r="Q64" s="145"/>
      <c r="R64" s="52"/>
      <c r="S64" s="52"/>
      <c r="T64" s="52"/>
      <c r="U64" s="52"/>
      <c r="V64" s="52"/>
      <c r="W64" s="52"/>
      <c r="X64" s="52"/>
      <c r="Y64" s="52"/>
      <c r="Z64" s="52"/>
      <c r="AA64" s="52"/>
      <c r="AB64" s="52"/>
      <c r="AD64" s="55"/>
      <c r="AS64" s="111">
        <v>17</v>
      </c>
      <c r="AT64" s="85">
        <v>17</v>
      </c>
      <c r="AU64" s="85">
        <v>17</v>
      </c>
      <c r="AV64" s="85">
        <v>17</v>
      </c>
      <c r="AW64" s="85">
        <v>17</v>
      </c>
      <c r="AX64" s="85">
        <v>17</v>
      </c>
      <c r="AY64" s="85">
        <v>17</v>
      </c>
      <c r="AZ64" s="85">
        <v>17</v>
      </c>
      <c r="BA64" s="85">
        <v>17</v>
      </c>
      <c r="BB64" s="85">
        <v>17</v>
      </c>
      <c r="BC64" s="85">
        <v>17</v>
      </c>
      <c r="BD64" s="131">
        <v>17</v>
      </c>
    </row>
    <row r="65" spans="1:56">
      <c r="A65" s="51">
        <f t="shared" si="6"/>
        <v>62</v>
      </c>
      <c r="B65" s="54"/>
      <c r="C65" s="136"/>
      <c r="D65" s="52"/>
      <c r="E65" s="52"/>
      <c r="F65" s="52"/>
      <c r="G65" s="52"/>
      <c r="H65" s="54"/>
      <c r="I65" s="54"/>
      <c r="J65" s="54"/>
      <c r="K65" s="54"/>
      <c r="L65" s="54"/>
      <c r="M65" s="54"/>
      <c r="N65" s="54"/>
      <c r="O65" s="60"/>
      <c r="P65" s="52"/>
      <c r="Q65" s="148"/>
      <c r="R65" s="52"/>
      <c r="S65" s="52"/>
      <c r="T65" s="52"/>
      <c r="U65" s="52"/>
      <c r="V65" s="52"/>
      <c r="W65" s="52"/>
      <c r="X65" s="52"/>
      <c r="Y65" s="52"/>
      <c r="Z65" s="52"/>
      <c r="AA65" s="52"/>
      <c r="AB65" s="52"/>
      <c r="AD65" s="55"/>
      <c r="AS65" s="111"/>
      <c r="AT65" s="85"/>
      <c r="AU65" s="85"/>
      <c r="AV65" s="103"/>
      <c r="AW65" s="103"/>
      <c r="AX65" s="104"/>
      <c r="AY65" s="103"/>
      <c r="AZ65" s="103"/>
      <c r="BA65" s="103"/>
      <c r="BB65" s="104"/>
      <c r="BC65" s="104"/>
      <c r="BD65" s="135"/>
    </row>
    <row r="66" ht="12" spans="1:56">
      <c r="A66" s="51">
        <f t="shared" si="6"/>
        <v>63</v>
      </c>
      <c r="B66" s="54"/>
      <c r="C66" s="136"/>
      <c r="D66" s="52"/>
      <c r="E66" s="52"/>
      <c r="F66" s="52"/>
      <c r="G66" s="52"/>
      <c r="H66" s="54"/>
      <c r="I66" s="54"/>
      <c r="J66" s="54"/>
      <c r="K66" s="54"/>
      <c r="L66" s="54"/>
      <c r="M66" s="54"/>
      <c r="N66" s="54"/>
      <c r="O66" s="60"/>
      <c r="P66" s="52"/>
      <c r="Q66" s="148"/>
      <c r="R66" s="52"/>
      <c r="S66" s="52"/>
      <c r="T66" s="52"/>
      <c r="U66" s="52"/>
      <c r="V66" s="52"/>
      <c r="W66" s="52"/>
      <c r="X66" s="52"/>
      <c r="Y66" s="52"/>
      <c r="Z66" s="52"/>
      <c r="AA66" s="52"/>
      <c r="AB66" s="52"/>
      <c r="AD66" s="55"/>
      <c r="AS66" s="72">
        <f t="shared" ref="AS66:BD66" si="51">AS61*AS62*AS64/AS63+AS65</f>
        <v>0</v>
      </c>
      <c r="AT66" s="78">
        <f t="shared" si="51"/>
        <v>0</v>
      </c>
      <c r="AU66" s="78">
        <f t="shared" si="51"/>
        <v>0</v>
      </c>
      <c r="AV66" s="78">
        <f t="shared" si="51"/>
        <v>0</v>
      </c>
      <c r="AW66" s="78">
        <f t="shared" si="51"/>
        <v>0</v>
      </c>
      <c r="AX66" s="78">
        <f t="shared" si="51"/>
        <v>0</v>
      </c>
      <c r="AY66" s="78">
        <f t="shared" si="51"/>
        <v>0</v>
      </c>
      <c r="AZ66" s="78">
        <f t="shared" si="51"/>
        <v>0</v>
      </c>
      <c r="BA66" s="78">
        <f t="shared" si="51"/>
        <v>0</v>
      </c>
      <c r="BB66" s="78">
        <f t="shared" si="51"/>
        <v>0</v>
      </c>
      <c r="BC66" s="78">
        <f t="shared" si="51"/>
        <v>0</v>
      </c>
      <c r="BD66" s="112">
        <f t="shared" si="51"/>
        <v>0</v>
      </c>
    </row>
    <row r="67" ht="12" spans="1:30">
      <c r="A67" s="51">
        <f t="shared" si="6"/>
        <v>64</v>
      </c>
      <c r="B67" s="54"/>
      <c r="C67" s="136"/>
      <c r="D67" s="52"/>
      <c r="E67" s="52"/>
      <c r="F67" s="52"/>
      <c r="G67" s="52"/>
      <c r="H67" s="54"/>
      <c r="I67" s="54"/>
      <c r="J67" s="54"/>
      <c r="K67" s="54"/>
      <c r="L67" s="54"/>
      <c r="M67" s="54"/>
      <c r="N67" s="54"/>
      <c r="O67" s="60"/>
      <c r="P67" s="52"/>
      <c r="Q67" s="148"/>
      <c r="R67" s="52"/>
      <c r="S67" s="52"/>
      <c r="T67" s="52"/>
      <c r="U67" s="52"/>
      <c r="V67" s="52"/>
      <c r="W67" s="52"/>
      <c r="X67" s="52"/>
      <c r="Y67" s="52"/>
      <c r="Z67" s="52"/>
      <c r="AA67" s="52"/>
      <c r="AB67" s="52"/>
      <c r="AD67" s="55"/>
    </row>
    <row r="68" ht="12" spans="1:56">
      <c r="A68" s="51">
        <f t="shared" si="6"/>
        <v>65</v>
      </c>
      <c r="B68" s="54"/>
      <c r="C68" s="136"/>
      <c r="D68" s="52"/>
      <c r="E68" s="52"/>
      <c r="F68" s="52"/>
      <c r="G68" s="52"/>
      <c r="H68" s="54"/>
      <c r="I68" s="54"/>
      <c r="J68" s="54"/>
      <c r="K68" s="54"/>
      <c r="L68" s="54"/>
      <c r="M68" s="54"/>
      <c r="N68" s="54"/>
      <c r="O68" s="60"/>
      <c r="P68" s="52"/>
      <c r="Q68" s="148"/>
      <c r="R68" s="52"/>
      <c r="S68" s="52"/>
      <c r="T68" s="52"/>
      <c r="U68" s="52"/>
      <c r="V68" s="52"/>
      <c r="W68" s="52"/>
      <c r="X68" s="52"/>
      <c r="Y68" s="52"/>
      <c r="Z68" s="52"/>
      <c r="AA68" s="52"/>
      <c r="AB68" s="52"/>
      <c r="AD68" s="55"/>
      <c r="AS68" s="41"/>
      <c r="AT68" s="42"/>
      <c r="AU68" s="42"/>
      <c r="AV68" s="42"/>
      <c r="AW68" s="42"/>
      <c r="AX68" s="100" t="s">
        <v>115</v>
      </c>
      <c r="AY68" s="101"/>
      <c r="AZ68" s="42"/>
      <c r="BA68" s="42"/>
      <c r="BB68" s="42"/>
      <c r="BC68" s="42"/>
      <c r="BD68" s="133"/>
    </row>
    <row r="69" spans="1:56">
      <c r="A69" s="51">
        <f t="shared" si="6"/>
        <v>66</v>
      </c>
      <c r="B69" s="54"/>
      <c r="C69" s="136"/>
      <c r="D69" s="52"/>
      <c r="E69" s="52"/>
      <c r="F69" s="52"/>
      <c r="G69" s="52"/>
      <c r="H69" s="54"/>
      <c r="I69" s="54"/>
      <c r="J69" s="54"/>
      <c r="K69" s="54"/>
      <c r="L69" s="54"/>
      <c r="M69" s="54"/>
      <c r="N69" s="54"/>
      <c r="O69" s="60"/>
      <c r="P69" s="54"/>
      <c r="Q69" s="145"/>
      <c r="R69" s="52"/>
      <c r="S69" s="52"/>
      <c r="T69" s="52"/>
      <c r="U69" s="52"/>
      <c r="V69" s="52"/>
      <c r="W69" s="52"/>
      <c r="X69" s="52"/>
      <c r="Y69" s="52"/>
      <c r="Z69" s="52"/>
      <c r="AA69" s="52"/>
      <c r="AB69" s="52"/>
      <c r="AD69" s="55"/>
      <c r="AS69" s="124">
        <f t="shared" ref="AS69:BD69" si="52">SUMIF(R$4:R$2000,$AX68,$Q$4:$Q$2000)</f>
        <v>6000</v>
      </c>
      <c r="AT69" s="89">
        <f t="shared" si="52"/>
        <v>0</v>
      </c>
      <c r="AU69" s="89">
        <f t="shared" si="52"/>
        <v>0</v>
      </c>
      <c r="AV69" s="89">
        <f t="shared" si="52"/>
        <v>0</v>
      </c>
      <c r="AW69" s="89">
        <f t="shared" si="52"/>
        <v>0</v>
      </c>
      <c r="AX69" s="89">
        <f t="shared" si="52"/>
        <v>0</v>
      </c>
      <c r="AY69" s="89">
        <f t="shared" si="52"/>
        <v>0</v>
      </c>
      <c r="AZ69" s="89">
        <f t="shared" si="52"/>
        <v>0</v>
      </c>
      <c r="BA69" s="89">
        <f t="shared" si="52"/>
        <v>0</v>
      </c>
      <c r="BB69" s="89">
        <f t="shared" si="52"/>
        <v>0</v>
      </c>
      <c r="BC69" s="89">
        <f t="shared" si="52"/>
        <v>0</v>
      </c>
      <c r="BD69" s="134">
        <f t="shared" si="52"/>
        <v>0</v>
      </c>
    </row>
    <row r="70" spans="1:56">
      <c r="A70" s="51">
        <f t="shared" ref="A70:A133" si="53">A69+1</f>
        <v>67</v>
      </c>
      <c r="B70" s="54"/>
      <c r="C70" s="136"/>
      <c r="D70" s="52"/>
      <c r="E70" s="52"/>
      <c r="F70" s="52"/>
      <c r="G70" s="52"/>
      <c r="H70" s="54"/>
      <c r="I70" s="54"/>
      <c r="J70" s="54"/>
      <c r="K70" s="54"/>
      <c r="L70" s="54"/>
      <c r="M70" s="54"/>
      <c r="N70" s="54"/>
      <c r="O70" s="60"/>
      <c r="P70" s="54"/>
      <c r="Q70" s="145"/>
      <c r="R70" s="52"/>
      <c r="S70" s="52"/>
      <c r="T70" s="52"/>
      <c r="U70" s="52"/>
      <c r="V70" s="52"/>
      <c r="W70" s="52"/>
      <c r="X70" s="52"/>
      <c r="Y70" s="52"/>
      <c r="Z70" s="52"/>
      <c r="AA70" s="52"/>
      <c r="AB70" s="52"/>
      <c r="AD70" s="55"/>
      <c r="AS70" s="123">
        <v>0.6</v>
      </c>
      <c r="AT70" s="90">
        <v>0.6</v>
      </c>
      <c r="AU70" s="90">
        <v>0.6</v>
      </c>
      <c r="AV70" s="90">
        <v>0.6</v>
      </c>
      <c r="AW70" s="90">
        <v>0.6</v>
      </c>
      <c r="AX70" s="90">
        <v>0.6</v>
      </c>
      <c r="AY70" s="90">
        <v>0.6</v>
      </c>
      <c r="AZ70" s="90">
        <v>0.6</v>
      </c>
      <c r="BA70" s="90">
        <v>0.6</v>
      </c>
      <c r="BB70" s="90">
        <v>0.6</v>
      </c>
      <c r="BC70" s="90">
        <v>0.6</v>
      </c>
      <c r="BD70" s="130">
        <v>0.6</v>
      </c>
    </row>
    <row r="71" spans="1:56">
      <c r="A71" s="51">
        <f t="shared" si="53"/>
        <v>68</v>
      </c>
      <c r="B71" s="54"/>
      <c r="C71" s="136"/>
      <c r="D71" s="52"/>
      <c r="E71" s="52"/>
      <c r="F71" s="52"/>
      <c r="G71" s="52"/>
      <c r="H71" s="54"/>
      <c r="I71" s="54"/>
      <c r="J71" s="54"/>
      <c r="K71" s="54"/>
      <c r="L71" s="54"/>
      <c r="M71" s="54"/>
      <c r="N71" s="54"/>
      <c r="O71" s="60"/>
      <c r="P71" s="52"/>
      <c r="Q71" s="148"/>
      <c r="R71" s="52"/>
      <c r="S71" s="52"/>
      <c r="T71" s="52"/>
      <c r="U71" s="52"/>
      <c r="V71" s="52"/>
      <c r="W71" s="52"/>
      <c r="X71" s="52"/>
      <c r="Y71" s="52"/>
      <c r="Z71" s="52"/>
      <c r="AA71" s="52"/>
      <c r="AB71" s="52"/>
      <c r="AD71" s="55"/>
      <c r="AS71" s="111">
        <v>17</v>
      </c>
      <c r="AT71" s="85">
        <v>17</v>
      </c>
      <c r="AU71" s="85">
        <v>17</v>
      </c>
      <c r="AV71" s="85">
        <v>17</v>
      </c>
      <c r="AW71" s="85">
        <v>17</v>
      </c>
      <c r="AX71" s="85">
        <v>17</v>
      </c>
      <c r="AY71" s="85">
        <v>17</v>
      </c>
      <c r="AZ71" s="85">
        <v>17</v>
      </c>
      <c r="BA71" s="85">
        <v>17</v>
      </c>
      <c r="BB71" s="85">
        <v>17</v>
      </c>
      <c r="BC71" s="85">
        <v>17</v>
      </c>
      <c r="BD71" s="131">
        <v>17</v>
      </c>
    </row>
    <row r="72" spans="1:56">
      <c r="A72" s="51">
        <f t="shared" si="53"/>
        <v>69</v>
      </c>
      <c r="B72" s="54"/>
      <c r="C72" s="136"/>
      <c r="D72" s="52"/>
      <c r="E72" s="52"/>
      <c r="F72" s="52"/>
      <c r="G72" s="52"/>
      <c r="H72" s="54"/>
      <c r="I72" s="54"/>
      <c r="J72" s="54"/>
      <c r="K72" s="54"/>
      <c r="L72" s="54"/>
      <c r="M72" s="54"/>
      <c r="N72" s="54"/>
      <c r="O72" s="60"/>
      <c r="P72" s="52"/>
      <c r="Q72" s="148"/>
      <c r="R72" s="52"/>
      <c r="S72" s="52"/>
      <c r="T72" s="52"/>
      <c r="U72" s="52"/>
      <c r="V72" s="52"/>
      <c r="W72" s="52"/>
      <c r="X72" s="52"/>
      <c r="Y72" s="52"/>
      <c r="Z72" s="52"/>
      <c r="AA72" s="52"/>
      <c r="AB72" s="52"/>
      <c r="AD72" s="55"/>
      <c r="AS72" s="111">
        <v>17</v>
      </c>
      <c r="AT72" s="85">
        <v>17</v>
      </c>
      <c r="AU72" s="85">
        <v>17</v>
      </c>
      <c r="AV72" s="85">
        <v>17</v>
      </c>
      <c r="AW72" s="85">
        <v>17</v>
      </c>
      <c r="AX72" s="85">
        <v>17</v>
      </c>
      <c r="AY72" s="85">
        <v>17</v>
      </c>
      <c r="AZ72" s="85">
        <v>17</v>
      </c>
      <c r="BA72" s="85">
        <v>17</v>
      </c>
      <c r="BB72" s="85">
        <v>17</v>
      </c>
      <c r="BC72" s="85">
        <v>17</v>
      </c>
      <c r="BD72" s="131">
        <v>17</v>
      </c>
    </row>
    <row r="73" spans="1:56">
      <c r="A73" s="51">
        <f t="shared" si="53"/>
        <v>70</v>
      </c>
      <c r="B73" s="54"/>
      <c r="C73" s="136"/>
      <c r="D73" s="52"/>
      <c r="E73" s="52"/>
      <c r="F73" s="52"/>
      <c r="G73" s="52"/>
      <c r="H73" s="54"/>
      <c r="I73" s="54"/>
      <c r="J73" s="54"/>
      <c r="K73" s="54"/>
      <c r="L73" s="54"/>
      <c r="M73" s="54"/>
      <c r="N73" s="54"/>
      <c r="O73" s="60"/>
      <c r="P73" s="54"/>
      <c r="Q73" s="145"/>
      <c r="R73" s="54"/>
      <c r="S73" s="54"/>
      <c r="T73" s="54"/>
      <c r="U73" s="54"/>
      <c r="V73" s="54"/>
      <c r="W73" s="54"/>
      <c r="X73" s="54"/>
      <c r="Y73" s="54"/>
      <c r="Z73" s="54"/>
      <c r="AA73" s="54"/>
      <c r="AB73" s="54"/>
      <c r="AC73" s="137"/>
      <c r="AD73" s="138"/>
      <c r="AS73" s="111"/>
      <c r="AT73" s="85"/>
      <c r="AU73" s="85"/>
      <c r="AV73" s="85"/>
      <c r="AW73" s="85"/>
      <c r="AX73" s="85"/>
      <c r="AY73" s="85"/>
      <c r="AZ73" s="103"/>
      <c r="BA73" s="103"/>
      <c r="BB73" s="103"/>
      <c r="BC73" s="104"/>
      <c r="BD73" s="135"/>
    </row>
    <row r="74" ht="12" spans="1:56">
      <c r="A74" s="51">
        <f t="shared" si="53"/>
        <v>71</v>
      </c>
      <c r="B74" s="54"/>
      <c r="C74" s="136"/>
      <c r="D74" s="52"/>
      <c r="E74" s="52"/>
      <c r="F74" s="52"/>
      <c r="G74" s="52"/>
      <c r="H74" s="54"/>
      <c r="I74" s="54"/>
      <c r="J74" s="54"/>
      <c r="K74" s="54"/>
      <c r="L74" s="54"/>
      <c r="M74" s="54"/>
      <c r="N74" s="54"/>
      <c r="O74" s="60"/>
      <c r="P74" s="54"/>
      <c r="Q74" s="145"/>
      <c r="R74" s="54"/>
      <c r="S74" s="54"/>
      <c r="T74" s="54"/>
      <c r="U74" s="54"/>
      <c r="V74" s="54"/>
      <c r="W74" s="54"/>
      <c r="X74" s="54"/>
      <c r="Y74" s="54"/>
      <c r="Z74" s="54"/>
      <c r="AA74" s="54"/>
      <c r="AB74" s="54"/>
      <c r="AC74" s="137"/>
      <c r="AD74" s="138"/>
      <c r="AS74" s="72">
        <f t="shared" ref="AS74:BA74" si="54">AS69*AS70*AS72/AS71+AS73</f>
        <v>3600</v>
      </c>
      <c r="AT74" s="78">
        <f t="shared" si="54"/>
        <v>0</v>
      </c>
      <c r="AU74" s="78">
        <f t="shared" si="54"/>
        <v>0</v>
      </c>
      <c r="AV74" s="78">
        <f t="shared" si="54"/>
        <v>0</v>
      </c>
      <c r="AW74" s="78">
        <f t="shared" si="54"/>
        <v>0</v>
      </c>
      <c r="AX74" s="78">
        <f t="shared" si="54"/>
        <v>0</v>
      </c>
      <c r="AY74" s="78">
        <f t="shared" si="54"/>
        <v>0</v>
      </c>
      <c r="AZ74" s="78">
        <f t="shared" si="54"/>
        <v>0</v>
      </c>
      <c r="BA74" s="78">
        <f t="shared" si="54"/>
        <v>0</v>
      </c>
      <c r="BB74" s="78">
        <f t="shared" ref="BB74:BD74" si="55">BB69*BB70*BB72/BB71+BB73</f>
        <v>0</v>
      </c>
      <c r="BC74" s="78">
        <f t="shared" si="55"/>
        <v>0</v>
      </c>
      <c r="BD74" s="112">
        <f t="shared" si="55"/>
        <v>0</v>
      </c>
    </row>
    <row r="75" ht="12" spans="1:56">
      <c r="A75" s="51">
        <f t="shared" si="53"/>
        <v>72</v>
      </c>
      <c r="B75" s="54"/>
      <c r="C75" s="136"/>
      <c r="D75" s="52"/>
      <c r="E75" s="52"/>
      <c r="F75" s="52"/>
      <c r="G75" s="52"/>
      <c r="H75" s="54"/>
      <c r="I75" s="54"/>
      <c r="J75" s="54"/>
      <c r="K75" s="54"/>
      <c r="L75" s="54"/>
      <c r="M75" s="54"/>
      <c r="N75" s="54"/>
      <c r="O75" s="60"/>
      <c r="P75" s="52"/>
      <c r="Q75" s="148"/>
      <c r="R75" s="52"/>
      <c r="S75" s="52"/>
      <c r="T75" s="52"/>
      <c r="U75" s="52"/>
      <c r="V75" s="52"/>
      <c r="W75" s="52"/>
      <c r="X75" s="52"/>
      <c r="Y75" s="52"/>
      <c r="Z75" s="52"/>
      <c r="AA75" s="52"/>
      <c r="AB75" s="52"/>
      <c r="AD75" s="55"/>
      <c r="AS75" s="87"/>
      <c r="AT75" s="87"/>
      <c r="AU75" s="87"/>
      <c r="AV75" s="87"/>
      <c r="AW75" s="87"/>
      <c r="AX75" s="105"/>
      <c r="AY75" s="87"/>
      <c r="AZ75" s="87"/>
      <c r="BA75" s="87"/>
      <c r="BB75" s="87"/>
      <c r="BC75" s="87"/>
      <c r="BD75" s="87"/>
    </row>
    <row r="76" ht="12" spans="1:56">
      <c r="A76" s="51">
        <f t="shared" si="53"/>
        <v>73</v>
      </c>
      <c r="B76" s="54"/>
      <c r="C76" s="136"/>
      <c r="D76" s="52"/>
      <c r="E76" s="52"/>
      <c r="F76" s="52"/>
      <c r="G76" s="52"/>
      <c r="H76" s="54"/>
      <c r="I76" s="54"/>
      <c r="J76" s="54"/>
      <c r="K76" s="54"/>
      <c r="L76" s="54"/>
      <c r="M76" s="54"/>
      <c r="N76" s="54"/>
      <c r="O76" s="60"/>
      <c r="P76" s="54"/>
      <c r="Q76" s="145"/>
      <c r="R76" s="54"/>
      <c r="S76" s="54"/>
      <c r="T76" s="54"/>
      <c r="U76" s="54"/>
      <c r="V76" s="54"/>
      <c r="W76" s="54"/>
      <c r="X76" s="54"/>
      <c r="Y76" s="54"/>
      <c r="Z76" s="54"/>
      <c r="AA76" s="54"/>
      <c r="AB76" s="54"/>
      <c r="AC76" s="137"/>
      <c r="AD76" s="138"/>
      <c r="AS76" s="41"/>
      <c r="AT76" s="42"/>
      <c r="AU76" s="42"/>
      <c r="AV76" s="42"/>
      <c r="AW76" s="42"/>
      <c r="AX76" s="100" t="s">
        <v>116</v>
      </c>
      <c r="AY76" s="101"/>
      <c r="AZ76" s="42"/>
      <c r="BA76" s="42"/>
      <c r="BB76" s="42"/>
      <c r="BC76" s="42"/>
      <c r="BD76" s="133"/>
    </row>
    <row r="77" spans="1:56">
      <c r="A77" s="51">
        <f t="shared" si="53"/>
        <v>74</v>
      </c>
      <c r="B77" s="54"/>
      <c r="C77" s="136"/>
      <c r="D77" s="52"/>
      <c r="E77" s="52"/>
      <c r="F77" s="52"/>
      <c r="G77" s="52"/>
      <c r="H77" s="54"/>
      <c r="I77" s="54"/>
      <c r="J77" s="54"/>
      <c r="K77" s="54"/>
      <c r="L77" s="54"/>
      <c r="M77" s="54"/>
      <c r="N77" s="54"/>
      <c r="O77" s="60"/>
      <c r="P77" s="54"/>
      <c r="Q77" s="145"/>
      <c r="R77" s="54"/>
      <c r="S77" s="54"/>
      <c r="T77" s="54"/>
      <c r="U77" s="54"/>
      <c r="V77" s="54"/>
      <c r="W77" s="54"/>
      <c r="X77" s="54"/>
      <c r="Y77" s="54"/>
      <c r="Z77" s="54"/>
      <c r="AA77" s="54"/>
      <c r="AB77" s="54"/>
      <c r="AC77" s="137"/>
      <c r="AD77" s="138"/>
      <c r="AS77" s="124">
        <f t="shared" ref="AS77:BD77" si="56">SUMIF(R$4:R$2000,$AX76,$Q$4:$Q$2000)</f>
        <v>0</v>
      </c>
      <c r="AT77" s="89">
        <f t="shared" si="56"/>
        <v>0</v>
      </c>
      <c r="AU77" s="89">
        <f t="shared" si="56"/>
        <v>0</v>
      </c>
      <c r="AV77" s="89">
        <f t="shared" si="56"/>
        <v>0</v>
      </c>
      <c r="AW77" s="89">
        <f t="shared" si="56"/>
        <v>0</v>
      </c>
      <c r="AX77" s="89">
        <f t="shared" si="56"/>
        <v>0</v>
      </c>
      <c r="AY77" s="89">
        <f t="shared" si="56"/>
        <v>0</v>
      </c>
      <c r="AZ77" s="89">
        <f t="shared" si="56"/>
        <v>0</v>
      </c>
      <c r="BA77" s="89">
        <f t="shared" si="56"/>
        <v>0</v>
      </c>
      <c r="BB77" s="89">
        <f t="shared" si="56"/>
        <v>0</v>
      </c>
      <c r="BC77" s="89">
        <f t="shared" si="56"/>
        <v>0</v>
      </c>
      <c r="BD77" s="134">
        <f t="shared" si="56"/>
        <v>0</v>
      </c>
    </row>
    <row r="78" spans="1:56">
      <c r="A78" s="51">
        <f t="shared" si="53"/>
        <v>75</v>
      </c>
      <c r="B78" s="54"/>
      <c r="C78" s="136"/>
      <c r="D78" s="52"/>
      <c r="E78" s="52"/>
      <c r="F78" s="52"/>
      <c r="G78" s="52"/>
      <c r="H78" s="54"/>
      <c r="I78" s="54"/>
      <c r="J78" s="54"/>
      <c r="K78" s="54"/>
      <c r="L78" s="54"/>
      <c r="M78" s="54"/>
      <c r="N78" s="54"/>
      <c r="O78" s="60"/>
      <c r="P78" s="54"/>
      <c r="Q78" s="145"/>
      <c r="R78" s="54"/>
      <c r="S78" s="54"/>
      <c r="T78" s="54"/>
      <c r="U78" s="54"/>
      <c r="V78" s="54"/>
      <c r="W78" s="54"/>
      <c r="X78" s="54"/>
      <c r="Y78" s="54"/>
      <c r="Z78" s="54"/>
      <c r="AA78" s="54"/>
      <c r="AB78" s="54"/>
      <c r="AC78" s="137"/>
      <c r="AD78" s="138"/>
      <c r="AS78" s="123">
        <v>0.6</v>
      </c>
      <c r="AT78" s="90">
        <v>0.6</v>
      </c>
      <c r="AU78" s="90">
        <v>0.6</v>
      </c>
      <c r="AV78" s="90">
        <v>0.6</v>
      </c>
      <c r="AW78" s="90">
        <v>0.6</v>
      </c>
      <c r="AX78" s="90">
        <v>0.6</v>
      </c>
      <c r="AY78" s="90">
        <v>0.6</v>
      </c>
      <c r="AZ78" s="90">
        <v>0.6</v>
      </c>
      <c r="BA78" s="90">
        <v>0.6</v>
      </c>
      <c r="BB78" s="90">
        <v>0.6</v>
      </c>
      <c r="BC78" s="90">
        <v>0.6</v>
      </c>
      <c r="BD78" s="130">
        <v>0.6</v>
      </c>
    </row>
    <row r="79" spans="1:56">
      <c r="A79" s="51">
        <f t="shared" si="53"/>
        <v>76</v>
      </c>
      <c r="B79" s="54"/>
      <c r="C79" s="136"/>
      <c r="D79" s="52"/>
      <c r="E79" s="52"/>
      <c r="F79" s="52"/>
      <c r="G79" s="52"/>
      <c r="H79" s="54"/>
      <c r="I79" s="54"/>
      <c r="J79" s="54"/>
      <c r="K79" s="54"/>
      <c r="L79" s="54"/>
      <c r="M79" s="54"/>
      <c r="N79" s="54"/>
      <c r="O79" s="60"/>
      <c r="P79" s="54"/>
      <c r="Q79" s="145"/>
      <c r="R79" s="54"/>
      <c r="S79" s="54"/>
      <c r="T79" s="54"/>
      <c r="U79" s="54"/>
      <c r="V79" s="54"/>
      <c r="W79" s="54"/>
      <c r="X79" s="54"/>
      <c r="Y79" s="54"/>
      <c r="Z79" s="54"/>
      <c r="AA79" s="54"/>
      <c r="AB79" s="54"/>
      <c r="AC79" s="137"/>
      <c r="AD79" s="138"/>
      <c r="AS79" s="111">
        <v>17</v>
      </c>
      <c r="AT79" s="85">
        <v>17</v>
      </c>
      <c r="AU79" s="85">
        <v>17</v>
      </c>
      <c r="AV79" s="85">
        <v>17</v>
      </c>
      <c r="AW79" s="85">
        <v>17</v>
      </c>
      <c r="AX79" s="85">
        <v>17</v>
      </c>
      <c r="AY79" s="85">
        <v>17</v>
      </c>
      <c r="AZ79" s="85">
        <v>17</v>
      </c>
      <c r="BA79" s="85">
        <v>17</v>
      </c>
      <c r="BB79" s="85">
        <v>17</v>
      </c>
      <c r="BC79" s="85">
        <v>17</v>
      </c>
      <c r="BD79" s="131">
        <v>17</v>
      </c>
    </row>
    <row r="80" spans="1:56">
      <c r="A80" s="51">
        <f t="shared" si="53"/>
        <v>77</v>
      </c>
      <c r="B80" s="54"/>
      <c r="C80" s="136"/>
      <c r="D80" s="52"/>
      <c r="E80" s="52"/>
      <c r="F80" s="52"/>
      <c r="G80" s="52"/>
      <c r="H80" s="54"/>
      <c r="I80" s="54"/>
      <c r="J80" s="54"/>
      <c r="K80" s="54"/>
      <c r="L80" s="54"/>
      <c r="M80" s="54"/>
      <c r="N80" s="54"/>
      <c r="O80" s="60"/>
      <c r="P80" s="54"/>
      <c r="Q80" s="145"/>
      <c r="R80" s="54"/>
      <c r="S80" s="54"/>
      <c r="T80" s="54"/>
      <c r="U80" s="54"/>
      <c r="V80" s="54"/>
      <c r="W80" s="54"/>
      <c r="X80" s="54"/>
      <c r="Y80" s="54"/>
      <c r="Z80" s="54"/>
      <c r="AA80" s="54"/>
      <c r="AB80" s="54"/>
      <c r="AC80" s="137"/>
      <c r="AD80" s="138"/>
      <c r="AS80" s="111">
        <v>17</v>
      </c>
      <c r="AT80" s="85">
        <v>17</v>
      </c>
      <c r="AU80" s="85">
        <v>17</v>
      </c>
      <c r="AV80" s="85">
        <v>17</v>
      </c>
      <c r="AW80" s="85">
        <v>17</v>
      </c>
      <c r="AX80" s="85">
        <v>17</v>
      </c>
      <c r="AY80" s="85">
        <v>17</v>
      </c>
      <c r="AZ80" s="85">
        <v>17</v>
      </c>
      <c r="BA80" s="85">
        <v>17</v>
      </c>
      <c r="BB80" s="85">
        <v>17</v>
      </c>
      <c r="BC80" s="85">
        <v>17</v>
      </c>
      <c r="BD80" s="131">
        <v>17</v>
      </c>
    </row>
    <row r="81" spans="1:56">
      <c r="A81" s="51">
        <f t="shared" si="53"/>
        <v>78</v>
      </c>
      <c r="B81" s="54"/>
      <c r="C81" s="136"/>
      <c r="D81" s="52"/>
      <c r="E81" s="52"/>
      <c r="F81" s="52"/>
      <c r="G81" s="52"/>
      <c r="H81" s="54"/>
      <c r="I81" s="54"/>
      <c r="J81" s="54"/>
      <c r="K81" s="54"/>
      <c r="L81" s="54"/>
      <c r="M81" s="54"/>
      <c r="N81" s="54"/>
      <c r="O81" s="60"/>
      <c r="P81" s="54"/>
      <c r="Q81" s="145"/>
      <c r="R81" s="54"/>
      <c r="S81" s="54"/>
      <c r="T81" s="54"/>
      <c r="U81" s="54"/>
      <c r="V81" s="54"/>
      <c r="W81" s="54"/>
      <c r="X81" s="54"/>
      <c r="Y81" s="54"/>
      <c r="Z81" s="54"/>
      <c r="AA81" s="54"/>
      <c r="AB81" s="54"/>
      <c r="AC81" s="137"/>
      <c r="AD81" s="138"/>
      <c r="AS81" s="111"/>
      <c r="AT81" s="85"/>
      <c r="AU81" s="85"/>
      <c r="AV81" s="85"/>
      <c r="AW81" s="85"/>
      <c r="AX81" s="85"/>
      <c r="AY81" s="85"/>
      <c r="AZ81" s="103"/>
      <c r="BA81" s="103"/>
      <c r="BB81" s="103"/>
      <c r="BC81" s="104"/>
      <c r="BD81" s="135"/>
    </row>
    <row r="82" ht="12" spans="1:56">
      <c r="A82" s="51">
        <f t="shared" si="53"/>
        <v>79</v>
      </c>
      <c r="B82" s="54"/>
      <c r="C82" s="136"/>
      <c r="D82" s="52"/>
      <c r="E82" s="52"/>
      <c r="F82" s="52"/>
      <c r="G82" s="52"/>
      <c r="H82" s="54"/>
      <c r="I82" s="54"/>
      <c r="J82" s="54"/>
      <c r="K82" s="54"/>
      <c r="L82" s="54"/>
      <c r="M82" s="54"/>
      <c r="N82" s="54"/>
      <c r="O82" s="60"/>
      <c r="P82" s="54"/>
      <c r="Q82" s="145"/>
      <c r="R82" s="54"/>
      <c r="S82" s="54"/>
      <c r="T82" s="54"/>
      <c r="U82" s="54"/>
      <c r="V82" s="54"/>
      <c r="W82" s="54"/>
      <c r="X82" s="54"/>
      <c r="Y82" s="54"/>
      <c r="Z82" s="54"/>
      <c r="AA82" s="54"/>
      <c r="AB82" s="54"/>
      <c r="AC82" s="137"/>
      <c r="AD82" s="138"/>
      <c r="AS82" s="72">
        <f t="shared" ref="AS82:BA82" si="57">AS77*AS78*AS80/AS79+AS81</f>
        <v>0</v>
      </c>
      <c r="AT82" s="78">
        <f t="shared" si="57"/>
        <v>0</v>
      </c>
      <c r="AU82" s="78">
        <f t="shared" si="57"/>
        <v>0</v>
      </c>
      <c r="AV82" s="78">
        <f t="shared" si="57"/>
        <v>0</v>
      </c>
      <c r="AW82" s="78">
        <f t="shared" si="57"/>
        <v>0</v>
      </c>
      <c r="AX82" s="78">
        <f t="shared" si="57"/>
        <v>0</v>
      </c>
      <c r="AY82" s="78">
        <f t="shared" si="57"/>
        <v>0</v>
      </c>
      <c r="AZ82" s="78">
        <f t="shared" si="57"/>
        <v>0</v>
      </c>
      <c r="BA82" s="78">
        <f t="shared" si="57"/>
        <v>0</v>
      </c>
      <c r="BB82" s="78">
        <f t="shared" ref="BB82:BD82" si="58">BB77*BB78*BB80/BB79+BB81</f>
        <v>0</v>
      </c>
      <c r="BC82" s="78">
        <f t="shared" si="58"/>
        <v>0</v>
      </c>
      <c r="BD82" s="112">
        <f t="shared" si="58"/>
        <v>0</v>
      </c>
    </row>
    <row r="83" spans="1:56">
      <c r="A83" s="51">
        <f t="shared" si="53"/>
        <v>80</v>
      </c>
      <c r="B83" s="54"/>
      <c r="C83" s="136"/>
      <c r="D83" s="52"/>
      <c r="E83" s="52"/>
      <c r="F83" s="52"/>
      <c r="G83" s="52"/>
      <c r="H83" s="54"/>
      <c r="I83" s="54"/>
      <c r="J83" s="54"/>
      <c r="K83" s="54"/>
      <c r="L83" s="54"/>
      <c r="M83" s="54"/>
      <c r="N83" s="54"/>
      <c r="O83" s="60"/>
      <c r="P83" s="54"/>
      <c r="Q83" s="145"/>
      <c r="R83" s="54"/>
      <c r="S83" s="54"/>
      <c r="T83" s="54"/>
      <c r="U83" s="54"/>
      <c r="V83" s="54"/>
      <c r="W83" s="54"/>
      <c r="X83" s="54"/>
      <c r="Y83" s="54"/>
      <c r="Z83" s="54"/>
      <c r="AA83" s="54"/>
      <c r="AB83" s="54"/>
      <c r="AC83" s="137"/>
      <c r="AD83" s="138"/>
      <c r="AS83" s="87"/>
      <c r="AT83" s="87"/>
      <c r="AU83" s="87"/>
      <c r="AV83" s="87"/>
      <c r="AW83" s="87"/>
      <c r="AX83" s="105"/>
      <c r="AY83" s="87"/>
      <c r="AZ83" s="87"/>
      <c r="BA83" s="87"/>
      <c r="BB83" s="87"/>
      <c r="BC83" s="87"/>
      <c r="BD83" s="87"/>
    </row>
    <row r="84" spans="1:30">
      <c r="A84" s="51">
        <f t="shared" si="53"/>
        <v>81</v>
      </c>
      <c r="B84" s="54"/>
      <c r="C84" s="136"/>
      <c r="D84" s="52"/>
      <c r="E84" s="52"/>
      <c r="F84" s="52"/>
      <c r="G84" s="52"/>
      <c r="H84" s="54"/>
      <c r="I84" s="54"/>
      <c r="J84" s="54"/>
      <c r="K84" s="54"/>
      <c r="L84" s="54"/>
      <c r="M84" s="54"/>
      <c r="N84" s="54"/>
      <c r="O84" s="60"/>
      <c r="P84" s="54"/>
      <c r="Q84" s="145"/>
      <c r="R84" s="54"/>
      <c r="S84" s="54"/>
      <c r="T84" s="54"/>
      <c r="U84" s="54"/>
      <c r="V84" s="54"/>
      <c r="W84" s="54"/>
      <c r="X84" s="54"/>
      <c r="Y84" s="54"/>
      <c r="Z84" s="54"/>
      <c r="AA84" s="54"/>
      <c r="AB84" s="54"/>
      <c r="AC84" s="137"/>
      <c r="AD84" s="138"/>
    </row>
    <row r="85" spans="1:30">
      <c r="A85" s="51">
        <f t="shared" si="53"/>
        <v>82</v>
      </c>
      <c r="B85" s="54"/>
      <c r="C85" s="136"/>
      <c r="D85" s="52"/>
      <c r="E85" s="52"/>
      <c r="F85" s="52"/>
      <c r="G85" s="52"/>
      <c r="H85" s="54"/>
      <c r="I85" s="54"/>
      <c r="J85" s="54"/>
      <c r="K85" s="54"/>
      <c r="L85" s="54"/>
      <c r="M85" s="54"/>
      <c r="N85" s="54"/>
      <c r="O85" s="60"/>
      <c r="P85" s="54"/>
      <c r="Q85" s="145"/>
      <c r="R85" s="54"/>
      <c r="S85" s="54"/>
      <c r="T85" s="54"/>
      <c r="U85" s="54"/>
      <c r="V85" s="54"/>
      <c r="W85" s="54"/>
      <c r="X85" s="54"/>
      <c r="Y85" s="54"/>
      <c r="Z85" s="54"/>
      <c r="AA85" s="54"/>
      <c r="AB85" s="54"/>
      <c r="AC85" s="137"/>
      <c r="AD85" s="138"/>
    </row>
    <row r="86" spans="1:30">
      <c r="A86" s="51">
        <f t="shared" si="53"/>
        <v>83</v>
      </c>
      <c r="B86" s="54"/>
      <c r="C86" s="136"/>
      <c r="D86" s="52"/>
      <c r="E86" s="52"/>
      <c r="F86" s="52"/>
      <c r="G86" s="52"/>
      <c r="H86" s="54"/>
      <c r="I86" s="54"/>
      <c r="J86" s="54"/>
      <c r="K86" s="54"/>
      <c r="L86" s="54"/>
      <c r="M86" s="54"/>
      <c r="N86" s="54"/>
      <c r="O86" s="60"/>
      <c r="P86" s="54"/>
      <c r="Q86" s="145"/>
      <c r="R86" s="54"/>
      <c r="S86" s="54"/>
      <c r="T86" s="54"/>
      <c r="U86" s="54"/>
      <c r="V86" s="54"/>
      <c r="W86" s="54"/>
      <c r="X86" s="54"/>
      <c r="Y86" s="54"/>
      <c r="Z86" s="54"/>
      <c r="AA86" s="54"/>
      <c r="AB86" s="54"/>
      <c r="AC86" s="137"/>
      <c r="AD86" s="138"/>
    </row>
    <row r="87" spans="1:30">
      <c r="A87" s="51">
        <f t="shared" si="53"/>
        <v>84</v>
      </c>
      <c r="B87" s="54"/>
      <c r="C87" s="136"/>
      <c r="D87" s="52"/>
      <c r="E87" s="52"/>
      <c r="F87" s="52"/>
      <c r="G87" s="52"/>
      <c r="H87" s="54"/>
      <c r="I87" s="54"/>
      <c r="J87" s="54"/>
      <c r="K87" s="54"/>
      <c r="L87" s="54"/>
      <c r="M87" s="54"/>
      <c r="N87" s="54"/>
      <c r="O87" s="60"/>
      <c r="P87" s="52"/>
      <c r="Q87" s="148"/>
      <c r="R87" s="52"/>
      <c r="S87" s="52"/>
      <c r="T87" s="52"/>
      <c r="U87" s="52"/>
      <c r="V87" s="52"/>
      <c r="W87" s="52"/>
      <c r="X87" s="52"/>
      <c r="Y87" s="52"/>
      <c r="Z87" s="52"/>
      <c r="AA87" s="52"/>
      <c r="AB87" s="52"/>
      <c r="AD87" s="55"/>
    </row>
    <row r="88" spans="1:30">
      <c r="A88" s="51">
        <f t="shared" si="53"/>
        <v>85</v>
      </c>
      <c r="B88" s="54"/>
      <c r="C88" s="136"/>
      <c r="D88" s="52"/>
      <c r="E88" s="52"/>
      <c r="F88" s="52"/>
      <c r="G88" s="52"/>
      <c r="H88" s="54"/>
      <c r="I88" s="54"/>
      <c r="J88" s="54"/>
      <c r="K88" s="54"/>
      <c r="L88" s="54"/>
      <c r="M88" s="54"/>
      <c r="N88" s="54"/>
      <c r="O88" s="60"/>
      <c r="P88" s="52"/>
      <c r="Q88" s="148"/>
      <c r="R88" s="52"/>
      <c r="S88" s="52"/>
      <c r="T88" s="52"/>
      <c r="U88" s="52"/>
      <c r="V88" s="52"/>
      <c r="W88" s="52"/>
      <c r="X88" s="52"/>
      <c r="Y88" s="52"/>
      <c r="Z88" s="52"/>
      <c r="AA88" s="52"/>
      <c r="AB88" s="52"/>
      <c r="AD88" s="55"/>
    </row>
    <row r="89" spans="1:30">
      <c r="A89" s="51">
        <f t="shared" si="53"/>
        <v>86</v>
      </c>
      <c r="B89" s="54"/>
      <c r="C89" s="136"/>
      <c r="D89" s="52"/>
      <c r="E89" s="52"/>
      <c r="F89" s="52"/>
      <c r="G89" s="52"/>
      <c r="H89" s="54"/>
      <c r="I89" s="54"/>
      <c r="J89" s="54"/>
      <c r="K89" s="54"/>
      <c r="L89" s="54"/>
      <c r="M89" s="54"/>
      <c r="N89" s="54"/>
      <c r="O89" s="60"/>
      <c r="P89" s="52"/>
      <c r="Q89" s="148"/>
      <c r="R89" s="52"/>
      <c r="S89" s="52"/>
      <c r="T89" s="52"/>
      <c r="U89" s="52"/>
      <c r="V89" s="52"/>
      <c r="W89" s="52"/>
      <c r="X89" s="52"/>
      <c r="Y89" s="52"/>
      <c r="Z89" s="52"/>
      <c r="AA89" s="52"/>
      <c r="AB89" s="52"/>
      <c r="AD89" s="55"/>
    </row>
    <row r="90" spans="1:30">
      <c r="A90" s="51">
        <f t="shared" si="53"/>
        <v>87</v>
      </c>
      <c r="B90" s="54"/>
      <c r="C90" s="136"/>
      <c r="D90" s="52"/>
      <c r="E90" s="52"/>
      <c r="F90" s="52"/>
      <c r="G90" s="52"/>
      <c r="H90" s="54"/>
      <c r="I90" s="54"/>
      <c r="J90" s="54"/>
      <c r="K90" s="54"/>
      <c r="L90" s="54"/>
      <c r="M90" s="54"/>
      <c r="N90" s="54"/>
      <c r="O90" s="60"/>
      <c r="P90" s="52"/>
      <c r="Q90" s="148"/>
      <c r="R90" s="52"/>
      <c r="S90" s="52"/>
      <c r="T90" s="52"/>
      <c r="U90" s="52"/>
      <c r="V90" s="52"/>
      <c r="W90" s="52"/>
      <c r="X90" s="52"/>
      <c r="Y90" s="52"/>
      <c r="Z90" s="52"/>
      <c r="AA90" s="52"/>
      <c r="AB90" s="52"/>
      <c r="AD90" s="55"/>
    </row>
    <row r="91" spans="1:30">
      <c r="A91" s="51">
        <f t="shared" si="53"/>
        <v>88</v>
      </c>
      <c r="B91" s="54"/>
      <c r="C91" s="136"/>
      <c r="D91" s="52"/>
      <c r="E91" s="52"/>
      <c r="F91" s="52"/>
      <c r="G91" s="52"/>
      <c r="H91" s="54"/>
      <c r="I91" s="54"/>
      <c r="J91" s="54"/>
      <c r="K91" s="54"/>
      <c r="L91" s="54"/>
      <c r="M91" s="54"/>
      <c r="N91" s="54"/>
      <c r="O91" s="60"/>
      <c r="P91" s="52"/>
      <c r="Q91" s="148"/>
      <c r="R91" s="52"/>
      <c r="S91" s="52"/>
      <c r="T91" s="52"/>
      <c r="U91" s="52"/>
      <c r="V91" s="52"/>
      <c r="W91" s="52"/>
      <c r="X91" s="52"/>
      <c r="Y91" s="52"/>
      <c r="Z91" s="52"/>
      <c r="AA91" s="52"/>
      <c r="AB91" s="52"/>
      <c r="AD91" s="55"/>
    </row>
    <row r="92" spans="1:30">
      <c r="A92" s="51">
        <f t="shared" si="53"/>
        <v>89</v>
      </c>
      <c r="B92" s="54"/>
      <c r="C92" s="136"/>
      <c r="D92" s="52"/>
      <c r="E92" s="52"/>
      <c r="F92" s="52"/>
      <c r="G92" s="52"/>
      <c r="H92" s="54"/>
      <c r="I92" s="54"/>
      <c r="J92" s="54"/>
      <c r="K92" s="54"/>
      <c r="L92" s="54"/>
      <c r="M92" s="54"/>
      <c r="N92" s="54"/>
      <c r="O92" s="60"/>
      <c r="P92" s="52"/>
      <c r="Q92" s="148"/>
      <c r="R92" s="52"/>
      <c r="S92" s="52"/>
      <c r="T92" s="52"/>
      <c r="U92" s="52"/>
      <c r="V92" s="52"/>
      <c r="W92" s="52"/>
      <c r="X92" s="52"/>
      <c r="Y92" s="52"/>
      <c r="Z92" s="52"/>
      <c r="AA92" s="52"/>
      <c r="AB92" s="52"/>
      <c r="AD92" s="55"/>
    </row>
    <row r="93" spans="1:30">
      <c r="A93" s="51">
        <f t="shared" si="53"/>
        <v>90</v>
      </c>
      <c r="B93" s="54"/>
      <c r="C93" s="136"/>
      <c r="D93" s="52"/>
      <c r="E93" s="52"/>
      <c r="F93" s="52"/>
      <c r="G93" s="52"/>
      <c r="H93" s="54"/>
      <c r="I93" s="54"/>
      <c r="J93" s="54"/>
      <c r="K93" s="54"/>
      <c r="L93" s="54"/>
      <c r="M93" s="54"/>
      <c r="N93" s="54"/>
      <c r="O93" s="60"/>
      <c r="P93" s="52"/>
      <c r="Q93" s="148"/>
      <c r="R93" s="52"/>
      <c r="S93" s="52"/>
      <c r="T93" s="52"/>
      <c r="U93" s="52"/>
      <c r="V93" s="52"/>
      <c r="W93" s="52"/>
      <c r="X93" s="52"/>
      <c r="Y93" s="52"/>
      <c r="Z93" s="52"/>
      <c r="AA93" s="52"/>
      <c r="AB93" s="52"/>
      <c r="AD93" s="55"/>
    </row>
    <row r="94" spans="1:30">
      <c r="A94" s="51">
        <f t="shared" si="53"/>
        <v>91</v>
      </c>
      <c r="B94" s="54"/>
      <c r="C94" s="136"/>
      <c r="D94" s="52"/>
      <c r="E94" s="52"/>
      <c r="F94" s="52"/>
      <c r="G94" s="52"/>
      <c r="H94" s="54"/>
      <c r="I94" s="54"/>
      <c r="J94" s="54"/>
      <c r="K94" s="54"/>
      <c r="L94" s="54"/>
      <c r="M94" s="54"/>
      <c r="N94" s="54"/>
      <c r="O94" s="60"/>
      <c r="P94" s="52"/>
      <c r="Q94" s="148"/>
      <c r="R94" s="52"/>
      <c r="S94" s="52"/>
      <c r="T94" s="52"/>
      <c r="U94" s="52"/>
      <c r="V94" s="52"/>
      <c r="W94" s="52"/>
      <c r="X94" s="52"/>
      <c r="Y94" s="52"/>
      <c r="Z94" s="52"/>
      <c r="AA94" s="52"/>
      <c r="AB94" s="52"/>
      <c r="AD94" s="55"/>
    </row>
    <row r="95" spans="1:30">
      <c r="A95" s="51">
        <f t="shared" si="53"/>
        <v>92</v>
      </c>
      <c r="B95" s="54"/>
      <c r="C95" s="136"/>
      <c r="D95" s="52"/>
      <c r="E95" s="52"/>
      <c r="F95" s="52"/>
      <c r="G95" s="52"/>
      <c r="H95" s="54"/>
      <c r="I95" s="54"/>
      <c r="J95" s="54"/>
      <c r="K95" s="54"/>
      <c r="L95" s="54"/>
      <c r="M95" s="54"/>
      <c r="N95" s="54"/>
      <c r="O95" s="60"/>
      <c r="P95" s="52"/>
      <c r="Q95" s="148"/>
      <c r="R95" s="52"/>
      <c r="S95" s="52"/>
      <c r="T95" s="52"/>
      <c r="U95" s="52"/>
      <c r="V95" s="52"/>
      <c r="W95" s="52"/>
      <c r="X95" s="52"/>
      <c r="Y95" s="52"/>
      <c r="Z95" s="52"/>
      <c r="AA95" s="52"/>
      <c r="AB95" s="52"/>
      <c r="AD95" s="55"/>
    </row>
    <row r="96" spans="1:30">
      <c r="A96" s="51">
        <f t="shared" si="53"/>
        <v>93</v>
      </c>
      <c r="B96" s="54"/>
      <c r="C96" s="136"/>
      <c r="D96" s="52"/>
      <c r="E96" s="52"/>
      <c r="F96" s="52"/>
      <c r="G96" s="52"/>
      <c r="H96" s="54"/>
      <c r="I96" s="54"/>
      <c r="J96" s="54"/>
      <c r="K96" s="54"/>
      <c r="L96" s="54"/>
      <c r="M96" s="54"/>
      <c r="N96" s="54"/>
      <c r="O96" s="60"/>
      <c r="P96" s="52"/>
      <c r="Q96" s="148"/>
      <c r="R96" s="52"/>
      <c r="S96" s="52"/>
      <c r="T96" s="52"/>
      <c r="U96" s="52"/>
      <c r="V96" s="52"/>
      <c r="W96" s="52"/>
      <c r="X96" s="52"/>
      <c r="Y96" s="52"/>
      <c r="Z96" s="52"/>
      <c r="AA96" s="52"/>
      <c r="AB96" s="52"/>
      <c r="AD96" s="55"/>
    </row>
    <row r="97" spans="1:30">
      <c r="A97" s="51">
        <f t="shared" si="53"/>
        <v>94</v>
      </c>
      <c r="B97" s="54"/>
      <c r="C97" s="136"/>
      <c r="D97" s="52"/>
      <c r="E97" s="52"/>
      <c r="F97" s="52"/>
      <c r="G97" s="52"/>
      <c r="H97" s="54"/>
      <c r="I97" s="54"/>
      <c r="J97" s="54"/>
      <c r="K97" s="54"/>
      <c r="L97" s="54"/>
      <c r="M97" s="54"/>
      <c r="N97" s="54"/>
      <c r="O97" s="60"/>
      <c r="P97" s="52"/>
      <c r="Q97" s="148"/>
      <c r="R97" s="52"/>
      <c r="S97" s="52"/>
      <c r="T97" s="52"/>
      <c r="U97" s="52"/>
      <c r="V97" s="52"/>
      <c r="W97" s="52"/>
      <c r="X97" s="52"/>
      <c r="Y97" s="52"/>
      <c r="Z97" s="52"/>
      <c r="AA97" s="52"/>
      <c r="AB97" s="52"/>
      <c r="AD97" s="55"/>
    </row>
    <row r="98" spans="1:30">
      <c r="A98" s="51">
        <f t="shared" si="53"/>
        <v>95</v>
      </c>
      <c r="B98" s="54"/>
      <c r="C98" s="136"/>
      <c r="D98" s="52"/>
      <c r="E98" s="52"/>
      <c r="F98" s="52"/>
      <c r="G98" s="52"/>
      <c r="H98" s="54"/>
      <c r="I98" s="54"/>
      <c r="J98" s="54"/>
      <c r="K98" s="54"/>
      <c r="L98" s="54"/>
      <c r="M98" s="54"/>
      <c r="N98" s="54"/>
      <c r="O98" s="60"/>
      <c r="P98" s="52"/>
      <c r="Q98" s="148"/>
      <c r="R98" s="52"/>
      <c r="S98" s="52"/>
      <c r="T98" s="52"/>
      <c r="U98" s="52"/>
      <c r="V98" s="52"/>
      <c r="W98" s="52"/>
      <c r="X98" s="52"/>
      <c r="Y98" s="52"/>
      <c r="Z98" s="52"/>
      <c r="AA98" s="52"/>
      <c r="AB98" s="52"/>
      <c r="AD98" s="55"/>
    </row>
    <row r="99" spans="1:30">
      <c r="A99" s="51">
        <f t="shared" si="53"/>
        <v>96</v>
      </c>
      <c r="B99" s="54"/>
      <c r="C99" s="136"/>
      <c r="D99" s="52"/>
      <c r="E99" s="52"/>
      <c r="F99" s="52"/>
      <c r="G99" s="52"/>
      <c r="H99" s="54"/>
      <c r="I99" s="54"/>
      <c r="J99" s="54"/>
      <c r="K99" s="54"/>
      <c r="L99" s="54"/>
      <c r="M99" s="54"/>
      <c r="N99" s="54"/>
      <c r="O99" s="60"/>
      <c r="P99" s="52"/>
      <c r="Q99" s="148"/>
      <c r="R99" s="52"/>
      <c r="S99" s="52"/>
      <c r="T99" s="52"/>
      <c r="U99" s="52"/>
      <c r="V99" s="52"/>
      <c r="W99" s="52"/>
      <c r="X99" s="52"/>
      <c r="Y99" s="52"/>
      <c r="Z99" s="52"/>
      <c r="AA99" s="52"/>
      <c r="AB99" s="52"/>
      <c r="AD99" s="55"/>
    </row>
    <row r="100" spans="1:30">
      <c r="A100" s="51">
        <f t="shared" si="53"/>
        <v>97</v>
      </c>
      <c r="B100" s="54"/>
      <c r="C100" s="136"/>
      <c r="D100" s="52"/>
      <c r="E100" s="52"/>
      <c r="F100" s="52"/>
      <c r="G100" s="52"/>
      <c r="H100" s="54"/>
      <c r="I100" s="54"/>
      <c r="J100" s="54"/>
      <c r="K100" s="54"/>
      <c r="L100" s="54"/>
      <c r="M100" s="54"/>
      <c r="N100" s="54"/>
      <c r="O100" s="60"/>
      <c r="P100" s="52"/>
      <c r="Q100" s="148"/>
      <c r="R100" s="52"/>
      <c r="S100" s="52"/>
      <c r="T100" s="52"/>
      <c r="U100" s="52"/>
      <c r="V100" s="52"/>
      <c r="W100" s="52"/>
      <c r="X100" s="52"/>
      <c r="Y100" s="52"/>
      <c r="Z100" s="52"/>
      <c r="AA100" s="52"/>
      <c r="AB100" s="52"/>
      <c r="AD100" s="55"/>
    </row>
    <row r="101" spans="1:30">
      <c r="A101" s="51">
        <f t="shared" si="53"/>
        <v>98</v>
      </c>
      <c r="B101" s="54"/>
      <c r="C101" s="136"/>
      <c r="D101" s="52"/>
      <c r="E101" s="52"/>
      <c r="F101" s="52"/>
      <c r="G101" s="52"/>
      <c r="H101" s="54"/>
      <c r="I101" s="54"/>
      <c r="J101" s="54"/>
      <c r="K101" s="54"/>
      <c r="L101" s="54"/>
      <c r="M101" s="54"/>
      <c r="N101" s="54"/>
      <c r="O101" s="60"/>
      <c r="P101" s="52"/>
      <c r="Q101" s="148"/>
      <c r="R101" s="52"/>
      <c r="S101" s="52"/>
      <c r="T101" s="52"/>
      <c r="U101" s="52"/>
      <c r="V101" s="52"/>
      <c r="W101" s="52"/>
      <c r="X101" s="52"/>
      <c r="Y101" s="52"/>
      <c r="Z101" s="52"/>
      <c r="AA101" s="52"/>
      <c r="AB101" s="52"/>
      <c r="AD101" s="55"/>
    </row>
    <row r="102" spans="1:30">
      <c r="A102" s="51">
        <f t="shared" si="53"/>
        <v>99</v>
      </c>
      <c r="B102" s="54"/>
      <c r="C102" s="136"/>
      <c r="D102" s="52"/>
      <c r="E102" s="52"/>
      <c r="F102" s="52"/>
      <c r="G102" s="52"/>
      <c r="H102" s="54"/>
      <c r="I102" s="54"/>
      <c r="J102" s="54"/>
      <c r="K102" s="54"/>
      <c r="L102" s="54"/>
      <c r="M102" s="54"/>
      <c r="N102" s="54"/>
      <c r="O102" s="60"/>
      <c r="P102" s="54"/>
      <c r="Q102" s="145"/>
      <c r="R102" s="54"/>
      <c r="S102" s="54"/>
      <c r="T102" s="54"/>
      <c r="U102" s="54"/>
      <c r="V102" s="54"/>
      <c r="W102" s="54"/>
      <c r="X102" s="54"/>
      <c r="Y102" s="54"/>
      <c r="Z102" s="54"/>
      <c r="AA102" s="54"/>
      <c r="AB102" s="54"/>
      <c r="AC102" s="137"/>
      <c r="AD102" s="138"/>
    </row>
    <row r="103" spans="1:30">
      <c r="A103" s="51">
        <f t="shared" si="53"/>
        <v>100</v>
      </c>
      <c r="B103" s="54"/>
      <c r="C103" s="136"/>
      <c r="D103" s="52"/>
      <c r="E103" s="52"/>
      <c r="F103" s="52"/>
      <c r="G103" s="52"/>
      <c r="H103" s="54"/>
      <c r="I103" s="54"/>
      <c r="J103" s="54"/>
      <c r="K103" s="54"/>
      <c r="L103" s="54"/>
      <c r="M103" s="54"/>
      <c r="N103" s="54"/>
      <c r="O103" s="60"/>
      <c r="P103" s="52"/>
      <c r="Q103" s="148"/>
      <c r="R103" s="52"/>
      <c r="S103" s="52"/>
      <c r="T103" s="52"/>
      <c r="U103" s="52"/>
      <c r="V103" s="52"/>
      <c r="W103" s="52"/>
      <c r="X103" s="52"/>
      <c r="Y103" s="52"/>
      <c r="Z103" s="52"/>
      <c r="AA103" s="52"/>
      <c r="AB103" s="52"/>
      <c r="AD103" s="55"/>
    </row>
    <row r="104" spans="1:30">
      <c r="A104" s="51">
        <f t="shared" si="53"/>
        <v>101</v>
      </c>
      <c r="B104" s="54"/>
      <c r="C104" s="136"/>
      <c r="D104" s="52"/>
      <c r="E104" s="52"/>
      <c r="F104" s="52"/>
      <c r="G104" s="52"/>
      <c r="H104" s="54"/>
      <c r="I104" s="54"/>
      <c r="J104" s="54"/>
      <c r="K104" s="54"/>
      <c r="L104" s="54"/>
      <c r="M104" s="54"/>
      <c r="N104" s="54"/>
      <c r="O104" s="60"/>
      <c r="P104" s="52"/>
      <c r="Q104" s="148"/>
      <c r="R104" s="52"/>
      <c r="S104" s="52"/>
      <c r="T104" s="52"/>
      <c r="U104" s="52"/>
      <c r="V104" s="52"/>
      <c r="W104" s="52"/>
      <c r="X104" s="52"/>
      <c r="Y104" s="52"/>
      <c r="Z104" s="52"/>
      <c r="AA104" s="52"/>
      <c r="AB104" s="52"/>
      <c r="AD104" s="55"/>
    </row>
    <row r="105" spans="1:30">
      <c r="A105" s="51">
        <f t="shared" si="53"/>
        <v>102</v>
      </c>
      <c r="B105" s="54"/>
      <c r="C105" s="136"/>
      <c r="D105" s="52"/>
      <c r="E105" s="52"/>
      <c r="F105" s="52"/>
      <c r="G105" s="52"/>
      <c r="H105" s="54"/>
      <c r="I105" s="54"/>
      <c r="J105" s="54"/>
      <c r="K105" s="54"/>
      <c r="L105" s="54"/>
      <c r="M105" s="54"/>
      <c r="N105" s="54"/>
      <c r="O105" s="60"/>
      <c r="P105" s="52"/>
      <c r="Q105" s="148"/>
      <c r="R105" s="52"/>
      <c r="S105" s="52"/>
      <c r="T105" s="52"/>
      <c r="U105" s="52"/>
      <c r="V105" s="52"/>
      <c r="W105" s="52"/>
      <c r="X105" s="52"/>
      <c r="Y105" s="52"/>
      <c r="Z105" s="52"/>
      <c r="AA105" s="52"/>
      <c r="AB105" s="52"/>
      <c r="AD105" s="55"/>
    </row>
    <row r="106" spans="1:30">
      <c r="A106" s="51">
        <f t="shared" si="53"/>
        <v>103</v>
      </c>
      <c r="B106" s="54"/>
      <c r="C106" s="136"/>
      <c r="D106" s="52"/>
      <c r="E106" s="52"/>
      <c r="F106" s="52"/>
      <c r="G106" s="52"/>
      <c r="H106" s="54"/>
      <c r="I106" s="54"/>
      <c r="J106" s="54"/>
      <c r="K106" s="54"/>
      <c r="L106" s="54"/>
      <c r="M106" s="54"/>
      <c r="N106" s="54"/>
      <c r="O106" s="60"/>
      <c r="P106" s="52"/>
      <c r="Q106" s="148"/>
      <c r="R106" s="52"/>
      <c r="S106" s="52"/>
      <c r="T106" s="52"/>
      <c r="U106" s="52"/>
      <c r="V106" s="52"/>
      <c r="W106" s="52"/>
      <c r="X106" s="52"/>
      <c r="Y106" s="52"/>
      <c r="Z106" s="52"/>
      <c r="AA106" s="52"/>
      <c r="AB106" s="52"/>
      <c r="AD106" s="55"/>
    </row>
    <row r="107" spans="1:30">
      <c r="A107" s="51">
        <f t="shared" si="53"/>
        <v>104</v>
      </c>
      <c r="B107" s="54"/>
      <c r="C107" s="136"/>
      <c r="D107" s="52"/>
      <c r="E107" s="52"/>
      <c r="F107" s="52"/>
      <c r="G107" s="52"/>
      <c r="H107" s="54"/>
      <c r="I107" s="54"/>
      <c r="J107" s="54"/>
      <c r="K107" s="54"/>
      <c r="L107" s="54"/>
      <c r="M107" s="54"/>
      <c r="N107" s="54"/>
      <c r="O107" s="60"/>
      <c r="P107" s="54"/>
      <c r="Q107" s="145"/>
      <c r="R107" s="54"/>
      <c r="S107" s="54"/>
      <c r="T107" s="54"/>
      <c r="U107" s="54"/>
      <c r="V107" s="54"/>
      <c r="W107" s="54"/>
      <c r="X107" s="54"/>
      <c r="Y107" s="54"/>
      <c r="Z107" s="54"/>
      <c r="AA107" s="54"/>
      <c r="AB107" s="54"/>
      <c r="AC107" s="137"/>
      <c r="AD107" s="138"/>
    </row>
    <row r="108" spans="1:30">
      <c r="A108" s="51">
        <f t="shared" si="53"/>
        <v>105</v>
      </c>
      <c r="B108" s="54"/>
      <c r="C108" s="136"/>
      <c r="D108" s="52"/>
      <c r="E108" s="52"/>
      <c r="F108" s="52"/>
      <c r="G108" s="52"/>
      <c r="H108" s="54"/>
      <c r="I108" s="54"/>
      <c r="J108" s="54"/>
      <c r="K108" s="54"/>
      <c r="L108" s="54"/>
      <c r="M108" s="54"/>
      <c r="N108" s="54"/>
      <c r="O108" s="60"/>
      <c r="P108" s="54"/>
      <c r="Q108" s="145"/>
      <c r="R108" s="54"/>
      <c r="S108" s="54"/>
      <c r="T108" s="54"/>
      <c r="U108" s="54"/>
      <c r="V108" s="54"/>
      <c r="W108" s="54"/>
      <c r="X108" s="54"/>
      <c r="Y108" s="54"/>
      <c r="Z108" s="54"/>
      <c r="AA108" s="54"/>
      <c r="AB108" s="54"/>
      <c r="AC108" s="137"/>
      <c r="AD108" s="138"/>
    </row>
    <row r="109" spans="1:30">
      <c r="A109" s="51">
        <f t="shared" si="53"/>
        <v>106</v>
      </c>
      <c r="B109" s="54"/>
      <c r="C109" s="136"/>
      <c r="D109" s="52"/>
      <c r="E109" s="52"/>
      <c r="F109" s="52"/>
      <c r="G109" s="52"/>
      <c r="H109" s="54"/>
      <c r="I109" s="54"/>
      <c r="J109" s="54"/>
      <c r="K109" s="54"/>
      <c r="L109" s="54"/>
      <c r="M109" s="54"/>
      <c r="N109" s="54"/>
      <c r="O109" s="60"/>
      <c r="P109" s="54"/>
      <c r="Q109" s="145"/>
      <c r="R109" s="54"/>
      <c r="S109" s="54"/>
      <c r="T109" s="54"/>
      <c r="U109" s="54"/>
      <c r="V109" s="54"/>
      <c r="W109" s="54"/>
      <c r="X109" s="54"/>
      <c r="Y109" s="54"/>
      <c r="Z109" s="54"/>
      <c r="AA109" s="54"/>
      <c r="AB109" s="54"/>
      <c r="AC109" s="137"/>
      <c r="AD109" s="138"/>
    </row>
    <row r="110" spans="1:30">
      <c r="A110" s="51">
        <f t="shared" si="53"/>
        <v>107</v>
      </c>
      <c r="B110" s="54"/>
      <c r="C110" s="136"/>
      <c r="D110" s="52"/>
      <c r="E110" s="52"/>
      <c r="F110" s="52"/>
      <c r="G110" s="52"/>
      <c r="H110" s="54"/>
      <c r="I110" s="54"/>
      <c r="J110" s="54"/>
      <c r="K110" s="54"/>
      <c r="L110" s="54"/>
      <c r="M110" s="54"/>
      <c r="N110" s="54"/>
      <c r="O110" s="60"/>
      <c r="P110" s="54"/>
      <c r="Q110" s="145"/>
      <c r="R110" s="54"/>
      <c r="S110" s="54"/>
      <c r="T110" s="54"/>
      <c r="U110" s="54"/>
      <c r="V110" s="54"/>
      <c r="W110" s="54"/>
      <c r="X110" s="54"/>
      <c r="Y110" s="54"/>
      <c r="Z110" s="54"/>
      <c r="AA110" s="54"/>
      <c r="AB110" s="54"/>
      <c r="AC110" s="137"/>
      <c r="AD110" s="138"/>
    </row>
    <row r="111" spans="1:30">
      <c r="A111" s="51">
        <f t="shared" si="53"/>
        <v>108</v>
      </c>
      <c r="B111" s="54"/>
      <c r="C111" s="136"/>
      <c r="D111" s="52"/>
      <c r="E111" s="52"/>
      <c r="F111" s="52"/>
      <c r="G111" s="52"/>
      <c r="H111" s="54"/>
      <c r="I111" s="54"/>
      <c r="J111" s="54"/>
      <c r="K111" s="54"/>
      <c r="L111" s="54"/>
      <c r="M111" s="54"/>
      <c r="N111" s="54"/>
      <c r="O111" s="60"/>
      <c r="P111" s="54"/>
      <c r="Q111" s="145"/>
      <c r="R111" s="54"/>
      <c r="S111" s="54"/>
      <c r="T111" s="54"/>
      <c r="U111" s="54"/>
      <c r="V111" s="54"/>
      <c r="W111" s="54"/>
      <c r="X111" s="54"/>
      <c r="Y111" s="54"/>
      <c r="Z111" s="54"/>
      <c r="AA111" s="54"/>
      <c r="AB111" s="54"/>
      <c r="AC111" s="137"/>
      <c r="AD111" s="138"/>
    </row>
    <row r="112" spans="1:30">
      <c r="A112" s="51">
        <f t="shared" si="53"/>
        <v>109</v>
      </c>
      <c r="B112" s="54"/>
      <c r="C112" s="136"/>
      <c r="D112" s="52"/>
      <c r="E112" s="52"/>
      <c r="F112" s="52"/>
      <c r="G112" s="52"/>
      <c r="H112" s="54"/>
      <c r="I112" s="54"/>
      <c r="J112" s="54"/>
      <c r="K112" s="54"/>
      <c r="L112" s="54"/>
      <c r="M112" s="54"/>
      <c r="N112" s="54"/>
      <c r="O112" s="60"/>
      <c r="P112" s="54"/>
      <c r="Q112" s="145"/>
      <c r="R112" s="54"/>
      <c r="S112" s="54"/>
      <c r="T112" s="54"/>
      <c r="U112" s="54"/>
      <c r="V112" s="54"/>
      <c r="W112" s="54"/>
      <c r="X112" s="54"/>
      <c r="Y112" s="54"/>
      <c r="Z112" s="54"/>
      <c r="AA112" s="54"/>
      <c r="AB112" s="54"/>
      <c r="AC112" s="137"/>
      <c r="AD112" s="138"/>
    </row>
    <row r="113" spans="1:30">
      <c r="A113" s="51">
        <f t="shared" si="53"/>
        <v>110</v>
      </c>
      <c r="B113" s="54"/>
      <c r="C113" s="136"/>
      <c r="D113" s="52"/>
      <c r="E113" s="52"/>
      <c r="F113" s="52"/>
      <c r="G113" s="52"/>
      <c r="H113" s="54"/>
      <c r="I113" s="54"/>
      <c r="J113" s="54"/>
      <c r="K113" s="54"/>
      <c r="L113" s="54"/>
      <c r="M113" s="54"/>
      <c r="N113" s="54"/>
      <c r="O113" s="60"/>
      <c r="P113" s="54"/>
      <c r="Q113" s="145"/>
      <c r="R113" s="54"/>
      <c r="S113" s="54"/>
      <c r="T113" s="54"/>
      <c r="U113" s="54"/>
      <c r="V113" s="54"/>
      <c r="W113" s="54"/>
      <c r="X113" s="54"/>
      <c r="Y113" s="54"/>
      <c r="Z113" s="54"/>
      <c r="AA113" s="54"/>
      <c r="AB113" s="54"/>
      <c r="AC113" s="137"/>
      <c r="AD113" s="138"/>
    </row>
    <row r="114" spans="1:30">
      <c r="A114" s="51">
        <f t="shared" si="53"/>
        <v>111</v>
      </c>
      <c r="B114" s="54"/>
      <c r="C114" s="136"/>
      <c r="D114" s="52"/>
      <c r="E114" s="52"/>
      <c r="F114" s="52"/>
      <c r="G114" s="52"/>
      <c r="H114" s="54"/>
      <c r="I114" s="54"/>
      <c r="J114" s="54"/>
      <c r="K114" s="54"/>
      <c r="L114" s="54"/>
      <c r="M114" s="54"/>
      <c r="N114" s="54"/>
      <c r="O114" s="60"/>
      <c r="P114" s="54"/>
      <c r="Q114" s="145"/>
      <c r="R114" s="54"/>
      <c r="S114" s="54"/>
      <c r="T114" s="54"/>
      <c r="U114" s="54"/>
      <c r="V114" s="54"/>
      <c r="W114" s="54"/>
      <c r="X114" s="54"/>
      <c r="Y114" s="54"/>
      <c r="Z114" s="54"/>
      <c r="AA114" s="54"/>
      <c r="AB114" s="54"/>
      <c r="AC114" s="137"/>
      <c r="AD114" s="138"/>
    </row>
    <row r="115" spans="1:30">
      <c r="A115" s="51">
        <f t="shared" si="53"/>
        <v>112</v>
      </c>
      <c r="B115" s="54"/>
      <c r="C115" s="136"/>
      <c r="D115" s="52"/>
      <c r="E115" s="52"/>
      <c r="F115" s="52"/>
      <c r="G115" s="52"/>
      <c r="H115" s="54"/>
      <c r="I115" s="54"/>
      <c r="J115" s="54"/>
      <c r="K115" s="54"/>
      <c r="L115" s="54"/>
      <c r="M115" s="54"/>
      <c r="N115" s="54"/>
      <c r="O115" s="60"/>
      <c r="P115" s="54"/>
      <c r="Q115" s="145"/>
      <c r="R115" s="54"/>
      <c r="S115" s="54"/>
      <c r="T115" s="54"/>
      <c r="U115" s="54"/>
      <c r="V115" s="54"/>
      <c r="W115" s="54"/>
      <c r="X115" s="54"/>
      <c r="Y115" s="54"/>
      <c r="Z115" s="54"/>
      <c r="AA115" s="54"/>
      <c r="AB115" s="54"/>
      <c r="AC115" s="137"/>
      <c r="AD115" s="138"/>
    </row>
    <row r="116" spans="1:30">
      <c r="A116" s="51">
        <f t="shared" si="53"/>
        <v>113</v>
      </c>
      <c r="B116" s="54"/>
      <c r="C116" s="136"/>
      <c r="D116" s="52"/>
      <c r="E116" s="52"/>
      <c r="F116" s="52"/>
      <c r="G116" s="52"/>
      <c r="H116" s="54"/>
      <c r="I116" s="54"/>
      <c r="J116" s="54"/>
      <c r="K116" s="54"/>
      <c r="L116" s="54"/>
      <c r="M116" s="54"/>
      <c r="N116" s="54"/>
      <c r="O116" s="60"/>
      <c r="P116" s="54"/>
      <c r="Q116" s="145"/>
      <c r="R116" s="54"/>
      <c r="S116" s="54"/>
      <c r="T116" s="54"/>
      <c r="U116" s="54"/>
      <c r="V116" s="54"/>
      <c r="W116" s="54"/>
      <c r="X116" s="54"/>
      <c r="Y116" s="54"/>
      <c r="Z116" s="54"/>
      <c r="AA116" s="54"/>
      <c r="AB116" s="54"/>
      <c r="AC116" s="137"/>
      <c r="AD116" s="138"/>
    </row>
    <row r="117" spans="1:30">
      <c r="A117" s="51">
        <f t="shared" si="53"/>
        <v>114</v>
      </c>
      <c r="B117" s="54"/>
      <c r="C117" s="136"/>
      <c r="D117" s="52"/>
      <c r="E117" s="52"/>
      <c r="F117" s="52"/>
      <c r="G117" s="52"/>
      <c r="H117" s="54"/>
      <c r="I117" s="54"/>
      <c r="J117" s="54"/>
      <c r="K117" s="54"/>
      <c r="L117" s="54"/>
      <c r="M117" s="54"/>
      <c r="N117" s="54"/>
      <c r="O117" s="60"/>
      <c r="P117" s="54"/>
      <c r="Q117" s="145"/>
      <c r="R117" s="54"/>
      <c r="S117" s="54"/>
      <c r="T117" s="54"/>
      <c r="U117" s="54"/>
      <c r="V117" s="54"/>
      <c r="W117" s="54"/>
      <c r="X117" s="54"/>
      <c r="Y117" s="54"/>
      <c r="Z117" s="54"/>
      <c r="AA117" s="54"/>
      <c r="AB117" s="54"/>
      <c r="AC117" s="137"/>
      <c r="AD117" s="138"/>
    </row>
    <row r="118" spans="1:30">
      <c r="A118" s="51">
        <f t="shared" si="53"/>
        <v>115</v>
      </c>
      <c r="B118" s="54"/>
      <c r="C118" s="136"/>
      <c r="D118" s="52"/>
      <c r="E118" s="52"/>
      <c r="F118" s="52"/>
      <c r="G118" s="52"/>
      <c r="H118" s="54"/>
      <c r="I118" s="54"/>
      <c r="J118" s="54"/>
      <c r="K118" s="54"/>
      <c r="L118" s="54"/>
      <c r="M118" s="54"/>
      <c r="N118" s="54"/>
      <c r="O118" s="60"/>
      <c r="P118" s="54"/>
      <c r="Q118" s="145"/>
      <c r="R118" s="54"/>
      <c r="S118" s="54"/>
      <c r="T118" s="54"/>
      <c r="U118" s="54"/>
      <c r="V118" s="54"/>
      <c r="W118" s="54"/>
      <c r="X118" s="54"/>
      <c r="Y118" s="54"/>
      <c r="Z118" s="54"/>
      <c r="AA118" s="54"/>
      <c r="AB118" s="54"/>
      <c r="AC118" s="137"/>
      <c r="AD118" s="138"/>
    </row>
    <row r="119" spans="1:30">
      <c r="A119" s="51">
        <f t="shared" si="53"/>
        <v>116</v>
      </c>
      <c r="B119" s="54"/>
      <c r="C119" s="136"/>
      <c r="D119" s="52"/>
      <c r="E119" s="52"/>
      <c r="F119" s="52"/>
      <c r="G119" s="52"/>
      <c r="H119" s="54"/>
      <c r="I119" s="54"/>
      <c r="J119" s="54"/>
      <c r="K119" s="54"/>
      <c r="L119" s="54"/>
      <c r="M119" s="54"/>
      <c r="N119" s="54"/>
      <c r="O119" s="60"/>
      <c r="P119" s="54"/>
      <c r="Q119" s="145"/>
      <c r="R119" s="54"/>
      <c r="S119" s="54"/>
      <c r="T119" s="54"/>
      <c r="U119" s="54"/>
      <c r="V119" s="54"/>
      <c r="W119" s="54"/>
      <c r="X119" s="54"/>
      <c r="Y119" s="54"/>
      <c r="Z119" s="54"/>
      <c r="AA119" s="54"/>
      <c r="AB119" s="54"/>
      <c r="AC119" s="137"/>
      <c r="AD119" s="138"/>
    </row>
    <row r="120" spans="1:30">
      <c r="A120" s="51">
        <f t="shared" si="53"/>
        <v>117</v>
      </c>
      <c r="B120" s="54"/>
      <c r="C120" s="136"/>
      <c r="D120" s="52"/>
      <c r="E120" s="52"/>
      <c r="F120" s="52"/>
      <c r="G120" s="52"/>
      <c r="H120" s="54"/>
      <c r="I120" s="54"/>
      <c r="J120" s="54"/>
      <c r="K120" s="54"/>
      <c r="L120" s="54"/>
      <c r="M120" s="54"/>
      <c r="N120" s="54"/>
      <c r="O120" s="60"/>
      <c r="P120" s="54"/>
      <c r="Q120" s="145"/>
      <c r="R120" s="54"/>
      <c r="S120" s="54"/>
      <c r="T120" s="54"/>
      <c r="U120" s="54"/>
      <c r="V120" s="54"/>
      <c r="W120" s="54"/>
      <c r="X120" s="54"/>
      <c r="Y120" s="54"/>
      <c r="Z120" s="54"/>
      <c r="AA120" s="54"/>
      <c r="AB120" s="54"/>
      <c r="AC120" s="137"/>
      <c r="AD120" s="138"/>
    </row>
    <row r="121" spans="1:30">
      <c r="A121" s="51">
        <f t="shared" si="53"/>
        <v>118</v>
      </c>
      <c r="B121" s="54"/>
      <c r="C121" s="136"/>
      <c r="D121" s="52"/>
      <c r="E121" s="52"/>
      <c r="F121" s="52"/>
      <c r="G121" s="52"/>
      <c r="H121" s="54"/>
      <c r="I121" s="54"/>
      <c r="J121" s="54"/>
      <c r="K121" s="54"/>
      <c r="L121" s="54"/>
      <c r="M121" s="54"/>
      <c r="N121" s="54"/>
      <c r="O121" s="60"/>
      <c r="P121" s="54"/>
      <c r="Q121" s="145"/>
      <c r="R121" s="54"/>
      <c r="S121" s="54"/>
      <c r="T121" s="54"/>
      <c r="U121" s="54"/>
      <c r="V121" s="54"/>
      <c r="W121" s="54"/>
      <c r="X121" s="54"/>
      <c r="Y121" s="54"/>
      <c r="Z121" s="54"/>
      <c r="AA121" s="54"/>
      <c r="AB121" s="54"/>
      <c r="AC121" s="137"/>
      <c r="AD121" s="138"/>
    </row>
    <row r="122" spans="1:30">
      <c r="A122" s="51">
        <f t="shared" si="53"/>
        <v>119</v>
      </c>
      <c r="B122" s="54"/>
      <c r="C122" s="136"/>
      <c r="D122" s="52"/>
      <c r="E122" s="52"/>
      <c r="F122" s="52"/>
      <c r="G122" s="52"/>
      <c r="H122" s="54"/>
      <c r="I122" s="54"/>
      <c r="J122" s="54"/>
      <c r="K122" s="54"/>
      <c r="L122" s="54"/>
      <c r="M122" s="54"/>
      <c r="N122" s="54"/>
      <c r="O122" s="60"/>
      <c r="P122" s="54"/>
      <c r="Q122" s="145"/>
      <c r="R122" s="54"/>
      <c r="S122" s="54"/>
      <c r="T122" s="54"/>
      <c r="U122" s="54"/>
      <c r="V122" s="54"/>
      <c r="W122" s="54"/>
      <c r="X122" s="54"/>
      <c r="Y122" s="54"/>
      <c r="Z122" s="54"/>
      <c r="AA122" s="54"/>
      <c r="AB122" s="54"/>
      <c r="AC122" s="137"/>
      <c r="AD122" s="138"/>
    </row>
    <row r="123" spans="1:30">
      <c r="A123" s="51">
        <f t="shared" si="53"/>
        <v>120</v>
      </c>
      <c r="B123" s="54"/>
      <c r="C123" s="136"/>
      <c r="D123" s="52"/>
      <c r="E123" s="52"/>
      <c r="F123" s="52"/>
      <c r="G123" s="52"/>
      <c r="H123" s="54"/>
      <c r="I123" s="54"/>
      <c r="J123" s="54"/>
      <c r="K123" s="54"/>
      <c r="L123" s="54"/>
      <c r="M123" s="54"/>
      <c r="N123" s="54"/>
      <c r="O123" s="60"/>
      <c r="P123" s="54"/>
      <c r="Q123" s="145"/>
      <c r="R123" s="54"/>
      <c r="S123" s="54"/>
      <c r="T123" s="54"/>
      <c r="U123" s="54"/>
      <c r="V123" s="54"/>
      <c r="W123" s="54"/>
      <c r="X123" s="54"/>
      <c r="Y123" s="54"/>
      <c r="Z123" s="54"/>
      <c r="AA123" s="54"/>
      <c r="AB123" s="54"/>
      <c r="AC123" s="137"/>
      <c r="AD123" s="138"/>
    </row>
    <row r="124" spans="1:30">
      <c r="A124" s="51">
        <f t="shared" si="53"/>
        <v>121</v>
      </c>
      <c r="B124" s="54"/>
      <c r="C124" s="136"/>
      <c r="D124" s="52"/>
      <c r="E124" s="52"/>
      <c r="F124" s="52"/>
      <c r="G124" s="52"/>
      <c r="H124" s="54"/>
      <c r="I124" s="54"/>
      <c r="J124" s="54"/>
      <c r="K124" s="54"/>
      <c r="L124" s="54"/>
      <c r="M124" s="54"/>
      <c r="N124" s="54"/>
      <c r="O124" s="60"/>
      <c r="P124" s="54"/>
      <c r="Q124" s="145"/>
      <c r="R124" s="54"/>
      <c r="S124" s="54"/>
      <c r="T124" s="54"/>
      <c r="U124" s="54"/>
      <c r="V124" s="54"/>
      <c r="W124" s="54"/>
      <c r="X124" s="54"/>
      <c r="Y124" s="54"/>
      <c r="Z124" s="54"/>
      <c r="AA124" s="54"/>
      <c r="AB124" s="54"/>
      <c r="AC124" s="137"/>
      <c r="AD124" s="138"/>
    </row>
    <row r="125" spans="1:30">
      <c r="A125" s="51">
        <f t="shared" si="53"/>
        <v>122</v>
      </c>
      <c r="B125" s="54"/>
      <c r="C125" s="136"/>
      <c r="D125" s="52"/>
      <c r="E125" s="52"/>
      <c r="F125" s="52"/>
      <c r="G125" s="52"/>
      <c r="H125" s="54"/>
      <c r="I125" s="54"/>
      <c r="J125" s="54"/>
      <c r="K125" s="54"/>
      <c r="L125" s="54"/>
      <c r="M125" s="54"/>
      <c r="N125" s="54"/>
      <c r="O125" s="60"/>
      <c r="P125" s="54"/>
      <c r="Q125" s="145"/>
      <c r="R125" s="54"/>
      <c r="S125" s="54"/>
      <c r="T125" s="54"/>
      <c r="U125" s="54"/>
      <c r="V125" s="54"/>
      <c r="W125" s="54"/>
      <c r="X125" s="54"/>
      <c r="Y125" s="54"/>
      <c r="Z125" s="54"/>
      <c r="AA125" s="54"/>
      <c r="AB125" s="54"/>
      <c r="AC125" s="137"/>
      <c r="AD125" s="138"/>
    </row>
    <row r="126" spans="1:30">
      <c r="A126" s="51">
        <f t="shared" si="53"/>
        <v>123</v>
      </c>
      <c r="B126" s="54"/>
      <c r="C126" s="136"/>
      <c r="D126" s="52"/>
      <c r="E126" s="52"/>
      <c r="F126" s="52"/>
      <c r="G126" s="52"/>
      <c r="H126" s="54"/>
      <c r="I126" s="54"/>
      <c r="J126" s="54"/>
      <c r="K126" s="54"/>
      <c r="L126" s="54"/>
      <c r="M126" s="54"/>
      <c r="N126" s="54"/>
      <c r="O126" s="60"/>
      <c r="P126" s="54"/>
      <c r="Q126" s="145"/>
      <c r="R126" s="54"/>
      <c r="S126" s="54"/>
      <c r="T126" s="54"/>
      <c r="U126" s="54"/>
      <c r="V126" s="54"/>
      <c r="W126" s="54"/>
      <c r="X126" s="54"/>
      <c r="Y126" s="54"/>
      <c r="Z126" s="54"/>
      <c r="AA126" s="54"/>
      <c r="AB126" s="54"/>
      <c r="AC126" s="137"/>
      <c r="AD126" s="138"/>
    </row>
    <row r="127" spans="1:30">
      <c r="A127" s="51">
        <f t="shared" si="53"/>
        <v>124</v>
      </c>
      <c r="B127" s="54"/>
      <c r="C127" s="136"/>
      <c r="D127" s="52"/>
      <c r="E127" s="52"/>
      <c r="F127" s="52"/>
      <c r="G127" s="52"/>
      <c r="H127" s="54"/>
      <c r="I127" s="54"/>
      <c r="J127" s="54"/>
      <c r="K127" s="54"/>
      <c r="L127" s="54"/>
      <c r="M127" s="54"/>
      <c r="N127" s="54"/>
      <c r="O127" s="60"/>
      <c r="P127" s="54"/>
      <c r="Q127" s="145"/>
      <c r="R127" s="54"/>
      <c r="S127" s="54"/>
      <c r="T127" s="54"/>
      <c r="U127" s="54"/>
      <c r="V127" s="54"/>
      <c r="W127" s="54"/>
      <c r="X127" s="54"/>
      <c r="Y127" s="54"/>
      <c r="Z127" s="54"/>
      <c r="AA127" s="54"/>
      <c r="AB127" s="54"/>
      <c r="AC127" s="137"/>
      <c r="AD127" s="138"/>
    </row>
    <row r="128" spans="1:30">
      <c r="A128" s="51">
        <f t="shared" si="53"/>
        <v>125</v>
      </c>
      <c r="B128" s="54"/>
      <c r="C128" s="136"/>
      <c r="D128" s="52"/>
      <c r="E128" s="52"/>
      <c r="F128" s="52"/>
      <c r="G128" s="52"/>
      <c r="H128" s="54"/>
      <c r="I128" s="54"/>
      <c r="J128" s="54"/>
      <c r="K128" s="54"/>
      <c r="L128" s="54"/>
      <c r="M128" s="54"/>
      <c r="N128" s="54"/>
      <c r="O128" s="60"/>
      <c r="P128" s="54"/>
      <c r="Q128" s="145"/>
      <c r="R128" s="54"/>
      <c r="S128" s="54"/>
      <c r="T128" s="54"/>
      <c r="U128" s="54"/>
      <c r="V128" s="54"/>
      <c r="W128" s="54"/>
      <c r="X128" s="54"/>
      <c r="Y128" s="54"/>
      <c r="Z128" s="54"/>
      <c r="AA128" s="54"/>
      <c r="AB128" s="54"/>
      <c r="AC128" s="137"/>
      <c r="AD128" s="138"/>
    </row>
    <row r="129" spans="1:30">
      <c r="A129" s="51">
        <f t="shared" si="53"/>
        <v>126</v>
      </c>
      <c r="B129" s="54"/>
      <c r="C129" s="136"/>
      <c r="D129" s="52"/>
      <c r="E129" s="52"/>
      <c r="F129" s="52"/>
      <c r="G129" s="52"/>
      <c r="H129" s="54"/>
      <c r="I129" s="54"/>
      <c r="J129" s="54"/>
      <c r="K129" s="54"/>
      <c r="L129" s="54"/>
      <c r="M129" s="54"/>
      <c r="N129" s="54"/>
      <c r="O129" s="60"/>
      <c r="P129" s="54"/>
      <c r="Q129" s="145"/>
      <c r="R129" s="54"/>
      <c r="S129" s="54"/>
      <c r="T129" s="54"/>
      <c r="U129" s="54"/>
      <c r="V129" s="54"/>
      <c r="W129" s="54"/>
      <c r="X129" s="54"/>
      <c r="Y129" s="54"/>
      <c r="Z129" s="54"/>
      <c r="AA129" s="54"/>
      <c r="AB129" s="54"/>
      <c r="AC129" s="137"/>
      <c r="AD129" s="138"/>
    </row>
    <row r="130" spans="1:30">
      <c r="A130" s="51">
        <f t="shared" si="53"/>
        <v>127</v>
      </c>
      <c r="B130" s="54"/>
      <c r="C130" s="136"/>
      <c r="D130" s="52"/>
      <c r="E130" s="52"/>
      <c r="F130" s="52"/>
      <c r="G130" s="52"/>
      <c r="H130" s="54"/>
      <c r="I130" s="54"/>
      <c r="J130" s="54"/>
      <c r="K130" s="54"/>
      <c r="L130" s="54"/>
      <c r="M130" s="54"/>
      <c r="N130" s="54"/>
      <c r="O130" s="60"/>
      <c r="P130" s="54"/>
      <c r="Q130" s="145"/>
      <c r="R130" s="54"/>
      <c r="S130" s="54"/>
      <c r="T130" s="54"/>
      <c r="U130" s="54"/>
      <c r="V130" s="54"/>
      <c r="W130" s="54"/>
      <c r="X130" s="54"/>
      <c r="Y130" s="54"/>
      <c r="Z130" s="54"/>
      <c r="AA130" s="54"/>
      <c r="AB130" s="54"/>
      <c r="AC130" s="137"/>
      <c r="AD130" s="138"/>
    </row>
    <row r="131" ht="12" spans="1:30">
      <c r="A131" s="51">
        <f t="shared" si="53"/>
        <v>128</v>
      </c>
      <c r="B131" s="54"/>
      <c r="C131" s="136"/>
      <c r="D131" s="52"/>
      <c r="E131" s="52"/>
      <c r="F131" s="52"/>
      <c r="G131" s="52"/>
      <c r="H131" s="54"/>
      <c r="I131" s="54"/>
      <c r="J131" s="54"/>
      <c r="K131" s="54"/>
      <c r="L131" s="54"/>
      <c r="M131" s="54"/>
      <c r="N131" s="54"/>
      <c r="O131" s="60"/>
      <c r="P131" s="54"/>
      <c r="Q131" s="145"/>
      <c r="R131" s="139"/>
      <c r="S131" s="139"/>
      <c r="T131" s="139"/>
      <c r="U131" s="139"/>
      <c r="V131" s="139"/>
      <c r="W131" s="139"/>
      <c r="X131" s="139"/>
      <c r="Y131" s="139"/>
      <c r="Z131" s="139"/>
      <c r="AA131" s="139"/>
      <c r="AB131" s="139"/>
      <c r="AC131" s="140"/>
      <c r="AD131" s="138"/>
    </row>
    <row r="132" spans="1:30">
      <c r="A132" s="51">
        <f t="shared" si="53"/>
        <v>129</v>
      </c>
      <c r="B132" s="54"/>
      <c r="C132" s="136"/>
      <c r="D132" s="52"/>
      <c r="E132" s="52"/>
      <c r="F132" s="52"/>
      <c r="G132" s="52"/>
      <c r="H132" s="54"/>
      <c r="I132" s="54"/>
      <c r="J132" s="54"/>
      <c r="K132" s="54"/>
      <c r="L132" s="54"/>
      <c r="M132" s="54"/>
      <c r="N132" s="54"/>
      <c r="O132" s="60"/>
      <c r="P132" s="54"/>
      <c r="Q132" s="145"/>
      <c r="R132" s="54"/>
      <c r="S132" s="54"/>
      <c r="T132" s="54"/>
      <c r="U132" s="54"/>
      <c r="V132" s="54"/>
      <c r="W132" s="54"/>
      <c r="X132" s="54"/>
      <c r="Y132" s="54"/>
      <c r="Z132" s="54"/>
      <c r="AA132" s="54"/>
      <c r="AB132" s="54"/>
      <c r="AC132" s="137"/>
      <c r="AD132" s="138"/>
    </row>
    <row r="133" spans="1:30">
      <c r="A133" s="51">
        <f t="shared" si="53"/>
        <v>130</v>
      </c>
      <c r="B133" s="54"/>
      <c r="C133" s="136"/>
      <c r="D133" s="52"/>
      <c r="E133" s="52"/>
      <c r="F133" s="52"/>
      <c r="G133" s="52"/>
      <c r="H133" s="54"/>
      <c r="I133" s="54"/>
      <c r="J133" s="54"/>
      <c r="K133" s="54"/>
      <c r="L133" s="54"/>
      <c r="M133" s="54"/>
      <c r="N133" s="54"/>
      <c r="O133" s="60"/>
      <c r="P133" s="54"/>
      <c r="Q133" s="145"/>
      <c r="R133" s="54"/>
      <c r="S133" s="54"/>
      <c r="T133" s="54"/>
      <c r="U133" s="54"/>
      <c r="V133" s="54"/>
      <c r="W133" s="54"/>
      <c r="X133" s="54"/>
      <c r="Y133" s="54"/>
      <c r="Z133" s="54"/>
      <c r="AA133" s="54"/>
      <c r="AB133" s="54"/>
      <c r="AC133" s="137"/>
      <c r="AD133" s="138"/>
    </row>
    <row r="134" spans="1:30">
      <c r="A134" s="51">
        <f t="shared" ref="A134:A197" si="59">A133+1</f>
        <v>131</v>
      </c>
      <c r="B134" s="54"/>
      <c r="C134" s="136"/>
      <c r="D134" s="52"/>
      <c r="E134" s="52"/>
      <c r="F134" s="52"/>
      <c r="G134" s="52"/>
      <c r="H134" s="54"/>
      <c r="I134" s="54"/>
      <c r="J134" s="54"/>
      <c r="K134" s="54"/>
      <c r="L134" s="54"/>
      <c r="M134" s="54"/>
      <c r="N134" s="54"/>
      <c r="O134" s="60"/>
      <c r="P134" s="54"/>
      <c r="Q134" s="145"/>
      <c r="R134" s="54"/>
      <c r="S134" s="54"/>
      <c r="T134" s="54"/>
      <c r="U134" s="54"/>
      <c r="V134" s="54"/>
      <c r="W134" s="54"/>
      <c r="X134" s="54"/>
      <c r="Y134" s="54"/>
      <c r="Z134" s="54"/>
      <c r="AA134" s="54"/>
      <c r="AB134" s="54"/>
      <c r="AC134" s="137"/>
      <c r="AD134" s="138"/>
    </row>
    <row r="135" spans="1:30">
      <c r="A135" s="51">
        <f t="shared" si="59"/>
        <v>132</v>
      </c>
      <c r="B135" s="54"/>
      <c r="C135" s="136"/>
      <c r="D135" s="52"/>
      <c r="E135" s="52"/>
      <c r="F135" s="52"/>
      <c r="G135" s="52"/>
      <c r="H135" s="54"/>
      <c r="I135" s="54"/>
      <c r="J135" s="54"/>
      <c r="K135" s="54"/>
      <c r="L135" s="54"/>
      <c r="M135" s="54"/>
      <c r="N135" s="54"/>
      <c r="O135" s="60"/>
      <c r="P135" s="54"/>
      <c r="Q135" s="145"/>
      <c r="R135" s="54"/>
      <c r="S135" s="54"/>
      <c r="T135" s="54"/>
      <c r="U135" s="54"/>
      <c r="V135" s="54"/>
      <c r="W135" s="54"/>
      <c r="X135" s="54"/>
      <c r="Y135" s="54"/>
      <c r="Z135" s="54"/>
      <c r="AA135" s="54"/>
      <c r="AB135" s="54"/>
      <c r="AC135" s="137"/>
      <c r="AD135" s="138"/>
    </row>
    <row r="136" spans="1:30">
      <c r="A136" s="51">
        <f t="shared" si="59"/>
        <v>133</v>
      </c>
      <c r="B136" s="54"/>
      <c r="C136" s="136"/>
      <c r="D136" s="52"/>
      <c r="E136" s="52"/>
      <c r="F136" s="52"/>
      <c r="G136" s="52"/>
      <c r="H136" s="54"/>
      <c r="I136" s="54"/>
      <c r="J136" s="54"/>
      <c r="K136" s="54"/>
      <c r="L136" s="54"/>
      <c r="M136" s="54"/>
      <c r="N136" s="54"/>
      <c r="O136" s="60"/>
      <c r="P136" s="54"/>
      <c r="Q136" s="145"/>
      <c r="R136" s="54"/>
      <c r="S136" s="54"/>
      <c r="T136" s="54"/>
      <c r="U136" s="54"/>
      <c r="V136" s="54"/>
      <c r="W136" s="54"/>
      <c r="X136" s="54"/>
      <c r="Y136" s="54"/>
      <c r="Z136" s="54"/>
      <c r="AA136" s="54"/>
      <c r="AB136" s="54"/>
      <c r="AC136" s="137"/>
      <c r="AD136" s="138"/>
    </row>
    <row r="137" spans="1:30">
      <c r="A137" s="51">
        <f t="shared" si="59"/>
        <v>134</v>
      </c>
      <c r="B137" s="54"/>
      <c r="C137" s="136"/>
      <c r="D137" s="52"/>
      <c r="E137" s="52"/>
      <c r="F137" s="52"/>
      <c r="G137" s="52"/>
      <c r="H137" s="54"/>
      <c r="I137" s="54"/>
      <c r="J137" s="54"/>
      <c r="K137" s="54"/>
      <c r="L137" s="54"/>
      <c r="M137" s="54"/>
      <c r="N137" s="54"/>
      <c r="O137" s="60"/>
      <c r="P137" s="54"/>
      <c r="Q137" s="145"/>
      <c r="R137" s="54"/>
      <c r="S137" s="54"/>
      <c r="T137" s="54"/>
      <c r="U137" s="54"/>
      <c r="V137" s="54"/>
      <c r="W137" s="54"/>
      <c r="X137" s="54"/>
      <c r="Y137" s="54"/>
      <c r="Z137" s="54"/>
      <c r="AA137" s="54"/>
      <c r="AB137" s="54"/>
      <c r="AC137" s="137"/>
      <c r="AD137" s="138"/>
    </row>
    <row r="138" spans="1:30">
      <c r="A138" s="51">
        <f t="shared" si="59"/>
        <v>135</v>
      </c>
      <c r="B138" s="54"/>
      <c r="C138" s="136"/>
      <c r="D138" s="52"/>
      <c r="E138" s="52"/>
      <c r="F138" s="52"/>
      <c r="G138" s="52"/>
      <c r="H138" s="54"/>
      <c r="I138" s="54"/>
      <c r="J138" s="54"/>
      <c r="K138" s="54"/>
      <c r="L138" s="54"/>
      <c r="M138" s="54"/>
      <c r="N138" s="54"/>
      <c r="O138" s="60"/>
      <c r="P138" s="54"/>
      <c r="Q138" s="145"/>
      <c r="R138" s="54"/>
      <c r="S138" s="54"/>
      <c r="T138" s="54"/>
      <c r="U138" s="54"/>
      <c r="V138" s="54"/>
      <c r="W138" s="54"/>
      <c r="X138" s="54"/>
      <c r="Y138" s="54"/>
      <c r="Z138" s="54"/>
      <c r="AA138" s="54"/>
      <c r="AB138" s="54"/>
      <c r="AC138" s="137"/>
      <c r="AD138" s="138"/>
    </row>
    <row r="139" spans="1:30">
      <c r="A139" s="51">
        <f t="shared" si="59"/>
        <v>136</v>
      </c>
      <c r="B139" s="54"/>
      <c r="C139" s="136"/>
      <c r="D139" s="52"/>
      <c r="E139" s="52"/>
      <c r="F139" s="52"/>
      <c r="G139" s="52"/>
      <c r="H139" s="54"/>
      <c r="I139" s="54"/>
      <c r="J139" s="54"/>
      <c r="K139" s="54"/>
      <c r="L139" s="54"/>
      <c r="M139" s="54"/>
      <c r="N139" s="54"/>
      <c r="O139" s="60"/>
      <c r="P139" s="54"/>
      <c r="Q139" s="145"/>
      <c r="R139" s="54"/>
      <c r="S139" s="54"/>
      <c r="T139" s="54"/>
      <c r="U139" s="54"/>
      <c r="V139" s="54"/>
      <c r="W139" s="54"/>
      <c r="X139" s="54"/>
      <c r="Y139" s="54"/>
      <c r="Z139" s="54"/>
      <c r="AA139" s="54"/>
      <c r="AB139" s="54"/>
      <c r="AC139" s="137"/>
      <c r="AD139" s="138"/>
    </row>
    <row r="140" spans="1:30">
      <c r="A140" s="51">
        <f t="shared" si="59"/>
        <v>137</v>
      </c>
      <c r="B140" s="54"/>
      <c r="C140" s="136"/>
      <c r="D140" s="52"/>
      <c r="E140" s="52"/>
      <c r="F140" s="52"/>
      <c r="G140" s="52"/>
      <c r="H140" s="54"/>
      <c r="I140" s="54"/>
      <c r="J140" s="54"/>
      <c r="K140" s="54"/>
      <c r="L140" s="54"/>
      <c r="M140" s="54"/>
      <c r="N140" s="54"/>
      <c r="O140" s="60"/>
      <c r="P140" s="54"/>
      <c r="Q140" s="145"/>
      <c r="R140" s="54"/>
      <c r="S140" s="54"/>
      <c r="T140" s="54"/>
      <c r="U140" s="54"/>
      <c r="V140" s="54"/>
      <c r="W140" s="54"/>
      <c r="X140" s="54"/>
      <c r="Y140" s="54"/>
      <c r="Z140" s="54"/>
      <c r="AA140" s="54"/>
      <c r="AB140" s="54"/>
      <c r="AC140" s="137"/>
      <c r="AD140" s="138"/>
    </row>
    <row r="141" spans="1:30">
      <c r="A141" s="51">
        <f t="shared" si="59"/>
        <v>138</v>
      </c>
      <c r="B141" s="54"/>
      <c r="C141" s="136"/>
      <c r="D141" s="52"/>
      <c r="E141" s="52"/>
      <c r="F141" s="52"/>
      <c r="G141" s="52"/>
      <c r="H141" s="54"/>
      <c r="I141" s="54"/>
      <c r="J141" s="54"/>
      <c r="K141" s="54"/>
      <c r="L141" s="54"/>
      <c r="M141" s="54"/>
      <c r="N141" s="54"/>
      <c r="O141" s="60"/>
      <c r="P141" s="54"/>
      <c r="Q141" s="145"/>
      <c r="R141" s="54"/>
      <c r="S141" s="54"/>
      <c r="T141" s="54"/>
      <c r="U141" s="54"/>
      <c r="V141" s="54"/>
      <c r="W141" s="54"/>
      <c r="X141" s="54"/>
      <c r="Y141" s="54"/>
      <c r="Z141" s="54"/>
      <c r="AA141" s="54"/>
      <c r="AB141" s="54"/>
      <c r="AC141" s="137"/>
      <c r="AD141" s="138"/>
    </row>
    <row r="142" spans="1:30">
      <c r="A142" s="51">
        <f t="shared" si="59"/>
        <v>139</v>
      </c>
      <c r="B142" s="54"/>
      <c r="C142" s="136"/>
      <c r="D142" s="52"/>
      <c r="E142" s="52"/>
      <c r="F142" s="52"/>
      <c r="G142" s="52"/>
      <c r="H142" s="54"/>
      <c r="I142" s="54"/>
      <c r="J142" s="54"/>
      <c r="K142" s="54"/>
      <c r="L142" s="54"/>
      <c r="M142" s="54"/>
      <c r="N142" s="54"/>
      <c r="O142" s="60"/>
      <c r="P142" s="54"/>
      <c r="Q142" s="145"/>
      <c r="R142" s="54"/>
      <c r="S142" s="54"/>
      <c r="T142" s="54"/>
      <c r="U142" s="54"/>
      <c r="V142" s="54"/>
      <c r="W142" s="54"/>
      <c r="X142" s="54"/>
      <c r="Y142" s="54"/>
      <c r="Z142" s="54"/>
      <c r="AA142" s="54"/>
      <c r="AB142" s="54"/>
      <c r="AC142" s="137"/>
      <c r="AD142" s="138"/>
    </row>
    <row r="143" spans="1:30">
      <c r="A143" s="51">
        <f t="shared" si="59"/>
        <v>140</v>
      </c>
      <c r="B143" s="54"/>
      <c r="C143" s="136"/>
      <c r="D143" s="52"/>
      <c r="E143" s="52"/>
      <c r="F143" s="52"/>
      <c r="G143" s="52"/>
      <c r="H143" s="54"/>
      <c r="I143" s="54"/>
      <c r="J143" s="54"/>
      <c r="K143" s="54"/>
      <c r="L143" s="54"/>
      <c r="M143" s="54"/>
      <c r="N143" s="54"/>
      <c r="O143" s="60"/>
      <c r="P143" s="54"/>
      <c r="Q143" s="145"/>
      <c r="R143" s="54"/>
      <c r="S143" s="54"/>
      <c r="T143" s="54"/>
      <c r="U143" s="54"/>
      <c r="V143" s="54"/>
      <c r="W143" s="54"/>
      <c r="X143" s="54"/>
      <c r="Y143" s="54"/>
      <c r="Z143" s="54"/>
      <c r="AA143" s="54"/>
      <c r="AB143" s="54"/>
      <c r="AC143" s="137"/>
      <c r="AD143" s="138"/>
    </row>
    <row r="144" spans="1:30">
      <c r="A144" s="51">
        <f t="shared" si="59"/>
        <v>141</v>
      </c>
      <c r="B144" s="54"/>
      <c r="C144" s="136"/>
      <c r="D144" s="52"/>
      <c r="E144" s="52"/>
      <c r="F144" s="52"/>
      <c r="G144" s="52"/>
      <c r="H144" s="54"/>
      <c r="I144" s="54"/>
      <c r="J144" s="54"/>
      <c r="K144" s="54"/>
      <c r="L144" s="54"/>
      <c r="M144" s="54"/>
      <c r="N144" s="54"/>
      <c r="O144" s="60"/>
      <c r="P144" s="54"/>
      <c r="Q144" s="145"/>
      <c r="R144" s="54"/>
      <c r="S144" s="54"/>
      <c r="T144" s="54"/>
      <c r="U144" s="54"/>
      <c r="V144" s="54"/>
      <c r="W144" s="54"/>
      <c r="X144" s="54"/>
      <c r="Y144" s="54"/>
      <c r="Z144" s="54"/>
      <c r="AA144" s="54"/>
      <c r="AB144" s="54"/>
      <c r="AC144" s="137"/>
      <c r="AD144" s="138"/>
    </row>
    <row r="145" spans="1:30">
      <c r="A145" s="51">
        <f t="shared" si="59"/>
        <v>142</v>
      </c>
      <c r="B145" s="54"/>
      <c r="C145" s="136"/>
      <c r="D145" s="52"/>
      <c r="E145" s="52"/>
      <c r="F145" s="52"/>
      <c r="G145" s="52"/>
      <c r="H145" s="54"/>
      <c r="I145" s="54"/>
      <c r="J145" s="54"/>
      <c r="K145" s="54"/>
      <c r="L145" s="54"/>
      <c r="M145" s="54"/>
      <c r="N145" s="54"/>
      <c r="O145" s="60"/>
      <c r="P145" s="54"/>
      <c r="Q145" s="145"/>
      <c r="R145" s="54"/>
      <c r="S145" s="54"/>
      <c r="T145" s="54"/>
      <c r="U145" s="54"/>
      <c r="V145" s="54"/>
      <c r="W145" s="54"/>
      <c r="X145" s="54"/>
      <c r="Y145" s="54"/>
      <c r="Z145" s="54"/>
      <c r="AA145" s="54"/>
      <c r="AB145" s="54"/>
      <c r="AC145" s="137"/>
      <c r="AD145" s="138"/>
    </row>
    <row r="146" spans="1:30">
      <c r="A146" s="51">
        <f t="shared" si="59"/>
        <v>143</v>
      </c>
      <c r="B146" s="54"/>
      <c r="C146" s="136"/>
      <c r="D146" s="52"/>
      <c r="E146" s="52"/>
      <c r="F146" s="52"/>
      <c r="G146" s="52"/>
      <c r="H146" s="54"/>
      <c r="I146" s="54"/>
      <c r="J146" s="54"/>
      <c r="K146" s="54"/>
      <c r="L146" s="54"/>
      <c r="M146" s="54"/>
      <c r="N146" s="54"/>
      <c r="O146" s="60"/>
      <c r="P146" s="54"/>
      <c r="Q146" s="145"/>
      <c r="R146" s="54"/>
      <c r="S146" s="54"/>
      <c r="T146" s="54"/>
      <c r="U146" s="54"/>
      <c r="V146" s="54"/>
      <c r="W146" s="54"/>
      <c r="X146" s="54"/>
      <c r="Y146" s="54"/>
      <c r="Z146" s="54"/>
      <c r="AA146" s="54"/>
      <c r="AB146" s="54"/>
      <c r="AC146" s="137"/>
      <c r="AD146" s="138"/>
    </row>
    <row r="147" spans="1:30">
      <c r="A147" s="51">
        <f t="shared" si="59"/>
        <v>144</v>
      </c>
      <c r="B147" s="54"/>
      <c r="C147" s="136"/>
      <c r="D147" s="52"/>
      <c r="E147" s="52"/>
      <c r="F147" s="52"/>
      <c r="G147" s="52"/>
      <c r="H147" s="54"/>
      <c r="I147" s="54"/>
      <c r="J147" s="54"/>
      <c r="K147" s="54"/>
      <c r="L147" s="54"/>
      <c r="M147" s="54"/>
      <c r="N147" s="54"/>
      <c r="O147" s="60"/>
      <c r="P147" s="54"/>
      <c r="Q147" s="145"/>
      <c r="R147" s="54"/>
      <c r="S147" s="54"/>
      <c r="T147" s="54"/>
      <c r="U147" s="54"/>
      <c r="V147" s="54"/>
      <c r="W147" s="54"/>
      <c r="X147" s="54"/>
      <c r="Y147" s="54"/>
      <c r="Z147" s="54"/>
      <c r="AA147" s="54"/>
      <c r="AB147" s="54"/>
      <c r="AC147" s="137"/>
      <c r="AD147" s="138"/>
    </row>
    <row r="148" spans="1:30">
      <c r="A148" s="51">
        <f t="shared" si="59"/>
        <v>145</v>
      </c>
      <c r="B148" s="54"/>
      <c r="C148" s="136"/>
      <c r="D148" s="52"/>
      <c r="E148" s="52"/>
      <c r="F148" s="52"/>
      <c r="G148" s="52"/>
      <c r="H148" s="54"/>
      <c r="I148" s="54"/>
      <c r="J148" s="54"/>
      <c r="K148" s="54"/>
      <c r="L148" s="54"/>
      <c r="M148" s="54"/>
      <c r="N148" s="54"/>
      <c r="O148" s="60"/>
      <c r="P148" s="54"/>
      <c r="Q148" s="145"/>
      <c r="R148" s="54"/>
      <c r="S148" s="54"/>
      <c r="T148" s="54"/>
      <c r="U148" s="54"/>
      <c r="V148" s="54"/>
      <c r="W148" s="54"/>
      <c r="X148" s="54"/>
      <c r="Y148" s="54"/>
      <c r="Z148" s="54"/>
      <c r="AA148" s="54"/>
      <c r="AB148" s="54"/>
      <c r="AC148" s="137"/>
      <c r="AD148" s="138"/>
    </row>
    <row r="149" spans="1:30">
      <c r="A149" s="51">
        <f t="shared" si="59"/>
        <v>146</v>
      </c>
      <c r="B149" s="54"/>
      <c r="C149" s="136"/>
      <c r="D149" s="52"/>
      <c r="E149" s="52"/>
      <c r="F149" s="52"/>
      <c r="G149" s="52"/>
      <c r="H149" s="54"/>
      <c r="I149" s="54"/>
      <c r="J149" s="54"/>
      <c r="K149" s="54"/>
      <c r="L149" s="54"/>
      <c r="M149" s="54"/>
      <c r="N149" s="54"/>
      <c r="O149" s="60"/>
      <c r="P149" s="54"/>
      <c r="Q149" s="145"/>
      <c r="R149" s="54"/>
      <c r="S149" s="54"/>
      <c r="T149" s="54"/>
      <c r="U149" s="54"/>
      <c r="V149" s="54"/>
      <c r="W149" s="54"/>
      <c r="X149" s="54"/>
      <c r="Y149" s="54"/>
      <c r="Z149" s="54"/>
      <c r="AA149" s="54"/>
      <c r="AB149" s="54"/>
      <c r="AC149" s="137"/>
      <c r="AD149" s="138"/>
    </row>
    <row r="150" spans="1:30">
      <c r="A150" s="51">
        <f t="shared" si="59"/>
        <v>147</v>
      </c>
      <c r="B150" s="54"/>
      <c r="C150" s="136"/>
      <c r="D150" s="52"/>
      <c r="E150" s="52"/>
      <c r="F150" s="52"/>
      <c r="G150" s="52"/>
      <c r="H150" s="54"/>
      <c r="I150" s="54"/>
      <c r="J150" s="54"/>
      <c r="K150" s="54"/>
      <c r="L150" s="54"/>
      <c r="M150" s="54"/>
      <c r="N150" s="54"/>
      <c r="O150" s="60"/>
      <c r="P150" s="54"/>
      <c r="Q150" s="145"/>
      <c r="R150" s="54"/>
      <c r="S150" s="54"/>
      <c r="T150" s="54"/>
      <c r="U150" s="54"/>
      <c r="V150" s="54"/>
      <c r="W150" s="54"/>
      <c r="X150" s="54"/>
      <c r="Y150" s="54"/>
      <c r="Z150" s="54"/>
      <c r="AA150" s="54"/>
      <c r="AB150" s="54"/>
      <c r="AC150" s="137"/>
      <c r="AD150" s="138"/>
    </row>
    <row r="151" spans="1:30">
      <c r="A151" s="51">
        <f t="shared" si="59"/>
        <v>148</v>
      </c>
      <c r="B151" s="54"/>
      <c r="C151" s="136"/>
      <c r="D151" s="52"/>
      <c r="E151" s="52"/>
      <c r="F151" s="52"/>
      <c r="G151" s="52"/>
      <c r="H151" s="54"/>
      <c r="I151" s="54"/>
      <c r="J151" s="54"/>
      <c r="K151" s="54"/>
      <c r="L151" s="54"/>
      <c r="M151" s="54"/>
      <c r="N151" s="54"/>
      <c r="O151" s="60"/>
      <c r="P151" s="54"/>
      <c r="Q151" s="145"/>
      <c r="R151" s="54"/>
      <c r="S151" s="54"/>
      <c r="T151" s="54"/>
      <c r="U151" s="54"/>
      <c r="V151" s="54"/>
      <c r="W151" s="54"/>
      <c r="X151" s="54"/>
      <c r="Y151" s="54"/>
      <c r="Z151" s="54"/>
      <c r="AA151" s="54"/>
      <c r="AB151" s="54"/>
      <c r="AC151" s="137"/>
      <c r="AD151" s="138"/>
    </row>
    <row r="152" spans="1:30">
      <c r="A152" s="51">
        <f t="shared" si="59"/>
        <v>149</v>
      </c>
      <c r="B152" s="54"/>
      <c r="C152" s="136"/>
      <c r="D152" s="52"/>
      <c r="E152" s="52"/>
      <c r="F152" s="52"/>
      <c r="G152" s="52"/>
      <c r="H152" s="54"/>
      <c r="I152" s="54"/>
      <c r="J152" s="54"/>
      <c r="K152" s="54"/>
      <c r="L152" s="54"/>
      <c r="M152" s="54"/>
      <c r="N152" s="54"/>
      <c r="O152" s="60"/>
      <c r="P152" s="54"/>
      <c r="Q152" s="145"/>
      <c r="R152" s="54"/>
      <c r="S152" s="54"/>
      <c r="T152" s="54"/>
      <c r="U152" s="54"/>
      <c r="V152" s="54"/>
      <c r="W152" s="54"/>
      <c r="X152" s="54"/>
      <c r="Y152" s="54"/>
      <c r="Z152" s="54"/>
      <c r="AA152" s="54"/>
      <c r="AB152" s="54"/>
      <c r="AC152" s="137"/>
      <c r="AD152" s="138"/>
    </row>
    <row r="153" spans="1:30">
      <c r="A153" s="51">
        <f t="shared" si="59"/>
        <v>150</v>
      </c>
      <c r="B153" s="54"/>
      <c r="C153" s="136"/>
      <c r="D153" s="52"/>
      <c r="E153" s="52"/>
      <c r="F153" s="52"/>
      <c r="G153" s="52"/>
      <c r="H153" s="54"/>
      <c r="I153" s="54"/>
      <c r="J153" s="54"/>
      <c r="K153" s="54"/>
      <c r="L153" s="54"/>
      <c r="M153" s="54"/>
      <c r="N153" s="54"/>
      <c r="O153" s="60"/>
      <c r="P153" s="54"/>
      <c r="Q153" s="145"/>
      <c r="R153" s="54"/>
      <c r="S153" s="54"/>
      <c r="T153" s="54"/>
      <c r="U153" s="54"/>
      <c r="V153" s="54"/>
      <c r="W153" s="54"/>
      <c r="X153" s="54"/>
      <c r="Y153" s="54"/>
      <c r="Z153" s="54"/>
      <c r="AA153" s="54"/>
      <c r="AB153" s="54"/>
      <c r="AC153" s="137"/>
      <c r="AD153" s="138"/>
    </row>
    <row r="154" spans="1:30">
      <c r="A154" s="51">
        <f t="shared" si="59"/>
        <v>151</v>
      </c>
      <c r="B154" s="54"/>
      <c r="C154" s="136"/>
      <c r="D154" s="52"/>
      <c r="E154" s="52"/>
      <c r="F154" s="52"/>
      <c r="G154" s="52"/>
      <c r="H154" s="54"/>
      <c r="I154" s="54"/>
      <c r="J154" s="54"/>
      <c r="K154" s="54"/>
      <c r="L154" s="54"/>
      <c r="M154" s="54"/>
      <c r="N154" s="54"/>
      <c r="O154" s="60"/>
      <c r="P154" s="54"/>
      <c r="Q154" s="145"/>
      <c r="R154" s="54"/>
      <c r="S154" s="54"/>
      <c r="T154" s="54"/>
      <c r="U154" s="54"/>
      <c r="V154" s="54"/>
      <c r="W154" s="54"/>
      <c r="X154" s="54"/>
      <c r="Y154" s="54"/>
      <c r="Z154" s="54"/>
      <c r="AA154" s="54"/>
      <c r="AB154" s="54"/>
      <c r="AC154" s="137"/>
      <c r="AD154" s="138"/>
    </row>
    <row r="155" spans="1:30">
      <c r="A155" s="51">
        <f t="shared" si="59"/>
        <v>152</v>
      </c>
      <c r="B155" s="54"/>
      <c r="C155" s="136"/>
      <c r="D155" s="52"/>
      <c r="E155" s="52"/>
      <c r="F155" s="52"/>
      <c r="G155" s="52"/>
      <c r="H155" s="54"/>
      <c r="I155" s="54"/>
      <c r="J155" s="54"/>
      <c r="K155" s="54"/>
      <c r="L155" s="54"/>
      <c r="M155" s="54"/>
      <c r="N155" s="54"/>
      <c r="O155" s="60"/>
      <c r="P155" s="54"/>
      <c r="Q155" s="145"/>
      <c r="R155" s="54"/>
      <c r="S155" s="54"/>
      <c r="T155" s="54"/>
      <c r="U155" s="54"/>
      <c r="V155" s="54"/>
      <c r="W155" s="54"/>
      <c r="X155" s="54"/>
      <c r="Y155" s="54"/>
      <c r="Z155" s="54"/>
      <c r="AA155" s="54"/>
      <c r="AB155" s="54"/>
      <c r="AC155" s="137"/>
      <c r="AD155" s="138"/>
    </row>
    <row r="156" spans="1:30">
      <c r="A156" s="51">
        <f t="shared" si="59"/>
        <v>153</v>
      </c>
      <c r="B156" s="54"/>
      <c r="C156" s="136"/>
      <c r="D156" s="52"/>
      <c r="E156" s="52"/>
      <c r="F156" s="52"/>
      <c r="G156" s="52"/>
      <c r="H156" s="54"/>
      <c r="I156" s="54"/>
      <c r="J156" s="54"/>
      <c r="K156" s="54"/>
      <c r="L156" s="54"/>
      <c r="M156" s="54"/>
      <c r="N156" s="54"/>
      <c r="O156" s="60"/>
      <c r="P156" s="54"/>
      <c r="Q156" s="145"/>
      <c r="R156" s="54"/>
      <c r="S156" s="54"/>
      <c r="T156" s="54"/>
      <c r="U156" s="54"/>
      <c r="V156" s="54"/>
      <c r="W156" s="54"/>
      <c r="X156" s="54"/>
      <c r="Y156" s="54"/>
      <c r="Z156" s="54"/>
      <c r="AA156" s="54"/>
      <c r="AB156" s="54"/>
      <c r="AC156" s="137"/>
      <c r="AD156" s="138"/>
    </row>
    <row r="157" spans="1:30">
      <c r="A157" s="51">
        <f t="shared" si="59"/>
        <v>154</v>
      </c>
      <c r="B157" s="54"/>
      <c r="C157" s="136"/>
      <c r="D157" s="52"/>
      <c r="E157" s="52"/>
      <c r="F157" s="52"/>
      <c r="G157" s="52"/>
      <c r="H157" s="54"/>
      <c r="I157" s="54"/>
      <c r="J157" s="54"/>
      <c r="K157" s="54"/>
      <c r="L157" s="54"/>
      <c r="M157" s="54"/>
      <c r="N157" s="54"/>
      <c r="O157" s="60"/>
      <c r="P157" s="54"/>
      <c r="Q157" s="145"/>
      <c r="R157" s="54"/>
      <c r="S157" s="54"/>
      <c r="T157" s="54"/>
      <c r="U157" s="54"/>
      <c r="V157" s="54"/>
      <c r="W157" s="54"/>
      <c r="X157" s="54"/>
      <c r="Y157" s="54"/>
      <c r="Z157" s="54"/>
      <c r="AA157" s="54"/>
      <c r="AB157" s="54"/>
      <c r="AC157" s="137"/>
      <c r="AD157" s="138"/>
    </row>
    <row r="158" spans="1:30">
      <c r="A158" s="51">
        <f t="shared" si="59"/>
        <v>155</v>
      </c>
      <c r="B158" s="54"/>
      <c r="C158" s="136"/>
      <c r="D158" s="52"/>
      <c r="E158" s="52"/>
      <c r="F158" s="52"/>
      <c r="G158" s="52"/>
      <c r="H158" s="54"/>
      <c r="I158" s="54"/>
      <c r="J158" s="54"/>
      <c r="K158" s="54"/>
      <c r="L158" s="54"/>
      <c r="M158" s="54"/>
      <c r="N158" s="54"/>
      <c r="O158" s="60"/>
      <c r="P158" s="54"/>
      <c r="Q158" s="145"/>
      <c r="R158" s="54"/>
      <c r="S158" s="54"/>
      <c r="T158" s="54"/>
      <c r="U158" s="54"/>
      <c r="V158" s="54"/>
      <c r="W158" s="54"/>
      <c r="X158" s="54"/>
      <c r="Y158" s="54"/>
      <c r="Z158" s="54"/>
      <c r="AA158" s="54"/>
      <c r="AB158" s="54"/>
      <c r="AC158" s="137"/>
      <c r="AD158" s="138"/>
    </row>
    <row r="159" spans="1:30">
      <c r="A159" s="51">
        <f t="shared" si="59"/>
        <v>156</v>
      </c>
      <c r="B159" s="54"/>
      <c r="C159" s="136"/>
      <c r="D159" s="52"/>
      <c r="E159" s="52"/>
      <c r="F159" s="52"/>
      <c r="G159" s="52"/>
      <c r="H159" s="54"/>
      <c r="I159" s="54"/>
      <c r="J159" s="54"/>
      <c r="K159" s="54"/>
      <c r="L159" s="54"/>
      <c r="M159" s="54"/>
      <c r="N159" s="54"/>
      <c r="O159" s="60"/>
      <c r="P159" s="54"/>
      <c r="Q159" s="145"/>
      <c r="R159" s="54"/>
      <c r="S159" s="54"/>
      <c r="T159" s="54"/>
      <c r="U159" s="54"/>
      <c r="V159" s="54"/>
      <c r="W159" s="54"/>
      <c r="X159" s="54"/>
      <c r="Y159" s="54"/>
      <c r="Z159" s="54"/>
      <c r="AA159" s="54"/>
      <c r="AB159" s="54"/>
      <c r="AC159" s="137"/>
      <c r="AD159" s="138"/>
    </row>
    <row r="160" spans="1:30">
      <c r="A160" s="51">
        <f t="shared" si="59"/>
        <v>157</v>
      </c>
      <c r="B160" s="54"/>
      <c r="C160" s="136"/>
      <c r="D160" s="52"/>
      <c r="E160" s="52"/>
      <c r="F160" s="52"/>
      <c r="G160" s="52"/>
      <c r="H160" s="54"/>
      <c r="I160" s="54"/>
      <c r="J160" s="54"/>
      <c r="K160" s="54"/>
      <c r="L160" s="54"/>
      <c r="M160" s="54"/>
      <c r="N160" s="54"/>
      <c r="O160" s="60"/>
      <c r="P160" s="54"/>
      <c r="Q160" s="145"/>
      <c r="R160" s="54"/>
      <c r="S160" s="54"/>
      <c r="T160" s="54"/>
      <c r="U160" s="54"/>
      <c r="V160" s="54"/>
      <c r="W160" s="54"/>
      <c r="X160" s="54"/>
      <c r="Y160" s="54"/>
      <c r="Z160" s="54"/>
      <c r="AA160" s="54"/>
      <c r="AB160" s="54"/>
      <c r="AC160" s="137"/>
      <c r="AD160" s="138"/>
    </row>
    <row r="161" spans="1:30">
      <c r="A161" s="51">
        <f t="shared" si="59"/>
        <v>158</v>
      </c>
      <c r="B161" s="54"/>
      <c r="C161" s="136"/>
      <c r="D161" s="52"/>
      <c r="E161" s="52"/>
      <c r="F161" s="52"/>
      <c r="G161" s="52"/>
      <c r="H161" s="54"/>
      <c r="I161" s="54"/>
      <c r="J161" s="54"/>
      <c r="K161" s="54"/>
      <c r="L161" s="54"/>
      <c r="M161" s="54"/>
      <c r="N161" s="54"/>
      <c r="O161" s="60"/>
      <c r="P161" s="54"/>
      <c r="Q161" s="145"/>
      <c r="R161" s="54"/>
      <c r="S161" s="54"/>
      <c r="T161" s="54"/>
      <c r="U161" s="54"/>
      <c r="V161" s="54"/>
      <c r="W161" s="54"/>
      <c r="X161" s="54"/>
      <c r="Y161" s="54"/>
      <c r="Z161" s="54"/>
      <c r="AA161" s="54"/>
      <c r="AB161" s="54"/>
      <c r="AC161" s="137"/>
      <c r="AD161" s="138"/>
    </row>
    <row r="162" spans="1:30">
      <c r="A162" s="51">
        <f t="shared" si="59"/>
        <v>159</v>
      </c>
      <c r="B162" s="54"/>
      <c r="C162" s="136"/>
      <c r="D162" s="52"/>
      <c r="E162" s="52"/>
      <c r="F162" s="52"/>
      <c r="G162" s="52"/>
      <c r="H162" s="54"/>
      <c r="I162" s="54"/>
      <c r="J162" s="54"/>
      <c r="K162" s="54"/>
      <c r="L162" s="54"/>
      <c r="M162" s="54"/>
      <c r="N162" s="54"/>
      <c r="O162" s="60"/>
      <c r="P162" s="54"/>
      <c r="Q162" s="145"/>
      <c r="R162" s="54"/>
      <c r="S162" s="54"/>
      <c r="T162" s="54"/>
      <c r="U162" s="54"/>
      <c r="V162" s="54"/>
      <c r="W162" s="54"/>
      <c r="X162" s="54"/>
      <c r="Y162" s="54"/>
      <c r="Z162" s="54"/>
      <c r="AA162" s="54"/>
      <c r="AB162" s="54"/>
      <c r="AC162" s="137"/>
      <c r="AD162" s="138"/>
    </row>
    <row r="163" spans="1:30">
      <c r="A163" s="51">
        <f t="shared" si="59"/>
        <v>160</v>
      </c>
      <c r="B163" s="54"/>
      <c r="C163" s="136"/>
      <c r="D163" s="52"/>
      <c r="E163" s="52"/>
      <c r="F163" s="52"/>
      <c r="G163" s="52"/>
      <c r="H163" s="54"/>
      <c r="I163" s="54"/>
      <c r="J163" s="54"/>
      <c r="K163" s="54"/>
      <c r="L163" s="54"/>
      <c r="M163" s="54"/>
      <c r="N163" s="54"/>
      <c r="O163" s="60"/>
      <c r="P163" s="54"/>
      <c r="Q163" s="145"/>
      <c r="R163" s="54"/>
      <c r="S163" s="54"/>
      <c r="T163" s="54"/>
      <c r="U163" s="54"/>
      <c r="V163" s="54"/>
      <c r="W163" s="54"/>
      <c r="X163" s="54"/>
      <c r="Y163" s="54"/>
      <c r="Z163" s="54"/>
      <c r="AA163" s="54"/>
      <c r="AB163" s="54"/>
      <c r="AC163" s="137"/>
      <c r="AD163" s="138"/>
    </row>
    <row r="164" spans="1:30">
      <c r="A164" s="51">
        <f t="shared" si="59"/>
        <v>161</v>
      </c>
      <c r="B164" s="54"/>
      <c r="C164" s="136"/>
      <c r="D164" s="52"/>
      <c r="E164" s="52"/>
      <c r="F164" s="52"/>
      <c r="G164" s="52"/>
      <c r="H164" s="54"/>
      <c r="I164" s="54"/>
      <c r="J164" s="54"/>
      <c r="K164" s="54"/>
      <c r="L164" s="54"/>
      <c r="M164" s="54"/>
      <c r="N164" s="54"/>
      <c r="O164" s="60"/>
      <c r="P164" s="54"/>
      <c r="Q164" s="145"/>
      <c r="R164" s="54"/>
      <c r="S164" s="54"/>
      <c r="T164" s="54"/>
      <c r="U164" s="54"/>
      <c r="V164" s="54"/>
      <c r="W164" s="54"/>
      <c r="X164" s="54"/>
      <c r="Y164" s="54"/>
      <c r="Z164" s="54"/>
      <c r="AA164" s="54"/>
      <c r="AB164" s="54"/>
      <c r="AC164" s="137"/>
      <c r="AD164" s="138"/>
    </row>
    <row r="165" spans="1:30">
      <c r="A165" s="51">
        <f t="shared" si="59"/>
        <v>162</v>
      </c>
      <c r="B165" s="54"/>
      <c r="C165" s="136"/>
      <c r="D165" s="52"/>
      <c r="E165" s="52"/>
      <c r="F165" s="52"/>
      <c r="G165" s="52"/>
      <c r="H165" s="54"/>
      <c r="I165" s="54"/>
      <c r="J165" s="54"/>
      <c r="K165" s="54"/>
      <c r="L165" s="54"/>
      <c r="M165" s="54"/>
      <c r="N165" s="54"/>
      <c r="O165" s="60"/>
      <c r="P165" s="54"/>
      <c r="Q165" s="145"/>
      <c r="R165" s="54"/>
      <c r="S165" s="54"/>
      <c r="T165" s="54"/>
      <c r="U165" s="54"/>
      <c r="V165" s="54"/>
      <c r="W165" s="54"/>
      <c r="X165" s="54"/>
      <c r="Y165" s="54"/>
      <c r="Z165" s="54"/>
      <c r="AA165" s="54"/>
      <c r="AB165" s="54"/>
      <c r="AC165" s="137"/>
      <c r="AD165" s="138"/>
    </row>
    <row r="166" spans="1:30">
      <c r="A166" s="51">
        <f t="shared" si="59"/>
        <v>163</v>
      </c>
      <c r="B166" s="54"/>
      <c r="C166" s="136"/>
      <c r="D166" s="52"/>
      <c r="E166" s="52"/>
      <c r="F166" s="52"/>
      <c r="G166" s="52"/>
      <c r="H166" s="54"/>
      <c r="I166" s="54"/>
      <c r="J166" s="54"/>
      <c r="K166" s="54"/>
      <c r="L166" s="54"/>
      <c r="M166" s="54"/>
      <c r="N166" s="54"/>
      <c r="O166" s="60"/>
      <c r="P166" s="54"/>
      <c r="Q166" s="145"/>
      <c r="R166" s="54"/>
      <c r="S166" s="54"/>
      <c r="T166" s="54"/>
      <c r="U166" s="54"/>
      <c r="V166" s="54"/>
      <c r="W166" s="54"/>
      <c r="X166" s="54"/>
      <c r="Y166" s="54"/>
      <c r="Z166" s="54"/>
      <c r="AA166" s="54"/>
      <c r="AB166" s="54"/>
      <c r="AC166" s="137"/>
      <c r="AD166" s="138"/>
    </row>
    <row r="167" spans="1:30">
      <c r="A167" s="51">
        <f t="shared" si="59"/>
        <v>164</v>
      </c>
      <c r="B167" s="54"/>
      <c r="C167" s="136"/>
      <c r="D167" s="52"/>
      <c r="E167" s="52"/>
      <c r="F167" s="52"/>
      <c r="G167" s="52"/>
      <c r="H167" s="54"/>
      <c r="I167" s="54"/>
      <c r="J167" s="54"/>
      <c r="K167" s="54"/>
      <c r="L167" s="54"/>
      <c r="M167" s="54"/>
      <c r="N167" s="54"/>
      <c r="O167" s="60"/>
      <c r="P167" s="54"/>
      <c r="Q167" s="145"/>
      <c r="R167" s="54"/>
      <c r="S167" s="54"/>
      <c r="T167" s="54"/>
      <c r="U167" s="54"/>
      <c r="V167" s="54"/>
      <c r="W167" s="54"/>
      <c r="X167" s="54"/>
      <c r="Y167" s="54"/>
      <c r="Z167" s="54"/>
      <c r="AA167" s="54"/>
      <c r="AB167" s="54"/>
      <c r="AC167" s="137"/>
      <c r="AD167" s="138"/>
    </row>
    <row r="168" spans="1:30">
      <c r="A168" s="51">
        <f t="shared" si="59"/>
        <v>165</v>
      </c>
      <c r="B168" s="54"/>
      <c r="C168" s="136"/>
      <c r="D168" s="52"/>
      <c r="E168" s="52"/>
      <c r="F168" s="52"/>
      <c r="G168" s="52"/>
      <c r="H168" s="54"/>
      <c r="I168" s="54"/>
      <c r="J168" s="54"/>
      <c r="K168" s="54"/>
      <c r="L168" s="54"/>
      <c r="M168" s="54"/>
      <c r="N168" s="54"/>
      <c r="O168" s="60"/>
      <c r="P168" s="54"/>
      <c r="Q168" s="145"/>
      <c r="R168" s="54"/>
      <c r="S168" s="54"/>
      <c r="T168" s="54"/>
      <c r="U168" s="54"/>
      <c r="V168" s="54"/>
      <c r="W168" s="54"/>
      <c r="X168" s="54"/>
      <c r="Y168" s="54"/>
      <c r="Z168" s="54"/>
      <c r="AA168" s="54"/>
      <c r="AB168" s="54"/>
      <c r="AC168" s="137"/>
      <c r="AD168" s="138"/>
    </row>
    <row r="169" spans="1:30">
      <c r="A169" s="51">
        <f t="shared" si="59"/>
        <v>166</v>
      </c>
      <c r="B169" s="54"/>
      <c r="C169" s="136"/>
      <c r="D169" s="52"/>
      <c r="E169" s="52"/>
      <c r="F169" s="52"/>
      <c r="G169" s="52"/>
      <c r="H169" s="54"/>
      <c r="I169" s="54"/>
      <c r="J169" s="54"/>
      <c r="K169" s="54"/>
      <c r="L169" s="54"/>
      <c r="M169" s="54"/>
      <c r="N169" s="54"/>
      <c r="O169" s="60"/>
      <c r="P169" s="54"/>
      <c r="Q169" s="145"/>
      <c r="R169" s="54"/>
      <c r="S169" s="54"/>
      <c r="T169" s="54"/>
      <c r="U169" s="54"/>
      <c r="V169" s="54"/>
      <c r="W169" s="54"/>
      <c r="X169" s="54"/>
      <c r="Y169" s="54"/>
      <c r="Z169" s="54"/>
      <c r="AA169" s="54"/>
      <c r="AB169" s="54"/>
      <c r="AC169" s="137"/>
      <c r="AD169" s="138"/>
    </row>
    <row r="170" spans="1:30">
      <c r="A170" s="51">
        <f t="shared" si="59"/>
        <v>167</v>
      </c>
      <c r="B170" s="54"/>
      <c r="C170" s="136"/>
      <c r="D170" s="52"/>
      <c r="E170" s="52"/>
      <c r="F170" s="52"/>
      <c r="G170" s="52"/>
      <c r="H170" s="54"/>
      <c r="I170" s="54"/>
      <c r="J170" s="54"/>
      <c r="K170" s="54"/>
      <c r="L170" s="54"/>
      <c r="M170" s="54"/>
      <c r="N170" s="54"/>
      <c r="O170" s="60"/>
      <c r="P170" s="54"/>
      <c r="Q170" s="145"/>
      <c r="R170" s="54"/>
      <c r="S170" s="54"/>
      <c r="T170" s="54"/>
      <c r="U170" s="54"/>
      <c r="V170" s="54"/>
      <c r="W170" s="54"/>
      <c r="X170" s="54"/>
      <c r="Y170" s="54"/>
      <c r="Z170" s="54"/>
      <c r="AA170" s="54"/>
      <c r="AB170" s="54"/>
      <c r="AC170" s="137"/>
      <c r="AD170" s="138"/>
    </row>
    <row r="171" spans="1:30">
      <c r="A171" s="51">
        <f t="shared" si="59"/>
        <v>168</v>
      </c>
      <c r="B171" s="54"/>
      <c r="C171" s="136"/>
      <c r="D171" s="52"/>
      <c r="E171" s="52"/>
      <c r="F171" s="52"/>
      <c r="G171" s="52"/>
      <c r="H171" s="54"/>
      <c r="I171" s="54"/>
      <c r="J171" s="54"/>
      <c r="K171" s="54"/>
      <c r="L171" s="54"/>
      <c r="M171" s="54"/>
      <c r="N171" s="54"/>
      <c r="O171" s="60"/>
      <c r="P171" s="54"/>
      <c r="Q171" s="145"/>
      <c r="R171" s="54"/>
      <c r="S171" s="54"/>
      <c r="T171" s="54"/>
      <c r="U171" s="54"/>
      <c r="V171" s="54"/>
      <c r="W171" s="54"/>
      <c r="X171" s="54"/>
      <c r="Y171" s="54"/>
      <c r="Z171" s="54"/>
      <c r="AA171" s="54"/>
      <c r="AB171" s="54"/>
      <c r="AC171" s="137"/>
      <c r="AD171" s="138"/>
    </row>
    <row r="172" spans="1:30">
      <c r="A172" s="51">
        <f t="shared" si="59"/>
        <v>169</v>
      </c>
      <c r="B172" s="54"/>
      <c r="C172" s="136"/>
      <c r="D172" s="52"/>
      <c r="E172" s="52"/>
      <c r="F172" s="52"/>
      <c r="G172" s="52"/>
      <c r="H172" s="54"/>
      <c r="I172" s="54"/>
      <c r="J172" s="54"/>
      <c r="K172" s="54"/>
      <c r="L172" s="54"/>
      <c r="M172" s="54"/>
      <c r="N172" s="54"/>
      <c r="O172" s="60"/>
      <c r="P172" s="54"/>
      <c r="Q172" s="145"/>
      <c r="R172" s="54"/>
      <c r="S172" s="54"/>
      <c r="T172" s="54"/>
      <c r="U172" s="54"/>
      <c r="V172" s="54"/>
      <c r="W172" s="54"/>
      <c r="X172" s="54"/>
      <c r="Y172" s="54"/>
      <c r="Z172" s="54"/>
      <c r="AA172" s="54"/>
      <c r="AB172" s="54"/>
      <c r="AC172" s="137"/>
      <c r="AD172" s="138"/>
    </row>
    <row r="173" spans="1:30">
      <c r="A173" s="51">
        <f t="shared" si="59"/>
        <v>170</v>
      </c>
      <c r="B173" s="54"/>
      <c r="C173" s="136"/>
      <c r="D173" s="52"/>
      <c r="E173" s="52"/>
      <c r="F173" s="52"/>
      <c r="G173" s="52"/>
      <c r="H173" s="54"/>
      <c r="I173" s="54"/>
      <c r="J173" s="54"/>
      <c r="K173" s="54"/>
      <c r="L173" s="54"/>
      <c r="M173" s="54"/>
      <c r="N173" s="54"/>
      <c r="O173" s="60"/>
      <c r="P173" s="54"/>
      <c r="Q173" s="145"/>
      <c r="R173" s="54"/>
      <c r="S173" s="54"/>
      <c r="T173" s="54"/>
      <c r="U173" s="54"/>
      <c r="V173" s="54"/>
      <c r="W173" s="54"/>
      <c r="X173" s="54"/>
      <c r="Y173" s="54"/>
      <c r="Z173" s="54"/>
      <c r="AA173" s="54"/>
      <c r="AB173" s="54"/>
      <c r="AC173" s="137"/>
      <c r="AD173" s="138"/>
    </row>
    <row r="174" spans="1:30">
      <c r="A174" s="51">
        <f t="shared" si="59"/>
        <v>171</v>
      </c>
      <c r="B174" s="54"/>
      <c r="C174" s="136"/>
      <c r="D174" s="52"/>
      <c r="E174" s="52"/>
      <c r="F174" s="52"/>
      <c r="G174" s="52"/>
      <c r="H174" s="54"/>
      <c r="I174" s="54"/>
      <c r="J174" s="54"/>
      <c r="K174" s="54"/>
      <c r="L174" s="54"/>
      <c r="M174" s="54"/>
      <c r="N174" s="54"/>
      <c r="O174" s="60"/>
      <c r="P174" s="54"/>
      <c r="Q174" s="145"/>
      <c r="R174" s="54"/>
      <c r="S174" s="54"/>
      <c r="T174" s="54"/>
      <c r="U174" s="54"/>
      <c r="V174" s="54"/>
      <c r="W174" s="54"/>
      <c r="X174" s="54"/>
      <c r="Y174" s="54"/>
      <c r="Z174" s="54"/>
      <c r="AA174" s="54"/>
      <c r="AB174" s="54"/>
      <c r="AC174" s="137"/>
      <c r="AD174" s="138"/>
    </row>
    <row r="175" spans="1:30">
      <c r="A175" s="51">
        <f t="shared" si="59"/>
        <v>172</v>
      </c>
      <c r="B175" s="54"/>
      <c r="C175" s="136"/>
      <c r="D175" s="52"/>
      <c r="E175" s="52"/>
      <c r="F175" s="52"/>
      <c r="G175" s="52"/>
      <c r="H175" s="54"/>
      <c r="I175" s="54"/>
      <c r="J175" s="54"/>
      <c r="K175" s="54"/>
      <c r="L175" s="54"/>
      <c r="M175" s="54"/>
      <c r="N175" s="54"/>
      <c r="O175" s="60"/>
      <c r="P175" s="54"/>
      <c r="Q175" s="145"/>
      <c r="R175" s="54"/>
      <c r="S175" s="54"/>
      <c r="T175" s="54"/>
      <c r="U175" s="54"/>
      <c r="V175" s="54"/>
      <c r="W175" s="54"/>
      <c r="X175" s="54"/>
      <c r="Y175" s="54"/>
      <c r="Z175" s="54"/>
      <c r="AA175" s="54"/>
      <c r="AB175" s="54"/>
      <c r="AC175" s="137"/>
      <c r="AD175" s="138"/>
    </row>
    <row r="176" spans="1:30">
      <c r="A176" s="51">
        <f t="shared" si="59"/>
        <v>173</v>
      </c>
      <c r="B176" s="54"/>
      <c r="C176" s="136"/>
      <c r="D176" s="52"/>
      <c r="E176" s="52"/>
      <c r="F176" s="52"/>
      <c r="G176" s="52"/>
      <c r="H176" s="54"/>
      <c r="I176" s="54"/>
      <c r="J176" s="54"/>
      <c r="K176" s="54"/>
      <c r="L176" s="54"/>
      <c r="M176" s="54"/>
      <c r="N176" s="54"/>
      <c r="O176" s="60"/>
      <c r="P176" s="54"/>
      <c r="Q176" s="145"/>
      <c r="R176" s="54"/>
      <c r="S176" s="54"/>
      <c r="T176" s="54"/>
      <c r="U176" s="54"/>
      <c r="V176" s="54"/>
      <c r="W176" s="54"/>
      <c r="X176" s="54"/>
      <c r="Y176" s="54"/>
      <c r="Z176" s="54"/>
      <c r="AA176" s="54"/>
      <c r="AB176" s="54"/>
      <c r="AC176" s="137"/>
      <c r="AD176" s="138"/>
    </row>
    <row r="177" spans="1:30">
      <c r="A177" s="51">
        <f t="shared" si="59"/>
        <v>174</v>
      </c>
      <c r="B177" s="54"/>
      <c r="C177" s="136"/>
      <c r="D177" s="52"/>
      <c r="E177" s="52"/>
      <c r="F177" s="52"/>
      <c r="G177" s="52"/>
      <c r="H177" s="54"/>
      <c r="I177" s="54"/>
      <c r="J177" s="54"/>
      <c r="K177" s="54"/>
      <c r="L177" s="54"/>
      <c r="M177" s="54"/>
      <c r="N177" s="54"/>
      <c r="O177" s="60"/>
      <c r="P177" s="54"/>
      <c r="Q177" s="145"/>
      <c r="R177" s="54"/>
      <c r="S177" s="54"/>
      <c r="T177" s="54"/>
      <c r="U177" s="54"/>
      <c r="V177" s="54"/>
      <c r="W177" s="54"/>
      <c r="X177" s="54"/>
      <c r="Y177" s="54"/>
      <c r="Z177" s="54"/>
      <c r="AA177" s="54"/>
      <c r="AB177" s="54"/>
      <c r="AC177" s="137"/>
      <c r="AD177" s="138"/>
    </row>
    <row r="178" spans="1:30">
      <c r="A178" s="51">
        <f t="shared" si="59"/>
        <v>175</v>
      </c>
      <c r="B178" s="54"/>
      <c r="C178" s="136"/>
      <c r="D178" s="52"/>
      <c r="E178" s="52"/>
      <c r="F178" s="52"/>
      <c r="G178" s="52"/>
      <c r="H178" s="54"/>
      <c r="I178" s="54"/>
      <c r="J178" s="54"/>
      <c r="K178" s="54"/>
      <c r="L178" s="54"/>
      <c r="M178" s="54"/>
      <c r="N178" s="54"/>
      <c r="O178" s="60"/>
      <c r="P178" s="54"/>
      <c r="Q178" s="145"/>
      <c r="R178" s="54"/>
      <c r="S178" s="54"/>
      <c r="T178" s="54"/>
      <c r="U178" s="54"/>
      <c r="V178" s="54"/>
      <c r="W178" s="54"/>
      <c r="X178" s="54"/>
      <c r="Y178" s="54"/>
      <c r="Z178" s="54"/>
      <c r="AA178" s="54"/>
      <c r="AB178" s="54"/>
      <c r="AC178" s="137"/>
      <c r="AD178" s="138"/>
    </row>
    <row r="179" spans="1:30">
      <c r="A179" s="51">
        <f t="shared" si="59"/>
        <v>176</v>
      </c>
      <c r="B179" s="54"/>
      <c r="C179" s="136"/>
      <c r="D179" s="52"/>
      <c r="E179" s="52"/>
      <c r="F179" s="52"/>
      <c r="G179" s="52"/>
      <c r="H179" s="54"/>
      <c r="I179" s="54"/>
      <c r="J179" s="54"/>
      <c r="K179" s="54"/>
      <c r="L179" s="54"/>
      <c r="M179" s="54"/>
      <c r="N179" s="54"/>
      <c r="O179" s="60"/>
      <c r="P179" s="54"/>
      <c r="Q179" s="145"/>
      <c r="R179" s="54"/>
      <c r="S179" s="54"/>
      <c r="T179" s="54"/>
      <c r="U179" s="54"/>
      <c r="V179" s="54"/>
      <c r="W179" s="54"/>
      <c r="X179" s="54"/>
      <c r="Y179" s="54"/>
      <c r="Z179" s="54"/>
      <c r="AA179" s="54"/>
      <c r="AB179" s="54"/>
      <c r="AC179" s="137"/>
      <c r="AD179" s="138"/>
    </row>
    <row r="180" spans="1:30">
      <c r="A180" s="51">
        <f t="shared" si="59"/>
        <v>177</v>
      </c>
      <c r="B180" s="54"/>
      <c r="C180" s="136"/>
      <c r="D180" s="52"/>
      <c r="E180" s="52"/>
      <c r="F180" s="52"/>
      <c r="G180" s="52"/>
      <c r="H180" s="54"/>
      <c r="I180" s="54"/>
      <c r="J180" s="54"/>
      <c r="K180" s="54"/>
      <c r="L180" s="54"/>
      <c r="M180" s="54"/>
      <c r="N180" s="54"/>
      <c r="O180" s="60"/>
      <c r="P180" s="54"/>
      <c r="Q180" s="145"/>
      <c r="R180" s="54"/>
      <c r="S180" s="54"/>
      <c r="T180" s="54"/>
      <c r="U180" s="54"/>
      <c r="V180" s="54"/>
      <c r="W180" s="54"/>
      <c r="X180" s="54"/>
      <c r="Y180" s="54"/>
      <c r="Z180" s="54"/>
      <c r="AA180" s="54"/>
      <c r="AB180" s="54"/>
      <c r="AC180" s="137"/>
      <c r="AD180" s="138"/>
    </row>
    <row r="181" spans="1:30">
      <c r="A181" s="51">
        <f t="shared" si="59"/>
        <v>178</v>
      </c>
      <c r="B181" s="54"/>
      <c r="C181" s="136"/>
      <c r="D181" s="52"/>
      <c r="E181" s="52"/>
      <c r="F181" s="52"/>
      <c r="G181" s="52"/>
      <c r="H181" s="54"/>
      <c r="I181" s="54"/>
      <c r="J181" s="54"/>
      <c r="K181" s="54"/>
      <c r="L181" s="54"/>
      <c r="M181" s="54"/>
      <c r="N181" s="54"/>
      <c r="O181" s="60"/>
      <c r="P181" s="54"/>
      <c r="Q181" s="145"/>
      <c r="R181" s="54"/>
      <c r="S181" s="54"/>
      <c r="T181" s="54"/>
      <c r="U181" s="54"/>
      <c r="V181" s="54"/>
      <c r="W181" s="54"/>
      <c r="X181" s="54"/>
      <c r="Y181" s="54"/>
      <c r="Z181" s="54"/>
      <c r="AA181" s="54"/>
      <c r="AB181" s="54"/>
      <c r="AC181" s="137"/>
      <c r="AD181" s="138"/>
    </row>
    <row r="182" spans="1:30">
      <c r="A182" s="51">
        <f t="shared" si="59"/>
        <v>179</v>
      </c>
      <c r="B182" s="54"/>
      <c r="C182" s="136"/>
      <c r="D182" s="52"/>
      <c r="E182" s="52"/>
      <c r="F182" s="52"/>
      <c r="G182" s="52"/>
      <c r="H182" s="54"/>
      <c r="I182" s="54"/>
      <c r="J182" s="54"/>
      <c r="K182" s="54"/>
      <c r="L182" s="54"/>
      <c r="M182" s="54"/>
      <c r="N182" s="54"/>
      <c r="O182" s="60"/>
      <c r="P182" s="54"/>
      <c r="Q182" s="145"/>
      <c r="R182" s="54"/>
      <c r="S182" s="54"/>
      <c r="T182" s="54"/>
      <c r="U182" s="54"/>
      <c r="V182" s="54"/>
      <c r="W182" s="54"/>
      <c r="X182" s="54"/>
      <c r="Y182" s="54"/>
      <c r="Z182" s="54"/>
      <c r="AA182" s="54"/>
      <c r="AB182" s="54"/>
      <c r="AC182" s="137"/>
      <c r="AD182" s="138"/>
    </row>
    <row r="183" spans="1:30">
      <c r="A183" s="51">
        <f t="shared" si="59"/>
        <v>180</v>
      </c>
      <c r="B183" s="54"/>
      <c r="C183" s="136"/>
      <c r="D183" s="52"/>
      <c r="E183" s="52"/>
      <c r="F183" s="52"/>
      <c r="G183" s="52"/>
      <c r="H183" s="54"/>
      <c r="I183" s="54"/>
      <c r="J183" s="54"/>
      <c r="K183" s="54"/>
      <c r="L183" s="54"/>
      <c r="M183" s="54"/>
      <c r="N183" s="54"/>
      <c r="O183" s="60"/>
      <c r="P183" s="54"/>
      <c r="Q183" s="145"/>
      <c r="R183" s="54"/>
      <c r="S183" s="54"/>
      <c r="T183" s="54"/>
      <c r="U183" s="54"/>
      <c r="V183" s="54"/>
      <c r="W183" s="54"/>
      <c r="X183" s="54"/>
      <c r="Y183" s="54"/>
      <c r="Z183" s="54"/>
      <c r="AA183" s="54"/>
      <c r="AB183" s="54"/>
      <c r="AC183" s="137"/>
      <c r="AD183" s="138"/>
    </row>
    <row r="184" spans="1:30">
      <c r="A184" s="51">
        <f t="shared" si="59"/>
        <v>181</v>
      </c>
      <c r="B184" s="54"/>
      <c r="C184" s="136"/>
      <c r="D184" s="52"/>
      <c r="E184" s="52"/>
      <c r="F184" s="52"/>
      <c r="G184" s="52"/>
      <c r="H184" s="54"/>
      <c r="I184" s="54"/>
      <c r="J184" s="54"/>
      <c r="K184" s="54"/>
      <c r="L184" s="54"/>
      <c r="M184" s="54"/>
      <c r="N184" s="54"/>
      <c r="O184" s="60"/>
      <c r="P184" s="54"/>
      <c r="Q184" s="145"/>
      <c r="R184" s="54"/>
      <c r="S184" s="54"/>
      <c r="T184" s="54"/>
      <c r="U184" s="54"/>
      <c r="V184" s="54"/>
      <c r="W184" s="54"/>
      <c r="X184" s="54"/>
      <c r="Y184" s="54"/>
      <c r="Z184" s="54"/>
      <c r="AA184" s="54"/>
      <c r="AB184" s="54"/>
      <c r="AC184" s="137"/>
      <c r="AD184" s="138"/>
    </row>
    <row r="185" spans="1:30">
      <c r="A185" s="51">
        <f t="shared" si="59"/>
        <v>182</v>
      </c>
      <c r="B185" s="54"/>
      <c r="C185" s="136"/>
      <c r="D185" s="52"/>
      <c r="E185" s="52"/>
      <c r="F185" s="52"/>
      <c r="G185" s="52"/>
      <c r="H185" s="54"/>
      <c r="I185" s="54"/>
      <c r="J185" s="54"/>
      <c r="K185" s="54"/>
      <c r="L185" s="54"/>
      <c r="M185" s="54"/>
      <c r="N185" s="54"/>
      <c r="O185" s="60"/>
      <c r="P185" s="54"/>
      <c r="Q185" s="145"/>
      <c r="R185" s="54"/>
      <c r="S185" s="54"/>
      <c r="T185" s="54"/>
      <c r="U185" s="54"/>
      <c r="V185" s="54"/>
      <c r="W185" s="54"/>
      <c r="X185" s="54"/>
      <c r="Y185" s="54"/>
      <c r="Z185" s="54"/>
      <c r="AA185" s="54"/>
      <c r="AB185" s="54"/>
      <c r="AC185" s="137"/>
      <c r="AD185" s="138"/>
    </row>
    <row r="186" spans="1:30">
      <c r="A186" s="51">
        <f t="shared" si="59"/>
        <v>183</v>
      </c>
      <c r="B186" s="54"/>
      <c r="C186" s="136"/>
      <c r="D186" s="52"/>
      <c r="E186" s="52"/>
      <c r="F186" s="52"/>
      <c r="G186" s="52"/>
      <c r="H186" s="54"/>
      <c r="I186" s="54"/>
      <c r="J186" s="54"/>
      <c r="K186" s="54"/>
      <c r="L186" s="54"/>
      <c r="M186" s="54"/>
      <c r="N186" s="54"/>
      <c r="O186" s="60"/>
      <c r="P186" s="54"/>
      <c r="Q186" s="145"/>
      <c r="R186" s="54"/>
      <c r="S186" s="54"/>
      <c r="T186" s="54"/>
      <c r="U186" s="54"/>
      <c r="V186" s="54"/>
      <c r="W186" s="54"/>
      <c r="X186" s="54"/>
      <c r="Y186" s="54"/>
      <c r="Z186" s="54"/>
      <c r="AA186" s="54"/>
      <c r="AB186" s="54"/>
      <c r="AC186" s="137"/>
      <c r="AD186" s="138"/>
    </row>
    <row r="187" spans="1:30">
      <c r="A187" s="51">
        <f t="shared" si="59"/>
        <v>184</v>
      </c>
      <c r="B187" s="54"/>
      <c r="C187" s="136"/>
      <c r="D187" s="52"/>
      <c r="E187" s="52"/>
      <c r="F187" s="52"/>
      <c r="G187" s="52"/>
      <c r="H187" s="54"/>
      <c r="I187" s="54"/>
      <c r="J187" s="54"/>
      <c r="K187" s="54"/>
      <c r="L187" s="54"/>
      <c r="M187" s="54"/>
      <c r="N187" s="54"/>
      <c r="O187" s="60"/>
      <c r="P187" s="54"/>
      <c r="Q187" s="145"/>
      <c r="R187" s="54"/>
      <c r="S187" s="54"/>
      <c r="T187" s="54"/>
      <c r="U187" s="54"/>
      <c r="V187" s="54"/>
      <c r="W187" s="54"/>
      <c r="X187" s="54"/>
      <c r="Y187" s="54"/>
      <c r="Z187" s="54"/>
      <c r="AA187" s="54"/>
      <c r="AB187" s="54"/>
      <c r="AC187" s="137"/>
      <c r="AD187" s="138"/>
    </row>
    <row r="188" spans="1:30">
      <c r="A188" s="51">
        <f t="shared" si="59"/>
        <v>185</v>
      </c>
      <c r="B188" s="54"/>
      <c r="C188" s="136"/>
      <c r="D188" s="52"/>
      <c r="E188" s="52"/>
      <c r="F188" s="52"/>
      <c r="G188" s="52"/>
      <c r="H188" s="54"/>
      <c r="I188" s="54"/>
      <c r="J188" s="54"/>
      <c r="K188" s="54"/>
      <c r="L188" s="54"/>
      <c r="M188" s="54"/>
      <c r="N188" s="54"/>
      <c r="O188" s="60"/>
      <c r="P188" s="54"/>
      <c r="Q188" s="145"/>
      <c r="R188" s="54"/>
      <c r="S188" s="54"/>
      <c r="T188" s="54"/>
      <c r="U188" s="54"/>
      <c r="V188" s="54"/>
      <c r="W188" s="54"/>
      <c r="X188" s="54"/>
      <c r="Y188" s="54"/>
      <c r="Z188" s="54"/>
      <c r="AA188" s="54"/>
      <c r="AB188" s="54"/>
      <c r="AC188" s="137"/>
      <c r="AD188" s="138"/>
    </row>
    <row r="189" spans="1:30">
      <c r="A189" s="51">
        <f t="shared" si="59"/>
        <v>186</v>
      </c>
      <c r="B189" s="54"/>
      <c r="C189" s="136"/>
      <c r="D189" s="52"/>
      <c r="E189" s="52"/>
      <c r="F189" s="52"/>
      <c r="G189" s="52"/>
      <c r="H189" s="54"/>
      <c r="I189" s="54"/>
      <c r="J189" s="54"/>
      <c r="K189" s="54"/>
      <c r="L189" s="54"/>
      <c r="M189" s="54"/>
      <c r="N189" s="54"/>
      <c r="O189" s="60"/>
      <c r="P189" s="54"/>
      <c r="Q189" s="145"/>
      <c r="R189" s="54"/>
      <c r="S189" s="54"/>
      <c r="T189" s="54"/>
      <c r="U189" s="54"/>
      <c r="V189" s="54"/>
      <c r="W189" s="54"/>
      <c r="X189" s="54"/>
      <c r="Y189" s="54"/>
      <c r="Z189" s="54"/>
      <c r="AA189" s="54"/>
      <c r="AB189" s="54"/>
      <c r="AC189" s="137"/>
      <c r="AD189" s="138"/>
    </row>
    <row r="190" spans="1:30">
      <c r="A190" s="51">
        <f t="shared" si="59"/>
        <v>187</v>
      </c>
      <c r="B190" s="54"/>
      <c r="C190" s="136"/>
      <c r="D190" s="52"/>
      <c r="E190" s="52"/>
      <c r="F190" s="52"/>
      <c r="G190" s="52"/>
      <c r="H190" s="54"/>
      <c r="I190" s="54"/>
      <c r="J190" s="54"/>
      <c r="K190" s="54"/>
      <c r="L190" s="54"/>
      <c r="M190" s="54"/>
      <c r="N190" s="54"/>
      <c r="O190" s="60"/>
      <c r="P190" s="54"/>
      <c r="Q190" s="145"/>
      <c r="R190" s="54"/>
      <c r="S190" s="54"/>
      <c r="T190" s="54"/>
      <c r="U190" s="54"/>
      <c r="V190" s="54"/>
      <c r="W190" s="54"/>
      <c r="X190" s="54"/>
      <c r="Y190" s="54"/>
      <c r="Z190" s="54"/>
      <c r="AA190" s="54"/>
      <c r="AB190" s="54"/>
      <c r="AC190" s="137"/>
      <c r="AD190" s="138"/>
    </row>
    <row r="191" spans="1:30">
      <c r="A191" s="51">
        <f t="shared" si="59"/>
        <v>188</v>
      </c>
      <c r="B191" s="54"/>
      <c r="C191" s="136"/>
      <c r="D191" s="52"/>
      <c r="E191" s="52"/>
      <c r="F191" s="52"/>
      <c r="G191" s="52"/>
      <c r="H191" s="54"/>
      <c r="I191" s="54"/>
      <c r="J191" s="54"/>
      <c r="K191" s="54"/>
      <c r="L191" s="54"/>
      <c r="M191" s="54"/>
      <c r="N191" s="54"/>
      <c r="O191" s="60"/>
      <c r="P191" s="54"/>
      <c r="Q191" s="145"/>
      <c r="R191" s="54"/>
      <c r="S191" s="54"/>
      <c r="T191" s="54"/>
      <c r="U191" s="54"/>
      <c r="V191" s="54"/>
      <c r="W191" s="54"/>
      <c r="X191" s="54"/>
      <c r="Y191" s="54"/>
      <c r="Z191" s="54"/>
      <c r="AA191" s="54"/>
      <c r="AB191" s="54"/>
      <c r="AC191" s="137"/>
      <c r="AD191" s="138"/>
    </row>
    <row r="192" spans="1:30">
      <c r="A192" s="51">
        <f t="shared" si="59"/>
        <v>189</v>
      </c>
      <c r="B192" s="54"/>
      <c r="C192" s="136"/>
      <c r="D192" s="52"/>
      <c r="E192" s="52"/>
      <c r="F192" s="52"/>
      <c r="G192" s="52"/>
      <c r="H192" s="54"/>
      <c r="I192" s="54"/>
      <c r="J192" s="54"/>
      <c r="K192" s="54"/>
      <c r="L192" s="54"/>
      <c r="M192" s="54"/>
      <c r="N192" s="54"/>
      <c r="O192" s="60"/>
      <c r="P192" s="54"/>
      <c r="Q192" s="145"/>
      <c r="R192" s="54"/>
      <c r="S192" s="54"/>
      <c r="T192" s="54"/>
      <c r="U192" s="54"/>
      <c r="V192" s="54"/>
      <c r="W192" s="54"/>
      <c r="X192" s="54"/>
      <c r="Y192" s="54"/>
      <c r="Z192" s="54"/>
      <c r="AA192" s="54"/>
      <c r="AB192" s="54"/>
      <c r="AC192" s="137"/>
      <c r="AD192" s="138"/>
    </row>
    <row r="193" spans="1:30">
      <c r="A193" s="51">
        <f t="shared" si="59"/>
        <v>190</v>
      </c>
      <c r="B193" s="54"/>
      <c r="C193" s="136"/>
      <c r="D193" s="52"/>
      <c r="E193" s="52"/>
      <c r="F193" s="52"/>
      <c r="G193" s="52"/>
      <c r="H193" s="54"/>
      <c r="I193" s="54"/>
      <c r="J193" s="54"/>
      <c r="K193" s="54"/>
      <c r="L193" s="54"/>
      <c r="M193" s="54"/>
      <c r="N193" s="54"/>
      <c r="O193" s="60"/>
      <c r="P193" s="54"/>
      <c r="Q193" s="145"/>
      <c r="R193" s="54"/>
      <c r="S193" s="54"/>
      <c r="T193" s="54"/>
      <c r="U193" s="54"/>
      <c r="V193" s="54"/>
      <c r="W193" s="54"/>
      <c r="X193" s="54"/>
      <c r="Y193" s="54"/>
      <c r="Z193" s="54"/>
      <c r="AA193" s="54"/>
      <c r="AB193" s="54"/>
      <c r="AC193" s="137"/>
      <c r="AD193" s="138"/>
    </row>
    <row r="194" spans="1:30">
      <c r="A194" s="51">
        <f t="shared" si="59"/>
        <v>191</v>
      </c>
      <c r="B194" s="54"/>
      <c r="C194" s="136"/>
      <c r="D194" s="52"/>
      <c r="E194" s="52"/>
      <c r="F194" s="52"/>
      <c r="G194" s="52"/>
      <c r="H194" s="54"/>
      <c r="I194" s="54"/>
      <c r="J194" s="54"/>
      <c r="K194" s="54"/>
      <c r="L194" s="54"/>
      <c r="M194" s="54"/>
      <c r="N194" s="54"/>
      <c r="O194" s="60"/>
      <c r="P194" s="54"/>
      <c r="Q194" s="145"/>
      <c r="R194" s="54"/>
      <c r="S194" s="54"/>
      <c r="T194" s="54"/>
      <c r="U194" s="54"/>
      <c r="V194" s="54"/>
      <c r="W194" s="54"/>
      <c r="X194" s="54"/>
      <c r="Y194" s="54"/>
      <c r="Z194" s="54"/>
      <c r="AA194" s="54"/>
      <c r="AB194" s="54"/>
      <c r="AC194" s="137"/>
      <c r="AD194" s="138"/>
    </row>
    <row r="195" spans="1:30">
      <c r="A195" s="51">
        <f t="shared" si="59"/>
        <v>192</v>
      </c>
      <c r="B195" s="54"/>
      <c r="C195" s="136"/>
      <c r="D195" s="52"/>
      <c r="E195" s="52"/>
      <c r="F195" s="52"/>
      <c r="G195" s="52"/>
      <c r="H195" s="54"/>
      <c r="I195" s="54"/>
      <c r="J195" s="54"/>
      <c r="K195" s="54"/>
      <c r="L195" s="54"/>
      <c r="M195" s="54"/>
      <c r="N195" s="54"/>
      <c r="O195" s="60"/>
      <c r="P195" s="54"/>
      <c r="Q195" s="145"/>
      <c r="R195" s="54"/>
      <c r="S195" s="54"/>
      <c r="T195" s="54"/>
      <c r="U195" s="54"/>
      <c r="V195" s="54"/>
      <c r="W195" s="54"/>
      <c r="X195" s="54"/>
      <c r="Y195" s="54"/>
      <c r="Z195" s="54"/>
      <c r="AA195" s="54"/>
      <c r="AB195" s="54"/>
      <c r="AC195" s="137"/>
      <c r="AD195" s="138"/>
    </row>
    <row r="196" spans="1:30">
      <c r="A196" s="51">
        <f t="shared" si="59"/>
        <v>193</v>
      </c>
      <c r="B196" s="54"/>
      <c r="C196" s="136"/>
      <c r="D196" s="52"/>
      <c r="E196" s="52"/>
      <c r="F196" s="52"/>
      <c r="G196" s="52"/>
      <c r="H196" s="54"/>
      <c r="I196" s="54"/>
      <c r="J196" s="54"/>
      <c r="K196" s="54"/>
      <c r="L196" s="54"/>
      <c r="M196" s="54"/>
      <c r="N196" s="54"/>
      <c r="O196" s="60"/>
      <c r="P196" s="54"/>
      <c r="Q196" s="145"/>
      <c r="R196" s="54"/>
      <c r="S196" s="54"/>
      <c r="T196" s="54"/>
      <c r="U196" s="54"/>
      <c r="V196" s="54"/>
      <c r="W196" s="54"/>
      <c r="X196" s="54"/>
      <c r="Y196" s="54"/>
      <c r="Z196" s="54"/>
      <c r="AA196" s="54"/>
      <c r="AB196" s="54"/>
      <c r="AC196" s="137"/>
      <c r="AD196" s="138"/>
    </row>
    <row r="197" spans="1:30">
      <c r="A197" s="51">
        <f t="shared" si="59"/>
        <v>194</v>
      </c>
      <c r="B197" s="54"/>
      <c r="C197" s="136"/>
      <c r="D197" s="52"/>
      <c r="E197" s="52"/>
      <c r="F197" s="52"/>
      <c r="G197" s="52"/>
      <c r="H197" s="54"/>
      <c r="I197" s="54"/>
      <c r="J197" s="54"/>
      <c r="K197" s="54"/>
      <c r="L197" s="54"/>
      <c r="M197" s="54"/>
      <c r="N197" s="54"/>
      <c r="O197" s="60"/>
      <c r="P197" s="54"/>
      <c r="Q197" s="145"/>
      <c r="R197" s="54"/>
      <c r="S197" s="54"/>
      <c r="T197" s="54"/>
      <c r="U197" s="54"/>
      <c r="V197" s="54"/>
      <c r="W197" s="54"/>
      <c r="X197" s="54"/>
      <c r="Y197" s="54"/>
      <c r="Z197" s="54"/>
      <c r="AA197" s="54"/>
      <c r="AB197" s="54"/>
      <c r="AC197" s="137"/>
      <c r="AD197" s="138"/>
    </row>
    <row r="198" spans="1:30">
      <c r="A198" s="51">
        <f t="shared" ref="A198:A261" si="60">A197+1</f>
        <v>195</v>
      </c>
      <c r="B198" s="54"/>
      <c r="C198" s="136"/>
      <c r="D198" s="52"/>
      <c r="E198" s="52"/>
      <c r="F198" s="52"/>
      <c r="G198" s="52"/>
      <c r="H198" s="54"/>
      <c r="I198" s="54"/>
      <c r="J198" s="54"/>
      <c r="K198" s="54"/>
      <c r="L198" s="54"/>
      <c r="M198" s="54"/>
      <c r="N198" s="54"/>
      <c r="O198" s="60"/>
      <c r="P198" s="54"/>
      <c r="Q198" s="145"/>
      <c r="R198" s="54"/>
      <c r="S198" s="54"/>
      <c r="T198" s="54"/>
      <c r="U198" s="54"/>
      <c r="V198" s="54"/>
      <c r="W198" s="54"/>
      <c r="X198" s="54"/>
      <c r="Y198" s="54"/>
      <c r="Z198" s="54"/>
      <c r="AA198" s="54"/>
      <c r="AB198" s="54"/>
      <c r="AC198" s="137"/>
      <c r="AD198" s="138"/>
    </row>
    <row r="199" spans="1:30">
      <c r="A199" s="51">
        <f t="shared" si="60"/>
        <v>196</v>
      </c>
      <c r="B199" s="54"/>
      <c r="C199" s="136"/>
      <c r="D199" s="52"/>
      <c r="E199" s="52"/>
      <c r="F199" s="52"/>
      <c r="G199" s="52"/>
      <c r="H199" s="54"/>
      <c r="I199" s="54"/>
      <c r="J199" s="54"/>
      <c r="K199" s="54"/>
      <c r="L199" s="54"/>
      <c r="M199" s="54"/>
      <c r="N199" s="54"/>
      <c r="O199" s="60"/>
      <c r="P199" s="54"/>
      <c r="Q199" s="145"/>
      <c r="R199" s="54"/>
      <c r="S199" s="54"/>
      <c r="T199" s="54"/>
      <c r="U199" s="54"/>
      <c r="V199" s="54"/>
      <c r="W199" s="54"/>
      <c r="X199" s="54"/>
      <c r="Y199" s="54"/>
      <c r="Z199" s="54"/>
      <c r="AA199" s="54"/>
      <c r="AB199" s="54"/>
      <c r="AC199" s="137"/>
      <c r="AD199" s="138"/>
    </row>
    <row r="200" spans="1:30">
      <c r="A200" s="51">
        <f t="shared" si="60"/>
        <v>197</v>
      </c>
      <c r="B200" s="54"/>
      <c r="C200" s="136"/>
      <c r="D200" s="52"/>
      <c r="E200" s="52"/>
      <c r="F200" s="52"/>
      <c r="G200" s="52"/>
      <c r="H200" s="54"/>
      <c r="I200" s="54"/>
      <c r="J200" s="54"/>
      <c r="K200" s="54"/>
      <c r="L200" s="54"/>
      <c r="M200" s="54"/>
      <c r="N200" s="54"/>
      <c r="O200" s="60"/>
      <c r="P200" s="54"/>
      <c r="Q200" s="145"/>
      <c r="R200" s="54"/>
      <c r="S200" s="54"/>
      <c r="T200" s="54"/>
      <c r="U200" s="54"/>
      <c r="V200" s="54"/>
      <c r="W200" s="54"/>
      <c r="X200" s="54"/>
      <c r="Y200" s="54"/>
      <c r="Z200" s="54"/>
      <c r="AA200" s="54"/>
      <c r="AB200" s="54"/>
      <c r="AC200" s="137"/>
      <c r="AD200" s="138"/>
    </row>
    <row r="201" spans="1:30">
      <c r="A201" s="51">
        <f t="shared" si="60"/>
        <v>198</v>
      </c>
      <c r="B201" s="54"/>
      <c r="C201" s="136"/>
      <c r="D201" s="52"/>
      <c r="E201" s="52"/>
      <c r="F201" s="52"/>
      <c r="G201" s="52"/>
      <c r="H201" s="54"/>
      <c r="I201" s="54"/>
      <c r="J201" s="54"/>
      <c r="K201" s="54"/>
      <c r="L201" s="54"/>
      <c r="M201" s="54"/>
      <c r="N201" s="54"/>
      <c r="O201" s="60"/>
      <c r="P201" s="54"/>
      <c r="Q201" s="145"/>
      <c r="R201" s="54"/>
      <c r="S201" s="54"/>
      <c r="T201" s="54"/>
      <c r="U201" s="54"/>
      <c r="V201" s="54"/>
      <c r="W201" s="54"/>
      <c r="X201" s="54"/>
      <c r="Y201" s="54"/>
      <c r="Z201" s="54"/>
      <c r="AA201" s="54"/>
      <c r="AB201" s="54"/>
      <c r="AC201" s="137"/>
      <c r="AD201" s="138"/>
    </row>
    <row r="202" spans="1:30">
      <c r="A202" s="51">
        <f t="shared" si="60"/>
        <v>199</v>
      </c>
      <c r="B202" s="54"/>
      <c r="C202" s="136"/>
      <c r="D202" s="52"/>
      <c r="E202" s="52"/>
      <c r="F202" s="52"/>
      <c r="G202" s="52"/>
      <c r="H202" s="54"/>
      <c r="I202" s="54"/>
      <c r="J202" s="54"/>
      <c r="K202" s="54"/>
      <c r="L202" s="54"/>
      <c r="M202" s="54"/>
      <c r="N202" s="54"/>
      <c r="O202" s="60"/>
      <c r="P202" s="54"/>
      <c r="Q202" s="145"/>
      <c r="R202" s="54"/>
      <c r="S202" s="54"/>
      <c r="T202" s="54"/>
      <c r="U202" s="54"/>
      <c r="V202" s="54"/>
      <c r="W202" s="54"/>
      <c r="X202" s="54"/>
      <c r="Y202" s="54"/>
      <c r="Z202" s="54"/>
      <c r="AA202" s="54"/>
      <c r="AB202" s="54"/>
      <c r="AC202" s="137"/>
      <c r="AD202" s="138"/>
    </row>
    <row r="203" spans="1:30">
      <c r="A203" s="51">
        <f t="shared" si="60"/>
        <v>200</v>
      </c>
      <c r="B203" s="52"/>
      <c r="C203" s="53"/>
      <c r="D203" s="52"/>
      <c r="E203" s="52"/>
      <c r="F203" s="52"/>
      <c r="G203" s="52"/>
      <c r="H203" s="52"/>
      <c r="I203" s="52"/>
      <c r="J203" s="52"/>
      <c r="K203" s="52"/>
      <c r="L203" s="52"/>
      <c r="M203" s="52"/>
      <c r="N203" s="52"/>
      <c r="O203" s="59"/>
      <c r="P203" s="54"/>
      <c r="Q203" s="145"/>
      <c r="R203" s="54"/>
      <c r="S203" s="54"/>
      <c r="T203" s="54"/>
      <c r="U203" s="54"/>
      <c r="V203" s="54"/>
      <c r="W203" s="54"/>
      <c r="X203" s="54"/>
      <c r="Y203" s="54"/>
      <c r="Z203" s="54"/>
      <c r="AA203" s="54"/>
      <c r="AB203" s="54"/>
      <c r="AC203" s="137"/>
      <c r="AD203" s="138"/>
    </row>
    <row r="204" spans="1:30">
      <c r="A204" s="51">
        <f t="shared" si="60"/>
        <v>201</v>
      </c>
      <c r="B204" s="52"/>
      <c r="C204" s="53"/>
      <c r="D204" s="52"/>
      <c r="E204" s="52"/>
      <c r="F204" s="52"/>
      <c r="G204" s="52"/>
      <c r="H204" s="52"/>
      <c r="I204" s="52"/>
      <c r="J204" s="52"/>
      <c r="K204" s="52"/>
      <c r="L204" s="52"/>
      <c r="M204" s="52"/>
      <c r="N204" s="52"/>
      <c r="O204" s="59"/>
      <c r="P204" s="54"/>
      <c r="Q204" s="145"/>
      <c r="R204" s="54"/>
      <c r="S204" s="54"/>
      <c r="T204" s="54"/>
      <c r="U204" s="54"/>
      <c r="V204" s="54"/>
      <c r="W204" s="54"/>
      <c r="X204" s="54"/>
      <c r="Y204" s="54"/>
      <c r="Z204" s="54"/>
      <c r="AA204" s="54"/>
      <c r="AB204" s="54"/>
      <c r="AC204" s="137"/>
      <c r="AD204" s="138"/>
    </row>
    <row r="205" spans="1:30">
      <c r="A205" s="51">
        <f t="shared" si="60"/>
        <v>202</v>
      </c>
      <c r="B205" s="52"/>
      <c r="C205" s="53"/>
      <c r="D205" s="52"/>
      <c r="E205" s="52"/>
      <c r="F205" s="52"/>
      <c r="G205" s="52"/>
      <c r="H205" s="52"/>
      <c r="I205" s="52"/>
      <c r="J205" s="52"/>
      <c r="K205" s="52"/>
      <c r="L205" s="52"/>
      <c r="M205" s="52"/>
      <c r="N205" s="52"/>
      <c r="O205" s="59"/>
      <c r="P205" s="54"/>
      <c r="Q205" s="145"/>
      <c r="R205" s="54"/>
      <c r="S205" s="54"/>
      <c r="T205" s="54"/>
      <c r="U205" s="54"/>
      <c r="V205" s="54"/>
      <c r="W205" s="54"/>
      <c r="X205" s="54"/>
      <c r="Y205" s="54"/>
      <c r="Z205" s="54"/>
      <c r="AA205" s="54"/>
      <c r="AB205" s="54"/>
      <c r="AC205" s="137"/>
      <c r="AD205" s="138"/>
    </row>
    <row r="206" spans="1:30">
      <c r="A206" s="51">
        <f t="shared" si="60"/>
        <v>203</v>
      </c>
      <c r="B206" s="52"/>
      <c r="C206" s="53"/>
      <c r="D206" s="52"/>
      <c r="E206" s="52"/>
      <c r="F206" s="52"/>
      <c r="G206" s="52"/>
      <c r="H206" s="52"/>
      <c r="I206" s="52"/>
      <c r="J206" s="52"/>
      <c r="K206" s="52"/>
      <c r="L206" s="52"/>
      <c r="M206" s="52"/>
      <c r="N206" s="52"/>
      <c r="O206" s="59"/>
      <c r="P206" s="54"/>
      <c r="Q206" s="145"/>
      <c r="R206" s="54"/>
      <c r="S206" s="54"/>
      <c r="T206" s="54"/>
      <c r="U206" s="54"/>
      <c r="V206" s="54"/>
      <c r="W206" s="54"/>
      <c r="X206" s="54"/>
      <c r="Y206" s="54"/>
      <c r="Z206" s="54"/>
      <c r="AA206" s="54"/>
      <c r="AB206" s="54"/>
      <c r="AC206" s="137"/>
      <c r="AD206" s="138"/>
    </row>
    <row r="207" spans="1:30">
      <c r="A207" s="51">
        <f t="shared" si="60"/>
        <v>204</v>
      </c>
      <c r="B207" s="52"/>
      <c r="C207" s="53"/>
      <c r="D207" s="52"/>
      <c r="E207" s="52"/>
      <c r="F207" s="52"/>
      <c r="G207" s="52"/>
      <c r="H207" s="52"/>
      <c r="I207" s="52"/>
      <c r="J207" s="52"/>
      <c r="K207" s="52"/>
      <c r="L207" s="52"/>
      <c r="M207" s="52"/>
      <c r="N207" s="52"/>
      <c r="O207" s="59"/>
      <c r="P207" s="54"/>
      <c r="Q207" s="145"/>
      <c r="R207" s="54"/>
      <c r="S207" s="54"/>
      <c r="T207" s="54"/>
      <c r="U207" s="54"/>
      <c r="V207" s="54"/>
      <c r="W207" s="54"/>
      <c r="X207" s="54"/>
      <c r="Y207" s="54"/>
      <c r="Z207" s="54"/>
      <c r="AA207" s="54"/>
      <c r="AB207" s="54"/>
      <c r="AC207" s="137"/>
      <c r="AD207" s="138"/>
    </row>
    <row r="208" spans="1:30">
      <c r="A208" s="51">
        <f t="shared" si="60"/>
        <v>205</v>
      </c>
      <c r="B208" s="52"/>
      <c r="C208" s="53"/>
      <c r="D208" s="52"/>
      <c r="E208" s="52"/>
      <c r="F208" s="52"/>
      <c r="G208" s="52"/>
      <c r="H208" s="52"/>
      <c r="I208" s="52"/>
      <c r="J208" s="52"/>
      <c r="K208" s="52"/>
      <c r="L208" s="52"/>
      <c r="M208" s="52"/>
      <c r="N208" s="52"/>
      <c r="O208" s="59"/>
      <c r="P208" s="54"/>
      <c r="Q208" s="145"/>
      <c r="R208" s="54"/>
      <c r="S208" s="54"/>
      <c r="T208" s="54"/>
      <c r="U208" s="54"/>
      <c r="V208" s="54"/>
      <c r="W208" s="54"/>
      <c r="X208" s="54"/>
      <c r="Y208" s="54"/>
      <c r="Z208" s="54"/>
      <c r="AA208" s="54"/>
      <c r="AB208" s="54"/>
      <c r="AC208" s="137"/>
      <c r="AD208" s="138"/>
    </row>
    <row r="209" spans="1:30">
      <c r="A209" s="51">
        <f t="shared" si="60"/>
        <v>206</v>
      </c>
      <c r="B209" s="52"/>
      <c r="C209" s="53"/>
      <c r="D209" s="52"/>
      <c r="E209" s="52"/>
      <c r="F209" s="52"/>
      <c r="G209" s="52"/>
      <c r="H209" s="52"/>
      <c r="I209" s="52"/>
      <c r="J209" s="52"/>
      <c r="K209" s="52"/>
      <c r="L209" s="52"/>
      <c r="M209" s="52"/>
      <c r="N209" s="52"/>
      <c r="O209" s="59"/>
      <c r="P209" s="54"/>
      <c r="Q209" s="145"/>
      <c r="R209" s="54"/>
      <c r="S209" s="54"/>
      <c r="T209" s="54"/>
      <c r="U209" s="54"/>
      <c r="V209" s="54"/>
      <c r="W209" s="54"/>
      <c r="X209" s="54"/>
      <c r="Y209" s="54"/>
      <c r="Z209" s="54"/>
      <c r="AA209" s="54"/>
      <c r="AB209" s="54"/>
      <c r="AC209" s="137"/>
      <c r="AD209" s="138"/>
    </row>
    <row r="210" spans="1:30">
      <c r="A210" s="51">
        <f t="shared" si="60"/>
        <v>207</v>
      </c>
      <c r="B210" s="52"/>
      <c r="C210" s="53"/>
      <c r="D210" s="52"/>
      <c r="E210" s="52"/>
      <c r="F210" s="52"/>
      <c r="G210" s="52"/>
      <c r="H210" s="52"/>
      <c r="I210" s="52"/>
      <c r="J210" s="52"/>
      <c r="K210" s="52"/>
      <c r="L210" s="52"/>
      <c r="M210" s="52"/>
      <c r="N210" s="52"/>
      <c r="O210" s="59"/>
      <c r="P210" s="54"/>
      <c r="Q210" s="145"/>
      <c r="R210" s="54"/>
      <c r="S210" s="54"/>
      <c r="T210" s="54"/>
      <c r="U210" s="54"/>
      <c r="V210" s="54"/>
      <c r="W210" s="54"/>
      <c r="X210" s="54"/>
      <c r="Y210" s="54"/>
      <c r="Z210" s="54"/>
      <c r="AA210" s="54"/>
      <c r="AB210" s="54"/>
      <c r="AC210" s="137"/>
      <c r="AD210" s="138"/>
    </row>
    <row r="211" spans="1:30">
      <c r="A211" s="51">
        <f t="shared" si="60"/>
        <v>208</v>
      </c>
      <c r="B211" s="52"/>
      <c r="C211" s="53"/>
      <c r="D211" s="52"/>
      <c r="E211" s="52"/>
      <c r="F211" s="52"/>
      <c r="G211" s="52"/>
      <c r="H211" s="52"/>
      <c r="I211" s="52"/>
      <c r="J211" s="52"/>
      <c r="K211" s="52"/>
      <c r="L211" s="52"/>
      <c r="M211" s="52"/>
      <c r="N211" s="52"/>
      <c r="O211" s="59"/>
      <c r="P211" s="54"/>
      <c r="Q211" s="145"/>
      <c r="R211" s="54"/>
      <c r="S211" s="54"/>
      <c r="T211" s="54"/>
      <c r="U211" s="54"/>
      <c r="V211" s="54"/>
      <c r="W211" s="54"/>
      <c r="X211" s="54"/>
      <c r="Y211" s="54"/>
      <c r="Z211" s="54"/>
      <c r="AA211" s="54"/>
      <c r="AB211" s="54"/>
      <c r="AC211" s="137"/>
      <c r="AD211" s="138"/>
    </row>
    <row r="212" spans="1:30">
      <c r="A212" s="51">
        <f t="shared" si="60"/>
        <v>209</v>
      </c>
      <c r="B212" s="52"/>
      <c r="C212" s="53"/>
      <c r="D212" s="52"/>
      <c r="E212" s="52"/>
      <c r="F212" s="52"/>
      <c r="G212" s="52"/>
      <c r="H212" s="52"/>
      <c r="I212" s="52"/>
      <c r="J212" s="52"/>
      <c r="K212" s="52"/>
      <c r="L212" s="52"/>
      <c r="M212" s="52"/>
      <c r="N212" s="52"/>
      <c r="O212" s="59"/>
      <c r="P212" s="54"/>
      <c r="Q212" s="145"/>
      <c r="R212" s="54"/>
      <c r="S212" s="54"/>
      <c r="T212" s="54"/>
      <c r="U212" s="54"/>
      <c r="V212" s="54"/>
      <c r="W212" s="54"/>
      <c r="X212" s="54"/>
      <c r="Y212" s="54"/>
      <c r="Z212" s="54"/>
      <c r="AA212" s="54"/>
      <c r="AB212" s="54"/>
      <c r="AC212" s="137"/>
      <c r="AD212" s="138"/>
    </row>
    <row r="213" spans="1:30">
      <c r="A213" s="51">
        <f t="shared" si="60"/>
        <v>210</v>
      </c>
      <c r="B213" s="52"/>
      <c r="C213" s="53"/>
      <c r="D213" s="52"/>
      <c r="E213" s="52"/>
      <c r="F213" s="52"/>
      <c r="G213" s="52"/>
      <c r="H213" s="52"/>
      <c r="I213" s="52"/>
      <c r="J213" s="52"/>
      <c r="K213" s="52"/>
      <c r="L213" s="52"/>
      <c r="M213" s="52"/>
      <c r="N213" s="52"/>
      <c r="O213" s="59"/>
      <c r="P213" s="54"/>
      <c r="Q213" s="145"/>
      <c r="R213" s="54"/>
      <c r="S213" s="54"/>
      <c r="T213" s="54"/>
      <c r="U213" s="54"/>
      <c r="V213" s="54"/>
      <c r="W213" s="54"/>
      <c r="X213" s="54"/>
      <c r="Y213" s="54"/>
      <c r="Z213" s="54"/>
      <c r="AA213" s="54"/>
      <c r="AB213" s="54"/>
      <c r="AC213" s="137"/>
      <c r="AD213" s="138"/>
    </row>
    <row r="214" spans="1:30">
      <c r="A214" s="51">
        <f t="shared" si="60"/>
        <v>211</v>
      </c>
      <c r="B214" s="52"/>
      <c r="C214" s="53"/>
      <c r="D214" s="52"/>
      <c r="E214" s="52"/>
      <c r="F214" s="52"/>
      <c r="G214" s="52"/>
      <c r="H214" s="52"/>
      <c r="I214" s="52"/>
      <c r="J214" s="52"/>
      <c r="K214" s="52"/>
      <c r="L214" s="52"/>
      <c r="M214" s="52"/>
      <c r="N214" s="52"/>
      <c r="O214" s="59"/>
      <c r="P214" s="54"/>
      <c r="Q214" s="145"/>
      <c r="R214" s="54"/>
      <c r="S214" s="54"/>
      <c r="T214" s="54"/>
      <c r="U214" s="54"/>
      <c r="V214" s="54"/>
      <c r="W214" s="54"/>
      <c r="X214" s="54"/>
      <c r="Y214" s="54"/>
      <c r="Z214" s="54"/>
      <c r="AA214" s="54"/>
      <c r="AB214" s="54"/>
      <c r="AC214" s="137"/>
      <c r="AD214" s="138"/>
    </row>
    <row r="215" spans="1:30">
      <c r="A215" s="51">
        <f t="shared" si="60"/>
        <v>212</v>
      </c>
      <c r="B215" s="52"/>
      <c r="C215" s="53"/>
      <c r="D215" s="52"/>
      <c r="E215" s="52"/>
      <c r="F215" s="52"/>
      <c r="G215" s="52"/>
      <c r="H215" s="52"/>
      <c r="I215" s="52"/>
      <c r="J215" s="52"/>
      <c r="K215" s="52"/>
      <c r="L215" s="52"/>
      <c r="M215" s="52"/>
      <c r="N215" s="52"/>
      <c r="O215" s="59"/>
      <c r="P215" s="54"/>
      <c r="Q215" s="145"/>
      <c r="R215" s="54"/>
      <c r="S215" s="54"/>
      <c r="T215" s="54"/>
      <c r="U215" s="54"/>
      <c r="V215" s="54"/>
      <c r="W215" s="54"/>
      <c r="X215" s="54"/>
      <c r="Y215" s="54"/>
      <c r="Z215" s="54"/>
      <c r="AA215" s="54"/>
      <c r="AB215" s="54"/>
      <c r="AC215" s="137"/>
      <c r="AD215" s="138"/>
    </row>
    <row r="216" spans="1:30">
      <c r="A216" s="51">
        <f t="shared" si="60"/>
        <v>213</v>
      </c>
      <c r="B216" s="52"/>
      <c r="C216" s="53"/>
      <c r="D216" s="52"/>
      <c r="E216" s="52"/>
      <c r="F216" s="52"/>
      <c r="G216" s="52"/>
      <c r="H216" s="52"/>
      <c r="I216" s="52"/>
      <c r="J216" s="52"/>
      <c r="K216" s="52"/>
      <c r="L216" s="52"/>
      <c r="M216" s="52"/>
      <c r="N216" s="52"/>
      <c r="O216" s="59"/>
      <c r="P216" s="54"/>
      <c r="Q216" s="145"/>
      <c r="R216" s="54"/>
      <c r="S216" s="54"/>
      <c r="T216" s="54"/>
      <c r="U216" s="54"/>
      <c r="V216" s="54"/>
      <c r="W216" s="54"/>
      <c r="X216" s="54"/>
      <c r="Y216" s="54"/>
      <c r="Z216" s="54"/>
      <c r="AA216" s="54"/>
      <c r="AB216" s="54"/>
      <c r="AC216" s="137"/>
      <c r="AD216" s="138"/>
    </row>
    <row r="217" spans="1:30">
      <c r="A217" s="51">
        <f t="shared" si="60"/>
        <v>214</v>
      </c>
      <c r="B217" s="52"/>
      <c r="C217" s="53"/>
      <c r="D217" s="52"/>
      <c r="E217" s="52"/>
      <c r="F217" s="52"/>
      <c r="G217" s="52"/>
      <c r="H217" s="52"/>
      <c r="I217" s="52"/>
      <c r="J217" s="52"/>
      <c r="K217" s="52"/>
      <c r="L217" s="52"/>
      <c r="M217" s="52"/>
      <c r="N217" s="52"/>
      <c r="O217" s="59"/>
      <c r="P217" s="54"/>
      <c r="Q217" s="145"/>
      <c r="R217" s="54"/>
      <c r="S217" s="54"/>
      <c r="T217" s="54"/>
      <c r="U217" s="54"/>
      <c r="V217" s="54"/>
      <c r="W217" s="54"/>
      <c r="X217" s="54"/>
      <c r="Y217" s="54"/>
      <c r="Z217" s="54"/>
      <c r="AA217" s="54"/>
      <c r="AB217" s="54"/>
      <c r="AC217" s="137"/>
      <c r="AD217" s="138"/>
    </row>
    <row r="218" spans="1:30">
      <c r="A218" s="51">
        <f t="shared" si="60"/>
        <v>215</v>
      </c>
      <c r="B218" s="52"/>
      <c r="C218" s="53"/>
      <c r="D218" s="52"/>
      <c r="E218" s="52"/>
      <c r="F218" s="52"/>
      <c r="G218" s="52"/>
      <c r="H218" s="52"/>
      <c r="I218" s="52"/>
      <c r="J218" s="52"/>
      <c r="K218" s="52"/>
      <c r="L218" s="52"/>
      <c r="M218" s="52"/>
      <c r="N218" s="52"/>
      <c r="O218" s="59"/>
      <c r="P218" s="54"/>
      <c r="Q218" s="145"/>
      <c r="R218" s="54"/>
      <c r="S218" s="54"/>
      <c r="T218" s="54"/>
      <c r="U218" s="54"/>
      <c r="V218" s="54"/>
      <c r="W218" s="54"/>
      <c r="X218" s="54"/>
      <c r="Y218" s="54"/>
      <c r="Z218" s="54"/>
      <c r="AA218" s="54"/>
      <c r="AB218" s="54"/>
      <c r="AC218" s="137"/>
      <c r="AD218" s="138"/>
    </row>
    <row r="219" spans="1:30">
      <c r="A219" s="51">
        <f t="shared" si="60"/>
        <v>216</v>
      </c>
      <c r="B219" s="52"/>
      <c r="C219" s="53"/>
      <c r="D219" s="52"/>
      <c r="E219" s="52"/>
      <c r="F219" s="52"/>
      <c r="G219" s="52"/>
      <c r="H219" s="52"/>
      <c r="I219" s="52"/>
      <c r="J219" s="52"/>
      <c r="K219" s="52"/>
      <c r="L219" s="52"/>
      <c r="M219" s="52"/>
      <c r="N219" s="52"/>
      <c r="O219" s="59"/>
      <c r="P219" s="54"/>
      <c r="Q219" s="145"/>
      <c r="R219" s="54"/>
      <c r="S219" s="54"/>
      <c r="T219" s="54"/>
      <c r="U219" s="54"/>
      <c r="V219" s="54"/>
      <c r="W219" s="54"/>
      <c r="X219" s="54"/>
      <c r="Y219" s="54"/>
      <c r="Z219" s="54"/>
      <c r="AA219" s="54"/>
      <c r="AB219" s="54"/>
      <c r="AC219" s="137"/>
      <c r="AD219" s="138"/>
    </row>
    <row r="220" spans="1:30">
      <c r="A220" s="51">
        <f t="shared" si="60"/>
        <v>217</v>
      </c>
      <c r="B220" s="52"/>
      <c r="C220" s="53"/>
      <c r="D220" s="52"/>
      <c r="E220" s="52"/>
      <c r="F220" s="52"/>
      <c r="G220" s="52"/>
      <c r="H220" s="52"/>
      <c r="I220" s="52"/>
      <c r="J220" s="52"/>
      <c r="K220" s="52"/>
      <c r="L220" s="52"/>
      <c r="M220" s="52"/>
      <c r="N220" s="52"/>
      <c r="O220" s="59"/>
      <c r="P220" s="54"/>
      <c r="Q220" s="145"/>
      <c r="R220" s="54"/>
      <c r="S220" s="54"/>
      <c r="T220" s="54"/>
      <c r="U220" s="54"/>
      <c r="V220" s="54"/>
      <c r="W220" s="54"/>
      <c r="X220" s="54"/>
      <c r="Y220" s="54"/>
      <c r="Z220" s="54"/>
      <c r="AA220" s="54"/>
      <c r="AB220" s="54"/>
      <c r="AC220" s="137"/>
      <c r="AD220" s="138"/>
    </row>
    <row r="221" spans="1:30">
      <c r="A221" s="51">
        <f t="shared" si="60"/>
        <v>218</v>
      </c>
      <c r="B221" s="52"/>
      <c r="C221" s="53"/>
      <c r="D221" s="52"/>
      <c r="E221" s="52"/>
      <c r="F221" s="52"/>
      <c r="G221" s="52"/>
      <c r="H221" s="52"/>
      <c r="I221" s="52"/>
      <c r="J221" s="52"/>
      <c r="K221" s="52"/>
      <c r="L221" s="52"/>
      <c r="M221" s="52"/>
      <c r="N221" s="52"/>
      <c r="O221" s="59"/>
      <c r="P221" s="54"/>
      <c r="Q221" s="145"/>
      <c r="R221" s="54"/>
      <c r="S221" s="54"/>
      <c r="T221" s="54"/>
      <c r="U221" s="54"/>
      <c r="V221" s="54"/>
      <c r="W221" s="54"/>
      <c r="X221" s="54"/>
      <c r="Y221" s="54"/>
      <c r="Z221" s="54"/>
      <c r="AA221" s="54"/>
      <c r="AB221" s="54"/>
      <c r="AC221" s="137"/>
      <c r="AD221" s="138"/>
    </row>
    <row r="222" spans="1:30">
      <c r="A222" s="51">
        <f t="shared" si="60"/>
        <v>219</v>
      </c>
      <c r="B222" s="52"/>
      <c r="C222" s="53"/>
      <c r="D222" s="52"/>
      <c r="E222" s="52"/>
      <c r="F222" s="52"/>
      <c r="G222" s="52"/>
      <c r="H222" s="52"/>
      <c r="I222" s="52"/>
      <c r="J222" s="52"/>
      <c r="K222" s="52"/>
      <c r="L222" s="52"/>
      <c r="M222" s="52"/>
      <c r="N222" s="52"/>
      <c r="O222" s="59"/>
      <c r="P222" s="52"/>
      <c r="Q222" s="148"/>
      <c r="R222" s="52"/>
      <c r="S222" s="52"/>
      <c r="T222" s="52"/>
      <c r="U222" s="52"/>
      <c r="V222" s="52"/>
      <c r="W222" s="52"/>
      <c r="X222" s="52"/>
      <c r="Y222" s="52"/>
      <c r="Z222" s="52"/>
      <c r="AA222" s="52"/>
      <c r="AB222" s="52"/>
      <c r="AD222" s="55"/>
    </row>
    <row r="223" spans="1:30">
      <c r="A223" s="51">
        <f t="shared" si="60"/>
        <v>220</v>
      </c>
      <c r="B223" s="52"/>
      <c r="C223" s="53"/>
      <c r="D223" s="52"/>
      <c r="E223" s="52"/>
      <c r="F223" s="52"/>
      <c r="G223" s="52"/>
      <c r="H223" s="52"/>
      <c r="I223" s="52"/>
      <c r="J223" s="52"/>
      <c r="K223" s="52"/>
      <c r="L223" s="52"/>
      <c r="M223" s="52"/>
      <c r="N223" s="52"/>
      <c r="O223" s="59"/>
      <c r="P223" s="52"/>
      <c r="Q223" s="148"/>
      <c r="R223" s="52"/>
      <c r="S223" s="52"/>
      <c r="T223" s="52"/>
      <c r="U223" s="52"/>
      <c r="V223" s="52"/>
      <c r="W223" s="52"/>
      <c r="X223" s="52"/>
      <c r="Y223" s="52"/>
      <c r="Z223" s="52"/>
      <c r="AA223" s="52"/>
      <c r="AB223" s="52"/>
      <c r="AD223" s="55"/>
    </row>
    <row r="224" spans="1:30">
      <c r="A224" s="51">
        <f t="shared" si="60"/>
        <v>221</v>
      </c>
      <c r="B224" s="52"/>
      <c r="C224" s="53"/>
      <c r="D224" s="52"/>
      <c r="E224" s="52"/>
      <c r="F224" s="52"/>
      <c r="G224" s="52"/>
      <c r="H224" s="52"/>
      <c r="I224" s="52"/>
      <c r="J224" s="52"/>
      <c r="K224" s="52"/>
      <c r="L224" s="52"/>
      <c r="M224" s="52"/>
      <c r="N224" s="52"/>
      <c r="O224" s="59"/>
      <c r="P224" s="52"/>
      <c r="Q224" s="148"/>
      <c r="R224" s="52"/>
      <c r="S224" s="52"/>
      <c r="T224" s="52"/>
      <c r="U224" s="52"/>
      <c r="V224" s="52"/>
      <c r="W224" s="52"/>
      <c r="X224" s="52"/>
      <c r="Y224" s="52"/>
      <c r="Z224" s="52"/>
      <c r="AA224" s="52"/>
      <c r="AB224" s="52"/>
      <c r="AD224" s="55"/>
    </row>
    <row r="225" spans="1:30">
      <c r="A225" s="51">
        <f t="shared" si="60"/>
        <v>222</v>
      </c>
      <c r="B225" s="52"/>
      <c r="C225" s="53"/>
      <c r="D225" s="52"/>
      <c r="E225" s="52"/>
      <c r="F225" s="52"/>
      <c r="G225" s="52"/>
      <c r="H225" s="52"/>
      <c r="I225" s="52"/>
      <c r="J225" s="52"/>
      <c r="K225" s="52"/>
      <c r="L225" s="52"/>
      <c r="M225" s="52"/>
      <c r="N225" s="52"/>
      <c r="O225" s="59"/>
      <c r="P225" s="52"/>
      <c r="Q225" s="148"/>
      <c r="R225" s="52"/>
      <c r="S225" s="52"/>
      <c r="T225" s="52"/>
      <c r="U225" s="52"/>
      <c r="V225" s="52"/>
      <c r="W225" s="52"/>
      <c r="X225" s="52"/>
      <c r="Y225" s="52"/>
      <c r="Z225" s="52"/>
      <c r="AA225" s="52"/>
      <c r="AB225" s="52"/>
      <c r="AD225" s="55"/>
    </row>
    <row r="226" spans="1:30">
      <c r="A226" s="51">
        <f t="shared" si="60"/>
        <v>223</v>
      </c>
      <c r="B226" s="52"/>
      <c r="C226" s="53"/>
      <c r="D226" s="52"/>
      <c r="E226" s="52"/>
      <c r="F226" s="52"/>
      <c r="G226" s="52"/>
      <c r="H226" s="52"/>
      <c r="I226" s="52"/>
      <c r="J226" s="52"/>
      <c r="K226" s="52"/>
      <c r="L226" s="52"/>
      <c r="M226" s="52"/>
      <c r="N226" s="52"/>
      <c r="O226" s="59"/>
      <c r="P226" s="52"/>
      <c r="Q226" s="148"/>
      <c r="R226" s="52"/>
      <c r="S226" s="52"/>
      <c r="T226" s="52"/>
      <c r="U226" s="52"/>
      <c r="V226" s="52"/>
      <c r="W226" s="52"/>
      <c r="X226" s="52"/>
      <c r="Y226" s="52"/>
      <c r="Z226" s="52"/>
      <c r="AA226" s="52"/>
      <c r="AB226" s="52"/>
      <c r="AD226" s="55"/>
    </row>
    <row r="227" spans="1:30">
      <c r="A227" s="51">
        <f t="shared" si="60"/>
        <v>224</v>
      </c>
      <c r="B227" s="52"/>
      <c r="C227" s="53"/>
      <c r="D227" s="52"/>
      <c r="E227" s="52"/>
      <c r="F227" s="52"/>
      <c r="G227" s="52"/>
      <c r="H227" s="52"/>
      <c r="I227" s="52"/>
      <c r="J227" s="52"/>
      <c r="K227" s="52"/>
      <c r="L227" s="52"/>
      <c r="M227" s="52"/>
      <c r="N227" s="52"/>
      <c r="O227" s="59"/>
      <c r="P227" s="52"/>
      <c r="Q227" s="148"/>
      <c r="R227" s="52"/>
      <c r="S227" s="52"/>
      <c r="T227" s="52"/>
      <c r="U227" s="52"/>
      <c r="V227" s="52"/>
      <c r="W227" s="52"/>
      <c r="X227" s="52"/>
      <c r="Y227" s="52"/>
      <c r="Z227" s="52"/>
      <c r="AA227" s="52"/>
      <c r="AB227" s="52"/>
      <c r="AD227" s="55"/>
    </row>
    <row r="228" spans="1:30">
      <c r="A228" s="51">
        <f t="shared" si="60"/>
        <v>225</v>
      </c>
      <c r="B228" s="52"/>
      <c r="C228" s="53"/>
      <c r="D228" s="52"/>
      <c r="E228" s="52"/>
      <c r="F228" s="52"/>
      <c r="G228" s="52"/>
      <c r="H228" s="52"/>
      <c r="I228" s="52"/>
      <c r="J228" s="52"/>
      <c r="K228" s="52"/>
      <c r="L228" s="52"/>
      <c r="M228" s="52"/>
      <c r="N228" s="52"/>
      <c r="O228" s="59"/>
      <c r="P228" s="52"/>
      <c r="Q228" s="148"/>
      <c r="R228" s="52"/>
      <c r="S228" s="52"/>
      <c r="T228" s="52"/>
      <c r="U228" s="52"/>
      <c r="V228" s="52"/>
      <c r="W228" s="52"/>
      <c r="X228" s="52"/>
      <c r="Y228" s="52"/>
      <c r="Z228" s="52"/>
      <c r="AA228" s="52"/>
      <c r="AB228" s="52"/>
      <c r="AD228" s="55"/>
    </row>
    <row r="229" spans="1:30">
      <c r="A229" s="51">
        <f t="shared" si="60"/>
        <v>226</v>
      </c>
      <c r="B229" s="52"/>
      <c r="C229" s="53"/>
      <c r="D229" s="52"/>
      <c r="E229" s="52"/>
      <c r="F229" s="52"/>
      <c r="G229" s="52"/>
      <c r="H229" s="52"/>
      <c r="I229" s="52"/>
      <c r="J229" s="52"/>
      <c r="K229" s="52"/>
      <c r="L229" s="52"/>
      <c r="M229" s="52"/>
      <c r="N229" s="52"/>
      <c r="O229" s="59"/>
      <c r="P229" s="52"/>
      <c r="Q229" s="148"/>
      <c r="R229" s="52"/>
      <c r="S229" s="52"/>
      <c r="T229" s="52"/>
      <c r="U229" s="52"/>
      <c r="V229" s="52"/>
      <c r="W229" s="52"/>
      <c r="X229" s="52"/>
      <c r="Y229" s="52"/>
      <c r="Z229" s="52"/>
      <c r="AA229" s="52"/>
      <c r="AB229" s="52"/>
      <c r="AD229" s="55"/>
    </row>
    <row r="230" spans="1:30">
      <c r="A230" s="51">
        <f t="shared" si="60"/>
        <v>227</v>
      </c>
      <c r="B230" s="52"/>
      <c r="C230" s="53"/>
      <c r="D230" s="52"/>
      <c r="E230" s="52"/>
      <c r="F230" s="52"/>
      <c r="G230" s="52"/>
      <c r="H230" s="52"/>
      <c r="I230" s="52"/>
      <c r="J230" s="52"/>
      <c r="K230" s="52"/>
      <c r="L230" s="52"/>
      <c r="M230" s="52"/>
      <c r="N230" s="52"/>
      <c r="O230" s="59"/>
      <c r="P230" s="52"/>
      <c r="Q230" s="148"/>
      <c r="R230" s="52"/>
      <c r="S230" s="52"/>
      <c r="T230" s="52"/>
      <c r="U230" s="52"/>
      <c r="V230" s="52"/>
      <c r="W230" s="52"/>
      <c r="X230" s="52"/>
      <c r="Y230" s="52"/>
      <c r="Z230" s="52"/>
      <c r="AA230" s="52"/>
      <c r="AB230" s="52"/>
      <c r="AD230" s="55"/>
    </row>
    <row r="231" spans="1:30">
      <c r="A231" s="51">
        <f t="shared" si="60"/>
        <v>228</v>
      </c>
      <c r="B231" s="52"/>
      <c r="C231" s="53"/>
      <c r="D231" s="52"/>
      <c r="E231" s="52"/>
      <c r="F231" s="52"/>
      <c r="G231" s="52"/>
      <c r="H231" s="52"/>
      <c r="I231" s="52"/>
      <c r="J231" s="52"/>
      <c r="K231" s="52"/>
      <c r="L231" s="52"/>
      <c r="M231" s="52"/>
      <c r="N231" s="52"/>
      <c r="O231" s="59"/>
      <c r="P231" s="52"/>
      <c r="Q231" s="148"/>
      <c r="R231" s="52"/>
      <c r="S231" s="52"/>
      <c r="T231" s="52"/>
      <c r="U231" s="52"/>
      <c r="V231" s="52"/>
      <c r="W231" s="52"/>
      <c r="X231" s="52"/>
      <c r="Y231" s="52"/>
      <c r="Z231" s="52"/>
      <c r="AA231" s="52"/>
      <c r="AB231" s="52"/>
      <c r="AD231" s="55"/>
    </row>
    <row r="232" spans="1:30">
      <c r="A232" s="51">
        <f t="shared" si="60"/>
        <v>229</v>
      </c>
      <c r="B232" s="52"/>
      <c r="C232" s="53"/>
      <c r="D232" s="52"/>
      <c r="E232" s="52"/>
      <c r="F232" s="52"/>
      <c r="G232" s="52"/>
      <c r="H232" s="52"/>
      <c r="I232" s="52"/>
      <c r="J232" s="52"/>
      <c r="K232" s="52"/>
      <c r="L232" s="52"/>
      <c r="M232" s="52"/>
      <c r="N232" s="52"/>
      <c r="O232" s="59"/>
      <c r="P232" s="52"/>
      <c r="Q232" s="148"/>
      <c r="R232" s="52"/>
      <c r="S232" s="52"/>
      <c r="T232" s="52"/>
      <c r="U232" s="52"/>
      <c r="V232" s="52"/>
      <c r="W232" s="52"/>
      <c r="X232" s="52"/>
      <c r="Y232" s="52"/>
      <c r="Z232" s="52"/>
      <c r="AA232" s="52"/>
      <c r="AB232" s="52"/>
      <c r="AD232" s="55"/>
    </row>
    <row r="233" spans="1:30">
      <c r="A233" s="51">
        <f t="shared" si="60"/>
        <v>230</v>
      </c>
      <c r="B233" s="52"/>
      <c r="C233" s="53"/>
      <c r="D233" s="52"/>
      <c r="E233" s="52"/>
      <c r="F233" s="52"/>
      <c r="G233" s="52"/>
      <c r="H233" s="52"/>
      <c r="I233" s="52"/>
      <c r="J233" s="52"/>
      <c r="K233" s="52"/>
      <c r="L233" s="52"/>
      <c r="M233" s="52"/>
      <c r="N233" s="52"/>
      <c r="O233" s="59"/>
      <c r="P233" s="52"/>
      <c r="Q233" s="148"/>
      <c r="R233" s="52"/>
      <c r="S233" s="52"/>
      <c r="T233" s="52"/>
      <c r="U233" s="52"/>
      <c r="V233" s="52"/>
      <c r="W233" s="52"/>
      <c r="X233" s="52"/>
      <c r="Y233" s="52"/>
      <c r="Z233" s="52"/>
      <c r="AA233" s="52"/>
      <c r="AB233" s="52"/>
      <c r="AD233" s="55"/>
    </row>
    <row r="234" spans="1:30">
      <c r="A234" s="51">
        <f t="shared" si="60"/>
        <v>231</v>
      </c>
      <c r="B234" s="52"/>
      <c r="C234" s="53"/>
      <c r="D234" s="52"/>
      <c r="E234" s="52"/>
      <c r="F234" s="52"/>
      <c r="G234" s="52"/>
      <c r="H234" s="52"/>
      <c r="I234" s="52"/>
      <c r="J234" s="52"/>
      <c r="K234" s="52"/>
      <c r="L234" s="52"/>
      <c r="M234" s="52"/>
      <c r="N234" s="52"/>
      <c r="O234" s="59"/>
      <c r="P234" s="52"/>
      <c r="Q234" s="148"/>
      <c r="R234" s="52"/>
      <c r="S234" s="52"/>
      <c r="T234" s="52"/>
      <c r="U234" s="52"/>
      <c r="V234" s="52"/>
      <c r="W234" s="52"/>
      <c r="X234" s="52"/>
      <c r="Y234" s="52"/>
      <c r="Z234" s="52"/>
      <c r="AA234" s="52"/>
      <c r="AB234" s="52"/>
      <c r="AD234" s="55"/>
    </row>
    <row r="235" spans="1:30">
      <c r="A235" s="51">
        <f t="shared" si="60"/>
        <v>232</v>
      </c>
      <c r="B235" s="52"/>
      <c r="C235" s="53"/>
      <c r="D235" s="52"/>
      <c r="E235" s="52"/>
      <c r="F235" s="52"/>
      <c r="G235" s="52"/>
      <c r="H235" s="52"/>
      <c r="I235" s="52"/>
      <c r="J235" s="52"/>
      <c r="K235" s="52"/>
      <c r="L235" s="52"/>
      <c r="M235" s="52"/>
      <c r="N235" s="52"/>
      <c r="O235" s="59"/>
      <c r="P235" s="52"/>
      <c r="Q235" s="148"/>
      <c r="R235" s="52"/>
      <c r="S235" s="52"/>
      <c r="T235" s="52"/>
      <c r="U235" s="52"/>
      <c r="V235" s="52"/>
      <c r="W235" s="52"/>
      <c r="X235" s="52"/>
      <c r="Y235" s="52"/>
      <c r="Z235" s="52"/>
      <c r="AA235" s="52"/>
      <c r="AB235" s="52"/>
      <c r="AD235" s="55"/>
    </row>
    <row r="236" spans="1:30">
      <c r="A236" s="51">
        <f t="shared" si="60"/>
        <v>233</v>
      </c>
      <c r="B236" s="52"/>
      <c r="C236" s="53"/>
      <c r="D236" s="52"/>
      <c r="E236" s="52"/>
      <c r="F236" s="52"/>
      <c r="G236" s="52"/>
      <c r="H236" s="52"/>
      <c r="I236" s="52"/>
      <c r="J236" s="52"/>
      <c r="K236" s="52"/>
      <c r="L236" s="52"/>
      <c r="M236" s="52"/>
      <c r="N236" s="52"/>
      <c r="O236" s="59"/>
      <c r="P236" s="52"/>
      <c r="Q236" s="148"/>
      <c r="R236" s="52"/>
      <c r="S236" s="52"/>
      <c r="T236" s="52"/>
      <c r="U236" s="52"/>
      <c r="V236" s="52"/>
      <c r="W236" s="52"/>
      <c r="X236" s="52"/>
      <c r="Y236" s="52"/>
      <c r="Z236" s="52"/>
      <c r="AA236" s="52"/>
      <c r="AB236" s="52"/>
      <c r="AD236" s="55"/>
    </row>
    <row r="237" spans="1:30">
      <c r="A237" s="51">
        <f t="shared" si="60"/>
        <v>234</v>
      </c>
      <c r="B237" s="52"/>
      <c r="C237" s="53"/>
      <c r="D237" s="52"/>
      <c r="E237" s="52"/>
      <c r="F237" s="52"/>
      <c r="G237" s="52"/>
      <c r="H237" s="52"/>
      <c r="I237" s="52"/>
      <c r="J237" s="52"/>
      <c r="K237" s="52"/>
      <c r="L237" s="52"/>
      <c r="M237" s="52"/>
      <c r="N237" s="52"/>
      <c r="O237" s="59"/>
      <c r="P237" s="52"/>
      <c r="Q237" s="148"/>
      <c r="R237" s="52"/>
      <c r="S237" s="52"/>
      <c r="T237" s="52"/>
      <c r="U237" s="52"/>
      <c r="V237" s="52"/>
      <c r="W237" s="52"/>
      <c r="X237" s="52"/>
      <c r="Y237" s="52"/>
      <c r="Z237" s="52"/>
      <c r="AA237" s="52"/>
      <c r="AB237" s="52"/>
      <c r="AD237" s="55"/>
    </row>
    <row r="238" spans="1:30">
      <c r="A238" s="51">
        <f t="shared" si="60"/>
        <v>235</v>
      </c>
      <c r="B238" s="52"/>
      <c r="C238" s="53"/>
      <c r="D238" s="52"/>
      <c r="E238" s="52"/>
      <c r="F238" s="52"/>
      <c r="G238" s="52"/>
      <c r="H238" s="52"/>
      <c r="I238" s="52"/>
      <c r="J238" s="52"/>
      <c r="K238" s="52"/>
      <c r="L238" s="52"/>
      <c r="M238" s="52"/>
      <c r="N238" s="52"/>
      <c r="O238" s="59"/>
      <c r="P238" s="52"/>
      <c r="Q238" s="148"/>
      <c r="R238" s="52"/>
      <c r="S238" s="52"/>
      <c r="T238" s="52"/>
      <c r="U238" s="52"/>
      <c r="V238" s="52"/>
      <c r="W238" s="52"/>
      <c r="X238" s="52"/>
      <c r="Y238" s="52"/>
      <c r="Z238" s="52"/>
      <c r="AA238" s="52"/>
      <c r="AB238" s="52"/>
      <c r="AD238" s="55"/>
    </row>
    <row r="239" spans="1:30">
      <c r="A239" s="51">
        <f t="shared" si="60"/>
        <v>236</v>
      </c>
      <c r="B239" s="52"/>
      <c r="C239" s="53"/>
      <c r="D239" s="52"/>
      <c r="E239" s="52"/>
      <c r="F239" s="52"/>
      <c r="G239" s="52"/>
      <c r="H239" s="52"/>
      <c r="I239" s="52"/>
      <c r="J239" s="52"/>
      <c r="K239" s="52"/>
      <c r="L239" s="52"/>
      <c r="M239" s="52"/>
      <c r="N239" s="52"/>
      <c r="O239" s="59"/>
      <c r="P239" s="52"/>
      <c r="Q239" s="148"/>
      <c r="R239" s="52"/>
      <c r="S239" s="52"/>
      <c r="T239" s="52"/>
      <c r="U239" s="52"/>
      <c r="V239" s="52"/>
      <c r="W239" s="52"/>
      <c r="X239" s="52"/>
      <c r="Y239" s="52"/>
      <c r="Z239" s="52"/>
      <c r="AA239" s="52"/>
      <c r="AB239" s="52"/>
      <c r="AD239" s="55"/>
    </row>
    <row r="240" spans="1:30">
      <c r="A240" s="51">
        <f t="shared" si="60"/>
        <v>237</v>
      </c>
      <c r="B240" s="52"/>
      <c r="C240" s="53"/>
      <c r="D240" s="52"/>
      <c r="E240" s="52"/>
      <c r="F240" s="52"/>
      <c r="G240" s="52"/>
      <c r="H240" s="52"/>
      <c r="I240" s="52"/>
      <c r="J240" s="52"/>
      <c r="K240" s="52"/>
      <c r="L240" s="52"/>
      <c r="M240" s="52"/>
      <c r="N240" s="52"/>
      <c r="O240" s="59"/>
      <c r="P240" s="52"/>
      <c r="Q240" s="148"/>
      <c r="R240" s="52"/>
      <c r="S240" s="52"/>
      <c r="T240" s="52"/>
      <c r="U240" s="52"/>
      <c r="V240" s="52"/>
      <c r="W240" s="52"/>
      <c r="X240" s="52"/>
      <c r="Y240" s="52"/>
      <c r="Z240" s="52"/>
      <c r="AA240" s="52"/>
      <c r="AB240" s="52"/>
      <c r="AD240" s="55"/>
    </row>
    <row r="241" spans="1:30">
      <c r="A241" s="51">
        <f t="shared" si="60"/>
        <v>238</v>
      </c>
      <c r="B241" s="52"/>
      <c r="C241" s="53"/>
      <c r="D241" s="52"/>
      <c r="E241" s="52"/>
      <c r="F241" s="52"/>
      <c r="G241" s="52"/>
      <c r="H241" s="52"/>
      <c r="I241" s="52"/>
      <c r="J241" s="52"/>
      <c r="K241" s="52"/>
      <c r="L241" s="52"/>
      <c r="M241" s="52"/>
      <c r="N241" s="52"/>
      <c r="O241" s="59"/>
      <c r="P241" s="52"/>
      <c r="Q241" s="148"/>
      <c r="R241" s="52"/>
      <c r="S241" s="52"/>
      <c r="T241" s="52"/>
      <c r="U241" s="52"/>
      <c r="V241" s="52"/>
      <c r="W241" s="52"/>
      <c r="X241" s="52"/>
      <c r="Y241" s="52"/>
      <c r="Z241" s="52"/>
      <c r="AA241" s="52"/>
      <c r="AB241" s="52"/>
      <c r="AD241" s="55"/>
    </row>
    <row r="242" spans="1:30">
      <c r="A242" s="51">
        <f t="shared" si="60"/>
        <v>239</v>
      </c>
      <c r="B242" s="52"/>
      <c r="C242" s="53"/>
      <c r="D242" s="52"/>
      <c r="E242" s="52"/>
      <c r="F242" s="52"/>
      <c r="G242" s="52"/>
      <c r="H242" s="52"/>
      <c r="I242" s="52"/>
      <c r="J242" s="52"/>
      <c r="K242" s="52"/>
      <c r="L242" s="52"/>
      <c r="M242" s="52"/>
      <c r="N242" s="52"/>
      <c r="O242" s="59"/>
      <c r="P242" s="52"/>
      <c r="Q242" s="148"/>
      <c r="R242" s="52"/>
      <c r="S242" s="52"/>
      <c r="T242" s="52"/>
      <c r="U242" s="52"/>
      <c r="V242" s="52"/>
      <c r="W242" s="52"/>
      <c r="X242" s="52"/>
      <c r="Y242" s="52"/>
      <c r="Z242" s="52"/>
      <c r="AA242" s="52"/>
      <c r="AB242" s="52"/>
      <c r="AD242" s="55"/>
    </row>
    <row r="243" spans="1:30">
      <c r="A243" s="51">
        <f t="shared" si="60"/>
        <v>240</v>
      </c>
      <c r="B243" s="52"/>
      <c r="C243" s="53"/>
      <c r="D243" s="52"/>
      <c r="E243" s="52"/>
      <c r="F243" s="52"/>
      <c r="G243" s="52"/>
      <c r="H243" s="52"/>
      <c r="I243" s="52"/>
      <c r="J243" s="52"/>
      <c r="K243" s="52"/>
      <c r="L243" s="52"/>
      <c r="M243" s="52"/>
      <c r="N243" s="52"/>
      <c r="O243" s="59"/>
      <c r="P243" s="52"/>
      <c r="Q243" s="148"/>
      <c r="R243" s="52"/>
      <c r="S243" s="52"/>
      <c r="T243" s="52"/>
      <c r="U243" s="52"/>
      <c r="V243" s="52"/>
      <c r="W243" s="52"/>
      <c r="X243" s="52"/>
      <c r="Y243" s="52"/>
      <c r="Z243" s="52"/>
      <c r="AA243" s="52"/>
      <c r="AB243" s="52"/>
      <c r="AD243" s="55"/>
    </row>
    <row r="244" spans="1:30">
      <c r="A244" s="51">
        <f t="shared" si="60"/>
        <v>241</v>
      </c>
      <c r="B244" s="52"/>
      <c r="C244" s="53"/>
      <c r="D244" s="52"/>
      <c r="E244" s="52"/>
      <c r="F244" s="52"/>
      <c r="G244" s="52"/>
      <c r="H244" s="52"/>
      <c r="I244" s="52"/>
      <c r="J244" s="52"/>
      <c r="K244" s="52"/>
      <c r="L244" s="52"/>
      <c r="M244" s="52"/>
      <c r="N244" s="52"/>
      <c r="O244" s="59"/>
      <c r="P244" s="52"/>
      <c r="Q244" s="148"/>
      <c r="R244" s="52"/>
      <c r="S244" s="52"/>
      <c r="T244" s="52"/>
      <c r="U244" s="52"/>
      <c r="V244" s="52"/>
      <c r="W244" s="52"/>
      <c r="X244" s="52"/>
      <c r="Y244" s="52"/>
      <c r="Z244" s="52"/>
      <c r="AA244" s="52"/>
      <c r="AB244" s="52"/>
      <c r="AD244" s="55"/>
    </row>
    <row r="245" spans="1:30">
      <c r="A245" s="51">
        <f t="shared" si="60"/>
        <v>242</v>
      </c>
      <c r="B245" s="52"/>
      <c r="C245" s="53"/>
      <c r="D245" s="52"/>
      <c r="E245" s="52"/>
      <c r="F245" s="52"/>
      <c r="G245" s="52"/>
      <c r="H245" s="52"/>
      <c r="I245" s="52"/>
      <c r="J245" s="52"/>
      <c r="K245" s="52"/>
      <c r="L245" s="52"/>
      <c r="M245" s="52"/>
      <c r="N245" s="52"/>
      <c r="O245" s="59"/>
      <c r="P245" s="52"/>
      <c r="Q245" s="148"/>
      <c r="R245" s="52"/>
      <c r="S245" s="52"/>
      <c r="T245" s="52"/>
      <c r="U245" s="52"/>
      <c r="V245" s="52"/>
      <c r="W245" s="52"/>
      <c r="X245" s="52"/>
      <c r="Y245" s="52"/>
      <c r="Z245" s="52"/>
      <c r="AA245" s="52"/>
      <c r="AB245" s="52"/>
      <c r="AD245" s="55"/>
    </row>
    <row r="246" spans="1:30">
      <c r="A246" s="51">
        <f t="shared" si="60"/>
        <v>243</v>
      </c>
      <c r="B246" s="52"/>
      <c r="C246" s="53"/>
      <c r="D246" s="52"/>
      <c r="E246" s="52"/>
      <c r="F246" s="52"/>
      <c r="G246" s="52"/>
      <c r="H246" s="52"/>
      <c r="I246" s="52"/>
      <c r="J246" s="52"/>
      <c r="K246" s="52"/>
      <c r="L246" s="52"/>
      <c r="M246" s="52"/>
      <c r="N246" s="52"/>
      <c r="O246" s="59"/>
      <c r="P246" s="52"/>
      <c r="Q246" s="148"/>
      <c r="R246" s="52"/>
      <c r="S246" s="52"/>
      <c r="T246" s="52"/>
      <c r="U246" s="52"/>
      <c r="V246" s="52"/>
      <c r="W246" s="52"/>
      <c r="X246" s="52"/>
      <c r="Y246" s="52"/>
      <c r="Z246" s="52"/>
      <c r="AA246" s="52"/>
      <c r="AB246" s="52"/>
      <c r="AD246" s="55"/>
    </row>
    <row r="247" spans="1:30">
      <c r="A247" s="51">
        <f t="shared" si="60"/>
        <v>244</v>
      </c>
      <c r="B247" s="52"/>
      <c r="C247" s="53"/>
      <c r="D247" s="52"/>
      <c r="E247" s="52"/>
      <c r="F247" s="52"/>
      <c r="G247" s="52"/>
      <c r="H247" s="52"/>
      <c r="I247" s="52"/>
      <c r="J247" s="52"/>
      <c r="K247" s="52"/>
      <c r="L247" s="52"/>
      <c r="M247" s="52"/>
      <c r="N247" s="52"/>
      <c r="O247" s="59"/>
      <c r="P247" s="52"/>
      <c r="Q247" s="148"/>
      <c r="R247" s="52"/>
      <c r="S247" s="52"/>
      <c r="T247" s="52"/>
      <c r="U247" s="52"/>
      <c r="V247" s="52"/>
      <c r="W247" s="52"/>
      <c r="X247" s="52"/>
      <c r="Y247" s="52"/>
      <c r="Z247" s="52"/>
      <c r="AA247" s="52"/>
      <c r="AB247" s="52"/>
      <c r="AD247" s="55"/>
    </row>
    <row r="248" spans="1:30">
      <c r="A248" s="51">
        <f t="shared" si="60"/>
        <v>245</v>
      </c>
      <c r="B248" s="52"/>
      <c r="C248" s="53"/>
      <c r="D248" s="52"/>
      <c r="E248" s="52"/>
      <c r="F248" s="52"/>
      <c r="G248" s="52"/>
      <c r="H248" s="52"/>
      <c r="I248" s="52"/>
      <c r="J248" s="52"/>
      <c r="K248" s="52"/>
      <c r="L248" s="52"/>
      <c r="M248" s="52"/>
      <c r="N248" s="52"/>
      <c r="O248" s="59"/>
      <c r="P248" s="52"/>
      <c r="Q248" s="148"/>
      <c r="R248" s="52"/>
      <c r="S248" s="52"/>
      <c r="T248" s="52"/>
      <c r="U248" s="52"/>
      <c r="V248" s="52"/>
      <c r="W248" s="52"/>
      <c r="X248" s="52"/>
      <c r="Y248" s="52"/>
      <c r="Z248" s="52"/>
      <c r="AA248" s="52"/>
      <c r="AB248" s="52"/>
      <c r="AD248" s="55"/>
    </row>
    <row r="249" spans="1:30">
      <c r="A249" s="51">
        <f t="shared" si="60"/>
        <v>246</v>
      </c>
      <c r="B249" s="52"/>
      <c r="C249" s="53"/>
      <c r="D249" s="52"/>
      <c r="E249" s="52"/>
      <c r="F249" s="52"/>
      <c r="G249" s="52"/>
      <c r="H249" s="52"/>
      <c r="I249" s="52"/>
      <c r="J249" s="52"/>
      <c r="K249" s="52"/>
      <c r="L249" s="52"/>
      <c r="M249" s="52"/>
      <c r="N249" s="52"/>
      <c r="O249" s="59"/>
      <c r="P249" s="52"/>
      <c r="Q249" s="148"/>
      <c r="R249" s="52"/>
      <c r="S249" s="52"/>
      <c r="T249" s="52"/>
      <c r="U249" s="52"/>
      <c r="V249" s="52"/>
      <c r="W249" s="52"/>
      <c r="X249" s="52"/>
      <c r="Y249" s="52"/>
      <c r="Z249" s="52"/>
      <c r="AA249" s="52"/>
      <c r="AB249" s="52"/>
      <c r="AD249" s="55"/>
    </row>
    <row r="250" spans="1:30">
      <c r="A250" s="51">
        <f t="shared" si="60"/>
        <v>247</v>
      </c>
      <c r="B250" s="52"/>
      <c r="C250" s="53"/>
      <c r="D250" s="52"/>
      <c r="E250" s="52"/>
      <c r="F250" s="52"/>
      <c r="G250" s="52"/>
      <c r="H250" s="52"/>
      <c r="I250" s="52"/>
      <c r="J250" s="52"/>
      <c r="K250" s="52"/>
      <c r="L250" s="52"/>
      <c r="M250" s="52"/>
      <c r="N250" s="52"/>
      <c r="O250" s="59"/>
      <c r="P250" s="52"/>
      <c r="Q250" s="148"/>
      <c r="R250" s="52"/>
      <c r="S250" s="52"/>
      <c r="T250" s="52"/>
      <c r="U250" s="52"/>
      <c r="V250" s="52"/>
      <c r="W250" s="52"/>
      <c r="X250" s="52"/>
      <c r="Y250" s="52"/>
      <c r="Z250" s="52"/>
      <c r="AA250" s="52"/>
      <c r="AB250" s="52"/>
      <c r="AD250" s="55"/>
    </row>
    <row r="251" spans="1:30">
      <c r="A251" s="51">
        <f t="shared" si="60"/>
        <v>248</v>
      </c>
      <c r="B251" s="52"/>
      <c r="C251" s="53"/>
      <c r="D251" s="52"/>
      <c r="E251" s="52"/>
      <c r="F251" s="52"/>
      <c r="G251" s="52"/>
      <c r="H251" s="52"/>
      <c r="I251" s="52"/>
      <c r="J251" s="52"/>
      <c r="K251" s="52"/>
      <c r="L251" s="52"/>
      <c r="M251" s="52"/>
      <c r="N251" s="52"/>
      <c r="O251" s="59"/>
      <c r="P251" s="52"/>
      <c r="Q251" s="148"/>
      <c r="R251" s="52"/>
      <c r="S251" s="52"/>
      <c r="T251" s="52"/>
      <c r="U251" s="52"/>
      <c r="V251" s="52"/>
      <c r="W251" s="52"/>
      <c r="X251" s="52"/>
      <c r="Y251" s="52"/>
      <c r="Z251" s="52"/>
      <c r="AA251" s="52"/>
      <c r="AB251" s="52"/>
      <c r="AD251" s="55"/>
    </row>
    <row r="252" spans="1:30">
      <c r="A252" s="51">
        <f t="shared" si="60"/>
        <v>249</v>
      </c>
      <c r="B252" s="52"/>
      <c r="C252" s="53"/>
      <c r="D252" s="52"/>
      <c r="E252" s="52"/>
      <c r="F252" s="52"/>
      <c r="G252" s="52"/>
      <c r="H252" s="52"/>
      <c r="I252" s="52"/>
      <c r="J252" s="52"/>
      <c r="K252" s="52"/>
      <c r="L252" s="52"/>
      <c r="M252" s="52"/>
      <c r="N252" s="52"/>
      <c r="O252" s="59"/>
      <c r="P252" s="52"/>
      <c r="Q252" s="148"/>
      <c r="R252" s="52"/>
      <c r="S252" s="52"/>
      <c r="T252" s="52"/>
      <c r="U252" s="52"/>
      <c r="V252" s="52"/>
      <c r="W252" s="52"/>
      <c r="X252" s="52"/>
      <c r="Y252" s="52"/>
      <c r="Z252" s="52"/>
      <c r="AA252" s="52"/>
      <c r="AB252" s="52"/>
      <c r="AD252" s="55"/>
    </row>
    <row r="253" spans="1:30">
      <c r="A253" s="51">
        <f t="shared" si="60"/>
        <v>250</v>
      </c>
      <c r="B253" s="52"/>
      <c r="C253" s="53"/>
      <c r="D253" s="52"/>
      <c r="E253" s="52"/>
      <c r="F253" s="52"/>
      <c r="G253" s="52"/>
      <c r="H253" s="52"/>
      <c r="I253" s="52"/>
      <c r="J253" s="52"/>
      <c r="K253" s="52"/>
      <c r="L253" s="52"/>
      <c r="M253" s="52"/>
      <c r="N253" s="52"/>
      <c r="O253" s="59"/>
      <c r="P253" s="52"/>
      <c r="Q253" s="148"/>
      <c r="R253" s="52"/>
      <c r="S253" s="52"/>
      <c r="T253" s="52"/>
      <c r="U253" s="52"/>
      <c r="V253" s="52"/>
      <c r="W253" s="52"/>
      <c r="X253" s="52"/>
      <c r="Y253" s="52"/>
      <c r="Z253" s="52"/>
      <c r="AA253" s="52"/>
      <c r="AB253" s="52"/>
      <c r="AD253" s="55"/>
    </row>
    <row r="254" spans="1:30">
      <c r="A254" s="51">
        <f t="shared" si="60"/>
        <v>251</v>
      </c>
      <c r="B254" s="52"/>
      <c r="C254" s="53"/>
      <c r="D254" s="52"/>
      <c r="E254" s="52"/>
      <c r="F254" s="52"/>
      <c r="G254" s="52"/>
      <c r="H254" s="52"/>
      <c r="I254" s="52"/>
      <c r="J254" s="52"/>
      <c r="K254" s="52"/>
      <c r="L254" s="52"/>
      <c r="M254" s="52"/>
      <c r="N254" s="52"/>
      <c r="O254" s="59"/>
      <c r="P254" s="52"/>
      <c r="Q254" s="148"/>
      <c r="R254" s="52"/>
      <c r="S254" s="52"/>
      <c r="T254" s="52"/>
      <c r="U254" s="52"/>
      <c r="V254" s="52"/>
      <c r="W254" s="52"/>
      <c r="X254" s="52"/>
      <c r="Y254" s="52"/>
      <c r="Z254" s="52"/>
      <c r="AA254" s="52"/>
      <c r="AB254" s="52"/>
      <c r="AD254" s="55"/>
    </row>
    <row r="255" spans="1:30">
      <c r="A255" s="51">
        <f t="shared" si="60"/>
        <v>252</v>
      </c>
      <c r="B255" s="52"/>
      <c r="C255" s="53"/>
      <c r="D255" s="52"/>
      <c r="E255" s="52"/>
      <c r="F255" s="52"/>
      <c r="G255" s="52"/>
      <c r="H255" s="52"/>
      <c r="I255" s="52"/>
      <c r="J255" s="52"/>
      <c r="K255" s="52"/>
      <c r="L255" s="52"/>
      <c r="M255" s="52"/>
      <c r="N255" s="52"/>
      <c r="O255" s="59"/>
      <c r="P255" s="52"/>
      <c r="Q255" s="148"/>
      <c r="R255" s="52"/>
      <c r="S255" s="52"/>
      <c r="T255" s="52"/>
      <c r="U255" s="52"/>
      <c r="V255" s="52"/>
      <c r="W255" s="52"/>
      <c r="X255" s="52"/>
      <c r="Y255" s="52"/>
      <c r="Z255" s="52"/>
      <c r="AA255" s="52"/>
      <c r="AB255" s="52"/>
      <c r="AD255" s="55"/>
    </row>
    <row r="256" spans="1:30">
      <c r="A256" s="51">
        <f t="shared" si="60"/>
        <v>253</v>
      </c>
      <c r="B256" s="52"/>
      <c r="C256" s="53"/>
      <c r="D256" s="52"/>
      <c r="E256" s="52"/>
      <c r="F256" s="52"/>
      <c r="G256" s="52"/>
      <c r="H256" s="52"/>
      <c r="I256" s="52"/>
      <c r="J256" s="52"/>
      <c r="K256" s="52"/>
      <c r="L256" s="52"/>
      <c r="M256" s="52"/>
      <c r="N256" s="52"/>
      <c r="O256" s="59"/>
      <c r="P256" s="52"/>
      <c r="Q256" s="148"/>
      <c r="R256" s="52"/>
      <c r="S256" s="52"/>
      <c r="T256" s="52"/>
      <c r="U256" s="52"/>
      <c r="V256" s="52"/>
      <c r="W256" s="52"/>
      <c r="X256" s="52"/>
      <c r="Y256" s="52"/>
      <c r="Z256" s="52"/>
      <c r="AA256" s="52"/>
      <c r="AB256" s="52"/>
      <c r="AD256" s="55"/>
    </row>
    <row r="257" spans="1:30">
      <c r="A257" s="51">
        <f t="shared" si="60"/>
        <v>254</v>
      </c>
      <c r="B257" s="52"/>
      <c r="C257" s="53"/>
      <c r="D257" s="52"/>
      <c r="E257" s="52"/>
      <c r="F257" s="52"/>
      <c r="G257" s="52"/>
      <c r="H257" s="52"/>
      <c r="I257" s="52"/>
      <c r="J257" s="52"/>
      <c r="K257" s="52"/>
      <c r="L257" s="52"/>
      <c r="M257" s="52"/>
      <c r="N257" s="52"/>
      <c r="O257" s="59"/>
      <c r="P257" s="52"/>
      <c r="Q257" s="148"/>
      <c r="R257" s="52"/>
      <c r="S257" s="52"/>
      <c r="T257" s="52"/>
      <c r="U257" s="52"/>
      <c r="V257" s="52"/>
      <c r="W257" s="52"/>
      <c r="X257" s="52"/>
      <c r="Y257" s="52"/>
      <c r="Z257" s="52"/>
      <c r="AA257" s="52"/>
      <c r="AB257" s="52"/>
      <c r="AD257" s="55"/>
    </row>
    <row r="258" spans="1:30">
      <c r="A258" s="51">
        <f t="shared" si="60"/>
        <v>255</v>
      </c>
      <c r="B258" s="52"/>
      <c r="C258" s="53"/>
      <c r="D258" s="52"/>
      <c r="E258" s="52"/>
      <c r="F258" s="52"/>
      <c r="G258" s="52"/>
      <c r="H258" s="52"/>
      <c r="I258" s="52"/>
      <c r="J258" s="52"/>
      <c r="K258" s="52"/>
      <c r="L258" s="52"/>
      <c r="M258" s="52"/>
      <c r="N258" s="52"/>
      <c r="O258" s="59"/>
      <c r="P258" s="52"/>
      <c r="Q258" s="148"/>
      <c r="R258" s="52"/>
      <c r="S258" s="52"/>
      <c r="T258" s="52"/>
      <c r="U258" s="52"/>
      <c r="V258" s="52"/>
      <c r="W258" s="52"/>
      <c r="X258" s="52"/>
      <c r="Y258" s="52"/>
      <c r="Z258" s="52"/>
      <c r="AA258" s="52"/>
      <c r="AB258" s="52"/>
      <c r="AD258" s="55"/>
    </row>
    <row r="259" spans="1:30">
      <c r="A259" s="51">
        <f t="shared" si="60"/>
        <v>256</v>
      </c>
      <c r="B259" s="52"/>
      <c r="C259" s="53"/>
      <c r="D259" s="52"/>
      <c r="E259" s="52"/>
      <c r="F259" s="52"/>
      <c r="G259" s="52"/>
      <c r="H259" s="52"/>
      <c r="I259" s="52"/>
      <c r="J259" s="52"/>
      <c r="K259" s="52"/>
      <c r="L259" s="52"/>
      <c r="M259" s="52"/>
      <c r="N259" s="52"/>
      <c r="O259" s="59"/>
      <c r="P259" s="52"/>
      <c r="Q259" s="148"/>
      <c r="R259" s="52"/>
      <c r="S259" s="52"/>
      <c r="T259" s="52"/>
      <c r="U259" s="52"/>
      <c r="V259" s="52"/>
      <c r="W259" s="52"/>
      <c r="X259" s="52"/>
      <c r="Y259" s="52"/>
      <c r="Z259" s="52"/>
      <c r="AA259" s="52"/>
      <c r="AB259" s="52"/>
      <c r="AD259" s="55"/>
    </row>
    <row r="260" spans="1:30">
      <c r="A260" s="51">
        <f t="shared" si="60"/>
        <v>257</v>
      </c>
      <c r="B260" s="52"/>
      <c r="C260" s="53"/>
      <c r="D260" s="52"/>
      <c r="E260" s="52"/>
      <c r="F260" s="52"/>
      <c r="G260" s="52"/>
      <c r="H260" s="52"/>
      <c r="I260" s="52"/>
      <c r="J260" s="52"/>
      <c r="K260" s="52"/>
      <c r="L260" s="52"/>
      <c r="M260" s="52"/>
      <c r="N260" s="52"/>
      <c r="O260" s="59"/>
      <c r="P260" s="52"/>
      <c r="Q260" s="148"/>
      <c r="R260" s="52"/>
      <c r="S260" s="52"/>
      <c r="T260" s="52"/>
      <c r="U260" s="52"/>
      <c r="V260" s="52"/>
      <c r="W260" s="52"/>
      <c r="X260" s="52"/>
      <c r="Y260" s="52"/>
      <c r="Z260" s="52"/>
      <c r="AA260" s="52"/>
      <c r="AB260" s="52"/>
      <c r="AD260" s="55"/>
    </row>
    <row r="261" spans="1:30">
      <c r="A261" s="51">
        <f t="shared" si="60"/>
        <v>258</v>
      </c>
      <c r="B261" s="52"/>
      <c r="C261" s="53"/>
      <c r="D261" s="52"/>
      <c r="E261" s="52"/>
      <c r="F261" s="52"/>
      <c r="G261" s="52"/>
      <c r="H261" s="52"/>
      <c r="I261" s="52"/>
      <c r="J261" s="52"/>
      <c r="K261" s="52"/>
      <c r="L261" s="52"/>
      <c r="M261" s="52"/>
      <c r="N261" s="52"/>
      <c r="O261" s="59"/>
      <c r="P261" s="52"/>
      <c r="Q261" s="148"/>
      <c r="R261" s="52"/>
      <c r="S261" s="52"/>
      <c r="T261" s="52"/>
      <c r="U261" s="52"/>
      <c r="V261" s="52"/>
      <c r="W261" s="52"/>
      <c r="X261" s="52"/>
      <c r="Y261" s="52"/>
      <c r="Z261" s="52"/>
      <c r="AA261" s="52"/>
      <c r="AB261" s="52"/>
      <c r="AD261" s="55"/>
    </row>
    <row r="262" spans="1:30">
      <c r="A262" s="51">
        <f t="shared" ref="A262:A325" si="61">A261+1</f>
        <v>259</v>
      </c>
      <c r="B262" s="52"/>
      <c r="C262" s="53"/>
      <c r="D262" s="52"/>
      <c r="E262" s="52"/>
      <c r="F262" s="52"/>
      <c r="G262" s="52"/>
      <c r="H262" s="52"/>
      <c r="I262" s="52"/>
      <c r="J262" s="52"/>
      <c r="K262" s="52"/>
      <c r="L262" s="52"/>
      <c r="M262" s="52"/>
      <c r="N262" s="52"/>
      <c r="O262" s="59"/>
      <c r="P262" s="52"/>
      <c r="Q262" s="148"/>
      <c r="R262" s="52"/>
      <c r="S262" s="52"/>
      <c r="T262" s="52"/>
      <c r="U262" s="52"/>
      <c r="V262" s="52"/>
      <c r="W262" s="52"/>
      <c r="X262" s="52"/>
      <c r="Y262" s="52"/>
      <c r="Z262" s="52"/>
      <c r="AA262" s="52"/>
      <c r="AB262" s="52"/>
      <c r="AD262" s="55"/>
    </row>
    <row r="263" spans="1:30">
      <c r="A263" s="51">
        <f t="shared" si="61"/>
        <v>260</v>
      </c>
      <c r="B263" s="52"/>
      <c r="C263" s="53"/>
      <c r="D263" s="52"/>
      <c r="E263" s="52"/>
      <c r="F263" s="52"/>
      <c r="G263" s="52"/>
      <c r="H263" s="52"/>
      <c r="I263" s="52"/>
      <c r="J263" s="52"/>
      <c r="K263" s="52"/>
      <c r="L263" s="52"/>
      <c r="M263" s="52"/>
      <c r="N263" s="52"/>
      <c r="O263" s="59"/>
      <c r="P263" s="52"/>
      <c r="Q263" s="148"/>
      <c r="R263" s="52"/>
      <c r="S263" s="52"/>
      <c r="T263" s="52"/>
      <c r="U263" s="52"/>
      <c r="V263" s="52"/>
      <c r="W263" s="52"/>
      <c r="X263" s="52"/>
      <c r="Y263" s="52"/>
      <c r="Z263" s="52"/>
      <c r="AA263" s="52"/>
      <c r="AB263" s="52"/>
      <c r="AD263" s="55"/>
    </row>
    <row r="264" spans="1:30">
      <c r="A264" s="51">
        <f t="shared" si="61"/>
        <v>261</v>
      </c>
      <c r="B264" s="52"/>
      <c r="C264" s="53"/>
      <c r="D264" s="52"/>
      <c r="E264" s="52"/>
      <c r="F264" s="52"/>
      <c r="G264" s="52"/>
      <c r="H264" s="52"/>
      <c r="I264" s="52"/>
      <c r="J264" s="52"/>
      <c r="K264" s="52"/>
      <c r="L264" s="52"/>
      <c r="M264" s="52"/>
      <c r="N264" s="52"/>
      <c r="O264" s="59"/>
      <c r="P264" s="52"/>
      <c r="Q264" s="148"/>
      <c r="R264" s="52"/>
      <c r="S264" s="52"/>
      <c r="T264" s="52"/>
      <c r="U264" s="52"/>
      <c r="V264" s="52"/>
      <c r="W264" s="52"/>
      <c r="X264" s="52"/>
      <c r="Y264" s="52"/>
      <c r="Z264" s="52"/>
      <c r="AA264" s="52"/>
      <c r="AB264" s="52"/>
      <c r="AD264" s="55"/>
    </row>
    <row r="265" spans="1:30">
      <c r="A265" s="51">
        <f t="shared" si="61"/>
        <v>262</v>
      </c>
      <c r="B265" s="52"/>
      <c r="C265" s="53"/>
      <c r="D265" s="52"/>
      <c r="E265" s="52"/>
      <c r="F265" s="52"/>
      <c r="G265" s="52"/>
      <c r="H265" s="52"/>
      <c r="I265" s="52"/>
      <c r="J265" s="52"/>
      <c r="K265" s="52"/>
      <c r="L265" s="52"/>
      <c r="M265" s="52"/>
      <c r="N265" s="52"/>
      <c r="O265" s="59"/>
      <c r="P265" s="52"/>
      <c r="Q265" s="148"/>
      <c r="R265" s="52"/>
      <c r="S265" s="52"/>
      <c r="T265" s="52"/>
      <c r="U265" s="52"/>
      <c r="V265" s="52"/>
      <c r="W265" s="52"/>
      <c r="X265" s="52"/>
      <c r="Y265" s="52"/>
      <c r="Z265" s="52"/>
      <c r="AA265" s="52"/>
      <c r="AB265" s="52"/>
      <c r="AD265" s="55"/>
    </row>
    <row r="266" spans="1:30">
      <c r="A266" s="51">
        <f t="shared" si="61"/>
        <v>263</v>
      </c>
      <c r="B266" s="52"/>
      <c r="C266" s="53"/>
      <c r="D266" s="52"/>
      <c r="E266" s="52"/>
      <c r="F266" s="52"/>
      <c r="G266" s="52"/>
      <c r="H266" s="52"/>
      <c r="I266" s="52"/>
      <c r="J266" s="52"/>
      <c r="K266" s="52"/>
      <c r="L266" s="52"/>
      <c r="M266" s="52"/>
      <c r="N266" s="52"/>
      <c r="O266" s="59"/>
      <c r="P266" s="52"/>
      <c r="Q266" s="148"/>
      <c r="R266" s="52"/>
      <c r="S266" s="52"/>
      <c r="T266" s="52"/>
      <c r="U266" s="52"/>
      <c r="V266" s="52"/>
      <c r="W266" s="52"/>
      <c r="X266" s="52"/>
      <c r="Y266" s="52"/>
      <c r="Z266" s="52"/>
      <c r="AA266" s="52"/>
      <c r="AB266" s="52"/>
      <c r="AD266" s="55"/>
    </row>
    <row r="267" spans="1:30">
      <c r="A267" s="51">
        <f t="shared" si="61"/>
        <v>264</v>
      </c>
      <c r="B267" s="52"/>
      <c r="C267" s="53"/>
      <c r="D267" s="52"/>
      <c r="E267" s="52"/>
      <c r="F267" s="52"/>
      <c r="G267" s="52"/>
      <c r="H267" s="52"/>
      <c r="I267" s="52"/>
      <c r="J267" s="52"/>
      <c r="K267" s="52"/>
      <c r="L267" s="52"/>
      <c r="M267" s="52"/>
      <c r="N267" s="52"/>
      <c r="O267" s="59"/>
      <c r="P267" s="52"/>
      <c r="Q267" s="148"/>
      <c r="R267" s="52"/>
      <c r="S267" s="52"/>
      <c r="T267" s="52"/>
      <c r="U267" s="52"/>
      <c r="V267" s="52"/>
      <c r="W267" s="52"/>
      <c r="X267" s="52"/>
      <c r="Y267" s="52"/>
      <c r="Z267" s="52"/>
      <c r="AA267" s="52"/>
      <c r="AB267" s="52"/>
      <c r="AD267" s="55"/>
    </row>
    <row r="268" spans="1:30">
      <c r="A268" s="51">
        <f t="shared" si="61"/>
        <v>265</v>
      </c>
      <c r="B268" s="52"/>
      <c r="C268" s="53"/>
      <c r="D268" s="52"/>
      <c r="E268" s="52"/>
      <c r="F268" s="52"/>
      <c r="G268" s="52"/>
      <c r="H268" s="52"/>
      <c r="I268" s="52"/>
      <c r="J268" s="52"/>
      <c r="K268" s="52"/>
      <c r="L268" s="52"/>
      <c r="M268" s="52"/>
      <c r="N268" s="52"/>
      <c r="O268" s="59"/>
      <c r="P268" s="52"/>
      <c r="Q268" s="148"/>
      <c r="R268" s="52"/>
      <c r="S268" s="52"/>
      <c r="T268" s="52"/>
      <c r="U268" s="52"/>
      <c r="V268" s="52"/>
      <c r="W268" s="52"/>
      <c r="X268" s="52"/>
      <c r="Y268" s="52"/>
      <c r="Z268" s="52"/>
      <c r="AA268" s="52"/>
      <c r="AB268" s="52"/>
      <c r="AD268" s="55"/>
    </row>
    <row r="269" spans="1:30">
      <c r="A269" s="51">
        <f t="shared" si="61"/>
        <v>266</v>
      </c>
      <c r="B269" s="52"/>
      <c r="C269" s="53"/>
      <c r="D269" s="52"/>
      <c r="E269" s="52"/>
      <c r="F269" s="52"/>
      <c r="G269" s="52"/>
      <c r="H269" s="52"/>
      <c r="I269" s="52"/>
      <c r="J269" s="52"/>
      <c r="K269" s="52"/>
      <c r="L269" s="52"/>
      <c r="M269" s="52"/>
      <c r="N269" s="52"/>
      <c r="O269" s="59"/>
      <c r="P269" s="52"/>
      <c r="Q269" s="148"/>
      <c r="R269" s="52"/>
      <c r="S269" s="52"/>
      <c r="T269" s="52"/>
      <c r="U269" s="52"/>
      <c r="V269" s="52"/>
      <c r="W269" s="52"/>
      <c r="X269" s="52"/>
      <c r="Y269" s="52"/>
      <c r="Z269" s="52"/>
      <c r="AA269" s="52"/>
      <c r="AB269" s="52"/>
      <c r="AD269" s="55"/>
    </row>
    <row r="270" spans="1:30">
      <c r="A270" s="51">
        <f t="shared" si="61"/>
        <v>267</v>
      </c>
      <c r="B270" s="52"/>
      <c r="C270" s="53"/>
      <c r="D270" s="52"/>
      <c r="E270" s="52"/>
      <c r="F270" s="52"/>
      <c r="G270" s="52"/>
      <c r="H270" s="52"/>
      <c r="I270" s="52"/>
      <c r="J270" s="52"/>
      <c r="K270" s="52"/>
      <c r="L270" s="52"/>
      <c r="M270" s="52"/>
      <c r="N270" s="52"/>
      <c r="O270" s="59"/>
      <c r="P270" s="52"/>
      <c r="Q270" s="148"/>
      <c r="R270" s="52"/>
      <c r="S270" s="52"/>
      <c r="T270" s="52"/>
      <c r="U270" s="52"/>
      <c r="V270" s="52"/>
      <c r="W270" s="52"/>
      <c r="X270" s="52"/>
      <c r="Y270" s="52"/>
      <c r="Z270" s="52"/>
      <c r="AA270" s="52"/>
      <c r="AB270" s="52"/>
      <c r="AD270" s="55"/>
    </row>
    <row r="271" spans="1:30">
      <c r="A271" s="51">
        <f t="shared" si="61"/>
        <v>268</v>
      </c>
      <c r="B271" s="52"/>
      <c r="C271" s="53"/>
      <c r="D271" s="52"/>
      <c r="E271" s="52"/>
      <c r="F271" s="52"/>
      <c r="G271" s="52"/>
      <c r="H271" s="52"/>
      <c r="I271" s="52"/>
      <c r="J271" s="52"/>
      <c r="K271" s="52"/>
      <c r="L271" s="52"/>
      <c r="M271" s="52"/>
      <c r="N271" s="52"/>
      <c r="O271" s="59"/>
      <c r="P271" s="52"/>
      <c r="Q271" s="148"/>
      <c r="R271" s="52"/>
      <c r="S271" s="52"/>
      <c r="T271" s="52"/>
      <c r="U271" s="52"/>
      <c r="V271" s="52"/>
      <c r="W271" s="52"/>
      <c r="X271" s="52"/>
      <c r="Y271" s="52"/>
      <c r="Z271" s="52"/>
      <c r="AA271" s="52"/>
      <c r="AB271" s="52"/>
      <c r="AD271" s="55"/>
    </row>
    <row r="272" spans="1:30">
      <c r="A272" s="51">
        <f t="shared" si="61"/>
        <v>269</v>
      </c>
      <c r="B272" s="52"/>
      <c r="C272" s="53"/>
      <c r="D272" s="52"/>
      <c r="E272" s="52"/>
      <c r="F272" s="52"/>
      <c r="G272" s="52"/>
      <c r="H272" s="52"/>
      <c r="I272" s="52"/>
      <c r="J272" s="52"/>
      <c r="K272" s="52"/>
      <c r="L272" s="52"/>
      <c r="M272" s="52"/>
      <c r="N272" s="52"/>
      <c r="O272" s="59"/>
      <c r="P272" s="52"/>
      <c r="Q272" s="148"/>
      <c r="R272" s="52"/>
      <c r="S272" s="52"/>
      <c r="T272" s="52"/>
      <c r="U272" s="52"/>
      <c r="V272" s="52"/>
      <c r="W272" s="52"/>
      <c r="X272" s="52"/>
      <c r="Y272" s="52"/>
      <c r="Z272" s="52"/>
      <c r="AA272" s="52"/>
      <c r="AB272" s="52"/>
      <c r="AD272" s="55"/>
    </row>
    <row r="273" spans="1:30">
      <c r="A273" s="51">
        <f t="shared" si="61"/>
        <v>270</v>
      </c>
      <c r="B273" s="52"/>
      <c r="C273" s="53"/>
      <c r="D273" s="52"/>
      <c r="E273" s="52"/>
      <c r="F273" s="52"/>
      <c r="G273" s="52"/>
      <c r="H273" s="52"/>
      <c r="I273" s="52"/>
      <c r="J273" s="52"/>
      <c r="K273" s="52"/>
      <c r="L273" s="52"/>
      <c r="M273" s="52"/>
      <c r="N273" s="52"/>
      <c r="O273" s="59"/>
      <c r="P273" s="52"/>
      <c r="Q273" s="148"/>
      <c r="R273" s="52"/>
      <c r="S273" s="52"/>
      <c r="T273" s="52"/>
      <c r="U273" s="52"/>
      <c r="V273" s="52"/>
      <c r="W273" s="52"/>
      <c r="X273" s="52"/>
      <c r="Y273" s="52"/>
      <c r="Z273" s="52"/>
      <c r="AA273" s="52"/>
      <c r="AB273" s="52"/>
      <c r="AD273" s="55"/>
    </row>
    <row r="274" spans="1:30">
      <c r="A274" s="51">
        <f t="shared" si="61"/>
        <v>271</v>
      </c>
      <c r="B274" s="52"/>
      <c r="C274" s="53"/>
      <c r="D274" s="52"/>
      <c r="E274" s="52"/>
      <c r="F274" s="52"/>
      <c r="G274" s="52"/>
      <c r="H274" s="52"/>
      <c r="I274" s="52"/>
      <c r="J274" s="52"/>
      <c r="K274" s="52"/>
      <c r="L274" s="52"/>
      <c r="M274" s="52"/>
      <c r="N274" s="52"/>
      <c r="O274" s="59"/>
      <c r="P274" s="52"/>
      <c r="Q274" s="148"/>
      <c r="R274" s="52"/>
      <c r="S274" s="52"/>
      <c r="T274" s="52"/>
      <c r="U274" s="52"/>
      <c r="V274" s="52"/>
      <c r="W274" s="52"/>
      <c r="X274" s="52"/>
      <c r="Y274" s="52"/>
      <c r="Z274" s="52"/>
      <c r="AA274" s="52"/>
      <c r="AB274" s="52"/>
      <c r="AD274" s="55"/>
    </row>
    <row r="275" spans="1:30">
      <c r="A275" s="51">
        <f t="shared" si="61"/>
        <v>272</v>
      </c>
      <c r="B275" s="52"/>
      <c r="C275" s="53"/>
      <c r="D275" s="52"/>
      <c r="E275" s="52"/>
      <c r="F275" s="52"/>
      <c r="G275" s="52"/>
      <c r="H275" s="52"/>
      <c r="I275" s="52"/>
      <c r="J275" s="52"/>
      <c r="K275" s="52"/>
      <c r="L275" s="52"/>
      <c r="M275" s="52"/>
      <c r="N275" s="52"/>
      <c r="O275" s="59"/>
      <c r="P275" s="52"/>
      <c r="Q275" s="148"/>
      <c r="R275" s="52"/>
      <c r="S275" s="52"/>
      <c r="T275" s="52"/>
      <c r="U275" s="52"/>
      <c r="V275" s="52"/>
      <c r="W275" s="52"/>
      <c r="X275" s="52"/>
      <c r="Y275" s="52"/>
      <c r="Z275" s="52"/>
      <c r="AA275" s="52"/>
      <c r="AB275" s="52"/>
      <c r="AD275" s="55"/>
    </row>
    <row r="276" spans="1:30">
      <c r="A276" s="51">
        <f t="shared" si="61"/>
        <v>273</v>
      </c>
      <c r="B276" s="52"/>
      <c r="C276" s="53"/>
      <c r="D276" s="52"/>
      <c r="E276" s="52"/>
      <c r="F276" s="52"/>
      <c r="G276" s="52"/>
      <c r="H276" s="52"/>
      <c r="I276" s="52"/>
      <c r="J276" s="52"/>
      <c r="K276" s="52"/>
      <c r="L276" s="52"/>
      <c r="M276" s="52"/>
      <c r="N276" s="52"/>
      <c r="O276" s="59"/>
      <c r="P276" s="52"/>
      <c r="Q276" s="148"/>
      <c r="R276" s="52"/>
      <c r="S276" s="52"/>
      <c r="T276" s="52"/>
      <c r="U276" s="52"/>
      <c r="V276" s="52"/>
      <c r="W276" s="52"/>
      <c r="X276" s="52"/>
      <c r="Y276" s="52"/>
      <c r="Z276" s="52"/>
      <c r="AA276" s="52"/>
      <c r="AB276" s="52"/>
      <c r="AD276" s="55"/>
    </row>
    <row r="277" spans="1:30">
      <c r="A277" s="51">
        <f t="shared" si="61"/>
        <v>274</v>
      </c>
      <c r="B277" s="52"/>
      <c r="C277" s="53"/>
      <c r="D277" s="52"/>
      <c r="E277" s="52"/>
      <c r="F277" s="52"/>
      <c r="G277" s="52"/>
      <c r="H277" s="52"/>
      <c r="I277" s="52"/>
      <c r="J277" s="52"/>
      <c r="K277" s="52"/>
      <c r="L277" s="52"/>
      <c r="M277" s="52"/>
      <c r="N277" s="52"/>
      <c r="O277" s="59"/>
      <c r="P277" s="52"/>
      <c r="Q277" s="148"/>
      <c r="R277" s="52"/>
      <c r="S277" s="52"/>
      <c r="T277" s="52"/>
      <c r="U277" s="52"/>
      <c r="V277" s="52"/>
      <c r="W277" s="52"/>
      <c r="X277" s="52"/>
      <c r="Y277" s="52"/>
      <c r="Z277" s="52"/>
      <c r="AA277" s="52"/>
      <c r="AB277" s="52"/>
      <c r="AD277" s="55"/>
    </row>
    <row r="278" spans="1:30">
      <c r="A278" s="51">
        <f t="shared" si="61"/>
        <v>275</v>
      </c>
      <c r="B278" s="52"/>
      <c r="C278" s="53"/>
      <c r="D278" s="52"/>
      <c r="E278" s="52"/>
      <c r="F278" s="52"/>
      <c r="G278" s="52"/>
      <c r="H278" s="52"/>
      <c r="I278" s="52"/>
      <c r="J278" s="52"/>
      <c r="K278" s="52"/>
      <c r="L278" s="52"/>
      <c r="M278" s="52"/>
      <c r="N278" s="52"/>
      <c r="O278" s="59"/>
      <c r="P278" s="52"/>
      <c r="Q278" s="148"/>
      <c r="R278" s="52"/>
      <c r="S278" s="52"/>
      <c r="T278" s="52"/>
      <c r="U278" s="52"/>
      <c r="V278" s="52"/>
      <c r="W278" s="52"/>
      <c r="X278" s="52"/>
      <c r="Y278" s="52"/>
      <c r="Z278" s="52"/>
      <c r="AA278" s="52"/>
      <c r="AB278" s="52"/>
      <c r="AD278" s="55"/>
    </row>
    <row r="279" spans="1:30">
      <c r="A279" s="51">
        <f t="shared" si="61"/>
        <v>276</v>
      </c>
      <c r="B279" s="52"/>
      <c r="C279" s="53"/>
      <c r="D279" s="52"/>
      <c r="E279" s="52"/>
      <c r="F279" s="52"/>
      <c r="G279" s="52"/>
      <c r="H279" s="52"/>
      <c r="I279" s="52"/>
      <c r="J279" s="52"/>
      <c r="K279" s="52"/>
      <c r="L279" s="52"/>
      <c r="M279" s="52"/>
      <c r="N279" s="52"/>
      <c r="O279" s="59"/>
      <c r="P279" s="52"/>
      <c r="Q279" s="148"/>
      <c r="R279" s="52"/>
      <c r="S279" s="52"/>
      <c r="T279" s="52"/>
      <c r="U279" s="52"/>
      <c r="V279" s="52"/>
      <c r="W279" s="52"/>
      <c r="X279" s="52"/>
      <c r="Y279" s="52"/>
      <c r="Z279" s="52"/>
      <c r="AA279" s="52"/>
      <c r="AB279" s="52"/>
      <c r="AD279" s="55"/>
    </row>
    <row r="280" spans="1:30">
      <c r="A280" s="51">
        <f t="shared" si="61"/>
        <v>277</v>
      </c>
      <c r="B280" s="52"/>
      <c r="C280" s="53"/>
      <c r="D280" s="52"/>
      <c r="E280" s="52"/>
      <c r="F280" s="52"/>
      <c r="G280" s="52"/>
      <c r="H280" s="52"/>
      <c r="I280" s="52"/>
      <c r="J280" s="52"/>
      <c r="K280" s="52"/>
      <c r="L280" s="52"/>
      <c r="M280" s="52"/>
      <c r="N280" s="52"/>
      <c r="O280" s="59"/>
      <c r="P280" s="52"/>
      <c r="Q280" s="148"/>
      <c r="R280" s="52"/>
      <c r="S280" s="52"/>
      <c r="T280" s="52"/>
      <c r="U280" s="52"/>
      <c r="V280" s="52"/>
      <c r="W280" s="52"/>
      <c r="X280" s="52"/>
      <c r="Y280" s="52"/>
      <c r="Z280" s="52"/>
      <c r="AA280" s="52"/>
      <c r="AB280" s="52"/>
      <c r="AD280" s="55"/>
    </row>
    <row r="281" spans="1:30">
      <c r="A281" s="51">
        <f t="shared" si="61"/>
        <v>278</v>
      </c>
      <c r="B281" s="52"/>
      <c r="C281" s="53"/>
      <c r="D281" s="52"/>
      <c r="E281" s="52"/>
      <c r="F281" s="52"/>
      <c r="G281" s="52"/>
      <c r="H281" s="52"/>
      <c r="I281" s="52"/>
      <c r="J281" s="52"/>
      <c r="K281" s="52"/>
      <c r="L281" s="52"/>
      <c r="M281" s="52"/>
      <c r="N281" s="52"/>
      <c r="O281" s="59"/>
      <c r="P281" s="52"/>
      <c r="Q281" s="148"/>
      <c r="R281" s="52"/>
      <c r="S281" s="52"/>
      <c r="T281" s="52"/>
      <c r="U281" s="52"/>
      <c r="V281" s="52"/>
      <c r="W281" s="52"/>
      <c r="X281" s="52"/>
      <c r="Y281" s="52"/>
      <c r="Z281" s="52"/>
      <c r="AA281" s="52"/>
      <c r="AB281" s="52"/>
      <c r="AD281" s="55"/>
    </row>
    <row r="282" spans="1:30">
      <c r="A282" s="51">
        <f t="shared" si="61"/>
        <v>279</v>
      </c>
      <c r="B282" s="52"/>
      <c r="C282" s="53"/>
      <c r="D282" s="52"/>
      <c r="E282" s="52"/>
      <c r="F282" s="52"/>
      <c r="G282" s="52"/>
      <c r="H282" s="52"/>
      <c r="I282" s="52"/>
      <c r="J282" s="52"/>
      <c r="K282" s="52"/>
      <c r="L282" s="52"/>
      <c r="M282" s="52"/>
      <c r="N282" s="52"/>
      <c r="O282" s="59"/>
      <c r="P282" s="52"/>
      <c r="Q282" s="148"/>
      <c r="R282" s="52"/>
      <c r="S282" s="52"/>
      <c r="T282" s="52"/>
      <c r="U282" s="52"/>
      <c r="V282" s="52"/>
      <c r="W282" s="52"/>
      <c r="X282" s="52"/>
      <c r="Y282" s="52"/>
      <c r="Z282" s="52"/>
      <c r="AA282" s="52"/>
      <c r="AB282" s="52"/>
      <c r="AD282" s="55"/>
    </row>
    <row r="283" spans="1:30">
      <c r="A283" s="51">
        <f t="shared" si="61"/>
        <v>280</v>
      </c>
      <c r="B283" s="52"/>
      <c r="C283" s="53"/>
      <c r="D283" s="52"/>
      <c r="E283" s="52"/>
      <c r="F283" s="52"/>
      <c r="G283" s="52"/>
      <c r="H283" s="52"/>
      <c r="I283" s="52"/>
      <c r="J283" s="52"/>
      <c r="K283" s="52"/>
      <c r="L283" s="52"/>
      <c r="M283" s="52"/>
      <c r="N283" s="52"/>
      <c r="O283" s="59"/>
      <c r="P283" s="52"/>
      <c r="Q283" s="148"/>
      <c r="R283" s="52"/>
      <c r="S283" s="52"/>
      <c r="T283" s="52"/>
      <c r="U283" s="52"/>
      <c r="V283" s="52"/>
      <c r="W283" s="52"/>
      <c r="X283" s="52"/>
      <c r="Y283" s="52"/>
      <c r="Z283" s="52"/>
      <c r="AA283" s="52"/>
      <c r="AB283" s="52"/>
      <c r="AD283" s="55"/>
    </row>
    <row r="284" spans="1:30">
      <c r="A284" s="51">
        <f t="shared" si="61"/>
        <v>281</v>
      </c>
      <c r="B284" s="52"/>
      <c r="C284" s="53"/>
      <c r="D284" s="52"/>
      <c r="E284" s="52"/>
      <c r="F284" s="52"/>
      <c r="G284" s="52"/>
      <c r="H284" s="52"/>
      <c r="I284" s="52"/>
      <c r="J284" s="52"/>
      <c r="K284" s="52"/>
      <c r="L284" s="52"/>
      <c r="M284" s="52"/>
      <c r="N284" s="52"/>
      <c r="O284" s="59"/>
      <c r="P284" s="52"/>
      <c r="Q284" s="148"/>
      <c r="R284" s="52"/>
      <c r="S284" s="52"/>
      <c r="T284" s="52"/>
      <c r="U284" s="52"/>
      <c r="V284" s="52"/>
      <c r="W284" s="52"/>
      <c r="X284" s="52"/>
      <c r="Y284" s="52"/>
      <c r="Z284" s="52"/>
      <c r="AA284" s="52"/>
      <c r="AB284" s="52"/>
      <c r="AD284" s="55"/>
    </row>
    <row r="285" spans="1:30">
      <c r="A285" s="51">
        <f t="shared" si="61"/>
        <v>282</v>
      </c>
      <c r="B285" s="52"/>
      <c r="C285" s="53"/>
      <c r="D285" s="52"/>
      <c r="E285" s="52"/>
      <c r="F285" s="52"/>
      <c r="G285" s="52"/>
      <c r="H285" s="52"/>
      <c r="I285" s="52"/>
      <c r="J285" s="52"/>
      <c r="K285" s="52"/>
      <c r="L285" s="52"/>
      <c r="M285" s="52"/>
      <c r="N285" s="52"/>
      <c r="O285" s="59"/>
      <c r="P285" s="52"/>
      <c r="Q285" s="148"/>
      <c r="R285" s="52"/>
      <c r="S285" s="52"/>
      <c r="T285" s="52"/>
      <c r="U285" s="52"/>
      <c r="V285" s="52"/>
      <c r="W285" s="52"/>
      <c r="X285" s="52"/>
      <c r="Y285" s="52"/>
      <c r="Z285" s="52"/>
      <c r="AA285" s="52"/>
      <c r="AB285" s="52"/>
      <c r="AD285" s="55"/>
    </row>
    <row r="286" spans="1:30">
      <c r="A286" s="51">
        <f t="shared" si="61"/>
        <v>283</v>
      </c>
      <c r="B286" s="52"/>
      <c r="C286" s="53"/>
      <c r="D286" s="52"/>
      <c r="E286" s="52"/>
      <c r="F286" s="52"/>
      <c r="G286" s="52"/>
      <c r="H286" s="52"/>
      <c r="I286" s="52"/>
      <c r="J286" s="52"/>
      <c r="K286" s="52"/>
      <c r="L286" s="52"/>
      <c r="M286" s="52"/>
      <c r="N286" s="52"/>
      <c r="O286" s="59"/>
      <c r="P286" s="52"/>
      <c r="Q286" s="148"/>
      <c r="R286" s="52"/>
      <c r="S286" s="52"/>
      <c r="T286" s="52"/>
      <c r="U286" s="52"/>
      <c r="V286" s="52"/>
      <c r="W286" s="52"/>
      <c r="X286" s="52"/>
      <c r="Y286" s="52"/>
      <c r="Z286" s="52"/>
      <c r="AA286" s="52"/>
      <c r="AB286" s="52"/>
      <c r="AD286" s="55"/>
    </row>
    <row r="287" spans="1:30">
      <c r="A287" s="51">
        <f t="shared" si="61"/>
        <v>284</v>
      </c>
      <c r="B287" s="52"/>
      <c r="C287" s="53"/>
      <c r="D287" s="52"/>
      <c r="E287" s="52"/>
      <c r="F287" s="52"/>
      <c r="G287" s="52"/>
      <c r="H287" s="52"/>
      <c r="I287" s="52"/>
      <c r="J287" s="52"/>
      <c r="K287" s="52"/>
      <c r="L287" s="52"/>
      <c r="M287" s="52"/>
      <c r="N287" s="52"/>
      <c r="O287" s="59"/>
      <c r="P287" s="52"/>
      <c r="Q287" s="148"/>
      <c r="R287" s="52"/>
      <c r="S287" s="52"/>
      <c r="T287" s="52"/>
      <c r="U287" s="52"/>
      <c r="V287" s="52"/>
      <c r="W287" s="52"/>
      <c r="X287" s="52"/>
      <c r="Y287" s="52"/>
      <c r="Z287" s="52"/>
      <c r="AA287" s="52"/>
      <c r="AB287" s="52"/>
      <c r="AD287" s="55"/>
    </row>
    <row r="288" spans="1:30">
      <c r="A288" s="51">
        <f t="shared" si="61"/>
        <v>285</v>
      </c>
      <c r="B288" s="52"/>
      <c r="C288" s="53"/>
      <c r="D288" s="52"/>
      <c r="E288" s="52"/>
      <c r="F288" s="52"/>
      <c r="G288" s="52"/>
      <c r="H288" s="52"/>
      <c r="I288" s="52"/>
      <c r="J288" s="52"/>
      <c r="K288" s="52"/>
      <c r="L288" s="52"/>
      <c r="M288" s="52"/>
      <c r="N288" s="52"/>
      <c r="O288" s="59"/>
      <c r="P288" s="52"/>
      <c r="Q288" s="148"/>
      <c r="R288" s="52"/>
      <c r="S288" s="52"/>
      <c r="T288" s="52"/>
      <c r="U288" s="52"/>
      <c r="V288" s="52"/>
      <c r="W288" s="52"/>
      <c r="X288" s="52"/>
      <c r="Y288" s="52"/>
      <c r="Z288" s="52"/>
      <c r="AA288" s="52"/>
      <c r="AB288" s="52"/>
      <c r="AD288" s="55"/>
    </row>
    <row r="289" spans="1:30">
      <c r="A289" s="51">
        <f t="shared" si="61"/>
        <v>286</v>
      </c>
      <c r="B289" s="52"/>
      <c r="C289" s="53"/>
      <c r="D289" s="52"/>
      <c r="E289" s="52"/>
      <c r="F289" s="52"/>
      <c r="G289" s="52"/>
      <c r="H289" s="52"/>
      <c r="I289" s="52"/>
      <c r="J289" s="52"/>
      <c r="K289" s="52"/>
      <c r="L289" s="52"/>
      <c r="M289" s="52"/>
      <c r="N289" s="52"/>
      <c r="O289" s="59"/>
      <c r="P289" s="52"/>
      <c r="Q289" s="148"/>
      <c r="R289" s="52"/>
      <c r="S289" s="52"/>
      <c r="T289" s="52"/>
      <c r="U289" s="52"/>
      <c r="V289" s="52"/>
      <c r="W289" s="52"/>
      <c r="X289" s="52"/>
      <c r="Y289" s="52"/>
      <c r="Z289" s="52"/>
      <c r="AA289" s="52"/>
      <c r="AB289" s="52"/>
      <c r="AD289" s="55"/>
    </row>
    <row r="290" spans="1:30">
      <c r="A290" s="51">
        <f t="shared" si="61"/>
        <v>287</v>
      </c>
      <c r="B290" s="52"/>
      <c r="C290" s="53"/>
      <c r="D290" s="52"/>
      <c r="E290" s="52"/>
      <c r="F290" s="52"/>
      <c r="G290" s="52"/>
      <c r="H290" s="52"/>
      <c r="I290" s="52"/>
      <c r="J290" s="52"/>
      <c r="K290" s="52"/>
      <c r="L290" s="52"/>
      <c r="M290" s="52"/>
      <c r="N290" s="52"/>
      <c r="O290" s="59"/>
      <c r="P290" s="52"/>
      <c r="Q290" s="148"/>
      <c r="R290" s="52"/>
      <c r="S290" s="52"/>
      <c r="T290" s="52"/>
      <c r="U290" s="52"/>
      <c r="V290" s="52"/>
      <c r="W290" s="52"/>
      <c r="X290" s="52"/>
      <c r="Y290" s="52"/>
      <c r="Z290" s="52"/>
      <c r="AA290" s="52"/>
      <c r="AB290" s="52"/>
      <c r="AD290" s="55"/>
    </row>
    <row r="291" spans="1:30">
      <c r="A291" s="51">
        <f t="shared" si="61"/>
        <v>288</v>
      </c>
      <c r="B291" s="52"/>
      <c r="C291" s="53"/>
      <c r="D291" s="52"/>
      <c r="E291" s="52"/>
      <c r="F291" s="52"/>
      <c r="G291" s="52"/>
      <c r="H291" s="52"/>
      <c r="I291" s="52"/>
      <c r="J291" s="52"/>
      <c r="K291" s="52"/>
      <c r="L291" s="52"/>
      <c r="M291" s="52"/>
      <c r="N291" s="52"/>
      <c r="O291" s="59"/>
      <c r="P291" s="52"/>
      <c r="Q291" s="148"/>
      <c r="R291" s="52"/>
      <c r="S291" s="52"/>
      <c r="T291" s="52"/>
      <c r="U291" s="52"/>
      <c r="V291" s="52"/>
      <c r="W291" s="52"/>
      <c r="X291" s="52"/>
      <c r="Y291" s="52"/>
      <c r="Z291" s="52"/>
      <c r="AA291" s="52"/>
      <c r="AB291" s="52"/>
      <c r="AD291" s="55"/>
    </row>
    <row r="292" spans="1:30">
      <c r="A292" s="51">
        <f t="shared" si="61"/>
        <v>289</v>
      </c>
      <c r="B292" s="52"/>
      <c r="C292" s="53"/>
      <c r="D292" s="52"/>
      <c r="E292" s="52"/>
      <c r="F292" s="52"/>
      <c r="G292" s="52"/>
      <c r="H292" s="52"/>
      <c r="I292" s="52"/>
      <c r="J292" s="52"/>
      <c r="K292" s="52"/>
      <c r="L292" s="52"/>
      <c r="M292" s="52"/>
      <c r="N292" s="52"/>
      <c r="O292" s="59"/>
      <c r="P292" s="52"/>
      <c r="Q292" s="148"/>
      <c r="R292" s="52"/>
      <c r="S292" s="52"/>
      <c r="T292" s="52"/>
      <c r="U292" s="52"/>
      <c r="V292" s="52"/>
      <c r="W292" s="52"/>
      <c r="X292" s="52"/>
      <c r="Y292" s="52"/>
      <c r="Z292" s="52"/>
      <c r="AA292" s="52"/>
      <c r="AB292" s="52"/>
      <c r="AD292" s="55"/>
    </row>
    <row r="293" spans="1:30">
      <c r="A293" s="51">
        <f t="shared" si="61"/>
        <v>290</v>
      </c>
      <c r="B293" s="52"/>
      <c r="C293" s="53"/>
      <c r="D293" s="52"/>
      <c r="E293" s="52"/>
      <c r="F293" s="52"/>
      <c r="G293" s="52"/>
      <c r="H293" s="52"/>
      <c r="I293" s="52"/>
      <c r="J293" s="52"/>
      <c r="K293" s="52"/>
      <c r="L293" s="52"/>
      <c r="M293" s="52"/>
      <c r="N293" s="52"/>
      <c r="O293" s="59"/>
      <c r="P293" s="52"/>
      <c r="Q293" s="148"/>
      <c r="R293" s="52"/>
      <c r="S293" s="52"/>
      <c r="T293" s="52"/>
      <c r="U293" s="52"/>
      <c r="V293" s="52"/>
      <c r="W293" s="52"/>
      <c r="X293" s="52"/>
      <c r="Y293" s="52"/>
      <c r="Z293" s="52"/>
      <c r="AA293" s="52"/>
      <c r="AB293" s="52"/>
      <c r="AD293" s="55"/>
    </row>
    <row r="294" spans="1:30">
      <c r="A294" s="51">
        <f t="shared" si="61"/>
        <v>291</v>
      </c>
      <c r="B294" s="52"/>
      <c r="C294" s="53"/>
      <c r="D294" s="52"/>
      <c r="E294" s="52"/>
      <c r="F294" s="52"/>
      <c r="G294" s="52"/>
      <c r="H294" s="52"/>
      <c r="I294" s="52"/>
      <c r="J294" s="52"/>
      <c r="K294" s="52"/>
      <c r="L294" s="52"/>
      <c r="M294" s="52"/>
      <c r="N294" s="52"/>
      <c r="O294" s="59"/>
      <c r="P294" s="52"/>
      <c r="Q294" s="148"/>
      <c r="R294" s="52"/>
      <c r="S294" s="52"/>
      <c r="T294" s="52"/>
      <c r="U294" s="52"/>
      <c r="V294" s="52"/>
      <c r="W294" s="52"/>
      <c r="X294" s="52"/>
      <c r="Y294" s="52"/>
      <c r="Z294" s="52"/>
      <c r="AA294" s="52"/>
      <c r="AB294" s="52"/>
      <c r="AD294" s="55"/>
    </row>
    <row r="295" spans="1:30">
      <c r="A295" s="51">
        <f t="shared" si="61"/>
        <v>292</v>
      </c>
      <c r="B295" s="52"/>
      <c r="C295" s="53"/>
      <c r="D295" s="52"/>
      <c r="E295" s="52"/>
      <c r="F295" s="52"/>
      <c r="G295" s="52"/>
      <c r="H295" s="52"/>
      <c r="I295" s="52"/>
      <c r="J295" s="52"/>
      <c r="K295" s="52"/>
      <c r="L295" s="52"/>
      <c r="M295" s="52"/>
      <c r="N295" s="52"/>
      <c r="O295" s="59"/>
      <c r="P295" s="52"/>
      <c r="Q295" s="148"/>
      <c r="R295" s="52"/>
      <c r="S295" s="52"/>
      <c r="T295" s="52"/>
      <c r="U295" s="52"/>
      <c r="V295" s="52"/>
      <c r="W295" s="52"/>
      <c r="X295" s="52"/>
      <c r="Y295" s="52"/>
      <c r="Z295" s="52"/>
      <c r="AA295" s="52"/>
      <c r="AB295" s="52"/>
      <c r="AD295" s="55"/>
    </row>
    <row r="296" spans="1:30">
      <c r="A296" s="51">
        <f t="shared" si="61"/>
        <v>293</v>
      </c>
      <c r="B296" s="52"/>
      <c r="C296" s="53"/>
      <c r="D296" s="52"/>
      <c r="E296" s="52"/>
      <c r="F296" s="52"/>
      <c r="G296" s="52"/>
      <c r="H296" s="52"/>
      <c r="I296" s="52"/>
      <c r="J296" s="52"/>
      <c r="K296" s="52"/>
      <c r="L296" s="52"/>
      <c r="M296" s="52"/>
      <c r="N296" s="52"/>
      <c r="O296" s="59"/>
      <c r="P296" s="52"/>
      <c r="Q296" s="148"/>
      <c r="R296" s="52"/>
      <c r="S296" s="52"/>
      <c r="T296" s="52"/>
      <c r="U296" s="52"/>
      <c r="V296" s="52"/>
      <c r="W296" s="52"/>
      <c r="X296" s="52"/>
      <c r="Y296" s="52"/>
      <c r="Z296" s="52"/>
      <c r="AA296" s="52"/>
      <c r="AB296" s="52"/>
      <c r="AD296" s="55"/>
    </row>
    <row r="297" spans="1:30">
      <c r="A297" s="51">
        <f t="shared" si="61"/>
        <v>294</v>
      </c>
      <c r="B297" s="52"/>
      <c r="C297" s="53"/>
      <c r="D297" s="52"/>
      <c r="E297" s="52"/>
      <c r="F297" s="52"/>
      <c r="G297" s="52"/>
      <c r="H297" s="52"/>
      <c r="I297" s="52"/>
      <c r="J297" s="52"/>
      <c r="K297" s="52"/>
      <c r="L297" s="52"/>
      <c r="M297" s="52"/>
      <c r="N297" s="52"/>
      <c r="O297" s="59"/>
      <c r="P297" s="52"/>
      <c r="Q297" s="148"/>
      <c r="R297" s="52"/>
      <c r="S297" s="52"/>
      <c r="T297" s="52"/>
      <c r="U297" s="52"/>
      <c r="V297" s="52"/>
      <c r="W297" s="52"/>
      <c r="X297" s="52"/>
      <c r="Y297" s="52"/>
      <c r="Z297" s="52"/>
      <c r="AA297" s="52"/>
      <c r="AB297" s="52"/>
      <c r="AD297" s="55"/>
    </row>
    <row r="298" spans="1:30">
      <c r="A298" s="51">
        <f t="shared" si="61"/>
        <v>295</v>
      </c>
      <c r="B298" s="52"/>
      <c r="C298" s="53"/>
      <c r="D298" s="52"/>
      <c r="E298" s="52"/>
      <c r="F298" s="52"/>
      <c r="G298" s="52"/>
      <c r="H298" s="52"/>
      <c r="I298" s="52"/>
      <c r="J298" s="52"/>
      <c r="K298" s="52"/>
      <c r="L298" s="52"/>
      <c r="M298" s="52"/>
      <c r="N298" s="52"/>
      <c r="O298" s="59"/>
      <c r="P298" s="52"/>
      <c r="Q298" s="148"/>
      <c r="R298" s="52"/>
      <c r="S298" s="52"/>
      <c r="T298" s="52"/>
      <c r="U298" s="52"/>
      <c r="V298" s="52"/>
      <c r="W298" s="52"/>
      <c r="X298" s="52"/>
      <c r="Y298" s="52"/>
      <c r="Z298" s="52"/>
      <c r="AA298" s="52"/>
      <c r="AB298" s="52"/>
      <c r="AD298" s="55"/>
    </row>
    <row r="299" spans="1:30">
      <c r="A299" s="51">
        <f t="shared" si="61"/>
        <v>296</v>
      </c>
      <c r="B299" s="52"/>
      <c r="C299" s="53"/>
      <c r="D299" s="52"/>
      <c r="E299" s="52"/>
      <c r="F299" s="52"/>
      <c r="G299" s="52"/>
      <c r="H299" s="52"/>
      <c r="I299" s="52"/>
      <c r="J299" s="52"/>
      <c r="K299" s="52"/>
      <c r="L299" s="52"/>
      <c r="M299" s="52"/>
      <c r="N299" s="52"/>
      <c r="O299" s="59"/>
      <c r="P299" s="52"/>
      <c r="Q299" s="148"/>
      <c r="R299" s="52"/>
      <c r="S299" s="52"/>
      <c r="T299" s="52"/>
      <c r="U299" s="52"/>
      <c r="V299" s="52"/>
      <c r="W299" s="52"/>
      <c r="X299" s="52"/>
      <c r="Y299" s="52"/>
      <c r="Z299" s="52"/>
      <c r="AA299" s="52"/>
      <c r="AB299" s="52"/>
      <c r="AD299" s="55"/>
    </row>
    <row r="300" spans="1:30">
      <c r="A300" s="51">
        <f t="shared" si="61"/>
        <v>297</v>
      </c>
      <c r="B300" s="52"/>
      <c r="C300" s="53"/>
      <c r="D300" s="52"/>
      <c r="E300" s="52"/>
      <c r="F300" s="52"/>
      <c r="G300" s="52"/>
      <c r="H300" s="52"/>
      <c r="I300" s="52"/>
      <c r="J300" s="52"/>
      <c r="K300" s="52"/>
      <c r="L300" s="52"/>
      <c r="M300" s="52"/>
      <c r="N300" s="52"/>
      <c r="O300" s="59"/>
      <c r="P300" s="52"/>
      <c r="Q300" s="148"/>
      <c r="R300" s="52"/>
      <c r="S300" s="52"/>
      <c r="T300" s="52"/>
      <c r="U300" s="52"/>
      <c r="V300" s="52"/>
      <c r="W300" s="52"/>
      <c r="X300" s="52"/>
      <c r="Y300" s="52"/>
      <c r="Z300" s="52"/>
      <c r="AA300" s="52"/>
      <c r="AB300" s="52"/>
      <c r="AD300" s="55"/>
    </row>
    <row r="301" spans="1:30">
      <c r="A301" s="51">
        <f t="shared" si="61"/>
        <v>298</v>
      </c>
      <c r="B301" s="52"/>
      <c r="C301" s="53"/>
      <c r="D301" s="52"/>
      <c r="E301" s="52"/>
      <c r="F301" s="52"/>
      <c r="G301" s="52"/>
      <c r="H301" s="52"/>
      <c r="I301" s="52"/>
      <c r="J301" s="52"/>
      <c r="K301" s="52"/>
      <c r="L301" s="52"/>
      <c r="M301" s="52"/>
      <c r="N301" s="52"/>
      <c r="O301" s="59"/>
      <c r="P301" s="52"/>
      <c r="Q301" s="148"/>
      <c r="R301" s="52"/>
      <c r="S301" s="52"/>
      <c r="T301" s="52"/>
      <c r="U301" s="52"/>
      <c r="V301" s="52"/>
      <c r="W301" s="52"/>
      <c r="X301" s="52"/>
      <c r="Y301" s="52"/>
      <c r="Z301" s="52"/>
      <c r="AA301" s="52"/>
      <c r="AB301" s="52"/>
      <c r="AD301" s="55"/>
    </row>
    <row r="302" spans="1:30">
      <c r="A302" s="51">
        <f t="shared" si="61"/>
        <v>299</v>
      </c>
      <c r="B302" s="52"/>
      <c r="C302" s="53"/>
      <c r="D302" s="52"/>
      <c r="E302" s="52"/>
      <c r="F302" s="52"/>
      <c r="G302" s="52"/>
      <c r="H302" s="52"/>
      <c r="I302" s="52"/>
      <c r="J302" s="52"/>
      <c r="K302" s="52"/>
      <c r="L302" s="52"/>
      <c r="M302" s="52"/>
      <c r="N302" s="52"/>
      <c r="O302" s="59"/>
      <c r="P302" s="52"/>
      <c r="Q302" s="148"/>
      <c r="R302" s="52"/>
      <c r="S302" s="52"/>
      <c r="T302" s="52"/>
      <c r="U302" s="52"/>
      <c r="V302" s="52"/>
      <c r="W302" s="52"/>
      <c r="X302" s="52"/>
      <c r="Y302" s="52"/>
      <c r="Z302" s="52"/>
      <c r="AA302" s="52"/>
      <c r="AB302" s="52"/>
      <c r="AD302" s="55"/>
    </row>
    <row r="303" spans="1:30">
      <c r="A303" s="51">
        <f t="shared" si="61"/>
        <v>300</v>
      </c>
      <c r="B303" s="52"/>
      <c r="C303" s="53"/>
      <c r="D303" s="52"/>
      <c r="E303" s="52"/>
      <c r="F303" s="52"/>
      <c r="G303" s="52"/>
      <c r="H303" s="52"/>
      <c r="I303" s="52"/>
      <c r="J303" s="52"/>
      <c r="K303" s="52"/>
      <c r="L303" s="52"/>
      <c r="M303" s="52"/>
      <c r="N303" s="52"/>
      <c r="O303" s="59"/>
      <c r="P303" s="52"/>
      <c r="Q303" s="148"/>
      <c r="R303" s="52"/>
      <c r="S303" s="52"/>
      <c r="T303" s="52"/>
      <c r="U303" s="52"/>
      <c r="V303" s="52"/>
      <c r="W303" s="52"/>
      <c r="X303" s="52"/>
      <c r="Y303" s="52"/>
      <c r="Z303" s="52"/>
      <c r="AA303" s="52"/>
      <c r="AB303" s="52"/>
      <c r="AD303" s="55"/>
    </row>
    <row r="304" spans="1:30">
      <c r="A304" s="51">
        <f t="shared" si="61"/>
        <v>301</v>
      </c>
      <c r="B304" s="52"/>
      <c r="C304" s="53"/>
      <c r="D304" s="52"/>
      <c r="E304" s="52"/>
      <c r="F304" s="52"/>
      <c r="G304" s="52"/>
      <c r="H304" s="52"/>
      <c r="I304" s="52"/>
      <c r="J304" s="52"/>
      <c r="K304" s="52"/>
      <c r="L304" s="52"/>
      <c r="M304" s="52"/>
      <c r="N304" s="52"/>
      <c r="O304" s="59"/>
      <c r="P304" s="52"/>
      <c r="Q304" s="148"/>
      <c r="R304" s="52"/>
      <c r="S304" s="52"/>
      <c r="T304" s="52"/>
      <c r="U304" s="52"/>
      <c r="V304" s="52"/>
      <c r="W304" s="52"/>
      <c r="X304" s="52"/>
      <c r="Y304" s="52"/>
      <c r="Z304" s="52"/>
      <c r="AA304" s="52"/>
      <c r="AB304" s="52"/>
      <c r="AD304" s="55"/>
    </row>
    <row r="305" spans="1:30">
      <c r="A305" s="51">
        <f t="shared" si="61"/>
        <v>302</v>
      </c>
      <c r="B305" s="52"/>
      <c r="C305" s="53"/>
      <c r="D305" s="52"/>
      <c r="E305" s="52"/>
      <c r="F305" s="52"/>
      <c r="G305" s="52"/>
      <c r="H305" s="52"/>
      <c r="I305" s="52"/>
      <c r="J305" s="52"/>
      <c r="K305" s="52"/>
      <c r="L305" s="52"/>
      <c r="M305" s="52"/>
      <c r="N305" s="52"/>
      <c r="O305" s="59"/>
      <c r="P305" s="52"/>
      <c r="Q305" s="148"/>
      <c r="R305" s="52"/>
      <c r="S305" s="52"/>
      <c r="T305" s="52"/>
      <c r="U305" s="52"/>
      <c r="V305" s="52"/>
      <c r="W305" s="52"/>
      <c r="X305" s="52"/>
      <c r="Y305" s="52"/>
      <c r="Z305" s="52"/>
      <c r="AA305" s="52"/>
      <c r="AB305" s="52"/>
      <c r="AD305" s="55"/>
    </row>
    <row r="306" spans="1:30">
      <c r="A306" s="51">
        <f t="shared" si="61"/>
        <v>303</v>
      </c>
      <c r="B306" s="52"/>
      <c r="C306" s="53"/>
      <c r="D306" s="52"/>
      <c r="E306" s="52"/>
      <c r="F306" s="52"/>
      <c r="G306" s="52"/>
      <c r="H306" s="52"/>
      <c r="I306" s="52"/>
      <c r="J306" s="52"/>
      <c r="K306" s="52"/>
      <c r="L306" s="52"/>
      <c r="M306" s="52"/>
      <c r="N306" s="52"/>
      <c r="O306" s="59"/>
      <c r="P306" s="52"/>
      <c r="Q306" s="148"/>
      <c r="R306" s="52"/>
      <c r="S306" s="52"/>
      <c r="T306" s="52"/>
      <c r="U306" s="52"/>
      <c r="V306" s="52"/>
      <c r="W306" s="52"/>
      <c r="X306" s="52"/>
      <c r="Y306" s="52"/>
      <c r="Z306" s="52"/>
      <c r="AA306" s="52"/>
      <c r="AB306" s="52"/>
      <c r="AD306" s="55"/>
    </row>
    <row r="307" spans="1:30">
      <c r="A307" s="51">
        <f t="shared" si="61"/>
        <v>304</v>
      </c>
      <c r="B307" s="52"/>
      <c r="C307" s="53"/>
      <c r="D307" s="52"/>
      <c r="E307" s="52"/>
      <c r="F307" s="52"/>
      <c r="G307" s="52"/>
      <c r="H307" s="52"/>
      <c r="I307" s="52"/>
      <c r="J307" s="52"/>
      <c r="K307" s="52"/>
      <c r="L307" s="52"/>
      <c r="M307" s="52"/>
      <c r="N307" s="52"/>
      <c r="O307" s="59"/>
      <c r="P307" s="52"/>
      <c r="Q307" s="148"/>
      <c r="R307" s="52"/>
      <c r="S307" s="52"/>
      <c r="T307" s="52"/>
      <c r="U307" s="52"/>
      <c r="V307" s="52"/>
      <c r="W307" s="52"/>
      <c r="X307" s="52"/>
      <c r="Y307" s="52"/>
      <c r="Z307" s="52"/>
      <c r="AA307" s="52"/>
      <c r="AB307" s="52"/>
      <c r="AD307" s="55"/>
    </row>
    <row r="308" spans="1:30">
      <c r="A308" s="51">
        <f t="shared" si="61"/>
        <v>305</v>
      </c>
      <c r="B308" s="52"/>
      <c r="C308" s="53"/>
      <c r="D308" s="52"/>
      <c r="E308" s="52"/>
      <c r="F308" s="52"/>
      <c r="G308" s="52"/>
      <c r="H308" s="52"/>
      <c r="I308" s="52"/>
      <c r="J308" s="52"/>
      <c r="K308" s="52"/>
      <c r="L308" s="52"/>
      <c r="M308" s="52"/>
      <c r="N308" s="52"/>
      <c r="O308" s="59"/>
      <c r="P308" s="52"/>
      <c r="Q308" s="148"/>
      <c r="R308" s="52"/>
      <c r="S308" s="52"/>
      <c r="T308" s="52"/>
      <c r="U308" s="52"/>
      <c r="V308" s="52"/>
      <c r="W308" s="52"/>
      <c r="X308" s="52"/>
      <c r="Y308" s="52"/>
      <c r="Z308" s="52"/>
      <c r="AA308" s="52"/>
      <c r="AB308" s="52"/>
      <c r="AD308" s="55"/>
    </row>
    <row r="309" spans="1:30">
      <c r="A309" s="51">
        <f t="shared" si="61"/>
        <v>306</v>
      </c>
      <c r="B309" s="52"/>
      <c r="C309" s="53"/>
      <c r="D309" s="52"/>
      <c r="E309" s="52"/>
      <c r="F309" s="52"/>
      <c r="G309" s="52"/>
      <c r="H309" s="52"/>
      <c r="I309" s="52"/>
      <c r="J309" s="52"/>
      <c r="K309" s="52"/>
      <c r="L309" s="52"/>
      <c r="M309" s="52"/>
      <c r="N309" s="52"/>
      <c r="O309" s="59"/>
      <c r="P309" s="52"/>
      <c r="Q309" s="148"/>
      <c r="R309" s="52"/>
      <c r="S309" s="52"/>
      <c r="T309" s="52"/>
      <c r="U309" s="52"/>
      <c r="V309" s="52"/>
      <c r="W309" s="52"/>
      <c r="X309" s="52"/>
      <c r="Y309" s="52"/>
      <c r="Z309" s="52"/>
      <c r="AA309" s="52"/>
      <c r="AB309" s="52"/>
      <c r="AD309" s="55"/>
    </row>
    <row r="310" spans="1:30">
      <c r="A310" s="51">
        <f t="shared" si="61"/>
        <v>307</v>
      </c>
      <c r="B310" s="52"/>
      <c r="C310" s="53"/>
      <c r="D310" s="52"/>
      <c r="E310" s="52"/>
      <c r="F310" s="52"/>
      <c r="G310" s="52"/>
      <c r="H310" s="52"/>
      <c r="I310" s="52"/>
      <c r="J310" s="52"/>
      <c r="K310" s="52"/>
      <c r="L310" s="52"/>
      <c r="M310" s="52"/>
      <c r="N310" s="52"/>
      <c r="O310" s="59"/>
      <c r="P310" s="52"/>
      <c r="Q310" s="148"/>
      <c r="R310" s="52"/>
      <c r="S310" s="52"/>
      <c r="T310" s="52"/>
      <c r="U310" s="52"/>
      <c r="V310" s="52"/>
      <c r="W310" s="52"/>
      <c r="X310" s="52"/>
      <c r="Y310" s="52"/>
      <c r="Z310" s="52"/>
      <c r="AA310" s="52"/>
      <c r="AB310" s="52"/>
      <c r="AD310" s="55"/>
    </row>
    <row r="311" spans="1:30">
      <c r="A311" s="51">
        <f t="shared" si="61"/>
        <v>308</v>
      </c>
      <c r="B311" s="52"/>
      <c r="C311" s="53"/>
      <c r="D311" s="52"/>
      <c r="E311" s="52"/>
      <c r="F311" s="52"/>
      <c r="G311" s="52"/>
      <c r="H311" s="52"/>
      <c r="I311" s="52"/>
      <c r="J311" s="52"/>
      <c r="K311" s="52"/>
      <c r="L311" s="52"/>
      <c r="M311" s="52"/>
      <c r="N311" s="52"/>
      <c r="O311" s="59"/>
      <c r="P311" s="52"/>
      <c r="Q311" s="148"/>
      <c r="R311" s="52"/>
      <c r="S311" s="52"/>
      <c r="T311" s="52"/>
      <c r="U311" s="52"/>
      <c r="V311" s="52"/>
      <c r="W311" s="52"/>
      <c r="X311" s="52"/>
      <c r="Y311" s="52"/>
      <c r="Z311" s="52"/>
      <c r="AA311" s="52"/>
      <c r="AB311" s="52"/>
      <c r="AD311" s="55"/>
    </row>
    <row r="312" spans="1:30">
      <c r="A312" s="51">
        <f t="shared" si="61"/>
        <v>309</v>
      </c>
      <c r="B312" s="52"/>
      <c r="C312" s="53"/>
      <c r="D312" s="52"/>
      <c r="E312" s="52"/>
      <c r="F312" s="52"/>
      <c r="G312" s="52"/>
      <c r="H312" s="52"/>
      <c r="I312" s="52"/>
      <c r="J312" s="52"/>
      <c r="K312" s="52"/>
      <c r="L312" s="52"/>
      <c r="M312" s="52"/>
      <c r="N312" s="52"/>
      <c r="O312" s="59"/>
      <c r="P312" s="52"/>
      <c r="Q312" s="148"/>
      <c r="R312" s="52"/>
      <c r="S312" s="52"/>
      <c r="T312" s="52"/>
      <c r="U312" s="52"/>
      <c r="V312" s="52"/>
      <c r="W312" s="52"/>
      <c r="X312" s="52"/>
      <c r="Y312" s="52"/>
      <c r="Z312" s="52"/>
      <c r="AA312" s="52"/>
      <c r="AB312" s="52"/>
      <c r="AD312" s="55"/>
    </row>
    <row r="313" spans="1:30">
      <c r="A313" s="51">
        <f t="shared" si="61"/>
        <v>310</v>
      </c>
      <c r="B313" s="52"/>
      <c r="C313" s="53"/>
      <c r="D313" s="52"/>
      <c r="E313" s="52"/>
      <c r="F313" s="52"/>
      <c r="G313" s="52"/>
      <c r="H313" s="52"/>
      <c r="I313" s="52"/>
      <c r="J313" s="52"/>
      <c r="K313" s="52"/>
      <c r="L313" s="52"/>
      <c r="M313" s="52"/>
      <c r="N313" s="52"/>
      <c r="O313" s="59"/>
      <c r="P313" s="52"/>
      <c r="Q313" s="148"/>
      <c r="R313" s="52"/>
      <c r="S313" s="52"/>
      <c r="T313" s="52"/>
      <c r="U313" s="52"/>
      <c r="V313" s="52"/>
      <c r="W313" s="52"/>
      <c r="X313" s="52"/>
      <c r="Y313" s="52"/>
      <c r="Z313" s="52"/>
      <c r="AA313" s="52"/>
      <c r="AB313" s="52"/>
      <c r="AD313" s="55"/>
    </row>
    <row r="314" spans="1:30">
      <c r="A314" s="51">
        <f t="shared" si="61"/>
        <v>311</v>
      </c>
      <c r="B314" s="52"/>
      <c r="C314" s="53"/>
      <c r="D314" s="52"/>
      <c r="E314" s="52"/>
      <c r="F314" s="52"/>
      <c r="G314" s="52"/>
      <c r="H314" s="52"/>
      <c r="I314" s="52"/>
      <c r="J314" s="52"/>
      <c r="K314" s="52"/>
      <c r="L314" s="52"/>
      <c r="M314" s="52"/>
      <c r="N314" s="52"/>
      <c r="O314" s="59"/>
      <c r="P314" s="52"/>
      <c r="Q314" s="148"/>
      <c r="R314" s="52"/>
      <c r="S314" s="52"/>
      <c r="T314" s="52"/>
      <c r="U314" s="52"/>
      <c r="V314" s="52"/>
      <c r="W314" s="52"/>
      <c r="X314" s="52"/>
      <c r="Y314" s="52"/>
      <c r="Z314" s="52"/>
      <c r="AA314" s="52"/>
      <c r="AB314" s="52"/>
      <c r="AD314" s="55"/>
    </row>
    <row r="315" spans="1:30">
      <c r="A315" s="51">
        <f t="shared" si="61"/>
        <v>312</v>
      </c>
      <c r="B315" s="52"/>
      <c r="C315" s="53"/>
      <c r="D315" s="52"/>
      <c r="E315" s="52"/>
      <c r="F315" s="52"/>
      <c r="G315" s="52"/>
      <c r="H315" s="52"/>
      <c r="I315" s="52"/>
      <c r="J315" s="52"/>
      <c r="K315" s="52"/>
      <c r="L315" s="52"/>
      <c r="M315" s="52"/>
      <c r="N315" s="52"/>
      <c r="O315" s="59"/>
      <c r="P315" s="52"/>
      <c r="Q315" s="148"/>
      <c r="R315" s="52"/>
      <c r="S315" s="52"/>
      <c r="T315" s="52"/>
      <c r="U315" s="52"/>
      <c r="V315" s="52"/>
      <c r="W315" s="52"/>
      <c r="X315" s="52"/>
      <c r="Y315" s="52"/>
      <c r="Z315" s="52"/>
      <c r="AA315" s="52"/>
      <c r="AB315" s="52"/>
      <c r="AD315" s="55"/>
    </row>
    <row r="316" spans="1:30">
      <c r="A316" s="51">
        <f t="shared" si="61"/>
        <v>313</v>
      </c>
      <c r="B316" s="52"/>
      <c r="C316" s="53"/>
      <c r="D316" s="52"/>
      <c r="E316" s="52"/>
      <c r="F316" s="52"/>
      <c r="G316" s="52"/>
      <c r="H316" s="52"/>
      <c r="I316" s="52"/>
      <c r="J316" s="52"/>
      <c r="K316" s="52"/>
      <c r="L316" s="52"/>
      <c r="M316" s="52"/>
      <c r="N316" s="52"/>
      <c r="O316" s="59"/>
      <c r="P316" s="52"/>
      <c r="Q316" s="148"/>
      <c r="R316" s="52"/>
      <c r="S316" s="52"/>
      <c r="T316" s="52"/>
      <c r="U316" s="52"/>
      <c r="V316" s="52"/>
      <c r="W316" s="52"/>
      <c r="X316" s="52"/>
      <c r="Y316" s="52"/>
      <c r="Z316" s="52"/>
      <c r="AA316" s="52"/>
      <c r="AB316" s="52"/>
      <c r="AD316" s="55"/>
    </row>
    <row r="317" spans="1:30">
      <c r="A317" s="51">
        <f t="shared" si="61"/>
        <v>314</v>
      </c>
      <c r="B317" s="52"/>
      <c r="C317" s="53"/>
      <c r="D317" s="52"/>
      <c r="E317" s="52"/>
      <c r="F317" s="52"/>
      <c r="G317" s="52"/>
      <c r="H317" s="52"/>
      <c r="I317" s="52"/>
      <c r="J317" s="52"/>
      <c r="K317" s="52"/>
      <c r="L317" s="52"/>
      <c r="M317" s="52"/>
      <c r="N317" s="52"/>
      <c r="O317" s="59"/>
      <c r="P317" s="52"/>
      <c r="Q317" s="148"/>
      <c r="R317" s="52"/>
      <c r="S317" s="52"/>
      <c r="T317" s="52"/>
      <c r="U317" s="52"/>
      <c r="V317" s="52"/>
      <c r="W317" s="52"/>
      <c r="X317" s="52"/>
      <c r="Y317" s="52"/>
      <c r="Z317" s="52"/>
      <c r="AA317" s="52"/>
      <c r="AB317" s="52"/>
      <c r="AD317" s="55"/>
    </row>
    <row r="318" spans="1:30">
      <c r="A318" s="51">
        <f t="shared" si="61"/>
        <v>315</v>
      </c>
      <c r="B318" s="52"/>
      <c r="C318" s="53"/>
      <c r="D318" s="52"/>
      <c r="E318" s="52"/>
      <c r="F318" s="52"/>
      <c r="G318" s="52"/>
      <c r="H318" s="52"/>
      <c r="I318" s="52"/>
      <c r="J318" s="52"/>
      <c r="K318" s="52"/>
      <c r="L318" s="52"/>
      <c r="M318" s="52"/>
      <c r="N318" s="52"/>
      <c r="O318" s="59"/>
      <c r="P318" s="52"/>
      <c r="Q318" s="148"/>
      <c r="R318" s="52"/>
      <c r="S318" s="52"/>
      <c r="T318" s="52"/>
      <c r="U318" s="52"/>
      <c r="V318" s="52"/>
      <c r="W318" s="52"/>
      <c r="X318" s="52"/>
      <c r="Y318" s="52"/>
      <c r="Z318" s="52"/>
      <c r="AA318" s="52"/>
      <c r="AB318" s="52"/>
      <c r="AD318" s="55"/>
    </row>
    <row r="319" spans="1:30">
      <c r="A319" s="51">
        <f t="shared" si="61"/>
        <v>316</v>
      </c>
      <c r="B319" s="52"/>
      <c r="C319" s="53"/>
      <c r="D319" s="52"/>
      <c r="E319" s="52"/>
      <c r="F319" s="52"/>
      <c r="G319" s="52"/>
      <c r="H319" s="52"/>
      <c r="I319" s="52"/>
      <c r="J319" s="52"/>
      <c r="K319" s="52"/>
      <c r="L319" s="52"/>
      <c r="M319" s="52"/>
      <c r="N319" s="52"/>
      <c r="O319" s="59"/>
      <c r="P319" s="52"/>
      <c r="Q319" s="148"/>
      <c r="R319" s="52"/>
      <c r="S319" s="52"/>
      <c r="T319" s="52"/>
      <c r="U319" s="52"/>
      <c r="V319" s="52"/>
      <c r="W319" s="52"/>
      <c r="X319" s="52"/>
      <c r="Y319" s="52"/>
      <c r="Z319" s="52"/>
      <c r="AA319" s="52"/>
      <c r="AB319" s="52"/>
      <c r="AD319" s="55"/>
    </row>
    <row r="320" spans="1:30">
      <c r="A320" s="51">
        <f t="shared" si="61"/>
        <v>317</v>
      </c>
      <c r="B320" s="52"/>
      <c r="C320" s="53"/>
      <c r="D320" s="52"/>
      <c r="E320" s="52"/>
      <c r="F320" s="52"/>
      <c r="G320" s="52"/>
      <c r="H320" s="52"/>
      <c r="I320" s="52"/>
      <c r="J320" s="52"/>
      <c r="K320" s="52"/>
      <c r="L320" s="52"/>
      <c r="M320" s="52"/>
      <c r="N320" s="52"/>
      <c r="O320" s="59"/>
      <c r="P320" s="52"/>
      <c r="Q320" s="148"/>
      <c r="R320" s="52"/>
      <c r="S320" s="52"/>
      <c r="T320" s="52"/>
      <c r="U320" s="52"/>
      <c r="V320" s="52"/>
      <c r="W320" s="52"/>
      <c r="X320" s="52"/>
      <c r="Y320" s="52"/>
      <c r="Z320" s="52"/>
      <c r="AA320" s="52"/>
      <c r="AB320" s="52"/>
      <c r="AD320" s="55"/>
    </row>
    <row r="321" spans="1:30">
      <c r="A321" s="51">
        <f t="shared" si="61"/>
        <v>318</v>
      </c>
      <c r="B321" s="52"/>
      <c r="C321" s="53"/>
      <c r="D321" s="52"/>
      <c r="E321" s="52"/>
      <c r="F321" s="52"/>
      <c r="G321" s="52"/>
      <c r="H321" s="52"/>
      <c r="I321" s="52"/>
      <c r="J321" s="52"/>
      <c r="K321" s="52"/>
      <c r="L321" s="52"/>
      <c r="M321" s="52"/>
      <c r="N321" s="52"/>
      <c r="O321" s="59"/>
      <c r="P321" s="52"/>
      <c r="Q321" s="148"/>
      <c r="R321" s="52"/>
      <c r="S321" s="52"/>
      <c r="T321" s="52"/>
      <c r="U321" s="52"/>
      <c r="V321" s="52"/>
      <c r="W321" s="52"/>
      <c r="X321" s="52"/>
      <c r="Y321" s="52"/>
      <c r="Z321" s="52"/>
      <c r="AA321" s="52"/>
      <c r="AB321" s="52"/>
      <c r="AD321" s="55"/>
    </row>
    <row r="322" spans="1:30">
      <c r="A322" s="51">
        <f t="shared" si="61"/>
        <v>319</v>
      </c>
      <c r="B322" s="52"/>
      <c r="C322" s="53"/>
      <c r="D322" s="52"/>
      <c r="E322" s="52"/>
      <c r="F322" s="52"/>
      <c r="G322" s="52"/>
      <c r="H322" s="52"/>
      <c r="I322" s="52"/>
      <c r="J322" s="52"/>
      <c r="K322" s="52"/>
      <c r="L322" s="52"/>
      <c r="M322" s="52"/>
      <c r="N322" s="52"/>
      <c r="O322" s="59"/>
      <c r="P322" s="52"/>
      <c r="Q322" s="148"/>
      <c r="R322" s="52"/>
      <c r="S322" s="52"/>
      <c r="T322" s="52"/>
      <c r="U322" s="52"/>
      <c r="V322" s="52"/>
      <c r="W322" s="52"/>
      <c r="X322" s="52"/>
      <c r="Y322" s="52"/>
      <c r="Z322" s="52"/>
      <c r="AA322" s="52"/>
      <c r="AB322" s="52"/>
      <c r="AD322" s="55"/>
    </row>
    <row r="323" spans="1:30">
      <c r="A323" s="51">
        <f t="shared" si="61"/>
        <v>320</v>
      </c>
      <c r="B323" s="52"/>
      <c r="C323" s="53"/>
      <c r="D323" s="52"/>
      <c r="E323" s="52"/>
      <c r="F323" s="52"/>
      <c r="G323" s="52"/>
      <c r="H323" s="52"/>
      <c r="I323" s="52"/>
      <c r="J323" s="52"/>
      <c r="K323" s="52"/>
      <c r="L323" s="52"/>
      <c r="M323" s="52"/>
      <c r="N323" s="52"/>
      <c r="O323" s="59"/>
      <c r="P323" s="52"/>
      <c r="Q323" s="148"/>
      <c r="R323" s="52"/>
      <c r="S323" s="52"/>
      <c r="T323" s="52"/>
      <c r="U323" s="52"/>
      <c r="V323" s="52"/>
      <c r="W323" s="52"/>
      <c r="X323" s="52"/>
      <c r="Y323" s="52"/>
      <c r="Z323" s="52"/>
      <c r="AA323" s="52"/>
      <c r="AB323" s="52"/>
      <c r="AD323" s="55"/>
    </row>
    <row r="324" spans="1:30">
      <c r="A324" s="51">
        <f t="shared" si="61"/>
        <v>321</v>
      </c>
      <c r="B324" s="52"/>
      <c r="C324" s="53"/>
      <c r="D324" s="52"/>
      <c r="E324" s="52"/>
      <c r="F324" s="52"/>
      <c r="G324" s="52"/>
      <c r="H324" s="52"/>
      <c r="I324" s="52"/>
      <c r="J324" s="52"/>
      <c r="K324" s="52"/>
      <c r="L324" s="52"/>
      <c r="M324" s="52"/>
      <c r="N324" s="52"/>
      <c r="O324" s="59"/>
      <c r="P324" s="52"/>
      <c r="Q324" s="148"/>
      <c r="R324" s="52"/>
      <c r="S324" s="52"/>
      <c r="T324" s="52"/>
      <c r="U324" s="52"/>
      <c r="V324" s="52"/>
      <c r="W324" s="52"/>
      <c r="X324" s="52"/>
      <c r="Y324" s="52"/>
      <c r="Z324" s="52"/>
      <c r="AA324" s="52"/>
      <c r="AB324" s="52"/>
      <c r="AD324" s="55"/>
    </row>
    <row r="325" spans="1:30">
      <c r="A325" s="51">
        <f t="shared" si="61"/>
        <v>322</v>
      </c>
      <c r="B325" s="52"/>
      <c r="C325" s="53"/>
      <c r="D325" s="52"/>
      <c r="E325" s="52"/>
      <c r="F325" s="52"/>
      <c r="G325" s="52"/>
      <c r="H325" s="52"/>
      <c r="I325" s="52"/>
      <c r="J325" s="52"/>
      <c r="K325" s="52"/>
      <c r="L325" s="52"/>
      <c r="M325" s="52"/>
      <c r="N325" s="52"/>
      <c r="O325" s="59"/>
      <c r="P325" s="52"/>
      <c r="Q325" s="148"/>
      <c r="R325" s="52"/>
      <c r="S325" s="52"/>
      <c r="T325" s="52"/>
      <c r="U325" s="52"/>
      <c r="V325" s="52"/>
      <c r="W325" s="52"/>
      <c r="X325" s="52"/>
      <c r="Y325" s="52"/>
      <c r="Z325" s="52"/>
      <c r="AA325" s="52"/>
      <c r="AB325" s="52"/>
      <c r="AD325" s="55"/>
    </row>
    <row r="326" spans="1:30">
      <c r="A326" s="51">
        <f t="shared" ref="A326:A330" si="62">A325+1</f>
        <v>323</v>
      </c>
      <c r="B326" s="52"/>
      <c r="C326" s="53"/>
      <c r="D326" s="52"/>
      <c r="E326" s="52"/>
      <c r="F326" s="52"/>
      <c r="G326" s="52"/>
      <c r="H326" s="52"/>
      <c r="I326" s="52"/>
      <c r="J326" s="52"/>
      <c r="K326" s="52"/>
      <c r="L326" s="52"/>
      <c r="M326" s="52"/>
      <c r="N326" s="52"/>
      <c r="O326" s="59"/>
      <c r="P326" s="52"/>
      <c r="Q326" s="148"/>
      <c r="R326" s="52"/>
      <c r="S326" s="52"/>
      <c r="T326" s="52"/>
      <c r="U326" s="52"/>
      <c r="V326" s="52"/>
      <c r="W326" s="52"/>
      <c r="X326" s="52"/>
      <c r="Y326" s="52"/>
      <c r="Z326" s="52"/>
      <c r="AA326" s="52"/>
      <c r="AB326" s="52"/>
      <c r="AD326" s="55"/>
    </row>
    <row r="327" spans="1:30">
      <c r="A327" s="51">
        <f t="shared" si="62"/>
        <v>324</v>
      </c>
      <c r="B327" s="52"/>
      <c r="C327" s="53"/>
      <c r="D327" s="52"/>
      <c r="E327" s="52"/>
      <c r="F327" s="52"/>
      <c r="G327" s="52"/>
      <c r="H327" s="52"/>
      <c r="I327" s="52"/>
      <c r="J327" s="52"/>
      <c r="K327" s="52"/>
      <c r="L327" s="52"/>
      <c r="M327" s="52"/>
      <c r="N327" s="52"/>
      <c r="O327" s="59"/>
      <c r="P327" s="52"/>
      <c r="Q327" s="148"/>
      <c r="R327" s="52"/>
      <c r="S327" s="52"/>
      <c r="T327" s="52"/>
      <c r="U327" s="52"/>
      <c r="V327" s="52"/>
      <c r="W327" s="52"/>
      <c r="X327" s="52"/>
      <c r="Y327" s="52"/>
      <c r="Z327" s="52"/>
      <c r="AA327" s="52"/>
      <c r="AB327" s="52"/>
      <c r="AD327" s="55"/>
    </row>
    <row r="328" spans="1:30">
      <c r="A328" s="51">
        <f t="shared" si="62"/>
        <v>325</v>
      </c>
      <c r="B328" s="52"/>
      <c r="C328" s="53"/>
      <c r="D328" s="52"/>
      <c r="E328" s="52"/>
      <c r="F328" s="52"/>
      <c r="G328" s="52"/>
      <c r="H328" s="52"/>
      <c r="I328" s="52"/>
      <c r="J328" s="52"/>
      <c r="K328" s="52"/>
      <c r="L328" s="52"/>
      <c r="M328" s="52"/>
      <c r="N328" s="52"/>
      <c r="O328" s="59"/>
      <c r="P328" s="52"/>
      <c r="Q328" s="148"/>
      <c r="R328" s="52"/>
      <c r="S328" s="52"/>
      <c r="T328" s="52"/>
      <c r="U328" s="52"/>
      <c r="V328" s="52"/>
      <c r="W328" s="52"/>
      <c r="X328" s="52"/>
      <c r="Y328" s="52"/>
      <c r="Z328" s="52"/>
      <c r="AA328" s="52"/>
      <c r="AB328" s="52"/>
      <c r="AD328" s="55"/>
    </row>
    <row r="329" spans="1:30">
      <c r="A329" s="51">
        <f t="shared" si="62"/>
        <v>326</v>
      </c>
      <c r="B329" s="52"/>
      <c r="C329" s="53"/>
      <c r="D329" s="52"/>
      <c r="E329" s="52"/>
      <c r="F329" s="52"/>
      <c r="G329" s="52"/>
      <c r="H329" s="52"/>
      <c r="I329" s="52"/>
      <c r="J329" s="52"/>
      <c r="K329" s="52"/>
      <c r="L329" s="52"/>
      <c r="M329" s="52"/>
      <c r="N329" s="52"/>
      <c r="O329" s="59"/>
      <c r="P329" s="52"/>
      <c r="Q329" s="148"/>
      <c r="R329" s="52"/>
      <c r="S329" s="52"/>
      <c r="T329" s="52"/>
      <c r="U329" s="52"/>
      <c r="V329" s="52"/>
      <c r="W329" s="52"/>
      <c r="X329" s="52"/>
      <c r="Y329" s="52"/>
      <c r="Z329" s="52"/>
      <c r="AA329" s="52"/>
      <c r="AB329" s="52"/>
      <c r="AD329" s="55"/>
    </row>
    <row r="330" spans="1:30">
      <c r="A330" s="51">
        <f t="shared" si="62"/>
        <v>327</v>
      </c>
      <c r="B330" s="52"/>
      <c r="C330" s="53"/>
      <c r="D330" s="52"/>
      <c r="E330" s="52"/>
      <c r="F330" s="52"/>
      <c r="G330" s="52"/>
      <c r="H330" s="52"/>
      <c r="I330" s="52"/>
      <c r="J330" s="52"/>
      <c r="K330" s="52"/>
      <c r="L330" s="52"/>
      <c r="M330" s="52"/>
      <c r="N330" s="52"/>
      <c r="O330" s="59"/>
      <c r="P330" s="52"/>
      <c r="Q330" s="148"/>
      <c r="R330" s="52"/>
      <c r="S330" s="52"/>
      <c r="T330" s="52"/>
      <c r="U330" s="52"/>
      <c r="V330" s="52"/>
      <c r="W330" s="52"/>
      <c r="X330" s="52"/>
      <c r="Y330" s="52"/>
      <c r="Z330" s="52"/>
      <c r="AA330" s="52"/>
      <c r="AB330" s="52"/>
      <c r="AD330" s="55"/>
    </row>
    <row r="331" spans="1:30">
      <c r="A331" s="51"/>
      <c r="B331" s="52"/>
      <c r="C331" s="53"/>
      <c r="D331" s="52"/>
      <c r="E331" s="52"/>
      <c r="F331" s="52"/>
      <c r="G331" s="52"/>
      <c r="H331" s="52"/>
      <c r="I331" s="52"/>
      <c r="J331" s="52"/>
      <c r="K331" s="52"/>
      <c r="L331" s="52"/>
      <c r="M331" s="52"/>
      <c r="N331" s="52"/>
      <c r="O331" s="59"/>
      <c r="P331" s="52"/>
      <c r="Q331" s="148"/>
      <c r="R331" s="52"/>
      <c r="S331" s="52"/>
      <c r="T331" s="52"/>
      <c r="U331" s="52"/>
      <c r="V331" s="52"/>
      <c r="W331" s="52"/>
      <c r="X331" s="52"/>
      <c r="Y331" s="52"/>
      <c r="Z331" s="52"/>
      <c r="AA331" s="52"/>
      <c r="AB331" s="52"/>
      <c r="AD331" s="55"/>
    </row>
    <row r="332" spans="1:30">
      <c r="A332" s="51"/>
      <c r="B332" s="52"/>
      <c r="C332" s="53"/>
      <c r="D332" s="52"/>
      <c r="E332" s="52"/>
      <c r="F332" s="52"/>
      <c r="G332" s="52"/>
      <c r="H332" s="52"/>
      <c r="I332" s="52"/>
      <c r="J332" s="52"/>
      <c r="K332" s="52"/>
      <c r="L332" s="52"/>
      <c r="M332" s="52"/>
      <c r="N332" s="52"/>
      <c r="O332" s="59"/>
      <c r="P332" s="52"/>
      <c r="Q332" s="148"/>
      <c r="R332" s="52"/>
      <c r="S332" s="52"/>
      <c r="T332" s="52"/>
      <c r="U332" s="52"/>
      <c r="V332" s="52"/>
      <c r="W332" s="52"/>
      <c r="X332" s="52"/>
      <c r="Y332" s="52"/>
      <c r="Z332" s="52"/>
      <c r="AA332" s="52"/>
      <c r="AB332" s="52"/>
      <c r="AD332" s="55"/>
    </row>
    <row r="333" spans="1:30">
      <c r="A333" s="51"/>
      <c r="B333" s="52"/>
      <c r="C333" s="53"/>
      <c r="D333" s="52"/>
      <c r="E333" s="52"/>
      <c r="F333" s="52"/>
      <c r="G333" s="52"/>
      <c r="H333" s="52"/>
      <c r="I333" s="52"/>
      <c r="J333" s="52"/>
      <c r="K333" s="52"/>
      <c r="L333" s="52"/>
      <c r="M333" s="52"/>
      <c r="N333" s="52"/>
      <c r="O333" s="59"/>
      <c r="P333" s="52"/>
      <c r="Q333" s="148"/>
      <c r="R333" s="52"/>
      <c r="S333" s="52"/>
      <c r="T333" s="52"/>
      <c r="U333" s="52"/>
      <c r="V333" s="52"/>
      <c r="W333" s="52"/>
      <c r="X333" s="52"/>
      <c r="Y333" s="52"/>
      <c r="Z333" s="52"/>
      <c r="AA333" s="52"/>
      <c r="AB333" s="52"/>
      <c r="AD333" s="55"/>
    </row>
    <row r="334" spans="1:30">
      <c r="A334" s="51"/>
      <c r="B334" s="52"/>
      <c r="C334" s="53"/>
      <c r="D334" s="52"/>
      <c r="E334" s="52"/>
      <c r="F334" s="52"/>
      <c r="G334" s="52"/>
      <c r="H334" s="52"/>
      <c r="I334" s="52"/>
      <c r="J334" s="52"/>
      <c r="K334" s="52"/>
      <c r="L334" s="52"/>
      <c r="M334" s="52"/>
      <c r="N334" s="52"/>
      <c r="O334" s="59"/>
      <c r="P334" s="52"/>
      <c r="Q334" s="148"/>
      <c r="R334" s="52"/>
      <c r="S334" s="52"/>
      <c r="T334" s="52"/>
      <c r="U334" s="52"/>
      <c r="V334" s="52"/>
      <c r="W334" s="52"/>
      <c r="X334" s="52"/>
      <c r="Y334" s="52"/>
      <c r="Z334" s="52"/>
      <c r="AA334" s="52"/>
      <c r="AB334" s="52"/>
      <c r="AD334" s="55"/>
    </row>
    <row r="335" spans="1:30">
      <c r="A335" s="51"/>
      <c r="B335" s="52"/>
      <c r="C335" s="53"/>
      <c r="D335" s="52"/>
      <c r="E335" s="52"/>
      <c r="F335" s="52"/>
      <c r="G335" s="52"/>
      <c r="H335" s="52"/>
      <c r="I335" s="52"/>
      <c r="J335" s="52"/>
      <c r="K335" s="52"/>
      <c r="L335" s="52"/>
      <c r="M335" s="52"/>
      <c r="N335" s="52"/>
      <c r="O335" s="59"/>
      <c r="P335" s="52"/>
      <c r="Q335" s="148"/>
      <c r="R335" s="52"/>
      <c r="S335" s="52"/>
      <c r="T335" s="52"/>
      <c r="U335" s="52"/>
      <c r="V335" s="52"/>
      <c r="W335" s="52"/>
      <c r="X335" s="52"/>
      <c r="Y335" s="52"/>
      <c r="Z335" s="52"/>
      <c r="AA335" s="52"/>
      <c r="AB335" s="52"/>
      <c r="AD335" s="55"/>
    </row>
    <row r="336" spans="1:30">
      <c r="A336" s="51"/>
      <c r="B336" s="52"/>
      <c r="C336" s="53"/>
      <c r="D336" s="52"/>
      <c r="E336" s="52"/>
      <c r="F336" s="52"/>
      <c r="G336" s="52"/>
      <c r="H336" s="52"/>
      <c r="I336" s="52"/>
      <c r="J336" s="52"/>
      <c r="K336" s="52"/>
      <c r="L336" s="52"/>
      <c r="M336" s="52"/>
      <c r="N336" s="52"/>
      <c r="O336" s="59"/>
      <c r="P336" s="52"/>
      <c r="Q336" s="148"/>
      <c r="R336" s="52"/>
      <c r="S336" s="52"/>
      <c r="T336" s="52"/>
      <c r="U336" s="52"/>
      <c r="V336" s="52"/>
      <c r="W336" s="52"/>
      <c r="X336" s="52"/>
      <c r="Y336" s="52"/>
      <c r="Z336" s="52"/>
      <c r="AA336" s="52"/>
      <c r="AB336" s="52"/>
      <c r="AD336" s="55"/>
    </row>
    <row r="337" spans="1:30">
      <c r="A337" s="51"/>
      <c r="B337" s="52"/>
      <c r="C337" s="53"/>
      <c r="D337" s="52"/>
      <c r="E337" s="52"/>
      <c r="F337" s="52"/>
      <c r="G337" s="52"/>
      <c r="H337" s="52"/>
      <c r="I337" s="52"/>
      <c r="J337" s="52"/>
      <c r="K337" s="52"/>
      <c r="L337" s="52"/>
      <c r="M337" s="52"/>
      <c r="N337" s="52"/>
      <c r="O337" s="59"/>
      <c r="P337" s="52"/>
      <c r="Q337" s="148"/>
      <c r="R337" s="52"/>
      <c r="S337" s="52"/>
      <c r="T337" s="52"/>
      <c r="U337" s="52"/>
      <c r="V337" s="52"/>
      <c r="W337" s="52"/>
      <c r="X337" s="52"/>
      <c r="Y337" s="52"/>
      <c r="Z337" s="52"/>
      <c r="AA337" s="52"/>
      <c r="AB337" s="52"/>
      <c r="AD337" s="55"/>
    </row>
    <row r="338" spans="1:30">
      <c r="A338" s="51"/>
      <c r="B338" s="52"/>
      <c r="C338" s="53"/>
      <c r="D338" s="52"/>
      <c r="E338" s="52"/>
      <c r="F338" s="52"/>
      <c r="G338" s="52"/>
      <c r="H338" s="52"/>
      <c r="I338" s="52"/>
      <c r="J338" s="52"/>
      <c r="K338" s="52"/>
      <c r="L338" s="52"/>
      <c r="M338" s="52"/>
      <c r="N338" s="52"/>
      <c r="O338" s="59"/>
      <c r="P338" s="52"/>
      <c r="Q338" s="148"/>
      <c r="R338" s="52"/>
      <c r="S338" s="52"/>
      <c r="T338" s="52"/>
      <c r="U338" s="52"/>
      <c r="V338" s="52"/>
      <c r="W338" s="52"/>
      <c r="X338" s="52"/>
      <c r="Y338" s="52"/>
      <c r="Z338" s="52"/>
      <c r="AA338" s="52"/>
      <c r="AB338" s="52"/>
      <c r="AD338" s="55"/>
    </row>
    <row r="339" spans="1:30">
      <c r="A339" s="51"/>
      <c r="B339" s="52"/>
      <c r="C339" s="53"/>
      <c r="D339" s="52"/>
      <c r="E339" s="52"/>
      <c r="F339" s="52"/>
      <c r="G339" s="52"/>
      <c r="H339" s="52"/>
      <c r="I339" s="52"/>
      <c r="J339" s="52"/>
      <c r="K339" s="52"/>
      <c r="L339" s="52"/>
      <c r="M339" s="52"/>
      <c r="N339" s="52"/>
      <c r="O339" s="59"/>
      <c r="P339" s="52"/>
      <c r="Q339" s="148"/>
      <c r="R339" s="52"/>
      <c r="S339" s="52"/>
      <c r="T339" s="52"/>
      <c r="U339" s="52"/>
      <c r="V339" s="52"/>
      <c r="W339" s="52"/>
      <c r="X339" s="52"/>
      <c r="Y339" s="52"/>
      <c r="Z339" s="52"/>
      <c r="AA339" s="52"/>
      <c r="AB339" s="52"/>
      <c r="AD339" s="55"/>
    </row>
    <row r="340" spans="1:30">
      <c r="A340" s="51"/>
      <c r="B340" s="52"/>
      <c r="C340" s="53"/>
      <c r="D340" s="52"/>
      <c r="E340" s="52"/>
      <c r="F340" s="52"/>
      <c r="G340" s="52"/>
      <c r="H340" s="52"/>
      <c r="I340" s="52"/>
      <c r="J340" s="52"/>
      <c r="K340" s="52"/>
      <c r="L340" s="52"/>
      <c r="M340" s="52"/>
      <c r="N340" s="52"/>
      <c r="O340" s="59"/>
      <c r="P340" s="52"/>
      <c r="Q340" s="148"/>
      <c r="R340" s="52"/>
      <c r="S340" s="52"/>
      <c r="T340" s="52"/>
      <c r="U340" s="52"/>
      <c r="V340" s="52"/>
      <c r="W340" s="52"/>
      <c r="X340" s="52"/>
      <c r="Y340" s="52"/>
      <c r="Z340" s="52"/>
      <c r="AA340" s="52"/>
      <c r="AB340" s="52"/>
      <c r="AD340" s="55"/>
    </row>
    <row r="341" spans="1:30">
      <c r="A341" s="51"/>
      <c r="B341" s="52"/>
      <c r="C341" s="53"/>
      <c r="D341" s="52"/>
      <c r="E341" s="52"/>
      <c r="F341" s="52"/>
      <c r="G341" s="52"/>
      <c r="H341" s="52"/>
      <c r="I341" s="52"/>
      <c r="J341" s="52"/>
      <c r="K341" s="52"/>
      <c r="L341" s="52"/>
      <c r="M341" s="52"/>
      <c r="N341" s="52"/>
      <c r="O341" s="59"/>
      <c r="P341" s="52"/>
      <c r="Q341" s="148"/>
      <c r="R341" s="52"/>
      <c r="S341" s="52"/>
      <c r="T341" s="52"/>
      <c r="U341" s="52"/>
      <c r="V341" s="52"/>
      <c r="W341" s="52"/>
      <c r="X341" s="52"/>
      <c r="Y341" s="52"/>
      <c r="Z341" s="52"/>
      <c r="AA341" s="52"/>
      <c r="AB341" s="52"/>
      <c r="AD341" s="55"/>
    </row>
    <row r="342" spans="1:30">
      <c r="A342" s="51"/>
      <c r="B342" s="52"/>
      <c r="C342" s="53"/>
      <c r="D342" s="52"/>
      <c r="E342" s="52"/>
      <c r="F342" s="52"/>
      <c r="G342" s="52"/>
      <c r="H342" s="52"/>
      <c r="I342" s="52"/>
      <c r="J342" s="52"/>
      <c r="K342" s="52"/>
      <c r="L342" s="52"/>
      <c r="M342" s="52"/>
      <c r="N342" s="52"/>
      <c r="O342" s="59"/>
      <c r="P342" s="52"/>
      <c r="Q342" s="148"/>
      <c r="R342" s="52"/>
      <c r="S342" s="52"/>
      <c r="T342" s="52"/>
      <c r="U342" s="52"/>
      <c r="V342" s="52"/>
      <c r="W342" s="52"/>
      <c r="X342" s="52"/>
      <c r="Y342" s="52"/>
      <c r="Z342" s="52"/>
      <c r="AA342" s="52"/>
      <c r="AB342" s="52"/>
      <c r="AD342" s="55"/>
    </row>
    <row r="343" spans="1:30">
      <c r="A343" s="51"/>
      <c r="B343" s="52"/>
      <c r="C343" s="53"/>
      <c r="D343" s="52"/>
      <c r="E343" s="52"/>
      <c r="F343" s="52"/>
      <c r="G343" s="52"/>
      <c r="H343" s="52"/>
      <c r="I343" s="52"/>
      <c r="J343" s="52"/>
      <c r="K343" s="52"/>
      <c r="L343" s="52"/>
      <c r="M343" s="52"/>
      <c r="N343" s="52"/>
      <c r="O343" s="59"/>
      <c r="P343" s="52"/>
      <c r="Q343" s="148"/>
      <c r="R343" s="52"/>
      <c r="S343" s="52"/>
      <c r="T343" s="52"/>
      <c r="U343" s="52"/>
      <c r="V343" s="52"/>
      <c r="W343" s="52"/>
      <c r="X343" s="52"/>
      <c r="Y343" s="52"/>
      <c r="Z343" s="52"/>
      <c r="AA343" s="52"/>
      <c r="AB343" s="52"/>
      <c r="AD343" s="55"/>
    </row>
    <row r="344" spans="1:30">
      <c r="A344" s="51"/>
      <c r="B344" s="52"/>
      <c r="C344" s="53"/>
      <c r="D344" s="52"/>
      <c r="E344" s="52"/>
      <c r="F344" s="52"/>
      <c r="G344" s="52"/>
      <c r="H344" s="52"/>
      <c r="I344" s="52"/>
      <c r="J344" s="52"/>
      <c r="K344" s="52"/>
      <c r="L344" s="52"/>
      <c r="M344" s="52"/>
      <c r="N344" s="52"/>
      <c r="O344" s="59"/>
      <c r="P344" s="52"/>
      <c r="Q344" s="148"/>
      <c r="R344" s="52"/>
      <c r="S344" s="52"/>
      <c r="T344" s="52"/>
      <c r="U344" s="52"/>
      <c r="V344" s="52"/>
      <c r="W344" s="52"/>
      <c r="X344" s="52"/>
      <c r="Y344" s="52"/>
      <c r="Z344" s="52"/>
      <c r="AA344" s="52"/>
      <c r="AB344" s="52"/>
      <c r="AD344" s="55"/>
    </row>
    <row r="345" spans="1:30">
      <c r="A345" s="51"/>
      <c r="B345" s="52"/>
      <c r="C345" s="53"/>
      <c r="D345" s="52"/>
      <c r="E345" s="52"/>
      <c r="F345" s="52"/>
      <c r="G345" s="52"/>
      <c r="H345" s="52"/>
      <c r="I345" s="52"/>
      <c r="J345" s="52"/>
      <c r="K345" s="52"/>
      <c r="L345" s="52"/>
      <c r="M345" s="52"/>
      <c r="N345" s="52"/>
      <c r="O345" s="59"/>
      <c r="P345" s="52"/>
      <c r="Q345" s="148"/>
      <c r="R345" s="52"/>
      <c r="S345" s="52"/>
      <c r="T345" s="52"/>
      <c r="U345" s="52"/>
      <c r="V345" s="52"/>
      <c r="W345" s="52"/>
      <c r="X345" s="52"/>
      <c r="Y345" s="52"/>
      <c r="Z345" s="52"/>
      <c r="AA345" s="52"/>
      <c r="AB345" s="52"/>
      <c r="AD345" s="55"/>
    </row>
    <row r="346" spans="1:30">
      <c r="A346" s="51"/>
      <c r="B346" s="52"/>
      <c r="C346" s="53"/>
      <c r="D346" s="52"/>
      <c r="E346" s="52"/>
      <c r="F346" s="52"/>
      <c r="G346" s="52"/>
      <c r="H346" s="52"/>
      <c r="I346" s="52"/>
      <c r="J346" s="52"/>
      <c r="K346" s="52"/>
      <c r="L346" s="52"/>
      <c r="M346" s="52"/>
      <c r="N346" s="52"/>
      <c r="O346" s="59"/>
      <c r="P346" s="52"/>
      <c r="Q346" s="148"/>
      <c r="R346" s="52"/>
      <c r="S346" s="52"/>
      <c r="T346" s="52"/>
      <c r="U346" s="52"/>
      <c r="V346" s="52"/>
      <c r="W346" s="52"/>
      <c r="X346" s="52"/>
      <c r="Y346" s="52"/>
      <c r="Z346" s="52"/>
      <c r="AA346" s="52"/>
      <c r="AB346" s="52"/>
      <c r="AD346" s="55"/>
    </row>
    <row r="347" spans="1:30">
      <c r="A347" s="51"/>
      <c r="B347" s="52"/>
      <c r="C347" s="53"/>
      <c r="D347" s="52"/>
      <c r="E347" s="52"/>
      <c r="F347" s="52"/>
      <c r="G347" s="52"/>
      <c r="H347" s="52"/>
      <c r="I347" s="52"/>
      <c r="J347" s="52"/>
      <c r="K347" s="52"/>
      <c r="L347" s="52"/>
      <c r="M347" s="52"/>
      <c r="N347" s="52"/>
      <c r="O347" s="59"/>
      <c r="P347" s="52"/>
      <c r="Q347" s="148"/>
      <c r="R347" s="52"/>
      <c r="S347" s="52"/>
      <c r="T347" s="52"/>
      <c r="U347" s="52"/>
      <c r="V347" s="52"/>
      <c r="W347" s="52"/>
      <c r="X347" s="52"/>
      <c r="Y347" s="52"/>
      <c r="Z347" s="52"/>
      <c r="AA347" s="52"/>
      <c r="AB347" s="52"/>
      <c r="AD347" s="55"/>
    </row>
    <row r="348" spans="1:30">
      <c r="A348" s="51"/>
      <c r="B348" s="52"/>
      <c r="C348" s="53"/>
      <c r="D348" s="52"/>
      <c r="E348" s="52"/>
      <c r="F348" s="52"/>
      <c r="G348" s="52"/>
      <c r="H348" s="52"/>
      <c r="I348" s="52"/>
      <c r="J348" s="52"/>
      <c r="K348" s="52"/>
      <c r="L348" s="52"/>
      <c r="M348" s="52"/>
      <c r="N348" s="52"/>
      <c r="O348" s="59"/>
      <c r="P348" s="52"/>
      <c r="Q348" s="148"/>
      <c r="R348" s="52"/>
      <c r="S348" s="52"/>
      <c r="T348" s="52"/>
      <c r="U348" s="52"/>
      <c r="V348" s="52"/>
      <c r="W348" s="52"/>
      <c r="X348" s="52"/>
      <c r="Y348" s="52"/>
      <c r="Z348" s="52"/>
      <c r="AA348" s="52"/>
      <c r="AB348" s="52"/>
      <c r="AD348" s="55"/>
    </row>
    <row r="349" spans="1:30">
      <c r="A349" s="51"/>
      <c r="B349" s="52"/>
      <c r="C349" s="53"/>
      <c r="D349" s="52"/>
      <c r="E349" s="52"/>
      <c r="F349" s="52"/>
      <c r="G349" s="52"/>
      <c r="H349" s="52"/>
      <c r="I349" s="52"/>
      <c r="J349" s="52"/>
      <c r="K349" s="52"/>
      <c r="L349" s="52"/>
      <c r="M349" s="52"/>
      <c r="N349" s="52"/>
      <c r="O349" s="59"/>
      <c r="P349" s="52"/>
      <c r="Q349" s="148"/>
      <c r="R349" s="52"/>
      <c r="S349" s="52"/>
      <c r="T349" s="52"/>
      <c r="U349" s="52"/>
      <c r="V349" s="52"/>
      <c r="W349" s="52"/>
      <c r="X349" s="52"/>
      <c r="Y349" s="52"/>
      <c r="Z349" s="52"/>
      <c r="AA349" s="52"/>
      <c r="AB349" s="52"/>
      <c r="AD349" s="55"/>
    </row>
    <row r="350" spans="1:30">
      <c r="A350" s="51"/>
      <c r="B350" s="52"/>
      <c r="C350" s="53"/>
      <c r="D350" s="52"/>
      <c r="E350" s="52"/>
      <c r="F350" s="52"/>
      <c r="G350" s="52"/>
      <c r="H350" s="52"/>
      <c r="I350" s="52"/>
      <c r="J350" s="52"/>
      <c r="K350" s="52"/>
      <c r="L350" s="52"/>
      <c r="M350" s="52"/>
      <c r="N350" s="52"/>
      <c r="O350" s="59"/>
      <c r="P350" s="52"/>
      <c r="Q350" s="148"/>
      <c r="R350" s="52"/>
      <c r="S350" s="52"/>
      <c r="T350" s="52"/>
      <c r="U350" s="52"/>
      <c r="V350" s="52"/>
      <c r="W350" s="52"/>
      <c r="X350" s="52"/>
      <c r="Y350" s="52"/>
      <c r="Z350" s="52"/>
      <c r="AA350" s="52"/>
      <c r="AB350" s="52"/>
      <c r="AD350" s="55"/>
    </row>
    <row r="351" spans="1:30">
      <c r="A351" s="51"/>
      <c r="B351" s="52"/>
      <c r="C351" s="53"/>
      <c r="D351" s="52"/>
      <c r="E351" s="52"/>
      <c r="F351" s="52"/>
      <c r="G351" s="52"/>
      <c r="H351" s="52"/>
      <c r="I351" s="52"/>
      <c r="J351" s="52"/>
      <c r="K351" s="52"/>
      <c r="L351" s="52"/>
      <c r="M351" s="52"/>
      <c r="N351" s="52"/>
      <c r="O351" s="59"/>
      <c r="P351" s="52"/>
      <c r="Q351" s="148"/>
      <c r="R351" s="52"/>
      <c r="S351" s="52"/>
      <c r="T351" s="52"/>
      <c r="U351" s="52"/>
      <c r="V351" s="52"/>
      <c r="W351" s="52"/>
      <c r="X351" s="52"/>
      <c r="Y351" s="52"/>
      <c r="Z351" s="52"/>
      <c r="AA351" s="52"/>
      <c r="AB351" s="52"/>
      <c r="AD351" s="55"/>
    </row>
    <row r="352" spans="1:30">
      <c r="A352" s="51"/>
      <c r="B352" s="52"/>
      <c r="C352" s="53"/>
      <c r="D352" s="52"/>
      <c r="E352" s="52"/>
      <c r="F352" s="52"/>
      <c r="G352" s="52"/>
      <c r="H352" s="52"/>
      <c r="I352" s="52"/>
      <c r="J352" s="52"/>
      <c r="K352" s="52"/>
      <c r="L352" s="52"/>
      <c r="M352" s="52"/>
      <c r="N352" s="52"/>
      <c r="O352" s="59"/>
      <c r="P352" s="52"/>
      <c r="Q352" s="148"/>
      <c r="R352" s="52"/>
      <c r="S352" s="52"/>
      <c r="T352" s="52"/>
      <c r="U352" s="52"/>
      <c r="V352" s="52"/>
      <c r="W352" s="52"/>
      <c r="X352" s="52"/>
      <c r="Y352" s="52"/>
      <c r="Z352" s="52"/>
      <c r="AA352" s="52"/>
      <c r="AB352" s="52"/>
      <c r="AD352" s="55"/>
    </row>
    <row r="353" spans="1:30">
      <c r="A353" s="51"/>
      <c r="B353" s="52"/>
      <c r="C353" s="53"/>
      <c r="D353" s="52"/>
      <c r="E353" s="52"/>
      <c r="F353" s="52"/>
      <c r="G353" s="52"/>
      <c r="H353" s="52"/>
      <c r="I353" s="52"/>
      <c r="J353" s="52"/>
      <c r="K353" s="52"/>
      <c r="L353" s="52"/>
      <c r="M353" s="52"/>
      <c r="N353" s="52"/>
      <c r="O353" s="59"/>
      <c r="P353" s="52"/>
      <c r="Q353" s="148"/>
      <c r="R353" s="52"/>
      <c r="S353" s="52"/>
      <c r="T353" s="52"/>
      <c r="U353" s="52"/>
      <c r="V353" s="52"/>
      <c r="W353" s="52"/>
      <c r="X353" s="52"/>
      <c r="Y353" s="52"/>
      <c r="Z353" s="52"/>
      <c r="AA353" s="52"/>
      <c r="AB353" s="52"/>
      <c r="AD353" s="55"/>
    </row>
    <row r="354" spans="1:30">
      <c r="A354" s="51"/>
      <c r="B354" s="52"/>
      <c r="C354" s="53"/>
      <c r="D354" s="52"/>
      <c r="E354" s="52"/>
      <c r="F354" s="52"/>
      <c r="G354" s="52"/>
      <c r="H354" s="52"/>
      <c r="I354" s="52"/>
      <c r="J354" s="52"/>
      <c r="K354" s="52"/>
      <c r="L354" s="52"/>
      <c r="M354" s="52"/>
      <c r="N354" s="52"/>
      <c r="O354" s="59"/>
      <c r="P354" s="52"/>
      <c r="Q354" s="148"/>
      <c r="R354" s="52"/>
      <c r="S354" s="52"/>
      <c r="T354" s="52"/>
      <c r="U354" s="52"/>
      <c r="V354" s="52"/>
      <c r="W354" s="52"/>
      <c r="X354" s="52"/>
      <c r="Y354" s="52"/>
      <c r="Z354" s="52"/>
      <c r="AA354" s="52"/>
      <c r="AB354" s="52"/>
      <c r="AD354" s="55"/>
    </row>
    <row r="355" spans="1:30">
      <c r="A355" s="51"/>
      <c r="B355" s="52"/>
      <c r="C355" s="53"/>
      <c r="D355" s="52"/>
      <c r="E355" s="52"/>
      <c r="F355" s="52"/>
      <c r="G355" s="52"/>
      <c r="H355" s="52"/>
      <c r="I355" s="52"/>
      <c r="J355" s="52"/>
      <c r="K355" s="52"/>
      <c r="L355" s="52"/>
      <c r="M355" s="52"/>
      <c r="N355" s="52"/>
      <c r="O355" s="59"/>
      <c r="P355" s="52"/>
      <c r="Q355" s="148"/>
      <c r="R355" s="52"/>
      <c r="S355" s="52"/>
      <c r="T355" s="52"/>
      <c r="U355" s="52"/>
      <c r="V355" s="52"/>
      <c r="W355" s="52"/>
      <c r="X355" s="52"/>
      <c r="Y355" s="52"/>
      <c r="Z355" s="52"/>
      <c r="AA355" s="52"/>
      <c r="AB355" s="52"/>
      <c r="AD355" s="55"/>
    </row>
    <row r="356" spans="1:30">
      <c r="A356" s="51"/>
      <c r="B356" s="52"/>
      <c r="C356" s="53"/>
      <c r="D356" s="52"/>
      <c r="E356" s="52"/>
      <c r="F356" s="52"/>
      <c r="G356" s="52"/>
      <c r="H356" s="52"/>
      <c r="I356" s="52"/>
      <c r="J356" s="52"/>
      <c r="K356" s="52"/>
      <c r="L356" s="52"/>
      <c r="M356" s="52"/>
      <c r="N356" s="52"/>
      <c r="O356" s="59"/>
      <c r="P356" s="52"/>
      <c r="Q356" s="148"/>
      <c r="R356" s="52"/>
      <c r="S356" s="52"/>
      <c r="T356" s="52"/>
      <c r="U356" s="52"/>
      <c r="V356" s="52"/>
      <c r="W356" s="52"/>
      <c r="X356" s="52"/>
      <c r="Y356" s="52"/>
      <c r="Z356" s="52"/>
      <c r="AA356" s="52"/>
      <c r="AB356" s="52"/>
      <c r="AD356" s="55"/>
    </row>
    <row r="357" spans="1:30">
      <c r="A357" s="51"/>
      <c r="B357" s="52"/>
      <c r="C357" s="53"/>
      <c r="D357" s="52"/>
      <c r="E357" s="52"/>
      <c r="F357" s="52"/>
      <c r="G357" s="52"/>
      <c r="H357" s="52"/>
      <c r="I357" s="52"/>
      <c r="J357" s="52"/>
      <c r="K357" s="52"/>
      <c r="L357" s="52"/>
      <c r="M357" s="52"/>
      <c r="N357" s="52"/>
      <c r="O357" s="59"/>
      <c r="P357" s="52"/>
      <c r="Q357" s="148"/>
      <c r="R357" s="52"/>
      <c r="S357" s="52"/>
      <c r="T357" s="52"/>
      <c r="U357" s="52"/>
      <c r="V357" s="52"/>
      <c r="W357" s="52"/>
      <c r="X357" s="52"/>
      <c r="Y357" s="52"/>
      <c r="Z357" s="52"/>
      <c r="AA357" s="52"/>
      <c r="AB357" s="52"/>
      <c r="AD357" s="55"/>
    </row>
    <row r="358" spans="1:30">
      <c r="A358" s="51"/>
      <c r="B358" s="52"/>
      <c r="C358" s="53"/>
      <c r="D358" s="52"/>
      <c r="E358" s="52"/>
      <c r="F358" s="52"/>
      <c r="G358" s="52"/>
      <c r="H358" s="52"/>
      <c r="I358" s="52"/>
      <c r="J358" s="52"/>
      <c r="K358" s="52"/>
      <c r="L358" s="52"/>
      <c r="M358" s="52"/>
      <c r="N358" s="52"/>
      <c r="O358" s="59"/>
      <c r="P358" s="52"/>
      <c r="Q358" s="148"/>
      <c r="R358" s="52"/>
      <c r="S358" s="52"/>
      <c r="T358" s="52"/>
      <c r="U358" s="52"/>
      <c r="V358" s="52"/>
      <c r="W358" s="52"/>
      <c r="X358" s="52"/>
      <c r="Y358" s="52"/>
      <c r="Z358" s="52"/>
      <c r="AA358" s="52"/>
      <c r="AB358" s="52"/>
      <c r="AD358" s="55"/>
    </row>
    <row r="359" spans="1:30">
      <c r="A359" s="51"/>
      <c r="B359" s="52"/>
      <c r="C359" s="53"/>
      <c r="D359" s="52"/>
      <c r="E359" s="52"/>
      <c r="F359" s="52"/>
      <c r="G359" s="52"/>
      <c r="H359" s="52"/>
      <c r="I359" s="52"/>
      <c r="J359" s="52"/>
      <c r="K359" s="52"/>
      <c r="L359" s="52"/>
      <c r="M359" s="52"/>
      <c r="N359" s="52"/>
      <c r="O359" s="59"/>
      <c r="P359" s="52"/>
      <c r="Q359" s="148"/>
      <c r="R359" s="52"/>
      <c r="S359" s="52"/>
      <c r="T359" s="52"/>
      <c r="U359" s="52"/>
      <c r="V359" s="52"/>
      <c r="W359" s="52"/>
      <c r="X359" s="52"/>
      <c r="Y359" s="52"/>
      <c r="Z359" s="52"/>
      <c r="AA359" s="52"/>
      <c r="AB359" s="52"/>
      <c r="AD359" s="55"/>
    </row>
    <row r="360" spans="1:30">
      <c r="A360" s="51"/>
      <c r="B360" s="52"/>
      <c r="C360" s="53"/>
      <c r="D360" s="52"/>
      <c r="E360" s="52"/>
      <c r="F360" s="52"/>
      <c r="G360" s="52"/>
      <c r="H360" s="52"/>
      <c r="I360" s="52"/>
      <c r="J360" s="52"/>
      <c r="K360" s="52"/>
      <c r="L360" s="52"/>
      <c r="M360" s="52"/>
      <c r="N360" s="52"/>
      <c r="O360" s="59"/>
      <c r="P360" s="52"/>
      <c r="Q360" s="148"/>
      <c r="R360" s="52"/>
      <c r="S360" s="52"/>
      <c r="T360" s="52"/>
      <c r="U360" s="52"/>
      <c r="V360" s="52"/>
      <c r="W360" s="52"/>
      <c r="X360" s="52"/>
      <c r="Y360" s="52"/>
      <c r="Z360" s="52"/>
      <c r="AA360" s="52"/>
      <c r="AB360" s="52"/>
      <c r="AD360" s="55"/>
    </row>
    <row r="361" spans="1:30">
      <c r="A361" s="51"/>
      <c r="B361" s="52"/>
      <c r="C361" s="53"/>
      <c r="D361" s="52"/>
      <c r="E361" s="52"/>
      <c r="F361" s="52"/>
      <c r="G361" s="52"/>
      <c r="H361" s="52"/>
      <c r="I361" s="52"/>
      <c r="J361" s="52"/>
      <c r="K361" s="52"/>
      <c r="L361" s="52"/>
      <c r="M361" s="52"/>
      <c r="N361" s="52"/>
      <c r="O361" s="59"/>
      <c r="P361" s="52"/>
      <c r="Q361" s="148"/>
      <c r="R361" s="52"/>
      <c r="S361" s="52"/>
      <c r="T361" s="52"/>
      <c r="U361" s="52"/>
      <c r="V361" s="52"/>
      <c r="W361" s="52"/>
      <c r="X361" s="52"/>
      <c r="Y361" s="52"/>
      <c r="Z361" s="52"/>
      <c r="AA361" s="52"/>
      <c r="AB361" s="52"/>
      <c r="AD361" s="55"/>
    </row>
    <row r="362" spans="1:30">
      <c r="A362" s="51"/>
      <c r="B362" s="52"/>
      <c r="C362" s="53"/>
      <c r="D362" s="52"/>
      <c r="E362" s="52"/>
      <c r="F362" s="52"/>
      <c r="G362" s="52"/>
      <c r="H362" s="52"/>
      <c r="I362" s="52"/>
      <c r="J362" s="52"/>
      <c r="K362" s="52"/>
      <c r="L362" s="52"/>
      <c r="M362" s="52"/>
      <c r="N362" s="52"/>
      <c r="O362" s="59"/>
      <c r="P362" s="52"/>
      <c r="Q362" s="148"/>
      <c r="R362" s="52"/>
      <c r="S362" s="52"/>
      <c r="T362" s="52"/>
      <c r="U362" s="52"/>
      <c r="V362" s="52"/>
      <c r="W362" s="52"/>
      <c r="X362" s="52"/>
      <c r="Y362" s="52"/>
      <c r="Z362" s="52"/>
      <c r="AA362" s="52"/>
      <c r="AB362" s="52"/>
      <c r="AD362" s="55"/>
    </row>
    <row r="363" spans="1:30">
      <c r="A363" s="51"/>
      <c r="B363" s="52"/>
      <c r="C363" s="53"/>
      <c r="D363" s="52"/>
      <c r="E363" s="52"/>
      <c r="F363" s="52"/>
      <c r="G363" s="52"/>
      <c r="H363" s="52"/>
      <c r="I363" s="52"/>
      <c r="J363" s="52"/>
      <c r="K363" s="52"/>
      <c r="L363" s="52"/>
      <c r="M363" s="52"/>
      <c r="N363" s="52"/>
      <c r="O363" s="59"/>
      <c r="P363" s="52"/>
      <c r="Q363" s="148"/>
      <c r="R363" s="52"/>
      <c r="S363" s="52"/>
      <c r="T363" s="52"/>
      <c r="U363" s="52"/>
      <c r="V363" s="52"/>
      <c r="W363" s="52"/>
      <c r="X363" s="52"/>
      <c r="Y363" s="52"/>
      <c r="Z363" s="52"/>
      <c r="AA363" s="52"/>
      <c r="AB363" s="52"/>
      <c r="AD363" s="55"/>
    </row>
    <row r="364" spans="1:30">
      <c r="A364" s="51"/>
      <c r="B364" s="52"/>
      <c r="C364" s="53"/>
      <c r="D364" s="52"/>
      <c r="E364" s="52"/>
      <c r="F364" s="52"/>
      <c r="G364" s="52"/>
      <c r="H364" s="52"/>
      <c r="I364" s="52"/>
      <c r="J364" s="52"/>
      <c r="K364" s="52"/>
      <c r="L364" s="52"/>
      <c r="M364" s="52"/>
      <c r="N364" s="52"/>
      <c r="O364" s="59"/>
      <c r="P364" s="52"/>
      <c r="Q364" s="148"/>
      <c r="R364" s="52"/>
      <c r="S364" s="52"/>
      <c r="T364" s="52"/>
      <c r="U364" s="52"/>
      <c r="V364" s="52"/>
      <c r="W364" s="52"/>
      <c r="X364" s="52"/>
      <c r="Y364" s="52"/>
      <c r="Z364" s="52"/>
      <c r="AA364" s="52"/>
      <c r="AB364" s="52"/>
      <c r="AD364" s="55"/>
    </row>
    <row r="365" spans="1:30">
      <c r="A365" s="51"/>
      <c r="B365" s="52"/>
      <c r="C365" s="53"/>
      <c r="D365" s="52"/>
      <c r="E365" s="52"/>
      <c r="F365" s="52"/>
      <c r="G365" s="52"/>
      <c r="H365" s="52"/>
      <c r="I365" s="52"/>
      <c r="J365" s="52"/>
      <c r="K365" s="52"/>
      <c r="L365" s="52"/>
      <c r="M365" s="52"/>
      <c r="N365" s="52"/>
      <c r="O365" s="59"/>
      <c r="P365" s="52"/>
      <c r="Q365" s="148"/>
      <c r="R365" s="52"/>
      <c r="S365" s="52"/>
      <c r="T365" s="52"/>
      <c r="U365" s="52"/>
      <c r="V365" s="52"/>
      <c r="W365" s="52"/>
      <c r="X365" s="52"/>
      <c r="Y365" s="52"/>
      <c r="Z365" s="52"/>
      <c r="AA365" s="52"/>
      <c r="AB365" s="52"/>
      <c r="AD365" s="55"/>
    </row>
    <row r="366" spans="1:30">
      <c r="A366" s="51"/>
      <c r="B366" s="52"/>
      <c r="C366" s="53"/>
      <c r="D366" s="52"/>
      <c r="E366" s="52"/>
      <c r="F366" s="52"/>
      <c r="G366" s="52"/>
      <c r="H366" s="52"/>
      <c r="I366" s="52"/>
      <c r="J366" s="52"/>
      <c r="K366" s="52"/>
      <c r="L366" s="52"/>
      <c r="M366" s="52"/>
      <c r="N366" s="52"/>
      <c r="O366" s="59"/>
      <c r="P366" s="52"/>
      <c r="Q366" s="148"/>
      <c r="R366" s="52"/>
      <c r="S366" s="52"/>
      <c r="T366" s="52"/>
      <c r="U366" s="52"/>
      <c r="V366" s="52"/>
      <c r="W366" s="52"/>
      <c r="X366" s="52"/>
      <c r="Y366" s="52"/>
      <c r="Z366" s="52"/>
      <c r="AA366" s="52"/>
      <c r="AB366" s="52"/>
      <c r="AD366" s="55"/>
    </row>
    <row r="367" spans="1:30">
      <c r="A367" s="51"/>
      <c r="B367" s="52"/>
      <c r="C367" s="53"/>
      <c r="D367" s="52"/>
      <c r="E367" s="52"/>
      <c r="F367" s="52"/>
      <c r="G367" s="52"/>
      <c r="H367" s="52"/>
      <c r="I367" s="52"/>
      <c r="J367" s="52"/>
      <c r="K367" s="52"/>
      <c r="L367" s="52"/>
      <c r="M367" s="52"/>
      <c r="N367" s="52"/>
      <c r="O367" s="59"/>
      <c r="P367" s="52"/>
      <c r="Q367" s="148"/>
      <c r="R367" s="52"/>
      <c r="S367" s="52"/>
      <c r="T367" s="52"/>
      <c r="U367" s="52"/>
      <c r="V367" s="52"/>
      <c r="W367" s="52"/>
      <c r="X367" s="52"/>
      <c r="Y367" s="52"/>
      <c r="Z367" s="52"/>
      <c r="AA367" s="52"/>
      <c r="AB367" s="52"/>
      <c r="AD367" s="55"/>
    </row>
    <row r="368" spans="1:30">
      <c r="A368" s="51"/>
      <c r="B368" s="52"/>
      <c r="C368" s="53"/>
      <c r="D368" s="52"/>
      <c r="E368" s="52"/>
      <c r="F368" s="52"/>
      <c r="G368" s="52"/>
      <c r="H368" s="52"/>
      <c r="I368" s="52"/>
      <c r="J368" s="52"/>
      <c r="K368" s="52"/>
      <c r="L368" s="52"/>
      <c r="M368" s="52"/>
      <c r="N368" s="52"/>
      <c r="O368" s="59"/>
      <c r="P368" s="52"/>
      <c r="Q368" s="148"/>
      <c r="R368" s="52"/>
      <c r="S368" s="52"/>
      <c r="T368" s="52"/>
      <c r="U368" s="52"/>
      <c r="V368" s="52"/>
      <c r="W368" s="52"/>
      <c r="X368" s="52"/>
      <c r="Y368" s="52"/>
      <c r="Z368" s="52"/>
      <c r="AA368" s="52"/>
      <c r="AB368" s="52"/>
      <c r="AD368" s="55"/>
    </row>
    <row r="369" spans="1:30">
      <c r="A369" s="51"/>
      <c r="B369" s="52"/>
      <c r="C369" s="53"/>
      <c r="D369" s="52"/>
      <c r="E369" s="52"/>
      <c r="F369" s="52"/>
      <c r="G369" s="52"/>
      <c r="H369" s="52"/>
      <c r="I369" s="52"/>
      <c r="J369" s="52"/>
      <c r="K369" s="52"/>
      <c r="L369" s="52"/>
      <c r="M369" s="52"/>
      <c r="N369" s="52"/>
      <c r="O369" s="59"/>
      <c r="P369" s="52"/>
      <c r="Q369" s="148"/>
      <c r="R369" s="52"/>
      <c r="S369" s="52"/>
      <c r="T369" s="52"/>
      <c r="U369" s="52"/>
      <c r="V369" s="52"/>
      <c r="W369" s="52"/>
      <c r="X369" s="52"/>
      <c r="Y369" s="52"/>
      <c r="Z369" s="52"/>
      <c r="AA369" s="52"/>
      <c r="AB369" s="52"/>
      <c r="AD369" s="55"/>
    </row>
    <row r="370" spans="1:30">
      <c r="A370" s="51"/>
      <c r="B370" s="52"/>
      <c r="C370" s="53"/>
      <c r="D370" s="52"/>
      <c r="E370" s="52"/>
      <c r="F370" s="52"/>
      <c r="G370" s="52"/>
      <c r="H370" s="52"/>
      <c r="I370" s="52"/>
      <c r="J370" s="52"/>
      <c r="K370" s="52"/>
      <c r="L370" s="52"/>
      <c r="M370" s="52"/>
      <c r="N370" s="52"/>
      <c r="O370" s="59"/>
      <c r="P370" s="52"/>
      <c r="Q370" s="148"/>
      <c r="R370" s="52"/>
      <c r="S370" s="52"/>
      <c r="T370" s="52"/>
      <c r="U370" s="52"/>
      <c r="V370" s="52"/>
      <c r="W370" s="52"/>
      <c r="X370" s="52"/>
      <c r="Y370" s="52"/>
      <c r="Z370" s="52"/>
      <c r="AA370" s="52"/>
      <c r="AB370" s="52"/>
      <c r="AD370" s="55"/>
    </row>
    <row r="371" spans="1:30">
      <c r="A371" s="51"/>
      <c r="B371" s="52"/>
      <c r="C371" s="53"/>
      <c r="D371" s="52"/>
      <c r="E371" s="52"/>
      <c r="F371" s="52"/>
      <c r="G371" s="52"/>
      <c r="H371" s="52"/>
      <c r="I371" s="52"/>
      <c r="J371" s="52"/>
      <c r="K371" s="52"/>
      <c r="L371" s="52"/>
      <c r="M371" s="52"/>
      <c r="N371" s="52"/>
      <c r="O371" s="59"/>
      <c r="P371" s="52"/>
      <c r="Q371" s="148"/>
      <c r="R371" s="52"/>
      <c r="S371" s="52"/>
      <c r="T371" s="52"/>
      <c r="U371" s="52"/>
      <c r="V371" s="52"/>
      <c r="W371" s="52"/>
      <c r="X371" s="52"/>
      <c r="Y371" s="52"/>
      <c r="Z371" s="52"/>
      <c r="AA371" s="52"/>
      <c r="AB371" s="52"/>
      <c r="AD371" s="55"/>
    </row>
    <row r="372" spans="1:30">
      <c r="A372" s="51"/>
      <c r="B372" s="52"/>
      <c r="C372" s="53"/>
      <c r="D372" s="52"/>
      <c r="E372" s="52"/>
      <c r="F372" s="52"/>
      <c r="G372" s="52"/>
      <c r="H372" s="52"/>
      <c r="I372" s="52"/>
      <c r="J372" s="52"/>
      <c r="K372" s="52"/>
      <c r="L372" s="52"/>
      <c r="M372" s="52"/>
      <c r="N372" s="52"/>
      <c r="O372" s="59"/>
      <c r="P372" s="52"/>
      <c r="Q372" s="148"/>
      <c r="R372" s="52"/>
      <c r="S372" s="52"/>
      <c r="T372" s="52"/>
      <c r="U372" s="52"/>
      <c r="V372" s="52"/>
      <c r="W372" s="52"/>
      <c r="X372" s="52"/>
      <c r="Y372" s="52"/>
      <c r="Z372" s="52"/>
      <c r="AA372" s="52"/>
      <c r="AB372" s="52"/>
      <c r="AD372" s="55"/>
    </row>
    <row r="373" spans="1:30">
      <c r="A373" s="51"/>
      <c r="B373" s="52"/>
      <c r="C373" s="53"/>
      <c r="D373" s="52"/>
      <c r="E373" s="52"/>
      <c r="F373" s="52"/>
      <c r="G373" s="52"/>
      <c r="H373" s="52"/>
      <c r="I373" s="52"/>
      <c r="J373" s="52"/>
      <c r="K373" s="52"/>
      <c r="L373" s="52"/>
      <c r="M373" s="52"/>
      <c r="N373" s="52"/>
      <c r="O373" s="59"/>
      <c r="P373" s="52"/>
      <c r="Q373" s="148"/>
      <c r="R373" s="52"/>
      <c r="S373" s="52"/>
      <c r="T373" s="52"/>
      <c r="U373" s="52"/>
      <c r="V373" s="52"/>
      <c r="W373" s="52"/>
      <c r="X373" s="52"/>
      <c r="Y373" s="52"/>
      <c r="Z373" s="52"/>
      <c r="AA373" s="52"/>
      <c r="AB373" s="52"/>
      <c r="AD373" s="55"/>
    </row>
    <row r="374" spans="1:30">
      <c r="A374" s="51"/>
      <c r="B374" s="52"/>
      <c r="C374" s="53"/>
      <c r="D374" s="52"/>
      <c r="E374" s="52"/>
      <c r="F374" s="52"/>
      <c r="G374" s="52"/>
      <c r="H374" s="52"/>
      <c r="I374" s="52"/>
      <c r="J374" s="52"/>
      <c r="K374" s="52"/>
      <c r="L374" s="52"/>
      <c r="M374" s="52"/>
      <c r="N374" s="52"/>
      <c r="O374" s="59"/>
      <c r="P374" s="52"/>
      <c r="Q374" s="148"/>
      <c r="R374" s="52"/>
      <c r="S374" s="52"/>
      <c r="T374" s="52"/>
      <c r="U374" s="52"/>
      <c r="V374" s="52"/>
      <c r="W374" s="52"/>
      <c r="X374" s="52"/>
      <c r="Y374" s="52"/>
      <c r="Z374" s="52"/>
      <c r="AA374" s="52"/>
      <c r="AB374" s="52"/>
      <c r="AD374" s="55"/>
    </row>
    <row r="375" spans="1:30">
      <c r="A375" s="51"/>
      <c r="B375" s="52"/>
      <c r="C375" s="53"/>
      <c r="D375" s="52"/>
      <c r="E375" s="52"/>
      <c r="F375" s="52"/>
      <c r="G375" s="52"/>
      <c r="H375" s="52"/>
      <c r="I375" s="52"/>
      <c r="J375" s="52"/>
      <c r="K375" s="52"/>
      <c r="L375" s="52"/>
      <c r="M375" s="52"/>
      <c r="N375" s="52"/>
      <c r="O375" s="59"/>
      <c r="P375" s="52"/>
      <c r="Q375" s="148"/>
      <c r="R375" s="52"/>
      <c r="S375" s="52"/>
      <c r="T375" s="52"/>
      <c r="U375" s="52"/>
      <c r="V375" s="52"/>
      <c r="W375" s="52"/>
      <c r="X375" s="52"/>
      <c r="Y375" s="52"/>
      <c r="Z375" s="52"/>
      <c r="AA375" s="52"/>
      <c r="AB375" s="52"/>
      <c r="AD375" s="55"/>
    </row>
    <row r="376" spans="1:30">
      <c r="A376" s="51"/>
      <c r="B376" s="52"/>
      <c r="C376" s="53"/>
      <c r="D376" s="52"/>
      <c r="E376" s="52"/>
      <c r="F376" s="52"/>
      <c r="G376" s="52"/>
      <c r="H376" s="52"/>
      <c r="I376" s="52"/>
      <c r="J376" s="52"/>
      <c r="K376" s="52"/>
      <c r="L376" s="52"/>
      <c r="M376" s="52"/>
      <c r="N376" s="52"/>
      <c r="O376" s="59"/>
      <c r="P376" s="52"/>
      <c r="Q376" s="148"/>
      <c r="R376" s="52"/>
      <c r="S376" s="52"/>
      <c r="T376" s="52"/>
      <c r="U376" s="52"/>
      <c r="V376" s="52"/>
      <c r="W376" s="52"/>
      <c r="X376" s="52"/>
      <c r="Y376" s="52"/>
      <c r="Z376" s="52"/>
      <c r="AA376" s="52"/>
      <c r="AB376" s="52"/>
      <c r="AD376" s="55"/>
    </row>
    <row r="377" spans="1:30">
      <c r="A377" s="51"/>
      <c r="B377" s="52"/>
      <c r="C377" s="53"/>
      <c r="D377" s="52"/>
      <c r="E377" s="52"/>
      <c r="F377" s="52"/>
      <c r="G377" s="52"/>
      <c r="H377" s="52"/>
      <c r="I377" s="52"/>
      <c r="J377" s="52"/>
      <c r="K377" s="52"/>
      <c r="L377" s="52"/>
      <c r="M377" s="52"/>
      <c r="N377" s="52"/>
      <c r="O377" s="59"/>
      <c r="P377" s="52"/>
      <c r="Q377" s="148"/>
      <c r="R377" s="52"/>
      <c r="S377" s="52"/>
      <c r="T377" s="52"/>
      <c r="U377" s="52"/>
      <c r="V377" s="52"/>
      <c r="W377" s="52"/>
      <c r="X377" s="52"/>
      <c r="Y377" s="52"/>
      <c r="Z377" s="52"/>
      <c r="AA377" s="52"/>
      <c r="AB377" s="52"/>
      <c r="AD377" s="55"/>
    </row>
    <row r="378" spans="1:30">
      <c r="A378" s="51"/>
      <c r="B378" s="52"/>
      <c r="C378" s="53"/>
      <c r="D378" s="52"/>
      <c r="E378" s="52"/>
      <c r="F378" s="52"/>
      <c r="G378" s="52"/>
      <c r="H378" s="52"/>
      <c r="I378" s="52"/>
      <c r="J378" s="52"/>
      <c r="K378" s="52"/>
      <c r="L378" s="52"/>
      <c r="M378" s="52"/>
      <c r="N378" s="52"/>
      <c r="O378" s="59"/>
      <c r="P378" s="52"/>
      <c r="Q378" s="148"/>
      <c r="R378" s="52"/>
      <c r="S378" s="52"/>
      <c r="T378" s="52"/>
      <c r="U378" s="52"/>
      <c r="V378" s="52"/>
      <c r="W378" s="52"/>
      <c r="X378" s="52"/>
      <c r="Y378" s="52"/>
      <c r="Z378" s="52"/>
      <c r="AA378" s="52"/>
      <c r="AB378" s="52"/>
      <c r="AD378" s="55"/>
    </row>
    <row r="379" spans="1:30">
      <c r="A379" s="51"/>
      <c r="B379" s="52"/>
      <c r="C379" s="53"/>
      <c r="D379" s="52"/>
      <c r="E379" s="52"/>
      <c r="F379" s="52"/>
      <c r="G379" s="52"/>
      <c r="H379" s="52"/>
      <c r="I379" s="52"/>
      <c r="J379" s="52"/>
      <c r="K379" s="52"/>
      <c r="L379" s="52"/>
      <c r="M379" s="52"/>
      <c r="N379" s="52"/>
      <c r="O379" s="59"/>
      <c r="P379" s="52"/>
      <c r="Q379" s="148"/>
      <c r="R379" s="52"/>
      <c r="S379" s="52"/>
      <c r="T379" s="52"/>
      <c r="U379" s="52"/>
      <c r="V379" s="52"/>
      <c r="W379" s="52"/>
      <c r="X379" s="52"/>
      <c r="Y379" s="52"/>
      <c r="Z379" s="52"/>
      <c r="AA379" s="52"/>
      <c r="AB379" s="52"/>
      <c r="AD379" s="55"/>
    </row>
    <row r="380" spans="1:30">
      <c r="A380" s="51"/>
      <c r="B380" s="52"/>
      <c r="C380" s="53"/>
      <c r="D380" s="52"/>
      <c r="E380" s="52"/>
      <c r="F380" s="52"/>
      <c r="G380" s="52"/>
      <c r="H380" s="52"/>
      <c r="I380" s="52"/>
      <c r="J380" s="52"/>
      <c r="K380" s="52"/>
      <c r="L380" s="52"/>
      <c r="M380" s="52"/>
      <c r="N380" s="52"/>
      <c r="O380" s="59"/>
      <c r="P380" s="52"/>
      <c r="Q380" s="148"/>
      <c r="R380" s="52"/>
      <c r="S380" s="52"/>
      <c r="T380" s="52"/>
      <c r="U380" s="52"/>
      <c r="V380" s="52"/>
      <c r="W380" s="52"/>
      <c r="X380" s="52"/>
      <c r="Y380" s="52"/>
      <c r="Z380" s="52"/>
      <c r="AA380" s="52"/>
      <c r="AB380" s="52"/>
      <c r="AD380" s="55"/>
    </row>
    <row r="381" spans="1:30">
      <c r="A381" s="51"/>
      <c r="B381" s="52"/>
      <c r="C381" s="53"/>
      <c r="D381" s="52"/>
      <c r="E381" s="52"/>
      <c r="F381" s="52"/>
      <c r="G381" s="52"/>
      <c r="H381" s="52"/>
      <c r="I381" s="52"/>
      <c r="J381" s="52"/>
      <c r="K381" s="52"/>
      <c r="L381" s="52"/>
      <c r="M381" s="52"/>
      <c r="N381" s="52"/>
      <c r="O381" s="59"/>
      <c r="P381" s="52"/>
      <c r="Q381" s="148"/>
      <c r="R381" s="52"/>
      <c r="S381" s="52"/>
      <c r="T381" s="52"/>
      <c r="U381" s="52"/>
      <c r="V381" s="52"/>
      <c r="W381" s="52"/>
      <c r="X381" s="52"/>
      <c r="Y381" s="52"/>
      <c r="Z381" s="52"/>
      <c r="AA381" s="52"/>
      <c r="AB381" s="52"/>
      <c r="AD381" s="55"/>
    </row>
    <row r="382" spans="1:30">
      <c r="A382" s="51"/>
      <c r="B382" s="52"/>
      <c r="C382" s="53"/>
      <c r="D382" s="52"/>
      <c r="E382" s="52"/>
      <c r="F382" s="52"/>
      <c r="G382" s="52"/>
      <c r="H382" s="52"/>
      <c r="I382" s="52"/>
      <c r="J382" s="52"/>
      <c r="K382" s="52"/>
      <c r="L382" s="52"/>
      <c r="M382" s="52"/>
      <c r="N382" s="52"/>
      <c r="O382" s="59"/>
      <c r="P382" s="52"/>
      <c r="Q382" s="148"/>
      <c r="R382" s="52"/>
      <c r="S382" s="52"/>
      <c r="T382" s="52"/>
      <c r="U382" s="52"/>
      <c r="V382" s="52"/>
      <c r="W382" s="52"/>
      <c r="X382" s="52"/>
      <c r="Y382" s="52"/>
      <c r="Z382" s="52"/>
      <c r="AA382" s="52"/>
      <c r="AB382" s="52"/>
      <c r="AD382" s="55"/>
    </row>
    <row r="383" spans="1:30">
      <c r="A383" s="51"/>
      <c r="B383" s="52"/>
      <c r="C383" s="53"/>
      <c r="D383" s="52"/>
      <c r="E383" s="52"/>
      <c r="F383" s="52"/>
      <c r="G383" s="52"/>
      <c r="H383" s="52"/>
      <c r="I383" s="52"/>
      <c r="J383" s="52"/>
      <c r="K383" s="52"/>
      <c r="L383" s="52"/>
      <c r="M383" s="52"/>
      <c r="N383" s="52"/>
      <c r="O383" s="59"/>
      <c r="P383" s="52"/>
      <c r="Q383" s="148"/>
      <c r="R383" s="52"/>
      <c r="S383" s="52"/>
      <c r="T383" s="52"/>
      <c r="U383" s="52"/>
      <c r="V383" s="52"/>
      <c r="W383" s="52"/>
      <c r="X383" s="52"/>
      <c r="Y383" s="52"/>
      <c r="Z383" s="52"/>
      <c r="AA383" s="52"/>
      <c r="AB383" s="52"/>
      <c r="AD383" s="55"/>
    </row>
    <row r="384" spans="1:30">
      <c r="A384" s="51"/>
      <c r="B384" s="52"/>
      <c r="C384" s="53"/>
      <c r="D384" s="52"/>
      <c r="E384" s="52"/>
      <c r="F384" s="52"/>
      <c r="G384" s="52"/>
      <c r="H384" s="52"/>
      <c r="I384" s="52"/>
      <c r="J384" s="52"/>
      <c r="K384" s="52"/>
      <c r="L384" s="52"/>
      <c r="M384" s="52"/>
      <c r="N384" s="52"/>
      <c r="O384" s="59"/>
      <c r="P384" s="52"/>
      <c r="Q384" s="148"/>
      <c r="R384" s="52"/>
      <c r="S384" s="52"/>
      <c r="T384" s="52"/>
      <c r="U384" s="52"/>
      <c r="V384" s="52"/>
      <c r="W384" s="52"/>
      <c r="X384" s="52"/>
      <c r="Y384" s="52"/>
      <c r="Z384" s="52"/>
      <c r="AA384" s="52"/>
      <c r="AB384" s="52"/>
      <c r="AD384" s="55"/>
    </row>
    <row r="385" spans="1:30">
      <c r="A385" s="51"/>
      <c r="B385" s="52"/>
      <c r="C385" s="53"/>
      <c r="D385" s="52"/>
      <c r="E385" s="52"/>
      <c r="F385" s="52"/>
      <c r="G385" s="52"/>
      <c r="H385" s="52"/>
      <c r="I385" s="52"/>
      <c r="J385" s="52"/>
      <c r="K385" s="52"/>
      <c r="L385" s="52"/>
      <c r="M385" s="52"/>
      <c r="N385" s="52"/>
      <c r="O385" s="59"/>
      <c r="P385" s="52"/>
      <c r="Q385" s="148"/>
      <c r="R385" s="52"/>
      <c r="S385" s="52"/>
      <c r="T385" s="52"/>
      <c r="U385" s="52"/>
      <c r="V385" s="52"/>
      <c r="W385" s="52"/>
      <c r="X385" s="52"/>
      <c r="Y385" s="52"/>
      <c r="Z385" s="52"/>
      <c r="AA385" s="52"/>
      <c r="AB385" s="52"/>
      <c r="AD385" s="55"/>
    </row>
    <row r="386" spans="1:30">
      <c r="A386" s="51"/>
      <c r="B386" s="52"/>
      <c r="C386" s="53"/>
      <c r="D386" s="52"/>
      <c r="E386" s="52"/>
      <c r="F386" s="52"/>
      <c r="G386" s="52"/>
      <c r="H386" s="52"/>
      <c r="I386" s="52"/>
      <c r="J386" s="52"/>
      <c r="K386" s="52"/>
      <c r="L386" s="52"/>
      <c r="M386" s="52"/>
      <c r="N386" s="52"/>
      <c r="O386" s="59"/>
      <c r="P386" s="52"/>
      <c r="Q386" s="148"/>
      <c r="R386" s="52"/>
      <c r="S386" s="52"/>
      <c r="T386" s="52"/>
      <c r="U386" s="52"/>
      <c r="V386" s="52"/>
      <c r="W386" s="52"/>
      <c r="X386" s="52"/>
      <c r="Y386" s="52"/>
      <c r="Z386" s="52"/>
      <c r="AA386" s="52"/>
      <c r="AB386" s="52"/>
      <c r="AD386" s="55"/>
    </row>
    <row r="387" spans="1:30">
      <c r="A387" s="51"/>
      <c r="B387" s="52"/>
      <c r="C387" s="53"/>
      <c r="D387" s="52"/>
      <c r="E387" s="52"/>
      <c r="F387" s="52"/>
      <c r="G387" s="52"/>
      <c r="H387" s="52"/>
      <c r="I387" s="52"/>
      <c r="J387" s="52"/>
      <c r="K387" s="52"/>
      <c r="L387" s="52"/>
      <c r="M387" s="52"/>
      <c r="N387" s="52"/>
      <c r="O387" s="59"/>
      <c r="P387" s="52"/>
      <c r="Q387" s="148"/>
      <c r="R387" s="52"/>
      <c r="S387" s="52"/>
      <c r="T387" s="52"/>
      <c r="U387" s="52"/>
      <c r="V387" s="52"/>
      <c r="W387" s="52"/>
      <c r="X387" s="52"/>
      <c r="Y387" s="52"/>
      <c r="Z387" s="52"/>
      <c r="AA387" s="52"/>
      <c r="AB387" s="52"/>
      <c r="AD387" s="55"/>
    </row>
    <row r="388" spans="1:30">
      <c r="A388" s="51"/>
      <c r="B388" s="52"/>
      <c r="C388" s="53"/>
      <c r="D388" s="52"/>
      <c r="E388" s="52"/>
      <c r="F388" s="52"/>
      <c r="G388" s="52"/>
      <c r="H388" s="52"/>
      <c r="I388" s="52"/>
      <c r="J388" s="52"/>
      <c r="K388" s="52"/>
      <c r="L388" s="52"/>
      <c r="M388" s="52"/>
      <c r="N388" s="52"/>
      <c r="O388" s="59"/>
      <c r="P388" s="52"/>
      <c r="Q388" s="148"/>
      <c r="R388" s="52"/>
      <c r="S388" s="52"/>
      <c r="T388" s="52"/>
      <c r="U388" s="52"/>
      <c r="V388" s="52"/>
      <c r="W388" s="52"/>
      <c r="X388" s="52"/>
      <c r="Y388" s="52"/>
      <c r="Z388" s="52"/>
      <c r="AA388" s="52"/>
      <c r="AB388" s="52"/>
      <c r="AD388" s="55"/>
    </row>
    <row r="389" spans="1:30">
      <c r="A389" s="51"/>
      <c r="B389" s="52"/>
      <c r="C389" s="53"/>
      <c r="D389" s="52"/>
      <c r="E389" s="52"/>
      <c r="F389" s="52"/>
      <c r="G389" s="52"/>
      <c r="H389" s="52"/>
      <c r="I389" s="52"/>
      <c r="J389" s="52"/>
      <c r="K389" s="52"/>
      <c r="L389" s="52"/>
      <c r="M389" s="52"/>
      <c r="N389" s="52"/>
      <c r="O389" s="59"/>
      <c r="P389" s="52"/>
      <c r="Q389" s="148"/>
      <c r="R389" s="52"/>
      <c r="S389" s="52"/>
      <c r="T389" s="52"/>
      <c r="U389" s="52"/>
      <c r="V389" s="52"/>
      <c r="W389" s="52"/>
      <c r="X389" s="52"/>
      <c r="Y389" s="52"/>
      <c r="Z389" s="52"/>
      <c r="AA389" s="52"/>
      <c r="AB389" s="52"/>
      <c r="AD389" s="55"/>
    </row>
    <row r="390" spans="1:30">
      <c r="A390" s="51"/>
      <c r="B390" s="52"/>
      <c r="C390" s="53"/>
      <c r="D390" s="52"/>
      <c r="E390" s="52"/>
      <c r="F390" s="52"/>
      <c r="G390" s="52"/>
      <c r="H390" s="52"/>
      <c r="I390" s="52"/>
      <c r="J390" s="52"/>
      <c r="K390" s="52"/>
      <c r="L390" s="52"/>
      <c r="M390" s="52"/>
      <c r="N390" s="52"/>
      <c r="O390" s="59"/>
      <c r="P390" s="52"/>
      <c r="Q390" s="148"/>
      <c r="R390" s="52"/>
      <c r="S390" s="52"/>
      <c r="T390" s="52"/>
      <c r="U390" s="52"/>
      <c r="V390" s="52"/>
      <c r="W390" s="52"/>
      <c r="X390" s="52"/>
      <c r="Y390" s="52"/>
      <c r="Z390" s="52"/>
      <c r="AA390" s="52"/>
      <c r="AB390" s="52"/>
      <c r="AD390" s="55"/>
    </row>
    <row r="391" spans="1:30">
      <c r="A391" s="51"/>
      <c r="B391" s="52"/>
      <c r="C391" s="53"/>
      <c r="D391" s="52"/>
      <c r="E391" s="52"/>
      <c r="F391" s="52"/>
      <c r="G391" s="52"/>
      <c r="H391" s="52"/>
      <c r="I391" s="52"/>
      <c r="J391" s="52"/>
      <c r="K391" s="52"/>
      <c r="L391" s="52"/>
      <c r="M391" s="52"/>
      <c r="N391" s="52"/>
      <c r="O391" s="59"/>
      <c r="P391" s="52"/>
      <c r="Q391" s="148"/>
      <c r="R391" s="52"/>
      <c r="S391" s="52"/>
      <c r="T391" s="52"/>
      <c r="U391" s="52"/>
      <c r="V391" s="52"/>
      <c r="W391" s="52"/>
      <c r="X391" s="52"/>
      <c r="Y391" s="52"/>
      <c r="Z391" s="52"/>
      <c r="AA391" s="52"/>
      <c r="AB391" s="52"/>
      <c r="AD391" s="55"/>
    </row>
    <row r="392" spans="1:30">
      <c r="A392" s="51"/>
      <c r="B392" s="52"/>
      <c r="C392" s="53"/>
      <c r="D392" s="52"/>
      <c r="E392" s="52"/>
      <c r="F392" s="52"/>
      <c r="G392" s="52"/>
      <c r="H392" s="52"/>
      <c r="I392" s="52"/>
      <c r="J392" s="52"/>
      <c r="K392" s="52"/>
      <c r="L392" s="52"/>
      <c r="M392" s="52"/>
      <c r="N392" s="52"/>
      <c r="O392" s="59"/>
      <c r="P392" s="52"/>
      <c r="Q392" s="148"/>
      <c r="R392" s="52"/>
      <c r="S392" s="52"/>
      <c r="T392" s="52"/>
      <c r="U392" s="52"/>
      <c r="V392" s="52"/>
      <c r="W392" s="52"/>
      <c r="X392" s="52"/>
      <c r="Y392" s="52"/>
      <c r="Z392" s="52"/>
      <c r="AA392" s="52"/>
      <c r="AB392" s="52"/>
      <c r="AD392" s="55"/>
    </row>
    <row r="393" spans="1:30">
      <c r="A393" s="51"/>
      <c r="B393" s="52"/>
      <c r="C393" s="53"/>
      <c r="D393" s="52"/>
      <c r="E393" s="52"/>
      <c r="F393" s="52"/>
      <c r="G393" s="52"/>
      <c r="H393" s="52"/>
      <c r="I393" s="52"/>
      <c r="J393" s="52"/>
      <c r="K393" s="52"/>
      <c r="L393" s="52"/>
      <c r="M393" s="52"/>
      <c r="N393" s="52"/>
      <c r="O393" s="59"/>
      <c r="P393" s="52"/>
      <c r="Q393" s="148"/>
      <c r="R393" s="52"/>
      <c r="S393" s="52"/>
      <c r="T393" s="52"/>
      <c r="U393" s="52"/>
      <c r="V393" s="52"/>
      <c r="W393" s="52"/>
      <c r="X393" s="52"/>
      <c r="Y393" s="52"/>
      <c r="Z393" s="52"/>
      <c r="AA393" s="52"/>
      <c r="AB393" s="52"/>
      <c r="AD393" s="55"/>
    </row>
    <row r="394" spans="1:30">
      <c r="A394" s="51"/>
      <c r="B394" s="52"/>
      <c r="C394" s="53"/>
      <c r="D394" s="52"/>
      <c r="E394" s="52"/>
      <c r="F394" s="52"/>
      <c r="G394" s="52"/>
      <c r="H394" s="52"/>
      <c r="I394" s="52"/>
      <c r="J394" s="52"/>
      <c r="K394" s="52"/>
      <c r="L394" s="52"/>
      <c r="M394" s="52"/>
      <c r="N394" s="52"/>
      <c r="O394" s="59"/>
      <c r="P394" s="52"/>
      <c r="Q394" s="148"/>
      <c r="R394" s="52"/>
      <c r="S394" s="52"/>
      <c r="T394" s="52"/>
      <c r="U394" s="52"/>
      <c r="V394" s="52"/>
      <c r="W394" s="52"/>
      <c r="X394" s="52"/>
      <c r="Y394" s="52"/>
      <c r="Z394" s="52"/>
      <c r="AA394" s="52"/>
      <c r="AB394" s="52"/>
      <c r="AD394" s="55"/>
    </row>
    <row r="395" spans="1:30">
      <c r="A395" s="51"/>
      <c r="B395" s="52"/>
      <c r="C395" s="53"/>
      <c r="D395" s="52"/>
      <c r="E395" s="52"/>
      <c r="F395" s="52"/>
      <c r="G395" s="52"/>
      <c r="H395" s="52"/>
      <c r="I395" s="52"/>
      <c r="J395" s="52"/>
      <c r="K395" s="52"/>
      <c r="L395" s="52"/>
      <c r="M395" s="52"/>
      <c r="N395" s="52"/>
      <c r="O395" s="59"/>
      <c r="P395" s="52"/>
      <c r="Q395" s="148"/>
      <c r="R395" s="52"/>
      <c r="S395" s="52"/>
      <c r="T395" s="52"/>
      <c r="U395" s="52"/>
      <c r="V395" s="52"/>
      <c r="W395" s="52"/>
      <c r="X395" s="52"/>
      <c r="Y395" s="52"/>
      <c r="Z395" s="52"/>
      <c r="AA395" s="52"/>
      <c r="AB395" s="52"/>
      <c r="AD395" s="55"/>
    </row>
    <row r="396" spans="1:30">
      <c r="A396" s="51"/>
      <c r="B396" s="52"/>
      <c r="C396" s="53"/>
      <c r="D396" s="52"/>
      <c r="E396" s="52"/>
      <c r="F396" s="52"/>
      <c r="G396" s="52"/>
      <c r="H396" s="52"/>
      <c r="I396" s="52"/>
      <c r="J396" s="52"/>
      <c r="K396" s="52"/>
      <c r="L396" s="52"/>
      <c r="M396" s="52"/>
      <c r="N396" s="52"/>
      <c r="O396" s="59"/>
      <c r="P396" s="52"/>
      <c r="Q396" s="148"/>
      <c r="R396" s="52"/>
      <c r="S396" s="52"/>
      <c r="T396" s="52"/>
      <c r="U396" s="52"/>
      <c r="V396" s="52"/>
      <c r="W396" s="52"/>
      <c r="X396" s="52"/>
      <c r="Y396" s="52"/>
      <c r="Z396" s="52"/>
      <c r="AA396" s="52"/>
      <c r="AB396" s="52"/>
      <c r="AD396" s="55"/>
    </row>
    <row r="397" spans="1:30">
      <c r="A397" s="51"/>
      <c r="B397" s="52"/>
      <c r="C397" s="53"/>
      <c r="D397" s="52"/>
      <c r="E397" s="52"/>
      <c r="F397" s="52"/>
      <c r="G397" s="52"/>
      <c r="H397" s="52"/>
      <c r="I397" s="52"/>
      <c r="J397" s="52"/>
      <c r="K397" s="52"/>
      <c r="L397" s="52"/>
      <c r="M397" s="52"/>
      <c r="N397" s="52"/>
      <c r="O397" s="59"/>
      <c r="P397" s="52"/>
      <c r="Q397" s="148"/>
      <c r="R397" s="52"/>
      <c r="S397" s="52"/>
      <c r="T397" s="52"/>
      <c r="U397" s="52"/>
      <c r="V397" s="52"/>
      <c r="W397" s="52"/>
      <c r="X397" s="52"/>
      <c r="Y397" s="52"/>
      <c r="Z397" s="52"/>
      <c r="AA397" s="52"/>
      <c r="AB397" s="52"/>
      <c r="AD397" s="55"/>
    </row>
    <row r="398" spans="1:30">
      <c r="A398" s="51"/>
      <c r="B398" s="52"/>
      <c r="C398" s="53"/>
      <c r="D398" s="52"/>
      <c r="E398" s="52"/>
      <c r="F398" s="52"/>
      <c r="G398" s="52"/>
      <c r="H398" s="52"/>
      <c r="I398" s="52"/>
      <c r="J398" s="52"/>
      <c r="K398" s="52"/>
      <c r="L398" s="52"/>
      <c r="M398" s="52"/>
      <c r="N398" s="52"/>
      <c r="O398" s="59"/>
      <c r="P398" s="52"/>
      <c r="Q398" s="148"/>
      <c r="R398" s="52"/>
      <c r="S398" s="52"/>
      <c r="T398" s="52"/>
      <c r="U398" s="52"/>
      <c r="V398" s="52"/>
      <c r="W398" s="52"/>
      <c r="X398" s="52"/>
      <c r="Y398" s="52"/>
      <c r="Z398" s="52"/>
      <c r="AA398" s="52"/>
      <c r="AB398" s="52"/>
      <c r="AD398" s="55"/>
    </row>
    <row r="399" spans="1:30">
      <c r="A399" s="51"/>
      <c r="B399" s="52"/>
      <c r="C399" s="53"/>
      <c r="D399" s="52"/>
      <c r="E399" s="52"/>
      <c r="F399" s="52"/>
      <c r="G399" s="52"/>
      <c r="H399" s="52"/>
      <c r="I399" s="52"/>
      <c r="J399" s="52"/>
      <c r="K399" s="52"/>
      <c r="L399" s="52"/>
      <c r="M399" s="52"/>
      <c r="N399" s="52"/>
      <c r="O399" s="59"/>
      <c r="P399" s="52"/>
      <c r="Q399" s="148"/>
      <c r="R399" s="52"/>
      <c r="S399" s="52"/>
      <c r="T399" s="52"/>
      <c r="U399" s="52"/>
      <c r="V399" s="52"/>
      <c r="W399" s="52"/>
      <c r="X399" s="52"/>
      <c r="Y399" s="52"/>
      <c r="Z399" s="52"/>
      <c r="AA399" s="52"/>
      <c r="AB399" s="52"/>
      <c r="AD399" s="55"/>
    </row>
    <row r="400" spans="1:30">
      <c r="A400" s="51"/>
      <c r="B400" s="52"/>
      <c r="C400" s="53"/>
      <c r="D400" s="52"/>
      <c r="E400" s="52"/>
      <c r="F400" s="52"/>
      <c r="G400" s="52"/>
      <c r="H400" s="52"/>
      <c r="I400" s="52"/>
      <c r="J400" s="52"/>
      <c r="K400" s="52"/>
      <c r="L400" s="52"/>
      <c r="M400" s="52"/>
      <c r="N400" s="52"/>
      <c r="O400" s="59"/>
      <c r="P400" s="52"/>
      <c r="Q400" s="148"/>
      <c r="R400" s="52"/>
      <c r="S400" s="52"/>
      <c r="T400" s="52"/>
      <c r="U400" s="52"/>
      <c r="V400" s="52"/>
      <c r="W400" s="52"/>
      <c r="X400" s="52"/>
      <c r="Y400" s="52"/>
      <c r="Z400" s="52"/>
      <c r="AA400" s="52"/>
      <c r="AB400" s="52"/>
      <c r="AD400" s="55"/>
    </row>
    <row r="401" spans="1:30">
      <c r="A401" s="51"/>
      <c r="B401" s="52"/>
      <c r="C401" s="53"/>
      <c r="D401" s="52"/>
      <c r="E401" s="52"/>
      <c r="F401" s="52"/>
      <c r="G401" s="52"/>
      <c r="H401" s="52"/>
      <c r="I401" s="52"/>
      <c r="J401" s="52"/>
      <c r="K401" s="52"/>
      <c r="L401" s="52"/>
      <c r="M401" s="52"/>
      <c r="N401" s="52"/>
      <c r="O401" s="59"/>
      <c r="P401" s="52"/>
      <c r="Q401" s="148"/>
      <c r="R401" s="52"/>
      <c r="S401" s="52"/>
      <c r="T401" s="52"/>
      <c r="U401" s="52"/>
      <c r="V401" s="52"/>
      <c r="W401" s="52"/>
      <c r="X401" s="52"/>
      <c r="Y401" s="52"/>
      <c r="Z401" s="52"/>
      <c r="AA401" s="52"/>
      <c r="AB401" s="52"/>
      <c r="AD401" s="55"/>
    </row>
    <row r="402" spans="1:30">
      <c r="A402" s="51"/>
      <c r="B402" s="52"/>
      <c r="C402" s="53"/>
      <c r="D402" s="52"/>
      <c r="E402" s="52"/>
      <c r="F402" s="52"/>
      <c r="G402" s="52"/>
      <c r="H402" s="52"/>
      <c r="I402" s="52"/>
      <c r="J402" s="52"/>
      <c r="K402" s="52"/>
      <c r="L402" s="52"/>
      <c r="M402" s="52"/>
      <c r="N402" s="52"/>
      <c r="O402" s="59"/>
      <c r="P402" s="52"/>
      <c r="Q402" s="148"/>
      <c r="R402" s="52"/>
      <c r="S402" s="52"/>
      <c r="T402" s="52"/>
      <c r="U402" s="52"/>
      <c r="V402" s="52"/>
      <c r="W402" s="52"/>
      <c r="X402" s="52"/>
      <c r="Y402" s="52"/>
      <c r="Z402" s="52"/>
      <c r="AA402" s="52"/>
      <c r="AB402" s="52"/>
      <c r="AD402" s="55"/>
    </row>
    <row r="403" spans="1:30">
      <c r="A403" s="51"/>
      <c r="B403" s="52"/>
      <c r="C403" s="53"/>
      <c r="D403" s="52"/>
      <c r="E403" s="52"/>
      <c r="F403" s="52"/>
      <c r="G403" s="52"/>
      <c r="H403" s="52"/>
      <c r="I403" s="52"/>
      <c r="J403" s="52"/>
      <c r="K403" s="52"/>
      <c r="L403" s="52"/>
      <c r="M403" s="52"/>
      <c r="N403" s="52"/>
      <c r="O403" s="59"/>
      <c r="P403" s="52"/>
      <c r="Q403" s="148"/>
      <c r="R403" s="52"/>
      <c r="S403" s="52"/>
      <c r="T403" s="52"/>
      <c r="U403" s="52"/>
      <c r="V403" s="52"/>
      <c r="W403" s="52"/>
      <c r="X403" s="52"/>
      <c r="Y403" s="52"/>
      <c r="Z403" s="52"/>
      <c r="AA403" s="52"/>
      <c r="AB403" s="52"/>
      <c r="AD403" s="55"/>
    </row>
    <row r="404" spans="1:30">
      <c r="A404" s="51"/>
      <c r="B404" s="52"/>
      <c r="C404" s="53"/>
      <c r="D404" s="52"/>
      <c r="E404" s="52"/>
      <c r="F404" s="52"/>
      <c r="G404" s="52"/>
      <c r="H404" s="52"/>
      <c r="I404" s="52"/>
      <c r="J404" s="52"/>
      <c r="K404" s="52"/>
      <c r="L404" s="52"/>
      <c r="M404" s="52"/>
      <c r="N404" s="52"/>
      <c r="O404" s="59"/>
      <c r="P404" s="52"/>
      <c r="Q404" s="148"/>
      <c r="R404" s="52"/>
      <c r="S404" s="52"/>
      <c r="T404" s="52"/>
      <c r="U404" s="52"/>
      <c r="V404" s="52"/>
      <c r="W404" s="52"/>
      <c r="X404" s="52"/>
      <c r="Y404" s="52"/>
      <c r="Z404" s="52"/>
      <c r="AA404" s="52"/>
      <c r="AB404" s="52"/>
      <c r="AD404" s="55"/>
    </row>
    <row r="405" spans="1:30">
      <c r="A405" s="51"/>
      <c r="B405" s="52"/>
      <c r="C405" s="53"/>
      <c r="D405" s="52"/>
      <c r="E405" s="52"/>
      <c r="F405" s="52"/>
      <c r="G405" s="52"/>
      <c r="H405" s="52"/>
      <c r="I405" s="52"/>
      <c r="J405" s="52"/>
      <c r="K405" s="52"/>
      <c r="L405" s="52"/>
      <c r="M405" s="52"/>
      <c r="N405" s="52"/>
      <c r="O405" s="59"/>
      <c r="P405" s="52"/>
      <c r="Q405" s="148"/>
      <c r="R405" s="52"/>
      <c r="S405" s="52"/>
      <c r="T405" s="52"/>
      <c r="U405" s="52"/>
      <c r="V405" s="52"/>
      <c r="W405" s="52"/>
      <c r="X405" s="52"/>
      <c r="Y405" s="52"/>
      <c r="Z405" s="52"/>
      <c r="AA405" s="52"/>
      <c r="AB405" s="52"/>
      <c r="AD405" s="55"/>
    </row>
    <row r="406" spans="1:30">
      <c r="A406" s="51"/>
      <c r="B406" s="52"/>
      <c r="C406" s="53"/>
      <c r="D406" s="52"/>
      <c r="E406" s="52"/>
      <c r="F406" s="52"/>
      <c r="G406" s="52"/>
      <c r="H406" s="52"/>
      <c r="I406" s="52"/>
      <c r="J406" s="52"/>
      <c r="K406" s="52"/>
      <c r="L406" s="52"/>
      <c r="M406" s="52"/>
      <c r="N406" s="52"/>
      <c r="O406" s="59"/>
      <c r="P406" s="52"/>
      <c r="Q406" s="148"/>
      <c r="R406" s="52"/>
      <c r="S406" s="52"/>
      <c r="T406" s="52"/>
      <c r="U406" s="52"/>
      <c r="V406" s="52"/>
      <c r="W406" s="52"/>
      <c r="X406" s="52"/>
      <c r="Y406" s="52"/>
      <c r="Z406" s="52"/>
      <c r="AA406" s="52"/>
      <c r="AB406" s="52"/>
      <c r="AD406" s="55"/>
    </row>
    <row r="407" spans="1:30">
      <c r="A407" s="51"/>
      <c r="B407" s="52"/>
      <c r="C407" s="53"/>
      <c r="D407" s="52"/>
      <c r="E407" s="52"/>
      <c r="F407" s="52"/>
      <c r="G407" s="52"/>
      <c r="H407" s="52"/>
      <c r="I407" s="52"/>
      <c r="J407" s="52"/>
      <c r="K407" s="52"/>
      <c r="L407" s="52"/>
      <c r="M407" s="52"/>
      <c r="N407" s="52"/>
      <c r="O407" s="59"/>
      <c r="P407" s="52"/>
      <c r="Q407" s="148"/>
      <c r="R407" s="52"/>
      <c r="S407" s="52"/>
      <c r="T407" s="52"/>
      <c r="U407" s="52"/>
      <c r="V407" s="52"/>
      <c r="W407" s="52"/>
      <c r="X407" s="52"/>
      <c r="Y407" s="52"/>
      <c r="Z407" s="52"/>
      <c r="AA407" s="52"/>
      <c r="AB407" s="52"/>
      <c r="AD407" s="55"/>
    </row>
    <row r="408" spans="1:30">
      <c r="A408" s="51"/>
      <c r="B408" s="52"/>
      <c r="C408" s="53"/>
      <c r="D408" s="52"/>
      <c r="E408" s="52"/>
      <c r="F408" s="52"/>
      <c r="G408" s="52"/>
      <c r="H408" s="52"/>
      <c r="I408" s="52"/>
      <c r="J408" s="52"/>
      <c r="K408" s="52"/>
      <c r="L408" s="52"/>
      <c r="M408" s="52"/>
      <c r="N408" s="52"/>
      <c r="O408" s="59"/>
      <c r="P408" s="52"/>
      <c r="Q408" s="148"/>
      <c r="R408" s="52"/>
      <c r="S408" s="52"/>
      <c r="T408" s="52"/>
      <c r="U408" s="52"/>
      <c r="V408" s="52"/>
      <c r="W408" s="52"/>
      <c r="X408" s="52"/>
      <c r="Y408" s="52"/>
      <c r="Z408" s="52"/>
      <c r="AA408" s="52"/>
      <c r="AB408" s="52"/>
      <c r="AD408" s="55"/>
    </row>
    <row r="409" spans="1:30">
      <c r="A409" s="51"/>
      <c r="B409" s="52"/>
      <c r="C409" s="53"/>
      <c r="D409" s="52"/>
      <c r="E409" s="52"/>
      <c r="F409" s="52"/>
      <c r="G409" s="52"/>
      <c r="H409" s="52"/>
      <c r="I409" s="52"/>
      <c r="J409" s="52"/>
      <c r="K409" s="52"/>
      <c r="L409" s="52"/>
      <c r="M409" s="52"/>
      <c r="N409" s="52"/>
      <c r="O409" s="59"/>
      <c r="P409" s="52"/>
      <c r="Q409" s="148"/>
      <c r="R409" s="52"/>
      <c r="S409" s="52"/>
      <c r="T409" s="52"/>
      <c r="U409" s="52"/>
      <c r="V409" s="52"/>
      <c r="W409" s="52"/>
      <c r="X409" s="52"/>
      <c r="Y409" s="52"/>
      <c r="Z409" s="52"/>
      <c r="AA409" s="52"/>
      <c r="AB409" s="52"/>
      <c r="AD409" s="55"/>
    </row>
    <row r="410" spans="1:30">
      <c r="A410" s="51"/>
      <c r="B410" s="52"/>
      <c r="C410" s="53"/>
      <c r="D410" s="52"/>
      <c r="E410" s="52"/>
      <c r="F410" s="52"/>
      <c r="G410" s="52"/>
      <c r="H410" s="52"/>
      <c r="I410" s="52"/>
      <c r="J410" s="52"/>
      <c r="K410" s="52"/>
      <c r="L410" s="52"/>
      <c r="M410" s="52"/>
      <c r="N410" s="52"/>
      <c r="O410" s="59"/>
      <c r="P410" s="52"/>
      <c r="Q410" s="148"/>
      <c r="R410" s="52"/>
      <c r="S410" s="52"/>
      <c r="T410" s="52"/>
      <c r="U410" s="52"/>
      <c r="V410" s="52"/>
      <c r="W410" s="52"/>
      <c r="X410" s="52"/>
      <c r="Y410" s="52"/>
      <c r="Z410" s="52"/>
      <c r="AA410" s="52"/>
      <c r="AB410" s="52"/>
      <c r="AD410" s="55"/>
    </row>
    <row r="411" spans="1:30">
      <c r="A411" s="51"/>
      <c r="B411" s="52"/>
      <c r="C411" s="53"/>
      <c r="D411" s="52"/>
      <c r="E411" s="52"/>
      <c r="F411" s="52"/>
      <c r="G411" s="52"/>
      <c r="H411" s="52"/>
      <c r="I411" s="52"/>
      <c r="J411" s="52"/>
      <c r="K411" s="52"/>
      <c r="L411" s="52"/>
      <c r="M411" s="52"/>
      <c r="N411" s="52"/>
      <c r="O411" s="59"/>
      <c r="P411" s="52"/>
      <c r="Q411" s="148"/>
      <c r="R411" s="52"/>
      <c r="S411" s="52"/>
      <c r="T411" s="52"/>
      <c r="U411" s="52"/>
      <c r="V411" s="52"/>
      <c r="W411" s="52"/>
      <c r="X411" s="52"/>
      <c r="Y411" s="52"/>
      <c r="Z411" s="52"/>
      <c r="AA411" s="52"/>
      <c r="AB411" s="52"/>
      <c r="AD411" s="55"/>
    </row>
    <row r="412" spans="1:30">
      <c r="A412" s="51"/>
      <c r="B412" s="52"/>
      <c r="C412" s="53"/>
      <c r="D412" s="52"/>
      <c r="E412" s="52"/>
      <c r="F412" s="52"/>
      <c r="G412" s="52"/>
      <c r="H412" s="52"/>
      <c r="I412" s="52"/>
      <c r="J412" s="52"/>
      <c r="K412" s="52"/>
      <c r="L412" s="52"/>
      <c r="M412" s="52"/>
      <c r="N412" s="52"/>
      <c r="O412" s="59"/>
      <c r="P412" s="52"/>
      <c r="Q412" s="148"/>
      <c r="R412" s="52"/>
      <c r="S412" s="52"/>
      <c r="T412" s="52"/>
      <c r="U412" s="52"/>
      <c r="V412" s="52"/>
      <c r="W412" s="52"/>
      <c r="X412" s="52"/>
      <c r="Y412" s="52"/>
      <c r="Z412" s="52"/>
      <c r="AA412" s="52"/>
      <c r="AB412" s="52"/>
      <c r="AD412" s="55"/>
    </row>
    <row r="413" spans="1:30">
      <c r="A413" s="51"/>
      <c r="B413" s="52"/>
      <c r="C413" s="53"/>
      <c r="D413" s="52"/>
      <c r="E413" s="52"/>
      <c r="F413" s="52"/>
      <c r="G413" s="52"/>
      <c r="H413" s="52"/>
      <c r="I413" s="52"/>
      <c r="J413" s="52"/>
      <c r="K413" s="52"/>
      <c r="L413" s="52"/>
      <c r="M413" s="52"/>
      <c r="N413" s="52"/>
      <c r="O413" s="59"/>
      <c r="P413" s="52"/>
      <c r="Q413" s="148"/>
      <c r="R413" s="52"/>
      <c r="S413" s="52"/>
      <c r="T413" s="52"/>
      <c r="U413" s="52"/>
      <c r="V413" s="52"/>
      <c r="W413" s="52"/>
      <c r="X413" s="52"/>
      <c r="Y413" s="52"/>
      <c r="Z413" s="52"/>
      <c r="AA413" s="52"/>
      <c r="AB413" s="52"/>
      <c r="AD413" s="55"/>
    </row>
    <row r="414" spans="1:30">
      <c r="A414" s="51"/>
      <c r="B414" s="52"/>
      <c r="C414" s="53"/>
      <c r="D414" s="52"/>
      <c r="E414" s="52"/>
      <c r="F414" s="52"/>
      <c r="G414" s="52"/>
      <c r="H414" s="52"/>
      <c r="I414" s="52"/>
      <c r="J414" s="52"/>
      <c r="K414" s="52"/>
      <c r="L414" s="52"/>
      <c r="M414" s="52"/>
      <c r="N414" s="52"/>
      <c r="O414" s="59"/>
      <c r="P414" s="52"/>
      <c r="Q414" s="148"/>
      <c r="R414" s="52"/>
      <c r="S414" s="52"/>
      <c r="T414" s="52"/>
      <c r="U414" s="52"/>
      <c r="V414" s="52"/>
      <c r="W414" s="52"/>
      <c r="X414" s="52"/>
      <c r="Y414" s="52"/>
      <c r="Z414" s="52"/>
      <c r="AA414" s="52"/>
      <c r="AB414" s="52"/>
      <c r="AD414" s="55"/>
    </row>
    <row r="415" spans="1:30">
      <c r="A415" s="51"/>
      <c r="B415" s="52"/>
      <c r="C415" s="53"/>
      <c r="D415" s="52"/>
      <c r="E415" s="52"/>
      <c r="F415" s="52"/>
      <c r="G415" s="52"/>
      <c r="H415" s="52"/>
      <c r="I415" s="52"/>
      <c r="J415" s="52"/>
      <c r="K415" s="52"/>
      <c r="L415" s="52"/>
      <c r="M415" s="52"/>
      <c r="N415" s="52"/>
      <c r="O415" s="59"/>
      <c r="P415" s="52"/>
      <c r="Q415" s="148"/>
      <c r="R415" s="52"/>
      <c r="S415" s="52"/>
      <c r="T415" s="52"/>
      <c r="U415" s="52"/>
      <c r="V415" s="52"/>
      <c r="W415" s="52"/>
      <c r="X415" s="52"/>
      <c r="Y415" s="52"/>
      <c r="Z415" s="52"/>
      <c r="AA415" s="52"/>
      <c r="AB415" s="52"/>
      <c r="AD415" s="55"/>
    </row>
    <row r="416" spans="1:30">
      <c r="A416" s="51"/>
      <c r="B416" s="52"/>
      <c r="C416" s="53"/>
      <c r="D416" s="52"/>
      <c r="E416" s="52"/>
      <c r="F416" s="52"/>
      <c r="G416" s="52"/>
      <c r="H416" s="52"/>
      <c r="I416" s="52"/>
      <c r="J416" s="52"/>
      <c r="K416" s="52"/>
      <c r="L416" s="52"/>
      <c r="M416" s="52"/>
      <c r="N416" s="52"/>
      <c r="O416" s="59"/>
      <c r="P416" s="52"/>
      <c r="Q416" s="148"/>
      <c r="R416" s="52"/>
      <c r="S416" s="52"/>
      <c r="T416" s="52"/>
      <c r="U416" s="52"/>
      <c r="V416" s="52"/>
      <c r="W416" s="52"/>
      <c r="X416" s="52"/>
      <c r="Y416" s="52"/>
      <c r="Z416" s="52"/>
      <c r="AA416" s="52"/>
      <c r="AB416" s="52"/>
      <c r="AD416" s="55"/>
    </row>
    <row r="417" spans="1:30">
      <c r="A417" s="51"/>
      <c r="B417" s="52"/>
      <c r="C417" s="53"/>
      <c r="D417" s="52"/>
      <c r="E417" s="52"/>
      <c r="F417" s="52"/>
      <c r="G417" s="52"/>
      <c r="H417" s="52"/>
      <c r="I417" s="52"/>
      <c r="J417" s="52"/>
      <c r="K417" s="52"/>
      <c r="L417" s="52"/>
      <c r="M417" s="52"/>
      <c r="N417" s="52"/>
      <c r="O417" s="59"/>
      <c r="P417" s="52"/>
      <c r="Q417" s="148"/>
      <c r="R417" s="52"/>
      <c r="S417" s="52"/>
      <c r="T417" s="52"/>
      <c r="U417" s="52"/>
      <c r="V417" s="52"/>
      <c r="W417" s="52"/>
      <c r="X417" s="52"/>
      <c r="Y417" s="52"/>
      <c r="Z417" s="52"/>
      <c r="AA417" s="52"/>
      <c r="AB417" s="52"/>
      <c r="AD417" s="55"/>
    </row>
    <row r="418" spans="1:30">
      <c r="A418" s="51"/>
      <c r="B418" s="52"/>
      <c r="C418" s="53"/>
      <c r="D418" s="52"/>
      <c r="E418" s="52"/>
      <c r="F418" s="52"/>
      <c r="G418" s="52"/>
      <c r="H418" s="52"/>
      <c r="I418" s="52"/>
      <c r="J418" s="52"/>
      <c r="K418" s="52"/>
      <c r="L418" s="52"/>
      <c r="M418" s="52"/>
      <c r="N418" s="52"/>
      <c r="O418" s="59"/>
      <c r="P418" s="52"/>
      <c r="Q418" s="148"/>
      <c r="R418" s="52"/>
      <c r="S418" s="52"/>
      <c r="T418" s="52"/>
      <c r="U418" s="52"/>
      <c r="V418" s="52"/>
      <c r="W418" s="52"/>
      <c r="X418" s="52"/>
      <c r="Y418" s="52"/>
      <c r="Z418" s="52"/>
      <c r="AA418" s="52"/>
      <c r="AB418" s="52"/>
      <c r="AD418" s="55"/>
    </row>
    <row r="419" spans="1:30">
      <c r="A419" s="51"/>
      <c r="B419" s="52"/>
      <c r="C419" s="53"/>
      <c r="D419" s="52"/>
      <c r="E419" s="52"/>
      <c r="F419" s="52"/>
      <c r="G419" s="52"/>
      <c r="H419" s="52"/>
      <c r="I419" s="52"/>
      <c r="J419" s="52"/>
      <c r="K419" s="52"/>
      <c r="L419" s="52"/>
      <c r="M419" s="52"/>
      <c r="N419" s="52"/>
      <c r="O419" s="59"/>
      <c r="P419" s="52"/>
      <c r="Q419" s="148"/>
      <c r="R419" s="52"/>
      <c r="S419" s="52"/>
      <c r="T419" s="52"/>
      <c r="U419" s="52"/>
      <c r="V419" s="52"/>
      <c r="W419" s="52"/>
      <c r="X419" s="52"/>
      <c r="Y419" s="52"/>
      <c r="Z419" s="52"/>
      <c r="AA419" s="52"/>
      <c r="AB419" s="52"/>
      <c r="AD419" s="55"/>
    </row>
    <row r="420" spans="1:30">
      <c r="A420" s="51"/>
      <c r="B420" s="52"/>
      <c r="C420" s="53"/>
      <c r="D420" s="52"/>
      <c r="E420" s="52"/>
      <c r="F420" s="52"/>
      <c r="G420" s="52"/>
      <c r="H420" s="52"/>
      <c r="I420" s="52"/>
      <c r="J420" s="52"/>
      <c r="K420" s="52"/>
      <c r="L420" s="52"/>
      <c r="M420" s="52"/>
      <c r="N420" s="52"/>
      <c r="O420" s="59"/>
      <c r="P420" s="52"/>
      <c r="Q420" s="148"/>
      <c r="R420" s="52"/>
      <c r="S420" s="52"/>
      <c r="T420" s="52"/>
      <c r="U420" s="52"/>
      <c r="V420" s="52"/>
      <c r="W420" s="52"/>
      <c r="X420" s="52"/>
      <c r="Y420" s="52"/>
      <c r="Z420" s="52"/>
      <c r="AA420" s="52"/>
      <c r="AB420" s="52"/>
      <c r="AD420" s="55"/>
    </row>
    <row r="421" spans="1:30">
      <c r="A421" s="51"/>
      <c r="B421" s="52"/>
      <c r="C421" s="53"/>
      <c r="D421" s="52"/>
      <c r="E421" s="52"/>
      <c r="F421" s="52"/>
      <c r="G421" s="52"/>
      <c r="H421" s="52"/>
      <c r="I421" s="52"/>
      <c r="J421" s="52"/>
      <c r="K421" s="52"/>
      <c r="L421" s="52"/>
      <c r="M421" s="52"/>
      <c r="N421" s="52"/>
      <c r="O421" s="59"/>
      <c r="P421" s="52"/>
      <c r="Q421" s="148"/>
      <c r="R421" s="52"/>
      <c r="S421" s="52"/>
      <c r="T421" s="52"/>
      <c r="U421" s="52"/>
      <c r="V421" s="52"/>
      <c r="W421" s="52"/>
      <c r="X421" s="52"/>
      <c r="Y421" s="52"/>
      <c r="Z421" s="52"/>
      <c r="AA421" s="52"/>
      <c r="AB421" s="52"/>
      <c r="AD421" s="55"/>
    </row>
    <row r="422" spans="1:30">
      <c r="A422" s="51"/>
      <c r="B422" s="52"/>
      <c r="C422" s="53"/>
      <c r="D422" s="52"/>
      <c r="E422" s="52"/>
      <c r="F422" s="52"/>
      <c r="G422" s="52"/>
      <c r="H422" s="52"/>
      <c r="I422" s="52"/>
      <c r="J422" s="52"/>
      <c r="K422" s="52"/>
      <c r="L422" s="52"/>
      <c r="M422" s="52"/>
      <c r="N422" s="52"/>
      <c r="O422" s="59"/>
      <c r="P422" s="52"/>
      <c r="Q422" s="148"/>
      <c r="R422" s="52"/>
      <c r="S422" s="52"/>
      <c r="T422" s="52"/>
      <c r="U422" s="52"/>
      <c r="V422" s="52"/>
      <c r="W422" s="52"/>
      <c r="X422" s="52"/>
      <c r="Y422" s="52"/>
      <c r="Z422" s="52"/>
      <c r="AA422" s="52"/>
      <c r="AB422" s="52"/>
      <c r="AD422" s="55"/>
    </row>
    <row r="423" spans="1:30">
      <c r="A423" s="51"/>
      <c r="B423" s="52"/>
      <c r="C423" s="53"/>
      <c r="D423" s="52"/>
      <c r="E423" s="52"/>
      <c r="F423" s="52"/>
      <c r="G423" s="52"/>
      <c r="H423" s="52"/>
      <c r="I423" s="52"/>
      <c r="J423" s="52"/>
      <c r="K423" s="52"/>
      <c r="L423" s="52"/>
      <c r="M423" s="52"/>
      <c r="N423" s="52"/>
      <c r="O423" s="59"/>
      <c r="P423" s="52"/>
      <c r="Q423" s="148"/>
      <c r="R423" s="52"/>
      <c r="S423" s="52"/>
      <c r="T423" s="52"/>
      <c r="U423" s="52"/>
      <c r="V423" s="52"/>
      <c r="W423" s="52"/>
      <c r="X423" s="52"/>
      <c r="Y423" s="52"/>
      <c r="Z423" s="52"/>
      <c r="AA423" s="52"/>
      <c r="AB423" s="52"/>
      <c r="AD423" s="55"/>
    </row>
    <row r="424" spans="1:30">
      <c r="A424" s="51"/>
      <c r="B424" s="52"/>
      <c r="C424" s="53"/>
      <c r="D424" s="52"/>
      <c r="E424" s="52"/>
      <c r="F424" s="52"/>
      <c r="G424" s="52"/>
      <c r="H424" s="52"/>
      <c r="I424" s="52"/>
      <c r="J424" s="52"/>
      <c r="K424" s="52"/>
      <c r="L424" s="52"/>
      <c r="M424" s="52"/>
      <c r="N424" s="52"/>
      <c r="O424" s="59"/>
      <c r="P424" s="52"/>
      <c r="Q424" s="148"/>
      <c r="R424" s="52"/>
      <c r="S424" s="52"/>
      <c r="T424" s="52"/>
      <c r="U424" s="52"/>
      <c r="V424" s="52"/>
      <c r="W424" s="52"/>
      <c r="X424" s="52"/>
      <c r="Y424" s="52"/>
      <c r="Z424" s="52"/>
      <c r="AA424" s="52"/>
      <c r="AB424" s="52"/>
      <c r="AD424" s="55"/>
    </row>
    <row r="425" spans="1:30">
      <c r="A425" s="51"/>
      <c r="B425" s="52"/>
      <c r="C425" s="53"/>
      <c r="D425" s="52"/>
      <c r="E425" s="52"/>
      <c r="F425" s="52"/>
      <c r="G425" s="52"/>
      <c r="H425" s="52"/>
      <c r="I425" s="52"/>
      <c r="J425" s="52"/>
      <c r="K425" s="52"/>
      <c r="L425" s="52"/>
      <c r="M425" s="52"/>
      <c r="N425" s="52"/>
      <c r="O425" s="59"/>
      <c r="P425" s="52"/>
      <c r="Q425" s="148"/>
      <c r="R425" s="52"/>
      <c r="S425" s="52"/>
      <c r="T425" s="52"/>
      <c r="U425" s="52"/>
      <c r="V425" s="52"/>
      <c r="W425" s="52"/>
      <c r="X425" s="52"/>
      <c r="Y425" s="52"/>
      <c r="Z425" s="52"/>
      <c r="AA425" s="52"/>
      <c r="AB425" s="52"/>
      <c r="AD425" s="55"/>
    </row>
    <row r="426" spans="1:30">
      <c r="A426" s="51"/>
      <c r="B426" s="52"/>
      <c r="C426" s="53"/>
      <c r="D426" s="52"/>
      <c r="E426" s="52"/>
      <c r="F426" s="52"/>
      <c r="G426" s="52"/>
      <c r="H426" s="52"/>
      <c r="I426" s="52"/>
      <c r="J426" s="52"/>
      <c r="K426" s="52"/>
      <c r="L426" s="52"/>
      <c r="M426" s="52"/>
      <c r="N426" s="52"/>
      <c r="O426" s="59"/>
      <c r="P426" s="52"/>
      <c r="Q426" s="148"/>
      <c r="R426" s="52"/>
      <c r="S426" s="52"/>
      <c r="T426" s="52"/>
      <c r="U426" s="52"/>
      <c r="V426" s="52"/>
      <c r="W426" s="52"/>
      <c r="X426" s="52"/>
      <c r="Y426" s="52"/>
      <c r="Z426" s="52"/>
      <c r="AA426" s="52"/>
      <c r="AB426" s="52"/>
      <c r="AD426" s="55"/>
    </row>
    <row r="427" spans="1:30">
      <c r="A427" s="51"/>
      <c r="B427" s="52"/>
      <c r="C427" s="53"/>
      <c r="D427" s="52"/>
      <c r="E427" s="52"/>
      <c r="F427" s="52"/>
      <c r="G427" s="52"/>
      <c r="H427" s="52"/>
      <c r="I427" s="52"/>
      <c r="J427" s="52"/>
      <c r="K427" s="52"/>
      <c r="L427" s="52"/>
      <c r="M427" s="52"/>
      <c r="N427" s="52"/>
      <c r="O427" s="59"/>
      <c r="P427" s="52"/>
      <c r="Q427" s="148"/>
      <c r="R427" s="52"/>
      <c r="S427" s="52"/>
      <c r="T427" s="52"/>
      <c r="U427" s="52"/>
      <c r="V427" s="52"/>
      <c r="W427" s="52"/>
      <c r="X427" s="52"/>
      <c r="Y427" s="52"/>
      <c r="Z427" s="52"/>
      <c r="AA427" s="52"/>
      <c r="AB427" s="52"/>
      <c r="AD427" s="55"/>
    </row>
    <row r="428" spans="1:30">
      <c r="A428" s="51"/>
      <c r="B428" s="52"/>
      <c r="C428" s="53"/>
      <c r="D428" s="52"/>
      <c r="E428" s="52"/>
      <c r="F428" s="52"/>
      <c r="G428" s="52"/>
      <c r="H428" s="52"/>
      <c r="I428" s="52"/>
      <c r="J428" s="52"/>
      <c r="K428" s="52"/>
      <c r="L428" s="52"/>
      <c r="M428" s="52"/>
      <c r="N428" s="52"/>
      <c r="O428" s="59"/>
      <c r="P428" s="52"/>
      <c r="Q428" s="148"/>
      <c r="R428" s="52"/>
      <c r="S428" s="52"/>
      <c r="T428" s="52"/>
      <c r="U428" s="52"/>
      <c r="V428" s="52"/>
      <c r="W428" s="52"/>
      <c r="X428" s="52"/>
      <c r="Y428" s="52"/>
      <c r="Z428" s="52"/>
      <c r="AA428" s="52"/>
      <c r="AB428" s="52"/>
      <c r="AD428" s="55"/>
    </row>
    <row r="429" spans="1:30">
      <c r="A429" s="51"/>
      <c r="B429" s="52"/>
      <c r="C429" s="53"/>
      <c r="D429" s="52"/>
      <c r="E429" s="52"/>
      <c r="F429" s="52"/>
      <c r="G429" s="52"/>
      <c r="H429" s="52"/>
      <c r="I429" s="52"/>
      <c r="J429" s="52"/>
      <c r="K429" s="52"/>
      <c r="L429" s="52"/>
      <c r="M429" s="52"/>
      <c r="N429" s="52"/>
      <c r="O429" s="59"/>
      <c r="P429" s="52"/>
      <c r="Q429" s="148"/>
      <c r="R429" s="52"/>
      <c r="S429" s="52"/>
      <c r="T429" s="52"/>
      <c r="U429" s="52"/>
      <c r="V429" s="52"/>
      <c r="W429" s="52"/>
      <c r="X429" s="52"/>
      <c r="Y429" s="52"/>
      <c r="Z429" s="52"/>
      <c r="AA429" s="52"/>
      <c r="AB429" s="52"/>
      <c r="AD429" s="55"/>
    </row>
    <row r="430" spans="1:30">
      <c r="A430" s="51"/>
      <c r="B430" s="52"/>
      <c r="C430" s="53"/>
      <c r="D430" s="52"/>
      <c r="E430" s="52"/>
      <c r="F430" s="52"/>
      <c r="G430" s="52"/>
      <c r="H430" s="52"/>
      <c r="I430" s="52"/>
      <c r="J430" s="52"/>
      <c r="K430" s="52"/>
      <c r="L430" s="52"/>
      <c r="M430" s="52"/>
      <c r="N430" s="52"/>
      <c r="O430" s="59"/>
      <c r="P430" s="52"/>
      <c r="Q430" s="148"/>
      <c r="R430" s="52"/>
      <c r="S430" s="52"/>
      <c r="T430" s="52"/>
      <c r="U430" s="52"/>
      <c r="V430" s="52"/>
      <c r="W430" s="52"/>
      <c r="X430" s="52"/>
      <c r="Y430" s="52"/>
      <c r="Z430" s="52"/>
      <c r="AA430" s="52"/>
      <c r="AB430" s="52"/>
      <c r="AD430" s="55"/>
    </row>
    <row r="431" spans="1:30">
      <c r="A431" s="51"/>
      <c r="B431" s="52"/>
      <c r="C431" s="53"/>
      <c r="D431" s="52"/>
      <c r="E431" s="52"/>
      <c r="F431" s="52"/>
      <c r="G431" s="52"/>
      <c r="H431" s="52"/>
      <c r="I431" s="52"/>
      <c r="J431" s="52"/>
      <c r="K431" s="52"/>
      <c r="L431" s="52"/>
      <c r="M431" s="52"/>
      <c r="N431" s="52"/>
      <c r="O431" s="59"/>
      <c r="P431" s="52"/>
      <c r="Q431" s="148"/>
      <c r="R431" s="52"/>
      <c r="S431" s="52"/>
      <c r="T431" s="52"/>
      <c r="U431" s="52"/>
      <c r="V431" s="52"/>
      <c r="W431" s="52"/>
      <c r="X431" s="52"/>
      <c r="Y431" s="52"/>
      <c r="Z431" s="52"/>
      <c r="AA431" s="52"/>
      <c r="AB431" s="52"/>
      <c r="AD431" s="55"/>
    </row>
    <row r="432" spans="1:30">
      <c r="A432" s="51"/>
      <c r="B432" s="52"/>
      <c r="C432" s="53"/>
      <c r="D432" s="52"/>
      <c r="E432" s="52"/>
      <c r="F432" s="52"/>
      <c r="G432" s="52"/>
      <c r="H432" s="52"/>
      <c r="I432" s="52"/>
      <c r="J432" s="52"/>
      <c r="K432" s="52"/>
      <c r="L432" s="52"/>
      <c r="M432" s="52"/>
      <c r="N432" s="52"/>
      <c r="O432" s="59"/>
      <c r="P432" s="52"/>
      <c r="Q432" s="148"/>
      <c r="R432" s="52"/>
      <c r="S432" s="52"/>
      <c r="T432" s="52"/>
      <c r="U432" s="52"/>
      <c r="V432" s="52"/>
      <c r="W432" s="52"/>
      <c r="X432" s="52"/>
      <c r="Y432" s="52"/>
      <c r="Z432" s="52"/>
      <c r="AA432" s="52"/>
      <c r="AB432" s="52"/>
      <c r="AD432" s="55"/>
    </row>
    <row r="433" spans="1:30">
      <c r="A433" s="51"/>
      <c r="B433" s="52"/>
      <c r="C433" s="53"/>
      <c r="D433" s="52"/>
      <c r="E433" s="52"/>
      <c r="F433" s="52"/>
      <c r="G433" s="52"/>
      <c r="H433" s="52"/>
      <c r="I433" s="52"/>
      <c r="J433" s="52"/>
      <c r="K433" s="52"/>
      <c r="L433" s="52"/>
      <c r="M433" s="52"/>
      <c r="N433" s="52"/>
      <c r="O433" s="59"/>
      <c r="P433" s="52"/>
      <c r="Q433" s="148"/>
      <c r="R433" s="52"/>
      <c r="S433" s="52"/>
      <c r="T433" s="52"/>
      <c r="U433" s="52"/>
      <c r="V433" s="52"/>
      <c r="W433" s="52"/>
      <c r="X433" s="52"/>
      <c r="Y433" s="52"/>
      <c r="Z433" s="52"/>
      <c r="AA433" s="52"/>
      <c r="AB433" s="52"/>
      <c r="AD433" s="55"/>
    </row>
    <row r="434" spans="1:30">
      <c r="A434" s="51"/>
      <c r="B434" s="52"/>
      <c r="C434" s="53"/>
      <c r="D434" s="52"/>
      <c r="E434" s="52"/>
      <c r="F434" s="52"/>
      <c r="G434" s="52"/>
      <c r="H434" s="52"/>
      <c r="I434" s="52"/>
      <c r="J434" s="52"/>
      <c r="K434" s="52"/>
      <c r="L434" s="52"/>
      <c r="M434" s="52"/>
      <c r="N434" s="52"/>
      <c r="O434" s="59"/>
      <c r="P434" s="52"/>
      <c r="Q434" s="148"/>
      <c r="R434" s="52"/>
      <c r="S434" s="52"/>
      <c r="T434" s="52"/>
      <c r="U434" s="52"/>
      <c r="V434" s="52"/>
      <c r="W434" s="52"/>
      <c r="X434" s="52"/>
      <c r="Y434" s="52"/>
      <c r="Z434" s="52"/>
      <c r="AA434" s="52"/>
      <c r="AB434" s="52"/>
      <c r="AD434" s="55"/>
    </row>
    <row r="435" spans="1:30">
      <c r="A435" s="51"/>
      <c r="B435" s="52"/>
      <c r="C435" s="53"/>
      <c r="D435" s="52"/>
      <c r="E435" s="52"/>
      <c r="F435" s="52"/>
      <c r="G435" s="52"/>
      <c r="H435" s="52"/>
      <c r="I435" s="52"/>
      <c r="J435" s="52"/>
      <c r="K435" s="52"/>
      <c r="L435" s="52"/>
      <c r="M435" s="52"/>
      <c r="N435" s="52"/>
      <c r="O435" s="59"/>
      <c r="P435" s="52"/>
      <c r="Q435" s="148"/>
      <c r="R435" s="52"/>
      <c r="S435" s="52"/>
      <c r="T435" s="52"/>
      <c r="U435" s="52"/>
      <c r="V435" s="52"/>
      <c r="W435" s="52"/>
      <c r="X435" s="52"/>
      <c r="Y435" s="52"/>
      <c r="Z435" s="52"/>
      <c r="AA435" s="52"/>
      <c r="AB435" s="52"/>
      <c r="AD435" s="55"/>
    </row>
    <row r="436" spans="1:30">
      <c r="A436" s="51"/>
      <c r="B436" s="52"/>
      <c r="C436" s="53"/>
      <c r="D436" s="52"/>
      <c r="E436" s="52"/>
      <c r="F436" s="52"/>
      <c r="G436" s="52"/>
      <c r="H436" s="52"/>
      <c r="I436" s="52"/>
      <c r="J436" s="52"/>
      <c r="K436" s="52"/>
      <c r="L436" s="52"/>
      <c r="M436" s="52"/>
      <c r="N436" s="52"/>
      <c r="O436" s="59"/>
      <c r="P436" s="52"/>
      <c r="Q436" s="148"/>
      <c r="R436" s="52"/>
      <c r="S436" s="52"/>
      <c r="T436" s="52"/>
      <c r="U436" s="52"/>
      <c r="V436" s="52"/>
      <c r="W436" s="52"/>
      <c r="X436" s="52"/>
      <c r="Y436" s="52"/>
      <c r="Z436" s="52"/>
      <c r="AA436" s="52"/>
      <c r="AB436" s="52"/>
      <c r="AD436" s="55"/>
    </row>
    <row r="437" spans="1:30">
      <c r="A437" s="51"/>
      <c r="B437" s="52"/>
      <c r="C437" s="53"/>
      <c r="D437" s="52"/>
      <c r="E437" s="52"/>
      <c r="F437" s="52"/>
      <c r="G437" s="52"/>
      <c r="H437" s="52"/>
      <c r="I437" s="52"/>
      <c r="J437" s="52"/>
      <c r="K437" s="52"/>
      <c r="L437" s="52"/>
      <c r="M437" s="52"/>
      <c r="N437" s="52"/>
      <c r="O437" s="59"/>
      <c r="P437" s="52"/>
      <c r="Q437" s="148"/>
      <c r="R437" s="52"/>
      <c r="S437" s="52"/>
      <c r="T437" s="52"/>
      <c r="U437" s="52"/>
      <c r="V437" s="52"/>
      <c r="W437" s="52"/>
      <c r="X437" s="52"/>
      <c r="Y437" s="52"/>
      <c r="Z437" s="52"/>
      <c r="AA437" s="52"/>
      <c r="AB437" s="52"/>
      <c r="AD437" s="55"/>
    </row>
    <row r="438" spans="1:30">
      <c r="A438" s="51"/>
      <c r="B438" s="52"/>
      <c r="C438" s="53"/>
      <c r="D438" s="52"/>
      <c r="E438" s="52"/>
      <c r="F438" s="52"/>
      <c r="G438" s="52"/>
      <c r="H438" s="52"/>
      <c r="I438" s="52"/>
      <c r="J438" s="52"/>
      <c r="K438" s="52"/>
      <c r="L438" s="52"/>
      <c r="M438" s="52"/>
      <c r="N438" s="52"/>
      <c r="O438" s="59"/>
      <c r="P438" s="52"/>
      <c r="Q438" s="148"/>
      <c r="R438" s="52"/>
      <c r="S438" s="52"/>
      <c r="T438" s="52"/>
      <c r="U438" s="52"/>
      <c r="V438" s="52"/>
      <c r="W438" s="52"/>
      <c r="X438" s="52"/>
      <c r="Y438" s="52"/>
      <c r="Z438" s="52"/>
      <c r="AA438" s="52"/>
      <c r="AB438" s="52"/>
      <c r="AD438" s="55"/>
    </row>
    <row r="439" spans="1:30">
      <c r="A439" s="51"/>
      <c r="B439" s="52"/>
      <c r="C439" s="53"/>
      <c r="D439" s="52"/>
      <c r="E439" s="52"/>
      <c r="F439" s="52"/>
      <c r="G439" s="52"/>
      <c r="H439" s="52"/>
      <c r="I439" s="52"/>
      <c r="J439" s="52"/>
      <c r="K439" s="52"/>
      <c r="L439" s="52"/>
      <c r="M439" s="52"/>
      <c r="N439" s="52"/>
      <c r="O439" s="59"/>
      <c r="P439" s="52"/>
      <c r="Q439" s="148"/>
      <c r="R439" s="52"/>
      <c r="S439" s="52"/>
      <c r="T439" s="52"/>
      <c r="U439" s="52"/>
      <c r="V439" s="52"/>
      <c r="W439" s="52"/>
      <c r="X439" s="52"/>
      <c r="Y439" s="52"/>
      <c r="Z439" s="52"/>
      <c r="AA439" s="52"/>
      <c r="AB439" s="52"/>
      <c r="AD439" s="55"/>
    </row>
    <row r="440" spans="1:30">
      <c r="A440" s="51"/>
      <c r="B440" s="52"/>
      <c r="C440" s="53"/>
      <c r="D440" s="52"/>
      <c r="E440" s="52"/>
      <c r="F440" s="52"/>
      <c r="G440" s="52"/>
      <c r="H440" s="52"/>
      <c r="I440" s="52"/>
      <c r="J440" s="52"/>
      <c r="K440" s="52"/>
      <c r="L440" s="52"/>
      <c r="M440" s="52"/>
      <c r="N440" s="52"/>
      <c r="O440" s="59"/>
      <c r="P440" s="52"/>
      <c r="Q440" s="148"/>
      <c r="R440" s="52"/>
      <c r="S440" s="52"/>
      <c r="T440" s="52"/>
      <c r="U440" s="52"/>
      <c r="V440" s="52"/>
      <c r="W440" s="52"/>
      <c r="X440" s="52"/>
      <c r="Y440" s="52"/>
      <c r="Z440" s="52"/>
      <c r="AA440" s="52"/>
      <c r="AB440" s="52"/>
      <c r="AD440" s="55"/>
    </row>
    <row r="441" spans="1:30">
      <c r="A441" s="51"/>
      <c r="B441" s="52"/>
      <c r="C441" s="53"/>
      <c r="D441" s="52"/>
      <c r="E441" s="52"/>
      <c r="F441" s="52"/>
      <c r="G441" s="52"/>
      <c r="H441" s="52"/>
      <c r="I441" s="52"/>
      <c r="J441" s="52"/>
      <c r="K441" s="52"/>
      <c r="L441" s="52"/>
      <c r="M441" s="52"/>
      <c r="N441" s="52"/>
      <c r="O441" s="59"/>
      <c r="P441" s="52"/>
      <c r="Q441" s="148"/>
      <c r="R441" s="52"/>
      <c r="S441" s="52"/>
      <c r="T441" s="52"/>
      <c r="U441" s="52"/>
      <c r="V441" s="52"/>
      <c r="W441" s="52"/>
      <c r="X441" s="52"/>
      <c r="Y441" s="52"/>
      <c r="Z441" s="52"/>
      <c r="AA441" s="52"/>
      <c r="AB441" s="52"/>
      <c r="AD441" s="55"/>
    </row>
    <row r="442" spans="1:30">
      <c r="A442" s="51"/>
      <c r="B442" s="52"/>
      <c r="C442" s="53"/>
      <c r="D442" s="52"/>
      <c r="E442" s="52"/>
      <c r="F442" s="52"/>
      <c r="G442" s="52"/>
      <c r="H442" s="52"/>
      <c r="I442" s="52"/>
      <c r="J442" s="52"/>
      <c r="K442" s="52"/>
      <c r="L442" s="52"/>
      <c r="M442" s="52"/>
      <c r="N442" s="52"/>
      <c r="O442" s="59"/>
      <c r="P442" s="52"/>
      <c r="Q442" s="148"/>
      <c r="R442" s="52"/>
      <c r="S442" s="52"/>
      <c r="T442" s="52"/>
      <c r="U442" s="52"/>
      <c r="V442" s="52"/>
      <c r="W442" s="52"/>
      <c r="X442" s="52"/>
      <c r="Y442" s="52"/>
      <c r="Z442" s="52"/>
      <c r="AA442" s="52"/>
      <c r="AB442" s="52"/>
      <c r="AD442" s="55"/>
    </row>
    <row r="443" spans="1:30">
      <c r="A443" s="51"/>
      <c r="B443" s="52"/>
      <c r="C443" s="53"/>
      <c r="D443" s="52"/>
      <c r="E443" s="52"/>
      <c r="F443" s="52"/>
      <c r="G443" s="52"/>
      <c r="H443" s="52"/>
      <c r="I443" s="52"/>
      <c r="J443" s="52"/>
      <c r="K443" s="52"/>
      <c r="L443" s="52"/>
      <c r="M443" s="52"/>
      <c r="N443" s="52"/>
      <c r="O443" s="59"/>
      <c r="P443" s="52"/>
      <c r="Q443" s="148"/>
      <c r="R443" s="52"/>
      <c r="S443" s="52"/>
      <c r="T443" s="52"/>
      <c r="U443" s="52"/>
      <c r="V443" s="52"/>
      <c r="W443" s="52"/>
      <c r="X443" s="52"/>
      <c r="Y443" s="52"/>
      <c r="Z443" s="52"/>
      <c r="AA443" s="52"/>
      <c r="AB443" s="52"/>
      <c r="AD443" s="55"/>
    </row>
    <row r="444" spans="1:30">
      <c r="A444" s="51"/>
      <c r="B444" s="52"/>
      <c r="C444" s="53"/>
      <c r="D444" s="52"/>
      <c r="E444" s="52"/>
      <c r="F444" s="52"/>
      <c r="G444" s="52"/>
      <c r="H444" s="52"/>
      <c r="I444" s="52"/>
      <c r="J444" s="52"/>
      <c r="K444" s="52"/>
      <c r="L444" s="52"/>
      <c r="M444" s="52"/>
      <c r="N444" s="52"/>
      <c r="O444" s="59"/>
      <c r="P444" s="52"/>
      <c r="Q444" s="148"/>
      <c r="R444" s="52"/>
      <c r="S444" s="52"/>
      <c r="T444" s="52"/>
      <c r="U444" s="52"/>
      <c r="V444" s="52"/>
      <c r="W444" s="52"/>
      <c r="X444" s="52"/>
      <c r="Y444" s="52"/>
      <c r="Z444" s="52"/>
      <c r="AA444" s="52"/>
      <c r="AB444" s="52"/>
      <c r="AD444" s="55"/>
    </row>
    <row r="445" spans="1:30">
      <c r="A445" s="51"/>
      <c r="B445" s="52"/>
      <c r="C445" s="53"/>
      <c r="D445" s="52"/>
      <c r="E445" s="52"/>
      <c r="F445" s="52"/>
      <c r="G445" s="52"/>
      <c r="H445" s="52"/>
      <c r="I445" s="52"/>
      <c r="J445" s="52"/>
      <c r="K445" s="52"/>
      <c r="L445" s="52"/>
      <c r="M445" s="52"/>
      <c r="N445" s="52"/>
      <c r="O445" s="59"/>
      <c r="P445" s="52"/>
      <c r="Q445" s="148"/>
      <c r="R445" s="52"/>
      <c r="S445" s="52"/>
      <c r="T445" s="52"/>
      <c r="U445" s="52"/>
      <c r="V445" s="52"/>
      <c r="W445" s="52"/>
      <c r="X445" s="52"/>
      <c r="Y445" s="52"/>
      <c r="Z445" s="52"/>
      <c r="AA445" s="52"/>
      <c r="AB445" s="52"/>
      <c r="AD445" s="55"/>
    </row>
    <row r="446" spans="1:30">
      <c r="A446" s="51"/>
      <c r="B446" s="52"/>
      <c r="C446" s="53"/>
      <c r="D446" s="52"/>
      <c r="E446" s="52"/>
      <c r="F446" s="52"/>
      <c r="G446" s="52"/>
      <c r="H446" s="52"/>
      <c r="I446" s="52"/>
      <c r="J446" s="52"/>
      <c r="K446" s="52"/>
      <c r="L446" s="52"/>
      <c r="M446" s="52"/>
      <c r="N446" s="52"/>
      <c r="O446" s="59"/>
      <c r="P446" s="52"/>
      <c r="Q446" s="148"/>
      <c r="R446" s="52"/>
      <c r="S446" s="52"/>
      <c r="T446" s="52"/>
      <c r="U446" s="52"/>
      <c r="V446" s="52"/>
      <c r="W446" s="52"/>
      <c r="X446" s="52"/>
      <c r="Y446" s="52"/>
      <c r="Z446" s="52"/>
      <c r="AA446" s="52"/>
      <c r="AB446" s="52"/>
      <c r="AD446" s="55"/>
    </row>
    <row r="447" spans="1:30">
      <c r="A447" s="51"/>
      <c r="B447" s="52"/>
      <c r="C447" s="53"/>
      <c r="D447" s="52"/>
      <c r="E447" s="52"/>
      <c r="F447" s="52"/>
      <c r="G447" s="52"/>
      <c r="H447" s="52"/>
      <c r="I447" s="52"/>
      <c r="J447" s="52"/>
      <c r="K447" s="52"/>
      <c r="L447" s="52"/>
      <c r="M447" s="52"/>
      <c r="N447" s="52"/>
      <c r="O447" s="59"/>
      <c r="P447" s="52"/>
      <c r="Q447" s="148"/>
      <c r="R447" s="52"/>
      <c r="S447" s="52"/>
      <c r="T447" s="52"/>
      <c r="U447" s="52"/>
      <c r="V447" s="52"/>
      <c r="W447" s="52"/>
      <c r="X447" s="52"/>
      <c r="Y447" s="52"/>
      <c r="Z447" s="52"/>
      <c r="AA447" s="52"/>
      <c r="AB447" s="52"/>
      <c r="AD447" s="55"/>
    </row>
    <row r="448" spans="1:30">
      <c r="A448" s="51"/>
      <c r="B448" s="52"/>
      <c r="C448" s="53"/>
      <c r="D448" s="52"/>
      <c r="E448" s="52"/>
      <c r="F448" s="52"/>
      <c r="G448" s="52"/>
      <c r="H448" s="52"/>
      <c r="I448" s="52"/>
      <c r="J448" s="52"/>
      <c r="K448" s="52"/>
      <c r="L448" s="52"/>
      <c r="M448" s="52"/>
      <c r="N448" s="52"/>
      <c r="O448" s="59"/>
      <c r="P448" s="52"/>
      <c r="Q448" s="148"/>
      <c r="R448" s="52"/>
      <c r="S448" s="52"/>
      <c r="T448" s="52"/>
      <c r="U448" s="52"/>
      <c r="V448" s="52"/>
      <c r="W448" s="52"/>
      <c r="X448" s="52"/>
      <c r="Y448" s="52"/>
      <c r="Z448" s="52"/>
      <c r="AA448" s="52"/>
      <c r="AB448" s="52"/>
      <c r="AD448" s="55"/>
    </row>
    <row r="449" spans="1:30">
      <c r="A449" s="51"/>
      <c r="B449" s="52"/>
      <c r="C449" s="53"/>
      <c r="D449" s="52"/>
      <c r="E449" s="52"/>
      <c r="F449" s="52"/>
      <c r="G449" s="52"/>
      <c r="H449" s="52"/>
      <c r="I449" s="52"/>
      <c r="J449" s="52"/>
      <c r="K449" s="52"/>
      <c r="L449" s="52"/>
      <c r="M449" s="52"/>
      <c r="N449" s="52"/>
      <c r="O449" s="59"/>
      <c r="P449" s="52"/>
      <c r="Q449" s="148"/>
      <c r="R449" s="52"/>
      <c r="S449" s="52"/>
      <c r="T449" s="52"/>
      <c r="U449" s="52"/>
      <c r="V449" s="52"/>
      <c r="W449" s="52"/>
      <c r="X449" s="52"/>
      <c r="Y449" s="52"/>
      <c r="Z449" s="52"/>
      <c r="AA449" s="52"/>
      <c r="AB449" s="52"/>
      <c r="AD449" s="55"/>
    </row>
    <row r="450" spans="1:30">
      <c r="A450" s="51"/>
      <c r="B450" s="52"/>
      <c r="C450" s="53"/>
      <c r="D450" s="52"/>
      <c r="E450" s="52"/>
      <c r="F450" s="52"/>
      <c r="G450" s="52"/>
      <c r="H450" s="52"/>
      <c r="I450" s="52"/>
      <c r="J450" s="52"/>
      <c r="K450" s="52"/>
      <c r="L450" s="52"/>
      <c r="M450" s="52"/>
      <c r="N450" s="52"/>
      <c r="O450" s="59"/>
      <c r="P450" s="52"/>
      <c r="Q450" s="148"/>
      <c r="R450" s="52"/>
      <c r="S450" s="52"/>
      <c r="T450" s="52"/>
      <c r="U450" s="52"/>
      <c r="V450" s="52"/>
      <c r="W450" s="52"/>
      <c r="X450" s="52"/>
      <c r="Y450" s="52"/>
      <c r="Z450" s="52"/>
      <c r="AA450" s="52"/>
      <c r="AB450" s="52"/>
      <c r="AD450" s="55"/>
    </row>
    <row r="451" ht="12" spans="1:30">
      <c r="A451" s="141"/>
      <c r="B451" s="142"/>
      <c r="C451" s="183"/>
      <c r="D451" s="142"/>
      <c r="E451" s="142"/>
      <c r="F451" s="142"/>
      <c r="G451" s="142"/>
      <c r="H451" s="142"/>
      <c r="I451" s="142"/>
      <c r="J451" s="142"/>
      <c r="K451" s="142"/>
      <c r="L451" s="142"/>
      <c r="M451" s="142"/>
      <c r="N451" s="142"/>
      <c r="O451" s="156"/>
      <c r="P451" s="52"/>
      <c r="Q451" s="148"/>
      <c r="R451" s="52"/>
      <c r="S451" s="52"/>
      <c r="T451" s="52"/>
      <c r="U451" s="52"/>
      <c r="V451" s="52"/>
      <c r="W451" s="52"/>
      <c r="X451" s="52"/>
      <c r="Y451" s="52"/>
      <c r="Z451" s="52"/>
      <c r="AA451" s="52"/>
      <c r="AB451" s="52"/>
      <c r="AD451" s="55"/>
    </row>
    <row r="452" spans="2:30">
      <c r="B452" s="35"/>
      <c r="F452" s="52"/>
      <c r="G452" s="52"/>
      <c r="P452" s="52"/>
      <c r="Q452" s="148"/>
      <c r="R452" s="52"/>
      <c r="S452" s="52"/>
      <c r="T452" s="52"/>
      <c r="U452" s="52"/>
      <c r="V452" s="52"/>
      <c r="W452" s="52"/>
      <c r="X452" s="52"/>
      <c r="Y452" s="52"/>
      <c r="Z452" s="52"/>
      <c r="AA452" s="52"/>
      <c r="AB452" s="52"/>
      <c r="AD452" s="55"/>
    </row>
    <row r="453" spans="2:30">
      <c r="B453" s="35"/>
      <c r="F453" s="52"/>
      <c r="G453" s="52"/>
      <c r="P453" s="52"/>
      <c r="Q453" s="148"/>
      <c r="R453" s="52"/>
      <c r="S453" s="52"/>
      <c r="T453" s="52"/>
      <c r="U453" s="52"/>
      <c r="V453" s="52"/>
      <c r="W453" s="52"/>
      <c r="X453" s="52"/>
      <c r="Y453" s="52"/>
      <c r="Z453" s="52"/>
      <c r="AA453" s="52"/>
      <c r="AB453" s="52"/>
      <c r="AD453" s="55"/>
    </row>
    <row r="454" spans="2:30">
      <c r="B454" s="35"/>
      <c r="F454" s="52"/>
      <c r="G454" s="52"/>
      <c r="P454" s="52"/>
      <c r="Q454" s="148"/>
      <c r="R454" s="52"/>
      <c r="S454" s="52"/>
      <c r="T454" s="52"/>
      <c r="U454" s="52"/>
      <c r="V454" s="52"/>
      <c r="W454" s="52"/>
      <c r="X454" s="52"/>
      <c r="Y454" s="52"/>
      <c r="Z454" s="52"/>
      <c r="AA454" s="52"/>
      <c r="AB454" s="52"/>
      <c r="AD454" s="55"/>
    </row>
    <row r="455" spans="2:30">
      <c r="B455" s="35"/>
      <c r="F455" s="52"/>
      <c r="G455" s="52"/>
      <c r="P455" s="52"/>
      <c r="Q455" s="148"/>
      <c r="R455" s="52"/>
      <c r="S455" s="52"/>
      <c r="T455" s="52"/>
      <c r="U455" s="52"/>
      <c r="V455" s="52"/>
      <c r="W455" s="52"/>
      <c r="X455" s="52"/>
      <c r="Y455" s="52"/>
      <c r="Z455" s="52"/>
      <c r="AA455" s="52"/>
      <c r="AB455" s="52"/>
      <c r="AD455" s="55"/>
    </row>
    <row r="456" spans="2:30">
      <c r="B456" s="35"/>
      <c r="F456" s="52"/>
      <c r="G456" s="52"/>
      <c r="P456" s="52"/>
      <c r="Q456" s="148"/>
      <c r="R456" s="52"/>
      <c r="S456" s="52"/>
      <c r="T456" s="52"/>
      <c r="U456" s="52"/>
      <c r="V456" s="52"/>
      <c r="W456" s="52"/>
      <c r="X456" s="52"/>
      <c r="Y456" s="52"/>
      <c r="Z456" s="52"/>
      <c r="AA456" s="52"/>
      <c r="AB456" s="52"/>
      <c r="AD456" s="55"/>
    </row>
    <row r="457" spans="2:30">
      <c r="B457" s="35"/>
      <c r="F457" s="52"/>
      <c r="G457" s="52"/>
      <c r="P457" s="52"/>
      <c r="Q457" s="148"/>
      <c r="R457" s="52"/>
      <c r="S457" s="52"/>
      <c r="T457" s="52"/>
      <c r="U457" s="52"/>
      <c r="V457" s="52"/>
      <c r="W457" s="52"/>
      <c r="X457" s="52"/>
      <c r="Y457" s="52"/>
      <c r="Z457" s="52"/>
      <c r="AA457" s="52"/>
      <c r="AB457" s="52"/>
      <c r="AD457" s="55"/>
    </row>
    <row r="458" spans="2:30">
      <c r="B458" s="35"/>
      <c r="F458" s="52"/>
      <c r="G458" s="52"/>
      <c r="P458" s="52"/>
      <c r="Q458" s="148"/>
      <c r="R458" s="52"/>
      <c r="S458" s="52"/>
      <c r="T458" s="52"/>
      <c r="U458" s="52"/>
      <c r="V458" s="52"/>
      <c r="W458" s="52"/>
      <c r="X458" s="52"/>
      <c r="Y458" s="52"/>
      <c r="Z458" s="52"/>
      <c r="AA458" s="52"/>
      <c r="AB458" s="52"/>
      <c r="AD458" s="55"/>
    </row>
    <row r="459" spans="2:30">
      <c r="B459" s="35"/>
      <c r="F459" s="52"/>
      <c r="G459" s="52"/>
      <c r="P459" s="52"/>
      <c r="Q459" s="148"/>
      <c r="R459" s="52"/>
      <c r="S459" s="52"/>
      <c r="T459" s="52"/>
      <c r="U459" s="52"/>
      <c r="V459" s="52"/>
      <c r="W459" s="52"/>
      <c r="X459" s="52"/>
      <c r="Y459" s="52"/>
      <c r="Z459" s="52"/>
      <c r="AA459" s="52"/>
      <c r="AB459" s="52"/>
      <c r="AD459" s="55"/>
    </row>
    <row r="460" spans="2:30">
      <c r="B460" s="35"/>
      <c r="F460" s="52"/>
      <c r="G460" s="52"/>
      <c r="P460" s="52"/>
      <c r="Q460" s="148"/>
      <c r="R460" s="52"/>
      <c r="S460" s="52"/>
      <c r="T460" s="52"/>
      <c r="U460" s="52"/>
      <c r="V460" s="52"/>
      <c r="W460" s="52"/>
      <c r="X460" s="52"/>
      <c r="Y460" s="52"/>
      <c r="Z460" s="52"/>
      <c r="AA460" s="52"/>
      <c r="AB460" s="52"/>
      <c r="AD460" s="55"/>
    </row>
    <row r="461" spans="2:30">
      <c r="B461" s="35"/>
      <c r="F461" s="52"/>
      <c r="G461" s="52"/>
      <c r="P461" s="52"/>
      <c r="Q461" s="148"/>
      <c r="R461" s="52"/>
      <c r="S461" s="52"/>
      <c r="T461" s="52"/>
      <c r="U461" s="52"/>
      <c r="V461" s="52"/>
      <c r="W461" s="52"/>
      <c r="X461" s="52"/>
      <c r="Y461" s="52"/>
      <c r="Z461" s="52"/>
      <c r="AA461" s="52"/>
      <c r="AB461" s="52"/>
      <c r="AD461" s="55"/>
    </row>
    <row r="462" spans="2:30">
      <c r="B462" s="35"/>
      <c r="F462" s="52"/>
      <c r="G462" s="52"/>
      <c r="P462" s="52"/>
      <c r="Q462" s="148"/>
      <c r="R462" s="52"/>
      <c r="S462" s="52"/>
      <c r="T462" s="52"/>
      <c r="U462" s="52"/>
      <c r="V462" s="52"/>
      <c r="W462" s="52"/>
      <c r="X462" s="52"/>
      <c r="Y462" s="52"/>
      <c r="Z462" s="52"/>
      <c r="AA462" s="52"/>
      <c r="AB462" s="52"/>
      <c r="AD462" s="55"/>
    </row>
    <row r="463" spans="2:30">
      <c r="B463" s="35"/>
      <c r="F463" s="52"/>
      <c r="G463" s="52"/>
      <c r="P463" s="52"/>
      <c r="Q463" s="148"/>
      <c r="R463" s="52"/>
      <c r="S463" s="52"/>
      <c r="T463" s="52"/>
      <c r="U463" s="52"/>
      <c r="V463" s="52"/>
      <c r="W463" s="52"/>
      <c r="X463" s="52"/>
      <c r="Y463" s="52"/>
      <c r="Z463" s="52"/>
      <c r="AA463" s="52"/>
      <c r="AB463" s="52"/>
      <c r="AD463" s="55"/>
    </row>
    <row r="464" spans="2:30">
      <c r="B464" s="35"/>
      <c r="F464" s="52"/>
      <c r="G464" s="52"/>
      <c r="P464" s="52"/>
      <c r="Q464" s="148"/>
      <c r="R464" s="52"/>
      <c r="S464" s="52"/>
      <c r="T464" s="52"/>
      <c r="U464" s="52"/>
      <c r="V464" s="52"/>
      <c r="W464" s="52"/>
      <c r="X464" s="52"/>
      <c r="Y464" s="52"/>
      <c r="Z464" s="52"/>
      <c r="AA464" s="52"/>
      <c r="AB464" s="52"/>
      <c r="AD464" s="55"/>
    </row>
    <row r="465" s="35" customFormat="1" spans="3:30">
      <c r="C465" s="38"/>
      <c r="F465" s="52"/>
      <c r="G465" s="52"/>
      <c r="P465" s="52"/>
      <c r="Q465" s="148"/>
      <c r="R465" s="52"/>
      <c r="S465" s="52"/>
      <c r="T465" s="52"/>
      <c r="U465" s="52"/>
      <c r="V465" s="52"/>
      <c r="W465" s="52"/>
      <c r="X465" s="52"/>
      <c r="Y465" s="52"/>
      <c r="Z465" s="52"/>
      <c r="AA465" s="52"/>
      <c r="AB465" s="52"/>
      <c r="AC465" s="39"/>
      <c r="AD465" s="55"/>
    </row>
    <row r="466" s="35" customFormat="1" spans="3:30">
      <c r="C466" s="38"/>
      <c r="F466" s="52"/>
      <c r="G466" s="52"/>
      <c r="P466" s="52"/>
      <c r="Q466" s="148"/>
      <c r="R466" s="52"/>
      <c r="S466" s="52"/>
      <c r="T466" s="52"/>
      <c r="U466" s="52"/>
      <c r="V466" s="52"/>
      <c r="W466" s="52"/>
      <c r="X466" s="52"/>
      <c r="Y466" s="52"/>
      <c r="Z466" s="52"/>
      <c r="AA466" s="52"/>
      <c r="AB466" s="52"/>
      <c r="AC466" s="39"/>
      <c r="AD466" s="55"/>
    </row>
    <row r="467" s="35" customFormat="1" spans="3:30">
      <c r="C467" s="38"/>
      <c r="F467" s="52"/>
      <c r="G467" s="52"/>
      <c r="P467" s="52"/>
      <c r="Q467" s="148"/>
      <c r="R467" s="52"/>
      <c r="S467" s="52"/>
      <c r="T467" s="52"/>
      <c r="U467" s="52"/>
      <c r="V467" s="52"/>
      <c r="W467" s="52"/>
      <c r="X467" s="52"/>
      <c r="Y467" s="52"/>
      <c r="Z467" s="52"/>
      <c r="AA467" s="52"/>
      <c r="AB467" s="52"/>
      <c r="AC467" s="39"/>
      <c r="AD467" s="55"/>
    </row>
    <row r="468" s="35" customFormat="1" spans="3:30">
      <c r="C468" s="38"/>
      <c r="F468" s="52"/>
      <c r="G468" s="52"/>
      <c r="P468" s="52"/>
      <c r="Q468" s="148"/>
      <c r="R468" s="52"/>
      <c r="S468" s="52"/>
      <c r="T468" s="52"/>
      <c r="U468" s="52"/>
      <c r="V468" s="52"/>
      <c r="W468" s="52"/>
      <c r="X468" s="52"/>
      <c r="Y468" s="52"/>
      <c r="Z468" s="52"/>
      <c r="AA468" s="52"/>
      <c r="AB468" s="52"/>
      <c r="AC468" s="39"/>
      <c r="AD468" s="55"/>
    </row>
    <row r="469" s="35" customFormat="1" spans="3:30">
      <c r="C469" s="38"/>
      <c r="F469" s="52"/>
      <c r="G469" s="52"/>
      <c r="P469" s="52"/>
      <c r="Q469" s="148"/>
      <c r="R469" s="52"/>
      <c r="S469" s="52"/>
      <c r="T469" s="52"/>
      <c r="U469" s="52"/>
      <c r="V469" s="52"/>
      <c r="W469" s="52"/>
      <c r="X469" s="52"/>
      <c r="Y469" s="52"/>
      <c r="Z469" s="52"/>
      <c r="AA469" s="52"/>
      <c r="AB469" s="52"/>
      <c r="AC469" s="39"/>
      <c r="AD469" s="55"/>
    </row>
    <row r="470" s="35" customFormat="1" spans="3:30">
      <c r="C470" s="38"/>
      <c r="F470" s="52"/>
      <c r="G470" s="52"/>
      <c r="P470" s="52"/>
      <c r="Q470" s="148"/>
      <c r="R470" s="52"/>
      <c r="S470" s="52"/>
      <c r="T470" s="52"/>
      <c r="U470" s="52"/>
      <c r="V470" s="52"/>
      <c r="W470" s="52"/>
      <c r="X470" s="52"/>
      <c r="Y470" s="52"/>
      <c r="Z470" s="52"/>
      <c r="AA470" s="52"/>
      <c r="AB470" s="52"/>
      <c r="AC470" s="39"/>
      <c r="AD470" s="55"/>
    </row>
    <row r="471" s="35" customFormat="1" spans="3:30">
      <c r="C471" s="38"/>
      <c r="F471" s="52"/>
      <c r="G471" s="52"/>
      <c r="P471" s="52"/>
      <c r="Q471" s="148"/>
      <c r="R471" s="52"/>
      <c r="S471" s="52"/>
      <c r="T471" s="52"/>
      <c r="U471" s="52"/>
      <c r="V471" s="52"/>
      <c r="W471" s="52"/>
      <c r="X471" s="52"/>
      <c r="Y471" s="52"/>
      <c r="Z471" s="52"/>
      <c r="AA471" s="52"/>
      <c r="AB471" s="52"/>
      <c r="AC471" s="39"/>
      <c r="AD471" s="55"/>
    </row>
    <row r="472" s="35" customFormat="1" spans="3:30">
      <c r="C472" s="38"/>
      <c r="F472" s="52"/>
      <c r="G472" s="52"/>
      <c r="P472" s="52"/>
      <c r="Q472" s="148"/>
      <c r="R472" s="52"/>
      <c r="S472" s="52"/>
      <c r="T472" s="52"/>
      <c r="U472" s="52"/>
      <c r="V472" s="52"/>
      <c r="W472" s="52"/>
      <c r="X472" s="52"/>
      <c r="Y472" s="52"/>
      <c r="Z472" s="52"/>
      <c r="AA472" s="52"/>
      <c r="AB472" s="52"/>
      <c r="AC472" s="39"/>
      <c r="AD472" s="55"/>
    </row>
    <row r="473" s="35" customFormat="1" spans="3:30">
      <c r="C473" s="38"/>
      <c r="F473" s="52"/>
      <c r="G473" s="52"/>
      <c r="P473" s="52"/>
      <c r="Q473" s="148"/>
      <c r="R473" s="52"/>
      <c r="S473" s="52"/>
      <c r="T473" s="52"/>
      <c r="U473" s="52"/>
      <c r="V473" s="52"/>
      <c r="W473" s="52"/>
      <c r="X473" s="52"/>
      <c r="Y473" s="52"/>
      <c r="Z473" s="52"/>
      <c r="AA473" s="52"/>
      <c r="AB473" s="52"/>
      <c r="AC473" s="39"/>
      <c r="AD473" s="55"/>
    </row>
    <row r="474" s="35" customFormat="1" spans="3:30">
      <c r="C474" s="38"/>
      <c r="F474" s="52"/>
      <c r="G474" s="52"/>
      <c r="P474" s="52"/>
      <c r="Q474" s="148"/>
      <c r="R474" s="52"/>
      <c r="S474" s="52"/>
      <c r="T474" s="52"/>
      <c r="U474" s="52"/>
      <c r="V474" s="52"/>
      <c r="W474" s="52"/>
      <c r="X474" s="52"/>
      <c r="Y474" s="52"/>
      <c r="Z474" s="52"/>
      <c r="AA474" s="52"/>
      <c r="AB474" s="52"/>
      <c r="AC474" s="39"/>
      <c r="AD474" s="55"/>
    </row>
    <row r="475" s="35" customFormat="1" spans="3:30">
      <c r="C475" s="38"/>
      <c r="F475" s="52"/>
      <c r="G475" s="52"/>
      <c r="P475" s="52"/>
      <c r="Q475" s="148"/>
      <c r="R475" s="52"/>
      <c r="S475" s="52"/>
      <c r="T475" s="52"/>
      <c r="U475" s="52"/>
      <c r="V475" s="52"/>
      <c r="W475" s="52"/>
      <c r="X475" s="52"/>
      <c r="Y475" s="52"/>
      <c r="Z475" s="52"/>
      <c r="AA475" s="52"/>
      <c r="AB475" s="52"/>
      <c r="AC475" s="39"/>
      <c r="AD475" s="55"/>
    </row>
    <row r="476" s="35" customFormat="1" spans="3:30">
      <c r="C476" s="38"/>
      <c r="F476" s="52"/>
      <c r="G476" s="52"/>
      <c r="P476" s="52"/>
      <c r="Q476" s="148"/>
      <c r="R476" s="52"/>
      <c r="S476" s="52"/>
      <c r="T476" s="52"/>
      <c r="U476" s="52"/>
      <c r="V476" s="52"/>
      <c r="W476" s="52"/>
      <c r="X476" s="52"/>
      <c r="Y476" s="52"/>
      <c r="Z476" s="52"/>
      <c r="AA476" s="52"/>
      <c r="AB476" s="52"/>
      <c r="AC476" s="39"/>
      <c r="AD476" s="55"/>
    </row>
    <row r="477" s="35" customFormat="1" spans="3:30">
      <c r="C477" s="38"/>
      <c r="F477" s="52"/>
      <c r="G477" s="52"/>
      <c r="P477" s="52"/>
      <c r="Q477" s="148"/>
      <c r="R477" s="52"/>
      <c r="S477" s="52"/>
      <c r="T477" s="52"/>
      <c r="U477" s="52"/>
      <c r="V477" s="52"/>
      <c r="W477" s="52"/>
      <c r="X477" s="52"/>
      <c r="Y477" s="52"/>
      <c r="Z477" s="52"/>
      <c r="AA477" s="52"/>
      <c r="AB477" s="52"/>
      <c r="AC477" s="39"/>
      <c r="AD477" s="55"/>
    </row>
    <row r="478" s="35" customFormat="1" spans="3:30">
      <c r="C478" s="38"/>
      <c r="F478" s="52"/>
      <c r="G478" s="52"/>
      <c r="P478" s="52"/>
      <c r="Q478" s="148"/>
      <c r="R478" s="52"/>
      <c r="S478" s="52"/>
      <c r="T478" s="52"/>
      <c r="U478" s="52"/>
      <c r="V478" s="52"/>
      <c r="W478" s="52"/>
      <c r="X478" s="52"/>
      <c r="Y478" s="52"/>
      <c r="Z478" s="52"/>
      <c r="AA478" s="52"/>
      <c r="AB478" s="52"/>
      <c r="AC478" s="39"/>
      <c r="AD478" s="55"/>
    </row>
    <row r="479" s="35" customFormat="1" spans="3:30">
      <c r="C479" s="38"/>
      <c r="F479" s="52"/>
      <c r="G479" s="52"/>
      <c r="P479" s="52"/>
      <c r="Q479" s="148"/>
      <c r="R479" s="52"/>
      <c r="S479" s="52"/>
      <c r="T479" s="52"/>
      <c r="U479" s="52"/>
      <c r="V479" s="52"/>
      <c r="W479" s="52"/>
      <c r="X479" s="52"/>
      <c r="Y479" s="52"/>
      <c r="Z479" s="52"/>
      <c r="AA479" s="52"/>
      <c r="AB479" s="52"/>
      <c r="AC479" s="39"/>
      <c r="AD479" s="55"/>
    </row>
    <row r="480" s="35" customFormat="1" spans="3:30">
      <c r="C480" s="38"/>
      <c r="F480" s="52"/>
      <c r="G480" s="52"/>
      <c r="P480" s="52"/>
      <c r="Q480" s="148"/>
      <c r="R480" s="52"/>
      <c r="S480" s="52"/>
      <c r="T480" s="52"/>
      <c r="U480" s="52"/>
      <c r="V480" s="52"/>
      <c r="W480" s="52"/>
      <c r="X480" s="52"/>
      <c r="Y480" s="52"/>
      <c r="Z480" s="52"/>
      <c r="AA480" s="52"/>
      <c r="AB480" s="52"/>
      <c r="AC480" s="39"/>
      <c r="AD480" s="55"/>
    </row>
    <row r="481" s="35" customFormat="1" spans="3:30">
      <c r="C481" s="38"/>
      <c r="F481" s="52"/>
      <c r="G481" s="52"/>
      <c r="P481" s="52"/>
      <c r="Q481" s="148"/>
      <c r="R481" s="52"/>
      <c r="S481" s="52"/>
      <c r="T481" s="52"/>
      <c r="U481" s="52"/>
      <c r="V481" s="52"/>
      <c r="W481" s="52"/>
      <c r="X481" s="52"/>
      <c r="Y481" s="52"/>
      <c r="Z481" s="52"/>
      <c r="AA481" s="52"/>
      <c r="AB481" s="52"/>
      <c r="AC481" s="39"/>
      <c r="AD481" s="55"/>
    </row>
    <row r="482" s="35" customFormat="1" spans="3:30">
      <c r="C482" s="38"/>
      <c r="F482" s="52"/>
      <c r="G482" s="52"/>
      <c r="P482" s="52"/>
      <c r="Q482" s="148"/>
      <c r="R482" s="52"/>
      <c r="S482" s="52"/>
      <c r="T482" s="52"/>
      <c r="U482" s="52"/>
      <c r="V482" s="52"/>
      <c r="W482" s="52"/>
      <c r="X482" s="52"/>
      <c r="Y482" s="52"/>
      <c r="Z482" s="52"/>
      <c r="AA482" s="52"/>
      <c r="AB482" s="52"/>
      <c r="AC482" s="39"/>
      <c r="AD482" s="55"/>
    </row>
    <row r="483" s="35" customFormat="1" spans="3:30">
      <c r="C483" s="38"/>
      <c r="F483" s="52"/>
      <c r="G483" s="52"/>
      <c r="P483" s="52"/>
      <c r="Q483" s="148"/>
      <c r="R483" s="52"/>
      <c r="S483" s="52"/>
      <c r="T483" s="52"/>
      <c r="U483" s="52"/>
      <c r="V483" s="52"/>
      <c r="W483" s="52"/>
      <c r="X483" s="52"/>
      <c r="Y483" s="52"/>
      <c r="Z483" s="52"/>
      <c r="AA483" s="52"/>
      <c r="AB483" s="52"/>
      <c r="AC483" s="39"/>
      <c r="AD483" s="55"/>
    </row>
    <row r="484" s="35" customFormat="1" spans="3:30">
      <c r="C484" s="38"/>
      <c r="F484" s="52"/>
      <c r="G484" s="52"/>
      <c r="P484" s="52"/>
      <c r="Q484" s="148"/>
      <c r="R484" s="52"/>
      <c r="S484" s="52"/>
      <c r="T484" s="52"/>
      <c r="U484" s="52"/>
      <c r="V484" s="52"/>
      <c r="W484" s="52"/>
      <c r="X484" s="52"/>
      <c r="Y484" s="52"/>
      <c r="Z484" s="52"/>
      <c r="AA484" s="52"/>
      <c r="AB484" s="52"/>
      <c r="AC484" s="39"/>
      <c r="AD484" s="55"/>
    </row>
    <row r="485" s="35" customFormat="1" spans="3:30">
      <c r="C485" s="38"/>
      <c r="F485" s="52"/>
      <c r="G485" s="52"/>
      <c r="P485" s="52"/>
      <c r="Q485" s="148"/>
      <c r="R485" s="52"/>
      <c r="S485" s="52"/>
      <c r="T485" s="52"/>
      <c r="U485" s="52"/>
      <c r="V485" s="52"/>
      <c r="W485" s="52"/>
      <c r="X485" s="52"/>
      <c r="Y485" s="52"/>
      <c r="Z485" s="52"/>
      <c r="AA485" s="52"/>
      <c r="AB485" s="52"/>
      <c r="AC485" s="39"/>
      <c r="AD485" s="55"/>
    </row>
    <row r="486" s="35" customFormat="1" spans="3:30">
      <c r="C486" s="38"/>
      <c r="F486" s="52"/>
      <c r="G486" s="52"/>
      <c r="P486" s="52"/>
      <c r="Q486" s="148"/>
      <c r="R486" s="52"/>
      <c r="S486" s="52"/>
      <c r="T486" s="52"/>
      <c r="U486" s="52"/>
      <c r="V486" s="52"/>
      <c r="W486" s="52"/>
      <c r="X486" s="52"/>
      <c r="Y486" s="52"/>
      <c r="Z486" s="52"/>
      <c r="AA486" s="52"/>
      <c r="AB486" s="52"/>
      <c r="AC486" s="39"/>
      <c r="AD486" s="55"/>
    </row>
    <row r="487" s="35" customFormat="1" spans="3:30">
      <c r="C487" s="38"/>
      <c r="F487" s="52"/>
      <c r="G487" s="52"/>
      <c r="P487" s="52"/>
      <c r="Q487" s="148"/>
      <c r="R487" s="52"/>
      <c r="S487" s="52"/>
      <c r="T487" s="52"/>
      <c r="U487" s="52"/>
      <c r="V487" s="52"/>
      <c r="W487" s="52"/>
      <c r="X487" s="52"/>
      <c r="Y487" s="52"/>
      <c r="Z487" s="52"/>
      <c r="AA487" s="52"/>
      <c r="AB487" s="52"/>
      <c r="AC487" s="39"/>
      <c r="AD487" s="55"/>
    </row>
    <row r="488" s="35" customFormat="1" spans="3:30">
      <c r="C488" s="38"/>
      <c r="F488" s="52"/>
      <c r="G488" s="52"/>
      <c r="P488" s="52"/>
      <c r="Q488" s="148"/>
      <c r="R488" s="52"/>
      <c r="S488" s="52"/>
      <c r="T488" s="52"/>
      <c r="U488" s="52"/>
      <c r="V488" s="52"/>
      <c r="W488" s="52"/>
      <c r="X488" s="52"/>
      <c r="Y488" s="52"/>
      <c r="Z488" s="52"/>
      <c r="AA488" s="52"/>
      <c r="AB488" s="52"/>
      <c r="AC488" s="39"/>
      <c r="AD488" s="55"/>
    </row>
    <row r="489" s="35" customFormat="1" spans="3:30">
      <c r="C489" s="38"/>
      <c r="F489" s="52"/>
      <c r="G489" s="52"/>
      <c r="P489" s="52"/>
      <c r="Q489" s="148"/>
      <c r="R489" s="52"/>
      <c r="S489" s="52"/>
      <c r="T489" s="52"/>
      <c r="U489" s="52"/>
      <c r="V489" s="52"/>
      <c r="W489" s="52"/>
      <c r="X489" s="52"/>
      <c r="Y489" s="52"/>
      <c r="Z489" s="52"/>
      <c r="AA489" s="52"/>
      <c r="AB489" s="52"/>
      <c r="AC489" s="39"/>
      <c r="AD489" s="55"/>
    </row>
    <row r="490" s="35" customFormat="1" spans="3:30">
      <c r="C490" s="38"/>
      <c r="F490" s="52"/>
      <c r="G490" s="52"/>
      <c r="P490" s="52"/>
      <c r="Q490" s="148"/>
      <c r="R490" s="52"/>
      <c r="S490" s="52"/>
      <c r="T490" s="52"/>
      <c r="U490" s="52"/>
      <c r="V490" s="52"/>
      <c r="W490" s="52"/>
      <c r="X490" s="52"/>
      <c r="Y490" s="52"/>
      <c r="Z490" s="52"/>
      <c r="AA490" s="52"/>
      <c r="AB490" s="52"/>
      <c r="AC490" s="39"/>
      <c r="AD490" s="55"/>
    </row>
    <row r="491" s="35" customFormat="1" spans="3:30">
      <c r="C491" s="38"/>
      <c r="F491" s="52"/>
      <c r="G491" s="52"/>
      <c r="P491" s="52"/>
      <c r="Q491" s="148"/>
      <c r="R491" s="52"/>
      <c r="S491" s="52"/>
      <c r="T491" s="52"/>
      <c r="U491" s="52"/>
      <c r="V491" s="52"/>
      <c r="W491" s="52"/>
      <c r="X491" s="52"/>
      <c r="Y491" s="52"/>
      <c r="Z491" s="52"/>
      <c r="AA491" s="52"/>
      <c r="AB491" s="52"/>
      <c r="AC491" s="39"/>
      <c r="AD491" s="55"/>
    </row>
    <row r="492" s="35" customFormat="1" spans="3:30">
      <c r="C492" s="38"/>
      <c r="F492" s="52"/>
      <c r="G492" s="52"/>
      <c r="P492" s="52"/>
      <c r="Q492" s="148"/>
      <c r="R492" s="52"/>
      <c r="S492" s="52"/>
      <c r="T492" s="52"/>
      <c r="U492" s="52"/>
      <c r="V492" s="52"/>
      <c r="W492" s="52"/>
      <c r="X492" s="52"/>
      <c r="Y492" s="52"/>
      <c r="Z492" s="52"/>
      <c r="AA492" s="52"/>
      <c r="AB492" s="52"/>
      <c r="AC492" s="39"/>
      <c r="AD492" s="55"/>
    </row>
    <row r="493" s="35" customFormat="1" spans="3:30">
      <c r="C493" s="38"/>
      <c r="F493" s="52"/>
      <c r="G493" s="52"/>
      <c r="P493" s="52"/>
      <c r="Q493" s="148"/>
      <c r="R493" s="52"/>
      <c r="S493" s="52"/>
      <c r="T493" s="52"/>
      <c r="U493" s="52"/>
      <c r="V493" s="52"/>
      <c r="W493" s="52"/>
      <c r="X493" s="52"/>
      <c r="Y493" s="52"/>
      <c r="Z493" s="52"/>
      <c r="AA493" s="52"/>
      <c r="AB493" s="52"/>
      <c r="AC493" s="39"/>
      <c r="AD493" s="55"/>
    </row>
    <row r="494" s="35" customFormat="1" spans="3:30">
      <c r="C494" s="38"/>
      <c r="F494" s="52"/>
      <c r="G494" s="52"/>
      <c r="P494" s="52"/>
      <c r="Q494" s="148"/>
      <c r="R494" s="52"/>
      <c r="S494" s="52"/>
      <c r="T494" s="52"/>
      <c r="U494" s="52"/>
      <c r="V494" s="52"/>
      <c r="W494" s="52"/>
      <c r="X494" s="52"/>
      <c r="Y494" s="52"/>
      <c r="Z494" s="52"/>
      <c r="AA494" s="52"/>
      <c r="AB494" s="52"/>
      <c r="AC494" s="39"/>
      <c r="AD494" s="55"/>
    </row>
    <row r="495" s="35" customFormat="1" spans="3:30">
      <c r="C495" s="38"/>
      <c r="F495" s="52"/>
      <c r="G495" s="52"/>
      <c r="P495" s="52"/>
      <c r="Q495" s="148"/>
      <c r="R495" s="52"/>
      <c r="S495" s="52"/>
      <c r="T495" s="52"/>
      <c r="U495" s="52"/>
      <c r="V495" s="52"/>
      <c r="W495" s="52"/>
      <c r="X495" s="52"/>
      <c r="Y495" s="52"/>
      <c r="Z495" s="52"/>
      <c r="AA495" s="52"/>
      <c r="AB495" s="52"/>
      <c r="AC495" s="39"/>
      <c r="AD495" s="55"/>
    </row>
    <row r="496" s="35" customFormat="1" spans="3:30">
      <c r="C496" s="38"/>
      <c r="F496" s="52"/>
      <c r="G496" s="52"/>
      <c r="P496" s="52"/>
      <c r="Q496" s="148"/>
      <c r="R496" s="52"/>
      <c r="S496" s="52"/>
      <c r="T496" s="52"/>
      <c r="U496" s="52"/>
      <c r="V496" s="52"/>
      <c r="W496" s="52"/>
      <c r="X496" s="52"/>
      <c r="Y496" s="52"/>
      <c r="Z496" s="52"/>
      <c r="AA496" s="52"/>
      <c r="AB496" s="52"/>
      <c r="AC496" s="39"/>
      <c r="AD496" s="55"/>
    </row>
    <row r="497" s="35" customFormat="1" spans="3:30">
      <c r="C497" s="38"/>
      <c r="F497" s="52"/>
      <c r="G497" s="52"/>
      <c r="P497" s="52"/>
      <c r="Q497" s="148"/>
      <c r="R497" s="52"/>
      <c r="S497" s="52"/>
      <c r="T497" s="52"/>
      <c r="U497" s="52"/>
      <c r="V497" s="52"/>
      <c r="W497" s="52"/>
      <c r="X497" s="52"/>
      <c r="Y497" s="52"/>
      <c r="Z497" s="52"/>
      <c r="AA497" s="52"/>
      <c r="AB497" s="52"/>
      <c r="AC497" s="39"/>
      <c r="AD497" s="55"/>
    </row>
    <row r="498" s="35" customFormat="1" spans="3:30">
      <c r="C498" s="38"/>
      <c r="F498" s="52"/>
      <c r="G498" s="52"/>
      <c r="P498" s="52"/>
      <c r="Q498" s="148"/>
      <c r="R498" s="52"/>
      <c r="S498" s="52"/>
      <c r="T498" s="52"/>
      <c r="U498" s="52"/>
      <c r="V498" s="52"/>
      <c r="W498" s="52"/>
      <c r="X498" s="52"/>
      <c r="Y498" s="52"/>
      <c r="Z498" s="52"/>
      <c r="AA498" s="52"/>
      <c r="AB498" s="52"/>
      <c r="AC498" s="39"/>
      <c r="AD498" s="55"/>
    </row>
    <row r="499" s="35" customFormat="1" spans="3:30">
      <c r="C499" s="38"/>
      <c r="F499" s="52"/>
      <c r="G499" s="52"/>
      <c r="P499" s="52"/>
      <c r="Q499" s="148"/>
      <c r="R499" s="52"/>
      <c r="S499" s="52"/>
      <c r="T499" s="52"/>
      <c r="U499" s="52"/>
      <c r="V499" s="52"/>
      <c r="W499" s="52"/>
      <c r="X499" s="52"/>
      <c r="Y499" s="52"/>
      <c r="Z499" s="52"/>
      <c r="AA499" s="52"/>
      <c r="AB499" s="52"/>
      <c r="AC499" s="39"/>
      <c r="AD499" s="55"/>
    </row>
    <row r="500" s="35" customFormat="1" spans="3:30">
      <c r="C500" s="38"/>
      <c r="F500" s="52"/>
      <c r="G500" s="52"/>
      <c r="P500" s="52"/>
      <c r="Q500" s="148"/>
      <c r="R500" s="52"/>
      <c r="S500" s="52"/>
      <c r="T500" s="52"/>
      <c r="U500" s="52"/>
      <c r="V500" s="52"/>
      <c r="W500" s="52"/>
      <c r="X500" s="52"/>
      <c r="Y500" s="52"/>
      <c r="Z500" s="52"/>
      <c r="AA500" s="52"/>
      <c r="AB500" s="52"/>
      <c r="AC500" s="39"/>
      <c r="AD500" s="55"/>
    </row>
    <row r="501" s="35" customFormat="1" spans="3:30">
      <c r="C501" s="38"/>
      <c r="F501" s="52"/>
      <c r="G501" s="52"/>
      <c r="P501" s="52"/>
      <c r="Q501" s="148"/>
      <c r="R501" s="52"/>
      <c r="S501" s="52"/>
      <c r="T501" s="52"/>
      <c r="U501" s="52"/>
      <c r="V501" s="52"/>
      <c r="W501" s="52"/>
      <c r="X501" s="52"/>
      <c r="Y501" s="52"/>
      <c r="Z501" s="52"/>
      <c r="AA501" s="52"/>
      <c r="AB501" s="52"/>
      <c r="AC501" s="39"/>
      <c r="AD501" s="55"/>
    </row>
    <row r="502" s="35" customFormat="1" spans="3:30">
      <c r="C502" s="38"/>
      <c r="F502" s="52"/>
      <c r="G502" s="52"/>
      <c r="P502" s="52"/>
      <c r="Q502" s="148"/>
      <c r="R502" s="52"/>
      <c r="S502" s="52"/>
      <c r="T502" s="52"/>
      <c r="U502" s="52"/>
      <c r="V502" s="52"/>
      <c r="W502" s="52"/>
      <c r="X502" s="52"/>
      <c r="Y502" s="52"/>
      <c r="Z502" s="52"/>
      <c r="AA502" s="52"/>
      <c r="AB502" s="52"/>
      <c r="AC502" s="39"/>
      <c r="AD502" s="55"/>
    </row>
    <row r="503" s="35" customFormat="1" spans="3:30">
      <c r="C503" s="38"/>
      <c r="F503" s="52"/>
      <c r="G503" s="52"/>
      <c r="P503" s="52"/>
      <c r="Q503" s="148"/>
      <c r="R503" s="52"/>
      <c r="S503" s="52"/>
      <c r="T503" s="52"/>
      <c r="U503" s="52"/>
      <c r="V503" s="52"/>
      <c r="W503" s="52"/>
      <c r="X503" s="52"/>
      <c r="Y503" s="52"/>
      <c r="Z503" s="52"/>
      <c r="AA503" s="52"/>
      <c r="AB503" s="52"/>
      <c r="AC503" s="39"/>
      <c r="AD503" s="55"/>
    </row>
    <row r="504" s="35" customFormat="1" spans="3:30">
      <c r="C504" s="38"/>
      <c r="F504" s="52"/>
      <c r="G504" s="52"/>
      <c r="P504" s="52"/>
      <c r="Q504" s="148"/>
      <c r="R504" s="52"/>
      <c r="S504" s="52"/>
      <c r="T504" s="52"/>
      <c r="U504" s="52"/>
      <c r="V504" s="52"/>
      <c r="W504" s="52"/>
      <c r="X504" s="52"/>
      <c r="Y504" s="52"/>
      <c r="Z504" s="52"/>
      <c r="AA504" s="52"/>
      <c r="AB504" s="52"/>
      <c r="AC504" s="39"/>
      <c r="AD504" s="55"/>
    </row>
    <row r="505" s="35" customFormat="1" spans="3:30">
      <c r="C505" s="38"/>
      <c r="F505" s="52"/>
      <c r="G505" s="52"/>
      <c r="P505" s="52"/>
      <c r="Q505" s="148"/>
      <c r="R505" s="52"/>
      <c r="S505" s="52"/>
      <c r="T505" s="52"/>
      <c r="U505" s="52"/>
      <c r="V505" s="52"/>
      <c r="W505" s="52"/>
      <c r="X505" s="52"/>
      <c r="Y505" s="52"/>
      <c r="Z505" s="52"/>
      <c r="AA505" s="52"/>
      <c r="AB505" s="52"/>
      <c r="AC505" s="39"/>
      <c r="AD505" s="55"/>
    </row>
    <row r="506" s="35" customFormat="1" spans="3:30">
      <c r="C506" s="38"/>
      <c r="F506" s="52"/>
      <c r="G506" s="52"/>
      <c r="P506" s="52"/>
      <c r="Q506" s="148"/>
      <c r="R506" s="52"/>
      <c r="S506" s="52"/>
      <c r="T506" s="52"/>
      <c r="U506" s="52"/>
      <c r="V506" s="52"/>
      <c r="W506" s="52"/>
      <c r="X506" s="52"/>
      <c r="Y506" s="52"/>
      <c r="Z506" s="52"/>
      <c r="AA506" s="52"/>
      <c r="AB506" s="52"/>
      <c r="AC506" s="39"/>
      <c r="AD506" s="55"/>
    </row>
    <row r="507" s="35" customFormat="1" spans="3:30">
      <c r="C507" s="38"/>
      <c r="F507" s="52"/>
      <c r="G507" s="52"/>
      <c r="P507" s="52"/>
      <c r="Q507" s="148"/>
      <c r="R507" s="52"/>
      <c r="S507" s="52"/>
      <c r="T507" s="52"/>
      <c r="U507" s="52"/>
      <c r="V507" s="52"/>
      <c r="W507" s="52"/>
      <c r="X507" s="52"/>
      <c r="Y507" s="52"/>
      <c r="Z507" s="52"/>
      <c r="AA507" s="52"/>
      <c r="AB507" s="52"/>
      <c r="AC507" s="39"/>
      <c r="AD507" s="55"/>
    </row>
    <row r="508" s="35" customFormat="1" spans="3:30">
      <c r="C508" s="38"/>
      <c r="F508" s="52"/>
      <c r="G508" s="52"/>
      <c r="P508" s="52"/>
      <c r="Q508" s="148"/>
      <c r="R508" s="52"/>
      <c r="S508" s="52"/>
      <c r="T508" s="52"/>
      <c r="U508" s="52"/>
      <c r="V508" s="52"/>
      <c r="W508" s="52"/>
      <c r="X508" s="52"/>
      <c r="Y508" s="52"/>
      <c r="Z508" s="52"/>
      <c r="AA508" s="52"/>
      <c r="AB508" s="52"/>
      <c r="AC508" s="39"/>
      <c r="AD508" s="55"/>
    </row>
    <row r="509" s="35" customFormat="1" spans="3:30">
      <c r="C509" s="38"/>
      <c r="F509" s="52"/>
      <c r="G509" s="52"/>
      <c r="P509" s="52"/>
      <c r="Q509" s="148"/>
      <c r="R509" s="52"/>
      <c r="S509" s="52"/>
      <c r="T509" s="52"/>
      <c r="U509" s="52"/>
      <c r="V509" s="52"/>
      <c r="W509" s="52"/>
      <c r="X509" s="52"/>
      <c r="Y509" s="52"/>
      <c r="Z509" s="52"/>
      <c r="AA509" s="52"/>
      <c r="AB509" s="52"/>
      <c r="AC509" s="39"/>
      <c r="AD509" s="55"/>
    </row>
    <row r="510" s="35" customFormat="1" spans="3:30">
      <c r="C510" s="38"/>
      <c r="F510" s="52"/>
      <c r="G510" s="52"/>
      <c r="P510" s="52"/>
      <c r="Q510" s="148"/>
      <c r="R510" s="52"/>
      <c r="S510" s="52"/>
      <c r="T510" s="52"/>
      <c r="U510" s="52"/>
      <c r="V510" s="52"/>
      <c r="W510" s="52"/>
      <c r="X510" s="52"/>
      <c r="Y510" s="52"/>
      <c r="Z510" s="52"/>
      <c r="AA510" s="52"/>
      <c r="AB510" s="52"/>
      <c r="AC510" s="39"/>
      <c r="AD510" s="55"/>
    </row>
    <row r="511" s="35" customFormat="1" spans="3:30">
      <c r="C511" s="38"/>
      <c r="F511" s="52"/>
      <c r="G511" s="52"/>
      <c r="P511" s="52"/>
      <c r="Q511" s="148"/>
      <c r="R511" s="52"/>
      <c r="S511" s="52"/>
      <c r="T511" s="52"/>
      <c r="U511" s="52"/>
      <c r="V511" s="52"/>
      <c r="W511" s="52"/>
      <c r="X511" s="52"/>
      <c r="Y511" s="52"/>
      <c r="Z511" s="52"/>
      <c r="AA511" s="52"/>
      <c r="AB511" s="52"/>
      <c r="AC511" s="39"/>
      <c r="AD511" s="55"/>
    </row>
    <row r="512" s="35" customFormat="1" spans="3:30">
      <c r="C512" s="38"/>
      <c r="F512" s="52"/>
      <c r="G512" s="52"/>
      <c r="P512" s="52"/>
      <c r="Q512" s="148"/>
      <c r="R512" s="52"/>
      <c r="S512" s="52"/>
      <c r="T512" s="52"/>
      <c r="U512" s="52"/>
      <c r="V512" s="52"/>
      <c r="W512" s="52"/>
      <c r="X512" s="52"/>
      <c r="Y512" s="52"/>
      <c r="Z512" s="52"/>
      <c r="AA512" s="52"/>
      <c r="AB512" s="52"/>
      <c r="AC512" s="39"/>
      <c r="AD512" s="55"/>
    </row>
    <row r="513" s="35" customFormat="1" spans="3:30">
      <c r="C513" s="38"/>
      <c r="F513" s="52"/>
      <c r="G513" s="52"/>
      <c r="P513" s="52"/>
      <c r="Q513" s="148"/>
      <c r="R513" s="52"/>
      <c r="S513" s="52"/>
      <c r="T513" s="52"/>
      <c r="U513" s="52"/>
      <c r="V513" s="52"/>
      <c r="W513" s="52"/>
      <c r="X513" s="52"/>
      <c r="Y513" s="52"/>
      <c r="Z513" s="52"/>
      <c r="AA513" s="52"/>
      <c r="AB513" s="52"/>
      <c r="AC513" s="39"/>
      <c r="AD513" s="55"/>
    </row>
    <row r="514" s="35" customFormat="1" spans="3:30">
      <c r="C514" s="38"/>
      <c r="F514" s="52"/>
      <c r="G514" s="52"/>
      <c r="P514" s="52"/>
      <c r="Q514" s="148"/>
      <c r="R514" s="52"/>
      <c r="S514" s="52"/>
      <c r="T514" s="52"/>
      <c r="U514" s="52"/>
      <c r="V514" s="52"/>
      <c r="W514" s="52"/>
      <c r="X514" s="52"/>
      <c r="Y514" s="52"/>
      <c r="Z514" s="52"/>
      <c r="AA514" s="52"/>
      <c r="AB514" s="52"/>
      <c r="AC514" s="39"/>
      <c r="AD514" s="55"/>
    </row>
    <row r="515" s="35" customFormat="1" spans="3:30">
      <c r="C515" s="38"/>
      <c r="F515" s="52"/>
      <c r="G515" s="52"/>
      <c r="P515" s="52"/>
      <c r="Q515" s="148"/>
      <c r="R515" s="52"/>
      <c r="S515" s="52"/>
      <c r="T515" s="52"/>
      <c r="U515" s="52"/>
      <c r="V515" s="52"/>
      <c r="W515" s="52"/>
      <c r="X515" s="52"/>
      <c r="Y515" s="52"/>
      <c r="Z515" s="52"/>
      <c r="AA515" s="52"/>
      <c r="AB515" s="52"/>
      <c r="AC515" s="39"/>
      <c r="AD515" s="55"/>
    </row>
    <row r="516" s="35" customFormat="1" spans="3:30">
      <c r="C516" s="38"/>
      <c r="F516" s="52"/>
      <c r="G516" s="52"/>
      <c r="P516" s="52"/>
      <c r="Q516" s="148"/>
      <c r="R516" s="52"/>
      <c r="S516" s="52"/>
      <c r="T516" s="52"/>
      <c r="U516" s="52"/>
      <c r="V516" s="52"/>
      <c r="W516" s="52"/>
      <c r="X516" s="52"/>
      <c r="Y516" s="52"/>
      <c r="Z516" s="52"/>
      <c r="AA516" s="52"/>
      <c r="AB516" s="52"/>
      <c r="AC516" s="39"/>
      <c r="AD516" s="55"/>
    </row>
    <row r="517" s="35" customFormat="1" spans="3:30">
      <c r="C517" s="38"/>
      <c r="F517" s="52"/>
      <c r="G517" s="52"/>
      <c r="P517" s="52"/>
      <c r="Q517" s="148"/>
      <c r="R517" s="52"/>
      <c r="S517" s="52"/>
      <c r="T517" s="52"/>
      <c r="U517" s="52"/>
      <c r="V517" s="52"/>
      <c r="W517" s="52"/>
      <c r="X517" s="52"/>
      <c r="Y517" s="52"/>
      <c r="Z517" s="52"/>
      <c r="AA517" s="52"/>
      <c r="AB517" s="52"/>
      <c r="AC517" s="39"/>
      <c r="AD517" s="55"/>
    </row>
    <row r="518" s="35" customFormat="1" spans="3:30">
      <c r="C518" s="38"/>
      <c r="F518" s="52"/>
      <c r="G518" s="52"/>
      <c r="P518" s="52"/>
      <c r="Q518" s="148"/>
      <c r="R518" s="52"/>
      <c r="S518" s="52"/>
      <c r="T518" s="52"/>
      <c r="U518" s="52"/>
      <c r="V518" s="52"/>
      <c r="W518" s="52"/>
      <c r="X518" s="52"/>
      <c r="Y518" s="52"/>
      <c r="Z518" s="52"/>
      <c r="AA518" s="52"/>
      <c r="AB518" s="52"/>
      <c r="AC518" s="39"/>
      <c r="AD518" s="55"/>
    </row>
    <row r="519" s="35" customFormat="1" spans="3:30">
      <c r="C519" s="38"/>
      <c r="F519" s="52"/>
      <c r="G519" s="52"/>
      <c r="P519" s="52"/>
      <c r="Q519" s="148"/>
      <c r="R519" s="52"/>
      <c r="S519" s="52"/>
      <c r="T519" s="52"/>
      <c r="U519" s="52"/>
      <c r="V519" s="52"/>
      <c r="W519" s="52"/>
      <c r="X519" s="52"/>
      <c r="Y519" s="52"/>
      <c r="Z519" s="52"/>
      <c r="AA519" s="52"/>
      <c r="AB519" s="52"/>
      <c r="AC519" s="39"/>
      <c r="AD519" s="55"/>
    </row>
    <row r="520" s="35" customFormat="1" spans="3:30">
      <c r="C520" s="38"/>
      <c r="F520" s="52"/>
      <c r="G520" s="52"/>
      <c r="P520" s="52"/>
      <c r="Q520" s="148"/>
      <c r="R520" s="52"/>
      <c r="S520" s="52"/>
      <c r="T520" s="52"/>
      <c r="U520" s="52"/>
      <c r="V520" s="52"/>
      <c r="W520" s="52"/>
      <c r="X520" s="52"/>
      <c r="Y520" s="52"/>
      <c r="Z520" s="52"/>
      <c r="AA520" s="52"/>
      <c r="AB520" s="52"/>
      <c r="AC520" s="39"/>
      <c r="AD520" s="55"/>
    </row>
    <row r="521" s="35" customFormat="1" spans="3:30">
      <c r="C521" s="38"/>
      <c r="F521" s="52"/>
      <c r="G521" s="52"/>
      <c r="P521" s="52"/>
      <c r="Q521" s="148"/>
      <c r="R521" s="52"/>
      <c r="S521" s="52"/>
      <c r="T521" s="52"/>
      <c r="U521" s="52"/>
      <c r="V521" s="52"/>
      <c r="W521" s="52"/>
      <c r="X521" s="52"/>
      <c r="Y521" s="52"/>
      <c r="Z521" s="52"/>
      <c r="AA521" s="52"/>
      <c r="AB521" s="52"/>
      <c r="AC521" s="39"/>
      <c r="AD521" s="55"/>
    </row>
    <row r="522" s="35" customFormat="1" spans="3:30">
      <c r="C522" s="38"/>
      <c r="F522" s="52"/>
      <c r="G522" s="52"/>
      <c r="P522" s="52"/>
      <c r="Q522" s="148"/>
      <c r="R522" s="52"/>
      <c r="S522" s="52"/>
      <c r="T522" s="52"/>
      <c r="U522" s="52"/>
      <c r="V522" s="52"/>
      <c r="W522" s="52"/>
      <c r="X522" s="52"/>
      <c r="Y522" s="52"/>
      <c r="Z522" s="52"/>
      <c r="AA522" s="52"/>
      <c r="AB522" s="52"/>
      <c r="AC522" s="39"/>
      <c r="AD522" s="55"/>
    </row>
    <row r="523" s="35" customFormat="1" spans="3:30">
      <c r="C523" s="38"/>
      <c r="F523" s="52"/>
      <c r="G523" s="52"/>
      <c r="P523" s="52"/>
      <c r="Q523" s="148"/>
      <c r="R523" s="52"/>
      <c r="S523" s="52"/>
      <c r="T523" s="52"/>
      <c r="U523" s="52"/>
      <c r="V523" s="52"/>
      <c r="W523" s="52"/>
      <c r="X523" s="52"/>
      <c r="Y523" s="52"/>
      <c r="Z523" s="52"/>
      <c r="AA523" s="52"/>
      <c r="AB523" s="52"/>
      <c r="AC523" s="39"/>
      <c r="AD523" s="55"/>
    </row>
    <row r="524" s="35" customFormat="1" spans="3:30">
      <c r="C524" s="38"/>
      <c r="F524" s="52"/>
      <c r="G524" s="52"/>
      <c r="P524" s="52"/>
      <c r="Q524" s="148"/>
      <c r="R524" s="52"/>
      <c r="S524" s="52"/>
      <c r="T524" s="52"/>
      <c r="U524" s="52"/>
      <c r="V524" s="52"/>
      <c r="W524" s="52"/>
      <c r="X524" s="52"/>
      <c r="Y524" s="52"/>
      <c r="Z524" s="52"/>
      <c r="AA524" s="52"/>
      <c r="AB524" s="52"/>
      <c r="AC524" s="39"/>
      <c r="AD524" s="55"/>
    </row>
    <row r="525" s="35" customFormat="1" spans="3:30">
      <c r="C525" s="38"/>
      <c r="F525" s="52"/>
      <c r="G525" s="52"/>
      <c r="P525" s="52"/>
      <c r="Q525" s="148"/>
      <c r="R525" s="52"/>
      <c r="S525" s="52"/>
      <c r="T525" s="52"/>
      <c r="U525" s="52"/>
      <c r="V525" s="52"/>
      <c r="W525" s="52"/>
      <c r="X525" s="52"/>
      <c r="Y525" s="52"/>
      <c r="Z525" s="52"/>
      <c r="AA525" s="52"/>
      <c r="AB525" s="52"/>
      <c r="AC525" s="39"/>
      <c r="AD525" s="55"/>
    </row>
    <row r="526" s="35" customFormat="1" spans="3:30">
      <c r="C526" s="38"/>
      <c r="F526" s="52"/>
      <c r="G526" s="52"/>
      <c r="P526" s="52"/>
      <c r="Q526" s="148"/>
      <c r="R526" s="52"/>
      <c r="S526" s="52"/>
      <c r="T526" s="52"/>
      <c r="U526" s="52"/>
      <c r="V526" s="52"/>
      <c r="W526" s="52"/>
      <c r="X526" s="52"/>
      <c r="Y526" s="52"/>
      <c r="Z526" s="52"/>
      <c r="AA526" s="52"/>
      <c r="AB526" s="52"/>
      <c r="AC526" s="39"/>
      <c r="AD526" s="55"/>
    </row>
    <row r="527" s="35" customFormat="1" spans="3:30">
      <c r="C527" s="38"/>
      <c r="F527" s="52"/>
      <c r="G527" s="52"/>
      <c r="P527" s="52"/>
      <c r="Q527" s="148"/>
      <c r="R527" s="52"/>
      <c r="S527" s="52"/>
      <c r="T527" s="52"/>
      <c r="U527" s="52"/>
      <c r="V527" s="52"/>
      <c r="W527" s="52"/>
      <c r="X527" s="52"/>
      <c r="Y527" s="52"/>
      <c r="Z527" s="52"/>
      <c r="AA527" s="52"/>
      <c r="AB527" s="52"/>
      <c r="AC527" s="39"/>
      <c r="AD527" s="55"/>
    </row>
    <row r="528" s="35" customFormat="1" spans="3:30">
      <c r="C528" s="38"/>
      <c r="F528" s="52"/>
      <c r="G528" s="52"/>
      <c r="P528" s="52"/>
      <c r="Q528" s="148"/>
      <c r="R528" s="52"/>
      <c r="S528" s="52"/>
      <c r="T528" s="52"/>
      <c r="U528" s="52"/>
      <c r="V528" s="52"/>
      <c r="W528" s="52"/>
      <c r="X528" s="52"/>
      <c r="Y528" s="52"/>
      <c r="Z528" s="52"/>
      <c r="AA528" s="52"/>
      <c r="AB528" s="52"/>
      <c r="AC528" s="39"/>
      <c r="AD528" s="55"/>
    </row>
    <row r="529" s="35" customFormat="1" spans="3:30">
      <c r="C529" s="38"/>
      <c r="F529" s="52"/>
      <c r="G529" s="52"/>
      <c r="P529" s="52"/>
      <c r="Q529" s="148"/>
      <c r="R529" s="52"/>
      <c r="S529" s="52"/>
      <c r="T529" s="52"/>
      <c r="U529" s="52"/>
      <c r="V529" s="52"/>
      <c r="W529" s="52"/>
      <c r="X529" s="52"/>
      <c r="Y529" s="52"/>
      <c r="Z529" s="52"/>
      <c r="AA529" s="52"/>
      <c r="AB529" s="52"/>
      <c r="AC529" s="39"/>
      <c r="AD529" s="55"/>
    </row>
    <row r="530" s="35" customFormat="1" spans="3:30">
      <c r="C530" s="38"/>
      <c r="F530" s="52"/>
      <c r="G530" s="52"/>
      <c r="P530" s="52"/>
      <c r="Q530" s="148"/>
      <c r="R530" s="52"/>
      <c r="S530" s="52"/>
      <c r="T530" s="52"/>
      <c r="U530" s="52"/>
      <c r="V530" s="52"/>
      <c r="W530" s="52"/>
      <c r="X530" s="52"/>
      <c r="Y530" s="52"/>
      <c r="Z530" s="52"/>
      <c r="AA530" s="52"/>
      <c r="AB530" s="52"/>
      <c r="AC530" s="39"/>
      <c r="AD530" s="55"/>
    </row>
    <row r="531" s="35" customFormat="1" spans="3:30">
      <c r="C531" s="38"/>
      <c r="F531" s="52"/>
      <c r="G531" s="52"/>
      <c r="P531" s="52"/>
      <c r="Q531" s="148"/>
      <c r="R531" s="52"/>
      <c r="S531" s="52"/>
      <c r="T531" s="52"/>
      <c r="U531" s="52"/>
      <c r="V531" s="52"/>
      <c r="W531" s="52"/>
      <c r="X531" s="52"/>
      <c r="Y531" s="52"/>
      <c r="Z531" s="52"/>
      <c r="AA531" s="52"/>
      <c r="AB531" s="52"/>
      <c r="AC531" s="39"/>
      <c r="AD531" s="55"/>
    </row>
    <row r="532" s="35" customFormat="1" spans="3:30">
      <c r="C532" s="38"/>
      <c r="F532" s="52"/>
      <c r="G532" s="52"/>
      <c r="P532" s="52"/>
      <c r="Q532" s="148"/>
      <c r="R532" s="52"/>
      <c r="S532" s="52"/>
      <c r="T532" s="52"/>
      <c r="U532" s="52"/>
      <c r="V532" s="52"/>
      <c r="W532" s="52"/>
      <c r="X532" s="52"/>
      <c r="Y532" s="52"/>
      <c r="Z532" s="52"/>
      <c r="AA532" s="52"/>
      <c r="AB532" s="52"/>
      <c r="AC532" s="39"/>
      <c r="AD532" s="55"/>
    </row>
    <row r="533" s="35" customFormat="1" spans="3:30">
      <c r="C533" s="38"/>
      <c r="F533" s="52"/>
      <c r="G533" s="52"/>
      <c r="P533" s="52"/>
      <c r="Q533" s="148"/>
      <c r="R533" s="52"/>
      <c r="S533" s="52"/>
      <c r="T533" s="52"/>
      <c r="U533" s="52"/>
      <c r="V533" s="52"/>
      <c r="W533" s="52"/>
      <c r="X533" s="52"/>
      <c r="Y533" s="52"/>
      <c r="Z533" s="52"/>
      <c r="AA533" s="52"/>
      <c r="AB533" s="52"/>
      <c r="AC533" s="39"/>
      <c r="AD533" s="55"/>
    </row>
    <row r="534" s="35" customFormat="1" spans="3:30">
      <c r="C534" s="38"/>
      <c r="F534" s="52"/>
      <c r="G534" s="52"/>
      <c r="P534" s="52"/>
      <c r="Q534" s="148"/>
      <c r="R534" s="52"/>
      <c r="S534" s="52"/>
      <c r="T534" s="52"/>
      <c r="U534" s="52"/>
      <c r="V534" s="52"/>
      <c r="W534" s="52"/>
      <c r="X534" s="52"/>
      <c r="Y534" s="52"/>
      <c r="Z534" s="52"/>
      <c r="AA534" s="52"/>
      <c r="AB534" s="52"/>
      <c r="AC534" s="39"/>
      <c r="AD534" s="55"/>
    </row>
    <row r="535" s="35" customFormat="1" spans="3:30">
      <c r="C535" s="38"/>
      <c r="F535" s="52"/>
      <c r="G535" s="52"/>
      <c r="P535" s="52"/>
      <c r="Q535" s="148"/>
      <c r="R535" s="52"/>
      <c r="S535" s="52"/>
      <c r="T535" s="52"/>
      <c r="U535" s="52"/>
      <c r="V535" s="52"/>
      <c r="W535" s="52"/>
      <c r="X535" s="52"/>
      <c r="Y535" s="52"/>
      <c r="Z535" s="52"/>
      <c r="AA535" s="52"/>
      <c r="AB535" s="52"/>
      <c r="AC535" s="39"/>
      <c r="AD535" s="55"/>
    </row>
    <row r="536" s="35" customFormat="1" spans="3:30">
      <c r="C536" s="38"/>
      <c r="F536" s="52"/>
      <c r="G536" s="52"/>
      <c r="P536" s="52"/>
      <c r="Q536" s="148"/>
      <c r="R536" s="52"/>
      <c r="S536" s="52"/>
      <c r="T536" s="52"/>
      <c r="U536" s="52"/>
      <c r="V536" s="52"/>
      <c r="W536" s="52"/>
      <c r="X536" s="52"/>
      <c r="Y536" s="52"/>
      <c r="Z536" s="52"/>
      <c r="AA536" s="52"/>
      <c r="AB536" s="52"/>
      <c r="AC536" s="39"/>
      <c r="AD536" s="55"/>
    </row>
    <row r="537" s="35" customFormat="1" spans="3:30">
      <c r="C537" s="38"/>
      <c r="F537" s="52"/>
      <c r="G537" s="52"/>
      <c r="P537" s="52"/>
      <c r="Q537" s="148"/>
      <c r="R537" s="52"/>
      <c r="S537" s="52"/>
      <c r="T537" s="52"/>
      <c r="U537" s="52"/>
      <c r="V537" s="52"/>
      <c r="W537" s="52"/>
      <c r="X537" s="52"/>
      <c r="Y537" s="52"/>
      <c r="Z537" s="52"/>
      <c r="AA537" s="52"/>
      <c r="AB537" s="52"/>
      <c r="AC537" s="39"/>
      <c r="AD537" s="55"/>
    </row>
    <row r="538" s="35" customFormat="1" spans="3:30">
      <c r="C538" s="38"/>
      <c r="F538" s="52"/>
      <c r="G538" s="52"/>
      <c r="P538" s="52"/>
      <c r="Q538" s="148"/>
      <c r="R538" s="52"/>
      <c r="S538" s="52"/>
      <c r="T538" s="52"/>
      <c r="U538" s="52"/>
      <c r="V538" s="52"/>
      <c r="W538" s="52"/>
      <c r="X538" s="52"/>
      <c r="Y538" s="52"/>
      <c r="Z538" s="52"/>
      <c r="AA538" s="52"/>
      <c r="AB538" s="52"/>
      <c r="AC538" s="39"/>
      <c r="AD538" s="55"/>
    </row>
    <row r="539" s="35" customFormat="1" spans="3:30">
      <c r="C539" s="38"/>
      <c r="F539" s="52"/>
      <c r="G539" s="52"/>
      <c r="P539" s="52"/>
      <c r="Q539" s="148"/>
      <c r="R539" s="52"/>
      <c r="S539" s="52"/>
      <c r="T539" s="52"/>
      <c r="U539" s="52"/>
      <c r="V539" s="52"/>
      <c r="W539" s="52"/>
      <c r="X539" s="52"/>
      <c r="Y539" s="52"/>
      <c r="Z539" s="52"/>
      <c r="AA539" s="52"/>
      <c r="AB539" s="52"/>
      <c r="AC539" s="39"/>
      <c r="AD539" s="55"/>
    </row>
    <row r="540" s="35" customFormat="1" spans="3:30">
      <c r="C540" s="38"/>
      <c r="F540" s="52"/>
      <c r="G540" s="52"/>
      <c r="P540" s="52"/>
      <c r="Q540" s="148"/>
      <c r="R540" s="52"/>
      <c r="S540" s="52"/>
      <c r="T540" s="52"/>
      <c r="U540" s="52"/>
      <c r="V540" s="52"/>
      <c r="W540" s="52"/>
      <c r="X540" s="52"/>
      <c r="Y540" s="52"/>
      <c r="Z540" s="52"/>
      <c r="AA540" s="52"/>
      <c r="AB540" s="52"/>
      <c r="AC540" s="39"/>
      <c r="AD540" s="55"/>
    </row>
    <row r="541" s="35" customFormat="1" spans="3:30">
      <c r="C541" s="38"/>
      <c r="F541" s="52"/>
      <c r="G541" s="52"/>
      <c r="P541" s="52"/>
      <c r="Q541" s="148"/>
      <c r="R541" s="52"/>
      <c r="S541" s="52"/>
      <c r="T541" s="52"/>
      <c r="U541" s="52"/>
      <c r="V541" s="52"/>
      <c r="W541" s="52"/>
      <c r="X541" s="52"/>
      <c r="Y541" s="52"/>
      <c r="Z541" s="52"/>
      <c r="AA541" s="52"/>
      <c r="AB541" s="52"/>
      <c r="AC541" s="39"/>
      <c r="AD541" s="55"/>
    </row>
    <row r="542" s="35" customFormat="1" spans="3:30">
      <c r="C542" s="38"/>
      <c r="F542" s="52"/>
      <c r="G542" s="52"/>
      <c r="P542" s="52"/>
      <c r="Q542" s="148"/>
      <c r="R542" s="52"/>
      <c r="S542" s="52"/>
      <c r="T542" s="52"/>
      <c r="U542" s="52"/>
      <c r="V542" s="52"/>
      <c r="W542" s="52"/>
      <c r="X542" s="52"/>
      <c r="Y542" s="52"/>
      <c r="Z542" s="52"/>
      <c r="AA542" s="52"/>
      <c r="AB542" s="52"/>
      <c r="AC542" s="39"/>
      <c r="AD542" s="55"/>
    </row>
    <row r="543" s="35" customFormat="1" spans="3:30">
      <c r="C543" s="38"/>
      <c r="F543" s="52"/>
      <c r="G543" s="52"/>
      <c r="P543" s="52"/>
      <c r="Q543" s="148"/>
      <c r="R543" s="52"/>
      <c r="S543" s="52"/>
      <c r="T543" s="52"/>
      <c r="U543" s="52"/>
      <c r="V543" s="52"/>
      <c r="W543" s="52"/>
      <c r="X543" s="52"/>
      <c r="Y543" s="52"/>
      <c r="Z543" s="52"/>
      <c r="AA543" s="52"/>
      <c r="AB543" s="52"/>
      <c r="AC543" s="39"/>
      <c r="AD543" s="55"/>
    </row>
    <row r="544" s="35" customFormat="1" spans="3:30">
      <c r="C544" s="38"/>
      <c r="F544" s="52"/>
      <c r="G544" s="52"/>
      <c r="P544" s="52"/>
      <c r="Q544" s="148"/>
      <c r="R544" s="52"/>
      <c r="S544" s="52"/>
      <c r="T544" s="52"/>
      <c r="U544" s="52"/>
      <c r="V544" s="52"/>
      <c r="W544" s="52"/>
      <c r="X544" s="52"/>
      <c r="Y544" s="52"/>
      <c r="Z544" s="52"/>
      <c r="AA544" s="52"/>
      <c r="AB544" s="52"/>
      <c r="AC544" s="39"/>
      <c r="AD544" s="55"/>
    </row>
    <row r="545" s="35" customFormat="1" spans="3:30">
      <c r="C545" s="38"/>
      <c r="F545" s="52"/>
      <c r="G545" s="52"/>
      <c r="P545" s="52"/>
      <c r="Q545" s="148"/>
      <c r="R545" s="52"/>
      <c r="S545" s="52"/>
      <c r="T545" s="52"/>
      <c r="U545" s="52"/>
      <c r="V545" s="52"/>
      <c r="W545" s="52"/>
      <c r="X545" s="52"/>
      <c r="Y545" s="52"/>
      <c r="Z545" s="52"/>
      <c r="AA545" s="52"/>
      <c r="AB545" s="52"/>
      <c r="AC545" s="39"/>
      <c r="AD545" s="55"/>
    </row>
    <row r="546" s="35" customFormat="1" spans="3:30">
      <c r="C546" s="38"/>
      <c r="F546" s="52"/>
      <c r="G546" s="52"/>
      <c r="P546" s="52"/>
      <c r="Q546" s="148"/>
      <c r="R546" s="52"/>
      <c r="S546" s="52"/>
      <c r="T546" s="52"/>
      <c r="U546" s="52"/>
      <c r="V546" s="52"/>
      <c r="W546" s="52"/>
      <c r="X546" s="52"/>
      <c r="Y546" s="52"/>
      <c r="Z546" s="52"/>
      <c r="AA546" s="52"/>
      <c r="AB546" s="52"/>
      <c r="AC546" s="39"/>
      <c r="AD546" s="55"/>
    </row>
    <row r="547" s="35" customFormat="1" spans="3:30">
      <c r="C547" s="38"/>
      <c r="F547" s="52"/>
      <c r="G547" s="52"/>
      <c r="P547" s="52"/>
      <c r="Q547" s="148"/>
      <c r="R547" s="52"/>
      <c r="S547" s="52"/>
      <c r="T547" s="52"/>
      <c r="U547" s="52"/>
      <c r="V547" s="52"/>
      <c r="W547" s="52"/>
      <c r="X547" s="52"/>
      <c r="Y547" s="52"/>
      <c r="Z547" s="52"/>
      <c r="AA547" s="52"/>
      <c r="AB547" s="52"/>
      <c r="AC547" s="39"/>
      <c r="AD547" s="55"/>
    </row>
    <row r="548" s="35" customFormat="1" spans="3:30">
      <c r="C548" s="38"/>
      <c r="F548" s="52"/>
      <c r="G548" s="52"/>
      <c r="P548" s="52"/>
      <c r="Q548" s="148"/>
      <c r="R548" s="52"/>
      <c r="S548" s="52"/>
      <c r="T548" s="52"/>
      <c r="U548" s="52"/>
      <c r="V548" s="52"/>
      <c r="W548" s="52"/>
      <c r="X548" s="52"/>
      <c r="Y548" s="52"/>
      <c r="Z548" s="52"/>
      <c r="AA548" s="52"/>
      <c r="AB548" s="52"/>
      <c r="AC548" s="39"/>
      <c r="AD548" s="55"/>
    </row>
    <row r="549" s="35" customFormat="1" spans="3:30">
      <c r="C549" s="38"/>
      <c r="F549" s="52"/>
      <c r="G549" s="52"/>
      <c r="P549" s="52"/>
      <c r="Q549" s="148"/>
      <c r="R549" s="52"/>
      <c r="S549" s="52"/>
      <c r="T549" s="52"/>
      <c r="U549" s="52"/>
      <c r="V549" s="52"/>
      <c r="W549" s="52"/>
      <c r="X549" s="52"/>
      <c r="Y549" s="52"/>
      <c r="Z549" s="52"/>
      <c r="AA549" s="52"/>
      <c r="AB549" s="52"/>
      <c r="AC549" s="39"/>
      <c r="AD549" s="55"/>
    </row>
    <row r="550" s="35" customFormat="1" spans="3:30">
      <c r="C550" s="38"/>
      <c r="F550" s="52"/>
      <c r="G550" s="52"/>
      <c r="P550" s="52"/>
      <c r="Q550" s="148"/>
      <c r="R550" s="52"/>
      <c r="S550" s="52"/>
      <c r="T550" s="52"/>
      <c r="U550" s="52"/>
      <c r="V550" s="52"/>
      <c r="W550" s="52"/>
      <c r="X550" s="52"/>
      <c r="Y550" s="52"/>
      <c r="Z550" s="52"/>
      <c r="AA550" s="52"/>
      <c r="AB550" s="52"/>
      <c r="AC550" s="39"/>
      <c r="AD550" s="55"/>
    </row>
    <row r="551" s="35" customFormat="1" spans="3:30">
      <c r="C551" s="38"/>
      <c r="F551" s="52"/>
      <c r="G551" s="52"/>
      <c r="P551" s="52"/>
      <c r="Q551" s="148"/>
      <c r="R551" s="52"/>
      <c r="S551" s="52"/>
      <c r="T551" s="52"/>
      <c r="U551" s="52"/>
      <c r="V551" s="52"/>
      <c r="W551" s="52"/>
      <c r="X551" s="52"/>
      <c r="Y551" s="52"/>
      <c r="Z551" s="52"/>
      <c r="AA551" s="52"/>
      <c r="AB551" s="52"/>
      <c r="AC551" s="39"/>
      <c r="AD551" s="55"/>
    </row>
    <row r="552" s="35" customFormat="1" spans="3:30">
      <c r="C552" s="38"/>
      <c r="F552" s="52"/>
      <c r="G552" s="52"/>
      <c r="P552" s="52"/>
      <c r="Q552" s="148"/>
      <c r="R552" s="52"/>
      <c r="S552" s="52"/>
      <c r="T552" s="52"/>
      <c r="U552" s="52"/>
      <c r="V552" s="52"/>
      <c r="W552" s="52"/>
      <c r="X552" s="52"/>
      <c r="Y552" s="52"/>
      <c r="Z552" s="52"/>
      <c r="AA552" s="52"/>
      <c r="AB552" s="52"/>
      <c r="AC552" s="39"/>
      <c r="AD552" s="55"/>
    </row>
    <row r="553" s="35" customFormat="1" spans="3:30">
      <c r="C553" s="38"/>
      <c r="F553" s="52"/>
      <c r="G553" s="52"/>
      <c r="P553" s="52"/>
      <c r="Q553" s="148"/>
      <c r="R553" s="52"/>
      <c r="S553" s="52"/>
      <c r="T553" s="52"/>
      <c r="U553" s="52"/>
      <c r="V553" s="52"/>
      <c r="W553" s="52"/>
      <c r="X553" s="52"/>
      <c r="Y553" s="52"/>
      <c r="Z553" s="52"/>
      <c r="AA553" s="52"/>
      <c r="AB553" s="52"/>
      <c r="AC553" s="39"/>
      <c r="AD553" s="55"/>
    </row>
    <row r="554" s="35" customFormat="1" spans="3:30">
      <c r="C554" s="38"/>
      <c r="F554" s="52"/>
      <c r="G554" s="52"/>
      <c r="P554" s="52"/>
      <c r="Q554" s="148"/>
      <c r="R554" s="52"/>
      <c r="S554" s="52"/>
      <c r="T554" s="52"/>
      <c r="U554" s="52"/>
      <c r="V554" s="52"/>
      <c r="W554" s="52"/>
      <c r="X554" s="52"/>
      <c r="Y554" s="52"/>
      <c r="Z554" s="52"/>
      <c r="AA554" s="52"/>
      <c r="AB554" s="52"/>
      <c r="AC554" s="39"/>
      <c r="AD554" s="55"/>
    </row>
    <row r="555" s="35" customFormat="1" spans="3:30">
      <c r="C555" s="38"/>
      <c r="F555" s="52"/>
      <c r="G555" s="52"/>
      <c r="P555" s="52"/>
      <c r="Q555" s="148"/>
      <c r="R555" s="52"/>
      <c r="S555" s="52"/>
      <c r="T555" s="52"/>
      <c r="U555" s="52"/>
      <c r="V555" s="52"/>
      <c r="W555" s="52"/>
      <c r="X555" s="52"/>
      <c r="Y555" s="52"/>
      <c r="Z555" s="52"/>
      <c r="AA555" s="52"/>
      <c r="AB555" s="52"/>
      <c r="AC555" s="39"/>
      <c r="AD555" s="55"/>
    </row>
    <row r="556" s="35" customFormat="1" spans="3:30">
      <c r="C556" s="38"/>
      <c r="F556" s="52"/>
      <c r="G556" s="52"/>
      <c r="P556" s="52"/>
      <c r="Q556" s="148"/>
      <c r="R556" s="52"/>
      <c r="S556" s="52"/>
      <c r="T556" s="52"/>
      <c r="U556" s="52"/>
      <c r="V556" s="52"/>
      <c r="W556" s="52"/>
      <c r="X556" s="52"/>
      <c r="Y556" s="52"/>
      <c r="Z556" s="52"/>
      <c r="AA556" s="52"/>
      <c r="AB556" s="52"/>
      <c r="AC556" s="39"/>
      <c r="AD556" s="55"/>
    </row>
    <row r="557" s="35" customFormat="1" spans="3:30">
      <c r="C557" s="38"/>
      <c r="F557" s="52"/>
      <c r="G557" s="52"/>
      <c r="P557" s="52"/>
      <c r="Q557" s="148"/>
      <c r="R557" s="52"/>
      <c r="S557" s="52"/>
      <c r="T557" s="52"/>
      <c r="U557" s="52"/>
      <c r="V557" s="52"/>
      <c r="W557" s="52"/>
      <c r="X557" s="52"/>
      <c r="Y557" s="52"/>
      <c r="Z557" s="52"/>
      <c r="AA557" s="52"/>
      <c r="AB557" s="52"/>
      <c r="AC557" s="39"/>
      <c r="AD557" s="55"/>
    </row>
    <row r="558" s="35" customFormat="1" spans="3:30">
      <c r="C558" s="38"/>
      <c r="F558" s="52"/>
      <c r="G558" s="52"/>
      <c r="P558" s="52"/>
      <c r="Q558" s="148"/>
      <c r="R558" s="52"/>
      <c r="S558" s="52"/>
      <c r="T558" s="52"/>
      <c r="U558" s="52"/>
      <c r="V558" s="52"/>
      <c r="W558" s="52"/>
      <c r="X558" s="52"/>
      <c r="Y558" s="52"/>
      <c r="Z558" s="52"/>
      <c r="AA558" s="52"/>
      <c r="AB558" s="52"/>
      <c r="AC558" s="39"/>
      <c r="AD558" s="55"/>
    </row>
    <row r="559" s="35" customFormat="1" spans="3:30">
      <c r="C559" s="38"/>
      <c r="F559" s="52"/>
      <c r="G559" s="52"/>
      <c r="P559" s="52"/>
      <c r="Q559" s="148"/>
      <c r="R559" s="52"/>
      <c r="S559" s="52"/>
      <c r="T559" s="52"/>
      <c r="U559" s="52"/>
      <c r="V559" s="52"/>
      <c r="W559" s="52"/>
      <c r="X559" s="52"/>
      <c r="Y559" s="52"/>
      <c r="Z559" s="52"/>
      <c r="AA559" s="52"/>
      <c r="AB559" s="52"/>
      <c r="AC559" s="39"/>
      <c r="AD559" s="55"/>
    </row>
    <row r="560" s="35" customFormat="1" spans="3:30">
      <c r="C560" s="38"/>
      <c r="F560" s="52"/>
      <c r="G560" s="52"/>
      <c r="P560" s="52"/>
      <c r="Q560" s="148"/>
      <c r="R560" s="52"/>
      <c r="S560" s="52"/>
      <c r="T560" s="52"/>
      <c r="U560" s="52"/>
      <c r="V560" s="52"/>
      <c r="W560" s="52"/>
      <c r="X560" s="52"/>
      <c r="Y560" s="52"/>
      <c r="Z560" s="52"/>
      <c r="AA560" s="52"/>
      <c r="AB560" s="52"/>
      <c r="AC560" s="39"/>
      <c r="AD560" s="55"/>
    </row>
    <row r="561" s="35" customFormat="1" spans="3:30">
      <c r="C561" s="38"/>
      <c r="F561" s="52"/>
      <c r="G561" s="52"/>
      <c r="P561" s="52"/>
      <c r="Q561" s="148"/>
      <c r="R561" s="52"/>
      <c r="S561" s="52"/>
      <c r="T561" s="52"/>
      <c r="U561" s="52"/>
      <c r="V561" s="52"/>
      <c r="W561" s="52"/>
      <c r="X561" s="52"/>
      <c r="Y561" s="52"/>
      <c r="Z561" s="52"/>
      <c r="AA561" s="52"/>
      <c r="AB561" s="52"/>
      <c r="AC561" s="39"/>
      <c r="AD561" s="55"/>
    </row>
    <row r="562" s="35" customFormat="1" spans="3:30">
      <c r="C562" s="38"/>
      <c r="F562" s="52"/>
      <c r="G562" s="52"/>
      <c r="P562" s="52"/>
      <c r="Q562" s="148"/>
      <c r="R562" s="52"/>
      <c r="S562" s="52"/>
      <c r="T562" s="52"/>
      <c r="U562" s="52"/>
      <c r="V562" s="52"/>
      <c r="W562" s="52"/>
      <c r="X562" s="52"/>
      <c r="Y562" s="52"/>
      <c r="Z562" s="52"/>
      <c r="AA562" s="52"/>
      <c r="AB562" s="52"/>
      <c r="AC562" s="39"/>
      <c r="AD562" s="55"/>
    </row>
    <row r="563" s="35" customFormat="1" spans="3:30">
      <c r="C563" s="38"/>
      <c r="F563" s="52"/>
      <c r="G563" s="52"/>
      <c r="P563" s="52"/>
      <c r="Q563" s="148"/>
      <c r="R563" s="52"/>
      <c r="S563" s="52"/>
      <c r="T563" s="52"/>
      <c r="U563" s="52"/>
      <c r="V563" s="52"/>
      <c r="W563" s="52"/>
      <c r="X563" s="52"/>
      <c r="Y563" s="52"/>
      <c r="Z563" s="52"/>
      <c r="AA563" s="52"/>
      <c r="AB563" s="52"/>
      <c r="AC563" s="39"/>
      <c r="AD563" s="55"/>
    </row>
    <row r="564" s="35" customFormat="1" spans="3:30">
      <c r="C564" s="38"/>
      <c r="F564" s="52"/>
      <c r="G564" s="52"/>
      <c r="P564" s="52"/>
      <c r="Q564" s="148"/>
      <c r="R564" s="52"/>
      <c r="S564" s="52"/>
      <c r="T564" s="52"/>
      <c r="U564" s="52"/>
      <c r="V564" s="52"/>
      <c r="W564" s="52"/>
      <c r="X564" s="52"/>
      <c r="Y564" s="52"/>
      <c r="Z564" s="52"/>
      <c r="AA564" s="52"/>
      <c r="AB564" s="52"/>
      <c r="AC564" s="39"/>
      <c r="AD564" s="55"/>
    </row>
    <row r="565" s="35" customFormat="1" spans="3:30">
      <c r="C565" s="38"/>
      <c r="F565" s="52"/>
      <c r="G565" s="52"/>
      <c r="P565" s="52"/>
      <c r="Q565" s="148"/>
      <c r="R565" s="52"/>
      <c r="S565" s="52"/>
      <c r="T565" s="52"/>
      <c r="U565" s="52"/>
      <c r="V565" s="52"/>
      <c r="W565" s="52"/>
      <c r="X565" s="52"/>
      <c r="Y565" s="52"/>
      <c r="Z565" s="52"/>
      <c r="AA565" s="52"/>
      <c r="AB565" s="52"/>
      <c r="AC565" s="39"/>
      <c r="AD565" s="55"/>
    </row>
    <row r="566" s="35" customFormat="1" spans="3:30">
      <c r="C566" s="38"/>
      <c r="F566" s="52"/>
      <c r="G566" s="52"/>
      <c r="P566" s="52"/>
      <c r="Q566" s="148"/>
      <c r="R566" s="52"/>
      <c r="S566" s="52"/>
      <c r="T566" s="52"/>
      <c r="U566" s="52"/>
      <c r="V566" s="52"/>
      <c r="W566" s="52"/>
      <c r="X566" s="52"/>
      <c r="Y566" s="52"/>
      <c r="Z566" s="52"/>
      <c r="AA566" s="52"/>
      <c r="AB566" s="52"/>
      <c r="AC566" s="39"/>
      <c r="AD566" s="55"/>
    </row>
    <row r="567" s="35" customFormat="1" spans="3:30">
      <c r="C567" s="38"/>
      <c r="F567" s="52"/>
      <c r="G567" s="52"/>
      <c r="P567" s="52"/>
      <c r="Q567" s="148"/>
      <c r="R567" s="52"/>
      <c r="S567" s="52"/>
      <c r="T567" s="52"/>
      <c r="U567" s="52"/>
      <c r="V567" s="52"/>
      <c r="W567" s="52"/>
      <c r="X567" s="52"/>
      <c r="Y567" s="52"/>
      <c r="Z567" s="52"/>
      <c r="AA567" s="52"/>
      <c r="AB567" s="52"/>
      <c r="AC567" s="39"/>
      <c r="AD567" s="55"/>
    </row>
    <row r="568" s="35" customFormat="1" spans="3:30">
      <c r="C568" s="38"/>
      <c r="F568" s="52"/>
      <c r="G568" s="52"/>
      <c r="P568" s="52"/>
      <c r="Q568" s="148"/>
      <c r="R568" s="52"/>
      <c r="S568" s="52"/>
      <c r="T568" s="52"/>
      <c r="U568" s="52"/>
      <c r="V568" s="52"/>
      <c r="W568" s="52"/>
      <c r="X568" s="52"/>
      <c r="Y568" s="52"/>
      <c r="Z568" s="52"/>
      <c r="AA568" s="52"/>
      <c r="AB568" s="52"/>
      <c r="AC568" s="39"/>
      <c r="AD568" s="55"/>
    </row>
    <row r="569" s="35" customFormat="1" spans="3:30">
      <c r="C569" s="38"/>
      <c r="F569" s="52"/>
      <c r="G569" s="52"/>
      <c r="P569" s="52"/>
      <c r="Q569" s="148"/>
      <c r="R569" s="52"/>
      <c r="S569" s="52"/>
      <c r="T569" s="52"/>
      <c r="U569" s="52"/>
      <c r="V569" s="52"/>
      <c r="W569" s="52"/>
      <c r="X569" s="52"/>
      <c r="Y569" s="52"/>
      <c r="Z569" s="52"/>
      <c r="AA569" s="52"/>
      <c r="AB569" s="52"/>
      <c r="AC569" s="39"/>
      <c r="AD569" s="55"/>
    </row>
    <row r="570" s="35" customFormat="1" spans="3:30">
      <c r="C570" s="38"/>
      <c r="F570" s="52"/>
      <c r="G570" s="52"/>
      <c r="P570" s="52"/>
      <c r="Q570" s="148"/>
      <c r="R570" s="52"/>
      <c r="S570" s="52"/>
      <c r="T570" s="52"/>
      <c r="U570" s="52"/>
      <c r="V570" s="52"/>
      <c r="W570" s="52"/>
      <c r="X570" s="52"/>
      <c r="Y570" s="52"/>
      <c r="Z570" s="52"/>
      <c r="AA570" s="52"/>
      <c r="AB570" s="52"/>
      <c r="AC570" s="39"/>
      <c r="AD570" s="55"/>
    </row>
    <row r="571" s="35" customFormat="1" spans="3:30">
      <c r="C571" s="38"/>
      <c r="F571" s="52"/>
      <c r="G571" s="52"/>
      <c r="P571" s="52"/>
      <c r="Q571" s="148"/>
      <c r="R571" s="52"/>
      <c r="S571" s="52"/>
      <c r="T571" s="52"/>
      <c r="U571" s="52"/>
      <c r="V571" s="52"/>
      <c r="W571" s="52"/>
      <c r="X571" s="52"/>
      <c r="Y571" s="52"/>
      <c r="Z571" s="52"/>
      <c r="AA571" s="52"/>
      <c r="AB571" s="52"/>
      <c r="AC571" s="39"/>
      <c r="AD571" s="55"/>
    </row>
    <row r="572" s="35" customFormat="1" spans="3:30">
      <c r="C572" s="38"/>
      <c r="F572" s="52"/>
      <c r="G572" s="52"/>
      <c r="P572" s="52"/>
      <c r="Q572" s="148"/>
      <c r="R572" s="52"/>
      <c r="S572" s="52"/>
      <c r="T572" s="52"/>
      <c r="U572" s="52"/>
      <c r="V572" s="52"/>
      <c r="W572" s="52"/>
      <c r="X572" s="52"/>
      <c r="Y572" s="52"/>
      <c r="Z572" s="52"/>
      <c r="AA572" s="52"/>
      <c r="AB572" s="52"/>
      <c r="AC572" s="39"/>
      <c r="AD572" s="55"/>
    </row>
    <row r="573" s="35" customFormat="1" spans="3:30">
      <c r="C573" s="38"/>
      <c r="F573" s="52"/>
      <c r="G573" s="52"/>
      <c r="P573" s="52"/>
      <c r="Q573" s="148"/>
      <c r="R573" s="52"/>
      <c r="S573" s="52"/>
      <c r="T573" s="52"/>
      <c r="U573" s="52"/>
      <c r="V573" s="52"/>
      <c r="W573" s="52"/>
      <c r="X573" s="52"/>
      <c r="Y573" s="52"/>
      <c r="Z573" s="52"/>
      <c r="AA573" s="52"/>
      <c r="AB573" s="52"/>
      <c r="AC573" s="39"/>
      <c r="AD573" s="55"/>
    </row>
    <row r="574" s="35" customFormat="1" spans="3:30">
      <c r="C574" s="38"/>
      <c r="F574" s="52"/>
      <c r="G574" s="52"/>
      <c r="P574" s="52"/>
      <c r="Q574" s="148"/>
      <c r="R574" s="52"/>
      <c r="S574" s="52"/>
      <c r="T574" s="52"/>
      <c r="U574" s="52"/>
      <c r="V574" s="52"/>
      <c r="W574" s="52"/>
      <c r="X574" s="52"/>
      <c r="Y574" s="52"/>
      <c r="Z574" s="52"/>
      <c r="AA574" s="52"/>
      <c r="AB574" s="52"/>
      <c r="AC574" s="39"/>
      <c r="AD574" s="55"/>
    </row>
    <row r="575" s="35" customFormat="1" spans="3:30">
      <c r="C575" s="38"/>
      <c r="F575" s="52"/>
      <c r="G575" s="52"/>
      <c r="P575" s="52"/>
      <c r="Q575" s="148"/>
      <c r="R575" s="52"/>
      <c r="S575" s="52"/>
      <c r="T575" s="52"/>
      <c r="U575" s="52"/>
      <c r="V575" s="52"/>
      <c r="W575" s="52"/>
      <c r="X575" s="52"/>
      <c r="Y575" s="52"/>
      <c r="Z575" s="52"/>
      <c r="AA575" s="52"/>
      <c r="AB575" s="52"/>
      <c r="AC575" s="39"/>
      <c r="AD575" s="55"/>
    </row>
    <row r="576" s="35" customFormat="1" spans="3:30">
      <c r="C576" s="38"/>
      <c r="F576" s="52"/>
      <c r="G576" s="52"/>
      <c r="P576" s="52"/>
      <c r="Q576" s="148"/>
      <c r="R576" s="52"/>
      <c r="S576" s="52"/>
      <c r="T576" s="52"/>
      <c r="U576" s="52"/>
      <c r="V576" s="52"/>
      <c r="W576" s="52"/>
      <c r="X576" s="52"/>
      <c r="Y576" s="52"/>
      <c r="Z576" s="52"/>
      <c r="AA576" s="52"/>
      <c r="AB576" s="52"/>
      <c r="AC576" s="39"/>
      <c r="AD576" s="55"/>
    </row>
    <row r="577" s="35" customFormat="1" spans="3:30">
      <c r="C577" s="38"/>
      <c r="F577" s="52"/>
      <c r="G577" s="52"/>
      <c r="P577" s="52"/>
      <c r="Q577" s="148"/>
      <c r="R577" s="52"/>
      <c r="S577" s="52"/>
      <c r="T577" s="52"/>
      <c r="U577" s="52"/>
      <c r="V577" s="52"/>
      <c r="W577" s="52"/>
      <c r="X577" s="52"/>
      <c r="Y577" s="52"/>
      <c r="Z577" s="52"/>
      <c r="AA577" s="52"/>
      <c r="AB577" s="52"/>
      <c r="AC577" s="39"/>
      <c r="AD577" s="55"/>
    </row>
    <row r="578" s="35" customFormat="1" spans="3:30">
      <c r="C578" s="38"/>
      <c r="F578" s="52"/>
      <c r="G578" s="52"/>
      <c r="P578" s="52"/>
      <c r="Q578" s="148"/>
      <c r="R578" s="52"/>
      <c r="S578" s="52"/>
      <c r="T578" s="52"/>
      <c r="U578" s="52"/>
      <c r="V578" s="52"/>
      <c r="W578" s="52"/>
      <c r="X578" s="52"/>
      <c r="Y578" s="52"/>
      <c r="Z578" s="52"/>
      <c r="AA578" s="52"/>
      <c r="AB578" s="52"/>
      <c r="AC578" s="39"/>
      <c r="AD578" s="55"/>
    </row>
    <row r="579" s="35" customFormat="1" spans="3:30">
      <c r="C579" s="38"/>
      <c r="F579" s="52"/>
      <c r="G579" s="52"/>
      <c r="P579" s="52"/>
      <c r="Q579" s="148"/>
      <c r="R579" s="52"/>
      <c r="S579" s="52"/>
      <c r="T579" s="52"/>
      <c r="U579" s="52"/>
      <c r="V579" s="52"/>
      <c r="W579" s="52"/>
      <c r="X579" s="52"/>
      <c r="Y579" s="52"/>
      <c r="Z579" s="52"/>
      <c r="AA579" s="52"/>
      <c r="AB579" s="52"/>
      <c r="AC579" s="39"/>
      <c r="AD579" s="55"/>
    </row>
    <row r="580" s="35" customFormat="1" spans="3:30">
      <c r="C580" s="38"/>
      <c r="F580" s="52"/>
      <c r="G580" s="52"/>
      <c r="P580" s="52"/>
      <c r="Q580" s="148"/>
      <c r="R580" s="52"/>
      <c r="S580" s="52"/>
      <c r="T580" s="52"/>
      <c r="U580" s="52"/>
      <c r="V580" s="52"/>
      <c r="W580" s="52"/>
      <c r="X580" s="52"/>
      <c r="Y580" s="52"/>
      <c r="Z580" s="52"/>
      <c r="AA580" s="52"/>
      <c r="AB580" s="52"/>
      <c r="AC580" s="39"/>
      <c r="AD580" s="55"/>
    </row>
    <row r="581" s="35" customFormat="1" spans="3:30">
      <c r="C581" s="38"/>
      <c r="F581" s="52"/>
      <c r="G581" s="52"/>
      <c r="P581" s="52"/>
      <c r="Q581" s="148"/>
      <c r="R581" s="52"/>
      <c r="S581" s="52"/>
      <c r="T581" s="52"/>
      <c r="U581" s="52"/>
      <c r="V581" s="52"/>
      <c r="W581" s="52"/>
      <c r="X581" s="52"/>
      <c r="Y581" s="52"/>
      <c r="Z581" s="52"/>
      <c r="AA581" s="52"/>
      <c r="AB581" s="52"/>
      <c r="AC581" s="39"/>
      <c r="AD581" s="55"/>
    </row>
    <row r="582" s="35" customFormat="1" spans="3:30">
      <c r="C582" s="38"/>
      <c r="F582" s="52"/>
      <c r="G582" s="52"/>
      <c r="P582" s="52"/>
      <c r="Q582" s="148"/>
      <c r="R582" s="52"/>
      <c r="S582" s="52"/>
      <c r="T582" s="52"/>
      <c r="U582" s="52"/>
      <c r="V582" s="52"/>
      <c r="W582" s="52"/>
      <c r="X582" s="52"/>
      <c r="Y582" s="52"/>
      <c r="Z582" s="52"/>
      <c r="AA582" s="52"/>
      <c r="AB582" s="52"/>
      <c r="AC582" s="39"/>
      <c r="AD582" s="55"/>
    </row>
    <row r="583" s="35" customFormat="1" spans="3:30">
      <c r="C583" s="38"/>
      <c r="F583" s="52"/>
      <c r="G583" s="52"/>
      <c r="P583" s="52"/>
      <c r="Q583" s="148"/>
      <c r="R583" s="52"/>
      <c r="S583" s="52"/>
      <c r="T583" s="52"/>
      <c r="U583" s="52"/>
      <c r="V583" s="52"/>
      <c r="W583" s="52"/>
      <c r="X583" s="52"/>
      <c r="Y583" s="52"/>
      <c r="Z583" s="52"/>
      <c r="AA583" s="52"/>
      <c r="AB583" s="52"/>
      <c r="AC583" s="39"/>
      <c r="AD583" s="55"/>
    </row>
    <row r="584" s="35" customFormat="1" spans="3:30">
      <c r="C584" s="38"/>
      <c r="F584" s="52"/>
      <c r="G584" s="52"/>
      <c r="P584" s="52"/>
      <c r="Q584" s="148"/>
      <c r="R584" s="52"/>
      <c r="S584" s="52"/>
      <c r="T584" s="52"/>
      <c r="U584" s="52"/>
      <c r="V584" s="52"/>
      <c r="W584" s="52"/>
      <c r="X584" s="52"/>
      <c r="Y584" s="52"/>
      <c r="Z584" s="52"/>
      <c r="AA584" s="52"/>
      <c r="AB584" s="52"/>
      <c r="AC584" s="39"/>
      <c r="AD584" s="55"/>
    </row>
    <row r="585" s="35" customFormat="1" spans="3:30">
      <c r="C585" s="38"/>
      <c r="F585" s="52"/>
      <c r="G585" s="52"/>
      <c r="P585" s="52"/>
      <c r="Q585" s="148"/>
      <c r="R585" s="52"/>
      <c r="S585" s="52"/>
      <c r="T585" s="52"/>
      <c r="U585" s="52"/>
      <c r="V585" s="52"/>
      <c r="W585" s="52"/>
      <c r="X585" s="52"/>
      <c r="Y585" s="52"/>
      <c r="Z585" s="52"/>
      <c r="AA585" s="52"/>
      <c r="AB585" s="52"/>
      <c r="AC585" s="39"/>
      <c r="AD585" s="55"/>
    </row>
    <row r="586" s="35" customFormat="1" spans="3:30">
      <c r="C586" s="38"/>
      <c r="F586" s="52"/>
      <c r="G586" s="52"/>
      <c r="P586" s="52"/>
      <c r="Q586" s="148"/>
      <c r="R586" s="52"/>
      <c r="S586" s="52"/>
      <c r="T586" s="52"/>
      <c r="U586" s="52"/>
      <c r="V586" s="52"/>
      <c r="W586" s="52"/>
      <c r="X586" s="52"/>
      <c r="Y586" s="52"/>
      <c r="Z586" s="52"/>
      <c r="AA586" s="52"/>
      <c r="AB586" s="52"/>
      <c r="AC586" s="39"/>
      <c r="AD586" s="55"/>
    </row>
    <row r="587" s="35" customFormat="1" spans="3:30">
      <c r="C587" s="38"/>
      <c r="F587" s="52"/>
      <c r="G587" s="52"/>
      <c r="P587" s="52"/>
      <c r="Q587" s="148"/>
      <c r="R587" s="52"/>
      <c r="S587" s="52"/>
      <c r="T587" s="52"/>
      <c r="U587" s="52"/>
      <c r="V587" s="52"/>
      <c r="W587" s="52"/>
      <c r="X587" s="52"/>
      <c r="Y587" s="52"/>
      <c r="Z587" s="52"/>
      <c r="AA587" s="52"/>
      <c r="AB587" s="52"/>
      <c r="AC587" s="39"/>
      <c r="AD587" s="55"/>
    </row>
    <row r="588" s="35" customFormat="1" spans="3:30">
      <c r="C588" s="38"/>
      <c r="F588" s="52"/>
      <c r="G588" s="52"/>
      <c r="P588" s="52"/>
      <c r="Q588" s="148"/>
      <c r="R588" s="52"/>
      <c r="S588" s="52"/>
      <c r="T588" s="52"/>
      <c r="U588" s="52"/>
      <c r="V588" s="52"/>
      <c r="W588" s="52"/>
      <c r="X588" s="52"/>
      <c r="Y588" s="52"/>
      <c r="Z588" s="52"/>
      <c r="AA588" s="52"/>
      <c r="AB588" s="52"/>
      <c r="AC588" s="39"/>
      <c r="AD588" s="55"/>
    </row>
    <row r="589" s="35" customFormat="1" spans="3:30">
      <c r="C589" s="38"/>
      <c r="F589" s="52"/>
      <c r="G589" s="52"/>
      <c r="P589" s="52"/>
      <c r="Q589" s="148"/>
      <c r="R589" s="52"/>
      <c r="S589" s="52"/>
      <c r="T589" s="52"/>
      <c r="U589" s="52"/>
      <c r="V589" s="52"/>
      <c r="W589" s="52"/>
      <c r="X589" s="52"/>
      <c r="Y589" s="52"/>
      <c r="Z589" s="52"/>
      <c r="AA589" s="52"/>
      <c r="AB589" s="52"/>
      <c r="AC589" s="39"/>
      <c r="AD589" s="55"/>
    </row>
    <row r="590" s="35" customFormat="1" spans="3:30">
      <c r="C590" s="38"/>
      <c r="F590" s="52"/>
      <c r="G590" s="52"/>
      <c r="P590" s="52"/>
      <c r="Q590" s="148"/>
      <c r="R590" s="52"/>
      <c r="S590" s="52"/>
      <c r="T590" s="52"/>
      <c r="U590" s="52"/>
      <c r="V590" s="52"/>
      <c r="W590" s="52"/>
      <c r="X590" s="52"/>
      <c r="Y590" s="52"/>
      <c r="Z590" s="52"/>
      <c r="AA590" s="52"/>
      <c r="AB590" s="52"/>
      <c r="AC590" s="39"/>
      <c r="AD590" s="55"/>
    </row>
    <row r="591" s="35" customFormat="1" spans="3:30">
      <c r="C591" s="38"/>
      <c r="F591" s="52"/>
      <c r="G591" s="52"/>
      <c r="P591" s="52"/>
      <c r="Q591" s="148"/>
      <c r="R591" s="52"/>
      <c r="S591" s="52"/>
      <c r="T591" s="52"/>
      <c r="U591" s="52"/>
      <c r="V591" s="52"/>
      <c r="W591" s="52"/>
      <c r="X591" s="52"/>
      <c r="Y591" s="52"/>
      <c r="Z591" s="52"/>
      <c r="AA591" s="52"/>
      <c r="AB591" s="52"/>
      <c r="AC591" s="39"/>
      <c r="AD591" s="55"/>
    </row>
    <row r="592" s="35" customFormat="1" spans="3:30">
      <c r="C592" s="38"/>
      <c r="F592" s="52"/>
      <c r="G592" s="52"/>
      <c r="P592" s="52"/>
      <c r="Q592" s="148"/>
      <c r="R592" s="52"/>
      <c r="S592" s="52"/>
      <c r="T592" s="52"/>
      <c r="U592" s="52"/>
      <c r="V592" s="52"/>
      <c r="W592" s="52"/>
      <c r="X592" s="52"/>
      <c r="Y592" s="52"/>
      <c r="Z592" s="52"/>
      <c r="AA592" s="52"/>
      <c r="AB592" s="52"/>
      <c r="AC592" s="39"/>
      <c r="AD592" s="55"/>
    </row>
    <row r="593" s="35" customFormat="1" spans="3:30">
      <c r="C593" s="38"/>
      <c r="F593" s="52"/>
      <c r="G593" s="52"/>
      <c r="P593" s="52"/>
      <c r="Q593" s="148"/>
      <c r="R593" s="52"/>
      <c r="S593" s="52"/>
      <c r="T593" s="52"/>
      <c r="U593" s="52"/>
      <c r="V593" s="52"/>
      <c r="W593" s="52"/>
      <c r="X593" s="52"/>
      <c r="Y593" s="52"/>
      <c r="Z593" s="52"/>
      <c r="AA593" s="52"/>
      <c r="AB593" s="52"/>
      <c r="AC593" s="39"/>
      <c r="AD593" s="55"/>
    </row>
    <row r="594" s="35" customFormat="1" spans="3:30">
      <c r="C594" s="38"/>
      <c r="F594" s="52"/>
      <c r="G594" s="52"/>
      <c r="P594" s="52"/>
      <c r="Q594" s="148"/>
      <c r="R594" s="52"/>
      <c r="S594" s="52"/>
      <c r="T594" s="52"/>
      <c r="U594" s="52"/>
      <c r="V594" s="52"/>
      <c r="W594" s="52"/>
      <c r="X594" s="52"/>
      <c r="Y594" s="52"/>
      <c r="Z594" s="52"/>
      <c r="AA594" s="52"/>
      <c r="AB594" s="52"/>
      <c r="AC594" s="39"/>
      <c r="AD594" s="55"/>
    </row>
    <row r="595" s="35" customFormat="1" spans="3:30">
      <c r="C595" s="38"/>
      <c r="F595" s="52"/>
      <c r="G595" s="52"/>
      <c r="P595" s="52"/>
      <c r="Q595" s="148"/>
      <c r="R595" s="52"/>
      <c r="S595" s="52"/>
      <c r="T595" s="52"/>
      <c r="U595" s="52"/>
      <c r="V595" s="52"/>
      <c r="W595" s="52"/>
      <c r="X595" s="52"/>
      <c r="Y595" s="52"/>
      <c r="Z595" s="52"/>
      <c r="AA595" s="52"/>
      <c r="AB595" s="52"/>
      <c r="AC595" s="39"/>
      <c r="AD595" s="55"/>
    </row>
    <row r="596" s="35" customFormat="1" spans="3:30">
      <c r="C596" s="38"/>
      <c r="F596" s="52"/>
      <c r="G596" s="52"/>
      <c r="P596" s="52"/>
      <c r="Q596" s="148"/>
      <c r="R596" s="52"/>
      <c r="S596" s="52"/>
      <c r="T596" s="52"/>
      <c r="U596" s="52"/>
      <c r="V596" s="52"/>
      <c r="W596" s="52"/>
      <c r="X596" s="52"/>
      <c r="Y596" s="52"/>
      <c r="Z596" s="52"/>
      <c r="AA596" s="52"/>
      <c r="AB596" s="52"/>
      <c r="AC596" s="39"/>
      <c r="AD596" s="55"/>
    </row>
    <row r="597" s="35" customFormat="1" spans="3:30">
      <c r="C597" s="38"/>
      <c r="F597" s="52"/>
      <c r="G597" s="52"/>
      <c r="P597" s="52"/>
      <c r="Q597" s="148"/>
      <c r="R597" s="52"/>
      <c r="S597" s="52"/>
      <c r="T597" s="52"/>
      <c r="U597" s="52"/>
      <c r="V597" s="52"/>
      <c r="W597" s="52"/>
      <c r="X597" s="52"/>
      <c r="Y597" s="52"/>
      <c r="Z597" s="52"/>
      <c r="AA597" s="52"/>
      <c r="AB597" s="52"/>
      <c r="AC597" s="39"/>
      <c r="AD597" s="55"/>
    </row>
    <row r="598" s="35" customFormat="1" spans="3:30">
      <c r="C598" s="38"/>
      <c r="F598" s="52"/>
      <c r="G598" s="52"/>
      <c r="P598" s="52"/>
      <c r="Q598" s="148"/>
      <c r="R598" s="52"/>
      <c r="S598" s="52"/>
      <c r="T598" s="52"/>
      <c r="U598" s="52"/>
      <c r="V598" s="52"/>
      <c r="W598" s="52"/>
      <c r="X598" s="52"/>
      <c r="Y598" s="52"/>
      <c r="Z598" s="52"/>
      <c r="AA598" s="52"/>
      <c r="AB598" s="52"/>
      <c r="AC598" s="39"/>
      <c r="AD598" s="55"/>
    </row>
    <row r="599" s="35" customFormat="1" spans="3:30">
      <c r="C599" s="38"/>
      <c r="F599" s="52"/>
      <c r="G599" s="52"/>
      <c r="P599" s="52"/>
      <c r="Q599" s="148"/>
      <c r="R599" s="52"/>
      <c r="S599" s="52"/>
      <c r="T599" s="52"/>
      <c r="U599" s="52"/>
      <c r="V599" s="52"/>
      <c r="W599" s="52"/>
      <c r="X599" s="52"/>
      <c r="Y599" s="52"/>
      <c r="Z599" s="52"/>
      <c r="AA599" s="52"/>
      <c r="AB599" s="52"/>
      <c r="AC599" s="39"/>
      <c r="AD599" s="55"/>
    </row>
    <row r="600" s="35" customFormat="1" spans="3:30">
      <c r="C600" s="38"/>
      <c r="F600" s="52"/>
      <c r="G600" s="52"/>
      <c r="P600" s="52"/>
      <c r="Q600" s="148"/>
      <c r="R600" s="52"/>
      <c r="S600" s="52"/>
      <c r="T600" s="52"/>
      <c r="U600" s="52"/>
      <c r="V600" s="52"/>
      <c r="W600" s="52"/>
      <c r="X600" s="52"/>
      <c r="Y600" s="52"/>
      <c r="Z600" s="52"/>
      <c r="AA600" s="52"/>
      <c r="AB600" s="52"/>
      <c r="AC600" s="39"/>
      <c r="AD600" s="55"/>
    </row>
    <row r="601" s="35" customFormat="1" spans="3:30">
      <c r="C601" s="38"/>
      <c r="F601" s="52"/>
      <c r="G601" s="52"/>
      <c r="P601" s="52"/>
      <c r="Q601" s="148"/>
      <c r="R601" s="52"/>
      <c r="S601" s="52"/>
      <c r="T601" s="52"/>
      <c r="U601" s="52"/>
      <c r="V601" s="52"/>
      <c r="W601" s="52"/>
      <c r="X601" s="52"/>
      <c r="Y601" s="52"/>
      <c r="Z601" s="52"/>
      <c r="AA601" s="52"/>
      <c r="AB601" s="52"/>
      <c r="AC601" s="39"/>
      <c r="AD601" s="55"/>
    </row>
    <row r="602" s="35" customFormat="1" spans="3:30">
      <c r="C602" s="38"/>
      <c r="F602" s="52"/>
      <c r="G602" s="52"/>
      <c r="P602" s="52"/>
      <c r="Q602" s="148"/>
      <c r="R602" s="52"/>
      <c r="S602" s="52"/>
      <c r="T602" s="52"/>
      <c r="U602" s="52"/>
      <c r="V602" s="52"/>
      <c r="W602" s="52"/>
      <c r="X602" s="52"/>
      <c r="Y602" s="52"/>
      <c r="Z602" s="52"/>
      <c r="AA602" s="52"/>
      <c r="AB602" s="52"/>
      <c r="AC602" s="39"/>
      <c r="AD602" s="55"/>
    </row>
    <row r="603" s="35" customFormat="1" spans="3:30">
      <c r="C603" s="38"/>
      <c r="F603" s="52"/>
      <c r="G603" s="52"/>
      <c r="P603" s="52"/>
      <c r="Q603" s="148"/>
      <c r="R603" s="52"/>
      <c r="S603" s="52"/>
      <c r="T603" s="52"/>
      <c r="U603" s="52"/>
      <c r="V603" s="52"/>
      <c r="W603" s="52"/>
      <c r="X603" s="52"/>
      <c r="Y603" s="52"/>
      <c r="Z603" s="52"/>
      <c r="AA603" s="52"/>
      <c r="AB603" s="52"/>
      <c r="AC603" s="39"/>
      <c r="AD603" s="55"/>
    </row>
    <row r="604" s="35" customFormat="1" spans="3:30">
      <c r="C604" s="38"/>
      <c r="F604" s="52"/>
      <c r="G604" s="52"/>
      <c r="P604" s="52"/>
      <c r="Q604" s="148"/>
      <c r="R604" s="52"/>
      <c r="S604" s="52"/>
      <c r="T604" s="52"/>
      <c r="U604" s="52"/>
      <c r="V604" s="52"/>
      <c r="W604" s="52"/>
      <c r="X604" s="52"/>
      <c r="Y604" s="52"/>
      <c r="Z604" s="52"/>
      <c r="AA604" s="52"/>
      <c r="AB604" s="52"/>
      <c r="AC604" s="39"/>
      <c r="AD604" s="55"/>
    </row>
    <row r="605" s="35" customFormat="1" spans="3:30">
      <c r="C605" s="38"/>
      <c r="F605" s="52"/>
      <c r="G605" s="52"/>
      <c r="P605" s="52"/>
      <c r="Q605" s="148"/>
      <c r="R605" s="52"/>
      <c r="S605" s="52"/>
      <c r="T605" s="52"/>
      <c r="U605" s="52"/>
      <c r="V605" s="52"/>
      <c r="W605" s="52"/>
      <c r="X605" s="52"/>
      <c r="Y605" s="52"/>
      <c r="Z605" s="52"/>
      <c r="AA605" s="52"/>
      <c r="AB605" s="52"/>
      <c r="AC605" s="39"/>
      <c r="AD605" s="55"/>
    </row>
    <row r="606" s="35" customFormat="1" spans="3:30">
      <c r="C606" s="38"/>
      <c r="F606" s="52"/>
      <c r="G606" s="52"/>
      <c r="P606" s="52"/>
      <c r="Q606" s="148"/>
      <c r="R606" s="52"/>
      <c r="S606" s="52"/>
      <c r="T606" s="52"/>
      <c r="U606" s="52"/>
      <c r="V606" s="52"/>
      <c r="W606" s="52"/>
      <c r="X606" s="52"/>
      <c r="Y606" s="52"/>
      <c r="Z606" s="52"/>
      <c r="AA606" s="52"/>
      <c r="AB606" s="52"/>
      <c r="AC606" s="39"/>
      <c r="AD606" s="55"/>
    </row>
    <row r="607" s="35" customFormat="1" spans="3:30">
      <c r="C607" s="38"/>
      <c r="F607" s="52"/>
      <c r="G607" s="52"/>
      <c r="P607" s="52"/>
      <c r="Q607" s="148"/>
      <c r="R607" s="52"/>
      <c r="S607" s="52"/>
      <c r="T607" s="52"/>
      <c r="U607" s="52"/>
      <c r="V607" s="52"/>
      <c r="W607" s="52"/>
      <c r="X607" s="52"/>
      <c r="Y607" s="52"/>
      <c r="Z607" s="52"/>
      <c r="AA607" s="52"/>
      <c r="AB607" s="52"/>
      <c r="AC607" s="39"/>
      <c r="AD607" s="55"/>
    </row>
    <row r="608" s="35" customFormat="1" spans="3:30">
      <c r="C608" s="38"/>
      <c r="F608" s="52"/>
      <c r="G608" s="52"/>
      <c r="P608" s="52"/>
      <c r="Q608" s="148"/>
      <c r="R608" s="52"/>
      <c r="S608" s="52"/>
      <c r="T608" s="52"/>
      <c r="U608" s="52"/>
      <c r="V608" s="52"/>
      <c r="W608" s="52"/>
      <c r="X608" s="52"/>
      <c r="Y608" s="52"/>
      <c r="Z608" s="52"/>
      <c r="AA608" s="52"/>
      <c r="AB608" s="52"/>
      <c r="AC608" s="39"/>
      <c r="AD608" s="55"/>
    </row>
    <row r="609" s="35" customFormat="1" spans="3:30">
      <c r="C609" s="38"/>
      <c r="F609" s="52"/>
      <c r="G609" s="52"/>
      <c r="P609" s="52"/>
      <c r="Q609" s="148"/>
      <c r="R609" s="52"/>
      <c r="S609" s="52"/>
      <c r="T609" s="52"/>
      <c r="U609" s="52"/>
      <c r="V609" s="52"/>
      <c r="W609" s="52"/>
      <c r="X609" s="52"/>
      <c r="Y609" s="52"/>
      <c r="Z609" s="52"/>
      <c r="AA609" s="52"/>
      <c r="AB609" s="52"/>
      <c r="AC609" s="39"/>
      <c r="AD609" s="55"/>
    </row>
    <row r="610" s="35" customFormat="1" spans="3:30">
      <c r="C610" s="38"/>
      <c r="F610" s="52"/>
      <c r="G610" s="52"/>
      <c r="P610" s="52"/>
      <c r="Q610" s="148"/>
      <c r="R610" s="52"/>
      <c r="S610" s="52"/>
      <c r="T610" s="52"/>
      <c r="U610" s="52"/>
      <c r="V610" s="52"/>
      <c r="W610" s="52"/>
      <c r="X610" s="52"/>
      <c r="Y610" s="52"/>
      <c r="Z610" s="52"/>
      <c r="AA610" s="52"/>
      <c r="AB610" s="52"/>
      <c r="AC610" s="39"/>
      <c r="AD610" s="55"/>
    </row>
    <row r="611" s="35" customFormat="1" spans="3:30">
      <c r="C611" s="38"/>
      <c r="F611" s="52"/>
      <c r="G611" s="52"/>
      <c r="P611" s="52"/>
      <c r="Q611" s="148"/>
      <c r="R611" s="52"/>
      <c r="S611" s="52"/>
      <c r="T611" s="52"/>
      <c r="U611" s="52"/>
      <c r="V611" s="52"/>
      <c r="W611" s="52"/>
      <c r="X611" s="52"/>
      <c r="Y611" s="52"/>
      <c r="Z611" s="52"/>
      <c r="AA611" s="52"/>
      <c r="AB611" s="52"/>
      <c r="AC611" s="39"/>
      <c r="AD611" s="55"/>
    </row>
    <row r="612" s="35" customFormat="1" spans="3:30">
      <c r="C612" s="38"/>
      <c r="F612" s="52"/>
      <c r="G612" s="52"/>
      <c r="P612" s="52"/>
      <c r="Q612" s="148"/>
      <c r="R612" s="52"/>
      <c r="S612" s="52"/>
      <c r="T612" s="52"/>
      <c r="U612" s="52"/>
      <c r="V612" s="52"/>
      <c r="W612" s="52"/>
      <c r="X612" s="52"/>
      <c r="Y612" s="52"/>
      <c r="Z612" s="52"/>
      <c r="AA612" s="52"/>
      <c r="AB612" s="52"/>
      <c r="AC612" s="39"/>
      <c r="AD612" s="55"/>
    </row>
    <row r="613" s="35" customFormat="1" spans="3:30">
      <c r="C613" s="38"/>
      <c r="F613" s="52"/>
      <c r="G613" s="52"/>
      <c r="P613" s="52"/>
      <c r="Q613" s="148"/>
      <c r="R613" s="52"/>
      <c r="S613" s="52"/>
      <c r="T613" s="52"/>
      <c r="U613" s="52"/>
      <c r="V613" s="52"/>
      <c r="W613" s="52"/>
      <c r="X613" s="52"/>
      <c r="Y613" s="52"/>
      <c r="Z613" s="52"/>
      <c r="AA613" s="52"/>
      <c r="AB613" s="52"/>
      <c r="AC613" s="39"/>
      <c r="AD613" s="55"/>
    </row>
    <row r="614" s="35" customFormat="1" spans="3:30">
      <c r="C614" s="38"/>
      <c r="F614" s="52"/>
      <c r="G614" s="52"/>
      <c r="P614" s="52"/>
      <c r="Q614" s="148"/>
      <c r="R614" s="52"/>
      <c r="S614" s="52"/>
      <c r="T614" s="52"/>
      <c r="U614" s="52"/>
      <c r="V614" s="52"/>
      <c r="W614" s="52"/>
      <c r="X614" s="52"/>
      <c r="Y614" s="52"/>
      <c r="Z614" s="52"/>
      <c r="AA614" s="52"/>
      <c r="AB614" s="52"/>
      <c r="AC614" s="39"/>
      <c r="AD614" s="55"/>
    </row>
    <row r="615" s="35" customFormat="1" spans="3:30">
      <c r="C615" s="38"/>
      <c r="F615" s="52"/>
      <c r="G615" s="52"/>
      <c r="P615" s="52"/>
      <c r="Q615" s="148"/>
      <c r="R615" s="52"/>
      <c r="S615" s="52"/>
      <c r="T615" s="52"/>
      <c r="U615" s="52"/>
      <c r="V615" s="52"/>
      <c r="W615" s="52"/>
      <c r="X615" s="52"/>
      <c r="Y615" s="52"/>
      <c r="Z615" s="52"/>
      <c r="AA615" s="52"/>
      <c r="AB615" s="52"/>
      <c r="AC615" s="39"/>
      <c r="AD615" s="55"/>
    </row>
    <row r="616" s="35" customFormat="1" spans="3:30">
      <c r="C616" s="38"/>
      <c r="F616" s="52"/>
      <c r="G616" s="52"/>
      <c r="P616" s="52"/>
      <c r="Q616" s="148"/>
      <c r="R616" s="52"/>
      <c r="S616" s="52"/>
      <c r="T616" s="52"/>
      <c r="U616" s="52"/>
      <c r="V616" s="52"/>
      <c r="W616" s="52"/>
      <c r="X616" s="52"/>
      <c r="Y616" s="52"/>
      <c r="Z616" s="52"/>
      <c r="AA616" s="52"/>
      <c r="AB616" s="52"/>
      <c r="AC616" s="39"/>
      <c r="AD616" s="55"/>
    </row>
    <row r="617" s="35" customFormat="1" spans="3:30">
      <c r="C617" s="38"/>
      <c r="F617" s="52"/>
      <c r="G617" s="52"/>
      <c r="P617" s="52"/>
      <c r="Q617" s="148"/>
      <c r="R617" s="52"/>
      <c r="S617" s="52"/>
      <c r="T617" s="52"/>
      <c r="U617" s="52"/>
      <c r="V617" s="52"/>
      <c r="W617" s="52"/>
      <c r="X617" s="52"/>
      <c r="Y617" s="52"/>
      <c r="Z617" s="52"/>
      <c r="AA617" s="52"/>
      <c r="AB617" s="52"/>
      <c r="AC617" s="39"/>
      <c r="AD617" s="55"/>
    </row>
    <row r="618" s="35" customFormat="1" spans="3:30">
      <c r="C618" s="38"/>
      <c r="F618" s="52"/>
      <c r="G618" s="52"/>
      <c r="P618" s="52"/>
      <c r="Q618" s="148"/>
      <c r="R618" s="52"/>
      <c r="S618" s="52"/>
      <c r="T618" s="52"/>
      <c r="U618" s="52"/>
      <c r="V618" s="52"/>
      <c r="W618" s="52"/>
      <c r="X618" s="52"/>
      <c r="Y618" s="52"/>
      <c r="Z618" s="52"/>
      <c r="AA618" s="52"/>
      <c r="AB618" s="52"/>
      <c r="AC618" s="39"/>
      <c r="AD618" s="55"/>
    </row>
    <row r="619" s="35" customFormat="1" spans="3:30">
      <c r="C619" s="38"/>
      <c r="F619" s="52"/>
      <c r="G619" s="52"/>
      <c r="P619" s="52"/>
      <c r="Q619" s="148"/>
      <c r="R619" s="52"/>
      <c r="S619" s="52"/>
      <c r="T619" s="52"/>
      <c r="U619" s="52"/>
      <c r="V619" s="52"/>
      <c r="W619" s="52"/>
      <c r="X619" s="52"/>
      <c r="Y619" s="52"/>
      <c r="Z619" s="52"/>
      <c r="AA619" s="52"/>
      <c r="AB619" s="52"/>
      <c r="AC619" s="39"/>
      <c r="AD619" s="55"/>
    </row>
    <row r="620" s="35" customFormat="1" spans="3:30">
      <c r="C620" s="38"/>
      <c r="F620" s="52"/>
      <c r="G620" s="52"/>
      <c r="P620" s="52"/>
      <c r="Q620" s="148"/>
      <c r="R620" s="52"/>
      <c r="S620" s="52"/>
      <c r="T620" s="52"/>
      <c r="U620" s="52"/>
      <c r="V620" s="52"/>
      <c r="W620" s="52"/>
      <c r="X620" s="52"/>
      <c r="Y620" s="52"/>
      <c r="Z620" s="52"/>
      <c r="AA620" s="52"/>
      <c r="AB620" s="52"/>
      <c r="AC620" s="39"/>
      <c r="AD620" s="55"/>
    </row>
    <row r="621" s="35" customFormat="1" spans="3:30">
      <c r="C621" s="38"/>
      <c r="F621" s="52"/>
      <c r="G621" s="52"/>
      <c r="P621" s="52"/>
      <c r="Q621" s="148"/>
      <c r="R621" s="52"/>
      <c r="S621" s="52"/>
      <c r="T621" s="52"/>
      <c r="U621" s="52"/>
      <c r="V621" s="52"/>
      <c r="W621" s="52"/>
      <c r="X621" s="52"/>
      <c r="Y621" s="52"/>
      <c r="Z621" s="52"/>
      <c r="AA621" s="52"/>
      <c r="AB621" s="52"/>
      <c r="AC621" s="39"/>
      <c r="AD621" s="55"/>
    </row>
    <row r="622" s="35" customFormat="1" spans="3:30">
      <c r="C622" s="38"/>
      <c r="F622" s="52"/>
      <c r="G622" s="52"/>
      <c r="P622" s="52"/>
      <c r="Q622" s="148"/>
      <c r="R622" s="52"/>
      <c r="S622" s="52"/>
      <c r="T622" s="52"/>
      <c r="U622" s="52"/>
      <c r="V622" s="52"/>
      <c r="W622" s="52"/>
      <c r="X622" s="52"/>
      <c r="Y622" s="52"/>
      <c r="Z622" s="52"/>
      <c r="AA622" s="52"/>
      <c r="AB622" s="52"/>
      <c r="AC622" s="39"/>
      <c r="AD622" s="55"/>
    </row>
    <row r="623" s="35" customFormat="1" spans="3:30">
      <c r="C623" s="38"/>
      <c r="F623" s="52"/>
      <c r="G623" s="52"/>
      <c r="P623" s="52"/>
      <c r="Q623" s="148"/>
      <c r="R623" s="52"/>
      <c r="S623" s="52"/>
      <c r="T623" s="52"/>
      <c r="U623" s="52"/>
      <c r="V623" s="52"/>
      <c r="W623" s="52"/>
      <c r="X623" s="52"/>
      <c r="Y623" s="52"/>
      <c r="Z623" s="52"/>
      <c r="AA623" s="52"/>
      <c r="AB623" s="52"/>
      <c r="AC623" s="39"/>
      <c r="AD623" s="55"/>
    </row>
    <row r="624" s="35" customFormat="1" spans="3:30">
      <c r="C624" s="38"/>
      <c r="F624" s="52"/>
      <c r="G624" s="52"/>
      <c r="P624" s="52"/>
      <c r="Q624" s="148"/>
      <c r="R624" s="52"/>
      <c r="S624" s="52"/>
      <c r="T624" s="52"/>
      <c r="U624" s="52"/>
      <c r="V624" s="52"/>
      <c r="W624" s="52"/>
      <c r="X624" s="52"/>
      <c r="Y624" s="52"/>
      <c r="Z624" s="52"/>
      <c r="AA624" s="52"/>
      <c r="AB624" s="52"/>
      <c r="AC624" s="39"/>
      <c r="AD624" s="55"/>
    </row>
    <row r="625" s="35" customFormat="1" spans="3:30">
      <c r="C625" s="38"/>
      <c r="F625" s="52"/>
      <c r="G625" s="52"/>
      <c r="P625" s="52"/>
      <c r="Q625" s="148"/>
      <c r="R625" s="52"/>
      <c r="S625" s="52"/>
      <c r="T625" s="52"/>
      <c r="U625" s="52"/>
      <c r="V625" s="52"/>
      <c r="W625" s="52"/>
      <c r="X625" s="52"/>
      <c r="Y625" s="52"/>
      <c r="Z625" s="52"/>
      <c r="AA625" s="52"/>
      <c r="AB625" s="52"/>
      <c r="AC625" s="39"/>
      <c r="AD625" s="55"/>
    </row>
    <row r="626" s="35" customFormat="1" spans="3:30">
      <c r="C626" s="38"/>
      <c r="F626" s="52"/>
      <c r="G626" s="52"/>
      <c r="P626" s="52"/>
      <c r="Q626" s="148"/>
      <c r="R626" s="52"/>
      <c r="S626" s="52"/>
      <c r="T626" s="52"/>
      <c r="U626" s="52"/>
      <c r="V626" s="52"/>
      <c r="W626" s="52"/>
      <c r="X626" s="52"/>
      <c r="Y626" s="52"/>
      <c r="Z626" s="52"/>
      <c r="AA626" s="52"/>
      <c r="AB626" s="52"/>
      <c r="AC626" s="39"/>
      <c r="AD626" s="55"/>
    </row>
    <row r="627" s="35" customFormat="1" spans="3:30">
      <c r="C627" s="38"/>
      <c r="F627" s="52"/>
      <c r="G627" s="52"/>
      <c r="P627" s="52"/>
      <c r="Q627" s="148"/>
      <c r="R627" s="52"/>
      <c r="S627" s="52"/>
      <c r="T627" s="52"/>
      <c r="U627" s="52"/>
      <c r="V627" s="52"/>
      <c r="W627" s="52"/>
      <c r="X627" s="52"/>
      <c r="Y627" s="52"/>
      <c r="Z627" s="52"/>
      <c r="AA627" s="52"/>
      <c r="AB627" s="52"/>
      <c r="AC627" s="39"/>
      <c r="AD627" s="55"/>
    </row>
    <row r="628" s="35" customFormat="1" spans="3:30">
      <c r="C628" s="38"/>
      <c r="F628" s="52"/>
      <c r="G628" s="52"/>
      <c r="P628" s="52"/>
      <c r="Q628" s="148"/>
      <c r="R628" s="52"/>
      <c r="S628" s="52"/>
      <c r="T628" s="52"/>
      <c r="U628" s="52"/>
      <c r="V628" s="52"/>
      <c r="W628" s="52"/>
      <c r="X628" s="52"/>
      <c r="Y628" s="52"/>
      <c r="Z628" s="52"/>
      <c r="AA628" s="52"/>
      <c r="AB628" s="52"/>
      <c r="AC628" s="39"/>
      <c r="AD628" s="55"/>
    </row>
    <row r="629" s="35" customFormat="1" spans="3:30">
      <c r="C629" s="38"/>
      <c r="F629" s="52"/>
      <c r="G629" s="52"/>
      <c r="P629" s="52"/>
      <c r="Q629" s="148"/>
      <c r="R629" s="52"/>
      <c r="S629" s="52"/>
      <c r="T629" s="52"/>
      <c r="U629" s="52"/>
      <c r="V629" s="52"/>
      <c r="W629" s="52"/>
      <c r="X629" s="52"/>
      <c r="Y629" s="52"/>
      <c r="Z629" s="52"/>
      <c r="AA629" s="52"/>
      <c r="AB629" s="52"/>
      <c r="AC629" s="39"/>
      <c r="AD629" s="55"/>
    </row>
    <row r="630" s="35" customFormat="1" spans="3:30">
      <c r="C630" s="38"/>
      <c r="F630" s="52"/>
      <c r="G630" s="52"/>
      <c r="P630" s="52"/>
      <c r="Q630" s="148"/>
      <c r="R630" s="52"/>
      <c r="S630" s="52"/>
      <c r="T630" s="52"/>
      <c r="U630" s="52"/>
      <c r="V630" s="52"/>
      <c r="W630" s="52"/>
      <c r="X630" s="52"/>
      <c r="Y630" s="52"/>
      <c r="Z630" s="52"/>
      <c r="AA630" s="52"/>
      <c r="AB630" s="52"/>
      <c r="AC630" s="39"/>
      <c r="AD630" s="55"/>
    </row>
    <row r="631" s="35" customFormat="1" spans="3:30">
      <c r="C631" s="38"/>
      <c r="F631" s="52"/>
      <c r="G631" s="52"/>
      <c r="P631" s="52"/>
      <c r="Q631" s="148"/>
      <c r="R631" s="52"/>
      <c r="S631" s="52"/>
      <c r="T631" s="52"/>
      <c r="U631" s="52"/>
      <c r="V631" s="52"/>
      <c r="W631" s="52"/>
      <c r="X631" s="52"/>
      <c r="Y631" s="52"/>
      <c r="Z631" s="52"/>
      <c r="AA631" s="52"/>
      <c r="AB631" s="52"/>
      <c r="AC631" s="39"/>
      <c r="AD631" s="55"/>
    </row>
    <row r="632" s="35" customFormat="1" spans="3:30">
      <c r="C632" s="38"/>
      <c r="F632" s="52"/>
      <c r="G632" s="52"/>
      <c r="P632" s="52"/>
      <c r="Q632" s="148"/>
      <c r="R632" s="52"/>
      <c r="S632" s="52"/>
      <c r="T632" s="52"/>
      <c r="U632" s="52"/>
      <c r="V632" s="52"/>
      <c r="W632" s="52"/>
      <c r="X632" s="52"/>
      <c r="Y632" s="52"/>
      <c r="Z632" s="52"/>
      <c r="AA632" s="52"/>
      <c r="AB632" s="52"/>
      <c r="AC632" s="39"/>
      <c r="AD632" s="55"/>
    </row>
    <row r="633" s="35" customFormat="1" spans="3:30">
      <c r="C633" s="38"/>
      <c r="F633" s="52"/>
      <c r="G633" s="52"/>
      <c r="P633" s="52"/>
      <c r="Q633" s="148"/>
      <c r="R633" s="52"/>
      <c r="S633" s="52"/>
      <c r="T633" s="52"/>
      <c r="U633" s="52"/>
      <c r="V633" s="52"/>
      <c r="W633" s="52"/>
      <c r="X633" s="52"/>
      <c r="Y633" s="52"/>
      <c r="Z633" s="52"/>
      <c r="AA633" s="52"/>
      <c r="AB633" s="52"/>
      <c r="AC633" s="39"/>
      <c r="AD633" s="55"/>
    </row>
    <row r="634" s="35" customFormat="1" spans="3:30">
      <c r="C634" s="38"/>
      <c r="F634" s="52"/>
      <c r="G634" s="52"/>
      <c r="P634" s="52"/>
      <c r="Q634" s="148"/>
      <c r="R634" s="52"/>
      <c r="S634" s="52"/>
      <c r="T634" s="52"/>
      <c r="U634" s="52"/>
      <c r="V634" s="52"/>
      <c r="W634" s="52"/>
      <c r="X634" s="52"/>
      <c r="Y634" s="52"/>
      <c r="Z634" s="52"/>
      <c r="AA634" s="52"/>
      <c r="AB634" s="52"/>
      <c r="AC634" s="39"/>
      <c r="AD634" s="55"/>
    </row>
    <row r="635" s="35" customFormat="1" spans="3:30">
      <c r="C635" s="38"/>
      <c r="F635" s="52"/>
      <c r="G635" s="52"/>
      <c r="P635" s="52"/>
      <c r="Q635" s="148"/>
      <c r="R635" s="52"/>
      <c r="S635" s="52"/>
      <c r="T635" s="52"/>
      <c r="U635" s="52"/>
      <c r="V635" s="52"/>
      <c r="W635" s="52"/>
      <c r="X635" s="52"/>
      <c r="Y635" s="52"/>
      <c r="Z635" s="52"/>
      <c r="AA635" s="52"/>
      <c r="AB635" s="52"/>
      <c r="AC635" s="39"/>
      <c r="AD635" s="55"/>
    </row>
    <row r="636" s="35" customFormat="1" spans="3:30">
      <c r="C636" s="38"/>
      <c r="F636" s="52"/>
      <c r="G636" s="52"/>
      <c r="P636" s="52"/>
      <c r="Q636" s="148"/>
      <c r="R636" s="52"/>
      <c r="S636" s="52"/>
      <c r="T636" s="52"/>
      <c r="U636" s="52"/>
      <c r="V636" s="52"/>
      <c r="W636" s="52"/>
      <c r="X636" s="52"/>
      <c r="Y636" s="52"/>
      <c r="Z636" s="52"/>
      <c r="AA636" s="52"/>
      <c r="AB636" s="52"/>
      <c r="AC636" s="39"/>
      <c r="AD636" s="55"/>
    </row>
    <row r="637" s="35" customFormat="1" spans="3:30">
      <c r="C637" s="38"/>
      <c r="F637" s="52"/>
      <c r="G637" s="52"/>
      <c r="P637" s="52"/>
      <c r="Q637" s="148"/>
      <c r="R637" s="52"/>
      <c r="S637" s="52"/>
      <c r="T637" s="52"/>
      <c r="U637" s="52"/>
      <c r="V637" s="52"/>
      <c r="W637" s="52"/>
      <c r="X637" s="52"/>
      <c r="Y637" s="52"/>
      <c r="Z637" s="52"/>
      <c r="AA637" s="52"/>
      <c r="AB637" s="52"/>
      <c r="AC637" s="39"/>
      <c r="AD637" s="55"/>
    </row>
    <row r="638" s="35" customFormat="1" spans="3:30">
      <c r="C638" s="38"/>
      <c r="F638" s="52"/>
      <c r="G638" s="52"/>
      <c r="P638" s="52"/>
      <c r="Q638" s="148"/>
      <c r="R638" s="52"/>
      <c r="S638" s="52"/>
      <c r="T638" s="52"/>
      <c r="U638" s="52"/>
      <c r="V638" s="52"/>
      <c r="W638" s="52"/>
      <c r="X638" s="52"/>
      <c r="Y638" s="52"/>
      <c r="Z638" s="52"/>
      <c r="AA638" s="52"/>
      <c r="AB638" s="52"/>
      <c r="AC638" s="39"/>
      <c r="AD638" s="55"/>
    </row>
    <row r="639" s="35" customFormat="1" spans="3:30">
      <c r="C639" s="38"/>
      <c r="F639" s="52"/>
      <c r="G639" s="52"/>
      <c r="P639" s="52"/>
      <c r="Q639" s="148"/>
      <c r="R639" s="52"/>
      <c r="S639" s="52"/>
      <c r="T639" s="52"/>
      <c r="U639" s="52"/>
      <c r="V639" s="52"/>
      <c r="W639" s="52"/>
      <c r="X639" s="52"/>
      <c r="Y639" s="52"/>
      <c r="Z639" s="52"/>
      <c r="AA639" s="52"/>
      <c r="AB639" s="52"/>
      <c r="AC639" s="39"/>
      <c r="AD639" s="55"/>
    </row>
    <row r="640" s="35" customFormat="1" spans="3:30">
      <c r="C640" s="38"/>
      <c r="F640" s="52"/>
      <c r="G640" s="52"/>
      <c r="P640" s="52"/>
      <c r="Q640" s="148"/>
      <c r="R640" s="52"/>
      <c r="S640" s="52"/>
      <c r="T640" s="52"/>
      <c r="U640" s="52"/>
      <c r="V640" s="52"/>
      <c r="W640" s="52"/>
      <c r="X640" s="52"/>
      <c r="Y640" s="52"/>
      <c r="Z640" s="52"/>
      <c r="AA640" s="52"/>
      <c r="AB640" s="52"/>
      <c r="AC640" s="39"/>
      <c r="AD640" s="55"/>
    </row>
    <row r="641" s="35" customFormat="1" spans="3:30">
      <c r="C641" s="38"/>
      <c r="F641" s="52"/>
      <c r="G641" s="52"/>
      <c r="P641" s="52"/>
      <c r="Q641" s="148"/>
      <c r="R641" s="52"/>
      <c r="S641" s="52"/>
      <c r="T641" s="52"/>
      <c r="U641" s="52"/>
      <c r="V641" s="52"/>
      <c r="W641" s="52"/>
      <c r="X641" s="52"/>
      <c r="Y641" s="52"/>
      <c r="Z641" s="52"/>
      <c r="AA641" s="52"/>
      <c r="AB641" s="52"/>
      <c r="AC641" s="39"/>
      <c r="AD641" s="55"/>
    </row>
    <row r="642" s="35" customFormat="1" spans="3:30">
      <c r="C642" s="38"/>
      <c r="F642" s="52"/>
      <c r="G642" s="52"/>
      <c r="P642" s="52"/>
      <c r="Q642" s="148"/>
      <c r="R642" s="52"/>
      <c r="S642" s="52"/>
      <c r="T642" s="52"/>
      <c r="U642" s="52"/>
      <c r="V642" s="52"/>
      <c r="W642" s="52"/>
      <c r="X642" s="52"/>
      <c r="Y642" s="52"/>
      <c r="Z642" s="52"/>
      <c r="AA642" s="52"/>
      <c r="AB642" s="52"/>
      <c r="AC642" s="39"/>
      <c r="AD642" s="55"/>
    </row>
    <row r="643" s="35" customFormat="1" spans="3:30">
      <c r="C643" s="38"/>
      <c r="F643" s="52"/>
      <c r="G643" s="52"/>
      <c r="P643" s="52"/>
      <c r="Q643" s="148"/>
      <c r="R643" s="52"/>
      <c r="S643" s="52"/>
      <c r="T643" s="52"/>
      <c r="U643" s="52"/>
      <c r="V643" s="52"/>
      <c r="W643" s="52"/>
      <c r="X643" s="52"/>
      <c r="Y643" s="52"/>
      <c r="Z643" s="52"/>
      <c r="AA643" s="52"/>
      <c r="AB643" s="52"/>
      <c r="AC643" s="39"/>
      <c r="AD643" s="55"/>
    </row>
    <row r="644" s="35" customFormat="1" spans="3:30">
      <c r="C644" s="38"/>
      <c r="F644" s="52"/>
      <c r="G644" s="52"/>
      <c r="P644" s="52"/>
      <c r="Q644" s="148"/>
      <c r="R644" s="52"/>
      <c r="S644" s="52"/>
      <c r="T644" s="52"/>
      <c r="U644" s="52"/>
      <c r="V644" s="52"/>
      <c r="W644" s="52"/>
      <c r="X644" s="52"/>
      <c r="Y644" s="52"/>
      <c r="Z644" s="52"/>
      <c r="AA644" s="52"/>
      <c r="AB644" s="52"/>
      <c r="AC644" s="39"/>
      <c r="AD644" s="55"/>
    </row>
    <row r="645" s="35" customFormat="1" spans="3:30">
      <c r="C645" s="38"/>
      <c r="F645" s="52"/>
      <c r="G645" s="52"/>
      <c r="P645" s="52"/>
      <c r="Q645" s="148"/>
      <c r="R645" s="52"/>
      <c r="S645" s="52"/>
      <c r="T645" s="52"/>
      <c r="U645" s="52"/>
      <c r="V645" s="52"/>
      <c r="W645" s="52"/>
      <c r="X645" s="52"/>
      <c r="Y645" s="52"/>
      <c r="Z645" s="52"/>
      <c r="AA645" s="52"/>
      <c r="AB645" s="52"/>
      <c r="AC645" s="39"/>
      <c r="AD645" s="55"/>
    </row>
    <row r="646" s="35" customFormat="1" spans="3:30">
      <c r="C646" s="38"/>
      <c r="F646" s="52"/>
      <c r="G646" s="52"/>
      <c r="P646" s="52"/>
      <c r="Q646" s="148"/>
      <c r="R646" s="52"/>
      <c r="S646" s="52"/>
      <c r="T646" s="52"/>
      <c r="U646" s="52"/>
      <c r="V646" s="52"/>
      <c r="W646" s="52"/>
      <c r="X646" s="52"/>
      <c r="Y646" s="52"/>
      <c r="Z646" s="52"/>
      <c r="AA646" s="52"/>
      <c r="AB646" s="52"/>
      <c r="AC646" s="39"/>
      <c r="AD646" s="55"/>
    </row>
    <row r="647" s="35" customFormat="1" spans="3:30">
      <c r="C647" s="38"/>
      <c r="F647" s="52"/>
      <c r="G647" s="52"/>
      <c r="P647" s="52"/>
      <c r="Q647" s="148"/>
      <c r="R647" s="52"/>
      <c r="S647" s="52"/>
      <c r="T647" s="52"/>
      <c r="U647" s="52"/>
      <c r="V647" s="52"/>
      <c r="W647" s="52"/>
      <c r="X647" s="52"/>
      <c r="Y647" s="52"/>
      <c r="Z647" s="52"/>
      <c r="AA647" s="52"/>
      <c r="AB647" s="52"/>
      <c r="AC647" s="39"/>
      <c r="AD647" s="55"/>
    </row>
    <row r="648" s="35" customFormat="1" spans="3:30">
      <c r="C648" s="38"/>
      <c r="F648" s="52"/>
      <c r="G648" s="52"/>
      <c r="P648" s="52"/>
      <c r="Q648" s="148"/>
      <c r="R648" s="52"/>
      <c r="S648" s="52"/>
      <c r="T648" s="52"/>
      <c r="U648" s="52"/>
      <c r="V648" s="52"/>
      <c r="W648" s="52"/>
      <c r="X648" s="52"/>
      <c r="Y648" s="52"/>
      <c r="Z648" s="52"/>
      <c r="AA648" s="52"/>
      <c r="AB648" s="52"/>
      <c r="AC648" s="39"/>
      <c r="AD648" s="55"/>
    </row>
    <row r="649" s="35" customFormat="1" spans="3:30">
      <c r="C649" s="38"/>
      <c r="F649" s="52"/>
      <c r="G649" s="52"/>
      <c r="P649" s="52"/>
      <c r="Q649" s="148"/>
      <c r="R649" s="52"/>
      <c r="S649" s="52"/>
      <c r="T649" s="52"/>
      <c r="U649" s="52"/>
      <c r="V649" s="52"/>
      <c r="W649" s="52"/>
      <c r="X649" s="52"/>
      <c r="Y649" s="52"/>
      <c r="Z649" s="52"/>
      <c r="AA649" s="52"/>
      <c r="AB649" s="52"/>
      <c r="AC649" s="39"/>
      <c r="AD649" s="55"/>
    </row>
    <row r="650" s="35" customFormat="1" spans="3:30">
      <c r="C650" s="38"/>
      <c r="F650" s="52"/>
      <c r="G650" s="52"/>
      <c r="P650" s="52"/>
      <c r="Q650" s="148"/>
      <c r="R650" s="52"/>
      <c r="S650" s="52"/>
      <c r="T650" s="52"/>
      <c r="U650" s="52"/>
      <c r="V650" s="52"/>
      <c r="W650" s="52"/>
      <c r="X650" s="52"/>
      <c r="Y650" s="52"/>
      <c r="Z650" s="52"/>
      <c r="AA650" s="52"/>
      <c r="AB650" s="52"/>
      <c r="AC650" s="39"/>
      <c r="AD650" s="55"/>
    </row>
    <row r="651" s="35" customFormat="1" spans="3:30">
      <c r="C651" s="38"/>
      <c r="F651" s="52"/>
      <c r="G651" s="52"/>
      <c r="P651" s="52"/>
      <c r="Q651" s="148"/>
      <c r="R651" s="52"/>
      <c r="S651" s="52"/>
      <c r="T651" s="52"/>
      <c r="U651" s="52"/>
      <c r="V651" s="52"/>
      <c r="W651" s="52"/>
      <c r="X651" s="52"/>
      <c r="Y651" s="52"/>
      <c r="Z651" s="52"/>
      <c r="AA651" s="52"/>
      <c r="AB651" s="52"/>
      <c r="AC651" s="39"/>
      <c r="AD651" s="55"/>
    </row>
    <row r="652" s="35" customFormat="1" spans="3:30">
      <c r="C652" s="38"/>
      <c r="F652" s="52"/>
      <c r="G652" s="52"/>
      <c r="P652" s="52"/>
      <c r="Q652" s="148"/>
      <c r="R652" s="52"/>
      <c r="S652" s="52"/>
      <c r="T652" s="52"/>
      <c r="U652" s="52"/>
      <c r="V652" s="52"/>
      <c r="W652" s="52"/>
      <c r="X652" s="52"/>
      <c r="Y652" s="52"/>
      <c r="Z652" s="52"/>
      <c r="AA652" s="52"/>
      <c r="AB652" s="52"/>
      <c r="AC652" s="39"/>
      <c r="AD652" s="55"/>
    </row>
    <row r="653" s="35" customFormat="1" spans="3:30">
      <c r="C653" s="38"/>
      <c r="F653" s="52"/>
      <c r="G653" s="52"/>
      <c r="P653" s="52"/>
      <c r="Q653" s="148"/>
      <c r="R653" s="52"/>
      <c r="S653" s="52"/>
      <c r="T653" s="52"/>
      <c r="U653" s="52"/>
      <c r="V653" s="52"/>
      <c r="W653" s="52"/>
      <c r="X653" s="52"/>
      <c r="Y653" s="52"/>
      <c r="Z653" s="52"/>
      <c r="AA653" s="52"/>
      <c r="AB653" s="52"/>
      <c r="AC653" s="39"/>
      <c r="AD653" s="55"/>
    </row>
    <row r="654" s="35" customFormat="1" spans="3:30">
      <c r="C654" s="38"/>
      <c r="F654" s="52"/>
      <c r="G654" s="52"/>
      <c r="P654" s="52"/>
      <c r="Q654" s="148"/>
      <c r="R654" s="52"/>
      <c r="S654" s="52"/>
      <c r="T654" s="52"/>
      <c r="U654" s="52"/>
      <c r="V654" s="52"/>
      <c r="W654" s="52"/>
      <c r="X654" s="52"/>
      <c r="Y654" s="52"/>
      <c r="Z654" s="52"/>
      <c r="AA654" s="52"/>
      <c r="AB654" s="52"/>
      <c r="AC654" s="39"/>
      <c r="AD654" s="55"/>
    </row>
    <row r="655" s="35" customFormat="1" spans="3:30">
      <c r="C655" s="38"/>
      <c r="F655" s="52"/>
      <c r="G655" s="52"/>
      <c r="P655" s="52"/>
      <c r="Q655" s="148"/>
      <c r="R655" s="52"/>
      <c r="S655" s="52"/>
      <c r="T655" s="52"/>
      <c r="U655" s="52"/>
      <c r="V655" s="52"/>
      <c r="W655" s="52"/>
      <c r="X655" s="52"/>
      <c r="Y655" s="52"/>
      <c r="Z655" s="52"/>
      <c r="AA655" s="52"/>
      <c r="AB655" s="52"/>
      <c r="AC655" s="39"/>
      <c r="AD655" s="55"/>
    </row>
    <row r="656" s="35" customFormat="1" spans="3:30">
      <c r="C656" s="38"/>
      <c r="F656" s="52"/>
      <c r="G656" s="52"/>
      <c r="P656" s="52"/>
      <c r="Q656" s="148"/>
      <c r="R656" s="52"/>
      <c r="S656" s="52"/>
      <c r="T656" s="52"/>
      <c r="U656" s="52"/>
      <c r="V656" s="52"/>
      <c r="W656" s="52"/>
      <c r="X656" s="52"/>
      <c r="Y656" s="52"/>
      <c r="Z656" s="52"/>
      <c r="AA656" s="52"/>
      <c r="AB656" s="52"/>
      <c r="AC656" s="39"/>
      <c r="AD656" s="55"/>
    </row>
    <row r="657" s="35" customFormat="1" spans="3:30">
      <c r="C657" s="38"/>
      <c r="F657" s="52"/>
      <c r="G657" s="52"/>
      <c r="P657" s="52"/>
      <c r="Q657" s="148"/>
      <c r="R657" s="52"/>
      <c r="S657" s="52"/>
      <c r="T657" s="52"/>
      <c r="U657" s="52"/>
      <c r="V657" s="52"/>
      <c r="W657" s="52"/>
      <c r="X657" s="52"/>
      <c r="Y657" s="52"/>
      <c r="Z657" s="52"/>
      <c r="AA657" s="52"/>
      <c r="AB657" s="52"/>
      <c r="AC657" s="39"/>
      <c r="AD657" s="55"/>
    </row>
    <row r="658" s="35" customFormat="1" spans="3:30">
      <c r="C658" s="38"/>
      <c r="F658" s="52"/>
      <c r="G658" s="52"/>
      <c r="P658" s="52"/>
      <c r="Q658" s="148"/>
      <c r="R658" s="52"/>
      <c r="S658" s="52"/>
      <c r="T658" s="52"/>
      <c r="U658" s="52"/>
      <c r="V658" s="52"/>
      <c r="W658" s="52"/>
      <c r="X658" s="52"/>
      <c r="Y658" s="52"/>
      <c r="Z658" s="52"/>
      <c r="AA658" s="52"/>
      <c r="AB658" s="52"/>
      <c r="AC658" s="39"/>
      <c r="AD658" s="55"/>
    </row>
    <row r="659" s="35" customFormat="1" spans="3:30">
      <c r="C659" s="38"/>
      <c r="F659" s="52"/>
      <c r="G659" s="52"/>
      <c r="P659" s="52"/>
      <c r="Q659" s="148"/>
      <c r="R659" s="52"/>
      <c r="S659" s="52"/>
      <c r="T659" s="52"/>
      <c r="U659" s="52"/>
      <c r="V659" s="52"/>
      <c r="W659" s="52"/>
      <c r="X659" s="52"/>
      <c r="Y659" s="52"/>
      <c r="Z659" s="52"/>
      <c r="AA659" s="52"/>
      <c r="AB659" s="52"/>
      <c r="AC659" s="39"/>
      <c r="AD659" s="55"/>
    </row>
    <row r="660" s="35" customFormat="1" spans="3:30">
      <c r="C660" s="38"/>
      <c r="F660" s="52"/>
      <c r="G660" s="52"/>
      <c r="P660" s="52"/>
      <c r="Q660" s="148"/>
      <c r="R660" s="52"/>
      <c r="S660" s="52"/>
      <c r="T660" s="52"/>
      <c r="U660" s="52"/>
      <c r="V660" s="52"/>
      <c r="W660" s="52"/>
      <c r="X660" s="52"/>
      <c r="Y660" s="52"/>
      <c r="Z660" s="52"/>
      <c r="AA660" s="52"/>
      <c r="AB660" s="52"/>
      <c r="AC660" s="39"/>
      <c r="AD660" s="55"/>
    </row>
    <row r="661" s="35" customFormat="1" spans="3:30">
      <c r="C661" s="38"/>
      <c r="F661" s="52"/>
      <c r="G661" s="52"/>
      <c r="P661" s="52"/>
      <c r="Q661" s="148"/>
      <c r="R661" s="52"/>
      <c r="S661" s="52"/>
      <c r="T661" s="52"/>
      <c r="U661" s="52"/>
      <c r="V661" s="52"/>
      <c r="W661" s="52"/>
      <c r="X661" s="52"/>
      <c r="Y661" s="52"/>
      <c r="Z661" s="52"/>
      <c r="AA661" s="52"/>
      <c r="AB661" s="52"/>
      <c r="AC661" s="39"/>
      <c r="AD661" s="55"/>
    </row>
    <row r="662" s="35" customFormat="1" spans="3:30">
      <c r="C662" s="38"/>
      <c r="F662" s="52"/>
      <c r="G662" s="52"/>
      <c r="P662" s="52"/>
      <c r="Q662" s="148"/>
      <c r="R662" s="52"/>
      <c r="S662" s="52"/>
      <c r="T662" s="52"/>
      <c r="U662" s="52"/>
      <c r="V662" s="52"/>
      <c r="W662" s="52"/>
      <c r="X662" s="52"/>
      <c r="Y662" s="52"/>
      <c r="Z662" s="52"/>
      <c r="AA662" s="52"/>
      <c r="AB662" s="52"/>
      <c r="AC662" s="39"/>
      <c r="AD662" s="55"/>
    </row>
    <row r="663" s="35" customFormat="1" spans="3:30">
      <c r="C663" s="38"/>
      <c r="F663" s="52"/>
      <c r="G663" s="52"/>
      <c r="P663" s="52"/>
      <c r="Q663" s="148"/>
      <c r="R663" s="52"/>
      <c r="S663" s="52"/>
      <c r="T663" s="52"/>
      <c r="U663" s="52"/>
      <c r="V663" s="52"/>
      <c r="W663" s="52"/>
      <c r="X663" s="52"/>
      <c r="Y663" s="52"/>
      <c r="Z663" s="52"/>
      <c r="AA663" s="52"/>
      <c r="AB663" s="52"/>
      <c r="AC663" s="39"/>
      <c r="AD663" s="55"/>
    </row>
    <row r="664" s="35" customFormat="1" spans="3:30">
      <c r="C664" s="38"/>
      <c r="F664" s="52"/>
      <c r="G664" s="52"/>
      <c r="P664" s="52"/>
      <c r="Q664" s="148"/>
      <c r="R664" s="52"/>
      <c r="S664" s="52"/>
      <c r="T664" s="52"/>
      <c r="U664" s="52"/>
      <c r="V664" s="52"/>
      <c r="W664" s="52"/>
      <c r="X664" s="52"/>
      <c r="Y664" s="52"/>
      <c r="Z664" s="52"/>
      <c r="AA664" s="52"/>
      <c r="AB664" s="52"/>
      <c r="AC664" s="39"/>
      <c r="AD664" s="55"/>
    </row>
    <row r="665" s="35" customFormat="1" spans="3:30">
      <c r="C665" s="38"/>
      <c r="F665" s="52"/>
      <c r="G665" s="52"/>
      <c r="P665" s="52"/>
      <c r="Q665" s="148"/>
      <c r="R665" s="52"/>
      <c r="S665" s="52"/>
      <c r="T665" s="52"/>
      <c r="U665" s="52"/>
      <c r="V665" s="52"/>
      <c r="W665" s="52"/>
      <c r="X665" s="52"/>
      <c r="Y665" s="52"/>
      <c r="Z665" s="52"/>
      <c r="AA665" s="52"/>
      <c r="AB665" s="52"/>
      <c r="AC665" s="39"/>
      <c r="AD665" s="55"/>
    </row>
    <row r="666" s="35" customFormat="1" spans="3:30">
      <c r="C666" s="38"/>
      <c r="F666" s="52"/>
      <c r="G666" s="52"/>
      <c r="P666" s="52"/>
      <c r="Q666" s="148"/>
      <c r="R666" s="52"/>
      <c r="S666" s="52"/>
      <c r="T666" s="52"/>
      <c r="U666" s="52"/>
      <c r="V666" s="52"/>
      <c r="W666" s="52"/>
      <c r="X666" s="52"/>
      <c r="Y666" s="52"/>
      <c r="Z666" s="52"/>
      <c r="AA666" s="52"/>
      <c r="AB666" s="52"/>
      <c r="AC666" s="39"/>
      <c r="AD666" s="55"/>
    </row>
    <row r="667" s="35" customFormat="1" spans="3:30">
      <c r="C667" s="38"/>
      <c r="F667" s="52"/>
      <c r="G667" s="52"/>
      <c r="P667" s="52"/>
      <c r="Q667" s="148"/>
      <c r="R667" s="52"/>
      <c r="S667" s="52"/>
      <c r="T667" s="52"/>
      <c r="U667" s="52"/>
      <c r="V667" s="52"/>
      <c r="W667" s="52"/>
      <c r="X667" s="52"/>
      <c r="Y667" s="52"/>
      <c r="Z667" s="52"/>
      <c r="AA667" s="52"/>
      <c r="AB667" s="52"/>
      <c r="AC667" s="39"/>
      <c r="AD667" s="55"/>
    </row>
    <row r="668" s="35" customFormat="1" spans="3:30">
      <c r="C668" s="38"/>
      <c r="F668" s="52"/>
      <c r="G668" s="52"/>
      <c r="P668" s="52"/>
      <c r="Q668" s="148"/>
      <c r="R668" s="52"/>
      <c r="S668" s="52"/>
      <c r="T668" s="52"/>
      <c r="U668" s="52"/>
      <c r="V668" s="52"/>
      <c r="W668" s="52"/>
      <c r="X668" s="52"/>
      <c r="Y668" s="52"/>
      <c r="Z668" s="52"/>
      <c r="AA668" s="52"/>
      <c r="AB668" s="52"/>
      <c r="AC668" s="39"/>
      <c r="AD668" s="55"/>
    </row>
    <row r="669" s="35" customFormat="1" spans="3:30">
      <c r="C669" s="38"/>
      <c r="F669" s="52"/>
      <c r="G669" s="52"/>
      <c r="P669" s="52"/>
      <c r="Q669" s="148"/>
      <c r="R669" s="52"/>
      <c r="S669" s="52"/>
      <c r="T669" s="52"/>
      <c r="U669" s="52"/>
      <c r="V669" s="52"/>
      <c r="W669" s="52"/>
      <c r="X669" s="52"/>
      <c r="Y669" s="52"/>
      <c r="Z669" s="52"/>
      <c r="AA669" s="52"/>
      <c r="AB669" s="52"/>
      <c r="AC669" s="39"/>
      <c r="AD669" s="55"/>
    </row>
    <row r="670" s="35" customFormat="1" spans="3:30">
      <c r="C670" s="38"/>
      <c r="F670" s="52"/>
      <c r="G670" s="52"/>
      <c r="P670" s="52"/>
      <c r="Q670" s="148"/>
      <c r="R670" s="52"/>
      <c r="S670" s="52"/>
      <c r="T670" s="52"/>
      <c r="U670" s="52"/>
      <c r="V670" s="52"/>
      <c r="W670" s="52"/>
      <c r="X670" s="52"/>
      <c r="Y670" s="52"/>
      <c r="Z670" s="52"/>
      <c r="AA670" s="52"/>
      <c r="AB670" s="52"/>
      <c r="AC670" s="39"/>
      <c r="AD670" s="55"/>
    </row>
    <row r="671" s="35" customFormat="1" spans="3:30">
      <c r="C671" s="38"/>
      <c r="F671" s="52"/>
      <c r="G671" s="52"/>
      <c r="P671" s="52"/>
      <c r="Q671" s="148"/>
      <c r="R671" s="52"/>
      <c r="S671" s="52"/>
      <c r="T671" s="52"/>
      <c r="U671" s="52"/>
      <c r="V671" s="52"/>
      <c r="W671" s="52"/>
      <c r="X671" s="52"/>
      <c r="Y671" s="52"/>
      <c r="Z671" s="52"/>
      <c r="AA671" s="52"/>
      <c r="AB671" s="52"/>
      <c r="AC671" s="39"/>
      <c r="AD671" s="55"/>
    </row>
    <row r="672" s="35" customFormat="1" spans="3:30">
      <c r="C672" s="38"/>
      <c r="F672" s="52"/>
      <c r="G672" s="52"/>
      <c r="P672" s="52"/>
      <c r="Q672" s="148"/>
      <c r="R672" s="52"/>
      <c r="S672" s="52"/>
      <c r="T672" s="52"/>
      <c r="U672" s="52"/>
      <c r="V672" s="52"/>
      <c r="W672" s="52"/>
      <c r="X672" s="52"/>
      <c r="Y672" s="52"/>
      <c r="Z672" s="52"/>
      <c r="AA672" s="52"/>
      <c r="AB672" s="52"/>
      <c r="AC672" s="39"/>
      <c r="AD672" s="55"/>
    </row>
    <row r="673" s="35" customFormat="1" spans="3:30">
      <c r="C673" s="38"/>
      <c r="F673" s="52"/>
      <c r="G673" s="52"/>
      <c r="P673" s="52"/>
      <c r="Q673" s="148"/>
      <c r="R673" s="52"/>
      <c r="S673" s="52"/>
      <c r="T673" s="52"/>
      <c r="U673" s="52"/>
      <c r="V673" s="52"/>
      <c r="W673" s="52"/>
      <c r="X673" s="52"/>
      <c r="Y673" s="52"/>
      <c r="Z673" s="52"/>
      <c r="AA673" s="52"/>
      <c r="AB673" s="52"/>
      <c r="AC673" s="39"/>
      <c r="AD673" s="55"/>
    </row>
    <row r="674" s="35" customFormat="1" spans="3:30">
      <c r="C674" s="38"/>
      <c r="F674" s="52"/>
      <c r="G674" s="52"/>
      <c r="P674" s="52"/>
      <c r="Q674" s="148"/>
      <c r="R674" s="52"/>
      <c r="S674" s="52"/>
      <c r="T674" s="52"/>
      <c r="U674" s="52"/>
      <c r="V674" s="52"/>
      <c r="W674" s="52"/>
      <c r="X674" s="52"/>
      <c r="Y674" s="52"/>
      <c r="Z674" s="52"/>
      <c r="AA674" s="52"/>
      <c r="AB674" s="52"/>
      <c r="AC674" s="39"/>
      <c r="AD674" s="55"/>
    </row>
    <row r="675" s="35" customFormat="1" spans="3:30">
      <c r="C675" s="38"/>
      <c r="F675" s="52"/>
      <c r="G675" s="52"/>
      <c r="P675" s="52"/>
      <c r="Q675" s="148"/>
      <c r="R675" s="52"/>
      <c r="S675" s="52"/>
      <c r="T675" s="52"/>
      <c r="U675" s="52"/>
      <c r="V675" s="52"/>
      <c r="W675" s="52"/>
      <c r="X675" s="52"/>
      <c r="Y675" s="52"/>
      <c r="Z675" s="52"/>
      <c r="AA675" s="52"/>
      <c r="AB675" s="52"/>
      <c r="AC675" s="39"/>
      <c r="AD675" s="55"/>
    </row>
    <row r="676" s="35" customFormat="1" spans="3:30">
      <c r="C676" s="38"/>
      <c r="F676" s="52"/>
      <c r="G676" s="52"/>
      <c r="P676" s="52"/>
      <c r="Q676" s="148"/>
      <c r="R676" s="52"/>
      <c r="S676" s="52"/>
      <c r="T676" s="52"/>
      <c r="U676" s="52"/>
      <c r="V676" s="52"/>
      <c r="W676" s="52"/>
      <c r="X676" s="52"/>
      <c r="Y676" s="52"/>
      <c r="Z676" s="52"/>
      <c r="AA676" s="52"/>
      <c r="AB676" s="52"/>
      <c r="AC676" s="39"/>
      <c r="AD676" s="55"/>
    </row>
    <row r="677" s="35" customFormat="1" spans="3:30">
      <c r="C677" s="38"/>
      <c r="F677" s="52"/>
      <c r="G677" s="52"/>
      <c r="P677" s="52"/>
      <c r="Q677" s="148"/>
      <c r="R677" s="52"/>
      <c r="S677" s="52"/>
      <c r="T677" s="52"/>
      <c r="U677" s="52"/>
      <c r="V677" s="52"/>
      <c r="W677" s="52"/>
      <c r="X677" s="52"/>
      <c r="Y677" s="52"/>
      <c r="Z677" s="52"/>
      <c r="AA677" s="52"/>
      <c r="AB677" s="52"/>
      <c r="AC677" s="39"/>
      <c r="AD677" s="55"/>
    </row>
    <row r="678" s="35" customFormat="1" spans="3:30">
      <c r="C678" s="38"/>
      <c r="F678" s="52"/>
      <c r="G678" s="52"/>
      <c r="P678" s="52"/>
      <c r="Q678" s="148"/>
      <c r="R678" s="52"/>
      <c r="S678" s="52"/>
      <c r="T678" s="52"/>
      <c r="U678" s="52"/>
      <c r="V678" s="52"/>
      <c r="W678" s="52"/>
      <c r="X678" s="52"/>
      <c r="Y678" s="52"/>
      <c r="Z678" s="52"/>
      <c r="AA678" s="52"/>
      <c r="AB678" s="52"/>
      <c r="AC678" s="39"/>
      <c r="AD678" s="55"/>
    </row>
    <row r="679" s="35" customFormat="1" spans="3:30">
      <c r="C679" s="38"/>
      <c r="F679" s="52"/>
      <c r="G679" s="52"/>
      <c r="P679" s="52"/>
      <c r="Q679" s="148"/>
      <c r="R679" s="52"/>
      <c r="S679" s="52"/>
      <c r="T679" s="52"/>
      <c r="U679" s="52"/>
      <c r="V679" s="52"/>
      <c r="W679" s="52"/>
      <c r="X679" s="52"/>
      <c r="Y679" s="52"/>
      <c r="Z679" s="52"/>
      <c r="AA679" s="52"/>
      <c r="AB679" s="52"/>
      <c r="AC679" s="39"/>
      <c r="AD679" s="55"/>
    </row>
    <row r="680" s="35" customFormat="1" spans="3:30">
      <c r="C680" s="38"/>
      <c r="F680" s="52"/>
      <c r="G680" s="52"/>
      <c r="P680" s="52"/>
      <c r="Q680" s="148"/>
      <c r="R680" s="52"/>
      <c r="S680" s="52"/>
      <c r="T680" s="52"/>
      <c r="U680" s="52"/>
      <c r="V680" s="52"/>
      <c r="W680" s="52"/>
      <c r="X680" s="52"/>
      <c r="Y680" s="52"/>
      <c r="Z680" s="52"/>
      <c r="AA680" s="52"/>
      <c r="AB680" s="52"/>
      <c r="AC680" s="39"/>
      <c r="AD680" s="55"/>
    </row>
    <row r="681" s="35" customFormat="1" spans="3:30">
      <c r="C681" s="38"/>
      <c r="F681" s="52"/>
      <c r="G681" s="52"/>
      <c r="P681" s="52"/>
      <c r="Q681" s="148"/>
      <c r="R681" s="52"/>
      <c r="S681" s="52"/>
      <c r="T681" s="52"/>
      <c r="U681" s="52"/>
      <c r="V681" s="52"/>
      <c r="W681" s="52"/>
      <c r="X681" s="52"/>
      <c r="Y681" s="52"/>
      <c r="Z681" s="52"/>
      <c r="AA681" s="52"/>
      <c r="AB681" s="52"/>
      <c r="AC681" s="39"/>
      <c r="AD681" s="55"/>
    </row>
    <row r="682" s="35" customFormat="1" spans="3:30">
      <c r="C682" s="38"/>
      <c r="F682" s="52"/>
      <c r="G682" s="52"/>
      <c r="P682" s="52"/>
      <c r="Q682" s="148"/>
      <c r="R682" s="52"/>
      <c r="S682" s="52"/>
      <c r="T682" s="52"/>
      <c r="U682" s="52"/>
      <c r="V682" s="52"/>
      <c r="W682" s="52"/>
      <c r="X682" s="52"/>
      <c r="Y682" s="52"/>
      <c r="Z682" s="52"/>
      <c r="AA682" s="52"/>
      <c r="AB682" s="52"/>
      <c r="AC682" s="39"/>
      <c r="AD682" s="55"/>
    </row>
    <row r="683" s="35" customFormat="1" spans="3:30">
      <c r="C683" s="38"/>
      <c r="F683" s="52"/>
      <c r="G683" s="52"/>
      <c r="P683" s="52"/>
      <c r="Q683" s="148"/>
      <c r="R683" s="52"/>
      <c r="S683" s="52"/>
      <c r="T683" s="52"/>
      <c r="U683" s="52"/>
      <c r="V683" s="52"/>
      <c r="W683" s="52"/>
      <c r="X683" s="52"/>
      <c r="Y683" s="52"/>
      <c r="Z683" s="52"/>
      <c r="AA683" s="52"/>
      <c r="AB683" s="52"/>
      <c r="AC683" s="39"/>
      <c r="AD683" s="55"/>
    </row>
    <row r="684" s="35" customFormat="1" spans="3:30">
      <c r="C684" s="38"/>
      <c r="F684" s="52"/>
      <c r="G684" s="52"/>
      <c r="P684" s="52"/>
      <c r="Q684" s="148"/>
      <c r="R684" s="52"/>
      <c r="S684" s="52"/>
      <c r="T684" s="52"/>
      <c r="U684" s="52"/>
      <c r="V684" s="52"/>
      <c r="W684" s="52"/>
      <c r="X684" s="52"/>
      <c r="Y684" s="52"/>
      <c r="Z684" s="52"/>
      <c r="AA684" s="52"/>
      <c r="AB684" s="52"/>
      <c r="AC684" s="39"/>
      <c r="AD684" s="55"/>
    </row>
    <row r="685" s="35" customFormat="1" spans="3:30">
      <c r="C685" s="38"/>
      <c r="F685" s="52"/>
      <c r="G685" s="52"/>
      <c r="P685" s="52"/>
      <c r="Q685" s="148"/>
      <c r="R685" s="52"/>
      <c r="S685" s="52"/>
      <c r="T685" s="52"/>
      <c r="U685" s="52"/>
      <c r="V685" s="52"/>
      <c r="W685" s="52"/>
      <c r="X685" s="52"/>
      <c r="Y685" s="52"/>
      <c r="Z685" s="52"/>
      <c r="AA685" s="52"/>
      <c r="AB685" s="52"/>
      <c r="AC685" s="39"/>
      <c r="AD685" s="55"/>
    </row>
    <row r="686" s="35" customFormat="1" spans="3:30">
      <c r="C686" s="38"/>
      <c r="F686" s="52"/>
      <c r="G686" s="52"/>
      <c r="P686" s="52"/>
      <c r="Q686" s="148"/>
      <c r="R686" s="52"/>
      <c r="S686" s="52"/>
      <c r="T686" s="52"/>
      <c r="U686" s="52"/>
      <c r="V686" s="52"/>
      <c r="W686" s="52"/>
      <c r="X686" s="52"/>
      <c r="Y686" s="52"/>
      <c r="Z686" s="52"/>
      <c r="AA686" s="52"/>
      <c r="AB686" s="52"/>
      <c r="AC686" s="39"/>
      <c r="AD686" s="55"/>
    </row>
    <row r="687" s="35" customFormat="1" spans="3:30">
      <c r="C687" s="38"/>
      <c r="F687" s="52"/>
      <c r="G687" s="52"/>
      <c r="P687" s="52"/>
      <c r="Q687" s="148"/>
      <c r="R687" s="52"/>
      <c r="S687" s="52"/>
      <c r="T687" s="52"/>
      <c r="U687" s="52"/>
      <c r="V687" s="52"/>
      <c r="W687" s="52"/>
      <c r="X687" s="52"/>
      <c r="Y687" s="52"/>
      <c r="Z687" s="52"/>
      <c r="AA687" s="52"/>
      <c r="AB687" s="52"/>
      <c r="AC687" s="39"/>
      <c r="AD687" s="55"/>
    </row>
    <row r="688" s="35" customFormat="1" spans="3:30">
      <c r="C688" s="38"/>
      <c r="F688" s="52"/>
      <c r="G688" s="52"/>
      <c r="P688" s="52"/>
      <c r="Q688" s="148"/>
      <c r="R688" s="52"/>
      <c r="S688" s="52"/>
      <c r="T688" s="52"/>
      <c r="U688" s="52"/>
      <c r="V688" s="52"/>
      <c r="W688" s="52"/>
      <c r="X688" s="52"/>
      <c r="Y688" s="52"/>
      <c r="Z688" s="52"/>
      <c r="AA688" s="52"/>
      <c r="AB688" s="52"/>
      <c r="AC688" s="39"/>
      <c r="AD688" s="55"/>
    </row>
    <row r="689" s="35" customFormat="1" spans="3:30">
      <c r="C689" s="38"/>
      <c r="F689" s="52"/>
      <c r="G689" s="52"/>
      <c r="P689" s="52"/>
      <c r="Q689" s="148"/>
      <c r="R689" s="52"/>
      <c r="S689" s="52"/>
      <c r="T689" s="52"/>
      <c r="U689" s="52"/>
      <c r="V689" s="52"/>
      <c r="W689" s="52"/>
      <c r="X689" s="52"/>
      <c r="Y689" s="52"/>
      <c r="Z689" s="52"/>
      <c r="AA689" s="52"/>
      <c r="AB689" s="52"/>
      <c r="AC689" s="39"/>
      <c r="AD689" s="55"/>
    </row>
    <row r="690" s="35" customFormat="1" spans="3:30">
      <c r="C690" s="38"/>
      <c r="F690" s="52"/>
      <c r="G690" s="52"/>
      <c r="P690" s="52"/>
      <c r="Q690" s="148"/>
      <c r="R690" s="52"/>
      <c r="S690" s="52"/>
      <c r="T690" s="52"/>
      <c r="U690" s="52"/>
      <c r="V690" s="52"/>
      <c r="W690" s="52"/>
      <c r="X690" s="52"/>
      <c r="Y690" s="52"/>
      <c r="Z690" s="52"/>
      <c r="AA690" s="52"/>
      <c r="AB690" s="52"/>
      <c r="AC690" s="39"/>
      <c r="AD690" s="55"/>
    </row>
    <row r="691" s="35" customFormat="1" spans="3:30">
      <c r="C691" s="38"/>
      <c r="F691" s="52"/>
      <c r="G691" s="52"/>
      <c r="P691" s="52"/>
      <c r="Q691" s="148"/>
      <c r="R691" s="52"/>
      <c r="S691" s="52"/>
      <c r="T691" s="52"/>
      <c r="U691" s="52"/>
      <c r="V691" s="52"/>
      <c r="W691" s="52"/>
      <c r="X691" s="52"/>
      <c r="Y691" s="52"/>
      <c r="Z691" s="52"/>
      <c r="AA691" s="52"/>
      <c r="AB691" s="52"/>
      <c r="AC691" s="39"/>
      <c r="AD691" s="55"/>
    </row>
    <row r="692" s="35" customFormat="1" spans="3:30">
      <c r="C692" s="38"/>
      <c r="F692" s="52"/>
      <c r="G692" s="52"/>
      <c r="P692" s="52"/>
      <c r="Q692" s="148"/>
      <c r="R692" s="52"/>
      <c r="S692" s="52"/>
      <c r="T692" s="52"/>
      <c r="U692" s="52"/>
      <c r="V692" s="52"/>
      <c r="W692" s="52"/>
      <c r="X692" s="52"/>
      <c r="Y692" s="52"/>
      <c r="Z692" s="52"/>
      <c r="AA692" s="52"/>
      <c r="AB692" s="52"/>
      <c r="AC692" s="39"/>
      <c r="AD692" s="55"/>
    </row>
    <row r="693" s="35" customFormat="1" spans="3:30">
      <c r="C693" s="38"/>
      <c r="F693" s="52"/>
      <c r="G693" s="52"/>
      <c r="P693" s="52"/>
      <c r="Q693" s="148"/>
      <c r="R693" s="52"/>
      <c r="S693" s="52"/>
      <c r="T693" s="52"/>
      <c r="U693" s="52"/>
      <c r="V693" s="52"/>
      <c r="W693" s="52"/>
      <c r="X693" s="52"/>
      <c r="Y693" s="52"/>
      <c r="Z693" s="52"/>
      <c r="AA693" s="52"/>
      <c r="AB693" s="52"/>
      <c r="AC693" s="39"/>
      <c r="AD693" s="55"/>
    </row>
    <row r="694" s="35" customFormat="1" spans="3:30">
      <c r="C694" s="38"/>
      <c r="F694" s="52"/>
      <c r="G694" s="52"/>
      <c r="P694" s="52"/>
      <c r="Q694" s="148"/>
      <c r="R694" s="52"/>
      <c r="S694" s="52"/>
      <c r="T694" s="52"/>
      <c r="U694" s="52"/>
      <c r="V694" s="52"/>
      <c r="W694" s="52"/>
      <c r="X694" s="52"/>
      <c r="Y694" s="52"/>
      <c r="Z694" s="52"/>
      <c r="AA694" s="52"/>
      <c r="AB694" s="52"/>
      <c r="AC694" s="39"/>
      <c r="AD694" s="55"/>
    </row>
    <row r="695" s="35" customFormat="1" spans="3:30">
      <c r="C695" s="38"/>
      <c r="F695" s="52"/>
      <c r="G695" s="52"/>
      <c r="P695" s="52"/>
      <c r="Q695" s="148"/>
      <c r="R695" s="52"/>
      <c r="S695" s="52"/>
      <c r="T695" s="52"/>
      <c r="U695" s="52"/>
      <c r="V695" s="52"/>
      <c r="W695" s="52"/>
      <c r="X695" s="52"/>
      <c r="Y695" s="52"/>
      <c r="Z695" s="52"/>
      <c r="AA695" s="52"/>
      <c r="AB695" s="52"/>
      <c r="AC695" s="39"/>
      <c r="AD695" s="55"/>
    </row>
    <row r="696" s="35" customFormat="1" spans="3:30">
      <c r="C696" s="38"/>
      <c r="F696" s="52"/>
      <c r="G696" s="52"/>
      <c r="P696" s="52"/>
      <c r="Q696" s="148"/>
      <c r="R696" s="52"/>
      <c r="S696" s="52"/>
      <c r="T696" s="52"/>
      <c r="U696" s="52"/>
      <c r="V696" s="52"/>
      <c r="W696" s="52"/>
      <c r="X696" s="52"/>
      <c r="Y696" s="52"/>
      <c r="Z696" s="52"/>
      <c r="AA696" s="52"/>
      <c r="AB696" s="52"/>
      <c r="AC696" s="39"/>
      <c r="AD696" s="55"/>
    </row>
    <row r="697" s="35" customFormat="1" spans="3:30">
      <c r="C697" s="38"/>
      <c r="F697" s="52"/>
      <c r="G697" s="52"/>
      <c r="P697" s="52"/>
      <c r="Q697" s="148"/>
      <c r="R697" s="52"/>
      <c r="S697" s="52"/>
      <c r="T697" s="52"/>
      <c r="U697" s="52"/>
      <c r="V697" s="52"/>
      <c r="W697" s="52"/>
      <c r="X697" s="52"/>
      <c r="Y697" s="52"/>
      <c r="Z697" s="52"/>
      <c r="AA697" s="52"/>
      <c r="AB697" s="52"/>
      <c r="AC697" s="39"/>
      <c r="AD697" s="55"/>
    </row>
    <row r="698" s="35" customFormat="1" spans="3:30">
      <c r="C698" s="38"/>
      <c r="F698" s="52"/>
      <c r="G698" s="52"/>
      <c r="P698" s="52"/>
      <c r="Q698" s="148"/>
      <c r="R698" s="52"/>
      <c r="S698" s="52"/>
      <c r="T698" s="52"/>
      <c r="U698" s="52"/>
      <c r="V698" s="52"/>
      <c r="W698" s="52"/>
      <c r="X698" s="52"/>
      <c r="Y698" s="52"/>
      <c r="Z698" s="52"/>
      <c r="AA698" s="52"/>
      <c r="AB698" s="52"/>
      <c r="AC698" s="39"/>
      <c r="AD698" s="55"/>
    </row>
    <row r="699" s="35" customFormat="1" spans="3:30">
      <c r="C699" s="38"/>
      <c r="F699" s="52"/>
      <c r="G699" s="52"/>
      <c r="P699" s="52"/>
      <c r="Q699" s="148"/>
      <c r="R699" s="52"/>
      <c r="S699" s="52"/>
      <c r="T699" s="52"/>
      <c r="U699" s="52"/>
      <c r="V699" s="52"/>
      <c r="W699" s="52"/>
      <c r="X699" s="52"/>
      <c r="Y699" s="52"/>
      <c r="Z699" s="52"/>
      <c r="AA699" s="52"/>
      <c r="AB699" s="52"/>
      <c r="AC699" s="39"/>
      <c r="AD699" s="55"/>
    </row>
    <row r="700" s="35" customFormat="1" spans="3:30">
      <c r="C700" s="38"/>
      <c r="F700" s="52"/>
      <c r="G700" s="52"/>
      <c r="P700" s="52"/>
      <c r="Q700" s="148"/>
      <c r="R700" s="52"/>
      <c r="S700" s="52"/>
      <c r="T700" s="52"/>
      <c r="U700" s="52"/>
      <c r="V700" s="52"/>
      <c r="W700" s="52"/>
      <c r="X700" s="52"/>
      <c r="Y700" s="52"/>
      <c r="Z700" s="52"/>
      <c r="AA700" s="52"/>
      <c r="AB700" s="52"/>
      <c r="AC700" s="39"/>
      <c r="AD700" s="55"/>
    </row>
    <row r="701" s="35" customFormat="1" spans="3:30">
      <c r="C701" s="38"/>
      <c r="F701" s="52"/>
      <c r="G701" s="52"/>
      <c r="P701" s="52"/>
      <c r="Q701" s="148"/>
      <c r="R701" s="52"/>
      <c r="S701" s="52"/>
      <c r="T701" s="52"/>
      <c r="U701" s="52"/>
      <c r="V701" s="52"/>
      <c r="W701" s="52"/>
      <c r="X701" s="52"/>
      <c r="Y701" s="52"/>
      <c r="Z701" s="52"/>
      <c r="AA701" s="52"/>
      <c r="AB701" s="52"/>
      <c r="AC701" s="39"/>
      <c r="AD701" s="55"/>
    </row>
    <row r="702" s="35" customFormat="1" spans="3:30">
      <c r="C702" s="38"/>
      <c r="F702" s="52"/>
      <c r="G702" s="52"/>
      <c r="P702" s="52"/>
      <c r="Q702" s="148"/>
      <c r="R702" s="52"/>
      <c r="S702" s="52"/>
      <c r="T702" s="52"/>
      <c r="U702" s="52"/>
      <c r="V702" s="52"/>
      <c r="W702" s="52"/>
      <c r="X702" s="52"/>
      <c r="Y702" s="52"/>
      <c r="Z702" s="52"/>
      <c r="AA702" s="52"/>
      <c r="AB702" s="52"/>
      <c r="AC702" s="39"/>
      <c r="AD702" s="55"/>
    </row>
    <row r="703" s="35" customFormat="1" spans="3:30">
      <c r="C703" s="38"/>
      <c r="F703" s="52"/>
      <c r="G703" s="52"/>
      <c r="P703" s="52"/>
      <c r="Q703" s="148"/>
      <c r="R703" s="52"/>
      <c r="S703" s="52"/>
      <c r="T703" s="52"/>
      <c r="U703" s="52"/>
      <c r="V703" s="52"/>
      <c r="W703" s="52"/>
      <c r="X703" s="52"/>
      <c r="Y703" s="52"/>
      <c r="Z703" s="52"/>
      <c r="AA703" s="52"/>
      <c r="AB703" s="52"/>
      <c r="AC703" s="39"/>
      <c r="AD703" s="55"/>
    </row>
    <row r="704" s="35" customFormat="1" spans="3:30">
      <c r="C704" s="38"/>
      <c r="F704" s="52"/>
      <c r="G704" s="52"/>
      <c r="P704" s="52"/>
      <c r="Q704" s="148"/>
      <c r="R704" s="52"/>
      <c r="S704" s="52"/>
      <c r="T704" s="52"/>
      <c r="U704" s="52"/>
      <c r="V704" s="52"/>
      <c r="W704" s="52"/>
      <c r="X704" s="52"/>
      <c r="Y704" s="52"/>
      <c r="Z704" s="52"/>
      <c r="AA704" s="52"/>
      <c r="AB704" s="52"/>
      <c r="AC704" s="39"/>
      <c r="AD704" s="55"/>
    </row>
    <row r="705" s="35" customFormat="1" spans="3:30">
      <c r="C705" s="38"/>
      <c r="F705" s="52"/>
      <c r="G705" s="52"/>
      <c r="P705" s="52"/>
      <c r="Q705" s="148"/>
      <c r="R705" s="52"/>
      <c r="S705" s="52"/>
      <c r="T705" s="52"/>
      <c r="U705" s="52"/>
      <c r="V705" s="52"/>
      <c r="W705" s="52"/>
      <c r="X705" s="52"/>
      <c r="Y705" s="52"/>
      <c r="Z705" s="52"/>
      <c r="AA705" s="52"/>
      <c r="AB705" s="52"/>
      <c r="AC705" s="39"/>
      <c r="AD705" s="55"/>
    </row>
    <row r="706" s="35" customFormat="1" spans="3:30">
      <c r="C706" s="38"/>
      <c r="F706" s="52"/>
      <c r="G706" s="52"/>
      <c r="P706" s="52"/>
      <c r="Q706" s="148"/>
      <c r="R706" s="52"/>
      <c r="S706" s="52"/>
      <c r="T706" s="52"/>
      <c r="U706" s="52"/>
      <c r="V706" s="52"/>
      <c r="W706" s="52"/>
      <c r="X706" s="52"/>
      <c r="Y706" s="52"/>
      <c r="Z706" s="52"/>
      <c r="AA706" s="52"/>
      <c r="AB706" s="52"/>
      <c r="AC706" s="39"/>
      <c r="AD706" s="55"/>
    </row>
    <row r="707" s="35" customFormat="1" spans="3:30">
      <c r="C707" s="38"/>
      <c r="F707" s="52"/>
      <c r="G707" s="52"/>
      <c r="P707" s="52"/>
      <c r="Q707" s="148"/>
      <c r="R707" s="52"/>
      <c r="S707" s="52"/>
      <c r="T707" s="52"/>
      <c r="U707" s="52"/>
      <c r="V707" s="52"/>
      <c r="W707" s="52"/>
      <c r="X707" s="52"/>
      <c r="Y707" s="52"/>
      <c r="Z707" s="52"/>
      <c r="AA707" s="52"/>
      <c r="AB707" s="52"/>
      <c r="AC707" s="39"/>
      <c r="AD707" s="55"/>
    </row>
    <row r="708" s="35" customFormat="1" spans="3:30">
      <c r="C708" s="38"/>
      <c r="F708" s="52"/>
      <c r="G708" s="52"/>
      <c r="P708" s="52"/>
      <c r="Q708" s="148"/>
      <c r="R708" s="52"/>
      <c r="S708" s="52"/>
      <c r="T708" s="52"/>
      <c r="U708" s="52"/>
      <c r="V708" s="52"/>
      <c r="W708" s="52"/>
      <c r="X708" s="52"/>
      <c r="Y708" s="52"/>
      <c r="Z708" s="52"/>
      <c r="AA708" s="52"/>
      <c r="AB708" s="52"/>
      <c r="AC708" s="39"/>
      <c r="AD708" s="55"/>
    </row>
    <row r="709" s="35" customFormat="1" spans="3:30">
      <c r="C709" s="38"/>
      <c r="F709" s="52"/>
      <c r="G709" s="52"/>
      <c r="P709" s="52"/>
      <c r="Q709" s="148"/>
      <c r="R709" s="52"/>
      <c r="S709" s="52"/>
      <c r="T709" s="52"/>
      <c r="U709" s="52"/>
      <c r="V709" s="52"/>
      <c r="W709" s="52"/>
      <c r="X709" s="52"/>
      <c r="Y709" s="52"/>
      <c r="Z709" s="52"/>
      <c r="AA709" s="52"/>
      <c r="AB709" s="52"/>
      <c r="AC709" s="39"/>
      <c r="AD709" s="55"/>
    </row>
    <row r="710" s="35" customFormat="1" spans="3:30">
      <c r="C710" s="38"/>
      <c r="F710" s="52"/>
      <c r="G710" s="52"/>
      <c r="P710" s="52"/>
      <c r="Q710" s="148"/>
      <c r="R710" s="52"/>
      <c r="S710" s="52"/>
      <c r="T710" s="52"/>
      <c r="U710" s="52"/>
      <c r="V710" s="52"/>
      <c r="W710" s="52"/>
      <c r="X710" s="52"/>
      <c r="Y710" s="52"/>
      <c r="Z710" s="52"/>
      <c r="AA710" s="52"/>
      <c r="AB710" s="52"/>
      <c r="AC710" s="39"/>
      <c r="AD710" s="55"/>
    </row>
    <row r="711" s="35" customFormat="1" spans="3:30">
      <c r="C711" s="38"/>
      <c r="F711" s="52"/>
      <c r="G711" s="52"/>
      <c r="P711" s="52"/>
      <c r="Q711" s="148"/>
      <c r="R711" s="52"/>
      <c r="S711" s="52"/>
      <c r="T711" s="52"/>
      <c r="U711" s="52"/>
      <c r="V711" s="52"/>
      <c r="W711" s="52"/>
      <c r="X711" s="52"/>
      <c r="Y711" s="52"/>
      <c r="Z711" s="52"/>
      <c r="AA711" s="52"/>
      <c r="AB711" s="52"/>
      <c r="AC711" s="39"/>
      <c r="AD711" s="55"/>
    </row>
    <row r="712" s="35" customFormat="1" spans="3:30">
      <c r="C712" s="38"/>
      <c r="F712" s="52"/>
      <c r="G712" s="52"/>
      <c r="P712" s="52"/>
      <c r="Q712" s="148"/>
      <c r="R712" s="52"/>
      <c r="S712" s="52"/>
      <c r="T712" s="52"/>
      <c r="U712" s="52"/>
      <c r="V712" s="52"/>
      <c r="W712" s="52"/>
      <c r="X712" s="52"/>
      <c r="Y712" s="52"/>
      <c r="Z712" s="52"/>
      <c r="AA712" s="52"/>
      <c r="AB712" s="52"/>
      <c r="AC712" s="39"/>
      <c r="AD712" s="55"/>
    </row>
    <row r="713" s="35" customFormat="1" spans="3:30">
      <c r="C713" s="38"/>
      <c r="F713" s="52"/>
      <c r="G713" s="52"/>
      <c r="P713" s="52"/>
      <c r="Q713" s="148"/>
      <c r="R713" s="52"/>
      <c r="S713" s="52"/>
      <c r="T713" s="52"/>
      <c r="U713" s="52"/>
      <c r="V713" s="52"/>
      <c r="W713" s="52"/>
      <c r="X713" s="52"/>
      <c r="Y713" s="52"/>
      <c r="Z713" s="52"/>
      <c r="AA713" s="52"/>
      <c r="AB713" s="52"/>
      <c r="AC713" s="39"/>
      <c r="AD713" s="55"/>
    </row>
    <row r="714" s="35" customFormat="1" spans="3:30">
      <c r="C714" s="38"/>
      <c r="F714" s="52"/>
      <c r="G714" s="52"/>
      <c r="P714" s="52"/>
      <c r="Q714" s="148"/>
      <c r="R714" s="52"/>
      <c r="S714" s="52"/>
      <c r="T714" s="52"/>
      <c r="U714" s="52"/>
      <c r="V714" s="52"/>
      <c r="W714" s="52"/>
      <c r="X714" s="52"/>
      <c r="Y714" s="52"/>
      <c r="Z714" s="52"/>
      <c r="AA714" s="52"/>
      <c r="AB714" s="52"/>
      <c r="AC714" s="39"/>
      <c r="AD714" s="55"/>
    </row>
    <row r="715" s="35" customFormat="1" spans="3:30">
      <c r="C715" s="38"/>
      <c r="F715" s="52"/>
      <c r="G715" s="52"/>
      <c r="P715" s="52"/>
      <c r="Q715" s="148"/>
      <c r="R715" s="52"/>
      <c r="S715" s="52"/>
      <c r="T715" s="52"/>
      <c r="U715" s="52"/>
      <c r="V715" s="52"/>
      <c r="W715" s="52"/>
      <c r="X715" s="52"/>
      <c r="Y715" s="52"/>
      <c r="Z715" s="52"/>
      <c r="AA715" s="52"/>
      <c r="AB715" s="52"/>
      <c r="AC715" s="39"/>
      <c r="AD715" s="55"/>
    </row>
    <row r="716" s="35" customFormat="1" spans="3:30">
      <c r="C716" s="38"/>
      <c r="F716" s="52"/>
      <c r="G716" s="52"/>
      <c r="P716" s="52"/>
      <c r="Q716" s="148"/>
      <c r="R716" s="52"/>
      <c r="S716" s="52"/>
      <c r="T716" s="52"/>
      <c r="U716" s="52"/>
      <c r="V716" s="52"/>
      <c r="W716" s="52"/>
      <c r="X716" s="52"/>
      <c r="Y716" s="52"/>
      <c r="Z716" s="52"/>
      <c r="AA716" s="52"/>
      <c r="AB716" s="52"/>
      <c r="AC716" s="39"/>
      <c r="AD716" s="55"/>
    </row>
    <row r="717" s="35" customFormat="1" spans="3:30">
      <c r="C717" s="38"/>
      <c r="F717" s="52"/>
      <c r="G717" s="52"/>
      <c r="P717" s="52"/>
      <c r="Q717" s="148"/>
      <c r="R717" s="52"/>
      <c r="S717" s="52"/>
      <c r="T717" s="52"/>
      <c r="U717" s="52"/>
      <c r="V717" s="52"/>
      <c r="W717" s="52"/>
      <c r="X717" s="52"/>
      <c r="Y717" s="52"/>
      <c r="Z717" s="52"/>
      <c r="AA717" s="52"/>
      <c r="AB717" s="52"/>
      <c r="AC717" s="39"/>
      <c r="AD717" s="55"/>
    </row>
    <row r="718" s="35" customFormat="1" spans="3:30">
      <c r="C718" s="38"/>
      <c r="F718" s="52"/>
      <c r="G718" s="52"/>
      <c r="P718" s="52"/>
      <c r="Q718" s="148"/>
      <c r="R718" s="52"/>
      <c r="S718" s="52"/>
      <c r="T718" s="52"/>
      <c r="U718" s="52"/>
      <c r="V718" s="52"/>
      <c r="W718" s="52"/>
      <c r="X718" s="52"/>
      <c r="Y718" s="52"/>
      <c r="Z718" s="52"/>
      <c r="AA718" s="52"/>
      <c r="AB718" s="52"/>
      <c r="AC718" s="39"/>
      <c r="AD718" s="55"/>
    </row>
    <row r="719" s="35" customFormat="1" spans="3:30">
      <c r="C719" s="38"/>
      <c r="F719" s="52"/>
      <c r="G719" s="52"/>
      <c r="P719" s="52"/>
      <c r="Q719" s="148"/>
      <c r="R719" s="52"/>
      <c r="S719" s="52"/>
      <c r="T719" s="52"/>
      <c r="U719" s="52"/>
      <c r="V719" s="52"/>
      <c r="W719" s="52"/>
      <c r="X719" s="52"/>
      <c r="Y719" s="52"/>
      <c r="Z719" s="52"/>
      <c r="AA719" s="52"/>
      <c r="AB719" s="52"/>
      <c r="AC719" s="39"/>
      <c r="AD719" s="55"/>
    </row>
    <row r="720" s="35" customFormat="1" spans="3:30">
      <c r="C720" s="38"/>
      <c r="F720" s="52"/>
      <c r="G720" s="52"/>
      <c r="P720" s="52"/>
      <c r="Q720" s="148"/>
      <c r="R720" s="52"/>
      <c r="S720" s="52"/>
      <c r="T720" s="52"/>
      <c r="U720" s="52"/>
      <c r="V720" s="52"/>
      <c r="W720" s="52"/>
      <c r="X720" s="52"/>
      <c r="Y720" s="52"/>
      <c r="Z720" s="52"/>
      <c r="AA720" s="52"/>
      <c r="AB720" s="52"/>
      <c r="AC720" s="39"/>
      <c r="AD720" s="55"/>
    </row>
    <row r="721" s="35" customFormat="1" spans="3:30">
      <c r="C721" s="38"/>
      <c r="F721" s="52"/>
      <c r="G721" s="52"/>
      <c r="P721" s="52"/>
      <c r="Q721" s="148"/>
      <c r="R721" s="52"/>
      <c r="S721" s="52"/>
      <c r="T721" s="52"/>
      <c r="U721" s="52"/>
      <c r="V721" s="52"/>
      <c r="W721" s="52"/>
      <c r="X721" s="52"/>
      <c r="Y721" s="52"/>
      <c r="Z721" s="52"/>
      <c r="AA721" s="52"/>
      <c r="AB721" s="52"/>
      <c r="AC721" s="39"/>
      <c r="AD721" s="55"/>
    </row>
    <row r="722" s="35" customFormat="1" spans="3:30">
      <c r="C722" s="38"/>
      <c r="F722" s="52"/>
      <c r="G722" s="52"/>
      <c r="P722" s="52"/>
      <c r="Q722" s="148"/>
      <c r="R722" s="52"/>
      <c r="S722" s="52"/>
      <c r="T722" s="52"/>
      <c r="U722" s="52"/>
      <c r="V722" s="52"/>
      <c r="W722" s="52"/>
      <c r="X722" s="52"/>
      <c r="Y722" s="52"/>
      <c r="Z722" s="52"/>
      <c r="AA722" s="52"/>
      <c r="AB722" s="52"/>
      <c r="AC722" s="39"/>
      <c r="AD722" s="55"/>
    </row>
    <row r="723" s="35" customFormat="1" spans="3:30">
      <c r="C723" s="38"/>
      <c r="F723" s="52"/>
      <c r="G723" s="52"/>
      <c r="P723" s="52"/>
      <c r="Q723" s="148"/>
      <c r="R723" s="52"/>
      <c r="S723" s="52"/>
      <c r="T723" s="52"/>
      <c r="U723" s="52"/>
      <c r="V723" s="52"/>
      <c r="W723" s="52"/>
      <c r="X723" s="52"/>
      <c r="Y723" s="52"/>
      <c r="Z723" s="52"/>
      <c r="AA723" s="52"/>
      <c r="AB723" s="52"/>
      <c r="AC723" s="39"/>
      <c r="AD723" s="55"/>
    </row>
    <row r="724" s="35" customFormat="1" spans="3:30">
      <c r="C724" s="38"/>
      <c r="F724" s="52"/>
      <c r="G724" s="52"/>
      <c r="P724" s="52"/>
      <c r="Q724" s="148"/>
      <c r="R724" s="52"/>
      <c r="S724" s="52"/>
      <c r="T724" s="52"/>
      <c r="U724" s="52"/>
      <c r="V724" s="52"/>
      <c r="W724" s="52"/>
      <c r="X724" s="52"/>
      <c r="Y724" s="52"/>
      <c r="Z724" s="52"/>
      <c r="AA724" s="52"/>
      <c r="AB724" s="52"/>
      <c r="AC724" s="39"/>
      <c r="AD724" s="55"/>
    </row>
    <row r="725" s="35" customFormat="1" spans="3:30">
      <c r="C725" s="38"/>
      <c r="F725" s="52"/>
      <c r="G725" s="52"/>
      <c r="P725" s="52"/>
      <c r="Q725" s="148"/>
      <c r="R725" s="52"/>
      <c r="S725" s="52"/>
      <c r="T725" s="52"/>
      <c r="U725" s="52"/>
      <c r="V725" s="52"/>
      <c r="W725" s="52"/>
      <c r="X725" s="52"/>
      <c r="Y725" s="52"/>
      <c r="Z725" s="52"/>
      <c r="AA725" s="52"/>
      <c r="AB725" s="52"/>
      <c r="AC725" s="39"/>
      <c r="AD725" s="55"/>
    </row>
    <row r="726" s="35" customFormat="1" spans="3:30">
      <c r="C726" s="38"/>
      <c r="F726" s="52"/>
      <c r="G726" s="52"/>
      <c r="P726" s="52"/>
      <c r="Q726" s="148"/>
      <c r="R726" s="52"/>
      <c r="S726" s="52"/>
      <c r="T726" s="52"/>
      <c r="U726" s="52"/>
      <c r="V726" s="52"/>
      <c r="W726" s="52"/>
      <c r="X726" s="52"/>
      <c r="Y726" s="52"/>
      <c r="Z726" s="52"/>
      <c r="AA726" s="52"/>
      <c r="AB726" s="52"/>
      <c r="AC726" s="39"/>
      <c r="AD726" s="55"/>
    </row>
    <row r="727" s="35" customFormat="1" spans="3:30">
      <c r="C727" s="38"/>
      <c r="F727" s="52"/>
      <c r="G727" s="52"/>
      <c r="P727" s="52"/>
      <c r="Q727" s="148"/>
      <c r="R727" s="52"/>
      <c r="S727" s="52"/>
      <c r="T727" s="52"/>
      <c r="U727" s="52"/>
      <c r="V727" s="52"/>
      <c r="W727" s="52"/>
      <c r="X727" s="52"/>
      <c r="Y727" s="52"/>
      <c r="Z727" s="52"/>
      <c r="AA727" s="52"/>
      <c r="AB727" s="52"/>
      <c r="AC727" s="39"/>
      <c r="AD727" s="55"/>
    </row>
    <row r="728" s="35" customFormat="1" spans="3:30">
      <c r="C728" s="38"/>
      <c r="F728" s="52"/>
      <c r="G728" s="52"/>
      <c r="P728" s="52"/>
      <c r="Q728" s="148"/>
      <c r="R728" s="52"/>
      <c r="S728" s="52"/>
      <c r="T728" s="52"/>
      <c r="U728" s="52"/>
      <c r="V728" s="52"/>
      <c r="W728" s="52"/>
      <c r="X728" s="52"/>
      <c r="Y728" s="52"/>
      <c r="Z728" s="52"/>
      <c r="AA728" s="52"/>
      <c r="AB728" s="52"/>
      <c r="AC728" s="39"/>
      <c r="AD728" s="55"/>
    </row>
    <row r="729" s="35" customFormat="1" spans="3:30">
      <c r="C729" s="38"/>
      <c r="F729" s="52"/>
      <c r="G729" s="52"/>
      <c r="P729" s="52"/>
      <c r="Q729" s="148"/>
      <c r="R729" s="52"/>
      <c r="S729" s="52"/>
      <c r="T729" s="52"/>
      <c r="U729" s="52"/>
      <c r="V729" s="52"/>
      <c r="W729" s="52"/>
      <c r="X729" s="52"/>
      <c r="Y729" s="52"/>
      <c r="Z729" s="52"/>
      <c r="AA729" s="52"/>
      <c r="AB729" s="52"/>
      <c r="AC729" s="39"/>
      <c r="AD729" s="55"/>
    </row>
    <row r="730" s="35" customFormat="1" spans="3:30">
      <c r="C730" s="38"/>
      <c r="F730" s="52"/>
      <c r="G730" s="52"/>
      <c r="P730" s="52"/>
      <c r="Q730" s="148"/>
      <c r="R730" s="52"/>
      <c r="S730" s="52"/>
      <c r="T730" s="52"/>
      <c r="U730" s="52"/>
      <c r="V730" s="52"/>
      <c r="W730" s="52"/>
      <c r="X730" s="52"/>
      <c r="Y730" s="52"/>
      <c r="Z730" s="52"/>
      <c r="AA730" s="52"/>
      <c r="AB730" s="52"/>
      <c r="AC730" s="39"/>
      <c r="AD730" s="55"/>
    </row>
    <row r="731" s="35" customFormat="1" spans="3:30">
      <c r="C731" s="38"/>
      <c r="F731" s="52"/>
      <c r="G731" s="52"/>
      <c r="P731" s="52"/>
      <c r="Q731" s="148"/>
      <c r="R731" s="52"/>
      <c r="S731" s="52"/>
      <c r="T731" s="52"/>
      <c r="U731" s="52"/>
      <c r="V731" s="52"/>
      <c r="W731" s="52"/>
      <c r="X731" s="52"/>
      <c r="Y731" s="52"/>
      <c r="Z731" s="52"/>
      <c r="AA731" s="52"/>
      <c r="AB731" s="52"/>
      <c r="AC731" s="39"/>
      <c r="AD731" s="55"/>
    </row>
    <row r="732" s="35" customFormat="1" spans="3:30">
      <c r="C732" s="38"/>
      <c r="F732" s="52"/>
      <c r="G732" s="52"/>
      <c r="P732" s="52"/>
      <c r="Q732" s="148"/>
      <c r="R732" s="52"/>
      <c r="S732" s="52"/>
      <c r="T732" s="52"/>
      <c r="U732" s="52"/>
      <c r="V732" s="52"/>
      <c r="W732" s="52"/>
      <c r="X732" s="52"/>
      <c r="Y732" s="52"/>
      <c r="Z732" s="52"/>
      <c r="AA732" s="52"/>
      <c r="AB732" s="52"/>
      <c r="AC732" s="39"/>
      <c r="AD732" s="55"/>
    </row>
    <row r="733" s="35" customFormat="1" spans="3:30">
      <c r="C733" s="38"/>
      <c r="F733" s="52"/>
      <c r="G733" s="52"/>
      <c r="P733" s="52"/>
      <c r="Q733" s="148"/>
      <c r="R733" s="52"/>
      <c r="S733" s="52"/>
      <c r="T733" s="52"/>
      <c r="U733" s="52"/>
      <c r="V733" s="52"/>
      <c r="W733" s="52"/>
      <c r="X733" s="52"/>
      <c r="Y733" s="52"/>
      <c r="Z733" s="52"/>
      <c r="AA733" s="52"/>
      <c r="AB733" s="52"/>
      <c r="AC733" s="39"/>
      <c r="AD733" s="55"/>
    </row>
    <row r="734" s="35" customFormat="1" spans="3:30">
      <c r="C734" s="38"/>
      <c r="F734" s="52"/>
      <c r="G734" s="52"/>
      <c r="P734" s="52"/>
      <c r="Q734" s="148"/>
      <c r="R734" s="52"/>
      <c r="S734" s="52"/>
      <c r="T734" s="52"/>
      <c r="U734" s="52"/>
      <c r="V734" s="52"/>
      <c r="W734" s="52"/>
      <c r="X734" s="52"/>
      <c r="Y734" s="52"/>
      <c r="Z734" s="52"/>
      <c r="AA734" s="52"/>
      <c r="AB734" s="52"/>
      <c r="AC734" s="39"/>
      <c r="AD734" s="55"/>
    </row>
    <row r="735" s="35" customFormat="1" spans="3:30">
      <c r="C735" s="38"/>
      <c r="F735" s="52"/>
      <c r="G735" s="52"/>
      <c r="P735" s="52"/>
      <c r="Q735" s="148"/>
      <c r="R735" s="52"/>
      <c r="S735" s="52"/>
      <c r="T735" s="52"/>
      <c r="U735" s="52"/>
      <c r="V735" s="52"/>
      <c r="W735" s="52"/>
      <c r="X735" s="52"/>
      <c r="Y735" s="52"/>
      <c r="Z735" s="52"/>
      <c r="AA735" s="52"/>
      <c r="AB735" s="52"/>
      <c r="AC735" s="39"/>
      <c r="AD735" s="55"/>
    </row>
    <row r="736" s="35" customFormat="1" spans="3:30">
      <c r="C736" s="38"/>
      <c r="F736" s="52"/>
      <c r="G736" s="52"/>
      <c r="P736" s="52"/>
      <c r="Q736" s="148"/>
      <c r="R736" s="52"/>
      <c r="S736" s="52"/>
      <c r="T736" s="52"/>
      <c r="U736" s="52"/>
      <c r="V736" s="52"/>
      <c r="W736" s="52"/>
      <c r="X736" s="52"/>
      <c r="Y736" s="52"/>
      <c r="Z736" s="52"/>
      <c r="AA736" s="52"/>
      <c r="AB736" s="52"/>
      <c r="AC736" s="39"/>
      <c r="AD736" s="55"/>
    </row>
    <row r="737" s="35" customFormat="1" spans="3:30">
      <c r="C737" s="38"/>
      <c r="F737" s="52"/>
      <c r="G737" s="52"/>
      <c r="P737" s="52"/>
      <c r="Q737" s="148"/>
      <c r="R737" s="52"/>
      <c r="S737" s="52"/>
      <c r="T737" s="52"/>
      <c r="U737" s="52"/>
      <c r="V737" s="52"/>
      <c r="W737" s="52"/>
      <c r="X737" s="52"/>
      <c r="Y737" s="52"/>
      <c r="Z737" s="52"/>
      <c r="AA737" s="52"/>
      <c r="AB737" s="52"/>
      <c r="AC737" s="39"/>
      <c r="AD737" s="55"/>
    </row>
    <row r="738" s="35" customFormat="1" spans="3:30">
      <c r="C738" s="38"/>
      <c r="F738" s="52"/>
      <c r="G738" s="52"/>
      <c r="P738" s="52"/>
      <c r="Q738" s="148"/>
      <c r="R738" s="52"/>
      <c r="S738" s="52"/>
      <c r="T738" s="52"/>
      <c r="U738" s="52"/>
      <c r="V738" s="52"/>
      <c r="W738" s="52"/>
      <c r="X738" s="52"/>
      <c r="Y738" s="52"/>
      <c r="Z738" s="52"/>
      <c r="AA738" s="52"/>
      <c r="AB738" s="52"/>
      <c r="AC738" s="39"/>
      <c r="AD738" s="55"/>
    </row>
    <row r="739" s="35" customFormat="1" spans="3:30">
      <c r="C739" s="38"/>
      <c r="F739" s="52"/>
      <c r="G739" s="52"/>
      <c r="P739" s="52"/>
      <c r="Q739" s="148"/>
      <c r="R739" s="52"/>
      <c r="S739" s="52"/>
      <c r="T739" s="52"/>
      <c r="U739" s="52"/>
      <c r="V739" s="52"/>
      <c r="W739" s="52"/>
      <c r="X739" s="52"/>
      <c r="Y739" s="52"/>
      <c r="Z739" s="52"/>
      <c r="AA739" s="52"/>
      <c r="AB739" s="52"/>
      <c r="AC739" s="39"/>
      <c r="AD739" s="55"/>
    </row>
    <row r="740" s="35" customFormat="1" spans="3:30">
      <c r="C740" s="38"/>
      <c r="F740" s="52"/>
      <c r="G740" s="52"/>
      <c r="P740" s="52"/>
      <c r="Q740" s="148"/>
      <c r="R740" s="52"/>
      <c r="S740" s="52"/>
      <c r="T740" s="52"/>
      <c r="U740" s="52"/>
      <c r="V740" s="52"/>
      <c r="W740" s="52"/>
      <c r="X740" s="52"/>
      <c r="Y740" s="52"/>
      <c r="Z740" s="52"/>
      <c r="AA740" s="52"/>
      <c r="AB740" s="52"/>
      <c r="AC740" s="39"/>
      <c r="AD740" s="55"/>
    </row>
    <row r="741" s="35" customFormat="1" spans="3:30">
      <c r="C741" s="38"/>
      <c r="F741" s="52"/>
      <c r="G741" s="52"/>
      <c r="P741" s="52"/>
      <c r="Q741" s="148"/>
      <c r="R741" s="52"/>
      <c r="S741" s="52"/>
      <c r="T741" s="52"/>
      <c r="U741" s="52"/>
      <c r="V741" s="52"/>
      <c r="W741" s="52"/>
      <c r="X741" s="52"/>
      <c r="Y741" s="52"/>
      <c r="Z741" s="52"/>
      <c r="AA741" s="52"/>
      <c r="AB741" s="52"/>
      <c r="AC741" s="39"/>
      <c r="AD741" s="55"/>
    </row>
    <row r="742" s="35" customFormat="1" spans="3:30">
      <c r="C742" s="38"/>
      <c r="F742" s="52"/>
      <c r="G742" s="52"/>
      <c r="P742" s="52"/>
      <c r="Q742" s="148"/>
      <c r="R742" s="52"/>
      <c r="S742" s="52"/>
      <c r="T742" s="52"/>
      <c r="U742" s="52"/>
      <c r="V742" s="52"/>
      <c r="W742" s="52"/>
      <c r="X742" s="52"/>
      <c r="Y742" s="52"/>
      <c r="Z742" s="52"/>
      <c r="AA742" s="52"/>
      <c r="AB742" s="52"/>
      <c r="AC742" s="39"/>
      <c r="AD742" s="55"/>
    </row>
    <row r="743" s="35" customFormat="1" spans="3:30">
      <c r="C743" s="38"/>
      <c r="F743" s="52"/>
      <c r="G743" s="52"/>
      <c r="P743" s="52"/>
      <c r="Q743" s="148"/>
      <c r="R743" s="52"/>
      <c r="S743" s="52"/>
      <c r="T743" s="52"/>
      <c r="U743" s="52"/>
      <c r="V743" s="52"/>
      <c r="W743" s="52"/>
      <c r="X743" s="52"/>
      <c r="Y743" s="52"/>
      <c r="Z743" s="52"/>
      <c r="AA743" s="52"/>
      <c r="AB743" s="52"/>
      <c r="AC743" s="39"/>
      <c r="AD743" s="55"/>
    </row>
    <row r="744" s="35" customFormat="1" spans="3:30">
      <c r="C744" s="38"/>
      <c r="F744" s="52"/>
      <c r="G744" s="52"/>
      <c r="P744" s="52"/>
      <c r="Q744" s="148"/>
      <c r="R744" s="52"/>
      <c r="S744" s="52"/>
      <c r="T744" s="52"/>
      <c r="U744" s="52"/>
      <c r="V744" s="52"/>
      <c r="W744" s="52"/>
      <c r="X744" s="52"/>
      <c r="Y744" s="52"/>
      <c r="Z744" s="52"/>
      <c r="AA744" s="52"/>
      <c r="AB744" s="52"/>
      <c r="AC744" s="39"/>
      <c r="AD744" s="55"/>
    </row>
    <row r="745" s="35" customFormat="1" spans="3:30">
      <c r="C745" s="38"/>
      <c r="F745" s="52"/>
      <c r="G745" s="52"/>
      <c r="P745" s="52"/>
      <c r="Q745" s="148"/>
      <c r="R745" s="52"/>
      <c r="S745" s="52"/>
      <c r="T745" s="52"/>
      <c r="U745" s="52"/>
      <c r="V745" s="52"/>
      <c r="W745" s="52"/>
      <c r="X745" s="52"/>
      <c r="Y745" s="52"/>
      <c r="Z745" s="52"/>
      <c r="AA745" s="52"/>
      <c r="AB745" s="52"/>
      <c r="AC745" s="39"/>
      <c r="AD745" s="55"/>
    </row>
    <row r="746" s="35" customFormat="1" spans="3:30">
      <c r="C746" s="38"/>
      <c r="F746" s="52"/>
      <c r="G746" s="52"/>
      <c r="P746" s="52"/>
      <c r="Q746" s="148"/>
      <c r="R746" s="52"/>
      <c r="S746" s="52"/>
      <c r="T746" s="52"/>
      <c r="U746" s="52"/>
      <c r="V746" s="52"/>
      <c r="W746" s="52"/>
      <c r="X746" s="52"/>
      <c r="Y746" s="52"/>
      <c r="Z746" s="52"/>
      <c r="AA746" s="52"/>
      <c r="AB746" s="52"/>
      <c r="AC746" s="39"/>
      <c r="AD746" s="55"/>
    </row>
    <row r="747" s="35" customFormat="1" spans="3:30">
      <c r="C747" s="38"/>
      <c r="F747" s="52"/>
      <c r="G747" s="52"/>
      <c r="P747" s="52"/>
      <c r="Q747" s="148"/>
      <c r="R747" s="52"/>
      <c r="S747" s="52"/>
      <c r="T747" s="52"/>
      <c r="U747" s="52"/>
      <c r="V747" s="52"/>
      <c r="W747" s="52"/>
      <c r="X747" s="52"/>
      <c r="Y747" s="52"/>
      <c r="Z747" s="52"/>
      <c r="AA747" s="52"/>
      <c r="AB747" s="52"/>
      <c r="AC747" s="39"/>
      <c r="AD747" s="55"/>
    </row>
    <row r="748" s="35" customFormat="1" spans="3:30">
      <c r="C748" s="38"/>
      <c r="F748" s="52"/>
      <c r="G748" s="52"/>
      <c r="P748" s="52"/>
      <c r="Q748" s="148"/>
      <c r="R748" s="52"/>
      <c r="S748" s="52"/>
      <c r="T748" s="52"/>
      <c r="U748" s="52"/>
      <c r="V748" s="52"/>
      <c r="W748" s="52"/>
      <c r="X748" s="52"/>
      <c r="Y748" s="52"/>
      <c r="Z748" s="52"/>
      <c r="AA748" s="52"/>
      <c r="AB748" s="52"/>
      <c r="AC748" s="39"/>
      <c r="AD748" s="55"/>
    </row>
    <row r="749" s="35" customFormat="1" spans="3:30">
      <c r="C749" s="38"/>
      <c r="F749" s="52"/>
      <c r="G749" s="52"/>
      <c r="P749" s="52"/>
      <c r="Q749" s="148"/>
      <c r="R749" s="52"/>
      <c r="S749" s="52"/>
      <c r="T749" s="52"/>
      <c r="U749" s="52"/>
      <c r="V749" s="52"/>
      <c r="W749" s="52"/>
      <c r="X749" s="52"/>
      <c r="Y749" s="52"/>
      <c r="Z749" s="52"/>
      <c r="AA749" s="52"/>
      <c r="AB749" s="52"/>
      <c r="AC749" s="39"/>
      <c r="AD749" s="55"/>
    </row>
    <row r="750" s="35" customFormat="1" spans="3:30">
      <c r="C750" s="38"/>
      <c r="F750" s="52"/>
      <c r="G750" s="52"/>
      <c r="P750" s="52"/>
      <c r="Q750" s="148"/>
      <c r="R750" s="52"/>
      <c r="S750" s="52"/>
      <c r="T750" s="52"/>
      <c r="U750" s="52"/>
      <c r="V750" s="52"/>
      <c r="W750" s="52"/>
      <c r="X750" s="52"/>
      <c r="Y750" s="52"/>
      <c r="Z750" s="52"/>
      <c r="AA750" s="52"/>
      <c r="AB750" s="52"/>
      <c r="AC750" s="39"/>
      <c r="AD750" s="55"/>
    </row>
    <row r="751" s="35" customFormat="1" spans="3:30">
      <c r="C751" s="38"/>
      <c r="F751" s="52"/>
      <c r="G751" s="52"/>
      <c r="P751" s="52"/>
      <c r="Q751" s="148"/>
      <c r="R751" s="52"/>
      <c r="S751" s="52"/>
      <c r="T751" s="52"/>
      <c r="U751" s="52"/>
      <c r="V751" s="52"/>
      <c r="W751" s="52"/>
      <c r="X751" s="52"/>
      <c r="Y751" s="52"/>
      <c r="Z751" s="52"/>
      <c r="AA751" s="52"/>
      <c r="AB751" s="52"/>
      <c r="AC751" s="39"/>
      <c r="AD751" s="55"/>
    </row>
    <row r="752" s="35" customFormat="1" spans="3:30">
      <c r="C752" s="38"/>
      <c r="F752" s="52"/>
      <c r="G752" s="52"/>
      <c r="P752" s="52"/>
      <c r="Q752" s="148"/>
      <c r="R752" s="52"/>
      <c r="S752" s="52"/>
      <c r="T752" s="52"/>
      <c r="U752" s="52"/>
      <c r="V752" s="52"/>
      <c r="W752" s="52"/>
      <c r="X752" s="52"/>
      <c r="Y752" s="52"/>
      <c r="Z752" s="52"/>
      <c r="AA752" s="52"/>
      <c r="AB752" s="52"/>
      <c r="AC752" s="39"/>
      <c r="AD752" s="55"/>
    </row>
    <row r="753" s="35" customFormat="1" spans="3:30">
      <c r="C753" s="38"/>
      <c r="F753" s="52"/>
      <c r="G753" s="52"/>
      <c r="P753" s="52"/>
      <c r="Q753" s="148"/>
      <c r="R753" s="52"/>
      <c r="S753" s="52"/>
      <c r="T753" s="52"/>
      <c r="U753" s="52"/>
      <c r="V753" s="52"/>
      <c r="W753" s="52"/>
      <c r="X753" s="52"/>
      <c r="Y753" s="52"/>
      <c r="Z753" s="52"/>
      <c r="AA753" s="52"/>
      <c r="AB753" s="52"/>
      <c r="AC753" s="39"/>
      <c r="AD753" s="55"/>
    </row>
    <row r="754" s="35" customFormat="1" spans="3:30">
      <c r="C754" s="38"/>
      <c r="F754" s="52"/>
      <c r="G754" s="52"/>
      <c r="P754" s="52"/>
      <c r="Q754" s="148"/>
      <c r="R754" s="52"/>
      <c r="S754" s="52"/>
      <c r="T754" s="52"/>
      <c r="U754" s="52"/>
      <c r="V754" s="52"/>
      <c r="W754" s="52"/>
      <c r="X754" s="52"/>
      <c r="Y754" s="52"/>
      <c r="Z754" s="52"/>
      <c r="AA754" s="52"/>
      <c r="AB754" s="52"/>
      <c r="AC754" s="39"/>
      <c r="AD754" s="55"/>
    </row>
    <row r="755" s="35" customFormat="1" spans="3:30">
      <c r="C755" s="38"/>
      <c r="F755" s="52"/>
      <c r="G755" s="52"/>
      <c r="P755" s="52"/>
      <c r="Q755" s="148"/>
      <c r="R755" s="52"/>
      <c r="S755" s="52"/>
      <c r="T755" s="52"/>
      <c r="U755" s="52"/>
      <c r="V755" s="52"/>
      <c r="W755" s="52"/>
      <c r="X755" s="52"/>
      <c r="Y755" s="52"/>
      <c r="Z755" s="52"/>
      <c r="AA755" s="52"/>
      <c r="AB755" s="52"/>
      <c r="AC755" s="39"/>
      <c r="AD755" s="55"/>
    </row>
    <row r="756" s="35" customFormat="1" spans="3:30">
      <c r="C756" s="38"/>
      <c r="F756" s="52"/>
      <c r="G756" s="52"/>
      <c r="P756" s="52"/>
      <c r="Q756" s="148"/>
      <c r="R756" s="52"/>
      <c r="S756" s="52"/>
      <c r="T756" s="52"/>
      <c r="U756" s="52"/>
      <c r="V756" s="52"/>
      <c r="W756" s="52"/>
      <c r="X756" s="52"/>
      <c r="Y756" s="52"/>
      <c r="Z756" s="52"/>
      <c r="AA756" s="52"/>
      <c r="AB756" s="52"/>
      <c r="AC756" s="39"/>
      <c r="AD756" s="55"/>
    </row>
    <row r="757" s="35" customFormat="1" spans="3:30">
      <c r="C757" s="38"/>
      <c r="F757" s="52"/>
      <c r="G757" s="52"/>
      <c r="P757" s="52"/>
      <c r="Q757" s="148"/>
      <c r="R757" s="52"/>
      <c r="S757" s="52"/>
      <c r="T757" s="52"/>
      <c r="U757" s="52"/>
      <c r="V757" s="52"/>
      <c r="W757" s="52"/>
      <c r="X757" s="52"/>
      <c r="Y757" s="52"/>
      <c r="Z757" s="52"/>
      <c r="AA757" s="52"/>
      <c r="AB757" s="52"/>
      <c r="AC757" s="39"/>
      <c r="AD757" s="55"/>
    </row>
    <row r="758" s="35" customFormat="1" spans="3:30">
      <c r="C758" s="38"/>
      <c r="F758" s="52"/>
      <c r="G758" s="52"/>
      <c r="P758" s="52"/>
      <c r="Q758" s="148"/>
      <c r="R758" s="52"/>
      <c r="S758" s="52"/>
      <c r="T758" s="52"/>
      <c r="U758" s="52"/>
      <c r="V758" s="52"/>
      <c r="W758" s="52"/>
      <c r="X758" s="52"/>
      <c r="Y758" s="52"/>
      <c r="Z758" s="52"/>
      <c r="AA758" s="52"/>
      <c r="AB758" s="52"/>
      <c r="AC758" s="39"/>
      <c r="AD758" s="55"/>
    </row>
    <row r="759" s="35" customFormat="1" spans="3:30">
      <c r="C759" s="38"/>
      <c r="F759" s="52"/>
      <c r="G759" s="52"/>
      <c r="P759" s="52"/>
      <c r="Q759" s="148"/>
      <c r="R759" s="52"/>
      <c r="S759" s="52"/>
      <c r="T759" s="52"/>
      <c r="U759" s="52"/>
      <c r="V759" s="52"/>
      <c r="W759" s="52"/>
      <c r="X759" s="52"/>
      <c r="Y759" s="52"/>
      <c r="Z759" s="52"/>
      <c r="AA759" s="52"/>
      <c r="AB759" s="52"/>
      <c r="AC759" s="39"/>
      <c r="AD759" s="55"/>
    </row>
    <row r="760" s="35" customFormat="1" spans="3:30">
      <c r="C760" s="38"/>
      <c r="F760" s="52"/>
      <c r="G760" s="52"/>
      <c r="P760" s="52"/>
      <c r="Q760" s="148"/>
      <c r="R760" s="52"/>
      <c r="S760" s="52"/>
      <c r="T760" s="52"/>
      <c r="U760" s="52"/>
      <c r="V760" s="52"/>
      <c r="W760" s="52"/>
      <c r="X760" s="52"/>
      <c r="Y760" s="52"/>
      <c r="Z760" s="52"/>
      <c r="AA760" s="52"/>
      <c r="AB760" s="52"/>
      <c r="AC760" s="39"/>
      <c r="AD760" s="55"/>
    </row>
    <row r="761" s="35" customFormat="1" spans="3:30">
      <c r="C761" s="38"/>
      <c r="F761" s="52"/>
      <c r="G761" s="52"/>
      <c r="P761" s="52"/>
      <c r="Q761" s="148"/>
      <c r="R761" s="52"/>
      <c r="S761" s="52"/>
      <c r="T761" s="52"/>
      <c r="U761" s="52"/>
      <c r="V761" s="52"/>
      <c r="W761" s="52"/>
      <c r="X761" s="52"/>
      <c r="Y761" s="52"/>
      <c r="Z761" s="52"/>
      <c r="AA761" s="52"/>
      <c r="AB761" s="52"/>
      <c r="AC761" s="39"/>
      <c r="AD761" s="55"/>
    </row>
    <row r="762" s="35" customFormat="1" spans="3:30">
      <c r="C762" s="38"/>
      <c r="F762" s="52"/>
      <c r="G762" s="52"/>
      <c r="P762" s="52"/>
      <c r="Q762" s="148"/>
      <c r="R762" s="52"/>
      <c r="S762" s="52"/>
      <c r="T762" s="52"/>
      <c r="U762" s="52"/>
      <c r="V762" s="52"/>
      <c r="W762" s="52"/>
      <c r="X762" s="52"/>
      <c r="Y762" s="52"/>
      <c r="Z762" s="52"/>
      <c r="AA762" s="52"/>
      <c r="AB762" s="52"/>
      <c r="AC762" s="39"/>
      <c r="AD762" s="55"/>
    </row>
    <row r="763" s="35" customFormat="1" spans="3:30">
      <c r="C763" s="38"/>
      <c r="F763" s="52"/>
      <c r="G763" s="52"/>
      <c r="P763" s="52"/>
      <c r="Q763" s="148"/>
      <c r="R763" s="52"/>
      <c r="S763" s="52"/>
      <c r="T763" s="52"/>
      <c r="U763" s="52"/>
      <c r="V763" s="52"/>
      <c r="W763" s="52"/>
      <c r="X763" s="52"/>
      <c r="Y763" s="52"/>
      <c r="Z763" s="52"/>
      <c r="AA763" s="52"/>
      <c r="AB763" s="52"/>
      <c r="AC763" s="39"/>
      <c r="AD763" s="55"/>
    </row>
    <row r="764" s="35" customFormat="1" spans="3:30">
      <c r="C764" s="38"/>
      <c r="F764" s="52"/>
      <c r="G764" s="52"/>
      <c r="P764" s="52"/>
      <c r="Q764" s="148"/>
      <c r="R764" s="52"/>
      <c r="S764" s="52"/>
      <c r="T764" s="52"/>
      <c r="U764" s="52"/>
      <c r="V764" s="52"/>
      <c r="W764" s="52"/>
      <c r="X764" s="52"/>
      <c r="Y764" s="52"/>
      <c r="Z764" s="52"/>
      <c r="AA764" s="52"/>
      <c r="AB764" s="52"/>
      <c r="AC764" s="39"/>
      <c r="AD764" s="55"/>
    </row>
    <row r="765" s="35" customFormat="1" spans="3:30">
      <c r="C765" s="38"/>
      <c r="F765" s="52"/>
      <c r="G765" s="52"/>
      <c r="P765" s="52"/>
      <c r="Q765" s="148"/>
      <c r="R765" s="52"/>
      <c r="S765" s="52"/>
      <c r="T765" s="52"/>
      <c r="U765" s="52"/>
      <c r="V765" s="52"/>
      <c r="W765" s="52"/>
      <c r="X765" s="52"/>
      <c r="Y765" s="52"/>
      <c r="Z765" s="52"/>
      <c r="AA765" s="52"/>
      <c r="AB765" s="52"/>
      <c r="AC765" s="39"/>
      <c r="AD765" s="55"/>
    </row>
    <row r="766" s="35" customFormat="1" spans="3:30">
      <c r="C766" s="38"/>
      <c r="F766" s="52"/>
      <c r="G766" s="52"/>
      <c r="P766" s="52"/>
      <c r="Q766" s="148"/>
      <c r="R766" s="52"/>
      <c r="S766" s="52"/>
      <c r="T766" s="52"/>
      <c r="U766" s="52"/>
      <c r="V766" s="52"/>
      <c r="W766" s="52"/>
      <c r="X766" s="52"/>
      <c r="Y766" s="52"/>
      <c r="Z766" s="52"/>
      <c r="AA766" s="52"/>
      <c r="AB766" s="52"/>
      <c r="AC766" s="39"/>
      <c r="AD766" s="55"/>
    </row>
    <row r="767" s="35" customFormat="1" spans="3:30">
      <c r="C767" s="38"/>
      <c r="F767" s="52"/>
      <c r="G767" s="52"/>
      <c r="P767" s="52"/>
      <c r="Q767" s="148"/>
      <c r="R767" s="52"/>
      <c r="S767" s="52"/>
      <c r="T767" s="52"/>
      <c r="U767" s="52"/>
      <c r="V767" s="52"/>
      <c r="W767" s="52"/>
      <c r="X767" s="52"/>
      <c r="Y767" s="52"/>
      <c r="Z767" s="52"/>
      <c r="AA767" s="52"/>
      <c r="AB767" s="52"/>
      <c r="AC767" s="39"/>
      <c r="AD767" s="55"/>
    </row>
    <row r="768" s="35" customFormat="1" spans="3:30">
      <c r="C768" s="38"/>
      <c r="F768" s="52"/>
      <c r="G768" s="52"/>
      <c r="P768" s="52"/>
      <c r="Q768" s="148"/>
      <c r="R768" s="52"/>
      <c r="S768" s="52"/>
      <c r="T768" s="52"/>
      <c r="U768" s="52"/>
      <c r="V768" s="52"/>
      <c r="W768" s="52"/>
      <c r="X768" s="52"/>
      <c r="Y768" s="52"/>
      <c r="Z768" s="52"/>
      <c r="AA768" s="52"/>
      <c r="AB768" s="52"/>
      <c r="AC768" s="39"/>
      <c r="AD768" s="55"/>
    </row>
    <row r="769" s="35" customFormat="1" spans="3:30">
      <c r="C769" s="38"/>
      <c r="F769" s="52"/>
      <c r="G769" s="52"/>
      <c r="P769" s="52"/>
      <c r="Q769" s="144"/>
      <c r="AC769" s="39"/>
      <c r="AD769" s="40"/>
    </row>
    <row r="770" s="35" customFormat="1" spans="3:30">
      <c r="C770" s="38"/>
      <c r="F770" s="52"/>
      <c r="G770" s="52"/>
      <c r="P770" s="52"/>
      <c r="Q770" s="144"/>
      <c r="AC770" s="39"/>
      <c r="AD770" s="40"/>
    </row>
    <row r="771" s="35" customFormat="1" spans="3:30">
      <c r="C771" s="38"/>
      <c r="F771" s="52"/>
      <c r="G771" s="52"/>
      <c r="P771" s="52"/>
      <c r="Q771" s="144"/>
      <c r="AC771" s="39"/>
      <c r="AD771" s="40"/>
    </row>
    <row r="772" s="35" customFormat="1" spans="3:30">
      <c r="C772" s="38"/>
      <c r="F772" s="52"/>
      <c r="G772" s="52"/>
      <c r="P772" s="52"/>
      <c r="Q772" s="144"/>
      <c r="AC772" s="39"/>
      <c r="AD772" s="40"/>
    </row>
    <row r="773" s="35" customFormat="1" spans="3:30">
      <c r="C773" s="38"/>
      <c r="F773" s="52"/>
      <c r="G773" s="52"/>
      <c r="P773" s="52"/>
      <c r="Q773" s="144"/>
      <c r="AC773" s="39"/>
      <c r="AD773" s="40"/>
    </row>
    <row r="774" s="35" customFormat="1" spans="3:30">
      <c r="C774" s="38"/>
      <c r="F774" s="52"/>
      <c r="G774" s="52"/>
      <c r="P774" s="52"/>
      <c r="Q774" s="144"/>
      <c r="AC774" s="39"/>
      <c r="AD774" s="40"/>
    </row>
    <row r="775" s="35" customFormat="1" spans="3:30">
      <c r="C775" s="38"/>
      <c r="F775" s="52"/>
      <c r="G775" s="52"/>
      <c r="P775" s="52"/>
      <c r="Q775" s="144"/>
      <c r="AC775" s="39"/>
      <c r="AD775" s="40"/>
    </row>
    <row r="776" s="35" customFormat="1" spans="3:30">
      <c r="C776" s="38"/>
      <c r="F776" s="52"/>
      <c r="G776" s="52"/>
      <c r="P776" s="52"/>
      <c r="Q776" s="144"/>
      <c r="AC776" s="39"/>
      <c r="AD776" s="40"/>
    </row>
    <row r="777" s="35" customFormat="1" spans="3:30">
      <c r="C777" s="38"/>
      <c r="F777" s="52"/>
      <c r="G777" s="52"/>
      <c r="P777" s="52"/>
      <c r="Q777" s="144"/>
      <c r="AC777" s="39"/>
      <c r="AD777" s="40"/>
    </row>
    <row r="778" s="35" customFormat="1" spans="3:30">
      <c r="C778" s="38"/>
      <c r="F778" s="52"/>
      <c r="G778" s="52"/>
      <c r="P778" s="52"/>
      <c r="Q778" s="144"/>
      <c r="AC778" s="39"/>
      <c r="AD778" s="40"/>
    </row>
    <row r="779" s="35" customFormat="1" spans="3:30">
      <c r="C779" s="38"/>
      <c r="F779" s="52"/>
      <c r="G779" s="52"/>
      <c r="P779" s="52"/>
      <c r="Q779" s="144"/>
      <c r="AC779" s="39"/>
      <c r="AD779" s="40"/>
    </row>
    <row r="780" s="35" customFormat="1" spans="3:30">
      <c r="C780" s="38"/>
      <c r="F780" s="52"/>
      <c r="G780" s="52"/>
      <c r="P780" s="52"/>
      <c r="Q780" s="144"/>
      <c r="AC780" s="39"/>
      <c r="AD780" s="40"/>
    </row>
    <row r="781" s="35" customFormat="1" spans="3:30">
      <c r="C781" s="38"/>
      <c r="F781" s="52"/>
      <c r="G781" s="52"/>
      <c r="P781" s="52"/>
      <c r="Q781" s="144"/>
      <c r="AC781" s="39"/>
      <c r="AD781" s="40"/>
    </row>
    <row r="782" s="35" customFormat="1" spans="3:30">
      <c r="C782" s="38"/>
      <c r="F782" s="52"/>
      <c r="G782" s="52"/>
      <c r="P782" s="52"/>
      <c r="Q782" s="144"/>
      <c r="AC782" s="39"/>
      <c r="AD782" s="40"/>
    </row>
    <row r="783" s="35" customFormat="1" spans="3:30">
      <c r="C783" s="38"/>
      <c r="F783" s="52"/>
      <c r="G783" s="52"/>
      <c r="P783" s="52"/>
      <c r="Q783" s="144"/>
      <c r="AC783" s="39"/>
      <c r="AD783" s="40"/>
    </row>
    <row r="784" s="35" customFormat="1" spans="3:30">
      <c r="C784" s="38"/>
      <c r="F784" s="52"/>
      <c r="G784" s="52"/>
      <c r="P784" s="52"/>
      <c r="Q784" s="144"/>
      <c r="AC784" s="39"/>
      <c r="AD784" s="40"/>
    </row>
    <row r="785" s="35" customFormat="1" spans="3:30">
      <c r="C785" s="38"/>
      <c r="F785" s="52"/>
      <c r="G785" s="52"/>
      <c r="P785" s="52"/>
      <c r="Q785" s="144"/>
      <c r="AC785" s="39"/>
      <c r="AD785" s="40"/>
    </row>
    <row r="786" s="35" customFormat="1" spans="3:30">
      <c r="C786" s="38"/>
      <c r="F786" s="52"/>
      <c r="G786" s="52"/>
      <c r="P786" s="52"/>
      <c r="Q786" s="144"/>
      <c r="AC786" s="39"/>
      <c r="AD786" s="40"/>
    </row>
    <row r="787" s="35" customFormat="1" spans="3:30">
      <c r="C787" s="38"/>
      <c r="F787" s="52"/>
      <c r="G787" s="52"/>
      <c r="P787" s="52"/>
      <c r="Q787" s="144"/>
      <c r="AC787" s="39"/>
      <c r="AD787" s="40"/>
    </row>
    <row r="788" s="35" customFormat="1" spans="3:30">
      <c r="C788" s="38"/>
      <c r="F788" s="52"/>
      <c r="G788" s="52"/>
      <c r="P788" s="52"/>
      <c r="Q788" s="144"/>
      <c r="AC788" s="39"/>
      <c r="AD788" s="40"/>
    </row>
    <row r="789" s="35" customFormat="1" spans="3:30">
      <c r="C789" s="38"/>
      <c r="F789" s="52"/>
      <c r="G789" s="52"/>
      <c r="P789" s="52"/>
      <c r="Q789" s="144"/>
      <c r="AC789" s="39"/>
      <c r="AD789" s="40"/>
    </row>
    <row r="790" s="35" customFormat="1" spans="3:30">
      <c r="C790" s="38"/>
      <c r="F790" s="52"/>
      <c r="G790" s="52"/>
      <c r="P790" s="52"/>
      <c r="Q790" s="144"/>
      <c r="AC790" s="39"/>
      <c r="AD790" s="40"/>
    </row>
    <row r="791" s="35" customFormat="1" spans="3:30">
      <c r="C791" s="38"/>
      <c r="F791" s="52"/>
      <c r="G791" s="52"/>
      <c r="P791" s="52"/>
      <c r="Q791" s="144"/>
      <c r="AC791" s="39"/>
      <c r="AD791" s="40"/>
    </row>
    <row r="792" s="35" customFormat="1" spans="3:30">
      <c r="C792" s="38"/>
      <c r="F792" s="52"/>
      <c r="G792" s="52"/>
      <c r="P792" s="52"/>
      <c r="Q792" s="144"/>
      <c r="AC792" s="39"/>
      <c r="AD792" s="40"/>
    </row>
    <row r="793" s="35" customFormat="1" spans="3:30">
      <c r="C793" s="38"/>
      <c r="F793" s="52"/>
      <c r="G793" s="52"/>
      <c r="P793" s="52"/>
      <c r="Q793" s="144"/>
      <c r="AC793" s="39"/>
      <c r="AD793" s="40"/>
    </row>
    <row r="794" s="35" customFormat="1" spans="3:30">
      <c r="C794" s="38"/>
      <c r="F794" s="52"/>
      <c r="G794" s="52"/>
      <c r="P794" s="52"/>
      <c r="Q794" s="144"/>
      <c r="AC794" s="39"/>
      <c r="AD794" s="40"/>
    </row>
    <row r="795" s="35" customFormat="1" spans="3:30">
      <c r="C795" s="38"/>
      <c r="F795" s="52"/>
      <c r="G795" s="52"/>
      <c r="P795" s="52"/>
      <c r="Q795" s="144"/>
      <c r="AC795" s="39"/>
      <c r="AD795" s="40"/>
    </row>
    <row r="796" s="35" customFormat="1" spans="3:30">
      <c r="C796" s="38"/>
      <c r="F796" s="52"/>
      <c r="G796" s="52"/>
      <c r="P796" s="52"/>
      <c r="Q796" s="144"/>
      <c r="AC796" s="39"/>
      <c r="AD796" s="40"/>
    </row>
    <row r="797" s="35" customFormat="1" spans="3:30">
      <c r="C797" s="38"/>
      <c r="F797" s="52"/>
      <c r="G797" s="52"/>
      <c r="P797" s="52"/>
      <c r="Q797" s="144"/>
      <c r="AC797" s="39"/>
      <c r="AD797" s="40"/>
    </row>
    <row r="798" s="35" customFormat="1" spans="3:30">
      <c r="C798" s="38"/>
      <c r="F798" s="52"/>
      <c r="G798" s="52"/>
      <c r="P798" s="52"/>
      <c r="Q798" s="144"/>
      <c r="AC798" s="39"/>
      <c r="AD798" s="40"/>
    </row>
    <row r="799" s="35" customFormat="1" spans="3:30">
      <c r="C799" s="38"/>
      <c r="F799" s="52"/>
      <c r="G799" s="52"/>
      <c r="P799" s="52"/>
      <c r="Q799" s="144"/>
      <c r="AC799" s="39"/>
      <c r="AD799" s="40"/>
    </row>
    <row r="800" s="35" customFormat="1" spans="3:30">
      <c r="C800" s="38"/>
      <c r="F800" s="52"/>
      <c r="G800" s="52"/>
      <c r="P800" s="52"/>
      <c r="Q800" s="144"/>
      <c r="AC800" s="39"/>
      <c r="AD800" s="40"/>
    </row>
    <row r="801" s="35" customFormat="1" spans="3:30">
      <c r="C801" s="38"/>
      <c r="F801" s="52"/>
      <c r="G801" s="52"/>
      <c r="P801" s="52"/>
      <c r="Q801" s="144"/>
      <c r="AC801" s="39"/>
      <c r="AD801" s="40"/>
    </row>
    <row r="802" s="35" customFormat="1" spans="3:30">
      <c r="C802" s="38"/>
      <c r="F802" s="52"/>
      <c r="G802" s="52"/>
      <c r="P802" s="52"/>
      <c r="Q802" s="144"/>
      <c r="AC802" s="39"/>
      <c r="AD802" s="40"/>
    </row>
    <row r="803" s="35" customFormat="1" spans="3:30">
      <c r="C803" s="38"/>
      <c r="F803" s="52"/>
      <c r="G803" s="52"/>
      <c r="P803" s="52"/>
      <c r="Q803" s="144"/>
      <c r="AC803" s="39"/>
      <c r="AD803" s="40"/>
    </row>
    <row r="804" s="35" customFormat="1" spans="3:30">
      <c r="C804" s="38"/>
      <c r="F804" s="52"/>
      <c r="G804" s="52"/>
      <c r="P804" s="52"/>
      <c r="Q804" s="144"/>
      <c r="AC804" s="39"/>
      <c r="AD804" s="40"/>
    </row>
    <row r="805" s="35" customFormat="1" spans="3:30">
      <c r="C805" s="38"/>
      <c r="F805" s="52"/>
      <c r="G805" s="52"/>
      <c r="P805" s="52"/>
      <c r="Q805" s="144"/>
      <c r="AC805" s="39"/>
      <c r="AD805" s="40"/>
    </row>
    <row r="806" s="35" customFormat="1" spans="3:30">
      <c r="C806" s="38"/>
      <c r="F806" s="52"/>
      <c r="G806" s="52"/>
      <c r="P806" s="52"/>
      <c r="Q806" s="144"/>
      <c r="AC806" s="39"/>
      <c r="AD806" s="40"/>
    </row>
    <row r="807" s="35" customFormat="1" spans="3:30">
      <c r="C807" s="38"/>
      <c r="F807" s="52"/>
      <c r="G807" s="52"/>
      <c r="P807" s="52"/>
      <c r="Q807" s="144"/>
      <c r="AC807" s="39"/>
      <c r="AD807" s="40"/>
    </row>
    <row r="808" s="35" customFormat="1" spans="3:30">
      <c r="C808" s="38"/>
      <c r="F808" s="52"/>
      <c r="G808" s="52"/>
      <c r="P808" s="52"/>
      <c r="Q808" s="144"/>
      <c r="AC808" s="39"/>
      <c r="AD808" s="40"/>
    </row>
    <row r="809" s="35" customFormat="1" spans="3:30">
      <c r="C809" s="38"/>
      <c r="F809" s="52"/>
      <c r="G809" s="52"/>
      <c r="P809" s="52"/>
      <c r="Q809" s="144"/>
      <c r="AC809" s="39"/>
      <c r="AD809" s="40"/>
    </row>
    <row r="810" s="35" customFormat="1" spans="3:30">
      <c r="C810" s="38"/>
      <c r="F810" s="52"/>
      <c r="G810" s="52"/>
      <c r="P810" s="52"/>
      <c r="Q810" s="144"/>
      <c r="AC810" s="39"/>
      <c r="AD810" s="40"/>
    </row>
    <row r="811" s="35" customFormat="1" spans="3:30">
      <c r="C811" s="38"/>
      <c r="F811" s="52"/>
      <c r="G811" s="52"/>
      <c r="P811" s="52"/>
      <c r="Q811" s="144"/>
      <c r="AC811" s="39"/>
      <c r="AD811" s="40"/>
    </row>
    <row r="812" s="35" customFormat="1" spans="3:30">
      <c r="C812" s="38"/>
      <c r="F812" s="52"/>
      <c r="G812" s="52"/>
      <c r="P812" s="52"/>
      <c r="Q812" s="144"/>
      <c r="AC812" s="39"/>
      <c r="AD812" s="40"/>
    </row>
    <row r="813" s="35" customFormat="1" spans="3:30">
      <c r="C813" s="38"/>
      <c r="F813" s="52"/>
      <c r="G813" s="52"/>
      <c r="P813" s="52"/>
      <c r="Q813" s="144"/>
      <c r="AC813" s="39"/>
      <c r="AD813" s="40"/>
    </row>
    <row r="814" s="35" customFormat="1" spans="3:30">
      <c r="C814" s="38"/>
      <c r="F814" s="52"/>
      <c r="G814" s="52"/>
      <c r="P814" s="52"/>
      <c r="Q814" s="144"/>
      <c r="AC814" s="39"/>
      <c r="AD814" s="40"/>
    </row>
    <row r="815" s="35" customFormat="1" spans="3:30">
      <c r="C815" s="38"/>
      <c r="F815" s="52"/>
      <c r="G815" s="52"/>
      <c r="P815" s="52"/>
      <c r="Q815" s="144"/>
      <c r="AC815" s="39"/>
      <c r="AD815" s="40"/>
    </row>
    <row r="816" s="35" customFormat="1" spans="3:30">
      <c r="C816" s="38"/>
      <c r="F816" s="52"/>
      <c r="G816" s="52"/>
      <c r="P816" s="52"/>
      <c r="Q816" s="144"/>
      <c r="AC816" s="39"/>
      <c r="AD816" s="40"/>
    </row>
    <row r="817" s="35" customFormat="1" spans="3:30">
      <c r="C817" s="38"/>
      <c r="F817" s="52"/>
      <c r="G817" s="52"/>
      <c r="P817" s="52"/>
      <c r="Q817" s="144"/>
      <c r="AC817" s="39"/>
      <c r="AD817" s="40"/>
    </row>
    <row r="818" s="35" customFormat="1" spans="3:30">
      <c r="C818" s="38"/>
      <c r="F818" s="52"/>
      <c r="G818" s="52"/>
      <c r="P818" s="52"/>
      <c r="Q818" s="144"/>
      <c r="AC818" s="39"/>
      <c r="AD818" s="40"/>
    </row>
    <row r="819" s="35" customFormat="1" spans="3:30">
      <c r="C819" s="38"/>
      <c r="F819" s="52"/>
      <c r="G819" s="52"/>
      <c r="P819" s="52"/>
      <c r="Q819" s="144"/>
      <c r="AC819" s="39"/>
      <c r="AD819" s="40"/>
    </row>
    <row r="820" s="35" customFormat="1" spans="3:30">
      <c r="C820" s="38"/>
      <c r="F820" s="52"/>
      <c r="G820" s="52"/>
      <c r="P820" s="52"/>
      <c r="Q820" s="144"/>
      <c r="AC820" s="39"/>
      <c r="AD820" s="40"/>
    </row>
    <row r="821" s="35" customFormat="1" spans="3:30">
      <c r="C821" s="38"/>
      <c r="F821" s="52"/>
      <c r="G821" s="52"/>
      <c r="P821" s="52"/>
      <c r="Q821" s="144"/>
      <c r="AC821" s="39"/>
      <c r="AD821" s="40"/>
    </row>
    <row r="822" s="35" customFormat="1" spans="3:30">
      <c r="C822" s="38"/>
      <c r="F822" s="52"/>
      <c r="G822" s="52"/>
      <c r="P822" s="52"/>
      <c r="Q822" s="144"/>
      <c r="AC822" s="39"/>
      <c r="AD822" s="40"/>
    </row>
    <row r="823" s="35" customFormat="1" spans="3:30">
      <c r="C823" s="38"/>
      <c r="F823" s="52"/>
      <c r="G823" s="52"/>
      <c r="P823" s="52"/>
      <c r="Q823" s="144"/>
      <c r="AC823" s="39"/>
      <c r="AD823" s="40"/>
    </row>
    <row r="824" s="35" customFormat="1" spans="3:30">
      <c r="C824" s="38"/>
      <c r="F824" s="52"/>
      <c r="G824" s="52"/>
      <c r="P824" s="52"/>
      <c r="Q824" s="144"/>
      <c r="AC824" s="39"/>
      <c r="AD824" s="40"/>
    </row>
    <row r="825" s="35" customFormat="1" spans="3:30">
      <c r="C825" s="38"/>
      <c r="F825" s="52"/>
      <c r="G825" s="52"/>
      <c r="P825" s="52"/>
      <c r="Q825" s="144"/>
      <c r="AC825" s="39"/>
      <c r="AD825" s="40"/>
    </row>
    <row r="826" s="35" customFormat="1" spans="3:30">
      <c r="C826" s="38"/>
      <c r="F826" s="52"/>
      <c r="G826" s="52"/>
      <c r="P826" s="52"/>
      <c r="Q826" s="144"/>
      <c r="AC826" s="39"/>
      <c r="AD826" s="40"/>
    </row>
    <row r="827" s="35" customFormat="1" spans="3:30">
      <c r="C827" s="38"/>
      <c r="F827" s="52"/>
      <c r="G827" s="52"/>
      <c r="P827" s="52"/>
      <c r="Q827" s="144"/>
      <c r="AC827" s="39"/>
      <c r="AD827" s="40"/>
    </row>
    <row r="828" s="35" customFormat="1" spans="3:30">
      <c r="C828" s="38"/>
      <c r="F828" s="52"/>
      <c r="G828" s="52"/>
      <c r="P828" s="52"/>
      <c r="Q828" s="144"/>
      <c r="AC828" s="39"/>
      <c r="AD828" s="40"/>
    </row>
    <row r="829" s="35" customFormat="1" spans="3:30">
      <c r="C829" s="38"/>
      <c r="F829" s="52"/>
      <c r="G829" s="52"/>
      <c r="P829" s="52"/>
      <c r="Q829" s="144"/>
      <c r="AC829" s="39"/>
      <c r="AD829" s="40"/>
    </row>
    <row r="830" s="35" customFormat="1" spans="3:30">
      <c r="C830" s="38"/>
      <c r="F830" s="52"/>
      <c r="G830" s="52"/>
      <c r="P830" s="52"/>
      <c r="Q830" s="144"/>
      <c r="AC830" s="39"/>
      <c r="AD830" s="40"/>
    </row>
    <row r="831" s="35" customFormat="1" spans="3:30">
      <c r="C831" s="38"/>
      <c r="F831" s="52"/>
      <c r="G831" s="52"/>
      <c r="P831" s="52"/>
      <c r="Q831" s="144"/>
      <c r="AC831" s="39"/>
      <c r="AD831" s="40"/>
    </row>
    <row r="832" s="35" customFormat="1" spans="3:30">
      <c r="C832" s="38"/>
      <c r="F832" s="52"/>
      <c r="G832" s="52"/>
      <c r="P832" s="52"/>
      <c r="Q832" s="144"/>
      <c r="AC832" s="39"/>
      <c r="AD832" s="40"/>
    </row>
    <row r="833" s="35" customFormat="1" spans="3:30">
      <c r="C833" s="38"/>
      <c r="F833" s="52"/>
      <c r="G833" s="52"/>
      <c r="P833" s="52"/>
      <c r="Q833" s="144"/>
      <c r="AC833" s="39"/>
      <c r="AD833" s="40"/>
    </row>
    <row r="834" s="35" customFormat="1" spans="3:30">
      <c r="C834" s="38"/>
      <c r="F834" s="52"/>
      <c r="G834" s="52"/>
      <c r="P834" s="52"/>
      <c r="Q834" s="144"/>
      <c r="AC834" s="39"/>
      <c r="AD834" s="40"/>
    </row>
    <row r="835" s="35" customFormat="1" spans="3:30">
      <c r="C835" s="38"/>
      <c r="F835" s="52"/>
      <c r="G835" s="52"/>
      <c r="P835" s="52"/>
      <c r="Q835" s="144"/>
      <c r="AC835" s="39"/>
      <c r="AD835" s="40"/>
    </row>
    <row r="836" s="35" customFormat="1" spans="3:30">
      <c r="C836" s="38"/>
      <c r="F836" s="52"/>
      <c r="G836" s="52"/>
      <c r="P836" s="52"/>
      <c r="Q836" s="144"/>
      <c r="AC836" s="39"/>
      <c r="AD836" s="40"/>
    </row>
    <row r="837" s="35" customFormat="1" spans="3:30">
      <c r="C837" s="38"/>
      <c r="F837" s="52"/>
      <c r="G837" s="52"/>
      <c r="P837" s="52"/>
      <c r="Q837" s="144"/>
      <c r="AC837" s="39"/>
      <c r="AD837" s="40"/>
    </row>
    <row r="838" s="35" customFormat="1" spans="3:30">
      <c r="C838" s="38"/>
      <c r="F838" s="52"/>
      <c r="G838" s="52"/>
      <c r="P838" s="52"/>
      <c r="Q838" s="144"/>
      <c r="AC838" s="39"/>
      <c r="AD838" s="40"/>
    </row>
    <row r="839" s="35" customFormat="1" spans="3:30">
      <c r="C839" s="38"/>
      <c r="F839" s="52"/>
      <c r="G839" s="52"/>
      <c r="P839" s="52"/>
      <c r="Q839" s="144"/>
      <c r="AC839" s="39"/>
      <c r="AD839" s="40"/>
    </row>
    <row r="840" s="35" customFormat="1" spans="3:30">
      <c r="C840" s="38"/>
      <c r="F840" s="52"/>
      <c r="G840" s="52"/>
      <c r="P840" s="52"/>
      <c r="Q840" s="144"/>
      <c r="AC840" s="39"/>
      <c r="AD840" s="40"/>
    </row>
    <row r="841" s="35" customFormat="1" spans="3:30">
      <c r="C841" s="38"/>
      <c r="F841" s="52"/>
      <c r="G841" s="52"/>
      <c r="P841" s="52"/>
      <c r="Q841" s="144"/>
      <c r="AC841" s="39"/>
      <c r="AD841" s="40"/>
    </row>
    <row r="842" s="35" customFormat="1" spans="3:30">
      <c r="C842" s="38"/>
      <c r="F842" s="52"/>
      <c r="G842" s="52"/>
      <c r="P842" s="52"/>
      <c r="Q842" s="144"/>
      <c r="AC842" s="39"/>
      <c r="AD842" s="40"/>
    </row>
    <row r="843" s="35" customFormat="1" spans="3:30">
      <c r="C843" s="38"/>
      <c r="F843" s="52"/>
      <c r="G843" s="52"/>
      <c r="P843" s="52"/>
      <c r="Q843" s="144"/>
      <c r="AC843" s="39"/>
      <c r="AD843" s="40"/>
    </row>
    <row r="844" s="35" customFormat="1" spans="3:30">
      <c r="C844" s="38"/>
      <c r="F844" s="52"/>
      <c r="G844" s="52"/>
      <c r="P844" s="52"/>
      <c r="Q844" s="144"/>
      <c r="AC844" s="39"/>
      <c r="AD844" s="40"/>
    </row>
    <row r="845" s="35" customFormat="1" spans="3:30">
      <c r="C845" s="38"/>
      <c r="F845" s="52"/>
      <c r="G845" s="52"/>
      <c r="P845" s="52"/>
      <c r="Q845" s="144"/>
      <c r="AC845" s="39"/>
      <c r="AD845" s="40"/>
    </row>
    <row r="846" s="35" customFormat="1" spans="3:30">
      <c r="C846" s="38"/>
      <c r="F846" s="52"/>
      <c r="G846" s="52"/>
      <c r="P846" s="52"/>
      <c r="Q846" s="144"/>
      <c r="AC846" s="39"/>
      <c r="AD846" s="40"/>
    </row>
    <row r="847" s="35" customFormat="1" spans="3:30">
      <c r="C847" s="38"/>
      <c r="F847" s="52"/>
      <c r="G847" s="52"/>
      <c r="P847" s="52"/>
      <c r="Q847" s="144"/>
      <c r="AC847" s="39"/>
      <c r="AD847" s="40"/>
    </row>
    <row r="848" s="35" customFormat="1" spans="3:30">
      <c r="C848" s="38"/>
      <c r="F848" s="52"/>
      <c r="G848" s="52"/>
      <c r="P848" s="52"/>
      <c r="Q848" s="144"/>
      <c r="AC848" s="39"/>
      <c r="AD848" s="40"/>
    </row>
    <row r="849" s="35" customFormat="1" spans="3:30">
      <c r="C849" s="38"/>
      <c r="F849" s="52"/>
      <c r="G849" s="52"/>
      <c r="P849" s="52"/>
      <c r="Q849" s="144"/>
      <c r="AC849" s="39"/>
      <c r="AD849" s="40"/>
    </row>
    <row r="850" s="35" customFormat="1" spans="3:30">
      <c r="C850" s="38"/>
      <c r="F850" s="52"/>
      <c r="G850" s="52"/>
      <c r="P850" s="52"/>
      <c r="Q850" s="144"/>
      <c r="AC850" s="39"/>
      <c r="AD850" s="40"/>
    </row>
    <row r="851" s="35" customFormat="1" spans="3:30">
      <c r="C851" s="38"/>
      <c r="F851" s="52"/>
      <c r="G851" s="52"/>
      <c r="P851" s="52"/>
      <c r="Q851" s="144"/>
      <c r="AC851" s="39"/>
      <c r="AD851" s="40"/>
    </row>
    <row r="852" s="35" customFormat="1" spans="3:30">
      <c r="C852" s="38"/>
      <c r="F852" s="52"/>
      <c r="G852" s="52"/>
      <c r="P852" s="52"/>
      <c r="Q852" s="144"/>
      <c r="AC852" s="39"/>
      <c r="AD852" s="40"/>
    </row>
    <row r="853" s="35" customFormat="1" spans="3:30">
      <c r="C853" s="38"/>
      <c r="F853" s="52"/>
      <c r="G853" s="52"/>
      <c r="P853" s="52"/>
      <c r="Q853" s="144"/>
      <c r="AC853" s="39"/>
      <c r="AD853" s="40"/>
    </row>
    <row r="854" s="35" customFormat="1" spans="3:30">
      <c r="C854" s="38"/>
      <c r="F854" s="52"/>
      <c r="G854" s="52"/>
      <c r="P854" s="52"/>
      <c r="Q854" s="144"/>
      <c r="AC854" s="39"/>
      <c r="AD854" s="40"/>
    </row>
    <row r="855" s="35" customFormat="1" spans="3:30">
      <c r="C855" s="38"/>
      <c r="F855" s="52"/>
      <c r="G855" s="52"/>
      <c r="P855" s="52"/>
      <c r="Q855" s="144"/>
      <c r="AC855" s="39"/>
      <c r="AD855" s="40"/>
    </row>
    <row r="856" s="35" customFormat="1" spans="3:30">
      <c r="C856" s="38"/>
      <c r="F856" s="52"/>
      <c r="G856" s="52"/>
      <c r="P856" s="52"/>
      <c r="Q856" s="144"/>
      <c r="AC856" s="39"/>
      <c r="AD856" s="40"/>
    </row>
    <row r="857" s="35" customFormat="1" spans="3:30">
      <c r="C857" s="38"/>
      <c r="F857" s="52"/>
      <c r="G857" s="52"/>
      <c r="P857" s="52"/>
      <c r="Q857" s="144"/>
      <c r="AC857" s="39"/>
      <c r="AD857" s="40"/>
    </row>
    <row r="858" s="35" customFormat="1" spans="3:30">
      <c r="C858" s="38"/>
      <c r="F858" s="52"/>
      <c r="G858" s="52"/>
      <c r="P858" s="52"/>
      <c r="Q858" s="144"/>
      <c r="AC858" s="39"/>
      <c r="AD858" s="40"/>
    </row>
    <row r="859" s="35" customFormat="1" spans="3:30">
      <c r="C859" s="38"/>
      <c r="F859" s="52"/>
      <c r="G859" s="52"/>
      <c r="P859" s="52"/>
      <c r="Q859" s="144"/>
      <c r="AC859" s="39"/>
      <c r="AD859" s="40"/>
    </row>
    <row r="860" s="35" customFormat="1" spans="3:30">
      <c r="C860" s="38"/>
      <c r="F860" s="52"/>
      <c r="G860" s="52"/>
      <c r="P860" s="52"/>
      <c r="Q860" s="144"/>
      <c r="AC860" s="39"/>
      <c r="AD860" s="40"/>
    </row>
    <row r="861" s="35" customFormat="1" spans="3:30">
      <c r="C861" s="38"/>
      <c r="F861" s="52"/>
      <c r="G861" s="52"/>
      <c r="P861" s="52"/>
      <c r="Q861" s="144"/>
      <c r="AC861" s="39"/>
      <c r="AD861" s="40"/>
    </row>
    <row r="862" s="35" customFormat="1" spans="3:30">
      <c r="C862" s="38"/>
      <c r="F862" s="52"/>
      <c r="G862" s="52"/>
      <c r="P862" s="52"/>
      <c r="Q862" s="144"/>
      <c r="AC862" s="39"/>
      <c r="AD862" s="40"/>
    </row>
    <row r="863" s="35" customFormat="1" spans="3:30">
      <c r="C863" s="38"/>
      <c r="F863" s="52"/>
      <c r="G863" s="52"/>
      <c r="P863" s="52"/>
      <c r="Q863" s="144"/>
      <c r="AC863" s="39"/>
      <c r="AD863" s="40"/>
    </row>
    <row r="864" s="35" customFormat="1" spans="3:30">
      <c r="C864" s="38"/>
      <c r="F864" s="52"/>
      <c r="G864" s="52"/>
      <c r="P864" s="52"/>
      <c r="Q864" s="144"/>
      <c r="AC864" s="39"/>
      <c r="AD864" s="40"/>
    </row>
    <row r="865" s="35" customFormat="1" spans="3:30">
      <c r="C865" s="38"/>
      <c r="F865" s="52"/>
      <c r="G865" s="52"/>
      <c r="P865" s="52"/>
      <c r="Q865" s="144"/>
      <c r="AC865" s="39"/>
      <c r="AD865" s="40"/>
    </row>
    <row r="866" s="35" customFormat="1" spans="3:30">
      <c r="C866" s="38"/>
      <c r="F866" s="52"/>
      <c r="G866" s="52"/>
      <c r="P866" s="52"/>
      <c r="Q866" s="144"/>
      <c r="AC866" s="39"/>
      <c r="AD866" s="40"/>
    </row>
    <row r="867" s="35" customFormat="1" spans="3:30">
      <c r="C867" s="38"/>
      <c r="F867" s="52"/>
      <c r="G867" s="52"/>
      <c r="P867" s="52"/>
      <c r="Q867" s="144"/>
      <c r="AC867" s="39"/>
      <c r="AD867" s="40"/>
    </row>
    <row r="868" s="35" customFormat="1" spans="3:30">
      <c r="C868" s="38"/>
      <c r="F868" s="52"/>
      <c r="G868" s="52"/>
      <c r="P868" s="52"/>
      <c r="Q868" s="144"/>
      <c r="AC868" s="39"/>
      <c r="AD868" s="40"/>
    </row>
    <row r="869" s="35" customFormat="1" spans="3:30">
      <c r="C869" s="38"/>
      <c r="F869" s="52"/>
      <c r="G869" s="52"/>
      <c r="P869" s="52"/>
      <c r="Q869" s="144"/>
      <c r="AC869" s="39"/>
      <c r="AD869" s="40"/>
    </row>
    <row r="870" s="35" customFormat="1" spans="3:30">
      <c r="C870" s="38"/>
      <c r="F870" s="52"/>
      <c r="G870" s="52"/>
      <c r="P870" s="52"/>
      <c r="Q870" s="144"/>
      <c r="AC870" s="39"/>
      <c r="AD870" s="40"/>
    </row>
    <row r="871" s="35" customFormat="1" spans="3:30">
      <c r="C871" s="38"/>
      <c r="F871" s="52"/>
      <c r="G871" s="52"/>
      <c r="P871" s="52"/>
      <c r="Q871" s="144"/>
      <c r="AC871" s="39"/>
      <c r="AD871" s="40"/>
    </row>
    <row r="872" s="35" customFormat="1" spans="3:30">
      <c r="C872" s="38"/>
      <c r="F872" s="52"/>
      <c r="G872" s="52"/>
      <c r="P872" s="52"/>
      <c r="Q872" s="144"/>
      <c r="AC872" s="39"/>
      <c r="AD872" s="40"/>
    </row>
    <row r="873" s="35" customFormat="1" spans="3:30">
      <c r="C873" s="38"/>
      <c r="F873" s="52"/>
      <c r="G873" s="52"/>
      <c r="P873" s="52"/>
      <c r="Q873" s="144"/>
      <c r="AC873" s="39"/>
      <c r="AD873" s="40"/>
    </row>
    <row r="874" s="35" customFormat="1" spans="3:30">
      <c r="C874" s="38"/>
      <c r="F874" s="52"/>
      <c r="G874" s="52"/>
      <c r="P874" s="52"/>
      <c r="Q874" s="144"/>
      <c r="AC874" s="39"/>
      <c r="AD874" s="40"/>
    </row>
    <row r="875" s="35" customFormat="1" spans="3:30">
      <c r="C875" s="38"/>
      <c r="F875" s="52"/>
      <c r="G875" s="52"/>
      <c r="P875" s="52"/>
      <c r="Q875" s="144"/>
      <c r="AC875" s="39"/>
      <c r="AD875" s="40"/>
    </row>
    <row r="876" s="35" customFormat="1" spans="3:30">
      <c r="C876" s="38"/>
      <c r="F876" s="52"/>
      <c r="G876" s="52"/>
      <c r="P876" s="52"/>
      <c r="Q876" s="144"/>
      <c r="AC876" s="39"/>
      <c r="AD876" s="40"/>
    </row>
    <row r="877" s="35" customFormat="1" spans="3:30">
      <c r="C877" s="38"/>
      <c r="F877" s="52"/>
      <c r="G877" s="52"/>
      <c r="P877" s="52"/>
      <c r="Q877" s="144"/>
      <c r="AC877" s="39"/>
      <c r="AD877" s="40"/>
    </row>
    <row r="878" s="35" customFormat="1" spans="3:30">
      <c r="C878" s="38"/>
      <c r="F878" s="52"/>
      <c r="G878" s="52"/>
      <c r="P878" s="52"/>
      <c r="Q878" s="144"/>
      <c r="AC878" s="39"/>
      <c r="AD878" s="40"/>
    </row>
    <row r="879" s="35" customFormat="1" spans="3:30">
      <c r="C879" s="38"/>
      <c r="F879" s="52"/>
      <c r="G879" s="52"/>
      <c r="P879" s="52"/>
      <c r="Q879" s="144"/>
      <c r="AC879" s="39"/>
      <c r="AD879" s="40"/>
    </row>
    <row r="880" s="35" customFormat="1" spans="3:30">
      <c r="C880" s="38"/>
      <c r="F880" s="52"/>
      <c r="G880" s="52"/>
      <c r="P880" s="52"/>
      <c r="Q880" s="144"/>
      <c r="AC880" s="39"/>
      <c r="AD880" s="40"/>
    </row>
    <row r="881" s="35" customFormat="1" spans="3:30">
      <c r="C881" s="38"/>
      <c r="F881" s="52"/>
      <c r="G881" s="52"/>
      <c r="P881" s="52"/>
      <c r="Q881" s="144"/>
      <c r="AC881" s="39"/>
      <c r="AD881" s="40"/>
    </row>
    <row r="882" s="35" customFormat="1" spans="3:30">
      <c r="C882" s="38"/>
      <c r="F882" s="52"/>
      <c r="G882" s="52"/>
      <c r="P882" s="52"/>
      <c r="Q882" s="144"/>
      <c r="AC882" s="39"/>
      <c r="AD882" s="40"/>
    </row>
    <row r="883" s="35" customFormat="1" spans="3:30">
      <c r="C883" s="38"/>
      <c r="F883" s="52"/>
      <c r="G883" s="52"/>
      <c r="P883" s="52"/>
      <c r="Q883" s="144"/>
      <c r="AC883" s="39"/>
      <c r="AD883" s="40"/>
    </row>
    <row r="884" s="35" customFormat="1" spans="3:30">
      <c r="C884" s="38"/>
      <c r="F884" s="52"/>
      <c r="G884" s="52"/>
      <c r="P884" s="52"/>
      <c r="Q884" s="144"/>
      <c r="AC884" s="39"/>
      <c r="AD884" s="40"/>
    </row>
    <row r="885" s="35" customFormat="1" spans="3:30">
      <c r="C885" s="38"/>
      <c r="F885" s="52"/>
      <c r="G885" s="52"/>
      <c r="P885" s="52"/>
      <c r="Q885" s="144"/>
      <c r="AC885" s="39"/>
      <c r="AD885" s="40"/>
    </row>
    <row r="886" s="35" customFormat="1" spans="3:30">
      <c r="C886" s="38"/>
      <c r="F886" s="52"/>
      <c r="G886" s="52"/>
      <c r="P886" s="52"/>
      <c r="Q886" s="144"/>
      <c r="AC886" s="39"/>
      <c r="AD886" s="40"/>
    </row>
    <row r="887" s="35" customFormat="1" spans="3:30">
      <c r="C887" s="38"/>
      <c r="F887" s="52"/>
      <c r="G887" s="52"/>
      <c r="P887" s="52"/>
      <c r="Q887" s="144"/>
      <c r="AC887" s="39"/>
      <c r="AD887" s="40"/>
    </row>
    <row r="888" s="35" customFormat="1" spans="3:30">
      <c r="C888" s="38"/>
      <c r="F888" s="52"/>
      <c r="G888" s="52"/>
      <c r="P888" s="52"/>
      <c r="Q888" s="144"/>
      <c r="AC888" s="39"/>
      <c r="AD888" s="40"/>
    </row>
    <row r="889" s="35" customFormat="1" spans="3:30">
      <c r="C889" s="38"/>
      <c r="F889" s="52"/>
      <c r="G889" s="52"/>
      <c r="P889" s="52"/>
      <c r="Q889" s="144"/>
      <c r="AC889" s="39"/>
      <c r="AD889" s="40"/>
    </row>
    <row r="890" s="35" customFormat="1" spans="3:30">
      <c r="C890" s="38"/>
      <c r="F890" s="52"/>
      <c r="G890" s="52"/>
      <c r="P890" s="52"/>
      <c r="Q890" s="144"/>
      <c r="AC890" s="39"/>
      <c r="AD890" s="40"/>
    </row>
    <row r="891" s="35" customFormat="1" spans="3:30">
      <c r="C891" s="38"/>
      <c r="F891" s="52"/>
      <c r="G891" s="52"/>
      <c r="P891" s="52"/>
      <c r="Q891" s="144"/>
      <c r="AC891" s="39"/>
      <c r="AD891" s="40"/>
    </row>
    <row r="892" s="35" customFormat="1" spans="3:30">
      <c r="C892" s="38"/>
      <c r="F892" s="52"/>
      <c r="G892" s="52"/>
      <c r="P892" s="52"/>
      <c r="Q892" s="144"/>
      <c r="AC892" s="39"/>
      <c r="AD892" s="40"/>
    </row>
    <row r="893" s="35" customFormat="1" spans="3:30">
      <c r="C893" s="38"/>
      <c r="F893" s="52"/>
      <c r="G893" s="52"/>
      <c r="P893" s="52"/>
      <c r="Q893" s="144"/>
      <c r="AC893" s="39"/>
      <c r="AD893" s="40"/>
    </row>
    <row r="894" s="35" customFormat="1" spans="3:30">
      <c r="C894" s="38"/>
      <c r="F894" s="52"/>
      <c r="G894" s="52"/>
      <c r="P894" s="52"/>
      <c r="Q894" s="144"/>
      <c r="AC894" s="39"/>
      <c r="AD894" s="40"/>
    </row>
    <row r="895" s="35" customFormat="1" spans="3:30">
      <c r="C895" s="38"/>
      <c r="F895" s="52"/>
      <c r="G895" s="52"/>
      <c r="P895" s="52"/>
      <c r="Q895" s="144"/>
      <c r="AC895" s="39"/>
      <c r="AD895" s="40"/>
    </row>
    <row r="896" s="35" customFormat="1" spans="3:30">
      <c r="C896" s="38"/>
      <c r="F896" s="52"/>
      <c r="G896" s="52"/>
      <c r="P896" s="52"/>
      <c r="Q896" s="144"/>
      <c r="AC896" s="39"/>
      <c r="AD896" s="40"/>
    </row>
    <row r="897" s="35" customFormat="1" spans="3:30">
      <c r="C897" s="38"/>
      <c r="F897" s="52"/>
      <c r="G897" s="52"/>
      <c r="P897" s="52"/>
      <c r="Q897" s="144"/>
      <c r="AC897" s="39"/>
      <c r="AD897" s="40"/>
    </row>
    <row r="898" s="35" customFormat="1" spans="3:30">
      <c r="C898" s="38"/>
      <c r="F898" s="52"/>
      <c r="G898" s="52"/>
      <c r="P898" s="52"/>
      <c r="Q898" s="144"/>
      <c r="AC898" s="39"/>
      <c r="AD898" s="40"/>
    </row>
    <row r="899" s="35" customFormat="1" spans="3:30">
      <c r="C899" s="38"/>
      <c r="F899" s="52"/>
      <c r="G899" s="52"/>
      <c r="P899" s="52"/>
      <c r="Q899" s="144"/>
      <c r="AC899" s="39"/>
      <c r="AD899" s="40"/>
    </row>
    <row r="900" s="35" customFormat="1" spans="3:30">
      <c r="C900" s="38"/>
      <c r="F900" s="52"/>
      <c r="G900" s="52"/>
      <c r="P900" s="52"/>
      <c r="Q900" s="144"/>
      <c r="AC900" s="39"/>
      <c r="AD900" s="40"/>
    </row>
    <row r="901" s="35" customFormat="1" spans="3:30">
      <c r="C901" s="38"/>
      <c r="F901" s="52"/>
      <c r="G901" s="52"/>
      <c r="P901" s="52"/>
      <c r="Q901" s="144"/>
      <c r="AC901" s="39"/>
      <c r="AD901" s="40"/>
    </row>
    <row r="902" s="35" customFormat="1" spans="3:30">
      <c r="C902" s="38"/>
      <c r="F902" s="52"/>
      <c r="G902" s="52"/>
      <c r="P902" s="52"/>
      <c r="Q902" s="144"/>
      <c r="AC902" s="39"/>
      <c r="AD902" s="40"/>
    </row>
    <row r="903" s="35" customFormat="1" spans="3:30">
      <c r="C903" s="38"/>
      <c r="F903" s="52"/>
      <c r="G903" s="52"/>
      <c r="P903" s="52"/>
      <c r="Q903" s="144"/>
      <c r="AC903" s="39"/>
      <c r="AD903" s="40"/>
    </row>
    <row r="904" s="35" customFormat="1" spans="3:30">
      <c r="C904" s="38"/>
      <c r="F904" s="52"/>
      <c r="G904" s="52"/>
      <c r="P904" s="52"/>
      <c r="Q904" s="144"/>
      <c r="AC904" s="39"/>
      <c r="AD904" s="40"/>
    </row>
    <row r="905" s="35" customFormat="1" spans="3:30">
      <c r="C905" s="38"/>
      <c r="F905" s="52"/>
      <c r="G905" s="52"/>
      <c r="P905" s="52"/>
      <c r="Q905" s="144"/>
      <c r="AC905" s="39"/>
      <c r="AD905" s="40"/>
    </row>
    <row r="906" s="35" customFormat="1" spans="3:30">
      <c r="C906" s="38"/>
      <c r="F906" s="52"/>
      <c r="G906" s="52"/>
      <c r="P906" s="52"/>
      <c r="Q906" s="144"/>
      <c r="AC906" s="39"/>
      <c r="AD906" s="40"/>
    </row>
    <row r="907" s="35" customFormat="1" spans="3:30">
      <c r="C907" s="38"/>
      <c r="F907" s="52"/>
      <c r="G907" s="52"/>
      <c r="P907" s="52"/>
      <c r="Q907" s="144"/>
      <c r="AC907" s="39"/>
      <c r="AD907" s="40"/>
    </row>
    <row r="908" s="35" customFormat="1" spans="3:30">
      <c r="C908" s="38"/>
      <c r="F908" s="52"/>
      <c r="G908" s="52"/>
      <c r="P908" s="52"/>
      <c r="Q908" s="144"/>
      <c r="AC908" s="39"/>
      <c r="AD908" s="40"/>
    </row>
    <row r="909" s="35" customFormat="1" spans="3:30">
      <c r="C909" s="38"/>
      <c r="F909" s="52"/>
      <c r="G909" s="52"/>
      <c r="P909" s="52"/>
      <c r="Q909" s="144"/>
      <c r="AC909" s="39"/>
      <c r="AD909" s="40"/>
    </row>
    <row r="910" s="35" customFormat="1" spans="3:30">
      <c r="C910" s="38"/>
      <c r="F910" s="52"/>
      <c r="G910" s="52"/>
      <c r="P910" s="52"/>
      <c r="Q910" s="144"/>
      <c r="AC910" s="39"/>
      <c r="AD910" s="40"/>
    </row>
    <row r="911" s="35" customFormat="1" spans="3:30">
      <c r="C911" s="38"/>
      <c r="F911" s="52"/>
      <c r="G911" s="52"/>
      <c r="P911" s="52"/>
      <c r="Q911" s="144"/>
      <c r="AC911" s="39"/>
      <c r="AD911" s="40"/>
    </row>
    <row r="912" s="35" customFormat="1" spans="3:30">
      <c r="C912" s="38"/>
      <c r="F912" s="52"/>
      <c r="G912" s="52"/>
      <c r="P912" s="52"/>
      <c r="Q912" s="144"/>
      <c r="AC912" s="39"/>
      <c r="AD912" s="40"/>
    </row>
    <row r="913" s="35" customFormat="1" spans="3:30">
      <c r="C913" s="38"/>
      <c r="F913" s="52"/>
      <c r="G913" s="52"/>
      <c r="P913" s="52"/>
      <c r="Q913" s="144"/>
      <c r="AC913" s="39"/>
      <c r="AD913" s="40"/>
    </row>
    <row r="914" s="35" customFormat="1" spans="3:30">
      <c r="C914" s="38"/>
      <c r="F914" s="52"/>
      <c r="G914" s="52"/>
      <c r="P914" s="52"/>
      <c r="Q914" s="144"/>
      <c r="AC914" s="39"/>
      <c r="AD914" s="40"/>
    </row>
    <row r="915" s="35" customFormat="1" spans="3:30">
      <c r="C915" s="38"/>
      <c r="F915" s="52"/>
      <c r="G915" s="52"/>
      <c r="P915" s="52"/>
      <c r="Q915" s="144"/>
      <c r="AC915" s="39"/>
      <c r="AD915" s="40"/>
    </row>
    <row r="916" s="35" customFormat="1" spans="3:30">
      <c r="C916" s="38"/>
      <c r="F916" s="52"/>
      <c r="G916" s="52"/>
      <c r="P916" s="52"/>
      <c r="Q916" s="144"/>
      <c r="AC916" s="39"/>
      <c r="AD916" s="40"/>
    </row>
    <row r="917" s="35" customFormat="1" spans="3:30">
      <c r="C917" s="38"/>
      <c r="F917" s="52"/>
      <c r="G917" s="52"/>
      <c r="P917" s="52"/>
      <c r="Q917" s="144"/>
      <c r="AC917" s="39"/>
      <c r="AD917" s="40"/>
    </row>
    <row r="918" s="35" customFormat="1" spans="3:30">
      <c r="C918" s="38"/>
      <c r="F918" s="52"/>
      <c r="G918" s="52"/>
      <c r="P918" s="52"/>
      <c r="Q918" s="144"/>
      <c r="AC918" s="39"/>
      <c r="AD918" s="40"/>
    </row>
    <row r="919" s="35" customFormat="1" spans="3:30">
      <c r="C919" s="38"/>
      <c r="F919" s="52"/>
      <c r="G919" s="52"/>
      <c r="P919" s="52"/>
      <c r="Q919" s="144"/>
      <c r="AC919" s="39"/>
      <c r="AD919" s="40"/>
    </row>
    <row r="920" s="35" customFormat="1" spans="3:30">
      <c r="C920" s="38"/>
      <c r="F920" s="52"/>
      <c r="G920" s="52"/>
      <c r="P920" s="52"/>
      <c r="Q920" s="144"/>
      <c r="AC920" s="39"/>
      <c r="AD920" s="40"/>
    </row>
    <row r="921" s="35" customFormat="1" spans="3:30">
      <c r="C921" s="38"/>
      <c r="F921" s="52"/>
      <c r="G921" s="52"/>
      <c r="P921" s="52"/>
      <c r="Q921" s="144"/>
      <c r="AC921" s="39"/>
      <c r="AD921" s="40"/>
    </row>
    <row r="922" s="35" customFormat="1" spans="3:30">
      <c r="C922" s="38"/>
      <c r="F922" s="52"/>
      <c r="G922" s="52"/>
      <c r="P922" s="52"/>
      <c r="Q922" s="144"/>
      <c r="AC922" s="39"/>
      <c r="AD922" s="40"/>
    </row>
    <row r="923" s="35" customFormat="1" spans="3:30">
      <c r="C923" s="38"/>
      <c r="F923" s="52"/>
      <c r="G923" s="52"/>
      <c r="P923" s="52"/>
      <c r="Q923" s="144"/>
      <c r="AC923" s="39"/>
      <c r="AD923" s="40"/>
    </row>
    <row r="924" s="35" customFormat="1" spans="3:30">
      <c r="C924" s="38"/>
      <c r="F924" s="52"/>
      <c r="G924" s="52"/>
      <c r="P924" s="52"/>
      <c r="Q924" s="144"/>
      <c r="AC924" s="39"/>
      <c r="AD924" s="40"/>
    </row>
    <row r="925" s="35" customFormat="1" spans="3:30">
      <c r="C925" s="38"/>
      <c r="F925" s="52"/>
      <c r="G925" s="52"/>
      <c r="P925" s="52"/>
      <c r="Q925" s="144"/>
      <c r="AC925" s="39"/>
      <c r="AD925" s="40"/>
    </row>
    <row r="926" s="35" customFormat="1" spans="3:30">
      <c r="C926" s="38"/>
      <c r="F926" s="52"/>
      <c r="G926" s="52"/>
      <c r="P926" s="52"/>
      <c r="Q926" s="144"/>
      <c r="AC926" s="39"/>
      <c r="AD926" s="40"/>
    </row>
    <row r="927" s="35" customFormat="1" spans="3:30">
      <c r="C927" s="38"/>
      <c r="F927" s="52"/>
      <c r="G927" s="52"/>
      <c r="P927" s="52"/>
      <c r="Q927" s="144"/>
      <c r="AC927" s="39"/>
      <c r="AD927" s="40"/>
    </row>
    <row r="928" s="35" customFormat="1" spans="3:30">
      <c r="C928" s="38"/>
      <c r="F928" s="52"/>
      <c r="G928" s="52"/>
      <c r="P928" s="52"/>
      <c r="Q928" s="144"/>
      <c r="AC928" s="39"/>
      <c r="AD928" s="40"/>
    </row>
    <row r="929" s="35" customFormat="1" spans="3:30">
      <c r="C929" s="38"/>
      <c r="F929" s="52"/>
      <c r="G929" s="52"/>
      <c r="P929" s="52"/>
      <c r="Q929" s="144"/>
      <c r="AC929" s="39"/>
      <c r="AD929" s="40"/>
    </row>
    <row r="930" s="35" customFormat="1" spans="3:30">
      <c r="C930" s="38"/>
      <c r="F930" s="52"/>
      <c r="G930" s="52"/>
      <c r="P930" s="52"/>
      <c r="Q930" s="144"/>
      <c r="AC930" s="39"/>
      <c r="AD930" s="40"/>
    </row>
    <row r="931" s="35" customFormat="1" spans="3:30">
      <c r="C931" s="38"/>
      <c r="F931" s="52"/>
      <c r="G931" s="52"/>
      <c r="P931" s="52"/>
      <c r="Q931" s="144"/>
      <c r="AC931" s="39"/>
      <c r="AD931" s="40"/>
    </row>
    <row r="932" s="35" customFormat="1" spans="3:30">
      <c r="C932" s="38"/>
      <c r="F932" s="52"/>
      <c r="G932" s="52"/>
      <c r="P932" s="52"/>
      <c r="Q932" s="144"/>
      <c r="AC932" s="39"/>
      <c r="AD932" s="40"/>
    </row>
    <row r="933" s="35" customFormat="1" spans="3:30">
      <c r="C933" s="38"/>
      <c r="F933" s="52"/>
      <c r="G933" s="52"/>
      <c r="P933" s="52"/>
      <c r="Q933" s="144"/>
      <c r="AC933" s="39"/>
      <c r="AD933" s="40"/>
    </row>
    <row r="934" s="35" customFormat="1" spans="3:30">
      <c r="C934" s="38"/>
      <c r="F934" s="52"/>
      <c r="G934" s="52"/>
      <c r="P934" s="52"/>
      <c r="Q934" s="144"/>
      <c r="AC934" s="39"/>
      <c r="AD934" s="40"/>
    </row>
    <row r="935" s="35" customFormat="1" spans="3:30">
      <c r="C935" s="38"/>
      <c r="F935" s="52"/>
      <c r="G935" s="52"/>
      <c r="P935" s="52"/>
      <c r="Q935" s="144"/>
      <c r="AC935" s="39"/>
      <c r="AD935" s="40"/>
    </row>
    <row r="936" s="35" customFormat="1" spans="3:30">
      <c r="C936" s="38"/>
      <c r="F936" s="52"/>
      <c r="G936" s="52"/>
      <c r="P936" s="52"/>
      <c r="Q936" s="144"/>
      <c r="AC936" s="39"/>
      <c r="AD936" s="40"/>
    </row>
    <row r="937" s="35" customFormat="1" spans="3:30">
      <c r="C937" s="38"/>
      <c r="F937" s="52"/>
      <c r="G937" s="52"/>
      <c r="P937" s="52"/>
      <c r="Q937" s="144"/>
      <c r="AC937" s="39"/>
      <c r="AD937" s="40"/>
    </row>
    <row r="938" s="35" customFormat="1" spans="3:30">
      <c r="C938" s="38"/>
      <c r="F938" s="52"/>
      <c r="G938" s="52"/>
      <c r="P938" s="52"/>
      <c r="Q938" s="144"/>
      <c r="AC938" s="39"/>
      <c r="AD938" s="40"/>
    </row>
    <row r="939" s="35" customFormat="1" spans="3:30">
      <c r="C939" s="38"/>
      <c r="F939" s="52"/>
      <c r="G939" s="52"/>
      <c r="P939" s="52"/>
      <c r="Q939" s="144"/>
      <c r="AC939" s="39"/>
      <c r="AD939" s="40"/>
    </row>
    <row r="940" s="35" customFormat="1" spans="3:30">
      <c r="C940" s="38"/>
      <c r="F940" s="52"/>
      <c r="G940" s="52"/>
      <c r="P940" s="52"/>
      <c r="Q940" s="144"/>
      <c r="AC940" s="39"/>
      <c r="AD940" s="40"/>
    </row>
    <row r="941" s="35" customFormat="1" spans="3:30">
      <c r="C941" s="38"/>
      <c r="F941" s="52"/>
      <c r="G941" s="52"/>
      <c r="P941" s="52"/>
      <c r="Q941" s="144"/>
      <c r="AC941" s="39"/>
      <c r="AD941" s="40"/>
    </row>
    <row r="942" s="35" customFormat="1" spans="3:30">
      <c r="C942" s="38"/>
      <c r="F942" s="52"/>
      <c r="G942" s="52"/>
      <c r="P942" s="52"/>
      <c r="Q942" s="144"/>
      <c r="AC942" s="39"/>
      <c r="AD942" s="40"/>
    </row>
    <row r="943" s="35" customFormat="1" spans="3:30">
      <c r="C943" s="38"/>
      <c r="F943" s="52"/>
      <c r="G943" s="52"/>
      <c r="P943" s="52"/>
      <c r="Q943" s="144"/>
      <c r="AC943" s="39"/>
      <c r="AD943" s="40"/>
    </row>
    <row r="944" s="35" customFormat="1" spans="3:30">
      <c r="C944" s="38"/>
      <c r="F944" s="52"/>
      <c r="G944" s="52"/>
      <c r="P944" s="52"/>
      <c r="Q944" s="144"/>
      <c r="AC944" s="39"/>
      <c r="AD944" s="40"/>
    </row>
    <row r="945" s="35" customFormat="1" spans="3:30">
      <c r="C945" s="38"/>
      <c r="F945" s="52"/>
      <c r="G945" s="52"/>
      <c r="P945" s="52"/>
      <c r="Q945" s="144"/>
      <c r="AC945" s="39"/>
      <c r="AD945" s="40"/>
    </row>
    <row r="946" s="35" customFormat="1" spans="3:30">
      <c r="C946" s="38"/>
      <c r="F946" s="52"/>
      <c r="G946" s="52"/>
      <c r="P946" s="52"/>
      <c r="Q946" s="144"/>
      <c r="AC946" s="39"/>
      <c r="AD946" s="40"/>
    </row>
    <row r="947" s="35" customFormat="1" spans="3:30">
      <c r="C947" s="38"/>
      <c r="F947" s="52"/>
      <c r="G947" s="52"/>
      <c r="P947" s="52"/>
      <c r="Q947" s="144"/>
      <c r="AC947" s="39"/>
      <c r="AD947" s="40"/>
    </row>
    <row r="948" s="35" customFormat="1" spans="3:30">
      <c r="C948" s="38"/>
      <c r="F948" s="52"/>
      <c r="G948" s="52"/>
      <c r="P948" s="52"/>
      <c r="Q948" s="144"/>
      <c r="AC948" s="39"/>
      <c r="AD948" s="40"/>
    </row>
    <row r="949" s="35" customFormat="1" spans="3:30">
      <c r="C949" s="38"/>
      <c r="F949" s="52"/>
      <c r="G949" s="52"/>
      <c r="P949" s="52"/>
      <c r="Q949" s="144"/>
      <c r="AC949" s="39"/>
      <c r="AD949" s="40"/>
    </row>
    <row r="950" s="35" customFormat="1" spans="3:30">
      <c r="C950" s="38"/>
      <c r="F950" s="52"/>
      <c r="G950" s="52"/>
      <c r="P950" s="52"/>
      <c r="Q950" s="144"/>
      <c r="AC950" s="39"/>
      <c r="AD950" s="40"/>
    </row>
    <row r="951" s="35" customFormat="1" spans="3:30">
      <c r="C951" s="38"/>
      <c r="F951" s="52"/>
      <c r="G951" s="52"/>
      <c r="P951" s="52"/>
      <c r="Q951" s="144"/>
      <c r="AC951" s="39"/>
      <c r="AD951" s="40"/>
    </row>
    <row r="952" s="35" customFormat="1" spans="3:30">
      <c r="C952" s="38"/>
      <c r="F952" s="52"/>
      <c r="G952" s="52"/>
      <c r="P952" s="52"/>
      <c r="Q952" s="144"/>
      <c r="AC952" s="39"/>
      <c r="AD952" s="40"/>
    </row>
    <row r="953" s="35" customFormat="1" spans="3:30">
      <c r="C953" s="38"/>
      <c r="F953" s="52"/>
      <c r="G953" s="52"/>
      <c r="P953" s="52"/>
      <c r="Q953" s="144"/>
      <c r="AC953" s="39"/>
      <c r="AD953" s="40"/>
    </row>
    <row r="954" s="35" customFormat="1" spans="3:30">
      <c r="C954" s="38"/>
      <c r="F954" s="52"/>
      <c r="G954" s="52"/>
      <c r="P954" s="52"/>
      <c r="Q954" s="144"/>
      <c r="AC954" s="39"/>
      <c r="AD954" s="40"/>
    </row>
    <row r="955" s="35" customFormat="1" spans="3:30">
      <c r="C955" s="38"/>
      <c r="F955" s="52"/>
      <c r="G955" s="52"/>
      <c r="P955" s="52"/>
      <c r="Q955" s="144"/>
      <c r="AC955" s="39"/>
      <c r="AD955" s="40"/>
    </row>
    <row r="956" s="35" customFormat="1" spans="3:30">
      <c r="C956" s="38"/>
      <c r="F956" s="52"/>
      <c r="G956" s="52"/>
      <c r="P956" s="52"/>
      <c r="Q956" s="144"/>
      <c r="AC956" s="39"/>
      <c r="AD956" s="40"/>
    </row>
    <row r="957" s="35" customFormat="1" spans="3:30">
      <c r="C957" s="38"/>
      <c r="F957" s="52"/>
      <c r="G957" s="52"/>
      <c r="P957" s="52"/>
      <c r="Q957" s="144"/>
      <c r="AC957" s="39"/>
      <c r="AD957" s="40"/>
    </row>
    <row r="958" s="35" customFormat="1" spans="3:30">
      <c r="C958" s="38"/>
      <c r="F958" s="52"/>
      <c r="G958" s="52"/>
      <c r="P958" s="52"/>
      <c r="Q958" s="144"/>
      <c r="AC958" s="39"/>
      <c r="AD958" s="40"/>
    </row>
    <row r="959" s="35" customFormat="1" spans="3:30">
      <c r="C959" s="38"/>
      <c r="F959" s="52"/>
      <c r="G959" s="52"/>
      <c r="P959" s="52"/>
      <c r="Q959" s="144"/>
      <c r="AC959" s="39"/>
      <c r="AD959" s="40"/>
    </row>
    <row r="960" s="35" customFormat="1" spans="3:30">
      <c r="C960" s="38"/>
      <c r="F960" s="52"/>
      <c r="G960" s="52"/>
      <c r="P960" s="52"/>
      <c r="Q960" s="144"/>
      <c r="AC960" s="39"/>
      <c r="AD960" s="40"/>
    </row>
    <row r="961" s="35" customFormat="1" spans="3:30">
      <c r="C961" s="38"/>
      <c r="F961" s="52"/>
      <c r="G961" s="52"/>
      <c r="P961" s="52"/>
      <c r="Q961" s="144"/>
      <c r="AC961" s="39"/>
      <c r="AD961" s="40"/>
    </row>
    <row r="962" s="35" customFormat="1" spans="3:30">
      <c r="C962" s="38"/>
      <c r="F962" s="52"/>
      <c r="G962" s="52"/>
      <c r="P962" s="52"/>
      <c r="Q962" s="144"/>
      <c r="AC962" s="39"/>
      <c r="AD962" s="40"/>
    </row>
    <row r="963" s="35" customFormat="1" spans="3:30">
      <c r="C963" s="38"/>
      <c r="F963" s="52"/>
      <c r="G963" s="52"/>
      <c r="P963" s="52"/>
      <c r="Q963" s="144"/>
      <c r="AC963" s="39"/>
      <c r="AD963" s="40"/>
    </row>
    <row r="964" s="35" customFormat="1" spans="3:30">
      <c r="C964" s="38"/>
      <c r="F964" s="52"/>
      <c r="G964" s="52"/>
      <c r="P964" s="52"/>
      <c r="Q964" s="144"/>
      <c r="AC964" s="39"/>
      <c r="AD964" s="40"/>
    </row>
    <row r="965" s="35" customFormat="1" spans="3:30">
      <c r="C965" s="38"/>
      <c r="F965" s="52"/>
      <c r="G965" s="52"/>
      <c r="P965" s="52"/>
      <c r="Q965" s="144"/>
      <c r="AC965" s="39"/>
      <c r="AD965" s="40"/>
    </row>
    <row r="966" s="35" customFormat="1" spans="3:30">
      <c r="C966" s="38"/>
      <c r="F966" s="52"/>
      <c r="G966" s="52"/>
      <c r="P966" s="52"/>
      <c r="Q966" s="144"/>
      <c r="AC966" s="39"/>
      <c r="AD966" s="40"/>
    </row>
    <row r="967" s="35" customFormat="1" spans="3:30">
      <c r="C967" s="38"/>
      <c r="F967" s="52"/>
      <c r="G967" s="52"/>
      <c r="P967" s="52"/>
      <c r="Q967" s="144"/>
      <c r="AC967" s="39"/>
      <c r="AD967" s="40"/>
    </row>
    <row r="968" s="35" customFormat="1" spans="3:30">
      <c r="C968" s="38"/>
      <c r="F968" s="52"/>
      <c r="G968" s="52"/>
      <c r="P968" s="52"/>
      <c r="Q968" s="144"/>
      <c r="AC968" s="39"/>
      <c r="AD968" s="40"/>
    </row>
    <row r="969" s="35" customFormat="1" spans="3:30">
      <c r="C969" s="38"/>
      <c r="F969" s="52"/>
      <c r="G969" s="52"/>
      <c r="P969" s="52"/>
      <c r="Q969" s="144"/>
      <c r="AC969" s="39"/>
      <c r="AD969" s="40"/>
    </row>
    <row r="970" s="35" customFormat="1" spans="3:30">
      <c r="C970" s="38"/>
      <c r="F970" s="52"/>
      <c r="G970" s="52"/>
      <c r="P970" s="52"/>
      <c r="Q970" s="144"/>
      <c r="AC970" s="39"/>
      <c r="AD970" s="40"/>
    </row>
    <row r="971" s="35" customFormat="1" spans="3:30">
      <c r="C971" s="38"/>
      <c r="F971" s="52"/>
      <c r="G971" s="52"/>
      <c r="P971" s="52"/>
      <c r="Q971" s="144"/>
      <c r="AC971" s="39"/>
      <c r="AD971" s="40"/>
    </row>
    <row r="972" s="35" customFormat="1" spans="3:30">
      <c r="C972" s="38"/>
      <c r="F972" s="52"/>
      <c r="G972" s="52"/>
      <c r="P972" s="52"/>
      <c r="Q972" s="144"/>
      <c r="AC972" s="39"/>
      <c r="AD972" s="40"/>
    </row>
    <row r="973" s="35" customFormat="1" spans="3:30">
      <c r="C973" s="38"/>
      <c r="F973" s="52"/>
      <c r="G973" s="52"/>
      <c r="P973" s="52"/>
      <c r="Q973" s="144"/>
      <c r="AC973" s="39"/>
      <c r="AD973" s="40"/>
    </row>
    <row r="974" s="35" customFormat="1" spans="3:30">
      <c r="C974" s="38"/>
      <c r="F974" s="52"/>
      <c r="G974" s="52"/>
      <c r="P974" s="52"/>
      <c r="Q974" s="144"/>
      <c r="AC974" s="39"/>
      <c r="AD974" s="40"/>
    </row>
    <row r="975" s="35" customFormat="1" spans="3:30">
      <c r="C975" s="38"/>
      <c r="F975" s="52"/>
      <c r="G975" s="52"/>
      <c r="P975" s="52"/>
      <c r="Q975" s="144"/>
      <c r="AC975" s="39"/>
      <c r="AD975" s="40"/>
    </row>
    <row r="976" s="35" customFormat="1" spans="3:30">
      <c r="C976" s="38"/>
      <c r="F976" s="52"/>
      <c r="G976" s="52"/>
      <c r="P976" s="52"/>
      <c r="Q976" s="144"/>
      <c r="AC976" s="39"/>
      <c r="AD976" s="40"/>
    </row>
    <row r="977" s="35" customFormat="1" spans="3:30">
      <c r="C977" s="38"/>
      <c r="F977" s="52"/>
      <c r="G977" s="52"/>
      <c r="P977" s="52"/>
      <c r="Q977" s="144"/>
      <c r="AC977" s="39"/>
      <c r="AD977" s="40"/>
    </row>
    <row r="978" s="35" customFormat="1" spans="3:30">
      <c r="C978" s="38"/>
      <c r="F978" s="52"/>
      <c r="G978" s="52"/>
      <c r="P978" s="52"/>
      <c r="Q978" s="144"/>
      <c r="AC978" s="39"/>
      <c r="AD978" s="40"/>
    </row>
    <row r="979" s="35" customFormat="1" spans="3:30">
      <c r="C979" s="38"/>
      <c r="F979" s="52"/>
      <c r="G979" s="52"/>
      <c r="P979" s="52"/>
      <c r="Q979" s="144"/>
      <c r="AC979" s="39"/>
      <c r="AD979" s="40"/>
    </row>
    <row r="980" s="35" customFormat="1" spans="3:30">
      <c r="C980" s="38"/>
      <c r="F980" s="52"/>
      <c r="G980" s="52"/>
      <c r="P980" s="52"/>
      <c r="Q980" s="144"/>
      <c r="AC980" s="39"/>
      <c r="AD980" s="40"/>
    </row>
    <row r="981" s="35" customFormat="1" spans="3:30">
      <c r="C981" s="38"/>
      <c r="F981" s="52"/>
      <c r="G981" s="52"/>
      <c r="P981" s="52"/>
      <c r="Q981" s="144"/>
      <c r="AC981" s="39"/>
      <c r="AD981" s="40"/>
    </row>
    <row r="982" s="35" customFormat="1" spans="3:30">
      <c r="C982" s="38"/>
      <c r="F982" s="52"/>
      <c r="G982" s="52"/>
      <c r="P982" s="52"/>
      <c r="Q982" s="144"/>
      <c r="AC982" s="39"/>
      <c r="AD982" s="40"/>
    </row>
    <row r="983" s="35" customFormat="1" spans="3:30">
      <c r="C983" s="38"/>
      <c r="F983" s="52"/>
      <c r="G983" s="52"/>
      <c r="P983" s="52"/>
      <c r="Q983" s="144"/>
      <c r="AC983" s="39"/>
      <c r="AD983" s="40"/>
    </row>
    <row r="984" s="35" customFormat="1" spans="3:30">
      <c r="C984" s="38"/>
      <c r="F984" s="52"/>
      <c r="G984" s="52"/>
      <c r="P984" s="52"/>
      <c r="Q984" s="144"/>
      <c r="AC984" s="39"/>
      <c r="AD984" s="40"/>
    </row>
    <row r="985" s="35" customFormat="1" spans="3:30">
      <c r="C985" s="38"/>
      <c r="F985" s="52"/>
      <c r="G985" s="52"/>
      <c r="P985" s="52"/>
      <c r="Q985" s="144"/>
      <c r="AC985" s="39"/>
      <c r="AD985" s="40"/>
    </row>
    <row r="986" s="35" customFormat="1" spans="3:30">
      <c r="C986" s="38"/>
      <c r="F986" s="52"/>
      <c r="G986" s="52"/>
      <c r="P986" s="52"/>
      <c r="Q986" s="144"/>
      <c r="AC986" s="39"/>
      <c r="AD986" s="40"/>
    </row>
    <row r="987" s="35" customFormat="1" spans="3:30">
      <c r="C987" s="38"/>
      <c r="F987" s="52"/>
      <c r="G987" s="52"/>
      <c r="P987" s="52"/>
      <c r="Q987" s="144"/>
      <c r="AC987" s="39"/>
      <c r="AD987" s="40"/>
    </row>
    <row r="988" s="35" customFormat="1" spans="3:30">
      <c r="C988" s="38"/>
      <c r="F988" s="52"/>
      <c r="G988" s="52"/>
      <c r="P988" s="52"/>
      <c r="Q988" s="144"/>
      <c r="AC988" s="39"/>
      <c r="AD988" s="40"/>
    </row>
    <row r="989" s="35" customFormat="1" spans="3:30">
      <c r="C989" s="38"/>
      <c r="F989" s="52"/>
      <c r="G989" s="52"/>
      <c r="P989" s="52"/>
      <c r="Q989" s="144"/>
      <c r="AC989" s="39"/>
      <c r="AD989" s="40"/>
    </row>
    <row r="990" s="35" customFormat="1" spans="3:30">
      <c r="C990" s="38"/>
      <c r="F990" s="52"/>
      <c r="G990" s="52"/>
      <c r="P990" s="52"/>
      <c r="Q990" s="144"/>
      <c r="AC990" s="39"/>
      <c r="AD990" s="40"/>
    </row>
    <row r="991" s="35" customFormat="1" spans="3:30">
      <c r="C991" s="38"/>
      <c r="F991" s="52"/>
      <c r="G991" s="52"/>
      <c r="P991" s="52"/>
      <c r="Q991" s="144"/>
      <c r="AC991" s="39"/>
      <c r="AD991" s="40"/>
    </row>
    <row r="992" s="35" customFormat="1" spans="3:30">
      <c r="C992" s="38"/>
      <c r="F992" s="52"/>
      <c r="G992" s="52"/>
      <c r="P992" s="52"/>
      <c r="Q992" s="144"/>
      <c r="AC992" s="39"/>
      <c r="AD992" s="40"/>
    </row>
    <row r="993" s="35" customFormat="1" spans="3:30">
      <c r="C993" s="38"/>
      <c r="F993" s="52"/>
      <c r="G993" s="52"/>
      <c r="P993" s="52"/>
      <c r="Q993" s="144"/>
      <c r="AC993" s="39"/>
      <c r="AD993" s="40"/>
    </row>
    <row r="994" s="35" customFormat="1" spans="3:30">
      <c r="C994" s="38"/>
      <c r="F994" s="52"/>
      <c r="G994" s="52"/>
      <c r="P994" s="52"/>
      <c r="Q994" s="144"/>
      <c r="AC994" s="39"/>
      <c r="AD994" s="40"/>
    </row>
    <row r="995" s="35" customFormat="1" spans="3:30">
      <c r="C995" s="38"/>
      <c r="F995" s="52"/>
      <c r="G995" s="52"/>
      <c r="P995" s="52"/>
      <c r="Q995" s="144"/>
      <c r="AC995" s="39"/>
      <c r="AD995" s="40"/>
    </row>
    <row r="996" s="35" customFormat="1" spans="3:30">
      <c r="C996" s="38"/>
      <c r="F996" s="52"/>
      <c r="G996" s="52"/>
      <c r="P996" s="52"/>
      <c r="Q996" s="144"/>
      <c r="AC996" s="39"/>
      <c r="AD996" s="40"/>
    </row>
    <row r="997" s="35" customFormat="1" spans="3:30">
      <c r="C997" s="38"/>
      <c r="F997" s="52"/>
      <c r="G997" s="52"/>
      <c r="P997" s="52"/>
      <c r="Q997" s="144"/>
      <c r="AC997" s="39"/>
      <c r="AD997" s="40"/>
    </row>
    <row r="998" s="35" customFormat="1" spans="3:30">
      <c r="C998" s="38"/>
      <c r="F998" s="52"/>
      <c r="G998" s="52"/>
      <c r="P998" s="52"/>
      <c r="Q998" s="144"/>
      <c r="AC998" s="39"/>
      <c r="AD998" s="40"/>
    </row>
    <row r="999" s="35" customFormat="1" spans="3:30">
      <c r="C999" s="38"/>
      <c r="F999" s="52"/>
      <c r="G999" s="52"/>
      <c r="P999" s="52"/>
      <c r="Q999" s="144"/>
      <c r="AC999" s="39"/>
      <c r="AD999" s="40"/>
    </row>
    <row r="1000" s="35" customFormat="1" spans="3:30">
      <c r="C1000" s="38"/>
      <c r="F1000" s="52"/>
      <c r="G1000" s="52"/>
      <c r="P1000" s="52"/>
      <c r="Q1000" s="144"/>
      <c r="AC1000" s="39"/>
      <c r="AD1000" s="40"/>
    </row>
    <row r="1001" s="35" customFormat="1" spans="3:30">
      <c r="C1001" s="38"/>
      <c r="F1001" s="52"/>
      <c r="G1001" s="52"/>
      <c r="P1001" s="52"/>
      <c r="Q1001" s="144"/>
      <c r="AC1001" s="39"/>
      <c r="AD1001" s="40"/>
    </row>
    <row r="1002" s="35" customFormat="1" spans="3:30">
      <c r="C1002" s="38"/>
      <c r="F1002" s="52"/>
      <c r="G1002" s="52"/>
      <c r="P1002" s="52"/>
      <c r="Q1002" s="144"/>
      <c r="AC1002" s="39"/>
      <c r="AD1002" s="40"/>
    </row>
    <row r="1003" s="35" customFormat="1" spans="3:30">
      <c r="C1003" s="38"/>
      <c r="F1003" s="52"/>
      <c r="G1003" s="52"/>
      <c r="P1003" s="52"/>
      <c r="Q1003" s="144"/>
      <c r="AC1003" s="39"/>
      <c r="AD1003" s="40"/>
    </row>
    <row r="1004" s="35" customFormat="1" spans="3:30">
      <c r="C1004" s="38"/>
      <c r="F1004" s="52"/>
      <c r="G1004" s="52"/>
      <c r="P1004" s="52"/>
      <c r="Q1004" s="144"/>
      <c r="AC1004" s="39"/>
      <c r="AD1004" s="40"/>
    </row>
    <row r="1005" s="35" customFormat="1" spans="3:30">
      <c r="C1005" s="38"/>
      <c r="F1005" s="52"/>
      <c r="G1005" s="52"/>
      <c r="P1005" s="52"/>
      <c r="Q1005" s="144"/>
      <c r="AC1005" s="39"/>
      <c r="AD1005" s="40"/>
    </row>
    <row r="1006" s="35" customFormat="1" spans="3:30">
      <c r="C1006" s="38"/>
      <c r="F1006" s="52"/>
      <c r="G1006" s="52"/>
      <c r="P1006" s="52"/>
      <c r="Q1006" s="144"/>
      <c r="AC1006" s="39"/>
      <c r="AD1006" s="40"/>
    </row>
    <row r="1007" s="35" customFormat="1" spans="3:30">
      <c r="C1007" s="38"/>
      <c r="F1007" s="52"/>
      <c r="G1007" s="52"/>
      <c r="P1007" s="52"/>
      <c r="Q1007" s="144"/>
      <c r="AC1007" s="39"/>
      <c r="AD1007" s="40"/>
    </row>
    <row r="1008" s="35" customFormat="1" spans="3:30">
      <c r="C1008" s="38"/>
      <c r="F1008" s="52"/>
      <c r="G1008" s="52"/>
      <c r="P1008" s="52"/>
      <c r="Q1008" s="144"/>
      <c r="AC1008" s="39"/>
      <c r="AD1008" s="40"/>
    </row>
    <row r="1009" s="35" customFormat="1" spans="3:30">
      <c r="C1009" s="38"/>
      <c r="F1009" s="52"/>
      <c r="G1009" s="52"/>
      <c r="P1009" s="52"/>
      <c r="Q1009" s="144"/>
      <c r="AC1009" s="39"/>
      <c r="AD1009" s="40"/>
    </row>
    <row r="1010" s="35" customFormat="1" spans="3:30">
      <c r="C1010" s="38"/>
      <c r="F1010" s="52"/>
      <c r="G1010" s="52"/>
      <c r="P1010" s="52"/>
      <c r="Q1010" s="144"/>
      <c r="AC1010" s="39"/>
      <c r="AD1010" s="40"/>
    </row>
    <row r="1011" s="35" customFormat="1" spans="3:30">
      <c r="C1011" s="38"/>
      <c r="F1011" s="52"/>
      <c r="G1011" s="52"/>
      <c r="P1011" s="52"/>
      <c r="Q1011" s="144"/>
      <c r="AC1011" s="39"/>
      <c r="AD1011" s="40"/>
    </row>
    <row r="1012" s="35" customFormat="1" spans="3:30">
      <c r="C1012" s="38"/>
      <c r="F1012" s="52"/>
      <c r="G1012" s="52"/>
      <c r="P1012" s="52"/>
      <c r="Q1012" s="144"/>
      <c r="AC1012" s="39"/>
      <c r="AD1012" s="40"/>
    </row>
    <row r="1013" s="35" customFormat="1" spans="3:30">
      <c r="C1013" s="38"/>
      <c r="F1013" s="52"/>
      <c r="G1013" s="52"/>
      <c r="P1013" s="52"/>
      <c r="Q1013" s="144"/>
      <c r="AC1013" s="39"/>
      <c r="AD1013" s="40"/>
    </row>
    <row r="1014" s="35" customFormat="1" spans="3:30">
      <c r="C1014" s="38"/>
      <c r="F1014" s="52"/>
      <c r="G1014" s="52"/>
      <c r="P1014" s="52"/>
      <c r="Q1014" s="144"/>
      <c r="AC1014" s="39"/>
      <c r="AD1014" s="40"/>
    </row>
    <row r="1015" s="35" customFormat="1" spans="3:30">
      <c r="C1015" s="38"/>
      <c r="F1015" s="52"/>
      <c r="G1015" s="52"/>
      <c r="P1015" s="52"/>
      <c r="Q1015" s="144"/>
      <c r="AC1015" s="39"/>
      <c r="AD1015" s="40"/>
    </row>
    <row r="1016" s="35" customFormat="1" spans="3:30">
      <c r="C1016" s="38"/>
      <c r="F1016" s="52"/>
      <c r="G1016" s="52"/>
      <c r="P1016" s="52"/>
      <c r="Q1016" s="144"/>
      <c r="AC1016" s="39"/>
      <c r="AD1016" s="40"/>
    </row>
    <row r="1017" s="35" customFormat="1" spans="3:30">
      <c r="C1017" s="38"/>
      <c r="F1017" s="52"/>
      <c r="G1017" s="52"/>
      <c r="P1017" s="52"/>
      <c r="Q1017" s="144"/>
      <c r="AC1017" s="39"/>
      <c r="AD1017" s="40"/>
    </row>
    <row r="1018" s="35" customFormat="1" spans="3:30">
      <c r="C1018" s="38"/>
      <c r="F1018" s="52"/>
      <c r="G1018" s="52"/>
      <c r="P1018" s="52"/>
      <c r="Q1018" s="144"/>
      <c r="AC1018" s="39"/>
      <c r="AD1018" s="40"/>
    </row>
    <row r="1019" s="35" customFormat="1" spans="3:30">
      <c r="C1019" s="38"/>
      <c r="F1019" s="52"/>
      <c r="G1019" s="52"/>
      <c r="P1019" s="52"/>
      <c r="Q1019" s="144"/>
      <c r="AC1019" s="39"/>
      <c r="AD1019" s="40"/>
    </row>
    <row r="1020" s="35" customFormat="1" spans="3:30">
      <c r="C1020" s="38"/>
      <c r="F1020" s="52"/>
      <c r="G1020" s="52"/>
      <c r="P1020" s="52"/>
      <c r="Q1020" s="144"/>
      <c r="AC1020" s="39"/>
      <c r="AD1020" s="40"/>
    </row>
    <row r="1021" s="35" customFormat="1" spans="3:30">
      <c r="C1021" s="38"/>
      <c r="F1021" s="52"/>
      <c r="G1021" s="52"/>
      <c r="P1021" s="52"/>
      <c r="Q1021" s="144"/>
      <c r="AC1021" s="39"/>
      <c r="AD1021" s="40"/>
    </row>
    <row r="1022" s="35" customFormat="1" spans="3:30">
      <c r="C1022" s="38"/>
      <c r="F1022" s="52"/>
      <c r="G1022" s="52"/>
      <c r="P1022" s="52"/>
      <c r="Q1022" s="144"/>
      <c r="AC1022" s="39"/>
      <c r="AD1022" s="40"/>
    </row>
    <row r="1023" s="35" customFormat="1" spans="3:30">
      <c r="C1023" s="38"/>
      <c r="F1023" s="52"/>
      <c r="G1023" s="52"/>
      <c r="P1023" s="52"/>
      <c r="Q1023" s="144"/>
      <c r="AC1023" s="39"/>
      <c r="AD1023" s="40"/>
    </row>
    <row r="1024" s="35" customFormat="1" spans="3:30">
      <c r="C1024" s="38"/>
      <c r="F1024" s="52"/>
      <c r="G1024" s="52"/>
      <c r="P1024" s="52"/>
      <c r="Q1024" s="144"/>
      <c r="AC1024" s="39"/>
      <c r="AD1024" s="40"/>
    </row>
    <row r="1025" s="35" customFormat="1" spans="3:30">
      <c r="C1025" s="38"/>
      <c r="F1025" s="52"/>
      <c r="G1025" s="52"/>
      <c r="P1025" s="52"/>
      <c r="Q1025" s="144"/>
      <c r="AC1025" s="39"/>
      <c r="AD1025" s="40"/>
    </row>
    <row r="1026" s="35" customFormat="1" spans="3:30">
      <c r="C1026" s="38"/>
      <c r="F1026" s="52"/>
      <c r="G1026" s="52"/>
      <c r="P1026" s="52"/>
      <c r="Q1026" s="144"/>
      <c r="AC1026" s="39"/>
      <c r="AD1026" s="40"/>
    </row>
    <row r="1027" s="35" customFormat="1" spans="3:30">
      <c r="C1027" s="38"/>
      <c r="F1027" s="52"/>
      <c r="G1027" s="52"/>
      <c r="P1027" s="52"/>
      <c r="Q1027" s="144"/>
      <c r="AC1027" s="39"/>
      <c r="AD1027" s="40"/>
    </row>
    <row r="1028" s="35" customFormat="1" spans="3:30">
      <c r="C1028" s="38"/>
      <c r="F1028" s="52"/>
      <c r="G1028" s="52"/>
      <c r="P1028" s="52"/>
      <c r="Q1028" s="144"/>
      <c r="AC1028" s="39"/>
      <c r="AD1028" s="40"/>
    </row>
    <row r="1029" s="35" customFormat="1" spans="3:30">
      <c r="C1029" s="38"/>
      <c r="F1029" s="52"/>
      <c r="G1029" s="52"/>
      <c r="P1029" s="52"/>
      <c r="Q1029" s="144"/>
      <c r="AC1029" s="39"/>
      <c r="AD1029" s="40"/>
    </row>
    <row r="1030" s="35" customFormat="1" spans="3:30">
      <c r="C1030" s="38"/>
      <c r="F1030" s="52"/>
      <c r="G1030" s="52"/>
      <c r="P1030" s="52"/>
      <c r="Q1030" s="144"/>
      <c r="AC1030" s="39"/>
      <c r="AD1030" s="40"/>
    </row>
    <row r="1031" s="35" customFormat="1" spans="3:30">
      <c r="C1031" s="38"/>
      <c r="F1031" s="52"/>
      <c r="G1031" s="52"/>
      <c r="P1031" s="52"/>
      <c r="Q1031" s="144"/>
      <c r="AC1031" s="39"/>
      <c r="AD1031" s="40"/>
    </row>
    <row r="1032" s="35" customFormat="1" spans="3:30">
      <c r="C1032" s="38"/>
      <c r="F1032" s="52"/>
      <c r="G1032" s="52"/>
      <c r="P1032" s="52"/>
      <c r="Q1032" s="144"/>
      <c r="AC1032" s="39"/>
      <c r="AD1032" s="40"/>
    </row>
    <row r="1033" s="35" customFormat="1" spans="3:30">
      <c r="C1033" s="38"/>
      <c r="F1033" s="52"/>
      <c r="G1033" s="52"/>
      <c r="P1033" s="52"/>
      <c r="Q1033" s="144"/>
      <c r="AC1033" s="39"/>
      <c r="AD1033" s="40"/>
    </row>
    <row r="1034" s="35" customFormat="1" spans="3:30">
      <c r="C1034" s="38"/>
      <c r="F1034" s="52"/>
      <c r="G1034" s="52"/>
      <c r="P1034" s="52"/>
      <c r="Q1034" s="144"/>
      <c r="AC1034" s="39"/>
      <c r="AD1034" s="40"/>
    </row>
    <row r="1035" s="35" customFormat="1" spans="3:30">
      <c r="C1035" s="38"/>
      <c r="F1035" s="52"/>
      <c r="G1035" s="52"/>
      <c r="P1035" s="52"/>
      <c r="Q1035" s="144"/>
      <c r="AC1035" s="39"/>
      <c r="AD1035" s="40"/>
    </row>
    <row r="1036" s="35" customFormat="1" spans="3:30">
      <c r="C1036" s="38"/>
      <c r="F1036" s="52"/>
      <c r="G1036" s="52"/>
      <c r="P1036" s="52"/>
      <c r="Q1036" s="144"/>
      <c r="AC1036" s="39"/>
      <c r="AD1036" s="40"/>
    </row>
    <row r="1037" s="35" customFormat="1" spans="3:30">
      <c r="C1037" s="38"/>
      <c r="F1037" s="52"/>
      <c r="G1037" s="52"/>
      <c r="P1037" s="52"/>
      <c r="Q1037" s="144"/>
      <c r="AC1037" s="39"/>
      <c r="AD1037" s="40"/>
    </row>
    <row r="1038" s="35" customFormat="1" spans="3:30">
      <c r="C1038" s="38"/>
      <c r="F1038" s="52"/>
      <c r="G1038" s="52"/>
      <c r="P1038" s="52"/>
      <c r="Q1038" s="144"/>
      <c r="AC1038" s="39"/>
      <c r="AD1038" s="40"/>
    </row>
    <row r="1039" s="35" customFormat="1" spans="3:30">
      <c r="C1039" s="38"/>
      <c r="F1039" s="52"/>
      <c r="G1039" s="52"/>
      <c r="P1039" s="52"/>
      <c r="Q1039" s="144"/>
      <c r="AC1039" s="39"/>
      <c r="AD1039" s="40"/>
    </row>
    <row r="1040" s="35" customFormat="1" spans="3:30">
      <c r="C1040" s="38"/>
      <c r="F1040" s="52"/>
      <c r="G1040" s="52"/>
      <c r="P1040" s="52"/>
      <c r="Q1040" s="144"/>
      <c r="AC1040" s="39"/>
      <c r="AD1040" s="40"/>
    </row>
    <row r="1041" s="35" customFormat="1" spans="3:30">
      <c r="C1041" s="38"/>
      <c r="F1041" s="52"/>
      <c r="G1041" s="52"/>
      <c r="P1041" s="52"/>
      <c r="Q1041" s="144"/>
      <c r="AC1041" s="39"/>
      <c r="AD1041" s="40"/>
    </row>
    <row r="1042" s="35" customFormat="1" spans="3:30">
      <c r="C1042" s="38"/>
      <c r="F1042" s="52"/>
      <c r="G1042" s="52"/>
      <c r="P1042" s="52"/>
      <c r="Q1042" s="144"/>
      <c r="AC1042" s="39"/>
      <c r="AD1042" s="40"/>
    </row>
    <row r="1043" s="35" customFormat="1" spans="3:30">
      <c r="C1043" s="38"/>
      <c r="F1043" s="52"/>
      <c r="G1043" s="52"/>
      <c r="P1043" s="52"/>
      <c r="Q1043" s="144"/>
      <c r="AC1043" s="39"/>
      <c r="AD1043" s="40"/>
    </row>
    <row r="1044" s="35" customFormat="1" spans="3:30">
      <c r="C1044" s="38"/>
      <c r="F1044" s="52"/>
      <c r="G1044" s="52"/>
      <c r="P1044" s="52"/>
      <c r="Q1044" s="144"/>
      <c r="AC1044" s="39"/>
      <c r="AD1044" s="40"/>
    </row>
    <row r="1045" s="35" customFormat="1" spans="3:30">
      <c r="C1045" s="38"/>
      <c r="F1045" s="52"/>
      <c r="G1045" s="52"/>
      <c r="P1045" s="52"/>
      <c r="Q1045" s="144"/>
      <c r="AC1045" s="39"/>
      <c r="AD1045" s="40"/>
    </row>
    <row r="1046" s="35" customFormat="1" spans="3:30">
      <c r="C1046" s="38"/>
      <c r="F1046" s="52"/>
      <c r="G1046" s="52"/>
      <c r="P1046" s="52"/>
      <c r="Q1046" s="144"/>
      <c r="AC1046" s="39"/>
      <c r="AD1046" s="40"/>
    </row>
    <row r="1047" s="35" customFormat="1" spans="3:30">
      <c r="C1047" s="38"/>
      <c r="F1047" s="52"/>
      <c r="G1047" s="52"/>
      <c r="P1047" s="52"/>
      <c r="Q1047" s="144"/>
      <c r="AC1047" s="39"/>
      <c r="AD1047" s="40"/>
    </row>
    <row r="1048" s="35" customFormat="1" spans="3:30">
      <c r="C1048" s="38"/>
      <c r="F1048" s="52"/>
      <c r="G1048" s="52"/>
      <c r="P1048" s="52"/>
      <c r="Q1048" s="144"/>
      <c r="AC1048" s="39"/>
      <c r="AD1048" s="40"/>
    </row>
    <row r="1049" s="35" customFormat="1" spans="3:30">
      <c r="C1049" s="38"/>
      <c r="F1049" s="52"/>
      <c r="G1049" s="52"/>
      <c r="P1049" s="52"/>
      <c r="Q1049" s="144"/>
      <c r="AC1049" s="39"/>
      <c r="AD1049" s="40"/>
    </row>
    <row r="1050" s="35" customFormat="1" spans="3:30">
      <c r="C1050" s="38"/>
      <c r="F1050" s="52"/>
      <c r="G1050" s="52"/>
      <c r="P1050" s="52"/>
      <c r="Q1050" s="144"/>
      <c r="AC1050" s="39"/>
      <c r="AD1050" s="40"/>
    </row>
    <row r="1051" s="35" customFormat="1" spans="3:30">
      <c r="C1051" s="38"/>
      <c r="F1051" s="52"/>
      <c r="G1051" s="52"/>
      <c r="P1051" s="52"/>
      <c r="Q1051" s="144"/>
      <c r="AC1051" s="39"/>
      <c r="AD1051" s="40"/>
    </row>
    <row r="1052" s="35" customFormat="1" spans="3:30">
      <c r="C1052" s="38"/>
      <c r="F1052" s="52"/>
      <c r="G1052" s="52"/>
      <c r="P1052" s="52"/>
      <c r="Q1052" s="144"/>
      <c r="AC1052" s="39"/>
      <c r="AD1052" s="40"/>
    </row>
    <row r="1053" s="35" customFormat="1" spans="3:30">
      <c r="C1053" s="38"/>
      <c r="F1053" s="52"/>
      <c r="G1053" s="52"/>
      <c r="P1053" s="52"/>
      <c r="Q1053" s="144"/>
      <c r="AC1053" s="39"/>
      <c r="AD1053" s="40"/>
    </row>
    <row r="1054" s="35" customFormat="1" spans="3:30">
      <c r="C1054" s="38"/>
      <c r="F1054" s="52"/>
      <c r="G1054" s="52"/>
      <c r="P1054" s="52"/>
      <c r="Q1054" s="144"/>
      <c r="AC1054" s="39"/>
      <c r="AD1054" s="40"/>
    </row>
    <row r="1055" s="35" customFormat="1" spans="3:30">
      <c r="C1055" s="38"/>
      <c r="F1055" s="52"/>
      <c r="G1055" s="52"/>
      <c r="P1055" s="52"/>
      <c r="Q1055" s="144"/>
      <c r="AC1055" s="39"/>
      <c r="AD1055" s="40"/>
    </row>
    <row r="1056" s="35" customFormat="1" spans="3:30">
      <c r="C1056" s="38"/>
      <c r="F1056" s="52"/>
      <c r="G1056" s="52"/>
      <c r="P1056" s="52"/>
      <c r="Q1056" s="144"/>
      <c r="AC1056" s="39"/>
      <c r="AD1056" s="40"/>
    </row>
    <row r="1057" s="35" customFormat="1" spans="3:30">
      <c r="C1057" s="38"/>
      <c r="F1057" s="52"/>
      <c r="G1057" s="52"/>
      <c r="P1057" s="52"/>
      <c r="Q1057" s="144"/>
      <c r="AC1057" s="39"/>
      <c r="AD1057" s="40"/>
    </row>
    <row r="1058" s="35" customFormat="1" spans="3:30">
      <c r="C1058" s="38"/>
      <c r="F1058" s="52"/>
      <c r="G1058" s="52"/>
      <c r="P1058" s="52"/>
      <c r="Q1058" s="144"/>
      <c r="AC1058" s="39"/>
      <c r="AD1058" s="40"/>
    </row>
    <row r="1059" s="35" customFormat="1" spans="3:30">
      <c r="C1059" s="38"/>
      <c r="F1059" s="52"/>
      <c r="G1059" s="52"/>
      <c r="P1059" s="52"/>
      <c r="Q1059" s="144"/>
      <c r="AC1059" s="39"/>
      <c r="AD1059" s="40"/>
    </row>
    <row r="1060" s="35" customFormat="1" spans="3:30">
      <c r="C1060" s="38"/>
      <c r="F1060" s="52"/>
      <c r="G1060" s="52"/>
      <c r="P1060" s="52"/>
      <c r="Q1060" s="144"/>
      <c r="AC1060" s="39"/>
      <c r="AD1060" s="40"/>
    </row>
    <row r="1061" s="35" customFormat="1" spans="3:30">
      <c r="C1061" s="38"/>
      <c r="F1061" s="52"/>
      <c r="G1061" s="52"/>
      <c r="P1061" s="52"/>
      <c r="Q1061" s="144"/>
      <c r="AC1061" s="39"/>
      <c r="AD1061" s="40"/>
    </row>
    <row r="1062" s="35" customFormat="1" spans="3:30">
      <c r="C1062" s="38"/>
      <c r="F1062" s="52"/>
      <c r="G1062" s="52"/>
      <c r="P1062" s="52"/>
      <c r="Q1062" s="144"/>
      <c r="AC1062" s="39"/>
      <c r="AD1062" s="40"/>
    </row>
    <row r="1063" s="35" customFormat="1" spans="3:30">
      <c r="C1063" s="38"/>
      <c r="F1063" s="52"/>
      <c r="G1063" s="52"/>
      <c r="P1063" s="52"/>
      <c r="Q1063" s="144"/>
      <c r="AC1063" s="39"/>
      <c r="AD1063" s="40"/>
    </row>
    <row r="1064" s="35" customFormat="1" spans="3:30">
      <c r="C1064" s="38"/>
      <c r="F1064" s="52"/>
      <c r="G1064" s="52"/>
      <c r="P1064" s="52"/>
      <c r="Q1064" s="144"/>
      <c r="AC1064" s="39"/>
      <c r="AD1064" s="40"/>
    </row>
    <row r="1065" s="35" customFormat="1" spans="3:30">
      <c r="C1065" s="38"/>
      <c r="F1065" s="52"/>
      <c r="G1065" s="52"/>
      <c r="P1065" s="52"/>
      <c r="Q1065" s="144"/>
      <c r="AC1065" s="39"/>
      <c r="AD1065" s="40"/>
    </row>
    <row r="1066" s="35" customFormat="1" spans="3:30">
      <c r="C1066" s="38"/>
      <c r="F1066" s="52"/>
      <c r="G1066" s="52"/>
      <c r="P1066" s="52"/>
      <c r="Q1066" s="144"/>
      <c r="AC1066" s="39"/>
      <c r="AD1066" s="40"/>
    </row>
    <row r="1067" s="35" customFormat="1" spans="3:30">
      <c r="C1067" s="38"/>
      <c r="F1067" s="52"/>
      <c r="G1067" s="52"/>
      <c r="P1067" s="52"/>
      <c r="Q1067" s="144"/>
      <c r="AC1067" s="39"/>
      <c r="AD1067" s="40"/>
    </row>
    <row r="1068" s="35" customFormat="1" spans="3:30">
      <c r="C1068" s="38"/>
      <c r="F1068" s="52"/>
      <c r="G1068" s="52"/>
      <c r="P1068" s="52"/>
      <c r="Q1068" s="144"/>
      <c r="AC1068" s="39"/>
      <c r="AD1068" s="40"/>
    </row>
    <row r="1069" s="35" customFormat="1" spans="3:30">
      <c r="C1069" s="38"/>
      <c r="F1069" s="52"/>
      <c r="G1069" s="52"/>
      <c r="P1069" s="52"/>
      <c r="Q1069" s="144"/>
      <c r="AC1069" s="39"/>
      <c r="AD1069" s="40"/>
    </row>
    <row r="1070" s="35" customFormat="1" spans="3:30">
      <c r="C1070" s="38"/>
      <c r="F1070" s="52"/>
      <c r="G1070" s="52"/>
      <c r="P1070" s="52"/>
      <c r="Q1070" s="144"/>
      <c r="AC1070" s="39"/>
      <c r="AD1070" s="40"/>
    </row>
    <row r="1071" s="35" customFormat="1" spans="3:30">
      <c r="C1071" s="38"/>
      <c r="F1071" s="52"/>
      <c r="G1071" s="52"/>
      <c r="P1071" s="52"/>
      <c r="Q1071" s="144"/>
      <c r="AC1071" s="39"/>
      <c r="AD1071" s="40"/>
    </row>
    <row r="1072" s="35" customFormat="1" spans="3:30">
      <c r="C1072" s="38"/>
      <c r="F1072" s="52"/>
      <c r="G1072" s="52"/>
      <c r="P1072" s="52"/>
      <c r="Q1072" s="144"/>
      <c r="AC1072" s="39"/>
      <c r="AD1072" s="40"/>
    </row>
    <row r="1073" s="35" customFormat="1" spans="3:30">
      <c r="C1073" s="38"/>
      <c r="F1073" s="52"/>
      <c r="G1073" s="52"/>
      <c r="P1073" s="52"/>
      <c r="Q1073" s="144"/>
      <c r="AC1073" s="39"/>
      <c r="AD1073" s="40"/>
    </row>
    <row r="1074" s="35" customFormat="1" spans="3:30">
      <c r="C1074" s="38"/>
      <c r="F1074" s="52"/>
      <c r="G1074" s="52"/>
      <c r="P1074" s="52"/>
      <c r="Q1074" s="144"/>
      <c r="AC1074" s="39"/>
      <c r="AD1074" s="40"/>
    </row>
    <row r="1075" s="35" customFormat="1" spans="3:30">
      <c r="C1075" s="38"/>
      <c r="F1075" s="52"/>
      <c r="G1075" s="52"/>
      <c r="P1075" s="52"/>
      <c r="Q1075" s="144"/>
      <c r="AC1075" s="39"/>
      <c r="AD1075" s="40"/>
    </row>
    <row r="1076" s="35" customFormat="1" spans="3:30">
      <c r="C1076" s="38"/>
      <c r="F1076" s="52"/>
      <c r="G1076" s="52"/>
      <c r="P1076" s="52"/>
      <c r="Q1076" s="144"/>
      <c r="AC1076" s="39"/>
      <c r="AD1076" s="40"/>
    </row>
    <row r="1077" s="35" customFormat="1" spans="3:30">
      <c r="C1077" s="38"/>
      <c r="F1077" s="52"/>
      <c r="G1077" s="52"/>
      <c r="P1077" s="52"/>
      <c r="Q1077" s="144"/>
      <c r="AC1077" s="39"/>
      <c r="AD1077" s="40"/>
    </row>
    <row r="1078" s="35" customFormat="1" spans="3:30">
      <c r="C1078" s="38"/>
      <c r="F1078" s="52"/>
      <c r="G1078" s="52"/>
      <c r="P1078" s="52"/>
      <c r="Q1078" s="144"/>
      <c r="AC1078" s="39"/>
      <c r="AD1078" s="40"/>
    </row>
    <row r="1079" s="35" customFormat="1" spans="3:30">
      <c r="C1079" s="38"/>
      <c r="F1079" s="52"/>
      <c r="G1079" s="52"/>
      <c r="P1079" s="52"/>
      <c r="Q1079" s="144"/>
      <c r="AC1079" s="39"/>
      <c r="AD1079" s="40"/>
    </row>
    <row r="1080" s="35" customFormat="1" spans="3:30">
      <c r="C1080" s="38"/>
      <c r="F1080" s="52"/>
      <c r="G1080" s="52"/>
      <c r="P1080" s="52"/>
      <c r="Q1080" s="144"/>
      <c r="AC1080" s="39"/>
      <c r="AD1080" s="40"/>
    </row>
    <row r="1081" s="35" customFormat="1" spans="3:30">
      <c r="C1081" s="38"/>
      <c r="F1081" s="52"/>
      <c r="G1081" s="52"/>
      <c r="P1081" s="52"/>
      <c r="Q1081" s="144"/>
      <c r="AC1081" s="39"/>
      <c r="AD1081" s="40"/>
    </row>
    <row r="1082" s="35" customFormat="1" spans="3:30">
      <c r="C1082" s="38"/>
      <c r="F1082" s="52"/>
      <c r="G1082" s="52"/>
      <c r="P1082" s="52"/>
      <c r="Q1082" s="144"/>
      <c r="AC1082" s="39"/>
      <c r="AD1082" s="40"/>
    </row>
    <row r="1083" s="35" customFormat="1" spans="3:30">
      <c r="C1083" s="38"/>
      <c r="F1083" s="52"/>
      <c r="G1083" s="52"/>
      <c r="P1083" s="52"/>
      <c r="Q1083" s="144"/>
      <c r="AC1083" s="39"/>
      <c r="AD1083" s="40"/>
    </row>
    <row r="1084" s="35" customFormat="1" spans="3:30">
      <c r="C1084" s="38"/>
      <c r="F1084" s="52"/>
      <c r="G1084" s="52"/>
      <c r="P1084" s="52"/>
      <c r="Q1084" s="144"/>
      <c r="AC1084" s="39"/>
      <c r="AD1084" s="40"/>
    </row>
    <row r="1085" s="35" customFormat="1" spans="3:30">
      <c r="C1085" s="38"/>
      <c r="F1085" s="52"/>
      <c r="G1085" s="52"/>
      <c r="P1085" s="52"/>
      <c r="Q1085" s="144"/>
      <c r="AC1085" s="39"/>
      <c r="AD1085" s="40"/>
    </row>
    <row r="1086" s="35" customFormat="1" spans="3:30">
      <c r="C1086" s="38"/>
      <c r="F1086" s="52"/>
      <c r="G1086" s="52"/>
      <c r="P1086" s="52"/>
      <c r="Q1086" s="144"/>
      <c r="AC1086" s="39"/>
      <c r="AD1086" s="40"/>
    </row>
    <row r="1087" s="35" customFormat="1" spans="3:30">
      <c r="C1087" s="38"/>
      <c r="F1087" s="52"/>
      <c r="G1087" s="52"/>
      <c r="P1087" s="52"/>
      <c r="Q1087" s="144"/>
      <c r="AC1087" s="39"/>
      <c r="AD1087" s="40"/>
    </row>
    <row r="1088" s="35" customFormat="1" spans="3:30">
      <c r="C1088" s="38"/>
      <c r="F1088" s="52"/>
      <c r="G1088" s="52"/>
      <c r="P1088" s="52"/>
      <c r="Q1088" s="144"/>
      <c r="AC1088" s="39"/>
      <c r="AD1088" s="40"/>
    </row>
    <row r="1089" s="35" customFormat="1" spans="3:30">
      <c r="C1089" s="38"/>
      <c r="F1089" s="52"/>
      <c r="G1089" s="52"/>
      <c r="P1089" s="52"/>
      <c r="Q1089" s="144"/>
      <c r="AC1089" s="39"/>
      <c r="AD1089" s="40"/>
    </row>
    <row r="1090" s="35" customFormat="1" spans="3:30">
      <c r="C1090" s="38"/>
      <c r="F1090" s="52"/>
      <c r="G1090" s="52"/>
      <c r="P1090" s="52"/>
      <c r="Q1090" s="144"/>
      <c r="AC1090" s="39"/>
      <c r="AD1090" s="40"/>
    </row>
    <row r="1091" s="35" customFormat="1" spans="3:30">
      <c r="C1091" s="38"/>
      <c r="F1091" s="52"/>
      <c r="G1091" s="52"/>
      <c r="P1091" s="52"/>
      <c r="Q1091" s="144"/>
      <c r="AC1091" s="39"/>
      <c r="AD1091" s="40"/>
    </row>
    <row r="1092" s="35" customFormat="1" spans="3:30">
      <c r="C1092" s="38"/>
      <c r="F1092" s="52"/>
      <c r="G1092" s="52"/>
      <c r="P1092" s="52"/>
      <c r="Q1092" s="144"/>
      <c r="AC1092" s="39"/>
      <c r="AD1092" s="40"/>
    </row>
    <row r="1093" s="35" customFormat="1" spans="3:30">
      <c r="C1093" s="38"/>
      <c r="F1093" s="52"/>
      <c r="G1093" s="52"/>
      <c r="P1093" s="52"/>
      <c r="Q1093" s="144"/>
      <c r="AC1093" s="39"/>
      <c r="AD1093" s="40"/>
    </row>
    <row r="1094" s="35" customFormat="1" spans="3:30">
      <c r="C1094" s="38"/>
      <c r="F1094" s="52"/>
      <c r="G1094" s="52"/>
      <c r="P1094" s="52"/>
      <c r="Q1094" s="144"/>
      <c r="AC1094" s="39"/>
      <c r="AD1094" s="40"/>
    </row>
    <row r="1095" s="35" customFormat="1" spans="3:30">
      <c r="C1095" s="38"/>
      <c r="F1095" s="52"/>
      <c r="G1095" s="52"/>
      <c r="P1095" s="52"/>
      <c r="Q1095" s="144"/>
      <c r="AC1095" s="39"/>
      <c r="AD1095" s="40"/>
    </row>
    <row r="1096" s="35" customFormat="1" spans="3:30">
      <c r="C1096" s="38"/>
      <c r="F1096" s="52"/>
      <c r="G1096" s="52"/>
      <c r="P1096" s="52"/>
      <c r="Q1096" s="144"/>
      <c r="AC1096" s="39"/>
      <c r="AD1096" s="40"/>
    </row>
    <row r="1097" s="35" customFormat="1" spans="3:30">
      <c r="C1097" s="38"/>
      <c r="F1097" s="52"/>
      <c r="G1097" s="52"/>
      <c r="P1097" s="52"/>
      <c r="Q1097" s="144"/>
      <c r="AC1097" s="39"/>
      <c r="AD1097" s="40"/>
    </row>
    <row r="1098" s="35" customFormat="1" spans="3:30">
      <c r="C1098" s="38"/>
      <c r="F1098" s="52"/>
      <c r="G1098" s="52"/>
      <c r="P1098" s="52"/>
      <c r="Q1098" s="144"/>
      <c r="AC1098" s="39"/>
      <c r="AD1098" s="40"/>
    </row>
    <row r="1099" s="35" customFormat="1" spans="3:30">
      <c r="C1099" s="38"/>
      <c r="F1099" s="52"/>
      <c r="G1099" s="52"/>
      <c r="P1099" s="52"/>
      <c r="Q1099" s="144"/>
      <c r="AC1099" s="39"/>
      <c r="AD1099" s="40"/>
    </row>
    <row r="1100" s="35" customFormat="1" spans="3:30">
      <c r="C1100" s="38"/>
      <c r="F1100" s="52"/>
      <c r="G1100" s="52"/>
      <c r="P1100" s="52"/>
      <c r="Q1100" s="144"/>
      <c r="AC1100" s="39"/>
      <c r="AD1100" s="40"/>
    </row>
    <row r="1101" s="35" customFormat="1" spans="3:30">
      <c r="C1101" s="38"/>
      <c r="F1101" s="52"/>
      <c r="G1101" s="52"/>
      <c r="P1101" s="52"/>
      <c r="Q1101" s="144"/>
      <c r="AC1101" s="39"/>
      <c r="AD1101" s="40"/>
    </row>
    <row r="1102" s="35" customFormat="1" spans="3:30">
      <c r="C1102" s="38"/>
      <c r="F1102" s="52"/>
      <c r="G1102" s="52"/>
      <c r="P1102" s="52"/>
      <c r="Q1102" s="144"/>
      <c r="AC1102" s="39"/>
      <c r="AD1102" s="40"/>
    </row>
    <row r="1103" s="35" customFormat="1" spans="3:30">
      <c r="C1103" s="38"/>
      <c r="F1103" s="52"/>
      <c r="G1103" s="52"/>
      <c r="P1103" s="52"/>
      <c r="Q1103" s="144"/>
      <c r="AC1103" s="39"/>
      <c r="AD1103" s="40"/>
    </row>
    <row r="1104" s="35" customFormat="1" spans="3:30">
      <c r="C1104" s="38"/>
      <c r="F1104" s="52"/>
      <c r="G1104" s="52"/>
      <c r="P1104" s="52"/>
      <c r="Q1104" s="144"/>
      <c r="AC1104" s="39"/>
      <c r="AD1104" s="40"/>
    </row>
    <row r="1105" s="35" customFormat="1" spans="3:30">
      <c r="C1105" s="38"/>
      <c r="F1105" s="52"/>
      <c r="G1105" s="52"/>
      <c r="P1105" s="52"/>
      <c r="Q1105" s="144"/>
      <c r="AC1105" s="39"/>
      <c r="AD1105" s="40"/>
    </row>
    <row r="1106" s="35" customFormat="1" spans="3:30">
      <c r="C1106" s="38"/>
      <c r="F1106" s="52"/>
      <c r="G1106" s="52"/>
      <c r="P1106" s="52"/>
      <c r="Q1106" s="144"/>
      <c r="AC1106" s="39"/>
      <c r="AD1106" s="40"/>
    </row>
    <row r="1107" s="35" customFormat="1" spans="3:30">
      <c r="C1107" s="38"/>
      <c r="F1107" s="52"/>
      <c r="G1107" s="52"/>
      <c r="P1107" s="52"/>
      <c r="Q1107" s="144"/>
      <c r="AC1107" s="39"/>
      <c r="AD1107" s="40"/>
    </row>
    <row r="1108" s="35" customFormat="1" spans="3:30">
      <c r="C1108" s="38"/>
      <c r="F1108" s="52"/>
      <c r="G1108" s="52"/>
      <c r="P1108" s="52"/>
      <c r="Q1108" s="144"/>
      <c r="AC1108" s="39"/>
      <c r="AD1108" s="40"/>
    </row>
    <row r="1109" s="35" customFormat="1" spans="3:30">
      <c r="C1109" s="38"/>
      <c r="F1109" s="52"/>
      <c r="G1109" s="52"/>
      <c r="P1109" s="52"/>
      <c r="Q1109" s="144"/>
      <c r="AC1109" s="39"/>
      <c r="AD1109" s="40"/>
    </row>
    <row r="1110" s="35" customFormat="1" spans="3:30">
      <c r="C1110" s="38"/>
      <c r="F1110" s="52"/>
      <c r="G1110" s="52"/>
      <c r="P1110" s="52"/>
      <c r="Q1110" s="144"/>
      <c r="AC1110" s="39"/>
      <c r="AD1110" s="40"/>
    </row>
    <row r="1111" s="35" customFormat="1" spans="3:30">
      <c r="C1111" s="38"/>
      <c r="F1111" s="52"/>
      <c r="G1111" s="52"/>
      <c r="P1111" s="52"/>
      <c r="Q1111" s="144"/>
      <c r="AC1111" s="39"/>
      <c r="AD1111" s="40"/>
    </row>
    <row r="1112" s="35" customFormat="1" spans="3:30">
      <c r="C1112" s="38"/>
      <c r="F1112" s="52"/>
      <c r="G1112" s="52"/>
      <c r="P1112" s="52"/>
      <c r="Q1112" s="144"/>
      <c r="AC1112" s="39"/>
      <c r="AD1112" s="40"/>
    </row>
    <row r="1113" s="35" customFormat="1" spans="3:30">
      <c r="C1113" s="38"/>
      <c r="F1113" s="52"/>
      <c r="G1113" s="52"/>
      <c r="P1113" s="52"/>
      <c r="Q1113" s="144"/>
      <c r="AC1113" s="39"/>
      <c r="AD1113" s="40"/>
    </row>
    <row r="1114" s="35" customFormat="1" spans="3:30">
      <c r="C1114" s="38"/>
      <c r="F1114" s="52"/>
      <c r="G1114" s="52"/>
      <c r="P1114" s="52"/>
      <c r="Q1114" s="144"/>
      <c r="AC1114" s="39"/>
      <c r="AD1114" s="40"/>
    </row>
    <row r="1115" s="35" customFormat="1" spans="3:30">
      <c r="C1115" s="38"/>
      <c r="F1115" s="52"/>
      <c r="G1115" s="52"/>
      <c r="P1115" s="52"/>
      <c r="Q1115" s="144"/>
      <c r="AC1115" s="39"/>
      <c r="AD1115" s="40"/>
    </row>
    <row r="1116" s="35" customFormat="1" spans="3:30">
      <c r="C1116" s="38"/>
      <c r="F1116" s="52"/>
      <c r="G1116" s="52"/>
      <c r="P1116" s="52"/>
      <c r="Q1116" s="144"/>
      <c r="AC1116" s="39"/>
      <c r="AD1116" s="40"/>
    </row>
    <row r="1117" s="35" customFormat="1" spans="3:30">
      <c r="C1117" s="38"/>
      <c r="F1117" s="52"/>
      <c r="G1117" s="52"/>
      <c r="P1117" s="52"/>
      <c r="Q1117" s="144"/>
      <c r="AC1117" s="39"/>
      <c r="AD1117" s="40"/>
    </row>
    <row r="1118" s="35" customFormat="1" spans="3:30">
      <c r="C1118" s="38"/>
      <c r="F1118" s="52"/>
      <c r="G1118" s="52"/>
      <c r="P1118" s="52"/>
      <c r="Q1118" s="144"/>
      <c r="AC1118" s="39"/>
      <c r="AD1118" s="40"/>
    </row>
    <row r="1119" s="35" customFormat="1" spans="3:30">
      <c r="C1119" s="38"/>
      <c r="F1119" s="52"/>
      <c r="G1119" s="52"/>
      <c r="P1119" s="52"/>
      <c r="Q1119" s="144"/>
      <c r="AC1119" s="39"/>
      <c r="AD1119" s="40"/>
    </row>
    <row r="1120" s="35" customFormat="1" spans="3:30">
      <c r="C1120" s="38"/>
      <c r="F1120" s="52"/>
      <c r="G1120" s="52"/>
      <c r="P1120" s="52"/>
      <c r="Q1120" s="144"/>
      <c r="AC1120" s="39"/>
      <c r="AD1120" s="40"/>
    </row>
    <row r="1121" s="35" customFormat="1" spans="3:30">
      <c r="C1121" s="38"/>
      <c r="F1121" s="52"/>
      <c r="G1121" s="52"/>
      <c r="P1121" s="52"/>
      <c r="Q1121" s="144"/>
      <c r="AC1121" s="39"/>
      <c r="AD1121" s="40"/>
    </row>
    <row r="1122" s="35" customFormat="1" spans="3:30">
      <c r="C1122" s="38"/>
      <c r="F1122" s="52"/>
      <c r="G1122" s="52"/>
      <c r="P1122" s="52"/>
      <c r="Q1122" s="144"/>
      <c r="AC1122" s="39"/>
      <c r="AD1122" s="40"/>
    </row>
    <row r="1123" s="35" customFormat="1" spans="3:30">
      <c r="C1123" s="38"/>
      <c r="F1123" s="52"/>
      <c r="G1123" s="52"/>
      <c r="P1123" s="52"/>
      <c r="Q1123" s="144"/>
      <c r="AC1123" s="39"/>
      <c r="AD1123" s="40"/>
    </row>
    <row r="1124" s="35" customFormat="1" spans="3:30">
      <c r="C1124" s="38"/>
      <c r="F1124" s="52"/>
      <c r="G1124" s="52"/>
      <c r="P1124" s="52"/>
      <c r="Q1124" s="144"/>
      <c r="AC1124" s="39"/>
      <c r="AD1124" s="40"/>
    </row>
    <row r="1125" s="35" customFormat="1" spans="3:30">
      <c r="C1125" s="38"/>
      <c r="F1125" s="52"/>
      <c r="G1125" s="52"/>
      <c r="P1125" s="52"/>
      <c r="Q1125" s="144"/>
      <c r="AC1125" s="39"/>
      <c r="AD1125" s="40"/>
    </row>
    <row r="1126" s="35" customFormat="1" spans="3:30">
      <c r="C1126" s="38"/>
      <c r="F1126" s="52"/>
      <c r="G1126" s="52"/>
      <c r="P1126" s="52"/>
      <c r="Q1126" s="144"/>
      <c r="AC1126" s="39"/>
      <c r="AD1126" s="40"/>
    </row>
    <row r="1127" s="35" customFormat="1" spans="3:30">
      <c r="C1127" s="38"/>
      <c r="F1127" s="52"/>
      <c r="G1127" s="52"/>
      <c r="P1127" s="52"/>
      <c r="Q1127" s="144"/>
      <c r="AC1127" s="39"/>
      <c r="AD1127" s="40"/>
    </row>
    <row r="1128" s="35" customFormat="1" spans="3:30">
      <c r="C1128" s="38"/>
      <c r="F1128" s="52"/>
      <c r="G1128" s="52"/>
      <c r="P1128" s="52"/>
      <c r="Q1128" s="144"/>
      <c r="AC1128" s="39"/>
      <c r="AD1128" s="40"/>
    </row>
    <row r="1129" s="35" customFormat="1" spans="3:30">
      <c r="C1129" s="38"/>
      <c r="F1129" s="52"/>
      <c r="G1129" s="52"/>
      <c r="P1129" s="52"/>
      <c r="Q1129" s="144"/>
      <c r="AC1129" s="39"/>
      <c r="AD1129" s="40"/>
    </row>
    <row r="1130" s="35" customFormat="1" spans="3:30">
      <c r="C1130" s="38"/>
      <c r="F1130" s="52"/>
      <c r="G1130" s="52"/>
      <c r="P1130" s="52"/>
      <c r="Q1130" s="144"/>
      <c r="AC1130" s="39"/>
      <c r="AD1130" s="40"/>
    </row>
    <row r="1131" s="35" customFormat="1" spans="3:30">
      <c r="C1131" s="38"/>
      <c r="F1131" s="52"/>
      <c r="G1131" s="52"/>
      <c r="P1131" s="52"/>
      <c r="Q1131" s="144"/>
      <c r="AC1131" s="39"/>
      <c r="AD1131" s="40"/>
    </row>
    <row r="1132" s="35" customFormat="1" spans="3:30">
      <c r="C1132" s="38"/>
      <c r="F1132" s="52"/>
      <c r="G1132" s="52"/>
      <c r="P1132" s="52"/>
      <c r="Q1132" s="144"/>
      <c r="AC1132" s="39"/>
      <c r="AD1132" s="40"/>
    </row>
    <row r="1133" s="35" customFormat="1" spans="3:30">
      <c r="C1133" s="38"/>
      <c r="F1133" s="52"/>
      <c r="G1133" s="52"/>
      <c r="P1133" s="52"/>
      <c r="Q1133" s="144"/>
      <c r="AC1133" s="39"/>
      <c r="AD1133" s="40"/>
    </row>
    <row r="1134" s="35" customFormat="1" spans="3:30">
      <c r="C1134" s="38"/>
      <c r="F1134" s="52"/>
      <c r="G1134" s="52"/>
      <c r="P1134" s="52"/>
      <c r="Q1134" s="144"/>
      <c r="AC1134" s="39"/>
      <c r="AD1134" s="40"/>
    </row>
    <row r="1135" s="35" customFormat="1" spans="3:30">
      <c r="C1135" s="38"/>
      <c r="F1135" s="52"/>
      <c r="G1135" s="52"/>
      <c r="P1135" s="52"/>
      <c r="Q1135" s="144"/>
      <c r="AC1135" s="39"/>
      <c r="AD1135" s="40"/>
    </row>
    <row r="1136" s="35" customFormat="1" spans="3:30">
      <c r="C1136" s="38"/>
      <c r="F1136" s="52"/>
      <c r="G1136" s="52"/>
      <c r="P1136" s="52"/>
      <c r="Q1136" s="144"/>
      <c r="AC1136" s="39"/>
      <c r="AD1136" s="40"/>
    </row>
    <row r="1137" s="35" customFormat="1" spans="3:30">
      <c r="C1137" s="38"/>
      <c r="F1137" s="52"/>
      <c r="G1137" s="52"/>
      <c r="P1137" s="52"/>
      <c r="Q1137" s="144"/>
      <c r="AC1137" s="39"/>
      <c r="AD1137" s="40"/>
    </row>
    <row r="1138" s="35" customFormat="1" spans="3:30">
      <c r="C1138" s="38"/>
      <c r="F1138" s="52"/>
      <c r="G1138" s="52"/>
      <c r="P1138" s="52"/>
      <c r="Q1138" s="144"/>
      <c r="AC1138" s="39"/>
      <c r="AD1138" s="40"/>
    </row>
    <row r="1139" s="35" customFormat="1" spans="3:30">
      <c r="C1139" s="38"/>
      <c r="F1139" s="52"/>
      <c r="G1139" s="52"/>
      <c r="P1139" s="52"/>
      <c r="Q1139" s="144"/>
      <c r="AC1139" s="39"/>
      <c r="AD1139" s="40"/>
    </row>
    <row r="1140" s="35" customFormat="1" spans="3:30">
      <c r="C1140" s="38"/>
      <c r="F1140" s="52"/>
      <c r="G1140" s="52"/>
      <c r="P1140" s="52"/>
      <c r="Q1140" s="144"/>
      <c r="AC1140" s="39"/>
      <c r="AD1140" s="40"/>
    </row>
    <row r="1141" s="35" customFormat="1" spans="3:30">
      <c r="C1141" s="38"/>
      <c r="F1141" s="52"/>
      <c r="G1141" s="52"/>
      <c r="P1141" s="52"/>
      <c r="Q1141" s="144"/>
      <c r="AC1141" s="39"/>
      <c r="AD1141" s="40"/>
    </row>
    <row r="1142" s="35" customFormat="1" spans="3:30">
      <c r="C1142" s="38"/>
      <c r="F1142" s="52"/>
      <c r="G1142" s="52"/>
      <c r="P1142" s="52"/>
      <c r="Q1142" s="144"/>
      <c r="AC1142" s="39"/>
      <c r="AD1142" s="40"/>
    </row>
    <row r="1143" s="35" customFormat="1" spans="3:30">
      <c r="C1143" s="38"/>
      <c r="F1143" s="52"/>
      <c r="G1143" s="52"/>
      <c r="P1143" s="52"/>
      <c r="Q1143" s="144"/>
      <c r="AC1143" s="39"/>
      <c r="AD1143" s="40"/>
    </row>
    <row r="1144" s="35" customFormat="1" spans="3:30">
      <c r="C1144" s="38"/>
      <c r="F1144" s="52"/>
      <c r="G1144" s="52"/>
      <c r="P1144" s="52"/>
      <c r="Q1144" s="144"/>
      <c r="AC1144" s="39"/>
      <c r="AD1144" s="40"/>
    </row>
    <row r="1145" s="35" customFormat="1" spans="3:30">
      <c r="C1145" s="38"/>
      <c r="F1145" s="52"/>
      <c r="G1145" s="52"/>
      <c r="P1145" s="52"/>
      <c r="Q1145" s="144"/>
      <c r="AC1145" s="39"/>
      <c r="AD1145" s="40"/>
    </row>
    <row r="1146" s="35" customFormat="1" spans="3:30">
      <c r="C1146" s="38"/>
      <c r="F1146" s="52"/>
      <c r="G1146" s="52"/>
      <c r="P1146" s="52"/>
      <c r="Q1146" s="144"/>
      <c r="AC1146" s="39"/>
      <c r="AD1146" s="40"/>
    </row>
    <row r="1147" s="35" customFormat="1" spans="3:30">
      <c r="C1147" s="38"/>
      <c r="F1147" s="52"/>
      <c r="G1147" s="52"/>
      <c r="P1147" s="52"/>
      <c r="Q1147" s="144"/>
      <c r="AC1147" s="39"/>
      <c r="AD1147" s="40"/>
    </row>
    <row r="1148" s="35" customFormat="1" spans="3:30">
      <c r="C1148" s="38"/>
      <c r="F1148" s="52"/>
      <c r="G1148" s="52"/>
      <c r="P1148" s="52"/>
      <c r="Q1148" s="144"/>
      <c r="AC1148" s="39"/>
      <c r="AD1148" s="40"/>
    </row>
    <row r="1149" s="35" customFormat="1" spans="3:30">
      <c r="C1149" s="38"/>
      <c r="F1149" s="52"/>
      <c r="G1149" s="52"/>
      <c r="P1149" s="52"/>
      <c r="Q1149" s="144"/>
      <c r="AC1149" s="39"/>
      <c r="AD1149" s="40"/>
    </row>
    <row r="1150" s="35" customFormat="1" spans="3:30">
      <c r="C1150" s="38"/>
      <c r="F1150" s="52"/>
      <c r="G1150" s="52"/>
      <c r="P1150" s="52"/>
      <c r="Q1150" s="144"/>
      <c r="AC1150" s="39"/>
      <c r="AD1150" s="40"/>
    </row>
    <row r="1151" s="35" customFormat="1" spans="3:30">
      <c r="C1151" s="38"/>
      <c r="F1151" s="52"/>
      <c r="G1151" s="52"/>
      <c r="P1151" s="52"/>
      <c r="Q1151" s="144"/>
      <c r="AC1151" s="39"/>
      <c r="AD1151" s="40"/>
    </row>
    <row r="1152" s="35" customFormat="1" spans="3:30">
      <c r="C1152" s="38"/>
      <c r="F1152" s="52"/>
      <c r="G1152" s="52"/>
      <c r="P1152" s="52"/>
      <c r="Q1152" s="144"/>
      <c r="AC1152" s="39"/>
      <c r="AD1152" s="40"/>
    </row>
    <row r="1153" s="35" customFormat="1" spans="3:30">
      <c r="C1153" s="38"/>
      <c r="F1153" s="52"/>
      <c r="G1153" s="52"/>
      <c r="P1153" s="52"/>
      <c r="Q1153" s="144"/>
      <c r="AC1153" s="39"/>
      <c r="AD1153" s="40"/>
    </row>
    <row r="1154" s="35" customFormat="1" spans="3:30">
      <c r="C1154" s="38"/>
      <c r="F1154" s="52"/>
      <c r="G1154" s="52"/>
      <c r="P1154" s="52"/>
      <c r="Q1154" s="144"/>
      <c r="AC1154" s="39"/>
      <c r="AD1154" s="40"/>
    </row>
    <row r="1155" s="35" customFormat="1" spans="3:30">
      <c r="C1155" s="38"/>
      <c r="F1155" s="52"/>
      <c r="G1155" s="52"/>
      <c r="P1155" s="52"/>
      <c r="Q1155" s="144"/>
      <c r="AC1155" s="39"/>
      <c r="AD1155" s="40"/>
    </row>
    <row r="1156" s="35" customFormat="1" spans="3:30">
      <c r="C1156" s="38"/>
      <c r="F1156" s="52"/>
      <c r="G1156" s="52"/>
      <c r="P1156" s="52"/>
      <c r="Q1156" s="144"/>
      <c r="AC1156" s="39"/>
      <c r="AD1156" s="40"/>
    </row>
    <row r="1157" s="35" customFormat="1" spans="3:30">
      <c r="C1157" s="38"/>
      <c r="F1157" s="52"/>
      <c r="G1157" s="52"/>
      <c r="P1157" s="52"/>
      <c r="Q1157" s="144"/>
      <c r="AC1157" s="39"/>
      <c r="AD1157" s="40"/>
    </row>
    <row r="1158" s="35" customFormat="1" spans="3:30">
      <c r="C1158" s="38"/>
      <c r="F1158" s="52"/>
      <c r="G1158" s="52"/>
      <c r="P1158" s="52"/>
      <c r="Q1158" s="144"/>
      <c r="AC1158" s="39"/>
      <c r="AD1158" s="40"/>
    </row>
    <row r="1159" s="35" customFormat="1" spans="3:30">
      <c r="C1159" s="38"/>
      <c r="F1159" s="52"/>
      <c r="G1159" s="52"/>
      <c r="P1159" s="52"/>
      <c r="Q1159" s="144"/>
      <c r="AC1159" s="39"/>
      <c r="AD1159" s="40"/>
    </row>
    <row r="1160" s="35" customFormat="1" spans="3:30">
      <c r="C1160" s="38"/>
      <c r="F1160" s="52"/>
      <c r="G1160" s="52"/>
      <c r="P1160" s="52"/>
      <c r="Q1160" s="144"/>
      <c r="AC1160" s="39"/>
      <c r="AD1160" s="40"/>
    </row>
    <row r="1161" s="35" customFormat="1" spans="3:30">
      <c r="C1161" s="38"/>
      <c r="F1161" s="52"/>
      <c r="G1161" s="52"/>
      <c r="P1161" s="52"/>
      <c r="Q1161" s="144"/>
      <c r="AC1161" s="39"/>
      <c r="AD1161" s="40"/>
    </row>
    <row r="1162" s="35" customFormat="1" spans="3:30">
      <c r="C1162" s="38"/>
      <c r="F1162" s="52"/>
      <c r="G1162" s="52"/>
      <c r="P1162" s="52"/>
      <c r="Q1162" s="144"/>
      <c r="AC1162" s="39"/>
      <c r="AD1162" s="40"/>
    </row>
    <row r="1163" s="35" customFormat="1" spans="3:30">
      <c r="C1163" s="38"/>
      <c r="F1163" s="52"/>
      <c r="G1163" s="52"/>
      <c r="P1163" s="52"/>
      <c r="Q1163" s="144"/>
      <c r="AC1163" s="39"/>
      <c r="AD1163" s="40"/>
    </row>
    <row r="1164" s="35" customFormat="1" spans="3:30">
      <c r="C1164" s="38"/>
      <c r="F1164" s="52"/>
      <c r="G1164" s="52"/>
      <c r="P1164" s="52"/>
      <c r="Q1164" s="144"/>
      <c r="AC1164" s="39"/>
      <c r="AD1164" s="40"/>
    </row>
    <row r="1165" s="35" customFormat="1" spans="3:30">
      <c r="C1165" s="38"/>
      <c r="F1165" s="52"/>
      <c r="G1165" s="52"/>
      <c r="P1165" s="52"/>
      <c r="Q1165" s="144"/>
      <c r="AC1165" s="39"/>
      <c r="AD1165" s="40"/>
    </row>
    <row r="1166" s="35" customFormat="1" spans="3:30">
      <c r="C1166" s="38"/>
      <c r="F1166" s="52"/>
      <c r="G1166" s="52"/>
      <c r="P1166" s="52"/>
      <c r="Q1166" s="144"/>
      <c r="AC1166" s="39"/>
      <c r="AD1166" s="40"/>
    </row>
    <row r="1167" s="35" customFormat="1" spans="3:30">
      <c r="C1167" s="38"/>
      <c r="F1167" s="52"/>
      <c r="G1167" s="52"/>
      <c r="P1167" s="52"/>
      <c r="Q1167" s="144"/>
      <c r="AC1167" s="39"/>
      <c r="AD1167" s="40"/>
    </row>
    <row r="1168" s="35" customFormat="1" spans="3:30">
      <c r="C1168" s="38"/>
      <c r="F1168" s="52"/>
      <c r="G1168" s="52"/>
      <c r="P1168" s="52"/>
      <c r="Q1168" s="144"/>
      <c r="AC1168" s="39"/>
      <c r="AD1168" s="40"/>
    </row>
    <row r="1169" s="35" customFormat="1" spans="3:30">
      <c r="C1169" s="38"/>
      <c r="F1169" s="52"/>
      <c r="G1169" s="52"/>
      <c r="P1169" s="52"/>
      <c r="Q1169" s="144"/>
      <c r="AC1169" s="39"/>
      <c r="AD1169" s="40"/>
    </row>
    <row r="1170" s="35" customFormat="1" spans="3:30">
      <c r="C1170" s="38"/>
      <c r="F1170" s="52"/>
      <c r="G1170" s="52"/>
      <c r="P1170" s="52"/>
      <c r="Q1170" s="144"/>
      <c r="AC1170" s="39"/>
      <c r="AD1170" s="40"/>
    </row>
    <row r="1171" s="35" customFormat="1" spans="3:30">
      <c r="C1171" s="38"/>
      <c r="F1171" s="52"/>
      <c r="G1171" s="52"/>
      <c r="P1171" s="52"/>
      <c r="Q1171" s="144"/>
      <c r="AC1171" s="39"/>
      <c r="AD1171" s="40"/>
    </row>
    <row r="1172" s="35" customFormat="1" spans="3:30">
      <c r="C1172" s="38"/>
      <c r="F1172" s="52"/>
      <c r="G1172" s="52"/>
      <c r="P1172" s="52"/>
      <c r="Q1172" s="144"/>
      <c r="AC1172" s="39"/>
      <c r="AD1172" s="40"/>
    </row>
    <row r="1173" s="35" customFormat="1" spans="3:30">
      <c r="C1173" s="38"/>
      <c r="F1173" s="52"/>
      <c r="G1173" s="52"/>
      <c r="P1173" s="52"/>
      <c r="Q1173" s="144"/>
      <c r="AC1173" s="39"/>
      <c r="AD1173" s="40"/>
    </row>
    <row r="1174" s="35" customFormat="1" spans="3:30">
      <c r="C1174" s="38"/>
      <c r="F1174" s="52"/>
      <c r="G1174" s="52"/>
      <c r="P1174" s="52"/>
      <c r="Q1174" s="144"/>
      <c r="AC1174" s="39"/>
      <c r="AD1174" s="40"/>
    </row>
    <row r="1175" s="35" customFormat="1" spans="3:30">
      <c r="C1175" s="38"/>
      <c r="F1175" s="52"/>
      <c r="G1175" s="52"/>
      <c r="P1175" s="52"/>
      <c r="Q1175" s="144"/>
      <c r="AC1175" s="39"/>
      <c r="AD1175" s="40"/>
    </row>
    <row r="1176" s="35" customFormat="1" spans="3:30">
      <c r="C1176" s="38"/>
      <c r="F1176" s="52"/>
      <c r="G1176" s="52"/>
      <c r="P1176" s="52"/>
      <c r="Q1176" s="144"/>
      <c r="AC1176" s="39"/>
      <c r="AD1176" s="40"/>
    </row>
    <row r="1177" s="35" customFormat="1" spans="3:30">
      <c r="C1177" s="38"/>
      <c r="F1177" s="52"/>
      <c r="G1177" s="52"/>
      <c r="P1177" s="52"/>
      <c r="Q1177" s="144"/>
      <c r="AC1177" s="39"/>
      <c r="AD1177" s="40"/>
    </row>
    <row r="1178" s="35" customFormat="1" spans="3:30">
      <c r="C1178" s="38"/>
      <c r="F1178" s="52"/>
      <c r="G1178" s="52"/>
      <c r="P1178" s="52"/>
      <c r="Q1178" s="144"/>
      <c r="AC1178" s="39"/>
      <c r="AD1178" s="40"/>
    </row>
    <row r="1179" s="35" customFormat="1" spans="3:30">
      <c r="C1179" s="38"/>
      <c r="F1179" s="52"/>
      <c r="G1179" s="52"/>
      <c r="P1179" s="52"/>
      <c r="Q1179" s="144"/>
      <c r="AC1179" s="39"/>
      <c r="AD1179" s="40"/>
    </row>
    <row r="1180" s="35" customFormat="1" spans="3:30">
      <c r="C1180" s="38"/>
      <c r="F1180" s="52"/>
      <c r="G1180" s="52"/>
      <c r="P1180" s="52"/>
      <c r="Q1180" s="144"/>
      <c r="AC1180" s="39"/>
      <c r="AD1180" s="40"/>
    </row>
    <row r="1181" s="35" customFormat="1" spans="3:30">
      <c r="C1181" s="38"/>
      <c r="F1181" s="52"/>
      <c r="G1181" s="52"/>
      <c r="P1181" s="52"/>
      <c r="Q1181" s="144"/>
      <c r="AC1181" s="39"/>
      <c r="AD1181" s="40"/>
    </row>
    <row r="1182" s="35" customFormat="1" spans="3:30">
      <c r="C1182" s="38"/>
      <c r="F1182" s="52"/>
      <c r="G1182" s="52"/>
      <c r="P1182" s="52"/>
      <c r="Q1182" s="144"/>
      <c r="AC1182" s="39"/>
      <c r="AD1182" s="40"/>
    </row>
    <row r="1183" s="35" customFormat="1" spans="3:30">
      <c r="C1183" s="38"/>
      <c r="F1183" s="52"/>
      <c r="G1183" s="52"/>
      <c r="P1183" s="52"/>
      <c r="Q1183" s="144"/>
      <c r="AC1183" s="39"/>
      <c r="AD1183" s="40"/>
    </row>
    <row r="1184" s="35" customFormat="1" spans="3:30">
      <c r="C1184" s="38"/>
      <c r="F1184" s="52"/>
      <c r="G1184" s="52"/>
      <c r="P1184" s="52"/>
      <c r="Q1184" s="144"/>
      <c r="AC1184" s="39"/>
      <c r="AD1184" s="40"/>
    </row>
    <row r="1185" s="35" customFormat="1" spans="3:30">
      <c r="C1185" s="38"/>
      <c r="F1185" s="52"/>
      <c r="G1185" s="52"/>
      <c r="P1185" s="52"/>
      <c r="Q1185" s="144"/>
      <c r="AC1185" s="39"/>
      <c r="AD1185" s="40"/>
    </row>
    <row r="1186" s="35" customFormat="1" spans="3:30">
      <c r="C1186" s="38"/>
      <c r="F1186" s="52"/>
      <c r="G1186" s="52"/>
      <c r="P1186" s="52"/>
      <c r="Q1186" s="144"/>
      <c r="AC1186" s="39"/>
      <c r="AD1186" s="40"/>
    </row>
    <row r="1187" s="35" customFormat="1" spans="3:30">
      <c r="C1187" s="38"/>
      <c r="F1187" s="52"/>
      <c r="G1187" s="52"/>
      <c r="P1187" s="52"/>
      <c r="Q1187" s="144"/>
      <c r="AC1187" s="39"/>
      <c r="AD1187" s="40"/>
    </row>
    <row r="1188" s="35" customFormat="1" spans="3:30">
      <c r="C1188" s="38"/>
      <c r="F1188" s="52"/>
      <c r="G1188" s="52"/>
      <c r="P1188" s="52"/>
      <c r="Q1188" s="144"/>
      <c r="AC1188" s="39"/>
      <c r="AD1188" s="40"/>
    </row>
    <row r="1189" s="35" customFormat="1" spans="3:30">
      <c r="C1189" s="38"/>
      <c r="F1189" s="52"/>
      <c r="G1189" s="52"/>
      <c r="P1189" s="52"/>
      <c r="Q1189" s="144"/>
      <c r="AC1189" s="39"/>
      <c r="AD1189" s="40"/>
    </row>
    <row r="1190" s="35" customFormat="1" spans="3:30">
      <c r="C1190" s="38"/>
      <c r="F1190" s="52"/>
      <c r="G1190" s="52"/>
      <c r="P1190" s="52"/>
      <c r="Q1190" s="144"/>
      <c r="AC1190" s="39"/>
      <c r="AD1190" s="40"/>
    </row>
    <row r="1191" s="35" customFormat="1" spans="3:30">
      <c r="C1191" s="38"/>
      <c r="F1191" s="52"/>
      <c r="G1191" s="52"/>
      <c r="P1191" s="52"/>
      <c r="Q1191" s="144"/>
      <c r="AC1191" s="39"/>
      <c r="AD1191" s="40"/>
    </row>
    <row r="1192" s="35" customFormat="1" spans="3:30">
      <c r="C1192" s="38"/>
      <c r="F1192" s="52"/>
      <c r="G1192" s="52"/>
      <c r="P1192" s="52"/>
      <c r="Q1192" s="144"/>
      <c r="AC1192" s="39"/>
      <c r="AD1192" s="40"/>
    </row>
    <row r="1193" s="35" customFormat="1" spans="3:30">
      <c r="C1193" s="38"/>
      <c r="F1193" s="52"/>
      <c r="G1193" s="52"/>
      <c r="P1193" s="52"/>
      <c r="Q1193" s="144"/>
      <c r="AC1193" s="39"/>
      <c r="AD1193" s="40"/>
    </row>
    <row r="1194" s="35" customFormat="1" spans="3:30">
      <c r="C1194" s="38"/>
      <c r="F1194" s="52"/>
      <c r="G1194" s="52"/>
      <c r="P1194" s="52"/>
      <c r="Q1194" s="144"/>
      <c r="AC1194" s="39"/>
      <c r="AD1194" s="40"/>
    </row>
    <row r="1195" s="35" customFormat="1" spans="3:30">
      <c r="C1195" s="38"/>
      <c r="F1195" s="52"/>
      <c r="G1195" s="52"/>
      <c r="P1195" s="52"/>
      <c r="Q1195" s="144"/>
      <c r="AC1195" s="39"/>
      <c r="AD1195" s="40"/>
    </row>
    <row r="1196" s="35" customFormat="1" spans="3:30">
      <c r="C1196" s="38"/>
      <c r="F1196" s="52"/>
      <c r="G1196" s="52"/>
      <c r="P1196" s="52"/>
      <c r="Q1196" s="144"/>
      <c r="AC1196" s="39"/>
      <c r="AD1196" s="40"/>
    </row>
    <row r="1197" s="35" customFormat="1" spans="3:30">
      <c r="C1197" s="38"/>
      <c r="F1197" s="52"/>
      <c r="G1197" s="52"/>
      <c r="P1197" s="52"/>
      <c r="Q1197" s="144"/>
      <c r="AC1197" s="39"/>
      <c r="AD1197" s="40"/>
    </row>
    <row r="1198" s="35" customFormat="1" spans="3:30">
      <c r="C1198" s="38"/>
      <c r="F1198" s="52"/>
      <c r="G1198" s="52"/>
      <c r="P1198" s="52"/>
      <c r="Q1198" s="144"/>
      <c r="AC1198" s="39"/>
      <c r="AD1198" s="40"/>
    </row>
    <row r="1199" s="35" customFormat="1" spans="3:30">
      <c r="C1199" s="38"/>
      <c r="F1199" s="52"/>
      <c r="G1199" s="52"/>
      <c r="P1199" s="52"/>
      <c r="Q1199" s="144"/>
      <c r="AC1199" s="39"/>
      <c r="AD1199" s="40"/>
    </row>
    <row r="1200" s="35" customFormat="1" spans="3:30">
      <c r="C1200" s="38"/>
      <c r="F1200" s="52"/>
      <c r="G1200" s="52"/>
      <c r="P1200" s="52"/>
      <c r="Q1200" s="144"/>
      <c r="AC1200" s="39"/>
      <c r="AD1200" s="40"/>
    </row>
    <row r="1201" s="35" customFormat="1" spans="3:30">
      <c r="C1201" s="38"/>
      <c r="F1201" s="52"/>
      <c r="G1201" s="52"/>
      <c r="P1201" s="52"/>
      <c r="Q1201" s="144"/>
      <c r="AC1201" s="39"/>
      <c r="AD1201" s="40"/>
    </row>
    <row r="1202" s="35" customFormat="1" spans="3:30">
      <c r="C1202" s="38"/>
      <c r="F1202" s="52"/>
      <c r="G1202" s="52"/>
      <c r="P1202" s="52"/>
      <c r="Q1202" s="144"/>
      <c r="AC1202" s="39"/>
      <c r="AD1202" s="40"/>
    </row>
    <row r="1203" s="35" customFormat="1" spans="3:30">
      <c r="C1203" s="38"/>
      <c r="F1203" s="52"/>
      <c r="G1203" s="52"/>
      <c r="P1203" s="52"/>
      <c r="Q1203" s="144"/>
      <c r="AC1203" s="39"/>
      <c r="AD1203" s="40"/>
    </row>
    <row r="1204" s="35" customFormat="1" spans="3:30">
      <c r="C1204" s="38"/>
      <c r="F1204" s="52"/>
      <c r="G1204" s="52"/>
      <c r="P1204" s="52"/>
      <c r="Q1204" s="144"/>
      <c r="AC1204" s="39"/>
      <c r="AD1204" s="40"/>
    </row>
    <row r="1205" s="35" customFormat="1" spans="3:30">
      <c r="C1205" s="38"/>
      <c r="F1205" s="52"/>
      <c r="G1205" s="52"/>
      <c r="P1205" s="52"/>
      <c r="Q1205" s="144"/>
      <c r="AC1205" s="39"/>
      <c r="AD1205" s="40"/>
    </row>
    <row r="1206" s="35" customFormat="1" spans="3:30">
      <c r="C1206" s="38"/>
      <c r="F1206" s="52"/>
      <c r="G1206" s="52"/>
      <c r="P1206" s="52"/>
      <c r="Q1206" s="144"/>
      <c r="AC1206" s="39"/>
      <c r="AD1206" s="40"/>
    </row>
    <row r="1207" s="35" customFormat="1" spans="3:30">
      <c r="C1207" s="38"/>
      <c r="F1207" s="52"/>
      <c r="G1207" s="52"/>
      <c r="P1207" s="52"/>
      <c r="Q1207" s="144"/>
      <c r="AC1207" s="39"/>
      <c r="AD1207" s="40"/>
    </row>
    <row r="1208" s="35" customFormat="1" spans="3:30">
      <c r="C1208" s="38"/>
      <c r="F1208" s="52"/>
      <c r="G1208" s="52"/>
      <c r="P1208" s="52"/>
      <c r="Q1208" s="144"/>
      <c r="AC1208" s="39"/>
      <c r="AD1208" s="40"/>
    </row>
    <row r="1209" s="35" customFormat="1" spans="3:30">
      <c r="C1209" s="38"/>
      <c r="F1209" s="52"/>
      <c r="G1209" s="52"/>
      <c r="P1209" s="52"/>
      <c r="Q1209" s="144"/>
      <c r="AC1209" s="39"/>
      <c r="AD1209" s="40"/>
    </row>
    <row r="1210" s="35" customFormat="1" spans="3:30">
      <c r="C1210" s="38"/>
      <c r="F1210" s="52"/>
      <c r="G1210" s="52"/>
      <c r="P1210" s="52"/>
      <c r="Q1210" s="144"/>
      <c r="AC1210" s="39"/>
      <c r="AD1210" s="40"/>
    </row>
    <row r="1211" s="35" customFormat="1" spans="3:30">
      <c r="C1211" s="38"/>
      <c r="F1211" s="52"/>
      <c r="G1211" s="52"/>
      <c r="P1211" s="52"/>
      <c r="Q1211" s="144"/>
      <c r="AC1211" s="39"/>
      <c r="AD1211" s="40"/>
    </row>
    <row r="1212" s="35" customFormat="1" spans="3:30">
      <c r="C1212" s="38"/>
      <c r="F1212" s="52"/>
      <c r="G1212" s="52"/>
      <c r="P1212" s="52"/>
      <c r="Q1212" s="144"/>
      <c r="AC1212" s="39"/>
      <c r="AD1212" s="40"/>
    </row>
    <row r="1213" s="35" customFormat="1" spans="3:30">
      <c r="C1213" s="38"/>
      <c r="F1213" s="52"/>
      <c r="G1213" s="52"/>
      <c r="P1213" s="52"/>
      <c r="Q1213" s="144"/>
      <c r="AC1213" s="39"/>
      <c r="AD1213" s="40"/>
    </row>
    <row r="1214" s="35" customFormat="1" spans="3:30">
      <c r="C1214" s="38"/>
      <c r="F1214" s="52"/>
      <c r="G1214" s="52"/>
      <c r="P1214" s="52"/>
      <c r="Q1214" s="144"/>
      <c r="AC1214" s="39"/>
      <c r="AD1214" s="40"/>
    </row>
    <row r="1215" s="35" customFormat="1" spans="3:30">
      <c r="C1215" s="38"/>
      <c r="F1215" s="52"/>
      <c r="G1215" s="52"/>
      <c r="P1215" s="52"/>
      <c r="Q1215" s="144"/>
      <c r="AC1215" s="39"/>
      <c r="AD1215" s="40"/>
    </row>
    <row r="1216" s="35" customFormat="1" spans="3:30">
      <c r="C1216" s="38"/>
      <c r="F1216" s="52"/>
      <c r="G1216" s="52"/>
      <c r="P1216" s="52"/>
      <c r="Q1216" s="144"/>
      <c r="AC1216" s="39"/>
      <c r="AD1216" s="40"/>
    </row>
    <row r="1217" s="35" customFormat="1" spans="3:30">
      <c r="C1217" s="38"/>
      <c r="F1217" s="52"/>
      <c r="G1217" s="52"/>
      <c r="P1217" s="52"/>
      <c r="Q1217" s="144"/>
      <c r="AC1217" s="39"/>
      <c r="AD1217" s="40"/>
    </row>
    <row r="1218" s="35" customFormat="1" spans="3:30">
      <c r="C1218" s="38"/>
      <c r="F1218" s="52"/>
      <c r="G1218" s="52"/>
      <c r="P1218" s="52"/>
      <c r="Q1218" s="144"/>
      <c r="AC1218" s="39"/>
      <c r="AD1218" s="40"/>
    </row>
    <row r="1219" s="35" customFormat="1" spans="3:30">
      <c r="C1219" s="38"/>
      <c r="F1219" s="52"/>
      <c r="G1219" s="52"/>
      <c r="P1219" s="52"/>
      <c r="Q1219" s="144"/>
      <c r="AC1219" s="39"/>
      <c r="AD1219" s="40"/>
    </row>
    <row r="1220" s="35" customFormat="1" spans="3:30">
      <c r="C1220" s="38"/>
      <c r="F1220" s="52"/>
      <c r="G1220" s="52"/>
      <c r="P1220" s="52"/>
      <c r="Q1220" s="144"/>
      <c r="AC1220" s="39"/>
      <c r="AD1220" s="40"/>
    </row>
    <row r="1221" s="35" customFormat="1" spans="3:30">
      <c r="C1221" s="38"/>
      <c r="F1221" s="52"/>
      <c r="G1221" s="52"/>
      <c r="P1221" s="52"/>
      <c r="Q1221" s="144"/>
      <c r="AC1221" s="39"/>
      <c r="AD1221" s="40"/>
    </row>
    <row r="1222" s="35" customFormat="1" spans="3:30">
      <c r="C1222" s="38"/>
      <c r="F1222" s="52"/>
      <c r="G1222" s="52"/>
      <c r="P1222" s="52"/>
      <c r="Q1222" s="144"/>
      <c r="AC1222" s="39"/>
      <c r="AD1222" s="40"/>
    </row>
    <row r="1223" s="35" customFormat="1" spans="3:30">
      <c r="C1223" s="38"/>
      <c r="F1223" s="52"/>
      <c r="G1223" s="52"/>
      <c r="P1223" s="52"/>
      <c r="Q1223" s="144"/>
      <c r="AC1223" s="39"/>
      <c r="AD1223" s="40"/>
    </row>
    <row r="1224" s="35" customFormat="1" spans="3:30">
      <c r="C1224" s="38"/>
      <c r="F1224" s="52"/>
      <c r="G1224" s="52"/>
      <c r="P1224" s="52"/>
      <c r="Q1224" s="144"/>
      <c r="AC1224" s="39"/>
      <c r="AD1224" s="40"/>
    </row>
    <row r="1225" s="35" customFormat="1" spans="3:30">
      <c r="C1225" s="38"/>
      <c r="F1225" s="52"/>
      <c r="G1225" s="52"/>
      <c r="P1225" s="52"/>
      <c r="Q1225" s="144"/>
      <c r="AC1225" s="39"/>
      <c r="AD1225" s="40"/>
    </row>
    <row r="1226" s="35" customFormat="1" spans="3:30">
      <c r="C1226" s="38"/>
      <c r="F1226" s="52"/>
      <c r="G1226" s="52"/>
      <c r="P1226" s="52"/>
      <c r="Q1226" s="144"/>
      <c r="AC1226" s="39"/>
      <c r="AD1226" s="40"/>
    </row>
    <row r="1227" s="35" customFormat="1" spans="3:30">
      <c r="C1227" s="38"/>
      <c r="F1227" s="52"/>
      <c r="G1227" s="52"/>
      <c r="P1227" s="52"/>
      <c r="Q1227" s="144"/>
      <c r="AC1227" s="39"/>
      <c r="AD1227" s="40"/>
    </row>
    <row r="1228" s="35" customFormat="1" spans="3:30">
      <c r="C1228" s="38"/>
      <c r="F1228" s="52"/>
      <c r="G1228" s="52"/>
      <c r="P1228" s="52"/>
      <c r="Q1228" s="144"/>
      <c r="AC1228" s="39"/>
      <c r="AD1228" s="40"/>
    </row>
    <row r="1229" s="35" customFormat="1" spans="3:30">
      <c r="C1229" s="38"/>
      <c r="F1229" s="52"/>
      <c r="G1229" s="52"/>
      <c r="P1229" s="52"/>
      <c r="Q1229" s="144"/>
      <c r="AC1229" s="39"/>
      <c r="AD1229" s="40"/>
    </row>
    <row r="1230" s="35" customFormat="1" spans="3:30">
      <c r="C1230" s="38"/>
      <c r="F1230" s="52"/>
      <c r="G1230" s="52"/>
      <c r="P1230" s="52"/>
      <c r="Q1230" s="144"/>
      <c r="AC1230" s="39"/>
      <c r="AD1230" s="40"/>
    </row>
    <row r="1231" s="35" customFormat="1" spans="3:30">
      <c r="C1231" s="38"/>
      <c r="F1231" s="52"/>
      <c r="G1231" s="52"/>
      <c r="P1231" s="52"/>
      <c r="Q1231" s="144"/>
      <c r="AC1231" s="39"/>
      <c r="AD1231" s="40"/>
    </row>
    <row r="1232" s="35" customFormat="1" spans="3:30">
      <c r="C1232" s="38"/>
      <c r="F1232" s="52"/>
      <c r="G1232" s="52"/>
      <c r="P1232" s="52"/>
      <c r="Q1232" s="144"/>
      <c r="AC1232" s="39"/>
      <c r="AD1232" s="40"/>
    </row>
    <row r="1233" s="35" customFormat="1" spans="3:30">
      <c r="C1233" s="38"/>
      <c r="F1233" s="52"/>
      <c r="G1233" s="52"/>
      <c r="P1233" s="52"/>
      <c r="Q1233" s="144"/>
      <c r="AC1233" s="39"/>
      <c r="AD1233" s="40"/>
    </row>
    <row r="1234" s="35" customFormat="1" spans="3:30">
      <c r="C1234" s="38"/>
      <c r="F1234" s="52"/>
      <c r="G1234" s="52"/>
      <c r="P1234" s="52"/>
      <c r="Q1234" s="144"/>
      <c r="AC1234" s="39"/>
      <c r="AD1234" s="40"/>
    </row>
    <row r="1235" s="35" customFormat="1" spans="3:30">
      <c r="C1235" s="38"/>
      <c r="F1235" s="52"/>
      <c r="G1235" s="52"/>
      <c r="P1235" s="52"/>
      <c r="Q1235" s="144"/>
      <c r="AC1235" s="39"/>
      <c r="AD1235" s="40"/>
    </row>
    <row r="1236" s="35" customFormat="1" spans="3:30">
      <c r="C1236" s="38"/>
      <c r="F1236" s="52"/>
      <c r="G1236" s="52"/>
      <c r="P1236" s="52"/>
      <c r="Q1236" s="144"/>
      <c r="AC1236" s="39"/>
      <c r="AD1236" s="40"/>
    </row>
    <row r="1237" s="35" customFormat="1" spans="3:30">
      <c r="C1237" s="38"/>
      <c r="F1237" s="52"/>
      <c r="G1237" s="52"/>
      <c r="P1237" s="52"/>
      <c r="Q1237" s="144"/>
      <c r="AC1237" s="39"/>
      <c r="AD1237" s="40"/>
    </row>
    <row r="1238" s="35" customFormat="1" spans="3:30">
      <c r="C1238" s="38"/>
      <c r="F1238" s="52"/>
      <c r="G1238" s="52"/>
      <c r="P1238" s="52"/>
      <c r="Q1238" s="144"/>
      <c r="AC1238" s="39"/>
      <c r="AD1238" s="40"/>
    </row>
    <row r="1239" s="35" customFormat="1" spans="3:30">
      <c r="C1239" s="38"/>
      <c r="F1239" s="52"/>
      <c r="G1239" s="52"/>
      <c r="P1239" s="52"/>
      <c r="Q1239" s="144"/>
      <c r="AC1239" s="39"/>
      <c r="AD1239" s="40"/>
    </row>
    <row r="1240" s="35" customFormat="1" spans="3:30">
      <c r="C1240" s="38"/>
      <c r="F1240" s="52"/>
      <c r="G1240" s="52"/>
      <c r="P1240" s="52"/>
      <c r="Q1240" s="144"/>
      <c r="AC1240" s="39"/>
      <c r="AD1240" s="40"/>
    </row>
    <row r="1241" s="35" customFormat="1" spans="3:30">
      <c r="C1241" s="38"/>
      <c r="F1241" s="52"/>
      <c r="G1241" s="52"/>
      <c r="P1241" s="52"/>
      <c r="Q1241" s="144"/>
      <c r="AC1241" s="39"/>
      <c r="AD1241" s="40"/>
    </row>
    <row r="1242" s="35" customFormat="1" spans="3:30">
      <c r="C1242" s="38"/>
      <c r="F1242" s="52"/>
      <c r="G1242" s="52"/>
      <c r="P1242" s="52"/>
      <c r="Q1242" s="144"/>
      <c r="AC1242" s="39"/>
      <c r="AD1242" s="40"/>
    </row>
    <row r="1243" s="35" customFormat="1" spans="3:30">
      <c r="C1243" s="38"/>
      <c r="F1243" s="52"/>
      <c r="G1243" s="52"/>
      <c r="P1243" s="52"/>
      <c r="Q1243" s="144"/>
      <c r="AC1243" s="39"/>
      <c r="AD1243" s="40"/>
    </row>
    <row r="1244" s="35" customFormat="1" spans="3:30">
      <c r="C1244" s="38"/>
      <c r="F1244" s="52"/>
      <c r="G1244" s="52"/>
      <c r="P1244" s="52"/>
      <c r="Q1244" s="144"/>
      <c r="AC1244" s="39"/>
      <c r="AD1244" s="40"/>
    </row>
    <row r="1245" s="35" customFormat="1" spans="3:30">
      <c r="C1245" s="38"/>
      <c r="F1245" s="52"/>
      <c r="G1245" s="52"/>
      <c r="P1245" s="52"/>
      <c r="Q1245" s="144"/>
      <c r="AC1245" s="39"/>
      <c r="AD1245" s="40"/>
    </row>
    <row r="1246" s="35" customFormat="1" spans="3:30">
      <c r="C1246" s="38"/>
      <c r="F1246" s="52"/>
      <c r="G1246" s="52"/>
      <c r="P1246" s="52"/>
      <c r="Q1246" s="144"/>
      <c r="AC1246" s="39"/>
      <c r="AD1246" s="40"/>
    </row>
    <row r="1247" s="35" customFormat="1" spans="3:30">
      <c r="C1247" s="38"/>
      <c r="F1247" s="52"/>
      <c r="G1247" s="52"/>
      <c r="P1247" s="52"/>
      <c r="Q1247" s="144"/>
      <c r="AC1247" s="39"/>
      <c r="AD1247" s="40"/>
    </row>
    <row r="1248" s="35" customFormat="1" spans="3:30">
      <c r="C1248" s="38"/>
      <c r="F1248" s="52"/>
      <c r="G1248" s="52"/>
      <c r="P1248" s="52"/>
      <c r="Q1248" s="144"/>
      <c r="AC1248" s="39"/>
      <c r="AD1248" s="40"/>
    </row>
    <row r="1249" s="35" customFormat="1" spans="3:30">
      <c r="C1249" s="38"/>
      <c r="F1249" s="52"/>
      <c r="G1249" s="52"/>
      <c r="P1249" s="52"/>
      <c r="Q1249" s="144"/>
      <c r="AC1249" s="39"/>
      <c r="AD1249" s="40"/>
    </row>
    <row r="1250" s="35" customFormat="1" spans="3:30">
      <c r="C1250" s="38"/>
      <c r="F1250" s="52"/>
      <c r="G1250" s="52"/>
      <c r="P1250" s="52"/>
      <c r="Q1250" s="144"/>
      <c r="AC1250" s="39"/>
      <c r="AD1250" s="40"/>
    </row>
    <row r="1251" s="35" customFormat="1" spans="3:30">
      <c r="C1251" s="38"/>
      <c r="F1251" s="52"/>
      <c r="G1251" s="52"/>
      <c r="P1251" s="52"/>
      <c r="Q1251" s="144"/>
      <c r="AC1251" s="39"/>
      <c r="AD1251" s="40"/>
    </row>
    <row r="1252" s="35" customFormat="1" spans="3:30">
      <c r="C1252" s="38"/>
      <c r="F1252" s="52"/>
      <c r="G1252" s="52"/>
      <c r="P1252" s="52"/>
      <c r="Q1252" s="144"/>
      <c r="AC1252" s="39"/>
      <c r="AD1252" s="40"/>
    </row>
    <row r="1253" s="35" customFormat="1" spans="3:30">
      <c r="C1253" s="38"/>
      <c r="F1253" s="52"/>
      <c r="G1253" s="52"/>
      <c r="P1253" s="52"/>
      <c r="Q1253" s="144"/>
      <c r="AC1253" s="39"/>
      <c r="AD1253" s="40"/>
    </row>
    <row r="1254" s="35" customFormat="1" spans="3:30">
      <c r="C1254" s="38"/>
      <c r="F1254" s="52"/>
      <c r="G1254" s="52"/>
      <c r="P1254" s="52"/>
      <c r="Q1254" s="144"/>
      <c r="AC1254" s="39"/>
      <c r="AD1254" s="40"/>
    </row>
    <row r="1255" s="35" customFormat="1" spans="3:30">
      <c r="C1255" s="38"/>
      <c r="F1255" s="52"/>
      <c r="G1255" s="52"/>
      <c r="P1255" s="52"/>
      <c r="Q1255" s="144"/>
      <c r="AC1255" s="39"/>
      <c r="AD1255" s="40"/>
    </row>
    <row r="1256" s="35" customFormat="1" spans="3:30">
      <c r="C1256" s="38"/>
      <c r="F1256" s="52"/>
      <c r="G1256" s="52"/>
      <c r="P1256" s="52"/>
      <c r="Q1256" s="144"/>
      <c r="AC1256" s="39"/>
      <c r="AD1256" s="40"/>
    </row>
    <row r="1257" s="35" customFormat="1" spans="3:30">
      <c r="C1257" s="38"/>
      <c r="F1257" s="52"/>
      <c r="G1257" s="52"/>
      <c r="P1257" s="52"/>
      <c r="Q1257" s="144"/>
      <c r="AC1257" s="39"/>
      <c r="AD1257" s="40"/>
    </row>
    <row r="1258" s="35" customFormat="1" spans="3:30">
      <c r="C1258" s="38"/>
      <c r="F1258" s="52"/>
      <c r="G1258" s="52"/>
      <c r="P1258" s="52"/>
      <c r="Q1258" s="144"/>
      <c r="AC1258" s="39"/>
      <c r="AD1258" s="40"/>
    </row>
    <row r="1259" s="35" customFormat="1" spans="3:30">
      <c r="C1259" s="38"/>
      <c r="F1259" s="52"/>
      <c r="G1259" s="52"/>
      <c r="P1259" s="52"/>
      <c r="Q1259" s="144"/>
      <c r="AC1259" s="39"/>
      <c r="AD1259" s="40"/>
    </row>
    <row r="1260" s="35" customFormat="1" spans="3:30">
      <c r="C1260" s="38"/>
      <c r="F1260" s="52"/>
      <c r="G1260" s="52"/>
      <c r="P1260" s="52"/>
      <c r="Q1260" s="144"/>
      <c r="AC1260" s="39"/>
      <c r="AD1260" s="40"/>
    </row>
    <row r="1261" s="35" customFormat="1" spans="3:30">
      <c r="C1261" s="38"/>
      <c r="F1261" s="52"/>
      <c r="G1261" s="52"/>
      <c r="P1261" s="52"/>
      <c r="Q1261" s="144"/>
      <c r="AC1261" s="39"/>
      <c r="AD1261" s="40"/>
    </row>
    <row r="1262" s="35" customFormat="1" spans="3:30">
      <c r="C1262" s="38"/>
      <c r="F1262" s="52"/>
      <c r="G1262" s="52"/>
      <c r="P1262" s="52"/>
      <c r="Q1262" s="144"/>
      <c r="AC1262" s="39"/>
      <c r="AD1262" s="40"/>
    </row>
    <row r="1263" s="35" customFormat="1" spans="3:30">
      <c r="C1263" s="38"/>
      <c r="F1263" s="52"/>
      <c r="G1263" s="52"/>
      <c r="P1263" s="52"/>
      <c r="Q1263" s="144"/>
      <c r="AC1263" s="39"/>
      <c r="AD1263" s="40"/>
    </row>
    <row r="1264" s="35" customFormat="1" spans="3:30">
      <c r="C1264" s="38"/>
      <c r="F1264" s="52"/>
      <c r="G1264" s="52"/>
      <c r="P1264" s="52"/>
      <c r="Q1264" s="144"/>
      <c r="AC1264" s="39"/>
      <c r="AD1264" s="40"/>
    </row>
    <row r="1265" s="35" customFormat="1" spans="3:30">
      <c r="C1265" s="38"/>
      <c r="F1265" s="52"/>
      <c r="G1265" s="52"/>
      <c r="P1265" s="52"/>
      <c r="Q1265" s="144"/>
      <c r="AC1265" s="39"/>
      <c r="AD1265" s="40"/>
    </row>
    <row r="1266" s="35" customFormat="1" spans="3:30">
      <c r="C1266" s="38"/>
      <c r="F1266" s="52"/>
      <c r="G1266" s="52"/>
      <c r="P1266" s="52"/>
      <c r="Q1266" s="144"/>
      <c r="AC1266" s="39"/>
      <c r="AD1266" s="40"/>
    </row>
    <row r="1267" s="35" customFormat="1" spans="3:30">
      <c r="C1267" s="38"/>
      <c r="F1267" s="52"/>
      <c r="G1267" s="52"/>
      <c r="P1267" s="52"/>
      <c r="Q1267" s="144"/>
      <c r="AC1267" s="39"/>
      <c r="AD1267" s="40"/>
    </row>
    <row r="1268" s="35" customFormat="1" spans="3:30">
      <c r="C1268" s="38"/>
      <c r="F1268" s="52"/>
      <c r="G1268" s="52"/>
      <c r="P1268" s="52"/>
      <c r="Q1268" s="144"/>
      <c r="AC1268" s="39"/>
      <c r="AD1268" s="40"/>
    </row>
    <row r="1269" s="35" customFormat="1" spans="3:30">
      <c r="C1269" s="38"/>
      <c r="F1269" s="52"/>
      <c r="G1269" s="52"/>
      <c r="P1269" s="52"/>
      <c r="Q1269" s="144"/>
      <c r="AC1269" s="39"/>
      <c r="AD1269" s="40"/>
    </row>
    <row r="1270" s="35" customFormat="1" spans="3:30">
      <c r="C1270" s="38"/>
      <c r="F1270" s="52"/>
      <c r="G1270" s="52"/>
      <c r="P1270" s="52"/>
      <c r="Q1270" s="144"/>
      <c r="AC1270" s="39"/>
      <c r="AD1270" s="40"/>
    </row>
    <row r="1271" s="35" customFormat="1" spans="3:30">
      <c r="C1271" s="38"/>
      <c r="F1271" s="52"/>
      <c r="G1271" s="52"/>
      <c r="P1271" s="52"/>
      <c r="Q1271" s="144"/>
      <c r="AC1271" s="39"/>
      <c r="AD1271" s="40"/>
    </row>
    <row r="1272" s="35" customFormat="1" spans="3:30">
      <c r="C1272" s="38"/>
      <c r="F1272" s="52"/>
      <c r="G1272" s="52"/>
      <c r="P1272" s="52"/>
      <c r="Q1272" s="144"/>
      <c r="AC1272" s="39"/>
      <c r="AD1272" s="40"/>
    </row>
    <row r="1273" s="35" customFormat="1" spans="3:30">
      <c r="C1273" s="38"/>
      <c r="F1273" s="52"/>
      <c r="G1273" s="52"/>
      <c r="P1273" s="52"/>
      <c r="Q1273" s="144"/>
      <c r="AC1273" s="39"/>
      <c r="AD1273" s="40"/>
    </row>
    <row r="1274" s="35" customFormat="1" spans="3:30">
      <c r="C1274" s="38"/>
      <c r="F1274" s="52"/>
      <c r="G1274" s="52"/>
      <c r="P1274" s="52"/>
      <c r="Q1274" s="144"/>
      <c r="AC1274" s="39"/>
      <c r="AD1274" s="40"/>
    </row>
    <row r="1275" s="35" customFormat="1" spans="3:30">
      <c r="C1275" s="38"/>
      <c r="F1275" s="52"/>
      <c r="G1275" s="52"/>
      <c r="P1275" s="52"/>
      <c r="Q1275" s="144"/>
      <c r="AC1275" s="39"/>
      <c r="AD1275" s="40"/>
    </row>
    <row r="1276" s="35" customFormat="1" spans="3:30">
      <c r="C1276" s="38"/>
      <c r="F1276" s="52"/>
      <c r="G1276" s="52"/>
      <c r="P1276" s="52"/>
      <c r="Q1276" s="144"/>
      <c r="AC1276" s="39"/>
      <c r="AD1276" s="40"/>
    </row>
    <row r="1277" s="35" customFormat="1" spans="3:30">
      <c r="C1277" s="38"/>
      <c r="F1277" s="52"/>
      <c r="G1277" s="52"/>
      <c r="P1277" s="52"/>
      <c r="Q1277" s="144"/>
      <c r="AC1277" s="39"/>
      <c r="AD1277" s="40"/>
    </row>
    <row r="1278" s="35" customFormat="1" spans="3:30">
      <c r="C1278" s="38"/>
      <c r="F1278" s="52"/>
      <c r="G1278" s="52"/>
      <c r="P1278" s="52"/>
      <c r="Q1278" s="144"/>
      <c r="AC1278" s="39"/>
      <c r="AD1278" s="40"/>
    </row>
    <row r="1279" s="35" customFormat="1" spans="3:30">
      <c r="C1279" s="38"/>
      <c r="F1279" s="52"/>
      <c r="G1279" s="52"/>
      <c r="P1279" s="52"/>
      <c r="Q1279" s="144"/>
      <c r="AC1279" s="39"/>
      <c r="AD1279" s="40"/>
    </row>
    <row r="1280" s="35" customFormat="1" spans="3:30">
      <c r="C1280" s="38"/>
      <c r="F1280" s="52"/>
      <c r="G1280" s="52"/>
      <c r="P1280" s="52"/>
      <c r="Q1280" s="144"/>
      <c r="AC1280" s="39"/>
      <c r="AD1280" s="40"/>
    </row>
    <row r="1281" s="35" customFormat="1" spans="3:30">
      <c r="C1281" s="38"/>
      <c r="F1281" s="52"/>
      <c r="G1281" s="52"/>
      <c r="P1281" s="52"/>
      <c r="Q1281" s="144"/>
      <c r="AC1281" s="39"/>
      <c r="AD1281" s="40"/>
    </row>
    <row r="1282" s="35" customFormat="1" spans="3:30">
      <c r="C1282" s="38"/>
      <c r="F1282" s="52"/>
      <c r="G1282" s="52"/>
      <c r="P1282" s="52"/>
      <c r="Q1282" s="144"/>
      <c r="AC1282" s="39"/>
      <c r="AD1282" s="40"/>
    </row>
    <row r="1283" s="35" customFormat="1" spans="3:30">
      <c r="C1283" s="38"/>
      <c r="F1283" s="52"/>
      <c r="G1283" s="52"/>
      <c r="P1283" s="52"/>
      <c r="Q1283" s="144"/>
      <c r="AC1283" s="39"/>
      <c r="AD1283" s="40"/>
    </row>
    <row r="1284" s="35" customFormat="1" spans="3:30">
      <c r="C1284" s="38"/>
      <c r="F1284" s="52"/>
      <c r="G1284" s="52"/>
      <c r="P1284" s="52"/>
      <c r="Q1284" s="144"/>
      <c r="AC1284" s="39"/>
      <c r="AD1284" s="40"/>
    </row>
    <row r="1285" s="35" customFormat="1" spans="3:30">
      <c r="C1285" s="38"/>
      <c r="F1285" s="52"/>
      <c r="G1285" s="52"/>
      <c r="P1285" s="52"/>
      <c r="Q1285" s="144"/>
      <c r="AC1285" s="39"/>
      <c r="AD1285" s="40"/>
    </row>
    <row r="1286" s="35" customFormat="1" spans="3:30">
      <c r="C1286" s="38"/>
      <c r="F1286" s="52"/>
      <c r="G1286" s="52"/>
      <c r="P1286" s="52"/>
      <c r="Q1286" s="144"/>
      <c r="AC1286" s="39"/>
      <c r="AD1286" s="40"/>
    </row>
    <row r="1287" s="35" customFormat="1" spans="3:30">
      <c r="C1287" s="38"/>
      <c r="F1287" s="52"/>
      <c r="G1287" s="52"/>
      <c r="P1287" s="52"/>
      <c r="Q1287" s="144"/>
      <c r="AC1287" s="39"/>
      <c r="AD1287" s="40"/>
    </row>
    <row r="1288" s="35" customFormat="1" spans="3:30">
      <c r="C1288" s="38"/>
      <c r="F1288" s="52"/>
      <c r="G1288" s="52"/>
      <c r="P1288" s="52"/>
      <c r="Q1288" s="144"/>
      <c r="AC1288" s="39"/>
      <c r="AD1288" s="40"/>
    </row>
    <row r="1289" s="35" customFormat="1" spans="3:30">
      <c r="C1289" s="38"/>
      <c r="F1289" s="52"/>
      <c r="G1289" s="52"/>
      <c r="P1289" s="52"/>
      <c r="Q1289" s="144"/>
      <c r="AC1289" s="39"/>
      <c r="AD1289" s="40"/>
    </row>
    <row r="1290" s="35" customFormat="1" spans="3:30">
      <c r="C1290" s="38"/>
      <c r="F1290" s="52"/>
      <c r="G1290" s="52"/>
      <c r="P1290" s="52"/>
      <c r="Q1290" s="144"/>
      <c r="AC1290" s="39"/>
      <c r="AD1290" s="40"/>
    </row>
    <row r="1291" s="35" customFormat="1" spans="3:30">
      <c r="C1291" s="38"/>
      <c r="F1291" s="52"/>
      <c r="G1291" s="52"/>
      <c r="P1291" s="52"/>
      <c r="Q1291" s="144"/>
      <c r="AC1291" s="39"/>
      <c r="AD1291" s="40"/>
    </row>
    <row r="1292" s="35" customFormat="1" spans="3:30">
      <c r="C1292" s="38"/>
      <c r="F1292" s="52"/>
      <c r="G1292" s="52"/>
      <c r="P1292" s="52"/>
      <c r="Q1292" s="144"/>
      <c r="AC1292" s="39"/>
      <c r="AD1292" s="40"/>
    </row>
    <row r="1293" s="35" customFormat="1" spans="3:30">
      <c r="C1293" s="38"/>
      <c r="F1293" s="52"/>
      <c r="G1293" s="52"/>
      <c r="P1293" s="52"/>
      <c r="Q1293" s="144"/>
      <c r="AC1293" s="39"/>
      <c r="AD1293" s="40"/>
    </row>
    <row r="1294" s="35" customFormat="1" spans="3:30">
      <c r="C1294" s="38"/>
      <c r="F1294" s="52"/>
      <c r="G1294" s="52"/>
      <c r="P1294" s="52"/>
      <c r="Q1294" s="144"/>
      <c r="AC1294" s="39"/>
      <c r="AD1294" s="40"/>
    </row>
    <row r="1295" s="35" customFormat="1" spans="3:30">
      <c r="C1295" s="38"/>
      <c r="F1295" s="52"/>
      <c r="G1295" s="52"/>
      <c r="P1295" s="52"/>
      <c r="Q1295" s="144"/>
      <c r="AC1295" s="39"/>
      <c r="AD1295" s="40"/>
    </row>
    <row r="1296" s="35" customFormat="1" spans="3:30">
      <c r="C1296" s="38"/>
      <c r="F1296" s="52"/>
      <c r="G1296" s="52"/>
      <c r="P1296" s="52"/>
      <c r="Q1296" s="144"/>
      <c r="AC1296" s="39"/>
      <c r="AD1296" s="40"/>
    </row>
    <row r="1297" s="35" customFormat="1" spans="3:30">
      <c r="C1297" s="38"/>
      <c r="F1297" s="52"/>
      <c r="G1297" s="52"/>
      <c r="P1297" s="52"/>
      <c r="Q1297" s="144"/>
      <c r="AC1297" s="39"/>
      <c r="AD1297" s="40"/>
    </row>
    <row r="1298" s="35" customFormat="1" spans="3:30">
      <c r="C1298" s="38"/>
      <c r="F1298" s="52"/>
      <c r="G1298" s="52"/>
      <c r="P1298" s="52"/>
      <c r="Q1298" s="144"/>
      <c r="AC1298" s="39"/>
      <c r="AD1298" s="40"/>
    </row>
    <row r="1299" s="35" customFormat="1" spans="3:30">
      <c r="C1299" s="38"/>
      <c r="F1299" s="52"/>
      <c r="G1299" s="52"/>
      <c r="P1299" s="52"/>
      <c r="Q1299" s="144"/>
      <c r="AC1299" s="39"/>
      <c r="AD1299" s="40"/>
    </row>
    <row r="1300" s="35" customFormat="1" spans="3:30">
      <c r="C1300" s="38"/>
      <c r="F1300" s="52"/>
      <c r="G1300" s="52"/>
      <c r="P1300" s="52"/>
      <c r="Q1300" s="144"/>
      <c r="AC1300" s="39"/>
      <c r="AD1300" s="40"/>
    </row>
    <row r="1301" s="35" customFormat="1" spans="3:30">
      <c r="C1301" s="38"/>
      <c r="F1301" s="52"/>
      <c r="G1301" s="52"/>
      <c r="P1301" s="52"/>
      <c r="Q1301" s="144"/>
      <c r="AC1301" s="39"/>
      <c r="AD1301" s="40"/>
    </row>
    <row r="1302" s="35" customFormat="1" spans="3:30">
      <c r="C1302" s="38"/>
      <c r="F1302" s="52"/>
      <c r="G1302" s="52"/>
      <c r="P1302" s="52"/>
      <c r="Q1302" s="144"/>
      <c r="AC1302" s="39"/>
      <c r="AD1302" s="40"/>
    </row>
    <row r="1303" s="35" customFormat="1" spans="3:30">
      <c r="C1303" s="38"/>
      <c r="F1303" s="52"/>
      <c r="G1303" s="52"/>
      <c r="P1303" s="52"/>
      <c r="Q1303" s="144"/>
      <c r="AC1303" s="39"/>
      <c r="AD1303" s="40"/>
    </row>
    <row r="1304" s="35" customFormat="1" spans="3:30">
      <c r="C1304" s="38"/>
      <c r="F1304" s="52"/>
      <c r="G1304" s="52"/>
      <c r="P1304" s="52"/>
      <c r="Q1304" s="144"/>
      <c r="AC1304" s="39"/>
      <c r="AD1304" s="40"/>
    </row>
    <row r="1305" s="35" customFormat="1" spans="3:30">
      <c r="C1305" s="38"/>
      <c r="F1305" s="52"/>
      <c r="G1305" s="52"/>
      <c r="P1305" s="52"/>
      <c r="Q1305" s="144"/>
      <c r="AC1305" s="39"/>
      <c r="AD1305" s="40"/>
    </row>
    <row r="1306" s="35" customFormat="1" spans="3:30">
      <c r="C1306" s="38"/>
      <c r="F1306" s="52"/>
      <c r="G1306" s="52"/>
      <c r="P1306" s="52"/>
      <c r="Q1306" s="144"/>
      <c r="AC1306" s="39"/>
      <c r="AD1306" s="40"/>
    </row>
    <row r="1307" s="35" customFormat="1" spans="3:30">
      <c r="C1307" s="38"/>
      <c r="F1307" s="52"/>
      <c r="G1307" s="52"/>
      <c r="P1307" s="52"/>
      <c r="Q1307" s="144"/>
      <c r="AC1307" s="39"/>
      <c r="AD1307" s="40"/>
    </row>
    <row r="1308" s="35" customFormat="1" spans="3:30">
      <c r="C1308" s="38"/>
      <c r="F1308" s="52"/>
      <c r="G1308" s="52"/>
      <c r="P1308" s="52"/>
      <c r="Q1308" s="144"/>
      <c r="AC1308" s="39"/>
      <c r="AD1308" s="40"/>
    </row>
    <row r="1309" s="35" customFormat="1" spans="3:30">
      <c r="C1309" s="38"/>
      <c r="F1309" s="52"/>
      <c r="G1309" s="52"/>
      <c r="P1309" s="52"/>
      <c r="Q1309" s="144"/>
      <c r="AC1309" s="39"/>
      <c r="AD1309" s="40"/>
    </row>
    <row r="1310" s="35" customFormat="1" spans="3:30">
      <c r="C1310" s="38"/>
      <c r="F1310" s="52"/>
      <c r="G1310" s="52"/>
      <c r="P1310" s="52"/>
      <c r="Q1310" s="144"/>
      <c r="AC1310" s="39"/>
      <c r="AD1310" s="40"/>
    </row>
    <row r="1311" s="35" customFormat="1" spans="3:30">
      <c r="C1311" s="38"/>
      <c r="F1311" s="52"/>
      <c r="G1311" s="52"/>
      <c r="P1311" s="52"/>
      <c r="Q1311" s="144"/>
      <c r="AC1311" s="39"/>
      <c r="AD1311" s="40"/>
    </row>
    <row r="1312" s="35" customFormat="1" spans="3:30">
      <c r="C1312" s="38"/>
      <c r="F1312" s="52"/>
      <c r="G1312" s="52"/>
      <c r="P1312" s="52"/>
      <c r="Q1312" s="144"/>
      <c r="AC1312" s="39"/>
      <c r="AD1312" s="40"/>
    </row>
    <row r="1313" s="35" customFormat="1" spans="3:30">
      <c r="C1313" s="38"/>
      <c r="F1313" s="52"/>
      <c r="G1313" s="52"/>
      <c r="P1313" s="52"/>
      <c r="Q1313" s="144"/>
      <c r="AC1313" s="39"/>
      <c r="AD1313" s="40"/>
    </row>
    <row r="1314" s="35" customFormat="1" spans="3:30">
      <c r="C1314" s="38"/>
      <c r="F1314" s="52"/>
      <c r="G1314" s="52"/>
      <c r="P1314" s="52"/>
      <c r="Q1314" s="144"/>
      <c r="AC1314" s="39"/>
      <c r="AD1314" s="40"/>
    </row>
    <row r="1315" s="35" customFormat="1" spans="3:30">
      <c r="C1315" s="38"/>
      <c r="F1315" s="52"/>
      <c r="G1315" s="52"/>
      <c r="P1315" s="52"/>
      <c r="Q1315" s="144"/>
      <c r="AC1315" s="39"/>
      <c r="AD1315" s="40"/>
    </row>
    <row r="1316" s="35" customFormat="1" spans="3:30">
      <c r="C1316" s="38"/>
      <c r="F1316" s="52"/>
      <c r="G1316" s="52"/>
      <c r="P1316" s="52"/>
      <c r="Q1316" s="144"/>
      <c r="AC1316" s="39"/>
      <c r="AD1316" s="40"/>
    </row>
    <row r="1317" s="35" customFormat="1" spans="3:30">
      <c r="C1317" s="38"/>
      <c r="F1317" s="52"/>
      <c r="G1317" s="52"/>
      <c r="P1317" s="52"/>
      <c r="Q1317" s="144"/>
      <c r="AC1317" s="39"/>
      <c r="AD1317" s="40"/>
    </row>
    <row r="1318" s="35" customFormat="1" spans="3:30">
      <c r="C1318" s="38"/>
      <c r="F1318" s="52"/>
      <c r="G1318" s="52"/>
      <c r="P1318" s="52"/>
      <c r="Q1318" s="144"/>
      <c r="AC1318" s="39"/>
      <c r="AD1318" s="40"/>
    </row>
    <row r="1319" s="35" customFormat="1" spans="3:30">
      <c r="C1319" s="38"/>
      <c r="F1319" s="52"/>
      <c r="G1319" s="52"/>
      <c r="P1319" s="52"/>
      <c r="Q1319" s="144"/>
      <c r="AC1319" s="39"/>
      <c r="AD1319" s="40"/>
    </row>
    <row r="1320" s="35" customFormat="1" spans="3:30">
      <c r="C1320" s="38"/>
      <c r="F1320" s="52"/>
      <c r="G1320" s="52"/>
      <c r="P1320" s="52"/>
      <c r="Q1320" s="144"/>
      <c r="AC1320" s="39"/>
      <c r="AD1320" s="40"/>
    </row>
    <row r="1321" s="35" customFormat="1" spans="3:30">
      <c r="C1321" s="38"/>
      <c r="F1321" s="52"/>
      <c r="G1321" s="52"/>
      <c r="P1321" s="52"/>
      <c r="Q1321" s="144"/>
      <c r="AC1321" s="39"/>
      <c r="AD1321" s="40"/>
    </row>
    <row r="1322" s="35" customFormat="1" spans="3:30">
      <c r="C1322" s="38"/>
      <c r="F1322" s="52"/>
      <c r="G1322" s="52"/>
      <c r="P1322" s="52"/>
      <c r="Q1322" s="144"/>
      <c r="AC1322" s="39"/>
      <c r="AD1322" s="40"/>
    </row>
    <row r="1323" s="35" customFormat="1" spans="3:30">
      <c r="C1323" s="38"/>
      <c r="F1323" s="52"/>
      <c r="G1323" s="52"/>
      <c r="P1323" s="52"/>
      <c r="Q1323" s="144"/>
      <c r="AC1323" s="39"/>
      <c r="AD1323" s="40"/>
    </row>
    <row r="1324" s="35" customFormat="1" spans="3:30">
      <c r="C1324" s="38"/>
      <c r="F1324" s="52"/>
      <c r="G1324" s="52"/>
      <c r="P1324" s="52"/>
      <c r="Q1324" s="144"/>
      <c r="AC1324" s="39"/>
      <c r="AD1324" s="40"/>
    </row>
    <row r="1325" s="35" customFormat="1" spans="3:30">
      <c r="C1325" s="38"/>
      <c r="F1325" s="52"/>
      <c r="G1325" s="52"/>
      <c r="P1325" s="52"/>
      <c r="Q1325" s="144"/>
      <c r="AC1325" s="39"/>
      <c r="AD1325" s="40"/>
    </row>
    <row r="1326" s="35" customFormat="1" spans="3:30">
      <c r="C1326" s="38"/>
      <c r="F1326" s="52"/>
      <c r="G1326" s="52"/>
      <c r="P1326" s="52"/>
      <c r="Q1326" s="144"/>
      <c r="AC1326" s="39"/>
      <c r="AD1326" s="40"/>
    </row>
    <row r="1327" s="35" customFormat="1" spans="3:30">
      <c r="C1327" s="38"/>
      <c r="F1327" s="52"/>
      <c r="G1327" s="52"/>
      <c r="P1327" s="52"/>
      <c r="Q1327" s="144"/>
      <c r="AC1327" s="39"/>
      <c r="AD1327" s="40"/>
    </row>
    <row r="1328" s="35" customFormat="1" spans="3:30">
      <c r="C1328" s="38"/>
      <c r="F1328" s="52"/>
      <c r="G1328" s="52"/>
      <c r="P1328" s="52"/>
      <c r="Q1328" s="144"/>
      <c r="AC1328" s="39"/>
      <c r="AD1328" s="40"/>
    </row>
    <row r="1329" s="35" customFormat="1" spans="3:30">
      <c r="C1329" s="38"/>
      <c r="F1329" s="52"/>
      <c r="G1329" s="52"/>
      <c r="P1329" s="52"/>
      <c r="Q1329" s="144"/>
      <c r="AC1329" s="39"/>
      <c r="AD1329" s="40"/>
    </row>
    <row r="1330" s="35" customFormat="1" spans="3:30">
      <c r="C1330" s="38"/>
      <c r="F1330" s="52"/>
      <c r="G1330" s="52"/>
      <c r="P1330" s="52"/>
      <c r="Q1330" s="144"/>
      <c r="AC1330" s="39"/>
      <c r="AD1330" s="40"/>
    </row>
    <row r="1331" s="35" customFormat="1" spans="3:30">
      <c r="C1331" s="38"/>
      <c r="F1331" s="52"/>
      <c r="G1331" s="52"/>
      <c r="P1331" s="52"/>
      <c r="Q1331" s="144"/>
      <c r="AC1331" s="39"/>
      <c r="AD1331" s="40"/>
    </row>
    <row r="1332" s="35" customFormat="1" spans="3:30">
      <c r="C1332" s="38"/>
      <c r="F1332" s="52"/>
      <c r="G1332" s="52"/>
      <c r="P1332" s="52"/>
      <c r="Q1332" s="144"/>
      <c r="AC1332" s="39"/>
      <c r="AD1332" s="40"/>
    </row>
    <row r="1333" s="35" customFormat="1" spans="3:30">
      <c r="C1333" s="38"/>
      <c r="F1333" s="52"/>
      <c r="G1333" s="52"/>
      <c r="P1333" s="52"/>
      <c r="Q1333" s="144"/>
      <c r="AC1333" s="39"/>
      <c r="AD1333" s="40"/>
    </row>
    <row r="1334" s="35" customFormat="1" spans="3:30">
      <c r="C1334" s="38"/>
      <c r="F1334" s="52"/>
      <c r="G1334" s="52"/>
      <c r="P1334" s="52"/>
      <c r="Q1334" s="144"/>
      <c r="AC1334" s="39"/>
      <c r="AD1334" s="40"/>
    </row>
    <row r="1335" s="35" customFormat="1" spans="3:30">
      <c r="C1335" s="38"/>
      <c r="F1335" s="52"/>
      <c r="G1335" s="52"/>
      <c r="P1335" s="52"/>
      <c r="Q1335" s="144"/>
      <c r="AC1335" s="39"/>
      <c r="AD1335" s="40"/>
    </row>
    <row r="1336" s="35" customFormat="1" spans="3:30">
      <c r="C1336" s="38"/>
      <c r="F1336" s="52"/>
      <c r="G1336" s="52"/>
      <c r="P1336" s="52"/>
      <c r="Q1336" s="144"/>
      <c r="AC1336" s="39"/>
      <c r="AD1336" s="40"/>
    </row>
    <row r="1337" s="35" customFormat="1" spans="3:30">
      <c r="C1337" s="38"/>
      <c r="F1337" s="52"/>
      <c r="G1337" s="52"/>
      <c r="P1337" s="52"/>
      <c r="Q1337" s="144"/>
      <c r="AC1337" s="39"/>
      <c r="AD1337" s="40"/>
    </row>
    <row r="1338" s="35" customFormat="1" spans="3:30">
      <c r="C1338" s="38"/>
      <c r="F1338" s="52"/>
      <c r="G1338" s="52"/>
      <c r="P1338" s="52"/>
      <c r="Q1338" s="144"/>
      <c r="AC1338" s="39"/>
      <c r="AD1338" s="40"/>
    </row>
    <row r="1339" s="35" customFormat="1" spans="3:30">
      <c r="C1339" s="38"/>
      <c r="F1339" s="52"/>
      <c r="G1339" s="52"/>
      <c r="P1339" s="52"/>
      <c r="Q1339" s="144"/>
      <c r="AC1339" s="39"/>
      <c r="AD1339" s="40"/>
    </row>
    <row r="1340" s="35" customFormat="1" spans="3:30">
      <c r="C1340" s="38"/>
      <c r="F1340" s="52"/>
      <c r="G1340" s="52"/>
      <c r="P1340" s="52"/>
      <c r="Q1340" s="144"/>
      <c r="AC1340" s="39"/>
      <c r="AD1340" s="40"/>
    </row>
    <row r="1341" s="35" customFormat="1" spans="3:30">
      <c r="C1341" s="38"/>
      <c r="F1341" s="52"/>
      <c r="G1341" s="52"/>
      <c r="P1341" s="52"/>
      <c r="Q1341" s="144"/>
      <c r="AC1341" s="39"/>
      <c r="AD1341" s="40"/>
    </row>
    <row r="1342" s="35" customFormat="1" spans="3:30">
      <c r="C1342" s="38"/>
      <c r="F1342" s="52"/>
      <c r="G1342" s="52"/>
      <c r="P1342" s="52"/>
      <c r="Q1342" s="144"/>
      <c r="AC1342" s="39"/>
      <c r="AD1342" s="40"/>
    </row>
    <row r="1343" s="35" customFormat="1" spans="3:30">
      <c r="C1343" s="38"/>
      <c r="F1343" s="52"/>
      <c r="G1343" s="52"/>
      <c r="P1343" s="52"/>
      <c r="Q1343" s="144"/>
      <c r="AC1343" s="39"/>
      <c r="AD1343" s="40"/>
    </row>
    <row r="1344" s="35" customFormat="1" spans="3:30">
      <c r="C1344" s="38"/>
      <c r="F1344" s="52"/>
      <c r="G1344" s="52"/>
      <c r="P1344" s="52"/>
      <c r="Q1344" s="144"/>
      <c r="AC1344" s="39"/>
      <c r="AD1344" s="40"/>
    </row>
    <row r="1345" s="35" customFormat="1" spans="3:30">
      <c r="C1345" s="38"/>
      <c r="F1345" s="52"/>
      <c r="G1345" s="52"/>
      <c r="P1345" s="52"/>
      <c r="Q1345" s="144"/>
      <c r="AC1345" s="39"/>
      <c r="AD1345" s="40"/>
    </row>
    <row r="1346" s="35" customFormat="1" spans="3:30">
      <c r="C1346" s="38"/>
      <c r="F1346" s="52"/>
      <c r="G1346" s="52"/>
      <c r="P1346" s="52"/>
      <c r="Q1346" s="144"/>
      <c r="AC1346" s="39"/>
      <c r="AD1346" s="40"/>
    </row>
    <row r="1347" s="35" customFormat="1" spans="3:30">
      <c r="C1347" s="38"/>
      <c r="F1347" s="52"/>
      <c r="G1347" s="52"/>
      <c r="P1347" s="52"/>
      <c r="Q1347" s="144"/>
      <c r="AC1347" s="39"/>
      <c r="AD1347" s="40"/>
    </row>
    <row r="1348" s="35" customFormat="1" spans="3:30">
      <c r="C1348" s="38"/>
      <c r="F1348" s="52"/>
      <c r="G1348" s="52"/>
      <c r="P1348" s="52"/>
      <c r="Q1348" s="144"/>
      <c r="AC1348" s="39"/>
      <c r="AD1348" s="40"/>
    </row>
    <row r="1349" s="35" customFormat="1" spans="3:30">
      <c r="C1349" s="38"/>
      <c r="F1349" s="52"/>
      <c r="G1349" s="52"/>
      <c r="P1349" s="52"/>
      <c r="Q1349" s="144"/>
      <c r="AC1349" s="39"/>
      <c r="AD1349" s="40"/>
    </row>
    <row r="1350" s="35" customFormat="1" spans="3:30">
      <c r="C1350" s="38"/>
      <c r="F1350" s="52"/>
      <c r="G1350" s="52"/>
      <c r="P1350" s="52"/>
      <c r="Q1350" s="144"/>
      <c r="AC1350" s="39"/>
      <c r="AD1350" s="40"/>
    </row>
    <row r="1351" s="35" customFormat="1" spans="3:30">
      <c r="C1351" s="38"/>
      <c r="F1351" s="52"/>
      <c r="G1351" s="52"/>
      <c r="P1351" s="52"/>
      <c r="Q1351" s="144"/>
      <c r="AC1351" s="39"/>
      <c r="AD1351" s="40"/>
    </row>
    <row r="1352" s="35" customFormat="1" spans="3:30">
      <c r="C1352" s="38"/>
      <c r="F1352" s="52"/>
      <c r="G1352" s="52"/>
      <c r="P1352" s="52"/>
      <c r="Q1352" s="144"/>
      <c r="AC1352" s="39"/>
      <c r="AD1352" s="40"/>
    </row>
    <row r="1353" s="35" customFormat="1" spans="3:30">
      <c r="C1353" s="38"/>
      <c r="F1353" s="52"/>
      <c r="G1353" s="52"/>
      <c r="P1353" s="52"/>
      <c r="Q1353" s="144"/>
      <c r="AC1353" s="39"/>
      <c r="AD1353" s="40"/>
    </row>
    <row r="1354" s="35" customFormat="1" spans="3:30">
      <c r="C1354" s="38"/>
      <c r="F1354" s="52"/>
      <c r="G1354" s="52"/>
      <c r="P1354" s="52"/>
      <c r="Q1354" s="144"/>
      <c r="AC1354" s="39"/>
      <c r="AD1354" s="40"/>
    </row>
    <row r="1355" s="35" customFormat="1" spans="3:30">
      <c r="C1355" s="38"/>
      <c r="F1355" s="52"/>
      <c r="G1355" s="52"/>
      <c r="P1355" s="52"/>
      <c r="Q1355" s="144"/>
      <c r="AC1355" s="39"/>
      <c r="AD1355" s="40"/>
    </row>
    <row r="1356" s="35" customFormat="1" spans="3:30">
      <c r="C1356" s="38"/>
      <c r="F1356" s="52"/>
      <c r="G1356" s="52"/>
      <c r="P1356" s="52"/>
      <c r="Q1356" s="144"/>
      <c r="AC1356" s="39"/>
      <c r="AD1356" s="40"/>
    </row>
    <row r="1357" s="35" customFormat="1" spans="3:30">
      <c r="C1357" s="38"/>
      <c r="F1357" s="52"/>
      <c r="G1357" s="52"/>
      <c r="P1357" s="52"/>
      <c r="Q1357" s="144"/>
      <c r="AC1357" s="39"/>
      <c r="AD1357" s="40"/>
    </row>
    <row r="1358" s="35" customFormat="1" spans="3:30">
      <c r="C1358" s="38"/>
      <c r="F1358" s="52"/>
      <c r="G1358" s="52"/>
      <c r="P1358" s="52"/>
      <c r="Q1358" s="144"/>
      <c r="AC1358" s="39"/>
      <c r="AD1358" s="40"/>
    </row>
    <row r="1359" s="35" customFormat="1" spans="3:30">
      <c r="C1359" s="38"/>
      <c r="F1359" s="52"/>
      <c r="G1359" s="52"/>
      <c r="P1359" s="52"/>
      <c r="Q1359" s="144"/>
      <c r="AC1359" s="39"/>
      <c r="AD1359" s="40"/>
    </row>
    <row r="1360" s="35" customFormat="1" spans="3:30">
      <c r="C1360" s="38"/>
      <c r="F1360" s="52"/>
      <c r="G1360" s="52"/>
      <c r="P1360" s="52"/>
      <c r="Q1360" s="144"/>
      <c r="AC1360" s="39"/>
      <c r="AD1360" s="40"/>
    </row>
    <row r="1361" s="35" customFormat="1" spans="3:30">
      <c r="C1361" s="38"/>
      <c r="F1361" s="52"/>
      <c r="G1361" s="52"/>
      <c r="P1361" s="52"/>
      <c r="Q1361" s="144"/>
      <c r="AC1361" s="39"/>
      <c r="AD1361" s="40"/>
    </row>
    <row r="1362" s="35" customFormat="1" spans="3:30">
      <c r="C1362" s="38"/>
      <c r="F1362" s="52"/>
      <c r="G1362" s="52"/>
      <c r="P1362" s="52"/>
      <c r="Q1362" s="144"/>
      <c r="AC1362" s="39"/>
      <c r="AD1362" s="40"/>
    </row>
    <row r="1363" s="35" customFormat="1" spans="3:30">
      <c r="C1363" s="38"/>
      <c r="F1363" s="52"/>
      <c r="G1363" s="52"/>
      <c r="P1363" s="52"/>
      <c r="Q1363" s="144"/>
      <c r="AC1363" s="39"/>
      <c r="AD1363" s="40"/>
    </row>
    <row r="1364" s="35" customFormat="1" spans="3:30">
      <c r="C1364" s="38"/>
      <c r="F1364" s="52"/>
      <c r="G1364" s="52"/>
      <c r="P1364" s="52"/>
      <c r="Q1364" s="144"/>
      <c r="AC1364" s="39"/>
      <c r="AD1364" s="40"/>
    </row>
    <row r="1365" s="35" customFormat="1" spans="3:30">
      <c r="C1365" s="38"/>
      <c r="F1365" s="52"/>
      <c r="G1365" s="52"/>
      <c r="P1365" s="52"/>
      <c r="Q1365" s="144"/>
      <c r="AC1365" s="39"/>
      <c r="AD1365" s="40"/>
    </row>
    <row r="1366" s="35" customFormat="1" spans="3:30">
      <c r="C1366" s="38"/>
      <c r="F1366" s="52"/>
      <c r="G1366" s="52"/>
      <c r="P1366" s="52"/>
      <c r="Q1366" s="144"/>
      <c r="AC1366" s="39"/>
      <c r="AD1366" s="40"/>
    </row>
    <row r="1367" s="35" customFormat="1" spans="3:30">
      <c r="C1367" s="38"/>
      <c r="F1367" s="52"/>
      <c r="G1367" s="52"/>
      <c r="P1367" s="52"/>
      <c r="Q1367" s="144"/>
      <c r="AC1367" s="39"/>
      <c r="AD1367" s="40"/>
    </row>
    <row r="1368" s="35" customFormat="1" spans="3:30">
      <c r="C1368" s="38"/>
      <c r="F1368" s="52"/>
      <c r="G1368" s="52"/>
      <c r="P1368" s="52"/>
      <c r="Q1368" s="144"/>
      <c r="AC1368" s="39"/>
      <c r="AD1368" s="40"/>
    </row>
    <row r="1369" s="35" customFormat="1" spans="3:30">
      <c r="C1369" s="38"/>
      <c r="F1369" s="52"/>
      <c r="G1369" s="52"/>
      <c r="P1369" s="52"/>
      <c r="Q1369" s="144"/>
      <c r="AC1369" s="39"/>
      <c r="AD1369" s="40"/>
    </row>
    <row r="1370" s="35" customFormat="1" spans="3:30">
      <c r="C1370" s="38"/>
      <c r="F1370" s="52"/>
      <c r="G1370" s="52"/>
      <c r="P1370" s="52"/>
      <c r="Q1370" s="144"/>
      <c r="AC1370" s="39"/>
      <c r="AD1370" s="40"/>
    </row>
    <row r="1371" s="35" customFormat="1" spans="3:30">
      <c r="C1371" s="38"/>
      <c r="F1371" s="52"/>
      <c r="G1371" s="52"/>
      <c r="P1371" s="52"/>
      <c r="Q1371" s="144"/>
      <c r="AC1371" s="39"/>
      <c r="AD1371" s="40"/>
    </row>
    <row r="1372" s="35" customFormat="1" spans="3:30">
      <c r="C1372" s="38"/>
      <c r="F1372" s="52"/>
      <c r="G1372" s="52"/>
      <c r="P1372" s="52"/>
      <c r="Q1372" s="144"/>
      <c r="AC1372" s="39"/>
      <c r="AD1372" s="40"/>
    </row>
    <row r="1373" s="35" customFormat="1" spans="3:30">
      <c r="C1373" s="38"/>
      <c r="F1373" s="52"/>
      <c r="G1373" s="52"/>
      <c r="P1373" s="52"/>
      <c r="Q1373" s="144"/>
      <c r="AC1373" s="39"/>
      <c r="AD1373" s="40"/>
    </row>
    <row r="1374" s="35" customFormat="1" spans="3:30">
      <c r="C1374" s="38"/>
      <c r="F1374" s="52"/>
      <c r="G1374" s="52"/>
      <c r="P1374" s="52"/>
      <c r="Q1374" s="144"/>
      <c r="AC1374" s="39"/>
      <c r="AD1374" s="40"/>
    </row>
    <row r="1375" s="35" customFormat="1" spans="3:30">
      <c r="C1375" s="38"/>
      <c r="F1375" s="52"/>
      <c r="G1375" s="52"/>
      <c r="P1375" s="52"/>
      <c r="Q1375" s="144"/>
      <c r="AC1375" s="39"/>
      <c r="AD1375" s="40"/>
    </row>
    <row r="1376" s="35" customFormat="1" spans="3:30">
      <c r="C1376" s="38"/>
      <c r="F1376" s="52"/>
      <c r="G1376" s="52"/>
      <c r="P1376" s="52"/>
      <c r="Q1376" s="144"/>
      <c r="AC1376" s="39"/>
      <c r="AD1376" s="40"/>
    </row>
    <row r="1377" s="35" customFormat="1" spans="3:30">
      <c r="C1377" s="38"/>
      <c r="F1377" s="52"/>
      <c r="G1377" s="52"/>
      <c r="P1377" s="52"/>
      <c r="Q1377" s="144"/>
      <c r="AC1377" s="39"/>
      <c r="AD1377" s="40"/>
    </row>
    <row r="1378" s="35" customFormat="1" spans="3:30">
      <c r="C1378" s="38"/>
      <c r="F1378" s="52"/>
      <c r="G1378" s="52"/>
      <c r="P1378" s="52"/>
      <c r="Q1378" s="144"/>
      <c r="AC1378" s="39"/>
      <c r="AD1378" s="40"/>
    </row>
    <row r="1379" s="35" customFormat="1" spans="3:30">
      <c r="C1379" s="38"/>
      <c r="F1379" s="52"/>
      <c r="G1379" s="52"/>
      <c r="P1379" s="52"/>
      <c r="Q1379" s="144"/>
      <c r="AC1379" s="39"/>
      <c r="AD1379" s="40"/>
    </row>
    <row r="1380" s="35" customFormat="1" spans="3:30">
      <c r="C1380" s="38"/>
      <c r="F1380" s="52"/>
      <c r="G1380" s="52"/>
      <c r="P1380" s="52"/>
      <c r="Q1380" s="144"/>
      <c r="AC1380" s="39"/>
      <c r="AD1380" s="40"/>
    </row>
    <row r="1381" s="35" customFormat="1" spans="3:30">
      <c r="C1381" s="38"/>
      <c r="F1381" s="52"/>
      <c r="G1381" s="52"/>
      <c r="P1381" s="52"/>
      <c r="Q1381" s="144"/>
      <c r="AC1381" s="39"/>
      <c r="AD1381" s="40"/>
    </row>
    <row r="1382" s="35" customFormat="1" spans="3:30">
      <c r="C1382" s="38"/>
      <c r="F1382" s="52"/>
      <c r="G1382" s="52"/>
      <c r="P1382" s="52"/>
      <c r="Q1382" s="144"/>
      <c r="AC1382" s="39"/>
      <c r="AD1382" s="40"/>
    </row>
    <row r="1383" s="35" customFormat="1" spans="3:30">
      <c r="C1383" s="38"/>
      <c r="F1383" s="52"/>
      <c r="G1383" s="52"/>
      <c r="P1383" s="52"/>
      <c r="Q1383" s="144"/>
      <c r="AC1383" s="39"/>
      <c r="AD1383" s="40"/>
    </row>
    <row r="1384" s="35" customFormat="1" spans="3:30">
      <c r="C1384" s="38"/>
      <c r="F1384" s="52"/>
      <c r="G1384" s="52"/>
      <c r="P1384" s="52"/>
      <c r="Q1384" s="144"/>
      <c r="AC1384" s="39"/>
      <c r="AD1384" s="40"/>
    </row>
    <row r="1385" s="35" customFormat="1" spans="3:30">
      <c r="C1385" s="38"/>
      <c r="F1385" s="52"/>
      <c r="G1385" s="52"/>
      <c r="P1385" s="52"/>
      <c r="Q1385" s="144"/>
      <c r="AC1385" s="39"/>
      <c r="AD1385" s="40"/>
    </row>
    <row r="1386" s="35" customFormat="1" spans="3:30">
      <c r="C1386" s="38"/>
      <c r="F1386" s="52"/>
      <c r="G1386" s="52"/>
      <c r="P1386" s="52"/>
      <c r="Q1386" s="144"/>
      <c r="AC1386" s="39"/>
      <c r="AD1386" s="40"/>
    </row>
    <row r="1387" s="35" customFormat="1" spans="3:30">
      <c r="C1387" s="38"/>
      <c r="F1387" s="52"/>
      <c r="G1387" s="52"/>
      <c r="P1387" s="52"/>
      <c r="Q1387" s="144"/>
      <c r="AC1387" s="39"/>
      <c r="AD1387" s="40"/>
    </row>
    <row r="1388" s="35" customFormat="1" spans="3:30">
      <c r="C1388" s="38"/>
      <c r="F1388" s="52"/>
      <c r="G1388" s="52"/>
      <c r="P1388" s="52"/>
      <c r="Q1388" s="144"/>
      <c r="AC1388" s="39"/>
      <c r="AD1388" s="40"/>
    </row>
    <row r="1389" s="35" customFormat="1" spans="3:30">
      <c r="C1389" s="38"/>
      <c r="F1389" s="52"/>
      <c r="G1389" s="52"/>
      <c r="P1389" s="52"/>
      <c r="Q1389" s="144"/>
      <c r="AC1389" s="39"/>
      <c r="AD1389" s="40"/>
    </row>
    <row r="1390" s="35" customFormat="1" spans="3:30">
      <c r="C1390" s="38"/>
      <c r="F1390" s="52"/>
      <c r="G1390" s="52"/>
      <c r="P1390" s="52"/>
      <c r="Q1390" s="144"/>
      <c r="AC1390" s="39"/>
      <c r="AD1390" s="40"/>
    </row>
    <row r="1391" s="35" customFormat="1" spans="3:30">
      <c r="C1391" s="38"/>
      <c r="F1391" s="52"/>
      <c r="G1391" s="52"/>
      <c r="P1391" s="52"/>
      <c r="Q1391" s="144"/>
      <c r="AC1391" s="39"/>
      <c r="AD1391" s="40"/>
    </row>
    <row r="1392" s="35" customFormat="1" spans="3:30">
      <c r="C1392" s="38"/>
      <c r="F1392" s="52"/>
      <c r="G1392" s="52"/>
      <c r="P1392" s="52"/>
      <c r="Q1392" s="144"/>
      <c r="AC1392" s="39"/>
      <c r="AD1392" s="40"/>
    </row>
    <row r="1393" s="35" customFormat="1" spans="3:30">
      <c r="C1393" s="38"/>
      <c r="F1393" s="52"/>
      <c r="G1393" s="52"/>
      <c r="P1393" s="52"/>
      <c r="Q1393" s="144"/>
      <c r="AC1393" s="39"/>
      <c r="AD1393" s="40"/>
    </row>
    <row r="1394" s="35" customFormat="1" spans="3:30">
      <c r="C1394" s="38"/>
      <c r="F1394" s="52"/>
      <c r="G1394" s="52"/>
      <c r="P1394" s="52"/>
      <c r="Q1394" s="144"/>
      <c r="AC1394" s="39"/>
      <c r="AD1394" s="40"/>
    </row>
    <row r="1395" s="35" customFormat="1" spans="3:30">
      <c r="C1395" s="38"/>
      <c r="F1395" s="52"/>
      <c r="G1395" s="52"/>
      <c r="P1395" s="52"/>
      <c r="Q1395" s="144"/>
      <c r="AC1395" s="39"/>
      <c r="AD1395" s="40"/>
    </row>
    <row r="1396" s="35" customFormat="1" spans="3:30">
      <c r="C1396" s="38"/>
      <c r="F1396" s="52"/>
      <c r="G1396" s="52"/>
      <c r="P1396" s="52"/>
      <c r="Q1396" s="144"/>
      <c r="AC1396" s="39"/>
      <c r="AD1396" s="40"/>
    </row>
    <row r="1397" s="35" customFormat="1" spans="3:30">
      <c r="C1397" s="38"/>
      <c r="F1397" s="52"/>
      <c r="G1397" s="52"/>
      <c r="P1397" s="52"/>
      <c r="Q1397" s="144"/>
      <c r="AC1397" s="39"/>
      <c r="AD1397" s="40"/>
    </row>
    <row r="1398" s="35" customFormat="1" spans="3:30">
      <c r="C1398" s="38"/>
      <c r="F1398" s="52"/>
      <c r="G1398" s="52"/>
      <c r="P1398" s="52"/>
      <c r="Q1398" s="144"/>
      <c r="AC1398" s="39"/>
      <c r="AD1398" s="40"/>
    </row>
    <row r="1399" s="35" customFormat="1" spans="3:30">
      <c r="C1399" s="38"/>
      <c r="F1399" s="52"/>
      <c r="G1399" s="52"/>
      <c r="P1399" s="52"/>
      <c r="Q1399" s="144"/>
      <c r="AC1399" s="39"/>
      <c r="AD1399" s="40"/>
    </row>
    <row r="1400" s="35" customFormat="1" spans="3:30">
      <c r="C1400" s="38"/>
      <c r="F1400" s="52"/>
      <c r="G1400" s="52"/>
      <c r="P1400" s="52"/>
      <c r="Q1400" s="144"/>
      <c r="AC1400" s="39"/>
      <c r="AD1400" s="40"/>
    </row>
    <row r="1401" s="35" customFormat="1" spans="3:30">
      <c r="C1401" s="38"/>
      <c r="F1401" s="52"/>
      <c r="G1401" s="52"/>
      <c r="P1401" s="52"/>
      <c r="Q1401" s="144"/>
      <c r="AC1401" s="39"/>
      <c r="AD1401" s="40"/>
    </row>
    <row r="1402" s="35" customFormat="1" spans="3:30">
      <c r="C1402" s="38"/>
      <c r="F1402" s="52"/>
      <c r="G1402" s="52"/>
      <c r="P1402" s="52"/>
      <c r="Q1402" s="144"/>
      <c r="AC1402" s="39"/>
      <c r="AD1402" s="40"/>
    </row>
    <row r="1403" s="35" customFormat="1" spans="3:30">
      <c r="C1403" s="38"/>
      <c r="F1403" s="52"/>
      <c r="G1403" s="52"/>
      <c r="P1403" s="52"/>
      <c r="Q1403" s="144"/>
      <c r="AC1403" s="39"/>
      <c r="AD1403" s="40"/>
    </row>
    <row r="1404" s="35" customFormat="1" spans="3:30">
      <c r="C1404" s="38"/>
      <c r="F1404" s="52"/>
      <c r="G1404" s="52"/>
      <c r="P1404" s="52"/>
      <c r="Q1404" s="144"/>
      <c r="AC1404" s="39"/>
      <c r="AD1404" s="40"/>
    </row>
    <row r="1405" s="35" customFormat="1" spans="3:30">
      <c r="C1405" s="38"/>
      <c r="F1405" s="52"/>
      <c r="G1405" s="52"/>
      <c r="P1405" s="52"/>
      <c r="Q1405" s="144"/>
      <c r="AC1405" s="39"/>
      <c r="AD1405" s="40"/>
    </row>
    <row r="1406" s="35" customFormat="1" spans="3:30">
      <c r="C1406" s="38"/>
      <c r="F1406" s="52"/>
      <c r="G1406" s="52"/>
      <c r="P1406" s="52"/>
      <c r="Q1406" s="144"/>
      <c r="AC1406" s="39"/>
      <c r="AD1406" s="40"/>
    </row>
    <row r="1407" s="35" customFormat="1" spans="3:30">
      <c r="C1407" s="38"/>
      <c r="F1407" s="52"/>
      <c r="G1407" s="52"/>
      <c r="P1407" s="52"/>
      <c r="Q1407" s="144"/>
      <c r="AC1407" s="39"/>
      <c r="AD1407" s="40"/>
    </row>
    <row r="1408" s="35" customFormat="1" spans="3:30">
      <c r="C1408" s="38"/>
      <c r="F1408" s="52"/>
      <c r="G1408" s="52"/>
      <c r="P1408" s="52"/>
      <c r="Q1408" s="144"/>
      <c r="AC1408" s="39"/>
      <c r="AD1408" s="40"/>
    </row>
    <row r="1409" s="35" customFormat="1" spans="3:30">
      <c r="C1409" s="38"/>
      <c r="F1409" s="52"/>
      <c r="G1409" s="52"/>
      <c r="P1409" s="52"/>
      <c r="Q1409" s="144"/>
      <c r="AC1409" s="39"/>
      <c r="AD1409" s="40"/>
    </row>
    <row r="1410" s="35" customFormat="1" spans="3:30">
      <c r="C1410" s="38"/>
      <c r="F1410" s="52"/>
      <c r="G1410" s="52"/>
      <c r="P1410" s="52"/>
      <c r="Q1410" s="144"/>
      <c r="AC1410" s="39"/>
      <c r="AD1410" s="40"/>
    </row>
    <row r="1411" s="35" customFormat="1" spans="3:30">
      <c r="C1411" s="38"/>
      <c r="F1411" s="52"/>
      <c r="G1411" s="52"/>
      <c r="P1411" s="52"/>
      <c r="Q1411" s="144"/>
      <c r="AC1411" s="39"/>
      <c r="AD1411" s="40"/>
    </row>
    <row r="1412" s="35" customFormat="1" spans="3:30">
      <c r="C1412" s="38"/>
      <c r="F1412" s="52"/>
      <c r="G1412" s="52"/>
      <c r="P1412" s="52"/>
      <c r="Q1412" s="144"/>
      <c r="AC1412" s="39"/>
      <c r="AD1412" s="40"/>
    </row>
    <row r="1413" s="35" customFormat="1" spans="3:30">
      <c r="C1413" s="38"/>
      <c r="F1413" s="52"/>
      <c r="G1413" s="52"/>
      <c r="P1413" s="52"/>
      <c r="Q1413" s="144"/>
      <c r="AC1413" s="39"/>
      <c r="AD1413" s="40"/>
    </row>
    <row r="1414" s="35" customFormat="1" spans="3:30">
      <c r="C1414" s="38"/>
      <c r="F1414" s="52"/>
      <c r="G1414" s="52"/>
      <c r="P1414" s="52"/>
      <c r="Q1414" s="144"/>
      <c r="AC1414" s="39"/>
      <c r="AD1414" s="40"/>
    </row>
    <row r="1415" s="35" customFormat="1" spans="3:30">
      <c r="C1415" s="38"/>
      <c r="F1415" s="52"/>
      <c r="G1415" s="52"/>
      <c r="P1415" s="52"/>
      <c r="Q1415" s="144"/>
      <c r="AC1415" s="39"/>
      <c r="AD1415" s="40"/>
    </row>
    <row r="1416" s="35" customFormat="1" spans="3:30">
      <c r="C1416" s="38"/>
      <c r="F1416" s="52"/>
      <c r="G1416" s="52"/>
      <c r="P1416" s="52"/>
      <c r="Q1416" s="144"/>
      <c r="AC1416" s="39"/>
      <c r="AD1416" s="40"/>
    </row>
    <row r="1417" s="35" customFormat="1" spans="3:30">
      <c r="C1417" s="38"/>
      <c r="F1417" s="52"/>
      <c r="G1417" s="52"/>
      <c r="P1417" s="52"/>
      <c r="Q1417" s="144"/>
      <c r="AC1417" s="39"/>
      <c r="AD1417" s="40"/>
    </row>
    <row r="1418" s="35" customFormat="1" spans="3:30">
      <c r="C1418" s="38"/>
      <c r="F1418" s="52"/>
      <c r="G1418" s="52"/>
      <c r="P1418" s="52"/>
      <c r="Q1418" s="144"/>
      <c r="AC1418" s="39"/>
      <c r="AD1418" s="40"/>
    </row>
    <row r="1419" s="35" customFormat="1" spans="3:30">
      <c r="C1419" s="38"/>
      <c r="F1419" s="52"/>
      <c r="G1419" s="52"/>
      <c r="P1419" s="52"/>
      <c r="Q1419" s="144"/>
      <c r="AC1419" s="39"/>
      <c r="AD1419" s="40"/>
    </row>
    <row r="1420" s="35" customFormat="1" spans="3:30">
      <c r="C1420" s="38"/>
      <c r="F1420" s="52"/>
      <c r="G1420" s="52"/>
      <c r="P1420" s="52"/>
      <c r="Q1420" s="144"/>
      <c r="AC1420" s="39"/>
      <c r="AD1420" s="40"/>
    </row>
    <row r="1421" s="35" customFormat="1" spans="3:30">
      <c r="C1421" s="38"/>
      <c r="F1421" s="52"/>
      <c r="G1421" s="52"/>
      <c r="P1421" s="52"/>
      <c r="Q1421" s="144"/>
      <c r="AC1421" s="39"/>
      <c r="AD1421" s="40"/>
    </row>
    <row r="1422" s="35" customFormat="1" spans="3:30">
      <c r="C1422" s="38"/>
      <c r="F1422" s="52"/>
      <c r="G1422" s="52"/>
      <c r="P1422" s="52"/>
      <c r="Q1422" s="144"/>
      <c r="AC1422" s="39"/>
      <c r="AD1422" s="40"/>
    </row>
    <row r="1423" s="35" customFormat="1" spans="3:30">
      <c r="C1423" s="38"/>
      <c r="F1423" s="52"/>
      <c r="G1423" s="52"/>
      <c r="P1423" s="52"/>
      <c r="Q1423" s="144"/>
      <c r="AC1423" s="39"/>
      <c r="AD1423" s="40"/>
    </row>
    <row r="1424" s="35" customFormat="1" spans="3:30">
      <c r="C1424" s="38"/>
      <c r="F1424" s="52"/>
      <c r="G1424" s="52"/>
      <c r="P1424" s="52"/>
      <c r="Q1424" s="144"/>
      <c r="AC1424" s="39"/>
      <c r="AD1424" s="40"/>
    </row>
    <row r="1425" s="35" customFormat="1" spans="3:30">
      <c r="C1425" s="38"/>
      <c r="F1425" s="52"/>
      <c r="G1425" s="52"/>
      <c r="P1425" s="52"/>
      <c r="Q1425" s="144"/>
      <c r="AC1425" s="39"/>
      <c r="AD1425" s="40"/>
    </row>
    <row r="1426" s="35" customFormat="1" spans="3:30">
      <c r="C1426" s="38"/>
      <c r="F1426" s="52"/>
      <c r="G1426" s="52"/>
      <c r="P1426" s="52"/>
      <c r="Q1426" s="144"/>
      <c r="AC1426" s="39"/>
      <c r="AD1426" s="40"/>
    </row>
    <row r="1427" s="35" customFormat="1" spans="3:30">
      <c r="C1427" s="38"/>
      <c r="F1427" s="52"/>
      <c r="G1427" s="52"/>
      <c r="P1427" s="52"/>
      <c r="Q1427" s="144"/>
      <c r="AC1427" s="39"/>
      <c r="AD1427" s="40"/>
    </row>
    <row r="1428" s="35" customFormat="1" spans="3:30">
      <c r="C1428" s="38"/>
      <c r="F1428" s="52"/>
      <c r="G1428" s="52"/>
      <c r="P1428" s="52"/>
      <c r="Q1428" s="144"/>
      <c r="AC1428" s="39"/>
      <c r="AD1428" s="40"/>
    </row>
    <row r="1429" s="35" customFormat="1" spans="3:30">
      <c r="C1429" s="38"/>
      <c r="F1429" s="52"/>
      <c r="G1429" s="52"/>
      <c r="P1429" s="52"/>
      <c r="Q1429" s="144"/>
      <c r="AC1429" s="39"/>
      <c r="AD1429" s="40"/>
    </row>
    <row r="1430" s="35" customFormat="1" spans="3:30">
      <c r="C1430" s="38"/>
      <c r="F1430" s="52"/>
      <c r="G1430" s="52"/>
      <c r="P1430" s="52"/>
      <c r="Q1430" s="144"/>
      <c r="AC1430" s="39"/>
      <c r="AD1430" s="40"/>
    </row>
    <row r="1431" s="35" customFormat="1" spans="3:30">
      <c r="C1431" s="38"/>
      <c r="F1431" s="52"/>
      <c r="G1431" s="52"/>
      <c r="P1431" s="52"/>
      <c r="Q1431" s="144"/>
      <c r="AC1431" s="39"/>
      <c r="AD1431" s="40"/>
    </row>
    <row r="1432" s="35" customFormat="1" spans="3:30">
      <c r="C1432" s="38"/>
      <c r="F1432" s="52"/>
      <c r="G1432" s="52"/>
      <c r="P1432" s="52"/>
      <c r="Q1432" s="144"/>
      <c r="AC1432" s="39"/>
      <c r="AD1432" s="40"/>
    </row>
    <row r="1433" s="35" customFormat="1" spans="3:30">
      <c r="C1433" s="38"/>
      <c r="F1433" s="52"/>
      <c r="G1433" s="52"/>
      <c r="P1433" s="52"/>
      <c r="Q1433" s="144"/>
      <c r="AC1433" s="39"/>
      <c r="AD1433" s="40"/>
    </row>
    <row r="1434" s="35" customFormat="1" spans="3:30">
      <c r="C1434" s="38"/>
      <c r="F1434" s="52"/>
      <c r="G1434" s="52"/>
      <c r="P1434" s="52"/>
      <c r="Q1434" s="144"/>
      <c r="AC1434" s="39"/>
      <c r="AD1434" s="40"/>
    </row>
    <row r="1435" s="35" customFormat="1" spans="3:30">
      <c r="C1435" s="38"/>
      <c r="F1435" s="52"/>
      <c r="G1435" s="52"/>
      <c r="P1435" s="52"/>
      <c r="Q1435" s="144"/>
      <c r="AC1435" s="39"/>
      <c r="AD1435" s="40"/>
    </row>
    <row r="1436" s="35" customFormat="1" spans="3:30">
      <c r="C1436" s="38"/>
      <c r="F1436" s="52"/>
      <c r="G1436" s="52"/>
      <c r="P1436" s="52"/>
      <c r="Q1436" s="144"/>
      <c r="AC1436" s="39"/>
      <c r="AD1436" s="40"/>
    </row>
    <row r="1437" s="35" customFormat="1" spans="3:30">
      <c r="C1437" s="38"/>
      <c r="F1437" s="52"/>
      <c r="G1437" s="52"/>
      <c r="P1437" s="52"/>
      <c r="Q1437" s="144"/>
      <c r="AC1437" s="39"/>
      <c r="AD1437" s="40"/>
    </row>
    <row r="1438" s="35" customFormat="1" spans="3:30">
      <c r="C1438" s="38"/>
      <c r="F1438" s="52"/>
      <c r="G1438" s="52"/>
      <c r="P1438" s="52"/>
      <c r="Q1438" s="144"/>
      <c r="AC1438" s="39"/>
      <c r="AD1438" s="40"/>
    </row>
    <row r="1439" s="35" customFormat="1" spans="3:30">
      <c r="C1439" s="38"/>
      <c r="F1439" s="52"/>
      <c r="G1439" s="52"/>
      <c r="P1439" s="52"/>
      <c r="Q1439" s="144"/>
      <c r="AC1439" s="39"/>
      <c r="AD1439" s="40"/>
    </row>
    <row r="1440" s="35" customFormat="1" spans="3:30">
      <c r="C1440" s="38"/>
      <c r="F1440" s="52"/>
      <c r="G1440" s="52"/>
      <c r="P1440" s="52"/>
      <c r="Q1440" s="144"/>
      <c r="AC1440" s="39"/>
      <c r="AD1440" s="40"/>
    </row>
    <row r="1441" s="35" customFormat="1" spans="3:30">
      <c r="C1441" s="38"/>
      <c r="F1441" s="52"/>
      <c r="G1441" s="52"/>
      <c r="P1441" s="52"/>
      <c r="Q1441" s="144"/>
      <c r="AC1441" s="39"/>
      <c r="AD1441" s="40"/>
    </row>
    <row r="1442" s="35" customFormat="1" spans="3:30">
      <c r="C1442" s="38"/>
      <c r="F1442" s="52"/>
      <c r="G1442" s="52"/>
      <c r="P1442" s="52"/>
      <c r="Q1442" s="144"/>
      <c r="AC1442" s="39"/>
      <c r="AD1442" s="40"/>
    </row>
    <row r="1443" s="35" customFormat="1" spans="3:30">
      <c r="C1443" s="38"/>
      <c r="F1443" s="52"/>
      <c r="G1443" s="52"/>
      <c r="P1443" s="52"/>
      <c r="Q1443" s="144"/>
      <c r="AC1443" s="39"/>
      <c r="AD1443" s="40"/>
    </row>
    <row r="1444" s="35" customFormat="1" spans="3:30">
      <c r="C1444" s="38"/>
      <c r="F1444" s="52"/>
      <c r="G1444" s="52"/>
      <c r="P1444" s="52"/>
      <c r="Q1444" s="144"/>
      <c r="AC1444" s="39"/>
      <c r="AD1444" s="40"/>
    </row>
    <row r="1445" s="35" customFormat="1" spans="3:30">
      <c r="C1445" s="38"/>
      <c r="F1445" s="52"/>
      <c r="G1445" s="52"/>
      <c r="P1445" s="52"/>
      <c r="Q1445" s="144"/>
      <c r="AC1445" s="39"/>
      <c r="AD1445" s="40"/>
    </row>
    <row r="1446" s="35" customFormat="1" spans="3:30">
      <c r="C1446" s="38"/>
      <c r="F1446" s="52"/>
      <c r="G1446" s="52"/>
      <c r="P1446" s="52"/>
      <c r="Q1446" s="144"/>
      <c r="AC1446" s="39"/>
      <c r="AD1446" s="40"/>
    </row>
    <row r="1447" s="35" customFormat="1" spans="3:30">
      <c r="C1447" s="38"/>
      <c r="F1447" s="52"/>
      <c r="G1447" s="52"/>
      <c r="P1447" s="52"/>
      <c r="Q1447" s="144"/>
      <c r="AC1447" s="39"/>
      <c r="AD1447" s="40"/>
    </row>
    <row r="1448" s="35" customFormat="1" spans="3:30">
      <c r="C1448" s="38"/>
      <c r="F1448" s="52"/>
      <c r="G1448" s="52"/>
      <c r="P1448" s="52"/>
      <c r="Q1448" s="144"/>
      <c r="AC1448" s="39"/>
      <c r="AD1448" s="40"/>
    </row>
    <row r="1449" s="35" customFormat="1" spans="3:30">
      <c r="C1449" s="38"/>
      <c r="F1449" s="52"/>
      <c r="G1449" s="52"/>
      <c r="P1449" s="52"/>
      <c r="Q1449" s="144"/>
      <c r="AC1449" s="39"/>
      <c r="AD1449" s="40"/>
    </row>
    <row r="1450" s="35" customFormat="1" spans="3:30">
      <c r="C1450" s="38"/>
      <c r="F1450" s="52"/>
      <c r="G1450" s="52"/>
      <c r="P1450" s="52"/>
      <c r="Q1450" s="144"/>
      <c r="AC1450" s="39"/>
      <c r="AD1450" s="40"/>
    </row>
    <row r="1451" s="35" customFormat="1" spans="3:30">
      <c r="C1451" s="38"/>
      <c r="F1451" s="52"/>
      <c r="G1451" s="52"/>
      <c r="P1451" s="52"/>
      <c r="Q1451" s="144"/>
      <c r="AC1451" s="39"/>
      <c r="AD1451" s="40"/>
    </row>
    <row r="1452" s="35" customFormat="1" spans="3:30">
      <c r="C1452" s="38"/>
      <c r="F1452" s="52"/>
      <c r="G1452" s="52"/>
      <c r="P1452" s="52"/>
      <c r="Q1452" s="144"/>
      <c r="AC1452" s="39"/>
      <c r="AD1452" s="40"/>
    </row>
    <row r="1453" s="35" customFormat="1" spans="3:30">
      <c r="C1453" s="38"/>
      <c r="F1453" s="52"/>
      <c r="G1453" s="52"/>
      <c r="P1453" s="52"/>
      <c r="Q1453" s="144"/>
      <c r="AC1453" s="39"/>
      <c r="AD1453" s="40"/>
    </row>
    <row r="1454" s="35" customFormat="1" spans="3:30">
      <c r="C1454" s="38"/>
      <c r="F1454" s="52"/>
      <c r="G1454" s="52"/>
      <c r="P1454" s="52"/>
      <c r="Q1454" s="144"/>
      <c r="AC1454" s="39"/>
      <c r="AD1454" s="40"/>
    </row>
    <row r="1455" s="35" customFormat="1" spans="3:30">
      <c r="C1455" s="38"/>
      <c r="F1455" s="52"/>
      <c r="G1455" s="52"/>
      <c r="P1455" s="52"/>
      <c r="Q1455" s="144"/>
      <c r="AC1455" s="39"/>
      <c r="AD1455" s="40"/>
    </row>
    <row r="1456" s="35" customFormat="1" spans="3:30">
      <c r="C1456" s="38"/>
      <c r="F1456" s="52"/>
      <c r="G1456" s="52"/>
      <c r="P1456" s="52"/>
      <c r="Q1456" s="144"/>
      <c r="AC1456" s="39"/>
      <c r="AD1456" s="40"/>
    </row>
    <row r="1457" s="35" customFormat="1" spans="3:30">
      <c r="C1457" s="38"/>
      <c r="F1457" s="52"/>
      <c r="G1457" s="52"/>
      <c r="P1457" s="52"/>
      <c r="Q1457" s="144"/>
      <c r="AC1457" s="39"/>
      <c r="AD1457" s="40"/>
    </row>
    <row r="1458" s="35" customFormat="1" spans="3:30">
      <c r="C1458" s="38"/>
      <c r="F1458" s="52"/>
      <c r="G1458" s="52"/>
      <c r="P1458" s="52"/>
      <c r="Q1458" s="144"/>
      <c r="AC1458" s="39"/>
      <c r="AD1458" s="40"/>
    </row>
    <row r="1459" s="35" customFormat="1" spans="3:30">
      <c r="C1459" s="38"/>
      <c r="F1459" s="52"/>
      <c r="G1459" s="52"/>
      <c r="P1459" s="52"/>
      <c r="Q1459" s="144"/>
      <c r="AC1459" s="39"/>
      <c r="AD1459" s="40"/>
    </row>
    <row r="1460" s="35" customFormat="1" spans="3:30">
      <c r="C1460" s="38"/>
      <c r="F1460" s="52"/>
      <c r="G1460" s="52"/>
      <c r="P1460" s="52"/>
      <c r="Q1460" s="144"/>
      <c r="AC1460" s="39"/>
      <c r="AD1460" s="40"/>
    </row>
    <row r="1461" s="35" customFormat="1" spans="3:30">
      <c r="C1461" s="38"/>
      <c r="F1461" s="52"/>
      <c r="G1461" s="52"/>
      <c r="P1461" s="52"/>
      <c r="Q1461" s="144"/>
      <c r="AC1461" s="39"/>
      <c r="AD1461" s="40"/>
    </row>
    <row r="1462" s="35" customFormat="1" spans="3:30">
      <c r="C1462" s="38"/>
      <c r="F1462" s="52"/>
      <c r="G1462" s="52"/>
      <c r="P1462" s="52"/>
      <c r="Q1462" s="144"/>
      <c r="AC1462" s="39"/>
      <c r="AD1462" s="40"/>
    </row>
    <row r="1463" s="35" customFormat="1" spans="3:30">
      <c r="C1463" s="38"/>
      <c r="F1463" s="52"/>
      <c r="G1463" s="52"/>
      <c r="P1463" s="52"/>
      <c r="Q1463" s="144"/>
      <c r="AC1463" s="39"/>
      <c r="AD1463" s="40"/>
    </row>
    <row r="1464" s="35" customFormat="1" spans="3:30">
      <c r="C1464" s="38"/>
      <c r="F1464" s="52"/>
      <c r="G1464" s="52"/>
      <c r="P1464" s="52"/>
      <c r="Q1464" s="144"/>
      <c r="AC1464" s="39"/>
      <c r="AD1464" s="40"/>
    </row>
    <row r="1465" s="35" customFormat="1" spans="3:30">
      <c r="C1465" s="38"/>
      <c r="F1465" s="52"/>
      <c r="G1465" s="52"/>
      <c r="P1465" s="52"/>
      <c r="Q1465" s="144"/>
      <c r="AC1465" s="39"/>
      <c r="AD1465" s="40"/>
    </row>
    <row r="1466" s="35" customFormat="1" spans="3:30">
      <c r="C1466" s="38"/>
      <c r="F1466" s="52"/>
      <c r="G1466" s="52"/>
      <c r="P1466" s="52"/>
      <c r="Q1466" s="144"/>
      <c r="AC1466" s="39"/>
      <c r="AD1466" s="40"/>
    </row>
    <row r="1467" s="35" customFormat="1" spans="3:30">
      <c r="C1467" s="38"/>
      <c r="F1467" s="52"/>
      <c r="G1467" s="52"/>
      <c r="P1467" s="52"/>
      <c r="Q1467" s="144"/>
      <c r="AC1467" s="39"/>
      <c r="AD1467" s="40"/>
    </row>
    <row r="1468" s="35" customFormat="1" spans="3:30">
      <c r="C1468" s="38"/>
      <c r="F1468" s="52"/>
      <c r="G1468" s="52"/>
      <c r="P1468" s="52"/>
      <c r="Q1468" s="144"/>
      <c r="AC1468" s="39"/>
      <c r="AD1468" s="40"/>
    </row>
    <row r="1469" s="35" customFormat="1" spans="3:30">
      <c r="C1469" s="38"/>
      <c r="F1469" s="52"/>
      <c r="G1469" s="52"/>
      <c r="P1469" s="52"/>
      <c r="Q1469" s="144"/>
      <c r="AC1469" s="39"/>
      <c r="AD1469" s="40"/>
    </row>
    <row r="1470" s="35" customFormat="1" spans="3:30">
      <c r="C1470" s="38"/>
      <c r="F1470" s="52"/>
      <c r="G1470" s="52"/>
      <c r="P1470" s="52"/>
      <c r="Q1470" s="144"/>
      <c r="AC1470" s="39"/>
      <c r="AD1470" s="40"/>
    </row>
    <row r="1471" s="35" customFormat="1" spans="3:30">
      <c r="C1471" s="38"/>
      <c r="F1471" s="52"/>
      <c r="G1471" s="52"/>
      <c r="P1471" s="52"/>
      <c r="Q1471" s="144"/>
      <c r="AC1471" s="39"/>
      <c r="AD1471" s="40"/>
    </row>
    <row r="1472" s="35" customFormat="1" spans="3:30">
      <c r="C1472" s="38"/>
      <c r="F1472" s="52"/>
      <c r="G1472" s="52"/>
      <c r="P1472" s="52"/>
      <c r="Q1472" s="144"/>
      <c r="AC1472" s="39"/>
      <c r="AD1472" s="40"/>
    </row>
    <row r="1473" s="35" customFormat="1" spans="3:30">
      <c r="C1473" s="38"/>
      <c r="F1473" s="52"/>
      <c r="G1473" s="52"/>
      <c r="P1473" s="52"/>
      <c r="Q1473" s="144"/>
      <c r="AC1473" s="39"/>
      <c r="AD1473" s="40"/>
    </row>
    <row r="1474" s="35" customFormat="1" spans="3:30">
      <c r="C1474" s="38"/>
      <c r="F1474" s="52"/>
      <c r="G1474" s="52"/>
      <c r="P1474" s="52"/>
      <c r="Q1474" s="144"/>
      <c r="AC1474" s="39"/>
      <c r="AD1474" s="40"/>
    </row>
    <row r="1475" s="35" customFormat="1" spans="3:30">
      <c r="C1475" s="38"/>
      <c r="F1475" s="52"/>
      <c r="G1475" s="52"/>
      <c r="P1475" s="52"/>
      <c r="Q1475" s="144"/>
      <c r="AC1475" s="39"/>
      <c r="AD1475" s="40"/>
    </row>
    <row r="1476" s="35" customFormat="1" spans="3:30">
      <c r="C1476" s="38"/>
      <c r="F1476" s="52"/>
      <c r="G1476" s="52"/>
      <c r="P1476" s="52"/>
      <c r="Q1476" s="144"/>
      <c r="AC1476" s="39"/>
      <c r="AD1476" s="40"/>
    </row>
    <row r="1477" s="35" customFormat="1" spans="3:30">
      <c r="C1477" s="38"/>
      <c r="F1477" s="52"/>
      <c r="G1477" s="52"/>
      <c r="P1477" s="52"/>
      <c r="Q1477" s="144"/>
      <c r="AC1477" s="39"/>
      <c r="AD1477" s="40"/>
    </row>
    <row r="1478" s="35" customFormat="1" spans="3:30">
      <c r="C1478" s="38"/>
      <c r="F1478" s="52"/>
      <c r="G1478" s="52"/>
      <c r="P1478" s="52"/>
      <c r="Q1478" s="144"/>
      <c r="AC1478" s="39"/>
      <c r="AD1478" s="40"/>
    </row>
    <row r="1479" s="35" customFormat="1" spans="3:30">
      <c r="C1479" s="38"/>
      <c r="F1479" s="52"/>
      <c r="G1479" s="52"/>
      <c r="P1479" s="52"/>
      <c r="Q1479" s="144"/>
      <c r="AC1479" s="39"/>
      <c r="AD1479" s="40"/>
    </row>
    <row r="1480" s="35" customFormat="1" spans="3:30">
      <c r="C1480" s="38"/>
      <c r="F1480" s="52"/>
      <c r="G1480" s="52"/>
      <c r="P1480" s="52"/>
      <c r="Q1480" s="144"/>
      <c r="AC1480" s="39"/>
      <c r="AD1480" s="40"/>
    </row>
    <row r="1481" s="35" customFormat="1" spans="3:30">
      <c r="C1481" s="38"/>
      <c r="F1481" s="52"/>
      <c r="G1481" s="52"/>
      <c r="P1481" s="52"/>
      <c r="Q1481" s="144"/>
      <c r="AC1481" s="39"/>
      <c r="AD1481" s="40"/>
    </row>
    <row r="1482" s="35" customFormat="1" spans="3:30">
      <c r="C1482" s="38"/>
      <c r="F1482" s="52"/>
      <c r="G1482" s="52"/>
      <c r="P1482" s="52"/>
      <c r="Q1482" s="144"/>
      <c r="AC1482" s="39"/>
      <c r="AD1482" s="40"/>
    </row>
    <row r="1483" s="35" customFormat="1" spans="3:30">
      <c r="C1483" s="38"/>
      <c r="F1483" s="52"/>
      <c r="G1483" s="52"/>
      <c r="P1483" s="52"/>
      <c r="Q1483" s="144"/>
      <c r="AC1483" s="39"/>
      <c r="AD1483" s="40"/>
    </row>
    <row r="1484" s="35" customFormat="1" spans="3:30">
      <c r="C1484" s="38"/>
      <c r="F1484" s="52"/>
      <c r="G1484" s="52"/>
      <c r="P1484" s="52"/>
      <c r="Q1484" s="144"/>
      <c r="AC1484" s="39"/>
      <c r="AD1484" s="40"/>
    </row>
    <row r="1485" s="35" customFormat="1" spans="3:30">
      <c r="C1485" s="38"/>
      <c r="F1485" s="52"/>
      <c r="G1485" s="52"/>
      <c r="P1485" s="52"/>
      <c r="Q1485" s="144"/>
      <c r="AC1485" s="39"/>
      <c r="AD1485" s="40"/>
    </row>
    <row r="1486" s="35" customFormat="1" spans="3:30">
      <c r="C1486" s="38"/>
      <c r="F1486" s="52"/>
      <c r="G1486" s="52"/>
      <c r="P1486" s="52"/>
      <c r="Q1486" s="144"/>
      <c r="AC1486" s="39"/>
      <c r="AD1486" s="40"/>
    </row>
    <row r="1487" s="35" customFormat="1" spans="3:30">
      <c r="C1487" s="38"/>
      <c r="F1487" s="52"/>
      <c r="G1487" s="52"/>
      <c r="P1487" s="52"/>
      <c r="Q1487" s="144"/>
      <c r="AC1487" s="39"/>
      <c r="AD1487" s="40"/>
    </row>
    <row r="1488" s="35" customFormat="1" spans="3:30">
      <c r="C1488" s="38"/>
      <c r="F1488" s="52"/>
      <c r="G1488" s="52"/>
      <c r="P1488" s="52"/>
      <c r="Q1488" s="144"/>
      <c r="AC1488" s="39"/>
      <c r="AD1488" s="40"/>
    </row>
    <row r="1489" s="35" customFormat="1" spans="3:30">
      <c r="C1489" s="38"/>
      <c r="F1489" s="52"/>
      <c r="G1489" s="52"/>
      <c r="P1489" s="52"/>
      <c r="Q1489" s="144"/>
      <c r="AC1489" s="39"/>
      <c r="AD1489" s="40"/>
    </row>
    <row r="1490" s="35" customFormat="1" spans="3:30">
      <c r="C1490" s="38"/>
      <c r="F1490" s="52"/>
      <c r="G1490" s="52"/>
      <c r="P1490" s="52"/>
      <c r="Q1490" s="144"/>
      <c r="AC1490" s="39"/>
      <c r="AD1490" s="40"/>
    </row>
    <row r="1491" s="35" customFormat="1" spans="3:30">
      <c r="C1491" s="38"/>
      <c r="F1491" s="52"/>
      <c r="G1491" s="52"/>
      <c r="P1491" s="52"/>
      <c r="Q1491" s="144"/>
      <c r="AC1491" s="39"/>
      <c r="AD1491" s="40"/>
    </row>
    <row r="1492" s="35" customFormat="1" spans="3:30">
      <c r="C1492" s="38"/>
      <c r="F1492" s="52"/>
      <c r="G1492" s="52"/>
      <c r="P1492" s="52"/>
      <c r="Q1492" s="144"/>
      <c r="AC1492" s="39"/>
      <c r="AD1492" s="40"/>
    </row>
    <row r="1493" s="35" customFormat="1" spans="3:30">
      <c r="C1493" s="38"/>
      <c r="F1493" s="52"/>
      <c r="G1493" s="52"/>
      <c r="P1493" s="52"/>
      <c r="Q1493" s="144"/>
      <c r="AC1493" s="39"/>
      <c r="AD1493" s="40"/>
    </row>
    <row r="1494" s="35" customFormat="1" spans="3:30">
      <c r="C1494" s="38"/>
      <c r="F1494" s="52"/>
      <c r="G1494" s="52"/>
      <c r="P1494" s="52"/>
      <c r="Q1494" s="144"/>
      <c r="AC1494" s="39"/>
      <c r="AD1494" s="40"/>
    </row>
    <row r="1495" s="35" customFormat="1" spans="3:30">
      <c r="C1495" s="38"/>
      <c r="F1495" s="52"/>
      <c r="G1495" s="52"/>
      <c r="P1495" s="52"/>
      <c r="Q1495" s="144"/>
      <c r="AC1495" s="39"/>
      <c r="AD1495" s="40"/>
    </row>
    <row r="1496" s="35" customFormat="1" spans="3:30">
      <c r="C1496" s="38"/>
      <c r="F1496" s="52"/>
      <c r="G1496" s="52"/>
      <c r="P1496" s="52"/>
      <c r="Q1496" s="144"/>
      <c r="AC1496" s="39"/>
      <c r="AD1496" s="40"/>
    </row>
    <row r="1497" s="35" customFormat="1" spans="3:30">
      <c r="C1497" s="38"/>
      <c r="F1497" s="52"/>
      <c r="G1497" s="52"/>
      <c r="P1497" s="52"/>
      <c r="Q1497" s="144"/>
      <c r="AC1497" s="39"/>
      <c r="AD1497" s="40"/>
    </row>
    <row r="1498" s="35" customFormat="1" spans="3:30">
      <c r="C1498" s="38"/>
      <c r="F1498" s="52"/>
      <c r="G1498" s="52"/>
      <c r="P1498" s="52"/>
      <c r="Q1498" s="144"/>
      <c r="AC1498" s="39"/>
      <c r="AD1498" s="40"/>
    </row>
    <row r="1499" s="35" customFormat="1" spans="3:30">
      <c r="C1499" s="38"/>
      <c r="F1499" s="52"/>
      <c r="G1499" s="52"/>
      <c r="P1499" s="52"/>
      <c r="Q1499" s="144"/>
      <c r="AC1499" s="39"/>
      <c r="AD1499" s="40"/>
    </row>
    <row r="1500" s="35" customFormat="1" spans="3:30">
      <c r="C1500" s="38"/>
      <c r="F1500" s="52"/>
      <c r="G1500" s="52"/>
      <c r="P1500" s="52"/>
      <c r="Q1500" s="144"/>
      <c r="AC1500" s="39"/>
      <c r="AD1500" s="40"/>
    </row>
    <row r="1501" s="35" customFormat="1" spans="3:30">
      <c r="C1501" s="38"/>
      <c r="F1501" s="52"/>
      <c r="G1501" s="52"/>
      <c r="P1501" s="52"/>
      <c r="Q1501" s="144"/>
      <c r="AC1501" s="39"/>
      <c r="AD1501" s="40"/>
    </row>
    <row r="1502" s="35" customFormat="1" spans="3:30">
      <c r="C1502" s="38"/>
      <c r="F1502" s="52"/>
      <c r="G1502" s="52"/>
      <c r="P1502" s="52"/>
      <c r="Q1502" s="144"/>
      <c r="AC1502" s="39"/>
      <c r="AD1502" s="40"/>
    </row>
    <row r="1503" s="35" customFormat="1" spans="3:30">
      <c r="C1503" s="38"/>
      <c r="F1503" s="52"/>
      <c r="G1503" s="52"/>
      <c r="P1503" s="52"/>
      <c r="Q1503" s="144"/>
      <c r="AC1503" s="39"/>
      <c r="AD1503" s="40"/>
    </row>
    <row r="1504" s="35" customFormat="1" spans="3:30">
      <c r="C1504" s="38"/>
      <c r="F1504" s="52"/>
      <c r="G1504" s="52"/>
      <c r="P1504" s="52"/>
      <c r="Q1504" s="144"/>
      <c r="AC1504" s="39"/>
      <c r="AD1504" s="40"/>
    </row>
    <row r="1505" s="35" customFormat="1" spans="3:30">
      <c r="C1505" s="38"/>
      <c r="F1505" s="52"/>
      <c r="G1505" s="52"/>
      <c r="P1505" s="52"/>
      <c r="Q1505" s="144"/>
      <c r="AC1505" s="39"/>
      <c r="AD1505" s="40"/>
    </row>
    <row r="1506" s="35" customFormat="1" spans="3:30">
      <c r="C1506" s="38"/>
      <c r="F1506" s="52"/>
      <c r="G1506" s="52"/>
      <c r="P1506" s="52"/>
      <c r="Q1506" s="144"/>
      <c r="AC1506" s="39"/>
      <c r="AD1506" s="40"/>
    </row>
    <row r="1507" s="35" customFormat="1" spans="3:30">
      <c r="C1507" s="38"/>
      <c r="F1507" s="52"/>
      <c r="G1507" s="52"/>
      <c r="P1507" s="52"/>
      <c r="Q1507" s="144"/>
      <c r="AC1507" s="39"/>
      <c r="AD1507" s="40"/>
    </row>
    <row r="1508" s="35" customFormat="1" spans="3:30">
      <c r="C1508" s="38"/>
      <c r="F1508" s="52"/>
      <c r="G1508" s="52"/>
      <c r="P1508" s="52"/>
      <c r="Q1508" s="144"/>
      <c r="AC1508" s="39"/>
      <c r="AD1508" s="40"/>
    </row>
    <row r="1509" s="35" customFormat="1" spans="3:30">
      <c r="C1509" s="38"/>
      <c r="F1509" s="52"/>
      <c r="G1509" s="52"/>
      <c r="P1509" s="52"/>
      <c r="Q1509" s="144"/>
      <c r="AC1509" s="39"/>
      <c r="AD1509" s="40"/>
    </row>
    <row r="1510" s="35" customFormat="1" spans="3:30">
      <c r="C1510" s="38"/>
      <c r="F1510" s="52"/>
      <c r="G1510" s="52"/>
      <c r="P1510" s="52"/>
      <c r="Q1510" s="144"/>
      <c r="AC1510" s="39"/>
      <c r="AD1510" s="40"/>
    </row>
    <row r="1511" s="35" customFormat="1" spans="3:30">
      <c r="C1511" s="38"/>
      <c r="F1511" s="52"/>
      <c r="G1511" s="52"/>
      <c r="P1511" s="52"/>
      <c r="Q1511" s="144"/>
      <c r="AC1511" s="39"/>
      <c r="AD1511" s="40"/>
    </row>
    <row r="1512" s="35" customFormat="1" spans="3:30">
      <c r="C1512" s="38"/>
      <c r="F1512" s="52"/>
      <c r="G1512" s="52"/>
      <c r="P1512" s="52"/>
      <c r="Q1512" s="144"/>
      <c r="AC1512" s="39"/>
      <c r="AD1512" s="40"/>
    </row>
    <row r="1513" s="35" customFormat="1" spans="3:30">
      <c r="C1513" s="38"/>
      <c r="F1513" s="52"/>
      <c r="G1513" s="52"/>
      <c r="P1513" s="52"/>
      <c r="Q1513" s="144"/>
      <c r="AC1513" s="39"/>
      <c r="AD1513" s="40"/>
    </row>
    <row r="1514" s="35" customFormat="1" spans="3:30">
      <c r="C1514" s="38"/>
      <c r="F1514" s="52"/>
      <c r="G1514" s="52"/>
      <c r="P1514" s="52"/>
      <c r="Q1514" s="144"/>
      <c r="AC1514" s="39"/>
      <c r="AD1514" s="40"/>
    </row>
    <row r="1515" s="35" customFormat="1" spans="3:30">
      <c r="C1515" s="38"/>
      <c r="F1515" s="52"/>
      <c r="G1515" s="52"/>
      <c r="P1515" s="52"/>
      <c r="Q1515" s="144"/>
      <c r="AC1515" s="39"/>
      <c r="AD1515" s="40"/>
    </row>
    <row r="1516" s="35" customFormat="1" spans="3:30">
      <c r="C1516" s="38"/>
      <c r="F1516" s="52"/>
      <c r="G1516" s="52"/>
      <c r="P1516" s="52"/>
      <c r="Q1516" s="144"/>
      <c r="AC1516" s="39"/>
      <c r="AD1516" s="40"/>
    </row>
    <row r="1517" s="35" customFormat="1" spans="3:30">
      <c r="C1517" s="38"/>
      <c r="F1517" s="52"/>
      <c r="G1517" s="52"/>
      <c r="P1517" s="52"/>
      <c r="Q1517" s="144"/>
      <c r="AC1517" s="39"/>
      <c r="AD1517" s="40"/>
    </row>
    <row r="1518" s="35" customFormat="1" spans="3:30">
      <c r="C1518" s="38"/>
      <c r="F1518" s="52"/>
      <c r="G1518" s="52"/>
      <c r="P1518" s="52"/>
      <c r="Q1518" s="144"/>
      <c r="AC1518" s="39"/>
      <c r="AD1518" s="40"/>
    </row>
    <row r="1519" s="35" customFormat="1" spans="3:30">
      <c r="C1519" s="38"/>
      <c r="F1519" s="52"/>
      <c r="G1519" s="52"/>
      <c r="P1519" s="52"/>
      <c r="Q1519" s="144"/>
      <c r="AC1519" s="39"/>
      <c r="AD1519" s="40"/>
    </row>
    <row r="1520" s="35" customFormat="1" spans="3:30">
      <c r="C1520" s="38"/>
      <c r="F1520" s="52"/>
      <c r="G1520" s="52"/>
      <c r="P1520" s="52"/>
      <c r="Q1520" s="144"/>
      <c r="AC1520" s="39"/>
      <c r="AD1520" s="40"/>
    </row>
    <row r="1521" s="35" customFormat="1" spans="3:30">
      <c r="C1521" s="38"/>
      <c r="F1521" s="52"/>
      <c r="G1521" s="52"/>
      <c r="P1521" s="52"/>
      <c r="Q1521" s="144"/>
      <c r="AC1521" s="39"/>
      <c r="AD1521" s="40"/>
    </row>
    <row r="1522" s="35" customFormat="1" spans="3:30">
      <c r="C1522" s="38"/>
      <c r="F1522" s="52"/>
      <c r="G1522" s="52"/>
      <c r="P1522" s="52"/>
      <c r="Q1522" s="144"/>
      <c r="AC1522" s="39"/>
      <c r="AD1522" s="40"/>
    </row>
    <row r="1523" s="35" customFormat="1" spans="3:30">
      <c r="C1523" s="38"/>
      <c r="F1523" s="52"/>
      <c r="G1523" s="52"/>
      <c r="P1523" s="52"/>
      <c r="Q1523" s="144"/>
      <c r="AC1523" s="39"/>
      <c r="AD1523" s="40"/>
    </row>
    <row r="1524" s="35" customFormat="1" spans="3:30">
      <c r="C1524" s="38"/>
      <c r="F1524" s="52"/>
      <c r="G1524" s="52"/>
      <c r="P1524" s="52"/>
      <c r="Q1524" s="144"/>
      <c r="AC1524" s="39"/>
      <c r="AD1524" s="40"/>
    </row>
    <row r="1525" s="35" customFormat="1" spans="3:30">
      <c r="C1525" s="38"/>
      <c r="F1525" s="52"/>
      <c r="G1525" s="52"/>
      <c r="P1525" s="52"/>
      <c r="Q1525" s="144"/>
      <c r="AC1525" s="39"/>
      <c r="AD1525" s="40"/>
    </row>
    <row r="1526" s="35" customFormat="1" spans="3:30">
      <c r="C1526" s="38"/>
      <c r="F1526" s="52"/>
      <c r="G1526" s="52"/>
      <c r="P1526" s="52"/>
      <c r="Q1526" s="144"/>
      <c r="AC1526" s="39"/>
      <c r="AD1526" s="40"/>
    </row>
    <row r="1527" s="35" customFormat="1" spans="3:30">
      <c r="C1527" s="38"/>
      <c r="F1527" s="52"/>
      <c r="G1527" s="52"/>
      <c r="P1527" s="52"/>
      <c r="Q1527" s="144"/>
      <c r="AC1527" s="39"/>
      <c r="AD1527" s="40"/>
    </row>
    <row r="1528" s="35" customFormat="1" spans="3:30">
      <c r="C1528" s="38"/>
      <c r="F1528" s="52"/>
      <c r="G1528" s="52"/>
      <c r="P1528" s="52"/>
      <c r="Q1528" s="144"/>
      <c r="AC1528" s="39"/>
      <c r="AD1528" s="40"/>
    </row>
    <row r="1529" s="35" customFormat="1" spans="3:30">
      <c r="C1529" s="38"/>
      <c r="F1529" s="52"/>
      <c r="G1529" s="52"/>
      <c r="P1529" s="52"/>
      <c r="Q1529" s="144"/>
      <c r="AC1529" s="39"/>
      <c r="AD1529" s="40"/>
    </row>
    <row r="1530" s="35" customFormat="1" spans="3:30">
      <c r="C1530" s="38"/>
      <c r="F1530" s="52"/>
      <c r="G1530" s="52"/>
      <c r="P1530" s="52"/>
      <c r="Q1530" s="144"/>
      <c r="AC1530" s="39"/>
      <c r="AD1530" s="40"/>
    </row>
    <row r="1531" s="35" customFormat="1" spans="3:30">
      <c r="C1531" s="38"/>
      <c r="F1531" s="52"/>
      <c r="G1531" s="52"/>
      <c r="P1531" s="52"/>
      <c r="Q1531" s="144"/>
      <c r="AC1531" s="39"/>
      <c r="AD1531" s="40"/>
    </row>
    <row r="1532" s="35" customFormat="1" spans="3:30">
      <c r="C1532" s="38"/>
      <c r="F1532" s="52"/>
      <c r="G1532" s="52"/>
      <c r="P1532" s="52"/>
      <c r="Q1532" s="144"/>
      <c r="AC1532" s="39"/>
      <c r="AD1532" s="40"/>
    </row>
    <row r="1533" s="35" customFormat="1" spans="3:30">
      <c r="C1533" s="38"/>
      <c r="F1533" s="52"/>
      <c r="G1533" s="52"/>
      <c r="P1533" s="52"/>
      <c r="Q1533" s="144"/>
      <c r="AC1533" s="39"/>
      <c r="AD1533" s="40"/>
    </row>
    <row r="1534" s="35" customFormat="1" spans="3:30">
      <c r="C1534" s="38"/>
      <c r="F1534" s="52"/>
      <c r="G1534" s="52"/>
      <c r="P1534" s="52"/>
      <c r="Q1534" s="144"/>
      <c r="AC1534" s="39"/>
      <c r="AD1534" s="40"/>
    </row>
    <row r="1535" s="35" customFormat="1" spans="3:30">
      <c r="C1535" s="38"/>
      <c r="F1535" s="52"/>
      <c r="G1535" s="52"/>
      <c r="P1535" s="52"/>
      <c r="Q1535" s="144"/>
      <c r="AC1535" s="39"/>
      <c r="AD1535" s="40"/>
    </row>
    <row r="1536" s="35" customFormat="1" spans="3:30">
      <c r="C1536" s="38"/>
      <c r="F1536" s="52"/>
      <c r="G1536" s="52"/>
      <c r="P1536" s="52"/>
      <c r="Q1536" s="144"/>
      <c r="AC1536" s="39"/>
      <c r="AD1536" s="40"/>
    </row>
    <row r="1537" s="35" customFormat="1" spans="3:30">
      <c r="C1537" s="38"/>
      <c r="F1537" s="52"/>
      <c r="G1537" s="52"/>
      <c r="P1537" s="52"/>
      <c r="Q1537" s="144"/>
      <c r="AC1537" s="39"/>
      <c r="AD1537" s="40"/>
    </row>
    <row r="1538" s="35" customFormat="1" spans="3:30">
      <c r="C1538" s="38"/>
      <c r="F1538" s="52"/>
      <c r="G1538" s="52"/>
      <c r="P1538" s="52"/>
      <c r="Q1538" s="144"/>
      <c r="AC1538" s="39"/>
      <c r="AD1538" s="40"/>
    </row>
    <row r="1539" s="35" customFormat="1" spans="3:30">
      <c r="C1539" s="38"/>
      <c r="F1539" s="52"/>
      <c r="G1539" s="52"/>
      <c r="P1539" s="52"/>
      <c r="Q1539" s="144"/>
      <c r="AC1539" s="39"/>
      <c r="AD1539" s="40"/>
    </row>
    <row r="1540" s="35" customFormat="1" spans="3:30">
      <c r="C1540" s="38"/>
      <c r="F1540" s="52"/>
      <c r="G1540" s="52"/>
      <c r="P1540" s="52"/>
      <c r="Q1540" s="144"/>
      <c r="AC1540" s="39"/>
      <c r="AD1540" s="40"/>
    </row>
    <row r="1541" s="35" customFormat="1" spans="3:30">
      <c r="C1541" s="38"/>
      <c r="F1541" s="52"/>
      <c r="G1541" s="52"/>
      <c r="P1541" s="52"/>
      <c r="Q1541" s="144"/>
      <c r="AC1541" s="39"/>
      <c r="AD1541" s="40"/>
    </row>
    <row r="1542" s="35" customFormat="1" spans="3:30">
      <c r="C1542" s="38"/>
      <c r="F1542" s="52"/>
      <c r="G1542" s="52"/>
      <c r="P1542" s="52"/>
      <c r="Q1542" s="144"/>
      <c r="AC1542" s="39"/>
      <c r="AD1542" s="40"/>
    </row>
    <row r="1543" s="35" customFormat="1" spans="3:30">
      <c r="C1543" s="38"/>
      <c r="F1543" s="52"/>
      <c r="G1543" s="52"/>
      <c r="P1543" s="52"/>
      <c r="Q1543" s="144"/>
      <c r="AC1543" s="39"/>
      <c r="AD1543" s="40"/>
    </row>
    <row r="1544" s="35" customFormat="1" spans="3:30">
      <c r="C1544" s="38"/>
      <c r="F1544" s="52"/>
      <c r="G1544" s="52"/>
      <c r="P1544" s="52"/>
      <c r="Q1544" s="144"/>
      <c r="AC1544" s="39"/>
      <c r="AD1544" s="40"/>
    </row>
    <row r="1545" s="35" customFormat="1" spans="3:30">
      <c r="C1545" s="38"/>
      <c r="F1545" s="52"/>
      <c r="G1545" s="52"/>
      <c r="P1545" s="52"/>
      <c r="Q1545" s="144"/>
      <c r="AC1545" s="39"/>
      <c r="AD1545" s="40"/>
    </row>
    <row r="1546" s="35" customFormat="1" spans="3:30">
      <c r="C1546" s="38"/>
      <c r="F1546" s="52"/>
      <c r="G1546" s="52"/>
      <c r="P1546" s="52"/>
      <c r="Q1546" s="144"/>
      <c r="AC1546" s="39"/>
      <c r="AD1546" s="40"/>
    </row>
    <row r="1547" s="35" customFormat="1" spans="3:30">
      <c r="C1547" s="38"/>
      <c r="F1547" s="52"/>
      <c r="G1547" s="52"/>
      <c r="P1547" s="52"/>
      <c r="Q1547" s="144"/>
      <c r="AC1547" s="39"/>
      <c r="AD1547" s="40"/>
    </row>
    <row r="1548" s="35" customFormat="1" spans="3:30">
      <c r="C1548" s="38"/>
      <c r="F1548" s="52"/>
      <c r="G1548" s="52"/>
      <c r="P1548" s="52"/>
      <c r="Q1548" s="144"/>
      <c r="AC1548" s="39"/>
      <c r="AD1548" s="40"/>
    </row>
    <row r="1549" s="35" customFormat="1" spans="3:30">
      <c r="C1549" s="38"/>
      <c r="F1549" s="52"/>
      <c r="G1549" s="52"/>
      <c r="P1549" s="52"/>
      <c r="Q1549" s="144"/>
      <c r="AC1549" s="39"/>
      <c r="AD1549" s="40"/>
    </row>
    <row r="1550" s="35" customFormat="1" spans="3:30">
      <c r="C1550" s="38"/>
      <c r="F1550" s="52"/>
      <c r="G1550" s="52"/>
      <c r="P1550" s="52"/>
      <c r="Q1550" s="144"/>
      <c r="AC1550" s="39"/>
      <c r="AD1550" s="40"/>
    </row>
    <row r="1551" s="35" customFormat="1" spans="3:30">
      <c r="C1551" s="38"/>
      <c r="F1551" s="52"/>
      <c r="G1551" s="52"/>
      <c r="P1551" s="52"/>
      <c r="Q1551" s="144"/>
      <c r="AC1551" s="39"/>
      <c r="AD1551" s="40"/>
    </row>
    <row r="1552" s="35" customFormat="1" spans="3:30">
      <c r="C1552" s="38"/>
      <c r="F1552" s="52"/>
      <c r="G1552" s="52"/>
      <c r="P1552" s="52"/>
      <c r="Q1552" s="144"/>
      <c r="AC1552" s="39"/>
      <c r="AD1552" s="40"/>
    </row>
    <row r="1553" s="35" customFormat="1" spans="3:30">
      <c r="C1553" s="38"/>
      <c r="F1553" s="52"/>
      <c r="G1553" s="52"/>
      <c r="P1553" s="52"/>
      <c r="Q1553" s="144"/>
      <c r="AC1553" s="39"/>
      <c r="AD1553" s="40"/>
    </row>
    <row r="1554" s="35" customFormat="1" spans="3:30">
      <c r="C1554" s="38"/>
      <c r="F1554" s="52"/>
      <c r="G1554" s="52"/>
      <c r="P1554" s="52"/>
      <c r="Q1554" s="144"/>
      <c r="AC1554" s="39"/>
      <c r="AD1554" s="40"/>
    </row>
    <row r="1555" s="35" customFormat="1" spans="3:30">
      <c r="C1555" s="38"/>
      <c r="F1555" s="52"/>
      <c r="G1555" s="52"/>
      <c r="P1555" s="52"/>
      <c r="Q1555" s="144"/>
      <c r="AC1555" s="39"/>
      <c r="AD1555" s="40"/>
    </row>
    <row r="1556" s="35" customFormat="1" spans="3:30">
      <c r="C1556" s="38"/>
      <c r="F1556" s="52"/>
      <c r="G1556" s="52"/>
      <c r="P1556" s="52"/>
      <c r="Q1556" s="144"/>
      <c r="AC1556" s="39"/>
      <c r="AD1556" s="40"/>
    </row>
    <row r="1557" s="35" customFormat="1" spans="3:30">
      <c r="C1557" s="38"/>
      <c r="F1557" s="52"/>
      <c r="G1557" s="52"/>
      <c r="P1557" s="52"/>
      <c r="Q1557" s="144"/>
      <c r="AC1557" s="39"/>
      <c r="AD1557" s="40"/>
    </row>
    <row r="1558" s="35" customFormat="1" spans="3:30">
      <c r="C1558" s="38"/>
      <c r="F1558" s="52"/>
      <c r="G1558" s="52"/>
      <c r="P1558" s="52"/>
      <c r="Q1558" s="144"/>
      <c r="AC1558" s="39"/>
      <c r="AD1558" s="40"/>
    </row>
    <row r="1559" s="35" customFormat="1" spans="3:30">
      <c r="C1559" s="38"/>
      <c r="F1559" s="52"/>
      <c r="G1559" s="52"/>
      <c r="P1559" s="52"/>
      <c r="Q1559" s="144"/>
      <c r="AC1559" s="39"/>
      <c r="AD1559" s="40"/>
    </row>
    <row r="1560" s="35" customFormat="1" spans="3:30">
      <c r="C1560" s="38"/>
      <c r="F1560" s="52"/>
      <c r="G1560" s="52"/>
      <c r="P1560" s="52"/>
      <c r="Q1560" s="144"/>
      <c r="AC1560" s="39"/>
      <c r="AD1560" s="40"/>
    </row>
    <row r="1561" s="35" customFormat="1" spans="3:30">
      <c r="C1561" s="38"/>
      <c r="F1561" s="52"/>
      <c r="G1561" s="52"/>
      <c r="P1561" s="52"/>
      <c r="Q1561" s="144"/>
      <c r="AC1561" s="39"/>
      <c r="AD1561" s="40"/>
    </row>
    <row r="1562" s="35" customFormat="1" spans="3:30">
      <c r="C1562" s="38"/>
      <c r="F1562" s="52"/>
      <c r="G1562" s="52"/>
      <c r="P1562" s="52"/>
      <c r="Q1562" s="144"/>
      <c r="AC1562" s="39"/>
      <c r="AD1562" s="40"/>
    </row>
    <row r="1563" s="35" customFormat="1" spans="3:30">
      <c r="C1563" s="38"/>
      <c r="F1563" s="52"/>
      <c r="G1563" s="52"/>
      <c r="P1563" s="52"/>
      <c r="Q1563" s="144"/>
      <c r="AC1563" s="39"/>
      <c r="AD1563" s="40"/>
    </row>
    <row r="1564" s="35" customFormat="1" spans="3:30">
      <c r="C1564" s="38"/>
      <c r="F1564" s="52"/>
      <c r="G1564" s="52"/>
      <c r="P1564" s="52"/>
      <c r="Q1564" s="144"/>
      <c r="AC1564" s="39"/>
      <c r="AD1564" s="40"/>
    </row>
    <row r="1565" s="35" customFormat="1" spans="3:30">
      <c r="C1565" s="38"/>
      <c r="F1565" s="52"/>
      <c r="G1565" s="52"/>
      <c r="P1565" s="52"/>
      <c r="Q1565" s="144"/>
      <c r="AC1565" s="39"/>
      <c r="AD1565" s="40"/>
    </row>
    <row r="1566" s="35" customFormat="1" spans="3:30">
      <c r="C1566" s="38"/>
      <c r="F1566" s="52"/>
      <c r="G1566" s="52"/>
      <c r="P1566" s="52"/>
      <c r="Q1566" s="144"/>
      <c r="AC1566" s="39"/>
      <c r="AD1566" s="40"/>
    </row>
    <row r="1567" s="35" customFormat="1" spans="3:30">
      <c r="C1567" s="38"/>
      <c r="F1567" s="52"/>
      <c r="G1567" s="52"/>
      <c r="P1567" s="52"/>
      <c r="Q1567" s="144"/>
      <c r="AC1567" s="39"/>
      <c r="AD1567" s="40"/>
    </row>
    <row r="1568" s="35" customFormat="1" spans="3:30">
      <c r="C1568" s="38"/>
      <c r="F1568" s="52"/>
      <c r="G1568" s="52"/>
      <c r="P1568" s="52"/>
      <c r="Q1568" s="144"/>
      <c r="AC1568" s="39"/>
      <c r="AD1568" s="40"/>
    </row>
    <row r="1569" s="35" customFormat="1" spans="3:30">
      <c r="C1569" s="38"/>
      <c r="F1569" s="52"/>
      <c r="G1569" s="52"/>
      <c r="P1569" s="52"/>
      <c r="Q1569" s="144"/>
      <c r="AC1569" s="39"/>
      <c r="AD1569" s="40"/>
    </row>
    <row r="1570" s="35" customFormat="1" spans="3:30">
      <c r="C1570" s="38"/>
      <c r="F1570" s="52"/>
      <c r="G1570" s="52"/>
      <c r="P1570" s="52"/>
      <c r="Q1570" s="144"/>
      <c r="AC1570" s="39"/>
      <c r="AD1570" s="40"/>
    </row>
    <row r="1571" s="35" customFormat="1" spans="3:30">
      <c r="C1571" s="38"/>
      <c r="F1571" s="52"/>
      <c r="G1571" s="52"/>
      <c r="P1571" s="52"/>
      <c r="Q1571" s="144"/>
      <c r="AC1571" s="39"/>
      <c r="AD1571" s="40"/>
    </row>
    <row r="1572" s="35" customFormat="1" spans="3:30">
      <c r="C1572" s="38"/>
      <c r="F1572" s="52"/>
      <c r="G1572" s="52"/>
      <c r="P1572" s="52"/>
      <c r="Q1572" s="144"/>
      <c r="AC1572" s="39"/>
      <c r="AD1572" s="40"/>
    </row>
    <row r="1573" s="35" customFormat="1" spans="3:30">
      <c r="C1573" s="38"/>
      <c r="F1573" s="52"/>
      <c r="G1573" s="52"/>
      <c r="P1573" s="52"/>
      <c r="Q1573" s="144"/>
      <c r="AC1573" s="39"/>
      <c r="AD1573" s="40"/>
    </row>
    <row r="1574" s="35" customFormat="1" spans="3:30">
      <c r="C1574" s="38"/>
      <c r="F1574" s="52"/>
      <c r="G1574" s="52"/>
      <c r="P1574" s="52"/>
      <c r="Q1574" s="144"/>
      <c r="AC1574" s="39"/>
      <c r="AD1574" s="40"/>
    </row>
    <row r="1575" s="35" customFormat="1" spans="3:30">
      <c r="C1575" s="38"/>
      <c r="F1575" s="52"/>
      <c r="G1575" s="52"/>
      <c r="P1575" s="52"/>
      <c r="Q1575" s="144"/>
      <c r="AC1575" s="39"/>
      <c r="AD1575" s="40"/>
    </row>
    <row r="1576" s="35" customFormat="1" spans="3:30">
      <c r="C1576" s="38"/>
      <c r="F1576" s="52"/>
      <c r="G1576" s="52"/>
      <c r="P1576" s="52"/>
      <c r="Q1576" s="144"/>
      <c r="AC1576" s="39"/>
      <c r="AD1576" s="40"/>
    </row>
    <row r="1577" s="35" customFormat="1" spans="3:30">
      <c r="C1577" s="38"/>
      <c r="F1577" s="52"/>
      <c r="G1577" s="52"/>
      <c r="P1577" s="52"/>
      <c r="Q1577" s="144"/>
      <c r="AC1577" s="39"/>
      <c r="AD1577" s="40"/>
    </row>
    <row r="1578" s="35" customFormat="1" spans="3:30">
      <c r="C1578" s="38"/>
      <c r="F1578" s="52"/>
      <c r="G1578" s="52"/>
      <c r="P1578" s="52"/>
      <c r="Q1578" s="144"/>
      <c r="AC1578" s="39"/>
      <c r="AD1578" s="40"/>
    </row>
    <row r="1579" s="35" customFormat="1" spans="3:30">
      <c r="C1579" s="38"/>
      <c r="F1579" s="52"/>
      <c r="G1579" s="52"/>
      <c r="P1579" s="52"/>
      <c r="Q1579" s="144"/>
      <c r="AC1579" s="39"/>
      <c r="AD1579" s="40"/>
    </row>
    <row r="1580" s="35" customFormat="1" spans="3:30">
      <c r="C1580" s="38"/>
      <c r="F1580" s="52"/>
      <c r="G1580" s="52"/>
      <c r="P1580" s="52"/>
      <c r="Q1580" s="144"/>
      <c r="AC1580" s="39"/>
      <c r="AD1580" s="40"/>
    </row>
    <row r="1581" s="35" customFormat="1" spans="3:30">
      <c r="C1581" s="38"/>
      <c r="F1581" s="52"/>
      <c r="G1581" s="52"/>
      <c r="P1581" s="52"/>
      <c r="Q1581" s="144"/>
      <c r="AC1581" s="39"/>
      <c r="AD1581" s="40"/>
    </row>
    <row r="1582" s="35" customFormat="1" spans="3:30">
      <c r="C1582" s="38"/>
      <c r="F1582" s="52"/>
      <c r="G1582" s="52"/>
      <c r="P1582" s="52"/>
      <c r="Q1582" s="144"/>
      <c r="AC1582" s="39"/>
      <c r="AD1582" s="40"/>
    </row>
    <row r="1583" s="35" customFormat="1" spans="3:30">
      <c r="C1583" s="38"/>
      <c r="F1583" s="52"/>
      <c r="G1583" s="52"/>
      <c r="P1583" s="52"/>
      <c r="Q1583" s="144"/>
      <c r="AC1583" s="39"/>
      <c r="AD1583" s="40"/>
    </row>
    <row r="1584" s="35" customFormat="1" spans="3:30">
      <c r="C1584" s="38"/>
      <c r="F1584" s="52"/>
      <c r="G1584" s="52"/>
      <c r="P1584" s="52"/>
      <c r="Q1584" s="144"/>
      <c r="AC1584" s="39"/>
      <c r="AD1584" s="40"/>
    </row>
    <row r="1585" s="35" customFormat="1" spans="3:30">
      <c r="C1585" s="38"/>
      <c r="F1585" s="52"/>
      <c r="G1585" s="52"/>
      <c r="P1585" s="52"/>
      <c r="Q1585" s="144"/>
      <c r="AC1585" s="39"/>
      <c r="AD1585" s="40"/>
    </row>
    <row r="1586" s="35" customFormat="1" spans="3:30">
      <c r="C1586" s="38"/>
      <c r="F1586" s="52"/>
      <c r="G1586" s="52"/>
      <c r="P1586" s="52"/>
      <c r="Q1586" s="144"/>
      <c r="AC1586" s="39"/>
      <c r="AD1586" s="40"/>
    </row>
    <row r="1587" s="35" customFormat="1" spans="3:30">
      <c r="C1587" s="38"/>
      <c r="F1587" s="52"/>
      <c r="G1587" s="52"/>
      <c r="P1587" s="52"/>
      <c r="Q1587" s="144"/>
      <c r="AC1587" s="39"/>
      <c r="AD1587" s="40"/>
    </row>
    <row r="1588" s="35" customFormat="1" spans="3:30">
      <c r="C1588" s="38"/>
      <c r="F1588" s="52"/>
      <c r="G1588" s="52"/>
      <c r="P1588" s="52"/>
      <c r="Q1588" s="144"/>
      <c r="AC1588" s="39"/>
      <c r="AD1588" s="40"/>
    </row>
    <row r="1589" s="35" customFormat="1" spans="3:30">
      <c r="C1589" s="38"/>
      <c r="F1589" s="52"/>
      <c r="G1589" s="52"/>
      <c r="P1589" s="52"/>
      <c r="Q1589" s="144"/>
      <c r="AC1589" s="39"/>
      <c r="AD1589" s="40"/>
    </row>
    <row r="1590" s="35" customFormat="1" spans="3:30">
      <c r="C1590" s="38"/>
      <c r="F1590" s="52"/>
      <c r="G1590" s="52"/>
      <c r="P1590" s="52"/>
      <c r="Q1590" s="144"/>
      <c r="AC1590" s="39"/>
      <c r="AD1590" s="40"/>
    </row>
    <row r="1591" s="35" customFormat="1" spans="3:30">
      <c r="C1591" s="38"/>
      <c r="F1591" s="52"/>
      <c r="G1591" s="52"/>
      <c r="P1591" s="52"/>
      <c r="Q1591" s="144"/>
      <c r="AC1591" s="39"/>
      <c r="AD1591" s="40"/>
    </row>
    <row r="1592" s="35" customFormat="1" spans="3:30">
      <c r="C1592" s="38"/>
      <c r="F1592" s="52"/>
      <c r="G1592" s="52"/>
      <c r="P1592" s="52"/>
      <c r="Q1592" s="144"/>
      <c r="AC1592" s="39"/>
      <c r="AD1592" s="40"/>
    </row>
    <row r="1593" s="35" customFormat="1" spans="3:30">
      <c r="C1593" s="38"/>
      <c r="F1593" s="52"/>
      <c r="G1593" s="52"/>
      <c r="P1593" s="52"/>
      <c r="Q1593" s="144"/>
      <c r="AC1593" s="39"/>
      <c r="AD1593" s="40"/>
    </row>
    <row r="1594" s="35" customFormat="1" spans="3:30">
      <c r="C1594" s="38"/>
      <c r="F1594" s="52"/>
      <c r="G1594" s="52"/>
      <c r="P1594" s="52"/>
      <c r="Q1594" s="144"/>
      <c r="AC1594" s="39"/>
      <c r="AD1594" s="40"/>
    </row>
    <row r="1595" s="35" customFormat="1" spans="3:30">
      <c r="C1595" s="38"/>
      <c r="F1595" s="52"/>
      <c r="G1595" s="52"/>
      <c r="P1595" s="52"/>
      <c r="Q1595" s="144"/>
      <c r="AC1595" s="39"/>
      <c r="AD1595" s="40"/>
    </row>
    <row r="1596" s="35" customFormat="1" spans="3:30">
      <c r="C1596" s="38"/>
      <c r="F1596" s="52"/>
      <c r="G1596" s="52"/>
      <c r="P1596" s="52"/>
      <c r="Q1596" s="144"/>
      <c r="AC1596" s="39"/>
      <c r="AD1596" s="40"/>
    </row>
    <row r="1597" s="35" customFormat="1" spans="3:30">
      <c r="C1597" s="38"/>
      <c r="F1597" s="52"/>
      <c r="G1597" s="52"/>
      <c r="P1597" s="52"/>
      <c r="Q1597" s="144"/>
      <c r="AC1597" s="39"/>
      <c r="AD1597" s="40"/>
    </row>
    <row r="1598" s="35" customFormat="1" spans="3:30">
      <c r="C1598" s="38"/>
      <c r="F1598" s="52"/>
      <c r="G1598" s="52"/>
      <c r="P1598" s="52"/>
      <c r="Q1598" s="144"/>
      <c r="AC1598" s="39"/>
      <c r="AD1598" s="40"/>
    </row>
    <row r="1599" s="35" customFormat="1" spans="3:30">
      <c r="C1599" s="38"/>
      <c r="F1599" s="52"/>
      <c r="G1599" s="52"/>
      <c r="P1599" s="52"/>
      <c r="Q1599" s="144"/>
      <c r="AC1599" s="39"/>
      <c r="AD1599" s="40"/>
    </row>
    <row r="1600" s="35" customFormat="1" spans="3:30">
      <c r="C1600" s="38"/>
      <c r="F1600" s="52"/>
      <c r="G1600" s="52"/>
      <c r="P1600" s="52"/>
      <c r="Q1600" s="144"/>
      <c r="AC1600" s="39"/>
      <c r="AD1600" s="40"/>
    </row>
    <row r="1601" s="35" customFormat="1" spans="3:30">
      <c r="C1601" s="38"/>
      <c r="F1601" s="52"/>
      <c r="G1601" s="52"/>
      <c r="P1601" s="52"/>
      <c r="Q1601" s="144"/>
      <c r="AC1601" s="39"/>
      <c r="AD1601" s="40"/>
    </row>
    <row r="1602" s="35" customFormat="1" spans="3:30">
      <c r="C1602" s="38"/>
      <c r="F1602" s="52"/>
      <c r="G1602" s="52"/>
      <c r="P1602" s="52"/>
      <c r="Q1602" s="144"/>
      <c r="AC1602" s="39"/>
      <c r="AD1602" s="40"/>
    </row>
    <row r="1603" s="35" customFormat="1" spans="3:30">
      <c r="C1603" s="38"/>
      <c r="F1603" s="52"/>
      <c r="G1603" s="52"/>
      <c r="P1603" s="52"/>
      <c r="Q1603" s="144"/>
      <c r="AC1603" s="39"/>
      <c r="AD1603" s="40"/>
    </row>
    <row r="1604" s="35" customFormat="1" spans="3:30">
      <c r="C1604" s="38"/>
      <c r="F1604" s="52"/>
      <c r="G1604" s="52"/>
      <c r="P1604" s="52"/>
      <c r="Q1604" s="144"/>
      <c r="AC1604" s="39"/>
      <c r="AD1604" s="40"/>
    </row>
    <row r="1605" s="35" customFormat="1" spans="3:30">
      <c r="C1605" s="38"/>
      <c r="F1605" s="52"/>
      <c r="G1605" s="52"/>
      <c r="P1605" s="52"/>
      <c r="Q1605" s="144"/>
      <c r="AC1605" s="39"/>
      <c r="AD1605" s="40"/>
    </row>
    <row r="1606" s="35" customFormat="1" spans="3:30">
      <c r="C1606" s="38"/>
      <c r="F1606" s="52"/>
      <c r="G1606" s="52"/>
      <c r="P1606" s="52"/>
      <c r="Q1606" s="144"/>
      <c r="AC1606" s="39"/>
      <c r="AD1606" s="40"/>
    </row>
    <row r="1607" s="35" customFormat="1" spans="3:30">
      <c r="C1607" s="38"/>
      <c r="F1607" s="52"/>
      <c r="G1607" s="52"/>
      <c r="P1607" s="52"/>
      <c r="Q1607" s="144"/>
      <c r="AC1607" s="39"/>
      <c r="AD1607" s="40"/>
    </row>
    <row r="1608" s="35" customFormat="1" spans="3:30">
      <c r="C1608" s="38"/>
      <c r="F1608" s="52"/>
      <c r="G1608" s="52"/>
      <c r="P1608" s="52"/>
      <c r="Q1608" s="144"/>
      <c r="AC1608" s="39"/>
      <c r="AD1608" s="40"/>
    </row>
    <row r="1609" s="35" customFormat="1" spans="3:30">
      <c r="C1609" s="38"/>
      <c r="F1609" s="52"/>
      <c r="G1609" s="52"/>
      <c r="P1609" s="52"/>
      <c r="Q1609" s="144"/>
      <c r="AC1609" s="39"/>
      <c r="AD1609" s="40"/>
    </row>
    <row r="1610" s="35" customFormat="1" spans="3:30">
      <c r="C1610" s="38"/>
      <c r="F1610" s="52"/>
      <c r="G1610" s="52"/>
      <c r="P1610" s="52"/>
      <c r="Q1610" s="144"/>
      <c r="AC1610" s="39"/>
      <c r="AD1610" s="40"/>
    </row>
    <row r="1611" s="35" customFormat="1" spans="3:30">
      <c r="C1611" s="38"/>
      <c r="F1611" s="52"/>
      <c r="G1611" s="52"/>
      <c r="P1611" s="52"/>
      <c r="Q1611" s="144"/>
      <c r="AC1611" s="39"/>
      <c r="AD1611" s="40"/>
    </row>
    <row r="1612" s="35" customFormat="1" spans="3:30">
      <c r="C1612" s="38"/>
      <c r="F1612" s="52"/>
      <c r="G1612" s="52"/>
      <c r="P1612" s="52"/>
      <c r="Q1612" s="144"/>
      <c r="AC1612" s="39"/>
      <c r="AD1612" s="40"/>
    </row>
    <row r="1613" s="35" customFormat="1" spans="3:30">
      <c r="C1613" s="38"/>
      <c r="F1613" s="52"/>
      <c r="G1613" s="52"/>
      <c r="P1613" s="52"/>
      <c r="Q1613" s="144"/>
      <c r="AC1613" s="39"/>
      <c r="AD1613" s="40"/>
    </row>
    <row r="1614" s="35" customFormat="1" spans="3:30">
      <c r="C1614" s="38"/>
      <c r="F1614" s="52"/>
      <c r="G1614" s="52"/>
      <c r="P1614" s="52"/>
      <c r="Q1614" s="144"/>
      <c r="AC1614" s="39"/>
      <c r="AD1614" s="40"/>
    </row>
    <row r="1615" s="35" customFormat="1" spans="3:30">
      <c r="C1615" s="38"/>
      <c r="F1615" s="52"/>
      <c r="G1615" s="52"/>
      <c r="P1615" s="52"/>
      <c r="Q1615" s="144"/>
      <c r="AC1615" s="39"/>
      <c r="AD1615" s="40"/>
    </row>
    <row r="1616" s="35" customFormat="1" spans="3:30">
      <c r="C1616" s="38"/>
      <c r="F1616" s="52"/>
      <c r="G1616" s="52"/>
      <c r="P1616" s="52"/>
      <c r="Q1616" s="144"/>
      <c r="AC1616" s="39"/>
      <c r="AD1616" s="40"/>
    </row>
    <row r="1617" s="35" customFormat="1" spans="3:30">
      <c r="C1617" s="38"/>
      <c r="F1617" s="52"/>
      <c r="G1617" s="52"/>
      <c r="P1617" s="52"/>
      <c r="Q1617" s="144"/>
      <c r="AC1617" s="39"/>
      <c r="AD1617" s="40"/>
    </row>
    <row r="1618" s="35" customFormat="1" spans="3:30">
      <c r="C1618" s="38"/>
      <c r="F1618" s="52"/>
      <c r="G1618" s="52"/>
      <c r="P1618" s="52"/>
      <c r="Q1618" s="144"/>
      <c r="AC1618" s="39"/>
      <c r="AD1618" s="40"/>
    </row>
    <row r="1619" s="35" customFormat="1" spans="3:30">
      <c r="C1619" s="38"/>
      <c r="F1619" s="52"/>
      <c r="G1619" s="52"/>
      <c r="P1619" s="52"/>
      <c r="Q1619" s="144"/>
      <c r="AC1619" s="39"/>
      <c r="AD1619" s="40"/>
    </row>
    <row r="1620" s="35" customFormat="1" spans="3:30">
      <c r="C1620" s="38"/>
      <c r="F1620" s="52"/>
      <c r="G1620" s="52"/>
      <c r="P1620" s="52"/>
      <c r="Q1620" s="144"/>
      <c r="AC1620" s="39"/>
      <c r="AD1620" s="40"/>
    </row>
    <row r="1621" s="35" customFormat="1" spans="3:30">
      <c r="C1621" s="38"/>
      <c r="F1621" s="52"/>
      <c r="G1621" s="52"/>
      <c r="P1621" s="52"/>
      <c r="Q1621" s="144"/>
      <c r="AC1621" s="39"/>
      <c r="AD1621" s="40"/>
    </row>
    <row r="1622" s="35" customFormat="1" spans="3:30">
      <c r="C1622" s="38"/>
      <c r="F1622" s="52"/>
      <c r="G1622" s="52"/>
      <c r="P1622" s="52"/>
      <c r="Q1622" s="144"/>
      <c r="AC1622" s="39"/>
      <c r="AD1622" s="40"/>
    </row>
    <row r="1623" s="35" customFormat="1" spans="3:30">
      <c r="C1623" s="38"/>
      <c r="F1623" s="52"/>
      <c r="G1623" s="52"/>
      <c r="P1623" s="52"/>
      <c r="Q1623" s="144"/>
      <c r="AC1623" s="39"/>
      <c r="AD1623" s="40"/>
    </row>
    <row r="1624" s="35" customFormat="1" spans="3:30">
      <c r="C1624" s="38"/>
      <c r="F1624" s="52"/>
      <c r="G1624" s="52"/>
      <c r="P1624" s="52"/>
      <c r="Q1624" s="144"/>
      <c r="AC1624" s="39"/>
      <c r="AD1624" s="40"/>
    </row>
    <row r="1625" s="35" customFormat="1" spans="3:30">
      <c r="C1625" s="38"/>
      <c r="F1625" s="52"/>
      <c r="G1625" s="52"/>
      <c r="P1625" s="52"/>
      <c r="Q1625" s="144"/>
      <c r="AC1625" s="39"/>
      <c r="AD1625" s="40"/>
    </row>
    <row r="1626" s="35" customFormat="1" spans="3:30">
      <c r="C1626" s="38"/>
      <c r="F1626" s="52"/>
      <c r="G1626" s="52"/>
      <c r="P1626" s="52"/>
      <c r="Q1626" s="144"/>
      <c r="AC1626" s="39"/>
      <c r="AD1626" s="40"/>
    </row>
    <row r="1627" s="35" customFormat="1" spans="3:30">
      <c r="C1627" s="38"/>
      <c r="F1627" s="52"/>
      <c r="G1627" s="52"/>
      <c r="P1627" s="52"/>
      <c r="Q1627" s="144"/>
      <c r="AC1627" s="39"/>
      <c r="AD1627" s="40"/>
    </row>
    <row r="1628" s="35" customFormat="1" spans="3:30">
      <c r="C1628" s="38"/>
      <c r="F1628" s="52"/>
      <c r="G1628" s="52"/>
      <c r="P1628" s="52"/>
      <c r="Q1628" s="144"/>
      <c r="AC1628" s="39"/>
      <c r="AD1628" s="40"/>
    </row>
    <row r="1629" s="35" customFormat="1" spans="3:30">
      <c r="C1629" s="38"/>
      <c r="F1629" s="52"/>
      <c r="G1629" s="52"/>
      <c r="P1629" s="52"/>
      <c r="Q1629" s="144"/>
      <c r="AC1629" s="39"/>
      <c r="AD1629" s="40"/>
    </row>
    <row r="1630" s="35" customFormat="1" spans="3:30">
      <c r="C1630" s="38"/>
      <c r="F1630" s="52"/>
      <c r="G1630" s="52"/>
      <c r="P1630" s="52"/>
      <c r="Q1630" s="144"/>
      <c r="AC1630" s="39"/>
      <c r="AD1630" s="40"/>
    </row>
    <row r="1631" s="35" customFormat="1" spans="3:30">
      <c r="C1631" s="38"/>
      <c r="F1631" s="52"/>
      <c r="G1631" s="52"/>
      <c r="P1631" s="52"/>
      <c r="Q1631" s="144"/>
      <c r="AC1631" s="39"/>
      <c r="AD1631" s="40"/>
    </row>
    <row r="1632" s="35" customFormat="1" spans="3:30">
      <c r="C1632" s="38"/>
      <c r="F1632" s="52"/>
      <c r="G1632" s="52"/>
      <c r="P1632" s="52"/>
      <c r="Q1632" s="144"/>
      <c r="AC1632" s="39"/>
      <c r="AD1632" s="40"/>
    </row>
    <row r="1633" s="35" customFormat="1" spans="3:30">
      <c r="C1633" s="38"/>
      <c r="F1633" s="52"/>
      <c r="G1633" s="52"/>
      <c r="P1633" s="52"/>
      <c r="Q1633" s="144"/>
      <c r="AC1633" s="39"/>
      <c r="AD1633" s="40"/>
    </row>
    <row r="1634" s="35" customFormat="1" spans="3:30">
      <c r="C1634" s="38"/>
      <c r="F1634" s="52"/>
      <c r="G1634" s="52"/>
      <c r="P1634" s="52"/>
      <c r="Q1634" s="144"/>
      <c r="AC1634" s="39"/>
      <c r="AD1634" s="40"/>
    </row>
    <row r="1635" s="35" customFormat="1" spans="3:30">
      <c r="C1635" s="38"/>
      <c r="F1635" s="52"/>
      <c r="G1635" s="52"/>
      <c r="P1635" s="52"/>
      <c r="Q1635" s="144"/>
      <c r="AC1635" s="39"/>
      <c r="AD1635" s="40"/>
    </row>
    <row r="1636" s="35" customFormat="1" spans="3:30">
      <c r="C1636" s="38"/>
      <c r="F1636" s="52"/>
      <c r="G1636" s="52"/>
      <c r="P1636" s="52"/>
      <c r="Q1636" s="144"/>
      <c r="AC1636" s="39"/>
      <c r="AD1636" s="40"/>
    </row>
    <row r="1637" s="35" customFormat="1" spans="3:30">
      <c r="C1637" s="38"/>
      <c r="F1637" s="52"/>
      <c r="G1637" s="52"/>
      <c r="P1637" s="52"/>
      <c r="Q1637" s="144"/>
      <c r="AC1637" s="39"/>
      <c r="AD1637" s="40"/>
    </row>
    <row r="1638" s="35" customFormat="1" spans="3:30">
      <c r="C1638" s="38"/>
      <c r="F1638" s="52"/>
      <c r="G1638" s="52"/>
      <c r="P1638" s="52"/>
      <c r="Q1638" s="144"/>
      <c r="AC1638" s="39"/>
      <c r="AD1638" s="40"/>
    </row>
    <row r="1639" s="35" customFormat="1" spans="3:30">
      <c r="C1639" s="38"/>
      <c r="F1639" s="52"/>
      <c r="G1639" s="52"/>
      <c r="P1639" s="52"/>
      <c r="Q1639" s="144"/>
      <c r="AC1639" s="39"/>
      <c r="AD1639" s="40"/>
    </row>
    <row r="1640" s="35" customFormat="1" spans="3:30">
      <c r="C1640" s="38"/>
      <c r="F1640" s="52"/>
      <c r="G1640" s="52"/>
      <c r="P1640" s="52"/>
      <c r="Q1640" s="144"/>
      <c r="AC1640" s="39"/>
      <c r="AD1640" s="40"/>
    </row>
    <row r="1641" s="35" customFormat="1" spans="3:30">
      <c r="C1641" s="38"/>
      <c r="F1641" s="52"/>
      <c r="G1641" s="52"/>
      <c r="P1641" s="52"/>
      <c r="Q1641" s="144"/>
      <c r="AC1641" s="39"/>
      <c r="AD1641" s="40"/>
    </row>
    <row r="1642" s="35" customFormat="1" spans="3:30">
      <c r="C1642" s="38"/>
      <c r="F1642" s="52"/>
      <c r="G1642" s="52"/>
      <c r="P1642" s="52"/>
      <c r="Q1642" s="144"/>
      <c r="AC1642" s="39"/>
      <c r="AD1642" s="40"/>
    </row>
    <row r="1643" s="35" customFormat="1" spans="3:30">
      <c r="C1643" s="38"/>
      <c r="F1643" s="52"/>
      <c r="G1643" s="52"/>
      <c r="P1643" s="52"/>
      <c r="Q1643" s="144"/>
      <c r="AC1643" s="39"/>
      <c r="AD1643" s="40"/>
    </row>
    <row r="1644" s="35" customFormat="1" spans="3:30">
      <c r="C1644" s="38"/>
      <c r="F1644" s="52"/>
      <c r="G1644" s="52"/>
      <c r="P1644" s="52"/>
      <c r="Q1644" s="144"/>
      <c r="AC1644" s="39"/>
      <c r="AD1644" s="40"/>
    </row>
    <row r="1645" s="35" customFormat="1" spans="3:30">
      <c r="C1645" s="38"/>
      <c r="F1645" s="52"/>
      <c r="G1645" s="52"/>
      <c r="P1645" s="52"/>
      <c r="Q1645" s="144"/>
      <c r="AC1645" s="39"/>
      <c r="AD1645" s="40"/>
    </row>
    <row r="1646" s="35" customFormat="1" spans="3:30">
      <c r="C1646" s="38"/>
      <c r="F1646" s="52"/>
      <c r="G1646" s="52"/>
      <c r="P1646" s="52"/>
      <c r="Q1646" s="144"/>
      <c r="AC1646" s="39"/>
      <c r="AD1646" s="40"/>
    </row>
    <row r="1647" s="35" customFormat="1" spans="3:30">
      <c r="C1647" s="38"/>
      <c r="F1647" s="52"/>
      <c r="G1647" s="52"/>
      <c r="P1647" s="52"/>
      <c r="Q1647" s="144"/>
      <c r="AC1647" s="39"/>
      <c r="AD1647" s="40"/>
    </row>
    <row r="1648" s="35" customFormat="1" spans="3:30">
      <c r="C1648" s="38"/>
      <c r="F1648" s="52"/>
      <c r="G1648" s="52"/>
      <c r="P1648" s="52"/>
      <c r="Q1648" s="144"/>
      <c r="AC1648" s="39"/>
      <c r="AD1648" s="40"/>
    </row>
    <row r="1649" s="35" customFormat="1" spans="3:30">
      <c r="C1649" s="38"/>
      <c r="F1649" s="52"/>
      <c r="G1649" s="52"/>
      <c r="P1649" s="52"/>
      <c r="Q1649" s="144"/>
      <c r="AC1649" s="39"/>
      <c r="AD1649" s="40"/>
    </row>
    <row r="1650" s="35" customFormat="1" spans="3:30">
      <c r="C1650" s="38"/>
      <c r="F1650" s="52"/>
      <c r="G1650" s="52"/>
      <c r="P1650" s="52"/>
      <c r="Q1650" s="144"/>
      <c r="AC1650" s="39"/>
      <c r="AD1650" s="40"/>
    </row>
    <row r="1651" s="35" customFormat="1" spans="3:30">
      <c r="C1651" s="38"/>
      <c r="F1651" s="52"/>
      <c r="G1651" s="52"/>
      <c r="P1651" s="52"/>
      <c r="Q1651" s="144"/>
      <c r="AC1651" s="39"/>
      <c r="AD1651" s="40"/>
    </row>
    <row r="1652" s="35" customFormat="1" spans="3:30">
      <c r="C1652" s="38"/>
      <c r="F1652" s="52"/>
      <c r="G1652" s="52"/>
      <c r="P1652" s="52"/>
      <c r="Q1652" s="144"/>
      <c r="AC1652" s="39"/>
      <c r="AD1652" s="40"/>
    </row>
    <row r="1653" s="35" customFormat="1" spans="3:30">
      <c r="C1653" s="38"/>
      <c r="F1653" s="52"/>
      <c r="G1653" s="52"/>
      <c r="P1653" s="52"/>
      <c r="Q1653" s="144"/>
      <c r="AC1653" s="39"/>
      <c r="AD1653" s="40"/>
    </row>
    <row r="1654" s="35" customFormat="1" spans="3:30">
      <c r="C1654" s="38"/>
      <c r="F1654" s="52"/>
      <c r="G1654" s="52"/>
      <c r="P1654" s="52"/>
      <c r="Q1654" s="144"/>
      <c r="AC1654" s="39"/>
      <c r="AD1654" s="40"/>
    </row>
    <row r="1655" s="35" customFormat="1" spans="3:30">
      <c r="C1655" s="38"/>
      <c r="F1655" s="52"/>
      <c r="G1655" s="52"/>
      <c r="P1655" s="52"/>
      <c r="Q1655" s="144"/>
      <c r="AC1655" s="39"/>
      <c r="AD1655" s="40"/>
    </row>
    <row r="1656" s="35" customFormat="1" spans="3:30">
      <c r="C1656" s="38"/>
      <c r="F1656" s="52"/>
      <c r="G1656" s="52"/>
      <c r="P1656" s="52"/>
      <c r="Q1656" s="144"/>
      <c r="AC1656" s="39"/>
      <c r="AD1656" s="40"/>
    </row>
    <row r="1657" s="35" customFormat="1" spans="3:30">
      <c r="C1657" s="38"/>
      <c r="F1657" s="52"/>
      <c r="G1657" s="52"/>
      <c r="P1657" s="52"/>
      <c r="Q1657" s="144"/>
      <c r="AC1657" s="39"/>
      <c r="AD1657" s="40"/>
    </row>
    <row r="1658" s="35" customFormat="1" spans="3:30">
      <c r="C1658" s="38"/>
      <c r="F1658" s="52"/>
      <c r="G1658" s="52"/>
      <c r="P1658" s="52"/>
      <c r="Q1658" s="144"/>
      <c r="AC1658" s="39"/>
      <c r="AD1658" s="40"/>
    </row>
    <row r="1659" s="35" customFormat="1" spans="3:30">
      <c r="C1659" s="38"/>
      <c r="F1659" s="52"/>
      <c r="G1659" s="52"/>
      <c r="P1659" s="52"/>
      <c r="Q1659" s="144"/>
      <c r="AC1659" s="39"/>
      <c r="AD1659" s="40"/>
    </row>
    <row r="1660" s="35" customFormat="1" spans="3:30">
      <c r="C1660" s="38"/>
      <c r="F1660" s="52"/>
      <c r="G1660" s="52"/>
      <c r="P1660" s="52"/>
      <c r="Q1660" s="144"/>
      <c r="AC1660" s="39"/>
      <c r="AD1660" s="40"/>
    </row>
    <row r="1661" s="35" customFormat="1" spans="3:30">
      <c r="C1661" s="38"/>
      <c r="F1661" s="52"/>
      <c r="G1661" s="52"/>
      <c r="P1661" s="52"/>
      <c r="Q1661" s="144"/>
      <c r="AC1661" s="39"/>
      <c r="AD1661" s="40"/>
    </row>
    <row r="1662" s="35" customFormat="1" spans="3:30">
      <c r="C1662" s="38"/>
      <c r="F1662" s="52"/>
      <c r="G1662" s="52"/>
      <c r="P1662" s="52"/>
      <c r="Q1662" s="144"/>
      <c r="AC1662" s="39"/>
      <c r="AD1662" s="40"/>
    </row>
    <row r="1663" s="35" customFormat="1" spans="3:30">
      <c r="C1663" s="38"/>
      <c r="F1663" s="52"/>
      <c r="G1663" s="52"/>
      <c r="P1663" s="52"/>
      <c r="Q1663" s="144"/>
      <c r="AC1663" s="39"/>
      <c r="AD1663" s="40"/>
    </row>
    <row r="1664" s="35" customFormat="1" spans="3:30">
      <c r="C1664" s="38"/>
      <c r="F1664" s="52"/>
      <c r="G1664" s="52"/>
      <c r="P1664" s="52"/>
      <c r="Q1664" s="144"/>
      <c r="AC1664" s="39"/>
      <c r="AD1664" s="40"/>
    </row>
    <row r="1665" s="35" customFormat="1" spans="3:30">
      <c r="C1665" s="38"/>
      <c r="F1665" s="52"/>
      <c r="G1665" s="52"/>
      <c r="P1665" s="52"/>
      <c r="Q1665" s="144"/>
      <c r="AC1665" s="39"/>
      <c r="AD1665" s="40"/>
    </row>
    <row r="1666" s="35" customFormat="1" spans="3:30">
      <c r="C1666" s="38"/>
      <c r="F1666" s="52"/>
      <c r="G1666" s="52"/>
      <c r="P1666" s="52"/>
      <c r="Q1666" s="144"/>
      <c r="AC1666" s="39"/>
      <c r="AD1666" s="40"/>
    </row>
    <row r="1667" s="35" customFormat="1" spans="3:30">
      <c r="C1667" s="38"/>
      <c r="F1667" s="52"/>
      <c r="G1667" s="52"/>
      <c r="P1667" s="52"/>
      <c r="Q1667" s="144"/>
      <c r="AC1667" s="39"/>
      <c r="AD1667" s="40"/>
    </row>
    <row r="1668" s="35" customFormat="1" spans="3:30">
      <c r="C1668" s="38"/>
      <c r="F1668" s="52"/>
      <c r="G1668" s="52"/>
      <c r="P1668" s="52"/>
      <c r="Q1668" s="144"/>
      <c r="AC1668" s="39"/>
      <c r="AD1668" s="40"/>
    </row>
    <row r="1669" s="35" customFormat="1" spans="3:30">
      <c r="C1669" s="38"/>
      <c r="F1669" s="52"/>
      <c r="G1669" s="52"/>
      <c r="P1669" s="52"/>
      <c r="Q1669" s="144"/>
      <c r="AC1669" s="39"/>
      <c r="AD1669" s="40"/>
    </row>
    <row r="1670" s="35" customFormat="1" spans="3:30">
      <c r="C1670" s="38"/>
      <c r="F1670" s="52"/>
      <c r="G1670" s="52"/>
      <c r="P1670" s="52"/>
      <c r="Q1670" s="144"/>
      <c r="AC1670" s="39"/>
      <c r="AD1670" s="40"/>
    </row>
    <row r="1671" s="35" customFormat="1" spans="3:30">
      <c r="C1671" s="38"/>
      <c r="F1671" s="52"/>
      <c r="G1671" s="52"/>
      <c r="P1671" s="52"/>
      <c r="Q1671" s="144"/>
      <c r="AC1671" s="39"/>
      <c r="AD1671" s="40"/>
    </row>
    <row r="1672" s="35" customFormat="1" spans="3:30">
      <c r="C1672" s="38"/>
      <c r="F1672" s="52"/>
      <c r="G1672" s="52"/>
      <c r="P1672" s="52"/>
      <c r="Q1672" s="144"/>
      <c r="AC1672" s="39"/>
      <c r="AD1672" s="40"/>
    </row>
    <row r="1673" s="35" customFormat="1" spans="3:30">
      <c r="C1673" s="38"/>
      <c r="F1673" s="52"/>
      <c r="G1673" s="52"/>
      <c r="P1673" s="52"/>
      <c r="Q1673" s="144"/>
      <c r="AC1673" s="39"/>
      <c r="AD1673" s="40"/>
    </row>
    <row r="1674" s="35" customFormat="1" spans="3:30">
      <c r="C1674" s="38"/>
      <c r="F1674" s="52"/>
      <c r="G1674" s="52"/>
      <c r="P1674" s="52"/>
      <c r="Q1674" s="144"/>
      <c r="AC1674" s="39"/>
      <c r="AD1674" s="40"/>
    </row>
    <row r="1675" s="35" customFormat="1" spans="3:30">
      <c r="C1675" s="38"/>
      <c r="F1675" s="52"/>
      <c r="G1675" s="52"/>
      <c r="P1675" s="52"/>
      <c r="Q1675" s="144"/>
      <c r="AC1675" s="39"/>
      <c r="AD1675" s="40"/>
    </row>
    <row r="1676" s="35" customFormat="1" spans="3:30">
      <c r="C1676" s="38"/>
      <c r="F1676" s="52"/>
      <c r="G1676" s="52"/>
      <c r="P1676" s="52"/>
      <c r="Q1676" s="144"/>
      <c r="AC1676" s="39"/>
      <c r="AD1676" s="40"/>
    </row>
    <row r="1677" s="35" customFormat="1" spans="3:30">
      <c r="C1677" s="38"/>
      <c r="F1677" s="52"/>
      <c r="G1677" s="52"/>
      <c r="P1677" s="52"/>
      <c r="Q1677" s="144"/>
      <c r="AC1677" s="39"/>
      <c r="AD1677" s="40"/>
    </row>
    <row r="1678" s="35" customFormat="1" spans="3:30">
      <c r="C1678" s="38"/>
      <c r="F1678" s="52"/>
      <c r="G1678" s="52"/>
      <c r="P1678" s="52"/>
      <c r="Q1678" s="144"/>
      <c r="AC1678" s="39"/>
      <c r="AD1678" s="40"/>
    </row>
    <row r="1679" s="35" customFormat="1" spans="3:30">
      <c r="C1679" s="38"/>
      <c r="F1679" s="52"/>
      <c r="G1679" s="52"/>
      <c r="P1679" s="52"/>
      <c r="Q1679" s="144"/>
      <c r="AC1679" s="39"/>
      <c r="AD1679" s="40"/>
    </row>
    <row r="1680" s="35" customFormat="1" spans="3:30">
      <c r="C1680" s="38"/>
      <c r="F1680" s="52"/>
      <c r="G1680" s="52"/>
      <c r="P1680" s="52"/>
      <c r="Q1680" s="144"/>
      <c r="AC1680" s="39"/>
      <c r="AD1680" s="40"/>
    </row>
    <row r="1681" s="35" customFormat="1" spans="3:30">
      <c r="C1681" s="38"/>
      <c r="F1681" s="52"/>
      <c r="G1681" s="52"/>
      <c r="P1681" s="52"/>
      <c r="Q1681" s="144"/>
      <c r="AC1681" s="39"/>
      <c r="AD1681" s="40"/>
    </row>
    <row r="1682" s="35" customFormat="1" spans="3:30">
      <c r="C1682" s="38"/>
      <c r="F1682" s="52"/>
      <c r="G1682" s="52"/>
      <c r="P1682" s="52"/>
      <c r="Q1682" s="144"/>
      <c r="AC1682" s="39"/>
      <c r="AD1682" s="40"/>
    </row>
    <row r="1683" s="35" customFormat="1" spans="3:30">
      <c r="C1683" s="38"/>
      <c r="F1683" s="52"/>
      <c r="G1683" s="52"/>
      <c r="P1683" s="52"/>
      <c r="Q1683" s="144"/>
      <c r="AC1683" s="39"/>
      <c r="AD1683" s="40"/>
    </row>
    <row r="1684" s="35" customFormat="1" spans="3:30">
      <c r="C1684" s="38"/>
      <c r="F1684" s="52"/>
      <c r="G1684" s="52"/>
      <c r="P1684" s="52"/>
      <c r="Q1684" s="144"/>
      <c r="AC1684" s="39"/>
      <c r="AD1684" s="40"/>
    </row>
    <row r="1685" s="35" customFormat="1" spans="3:30">
      <c r="C1685" s="38"/>
      <c r="F1685" s="52"/>
      <c r="G1685" s="52"/>
      <c r="P1685" s="52"/>
      <c r="Q1685" s="144"/>
      <c r="AC1685" s="39"/>
      <c r="AD1685" s="40"/>
    </row>
    <row r="1686" s="35" customFormat="1" spans="3:30">
      <c r="C1686" s="38"/>
      <c r="F1686" s="52"/>
      <c r="G1686" s="52"/>
      <c r="P1686" s="52"/>
      <c r="Q1686" s="144"/>
      <c r="AC1686" s="39"/>
      <c r="AD1686" s="40"/>
    </row>
    <row r="1687" s="35" customFormat="1" spans="3:30">
      <c r="C1687" s="38"/>
      <c r="F1687" s="52"/>
      <c r="G1687" s="52"/>
      <c r="P1687" s="52"/>
      <c r="Q1687" s="144"/>
      <c r="AC1687" s="39"/>
      <c r="AD1687" s="40"/>
    </row>
    <row r="1688" s="35" customFormat="1" spans="3:30">
      <c r="C1688" s="38"/>
      <c r="F1688" s="52"/>
      <c r="G1688" s="52"/>
      <c r="P1688" s="52"/>
      <c r="Q1688" s="144"/>
      <c r="AC1688" s="39"/>
      <c r="AD1688" s="40"/>
    </row>
    <row r="1689" s="35" customFormat="1" spans="3:30">
      <c r="C1689" s="38"/>
      <c r="F1689" s="52"/>
      <c r="G1689" s="52"/>
      <c r="P1689" s="52"/>
      <c r="Q1689" s="144"/>
      <c r="AC1689" s="39"/>
      <c r="AD1689" s="40"/>
    </row>
    <row r="1690" s="35" customFormat="1" spans="3:30">
      <c r="C1690" s="38"/>
      <c r="F1690" s="52"/>
      <c r="G1690" s="52"/>
      <c r="P1690" s="52"/>
      <c r="Q1690" s="144"/>
      <c r="AC1690" s="39"/>
      <c r="AD1690" s="40"/>
    </row>
    <row r="1691" s="35" customFormat="1" spans="3:30">
      <c r="C1691" s="38"/>
      <c r="F1691" s="52"/>
      <c r="G1691" s="52"/>
      <c r="P1691" s="52"/>
      <c r="Q1691" s="144"/>
      <c r="AC1691" s="39"/>
      <c r="AD1691" s="40"/>
    </row>
    <row r="1692" s="35" customFormat="1" spans="3:30">
      <c r="C1692" s="38"/>
      <c r="F1692" s="52"/>
      <c r="G1692" s="52"/>
      <c r="P1692" s="52"/>
      <c r="Q1692" s="144"/>
      <c r="AC1692" s="39"/>
      <c r="AD1692" s="40"/>
    </row>
    <row r="1693" s="35" customFormat="1" spans="3:30">
      <c r="C1693" s="38"/>
      <c r="F1693" s="52"/>
      <c r="G1693" s="52"/>
      <c r="P1693" s="52"/>
      <c r="Q1693" s="144"/>
      <c r="AC1693" s="39"/>
      <c r="AD1693" s="40"/>
    </row>
    <row r="1694" s="35" customFormat="1" spans="3:30">
      <c r="C1694" s="38"/>
      <c r="F1694" s="52"/>
      <c r="G1694" s="52"/>
      <c r="P1694" s="52"/>
      <c r="Q1694" s="144"/>
      <c r="AC1694" s="39"/>
      <c r="AD1694" s="40"/>
    </row>
    <row r="1695" s="35" customFormat="1" spans="3:30">
      <c r="C1695" s="38"/>
      <c r="F1695" s="52"/>
      <c r="G1695" s="52"/>
      <c r="P1695" s="52"/>
      <c r="Q1695" s="144"/>
      <c r="AC1695" s="39"/>
      <c r="AD1695" s="40"/>
    </row>
    <row r="1696" s="35" customFormat="1" spans="3:30">
      <c r="C1696" s="38"/>
      <c r="F1696" s="52"/>
      <c r="G1696" s="52"/>
      <c r="P1696" s="52"/>
      <c r="Q1696" s="144"/>
      <c r="AC1696" s="39"/>
      <c r="AD1696" s="40"/>
    </row>
    <row r="1697" s="35" customFormat="1" spans="3:30">
      <c r="C1697" s="38"/>
      <c r="F1697" s="52"/>
      <c r="G1697" s="52"/>
      <c r="P1697" s="52"/>
      <c r="Q1697" s="144"/>
      <c r="AC1697" s="39"/>
      <c r="AD1697" s="40"/>
    </row>
    <row r="1698" s="35" customFormat="1" spans="3:30">
      <c r="C1698" s="38"/>
      <c r="F1698" s="52"/>
      <c r="G1698" s="52"/>
      <c r="P1698" s="52"/>
      <c r="Q1698" s="144"/>
      <c r="AC1698" s="39"/>
      <c r="AD1698" s="40"/>
    </row>
    <row r="1699" s="35" customFormat="1" spans="3:30">
      <c r="C1699" s="38"/>
      <c r="F1699" s="52"/>
      <c r="G1699" s="52"/>
      <c r="P1699" s="52"/>
      <c r="Q1699" s="144"/>
      <c r="AC1699" s="39"/>
      <c r="AD1699" s="40"/>
    </row>
    <row r="1700" s="35" customFormat="1" spans="3:30">
      <c r="C1700" s="38"/>
      <c r="F1700" s="52"/>
      <c r="G1700" s="52"/>
      <c r="P1700" s="52"/>
      <c r="Q1700" s="144"/>
      <c r="AC1700" s="39"/>
      <c r="AD1700" s="40"/>
    </row>
    <row r="1701" s="35" customFormat="1" spans="3:30">
      <c r="C1701" s="38"/>
      <c r="F1701" s="52"/>
      <c r="G1701" s="52"/>
      <c r="P1701" s="52"/>
      <c r="Q1701" s="144"/>
      <c r="AC1701" s="39"/>
      <c r="AD1701" s="40"/>
    </row>
    <row r="1702" s="35" customFormat="1" spans="3:30">
      <c r="C1702" s="38"/>
      <c r="F1702" s="52"/>
      <c r="G1702" s="52"/>
      <c r="P1702" s="52"/>
      <c r="Q1702" s="144"/>
      <c r="AC1702" s="39"/>
      <c r="AD1702" s="40"/>
    </row>
    <row r="1703" s="35" customFormat="1" spans="3:30">
      <c r="C1703" s="38"/>
      <c r="F1703" s="52"/>
      <c r="G1703" s="52"/>
      <c r="P1703" s="52"/>
      <c r="Q1703" s="144"/>
      <c r="AC1703" s="39"/>
      <c r="AD1703" s="40"/>
    </row>
    <row r="1704" s="35" customFormat="1" spans="3:30">
      <c r="C1704" s="38"/>
      <c r="F1704" s="52"/>
      <c r="G1704" s="52"/>
      <c r="P1704" s="52"/>
      <c r="Q1704" s="144"/>
      <c r="AC1704" s="39"/>
      <c r="AD1704" s="40"/>
    </row>
    <row r="1705" s="35" customFormat="1" spans="3:30">
      <c r="C1705" s="38"/>
      <c r="F1705" s="52"/>
      <c r="G1705" s="52"/>
      <c r="P1705" s="52"/>
      <c r="Q1705" s="144"/>
      <c r="AC1705" s="39"/>
      <c r="AD1705" s="40"/>
    </row>
    <row r="1706" s="35" customFormat="1" spans="3:30">
      <c r="C1706" s="38"/>
      <c r="F1706" s="52"/>
      <c r="G1706" s="52"/>
      <c r="P1706" s="52"/>
      <c r="Q1706" s="144"/>
      <c r="AC1706" s="39"/>
      <c r="AD1706" s="40"/>
    </row>
    <row r="1707" s="35" customFormat="1" spans="3:30">
      <c r="C1707" s="38"/>
      <c r="F1707" s="52"/>
      <c r="G1707" s="52"/>
      <c r="P1707" s="52"/>
      <c r="Q1707" s="144"/>
      <c r="AC1707" s="39"/>
      <c r="AD1707" s="40"/>
    </row>
    <row r="1708" s="35" customFormat="1" spans="3:30">
      <c r="C1708" s="38"/>
      <c r="F1708" s="52"/>
      <c r="G1708" s="52"/>
      <c r="P1708" s="52"/>
      <c r="Q1708" s="144"/>
      <c r="AC1708" s="39"/>
      <c r="AD1708" s="40"/>
    </row>
    <row r="1709" s="35" customFormat="1" spans="3:30">
      <c r="C1709" s="38"/>
      <c r="F1709" s="52"/>
      <c r="G1709" s="52"/>
      <c r="P1709" s="52"/>
      <c r="Q1709" s="144"/>
      <c r="AC1709" s="39"/>
      <c r="AD1709" s="40"/>
    </row>
    <row r="1710" s="35" customFormat="1" spans="3:30">
      <c r="C1710" s="38"/>
      <c r="F1710" s="52"/>
      <c r="G1710" s="52"/>
      <c r="P1710" s="52"/>
      <c r="Q1710" s="144"/>
      <c r="AC1710" s="39"/>
      <c r="AD1710" s="40"/>
    </row>
    <row r="1711" s="35" customFormat="1" spans="3:30">
      <c r="C1711" s="38"/>
      <c r="F1711" s="52"/>
      <c r="G1711" s="52"/>
      <c r="P1711" s="52"/>
      <c r="Q1711" s="144"/>
      <c r="AC1711" s="39"/>
      <c r="AD1711" s="40"/>
    </row>
    <row r="1712" s="35" customFormat="1" spans="3:30">
      <c r="C1712" s="38"/>
      <c r="F1712" s="52"/>
      <c r="G1712" s="52"/>
      <c r="P1712" s="52"/>
      <c r="Q1712" s="144"/>
      <c r="AC1712" s="39"/>
      <c r="AD1712" s="40"/>
    </row>
    <row r="1713" s="35" customFormat="1" spans="3:30">
      <c r="C1713" s="38"/>
      <c r="F1713" s="52"/>
      <c r="G1713" s="52"/>
      <c r="P1713" s="52"/>
      <c r="Q1713" s="144"/>
      <c r="AC1713" s="39"/>
      <c r="AD1713" s="40"/>
    </row>
    <row r="1714" s="35" customFormat="1" spans="3:30">
      <c r="C1714" s="38"/>
      <c r="F1714" s="52"/>
      <c r="G1714" s="52"/>
      <c r="P1714" s="52"/>
      <c r="Q1714" s="144"/>
      <c r="AC1714" s="39"/>
      <c r="AD1714" s="40"/>
    </row>
    <row r="1715" s="35" customFormat="1" spans="3:30">
      <c r="C1715" s="38"/>
      <c r="F1715" s="52"/>
      <c r="G1715" s="52"/>
      <c r="P1715" s="52"/>
      <c r="Q1715" s="144"/>
      <c r="AC1715" s="39"/>
      <c r="AD1715" s="40"/>
    </row>
    <row r="1716" s="35" customFormat="1" spans="3:30">
      <c r="C1716" s="38"/>
      <c r="F1716" s="52"/>
      <c r="G1716" s="52"/>
      <c r="P1716" s="52"/>
      <c r="Q1716" s="144"/>
      <c r="AC1716" s="39"/>
      <c r="AD1716" s="40"/>
    </row>
    <row r="1717" s="35" customFormat="1" spans="3:30">
      <c r="C1717" s="38"/>
      <c r="F1717" s="52"/>
      <c r="G1717" s="52"/>
      <c r="P1717" s="52"/>
      <c r="Q1717" s="144"/>
      <c r="AC1717" s="39"/>
      <c r="AD1717" s="40"/>
    </row>
    <row r="1718" s="35" customFormat="1" spans="3:30">
      <c r="C1718" s="38"/>
      <c r="F1718" s="52"/>
      <c r="G1718" s="52"/>
      <c r="P1718" s="52"/>
      <c r="Q1718" s="144"/>
      <c r="AC1718" s="39"/>
      <c r="AD1718" s="40"/>
    </row>
    <row r="1719" s="35" customFormat="1" spans="3:30">
      <c r="C1719" s="38"/>
      <c r="F1719" s="52"/>
      <c r="G1719" s="52"/>
      <c r="P1719" s="52"/>
      <c r="Q1719" s="144"/>
      <c r="AC1719" s="39"/>
      <c r="AD1719" s="40"/>
    </row>
    <row r="1720" s="35" customFormat="1" spans="3:30">
      <c r="C1720" s="38"/>
      <c r="F1720" s="52"/>
      <c r="G1720" s="52"/>
      <c r="P1720" s="52"/>
      <c r="Q1720" s="144"/>
      <c r="AC1720" s="39"/>
      <c r="AD1720" s="40"/>
    </row>
    <row r="1721" s="35" customFormat="1" spans="3:30">
      <c r="C1721" s="38"/>
      <c r="F1721" s="52"/>
      <c r="G1721" s="52"/>
      <c r="P1721" s="52"/>
      <c r="Q1721" s="144"/>
      <c r="AC1721" s="39"/>
      <c r="AD1721" s="40"/>
    </row>
    <row r="1722" s="35" customFormat="1" spans="3:30">
      <c r="C1722" s="38"/>
      <c r="F1722" s="52"/>
      <c r="G1722" s="52"/>
      <c r="P1722" s="52"/>
      <c r="Q1722" s="144"/>
      <c r="AC1722" s="39"/>
      <c r="AD1722" s="40"/>
    </row>
    <row r="1723" s="35" customFormat="1" spans="3:30">
      <c r="C1723" s="38"/>
      <c r="F1723" s="52"/>
      <c r="G1723" s="52"/>
      <c r="P1723" s="52"/>
      <c r="Q1723" s="144"/>
      <c r="AC1723" s="39"/>
      <c r="AD1723" s="40"/>
    </row>
    <row r="1724" s="35" customFormat="1" spans="3:30">
      <c r="C1724" s="38"/>
      <c r="F1724" s="52"/>
      <c r="G1724" s="52"/>
      <c r="P1724" s="52"/>
      <c r="Q1724" s="144"/>
      <c r="AC1724" s="39"/>
      <c r="AD1724" s="40"/>
    </row>
    <row r="1725" s="35" customFormat="1" spans="3:30">
      <c r="C1725" s="38"/>
      <c r="F1725" s="52"/>
      <c r="G1725" s="52"/>
      <c r="P1725" s="52"/>
      <c r="Q1725" s="144"/>
      <c r="AC1725" s="39"/>
      <c r="AD1725" s="40"/>
    </row>
    <row r="1726" s="35" customFormat="1" spans="3:30">
      <c r="C1726" s="38"/>
      <c r="F1726" s="52"/>
      <c r="G1726" s="52"/>
      <c r="P1726" s="52"/>
      <c r="Q1726" s="144"/>
      <c r="AC1726" s="39"/>
      <c r="AD1726" s="40"/>
    </row>
    <row r="1727" s="35" customFormat="1" spans="3:30">
      <c r="C1727" s="38"/>
      <c r="F1727" s="52"/>
      <c r="G1727" s="52"/>
      <c r="P1727" s="52"/>
      <c r="Q1727" s="144"/>
      <c r="AC1727" s="39"/>
      <c r="AD1727" s="40"/>
    </row>
    <row r="1728" s="35" customFormat="1" spans="3:30">
      <c r="C1728" s="38"/>
      <c r="F1728" s="52"/>
      <c r="G1728" s="52"/>
      <c r="P1728" s="52"/>
      <c r="Q1728" s="144"/>
      <c r="AC1728" s="39"/>
      <c r="AD1728" s="40"/>
    </row>
    <row r="1729" s="35" customFormat="1" spans="3:30">
      <c r="C1729" s="38"/>
      <c r="F1729" s="52"/>
      <c r="G1729" s="52"/>
      <c r="P1729" s="52"/>
      <c r="Q1729" s="144"/>
      <c r="AC1729" s="39"/>
      <c r="AD1729" s="40"/>
    </row>
    <row r="1730" s="35" customFormat="1" spans="3:30">
      <c r="C1730" s="38"/>
      <c r="F1730" s="52"/>
      <c r="G1730" s="52"/>
      <c r="P1730" s="52"/>
      <c r="Q1730" s="144"/>
      <c r="AC1730" s="39"/>
      <c r="AD1730" s="40"/>
    </row>
    <row r="1731" s="35" customFormat="1" spans="3:30">
      <c r="C1731" s="38"/>
      <c r="F1731" s="52"/>
      <c r="G1731" s="52"/>
      <c r="P1731" s="52"/>
      <c r="Q1731" s="144"/>
      <c r="AC1731" s="39"/>
      <c r="AD1731" s="40"/>
    </row>
    <row r="1732" s="35" customFormat="1" spans="3:30">
      <c r="C1732" s="38"/>
      <c r="F1732" s="52"/>
      <c r="G1732" s="52"/>
      <c r="P1732" s="52"/>
      <c r="Q1732" s="144"/>
      <c r="AC1732" s="39"/>
      <c r="AD1732" s="40"/>
    </row>
    <row r="1733" s="35" customFormat="1" spans="3:30">
      <c r="C1733" s="38"/>
      <c r="F1733" s="52"/>
      <c r="G1733" s="52"/>
      <c r="P1733" s="52"/>
      <c r="Q1733" s="144"/>
      <c r="AC1733" s="39"/>
      <c r="AD1733" s="40"/>
    </row>
    <row r="1734" s="35" customFormat="1" spans="3:30">
      <c r="C1734" s="38"/>
      <c r="F1734" s="52"/>
      <c r="G1734" s="52"/>
      <c r="P1734" s="52"/>
      <c r="Q1734" s="144"/>
      <c r="AC1734" s="39"/>
      <c r="AD1734" s="40"/>
    </row>
    <row r="1735" s="35" customFormat="1" spans="3:30">
      <c r="C1735" s="38"/>
      <c r="F1735" s="52"/>
      <c r="G1735" s="52"/>
      <c r="P1735" s="52"/>
      <c r="Q1735" s="144"/>
      <c r="AC1735" s="39"/>
      <c r="AD1735" s="40"/>
    </row>
    <row r="1736" s="35" customFormat="1" spans="3:30">
      <c r="C1736" s="38"/>
      <c r="F1736" s="52"/>
      <c r="G1736" s="52"/>
      <c r="P1736" s="52"/>
      <c r="Q1736" s="144"/>
      <c r="AC1736" s="39"/>
      <c r="AD1736" s="40"/>
    </row>
    <row r="1737" s="35" customFormat="1" spans="3:30">
      <c r="C1737" s="38"/>
      <c r="F1737" s="52"/>
      <c r="G1737" s="52"/>
      <c r="P1737" s="52"/>
      <c r="Q1737" s="144"/>
      <c r="AC1737" s="39"/>
      <c r="AD1737" s="40"/>
    </row>
    <row r="1738" s="35" customFormat="1" spans="3:30">
      <c r="C1738" s="38"/>
      <c r="F1738" s="52"/>
      <c r="G1738" s="52"/>
      <c r="P1738" s="52"/>
      <c r="Q1738" s="144"/>
      <c r="AC1738" s="39"/>
      <c r="AD1738" s="40"/>
    </row>
    <row r="1739" s="35" customFormat="1" spans="3:30">
      <c r="C1739" s="38"/>
      <c r="F1739" s="52"/>
      <c r="G1739" s="52"/>
      <c r="P1739" s="52"/>
      <c r="Q1739" s="144"/>
      <c r="AC1739" s="39"/>
      <c r="AD1739" s="40"/>
    </row>
    <row r="1740" s="35" customFormat="1" spans="3:30">
      <c r="C1740" s="38"/>
      <c r="F1740" s="52"/>
      <c r="G1740" s="52"/>
      <c r="P1740" s="52"/>
      <c r="Q1740" s="144"/>
      <c r="AC1740" s="39"/>
      <c r="AD1740" s="40"/>
    </row>
    <row r="1741" s="35" customFormat="1" spans="3:30">
      <c r="C1741" s="38"/>
      <c r="F1741" s="52"/>
      <c r="G1741" s="52"/>
      <c r="P1741" s="52"/>
      <c r="Q1741" s="144"/>
      <c r="AC1741" s="39"/>
      <c r="AD1741" s="40"/>
    </row>
    <row r="1742" s="35" customFormat="1" spans="3:30">
      <c r="C1742" s="38"/>
      <c r="F1742" s="52"/>
      <c r="G1742" s="52"/>
      <c r="P1742" s="52"/>
      <c r="Q1742" s="144"/>
      <c r="AC1742" s="39"/>
      <c r="AD1742" s="40"/>
    </row>
    <row r="1743" s="35" customFormat="1" spans="3:30">
      <c r="C1743" s="38"/>
      <c r="F1743" s="52"/>
      <c r="G1743" s="52"/>
      <c r="P1743" s="52"/>
      <c r="Q1743" s="144"/>
      <c r="AC1743" s="39"/>
      <c r="AD1743" s="40"/>
    </row>
    <row r="1744" s="35" customFormat="1" spans="3:30">
      <c r="C1744" s="38"/>
      <c r="F1744" s="52"/>
      <c r="G1744" s="52"/>
      <c r="P1744" s="52"/>
      <c r="Q1744" s="144"/>
      <c r="AC1744" s="39"/>
      <c r="AD1744" s="40"/>
    </row>
    <row r="1745" s="35" customFormat="1" spans="3:30">
      <c r="C1745" s="38"/>
      <c r="F1745" s="52"/>
      <c r="G1745" s="52"/>
      <c r="P1745" s="52"/>
      <c r="Q1745" s="144"/>
      <c r="AC1745" s="39"/>
      <c r="AD1745" s="40"/>
    </row>
    <row r="1746" s="35" customFormat="1" spans="3:30">
      <c r="C1746" s="38"/>
      <c r="F1746" s="52"/>
      <c r="G1746" s="52"/>
      <c r="P1746" s="52"/>
      <c r="Q1746" s="144"/>
      <c r="AC1746" s="39"/>
      <c r="AD1746" s="40"/>
    </row>
    <row r="1747" s="35" customFormat="1" spans="3:30">
      <c r="C1747" s="38"/>
      <c r="F1747" s="52"/>
      <c r="G1747" s="52"/>
      <c r="P1747" s="52"/>
      <c r="Q1747" s="144"/>
      <c r="AC1747" s="39"/>
      <c r="AD1747" s="40"/>
    </row>
    <row r="1748" s="35" customFormat="1" spans="3:30">
      <c r="C1748" s="38"/>
      <c r="F1748" s="52"/>
      <c r="G1748" s="52"/>
      <c r="P1748" s="52"/>
      <c r="Q1748" s="144"/>
      <c r="AC1748" s="39"/>
      <c r="AD1748" s="40"/>
    </row>
    <row r="1749" s="35" customFormat="1" spans="3:30">
      <c r="C1749" s="38"/>
      <c r="F1749" s="52"/>
      <c r="G1749" s="52"/>
      <c r="P1749" s="52"/>
      <c r="Q1749" s="144"/>
      <c r="AC1749" s="39"/>
      <c r="AD1749" s="40"/>
    </row>
    <row r="1750" s="35" customFormat="1" spans="3:30">
      <c r="C1750" s="38"/>
      <c r="F1750" s="52"/>
      <c r="G1750" s="52"/>
      <c r="P1750" s="52"/>
      <c r="Q1750" s="144"/>
      <c r="AC1750" s="39"/>
      <c r="AD1750" s="40"/>
    </row>
    <row r="1751" s="35" customFormat="1" spans="3:30">
      <c r="C1751" s="38"/>
      <c r="F1751" s="52"/>
      <c r="G1751" s="52"/>
      <c r="P1751" s="52"/>
      <c r="Q1751" s="144"/>
      <c r="AC1751" s="39"/>
      <c r="AD1751" s="40"/>
    </row>
    <row r="1752" s="35" customFormat="1" spans="3:30">
      <c r="C1752" s="38"/>
      <c r="F1752" s="52"/>
      <c r="G1752" s="52"/>
      <c r="P1752" s="52"/>
      <c r="Q1752" s="144"/>
      <c r="AC1752" s="39"/>
      <c r="AD1752" s="40"/>
    </row>
    <row r="1753" s="35" customFormat="1" spans="3:30">
      <c r="C1753" s="38"/>
      <c r="F1753" s="52"/>
      <c r="G1753" s="52"/>
      <c r="P1753" s="52"/>
      <c r="Q1753" s="144"/>
      <c r="AC1753" s="39"/>
      <c r="AD1753" s="40"/>
    </row>
    <row r="1754" s="35" customFormat="1" spans="3:30">
      <c r="C1754" s="38"/>
      <c r="F1754" s="52"/>
      <c r="G1754" s="52"/>
      <c r="P1754" s="52"/>
      <c r="Q1754" s="144"/>
      <c r="AC1754" s="39"/>
      <c r="AD1754" s="40"/>
    </row>
    <row r="1755" s="35" customFormat="1" spans="3:30">
      <c r="C1755" s="38"/>
      <c r="F1755" s="52"/>
      <c r="G1755" s="52"/>
      <c r="P1755" s="52"/>
      <c r="Q1755" s="144"/>
      <c r="AC1755" s="39"/>
      <c r="AD1755" s="40"/>
    </row>
    <row r="1756" s="35" customFormat="1" spans="3:30">
      <c r="C1756" s="38"/>
      <c r="F1756" s="52"/>
      <c r="G1756" s="52"/>
      <c r="P1756" s="52"/>
      <c r="Q1756" s="144"/>
      <c r="AC1756" s="39"/>
      <c r="AD1756" s="40"/>
    </row>
    <row r="1757" s="35" customFormat="1" spans="3:30">
      <c r="C1757" s="38"/>
      <c r="F1757" s="52"/>
      <c r="G1757" s="52"/>
      <c r="P1757" s="52"/>
      <c r="Q1757" s="144"/>
      <c r="AC1757" s="39"/>
      <c r="AD1757" s="40"/>
    </row>
    <row r="1758" s="35" customFormat="1" spans="3:30">
      <c r="C1758" s="38"/>
      <c r="F1758" s="52"/>
      <c r="G1758" s="52"/>
      <c r="P1758" s="52"/>
      <c r="Q1758" s="144"/>
      <c r="AC1758" s="39"/>
      <c r="AD1758" s="40"/>
    </row>
    <row r="1759" s="35" customFormat="1" spans="3:30">
      <c r="C1759" s="38"/>
      <c r="F1759" s="52"/>
      <c r="G1759" s="52"/>
      <c r="P1759" s="52"/>
      <c r="Q1759" s="144"/>
      <c r="AC1759" s="39"/>
      <c r="AD1759" s="40"/>
    </row>
    <row r="1760" s="35" customFormat="1" spans="3:30">
      <c r="C1760" s="38"/>
      <c r="F1760" s="52"/>
      <c r="G1760" s="52"/>
      <c r="P1760" s="52"/>
      <c r="Q1760" s="144"/>
      <c r="AC1760" s="39"/>
      <c r="AD1760" s="40"/>
    </row>
    <row r="1761" s="35" customFormat="1" spans="3:30">
      <c r="C1761" s="38"/>
      <c r="F1761" s="52"/>
      <c r="G1761" s="52"/>
      <c r="P1761" s="52"/>
      <c r="Q1761" s="144"/>
      <c r="AC1761" s="39"/>
      <c r="AD1761" s="40"/>
    </row>
    <row r="1762" s="35" customFormat="1" spans="3:30">
      <c r="C1762" s="38"/>
      <c r="F1762" s="52"/>
      <c r="G1762" s="52"/>
      <c r="P1762" s="52"/>
      <c r="Q1762" s="144"/>
      <c r="AC1762" s="39"/>
      <c r="AD1762" s="40"/>
    </row>
    <row r="1763" s="35" customFormat="1" spans="3:30">
      <c r="C1763" s="38"/>
      <c r="F1763" s="52"/>
      <c r="G1763" s="52"/>
      <c r="P1763" s="52"/>
      <c r="Q1763" s="144"/>
      <c r="AC1763" s="39"/>
      <c r="AD1763" s="40"/>
    </row>
    <row r="1764" s="35" customFormat="1" spans="3:30">
      <c r="C1764" s="38"/>
      <c r="F1764" s="52"/>
      <c r="G1764" s="52"/>
      <c r="P1764" s="52"/>
      <c r="Q1764" s="144"/>
      <c r="AC1764" s="39"/>
      <c r="AD1764" s="40"/>
    </row>
    <row r="1765" s="35" customFormat="1" spans="3:30">
      <c r="C1765" s="38"/>
      <c r="F1765" s="52"/>
      <c r="G1765" s="52"/>
      <c r="P1765" s="52"/>
      <c r="Q1765" s="144"/>
      <c r="AC1765" s="39"/>
      <c r="AD1765" s="40"/>
    </row>
    <row r="1766" s="35" customFormat="1" spans="3:30">
      <c r="C1766" s="38"/>
      <c r="F1766" s="52"/>
      <c r="G1766" s="52"/>
      <c r="P1766" s="52"/>
      <c r="Q1766" s="144"/>
      <c r="AC1766" s="39"/>
      <c r="AD1766" s="40"/>
    </row>
    <row r="1767" s="35" customFormat="1" spans="3:30">
      <c r="C1767" s="38"/>
      <c r="F1767" s="52"/>
      <c r="G1767" s="52"/>
      <c r="P1767" s="52"/>
      <c r="Q1767" s="144"/>
      <c r="AC1767" s="39"/>
      <c r="AD1767" s="40"/>
    </row>
    <row r="1768" s="35" customFormat="1" spans="3:30">
      <c r="C1768" s="38"/>
      <c r="F1768" s="52"/>
      <c r="G1768" s="52"/>
      <c r="P1768" s="52"/>
      <c r="Q1768" s="144"/>
      <c r="AC1768" s="39"/>
      <c r="AD1768" s="40"/>
    </row>
    <row r="1769" s="35" customFormat="1" spans="3:30">
      <c r="C1769" s="38"/>
      <c r="F1769" s="52"/>
      <c r="G1769" s="52"/>
      <c r="P1769" s="52"/>
      <c r="Q1769" s="144"/>
      <c r="AC1769" s="39"/>
      <c r="AD1769" s="40"/>
    </row>
    <row r="1770" s="35" customFormat="1" spans="3:30">
      <c r="C1770" s="38"/>
      <c r="F1770" s="52"/>
      <c r="G1770" s="52"/>
      <c r="P1770" s="52"/>
      <c r="Q1770" s="144"/>
      <c r="AC1770" s="39"/>
      <c r="AD1770" s="40"/>
    </row>
    <row r="1771" s="35" customFormat="1" spans="3:30">
      <c r="C1771" s="38"/>
      <c r="F1771" s="52"/>
      <c r="G1771" s="52"/>
      <c r="P1771" s="52"/>
      <c r="Q1771" s="144"/>
      <c r="AC1771" s="39"/>
      <c r="AD1771" s="40"/>
    </row>
    <row r="1772" s="35" customFormat="1" spans="3:30">
      <c r="C1772" s="38"/>
      <c r="F1772" s="52"/>
      <c r="G1772" s="52"/>
      <c r="P1772" s="52"/>
      <c r="Q1772" s="144"/>
      <c r="AC1772" s="39"/>
      <c r="AD1772" s="40"/>
    </row>
    <row r="1773" s="35" customFormat="1" spans="3:30">
      <c r="C1773" s="38"/>
      <c r="F1773" s="52"/>
      <c r="G1773" s="52"/>
      <c r="P1773" s="52"/>
      <c r="Q1773" s="144"/>
      <c r="AC1773" s="39"/>
      <c r="AD1773" s="40"/>
    </row>
    <row r="1774" s="35" customFormat="1" spans="3:30">
      <c r="C1774" s="38"/>
      <c r="F1774" s="52"/>
      <c r="G1774" s="52"/>
      <c r="P1774" s="52"/>
      <c r="Q1774" s="144"/>
      <c r="AC1774" s="39"/>
      <c r="AD1774" s="40"/>
    </row>
    <row r="1775" s="35" customFormat="1" spans="3:30">
      <c r="C1775" s="38"/>
      <c r="F1775" s="52"/>
      <c r="G1775" s="52"/>
      <c r="P1775" s="52"/>
      <c r="Q1775" s="144"/>
      <c r="AC1775" s="39"/>
      <c r="AD1775" s="40"/>
    </row>
    <row r="1776" s="35" customFormat="1" spans="3:30">
      <c r="C1776" s="38"/>
      <c r="F1776" s="52"/>
      <c r="G1776" s="52"/>
      <c r="P1776" s="52"/>
      <c r="Q1776" s="144"/>
      <c r="AC1776" s="39"/>
      <c r="AD1776" s="40"/>
    </row>
    <row r="1777" s="35" customFormat="1" spans="3:30">
      <c r="C1777" s="38"/>
      <c r="F1777" s="52"/>
      <c r="G1777" s="52"/>
      <c r="P1777" s="52"/>
      <c r="Q1777" s="144"/>
      <c r="AC1777" s="39"/>
      <c r="AD1777" s="40"/>
    </row>
    <row r="1778" s="35" customFormat="1" spans="3:30">
      <c r="C1778" s="38"/>
      <c r="F1778" s="52"/>
      <c r="G1778" s="52"/>
      <c r="P1778" s="52"/>
      <c r="Q1778" s="144"/>
      <c r="AC1778" s="39"/>
      <c r="AD1778" s="40"/>
    </row>
    <row r="1779" s="35" customFormat="1" spans="3:30">
      <c r="C1779" s="38"/>
      <c r="F1779" s="52"/>
      <c r="G1779" s="52"/>
      <c r="P1779" s="52"/>
      <c r="Q1779" s="144"/>
      <c r="AC1779" s="39"/>
      <c r="AD1779" s="40"/>
    </row>
    <row r="1780" s="35" customFormat="1" spans="3:30">
      <c r="C1780" s="38"/>
      <c r="F1780" s="52"/>
      <c r="G1780" s="52"/>
      <c r="P1780" s="52"/>
      <c r="Q1780" s="144"/>
      <c r="AC1780" s="39"/>
      <c r="AD1780" s="40"/>
    </row>
    <row r="1781" s="35" customFormat="1" spans="3:30">
      <c r="C1781" s="38"/>
      <c r="F1781" s="52"/>
      <c r="G1781" s="52"/>
      <c r="P1781" s="52"/>
      <c r="Q1781" s="144"/>
      <c r="AC1781" s="39"/>
      <c r="AD1781" s="40"/>
    </row>
    <row r="1782" s="35" customFormat="1" spans="3:30">
      <c r="C1782" s="38"/>
      <c r="F1782" s="52"/>
      <c r="G1782" s="52"/>
      <c r="P1782" s="52"/>
      <c r="Q1782" s="144"/>
      <c r="AC1782" s="39"/>
      <c r="AD1782" s="40"/>
    </row>
    <row r="1783" s="35" customFormat="1" spans="3:30">
      <c r="C1783" s="38"/>
      <c r="F1783" s="52"/>
      <c r="G1783" s="52"/>
      <c r="P1783" s="52"/>
      <c r="Q1783" s="144"/>
      <c r="AC1783" s="39"/>
      <c r="AD1783" s="40"/>
    </row>
    <row r="1784" s="35" customFormat="1" spans="3:30">
      <c r="C1784" s="38"/>
      <c r="F1784" s="52"/>
      <c r="G1784" s="52"/>
      <c r="P1784" s="52"/>
      <c r="Q1784" s="144"/>
      <c r="AC1784" s="39"/>
      <c r="AD1784" s="40"/>
    </row>
    <row r="1785" s="35" customFormat="1" spans="3:30">
      <c r="C1785" s="38"/>
      <c r="F1785" s="52"/>
      <c r="G1785" s="52"/>
      <c r="P1785" s="52"/>
      <c r="Q1785" s="144"/>
      <c r="AC1785" s="39"/>
      <c r="AD1785" s="40"/>
    </row>
    <row r="1786" s="35" customFormat="1" spans="3:30">
      <c r="C1786" s="38"/>
      <c r="F1786" s="52"/>
      <c r="G1786" s="52"/>
      <c r="P1786" s="52"/>
      <c r="Q1786" s="144"/>
      <c r="AC1786" s="39"/>
      <c r="AD1786" s="40"/>
    </row>
    <row r="1787" s="35" customFormat="1" spans="3:30">
      <c r="C1787" s="38"/>
      <c r="F1787" s="52"/>
      <c r="G1787" s="52"/>
      <c r="P1787" s="52"/>
      <c r="Q1787" s="144"/>
      <c r="AC1787" s="39"/>
      <c r="AD1787" s="40"/>
    </row>
    <row r="1788" s="35" customFormat="1" spans="3:30">
      <c r="C1788" s="38"/>
      <c r="F1788" s="52"/>
      <c r="G1788" s="52"/>
      <c r="P1788" s="52"/>
      <c r="Q1788" s="144"/>
      <c r="AC1788" s="39"/>
      <c r="AD1788" s="40"/>
    </row>
    <row r="1789" s="35" customFormat="1" spans="3:30">
      <c r="C1789" s="38"/>
      <c r="F1789" s="52"/>
      <c r="G1789" s="52"/>
      <c r="P1789" s="52"/>
      <c r="Q1789" s="144"/>
      <c r="AC1789" s="39"/>
      <c r="AD1789" s="40"/>
    </row>
    <row r="1790" s="35" customFormat="1" spans="3:30">
      <c r="C1790" s="38"/>
      <c r="F1790" s="52"/>
      <c r="G1790" s="52"/>
      <c r="P1790" s="52"/>
      <c r="Q1790" s="144"/>
      <c r="AC1790" s="39"/>
      <c r="AD1790" s="40"/>
    </row>
    <row r="1791" s="35" customFormat="1" spans="3:30">
      <c r="C1791" s="38"/>
      <c r="F1791" s="52"/>
      <c r="G1791" s="52"/>
      <c r="P1791" s="52"/>
      <c r="Q1791" s="144"/>
      <c r="AC1791" s="39"/>
      <c r="AD1791" s="40"/>
    </row>
    <row r="1792" s="35" customFormat="1" spans="3:30">
      <c r="C1792" s="38"/>
      <c r="F1792" s="52"/>
      <c r="G1792" s="52"/>
      <c r="P1792" s="52"/>
      <c r="Q1792" s="144"/>
      <c r="AC1792" s="39"/>
      <c r="AD1792" s="40"/>
    </row>
    <row r="1793" s="35" customFormat="1" spans="3:30">
      <c r="C1793" s="38"/>
      <c r="F1793" s="52"/>
      <c r="G1793" s="52"/>
      <c r="P1793" s="52"/>
      <c r="Q1793" s="144"/>
      <c r="AC1793" s="39"/>
      <c r="AD1793" s="40"/>
    </row>
    <row r="1794" s="35" customFormat="1" spans="3:30">
      <c r="C1794" s="38"/>
      <c r="F1794" s="52"/>
      <c r="G1794" s="52"/>
      <c r="P1794" s="52"/>
      <c r="Q1794" s="144"/>
      <c r="AC1794" s="39"/>
      <c r="AD1794" s="40"/>
    </row>
    <row r="1795" s="35" customFormat="1" spans="3:30">
      <c r="C1795" s="38"/>
      <c r="F1795" s="52"/>
      <c r="G1795" s="52"/>
      <c r="P1795" s="52"/>
      <c r="Q1795" s="144"/>
      <c r="AC1795" s="39"/>
      <c r="AD1795" s="40"/>
    </row>
    <row r="1796" s="35" customFormat="1" spans="3:30">
      <c r="C1796" s="38"/>
      <c r="F1796" s="52"/>
      <c r="G1796" s="52"/>
      <c r="P1796" s="52"/>
      <c r="Q1796" s="144"/>
      <c r="AC1796" s="39"/>
      <c r="AD1796" s="40"/>
    </row>
    <row r="1797" s="35" customFormat="1" spans="3:30">
      <c r="C1797" s="38"/>
      <c r="F1797" s="52"/>
      <c r="G1797" s="52"/>
      <c r="P1797" s="52"/>
      <c r="Q1797" s="144"/>
      <c r="AC1797" s="39"/>
      <c r="AD1797" s="40"/>
    </row>
    <row r="1798" s="35" customFormat="1" spans="3:30">
      <c r="C1798" s="38"/>
      <c r="F1798" s="52"/>
      <c r="G1798" s="52"/>
      <c r="P1798" s="52"/>
      <c r="Q1798" s="144"/>
      <c r="AC1798" s="39"/>
      <c r="AD1798" s="40"/>
    </row>
    <row r="1799" s="35" customFormat="1" spans="3:30">
      <c r="C1799" s="38"/>
      <c r="F1799" s="52"/>
      <c r="G1799" s="52"/>
      <c r="P1799" s="52"/>
      <c r="Q1799" s="144"/>
      <c r="AC1799" s="39"/>
      <c r="AD1799" s="40"/>
    </row>
    <row r="1800" s="35" customFormat="1" spans="3:30">
      <c r="C1800" s="38"/>
      <c r="F1800" s="52"/>
      <c r="G1800" s="52"/>
      <c r="P1800" s="52"/>
      <c r="Q1800" s="144"/>
      <c r="AC1800" s="39"/>
      <c r="AD1800" s="40"/>
    </row>
    <row r="1801" s="35" customFormat="1" spans="3:30">
      <c r="C1801" s="38"/>
      <c r="F1801" s="52"/>
      <c r="G1801" s="52"/>
      <c r="P1801" s="52"/>
      <c r="Q1801" s="144"/>
      <c r="AC1801" s="39"/>
      <c r="AD1801" s="40"/>
    </row>
    <row r="1802" s="35" customFormat="1" spans="3:30">
      <c r="C1802" s="38"/>
      <c r="F1802" s="52"/>
      <c r="G1802" s="52"/>
      <c r="P1802" s="52"/>
      <c r="Q1802" s="144"/>
      <c r="AC1802" s="39"/>
      <c r="AD1802" s="40"/>
    </row>
    <row r="1803" s="35" customFormat="1" spans="3:30">
      <c r="C1803" s="38"/>
      <c r="F1803" s="52"/>
      <c r="G1803" s="52"/>
      <c r="P1803" s="52"/>
      <c r="Q1803" s="144"/>
      <c r="AC1803" s="39"/>
      <c r="AD1803" s="40"/>
    </row>
    <row r="1804" s="35" customFormat="1" spans="3:30">
      <c r="C1804" s="38"/>
      <c r="F1804" s="52"/>
      <c r="G1804" s="52"/>
      <c r="P1804" s="52"/>
      <c r="Q1804" s="144"/>
      <c r="AC1804" s="39"/>
      <c r="AD1804" s="40"/>
    </row>
    <row r="1805" s="35" customFormat="1" spans="3:30">
      <c r="C1805" s="38"/>
      <c r="F1805" s="52"/>
      <c r="G1805" s="52"/>
      <c r="P1805" s="52"/>
      <c r="Q1805" s="144"/>
      <c r="AC1805" s="39"/>
      <c r="AD1805" s="40"/>
    </row>
    <row r="1806" s="35" customFormat="1" spans="3:30">
      <c r="C1806" s="38"/>
      <c r="F1806" s="52"/>
      <c r="G1806" s="52"/>
      <c r="P1806" s="52"/>
      <c r="Q1806" s="144"/>
      <c r="AC1806" s="39"/>
      <c r="AD1806" s="40"/>
    </row>
    <row r="1807" s="35" customFormat="1" spans="3:30">
      <c r="C1807" s="38"/>
      <c r="F1807" s="52"/>
      <c r="G1807" s="52"/>
      <c r="P1807" s="52"/>
      <c r="Q1807" s="144"/>
      <c r="AC1807" s="39"/>
      <c r="AD1807" s="40"/>
    </row>
    <row r="1808" s="35" customFormat="1" spans="3:30">
      <c r="C1808" s="38"/>
      <c r="F1808" s="52"/>
      <c r="G1808" s="52"/>
      <c r="P1808" s="52"/>
      <c r="Q1808" s="144"/>
      <c r="AC1808" s="39"/>
      <c r="AD1808" s="40"/>
    </row>
    <row r="1809" s="35" customFormat="1" spans="3:30">
      <c r="C1809" s="38"/>
      <c r="F1809" s="52"/>
      <c r="G1809" s="52"/>
      <c r="P1809" s="52"/>
      <c r="Q1809" s="144"/>
      <c r="AC1809" s="39"/>
      <c r="AD1809" s="40"/>
    </row>
    <row r="1810" s="35" customFormat="1" spans="3:30">
      <c r="C1810" s="38"/>
      <c r="F1810" s="52"/>
      <c r="G1810" s="52"/>
      <c r="P1810" s="52"/>
      <c r="Q1810" s="144"/>
      <c r="AC1810" s="39"/>
      <c r="AD1810" s="40"/>
    </row>
    <row r="1811" s="35" customFormat="1" spans="3:30">
      <c r="C1811" s="38"/>
      <c r="F1811" s="52"/>
      <c r="G1811" s="52"/>
      <c r="P1811" s="52"/>
      <c r="Q1811" s="144"/>
      <c r="AC1811" s="39"/>
      <c r="AD1811" s="40"/>
    </row>
    <row r="1812" s="35" customFormat="1" spans="3:30">
      <c r="C1812" s="38"/>
      <c r="F1812" s="52"/>
      <c r="G1812" s="52"/>
      <c r="P1812" s="52"/>
      <c r="Q1812" s="144"/>
      <c r="AC1812" s="39"/>
      <c r="AD1812" s="40"/>
    </row>
    <row r="1813" s="35" customFormat="1" spans="3:30">
      <c r="C1813" s="38"/>
      <c r="F1813" s="52"/>
      <c r="G1813" s="52"/>
      <c r="P1813" s="52"/>
      <c r="Q1813" s="144"/>
      <c r="AC1813" s="39"/>
      <c r="AD1813" s="40"/>
    </row>
    <row r="1814" s="35" customFormat="1" spans="3:30">
      <c r="C1814" s="38"/>
      <c r="F1814" s="52"/>
      <c r="G1814" s="52"/>
      <c r="P1814" s="52"/>
      <c r="Q1814" s="144"/>
      <c r="AC1814" s="39"/>
      <c r="AD1814" s="40"/>
    </row>
    <row r="1815" s="35" customFormat="1" spans="3:30">
      <c r="C1815" s="38"/>
      <c r="F1815" s="52"/>
      <c r="G1815" s="52"/>
      <c r="P1815" s="52"/>
      <c r="Q1815" s="144"/>
      <c r="AC1815" s="39"/>
      <c r="AD1815" s="40"/>
    </row>
    <row r="1816" s="35" customFormat="1" spans="3:30">
      <c r="C1816" s="38"/>
      <c r="F1816" s="52"/>
      <c r="G1816" s="52"/>
      <c r="P1816" s="52"/>
      <c r="Q1816" s="144"/>
      <c r="AC1816" s="39"/>
      <c r="AD1816" s="40"/>
    </row>
    <row r="1817" s="35" customFormat="1" spans="3:30">
      <c r="C1817" s="38"/>
      <c r="F1817" s="52"/>
      <c r="G1817" s="52"/>
      <c r="P1817" s="52"/>
      <c r="Q1817" s="144"/>
      <c r="AC1817" s="39"/>
      <c r="AD1817" s="40"/>
    </row>
    <row r="1818" s="35" customFormat="1" spans="3:30">
      <c r="C1818" s="38"/>
      <c r="F1818" s="52"/>
      <c r="G1818" s="52"/>
      <c r="P1818" s="52"/>
      <c r="Q1818" s="144"/>
      <c r="AC1818" s="39"/>
      <c r="AD1818" s="40"/>
    </row>
    <row r="1819" s="35" customFormat="1" spans="3:30">
      <c r="C1819" s="38"/>
      <c r="F1819" s="52"/>
      <c r="G1819" s="52"/>
      <c r="P1819" s="52"/>
      <c r="Q1819" s="144"/>
      <c r="AC1819" s="39"/>
      <c r="AD1819" s="40"/>
    </row>
    <row r="1820" s="35" customFormat="1" spans="3:30">
      <c r="C1820" s="38"/>
      <c r="F1820" s="52"/>
      <c r="G1820" s="52"/>
      <c r="P1820" s="52"/>
      <c r="Q1820" s="144"/>
      <c r="AC1820" s="39"/>
      <c r="AD1820" s="40"/>
    </row>
    <row r="1821" s="35" customFormat="1" spans="3:30">
      <c r="C1821" s="38"/>
      <c r="F1821" s="52"/>
      <c r="G1821" s="52"/>
      <c r="P1821" s="52"/>
      <c r="Q1821" s="144"/>
      <c r="AC1821" s="39"/>
      <c r="AD1821" s="40"/>
    </row>
    <row r="1822" s="35" customFormat="1" spans="3:30">
      <c r="C1822" s="38"/>
      <c r="F1822" s="52"/>
      <c r="G1822" s="52"/>
      <c r="P1822" s="52"/>
      <c r="Q1822" s="144"/>
      <c r="AC1822" s="39"/>
      <c r="AD1822" s="40"/>
    </row>
    <row r="1823" s="35" customFormat="1" spans="3:30">
      <c r="C1823" s="38"/>
      <c r="F1823" s="52"/>
      <c r="G1823" s="52"/>
      <c r="P1823" s="52"/>
      <c r="Q1823" s="144"/>
      <c r="AC1823" s="39"/>
      <c r="AD1823" s="40"/>
    </row>
    <row r="1824" s="35" customFormat="1" spans="3:30">
      <c r="C1824" s="38"/>
      <c r="F1824" s="52"/>
      <c r="G1824" s="52"/>
      <c r="P1824" s="52"/>
      <c r="Q1824" s="144"/>
      <c r="AC1824" s="39"/>
      <c r="AD1824" s="40"/>
    </row>
    <row r="1825" s="35" customFormat="1" spans="3:30">
      <c r="C1825" s="38"/>
      <c r="F1825" s="52"/>
      <c r="G1825" s="52"/>
      <c r="P1825" s="52"/>
      <c r="Q1825" s="144"/>
      <c r="AC1825" s="39"/>
      <c r="AD1825" s="40"/>
    </row>
    <row r="1826" s="35" customFormat="1" spans="3:30">
      <c r="C1826" s="38"/>
      <c r="F1826" s="52"/>
      <c r="G1826" s="52"/>
      <c r="P1826" s="52"/>
      <c r="Q1826" s="144"/>
      <c r="AC1826" s="39"/>
      <c r="AD1826" s="40"/>
    </row>
    <row r="1827" s="35" customFormat="1" spans="3:30">
      <c r="C1827" s="38"/>
      <c r="F1827" s="52"/>
      <c r="G1827" s="52"/>
      <c r="P1827" s="52"/>
      <c r="Q1827" s="144"/>
      <c r="AC1827" s="39"/>
      <c r="AD1827" s="40"/>
    </row>
    <row r="1828" s="35" customFormat="1" spans="3:30">
      <c r="C1828" s="38"/>
      <c r="F1828" s="52"/>
      <c r="G1828" s="52"/>
      <c r="P1828" s="52"/>
      <c r="Q1828" s="144"/>
      <c r="AC1828" s="39"/>
      <c r="AD1828" s="40"/>
    </row>
    <row r="1829" s="35" customFormat="1" spans="3:30">
      <c r="C1829" s="38"/>
      <c r="F1829" s="52"/>
      <c r="G1829" s="52"/>
      <c r="P1829" s="52"/>
      <c r="Q1829" s="144"/>
      <c r="AC1829" s="39"/>
      <c r="AD1829" s="40"/>
    </row>
    <row r="1830" s="35" customFormat="1" spans="3:30">
      <c r="C1830" s="38"/>
      <c r="F1830" s="52"/>
      <c r="G1830" s="52"/>
      <c r="P1830" s="52"/>
      <c r="Q1830" s="144"/>
      <c r="AC1830" s="39"/>
      <c r="AD1830" s="40"/>
    </row>
    <row r="1831" s="35" customFormat="1" spans="3:30">
      <c r="C1831" s="38"/>
      <c r="F1831" s="52"/>
      <c r="G1831" s="52"/>
      <c r="P1831" s="52"/>
      <c r="Q1831" s="144"/>
      <c r="AC1831" s="39"/>
      <c r="AD1831" s="40"/>
    </row>
    <row r="1832" s="35" customFormat="1" spans="3:30">
      <c r="C1832" s="38"/>
      <c r="F1832" s="52"/>
      <c r="G1832" s="52"/>
      <c r="P1832" s="52"/>
      <c r="Q1832" s="144"/>
      <c r="AC1832" s="39"/>
      <c r="AD1832" s="40"/>
    </row>
    <row r="1833" s="35" customFormat="1" spans="3:30">
      <c r="C1833" s="38"/>
      <c r="F1833" s="52"/>
      <c r="G1833" s="52"/>
      <c r="P1833" s="52"/>
      <c r="Q1833" s="144"/>
      <c r="AC1833" s="39"/>
      <c r="AD1833" s="40"/>
    </row>
    <row r="1834" s="35" customFormat="1" spans="3:30">
      <c r="C1834" s="38"/>
      <c r="F1834" s="52"/>
      <c r="G1834" s="52"/>
      <c r="P1834" s="52"/>
      <c r="Q1834" s="144"/>
      <c r="AC1834" s="39"/>
      <c r="AD1834" s="40"/>
    </row>
    <row r="1835" s="35" customFormat="1" spans="3:30">
      <c r="C1835" s="38"/>
      <c r="F1835" s="52"/>
      <c r="G1835" s="52"/>
      <c r="P1835" s="52"/>
      <c r="Q1835" s="144"/>
      <c r="AC1835" s="39"/>
      <c r="AD1835" s="40"/>
    </row>
    <row r="1836" s="35" customFormat="1" spans="3:30">
      <c r="C1836" s="38"/>
      <c r="F1836" s="52"/>
      <c r="G1836" s="52"/>
      <c r="P1836" s="52"/>
      <c r="Q1836" s="144"/>
      <c r="AC1836" s="39"/>
      <c r="AD1836" s="40"/>
    </row>
    <row r="1837" s="35" customFormat="1" spans="3:30">
      <c r="C1837" s="38"/>
      <c r="F1837" s="52"/>
      <c r="G1837" s="52"/>
      <c r="P1837" s="52"/>
      <c r="Q1837" s="144"/>
      <c r="AC1837" s="39"/>
      <c r="AD1837" s="40"/>
    </row>
    <row r="1838" s="35" customFormat="1" spans="3:30">
      <c r="C1838" s="38"/>
      <c r="F1838" s="52"/>
      <c r="G1838" s="52"/>
      <c r="P1838" s="52"/>
      <c r="Q1838" s="144"/>
      <c r="AC1838" s="39"/>
      <c r="AD1838" s="40"/>
    </row>
    <row r="1839" s="35" customFormat="1" spans="3:30">
      <c r="C1839" s="38"/>
      <c r="F1839" s="52"/>
      <c r="G1839" s="52"/>
      <c r="P1839" s="52"/>
      <c r="Q1839" s="144"/>
      <c r="AC1839" s="39"/>
      <c r="AD1839" s="40"/>
    </row>
    <row r="1840" s="35" customFormat="1" spans="3:30">
      <c r="C1840" s="38"/>
      <c r="F1840" s="52"/>
      <c r="G1840" s="52"/>
      <c r="P1840" s="52"/>
      <c r="Q1840" s="144"/>
      <c r="AC1840" s="39"/>
      <c r="AD1840" s="40"/>
    </row>
    <row r="1841" s="35" customFormat="1" spans="3:30">
      <c r="C1841" s="38"/>
      <c r="F1841" s="52"/>
      <c r="G1841" s="52"/>
      <c r="P1841" s="52"/>
      <c r="Q1841" s="144"/>
      <c r="AC1841" s="39"/>
      <c r="AD1841" s="40"/>
    </row>
    <row r="1842" s="35" customFormat="1" spans="3:30">
      <c r="C1842" s="38"/>
      <c r="F1842" s="52"/>
      <c r="G1842" s="52"/>
      <c r="P1842" s="52"/>
      <c r="Q1842" s="144"/>
      <c r="AC1842" s="39"/>
      <c r="AD1842" s="40"/>
    </row>
    <row r="1843" s="35" customFormat="1" spans="3:30">
      <c r="C1843" s="38"/>
      <c r="F1843" s="52"/>
      <c r="G1843" s="52"/>
      <c r="P1843" s="52"/>
      <c r="Q1843" s="144"/>
      <c r="AC1843" s="39"/>
      <c r="AD1843" s="40"/>
    </row>
    <row r="1844" s="35" customFormat="1" spans="3:30">
      <c r="C1844" s="38"/>
      <c r="F1844" s="52"/>
      <c r="G1844" s="52"/>
      <c r="P1844" s="52"/>
      <c r="Q1844" s="144"/>
      <c r="AC1844" s="39"/>
      <c r="AD1844" s="40"/>
    </row>
    <row r="1845" s="35" customFormat="1" spans="3:30">
      <c r="C1845" s="38"/>
      <c r="F1845" s="52"/>
      <c r="G1845" s="52"/>
      <c r="P1845" s="52"/>
      <c r="Q1845" s="144"/>
      <c r="AC1845" s="39"/>
      <c r="AD1845" s="40"/>
    </row>
    <row r="1846" s="35" customFormat="1" spans="3:30">
      <c r="C1846" s="38"/>
      <c r="F1846" s="52"/>
      <c r="G1846" s="52"/>
      <c r="P1846" s="52"/>
      <c r="Q1846" s="144"/>
      <c r="AC1846" s="39"/>
      <c r="AD1846" s="40"/>
    </row>
    <row r="1847" s="35" customFormat="1" spans="3:30">
      <c r="C1847" s="38"/>
      <c r="F1847" s="52"/>
      <c r="G1847" s="52"/>
      <c r="P1847" s="52"/>
      <c r="Q1847" s="144"/>
      <c r="AC1847" s="39"/>
      <c r="AD1847" s="40"/>
    </row>
    <row r="1848" s="35" customFormat="1" spans="3:30">
      <c r="C1848" s="38"/>
      <c r="F1848" s="52"/>
      <c r="G1848" s="52"/>
      <c r="P1848" s="52"/>
      <c r="Q1848" s="144"/>
      <c r="AC1848" s="39"/>
      <c r="AD1848" s="40"/>
    </row>
    <row r="1849" s="35" customFormat="1" spans="3:30">
      <c r="C1849" s="38"/>
      <c r="F1849" s="52"/>
      <c r="G1849" s="52"/>
      <c r="P1849" s="52"/>
      <c r="Q1849" s="144"/>
      <c r="AC1849" s="39"/>
      <c r="AD1849" s="40"/>
    </row>
    <row r="1850" s="35" customFormat="1" spans="3:30">
      <c r="C1850" s="38"/>
      <c r="F1850" s="52"/>
      <c r="G1850" s="52"/>
      <c r="P1850" s="52"/>
      <c r="Q1850" s="144"/>
      <c r="AC1850" s="39"/>
      <c r="AD1850" s="40"/>
    </row>
    <row r="1851" s="35" customFormat="1" spans="3:30">
      <c r="C1851" s="38"/>
      <c r="F1851" s="52"/>
      <c r="G1851" s="52"/>
      <c r="P1851" s="52"/>
      <c r="Q1851" s="144"/>
      <c r="AC1851" s="39"/>
      <c r="AD1851" s="40"/>
    </row>
    <row r="1852" s="35" customFormat="1" spans="3:30">
      <c r="C1852" s="38"/>
      <c r="F1852" s="52"/>
      <c r="G1852" s="52"/>
      <c r="P1852" s="52"/>
      <c r="Q1852" s="144"/>
      <c r="AC1852" s="39"/>
      <c r="AD1852" s="40"/>
    </row>
    <row r="1853" s="35" customFormat="1" spans="3:30">
      <c r="C1853" s="38"/>
      <c r="F1853" s="52"/>
      <c r="G1853" s="52"/>
      <c r="P1853" s="52"/>
      <c r="Q1853" s="144"/>
      <c r="AC1853" s="39"/>
      <c r="AD1853" s="40"/>
    </row>
    <row r="1854" s="35" customFormat="1" spans="3:30">
      <c r="C1854" s="38"/>
      <c r="F1854" s="52"/>
      <c r="G1854" s="52"/>
      <c r="P1854" s="52"/>
      <c r="Q1854" s="144"/>
      <c r="AC1854" s="39"/>
      <c r="AD1854" s="40"/>
    </row>
    <row r="1855" s="35" customFormat="1" spans="3:30">
      <c r="C1855" s="38"/>
      <c r="F1855" s="52"/>
      <c r="G1855" s="52"/>
      <c r="P1855" s="52"/>
      <c r="Q1855" s="144"/>
      <c r="AC1855" s="39"/>
      <c r="AD1855" s="40"/>
    </row>
    <row r="1856" s="35" customFormat="1" spans="3:30">
      <c r="C1856" s="38"/>
      <c r="F1856" s="52"/>
      <c r="G1856" s="52"/>
      <c r="P1856" s="52"/>
      <c r="Q1856" s="144"/>
      <c r="AC1856" s="39"/>
      <c r="AD1856" s="40"/>
    </row>
    <row r="1857" s="35" customFormat="1" spans="3:30">
      <c r="C1857" s="38"/>
      <c r="F1857" s="52"/>
      <c r="G1857" s="52"/>
      <c r="P1857" s="52"/>
      <c r="Q1857" s="144"/>
      <c r="AC1857" s="39"/>
      <c r="AD1857" s="40"/>
    </row>
    <row r="1858" s="35" customFormat="1" spans="3:30">
      <c r="C1858" s="38"/>
      <c r="F1858" s="52"/>
      <c r="G1858" s="52"/>
      <c r="P1858" s="52"/>
      <c r="Q1858" s="144"/>
      <c r="AC1858" s="39"/>
      <c r="AD1858" s="40"/>
    </row>
    <row r="1859" s="35" customFormat="1" spans="3:30">
      <c r="C1859" s="38"/>
      <c r="F1859" s="52"/>
      <c r="G1859" s="52"/>
      <c r="P1859" s="52"/>
      <c r="Q1859" s="144"/>
      <c r="AC1859" s="39"/>
      <c r="AD1859" s="40"/>
    </row>
    <row r="1860" s="35" customFormat="1" spans="3:30">
      <c r="C1860" s="38"/>
      <c r="F1860" s="52"/>
      <c r="G1860" s="52"/>
      <c r="P1860" s="52"/>
      <c r="Q1860" s="144"/>
      <c r="AC1860" s="39"/>
      <c r="AD1860" s="40"/>
    </row>
    <row r="1861" s="35" customFormat="1" spans="3:30">
      <c r="C1861" s="38"/>
      <c r="F1861" s="52"/>
      <c r="G1861" s="52"/>
      <c r="P1861" s="52"/>
      <c r="Q1861" s="144"/>
      <c r="AC1861" s="39"/>
      <c r="AD1861" s="40"/>
    </row>
    <row r="1862" s="35" customFormat="1" spans="3:30">
      <c r="C1862" s="38"/>
      <c r="F1862" s="52"/>
      <c r="G1862" s="52"/>
      <c r="P1862" s="52"/>
      <c r="Q1862" s="144"/>
      <c r="AC1862" s="39"/>
      <c r="AD1862" s="40"/>
    </row>
    <row r="1863" s="35" customFormat="1" spans="3:30">
      <c r="C1863" s="38"/>
      <c r="F1863" s="52"/>
      <c r="G1863" s="52"/>
      <c r="P1863" s="52"/>
      <c r="Q1863" s="144"/>
      <c r="AC1863" s="39"/>
      <c r="AD1863" s="40"/>
    </row>
    <row r="1864" s="35" customFormat="1" spans="3:30">
      <c r="C1864" s="38"/>
      <c r="F1864" s="52"/>
      <c r="G1864" s="52"/>
      <c r="P1864" s="52"/>
      <c r="Q1864" s="144"/>
      <c r="AC1864" s="39"/>
      <c r="AD1864" s="40"/>
    </row>
    <row r="1865" s="35" customFormat="1" spans="3:30">
      <c r="C1865" s="38"/>
      <c r="F1865" s="52"/>
      <c r="G1865" s="52"/>
      <c r="P1865" s="52"/>
      <c r="Q1865" s="144"/>
      <c r="AC1865" s="39"/>
      <c r="AD1865" s="40"/>
    </row>
    <row r="1866" s="35" customFormat="1" spans="3:30">
      <c r="C1866" s="38"/>
      <c r="F1866" s="52"/>
      <c r="G1866" s="52"/>
      <c r="P1866" s="52"/>
      <c r="Q1866" s="144"/>
      <c r="AC1866" s="39"/>
      <c r="AD1866" s="40"/>
    </row>
    <row r="1867" s="35" customFormat="1" spans="3:30">
      <c r="C1867" s="38"/>
      <c r="F1867" s="52"/>
      <c r="G1867" s="52"/>
      <c r="P1867" s="52"/>
      <c r="Q1867" s="144"/>
      <c r="AC1867" s="39"/>
      <c r="AD1867" s="40"/>
    </row>
    <row r="1868" s="35" customFormat="1" spans="3:30">
      <c r="C1868" s="38"/>
      <c r="F1868" s="52"/>
      <c r="G1868" s="52"/>
      <c r="P1868" s="52"/>
      <c r="Q1868" s="144"/>
      <c r="AC1868" s="39"/>
      <c r="AD1868" s="40"/>
    </row>
    <row r="1869" s="35" customFormat="1" spans="3:30">
      <c r="C1869" s="38"/>
      <c r="F1869" s="52"/>
      <c r="G1869" s="52"/>
      <c r="P1869" s="52"/>
      <c r="Q1869" s="144"/>
      <c r="AC1869" s="39"/>
      <c r="AD1869" s="40"/>
    </row>
    <row r="1870" s="35" customFormat="1" spans="3:30">
      <c r="C1870" s="38"/>
      <c r="F1870" s="52"/>
      <c r="G1870" s="52"/>
      <c r="P1870" s="52"/>
      <c r="Q1870" s="144"/>
      <c r="AC1870" s="39"/>
      <c r="AD1870" s="40"/>
    </row>
    <row r="1871" s="35" customFormat="1" spans="3:30">
      <c r="C1871" s="38"/>
      <c r="F1871" s="52"/>
      <c r="G1871" s="52"/>
      <c r="P1871" s="52"/>
      <c r="Q1871" s="144"/>
      <c r="AC1871" s="39"/>
      <c r="AD1871" s="40"/>
    </row>
    <row r="1872" s="35" customFormat="1" spans="3:30">
      <c r="C1872" s="38"/>
      <c r="F1872" s="52"/>
      <c r="G1872" s="52"/>
      <c r="P1872" s="52"/>
      <c r="Q1872" s="144"/>
      <c r="AC1872" s="39"/>
      <c r="AD1872" s="40"/>
    </row>
    <row r="1873" s="35" customFormat="1" spans="3:30">
      <c r="C1873" s="38"/>
      <c r="F1873" s="52"/>
      <c r="G1873" s="52"/>
      <c r="P1873" s="52"/>
      <c r="Q1873" s="144"/>
      <c r="AC1873" s="39"/>
      <c r="AD1873" s="40"/>
    </row>
    <row r="1874" s="35" customFormat="1" spans="3:30">
      <c r="C1874" s="38"/>
      <c r="F1874" s="52"/>
      <c r="G1874" s="52"/>
      <c r="P1874" s="52"/>
      <c r="Q1874" s="144"/>
      <c r="AC1874" s="39"/>
      <c r="AD1874" s="40"/>
    </row>
    <row r="1875" s="35" customFormat="1" spans="3:30">
      <c r="C1875" s="38"/>
      <c r="F1875" s="52"/>
      <c r="G1875" s="52"/>
      <c r="P1875" s="52"/>
      <c r="Q1875" s="144"/>
      <c r="AC1875" s="39"/>
      <c r="AD1875" s="40"/>
    </row>
    <row r="1876" s="35" customFormat="1" spans="3:30">
      <c r="C1876" s="38"/>
      <c r="F1876" s="52"/>
      <c r="G1876" s="52"/>
      <c r="P1876" s="52"/>
      <c r="Q1876" s="144"/>
      <c r="AC1876" s="39"/>
      <c r="AD1876" s="40"/>
    </row>
    <row r="1877" s="35" customFormat="1" spans="3:30">
      <c r="C1877" s="38"/>
      <c r="F1877" s="52"/>
      <c r="G1877" s="52"/>
      <c r="P1877" s="52"/>
      <c r="Q1877" s="144"/>
      <c r="AC1877" s="39"/>
      <c r="AD1877" s="40"/>
    </row>
    <row r="1878" s="35" customFormat="1" spans="3:30">
      <c r="C1878" s="38"/>
      <c r="F1878" s="52"/>
      <c r="G1878" s="52"/>
      <c r="P1878" s="52"/>
      <c r="Q1878" s="144"/>
      <c r="AC1878" s="39"/>
      <c r="AD1878" s="40"/>
    </row>
    <row r="1879" s="35" customFormat="1" spans="3:30">
      <c r="C1879" s="38"/>
      <c r="F1879" s="52"/>
      <c r="G1879" s="52"/>
      <c r="P1879" s="52"/>
      <c r="Q1879" s="144"/>
      <c r="AC1879" s="39"/>
      <c r="AD1879" s="40"/>
    </row>
    <row r="1880" s="35" customFormat="1" spans="3:30">
      <c r="C1880" s="38"/>
      <c r="F1880" s="52"/>
      <c r="G1880" s="52"/>
      <c r="P1880" s="52"/>
      <c r="Q1880" s="144"/>
      <c r="AC1880" s="39"/>
      <c r="AD1880" s="40"/>
    </row>
    <row r="1881" s="35" customFormat="1" spans="3:30">
      <c r="C1881" s="38"/>
      <c r="F1881" s="52"/>
      <c r="G1881" s="52"/>
      <c r="P1881" s="52"/>
      <c r="Q1881" s="144"/>
      <c r="AC1881" s="39"/>
      <c r="AD1881" s="40"/>
    </row>
    <row r="1882" s="35" customFormat="1" spans="3:30">
      <c r="C1882" s="38"/>
      <c r="F1882" s="52"/>
      <c r="G1882" s="52"/>
      <c r="P1882" s="52"/>
      <c r="Q1882" s="144"/>
      <c r="AC1882" s="39"/>
      <c r="AD1882" s="40"/>
    </row>
    <row r="1883" s="35" customFormat="1" spans="3:30">
      <c r="C1883" s="38"/>
      <c r="F1883" s="52"/>
      <c r="G1883" s="52"/>
      <c r="P1883" s="52"/>
      <c r="Q1883" s="144"/>
      <c r="AC1883" s="39"/>
      <c r="AD1883" s="40"/>
    </row>
    <row r="1884" s="35" customFormat="1" spans="3:30">
      <c r="C1884" s="38"/>
      <c r="F1884" s="52"/>
      <c r="G1884" s="52"/>
      <c r="P1884" s="52"/>
      <c r="Q1884" s="144"/>
      <c r="AC1884" s="39"/>
      <c r="AD1884" s="40"/>
    </row>
    <row r="1885" s="35" customFormat="1" spans="3:30">
      <c r="C1885" s="38"/>
      <c r="F1885" s="52"/>
      <c r="G1885" s="52"/>
      <c r="P1885" s="52"/>
      <c r="Q1885" s="144"/>
      <c r="AC1885" s="39"/>
      <c r="AD1885" s="40"/>
    </row>
    <row r="1886" s="35" customFormat="1" spans="3:30">
      <c r="C1886" s="38"/>
      <c r="F1886" s="52"/>
      <c r="G1886" s="52"/>
      <c r="P1886" s="52"/>
      <c r="Q1886" s="144"/>
      <c r="AC1886" s="39"/>
      <c r="AD1886" s="40"/>
    </row>
    <row r="1887" s="35" customFormat="1" spans="3:30">
      <c r="C1887" s="38"/>
      <c r="F1887" s="52"/>
      <c r="G1887" s="52"/>
      <c r="P1887" s="52"/>
      <c r="Q1887" s="144"/>
      <c r="AC1887" s="39"/>
      <c r="AD1887" s="40"/>
    </row>
    <row r="1888" s="35" customFormat="1" spans="3:30">
      <c r="C1888" s="38"/>
      <c r="F1888" s="52"/>
      <c r="G1888" s="52"/>
      <c r="P1888" s="52"/>
      <c r="Q1888" s="144"/>
      <c r="AC1888" s="39"/>
      <c r="AD1888" s="40"/>
    </row>
    <row r="1889" s="35" customFormat="1" spans="3:30">
      <c r="C1889" s="38"/>
      <c r="F1889" s="52"/>
      <c r="G1889" s="52"/>
      <c r="P1889" s="52"/>
      <c r="Q1889" s="144"/>
      <c r="AC1889" s="39"/>
      <c r="AD1889" s="40"/>
    </row>
    <row r="1890" s="35" customFormat="1" spans="3:30">
      <c r="C1890" s="38"/>
      <c r="F1890" s="52"/>
      <c r="G1890" s="52"/>
      <c r="P1890" s="52"/>
      <c r="Q1890" s="144"/>
      <c r="AC1890" s="39"/>
      <c r="AD1890" s="40"/>
    </row>
    <row r="1891" s="35" customFormat="1" spans="3:30">
      <c r="C1891" s="38"/>
      <c r="F1891" s="52"/>
      <c r="G1891" s="52"/>
      <c r="P1891" s="52"/>
      <c r="Q1891" s="144"/>
      <c r="AC1891" s="39"/>
      <c r="AD1891" s="40"/>
    </row>
    <row r="1892" s="35" customFormat="1" spans="3:30">
      <c r="C1892" s="38"/>
      <c r="F1892" s="52"/>
      <c r="G1892" s="52"/>
      <c r="P1892" s="52"/>
      <c r="Q1892" s="144"/>
      <c r="AC1892" s="39"/>
      <c r="AD1892" s="40"/>
    </row>
    <row r="1893" s="35" customFormat="1" spans="3:30">
      <c r="C1893" s="38"/>
      <c r="F1893" s="52"/>
      <c r="G1893" s="52"/>
      <c r="P1893" s="52"/>
      <c r="Q1893" s="144"/>
      <c r="AC1893" s="39"/>
      <c r="AD1893" s="40"/>
    </row>
    <row r="1894" s="35" customFormat="1" spans="3:30">
      <c r="C1894" s="38"/>
      <c r="F1894" s="52"/>
      <c r="G1894" s="52"/>
      <c r="P1894" s="52"/>
      <c r="Q1894" s="144"/>
      <c r="AC1894" s="39"/>
      <c r="AD1894" s="40"/>
    </row>
    <row r="1895" s="35" customFormat="1" spans="3:30">
      <c r="C1895" s="38"/>
      <c r="F1895" s="52"/>
      <c r="G1895" s="52"/>
      <c r="P1895" s="52"/>
      <c r="Q1895" s="144"/>
      <c r="AC1895" s="39"/>
      <c r="AD1895" s="40"/>
    </row>
    <row r="1896" s="35" customFormat="1" spans="3:30">
      <c r="C1896" s="38"/>
      <c r="F1896" s="52"/>
      <c r="G1896" s="52"/>
      <c r="P1896" s="52"/>
      <c r="Q1896" s="144"/>
      <c r="AC1896" s="39"/>
      <c r="AD1896" s="40"/>
    </row>
    <row r="1897" s="35" customFormat="1" spans="3:30">
      <c r="C1897" s="38"/>
      <c r="F1897" s="52"/>
      <c r="G1897" s="52"/>
      <c r="P1897" s="52"/>
      <c r="Q1897" s="144"/>
      <c r="AC1897" s="39"/>
      <c r="AD1897" s="40"/>
    </row>
    <row r="1898" s="35" customFormat="1" spans="3:30">
      <c r="C1898" s="38"/>
      <c r="F1898" s="52"/>
      <c r="G1898" s="52"/>
      <c r="P1898" s="52"/>
      <c r="Q1898" s="144"/>
      <c r="AC1898" s="39"/>
      <c r="AD1898" s="40"/>
    </row>
    <row r="1899" s="35" customFormat="1" spans="3:30">
      <c r="C1899" s="38"/>
      <c r="F1899" s="52"/>
      <c r="G1899" s="52"/>
      <c r="P1899" s="52"/>
      <c r="Q1899" s="144"/>
      <c r="AC1899" s="39"/>
      <c r="AD1899" s="40"/>
    </row>
    <row r="1900" s="35" customFormat="1" spans="3:30">
      <c r="C1900" s="38"/>
      <c r="F1900" s="52"/>
      <c r="G1900" s="52"/>
      <c r="P1900" s="52"/>
      <c r="Q1900" s="144"/>
      <c r="AC1900" s="39"/>
      <c r="AD1900" s="40"/>
    </row>
    <row r="1901" s="35" customFormat="1" spans="3:30">
      <c r="C1901" s="38"/>
      <c r="F1901" s="52"/>
      <c r="G1901" s="52"/>
      <c r="P1901" s="52"/>
      <c r="Q1901" s="144"/>
      <c r="AC1901" s="39"/>
      <c r="AD1901" s="40"/>
    </row>
    <row r="1902" s="35" customFormat="1" spans="3:30">
      <c r="C1902" s="38"/>
      <c r="F1902" s="52"/>
      <c r="G1902" s="52"/>
      <c r="P1902" s="52"/>
      <c r="Q1902" s="144"/>
      <c r="AC1902" s="39"/>
      <c r="AD1902" s="40"/>
    </row>
    <row r="1903" s="35" customFormat="1" spans="3:30">
      <c r="C1903" s="38"/>
      <c r="F1903" s="52"/>
      <c r="G1903" s="52"/>
      <c r="P1903" s="52"/>
      <c r="Q1903" s="144"/>
      <c r="AC1903" s="39"/>
      <c r="AD1903" s="40"/>
    </row>
    <row r="1904" s="35" customFormat="1" spans="3:30">
      <c r="C1904" s="38"/>
      <c r="F1904" s="52"/>
      <c r="G1904" s="52"/>
      <c r="P1904" s="52"/>
      <c r="Q1904" s="144"/>
      <c r="AC1904" s="39"/>
      <c r="AD1904" s="40"/>
    </row>
    <row r="1905" s="35" customFormat="1" spans="3:30">
      <c r="C1905" s="38"/>
      <c r="F1905" s="52"/>
      <c r="G1905" s="52"/>
      <c r="P1905" s="52"/>
      <c r="Q1905" s="144"/>
      <c r="AC1905" s="39"/>
      <c r="AD1905" s="40"/>
    </row>
    <row r="1906" s="35" customFormat="1" spans="3:30">
      <c r="C1906" s="38"/>
      <c r="F1906" s="52"/>
      <c r="G1906" s="52"/>
      <c r="P1906" s="52"/>
      <c r="Q1906" s="144"/>
      <c r="AC1906" s="39"/>
      <c r="AD1906" s="40"/>
    </row>
    <row r="1907" s="35" customFormat="1" spans="3:30">
      <c r="C1907" s="38"/>
      <c r="F1907" s="52"/>
      <c r="G1907" s="52"/>
      <c r="P1907" s="52"/>
      <c r="Q1907" s="144"/>
      <c r="AC1907" s="39"/>
      <c r="AD1907" s="40"/>
    </row>
    <row r="1908" s="35" customFormat="1" spans="3:30">
      <c r="C1908" s="38"/>
      <c r="F1908" s="52"/>
      <c r="G1908" s="52"/>
      <c r="P1908" s="52"/>
      <c r="Q1908" s="144"/>
      <c r="AC1908" s="39"/>
      <c r="AD1908" s="40"/>
    </row>
    <row r="1909" s="35" customFormat="1" spans="3:30">
      <c r="C1909" s="38"/>
      <c r="F1909" s="52"/>
      <c r="G1909" s="52"/>
      <c r="P1909" s="52"/>
      <c r="Q1909" s="144"/>
      <c r="AC1909" s="39"/>
      <c r="AD1909" s="40"/>
    </row>
    <row r="1910" s="35" customFormat="1" spans="3:30">
      <c r="C1910" s="38"/>
      <c r="F1910" s="52"/>
      <c r="G1910" s="52"/>
      <c r="P1910" s="52"/>
      <c r="Q1910" s="144"/>
      <c r="AC1910" s="39"/>
      <c r="AD1910" s="40"/>
    </row>
    <row r="1911" s="35" customFormat="1" spans="3:30">
      <c r="C1911" s="38"/>
      <c r="F1911" s="52"/>
      <c r="G1911" s="52"/>
      <c r="P1911" s="52"/>
      <c r="Q1911" s="144"/>
      <c r="AC1911" s="39"/>
      <c r="AD1911" s="40"/>
    </row>
    <row r="1912" s="35" customFormat="1" spans="3:30">
      <c r="C1912" s="38"/>
      <c r="F1912" s="52"/>
      <c r="G1912" s="52"/>
      <c r="P1912" s="52"/>
      <c r="Q1912" s="144"/>
      <c r="AC1912" s="39"/>
      <c r="AD1912" s="40"/>
    </row>
    <row r="1913" s="35" customFormat="1" spans="3:30">
      <c r="C1913" s="38"/>
      <c r="F1913" s="52"/>
      <c r="G1913" s="52"/>
      <c r="P1913" s="52"/>
      <c r="Q1913" s="144"/>
      <c r="AC1913" s="39"/>
      <c r="AD1913" s="40"/>
    </row>
    <row r="1914" s="35" customFormat="1" spans="3:30">
      <c r="C1914" s="38"/>
      <c r="F1914" s="52"/>
      <c r="G1914" s="52"/>
      <c r="P1914" s="52"/>
      <c r="Q1914" s="144"/>
      <c r="AC1914" s="39"/>
      <c r="AD1914" s="40"/>
    </row>
    <row r="1915" s="35" customFormat="1" spans="3:30">
      <c r="C1915" s="38"/>
      <c r="F1915" s="52"/>
      <c r="G1915" s="52"/>
      <c r="P1915" s="52"/>
      <c r="Q1915" s="144"/>
      <c r="AC1915" s="39"/>
      <c r="AD1915" s="40"/>
    </row>
    <row r="1916" s="35" customFormat="1" spans="3:30">
      <c r="C1916" s="38"/>
      <c r="F1916" s="52"/>
      <c r="G1916" s="52"/>
      <c r="P1916" s="52"/>
      <c r="Q1916" s="144"/>
      <c r="AC1916" s="39"/>
      <c r="AD1916" s="40"/>
    </row>
    <row r="1917" s="35" customFormat="1" spans="3:30">
      <c r="C1917" s="38"/>
      <c r="F1917" s="52"/>
      <c r="G1917" s="52"/>
      <c r="P1917" s="52"/>
      <c r="Q1917" s="144"/>
      <c r="AC1917" s="39"/>
      <c r="AD1917" s="40"/>
    </row>
    <row r="1918" s="35" customFormat="1" spans="3:30">
      <c r="C1918" s="38"/>
      <c r="F1918" s="52"/>
      <c r="G1918" s="52"/>
      <c r="P1918" s="52"/>
      <c r="Q1918" s="144"/>
      <c r="AC1918" s="39"/>
      <c r="AD1918" s="40"/>
    </row>
    <row r="1919" s="35" customFormat="1" spans="3:30">
      <c r="C1919" s="38"/>
      <c r="F1919" s="52"/>
      <c r="G1919" s="52"/>
      <c r="P1919" s="52"/>
      <c r="Q1919" s="144"/>
      <c r="AC1919" s="39"/>
      <c r="AD1919" s="40"/>
    </row>
    <row r="1920" s="35" customFormat="1" spans="3:30">
      <c r="C1920" s="38"/>
      <c r="F1920" s="52"/>
      <c r="G1920" s="52"/>
      <c r="P1920" s="52"/>
      <c r="Q1920" s="144"/>
      <c r="AC1920" s="39"/>
      <c r="AD1920" s="40"/>
    </row>
    <row r="1921" s="35" customFormat="1" spans="3:30">
      <c r="C1921" s="38"/>
      <c r="F1921" s="52"/>
      <c r="G1921" s="52"/>
      <c r="P1921" s="52"/>
      <c r="Q1921" s="144"/>
      <c r="AC1921" s="39"/>
      <c r="AD1921" s="40"/>
    </row>
    <row r="1922" s="35" customFormat="1" spans="3:30">
      <c r="C1922" s="38"/>
      <c r="F1922" s="52"/>
      <c r="G1922" s="52"/>
      <c r="P1922" s="52"/>
      <c r="Q1922" s="144"/>
      <c r="AC1922" s="39"/>
      <c r="AD1922" s="40"/>
    </row>
    <row r="1923" s="35" customFormat="1" spans="3:30">
      <c r="C1923" s="38"/>
      <c r="F1923" s="52"/>
      <c r="G1923" s="52"/>
      <c r="P1923" s="52"/>
      <c r="Q1923" s="144"/>
      <c r="AC1923" s="39"/>
      <c r="AD1923" s="40"/>
    </row>
    <row r="1924" s="35" customFormat="1" spans="3:30">
      <c r="C1924" s="38"/>
      <c r="F1924" s="52"/>
      <c r="G1924" s="52"/>
      <c r="P1924" s="52"/>
      <c r="Q1924" s="144"/>
      <c r="AC1924" s="39"/>
      <c r="AD1924" s="40"/>
    </row>
    <row r="1925" s="35" customFormat="1" spans="3:30">
      <c r="C1925" s="38"/>
      <c r="F1925" s="52"/>
      <c r="G1925" s="52"/>
      <c r="P1925" s="52"/>
      <c r="Q1925" s="144"/>
      <c r="AC1925" s="39"/>
      <c r="AD1925" s="40"/>
    </row>
    <row r="1926" s="35" customFormat="1" spans="3:30">
      <c r="C1926" s="38"/>
      <c r="F1926" s="52"/>
      <c r="G1926" s="52"/>
      <c r="P1926" s="52"/>
      <c r="Q1926" s="144"/>
      <c r="AC1926" s="39"/>
      <c r="AD1926" s="40"/>
    </row>
    <row r="1927" s="35" customFormat="1" spans="3:30">
      <c r="C1927" s="38"/>
      <c r="F1927" s="52"/>
      <c r="G1927" s="52"/>
      <c r="P1927" s="52"/>
      <c r="Q1927" s="144"/>
      <c r="AC1927" s="39"/>
      <c r="AD1927" s="40"/>
    </row>
    <row r="1928" s="35" customFormat="1" spans="3:30">
      <c r="C1928" s="38"/>
      <c r="F1928" s="52"/>
      <c r="G1928" s="52"/>
      <c r="P1928" s="52"/>
      <c r="Q1928" s="144"/>
      <c r="AC1928" s="39"/>
      <c r="AD1928" s="40"/>
    </row>
    <row r="1929" s="35" customFormat="1" spans="3:30">
      <c r="C1929" s="38"/>
      <c r="F1929" s="52"/>
      <c r="G1929" s="52"/>
      <c r="P1929" s="52"/>
      <c r="Q1929" s="144"/>
      <c r="AC1929" s="39"/>
      <c r="AD1929" s="40"/>
    </row>
    <row r="1930" s="35" customFormat="1" spans="3:30">
      <c r="C1930" s="38"/>
      <c r="F1930" s="52"/>
      <c r="G1930" s="52"/>
      <c r="P1930" s="52"/>
      <c r="Q1930" s="144"/>
      <c r="AC1930" s="39"/>
      <c r="AD1930" s="40"/>
    </row>
    <row r="1931" s="35" customFormat="1" spans="3:30">
      <c r="C1931" s="38"/>
      <c r="F1931" s="52"/>
      <c r="G1931" s="52"/>
      <c r="P1931" s="52"/>
      <c r="Q1931" s="144"/>
      <c r="AC1931" s="39"/>
      <c r="AD1931" s="40"/>
    </row>
    <row r="1932" s="35" customFormat="1" spans="3:30">
      <c r="C1932" s="38"/>
      <c r="F1932" s="52"/>
      <c r="G1932" s="52"/>
      <c r="P1932" s="52"/>
      <c r="Q1932" s="144"/>
      <c r="AC1932" s="39"/>
      <c r="AD1932" s="40"/>
    </row>
    <row r="1933" s="35" customFormat="1" spans="3:30">
      <c r="C1933" s="38"/>
      <c r="F1933" s="52"/>
      <c r="G1933" s="52"/>
      <c r="P1933" s="52"/>
      <c r="Q1933" s="144"/>
      <c r="AC1933" s="39"/>
      <c r="AD1933" s="40"/>
    </row>
    <row r="1934" s="35" customFormat="1" spans="3:30">
      <c r="C1934" s="38"/>
      <c r="F1934" s="52"/>
      <c r="G1934" s="52"/>
      <c r="P1934" s="52"/>
      <c r="Q1934" s="144"/>
      <c r="AC1934" s="39"/>
      <c r="AD1934" s="40"/>
    </row>
    <row r="1935" s="35" customFormat="1" spans="3:30">
      <c r="C1935" s="38"/>
      <c r="F1935" s="52"/>
      <c r="G1935" s="52"/>
      <c r="P1935" s="52"/>
      <c r="Q1935" s="144"/>
      <c r="AC1935" s="39"/>
      <c r="AD1935" s="40"/>
    </row>
    <row r="1936" s="35" customFormat="1" spans="3:30">
      <c r="C1936" s="38"/>
      <c r="F1936" s="52"/>
      <c r="G1936" s="52"/>
      <c r="P1936" s="52"/>
      <c r="Q1936" s="144"/>
      <c r="AC1936" s="39"/>
      <c r="AD1936" s="40"/>
    </row>
    <row r="1937" s="35" customFormat="1" spans="3:30">
      <c r="C1937" s="38"/>
      <c r="F1937" s="52"/>
      <c r="G1937" s="52"/>
      <c r="P1937" s="52"/>
      <c r="Q1937" s="144"/>
      <c r="AC1937" s="39"/>
      <c r="AD1937" s="40"/>
    </row>
    <row r="1938" s="35" customFormat="1" spans="3:30">
      <c r="C1938" s="38"/>
      <c r="F1938" s="52"/>
      <c r="G1938" s="52"/>
      <c r="P1938" s="52"/>
      <c r="Q1938" s="144"/>
      <c r="AC1938" s="39"/>
      <c r="AD1938" s="40"/>
    </row>
    <row r="1939" s="35" customFormat="1" spans="3:30">
      <c r="C1939" s="38"/>
      <c r="F1939" s="52"/>
      <c r="G1939" s="52"/>
      <c r="P1939" s="52"/>
      <c r="Q1939" s="144"/>
      <c r="AC1939" s="39"/>
      <c r="AD1939" s="40"/>
    </row>
    <row r="1940" s="35" customFormat="1" spans="3:30">
      <c r="C1940" s="38"/>
      <c r="F1940" s="52"/>
      <c r="G1940" s="52"/>
      <c r="P1940" s="52"/>
      <c r="Q1940" s="144"/>
      <c r="AC1940" s="39"/>
      <c r="AD1940" s="40"/>
    </row>
    <row r="1941" s="35" customFormat="1" spans="3:30">
      <c r="C1941" s="38"/>
      <c r="F1941" s="52"/>
      <c r="G1941" s="52"/>
      <c r="P1941" s="52"/>
      <c r="Q1941" s="144"/>
      <c r="AC1941" s="39"/>
      <c r="AD1941" s="40"/>
    </row>
    <row r="1942" s="35" customFormat="1" spans="3:30">
      <c r="C1942" s="38"/>
      <c r="F1942" s="52"/>
      <c r="G1942" s="52"/>
      <c r="P1942" s="52"/>
      <c r="Q1942" s="144"/>
      <c r="AC1942" s="39"/>
      <c r="AD1942" s="40"/>
    </row>
    <row r="1943" s="35" customFormat="1" spans="3:30">
      <c r="C1943" s="38"/>
      <c r="F1943" s="52"/>
      <c r="G1943" s="52"/>
      <c r="P1943" s="52"/>
      <c r="Q1943" s="144"/>
      <c r="AC1943" s="39"/>
      <c r="AD1943" s="40"/>
    </row>
    <row r="1944" s="35" customFormat="1" spans="3:30">
      <c r="C1944" s="38"/>
      <c r="F1944" s="52"/>
      <c r="G1944" s="52"/>
      <c r="P1944" s="52"/>
      <c r="Q1944" s="144"/>
      <c r="AC1944" s="39"/>
      <c r="AD1944" s="40"/>
    </row>
    <row r="1945" s="35" customFormat="1" spans="3:30">
      <c r="C1945" s="38"/>
      <c r="F1945" s="52"/>
      <c r="G1945" s="52"/>
      <c r="P1945" s="52"/>
      <c r="Q1945" s="144"/>
      <c r="AC1945" s="39"/>
      <c r="AD1945" s="40"/>
    </row>
    <row r="1946" s="35" customFormat="1" spans="3:30">
      <c r="C1946" s="38"/>
      <c r="F1946" s="52"/>
      <c r="G1946" s="52"/>
      <c r="P1946" s="52"/>
      <c r="Q1946" s="144"/>
      <c r="AC1946" s="39"/>
      <c r="AD1946" s="40"/>
    </row>
    <row r="1947" s="35" customFormat="1" spans="3:30">
      <c r="C1947" s="38"/>
      <c r="F1947" s="52"/>
      <c r="G1947" s="52"/>
      <c r="P1947" s="52"/>
      <c r="Q1947" s="144"/>
      <c r="AC1947" s="39"/>
      <c r="AD1947" s="40"/>
    </row>
    <row r="1948" s="35" customFormat="1" spans="3:30">
      <c r="C1948" s="38"/>
      <c r="F1948" s="52"/>
      <c r="G1948" s="52"/>
      <c r="P1948" s="52"/>
      <c r="Q1948" s="144"/>
      <c r="AC1948" s="39"/>
      <c r="AD1948" s="40"/>
    </row>
    <row r="1949" s="35" customFormat="1" spans="3:30">
      <c r="C1949" s="38"/>
      <c r="F1949" s="52"/>
      <c r="G1949" s="52"/>
      <c r="P1949" s="52"/>
      <c r="Q1949" s="144"/>
      <c r="AC1949" s="39"/>
      <c r="AD1949" s="40"/>
    </row>
    <row r="1950" s="35" customFormat="1" spans="3:30">
      <c r="C1950" s="38"/>
      <c r="F1950" s="52"/>
      <c r="G1950" s="52"/>
      <c r="P1950" s="52"/>
      <c r="Q1950" s="144"/>
      <c r="AC1950" s="39"/>
      <c r="AD1950" s="40"/>
    </row>
    <row r="1951" s="35" customFormat="1" spans="3:30">
      <c r="C1951" s="38"/>
      <c r="F1951" s="52"/>
      <c r="G1951" s="52"/>
      <c r="P1951" s="52"/>
      <c r="Q1951" s="144"/>
      <c r="AC1951" s="39"/>
      <c r="AD1951" s="40"/>
    </row>
    <row r="1952" s="35" customFormat="1" spans="3:30">
      <c r="C1952" s="38"/>
      <c r="F1952" s="52"/>
      <c r="G1952" s="52"/>
      <c r="P1952" s="52"/>
      <c r="Q1952" s="144"/>
      <c r="AC1952" s="39"/>
      <c r="AD1952" s="40"/>
    </row>
    <row r="1953" s="35" customFormat="1" spans="3:30">
      <c r="C1953" s="38"/>
      <c r="F1953" s="52"/>
      <c r="G1953" s="52"/>
      <c r="P1953" s="52"/>
      <c r="Q1953" s="144"/>
      <c r="AC1953" s="39"/>
      <c r="AD1953" s="40"/>
    </row>
    <row r="1954" s="35" customFormat="1" spans="3:30">
      <c r="C1954" s="38"/>
      <c r="F1954" s="52"/>
      <c r="G1954" s="52"/>
      <c r="P1954" s="52"/>
      <c r="Q1954" s="144"/>
      <c r="AC1954" s="39"/>
      <c r="AD1954" s="40"/>
    </row>
    <row r="1955" s="35" customFormat="1" spans="3:30">
      <c r="C1955" s="38"/>
      <c r="F1955" s="52"/>
      <c r="G1955" s="52"/>
      <c r="P1955" s="52"/>
      <c r="Q1955" s="144"/>
      <c r="AC1955" s="39"/>
      <c r="AD1955" s="40"/>
    </row>
    <row r="1956" s="35" customFormat="1" spans="3:30">
      <c r="C1956" s="38"/>
      <c r="F1956" s="52"/>
      <c r="G1956" s="52"/>
      <c r="P1956" s="52"/>
      <c r="Q1956" s="144"/>
      <c r="AC1956" s="39"/>
      <c r="AD1956" s="40"/>
    </row>
    <row r="1957" s="35" customFormat="1" spans="3:30">
      <c r="C1957" s="38"/>
      <c r="F1957" s="52"/>
      <c r="G1957" s="52"/>
      <c r="P1957" s="52"/>
      <c r="Q1957" s="144"/>
      <c r="AC1957" s="39"/>
      <c r="AD1957" s="40"/>
    </row>
    <row r="1958" s="35" customFormat="1" spans="3:30">
      <c r="C1958" s="38"/>
      <c r="F1958" s="52"/>
      <c r="G1958" s="52"/>
      <c r="P1958" s="52"/>
      <c r="Q1958" s="144"/>
      <c r="AC1958" s="39"/>
      <c r="AD1958" s="40"/>
    </row>
    <row r="1959" s="35" customFormat="1" spans="3:30">
      <c r="C1959" s="38"/>
      <c r="F1959" s="52"/>
      <c r="G1959" s="52"/>
      <c r="P1959" s="52"/>
      <c r="Q1959" s="144"/>
      <c r="AC1959" s="39"/>
      <c r="AD1959" s="40"/>
    </row>
    <row r="1960" s="35" customFormat="1" spans="3:30">
      <c r="C1960" s="38"/>
      <c r="F1960" s="52"/>
      <c r="G1960" s="52"/>
      <c r="P1960" s="52"/>
      <c r="Q1960" s="144"/>
      <c r="AC1960" s="39"/>
      <c r="AD1960" s="40"/>
    </row>
    <row r="1961" s="35" customFormat="1" spans="3:30">
      <c r="C1961" s="38"/>
      <c r="F1961" s="52"/>
      <c r="G1961" s="52"/>
      <c r="P1961" s="52"/>
      <c r="Q1961" s="144"/>
      <c r="AC1961" s="39"/>
      <c r="AD1961" s="40"/>
    </row>
    <row r="1962" s="35" customFormat="1" spans="3:30">
      <c r="C1962" s="38"/>
      <c r="F1962" s="52"/>
      <c r="G1962" s="52"/>
      <c r="P1962" s="52"/>
      <c r="Q1962" s="144"/>
      <c r="AC1962" s="39"/>
      <c r="AD1962" s="40"/>
    </row>
    <row r="1963" s="35" customFormat="1" spans="3:30">
      <c r="C1963" s="38"/>
      <c r="F1963" s="52"/>
      <c r="G1963" s="52"/>
      <c r="P1963" s="52"/>
      <c r="Q1963" s="144"/>
      <c r="AC1963" s="39"/>
      <c r="AD1963" s="40"/>
    </row>
    <row r="1964" s="35" customFormat="1" spans="3:30">
      <c r="C1964" s="38"/>
      <c r="F1964" s="52"/>
      <c r="G1964" s="52"/>
      <c r="P1964" s="52"/>
      <c r="Q1964" s="144"/>
      <c r="AC1964" s="39"/>
      <c r="AD1964" s="40"/>
    </row>
    <row r="1965" s="35" customFormat="1" spans="3:30">
      <c r="C1965" s="38"/>
      <c r="F1965" s="52"/>
      <c r="G1965" s="52"/>
      <c r="P1965" s="52"/>
      <c r="Q1965" s="144"/>
      <c r="AC1965" s="39"/>
      <c r="AD1965" s="40"/>
    </row>
    <row r="1966" s="35" customFormat="1" spans="3:30">
      <c r="C1966" s="38"/>
      <c r="F1966" s="52"/>
      <c r="G1966" s="52"/>
      <c r="P1966" s="52"/>
      <c r="Q1966" s="144"/>
      <c r="AC1966" s="39"/>
      <c r="AD1966" s="40"/>
    </row>
    <row r="1967" s="35" customFormat="1" spans="3:30">
      <c r="C1967" s="38"/>
      <c r="F1967" s="52"/>
      <c r="G1967" s="52"/>
      <c r="P1967" s="52"/>
      <c r="Q1967" s="144"/>
      <c r="AC1967" s="39"/>
      <c r="AD1967" s="40"/>
    </row>
    <row r="1968" s="35" customFormat="1" spans="3:30">
      <c r="C1968" s="38"/>
      <c r="F1968" s="52"/>
      <c r="G1968" s="52"/>
      <c r="P1968" s="52"/>
      <c r="Q1968" s="144"/>
      <c r="AC1968" s="39"/>
      <c r="AD1968" s="40"/>
    </row>
    <row r="1969" s="35" customFormat="1" spans="3:30">
      <c r="C1969" s="38"/>
      <c r="F1969" s="52"/>
      <c r="G1969" s="52"/>
      <c r="P1969" s="52"/>
      <c r="Q1969" s="144"/>
      <c r="AC1969" s="39"/>
      <c r="AD1969" s="40"/>
    </row>
    <row r="1970" s="35" customFormat="1" spans="3:30">
      <c r="C1970" s="38"/>
      <c r="F1970" s="52"/>
      <c r="G1970" s="52"/>
      <c r="P1970" s="52"/>
      <c r="Q1970" s="144"/>
      <c r="AC1970" s="39"/>
      <c r="AD1970" s="40"/>
    </row>
    <row r="1971" s="35" customFormat="1" spans="3:30">
      <c r="C1971" s="38"/>
      <c r="F1971" s="52"/>
      <c r="G1971" s="52"/>
      <c r="P1971" s="52"/>
      <c r="Q1971" s="144"/>
      <c r="AC1971" s="39"/>
      <c r="AD1971" s="40"/>
    </row>
    <row r="1972" s="35" customFormat="1" spans="3:30">
      <c r="C1972" s="38"/>
      <c r="F1972" s="52"/>
      <c r="G1972" s="52"/>
      <c r="P1972" s="52"/>
      <c r="Q1972" s="144"/>
      <c r="AC1972" s="39"/>
      <c r="AD1972" s="40"/>
    </row>
    <row r="1973" s="35" customFormat="1" spans="3:30">
      <c r="C1973" s="38"/>
      <c r="F1973" s="52"/>
      <c r="G1973" s="52"/>
      <c r="P1973" s="52"/>
      <c r="Q1973" s="144"/>
      <c r="AC1973" s="39"/>
      <c r="AD1973" s="40"/>
    </row>
    <row r="1974" s="35" customFormat="1" spans="3:30">
      <c r="C1974" s="38"/>
      <c r="F1974" s="52"/>
      <c r="G1974" s="52"/>
      <c r="P1974" s="52"/>
      <c r="Q1974" s="144"/>
      <c r="AC1974" s="39"/>
      <c r="AD1974" s="40"/>
    </row>
    <row r="1975" s="35" customFormat="1" spans="3:30">
      <c r="C1975" s="38"/>
      <c r="F1975" s="52"/>
      <c r="G1975" s="52"/>
      <c r="P1975" s="52"/>
      <c r="Q1975" s="144"/>
      <c r="AC1975" s="39"/>
      <c r="AD1975" s="40"/>
    </row>
    <row r="1976" s="35" customFormat="1" spans="3:30">
      <c r="C1976" s="38"/>
      <c r="F1976" s="52"/>
      <c r="G1976" s="52"/>
      <c r="P1976" s="52"/>
      <c r="Q1976" s="144"/>
      <c r="AC1976" s="39"/>
      <c r="AD1976" s="40"/>
    </row>
    <row r="1977" s="35" customFormat="1" spans="3:30">
      <c r="C1977" s="38"/>
      <c r="F1977" s="52"/>
      <c r="G1977" s="52"/>
      <c r="P1977" s="52"/>
      <c r="Q1977" s="144"/>
      <c r="AC1977" s="39"/>
      <c r="AD1977" s="40"/>
    </row>
    <row r="1978" s="35" customFormat="1" spans="3:30">
      <c r="C1978" s="38"/>
      <c r="F1978" s="52"/>
      <c r="G1978" s="52"/>
      <c r="P1978" s="52"/>
      <c r="Q1978" s="144"/>
      <c r="AC1978" s="39"/>
      <c r="AD1978" s="40"/>
    </row>
    <row r="1979" s="35" customFormat="1" spans="3:30">
      <c r="C1979" s="38"/>
      <c r="F1979" s="52"/>
      <c r="G1979" s="52"/>
      <c r="P1979" s="52"/>
      <c r="Q1979" s="144"/>
      <c r="AC1979" s="39"/>
      <c r="AD1979" s="40"/>
    </row>
    <row r="1980" s="35" customFormat="1" spans="3:30">
      <c r="C1980" s="38"/>
      <c r="F1980" s="52"/>
      <c r="G1980" s="52"/>
      <c r="P1980" s="52"/>
      <c r="Q1980" s="144"/>
      <c r="AC1980" s="39"/>
      <c r="AD1980" s="40"/>
    </row>
    <row r="1981" s="35" customFormat="1" spans="3:30">
      <c r="C1981" s="38"/>
      <c r="F1981" s="52"/>
      <c r="G1981" s="52"/>
      <c r="P1981" s="52"/>
      <c r="Q1981" s="144"/>
      <c r="AC1981" s="39"/>
      <c r="AD1981" s="40"/>
    </row>
    <row r="1982" s="35" customFormat="1" spans="3:30">
      <c r="C1982" s="38"/>
      <c r="F1982" s="52"/>
      <c r="G1982" s="52"/>
      <c r="P1982" s="52"/>
      <c r="Q1982" s="144"/>
      <c r="AC1982" s="39"/>
      <c r="AD1982" s="40"/>
    </row>
    <row r="1983" s="35" customFormat="1" spans="3:30">
      <c r="C1983" s="38"/>
      <c r="F1983" s="52"/>
      <c r="G1983" s="52"/>
      <c r="P1983" s="52"/>
      <c r="Q1983" s="144"/>
      <c r="AC1983" s="39"/>
      <c r="AD1983" s="40"/>
    </row>
    <row r="1984" s="35" customFormat="1" spans="3:30">
      <c r="C1984" s="38"/>
      <c r="F1984" s="52"/>
      <c r="G1984" s="52"/>
      <c r="P1984" s="52"/>
      <c r="Q1984" s="144"/>
      <c r="AC1984" s="39"/>
      <c r="AD1984" s="40"/>
    </row>
    <row r="1985" s="35" customFormat="1" spans="3:30">
      <c r="C1985" s="38"/>
      <c r="F1985" s="52"/>
      <c r="G1985" s="52"/>
      <c r="P1985" s="52"/>
      <c r="Q1985" s="144"/>
      <c r="AC1985" s="39"/>
      <c r="AD1985" s="40"/>
    </row>
    <row r="1986" s="35" customFormat="1" spans="3:30">
      <c r="C1986" s="38"/>
      <c r="F1986" s="52"/>
      <c r="G1986" s="52"/>
      <c r="P1986" s="52"/>
      <c r="Q1986" s="144"/>
      <c r="AC1986" s="39"/>
      <c r="AD1986" s="40"/>
    </row>
    <row r="1987" s="35" customFormat="1" spans="3:30">
      <c r="C1987" s="38"/>
      <c r="F1987" s="52"/>
      <c r="G1987" s="52"/>
      <c r="P1987" s="52"/>
      <c r="Q1987" s="144"/>
      <c r="AC1987" s="39"/>
      <c r="AD1987" s="40"/>
    </row>
    <row r="1988" s="35" customFormat="1" spans="3:30">
      <c r="C1988" s="38"/>
      <c r="F1988" s="52"/>
      <c r="G1988" s="52"/>
      <c r="P1988" s="52"/>
      <c r="Q1988" s="144"/>
      <c r="AC1988" s="39"/>
      <c r="AD1988" s="40"/>
    </row>
    <row r="1989" s="35" customFormat="1" spans="3:30">
      <c r="C1989" s="38"/>
      <c r="F1989" s="52"/>
      <c r="G1989" s="52"/>
      <c r="P1989" s="52"/>
      <c r="Q1989" s="144"/>
      <c r="AC1989" s="39"/>
      <c r="AD1989" s="40"/>
    </row>
    <row r="1990" s="35" customFormat="1" spans="3:30">
      <c r="C1990" s="38"/>
      <c r="F1990" s="52"/>
      <c r="G1990" s="52"/>
      <c r="P1990" s="52"/>
      <c r="Q1990" s="144"/>
      <c r="AC1990" s="39"/>
      <c r="AD1990" s="40"/>
    </row>
    <row r="1991" s="35" customFormat="1" spans="3:30">
      <c r="C1991" s="38"/>
      <c r="F1991" s="52"/>
      <c r="G1991" s="52"/>
      <c r="P1991" s="52"/>
      <c r="Q1991" s="144"/>
      <c r="AC1991" s="39"/>
      <c r="AD1991" s="40"/>
    </row>
    <row r="1992" s="35" customFormat="1" spans="3:30">
      <c r="C1992" s="38"/>
      <c r="F1992" s="52"/>
      <c r="G1992" s="52"/>
      <c r="P1992" s="52"/>
      <c r="Q1992" s="144"/>
      <c r="AC1992" s="39"/>
      <c r="AD1992" s="40"/>
    </row>
    <row r="1993" s="35" customFormat="1" spans="3:30">
      <c r="C1993" s="38"/>
      <c r="F1993" s="52"/>
      <c r="G1993" s="52"/>
      <c r="P1993" s="52"/>
      <c r="Q1993" s="144"/>
      <c r="AC1993" s="39"/>
      <c r="AD1993" s="40"/>
    </row>
    <row r="1994" s="35" customFormat="1" spans="3:30">
      <c r="C1994" s="38"/>
      <c r="F1994" s="52"/>
      <c r="G1994" s="52"/>
      <c r="P1994" s="52"/>
      <c r="Q1994" s="144"/>
      <c r="AC1994" s="39"/>
      <c r="AD1994" s="40"/>
    </row>
    <row r="1995" s="35" customFormat="1" spans="3:30">
      <c r="C1995" s="38"/>
      <c r="F1995" s="52"/>
      <c r="G1995" s="52"/>
      <c r="P1995" s="52"/>
      <c r="Q1995" s="144"/>
      <c r="AC1995" s="39"/>
      <c r="AD1995" s="40"/>
    </row>
    <row r="1996" s="35" customFormat="1" spans="3:30">
      <c r="C1996" s="38"/>
      <c r="F1996" s="52"/>
      <c r="G1996" s="52"/>
      <c r="P1996" s="52"/>
      <c r="Q1996" s="144"/>
      <c r="AC1996" s="39"/>
      <c r="AD1996" s="40"/>
    </row>
    <row r="1997" s="35" customFormat="1" spans="3:30">
      <c r="C1997" s="38"/>
      <c r="F1997" s="52"/>
      <c r="G1997" s="52"/>
      <c r="P1997" s="52"/>
      <c r="Q1997" s="144"/>
      <c r="AC1997" s="39"/>
      <c r="AD1997" s="40"/>
    </row>
    <row r="1998" s="35" customFormat="1" spans="3:30">
      <c r="C1998" s="38"/>
      <c r="F1998" s="52"/>
      <c r="G1998" s="52"/>
      <c r="P1998" s="52"/>
      <c r="Q1998" s="144"/>
      <c r="AC1998" s="39"/>
      <c r="AD1998" s="40"/>
    </row>
    <row r="1999" s="35" customFormat="1" spans="3:30">
      <c r="C1999" s="38"/>
      <c r="F1999" s="52"/>
      <c r="G1999" s="52"/>
      <c r="P1999" s="52"/>
      <c r="Q1999" s="144"/>
      <c r="AC1999" s="39"/>
      <c r="AD1999" s="40"/>
    </row>
    <row r="2000" s="35" customFormat="1" spans="3:30">
      <c r="C2000" s="38"/>
      <c r="F2000" s="52"/>
      <c r="G2000" s="52"/>
      <c r="P2000" s="52"/>
      <c r="Q2000" s="144"/>
      <c r="AC2000" s="39"/>
      <c r="AD2000" s="40"/>
    </row>
    <row r="2001" s="35" customFormat="1" spans="3:30">
      <c r="C2001" s="38"/>
      <c r="F2001" s="52"/>
      <c r="G2001" s="52"/>
      <c r="P2001" s="52"/>
      <c r="Q2001" s="144"/>
      <c r="AC2001" s="39"/>
      <c r="AD2001" s="40"/>
    </row>
    <row r="2002" s="35" customFormat="1" spans="3:30">
      <c r="C2002" s="38"/>
      <c r="F2002" s="52"/>
      <c r="G2002" s="52"/>
      <c r="P2002" s="52"/>
      <c r="Q2002" s="144"/>
      <c r="AC2002" s="39"/>
      <c r="AD2002" s="40"/>
    </row>
    <row r="2003" s="35" customFormat="1" spans="3:30">
      <c r="C2003" s="38"/>
      <c r="F2003" s="52"/>
      <c r="G2003" s="52"/>
      <c r="P2003" s="52"/>
      <c r="Q2003" s="144"/>
      <c r="AC2003" s="39"/>
      <c r="AD2003" s="40"/>
    </row>
    <row r="2004" s="35" customFormat="1" spans="3:30">
      <c r="C2004" s="38"/>
      <c r="F2004" s="52"/>
      <c r="G2004" s="52"/>
      <c r="P2004" s="52"/>
      <c r="Q2004" s="144"/>
      <c r="AC2004" s="39"/>
      <c r="AD2004" s="40"/>
    </row>
    <row r="2005" s="35" customFormat="1" spans="3:30">
      <c r="C2005" s="38"/>
      <c r="F2005" s="52"/>
      <c r="G2005" s="52"/>
      <c r="P2005" s="52"/>
      <c r="Q2005" s="144"/>
      <c r="AC2005" s="39"/>
      <c r="AD2005" s="40"/>
    </row>
    <row r="2006" s="35" customFormat="1" spans="3:30">
      <c r="C2006" s="38"/>
      <c r="F2006" s="52"/>
      <c r="G2006" s="52"/>
      <c r="P2006" s="52"/>
      <c r="Q2006" s="144"/>
      <c r="AC2006" s="39"/>
      <c r="AD2006" s="40"/>
    </row>
    <row r="2007" s="35" customFormat="1" spans="3:30">
      <c r="C2007" s="38"/>
      <c r="F2007" s="52"/>
      <c r="G2007" s="52"/>
      <c r="P2007" s="52"/>
      <c r="Q2007" s="144"/>
      <c r="AC2007" s="39"/>
      <c r="AD2007" s="40"/>
    </row>
    <row r="2008" s="35" customFormat="1" spans="3:30">
      <c r="C2008" s="38"/>
      <c r="F2008" s="52"/>
      <c r="G2008" s="52"/>
      <c r="P2008" s="52"/>
      <c r="Q2008" s="144"/>
      <c r="AC2008" s="39"/>
      <c r="AD2008" s="40"/>
    </row>
    <row r="2009" s="35" customFormat="1" spans="3:30">
      <c r="C2009" s="38"/>
      <c r="F2009" s="52"/>
      <c r="G2009" s="52"/>
      <c r="P2009" s="52"/>
      <c r="Q2009" s="144"/>
      <c r="AC2009" s="39"/>
      <c r="AD2009" s="40"/>
    </row>
    <row r="2010" s="35" customFormat="1" spans="3:30">
      <c r="C2010" s="38"/>
      <c r="F2010" s="52"/>
      <c r="G2010" s="52"/>
      <c r="P2010" s="52"/>
      <c r="Q2010" s="144"/>
      <c r="AC2010" s="39"/>
      <c r="AD2010" s="40"/>
    </row>
    <row r="2011" s="35" customFormat="1" spans="3:30">
      <c r="C2011" s="38"/>
      <c r="F2011" s="52"/>
      <c r="G2011" s="52"/>
      <c r="P2011" s="52"/>
      <c r="Q2011" s="144"/>
      <c r="AC2011" s="39"/>
      <c r="AD2011" s="40"/>
    </row>
    <row r="2012" s="35" customFormat="1" spans="3:30">
      <c r="C2012" s="38"/>
      <c r="F2012" s="52"/>
      <c r="G2012" s="52"/>
      <c r="P2012" s="52"/>
      <c r="Q2012" s="144"/>
      <c r="AC2012" s="39"/>
      <c r="AD2012" s="40"/>
    </row>
    <row r="2013" s="35" customFormat="1" spans="3:30">
      <c r="C2013" s="38"/>
      <c r="F2013" s="52"/>
      <c r="G2013" s="52"/>
      <c r="P2013" s="52"/>
      <c r="Q2013" s="144"/>
      <c r="AC2013" s="39"/>
      <c r="AD2013" s="40"/>
    </row>
    <row r="2014" s="35" customFormat="1" spans="3:30">
      <c r="C2014" s="38"/>
      <c r="F2014" s="52"/>
      <c r="G2014" s="52"/>
      <c r="P2014" s="52"/>
      <c r="Q2014" s="144"/>
      <c r="AC2014" s="39"/>
      <c r="AD2014" s="40"/>
    </row>
    <row r="2015" s="35" customFormat="1" spans="3:30">
      <c r="C2015" s="38"/>
      <c r="F2015" s="52"/>
      <c r="G2015" s="52"/>
      <c r="P2015" s="52"/>
      <c r="Q2015" s="144"/>
      <c r="AC2015" s="39"/>
      <c r="AD2015" s="40"/>
    </row>
    <row r="2016" s="35" customFormat="1" spans="3:30">
      <c r="C2016" s="38"/>
      <c r="F2016" s="52"/>
      <c r="G2016" s="52"/>
      <c r="P2016" s="52"/>
      <c r="Q2016" s="144"/>
      <c r="AC2016" s="39"/>
      <c r="AD2016" s="40"/>
    </row>
    <row r="2017" s="35" customFormat="1" spans="3:30">
      <c r="C2017" s="38"/>
      <c r="F2017" s="52"/>
      <c r="G2017" s="52"/>
      <c r="P2017" s="52"/>
      <c r="Q2017" s="144"/>
      <c r="AC2017" s="39"/>
      <c r="AD2017" s="40"/>
    </row>
    <row r="2018" s="35" customFormat="1" spans="3:30">
      <c r="C2018" s="38"/>
      <c r="F2018" s="52"/>
      <c r="G2018" s="52"/>
      <c r="P2018" s="52"/>
      <c r="Q2018" s="144"/>
      <c r="AC2018" s="39"/>
      <c r="AD2018" s="40"/>
    </row>
    <row r="2019" s="35" customFormat="1" spans="3:30">
      <c r="C2019" s="38"/>
      <c r="F2019" s="52"/>
      <c r="G2019" s="52"/>
      <c r="P2019" s="52"/>
      <c r="Q2019" s="144"/>
      <c r="AC2019" s="39"/>
      <c r="AD2019" s="40"/>
    </row>
    <row r="2020" s="35" customFormat="1" spans="3:30">
      <c r="C2020" s="38"/>
      <c r="F2020" s="52"/>
      <c r="G2020" s="52"/>
      <c r="P2020" s="52"/>
      <c r="Q2020" s="144"/>
      <c r="AC2020" s="39"/>
      <c r="AD2020" s="40"/>
    </row>
    <row r="2021" s="35" customFormat="1" spans="3:30">
      <c r="C2021" s="38"/>
      <c r="F2021" s="52"/>
      <c r="G2021" s="52"/>
      <c r="P2021" s="52"/>
      <c r="Q2021" s="144"/>
      <c r="AC2021" s="39"/>
      <c r="AD2021" s="40"/>
    </row>
    <row r="2022" s="35" customFormat="1" spans="3:30">
      <c r="C2022" s="38"/>
      <c r="F2022" s="52"/>
      <c r="G2022" s="52"/>
      <c r="P2022" s="52"/>
      <c r="Q2022" s="144"/>
      <c r="AC2022" s="39"/>
      <c r="AD2022" s="40"/>
    </row>
    <row r="2023" s="35" customFormat="1" spans="3:30">
      <c r="C2023" s="38"/>
      <c r="F2023" s="52"/>
      <c r="G2023" s="52"/>
      <c r="P2023" s="52"/>
      <c r="Q2023" s="144"/>
      <c r="AC2023" s="39"/>
      <c r="AD2023" s="40"/>
    </row>
    <row r="2024" s="35" customFormat="1" spans="3:30">
      <c r="C2024" s="38"/>
      <c r="F2024" s="52"/>
      <c r="G2024" s="52"/>
      <c r="P2024" s="52"/>
      <c r="Q2024" s="144"/>
      <c r="AC2024" s="39"/>
      <c r="AD2024" s="40"/>
    </row>
    <row r="2025" s="35" customFormat="1" spans="3:30">
      <c r="C2025" s="38"/>
      <c r="F2025" s="52"/>
      <c r="G2025" s="52"/>
      <c r="P2025" s="52"/>
      <c r="Q2025" s="144"/>
      <c r="AC2025" s="39"/>
      <c r="AD2025" s="40"/>
    </row>
    <row r="2026" s="35" customFormat="1" spans="3:30">
      <c r="C2026" s="38"/>
      <c r="F2026" s="52"/>
      <c r="G2026" s="52"/>
      <c r="P2026" s="52"/>
      <c r="Q2026" s="144"/>
      <c r="AC2026" s="39"/>
      <c r="AD2026" s="40"/>
    </row>
    <row r="2027" s="35" customFormat="1" spans="3:30">
      <c r="C2027" s="38"/>
      <c r="F2027" s="52"/>
      <c r="G2027" s="52"/>
      <c r="P2027" s="52"/>
      <c r="Q2027" s="144"/>
      <c r="AC2027" s="39"/>
      <c r="AD2027" s="40"/>
    </row>
    <row r="2028" s="35" customFormat="1" spans="3:30">
      <c r="C2028" s="38"/>
      <c r="F2028" s="52"/>
      <c r="G2028" s="52"/>
      <c r="P2028" s="52"/>
      <c r="Q2028" s="144"/>
      <c r="AC2028" s="39"/>
      <c r="AD2028" s="40"/>
    </row>
    <row r="2029" s="35" customFormat="1" spans="3:30">
      <c r="C2029" s="38"/>
      <c r="F2029" s="52"/>
      <c r="G2029" s="52"/>
      <c r="P2029" s="52"/>
      <c r="Q2029" s="144"/>
      <c r="AC2029" s="39"/>
      <c r="AD2029" s="40"/>
    </row>
    <row r="2030" s="35" customFormat="1" spans="3:30">
      <c r="C2030" s="38"/>
      <c r="F2030" s="52"/>
      <c r="G2030" s="52"/>
      <c r="P2030" s="52"/>
      <c r="Q2030" s="144"/>
      <c r="AC2030" s="39"/>
      <c r="AD2030" s="40"/>
    </row>
    <row r="2031" s="35" customFormat="1" spans="3:30">
      <c r="C2031" s="38"/>
      <c r="F2031" s="52"/>
      <c r="G2031" s="52"/>
      <c r="P2031" s="52"/>
      <c r="Q2031" s="144"/>
      <c r="AC2031" s="39"/>
      <c r="AD2031" s="40"/>
    </row>
    <row r="2032" s="35" customFormat="1" spans="3:30">
      <c r="C2032" s="38"/>
      <c r="F2032" s="52"/>
      <c r="G2032" s="52"/>
      <c r="P2032" s="52"/>
      <c r="Q2032" s="144"/>
      <c r="AC2032" s="39"/>
      <c r="AD2032" s="40"/>
    </row>
    <row r="2033" s="35" customFormat="1" spans="3:30">
      <c r="C2033" s="38"/>
      <c r="F2033" s="52"/>
      <c r="G2033" s="52"/>
      <c r="P2033" s="52"/>
      <c r="Q2033" s="144"/>
      <c r="AC2033" s="39"/>
      <c r="AD2033" s="40"/>
    </row>
    <row r="2034" s="35" customFormat="1" spans="3:30">
      <c r="C2034" s="38"/>
      <c r="F2034" s="52"/>
      <c r="G2034" s="52"/>
      <c r="P2034" s="52"/>
      <c r="Q2034" s="144"/>
      <c r="AC2034" s="39"/>
      <c r="AD2034" s="40"/>
    </row>
    <row r="2035" s="35" customFormat="1" spans="3:30">
      <c r="C2035" s="38"/>
      <c r="F2035" s="52"/>
      <c r="G2035" s="52"/>
      <c r="P2035" s="52"/>
      <c r="Q2035" s="144"/>
      <c r="AC2035" s="39"/>
      <c r="AD2035" s="40"/>
    </row>
    <row r="2036" s="35" customFormat="1" spans="3:30">
      <c r="C2036" s="38"/>
      <c r="F2036" s="52"/>
      <c r="G2036" s="52"/>
      <c r="P2036" s="37"/>
      <c r="Q2036" s="144"/>
      <c r="AC2036" s="39"/>
      <c r="AD2036" s="40"/>
    </row>
    <row r="2037" s="35" customFormat="1" spans="3:30">
      <c r="C2037" s="38"/>
      <c r="F2037" s="52"/>
      <c r="G2037" s="52"/>
      <c r="P2037" s="37"/>
      <c r="Q2037" s="144"/>
      <c r="AC2037" s="39"/>
      <c r="AD2037" s="40"/>
    </row>
    <row r="2038" s="35" customFormat="1" spans="3:30">
      <c r="C2038" s="38"/>
      <c r="F2038" s="52"/>
      <c r="G2038" s="52"/>
      <c r="P2038" s="37"/>
      <c r="Q2038" s="144"/>
      <c r="AC2038" s="39"/>
      <c r="AD2038" s="40"/>
    </row>
    <row r="2039" s="35" customFormat="1" spans="3:30">
      <c r="C2039" s="38"/>
      <c r="F2039" s="52"/>
      <c r="G2039" s="52"/>
      <c r="P2039" s="37"/>
      <c r="Q2039" s="144"/>
      <c r="AC2039" s="39"/>
      <c r="AD2039" s="40"/>
    </row>
    <row r="2040" s="35" customFormat="1" spans="3:30">
      <c r="C2040" s="38"/>
      <c r="F2040" s="52"/>
      <c r="G2040" s="52"/>
      <c r="P2040" s="37"/>
      <c r="Q2040" s="144"/>
      <c r="AC2040" s="39"/>
      <c r="AD2040" s="40"/>
    </row>
    <row r="2041" s="35" customFormat="1" spans="3:30">
      <c r="C2041" s="38"/>
      <c r="F2041" s="52"/>
      <c r="G2041" s="52"/>
      <c r="P2041" s="37"/>
      <c r="Q2041" s="144"/>
      <c r="AC2041" s="39"/>
      <c r="AD2041" s="40"/>
    </row>
    <row r="2042" s="35" customFormat="1" spans="3:30">
      <c r="C2042" s="38"/>
      <c r="F2042" s="52"/>
      <c r="G2042" s="52"/>
      <c r="P2042" s="37"/>
      <c r="Q2042" s="144"/>
      <c r="AC2042" s="39"/>
      <c r="AD2042" s="40"/>
    </row>
    <row r="2043" s="35" customFormat="1" spans="3:30">
      <c r="C2043" s="38"/>
      <c r="F2043" s="52"/>
      <c r="G2043" s="52"/>
      <c r="P2043" s="37"/>
      <c r="Q2043" s="144"/>
      <c r="AC2043" s="39"/>
      <c r="AD2043" s="40"/>
    </row>
    <row r="2044" s="35" customFormat="1" spans="3:30">
      <c r="C2044" s="38"/>
      <c r="F2044" s="52"/>
      <c r="G2044" s="52"/>
      <c r="P2044" s="37"/>
      <c r="Q2044" s="144"/>
      <c r="AC2044" s="39"/>
      <c r="AD2044" s="40"/>
    </row>
    <row r="2045" s="35" customFormat="1" spans="3:30">
      <c r="C2045" s="38"/>
      <c r="F2045" s="52"/>
      <c r="G2045" s="52"/>
      <c r="P2045" s="37"/>
      <c r="Q2045" s="144"/>
      <c r="AC2045" s="39"/>
      <c r="AD2045" s="40"/>
    </row>
    <row r="2046" s="35" customFormat="1" spans="3:30">
      <c r="C2046" s="38"/>
      <c r="F2046" s="52"/>
      <c r="G2046" s="52"/>
      <c r="P2046" s="37"/>
      <c r="Q2046" s="144"/>
      <c r="AC2046" s="39"/>
      <c r="AD2046" s="40"/>
    </row>
    <row r="2047" s="35" customFormat="1" spans="3:30">
      <c r="C2047" s="38"/>
      <c r="F2047" s="52"/>
      <c r="G2047" s="52"/>
      <c r="P2047" s="37"/>
      <c r="Q2047" s="144"/>
      <c r="AC2047" s="39"/>
      <c r="AD2047" s="40"/>
    </row>
    <row r="2048" s="35" customFormat="1" spans="3:30">
      <c r="C2048" s="38"/>
      <c r="F2048" s="52"/>
      <c r="G2048" s="52"/>
      <c r="P2048" s="37"/>
      <c r="Q2048" s="144"/>
      <c r="AC2048" s="39"/>
      <c r="AD2048" s="40"/>
    </row>
    <row r="2049" s="35" customFormat="1" spans="3:30">
      <c r="C2049" s="38"/>
      <c r="F2049" s="52"/>
      <c r="G2049" s="52"/>
      <c r="P2049" s="37"/>
      <c r="Q2049" s="144"/>
      <c r="AC2049" s="39"/>
      <c r="AD2049" s="40"/>
    </row>
    <row r="2050" s="35" customFormat="1" spans="3:30">
      <c r="C2050" s="38"/>
      <c r="F2050" s="52"/>
      <c r="G2050" s="52"/>
      <c r="P2050" s="37"/>
      <c r="Q2050" s="144"/>
      <c r="AC2050" s="39"/>
      <c r="AD2050" s="40"/>
    </row>
    <row r="2051" s="35" customFormat="1" spans="3:30">
      <c r="C2051" s="38"/>
      <c r="F2051" s="52"/>
      <c r="G2051" s="52"/>
      <c r="P2051" s="37"/>
      <c r="Q2051" s="144"/>
      <c r="AC2051" s="39"/>
      <c r="AD2051" s="40"/>
    </row>
    <row r="2052" s="35" customFormat="1" spans="3:30">
      <c r="C2052" s="38"/>
      <c r="F2052" s="52"/>
      <c r="G2052" s="52"/>
      <c r="P2052" s="37"/>
      <c r="Q2052" s="144"/>
      <c r="AC2052" s="39"/>
      <c r="AD2052" s="40"/>
    </row>
    <row r="2053" s="35" customFormat="1" spans="3:30">
      <c r="C2053" s="38"/>
      <c r="F2053" s="52"/>
      <c r="G2053" s="52"/>
      <c r="P2053" s="37"/>
      <c r="Q2053" s="144"/>
      <c r="AC2053" s="39"/>
      <c r="AD2053" s="40"/>
    </row>
    <row r="2054" s="35" customFormat="1" spans="3:30">
      <c r="C2054" s="38"/>
      <c r="F2054" s="52"/>
      <c r="G2054" s="52"/>
      <c r="P2054" s="37"/>
      <c r="Q2054" s="144"/>
      <c r="AC2054" s="39"/>
      <c r="AD2054" s="40"/>
    </row>
    <row r="2055" s="35" customFormat="1" spans="3:30">
      <c r="C2055" s="38"/>
      <c r="F2055" s="52"/>
      <c r="G2055" s="52"/>
      <c r="P2055" s="37"/>
      <c r="Q2055" s="144"/>
      <c r="AC2055" s="39"/>
      <c r="AD2055" s="40"/>
    </row>
    <row r="2056" s="35" customFormat="1" spans="3:30">
      <c r="C2056" s="38"/>
      <c r="F2056" s="52"/>
      <c r="G2056" s="52"/>
      <c r="P2056" s="37"/>
      <c r="Q2056" s="144"/>
      <c r="AC2056" s="39"/>
      <c r="AD2056" s="40"/>
    </row>
    <row r="2057" s="35" customFormat="1" spans="3:30">
      <c r="C2057" s="38"/>
      <c r="F2057" s="52"/>
      <c r="G2057" s="52"/>
      <c r="P2057" s="37"/>
      <c r="Q2057" s="144"/>
      <c r="AC2057" s="39"/>
      <c r="AD2057" s="40"/>
    </row>
    <row r="2058" s="35" customFormat="1" spans="3:30">
      <c r="C2058" s="38"/>
      <c r="F2058" s="52"/>
      <c r="G2058" s="52"/>
      <c r="P2058" s="37"/>
      <c r="Q2058" s="144"/>
      <c r="AC2058" s="39"/>
      <c r="AD2058" s="40"/>
    </row>
    <row r="2059" s="35" customFormat="1" spans="3:30">
      <c r="C2059" s="38"/>
      <c r="F2059" s="52"/>
      <c r="G2059" s="52"/>
      <c r="P2059" s="37"/>
      <c r="Q2059" s="144"/>
      <c r="AC2059" s="39"/>
      <c r="AD2059" s="40"/>
    </row>
    <row r="2060" s="35" customFormat="1" spans="3:30">
      <c r="C2060" s="38"/>
      <c r="F2060" s="52"/>
      <c r="G2060" s="52"/>
      <c r="P2060" s="37"/>
      <c r="Q2060" s="144"/>
      <c r="AC2060" s="39"/>
      <c r="AD2060" s="40"/>
    </row>
    <row r="2061" s="35" customFormat="1" spans="3:30">
      <c r="C2061" s="38"/>
      <c r="F2061" s="52"/>
      <c r="G2061" s="52"/>
      <c r="P2061" s="37"/>
      <c r="Q2061" s="144"/>
      <c r="AC2061" s="39"/>
      <c r="AD2061" s="40"/>
    </row>
    <row r="2062" s="35" customFormat="1" spans="3:30">
      <c r="C2062" s="38"/>
      <c r="F2062" s="52"/>
      <c r="G2062" s="52"/>
      <c r="P2062" s="37"/>
      <c r="Q2062" s="144"/>
      <c r="AC2062" s="39"/>
      <c r="AD2062" s="40"/>
    </row>
    <row r="2063" s="35" customFormat="1" spans="3:30">
      <c r="C2063" s="38"/>
      <c r="F2063" s="52"/>
      <c r="G2063" s="52"/>
      <c r="P2063" s="37"/>
      <c r="Q2063" s="144"/>
      <c r="AC2063" s="39"/>
      <c r="AD2063" s="40"/>
    </row>
    <row r="2064" s="35" customFormat="1" spans="3:30">
      <c r="C2064" s="38"/>
      <c r="F2064" s="52"/>
      <c r="G2064" s="52"/>
      <c r="P2064" s="37"/>
      <c r="Q2064" s="144"/>
      <c r="AC2064" s="39"/>
      <c r="AD2064" s="40"/>
    </row>
    <row r="2065" s="35" customFormat="1" spans="3:30">
      <c r="C2065" s="38"/>
      <c r="F2065" s="52"/>
      <c r="G2065" s="52"/>
      <c r="P2065" s="37"/>
      <c r="Q2065" s="144"/>
      <c r="AC2065" s="39"/>
      <c r="AD2065" s="40"/>
    </row>
    <row r="2066" s="35" customFormat="1" spans="3:30">
      <c r="C2066" s="38"/>
      <c r="F2066" s="52"/>
      <c r="G2066" s="52"/>
      <c r="P2066" s="37"/>
      <c r="Q2066" s="144"/>
      <c r="AC2066" s="39"/>
      <c r="AD2066" s="40"/>
    </row>
    <row r="2067" s="35" customFormat="1" spans="3:30">
      <c r="C2067" s="38"/>
      <c r="F2067" s="52"/>
      <c r="G2067" s="52"/>
      <c r="P2067" s="37"/>
      <c r="Q2067" s="144"/>
      <c r="AC2067" s="39"/>
      <c r="AD2067" s="40"/>
    </row>
    <row r="2068" s="35" customFormat="1" spans="3:30">
      <c r="C2068" s="38"/>
      <c r="F2068" s="52"/>
      <c r="G2068" s="52"/>
      <c r="P2068" s="37"/>
      <c r="Q2068" s="144"/>
      <c r="AC2068" s="39"/>
      <c r="AD2068" s="40"/>
    </row>
    <row r="2069" s="35" customFormat="1" spans="3:30">
      <c r="C2069" s="38"/>
      <c r="F2069" s="52"/>
      <c r="G2069" s="52"/>
      <c r="P2069" s="37"/>
      <c r="Q2069" s="144"/>
      <c r="AC2069" s="39"/>
      <c r="AD2069" s="40"/>
    </row>
    <row r="2070" s="35" customFormat="1" spans="3:30">
      <c r="C2070" s="38"/>
      <c r="F2070" s="52"/>
      <c r="G2070" s="52"/>
      <c r="P2070" s="37"/>
      <c r="Q2070" s="144"/>
      <c r="AC2070" s="39"/>
      <c r="AD2070" s="40"/>
    </row>
    <row r="2071" s="35" customFormat="1" spans="3:30">
      <c r="C2071" s="38"/>
      <c r="F2071" s="52"/>
      <c r="G2071" s="52"/>
      <c r="P2071" s="37"/>
      <c r="Q2071" s="144"/>
      <c r="AC2071" s="39"/>
      <c r="AD2071" s="40"/>
    </row>
    <row r="2072" s="35" customFormat="1" spans="3:30">
      <c r="C2072" s="38"/>
      <c r="F2072" s="52"/>
      <c r="G2072" s="52"/>
      <c r="P2072" s="37"/>
      <c r="Q2072" s="144"/>
      <c r="AC2072" s="39"/>
      <c r="AD2072" s="40"/>
    </row>
    <row r="2073" s="35" customFormat="1" spans="3:30">
      <c r="C2073" s="38"/>
      <c r="F2073" s="52"/>
      <c r="G2073" s="52"/>
      <c r="P2073" s="37"/>
      <c r="Q2073" s="144"/>
      <c r="AC2073" s="39"/>
      <c r="AD2073" s="40"/>
    </row>
    <row r="2074" s="35" customFormat="1" spans="3:30">
      <c r="C2074" s="38"/>
      <c r="F2074" s="52"/>
      <c r="G2074" s="52"/>
      <c r="P2074" s="37"/>
      <c r="Q2074" s="144"/>
      <c r="AC2074" s="39"/>
      <c r="AD2074" s="40"/>
    </row>
    <row r="2075" s="35" customFormat="1" spans="3:30">
      <c r="C2075" s="38"/>
      <c r="F2075" s="52"/>
      <c r="G2075" s="52"/>
      <c r="P2075" s="37"/>
      <c r="Q2075" s="144"/>
      <c r="AC2075" s="39"/>
      <c r="AD2075" s="40"/>
    </row>
    <row r="2076" s="35" customFormat="1" spans="3:30">
      <c r="C2076" s="38"/>
      <c r="F2076" s="52"/>
      <c r="G2076" s="52"/>
      <c r="P2076" s="37"/>
      <c r="Q2076" s="144"/>
      <c r="AC2076" s="39"/>
      <c r="AD2076" s="40"/>
    </row>
    <row r="2077" s="35" customFormat="1" spans="3:30">
      <c r="C2077" s="38"/>
      <c r="F2077" s="52"/>
      <c r="G2077" s="52"/>
      <c r="P2077" s="37"/>
      <c r="Q2077" s="144"/>
      <c r="AC2077" s="39"/>
      <c r="AD2077" s="40"/>
    </row>
    <row r="2078" s="35" customFormat="1" spans="3:30">
      <c r="C2078" s="38"/>
      <c r="F2078" s="52"/>
      <c r="G2078" s="52"/>
      <c r="P2078" s="37"/>
      <c r="Q2078" s="144"/>
      <c r="AC2078" s="39"/>
      <c r="AD2078" s="40"/>
    </row>
    <row r="2079" s="35" customFormat="1" spans="3:30">
      <c r="C2079" s="38"/>
      <c r="F2079" s="52"/>
      <c r="G2079" s="52"/>
      <c r="P2079" s="37"/>
      <c r="Q2079" s="144"/>
      <c r="AC2079" s="39"/>
      <c r="AD2079" s="40"/>
    </row>
    <row r="2080" s="35" customFormat="1" spans="3:30">
      <c r="C2080" s="38"/>
      <c r="F2080" s="52"/>
      <c r="G2080" s="52"/>
      <c r="P2080" s="37"/>
      <c r="Q2080" s="144"/>
      <c r="AC2080" s="39"/>
      <c r="AD2080" s="40"/>
    </row>
    <row r="2081" s="35" customFormat="1" spans="3:30">
      <c r="C2081" s="38"/>
      <c r="F2081" s="52"/>
      <c r="G2081" s="52"/>
      <c r="P2081" s="37"/>
      <c r="Q2081" s="144"/>
      <c r="AC2081" s="39"/>
      <c r="AD2081" s="40"/>
    </row>
    <row r="2082" s="35" customFormat="1" spans="3:30">
      <c r="C2082" s="38"/>
      <c r="F2082" s="52"/>
      <c r="G2082" s="52"/>
      <c r="P2082" s="37"/>
      <c r="Q2082" s="144"/>
      <c r="AC2082" s="39"/>
      <c r="AD2082" s="40"/>
    </row>
    <row r="2083" s="35" customFormat="1" spans="3:30">
      <c r="C2083" s="38"/>
      <c r="F2083" s="52"/>
      <c r="G2083" s="52"/>
      <c r="P2083" s="37"/>
      <c r="Q2083" s="144"/>
      <c r="AC2083" s="39"/>
      <c r="AD2083" s="40"/>
    </row>
    <row r="2084" s="35" customFormat="1" spans="3:30">
      <c r="C2084" s="38"/>
      <c r="F2084" s="52"/>
      <c r="G2084" s="52"/>
      <c r="P2084" s="37"/>
      <c r="Q2084" s="144"/>
      <c r="AC2084" s="39"/>
      <c r="AD2084" s="40"/>
    </row>
    <row r="2085" s="35" customFormat="1" spans="3:30">
      <c r="C2085" s="38"/>
      <c r="F2085" s="52"/>
      <c r="G2085" s="52"/>
      <c r="P2085" s="37"/>
      <c r="Q2085" s="144"/>
      <c r="AC2085" s="39"/>
      <c r="AD2085" s="40"/>
    </row>
    <row r="2086" s="35" customFormat="1" spans="3:30">
      <c r="C2086" s="38"/>
      <c r="F2086" s="52"/>
      <c r="G2086" s="52"/>
      <c r="P2086" s="37"/>
      <c r="Q2086" s="144"/>
      <c r="AC2086" s="39"/>
      <c r="AD2086" s="40"/>
    </row>
    <row r="2087" s="35" customFormat="1" spans="3:30">
      <c r="C2087" s="38"/>
      <c r="F2087" s="52"/>
      <c r="G2087" s="52"/>
      <c r="P2087" s="37"/>
      <c r="Q2087" s="144"/>
      <c r="AC2087" s="39"/>
      <c r="AD2087" s="40"/>
    </row>
    <row r="2088" s="35" customFormat="1" spans="3:30">
      <c r="C2088" s="38"/>
      <c r="F2088" s="52"/>
      <c r="G2088" s="52"/>
      <c r="P2088" s="37"/>
      <c r="Q2088" s="144"/>
      <c r="AC2088" s="39"/>
      <c r="AD2088" s="40"/>
    </row>
    <row r="2089" s="35" customFormat="1" spans="3:30">
      <c r="C2089" s="38"/>
      <c r="F2089" s="52"/>
      <c r="G2089" s="52"/>
      <c r="P2089" s="37"/>
      <c r="Q2089" s="144"/>
      <c r="AC2089" s="39"/>
      <c r="AD2089" s="40"/>
    </row>
    <row r="2090" s="35" customFormat="1" spans="3:30">
      <c r="C2090" s="38"/>
      <c r="F2090" s="52"/>
      <c r="G2090" s="52"/>
      <c r="P2090" s="37"/>
      <c r="Q2090" s="144"/>
      <c r="AC2090" s="39"/>
      <c r="AD2090" s="40"/>
    </row>
    <row r="2091" s="35" customFormat="1" spans="3:30">
      <c r="C2091" s="38"/>
      <c r="F2091" s="52"/>
      <c r="G2091" s="52"/>
      <c r="P2091" s="37"/>
      <c r="Q2091" s="144"/>
      <c r="AC2091" s="39"/>
      <c r="AD2091" s="40"/>
    </row>
    <row r="2092" s="35" customFormat="1" spans="3:30">
      <c r="C2092" s="38"/>
      <c r="F2092" s="52"/>
      <c r="G2092" s="52"/>
      <c r="P2092" s="37"/>
      <c r="Q2092" s="144"/>
      <c r="AC2092" s="39"/>
      <c r="AD2092" s="40"/>
    </row>
    <row r="2093" s="35" customFormat="1" spans="3:30">
      <c r="C2093" s="38"/>
      <c r="F2093" s="52"/>
      <c r="G2093" s="52"/>
      <c r="P2093" s="37"/>
      <c r="Q2093" s="144"/>
      <c r="AC2093" s="39"/>
      <c r="AD2093" s="40"/>
    </row>
    <row r="2094" s="35" customFormat="1" spans="3:30">
      <c r="C2094" s="38"/>
      <c r="F2094" s="52"/>
      <c r="G2094" s="52"/>
      <c r="P2094" s="37"/>
      <c r="Q2094" s="144"/>
      <c r="AC2094" s="39"/>
      <c r="AD2094" s="40"/>
    </row>
    <row r="2095" s="35" customFormat="1" spans="3:30">
      <c r="C2095" s="38"/>
      <c r="F2095" s="52"/>
      <c r="G2095" s="52"/>
      <c r="P2095" s="37"/>
      <c r="Q2095" s="144"/>
      <c r="AC2095" s="39"/>
      <c r="AD2095" s="40"/>
    </row>
    <row r="2096" s="35" customFormat="1" spans="3:30">
      <c r="C2096" s="38"/>
      <c r="F2096" s="52"/>
      <c r="G2096" s="52"/>
      <c r="P2096" s="37"/>
      <c r="Q2096" s="144"/>
      <c r="AC2096" s="39"/>
      <c r="AD2096" s="40"/>
    </row>
    <row r="2097" s="35" customFormat="1" spans="3:30">
      <c r="C2097" s="38"/>
      <c r="F2097" s="52"/>
      <c r="G2097" s="52"/>
      <c r="P2097" s="37"/>
      <c r="Q2097" s="144"/>
      <c r="AC2097" s="39"/>
      <c r="AD2097" s="40"/>
    </row>
    <row r="2098" s="35" customFormat="1" spans="3:30">
      <c r="C2098" s="38"/>
      <c r="F2098" s="52"/>
      <c r="G2098" s="52"/>
      <c r="P2098" s="37"/>
      <c r="Q2098" s="144"/>
      <c r="AC2098" s="39"/>
      <c r="AD2098" s="40"/>
    </row>
    <row r="2099" s="35" customFormat="1" spans="3:30">
      <c r="C2099" s="38"/>
      <c r="F2099" s="52"/>
      <c r="G2099" s="52"/>
      <c r="P2099" s="37"/>
      <c r="Q2099" s="144"/>
      <c r="AC2099" s="39"/>
      <c r="AD2099" s="40"/>
    </row>
    <row r="2100" s="35" customFormat="1" spans="3:30">
      <c r="C2100" s="38"/>
      <c r="F2100" s="52"/>
      <c r="G2100" s="52"/>
      <c r="P2100" s="37"/>
      <c r="Q2100" s="144"/>
      <c r="AC2100" s="39"/>
      <c r="AD2100" s="40"/>
    </row>
    <row r="2101" s="35" customFormat="1" spans="3:30">
      <c r="C2101" s="38"/>
      <c r="F2101" s="52"/>
      <c r="G2101" s="52"/>
      <c r="P2101" s="37"/>
      <c r="Q2101" s="144"/>
      <c r="AC2101" s="39"/>
      <c r="AD2101" s="40"/>
    </row>
    <row r="2102" s="35" customFormat="1" spans="3:30">
      <c r="C2102" s="38"/>
      <c r="F2102" s="52"/>
      <c r="G2102" s="52"/>
      <c r="P2102" s="37"/>
      <c r="Q2102" s="144"/>
      <c r="AC2102" s="39"/>
      <c r="AD2102" s="40"/>
    </row>
    <row r="2103" s="35" customFormat="1" spans="3:30">
      <c r="C2103" s="38"/>
      <c r="F2103" s="52"/>
      <c r="G2103" s="52"/>
      <c r="P2103" s="37"/>
      <c r="Q2103" s="144"/>
      <c r="AC2103" s="39"/>
      <c r="AD2103" s="40"/>
    </row>
    <row r="2104" s="35" customFormat="1" spans="3:30">
      <c r="C2104" s="38"/>
      <c r="F2104" s="52"/>
      <c r="G2104" s="52"/>
      <c r="P2104" s="37"/>
      <c r="Q2104" s="144"/>
      <c r="AC2104" s="39"/>
      <c r="AD2104" s="40"/>
    </row>
    <row r="2105" s="35" customFormat="1" spans="3:30">
      <c r="C2105" s="38"/>
      <c r="F2105" s="52"/>
      <c r="G2105" s="52"/>
      <c r="P2105" s="37"/>
      <c r="Q2105" s="144"/>
      <c r="AC2105" s="39"/>
      <c r="AD2105" s="40"/>
    </row>
    <row r="2106" s="35" customFormat="1" spans="3:30">
      <c r="C2106" s="38"/>
      <c r="F2106" s="52"/>
      <c r="G2106" s="52"/>
      <c r="P2106" s="37"/>
      <c r="Q2106" s="144"/>
      <c r="AC2106" s="39"/>
      <c r="AD2106" s="40"/>
    </row>
    <row r="2107" s="35" customFormat="1" spans="3:30">
      <c r="C2107" s="38"/>
      <c r="F2107" s="52"/>
      <c r="G2107" s="52"/>
      <c r="P2107" s="37"/>
      <c r="Q2107" s="144"/>
      <c r="AC2107" s="39"/>
      <c r="AD2107" s="40"/>
    </row>
    <row r="2108" s="35" customFormat="1" spans="3:30">
      <c r="C2108" s="38"/>
      <c r="F2108" s="52"/>
      <c r="G2108" s="52"/>
      <c r="P2108" s="37"/>
      <c r="Q2108" s="144"/>
      <c r="AC2108" s="39"/>
      <c r="AD2108" s="40"/>
    </row>
    <row r="2109" s="35" customFormat="1" spans="3:30">
      <c r="C2109" s="38"/>
      <c r="F2109" s="52"/>
      <c r="G2109" s="52"/>
      <c r="P2109" s="37"/>
      <c r="Q2109" s="144"/>
      <c r="AC2109" s="39"/>
      <c r="AD2109" s="40"/>
    </row>
    <row r="2110" s="35" customFormat="1" spans="3:30">
      <c r="C2110" s="38"/>
      <c r="F2110" s="52"/>
      <c r="G2110" s="52"/>
      <c r="P2110" s="37"/>
      <c r="Q2110" s="144"/>
      <c r="AC2110" s="39"/>
      <c r="AD2110" s="40"/>
    </row>
    <row r="2111" s="35" customFormat="1" spans="3:30">
      <c r="C2111" s="38"/>
      <c r="F2111" s="52"/>
      <c r="G2111" s="52"/>
      <c r="P2111" s="37"/>
      <c r="Q2111" s="144"/>
      <c r="AC2111" s="39"/>
      <c r="AD2111" s="40"/>
    </row>
    <row r="2112" s="35" customFormat="1" spans="3:30">
      <c r="C2112" s="38"/>
      <c r="F2112" s="52"/>
      <c r="G2112" s="52"/>
      <c r="P2112" s="37"/>
      <c r="Q2112" s="144"/>
      <c r="AC2112" s="39"/>
      <c r="AD2112" s="40"/>
    </row>
    <row r="2113" s="35" customFormat="1" spans="3:30">
      <c r="C2113" s="38"/>
      <c r="F2113" s="52"/>
      <c r="G2113" s="52"/>
      <c r="P2113" s="37"/>
      <c r="Q2113" s="144"/>
      <c r="AC2113" s="39"/>
      <c r="AD2113" s="40"/>
    </row>
    <row r="2114" s="35" customFormat="1" spans="3:30">
      <c r="C2114" s="38"/>
      <c r="F2114" s="52"/>
      <c r="G2114" s="52"/>
      <c r="P2114" s="37"/>
      <c r="Q2114" s="144"/>
      <c r="AC2114" s="39"/>
      <c r="AD2114" s="40"/>
    </row>
    <row r="2115" s="35" customFormat="1" spans="3:30">
      <c r="C2115" s="38"/>
      <c r="F2115" s="52"/>
      <c r="G2115" s="52"/>
      <c r="P2115" s="37"/>
      <c r="Q2115" s="144"/>
      <c r="AC2115" s="39"/>
      <c r="AD2115" s="40"/>
    </row>
    <row r="2116" s="35" customFormat="1" spans="3:30">
      <c r="C2116" s="38"/>
      <c r="F2116" s="52"/>
      <c r="G2116" s="52"/>
      <c r="P2116" s="37"/>
      <c r="Q2116" s="144"/>
      <c r="AC2116" s="39"/>
      <c r="AD2116" s="40"/>
    </row>
    <row r="2117" s="35" customFormat="1" spans="3:30">
      <c r="C2117" s="38"/>
      <c r="F2117" s="52"/>
      <c r="G2117" s="52"/>
      <c r="P2117" s="37"/>
      <c r="Q2117" s="144"/>
      <c r="AC2117" s="39"/>
      <c r="AD2117" s="40"/>
    </row>
    <row r="2118" s="35" customFormat="1" spans="3:30">
      <c r="C2118" s="38"/>
      <c r="F2118" s="52"/>
      <c r="G2118" s="52"/>
      <c r="P2118" s="37"/>
      <c r="Q2118" s="144"/>
      <c r="AC2118" s="39"/>
      <c r="AD2118" s="40"/>
    </row>
    <row r="2119" s="35" customFormat="1" spans="3:30">
      <c r="C2119" s="38"/>
      <c r="F2119" s="52"/>
      <c r="G2119" s="52"/>
      <c r="P2119" s="37"/>
      <c r="Q2119" s="144"/>
      <c r="AC2119" s="39"/>
      <c r="AD2119" s="40"/>
    </row>
    <row r="2120" s="35" customFormat="1" spans="3:30">
      <c r="C2120" s="38"/>
      <c r="F2120" s="52"/>
      <c r="G2120" s="52"/>
      <c r="P2120" s="37"/>
      <c r="Q2120" s="144"/>
      <c r="AC2120" s="39"/>
      <c r="AD2120" s="40"/>
    </row>
    <row r="2121" s="35" customFormat="1" spans="3:30">
      <c r="C2121" s="38"/>
      <c r="F2121" s="52"/>
      <c r="G2121" s="52"/>
      <c r="P2121" s="37"/>
      <c r="Q2121" s="144"/>
      <c r="AC2121" s="39"/>
      <c r="AD2121" s="40"/>
    </row>
    <row r="2122" s="35" customFormat="1" spans="3:30">
      <c r="C2122" s="38"/>
      <c r="F2122" s="52"/>
      <c r="G2122" s="52"/>
      <c r="P2122" s="37"/>
      <c r="Q2122" s="144"/>
      <c r="AC2122" s="39"/>
      <c r="AD2122" s="40"/>
    </row>
    <row r="2123" s="35" customFormat="1" spans="3:30">
      <c r="C2123" s="38"/>
      <c r="F2123" s="52"/>
      <c r="G2123" s="52"/>
      <c r="P2123" s="37"/>
      <c r="Q2123" s="144"/>
      <c r="AC2123" s="39"/>
      <c r="AD2123" s="40"/>
    </row>
    <row r="2124" s="35" customFormat="1" spans="3:30">
      <c r="C2124" s="38"/>
      <c r="F2124" s="52"/>
      <c r="G2124" s="52"/>
      <c r="P2124" s="37"/>
      <c r="Q2124" s="144"/>
      <c r="AC2124" s="39"/>
      <c r="AD2124" s="40"/>
    </row>
    <row r="2125" s="35" customFormat="1" spans="3:30">
      <c r="C2125" s="38"/>
      <c r="F2125" s="52"/>
      <c r="G2125" s="52"/>
      <c r="P2125" s="37"/>
      <c r="Q2125" s="144"/>
      <c r="AC2125" s="39"/>
      <c r="AD2125" s="40"/>
    </row>
    <row r="2126" s="35" customFormat="1" spans="3:30">
      <c r="C2126" s="38"/>
      <c r="F2126" s="52"/>
      <c r="G2126" s="52"/>
      <c r="P2126" s="37"/>
      <c r="Q2126" s="144"/>
      <c r="AC2126" s="39"/>
      <c r="AD2126" s="40"/>
    </row>
    <row r="2127" s="35" customFormat="1" spans="3:30">
      <c r="C2127" s="38"/>
      <c r="F2127" s="52"/>
      <c r="G2127" s="52"/>
      <c r="P2127" s="37"/>
      <c r="Q2127" s="144"/>
      <c r="AC2127" s="39"/>
      <c r="AD2127" s="40"/>
    </row>
    <row r="2128" s="35" customFormat="1" spans="3:30">
      <c r="C2128" s="38"/>
      <c r="F2128" s="52"/>
      <c r="G2128" s="52"/>
      <c r="P2128" s="37"/>
      <c r="Q2128" s="144"/>
      <c r="AC2128" s="39"/>
      <c r="AD2128" s="40"/>
    </row>
    <row r="2129" s="35" customFormat="1" spans="3:30">
      <c r="C2129" s="38"/>
      <c r="F2129" s="52"/>
      <c r="G2129" s="52"/>
      <c r="P2129" s="37"/>
      <c r="Q2129" s="144"/>
      <c r="AC2129" s="39"/>
      <c r="AD2129" s="40"/>
    </row>
    <row r="2130" s="35" customFormat="1" spans="3:30">
      <c r="C2130" s="38"/>
      <c r="F2130" s="52"/>
      <c r="G2130" s="52"/>
      <c r="P2130" s="37"/>
      <c r="Q2130" s="144"/>
      <c r="AC2130" s="39"/>
      <c r="AD2130" s="40"/>
    </row>
    <row r="2131" s="35" customFormat="1" spans="3:30">
      <c r="C2131" s="38"/>
      <c r="F2131" s="52"/>
      <c r="G2131" s="52"/>
      <c r="P2131" s="37"/>
      <c r="Q2131" s="144"/>
      <c r="AC2131" s="39"/>
      <c r="AD2131" s="40"/>
    </row>
    <row r="2132" s="35" customFormat="1" spans="3:30">
      <c r="C2132" s="38"/>
      <c r="F2132" s="52"/>
      <c r="G2132" s="52"/>
      <c r="P2132" s="37"/>
      <c r="Q2132" s="144"/>
      <c r="AC2132" s="39"/>
      <c r="AD2132" s="40"/>
    </row>
    <row r="2133" s="35" customFormat="1" spans="3:30">
      <c r="C2133" s="38"/>
      <c r="F2133" s="52"/>
      <c r="G2133" s="52"/>
      <c r="P2133" s="37"/>
      <c r="Q2133" s="144"/>
      <c r="AC2133" s="39"/>
      <c r="AD2133" s="40"/>
    </row>
    <row r="2134" s="35" customFormat="1" spans="3:30">
      <c r="C2134" s="38"/>
      <c r="F2134" s="52"/>
      <c r="G2134" s="52"/>
      <c r="P2134" s="37"/>
      <c r="Q2134" s="144"/>
      <c r="AC2134" s="39"/>
      <c r="AD2134" s="40"/>
    </row>
    <row r="2135" s="35" customFormat="1" spans="3:30">
      <c r="C2135" s="38"/>
      <c r="F2135" s="52"/>
      <c r="G2135" s="52"/>
      <c r="P2135" s="37"/>
      <c r="Q2135" s="144"/>
      <c r="AC2135" s="39"/>
      <c r="AD2135" s="40"/>
    </row>
    <row r="2136" s="35" customFormat="1" spans="3:30">
      <c r="C2136" s="38"/>
      <c r="F2136" s="52"/>
      <c r="G2136" s="52"/>
      <c r="P2136" s="37"/>
      <c r="Q2136" s="144"/>
      <c r="AC2136" s="39"/>
      <c r="AD2136" s="40"/>
    </row>
    <row r="2137" s="35" customFormat="1" spans="3:30">
      <c r="C2137" s="38"/>
      <c r="F2137" s="52"/>
      <c r="G2137" s="52"/>
      <c r="P2137" s="37"/>
      <c r="Q2137" s="144"/>
      <c r="AC2137" s="39"/>
      <c r="AD2137" s="40"/>
    </row>
    <row r="2138" s="35" customFormat="1" spans="3:30">
      <c r="C2138" s="38"/>
      <c r="F2138" s="52"/>
      <c r="G2138" s="52"/>
      <c r="P2138" s="37"/>
      <c r="Q2138" s="144"/>
      <c r="AC2138" s="39"/>
      <c r="AD2138" s="40"/>
    </row>
    <row r="2139" s="35" customFormat="1" spans="3:30">
      <c r="C2139" s="38"/>
      <c r="F2139" s="52"/>
      <c r="G2139" s="52"/>
      <c r="P2139" s="37"/>
      <c r="Q2139" s="144"/>
      <c r="AC2139" s="39"/>
      <c r="AD2139" s="40"/>
    </row>
    <row r="2140" s="35" customFormat="1" spans="3:30">
      <c r="C2140" s="38"/>
      <c r="F2140" s="52"/>
      <c r="G2140" s="52"/>
      <c r="P2140" s="37"/>
      <c r="Q2140" s="144"/>
      <c r="AC2140" s="39"/>
      <c r="AD2140" s="40"/>
    </row>
    <row r="2141" s="35" customFormat="1" spans="3:30">
      <c r="C2141" s="38"/>
      <c r="F2141" s="52"/>
      <c r="G2141" s="52"/>
      <c r="P2141" s="37"/>
      <c r="Q2141" s="144"/>
      <c r="AC2141" s="39"/>
      <c r="AD2141" s="40"/>
    </row>
    <row r="2142" s="35" customFormat="1" spans="3:30">
      <c r="C2142" s="38"/>
      <c r="F2142" s="52"/>
      <c r="G2142" s="52"/>
      <c r="P2142" s="37"/>
      <c r="Q2142" s="144"/>
      <c r="AC2142" s="39"/>
      <c r="AD2142" s="40"/>
    </row>
    <row r="2143" s="35" customFormat="1" spans="3:30">
      <c r="C2143" s="38"/>
      <c r="F2143" s="52"/>
      <c r="G2143" s="52"/>
      <c r="P2143" s="37"/>
      <c r="Q2143" s="144"/>
      <c r="AC2143" s="39"/>
      <c r="AD2143" s="40"/>
    </row>
    <row r="2144" s="35" customFormat="1" spans="3:30">
      <c r="C2144" s="38"/>
      <c r="F2144" s="52"/>
      <c r="G2144" s="52"/>
      <c r="P2144" s="37"/>
      <c r="Q2144" s="144"/>
      <c r="AC2144" s="39"/>
      <c r="AD2144" s="40"/>
    </row>
    <row r="2145" s="35" customFormat="1" spans="3:30">
      <c r="C2145" s="38"/>
      <c r="F2145" s="52"/>
      <c r="G2145" s="52"/>
      <c r="P2145" s="37"/>
      <c r="Q2145" s="144"/>
      <c r="AC2145" s="39"/>
      <c r="AD2145" s="40"/>
    </row>
    <row r="2146" s="35" customFormat="1" spans="3:30">
      <c r="C2146" s="38"/>
      <c r="F2146" s="52"/>
      <c r="G2146" s="52"/>
      <c r="P2146" s="37"/>
      <c r="Q2146" s="144"/>
      <c r="AC2146" s="39"/>
      <c r="AD2146" s="40"/>
    </row>
    <row r="2147" s="35" customFormat="1" spans="3:30">
      <c r="C2147" s="38"/>
      <c r="F2147" s="52"/>
      <c r="G2147" s="52"/>
      <c r="P2147" s="37"/>
      <c r="Q2147" s="144"/>
      <c r="AC2147" s="39"/>
      <c r="AD2147" s="40"/>
    </row>
    <row r="2148" s="35" customFormat="1" spans="3:30">
      <c r="C2148" s="38"/>
      <c r="F2148" s="52"/>
      <c r="G2148" s="52"/>
      <c r="P2148" s="37"/>
      <c r="Q2148" s="144"/>
      <c r="AC2148" s="39"/>
      <c r="AD2148" s="40"/>
    </row>
    <row r="2149" s="35" customFormat="1" spans="3:30">
      <c r="C2149" s="38"/>
      <c r="F2149" s="52"/>
      <c r="G2149" s="52"/>
      <c r="P2149" s="37"/>
      <c r="Q2149" s="144"/>
      <c r="AC2149" s="39"/>
      <c r="AD2149" s="40"/>
    </row>
    <row r="2150" s="35" customFormat="1" spans="3:30">
      <c r="C2150" s="38"/>
      <c r="F2150" s="52"/>
      <c r="G2150" s="52"/>
      <c r="P2150" s="37"/>
      <c r="Q2150" s="144"/>
      <c r="AC2150" s="39"/>
      <c r="AD2150" s="40"/>
    </row>
    <row r="2151" s="35" customFormat="1" spans="3:30">
      <c r="C2151" s="38"/>
      <c r="F2151" s="52"/>
      <c r="G2151" s="52"/>
      <c r="P2151" s="37"/>
      <c r="Q2151" s="144"/>
      <c r="AC2151" s="39"/>
      <c r="AD2151" s="40"/>
    </row>
    <row r="2152" s="35" customFormat="1" spans="3:30">
      <c r="C2152" s="38"/>
      <c r="F2152" s="52"/>
      <c r="G2152" s="52"/>
      <c r="P2152" s="37"/>
      <c r="Q2152" s="144"/>
      <c r="AC2152" s="39"/>
      <c r="AD2152" s="40"/>
    </row>
    <row r="2153" s="35" customFormat="1" spans="3:30">
      <c r="C2153" s="38"/>
      <c r="F2153" s="52"/>
      <c r="G2153" s="52"/>
      <c r="P2153" s="37"/>
      <c r="Q2153" s="144"/>
      <c r="AC2153" s="39"/>
      <c r="AD2153" s="40"/>
    </row>
    <row r="2154" s="35" customFormat="1" spans="3:30">
      <c r="C2154" s="38"/>
      <c r="F2154" s="52"/>
      <c r="G2154" s="52"/>
      <c r="P2154" s="37"/>
      <c r="Q2154" s="144"/>
      <c r="AC2154" s="39"/>
      <c r="AD2154" s="40"/>
    </row>
    <row r="2155" s="35" customFormat="1" spans="3:30">
      <c r="C2155" s="38"/>
      <c r="F2155" s="52"/>
      <c r="G2155" s="52"/>
      <c r="P2155" s="37"/>
      <c r="Q2155" s="144"/>
      <c r="AC2155" s="39"/>
      <c r="AD2155" s="40"/>
    </row>
    <row r="2156" s="35" customFormat="1" spans="3:30">
      <c r="C2156" s="38"/>
      <c r="F2156" s="52"/>
      <c r="G2156" s="52"/>
      <c r="P2156" s="37"/>
      <c r="Q2156" s="144"/>
      <c r="AC2156" s="39"/>
      <c r="AD2156" s="40"/>
    </row>
    <row r="2157" s="35" customFormat="1" spans="3:30">
      <c r="C2157" s="38"/>
      <c r="F2157" s="52"/>
      <c r="G2157" s="52"/>
      <c r="P2157" s="37"/>
      <c r="Q2157" s="144"/>
      <c r="AC2157" s="39"/>
      <c r="AD2157" s="40"/>
    </row>
    <row r="2158" s="35" customFormat="1" spans="3:30">
      <c r="C2158" s="38"/>
      <c r="F2158" s="52"/>
      <c r="G2158" s="52"/>
      <c r="P2158" s="37"/>
      <c r="Q2158" s="144"/>
      <c r="AC2158" s="39"/>
      <c r="AD2158" s="40"/>
    </row>
    <row r="2159" s="35" customFormat="1" spans="3:30">
      <c r="C2159" s="38"/>
      <c r="F2159" s="52"/>
      <c r="G2159" s="52"/>
      <c r="P2159" s="37"/>
      <c r="Q2159" s="144"/>
      <c r="AC2159" s="39"/>
      <c r="AD2159" s="40"/>
    </row>
    <row r="2160" s="35" customFormat="1" spans="3:30">
      <c r="C2160" s="38"/>
      <c r="F2160" s="52"/>
      <c r="G2160" s="52"/>
      <c r="P2160" s="37"/>
      <c r="Q2160" s="144"/>
      <c r="AC2160" s="39"/>
      <c r="AD2160" s="40"/>
    </row>
    <row r="2161" s="35" customFormat="1" spans="3:30">
      <c r="C2161" s="38"/>
      <c r="F2161" s="52"/>
      <c r="G2161" s="52"/>
      <c r="P2161" s="37"/>
      <c r="Q2161" s="144"/>
      <c r="AC2161" s="39"/>
      <c r="AD2161" s="40"/>
    </row>
    <row r="2162" s="35" customFormat="1" spans="3:30">
      <c r="C2162" s="38"/>
      <c r="F2162" s="52"/>
      <c r="G2162" s="52"/>
      <c r="P2162" s="37"/>
      <c r="Q2162" s="144"/>
      <c r="AC2162" s="39"/>
      <c r="AD2162" s="40"/>
    </row>
    <row r="2163" s="35" customFormat="1" spans="3:30">
      <c r="C2163" s="38"/>
      <c r="F2163" s="52"/>
      <c r="G2163" s="52"/>
      <c r="P2163" s="37"/>
      <c r="Q2163" s="144"/>
      <c r="AC2163" s="39"/>
      <c r="AD2163" s="40"/>
    </row>
    <row r="2164" s="35" customFormat="1" spans="3:30">
      <c r="C2164" s="38"/>
      <c r="F2164" s="52"/>
      <c r="G2164" s="52"/>
      <c r="P2164" s="37"/>
      <c r="Q2164" s="144"/>
      <c r="AC2164" s="39"/>
      <c r="AD2164" s="40"/>
    </row>
    <row r="2165" s="35" customFormat="1" spans="3:30">
      <c r="C2165" s="38"/>
      <c r="F2165" s="52"/>
      <c r="G2165" s="52"/>
      <c r="P2165" s="37"/>
      <c r="Q2165" s="144"/>
      <c r="AC2165" s="39"/>
      <c r="AD2165" s="40"/>
    </row>
    <row r="2166" s="35" customFormat="1" spans="3:30">
      <c r="C2166" s="38"/>
      <c r="F2166" s="52"/>
      <c r="G2166" s="52"/>
      <c r="P2166" s="37"/>
      <c r="Q2166" s="144"/>
      <c r="AC2166" s="39"/>
      <c r="AD2166" s="40"/>
    </row>
    <row r="2167" s="35" customFormat="1" spans="3:30">
      <c r="C2167" s="38"/>
      <c r="F2167" s="52"/>
      <c r="G2167" s="52"/>
      <c r="P2167" s="37"/>
      <c r="Q2167" s="144"/>
      <c r="AC2167" s="39"/>
      <c r="AD2167" s="40"/>
    </row>
    <row r="2168" s="35" customFormat="1" spans="3:30">
      <c r="C2168" s="38"/>
      <c r="F2168" s="52"/>
      <c r="G2168" s="52"/>
      <c r="P2168" s="37"/>
      <c r="Q2168" s="144"/>
      <c r="AC2168" s="39"/>
      <c r="AD2168" s="40"/>
    </row>
    <row r="2169" s="35" customFormat="1" spans="3:30">
      <c r="C2169" s="38"/>
      <c r="F2169" s="52"/>
      <c r="G2169" s="52"/>
      <c r="P2169" s="37"/>
      <c r="Q2169" s="144"/>
      <c r="AC2169" s="39"/>
      <c r="AD2169" s="40"/>
    </row>
    <row r="2170" s="35" customFormat="1" spans="3:30">
      <c r="C2170" s="38"/>
      <c r="F2170" s="52"/>
      <c r="G2170" s="52"/>
      <c r="P2170" s="37"/>
      <c r="Q2170" s="144"/>
      <c r="AC2170" s="39"/>
      <c r="AD2170" s="40"/>
    </row>
    <row r="2171" s="35" customFormat="1" spans="3:30">
      <c r="C2171" s="38"/>
      <c r="F2171" s="52"/>
      <c r="G2171" s="52"/>
      <c r="P2171" s="37"/>
      <c r="Q2171" s="144"/>
      <c r="AC2171" s="39"/>
      <c r="AD2171" s="40"/>
    </row>
    <row r="2172" s="35" customFormat="1" spans="3:30">
      <c r="C2172" s="38"/>
      <c r="F2172" s="52"/>
      <c r="G2172" s="52"/>
      <c r="P2172" s="37"/>
      <c r="Q2172" s="144"/>
      <c r="AC2172" s="39"/>
      <c r="AD2172" s="40"/>
    </row>
    <row r="2173" s="35" customFormat="1" spans="3:30">
      <c r="C2173" s="38"/>
      <c r="F2173" s="52"/>
      <c r="G2173" s="52"/>
      <c r="P2173" s="37"/>
      <c r="Q2173" s="144"/>
      <c r="AC2173" s="39"/>
      <c r="AD2173" s="40"/>
    </row>
    <row r="2174" s="35" customFormat="1" spans="3:30">
      <c r="C2174" s="38"/>
      <c r="F2174" s="52"/>
      <c r="G2174" s="52"/>
      <c r="P2174" s="37"/>
      <c r="Q2174" s="144"/>
      <c r="AC2174" s="39"/>
      <c r="AD2174" s="40"/>
    </row>
    <row r="2175" s="35" customFormat="1" spans="3:30">
      <c r="C2175" s="38"/>
      <c r="F2175" s="52"/>
      <c r="G2175" s="52"/>
      <c r="P2175" s="37"/>
      <c r="Q2175" s="144"/>
      <c r="AC2175" s="39"/>
      <c r="AD2175" s="40"/>
    </row>
    <row r="2176" s="35" customFormat="1" spans="3:30">
      <c r="C2176" s="38"/>
      <c r="F2176" s="52"/>
      <c r="G2176" s="52"/>
      <c r="P2176" s="37"/>
      <c r="Q2176" s="144"/>
      <c r="AC2176" s="39"/>
      <c r="AD2176" s="40"/>
    </row>
    <row r="2177" s="35" customFormat="1" spans="3:30">
      <c r="C2177" s="38"/>
      <c r="F2177" s="52"/>
      <c r="G2177" s="52"/>
      <c r="P2177" s="37"/>
      <c r="Q2177" s="144"/>
      <c r="AC2177" s="39"/>
      <c r="AD2177" s="40"/>
    </row>
    <row r="2178" s="35" customFormat="1" spans="3:30">
      <c r="C2178" s="38"/>
      <c r="F2178" s="52"/>
      <c r="G2178" s="52"/>
      <c r="P2178" s="37"/>
      <c r="Q2178" s="144"/>
      <c r="AC2178" s="39"/>
      <c r="AD2178" s="40"/>
    </row>
    <row r="2179" s="35" customFormat="1" spans="3:30">
      <c r="C2179" s="38"/>
      <c r="F2179" s="52"/>
      <c r="G2179" s="52"/>
      <c r="P2179" s="37"/>
      <c r="Q2179" s="144"/>
      <c r="AC2179" s="39"/>
      <c r="AD2179" s="40"/>
    </row>
    <row r="2180" s="35" customFormat="1" spans="3:30">
      <c r="C2180" s="38"/>
      <c r="F2180" s="52"/>
      <c r="G2180" s="52"/>
      <c r="P2180" s="37"/>
      <c r="Q2180" s="144"/>
      <c r="AC2180" s="39"/>
      <c r="AD2180" s="40"/>
    </row>
    <row r="2181" s="35" customFormat="1" spans="3:30">
      <c r="C2181" s="38"/>
      <c r="F2181" s="52"/>
      <c r="G2181" s="52"/>
      <c r="P2181" s="37"/>
      <c r="Q2181" s="144"/>
      <c r="AC2181" s="39"/>
      <c r="AD2181" s="40"/>
    </row>
    <row r="2182" s="35" customFormat="1" spans="3:30">
      <c r="C2182" s="38"/>
      <c r="F2182" s="52"/>
      <c r="G2182" s="52"/>
      <c r="P2182" s="37"/>
      <c r="Q2182" s="144"/>
      <c r="AC2182" s="39"/>
      <c r="AD2182" s="40"/>
    </row>
    <row r="2183" s="35" customFormat="1" spans="3:30">
      <c r="C2183" s="38"/>
      <c r="F2183" s="52"/>
      <c r="G2183" s="52"/>
      <c r="P2183" s="37"/>
      <c r="Q2183" s="144"/>
      <c r="AC2183" s="39"/>
      <c r="AD2183" s="40"/>
    </row>
    <row r="2184" s="35" customFormat="1" spans="3:30">
      <c r="C2184" s="38"/>
      <c r="F2184" s="52"/>
      <c r="G2184" s="52"/>
      <c r="P2184" s="37"/>
      <c r="Q2184" s="144"/>
      <c r="AC2184" s="39"/>
      <c r="AD2184" s="40"/>
    </row>
    <row r="2185" s="35" customFormat="1" spans="3:30">
      <c r="C2185" s="38"/>
      <c r="F2185" s="52"/>
      <c r="G2185" s="52"/>
      <c r="P2185" s="37"/>
      <c r="Q2185" s="144"/>
      <c r="AC2185" s="39"/>
      <c r="AD2185" s="40"/>
    </row>
    <row r="2186" s="35" customFormat="1" spans="3:30">
      <c r="C2186" s="38"/>
      <c r="F2186" s="52"/>
      <c r="G2186" s="52"/>
      <c r="P2186" s="37"/>
      <c r="Q2186" s="144"/>
      <c r="AC2186" s="39"/>
      <c r="AD2186" s="40"/>
    </row>
    <row r="2187" s="35" customFormat="1" spans="3:30">
      <c r="C2187" s="38"/>
      <c r="F2187" s="52"/>
      <c r="G2187" s="52"/>
      <c r="P2187" s="37"/>
      <c r="Q2187" s="144"/>
      <c r="AC2187" s="39"/>
      <c r="AD2187" s="40"/>
    </row>
    <row r="2188" s="35" customFormat="1" spans="3:30">
      <c r="C2188" s="38"/>
      <c r="F2188" s="52"/>
      <c r="G2188" s="52"/>
      <c r="P2188" s="37"/>
      <c r="Q2188" s="144"/>
      <c r="AC2188" s="39"/>
      <c r="AD2188" s="40"/>
    </row>
    <row r="2189" s="35" customFormat="1" spans="3:30">
      <c r="C2189" s="38"/>
      <c r="F2189" s="52"/>
      <c r="G2189" s="52"/>
      <c r="P2189" s="37"/>
      <c r="Q2189" s="144"/>
      <c r="AC2189" s="39"/>
      <c r="AD2189" s="40"/>
    </row>
    <row r="2190" s="35" customFormat="1" spans="3:30">
      <c r="C2190" s="38"/>
      <c r="F2190" s="52"/>
      <c r="G2190" s="52"/>
      <c r="P2190" s="37"/>
      <c r="Q2190" s="144"/>
      <c r="AC2190" s="39"/>
      <c r="AD2190" s="40"/>
    </row>
    <row r="2191" s="35" customFormat="1" spans="3:30">
      <c r="C2191" s="38"/>
      <c r="F2191" s="52"/>
      <c r="G2191" s="52"/>
      <c r="P2191" s="37"/>
      <c r="Q2191" s="144"/>
      <c r="AC2191" s="39"/>
      <c r="AD2191" s="40"/>
    </row>
    <row r="2192" s="35" customFormat="1" spans="3:30">
      <c r="C2192" s="38"/>
      <c r="F2192" s="52"/>
      <c r="G2192" s="52"/>
      <c r="P2192" s="37"/>
      <c r="Q2192" s="144"/>
      <c r="AC2192" s="39"/>
      <c r="AD2192" s="40"/>
    </row>
    <row r="2193" s="35" customFormat="1" spans="3:30">
      <c r="C2193" s="38"/>
      <c r="F2193" s="52"/>
      <c r="G2193" s="52"/>
      <c r="P2193" s="37"/>
      <c r="Q2193" s="144"/>
      <c r="AC2193" s="39"/>
      <c r="AD2193" s="40"/>
    </row>
    <row r="2194" s="35" customFormat="1" spans="3:30">
      <c r="C2194" s="38"/>
      <c r="F2194" s="52"/>
      <c r="G2194" s="52"/>
      <c r="P2194" s="37"/>
      <c r="Q2194" s="144"/>
      <c r="AC2194" s="39"/>
      <c r="AD2194" s="40"/>
    </row>
    <row r="2195" s="35" customFormat="1" spans="3:30">
      <c r="C2195" s="38"/>
      <c r="F2195" s="52"/>
      <c r="G2195" s="52"/>
      <c r="P2195" s="37"/>
      <c r="Q2195" s="144"/>
      <c r="AC2195" s="39"/>
      <c r="AD2195" s="40"/>
    </row>
    <row r="2196" s="35" customFormat="1" spans="3:30">
      <c r="C2196" s="38"/>
      <c r="F2196" s="52"/>
      <c r="G2196" s="52"/>
      <c r="P2196" s="37"/>
      <c r="Q2196" s="144"/>
      <c r="AC2196" s="39"/>
      <c r="AD2196" s="40"/>
    </row>
    <row r="2197" s="35" customFormat="1" spans="3:30">
      <c r="C2197" s="38"/>
      <c r="F2197" s="52"/>
      <c r="G2197" s="52"/>
      <c r="P2197" s="37"/>
      <c r="Q2197" s="144"/>
      <c r="AC2197" s="39"/>
      <c r="AD2197" s="40"/>
    </row>
    <row r="2198" s="35" customFormat="1" spans="3:30">
      <c r="C2198" s="38"/>
      <c r="F2198" s="52"/>
      <c r="G2198" s="52"/>
      <c r="P2198" s="37"/>
      <c r="Q2198" s="144"/>
      <c r="AC2198" s="39"/>
      <c r="AD2198" s="40"/>
    </row>
    <row r="2199" s="35" customFormat="1" spans="3:30">
      <c r="C2199" s="38"/>
      <c r="F2199" s="52"/>
      <c r="G2199" s="52"/>
      <c r="P2199" s="37"/>
      <c r="Q2199" s="144"/>
      <c r="AC2199" s="39"/>
      <c r="AD2199" s="40"/>
    </row>
    <row r="2200" s="35" customFormat="1" spans="3:30">
      <c r="C2200" s="38"/>
      <c r="F2200" s="52"/>
      <c r="G2200" s="52"/>
      <c r="P2200" s="37"/>
      <c r="Q2200" s="144"/>
      <c r="AC2200" s="39"/>
      <c r="AD2200" s="40"/>
    </row>
    <row r="2201" s="35" customFormat="1" spans="3:30">
      <c r="C2201" s="38"/>
      <c r="F2201" s="52"/>
      <c r="G2201" s="52"/>
      <c r="P2201" s="37"/>
      <c r="Q2201" s="144"/>
      <c r="AC2201" s="39"/>
      <c r="AD2201" s="40"/>
    </row>
    <row r="2202" s="35" customFormat="1" spans="3:30">
      <c r="C2202" s="38"/>
      <c r="F2202" s="52"/>
      <c r="G2202" s="52"/>
      <c r="P2202" s="37"/>
      <c r="Q2202" s="144"/>
      <c r="AC2202" s="39"/>
      <c r="AD2202" s="40"/>
    </row>
    <row r="2203" s="35" customFormat="1" spans="3:30">
      <c r="C2203" s="38"/>
      <c r="F2203" s="52"/>
      <c r="G2203" s="52"/>
      <c r="P2203" s="37"/>
      <c r="Q2203" s="144"/>
      <c r="AC2203" s="39"/>
      <c r="AD2203" s="40"/>
    </row>
    <row r="2204" s="35" customFormat="1" spans="3:30">
      <c r="C2204" s="38"/>
      <c r="F2204" s="52"/>
      <c r="G2204" s="52"/>
      <c r="P2204" s="37"/>
      <c r="Q2204" s="144"/>
      <c r="AC2204" s="39"/>
      <c r="AD2204" s="40"/>
    </row>
    <row r="2205" s="35" customFormat="1" spans="3:30">
      <c r="C2205" s="38"/>
      <c r="F2205" s="52"/>
      <c r="G2205" s="52"/>
      <c r="P2205" s="37"/>
      <c r="Q2205" s="144"/>
      <c r="AC2205" s="39"/>
      <c r="AD2205" s="40"/>
    </row>
    <row r="2206" s="35" customFormat="1" spans="3:30">
      <c r="C2206" s="38"/>
      <c r="F2206" s="52"/>
      <c r="G2206" s="52"/>
      <c r="P2206" s="37"/>
      <c r="Q2206" s="144"/>
      <c r="AC2206" s="39"/>
      <c r="AD2206" s="40"/>
    </row>
    <row r="2207" s="35" customFormat="1" spans="3:30">
      <c r="C2207" s="38"/>
      <c r="F2207" s="52"/>
      <c r="G2207" s="52"/>
      <c r="P2207" s="37"/>
      <c r="Q2207" s="144"/>
      <c r="AC2207" s="39"/>
      <c r="AD2207" s="40"/>
    </row>
    <row r="2208" s="35" customFormat="1" spans="3:30">
      <c r="C2208" s="38"/>
      <c r="F2208" s="52"/>
      <c r="G2208" s="52"/>
      <c r="P2208" s="37"/>
      <c r="Q2208" s="144"/>
      <c r="AC2208" s="39"/>
      <c r="AD2208" s="40"/>
    </row>
    <row r="2209" s="35" customFormat="1" spans="3:30">
      <c r="C2209" s="38"/>
      <c r="F2209" s="52"/>
      <c r="G2209" s="52"/>
      <c r="P2209" s="37"/>
      <c r="Q2209" s="144"/>
      <c r="AC2209" s="39"/>
      <c r="AD2209" s="40"/>
    </row>
    <row r="2210" s="35" customFormat="1" spans="3:30">
      <c r="C2210" s="38"/>
      <c r="F2210" s="52"/>
      <c r="G2210" s="52"/>
      <c r="P2210" s="37"/>
      <c r="Q2210" s="144"/>
      <c r="AC2210" s="39"/>
      <c r="AD2210" s="40"/>
    </row>
    <row r="2211" s="35" customFormat="1" spans="3:30">
      <c r="C2211" s="38"/>
      <c r="F2211" s="52"/>
      <c r="G2211" s="52"/>
      <c r="P2211" s="37"/>
      <c r="Q2211" s="144"/>
      <c r="AC2211" s="39"/>
      <c r="AD2211" s="40"/>
    </row>
    <row r="2212" s="35" customFormat="1" spans="3:30">
      <c r="C2212" s="38"/>
      <c r="F2212" s="52"/>
      <c r="G2212" s="52"/>
      <c r="P2212" s="37"/>
      <c r="Q2212" s="144"/>
      <c r="AC2212" s="39"/>
      <c r="AD2212" s="40"/>
    </row>
    <row r="2213" s="35" customFormat="1" spans="3:30">
      <c r="C2213" s="38"/>
      <c r="F2213" s="52"/>
      <c r="G2213" s="52"/>
      <c r="P2213" s="37"/>
      <c r="Q2213" s="144"/>
      <c r="AC2213" s="39"/>
      <c r="AD2213" s="40"/>
    </row>
    <row r="2214" s="35" customFormat="1" spans="3:30">
      <c r="C2214" s="38"/>
      <c r="F2214" s="52"/>
      <c r="G2214" s="52"/>
      <c r="P2214" s="37"/>
      <c r="Q2214" s="144"/>
      <c r="AC2214" s="39"/>
      <c r="AD2214" s="40"/>
    </row>
    <row r="2215" s="35" customFormat="1" spans="3:30">
      <c r="C2215" s="38"/>
      <c r="F2215" s="52"/>
      <c r="G2215" s="52"/>
      <c r="P2215" s="37"/>
      <c r="Q2215" s="144"/>
      <c r="AC2215" s="39"/>
      <c r="AD2215" s="40"/>
    </row>
    <row r="2216" s="35" customFormat="1" spans="3:30">
      <c r="C2216" s="38"/>
      <c r="F2216" s="52"/>
      <c r="G2216" s="52"/>
      <c r="P2216" s="37"/>
      <c r="Q2216" s="144"/>
      <c r="AC2216" s="39"/>
      <c r="AD2216" s="40"/>
    </row>
    <row r="2217" s="35" customFormat="1" spans="3:30">
      <c r="C2217" s="38"/>
      <c r="F2217" s="52"/>
      <c r="G2217" s="52"/>
      <c r="P2217" s="37"/>
      <c r="Q2217" s="144"/>
      <c r="AC2217" s="39"/>
      <c r="AD2217" s="40"/>
    </row>
    <row r="2218" s="35" customFormat="1" spans="3:30">
      <c r="C2218" s="38"/>
      <c r="F2218" s="52"/>
      <c r="G2218" s="52"/>
      <c r="P2218" s="37"/>
      <c r="Q2218" s="144"/>
      <c r="AC2218" s="39"/>
      <c r="AD2218" s="40"/>
    </row>
    <row r="2219" s="35" customFormat="1" spans="3:30">
      <c r="C2219" s="38"/>
      <c r="F2219" s="52"/>
      <c r="G2219" s="52"/>
      <c r="P2219" s="37"/>
      <c r="Q2219" s="144"/>
      <c r="AC2219" s="39"/>
      <c r="AD2219" s="40"/>
    </row>
    <row r="2220" s="35" customFormat="1" spans="3:30">
      <c r="C2220" s="38"/>
      <c r="F2220" s="52"/>
      <c r="G2220" s="52"/>
      <c r="P2220" s="37"/>
      <c r="Q2220" s="144"/>
      <c r="AC2220" s="39"/>
      <c r="AD2220" s="40"/>
    </row>
    <row r="2221" s="35" customFormat="1" spans="3:30">
      <c r="C2221" s="38"/>
      <c r="F2221" s="52"/>
      <c r="G2221" s="52"/>
      <c r="P2221" s="37"/>
      <c r="Q2221" s="144"/>
      <c r="AC2221" s="39"/>
      <c r="AD2221" s="40"/>
    </row>
    <row r="2222" s="35" customFormat="1" spans="3:30">
      <c r="C2222" s="38"/>
      <c r="F2222" s="52"/>
      <c r="G2222" s="52"/>
      <c r="P2222" s="37"/>
      <c r="Q2222" s="144"/>
      <c r="AC2222" s="39"/>
      <c r="AD2222" s="40"/>
    </row>
    <row r="2223" s="35" customFormat="1" spans="3:30">
      <c r="C2223" s="38"/>
      <c r="F2223" s="52"/>
      <c r="G2223" s="52"/>
      <c r="P2223" s="37"/>
      <c r="Q2223" s="144"/>
      <c r="AC2223" s="39"/>
      <c r="AD2223" s="40"/>
    </row>
    <row r="2224" s="35" customFormat="1" spans="3:30">
      <c r="C2224" s="38"/>
      <c r="F2224" s="52"/>
      <c r="G2224" s="52"/>
      <c r="P2224" s="37"/>
      <c r="Q2224" s="144"/>
      <c r="AC2224" s="39"/>
      <c r="AD2224" s="40"/>
    </row>
    <row r="2225" s="35" customFormat="1" spans="3:30">
      <c r="C2225" s="38"/>
      <c r="F2225" s="52"/>
      <c r="G2225" s="52"/>
      <c r="P2225" s="37"/>
      <c r="Q2225" s="144"/>
      <c r="AC2225" s="39"/>
      <c r="AD2225" s="40"/>
    </row>
    <row r="2226" s="35" customFormat="1" spans="3:30">
      <c r="C2226" s="38"/>
      <c r="F2226" s="52"/>
      <c r="G2226" s="52"/>
      <c r="P2226" s="37"/>
      <c r="Q2226" s="144"/>
      <c r="AC2226" s="39"/>
      <c r="AD2226" s="40"/>
    </row>
    <row r="2227" s="35" customFormat="1" spans="3:30">
      <c r="C2227" s="38"/>
      <c r="F2227" s="52"/>
      <c r="G2227" s="52"/>
      <c r="P2227" s="37"/>
      <c r="Q2227" s="144"/>
      <c r="AC2227" s="39"/>
      <c r="AD2227" s="40"/>
    </row>
    <row r="2228" s="35" customFormat="1" spans="3:30">
      <c r="C2228" s="38"/>
      <c r="F2228" s="52"/>
      <c r="G2228" s="52"/>
      <c r="P2228" s="37"/>
      <c r="Q2228" s="144"/>
      <c r="AC2228" s="39"/>
      <c r="AD2228" s="40"/>
    </row>
    <row r="2229" s="35" customFormat="1" spans="3:30">
      <c r="C2229" s="38"/>
      <c r="F2229" s="52"/>
      <c r="G2229" s="52"/>
      <c r="P2229" s="37"/>
      <c r="Q2229" s="144"/>
      <c r="AC2229" s="39"/>
      <c r="AD2229" s="40"/>
    </row>
    <row r="2230" s="35" customFormat="1" spans="3:30">
      <c r="C2230" s="38"/>
      <c r="F2230" s="52"/>
      <c r="G2230" s="52"/>
      <c r="P2230" s="37"/>
      <c r="Q2230" s="144"/>
      <c r="AC2230" s="39"/>
      <c r="AD2230" s="40"/>
    </row>
    <row r="2231" s="35" customFormat="1" spans="3:30">
      <c r="C2231" s="38"/>
      <c r="F2231" s="52"/>
      <c r="G2231" s="52"/>
      <c r="P2231" s="37"/>
      <c r="Q2231" s="144"/>
      <c r="AC2231" s="39"/>
      <c r="AD2231" s="40"/>
    </row>
    <row r="2232" s="35" customFormat="1" spans="3:30">
      <c r="C2232" s="38"/>
      <c r="F2232" s="52"/>
      <c r="G2232" s="52"/>
      <c r="P2232" s="37"/>
      <c r="Q2232" s="144"/>
      <c r="AC2232" s="39"/>
      <c r="AD2232" s="40"/>
    </row>
    <row r="2233" s="35" customFormat="1" spans="3:30">
      <c r="C2233" s="38"/>
      <c r="F2233" s="52"/>
      <c r="G2233" s="52"/>
      <c r="P2233" s="37"/>
      <c r="Q2233" s="144"/>
      <c r="AC2233" s="39"/>
      <c r="AD2233" s="40"/>
    </row>
    <row r="2234" s="35" customFormat="1" spans="3:30">
      <c r="C2234" s="38"/>
      <c r="F2234" s="52"/>
      <c r="G2234" s="52"/>
      <c r="P2234" s="37"/>
      <c r="Q2234" s="144"/>
      <c r="AC2234" s="39"/>
      <c r="AD2234" s="40"/>
    </row>
    <row r="2235" s="35" customFormat="1" spans="3:30">
      <c r="C2235" s="38"/>
      <c r="F2235" s="52"/>
      <c r="G2235" s="52"/>
      <c r="P2235" s="37"/>
      <c r="Q2235" s="144"/>
      <c r="AC2235" s="39"/>
      <c r="AD2235" s="40"/>
    </row>
    <row r="2236" s="35" customFormat="1" spans="3:30">
      <c r="C2236" s="38"/>
      <c r="F2236" s="52"/>
      <c r="G2236" s="52"/>
      <c r="P2236" s="37"/>
      <c r="Q2236" s="144"/>
      <c r="AC2236" s="39"/>
      <c r="AD2236" s="40"/>
    </row>
    <row r="2237" s="35" customFormat="1" spans="3:30">
      <c r="C2237" s="38"/>
      <c r="F2237" s="52"/>
      <c r="G2237" s="52"/>
      <c r="P2237" s="37"/>
      <c r="Q2237" s="144"/>
      <c r="AC2237" s="39"/>
      <c r="AD2237" s="40"/>
    </row>
    <row r="2238" s="35" customFormat="1" spans="3:30">
      <c r="C2238" s="38"/>
      <c r="F2238" s="52"/>
      <c r="G2238" s="52"/>
      <c r="P2238" s="37"/>
      <c r="Q2238" s="144"/>
      <c r="AC2238" s="39"/>
      <c r="AD2238" s="40"/>
    </row>
    <row r="2239" s="35" customFormat="1" spans="3:30">
      <c r="C2239" s="38"/>
      <c r="F2239" s="52"/>
      <c r="G2239" s="52"/>
      <c r="P2239" s="37"/>
      <c r="Q2239" s="144"/>
      <c r="AC2239" s="39"/>
      <c r="AD2239" s="40"/>
    </row>
    <row r="2240" s="35" customFormat="1" spans="3:30">
      <c r="C2240" s="38"/>
      <c r="F2240" s="52"/>
      <c r="G2240" s="52"/>
      <c r="P2240" s="37"/>
      <c r="Q2240" s="144"/>
      <c r="AC2240" s="39"/>
      <c r="AD2240" s="40"/>
    </row>
    <row r="2241" s="35" customFormat="1" spans="3:30">
      <c r="C2241" s="38"/>
      <c r="F2241" s="52"/>
      <c r="G2241" s="52"/>
      <c r="P2241" s="37"/>
      <c r="Q2241" s="144"/>
      <c r="AC2241" s="39"/>
      <c r="AD2241" s="40"/>
    </row>
    <row r="2242" s="35" customFormat="1" spans="3:30">
      <c r="C2242" s="38"/>
      <c r="F2242" s="52"/>
      <c r="G2242" s="52"/>
      <c r="P2242" s="37"/>
      <c r="Q2242" s="144"/>
      <c r="AC2242" s="39"/>
      <c r="AD2242" s="40"/>
    </row>
    <row r="2243" s="35" customFormat="1" spans="3:30">
      <c r="C2243" s="38"/>
      <c r="F2243" s="52"/>
      <c r="G2243" s="52"/>
      <c r="P2243" s="37"/>
      <c r="Q2243" s="144"/>
      <c r="AC2243" s="39"/>
      <c r="AD2243" s="40"/>
    </row>
    <row r="2244" s="35" customFormat="1" spans="3:30">
      <c r="C2244" s="38"/>
      <c r="F2244" s="52"/>
      <c r="G2244" s="52"/>
      <c r="P2244" s="37"/>
      <c r="Q2244" s="144"/>
      <c r="AC2244" s="39"/>
      <c r="AD2244" s="40"/>
    </row>
    <row r="2245" s="35" customFormat="1" spans="3:30">
      <c r="C2245" s="38"/>
      <c r="F2245" s="52"/>
      <c r="G2245" s="52"/>
      <c r="P2245" s="37"/>
      <c r="Q2245" s="144"/>
      <c r="AC2245" s="39"/>
      <c r="AD2245" s="40"/>
    </row>
    <row r="2246" s="35" customFormat="1" spans="3:30">
      <c r="C2246" s="38"/>
      <c r="F2246" s="52"/>
      <c r="G2246" s="52"/>
      <c r="P2246" s="37"/>
      <c r="Q2246" s="144"/>
      <c r="AC2246" s="39"/>
      <c r="AD2246" s="40"/>
    </row>
    <row r="2247" s="35" customFormat="1" spans="3:30">
      <c r="C2247" s="38"/>
      <c r="F2247" s="52"/>
      <c r="G2247" s="52"/>
      <c r="P2247" s="37"/>
      <c r="Q2247" s="144"/>
      <c r="AC2247" s="39"/>
      <c r="AD2247" s="40"/>
    </row>
    <row r="2248" s="35" customFormat="1" spans="3:30">
      <c r="C2248" s="38"/>
      <c r="F2248" s="52"/>
      <c r="G2248" s="52"/>
      <c r="P2248" s="37"/>
      <c r="Q2248" s="144"/>
      <c r="AC2248" s="39"/>
      <c r="AD2248" s="40"/>
    </row>
    <row r="2249" s="35" customFormat="1" spans="3:30">
      <c r="C2249" s="38"/>
      <c r="F2249" s="52"/>
      <c r="G2249" s="52"/>
      <c r="P2249" s="37"/>
      <c r="Q2249" s="144"/>
      <c r="AC2249" s="39"/>
      <c r="AD2249" s="40"/>
    </row>
    <row r="2250" s="35" customFormat="1" spans="3:30">
      <c r="C2250" s="38"/>
      <c r="F2250" s="52"/>
      <c r="G2250" s="52"/>
      <c r="P2250" s="37"/>
      <c r="Q2250" s="144"/>
      <c r="AC2250" s="39"/>
      <c r="AD2250" s="40"/>
    </row>
    <row r="2251" s="35" customFormat="1" spans="3:30">
      <c r="C2251" s="38"/>
      <c r="F2251" s="52"/>
      <c r="G2251" s="52"/>
      <c r="P2251" s="37"/>
      <c r="Q2251" s="144"/>
      <c r="AC2251" s="39"/>
      <c r="AD2251" s="40"/>
    </row>
    <row r="2252" s="35" customFormat="1" spans="3:30">
      <c r="C2252" s="38"/>
      <c r="F2252" s="52"/>
      <c r="G2252" s="52"/>
      <c r="P2252" s="37"/>
      <c r="Q2252" s="144"/>
      <c r="AC2252" s="39"/>
      <c r="AD2252" s="40"/>
    </row>
    <row r="2253" s="35" customFormat="1" spans="3:30">
      <c r="C2253" s="38"/>
      <c r="F2253" s="52"/>
      <c r="G2253" s="52"/>
      <c r="P2253" s="37"/>
      <c r="Q2253" s="144"/>
      <c r="AC2253" s="39"/>
      <c r="AD2253" s="40"/>
    </row>
    <row r="2254" s="35" customFormat="1" spans="3:30">
      <c r="C2254" s="38"/>
      <c r="F2254" s="52"/>
      <c r="G2254" s="52"/>
      <c r="P2254" s="37"/>
      <c r="Q2254" s="144"/>
      <c r="AC2254" s="39"/>
      <c r="AD2254" s="40"/>
    </row>
    <row r="2255" s="35" customFormat="1" spans="3:30">
      <c r="C2255" s="38"/>
      <c r="F2255" s="52"/>
      <c r="G2255" s="52"/>
      <c r="P2255" s="37"/>
      <c r="Q2255" s="144"/>
      <c r="AC2255" s="39"/>
      <c r="AD2255" s="40"/>
    </row>
    <row r="2256" s="35" customFormat="1" spans="3:30">
      <c r="C2256" s="38"/>
      <c r="F2256" s="52"/>
      <c r="G2256" s="52"/>
      <c r="P2256" s="37"/>
      <c r="Q2256" s="144"/>
      <c r="AC2256" s="39"/>
      <c r="AD2256" s="40"/>
    </row>
    <row r="2257" s="35" customFormat="1" spans="3:30">
      <c r="C2257" s="38"/>
      <c r="F2257" s="52"/>
      <c r="G2257" s="52"/>
      <c r="P2257" s="37"/>
      <c r="Q2257" s="144"/>
      <c r="AC2257" s="39"/>
      <c r="AD2257" s="40"/>
    </row>
    <row r="2258" s="35" customFormat="1" spans="3:30">
      <c r="C2258" s="38"/>
      <c r="F2258" s="52"/>
      <c r="G2258" s="52"/>
      <c r="P2258" s="37"/>
      <c r="Q2258" s="144"/>
      <c r="AC2258" s="39"/>
      <c r="AD2258" s="40"/>
    </row>
    <row r="2259" s="35" customFormat="1" spans="3:30">
      <c r="C2259" s="38"/>
      <c r="F2259" s="52"/>
      <c r="G2259" s="52"/>
      <c r="P2259" s="37"/>
      <c r="Q2259" s="144"/>
      <c r="AC2259" s="39"/>
      <c r="AD2259" s="40"/>
    </row>
    <row r="2260" s="35" customFormat="1" spans="3:30">
      <c r="C2260" s="38"/>
      <c r="F2260" s="52"/>
      <c r="G2260" s="52"/>
      <c r="P2260" s="37"/>
      <c r="Q2260" s="144"/>
      <c r="AC2260" s="39"/>
      <c r="AD2260" s="40"/>
    </row>
    <row r="2261" s="35" customFormat="1" spans="3:30">
      <c r="C2261" s="38"/>
      <c r="F2261" s="52"/>
      <c r="G2261" s="52"/>
      <c r="P2261" s="37"/>
      <c r="Q2261" s="144"/>
      <c r="AC2261" s="39"/>
      <c r="AD2261" s="40"/>
    </row>
    <row r="2262" s="35" customFormat="1" spans="3:30">
      <c r="C2262" s="38"/>
      <c r="F2262" s="52"/>
      <c r="G2262" s="52"/>
      <c r="P2262" s="37"/>
      <c r="Q2262" s="144"/>
      <c r="AC2262" s="39"/>
      <c r="AD2262" s="40"/>
    </row>
    <row r="2263" s="35" customFormat="1" spans="3:30">
      <c r="C2263" s="38"/>
      <c r="F2263" s="52"/>
      <c r="G2263" s="52"/>
      <c r="P2263" s="37"/>
      <c r="Q2263" s="144"/>
      <c r="AC2263" s="39"/>
      <c r="AD2263" s="40"/>
    </row>
    <row r="2264" s="35" customFormat="1" spans="3:30">
      <c r="C2264" s="38"/>
      <c r="F2264" s="52"/>
      <c r="G2264" s="52"/>
      <c r="P2264" s="37"/>
      <c r="Q2264" s="144"/>
      <c r="AC2264" s="39"/>
      <c r="AD2264" s="40"/>
    </row>
    <row r="2265" s="35" customFormat="1" spans="3:30">
      <c r="C2265" s="38"/>
      <c r="F2265" s="52"/>
      <c r="G2265" s="52"/>
      <c r="P2265" s="37"/>
      <c r="Q2265" s="144"/>
      <c r="AC2265" s="39"/>
      <c r="AD2265" s="40"/>
    </row>
    <row r="2266" s="35" customFormat="1" spans="3:30">
      <c r="C2266" s="38"/>
      <c r="F2266" s="52"/>
      <c r="G2266" s="52"/>
      <c r="P2266" s="37"/>
      <c r="Q2266" s="144"/>
      <c r="AC2266" s="39"/>
      <c r="AD2266" s="40"/>
    </row>
    <row r="2267" s="35" customFormat="1" spans="3:30">
      <c r="C2267" s="38"/>
      <c r="F2267" s="52"/>
      <c r="G2267" s="52"/>
      <c r="P2267" s="37"/>
      <c r="Q2267" s="144"/>
      <c r="AC2267" s="39"/>
      <c r="AD2267" s="40"/>
    </row>
    <row r="2268" s="35" customFormat="1" spans="3:30">
      <c r="C2268" s="38"/>
      <c r="F2268" s="52"/>
      <c r="G2268" s="52"/>
      <c r="P2268" s="37"/>
      <c r="Q2268" s="144"/>
      <c r="AC2268" s="39"/>
      <c r="AD2268" s="40"/>
    </row>
    <row r="2269" s="35" customFormat="1" spans="3:30">
      <c r="C2269" s="38"/>
      <c r="F2269" s="52"/>
      <c r="G2269" s="52"/>
      <c r="P2269" s="37"/>
      <c r="Q2269" s="144"/>
      <c r="AC2269" s="39"/>
      <c r="AD2269" s="40"/>
    </row>
    <row r="2270" s="35" customFormat="1" spans="3:30">
      <c r="C2270" s="38"/>
      <c r="F2270" s="52"/>
      <c r="G2270" s="52"/>
      <c r="P2270" s="37"/>
      <c r="Q2270" s="144"/>
      <c r="AC2270" s="39"/>
      <c r="AD2270" s="40"/>
    </row>
    <row r="2271" s="35" customFormat="1" spans="3:30">
      <c r="C2271" s="38"/>
      <c r="F2271" s="52"/>
      <c r="G2271" s="52"/>
      <c r="P2271" s="37"/>
      <c r="Q2271" s="144"/>
      <c r="AC2271" s="39"/>
      <c r="AD2271" s="40"/>
    </row>
    <row r="2272" s="35" customFormat="1" spans="3:30">
      <c r="C2272" s="38"/>
      <c r="F2272" s="52"/>
      <c r="G2272" s="52"/>
      <c r="P2272" s="37"/>
      <c r="Q2272" s="144"/>
      <c r="AC2272" s="39"/>
      <c r="AD2272" s="40"/>
    </row>
    <row r="2273" s="35" customFormat="1" spans="3:30">
      <c r="C2273" s="38"/>
      <c r="F2273" s="52"/>
      <c r="G2273" s="52"/>
      <c r="P2273" s="37"/>
      <c r="Q2273" s="144"/>
      <c r="AC2273" s="39"/>
      <c r="AD2273" s="40"/>
    </row>
    <row r="2274" s="35" customFormat="1" spans="3:30">
      <c r="C2274" s="38"/>
      <c r="F2274" s="52"/>
      <c r="G2274" s="52"/>
      <c r="P2274" s="37"/>
      <c r="Q2274" s="144"/>
      <c r="AC2274" s="39"/>
      <c r="AD2274" s="40"/>
    </row>
    <row r="2275" s="35" customFormat="1" spans="3:30">
      <c r="C2275" s="38"/>
      <c r="F2275" s="52"/>
      <c r="G2275" s="52"/>
      <c r="P2275" s="37"/>
      <c r="Q2275" s="144"/>
      <c r="AC2275" s="39"/>
      <c r="AD2275" s="40"/>
    </row>
    <row r="2276" s="35" customFormat="1" spans="3:30">
      <c r="C2276" s="38"/>
      <c r="F2276" s="52"/>
      <c r="G2276" s="52"/>
      <c r="P2276" s="37"/>
      <c r="Q2276" s="144"/>
      <c r="AC2276" s="39"/>
      <c r="AD2276" s="40"/>
    </row>
    <row r="2277" s="35" customFormat="1" spans="3:30">
      <c r="C2277" s="38"/>
      <c r="F2277" s="52"/>
      <c r="G2277" s="52"/>
      <c r="P2277" s="37"/>
      <c r="Q2277" s="144"/>
      <c r="AC2277" s="39"/>
      <c r="AD2277" s="40"/>
    </row>
    <row r="2278" s="35" customFormat="1" spans="3:30">
      <c r="C2278" s="38"/>
      <c r="F2278" s="52"/>
      <c r="G2278" s="52"/>
      <c r="P2278" s="37"/>
      <c r="Q2278" s="144"/>
      <c r="AC2278" s="39"/>
      <c r="AD2278" s="40"/>
    </row>
    <row r="2279" s="35" customFormat="1" spans="3:30">
      <c r="C2279" s="38"/>
      <c r="F2279" s="52"/>
      <c r="G2279" s="52"/>
      <c r="P2279" s="37"/>
      <c r="Q2279" s="144"/>
      <c r="AC2279" s="39"/>
      <c r="AD2279" s="40"/>
    </row>
    <row r="2280" s="35" customFormat="1" spans="3:30">
      <c r="C2280" s="38"/>
      <c r="F2280" s="52"/>
      <c r="G2280" s="52"/>
      <c r="P2280" s="37"/>
      <c r="Q2280" s="144"/>
      <c r="AC2280" s="39"/>
      <c r="AD2280" s="40"/>
    </row>
    <row r="2281" s="35" customFormat="1" spans="3:30">
      <c r="C2281" s="38"/>
      <c r="F2281" s="52"/>
      <c r="G2281" s="52"/>
      <c r="P2281" s="37"/>
      <c r="Q2281" s="144"/>
      <c r="AC2281" s="39"/>
      <c r="AD2281" s="40"/>
    </row>
    <row r="2282" s="35" customFormat="1" spans="3:30">
      <c r="C2282" s="38"/>
      <c r="F2282" s="52"/>
      <c r="G2282" s="52"/>
      <c r="P2282" s="37"/>
      <c r="Q2282" s="144"/>
      <c r="AC2282" s="39"/>
      <c r="AD2282" s="40"/>
    </row>
    <row r="2283" s="35" customFormat="1" spans="3:30">
      <c r="C2283" s="38"/>
      <c r="F2283" s="52"/>
      <c r="G2283" s="52"/>
      <c r="P2283" s="37"/>
      <c r="Q2283" s="144"/>
      <c r="AC2283" s="39"/>
      <c r="AD2283" s="40"/>
    </row>
    <row r="2284" s="35" customFormat="1" spans="3:30">
      <c r="C2284" s="38"/>
      <c r="F2284" s="52"/>
      <c r="G2284" s="52"/>
      <c r="P2284" s="37"/>
      <c r="Q2284" s="144"/>
      <c r="AC2284" s="39"/>
      <c r="AD2284" s="40"/>
    </row>
    <row r="2285" s="35" customFormat="1" spans="3:30">
      <c r="C2285" s="38"/>
      <c r="F2285" s="52"/>
      <c r="G2285" s="52"/>
      <c r="P2285" s="37"/>
      <c r="Q2285" s="144"/>
      <c r="AC2285" s="39"/>
      <c r="AD2285" s="40"/>
    </row>
    <row r="2286" s="35" customFormat="1" spans="3:30">
      <c r="C2286" s="38"/>
      <c r="F2286" s="52"/>
      <c r="G2286" s="52"/>
      <c r="P2286" s="37"/>
      <c r="Q2286" s="144"/>
      <c r="AC2286" s="39"/>
      <c r="AD2286" s="40"/>
    </row>
    <row r="2287" s="35" customFormat="1" spans="3:30">
      <c r="C2287" s="38"/>
      <c r="F2287" s="52"/>
      <c r="G2287" s="52"/>
      <c r="P2287" s="37"/>
      <c r="Q2287" s="144"/>
      <c r="AC2287" s="39"/>
      <c r="AD2287" s="40"/>
    </row>
    <row r="2288" s="35" customFormat="1" spans="3:30">
      <c r="C2288" s="38"/>
      <c r="F2288" s="52"/>
      <c r="G2288" s="52"/>
      <c r="P2288" s="37"/>
      <c r="Q2288" s="144"/>
      <c r="AC2288" s="39"/>
      <c r="AD2288" s="40"/>
    </row>
    <row r="2289" s="35" customFormat="1" spans="3:30">
      <c r="C2289" s="38"/>
      <c r="F2289" s="52"/>
      <c r="G2289" s="52"/>
      <c r="P2289" s="37"/>
      <c r="Q2289" s="144"/>
      <c r="AC2289" s="39"/>
      <c r="AD2289" s="40"/>
    </row>
    <row r="2290" s="35" customFormat="1" spans="3:30">
      <c r="C2290" s="38"/>
      <c r="F2290" s="52"/>
      <c r="G2290" s="52"/>
      <c r="P2290" s="37"/>
      <c r="Q2290" s="144"/>
      <c r="AC2290" s="39"/>
      <c r="AD2290" s="40"/>
    </row>
    <row r="2291" s="35" customFormat="1" spans="3:30">
      <c r="C2291" s="38"/>
      <c r="F2291" s="52"/>
      <c r="G2291" s="52"/>
      <c r="P2291" s="37"/>
      <c r="Q2291" s="144"/>
      <c r="AC2291" s="39"/>
      <c r="AD2291" s="40"/>
    </row>
    <row r="2292" s="35" customFormat="1" spans="3:30">
      <c r="C2292" s="38"/>
      <c r="F2292" s="52"/>
      <c r="G2292" s="52"/>
      <c r="P2292" s="37"/>
      <c r="Q2292" s="144"/>
      <c r="AC2292" s="39"/>
      <c r="AD2292" s="40"/>
    </row>
    <row r="2293" s="35" customFormat="1" spans="3:30">
      <c r="C2293" s="38"/>
      <c r="F2293" s="52"/>
      <c r="G2293" s="52"/>
      <c r="P2293" s="37"/>
      <c r="Q2293" s="144"/>
      <c r="AC2293" s="39"/>
      <c r="AD2293" s="40"/>
    </row>
    <row r="2294" s="35" customFormat="1" spans="3:30">
      <c r="C2294" s="38"/>
      <c r="F2294" s="52"/>
      <c r="G2294" s="52"/>
      <c r="P2294" s="37"/>
      <c r="Q2294" s="144"/>
      <c r="AC2294" s="39"/>
      <c r="AD2294" s="40"/>
    </row>
    <row r="2295" s="35" customFormat="1" spans="3:30">
      <c r="C2295" s="38"/>
      <c r="F2295" s="52"/>
      <c r="G2295" s="52"/>
      <c r="P2295" s="37"/>
      <c r="Q2295" s="144"/>
      <c r="AC2295" s="39"/>
      <c r="AD2295" s="40"/>
    </row>
    <row r="2296" s="35" customFormat="1" spans="3:30">
      <c r="C2296" s="38"/>
      <c r="F2296" s="52"/>
      <c r="G2296" s="52"/>
      <c r="P2296" s="37"/>
      <c r="Q2296" s="144"/>
      <c r="AC2296" s="39"/>
      <c r="AD2296" s="40"/>
    </row>
    <row r="2297" s="35" customFormat="1" spans="3:30">
      <c r="C2297" s="38"/>
      <c r="F2297" s="52"/>
      <c r="G2297" s="52"/>
      <c r="P2297" s="37"/>
      <c r="Q2297" s="144"/>
      <c r="AC2297" s="39"/>
      <c r="AD2297" s="40"/>
    </row>
    <row r="2298" s="35" customFormat="1" spans="3:30">
      <c r="C2298" s="38"/>
      <c r="F2298" s="52"/>
      <c r="G2298" s="52"/>
      <c r="P2298" s="37"/>
      <c r="Q2298" s="144"/>
      <c r="AC2298" s="39"/>
      <c r="AD2298" s="40"/>
    </row>
    <row r="2299" s="35" customFormat="1" spans="3:30">
      <c r="C2299" s="38"/>
      <c r="F2299" s="52"/>
      <c r="G2299" s="52"/>
      <c r="P2299" s="37"/>
      <c r="Q2299" s="144"/>
      <c r="AC2299" s="39"/>
      <c r="AD2299" s="40"/>
    </row>
    <row r="2300" s="35" customFormat="1" spans="3:30">
      <c r="C2300" s="38"/>
      <c r="F2300" s="52"/>
      <c r="G2300" s="52"/>
      <c r="P2300" s="37"/>
      <c r="Q2300" s="144"/>
      <c r="AC2300" s="39"/>
      <c r="AD2300" s="40"/>
    </row>
    <row r="2301" s="35" customFormat="1" spans="3:30">
      <c r="C2301" s="38"/>
      <c r="F2301" s="52"/>
      <c r="G2301" s="52"/>
      <c r="P2301" s="37"/>
      <c r="Q2301" s="144"/>
      <c r="AC2301" s="39"/>
      <c r="AD2301" s="40"/>
    </row>
    <row r="2302" s="35" customFormat="1" spans="3:30">
      <c r="C2302" s="38"/>
      <c r="F2302" s="52"/>
      <c r="G2302" s="52"/>
      <c r="P2302" s="37"/>
      <c r="Q2302" s="144"/>
      <c r="AC2302" s="39"/>
      <c r="AD2302" s="40"/>
    </row>
    <row r="2303" s="35" customFormat="1" spans="3:30">
      <c r="C2303" s="38"/>
      <c r="F2303" s="52"/>
      <c r="G2303" s="52"/>
      <c r="P2303" s="37"/>
      <c r="Q2303" s="144"/>
      <c r="AC2303" s="39"/>
      <c r="AD2303" s="40"/>
    </row>
    <row r="2304" s="35" customFormat="1" spans="3:30">
      <c r="C2304" s="38"/>
      <c r="F2304" s="52"/>
      <c r="G2304" s="52"/>
      <c r="P2304" s="37"/>
      <c r="Q2304" s="144"/>
      <c r="AC2304" s="39"/>
      <c r="AD2304" s="40"/>
    </row>
    <row r="2305" s="35" customFormat="1" spans="3:30">
      <c r="C2305" s="38"/>
      <c r="F2305" s="52"/>
      <c r="G2305" s="52"/>
      <c r="P2305" s="37"/>
      <c r="Q2305" s="144"/>
      <c r="AC2305" s="39"/>
      <c r="AD2305" s="40"/>
    </row>
    <row r="2306" s="35" customFormat="1" spans="3:30">
      <c r="C2306" s="38"/>
      <c r="F2306" s="52"/>
      <c r="G2306" s="52"/>
      <c r="P2306" s="37"/>
      <c r="Q2306" s="144"/>
      <c r="AC2306" s="39"/>
      <c r="AD2306" s="40"/>
    </row>
    <row r="2307" s="35" customFormat="1" spans="3:30">
      <c r="C2307" s="38"/>
      <c r="F2307" s="52"/>
      <c r="G2307" s="52"/>
      <c r="P2307" s="37"/>
      <c r="Q2307" s="144"/>
      <c r="AC2307" s="39"/>
      <c r="AD2307" s="40"/>
    </row>
    <row r="2308" s="35" customFormat="1" spans="3:30">
      <c r="C2308" s="38"/>
      <c r="F2308" s="52"/>
      <c r="G2308" s="52"/>
      <c r="P2308" s="37"/>
      <c r="Q2308" s="144"/>
      <c r="AC2308" s="39"/>
      <c r="AD2308" s="40"/>
    </row>
    <row r="2309" s="35" customFormat="1" spans="3:30">
      <c r="C2309" s="38"/>
      <c r="F2309" s="52"/>
      <c r="G2309" s="52"/>
      <c r="P2309" s="37"/>
      <c r="Q2309" s="144"/>
      <c r="AC2309" s="39"/>
      <c r="AD2309" s="40"/>
    </row>
    <row r="2310" s="35" customFormat="1" spans="3:30">
      <c r="C2310" s="38"/>
      <c r="F2310" s="52"/>
      <c r="G2310" s="52"/>
      <c r="P2310" s="37"/>
      <c r="Q2310" s="144"/>
      <c r="AC2310" s="39"/>
      <c r="AD2310" s="40"/>
    </row>
    <row r="2311" s="35" customFormat="1" spans="3:30">
      <c r="C2311" s="38"/>
      <c r="F2311" s="52"/>
      <c r="G2311" s="52"/>
      <c r="P2311" s="37"/>
      <c r="Q2311" s="144"/>
      <c r="AC2311" s="39"/>
      <c r="AD2311" s="40"/>
    </row>
    <row r="2312" s="35" customFormat="1" spans="3:30">
      <c r="C2312" s="38"/>
      <c r="F2312" s="52"/>
      <c r="G2312" s="52"/>
      <c r="P2312" s="37"/>
      <c r="Q2312" s="144"/>
      <c r="AC2312" s="39"/>
      <c r="AD2312" s="40"/>
    </row>
    <row r="2313" s="35" customFormat="1" spans="3:30">
      <c r="C2313" s="38"/>
      <c r="F2313" s="52"/>
      <c r="G2313" s="52"/>
      <c r="P2313" s="37"/>
      <c r="Q2313" s="144"/>
      <c r="AC2313" s="39"/>
      <c r="AD2313" s="40"/>
    </row>
    <row r="2314" s="35" customFormat="1" spans="3:30">
      <c r="C2314" s="38"/>
      <c r="F2314" s="52"/>
      <c r="G2314" s="52"/>
      <c r="P2314" s="37"/>
      <c r="Q2314" s="144"/>
      <c r="AC2314" s="39"/>
      <c r="AD2314" s="40"/>
    </row>
    <row r="2315" s="35" customFormat="1" spans="3:30">
      <c r="C2315" s="38"/>
      <c r="F2315" s="52"/>
      <c r="G2315" s="52"/>
      <c r="P2315" s="37"/>
      <c r="Q2315" s="144"/>
      <c r="AC2315" s="39"/>
      <c r="AD2315" s="40"/>
    </row>
    <row r="2316" s="35" customFormat="1" spans="3:30">
      <c r="C2316" s="38"/>
      <c r="F2316" s="52"/>
      <c r="G2316" s="52"/>
      <c r="P2316" s="37"/>
      <c r="Q2316" s="144"/>
      <c r="AC2316" s="39"/>
      <c r="AD2316" s="40"/>
    </row>
    <row r="2317" s="35" customFormat="1" spans="3:30">
      <c r="C2317" s="38"/>
      <c r="F2317" s="52"/>
      <c r="G2317" s="52"/>
      <c r="P2317" s="37"/>
      <c r="Q2317" s="144"/>
      <c r="AC2317" s="39"/>
      <c r="AD2317" s="40"/>
    </row>
    <row r="2318" s="35" customFormat="1" spans="3:30">
      <c r="C2318" s="38"/>
      <c r="F2318" s="52"/>
      <c r="G2318" s="52"/>
      <c r="P2318" s="37"/>
      <c r="Q2318" s="144"/>
      <c r="AC2318" s="39"/>
      <c r="AD2318" s="40"/>
    </row>
    <row r="2319" s="35" customFormat="1" spans="3:30">
      <c r="C2319" s="38"/>
      <c r="F2319" s="52"/>
      <c r="G2319" s="52"/>
      <c r="P2319" s="37"/>
      <c r="Q2319" s="144"/>
      <c r="AC2319" s="39"/>
      <c r="AD2319" s="40"/>
    </row>
    <row r="2320" s="35" customFormat="1" spans="3:30">
      <c r="C2320" s="38"/>
      <c r="F2320" s="52"/>
      <c r="G2320" s="52"/>
      <c r="P2320" s="37"/>
      <c r="Q2320" s="144"/>
      <c r="AC2320" s="39"/>
      <c r="AD2320" s="40"/>
    </row>
    <row r="2321" s="35" customFormat="1" spans="3:30">
      <c r="C2321" s="38"/>
      <c r="F2321" s="52"/>
      <c r="G2321" s="52"/>
      <c r="P2321" s="37"/>
      <c r="Q2321" s="144"/>
      <c r="AC2321" s="39"/>
      <c r="AD2321" s="40"/>
    </row>
    <row r="2322" s="35" customFormat="1" spans="3:30">
      <c r="C2322" s="38"/>
      <c r="F2322" s="52"/>
      <c r="G2322" s="52"/>
      <c r="P2322" s="37"/>
      <c r="Q2322" s="144"/>
      <c r="AC2322" s="39"/>
      <c r="AD2322" s="40"/>
    </row>
    <row r="2323" s="35" customFormat="1" spans="3:30">
      <c r="C2323" s="38"/>
      <c r="F2323" s="52"/>
      <c r="G2323" s="52"/>
      <c r="P2323" s="37"/>
      <c r="Q2323" s="144"/>
      <c r="AC2323" s="39"/>
      <c r="AD2323" s="40"/>
    </row>
    <row r="2324" s="35" customFormat="1" spans="3:30">
      <c r="C2324" s="38"/>
      <c r="F2324" s="52"/>
      <c r="G2324" s="52"/>
      <c r="P2324" s="37"/>
      <c r="Q2324" s="144"/>
      <c r="AC2324" s="39"/>
      <c r="AD2324" s="40"/>
    </row>
    <row r="2325" s="35" customFormat="1" spans="3:30">
      <c r="C2325" s="38"/>
      <c r="F2325" s="52"/>
      <c r="G2325" s="52"/>
      <c r="P2325" s="37"/>
      <c r="Q2325" s="144"/>
      <c r="AC2325" s="39"/>
      <c r="AD2325" s="40"/>
    </row>
    <row r="2326" s="35" customFormat="1" spans="3:30">
      <c r="C2326" s="38"/>
      <c r="F2326" s="52"/>
      <c r="G2326" s="52"/>
      <c r="P2326" s="37"/>
      <c r="Q2326" s="144"/>
      <c r="AC2326" s="39"/>
      <c r="AD2326" s="40"/>
    </row>
    <row r="2327" s="35" customFormat="1" spans="3:30">
      <c r="C2327" s="38"/>
      <c r="F2327" s="52"/>
      <c r="G2327" s="52"/>
      <c r="P2327" s="37"/>
      <c r="Q2327" s="144"/>
      <c r="AC2327" s="39"/>
      <c r="AD2327" s="40"/>
    </row>
    <row r="2328" s="35" customFormat="1" spans="3:30">
      <c r="C2328" s="38"/>
      <c r="F2328" s="52"/>
      <c r="G2328" s="52"/>
      <c r="P2328" s="37"/>
      <c r="Q2328" s="144"/>
      <c r="AC2328" s="39"/>
      <c r="AD2328" s="40"/>
    </row>
    <row r="2329" s="35" customFormat="1" spans="3:30">
      <c r="C2329" s="38"/>
      <c r="F2329" s="52"/>
      <c r="G2329" s="52"/>
      <c r="P2329" s="37"/>
      <c r="Q2329" s="144"/>
      <c r="AC2329" s="39"/>
      <c r="AD2329" s="40"/>
    </row>
    <row r="2330" s="35" customFormat="1" spans="3:30">
      <c r="C2330" s="38"/>
      <c r="F2330" s="52"/>
      <c r="G2330" s="52"/>
      <c r="P2330" s="37"/>
      <c r="Q2330" s="144"/>
      <c r="AC2330" s="39"/>
      <c r="AD2330" s="40"/>
    </row>
    <row r="2331" s="35" customFormat="1" spans="3:30">
      <c r="C2331" s="38"/>
      <c r="F2331" s="52"/>
      <c r="G2331" s="52"/>
      <c r="P2331" s="37"/>
      <c r="Q2331" s="144"/>
      <c r="AC2331" s="39"/>
      <c r="AD2331" s="40"/>
    </row>
    <row r="2332" s="35" customFormat="1" spans="3:30">
      <c r="C2332" s="38"/>
      <c r="F2332" s="52"/>
      <c r="G2332" s="52"/>
      <c r="P2332" s="37"/>
      <c r="Q2332" s="144"/>
      <c r="AC2332" s="39"/>
      <c r="AD2332" s="40"/>
    </row>
    <row r="2333" s="35" customFormat="1" spans="3:30">
      <c r="C2333" s="38"/>
      <c r="F2333" s="52"/>
      <c r="G2333" s="52"/>
      <c r="P2333" s="37"/>
      <c r="Q2333" s="144"/>
      <c r="AC2333" s="39"/>
      <c r="AD2333" s="40"/>
    </row>
    <row r="2334" s="35" customFormat="1" spans="3:30">
      <c r="C2334" s="38"/>
      <c r="F2334" s="52"/>
      <c r="G2334" s="52"/>
      <c r="P2334" s="37"/>
      <c r="Q2334" s="144"/>
      <c r="AC2334" s="39"/>
      <c r="AD2334" s="40"/>
    </row>
    <row r="2335" s="35" customFormat="1" spans="3:30">
      <c r="C2335" s="38"/>
      <c r="F2335" s="52"/>
      <c r="G2335" s="52"/>
      <c r="P2335" s="37"/>
      <c r="Q2335" s="144"/>
      <c r="AC2335" s="39"/>
      <c r="AD2335" s="40"/>
    </row>
    <row r="2336" s="35" customFormat="1" spans="3:30">
      <c r="C2336" s="38"/>
      <c r="F2336" s="52"/>
      <c r="G2336" s="52"/>
      <c r="P2336" s="37"/>
      <c r="Q2336" s="144"/>
      <c r="AC2336" s="39"/>
      <c r="AD2336" s="40"/>
    </row>
    <row r="2337" s="35" customFormat="1" spans="3:30">
      <c r="C2337" s="38"/>
      <c r="F2337" s="52"/>
      <c r="G2337" s="52"/>
      <c r="P2337" s="37"/>
      <c r="Q2337" s="144"/>
      <c r="AC2337" s="39"/>
      <c r="AD2337" s="40"/>
    </row>
    <row r="2338" s="35" customFormat="1" spans="3:30">
      <c r="C2338" s="38"/>
      <c r="F2338" s="52"/>
      <c r="G2338" s="52"/>
      <c r="P2338" s="37"/>
      <c r="Q2338" s="144"/>
      <c r="AC2338" s="39"/>
      <c r="AD2338" s="40"/>
    </row>
    <row r="2339" s="35" customFormat="1" spans="3:30">
      <c r="C2339" s="38"/>
      <c r="F2339" s="52"/>
      <c r="G2339" s="52"/>
      <c r="P2339" s="37"/>
      <c r="Q2339" s="144"/>
      <c r="AC2339" s="39"/>
      <c r="AD2339" s="40"/>
    </row>
    <row r="2340" s="35" customFormat="1" spans="3:30">
      <c r="C2340" s="38"/>
      <c r="F2340" s="52"/>
      <c r="G2340" s="52"/>
      <c r="P2340" s="37"/>
      <c r="Q2340" s="144"/>
      <c r="AC2340" s="39"/>
      <c r="AD2340" s="40"/>
    </row>
    <row r="2341" s="35" customFormat="1" spans="3:30">
      <c r="C2341" s="38"/>
      <c r="F2341" s="52"/>
      <c r="G2341" s="52"/>
      <c r="P2341" s="37"/>
      <c r="Q2341" s="144"/>
      <c r="AC2341" s="39"/>
      <c r="AD2341" s="40"/>
    </row>
    <row r="2342" s="35" customFormat="1" spans="3:30">
      <c r="C2342" s="38"/>
      <c r="F2342" s="52"/>
      <c r="G2342" s="52"/>
      <c r="P2342" s="37"/>
      <c r="Q2342" s="144"/>
      <c r="AC2342" s="39"/>
      <c r="AD2342" s="40"/>
    </row>
    <row r="2343" s="35" customFormat="1" spans="3:30">
      <c r="C2343" s="38"/>
      <c r="F2343" s="52"/>
      <c r="G2343" s="52"/>
      <c r="P2343" s="37"/>
      <c r="Q2343" s="144"/>
      <c r="AC2343" s="39"/>
      <c r="AD2343" s="40"/>
    </row>
    <row r="2344" s="35" customFormat="1" spans="3:30">
      <c r="C2344" s="38"/>
      <c r="F2344" s="52"/>
      <c r="G2344" s="52"/>
      <c r="P2344" s="37"/>
      <c r="Q2344" s="144"/>
      <c r="AC2344" s="39"/>
      <c r="AD2344" s="40"/>
    </row>
    <row r="2345" s="35" customFormat="1" spans="3:30">
      <c r="C2345" s="38"/>
      <c r="F2345" s="52"/>
      <c r="G2345" s="52"/>
      <c r="P2345" s="37"/>
      <c r="Q2345" s="144"/>
      <c r="AC2345" s="39"/>
      <c r="AD2345" s="40"/>
    </row>
    <row r="2346" s="35" customFormat="1" spans="3:30">
      <c r="C2346" s="38"/>
      <c r="F2346" s="52"/>
      <c r="G2346" s="52"/>
      <c r="P2346" s="37"/>
      <c r="Q2346" s="144"/>
      <c r="AC2346" s="39"/>
      <c r="AD2346" s="40"/>
    </row>
    <row r="2347" s="35" customFormat="1" spans="3:30">
      <c r="C2347" s="38"/>
      <c r="F2347" s="52"/>
      <c r="G2347" s="52"/>
      <c r="P2347" s="37"/>
      <c r="Q2347" s="144"/>
      <c r="AC2347" s="39"/>
      <c r="AD2347" s="40"/>
    </row>
    <row r="2348" s="35" customFormat="1" spans="3:30">
      <c r="C2348" s="38"/>
      <c r="F2348" s="52"/>
      <c r="G2348" s="52"/>
      <c r="P2348" s="37"/>
      <c r="Q2348" s="144"/>
      <c r="AC2348" s="39"/>
      <c r="AD2348" s="40"/>
    </row>
    <row r="2349" s="35" customFormat="1" spans="3:30">
      <c r="C2349" s="38"/>
      <c r="F2349" s="52"/>
      <c r="G2349" s="52"/>
      <c r="P2349" s="37"/>
      <c r="Q2349" s="144"/>
      <c r="AC2349" s="39"/>
      <c r="AD2349" s="40"/>
    </row>
    <row r="2350" s="35" customFormat="1" spans="3:30">
      <c r="C2350" s="38"/>
      <c r="F2350" s="52"/>
      <c r="G2350" s="52"/>
      <c r="P2350" s="37"/>
      <c r="Q2350" s="144"/>
      <c r="AC2350" s="39"/>
      <c r="AD2350" s="40"/>
    </row>
    <row r="2351" s="35" customFormat="1" spans="3:30">
      <c r="C2351" s="38"/>
      <c r="F2351" s="52"/>
      <c r="G2351" s="52"/>
      <c r="P2351" s="37"/>
      <c r="Q2351" s="144"/>
      <c r="AC2351" s="39"/>
      <c r="AD2351" s="40"/>
    </row>
    <row r="2352" s="35" customFormat="1" spans="3:30">
      <c r="C2352" s="38"/>
      <c r="F2352" s="52"/>
      <c r="G2352" s="52"/>
      <c r="P2352" s="37"/>
      <c r="Q2352" s="144"/>
      <c r="AC2352" s="39"/>
      <c r="AD2352" s="40"/>
    </row>
    <row r="2353" s="35" customFormat="1" spans="3:30">
      <c r="C2353" s="38"/>
      <c r="F2353" s="52"/>
      <c r="G2353" s="52"/>
      <c r="P2353" s="37"/>
      <c r="Q2353" s="144"/>
      <c r="AC2353" s="39"/>
      <c r="AD2353" s="40"/>
    </row>
    <row r="2354" s="35" customFormat="1" spans="3:30">
      <c r="C2354" s="38"/>
      <c r="F2354" s="52"/>
      <c r="G2354" s="52"/>
      <c r="P2354" s="37"/>
      <c r="Q2354" s="144"/>
      <c r="AC2354" s="39"/>
      <c r="AD2354" s="40"/>
    </row>
    <row r="2355" s="35" customFormat="1" spans="3:30">
      <c r="C2355" s="38"/>
      <c r="F2355" s="52"/>
      <c r="G2355" s="52"/>
      <c r="P2355" s="37"/>
      <c r="Q2355" s="144"/>
      <c r="AC2355" s="39"/>
      <c r="AD2355" s="40"/>
    </row>
    <row r="2356" s="35" customFormat="1" spans="3:30">
      <c r="C2356" s="38"/>
      <c r="F2356" s="52"/>
      <c r="G2356" s="52"/>
      <c r="P2356" s="37"/>
      <c r="Q2356" s="144"/>
      <c r="AC2356" s="39"/>
      <c r="AD2356" s="40"/>
    </row>
    <row r="2357" s="35" customFormat="1" spans="3:30">
      <c r="C2357" s="38"/>
      <c r="F2357" s="52"/>
      <c r="G2357" s="52"/>
      <c r="P2357" s="37"/>
      <c r="Q2357" s="144"/>
      <c r="AC2357" s="39"/>
      <c r="AD2357" s="40"/>
    </row>
    <row r="2358" s="35" customFormat="1" spans="3:30">
      <c r="C2358" s="38"/>
      <c r="F2358" s="52"/>
      <c r="G2358" s="52"/>
      <c r="P2358" s="37"/>
      <c r="Q2358" s="144"/>
      <c r="AC2358" s="39"/>
      <c r="AD2358" s="40"/>
    </row>
    <row r="2359" s="35" customFormat="1" spans="3:30">
      <c r="C2359" s="38"/>
      <c r="F2359" s="52"/>
      <c r="G2359" s="52"/>
      <c r="P2359" s="37"/>
      <c r="Q2359" s="144"/>
      <c r="AC2359" s="39"/>
      <c r="AD2359" s="40"/>
    </row>
    <row r="2360" s="35" customFormat="1" spans="3:30">
      <c r="C2360" s="38"/>
      <c r="F2360" s="52"/>
      <c r="G2360" s="52"/>
      <c r="P2360" s="37"/>
      <c r="Q2360" s="144"/>
      <c r="AC2360" s="39"/>
      <c r="AD2360" s="40"/>
    </row>
    <row r="2361" s="35" customFormat="1" spans="3:30">
      <c r="C2361" s="38"/>
      <c r="F2361" s="52"/>
      <c r="G2361" s="52"/>
      <c r="P2361" s="37"/>
      <c r="Q2361" s="144"/>
      <c r="AC2361" s="39"/>
      <c r="AD2361" s="40"/>
    </row>
    <row r="2362" s="35" customFormat="1" spans="3:30">
      <c r="C2362" s="38"/>
      <c r="F2362" s="52"/>
      <c r="G2362" s="52"/>
      <c r="P2362" s="37"/>
      <c r="Q2362" s="144"/>
      <c r="AC2362" s="39"/>
      <c r="AD2362" s="40"/>
    </row>
    <row r="2363" s="35" customFormat="1" spans="3:30">
      <c r="C2363" s="38"/>
      <c r="F2363" s="52"/>
      <c r="G2363" s="52"/>
      <c r="P2363" s="37"/>
      <c r="Q2363" s="144"/>
      <c r="AC2363" s="39"/>
      <c r="AD2363" s="40"/>
    </row>
    <row r="2364" s="35" customFormat="1" spans="3:30">
      <c r="C2364" s="38"/>
      <c r="F2364" s="52"/>
      <c r="G2364" s="52"/>
      <c r="P2364" s="37"/>
      <c r="Q2364" s="144"/>
      <c r="AC2364" s="39"/>
      <c r="AD2364" s="40"/>
    </row>
    <row r="2365" s="35" customFormat="1" spans="3:30">
      <c r="C2365" s="38"/>
      <c r="F2365" s="52"/>
      <c r="G2365" s="52"/>
      <c r="P2365" s="37"/>
      <c r="Q2365" s="144"/>
      <c r="AC2365" s="39"/>
      <c r="AD2365" s="40"/>
    </row>
    <row r="2366" s="35" customFormat="1" spans="3:30">
      <c r="C2366" s="38"/>
      <c r="F2366" s="52"/>
      <c r="G2366" s="52"/>
      <c r="P2366" s="37"/>
      <c r="Q2366" s="144"/>
      <c r="AC2366" s="39"/>
      <c r="AD2366" s="40"/>
    </row>
    <row r="2367" s="35" customFormat="1" spans="3:30">
      <c r="C2367" s="38"/>
      <c r="F2367" s="52"/>
      <c r="G2367" s="52"/>
      <c r="P2367" s="37"/>
      <c r="Q2367" s="144"/>
      <c r="AC2367" s="39"/>
      <c r="AD2367" s="40"/>
    </row>
    <row r="2368" s="35" customFormat="1" spans="3:30">
      <c r="C2368" s="38"/>
      <c r="F2368" s="52"/>
      <c r="G2368" s="52"/>
      <c r="P2368" s="37"/>
      <c r="Q2368" s="144"/>
      <c r="AC2368" s="39"/>
      <c r="AD2368" s="40"/>
    </row>
    <row r="2369" s="35" customFormat="1" spans="3:30">
      <c r="C2369" s="38"/>
      <c r="F2369" s="52"/>
      <c r="G2369" s="52"/>
      <c r="P2369" s="37"/>
      <c r="Q2369" s="144"/>
      <c r="AC2369" s="39"/>
      <c r="AD2369" s="40"/>
    </row>
    <row r="2370" s="35" customFormat="1" spans="3:30">
      <c r="C2370" s="38"/>
      <c r="F2370" s="52"/>
      <c r="G2370" s="52"/>
      <c r="P2370" s="37"/>
      <c r="Q2370" s="144"/>
      <c r="AC2370" s="39"/>
      <c r="AD2370" s="40"/>
    </row>
    <row r="2371" s="35" customFormat="1" spans="3:30">
      <c r="C2371" s="38"/>
      <c r="F2371" s="52"/>
      <c r="G2371" s="52"/>
      <c r="P2371" s="37"/>
      <c r="Q2371" s="144"/>
      <c r="AC2371" s="39"/>
      <c r="AD2371" s="40"/>
    </row>
    <row r="2372" s="35" customFormat="1" spans="3:30">
      <c r="C2372" s="38"/>
      <c r="F2372" s="52"/>
      <c r="G2372" s="52"/>
      <c r="P2372" s="37"/>
      <c r="Q2372" s="144"/>
      <c r="AC2372" s="39"/>
      <c r="AD2372" s="40"/>
    </row>
    <row r="2373" s="35" customFormat="1" spans="3:30">
      <c r="C2373" s="38"/>
      <c r="F2373" s="52"/>
      <c r="G2373" s="52"/>
      <c r="P2373" s="37"/>
      <c r="Q2373" s="144"/>
      <c r="AC2373" s="39"/>
      <c r="AD2373" s="40"/>
    </row>
    <row r="2374" s="35" customFormat="1" spans="3:30">
      <c r="C2374" s="38"/>
      <c r="F2374" s="52"/>
      <c r="G2374" s="52"/>
      <c r="P2374" s="37"/>
      <c r="Q2374" s="144"/>
      <c r="AC2374" s="39"/>
      <c r="AD2374" s="40"/>
    </row>
    <row r="2375" s="35" customFormat="1" spans="3:30">
      <c r="C2375" s="38"/>
      <c r="F2375" s="52"/>
      <c r="G2375" s="52"/>
      <c r="P2375" s="37"/>
      <c r="Q2375" s="144"/>
      <c r="AC2375" s="39"/>
      <c r="AD2375" s="40"/>
    </row>
    <row r="2376" s="35" customFormat="1" spans="3:30">
      <c r="C2376" s="38"/>
      <c r="F2376" s="52"/>
      <c r="G2376" s="52"/>
      <c r="P2376" s="37"/>
      <c r="Q2376" s="144"/>
      <c r="AC2376" s="39"/>
      <c r="AD2376" s="40"/>
    </row>
    <row r="2377" s="35" customFormat="1" spans="3:30">
      <c r="C2377" s="38"/>
      <c r="F2377" s="52"/>
      <c r="G2377" s="52"/>
      <c r="P2377" s="37"/>
      <c r="Q2377" s="144"/>
      <c r="AC2377" s="39"/>
      <c r="AD2377" s="40"/>
    </row>
    <row r="2378" s="35" customFormat="1" spans="3:30">
      <c r="C2378" s="38"/>
      <c r="F2378" s="52"/>
      <c r="G2378" s="52"/>
      <c r="P2378" s="37"/>
      <c r="Q2378" s="144"/>
      <c r="AC2378" s="39"/>
      <c r="AD2378" s="40"/>
    </row>
    <row r="2379" s="35" customFormat="1" spans="3:30">
      <c r="C2379" s="38"/>
      <c r="F2379" s="52"/>
      <c r="G2379" s="52"/>
      <c r="P2379" s="37"/>
      <c r="Q2379" s="144"/>
      <c r="AC2379" s="39"/>
      <c r="AD2379" s="40"/>
    </row>
    <row r="2380" s="35" customFormat="1" spans="3:30">
      <c r="C2380" s="38"/>
      <c r="F2380" s="52"/>
      <c r="G2380" s="52"/>
      <c r="P2380" s="37"/>
      <c r="Q2380" s="144"/>
      <c r="AC2380" s="39"/>
      <c r="AD2380" s="40"/>
    </row>
    <row r="2381" s="35" customFormat="1" spans="3:30">
      <c r="C2381" s="38"/>
      <c r="F2381" s="52"/>
      <c r="G2381" s="52"/>
      <c r="P2381" s="37"/>
      <c r="Q2381" s="144"/>
      <c r="AC2381" s="39"/>
      <c r="AD2381" s="40"/>
    </row>
    <row r="2382" s="35" customFormat="1" spans="3:30">
      <c r="C2382" s="38"/>
      <c r="F2382" s="52"/>
      <c r="G2382" s="52"/>
      <c r="P2382" s="37"/>
      <c r="Q2382" s="144"/>
      <c r="AC2382" s="39"/>
      <c r="AD2382" s="40"/>
    </row>
    <row r="2383" s="35" customFormat="1" spans="3:30">
      <c r="C2383" s="38"/>
      <c r="F2383" s="52"/>
      <c r="G2383" s="52"/>
      <c r="P2383" s="37"/>
      <c r="Q2383" s="144"/>
      <c r="AC2383" s="39"/>
      <c r="AD2383" s="40"/>
    </row>
    <row r="2384" s="35" customFormat="1" spans="3:30">
      <c r="C2384" s="38"/>
      <c r="F2384" s="52"/>
      <c r="G2384" s="52"/>
      <c r="P2384" s="37"/>
      <c r="Q2384" s="144"/>
      <c r="AC2384" s="39"/>
      <c r="AD2384" s="40"/>
    </row>
    <row r="2385" s="35" customFormat="1" spans="3:30">
      <c r="C2385" s="38"/>
      <c r="F2385" s="52"/>
      <c r="G2385" s="52"/>
      <c r="P2385" s="37"/>
      <c r="Q2385" s="144"/>
      <c r="AC2385" s="39"/>
      <c r="AD2385" s="40"/>
    </row>
    <row r="2386" s="35" customFormat="1" spans="3:30">
      <c r="C2386" s="38"/>
      <c r="F2386" s="52"/>
      <c r="G2386" s="52"/>
      <c r="P2386" s="37"/>
      <c r="Q2386" s="144"/>
      <c r="AC2386" s="39"/>
      <c r="AD2386" s="40"/>
    </row>
    <row r="2387" s="35" customFormat="1" spans="3:30">
      <c r="C2387" s="38"/>
      <c r="F2387" s="52"/>
      <c r="G2387" s="52"/>
      <c r="P2387" s="37"/>
      <c r="Q2387" s="144"/>
      <c r="AC2387" s="39"/>
      <c r="AD2387" s="40"/>
    </row>
    <row r="2388" s="35" customFormat="1" spans="3:30">
      <c r="C2388" s="38"/>
      <c r="F2388" s="52"/>
      <c r="G2388" s="52"/>
      <c r="P2388" s="37"/>
      <c r="Q2388" s="144"/>
      <c r="AC2388" s="39"/>
      <c r="AD2388" s="40"/>
    </row>
    <row r="2389" s="35" customFormat="1" spans="3:30">
      <c r="C2389" s="38"/>
      <c r="F2389" s="52"/>
      <c r="G2389" s="52"/>
      <c r="P2389" s="37"/>
      <c r="Q2389" s="144"/>
      <c r="AC2389" s="39"/>
      <c r="AD2389" s="40"/>
    </row>
    <row r="2390" s="35" customFormat="1" spans="3:30">
      <c r="C2390" s="38"/>
      <c r="F2390" s="52"/>
      <c r="G2390" s="52"/>
      <c r="P2390" s="37"/>
      <c r="Q2390" s="144"/>
      <c r="AC2390" s="39"/>
      <c r="AD2390" s="40"/>
    </row>
    <row r="2391" s="35" customFormat="1" spans="3:30">
      <c r="C2391" s="38"/>
      <c r="F2391" s="52"/>
      <c r="G2391" s="52"/>
      <c r="P2391" s="37"/>
      <c r="Q2391" s="144"/>
      <c r="AC2391" s="39"/>
      <c r="AD2391" s="40"/>
    </row>
    <row r="2392" s="35" customFormat="1" spans="3:30">
      <c r="C2392" s="38"/>
      <c r="F2392" s="52"/>
      <c r="G2392" s="52"/>
      <c r="P2392" s="37"/>
      <c r="Q2392" s="144"/>
      <c r="AC2392" s="39"/>
      <c r="AD2392" s="40"/>
    </row>
    <row r="2393" s="35" customFormat="1" spans="3:30">
      <c r="C2393" s="38"/>
      <c r="F2393" s="52"/>
      <c r="G2393" s="52"/>
      <c r="P2393" s="37"/>
      <c r="Q2393" s="144"/>
      <c r="AC2393" s="39"/>
      <c r="AD2393" s="40"/>
    </row>
    <row r="2394" s="35" customFormat="1" spans="3:30">
      <c r="C2394" s="38"/>
      <c r="F2394" s="52"/>
      <c r="G2394" s="52"/>
      <c r="P2394" s="37"/>
      <c r="Q2394" s="144"/>
      <c r="AC2394" s="39"/>
      <c r="AD2394" s="40"/>
    </row>
    <row r="2395" s="35" customFormat="1" spans="3:30">
      <c r="C2395" s="38"/>
      <c r="F2395" s="52"/>
      <c r="G2395" s="52"/>
      <c r="P2395" s="37"/>
      <c r="Q2395" s="144"/>
      <c r="AC2395" s="39"/>
      <c r="AD2395" s="40"/>
    </row>
    <row r="2396" s="35" customFormat="1" spans="3:30">
      <c r="C2396" s="38"/>
      <c r="F2396" s="52"/>
      <c r="G2396" s="52"/>
      <c r="P2396" s="37"/>
      <c r="Q2396" s="144"/>
      <c r="AC2396" s="39"/>
      <c r="AD2396" s="40"/>
    </row>
    <row r="2397" s="35" customFormat="1" spans="3:30">
      <c r="C2397" s="38"/>
      <c r="F2397" s="52"/>
      <c r="G2397" s="52"/>
      <c r="P2397" s="37"/>
      <c r="Q2397" s="144"/>
      <c r="AC2397" s="39"/>
      <c r="AD2397" s="40"/>
    </row>
    <row r="2398" s="35" customFormat="1" spans="3:30">
      <c r="C2398" s="38"/>
      <c r="F2398" s="52"/>
      <c r="G2398" s="52"/>
      <c r="P2398" s="37"/>
      <c r="Q2398" s="144"/>
      <c r="AC2398" s="39"/>
      <c r="AD2398" s="40"/>
    </row>
    <row r="2399" s="35" customFormat="1" spans="3:30">
      <c r="C2399" s="38"/>
      <c r="F2399" s="52"/>
      <c r="G2399" s="52"/>
      <c r="P2399" s="37"/>
      <c r="Q2399" s="144"/>
      <c r="AC2399" s="39"/>
      <c r="AD2399" s="40"/>
    </row>
    <row r="2400" s="35" customFormat="1" spans="3:30">
      <c r="C2400" s="38"/>
      <c r="F2400" s="52"/>
      <c r="G2400" s="52"/>
      <c r="P2400" s="37"/>
      <c r="Q2400" s="144"/>
      <c r="AC2400" s="39"/>
      <c r="AD2400" s="40"/>
    </row>
    <row r="2401" s="35" customFormat="1" spans="3:30">
      <c r="C2401" s="38"/>
      <c r="F2401" s="52"/>
      <c r="G2401" s="52"/>
      <c r="P2401" s="37"/>
      <c r="Q2401" s="144"/>
      <c r="AC2401" s="39"/>
      <c r="AD2401" s="40"/>
    </row>
    <row r="2402" s="35" customFormat="1" spans="3:30">
      <c r="C2402" s="38"/>
      <c r="F2402" s="52"/>
      <c r="G2402" s="52"/>
      <c r="P2402" s="37"/>
      <c r="Q2402" s="144"/>
      <c r="AC2402" s="39"/>
      <c r="AD2402" s="40"/>
    </row>
    <row r="2403" s="35" customFormat="1" spans="3:30">
      <c r="C2403" s="38"/>
      <c r="F2403" s="52"/>
      <c r="G2403" s="52"/>
      <c r="P2403" s="37"/>
      <c r="Q2403" s="144"/>
      <c r="AC2403" s="39"/>
      <c r="AD2403" s="40"/>
    </row>
    <row r="2404" s="35" customFormat="1" spans="3:30">
      <c r="C2404" s="38"/>
      <c r="F2404" s="52"/>
      <c r="G2404" s="52"/>
      <c r="P2404" s="37"/>
      <c r="Q2404" s="144"/>
      <c r="AC2404" s="39"/>
      <c r="AD2404" s="40"/>
    </row>
    <row r="2405" s="35" customFormat="1" spans="3:30">
      <c r="C2405" s="38"/>
      <c r="F2405" s="52"/>
      <c r="G2405" s="52"/>
      <c r="P2405" s="37"/>
      <c r="Q2405" s="144"/>
      <c r="AC2405" s="39"/>
      <c r="AD2405" s="40"/>
    </row>
    <row r="2406" s="35" customFormat="1" spans="3:30">
      <c r="C2406" s="38"/>
      <c r="F2406" s="52"/>
      <c r="G2406" s="52"/>
      <c r="P2406" s="37"/>
      <c r="Q2406" s="144"/>
      <c r="AC2406" s="39"/>
      <c r="AD2406" s="40"/>
    </row>
    <row r="2407" s="35" customFormat="1" spans="3:30">
      <c r="C2407" s="38"/>
      <c r="F2407" s="52"/>
      <c r="G2407" s="52"/>
      <c r="P2407" s="37"/>
      <c r="Q2407" s="144"/>
      <c r="AC2407" s="39"/>
      <c r="AD2407" s="40"/>
    </row>
    <row r="2408" s="35" customFormat="1" spans="3:30">
      <c r="C2408" s="38"/>
      <c r="F2408" s="52"/>
      <c r="G2408" s="52"/>
      <c r="P2408" s="37"/>
      <c r="Q2408" s="144"/>
      <c r="AC2408" s="39"/>
      <c r="AD2408" s="40"/>
    </row>
    <row r="2409" s="35" customFormat="1" spans="3:30">
      <c r="C2409" s="38"/>
      <c r="F2409" s="52"/>
      <c r="G2409" s="52"/>
      <c r="P2409" s="37"/>
      <c r="Q2409" s="144"/>
      <c r="AC2409" s="39"/>
      <c r="AD2409" s="40"/>
    </row>
    <row r="2410" s="35" customFormat="1" spans="3:30">
      <c r="C2410" s="38"/>
      <c r="F2410" s="52"/>
      <c r="G2410" s="52"/>
      <c r="P2410" s="37"/>
      <c r="Q2410" s="144"/>
      <c r="AC2410" s="39"/>
      <c r="AD2410" s="40"/>
    </row>
    <row r="2411" s="35" customFormat="1" spans="3:30">
      <c r="C2411" s="38"/>
      <c r="F2411" s="52"/>
      <c r="G2411" s="52"/>
      <c r="P2411" s="37"/>
      <c r="Q2411" s="144"/>
      <c r="AC2411" s="39"/>
      <c r="AD2411" s="40"/>
    </row>
    <row r="2412" s="35" customFormat="1" spans="3:30">
      <c r="C2412" s="38"/>
      <c r="F2412" s="52"/>
      <c r="G2412" s="52"/>
      <c r="P2412" s="37"/>
      <c r="Q2412" s="144"/>
      <c r="AC2412" s="39"/>
      <c r="AD2412" s="40"/>
    </row>
    <row r="2413" s="35" customFormat="1" spans="3:30">
      <c r="C2413" s="38"/>
      <c r="F2413" s="52"/>
      <c r="G2413" s="52"/>
      <c r="P2413" s="37"/>
      <c r="Q2413" s="144"/>
      <c r="AC2413" s="39"/>
      <c r="AD2413" s="40"/>
    </row>
    <row r="2414" s="35" customFormat="1" spans="3:30">
      <c r="C2414" s="38"/>
      <c r="F2414" s="52"/>
      <c r="G2414" s="52"/>
      <c r="P2414" s="37"/>
      <c r="Q2414" s="144"/>
      <c r="AC2414" s="39"/>
      <c r="AD2414" s="40"/>
    </row>
    <row r="2415" s="35" customFormat="1" spans="3:30">
      <c r="C2415" s="38"/>
      <c r="F2415" s="52"/>
      <c r="G2415" s="52"/>
      <c r="P2415" s="37"/>
      <c r="Q2415" s="144"/>
      <c r="AC2415" s="39"/>
      <c r="AD2415" s="40"/>
    </row>
    <row r="2416" s="35" customFormat="1" spans="3:30">
      <c r="C2416" s="38"/>
      <c r="F2416" s="52"/>
      <c r="G2416" s="52"/>
      <c r="P2416" s="37"/>
      <c r="Q2416" s="144"/>
      <c r="AC2416" s="39"/>
      <c r="AD2416" s="40"/>
    </row>
    <row r="2417" s="35" customFormat="1" spans="3:30">
      <c r="C2417" s="38"/>
      <c r="F2417" s="52"/>
      <c r="G2417" s="52"/>
      <c r="P2417" s="37"/>
      <c r="Q2417" s="144"/>
      <c r="AC2417" s="39"/>
      <c r="AD2417" s="40"/>
    </row>
    <row r="2418" s="35" customFormat="1" spans="3:30">
      <c r="C2418" s="38"/>
      <c r="F2418" s="52"/>
      <c r="G2418" s="52"/>
      <c r="P2418" s="37"/>
      <c r="Q2418" s="144"/>
      <c r="AC2418" s="39"/>
      <c r="AD2418" s="40"/>
    </row>
    <row r="2419" s="35" customFormat="1" spans="3:30">
      <c r="C2419" s="38"/>
      <c r="F2419" s="52"/>
      <c r="G2419" s="52"/>
      <c r="P2419" s="37"/>
      <c r="Q2419" s="144"/>
      <c r="AC2419" s="39"/>
      <c r="AD2419" s="40"/>
    </row>
    <row r="2420" s="35" customFormat="1" spans="3:30">
      <c r="C2420" s="38"/>
      <c r="F2420" s="52"/>
      <c r="G2420" s="52"/>
      <c r="P2420" s="37"/>
      <c r="Q2420" s="144"/>
      <c r="AC2420" s="39"/>
      <c r="AD2420" s="40"/>
    </row>
    <row r="2421" s="35" customFormat="1" spans="3:30">
      <c r="C2421" s="38"/>
      <c r="F2421" s="52"/>
      <c r="G2421" s="52"/>
      <c r="P2421" s="37"/>
      <c r="Q2421" s="144"/>
      <c r="AC2421" s="39"/>
      <c r="AD2421" s="40"/>
    </row>
    <row r="2422" s="35" customFormat="1" spans="3:30">
      <c r="C2422" s="38"/>
      <c r="F2422" s="52"/>
      <c r="G2422" s="52"/>
      <c r="P2422" s="37"/>
      <c r="Q2422" s="144"/>
      <c r="AC2422" s="39"/>
      <c r="AD2422" s="40"/>
    </row>
    <row r="2423" s="35" customFormat="1" spans="3:30">
      <c r="C2423" s="38"/>
      <c r="F2423" s="52"/>
      <c r="G2423" s="52"/>
      <c r="P2423" s="37"/>
      <c r="Q2423" s="144"/>
      <c r="AC2423" s="39"/>
      <c r="AD2423" s="40"/>
    </row>
    <row r="2424" s="35" customFormat="1" spans="3:30">
      <c r="C2424" s="38"/>
      <c r="F2424" s="52"/>
      <c r="G2424" s="52"/>
      <c r="P2424" s="37"/>
      <c r="Q2424" s="144"/>
      <c r="AC2424" s="39"/>
      <c r="AD2424" s="40"/>
    </row>
    <row r="2425" s="35" customFormat="1" spans="3:30">
      <c r="C2425" s="38"/>
      <c r="F2425" s="52"/>
      <c r="G2425" s="52"/>
      <c r="P2425" s="37"/>
      <c r="Q2425" s="144"/>
      <c r="AC2425" s="39"/>
      <c r="AD2425" s="40"/>
    </row>
    <row r="2426" s="35" customFormat="1" spans="3:30">
      <c r="C2426" s="38"/>
      <c r="F2426" s="52"/>
      <c r="G2426" s="52"/>
      <c r="P2426" s="37"/>
      <c r="Q2426" s="144"/>
      <c r="AC2426" s="39"/>
      <c r="AD2426" s="40"/>
    </row>
    <row r="2427" s="35" customFormat="1" spans="3:30">
      <c r="C2427" s="38"/>
      <c r="F2427" s="52"/>
      <c r="G2427" s="52"/>
      <c r="P2427" s="37"/>
      <c r="Q2427" s="144"/>
      <c r="AC2427" s="39"/>
      <c r="AD2427" s="40"/>
    </row>
    <row r="2428" s="35" customFormat="1" spans="3:30">
      <c r="C2428" s="38"/>
      <c r="F2428" s="52"/>
      <c r="G2428" s="52"/>
      <c r="P2428" s="37"/>
      <c r="Q2428" s="144"/>
      <c r="AC2428" s="39"/>
      <c r="AD2428" s="40"/>
    </row>
    <row r="2429" s="35" customFormat="1" spans="3:30">
      <c r="C2429" s="38"/>
      <c r="F2429" s="52"/>
      <c r="G2429" s="52"/>
      <c r="P2429" s="37"/>
      <c r="Q2429" s="144"/>
      <c r="AC2429" s="39"/>
      <c r="AD2429" s="40"/>
    </row>
    <row r="2430" s="35" customFormat="1" spans="3:30">
      <c r="C2430" s="38"/>
      <c r="F2430" s="52"/>
      <c r="G2430" s="52"/>
      <c r="P2430" s="37"/>
      <c r="Q2430" s="144"/>
      <c r="AC2430" s="39"/>
      <c r="AD2430" s="40"/>
    </row>
    <row r="2431" s="35" customFormat="1" spans="3:30">
      <c r="C2431" s="38"/>
      <c r="F2431" s="52"/>
      <c r="G2431" s="52"/>
      <c r="P2431" s="37"/>
      <c r="Q2431" s="144"/>
      <c r="AC2431" s="39"/>
      <c r="AD2431" s="40"/>
    </row>
    <row r="2432" s="35" customFormat="1" spans="3:30">
      <c r="C2432" s="38"/>
      <c r="F2432" s="52"/>
      <c r="G2432" s="52"/>
      <c r="P2432" s="37"/>
      <c r="Q2432" s="144"/>
      <c r="AC2432" s="39"/>
      <c r="AD2432" s="40"/>
    </row>
    <row r="2433" s="35" customFormat="1" spans="3:30">
      <c r="C2433" s="38"/>
      <c r="F2433" s="52"/>
      <c r="G2433" s="52"/>
      <c r="P2433" s="37"/>
      <c r="Q2433" s="144"/>
      <c r="AC2433" s="39"/>
      <c r="AD2433" s="40"/>
    </row>
    <row r="2434" s="35" customFormat="1" spans="3:30">
      <c r="C2434" s="38"/>
      <c r="F2434" s="52"/>
      <c r="G2434" s="52"/>
      <c r="P2434" s="37"/>
      <c r="Q2434" s="144"/>
      <c r="AC2434" s="39"/>
      <c r="AD2434" s="40"/>
    </row>
    <row r="2435" s="35" customFormat="1" spans="3:30">
      <c r="C2435" s="38"/>
      <c r="F2435" s="52"/>
      <c r="G2435" s="52"/>
      <c r="P2435" s="37"/>
      <c r="Q2435" s="144"/>
      <c r="AC2435" s="39"/>
      <c r="AD2435" s="40"/>
    </row>
    <row r="2436" s="35" customFormat="1" spans="3:30">
      <c r="C2436" s="38"/>
      <c r="F2436" s="52"/>
      <c r="G2436" s="52"/>
      <c r="P2436" s="37"/>
      <c r="Q2436" s="144"/>
      <c r="AC2436" s="39"/>
      <c r="AD2436" s="40"/>
    </row>
    <row r="2437" s="35" customFormat="1" spans="3:30">
      <c r="C2437" s="38"/>
      <c r="F2437" s="52"/>
      <c r="G2437" s="52"/>
      <c r="P2437" s="37"/>
      <c r="Q2437" s="144"/>
      <c r="AC2437" s="39"/>
      <c r="AD2437" s="40"/>
    </row>
    <row r="2438" s="35" customFormat="1" spans="3:30">
      <c r="C2438" s="38"/>
      <c r="F2438" s="52"/>
      <c r="G2438" s="52"/>
      <c r="P2438" s="37"/>
      <c r="Q2438" s="144"/>
      <c r="AC2438" s="39"/>
      <c r="AD2438" s="40"/>
    </row>
    <row r="2439" s="35" customFormat="1" spans="3:30">
      <c r="C2439" s="38"/>
      <c r="F2439" s="52"/>
      <c r="G2439" s="52"/>
      <c r="P2439" s="37"/>
      <c r="Q2439" s="144"/>
      <c r="AC2439" s="39"/>
      <c r="AD2439" s="40"/>
    </row>
    <row r="2440" s="35" customFormat="1" spans="3:30">
      <c r="C2440" s="38"/>
      <c r="F2440" s="52"/>
      <c r="G2440" s="52"/>
      <c r="P2440" s="37"/>
      <c r="Q2440" s="144"/>
      <c r="AC2440" s="39"/>
      <c r="AD2440" s="40"/>
    </row>
    <row r="2441" s="35" customFormat="1" spans="3:30">
      <c r="C2441" s="38"/>
      <c r="F2441" s="52"/>
      <c r="G2441" s="52"/>
      <c r="P2441" s="37"/>
      <c r="Q2441" s="144"/>
      <c r="AC2441" s="39"/>
      <c r="AD2441" s="40"/>
    </row>
    <row r="2442" s="35" customFormat="1" spans="3:30">
      <c r="C2442" s="38"/>
      <c r="F2442" s="52"/>
      <c r="G2442" s="52"/>
      <c r="P2442" s="37"/>
      <c r="Q2442" s="144"/>
      <c r="AC2442" s="39"/>
      <c r="AD2442" s="40"/>
    </row>
    <row r="2443" s="35" customFormat="1" spans="3:30">
      <c r="C2443" s="38"/>
      <c r="F2443" s="52"/>
      <c r="G2443" s="52"/>
      <c r="P2443" s="37"/>
      <c r="Q2443" s="144"/>
      <c r="AC2443" s="39"/>
      <c r="AD2443" s="40"/>
    </row>
    <row r="2444" s="35" customFormat="1" spans="3:30">
      <c r="C2444" s="38"/>
      <c r="F2444" s="52"/>
      <c r="G2444" s="52"/>
      <c r="P2444" s="37"/>
      <c r="Q2444" s="144"/>
      <c r="AC2444" s="39"/>
      <c r="AD2444" s="40"/>
    </row>
    <row r="2445" s="35" customFormat="1" spans="3:30">
      <c r="C2445" s="38"/>
      <c r="F2445" s="52"/>
      <c r="G2445" s="52"/>
      <c r="P2445" s="37"/>
      <c r="Q2445" s="144"/>
      <c r="AC2445" s="39"/>
      <c r="AD2445" s="40"/>
    </row>
    <row r="2446" s="35" customFormat="1" spans="3:30">
      <c r="C2446" s="38"/>
      <c r="F2446" s="52"/>
      <c r="G2446" s="52"/>
      <c r="P2446" s="37"/>
      <c r="Q2446" s="144"/>
      <c r="AC2446" s="39"/>
      <c r="AD2446" s="40"/>
    </row>
    <row r="2447" s="35" customFormat="1" spans="3:30">
      <c r="C2447" s="38"/>
      <c r="F2447" s="52"/>
      <c r="G2447" s="52"/>
      <c r="P2447" s="37"/>
      <c r="Q2447" s="144"/>
      <c r="AC2447" s="39"/>
      <c r="AD2447" s="40"/>
    </row>
    <row r="2448" s="35" customFormat="1" spans="3:30">
      <c r="C2448" s="38"/>
      <c r="F2448" s="52"/>
      <c r="G2448" s="52"/>
      <c r="P2448" s="37"/>
      <c r="Q2448" s="144"/>
      <c r="AC2448" s="39"/>
      <c r="AD2448" s="40"/>
    </row>
    <row r="2449" s="35" customFormat="1" spans="3:30">
      <c r="C2449" s="38"/>
      <c r="F2449" s="52"/>
      <c r="G2449" s="52"/>
      <c r="P2449" s="37"/>
      <c r="Q2449" s="144"/>
      <c r="AC2449" s="39"/>
      <c r="AD2449" s="40"/>
    </row>
    <row r="2450" s="35" customFormat="1" spans="3:30">
      <c r="C2450" s="38"/>
      <c r="F2450" s="52"/>
      <c r="G2450" s="52"/>
      <c r="P2450" s="37"/>
      <c r="Q2450" s="144"/>
      <c r="AC2450" s="39"/>
      <c r="AD2450" s="40"/>
    </row>
    <row r="2451" s="35" customFormat="1" spans="3:30">
      <c r="C2451" s="38"/>
      <c r="F2451" s="52"/>
      <c r="G2451" s="52"/>
      <c r="P2451" s="37"/>
      <c r="Q2451" s="144"/>
      <c r="AC2451" s="39"/>
      <c r="AD2451" s="40"/>
    </row>
    <row r="2452" s="35" customFormat="1" spans="3:30">
      <c r="C2452" s="38"/>
      <c r="F2452" s="52"/>
      <c r="G2452" s="52"/>
      <c r="P2452" s="37"/>
      <c r="Q2452" s="144"/>
      <c r="AC2452" s="39"/>
      <c r="AD2452" s="40"/>
    </row>
    <row r="2453" s="35" customFormat="1" spans="3:30">
      <c r="C2453" s="38"/>
      <c r="F2453" s="52"/>
      <c r="G2453" s="52"/>
      <c r="P2453" s="37"/>
      <c r="Q2453" s="144"/>
      <c r="AC2453" s="39"/>
      <c r="AD2453" s="40"/>
    </row>
    <row r="2454" s="35" customFormat="1" spans="3:30">
      <c r="C2454" s="38"/>
      <c r="F2454" s="52"/>
      <c r="G2454" s="52"/>
      <c r="P2454" s="37"/>
      <c r="Q2454" s="144"/>
      <c r="AC2454" s="39"/>
      <c r="AD2454" s="40"/>
    </row>
    <row r="2455" s="35" customFormat="1" spans="3:30">
      <c r="C2455" s="38"/>
      <c r="F2455" s="52"/>
      <c r="G2455" s="52"/>
      <c r="P2455" s="37"/>
      <c r="Q2455" s="144"/>
      <c r="AC2455" s="39"/>
      <c r="AD2455" s="40"/>
    </row>
    <row r="2456" s="35" customFormat="1" spans="3:30">
      <c r="C2456" s="38"/>
      <c r="F2456" s="52"/>
      <c r="G2456" s="52"/>
      <c r="P2456" s="37"/>
      <c r="Q2456" s="144"/>
      <c r="AC2456" s="39"/>
      <c r="AD2456" s="40"/>
    </row>
    <row r="2457" s="35" customFormat="1" spans="3:30">
      <c r="C2457" s="38"/>
      <c r="F2457" s="52"/>
      <c r="G2457" s="52"/>
      <c r="P2457" s="37"/>
      <c r="Q2457" s="144"/>
      <c r="AC2457" s="39"/>
      <c r="AD2457" s="40"/>
    </row>
    <row r="2458" s="35" customFormat="1" spans="3:30">
      <c r="C2458" s="38"/>
      <c r="F2458" s="52"/>
      <c r="G2458" s="52"/>
      <c r="P2458" s="37"/>
      <c r="Q2458" s="144"/>
      <c r="AC2458" s="39"/>
      <c r="AD2458" s="40"/>
    </row>
    <row r="2459" s="35" customFormat="1" spans="3:30">
      <c r="C2459" s="38"/>
      <c r="F2459" s="52"/>
      <c r="G2459" s="52"/>
      <c r="P2459" s="37"/>
      <c r="Q2459" s="144"/>
      <c r="AC2459" s="39"/>
      <c r="AD2459" s="40"/>
    </row>
    <row r="2460" s="35" customFormat="1" spans="3:30">
      <c r="C2460" s="38"/>
      <c r="F2460" s="52"/>
      <c r="G2460" s="52"/>
      <c r="P2460" s="37"/>
      <c r="Q2460" s="144"/>
      <c r="AC2460" s="39"/>
      <c r="AD2460" s="40"/>
    </row>
    <row r="2461" s="35" customFormat="1" spans="3:30">
      <c r="C2461" s="38"/>
      <c r="F2461" s="52"/>
      <c r="G2461" s="52"/>
      <c r="P2461" s="37"/>
      <c r="Q2461" s="144"/>
      <c r="AC2461" s="39"/>
      <c r="AD2461" s="40"/>
    </row>
    <row r="2462" s="35" customFormat="1" spans="3:30">
      <c r="C2462" s="38"/>
      <c r="F2462" s="52"/>
      <c r="G2462" s="52"/>
      <c r="P2462" s="37"/>
      <c r="Q2462" s="144"/>
      <c r="AC2462" s="39"/>
      <c r="AD2462" s="40"/>
    </row>
    <row r="2463" s="35" customFormat="1" spans="3:30">
      <c r="C2463" s="38"/>
      <c r="F2463" s="52"/>
      <c r="G2463" s="52"/>
      <c r="P2463" s="37"/>
      <c r="Q2463" s="144"/>
      <c r="AC2463" s="39"/>
      <c r="AD2463" s="40"/>
    </row>
    <row r="2464" s="35" customFormat="1" spans="3:30">
      <c r="C2464" s="38"/>
      <c r="F2464" s="52"/>
      <c r="G2464" s="52"/>
      <c r="P2464" s="37"/>
      <c r="Q2464" s="144"/>
      <c r="AC2464" s="39"/>
      <c r="AD2464" s="40"/>
    </row>
    <row r="2465" s="35" customFormat="1" spans="3:30">
      <c r="C2465" s="38"/>
      <c r="F2465" s="52"/>
      <c r="G2465" s="52"/>
      <c r="P2465" s="37"/>
      <c r="Q2465" s="144"/>
      <c r="AC2465" s="39"/>
      <c r="AD2465" s="40"/>
    </row>
    <row r="2466" s="35" customFormat="1" spans="3:30">
      <c r="C2466" s="38"/>
      <c r="F2466" s="52"/>
      <c r="G2466" s="52"/>
      <c r="P2466" s="37"/>
      <c r="Q2466" s="144"/>
      <c r="AC2466" s="39"/>
      <c r="AD2466" s="40"/>
    </row>
    <row r="2467" s="35" customFormat="1" spans="3:30">
      <c r="C2467" s="38"/>
      <c r="F2467" s="52"/>
      <c r="G2467" s="52"/>
      <c r="P2467" s="37"/>
      <c r="Q2467" s="144"/>
      <c r="AC2467" s="39"/>
      <c r="AD2467" s="40"/>
    </row>
    <row r="2468" s="35" customFormat="1" spans="3:30">
      <c r="C2468" s="38"/>
      <c r="F2468" s="52"/>
      <c r="G2468" s="52"/>
      <c r="P2468" s="37"/>
      <c r="Q2468" s="144"/>
      <c r="AC2468" s="39"/>
      <c r="AD2468" s="40"/>
    </row>
    <row r="2469" s="35" customFormat="1" spans="3:30">
      <c r="C2469" s="38"/>
      <c r="F2469" s="52"/>
      <c r="G2469" s="52"/>
      <c r="P2469" s="37"/>
      <c r="Q2469" s="144"/>
      <c r="AC2469" s="39"/>
      <c r="AD2469" s="40"/>
    </row>
    <row r="2470" s="35" customFormat="1" spans="3:30">
      <c r="C2470" s="38"/>
      <c r="F2470" s="52"/>
      <c r="G2470" s="52"/>
      <c r="P2470" s="37"/>
      <c r="Q2470" s="144"/>
      <c r="AC2470" s="39"/>
      <c r="AD2470" s="40"/>
    </row>
    <row r="2471" s="35" customFormat="1" spans="3:30">
      <c r="C2471" s="38"/>
      <c r="F2471" s="52"/>
      <c r="G2471" s="52"/>
      <c r="P2471" s="37"/>
      <c r="Q2471" s="144"/>
      <c r="AC2471" s="39"/>
      <c r="AD2471" s="40"/>
    </row>
    <row r="2472" s="35" customFormat="1" spans="3:30">
      <c r="C2472" s="38"/>
      <c r="F2472" s="52"/>
      <c r="G2472" s="52"/>
      <c r="P2472" s="37"/>
      <c r="Q2472" s="144"/>
      <c r="AC2472" s="39"/>
      <c r="AD2472" s="40"/>
    </row>
    <row r="2473" s="35" customFormat="1" spans="3:30">
      <c r="C2473" s="38"/>
      <c r="F2473" s="52"/>
      <c r="G2473" s="52"/>
      <c r="P2473" s="37"/>
      <c r="Q2473" s="144"/>
      <c r="AC2473" s="39"/>
      <c r="AD2473" s="40"/>
    </row>
    <row r="2474" s="35" customFormat="1" spans="3:30">
      <c r="C2474" s="38"/>
      <c r="F2474" s="52"/>
      <c r="G2474" s="52"/>
      <c r="P2474" s="37"/>
      <c r="Q2474" s="144"/>
      <c r="AC2474" s="39"/>
      <c r="AD2474" s="40"/>
    </row>
    <row r="2475" s="35" customFormat="1" spans="3:30">
      <c r="C2475" s="38"/>
      <c r="F2475" s="52"/>
      <c r="G2475" s="52"/>
      <c r="P2475" s="37"/>
      <c r="Q2475" s="144"/>
      <c r="AC2475" s="39"/>
      <c r="AD2475" s="40"/>
    </row>
    <row r="2476" s="35" customFormat="1" spans="3:30">
      <c r="C2476" s="38"/>
      <c r="F2476" s="52"/>
      <c r="G2476" s="52"/>
      <c r="P2476" s="37"/>
      <c r="Q2476" s="144"/>
      <c r="AC2476" s="39"/>
      <c r="AD2476" s="40"/>
    </row>
    <row r="2477" s="35" customFormat="1" spans="3:30">
      <c r="C2477" s="38"/>
      <c r="F2477" s="52"/>
      <c r="G2477" s="52"/>
      <c r="P2477" s="37"/>
      <c r="Q2477" s="144"/>
      <c r="AC2477" s="39"/>
      <c r="AD2477" s="40"/>
    </row>
    <row r="2478" s="35" customFormat="1" spans="3:30">
      <c r="C2478" s="38"/>
      <c r="F2478" s="52"/>
      <c r="G2478" s="52"/>
      <c r="P2478" s="37"/>
      <c r="Q2478" s="144"/>
      <c r="AC2478" s="39"/>
      <c r="AD2478" s="40"/>
    </row>
    <row r="2479" s="35" customFormat="1" spans="3:30">
      <c r="C2479" s="38"/>
      <c r="F2479" s="52"/>
      <c r="G2479" s="52"/>
      <c r="P2479" s="37"/>
      <c r="Q2479" s="144"/>
      <c r="AC2479" s="39"/>
      <c r="AD2479" s="40"/>
    </row>
    <row r="2480" s="35" customFormat="1" spans="3:30">
      <c r="C2480" s="38"/>
      <c r="F2480" s="52"/>
      <c r="G2480" s="52"/>
      <c r="P2480" s="37"/>
      <c r="Q2480" s="144"/>
      <c r="AC2480" s="39"/>
      <c r="AD2480" s="40"/>
    </row>
    <row r="2481" s="35" customFormat="1" spans="3:30">
      <c r="C2481" s="38"/>
      <c r="F2481" s="52"/>
      <c r="G2481" s="52"/>
      <c r="P2481" s="37"/>
      <c r="Q2481" s="144"/>
      <c r="AC2481" s="39"/>
      <c r="AD2481" s="40"/>
    </row>
    <row r="2482" s="35" customFormat="1" spans="3:30">
      <c r="C2482" s="38"/>
      <c r="F2482" s="52"/>
      <c r="G2482" s="52"/>
      <c r="P2482" s="37"/>
      <c r="Q2482" s="144"/>
      <c r="AC2482" s="39"/>
      <c r="AD2482" s="40"/>
    </row>
    <row r="2483" s="35" customFormat="1" spans="3:30">
      <c r="C2483" s="38"/>
      <c r="F2483" s="52"/>
      <c r="G2483" s="52"/>
      <c r="P2483" s="37"/>
      <c r="Q2483" s="144"/>
      <c r="AC2483" s="39"/>
      <c r="AD2483" s="40"/>
    </row>
    <row r="2484" s="35" customFormat="1" spans="3:30">
      <c r="C2484" s="38"/>
      <c r="F2484" s="52"/>
      <c r="G2484" s="52"/>
      <c r="P2484" s="37"/>
      <c r="Q2484" s="144"/>
      <c r="AC2484" s="39"/>
      <c r="AD2484" s="40"/>
    </row>
    <row r="2485" s="35" customFormat="1" spans="3:30">
      <c r="C2485" s="38"/>
      <c r="F2485" s="52"/>
      <c r="G2485" s="52"/>
      <c r="P2485" s="37"/>
      <c r="Q2485" s="144"/>
      <c r="AC2485" s="39"/>
      <c r="AD2485" s="40"/>
    </row>
    <row r="2486" s="35" customFormat="1" spans="3:30">
      <c r="C2486" s="38"/>
      <c r="F2486" s="52"/>
      <c r="G2486" s="52"/>
      <c r="P2486" s="37"/>
      <c r="Q2486" s="144"/>
      <c r="AC2486" s="39"/>
      <c r="AD2486" s="40"/>
    </row>
    <row r="2487" s="35" customFormat="1" spans="3:30">
      <c r="C2487" s="38"/>
      <c r="F2487" s="52"/>
      <c r="G2487" s="52"/>
      <c r="P2487" s="37"/>
      <c r="Q2487" s="144"/>
      <c r="AC2487" s="39"/>
      <c r="AD2487" s="40"/>
    </row>
    <row r="2488" s="35" customFormat="1" spans="3:30">
      <c r="C2488" s="38"/>
      <c r="F2488" s="52"/>
      <c r="G2488" s="52"/>
      <c r="P2488" s="37"/>
      <c r="Q2488" s="144"/>
      <c r="AC2488" s="39"/>
      <c r="AD2488" s="40"/>
    </row>
    <row r="2489" s="35" customFormat="1" spans="3:30">
      <c r="C2489" s="38"/>
      <c r="F2489" s="52"/>
      <c r="G2489" s="52"/>
      <c r="P2489" s="37"/>
      <c r="Q2489" s="144"/>
      <c r="AC2489" s="39"/>
      <c r="AD2489" s="40"/>
    </row>
    <row r="2490" s="35" customFormat="1" spans="3:30">
      <c r="C2490" s="38"/>
      <c r="F2490" s="52"/>
      <c r="G2490" s="52"/>
      <c r="P2490" s="37"/>
      <c r="Q2490" s="144"/>
      <c r="AC2490" s="39"/>
      <c r="AD2490" s="40"/>
    </row>
    <row r="2491" s="35" customFormat="1" spans="3:30">
      <c r="C2491" s="38"/>
      <c r="F2491" s="52"/>
      <c r="G2491" s="52"/>
      <c r="P2491" s="37"/>
      <c r="Q2491" s="144"/>
      <c r="AC2491" s="39"/>
      <c r="AD2491" s="40"/>
    </row>
    <row r="2492" s="35" customFormat="1" spans="3:30">
      <c r="C2492" s="38"/>
      <c r="F2492" s="52"/>
      <c r="G2492" s="52"/>
      <c r="P2492" s="37"/>
      <c r="Q2492" s="144"/>
      <c r="AC2492" s="39"/>
      <c r="AD2492" s="40"/>
    </row>
    <row r="2493" s="35" customFormat="1" spans="3:30">
      <c r="C2493" s="38"/>
      <c r="F2493" s="52"/>
      <c r="G2493" s="52"/>
      <c r="P2493" s="37"/>
      <c r="Q2493" s="144"/>
      <c r="AC2493" s="39"/>
      <c r="AD2493" s="40"/>
    </row>
    <row r="2494" s="35" customFormat="1" spans="3:30">
      <c r="C2494" s="38"/>
      <c r="F2494" s="52"/>
      <c r="G2494" s="52"/>
      <c r="P2494" s="37"/>
      <c r="Q2494" s="144"/>
      <c r="AC2494" s="39"/>
      <c r="AD2494" s="40"/>
    </row>
    <row r="2495" s="35" customFormat="1" spans="3:30">
      <c r="C2495" s="38"/>
      <c r="F2495" s="52"/>
      <c r="G2495" s="52"/>
      <c r="P2495" s="37"/>
      <c r="Q2495" s="144"/>
      <c r="AC2495" s="39"/>
      <c r="AD2495" s="40"/>
    </row>
    <row r="2496" s="35" customFormat="1" spans="3:30">
      <c r="C2496" s="38"/>
      <c r="F2496" s="52"/>
      <c r="G2496" s="52"/>
      <c r="P2496" s="37"/>
      <c r="Q2496" s="144"/>
      <c r="AC2496" s="39"/>
      <c r="AD2496" s="40"/>
    </row>
    <row r="2497" s="35" customFormat="1" spans="3:30">
      <c r="C2497" s="38"/>
      <c r="F2497" s="52"/>
      <c r="G2497" s="52"/>
      <c r="P2497" s="37"/>
      <c r="Q2497" s="144"/>
      <c r="AC2497" s="39"/>
      <c r="AD2497" s="40"/>
    </row>
    <row r="2498" s="35" customFormat="1" spans="3:30">
      <c r="C2498" s="38"/>
      <c r="F2498" s="52"/>
      <c r="G2498" s="52"/>
      <c r="P2498" s="37"/>
      <c r="Q2498" s="144"/>
      <c r="AC2498" s="39"/>
      <c r="AD2498" s="40"/>
    </row>
    <row r="2499" s="35" customFormat="1" spans="3:30">
      <c r="C2499" s="38"/>
      <c r="F2499" s="52"/>
      <c r="G2499" s="52"/>
      <c r="P2499" s="37"/>
      <c r="Q2499" s="144"/>
      <c r="AC2499" s="39"/>
      <c r="AD2499" s="40"/>
    </row>
    <row r="2500" s="35" customFormat="1" spans="3:30">
      <c r="C2500" s="38"/>
      <c r="F2500" s="52"/>
      <c r="G2500" s="52"/>
      <c r="P2500" s="37"/>
      <c r="Q2500" s="144"/>
      <c r="AC2500" s="39"/>
      <c r="AD2500" s="40"/>
    </row>
    <row r="2501" s="35" customFormat="1" spans="3:30">
      <c r="C2501" s="38"/>
      <c r="F2501" s="52"/>
      <c r="G2501" s="52"/>
      <c r="P2501" s="37"/>
      <c r="Q2501" s="144"/>
      <c r="AC2501" s="39"/>
      <c r="AD2501" s="40"/>
    </row>
    <row r="2502" s="35" customFormat="1" spans="3:30">
      <c r="C2502" s="38"/>
      <c r="F2502" s="52"/>
      <c r="G2502" s="52"/>
      <c r="P2502" s="37"/>
      <c r="Q2502" s="144"/>
      <c r="AC2502" s="39"/>
      <c r="AD2502" s="40"/>
    </row>
    <row r="2503" s="35" customFormat="1" spans="3:30">
      <c r="C2503" s="38"/>
      <c r="F2503" s="52"/>
      <c r="G2503" s="52"/>
      <c r="P2503" s="37"/>
      <c r="Q2503" s="144"/>
      <c r="AC2503" s="39"/>
      <c r="AD2503" s="40"/>
    </row>
    <row r="2504" s="35" customFormat="1" spans="3:30">
      <c r="C2504" s="38"/>
      <c r="F2504" s="52"/>
      <c r="G2504" s="52"/>
      <c r="P2504" s="37"/>
      <c r="Q2504" s="144"/>
      <c r="AC2504" s="39"/>
      <c r="AD2504" s="40"/>
    </row>
    <row r="2505" s="35" customFormat="1" spans="3:30">
      <c r="C2505" s="38"/>
      <c r="F2505" s="52"/>
      <c r="G2505" s="52"/>
      <c r="P2505" s="37"/>
      <c r="Q2505" s="144"/>
      <c r="AC2505" s="39"/>
      <c r="AD2505" s="40"/>
    </row>
    <row r="2506" s="35" customFormat="1" spans="3:30">
      <c r="C2506" s="38"/>
      <c r="F2506" s="52"/>
      <c r="G2506" s="52"/>
      <c r="P2506" s="37"/>
      <c r="Q2506" s="144"/>
      <c r="AC2506" s="39"/>
      <c r="AD2506" s="40"/>
    </row>
    <row r="2507" s="35" customFormat="1" spans="3:30">
      <c r="C2507" s="38"/>
      <c r="F2507" s="52"/>
      <c r="G2507" s="52"/>
      <c r="P2507" s="37"/>
      <c r="Q2507" s="144"/>
      <c r="AC2507" s="39"/>
      <c r="AD2507" s="40"/>
    </row>
    <row r="2508" s="35" customFormat="1" spans="3:30">
      <c r="C2508" s="38"/>
      <c r="F2508" s="52"/>
      <c r="G2508" s="52"/>
      <c r="P2508" s="37"/>
      <c r="Q2508" s="144"/>
      <c r="AC2508" s="39"/>
      <c r="AD2508" s="40"/>
    </row>
    <row r="2509" s="35" customFormat="1" spans="3:30">
      <c r="C2509" s="38"/>
      <c r="F2509" s="52"/>
      <c r="G2509" s="52"/>
      <c r="P2509" s="37"/>
      <c r="Q2509" s="144"/>
      <c r="AC2509" s="39"/>
      <c r="AD2509" s="40"/>
    </row>
    <row r="2510" s="35" customFormat="1" spans="3:30">
      <c r="C2510" s="38"/>
      <c r="F2510" s="52"/>
      <c r="G2510" s="52"/>
      <c r="P2510" s="37"/>
      <c r="Q2510" s="144"/>
      <c r="AC2510" s="39"/>
      <c r="AD2510" s="40"/>
    </row>
    <row r="2511" s="35" customFormat="1" spans="3:30">
      <c r="C2511" s="38"/>
      <c r="F2511" s="52"/>
      <c r="G2511" s="52"/>
      <c r="P2511" s="37"/>
      <c r="Q2511" s="144"/>
      <c r="AC2511" s="39"/>
      <c r="AD2511" s="40"/>
    </row>
    <row r="2512" s="35" customFormat="1" spans="3:30">
      <c r="C2512" s="38"/>
      <c r="F2512" s="52"/>
      <c r="G2512" s="52"/>
      <c r="P2512" s="37"/>
      <c r="Q2512" s="144"/>
      <c r="AC2512" s="39"/>
      <c r="AD2512" s="40"/>
    </row>
    <row r="2513" s="35" customFormat="1" spans="3:30">
      <c r="C2513" s="38"/>
      <c r="F2513" s="52"/>
      <c r="G2513" s="52"/>
      <c r="P2513" s="37"/>
      <c r="Q2513" s="144"/>
      <c r="AC2513" s="39"/>
      <c r="AD2513" s="40"/>
    </row>
    <row r="2514" s="35" customFormat="1" spans="3:30">
      <c r="C2514" s="38"/>
      <c r="F2514" s="52"/>
      <c r="G2514" s="52"/>
      <c r="P2514" s="37"/>
      <c r="Q2514" s="144"/>
      <c r="AC2514" s="39"/>
      <c r="AD2514" s="40"/>
    </row>
    <row r="2515" s="35" customFormat="1" spans="3:30">
      <c r="C2515" s="38"/>
      <c r="F2515" s="52"/>
      <c r="G2515" s="52"/>
      <c r="P2515" s="37"/>
      <c r="Q2515" s="144"/>
      <c r="AC2515" s="39"/>
      <c r="AD2515" s="40"/>
    </row>
    <row r="2516" s="35" customFormat="1" spans="3:30">
      <c r="C2516" s="38"/>
      <c r="F2516" s="52"/>
      <c r="G2516" s="52"/>
      <c r="P2516" s="37"/>
      <c r="Q2516" s="144"/>
      <c r="AC2516" s="39"/>
      <c r="AD2516" s="40"/>
    </row>
    <row r="2517" s="35" customFormat="1" spans="3:30">
      <c r="C2517" s="38"/>
      <c r="F2517" s="52"/>
      <c r="G2517" s="52"/>
      <c r="P2517" s="37"/>
      <c r="Q2517" s="144"/>
      <c r="AC2517" s="39"/>
      <c r="AD2517" s="40"/>
    </row>
    <row r="2518" s="35" customFormat="1" spans="3:30">
      <c r="C2518" s="38"/>
      <c r="F2518" s="52"/>
      <c r="G2518" s="52"/>
      <c r="P2518" s="37"/>
      <c r="Q2518" s="144"/>
      <c r="AC2518" s="39"/>
      <c r="AD2518" s="40"/>
    </row>
    <row r="2519" s="35" customFormat="1" spans="3:30">
      <c r="C2519" s="38"/>
      <c r="F2519" s="52"/>
      <c r="G2519" s="52"/>
      <c r="P2519" s="37"/>
      <c r="Q2519" s="144"/>
      <c r="AC2519" s="39"/>
      <c r="AD2519" s="40"/>
    </row>
    <row r="2520" s="35" customFormat="1" spans="3:30">
      <c r="C2520" s="38"/>
      <c r="F2520" s="52"/>
      <c r="G2520" s="52"/>
      <c r="P2520" s="37"/>
      <c r="Q2520" s="144"/>
      <c r="AC2520" s="39"/>
      <c r="AD2520" s="40"/>
    </row>
    <row r="2521" s="35" customFormat="1" spans="3:30">
      <c r="C2521" s="38"/>
      <c r="F2521" s="52"/>
      <c r="G2521" s="52"/>
      <c r="P2521" s="37"/>
      <c r="Q2521" s="144"/>
      <c r="AC2521" s="39"/>
      <c r="AD2521" s="40"/>
    </row>
    <row r="2522" s="35" customFormat="1" spans="3:30">
      <c r="C2522" s="38"/>
      <c r="F2522" s="52"/>
      <c r="G2522" s="52"/>
      <c r="P2522" s="37"/>
      <c r="Q2522" s="144"/>
      <c r="AC2522" s="39"/>
      <c r="AD2522" s="40"/>
    </row>
    <row r="2523" s="35" customFormat="1" spans="3:30">
      <c r="C2523" s="38"/>
      <c r="F2523" s="52"/>
      <c r="G2523" s="52"/>
      <c r="P2523" s="37"/>
      <c r="Q2523" s="144"/>
      <c r="AC2523" s="39"/>
      <c r="AD2523" s="40"/>
    </row>
    <row r="2524" s="35" customFormat="1" spans="3:30">
      <c r="C2524" s="38"/>
      <c r="F2524" s="52"/>
      <c r="G2524" s="52"/>
      <c r="P2524" s="37"/>
      <c r="Q2524" s="144"/>
      <c r="AC2524" s="39"/>
      <c r="AD2524" s="40"/>
    </row>
    <row r="2525" s="35" customFormat="1" spans="3:30">
      <c r="C2525" s="38"/>
      <c r="F2525" s="52"/>
      <c r="G2525" s="52"/>
      <c r="P2525" s="37"/>
      <c r="Q2525" s="144"/>
      <c r="AC2525" s="39"/>
      <c r="AD2525" s="40"/>
    </row>
    <row r="2526" s="35" customFormat="1" spans="3:30">
      <c r="C2526" s="38"/>
      <c r="F2526" s="52"/>
      <c r="G2526" s="52"/>
      <c r="P2526" s="37"/>
      <c r="Q2526" s="144"/>
      <c r="AC2526" s="39"/>
      <c r="AD2526" s="40"/>
    </row>
    <row r="2527" s="35" customFormat="1" spans="3:30">
      <c r="C2527" s="38"/>
      <c r="F2527" s="52"/>
      <c r="G2527" s="52"/>
      <c r="P2527" s="37"/>
      <c r="Q2527" s="144"/>
      <c r="AC2527" s="39"/>
      <c r="AD2527" s="40"/>
    </row>
    <row r="2528" s="35" customFormat="1" spans="3:30">
      <c r="C2528" s="38"/>
      <c r="F2528" s="52"/>
      <c r="G2528" s="52"/>
      <c r="P2528" s="37"/>
      <c r="Q2528" s="144"/>
      <c r="AC2528" s="39"/>
      <c r="AD2528" s="40"/>
    </row>
    <row r="2529" s="35" customFormat="1" spans="3:30">
      <c r="C2529" s="38"/>
      <c r="F2529" s="52"/>
      <c r="G2529" s="52"/>
      <c r="P2529" s="37"/>
      <c r="Q2529" s="144"/>
      <c r="AC2529" s="39"/>
      <c r="AD2529" s="40"/>
    </row>
    <row r="2530" s="35" customFormat="1" spans="3:30">
      <c r="C2530" s="38"/>
      <c r="F2530" s="52"/>
      <c r="G2530" s="52"/>
      <c r="P2530" s="37"/>
      <c r="Q2530" s="144"/>
      <c r="AC2530" s="39"/>
      <c r="AD2530" s="40"/>
    </row>
    <row r="2531" s="35" customFormat="1" spans="3:30">
      <c r="C2531" s="38"/>
      <c r="F2531" s="52"/>
      <c r="G2531" s="52"/>
      <c r="P2531" s="37"/>
      <c r="Q2531" s="144"/>
      <c r="AC2531" s="39"/>
      <c r="AD2531" s="40"/>
    </row>
    <row r="2532" s="35" customFormat="1" spans="3:30">
      <c r="C2532" s="38"/>
      <c r="F2532" s="52"/>
      <c r="G2532" s="52"/>
      <c r="P2532" s="37"/>
      <c r="Q2532" s="144"/>
      <c r="AC2532" s="39"/>
      <c r="AD2532" s="40"/>
    </row>
    <row r="2533" s="35" customFormat="1" spans="3:30">
      <c r="C2533" s="38"/>
      <c r="F2533" s="52"/>
      <c r="G2533" s="52"/>
      <c r="P2533" s="37"/>
      <c r="Q2533" s="144"/>
      <c r="AC2533" s="39"/>
      <c r="AD2533" s="40"/>
    </row>
    <row r="2534" s="35" customFormat="1" spans="3:30">
      <c r="C2534" s="38"/>
      <c r="F2534" s="52"/>
      <c r="G2534" s="52"/>
      <c r="P2534" s="37"/>
      <c r="Q2534" s="144"/>
      <c r="AC2534" s="39"/>
      <c r="AD2534" s="40"/>
    </row>
    <row r="2535" s="35" customFormat="1" spans="3:30">
      <c r="C2535" s="38"/>
      <c r="F2535" s="52"/>
      <c r="G2535" s="52"/>
      <c r="P2535" s="37"/>
      <c r="Q2535" s="144"/>
      <c r="AC2535" s="39"/>
      <c r="AD2535" s="40"/>
    </row>
    <row r="2536" s="35" customFormat="1" spans="3:30">
      <c r="C2536" s="38"/>
      <c r="F2536" s="52"/>
      <c r="G2536" s="52"/>
      <c r="P2536" s="37"/>
      <c r="Q2536" s="144"/>
      <c r="AC2536" s="39"/>
      <c r="AD2536" s="40"/>
    </row>
    <row r="2537" s="35" customFormat="1" spans="3:30">
      <c r="C2537" s="38"/>
      <c r="F2537" s="52"/>
      <c r="G2537" s="52"/>
      <c r="P2537" s="37"/>
      <c r="Q2537" s="144"/>
      <c r="AC2537" s="39"/>
      <c r="AD2537" s="40"/>
    </row>
    <row r="2538" s="35" customFormat="1" spans="3:30">
      <c r="C2538" s="38"/>
      <c r="F2538" s="52"/>
      <c r="G2538" s="52"/>
      <c r="P2538" s="37"/>
      <c r="Q2538" s="144"/>
      <c r="AC2538" s="39"/>
      <c r="AD2538" s="40"/>
    </row>
    <row r="2539" s="35" customFormat="1" spans="3:30">
      <c r="C2539" s="38"/>
      <c r="F2539" s="52"/>
      <c r="G2539" s="52"/>
      <c r="P2539" s="37"/>
      <c r="Q2539" s="144"/>
      <c r="AC2539" s="39"/>
      <c r="AD2539" s="40"/>
    </row>
    <row r="2540" s="35" customFormat="1" spans="3:30">
      <c r="C2540" s="38"/>
      <c r="F2540" s="52"/>
      <c r="G2540" s="52"/>
      <c r="P2540" s="37"/>
      <c r="Q2540" s="144"/>
      <c r="AC2540" s="39"/>
      <c r="AD2540" s="40"/>
    </row>
    <row r="2541" s="35" customFormat="1" spans="3:30">
      <c r="C2541" s="38"/>
      <c r="F2541" s="52"/>
      <c r="G2541" s="52"/>
      <c r="P2541" s="37"/>
      <c r="Q2541" s="144"/>
      <c r="AC2541" s="39"/>
      <c r="AD2541" s="40"/>
    </row>
    <row r="2542" s="35" customFormat="1" spans="3:30">
      <c r="C2542" s="38"/>
      <c r="F2542" s="52"/>
      <c r="G2542" s="52"/>
      <c r="P2542" s="37"/>
      <c r="Q2542" s="144"/>
      <c r="AC2542" s="39"/>
      <c r="AD2542" s="40"/>
    </row>
    <row r="2543" s="35" customFormat="1" spans="3:30">
      <c r="C2543" s="38"/>
      <c r="F2543" s="52"/>
      <c r="G2543" s="52"/>
      <c r="P2543" s="37"/>
      <c r="Q2543" s="144"/>
      <c r="AC2543" s="39"/>
      <c r="AD2543" s="40"/>
    </row>
    <row r="2544" s="35" customFormat="1" spans="3:30">
      <c r="C2544" s="38"/>
      <c r="F2544" s="52"/>
      <c r="G2544" s="52"/>
      <c r="P2544" s="37"/>
      <c r="Q2544" s="144"/>
      <c r="AC2544" s="39"/>
      <c r="AD2544" s="40"/>
    </row>
    <row r="2545" s="35" customFormat="1" spans="3:30">
      <c r="C2545" s="38"/>
      <c r="F2545" s="52"/>
      <c r="G2545" s="52"/>
      <c r="P2545" s="37"/>
      <c r="Q2545" s="144"/>
      <c r="AC2545" s="39"/>
      <c r="AD2545" s="40"/>
    </row>
    <row r="2546" s="35" customFormat="1" spans="3:30">
      <c r="C2546" s="38"/>
      <c r="F2546" s="52"/>
      <c r="G2546" s="52"/>
      <c r="P2546" s="37"/>
      <c r="Q2546" s="144"/>
      <c r="AC2546" s="39"/>
      <c r="AD2546" s="40"/>
    </row>
    <row r="2547" s="35" customFormat="1" spans="3:30">
      <c r="C2547" s="38"/>
      <c r="F2547" s="52"/>
      <c r="G2547" s="52"/>
      <c r="P2547" s="37"/>
      <c r="Q2547" s="144"/>
      <c r="AC2547" s="39"/>
      <c r="AD2547" s="40"/>
    </row>
    <row r="2548" s="35" customFormat="1" spans="3:30">
      <c r="C2548" s="38"/>
      <c r="F2548" s="52"/>
      <c r="G2548" s="52"/>
      <c r="P2548" s="37"/>
      <c r="Q2548" s="144"/>
      <c r="AC2548" s="39"/>
      <c r="AD2548" s="40"/>
    </row>
    <row r="2549" s="35" customFormat="1" spans="3:30">
      <c r="C2549" s="38"/>
      <c r="F2549" s="52"/>
      <c r="G2549" s="52"/>
      <c r="P2549" s="37"/>
      <c r="Q2549" s="144"/>
      <c r="AC2549" s="39"/>
      <c r="AD2549" s="40"/>
    </row>
    <row r="2550" s="35" customFormat="1" spans="3:30">
      <c r="C2550" s="38"/>
      <c r="F2550" s="52"/>
      <c r="G2550" s="52"/>
      <c r="P2550" s="37"/>
      <c r="Q2550" s="144"/>
      <c r="AC2550" s="39"/>
      <c r="AD2550" s="40"/>
    </row>
    <row r="2551" s="35" customFormat="1" spans="3:30">
      <c r="C2551" s="38"/>
      <c r="F2551" s="52"/>
      <c r="G2551" s="52"/>
      <c r="P2551" s="37"/>
      <c r="Q2551" s="144"/>
      <c r="AC2551" s="39"/>
      <c r="AD2551" s="40"/>
    </row>
    <row r="2552" s="35" customFormat="1" spans="3:30">
      <c r="C2552" s="38"/>
      <c r="F2552" s="52"/>
      <c r="G2552" s="52"/>
      <c r="P2552" s="37"/>
      <c r="Q2552" s="144"/>
      <c r="AC2552" s="39"/>
      <c r="AD2552" s="40"/>
    </row>
    <row r="2553" s="35" customFormat="1" spans="3:30">
      <c r="C2553" s="38"/>
      <c r="F2553" s="52"/>
      <c r="G2553" s="52"/>
      <c r="P2553" s="37"/>
      <c r="Q2553" s="144"/>
      <c r="AC2553" s="39"/>
      <c r="AD2553" s="40"/>
    </row>
    <row r="2554" s="35" customFormat="1" spans="3:30">
      <c r="C2554" s="38"/>
      <c r="F2554" s="52"/>
      <c r="G2554" s="52"/>
      <c r="P2554" s="37"/>
      <c r="Q2554" s="144"/>
      <c r="AC2554" s="39"/>
      <c r="AD2554" s="40"/>
    </row>
    <row r="2555" s="35" customFormat="1" spans="3:30">
      <c r="C2555" s="38"/>
      <c r="F2555" s="52"/>
      <c r="G2555" s="52"/>
      <c r="P2555" s="37"/>
      <c r="Q2555" s="144"/>
      <c r="AC2555" s="39"/>
      <c r="AD2555" s="40"/>
    </row>
    <row r="2556" s="35" customFormat="1" spans="3:30">
      <c r="C2556" s="38"/>
      <c r="F2556" s="52"/>
      <c r="G2556" s="52"/>
      <c r="P2556" s="37"/>
      <c r="Q2556" s="144"/>
      <c r="AC2556" s="39"/>
      <c r="AD2556" s="40"/>
    </row>
    <row r="2557" s="35" customFormat="1" spans="3:30">
      <c r="C2557" s="38"/>
      <c r="F2557" s="52"/>
      <c r="G2557" s="52"/>
      <c r="P2557" s="37"/>
      <c r="Q2557" s="144"/>
      <c r="AC2557" s="39"/>
      <c r="AD2557" s="40"/>
    </row>
    <row r="2558" s="35" customFormat="1" spans="3:30">
      <c r="C2558" s="38"/>
      <c r="F2558" s="52"/>
      <c r="G2558" s="52"/>
      <c r="P2558" s="37"/>
      <c r="Q2558" s="144"/>
      <c r="AC2558" s="39"/>
      <c r="AD2558" s="40"/>
    </row>
    <row r="2559" s="35" customFormat="1" spans="3:30">
      <c r="C2559" s="38"/>
      <c r="F2559" s="52"/>
      <c r="G2559" s="52"/>
      <c r="P2559" s="37"/>
      <c r="Q2559" s="144"/>
      <c r="AC2559" s="39"/>
      <c r="AD2559" s="40"/>
    </row>
    <row r="2560" s="35" customFormat="1" spans="3:30">
      <c r="C2560" s="38"/>
      <c r="F2560" s="52"/>
      <c r="G2560" s="52"/>
      <c r="P2560" s="37"/>
      <c r="Q2560" s="144"/>
      <c r="AC2560" s="39"/>
      <c r="AD2560" s="40"/>
    </row>
    <row r="2561" s="35" customFormat="1" spans="3:30">
      <c r="C2561" s="38"/>
      <c r="F2561" s="52"/>
      <c r="G2561" s="52"/>
      <c r="P2561" s="37"/>
      <c r="Q2561" s="144"/>
      <c r="AC2561" s="39"/>
      <c r="AD2561" s="40"/>
    </row>
    <row r="2562" s="35" customFormat="1" spans="3:30">
      <c r="C2562" s="38"/>
      <c r="F2562" s="52"/>
      <c r="G2562" s="52"/>
      <c r="P2562" s="37"/>
      <c r="Q2562" s="144"/>
      <c r="AC2562" s="39"/>
      <c r="AD2562" s="40"/>
    </row>
    <row r="2563" s="35" customFormat="1" spans="3:30">
      <c r="C2563" s="38"/>
      <c r="F2563" s="52"/>
      <c r="G2563" s="52"/>
      <c r="P2563" s="37"/>
      <c r="Q2563" s="144"/>
      <c r="AC2563" s="39"/>
      <c r="AD2563" s="40"/>
    </row>
    <row r="2564" s="35" customFormat="1" spans="3:30">
      <c r="C2564" s="38"/>
      <c r="F2564" s="52"/>
      <c r="G2564" s="52"/>
      <c r="P2564" s="37"/>
      <c r="Q2564" s="144"/>
      <c r="AC2564" s="39"/>
      <c r="AD2564" s="40"/>
    </row>
    <row r="2565" s="35" customFormat="1" spans="3:30">
      <c r="C2565" s="38"/>
      <c r="F2565" s="52"/>
      <c r="G2565" s="52"/>
      <c r="P2565" s="37"/>
      <c r="Q2565" s="144"/>
      <c r="AC2565" s="39"/>
      <c r="AD2565" s="40"/>
    </row>
    <row r="2566" s="35" customFormat="1" spans="3:30">
      <c r="C2566" s="38"/>
      <c r="F2566" s="52"/>
      <c r="G2566" s="52"/>
      <c r="P2566" s="37"/>
      <c r="Q2566" s="144"/>
      <c r="AC2566" s="39"/>
      <c r="AD2566" s="40"/>
    </row>
    <row r="2567" s="35" customFormat="1" spans="3:30">
      <c r="C2567" s="38"/>
      <c r="F2567" s="52"/>
      <c r="G2567" s="52"/>
      <c r="P2567" s="37"/>
      <c r="Q2567" s="144"/>
      <c r="AC2567" s="39"/>
      <c r="AD2567" s="40"/>
    </row>
    <row r="2568" s="35" customFormat="1" spans="3:30">
      <c r="C2568" s="38"/>
      <c r="F2568" s="52"/>
      <c r="G2568" s="52"/>
      <c r="P2568" s="37"/>
      <c r="Q2568" s="144"/>
      <c r="AC2568" s="39"/>
      <c r="AD2568" s="40"/>
    </row>
    <row r="2569" s="35" customFormat="1" spans="3:30">
      <c r="C2569" s="38"/>
      <c r="F2569" s="52"/>
      <c r="G2569" s="52"/>
      <c r="P2569" s="37"/>
      <c r="Q2569" s="144"/>
      <c r="AC2569" s="39"/>
      <c r="AD2569" s="40"/>
    </row>
    <row r="2570" s="35" customFormat="1" spans="3:30">
      <c r="C2570" s="38"/>
      <c r="F2570" s="52"/>
      <c r="G2570" s="52"/>
      <c r="P2570" s="37"/>
      <c r="Q2570" s="144"/>
      <c r="AC2570" s="39"/>
      <c r="AD2570" s="40"/>
    </row>
    <row r="2571" s="35" customFormat="1" spans="3:30">
      <c r="C2571" s="38"/>
      <c r="F2571" s="52"/>
      <c r="G2571" s="52"/>
      <c r="P2571" s="37"/>
      <c r="Q2571" s="144"/>
      <c r="AC2571" s="39"/>
      <c r="AD2571" s="40"/>
    </row>
    <row r="2572" s="35" customFormat="1" spans="3:30">
      <c r="C2572" s="38"/>
      <c r="F2572" s="52"/>
      <c r="G2572" s="52"/>
      <c r="P2572" s="37"/>
      <c r="Q2572" s="144"/>
      <c r="AC2572" s="39"/>
      <c r="AD2572" s="40"/>
    </row>
    <row r="2573" s="35" customFormat="1" spans="3:30">
      <c r="C2573" s="38"/>
      <c r="F2573" s="52"/>
      <c r="G2573" s="52"/>
      <c r="P2573" s="37"/>
      <c r="Q2573" s="144"/>
      <c r="AC2573" s="39"/>
      <c r="AD2573" s="40"/>
    </row>
    <row r="2574" s="35" customFormat="1" spans="3:30">
      <c r="C2574" s="38"/>
      <c r="F2574" s="52"/>
      <c r="G2574" s="52"/>
      <c r="P2574" s="37"/>
      <c r="Q2574" s="144"/>
      <c r="AC2574" s="39"/>
      <c r="AD2574" s="40"/>
    </row>
    <row r="2575" s="35" customFormat="1" spans="3:30">
      <c r="C2575" s="38"/>
      <c r="F2575" s="52"/>
      <c r="G2575" s="52"/>
      <c r="P2575" s="37"/>
      <c r="Q2575" s="144"/>
      <c r="AC2575" s="39"/>
      <c r="AD2575" s="40"/>
    </row>
    <row r="2576" s="35" customFormat="1" spans="3:30">
      <c r="C2576" s="38"/>
      <c r="F2576" s="52"/>
      <c r="G2576" s="52"/>
      <c r="P2576" s="37"/>
      <c r="Q2576" s="144"/>
      <c r="AC2576" s="39"/>
      <c r="AD2576" s="40"/>
    </row>
    <row r="2577" s="35" customFormat="1" spans="3:30">
      <c r="C2577" s="38"/>
      <c r="F2577" s="52"/>
      <c r="G2577" s="52"/>
      <c r="P2577" s="37"/>
      <c r="Q2577" s="144"/>
      <c r="AC2577" s="39"/>
      <c r="AD2577" s="40"/>
    </row>
    <row r="2578" s="35" customFormat="1" spans="3:30">
      <c r="C2578" s="38"/>
      <c r="F2578" s="52"/>
      <c r="G2578" s="52"/>
      <c r="P2578" s="37"/>
      <c r="Q2578" s="144"/>
      <c r="AC2578" s="39"/>
      <c r="AD2578" s="40"/>
    </row>
    <row r="2579" s="35" customFormat="1" spans="3:30">
      <c r="C2579" s="38"/>
      <c r="F2579" s="52"/>
      <c r="G2579" s="52"/>
      <c r="P2579" s="37"/>
      <c r="Q2579" s="144"/>
      <c r="AC2579" s="39"/>
      <c r="AD2579" s="40"/>
    </row>
    <row r="2580" s="35" customFormat="1" spans="3:30">
      <c r="C2580" s="38"/>
      <c r="F2580" s="52"/>
      <c r="G2580" s="52"/>
      <c r="P2580" s="37"/>
      <c r="Q2580" s="144"/>
      <c r="AC2580" s="39"/>
      <c r="AD2580" s="40"/>
    </row>
    <row r="2581" s="35" customFormat="1" spans="3:30">
      <c r="C2581" s="38"/>
      <c r="F2581" s="52"/>
      <c r="G2581" s="52"/>
      <c r="P2581" s="37"/>
      <c r="Q2581" s="144"/>
      <c r="AC2581" s="39"/>
      <c r="AD2581" s="40"/>
    </row>
    <row r="2582" s="35" customFormat="1" spans="3:30">
      <c r="C2582" s="38"/>
      <c r="F2582" s="52"/>
      <c r="G2582" s="52"/>
      <c r="P2582" s="37"/>
      <c r="Q2582" s="144"/>
      <c r="AC2582" s="39"/>
      <c r="AD2582" s="40"/>
    </row>
    <row r="2583" s="35" customFormat="1" spans="3:30">
      <c r="C2583" s="38"/>
      <c r="F2583" s="52"/>
      <c r="G2583" s="52"/>
      <c r="P2583" s="37"/>
      <c r="Q2583" s="144"/>
      <c r="AC2583" s="39"/>
      <c r="AD2583" s="40"/>
    </row>
    <row r="2584" s="35" customFormat="1" spans="3:30">
      <c r="C2584" s="38"/>
      <c r="F2584" s="52"/>
      <c r="G2584" s="52"/>
      <c r="P2584" s="37"/>
      <c r="Q2584" s="144"/>
      <c r="AC2584" s="39"/>
      <c r="AD2584" s="40"/>
    </row>
    <row r="2585" s="35" customFormat="1" spans="3:30">
      <c r="C2585" s="38"/>
      <c r="F2585" s="52"/>
      <c r="G2585" s="52"/>
      <c r="P2585" s="37"/>
      <c r="Q2585" s="144"/>
      <c r="AC2585" s="39"/>
      <c r="AD2585" s="40"/>
    </row>
    <row r="2586" s="35" customFormat="1" spans="3:30">
      <c r="C2586" s="38"/>
      <c r="F2586" s="52"/>
      <c r="G2586" s="52"/>
      <c r="P2586" s="37"/>
      <c r="Q2586" s="144"/>
      <c r="AC2586" s="39"/>
      <c r="AD2586" s="40"/>
    </row>
    <row r="2587" s="35" customFormat="1" spans="3:30">
      <c r="C2587" s="38"/>
      <c r="F2587" s="52"/>
      <c r="G2587" s="52"/>
      <c r="P2587" s="37"/>
      <c r="Q2587" s="144"/>
      <c r="AC2587" s="39"/>
      <c r="AD2587" s="40"/>
    </row>
    <row r="2588" s="35" customFormat="1" spans="3:30">
      <c r="C2588" s="38"/>
      <c r="F2588" s="52"/>
      <c r="G2588" s="52"/>
      <c r="P2588" s="37"/>
      <c r="Q2588" s="144"/>
      <c r="AC2588" s="39"/>
      <c r="AD2588" s="40"/>
    </row>
    <row r="2589" s="35" customFormat="1" spans="3:30">
      <c r="C2589" s="38"/>
      <c r="F2589" s="52"/>
      <c r="G2589" s="52"/>
      <c r="P2589" s="37"/>
      <c r="Q2589" s="144"/>
      <c r="AC2589" s="39"/>
      <c r="AD2589" s="40"/>
    </row>
    <row r="2590" s="35" customFormat="1" spans="3:30">
      <c r="C2590" s="38"/>
      <c r="F2590" s="52"/>
      <c r="G2590" s="52"/>
      <c r="P2590" s="37"/>
      <c r="Q2590" s="144"/>
      <c r="AC2590" s="39"/>
      <c r="AD2590" s="40"/>
    </row>
    <row r="2591" s="35" customFormat="1" spans="3:30">
      <c r="C2591" s="38"/>
      <c r="F2591" s="52"/>
      <c r="G2591" s="52"/>
      <c r="P2591" s="37"/>
      <c r="Q2591" s="144"/>
      <c r="AC2591" s="39"/>
      <c r="AD2591" s="40"/>
    </row>
    <row r="2592" s="35" customFormat="1" spans="3:30">
      <c r="C2592" s="38"/>
      <c r="F2592" s="52"/>
      <c r="G2592" s="52"/>
      <c r="P2592" s="37"/>
      <c r="Q2592" s="144"/>
      <c r="AC2592" s="39"/>
      <c r="AD2592" s="40"/>
    </row>
    <row r="2593" s="35" customFormat="1" spans="3:30">
      <c r="C2593" s="38"/>
      <c r="F2593" s="52"/>
      <c r="G2593" s="52"/>
      <c r="P2593" s="37"/>
      <c r="Q2593" s="144"/>
      <c r="AC2593" s="39"/>
      <c r="AD2593" s="40"/>
    </row>
    <row r="2594" s="35" customFormat="1" spans="3:30">
      <c r="C2594" s="38"/>
      <c r="F2594" s="52"/>
      <c r="G2594" s="52"/>
      <c r="P2594" s="37"/>
      <c r="Q2594" s="144"/>
      <c r="AC2594" s="39"/>
      <c r="AD2594" s="40"/>
    </row>
    <row r="2595" s="35" customFormat="1" spans="3:30">
      <c r="C2595" s="38"/>
      <c r="F2595" s="52"/>
      <c r="G2595" s="52"/>
      <c r="P2595" s="37"/>
      <c r="Q2595" s="144"/>
      <c r="AC2595" s="39"/>
      <c r="AD2595" s="40"/>
    </row>
    <row r="2596" s="35" customFormat="1" spans="3:30">
      <c r="C2596" s="38"/>
      <c r="F2596" s="52"/>
      <c r="G2596" s="52"/>
      <c r="P2596" s="37"/>
      <c r="Q2596" s="144"/>
      <c r="AC2596" s="39"/>
      <c r="AD2596" s="40"/>
    </row>
    <row r="2597" s="35" customFormat="1" spans="3:30">
      <c r="C2597" s="38"/>
      <c r="F2597" s="52"/>
      <c r="G2597" s="52"/>
      <c r="P2597" s="37"/>
      <c r="Q2597" s="144"/>
      <c r="AC2597" s="39"/>
      <c r="AD2597" s="40"/>
    </row>
    <row r="2598" s="35" customFormat="1" spans="3:30">
      <c r="C2598" s="38"/>
      <c r="F2598" s="52"/>
      <c r="G2598" s="52"/>
      <c r="P2598" s="37"/>
      <c r="Q2598" s="144"/>
      <c r="AC2598" s="39"/>
      <c r="AD2598" s="40"/>
    </row>
    <row r="2599" s="35" customFormat="1" spans="3:30">
      <c r="C2599" s="38"/>
      <c r="F2599" s="52"/>
      <c r="G2599" s="52"/>
      <c r="P2599" s="37"/>
      <c r="Q2599" s="144"/>
      <c r="AC2599" s="39"/>
      <c r="AD2599" s="40"/>
    </row>
    <row r="2600" s="35" customFormat="1" spans="3:30">
      <c r="C2600" s="38"/>
      <c r="F2600" s="52"/>
      <c r="G2600" s="52"/>
      <c r="P2600" s="37"/>
      <c r="Q2600" s="144"/>
      <c r="AC2600" s="39"/>
      <c r="AD2600" s="40"/>
    </row>
    <row r="2601" s="35" customFormat="1" spans="3:30">
      <c r="C2601" s="38"/>
      <c r="F2601" s="52"/>
      <c r="G2601" s="52"/>
      <c r="P2601" s="37"/>
      <c r="Q2601" s="144"/>
      <c r="AC2601" s="39"/>
      <c r="AD2601" s="40"/>
    </row>
    <row r="2602" s="35" customFormat="1" spans="3:30">
      <c r="C2602" s="38"/>
      <c r="F2602" s="52"/>
      <c r="G2602" s="52"/>
      <c r="P2602" s="37"/>
      <c r="Q2602" s="144"/>
      <c r="AC2602" s="39"/>
      <c r="AD2602" s="40"/>
    </row>
    <row r="2603" s="35" customFormat="1" spans="3:30">
      <c r="C2603" s="38"/>
      <c r="F2603" s="52"/>
      <c r="G2603" s="52"/>
      <c r="P2603" s="37"/>
      <c r="Q2603" s="144"/>
      <c r="AC2603" s="39"/>
      <c r="AD2603" s="40"/>
    </row>
    <row r="2604" s="35" customFormat="1" spans="3:30">
      <c r="C2604" s="38"/>
      <c r="F2604" s="52"/>
      <c r="G2604" s="52"/>
      <c r="P2604" s="37"/>
      <c r="Q2604" s="144"/>
      <c r="AC2604" s="39"/>
      <c r="AD2604" s="40"/>
    </row>
    <row r="2605" s="35" customFormat="1" spans="3:30">
      <c r="C2605" s="38"/>
      <c r="F2605" s="52"/>
      <c r="G2605" s="52"/>
      <c r="P2605" s="37"/>
      <c r="Q2605" s="144"/>
      <c r="AC2605" s="39"/>
      <c r="AD2605" s="40"/>
    </row>
    <row r="2606" s="35" customFormat="1" spans="3:30">
      <c r="C2606" s="38"/>
      <c r="F2606" s="52"/>
      <c r="G2606" s="52"/>
      <c r="P2606" s="37"/>
      <c r="Q2606" s="144"/>
      <c r="AC2606" s="39"/>
      <c r="AD2606" s="40"/>
    </row>
    <row r="2607" s="35" customFormat="1" spans="3:30">
      <c r="C2607" s="38"/>
      <c r="F2607" s="52"/>
      <c r="G2607" s="52"/>
      <c r="P2607" s="37"/>
      <c r="Q2607" s="144"/>
      <c r="AC2607" s="39"/>
      <c r="AD2607" s="40"/>
    </row>
    <row r="2608" s="35" customFormat="1" spans="3:30">
      <c r="C2608" s="38"/>
      <c r="F2608" s="52"/>
      <c r="G2608" s="52"/>
      <c r="P2608" s="37"/>
      <c r="Q2608" s="144"/>
      <c r="AC2608" s="39"/>
      <c r="AD2608" s="40"/>
    </row>
    <row r="2609" s="35" customFormat="1" spans="3:30">
      <c r="C2609" s="38"/>
      <c r="F2609" s="52"/>
      <c r="G2609" s="52"/>
      <c r="P2609" s="37"/>
      <c r="Q2609" s="144"/>
      <c r="AC2609" s="39"/>
      <c r="AD2609" s="40"/>
    </row>
    <row r="2610" s="35" customFormat="1" spans="3:30">
      <c r="C2610" s="38"/>
      <c r="F2610" s="52"/>
      <c r="G2610" s="52"/>
      <c r="P2610" s="37"/>
      <c r="Q2610" s="144"/>
      <c r="AC2610" s="39"/>
      <c r="AD2610" s="40"/>
    </row>
    <row r="2611" s="35" customFormat="1" spans="3:30">
      <c r="C2611" s="38"/>
      <c r="F2611" s="52"/>
      <c r="G2611" s="52"/>
      <c r="P2611" s="37"/>
      <c r="Q2611" s="144"/>
      <c r="AC2611" s="39"/>
      <c r="AD2611" s="40"/>
    </row>
    <row r="2612" s="35" customFormat="1" spans="3:30">
      <c r="C2612" s="38"/>
      <c r="F2612" s="52"/>
      <c r="G2612" s="52"/>
      <c r="P2612" s="37"/>
      <c r="Q2612" s="144"/>
      <c r="AC2612" s="39"/>
      <c r="AD2612" s="40"/>
    </row>
    <row r="2613" s="35" customFormat="1" spans="3:30">
      <c r="C2613" s="38"/>
      <c r="F2613" s="52"/>
      <c r="G2613" s="52"/>
      <c r="P2613" s="37"/>
      <c r="Q2613" s="144"/>
      <c r="AC2613" s="39"/>
      <c r="AD2613" s="40"/>
    </row>
    <row r="2614" s="35" customFormat="1" spans="3:30">
      <c r="C2614" s="38"/>
      <c r="F2614" s="52"/>
      <c r="G2614" s="52"/>
      <c r="P2614" s="37"/>
      <c r="Q2614" s="144"/>
      <c r="AC2614" s="39"/>
      <c r="AD2614" s="40"/>
    </row>
    <row r="2615" s="35" customFormat="1" spans="3:30">
      <c r="C2615" s="38"/>
      <c r="F2615" s="52"/>
      <c r="G2615" s="52"/>
      <c r="P2615" s="37"/>
      <c r="Q2615" s="144"/>
      <c r="AC2615" s="39"/>
      <c r="AD2615" s="40"/>
    </row>
    <row r="2616" s="35" customFormat="1" spans="3:30">
      <c r="C2616" s="38"/>
      <c r="F2616" s="52"/>
      <c r="G2616" s="52"/>
      <c r="P2616" s="37"/>
      <c r="Q2616" s="144"/>
      <c r="AC2616" s="39"/>
      <c r="AD2616" s="40"/>
    </row>
    <row r="2617" s="35" customFormat="1" spans="3:30">
      <c r="C2617" s="38"/>
      <c r="F2617" s="52"/>
      <c r="G2617" s="52"/>
      <c r="P2617" s="37"/>
      <c r="Q2617" s="144"/>
      <c r="AC2617" s="39"/>
      <c r="AD2617" s="40"/>
    </row>
    <row r="2618" s="35" customFormat="1" spans="3:30">
      <c r="C2618" s="38"/>
      <c r="F2618" s="52"/>
      <c r="G2618" s="52"/>
      <c r="P2618" s="37"/>
      <c r="Q2618" s="144"/>
      <c r="AC2618" s="39"/>
      <c r="AD2618" s="40"/>
    </row>
    <row r="2619" s="35" customFormat="1" spans="3:30">
      <c r="C2619" s="38"/>
      <c r="F2619" s="52"/>
      <c r="G2619" s="52"/>
      <c r="P2619" s="37"/>
      <c r="Q2619" s="144"/>
      <c r="AC2619" s="39"/>
      <c r="AD2619" s="40"/>
    </row>
    <row r="2620" s="35" customFormat="1" spans="3:30">
      <c r="C2620" s="38"/>
      <c r="F2620" s="52"/>
      <c r="G2620" s="52"/>
      <c r="P2620" s="37"/>
      <c r="Q2620" s="144"/>
      <c r="AC2620" s="39"/>
      <c r="AD2620" s="40"/>
    </row>
    <row r="2621" s="35" customFormat="1" spans="3:30">
      <c r="C2621" s="38"/>
      <c r="F2621" s="52"/>
      <c r="G2621" s="52"/>
      <c r="P2621" s="37"/>
      <c r="Q2621" s="144"/>
      <c r="AC2621" s="39"/>
      <c r="AD2621" s="40"/>
    </row>
    <row r="2622" s="35" customFormat="1" spans="3:30">
      <c r="C2622" s="38"/>
      <c r="F2622" s="52"/>
      <c r="G2622" s="52"/>
      <c r="P2622" s="37"/>
      <c r="Q2622" s="144"/>
      <c r="AC2622" s="39"/>
      <c r="AD2622" s="40"/>
    </row>
    <row r="2623" s="35" customFormat="1" spans="3:30">
      <c r="C2623" s="38"/>
      <c r="F2623" s="52"/>
      <c r="G2623" s="52"/>
      <c r="P2623" s="37"/>
      <c r="Q2623" s="144"/>
      <c r="AC2623" s="39"/>
      <c r="AD2623" s="40"/>
    </row>
    <row r="2624" s="35" customFormat="1" spans="3:30">
      <c r="C2624" s="38"/>
      <c r="F2624" s="52"/>
      <c r="G2624" s="52"/>
      <c r="P2624" s="37"/>
      <c r="Q2624" s="144"/>
      <c r="AC2624" s="39"/>
      <c r="AD2624" s="40"/>
    </row>
    <row r="2625" s="35" customFormat="1" spans="3:30">
      <c r="C2625" s="38"/>
      <c r="F2625" s="52"/>
      <c r="G2625" s="52"/>
      <c r="P2625" s="37"/>
      <c r="Q2625" s="144"/>
      <c r="AC2625" s="39"/>
      <c r="AD2625" s="40"/>
    </row>
    <row r="2626" s="35" customFormat="1" spans="3:30">
      <c r="C2626" s="38"/>
      <c r="F2626" s="52"/>
      <c r="G2626" s="52"/>
      <c r="P2626" s="37"/>
      <c r="Q2626" s="144"/>
      <c r="AC2626" s="39"/>
      <c r="AD2626" s="40"/>
    </row>
    <row r="2627" s="35" customFormat="1" spans="3:30">
      <c r="C2627" s="38"/>
      <c r="F2627" s="52"/>
      <c r="G2627" s="52"/>
      <c r="P2627" s="37"/>
      <c r="Q2627" s="144"/>
      <c r="AC2627" s="39"/>
      <c r="AD2627" s="40"/>
    </row>
    <row r="2628" s="35" customFormat="1" spans="3:30">
      <c r="C2628" s="38"/>
      <c r="F2628" s="52"/>
      <c r="G2628" s="52"/>
      <c r="P2628" s="37"/>
      <c r="Q2628" s="144"/>
      <c r="AC2628" s="39"/>
      <c r="AD2628" s="40"/>
    </row>
    <row r="2629" s="35" customFormat="1" spans="3:30">
      <c r="C2629" s="38"/>
      <c r="F2629" s="52"/>
      <c r="G2629" s="52"/>
      <c r="P2629" s="37"/>
      <c r="Q2629" s="144"/>
      <c r="AC2629" s="39"/>
      <c r="AD2629" s="40"/>
    </row>
    <row r="2630" s="35" customFormat="1" spans="3:30">
      <c r="C2630" s="38"/>
      <c r="F2630" s="52"/>
      <c r="G2630" s="52"/>
      <c r="P2630" s="37"/>
      <c r="Q2630" s="144"/>
      <c r="AC2630" s="39"/>
      <c r="AD2630" s="40"/>
    </row>
    <row r="2631" s="35" customFormat="1" spans="3:30">
      <c r="C2631" s="38"/>
      <c r="F2631" s="52"/>
      <c r="G2631" s="52"/>
      <c r="P2631" s="37"/>
      <c r="Q2631" s="144"/>
      <c r="AC2631" s="39"/>
      <c r="AD2631" s="40"/>
    </row>
    <row r="2632" s="35" customFormat="1" spans="3:30">
      <c r="C2632" s="38"/>
      <c r="F2632" s="52"/>
      <c r="G2632" s="52"/>
      <c r="P2632" s="37"/>
      <c r="Q2632" s="144"/>
      <c r="AC2632" s="39"/>
      <c r="AD2632" s="40"/>
    </row>
    <row r="2633" s="35" customFormat="1" spans="3:30">
      <c r="C2633" s="38"/>
      <c r="F2633" s="52"/>
      <c r="G2633" s="52"/>
      <c r="P2633" s="37"/>
      <c r="Q2633" s="144"/>
      <c r="AC2633" s="39"/>
      <c r="AD2633" s="40"/>
    </row>
    <row r="2634" s="35" customFormat="1" spans="3:30">
      <c r="C2634" s="38"/>
      <c r="F2634" s="52"/>
      <c r="G2634" s="52"/>
      <c r="P2634" s="37"/>
      <c r="Q2634" s="144"/>
      <c r="AC2634" s="39"/>
      <c r="AD2634" s="40"/>
    </row>
    <row r="2635" s="35" customFormat="1" spans="3:30">
      <c r="C2635" s="38"/>
      <c r="F2635" s="52"/>
      <c r="G2635" s="52"/>
      <c r="P2635" s="37"/>
      <c r="Q2635" s="144"/>
      <c r="AC2635" s="39"/>
      <c r="AD2635" s="40"/>
    </row>
    <row r="2636" s="35" customFormat="1" spans="3:30">
      <c r="C2636" s="38"/>
      <c r="F2636" s="52"/>
      <c r="G2636" s="52"/>
      <c r="P2636" s="37"/>
      <c r="Q2636" s="144"/>
      <c r="AC2636" s="39"/>
      <c r="AD2636" s="40"/>
    </row>
    <row r="2637" s="35" customFormat="1" spans="3:30">
      <c r="C2637" s="38"/>
      <c r="F2637" s="52"/>
      <c r="G2637" s="52"/>
      <c r="P2637" s="37"/>
      <c r="Q2637" s="144"/>
      <c r="AC2637" s="39"/>
      <c r="AD2637" s="40"/>
    </row>
    <row r="2638" s="35" customFormat="1" spans="3:30">
      <c r="C2638" s="38"/>
      <c r="F2638" s="52"/>
      <c r="G2638" s="52"/>
      <c r="P2638" s="37"/>
      <c r="Q2638" s="144"/>
      <c r="AC2638" s="39"/>
      <c r="AD2638" s="40"/>
    </row>
    <row r="2639" s="35" customFormat="1" spans="3:30">
      <c r="C2639" s="38"/>
      <c r="F2639" s="52"/>
      <c r="G2639" s="52"/>
      <c r="P2639" s="37"/>
      <c r="Q2639" s="144"/>
      <c r="AC2639" s="39"/>
      <c r="AD2639" s="40"/>
    </row>
    <row r="2640" s="35" customFormat="1" spans="3:30">
      <c r="C2640" s="38"/>
      <c r="F2640" s="52"/>
      <c r="G2640" s="52"/>
      <c r="P2640" s="37"/>
      <c r="Q2640" s="144"/>
      <c r="AC2640" s="39"/>
      <c r="AD2640" s="40"/>
    </row>
    <row r="2641" s="35" customFormat="1" spans="3:30">
      <c r="C2641" s="38"/>
      <c r="F2641" s="52"/>
      <c r="G2641" s="52"/>
      <c r="P2641" s="37"/>
      <c r="Q2641" s="144"/>
      <c r="AC2641" s="39"/>
      <c r="AD2641" s="40"/>
    </row>
    <row r="2642" s="35" customFormat="1" spans="3:30">
      <c r="C2642" s="38"/>
      <c r="F2642" s="52"/>
      <c r="G2642" s="52"/>
      <c r="P2642" s="37"/>
      <c r="Q2642" s="144"/>
      <c r="AC2642" s="39"/>
      <c r="AD2642" s="40"/>
    </row>
    <row r="2643" s="35" customFormat="1" spans="3:30">
      <c r="C2643" s="38"/>
      <c r="F2643" s="52"/>
      <c r="G2643" s="52"/>
      <c r="P2643" s="37"/>
      <c r="Q2643" s="144"/>
      <c r="AC2643" s="39"/>
      <c r="AD2643" s="40"/>
    </row>
    <row r="2644" s="35" customFormat="1" spans="3:30">
      <c r="C2644" s="38"/>
      <c r="F2644" s="52"/>
      <c r="G2644" s="52"/>
      <c r="P2644" s="37"/>
      <c r="Q2644" s="144"/>
      <c r="AC2644" s="39"/>
      <c r="AD2644" s="40"/>
    </row>
    <row r="2645" s="35" customFormat="1" spans="3:30">
      <c r="C2645" s="38"/>
      <c r="F2645" s="52"/>
      <c r="G2645" s="52"/>
      <c r="P2645" s="37"/>
      <c r="Q2645" s="144"/>
      <c r="AC2645" s="39"/>
      <c r="AD2645" s="40"/>
    </row>
    <row r="2646" s="35" customFormat="1" spans="3:30">
      <c r="C2646" s="38"/>
      <c r="F2646" s="52"/>
      <c r="G2646" s="52"/>
      <c r="P2646" s="37"/>
      <c r="Q2646" s="144"/>
      <c r="AC2646" s="39"/>
      <c r="AD2646" s="40"/>
    </row>
    <row r="2647" s="35" customFormat="1" spans="3:30">
      <c r="C2647" s="38"/>
      <c r="F2647" s="52"/>
      <c r="G2647" s="52"/>
      <c r="P2647" s="37"/>
      <c r="Q2647" s="144"/>
      <c r="AC2647" s="39"/>
      <c r="AD2647" s="40"/>
    </row>
    <row r="2648" s="35" customFormat="1" spans="3:30">
      <c r="C2648" s="38"/>
      <c r="F2648" s="52"/>
      <c r="G2648" s="52"/>
      <c r="P2648" s="37"/>
      <c r="Q2648" s="144"/>
      <c r="AC2648" s="39"/>
      <c r="AD2648" s="40"/>
    </row>
    <row r="2649" s="35" customFormat="1" spans="3:30">
      <c r="C2649" s="38"/>
      <c r="F2649" s="52"/>
      <c r="G2649" s="52"/>
      <c r="P2649" s="37"/>
      <c r="Q2649" s="144"/>
      <c r="AC2649" s="39"/>
      <c r="AD2649" s="40"/>
    </row>
    <row r="2650" s="35" customFormat="1" spans="3:30">
      <c r="C2650" s="38"/>
      <c r="F2650" s="52"/>
      <c r="G2650" s="52"/>
      <c r="P2650" s="37"/>
      <c r="Q2650" s="144"/>
      <c r="AC2650" s="39"/>
      <c r="AD2650" s="40"/>
    </row>
    <row r="2651" s="35" customFormat="1" spans="3:30">
      <c r="C2651" s="38"/>
      <c r="F2651" s="52"/>
      <c r="G2651" s="52"/>
      <c r="P2651" s="37"/>
      <c r="Q2651" s="144"/>
      <c r="AC2651" s="39"/>
      <c r="AD2651" s="40"/>
    </row>
    <row r="2652" s="35" customFormat="1" spans="3:30">
      <c r="C2652" s="38"/>
      <c r="F2652" s="52"/>
      <c r="G2652" s="52"/>
      <c r="P2652" s="37"/>
      <c r="Q2652" s="144"/>
      <c r="AC2652" s="39"/>
      <c r="AD2652" s="40"/>
    </row>
    <row r="2653" s="35" customFormat="1" spans="3:30">
      <c r="C2653" s="38"/>
      <c r="F2653" s="52"/>
      <c r="G2653" s="52"/>
      <c r="P2653" s="37"/>
      <c r="Q2653" s="144"/>
      <c r="AC2653" s="39"/>
      <c r="AD2653" s="40"/>
    </row>
    <row r="2654" s="35" customFormat="1" spans="3:30">
      <c r="C2654" s="38"/>
      <c r="F2654" s="52"/>
      <c r="G2654" s="52"/>
      <c r="P2654" s="37"/>
      <c r="Q2654" s="144"/>
      <c r="AC2654" s="39"/>
      <c r="AD2654" s="40"/>
    </row>
    <row r="2655" s="35" customFormat="1" spans="3:30">
      <c r="C2655" s="38"/>
      <c r="F2655" s="52"/>
      <c r="G2655" s="52"/>
      <c r="P2655" s="37"/>
      <c r="Q2655" s="144"/>
      <c r="AC2655" s="39"/>
      <c r="AD2655" s="40"/>
    </row>
    <row r="2656" s="35" customFormat="1" spans="3:30">
      <c r="C2656" s="38"/>
      <c r="F2656" s="52"/>
      <c r="G2656" s="52"/>
      <c r="P2656" s="37"/>
      <c r="Q2656" s="144"/>
      <c r="AC2656" s="39"/>
      <c r="AD2656" s="40"/>
    </row>
    <row r="2657" s="35" customFormat="1" spans="3:30">
      <c r="C2657" s="38"/>
      <c r="F2657" s="52"/>
      <c r="G2657" s="52"/>
      <c r="P2657" s="37"/>
      <c r="Q2657" s="144"/>
      <c r="AC2657" s="39"/>
      <c r="AD2657" s="40"/>
    </row>
    <row r="2658" s="35" customFormat="1" spans="3:30">
      <c r="C2658" s="38"/>
      <c r="F2658" s="52"/>
      <c r="G2658" s="52"/>
      <c r="P2658" s="37"/>
      <c r="Q2658" s="144"/>
      <c r="AC2658" s="39"/>
      <c r="AD2658" s="40"/>
    </row>
    <row r="2659" s="35" customFormat="1" spans="3:30">
      <c r="C2659" s="38"/>
      <c r="F2659" s="52"/>
      <c r="G2659" s="52"/>
      <c r="P2659" s="37"/>
      <c r="Q2659" s="144"/>
      <c r="AC2659" s="39"/>
      <c r="AD2659" s="40"/>
    </row>
    <row r="2660" s="35" customFormat="1" spans="3:30">
      <c r="C2660" s="38"/>
      <c r="F2660" s="52"/>
      <c r="G2660" s="52"/>
      <c r="P2660" s="37"/>
      <c r="Q2660" s="144"/>
      <c r="AC2660" s="39"/>
      <c r="AD2660" s="40"/>
    </row>
    <row r="2661" s="35" customFormat="1" spans="3:30">
      <c r="C2661" s="38"/>
      <c r="F2661" s="52"/>
      <c r="G2661" s="52"/>
      <c r="P2661" s="37"/>
      <c r="Q2661" s="144"/>
      <c r="AC2661" s="39"/>
      <c r="AD2661" s="40"/>
    </row>
    <row r="2662" s="35" customFormat="1" spans="3:30">
      <c r="C2662" s="38"/>
      <c r="F2662" s="52"/>
      <c r="G2662" s="52"/>
      <c r="P2662" s="37"/>
      <c r="Q2662" s="144"/>
      <c r="AC2662" s="39"/>
      <c r="AD2662" s="40"/>
    </row>
    <row r="2663" s="35" customFormat="1" spans="3:30">
      <c r="C2663" s="38"/>
      <c r="F2663" s="52"/>
      <c r="G2663" s="52"/>
      <c r="P2663" s="37"/>
      <c r="Q2663" s="144"/>
      <c r="AC2663" s="39"/>
      <c r="AD2663" s="40"/>
    </row>
    <row r="2664" s="35" customFormat="1" spans="3:30">
      <c r="C2664" s="38"/>
      <c r="F2664" s="52"/>
      <c r="G2664" s="52"/>
      <c r="P2664" s="37"/>
      <c r="Q2664" s="144"/>
      <c r="AC2664" s="39"/>
      <c r="AD2664" s="40"/>
    </row>
    <row r="2665" s="35" customFormat="1" spans="3:30">
      <c r="C2665" s="38"/>
      <c r="F2665" s="52"/>
      <c r="G2665" s="52"/>
      <c r="P2665" s="37"/>
      <c r="Q2665" s="144"/>
      <c r="AC2665" s="39"/>
      <c r="AD2665" s="40"/>
    </row>
    <row r="2666" s="35" customFormat="1" spans="3:30">
      <c r="C2666" s="38"/>
      <c r="F2666" s="52"/>
      <c r="G2666" s="52"/>
      <c r="P2666" s="37"/>
      <c r="Q2666" s="144"/>
      <c r="AC2666" s="39"/>
      <c r="AD2666" s="40"/>
    </row>
    <row r="2667" s="35" customFormat="1" spans="3:30">
      <c r="C2667" s="38"/>
      <c r="F2667" s="52"/>
      <c r="G2667" s="52"/>
      <c r="P2667" s="37"/>
      <c r="Q2667" s="144"/>
      <c r="AC2667" s="39"/>
      <c r="AD2667" s="40"/>
    </row>
    <row r="2668" s="35" customFormat="1" spans="3:30">
      <c r="C2668" s="38"/>
      <c r="F2668" s="52"/>
      <c r="G2668" s="52"/>
      <c r="P2668" s="37"/>
      <c r="Q2668" s="144"/>
      <c r="AC2668" s="39"/>
      <c r="AD2668" s="40"/>
    </row>
    <row r="2669" s="35" customFormat="1" spans="3:30">
      <c r="C2669" s="38"/>
      <c r="F2669" s="52"/>
      <c r="G2669" s="52"/>
      <c r="P2669" s="37"/>
      <c r="Q2669" s="144"/>
      <c r="AC2669" s="39"/>
      <c r="AD2669" s="40"/>
    </row>
    <row r="2670" s="35" customFormat="1" spans="3:30">
      <c r="C2670" s="38"/>
      <c r="F2670" s="52"/>
      <c r="G2670" s="52"/>
      <c r="P2670" s="37"/>
      <c r="Q2670" s="144"/>
      <c r="AC2670" s="39"/>
      <c r="AD2670" s="40"/>
    </row>
    <row r="2671" s="35" customFormat="1" spans="3:30">
      <c r="C2671" s="38"/>
      <c r="F2671" s="52"/>
      <c r="G2671" s="52"/>
      <c r="P2671" s="37"/>
      <c r="Q2671" s="144"/>
      <c r="AC2671" s="39"/>
      <c r="AD2671" s="40"/>
    </row>
    <row r="2672" s="35" customFormat="1" spans="3:30">
      <c r="C2672" s="38"/>
      <c r="F2672" s="52"/>
      <c r="G2672" s="52"/>
      <c r="P2672" s="37"/>
      <c r="Q2672" s="144"/>
      <c r="AC2672" s="39"/>
      <c r="AD2672" s="40"/>
    </row>
    <row r="2673" s="35" customFormat="1" spans="3:30">
      <c r="C2673" s="38"/>
      <c r="F2673" s="52"/>
      <c r="G2673" s="52"/>
      <c r="P2673" s="37"/>
      <c r="Q2673" s="144"/>
      <c r="AC2673" s="39"/>
      <c r="AD2673" s="40"/>
    </row>
    <row r="2674" s="35" customFormat="1" spans="3:30">
      <c r="C2674" s="38"/>
      <c r="F2674" s="52"/>
      <c r="G2674" s="52"/>
      <c r="P2674" s="37"/>
      <c r="Q2674" s="144"/>
      <c r="AC2674" s="39"/>
      <c r="AD2674" s="40"/>
    </row>
    <row r="2675" s="35" customFormat="1" spans="3:30">
      <c r="C2675" s="38"/>
      <c r="F2675" s="52"/>
      <c r="G2675" s="52"/>
      <c r="P2675" s="37"/>
      <c r="Q2675" s="144"/>
      <c r="AC2675" s="39"/>
      <c r="AD2675" s="40"/>
    </row>
    <row r="2676" s="35" customFormat="1" spans="3:30">
      <c r="C2676" s="38"/>
      <c r="F2676" s="52"/>
      <c r="G2676" s="52"/>
      <c r="P2676" s="37"/>
      <c r="Q2676" s="144"/>
      <c r="AC2676" s="39"/>
      <c r="AD2676" s="40"/>
    </row>
    <row r="2677" s="35" customFormat="1" spans="3:30">
      <c r="C2677" s="38"/>
      <c r="F2677" s="52"/>
      <c r="G2677" s="52"/>
      <c r="P2677" s="37"/>
      <c r="Q2677" s="144"/>
      <c r="AC2677" s="39"/>
      <c r="AD2677" s="40"/>
    </row>
    <row r="2678" s="35" customFormat="1" spans="3:30">
      <c r="C2678" s="38"/>
      <c r="F2678" s="52"/>
      <c r="G2678" s="52"/>
      <c r="P2678" s="37"/>
      <c r="Q2678" s="144"/>
      <c r="AC2678" s="39"/>
      <c r="AD2678" s="40"/>
    </row>
    <row r="2679" s="35" customFormat="1" spans="3:30">
      <c r="C2679" s="38"/>
      <c r="F2679" s="52"/>
      <c r="G2679" s="52"/>
      <c r="P2679" s="37"/>
      <c r="Q2679" s="144"/>
      <c r="AC2679" s="39"/>
      <c r="AD2679" s="40"/>
    </row>
    <row r="2680" s="35" customFormat="1" spans="3:30">
      <c r="C2680" s="38"/>
      <c r="F2680" s="52"/>
      <c r="G2680" s="52"/>
      <c r="P2680" s="37"/>
      <c r="Q2680" s="144"/>
      <c r="AC2680" s="39"/>
      <c r="AD2680" s="40"/>
    </row>
    <row r="2681" s="35" customFormat="1" spans="3:30">
      <c r="C2681" s="38"/>
      <c r="F2681" s="52"/>
      <c r="G2681" s="52"/>
      <c r="P2681" s="37"/>
      <c r="Q2681" s="144"/>
      <c r="AC2681" s="39"/>
      <c r="AD2681" s="40"/>
    </row>
    <row r="2682" s="35" customFormat="1" spans="3:30">
      <c r="C2682" s="38"/>
      <c r="F2682" s="52"/>
      <c r="G2682" s="52"/>
      <c r="P2682" s="37"/>
      <c r="Q2682" s="144"/>
      <c r="AC2682" s="39"/>
      <c r="AD2682" s="40"/>
    </row>
    <row r="2683" s="35" customFormat="1" spans="3:30">
      <c r="C2683" s="38"/>
      <c r="F2683" s="52"/>
      <c r="G2683" s="52"/>
      <c r="P2683" s="37"/>
      <c r="Q2683" s="144"/>
      <c r="AC2683" s="39"/>
      <c r="AD2683" s="40"/>
    </row>
    <row r="2684" s="35" customFormat="1" spans="3:30">
      <c r="C2684" s="38"/>
      <c r="F2684" s="52"/>
      <c r="G2684" s="52"/>
      <c r="P2684" s="37"/>
      <c r="Q2684" s="144"/>
      <c r="AC2684" s="39"/>
      <c r="AD2684" s="40"/>
    </row>
    <row r="2685" s="35" customFormat="1" spans="3:30">
      <c r="C2685" s="38"/>
      <c r="F2685" s="52"/>
      <c r="G2685" s="52"/>
      <c r="P2685" s="37"/>
      <c r="Q2685" s="144"/>
      <c r="AC2685" s="39"/>
      <c r="AD2685" s="40"/>
    </row>
    <row r="2686" s="35" customFormat="1" spans="3:30">
      <c r="C2686" s="38"/>
      <c r="F2686" s="52"/>
      <c r="G2686" s="52"/>
      <c r="P2686" s="37"/>
      <c r="Q2686" s="144"/>
      <c r="AC2686" s="39"/>
      <c r="AD2686" s="40"/>
    </row>
    <row r="2687" s="35" customFormat="1" spans="3:30">
      <c r="C2687" s="38"/>
      <c r="F2687" s="52"/>
      <c r="G2687" s="52"/>
      <c r="P2687" s="37"/>
      <c r="Q2687" s="144"/>
      <c r="AC2687" s="39"/>
      <c r="AD2687" s="40"/>
    </row>
    <row r="2688" s="35" customFormat="1" spans="3:30">
      <c r="C2688" s="38"/>
      <c r="F2688" s="52"/>
      <c r="G2688" s="52"/>
      <c r="P2688" s="37"/>
      <c r="Q2688" s="144"/>
      <c r="AC2688" s="39"/>
      <c r="AD2688" s="40"/>
    </row>
    <row r="2689" s="35" customFormat="1" spans="3:30">
      <c r="C2689" s="38"/>
      <c r="F2689" s="52"/>
      <c r="G2689" s="52"/>
      <c r="P2689" s="37"/>
      <c r="Q2689" s="144"/>
      <c r="AC2689" s="39"/>
      <c r="AD2689" s="40"/>
    </row>
    <row r="2690" s="35" customFormat="1" spans="3:30">
      <c r="C2690" s="38"/>
      <c r="F2690" s="52"/>
      <c r="G2690" s="52"/>
      <c r="P2690" s="37"/>
      <c r="Q2690" s="144"/>
      <c r="AC2690" s="39"/>
      <c r="AD2690" s="40"/>
    </row>
    <row r="2691" s="35" customFormat="1" spans="3:30">
      <c r="C2691" s="38"/>
      <c r="F2691" s="52"/>
      <c r="G2691" s="52"/>
      <c r="P2691" s="37"/>
      <c r="Q2691" s="144"/>
      <c r="AC2691" s="39"/>
      <c r="AD2691" s="40"/>
    </row>
    <row r="2692" s="35" customFormat="1" spans="3:30">
      <c r="C2692" s="38"/>
      <c r="F2692" s="52"/>
      <c r="G2692" s="52"/>
      <c r="P2692" s="37"/>
      <c r="Q2692" s="144"/>
      <c r="AC2692" s="39"/>
      <c r="AD2692" s="40"/>
    </row>
    <row r="2693" s="35" customFormat="1" spans="3:30">
      <c r="C2693" s="38"/>
      <c r="F2693" s="52"/>
      <c r="G2693" s="52"/>
      <c r="P2693" s="37"/>
      <c r="Q2693" s="144"/>
      <c r="AC2693" s="39"/>
      <c r="AD2693" s="40"/>
    </row>
    <row r="2694" s="35" customFormat="1" spans="3:30">
      <c r="C2694" s="38"/>
      <c r="F2694" s="52"/>
      <c r="G2694" s="52"/>
      <c r="P2694" s="37"/>
      <c r="Q2694" s="144"/>
      <c r="AC2694" s="39"/>
      <c r="AD2694" s="40"/>
    </row>
    <row r="2695" s="35" customFormat="1" spans="3:30">
      <c r="C2695" s="38"/>
      <c r="F2695" s="52"/>
      <c r="G2695" s="52"/>
      <c r="P2695" s="37"/>
      <c r="Q2695" s="144"/>
      <c r="AC2695" s="39"/>
      <c r="AD2695" s="40"/>
    </row>
    <row r="2696" s="35" customFormat="1" spans="3:30">
      <c r="C2696" s="38"/>
      <c r="F2696" s="52"/>
      <c r="G2696" s="52"/>
      <c r="P2696" s="37"/>
      <c r="Q2696" s="144"/>
      <c r="AC2696" s="39"/>
      <c r="AD2696" s="40"/>
    </row>
    <row r="2697" s="35" customFormat="1" spans="3:30">
      <c r="C2697" s="38"/>
      <c r="F2697" s="52"/>
      <c r="G2697" s="52"/>
      <c r="P2697" s="37"/>
      <c r="Q2697" s="144"/>
      <c r="AC2697" s="39"/>
      <c r="AD2697" s="40"/>
    </row>
    <row r="2698" s="35" customFormat="1" spans="3:30">
      <c r="C2698" s="38"/>
      <c r="F2698" s="52"/>
      <c r="G2698" s="52"/>
      <c r="P2698" s="37"/>
      <c r="Q2698" s="144"/>
      <c r="AC2698" s="39"/>
      <c r="AD2698" s="40"/>
    </row>
    <row r="2699" s="35" customFormat="1" spans="3:30">
      <c r="C2699" s="38"/>
      <c r="F2699" s="52"/>
      <c r="G2699" s="52"/>
      <c r="P2699" s="37"/>
      <c r="Q2699" s="144"/>
      <c r="AC2699" s="39"/>
      <c r="AD2699" s="40"/>
    </row>
    <row r="2700" s="35" customFormat="1" spans="3:30">
      <c r="C2700" s="38"/>
      <c r="F2700" s="52"/>
      <c r="G2700" s="52"/>
      <c r="P2700" s="37"/>
      <c r="Q2700" s="144"/>
      <c r="AC2700" s="39"/>
      <c r="AD2700" s="40"/>
    </row>
    <row r="2701" s="35" customFormat="1" spans="3:30">
      <c r="C2701" s="38"/>
      <c r="F2701" s="52"/>
      <c r="G2701" s="52"/>
      <c r="P2701" s="37"/>
      <c r="Q2701" s="144"/>
      <c r="AC2701" s="39"/>
      <c r="AD2701" s="40"/>
    </row>
    <row r="2702" s="35" customFormat="1" spans="3:30">
      <c r="C2702" s="38"/>
      <c r="F2702" s="52"/>
      <c r="G2702" s="52"/>
      <c r="P2702" s="37"/>
      <c r="Q2702" s="144"/>
      <c r="AC2702" s="39"/>
      <c r="AD2702" s="40"/>
    </row>
    <row r="2703" s="35" customFormat="1" spans="3:30">
      <c r="C2703" s="38"/>
      <c r="F2703" s="52"/>
      <c r="G2703" s="52"/>
      <c r="P2703" s="37"/>
      <c r="Q2703" s="144"/>
      <c r="AC2703" s="39"/>
      <c r="AD2703" s="40"/>
    </row>
    <row r="2704" s="35" customFormat="1" spans="3:30">
      <c r="C2704" s="38"/>
      <c r="F2704" s="52"/>
      <c r="G2704" s="52"/>
      <c r="P2704" s="37"/>
      <c r="Q2704" s="144"/>
      <c r="AC2704" s="39"/>
      <c r="AD2704" s="40"/>
    </row>
    <row r="2705" s="35" customFormat="1" spans="3:30">
      <c r="C2705" s="38"/>
      <c r="F2705" s="52"/>
      <c r="G2705" s="52"/>
      <c r="P2705" s="37"/>
      <c r="Q2705" s="144"/>
      <c r="AC2705" s="39"/>
      <c r="AD2705" s="40"/>
    </row>
    <row r="2706" s="35" customFormat="1" spans="3:30">
      <c r="C2706" s="38"/>
      <c r="F2706" s="52"/>
      <c r="G2706" s="52"/>
      <c r="P2706" s="37"/>
      <c r="Q2706" s="144"/>
      <c r="AC2706" s="39"/>
      <c r="AD2706" s="40"/>
    </row>
    <row r="2707" s="35" customFormat="1" spans="3:30">
      <c r="C2707" s="38"/>
      <c r="F2707" s="52"/>
      <c r="G2707" s="52"/>
      <c r="P2707" s="37"/>
      <c r="Q2707" s="144"/>
      <c r="AC2707" s="39"/>
      <c r="AD2707" s="40"/>
    </row>
    <row r="2708" s="35" customFormat="1" spans="3:30">
      <c r="C2708" s="38"/>
      <c r="F2708" s="52"/>
      <c r="G2708" s="52"/>
      <c r="P2708" s="37"/>
      <c r="Q2708" s="144"/>
      <c r="AC2708" s="39"/>
      <c r="AD2708" s="40"/>
    </row>
    <row r="2709" s="35" customFormat="1" spans="3:30">
      <c r="C2709" s="38"/>
      <c r="F2709" s="52"/>
      <c r="G2709" s="52"/>
      <c r="P2709" s="37"/>
      <c r="Q2709" s="144"/>
      <c r="AC2709" s="39"/>
      <c r="AD2709" s="40"/>
    </row>
    <row r="2710" s="35" customFormat="1" spans="3:30">
      <c r="C2710" s="38"/>
      <c r="F2710" s="52"/>
      <c r="G2710" s="52"/>
      <c r="P2710" s="37"/>
      <c r="Q2710" s="144"/>
      <c r="AC2710" s="39"/>
      <c r="AD2710" s="40"/>
    </row>
    <row r="2711" s="35" customFormat="1" spans="3:30">
      <c r="C2711" s="38"/>
      <c r="F2711" s="52"/>
      <c r="G2711" s="52"/>
      <c r="P2711" s="37"/>
      <c r="Q2711" s="144"/>
      <c r="AC2711" s="39"/>
      <c r="AD2711" s="40"/>
    </row>
    <row r="2712" s="35" customFormat="1" spans="3:30">
      <c r="C2712" s="38"/>
      <c r="F2712" s="52"/>
      <c r="G2712" s="52"/>
      <c r="P2712" s="37"/>
      <c r="Q2712" s="144"/>
      <c r="AC2712" s="39"/>
      <c r="AD2712" s="40"/>
    </row>
    <row r="2713" s="35" customFormat="1" spans="3:30">
      <c r="C2713" s="38"/>
      <c r="F2713" s="52"/>
      <c r="G2713" s="52"/>
      <c r="P2713" s="37"/>
      <c r="Q2713" s="144"/>
      <c r="AC2713" s="39"/>
      <c r="AD2713" s="40"/>
    </row>
    <row r="2714" s="35" customFormat="1" spans="3:30">
      <c r="C2714" s="38"/>
      <c r="F2714" s="52"/>
      <c r="G2714" s="52"/>
      <c r="P2714" s="37"/>
      <c r="Q2714" s="144"/>
      <c r="AC2714" s="39"/>
      <c r="AD2714" s="40"/>
    </row>
    <row r="2715" s="35" customFormat="1" spans="3:30">
      <c r="C2715" s="38"/>
      <c r="F2715" s="52"/>
      <c r="G2715" s="52"/>
      <c r="P2715" s="37"/>
      <c r="Q2715" s="144"/>
      <c r="AC2715" s="39"/>
      <c r="AD2715" s="40"/>
    </row>
    <row r="2716" s="35" customFormat="1" spans="3:30">
      <c r="C2716" s="38"/>
      <c r="F2716" s="52"/>
      <c r="G2716" s="52"/>
      <c r="P2716" s="37"/>
      <c r="Q2716" s="144"/>
      <c r="AC2716" s="39"/>
      <c r="AD2716" s="40"/>
    </row>
    <row r="2717" s="35" customFormat="1" spans="3:30">
      <c r="C2717" s="38"/>
      <c r="F2717" s="52"/>
      <c r="G2717" s="52"/>
      <c r="P2717" s="37"/>
      <c r="Q2717" s="144"/>
      <c r="AC2717" s="39"/>
      <c r="AD2717" s="40"/>
    </row>
    <row r="2718" s="35" customFormat="1" spans="3:30">
      <c r="C2718" s="38"/>
      <c r="F2718" s="52"/>
      <c r="G2718" s="52"/>
      <c r="P2718" s="37"/>
      <c r="Q2718" s="144"/>
      <c r="AC2718" s="39"/>
      <c r="AD2718" s="40"/>
    </row>
    <row r="2719" s="35" customFormat="1" spans="3:30">
      <c r="C2719" s="38"/>
      <c r="F2719" s="52"/>
      <c r="G2719" s="52"/>
      <c r="P2719" s="37"/>
      <c r="Q2719" s="144"/>
      <c r="AC2719" s="39"/>
      <c r="AD2719" s="40"/>
    </row>
    <row r="2720" s="35" customFormat="1" spans="3:30">
      <c r="C2720" s="38"/>
      <c r="F2720" s="52"/>
      <c r="G2720" s="52"/>
      <c r="P2720" s="37"/>
      <c r="Q2720" s="144"/>
      <c r="AC2720" s="39"/>
      <c r="AD2720" s="40"/>
    </row>
    <row r="2721" s="35" customFormat="1" spans="3:30">
      <c r="C2721" s="38"/>
      <c r="F2721" s="52"/>
      <c r="G2721" s="52"/>
      <c r="P2721" s="37"/>
      <c r="Q2721" s="144"/>
      <c r="AC2721" s="39"/>
      <c r="AD2721" s="40"/>
    </row>
    <row r="2722" s="35" customFormat="1" spans="3:30">
      <c r="C2722" s="38"/>
      <c r="F2722" s="52"/>
      <c r="G2722" s="52"/>
      <c r="P2722" s="37"/>
      <c r="Q2722" s="144"/>
      <c r="AC2722" s="39"/>
      <c r="AD2722" s="40"/>
    </row>
    <row r="2723" s="35" customFormat="1" spans="3:30">
      <c r="C2723" s="38"/>
      <c r="F2723" s="52"/>
      <c r="G2723" s="52"/>
      <c r="P2723" s="37"/>
      <c r="Q2723" s="144"/>
      <c r="AC2723" s="39"/>
      <c r="AD2723" s="40"/>
    </row>
    <row r="2724" s="35" customFormat="1" spans="3:30">
      <c r="C2724" s="38"/>
      <c r="F2724" s="52"/>
      <c r="G2724" s="52"/>
      <c r="P2724" s="37"/>
      <c r="Q2724" s="144"/>
      <c r="AC2724" s="39"/>
      <c r="AD2724" s="40"/>
    </row>
    <row r="2725" s="35" customFormat="1" spans="3:30">
      <c r="C2725" s="38"/>
      <c r="F2725" s="52"/>
      <c r="G2725" s="52"/>
      <c r="P2725" s="37"/>
      <c r="Q2725" s="144"/>
      <c r="AC2725" s="39"/>
      <c r="AD2725" s="40"/>
    </row>
    <row r="2726" s="35" customFormat="1" spans="3:30">
      <c r="C2726" s="38"/>
      <c r="F2726" s="52"/>
      <c r="G2726" s="52"/>
      <c r="P2726" s="37"/>
      <c r="Q2726" s="144"/>
      <c r="AC2726" s="39"/>
      <c r="AD2726" s="40"/>
    </row>
    <row r="2727" s="35" customFormat="1" spans="3:30">
      <c r="C2727" s="38"/>
      <c r="F2727" s="52"/>
      <c r="G2727" s="52"/>
      <c r="P2727" s="37"/>
      <c r="Q2727" s="144"/>
      <c r="AC2727" s="39"/>
      <c r="AD2727" s="40"/>
    </row>
    <row r="2728" s="35" customFormat="1" spans="3:30">
      <c r="C2728" s="38"/>
      <c r="F2728" s="52"/>
      <c r="G2728" s="52"/>
      <c r="P2728" s="37"/>
      <c r="Q2728" s="144"/>
      <c r="AC2728" s="39"/>
      <c r="AD2728" s="40"/>
    </row>
    <row r="2729" s="35" customFormat="1" spans="3:30">
      <c r="C2729" s="38"/>
      <c r="F2729" s="52"/>
      <c r="G2729" s="52"/>
      <c r="P2729" s="37"/>
      <c r="Q2729" s="144"/>
      <c r="AC2729" s="39"/>
      <c r="AD2729" s="40"/>
    </row>
    <row r="2730" s="35" customFormat="1" spans="3:30">
      <c r="C2730" s="38"/>
      <c r="F2730" s="52"/>
      <c r="G2730" s="52"/>
      <c r="P2730" s="37"/>
      <c r="Q2730" s="144"/>
      <c r="AC2730" s="39"/>
      <c r="AD2730" s="40"/>
    </row>
    <row r="2731" s="35" customFormat="1" spans="3:30">
      <c r="C2731" s="38"/>
      <c r="F2731" s="52"/>
      <c r="G2731" s="52"/>
      <c r="P2731" s="37"/>
      <c r="Q2731" s="144"/>
      <c r="AC2731" s="39"/>
      <c r="AD2731" s="40"/>
    </row>
    <row r="2732" s="35" customFormat="1" spans="3:30">
      <c r="C2732" s="38"/>
      <c r="F2732" s="52"/>
      <c r="G2732" s="52"/>
      <c r="P2732" s="37"/>
      <c r="Q2732" s="144"/>
      <c r="AC2732" s="39"/>
      <c r="AD2732" s="40"/>
    </row>
    <row r="2733" s="35" customFormat="1" spans="3:30">
      <c r="C2733" s="38"/>
      <c r="F2733" s="52"/>
      <c r="G2733" s="52"/>
      <c r="P2733" s="37"/>
      <c r="Q2733" s="144"/>
      <c r="AC2733" s="39"/>
      <c r="AD2733" s="40"/>
    </row>
    <row r="2734" s="35" customFormat="1" spans="3:30">
      <c r="C2734" s="38"/>
      <c r="F2734" s="52"/>
      <c r="G2734" s="52"/>
      <c r="P2734" s="37"/>
      <c r="Q2734" s="144"/>
      <c r="AC2734" s="39"/>
      <c r="AD2734" s="40"/>
    </row>
    <row r="2735" s="35" customFormat="1" spans="3:30">
      <c r="C2735" s="38"/>
      <c r="F2735" s="52"/>
      <c r="G2735" s="52"/>
      <c r="P2735" s="37"/>
      <c r="Q2735" s="144"/>
      <c r="AC2735" s="39"/>
      <c r="AD2735" s="40"/>
    </row>
    <row r="2736" s="35" customFormat="1" spans="3:30">
      <c r="C2736" s="38"/>
      <c r="F2736" s="52"/>
      <c r="G2736" s="52"/>
      <c r="P2736" s="37"/>
      <c r="Q2736" s="144"/>
      <c r="AC2736" s="39"/>
      <c r="AD2736" s="40"/>
    </row>
    <row r="2737" s="35" customFormat="1" spans="3:30">
      <c r="C2737" s="38"/>
      <c r="F2737" s="52"/>
      <c r="G2737" s="52"/>
      <c r="P2737" s="37"/>
      <c r="Q2737" s="144"/>
      <c r="AC2737" s="39"/>
      <c r="AD2737" s="40"/>
    </row>
    <row r="2738" s="35" customFormat="1" spans="3:30">
      <c r="C2738" s="38"/>
      <c r="F2738" s="52"/>
      <c r="G2738" s="52"/>
      <c r="P2738" s="37"/>
      <c r="Q2738" s="144"/>
      <c r="AC2738" s="39"/>
      <c r="AD2738" s="40"/>
    </row>
    <row r="2739" s="35" customFormat="1" spans="3:30">
      <c r="C2739" s="38"/>
      <c r="F2739" s="52"/>
      <c r="G2739" s="52"/>
      <c r="P2739" s="37"/>
      <c r="Q2739" s="144"/>
      <c r="AC2739" s="39"/>
      <c r="AD2739" s="40"/>
    </row>
    <row r="2740" s="35" customFormat="1" spans="3:30">
      <c r="C2740" s="38"/>
      <c r="F2740" s="52"/>
      <c r="G2740" s="52"/>
      <c r="P2740" s="37"/>
      <c r="Q2740" s="144"/>
      <c r="AC2740" s="39"/>
      <c r="AD2740" s="40"/>
    </row>
    <row r="2741" s="35" customFormat="1" spans="3:30">
      <c r="C2741" s="38"/>
      <c r="F2741" s="52"/>
      <c r="G2741" s="52"/>
      <c r="P2741" s="37"/>
      <c r="Q2741" s="144"/>
      <c r="AC2741" s="39"/>
      <c r="AD2741" s="40"/>
    </row>
    <row r="2742" s="35" customFormat="1" spans="3:30">
      <c r="C2742" s="38"/>
      <c r="F2742" s="52"/>
      <c r="G2742" s="52"/>
      <c r="P2742" s="37"/>
      <c r="Q2742" s="144"/>
      <c r="AC2742" s="39"/>
      <c r="AD2742" s="40"/>
    </row>
    <row r="2743" s="35" customFormat="1" spans="3:30">
      <c r="C2743" s="38"/>
      <c r="F2743" s="52"/>
      <c r="G2743" s="52"/>
      <c r="P2743" s="37"/>
      <c r="Q2743" s="144"/>
      <c r="AC2743" s="39"/>
      <c r="AD2743" s="40"/>
    </row>
    <row r="2744" s="35" customFormat="1" spans="3:30">
      <c r="C2744" s="38"/>
      <c r="F2744" s="52"/>
      <c r="G2744" s="52"/>
      <c r="P2744" s="37"/>
      <c r="Q2744" s="144"/>
      <c r="AC2744" s="39"/>
      <c r="AD2744" s="40"/>
    </row>
    <row r="2745" s="35" customFormat="1" spans="3:30">
      <c r="C2745" s="38"/>
      <c r="F2745" s="52"/>
      <c r="G2745" s="52"/>
      <c r="P2745" s="37"/>
      <c r="Q2745" s="144"/>
      <c r="AC2745" s="39"/>
      <c r="AD2745" s="40"/>
    </row>
    <row r="2746" s="35" customFormat="1" spans="3:30">
      <c r="C2746" s="38"/>
      <c r="F2746" s="52"/>
      <c r="G2746" s="52"/>
      <c r="P2746" s="37"/>
      <c r="Q2746" s="144"/>
      <c r="AC2746" s="39"/>
      <c r="AD2746" s="40"/>
    </row>
    <row r="2747" s="35" customFormat="1" spans="3:30">
      <c r="C2747" s="38"/>
      <c r="F2747" s="52"/>
      <c r="G2747" s="52"/>
      <c r="P2747" s="37"/>
      <c r="Q2747" s="144"/>
      <c r="AC2747" s="39"/>
      <c r="AD2747" s="40"/>
    </row>
    <row r="2748" s="35" customFormat="1" spans="3:30">
      <c r="C2748" s="38"/>
      <c r="F2748" s="52"/>
      <c r="G2748" s="52"/>
      <c r="P2748" s="37"/>
      <c r="Q2748" s="144"/>
      <c r="AC2748" s="39"/>
      <c r="AD2748" s="40"/>
    </row>
    <row r="2749" s="35" customFormat="1" spans="3:30">
      <c r="C2749" s="38"/>
      <c r="F2749" s="52"/>
      <c r="G2749" s="52"/>
      <c r="P2749" s="37"/>
      <c r="Q2749" s="144"/>
      <c r="AC2749" s="39"/>
      <c r="AD2749" s="40"/>
    </row>
    <row r="2750" s="35" customFormat="1" spans="3:30">
      <c r="C2750" s="38"/>
      <c r="F2750" s="52"/>
      <c r="G2750" s="52"/>
      <c r="P2750" s="37"/>
      <c r="Q2750" s="144"/>
      <c r="AC2750" s="39"/>
      <c r="AD2750" s="40"/>
    </row>
    <row r="2751" s="35" customFormat="1" spans="3:30">
      <c r="C2751" s="38"/>
      <c r="F2751" s="52"/>
      <c r="G2751" s="52"/>
      <c r="P2751" s="37"/>
      <c r="Q2751" s="144"/>
      <c r="AC2751" s="39"/>
      <c r="AD2751" s="40"/>
    </row>
    <row r="2752" s="35" customFormat="1" spans="3:30">
      <c r="C2752" s="38"/>
      <c r="F2752" s="52"/>
      <c r="G2752" s="52"/>
      <c r="P2752" s="37"/>
      <c r="Q2752" s="144"/>
      <c r="AC2752" s="39"/>
      <c r="AD2752" s="40"/>
    </row>
    <row r="2753" s="35" customFormat="1" spans="3:30">
      <c r="C2753" s="38"/>
      <c r="F2753" s="52"/>
      <c r="G2753" s="52"/>
      <c r="P2753" s="37"/>
      <c r="Q2753" s="144"/>
      <c r="AC2753" s="39"/>
      <c r="AD2753" s="40"/>
    </row>
    <row r="2754" s="35" customFormat="1" spans="3:30">
      <c r="C2754" s="38"/>
      <c r="F2754" s="52"/>
      <c r="G2754" s="52"/>
      <c r="P2754" s="37"/>
      <c r="Q2754" s="144"/>
      <c r="AC2754" s="39"/>
      <c r="AD2754" s="40"/>
    </row>
    <row r="2755" s="35" customFormat="1" spans="3:30">
      <c r="C2755" s="38"/>
      <c r="F2755" s="52"/>
      <c r="G2755" s="52"/>
      <c r="P2755" s="37"/>
      <c r="Q2755" s="144"/>
      <c r="AC2755" s="39"/>
      <c r="AD2755" s="40"/>
    </row>
    <row r="2756" s="35" customFormat="1" spans="3:30">
      <c r="C2756" s="38"/>
      <c r="F2756" s="52"/>
      <c r="G2756" s="52"/>
      <c r="P2756" s="37"/>
      <c r="Q2756" s="144"/>
      <c r="AC2756" s="39"/>
      <c r="AD2756" s="40"/>
    </row>
    <row r="2757" s="35" customFormat="1" spans="3:30">
      <c r="C2757" s="38"/>
      <c r="F2757" s="52"/>
      <c r="G2757" s="52"/>
      <c r="P2757" s="37"/>
      <c r="Q2757" s="144"/>
      <c r="AC2757" s="39"/>
      <c r="AD2757" s="40"/>
    </row>
    <row r="2758" s="35" customFormat="1" spans="3:30">
      <c r="C2758" s="38"/>
      <c r="F2758" s="52"/>
      <c r="G2758" s="52"/>
      <c r="P2758" s="37"/>
      <c r="Q2758" s="144"/>
      <c r="AC2758" s="39"/>
      <c r="AD2758" s="40"/>
    </row>
    <row r="2759" s="35" customFormat="1" spans="3:30">
      <c r="C2759" s="38"/>
      <c r="F2759" s="52"/>
      <c r="G2759" s="52"/>
      <c r="P2759" s="37"/>
      <c r="Q2759" s="144"/>
      <c r="AC2759" s="39"/>
      <c r="AD2759" s="40"/>
    </row>
    <row r="2760" s="35" customFormat="1" spans="3:30">
      <c r="C2760" s="38"/>
      <c r="F2760" s="52"/>
      <c r="G2760" s="52"/>
      <c r="P2760" s="37"/>
      <c r="Q2760" s="144"/>
      <c r="AC2760" s="39"/>
      <c r="AD2760" s="40"/>
    </row>
    <row r="2761" s="35" customFormat="1" spans="3:30">
      <c r="C2761" s="38"/>
      <c r="F2761" s="52"/>
      <c r="G2761" s="52"/>
      <c r="P2761" s="37"/>
      <c r="Q2761" s="144"/>
      <c r="AC2761" s="39"/>
      <c r="AD2761" s="40"/>
    </row>
    <row r="2762" s="35" customFormat="1" spans="3:30">
      <c r="C2762" s="38"/>
      <c r="F2762" s="52"/>
      <c r="G2762" s="52"/>
      <c r="P2762" s="37"/>
      <c r="Q2762" s="144"/>
      <c r="AC2762" s="39"/>
      <c r="AD2762" s="40"/>
    </row>
    <row r="2763" s="35" customFormat="1" spans="3:30">
      <c r="C2763" s="38"/>
      <c r="F2763" s="52"/>
      <c r="G2763" s="52"/>
      <c r="P2763" s="37"/>
      <c r="Q2763" s="144"/>
      <c r="AC2763" s="39"/>
      <c r="AD2763" s="40"/>
    </row>
    <row r="2764" s="35" customFormat="1" spans="3:30">
      <c r="C2764" s="38"/>
      <c r="F2764" s="52"/>
      <c r="G2764" s="52"/>
      <c r="P2764" s="37"/>
      <c r="Q2764" s="144"/>
      <c r="AC2764" s="39"/>
      <c r="AD2764" s="40"/>
    </row>
    <row r="2765" s="35" customFormat="1" spans="3:30">
      <c r="C2765" s="38"/>
      <c r="F2765" s="52"/>
      <c r="G2765" s="52"/>
      <c r="P2765" s="37"/>
      <c r="Q2765" s="144"/>
      <c r="AC2765" s="39"/>
      <c r="AD2765" s="40"/>
    </row>
    <row r="2766" s="35" customFormat="1" spans="3:30">
      <c r="C2766" s="38"/>
      <c r="F2766" s="52"/>
      <c r="G2766" s="52"/>
      <c r="P2766" s="37"/>
      <c r="Q2766" s="144"/>
      <c r="AC2766" s="39"/>
      <c r="AD2766" s="40"/>
    </row>
    <row r="2767" s="35" customFormat="1" spans="3:30">
      <c r="C2767" s="38"/>
      <c r="F2767" s="52"/>
      <c r="G2767" s="52"/>
      <c r="P2767" s="37"/>
      <c r="Q2767" s="144"/>
      <c r="AC2767" s="39"/>
      <c r="AD2767" s="40"/>
    </row>
    <row r="2768" s="35" customFormat="1" spans="3:30">
      <c r="C2768" s="38"/>
      <c r="F2768" s="52"/>
      <c r="G2768" s="52"/>
      <c r="P2768" s="37"/>
      <c r="Q2768" s="144"/>
      <c r="AC2768" s="39"/>
      <c r="AD2768" s="40"/>
    </row>
    <row r="2769" s="35" customFormat="1" spans="3:30">
      <c r="C2769" s="38"/>
      <c r="F2769" s="52"/>
      <c r="G2769" s="52"/>
      <c r="P2769" s="37"/>
      <c r="Q2769" s="144"/>
      <c r="AC2769" s="39"/>
      <c r="AD2769" s="40"/>
    </row>
    <row r="2770" s="35" customFormat="1" spans="3:30">
      <c r="C2770" s="38"/>
      <c r="F2770" s="52"/>
      <c r="G2770" s="52"/>
      <c r="P2770" s="37"/>
      <c r="Q2770" s="144"/>
      <c r="AC2770" s="39"/>
      <c r="AD2770" s="40"/>
    </row>
    <row r="2771" s="35" customFormat="1" spans="3:30">
      <c r="C2771" s="38"/>
      <c r="F2771" s="52"/>
      <c r="G2771" s="52"/>
      <c r="P2771" s="37"/>
      <c r="Q2771" s="144"/>
      <c r="AC2771" s="39"/>
      <c r="AD2771" s="40"/>
    </row>
    <row r="2772" s="35" customFormat="1" spans="3:30">
      <c r="C2772" s="38"/>
      <c r="F2772" s="52"/>
      <c r="G2772" s="52"/>
      <c r="P2772" s="37"/>
      <c r="Q2772" s="144"/>
      <c r="AC2772" s="39"/>
      <c r="AD2772" s="40"/>
    </row>
    <row r="2773" s="35" customFormat="1" spans="3:30">
      <c r="C2773" s="38"/>
      <c r="F2773" s="52"/>
      <c r="G2773" s="52"/>
      <c r="P2773" s="37"/>
      <c r="Q2773" s="144"/>
      <c r="AC2773" s="39"/>
      <c r="AD2773" s="40"/>
    </row>
    <row r="2774" s="35" customFormat="1" spans="3:30">
      <c r="C2774" s="38"/>
      <c r="F2774" s="52"/>
      <c r="G2774" s="52"/>
      <c r="P2774" s="37"/>
      <c r="Q2774" s="144"/>
      <c r="AC2774" s="39"/>
      <c r="AD2774" s="40"/>
    </row>
    <row r="2775" s="35" customFormat="1" spans="3:30">
      <c r="C2775" s="38"/>
      <c r="F2775" s="52"/>
      <c r="G2775" s="52"/>
      <c r="P2775" s="37"/>
      <c r="Q2775" s="144"/>
      <c r="AC2775" s="39"/>
      <c r="AD2775" s="40"/>
    </row>
    <row r="2776" s="35" customFormat="1" spans="3:30">
      <c r="C2776" s="38"/>
      <c r="F2776" s="52"/>
      <c r="G2776" s="52"/>
      <c r="P2776" s="37"/>
      <c r="Q2776" s="144"/>
      <c r="AC2776" s="39"/>
      <c r="AD2776" s="40"/>
    </row>
    <row r="2777" s="35" customFormat="1" spans="3:30">
      <c r="C2777" s="38"/>
      <c r="F2777" s="52"/>
      <c r="G2777" s="52"/>
      <c r="P2777" s="37"/>
      <c r="Q2777" s="144"/>
      <c r="AC2777" s="39"/>
      <c r="AD2777" s="40"/>
    </row>
    <row r="2778" s="35" customFormat="1" spans="3:30">
      <c r="C2778" s="38"/>
      <c r="F2778" s="52"/>
      <c r="G2778" s="52"/>
      <c r="P2778" s="37"/>
      <c r="Q2778" s="144"/>
      <c r="AC2778" s="39"/>
      <c r="AD2778" s="40"/>
    </row>
    <row r="2779" s="35" customFormat="1" spans="3:30">
      <c r="C2779" s="38"/>
      <c r="F2779" s="52"/>
      <c r="G2779" s="52"/>
      <c r="P2779" s="37"/>
      <c r="Q2779" s="144"/>
      <c r="AC2779" s="39"/>
      <c r="AD2779" s="40"/>
    </row>
    <row r="2780" s="35" customFormat="1" spans="3:30">
      <c r="C2780" s="38"/>
      <c r="F2780" s="52"/>
      <c r="G2780" s="52"/>
      <c r="P2780" s="37"/>
      <c r="Q2780" s="144"/>
      <c r="AC2780" s="39"/>
      <c r="AD2780" s="40"/>
    </row>
    <row r="2781" s="35" customFormat="1" spans="3:30">
      <c r="C2781" s="38"/>
      <c r="F2781" s="52"/>
      <c r="G2781" s="52"/>
      <c r="P2781" s="37"/>
      <c r="Q2781" s="144"/>
      <c r="AC2781" s="39"/>
      <c r="AD2781" s="40"/>
    </row>
    <row r="2782" s="35" customFormat="1" spans="3:30">
      <c r="C2782" s="38"/>
      <c r="F2782" s="52"/>
      <c r="G2782" s="52"/>
      <c r="P2782" s="37"/>
      <c r="Q2782" s="144"/>
      <c r="AC2782" s="39"/>
      <c r="AD2782" s="40"/>
    </row>
    <row r="2783" s="35" customFormat="1" spans="3:30">
      <c r="C2783" s="38"/>
      <c r="F2783" s="52"/>
      <c r="G2783" s="52"/>
      <c r="P2783" s="37"/>
      <c r="Q2783" s="144"/>
      <c r="AC2783" s="39"/>
      <c r="AD2783" s="40"/>
    </row>
    <row r="2784" s="35" customFormat="1" spans="3:30">
      <c r="C2784" s="38"/>
      <c r="F2784" s="52"/>
      <c r="G2784" s="52"/>
      <c r="P2784" s="37"/>
      <c r="Q2784" s="144"/>
      <c r="AC2784" s="39"/>
      <c r="AD2784" s="40"/>
    </row>
    <row r="2785" s="35" customFormat="1" spans="3:30">
      <c r="C2785" s="38"/>
      <c r="F2785" s="52"/>
      <c r="G2785" s="52"/>
      <c r="P2785" s="37"/>
      <c r="Q2785" s="144"/>
      <c r="AC2785" s="39"/>
      <c r="AD2785" s="40"/>
    </row>
    <row r="2786" s="35" customFormat="1" spans="3:30">
      <c r="C2786" s="38"/>
      <c r="F2786" s="52"/>
      <c r="G2786" s="52"/>
      <c r="P2786" s="37"/>
      <c r="Q2786" s="144"/>
      <c r="AC2786" s="39"/>
      <c r="AD2786" s="40"/>
    </row>
    <row r="2787" s="35" customFormat="1" spans="3:30">
      <c r="C2787" s="38"/>
      <c r="F2787" s="52"/>
      <c r="G2787" s="52"/>
      <c r="P2787" s="37"/>
      <c r="Q2787" s="144"/>
      <c r="AC2787" s="39"/>
      <c r="AD2787" s="40"/>
    </row>
    <row r="2788" s="35" customFormat="1" spans="3:30">
      <c r="C2788" s="38"/>
      <c r="F2788" s="52"/>
      <c r="G2788" s="52"/>
      <c r="P2788" s="37"/>
      <c r="Q2788" s="144"/>
      <c r="AC2788" s="39"/>
      <c r="AD2788" s="40"/>
    </row>
    <row r="2789" s="35" customFormat="1" spans="3:30">
      <c r="C2789" s="38"/>
      <c r="F2789" s="52"/>
      <c r="G2789" s="52"/>
      <c r="P2789" s="37"/>
      <c r="Q2789" s="144"/>
      <c r="AC2789" s="39"/>
      <c r="AD2789" s="40"/>
    </row>
    <row r="2790" s="35" customFormat="1" spans="3:30">
      <c r="C2790" s="38"/>
      <c r="F2790" s="52"/>
      <c r="G2790" s="52"/>
      <c r="P2790" s="37"/>
      <c r="Q2790" s="144"/>
      <c r="AC2790" s="39"/>
      <c r="AD2790" s="40"/>
    </row>
    <row r="2791" s="35" customFormat="1" spans="3:30">
      <c r="C2791" s="38"/>
      <c r="F2791" s="52"/>
      <c r="G2791" s="52"/>
      <c r="P2791" s="37"/>
      <c r="Q2791" s="144"/>
      <c r="AC2791" s="39"/>
      <c r="AD2791" s="40"/>
    </row>
    <row r="2792" s="35" customFormat="1" spans="3:30">
      <c r="C2792" s="38"/>
      <c r="F2792" s="52"/>
      <c r="G2792" s="52"/>
      <c r="P2792" s="37"/>
      <c r="Q2792" s="144"/>
      <c r="AC2792" s="39"/>
      <c r="AD2792" s="40"/>
    </row>
    <row r="2793" s="35" customFormat="1" spans="3:30">
      <c r="C2793" s="38"/>
      <c r="F2793" s="52"/>
      <c r="G2793" s="52"/>
      <c r="P2793" s="37"/>
      <c r="Q2793" s="144"/>
      <c r="AC2793" s="39"/>
      <c r="AD2793" s="40"/>
    </row>
    <row r="2794" s="35" customFormat="1" spans="3:30">
      <c r="C2794" s="38"/>
      <c r="F2794" s="52"/>
      <c r="G2794" s="52"/>
      <c r="P2794" s="37"/>
      <c r="Q2794" s="144"/>
      <c r="AC2794" s="39"/>
      <c r="AD2794" s="40"/>
    </row>
    <row r="2795" s="35" customFormat="1" spans="3:30">
      <c r="C2795" s="38"/>
      <c r="F2795" s="52"/>
      <c r="G2795" s="52"/>
      <c r="P2795" s="37"/>
      <c r="Q2795" s="144"/>
      <c r="AC2795" s="39"/>
      <c r="AD2795" s="40"/>
    </row>
    <row r="2796" s="35" customFormat="1" spans="3:30">
      <c r="C2796" s="38"/>
      <c r="F2796" s="52"/>
      <c r="G2796" s="52"/>
      <c r="P2796" s="37"/>
      <c r="Q2796" s="144"/>
      <c r="AC2796" s="39"/>
      <c r="AD2796" s="40"/>
    </row>
    <row r="2797" s="35" customFormat="1" spans="3:30">
      <c r="C2797" s="38"/>
      <c r="F2797" s="52"/>
      <c r="G2797" s="52"/>
      <c r="P2797" s="37"/>
      <c r="Q2797" s="144"/>
      <c r="AC2797" s="39"/>
      <c r="AD2797" s="40"/>
    </row>
    <row r="2798" s="35" customFormat="1" spans="3:30">
      <c r="C2798" s="38"/>
      <c r="F2798" s="52"/>
      <c r="G2798" s="52"/>
      <c r="P2798" s="37"/>
      <c r="Q2798" s="144"/>
      <c r="AC2798" s="39"/>
      <c r="AD2798" s="40"/>
    </row>
    <row r="2799" s="35" customFormat="1" spans="3:30">
      <c r="C2799" s="38"/>
      <c r="F2799" s="52"/>
      <c r="G2799" s="52"/>
      <c r="P2799" s="37"/>
      <c r="Q2799" s="144"/>
      <c r="AC2799" s="39"/>
      <c r="AD2799" s="40"/>
    </row>
    <row r="2800" s="35" customFormat="1" spans="3:30">
      <c r="C2800" s="38"/>
      <c r="F2800" s="52"/>
      <c r="G2800" s="52"/>
      <c r="P2800" s="37"/>
      <c r="Q2800" s="144"/>
      <c r="AC2800" s="39"/>
      <c r="AD2800" s="40"/>
    </row>
    <row r="2801" s="35" customFormat="1" spans="3:30">
      <c r="C2801" s="38"/>
      <c r="F2801" s="52"/>
      <c r="G2801" s="52"/>
      <c r="P2801" s="37"/>
      <c r="Q2801" s="144"/>
      <c r="AC2801" s="39"/>
      <c r="AD2801" s="40"/>
    </row>
    <row r="2802" s="35" customFormat="1" spans="3:30">
      <c r="C2802" s="38"/>
      <c r="F2802" s="52"/>
      <c r="G2802" s="52"/>
      <c r="P2802" s="37"/>
      <c r="Q2802" s="144"/>
      <c r="AC2802" s="39"/>
      <c r="AD2802" s="40"/>
    </row>
    <row r="2803" s="35" customFormat="1" spans="3:30">
      <c r="C2803" s="38"/>
      <c r="F2803" s="52"/>
      <c r="G2803" s="52"/>
      <c r="P2803" s="37"/>
      <c r="Q2803" s="144"/>
      <c r="AC2803" s="39"/>
      <c r="AD2803" s="40"/>
    </row>
    <row r="2804" s="35" customFormat="1" spans="3:30">
      <c r="C2804" s="38"/>
      <c r="F2804" s="52"/>
      <c r="G2804" s="52"/>
      <c r="P2804" s="37"/>
      <c r="Q2804" s="144"/>
      <c r="AC2804" s="39"/>
      <c r="AD2804" s="40"/>
    </row>
    <row r="2805" s="35" customFormat="1" spans="3:30">
      <c r="C2805" s="38"/>
      <c r="F2805" s="52"/>
      <c r="G2805" s="52"/>
      <c r="P2805" s="37"/>
      <c r="Q2805" s="144"/>
      <c r="AC2805" s="39"/>
      <c r="AD2805" s="40"/>
    </row>
    <row r="2806" s="35" customFormat="1" spans="3:30">
      <c r="C2806" s="38"/>
      <c r="F2806" s="52"/>
      <c r="G2806" s="52"/>
      <c r="P2806" s="37"/>
      <c r="Q2806" s="144"/>
      <c r="AC2806" s="39"/>
      <c r="AD2806" s="40"/>
    </row>
    <row r="2807" s="35" customFormat="1" spans="3:30">
      <c r="C2807" s="38"/>
      <c r="F2807" s="52"/>
      <c r="G2807" s="52"/>
      <c r="P2807" s="37"/>
      <c r="Q2807" s="144"/>
      <c r="AC2807" s="39"/>
      <c r="AD2807" s="40"/>
    </row>
    <row r="2808" s="35" customFormat="1" spans="3:30">
      <c r="C2808" s="38"/>
      <c r="F2808" s="52"/>
      <c r="G2808" s="52"/>
      <c r="P2808" s="37"/>
      <c r="Q2808" s="144"/>
      <c r="AC2808" s="39"/>
      <c r="AD2808" s="40"/>
    </row>
    <row r="2809" s="35" customFormat="1" spans="3:30">
      <c r="C2809" s="38"/>
      <c r="F2809" s="52"/>
      <c r="G2809" s="52"/>
      <c r="P2809" s="37"/>
      <c r="Q2809" s="144"/>
      <c r="AC2809" s="39"/>
      <c r="AD2809" s="40"/>
    </row>
    <row r="2810" s="35" customFormat="1" spans="3:30">
      <c r="C2810" s="38"/>
      <c r="F2810" s="52"/>
      <c r="G2810" s="52"/>
      <c r="P2810" s="37"/>
      <c r="Q2810" s="144"/>
      <c r="AC2810" s="39"/>
      <c r="AD2810" s="40"/>
    </row>
    <row r="2811" s="35" customFormat="1" spans="3:30">
      <c r="C2811" s="38"/>
      <c r="F2811" s="52"/>
      <c r="G2811" s="52"/>
      <c r="P2811" s="37"/>
      <c r="Q2811" s="144"/>
      <c r="AC2811" s="39"/>
      <c r="AD2811" s="40"/>
    </row>
    <row r="2812" s="35" customFormat="1" spans="3:30">
      <c r="C2812" s="38"/>
      <c r="F2812" s="52"/>
      <c r="G2812" s="52"/>
      <c r="P2812" s="37"/>
      <c r="Q2812" s="144"/>
      <c r="AC2812" s="39"/>
      <c r="AD2812" s="40"/>
    </row>
    <row r="2813" s="35" customFormat="1" spans="3:30">
      <c r="C2813" s="38"/>
      <c r="F2813" s="52"/>
      <c r="G2813" s="52"/>
      <c r="P2813" s="37"/>
      <c r="Q2813" s="144"/>
      <c r="AC2813" s="39"/>
      <c r="AD2813" s="40"/>
    </row>
    <row r="2814" s="35" customFormat="1" spans="3:30">
      <c r="C2814" s="38"/>
      <c r="F2814" s="52"/>
      <c r="G2814" s="52"/>
      <c r="P2814" s="37"/>
      <c r="Q2814" s="144"/>
      <c r="AC2814" s="39"/>
      <c r="AD2814" s="40"/>
    </row>
    <row r="2815" s="35" customFormat="1" spans="3:30">
      <c r="C2815" s="38"/>
      <c r="F2815" s="52"/>
      <c r="G2815" s="52"/>
      <c r="P2815" s="37"/>
      <c r="Q2815" s="144"/>
      <c r="AC2815" s="39"/>
      <c r="AD2815" s="40"/>
    </row>
    <row r="2816" s="35" customFormat="1" spans="3:30">
      <c r="C2816" s="38"/>
      <c r="F2816" s="52"/>
      <c r="G2816" s="52"/>
      <c r="P2816" s="37"/>
      <c r="Q2816" s="144"/>
      <c r="AC2816" s="39"/>
      <c r="AD2816" s="40"/>
    </row>
    <row r="2817" s="35" customFormat="1" spans="3:30">
      <c r="C2817" s="38"/>
      <c r="F2817" s="52"/>
      <c r="G2817" s="52"/>
      <c r="P2817" s="37"/>
      <c r="Q2817" s="144"/>
      <c r="AC2817" s="39"/>
      <c r="AD2817" s="40"/>
    </row>
    <row r="2818" s="35" customFormat="1" spans="3:30">
      <c r="C2818" s="38"/>
      <c r="F2818" s="52"/>
      <c r="G2818" s="52"/>
      <c r="P2818" s="37"/>
      <c r="Q2818" s="144"/>
      <c r="AC2818" s="39"/>
      <c r="AD2818" s="40"/>
    </row>
    <row r="2819" s="35" customFormat="1" spans="3:30">
      <c r="C2819" s="38"/>
      <c r="F2819" s="52"/>
      <c r="G2819" s="52"/>
      <c r="P2819" s="37"/>
      <c r="Q2819" s="144"/>
      <c r="AC2819" s="39"/>
      <c r="AD2819" s="40"/>
    </row>
    <row r="2820" s="35" customFormat="1" spans="3:30">
      <c r="C2820" s="38"/>
      <c r="F2820" s="52"/>
      <c r="G2820" s="52"/>
      <c r="P2820" s="37"/>
      <c r="Q2820" s="144"/>
      <c r="AC2820" s="39"/>
      <c r="AD2820" s="40"/>
    </row>
    <row r="2821" s="35" customFormat="1" spans="3:30">
      <c r="C2821" s="38"/>
      <c r="F2821" s="52"/>
      <c r="G2821" s="52"/>
      <c r="P2821" s="37"/>
      <c r="Q2821" s="144"/>
      <c r="AC2821" s="39"/>
      <c r="AD2821" s="40"/>
    </row>
    <row r="2822" s="35" customFormat="1" spans="3:30">
      <c r="C2822" s="38"/>
      <c r="F2822" s="52"/>
      <c r="G2822" s="52"/>
      <c r="P2822" s="37"/>
      <c r="Q2822" s="144"/>
      <c r="AC2822" s="39"/>
      <c r="AD2822" s="40"/>
    </row>
    <row r="2823" s="35" customFormat="1" spans="3:30">
      <c r="C2823" s="38"/>
      <c r="F2823" s="52"/>
      <c r="G2823" s="52"/>
      <c r="P2823" s="37"/>
      <c r="Q2823" s="144"/>
      <c r="AC2823" s="39"/>
      <c r="AD2823" s="40"/>
    </row>
    <row r="2824" s="35" customFormat="1" spans="3:30">
      <c r="C2824" s="38"/>
      <c r="F2824" s="52"/>
      <c r="G2824" s="52"/>
      <c r="P2824" s="37"/>
      <c r="Q2824" s="144"/>
      <c r="AC2824" s="39"/>
      <c r="AD2824" s="40"/>
    </row>
    <row r="2825" s="35" customFormat="1" spans="3:30">
      <c r="C2825" s="38"/>
      <c r="F2825" s="52"/>
      <c r="G2825" s="52"/>
      <c r="P2825" s="37"/>
      <c r="Q2825" s="144"/>
      <c r="AC2825" s="39"/>
      <c r="AD2825" s="40"/>
    </row>
    <row r="2826" s="35" customFormat="1" spans="3:30">
      <c r="C2826" s="38"/>
      <c r="F2826" s="52"/>
      <c r="G2826" s="52"/>
      <c r="P2826" s="37"/>
      <c r="Q2826" s="144"/>
      <c r="AC2826" s="39"/>
      <c r="AD2826" s="40"/>
    </row>
    <row r="2827" s="35" customFormat="1" spans="3:30">
      <c r="C2827" s="38"/>
      <c r="F2827" s="52"/>
      <c r="G2827" s="52"/>
      <c r="P2827" s="37"/>
      <c r="Q2827" s="144"/>
      <c r="AC2827" s="39"/>
      <c r="AD2827" s="40"/>
    </row>
    <row r="2828" s="35" customFormat="1" spans="3:30">
      <c r="C2828" s="38"/>
      <c r="F2828" s="52"/>
      <c r="G2828" s="52"/>
      <c r="P2828" s="37"/>
      <c r="Q2828" s="144"/>
      <c r="AC2828" s="39"/>
      <c r="AD2828" s="40"/>
    </row>
    <row r="2829" s="35" customFormat="1" spans="3:30">
      <c r="C2829" s="38"/>
      <c r="F2829" s="52"/>
      <c r="G2829" s="52"/>
      <c r="P2829" s="37"/>
      <c r="Q2829" s="144"/>
      <c r="AC2829" s="39"/>
      <c r="AD2829" s="40"/>
    </row>
    <row r="2830" s="35" customFormat="1" spans="3:30">
      <c r="C2830" s="38"/>
      <c r="F2830" s="52"/>
      <c r="G2830" s="52"/>
      <c r="P2830" s="37"/>
      <c r="Q2830" s="144"/>
      <c r="AC2830" s="39"/>
      <c r="AD2830" s="40"/>
    </row>
    <row r="2831" s="35" customFormat="1" spans="3:30">
      <c r="C2831" s="38"/>
      <c r="F2831" s="52"/>
      <c r="G2831" s="52"/>
      <c r="P2831" s="37"/>
      <c r="Q2831" s="144"/>
      <c r="AC2831" s="39"/>
      <c r="AD2831" s="40"/>
    </row>
    <row r="2832" s="35" customFormat="1" spans="3:30">
      <c r="C2832" s="38"/>
      <c r="F2832" s="52"/>
      <c r="G2832" s="52"/>
      <c r="P2832" s="37"/>
      <c r="Q2832" s="144"/>
      <c r="AC2832" s="39"/>
      <c r="AD2832" s="40"/>
    </row>
    <row r="2833" s="35" customFormat="1" spans="3:30">
      <c r="C2833" s="38"/>
      <c r="F2833" s="52"/>
      <c r="G2833" s="52"/>
      <c r="P2833" s="37"/>
      <c r="Q2833" s="144"/>
      <c r="AC2833" s="39"/>
      <c r="AD2833" s="40"/>
    </row>
    <row r="2834" s="35" customFormat="1" spans="3:30">
      <c r="C2834" s="38"/>
      <c r="F2834" s="52"/>
      <c r="G2834" s="52"/>
      <c r="P2834" s="37"/>
      <c r="Q2834" s="144"/>
      <c r="AC2834" s="39"/>
      <c r="AD2834" s="40"/>
    </row>
    <row r="2835" s="35" customFormat="1" spans="3:30">
      <c r="C2835" s="38"/>
      <c r="F2835" s="52"/>
      <c r="G2835" s="52"/>
      <c r="P2835" s="37"/>
      <c r="Q2835" s="144"/>
      <c r="AC2835" s="39"/>
      <c r="AD2835" s="40"/>
    </row>
    <row r="2836" s="35" customFormat="1" spans="3:30">
      <c r="C2836" s="38"/>
      <c r="F2836" s="52"/>
      <c r="G2836" s="52"/>
      <c r="P2836" s="37"/>
      <c r="Q2836" s="144"/>
      <c r="AC2836" s="39"/>
      <c r="AD2836" s="40"/>
    </row>
    <row r="2837" s="35" customFormat="1" spans="3:30">
      <c r="C2837" s="38"/>
      <c r="F2837" s="52"/>
      <c r="G2837" s="52"/>
      <c r="P2837" s="37"/>
      <c r="Q2837" s="144"/>
      <c r="AC2837" s="39"/>
      <c r="AD2837" s="40"/>
    </row>
    <row r="2838" s="35" customFormat="1" spans="3:30">
      <c r="C2838" s="38"/>
      <c r="F2838" s="52"/>
      <c r="G2838" s="52"/>
      <c r="P2838" s="37"/>
      <c r="Q2838" s="144"/>
      <c r="AC2838" s="39"/>
      <c r="AD2838" s="40"/>
    </row>
    <row r="2839" s="35" customFormat="1" spans="3:30">
      <c r="C2839" s="38"/>
      <c r="F2839" s="52"/>
      <c r="G2839" s="52"/>
      <c r="P2839" s="37"/>
      <c r="Q2839" s="144"/>
      <c r="AC2839" s="39"/>
      <c r="AD2839" s="40"/>
    </row>
    <row r="2840" s="35" customFormat="1" spans="3:30">
      <c r="C2840" s="38"/>
      <c r="F2840" s="52"/>
      <c r="G2840" s="52"/>
      <c r="P2840" s="37"/>
      <c r="Q2840" s="144"/>
      <c r="AC2840" s="39"/>
      <c r="AD2840" s="40"/>
    </row>
    <row r="2841" s="35" customFormat="1" spans="3:30">
      <c r="C2841" s="38"/>
      <c r="F2841" s="52"/>
      <c r="G2841" s="52"/>
      <c r="P2841" s="37"/>
      <c r="Q2841" s="144"/>
      <c r="AC2841" s="39"/>
      <c r="AD2841" s="40"/>
    </row>
    <row r="2842" s="35" customFormat="1" spans="3:30">
      <c r="C2842" s="38"/>
      <c r="F2842" s="52"/>
      <c r="G2842" s="52"/>
      <c r="P2842" s="37"/>
      <c r="Q2842" s="144"/>
      <c r="AC2842" s="39"/>
      <c r="AD2842" s="40"/>
    </row>
    <row r="2843" s="35" customFormat="1" spans="3:30">
      <c r="C2843" s="38"/>
      <c r="P2843" s="37"/>
      <c r="Q2843" s="144"/>
      <c r="AC2843" s="39"/>
      <c r="AD2843" s="40"/>
    </row>
    <row r="2844" s="35" customFormat="1" spans="3:30">
      <c r="C2844" s="38"/>
      <c r="P2844" s="37"/>
      <c r="Q2844" s="144"/>
      <c r="AC2844" s="39"/>
      <c r="AD2844" s="40"/>
    </row>
    <row r="2845" s="35" customFormat="1" spans="3:30">
      <c r="C2845" s="38"/>
      <c r="P2845" s="37"/>
      <c r="Q2845" s="144"/>
      <c r="AC2845" s="39"/>
      <c r="AD2845" s="40"/>
    </row>
    <row r="2846" s="35" customFormat="1" spans="3:30">
      <c r="C2846" s="38"/>
      <c r="P2846" s="37"/>
      <c r="Q2846" s="144"/>
      <c r="AC2846" s="39"/>
      <c r="AD2846" s="40"/>
    </row>
    <row r="2847" s="35" customFormat="1" spans="3:30">
      <c r="C2847" s="38"/>
      <c r="P2847" s="37"/>
      <c r="Q2847" s="144"/>
      <c r="AC2847" s="39"/>
      <c r="AD2847" s="40"/>
    </row>
    <row r="2848" s="35" customFormat="1" spans="3:30">
      <c r="C2848" s="38"/>
      <c r="P2848" s="37"/>
      <c r="Q2848" s="144"/>
      <c r="AC2848" s="39"/>
      <c r="AD2848" s="40"/>
    </row>
    <row r="2849" s="35" customFormat="1" spans="3:30">
      <c r="C2849" s="38"/>
      <c r="P2849" s="37"/>
      <c r="Q2849" s="144"/>
      <c r="AC2849" s="39"/>
      <c r="AD2849" s="40"/>
    </row>
    <row r="2850" s="35" customFormat="1" spans="3:30">
      <c r="C2850" s="38"/>
      <c r="P2850" s="37"/>
      <c r="Q2850" s="144"/>
      <c r="AC2850" s="39"/>
      <c r="AD2850" s="40"/>
    </row>
    <row r="2851" s="35" customFormat="1" spans="3:30">
      <c r="C2851" s="38"/>
      <c r="P2851" s="37"/>
      <c r="Q2851" s="144"/>
      <c r="AC2851" s="39"/>
      <c r="AD2851" s="40"/>
    </row>
    <row r="2852" s="35" customFormat="1" spans="3:30">
      <c r="C2852" s="38"/>
      <c r="P2852" s="37"/>
      <c r="Q2852" s="144"/>
      <c r="AC2852" s="39"/>
      <c r="AD2852" s="40"/>
    </row>
    <row r="2853" s="35" customFormat="1" spans="3:30">
      <c r="C2853" s="38"/>
      <c r="P2853" s="37"/>
      <c r="Q2853" s="144"/>
      <c r="AC2853" s="39"/>
      <c r="AD2853" s="40"/>
    </row>
    <row r="2854" s="35" customFormat="1" spans="3:30">
      <c r="C2854" s="38"/>
      <c r="P2854" s="37"/>
      <c r="Q2854" s="144"/>
      <c r="AC2854" s="39"/>
      <c r="AD2854" s="40"/>
    </row>
    <row r="2855" s="35" customFormat="1" spans="3:30">
      <c r="C2855" s="38"/>
      <c r="P2855" s="37"/>
      <c r="Q2855" s="144"/>
      <c r="AC2855" s="39"/>
      <c r="AD2855" s="40"/>
    </row>
    <row r="2856" s="35" customFormat="1" spans="3:30">
      <c r="C2856" s="38"/>
      <c r="P2856" s="37"/>
      <c r="Q2856" s="144"/>
      <c r="AC2856" s="39"/>
      <c r="AD2856" s="40"/>
    </row>
    <row r="2857" s="35" customFormat="1" spans="3:30">
      <c r="C2857" s="38"/>
      <c r="P2857" s="37"/>
      <c r="Q2857" s="144"/>
      <c r="AC2857" s="39"/>
      <c r="AD2857" s="40"/>
    </row>
    <row r="2858" s="35" customFormat="1" spans="3:30">
      <c r="C2858" s="38"/>
      <c r="P2858" s="37"/>
      <c r="Q2858" s="144"/>
      <c r="AC2858" s="39"/>
      <c r="AD2858" s="40"/>
    </row>
    <row r="2859" s="35" customFormat="1" spans="3:30">
      <c r="C2859" s="38"/>
      <c r="P2859" s="37"/>
      <c r="Q2859" s="144"/>
      <c r="AC2859" s="39"/>
      <c r="AD2859" s="40"/>
    </row>
    <row r="2860" s="35" customFormat="1" spans="3:30">
      <c r="C2860" s="38"/>
      <c r="P2860" s="37"/>
      <c r="Q2860" s="144"/>
      <c r="AC2860" s="39"/>
      <c r="AD2860" s="40"/>
    </row>
    <row r="2861" s="35" customFormat="1" spans="3:30">
      <c r="C2861" s="38"/>
      <c r="P2861" s="37"/>
      <c r="Q2861" s="144"/>
      <c r="AC2861" s="39"/>
      <c r="AD2861" s="40"/>
    </row>
    <row r="2862" s="35" customFormat="1" spans="3:30">
      <c r="C2862" s="38"/>
      <c r="P2862" s="37"/>
      <c r="Q2862" s="144"/>
      <c r="AC2862" s="39"/>
      <c r="AD2862" s="40"/>
    </row>
    <row r="2863" s="35" customFormat="1" spans="3:30">
      <c r="C2863" s="38"/>
      <c r="P2863" s="37"/>
      <c r="Q2863" s="144"/>
      <c r="AC2863" s="39"/>
      <c r="AD2863" s="40"/>
    </row>
    <row r="2864" s="35" customFormat="1" spans="3:30">
      <c r="C2864" s="38"/>
      <c r="P2864" s="37"/>
      <c r="Q2864" s="144"/>
      <c r="AC2864" s="39"/>
      <c r="AD2864" s="40"/>
    </row>
    <row r="2865" s="35" customFormat="1" spans="3:30">
      <c r="C2865" s="38"/>
      <c r="P2865" s="37"/>
      <c r="Q2865" s="144"/>
      <c r="AC2865" s="39"/>
      <c r="AD2865" s="40"/>
    </row>
    <row r="2866" s="35" customFormat="1" spans="3:30">
      <c r="C2866" s="38"/>
      <c r="P2866" s="37"/>
      <c r="Q2866" s="144"/>
      <c r="AC2866" s="39"/>
      <c r="AD2866" s="40"/>
    </row>
    <row r="2867" s="35" customFormat="1" spans="3:30">
      <c r="C2867" s="38"/>
      <c r="P2867" s="37"/>
      <c r="Q2867" s="144"/>
      <c r="AC2867" s="39"/>
      <c r="AD2867" s="40"/>
    </row>
    <row r="2868" s="35" customFormat="1" spans="3:30">
      <c r="C2868" s="38"/>
      <c r="P2868" s="37"/>
      <c r="Q2868" s="144"/>
      <c r="AC2868" s="39"/>
      <c r="AD2868" s="40"/>
    </row>
    <row r="2869" s="35" customFormat="1" spans="3:30">
      <c r="C2869" s="38"/>
      <c r="P2869" s="37"/>
      <c r="Q2869" s="144"/>
      <c r="AC2869" s="39"/>
      <c r="AD2869" s="40"/>
    </row>
    <row r="2870" s="35" customFormat="1" spans="3:30">
      <c r="C2870" s="38"/>
      <c r="P2870" s="37"/>
      <c r="Q2870" s="144"/>
      <c r="AC2870" s="39"/>
      <c r="AD2870" s="40"/>
    </row>
    <row r="2871" s="35" customFormat="1" spans="3:30">
      <c r="C2871" s="38"/>
      <c r="P2871" s="37"/>
      <c r="Q2871" s="144"/>
      <c r="AC2871" s="39"/>
      <c r="AD2871" s="40"/>
    </row>
    <row r="2872" s="35" customFormat="1" spans="3:30">
      <c r="C2872" s="38"/>
      <c r="P2872" s="37"/>
      <c r="Q2872" s="144"/>
      <c r="AC2872" s="39"/>
      <c r="AD2872" s="40"/>
    </row>
    <row r="2873" s="35" customFormat="1" spans="3:30">
      <c r="C2873" s="38"/>
      <c r="P2873" s="37"/>
      <c r="Q2873" s="144"/>
      <c r="AC2873" s="39"/>
      <c r="AD2873" s="40"/>
    </row>
    <row r="2874" s="35" customFormat="1" spans="3:30">
      <c r="C2874" s="38"/>
      <c r="P2874" s="37"/>
      <c r="Q2874" s="144"/>
      <c r="AC2874" s="39"/>
      <c r="AD2874" s="40"/>
    </row>
    <row r="2875" s="35" customFormat="1" spans="3:30">
      <c r="C2875" s="38"/>
      <c r="P2875" s="37"/>
      <c r="Q2875" s="144"/>
      <c r="AC2875" s="39"/>
      <c r="AD2875" s="40"/>
    </row>
    <row r="2876" s="35" customFormat="1" spans="3:30">
      <c r="C2876" s="38"/>
      <c r="P2876" s="37"/>
      <c r="Q2876" s="144"/>
      <c r="AC2876" s="39"/>
      <c r="AD2876" s="40"/>
    </row>
    <row r="2877" s="35" customFormat="1" spans="3:30">
      <c r="C2877" s="38"/>
      <c r="P2877" s="37"/>
      <c r="Q2877" s="144"/>
      <c r="AC2877" s="39"/>
      <c r="AD2877" s="40"/>
    </row>
    <row r="2878" s="35" customFormat="1" spans="3:30">
      <c r="C2878" s="38"/>
      <c r="P2878" s="37"/>
      <c r="Q2878" s="144"/>
      <c r="AC2878" s="39"/>
      <c r="AD2878" s="40"/>
    </row>
    <row r="2879" s="35" customFormat="1" spans="3:30">
      <c r="C2879" s="38"/>
      <c r="P2879" s="37"/>
      <c r="Q2879" s="144"/>
      <c r="AC2879" s="39"/>
      <c r="AD2879" s="40"/>
    </row>
    <row r="2880" s="35" customFormat="1" spans="3:30">
      <c r="C2880" s="38"/>
      <c r="P2880" s="37"/>
      <c r="Q2880" s="144"/>
      <c r="AC2880" s="39"/>
      <c r="AD2880" s="40"/>
    </row>
    <row r="2881" s="35" customFormat="1" spans="3:30">
      <c r="C2881" s="38"/>
      <c r="P2881" s="37"/>
      <c r="Q2881" s="144"/>
      <c r="AC2881" s="39"/>
      <c r="AD2881" s="40"/>
    </row>
    <row r="2882" s="35" customFormat="1" spans="3:30">
      <c r="C2882" s="38"/>
      <c r="P2882" s="37"/>
      <c r="Q2882" s="144"/>
      <c r="AC2882" s="39"/>
      <c r="AD2882" s="40"/>
    </row>
    <row r="2883" s="35" customFormat="1" spans="3:30">
      <c r="C2883" s="38"/>
      <c r="P2883" s="37"/>
      <c r="Q2883" s="144"/>
      <c r="AC2883" s="39"/>
      <c r="AD2883" s="40"/>
    </row>
    <row r="2884" s="35" customFormat="1" spans="3:30">
      <c r="C2884" s="38"/>
      <c r="P2884" s="37"/>
      <c r="Q2884" s="144"/>
      <c r="AC2884" s="39"/>
      <c r="AD2884" s="40"/>
    </row>
    <row r="2885" s="35" customFormat="1" spans="3:30">
      <c r="C2885" s="38"/>
      <c r="P2885" s="37"/>
      <c r="Q2885" s="144"/>
      <c r="AC2885" s="39"/>
      <c r="AD2885" s="40"/>
    </row>
    <row r="2886" s="35" customFormat="1" spans="3:30">
      <c r="C2886" s="38"/>
      <c r="P2886" s="37"/>
      <c r="Q2886" s="144"/>
      <c r="AC2886" s="39"/>
      <c r="AD2886" s="40"/>
    </row>
    <row r="2887" s="35" customFormat="1" spans="3:30">
      <c r="C2887" s="38"/>
      <c r="P2887" s="37"/>
      <c r="Q2887" s="144"/>
      <c r="AC2887" s="39"/>
      <c r="AD2887" s="40"/>
    </row>
    <row r="2888" s="35" customFormat="1" spans="3:30">
      <c r="C2888" s="38"/>
      <c r="P2888" s="37"/>
      <c r="Q2888" s="144"/>
      <c r="AC2888" s="39"/>
      <c r="AD2888" s="40"/>
    </row>
    <row r="2889" s="35" customFormat="1" spans="3:30">
      <c r="C2889" s="38"/>
      <c r="P2889" s="37"/>
      <c r="Q2889" s="144"/>
      <c r="AC2889" s="39"/>
      <c r="AD2889" s="40"/>
    </row>
    <row r="2890" s="35" customFormat="1" spans="3:30">
      <c r="C2890" s="38"/>
      <c r="P2890" s="37"/>
      <c r="Q2890" s="144"/>
      <c r="AC2890" s="39"/>
      <c r="AD2890" s="40"/>
    </row>
    <row r="2891" s="35" customFormat="1" spans="3:30">
      <c r="C2891" s="38"/>
      <c r="P2891" s="37"/>
      <c r="Q2891" s="144"/>
      <c r="AC2891" s="39"/>
      <c r="AD2891" s="40"/>
    </row>
    <row r="2892" s="35" customFormat="1" spans="3:30">
      <c r="C2892" s="38"/>
      <c r="P2892" s="37"/>
      <c r="Q2892" s="144"/>
      <c r="AC2892" s="39"/>
      <c r="AD2892" s="40"/>
    </row>
    <row r="2893" s="35" customFormat="1" spans="3:30">
      <c r="C2893" s="38"/>
      <c r="P2893" s="37"/>
      <c r="Q2893" s="144"/>
      <c r="AC2893" s="39"/>
      <c r="AD2893" s="40"/>
    </row>
    <row r="2894" s="35" customFormat="1" spans="3:30">
      <c r="C2894" s="38"/>
      <c r="P2894" s="37"/>
      <c r="Q2894" s="144"/>
      <c r="AC2894" s="39"/>
      <c r="AD2894" s="40"/>
    </row>
    <row r="2895" s="35" customFormat="1" spans="3:30">
      <c r="C2895" s="38"/>
      <c r="P2895" s="37"/>
      <c r="Q2895" s="144"/>
      <c r="AC2895" s="39"/>
      <c r="AD2895" s="40"/>
    </row>
    <row r="2896" s="35" customFormat="1" spans="3:30">
      <c r="C2896" s="38"/>
      <c r="P2896" s="37"/>
      <c r="Q2896" s="144"/>
      <c r="AC2896" s="39"/>
      <c r="AD2896" s="40"/>
    </row>
    <row r="2897" s="35" customFormat="1" spans="3:30">
      <c r="C2897" s="38"/>
      <c r="P2897" s="37"/>
      <c r="Q2897" s="144"/>
      <c r="AC2897" s="39"/>
      <c r="AD2897" s="40"/>
    </row>
    <row r="2898" s="35" customFormat="1" spans="3:30">
      <c r="C2898" s="38"/>
      <c r="P2898" s="37"/>
      <c r="Q2898" s="144"/>
      <c r="AC2898" s="39"/>
      <c r="AD2898" s="40"/>
    </row>
    <row r="2899" s="35" customFormat="1" spans="3:30">
      <c r="C2899" s="38"/>
      <c r="P2899" s="37"/>
      <c r="Q2899" s="144"/>
      <c r="AC2899" s="39"/>
      <c r="AD2899" s="40"/>
    </row>
    <row r="2900" s="35" customFormat="1" spans="3:30">
      <c r="C2900" s="38"/>
      <c r="P2900" s="37"/>
      <c r="Q2900" s="144"/>
      <c r="AC2900" s="39"/>
      <c r="AD2900" s="40"/>
    </row>
    <row r="2901" s="35" customFormat="1" spans="3:30">
      <c r="C2901" s="38"/>
      <c r="P2901" s="37"/>
      <c r="Q2901" s="144"/>
      <c r="AC2901" s="39"/>
      <c r="AD2901" s="40"/>
    </row>
    <row r="2902" s="35" customFormat="1" spans="3:30">
      <c r="C2902" s="38"/>
      <c r="P2902" s="37"/>
      <c r="Q2902" s="144"/>
      <c r="AC2902" s="39"/>
      <c r="AD2902" s="40"/>
    </row>
    <row r="2903" s="35" customFormat="1" spans="3:30">
      <c r="C2903" s="38"/>
      <c r="P2903" s="37"/>
      <c r="Q2903" s="144"/>
      <c r="AC2903" s="39"/>
      <c r="AD2903" s="40"/>
    </row>
    <row r="2904" s="35" customFormat="1" spans="3:30">
      <c r="C2904" s="38"/>
      <c r="P2904" s="37"/>
      <c r="Q2904" s="144"/>
      <c r="AC2904" s="39"/>
      <c r="AD2904" s="40"/>
    </row>
    <row r="2905" s="35" customFormat="1" spans="3:30">
      <c r="C2905" s="38"/>
      <c r="P2905" s="37"/>
      <c r="Q2905" s="144"/>
      <c r="AC2905" s="39"/>
      <c r="AD2905" s="40"/>
    </row>
    <row r="2906" s="35" customFormat="1" spans="3:30">
      <c r="C2906" s="38"/>
      <c r="P2906" s="37"/>
      <c r="Q2906" s="144"/>
      <c r="AC2906" s="39"/>
      <c r="AD2906" s="40"/>
    </row>
    <row r="2907" s="35" customFormat="1" spans="3:30">
      <c r="C2907" s="38"/>
      <c r="P2907" s="37"/>
      <c r="Q2907" s="144"/>
      <c r="AC2907" s="39"/>
      <c r="AD2907" s="40"/>
    </row>
    <row r="2908" s="35" customFormat="1" spans="3:30">
      <c r="C2908" s="38"/>
      <c r="P2908" s="37"/>
      <c r="Q2908" s="144"/>
      <c r="AC2908" s="39"/>
      <c r="AD2908" s="40"/>
    </row>
    <row r="2909" s="35" customFormat="1" spans="3:30">
      <c r="C2909" s="38"/>
      <c r="P2909" s="37"/>
      <c r="Q2909" s="144"/>
      <c r="AC2909" s="39"/>
      <c r="AD2909" s="40"/>
    </row>
    <row r="2910" s="35" customFormat="1" spans="3:30">
      <c r="C2910" s="38"/>
      <c r="P2910" s="37"/>
      <c r="Q2910" s="144"/>
      <c r="AC2910" s="39"/>
      <c r="AD2910" s="40"/>
    </row>
    <row r="2911" s="35" customFormat="1" spans="3:30">
      <c r="C2911" s="38"/>
      <c r="P2911" s="37"/>
      <c r="Q2911" s="144"/>
      <c r="AC2911" s="39"/>
      <c r="AD2911" s="40"/>
    </row>
    <row r="2912" s="35" customFormat="1" spans="3:30">
      <c r="C2912" s="38"/>
      <c r="P2912" s="37"/>
      <c r="Q2912" s="144"/>
      <c r="AC2912" s="39"/>
      <c r="AD2912" s="40"/>
    </row>
    <row r="2913" s="35" customFormat="1" spans="3:30">
      <c r="C2913" s="38"/>
      <c r="P2913" s="37"/>
      <c r="Q2913" s="144"/>
      <c r="AC2913" s="39"/>
      <c r="AD2913" s="40"/>
    </row>
    <row r="2914" s="35" customFormat="1" spans="3:30">
      <c r="C2914" s="38"/>
      <c r="P2914" s="37"/>
      <c r="Q2914" s="144"/>
      <c r="AC2914" s="39"/>
      <c r="AD2914" s="40"/>
    </row>
    <row r="2915" s="35" customFormat="1" spans="3:30">
      <c r="C2915" s="38"/>
      <c r="P2915" s="37"/>
      <c r="Q2915" s="144"/>
      <c r="AC2915" s="39"/>
      <c r="AD2915" s="40"/>
    </row>
    <row r="2916" s="35" customFormat="1" spans="3:30">
      <c r="C2916" s="38"/>
      <c r="P2916" s="37"/>
      <c r="Q2916" s="144"/>
      <c r="AC2916" s="39"/>
      <c r="AD2916" s="40"/>
    </row>
    <row r="2917" s="35" customFormat="1" spans="3:30">
      <c r="C2917" s="38"/>
      <c r="P2917" s="37"/>
      <c r="Q2917" s="144"/>
      <c r="AC2917" s="39"/>
      <c r="AD2917" s="40"/>
    </row>
    <row r="2918" s="35" customFormat="1" spans="3:30">
      <c r="C2918" s="38"/>
      <c r="P2918" s="37"/>
      <c r="Q2918" s="144"/>
      <c r="AC2918" s="39"/>
      <c r="AD2918" s="40"/>
    </row>
    <row r="2919" s="35" customFormat="1" spans="3:30">
      <c r="C2919" s="38"/>
      <c r="P2919" s="37"/>
      <c r="Q2919" s="144"/>
      <c r="AC2919" s="39"/>
      <c r="AD2919" s="40"/>
    </row>
    <row r="2920" s="35" customFormat="1" spans="3:30">
      <c r="C2920" s="38"/>
      <c r="P2920" s="37"/>
      <c r="Q2920" s="144"/>
      <c r="AC2920" s="39"/>
      <c r="AD2920" s="40"/>
    </row>
    <row r="2921" s="35" customFormat="1" spans="3:30">
      <c r="C2921" s="38"/>
      <c r="P2921" s="37"/>
      <c r="Q2921" s="144"/>
      <c r="AC2921" s="39"/>
      <c r="AD2921" s="40"/>
    </row>
    <row r="2922" s="35" customFormat="1" spans="3:30">
      <c r="C2922" s="38"/>
      <c r="P2922" s="37"/>
      <c r="Q2922" s="144"/>
      <c r="AC2922" s="39"/>
      <c r="AD2922" s="40"/>
    </row>
    <row r="2923" s="35" customFormat="1" spans="3:30">
      <c r="C2923" s="38"/>
      <c r="P2923" s="37"/>
      <c r="Q2923" s="144"/>
      <c r="AC2923" s="39"/>
      <c r="AD2923" s="40"/>
    </row>
    <row r="2924" s="35" customFormat="1" spans="3:30">
      <c r="C2924" s="38"/>
      <c r="P2924" s="37"/>
      <c r="Q2924" s="144"/>
      <c r="AC2924" s="39"/>
      <c r="AD2924" s="40"/>
    </row>
    <row r="2925" s="35" customFormat="1" spans="3:30">
      <c r="C2925" s="38"/>
      <c r="P2925" s="37"/>
      <c r="Q2925" s="144"/>
      <c r="AC2925" s="39"/>
      <c r="AD2925" s="40"/>
    </row>
    <row r="2926" s="35" customFormat="1" spans="3:30">
      <c r="C2926" s="38"/>
      <c r="P2926" s="37"/>
      <c r="Q2926" s="144"/>
      <c r="AC2926" s="39"/>
      <c r="AD2926" s="40"/>
    </row>
    <row r="2927" s="35" customFormat="1" spans="3:30">
      <c r="C2927" s="38"/>
      <c r="P2927" s="37"/>
      <c r="Q2927" s="144"/>
      <c r="AC2927" s="39"/>
      <c r="AD2927" s="40"/>
    </row>
    <row r="2928" s="35" customFormat="1" spans="3:30">
      <c r="C2928" s="38"/>
      <c r="P2928" s="37"/>
      <c r="Q2928" s="144"/>
      <c r="AC2928" s="39"/>
      <c r="AD2928" s="40"/>
    </row>
    <row r="2929" s="35" customFormat="1" spans="3:30">
      <c r="C2929" s="38"/>
      <c r="P2929" s="37"/>
      <c r="Q2929" s="144"/>
      <c r="AC2929" s="39"/>
      <c r="AD2929" s="40"/>
    </row>
    <row r="2930" s="35" customFormat="1" spans="3:30">
      <c r="C2930" s="38"/>
      <c r="P2930" s="37"/>
      <c r="Q2930" s="144"/>
      <c r="AC2930" s="39"/>
      <c r="AD2930" s="40"/>
    </row>
    <row r="2931" s="35" customFormat="1" spans="3:30">
      <c r="C2931" s="38"/>
      <c r="P2931" s="37"/>
      <c r="Q2931" s="144"/>
      <c r="AC2931" s="39"/>
      <c r="AD2931" s="40"/>
    </row>
    <row r="2932" s="35" customFormat="1" spans="3:30">
      <c r="C2932" s="38"/>
      <c r="P2932" s="37"/>
      <c r="Q2932" s="144"/>
      <c r="AC2932" s="39"/>
      <c r="AD2932" s="40"/>
    </row>
    <row r="2933" s="35" customFormat="1" spans="3:30">
      <c r="C2933" s="38"/>
      <c r="P2933" s="37"/>
      <c r="Q2933" s="144"/>
      <c r="AC2933" s="39"/>
      <c r="AD2933" s="40"/>
    </row>
    <row r="2934" s="35" customFormat="1" spans="3:30">
      <c r="C2934" s="38"/>
      <c r="P2934" s="37"/>
      <c r="Q2934" s="144"/>
      <c r="AC2934" s="39"/>
      <c r="AD2934" s="40"/>
    </row>
    <row r="2935" s="35" customFormat="1" spans="3:30">
      <c r="C2935" s="38"/>
      <c r="P2935" s="37"/>
      <c r="Q2935" s="144"/>
      <c r="AC2935" s="39"/>
      <c r="AD2935" s="40"/>
    </row>
    <row r="2936" s="35" customFormat="1" spans="3:30">
      <c r="C2936" s="38"/>
      <c r="P2936" s="37"/>
      <c r="Q2936" s="144"/>
      <c r="AC2936" s="39"/>
      <c r="AD2936" s="40"/>
    </row>
    <row r="2937" s="35" customFormat="1" spans="3:30">
      <c r="C2937" s="38"/>
      <c r="P2937" s="37"/>
      <c r="Q2937" s="144"/>
      <c r="AC2937" s="39"/>
      <c r="AD2937" s="40"/>
    </row>
    <row r="2938" s="35" customFormat="1" spans="3:30">
      <c r="C2938" s="38"/>
      <c r="P2938" s="37"/>
      <c r="Q2938" s="144"/>
      <c r="AC2938" s="39"/>
      <c r="AD2938" s="40"/>
    </row>
    <row r="2939" s="35" customFormat="1" spans="3:30">
      <c r="C2939" s="38"/>
      <c r="P2939" s="37"/>
      <c r="Q2939" s="144"/>
      <c r="AC2939" s="39"/>
      <c r="AD2939" s="40"/>
    </row>
    <row r="2940" s="35" customFormat="1" spans="3:30">
      <c r="C2940" s="38"/>
      <c r="P2940" s="37"/>
      <c r="Q2940" s="144"/>
      <c r="AC2940" s="39"/>
      <c r="AD2940" s="40"/>
    </row>
    <row r="2941" s="35" customFormat="1" spans="3:30">
      <c r="C2941" s="38"/>
      <c r="P2941" s="37"/>
      <c r="Q2941" s="144"/>
      <c r="AC2941" s="39"/>
      <c r="AD2941" s="40"/>
    </row>
    <row r="2942" s="35" customFormat="1" spans="3:30">
      <c r="C2942" s="38"/>
      <c r="P2942" s="37"/>
      <c r="Q2942" s="144"/>
      <c r="AC2942" s="39"/>
      <c r="AD2942" s="40"/>
    </row>
    <row r="2943" s="35" customFormat="1" spans="3:30">
      <c r="C2943" s="38"/>
      <c r="P2943" s="37"/>
      <c r="Q2943" s="144"/>
      <c r="AC2943" s="39"/>
      <c r="AD2943" s="40"/>
    </row>
    <row r="2944" s="35" customFormat="1" spans="3:30">
      <c r="C2944" s="38"/>
      <c r="P2944" s="37"/>
      <c r="Q2944" s="144"/>
      <c r="AC2944" s="39"/>
      <c r="AD2944" s="40"/>
    </row>
    <row r="2945" s="35" customFormat="1" spans="3:30">
      <c r="C2945" s="38"/>
      <c r="P2945" s="37"/>
      <c r="Q2945" s="144"/>
      <c r="AC2945" s="39"/>
      <c r="AD2945" s="40"/>
    </row>
    <row r="2946" s="35" customFormat="1" spans="3:30">
      <c r="C2946" s="38"/>
      <c r="P2946" s="37"/>
      <c r="Q2946" s="144"/>
      <c r="AC2946" s="39"/>
      <c r="AD2946" s="40"/>
    </row>
    <row r="2947" s="35" customFormat="1" spans="3:30">
      <c r="C2947" s="38"/>
      <c r="P2947" s="37"/>
      <c r="Q2947" s="144"/>
      <c r="AC2947" s="39"/>
      <c r="AD2947" s="40"/>
    </row>
    <row r="2948" s="35" customFormat="1" spans="3:30">
      <c r="C2948" s="38"/>
      <c r="P2948" s="37"/>
      <c r="Q2948" s="144"/>
      <c r="AC2948" s="39"/>
      <c r="AD2948" s="40"/>
    </row>
    <row r="2949" s="35" customFormat="1" spans="3:30">
      <c r="C2949" s="38"/>
      <c r="P2949" s="37"/>
      <c r="Q2949" s="144"/>
      <c r="AC2949" s="39"/>
      <c r="AD2949" s="40"/>
    </row>
    <row r="2950" s="35" customFormat="1" spans="3:30">
      <c r="C2950" s="38"/>
      <c r="P2950" s="37"/>
      <c r="Q2950" s="144"/>
      <c r="AC2950" s="39"/>
      <c r="AD2950" s="40"/>
    </row>
    <row r="2951" s="35" customFormat="1" spans="3:30">
      <c r="C2951" s="38"/>
      <c r="P2951" s="37"/>
      <c r="Q2951" s="144"/>
      <c r="AC2951" s="39"/>
      <c r="AD2951" s="40"/>
    </row>
    <row r="2952" s="35" customFormat="1" spans="3:30">
      <c r="C2952" s="38"/>
      <c r="P2952" s="37"/>
      <c r="Q2952" s="144"/>
      <c r="AC2952" s="39"/>
      <c r="AD2952" s="40"/>
    </row>
    <row r="2953" s="35" customFormat="1" spans="3:30">
      <c r="C2953" s="38"/>
      <c r="P2953" s="37"/>
      <c r="Q2953" s="144"/>
      <c r="AC2953" s="39"/>
      <c r="AD2953" s="40"/>
    </row>
    <row r="2954" s="35" customFormat="1" spans="3:30">
      <c r="C2954" s="38"/>
      <c r="P2954" s="37"/>
      <c r="Q2954" s="144"/>
      <c r="AC2954" s="39"/>
      <c r="AD2954" s="40"/>
    </row>
    <row r="2955" s="35" customFormat="1" spans="3:30">
      <c r="C2955" s="38"/>
      <c r="P2955" s="37"/>
      <c r="Q2955" s="144"/>
      <c r="AC2955" s="39"/>
      <c r="AD2955" s="40"/>
    </row>
    <row r="2956" s="35" customFormat="1" spans="3:30">
      <c r="C2956" s="38"/>
      <c r="P2956" s="37"/>
      <c r="Q2956" s="144"/>
      <c r="AC2956" s="39"/>
      <c r="AD2956" s="40"/>
    </row>
    <row r="2957" s="35" customFormat="1" spans="3:30">
      <c r="C2957" s="38"/>
      <c r="P2957" s="37"/>
      <c r="Q2957" s="144"/>
      <c r="AC2957" s="39"/>
      <c r="AD2957" s="40"/>
    </row>
    <row r="2958" s="35" customFormat="1" spans="3:30">
      <c r="C2958" s="38"/>
      <c r="P2958" s="37"/>
      <c r="Q2958" s="144"/>
      <c r="AC2958" s="39"/>
      <c r="AD2958" s="40"/>
    </row>
    <row r="2959" s="35" customFormat="1" spans="3:30">
      <c r="C2959" s="38"/>
      <c r="P2959" s="37"/>
      <c r="Q2959" s="144"/>
      <c r="AC2959" s="39"/>
      <c r="AD2959" s="40"/>
    </row>
    <row r="2960" s="35" customFormat="1" spans="3:30">
      <c r="C2960" s="38"/>
      <c r="P2960" s="37"/>
      <c r="Q2960" s="144"/>
      <c r="AC2960" s="39"/>
      <c r="AD2960" s="40"/>
    </row>
    <row r="2961" s="35" customFormat="1" spans="3:30">
      <c r="C2961" s="38"/>
      <c r="P2961" s="37"/>
      <c r="Q2961" s="144"/>
      <c r="AC2961" s="39"/>
      <c r="AD2961" s="40"/>
    </row>
    <row r="2962" s="35" customFormat="1" spans="3:30">
      <c r="C2962" s="38"/>
      <c r="P2962" s="37"/>
      <c r="Q2962" s="144"/>
      <c r="AC2962" s="39"/>
      <c r="AD2962" s="40"/>
    </row>
    <row r="2963" s="35" customFormat="1" spans="3:30">
      <c r="C2963" s="38"/>
      <c r="P2963" s="37"/>
      <c r="Q2963" s="144"/>
      <c r="AC2963" s="39"/>
      <c r="AD2963" s="40"/>
    </row>
    <row r="2964" s="35" customFormat="1" spans="3:30">
      <c r="C2964" s="38"/>
      <c r="P2964" s="37"/>
      <c r="Q2964" s="144"/>
      <c r="AC2964" s="39"/>
      <c r="AD2964" s="40"/>
    </row>
    <row r="2965" s="35" customFormat="1" spans="3:30">
      <c r="C2965" s="38"/>
      <c r="P2965" s="37"/>
      <c r="Q2965" s="144"/>
      <c r="AC2965" s="39"/>
      <c r="AD2965" s="40"/>
    </row>
    <row r="2966" s="35" customFormat="1" spans="3:30">
      <c r="C2966" s="38"/>
      <c r="P2966" s="37"/>
      <c r="Q2966" s="144"/>
      <c r="AC2966" s="39"/>
      <c r="AD2966" s="40"/>
    </row>
    <row r="2967" s="35" customFormat="1" spans="3:30">
      <c r="C2967" s="38"/>
      <c r="P2967" s="37"/>
      <c r="Q2967" s="144"/>
      <c r="AC2967" s="39"/>
      <c r="AD2967" s="40"/>
    </row>
    <row r="2968" s="35" customFormat="1" spans="3:30">
      <c r="C2968" s="38"/>
      <c r="P2968" s="37"/>
      <c r="Q2968" s="144"/>
      <c r="AC2968" s="39"/>
      <c r="AD2968" s="40"/>
    </row>
    <row r="2969" s="35" customFormat="1" spans="3:30">
      <c r="C2969" s="38"/>
      <c r="P2969" s="37"/>
      <c r="Q2969" s="144"/>
      <c r="AC2969" s="39"/>
      <c r="AD2969" s="40"/>
    </row>
    <row r="2970" s="35" customFormat="1" spans="3:30">
      <c r="C2970" s="38"/>
      <c r="P2970" s="37"/>
      <c r="Q2970" s="144"/>
      <c r="AC2970" s="39"/>
      <c r="AD2970" s="40"/>
    </row>
    <row r="2971" s="35" customFormat="1" spans="3:30">
      <c r="C2971" s="38"/>
      <c r="P2971" s="37"/>
      <c r="Q2971" s="144"/>
      <c r="AC2971" s="39"/>
      <c r="AD2971" s="40"/>
    </row>
    <row r="2972" s="35" customFormat="1" spans="3:30">
      <c r="C2972" s="38"/>
      <c r="P2972" s="37"/>
      <c r="Q2972" s="144"/>
      <c r="AC2972" s="39"/>
      <c r="AD2972" s="40"/>
    </row>
    <row r="2973" s="35" customFormat="1" spans="3:30">
      <c r="C2973" s="38"/>
      <c r="P2973" s="37"/>
      <c r="Q2973" s="144"/>
      <c r="AC2973" s="39"/>
      <c r="AD2973" s="40"/>
    </row>
    <row r="2974" s="35" customFormat="1" spans="3:30">
      <c r="C2974" s="38"/>
      <c r="P2974" s="37"/>
      <c r="Q2974" s="144"/>
      <c r="AC2974" s="39"/>
      <c r="AD2974" s="40"/>
    </row>
    <row r="2975" s="35" customFormat="1" spans="3:30">
      <c r="C2975" s="38"/>
      <c r="P2975" s="37"/>
      <c r="Q2975" s="144"/>
      <c r="AC2975" s="39"/>
      <c r="AD2975" s="40"/>
    </row>
    <row r="2976" s="35" customFormat="1" spans="3:30">
      <c r="C2976" s="38"/>
      <c r="P2976" s="37"/>
      <c r="Q2976" s="144"/>
      <c r="AC2976" s="39"/>
      <c r="AD2976" s="40"/>
    </row>
    <row r="2977" s="35" customFormat="1" spans="3:30">
      <c r="C2977" s="38"/>
      <c r="P2977" s="37"/>
      <c r="Q2977" s="144"/>
      <c r="AC2977" s="39"/>
      <c r="AD2977" s="40"/>
    </row>
    <row r="2978" s="35" customFormat="1" spans="3:30">
      <c r="C2978" s="38"/>
      <c r="P2978" s="37"/>
      <c r="Q2978" s="144"/>
      <c r="AC2978" s="39"/>
      <c r="AD2978" s="40"/>
    </row>
    <row r="2979" s="35" customFormat="1" spans="3:30">
      <c r="C2979" s="38"/>
      <c r="P2979" s="37"/>
      <c r="Q2979" s="144"/>
      <c r="AC2979" s="39"/>
      <c r="AD2979" s="40"/>
    </row>
    <row r="2980" s="35" customFormat="1" spans="3:30">
      <c r="C2980" s="38"/>
      <c r="P2980" s="37"/>
      <c r="Q2980" s="144"/>
      <c r="AC2980" s="39"/>
      <c r="AD2980" s="40"/>
    </row>
    <row r="2981" s="35" customFormat="1" spans="3:30">
      <c r="C2981" s="38"/>
      <c r="P2981" s="37"/>
      <c r="Q2981" s="144"/>
      <c r="AC2981" s="39"/>
      <c r="AD2981" s="40"/>
    </row>
    <row r="2982" s="35" customFormat="1" spans="3:30">
      <c r="C2982" s="38"/>
      <c r="P2982" s="37"/>
      <c r="Q2982" s="144"/>
      <c r="AC2982" s="39"/>
      <c r="AD2982" s="40"/>
    </row>
    <row r="2983" s="35" customFormat="1" spans="3:30">
      <c r="C2983" s="38"/>
      <c r="P2983" s="37"/>
      <c r="Q2983" s="144"/>
      <c r="AC2983" s="39"/>
      <c r="AD2983" s="40"/>
    </row>
    <row r="2984" s="35" customFormat="1" spans="3:30">
      <c r="C2984" s="38"/>
      <c r="P2984" s="37"/>
      <c r="Q2984" s="144"/>
      <c r="AC2984" s="39"/>
      <c r="AD2984" s="40"/>
    </row>
    <row r="2985" s="35" customFormat="1" spans="3:30">
      <c r="C2985" s="38"/>
      <c r="P2985" s="37"/>
      <c r="Q2985" s="144"/>
      <c r="AC2985" s="39"/>
      <c r="AD2985" s="40"/>
    </row>
    <row r="2986" s="35" customFormat="1" spans="3:30">
      <c r="C2986" s="38"/>
      <c r="P2986" s="37"/>
      <c r="Q2986" s="144"/>
      <c r="AC2986" s="39"/>
      <c r="AD2986" s="40"/>
    </row>
    <row r="2987" s="35" customFormat="1" spans="3:30">
      <c r="C2987" s="38"/>
      <c r="P2987" s="37"/>
      <c r="Q2987" s="144"/>
      <c r="AC2987" s="39"/>
      <c r="AD2987" s="40"/>
    </row>
    <row r="2988" s="35" customFormat="1" spans="3:30">
      <c r="C2988" s="38"/>
      <c r="P2988" s="37"/>
      <c r="Q2988" s="144"/>
      <c r="AC2988" s="39"/>
      <c r="AD2988" s="40"/>
    </row>
    <row r="2989" s="35" customFormat="1" spans="3:30">
      <c r="C2989" s="38"/>
      <c r="P2989" s="37"/>
      <c r="Q2989" s="144"/>
      <c r="AC2989" s="39"/>
      <c r="AD2989" s="40"/>
    </row>
    <row r="2990" s="35" customFormat="1" spans="3:30">
      <c r="C2990" s="38"/>
      <c r="P2990" s="37"/>
      <c r="Q2990" s="144"/>
      <c r="AC2990" s="39"/>
      <c r="AD2990" s="40"/>
    </row>
    <row r="2991" s="35" customFormat="1" spans="3:30">
      <c r="C2991" s="38"/>
      <c r="P2991" s="37"/>
      <c r="Q2991" s="144"/>
      <c r="AC2991" s="39"/>
      <c r="AD2991" s="40"/>
    </row>
    <row r="2992" s="35" customFormat="1" spans="3:30">
      <c r="C2992" s="38"/>
      <c r="P2992" s="37"/>
      <c r="Q2992" s="144"/>
      <c r="AC2992" s="39"/>
      <c r="AD2992" s="40"/>
    </row>
    <row r="2993" s="35" customFormat="1" spans="3:30">
      <c r="C2993" s="38"/>
      <c r="P2993" s="37"/>
      <c r="Q2993" s="144"/>
      <c r="AC2993" s="39"/>
      <c r="AD2993" s="40"/>
    </row>
    <row r="2994" s="35" customFormat="1" spans="3:30">
      <c r="C2994" s="38"/>
      <c r="P2994" s="37"/>
      <c r="Q2994" s="144"/>
      <c r="AC2994" s="39"/>
      <c r="AD2994" s="40"/>
    </row>
    <row r="2995" s="35" customFormat="1" spans="3:30">
      <c r="C2995" s="38"/>
      <c r="P2995" s="37"/>
      <c r="Q2995" s="144"/>
      <c r="AC2995" s="39"/>
      <c r="AD2995" s="40"/>
    </row>
    <row r="2996" s="35" customFormat="1" spans="3:30">
      <c r="C2996" s="38"/>
      <c r="P2996" s="37"/>
      <c r="Q2996" s="144"/>
      <c r="AC2996" s="39"/>
      <c r="AD2996" s="40"/>
    </row>
    <row r="2997" s="35" customFormat="1" spans="3:30">
      <c r="C2997" s="38"/>
      <c r="P2997" s="37"/>
      <c r="Q2997" s="144"/>
      <c r="AC2997" s="39"/>
      <c r="AD2997" s="40"/>
    </row>
    <row r="2998" s="35" customFormat="1" spans="3:30">
      <c r="C2998" s="38"/>
      <c r="P2998" s="37"/>
      <c r="Q2998" s="144"/>
      <c r="AC2998" s="39"/>
      <c r="AD2998" s="40"/>
    </row>
    <row r="2999" s="35" customFormat="1" spans="3:30">
      <c r="C2999" s="38"/>
      <c r="P2999" s="37"/>
      <c r="Q2999" s="144"/>
      <c r="AC2999" s="39"/>
      <c r="AD2999" s="40"/>
    </row>
    <row r="3000" s="35" customFormat="1" spans="3:30">
      <c r="C3000" s="38"/>
      <c r="P3000" s="37"/>
      <c r="Q3000" s="144"/>
      <c r="AC3000" s="39"/>
      <c r="AD3000" s="40"/>
    </row>
    <row r="3001" s="35" customFormat="1" spans="3:30">
      <c r="C3001" s="38"/>
      <c r="P3001" s="37"/>
      <c r="Q3001" s="144"/>
      <c r="AC3001" s="39"/>
      <c r="AD3001" s="40"/>
    </row>
    <row r="3002" s="35" customFormat="1" spans="3:30">
      <c r="C3002" s="38"/>
      <c r="P3002" s="37"/>
      <c r="Q3002" s="144"/>
      <c r="AC3002" s="39"/>
      <c r="AD3002" s="40"/>
    </row>
    <row r="3003" s="35" customFormat="1" spans="3:30">
      <c r="C3003" s="38"/>
      <c r="P3003" s="37"/>
      <c r="Q3003" s="144"/>
      <c r="AC3003" s="39"/>
      <c r="AD3003" s="40"/>
    </row>
    <row r="3004" s="35" customFormat="1" spans="3:30">
      <c r="C3004" s="38"/>
      <c r="P3004" s="37"/>
      <c r="Q3004" s="144"/>
      <c r="AC3004" s="39"/>
      <c r="AD3004" s="40"/>
    </row>
    <row r="3005" s="35" customFormat="1" spans="3:30">
      <c r="C3005" s="38"/>
      <c r="P3005" s="37"/>
      <c r="Q3005" s="144"/>
      <c r="AC3005" s="39"/>
      <c r="AD3005" s="40"/>
    </row>
    <row r="3006" s="35" customFormat="1" spans="3:30">
      <c r="C3006" s="38"/>
      <c r="P3006" s="37"/>
      <c r="Q3006" s="144"/>
      <c r="AC3006" s="39"/>
      <c r="AD3006" s="40"/>
    </row>
    <row r="3007" s="35" customFormat="1" spans="3:30">
      <c r="C3007" s="38"/>
      <c r="P3007" s="37"/>
      <c r="Q3007" s="144"/>
      <c r="AC3007" s="39"/>
      <c r="AD3007" s="40"/>
    </row>
    <row r="3008" s="35" customFormat="1" spans="3:30">
      <c r="C3008" s="38"/>
      <c r="P3008" s="37"/>
      <c r="Q3008" s="144"/>
      <c r="AC3008" s="39"/>
      <c r="AD3008" s="40"/>
    </row>
    <row r="3009" s="35" customFormat="1" spans="3:30">
      <c r="C3009" s="38"/>
      <c r="P3009" s="37"/>
      <c r="Q3009" s="144"/>
      <c r="AC3009" s="39"/>
      <c r="AD3009" s="40"/>
    </row>
    <row r="3010" s="35" customFormat="1" spans="3:30">
      <c r="C3010" s="38"/>
      <c r="P3010" s="37"/>
      <c r="Q3010" s="144"/>
      <c r="AC3010" s="39"/>
      <c r="AD3010" s="40"/>
    </row>
    <row r="3011" s="35" customFormat="1" spans="3:30">
      <c r="C3011" s="38"/>
      <c r="P3011" s="37"/>
      <c r="Q3011" s="144"/>
      <c r="AC3011" s="39"/>
      <c r="AD3011" s="40"/>
    </row>
    <row r="3012" s="35" customFormat="1" spans="3:30">
      <c r="C3012" s="38"/>
      <c r="P3012" s="37"/>
      <c r="Q3012" s="144"/>
      <c r="AC3012" s="39"/>
      <c r="AD3012" s="40"/>
    </row>
    <row r="3013" s="35" customFormat="1" spans="3:30">
      <c r="C3013" s="38"/>
      <c r="P3013" s="37"/>
      <c r="Q3013" s="144"/>
      <c r="AC3013" s="39"/>
      <c r="AD3013" s="40"/>
    </row>
    <row r="3014" s="35" customFormat="1" spans="3:30">
      <c r="C3014" s="38"/>
      <c r="P3014" s="37"/>
      <c r="Q3014" s="144"/>
      <c r="AC3014" s="39"/>
      <c r="AD3014" s="40"/>
    </row>
    <row r="3015" s="35" customFormat="1" spans="3:30">
      <c r="C3015" s="38"/>
      <c r="P3015" s="37"/>
      <c r="Q3015" s="144"/>
      <c r="AC3015" s="39"/>
      <c r="AD3015" s="40"/>
    </row>
    <row r="3016" s="35" customFormat="1" spans="3:30">
      <c r="C3016" s="38"/>
      <c r="P3016" s="37"/>
      <c r="Q3016" s="144"/>
      <c r="AC3016" s="39"/>
      <c r="AD3016" s="40"/>
    </row>
    <row r="3017" s="35" customFormat="1" spans="3:30">
      <c r="C3017" s="38"/>
      <c r="P3017" s="37"/>
      <c r="Q3017" s="144"/>
      <c r="AC3017" s="39"/>
      <c r="AD3017" s="40"/>
    </row>
    <row r="3018" s="35" customFormat="1" spans="3:30">
      <c r="C3018" s="38"/>
      <c r="P3018" s="37"/>
      <c r="Q3018" s="144"/>
      <c r="AC3018" s="39"/>
      <c r="AD3018" s="40"/>
    </row>
    <row r="3019" s="35" customFormat="1" spans="3:30">
      <c r="C3019" s="38"/>
      <c r="P3019" s="37"/>
      <c r="Q3019" s="144"/>
      <c r="AC3019" s="39"/>
      <c r="AD3019" s="40"/>
    </row>
    <row r="3020" s="35" customFormat="1" spans="3:30">
      <c r="C3020" s="38"/>
      <c r="P3020" s="37"/>
      <c r="Q3020" s="144"/>
      <c r="AC3020" s="39"/>
      <c r="AD3020" s="40"/>
    </row>
    <row r="3021" s="35" customFormat="1" spans="3:30">
      <c r="C3021" s="38"/>
      <c r="P3021" s="37"/>
      <c r="Q3021" s="144"/>
      <c r="AC3021" s="39"/>
      <c r="AD3021" s="40"/>
    </row>
    <row r="3022" s="35" customFormat="1" spans="3:30">
      <c r="C3022" s="38"/>
      <c r="P3022" s="37"/>
      <c r="Q3022" s="144"/>
      <c r="AC3022" s="39"/>
      <c r="AD3022" s="40"/>
    </row>
    <row r="3023" s="35" customFormat="1" spans="3:30">
      <c r="C3023" s="38"/>
      <c r="P3023" s="37"/>
      <c r="Q3023" s="144"/>
      <c r="AC3023" s="39"/>
      <c r="AD3023" s="40"/>
    </row>
    <row r="3024" s="35" customFormat="1" spans="3:30">
      <c r="C3024" s="38"/>
      <c r="P3024" s="37"/>
      <c r="Q3024" s="144"/>
      <c r="AC3024" s="39"/>
      <c r="AD3024" s="40"/>
    </row>
    <row r="3025" s="35" customFormat="1" spans="3:30">
      <c r="C3025" s="38"/>
      <c r="P3025" s="37"/>
      <c r="Q3025" s="144"/>
      <c r="AC3025" s="39"/>
      <c r="AD3025" s="40"/>
    </row>
    <row r="3026" s="35" customFormat="1" spans="3:30">
      <c r="C3026" s="38"/>
      <c r="P3026" s="37"/>
      <c r="Q3026" s="144"/>
      <c r="AC3026" s="39"/>
      <c r="AD3026" s="40"/>
    </row>
    <row r="3027" s="35" customFormat="1" spans="3:30">
      <c r="C3027" s="38"/>
      <c r="P3027" s="37"/>
      <c r="Q3027" s="144"/>
      <c r="AC3027" s="39"/>
      <c r="AD3027" s="40"/>
    </row>
    <row r="3028" s="35" customFormat="1" spans="3:30">
      <c r="C3028" s="38"/>
      <c r="P3028" s="37"/>
      <c r="Q3028" s="144"/>
      <c r="AC3028" s="39"/>
      <c r="AD3028" s="40"/>
    </row>
    <row r="3029" s="35" customFormat="1" spans="3:30">
      <c r="C3029" s="38"/>
      <c r="P3029" s="37"/>
      <c r="Q3029" s="144"/>
      <c r="AC3029" s="39"/>
      <c r="AD3029" s="40"/>
    </row>
    <row r="3030" s="35" customFormat="1" spans="3:30">
      <c r="C3030" s="38"/>
      <c r="P3030" s="37"/>
      <c r="Q3030" s="144"/>
      <c r="AC3030" s="39"/>
      <c r="AD3030" s="40"/>
    </row>
    <row r="3031" s="35" customFormat="1" spans="3:30">
      <c r="C3031" s="38"/>
      <c r="P3031" s="37"/>
      <c r="Q3031" s="144"/>
      <c r="AC3031" s="39"/>
      <c r="AD3031" s="40"/>
    </row>
    <row r="3032" s="35" customFormat="1" spans="3:30">
      <c r="C3032" s="38"/>
      <c r="P3032" s="37"/>
      <c r="Q3032" s="144"/>
      <c r="AC3032" s="39"/>
      <c r="AD3032" s="40"/>
    </row>
    <row r="3033" s="35" customFormat="1" spans="3:30">
      <c r="C3033" s="38"/>
      <c r="P3033" s="37"/>
      <c r="Q3033" s="144"/>
      <c r="AC3033" s="39"/>
      <c r="AD3033" s="40"/>
    </row>
    <row r="3034" s="35" customFormat="1" spans="3:30">
      <c r="C3034" s="38"/>
      <c r="P3034" s="37"/>
      <c r="Q3034" s="144"/>
      <c r="AC3034" s="39"/>
      <c r="AD3034" s="40"/>
    </row>
    <row r="3035" s="35" customFormat="1" spans="3:30">
      <c r="C3035" s="38"/>
      <c r="P3035" s="37"/>
      <c r="Q3035" s="144"/>
      <c r="AC3035" s="39"/>
      <c r="AD3035" s="40"/>
    </row>
    <row r="3036" s="35" customFormat="1" spans="3:30">
      <c r="C3036" s="38"/>
      <c r="P3036" s="37"/>
      <c r="Q3036" s="144"/>
      <c r="AC3036" s="39"/>
      <c r="AD3036" s="40"/>
    </row>
    <row r="3037" s="35" customFormat="1" spans="3:30">
      <c r="C3037" s="38"/>
      <c r="P3037" s="37"/>
      <c r="Q3037" s="144"/>
      <c r="AC3037" s="39"/>
      <c r="AD3037" s="40"/>
    </row>
    <row r="3038" s="35" customFormat="1" spans="3:30">
      <c r="C3038" s="38"/>
      <c r="P3038" s="37"/>
      <c r="Q3038" s="144"/>
      <c r="AC3038" s="39"/>
      <c r="AD3038" s="40"/>
    </row>
    <row r="3039" s="35" customFormat="1" spans="3:30">
      <c r="C3039" s="38"/>
      <c r="P3039" s="37"/>
      <c r="Q3039" s="144"/>
      <c r="AC3039" s="39"/>
      <c r="AD3039" s="40"/>
    </row>
    <row r="3040" s="35" customFormat="1" spans="3:30">
      <c r="C3040" s="38"/>
      <c r="P3040" s="37"/>
      <c r="Q3040" s="144"/>
      <c r="AC3040" s="39"/>
      <c r="AD3040" s="40"/>
    </row>
    <row r="3041" s="35" customFormat="1" spans="3:30">
      <c r="C3041" s="38"/>
      <c r="P3041" s="37"/>
      <c r="Q3041" s="144"/>
      <c r="AC3041" s="39"/>
      <c r="AD3041" s="40"/>
    </row>
    <row r="3042" s="35" customFormat="1" spans="3:30">
      <c r="C3042" s="38"/>
      <c r="P3042" s="37"/>
      <c r="Q3042" s="144"/>
      <c r="AC3042" s="39"/>
      <c r="AD3042" s="40"/>
    </row>
    <row r="3043" s="35" customFormat="1" spans="3:30">
      <c r="C3043" s="38"/>
      <c r="P3043" s="37"/>
      <c r="Q3043" s="144"/>
      <c r="AC3043" s="39"/>
      <c r="AD3043" s="40"/>
    </row>
    <row r="3044" s="35" customFormat="1" spans="3:30">
      <c r="C3044" s="38"/>
      <c r="P3044" s="37"/>
      <c r="Q3044" s="144"/>
      <c r="AC3044" s="39"/>
      <c r="AD3044" s="40"/>
    </row>
    <row r="3045" s="35" customFormat="1" spans="3:30">
      <c r="C3045" s="38"/>
      <c r="P3045" s="37"/>
      <c r="Q3045" s="144"/>
      <c r="AC3045" s="39"/>
      <c r="AD3045" s="40"/>
    </row>
    <row r="3046" s="35" customFormat="1" spans="3:30">
      <c r="C3046" s="38"/>
      <c r="P3046" s="37"/>
      <c r="Q3046" s="144"/>
      <c r="AC3046" s="39"/>
      <c r="AD3046" s="40"/>
    </row>
    <row r="3047" s="35" customFormat="1" spans="3:30">
      <c r="C3047" s="38"/>
      <c r="P3047" s="37"/>
      <c r="Q3047" s="144"/>
      <c r="AC3047" s="39"/>
      <c r="AD3047" s="40"/>
    </row>
    <row r="3048" s="35" customFormat="1" spans="3:30">
      <c r="C3048" s="38"/>
      <c r="P3048" s="37"/>
      <c r="Q3048" s="144"/>
      <c r="AC3048" s="39"/>
      <c r="AD3048" s="40"/>
    </row>
    <row r="3049" s="35" customFormat="1" spans="3:30">
      <c r="C3049" s="38"/>
      <c r="P3049" s="37"/>
      <c r="Q3049" s="144"/>
      <c r="AC3049" s="39"/>
      <c r="AD3049" s="40"/>
    </row>
    <row r="3050" s="35" customFormat="1" spans="3:30">
      <c r="C3050" s="38"/>
      <c r="P3050" s="37"/>
      <c r="Q3050" s="144"/>
      <c r="AC3050" s="39"/>
      <c r="AD3050" s="40"/>
    </row>
    <row r="3051" s="35" customFormat="1" spans="3:30">
      <c r="C3051" s="38"/>
      <c r="P3051" s="37"/>
      <c r="Q3051" s="144"/>
      <c r="AC3051" s="39"/>
      <c r="AD3051" s="40"/>
    </row>
    <row r="3052" s="35" customFormat="1" spans="3:30">
      <c r="C3052" s="38"/>
      <c r="P3052" s="37"/>
      <c r="Q3052" s="144"/>
      <c r="AC3052" s="39"/>
      <c r="AD3052" s="40"/>
    </row>
    <row r="3053" s="35" customFormat="1" spans="3:30">
      <c r="C3053" s="38"/>
      <c r="P3053" s="37"/>
      <c r="Q3053" s="144"/>
      <c r="AC3053" s="39"/>
      <c r="AD3053" s="40"/>
    </row>
    <row r="3054" s="35" customFormat="1" spans="3:30">
      <c r="C3054" s="38"/>
      <c r="P3054" s="37"/>
      <c r="Q3054" s="144"/>
      <c r="AC3054" s="39"/>
      <c r="AD3054" s="40"/>
    </row>
    <row r="3055" s="35" customFormat="1" spans="3:30">
      <c r="C3055" s="38"/>
      <c r="P3055" s="37"/>
      <c r="Q3055" s="144"/>
      <c r="AC3055" s="39"/>
      <c r="AD3055" s="40"/>
    </row>
    <row r="3056" s="35" customFormat="1" spans="3:30">
      <c r="C3056" s="38"/>
      <c r="P3056" s="37"/>
      <c r="Q3056" s="144"/>
      <c r="AC3056" s="39"/>
      <c r="AD3056" s="40"/>
    </row>
    <row r="3057" s="35" customFormat="1" spans="3:30">
      <c r="C3057" s="38"/>
      <c r="P3057" s="37"/>
      <c r="Q3057" s="144"/>
      <c r="AC3057" s="39"/>
      <c r="AD3057" s="40"/>
    </row>
    <row r="3058" s="35" customFormat="1" spans="3:30">
      <c r="C3058" s="38"/>
      <c r="P3058" s="37"/>
      <c r="Q3058" s="144"/>
      <c r="AC3058" s="39"/>
      <c r="AD3058" s="40"/>
    </row>
    <row r="3059" s="35" customFormat="1" spans="3:30">
      <c r="C3059" s="38"/>
      <c r="P3059" s="37"/>
      <c r="Q3059" s="144"/>
      <c r="AC3059" s="39"/>
      <c r="AD3059" s="40"/>
    </row>
    <row r="3060" s="35" customFormat="1" spans="3:30">
      <c r="C3060" s="38"/>
      <c r="P3060" s="37"/>
      <c r="Q3060" s="144"/>
      <c r="AC3060" s="39"/>
      <c r="AD3060" s="40"/>
    </row>
    <row r="3061" s="35" customFormat="1" spans="3:30">
      <c r="C3061" s="38"/>
      <c r="P3061" s="37"/>
      <c r="Q3061" s="144"/>
      <c r="AC3061" s="39"/>
      <c r="AD3061" s="40"/>
    </row>
    <row r="3062" s="35" customFormat="1" spans="3:30">
      <c r="C3062" s="38"/>
      <c r="P3062" s="37"/>
      <c r="Q3062" s="144"/>
      <c r="AC3062" s="39"/>
      <c r="AD3062" s="40"/>
    </row>
    <row r="3063" s="35" customFormat="1" spans="3:30">
      <c r="C3063" s="38"/>
      <c r="P3063" s="37"/>
      <c r="Q3063" s="144"/>
      <c r="AC3063" s="39"/>
      <c r="AD3063" s="40"/>
    </row>
    <row r="3064" s="35" customFormat="1" spans="3:30">
      <c r="C3064" s="38"/>
      <c r="P3064" s="37"/>
      <c r="Q3064" s="144"/>
      <c r="AC3064" s="39"/>
      <c r="AD3064" s="40"/>
    </row>
    <row r="3065" s="35" customFormat="1" spans="3:30">
      <c r="C3065" s="38"/>
      <c r="P3065" s="37"/>
      <c r="Q3065" s="144"/>
      <c r="AC3065" s="39"/>
      <c r="AD3065" s="40"/>
    </row>
    <row r="3066" s="35" customFormat="1" spans="3:30">
      <c r="C3066" s="38"/>
      <c r="P3066" s="37"/>
      <c r="Q3066" s="144"/>
      <c r="AC3066" s="39"/>
      <c r="AD3066" s="40"/>
    </row>
    <row r="3067" s="35" customFormat="1" spans="3:30">
      <c r="C3067" s="38"/>
      <c r="P3067" s="37"/>
      <c r="Q3067" s="144"/>
      <c r="AC3067" s="39"/>
      <c r="AD3067" s="40"/>
    </row>
    <row r="3068" s="35" customFormat="1" spans="3:30">
      <c r="C3068" s="38"/>
      <c r="P3068" s="37"/>
      <c r="Q3068" s="144"/>
      <c r="AC3068" s="39"/>
      <c r="AD3068" s="40"/>
    </row>
    <row r="3069" s="35" customFormat="1" spans="3:30">
      <c r="C3069" s="38"/>
      <c r="P3069" s="37"/>
      <c r="Q3069" s="144"/>
      <c r="AC3069" s="39"/>
      <c r="AD3069" s="40"/>
    </row>
    <row r="3070" s="35" customFormat="1" spans="3:30">
      <c r="C3070" s="38"/>
      <c r="P3070" s="37"/>
      <c r="Q3070" s="144"/>
      <c r="AC3070" s="39"/>
      <c r="AD3070" s="40"/>
    </row>
    <row r="3071" s="35" customFormat="1" spans="3:30">
      <c r="C3071" s="38"/>
      <c r="P3071" s="37"/>
      <c r="Q3071" s="144"/>
      <c r="AC3071" s="39"/>
      <c r="AD3071" s="40"/>
    </row>
    <row r="3072" s="35" customFormat="1" spans="3:30">
      <c r="C3072" s="38"/>
      <c r="P3072" s="37"/>
      <c r="Q3072" s="144"/>
      <c r="AC3072" s="39"/>
      <c r="AD3072" s="40"/>
    </row>
    <row r="3073" s="35" customFormat="1" spans="3:30">
      <c r="C3073" s="38"/>
      <c r="P3073" s="37"/>
      <c r="Q3073" s="144"/>
      <c r="AC3073" s="39"/>
      <c r="AD3073" s="40"/>
    </row>
    <row r="3074" s="35" customFormat="1" spans="3:30">
      <c r="C3074" s="38"/>
      <c r="P3074" s="37"/>
      <c r="Q3074" s="144"/>
      <c r="AC3074" s="39"/>
      <c r="AD3074" s="40"/>
    </row>
    <row r="3075" s="35" customFormat="1" spans="3:30">
      <c r="C3075" s="38"/>
      <c r="P3075" s="37"/>
      <c r="Q3075" s="144"/>
      <c r="AC3075" s="39"/>
      <c r="AD3075" s="40"/>
    </row>
    <row r="3076" s="35" customFormat="1" spans="3:30">
      <c r="C3076" s="38"/>
      <c r="P3076" s="37"/>
      <c r="Q3076" s="144"/>
      <c r="AC3076" s="39"/>
      <c r="AD3076" s="40"/>
    </row>
    <row r="3077" s="35" customFormat="1" spans="3:30">
      <c r="C3077" s="38"/>
      <c r="P3077" s="37"/>
      <c r="Q3077" s="144"/>
      <c r="AC3077" s="39"/>
      <c r="AD3077" s="40"/>
    </row>
    <row r="3078" s="35" customFormat="1" spans="3:30">
      <c r="C3078" s="38"/>
      <c r="P3078" s="37"/>
      <c r="Q3078" s="144"/>
      <c r="AC3078" s="39"/>
      <c r="AD3078" s="40"/>
    </row>
    <row r="3079" s="35" customFormat="1" spans="3:30">
      <c r="C3079" s="38"/>
      <c r="P3079" s="37"/>
      <c r="Q3079" s="144"/>
      <c r="AC3079" s="39"/>
      <c r="AD3079" s="40"/>
    </row>
    <row r="3080" s="35" customFormat="1" spans="3:30">
      <c r="C3080" s="38"/>
      <c r="P3080" s="37"/>
      <c r="Q3080" s="144"/>
      <c r="AC3080" s="39"/>
      <c r="AD3080" s="40"/>
    </row>
    <row r="3081" s="35" customFormat="1" spans="3:30">
      <c r="C3081" s="38"/>
      <c r="P3081" s="37"/>
      <c r="Q3081" s="144"/>
      <c r="AC3081" s="39"/>
      <c r="AD3081" s="40"/>
    </row>
    <row r="3082" s="35" customFormat="1" spans="3:30">
      <c r="C3082" s="38"/>
      <c r="P3082" s="37"/>
      <c r="Q3082" s="144"/>
      <c r="AC3082" s="39"/>
      <c r="AD3082" s="40"/>
    </row>
    <row r="3083" s="35" customFormat="1" spans="3:30">
      <c r="C3083" s="38"/>
      <c r="P3083" s="37"/>
      <c r="Q3083" s="144"/>
      <c r="AC3083" s="39"/>
      <c r="AD3083" s="40"/>
    </row>
    <row r="3084" s="35" customFormat="1" spans="3:30">
      <c r="C3084" s="38"/>
      <c r="P3084" s="37"/>
      <c r="Q3084" s="144"/>
      <c r="AC3084" s="39"/>
      <c r="AD3084" s="40"/>
    </row>
    <row r="3085" s="35" customFormat="1" spans="3:30">
      <c r="C3085" s="38"/>
      <c r="P3085" s="37"/>
      <c r="Q3085" s="144"/>
      <c r="AC3085" s="39"/>
      <c r="AD3085" s="40"/>
    </row>
    <row r="3086" s="35" customFormat="1" spans="3:30">
      <c r="C3086" s="38"/>
      <c r="P3086" s="37"/>
      <c r="Q3086" s="144"/>
      <c r="AC3086" s="39"/>
      <c r="AD3086" s="40"/>
    </row>
    <row r="3087" s="35" customFormat="1" spans="3:30">
      <c r="C3087" s="38"/>
      <c r="P3087" s="37"/>
      <c r="Q3087" s="144"/>
      <c r="AC3087" s="39"/>
      <c r="AD3087" s="40"/>
    </row>
    <row r="3088" s="35" customFormat="1" spans="3:30">
      <c r="C3088" s="38"/>
      <c r="P3088" s="37"/>
      <c r="Q3088" s="144"/>
      <c r="AC3088" s="39"/>
      <c r="AD3088" s="40"/>
    </row>
    <row r="3089" s="35" customFormat="1" spans="3:30">
      <c r="C3089" s="38"/>
      <c r="P3089" s="37"/>
      <c r="Q3089" s="144"/>
      <c r="AC3089" s="39"/>
      <c r="AD3089" s="40"/>
    </row>
    <row r="3090" s="35" customFormat="1" spans="3:30">
      <c r="C3090" s="38"/>
      <c r="P3090" s="37"/>
      <c r="Q3090" s="144"/>
      <c r="AC3090" s="39"/>
      <c r="AD3090" s="40"/>
    </row>
    <row r="3091" s="35" customFormat="1" spans="3:30">
      <c r="C3091" s="38"/>
      <c r="P3091" s="37"/>
      <c r="Q3091" s="144"/>
      <c r="AC3091" s="39"/>
      <c r="AD3091" s="40"/>
    </row>
    <row r="3092" s="35" customFormat="1" spans="3:30">
      <c r="C3092" s="38"/>
      <c r="P3092" s="37"/>
      <c r="Q3092" s="144"/>
      <c r="AC3092" s="39"/>
      <c r="AD3092" s="40"/>
    </row>
    <row r="3093" s="35" customFormat="1" spans="3:30">
      <c r="C3093" s="38"/>
      <c r="P3093" s="37"/>
      <c r="Q3093" s="144"/>
      <c r="AC3093" s="39"/>
      <c r="AD3093" s="40"/>
    </row>
    <row r="3094" s="35" customFormat="1" spans="3:30">
      <c r="C3094" s="38"/>
      <c r="P3094" s="37"/>
      <c r="Q3094" s="144"/>
      <c r="AC3094" s="39"/>
      <c r="AD3094" s="40"/>
    </row>
    <row r="3095" s="35" customFormat="1" spans="3:30">
      <c r="C3095" s="38"/>
      <c r="P3095" s="37"/>
      <c r="Q3095" s="144"/>
      <c r="AC3095" s="39"/>
      <c r="AD3095" s="40"/>
    </row>
    <row r="3096" s="35" customFormat="1" spans="3:30">
      <c r="C3096" s="38"/>
      <c r="P3096" s="37"/>
      <c r="Q3096" s="144"/>
      <c r="AC3096" s="39"/>
      <c r="AD3096" s="40"/>
    </row>
    <row r="3097" s="35" customFormat="1" spans="3:30">
      <c r="C3097" s="38"/>
      <c r="P3097" s="37"/>
      <c r="Q3097" s="144"/>
      <c r="AC3097" s="39"/>
      <c r="AD3097" s="40"/>
    </row>
    <row r="3098" s="35" customFormat="1" spans="3:30">
      <c r="C3098" s="38"/>
      <c r="P3098" s="37"/>
      <c r="Q3098" s="144"/>
      <c r="AC3098" s="39"/>
      <c r="AD3098" s="40"/>
    </row>
    <row r="3099" s="35" customFormat="1" spans="3:30">
      <c r="C3099" s="38"/>
      <c r="P3099" s="37"/>
      <c r="Q3099" s="144"/>
      <c r="AC3099" s="39"/>
      <c r="AD3099" s="40"/>
    </row>
    <row r="3100" s="35" customFormat="1" spans="3:30">
      <c r="C3100" s="38"/>
      <c r="P3100" s="37"/>
      <c r="Q3100" s="144"/>
      <c r="AC3100" s="39"/>
      <c r="AD3100" s="40"/>
    </row>
    <row r="3101" s="35" customFormat="1" spans="3:30">
      <c r="C3101" s="38"/>
      <c r="P3101" s="37"/>
      <c r="Q3101" s="144"/>
      <c r="AC3101" s="39"/>
      <c r="AD3101" s="40"/>
    </row>
    <row r="3102" s="35" customFormat="1" spans="3:30">
      <c r="C3102" s="38"/>
      <c r="P3102" s="37"/>
      <c r="Q3102" s="144"/>
      <c r="AC3102" s="39"/>
      <c r="AD3102" s="40"/>
    </row>
    <row r="3103" s="35" customFormat="1" spans="3:30">
      <c r="C3103" s="38"/>
      <c r="P3103" s="37"/>
      <c r="Q3103" s="144"/>
      <c r="AC3103" s="39"/>
      <c r="AD3103" s="40"/>
    </row>
    <row r="3104" s="35" customFormat="1" spans="3:30">
      <c r="C3104" s="38"/>
      <c r="P3104" s="37"/>
      <c r="Q3104" s="144"/>
      <c r="AC3104" s="39"/>
      <c r="AD3104" s="40"/>
    </row>
    <row r="3105" s="35" customFormat="1" spans="3:30">
      <c r="C3105" s="38"/>
      <c r="P3105" s="37"/>
      <c r="Q3105" s="144"/>
      <c r="AC3105" s="39"/>
      <c r="AD3105" s="40"/>
    </row>
    <row r="3106" s="35" customFormat="1" spans="3:30">
      <c r="C3106" s="38"/>
      <c r="P3106" s="37"/>
      <c r="Q3106" s="144"/>
      <c r="AC3106" s="39"/>
      <c r="AD3106" s="40"/>
    </row>
    <row r="3107" s="35" customFormat="1" spans="3:30">
      <c r="C3107" s="38"/>
      <c r="P3107" s="37"/>
      <c r="Q3107" s="144"/>
      <c r="AC3107" s="39"/>
      <c r="AD3107" s="40"/>
    </row>
    <row r="3108" s="35" customFormat="1" spans="3:30">
      <c r="C3108" s="38"/>
      <c r="P3108" s="37"/>
      <c r="Q3108" s="144"/>
      <c r="AC3108" s="39"/>
      <c r="AD3108" s="40"/>
    </row>
    <row r="3109" s="35" customFormat="1" spans="3:30">
      <c r="C3109" s="38"/>
      <c r="P3109" s="37"/>
      <c r="Q3109" s="144"/>
      <c r="AC3109" s="39"/>
      <c r="AD3109" s="40"/>
    </row>
    <row r="3110" s="35" customFormat="1" spans="3:30">
      <c r="C3110" s="38"/>
      <c r="P3110" s="37"/>
      <c r="Q3110" s="144"/>
      <c r="AC3110" s="39"/>
      <c r="AD3110" s="40"/>
    </row>
    <row r="3111" s="35" customFormat="1" spans="3:30">
      <c r="C3111" s="38"/>
      <c r="P3111" s="37"/>
      <c r="Q3111" s="144"/>
      <c r="AC3111" s="39"/>
      <c r="AD3111" s="40"/>
    </row>
    <row r="3112" s="35" customFormat="1" spans="3:30">
      <c r="C3112" s="38"/>
      <c r="P3112" s="37"/>
      <c r="Q3112" s="144"/>
      <c r="AC3112" s="39"/>
      <c r="AD3112" s="40"/>
    </row>
    <row r="3113" s="35" customFormat="1" spans="3:30">
      <c r="C3113" s="38"/>
      <c r="P3113" s="37"/>
      <c r="Q3113" s="144"/>
      <c r="AC3113" s="39"/>
      <c r="AD3113" s="40"/>
    </row>
    <row r="3114" s="35" customFormat="1" spans="3:30">
      <c r="C3114" s="38"/>
      <c r="P3114" s="37"/>
      <c r="Q3114" s="144"/>
      <c r="AC3114" s="39"/>
      <c r="AD3114" s="40"/>
    </row>
    <row r="3115" s="35" customFormat="1" spans="3:30">
      <c r="C3115" s="38"/>
      <c r="P3115" s="37"/>
      <c r="Q3115" s="144"/>
      <c r="AC3115" s="39"/>
      <c r="AD3115" s="40"/>
    </row>
    <row r="3116" s="35" customFormat="1" spans="3:30">
      <c r="C3116" s="38"/>
      <c r="P3116" s="37"/>
      <c r="Q3116" s="144"/>
      <c r="AC3116" s="39"/>
      <c r="AD3116" s="40"/>
    </row>
    <row r="3117" s="35" customFormat="1" spans="3:30">
      <c r="C3117" s="38"/>
      <c r="P3117" s="37"/>
      <c r="Q3117" s="144"/>
      <c r="AC3117" s="39"/>
      <c r="AD3117" s="40"/>
    </row>
    <row r="3118" s="35" customFormat="1" spans="3:30">
      <c r="C3118" s="38"/>
      <c r="P3118" s="37"/>
      <c r="Q3118" s="144"/>
      <c r="AC3118" s="39"/>
      <c r="AD3118" s="40"/>
    </row>
    <row r="3119" s="35" customFormat="1" spans="3:30">
      <c r="C3119" s="38"/>
      <c r="P3119" s="37"/>
      <c r="Q3119" s="144"/>
      <c r="AC3119" s="39"/>
      <c r="AD3119" s="40"/>
    </row>
    <row r="3120" s="35" customFormat="1" spans="3:30">
      <c r="C3120" s="38"/>
      <c r="P3120" s="37"/>
      <c r="Q3120" s="144"/>
      <c r="AC3120" s="39"/>
      <c r="AD3120" s="40"/>
    </row>
    <row r="3121" s="35" customFormat="1" spans="3:30">
      <c r="C3121" s="38"/>
      <c r="P3121" s="37"/>
      <c r="Q3121" s="144"/>
      <c r="AC3121" s="39"/>
      <c r="AD3121" s="40"/>
    </row>
    <row r="3122" s="35" customFormat="1" spans="3:30">
      <c r="C3122" s="38"/>
      <c r="P3122" s="37"/>
      <c r="Q3122" s="144"/>
      <c r="AC3122" s="39"/>
      <c r="AD3122" s="40"/>
    </row>
    <row r="3123" s="35" customFormat="1" spans="3:30">
      <c r="C3123" s="38"/>
      <c r="P3123" s="37"/>
      <c r="Q3123" s="144"/>
      <c r="AC3123" s="39"/>
      <c r="AD3123" s="40"/>
    </row>
    <row r="3124" s="35" customFormat="1" spans="3:30">
      <c r="C3124" s="38"/>
      <c r="P3124" s="37"/>
      <c r="Q3124" s="144"/>
      <c r="AC3124" s="39"/>
      <c r="AD3124" s="40"/>
    </row>
    <row r="3125" s="35" customFormat="1" spans="3:30">
      <c r="C3125" s="38"/>
      <c r="P3125" s="37"/>
      <c r="Q3125" s="144"/>
      <c r="AC3125" s="39"/>
      <c r="AD3125" s="40"/>
    </row>
    <row r="3126" s="35" customFormat="1" spans="3:30">
      <c r="C3126" s="38"/>
      <c r="P3126" s="37"/>
      <c r="Q3126" s="144"/>
      <c r="AC3126" s="39"/>
      <c r="AD3126" s="40"/>
    </row>
    <row r="3127" s="35" customFormat="1" spans="3:30">
      <c r="C3127" s="38"/>
      <c r="P3127" s="37"/>
      <c r="Q3127" s="144"/>
      <c r="AC3127" s="39"/>
      <c r="AD3127" s="40"/>
    </row>
    <row r="3128" s="35" customFormat="1" spans="3:30">
      <c r="C3128" s="38"/>
      <c r="P3128" s="37"/>
      <c r="Q3128" s="144"/>
      <c r="AC3128" s="39"/>
      <c r="AD3128" s="40"/>
    </row>
    <row r="3129" s="35" customFormat="1" spans="3:30">
      <c r="C3129" s="38"/>
      <c r="P3129" s="37"/>
      <c r="Q3129" s="144"/>
      <c r="AC3129" s="39"/>
      <c r="AD3129" s="40"/>
    </row>
    <row r="3130" s="35" customFormat="1" spans="3:30">
      <c r="C3130" s="38"/>
      <c r="P3130" s="37"/>
      <c r="Q3130" s="144"/>
      <c r="AC3130" s="39"/>
      <c r="AD3130" s="40"/>
    </row>
    <row r="3131" s="35" customFormat="1" spans="3:30">
      <c r="C3131" s="38"/>
      <c r="P3131" s="37"/>
      <c r="Q3131" s="144"/>
      <c r="AC3131" s="39"/>
      <c r="AD3131" s="40"/>
    </row>
    <row r="3132" s="35" customFormat="1" spans="3:30">
      <c r="C3132" s="38"/>
      <c r="P3132" s="37"/>
      <c r="Q3132" s="144"/>
      <c r="AC3132" s="39"/>
      <c r="AD3132" s="40"/>
    </row>
    <row r="3133" s="35" customFormat="1" spans="3:30">
      <c r="C3133" s="38"/>
      <c r="P3133" s="37"/>
      <c r="Q3133" s="144"/>
      <c r="AC3133" s="39"/>
      <c r="AD3133" s="40"/>
    </row>
    <row r="3134" s="35" customFormat="1" spans="3:30">
      <c r="C3134" s="38"/>
      <c r="P3134" s="37"/>
      <c r="Q3134" s="144"/>
      <c r="AC3134" s="39"/>
      <c r="AD3134" s="40"/>
    </row>
    <row r="3135" s="35" customFormat="1" spans="3:30">
      <c r="C3135" s="38"/>
      <c r="P3135" s="37"/>
      <c r="Q3135" s="144"/>
      <c r="AC3135" s="39"/>
      <c r="AD3135" s="40"/>
    </row>
    <row r="3136" s="35" customFormat="1" spans="3:30">
      <c r="C3136" s="38"/>
      <c r="P3136" s="37"/>
      <c r="Q3136" s="144"/>
      <c r="AC3136" s="39"/>
      <c r="AD3136" s="40"/>
    </row>
    <row r="3137" s="35" customFormat="1" spans="3:30">
      <c r="C3137" s="38"/>
      <c r="P3137" s="37"/>
      <c r="Q3137" s="144"/>
      <c r="AC3137" s="39"/>
      <c r="AD3137" s="40"/>
    </row>
    <row r="3138" s="35" customFormat="1" spans="3:30">
      <c r="C3138" s="38"/>
      <c r="P3138" s="37"/>
      <c r="Q3138" s="144"/>
      <c r="AC3138" s="39"/>
      <c r="AD3138" s="40"/>
    </row>
    <row r="3139" s="35" customFormat="1" spans="3:30">
      <c r="C3139" s="38"/>
      <c r="P3139" s="37"/>
      <c r="Q3139" s="144"/>
      <c r="AC3139" s="39"/>
      <c r="AD3139" s="40"/>
    </row>
    <row r="3140" s="35" customFormat="1" spans="3:30">
      <c r="C3140" s="38"/>
      <c r="P3140" s="37"/>
      <c r="Q3140" s="144"/>
      <c r="AC3140" s="39"/>
      <c r="AD3140" s="40"/>
    </row>
    <row r="3141" s="35" customFormat="1" spans="3:30">
      <c r="C3141" s="38"/>
      <c r="P3141" s="37"/>
      <c r="Q3141" s="144"/>
      <c r="AC3141" s="39"/>
      <c r="AD3141" s="40"/>
    </row>
    <row r="3142" s="35" customFormat="1" spans="3:30">
      <c r="C3142" s="38"/>
      <c r="P3142" s="37"/>
      <c r="Q3142" s="144"/>
      <c r="AC3142" s="39"/>
      <c r="AD3142" s="40"/>
    </row>
    <row r="3143" s="35" customFormat="1" spans="3:30">
      <c r="C3143" s="38"/>
      <c r="P3143" s="37"/>
      <c r="Q3143" s="144"/>
      <c r="AC3143" s="39"/>
      <c r="AD3143" s="40"/>
    </row>
    <row r="3144" s="35" customFormat="1" spans="3:30">
      <c r="C3144" s="38"/>
      <c r="P3144" s="37"/>
      <c r="Q3144" s="144"/>
      <c r="AC3144" s="39"/>
      <c r="AD3144" s="40"/>
    </row>
    <row r="3145" s="35" customFormat="1" spans="3:30">
      <c r="C3145" s="38"/>
      <c r="P3145" s="37"/>
      <c r="Q3145" s="144"/>
      <c r="AC3145" s="39"/>
      <c r="AD3145" s="40"/>
    </row>
    <row r="3146" s="35" customFormat="1" spans="3:30">
      <c r="C3146" s="38"/>
      <c r="P3146" s="37"/>
      <c r="Q3146" s="144"/>
      <c r="AC3146" s="39"/>
      <c r="AD3146" s="40"/>
    </row>
    <row r="3147" s="35" customFormat="1" spans="3:30">
      <c r="C3147" s="38"/>
      <c r="P3147" s="37"/>
      <c r="Q3147" s="144"/>
      <c r="AC3147" s="39"/>
      <c r="AD3147" s="40"/>
    </row>
    <row r="3148" s="35" customFormat="1" spans="3:30">
      <c r="C3148" s="38"/>
      <c r="P3148" s="37"/>
      <c r="Q3148" s="144"/>
      <c r="AC3148" s="39"/>
      <c r="AD3148" s="40"/>
    </row>
    <row r="3149" s="35" customFormat="1" spans="3:30">
      <c r="C3149" s="38"/>
      <c r="P3149" s="37"/>
      <c r="Q3149" s="144"/>
      <c r="AC3149" s="39"/>
      <c r="AD3149" s="40"/>
    </row>
    <row r="3150" s="35" customFormat="1" spans="3:30">
      <c r="C3150" s="38"/>
      <c r="P3150" s="37"/>
      <c r="Q3150" s="144"/>
      <c r="AC3150" s="39"/>
      <c r="AD3150" s="40"/>
    </row>
    <row r="3151" s="35" customFormat="1" spans="3:30">
      <c r="C3151" s="38"/>
      <c r="P3151" s="37"/>
      <c r="Q3151" s="144"/>
      <c r="AC3151" s="39"/>
      <c r="AD3151" s="40"/>
    </row>
    <row r="3152" s="35" customFormat="1" spans="3:30">
      <c r="C3152" s="38"/>
      <c r="P3152" s="37"/>
      <c r="Q3152" s="144"/>
      <c r="AC3152" s="39"/>
      <c r="AD3152" s="40"/>
    </row>
    <row r="3153" s="35" customFormat="1" spans="3:30">
      <c r="C3153" s="38"/>
      <c r="P3153" s="37"/>
      <c r="Q3153" s="144"/>
      <c r="AC3153" s="39"/>
      <c r="AD3153" s="40"/>
    </row>
    <row r="3154" s="35" customFormat="1" spans="3:30">
      <c r="C3154" s="38"/>
      <c r="P3154" s="37"/>
      <c r="Q3154" s="144"/>
      <c r="AC3154" s="39"/>
      <c r="AD3154" s="40"/>
    </row>
    <row r="3155" s="35" customFormat="1" spans="3:30">
      <c r="C3155" s="38"/>
      <c r="P3155" s="37"/>
      <c r="Q3155" s="144"/>
      <c r="AC3155" s="39"/>
      <c r="AD3155" s="40"/>
    </row>
    <row r="3156" s="35" customFormat="1" spans="3:30">
      <c r="C3156" s="38"/>
      <c r="P3156" s="37"/>
      <c r="Q3156" s="144"/>
      <c r="AC3156" s="39"/>
      <c r="AD3156" s="40"/>
    </row>
    <row r="3157" s="35" customFormat="1" spans="3:30">
      <c r="C3157" s="38"/>
      <c r="P3157" s="37"/>
      <c r="Q3157" s="144"/>
      <c r="AC3157" s="39"/>
      <c r="AD3157" s="40"/>
    </row>
    <row r="3158" s="35" customFormat="1" spans="3:30">
      <c r="C3158" s="38"/>
      <c r="P3158" s="37"/>
      <c r="Q3158" s="144"/>
      <c r="AC3158" s="39"/>
      <c r="AD3158" s="40"/>
    </row>
    <row r="3159" s="35" customFormat="1" spans="3:30">
      <c r="C3159" s="38"/>
      <c r="P3159" s="37"/>
      <c r="Q3159" s="144"/>
      <c r="AC3159" s="39"/>
      <c r="AD3159" s="40"/>
    </row>
    <row r="3160" s="35" customFormat="1" spans="3:30">
      <c r="C3160" s="38"/>
      <c r="P3160" s="37"/>
      <c r="Q3160" s="144"/>
      <c r="AC3160" s="39"/>
      <c r="AD3160" s="40"/>
    </row>
    <row r="3161" s="35" customFormat="1" spans="3:30">
      <c r="C3161" s="38"/>
      <c r="P3161" s="37"/>
      <c r="Q3161" s="144"/>
      <c r="AC3161" s="39"/>
      <c r="AD3161" s="40"/>
    </row>
    <row r="3162" s="35" customFormat="1" spans="3:30">
      <c r="C3162" s="38"/>
      <c r="P3162" s="37"/>
      <c r="Q3162" s="144"/>
      <c r="AC3162" s="39"/>
      <c r="AD3162" s="40"/>
    </row>
    <row r="3163" s="35" customFormat="1" spans="3:30">
      <c r="C3163" s="38"/>
      <c r="P3163" s="37"/>
      <c r="Q3163" s="144"/>
      <c r="AC3163" s="39"/>
      <c r="AD3163" s="40"/>
    </row>
    <row r="3164" s="35" customFormat="1" spans="3:30">
      <c r="C3164" s="38"/>
      <c r="P3164" s="37"/>
      <c r="Q3164" s="144"/>
      <c r="AC3164" s="39"/>
      <c r="AD3164" s="40"/>
    </row>
    <row r="3165" s="35" customFormat="1" spans="3:30">
      <c r="C3165" s="38"/>
      <c r="P3165" s="37"/>
      <c r="Q3165" s="144"/>
      <c r="AC3165" s="39"/>
      <c r="AD3165" s="40"/>
    </row>
    <row r="3166" s="35" customFormat="1" spans="3:30">
      <c r="C3166" s="38"/>
      <c r="P3166" s="37"/>
      <c r="Q3166" s="144"/>
      <c r="AC3166" s="39"/>
      <c r="AD3166" s="40"/>
    </row>
    <row r="3167" s="35" customFormat="1" spans="3:30">
      <c r="C3167" s="38"/>
      <c r="P3167" s="37"/>
      <c r="Q3167" s="144"/>
      <c r="AC3167" s="39"/>
      <c r="AD3167" s="40"/>
    </row>
    <row r="3168" s="35" customFormat="1" spans="3:30">
      <c r="C3168" s="38"/>
      <c r="P3168" s="37"/>
      <c r="Q3168" s="144"/>
      <c r="AC3168" s="39"/>
      <c r="AD3168" s="40"/>
    </row>
    <row r="3169" s="35" customFormat="1" spans="3:30">
      <c r="C3169" s="38"/>
      <c r="P3169" s="37"/>
      <c r="Q3169" s="144"/>
      <c r="AC3169" s="39"/>
      <c r="AD3169" s="40"/>
    </row>
    <row r="3170" s="35" customFormat="1" spans="3:30">
      <c r="C3170" s="38"/>
      <c r="P3170" s="37"/>
      <c r="Q3170" s="144"/>
      <c r="AC3170" s="39"/>
      <c r="AD3170" s="40"/>
    </row>
    <row r="3171" s="35" customFormat="1" spans="3:30">
      <c r="C3171" s="38"/>
      <c r="P3171" s="37"/>
      <c r="Q3171" s="144"/>
      <c r="AC3171" s="39"/>
      <c r="AD3171" s="40"/>
    </row>
    <row r="3172" s="35" customFormat="1" spans="3:30">
      <c r="C3172" s="38"/>
      <c r="P3172" s="37"/>
      <c r="Q3172" s="144"/>
      <c r="AC3172" s="39"/>
      <c r="AD3172" s="40"/>
    </row>
    <row r="3173" s="35" customFormat="1" spans="3:30">
      <c r="C3173" s="38"/>
      <c r="P3173" s="37"/>
      <c r="Q3173" s="144"/>
      <c r="AC3173" s="39"/>
      <c r="AD3173" s="40"/>
    </row>
    <row r="3174" s="35" customFormat="1" spans="3:30">
      <c r="C3174" s="38"/>
      <c r="P3174" s="37"/>
      <c r="Q3174" s="144"/>
      <c r="AC3174" s="39"/>
      <c r="AD3174" s="40"/>
    </row>
    <row r="3175" s="35" customFormat="1" spans="3:30">
      <c r="C3175" s="38"/>
      <c r="P3175" s="37"/>
      <c r="Q3175" s="144"/>
      <c r="AC3175" s="39"/>
      <c r="AD3175" s="40"/>
    </row>
    <row r="3176" s="35" customFormat="1" spans="3:30">
      <c r="C3176" s="38"/>
      <c r="P3176" s="37"/>
      <c r="Q3176" s="144"/>
      <c r="AC3176" s="39"/>
      <c r="AD3176" s="40"/>
    </row>
    <row r="3177" s="35" customFormat="1" spans="3:30">
      <c r="C3177" s="38"/>
      <c r="P3177" s="37"/>
      <c r="Q3177" s="144"/>
      <c r="AC3177" s="39"/>
      <c r="AD3177" s="40"/>
    </row>
    <row r="3178" s="35" customFormat="1" spans="3:30">
      <c r="C3178" s="38"/>
      <c r="P3178" s="37"/>
      <c r="Q3178" s="144"/>
      <c r="AC3178" s="39"/>
      <c r="AD3178" s="40"/>
    </row>
    <row r="3179" s="35" customFormat="1" spans="3:30">
      <c r="C3179" s="38"/>
      <c r="P3179" s="37"/>
      <c r="Q3179" s="144"/>
      <c r="AC3179" s="39"/>
      <c r="AD3179" s="40"/>
    </row>
    <row r="3180" s="35" customFormat="1" spans="3:30">
      <c r="C3180" s="38"/>
      <c r="P3180" s="37"/>
      <c r="Q3180" s="144"/>
      <c r="AC3180" s="39"/>
      <c r="AD3180" s="40"/>
    </row>
    <row r="3181" s="35" customFormat="1" spans="3:30">
      <c r="C3181" s="38"/>
      <c r="P3181" s="37"/>
      <c r="Q3181" s="144"/>
      <c r="AC3181" s="39"/>
      <c r="AD3181" s="40"/>
    </row>
    <row r="3182" s="35" customFormat="1" spans="3:30">
      <c r="C3182" s="38"/>
      <c r="P3182" s="37"/>
      <c r="Q3182" s="144"/>
      <c r="AC3182" s="39"/>
      <c r="AD3182" s="40"/>
    </row>
    <row r="3183" s="35" customFormat="1" spans="3:30">
      <c r="C3183" s="38"/>
      <c r="P3183" s="37"/>
      <c r="Q3183" s="144"/>
      <c r="AC3183" s="39"/>
      <c r="AD3183" s="40"/>
    </row>
    <row r="3184" s="35" customFormat="1" spans="3:30">
      <c r="C3184" s="38"/>
      <c r="P3184" s="37"/>
      <c r="Q3184" s="144"/>
      <c r="AC3184" s="39"/>
      <c r="AD3184" s="40"/>
    </row>
    <row r="3185" s="35" customFormat="1" spans="3:30">
      <c r="C3185" s="38"/>
      <c r="P3185" s="37"/>
      <c r="Q3185" s="144"/>
      <c r="AC3185" s="39"/>
      <c r="AD3185" s="40"/>
    </row>
    <row r="3186" s="35" customFormat="1" spans="3:30">
      <c r="C3186" s="38"/>
      <c r="P3186" s="37"/>
      <c r="Q3186" s="144"/>
      <c r="AC3186" s="39"/>
      <c r="AD3186" s="40"/>
    </row>
    <row r="3187" s="35" customFormat="1" spans="3:30">
      <c r="C3187" s="38"/>
      <c r="P3187" s="37"/>
      <c r="Q3187" s="144"/>
      <c r="AC3187" s="39"/>
      <c r="AD3187" s="40"/>
    </row>
    <row r="3188" s="35" customFormat="1" spans="3:30">
      <c r="C3188" s="38"/>
      <c r="P3188" s="37"/>
      <c r="Q3188" s="144"/>
      <c r="AC3188" s="39"/>
      <c r="AD3188" s="40"/>
    </row>
    <row r="3189" s="35" customFormat="1" spans="3:30">
      <c r="C3189" s="38"/>
      <c r="P3189" s="37"/>
      <c r="Q3189" s="144"/>
      <c r="AC3189" s="39"/>
      <c r="AD3189" s="40"/>
    </row>
    <row r="3190" s="35" customFormat="1" spans="3:30">
      <c r="C3190" s="38"/>
      <c r="P3190" s="37"/>
      <c r="Q3190" s="144"/>
      <c r="AC3190" s="39"/>
      <c r="AD3190" s="40"/>
    </row>
    <row r="3191" s="35" customFormat="1" spans="3:30">
      <c r="C3191" s="38"/>
      <c r="P3191" s="37"/>
      <c r="Q3191" s="144"/>
      <c r="AC3191" s="39"/>
      <c r="AD3191" s="40"/>
    </row>
    <row r="3192" s="35" customFormat="1" spans="3:30">
      <c r="C3192" s="38"/>
      <c r="P3192" s="37"/>
      <c r="Q3192" s="144"/>
      <c r="AC3192" s="39"/>
      <c r="AD3192" s="40"/>
    </row>
    <row r="3193" s="35" customFormat="1" spans="3:30">
      <c r="C3193" s="38"/>
      <c r="P3193" s="37"/>
      <c r="Q3193" s="144"/>
      <c r="AC3193" s="39"/>
      <c r="AD3193" s="40"/>
    </row>
    <row r="3194" s="35" customFormat="1" spans="3:30">
      <c r="C3194" s="38"/>
      <c r="P3194" s="37"/>
      <c r="Q3194" s="144"/>
      <c r="AC3194" s="39"/>
      <c r="AD3194" s="40"/>
    </row>
    <row r="3195" s="35" customFormat="1" spans="3:30">
      <c r="C3195" s="38"/>
      <c r="P3195" s="37"/>
      <c r="Q3195" s="144"/>
      <c r="AC3195" s="39"/>
      <c r="AD3195" s="40"/>
    </row>
    <row r="3196" s="35" customFormat="1" spans="3:30">
      <c r="C3196" s="38"/>
      <c r="P3196" s="37"/>
      <c r="Q3196" s="144"/>
      <c r="AC3196" s="39"/>
      <c r="AD3196" s="40"/>
    </row>
    <row r="3197" s="35" customFormat="1" spans="3:30">
      <c r="C3197" s="38"/>
      <c r="P3197" s="37"/>
      <c r="Q3197" s="144"/>
      <c r="AC3197" s="39"/>
      <c r="AD3197" s="40"/>
    </row>
    <row r="3198" s="35" customFormat="1" spans="3:30">
      <c r="C3198" s="38"/>
      <c r="P3198" s="37"/>
      <c r="Q3198" s="144"/>
      <c r="AC3198" s="39"/>
      <c r="AD3198" s="40"/>
    </row>
    <row r="3199" s="35" customFormat="1" spans="3:30">
      <c r="C3199" s="38"/>
      <c r="P3199" s="37"/>
      <c r="Q3199" s="144"/>
      <c r="AC3199" s="39"/>
      <c r="AD3199" s="40"/>
    </row>
    <row r="3200" s="35" customFormat="1" spans="3:30">
      <c r="C3200" s="38"/>
      <c r="P3200" s="37"/>
      <c r="Q3200" s="144"/>
      <c r="AC3200" s="39"/>
      <c r="AD3200" s="40"/>
    </row>
    <row r="3201" s="35" customFormat="1" spans="3:30">
      <c r="C3201" s="38"/>
      <c r="P3201" s="37"/>
      <c r="Q3201" s="144"/>
      <c r="AC3201" s="39"/>
      <c r="AD3201" s="40"/>
    </row>
    <row r="3202" s="35" customFormat="1" spans="3:30">
      <c r="C3202" s="38"/>
      <c r="P3202" s="37"/>
      <c r="Q3202" s="144"/>
      <c r="AC3202" s="39"/>
      <c r="AD3202" s="40"/>
    </row>
    <row r="3203" s="35" customFormat="1" spans="3:30">
      <c r="C3203" s="38"/>
      <c r="P3203" s="37"/>
      <c r="Q3203" s="144"/>
      <c r="AC3203" s="39"/>
      <c r="AD3203" s="40"/>
    </row>
    <row r="3204" s="35" customFormat="1" spans="3:30">
      <c r="C3204" s="38"/>
      <c r="P3204" s="37"/>
      <c r="Q3204" s="144"/>
      <c r="AC3204" s="39"/>
      <c r="AD3204" s="40"/>
    </row>
    <row r="3205" s="35" customFormat="1" spans="3:30">
      <c r="C3205" s="38"/>
      <c r="P3205" s="37"/>
      <c r="Q3205" s="144"/>
      <c r="AC3205" s="39"/>
      <c r="AD3205" s="40"/>
    </row>
    <row r="3206" s="35" customFormat="1" spans="3:30">
      <c r="C3206" s="38"/>
      <c r="P3206" s="37"/>
      <c r="Q3206" s="144"/>
      <c r="AC3206" s="39"/>
      <c r="AD3206" s="40"/>
    </row>
    <row r="3207" s="35" customFormat="1" spans="3:30">
      <c r="C3207" s="38"/>
      <c r="P3207" s="37"/>
      <c r="Q3207" s="144"/>
      <c r="AC3207" s="39"/>
      <c r="AD3207" s="40"/>
    </row>
    <row r="3208" s="35" customFormat="1" spans="3:30">
      <c r="C3208" s="38"/>
      <c r="P3208" s="37"/>
      <c r="Q3208" s="144"/>
      <c r="AC3208" s="39"/>
      <c r="AD3208" s="40"/>
    </row>
    <row r="3209" s="35" customFormat="1" spans="3:30">
      <c r="C3209" s="38"/>
      <c r="P3209" s="37"/>
      <c r="Q3209" s="144"/>
      <c r="AC3209" s="39"/>
      <c r="AD3209" s="40"/>
    </row>
    <row r="3210" s="35" customFormat="1" spans="3:30">
      <c r="C3210" s="38"/>
      <c r="P3210" s="37"/>
      <c r="Q3210" s="144"/>
      <c r="AC3210" s="39"/>
      <c r="AD3210" s="40"/>
    </row>
    <row r="3211" s="35" customFormat="1" spans="3:30">
      <c r="C3211" s="38"/>
      <c r="P3211" s="37"/>
      <c r="Q3211" s="144"/>
      <c r="AC3211" s="39"/>
      <c r="AD3211" s="40"/>
    </row>
    <row r="3212" s="35" customFormat="1" spans="3:30">
      <c r="C3212" s="38"/>
      <c r="P3212" s="37"/>
      <c r="Q3212" s="144"/>
      <c r="AC3212" s="39"/>
      <c r="AD3212" s="40"/>
    </row>
    <row r="3213" s="35" customFormat="1" spans="3:30">
      <c r="C3213" s="38"/>
      <c r="P3213" s="37"/>
      <c r="Q3213" s="144"/>
      <c r="AC3213" s="39"/>
      <c r="AD3213" s="40"/>
    </row>
    <row r="3214" s="35" customFormat="1" spans="3:30">
      <c r="C3214" s="38"/>
      <c r="P3214" s="37"/>
      <c r="Q3214" s="144"/>
      <c r="AC3214" s="39"/>
      <c r="AD3214" s="40"/>
    </row>
    <row r="3215" s="35" customFormat="1" spans="3:30">
      <c r="C3215" s="38"/>
      <c r="P3215" s="37"/>
      <c r="Q3215" s="144"/>
      <c r="AC3215" s="39"/>
      <c r="AD3215" s="40"/>
    </row>
    <row r="3216" s="35" customFormat="1" spans="3:30">
      <c r="C3216" s="38"/>
      <c r="P3216" s="37"/>
      <c r="Q3216" s="144"/>
      <c r="AC3216" s="39"/>
      <c r="AD3216" s="40"/>
    </row>
    <row r="3217" s="35" customFormat="1" spans="3:30">
      <c r="C3217" s="38"/>
      <c r="P3217" s="37"/>
      <c r="Q3217" s="144"/>
      <c r="AC3217" s="39"/>
      <c r="AD3217" s="40"/>
    </row>
    <row r="3218" s="35" customFormat="1" spans="3:30">
      <c r="C3218" s="38"/>
      <c r="P3218" s="37"/>
      <c r="Q3218" s="144"/>
      <c r="AC3218" s="39"/>
      <c r="AD3218" s="40"/>
    </row>
    <row r="3219" s="35" customFormat="1" spans="3:30">
      <c r="C3219" s="38"/>
      <c r="P3219" s="37"/>
      <c r="Q3219" s="144"/>
      <c r="AC3219" s="39"/>
      <c r="AD3219" s="40"/>
    </row>
    <row r="3220" s="35" customFormat="1" spans="3:30">
      <c r="C3220" s="38"/>
      <c r="P3220" s="37"/>
      <c r="Q3220" s="144"/>
      <c r="AC3220" s="39"/>
      <c r="AD3220" s="40"/>
    </row>
    <row r="3221" s="35" customFormat="1" spans="3:30">
      <c r="C3221" s="38"/>
      <c r="P3221" s="37"/>
      <c r="Q3221" s="144"/>
      <c r="AC3221" s="39"/>
      <c r="AD3221" s="40"/>
    </row>
    <row r="3222" s="35" customFormat="1" spans="3:30">
      <c r="C3222" s="38"/>
      <c r="P3222" s="37"/>
      <c r="Q3222" s="144"/>
      <c r="AC3222" s="39"/>
      <c r="AD3222" s="40"/>
    </row>
    <row r="3223" s="35" customFormat="1" spans="3:30">
      <c r="C3223" s="38"/>
      <c r="P3223" s="37"/>
      <c r="Q3223" s="144"/>
      <c r="AC3223" s="39"/>
      <c r="AD3223" s="40"/>
    </row>
    <row r="3224" s="35" customFormat="1" spans="3:30">
      <c r="C3224" s="38"/>
      <c r="P3224" s="37"/>
      <c r="Q3224" s="144"/>
      <c r="AC3224" s="39"/>
      <c r="AD3224" s="40"/>
    </row>
    <row r="3225" s="35" customFormat="1" spans="3:30">
      <c r="C3225" s="38"/>
      <c r="P3225" s="37"/>
      <c r="Q3225" s="144"/>
      <c r="AC3225" s="39"/>
      <c r="AD3225" s="40"/>
    </row>
    <row r="3226" s="35" customFormat="1" spans="3:30">
      <c r="C3226" s="38"/>
      <c r="P3226" s="37"/>
      <c r="Q3226" s="144"/>
      <c r="AC3226" s="39"/>
      <c r="AD3226" s="40"/>
    </row>
    <row r="3227" s="35" customFormat="1" spans="3:30">
      <c r="C3227" s="38"/>
      <c r="P3227" s="37"/>
      <c r="Q3227" s="144"/>
      <c r="AC3227" s="39"/>
      <c r="AD3227" s="40"/>
    </row>
    <row r="3228" s="35" customFormat="1" spans="3:30">
      <c r="C3228" s="38"/>
      <c r="P3228" s="37"/>
      <c r="Q3228" s="144"/>
      <c r="AC3228" s="39"/>
      <c r="AD3228" s="40"/>
    </row>
    <row r="3229" s="35" customFormat="1" spans="3:30">
      <c r="C3229" s="38"/>
      <c r="P3229" s="37"/>
      <c r="Q3229" s="144"/>
      <c r="AC3229" s="39"/>
      <c r="AD3229" s="40"/>
    </row>
    <row r="3230" s="35" customFormat="1" spans="3:30">
      <c r="C3230" s="38"/>
      <c r="P3230" s="37"/>
      <c r="Q3230" s="144"/>
      <c r="AC3230" s="39"/>
      <c r="AD3230" s="40"/>
    </row>
    <row r="3231" s="35" customFormat="1" spans="3:30">
      <c r="C3231" s="38"/>
      <c r="P3231" s="37"/>
      <c r="Q3231" s="144"/>
      <c r="AC3231" s="39"/>
      <c r="AD3231" s="40"/>
    </row>
    <row r="3232" s="35" customFormat="1" spans="3:30">
      <c r="C3232" s="38"/>
      <c r="P3232" s="37"/>
      <c r="Q3232" s="144"/>
      <c r="AC3232" s="39"/>
      <c r="AD3232" s="40"/>
    </row>
    <row r="3233" s="35" customFormat="1" spans="3:30">
      <c r="C3233" s="38"/>
      <c r="P3233" s="37"/>
      <c r="Q3233" s="144"/>
      <c r="AC3233" s="39"/>
      <c r="AD3233" s="40"/>
    </row>
    <row r="3234" s="35" customFormat="1" spans="3:30">
      <c r="C3234" s="38"/>
      <c r="P3234" s="37"/>
      <c r="Q3234" s="144"/>
      <c r="AC3234" s="39"/>
      <c r="AD3234" s="40"/>
    </row>
    <row r="3235" s="35" customFormat="1" spans="3:30">
      <c r="C3235" s="38"/>
      <c r="P3235" s="37"/>
      <c r="Q3235" s="144"/>
      <c r="AC3235" s="39"/>
      <c r="AD3235" s="40"/>
    </row>
    <row r="3236" s="35" customFormat="1" spans="3:30">
      <c r="C3236" s="38"/>
      <c r="P3236" s="37"/>
      <c r="Q3236" s="144"/>
      <c r="AC3236" s="39"/>
      <c r="AD3236" s="40"/>
    </row>
    <row r="3237" s="35" customFormat="1" spans="3:30">
      <c r="C3237" s="38"/>
      <c r="P3237" s="37"/>
      <c r="Q3237" s="144"/>
      <c r="AC3237" s="39"/>
      <c r="AD3237" s="40"/>
    </row>
    <row r="3238" s="35" customFormat="1" spans="3:30">
      <c r="C3238" s="38"/>
      <c r="P3238" s="37"/>
      <c r="Q3238" s="144"/>
      <c r="AC3238" s="39"/>
      <c r="AD3238" s="40"/>
    </row>
    <row r="3239" s="35" customFormat="1" spans="3:30">
      <c r="C3239" s="38"/>
      <c r="P3239" s="37"/>
      <c r="Q3239" s="144"/>
      <c r="AC3239" s="39"/>
      <c r="AD3239" s="40"/>
    </row>
    <row r="3240" s="35" customFormat="1" spans="3:30">
      <c r="C3240" s="38"/>
      <c r="P3240" s="37"/>
      <c r="Q3240" s="144"/>
      <c r="AC3240" s="39"/>
      <c r="AD3240" s="40"/>
    </row>
    <row r="3241" s="35" customFormat="1" spans="3:30">
      <c r="C3241" s="38"/>
      <c r="P3241" s="37"/>
      <c r="Q3241" s="144"/>
      <c r="AC3241" s="39"/>
      <c r="AD3241" s="40"/>
    </row>
    <row r="3242" s="35" customFormat="1" spans="3:30">
      <c r="C3242" s="38"/>
      <c r="P3242" s="37"/>
      <c r="Q3242" s="144"/>
      <c r="AC3242" s="39"/>
      <c r="AD3242" s="40"/>
    </row>
    <row r="3243" s="35" customFormat="1" spans="3:30">
      <c r="C3243" s="38"/>
      <c r="P3243" s="37"/>
      <c r="Q3243" s="144"/>
      <c r="AC3243" s="39"/>
      <c r="AD3243" s="40"/>
    </row>
    <row r="3244" s="35" customFormat="1" spans="3:30">
      <c r="C3244" s="38"/>
      <c r="P3244" s="37"/>
      <c r="Q3244" s="144"/>
      <c r="AC3244" s="39"/>
      <c r="AD3244" s="40"/>
    </row>
    <row r="3245" s="35" customFormat="1" spans="3:30">
      <c r="C3245" s="38"/>
      <c r="P3245" s="37"/>
      <c r="Q3245" s="144"/>
      <c r="AC3245" s="39"/>
      <c r="AD3245" s="40"/>
    </row>
    <row r="3246" s="35" customFormat="1" spans="3:30">
      <c r="C3246" s="38"/>
      <c r="P3246" s="37"/>
      <c r="Q3246" s="144"/>
      <c r="AC3246" s="39"/>
      <c r="AD3246" s="40"/>
    </row>
    <row r="3247" s="35" customFormat="1" spans="3:30">
      <c r="C3247" s="38"/>
      <c r="P3247" s="37"/>
      <c r="Q3247" s="144"/>
      <c r="AC3247" s="39"/>
      <c r="AD3247" s="40"/>
    </row>
    <row r="3248" s="35" customFormat="1" spans="3:30">
      <c r="C3248" s="38"/>
      <c r="P3248" s="37"/>
      <c r="Q3248" s="144"/>
      <c r="AC3248" s="39"/>
      <c r="AD3248" s="40"/>
    </row>
    <row r="3249" s="35" customFormat="1" spans="3:30">
      <c r="C3249" s="38"/>
      <c r="P3249" s="37"/>
      <c r="Q3249" s="144"/>
      <c r="AC3249" s="39"/>
      <c r="AD3249" s="40"/>
    </row>
    <row r="3250" s="35" customFormat="1" spans="3:30">
      <c r="C3250" s="38"/>
      <c r="P3250" s="37"/>
      <c r="Q3250" s="144"/>
      <c r="AC3250" s="39"/>
      <c r="AD3250" s="40"/>
    </row>
    <row r="3251" s="35" customFormat="1" spans="3:30">
      <c r="C3251" s="38"/>
      <c r="P3251" s="37"/>
      <c r="Q3251" s="144"/>
      <c r="AC3251" s="39"/>
      <c r="AD3251" s="40"/>
    </row>
    <row r="3252" s="35" customFormat="1" spans="3:30">
      <c r="C3252" s="38"/>
      <c r="P3252" s="37"/>
      <c r="Q3252" s="144"/>
      <c r="AC3252" s="39"/>
      <c r="AD3252" s="40"/>
    </row>
    <row r="3253" s="35" customFormat="1" spans="3:30">
      <c r="C3253" s="38"/>
      <c r="P3253" s="37"/>
      <c r="Q3253" s="144"/>
      <c r="AC3253" s="39"/>
      <c r="AD3253" s="40"/>
    </row>
    <row r="3254" s="35" customFormat="1" spans="3:30">
      <c r="C3254" s="38"/>
      <c r="P3254" s="37"/>
      <c r="Q3254" s="144"/>
      <c r="AC3254" s="39"/>
      <c r="AD3254" s="40"/>
    </row>
    <row r="3255" s="35" customFormat="1" spans="3:30">
      <c r="C3255" s="38"/>
      <c r="P3255" s="37"/>
      <c r="Q3255" s="144"/>
      <c r="AC3255" s="39"/>
      <c r="AD3255" s="40"/>
    </row>
    <row r="3256" s="35" customFormat="1" spans="3:30">
      <c r="C3256" s="38"/>
      <c r="P3256" s="37"/>
      <c r="Q3256" s="144"/>
      <c r="AC3256" s="39"/>
      <c r="AD3256" s="40"/>
    </row>
    <row r="3257" s="35" customFormat="1" spans="3:30">
      <c r="C3257" s="38"/>
      <c r="P3257" s="37"/>
      <c r="Q3257" s="144"/>
      <c r="AC3257" s="39"/>
      <c r="AD3257" s="40"/>
    </row>
    <row r="3258" s="35" customFormat="1" spans="3:30">
      <c r="C3258" s="38"/>
      <c r="P3258" s="37"/>
      <c r="Q3258" s="144"/>
      <c r="AC3258" s="39"/>
      <c r="AD3258" s="40"/>
    </row>
    <row r="3259" s="35" customFormat="1" spans="3:30">
      <c r="C3259" s="38"/>
      <c r="P3259" s="37"/>
      <c r="Q3259" s="144"/>
      <c r="AC3259" s="39"/>
      <c r="AD3259" s="40"/>
    </row>
    <row r="3260" s="35" customFormat="1" spans="3:30">
      <c r="C3260" s="38"/>
      <c r="P3260" s="37"/>
      <c r="Q3260" s="144"/>
      <c r="AC3260" s="39"/>
      <c r="AD3260" s="40"/>
    </row>
    <row r="3261" s="35" customFormat="1" spans="3:30">
      <c r="C3261" s="38"/>
      <c r="P3261" s="37"/>
      <c r="Q3261" s="144"/>
      <c r="AC3261" s="39"/>
      <c r="AD3261" s="40"/>
    </row>
    <row r="3262" s="35" customFormat="1" spans="3:30">
      <c r="C3262" s="38"/>
      <c r="P3262" s="37"/>
      <c r="Q3262" s="144"/>
      <c r="AC3262" s="39"/>
      <c r="AD3262" s="40"/>
    </row>
    <row r="3263" s="35" customFormat="1" spans="3:30">
      <c r="C3263" s="38"/>
      <c r="P3263" s="37"/>
      <c r="Q3263" s="144"/>
      <c r="AC3263" s="39"/>
      <c r="AD3263" s="40"/>
    </row>
    <row r="3264" s="35" customFormat="1" spans="3:30">
      <c r="C3264" s="38"/>
      <c r="P3264" s="37"/>
      <c r="Q3264" s="144"/>
      <c r="AC3264" s="39"/>
      <c r="AD3264" s="40"/>
    </row>
    <row r="3265" s="35" customFormat="1" spans="3:30">
      <c r="C3265" s="38"/>
      <c r="P3265" s="37"/>
      <c r="Q3265" s="144"/>
      <c r="AC3265" s="39"/>
      <c r="AD3265" s="40"/>
    </row>
    <row r="3266" s="35" customFormat="1" spans="3:30">
      <c r="C3266" s="38"/>
      <c r="P3266" s="37"/>
      <c r="Q3266" s="144"/>
      <c r="AC3266" s="39"/>
      <c r="AD3266" s="40"/>
    </row>
    <row r="3267" s="35" customFormat="1" spans="3:30">
      <c r="C3267" s="38"/>
      <c r="P3267" s="37"/>
      <c r="Q3267" s="144"/>
      <c r="AC3267" s="39"/>
      <c r="AD3267" s="40"/>
    </row>
    <row r="3268" s="35" customFormat="1" spans="3:30">
      <c r="C3268" s="38"/>
      <c r="P3268" s="37"/>
      <c r="Q3268" s="144"/>
      <c r="AC3268" s="39"/>
      <c r="AD3268" s="40"/>
    </row>
    <row r="3269" s="35" customFormat="1" spans="3:30">
      <c r="C3269" s="38"/>
      <c r="P3269" s="37"/>
      <c r="Q3269" s="144"/>
      <c r="AC3269" s="39"/>
      <c r="AD3269" s="40"/>
    </row>
    <row r="3270" s="35" customFormat="1" spans="3:30">
      <c r="C3270" s="38"/>
      <c r="P3270" s="37"/>
      <c r="Q3270" s="144"/>
      <c r="AC3270" s="39"/>
      <c r="AD3270" s="40"/>
    </row>
    <row r="3271" s="35" customFormat="1" spans="3:30">
      <c r="C3271" s="38"/>
      <c r="P3271" s="37"/>
      <c r="Q3271" s="144"/>
      <c r="AC3271" s="39"/>
      <c r="AD3271" s="40"/>
    </row>
    <row r="3272" s="35" customFormat="1" spans="3:30">
      <c r="C3272" s="38"/>
      <c r="P3272" s="37"/>
      <c r="Q3272" s="144"/>
      <c r="AC3272" s="39"/>
      <c r="AD3272" s="40"/>
    </row>
    <row r="3273" s="35" customFormat="1" spans="3:30">
      <c r="C3273" s="38"/>
      <c r="P3273" s="37"/>
      <c r="Q3273" s="144"/>
      <c r="AC3273" s="39"/>
      <c r="AD3273" s="40"/>
    </row>
    <row r="3274" s="35" customFormat="1" spans="3:30">
      <c r="C3274" s="38"/>
      <c r="P3274" s="37"/>
      <c r="Q3274" s="144"/>
      <c r="AC3274" s="39"/>
      <c r="AD3274" s="40"/>
    </row>
    <row r="3275" s="35" customFormat="1" spans="3:30">
      <c r="C3275" s="38"/>
      <c r="P3275" s="37"/>
      <c r="Q3275" s="144"/>
      <c r="AC3275" s="39"/>
      <c r="AD3275" s="40"/>
    </row>
    <row r="3276" s="35" customFormat="1" spans="3:30">
      <c r="C3276" s="38"/>
      <c r="P3276" s="37"/>
      <c r="Q3276" s="144"/>
      <c r="AC3276" s="39"/>
      <c r="AD3276" s="40"/>
    </row>
    <row r="3277" s="35" customFormat="1" spans="3:30">
      <c r="C3277" s="38"/>
      <c r="P3277" s="37"/>
      <c r="Q3277" s="144"/>
      <c r="AC3277" s="39"/>
      <c r="AD3277" s="40"/>
    </row>
    <row r="3278" s="35" customFormat="1" spans="3:30">
      <c r="C3278" s="38"/>
      <c r="P3278" s="37"/>
      <c r="Q3278" s="144"/>
      <c r="AC3278" s="39"/>
      <c r="AD3278" s="40"/>
    </row>
    <row r="3279" s="35" customFormat="1" spans="3:30">
      <c r="C3279" s="38"/>
      <c r="P3279" s="37"/>
      <c r="Q3279" s="144"/>
      <c r="AC3279" s="39"/>
      <c r="AD3279" s="40"/>
    </row>
    <row r="3280" s="35" customFormat="1" spans="3:30">
      <c r="C3280" s="38"/>
      <c r="P3280" s="37"/>
      <c r="Q3280" s="144"/>
      <c r="AC3280" s="39"/>
      <c r="AD3280" s="40"/>
    </row>
    <row r="3281" s="35" customFormat="1" spans="3:30">
      <c r="C3281" s="38"/>
      <c r="P3281" s="37"/>
      <c r="Q3281" s="144"/>
      <c r="AC3281" s="39"/>
      <c r="AD3281" s="40"/>
    </row>
    <row r="3282" s="35" customFormat="1" spans="3:30">
      <c r="C3282" s="38"/>
      <c r="P3282" s="37"/>
      <c r="Q3282" s="144"/>
      <c r="AC3282" s="39"/>
      <c r="AD3282" s="40"/>
    </row>
    <row r="3283" s="35" customFormat="1" spans="3:30">
      <c r="C3283" s="38"/>
      <c r="P3283" s="37"/>
      <c r="Q3283" s="144"/>
      <c r="AC3283" s="39"/>
      <c r="AD3283" s="40"/>
    </row>
    <row r="3284" s="35" customFormat="1" spans="3:30">
      <c r="C3284" s="38"/>
      <c r="P3284" s="37"/>
      <c r="Q3284" s="144"/>
      <c r="AC3284" s="39"/>
      <c r="AD3284" s="40"/>
    </row>
    <row r="3285" s="35" customFormat="1" spans="3:30">
      <c r="C3285" s="38"/>
      <c r="P3285" s="37"/>
      <c r="Q3285" s="144"/>
      <c r="AC3285" s="39"/>
      <c r="AD3285" s="40"/>
    </row>
    <row r="3286" s="35" customFormat="1" spans="3:30">
      <c r="C3286" s="38"/>
      <c r="P3286" s="37"/>
      <c r="Q3286" s="144"/>
      <c r="AC3286" s="39"/>
      <c r="AD3286" s="40"/>
    </row>
    <row r="3287" s="35" customFormat="1" spans="3:30">
      <c r="C3287" s="38"/>
      <c r="P3287" s="37"/>
      <c r="Q3287" s="144"/>
      <c r="AC3287" s="39"/>
      <c r="AD3287" s="40"/>
    </row>
    <row r="3288" s="35" customFormat="1" spans="3:30">
      <c r="C3288" s="38"/>
      <c r="P3288" s="37"/>
      <c r="Q3288" s="144"/>
      <c r="AC3288" s="39"/>
      <c r="AD3288" s="40"/>
    </row>
    <row r="3289" s="35" customFormat="1" spans="3:30">
      <c r="C3289" s="38"/>
      <c r="P3289" s="37"/>
      <c r="Q3289" s="144"/>
      <c r="AC3289" s="39"/>
      <c r="AD3289" s="40"/>
    </row>
    <row r="3290" s="35" customFormat="1" spans="3:30">
      <c r="C3290" s="38"/>
      <c r="P3290" s="37"/>
      <c r="Q3290" s="144"/>
      <c r="AC3290" s="39"/>
      <c r="AD3290" s="40"/>
    </row>
    <row r="3291" s="35" customFormat="1" spans="3:30">
      <c r="C3291" s="38"/>
      <c r="P3291" s="37"/>
      <c r="Q3291" s="144"/>
      <c r="AC3291" s="39"/>
      <c r="AD3291" s="40"/>
    </row>
    <row r="3292" s="35" customFormat="1" spans="3:30">
      <c r="C3292" s="38"/>
      <c r="P3292" s="37"/>
      <c r="Q3292" s="144"/>
      <c r="AC3292" s="39"/>
      <c r="AD3292" s="40"/>
    </row>
    <row r="3293" s="35" customFormat="1" spans="3:30">
      <c r="C3293" s="38"/>
      <c r="P3293" s="37"/>
      <c r="Q3293" s="144"/>
      <c r="AC3293" s="39"/>
      <c r="AD3293" s="40"/>
    </row>
    <row r="3294" s="35" customFormat="1" spans="3:30">
      <c r="C3294" s="38"/>
      <c r="P3294" s="37"/>
      <c r="Q3294" s="144"/>
      <c r="AC3294" s="39"/>
      <c r="AD3294" s="40"/>
    </row>
    <row r="3295" s="35" customFormat="1" spans="3:30">
      <c r="C3295" s="38"/>
      <c r="P3295" s="37"/>
      <c r="Q3295" s="144"/>
      <c r="AC3295" s="39"/>
      <c r="AD3295" s="40"/>
    </row>
    <row r="3296" s="35" customFormat="1" spans="3:30">
      <c r="C3296" s="38"/>
      <c r="P3296" s="37"/>
      <c r="Q3296" s="144"/>
      <c r="AC3296" s="39"/>
      <c r="AD3296" s="40"/>
    </row>
    <row r="3297" s="35" customFormat="1" spans="3:30">
      <c r="C3297" s="38"/>
      <c r="P3297" s="37"/>
      <c r="Q3297" s="144"/>
      <c r="AC3297" s="39"/>
      <c r="AD3297" s="40"/>
    </row>
    <row r="3298" s="35" customFormat="1" spans="3:30">
      <c r="C3298" s="38"/>
      <c r="P3298" s="37"/>
      <c r="Q3298" s="144"/>
      <c r="AC3298" s="39"/>
      <c r="AD3298" s="40"/>
    </row>
    <row r="3299" s="35" customFormat="1" spans="3:30">
      <c r="C3299" s="38"/>
      <c r="P3299" s="37"/>
      <c r="Q3299" s="144"/>
      <c r="AC3299" s="39"/>
      <c r="AD3299" s="40"/>
    </row>
    <row r="3300" s="35" customFormat="1" spans="3:30">
      <c r="C3300" s="38"/>
      <c r="P3300" s="37"/>
      <c r="Q3300" s="144"/>
      <c r="AC3300" s="39"/>
      <c r="AD3300" s="40"/>
    </row>
    <row r="3301" s="35" customFormat="1" spans="3:30">
      <c r="C3301" s="38"/>
      <c r="P3301" s="37"/>
      <c r="Q3301" s="144"/>
      <c r="AC3301" s="39"/>
      <c r="AD3301" s="40"/>
    </row>
    <row r="3302" s="35" customFormat="1" spans="3:30">
      <c r="C3302" s="38"/>
      <c r="P3302" s="37"/>
      <c r="Q3302" s="144"/>
      <c r="AC3302" s="39"/>
      <c r="AD3302" s="40"/>
    </row>
    <row r="3303" s="35" customFormat="1" spans="3:30">
      <c r="C3303" s="38"/>
      <c r="P3303" s="37"/>
      <c r="Q3303" s="144"/>
      <c r="AC3303" s="39"/>
      <c r="AD3303" s="40"/>
    </row>
    <row r="3304" s="35" customFormat="1" spans="3:30">
      <c r="C3304" s="38"/>
      <c r="P3304" s="37"/>
      <c r="Q3304" s="144"/>
      <c r="AC3304" s="39"/>
      <c r="AD3304" s="40"/>
    </row>
    <row r="3305" s="35" customFormat="1" spans="3:30">
      <c r="C3305" s="38"/>
      <c r="P3305" s="37"/>
      <c r="Q3305" s="144"/>
      <c r="AC3305" s="39"/>
      <c r="AD3305" s="40"/>
    </row>
    <row r="3306" s="35" customFormat="1" spans="3:30">
      <c r="C3306" s="38"/>
      <c r="P3306" s="37"/>
      <c r="Q3306" s="144"/>
      <c r="AC3306" s="39"/>
      <c r="AD3306" s="40"/>
    </row>
    <row r="3307" s="35" customFormat="1" spans="3:30">
      <c r="C3307" s="38"/>
      <c r="P3307" s="37"/>
      <c r="Q3307" s="144"/>
      <c r="AC3307" s="39"/>
      <c r="AD3307" s="40"/>
    </row>
    <row r="3308" s="35" customFormat="1" spans="3:30">
      <c r="C3308" s="38"/>
      <c r="P3308" s="37"/>
      <c r="Q3308" s="144"/>
      <c r="AC3308" s="39"/>
      <c r="AD3308" s="40"/>
    </row>
    <row r="3309" s="35" customFormat="1" spans="3:30">
      <c r="C3309" s="38"/>
      <c r="P3309" s="37"/>
      <c r="Q3309" s="144"/>
      <c r="AC3309" s="39"/>
      <c r="AD3309" s="40"/>
    </row>
    <row r="3310" s="35" customFormat="1" spans="3:30">
      <c r="C3310" s="38"/>
      <c r="P3310" s="37"/>
      <c r="Q3310" s="144"/>
      <c r="AC3310" s="39"/>
      <c r="AD3310" s="40"/>
    </row>
    <row r="3311" s="35" customFormat="1" spans="3:30">
      <c r="C3311" s="38"/>
      <c r="P3311" s="37"/>
      <c r="Q3311" s="144"/>
      <c r="AC3311" s="39"/>
      <c r="AD3311" s="40"/>
    </row>
    <row r="3312" s="35" customFormat="1" spans="3:30">
      <c r="C3312" s="38"/>
      <c r="P3312" s="37"/>
      <c r="Q3312" s="144"/>
      <c r="AC3312" s="39"/>
      <c r="AD3312" s="40"/>
    </row>
    <row r="3313" s="35" customFormat="1" spans="3:30">
      <c r="C3313" s="38"/>
      <c r="P3313" s="37"/>
      <c r="Q3313" s="144"/>
      <c r="AC3313" s="39"/>
      <c r="AD3313" s="40"/>
    </row>
    <row r="3314" s="35" customFormat="1" spans="3:30">
      <c r="C3314" s="38"/>
      <c r="P3314" s="37"/>
      <c r="Q3314" s="144"/>
      <c r="AC3314" s="39"/>
      <c r="AD3314" s="40"/>
    </row>
    <row r="3315" s="35" customFormat="1" spans="3:30">
      <c r="C3315" s="38"/>
      <c r="P3315" s="37"/>
      <c r="Q3315" s="144"/>
      <c r="AC3315" s="39"/>
      <c r="AD3315" s="40"/>
    </row>
    <row r="3316" s="35" customFormat="1" spans="3:30">
      <c r="C3316" s="38"/>
      <c r="P3316" s="37"/>
      <c r="Q3316" s="144"/>
      <c r="AC3316" s="39"/>
      <c r="AD3316" s="40"/>
    </row>
    <row r="3317" s="35" customFormat="1" spans="3:30">
      <c r="C3317" s="38"/>
      <c r="P3317" s="37"/>
      <c r="Q3317" s="144"/>
      <c r="AC3317" s="39"/>
      <c r="AD3317" s="40"/>
    </row>
    <row r="3318" s="35" customFormat="1" spans="3:30">
      <c r="C3318" s="38"/>
      <c r="P3318" s="37"/>
      <c r="Q3318" s="144"/>
      <c r="AC3318" s="39"/>
      <c r="AD3318" s="40"/>
    </row>
    <row r="3319" s="35" customFormat="1" spans="3:30">
      <c r="C3319" s="38"/>
      <c r="P3319" s="37"/>
      <c r="Q3319" s="144"/>
      <c r="AC3319" s="39"/>
      <c r="AD3319" s="40"/>
    </row>
    <row r="3320" s="35" customFormat="1" spans="3:30">
      <c r="C3320" s="38"/>
      <c r="P3320" s="37"/>
      <c r="Q3320" s="144"/>
      <c r="AC3320" s="39"/>
      <c r="AD3320" s="40"/>
    </row>
    <row r="3321" s="35" customFormat="1" spans="3:30">
      <c r="C3321" s="38"/>
      <c r="P3321" s="37"/>
      <c r="Q3321" s="144"/>
      <c r="AC3321" s="39"/>
      <c r="AD3321" s="40"/>
    </row>
    <row r="3322" s="35" customFormat="1" spans="3:30">
      <c r="C3322" s="38"/>
      <c r="P3322" s="37"/>
      <c r="Q3322" s="144"/>
      <c r="AC3322" s="39"/>
      <c r="AD3322" s="40"/>
    </row>
    <row r="3323" s="35" customFormat="1" spans="3:30">
      <c r="C3323" s="38"/>
      <c r="P3323" s="37"/>
      <c r="Q3323" s="144"/>
      <c r="AC3323" s="39"/>
      <c r="AD3323" s="40"/>
    </row>
    <row r="3324" s="35" customFormat="1" spans="3:30">
      <c r="C3324" s="38"/>
      <c r="P3324" s="37"/>
      <c r="Q3324" s="144"/>
      <c r="AC3324" s="39"/>
      <c r="AD3324" s="40"/>
    </row>
    <row r="3325" s="35" customFormat="1" spans="3:30">
      <c r="C3325" s="38"/>
      <c r="P3325" s="37"/>
      <c r="Q3325" s="144"/>
      <c r="AC3325" s="39"/>
      <c r="AD3325" s="40"/>
    </row>
    <row r="3326" s="35" customFormat="1" spans="3:30">
      <c r="C3326" s="38"/>
      <c r="P3326" s="37"/>
      <c r="Q3326" s="144"/>
      <c r="AC3326" s="39"/>
      <c r="AD3326" s="40"/>
    </row>
    <row r="3327" s="35" customFormat="1" spans="3:30">
      <c r="C3327" s="38"/>
      <c r="P3327" s="37"/>
      <c r="Q3327" s="144"/>
      <c r="AC3327" s="39"/>
      <c r="AD3327" s="40"/>
    </row>
    <row r="3328" s="35" customFormat="1" spans="3:30">
      <c r="C3328" s="38"/>
      <c r="P3328" s="37"/>
      <c r="Q3328" s="144"/>
      <c r="AC3328" s="39"/>
      <c r="AD3328" s="40"/>
    </row>
    <row r="3329" s="35" customFormat="1" spans="3:30">
      <c r="C3329" s="38"/>
      <c r="P3329" s="37"/>
      <c r="Q3329" s="144"/>
      <c r="AC3329" s="39"/>
      <c r="AD3329" s="40"/>
    </row>
    <row r="3330" s="35" customFormat="1" spans="3:30">
      <c r="C3330" s="38"/>
      <c r="P3330" s="37"/>
      <c r="Q3330" s="144"/>
      <c r="AC3330" s="39"/>
      <c r="AD3330" s="40"/>
    </row>
    <row r="3331" s="35" customFormat="1" spans="3:30">
      <c r="C3331" s="38"/>
      <c r="P3331" s="37"/>
      <c r="Q3331" s="144"/>
      <c r="AC3331" s="39"/>
      <c r="AD3331" s="40"/>
    </row>
    <row r="3332" s="35" customFormat="1" spans="3:30">
      <c r="C3332" s="38"/>
      <c r="P3332" s="37"/>
      <c r="Q3332" s="144"/>
      <c r="AC3332" s="39"/>
      <c r="AD3332" s="40"/>
    </row>
    <row r="3333" s="35" customFormat="1" spans="3:30">
      <c r="C3333" s="38"/>
      <c r="P3333" s="37"/>
      <c r="Q3333" s="144"/>
      <c r="AC3333" s="39"/>
      <c r="AD3333" s="40"/>
    </row>
    <row r="3334" s="35" customFormat="1" spans="3:30">
      <c r="C3334" s="38"/>
      <c r="P3334" s="37"/>
      <c r="Q3334" s="144"/>
      <c r="AC3334" s="39"/>
      <c r="AD3334" s="40"/>
    </row>
    <row r="3335" s="35" customFormat="1" spans="3:30">
      <c r="C3335" s="38"/>
      <c r="P3335" s="37"/>
      <c r="Q3335" s="144"/>
      <c r="AC3335" s="39"/>
      <c r="AD3335" s="40"/>
    </row>
    <row r="3336" s="35" customFormat="1" spans="3:30">
      <c r="C3336" s="38"/>
      <c r="P3336" s="37"/>
      <c r="Q3336" s="144"/>
      <c r="AC3336" s="39"/>
      <c r="AD3336" s="40"/>
    </row>
    <row r="3337" s="35" customFormat="1" spans="3:30">
      <c r="C3337" s="38"/>
      <c r="P3337" s="37"/>
      <c r="Q3337" s="144"/>
      <c r="AC3337" s="39"/>
      <c r="AD3337" s="40"/>
    </row>
    <row r="3338" s="35" customFormat="1" spans="3:30">
      <c r="C3338" s="38"/>
      <c r="P3338" s="37"/>
      <c r="Q3338" s="144"/>
      <c r="AC3338" s="39"/>
      <c r="AD3338" s="40"/>
    </row>
    <row r="3339" s="35" customFormat="1" spans="3:30">
      <c r="C3339" s="38"/>
      <c r="P3339" s="37"/>
      <c r="Q3339" s="144"/>
      <c r="AC3339" s="39"/>
      <c r="AD3339" s="40"/>
    </row>
    <row r="3340" s="35" customFormat="1" spans="3:30">
      <c r="C3340" s="38"/>
      <c r="P3340" s="37"/>
      <c r="Q3340" s="144"/>
      <c r="AC3340" s="39"/>
      <c r="AD3340" s="40"/>
    </row>
    <row r="3341" s="35" customFormat="1" spans="3:30">
      <c r="C3341" s="38"/>
      <c r="P3341" s="37"/>
      <c r="Q3341" s="144"/>
      <c r="AC3341" s="39"/>
      <c r="AD3341" s="40"/>
    </row>
    <row r="3342" s="35" customFormat="1" spans="3:30">
      <c r="C3342" s="38"/>
      <c r="P3342" s="37"/>
      <c r="Q3342" s="144"/>
      <c r="AC3342" s="39"/>
      <c r="AD3342" s="40"/>
    </row>
    <row r="3343" s="35" customFormat="1" spans="3:30">
      <c r="C3343" s="38"/>
      <c r="P3343" s="37"/>
      <c r="Q3343" s="144"/>
      <c r="AC3343" s="39"/>
      <c r="AD3343" s="40"/>
    </row>
    <row r="3344" s="35" customFormat="1" spans="3:30">
      <c r="C3344" s="38"/>
      <c r="P3344" s="37"/>
      <c r="Q3344" s="144"/>
      <c r="AC3344" s="39"/>
      <c r="AD3344" s="40"/>
    </row>
    <row r="3345" s="35" customFormat="1" spans="3:30">
      <c r="C3345" s="38"/>
      <c r="P3345" s="37"/>
      <c r="Q3345" s="144"/>
      <c r="AC3345" s="39"/>
      <c r="AD3345" s="40"/>
    </row>
    <row r="3346" s="35" customFormat="1" spans="3:30">
      <c r="C3346" s="38"/>
      <c r="P3346" s="37"/>
      <c r="Q3346" s="144"/>
      <c r="AC3346" s="39"/>
      <c r="AD3346" s="40"/>
    </row>
    <row r="3347" s="35" customFormat="1" spans="3:30">
      <c r="C3347" s="38"/>
      <c r="P3347" s="37"/>
      <c r="Q3347" s="144"/>
      <c r="AC3347" s="39"/>
      <c r="AD3347" s="40"/>
    </row>
    <row r="3348" s="35" customFormat="1" spans="3:30">
      <c r="C3348" s="38"/>
      <c r="P3348" s="37"/>
      <c r="Q3348" s="144"/>
      <c r="AC3348" s="39"/>
      <c r="AD3348" s="40"/>
    </row>
    <row r="3349" s="35" customFormat="1" spans="3:30">
      <c r="C3349" s="38"/>
      <c r="P3349" s="37"/>
      <c r="Q3349" s="144"/>
      <c r="AC3349" s="39"/>
      <c r="AD3349" s="40"/>
    </row>
    <row r="3350" s="35" customFormat="1" spans="3:30">
      <c r="C3350" s="38"/>
      <c r="P3350" s="37"/>
      <c r="Q3350" s="144"/>
      <c r="AC3350" s="39"/>
      <c r="AD3350" s="40"/>
    </row>
    <row r="3351" s="35" customFormat="1" spans="3:30">
      <c r="C3351" s="38"/>
      <c r="P3351" s="37"/>
      <c r="Q3351" s="144"/>
      <c r="AC3351" s="39"/>
      <c r="AD3351" s="40"/>
    </row>
    <row r="3352" s="35" customFormat="1" spans="3:30">
      <c r="C3352" s="38"/>
      <c r="P3352" s="37"/>
      <c r="Q3352" s="144"/>
      <c r="AC3352" s="39"/>
      <c r="AD3352" s="40"/>
    </row>
    <row r="3353" s="35" customFormat="1" spans="3:30">
      <c r="C3353" s="38"/>
      <c r="P3353" s="37"/>
      <c r="Q3353" s="144"/>
      <c r="AC3353" s="39"/>
      <c r="AD3353" s="40"/>
    </row>
    <row r="3354" s="35" customFormat="1" spans="3:30">
      <c r="C3354" s="38"/>
      <c r="P3354" s="37"/>
      <c r="Q3354" s="144"/>
      <c r="AC3354" s="39"/>
      <c r="AD3354" s="40"/>
    </row>
    <row r="3355" s="35" customFormat="1" spans="3:30">
      <c r="C3355" s="38"/>
      <c r="P3355" s="37"/>
      <c r="Q3355" s="144"/>
      <c r="AC3355" s="39"/>
      <c r="AD3355" s="40"/>
    </row>
    <row r="3356" s="35" customFormat="1" spans="3:30">
      <c r="C3356" s="38"/>
      <c r="P3356" s="37"/>
      <c r="Q3356" s="144"/>
      <c r="AC3356" s="39"/>
      <c r="AD3356" s="40"/>
    </row>
    <row r="3357" s="35" customFormat="1" spans="3:30">
      <c r="C3357" s="38"/>
      <c r="P3357" s="37"/>
      <c r="Q3357" s="144"/>
      <c r="AC3357" s="39"/>
      <c r="AD3357" s="40"/>
    </row>
    <row r="3358" s="35" customFormat="1" spans="3:30">
      <c r="C3358" s="38"/>
      <c r="P3358" s="37"/>
      <c r="Q3358" s="144"/>
      <c r="AC3358" s="39"/>
      <c r="AD3358" s="40"/>
    </row>
    <row r="3359" s="35" customFormat="1" spans="3:30">
      <c r="C3359" s="38"/>
      <c r="P3359" s="37"/>
      <c r="Q3359" s="144"/>
      <c r="AC3359" s="39"/>
      <c r="AD3359" s="40"/>
    </row>
    <row r="3360" s="35" customFormat="1" spans="3:30">
      <c r="C3360" s="38"/>
      <c r="P3360" s="37"/>
      <c r="Q3360" s="144"/>
      <c r="AC3360" s="39"/>
      <c r="AD3360" s="40"/>
    </row>
    <row r="3361" s="35" customFormat="1" spans="3:30">
      <c r="C3361" s="38"/>
      <c r="P3361" s="37"/>
      <c r="Q3361" s="144"/>
      <c r="AC3361" s="39"/>
      <c r="AD3361" s="40"/>
    </row>
    <row r="3362" s="35" customFormat="1" spans="3:30">
      <c r="C3362" s="38"/>
      <c r="P3362" s="37"/>
      <c r="Q3362" s="144"/>
      <c r="AC3362" s="39"/>
      <c r="AD3362" s="40"/>
    </row>
    <row r="3363" s="35" customFormat="1" spans="3:30">
      <c r="C3363" s="38"/>
      <c r="P3363" s="37"/>
      <c r="Q3363" s="144"/>
      <c r="AC3363" s="39"/>
      <c r="AD3363" s="40"/>
    </row>
    <row r="3364" s="35" customFormat="1" spans="3:30">
      <c r="C3364" s="38"/>
      <c r="P3364" s="37"/>
      <c r="Q3364" s="144"/>
      <c r="AC3364" s="39"/>
      <c r="AD3364" s="40"/>
    </row>
    <row r="3365" s="35" customFormat="1" spans="3:30">
      <c r="C3365" s="38"/>
      <c r="P3365" s="37"/>
      <c r="Q3365" s="144"/>
      <c r="AC3365" s="39"/>
      <c r="AD3365" s="40"/>
    </row>
    <row r="3366" s="35" customFormat="1" spans="3:30">
      <c r="C3366" s="38"/>
      <c r="P3366" s="37"/>
      <c r="Q3366" s="144"/>
      <c r="AC3366" s="39"/>
      <c r="AD3366" s="40"/>
    </row>
    <row r="3367" s="35" customFormat="1" spans="3:30">
      <c r="C3367" s="38"/>
      <c r="P3367" s="37"/>
      <c r="Q3367" s="144"/>
      <c r="AC3367" s="39"/>
      <c r="AD3367" s="40"/>
    </row>
    <row r="3368" s="35" customFormat="1" spans="3:30">
      <c r="C3368" s="38"/>
      <c r="P3368" s="37"/>
      <c r="Q3368" s="144"/>
      <c r="AC3368" s="39"/>
      <c r="AD3368" s="40"/>
    </row>
    <row r="3369" s="35" customFormat="1" spans="3:30">
      <c r="C3369" s="38"/>
      <c r="P3369" s="37"/>
      <c r="Q3369" s="144"/>
      <c r="AC3369" s="39"/>
      <c r="AD3369" s="40"/>
    </row>
    <row r="3370" s="35" customFormat="1" spans="3:30">
      <c r="C3370" s="38"/>
      <c r="P3370" s="37"/>
      <c r="Q3370" s="144"/>
      <c r="AC3370" s="39"/>
      <c r="AD3370" s="40"/>
    </row>
    <row r="3371" s="35" customFormat="1" spans="3:30">
      <c r="C3371" s="38"/>
      <c r="P3371" s="37"/>
      <c r="Q3371" s="144"/>
      <c r="AC3371" s="39"/>
      <c r="AD3371" s="40"/>
    </row>
    <row r="3372" s="35" customFormat="1" spans="3:30">
      <c r="C3372" s="38"/>
      <c r="P3372" s="37"/>
      <c r="Q3372" s="144"/>
      <c r="AC3372" s="39"/>
      <c r="AD3372" s="40"/>
    </row>
    <row r="3373" s="35" customFormat="1" spans="3:30">
      <c r="C3373" s="38"/>
      <c r="P3373" s="37"/>
      <c r="Q3373" s="144"/>
      <c r="AC3373" s="39"/>
      <c r="AD3373" s="40"/>
    </row>
    <row r="3374" s="35" customFormat="1" spans="3:30">
      <c r="C3374" s="38"/>
      <c r="P3374" s="37"/>
      <c r="Q3374" s="144"/>
      <c r="AC3374" s="39"/>
      <c r="AD3374" s="40"/>
    </row>
    <row r="3375" s="35" customFormat="1" spans="3:30">
      <c r="C3375" s="38"/>
      <c r="P3375" s="37"/>
      <c r="Q3375" s="144"/>
      <c r="AC3375" s="39"/>
      <c r="AD3375" s="40"/>
    </row>
    <row r="3376" s="35" customFormat="1" spans="3:30">
      <c r="C3376" s="38"/>
      <c r="P3376" s="37"/>
      <c r="Q3376" s="144"/>
      <c r="AC3376" s="39"/>
      <c r="AD3376" s="40"/>
    </row>
    <row r="3377" s="35" customFormat="1" spans="3:30">
      <c r="C3377" s="38"/>
      <c r="P3377" s="37"/>
      <c r="Q3377" s="144"/>
      <c r="AC3377" s="39"/>
      <c r="AD3377" s="40"/>
    </row>
    <row r="3378" s="35" customFormat="1" spans="3:30">
      <c r="C3378" s="38"/>
      <c r="P3378" s="37"/>
      <c r="Q3378" s="144"/>
      <c r="AC3378" s="39"/>
      <c r="AD3378" s="40"/>
    </row>
    <row r="3379" s="35" customFormat="1" spans="3:30">
      <c r="C3379" s="38"/>
      <c r="P3379" s="37"/>
      <c r="Q3379" s="144"/>
      <c r="AC3379" s="39"/>
      <c r="AD3379" s="40"/>
    </row>
    <row r="3380" s="35" customFormat="1" spans="3:30">
      <c r="C3380" s="38"/>
      <c r="P3380" s="37"/>
      <c r="Q3380" s="144"/>
      <c r="AC3380" s="39"/>
      <c r="AD3380" s="40"/>
    </row>
    <row r="3381" s="35" customFormat="1" spans="3:30">
      <c r="C3381" s="38"/>
      <c r="P3381" s="37"/>
      <c r="Q3381" s="144"/>
      <c r="AC3381" s="39"/>
      <c r="AD3381" s="40"/>
    </row>
    <row r="3382" s="35" customFormat="1" spans="3:30">
      <c r="C3382" s="38"/>
      <c r="P3382" s="37"/>
      <c r="Q3382" s="144"/>
      <c r="AC3382" s="39"/>
      <c r="AD3382" s="40"/>
    </row>
    <row r="3383" s="35" customFormat="1" spans="3:30">
      <c r="C3383" s="38"/>
      <c r="P3383" s="37"/>
      <c r="Q3383" s="144"/>
      <c r="AC3383" s="39"/>
      <c r="AD3383" s="40"/>
    </row>
    <row r="3384" s="35" customFormat="1" spans="3:30">
      <c r="C3384" s="38"/>
      <c r="P3384" s="37"/>
      <c r="Q3384" s="144"/>
      <c r="AC3384" s="39"/>
      <c r="AD3384" s="40"/>
    </row>
    <row r="3385" s="35" customFormat="1" spans="3:30">
      <c r="C3385" s="38"/>
      <c r="P3385" s="37"/>
      <c r="Q3385" s="144"/>
      <c r="AC3385" s="39"/>
      <c r="AD3385" s="40"/>
    </row>
    <row r="3386" s="35" customFormat="1" spans="3:30">
      <c r="C3386" s="38"/>
      <c r="P3386" s="37"/>
      <c r="Q3386" s="144"/>
      <c r="AC3386" s="39"/>
      <c r="AD3386" s="40"/>
    </row>
    <row r="3387" s="35" customFormat="1" spans="3:30">
      <c r="C3387" s="38"/>
      <c r="P3387" s="37"/>
      <c r="Q3387" s="144"/>
      <c r="AC3387" s="39"/>
      <c r="AD3387" s="40"/>
    </row>
    <row r="3388" s="35" customFormat="1" spans="3:30">
      <c r="C3388" s="38"/>
      <c r="P3388" s="37"/>
      <c r="Q3388" s="144"/>
      <c r="AC3388" s="39"/>
      <c r="AD3388" s="40"/>
    </row>
    <row r="3389" s="35" customFormat="1" spans="3:30">
      <c r="C3389" s="38"/>
      <c r="P3389" s="37"/>
      <c r="Q3389" s="144"/>
      <c r="AC3389" s="39"/>
      <c r="AD3389" s="40"/>
    </row>
    <row r="3390" s="35" customFormat="1" spans="3:30">
      <c r="C3390" s="38"/>
      <c r="P3390" s="37"/>
      <c r="Q3390" s="144"/>
      <c r="AC3390" s="39"/>
      <c r="AD3390" s="40"/>
    </row>
    <row r="3391" s="35" customFormat="1" spans="3:30">
      <c r="C3391" s="38"/>
      <c r="P3391" s="37"/>
      <c r="Q3391" s="144"/>
      <c r="AC3391" s="39"/>
      <c r="AD3391" s="40"/>
    </row>
    <row r="3392" s="35" customFormat="1" spans="3:30">
      <c r="C3392" s="38"/>
      <c r="P3392" s="37"/>
      <c r="Q3392" s="144"/>
      <c r="AC3392" s="39"/>
      <c r="AD3392" s="40"/>
    </row>
    <row r="3393" s="35" customFormat="1" spans="3:30">
      <c r="C3393" s="38"/>
      <c r="P3393" s="37"/>
      <c r="Q3393" s="144"/>
      <c r="AC3393" s="39"/>
      <c r="AD3393" s="40"/>
    </row>
    <row r="3394" s="35" customFormat="1" spans="3:30">
      <c r="C3394" s="38"/>
      <c r="P3394" s="37"/>
      <c r="Q3394" s="144"/>
      <c r="AC3394" s="39"/>
      <c r="AD3394" s="40"/>
    </row>
    <row r="3395" s="35" customFormat="1" spans="3:30">
      <c r="C3395" s="38"/>
      <c r="P3395" s="37"/>
      <c r="Q3395" s="144"/>
      <c r="AC3395" s="39"/>
      <c r="AD3395" s="40"/>
    </row>
    <row r="3396" s="35" customFormat="1" spans="3:30">
      <c r="C3396" s="38"/>
      <c r="P3396" s="37"/>
      <c r="Q3396" s="144"/>
      <c r="AC3396" s="39"/>
      <c r="AD3396" s="40"/>
    </row>
    <row r="3397" s="35" customFormat="1" spans="3:30">
      <c r="C3397" s="38"/>
      <c r="P3397" s="37"/>
      <c r="Q3397" s="144"/>
      <c r="AC3397" s="39"/>
      <c r="AD3397" s="40"/>
    </row>
    <row r="3398" s="35" customFormat="1" spans="3:30">
      <c r="C3398" s="38"/>
      <c r="P3398" s="37"/>
      <c r="Q3398" s="144"/>
      <c r="AC3398" s="39"/>
      <c r="AD3398" s="40"/>
    </row>
    <row r="3399" s="35" customFormat="1" spans="3:30">
      <c r="C3399" s="38"/>
      <c r="P3399" s="37"/>
      <c r="Q3399" s="144"/>
      <c r="AC3399" s="39"/>
      <c r="AD3399" s="40"/>
    </row>
    <row r="3400" s="35" customFormat="1" spans="3:30">
      <c r="C3400" s="38"/>
      <c r="P3400" s="37"/>
      <c r="Q3400" s="144"/>
      <c r="AC3400" s="39"/>
      <c r="AD3400" s="40"/>
    </row>
    <row r="3401" s="35" customFormat="1" spans="3:30">
      <c r="C3401" s="38"/>
      <c r="P3401" s="37"/>
      <c r="Q3401" s="144"/>
      <c r="AC3401" s="39"/>
      <c r="AD3401" s="40"/>
    </row>
    <row r="3402" s="35" customFormat="1" spans="3:30">
      <c r="C3402" s="38"/>
      <c r="P3402" s="37"/>
      <c r="Q3402" s="144"/>
      <c r="AC3402" s="39"/>
      <c r="AD3402" s="40"/>
    </row>
    <row r="3403" s="35" customFormat="1" spans="3:30">
      <c r="C3403" s="38"/>
      <c r="P3403" s="37"/>
      <c r="Q3403" s="144"/>
      <c r="AC3403" s="39"/>
      <c r="AD3403" s="40"/>
    </row>
    <row r="3404" s="35" customFormat="1" spans="3:30">
      <c r="C3404" s="38"/>
      <c r="P3404" s="37"/>
      <c r="Q3404" s="144"/>
      <c r="AC3404" s="39"/>
      <c r="AD3404" s="40"/>
    </row>
    <row r="3405" s="35" customFormat="1" spans="3:30">
      <c r="C3405" s="38"/>
      <c r="P3405" s="37"/>
      <c r="Q3405" s="144"/>
      <c r="AC3405" s="39"/>
      <c r="AD3405" s="40"/>
    </row>
    <row r="3406" s="35" customFormat="1" spans="3:30">
      <c r="C3406" s="38"/>
      <c r="P3406" s="37"/>
      <c r="Q3406" s="144"/>
      <c r="AC3406" s="39"/>
      <c r="AD3406" s="40"/>
    </row>
    <row r="3407" s="35" customFormat="1" spans="3:30">
      <c r="C3407" s="38"/>
      <c r="P3407" s="37"/>
      <c r="Q3407" s="144"/>
      <c r="AC3407" s="39"/>
      <c r="AD3407" s="40"/>
    </row>
    <row r="3408" s="35" customFormat="1" spans="3:30">
      <c r="C3408" s="38"/>
      <c r="P3408" s="37"/>
      <c r="Q3408" s="144"/>
      <c r="AC3408" s="39"/>
      <c r="AD3408" s="40"/>
    </row>
    <row r="3409" s="35" customFormat="1" spans="3:30">
      <c r="C3409" s="38"/>
      <c r="P3409" s="37"/>
      <c r="Q3409" s="144"/>
      <c r="AC3409" s="39"/>
      <c r="AD3409" s="40"/>
    </row>
    <row r="3410" s="35" customFormat="1" spans="3:30">
      <c r="C3410" s="38"/>
      <c r="P3410" s="37"/>
      <c r="Q3410" s="144"/>
      <c r="AC3410" s="39"/>
      <c r="AD3410" s="40"/>
    </row>
    <row r="3411" s="35" customFormat="1" spans="3:30">
      <c r="C3411" s="38"/>
      <c r="P3411" s="37"/>
      <c r="Q3411" s="144"/>
      <c r="AC3411" s="39"/>
      <c r="AD3411" s="40"/>
    </row>
    <row r="3412" s="35" customFormat="1" spans="3:30">
      <c r="C3412" s="38"/>
      <c r="P3412" s="37"/>
      <c r="Q3412" s="144"/>
      <c r="AC3412" s="39"/>
      <c r="AD3412" s="40"/>
    </row>
    <row r="3413" s="35" customFormat="1" spans="3:30">
      <c r="C3413" s="38"/>
      <c r="P3413" s="37"/>
      <c r="Q3413" s="144"/>
      <c r="AC3413" s="39"/>
      <c r="AD3413" s="40"/>
    </row>
    <row r="3414" s="35" customFormat="1" spans="3:30">
      <c r="C3414" s="38"/>
      <c r="P3414" s="37"/>
      <c r="Q3414" s="144"/>
      <c r="AC3414" s="39"/>
      <c r="AD3414" s="40"/>
    </row>
    <row r="3415" s="35" customFormat="1" spans="3:30">
      <c r="C3415" s="38"/>
      <c r="P3415" s="37"/>
      <c r="Q3415" s="144"/>
      <c r="AC3415" s="39"/>
      <c r="AD3415" s="40"/>
    </row>
    <row r="3416" s="35" customFormat="1" spans="3:30">
      <c r="C3416" s="38"/>
      <c r="P3416" s="37"/>
      <c r="Q3416" s="144"/>
      <c r="AC3416" s="39"/>
      <c r="AD3416" s="40"/>
    </row>
    <row r="3417" s="35" customFormat="1" spans="3:30">
      <c r="C3417" s="38"/>
      <c r="P3417" s="37"/>
      <c r="Q3417" s="144"/>
      <c r="AC3417" s="39"/>
      <c r="AD3417" s="40"/>
    </row>
    <row r="3418" s="35" customFormat="1" spans="3:30">
      <c r="C3418" s="38"/>
      <c r="P3418" s="37"/>
      <c r="Q3418" s="144"/>
      <c r="AC3418" s="39"/>
      <c r="AD3418" s="40"/>
    </row>
    <row r="3419" s="35" customFormat="1" spans="3:30">
      <c r="C3419" s="38"/>
      <c r="P3419" s="37"/>
      <c r="Q3419" s="144"/>
      <c r="AC3419" s="39"/>
      <c r="AD3419" s="40"/>
    </row>
    <row r="3420" s="35" customFormat="1" spans="3:30">
      <c r="C3420" s="38"/>
      <c r="P3420" s="37"/>
      <c r="Q3420" s="144"/>
      <c r="AC3420" s="39"/>
      <c r="AD3420" s="40"/>
    </row>
    <row r="3421" s="35" customFormat="1" spans="3:30">
      <c r="C3421" s="38"/>
      <c r="P3421" s="37"/>
      <c r="Q3421" s="144"/>
      <c r="AC3421" s="39"/>
      <c r="AD3421" s="40"/>
    </row>
    <row r="3422" s="35" customFormat="1" spans="3:30">
      <c r="C3422" s="38"/>
      <c r="P3422" s="37"/>
      <c r="Q3422" s="144"/>
      <c r="AC3422" s="39"/>
      <c r="AD3422" s="40"/>
    </row>
    <row r="3423" s="35" customFormat="1" spans="3:30">
      <c r="C3423" s="38"/>
      <c r="P3423" s="37"/>
      <c r="Q3423" s="144"/>
      <c r="AC3423" s="39"/>
      <c r="AD3423" s="40"/>
    </row>
    <row r="3424" s="35" customFormat="1" spans="3:30">
      <c r="C3424" s="38"/>
      <c r="P3424" s="37"/>
      <c r="Q3424" s="144"/>
      <c r="AC3424" s="39"/>
      <c r="AD3424" s="40"/>
    </row>
    <row r="3425" s="35" customFormat="1" spans="3:30">
      <c r="C3425" s="38"/>
      <c r="P3425" s="37"/>
      <c r="Q3425" s="144"/>
      <c r="AC3425" s="39"/>
      <c r="AD3425" s="40"/>
    </row>
    <row r="3426" s="35" customFormat="1" spans="3:30">
      <c r="C3426" s="38"/>
      <c r="P3426" s="37"/>
      <c r="Q3426" s="144"/>
      <c r="AC3426" s="39"/>
      <c r="AD3426" s="40"/>
    </row>
    <row r="3427" s="35" customFormat="1" spans="3:30">
      <c r="C3427" s="38"/>
      <c r="P3427" s="37"/>
      <c r="Q3427" s="144"/>
      <c r="AC3427" s="39"/>
      <c r="AD3427" s="40"/>
    </row>
    <row r="3428" s="35" customFormat="1" spans="3:30">
      <c r="C3428" s="38"/>
      <c r="P3428" s="37"/>
      <c r="Q3428" s="144"/>
      <c r="AC3428" s="39"/>
      <c r="AD3428" s="40"/>
    </row>
    <row r="3429" s="35" customFormat="1" spans="3:30">
      <c r="C3429" s="38"/>
      <c r="P3429" s="37"/>
      <c r="Q3429" s="144"/>
      <c r="AC3429" s="39"/>
      <c r="AD3429" s="40"/>
    </row>
    <row r="3430" s="35" customFormat="1" spans="3:30">
      <c r="C3430" s="38"/>
      <c r="P3430" s="37"/>
      <c r="Q3430" s="144"/>
      <c r="AC3430" s="39"/>
      <c r="AD3430" s="40"/>
    </row>
    <row r="3431" s="35" customFormat="1" spans="3:30">
      <c r="C3431" s="38"/>
      <c r="P3431" s="37"/>
      <c r="Q3431" s="144"/>
      <c r="AC3431" s="39"/>
      <c r="AD3431" s="40"/>
    </row>
    <row r="3432" s="35" customFormat="1" spans="3:30">
      <c r="C3432" s="38"/>
      <c r="P3432" s="37"/>
      <c r="Q3432" s="144"/>
      <c r="AC3432" s="39"/>
      <c r="AD3432" s="40"/>
    </row>
    <row r="3433" s="35" customFormat="1" spans="3:30">
      <c r="C3433" s="38"/>
      <c r="P3433" s="37"/>
      <c r="Q3433" s="144"/>
      <c r="AC3433" s="39"/>
      <c r="AD3433" s="40"/>
    </row>
    <row r="3434" s="35" customFormat="1" spans="3:30">
      <c r="C3434" s="38"/>
      <c r="P3434" s="37"/>
      <c r="Q3434" s="144"/>
      <c r="AC3434" s="39"/>
      <c r="AD3434" s="40"/>
    </row>
    <row r="3435" s="35" customFormat="1" spans="3:30">
      <c r="C3435" s="38"/>
      <c r="P3435" s="37"/>
      <c r="Q3435" s="144"/>
      <c r="AC3435" s="39"/>
      <c r="AD3435" s="40"/>
    </row>
    <row r="3436" s="35" customFormat="1" spans="3:30">
      <c r="C3436" s="38"/>
      <c r="P3436" s="37"/>
      <c r="Q3436" s="144"/>
      <c r="AC3436" s="39"/>
      <c r="AD3436" s="40"/>
    </row>
    <row r="3437" s="35" customFormat="1" spans="3:30">
      <c r="C3437" s="38"/>
      <c r="P3437" s="37"/>
      <c r="Q3437" s="144"/>
      <c r="AC3437" s="39"/>
      <c r="AD3437" s="40"/>
    </row>
    <row r="3438" s="35" customFormat="1" spans="3:30">
      <c r="C3438" s="38"/>
      <c r="P3438" s="37"/>
      <c r="Q3438" s="144"/>
      <c r="AC3438" s="39"/>
      <c r="AD3438" s="40"/>
    </row>
    <row r="3439" s="35" customFormat="1" spans="3:30">
      <c r="C3439" s="38"/>
      <c r="P3439" s="37"/>
      <c r="Q3439" s="144"/>
      <c r="AC3439" s="39"/>
      <c r="AD3439" s="40"/>
    </row>
    <row r="3440" s="35" customFormat="1" spans="3:30">
      <c r="C3440" s="38"/>
      <c r="P3440" s="37"/>
      <c r="Q3440" s="144"/>
      <c r="AC3440" s="39"/>
      <c r="AD3440" s="40"/>
    </row>
    <row r="3441" s="35" customFormat="1" spans="3:30">
      <c r="C3441" s="38"/>
      <c r="P3441" s="37"/>
      <c r="Q3441" s="144"/>
      <c r="AC3441" s="39"/>
      <c r="AD3441" s="40"/>
    </row>
    <row r="3442" s="35" customFormat="1" spans="3:30">
      <c r="C3442" s="38"/>
      <c r="P3442" s="37"/>
      <c r="Q3442" s="144"/>
      <c r="AC3442" s="39"/>
      <c r="AD3442" s="40"/>
    </row>
    <row r="3443" s="35" customFormat="1" spans="3:30">
      <c r="C3443" s="38"/>
      <c r="P3443" s="37"/>
      <c r="Q3443" s="144"/>
      <c r="AC3443" s="39"/>
      <c r="AD3443" s="40"/>
    </row>
    <row r="3444" s="35" customFormat="1" spans="3:30">
      <c r="C3444" s="38"/>
      <c r="P3444" s="37"/>
      <c r="Q3444" s="144"/>
      <c r="AC3444" s="39"/>
      <c r="AD3444" s="40"/>
    </row>
    <row r="3445" s="35" customFormat="1" spans="3:30">
      <c r="C3445" s="38"/>
      <c r="P3445" s="37"/>
      <c r="Q3445" s="144"/>
      <c r="AC3445" s="39"/>
      <c r="AD3445" s="40"/>
    </row>
    <row r="3446" s="35" customFormat="1" spans="3:30">
      <c r="C3446" s="38"/>
      <c r="P3446" s="37"/>
      <c r="Q3446" s="144"/>
      <c r="AC3446" s="39"/>
      <c r="AD3446" s="40"/>
    </row>
    <row r="3447" s="35" customFormat="1" spans="3:30">
      <c r="C3447" s="38"/>
      <c r="P3447" s="37"/>
      <c r="Q3447" s="144"/>
      <c r="AC3447" s="39"/>
      <c r="AD3447" s="40"/>
    </row>
    <row r="3448" s="35" customFormat="1" spans="3:30">
      <c r="C3448" s="38"/>
      <c r="P3448" s="37"/>
      <c r="Q3448" s="144"/>
      <c r="AC3448" s="39"/>
      <c r="AD3448" s="40"/>
    </row>
    <row r="3449" s="35" customFormat="1" spans="3:30">
      <c r="C3449" s="38"/>
      <c r="P3449" s="37"/>
      <c r="Q3449" s="144"/>
      <c r="AC3449" s="39"/>
      <c r="AD3449" s="40"/>
    </row>
    <row r="3450" s="35" customFormat="1" spans="3:30">
      <c r="C3450" s="38"/>
      <c r="P3450" s="37"/>
      <c r="Q3450" s="144"/>
      <c r="AC3450" s="39"/>
      <c r="AD3450" s="40"/>
    </row>
    <row r="3451" s="35" customFormat="1" spans="3:30">
      <c r="C3451" s="38"/>
      <c r="P3451" s="37"/>
      <c r="Q3451" s="144"/>
      <c r="AC3451" s="39"/>
      <c r="AD3451" s="40"/>
    </row>
    <row r="3452" s="35" customFormat="1" spans="3:30">
      <c r="C3452" s="38"/>
      <c r="P3452" s="37"/>
      <c r="Q3452" s="144"/>
      <c r="AC3452" s="39"/>
      <c r="AD3452" s="40"/>
    </row>
    <row r="3453" s="35" customFormat="1" spans="3:30">
      <c r="C3453" s="38"/>
      <c r="P3453" s="37"/>
      <c r="Q3453" s="144"/>
      <c r="AC3453" s="39"/>
      <c r="AD3453" s="40"/>
    </row>
    <row r="3454" s="35" customFormat="1" spans="3:30">
      <c r="C3454" s="38"/>
      <c r="P3454" s="37"/>
      <c r="Q3454" s="144"/>
      <c r="AC3454" s="39"/>
      <c r="AD3454" s="40"/>
    </row>
    <row r="3455" s="35" customFormat="1" spans="3:30">
      <c r="C3455" s="38"/>
      <c r="P3455" s="37"/>
      <c r="Q3455" s="144"/>
      <c r="AC3455" s="39"/>
      <c r="AD3455" s="40"/>
    </row>
    <row r="3456" s="35" customFormat="1" spans="3:30">
      <c r="C3456" s="38"/>
      <c r="P3456" s="37"/>
      <c r="Q3456" s="144"/>
      <c r="AC3456" s="39"/>
      <c r="AD3456" s="40"/>
    </row>
    <row r="3457" s="35" customFormat="1" spans="3:30">
      <c r="C3457" s="38"/>
      <c r="P3457" s="37"/>
      <c r="Q3457" s="144"/>
      <c r="AC3457" s="39"/>
      <c r="AD3457" s="40"/>
    </row>
    <row r="3458" s="35" customFormat="1" spans="3:30">
      <c r="C3458" s="38"/>
      <c r="P3458" s="37"/>
      <c r="Q3458" s="144"/>
      <c r="AC3458" s="39"/>
      <c r="AD3458" s="40"/>
    </row>
    <row r="3459" s="35" customFormat="1" spans="3:30">
      <c r="C3459" s="38"/>
      <c r="P3459" s="37"/>
      <c r="Q3459" s="144"/>
      <c r="AC3459" s="39"/>
      <c r="AD3459" s="40"/>
    </row>
    <row r="3460" s="35" customFormat="1" spans="3:30">
      <c r="C3460" s="38"/>
      <c r="P3460" s="37"/>
      <c r="Q3460" s="144"/>
      <c r="AC3460" s="39"/>
      <c r="AD3460" s="40"/>
    </row>
    <row r="3461" s="35" customFormat="1" spans="3:30">
      <c r="C3461" s="38"/>
      <c r="P3461" s="37"/>
      <c r="Q3461" s="144"/>
      <c r="AC3461" s="39"/>
      <c r="AD3461" s="40"/>
    </row>
    <row r="3462" s="35" customFormat="1" spans="3:30">
      <c r="C3462" s="38"/>
      <c r="P3462" s="37"/>
      <c r="Q3462" s="144"/>
      <c r="AC3462" s="39"/>
      <c r="AD3462" s="40"/>
    </row>
    <row r="3463" s="35" customFormat="1" spans="3:30">
      <c r="C3463" s="38"/>
      <c r="P3463" s="37"/>
      <c r="Q3463" s="144"/>
      <c r="AC3463" s="39"/>
      <c r="AD3463" s="40"/>
    </row>
    <row r="3464" s="35" customFormat="1" spans="3:30">
      <c r="C3464" s="38"/>
      <c r="P3464" s="37"/>
      <c r="Q3464" s="144"/>
      <c r="AC3464" s="39"/>
      <c r="AD3464" s="40"/>
    </row>
    <row r="3465" s="35" customFormat="1" spans="3:30">
      <c r="C3465" s="38"/>
      <c r="P3465" s="37"/>
      <c r="Q3465" s="144"/>
      <c r="AC3465" s="39"/>
      <c r="AD3465" s="40"/>
    </row>
    <row r="3466" s="35" customFormat="1" spans="3:30">
      <c r="C3466" s="38"/>
      <c r="P3466" s="37"/>
      <c r="Q3466" s="144"/>
      <c r="AC3466" s="39"/>
      <c r="AD3466" s="40"/>
    </row>
    <row r="3467" s="35" customFormat="1" spans="3:30">
      <c r="C3467" s="38"/>
      <c r="P3467" s="37"/>
      <c r="Q3467" s="144"/>
      <c r="AC3467" s="39"/>
      <c r="AD3467" s="40"/>
    </row>
    <row r="3468" s="35" customFormat="1" spans="3:30">
      <c r="C3468" s="38"/>
      <c r="P3468" s="37"/>
      <c r="Q3468" s="144"/>
      <c r="AC3468" s="39"/>
      <c r="AD3468" s="40"/>
    </row>
    <row r="3469" s="35" customFormat="1" spans="3:30">
      <c r="C3469" s="38"/>
      <c r="P3469" s="37"/>
      <c r="Q3469" s="144"/>
      <c r="AC3469" s="39"/>
      <c r="AD3469" s="40"/>
    </row>
    <row r="3470" s="35" customFormat="1" spans="3:30">
      <c r="C3470" s="38"/>
      <c r="P3470" s="37"/>
      <c r="Q3470" s="144"/>
      <c r="AC3470" s="39"/>
      <c r="AD3470" s="40"/>
    </row>
    <row r="3471" s="35" customFormat="1" spans="3:30">
      <c r="C3471" s="38"/>
      <c r="P3471" s="37"/>
      <c r="Q3471" s="144"/>
      <c r="AC3471" s="39"/>
      <c r="AD3471" s="40"/>
    </row>
    <row r="3472" s="35" customFormat="1" spans="3:30">
      <c r="C3472" s="38"/>
      <c r="P3472" s="37"/>
      <c r="Q3472" s="144"/>
      <c r="AC3472" s="39"/>
      <c r="AD3472" s="40"/>
    </row>
    <row r="3473" s="35" customFormat="1" spans="3:30">
      <c r="C3473" s="38"/>
      <c r="P3473" s="37"/>
      <c r="Q3473" s="144"/>
      <c r="AC3473" s="39"/>
      <c r="AD3473" s="40"/>
    </row>
    <row r="3474" s="35" customFormat="1" spans="3:30">
      <c r="C3474" s="38"/>
      <c r="P3474" s="37"/>
      <c r="Q3474" s="144"/>
      <c r="AC3474" s="39"/>
      <c r="AD3474" s="40"/>
    </row>
    <row r="3475" s="35" customFormat="1" spans="3:30">
      <c r="C3475" s="38"/>
      <c r="P3475" s="37"/>
      <c r="Q3475" s="144"/>
      <c r="AC3475" s="39"/>
      <c r="AD3475" s="40"/>
    </row>
    <row r="3476" s="35" customFormat="1" spans="3:30">
      <c r="C3476" s="38"/>
      <c r="P3476" s="37"/>
      <c r="Q3476" s="144"/>
      <c r="AC3476" s="39"/>
      <c r="AD3476" s="40"/>
    </row>
    <row r="3477" s="35" customFormat="1" spans="3:30">
      <c r="C3477" s="38"/>
      <c r="P3477" s="37"/>
      <c r="Q3477" s="144"/>
      <c r="AC3477" s="39"/>
      <c r="AD3477" s="40"/>
    </row>
    <row r="3478" s="35" customFormat="1" spans="3:30">
      <c r="C3478" s="38"/>
      <c r="P3478" s="37"/>
      <c r="Q3478" s="144"/>
      <c r="AC3478" s="39"/>
      <c r="AD3478" s="40"/>
    </row>
    <row r="3479" s="35" customFormat="1" spans="3:30">
      <c r="C3479" s="38"/>
      <c r="P3479" s="37"/>
      <c r="Q3479" s="144"/>
      <c r="AC3479" s="39"/>
      <c r="AD3479" s="40"/>
    </row>
    <row r="3480" s="35" customFormat="1" spans="3:30">
      <c r="C3480" s="38"/>
      <c r="P3480" s="37"/>
      <c r="Q3480" s="144"/>
      <c r="AC3480" s="39"/>
      <c r="AD3480" s="40"/>
    </row>
    <row r="3481" s="35" customFormat="1" spans="3:30">
      <c r="C3481" s="38"/>
      <c r="P3481" s="37"/>
      <c r="Q3481" s="144"/>
      <c r="AC3481" s="39"/>
      <c r="AD3481" s="40"/>
    </row>
    <row r="3482" s="35" customFormat="1" spans="3:30">
      <c r="C3482" s="38"/>
      <c r="P3482" s="37"/>
      <c r="Q3482" s="144"/>
      <c r="AC3482" s="39"/>
      <c r="AD3482" s="40"/>
    </row>
    <row r="3483" s="35" customFormat="1" spans="3:30">
      <c r="C3483" s="38"/>
      <c r="P3483" s="37"/>
      <c r="Q3483" s="144"/>
      <c r="AC3483" s="39"/>
      <c r="AD3483" s="40"/>
    </row>
    <row r="3484" s="35" customFormat="1" spans="3:30">
      <c r="C3484" s="38"/>
      <c r="P3484" s="37"/>
      <c r="Q3484" s="144"/>
      <c r="AC3484" s="39"/>
      <c r="AD3484" s="40"/>
    </row>
    <row r="3485" s="35" customFormat="1" spans="3:30">
      <c r="C3485" s="38"/>
      <c r="P3485" s="37"/>
      <c r="Q3485" s="144"/>
      <c r="AC3485" s="39"/>
      <c r="AD3485" s="40"/>
    </row>
    <row r="3486" s="35" customFormat="1" spans="3:30">
      <c r="C3486" s="38"/>
      <c r="P3486" s="37"/>
      <c r="Q3486" s="144"/>
      <c r="AC3486" s="39"/>
      <c r="AD3486" s="40"/>
    </row>
    <row r="3487" s="35" customFormat="1" spans="3:30">
      <c r="C3487" s="38"/>
      <c r="P3487" s="37"/>
      <c r="Q3487" s="144"/>
      <c r="AC3487" s="39"/>
      <c r="AD3487" s="40"/>
    </row>
    <row r="3488" s="35" customFormat="1" spans="3:30">
      <c r="C3488" s="38"/>
      <c r="P3488" s="37"/>
      <c r="Q3488" s="144"/>
      <c r="AC3488" s="39"/>
      <c r="AD3488" s="40"/>
    </row>
    <row r="3489" s="35" customFormat="1" spans="3:30">
      <c r="C3489" s="38"/>
      <c r="P3489" s="37"/>
      <c r="Q3489" s="144"/>
      <c r="AC3489" s="39"/>
      <c r="AD3489" s="40"/>
    </row>
    <row r="3490" s="35" customFormat="1" spans="3:30">
      <c r="C3490" s="38"/>
      <c r="P3490" s="37"/>
      <c r="Q3490" s="144"/>
      <c r="AC3490" s="39"/>
      <c r="AD3490" s="40"/>
    </row>
    <row r="3491" s="35" customFormat="1" spans="3:30">
      <c r="C3491" s="38"/>
      <c r="P3491" s="37"/>
      <c r="Q3491" s="144"/>
      <c r="AC3491" s="39"/>
      <c r="AD3491" s="40"/>
    </row>
    <row r="3492" s="35" customFormat="1" spans="3:30">
      <c r="C3492" s="38"/>
      <c r="P3492" s="37"/>
      <c r="Q3492" s="144"/>
      <c r="AC3492" s="39"/>
      <c r="AD3492" s="40"/>
    </row>
    <row r="3493" s="35" customFormat="1" spans="3:30">
      <c r="C3493" s="38"/>
      <c r="P3493" s="37"/>
      <c r="Q3493" s="144"/>
      <c r="AC3493" s="39"/>
      <c r="AD3493" s="40"/>
    </row>
    <row r="3494" s="35" customFormat="1" spans="3:30">
      <c r="C3494" s="38"/>
      <c r="P3494" s="37"/>
      <c r="Q3494" s="144"/>
      <c r="AC3494" s="39"/>
      <c r="AD3494" s="40"/>
    </row>
    <row r="3495" s="35" customFormat="1" spans="3:30">
      <c r="C3495" s="38"/>
      <c r="P3495" s="37"/>
      <c r="Q3495" s="144"/>
      <c r="AC3495" s="39"/>
      <c r="AD3495" s="40"/>
    </row>
    <row r="3496" s="35" customFormat="1" spans="3:30">
      <c r="C3496" s="38"/>
      <c r="P3496" s="37"/>
      <c r="Q3496" s="144"/>
      <c r="AC3496" s="39"/>
      <c r="AD3496" s="40"/>
    </row>
    <row r="3497" s="35" customFormat="1" spans="3:30">
      <c r="C3497" s="38"/>
      <c r="P3497" s="37"/>
      <c r="Q3497" s="144"/>
      <c r="AC3497" s="39"/>
      <c r="AD3497" s="40"/>
    </row>
    <row r="3498" s="35" customFormat="1" spans="3:30">
      <c r="C3498" s="38"/>
      <c r="P3498" s="37"/>
      <c r="Q3498" s="144"/>
      <c r="AC3498" s="39"/>
      <c r="AD3498" s="40"/>
    </row>
    <row r="3499" s="35" customFormat="1" spans="3:30">
      <c r="C3499" s="38"/>
      <c r="P3499" s="37"/>
      <c r="Q3499" s="144"/>
      <c r="AC3499" s="39"/>
      <c r="AD3499" s="40"/>
    </row>
    <row r="3500" s="35" customFormat="1" spans="3:30">
      <c r="C3500" s="38"/>
      <c r="P3500" s="37"/>
      <c r="Q3500" s="144"/>
      <c r="AC3500" s="39"/>
      <c r="AD3500" s="40"/>
    </row>
    <row r="3501" s="35" customFormat="1" spans="3:30">
      <c r="C3501" s="38"/>
      <c r="P3501" s="37"/>
      <c r="Q3501" s="144"/>
      <c r="AC3501" s="39"/>
      <c r="AD3501" s="40"/>
    </row>
    <row r="3502" s="35" customFormat="1" spans="3:30">
      <c r="C3502" s="38"/>
      <c r="P3502" s="37"/>
      <c r="Q3502" s="144"/>
      <c r="AC3502" s="39"/>
      <c r="AD3502" s="40"/>
    </row>
    <row r="3503" s="35" customFormat="1" spans="3:30">
      <c r="C3503" s="38"/>
      <c r="P3503" s="37"/>
      <c r="Q3503" s="144"/>
      <c r="AC3503" s="39"/>
      <c r="AD3503" s="40"/>
    </row>
    <row r="3504" s="35" customFormat="1" spans="3:30">
      <c r="C3504" s="38"/>
      <c r="P3504" s="37"/>
      <c r="Q3504" s="144"/>
      <c r="AC3504" s="39"/>
      <c r="AD3504" s="40"/>
    </row>
    <row r="3505" s="35" customFormat="1" spans="3:30">
      <c r="C3505" s="38"/>
      <c r="P3505" s="37"/>
      <c r="Q3505" s="144"/>
      <c r="AC3505" s="39"/>
      <c r="AD3505" s="40"/>
    </row>
    <row r="3506" s="35" customFormat="1" spans="3:30">
      <c r="C3506" s="38"/>
      <c r="P3506" s="37"/>
      <c r="Q3506" s="144"/>
      <c r="AC3506" s="39"/>
      <c r="AD3506" s="40"/>
    </row>
    <row r="3507" s="35" customFormat="1" spans="3:30">
      <c r="C3507" s="38"/>
      <c r="P3507" s="37"/>
      <c r="Q3507" s="144"/>
      <c r="AC3507" s="39"/>
      <c r="AD3507" s="40"/>
    </row>
    <row r="3508" s="35" customFormat="1" spans="3:30">
      <c r="C3508" s="38"/>
      <c r="P3508" s="37"/>
      <c r="Q3508" s="144"/>
      <c r="AC3508" s="39"/>
      <c r="AD3508" s="40"/>
    </row>
    <row r="3509" s="35" customFormat="1" spans="3:30">
      <c r="C3509" s="38"/>
      <c r="P3509" s="37"/>
      <c r="Q3509" s="144"/>
      <c r="AC3509" s="39"/>
      <c r="AD3509" s="40"/>
    </row>
    <row r="3510" s="35" customFormat="1" spans="3:30">
      <c r="C3510" s="38"/>
      <c r="P3510" s="37"/>
      <c r="Q3510" s="144"/>
      <c r="AC3510" s="39"/>
      <c r="AD3510" s="40"/>
    </row>
    <row r="3511" s="35" customFormat="1" spans="3:30">
      <c r="C3511" s="38"/>
      <c r="P3511" s="37"/>
      <c r="Q3511" s="144"/>
      <c r="AC3511" s="39"/>
      <c r="AD3511" s="40"/>
    </row>
    <row r="3512" s="35" customFormat="1" spans="3:30">
      <c r="C3512" s="38"/>
      <c r="P3512" s="37"/>
      <c r="Q3512" s="144"/>
      <c r="AC3512" s="39"/>
      <c r="AD3512" s="40"/>
    </row>
    <row r="3513" s="35" customFormat="1" spans="3:30">
      <c r="C3513" s="38"/>
      <c r="P3513" s="37"/>
      <c r="Q3513" s="144"/>
      <c r="AC3513" s="39"/>
      <c r="AD3513" s="40"/>
    </row>
    <row r="3514" s="35" customFormat="1" spans="3:30">
      <c r="C3514" s="38"/>
      <c r="P3514" s="37"/>
      <c r="Q3514" s="144"/>
      <c r="AC3514" s="39"/>
      <c r="AD3514" s="40"/>
    </row>
    <row r="3515" s="35" customFormat="1" spans="3:30">
      <c r="C3515" s="38"/>
      <c r="P3515" s="37"/>
      <c r="Q3515" s="144"/>
      <c r="AC3515" s="39"/>
      <c r="AD3515" s="40"/>
    </row>
    <row r="3516" s="35" customFormat="1" spans="3:30">
      <c r="C3516" s="38"/>
      <c r="P3516" s="37"/>
      <c r="Q3516" s="144"/>
      <c r="AC3516" s="39"/>
      <c r="AD3516" s="40"/>
    </row>
    <row r="3517" s="35" customFormat="1" spans="3:30">
      <c r="C3517" s="38"/>
      <c r="P3517" s="37"/>
      <c r="Q3517" s="144"/>
      <c r="AC3517" s="39"/>
      <c r="AD3517" s="40"/>
    </row>
    <row r="3518" s="35" customFormat="1" spans="3:30">
      <c r="C3518" s="38"/>
      <c r="P3518" s="37"/>
      <c r="Q3518" s="144"/>
      <c r="AC3518" s="39"/>
      <c r="AD3518" s="40"/>
    </row>
    <row r="3519" s="35" customFormat="1" spans="3:30">
      <c r="C3519" s="38"/>
      <c r="P3519" s="37"/>
      <c r="Q3519" s="144"/>
      <c r="AC3519" s="39"/>
      <c r="AD3519" s="40"/>
    </row>
    <row r="3520" s="35" customFormat="1" spans="3:30">
      <c r="C3520" s="38"/>
      <c r="P3520" s="37"/>
      <c r="Q3520" s="144"/>
      <c r="AC3520" s="39"/>
      <c r="AD3520" s="40"/>
    </row>
    <row r="3521" s="35" customFormat="1" spans="3:30">
      <c r="C3521" s="38"/>
      <c r="P3521" s="37"/>
      <c r="Q3521" s="144"/>
      <c r="AC3521" s="39"/>
      <c r="AD3521" s="40"/>
    </row>
    <row r="3522" s="35" customFormat="1" spans="3:30">
      <c r="C3522" s="38"/>
      <c r="P3522" s="37"/>
      <c r="Q3522" s="144"/>
      <c r="AC3522" s="39"/>
      <c r="AD3522" s="40"/>
    </row>
    <row r="3523" s="35" customFormat="1" spans="3:30">
      <c r="C3523" s="38"/>
      <c r="P3523" s="37"/>
      <c r="Q3523" s="144"/>
      <c r="AC3523" s="39"/>
      <c r="AD3523" s="40"/>
    </row>
    <row r="3524" s="35" customFormat="1" spans="3:30">
      <c r="C3524" s="38"/>
      <c r="P3524" s="37"/>
      <c r="Q3524" s="144"/>
      <c r="AC3524" s="39"/>
      <c r="AD3524" s="40"/>
    </row>
    <row r="3525" s="35" customFormat="1" spans="3:30">
      <c r="C3525" s="38"/>
      <c r="P3525" s="37"/>
      <c r="Q3525" s="144"/>
      <c r="AC3525" s="39"/>
      <c r="AD3525" s="40"/>
    </row>
    <row r="3526" s="35" customFormat="1" spans="3:30">
      <c r="C3526" s="38"/>
      <c r="P3526" s="37"/>
      <c r="Q3526" s="144"/>
      <c r="AC3526" s="39"/>
      <c r="AD3526" s="40"/>
    </row>
    <row r="3527" s="35" customFormat="1" spans="3:30">
      <c r="C3527" s="38"/>
      <c r="P3527" s="37"/>
      <c r="Q3527" s="144"/>
      <c r="AC3527" s="39"/>
      <c r="AD3527" s="40"/>
    </row>
    <row r="3528" s="35" customFormat="1" spans="3:30">
      <c r="C3528" s="38"/>
      <c r="P3528" s="37"/>
      <c r="Q3528" s="144"/>
      <c r="AC3528" s="39"/>
      <c r="AD3528" s="40"/>
    </row>
    <row r="3529" s="35" customFormat="1" spans="3:30">
      <c r="C3529" s="38"/>
      <c r="P3529" s="37"/>
      <c r="Q3529" s="144"/>
      <c r="AC3529" s="39"/>
      <c r="AD3529" s="40"/>
    </row>
    <row r="3530" s="35" customFormat="1" spans="3:30">
      <c r="C3530" s="38"/>
      <c r="P3530" s="37"/>
      <c r="Q3530" s="144"/>
      <c r="AC3530" s="39"/>
      <c r="AD3530" s="40"/>
    </row>
    <row r="3531" s="35" customFormat="1" spans="3:30">
      <c r="C3531" s="38"/>
      <c r="P3531" s="37"/>
      <c r="Q3531" s="144"/>
      <c r="AC3531" s="39"/>
      <c r="AD3531" s="40"/>
    </row>
    <row r="3532" s="35" customFormat="1" spans="3:30">
      <c r="C3532" s="38"/>
      <c r="P3532" s="37"/>
      <c r="Q3532" s="144"/>
      <c r="AC3532" s="39"/>
      <c r="AD3532" s="40"/>
    </row>
    <row r="3533" s="35" customFormat="1" spans="3:30">
      <c r="C3533" s="38"/>
      <c r="P3533" s="37"/>
      <c r="Q3533" s="144"/>
      <c r="AC3533" s="39"/>
      <c r="AD3533" s="40"/>
    </row>
    <row r="3534" s="35" customFormat="1" spans="3:30">
      <c r="C3534" s="38"/>
      <c r="P3534" s="37"/>
      <c r="Q3534" s="144"/>
      <c r="AC3534" s="39"/>
      <c r="AD3534" s="40"/>
    </row>
    <row r="3535" s="35" customFormat="1" spans="3:30">
      <c r="C3535" s="38"/>
      <c r="P3535" s="37"/>
      <c r="Q3535" s="144"/>
      <c r="AC3535" s="39"/>
      <c r="AD3535" s="40"/>
    </row>
    <row r="3536" s="35" customFormat="1" spans="3:30">
      <c r="C3536" s="38"/>
      <c r="P3536" s="37"/>
      <c r="Q3536" s="144"/>
      <c r="AC3536" s="39"/>
      <c r="AD3536" s="40"/>
    </row>
    <row r="3537" s="35" customFormat="1" spans="3:30">
      <c r="C3537" s="38"/>
      <c r="P3537" s="37"/>
      <c r="Q3537" s="144"/>
      <c r="AC3537" s="39"/>
      <c r="AD3537" s="40"/>
    </row>
    <row r="3538" s="35" customFormat="1" spans="3:30">
      <c r="C3538" s="38"/>
      <c r="P3538" s="37"/>
      <c r="Q3538" s="144"/>
      <c r="AC3538" s="39"/>
      <c r="AD3538" s="40"/>
    </row>
    <row r="3539" s="35" customFormat="1" spans="3:30">
      <c r="C3539" s="38"/>
      <c r="P3539" s="37"/>
      <c r="Q3539" s="144"/>
      <c r="AC3539" s="39"/>
      <c r="AD3539" s="40"/>
    </row>
    <row r="3540" s="35" customFormat="1" spans="3:30">
      <c r="C3540" s="38"/>
      <c r="P3540" s="37"/>
      <c r="Q3540" s="144"/>
      <c r="AC3540" s="39"/>
      <c r="AD3540" s="40"/>
    </row>
    <row r="3541" s="35" customFormat="1" spans="3:30">
      <c r="C3541" s="38"/>
      <c r="P3541" s="37"/>
      <c r="Q3541" s="144"/>
      <c r="AC3541" s="39"/>
      <c r="AD3541" s="40"/>
    </row>
    <row r="3542" s="35" customFormat="1" spans="3:30">
      <c r="C3542" s="38"/>
      <c r="P3542" s="37"/>
      <c r="Q3542" s="144"/>
      <c r="AC3542" s="39"/>
      <c r="AD3542" s="40"/>
    </row>
    <row r="3543" s="35" customFormat="1" spans="3:30">
      <c r="C3543" s="38"/>
      <c r="P3543" s="37"/>
      <c r="Q3543" s="144"/>
      <c r="AC3543" s="39"/>
      <c r="AD3543" s="40"/>
    </row>
    <row r="3544" s="35" customFormat="1" spans="3:30">
      <c r="C3544" s="38"/>
      <c r="P3544" s="37"/>
      <c r="Q3544" s="144"/>
      <c r="AC3544" s="39"/>
      <c r="AD3544" s="40"/>
    </row>
    <row r="3545" s="35" customFormat="1" spans="3:30">
      <c r="C3545" s="38"/>
      <c r="P3545" s="37"/>
      <c r="Q3545" s="144"/>
      <c r="AC3545" s="39"/>
      <c r="AD3545" s="40"/>
    </row>
    <row r="3546" s="35" customFormat="1" spans="3:30">
      <c r="C3546" s="38"/>
      <c r="P3546" s="37"/>
      <c r="Q3546" s="144"/>
      <c r="AC3546" s="39"/>
      <c r="AD3546" s="40"/>
    </row>
    <row r="3547" s="35" customFormat="1" spans="3:30">
      <c r="C3547" s="38"/>
      <c r="P3547" s="37"/>
      <c r="Q3547" s="144"/>
      <c r="AC3547" s="39"/>
      <c r="AD3547" s="40"/>
    </row>
    <row r="3548" s="35" customFormat="1" spans="3:30">
      <c r="C3548" s="38"/>
      <c r="P3548" s="37"/>
      <c r="Q3548" s="144"/>
      <c r="AC3548" s="39"/>
      <c r="AD3548" s="40"/>
    </row>
    <row r="3549" s="35" customFormat="1" spans="3:30">
      <c r="C3549" s="38"/>
      <c r="P3549" s="37"/>
      <c r="Q3549" s="144"/>
      <c r="AC3549" s="39"/>
      <c r="AD3549" s="40"/>
    </row>
    <row r="3550" s="35" customFormat="1" spans="3:30">
      <c r="C3550" s="38"/>
      <c r="P3550" s="37"/>
      <c r="Q3550" s="144"/>
      <c r="AC3550" s="39"/>
      <c r="AD3550" s="40"/>
    </row>
    <row r="3551" s="35" customFormat="1" spans="3:30">
      <c r="C3551" s="38"/>
      <c r="P3551" s="37"/>
      <c r="Q3551" s="144"/>
      <c r="AC3551" s="39"/>
      <c r="AD3551" s="40"/>
    </row>
    <row r="3552" s="35" customFormat="1" spans="3:30">
      <c r="C3552" s="38"/>
      <c r="P3552" s="37"/>
      <c r="Q3552" s="144"/>
      <c r="AC3552" s="39"/>
      <c r="AD3552" s="40"/>
    </row>
    <row r="3553" s="35" customFormat="1" spans="3:30">
      <c r="C3553" s="38"/>
      <c r="P3553" s="37"/>
      <c r="Q3553" s="144"/>
      <c r="AC3553" s="39"/>
      <c r="AD3553" s="40"/>
    </row>
    <row r="3554" s="35" customFormat="1" spans="3:30">
      <c r="C3554" s="38"/>
      <c r="P3554" s="37"/>
      <c r="Q3554" s="144"/>
      <c r="AC3554" s="39"/>
      <c r="AD3554" s="40"/>
    </row>
    <row r="3555" s="35" customFormat="1" spans="3:30">
      <c r="C3555" s="38"/>
      <c r="P3555" s="37"/>
      <c r="Q3555" s="144"/>
      <c r="AC3555" s="39"/>
      <c r="AD3555" s="40"/>
    </row>
    <row r="3556" s="35" customFormat="1" spans="3:30">
      <c r="C3556" s="38"/>
      <c r="P3556" s="37"/>
      <c r="Q3556" s="144"/>
      <c r="AC3556" s="39"/>
      <c r="AD3556" s="40"/>
    </row>
    <row r="3557" s="35" customFormat="1" spans="3:30">
      <c r="C3557" s="38"/>
      <c r="P3557" s="37"/>
      <c r="Q3557" s="144"/>
      <c r="AC3557" s="39"/>
      <c r="AD3557" s="40"/>
    </row>
    <row r="3558" s="35" customFormat="1" spans="3:30">
      <c r="C3558" s="38"/>
      <c r="P3558" s="37"/>
      <c r="Q3558" s="144"/>
      <c r="AC3558" s="39"/>
      <c r="AD3558" s="40"/>
    </row>
    <row r="3559" s="35" customFormat="1" spans="3:30">
      <c r="C3559" s="38"/>
      <c r="P3559" s="37"/>
      <c r="Q3559" s="144"/>
      <c r="AC3559" s="39"/>
      <c r="AD3559" s="40"/>
    </row>
    <row r="3560" s="35" customFormat="1" spans="3:30">
      <c r="C3560" s="38"/>
      <c r="P3560" s="37"/>
      <c r="Q3560" s="144"/>
      <c r="AC3560" s="39"/>
      <c r="AD3560" s="40"/>
    </row>
    <row r="3561" s="35" customFormat="1" spans="3:30">
      <c r="C3561" s="38"/>
      <c r="P3561" s="37"/>
      <c r="Q3561" s="144"/>
      <c r="AC3561" s="39"/>
      <c r="AD3561" s="40"/>
    </row>
    <row r="3562" s="35" customFormat="1" spans="3:30">
      <c r="C3562" s="38"/>
      <c r="P3562" s="37"/>
      <c r="Q3562" s="144"/>
      <c r="AC3562" s="39"/>
      <c r="AD3562" s="40"/>
    </row>
    <row r="3563" s="35" customFormat="1" spans="3:30">
      <c r="C3563" s="38"/>
      <c r="P3563" s="37"/>
      <c r="Q3563" s="144"/>
      <c r="AC3563" s="39"/>
      <c r="AD3563" s="40"/>
    </row>
    <row r="3564" s="35" customFormat="1" spans="3:30">
      <c r="C3564" s="38"/>
      <c r="P3564" s="37"/>
      <c r="Q3564" s="144"/>
      <c r="AC3564" s="39"/>
      <c r="AD3564" s="40"/>
    </row>
    <row r="3565" s="35" customFormat="1" spans="3:30">
      <c r="C3565" s="38"/>
      <c r="P3565" s="37"/>
      <c r="Q3565" s="144"/>
      <c r="AC3565" s="39"/>
      <c r="AD3565" s="40"/>
    </row>
    <row r="3566" s="35" customFormat="1" spans="3:30">
      <c r="C3566" s="38"/>
      <c r="P3566" s="37"/>
      <c r="Q3566" s="144"/>
      <c r="AC3566" s="39"/>
      <c r="AD3566" s="40"/>
    </row>
    <row r="3567" s="35" customFormat="1" spans="3:30">
      <c r="C3567" s="38"/>
      <c r="P3567" s="37"/>
      <c r="Q3567" s="144"/>
      <c r="AC3567" s="39"/>
      <c r="AD3567" s="40"/>
    </row>
    <row r="3568" s="35" customFormat="1" spans="3:30">
      <c r="C3568" s="38"/>
      <c r="P3568" s="37"/>
      <c r="Q3568" s="144"/>
      <c r="AC3568" s="39"/>
      <c r="AD3568" s="40"/>
    </row>
    <row r="3569" s="35" customFormat="1" spans="3:30">
      <c r="C3569" s="38"/>
      <c r="P3569" s="37"/>
      <c r="Q3569" s="144"/>
      <c r="AC3569" s="39"/>
      <c r="AD3569" s="40"/>
    </row>
    <row r="3570" s="35" customFormat="1" spans="3:30">
      <c r="C3570" s="38"/>
      <c r="P3570" s="37"/>
      <c r="Q3570" s="144"/>
      <c r="AC3570" s="39"/>
      <c r="AD3570" s="40"/>
    </row>
    <row r="3571" s="35" customFormat="1" spans="3:30">
      <c r="C3571" s="38"/>
      <c r="P3571" s="37"/>
      <c r="Q3571" s="144"/>
      <c r="AC3571" s="39"/>
      <c r="AD3571" s="40"/>
    </row>
    <row r="3572" s="35" customFormat="1" spans="3:30">
      <c r="C3572" s="38"/>
      <c r="P3572" s="37"/>
      <c r="Q3572" s="144"/>
      <c r="AC3572" s="39"/>
      <c r="AD3572" s="40"/>
    </row>
    <row r="3573" s="35" customFormat="1" spans="3:30">
      <c r="C3573" s="38"/>
      <c r="P3573" s="37"/>
      <c r="Q3573" s="144"/>
      <c r="AC3573" s="39"/>
      <c r="AD3573" s="40"/>
    </row>
    <row r="3574" s="35" customFormat="1" spans="3:30">
      <c r="C3574" s="38"/>
      <c r="P3574" s="37"/>
      <c r="Q3574" s="144"/>
      <c r="AC3574" s="39"/>
      <c r="AD3574" s="40"/>
    </row>
    <row r="3575" s="35" customFormat="1" spans="3:30">
      <c r="C3575" s="38"/>
      <c r="P3575" s="37"/>
      <c r="Q3575" s="144"/>
      <c r="AC3575" s="39"/>
      <c r="AD3575" s="40"/>
    </row>
    <row r="3576" s="35" customFormat="1" spans="3:30">
      <c r="C3576" s="38"/>
      <c r="P3576" s="37"/>
      <c r="Q3576" s="144"/>
      <c r="AC3576" s="39"/>
      <c r="AD3576" s="40"/>
    </row>
    <row r="3577" s="35" customFormat="1" spans="3:30">
      <c r="C3577" s="38"/>
      <c r="P3577" s="37"/>
      <c r="Q3577" s="144"/>
      <c r="AC3577" s="39"/>
      <c r="AD3577" s="40"/>
    </row>
    <row r="3578" s="35" customFormat="1" spans="3:30">
      <c r="C3578" s="38"/>
      <c r="P3578" s="37"/>
      <c r="Q3578" s="144"/>
      <c r="AC3578" s="39"/>
      <c r="AD3578" s="40"/>
    </row>
    <row r="3579" s="35" customFormat="1" spans="3:30">
      <c r="C3579" s="38"/>
      <c r="P3579" s="37"/>
      <c r="Q3579" s="144"/>
      <c r="AC3579" s="39"/>
      <c r="AD3579" s="40"/>
    </row>
    <row r="3580" s="35" customFormat="1" spans="3:30">
      <c r="C3580" s="38"/>
      <c r="P3580" s="37"/>
      <c r="Q3580" s="144"/>
      <c r="AC3580" s="39"/>
      <c r="AD3580" s="40"/>
    </row>
    <row r="3581" s="35" customFormat="1" spans="3:30">
      <c r="C3581" s="38"/>
      <c r="P3581" s="37"/>
      <c r="Q3581" s="144"/>
      <c r="AC3581" s="39"/>
      <c r="AD3581" s="40"/>
    </row>
    <row r="3582" s="35" customFormat="1" spans="3:30">
      <c r="C3582" s="38"/>
      <c r="P3582" s="37"/>
      <c r="Q3582" s="144"/>
      <c r="AC3582" s="39"/>
      <c r="AD3582" s="40"/>
    </row>
    <row r="3583" s="35" customFormat="1" spans="3:30">
      <c r="C3583" s="38"/>
      <c r="P3583" s="37"/>
      <c r="Q3583" s="144"/>
      <c r="AC3583" s="39"/>
      <c r="AD3583" s="40"/>
    </row>
    <row r="3584" s="35" customFormat="1" spans="3:30">
      <c r="C3584" s="38"/>
      <c r="P3584" s="37"/>
      <c r="Q3584" s="144"/>
      <c r="AC3584" s="39"/>
      <c r="AD3584" s="40"/>
    </row>
    <row r="3585" s="35" customFormat="1" spans="3:30">
      <c r="C3585" s="38"/>
      <c r="P3585" s="37"/>
      <c r="Q3585" s="144"/>
      <c r="AC3585" s="39"/>
      <c r="AD3585" s="40"/>
    </row>
    <row r="3586" s="35" customFormat="1" spans="3:30">
      <c r="C3586" s="38"/>
      <c r="P3586" s="37"/>
      <c r="Q3586" s="144"/>
      <c r="AC3586" s="39"/>
      <c r="AD3586" s="40"/>
    </row>
    <row r="3587" s="35" customFormat="1" spans="3:30">
      <c r="C3587" s="38"/>
      <c r="P3587" s="37"/>
      <c r="Q3587" s="144"/>
      <c r="AC3587" s="39"/>
      <c r="AD3587" s="40"/>
    </row>
    <row r="3588" s="35" customFormat="1" spans="3:30">
      <c r="C3588" s="38"/>
      <c r="P3588" s="37"/>
      <c r="Q3588" s="144"/>
      <c r="AC3588" s="39"/>
      <c r="AD3588" s="40"/>
    </row>
    <row r="3589" s="35" customFormat="1" spans="3:30">
      <c r="C3589" s="38"/>
      <c r="P3589" s="37"/>
      <c r="Q3589" s="144"/>
      <c r="AC3589" s="39"/>
      <c r="AD3589" s="40"/>
    </row>
    <row r="3590" s="35" customFormat="1" spans="3:30">
      <c r="C3590" s="38"/>
      <c r="P3590" s="37"/>
      <c r="Q3590" s="144"/>
      <c r="AC3590" s="39"/>
      <c r="AD3590" s="40"/>
    </row>
    <row r="3591" s="35" customFormat="1" spans="3:30">
      <c r="C3591" s="38"/>
      <c r="P3591" s="37"/>
      <c r="Q3591" s="144"/>
      <c r="AC3591" s="39"/>
      <c r="AD3591" s="40"/>
    </row>
    <row r="3592" s="35" customFormat="1" spans="3:30">
      <c r="C3592" s="38"/>
      <c r="P3592" s="37"/>
      <c r="Q3592" s="144"/>
      <c r="AC3592" s="39"/>
      <c r="AD3592" s="40"/>
    </row>
    <row r="3593" s="35" customFormat="1" spans="3:30">
      <c r="C3593" s="38"/>
      <c r="P3593" s="37"/>
      <c r="Q3593" s="144"/>
      <c r="AC3593" s="39"/>
      <c r="AD3593" s="40"/>
    </row>
    <row r="3594" s="35" customFormat="1" spans="3:30">
      <c r="C3594" s="38"/>
      <c r="P3594" s="37"/>
      <c r="Q3594" s="144"/>
      <c r="AC3594" s="39"/>
      <c r="AD3594" s="40"/>
    </row>
    <row r="3595" s="35" customFormat="1" spans="3:30">
      <c r="C3595" s="38"/>
      <c r="P3595" s="37"/>
      <c r="Q3595" s="144"/>
      <c r="AC3595" s="39"/>
      <c r="AD3595" s="40"/>
    </row>
    <row r="3596" s="35" customFormat="1" spans="3:30">
      <c r="C3596" s="38"/>
      <c r="P3596" s="37"/>
      <c r="Q3596" s="144"/>
      <c r="AC3596" s="39"/>
      <c r="AD3596" s="40"/>
    </row>
    <row r="3597" s="35" customFormat="1" spans="3:30">
      <c r="C3597" s="38"/>
      <c r="P3597" s="37"/>
      <c r="Q3597" s="144"/>
      <c r="AC3597" s="39"/>
      <c r="AD3597" s="40"/>
    </row>
    <row r="3598" s="35" customFormat="1" spans="3:30">
      <c r="C3598" s="38"/>
      <c r="P3598" s="37"/>
      <c r="Q3598" s="144"/>
      <c r="AC3598" s="39"/>
      <c r="AD3598" s="40"/>
    </row>
    <row r="3599" s="35" customFormat="1" spans="3:30">
      <c r="C3599" s="38"/>
      <c r="P3599" s="37"/>
      <c r="Q3599" s="144"/>
      <c r="AC3599" s="39"/>
      <c r="AD3599" s="40"/>
    </row>
    <row r="3600" s="35" customFormat="1" spans="3:30">
      <c r="C3600" s="38"/>
      <c r="P3600" s="37"/>
      <c r="Q3600" s="144"/>
      <c r="AC3600" s="39"/>
      <c r="AD3600" s="40"/>
    </row>
    <row r="3601" s="35" customFormat="1" spans="3:30">
      <c r="C3601" s="38"/>
      <c r="P3601" s="37"/>
      <c r="Q3601" s="144"/>
      <c r="AC3601" s="39"/>
      <c r="AD3601" s="40"/>
    </row>
    <row r="3602" s="35" customFormat="1" spans="3:30">
      <c r="C3602" s="38"/>
      <c r="P3602" s="37"/>
      <c r="Q3602" s="144"/>
      <c r="AC3602" s="39"/>
      <c r="AD3602" s="40"/>
    </row>
    <row r="3603" s="35" customFormat="1" spans="3:30">
      <c r="C3603" s="38"/>
      <c r="P3603" s="37"/>
      <c r="Q3603" s="144"/>
      <c r="AC3603" s="39"/>
      <c r="AD3603" s="40"/>
    </row>
    <row r="3604" s="35" customFormat="1" spans="3:30">
      <c r="C3604" s="38"/>
      <c r="P3604" s="37"/>
      <c r="Q3604" s="144"/>
      <c r="AC3604" s="39"/>
      <c r="AD3604" s="40"/>
    </row>
    <row r="3605" s="35" customFormat="1" spans="3:30">
      <c r="C3605" s="38"/>
      <c r="P3605" s="37"/>
      <c r="Q3605" s="144"/>
      <c r="AC3605" s="39"/>
      <c r="AD3605" s="40"/>
    </row>
    <row r="3606" s="35" customFormat="1" spans="3:30">
      <c r="C3606" s="38"/>
      <c r="P3606" s="37"/>
      <c r="Q3606" s="144"/>
      <c r="AC3606" s="39"/>
      <c r="AD3606" s="40"/>
    </row>
    <row r="3607" s="35" customFormat="1" spans="3:30">
      <c r="C3607" s="38"/>
      <c r="P3607" s="37"/>
      <c r="Q3607" s="144"/>
      <c r="AC3607" s="39"/>
      <c r="AD3607" s="40"/>
    </row>
    <row r="3608" s="35" customFormat="1" spans="3:30">
      <c r="C3608" s="38"/>
      <c r="P3608" s="37"/>
      <c r="Q3608" s="144"/>
      <c r="AC3608" s="39"/>
      <c r="AD3608" s="40"/>
    </row>
    <row r="3609" s="35" customFormat="1" spans="3:30">
      <c r="C3609" s="38"/>
      <c r="P3609" s="37"/>
      <c r="Q3609" s="144"/>
      <c r="AC3609" s="39"/>
      <c r="AD3609" s="40"/>
    </row>
    <row r="3610" s="35" customFormat="1" spans="3:30">
      <c r="C3610" s="38"/>
      <c r="P3610" s="37"/>
      <c r="Q3610" s="144"/>
      <c r="AC3610" s="39"/>
      <c r="AD3610" s="40"/>
    </row>
    <row r="3611" s="35" customFormat="1" spans="3:30">
      <c r="C3611" s="38"/>
      <c r="P3611" s="37"/>
      <c r="Q3611" s="144"/>
      <c r="AC3611" s="39"/>
      <c r="AD3611" s="40"/>
    </row>
    <row r="3612" s="35" customFormat="1" spans="3:30">
      <c r="C3612" s="38"/>
      <c r="P3612" s="37"/>
      <c r="Q3612" s="144"/>
      <c r="AC3612" s="39"/>
      <c r="AD3612" s="40"/>
    </row>
    <row r="3613" s="35" customFormat="1" spans="3:30">
      <c r="C3613" s="38"/>
      <c r="P3613" s="37"/>
      <c r="Q3613" s="144"/>
      <c r="AC3613" s="39"/>
      <c r="AD3613" s="40"/>
    </row>
    <row r="3614" s="35" customFormat="1" spans="3:30">
      <c r="C3614" s="38"/>
      <c r="P3614" s="37"/>
      <c r="Q3614" s="144"/>
      <c r="AC3614" s="39"/>
      <c r="AD3614" s="40"/>
    </row>
    <row r="3615" s="35" customFormat="1" spans="3:30">
      <c r="C3615" s="38"/>
      <c r="P3615" s="37"/>
      <c r="Q3615" s="144"/>
      <c r="AC3615" s="39"/>
      <c r="AD3615" s="40"/>
    </row>
    <row r="3616" s="35" customFormat="1" spans="3:30">
      <c r="C3616" s="38"/>
      <c r="P3616" s="37"/>
      <c r="Q3616" s="144"/>
      <c r="AC3616" s="39"/>
      <c r="AD3616" s="40"/>
    </row>
    <row r="3617" s="35" customFormat="1" spans="3:30">
      <c r="C3617" s="38"/>
      <c r="P3617" s="37"/>
      <c r="Q3617" s="144"/>
      <c r="AC3617" s="39"/>
      <c r="AD3617" s="40"/>
    </row>
    <row r="3618" s="35" customFormat="1" spans="3:30">
      <c r="C3618" s="38"/>
      <c r="P3618" s="37"/>
      <c r="Q3618" s="144"/>
      <c r="AC3618" s="39"/>
      <c r="AD3618" s="40"/>
    </row>
    <row r="3619" s="35" customFormat="1" spans="3:30">
      <c r="C3619" s="38"/>
      <c r="P3619" s="37"/>
      <c r="Q3619" s="144"/>
      <c r="AC3619" s="39"/>
      <c r="AD3619" s="40"/>
    </row>
    <row r="3620" s="35" customFormat="1" spans="3:30">
      <c r="C3620" s="38"/>
      <c r="P3620" s="37"/>
      <c r="Q3620" s="144"/>
      <c r="AC3620" s="39"/>
      <c r="AD3620" s="40"/>
    </row>
    <row r="3621" s="35" customFormat="1" spans="3:30">
      <c r="C3621" s="38"/>
      <c r="P3621" s="37"/>
      <c r="Q3621" s="144"/>
      <c r="AC3621" s="39"/>
      <c r="AD3621" s="40"/>
    </row>
    <row r="3622" s="35" customFormat="1" spans="3:30">
      <c r="C3622" s="38"/>
      <c r="P3622" s="37"/>
      <c r="Q3622" s="144"/>
      <c r="AC3622" s="39"/>
      <c r="AD3622" s="40"/>
    </row>
    <row r="3623" s="35" customFormat="1" spans="3:30">
      <c r="C3623" s="38"/>
      <c r="P3623" s="37"/>
      <c r="Q3623" s="144"/>
      <c r="AC3623" s="39"/>
      <c r="AD3623" s="40"/>
    </row>
    <row r="3624" s="35" customFormat="1" spans="3:30">
      <c r="C3624" s="38"/>
      <c r="P3624" s="37"/>
      <c r="Q3624" s="144"/>
      <c r="AC3624" s="39"/>
      <c r="AD3624" s="40"/>
    </row>
    <row r="3625" s="35" customFormat="1" spans="3:30">
      <c r="C3625" s="38"/>
      <c r="P3625" s="37"/>
      <c r="Q3625" s="144"/>
      <c r="AC3625" s="39"/>
      <c r="AD3625" s="40"/>
    </row>
    <row r="3626" s="35" customFormat="1" spans="3:30">
      <c r="C3626" s="38"/>
      <c r="P3626" s="37"/>
      <c r="Q3626" s="144"/>
      <c r="AC3626" s="39"/>
      <c r="AD3626" s="40"/>
    </row>
    <row r="3627" s="35" customFormat="1" spans="3:30">
      <c r="C3627" s="38"/>
      <c r="P3627" s="37"/>
      <c r="Q3627" s="144"/>
      <c r="AC3627" s="39"/>
      <c r="AD3627" s="40"/>
    </row>
    <row r="3628" s="35" customFormat="1" spans="3:30">
      <c r="C3628" s="38"/>
      <c r="P3628" s="37"/>
      <c r="Q3628" s="144"/>
      <c r="AC3628" s="39"/>
      <c r="AD3628" s="40"/>
    </row>
    <row r="3629" s="35" customFormat="1" spans="3:30">
      <c r="C3629" s="38"/>
      <c r="P3629" s="37"/>
      <c r="Q3629" s="144"/>
      <c r="AC3629" s="39"/>
      <c r="AD3629" s="40"/>
    </row>
    <row r="3630" s="35" customFormat="1" spans="3:30">
      <c r="C3630" s="38"/>
      <c r="P3630" s="37"/>
      <c r="Q3630" s="144"/>
      <c r="AC3630" s="39"/>
      <c r="AD3630" s="40"/>
    </row>
    <row r="3631" s="35" customFormat="1" spans="3:30">
      <c r="C3631" s="38"/>
      <c r="P3631" s="37"/>
      <c r="Q3631" s="144"/>
      <c r="AC3631" s="39"/>
      <c r="AD3631" s="40"/>
    </row>
    <row r="3632" s="35" customFormat="1" spans="3:30">
      <c r="C3632" s="38"/>
      <c r="P3632" s="37"/>
      <c r="Q3632" s="144"/>
      <c r="AC3632" s="39"/>
      <c r="AD3632" s="40"/>
    </row>
    <row r="3633" s="35" customFormat="1" spans="3:30">
      <c r="C3633" s="38"/>
      <c r="P3633" s="37"/>
      <c r="Q3633" s="144"/>
      <c r="AC3633" s="39"/>
      <c r="AD3633" s="40"/>
    </row>
    <row r="3634" s="35" customFormat="1" spans="3:30">
      <c r="C3634" s="38"/>
      <c r="P3634" s="37"/>
      <c r="Q3634" s="144"/>
      <c r="AC3634" s="39"/>
      <c r="AD3634" s="40"/>
    </row>
    <row r="3635" s="35" customFormat="1" spans="3:30">
      <c r="C3635" s="38"/>
      <c r="P3635" s="37"/>
      <c r="Q3635" s="144"/>
      <c r="AC3635" s="39"/>
      <c r="AD3635" s="40"/>
    </row>
    <row r="3636" s="35" customFormat="1" spans="3:30">
      <c r="C3636" s="38"/>
      <c r="P3636" s="37"/>
      <c r="Q3636" s="144"/>
      <c r="AC3636" s="39"/>
      <c r="AD3636" s="40"/>
    </row>
    <row r="3637" s="35" customFormat="1" spans="3:30">
      <c r="C3637" s="38"/>
      <c r="P3637" s="37"/>
      <c r="Q3637" s="144"/>
      <c r="AC3637" s="39"/>
      <c r="AD3637" s="40"/>
    </row>
    <row r="3638" s="35" customFormat="1" spans="3:30">
      <c r="C3638" s="38"/>
      <c r="P3638" s="37"/>
      <c r="Q3638" s="144"/>
      <c r="AC3638" s="39"/>
      <c r="AD3638" s="40"/>
    </row>
    <row r="3639" s="35" customFormat="1" spans="3:30">
      <c r="C3639" s="38"/>
      <c r="P3639" s="37"/>
      <c r="Q3639" s="144"/>
      <c r="AC3639" s="39"/>
      <c r="AD3639" s="40"/>
    </row>
    <row r="3640" s="35" customFormat="1" spans="3:30">
      <c r="C3640" s="38"/>
      <c r="P3640" s="37"/>
      <c r="Q3640" s="144"/>
      <c r="AC3640" s="39"/>
      <c r="AD3640" s="40"/>
    </row>
    <row r="3641" s="35" customFormat="1" spans="3:30">
      <c r="C3641" s="38"/>
      <c r="P3641" s="37"/>
      <c r="Q3641" s="144"/>
      <c r="AC3641" s="39"/>
      <c r="AD3641" s="40"/>
    </row>
    <row r="3642" s="35" customFormat="1" spans="3:30">
      <c r="C3642" s="38"/>
      <c r="P3642" s="37"/>
      <c r="Q3642" s="144"/>
      <c r="AC3642" s="39"/>
      <c r="AD3642" s="40"/>
    </row>
    <row r="3643" s="35" customFormat="1" spans="3:30">
      <c r="C3643" s="38"/>
      <c r="P3643" s="37"/>
      <c r="Q3643" s="144"/>
      <c r="AC3643" s="39"/>
      <c r="AD3643" s="40"/>
    </row>
    <row r="3644" s="35" customFormat="1" spans="3:30">
      <c r="C3644" s="38"/>
      <c r="P3644" s="37"/>
      <c r="Q3644" s="144"/>
      <c r="AC3644" s="39"/>
      <c r="AD3644" s="40"/>
    </row>
    <row r="3645" s="35" customFormat="1" spans="3:30">
      <c r="C3645" s="38"/>
      <c r="P3645" s="37"/>
      <c r="Q3645" s="144"/>
      <c r="AC3645" s="39"/>
      <c r="AD3645" s="40"/>
    </row>
    <row r="3646" s="35" customFormat="1" spans="3:30">
      <c r="C3646" s="38"/>
      <c r="P3646" s="37"/>
      <c r="Q3646" s="144"/>
      <c r="AC3646" s="39"/>
      <c r="AD3646" s="40"/>
    </row>
    <row r="3647" s="35" customFormat="1" spans="3:30">
      <c r="C3647" s="38"/>
      <c r="P3647" s="37"/>
      <c r="Q3647" s="144"/>
      <c r="AC3647" s="39"/>
      <c r="AD3647" s="40"/>
    </row>
    <row r="3648" s="35" customFormat="1" spans="3:30">
      <c r="C3648" s="38"/>
      <c r="P3648" s="37"/>
      <c r="Q3648" s="144"/>
      <c r="AC3648" s="39"/>
      <c r="AD3648" s="40"/>
    </row>
    <row r="3649" s="35" customFormat="1" spans="3:30">
      <c r="C3649" s="38"/>
      <c r="P3649" s="37"/>
      <c r="Q3649" s="144"/>
      <c r="AC3649" s="39"/>
      <c r="AD3649" s="40"/>
    </row>
    <row r="3650" s="35" customFormat="1" spans="3:30">
      <c r="C3650" s="38"/>
      <c r="P3650" s="37"/>
      <c r="Q3650" s="144"/>
      <c r="AC3650" s="39"/>
      <c r="AD3650" s="40"/>
    </row>
    <row r="3651" s="35" customFormat="1" spans="3:30">
      <c r="C3651" s="38"/>
      <c r="P3651" s="37"/>
      <c r="Q3651" s="144"/>
      <c r="AC3651" s="39"/>
      <c r="AD3651" s="40"/>
    </row>
    <row r="3652" s="35" customFormat="1" spans="3:30">
      <c r="C3652" s="38"/>
      <c r="P3652" s="37"/>
      <c r="Q3652" s="144"/>
      <c r="AC3652" s="39"/>
      <c r="AD3652" s="40"/>
    </row>
    <row r="3653" s="35" customFormat="1" spans="3:30">
      <c r="C3653" s="38"/>
      <c r="P3653" s="37"/>
      <c r="Q3653" s="144"/>
      <c r="AC3653" s="39"/>
      <c r="AD3653" s="40"/>
    </row>
    <row r="3654" s="35" customFormat="1" spans="3:30">
      <c r="C3654" s="38"/>
      <c r="P3654" s="37"/>
      <c r="Q3654" s="144"/>
      <c r="AC3654" s="39"/>
      <c r="AD3654" s="40"/>
    </row>
    <row r="3655" s="35" customFormat="1" spans="3:30">
      <c r="C3655" s="38"/>
      <c r="P3655" s="37"/>
      <c r="Q3655" s="144"/>
      <c r="AC3655" s="39"/>
      <c r="AD3655" s="40"/>
    </row>
    <row r="3656" s="35" customFormat="1" spans="3:30">
      <c r="C3656" s="38"/>
      <c r="P3656" s="37"/>
      <c r="Q3656" s="144"/>
      <c r="AC3656" s="39"/>
      <c r="AD3656" s="40"/>
    </row>
    <row r="3657" s="35" customFormat="1" spans="3:30">
      <c r="C3657" s="38"/>
      <c r="P3657" s="37"/>
      <c r="Q3657" s="144"/>
      <c r="AC3657" s="39"/>
      <c r="AD3657" s="40"/>
    </row>
    <row r="3658" s="35" customFormat="1" spans="3:30">
      <c r="C3658" s="38"/>
      <c r="P3658" s="37"/>
      <c r="Q3658" s="144"/>
      <c r="AC3658" s="39"/>
      <c r="AD3658" s="40"/>
    </row>
    <row r="3659" s="35" customFormat="1" spans="3:30">
      <c r="C3659" s="38"/>
      <c r="P3659" s="37"/>
      <c r="Q3659" s="144"/>
      <c r="AC3659" s="39"/>
      <c r="AD3659" s="40"/>
    </row>
    <row r="3660" s="35" customFormat="1" spans="3:30">
      <c r="C3660" s="38"/>
      <c r="P3660" s="37"/>
      <c r="Q3660" s="144"/>
      <c r="AC3660" s="39"/>
      <c r="AD3660" s="40"/>
    </row>
    <row r="3661" s="35" customFormat="1" spans="3:30">
      <c r="C3661" s="38"/>
      <c r="P3661" s="37"/>
      <c r="Q3661" s="144"/>
      <c r="AC3661" s="39"/>
      <c r="AD3661" s="40"/>
    </row>
    <row r="3662" s="35" customFormat="1" spans="3:30">
      <c r="C3662" s="38"/>
      <c r="P3662" s="37"/>
      <c r="Q3662" s="144"/>
      <c r="AC3662" s="39"/>
      <c r="AD3662" s="40"/>
    </row>
    <row r="3663" s="35" customFormat="1" spans="3:30">
      <c r="C3663" s="38"/>
      <c r="P3663" s="37"/>
      <c r="Q3663" s="144"/>
      <c r="AC3663" s="39"/>
      <c r="AD3663" s="40"/>
    </row>
    <row r="3664" s="35" customFormat="1" spans="3:30">
      <c r="C3664" s="38"/>
      <c r="P3664" s="37"/>
      <c r="Q3664" s="144"/>
      <c r="AC3664" s="39"/>
      <c r="AD3664" s="40"/>
    </row>
    <row r="3665" s="35" customFormat="1" spans="3:30">
      <c r="C3665" s="38"/>
      <c r="P3665" s="37"/>
      <c r="Q3665" s="144"/>
      <c r="AC3665" s="39"/>
      <c r="AD3665" s="40"/>
    </row>
    <row r="3666" s="35" customFormat="1" spans="3:30">
      <c r="C3666" s="38"/>
      <c r="P3666" s="37"/>
      <c r="Q3666" s="144"/>
      <c r="AC3666" s="39"/>
      <c r="AD3666" s="40"/>
    </row>
    <row r="3667" s="35" customFormat="1" spans="3:30">
      <c r="C3667" s="38"/>
      <c r="P3667" s="37"/>
      <c r="Q3667" s="144"/>
      <c r="AC3667" s="39"/>
      <c r="AD3667" s="40"/>
    </row>
    <row r="3668" s="35" customFormat="1" spans="3:30">
      <c r="C3668" s="38"/>
      <c r="P3668" s="37"/>
      <c r="Q3668" s="144"/>
      <c r="AC3668" s="39"/>
      <c r="AD3668" s="40"/>
    </row>
    <row r="3669" s="35" customFormat="1" spans="3:30">
      <c r="C3669" s="38"/>
      <c r="P3669" s="37"/>
      <c r="Q3669" s="144"/>
      <c r="AC3669" s="39"/>
      <c r="AD3669" s="40"/>
    </row>
    <row r="3670" s="35" customFormat="1" spans="3:30">
      <c r="C3670" s="38"/>
      <c r="P3670" s="37"/>
      <c r="Q3670" s="144"/>
      <c r="AC3670" s="39"/>
      <c r="AD3670" s="40"/>
    </row>
    <row r="3671" s="35" customFormat="1" spans="3:30">
      <c r="C3671" s="38"/>
      <c r="P3671" s="37"/>
      <c r="Q3671" s="144"/>
      <c r="AC3671" s="39"/>
      <c r="AD3671" s="40"/>
    </row>
    <row r="3672" s="35" customFormat="1" spans="3:30">
      <c r="C3672" s="38"/>
      <c r="P3672" s="37"/>
      <c r="Q3672" s="144"/>
      <c r="AC3672" s="39"/>
      <c r="AD3672" s="40"/>
    </row>
    <row r="3673" s="35" customFormat="1" spans="3:30">
      <c r="C3673" s="38"/>
      <c r="P3673" s="37"/>
      <c r="Q3673" s="144"/>
      <c r="AC3673" s="39"/>
      <c r="AD3673" s="40"/>
    </row>
    <row r="3674" s="35" customFormat="1" spans="3:30">
      <c r="C3674" s="38"/>
      <c r="P3674" s="37"/>
      <c r="Q3674" s="144"/>
      <c r="AC3674" s="39"/>
      <c r="AD3674" s="40"/>
    </row>
    <row r="3675" s="35" customFormat="1" spans="3:30">
      <c r="C3675" s="38"/>
      <c r="P3675" s="37"/>
      <c r="Q3675" s="144"/>
      <c r="AC3675" s="39"/>
      <c r="AD3675" s="40"/>
    </row>
    <row r="3676" s="35" customFormat="1" spans="3:30">
      <c r="C3676" s="38"/>
      <c r="P3676" s="37"/>
      <c r="Q3676" s="144"/>
      <c r="AC3676" s="39"/>
      <c r="AD3676" s="40"/>
    </row>
    <row r="3677" s="35" customFormat="1" spans="3:30">
      <c r="C3677" s="38"/>
      <c r="P3677" s="37"/>
      <c r="Q3677" s="144"/>
      <c r="AC3677" s="39"/>
      <c r="AD3677" s="40"/>
    </row>
    <row r="3678" s="35" customFormat="1" spans="3:30">
      <c r="C3678" s="38"/>
      <c r="P3678" s="37"/>
      <c r="Q3678" s="144"/>
      <c r="AC3678" s="39"/>
      <c r="AD3678" s="40"/>
    </row>
    <row r="3679" s="35" customFormat="1" spans="3:30">
      <c r="C3679" s="38"/>
      <c r="P3679" s="37"/>
      <c r="Q3679" s="144"/>
      <c r="AC3679" s="39"/>
      <c r="AD3679" s="40"/>
    </row>
    <row r="3680" s="35" customFormat="1" spans="3:30">
      <c r="C3680" s="38"/>
      <c r="P3680" s="37"/>
      <c r="Q3680" s="144"/>
      <c r="AC3680" s="39"/>
      <c r="AD3680" s="40"/>
    </row>
    <row r="3681" s="35" customFormat="1" spans="3:30">
      <c r="C3681" s="38"/>
      <c r="P3681" s="37"/>
      <c r="Q3681" s="144"/>
      <c r="AC3681" s="39"/>
      <c r="AD3681" s="40"/>
    </row>
    <row r="3682" s="35" customFormat="1" spans="3:30">
      <c r="C3682" s="38"/>
      <c r="P3682" s="37"/>
      <c r="Q3682" s="144"/>
      <c r="AC3682" s="39"/>
      <c r="AD3682" s="40"/>
    </row>
    <row r="3683" s="35" customFormat="1" spans="3:30">
      <c r="C3683" s="38"/>
      <c r="P3683" s="37"/>
      <c r="Q3683" s="144"/>
      <c r="AC3683" s="39"/>
      <c r="AD3683" s="40"/>
    </row>
    <row r="3684" s="35" customFormat="1" spans="3:30">
      <c r="C3684" s="38"/>
      <c r="P3684" s="37"/>
      <c r="Q3684" s="144"/>
      <c r="AC3684" s="39"/>
      <c r="AD3684" s="40"/>
    </row>
    <row r="3685" s="35" customFormat="1" spans="3:30">
      <c r="C3685" s="38"/>
      <c r="P3685" s="37"/>
      <c r="Q3685" s="144"/>
      <c r="AC3685" s="39"/>
      <c r="AD3685" s="40"/>
    </row>
    <row r="3686" s="35" customFormat="1" spans="3:30">
      <c r="C3686" s="38"/>
      <c r="P3686" s="37"/>
      <c r="Q3686" s="144"/>
      <c r="AC3686" s="39"/>
      <c r="AD3686" s="40"/>
    </row>
    <row r="3687" s="35" customFormat="1" spans="3:30">
      <c r="C3687" s="38"/>
      <c r="P3687" s="37"/>
      <c r="Q3687" s="144"/>
      <c r="AC3687" s="39"/>
      <c r="AD3687" s="40"/>
    </row>
    <row r="3688" s="35" customFormat="1" spans="3:30">
      <c r="C3688" s="38"/>
      <c r="P3688" s="37"/>
      <c r="Q3688" s="144"/>
      <c r="AC3688" s="39"/>
      <c r="AD3688" s="40"/>
    </row>
    <row r="3689" s="35" customFormat="1" spans="3:30">
      <c r="C3689" s="38"/>
      <c r="P3689" s="37"/>
      <c r="Q3689" s="144"/>
      <c r="AC3689" s="39"/>
      <c r="AD3689" s="40"/>
    </row>
    <row r="3690" s="35" customFormat="1" spans="3:30">
      <c r="C3690" s="38"/>
      <c r="P3690" s="37"/>
      <c r="Q3690" s="144"/>
      <c r="AC3690" s="39"/>
      <c r="AD3690" s="40"/>
    </row>
    <row r="3691" s="35" customFormat="1" spans="3:30">
      <c r="C3691" s="38"/>
      <c r="P3691" s="37"/>
      <c r="Q3691" s="144"/>
      <c r="AC3691" s="39"/>
      <c r="AD3691" s="40"/>
    </row>
    <row r="3692" s="35" customFormat="1" spans="3:30">
      <c r="C3692" s="38"/>
      <c r="P3692" s="37"/>
      <c r="Q3692" s="144"/>
      <c r="AC3692" s="39"/>
      <c r="AD3692" s="40"/>
    </row>
    <row r="3693" s="35" customFormat="1" spans="3:30">
      <c r="C3693" s="38"/>
      <c r="P3693" s="37"/>
      <c r="Q3693" s="144"/>
      <c r="AC3693" s="39"/>
      <c r="AD3693" s="40"/>
    </row>
    <row r="3694" s="35" customFormat="1" spans="3:30">
      <c r="C3694" s="38"/>
      <c r="P3694" s="37"/>
      <c r="Q3694" s="144"/>
      <c r="AC3694" s="39"/>
      <c r="AD3694" s="40"/>
    </row>
    <row r="3695" s="35" customFormat="1" spans="3:30">
      <c r="C3695" s="38"/>
      <c r="P3695" s="37"/>
      <c r="Q3695" s="144"/>
      <c r="AC3695" s="39"/>
      <c r="AD3695" s="40"/>
    </row>
    <row r="3696" s="35" customFormat="1" spans="3:30">
      <c r="C3696" s="38"/>
      <c r="P3696" s="37"/>
      <c r="Q3696" s="144"/>
      <c r="AC3696" s="39"/>
      <c r="AD3696" s="40"/>
    </row>
    <row r="3697" s="35" customFormat="1" spans="3:30">
      <c r="C3697" s="38"/>
      <c r="P3697" s="37"/>
      <c r="Q3697" s="144"/>
      <c r="AC3697" s="39"/>
      <c r="AD3697" s="40"/>
    </row>
    <row r="3698" s="35" customFormat="1" spans="3:30">
      <c r="C3698" s="38"/>
      <c r="P3698" s="37"/>
      <c r="Q3698" s="144"/>
      <c r="AC3698" s="39"/>
      <c r="AD3698" s="40"/>
    </row>
    <row r="3699" s="35" customFormat="1" spans="3:30">
      <c r="C3699" s="38"/>
      <c r="P3699" s="37"/>
      <c r="Q3699" s="144"/>
      <c r="AC3699" s="39"/>
      <c r="AD3699" s="40"/>
    </row>
    <row r="3700" s="35" customFormat="1" spans="3:30">
      <c r="C3700" s="38"/>
      <c r="P3700" s="37"/>
      <c r="Q3700" s="144"/>
      <c r="AC3700" s="39"/>
      <c r="AD3700" s="40"/>
    </row>
    <row r="3701" s="35" customFormat="1" spans="3:30">
      <c r="C3701" s="38"/>
      <c r="P3701" s="37"/>
      <c r="Q3701" s="144"/>
      <c r="AC3701" s="39"/>
      <c r="AD3701" s="40"/>
    </row>
    <row r="3702" s="35" customFormat="1" spans="3:30">
      <c r="C3702" s="38"/>
      <c r="P3702" s="37"/>
      <c r="Q3702" s="144"/>
      <c r="AC3702" s="39"/>
      <c r="AD3702" s="40"/>
    </row>
    <row r="3703" s="35" customFormat="1" spans="3:30">
      <c r="C3703" s="38"/>
      <c r="P3703" s="37"/>
      <c r="Q3703" s="144"/>
      <c r="AC3703" s="39"/>
      <c r="AD3703" s="40"/>
    </row>
    <row r="3704" s="35" customFormat="1" spans="3:30">
      <c r="C3704" s="38"/>
      <c r="P3704" s="37"/>
      <c r="Q3704" s="144"/>
      <c r="AC3704" s="39"/>
      <c r="AD3704" s="40"/>
    </row>
    <row r="3705" s="35" customFormat="1" spans="3:30">
      <c r="C3705" s="38"/>
      <c r="P3705" s="37"/>
      <c r="Q3705" s="144"/>
      <c r="AC3705" s="39"/>
      <c r="AD3705" s="40"/>
    </row>
    <row r="3706" s="35" customFormat="1" spans="3:30">
      <c r="C3706" s="38"/>
      <c r="P3706" s="37"/>
      <c r="Q3706" s="144"/>
      <c r="AC3706" s="39"/>
      <c r="AD3706" s="40"/>
    </row>
    <row r="3707" s="35" customFormat="1" spans="3:30">
      <c r="C3707" s="38"/>
      <c r="P3707" s="37"/>
      <c r="Q3707" s="144"/>
      <c r="AC3707" s="39"/>
      <c r="AD3707" s="40"/>
    </row>
    <row r="3708" s="35" customFormat="1" spans="3:30">
      <c r="C3708" s="38"/>
      <c r="P3708" s="37"/>
      <c r="Q3708" s="144"/>
      <c r="AC3708" s="39"/>
      <c r="AD3708" s="40"/>
    </row>
    <row r="3709" s="35" customFormat="1" spans="3:30">
      <c r="C3709" s="38"/>
      <c r="P3709" s="37"/>
      <c r="Q3709" s="144"/>
      <c r="AC3709" s="39"/>
      <c r="AD3709" s="40"/>
    </row>
    <row r="3710" s="35" customFormat="1" spans="3:30">
      <c r="C3710" s="38"/>
      <c r="P3710" s="37"/>
      <c r="Q3710" s="144"/>
      <c r="AC3710" s="39"/>
      <c r="AD3710" s="40"/>
    </row>
    <row r="3711" s="35" customFormat="1" spans="3:30">
      <c r="C3711" s="38"/>
      <c r="P3711" s="37"/>
      <c r="Q3711" s="144"/>
      <c r="AC3711" s="39"/>
      <c r="AD3711" s="40"/>
    </row>
    <row r="3712" s="35" customFormat="1" spans="3:30">
      <c r="C3712" s="38"/>
      <c r="P3712" s="37"/>
      <c r="Q3712" s="144"/>
      <c r="AC3712" s="39"/>
      <c r="AD3712" s="40"/>
    </row>
    <row r="3713" s="35" customFormat="1" spans="3:30">
      <c r="C3713" s="38"/>
      <c r="P3713" s="37"/>
      <c r="Q3713" s="144"/>
      <c r="AC3713" s="39"/>
      <c r="AD3713" s="40"/>
    </row>
    <row r="3714" s="35" customFormat="1" spans="3:30">
      <c r="C3714" s="38"/>
      <c r="P3714" s="37"/>
      <c r="Q3714" s="144"/>
      <c r="AC3714" s="39"/>
      <c r="AD3714" s="40"/>
    </row>
    <row r="3715" s="35" customFormat="1" spans="3:30">
      <c r="C3715" s="38"/>
      <c r="P3715" s="37"/>
      <c r="Q3715" s="144"/>
      <c r="AC3715" s="39"/>
      <c r="AD3715" s="40"/>
    </row>
    <row r="3716" s="35" customFormat="1" spans="3:30">
      <c r="C3716" s="38"/>
      <c r="P3716" s="37"/>
      <c r="Q3716" s="144"/>
      <c r="AC3716" s="39"/>
      <c r="AD3716" s="40"/>
    </row>
    <row r="3717" s="35" customFormat="1" spans="3:30">
      <c r="C3717" s="38"/>
      <c r="P3717" s="37"/>
      <c r="Q3717" s="144"/>
      <c r="AC3717" s="39"/>
      <c r="AD3717" s="40"/>
    </row>
    <row r="3718" s="35" customFormat="1" spans="3:30">
      <c r="C3718" s="38"/>
      <c r="P3718" s="37"/>
      <c r="Q3718" s="144"/>
      <c r="AC3718" s="39"/>
      <c r="AD3718" s="40"/>
    </row>
    <row r="3719" s="35" customFormat="1" spans="3:30">
      <c r="C3719" s="38"/>
      <c r="P3719" s="37"/>
      <c r="Q3719" s="144"/>
      <c r="AC3719" s="39"/>
      <c r="AD3719" s="40"/>
    </row>
    <row r="3720" s="35" customFormat="1" spans="3:30">
      <c r="C3720" s="38"/>
      <c r="P3720" s="37"/>
      <c r="Q3720" s="144"/>
      <c r="AC3720" s="39"/>
      <c r="AD3720" s="40"/>
    </row>
    <row r="3721" s="35" customFormat="1" spans="3:30">
      <c r="C3721" s="38"/>
      <c r="P3721" s="37"/>
      <c r="Q3721" s="144"/>
      <c r="AC3721" s="39"/>
      <c r="AD3721" s="40"/>
    </row>
    <row r="3722" s="35" customFormat="1" spans="3:30">
      <c r="C3722" s="38"/>
      <c r="P3722" s="37"/>
      <c r="Q3722" s="144"/>
      <c r="AC3722" s="39"/>
      <c r="AD3722" s="40"/>
    </row>
    <row r="3723" s="35" customFormat="1" spans="3:30">
      <c r="C3723" s="38"/>
      <c r="P3723" s="37"/>
      <c r="Q3723" s="144"/>
      <c r="AC3723" s="39"/>
      <c r="AD3723" s="40"/>
    </row>
    <row r="3724" s="35" customFormat="1" spans="3:30">
      <c r="C3724" s="38"/>
      <c r="P3724" s="37"/>
      <c r="Q3724" s="144"/>
      <c r="AC3724" s="39"/>
      <c r="AD3724" s="40"/>
    </row>
    <row r="3725" s="35" customFormat="1" spans="3:30">
      <c r="C3725" s="38"/>
      <c r="P3725" s="37"/>
      <c r="Q3725" s="144"/>
      <c r="AC3725" s="39"/>
      <c r="AD3725" s="40"/>
    </row>
    <row r="3726" s="35" customFormat="1" spans="3:30">
      <c r="C3726" s="38"/>
      <c r="P3726" s="37"/>
      <c r="Q3726" s="144"/>
      <c r="AC3726" s="39"/>
      <c r="AD3726" s="40"/>
    </row>
    <row r="3727" s="35" customFormat="1" spans="3:30">
      <c r="C3727" s="38"/>
      <c r="P3727" s="37"/>
      <c r="Q3727" s="144"/>
      <c r="AC3727" s="39"/>
      <c r="AD3727" s="40"/>
    </row>
    <row r="3728" s="35" customFormat="1" spans="3:30">
      <c r="C3728" s="38"/>
      <c r="P3728" s="37"/>
      <c r="Q3728" s="144"/>
      <c r="AC3728" s="39"/>
      <c r="AD3728" s="40"/>
    </row>
    <row r="3729" s="35" customFormat="1" spans="3:30">
      <c r="C3729" s="38"/>
      <c r="P3729" s="37"/>
      <c r="Q3729" s="144"/>
      <c r="AC3729" s="39"/>
      <c r="AD3729" s="40"/>
    </row>
    <row r="3730" s="35" customFormat="1" spans="3:30">
      <c r="C3730" s="38"/>
      <c r="P3730" s="37"/>
      <c r="Q3730" s="144"/>
      <c r="AC3730" s="39"/>
      <c r="AD3730" s="40"/>
    </row>
    <row r="3731" s="35" customFormat="1" spans="3:30">
      <c r="C3731" s="38"/>
      <c r="P3731" s="37"/>
      <c r="Q3731" s="144"/>
      <c r="AC3731" s="39"/>
      <c r="AD3731" s="40"/>
    </row>
    <row r="3732" s="35" customFormat="1" spans="3:30">
      <c r="C3732" s="38"/>
      <c r="P3732" s="37"/>
      <c r="Q3732" s="144"/>
      <c r="AC3732" s="39"/>
      <c r="AD3732" s="40"/>
    </row>
    <row r="3733" s="35" customFormat="1" spans="3:30">
      <c r="C3733" s="38"/>
      <c r="P3733" s="37"/>
      <c r="Q3733" s="144"/>
      <c r="AC3733" s="39"/>
      <c r="AD3733" s="40"/>
    </row>
    <row r="3734" s="35" customFormat="1" spans="3:30">
      <c r="C3734" s="38"/>
      <c r="P3734" s="37"/>
      <c r="Q3734" s="144"/>
      <c r="AC3734" s="39"/>
      <c r="AD3734" s="40"/>
    </row>
    <row r="3735" s="35" customFormat="1" spans="3:30">
      <c r="C3735" s="38"/>
      <c r="P3735" s="37"/>
      <c r="Q3735" s="144"/>
      <c r="AC3735" s="39"/>
      <c r="AD3735" s="40"/>
    </row>
    <row r="3736" s="35" customFormat="1" spans="3:30">
      <c r="C3736" s="38"/>
      <c r="P3736" s="37"/>
      <c r="Q3736" s="144"/>
      <c r="AC3736" s="39"/>
      <c r="AD3736" s="40"/>
    </row>
    <row r="3737" s="35" customFormat="1" spans="3:30">
      <c r="C3737" s="38"/>
      <c r="P3737" s="37"/>
      <c r="Q3737" s="144"/>
      <c r="AC3737" s="39"/>
      <c r="AD3737" s="40"/>
    </row>
    <row r="3738" s="35" customFormat="1" spans="3:30">
      <c r="C3738" s="38"/>
      <c r="P3738" s="37"/>
      <c r="Q3738" s="144"/>
      <c r="AC3738" s="39"/>
      <c r="AD3738" s="40"/>
    </row>
    <row r="3739" s="35" customFormat="1" spans="3:30">
      <c r="C3739" s="38"/>
      <c r="P3739" s="37"/>
      <c r="Q3739" s="144"/>
      <c r="AC3739" s="39"/>
      <c r="AD3739" s="40"/>
    </row>
    <row r="3740" s="35" customFormat="1" spans="3:30">
      <c r="C3740" s="38"/>
      <c r="P3740" s="37"/>
      <c r="Q3740" s="144"/>
      <c r="AC3740" s="39"/>
      <c r="AD3740" s="40"/>
    </row>
    <row r="3741" s="35" customFormat="1" spans="3:30">
      <c r="C3741" s="38"/>
      <c r="P3741" s="37"/>
      <c r="Q3741" s="144"/>
      <c r="AC3741" s="39"/>
      <c r="AD3741" s="40"/>
    </row>
    <row r="3742" s="35" customFormat="1" spans="3:30">
      <c r="C3742" s="38"/>
      <c r="P3742" s="37"/>
      <c r="Q3742" s="144"/>
      <c r="AC3742" s="39"/>
      <c r="AD3742" s="40"/>
    </row>
    <row r="3743" s="35" customFormat="1" spans="3:30">
      <c r="C3743" s="38"/>
      <c r="P3743" s="37"/>
      <c r="Q3743" s="144"/>
      <c r="AC3743" s="39"/>
      <c r="AD3743" s="40"/>
    </row>
    <row r="3744" s="35" customFormat="1" spans="3:30">
      <c r="C3744" s="38"/>
      <c r="P3744" s="37"/>
      <c r="Q3744" s="144"/>
      <c r="AC3744" s="39"/>
      <c r="AD3744" s="40"/>
    </row>
    <row r="3745" s="35" customFormat="1" spans="3:30">
      <c r="C3745" s="38"/>
      <c r="P3745" s="37"/>
      <c r="Q3745" s="144"/>
      <c r="AC3745" s="39"/>
      <c r="AD3745" s="40"/>
    </row>
    <row r="3746" s="35" customFormat="1" spans="3:30">
      <c r="C3746" s="38"/>
      <c r="P3746" s="37"/>
      <c r="Q3746" s="144"/>
      <c r="AC3746" s="39"/>
      <c r="AD3746" s="40"/>
    </row>
    <row r="3747" s="35" customFormat="1" spans="3:30">
      <c r="C3747" s="38"/>
      <c r="P3747" s="37"/>
      <c r="Q3747" s="144"/>
      <c r="AC3747" s="39"/>
      <c r="AD3747" s="40"/>
    </row>
    <row r="3748" s="35" customFormat="1" spans="3:30">
      <c r="C3748" s="38"/>
      <c r="P3748" s="37"/>
      <c r="Q3748" s="144"/>
      <c r="AC3748" s="39"/>
      <c r="AD3748" s="40"/>
    </row>
    <row r="3749" s="35" customFormat="1" spans="3:30">
      <c r="C3749" s="38"/>
      <c r="P3749" s="37"/>
      <c r="Q3749" s="144"/>
      <c r="AC3749" s="39"/>
      <c r="AD3749" s="40"/>
    </row>
    <row r="3750" s="35" customFormat="1" spans="3:30">
      <c r="C3750" s="38"/>
      <c r="P3750" s="37"/>
      <c r="Q3750" s="144"/>
      <c r="AC3750" s="39"/>
      <c r="AD3750" s="40"/>
    </row>
    <row r="3751" s="35" customFormat="1" spans="3:30">
      <c r="C3751" s="38"/>
      <c r="P3751" s="37"/>
      <c r="Q3751" s="144"/>
      <c r="AC3751" s="39"/>
      <c r="AD3751" s="40"/>
    </row>
    <row r="3752" s="35" customFormat="1" spans="3:30">
      <c r="C3752" s="38"/>
      <c r="P3752" s="37"/>
      <c r="Q3752" s="144"/>
      <c r="AC3752" s="39"/>
      <c r="AD3752" s="40"/>
    </row>
    <row r="3753" s="35" customFormat="1" spans="3:30">
      <c r="C3753" s="38"/>
      <c r="P3753" s="37"/>
      <c r="Q3753" s="144"/>
      <c r="AC3753" s="39"/>
      <c r="AD3753" s="40"/>
    </row>
    <row r="3754" s="35" customFormat="1" spans="3:30">
      <c r="C3754" s="38"/>
      <c r="P3754" s="37"/>
      <c r="Q3754" s="144"/>
      <c r="AC3754" s="39"/>
      <c r="AD3754" s="40"/>
    </row>
    <row r="3755" s="35" customFormat="1" spans="3:30">
      <c r="C3755" s="38"/>
      <c r="P3755" s="37"/>
      <c r="Q3755" s="144"/>
      <c r="AC3755" s="39"/>
      <c r="AD3755" s="40"/>
    </row>
    <row r="3756" s="35" customFormat="1" spans="3:30">
      <c r="C3756" s="38"/>
      <c r="P3756" s="37"/>
      <c r="Q3756" s="144"/>
      <c r="AC3756" s="39"/>
      <c r="AD3756" s="40"/>
    </row>
    <row r="3757" s="35" customFormat="1" spans="3:30">
      <c r="C3757" s="38"/>
      <c r="P3757" s="37"/>
      <c r="Q3757" s="144"/>
      <c r="AC3757" s="39"/>
      <c r="AD3757" s="40"/>
    </row>
    <row r="3758" s="35" customFormat="1" spans="3:30">
      <c r="C3758" s="38"/>
      <c r="P3758" s="37"/>
      <c r="Q3758" s="144"/>
      <c r="AC3758" s="39"/>
      <c r="AD3758" s="40"/>
    </row>
    <row r="3759" s="35" customFormat="1" spans="3:30">
      <c r="C3759" s="38"/>
      <c r="P3759" s="37"/>
      <c r="Q3759" s="144"/>
      <c r="AC3759" s="39"/>
      <c r="AD3759" s="40"/>
    </row>
    <row r="3760" s="35" customFormat="1" spans="3:30">
      <c r="C3760" s="38"/>
      <c r="P3760" s="37"/>
      <c r="Q3760" s="144"/>
      <c r="AC3760" s="39"/>
      <c r="AD3760" s="40"/>
    </row>
    <row r="3761" s="35" customFormat="1" spans="3:30">
      <c r="C3761" s="38"/>
      <c r="P3761" s="37"/>
      <c r="Q3761" s="144"/>
      <c r="AC3761" s="39"/>
      <c r="AD3761" s="40"/>
    </row>
    <row r="3762" s="35" customFormat="1" spans="3:30">
      <c r="C3762" s="38"/>
      <c r="P3762" s="37"/>
      <c r="Q3762" s="144"/>
      <c r="AC3762" s="39"/>
      <c r="AD3762" s="40"/>
    </row>
    <row r="3763" s="35" customFormat="1" spans="3:30">
      <c r="C3763" s="38"/>
      <c r="P3763" s="37"/>
      <c r="Q3763" s="144"/>
      <c r="AC3763" s="39"/>
      <c r="AD3763" s="40"/>
    </row>
    <row r="3764" s="35" customFormat="1" spans="3:30">
      <c r="C3764" s="38"/>
      <c r="P3764" s="37"/>
      <c r="Q3764" s="144"/>
      <c r="AC3764" s="39"/>
      <c r="AD3764" s="40"/>
    </row>
    <row r="3765" s="35" customFormat="1" spans="3:30">
      <c r="C3765" s="38"/>
      <c r="P3765" s="37"/>
      <c r="Q3765" s="144"/>
      <c r="AC3765" s="39"/>
      <c r="AD3765" s="40"/>
    </row>
    <row r="3766" s="35" customFormat="1" spans="3:30">
      <c r="C3766" s="38"/>
      <c r="P3766" s="37"/>
      <c r="Q3766" s="144"/>
      <c r="AC3766" s="39"/>
      <c r="AD3766" s="40"/>
    </row>
    <row r="3767" s="35" customFormat="1" spans="3:30">
      <c r="C3767" s="38"/>
      <c r="P3767" s="37"/>
      <c r="Q3767" s="144"/>
      <c r="AC3767" s="39"/>
      <c r="AD3767" s="40"/>
    </row>
    <row r="3768" s="35" customFormat="1" spans="3:30">
      <c r="C3768" s="38"/>
      <c r="P3768" s="37"/>
      <c r="Q3768" s="144"/>
      <c r="AC3768" s="39"/>
      <c r="AD3768" s="40"/>
    </row>
    <row r="3769" s="35" customFormat="1" spans="3:30">
      <c r="C3769" s="38"/>
      <c r="P3769" s="37"/>
      <c r="Q3769" s="144"/>
      <c r="AC3769" s="39"/>
      <c r="AD3769" s="40"/>
    </row>
    <row r="3770" s="35" customFormat="1" spans="3:30">
      <c r="C3770" s="38"/>
      <c r="P3770" s="37"/>
      <c r="Q3770" s="144"/>
      <c r="AC3770" s="39"/>
      <c r="AD3770" s="40"/>
    </row>
    <row r="3771" s="35" customFormat="1" spans="3:30">
      <c r="C3771" s="38"/>
      <c r="P3771" s="37"/>
      <c r="Q3771" s="144"/>
      <c r="AC3771" s="39"/>
      <c r="AD3771" s="40"/>
    </row>
    <row r="3772" s="35" customFormat="1" spans="3:30">
      <c r="C3772" s="38"/>
      <c r="P3772" s="37"/>
      <c r="Q3772" s="144"/>
      <c r="AC3772" s="39"/>
      <c r="AD3772" s="40"/>
    </row>
    <row r="3773" s="35" customFormat="1" spans="3:30">
      <c r="C3773" s="38"/>
      <c r="P3773" s="37"/>
      <c r="Q3773" s="144"/>
      <c r="AC3773" s="39"/>
      <c r="AD3773" s="40"/>
    </row>
    <row r="3774" s="35" customFormat="1" spans="3:30">
      <c r="C3774" s="38"/>
      <c r="P3774" s="37"/>
      <c r="Q3774" s="144"/>
      <c r="AC3774" s="39"/>
      <c r="AD3774" s="40"/>
    </row>
    <row r="3775" s="35" customFormat="1" spans="3:30">
      <c r="C3775" s="38"/>
      <c r="P3775" s="37"/>
      <c r="Q3775" s="144"/>
      <c r="AC3775" s="39"/>
      <c r="AD3775" s="40"/>
    </row>
    <row r="3776" s="35" customFormat="1" spans="3:30">
      <c r="C3776" s="38"/>
      <c r="P3776" s="37"/>
      <c r="Q3776" s="144"/>
      <c r="AC3776" s="39"/>
      <c r="AD3776" s="40"/>
    </row>
    <row r="3777" s="35" customFormat="1" spans="3:30">
      <c r="C3777" s="38"/>
      <c r="P3777" s="37"/>
      <c r="Q3777" s="144"/>
      <c r="AC3777" s="39"/>
      <c r="AD3777" s="40"/>
    </row>
    <row r="3778" s="35" customFormat="1" spans="3:30">
      <c r="C3778" s="38"/>
      <c r="P3778" s="37"/>
      <c r="Q3778" s="144"/>
      <c r="AC3778" s="39"/>
      <c r="AD3778" s="40"/>
    </row>
    <row r="3779" s="35" customFormat="1" spans="3:30">
      <c r="C3779" s="38"/>
      <c r="P3779" s="37"/>
      <c r="Q3779" s="144"/>
      <c r="AC3779" s="39"/>
      <c r="AD3779" s="40"/>
    </row>
    <row r="3780" s="35" customFormat="1" spans="3:30">
      <c r="C3780" s="38"/>
      <c r="P3780" s="37"/>
      <c r="Q3780" s="144"/>
      <c r="AC3780" s="39"/>
      <c r="AD3780" s="40"/>
    </row>
    <row r="3781" s="35" customFormat="1" spans="3:30">
      <c r="C3781" s="38"/>
      <c r="P3781" s="37"/>
      <c r="Q3781" s="144"/>
      <c r="AC3781" s="39"/>
      <c r="AD3781" s="40"/>
    </row>
    <row r="3782" s="35" customFormat="1" spans="3:30">
      <c r="C3782" s="38"/>
      <c r="P3782" s="37"/>
      <c r="Q3782" s="144"/>
      <c r="AC3782" s="39"/>
      <c r="AD3782" s="40"/>
    </row>
    <row r="3783" s="35" customFormat="1" spans="3:30">
      <c r="C3783" s="38"/>
      <c r="P3783" s="37"/>
      <c r="Q3783" s="144"/>
      <c r="AC3783" s="39"/>
      <c r="AD3783" s="40"/>
    </row>
    <row r="3784" s="35" customFormat="1" spans="3:30">
      <c r="C3784" s="38"/>
      <c r="P3784" s="37"/>
      <c r="Q3784" s="144"/>
      <c r="AC3784" s="39"/>
      <c r="AD3784" s="40"/>
    </row>
    <row r="3785" s="35" customFormat="1" spans="3:30">
      <c r="C3785" s="38"/>
      <c r="P3785" s="37"/>
      <c r="Q3785" s="144"/>
      <c r="AC3785" s="39"/>
      <c r="AD3785" s="40"/>
    </row>
    <row r="3786" s="35" customFormat="1" spans="3:30">
      <c r="C3786" s="38"/>
      <c r="P3786" s="37"/>
      <c r="Q3786" s="144"/>
      <c r="AC3786" s="39"/>
      <c r="AD3786" s="40"/>
    </row>
    <row r="3787" s="35" customFormat="1" spans="3:30">
      <c r="C3787" s="38"/>
      <c r="P3787" s="37"/>
      <c r="Q3787" s="144"/>
      <c r="AC3787" s="39"/>
      <c r="AD3787" s="40"/>
    </row>
    <row r="3788" s="35" customFormat="1" spans="3:30">
      <c r="C3788" s="38"/>
      <c r="P3788" s="37"/>
      <c r="Q3788" s="144"/>
      <c r="AC3788" s="39"/>
      <c r="AD3788" s="40"/>
    </row>
    <row r="3789" s="35" customFormat="1" spans="3:30">
      <c r="C3789" s="38"/>
      <c r="P3789" s="37"/>
      <c r="Q3789" s="144"/>
      <c r="AC3789" s="39"/>
      <c r="AD3789" s="40"/>
    </row>
    <row r="3790" s="35" customFormat="1" spans="3:30">
      <c r="C3790" s="38"/>
      <c r="P3790" s="37"/>
      <c r="Q3790" s="144"/>
      <c r="AC3790" s="39"/>
      <c r="AD3790" s="40"/>
    </row>
    <row r="3791" s="35" customFormat="1" spans="3:30">
      <c r="C3791" s="38"/>
      <c r="P3791" s="37"/>
      <c r="Q3791" s="144"/>
      <c r="AC3791" s="39"/>
      <c r="AD3791" s="40"/>
    </row>
    <row r="3792" s="35" customFormat="1" spans="3:30">
      <c r="C3792" s="38"/>
      <c r="P3792" s="37"/>
      <c r="Q3792" s="144"/>
      <c r="AC3792" s="39"/>
      <c r="AD3792" s="40"/>
    </row>
    <row r="3793" s="35" customFormat="1" spans="3:30">
      <c r="C3793" s="38"/>
      <c r="P3793" s="37"/>
      <c r="Q3793" s="144"/>
      <c r="AC3793" s="39"/>
      <c r="AD3793" s="40"/>
    </row>
    <row r="3794" s="35" customFormat="1" spans="3:30">
      <c r="C3794" s="38"/>
      <c r="P3794" s="37"/>
      <c r="Q3794" s="144"/>
      <c r="AC3794" s="39"/>
      <c r="AD3794" s="40"/>
    </row>
    <row r="3795" s="35" customFormat="1" spans="3:30">
      <c r="C3795" s="38"/>
      <c r="P3795" s="37"/>
      <c r="Q3795" s="144"/>
      <c r="AC3795" s="39"/>
      <c r="AD3795" s="40"/>
    </row>
    <row r="3796" s="35" customFormat="1" spans="3:30">
      <c r="C3796" s="38"/>
      <c r="P3796" s="37"/>
      <c r="Q3796" s="144"/>
      <c r="AC3796" s="39"/>
      <c r="AD3796" s="40"/>
    </row>
    <row r="3797" s="35" customFormat="1" spans="3:30">
      <c r="C3797" s="38"/>
      <c r="P3797" s="37"/>
      <c r="Q3797" s="144"/>
      <c r="AC3797" s="39"/>
      <c r="AD3797" s="40"/>
    </row>
    <row r="3798" s="35" customFormat="1" spans="3:30">
      <c r="C3798" s="38"/>
      <c r="P3798" s="37"/>
      <c r="Q3798" s="144"/>
      <c r="AC3798" s="39"/>
      <c r="AD3798" s="40"/>
    </row>
    <row r="3799" s="35" customFormat="1" spans="3:30">
      <c r="C3799" s="38"/>
      <c r="P3799" s="37"/>
      <c r="Q3799" s="144"/>
      <c r="AC3799" s="39"/>
      <c r="AD3799" s="40"/>
    </row>
    <row r="3800" s="35" customFormat="1" spans="3:30">
      <c r="C3800" s="38"/>
      <c r="P3800" s="37"/>
      <c r="Q3800" s="144"/>
      <c r="AC3800" s="39"/>
      <c r="AD3800" s="40"/>
    </row>
    <row r="3801" s="35" customFormat="1" spans="3:30">
      <c r="C3801" s="38"/>
      <c r="P3801" s="37"/>
      <c r="Q3801" s="144"/>
      <c r="AC3801" s="39"/>
      <c r="AD3801" s="40"/>
    </row>
    <row r="3802" s="35" customFormat="1" spans="3:30">
      <c r="C3802" s="38"/>
      <c r="P3802" s="37"/>
      <c r="Q3802" s="144"/>
      <c r="AC3802" s="39"/>
      <c r="AD3802" s="40"/>
    </row>
    <row r="3803" s="35" customFormat="1" spans="3:30">
      <c r="C3803" s="38"/>
      <c r="P3803" s="37"/>
      <c r="Q3803" s="144"/>
      <c r="AC3803" s="39"/>
      <c r="AD3803" s="40"/>
    </row>
    <row r="3804" s="35" customFormat="1" spans="3:30">
      <c r="C3804" s="38"/>
      <c r="P3804" s="37"/>
      <c r="Q3804" s="144"/>
      <c r="AC3804" s="39"/>
      <c r="AD3804" s="40"/>
    </row>
    <row r="3805" s="35" customFormat="1" spans="3:30">
      <c r="C3805" s="38"/>
      <c r="P3805" s="37"/>
      <c r="Q3805" s="144"/>
      <c r="AC3805" s="39"/>
      <c r="AD3805" s="40"/>
    </row>
    <row r="3806" s="35" customFormat="1" spans="3:30">
      <c r="C3806" s="38"/>
      <c r="P3806" s="37"/>
      <c r="Q3806" s="144"/>
      <c r="AC3806" s="39"/>
      <c r="AD3806" s="40"/>
    </row>
    <row r="3807" s="35" customFormat="1" spans="3:30">
      <c r="C3807" s="38"/>
      <c r="P3807" s="37"/>
      <c r="Q3807" s="144"/>
      <c r="AC3807" s="39"/>
      <c r="AD3807" s="40"/>
    </row>
    <row r="3808" s="35" customFormat="1" spans="3:30">
      <c r="C3808" s="38"/>
      <c r="P3808" s="37"/>
      <c r="Q3808" s="144"/>
      <c r="AC3808" s="39"/>
      <c r="AD3808" s="40"/>
    </row>
    <row r="3809" s="35" customFormat="1" spans="3:30">
      <c r="C3809" s="38"/>
      <c r="P3809" s="37"/>
      <c r="Q3809" s="144"/>
      <c r="AC3809" s="39"/>
      <c r="AD3809" s="40"/>
    </row>
    <row r="3810" s="35" customFormat="1" spans="3:30">
      <c r="C3810" s="38"/>
      <c r="P3810" s="37"/>
      <c r="Q3810" s="144"/>
      <c r="AC3810" s="39"/>
      <c r="AD3810" s="40"/>
    </row>
    <row r="3811" s="35" customFormat="1" spans="3:30">
      <c r="C3811" s="38"/>
      <c r="P3811" s="37"/>
      <c r="Q3811" s="144"/>
      <c r="AC3811" s="39"/>
      <c r="AD3811" s="40"/>
    </row>
    <row r="3812" s="35" customFormat="1" spans="3:30">
      <c r="C3812" s="38"/>
      <c r="P3812" s="37"/>
      <c r="Q3812" s="144"/>
      <c r="AC3812" s="39"/>
      <c r="AD3812" s="40"/>
    </row>
    <row r="3813" s="35" customFormat="1" spans="3:30">
      <c r="C3813" s="38"/>
      <c r="P3813" s="37"/>
      <c r="Q3813" s="144"/>
      <c r="AC3813" s="39"/>
      <c r="AD3813" s="40"/>
    </row>
    <row r="3814" s="35" customFormat="1" spans="3:30">
      <c r="C3814" s="38"/>
      <c r="P3814" s="37"/>
      <c r="Q3814" s="144"/>
      <c r="AC3814" s="39"/>
      <c r="AD3814" s="40"/>
    </row>
    <row r="3815" s="35" customFormat="1" spans="3:30">
      <c r="C3815" s="38"/>
      <c r="P3815" s="37"/>
      <c r="Q3815" s="144"/>
      <c r="AC3815" s="39"/>
      <c r="AD3815" s="40"/>
    </row>
    <row r="3816" s="35" customFormat="1" spans="3:30">
      <c r="C3816" s="38"/>
      <c r="P3816" s="37"/>
      <c r="Q3816" s="144"/>
      <c r="AC3816" s="39"/>
      <c r="AD3816" s="40"/>
    </row>
    <row r="3817" s="35" customFormat="1" spans="3:30">
      <c r="C3817" s="38"/>
      <c r="P3817" s="37"/>
      <c r="Q3817" s="144"/>
      <c r="AC3817" s="39"/>
      <c r="AD3817" s="40"/>
    </row>
    <row r="3818" s="35" customFormat="1" spans="3:30">
      <c r="C3818" s="38"/>
      <c r="P3818" s="37"/>
      <c r="Q3818" s="144"/>
      <c r="AC3818" s="39"/>
      <c r="AD3818" s="40"/>
    </row>
    <row r="3819" s="35" customFormat="1" spans="3:30">
      <c r="C3819" s="38"/>
      <c r="P3819" s="37"/>
      <c r="Q3819" s="144"/>
      <c r="AC3819" s="39"/>
      <c r="AD3819" s="40"/>
    </row>
    <row r="3820" s="35" customFormat="1" spans="3:30">
      <c r="C3820" s="38"/>
      <c r="P3820" s="37"/>
      <c r="Q3820" s="144"/>
      <c r="AC3820" s="39"/>
      <c r="AD3820" s="40"/>
    </row>
    <row r="3821" s="35" customFormat="1" spans="3:30">
      <c r="C3821" s="38"/>
      <c r="P3821" s="37"/>
      <c r="Q3821" s="144"/>
      <c r="AC3821" s="39"/>
      <c r="AD3821" s="40"/>
    </row>
    <row r="3822" s="35" customFormat="1" spans="3:30">
      <c r="C3822" s="38"/>
      <c r="P3822" s="37"/>
      <c r="Q3822" s="144"/>
      <c r="AC3822" s="39"/>
      <c r="AD3822" s="40"/>
    </row>
    <row r="3823" s="35" customFormat="1" spans="3:30">
      <c r="C3823" s="38"/>
      <c r="P3823" s="37"/>
      <c r="Q3823" s="144"/>
      <c r="AC3823" s="39"/>
      <c r="AD3823" s="40"/>
    </row>
    <row r="3824" s="35" customFormat="1" spans="3:30">
      <c r="C3824" s="38"/>
      <c r="P3824" s="37"/>
      <c r="Q3824" s="144"/>
      <c r="AC3824" s="39"/>
      <c r="AD3824" s="40"/>
    </row>
    <row r="3825" s="35" customFormat="1" spans="3:30">
      <c r="C3825" s="38"/>
      <c r="P3825" s="37"/>
      <c r="Q3825" s="144"/>
      <c r="AC3825" s="39"/>
      <c r="AD3825" s="40"/>
    </row>
    <row r="3826" s="35" customFormat="1" spans="3:30">
      <c r="C3826" s="38"/>
      <c r="P3826" s="37"/>
      <c r="Q3826" s="144"/>
      <c r="AC3826" s="39"/>
      <c r="AD3826" s="40"/>
    </row>
    <row r="3827" s="35" customFormat="1" spans="3:30">
      <c r="C3827" s="38"/>
      <c r="P3827" s="37"/>
      <c r="Q3827" s="144"/>
      <c r="AC3827" s="39"/>
      <c r="AD3827" s="40"/>
    </row>
    <row r="3828" s="35" customFormat="1" spans="3:30">
      <c r="C3828" s="38"/>
      <c r="P3828" s="37"/>
      <c r="Q3828" s="144"/>
      <c r="AC3828" s="39"/>
      <c r="AD3828" s="40"/>
    </row>
    <row r="3829" s="35" customFormat="1" spans="3:30">
      <c r="C3829" s="38"/>
      <c r="P3829" s="37"/>
      <c r="Q3829" s="144"/>
      <c r="AC3829" s="39"/>
      <c r="AD3829" s="40"/>
    </row>
    <row r="3830" s="35" customFormat="1" spans="3:30">
      <c r="C3830" s="38"/>
      <c r="P3830" s="37"/>
      <c r="Q3830" s="144"/>
      <c r="AC3830" s="39"/>
      <c r="AD3830" s="40"/>
    </row>
    <row r="3831" s="35" customFormat="1" spans="3:30">
      <c r="C3831" s="38"/>
      <c r="P3831" s="37"/>
      <c r="Q3831" s="144"/>
      <c r="AC3831" s="39"/>
      <c r="AD3831" s="40"/>
    </row>
    <row r="3832" s="35" customFormat="1" spans="3:30">
      <c r="C3832" s="38"/>
      <c r="P3832" s="37"/>
      <c r="Q3832" s="144"/>
      <c r="AC3832" s="39"/>
      <c r="AD3832" s="40"/>
    </row>
    <row r="3833" s="35" customFormat="1" spans="3:30">
      <c r="C3833" s="38"/>
      <c r="P3833" s="37"/>
      <c r="Q3833" s="144"/>
      <c r="AC3833" s="39"/>
      <c r="AD3833" s="40"/>
    </row>
    <row r="3834" s="35" customFormat="1" spans="3:30">
      <c r="C3834" s="38"/>
      <c r="P3834" s="37"/>
      <c r="Q3834" s="144"/>
      <c r="AC3834" s="39"/>
      <c r="AD3834" s="40"/>
    </row>
    <row r="3835" s="35" customFormat="1" spans="3:30">
      <c r="C3835" s="38"/>
      <c r="P3835" s="37"/>
      <c r="Q3835" s="144"/>
      <c r="AC3835" s="39"/>
      <c r="AD3835" s="40"/>
    </row>
    <row r="3836" s="35" customFormat="1" spans="3:30">
      <c r="C3836" s="38"/>
      <c r="P3836" s="37"/>
      <c r="Q3836" s="144"/>
      <c r="AC3836" s="39"/>
      <c r="AD3836" s="40"/>
    </row>
    <row r="3837" s="35" customFormat="1" spans="3:30">
      <c r="C3837" s="38"/>
      <c r="P3837" s="37"/>
      <c r="Q3837" s="144"/>
      <c r="AC3837" s="39"/>
      <c r="AD3837" s="40"/>
    </row>
    <row r="3838" s="35" customFormat="1" spans="3:30">
      <c r="C3838" s="38"/>
      <c r="P3838" s="37"/>
      <c r="Q3838" s="144"/>
      <c r="AC3838" s="39"/>
      <c r="AD3838" s="40"/>
    </row>
    <row r="3839" s="35" customFormat="1" spans="3:30">
      <c r="C3839" s="38"/>
      <c r="P3839" s="37"/>
      <c r="Q3839" s="144"/>
      <c r="AC3839" s="39"/>
      <c r="AD3839" s="40"/>
    </row>
    <row r="3840" s="35" customFormat="1" spans="3:30">
      <c r="C3840" s="38"/>
      <c r="P3840" s="37"/>
      <c r="Q3840" s="144"/>
      <c r="AC3840" s="39"/>
      <c r="AD3840" s="40"/>
    </row>
    <row r="3841" s="35" customFormat="1" spans="3:30">
      <c r="C3841" s="38"/>
      <c r="P3841" s="37"/>
      <c r="Q3841" s="144"/>
      <c r="AC3841" s="39"/>
      <c r="AD3841" s="40"/>
    </row>
    <row r="3842" s="35" customFormat="1" spans="3:30">
      <c r="C3842" s="38"/>
      <c r="P3842" s="37"/>
      <c r="Q3842" s="144"/>
      <c r="AC3842" s="39"/>
      <c r="AD3842" s="40"/>
    </row>
    <row r="3843" s="35" customFormat="1" spans="3:30">
      <c r="C3843" s="38"/>
      <c r="P3843" s="37"/>
      <c r="Q3843" s="144"/>
      <c r="AC3843" s="39"/>
      <c r="AD3843" s="40"/>
    </row>
    <row r="3844" s="35" customFormat="1" spans="3:30">
      <c r="C3844" s="38"/>
      <c r="P3844" s="37"/>
      <c r="Q3844" s="144"/>
      <c r="AC3844" s="39"/>
      <c r="AD3844" s="40"/>
    </row>
    <row r="3845" s="35" customFormat="1" spans="3:30">
      <c r="C3845" s="38"/>
      <c r="P3845" s="37"/>
      <c r="Q3845" s="144"/>
      <c r="AC3845" s="39"/>
      <c r="AD3845" s="40"/>
    </row>
    <row r="3846" s="35" customFormat="1" spans="3:30">
      <c r="C3846" s="38"/>
      <c r="P3846" s="37"/>
      <c r="Q3846" s="144"/>
      <c r="AC3846" s="39"/>
      <c r="AD3846" s="40"/>
    </row>
    <row r="3847" s="35" customFormat="1" spans="3:30">
      <c r="C3847" s="38"/>
      <c r="P3847" s="37"/>
      <c r="Q3847" s="144"/>
      <c r="AC3847" s="39"/>
      <c r="AD3847" s="40"/>
    </row>
    <row r="3848" s="35" customFormat="1" spans="3:30">
      <c r="C3848" s="38"/>
      <c r="P3848" s="37"/>
      <c r="Q3848" s="144"/>
      <c r="AC3848" s="39"/>
      <c r="AD3848" s="40"/>
    </row>
    <row r="3849" s="35" customFormat="1" spans="3:30">
      <c r="C3849" s="38"/>
      <c r="P3849" s="37"/>
      <c r="Q3849" s="144"/>
      <c r="AC3849" s="39"/>
      <c r="AD3849" s="40"/>
    </row>
    <row r="3850" s="35" customFormat="1" spans="3:30">
      <c r="C3850" s="38"/>
      <c r="P3850" s="37"/>
      <c r="Q3850" s="144"/>
      <c r="AC3850" s="39"/>
      <c r="AD3850" s="40"/>
    </row>
    <row r="3851" s="35" customFormat="1" spans="3:30">
      <c r="C3851" s="38"/>
      <c r="P3851" s="37"/>
      <c r="Q3851" s="144"/>
      <c r="AC3851" s="39"/>
      <c r="AD3851" s="40"/>
    </row>
    <row r="3852" s="35" customFormat="1" spans="3:30">
      <c r="C3852" s="38"/>
      <c r="P3852" s="37"/>
      <c r="Q3852" s="144"/>
      <c r="AC3852" s="39"/>
      <c r="AD3852" s="40"/>
    </row>
    <row r="3853" s="35" customFormat="1" spans="3:30">
      <c r="C3853" s="38"/>
      <c r="P3853" s="37"/>
      <c r="Q3853" s="144"/>
      <c r="AC3853" s="39"/>
      <c r="AD3853" s="40"/>
    </row>
    <row r="3854" s="35" customFormat="1" spans="3:30">
      <c r="C3854" s="38"/>
      <c r="P3854" s="37"/>
      <c r="Q3854" s="144"/>
      <c r="AC3854" s="39"/>
      <c r="AD3854" s="40"/>
    </row>
    <row r="3855" s="35" customFormat="1" spans="3:30">
      <c r="C3855" s="38"/>
      <c r="P3855" s="37"/>
      <c r="Q3855" s="144"/>
      <c r="AC3855" s="39"/>
      <c r="AD3855" s="40"/>
    </row>
    <row r="3856" s="35" customFormat="1" spans="3:30">
      <c r="C3856" s="38"/>
      <c r="P3856" s="37"/>
      <c r="Q3856" s="144"/>
      <c r="AC3856" s="39"/>
      <c r="AD3856" s="40"/>
    </row>
    <row r="3857" s="35" customFormat="1" spans="3:30">
      <c r="C3857" s="38"/>
      <c r="P3857" s="37"/>
      <c r="Q3857" s="144"/>
      <c r="AC3857" s="39"/>
      <c r="AD3857" s="40"/>
    </row>
    <row r="3858" s="35" customFormat="1" spans="3:30">
      <c r="C3858" s="38"/>
      <c r="P3858" s="37"/>
      <c r="Q3858" s="144"/>
      <c r="AC3858" s="39"/>
      <c r="AD3858" s="40"/>
    </row>
    <row r="3859" s="35" customFormat="1" spans="3:30">
      <c r="C3859" s="38"/>
      <c r="P3859" s="37"/>
      <c r="Q3859" s="144"/>
      <c r="AC3859" s="39"/>
      <c r="AD3859" s="40"/>
    </row>
    <row r="3860" s="35" customFormat="1" spans="3:30">
      <c r="C3860" s="38"/>
      <c r="P3860" s="37"/>
      <c r="Q3860" s="144"/>
      <c r="AC3860" s="39"/>
      <c r="AD3860" s="40"/>
    </row>
    <row r="3861" s="35" customFormat="1" spans="3:30">
      <c r="C3861" s="38"/>
      <c r="P3861" s="37"/>
      <c r="Q3861" s="144"/>
      <c r="AC3861" s="39"/>
      <c r="AD3861" s="40"/>
    </row>
    <row r="3862" s="35" customFormat="1" spans="3:30">
      <c r="C3862" s="38"/>
      <c r="P3862" s="37"/>
      <c r="Q3862" s="144"/>
      <c r="AC3862" s="39"/>
      <c r="AD3862" s="40"/>
    </row>
    <row r="3863" s="35" customFormat="1" spans="3:30">
      <c r="C3863" s="38"/>
      <c r="P3863" s="37"/>
      <c r="Q3863" s="144"/>
      <c r="AC3863" s="39"/>
      <c r="AD3863" s="40"/>
    </row>
    <row r="3864" s="35" customFormat="1" spans="3:30">
      <c r="C3864" s="38"/>
      <c r="P3864" s="37"/>
      <c r="Q3864" s="144"/>
      <c r="AC3864" s="39"/>
      <c r="AD3864" s="40"/>
    </row>
    <row r="3865" s="35" customFormat="1" spans="3:30">
      <c r="C3865" s="38"/>
      <c r="P3865" s="37"/>
      <c r="Q3865" s="144"/>
      <c r="AC3865" s="39"/>
      <c r="AD3865" s="40"/>
    </row>
    <row r="3866" s="35" customFormat="1" spans="3:30">
      <c r="C3866" s="38"/>
      <c r="P3866" s="37"/>
      <c r="Q3866" s="144"/>
      <c r="AC3866" s="39"/>
      <c r="AD3866" s="40"/>
    </row>
    <row r="3867" s="35" customFormat="1" spans="3:30">
      <c r="C3867" s="38"/>
      <c r="P3867" s="37"/>
      <c r="Q3867" s="144"/>
      <c r="AC3867" s="39"/>
      <c r="AD3867" s="40"/>
    </row>
    <row r="3868" s="35" customFormat="1" spans="3:30">
      <c r="C3868" s="38"/>
      <c r="P3868" s="37"/>
      <c r="Q3868" s="144"/>
      <c r="AC3868" s="39"/>
      <c r="AD3868" s="40"/>
    </row>
    <row r="3869" s="35" customFormat="1" spans="3:30">
      <c r="C3869" s="38"/>
      <c r="P3869" s="37"/>
      <c r="Q3869" s="144"/>
      <c r="AC3869" s="39"/>
      <c r="AD3869" s="40"/>
    </row>
    <row r="3870" s="35" customFormat="1" spans="3:30">
      <c r="C3870" s="38"/>
      <c r="P3870" s="37"/>
      <c r="Q3870" s="144"/>
      <c r="AC3870" s="39"/>
      <c r="AD3870" s="40"/>
    </row>
    <row r="3871" s="35" customFormat="1" spans="3:30">
      <c r="C3871" s="38"/>
      <c r="P3871" s="37"/>
      <c r="Q3871" s="144"/>
      <c r="AC3871" s="39"/>
      <c r="AD3871" s="40"/>
    </row>
    <row r="3872" s="35" customFormat="1" spans="3:30">
      <c r="C3872" s="38"/>
      <c r="P3872" s="37"/>
      <c r="Q3872" s="144"/>
      <c r="AC3872" s="39"/>
      <c r="AD3872" s="40"/>
    </row>
    <row r="3873" s="35" customFormat="1" spans="3:30">
      <c r="C3873" s="38"/>
      <c r="P3873" s="37"/>
      <c r="Q3873" s="144"/>
      <c r="AC3873" s="39"/>
      <c r="AD3873" s="40"/>
    </row>
    <row r="3874" s="35" customFormat="1" spans="3:30">
      <c r="C3874" s="38"/>
      <c r="P3874" s="37"/>
      <c r="Q3874" s="144"/>
      <c r="AC3874" s="39"/>
      <c r="AD3874" s="40"/>
    </row>
    <row r="3875" s="35" customFormat="1" spans="3:30">
      <c r="C3875" s="38"/>
      <c r="P3875" s="37"/>
      <c r="Q3875" s="144"/>
      <c r="AC3875" s="39"/>
      <c r="AD3875" s="40"/>
    </row>
    <row r="3876" s="35" customFormat="1" spans="3:30">
      <c r="C3876" s="38"/>
      <c r="P3876" s="37"/>
      <c r="Q3876" s="144"/>
      <c r="AC3876" s="39"/>
      <c r="AD3876" s="40"/>
    </row>
    <row r="3877" s="35" customFormat="1" spans="3:30">
      <c r="C3877" s="38"/>
      <c r="P3877" s="37"/>
      <c r="Q3877" s="144"/>
      <c r="AC3877" s="39"/>
      <c r="AD3877" s="40"/>
    </row>
    <row r="3878" s="35" customFormat="1" spans="3:30">
      <c r="C3878" s="38"/>
      <c r="P3878" s="37"/>
      <c r="Q3878" s="144"/>
      <c r="AC3878" s="39"/>
      <c r="AD3878" s="40"/>
    </row>
    <row r="3879" s="35" customFormat="1" spans="3:30">
      <c r="C3879" s="38"/>
      <c r="P3879" s="37"/>
      <c r="Q3879" s="144"/>
      <c r="AC3879" s="39"/>
      <c r="AD3879" s="40"/>
    </row>
    <row r="3880" s="35" customFormat="1" spans="3:30">
      <c r="C3880" s="38"/>
      <c r="P3880" s="37"/>
      <c r="Q3880" s="144"/>
      <c r="AC3880" s="39"/>
      <c r="AD3880" s="40"/>
    </row>
    <row r="3881" s="35" customFormat="1" spans="3:30">
      <c r="C3881" s="38"/>
      <c r="P3881" s="37"/>
      <c r="Q3881" s="144"/>
      <c r="AC3881" s="39"/>
      <c r="AD3881" s="40"/>
    </row>
    <row r="3882" s="35" customFormat="1" spans="3:30">
      <c r="C3882" s="38"/>
      <c r="P3882" s="37"/>
      <c r="Q3882" s="144"/>
      <c r="AC3882" s="39"/>
      <c r="AD3882" s="40"/>
    </row>
    <row r="3883" s="35" customFormat="1" spans="3:30">
      <c r="C3883" s="38"/>
      <c r="P3883" s="37"/>
      <c r="Q3883" s="144"/>
      <c r="AC3883" s="39"/>
      <c r="AD3883" s="40"/>
    </row>
    <row r="3884" s="35" customFormat="1" spans="3:30">
      <c r="C3884" s="38"/>
      <c r="P3884" s="37"/>
      <c r="Q3884" s="144"/>
      <c r="AC3884" s="39"/>
      <c r="AD3884" s="40"/>
    </row>
    <row r="3885" s="35" customFormat="1" spans="3:30">
      <c r="C3885" s="38"/>
      <c r="P3885" s="37"/>
      <c r="Q3885" s="144"/>
      <c r="AC3885" s="39"/>
      <c r="AD3885" s="40"/>
    </row>
    <row r="3886" s="35" customFormat="1" spans="3:30">
      <c r="C3886" s="38"/>
      <c r="P3886" s="37"/>
      <c r="Q3886" s="144"/>
      <c r="AC3886" s="39"/>
      <c r="AD3886" s="40"/>
    </row>
    <row r="3887" s="35" customFormat="1" spans="3:30">
      <c r="C3887" s="38"/>
      <c r="P3887" s="37"/>
      <c r="Q3887" s="144"/>
      <c r="AC3887" s="39"/>
      <c r="AD3887" s="40"/>
    </row>
    <row r="3888" s="35" customFormat="1" spans="3:30">
      <c r="C3888" s="38"/>
      <c r="P3888" s="37"/>
      <c r="Q3888" s="144"/>
      <c r="AC3888" s="39"/>
      <c r="AD3888" s="40"/>
    </row>
    <row r="3889" s="35" customFormat="1" spans="3:30">
      <c r="C3889" s="38"/>
      <c r="P3889" s="37"/>
      <c r="Q3889" s="144"/>
      <c r="AC3889" s="39"/>
      <c r="AD3889" s="40"/>
    </row>
    <row r="3890" s="35" customFormat="1" spans="3:30">
      <c r="C3890" s="38"/>
      <c r="P3890" s="37"/>
      <c r="Q3890" s="144"/>
      <c r="AC3890" s="39"/>
      <c r="AD3890" s="40"/>
    </row>
    <row r="3891" s="35" customFormat="1" spans="3:30">
      <c r="C3891" s="38"/>
      <c r="P3891" s="37"/>
      <c r="Q3891" s="144"/>
      <c r="AC3891" s="39"/>
      <c r="AD3891" s="40"/>
    </row>
    <row r="3892" s="35" customFormat="1" spans="3:30">
      <c r="C3892" s="38"/>
      <c r="P3892" s="37"/>
      <c r="Q3892" s="144"/>
      <c r="AC3892" s="39"/>
      <c r="AD3892" s="40"/>
    </row>
    <row r="3893" s="35" customFormat="1" spans="3:30">
      <c r="C3893" s="38"/>
      <c r="P3893" s="37"/>
      <c r="Q3893" s="144"/>
      <c r="AC3893" s="39"/>
      <c r="AD3893" s="40"/>
    </row>
    <row r="3894" s="35" customFormat="1" spans="3:30">
      <c r="C3894" s="38"/>
      <c r="P3894" s="37"/>
      <c r="Q3894" s="144"/>
      <c r="AC3894" s="39"/>
      <c r="AD3894" s="40"/>
    </row>
    <row r="3895" s="35" customFormat="1" spans="3:30">
      <c r="C3895" s="38"/>
      <c r="P3895" s="37"/>
      <c r="Q3895" s="144"/>
      <c r="AC3895" s="39"/>
      <c r="AD3895" s="40"/>
    </row>
    <row r="3896" s="35" customFormat="1" spans="3:30">
      <c r="C3896" s="38"/>
      <c r="P3896" s="37"/>
      <c r="Q3896" s="144"/>
      <c r="AC3896" s="39"/>
      <c r="AD3896" s="40"/>
    </row>
    <row r="3897" s="35" customFormat="1" spans="3:30">
      <c r="C3897" s="38"/>
      <c r="P3897" s="37"/>
      <c r="Q3897" s="144"/>
      <c r="AC3897" s="39"/>
      <c r="AD3897" s="40"/>
    </row>
    <row r="3898" s="35" customFormat="1" spans="3:30">
      <c r="C3898" s="38"/>
      <c r="P3898" s="37"/>
      <c r="Q3898" s="144"/>
      <c r="AC3898" s="39"/>
      <c r="AD3898" s="40"/>
    </row>
    <row r="3899" s="35" customFormat="1" spans="3:30">
      <c r="C3899" s="38"/>
      <c r="P3899" s="37"/>
      <c r="Q3899" s="144"/>
      <c r="AC3899" s="39"/>
      <c r="AD3899" s="40"/>
    </row>
    <row r="3900" s="35" customFormat="1" spans="3:30">
      <c r="C3900" s="38"/>
      <c r="P3900" s="37"/>
      <c r="Q3900" s="144"/>
      <c r="AC3900" s="39"/>
      <c r="AD3900" s="40"/>
    </row>
    <row r="3901" s="35" customFormat="1" spans="3:30">
      <c r="C3901" s="38"/>
      <c r="P3901" s="37"/>
      <c r="Q3901" s="144"/>
      <c r="AC3901" s="39"/>
      <c r="AD3901" s="40"/>
    </row>
    <row r="3902" s="35" customFormat="1" spans="3:30">
      <c r="C3902" s="38"/>
      <c r="P3902" s="37"/>
      <c r="Q3902" s="144"/>
      <c r="AC3902" s="39"/>
      <c r="AD3902" s="40"/>
    </row>
    <row r="3903" s="35" customFormat="1" spans="3:30">
      <c r="C3903" s="38"/>
      <c r="P3903" s="37"/>
      <c r="Q3903" s="144"/>
      <c r="AC3903" s="39"/>
      <c r="AD3903" s="40"/>
    </row>
    <row r="3904" s="35" customFormat="1" spans="3:30">
      <c r="C3904" s="38"/>
      <c r="P3904" s="37"/>
      <c r="Q3904" s="144"/>
      <c r="AC3904" s="39"/>
      <c r="AD3904" s="40"/>
    </row>
    <row r="3905" s="35" customFormat="1" spans="3:30">
      <c r="C3905" s="38"/>
      <c r="P3905" s="37"/>
      <c r="Q3905" s="144"/>
      <c r="AC3905" s="39"/>
      <c r="AD3905" s="40"/>
    </row>
    <row r="3906" s="35" customFormat="1" spans="3:30">
      <c r="C3906" s="38"/>
      <c r="P3906" s="37"/>
      <c r="Q3906" s="144"/>
      <c r="AC3906" s="39"/>
      <c r="AD3906" s="40"/>
    </row>
    <row r="3907" s="35" customFormat="1" spans="3:30">
      <c r="C3907" s="38"/>
      <c r="P3907" s="37"/>
      <c r="Q3907" s="144"/>
      <c r="AC3907" s="39"/>
      <c r="AD3907" s="40"/>
    </row>
    <row r="3908" s="35" customFormat="1" spans="3:30">
      <c r="C3908" s="38"/>
      <c r="P3908" s="37"/>
      <c r="Q3908" s="144"/>
      <c r="AC3908" s="39"/>
      <c r="AD3908" s="40"/>
    </row>
    <row r="3909" s="35" customFormat="1" spans="3:30">
      <c r="C3909" s="38"/>
      <c r="P3909" s="37"/>
      <c r="Q3909" s="144"/>
      <c r="AC3909" s="39"/>
      <c r="AD3909" s="40"/>
    </row>
    <row r="3910" s="35" customFormat="1" spans="3:30">
      <c r="C3910" s="38"/>
      <c r="P3910" s="37"/>
      <c r="Q3910" s="144"/>
      <c r="AC3910" s="39"/>
      <c r="AD3910" s="40"/>
    </row>
    <row r="3911" s="35" customFormat="1" spans="3:30">
      <c r="C3911" s="38"/>
      <c r="P3911" s="37"/>
      <c r="Q3911" s="144"/>
      <c r="AC3911" s="39"/>
      <c r="AD3911" s="40"/>
    </row>
    <row r="3912" s="35" customFormat="1" spans="3:30">
      <c r="C3912" s="38"/>
      <c r="P3912" s="37"/>
      <c r="Q3912" s="144"/>
      <c r="AC3912" s="39"/>
      <c r="AD3912" s="40"/>
    </row>
    <row r="3913" s="35" customFormat="1" spans="3:30">
      <c r="C3913" s="38"/>
      <c r="P3913" s="37"/>
      <c r="Q3913" s="144"/>
      <c r="AC3913" s="39"/>
      <c r="AD3913" s="40"/>
    </row>
    <row r="3914" s="35" customFormat="1" spans="3:30">
      <c r="C3914" s="38"/>
      <c r="P3914" s="37"/>
      <c r="Q3914" s="144"/>
      <c r="AC3914" s="39"/>
      <c r="AD3914" s="40"/>
    </row>
    <row r="3915" s="35" customFormat="1" spans="3:30">
      <c r="C3915" s="38"/>
      <c r="P3915" s="37"/>
      <c r="Q3915" s="144"/>
      <c r="AC3915" s="39"/>
      <c r="AD3915" s="40"/>
    </row>
    <row r="3916" s="35" customFormat="1" spans="3:30">
      <c r="C3916" s="38"/>
      <c r="P3916" s="37"/>
      <c r="Q3916" s="144"/>
      <c r="AC3916" s="39"/>
      <c r="AD3916" s="40"/>
    </row>
    <row r="3917" s="35" customFormat="1" spans="3:30">
      <c r="C3917" s="38"/>
      <c r="P3917" s="37"/>
      <c r="Q3917" s="144"/>
      <c r="AC3917" s="39"/>
      <c r="AD3917" s="40"/>
    </row>
    <row r="3918" s="35" customFormat="1" spans="3:30">
      <c r="C3918" s="38"/>
      <c r="P3918" s="37"/>
      <c r="Q3918" s="144"/>
      <c r="AC3918" s="39"/>
      <c r="AD3918" s="40"/>
    </row>
    <row r="3919" s="35" customFormat="1" spans="3:30">
      <c r="C3919" s="38"/>
      <c r="P3919" s="37"/>
      <c r="Q3919" s="144"/>
      <c r="AC3919" s="39"/>
      <c r="AD3919" s="40"/>
    </row>
    <row r="3920" s="35" customFormat="1" spans="3:30">
      <c r="C3920" s="38"/>
      <c r="P3920" s="37"/>
      <c r="Q3920" s="144"/>
      <c r="AC3920" s="39"/>
      <c r="AD3920" s="40"/>
    </row>
    <row r="3921" s="35" customFormat="1" spans="3:30">
      <c r="C3921" s="38"/>
      <c r="P3921" s="37"/>
      <c r="Q3921" s="144"/>
      <c r="AC3921" s="39"/>
      <c r="AD3921" s="40"/>
    </row>
    <row r="3922" s="35" customFormat="1" spans="3:30">
      <c r="C3922" s="38"/>
      <c r="P3922" s="37"/>
      <c r="Q3922" s="144"/>
      <c r="AC3922" s="39"/>
      <c r="AD3922" s="40"/>
    </row>
    <row r="3923" s="35" customFormat="1" spans="3:30">
      <c r="C3923" s="38"/>
      <c r="P3923" s="37"/>
      <c r="Q3923" s="144"/>
      <c r="AC3923" s="39"/>
      <c r="AD3923" s="40"/>
    </row>
    <row r="3924" s="35" customFormat="1" spans="3:30">
      <c r="C3924" s="38"/>
      <c r="P3924" s="37"/>
      <c r="Q3924" s="144"/>
      <c r="AC3924" s="39"/>
      <c r="AD3924" s="40"/>
    </row>
    <row r="3925" s="35" customFormat="1" spans="3:30">
      <c r="C3925" s="38"/>
      <c r="P3925" s="37"/>
      <c r="Q3925" s="144"/>
      <c r="AC3925" s="39"/>
      <c r="AD3925" s="40"/>
    </row>
    <row r="3926" s="35" customFormat="1" spans="3:30">
      <c r="C3926" s="38"/>
      <c r="P3926" s="37"/>
      <c r="Q3926" s="144"/>
      <c r="AC3926" s="39"/>
      <c r="AD3926" s="40"/>
    </row>
    <row r="3927" s="35" customFormat="1" spans="3:30">
      <c r="C3927" s="38"/>
      <c r="P3927" s="37"/>
      <c r="Q3927" s="144"/>
      <c r="AC3927" s="39"/>
      <c r="AD3927" s="40"/>
    </row>
    <row r="3928" s="35" customFormat="1" spans="3:30">
      <c r="C3928" s="38"/>
      <c r="P3928" s="37"/>
      <c r="Q3928" s="144"/>
      <c r="AC3928" s="39"/>
      <c r="AD3928" s="40"/>
    </row>
    <row r="3929" s="35" customFormat="1" spans="3:30">
      <c r="C3929" s="38"/>
      <c r="P3929" s="37"/>
      <c r="Q3929" s="144"/>
      <c r="AC3929" s="39"/>
      <c r="AD3929" s="40"/>
    </row>
    <row r="3930" s="35" customFormat="1" spans="3:30">
      <c r="C3930" s="38"/>
      <c r="P3930" s="37"/>
      <c r="Q3930" s="144"/>
      <c r="AC3930" s="39"/>
      <c r="AD3930" s="40"/>
    </row>
    <row r="3931" s="35" customFormat="1" spans="3:30">
      <c r="C3931" s="38"/>
      <c r="P3931" s="37"/>
      <c r="Q3931" s="144"/>
      <c r="AC3931" s="39"/>
      <c r="AD3931" s="40"/>
    </row>
    <row r="3932" s="35" customFormat="1" spans="3:30">
      <c r="C3932" s="38"/>
      <c r="P3932" s="37"/>
      <c r="Q3932" s="144"/>
      <c r="AC3932" s="39"/>
      <c r="AD3932" s="40"/>
    </row>
    <row r="3933" s="35" customFormat="1" spans="3:30">
      <c r="C3933" s="38"/>
      <c r="P3933" s="37"/>
      <c r="Q3933" s="144"/>
      <c r="AC3933" s="39"/>
      <c r="AD3933" s="40"/>
    </row>
    <row r="3934" s="35" customFormat="1" spans="3:30">
      <c r="C3934" s="38"/>
      <c r="P3934" s="37"/>
      <c r="Q3934" s="144"/>
      <c r="AC3934" s="39"/>
      <c r="AD3934" s="40"/>
    </row>
    <row r="3935" s="35" customFormat="1" spans="3:30">
      <c r="C3935" s="38"/>
      <c r="P3935" s="37"/>
      <c r="Q3935" s="144"/>
      <c r="AC3935" s="39"/>
      <c r="AD3935" s="40"/>
    </row>
    <row r="3936" s="35" customFormat="1" spans="3:30">
      <c r="C3936" s="38"/>
      <c r="P3936" s="37"/>
      <c r="Q3936" s="144"/>
      <c r="AC3936" s="39"/>
      <c r="AD3936" s="40"/>
    </row>
    <row r="3937" s="35" customFormat="1" spans="3:30">
      <c r="C3937" s="38"/>
      <c r="P3937" s="37"/>
      <c r="Q3937" s="144"/>
      <c r="AC3937" s="39"/>
      <c r="AD3937" s="40"/>
    </row>
    <row r="3938" s="35" customFormat="1" spans="3:30">
      <c r="C3938" s="38"/>
      <c r="P3938" s="37"/>
      <c r="Q3938" s="144"/>
      <c r="AC3938" s="39"/>
      <c r="AD3938" s="40"/>
    </row>
    <row r="3939" s="35" customFormat="1" spans="3:30">
      <c r="C3939" s="38"/>
      <c r="P3939" s="37"/>
      <c r="Q3939" s="144"/>
      <c r="AC3939" s="39"/>
      <c r="AD3939" s="40"/>
    </row>
    <row r="3940" s="35" customFormat="1" spans="3:30">
      <c r="C3940" s="38"/>
      <c r="P3940" s="37"/>
      <c r="Q3940" s="144"/>
      <c r="AC3940" s="39"/>
      <c r="AD3940" s="40"/>
    </row>
    <row r="3941" s="35" customFormat="1" spans="3:30">
      <c r="C3941" s="38"/>
      <c r="P3941" s="37"/>
      <c r="Q3941" s="144"/>
      <c r="AC3941" s="39"/>
      <c r="AD3941" s="40"/>
    </row>
    <row r="3942" s="35" customFormat="1" spans="3:30">
      <c r="C3942" s="38"/>
      <c r="P3942" s="37"/>
      <c r="Q3942" s="144"/>
      <c r="AC3942" s="39"/>
      <c r="AD3942" s="40"/>
    </row>
    <row r="3943" s="35" customFormat="1" spans="3:30">
      <c r="C3943" s="38"/>
      <c r="P3943" s="37"/>
      <c r="Q3943" s="144"/>
      <c r="AC3943" s="39"/>
      <c r="AD3943" s="40"/>
    </row>
    <row r="3944" s="35" customFormat="1" spans="3:30">
      <c r="C3944" s="38"/>
      <c r="P3944" s="37"/>
      <c r="Q3944" s="144"/>
      <c r="AC3944" s="39"/>
      <c r="AD3944" s="40"/>
    </row>
    <row r="3945" s="35" customFormat="1" spans="3:30">
      <c r="C3945" s="38"/>
      <c r="P3945" s="37"/>
      <c r="Q3945" s="144"/>
      <c r="AC3945" s="39"/>
      <c r="AD3945" s="40"/>
    </row>
    <row r="3946" s="35" customFormat="1" spans="3:30">
      <c r="C3946" s="38"/>
      <c r="P3946" s="37"/>
      <c r="Q3946" s="144"/>
      <c r="AC3946" s="39"/>
      <c r="AD3946" s="40"/>
    </row>
    <row r="3947" s="35" customFormat="1" spans="3:30">
      <c r="C3947" s="38"/>
      <c r="P3947" s="37"/>
      <c r="Q3947" s="144"/>
      <c r="AC3947" s="39"/>
      <c r="AD3947" s="40"/>
    </row>
    <row r="3948" s="35" customFormat="1" spans="3:30">
      <c r="C3948" s="38"/>
      <c r="P3948" s="37"/>
      <c r="Q3948" s="144"/>
      <c r="AC3948" s="39"/>
      <c r="AD3948" s="40"/>
    </row>
    <row r="3949" s="35" customFormat="1" spans="3:30">
      <c r="C3949" s="38"/>
      <c r="P3949" s="37"/>
      <c r="Q3949" s="144"/>
      <c r="AC3949" s="39"/>
      <c r="AD3949" s="40"/>
    </row>
    <row r="3950" s="35" customFormat="1" spans="3:30">
      <c r="C3950" s="38"/>
      <c r="P3950" s="37"/>
      <c r="Q3950" s="144"/>
      <c r="AC3950" s="39"/>
      <c r="AD3950" s="40"/>
    </row>
    <row r="3951" s="35" customFormat="1" spans="3:30">
      <c r="C3951" s="38"/>
      <c r="P3951" s="37"/>
      <c r="Q3951" s="144"/>
      <c r="AC3951" s="39"/>
      <c r="AD3951" s="40"/>
    </row>
    <row r="3952" s="35" customFormat="1" spans="3:30">
      <c r="C3952" s="38"/>
      <c r="P3952" s="37"/>
      <c r="Q3952" s="144"/>
      <c r="AC3952" s="39"/>
      <c r="AD3952" s="40"/>
    </row>
    <row r="3953" s="35" customFormat="1" spans="3:30">
      <c r="C3953" s="38"/>
      <c r="P3953" s="37"/>
      <c r="Q3953" s="144"/>
      <c r="AC3953" s="39"/>
      <c r="AD3953" s="40"/>
    </row>
    <row r="3954" s="35" customFormat="1" spans="3:30">
      <c r="C3954" s="38"/>
      <c r="P3954" s="37"/>
      <c r="Q3954" s="144"/>
      <c r="AC3954" s="39"/>
      <c r="AD3954" s="40"/>
    </row>
    <row r="3955" s="35" customFormat="1" spans="3:30">
      <c r="C3955" s="38"/>
      <c r="P3955" s="37"/>
      <c r="Q3955" s="144"/>
      <c r="AC3955" s="39"/>
      <c r="AD3955" s="40"/>
    </row>
    <row r="3956" s="35" customFormat="1" spans="3:30">
      <c r="C3956" s="38"/>
      <c r="P3956" s="37"/>
      <c r="Q3956" s="144"/>
      <c r="AC3956" s="39"/>
      <c r="AD3956" s="40"/>
    </row>
    <row r="3957" s="35" customFormat="1" spans="3:30">
      <c r="C3957" s="38"/>
      <c r="P3957" s="37"/>
      <c r="Q3957" s="144"/>
      <c r="AC3957" s="39"/>
      <c r="AD3957" s="40"/>
    </row>
    <row r="3958" s="35" customFormat="1" spans="3:30">
      <c r="C3958" s="38"/>
      <c r="P3958" s="37"/>
      <c r="Q3958" s="144"/>
      <c r="AC3958" s="39"/>
      <c r="AD3958" s="40"/>
    </row>
    <row r="3959" s="35" customFormat="1" spans="3:30">
      <c r="C3959" s="38"/>
      <c r="P3959" s="37"/>
      <c r="Q3959" s="144"/>
      <c r="AC3959" s="39"/>
      <c r="AD3959" s="40"/>
    </row>
    <row r="3960" s="35" customFormat="1" spans="3:30">
      <c r="C3960" s="38"/>
      <c r="P3960" s="37"/>
      <c r="Q3960" s="144"/>
      <c r="AC3960" s="39"/>
      <c r="AD3960" s="40"/>
    </row>
    <row r="3961" s="35" customFormat="1" spans="3:30">
      <c r="C3961" s="38"/>
      <c r="P3961" s="37"/>
      <c r="Q3961" s="144"/>
      <c r="AC3961" s="39"/>
      <c r="AD3961" s="40"/>
    </row>
    <row r="3962" s="35" customFormat="1" spans="3:30">
      <c r="C3962" s="38"/>
      <c r="P3962" s="37"/>
      <c r="Q3962" s="144"/>
      <c r="AC3962" s="39"/>
      <c r="AD3962" s="40"/>
    </row>
    <row r="3963" s="35" customFormat="1" spans="3:30">
      <c r="C3963" s="38"/>
      <c r="P3963" s="37"/>
      <c r="Q3963" s="144"/>
      <c r="AC3963" s="39"/>
      <c r="AD3963" s="40"/>
    </row>
    <row r="3964" s="35" customFormat="1" spans="3:30">
      <c r="C3964" s="38"/>
      <c r="P3964" s="37"/>
      <c r="Q3964" s="144"/>
      <c r="AC3964" s="39"/>
      <c r="AD3964" s="40"/>
    </row>
    <row r="3965" s="35" customFormat="1" spans="3:30">
      <c r="C3965" s="38"/>
      <c r="P3965" s="37"/>
      <c r="Q3965" s="144"/>
      <c r="AC3965" s="39"/>
      <c r="AD3965" s="40"/>
    </row>
    <row r="3966" s="35" customFormat="1" spans="3:30">
      <c r="C3966" s="38"/>
      <c r="P3966" s="37"/>
      <c r="Q3966" s="144"/>
      <c r="AC3966" s="39"/>
      <c r="AD3966" s="40"/>
    </row>
    <row r="3967" s="35" customFormat="1" spans="3:30">
      <c r="C3967" s="38"/>
      <c r="P3967" s="37"/>
      <c r="Q3967" s="144"/>
      <c r="AC3967" s="39"/>
      <c r="AD3967" s="40"/>
    </row>
    <row r="3968" s="35" customFormat="1" spans="3:30">
      <c r="C3968" s="38"/>
      <c r="P3968" s="37"/>
      <c r="Q3968" s="144"/>
      <c r="AC3968" s="39"/>
      <c r="AD3968" s="40"/>
    </row>
    <row r="3969" s="35" customFormat="1" spans="3:30">
      <c r="C3969" s="38"/>
      <c r="P3969" s="37"/>
      <c r="Q3969" s="144"/>
      <c r="AC3969" s="39"/>
      <c r="AD3969" s="40"/>
    </row>
    <row r="3970" s="35" customFormat="1" spans="3:30">
      <c r="C3970" s="38"/>
      <c r="P3970" s="37"/>
      <c r="Q3970" s="144"/>
      <c r="AC3970" s="39"/>
      <c r="AD3970" s="40"/>
    </row>
    <row r="3971" s="35" customFormat="1" spans="3:30">
      <c r="C3971" s="38"/>
      <c r="P3971" s="37"/>
      <c r="Q3971" s="144"/>
      <c r="AC3971" s="39"/>
      <c r="AD3971" s="40"/>
    </row>
    <row r="3972" s="35" customFormat="1" spans="3:30">
      <c r="C3972" s="38"/>
      <c r="P3972" s="37"/>
      <c r="Q3972" s="144"/>
      <c r="AC3972" s="39"/>
      <c r="AD3972" s="40"/>
    </row>
    <row r="3973" s="35" customFormat="1" spans="3:30">
      <c r="C3973" s="38"/>
      <c r="P3973" s="37"/>
      <c r="Q3973" s="144"/>
      <c r="AC3973" s="39"/>
      <c r="AD3973" s="40"/>
    </row>
    <row r="3974" s="35" customFormat="1" spans="3:30">
      <c r="C3974" s="38"/>
      <c r="P3974" s="37"/>
      <c r="Q3974" s="144"/>
      <c r="AC3974" s="39"/>
      <c r="AD3974" s="40"/>
    </row>
    <row r="3975" s="35" customFormat="1" spans="3:30">
      <c r="C3975" s="38"/>
      <c r="P3975" s="37"/>
      <c r="Q3975" s="144"/>
      <c r="AC3975" s="39"/>
      <c r="AD3975" s="40"/>
    </row>
    <row r="3976" s="35" customFormat="1" spans="3:30">
      <c r="C3976" s="38"/>
      <c r="P3976" s="37"/>
      <c r="Q3976" s="144"/>
      <c r="AC3976" s="39"/>
      <c r="AD3976" s="40"/>
    </row>
    <row r="3977" s="35" customFormat="1" spans="3:30">
      <c r="C3977" s="38"/>
      <c r="P3977" s="37"/>
      <c r="Q3977" s="144"/>
      <c r="AC3977" s="39"/>
      <c r="AD3977" s="40"/>
    </row>
    <row r="3978" s="35" customFormat="1" spans="3:30">
      <c r="C3978" s="38"/>
      <c r="P3978" s="37"/>
      <c r="Q3978" s="144"/>
      <c r="AC3978" s="39"/>
      <c r="AD3978" s="40"/>
    </row>
    <row r="3979" s="35" customFormat="1" spans="3:30">
      <c r="C3979" s="38"/>
      <c r="P3979" s="37"/>
      <c r="Q3979" s="144"/>
      <c r="AC3979" s="39"/>
      <c r="AD3979" s="40"/>
    </row>
    <row r="3980" s="35" customFormat="1" spans="3:30">
      <c r="C3980" s="38"/>
      <c r="P3980" s="37"/>
      <c r="Q3980" s="144"/>
      <c r="AC3980" s="39"/>
      <c r="AD3980" s="40"/>
    </row>
    <row r="3981" s="35" customFormat="1" spans="3:30">
      <c r="C3981" s="38"/>
      <c r="P3981" s="37"/>
      <c r="Q3981" s="144"/>
      <c r="AC3981" s="39"/>
      <c r="AD3981" s="40"/>
    </row>
    <row r="3982" s="35" customFormat="1" spans="3:30">
      <c r="C3982" s="38"/>
      <c r="P3982" s="37"/>
      <c r="Q3982" s="144"/>
      <c r="AC3982" s="39"/>
      <c r="AD3982" s="40"/>
    </row>
    <row r="3983" s="35" customFormat="1" spans="3:30">
      <c r="C3983" s="38"/>
      <c r="P3983" s="37"/>
      <c r="Q3983" s="144"/>
      <c r="AC3983" s="39"/>
      <c r="AD3983" s="40"/>
    </row>
    <row r="3984" s="35" customFormat="1" spans="3:30">
      <c r="C3984" s="38"/>
      <c r="P3984" s="37"/>
      <c r="Q3984" s="144"/>
      <c r="AC3984" s="39"/>
      <c r="AD3984" s="40"/>
    </row>
    <row r="3985" s="35" customFormat="1" spans="3:30">
      <c r="C3985" s="38"/>
      <c r="P3985" s="37"/>
      <c r="Q3985" s="144"/>
      <c r="AC3985" s="39"/>
      <c r="AD3985" s="40"/>
    </row>
    <row r="3986" s="35" customFormat="1" spans="3:30">
      <c r="C3986" s="38"/>
      <c r="P3986" s="37"/>
      <c r="Q3986" s="144"/>
      <c r="AC3986" s="39"/>
      <c r="AD3986" s="40"/>
    </row>
    <row r="3987" s="35" customFormat="1" spans="3:30">
      <c r="C3987" s="38"/>
      <c r="P3987" s="37"/>
      <c r="Q3987" s="144"/>
      <c r="AC3987" s="39"/>
      <c r="AD3987" s="40"/>
    </row>
    <row r="3988" s="35" customFormat="1" spans="3:30">
      <c r="C3988" s="38"/>
      <c r="P3988" s="37"/>
      <c r="Q3988" s="144"/>
      <c r="AC3988" s="39"/>
      <c r="AD3988" s="40"/>
    </row>
    <row r="3989" s="35" customFormat="1" spans="3:30">
      <c r="C3989" s="38"/>
      <c r="P3989" s="37"/>
      <c r="Q3989" s="144"/>
      <c r="AC3989" s="39"/>
      <c r="AD3989" s="40"/>
    </row>
    <row r="3990" s="35" customFormat="1" spans="3:30">
      <c r="C3990" s="38"/>
      <c r="P3990" s="37"/>
      <c r="Q3990" s="144"/>
      <c r="AC3990" s="39"/>
      <c r="AD3990" s="40"/>
    </row>
    <row r="3991" s="35" customFormat="1" spans="3:30">
      <c r="C3991" s="38"/>
      <c r="P3991" s="37"/>
      <c r="Q3991" s="144"/>
      <c r="AC3991" s="39"/>
      <c r="AD3991" s="40"/>
    </row>
    <row r="3992" s="35" customFormat="1" spans="3:30">
      <c r="C3992" s="38"/>
      <c r="P3992" s="37"/>
      <c r="Q3992" s="144"/>
      <c r="AC3992" s="39"/>
      <c r="AD3992" s="40"/>
    </row>
    <row r="3993" s="35" customFormat="1" spans="3:30">
      <c r="C3993" s="38"/>
      <c r="P3993" s="37"/>
      <c r="Q3993" s="144"/>
      <c r="AC3993" s="39"/>
      <c r="AD3993" s="40"/>
    </row>
    <row r="3994" s="35" customFormat="1" spans="3:30">
      <c r="C3994" s="38"/>
      <c r="P3994" s="37"/>
      <c r="Q3994" s="144"/>
      <c r="AC3994" s="39"/>
      <c r="AD3994" s="40"/>
    </row>
    <row r="3995" s="35" customFormat="1" spans="3:30">
      <c r="C3995" s="38"/>
      <c r="P3995" s="37"/>
      <c r="Q3995" s="144"/>
      <c r="AC3995" s="39"/>
      <c r="AD3995" s="40"/>
    </row>
    <row r="3996" s="35" customFormat="1" spans="3:30">
      <c r="C3996" s="38"/>
      <c r="P3996" s="37"/>
      <c r="Q3996" s="144"/>
      <c r="AC3996" s="39"/>
      <c r="AD3996" s="40"/>
    </row>
    <row r="3997" s="35" customFormat="1" spans="3:30">
      <c r="C3997" s="38"/>
      <c r="P3997" s="37"/>
      <c r="Q3997" s="144"/>
      <c r="AC3997" s="39"/>
      <c r="AD3997" s="40"/>
    </row>
    <row r="3998" s="35" customFormat="1" spans="3:30">
      <c r="C3998" s="38"/>
      <c r="P3998" s="37"/>
      <c r="Q3998" s="144"/>
      <c r="AC3998" s="39"/>
      <c r="AD3998" s="40"/>
    </row>
    <row r="3999" s="35" customFormat="1" spans="3:30">
      <c r="C3999" s="38"/>
      <c r="P3999" s="37"/>
      <c r="Q3999" s="144"/>
      <c r="AC3999" s="39"/>
      <c r="AD3999" s="40"/>
    </row>
    <row r="4000" s="35" customFormat="1" spans="3:30">
      <c r="C4000" s="38"/>
      <c r="P4000" s="37"/>
      <c r="Q4000" s="144"/>
      <c r="AC4000" s="39"/>
      <c r="AD4000" s="40"/>
    </row>
    <row r="4001" s="35" customFormat="1" spans="3:30">
      <c r="C4001" s="38"/>
      <c r="P4001" s="37"/>
      <c r="Q4001" s="144"/>
      <c r="AC4001" s="39"/>
      <c r="AD4001" s="40"/>
    </row>
    <row r="4002" s="35" customFormat="1" spans="3:30">
      <c r="C4002" s="38"/>
      <c r="P4002" s="37"/>
      <c r="Q4002" s="144"/>
      <c r="AC4002" s="39"/>
      <c r="AD4002" s="40"/>
    </row>
    <row r="4003" s="35" customFormat="1" spans="3:30">
      <c r="C4003" s="38"/>
      <c r="P4003" s="37"/>
      <c r="Q4003" s="144"/>
      <c r="AC4003" s="39"/>
      <c r="AD4003" s="40"/>
    </row>
    <row r="4004" s="35" customFormat="1" spans="3:30">
      <c r="C4004" s="38"/>
      <c r="P4004" s="37"/>
      <c r="Q4004" s="144"/>
      <c r="AC4004" s="39"/>
      <c r="AD4004" s="40"/>
    </row>
    <row r="4005" s="35" customFormat="1" spans="3:30">
      <c r="C4005" s="38"/>
      <c r="P4005" s="37"/>
      <c r="Q4005" s="144"/>
      <c r="AC4005" s="39"/>
      <c r="AD4005" s="40"/>
    </row>
    <row r="4006" s="35" customFormat="1" spans="3:30">
      <c r="C4006" s="38"/>
      <c r="P4006" s="37"/>
      <c r="Q4006" s="144"/>
      <c r="AC4006" s="39"/>
      <c r="AD4006" s="40"/>
    </row>
    <row r="4007" s="35" customFormat="1" spans="3:30">
      <c r="C4007" s="38"/>
      <c r="P4007" s="37"/>
      <c r="Q4007" s="144"/>
      <c r="AC4007" s="39"/>
      <c r="AD4007" s="40"/>
    </row>
    <row r="4008" s="35" customFormat="1" spans="3:30">
      <c r="C4008" s="38"/>
      <c r="P4008" s="37"/>
      <c r="Q4008" s="144"/>
      <c r="AC4008" s="39"/>
      <c r="AD4008" s="40"/>
    </row>
    <row r="4009" s="35" customFormat="1" spans="3:30">
      <c r="C4009" s="38"/>
      <c r="P4009" s="37"/>
      <c r="Q4009" s="144"/>
      <c r="AC4009" s="39"/>
      <c r="AD4009" s="40"/>
    </row>
    <row r="4010" s="35" customFormat="1" spans="3:30">
      <c r="C4010" s="38"/>
      <c r="P4010" s="37"/>
      <c r="Q4010" s="144"/>
      <c r="AC4010" s="39"/>
      <c r="AD4010" s="40"/>
    </row>
    <row r="4011" s="35" customFormat="1" spans="3:30">
      <c r="C4011" s="38"/>
      <c r="P4011" s="37"/>
      <c r="Q4011" s="144"/>
      <c r="AC4011" s="39"/>
      <c r="AD4011" s="40"/>
    </row>
    <row r="4012" s="35" customFormat="1" spans="3:30">
      <c r="C4012" s="38"/>
      <c r="P4012" s="37"/>
      <c r="Q4012" s="144"/>
      <c r="AC4012" s="39"/>
      <c r="AD4012" s="40"/>
    </row>
    <row r="4013" s="35" customFormat="1" spans="3:30">
      <c r="C4013" s="38"/>
      <c r="P4013" s="37"/>
      <c r="Q4013" s="144"/>
      <c r="AC4013" s="39"/>
      <c r="AD4013" s="40"/>
    </row>
    <row r="4014" s="35" customFormat="1" spans="3:30">
      <c r="C4014" s="38"/>
      <c r="P4014" s="37"/>
      <c r="Q4014" s="144"/>
      <c r="AC4014" s="39"/>
      <c r="AD4014" s="40"/>
    </row>
    <row r="4015" s="35" customFormat="1" spans="3:30">
      <c r="C4015" s="38"/>
      <c r="P4015" s="37"/>
      <c r="Q4015" s="144"/>
      <c r="AC4015" s="39"/>
      <c r="AD4015" s="40"/>
    </row>
    <row r="4016" s="35" customFormat="1" spans="3:30">
      <c r="C4016" s="38"/>
      <c r="P4016" s="37"/>
      <c r="Q4016" s="144"/>
      <c r="AC4016" s="39"/>
      <c r="AD4016" s="40"/>
    </row>
    <row r="4017" s="35" customFormat="1" spans="3:30">
      <c r="C4017" s="38"/>
      <c r="P4017" s="37"/>
      <c r="Q4017" s="144"/>
      <c r="AC4017" s="39"/>
      <c r="AD4017" s="40"/>
    </row>
    <row r="4018" s="35" customFormat="1" spans="3:30">
      <c r="C4018" s="38"/>
      <c r="P4018" s="37"/>
      <c r="Q4018" s="144"/>
      <c r="AC4018" s="39"/>
      <c r="AD4018" s="40"/>
    </row>
    <row r="4019" s="35" customFormat="1" spans="3:30">
      <c r="C4019" s="38"/>
      <c r="P4019" s="37"/>
      <c r="Q4019" s="144"/>
      <c r="AC4019" s="39"/>
      <c r="AD4019" s="40"/>
    </row>
    <row r="4020" s="35" customFormat="1" spans="3:30">
      <c r="C4020" s="38"/>
      <c r="P4020" s="37"/>
      <c r="Q4020" s="144"/>
      <c r="AC4020" s="39"/>
      <c r="AD4020" s="40"/>
    </row>
    <row r="4021" s="35" customFormat="1" spans="3:30">
      <c r="C4021" s="38"/>
      <c r="P4021" s="37"/>
      <c r="Q4021" s="144"/>
      <c r="AC4021" s="39"/>
      <c r="AD4021" s="40"/>
    </row>
    <row r="4022" s="35" customFormat="1" spans="3:30">
      <c r="C4022" s="38"/>
      <c r="P4022" s="37"/>
      <c r="Q4022" s="144"/>
      <c r="AC4022" s="39"/>
      <c r="AD4022" s="40"/>
    </row>
    <row r="4023" s="35" customFormat="1" spans="3:30">
      <c r="C4023" s="38"/>
      <c r="P4023" s="37"/>
      <c r="Q4023" s="144"/>
      <c r="AC4023" s="39"/>
      <c r="AD4023" s="40"/>
    </row>
    <row r="4024" s="35" customFormat="1" spans="3:30">
      <c r="C4024" s="38"/>
      <c r="P4024" s="37"/>
      <c r="Q4024" s="144"/>
      <c r="AC4024" s="39"/>
      <c r="AD4024" s="40"/>
    </row>
    <row r="4025" s="35" customFormat="1" spans="3:30">
      <c r="C4025" s="38"/>
      <c r="P4025" s="37"/>
      <c r="Q4025" s="144"/>
      <c r="AC4025" s="39"/>
      <c r="AD4025" s="40"/>
    </row>
    <row r="4026" s="35" customFormat="1" spans="3:30">
      <c r="C4026" s="38"/>
      <c r="P4026" s="37"/>
      <c r="Q4026" s="144"/>
      <c r="AC4026" s="39"/>
      <c r="AD4026" s="40"/>
    </row>
    <row r="4027" s="35" customFormat="1" spans="3:30">
      <c r="C4027" s="38"/>
      <c r="P4027" s="37"/>
      <c r="Q4027" s="144"/>
      <c r="AC4027" s="39"/>
      <c r="AD4027" s="40"/>
    </row>
    <row r="4028" s="35" customFormat="1" spans="3:30">
      <c r="C4028" s="38"/>
      <c r="P4028" s="37"/>
      <c r="Q4028" s="144"/>
      <c r="AC4028" s="39"/>
      <c r="AD4028" s="40"/>
    </row>
    <row r="4029" s="35" customFormat="1" spans="3:30">
      <c r="C4029" s="38"/>
      <c r="P4029" s="37"/>
      <c r="Q4029" s="144"/>
      <c r="AC4029" s="39"/>
      <c r="AD4029" s="40"/>
    </row>
    <row r="4030" s="35" customFormat="1" spans="3:30">
      <c r="C4030" s="38"/>
      <c r="P4030" s="37"/>
      <c r="Q4030" s="144"/>
      <c r="AC4030" s="39"/>
      <c r="AD4030" s="40"/>
    </row>
    <row r="4031" s="35" customFormat="1" spans="3:30">
      <c r="C4031" s="38"/>
      <c r="P4031" s="37"/>
      <c r="Q4031" s="144"/>
      <c r="AC4031" s="39"/>
      <c r="AD4031" s="40"/>
    </row>
    <row r="4032" s="35" customFormat="1" spans="3:30">
      <c r="C4032" s="38"/>
      <c r="P4032" s="37"/>
      <c r="Q4032" s="144"/>
      <c r="AC4032" s="39"/>
      <c r="AD4032" s="40"/>
    </row>
    <row r="4033" s="35" customFormat="1" spans="3:30">
      <c r="C4033" s="38"/>
      <c r="P4033" s="37"/>
      <c r="Q4033" s="144"/>
      <c r="AC4033" s="39"/>
      <c r="AD4033" s="40"/>
    </row>
    <row r="4034" s="35" customFormat="1" spans="3:30">
      <c r="C4034" s="38"/>
      <c r="P4034" s="37"/>
      <c r="Q4034" s="144"/>
      <c r="AC4034" s="39"/>
      <c r="AD4034" s="40"/>
    </row>
    <row r="4035" s="35" customFormat="1" spans="3:30">
      <c r="C4035" s="38"/>
      <c r="P4035" s="37"/>
      <c r="Q4035" s="144"/>
      <c r="AC4035" s="39"/>
      <c r="AD4035" s="40"/>
    </row>
    <row r="4036" s="35" customFormat="1" spans="3:30">
      <c r="C4036" s="38"/>
      <c r="P4036" s="37"/>
      <c r="Q4036" s="144"/>
      <c r="AC4036" s="39"/>
      <c r="AD4036" s="40"/>
    </row>
    <row r="4037" s="35" customFormat="1" spans="3:30">
      <c r="C4037" s="38"/>
      <c r="P4037" s="37"/>
      <c r="Q4037" s="144"/>
      <c r="AC4037" s="39"/>
      <c r="AD4037" s="40"/>
    </row>
    <row r="4038" s="35" customFormat="1" spans="3:30">
      <c r="C4038" s="38"/>
      <c r="P4038" s="37"/>
      <c r="Q4038" s="144"/>
      <c r="AC4038" s="39"/>
      <c r="AD4038" s="40"/>
    </row>
    <row r="4039" s="35" customFormat="1" spans="3:30">
      <c r="C4039" s="38"/>
      <c r="P4039" s="37"/>
      <c r="Q4039" s="144"/>
      <c r="AC4039" s="39"/>
      <c r="AD4039" s="40"/>
    </row>
    <row r="4040" s="35" customFormat="1" spans="3:30">
      <c r="C4040" s="38"/>
      <c r="P4040" s="37"/>
      <c r="Q4040" s="144"/>
      <c r="AC4040" s="39"/>
      <c r="AD4040" s="40"/>
    </row>
    <row r="4041" s="35" customFormat="1" spans="3:30">
      <c r="C4041" s="38"/>
      <c r="P4041" s="37"/>
      <c r="Q4041" s="144"/>
      <c r="AC4041" s="39"/>
      <c r="AD4041" s="40"/>
    </row>
    <row r="4042" s="35" customFormat="1" spans="3:30">
      <c r="C4042" s="38"/>
      <c r="P4042" s="37"/>
      <c r="Q4042" s="144"/>
      <c r="AC4042" s="39"/>
      <c r="AD4042" s="40"/>
    </row>
    <row r="4043" s="35" customFormat="1" spans="3:30">
      <c r="C4043" s="38"/>
      <c r="P4043" s="37"/>
      <c r="Q4043" s="144"/>
      <c r="AC4043" s="39"/>
      <c r="AD4043" s="40"/>
    </row>
    <row r="4044" s="35" customFormat="1" spans="3:30">
      <c r="C4044" s="38"/>
      <c r="P4044" s="37"/>
      <c r="Q4044" s="144"/>
      <c r="AC4044" s="39"/>
      <c r="AD4044" s="40"/>
    </row>
    <row r="4045" s="35" customFormat="1" spans="3:30">
      <c r="C4045" s="38"/>
      <c r="P4045" s="37"/>
      <c r="Q4045" s="144"/>
      <c r="AC4045" s="39"/>
      <c r="AD4045" s="40"/>
    </row>
    <row r="4046" s="35" customFormat="1" spans="3:30">
      <c r="C4046" s="38"/>
      <c r="P4046" s="37"/>
      <c r="Q4046" s="144"/>
      <c r="AC4046" s="39"/>
      <c r="AD4046" s="40"/>
    </row>
    <row r="4047" s="35" customFormat="1" spans="3:30">
      <c r="C4047" s="38"/>
      <c r="P4047" s="37"/>
      <c r="Q4047" s="144"/>
      <c r="AC4047" s="39"/>
      <c r="AD4047" s="40"/>
    </row>
    <row r="4048" s="35" customFormat="1" spans="3:30">
      <c r="C4048" s="38"/>
      <c r="P4048" s="37"/>
      <c r="Q4048" s="144"/>
      <c r="AC4048" s="39"/>
      <c r="AD4048" s="40"/>
    </row>
    <row r="4049" s="35" customFormat="1" spans="3:30">
      <c r="C4049" s="38"/>
      <c r="P4049" s="37"/>
      <c r="Q4049" s="144"/>
      <c r="AC4049" s="39"/>
      <c r="AD4049" s="40"/>
    </row>
    <row r="4050" s="35" customFormat="1" spans="3:30">
      <c r="C4050" s="38"/>
      <c r="P4050" s="37"/>
      <c r="Q4050" s="144"/>
      <c r="AC4050" s="39"/>
      <c r="AD4050" s="40"/>
    </row>
    <row r="4051" s="35" customFormat="1" spans="3:30">
      <c r="C4051" s="38"/>
      <c r="P4051" s="37"/>
      <c r="Q4051" s="144"/>
      <c r="AC4051" s="39"/>
      <c r="AD4051" s="40"/>
    </row>
    <row r="4052" s="35" customFormat="1" spans="3:30">
      <c r="C4052" s="38"/>
      <c r="P4052" s="37"/>
      <c r="Q4052" s="144"/>
      <c r="AC4052" s="39"/>
      <c r="AD4052" s="40"/>
    </row>
    <row r="4053" s="35" customFormat="1" spans="3:30">
      <c r="C4053" s="38"/>
      <c r="P4053" s="37"/>
      <c r="Q4053" s="144"/>
      <c r="AC4053" s="39"/>
      <c r="AD4053" s="40"/>
    </row>
    <row r="4054" s="35" customFormat="1" spans="3:30">
      <c r="C4054" s="38"/>
      <c r="P4054" s="37"/>
      <c r="Q4054" s="144"/>
      <c r="AC4054" s="39"/>
      <c r="AD4054" s="40"/>
    </row>
    <row r="4055" s="35" customFormat="1" spans="3:30">
      <c r="C4055" s="38"/>
      <c r="P4055" s="37"/>
      <c r="Q4055" s="144"/>
      <c r="AC4055" s="39"/>
      <c r="AD4055" s="40"/>
    </row>
    <row r="4056" s="35" customFormat="1" spans="3:30">
      <c r="C4056" s="38"/>
      <c r="P4056" s="37"/>
      <c r="Q4056" s="144"/>
      <c r="AC4056" s="39"/>
      <c r="AD4056" s="40"/>
    </row>
    <row r="4057" s="35" customFormat="1" spans="3:30">
      <c r="C4057" s="38"/>
      <c r="P4057" s="37"/>
      <c r="Q4057" s="144"/>
      <c r="AC4057" s="39"/>
      <c r="AD4057" s="40"/>
    </row>
    <row r="4058" s="35" customFormat="1" spans="3:30">
      <c r="C4058" s="38"/>
      <c r="P4058" s="37"/>
      <c r="Q4058" s="144"/>
      <c r="AC4058" s="39"/>
      <c r="AD4058" s="40"/>
    </row>
    <row r="4059" s="35" customFormat="1" spans="3:30">
      <c r="C4059" s="38"/>
      <c r="P4059" s="37"/>
      <c r="Q4059" s="144"/>
      <c r="AC4059" s="39"/>
      <c r="AD4059" s="40"/>
    </row>
    <row r="4060" s="35" customFormat="1" spans="3:30">
      <c r="C4060" s="38"/>
      <c r="P4060" s="37"/>
      <c r="Q4060" s="144"/>
      <c r="AC4060" s="39"/>
      <c r="AD4060" s="40"/>
    </row>
    <row r="4061" s="35" customFormat="1" spans="3:30">
      <c r="C4061" s="38"/>
      <c r="P4061" s="37"/>
      <c r="Q4061" s="144"/>
      <c r="AC4061" s="39"/>
      <c r="AD4061" s="40"/>
    </row>
    <row r="4062" s="35" customFormat="1" spans="3:30">
      <c r="C4062" s="38"/>
      <c r="P4062" s="37"/>
      <c r="Q4062" s="144"/>
      <c r="AC4062" s="39"/>
      <c r="AD4062" s="40"/>
    </row>
    <row r="4063" s="35" customFormat="1" spans="3:30">
      <c r="C4063" s="38"/>
      <c r="P4063" s="37"/>
      <c r="Q4063" s="144"/>
      <c r="AC4063" s="39"/>
      <c r="AD4063" s="40"/>
    </row>
    <row r="4064" s="35" customFormat="1" spans="3:30">
      <c r="C4064" s="38"/>
      <c r="P4064" s="37"/>
      <c r="Q4064" s="144"/>
      <c r="AC4064" s="39"/>
      <c r="AD4064" s="40"/>
    </row>
    <row r="4065" s="35" customFormat="1" spans="3:30">
      <c r="C4065" s="38"/>
      <c r="P4065" s="37"/>
      <c r="Q4065" s="144"/>
      <c r="AC4065" s="39"/>
      <c r="AD4065" s="40"/>
    </row>
    <row r="4066" s="35" customFormat="1" spans="3:30">
      <c r="C4066" s="38"/>
      <c r="P4066" s="37"/>
      <c r="Q4066" s="144"/>
      <c r="AC4066" s="39"/>
      <c r="AD4066" s="40"/>
    </row>
    <row r="4067" s="35" customFormat="1" spans="3:30">
      <c r="C4067" s="38"/>
      <c r="P4067" s="37"/>
      <c r="Q4067" s="144"/>
      <c r="AC4067" s="39"/>
      <c r="AD4067" s="40"/>
    </row>
    <row r="4068" s="35" customFormat="1" spans="3:30">
      <c r="C4068" s="38"/>
      <c r="P4068" s="37"/>
      <c r="Q4068" s="144"/>
      <c r="AC4068" s="39"/>
      <c r="AD4068" s="40"/>
    </row>
    <row r="4069" s="35" customFormat="1" spans="3:30">
      <c r="C4069" s="38"/>
      <c r="P4069" s="37"/>
      <c r="Q4069" s="144"/>
      <c r="AC4069" s="39"/>
      <c r="AD4069" s="40"/>
    </row>
    <row r="4070" s="35" customFormat="1" spans="3:30">
      <c r="C4070" s="38"/>
      <c r="P4070" s="37"/>
      <c r="Q4070" s="144"/>
      <c r="AC4070" s="39"/>
      <c r="AD4070" s="40"/>
    </row>
    <row r="4071" s="35" customFormat="1" spans="3:30">
      <c r="C4071" s="38"/>
      <c r="P4071" s="37"/>
      <c r="Q4071" s="144"/>
      <c r="AC4071" s="39"/>
      <c r="AD4071" s="40"/>
    </row>
    <row r="4072" s="35" customFormat="1" spans="3:30">
      <c r="C4072" s="38"/>
      <c r="P4072" s="37"/>
      <c r="Q4072" s="144"/>
      <c r="AC4072" s="39"/>
      <c r="AD4072" s="40"/>
    </row>
    <row r="4073" s="35" customFormat="1" spans="3:30">
      <c r="C4073" s="38"/>
      <c r="P4073" s="37"/>
      <c r="Q4073" s="144"/>
      <c r="AC4073" s="39"/>
      <c r="AD4073" s="40"/>
    </row>
    <row r="4074" s="35" customFormat="1" spans="3:30">
      <c r="C4074" s="38"/>
      <c r="P4074" s="37"/>
      <c r="Q4074" s="144"/>
      <c r="AC4074" s="39"/>
      <c r="AD4074" s="40"/>
    </row>
    <row r="4075" s="35" customFormat="1" spans="3:30">
      <c r="C4075" s="38"/>
      <c r="P4075" s="37"/>
      <c r="Q4075" s="144"/>
      <c r="AC4075" s="39"/>
      <c r="AD4075" s="40"/>
    </row>
    <row r="4076" s="35" customFormat="1" spans="3:30">
      <c r="C4076" s="38"/>
      <c r="P4076" s="37"/>
      <c r="Q4076" s="144"/>
      <c r="AC4076" s="39"/>
      <c r="AD4076" s="40"/>
    </row>
    <row r="4077" s="35" customFormat="1" spans="3:30">
      <c r="C4077" s="38"/>
      <c r="P4077" s="37"/>
      <c r="Q4077" s="144"/>
      <c r="AC4077" s="39"/>
      <c r="AD4077" s="40"/>
    </row>
    <row r="4078" s="35" customFormat="1" spans="3:30">
      <c r="C4078" s="38"/>
      <c r="P4078" s="37"/>
      <c r="Q4078" s="144"/>
      <c r="AC4078" s="39"/>
      <c r="AD4078" s="40"/>
    </row>
    <row r="4079" s="35" customFormat="1" spans="3:30">
      <c r="C4079" s="38"/>
      <c r="P4079" s="37"/>
      <c r="Q4079" s="144"/>
      <c r="AC4079" s="39"/>
      <c r="AD4079" s="40"/>
    </row>
    <row r="4080" s="35" customFormat="1" spans="3:30">
      <c r="C4080" s="38"/>
      <c r="P4080" s="37"/>
      <c r="Q4080" s="144"/>
      <c r="AC4080" s="39"/>
      <c r="AD4080" s="40"/>
    </row>
    <row r="4081" s="35" customFormat="1" spans="3:30">
      <c r="C4081" s="38"/>
      <c r="P4081" s="37"/>
      <c r="Q4081" s="144"/>
      <c r="AC4081" s="39"/>
      <c r="AD4081" s="40"/>
    </row>
    <row r="4082" s="35" customFormat="1" spans="3:30">
      <c r="C4082" s="38"/>
      <c r="P4082" s="37"/>
      <c r="Q4082" s="144"/>
      <c r="AC4082" s="39"/>
      <c r="AD4082" s="40"/>
    </row>
    <row r="4083" s="35" customFormat="1" spans="3:30">
      <c r="C4083" s="38"/>
      <c r="P4083" s="37"/>
      <c r="Q4083" s="144"/>
      <c r="AC4083" s="39"/>
      <c r="AD4083" s="40"/>
    </row>
    <row r="4084" s="35" customFormat="1" spans="3:30">
      <c r="C4084" s="38"/>
      <c r="P4084" s="37"/>
      <c r="Q4084" s="144"/>
      <c r="AC4084" s="39"/>
      <c r="AD4084" s="40"/>
    </row>
    <row r="4085" s="35" customFormat="1" spans="3:30">
      <c r="C4085" s="38"/>
      <c r="P4085" s="37"/>
      <c r="Q4085" s="144"/>
      <c r="AC4085" s="39"/>
      <c r="AD4085" s="40"/>
    </row>
    <row r="4086" s="35" customFormat="1" spans="3:30">
      <c r="C4086" s="38"/>
      <c r="P4086" s="37"/>
      <c r="Q4086" s="144"/>
      <c r="AC4086" s="39"/>
      <c r="AD4086" s="40"/>
    </row>
    <row r="4087" s="35" customFormat="1" spans="3:30">
      <c r="C4087" s="38"/>
      <c r="P4087" s="37"/>
      <c r="Q4087" s="144"/>
      <c r="AC4087" s="39"/>
      <c r="AD4087" s="40"/>
    </row>
    <row r="4088" s="35" customFormat="1" spans="3:30">
      <c r="C4088" s="38"/>
      <c r="P4088" s="37"/>
      <c r="Q4088" s="144"/>
      <c r="AC4088" s="39"/>
      <c r="AD4088" s="40"/>
    </row>
    <row r="4089" s="35" customFormat="1" spans="3:30">
      <c r="C4089" s="38"/>
      <c r="P4089" s="37"/>
      <c r="Q4089" s="144"/>
      <c r="AC4089" s="39"/>
      <c r="AD4089" s="40"/>
    </row>
    <row r="4090" s="35" customFormat="1" spans="3:30">
      <c r="C4090" s="38"/>
      <c r="P4090" s="37"/>
      <c r="Q4090" s="144"/>
      <c r="AC4090" s="39"/>
      <c r="AD4090" s="40"/>
    </row>
    <row r="4091" s="35" customFormat="1" spans="3:30">
      <c r="C4091" s="38"/>
      <c r="P4091" s="37"/>
      <c r="Q4091" s="144"/>
      <c r="AC4091" s="39"/>
      <c r="AD4091" s="40"/>
    </row>
    <row r="4092" s="35" customFormat="1" spans="3:30">
      <c r="C4092" s="38"/>
      <c r="P4092" s="37"/>
      <c r="Q4092" s="144"/>
      <c r="AC4092" s="39"/>
      <c r="AD4092" s="40"/>
    </row>
    <row r="4093" s="35" customFormat="1" spans="3:30">
      <c r="C4093" s="38"/>
      <c r="P4093" s="37"/>
      <c r="Q4093" s="144"/>
      <c r="AC4093" s="39"/>
      <c r="AD4093" s="40"/>
    </row>
    <row r="4094" s="35" customFormat="1" spans="3:30">
      <c r="C4094" s="38"/>
      <c r="P4094" s="37"/>
      <c r="Q4094" s="144"/>
      <c r="AC4094" s="39"/>
      <c r="AD4094" s="40"/>
    </row>
    <row r="4095" s="35" customFormat="1" spans="3:30">
      <c r="C4095" s="38"/>
      <c r="P4095" s="37"/>
      <c r="Q4095" s="144"/>
      <c r="AC4095" s="39"/>
      <c r="AD4095" s="40"/>
    </row>
    <row r="4096" s="35" customFormat="1" spans="3:30">
      <c r="C4096" s="38"/>
      <c r="P4096" s="37"/>
      <c r="Q4096" s="144"/>
      <c r="AC4096" s="39"/>
      <c r="AD4096" s="40"/>
    </row>
    <row r="4097" s="35" customFormat="1" spans="3:30">
      <c r="C4097" s="38"/>
      <c r="P4097" s="37"/>
      <c r="Q4097" s="144"/>
      <c r="AC4097" s="39"/>
      <c r="AD4097" s="40"/>
    </row>
    <row r="4098" s="35" customFormat="1" spans="3:30">
      <c r="C4098" s="38"/>
      <c r="P4098" s="37"/>
      <c r="Q4098" s="144"/>
      <c r="AC4098" s="39"/>
      <c r="AD4098" s="40"/>
    </row>
    <row r="4099" s="35" customFormat="1" spans="3:30">
      <c r="C4099" s="38"/>
      <c r="P4099" s="37"/>
      <c r="Q4099" s="144"/>
      <c r="AC4099" s="39"/>
      <c r="AD4099" s="40"/>
    </row>
    <row r="4100" s="35" customFormat="1" spans="3:30">
      <c r="C4100" s="38"/>
      <c r="P4100" s="37"/>
      <c r="Q4100" s="144"/>
      <c r="AC4100" s="39"/>
      <c r="AD4100" s="40"/>
    </row>
    <row r="4101" s="35" customFormat="1" spans="3:30">
      <c r="C4101" s="38"/>
      <c r="P4101" s="37"/>
      <c r="Q4101" s="144"/>
      <c r="AC4101" s="39"/>
      <c r="AD4101" s="40"/>
    </row>
    <row r="4102" s="35" customFormat="1" spans="3:30">
      <c r="C4102" s="38"/>
      <c r="P4102" s="37"/>
      <c r="Q4102" s="144"/>
      <c r="AC4102" s="39"/>
      <c r="AD4102" s="40"/>
    </row>
    <row r="4103" s="35" customFormat="1" spans="3:30">
      <c r="C4103" s="38"/>
      <c r="P4103" s="37"/>
      <c r="Q4103" s="144"/>
      <c r="AC4103" s="39"/>
      <c r="AD4103" s="40"/>
    </row>
    <row r="4104" s="35" customFormat="1" spans="3:30">
      <c r="C4104" s="38"/>
      <c r="P4104" s="37"/>
      <c r="Q4104" s="144"/>
      <c r="AC4104" s="39"/>
      <c r="AD4104" s="40"/>
    </row>
    <row r="4105" s="35" customFormat="1" spans="3:30">
      <c r="C4105" s="38"/>
      <c r="P4105" s="37"/>
      <c r="Q4105" s="144"/>
      <c r="AC4105" s="39"/>
      <c r="AD4105" s="40"/>
    </row>
    <row r="4106" s="35" customFormat="1" spans="3:30">
      <c r="C4106" s="38"/>
      <c r="P4106" s="37"/>
      <c r="Q4106" s="144"/>
      <c r="AC4106" s="39"/>
      <c r="AD4106" s="40"/>
    </row>
    <row r="4107" s="35" customFormat="1" spans="3:30">
      <c r="C4107" s="38"/>
      <c r="P4107" s="37"/>
      <c r="Q4107" s="144"/>
      <c r="AC4107" s="39"/>
      <c r="AD4107" s="40"/>
    </row>
    <row r="4108" s="35" customFormat="1" spans="3:30">
      <c r="C4108" s="38"/>
      <c r="P4108" s="37"/>
      <c r="Q4108" s="144"/>
      <c r="AC4108" s="39"/>
      <c r="AD4108" s="40"/>
    </row>
    <row r="4109" s="35" customFormat="1" spans="3:30">
      <c r="C4109" s="38"/>
      <c r="P4109" s="37"/>
      <c r="Q4109" s="144"/>
      <c r="AC4109" s="39"/>
      <c r="AD4109" s="40"/>
    </row>
    <row r="4110" s="35" customFormat="1" spans="3:30">
      <c r="C4110" s="38"/>
      <c r="P4110" s="37"/>
      <c r="Q4110" s="144"/>
      <c r="AC4110" s="39"/>
      <c r="AD4110" s="40"/>
    </row>
    <row r="4111" s="35" customFormat="1" spans="3:30">
      <c r="C4111" s="38"/>
      <c r="P4111" s="37"/>
      <c r="Q4111" s="144"/>
      <c r="AC4111" s="39"/>
      <c r="AD4111" s="40"/>
    </row>
    <row r="4112" s="35" customFormat="1" spans="3:30">
      <c r="C4112" s="38"/>
      <c r="P4112" s="37"/>
      <c r="Q4112" s="144"/>
      <c r="AC4112" s="39"/>
      <c r="AD4112" s="40"/>
    </row>
    <row r="4113" s="35" customFormat="1" spans="3:30">
      <c r="C4113" s="38"/>
      <c r="P4113" s="37"/>
      <c r="Q4113" s="144"/>
      <c r="AC4113" s="39"/>
      <c r="AD4113" s="40"/>
    </row>
    <row r="4114" s="35" customFormat="1" spans="3:30">
      <c r="C4114" s="38"/>
      <c r="P4114" s="37"/>
      <c r="Q4114" s="144"/>
      <c r="AC4114" s="39"/>
      <c r="AD4114" s="40"/>
    </row>
    <row r="4115" s="35" customFormat="1" spans="3:30">
      <c r="C4115" s="38"/>
      <c r="P4115" s="37"/>
      <c r="Q4115" s="144"/>
      <c r="AC4115" s="39"/>
      <c r="AD4115" s="40"/>
    </row>
    <row r="4116" s="35" customFormat="1" spans="3:30">
      <c r="C4116" s="38"/>
      <c r="P4116" s="37"/>
      <c r="Q4116" s="144"/>
      <c r="AC4116" s="39"/>
      <c r="AD4116" s="40"/>
    </row>
    <row r="4117" s="35" customFormat="1" spans="3:30">
      <c r="C4117" s="38"/>
      <c r="P4117" s="37"/>
      <c r="Q4117" s="144"/>
      <c r="AC4117" s="39"/>
      <c r="AD4117" s="40"/>
    </row>
    <row r="4118" s="35" customFormat="1" spans="3:30">
      <c r="C4118" s="38"/>
      <c r="P4118" s="37"/>
      <c r="Q4118" s="144"/>
      <c r="AC4118" s="39"/>
      <c r="AD4118" s="40"/>
    </row>
    <row r="4119" s="35" customFormat="1" spans="3:30">
      <c r="C4119" s="38"/>
      <c r="P4119" s="37"/>
      <c r="Q4119" s="144"/>
      <c r="AC4119" s="39"/>
      <c r="AD4119" s="40"/>
    </row>
    <row r="4120" s="35" customFormat="1" spans="3:30">
      <c r="C4120" s="38"/>
      <c r="P4120" s="37"/>
      <c r="Q4120" s="144"/>
      <c r="AC4120" s="39"/>
      <c r="AD4120" s="40"/>
    </row>
    <row r="4121" s="35" customFormat="1" spans="3:30">
      <c r="C4121" s="38"/>
      <c r="P4121" s="37"/>
      <c r="Q4121" s="144"/>
      <c r="AC4121" s="39"/>
      <c r="AD4121" s="40"/>
    </row>
    <row r="4122" s="35" customFormat="1" spans="3:30">
      <c r="C4122" s="38"/>
      <c r="P4122" s="37"/>
      <c r="Q4122" s="144"/>
      <c r="AC4122" s="39"/>
      <c r="AD4122" s="40"/>
    </row>
    <row r="4123" s="35" customFormat="1" spans="3:30">
      <c r="C4123" s="38"/>
      <c r="P4123" s="37"/>
      <c r="Q4123" s="144"/>
      <c r="AC4123" s="39"/>
      <c r="AD4123" s="40"/>
    </row>
    <row r="4124" s="35" customFormat="1" spans="3:30">
      <c r="C4124" s="38"/>
      <c r="P4124" s="37"/>
      <c r="Q4124" s="144"/>
      <c r="AC4124" s="39"/>
      <c r="AD4124" s="40"/>
    </row>
    <row r="4125" s="35" customFormat="1" spans="3:30">
      <c r="C4125" s="38"/>
      <c r="P4125" s="37"/>
      <c r="Q4125" s="144"/>
      <c r="AC4125" s="39"/>
      <c r="AD4125" s="40"/>
    </row>
    <row r="4126" s="35" customFormat="1" spans="3:30">
      <c r="C4126" s="38"/>
      <c r="P4126" s="37"/>
      <c r="Q4126" s="144"/>
      <c r="AC4126" s="39"/>
      <c r="AD4126" s="40"/>
    </row>
    <row r="4127" s="35" customFormat="1" spans="3:30">
      <c r="C4127" s="38"/>
      <c r="P4127" s="37"/>
      <c r="Q4127" s="144"/>
      <c r="AC4127" s="39"/>
      <c r="AD4127" s="40"/>
    </row>
    <row r="4128" s="35" customFormat="1" spans="3:30">
      <c r="C4128" s="38"/>
      <c r="P4128" s="37"/>
      <c r="Q4128" s="144"/>
      <c r="AC4128" s="39"/>
      <c r="AD4128" s="40"/>
    </row>
    <row r="4129" s="35" customFormat="1" spans="3:30">
      <c r="C4129" s="38"/>
      <c r="P4129" s="37"/>
      <c r="Q4129" s="144"/>
      <c r="AC4129" s="39"/>
      <c r="AD4129" s="40"/>
    </row>
    <row r="4130" s="35" customFormat="1" spans="3:30">
      <c r="C4130" s="38"/>
      <c r="P4130" s="37"/>
      <c r="Q4130" s="144"/>
      <c r="AC4130" s="39"/>
      <c r="AD4130" s="40"/>
    </row>
    <row r="4131" s="35" customFormat="1" spans="3:30">
      <c r="C4131" s="38"/>
      <c r="P4131" s="37"/>
      <c r="Q4131" s="144"/>
      <c r="AC4131" s="39"/>
      <c r="AD4131" s="40"/>
    </row>
    <row r="4132" s="35" customFormat="1" spans="3:30">
      <c r="C4132" s="38"/>
      <c r="P4132" s="37"/>
      <c r="Q4132" s="144"/>
      <c r="AC4132" s="39"/>
      <c r="AD4132" s="40"/>
    </row>
    <row r="4133" s="35" customFormat="1" spans="3:30">
      <c r="C4133" s="38"/>
      <c r="P4133" s="37"/>
      <c r="Q4133" s="144"/>
      <c r="AC4133" s="39"/>
      <c r="AD4133" s="40"/>
    </row>
    <row r="4134" s="35" customFormat="1" spans="3:30">
      <c r="C4134" s="38"/>
      <c r="P4134" s="37"/>
      <c r="Q4134" s="144"/>
      <c r="AC4134" s="39"/>
      <c r="AD4134" s="40"/>
    </row>
    <row r="4135" s="35" customFormat="1" spans="3:30">
      <c r="C4135" s="38"/>
      <c r="P4135" s="37"/>
      <c r="Q4135" s="144"/>
      <c r="AC4135" s="39"/>
      <c r="AD4135" s="40"/>
    </row>
    <row r="4136" s="35" customFormat="1" spans="3:30">
      <c r="C4136" s="38"/>
      <c r="P4136" s="37"/>
      <c r="Q4136" s="144"/>
      <c r="AC4136" s="39"/>
      <c r="AD4136" s="40"/>
    </row>
    <row r="4137" s="35" customFormat="1" spans="3:30">
      <c r="C4137" s="38"/>
      <c r="P4137" s="37"/>
      <c r="Q4137" s="144"/>
      <c r="AC4137" s="39"/>
      <c r="AD4137" s="40"/>
    </row>
    <row r="4138" s="35" customFormat="1" spans="3:30">
      <c r="C4138" s="38"/>
      <c r="P4138" s="37"/>
      <c r="Q4138" s="144"/>
      <c r="AC4138" s="39"/>
      <c r="AD4138" s="40"/>
    </row>
    <row r="4139" s="35" customFormat="1" spans="3:30">
      <c r="C4139" s="38"/>
      <c r="P4139" s="37"/>
      <c r="Q4139" s="144"/>
      <c r="AC4139" s="39"/>
      <c r="AD4139" s="40"/>
    </row>
    <row r="4140" s="35" customFormat="1" spans="3:30">
      <c r="C4140" s="38"/>
      <c r="P4140" s="37"/>
      <c r="Q4140" s="144"/>
      <c r="AC4140" s="39"/>
      <c r="AD4140" s="40"/>
    </row>
    <row r="4141" s="35" customFormat="1" spans="3:30">
      <c r="C4141" s="38"/>
      <c r="P4141" s="37"/>
      <c r="Q4141" s="144"/>
      <c r="AC4141" s="39"/>
      <c r="AD4141" s="40"/>
    </row>
    <row r="4142" s="35" customFormat="1" spans="3:30">
      <c r="C4142" s="38"/>
      <c r="P4142" s="37"/>
      <c r="Q4142" s="144"/>
      <c r="AC4142" s="39"/>
      <c r="AD4142" s="40"/>
    </row>
    <row r="4143" s="35" customFormat="1" spans="3:30">
      <c r="C4143" s="38"/>
      <c r="P4143" s="37"/>
      <c r="Q4143" s="144"/>
      <c r="AC4143" s="39"/>
      <c r="AD4143" s="40"/>
    </row>
    <row r="4144" s="35" customFormat="1" spans="3:30">
      <c r="C4144" s="38"/>
      <c r="P4144" s="37"/>
      <c r="Q4144" s="144"/>
      <c r="AC4144" s="39"/>
      <c r="AD4144" s="40"/>
    </row>
    <row r="4145" s="35" customFormat="1" spans="3:30">
      <c r="C4145" s="38"/>
      <c r="P4145" s="37"/>
      <c r="Q4145" s="144"/>
      <c r="AC4145" s="39"/>
      <c r="AD4145" s="40"/>
    </row>
    <row r="4146" s="35" customFormat="1" spans="3:30">
      <c r="C4146" s="38"/>
      <c r="P4146" s="37"/>
      <c r="Q4146" s="144"/>
      <c r="AC4146" s="39"/>
      <c r="AD4146" s="40"/>
    </row>
    <row r="4147" s="35" customFormat="1" spans="3:30">
      <c r="C4147" s="38"/>
      <c r="P4147" s="37"/>
      <c r="Q4147" s="144"/>
      <c r="AC4147" s="39"/>
      <c r="AD4147" s="40"/>
    </row>
    <row r="4148" s="35" customFormat="1" spans="3:30">
      <c r="C4148" s="38"/>
      <c r="P4148" s="37"/>
      <c r="Q4148" s="144"/>
      <c r="AC4148" s="39"/>
      <c r="AD4148" s="40"/>
    </row>
    <row r="4149" s="35" customFormat="1" spans="3:30">
      <c r="C4149" s="38"/>
      <c r="P4149" s="37"/>
      <c r="Q4149" s="144"/>
      <c r="AC4149" s="39"/>
      <c r="AD4149" s="40"/>
    </row>
    <row r="4150" s="35" customFormat="1" spans="3:30">
      <c r="C4150" s="38"/>
      <c r="P4150" s="37"/>
      <c r="Q4150" s="144"/>
      <c r="AC4150" s="39"/>
      <c r="AD4150" s="40"/>
    </row>
    <row r="4151" s="35" customFormat="1" spans="3:30">
      <c r="C4151" s="38"/>
      <c r="P4151" s="37"/>
      <c r="Q4151" s="144"/>
      <c r="AC4151" s="39"/>
      <c r="AD4151" s="40"/>
    </row>
    <row r="4152" s="35" customFormat="1" spans="3:30">
      <c r="C4152" s="38"/>
      <c r="P4152" s="37"/>
      <c r="Q4152" s="144"/>
      <c r="AC4152" s="39"/>
      <c r="AD4152" s="40"/>
    </row>
    <row r="4153" s="35" customFormat="1" spans="3:30">
      <c r="C4153" s="38"/>
      <c r="P4153" s="37"/>
      <c r="Q4153" s="144"/>
      <c r="AC4153" s="39"/>
      <c r="AD4153" s="40"/>
    </row>
    <row r="4154" s="35" customFormat="1" spans="3:30">
      <c r="C4154" s="38"/>
      <c r="P4154" s="37"/>
      <c r="Q4154" s="144"/>
      <c r="AC4154" s="39"/>
      <c r="AD4154" s="40"/>
    </row>
    <row r="4155" s="35" customFormat="1" spans="3:30">
      <c r="C4155" s="38"/>
      <c r="P4155" s="37"/>
      <c r="Q4155" s="144"/>
      <c r="AC4155" s="39"/>
      <c r="AD4155" s="40"/>
    </row>
    <row r="4156" s="35" customFormat="1" spans="3:30">
      <c r="C4156" s="38"/>
      <c r="P4156" s="37"/>
      <c r="Q4156" s="144"/>
      <c r="AC4156" s="39"/>
      <c r="AD4156" s="40"/>
    </row>
    <row r="4157" s="35" customFormat="1" spans="3:30">
      <c r="C4157" s="38"/>
      <c r="P4157" s="37"/>
      <c r="Q4157" s="144"/>
      <c r="AC4157" s="39"/>
      <c r="AD4157" s="40"/>
    </row>
    <row r="4158" s="35" customFormat="1" spans="3:30">
      <c r="C4158" s="38"/>
      <c r="P4158" s="37"/>
      <c r="Q4158" s="144"/>
      <c r="AC4158" s="39"/>
      <c r="AD4158" s="40"/>
    </row>
    <row r="4159" s="35" customFormat="1" spans="3:30">
      <c r="C4159" s="38"/>
      <c r="P4159" s="37"/>
      <c r="Q4159" s="144"/>
      <c r="AC4159" s="39"/>
      <c r="AD4159" s="40"/>
    </row>
    <row r="4160" s="35" customFormat="1" spans="3:30">
      <c r="C4160" s="38"/>
      <c r="P4160" s="37"/>
      <c r="Q4160" s="144"/>
      <c r="AC4160" s="39"/>
      <c r="AD4160" s="40"/>
    </row>
    <row r="4161" s="35" customFormat="1" spans="3:30">
      <c r="C4161" s="38"/>
      <c r="P4161" s="37"/>
      <c r="Q4161" s="144"/>
      <c r="AC4161" s="39"/>
      <c r="AD4161" s="40"/>
    </row>
    <row r="4162" s="35" customFormat="1" spans="3:30">
      <c r="C4162" s="38"/>
      <c r="P4162" s="37"/>
      <c r="Q4162" s="144"/>
      <c r="AC4162" s="39"/>
      <c r="AD4162" s="40"/>
    </row>
    <row r="4163" s="35" customFormat="1" spans="3:30">
      <c r="C4163" s="38"/>
      <c r="P4163" s="37"/>
      <c r="Q4163" s="144"/>
      <c r="AC4163" s="39"/>
      <c r="AD4163" s="40"/>
    </row>
    <row r="4164" s="35" customFormat="1" spans="3:30">
      <c r="C4164" s="38"/>
      <c r="P4164" s="37"/>
      <c r="Q4164" s="144"/>
      <c r="AC4164" s="39"/>
      <c r="AD4164" s="40"/>
    </row>
    <row r="4165" s="35" customFormat="1" spans="3:30">
      <c r="C4165" s="38"/>
      <c r="P4165" s="37"/>
      <c r="Q4165" s="144"/>
      <c r="AC4165" s="39"/>
      <c r="AD4165" s="40"/>
    </row>
    <row r="4166" s="35" customFormat="1" spans="3:30">
      <c r="C4166" s="38"/>
      <c r="P4166" s="37"/>
      <c r="Q4166" s="144"/>
      <c r="AC4166" s="39"/>
      <c r="AD4166" s="40"/>
    </row>
    <row r="4167" s="35" customFormat="1" spans="3:30">
      <c r="C4167" s="38"/>
      <c r="P4167" s="37"/>
      <c r="Q4167" s="144"/>
      <c r="AC4167" s="39"/>
      <c r="AD4167" s="40"/>
    </row>
    <row r="4168" s="35" customFormat="1" spans="3:30">
      <c r="C4168" s="38"/>
      <c r="P4168" s="37"/>
      <c r="Q4168" s="144"/>
      <c r="AC4168" s="39"/>
      <c r="AD4168" s="40"/>
    </row>
    <row r="4169" s="35" customFormat="1" spans="3:30">
      <c r="C4169" s="38"/>
      <c r="P4169" s="37"/>
      <c r="Q4169" s="144"/>
      <c r="AC4169" s="39"/>
      <c r="AD4169" s="40"/>
    </row>
    <row r="4170" s="35" customFormat="1" spans="3:30">
      <c r="C4170" s="38"/>
      <c r="P4170" s="37"/>
      <c r="Q4170" s="144"/>
      <c r="AC4170" s="39"/>
      <c r="AD4170" s="40"/>
    </row>
    <row r="4171" s="35" customFormat="1" spans="3:30">
      <c r="C4171" s="38"/>
      <c r="P4171" s="37"/>
      <c r="Q4171" s="144"/>
      <c r="AC4171" s="39"/>
      <c r="AD4171" s="40"/>
    </row>
    <row r="4172" s="35" customFormat="1" spans="3:30">
      <c r="C4172" s="38"/>
      <c r="P4172" s="37"/>
      <c r="Q4172" s="144"/>
      <c r="AC4172" s="39"/>
      <c r="AD4172" s="40"/>
    </row>
    <row r="4173" s="35" customFormat="1" spans="3:30">
      <c r="C4173" s="38"/>
      <c r="P4173" s="37"/>
      <c r="Q4173" s="144"/>
      <c r="AC4173" s="39"/>
      <c r="AD4173" s="40"/>
    </row>
    <row r="4174" s="35" customFormat="1" spans="3:30">
      <c r="C4174" s="38"/>
      <c r="P4174" s="37"/>
      <c r="Q4174" s="144"/>
      <c r="AC4174" s="39"/>
      <c r="AD4174" s="40"/>
    </row>
    <row r="4175" s="35" customFormat="1" spans="3:30">
      <c r="C4175" s="38"/>
      <c r="P4175" s="37"/>
      <c r="Q4175" s="144"/>
      <c r="AC4175" s="39"/>
      <c r="AD4175" s="40"/>
    </row>
    <row r="4176" s="35" customFormat="1" spans="3:30">
      <c r="C4176" s="38"/>
      <c r="P4176" s="37"/>
      <c r="Q4176" s="144"/>
      <c r="AC4176" s="39"/>
      <c r="AD4176" s="40"/>
    </row>
    <row r="4177" s="35" customFormat="1" spans="3:30">
      <c r="C4177" s="38"/>
      <c r="P4177" s="37"/>
      <c r="Q4177" s="144"/>
      <c r="AC4177" s="39"/>
      <c r="AD4177" s="40"/>
    </row>
    <row r="4178" s="35" customFormat="1" spans="3:30">
      <c r="C4178" s="38"/>
      <c r="P4178" s="37"/>
      <c r="Q4178" s="144"/>
      <c r="AC4178" s="39"/>
      <c r="AD4178" s="40"/>
    </row>
    <row r="4179" s="35" customFormat="1" spans="3:30">
      <c r="C4179" s="38"/>
      <c r="P4179" s="37"/>
      <c r="Q4179" s="144"/>
      <c r="AC4179" s="39"/>
      <c r="AD4179" s="40"/>
    </row>
    <row r="4180" s="35" customFormat="1" spans="3:30">
      <c r="C4180" s="38"/>
      <c r="P4180" s="37"/>
      <c r="Q4180" s="144"/>
      <c r="AC4180" s="39"/>
      <c r="AD4180" s="40"/>
    </row>
    <row r="4181" s="35" customFormat="1" spans="3:30">
      <c r="C4181" s="38"/>
      <c r="P4181" s="37"/>
      <c r="Q4181" s="144"/>
      <c r="AC4181" s="39"/>
      <c r="AD4181" s="40"/>
    </row>
    <row r="4182" s="35" customFormat="1" spans="3:30">
      <c r="C4182" s="38"/>
      <c r="P4182" s="37"/>
      <c r="Q4182" s="144"/>
      <c r="AC4182" s="39"/>
      <c r="AD4182" s="40"/>
    </row>
    <row r="4183" s="35" customFormat="1" spans="3:30">
      <c r="C4183" s="38"/>
      <c r="P4183" s="37"/>
      <c r="Q4183" s="144"/>
      <c r="AC4183" s="39"/>
      <c r="AD4183" s="40"/>
    </row>
    <row r="4184" s="35" customFormat="1" spans="3:30">
      <c r="C4184" s="38"/>
      <c r="P4184" s="37"/>
      <c r="Q4184" s="144"/>
      <c r="AC4184" s="39"/>
      <c r="AD4184" s="40"/>
    </row>
    <row r="4185" s="35" customFormat="1" spans="3:30">
      <c r="C4185" s="38"/>
      <c r="P4185" s="37"/>
      <c r="Q4185" s="144"/>
      <c r="AC4185" s="39"/>
      <c r="AD4185" s="40"/>
    </row>
    <row r="4186" s="35" customFormat="1" spans="3:30">
      <c r="C4186" s="38"/>
      <c r="P4186" s="37"/>
      <c r="Q4186" s="144"/>
      <c r="AC4186" s="39"/>
      <c r="AD4186" s="40"/>
    </row>
    <row r="4187" s="35" customFormat="1" spans="3:30">
      <c r="C4187" s="38"/>
      <c r="P4187" s="37"/>
      <c r="Q4187" s="144"/>
      <c r="AC4187" s="39"/>
      <c r="AD4187" s="40"/>
    </row>
    <row r="4188" s="35" customFormat="1" spans="3:30">
      <c r="C4188" s="38"/>
      <c r="P4188" s="37"/>
      <c r="Q4188" s="144"/>
      <c r="AC4188" s="39"/>
      <c r="AD4188" s="40"/>
    </row>
    <row r="4189" s="35" customFormat="1" spans="3:30">
      <c r="C4189" s="38"/>
      <c r="P4189" s="37"/>
      <c r="Q4189" s="144"/>
      <c r="AC4189" s="39"/>
      <c r="AD4189" s="40"/>
    </row>
    <row r="4190" s="35" customFormat="1" spans="3:30">
      <c r="C4190" s="38"/>
      <c r="P4190" s="37"/>
      <c r="Q4190" s="144"/>
      <c r="AC4190" s="39"/>
      <c r="AD4190" s="40"/>
    </row>
    <row r="4191" s="35" customFormat="1" spans="3:30">
      <c r="C4191" s="38"/>
      <c r="P4191" s="37"/>
      <c r="Q4191" s="144"/>
      <c r="AC4191" s="39"/>
      <c r="AD4191" s="40"/>
    </row>
    <row r="4192" s="35" customFormat="1" spans="3:30">
      <c r="C4192" s="38"/>
      <c r="P4192" s="37"/>
      <c r="Q4192" s="144"/>
      <c r="AC4192" s="39"/>
      <c r="AD4192" s="40"/>
    </row>
    <row r="4193" s="35" customFormat="1" spans="3:30">
      <c r="C4193" s="38"/>
      <c r="P4193" s="37"/>
      <c r="Q4193" s="144"/>
      <c r="AC4193" s="39"/>
      <c r="AD4193" s="40"/>
    </row>
    <row r="4194" s="35" customFormat="1" spans="3:30">
      <c r="C4194" s="38"/>
      <c r="P4194" s="37"/>
      <c r="Q4194" s="144"/>
      <c r="AC4194" s="39"/>
      <c r="AD4194" s="40"/>
    </row>
    <row r="4195" s="35" customFormat="1" spans="3:30">
      <c r="C4195" s="38"/>
      <c r="P4195" s="37"/>
      <c r="Q4195" s="144"/>
      <c r="AC4195" s="39"/>
      <c r="AD4195" s="40"/>
    </row>
    <row r="4196" s="35" customFormat="1" spans="3:30">
      <c r="C4196" s="38"/>
      <c r="P4196" s="37"/>
      <c r="Q4196" s="144"/>
      <c r="AC4196" s="39"/>
      <c r="AD4196" s="40"/>
    </row>
    <row r="4197" s="35" customFormat="1" spans="3:30">
      <c r="C4197" s="38"/>
      <c r="P4197" s="37"/>
      <c r="Q4197" s="144"/>
      <c r="AC4197" s="39"/>
      <c r="AD4197" s="40"/>
    </row>
    <row r="4198" s="35" customFormat="1" spans="3:30">
      <c r="C4198" s="38"/>
      <c r="P4198" s="37"/>
      <c r="Q4198" s="144"/>
      <c r="AC4198" s="39"/>
      <c r="AD4198" s="40"/>
    </row>
    <row r="4199" s="35" customFormat="1" spans="3:30">
      <c r="C4199" s="38"/>
      <c r="P4199" s="37"/>
      <c r="Q4199" s="144"/>
      <c r="AC4199" s="39"/>
      <c r="AD4199" s="40"/>
    </row>
    <row r="4200" s="35" customFormat="1" spans="3:30">
      <c r="C4200" s="38"/>
      <c r="P4200" s="37"/>
      <c r="Q4200" s="144"/>
      <c r="AC4200" s="39"/>
      <c r="AD4200" s="40"/>
    </row>
    <row r="4201" s="35" customFormat="1" spans="3:30">
      <c r="C4201" s="38"/>
      <c r="P4201" s="37"/>
      <c r="Q4201" s="144"/>
      <c r="AC4201" s="39"/>
      <c r="AD4201" s="40"/>
    </row>
    <row r="4202" s="35" customFormat="1" spans="3:30">
      <c r="C4202" s="38"/>
      <c r="P4202" s="37"/>
      <c r="Q4202" s="144"/>
      <c r="AC4202" s="39"/>
      <c r="AD4202" s="40"/>
    </row>
    <row r="4203" s="35" customFormat="1" spans="3:30">
      <c r="C4203" s="38"/>
      <c r="P4203" s="37"/>
      <c r="Q4203" s="144"/>
      <c r="AC4203" s="39"/>
      <c r="AD4203" s="40"/>
    </row>
    <row r="4204" s="35" customFormat="1" spans="3:30">
      <c r="C4204" s="38"/>
      <c r="P4204" s="37"/>
      <c r="Q4204" s="144"/>
      <c r="AC4204" s="39"/>
      <c r="AD4204" s="40"/>
    </row>
    <row r="4205" s="35" customFormat="1" spans="3:30">
      <c r="C4205" s="38"/>
      <c r="P4205" s="37"/>
      <c r="Q4205" s="144"/>
      <c r="AC4205" s="39"/>
      <c r="AD4205" s="40"/>
    </row>
    <row r="4206" s="35" customFormat="1" spans="3:30">
      <c r="C4206" s="38"/>
      <c r="P4206" s="37"/>
      <c r="Q4206" s="144"/>
      <c r="AC4206" s="39"/>
      <c r="AD4206" s="40"/>
    </row>
    <row r="4207" s="35" customFormat="1" spans="3:30">
      <c r="C4207" s="38"/>
      <c r="P4207" s="37"/>
      <c r="Q4207" s="144"/>
      <c r="AC4207" s="39"/>
      <c r="AD4207" s="40"/>
    </row>
    <row r="4208" s="35" customFormat="1" spans="3:30">
      <c r="C4208" s="38"/>
      <c r="P4208" s="37"/>
      <c r="Q4208" s="144"/>
      <c r="AC4208" s="39"/>
      <c r="AD4208" s="40"/>
    </row>
    <row r="4209" s="35" customFormat="1" spans="3:30">
      <c r="C4209" s="38"/>
      <c r="P4209" s="37"/>
      <c r="Q4209" s="144"/>
      <c r="AC4209" s="39"/>
      <c r="AD4209" s="40"/>
    </row>
    <row r="4210" s="35" customFormat="1" spans="3:30">
      <c r="C4210" s="38"/>
      <c r="P4210" s="37"/>
      <c r="Q4210" s="144"/>
      <c r="AC4210" s="39"/>
      <c r="AD4210" s="40"/>
    </row>
    <row r="4211" s="35" customFormat="1" spans="3:30">
      <c r="C4211" s="38"/>
      <c r="P4211" s="37"/>
      <c r="Q4211" s="144"/>
      <c r="AC4211" s="39"/>
      <c r="AD4211" s="40"/>
    </row>
    <row r="4212" s="35" customFormat="1" spans="3:30">
      <c r="C4212" s="38"/>
      <c r="P4212" s="37"/>
      <c r="Q4212" s="144"/>
      <c r="AC4212" s="39"/>
      <c r="AD4212" s="40"/>
    </row>
    <row r="4213" s="35" customFormat="1" spans="3:30">
      <c r="C4213" s="38"/>
      <c r="P4213" s="37"/>
      <c r="Q4213" s="144"/>
      <c r="AC4213" s="39"/>
      <c r="AD4213" s="40"/>
    </row>
    <row r="4214" s="35" customFormat="1" spans="3:30">
      <c r="C4214" s="38"/>
      <c r="P4214" s="37"/>
      <c r="Q4214" s="144"/>
      <c r="AC4214" s="39"/>
      <c r="AD4214" s="40"/>
    </row>
    <row r="4215" s="35" customFormat="1" spans="3:30">
      <c r="C4215" s="38"/>
      <c r="P4215" s="37"/>
      <c r="Q4215" s="144"/>
      <c r="AC4215" s="39"/>
      <c r="AD4215" s="40"/>
    </row>
    <row r="4216" s="35" customFormat="1" spans="3:30">
      <c r="C4216" s="38"/>
      <c r="P4216" s="37"/>
      <c r="Q4216" s="144"/>
      <c r="AC4216" s="39"/>
      <c r="AD4216" s="40"/>
    </row>
    <row r="4217" s="35" customFormat="1" spans="3:30">
      <c r="C4217" s="38"/>
      <c r="P4217" s="37"/>
      <c r="Q4217" s="144"/>
      <c r="AC4217" s="39"/>
      <c r="AD4217" s="40"/>
    </row>
    <row r="4218" s="35" customFormat="1" spans="3:30">
      <c r="C4218" s="38"/>
      <c r="P4218" s="37"/>
      <c r="Q4218" s="144"/>
      <c r="AC4218" s="39"/>
      <c r="AD4218" s="40"/>
    </row>
    <row r="4219" s="35" customFormat="1" spans="3:30">
      <c r="C4219" s="38"/>
      <c r="P4219" s="37"/>
      <c r="Q4219" s="144"/>
      <c r="AC4219" s="39"/>
      <c r="AD4219" s="40"/>
    </row>
    <row r="4220" s="35" customFormat="1" spans="3:30">
      <c r="C4220" s="38"/>
      <c r="P4220" s="37"/>
      <c r="Q4220" s="144"/>
      <c r="AC4220" s="39"/>
      <c r="AD4220" s="40"/>
    </row>
    <row r="4221" s="35" customFormat="1" spans="3:30">
      <c r="C4221" s="38"/>
      <c r="P4221" s="37"/>
      <c r="Q4221" s="144"/>
      <c r="AC4221" s="39"/>
      <c r="AD4221" s="40"/>
    </row>
    <row r="4222" s="35" customFormat="1" spans="3:30">
      <c r="C4222" s="38"/>
      <c r="P4222" s="37"/>
      <c r="Q4222" s="144"/>
      <c r="AC4222" s="39"/>
      <c r="AD4222" s="40"/>
    </row>
    <row r="4223" s="35" customFormat="1" spans="3:30">
      <c r="C4223" s="38"/>
      <c r="P4223" s="37"/>
      <c r="Q4223" s="144"/>
      <c r="AC4223" s="39"/>
      <c r="AD4223" s="40"/>
    </row>
    <row r="4224" s="35" customFormat="1" spans="3:30">
      <c r="C4224" s="38"/>
      <c r="P4224" s="37"/>
      <c r="Q4224" s="144"/>
      <c r="AC4224" s="39"/>
      <c r="AD4224" s="40"/>
    </row>
    <row r="4225" s="35" customFormat="1" spans="3:30">
      <c r="C4225" s="38"/>
      <c r="P4225" s="37"/>
      <c r="Q4225" s="144"/>
      <c r="AC4225" s="39"/>
      <c r="AD4225" s="40"/>
    </row>
    <row r="4226" s="35" customFormat="1" spans="3:30">
      <c r="C4226" s="38"/>
      <c r="P4226" s="37"/>
      <c r="Q4226" s="144"/>
      <c r="AC4226" s="39"/>
      <c r="AD4226" s="40"/>
    </row>
    <row r="4227" s="35" customFormat="1" spans="3:30">
      <c r="C4227" s="38"/>
      <c r="P4227" s="37"/>
      <c r="Q4227" s="144"/>
      <c r="AC4227" s="39"/>
      <c r="AD4227" s="40"/>
    </row>
    <row r="4228" s="35" customFormat="1" spans="3:30">
      <c r="C4228" s="38"/>
      <c r="P4228" s="37"/>
      <c r="Q4228" s="144"/>
      <c r="AC4228" s="39"/>
      <c r="AD4228" s="40"/>
    </row>
    <row r="4229" s="35" customFormat="1" spans="3:30">
      <c r="C4229" s="38"/>
      <c r="P4229" s="37"/>
      <c r="Q4229" s="144"/>
      <c r="AC4229" s="39"/>
      <c r="AD4229" s="40"/>
    </row>
    <row r="4230" s="35" customFormat="1" spans="3:30">
      <c r="C4230" s="38"/>
      <c r="P4230" s="37"/>
      <c r="Q4230" s="144"/>
      <c r="AC4230" s="39"/>
      <c r="AD4230" s="40"/>
    </row>
    <row r="4231" s="35" customFormat="1" spans="3:30">
      <c r="C4231" s="38"/>
      <c r="P4231" s="37"/>
      <c r="Q4231" s="144"/>
      <c r="AC4231" s="39"/>
      <c r="AD4231" s="40"/>
    </row>
    <row r="4232" s="35" customFormat="1" spans="3:30">
      <c r="C4232" s="38"/>
      <c r="P4232" s="37"/>
      <c r="Q4232" s="144"/>
      <c r="AC4232" s="39"/>
      <c r="AD4232" s="40"/>
    </row>
    <row r="4233" s="35" customFormat="1" spans="3:30">
      <c r="C4233" s="38"/>
      <c r="P4233" s="37"/>
      <c r="Q4233" s="144"/>
      <c r="AC4233" s="39"/>
      <c r="AD4233" s="40"/>
    </row>
    <row r="4234" s="35" customFormat="1" spans="3:30">
      <c r="C4234" s="38"/>
      <c r="P4234" s="37"/>
      <c r="Q4234" s="144"/>
      <c r="AC4234" s="39"/>
      <c r="AD4234" s="40"/>
    </row>
    <row r="4235" s="35" customFormat="1" spans="3:30">
      <c r="C4235" s="38"/>
      <c r="P4235" s="37"/>
      <c r="Q4235" s="144"/>
      <c r="AC4235" s="39"/>
      <c r="AD4235" s="40"/>
    </row>
    <row r="4236" s="35" customFormat="1" spans="3:30">
      <c r="C4236" s="38"/>
      <c r="P4236" s="37"/>
      <c r="Q4236" s="144"/>
      <c r="AC4236" s="39"/>
      <c r="AD4236" s="40"/>
    </row>
    <row r="4237" s="35" customFormat="1" spans="3:30">
      <c r="C4237" s="38"/>
      <c r="P4237" s="37"/>
      <c r="Q4237" s="144"/>
      <c r="AC4237" s="39"/>
      <c r="AD4237" s="40"/>
    </row>
    <row r="4238" s="35" customFormat="1" spans="3:30">
      <c r="C4238" s="38"/>
      <c r="P4238" s="37"/>
      <c r="Q4238" s="144"/>
      <c r="AC4238" s="39"/>
      <c r="AD4238" s="40"/>
    </row>
    <row r="4239" s="35" customFormat="1" spans="3:30">
      <c r="C4239" s="38"/>
      <c r="P4239" s="37"/>
      <c r="Q4239" s="144"/>
      <c r="AC4239" s="39"/>
      <c r="AD4239" s="40"/>
    </row>
    <row r="4240" s="35" customFormat="1" spans="3:30">
      <c r="C4240" s="38"/>
      <c r="P4240" s="37"/>
      <c r="Q4240" s="144"/>
      <c r="AC4240" s="39"/>
      <c r="AD4240" s="40"/>
    </row>
    <row r="4241" s="35" customFormat="1" spans="3:30">
      <c r="C4241" s="38"/>
      <c r="P4241" s="37"/>
      <c r="Q4241" s="144"/>
      <c r="AC4241" s="39"/>
      <c r="AD4241" s="40"/>
    </row>
    <row r="4242" s="35" customFormat="1" spans="3:30">
      <c r="C4242" s="38"/>
      <c r="P4242" s="37"/>
      <c r="Q4242" s="144"/>
      <c r="AC4242" s="39"/>
      <c r="AD4242" s="40"/>
    </row>
    <row r="4243" s="35" customFormat="1" spans="3:30">
      <c r="C4243" s="38"/>
      <c r="P4243" s="37"/>
      <c r="Q4243" s="144"/>
      <c r="AC4243" s="39"/>
      <c r="AD4243" s="40"/>
    </row>
    <row r="4244" s="35" customFormat="1" spans="3:30">
      <c r="C4244" s="38"/>
      <c r="P4244" s="37"/>
      <c r="Q4244" s="144"/>
      <c r="AC4244" s="39"/>
      <c r="AD4244" s="40"/>
    </row>
    <row r="4245" s="35" customFormat="1" spans="3:30">
      <c r="C4245" s="38"/>
      <c r="P4245" s="37"/>
      <c r="Q4245" s="144"/>
      <c r="AC4245" s="39"/>
      <c r="AD4245" s="40"/>
    </row>
    <row r="4246" s="35" customFormat="1" spans="3:30">
      <c r="C4246" s="38"/>
      <c r="P4246" s="37"/>
      <c r="Q4246" s="144"/>
      <c r="AC4246" s="39"/>
      <c r="AD4246" s="40"/>
    </row>
    <row r="4247" s="35" customFormat="1" spans="3:30">
      <c r="C4247" s="38"/>
      <c r="P4247" s="37"/>
      <c r="Q4247" s="144"/>
      <c r="AC4247" s="39"/>
      <c r="AD4247" s="40"/>
    </row>
    <row r="4248" s="35" customFormat="1" spans="3:30">
      <c r="C4248" s="38"/>
      <c r="P4248" s="37"/>
      <c r="Q4248" s="144"/>
      <c r="AC4248" s="39"/>
      <c r="AD4248" s="40"/>
    </row>
    <row r="4249" s="35" customFormat="1" spans="3:30">
      <c r="C4249" s="38"/>
      <c r="P4249" s="37"/>
      <c r="Q4249" s="144"/>
      <c r="AC4249" s="39"/>
      <c r="AD4249" s="40"/>
    </row>
    <row r="4250" s="35" customFormat="1" spans="3:30">
      <c r="C4250" s="38"/>
      <c r="P4250" s="37"/>
      <c r="Q4250" s="144"/>
      <c r="AC4250" s="39"/>
      <c r="AD4250" s="40"/>
    </row>
    <row r="4251" s="35" customFormat="1" spans="3:30">
      <c r="C4251" s="38"/>
      <c r="P4251" s="37"/>
      <c r="Q4251" s="144"/>
      <c r="AC4251" s="39"/>
      <c r="AD4251" s="40"/>
    </row>
    <row r="4252" s="35" customFormat="1" spans="3:30">
      <c r="C4252" s="38"/>
      <c r="P4252" s="37"/>
      <c r="Q4252" s="144"/>
      <c r="AC4252" s="39"/>
      <c r="AD4252" s="40"/>
    </row>
    <row r="4253" s="35" customFormat="1" spans="3:30">
      <c r="C4253" s="38"/>
      <c r="P4253" s="37"/>
      <c r="Q4253" s="144"/>
      <c r="AC4253" s="39"/>
      <c r="AD4253" s="40"/>
    </row>
    <row r="4254" s="35" customFormat="1" spans="3:30">
      <c r="C4254" s="38"/>
      <c r="P4254" s="37"/>
      <c r="Q4254" s="144"/>
      <c r="AC4254" s="39"/>
      <c r="AD4254" s="40"/>
    </row>
    <row r="4255" s="35" customFormat="1" spans="3:30">
      <c r="C4255" s="38"/>
      <c r="P4255" s="37"/>
      <c r="Q4255" s="144"/>
      <c r="AC4255" s="39"/>
      <c r="AD4255" s="40"/>
    </row>
    <row r="4256" s="35" customFormat="1" spans="3:30">
      <c r="C4256" s="38"/>
      <c r="P4256" s="37"/>
      <c r="Q4256" s="144"/>
      <c r="AC4256" s="39"/>
      <c r="AD4256" s="40"/>
    </row>
    <row r="4257" s="35" customFormat="1" spans="3:30">
      <c r="C4257" s="38"/>
      <c r="P4257" s="37"/>
      <c r="Q4257" s="144"/>
      <c r="AC4257" s="39"/>
      <c r="AD4257" s="40"/>
    </row>
    <row r="4258" s="35" customFormat="1" spans="3:30">
      <c r="C4258" s="38"/>
      <c r="P4258" s="37"/>
      <c r="Q4258" s="144"/>
      <c r="AC4258" s="39"/>
      <c r="AD4258" s="40"/>
    </row>
    <row r="4259" s="35" customFormat="1" spans="3:30">
      <c r="C4259" s="38"/>
      <c r="P4259" s="37"/>
      <c r="Q4259" s="144"/>
      <c r="AC4259" s="39"/>
      <c r="AD4259" s="40"/>
    </row>
    <row r="4260" s="35" customFormat="1" spans="3:30">
      <c r="C4260" s="38"/>
      <c r="P4260" s="37"/>
      <c r="Q4260" s="144"/>
      <c r="AC4260" s="39"/>
      <c r="AD4260" s="40"/>
    </row>
    <row r="4261" s="35" customFormat="1" spans="3:30">
      <c r="C4261" s="38"/>
      <c r="P4261" s="37"/>
      <c r="Q4261" s="144"/>
      <c r="AC4261" s="39"/>
      <c r="AD4261" s="40"/>
    </row>
    <row r="4262" s="35" customFormat="1" spans="3:30">
      <c r="C4262" s="38"/>
      <c r="P4262" s="37"/>
      <c r="Q4262" s="144"/>
      <c r="AC4262" s="39"/>
      <c r="AD4262" s="40"/>
    </row>
    <row r="4263" s="35" customFormat="1" spans="3:30">
      <c r="C4263" s="38"/>
      <c r="P4263" s="37"/>
      <c r="Q4263" s="144"/>
      <c r="AC4263" s="39"/>
      <c r="AD4263" s="40"/>
    </row>
    <row r="4264" s="35" customFormat="1" spans="3:30">
      <c r="C4264" s="38"/>
      <c r="P4264" s="37"/>
      <c r="Q4264" s="144"/>
      <c r="AC4264" s="39"/>
      <c r="AD4264" s="40"/>
    </row>
    <row r="4265" s="35" customFormat="1" spans="3:30">
      <c r="C4265" s="38"/>
      <c r="P4265" s="37"/>
      <c r="Q4265" s="144"/>
      <c r="AC4265" s="39"/>
      <c r="AD4265" s="40"/>
    </row>
    <row r="4266" s="35" customFormat="1" spans="3:30">
      <c r="C4266" s="38"/>
      <c r="P4266" s="37"/>
      <c r="Q4266" s="144"/>
      <c r="AC4266" s="39"/>
      <c r="AD4266" s="40"/>
    </row>
    <row r="4267" s="35" customFormat="1" spans="3:30">
      <c r="C4267" s="38"/>
      <c r="P4267" s="37"/>
      <c r="Q4267" s="144"/>
      <c r="AC4267" s="39"/>
      <c r="AD4267" s="40"/>
    </row>
    <row r="4268" s="35" customFormat="1" spans="3:30">
      <c r="C4268" s="38"/>
      <c r="P4268" s="37"/>
      <c r="Q4268" s="144"/>
      <c r="AC4268" s="39"/>
      <c r="AD4268" s="40"/>
    </row>
    <row r="4269" s="35" customFormat="1" spans="3:30">
      <c r="C4269" s="38"/>
      <c r="P4269" s="37"/>
      <c r="Q4269" s="144"/>
      <c r="AC4269" s="39"/>
      <c r="AD4269" s="40"/>
    </row>
    <row r="4270" s="35" customFormat="1" spans="3:30">
      <c r="C4270" s="38"/>
      <c r="P4270" s="37"/>
      <c r="Q4270" s="144"/>
      <c r="AC4270" s="39"/>
      <c r="AD4270" s="40"/>
    </row>
    <row r="4271" s="35" customFormat="1" spans="3:30">
      <c r="C4271" s="38"/>
      <c r="P4271" s="37"/>
      <c r="Q4271" s="144"/>
      <c r="AC4271" s="39"/>
      <c r="AD4271" s="40"/>
    </row>
    <row r="4272" s="35" customFormat="1" spans="3:30">
      <c r="C4272" s="38"/>
      <c r="P4272" s="37"/>
      <c r="Q4272" s="144"/>
      <c r="AC4272" s="39"/>
      <c r="AD4272" s="40"/>
    </row>
    <row r="4273" s="35" customFormat="1" spans="3:30">
      <c r="C4273" s="38"/>
      <c r="P4273" s="37"/>
      <c r="Q4273" s="144"/>
      <c r="AC4273" s="39"/>
      <c r="AD4273" s="40"/>
    </row>
    <row r="4274" s="35" customFormat="1" spans="3:30">
      <c r="C4274" s="38"/>
      <c r="P4274" s="37"/>
      <c r="Q4274" s="144"/>
      <c r="AC4274" s="39"/>
      <c r="AD4274" s="40"/>
    </row>
    <row r="4275" s="35" customFormat="1" spans="3:30">
      <c r="C4275" s="38"/>
      <c r="P4275" s="37"/>
      <c r="Q4275" s="144"/>
      <c r="AC4275" s="39"/>
      <c r="AD4275" s="40"/>
    </row>
    <row r="4276" s="35" customFormat="1" spans="3:30">
      <c r="C4276" s="38"/>
      <c r="P4276" s="37"/>
      <c r="Q4276" s="144"/>
      <c r="AC4276" s="39"/>
      <c r="AD4276" s="40"/>
    </row>
    <row r="4277" s="35" customFormat="1" spans="3:30">
      <c r="C4277" s="38"/>
      <c r="P4277" s="37"/>
      <c r="Q4277" s="144"/>
      <c r="AC4277" s="39"/>
      <c r="AD4277" s="40"/>
    </row>
    <row r="4278" s="35" customFormat="1" spans="3:30">
      <c r="C4278" s="38"/>
      <c r="P4278" s="37"/>
      <c r="Q4278" s="144"/>
      <c r="AC4278" s="39"/>
      <c r="AD4278" s="40"/>
    </row>
    <row r="4279" s="35" customFormat="1" spans="3:30">
      <c r="C4279" s="38"/>
      <c r="P4279" s="37"/>
      <c r="Q4279" s="144"/>
      <c r="AC4279" s="39"/>
      <c r="AD4279" s="40"/>
    </row>
    <row r="4280" s="35" customFormat="1" spans="3:30">
      <c r="C4280" s="38"/>
      <c r="P4280" s="37"/>
      <c r="Q4280" s="144"/>
      <c r="AC4280" s="39"/>
      <c r="AD4280" s="40"/>
    </row>
    <row r="4281" s="35" customFormat="1" spans="3:30">
      <c r="C4281" s="38"/>
      <c r="P4281" s="37"/>
      <c r="Q4281" s="144"/>
      <c r="AC4281" s="39"/>
      <c r="AD4281" s="40"/>
    </row>
    <row r="4282" s="35" customFormat="1" spans="3:30">
      <c r="C4282" s="38"/>
      <c r="P4282" s="37"/>
      <c r="Q4282" s="144"/>
      <c r="AC4282" s="39"/>
      <c r="AD4282" s="40"/>
    </row>
    <row r="4283" s="35" customFormat="1" spans="3:30">
      <c r="C4283" s="38"/>
      <c r="P4283" s="37"/>
      <c r="Q4283" s="144"/>
      <c r="AC4283" s="39"/>
      <c r="AD4283" s="40"/>
    </row>
    <row r="4284" s="35" customFormat="1" spans="3:30">
      <c r="C4284" s="38"/>
      <c r="P4284" s="37"/>
      <c r="Q4284" s="144"/>
      <c r="AC4284" s="39"/>
      <c r="AD4284" s="40"/>
    </row>
    <row r="4285" s="35" customFormat="1" spans="3:30">
      <c r="C4285" s="38"/>
      <c r="P4285" s="37"/>
      <c r="Q4285" s="144"/>
      <c r="AC4285" s="39"/>
      <c r="AD4285" s="40"/>
    </row>
    <row r="4286" s="35" customFormat="1" spans="3:30">
      <c r="C4286" s="38"/>
      <c r="P4286" s="37"/>
      <c r="Q4286" s="144"/>
      <c r="AC4286" s="39"/>
      <c r="AD4286" s="40"/>
    </row>
    <row r="4287" s="35" customFormat="1" spans="3:30">
      <c r="C4287" s="38"/>
      <c r="P4287" s="37"/>
      <c r="Q4287" s="144"/>
      <c r="AC4287" s="39"/>
      <c r="AD4287" s="40"/>
    </row>
    <row r="4288" s="35" customFormat="1" spans="3:30">
      <c r="C4288" s="38"/>
      <c r="P4288" s="37"/>
      <c r="Q4288" s="144"/>
      <c r="AC4288" s="39"/>
      <c r="AD4288" s="40"/>
    </row>
    <row r="4289" s="35" customFormat="1" spans="3:30">
      <c r="C4289" s="38"/>
      <c r="P4289" s="37"/>
      <c r="Q4289" s="144"/>
      <c r="AC4289" s="39"/>
      <c r="AD4289" s="40"/>
    </row>
    <row r="4290" s="35" customFormat="1" spans="3:30">
      <c r="C4290" s="38"/>
      <c r="P4290" s="37"/>
      <c r="Q4290" s="144"/>
      <c r="AC4290" s="39"/>
      <c r="AD4290" s="40"/>
    </row>
    <row r="4291" s="35" customFormat="1" spans="3:30">
      <c r="C4291" s="38"/>
      <c r="P4291" s="37"/>
      <c r="Q4291" s="144"/>
      <c r="AC4291" s="39"/>
      <c r="AD4291" s="40"/>
    </row>
    <row r="4292" s="35" customFormat="1" spans="3:30">
      <c r="C4292" s="38"/>
      <c r="P4292" s="37"/>
      <c r="Q4292" s="144"/>
      <c r="AC4292" s="39"/>
      <c r="AD4292" s="40"/>
    </row>
    <row r="4293" s="35" customFormat="1" spans="3:30">
      <c r="C4293" s="38"/>
      <c r="P4293" s="37"/>
      <c r="Q4293" s="144"/>
      <c r="AC4293" s="39"/>
      <c r="AD4293" s="40"/>
    </row>
    <row r="4294" s="35" customFormat="1" spans="3:30">
      <c r="C4294" s="38"/>
      <c r="P4294" s="37"/>
      <c r="Q4294" s="144"/>
      <c r="AC4294" s="39"/>
      <c r="AD4294" s="40"/>
    </row>
    <row r="4295" s="35" customFormat="1" spans="3:30">
      <c r="C4295" s="38"/>
      <c r="P4295" s="37"/>
      <c r="Q4295" s="144"/>
      <c r="AC4295" s="39"/>
      <c r="AD4295" s="40"/>
    </row>
    <row r="4296" s="35" customFormat="1" spans="3:30">
      <c r="C4296" s="38"/>
      <c r="P4296" s="37"/>
      <c r="Q4296" s="144"/>
      <c r="AC4296" s="39"/>
      <c r="AD4296" s="40"/>
    </row>
    <row r="4297" s="35" customFormat="1" spans="3:30">
      <c r="C4297" s="38"/>
      <c r="P4297" s="37"/>
      <c r="Q4297" s="144"/>
      <c r="AC4297" s="39"/>
      <c r="AD4297" s="40"/>
    </row>
    <row r="4298" s="35" customFormat="1" spans="3:30">
      <c r="C4298" s="38"/>
      <c r="P4298" s="37"/>
      <c r="Q4298" s="144"/>
      <c r="AC4298" s="39"/>
      <c r="AD4298" s="40"/>
    </row>
    <row r="4299" s="35" customFormat="1" spans="3:30">
      <c r="C4299" s="38"/>
      <c r="P4299" s="37"/>
      <c r="Q4299" s="144"/>
      <c r="AC4299" s="39"/>
      <c r="AD4299" s="40"/>
    </row>
    <row r="4300" s="35" customFormat="1" spans="3:30">
      <c r="C4300" s="38"/>
      <c r="P4300" s="37"/>
      <c r="Q4300" s="144"/>
      <c r="AC4300" s="39"/>
      <c r="AD4300" s="40"/>
    </row>
    <row r="4301" s="35" customFormat="1" spans="3:30">
      <c r="C4301" s="38"/>
      <c r="P4301" s="37"/>
      <c r="Q4301" s="144"/>
      <c r="AC4301" s="39"/>
      <c r="AD4301" s="40"/>
    </row>
    <row r="4302" s="35" customFormat="1" spans="3:30">
      <c r="C4302" s="38"/>
      <c r="P4302" s="37"/>
      <c r="Q4302" s="144"/>
      <c r="AC4302" s="39"/>
      <c r="AD4302" s="40"/>
    </row>
    <row r="4303" s="35" customFormat="1" spans="3:30">
      <c r="C4303" s="38"/>
      <c r="P4303" s="37"/>
      <c r="Q4303" s="144"/>
      <c r="AC4303" s="39"/>
      <c r="AD4303" s="40"/>
    </row>
    <row r="4304" s="35" customFormat="1" spans="3:30">
      <c r="C4304" s="38"/>
      <c r="P4304" s="37"/>
      <c r="Q4304" s="144"/>
      <c r="AC4304" s="39"/>
      <c r="AD4304" s="40"/>
    </row>
    <row r="4305" s="35" customFormat="1" spans="3:30">
      <c r="C4305" s="38"/>
      <c r="P4305" s="37"/>
      <c r="Q4305" s="144"/>
      <c r="AC4305" s="39"/>
      <c r="AD4305" s="40"/>
    </row>
    <row r="4306" s="35" customFormat="1" spans="3:30">
      <c r="C4306" s="38"/>
      <c r="P4306" s="37"/>
      <c r="Q4306" s="144"/>
      <c r="AC4306" s="39"/>
      <c r="AD4306" s="40"/>
    </row>
    <row r="4307" s="35" customFormat="1" spans="3:30">
      <c r="C4307" s="38"/>
      <c r="P4307" s="37"/>
      <c r="Q4307" s="144"/>
      <c r="AC4307" s="39"/>
      <c r="AD4307" s="40"/>
    </row>
    <row r="4308" s="35" customFormat="1" spans="3:30">
      <c r="C4308" s="38"/>
      <c r="P4308" s="37"/>
      <c r="Q4308" s="144"/>
      <c r="AC4308" s="39"/>
      <c r="AD4308" s="40"/>
    </row>
    <row r="4309" s="35" customFormat="1" spans="3:30">
      <c r="C4309" s="38"/>
      <c r="P4309" s="37"/>
      <c r="Q4309" s="144"/>
      <c r="AC4309" s="39"/>
      <c r="AD4309" s="40"/>
    </row>
    <row r="4310" s="35" customFormat="1" spans="3:30">
      <c r="C4310" s="38"/>
      <c r="P4310" s="37"/>
      <c r="Q4310" s="144"/>
      <c r="AC4310" s="39"/>
      <c r="AD4310" s="40"/>
    </row>
    <row r="4311" s="35" customFormat="1" spans="3:30">
      <c r="C4311" s="38"/>
      <c r="P4311" s="37"/>
      <c r="Q4311" s="144"/>
      <c r="AC4311" s="39"/>
      <c r="AD4311" s="40"/>
    </row>
    <row r="4312" s="35" customFormat="1" spans="3:30">
      <c r="C4312" s="38"/>
      <c r="P4312" s="37"/>
      <c r="Q4312" s="144"/>
      <c r="AC4312" s="39"/>
      <c r="AD4312" s="40"/>
    </row>
    <row r="4313" s="35" customFormat="1" spans="3:30">
      <c r="C4313" s="38"/>
      <c r="P4313" s="37"/>
      <c r="Q4313" s="144"/>
      <c r="AC4313" s="39"/>
      <c r="AD4313" s="40"/>
    </row>
    <row r="4314" s="35" customFormat="1" spans="3:30">
      <c r="C4314" s="38"/>
      <c r="P4314" s="37"/>
      <c r="Q4314" s="144"/>
      <c r="AC4314" s="39"/>
      <c r="AD4314" s="40"/>
    </row>
    <row r="4315" s="35" customFormat="1" spans="3:30">
      <c r="C4315" s="38"/>
      <c r="P4315" s="37"/>
      <c r="Q4315" s="144"/>
      <c r="AC4315" s="39"/>
      <c r="AD4315" s="40"/>
    </row>
    <row r="4316" s="35" customFormat="1" spans="3:30">
      <c r="C4316" s="38"/>
      <c r="P4316" s="37"/>
      <c r="Q4316" s="144"/>
      <c r="AC4316" s="39"/>
      <c r="AD4316" s="40"/>
    </row>
    <row r="4317" s="35" customFormat="1" spans="3:30">
      <c r="C4317" s="38"/>
      <c r="P4317" s="37"/>
      <c r="Q4317" s="144"/>
      <c r="AC4317" s="39"/>
      <c r="AD4317" s="40"/>
    </row>
    <row r="4318" s="35" customFormat="1" spans="3:30">
      <c r="C4318" s="38"/>
      <c r="P4318" s="37"/>
      <c r="Q4318" s="144"/>
      <c r="AC4318" s="39"/>
      <c r="AD4318" s="40"/>
    </row>
    <row r="4319" s="35" customFormat="1" spans="3:30">
      <c r="C4319" s="38"/>
      <c r="P4319" s="37"/>
      <c r="Q4319" s="144"/>
      <c r="AC4319" s="39"/>
      <c r="AD4319" s="40"/>
    </row>
    <row r="4320" s="35" customFormat="1" spans="3:30">
      <c r="C4320" s="38"/>
      <c r="P4320" s="37"/>
      <c r="Q4320" s="144"/>
      <c r="AC4320" s="39"/>
      <c r="AD4320" s="40"/>
    </row>
    <row r="4321" s="35" customFormat="1" spans="3:30">
      <c r="C4321" s="38"/>
      <c r="P4321" s="37"/>
      <c r="Q4321" s="144"/>
      <c r="AC4321" s="39"/>
      <c r="AD4321" s="40"/>
    </row>
    <row r="4322" s="35" customFormat="1" spans="3:30">
      <c r="C4322" s="38"/>
      <c r="P4322" s="37"/>
      <c r="Q4322" s="144"/>
      <c r="AC4322" s="39"/>
      <c r="AD4322" s="40"/>
    </row>
    <row r="4323" s="35" customFormat="1" spans="3:30">
      <c r="C4323" s="38"/>
      <c r="P4323" s="37"/>
      <c r="Q4323" s="144"/>
      <c r="AC4323" s="39"/>
      <c r="AD4323" s="40"/>
    </row>
    <row r="4324" s="35" customFormat="1" spans="3:30">
      <c r="C4324" s="38"/>
      <c r="P4324" s="37"/>
      <c r="Q4324" s="144"/>
      <c r="AC4324" s="39"/>
      <c r="AD4324" s="40"/>
    </row>
    <row r="4325" s="35" customFormat="1" spans="3:30">
      <c r="C4325" s="38"/>
      <c r="P4325" s="37"/>
      <c r="Q4325" s="144"/>
      <c r="AC4325" s="39"/>
      <c r="AD4325" s="40"/>
    </row>
    <row r="4326" s="35" customFormat="1" spans="3:30">
      <c r="C4326" s="38"/>
      <c r="P4326" s="37"/>
      <c r="Q4326" s="144"/>
      <c r="AC4326" s="39"/>
      <c r="AD4326" s="40"/>
    </row>
    <row r="4327" s="35" customFormat="1" spans="3:30">
      <c r="C4327" s="38"/>
      <c r="P4327" s="37"/>
      <c r="Q4327" s="144"/>
      <c r="AC4327" s="39"/>
      <c r="AD4327" s="40"/>
    </row>
    <row r="4328" s="35" customFormat="1" spans="3:30">
      <c r="C4328" s="38"/>
      <c r="P4328" s="37"/>
      <c r="Q4328" s="144"/>
      <c r="AC4328" s="39"/>
      <c r="AD4328" s="40"/>
    </row>
    <row r="4329" s="35" customFormat="1" spans="3:30">
      <c r="C4329" s="38"/>
      <c r="P4329" s="37"/>
      <c r="Q4329" s="144"/>
      <c r="AC4329" s="39"/>
      <c r="AD4329" s="40"/>
    </row>
    <row r="4330" s="35" customFormat="1" spans="3:30">
      <c r="C4330" s="38"/>
      <c r="P4330" s="37"/>
      <c r="Q4330" s="144"/>
      <c r="AC4330" s="39"/>
      <c r="AD4330" s="40"/>
    </row>
    <row r="4331" s="35" customFormat="1" spans="3:30">
      <c r="C4331" s="38"/>
      <c r="P4331" s="37"/>
      <c r="Q4331" s="144"/>
      <c r="AC4331" s="39"/>
      <c r="AD4331" s="40"/>
    </row>
    <row r="4332" s="35" customFormat="1" spans="3:30">
      <c r="C4332" s="38"/>
      <c r="P4332" s="37"/>
      <c r="Q4332" s="144"/>
      <c r="AC4332" s="39"/>
      <c r="AD4332" s="40"/>
    </row>
    <row r="4333" s="35" customFormat="1" spans="3:30">
      <c r="C4333" s="38"/>
      <c r="P4333" s="37"/>
      <c r="Q4333" s="144"/>
      <c r="AC4333" s="39"/>
      <c r="AD4333" s="40"/>
    </row>
    <row r="4334" s="35" customFormat="1" spans="3:30">
      <c r="C4334" s="38"/>
      <c r="P4334" s="37"/>
      <c r="Q4334" s="144"/>
      <c r="AC4334" s="39"/>
      <c r="AD4334" s="40"/>
    </row>
    <row r="4335" s="35" customFormat="1" spans="3:30">
      <c r="C4335" s="38"/>
      <c r="P4335" s="37"/>
      <c r="Q4335" s="144"/>
      <c r="AC4335" s="39"/>
      <c r="AD4335" s="40"/>
    </row>
    <row r="4336" s="35" customFormat="1" spans="3:30">
      <c r="C4336" s="38"/>
      <c r="P4336" s="37"/>
      <c r="Q4336" s="144"/>
      <c r="AC4336" s="39"/>
      <c r="AD4336" s="40"/>
    </row>
    <row r="4337" s="35" customFormat="1" spans="3:30">
      <c r="C4337" s="38"/>
      <c r="P4337" s="37"/>
      <c r="Q4337" s="144"/>
      <c r="AC4337" s="39"/>
      <c r="AD4337" s="40"/>
    </row>
    <row r="4338" s="35" customFormat="1" spans="3:30">
      <c r="C4338" s="38"/>
      <c r="P4338" s="37"/>
      <c r="Q4338" s="144"/>
      <c r="AC4338" s="39"/>
      <c r="AD4338" s="40"/>
    </row>
    <row r="4339" s="35" customFormat="1" spans="3:30">
      <c r="C4339" s="38"/>
      <c r="P4339" s="37"/>
      <c r="Q4339" s="144"/>
      <c r="AC4339" s="39"/>
      <c r="AD4339" s="40"/>
    </row>
    <row r="4340" s="35" customFormat="1" spans="3:30">
      <c r="C4340" s="38"/>
      <c r="P4340" s="37"/>
      <c r="Q4340" s="144"/>
      <c r="AC4340" s="39"/>
      <c r="AD4340" s="40"/>
    </row>
    <row r="4341" s="35" customFormat="1" spans="3:30">
      <c r="C4341" s="38"/>
      <c r="P4341" s="37"/>
      <c r="Q4341" s="144"/>
      <c r="AC4341" s="39"/>
      <c r="AD4341" s="40"/>
    </row>
    <row r="4342" s="35" customFormat="1" spans="3:30">
      <c r="C4342" s="38"/>
      <c r="P4342" s="37"/>
      <c r="Q4342" s="144"/>
      <c r="AC4342" s="39"/>
      <c r="AD4342" s="40"/>
    </row>
    <row r="4343" s="35" customFormat="1" spans="3:30">
      <c r="C4343" s="38"/>
      <c r="P4343" s="37"/>
      <c r="Q4343" s="144"/>
      <c r="AC4343" s="39"/>
      <c r="AD4343" s="40"/>
    </row>
    <row r="4344" s="35" customFormat="1" spans="3:30">
      <c r="C4344" s="38"/>
      <c r="P4344" s="37"/>
      <c r="Q4344" s="144"/>
      <c r="AC4344" s="39"/>
      <c r="AD4344" s="40"/>
    </row>
    <row r="4345" s="35" customFormat="1" spans="3:30">
      <c r="C4345" s="38"/>
      <c r="P4345" s="37"/>
      <c r="Q4345" s="144"/>
      <c r="AC4345" s="39"/>
      <c r="AD4345" s="40"/>
    </row>
    <row r="4346" s="35" customFormat="1" spans="3:30">
      <c r="C4346" s="38"/>
      <c r="P4346" s="37"/>
      <c r="Q4346" s="144"/>
      <c r="AC4346" s="39"/>
      <c r="AD4346" s="40"/>
    </row>
    <row r="4347" s="35" customFormat="1" spans="3:30">
      <c r="C4347" s="38"/>
      <c r="P4347" s="37"/>
      <c r="Q4347" s="144"/>
      <c r="AC4347" s="39"/>
      <c r="AD4347" s="40"/>
    </row>
    <row r="4348" s="35" customFormat="1" spans="3:30">
      <c r="C4348" s="38"/>
      <c r="P4348" s="37"/>
      <c r="Q4348" s="144"/>
      <c r="AC4348" s="39"/>
      <c r="AD4348" s="40"/>
    </row>
    <row r="4349" s="35" customFormat="1" spans="3:30">
      <c r="C4349" s="38"/>
      <c r="P4349" s="37"/>
      <c r="Q4349" s="144"/>
      <c r="AC4349" s="39"/>
      <c r="AD4349" s="40"/>
    </row>
    <row r="4350" s="35" customFormat="1" spans="3:30">
      <c r="C4350" s="38"/>
      <c r="P4350" s="37"/>
      <c r="Q4350" s="144"/>
      <c r="AC4350" s="39"/>
      <c r="AD4350" s="40"/>
    </row>
    <row r="4351" s="35" customFormat="1" spans="3:30">
      <c r="C4351" s="38"/>
      <c r="P4351" s="37"/>
      <c r="Q4351" s="144"/>
      <c r="AC4351" s="39"/>
      <c r="AD4351" s="40"/>
    </row>
    <row r="4352" s="35" customFormat="1" spans="3:30">
      <c r="C4352" s="38"/>
      <c r="P4352" s="37"/>
      <c r="Q4352" s="144"/>
      <c r="AC4352" s="39"/>
      <c r="AD4352" s="40"/>
    </row>
    <row r="4353" s="35" customFormat="1" spans="3:30">
      <c r="C4353" s="38"/>
      <c r="P4353" s="37"/>
      <c r="Q4353" s="144"/>
      <c r="AC4353" s="39"/>
      <c r="AD4353" s="40"/>
    </row>
    <row r="4354" s="35" customFormat="1" spans="3:30">
      <c r="C4354" s="38"/>
      <c r="P4354" s="37"/>
      <c r="Q4354" s="144"/>
      <c r="AC4354" s="39"/>
      <c r="AD4354" s="40"/>
    </row>
    <row r="4355" s="35" customFormat="1" spans="3:30">
      <c r="C4355" s="38"/>
      <c r="P4355" s="37"/>
      <c r="Q4355" s="144"/>
      <c r="AC4355" s="39"/>
      <c r="AD4355" s="40"/>
    </row>
    <row r="4356" s="35" customFormat="1" spans="3:30">
      <c r="C4356" s="38"/>
      <c r="P4356" s="37"/>
      <c r="Q4356" s="144"/>
      <c r="AC4356" s="39"/>
      <c r="AD4356" s="40"/>
    </row>
    <row r="4357" s="35" customFormat="1" spans="3:30">
      <c r="C4357" s="38"/>
      <c r="P4357" s="37"/>
      <c r="Q4357" s="144"/>
      <c r="AC4357" s="39"/>
      <c r="AD4357" s="40"/>
    </row>
    <row r="4358" s="35" customFormat="1" spans="3:30">
      <c r="C4358" s="38"/>
      <c r="P4358" s="37"/>
      <c r="Q4358" s="144"/>
      <c r="AC4358" s="39"/>
      <c r="AD4358" s="40"/>
    </row>
    <row r="4359" s="35" customFormat="1" spans="3:30">
      <c r="C4359" s="38"/>
      <c r="P4359" s="37"/>
      <c r="Q4359" s="144"/>
      <c r="AC4359" s="39"/>
      <c r="AD4359" s="40"/>
    </row>
    <row r="4360" s="35" customFormat="1" spans="3:30">
      <c r="C4360" s="38"/>
      <c r="P4360" s="37"/>
      <c r="Q4360" s="144"/>
      <c r="AC4360" s="39"/>
      <c r="AD4360" s="40"/>
    </row>
    <row r="4361" s="35" customFormat="1" spans="3:30">
      <c r="C4361" s="38"/>
      <c r="P4361" s="37"/>
      <c r="Q4361" s="144"/>
      <c r="AC4361" s="39"/>
      <c r="AD4361" s="40"/>
    </row>
    <row r="4362" s="35" customFormat="1" spans="3:30">
      <c r="C4362" s="38"/>
      <c r="P4362" s="37"/>
      <c r="Q4362" s="144"/>
      <c r="AC4362" s="39"/>
      <c r="AD4362" s="40"/>
    </row>
    <row r="4363" s="35" customFormat="1" spans="3:30">
      <c r="C4363" s="38"/>
      <c r="P4363" s="37"/>
      <c r="Q4363" s="144"/>
      <c r="AC4363" s="39"/>
      <c r="AD4363" s="40"/>
    </row>
    <row r="4364" s="35" customFormat="1" spans="3:30">
      <c r="C4364" s="38"/>
      <c r="P4364" s="37"/>
      <c r="Q4364" s="144"/>
      <c r="AC4364" s="39"/>
      <c r="AD4364" s="40"/>
    </row>
    <row r="4365" s="35" customFormat="1" spans="3:30">
      <c r="C4365" s="38"/>
      <c r="P4365" s="37"/>
      <c r="Q4365" s="144"/>
      <c r="AC4365" s="39"/>
      <c r="AD4365" s="40"/>
    </row>
    <row r="4366" s="35" customFormat="1" spans="3:30">
      <c r="C4366" s="38"/>
      <c r="P4366" s="37"/>
      <c r="Q4366" s="144"/>
      <c r="AC4366" s="39"/>
      <c r="AD4366" s="40"/>
    </row>
    <row r="4367" s="35" customFormat="1" spans="3:30">
      <c r="C4367" s="38"/>
      <c r="P4367" s="37"/>
      <c r="Q4367" s="144"/>
      <c r="AC4367" s="39"/>
      <c r="AD4367" s="40"/>
    </row>
    <row r="4368" s="35" customFormat="1" spans="3:30">
      <c r="C4368" s="38"/>
      <c r="P4368" s="37"/>
      <c r="Q4368" s="144"/>
      <c r="AC4368" s="39"/>
      <c r="AD4368" s="40"/>
    </row>
    <row r="4369" s="35" customFormat="1" spans="3:30">
      <c r="C4369" s="38"/>
      <c r="P4369" s="37"/>
      <c r="Q4369" s="144"/>
      <c r="AC4369" s="39"/>
      <c r="AD4369" s="40"/>
    </row>
    <row r="4370" s="35" customFormat="1" spans="3:30">
      <c r="C4370" s="38"/>
      <c r="P4370" s="37"/>
      <c r="Q4370" s="144"/>
      <c r="AC4370" s="39"/>
      <c r="AD4370" s="40"/>
    </row>
    <row r="4371" s="35" customFormat="1" spans="3:30">
      <c r="C4371" s="38"/>
      <c r="P4371" s="37"/>
      <c r="Q4371" s="144"/>
      <c r="AC4371" s="39"/>
      <c r="AD4371" s="40"/>
    </row>
    <row r="4372" s="35" customFormat="1" spans="3:30">
      <c r="C4372" s="38"/>
      <c r="P4372" s="37"/>
      <c r="Q4372" s="144"/>
      <c r="AC4372" s="39"/>
      <c r="AD4372" s="40"/>
    </row>
    <row r="4373" s="35" customFormat="1" spans="3:30">
      <c r="C4373" s="38"/>
      <c r="P4373" s="37"/>
      <c r="Q4373" s="144"/>
      <c r="AC4373" s="39"/>
      <c r="AD4373" s="40"/>
    </row>
    <row r="4374" s="35" customFormat="1" spans="3:30">
      <c r="C4374" s="38"/>
      <c r="P4374" s="37"/>
      <c r="Q4374" s="144"/>
      <c r="AC4374" s="39"/>
      <c r="AD4374" s="40"/>
    </row>
    <row r="4375" s="35" customFormat="1" spans="3:30">
      <c r="C4375" s="38"/>
      <c r="P4375" s="37"/>
      <c r="Q4375" s="144"/>
      <c r="AC4375" s="39"/>
      <c r="AD4375" s="40"/>
    </row>
    <row r="4376" s="35" customFormat="1" spans="3:30">
      <c r="C4376" s="38"/>
      <c r="P4376" s="37"/>
      <c r="Q4376" s="144"/>
      <c r="AC4376" s="39"/>
      <c r="AD4376" s="40"/>
    </row>
    <row r="4377" s="35" customFormat="1" spans="3:30">
      <c r="C4377" s="38"/>
      <c r="P4377" s="37"/>
      <c r="Q4377" s="144"/>
      <c r="AC4377" s="39"/>
      <c r="AD4377" s="40"/>
    </row>
    <row r="4378" s="35" customFormat="1" spans="3:30">
      <c r="C4378" s="38"/>
      <c r="P4378" s="37"/>
      <c r="Q4378" s="144"/>
      <c r="AC4378" s="39"/>
      <c r="AD4378" s="40"/>
    </row>
    <row r="4379" s="35" customFormat="1" spans="3:30">
      <c r="C4379" s="38"/>
      <c r="P4379" s="37"/>
      <c r="Q4379" s="144"/>
      <c r="AC4379" s="39"/>
      <c r="AD4379" s="40"/>
    </row>
    <row r="4380" s="35" customFormat="1" spans="3:30">
      <c r="C4380" s="38"/>
      <c r="P4380" s="37"/>
      <c r="Q4380" s="144"/>
      <c r="AC4380" s="39"/>
      <c r="AD4380" s="40"/>
    </row>
    <row r="4381" s="35" customFormat="1" spans="3:30">
      <c r="C4381" s="38"/>
      <c r="P4381" s="37"/>
      <c r="Q4381" s="144"/>
      <c r="AC4381" s="39"/>
      <c r="AD4381" s="40"/>
    </row>
    <row r="4382" s="35" customFormat="1" spans="3:30">
      <c r="C4382" s="38"/>
      <c r="P4382" s="37"/>
      <c r="Q4382" s="144"/>
      <c r="AC4382" s="39"/>
      <c r="AD4382" s="40"/>
    </row>
    <row r="4383" s="35" customFormat="1" spans="3:30">
      <c r="C4383" s="38"/>
      <c r="P4383" s="37"/>
      <c r="Q4383" s="144"/>
      <c r="AC4383" s="39"/>
      <c r="AD4383" s="40"/>
    </row>
    <row r="4384" s="35" customFormat="1" spans="3:30">
      <c r="C4384" s="38"/>
      <c r="P4384" s="37"/>
      <c r="Q4384" s="144"/>
      <c r="AC4384" s="39"/>
      <c r="AD4384" s="40"/>
    </row>
    <row r="4385" s="35" customFormat="1" spans="3:30">
      <c r="C4385" s="38"/>
      <c r="P4385" s="37"/>
      <c r="Q4385" s="144"/>
      <c r="AC4385" s="39"/>
      <c r="AD4385" s="40"/>
    </row>
    <row r="4386" s="35" customFormat="1" spans="3:30">
      <c r="C4386" s="38"/>
      <c r="P4386" s="37"/>
      <c r="Q4386" s="144"/>
      <c r="AC4386" s="39"/>
      <c r="AD4386" s="40"/>
    </row>
    <row r="4387" s="35" customFormat="1" spans="3:30">
      <c r="C4387" s="38"/>
      <c r="P4387" s="37"/>
      <c r="Q4387" s="144"/>
      <c r="AC4387" s="39"/>
      <c r="AD4387" s="40"/>
    </row>
    <row r="4388" s="35" customFormat="1" spans="3:30">
      <c r="C4388" s="38"/>
      <c r="P4388" s="37"/>
      <c r="Q4388" s="144"/>
      <c r="AC4388" s="39"/>
      <c r="AD4388" s="40"/>
    </row>
    <row r="4389" s="35" customFormat="1" spans="3:30">
      <c r="C4389" s="38"/>
      <c r="P4389" s="37"/>
      <c r="Q4389" s="144"/>
      <c r="AC4389" s="39"/>
      <c r="AD4389" s="40"/>
    </row>
    <row r="4390" s="35" customFormat="1" spans="3:30">
      <c r="C4390" s="38"/>
      <c r="P4390" s="37"/>
      <c r="Q4390" s="144"/>
      <c r="AC4390" s="39"/>
      <c r="AD4390" s="40"/>
    </row>
    <row r="4391" s="35" customFormat="1" spans="3:30">
      <c r="C4391" s="38"/>
      <c r="P4391" s="37"/>
      <c r="Q4391" s="144"/>
      <c r="AC4391" s="39"/>
      <c r="AD4391" s="40"/>
    </row>
    <row r="4392" s="35" customFormat="1" spans="3:30">
      <c r="C4392" s="38"/>
      <c r="P4392" s="37"/>
      <c r="Q4392" s="144"/>
      <c r="AC4392" s="39"/>
      <c r="AD4392" s="40"/>
    </row>
    <row r="4393" s="35" customFormat="1" spans="3:30">
      <c r="C4393" s="38"/>
      <c r="P4393" s="37"/>
      <c r="Q4393" s="144"/>
      <c r="AC4393" s="39"/>
      <c r="AD4393" s="40"/>
    </row>
    <row r="4394" s="35" customFormat="1" spans="3:30">
      <c r="C4394" s="38"/>
      <c r="P4394" s="37"/>
      <c r="Q4394" s="144"/>
      <c r="AC4394" s="39"/>
      <c r="AD4394" s="40"/>
    </row>
    <row r="4395" s="35" customFormat="1" spans="3:30">
      <c r="C4395" s="38"/>
      <c r="P4395" s="37"/>
      <c r="Q4395" s="144"/>
      <c r="AC4395" s="39"/>
      <c r="AD4395" s="40"/>
    </row>
    <row r="4396" s="35" customFormat="1" spans="3:30">
      <c r="C4396" s="38"/>
      <c r="P4396" s="37"/>
      <c r="Q4396" s="144"/>
      <c r="AC4396" s="39"/>
      <c r="AD4396" s="40"/>
    </row>
    <row r="4397" s="35" customFormat="1" spans="3:30">
      <c r="C4397" s="38"/>
      <c r="P4397" s="37"/>
      <c r="Q4397" s="144"/>
      <c r="AC4397" s="39"/>
      <c r="AD4397" s="40"/>
    </row>
    <row r="4398" s="35" customFormat="1" spans="3:30">
      <c r="C4398" s="38"/>
      <c r="P4398" s="37"/>
      <c r="Q4398" s="144"/>
      <c r="AC4398" s="39"/>
      <c r="AD4398" s="40"/>
    </row>
    <row r="4399" s="35" customFormat="1" spans="3:30">
      <c r="C4399" s="38"/>
      <c r="P4399" s="37"/>
      <c r="Q4399" s="144"/>
      <c r="AC4399" s="39"/>
      <c r="AD4399" s="40"/>
    </row>
    <row r="4400" s="35" customFormat="1" spans="3:30">
      <c r="C4400" s="38"/>
      <c r="P4400" s="37"/>
      <c r="Q4400" s="144"/>
      <c r="AC4400" s="39"/>
      <c r="AD4400" s="40"/>
    </row>
    <row r="4401" s="35" customFormat="1" spans="3:30">
      <c r="C4401" s="38"/>
      <c r="P4401" s="37"/>
      <c r="Q4401" s="144"/>
      <c r="AC4401" s="39"/>
      <c r="AD4401" s="40"/>
    </row>
    <row r="4402" s="35" customFormat="1" spans="3:30">
      <c r="C4402" s="38"/>
      <c r="P4402" s="37"/>
      <c r="Q4402" s="144"/>
      <c r="AC4402" s="39"/>
      <c r="AD4402" s="40"/>
    </row>
  </sheetData>
  <mergeCells count="6">
    <mergeCell ref="D1:O1"/>
    <mergeCell ref="R1:AC1"/>
    <mergeCell ref="AH1:AN1"/>
    <mergeCell ref="AU1:BA1"/>
    <mergeCell ref="AH8:AN8"/>
    <mergeCell ref="AU8:BA8"/>
  </mergeCells>
  <conditionalFormatting sqref="B1">
    <cfRule type="expression" dxfId="0" priority="1198" stopIfTrue="1">
      <formula>COUNTIF(B:B,B1)&gt;1</formula>
    </cfRule>
  </conditionalFormatting>
  <conditionalFormatting sqref="P1">
    <cfRule type="expression" dxfId="0" priority="1191" stopIfTrue="1">
      <formula>COUNTIF(P:P,P1)&gt;1</formula>
    </cfRule>
  </conditionalFormatting>
  <conditionalFormatting sqref="R1:AC1">
    <cfRule type="cellIs" dxfId="3" priority="1190" operator="equal">
      <formula>"NotPaid"</formula>
    </cfRule>
  </conditionalFormatting>
  <conditionalFormatting sqref="AJ1">
    <cfRule type="expression" dxfId="0" priority="1210" stopIfTrue="1">
      <formula>AND((VLOOKUP(AF5,AllStudents,6,FALSE)+30)&lt;TODAY(),AJ2="NotPaid")</formula>
    </cfRule>
  </conditionalFormatting>
  <conditionalFormatting sqref="AW1">
    <cfRule type="expression" dxfId="0" priority="1209" stopIfTrue="1">
      <formula>AND((VLOOKUP(AS5,AllStudents,6,FALSE)+30)&lt;TODAY(),AW2="NotPaid")</formula>
    </cfRule>
  </conditionalFormatting>
  <conditionalFormatting sqref="F2">
    <cfRule type="expression" dxfId="0" priority="1197" stopIfTrue="1">
      <formula>AND((VLOOKUP(#REF!,AllStudents,6,FALSE)+30)&lt;TODAY(),F4="NotPaid")</formula>
    </cfRule>
  </conditionalFormatting>
  <conditionalFormatting sqref="G2">
    <cfRule type="expression" dxfId="0" priority="1196" stopIfTrue="1">
      <formula>AND((VLOOKUP(#REF!,AllStudents,6,FALSE)+30)&lt;TODAY(),G4="NotPaid")</formula>
    </cfRule>
  </conditionalFormatting>
  <conditionalFormatting sqref="R2:AC2">
    <cfRule type="cellIs" dxfId="3" priority="1192" operator="equal">
      <formula>"NotPaid"</formula>
    </cfRule>
  </conditionalFormatting>
  <conditionalFormatting sqref="T2">
    <cfRule type="expression" dxfId="0" priority="1194" stopIfTrue="1">
      <formula>AND((VLOOKUP(#REF!,AllStudents,6,FALSE)+30)&lt;TODAY(),T4="NotPaid")</formula>
    </cfRule>
  </conditionalFormatting>
  <conditionalFormatting sqref="U2">
    <cfRule type="expression" dxfId="0" priority="1193" stopIfTrue="1">
      <formula>AND((VLOOKUP(#REF!,AllStudents,6,FALSE)+30)&lt;TODAY(),U4="NotPaid")</formula>
    </cfRule>
  </conditionalFormatting>
  <conditionalFormatting sqref="AH2">
    <cfRule type="expression" dxfId="0" priority="19855" stopIfTrue="1">
      <formula>AND((VLOOKUP(#REF!,AllStudents,6,FALSE)+30)&lt;TODAY(),AH4="Not Paid")</formula>
    </cfRule>
  </conditionalFormatting>
  <conditionalFormatting sqref="AI2">
    <cfRule type="expression" dxfId="0" priority="19847" stopIfTrue="1">
      <formula>AND((VLOOKUP(#REF!,AllStudents,6,FALSE)+30)&lt;TODAY(),AI4="Not Paid")</formula>
    </cfRule>
  </conditionalFormatting>
  <conditionalFormatting sqref="AU2:AV2">
    <cfRule type="expression" dxfId="8" priority="1254" stopIfTrue="1">
      <formula>AND((VLOOKUP(Maths!#REF!,AllStudents,6,FALSE)+30)&lt;TODAY(),Maths!AU4="NotPaid")</formula>
    </cfRule>
  </conditionalFormatting>
  <conditionalFormatting sqref="F3">
    <cfRule type="expression" dxfId="0" priority="1199" stopIfTrue="1">
      <formula>AND((VLOOKUP(#REF!,AllStudents,6,FALSE)+30)&lt;TODAY(),F56="NotPaid")</formula>
    </cfRule>
  </conditionalFormatting>
  <conditionalFormatting sqref="G3">
    <cfRule type="expression" dxfId="0" priority="1200" stopIfTrue="1">
      <formula>AND((VLOOKUP(#REF!,AllStudents,6,FALSE)+30)&lt;TODAY(),G56="NotPaid")</formula>
    </cfRule>
  </conditionalFormatting>
  <conditionalFormatting sqref="R3:AC3">
    <cfRule type="cellIs" dxfId="3" priority="1187" operator="equal">
      <formula>"NotPaid"</formula>
    </cfRule>
  </conditionalFormatting>
  <conditionalFormatting sqref="T3">
    <cfRule type="expression" dxfId="0" priority="1188" stopIfTrue="1">
      <formula>AND((VLOOKUP(#REF!,AllStudents,6,FALSE)+30)&lt;TODAY(),T56="NotPaid")</formula>
    </cfRule>
  </conditionalFormatting>
  <conditionalFormatting sqref="U3">
    <cfRule type="expression" dxfId="0" priority="1189" stopIfTrue="1">
      <formula>AND((VLOOKUP(#REF!,AllStudents,6,FALSE)+30)&lt;TODAY(),U56="NotPaid")</formula>
    </cfRule>
  </conditionalFormatting>
  <conditionalFormatting sqref="AE3">
    <cfRule type="expression" dxfId="5" priority="18210" stopIfTrue="1">
      <formula>AE3="NotPaid"</formula>
    </cfRule>
  </conditionalFormatting>
  <conditionalFormatting sqref="D4:L4">
    <cfRule type="cellIs" dxfId="3" priority="10124" operator="equal">
      <formula>"NotPaid"</formula>
    </cfRule>
    <cfRule type="cellIs" dxfId="3" priority="10106" operator="equal">
      <formula>"NotPaid"</formula>
    </cfRule>
    <cfRule type="cellIs" dxfId="3" priority="10105" operator="equal">
      <formula>"NotPaid"</formula>
    </cfRule>
    <cfRule type="cellIs" dxfId="3" priority="10104" operator="equal">
      <formula>"NotPaid"</formula>
    </cfRule>
    <cfRule type="cellIs" dxfId="3" priority="10101" operator="equal">
      <formula>"NotPaid"</formula>
    </cfRule>
    <cfRule type="cellIs" dxfId="3" priority="10100" operator="equal">
      <formula>"NotPaid"</formula>
    </cfRule>
    <cfRule type="cellIs" dxfId="3" priority="10099" operator="equal">
      <formula>"NotPaid"</formula>
    </cfRule>
    <cfRule type="cellIs" dxfId="3" priority="10070" operator="equal">
      <formula>"NotPaid"</formula>
    </cfRule>
    <cfRule type="cellIs" dxfId="3" priority="10069" operator="equal">
      <formula>"NotPaid"</formula>
    </cfRule>
    <cfRule type="cellIs" dxfId="3" priority="10068" operator="equal">
      <formula>"NotPaid"</formula>
    </cfRule>
    <cfRule type="cellIs" dxfId="3" priority="10126" operator="equal">
      <formula>"NotPaid"</formula>
    </cfRule>
    <cfRule type="cellIs" dxfId="3" priority="10125" operator="equal">
      <formula>"NotPaid"</formula>
    </cfRule>
    <cfRule type="cellIs" dxfId="3" priority="10107" operator="equal">
      <formula>"NotPaid"</formula>
    </cfRule>
    <cfRule type="cellIs" dxfId="3" priority="10103" operator="equal">
      <formula>"NotPaid"</formula>
    </cfRule>
    <cfRule type="cellIs" dxfId="3" priority="10102" operator="equal">
      <formula>"NotPaid"</formula>
    </cfRule>
    <cfRule type="cellIs" dxfId="3" priority="10091" operator="equal">
      <formula>"NotPaid"</formula>
    </cfRule>
    <cfRule type="cellIs" dxfId="3" priority="10090" operator="equal">
      <formula>"NotPaid"</formula>
    </cfRule>
    <cfRule type="cellIs" dxfId="3" priority="10089" operator="equal">
      <formula>"NotPaid"</formula>
    </cfRule>
    <cfRule type="cellIs" dxfId="3" priority="10081" operator="equal">
      <formula>"NotPaid"</formula>
    </cfRule>
    <cfRule type="cellIs" dxfId="3" priority="10080" operator="equal">
      <formula>"NotPaid"</formula>
    </cfRule>
    <cfRule type="cellIs" dxfId="3" priority="10079" operator="equal">
      <formula>"NotPaid"</formula>
    </cfRule>
    <cfRule type="cellIs" dxfId="3" priority="10059" operator="equal">
      <formula>"NotPaid"</formula>
    </cfRule>
    <cfRule type="cellIs" dxfId="3" priority="10058" operator="equal">
      <formula>"NotPaid"</formula>
    </cfRule>
    <cfRule type="cellIs" dxfId="3" priority="10057" operator="equal">
      <formula>"NotPaid"</formula>
    </cfRule>
  </conditionalFormatting>
  <conditionalFormatting sqref="M4:N4">
    <cfRule type="cellIs" dxfId="3" priority="18082" operator="equal">
      <formula>"NotPaid"</formula>
    </cfRule>
    <cfRule type="cellIs" dxfId="3" priority="18185" operator="equal">
      <formula>"NotPaid"</formula>
    </cfRule>
    <cfRule type="cellIs" dxfId="3" priority="18135" operator="equal">
      <formula>"NotPaid"</formula>
    </cfRule>
    <cfRule type="cellIs" dxfId="3" priority="18124" operator="equal">
      <formula>"NotPaid"</formula>
    </cfRule>
    <cfRule type="cellIs" dxfId="3" priority="18053" operator="equal">
      <formula>"NotPaid"</formula>
    </cfRule>
    <cfRule type="cellIs" dxfId="3" priority="17985" operator="equal">
      <formula>"NotPaid"</formula>
    </cfRule>
    <cfRule type="cellIs" dxfId="3" priority="17925" operator="equal">
      <formula>"NotPaid"</formula>
    </cfRule>
    <cfRule type="cellIs" dxfId="3" priority="17883" operator="equal">
      <formula>"NotPaid"</formula>
    </cfRule>
  </conditionalFormatting>
  <conditionalFormatting sqref="O4">
    <cfRule type="cellIs" dxfId="3" priority="18078" operator="equal">
      <formula>"NotPaid"</formula>
    </cfRule>
    <cfRule type="cellIs" dxfId="3" priority="18178" operator="equal">
      <formula>"NotPaid"</formula>
    </cfRule>
    <cfRule type="cellIs" dxfId="3" priority="18128" operator="equal">
      <formula>"NotPaid"</formula>
    </cfRule>
    <cfRule type="cellIs" dxfId="3" priority="18117" operator="equal">
      <formula>"NotPaid"</formula>
    </cfRule>
    <cfRule type="cellIs" dxfId="3" priority="18046" operator="equal">
      <formula>"NotPaid"</formula>
    </cfRule>
    <cfRule type="cellIs" dxfId="3" priority="17978" operator="equal">
      <formula>"NotPaid"</formula>
    </cfRule>
    <cfRule type="cellIs" dxfId="3" priority="17918" operator="equal">
      <formula>"NotPaid"</formula>
    </cfRule>
    <cfRule type="cellIs" dxfId="3" priority="17879" operator="equal">
      <formula>"NotPaid"</formula>
    </cfRule>
  </conditionalFormatting>
  <conditionalFormatting sqref="P4">
    <cfRule type="cellIs" dxfId="3" priority="912" operator="equal">
      <formula>"NotPaid"</formula>
    </cfRule>
  </conditionalFormatting>
  <conditionalFormatting sqref="Q4">
    <cfRule type="cellIs" dxfId="3" priority="910" operator="equal">
      <formula>"NotPaid"</formula>
    </cfRule>
  </conditionalFormatting>
  <conditionalFormatting sqref="R4:AC4">
    <cfRule type="cellIs" dxfId="3" priority="911" operator="equal">
      <formula>"NotPaid"</formula>
    </cfRule>
  </conditionalFormatting>
  <conditionalFormatting sqref="D5:O5">
    <cfRule type="cellIs" dxfId="3" priority="6425" operator="equal">
      <formula>"NotPaid"</formula>
    </cfRule>
  </conditionalFormatting>
  <conditionalFormatting sqref="H5:O5">
    <cfRule type="cellIs" dxfId="3" priority="6419" operator="equal">
      <formula>"NotPaid"</formula>
    </cfRule>
  </conditionalFormatting>
  <conditionalFormatting sqref="H5:N5">
    <cfRule type="cellIs" dxfId="3" priority="6288" operator="equal">
      <formula>"NotPaid"</formula>
    </cfRule>
  </conditionalFormatting>
  <conditionalFormatting sqref="AL5">
    <cfRule type="expression" dxfId="5" priority="4279" stopIfTrue="1">
      <formula>AL5="not paid"</formula>
    </cfRule>
  </conditionalFormatting>
  <conditionalFormatting sqref="AU5">
    <cfRule type="expression" dxfId="5" priority="23" stopIfTrue="1">
      <formula>AU5="NotPaid"</formula>
    </cfRule>
  </conditionalFormatting>
  <conditionalFormatting sqref="AX5">
    <cfRule type="expression" dxfId="5" priority="25" stopIfTrue="1">
      <formula>AX5="NotPaid"</formula>
    </cfRule>
  </conditionalFormatting>
  <conditionalFormatting sqref="BD5">
    <cfRule type="expression" dxfId="5" priority="913" stopIfTrue="1">
      <formula>BD5="NotPaid"</formula>
    </cfRule>
  </conditionalFormatting>
  <conditionalFormatting sqref="D6:O6">
    <cfRule type="cellIs" dxfId="3" priority="6423" operator="equal">
      <formula>"NotPaid"</formula>
    </cfRule>
    <cfRule type="cellIs" dxfId="3" priority="6373" operator="equal">
      <formula>"NotPaid"</formula>
    </cfRule>
    <cfRule type="cellIs" dxfId="3" priority="6352" operator="equal">
      <formula>"NotPaid"</formula>
    </cfRule>
    <cfRule type="cellIs" dxfId="3" priority="6345" operator="equal">
      <formula>"NotPaid"</formula>
    </cfRule>
    <cfRule type="cellIs" dxfId="3" priority="6324" operator="equal">
      <formula>"NotPaid"</formula>
    </cfRule>
    <cfRule type="cellIs" dxfId="3" priority="6317" operator="equal">
      <formula>"NotPaid"</formula>
    </cfRule>
    <cfRule type="cellIs" dxfId="3" priority="6296" operator="equal">
      <formula>"NotPaid"</formula>
    </cfRule>
    <cfRule type="cellIs" dxfId="3" priority="6255" operator="equal">
      <formula>"NotPaid"</formula>
    </cfRule>
    <cfRule type="cellIs" dxfId="3" priority="6234" operator="equal">
      <formula>"NotPaid"</formula>
    </cfRule>
  </conditionalFormatting>
  <conditionalFormatting sqref="D6:E6">
    <cfRule type="cellIs" dxfId="3" priority="6363" operator="equal">
      <formula>"NotPaid"</formula>
    </cfRule>
    <cfRule type="cellIs" dxfId="3" priority="6362" operator="equal">
      <formula>"NotPaid"</formula>
    </cfRule>
    <cfRule type="cellIs" dxfId="3" priority="6361" operator="equal">
      <formula>"NotPaid"</formula>
    </cfRule>
    <cfRule type="cellIs" dxfId="3" priority="6335" operator="equal">
      <formula>"NotPaid"</formula>
    </cfRule>
    <cfRule type="cellIs" dxfId="3" priority="6334" operator="equal">
      <formula>"NotPaid"</formula>
    </cfRule>
    <cfRule type="cellIs" dxfId="3" priority="6333" operator="equal">
      <formula>"NotPaid"</formula>
    </cfRule>
    <cfRule type="cellIs" dxfId="3" priority="6307" operator="equal">
      <formula>"NotPaid"</formula>
    </cfRule>
    <cfRule type="cellIs" dxfId="3" priority="6306" operator="equal">
      <formula>"NotPaid"</formula>
    </cfRule>
    <cfRule type="cellIs" dxfId="3" priority="6305" operator="equal">
      <formula>"NotPaid"</formula>
    </cfRule>
    <cfRule type="cellIs" dxfId="3" priority="6245" operator="equal">
      <formula>"NotPaid"</formula>
    </cfRule>
    <cfRule type="cellIs" dxfId="3" priority="6244" operator="equal">
      <formula>"NotPaid"</formula>
    </cfRule>
    <cfRule type="cellIs" dxfId="3" priority="6243" operator="equal">
      <formula>"NotPaid"</formula>
    </cfRule>
  </conditionalFormatting>
  <conditionalFormatting sqref="D6">
    <cfRule type="cellIs" dxfId="3" priority="6209" operator="equal">
      <formula>"NotPaid"</formula>
    </cfRule>
    <cfRule type="cellIs" dxfId="3" priority="6208" operator="equal">
      <formula>"NotPaid"</formula>
    </cfRule>
    <cfRule type="cellIs" dxfId="3" priority="6207" operator="equal">
      <formula>"NotPaid"</formula>
    </cfRule>
  </conditionalFormatting>
  <conditionalFormatting sqref="E6">
    <cfRule type="cellIs" dxfId="3" priority="6217" operator="equal">
      <formula>"NotPaid"</formula>
    </cfRule>
    <cfRule type="cellIs" dxfId="3" priority="6216" operator="equal">
      <formula>"NotPaid"</formula>
    </cfRule>
    <cfRule type="cellIs" dxfId="3" priority="6215" operator="equal">
      <formula>"NotPaid"</formula>
    </cfRule>
  </conditionalFormatting>
  <conditionalFormatting sqref="F6:G6">
    <cfRule type="cellIs" dxfId="3" priority="6367" operator="equal">
      <formula>"NotPaid"</formula>
    </cfRule>
    <cfRule type="expression" dxfId="0" priority="6353" stopIfTrue="1">
      <formula>F6="Not Paid"</formula>
    </cfRule>
    <cfRule type="cellIs" dxfId="3" priority="6339" operator="equal">
      <formula>"NotPaid"</formula>
    </cfRule>
    <cfRule type="expression" dxfId="0" priority="6325" stopIfTrue="1">
      <formula>F6="Not Paid"</formula>
    </cfRule>
    <cfRule type="cellIs" dxfId="3" priority="6311" operator="equal">
      <formula>"NotPaid"</formula>
    </cfRule>
    <cfRule type="expression" dxfId="0" priority="6297" stopIfTrue="1">
      <formula>F6="Not Paid"</formula>
    </cfRule>
    <cfRule type="cellIs" dxfId="3" priority="6249" operator="equal">
      <formula>"NotPaid"</formula>
    </cfRule>
    <cfRule type="expression" dxfId="0" priority="6235" stopIfTrue="1">
      <formula>F6="Not Paid"</formula>
    </cfRule>
  </conditionalFormatting>
  <conditionalFormatting sqref="F6:N6">
    <cfRule type="cellIs" dxfId="3" priority="6365" operator="equal">
      <formula>"NotPaid"</formula>
    </cfRule>
    <cfRule type="cellIs" dxfId="3" priority="6337" operator="equal">
      <formula>"NotPaid"</formula>
    </cfRule>
    <cfRule type="cellIs" dxfId="3" priority="6309" operator="equal">
      <formula>"NotPaid"</formula>
    </cfRule>
    <cfRule type="cellIs" dxfId="3" priority="6247" operator="equal">
      <formula>"NotPaid"</formula>
    </cfRule>
  </conditionalFormatting>
  <conditionalFormatting sqref="F6">
    <cfRule type="cellIs" dxfId="3" priority="6364" operator="equal">
      <formula>"NotPaid"</formula>
    </cfRule>
    <cfRule type="cellIs" dxfId="3" priority="6359" operator="equal">
      <formula>"NotPaid"</formula>
    </cfRule>
    <cfRule type="cellIs" dxfId="3" priority="6358" operator="equal">
      <formula>"NotPaid"</formula>
    </cfRule>
    <cfRule type="cellIs" dxfId="3" priority="6357" operator="equal">
      <formula>"NotPaid"</formula>
    </cfRule>
    <cfRule type="cellIs" dxfId="3" priority="6336" operator="equal">
      <formula>"NotPaid"</formula>
    </cfRule>
    <cfRule type="cellIs" dxfId="3" priority="6331" operator="equal">
      <formula>"NotPaid"</formula>
    </cfRule>
    <cfRule type="cellIs" dxfId="3" priority="6330" operator="equal">
      <formula>"NotPaid"</formula>
    </cfRule>
    <cfRule type="cellIs" dxfId="3" priority="6329" operator="equal">
      <formula>"NotPaid"</formula>
    </cfRule>
    <cfRule type="cellIs" dxfId="3" priority="6308" operator="equal">
      <formula>"NotPaid"</formula>
    </cfRule>
    <cfRule type="cellIs" dxfId="3" priority="6303" operator="equal">
      <formula>"NotPaid"</formula>
    </cfRule>
    <cfRule type="cellIs" dxfId="3" priority="6302" operator="equal">
      <formula>"NotPaid"</formula>
    </cfRule>
    <cfRule type="cellIs" dxfId="3" priority="6301" operator="equal">
      <formula>"NotPaid"</formula>
    </cfRule>
    <cfRule type="cellIs" dxfId="3" priority="6246" operator="equal">
      <formula>"NotPaid"</formula>
    </cfRule>
    <cfRule type="cellIs" dxfId="3" priority="6241" operator="equal">
      <formula>"NotPaid"</formula>
    </cfRule>
    <cfRule type="cellIs" dxfId="3" priority="6240" operator="equal">
      <formula>"NotPaid"</formula>
    </cfRule>
    <cfRule type="cellIs" dxfId="3" priority="6239" operator="equal">
      <formula>"NotPaid"</formula>
    </cfRule>
    <cfRule type="cellIs" dxfId="3" priority="6213" operator="equal">
      <formula>"NotPaid"</formula>
    </cfRule>
    <cfRule type="cellIs" dxfId="3" priority="6212" operator="equal">
      <formula>"NotPaid"</formula>
    </cfRule>
    <cfRule type="cellIs" dxfId="3" priority="6211" operator="equal">
      <formula>"NotPaid"</formula>
    </cfRule>
  </conditionalFormatting>
  <conditionalFormatting sqref="G6:N6">
    <cfRule type="cellIs" dxfId="3" priority="6356" operator="equal">
      <formula>"NotPaid"</formula>
    </cfRule>
    <cfRule type="cellIs" dxfId="3" priority="6355" operator="equal">
      <formula>"NotPaid"</formula>
    </cfRule>
    <cfRule type="cellIs" dxfId="3" priority="6354" operator="equal">
      <formula>"NotPaid"</formula>
    </cfRule>
    <cfRule type="cellIs" dxfId="3" priority="6328" operator="equal">
      <formula>"NotPaid"</formula>
    </cfRule>
    <cfRule type="cellIs" dxfId="3" priority="6327" operator="equal">
      <formula>"NotPaid"</formula>
    </cfRule>
    <cfRule type="cellIs" dxfId="3" priority="6326" operator="equal">
      <formula>"NotPaid"</formula>
    </cfRule>
    <cfRule type="cellIs" dxfId="3" priority="6300" operator="equal">
      <formula>"NotPaid"</formula>
    </cfRule>
    <cfRule type="cellIs" dxfId="3" priority="6299" operator="equal">
      <formula>"NotPaid"</formula>
    </cfRule>
    <cfRule type="cellIs" dxfId="3" priority="6298" operator="equal">
      <formula>"NotPaid"</formula>
    </cfRule>
    <cfRule type="cellIs" dxfId="3" priority="6238" operator="equal">
      <formula>"NotPaid"</formula>
    </cfRule>
    <cfRule type="cellIs" dxfId="3" priority="6237" operator="equal">
      <formula>"NotPaid"</formula>
    </cfRule>
    <cfRule type="cellIs" dxfId="3" priority="6236" operator="equal">
      <formula>"NotPaid"</formula>
    </cfRule>
  </conditionalFormatting>
  <conditionalFormatting sqref="G6">
    <cfRule type="cellIs" dxfId="3" priority="6214" operator="equal">
      <formula>"NotPaid"</formula>
    </cfRule>
  </conditionalFormatting>
  <conditionalFormatting sqref="H6:O6">
    <cfRule type="cellIs" dxfId="3" priority="6422" operator="equal">
      <formula>"NotPaid"</formula>
    </cfRule>
    <cfRule type="cellIs" dxfId="3" priority="6418" operator="equal">
      <formula>"NotPaid"</formula>
    </cfRule>
    <cfRule type="cellIs" dxfId="3" priority="6417" operator="equal">
      <formula>"NotPaid"</formula>
    </cfRule>
    <cfRule type="cellIs" dxfId="3" priority="6396" operator="equal">
      <formula>"NotPaid"</formula>
    </cfRule>
    <cfRule type="cellIs" dxfId="3" priority="6410" operator="equal">
      <formula>"NotPaid"</formula>
    </cfRule>
    <cfRule type="cellIs" dxfId="3" priority="6409" operator="equal">
      <formula>"NotPaid"</formula>
    </cfRule>
    <cfRule type="cellIs" dxfId="3" priority="6368" operator="equal">
      <formula>"NotPaid"</formula>
    </cfRule>
    <cfRule type="cellIs" dxfId="3" priority="6340" operator="equal">
      <formula>"NotPaid"</formula>
    </cfRule>
    <cfRule type="cellIs" dxfId="3" priority="6312" operator="equal">
      <formula>"NotPaid"</formula>
    </cfRule>
    <cfRule type="cellIs" dxfId="3" priority="6291" operator="equal">
      <formula>"NotPaid"</formula>
    </cfRule>
    <cfRule type="cellIs" dxfId="3" priority="6275" operator="equal">
      <formula>"NotPaid"</formula>
    </cfRule>
    <cfRule type="cellIs" dxfId="3" priority="6274" operator="equal">
      <formula>"NotPaid"</formula>
    </cfRule>
    <cfRule type="cellIs" dxfId="3" priority="6273" operator="equal">
      <formula>"NotPaid"</formula>
    </cfRule>
    <cfRule type="cellIs" dxfId="3" priority="6250" operator="equal">
      <formula>"NotPaid"</formula>
    </cfRule>
  </conditionalFormatting>
  <conditionalFormatting sqref="H6:N6">
    <cfRule type="cellIs" dxfId="3" priority="6420" operator="equal">
      <formula>"NotPaid"</formula>
    </cfRule>
    <cfRule type="cellIs" dxfId="3" priority="6415" operator="equal">
      <formula>"NotPaid"</formula>
    </cfRule>
    <cfRule type="cellIs" dxfId="3" priority="6414" operator="equal">
      <formula>"NotPaid"</formula>
    </cfRule>
    <cfRule type="cellIs" dxfId="3" priority="6411" operator="equal">
      <formula>"NotPaid"</formula>
    </cfRule>
    <cfRule type="cellIs" dxfId="3" priority="6389" operator="equal">
      <formula>"NotPaid"</formula>
    </cfRule>
    <cfRule type="cellIs" dxfId="3" priority="6388" operator="equal">
      <formula>"NotPaid"</formula>
    </cfRule>
    <cfRule type="cellIs" dxfId="3" priority="6407" operator="equal">
      <formula>"NotPaid"</formula>
    </cfRule>
    <cfRule type="cellIs" dxfId="3" priority="6406" operator="equal">
      <formula>"NotPaid"</formula>
    </cfRule>
    <cfRule type="cellIs" dxfId="3" priority="6403" operator="equal">
      <formula>"NotPaid"</formula>
    </cfRule>
    <cfRule type="cellIs" dxfId="3" priority="6401" operator="equal">
      <formula>"NotPaid"</formula>
    </cfRule>
    <cfRule type="cellIs" dxfId="3" priority="6400" operator="equal">
      <formula>"NotPaid"</formula>
    </cfRule>
    <cfRule type="cellIs" dxfId="3" priority="6399" operator="equal">
      <formula>"NotPaid"</formula>
    </cfRule>
    <cfRule type="cellIs" dxfId="3" priority="6398" operator="equal">
      <formula>"NotPaid"</formula>
    </cfRule>
    <cfRule type="cellIs" dxfId="3" priority="6395" operator="equal">
      <formula>"NotPaid"</formula>
    </cfRule>
    <cfRule type="cellIs" dxfId="3" priority="6394" operator="equal">
      <formula>"NotPaid"</formula>
    </cfRule>
    <cfRule type="cellIs" dxfId="3" priority="6393" operator="equal">
      <formula>"NotPaid"</formula>
    </cfRule>
    <cfRule type="cellIs" dxfId="3" priority="6392" operator="equal">
      <formula>"NotPaid"</formula>
    </cfRule>
    <cfRule type="cellIs" dxfId="3" priority="6391" operator="equal">
      <formula>"NotPaid"</formula>
    </cfRule>
    <cfRule type="cellIs" dxfId="3" priority="6386" operator="equal">
      <formula>"NotPaid"</formula>
    </cfRule>
    <cfRule type="cellIs" dxfId="3" priority="6385" operator="equal">
      <formula>"NotPaid"</formula>
    </cfRule>
    <cfRule type="cellIs" dxfId="3" priority="6383" operator="equal">
      <formula>"NotPaid"</formula>
    </cfRule>
    <cfRule type="cellIs" dxfId="3" priority="6381" operator="equal">
      <formula>"NotPaid"</formula>
    </cfRule>
    <cfRule type="cellIs" dxfId="3" priority="6379" operator="equal">
      <formula>"NotPaid"</formula>
    </cfRule>
    <cfRule type="cellIs" dxfId="3" priority="6377" operator="equal">
      <formula>"NotPaid"</formula>
    </cfRule>
    <cfRule type="cellIs" dxfId="3" priority="6375" operator="equal">
      <formula>"NotPaid"</formula>
    </cfRule>
    <cfRule type="cellIs" dxfId="3" priority="6351" operator="equal">
      <formula>"NotPaid"</formula>
    </cfRule>
    <cfRule type="cellIs" dxfId="3" priority="6349" operator="equal">
      <formula>"NotPaid"</formula>
    </cfRule>
    <cfRule type="cellIs" dxfId="3" priority="6347" operator="equal">
      <formula>"NotPaid"</formula>
    </cfRule>
    <cfRule type="cellIs" dxfId="3" priority="6323" operator="equal">
      <formula>"NotPaid"</formula>
    </cfRule>
    <cfRule type="cellIs" dxfId="3" priority="6320" operator="equal">
      <formula>"NotPaid"</formula>
    </cfRule>
    <cfRule type="cellIs" dxfId="3" priority="6319" operator="equal">
      <formula>"NotPaid"</formula>
    </cfRule>
    <cfRule type="cellIs" dxfId="3" priority="6295" operator="equal">
      <formula>"NotPaid"</formula>
    </cfRule>
    <cfRule type="cellIs" dxfId="3" priority="6293" operator="equal">
      <formula>"NotPaid"</formula>
    </cfRule>
    <cfRule type="cellIs" dxfId="3" priority="6290" operator="equal">
      <formula>"NotPaid"</formula>
    </cfRule>
    <cfRule type="cellIs" dxfId="3" priority="6289" operator="equal">
      <formula>"NotPaid"</formula>
    </cfRule>
    <cfRule type="cellIs" dxfId="3" priority="6287" operator="equal">
      <formula>"NotPaid"</formula>
    </cfRule>
    <cfRule type="cellIs" dxfId="3" priority="6286" operator="equal">
      <formula>"NotPaid"</formula>
    </cfRule>
    <cfRule type="cellIs" dxfId="3" priority="6285" operator="equal">
      <formula>"NotPaid"</formula>
    </cfRule>
    <cfRule type="cellIs" dxfId="3" priority="6283" operator="equal">
      <formula>"NotPaid"</formula>
    </cfRule>
    <cfRule type="cellIs" dxfId="3" priority="6282" operator="equal">
      <formula>"NotPaid"</formula>
    </cfRule>
    <cfRule type="cellIs" dxfId="3" priority="6280" operator="equal">
      <formula>"NotPaid"</formula>
    </cfRule>
    <cfRule type="cellIs" dxfId="3" priority="6279" operator="equal">
      <formula>"NotPaid"</formula>
    </cfRule>
    <cfRule type="cellIs" dxfId="3" priority="6277" operator="equal">
      <formula>"NotPaid"</formula>
    </cfRule>
    <cfRule type="cellIs" dxfId="3" priority="6272" operator="equal">
      <formula>"NotPaid"</formula>
    </cfRule>
    <cfRule type="cellIs" dxfId="3" priority="6271" operator="equal">
      <formula>"NotPaid"</formula>
    </cfRule>
    <cfRule type="cellIs" dxfId="3" priority="6270" operator="equal">
      <formula>"NotPaid"</formula>
    </cfRule>
    <cfRule type="cellIs" dxfId="3" priority="6269" operator="equal">
      <formula>"NotPaid"</formula>
    </cfRule>
    <cfRule type="cellIs" dxfId="3" priority="6266" operator="equal">
      <formula>"NotPaid"</formula>
    </cfRule>
    <cfRule type="cellIs" dxfId="3" priority="6265" operator="equal">
      <formula>"NotPaid"</formula>
    </cfRule>
    <cfRule type="cellIs" dxfId="3" priority="6264" operator="equal">
      <formula>"NotPaid"</formula>
    </cfRule>
    <cfRule type="cellIs" dxfId="3" priority="6263" operator="equal">
      <formula>"NotPaid"</formula>
    </cfRule>
    <cfRule type="cellIs" dxfId="3" priority="6260" operator="equal">
      <formula>"NotPaid"</formula>
    </cfRule>
    <cfRule type="cellIs" dxfId="3" priority="6258" operator="equal">
      <formula>"NotPaid"</formula>
    </cfRule>
    <cfRule type="cellIs" dxfId="3" priority="6257" operator="equal">
      <formula>"NotPaid"</formula>
    </cfRule>
    <cfRule type="cellIs" dxfId="3" priority="6233" operator="equal">
      <formula>"NotPaid"</formula>
    </cfRule>
    <cfRule type="cellIs" dxfId="3" priority="6231" operator="equal">
      <formula>"NotPaid"</formula>
    </cfRule>
    <cfRule type="cellIs" dxfId="3" priority="6228" operator="equal">
      <formula>"NotPaid"</formula>
    </cfRule>
    <cfRule type="cellIs" dxfId="3" priority="6227" operator="equal">
      <formula>"NotPaid"</formula>
    </cfRule>
    <cfRule type="cellIs" dxfId="3" priority="6226" operator="equal">
      <formula>"NotPaid"</formula>
    </cfRule>
    <cfRule type="cellIs" dxfId="3" priority="6225" operator="equal">
      <formula>"NotPaid"</formula>
    </cfRule>
    <cfRule type="cellIs" dxfId="3" priority="6223" operator="equal">
      <formula>"NotPaid"</formula>
    </cfRule>
    <cfRule type="cellIs" dxfId="3" priority="6221" operator="equal">
      <formula>"NotPaid"</formula>
    </cfRule>
    <cfRule type="cellIs" dxfId="3" priority="6219" operator="equal">
      <formula>"NotPaid"</formula>
    </cfRule>
    <cfRule type="cellIs" dxfId="3" priority="6210" operator="equal">
      <formula>"NotPaid"</formula>
    </cfRule>
  </conditionalFormatting>
  <conditionalFormatting sqref="O6">
    <cfRule type="cellIs" dxfId="3" priority="6421" operator="equal">
      <formula>"NotPaid"</formula>
    </cfRule>
    <cfRule type="cellIs" dxfId="3" priority="6416" operator="equal">
      <formula>"NotPaid"</formula>
    </cfRule>
    <cfRule type="cellIs" dxfId="3" priority="6413" operator="equal">
      <formula>"NotPaid"</formula>
    </cfRule>
    <cfRule type="cellIs" dxfId="3" priority="6412" operator="equal">
      <formula>"NotPaid"</formula>
    </cfRule>
    <cfRule type="cellIs" dxfId="3" priority="6408" operator="equal">
      <formula>"NotPaid"</formula>
    </cfRule>
    <cfRule type="cellIs" dxfId="3" priority="6405" operator="equal">
      <formula>"NotPaid"</formula>
    </cfRule>
    <cfRule type="cellIs" dxfId="3" priority="6404" operator="equal">
      <formula>"NotPaid"</formula>
    </cfRule>
    <cfRule type="cellIs" dxfId="3" priority="6402" operator="equal">
      <formula>"NotPaid"</formula>
    </cfRule>
    <cfRule type="cellIs" dxfId="3" priority="6397" operator="equal">
      <formula>"NotPaid"</formula>
    </cfRule>
    <cfRule type="cellIs" dxfId="3" priority="6390" operator="equal">
      <formula>"NotPaid"</formula>
    </cfRule>
    <cfRule type="cellIs" dxfId="3" priority="6387" operator="equal">
      <formula>"NotPaid"</formula>
    </cfRule>
    <cfRule type="cellIs" dxfId="3" priority="6384" operator="equal">
      <formula>"NotPaid"</formula>
    </cfRule>
    <cfRule type="cellIs" dxfId="3" priority="6382" operator="equal">
      <formula>"NotPaid"</formula>
    </cfRule>
    <cfRule type="cellIs" dxfId="3" priority="6380" operator="equal">
      <formula>"NotPaid"</formula>
    </cfRule>
    <cfRule type="cellIs" dxfId="3" priority="6378" operator="equal">
      <formula>"NotPaid"</formula>
    </cfRule>
    <cfRule type="cellIs" dxfId="3" priority="6376" operator="equal">
      <formula>"NotPaid"</formula>
    </cfRule>
    <cfRule type="cellIs" dxfId="3" priority="6374" operator="equal">
      <formula>"NotPaid"</formula>
    </cfRule>
    <cfRule type="cellIs" dxfId="3" priority="6360" operator="equal">
      <formula>"NotPaid"</formula>
    </cfRule>
    <cfRule type="cellIs" dxfId="3" priority="6350" operator="equal">
      <formula>"NotPaid"</formula>
    </cfRule>
    <cfRule type="cellIs" dxfId="3" priority="6348" operator="equal">
      <formula>"NotPaid"</formula>
    </cfRule>
    <cfRule type="cellIs" dxfId="3" priority="6346" operator="equal">
      <formula>"NotPaid"</formula>
    </cfRule>
    <cfRule type="cellIs" dxfId="3" priority="6332" operator="equal">
      <formula>"NotPaid"</formula>
    </cfRule>
    <cfRule type="cellIs" dxfId="3" priority="6322" operator="equal">
      <formula>"NotPaid"</formula>
    </cfRule>
    <cfRule type="cellIs" dxfId="3" priority="6321" operator="equal">
      <formula>"NotPaid"</formula>
    </cfRule>
    <cfRule type="cellIs" dxfId="3" priority="6318" operator="equal">
      <formula>"NotPaid"</formula>
    </cfRule>
    <cfRule type="cellIs" dxfId="3" priority="6304" operator="equal">
      <formula>"NotPaid"</formula>
    </cfRule>
    <cfRule type="cellIs" dxfId="3" priority="6294" operator="equal">
      <formula>"NotPaid"</formula>
    </cfRule>
    <cfRule type="cellIs" dxfId="3" priority="6292" operator="equal">
      <formula>"NotPaid"</formula>
    </cfRule>
    <cfRule type="cellIs" dxfId="3" priority="6284" operator="equal">
      <formula>"NotPaid"</formula>
    </cfRule>
    <cfRule type="cellIs" dxfId="3" priority="6281" operator="equal">
      <formula>"NotPaid"</formula>
    </cfRule>
    <cfRule type="cellIs" dxfId="3" priority="6278" operator="equal">
      <formula>"NotPaid"</formula>
    </cfRule>
    <cfRule type="cellIs" dxfId="3" priority="6276" operator="equal">
      <formula>"NotPaid"</formula>
    </cfRule>
    <cfRule type="cellIs" dxfId="3" priority="6268" operator="equal">
      <formula>"NotPaid"</formula>
    </cfRule>
    <cfRule type="cellIs" dxfId="3" priority="6267" operator="equal">
      <formula>"NotPaid"</formula>
    </cfRule>
    <cfRule type="cellIs" dxfId="3" priority="6262" operator="equal">
      <formula>"NotPaid"</formula>
    </cfRule>
    <cfRule type="cellIs" dxfId="3" priority="6261" operator="equal">
      <formula>"NotPaid"</formula>
    </cfRule>
    <cfRule type="cellIs" dxfId="3" priority="6259" operator="equal">
      <formula>"NotPaid"</formula>
    </cfRule>
    <cfRule type="cellIs" dxfId="3" priority="6256" operator="equal">
      <formula>"NotPaid"</formula>
    </cfRule>
    <cfRule type="cellIs" dxfId="3" priority="6242" operator="equal">
      <formula>"NotPaid"</formula>
    </cfRule>
    <cfRule type="cellIs" dxfId="3" priority="6232" operator="equal">
      <formula>"NotPaid"</formula>
    </cfRule>
    <cfRule type="cellIs" dxfId="3" priority="6230" operator="equal">
      <formula>"NotPaid"</formula>
    </cfRule>
    <cfRule type="cellIs" dxfId="3" priority="6229" operator="equal">
      <formula>"NotPaid"</formula>
    </cfRule>
    <cfRule type="cellIs" dxfId="3" priority="6224" operator="equal">
      <formula>"NotPaid"</formula>
    </cfRule>
    <cfRule type="cellIs" dxfId="3" priority="6222" operator="equal">
      <formula>"NotPaid"</formula>
    </cfRule>
    <cfRule type="cellIs" dxfId="3" priority="6220" operator="equal">
      <formula>"NotPaid"</formula>
    </cfRule>
    <cfRule type="cellIs" dxfId="3" priority="6218" operator="equal">
      <formula>"NotPaid"</formula>
    </cfRule>
    <cfRule type="cellIs" dxfId="3" priority="6206" operator="equal">
      <formula>"NotPaid"</formula>
    </cfRule>
  </conditionalFormatting>
  <conditionalFormatting sqref="D7:J7">
    <cfRule type="cellIs" dxfId="3" priority="6196" operator="equal">
      <formula>"NotPaid"</formula>
    </cfRule>
    <cfRule type="cellIs" dxfId="3" priority="6195" operator="equal">
      <formula>"NotPaid"</formula>
    </cfRule>
    <cfRule type="cellIs" dxfId="3" priority="6194" operator="equal">
      <formula>"NotPaid"</formula>
    </cfRule>
    <cfRule type="cellIs" dxfId="3" priority="6193" operator="equal">
      <formula>"NotPaid"</formula>
    </cfRule>
    <cfRule type="cellIs" dxfId="3" priority="6192" operator="equal">
      <formula>"NotPaid"</formula>
    </cfRule>
    <cfRule type="cellIs" dxfId="3" priority="6189" operator="equal">
      <formula>"NotPaid"</formula>
    </cfRule>
  </conditionalFormatting>
  <conditionalFormatting sqref="D7:O7">
    <cfRule type="cellIs" dxfId="3" priority="6177" operator="equal">
      <formula>"NotPaid"</formula>
    </cfRule>
    <cfRule type="cellIs" dxfId="3" priority="6128" operator="equal">
      <formula>"NotPaid"</formula>
    </cfRule>
    <cfRule type="cellIs" dxfId="3" priority="6107" operator="equal">
      <formula>"NotPaid"</formula>
    </cfRule>
    <cfRule type="cellIs" dxfId="3" priority="6100" operator="equal">
      <formula>"NotPaid"</formula>
    </cfRule>
    <cfRule type="cellIs" dxfId="3" priority="6079" operator="equal">
      <formula>"NotPaid"</formula>
    </cfRule>
    <cfRule type="cellIs" dxfId="3" priority="6072" operator="equal">
      <formula>"NotPaid"</formula>
    </cfRule>
    <cfRule type="cellIs" dxfId="3" priority="6051" operator="equal">
      <formula>"NotPaid"</formula>
    </cfRule>
    <cfRule type="cellIs" dxfId="3" priority="6011" operator="equal">
      <formula>"NotPaid"</formula>
    </cfRule>
    <cfRule type="cellIs" dxfId="3" priority="5990" operator="equal">
      <formula>"NotPaid"</formula>
    </cfRule>
    <cfRule type="cellIs" dxfId="3" priority="5822" operator="equal">
      <formula>"NotPaid"</formula>
    </cfRule>
  </conditionalFormatting>
  <conditionalFormatting sqref="D7:E7">
    <cfRule type="cellIs" dxfId="3" priority="6118" operator="equal">
      <formula>"NotPaid"</formula>
    </cfRule>
    <cfRule type="cellIs" dxfId="3" priority="6117" operator="equal">
      <formula>"NotPaid"</formula>
    </cfRule>
    <cfRule type="cellIs" dxfId="3" priority="6116" operator="equal">
      <formula>"NotPaid"</formula>
    </cfRule>
    <cfRule type="cellIs" dxfId="3" priority="6090" operator="equal">
      <formula>"NotPaid"</formula>
    </cfRule>
    <cfRule type="cellIs" dxfId="3" priority="6089" operator="equal">
      <formula>"NotPaid"</formula>
    </cfRule>
    <cfRule type="cellIs" dxfId="3" priority="6088" operator="equal">
      <formula>"NotPaid"</formula>
    </cfRule>
    <cfRule type="cellIs" dxfId="3" priority="6062" operator="equal">
      <formula>"NotPaid"</formula>
    </cfRule>
    <cfRule type="cellIs" dxfId="3" priority="6061" operator="equal">
      <formula>"NotPaid"</formula>
    </cfRule>
    <cfRule type="cellIs" dxfId="3" priority="6060" operator="equal">
      <formula>"NotPaid"</formula>
    </cfRule>
    <cfRule type="cellIs" dxfId="3" priority="6001" operator="equal">
      <formula>"NotPaid"</formula>
    </cfRule>
    <cfRule type="cellIs" dxfId="3" priority="6000" operator="equal">
      <formula>"NotPaid"</formula>
    </cfRule>
    <cfRule type="cellIs" dxfId="3" priority="5999" operator="equal">
      <formula>"NotPaid"</formula>
    </cfRule>
  </conditionalFormatting>
  <conditionalFormatting sqref="D7">
    <cfRule type="cellIs" dxfId="3" priority="5965" operator="equal">
      <formula>"NotPaid"</formula>
    </cfRule>
    <cfRule type="cellIs" dxfId="3" priority="5964" operator="equal">
      <formula>"NotPaid"</formula>
    </cfRule>
    <cfRule type="cellIs" dxfId="3" priority="5963" operator="equal">
      <formula>"NotPaid"</formula>
    </cfRule>
    <cfRule type="cellIs" dxfId="3" priority="5813" operator="equal">
      <formula>"NotPaid"</formula>
    </cfRule>
    <cfRule type="cellIs" dxfId="3" priority="5812" operator="equal">
      <formula>"NotPaid"</formula>
    </cfRule>
    <cfRule type="cellIs" dxfId="3" priority="5811" operator="equal">
      <formula>"NotPaid"</formula>
    </cfRule>
    <cfRule type="cellIs" dxfId="3" priority="5801" operator="equal">
      <formula>"NotPaid"</formula>
    </cfRule>
    <cfRule type="cellIs" dxfId="3" priority="5800" operator="equal">
      <formula>"NotPaid"</formula>
    </cfRule>
    <cfRule type="cellIs" dxfId="3" priority="5799" operator="equal">
      <formula>"NotPaid"</formula>
    </cfRule>
    <cfRule type="cellIs" dxfId="3" priority="5790" operator="equal">
      <formula>"NotPaid"</formula>
    </cfRule>
    <cfRule type="cellIs" dxfId="3" priority="5789" operator="equal">
      <formula>"NotPaid"</formula>
    </cfRule>
    <cfRule type="cellIs" dxfId="3" priority="5788" operator="equal">
      <formula>"NotPaid"</formula>
    </cfRule>
    <cfRule type="cellIs" dxfId="3" priority="5779" operator="equal">
      <formula>"NotPaid"</formula>
    </cfRule>
    <cfRule type="cellIs" dxfId="3" priority="5778" operator="equal">
      <formula>"NotPaid"</formula>
    </cfRule>
    <cfRule type="cellIs" dxfId="3" priority="5777" operator="equal">
      <formula>"NotPaid"</formula>
    </cfRule>
    <cfRule type="cellIs" dxfId="3" priority="5767" operator="equal">
      <formula>"NotPaid"</formula>
    </cfRule>
    <cfRule type="cellIs" dxfId="3" priority="5766" operator="equal">
      <formula>"NotPaid"</formula>
    </cfRule>
    <cfRule type="cellIs" dxfId="3" priority="5765" operator="equal">
      <formula>"NotPaid"</formula>
    </cfRule>
    <cfRule type="cellIs" dxfId="3" priority="5763" operator="equal">
      <formula>"NotPaid"</formula>
    </cfRule>
    <cfRule type="cellIs" dxfId="3" priority="5762" operator="equal">
      <formula>"NotPaid"</formula>
    </cfRule>
    <cfRule type="cellIs" dxfId="3" priority="5761" operator="equal">
      <formula>"NotPaid"</formula>
    </cfRule>
    <cfRule type="cellIs" dxfId="3" priority="5753" operator="equal">
      <formula>"NotPaid"</formula>
    </cfRule>
    <cfRule type="cellIs" dxfId="3" priority="5752" operator="equal">
      <formula>"NotPaid"</formula>
    </cfRule>
    <cfRule type="cellIs" dxfId="3" priority="5751" operator="equal">
      <formula>"NotPaid"</formula>
    </cfRule>
    <cfRule type="cellIs" dxfId="3" priority="5742" operator="equal">
      <formula>"NotPaid"</formula>
    </cfRule>
    <cfRule type="cellIs" dxfId="3" priority="5741" operator="equal">
      <formula>"NotPaid"</formula>
    </cfRule>
    <cfRule type="cellIs" dxfId="3" priority="5740" operator="equal">
      <formula>"NotPaid"</formula>
    </cfRule>
    <cfRule type="cellIs" dxfId="3" priority="5731" operator="equal">
      <formula>"NotPaid"</formula>
    </cfRule>
    <cfRule type="cellIs" dxfId="3" priority="5730" operator="equal">
      <formula>"NotPaid"</formula>
    </cfRule>
    <cfRule type="cellIs" dxfId="3" priority="5729" operator="equal">
      <formula>"NotPaid"</formula>
    </cfRule>
    <cfRule type="cellIs" dxfId="3" priority="5719" operator="equal">
      <formula>"NotPaid"</formula>
    </cfRule>
    <cfRule type="cellIs" dxfId="3" priority="5718" operator="equal">
      <formula>"NotPaid"</formula>
    </cfRule>
    <cfRule type="cellIs" dxfId="3" priority="5717" operator="equal">
      <formula>"NotPaid"</formula>
    </cfRule>
    <cfRule type="cellIs" dxfId="3" priority="5707" operator="equal">
      <formula>"NotPaid"</formula>
    </cfRule>
    <cfRule type="cellIs" dxfId="3" priority="5706" operator="equal">
      <formula>"NotPaid"</formula>
    </cfRule>
    <cfRule type="cellIs" dxfId="3" priority="5705" operator="equal">
      <formula>"NotPaid"</formula>
    </cfRule>
  </conditionalFormatting>
  <conditionalFormatting sqref="E7">
    <cfRule type="cellIs" dxfId="3" priority="5973" operator="equal">
      <formula>"NotPaid"</formula>
    </cfRule>
    <cfRule type="cellIs" dxfId="3" priority="5972" operator="equal">
      <formula>"NotPaid"</formula>
    </cfRule>
    <cfRule type="cellIs" dxfId="3" priority="5971" operator="equal">
      <formula>"NotPaid"</formula>
    </cfRule>
    <cfRule type="cellIs" dxfId="3" priority="5832" operator="equal">
      <formula>"NotPaid"</formula>
    </cfRule>
    <cfRule type="cellIs" dxfId="3" priority="5831" operator="equal">
      <formula>"NotPaid"</formula>
    </cfRule>
    <cfRule type="cellIs" dxfId="3" priority="5830" operator="equal">
      <formula>"NotPaid"</formula>
    </cfRule>
    <cfRule type="cellIs" dxfId="3" priority="5821" operator="equal">
      <formula>"NotPaid"</formula>
    </cfRule>
    <cfRule type="cellIs" dxfId="3" priority="5820" operator="equal">
      <formula>"NotPaid"</formula>
    </cfRule>
    <cfRule type="cellIs" dxfId="3" priority="5819" operator="equal">
      <formula>"NotPaid"</formula>
    </cfRule>
    <cfRule type="cellIs" dxfId="3" priority="5809" operator="equal">
      <formula>"NotPaid"</formula>
    </cfRule>
    <cfRule type="cellIs" dxfId="3" priority="5808" operator="equal">
      <formula>"NotPaid"</formula>
    </cfRule>
    <cfRule type="cellIs" dxfId="3" priority="5807" operator="equal">
      <formula>"NotPaid"</formula>
    </cfRule>
    <cfRule type="cellIs" dxfId="3" priority="5797" operator="equal">
      <formula>"NotPaid"</formula>
    </cfRule>
    <cfRule type="cellIs" dxfId="3" priority="5796" operator="equal">
      <formula>"NotPaid"</formula>
    </cfRule>
    <cfRule type="cellIs" dxfId="3" priority="5795" operator="equal">
      <formula>"NotPaid"</formula>
    </cfRule>
    <cfRule type="cellIs" dxfId="3" priority="5786" operator="equal">
      <formula>"NotPaid"</formula>
    </cfRule>
    <cfRule type="cellIs" dxfId="3" priority="5785" operator="equal">
      <formula>"NotPaid"</formula>
    </cfRule>
    <cfRule type="cellIs" dxfId="3" priority="5784" operator="equal">
      <formula>"NotPaid"</formula>
    </cfRule>
    <cfRule type="cellIs" dxfId="3" priority="5775" operator="equal">
      <formula>"NotPaid"</formula>
    </cfRule>
    <cfRule type="cellIs" dxfId="3" priority="5774" operator="equal">
      <formula>"NotPaid"</formula>
    </cfRule>
    <cfRule type="cellIs" dxfId="3" priority="5773" operator="equal">
      <formula>"NotPaid"</formula>
    </cfRule>
    <cfRule type="cellIs" dxfId="3" priority="5760" operator="equal">
      <formula>"NotPaid"</formula>
    </cfRule>
    <cfRule type="cellIs" dxfId="3" priority="5759" operator="equal">
      <formula>"NotPaid"</formula>
    </cfRule>
    <cfRule type="cellIs" dxfId="3" priority="5758" operator="equal">
      <formula>"NotPaid"</formula>
    </cfRule>
    <cfRule type="cellIs" dxfId="3" priority="5749" operator="equal">
      <formula>"NotPaid"</formula>
    </cfRule>
    <cfRule type="cellIs" dxfId="3" priority="5748" operator="equal">
      <formula>"NotPaid"</formula>
    </cfRule>
    <cfRule type="cellIs" dxfId="3" priority="5747" operator="equal">
      <formula>"NotPaid"</formula>
    </cfRule>
    <cfRule type="cellIs" dxfId="3" priority="5738" operator="equal">
      <formula>"NotPaid"</formula>
    </cfRule>
    <cfRule type="cellIs" dxfId="3" priority="5737" operator="equal">
      <formula>"NotPaid"</formula>
    </cfRule>
    <cfRule type="cellIs" dxfId="3" priority="5736" operator="equal">
      <formula>"NotPaid"</formula>
    </cfRule>
    <cfRule type="cellIs" dxfId="3" priority="5727" operator="equal">
      <formula>"NotPaid"</formula>
    </cfRule>
    <cfRule type="cellIs" dxfId="3" priority="5726" operator="equal">
      <formula>"NotPaid"</formula>
    </cfRule>
    <cfRule type="cellIs" dxfId="3" priority="5725" operator="equal">
      <formula>"NotPaid"</formula>
    </cfRule>
    <cfRule type="cellIs" dxfId="3" priority="5715" operator="equal">
      <formula>"NotPaid"</formula>
    </cfRule>
    <cfRule type="cellIs" dxfId="3" priority="5714" operator="equal">
      <formula>"NotPaid"</formula>
    </cfRule>
    <cfRule type="cellIs" dxfId="3" priority="5713" operator="equal">
      <formula>"NotPaid"</formula>
    </cfRule>
  </conditionalFormatting>
  <conditionalFormatting sqref="F7:G7">
    <cfRule type="cellIs" dxfId="3" priority="6190" operator="equal">
      <formula>"NotPaid"</formula>
    </cfRule>
    <cfRule type="cellIs" dxfId="3" priority="6122" operator="equal">
      <formula>"NotPaid"</formula>
    </cfRule>
    <cfRule type="expression" dxfId="0" priority="6108" stopIfTrue="1">
      <formula>F7="Not Paid"</formula>
    </cfRule>
    <cfRule type="cellIs" dxfId="3" priority="6094" operator="equal">
      <formula>"NotPaid"</formula>
    </cfRule>
    <cfRule type="expression" dxfId="0" priority="6080" stopIfTrue="1">
      <formula>F7="Not Paid"</formula>
    </cfRule>
    <cfRule type="cellIs" dxfId="3" priority="6066" operator="equal">
      <formula>"NotPaid"</formula>
    </cfRule>
    <cfRule type="expression" dxfId="0" priority="6052" stopIfTrue="1">
      <formula>F7="Not Paid"</formula>
    </cfRule>
    <cfRule type="cellIs" dxfId="3" priority="6005" operator="equal">
      <formula>"NotPaid"</formula>
    </cfRule>
    <cfRule type="expression" dxfId="0" priority="5991" stopIfTrue="1">
      <formula>F7="Not Paid"</formula>
    </cfRule>
    <cfRule type="expression" dxfId="0" priority="5823" stopIfTrue="1">
      <formula>F7="NotPaid"</formula>
    </cfRule>
  </conditionalFormatting>
  <conditionalFormatting sqref="F7:J7">
    <cfRule type="cellIs" dxfId="3" priority="6188" operator="equal">
      <formula>"NotPaid"</formula>
    </cfRule>
  </conditionalFormatting>
  <conditionalFormatting sqref="F7">
    <cfRule type="cellIs" dxfId="3" priority="6187" operator="equal">
      <formula>"NotPaid"</formula>
    </cfRule>
    <cfRule type="cellIs" dxfId="3" priority="6119" operator="equal">
      <formula>"NotPaid"</formula>
    </cfRule>
    <cfRule type="cellIs" dxfId="3" priority="6114" operator="equal">
      <formula>"NotPaid"</formula>
    </cfRule>
    <cfRule type="cellIs" dxfId="3" priority="6113" operator="equal">
      <formula>"NotPaid"</formula>
    </cfRule>
    <cfRule type="cellIs" dxfId="3" priority="6112" operator="equal">
      <formula>"NotPaid"</formula>
    </cfRule>
    <cfRule type="cellIs" dxfId="3" priority="6091" operator="equal">
      <formula>"NotPaid"</formula>
    </cfRule>
    <cfRule type="cellIs" dxfId="3" priority="6086" operator="equal">
      <formula>"NotPaid"</formula>
    </cfRule>
    <cfRule type="cellIs" dxfId="3" priority="6085" operator="equal">
      <formula>"NotPaid"</formula>
    </cfRule>
    <cfRule type="cellIs" dxfId="3" priority="6084" operator="equal">
      <formula>"NotPaid"</formula>
    </cfRule>
    <cfRule type="cellIs" dxfId="3" priority="6063" operator="equal">
      <formula>"NotPaid"</formula>
    </cfRule>
    <cfRule type="cellIs" dxfId="3" priority="6058" operator="equal">
      <formula>"NotPaid"</formula>
    </cfRule>
    <cfRule type="cellIs" dxfId="3" priority="6057" operator="equal">
      <formula>"NotPaid"</formula>
    </cfRule>
    <cfRule type="cellIs" dxfId="3" priority="6056" operator="equal">
      <formula>"NotPaid"</formula>
    </cfRule>
    <cfRule type="cellIs" dxfId="3" priority="6002" operator="equal">
      <formula>"NotPaid"</formula>
    </cfRule>
    <cfRule type="cellIs" dxfId="3" priority="5997" operator="equal">
      <formula>"NotPaid"</formula>
    </cfRule>
    <cfRule type="cellIs" dxfId="3" priority="5996" operator="equal">
      <formula>"NotPaid"</formula>
    </cfRule>
    <cfRule type="cellIs" dxfId="3" priority="5995" operator="equal">
      <formula>"NotPaid"</formula>
    </cfRule>
    <cfRule type="cellIs" dxfId="3" priority="5969" operator="equal">
      <formula>"NotPaid"</formula>
    </cfRule>
    <cfRule type="cellIs" dxfId="3" priority="5968" operator="equal">
      <formula>"NotPaid"</formula>
    </cfRule>
    <cfRule type="cellIs" dxfId="3" priority="5967" operator="equal">
      <formula>"NotPaid"</formula>
    </cfRule>
    <cfRule type="cellIs" dxfId="3" priority="5828" operator="equal">
      <formula>"NotPaid"</formula>
    </cfRule>
    <cfRule type="cellIs" dxfId="3" priority="5827" operator="equal">
      <formula>"NotPaid"</formula>
    </cfRule>
    <cfRule type="cellIs" dxfId="3" priority="5826" operator="equal">
      <formula>"NotPaid"</formula>
    </cfRule>
    <cfRule type="cellIs" dxfId="3" priority="5817" operator="equal">
      <formula>"NotPaid"</formula>
    </cfRule>
    <cfRule type="cellIs" dxfId="3" priority="5816" operator="equal">
      <formula>"NotPaid"</formula>
    </cfRule>
    <cfRule type="cellIs" dxfId="3" priority="5815" operator="equal">
      <formula>"NotPaid"</formula>
    </cfRule>
    <cfRule type="cellIs" dxfId="3" priority="5805" operator="equal">
      <formula>"NotPaid"</formula>
    </cfRule>
    <cfRule type="cellIs" dxfId="3" priority="5804" operator="equal">
      <formula>"NotPaid"</formula>
    </cfRule>
    <cfRule type="cellIs" dxfId="3" priority="5803" operator="equal">
      <formula>"NotPaid"</formula>
    </cfRule>
    <cfRule type="cellIs" dxfId="3" priority="5793" operator="equal">
      <formula>"NotPaid"</formula>
    </cfRule>
    <cfRule type="cellIs" dxfId="3" priority="5792" operator="equal">
      <formula>"NotPaid"</formula>
    </cfRule>
    <cfRule type="cellIs" dxfId="3" priority="5791" operator="equal">
      <formula>"NotPaid"</formula>
    </cfRule>
    <cfRule type="cellIs" dxfId="3" priority="5782" operator="equal">
      <formula>"NotPaid"</formula>
    </cfRule>
    <cfRule type="cellIs" dxfId="3" priority="5781" operator="equal">
      <formula>"NotPaid"</formula>
    </cfRule>
    <cfRule type="cellIs" dxfId="3" priority="5780" operator="equal">
      <formula>"NotPaid"</formula>
    </cfRule>
    <cfRule type="cellIs" dxfId="3" priority="5771" operator="equal">
      <formula>"NotPaid"</formula>
    </cfRule>
    <cfRule type="cellIs" dxfId="3" priority="5770" operator="equal">
      <formula>"NotPaid"</formula>
    </cfRule>
    <cfRule type="cellIs" dxfId="3" priority="5769" operator="equal">
      <formula>"NotPaid"</formula>
    </cfRule>
    <cfRule type="cellIs" dxfId="3" priority="5756" operator="equal">
      <formula>"NotPaid"</formula>
    </cfRule>
    <cfRule type="cellIs" dxfId="3" priority="5755" operator="equal">
      <formula>"NotPaid"</formula>
    </cfRule>
    <cfRule type="cellIs" dxfId="3" priority="5754" operator="equal">
      <formula>"NotPaid"</formula>
    </cfRule>
    <cfRule type="cellIs" dxfId="3" priority="5745" operator="equal">
      <formula>"NotPaid"</formula>
    </cfRule>
    <cfRule type="cellIs" dxfId="3" priority="5744" operator="equal">
      <formula>"NotPaid"</formula>
    </cfRule>
    <cfRule type="cellIs" dxfId="3" priority="5743" operator="equal">
      <formula>"NotPaid"</formula>
    </cfRule>
    <cfRule type="cellIs" dxfId="3" priority="5734" operator="equal">
      <formula>"NotPaid"</formula>
    </cfRule>
    <cfRule type="cellIs" dxfId="3" priority="5733" operator="equal">
      <formula>"NotPaid"</formula>
    </cfRule>
    <cfRule type="cellIs" dxfId="3" priority="5732" operator="equal">
      <formula>"NotPaid"</formula>
    </cfRule>
    <cfRule type="cellIs" dxfId="3" priority="5723" operator="equal">
      <formula>"NotPaid"</formula>
    </cfRule>
    <cfRule type="cellIs" dxfId="3" priority="5722" operator="equal">
      <formula>"NotPaid"</formula>
    </cfRule>
    <cfRule type="cellIs" dxfId="3" priority="5721" operator="equal">
      <formula>"NotPaid"</formula>
    </cfRule>
    <cfRule type="cellIs" dxfId="3" priority="5711" operator="equal">
      <formula>"NotPaid"</formula>
    </cfRule>
    <cfRule type="cellIs" dxfId="3" priority="5710" operator="equal">
      <formula>"NotPaid"</formula>
    </cfRule>
    <cfRule type="cellIs" dxfId="3" priority="5709" operator="equal">
      <formula>"NotPaid"</formula>
    </cfRule>
  </conditionalFormatting>
  <conditionalFormatting sqref="F7:N7">
    <cfRule type="cellIs" dxfId="3" priority="6120" operator="equal">
      <formula>"NotPaid"</formula>
    </cfRule>
    <cfRule type="cellIs" dxfId="3" priority="6092" operator="equal">
      <formula>"NotPaid"</formula>
    </cfRule>
    <cfRule type="cellIs" dxfId="3" priority="6064" operator="equal">
      <formula>"NotPaid"</formula>
    </cfRule>
    <cfRule type="cellIs" dxfId="3" priority="6003" operator="equal">
      <formula>"NotPaid"</formula>
    </cfRule>
  </conditionalFormatting>
  <conditionalFormatting sqref="G7:N7">
    <cfRule type="cellIs" dxfId="3" priority="6111" operator="equal">
      <formula>"NotPaid"</formula>
    </cfRule>
    <cfRule type="cellIs" dxfId="3" priority="6110" operator="equal">
      <formula>"NotPaid"</formula>
    </cfRule>
    <cfRule type="cellIs" dxfId="3" priority="6109" operator="equal">
      <formula>"NotPaid"</formula>
    </cfRule>
    <cfRule type="cellIs" dxfId="3" priority="6083" operator="equal">
      <formula>"NotPaid"</formula>
    </cfRule>
    <cfRule type="cellIs" dxfId="3" priority="6082" operator="equal">
      <formula>"NotPaid"</formula>
    </cfRule>
    <cfRule type="cellIs" dxfId="3" priority="6081" operator="equal">
      <formula>"NotPaid"</formula>
    </cfRule>
    <cfRule type="cellIs" dxfId="3" priority="6055" operator="equal">
      <formula>"NotPaid"</formula>
    </cfRule>
    <cfRule type="cellIs" dxfId="3" priority="6054" operator="equal">
      <formula>"NotPaid"</formula>
    </cfRule>
    <cfRule type="cellIs" dxfId="3" priority="6053" operator="equal">
      <formula>"NotPaid"</formula>
    </cfRule>
    <cfRule type="cellIs" dxfId="3" priority="5994" operator="equal">
      <formula>"NotPaid"</formula>
    </cfRule>
    <cfRule type="cellIs" dxfId="3" priority="5993" operator="equal">
      <formula>"NotPaid"</formula>
    </cfRule>
    <cfRule type="cellIs" dxfId="3" priority="5992" operator="equal">
      <formula>"NotPaid"</formula>
    </cfRule>
    <cfRule type="cellIs" dxfId="3" priority="5794" operator="equal">
      <formula>"NotPaid"</formula>
    </cfRule>
    <cfRule type="cellIs" dxfId="3" priority="5783" operator="equal">
      <formula>"NotPaid"</formula>
    </cfRule>
    <cfRule type="cellIs" dxfId="3" priority="5757" operator="equal">
      <formula>"NotPaid"</formula>
    </cfRule>
    <cfRule type="cellIs" dxfId="3" priority="5746" operator="equal">
      <formula>"NotPaid"</formula>
    </cfRule>
    <cfRule type="cellIs" dxfId="3" priority="5735" operator="equal">
      <formula>"NotPaid"</formula>
    </cfRule>
  </conditionalFormatting>
  <conditionalFormatting sqref="G7">
    <cfRule type="cellIs" dxfId="3" priority="5970" operator="equal">
      <formula>"NotPaid"</formula>
    </cfRule>
    <cfRule type="cellIs" dxfId="3" priority="5829" operator="equal">
      <formula>"NotPaid"</formula>
    </cfRule>
    <cfRule type="cellIs" dxfId="3" priority="5818" operator="equal">
      <formula>"NotPaid"</formula>
    </cfRule>
    <cfRule type="cellIs" dxfId="3" priority="5806" operator="equal">
      <formula>"NotPaid"</formula>
    </cfRule>
    <cfRule type="cellIs" dxfId="3" priority="5772" operator="equal">
      <formula>"NotPaid"</formula>
    </cfRule>
    <cfRule type="cellIs" dxfId="3" priority="5724" operator="equal">
      <formula>"NotPaid"</formula>
    </cfRule>
    <cfRule type="cellIs" dxfId="3" priority="5712" operator="equal">
      <formula>"NotPaid"</formula>
    </cfRule>
  </conditionalFormatting>
  <conditionalFormatting sqref="H7:J7">
    <cfRule type="cellIs" dxfId="3" priority="6191" operator="equal">
      <formula>"NotPaid"</formula>
    </cfRule>
  </conditionalFormatting>
  <conditionalFormatting sqref="H7:O7">
    <cfRule type="cellIs" dxfId="3" priority="6176" operator="equal">
      <formula>"NotPaid"</formula>
    </cfRule>
    <cfRule type="cellIs" dxfId="3" priority="6173" operator="equal">
      <formula>"NotPaid"</formula>
    </cfRule>
    <cfRule type="cellIs" dxfId="3" priority="6172" operator="equal">
      <formula>"NotPaid"</formula>
    </cfRule>
    <cfRule type="cellIs" dxfId="3" priority="6165" operator="equal">
      <formula>"NotPaid"</formula>
    </cfRule>
    <cfRule type="cellIs" dxfId="3" priority="6164" operator="equal">
      <formula>"NotPaid"</formula>
    </cfRule>
    <cfRule type="cellIs" dxfId="3" priority="6151" operator="equal">
      <formula>"NotPaid"</formula>
    </cfRule>
    <cfRule type="cellIs" dxfId="3" priority="6123" operator="equal">
      <formula>"NotPaid"</formula>
    </cfRule>
    <cfRule type="cellIs" dxfId="3" priority="6095" operator="equal">
      <formula>"NotPaid"</formula>
    </cfRule>
    <cfRule type="cellIs" dxfId="3" priority="6067" operator="equal">
      <formula>"NotPaid"</formula>
    </cfRule>
    <cfRule type="cellIs" dxfId="3" priority="6046" operator="equal">
      <formula>"NotPaid"</formula>
    </cfRule>
    <cfRule type="cellIs" dxfId="3" priority="6031" operator="equal">
      <formula>"NotPaid"</formula>
    </cfRule>
    <cfRule type="cellIs" dxfId="3" priority="6030" operator="equal">
      <formula>"NotPaid"</formula>
    </cfRule>
    <cfRule type="cellIs" dxfId="3" priority="6029" operator="equal">
      <formula>"NotPaid"</formula>
    </cfRule>
    <cfRule type="cellIs" dxfId="3" priority="6006" operator="equal">
      <formula>"NotPaid"</formula>
    </cfRule>
  </conditionalFormatting>
  <conditionalFormatting sqref="H7:N7">
    <cfRule type="cellIs" dxfId="3" priority="6174" operator="equal">
      <formula>"NotPaid"</formula>
    </cfRule>
    <cfRule type="cellIs" dxfId="3" priority="6170" operator="equal">
      <formula>"NotPaid"</formula>
    </cfRule>
    <cfRule type="cellIs" dxfId="3" priority="6169" operator="equal">
      <formula>"NotPaid"</formula>
    </cfRule>
    <cfRule type="cellIs" dxfId="3" priority="6166" operator="equal">
      <formula>"NotPaid"</formula>
    </cfRule>
    <cfRule type="cellIs" dxfId="3" priority="6162" operator="equal">
      <formula>"NotPaid"</formula>
    </cfRule>
    <cfRule type="cellIs" dxfId="3" priority="6161" operator="equal">
      <formula>"NotPaid"</formula>
    </cfRule>
    <cfRule type="cellIs" dxfId="3" priority="6158" operator="equal">
      <formula>"NotPaid"</formula>
    </cfRule>
    <cfRule type="cellIs" dxfId="3" priority="6156" operator="equal">
      <formula>"NotPaid"</formula>
    </cfRule>
    <cfRule type="cellIs" dxfId="3" priority="6155" operator="equal">
      <formula>"NotPaid"</formula>
    </cfRule>
    <cfRule type="cellIs" dxfId="3" priority="6154" operator="equal">
      <formula>"NotPaid"</formula>
    </cfRule>
    <cfRule type="cellIs" dxfId="3" priority="6153" operator="equal">
      <formula>"NotPaid"</formula>
    </cfRule>
    <cfRule type="cellIs" dxfId="3" priority="6150" operator="equal">
      <formula>"NotPaid"</formula>
    </cfRule>
    <cfRule type="cellIs" dxfId="3" priority="6149" operator="equal">
      <formula>"NotPaid"</formula>
    </cfRule>
    <cfRule type="cellIs" dxfId="3" priority="6148" operator="equal">
      <formula>"NotPaid"</formula>
    </cfRule>
    <cfRule type="cellIs" dxfId="3" priority="6147" operator="equal">
      <formula>"NotPaid"</formula>
    </cfRule>
    <cfRule type="cellIs" dxfId="3" priority="6146" operator="equal">
      <formula>"NotPaid"</formula>
    </cfRule>
    <cfRule type="cellIs" dxfId="3" priority="6144" operator="equal">
      <formula>"NotPaid"</formula>
    </cfRule>
    <cfRule type="cellIs" dxfId="3" priority="6143" operator="equal">
      <formula>"NotPaid"</formula>
    </cfRule>
    <cfRule type="cellIs" dxfId="3" priority="6141" operator="equal">
      <formula>"NotPaid"</formula>
    </cfRule>
    <cfRule type="cellIs" dxfId="3" priority="6140" operator="equal">
      <formula>"NotPaid"</formula>
    </cfRule>
    <cfRule type="cellIs" dxfId="3" priority="6138" operator="equal">
      <formula>"NotPaid"</formula>
    </cfRule>
    <cfRule type="cellIs" dxfId="3" priority="6136" operator="equal">
      <formula>"NotPaid"</formula>
    </cfRule>
    <cfRule type="cellIs" dxfId="3" priority="6134" operator="equal">
      <formula>"NotPaid"</formula>
    </cfRule>
    <cfRule type="cellIs" dxfId="3" priority="6132" operator="equal">
      <formula>"NotPaid"</formula>
    </cfRule>
    <cfRule type="cellIs" dxfId="3" priority="6130" operator="equal">
      <formula>"NotPaid"</formula>
    </cfRule>
    <cfRule type="cellIs" dxfId="3" priority="6106" operator="equal">
      <formula>"NotPaid"</formula>
    </cfRule>
    <cfRule type="cellIs" dxfId="3" priority="6104" operator="equal">
      <formula>"NotPaid"</formula>
    </cfRule>
    <cfRule type="cellIs" dxfId="3" priority="6102" operator="equal">
      <formula>"NotPaid"</formula>
    </cfRule>
    <cfRule type="cellIs" dxfId="3" priority="6078" operator="equal">
      <formula>"NotPaid"</formula>
    </cfRule>
    <cfRule type="cellIs" dxfId="3" priority="6075" operator="equal">
      <formula>"NotPaid"</formula>
    </cfRule>
    <cfRule type="cellIs" dxfId="3" priority="6074" operator="equal">
      <formula>"NotPaid"</formula>
    </cfRule>
    <cfRule type="cellIs" dxfId="3" priority="6050" operator="equal">
      <formula>"NotPaid"</formula>
    </cfRule>
    <cfRule type="cellIs" dxfId="3" priority="6048" operator="equal">
      <formula>"NotPaid"</formula>
    </cfRule>
    <cfRule type="cellIs" dxfId="3" priority="6045" operator="equal">
      <formula>"NotPaid"</formula>
    </cfRule>
    <cfRule type="cellIs" dxfId="3" priority="6044" operator="equal">
      <formula>"NotPaid"</formula>
    </cfRule>
    <cfRule type="cellIs" dxfId="3" priority="6043" operator="equal">
      <formula>"NotPaid"</formula>
    </cfRule>
    <cfRule type="cellIs" dxfId="3" priority="6042" operator="equal">
      <formula>"NotPaid"</formula>
    </cfRule>
    <cfRule type="cellIs" dxfId="3" priority="6041" operator="equal">
      <formula>"NotPaid"</formula>
    </cfRule>
    <cfRule type="cellIs" dxfId="3" priority="6039" operator="equal">
      <formula>"NotPaid"</formula>
    </cfRule>
    <cfRule type="cellIs" dxfId="3" priority="6038" operator="equal">
      <formula>"NotPaid"</formula>
    </cfRule>
    <cfRule type="cellIs" dxfId="3" priority="6036" operator="equal">
      <formula>"NotPaid"</formula>
    </cfRule>
    <cfRule type="cellIs" dxfId="3" priority="6035" operator="equal">
      <formula>"NotPaid"</formula>
    </cfRule>
    <cfRule type="cellIs" dxfId="3" priority="6033" operator="equal">
      <formula>"NotPaid"</formula>
    </cfRule>
    <cfRule type="cellIs" dxfId="3" priority="6028" operator="equal">
      <formula>"NotPaid"</formula>
    </cfRule>
    <cfRule type="cellIs" dxfId="3" priority="6027" operator="equal">
      <formula>"NotPaid"</formula>
    </cfRule>
    <cfRule type="cellIs" dxfId="3" priority="6026" operator="equal">
      <formula>"NotPaid"</formula>
    </cfRule>
    <cfRule type="cellIs" dxfId="3" priority="6025" operator="equal">
      <formula>"NotPaid"</formula>
    </cfRule>
    <cfRule type="cellIs" dxfId="3" priority="6022" operator="equal">
      <formula>"NotPaid"</formula>
    </cfRule>
    <cfRule type="cellIs" dxfId="3" priority="6021" operator="equal">
      <formula>"NotPaid"</formula>
    </cfRule>
    <cfRule type="cellIs" dxfId="3" priority="6020" operator="equal">
      <formula>"NotPaid"</formula>
    </cfRule>
    <cfRule type="cellIs" dxfId="3" priority="6019" operator="equal">
      <formula>"NotPaid"</formula>
    </cfRule>
    <cfRule type="cellIs" dxfId="3" priority="6016" operator="equal">
      <formula>"NotPaid"</formula>
    </cfRule>
    <cfRule type="cellIs" dxfId="3" priority="6014" operator="equal">
      <formula>"NotPaid"</formula>
    </cfRule>
    <cfRule type="cellIs" dxfId="3" priority="6013" operator="equal">
      <formula>"NotPaid"</formula>
    </cfRule>
    <cfRule type="cellIs" dxfId="3" priority="5989" operator="equal">
      <formula>"NotPaid"</formula>
    </cfRule>
    <cfRule type="cellIs" dxfId="3" priority="5987" operator="equal">
      <formula>"NotPaid"</formula>
    </cfRule>
    <cfRule type="cellIs" dxfId="3" priority="5984" operator="equal">
      <formula>"NotPaid"</formula>
    </cfRule>
    <cfRule type="cellIs" dxfId="3" priority="5983" operator="equal">
      <formula>"NotPaid"</formula>
    </cfRule>
    <cfRule type="cellIs" dxfId="3" priority="5982" operator="equal">
      <formula>"NotPaid"</formula>
    </cfRule>
    <cfRule type="cellIs" dxfId="3" priority="5981" operator="equal">
      <formula>"NotPaid"</formula>
    </cfRule>
    <cfRule type="cellIs" dxfId="3" priority="5979" operator="equal">
      <formula>"NotPaid"</formula>
    </cfRule>
    <cfRule type="cellIs" dxfId="3" priority="5977" operator="equal">
      <formula>"NotPaid"</formula>
    </cfRule>
    <cfRule type="cellIs" dxfId="3" priority="5975" operator="equal">
      <formula>"NotPaid"</formula>
    </cfRule>
    <cfRule type="cellIs" dxfId="3" priority="5966" operator="equal">
      <formula>"NotPaid"</formula>
    </cfRule>
    <cfRule type="cellIs" dxfId="3" priority="5825" operator="equal">
      <formula>"NotPaid"</formula>
    </cfRule>
    <cfRule type="cellIs" dxfId="3" priority="5814" operator="equal">
      <formula>"NotPaid"</formula>
    </cfRule>
    <cfRule type="cellIs" dxfId="3" priority="5802" operator="equal">
      <formula>"NotPaid"</formula>
    </cfRule>
    <cfRule type="cellIs" dxfId="3" priority="5768" operator="equal">
      <formula>"NotPaid"</formula>
    </cfRule>
    <cfRule type="cellIs" dxfId="3" priority="5720" operator="equal">
      <formula>"NotPaid"</formula>
    </cfRule>
    <cfRule type="cellIs" dxfId="3" priority="5708" operator="equal">
      <formula>"NotPaid"</formula>
    </cfRule>
  </conditionalFormatting>
  <conditionalFormatting sqref="K7:O7">
    <cfRule type="cellIs" dxfId="3" priority="6205" operator="equal">
      <formula>"NotPaid"</formula>
    </cfRule>
    <cfRule type="cellIs" dxfId="3" priority="6202" operator="equal">
      <formula>"NotPaid"</formula>
    </cfRule>
    <cfRule type="cellIs" dxfId="3" priority="6201" operator="equal">
      <formula>"NotPaid"</formula>
    </cfRule>
    <cfRule type="cellIs" dxfId="3" priority="6200" operator="equal">
      <formula>"NotPaid"</formula>
    </cfRule>
    <cfRule type="cellIs" dxfId="3" priority="6199" operator="equal">
      <formula>"NotPaid"</formula>
    </cfRule>
    <cfRule type="cellIs" dxfId="3" priority="6198" operator="equal">
      <formula>"NotPaid"</formula>
    </cfRule>
    <cfRule type="cellIs" dxfId="3" priority="6197" operator="equal">
      <formula>"NotPaid"</formula>
    </cfRule>
    <cfRule type="cellIs" dxfId="3" priority="6186" operator="equal">
      <formula>"NotPaid"</formula>
    </cfRule>
    <cfRule type="cellIs" dxfId="3" priority="6183" operator="equal">
      <formula>"NotPaid"</formula>
    </cfRule>
    <cfRule type="cellIs" dxfId="3" priority="6182" operator="equal">
      <formula>"NotPaid"</formula>
    </cfRule>
    <cfRule type="cellIs" dxfId="3" priority="6181" operator="equal">
      <formula>"NotPaid"</formula>
    </cfRule>
    <cfRule type="cellIs" dxfId="3" priority="6180" operator="equal">
      <formula>"NotPaid"</formula>
    </cfRule>
    <cfRule type="cellIs" dxfId="3" priority="6179" operator="equal">
      <formula>"NotPaid"</formula>
    </cfRule>
    <cfRule type="cellIs" dxfId="3" priority="6178" operator="equal">
      <formula>"NotPaid"</formula>
    </cfRule>
  </conditionalFormatting>
  <conditionalFormatting sqref="K7:N7">
    <cfRule type="cellIs" dxfId="3" priority="6203" operator="equal">
      <formula>"NotPaid"</formula>
    </cfRule>
    <cfRule type="cellIs" dxfId="3" priority="6184" operator="equal">
      <formula>"NotPaid"</formula>
    </cfRule>
  </conditionalFormatting>
  <conditionalFormatting sqref="O7">
    <cfRule type="cellIs" dxfId="3" priority="6204" operator="equal">
      <formula>"NotPaid"</formula>
    </cfRule>
    <cfRule type="cellIs" dxfId="3" priority="6185" operator="equal">
      <formula>"NotPaid"</formula>
    </cfRule>
    <cfRule type="cellIs" dxfId="3" priority="6175" operator="equal">
      <formula>"NotPaid"</formula>
    </cfRule>
    <cfRule type="cellIs" dxfId="3" priority="6171" operator="equal">
      <formula>"NotPaid"</formula>
    </cfRule>
    <cfRule type="cellIs" dxfId="3" priority="6168" operator="equal">
      <formula>"NotPaid"</formula>
    </cfRule>
    <cfRule type="cellIs" dxfId="3" priority="6167" operator="equal">
      <formula>"NotPaid"</formula>
    </cfRule>
    <cfRule type="cellIs" dxfId="3" priority="6163" operator="equal">
      <formula>"NotPaid"</formula>
    </cfRule>
    <cfRule type="cellIs" dxfId="3" priority="6160" operator="equal">
      <formula>"NotPaid"</formula>
    </cfRule>
    <cfRule type="cellIs" dxfId="3" priority="6159" operator="equal">
      <formula>"NotPaid"</formula>
    </cfRule>
    <cfRule type="cellIs" dxfId="3" priority="6157" operator="equal">
      <formula>"NotPaid"</formula>
    </cfRule>
    <cfRule type="cellIs" dxfId="3" priority="6152" operator="equal">
      <formula>"NotPaid"</formula>
    </cfRule>
    <cfRule type="cellIs" dxfId="3" priority="6145" operator="equal">
      <formula>"NotPaid"</formula>
    </cfRule>
    <cfRule type="cellIs" dxfId="3" priority="6142" operator="equal">
      <formula>"NotPaid"</formula>
    </cfRule>
    <cfRule type="cellIs" dxfId="3" priority="6139" operator="equal">
      <formula>"NotPaid"</formula>
    </cfRule>
    <cfRule type="cellIs" dxfId="3" priority="6137" operator="equal">
      <formula>"NotPaid"</formula>
    </cfRule>
    <cfRule type="cellIs" dxfId="3" priority="6135" operator="equal">
      <formula>"NotPaid"</formula>
    </cfRule>
    <cfRule type="cellIs" dxfId="3" priority="6133" operator="equal">
      <formula>"NotPaid"</formula>
    </cfRule>
    <cfRule type="cellIs" dxfId="3" priority="6131" operator="equal">
      <formula>"NotPaid"</formula>
    </cfRule>
    <cfRule type="cellIs" dxfId="3" priority="6129" operator="equal">
      <formula>"NotPaid"</formula>
    </cfRule>
    <cfRule type="cellIs" dxfId="3" priority="6115" operator="equal">
      <formula>"NotPaid"</formula>
    </cfRule>
    <cfRule type="cellIs" dxfId="3" priority="6105" operator="equal">
      <formula>"NotPaid"</formula>
    </cfRule>
    <cfRule type="cellIs" dxfId="3" priority="6103" operator="equal">
      <formula>"NotPaid"</formula>
    </cfRule>
    <cfRule type="cellIs" dxfId="3" priority="6101" operator="equal">
      <formula>"NotPaid"</formula>
    </cfRule>
    <cfRule type="cellIs" dxfId="3" priority="6087" operator="equal">
      <formula>"NotPaid"</formula>
    </cfRule>
    <cfRule type="cellIs" dxfId="3" priority="6077" operator="equal">
      <formula>"NotPaid"</formula>
    </cfRule>
    <cfRule type="cellIs" dxfId="3" priority="6076" operator="equal">
      <formula>"NotPaid"</formula>
    </cfRule>
    <cfRule type="cellIs" dxfId="3" priority="6073" operator="equal">
      <formula>"NotPaid"</formula>
    </cfRule>
    <cfRule type="cellIs" dxfId="3" priority="6059" operator="equal">
      <formula>"NotPaid"</formula>
    </cfRule>
    <cfRule type="cellIs" dxfId="3" priority="6049" operator="equal">
      <formula>"NotPaid"</formula>
    </cfRule>
    <cfRule type="cellIs" dxfId="3" priority="6047" operator="equal">
      <formula>"NotPaid"</formula>
    </cfRule>
    <cfRule type="cellIs" dxfId="3" priority="6040" operator="equal">
      <formula>"NotPaid"</formula>
    </cfRule>
    <cfRule type="cellIs" dxfId="3" priority="6037" operator="equal">
      <formula>"NotPaid"</formula>
    </cfRule>
    <cfRule type="cellIs" dxfId="3" priority="6034" operator="equal">
      <formula>"NotPaid"</formula>
    </cfRule>
    <cfRule type="cellIs" dxfId="3" priority="6032" operator="equal">
      <formula>"NotPaid"</formula>
    </cfRule>
    <cfRule type="cellIs" dxfId="3" priority="6024" operator="equal">
      <formula>"NotPaid"</formula>
    </cfRule>
    <cfRule type="cellIs" dxfId="3" priority="6023" operator="equal">
      <formula>"NotPaid"</formula>
    </cfRule>
    <cfRule type="cellIs" dxfId="3" priority="6018" operator="equal">
      <formula>"NotPaid"</formula>
    </cfRule>
    <cfRule type="cellIs" dxfId="3" priority="6017" operator="equal">
      <formula>"NotPaid"</formula>
    </cfRule>
    <cfRule type="cellIs" dxfId="3" priority="6015" operator="equal">
      <formula>"NotPaid"</formula>
    </cfRule>
    <cfRule type="cellIs" dxfId="3" priority="6012" operator="equal">
      <formula>"NotPaid"</formula>
    </cfRule>
    <cfRule type="cellIs" dxfId="3" priority="5998" operator="equal">
      <formula>"NotPaid"</formula>
    </cfRule>
    <cfRule type="cellIs" dxfId="3" priority="5988" operator="equal">
      <formula>"NotPaid"</formula>
    </cfRule>
    <cfRule type="cellIs" dxfId="3" priority="5986" operator="equal">
      <formula>"NotPaid"</formula>
    </cfRule>
    <cfRule type="cellIs" dxfId="3" priority="5985" operator="equal">
      <formula>"NotPaid"</formula>
    </cfRule>
    <cfRule type="cellIs" dxfId="3" priority="5980" operator="equal">
      <formula>"NotPaid"</formula>
    </cfRule>
    <cfRule type="cellIs" dxfId="3" priority="5978" operator="equal">
      <formula>"NotPaid"</formula>
    </cfRule>
    <cfRule type="cellIs" dxfId="3" priority="5976" operator="equal">
      <formula>"NotPaid"</formula>
    </cfRule>
    <cfRule type="cellIs" dxfId="3" priority="5974" operator="equal">
      <formula>"NotPaid"</formula>
    </cfRule>
    <cfRule type="cellIs" dxfId="3" priority="5962" operator="equal">
      <formula>"NotPaid"</formula>
    </cfRule>
    <cfRule type="cellIs" dxfId="3" priority="5824" operator="equal">
      <formula>"NotPaid"</formula>
    </cfRule>
    <cfRule type="cellIs" dxfId="3" priority="5810" operator="equal">
      <formula>"NotPaid"</formula>
    </cfRule>
    <cfRule type="cellIs" dxfId="3" priority="5798" operator="equal">
      <formula>"NotPaid"</formula>
    </cfRule>
    <cfRule type="cellIs" dxfId="3" priority="5787" operator="equal">
      <formula>"NotPaid"</formula>
    </cfRule>
    <cfRule type="cellIs" dxfId="3" priority="5776" operator="equal">
      <formula>"NotPaid"</formula>
    </cfRule>
    <cfRule type="cellIs" dxfId="3" priority="5764" operator="equal">
      <formula>"NotPaid"</formula>
    </cfRule>
    <cfRule type="cellIs" dxfId="3" priority="5750" operator="equal">
      <formula>"NotPaid"</formula>
    </cfRule>
    <cfRule type="cellIs" dxfId="3" priority="5739" operator="equal">
      <formula>"NotPaid"</formula>
    </cfRule>
    <cfRule type="cellIs" dxfId="3" priority="5728" operator="equal">
      <formula>"NotPaid"</formula>
    </cfRule>
    <cfRule type="cellIs" dxfId="3" priority="5716" operator="equal">
      <formula>"NotPaid"</formula>
    </cfRule>
    <cfRule type="cellIs" dxfId="3" priority="5704" operator="equal">
      <formula>"NotPaid"</formula>
    </cfRule>
  </conditionalFormatting>
  <conditionalFormatting sqref="AS7:BA7">
    <cfRule type="expression" dxfId="7" priority="1226" stopIfTrue="1">
      <formula>Physics!#REF!="not paid"</formula>
    </cfRule>
  </conditionalFormatting>
  <conditionalFormatting sqref="BB7:BD7">
    <cfRule type="expression" dxfId="7" priority="1236" stopIfTrue="1">
      <formula>Physics!BN43="not paid"</formula>
    </cfRule>
  </conditionalFormatting>
  <conditionalFormatting sqref="D8:O8">
    <cfRule type="cellIs" dxfId="3" priority="5951" operator="equal">
      <formula>"NotPaid"</formula>
    </cfRule>
  </conditionalFormatting>
  <conditionalFormatting sqref="D8">
    <cfRule type="cellIs" dxfId="3" priority="5942" operator="equal">
      <formula>"NotPaid"</formula>
    </cfRule>
    <cfRule type="cellIs" dxfId="3" priority="5941" operator="equal">
      <formula>"NotPaid"</formula>
    </cfRule>
    <cfRule type="cellIs" dxfId="3" priority="5940" operator="equal">
      <formula>"NotPaid"</formula>
    </cfRule>
    <cfRule type="cellIs" dxfId="3" priority="5930" operator="equal">
      <formula>"NotPaid"</formula>
    </cfRule>
    <cfRule type="cellIs" dxfId="3" priority="5929" operator="equal">
      <formula>"NotPaid"</formula>
    </cfRule>
    <cfRule type="cellIs" dxfId="3" priority="5928" operator="equal">
      <formula>"NotPaid"</formula>
    </cfRule>
    <cfRule type="cellIs" dxfId="3" priority="5919" operator="equal">
      <formula>"NotPaid"</formula>
    </cfRule>
    <cfRule type="cellIs" dxfId="3" priority="5918" operator="equal">
      <formula>"NotPaid"</formula>
    </cfRule>
    <cfRule type="cellIs" dxfId="3" priority="5917" operator="equal">
      <formula>"NotPaid"</formula>
    </cfRule>
    <cfRule type="cellIs" dxfId="3" priority="5908" operator="equal">
      <formula>"NotPaid"</formula>
    </cfRule>
    <cfRule type="cellIs" dxfId="3" priority="5907" operator="equal">
      <formula>"NotPaid"</formula>
    </cfRule>
    <cfRule type="cellIs" dxfId="3" priority="5906" operator="equal">
      <formula>"NotPaid"</formula>
    </cfRule>
    <cfRule type="cellIs" dxfId="3" priority="5896" operator="equal">
      <formula>"NotPaid"</formula>
    </cfRule>
    <cfRule type="cellIs" dxfId="3" priority="5895" operator="equal">
      <formula>"NotPaid"</formula>
    </cfRule>
    <cfRule type="cellIs" dxfId="3" priority="5894" operator="equal">
      <formula>"NotPaid"</formula>
    </cfRule>
    <cfRule type="cellIs" dxfId="3" priority="5892" operator="equal">
      <formula>"NotPaid"</formula>
    </cfRule>
    <cfRule type="cellIs" dxfId="3" priority="5891" operator="equal">
      <formula>"NotPaid"</formula>
    </cfRule>
    <cfRule type="cellIs" dxfId="3" priority="5890" operator="equal">
      <formula>"NotPaid"</formula>
    </cfRule>
    <cfRule type="cellIs" dxfId="3" priority="5882" operator="equal">
      <formula>"NotPaid"</formula>
    </cfRule>
    <cfRule type="cellIs" dxfId="3" priority="5881" operator="equal">
      <formula>"NotPaid"</formula>
    </cfRule>
    <cfRule type="cellIs" dxfId="3" priority="5880" operator="equal">
      <formula>"NotPaid"</formula>
    </cfRule>
    <cfRule type="cellIs" dxfId="3" priority="5871" operator="equal">
      <formula>"NotPaid"</formula>
    </cfRule>
    <cfRule type="cellIs" dxfId="3" priority="5870" operator="equal">
      <formula>"NotPaid"</formula>
    </cfRule>
    <cfRule type="cellIs" dxfId="3" priority="5869" operator="equal">
      <formula>"NotPaid"</formula>
    </cfRule>
    <cfRule type="cellIs" dxfId="3" priority="5860" operator="equal">
      <formula>"NotPaid"</formula>
    </cfRule>
    <cfRule type="cellIs" dxfId="3" priority="5859" operator="equal">
      <formula>"NotPaid"</formula>
    </cfRule>
    <cfRule type="cellIs" dxfId="3" priority="5858" operator="equal">
      <formula>"NotPaid"</formula>
    </cfRule>
    <cfRule type="cellIs" dxfId="3" priority="5848" operator="equal">
      <formula>"NotPaid"</formula>
    </cfRule>
    <cfRule type="cellIs" dxfId="3" priority="5847" operator="equal">
      <formula>"NotPaid"</formula>
    </cfRule>
    <cfRule type="cellIs" dxfId="3" priority="5846" operator="equal">
      <formula>"NotPaid"</formula>
    </cfRule>
    <cfRule type="cellIs" dxfId="3" priority="5836" operator="equal">
      <formula>"NotPaid"</formula>
    </cfRule>
    <cfRule type="cellIs" dxfId="3" priority="5835" operator="equal">
      <formula>"NotPaid"</formula>
    </cfRule>
    <cfRule type="cellIs" dxfId="3" priority="5834" operator="equal">
      <formula>"NotPaid"</formula>
    </cfRule>
    <cfRule type="cellIs" dxfId="3" priority="5695" operator="equal">
      <formula>"NotPaid"</formula>
    </cfRule>
    <cfRule type="cellIs" dxfId="3" priority="5694" operator="equal">
      <formula>"NotPaid"</formula>
    </cfRule>
    <cfRule type="cellIs" dxfId="3" priority="5693" operator="equal">
      <formula>"NotPaid"</formula>
    </cfRule>
  </conditionalFormatting>
  <conditionalFormatting sqref="E8">
    <cfRule type="cellIs" dxfId="3" priority="5961" operator="equal">
      <formula>"NotPaid"</formula>
    </cfRule>
    <cfRule type="cellIs" dxfId="3" priority="5960" operator="equal">
      <formula>"NotPaid"</formula>
    </cfRule>
    <cfRule type="cellIs" dxfId="3" priority="5959" operator="equal">
      <formula>"NotPaid"</formula>
    </cfRule>
    <cfRule type="cellIs" dxfId="3" priority="5950" operator="equal">
      <formula>"NotPaid"</formula>
    </cfRule>
    <cfRule type="cellIs" dxfId="3" priority="5949" operator="equal">
      <formula>"NotPaid"</formula>
    </cfRule>
    <cfRule type="cellIs" dxfId="3" priority="5948" operator="equal">
      <formula>"NotPaid"</formula>
    </cfRule>
    <cfRule type="cellIs" dxfId="3" priority="5938" operator="equal">
      <formula>"NotPaid"</formula>
    </cfRule>
    <cfRule type="cellIs" dxfId="3" priority="5937" operator="equal">
      <formula>"NotPaid"</formula>
    </cfRule>
    <cfRule type="cellIs" dxfId="3" priority="5936" operator="equal">
      <formula>"NotPaid"</formula>
    </cfRule>
    <cfRule type="cellIs" dxfId="3" priority="5926" operator="equal">
      <formula>"NotPaid"</formula>
    </cfRule>
    <cfRule type="cellIs" dxfId="3" priority="5925" operator="equal">
      <formula>"NotPaid"</formula>
    </cfRule>
    <cfRule type="cellIs" dxfId="3" priority="5924" operator="equal">
      <formula>"NotPaid"</formula>
    </cfRule>
    <cfRule type="cellIs" dxfId="3" priority="5915" operator="equal">
      <formula>"NotPaid"</formula>
    </cfRule>
    <cfRule type="cellIs" dxfId="3" priority="5914" operator="equal">
      <formula>"NotPaid"</formula>
    </cfRule>
    <cfRule type="cellIs" dxfId="3" priority="5913" operator="equal">
      <formula>"NotPaid"</formula>
    </cfRule>
    <cfRule type="cellIs" dxfId="3" priority="5904" operator="equal">
      <formula>"NotPaid"</formula>
    </cfRule>
    <cfRule type="cellIs" dxfId="3" priority="5903" operator="equal">
      <formula>"NotPaid"</formula>
    </cfRule>
    <cfRule type="cellIs" dxfId="3" priority="5902" operator="equal">
      <formula>"NotPaid"</formula>
    </cfRule>
    <cfRule type="cellIs" dxfId="3" priority="5889" operator="equal">
      <formula>"NotPaid"</formula>
    </cfRule>
    <cfRule type="cellIs" dxfId="3" priority="5888" operator="equal">
      <formula>"NotPaid"</formula>
    </cfRule>
    <cfRule type="cellIs" dxfId="3" priority="5887" operator="equal">
      <formula>"NotPaid"</formula>
    </cfRule>
    <cfRule type="cellIs" dxfId="3" priority="5878" operator="equal">
      <formula>"NotPaid"</formula>
    </cfRule>
    <cfRule type="cellIs" dxfId="3" priority="5877" operator="equal">
      <formula>"NotPaid"</formula>
    </cfRule>
    <cfRule type="cellIs" dxfId="3" priority="5876" operator="equal">
      <formula>"NotPaid"</formula>
    </cfRule>
    <cfRule type="cellIs" dxfId="3" priority="5867" operator="equal">
      <formula>"NotPaid"</formula>
    </cfRule>
    <cfRule type="cellIs" dxfId="3" priority="5866" operator="equal">
      <formula>"NotPaid"</formula>
    </cfRule>
    <cfRule type="cellIs" dxfId="3" priority="5865" operator="equal">
      <formula>"NotPaid"</formula>
    </cfRule>
    <cfRule type="cellIs" dxfId="3" priority="5856" operator="equal">
      <formula>"NotPaid"</formula>
    </cfRule>
    <cfRule type="cellIs" dxfId="3" priority="5855" operator="equal">
      <formula>"NotPaid"</formula>
    </cfRule>
    <cfRule type="cellIs" dxfId="3" priority="5854" operator="equal">
      <formula>"NotPaid"</formula>
    </cfRule>
    <cfRule type="cellIs" dxfId="3" priority="5844" operator="equal">
      <formula>"NotPaid"</formula>
    </cfRule>
    <cfRule type="cellIs" dxfId="3" priority="5843" operator="equal">
      <formula>"NotPaid"</formula>
    </cfRule>
    <cfRule type="cellIs" dxfId="3" priority="5842" operator="equal">
      <formula>"NotPaid"</formula>
    </cfRule>
    <cfRule type="cellIs" dxfId="3" priority="5703" operator="equal">
      <formula>"NotPaid"</formula>
    </cfRule>
    <cfRule type="cellIs" dxfId="3" priority="5702" operator="equal">
      <formula>"NotPaid"</formula>
    </cfRule>
    <cfRule type="cellIs" dxfId="3" priority="5701" operator="equal">
      <formula>"NotPaid"</formula>
    </cfRule>
  </conditionalFormatting>
  <conditionalFormatting sqref="F8">
    <cfRule type="cellIs" dxfId="3" priority="5957" operator="equal">
      <formula>"NotPaid"</formula>
    </cfRule>
    <cfRule type="cellIs" dxfId="3" priority="5956" operator="equal">
      <formula>"NotPaid"</formula>
    </cfRule>
    <cfRule type="cellIs" dxfId="3" priority="5955" operator="equal">
      <formula>"NotPaid"</formula>
    </cfRule>
    <cfRule type="cellIs" dxfId="3" priority="5946" operator="equal">
      <formula>"NotPaid"</formula>
    </cfRule>
    <cfRule type="cellIs" dxfId="3" priority="5945" operator="equal">
      <formula>"NotPaid"</formula>
    </cfRule>
    <cfRule type="cellIs" dxfId="3" priority="5944" operator="equal">
      <formula>"NotPaid"</formula>
    </cfRule>
    <cfRule type="cellIs" dxfId="3" priority="5934" operator="equal">
      <formula>"NotPaid"</formula>
    </cfRule>
    <cfRule type="cellIs" dxfId="3" priority="5933" operator="equal">
      <formula>"NotPaid"</formula>
    </cfRule>
    <cfRule type="cellIs" dxfId="3" priority="5932" operator="equal">
      <formula>"NotPaid"</formula>
    </cfRule>
    <cfRule type="cellIs" dxfId="3" priority="5922" operator="equal">
      <formula>"NotPaid"</formula>
    </cfRule>
    <cfRule type="cellIs" dxfId="3" priority="5921" operator="equal">
      <formula>"NotPaid"</formula>
    </cfRule>
    <cfRule type="cellIs" dxfId="3" priority="5920" operator="equal">
      <formula>"NotPaid"</formula>
    </cfRule>
    <cfRule type="cellIs" dxfId="3" priority="5911" operator="equal">
      <formula>"NotPaid"</formula>
    </cfRule>
    <cfRule type="cellIs" dxfId="3" priority="5910" operator="equal">
      <formula>"NotPaid"</formula>
    </cfRule>
    <cfRule type="cellIs" dxfId="3" priority="5909" operator="equal">
      <formula>"NotPaid"</formula>
    </cfRule>
    <cfRule type="cellIs" dxfId="3" priority="5900" operator="equal">
      <formula>"NotPaid"</formula>
    </cfRule>
    <cfRule type="cellIs" dxfId="3" priority="5899" operator="equal">
      <formula>"NotPaid"</formula>
    </cfRule>
    <cfRule type="cellIs" dxfId="3" priority="5898" operator="equal">
      <formula>"NotPaid"</formula>
    </cfRule>
    <cfRule type="cellIs" dxfId="3" priority="5885" operator="equal">
      <formula>"NotPaid"</formula>
    </cfRule>
    <cfRule type="cellIs" dxfId="3" priority="5884" operator="equal">
      <formula>"NotPaid"</formula>
    </cfRule>
    <cfRule type="cellIs" dxfId="3" priority="5883" operator="equal">
      <formula>"NotPaid"</formula>
    </cfRule>
    <cfRule type="cellIs" dxfId="3" priority="5874" operator="equal">
      <formula>"NotPaid"</formula>
    </cfRule>
    <cfRule type="cellIs" dxfId="3" priority="5873" operator="equal">
      <formula>"NotPaid"</formula>
    </cfRule>
    <cfRule type="cellIs" dxfId="3" priority="5872" operator="equal">
      <formula>"NotPaid"</formula>
    </cfRule>
    <cfRule type="cellIs" dxfId="3" priority="5863" operator="equal">
      <formula>"NotPaid"</formula>
    </cfRule>
    <cfRule type="cellIs" dxfId="3" priority="5862" operator="equal">
      <formula>"NotPaid"</formula>
    </cfRule>
    <cfRule type="cellIs" dxfId="3" priority="5861" operator="equal">
      <formula>"NotPaid"</formula>
    </cfRule>
    <cfRule type="cellIs" dxfId="3" priority="5852" operator="equal">
      <formula>"NotPaid"</formula>
    </cfRule>
    <cfRule type="cellIs" dxfId="3" priority="5851" operator="equal">
      <formula>"NotPaid"</formula>
    </cfRule>
    <cfRule type="cellIs" dxfId="3" priority="5850" operator="equal">
      <formula>"NotPaid"</formula>
    </cfRule>
    <cfRule type="cellIs" dxfId="3" priority="5840" operator="equal">
      <formula>"NotPaid"</formula>
    </cfRule>
    <cfRule type="cellIs" dxfId="3" priority="5839" operator="equal">
      <formula>"NotPaid"</formula>
    </cfRule>
    <cfRule type="cellIs" dxfId="3" priority="5838" operator="equal">
      <formula>"NotPaid"</formula>
    </cfRule>
    <cfRule type="cellIs" dxfId="3" priority="5699" operator="equal">
      <formula>"NotPaid"</formula>
    </cfRule>
    <cfRule type="cellIs" dxfId="3" priority="5698" operator="equal">
      <formula>"NotPaid"</formula>
    </cfRule>
    <cfRule type="cellIs" dxfId="3" priority="5697" operator="equal">
      <formula>"NotPaid"</formula>
    </cfRule>
  </conditionalFormatting>
  <conditionalFormatting sqref="F8:G8">
    <cfRule type="expression" dxfId="0" priority="5952" stopIfTrue="1">
      <formula>F8="NotPaid"</formula>
    </cfRule>
  </conditionalFormatting>
  <conditionalFormatting sqref="G8">
    <cfRule type="cellIs" dxfId="3" priority="5958" operator="equal">
      <formula>"NotPaid"</formula>
    </cfRule>
    <cfRule type="cellIs" dxfId="3" priority="5947" operator="equal">
      <formula>"NotPaid"</formula>
    </cfRule>
    <cfRule type="cellIs" dxfId="3" priority="5935" operator="equal">
      <formula>"NotPaid"</formula>
    </cfRule>
    <cfRule type="cellIs" dxfId="3" priority="5901" operator="equal">
      <formula>"NotPaid"</formula>
    </cfRule>
    <cfRule type="cellIs" dxfId="3" priority="5853" operator="equal">
      <formula>"NotPaid"</formula>
    </cfRule>
    <cfRule type="cellIs" dxfId="3" priority="5841" operator="equal">
      <formula>"NotPaid"</formula>
    </cfRule>
    <cfRule type="cellIs" dxfId="3" priority="5700" operator="equal">
      <formula>"NotPaid"</formula>
    </cfRule>
  </conditionalFormatting>
  <conditionalFormatting sqref="G8:N8">
    <cfRule type="cellIs" dxfId="3" priority="5923" operator="equal">
      <formula>"NotPaid"</formula>
    </cfRule>
    <cfRule type="cellIs" dxfId="3" priority="5912" operator="equal">
      <formula>"NotPaid"</formula>
    </cfRule>
    <cfRule type="cellIs" dxfId="3" priority="5886" operator="equal">
      <formula>"NotPaid"</formula>
    </cfRule>
    <cfRule type="cellIs" dxfId="3" priority="5875" operator="equal">
      <formula>"NotPaid"</formula>
    </cfRule>
    <cfRule type="cellIs" dxfId="3" priority="5864" operator="equal">
      <formula>"NotPaid"</formula>
    </cfRule>
  </conditionalFormatting>
  <conditionalFormatting sqref="H8:N8">
    <cfRule type="cellIs" dxfId="3" priority="5954" operator="equal">
      <formula>"NotPaid"</formula>
    </cfRule>
    <cfRule type="cellIs" dxfId="3" priority="5943" operator="equal">
      <formula>"NotPaid"</formula>
    </cfRule>
    <cfRule type="cellIs" dxfId="3" priority="5931" operator="equal">
      <formula>"NotPaid"</formula>
    </cfRule>
    <cfRule type="cellIs" dxfId="3" priority="5897" operator="equal">
      <formula>"NotPaid"</formula>
    </cfRule>
    <cfRule type="cellIs" dxfId="3" priority="5849" operator="equal">
      <formula>"NotPaid"</formula>
    </cfRule>
    <cfRule type="cellIs" dxfId="3" priority="5837" operator="equal">
      <formula>"NotPaid"</formula>
    </cfRule>
    <cfRule type="cellIs" dxfId="3" priority="5696" operator="equal">
      <formula>"NotPaid"</formula>
    </cfRule>
  </conditionalFormatting>
  <conditionalFormatting sqref="O8">
    <cfRule type="cellIs" dxfId="3" priority="5953" operator="equal">
      <formula>"NotPaid"</formula>
    </cfRule>
    <cfRule type="cellIs" dxfId="3" priority="5939" operator="equal">
      <formula>"NotPaid"</formula>
    </cfRule>
    <cfRule type="cellIs" dxfId="3" priority="5927" operator="equal">
      <formula>"NotPaid"</formula>
    </cfRule>
    <cfRule type="cellIs" dxfId="3" priority="5916" operator="equal">
      <formula>"NotPaid"</formula>
    </cfRule>
    <cfRule type="cellIs" dxfId="3" priority="5905" operator="equal">
      <formula>"NotPaid"</formula>
    </cfRule>
    <cfRule type="cellIs" dxfId="3" priority="5893" operator="equal">
      <formula>"NotPaid"</formula>
    </cfRule>
    <cfRule type="cellIs" dxfId="3" priority="5879" operator="equal">
      <formula>"NotPaid"</formula>
    </cfRule>
    <cfRule type="cellIs" dxfId="3" priority="5868" operator="equal">
      <formula>"NotPaid"</formula>
    </cfRule>
    <cfRule type="cellIs" dxfId="3" priority="5857" operator="equal">
      <formula>"NotPaid"</formula>
    </cfRule>
    <cfRule type="cellIs" dxfId="3" priority="5845" operator="equal">
      <formula>"NotPaid"</formula>
    </cfRule>
    <cfRule type="cellIs" dxfId="3" priority="5833" operator="equal">
      <formula>"NotPaid"</formula>
    </cfRule>
    <cfRule type="cellIs" dxfId="3" priority="5692" operator="equal">
      <formula>"NotPaid"</formula>
    </cfRule>
  </conditionalFormatting>
  <conditionalFormatting sqref="AJ8">
    <cfRule type="expression" dxfId="0" priority="1208" stopIfTrue="1">
      <formula>AND((VLOOKUP(#REF!,AllStudents,6,FALSE)+30)&lt;TODAY(),AJ10="Not Paid")</formula>
    </cfRule>
  </conditionalFormatting>
  <conditionalFormatting sqref="AW8">
    <cfRule type="expression" dxfId="8" priority="1201" stopIfTrue="1">
      <formula>AND((VLOOKUP(Maths!#REF!,AllStudents,6,FALSE)+30)&lt;TODAY(),Maths!AW10="Not Paid")</formula>
    </cfRule>
  </conditionalFormatting>
  <conditionalFormatting sqref="D9:O9">
    <cfRule type="cellIs" dxfId="3" priority="5220" operator="equal">
      <formula>"NotPaid"</formula>
    </cfRule>
    <cfRule type="cellIs" dxfId="3" priority="5149" operator="equal">
      <formula>"NotPaid"</formula>
    </cfRule>
    <cfRule type="cellIs" dxfId="3" priority="5105" operator="equal">
      <formula>"NotPaid"</formula>
    </cfRule>
    <cfRule type="cellIs" dxfId="3" priority="5690" operator="equal">
      <formula>"NotPaid"</formula>
    </cfRule>
    <cfRule type="cellIs" dxfId="3" priority="5619" operator="equal">
      <formula>"NotPaid"</formula>
    </cfRule>
    <cfRule type="cellIs" dxfId="3" priority="5575" operator="equal">
      <formula>"NotPaid"</formula>
    </cfRule>
  </conditionalFormatting>
  <conditionalFormatting sqref="D9">
    <cfRule type="cellIs" dxfId="3" priority="5211" operator="equal">
      <formula>"NotPaid"</formula>
    </cfRule>
    <cfRule type="cellIs" dxfId="3" priority="5210" operator="equal">
      <formula>"NotPaid"</formula>
    </cfRule>
    <cfRule type="cellIs" dxfId="3" priority="5209" operator="equal">
      <formula>"NotPaid"</formula>
    </cfRule>
    <cfRule type="cellIs" dxfId="3" priority="5207" operator="equal">
      <formula>"NotPaid"</formula>
    </cfRule>
    <cfRule type="cellIs" dxfId="3" priority="5206" operator="equal">
      <formula>"NotPaid"</formula>
    </cfRule>
    <cfRule type="cellIs" dxfId="3" priority="5205" operator="equal">
      <formula>"NotPaid"</formula>
    </cfRule>
    <cfRule type="cellIs" dxfId="3" priority="5196" operator="equal">
      <formula>"NotPaid"</formula>
    </cfRule>
    <cfRule type="cellIs" dxfId="3" priority="5195" operator="equal">
      <formula>"NotPaid"</formula>
    </cfRule>
    <cfRule type="cellIs" dxfId="3" priority="5194" operator="equal">
      <formula>"NotPaid"</formula>
    </cfRule>
    <cfRule type="cellIs" dxfId="3" priority="5192" operator="equal">
      <formula>"NotPaid"</formula>
    </cfRule>
    <cfRule type="cellIs" dxfId="3" priority="5191" operator="equal">
      <formula>"NotPaid"</formula>
    </cfRule>
    <cfRule type="cellIs" dxfId="3" priority="5190" operator="equal">
      <formula>"NotPaid"</formula>
    </cfRule>
    <cfRule type="cellIs" dxfId="3" priority="5183" operator="equal">
      <formula>"NotPaid"</formula>
    </cfRule>
    <cfRule type="cellIs" dxfId="3" priority="5182" operator="equal">
      <formula>"NotPaid"</formula>
    </cfRule>
    <cfRule type="cellIs" dxfId="3" priority="5181" operator="equal">
      <formula>"NotPaid"</formula>
    </cfRule>
    <cfRule type="cellIs" dxfId="3" priority="5166" operator="equal">
      <formula>"NotPaid"</formula>
    </cfRule>
    <cfRule type="cellIs" dxfId="3" priority="5165" operator="equal">
      <formula>"NotPaid"</formula>
    </cfRule>
    <cfRule type="cellIs" dxfId="3" priority="5164" operator="equal">
      <formula>"NotPaid"</formula>
    </cfRule>
    <cfRule type="cellIs" dxfId="3" priority="5154" operator="equal">
      <formula>"NotPaid"</formula>
    </cfRule>
    <cfRule type="cellIs" dxfId="3" priority="5153" operator="equal">
      <formula>"NotPaid"</formula>
    </cfRule>
    <cfRule type="cellIs" dxfId="3" priority="5152" operator="equal">
      <formula>"NotPaid"</formula>
    </cfRule>
    <cfRule type="cellIs" dxfId="3" priority="5140" operator="equal">
      <formula>"NotPaid"</formula>
    </cfRule>
    <cfRule type="cellIs" dxfId="3" priority="5139" operator="equal">
      <formula>"NotPaid"</formula>
    </cfRule>
    <cfRule type="cellIs" dxfId="3" priority="5138" operator="equal">
      <formula>"NotPaid"</formula>
    </cfRule>
    <cfRule type="cellIs" dxfId="3" priority="5128" operator="equal">
      <formula>"NotPaid"</formula>
    </cfRule>
    <cfRule type="cellIs" dxfId="3" priority="5127" operator="equal">
      <formula>"NotPaid"</formula>
    </cfRule>
    <cfRule type="cellIs" dxfId="3" priority="5126" operator="equal">
      <formula>"NotPaid"</formula>
    </cfRule>
    <cfRule type="cellIs" dxfId="3" priority="5124" operator="equal">
      <formula>"NotPaid"</formula>
    </cfRule>
    <cfRule type="cellIs" dxfId="3" priority="5123" operator="equal">
      <formula>"NotPaid"</formula>
    </cfRule>
    <cfRule type="cellIs" dxfId="3" priority="5122" operator="equal">
      <formula>"NotPaid"</formula>
    </cfRule>
    <cfRule type="cellIs" dxfId="3" priority="5096" operator="equal">
      <formula>"NotPaid"</formula>
    </cfRule>
    <cfRule type="cellIs" dxfId="3" priority="5095" operator="equal">
      <formula>"NotPaid"</formula>
    </cfRule>
    <cfRule type="cellIs" dxfId="3" priority="5094" operator="equal">
      <formula>"NotPaid"</formula>
    </cfRule>
    <cfRule type="cellIs" dxfId="3" priority="5084" operator="equal">
      <formula>"NotPaid"</formula>
    </cfRule>
    <cfRule type="cellIs" dxfId="3" priority="5083" operator="equal">
      <formula>"NotPaid"</formula>
    </cfRule>
    <cfRule type="cellIs" dxfId="3" priority="5082" operator="equal">
      <formula>"NotPaid"</formula>
    </cfRule>
    <cfRule type="cellIs" dxfId="3" priority="5073" operator="equal">
      <formula>"NotPaid"</formula>
    </cfRule>
    <cfRule type="cellIs" dxfId="3" priority="5072" operator="equal">
      <formula>"NotPaid"</formula>
    </cfRule>
    <cfRule type="cellIs" dxfId="3" priority="5071" operator="equal">
      <formula>"NotPaid"</formula>
    </cfRule>
    <cfRule type="cellIs" dxfId="3" priority="5062" operator="equal">
      <formula>"NotPaid"</formula>
    </cfRule>
    <cfRule type="cellIs" dxfId="3" priority="5061" operator="equal">
      <formula>"NotPaid"</formula>
    </cfRule>
    <cfRule type="cellIs" dxfId="3" priority="5060" operator="equal">
      <formula>"NotPaid"</formula>
    </cfRule>
    <cfRule type="cellIs" dxfId="3" priority="5050" operator="equal">
      <formula>"NotPaid"</formula>
    </cfRule>
    <cfRule type="cellIs" dxfId="3" priority="5049" operator="equal">
      <formula>"NotPaid"</formula>
    </cfRule>
    <cfRule type="cellIs" dxfId="3" priority="5048" operator="equal">
      <formula>"NotPaid"</formula>
    </cfRule>
    <cfRule type="cellIs" dxfId="3" priority="5046" operator="equal">
      <formula>"NotPaid"</formula>
    </cfRule>
    <cfRule type="cellIs" dxfId="3" priority="5045" operator="equal">
      <formula>"NotPaid"</formula>
    </cfRule>
    <cfRule type="cellIs" dxfId="3" priority="5044" operator="equal">
      <formula>"NotPaid"</formula>
    </cfRule>
    <cfRule type="cellIs" dxfId="3" priority="5036" operator="equal">
      <formula>"NotPaid"</formula>
    </cfRule>
    <cfRule type="cellIs" dxfId="3" priority="5035" operator="equal">
      <formula>"NotPaid"</formula>
    </cfRule>
    <cfRule type="cellIs" dxfId="3" priority="5034" operator="equal">
      <formula>"NotPaid"</formula>
    </cfRule>
    <cfRule type="cellIs" dxfId="3" priority="5025" operator="equal">
      <formula>"NotPaid"</formula>
    </cfRule>
    <cfRule type="cellIs" dxfId="3" priority="5024" operator="equal">
      <formula>"NotPaid"</formula>
    </cfRule>
    <cfRule type="cellIs" dxfId="3" priority="5023" operator="equal">
      <formula>"NotPaid"</formula>
    </cfRule>
    <cfRule type="cellIs" dxfId="3" priority="5014" operator="equal">
      <formula>"NotPaid"</formula>
    </cfRule>
    <cfRule type="cellIs" dxfId="3" priority="5013" operator="equal">
      <formula>"NotPaid"</formula>
    </cfRule>
    <cfRule type="cellIs" dxfId="3" priority="5012" operator="equal">
      <formula>"NotPaid"</formula>
    </cfRule>
    <cfRule type="cellIs" dxfId="3" priority="5002" operator="equal">
      <formula>"NotPaid"</formula>
    </cfRule>
    <cfRule type="cellIs" dxfId="3" priority="5001" operator="equal">
      <formula>"NotPaid"</formula>
    </cfRule>
    <cfRule type="cellIs" dxfId="3" priority="5000" operator="equal">
      <formula>"NotPaid"</formula>
    </cfRule>
    <cfRule type="cellIs" dxfId="3" priority="4990" operator="equal">
      <formula>"NotPaid"</formula>
    </cfRule>
    <cfRule type="cellIs" dxfId="3" priority="4989" operator="equal">
      <formula>"NotPaid"</formula>
    </cfRule>
    <cfRule type="cellIs" dxfId="3" priority="4988" operator="equal">
      <formula>"NotPaid"</formula>
    </cfRule>
    <cfRule type="cellIs" dxfId="3" priority="5681" operator="equal">
      <formula>"NotPaid"</formula>
    </cfRule>
    <cfRule type="cellIs" dxfId="3" priority="5680" operator="equal">
      <formula>"NotPaid"</formula>
    </cfRule>
    <cfRule type="cellIs" dxfId="3" priority="5679" operator="equal">
      <formula>"NotPaid"</formula>
    </cfRule>
    <cfRule type="cellIs" dxfId="3" priority="5677" operator="equal">
      <formula>"NotPaid"</formula>
    </cfRule>
    <cfRule type="cellIs" dxfId="3" priority="5676" operator="equal">
      <formula>"NotPaid"</formula>
    </cfRule>
    <cfRule type="cellIs" dxfId="3" priority="5675" operator="equal">
      <formula>"NotPaid"</formula>
    </cfRule>
    <cfRule type="cellIs" dxfId="3" priority="5666" operator="equal">
      <formula>"NotPaid"</formula>
    </cfRule>
    <cfRule type="cellIs" dxfId="3" priority="5665" operator="equal">
      <formula>"NotPaid"</formula>
    </cfRule>
    <cfRule type="cellIs" dxfId="3" priority="5664" operator="equal">
      <formula>"NotPaid"</formula>
    </cfRule>
    <cfRule type="cellIs" dxfId="3" priority="5662" operator="equal">
      <formula>"NotPaid"</formula>
    </cfRule>
    <cfRule type="cellIs" dxfId="3" priority="5661" operator="equal">
      <formula>"NotPaid"</formula>
    </cfRule>
    <cfRule type="cellIs" dxfId="3" priority="5660" operator="equal">
      <formula>"NotPaid"</formula>
    </cfRule>
    <cfRule type="cellIs" dxfId="3" priority="5653" operator="equal">
      <formula>"NotPaid"</formula>
    </cfRule>
    <cfRule type="cellIs" dxfId="3" priority="5652" operator="equal">
      <formula>"NotPaid"</formula>
    </cfRule>
    <cfRule type="cellIs" dxfId="3" priority="5651" operator="equal">
      <formula>"NotPaid"</formula>
    </cfRule>
    <cfRule type="cellIs" dxfId="3" priority="5636" operator="equal">
      <formula>"NotPaid"</formula>
    </cfRule>
    <cfRule type="cellIs" dxfId="3" priority="5635" operator="equal">
      <formula>"NotPaid"</formula>
    </cfRule>
    <cfRule type="cellIs" dxfId="3" priority="5634" operator="equal">
      <formula>"NotPaid"</formula>
    </cfRule>
    <cfRule type="cellIs" dxfId="3" priority="5624" operator="equal">
      <formula>"NotPaid"</formula>
    </cfRule>
    <cfRule type="cellIs" dxfId="3" priority="5623" operator="equal">
      <formula>"NotPaid"</formula>
    </cfRule>
    <cfRule type="cellIs" dxfId="3" priority="5622" operator="equal">
      <formula>"NotPaid"</formula>
    </cfRule>
    <cfRule type="cellIs" dxfId="3" priority="5610" operator="equal">
      <formula>"NotPaid"</formula>
    </cfRule>
    <cfRule type="cellIs" dxfId="3" priority="5609" operator="equal">
      <formula>"NotPaid"</formula>
    </cfRule>
    <cfRule type="cellIs" dxfId="3" priority="5608" operator="equal">
      <formula>"NotPaid"</formula>
    </cfRule>
    <cfRule type="cellIs" dxfId="3" priority="5598" operator="equal">
      <formula>"NotPaid"</formula>
    </cfRule>
    <cfRule type="cellIs" dxfId="3" priority="5597" operator="equal">
      <formula>"NotPaid"</formula>
    </cfRule>
    <cfRule type="cellIs" dxfId="3" priority="5596" operator="equal">
      <formula>"NotPaid"</formula>
    </cfRule>
    <cfRule type="cellIs" dxfId="3" priority="5594" operator="equal">
      <formula>"NotPaid"</formula>
    </cfRule>
    <cfRule type="cellIs" dxfId="3" priority="5593" operator="equal">
      <formula>"NotPaid"</formula>
    </cfRule>
    <cfRule type="cellIs" dxfId="3" priority="5592" operator="equal">
      <formula>"NotPaid"</formula>
    </cfRule>
    <cfRule type="cellIs" dxfId="3" priority="5566" operator="equal">
      <formula>"NotPaid"</formula>
    </cfRule>
    <cfRule type="cellIs" dxfId="3" priority="5565" operator="equal">
      <formula>"NotPaid"</formula>
    </cfRule>
    <cfRule type="cellIs" dxfId="3" priority="5564" operator="equal">
      <formula>"NotPaid"</formula>
    </cfRule>
    <cfRule type="cellIs" dxfId="3" priority="5554" operator="equal">
      <formula>"NotPaid"</formula>
    </cfRule>
    <cfRule type="cellIs" dxfId="3" priority="5553" operator="equal">
      <formula>"NotPaid"</formula>
    </cfRule>
    <cfRule type="cellIs" dxfId="3" priority="5552" operator="equal">
      <formula>"NotPaid"</formula>
    </cfRule>
    <cfRule type="cellIs" dxfId="3" priority="5543" operator="equal">
      <formula>"NotPaid"</formula>
    </cfRule>
    <cfRule type="cellIs" dxfId="3" priority="5542" operator="equal">
      <formula>"NotPaid"</formula>
    </cfRule>
    <cfRule type="cellIs" dxfId="3" priority="5541" operator="equal">
      <formula>"NotPaid"</formula>
    </cfRule>
    <cfRule type="cellIs" dxfId="3" priority="5532" operator="equal">
      <formula>"NotPaid"</formula>
    </cfRule>
    <cfRule type="cellIs" dxfId="3" priority="5531" operator="equal">
      <formula>"NotPaid"</formula>
    </cfRule>
    <cfRule type="cellIs" dxfId="3" priority="5530" operator="equal">
      <formula>"NotPaid"</formula>
    </cfRule>
    <cfRule type="cellIs" dxfId="3" priority="5520" operator="equal">
      <formula>"NotPaid"</formula>
    </cfRule>
    <cfRule type="cellIs" dxfId="3" priority="5519" operator="equal">
      <formula>"NotPaid"</formula>
    </cfRule>
    <cfRule type="cellIs" dxfId="3" priority="5518" operator="equal">
      <formula>"NotPaid"</formula>
    </cfRule>
    <cfRule type="cellIs" dxfId="3" priority="5516" operator="equal">
      <formula>"NotPaid"</formula>
    </cfRule>
    <cfRule type="cellIs" dxfId="3" priority="5515" operator="equal">
      <formula>"NotPaid"</formula>
    </cfRule>
    <cfRule type="cellIs" dxfId="3" priority="5514" operator="equal">
      <formula>"NotPaid"</formula>
    </cfRule>
    <cfRule type="cellIs" dxfId="3" priority="5506" operator="equal">
      <formula>"NotPaid"</formula>
    </cfRule>
    <cfRule type="cellIs" dxfId="3" priority="5505" operator="equal">
      <formula>"NotPaid"</formula>
    </cfRule>
    <cfRule type="cellIs" dxfId="3" priority="5504" operator="equal">
      <formula>"NotPaid"</formula>
    </cfRule>
    <cfRule type="cellIs" dxfId="3" priority="5495" operator="equal">
      <formula>"NotPaid"</formula>
    </cfRule>
    <cfRule type="cellIs" dxfId="3" priority="5494" operator="equal">
      <formula>"NotPaid"</formula>
    </cfRule>
    <cfRule type="cellIs" dxfId="3" priority="5493" operator="equal">
      <formula>"NotPaid"</formula>
    </cfRule>
    <cfRule type="cellIs" dxfId="3" priority="5484" operator="equal">
      <formula>"NotPaid"</formula>
    </cfRule>
    <cfRule type="cellIs" dxfId="3" priority="5483" operator="equal">
      <formula>"NotPaid"</formula>
    </cfRule>
    <cfRule type="cellIs" dxfId="3" priority="5482" operator="equal">
      <formula>"NotPaid"</formula>
    </cfRule>
    <cfRule type="cellIs" dxfId="3" priority="5472" operator="equal">
      <formula>"NotPaid"</formula>
    </cfRule>
    <cfRule type="cellIs" dxfId="3" priority="5471" operator="equal">
      <formula>"NotPaid"</formula>
    </cfRule>
    <cfRule type="cellIs" dxfId="3" priority="5470" operator="equal">
      <formula>"NotPaid"</formula>
    </cfRule>
    <cfRule type="cellIs" dxfId="3" priority="5460" operator="equal">
      <formula>"NotPaid"</formula>
    </cfRule>
    <cfRule type="cellIs" dxfId="3" priority="5459" operator="equal">
      <formula>"NotPaid"</formula>
    </cfRule>
    <cfRule type="cellIs" dxfId="3" priority="5458" operator="equal">
      <formula>"NotPaid"</formula>
    </cfRule>
  </conditionalFormatting>
  <conditionalFormatting sqref="D9:E9">
    <cfRule type="cellIs" dxfId="3" priority="5188" operator="equal">
      <formula>"NotPaid"</formula>
    </cfRule>
    <cfRule type="cellIs" dxfId="3" priority="5187" operator="equal">
      <formula>"NotPaid"</formula>
    </cfRule>
    <cfRule type="cellIs" dxfId="3" priority="5186" operator="equal">
      <formula>"NotPaid"</formula>
    </cfRule>
    <cfRule type="cellIs" dxfId="3" priority="5179" operator="equal">
      <formula>"NotPaid"</formula>
    </cfRule>
    <cfRule type="cellIs" dxfId="3" priority="5178" operator="equal">
      <formula>"NotPaid"</formula>
    </cfRule>
    <cfRule type="cellIs" dxfId="3" priority="5120" operator="equal">
      <formula>"NotPaid"</formula>
    </cfRule>
    <cfRule type="cellIs" dxfId="3" priority="5119" operator="equal">
      <formula>"NotPaid"</formula>
    </cfRule>
    <cfRule type="cellIs" dxfId="3" priority="5118" operator="equal">
      <formula>"NotPaid"</formula>
    </cfRule>
    <cfRule type="cellIs" dxfId="3" priority="5658" operator="equal">
      <formula>"NotPaid"</formula>
    </cfRule>
    <cfRule type="cellIs" dxfId="3" priority="5657" operator="equal">
      <formula>"NotPaid"</formula>
    </cfRule>
    <cfRule type="cellIs" dxfId="3" priority="5656" operator="equal">
      <formula>"NotPaid"</formula>
    </cfRule>
    <cfRule type="cellIs" dxfId="3" priority="5649" operator="equal">
      <formula>"NotPaid"</formula>
    </cfRule>
    <cfRule type="cellIs" dxfId="3" priority="5648" operator="equal">
      <formula>"NotPaid"</formula>
    </cfRule>
    <cfRule type="cellIs" dxfId="3" priority="5647" operator="equal">
      <formula>"NotPaid"</formula>
    </cfRule>
    <cfRule type="cellIs" dxfId="3" priority="5590" operator="equal">
      <formula>"NotPaid"</formula>
    </cfRule>
    <cfRule type="cellIs" dxfId="3" priority="5589" operator="equal">
      <formula>"NotPaid"</formula>
    </cfRule>
    <cfRule type="cellIs" dxfId="3" priority="5588" operator="equal">
      <formula>"NotPaid"</formula>
    </cfRule>
    <cfRule type="cellIs" dxfId="3" priority="5177" operator="equal">
      <formula>"NotPaid"</formula>
    </cfRule>
  </conditionalFormatting>
  <conditionalFormatting sqref="E9">
    <cfRule type="cellIs" dxfId="3" priority="5219" operator="equal">
      <formula>"NotPaid"</formula>
    </cfRule>
    <cfRule type="cellIs" dxfId="3" priority="5218" operator="equal">
      <formula>"NotPaid"</formula>
    </cfRule>
    <cfRule type="cellIs" dxfId="3" priority="5217" operator="equal">
      <formula>"NotPaid"</formula>
    </cfRule>
    <cfRule type="cellIs" dxfId="3" priority="5204" operator="equal">
      <formula>"NotPaid"</formula>
    </cfRule>
    <cfRule type="cellIs" dxfId="3" priority="5203" operator="equal">
      <formula>"NotPaid"</formula>
    </cfRule>
    <cfRule type="cellIs" dxfId="3" priority="5202" operator="equal">
      <formula>"NotPaid"</formula>
    </cfRule>
    <cfRule type="cellIs" dxfId="3" priority="5174" operator="equal">
      <formula>"NotPaid"</formula>
    </cfRule>
    <cfRule type="cellIs" dxfId="3" priority="5173" operator="equal">
      <formula>"NotPaid"</formula>
    </cfRule>
    <cfRule type="cellIs" dxfId="3" priority="5172" operator="equal">
      <formula>"NotPaid"</formula>
    </cfRule>
    <cfRule type="cellIs" dxfId="3" priority="5162" operator="equal">
      <formula>"NotPaid"</formula>
    </cfRule>
    <cfRule type="cellIs" dxfId="3" priority="5161" operator="equal">
      <formula>"NotPaid"</formula>
    </cfRule>
    <cfRule type="cellIs" dxfId="3" priority="5160" operator="equal">
      <formula>"NotPaid"</formula>
    </cfRule>
    <cfRule type="cellIs" dxfId="3" priority="5148" operator="equal">
      <formula>"NotPaid"</formula>
    </cfRule>
    <cfRule type="cellIs" dxfId="3" priority="5147" operator="equal">
      <formula>"NotPaid"</formula>
    </cfRule>
    <cfRule type="cellIs" dxfId="3" priority="5146" operator="equal">
      <formula>"NotPaid"</formula>
    </cfRule>
    <cfRule type="cellIs" dxfId="3" priority="5136" operator="equal">
      <formula>"NotPaid"</formula>
    </cfRule>
    <cfRule type="cellIs" dxfId="3" priority="5135" operator="equal">
      <formula>"NotPaid"</formula>
    </cfRule>
    <cfRule type="cellIs" dxfId="3" priority="5134" operator="equal">
      <formula>"NotPaid"</formula>
    </cfRule>
    <cfRule type="cellIs" dxfId="3" priority="5115" operator="equal">
      <formula>"NotPaid"</formula>
    </cfRule>
    <cfRule type="cellIs" dxfId="3" priority="5114" operator="equal">
      <formula>"NotPaid"</formula>
    </cfRule>
    <cfRule type="cellIs" dxfId="3" priority="5113" operator="equal">
      <formula>"NotPaid"</formula>
    </cfRule>
    <cfRule type="cellIs" dxfId="3" priority="5104" operator="equal">
      <formula>"NotPaid"</formula>
    </cfRule>
    <cfRule type="cellIs" dxfId="3" priority="5103" operator="equal">
      <formula>"NotPaid"</formula>
    </cfRule>
    <cfRule type="cellIs" dxfId="3" priority="5102" operator="equal">
      <formula>"NotPaid"</formula>
    </cfRule>
    <cfRule type="cellIs" dxfId="3" priority="5092" operator="equal">
      <formula>"NotPaid"</formula>
    </cfRule>
    <cfRule type="cellIs" dxfId="3" priority="5091" operator="equal">
      <formula>"NotPaid"</formula>
    </cfRule>
    <cfRule type="cellIs" dxfId="3" priority="5090" operator="equal">
      <formula>"NotPaid"</formula>
    </cfRule>
    <cfRule type="cellIs" dxfId="3" priority="5080" operator="equal">
      <formula>"NotPaid"</formula>
    </cfRule>
    <cfRule type="cellIs" dxfId="3" priority="5079" operator="equal">
      <formula>"NotPaid"</formula>
    </cfRule>
    <cfRule type="cellIs" dxfId="3" priority="5078" operator="equal">
      <formula>"NotPaid"</formula>
    </cfRule>
    <cfRule type="cellIs" dxfId="3" priority="5069" operator="equal">
      <formula>"NotPaid"</formula>
    </cfRule>
    <cfRule type="cellIs" dxfId="3" priority="5068" operator="equal">
      <formula>"NotPaid"</formula>
    </cfRule>
    <cfRule type="cellIs" dxfId="3" priority="5067" operator="equal">
      <formula>"NotPaid"</formula>
    </cfRule>
    <cfRule type="cellIs" dxfId="3" priority="5058" operator="equal">
      <formula>"NotPaid"</formula>
    </cfRule>
    <cfRule type="cellIs" dxfId="3" priority="5057" operator="equal">
      <formula>"NotPaid"</formula>
    </cfRule>
    <cfRule type="cellIs" dxfId="3" priority="5043" operator="equal">
      <formula>"NotPaid"</formula>
    </cfRule>
    <cfRule type="cellIs" dxfId="3" priority="5042" operator="equal">
      <formula>"NotPaid"</formula>
    </cfRule>
    <cfRule type="cellIs" dxfId="3" priority="5041" operator="equal">
      <formula>"NotPaid"</formula>
    </cfRule>
    <cfRule type="cellIs" dxfId="3" priority="5032" operator="equal">
      <formula>"NotPaid"</formula>
    </cfRule>
    <cfRule type="cellIs" dxfId="3" priority="5031" operator="equal">
      <formula>"NotPaid"</formula>
    </cfRule>
    <cfRule type="cellIs" dxfId="3" priority="5030" operator="equal">
      <formula>"NotPaid"</formula>
    </cfRule>
    <cfRule type="cellIs" dxfId="3" priority="5021" operator="equal">
      <formula>"NotPaid"</formula>
    </cfRule>
    <cfRule type="cellIs" dxfId="3" priority="5020" operator="equal">
      <formula>"NotPaid"</formula>
    </cfRule>
    <cfRule type="cellIs" dxfId="3" priority="5019" operator="equal">
      <formula>"NotPaid"</formula>
    </cfRule>
    <cfRule type="cellIs" dxfId="3" priority="5010" operator="equal">
      <formula>"NotPaid"</formula>
    </cfRule>
    <cfRule type="cellIs" dxfId="3" priority="5009" operator="equal">
      <formula>"NotPaid"</formula>
    </cfRule>
    <cfRule type="cellIs" dxfId="3" priority="5008" operator="equal">
      <formula>"NotPaid"</formula>
    </cfRule>
    <cfRule type="cellIs" dxfId="3" priority="4998" operator="equal">
      <formula>"NotPaid"</formula>
    </cfRule>
    <cfRule type="cellIs" dxfId="3" priority="4997" operator="equal">
      <formula>"NotPaid"</formula>
    </cfRule>
    <cfRule type="cellIs" dxfId="3" priority="4996" operator="equal">
      <formula>"NotPaid"</formula>
    </cfRule>
    <cfRule type="cellIs" dxfId="3" priority="5689" operator="equal">
      <formula>"NotPaid"</formula>
    </cfRule>
    <cfRule type="cellIs" dxfId="3" priority="5688" operator="equal">
      <formula>"NotPaid"</formula>
    </cfRule>
    <cfRule type="cellIs" dxfId="3" priority="5687" operator="equal">
      <formula>"NotPaid"</formula>
    </cfRule>
    <cfRule type="cellIs" dxfId="3" priority="5674" operator="equal">
      <formula>"NotPaid"</formula>
    </cfRule>
    <cfRule type="cellIs" dxfId="3" priority="5673" operator="equal">
      <formula>"NotPaid"</formula>
    </cfRule>
    <cfRule type="cellIs" dxfId="3" priority="5672" operator="equal">
      <formula>"NotPaid"</formula>
    </cfRule>
    <cfRule type="cellIs" dxfId="3" priority="5644" operator="equal">
      <formula>"NotPaid"</formula>
    </cfRule>
    <cfRule type="cellIs" dxfId="3" priority="5643" operator="equal">
      <formula>"NotPaid"</formula>
    </cfRule>
    <cfRule type="cellIs" dxfId="3" priority="5642" operator="equal">
      <formula>"NotPaid"</formula>
    </cfRule>
    <cfRule type="cellIs" dxfId="3" priority="5632" operator="equal">
      <formula>"NotPaid"</formula>
    </cfRule>
    <cfRule type="cellIs" dxfId="3" priority="5631" operator="equal">
      <formula>"NotPaid"</formula>
    </cfRule>
    <cfRule type="cellIs" dxfId="3" priority="5630" operator="equal">
      <formula>"NotPaid"</formula>
    </cfRule>
    <cfRule type="cellIs" dxfId="3" priority="5618" operator="equal">
      <formula>"NotPaid"</formula>
    </cfRule>
    <cfRule type="cellIs" dxfId="3" priority="5617" operator="equal">
      <formula>"NotPaid"</formula>
    </cfRule>
    <cfRule type="cellIs" dxfId="3" priority="5616" operator="equal">
      <formula>"NotPaid"</formula>
    </cfRule>
    <cfRule type="cellIs" dxfId="3" priority="5606" operator="equal">
      <formula>"NotPaid"</formula>
    </cfRule>
    <cfRule type="cellIs" dxfId="3" priority="5605" operator="equal">
      <formula>"NotPaid"</formula>
    </cfRule>
    <cfRule type="cellIs" dxfId="3" priority="5604" operator="equal">
      <formula>"NotPaid"</formula>
    </cfRule>
    <cfRule type="cellIs" dxfId="3" priority="5585" operator="equal">
      <formula>"NotPaid"</formula>
    </cfRule>
    <cfRule type="cellIs" dxfId="3" priority="5584" operator="equal">
      <formula>"NotPaid"</formula>
    </cfRule>
    <cfRule type="cellIs" dxfId="3" priority="5583" operator="equal">
      <formula>"NotPaid"</formula>
    </cfRule>
    <cfRule type="cellIs" dxfId="3" priority="5574" operator="equal">
      <formula>"NotPaid"</formula>
    </cfRule>
    <cfRule type="cellIs" dxfId="3" priority="5573" operator="equal">
      <formula>"NotPaid"</formula>
    </cfRule>
    <cfRule type="cellIs" dxfId="3" priority="5572" operator="equal">
      <formula>"NotPaid"</formula>
    </cfRule>
    <cfRule type="cellIs" dxfId="3" priority="5562" operator="equal">
      <formula>"NotPaid"</formula>
    </cfRule>
    <cfRule type="cellIs" dxfId="3" priority="5561" operator="equal">
      <formula>"NotPaid"</formula>
    </cfRule>
    <cfRule type="cellIs" dxfId="3" priority="5560" operator="equal">
      <formula>"NotPaid"</formula>
    </cfRule>
    <cfRule type="cellIs" dxfId="3" priority="5550" operator="equal">
      <formula>"NotPaid"</formula>
    </cfRule>
    <cfRule type="cellIs" dxfId="3" priority="5549" operator="equal">
      <formula>"NotPaid"</formula>
    </cfRule>
    <cfRule type="cellIs" dxfId="3" priority="5548" operator="equal">
      <formula>"NotPaid"</formula>
    </cfRule>
    <cfRule type="cellIs" dxfId="3" priority="5539" operator="equal">
      <formula>"NotPaid"</formula>
    </cfRule>
    <cfRule type="cellIs" dxfId="3" priority="5538" operator="equal">
      <formula>"NotPaid"</formula>
    </cfRule>
    <cfRule type="cellIs" dxfId="3" priority="5537" operator="equal">
      <formula>"NotPaid"</formula>
    </cfRule>
    <cfRule type="cellIs" dxfId="3" priority="5528" operator="equal">
      <formula>"NotPaid"</formula>
    </cfRule>
    <cfRule type="cellIs" dxfId="3" priority="5527" operator="equal">
      <formula>"NotPaid"</formula>
    </cfRule>
    <cfRule type="cellIs" dxfId="3" priority="5526" operator="equal">
      <formula>"NotPaid"</formula>
    </cfRule>
    <cfRule type="cellIs" dxfId="3" priority="5513" operator="equal">
      <formula>"NotPaid"</formula>
    </cfRule>
    <cfRule type="cellIs" dxfId="3" priority="5512" operator="equal">
      <formula>"NotPaid"</formula>
    </cfRule>
    <cfRule type="cellIs" dxfId="3" priority="5511" operator="equal">
      <formula>"NotPaid"</formula>
    </cfRule>
    <cfRule type="cellIs" dxfId="3" priority="5502" operator="equal">
      <formula>"NotPaid"</formula>
    </cfRule>
    <cfRule type="cellIs" dxfId="3" priority="5501" operator="equal">
      <formula>"NotPaid"</formula>
    </cfRule>
    <cfRule type="cellIs" dxfId="3" priority="5500" operator="equal">
      <formula>"NotPaid"</formula>
    </cfRule>
    <cfRule type="cellIs" dxfId="3" priority="5491" operator="equal">
      <formula>"NotPaid"</formula>
    </cfRule>
    <cfRule type="cellIs" dxfId="3" priority="5490" operator="equal">
      <formula>"NotPaid"</formula>
    </cfRule>
    <cfRule type="cellIs" dxfId="3" priority="5489" operator="equal">
      <formula>"NotPaid"</formula>
    </cfRule>
    <cfRule type="cellIs" dxfId="3" priority="5480" operator="equal">
      <formula>"NotPaid"</formula>
    </cfRule>
    <cfRule type="cellIs" dxfId="3" priority="5479" operator="equal">
      <formula>"NotPaid"</formula>
    </cfRule>
    <cfRule type="cellIs" dxfId="3" priority="5478" operator="equal">
      <formula>"NotPaid"</formula>
    </cfRule>
    <cfRule type="cellIs" dxfId="3" priority="5468" operator="equal">
      <formula>"NotPaid"</formula>
    </cfRule>
    <cfRule type="cellIs" dxfId="3" priority="5467" operator="equal">
      <formula>"NotPaid"</formula>
    </cfRule>
    <cfRule type="cellIs" dxfId="3" priority="5466" operator="equal">
      <formula>"NotPaid"</formula>
    </cfRule>
    <cfRule type="cellIs" dxfId="3" priority="5056" operator="equal">
      <formula>"NotPaid"</formula>
    </cfRule>
  </conditionalFormatting>
  <conditionalFormatting sqref="F9:G9">
    <cfRule type="expression" dxfId="0" priority="5221" stopIfTrue="1">
      <formula>F9="NotPaid"</formula>
    </cfRule>
    <cfRule type="expression" dxfId="0" priority="5691" stopIfTrue="1">
      <formula>F9="NotPaid"</formula>
    </cfRule>
    <cfRule type="expression" dxfId="0" priority="5620" stopIfTrue="1">
      <formula>F9="NotPaid"</formula>
    </cfRule>
    <cfRule type="expression" dxfId="0" priority="5576" stopIfTrue="1">
      <formula>F9="NotPaid"</formula>
    </cfRule>
    <cfRule type="expression" dxfId="0" priority="5150" stopIfTrue="1">
      <formula>F9="NotPaid"</formula>
    </cfRule>
    <cfRule type="expression" dxfId="0" priority="5106" stopIfTrue="1">
      <formula>F9="NotPaid"</formula>
    </cfRule>
  </conditionalFormatting>
  <conditionalFormatting sqref="F9">
    <cfRule type="cellIs" dxfId="3" priority="5215" operator="equal">
      <formula>"NotPaid"</formula>
    </cfRule>
    <cfRule type="cellIs" dxfId="3" priority="5214" operator="equal">
      <formula>"NotPaid"</formula>
    </cfRule>
    <cfRule type="cellIs" dxfId="3" priority="5213" operator="equal">
      <formula>"NotPaid"</formula>
    </cfRule>
    <cfRule type="cellIs" dxfId="3" priority="5200" operator="equal">
      <formula>"NotPaid"</formula>
    </cfRule>
    <cfRule type="cellIs" dxfId="3" priority="5199" operator="equal">
      <formula>"NotPaid"</formula>
    </cfRule>
    <cfRule type="cellIs" dxfId="3" priority="5198" operator="equal">
      <formula>"NotPaid"</formula>
    </cfRule>
    <cfRule type="cellIs" dxfId="3" priority="5185" operator="equal">
      <formula>"NotPaid"</formula>
    </cfRule>
    <cfRule type="cellIs" dxfId="3" priority="5170" operator="equal">
      <formula>"NotPaid"</formula>
    </cfRule>
    <cfRule type="cellIs" dxfId="3" priority="5169" operator="equal">
      <formula>"NotPaid"</formula>
    </cfRule>
    <cfRule type="cellIs" dxfId="3" priority="5168" operator="equal">
      <formula>"NotPaid"</formula>
    </cfRule>
    <cfRule type="cellIs" dxfId="3" priority="5158" operator="equal">
      <formula>"NotPaid"</formula>
    </cfRule>
    <cfRule type="cellIs" dxfId="3" priority="5157" operator="equal">
      <formula>"NotPaid"</formula>
    </cfRule>
    <cfRule type="cellIs" dxfId="3" priority="5156" operator="equal">
      <formula>"NotPaid"</formula>
    </cfRule>
    <cfRule type="cellIs" dxfId="3" priority="5144" operator="equal">
      <formula>"NotPaid"</formula>
    </cfRule>
    <cfRule type="cellIs" dxfId="3" priority="5143" operator="equal">
      <formula>"NotPaid"</formula>
    </cfRule>
    <cfRule type="cellIs" dxfId="3" priority="5142" operator="equal">
      <formula>"NotPaid"</formula>
    </cfRule>
    <cfRule type="cellIs" dxfId="3" priority="5132" operator="equal">
      <formula>"NotPaid"</formula>
    </cfRule>
    <cfRule type="cellIs" dxfId="3" priority="5131" operator="equal">
      <formula>"NotPaid"</formula>
    </cfRule>
    <cfRule type="cellIs" dxfId="3" priority="5130" operator="equal">
      <formula>"NotPaid"</formula>
    </cfRule>
    <cfRule type="cellIs" dxfId="3" priority="5117" operator="equal">
      <formula>"NotPaid"</formula>
    </cfRule>
    <cfRule type="cellIs" dxfId="3" priority="5111" operator="equal">
      <formula>"NotPaid"</formula>
    </cfRule>
    <cfRule type="cellIs" dxfId="3" priority="5110" operator="equal">
      <formula>"NotPaid"</formula>
    </cfRule>
    <cfRule type="cellIs" dxfId="3" priority="5109" operator="equal">
      <formula>"NotPaid"</formula>
    </cfRule>
    <cfRule type="cellIs" dxfId="3" priority="5100" operator="equal">
      <formula>"NotPaid"</formula>
    </cfRule>
    <cfRule type="cellIs" dxfId="3" priority="5099" operator="equal">
      <formula>"NotPaid"</formula>
    </cfRule>
    <cfRule type="cellIs" dxfId="3" priority="5098" operator="equal">
      <formula>"NotPaid"</formula>
    </cfRule>
    <cfRule type="cellIs" dxfId="3" priority="5088" operator="equal">
      <formula>"NotPaid"</formula>
    </cfRule>
    <cfRule type="cellIs" dxfId="3" priority="5087" operator="equal">
      <formula>"NotPaid"</formula>
    </cfRule>
    <cfRule type="cellIs" dxfId="3" priority="5086" operator="equal">
      <formula>"NotPaid"</formula>
    </cfRule>
    <cfRule type="cellIs" dxfId="3" priority="5076" operator="equal">
      <formula>"NotPaid"</formula>
    </cfRule>
    <cfRule type="cellIs" dxfId="3" priority="5075" operator="equal">
      <formula>"NotPaid"</formula>
    </cfRule>
    <cfRule type="cellIs" dxfId="3" priority="5074" operator="equal">
      <formula>"NotPaid"</formula>
    </cfRule>
    <cfRule type="cellIs" dxfId="3" priority="5065" operator="equal">
      <formula>"NotPaid"</formula>
    </cfRule>
    <cfRule type="cellIs" dxfId="3" priority="5064" operator="equal">
      <formula>"NotPaid"</formula>
    </cfRule>
    <cfRule type="cellIs" dxfId="3" priority="5063" operator="equal">
      <formula>"NotPaid"</formula>
    </cfRule>
    <cfRule type="cellIs" dxfId="3" priority="5054" operator="equal">
      <formula>"NotPaid"</formula>
    </cfRule>
    <cfRule type="cellIs" dxfId="3" priority="5053" operator="equal">
      <formula>"NotPaid"</formula>
    </cfRule>
    <cfRule type="cellIs" dxfId="3" priority="5052" operator="equal">
      <formula>"NotPaid"</formula>
    </cfRule>
    <cfRule type="cellIs" dxfId="3" priority="5039" operator="equal">
      <formula>"NotPaid"</formula>
    </cfRule>
    <cfRule type="cellIs" dxfId="3" priority="5038" operator="equal">
      <formula>"NotPaid"</formula>
    </cfRule>
    <cfRule type="cellIs" dxfId="3" priority="5037" operator="equal">
      <formula>"NotPaid"</formula>
    </cfRule>
    <cfRule type="cellIs" dxfId="3" priority="5028" operator="equal">
      <formula>"NotPaid"</formula>
    </cfRule>
    <cfRule type="cellIs" dxfId="3" priority="5027" operator="equal">
      <formula>"NotPaid"</formula>
    </cfRule>
    <cfRule type="cellIs" dxfId="3" priority="5026" operator="equal">
      <formula>"NotPaid"</formula>
    </cfRule>
    <cfRule type="cellIs" dxfId="3" priority="5017" operator="equal">
      <formula>"NotPaid"</formula>
    </cfRule>
    <cfRule type="cellIs" dxfId="3" priority="5016" operator="equal">
      <formula>"NotPaid"</formula>
    </cfRule>
    <cfRule type="cellIs" dxfId="3" priority="5015" operator="equal">
      <formula>"NotPaid"</formula>
    </cfRule>
    <cfRule type="cellIs" dxfId="3" priority="5006" operator="equal">
      <formula>"NotPaid"</formula>
    </cfRule>
    <cfRule type="cellIs" dxfId="3" priority="5005" operator="equal">
      <formula>"NotPaid"</formula>
    </cfRule>
    <cfRule type="cellIs" dxfId="3" priority="5004" operator="equal">
      <formula>"NotPaid"</formula>
    </cfRule>
    <cfRule type="cellIs" dxfId="3" priority="4994" operator="equal">
      <formula>"NotPaid"</formula>
    </cfRule>
    <cfRule type="cellIs" dxfId="3" priority="4993" operator="equal">
      <formula>"NotPaid"</formula>
    </cfRule>
    <cfRule type="cellIs" dxfId="3" priority="4992" operator="equal">
      <formula>"NotPaid"</formula>
    </cfRule>
    <cfRule type="cellIs" dxfId="3" priority="5685" operator="equal">
      <formula>"NotPaid"</formula>
    </cfRule>
    <cfRule type="cellIs" dxfId="3" priority="5684" operator="equal">
      <formula>"NotPaid"</formula>
    </cfRule>
    <cfRule type="cellIs" dxfId="3" priority="5683" operator="equal">
      <formula>"NotPaid"</formula>
    </cfRule>
    <cfRule type="cellIs" dxfId="3" priority="5670" operator="equal">
      <formula>"NotPaid"</formula>
    </cfRule>
    <cfRule type="cellIs" dxfId="3" priority="5669" operator="equal">
      <formula>"NotPaid"</formula>
    </cfRule>
    <cfRule type="cellIs" dxfId="3" priority="5668" operator="equal">
      <formula>"NotPaid"</formula>
    </cfRule>
    <cfRule type="cellIs" dxfId="3" priority="5655" operator="equal">
      <formula>"NotPaid"</formula>
    </cfRule>
    <cfRule type="cellIs" dxfId="3" priority="5646" operator="equal">
      <formula>"NotPaid"</formula>
    </cfRule>
    <cfRule type="cellIs" dxfId="3" priority="5640" operator="equal">
      <formula>"NotPaid"</formula>
    </cfRule>
    <cfRule type="cellIs" dxfId="3" priority="5639" operator="equal">
      <formula>"NotPaid"</formula>
    </cfRule>
    <cfRule type="cellIs" dxfId="3" priority="5638" operator="equal">
      <formula>"NotPaid"</formula>
    </cfRule>
    <cfRule type="cellIs" dxfId="3" priority="5628" operator="equal">
      <formula>"NotPaid"</formula>
    </cfRule>
    <cfRule type="cellIs" dxfId="3" priority="5627" operator="equal">
      <formula>"NotPaid"</formula>
    </cfRule>
    <cfRule type="cellIs" dxfId="3" priority="5626" operator="equal">
      <formula>"NotPaid"</formula>
    </cfRule>
    <cfRule type="cellIs" dxfId="3" priority="5614" operator="equal">
      <formula>"NotPaid"</formula>
    </cfRule>
    <cfRule type="cellIs" dxfId="3" priority="5613" operator="equal">
      <formula>"NotPaid"</formula>
    </cfRule>
    <cfRule type="cellIs" dxfId="3" priority="5612" operator="equal">
      <formula>"NotPaid"</formula>
    </cfRule>
    <cfRule type="cellIs" dxfId="3" priority="5602" operator="equal">
      <formula>"NotPaid"</formula>
    </cfRule>
    <cfRule type="cellIs" dxfId="3" priority="5601" operator="equal">
      <formula>"NotPaid"</formula>
    </cfRule>
    <cfRule type="cellIs" dxfId="3" priority="5600" operator="equal">
      <formula>"NotPaid"</formula>
    </cfRule>
    <cfRule type="cellIs" dxfId="3" priority="5587" operator="equal">
      <formula>"NotPaid"</formula>
    </cfRule>
    <cfRule type="cellIs" dxfId="3" priority="5581" operator="equal">
      <formula>"NotPaid"</formula>
    </cfRule>
    <cfRule type="cellIs" dxfId="3" priority="5580" operator="equal">
      <formula>"NotPaid"</formula>
    </cfRule>
    <cfRule type="cellIs" dxfId="3" priority="5579" operator="equal">
      <formula>"NotPaid"</formula>
    </cfRule>
    <cfRule type="cellIs" dxfId="3" priority="5570" operator="equal">
      <formula>"NotPaid"</formula>
    </cfRule>
    <cfRule type="cellIs" dxfId="3" priority="5569" operator="equal">
      <formula>"NotPaid"</formula>
    </cfRule>
    <cfRule type="cellIs" dxfId="3" priority="5568" operator="equal">
      <formula>"NotPaid"</formula>
    </cfRule>
    <cfRule type="cellIs" dxfId="3" priority="5558" operator="equal">
      <formula>"NotPaid"</formula>
    </cfRule>
    <cfRule type="cellIs" dxfId="3" priority="5557" operator="equal">
      <formula>"NotPaid"</formula>
    </cfRule>
    <cfRule type="cellIs" dxfId="3" priority="5556" operator="equal">
      <formula>"NotPaid"</formula>
    </cfRule>
    <cfRule type="cellIs" dxfId="3" priority="5546" operator="equal">
      <formula>"NotPaid"</formula>
    </cfRule>
    <cfRule type="cellIs" dxfId="3" priority="5545" operator="equal">
      <formula>"NotPaid"</formula>
    </cfRule>
    <cfRule type="cellIs" dxfId="3" priority="5544" operator="equal">
      <formula>"NotPaid"</formula>
    </cfRule>
    <cfRule type="cellIs" dxfId="3" priority="5535" operator="equal">
      <formula>"NotPaid"</formula>
    </cfRule>
    <cfRule type="cellIs" dxfId="3" priority="5534" operator="equal">
      <formula>"NotPaid"</formula>
    </cfRule>
    <cfRule type="cellIs" dxfId="3" priority="5533" operator="equal">
      <formula>"NotPaid"</formula>
    </cfRule>
    <cfRule type="cellIs" dxfId="3" priority="5524" operator="equal">
      <formula>"NotPaid"</formula>
    </cfRule>
    <cfRule type="cellIs" dxfId="3" priority="5523" operator="equal">
      <formula>"NotPaid"</formula>
    </cfRule>
    <cfRule type="cellIs" dxfId="3" priority="5522" operator="equal">
      <formula>"NotPaid"</formula>
    </cfRule>
    <cfRule type="cellIs" dxfId="3" priority="5509" operator="equal">
      <formula>"NotPaid"</formula>
    </cfRule>
    <cfRule type="cellIs" dxfId="3" priority="5508" operator="equal">
      <formula>"NotPaid"</formula>
    </cfRule>
    <cfRule type="cellIs" dxfId="3" priority="5507" operator="equal">
      <formula>"NotPaid"</formula>
    </cfRule>
    <cfRule type="cellIs" dxfId="3" priority="5498" operator="equal">
      <formula>"NotPaid"</formula>
    </cfRule>
    <cfRule type="cellIs" dxfId="3" priority="5497" operator="equal">
      <formula>"NotPaid"</formula>
    </cfRule>
    <cfRule type="cellIs" dxfId="3" priority="5496" operator="equal">
      <formula>"NotPaid"</formula>
    </cfRule>
    <cfRule type="cellIs" dxfId="3" priority="5487" operator="equal">
      <formula>"NotPaid"</formula>
    </cfRule>
    <cfRule type="cellIs" dxfId="3" priority="5486" operator="equal">
      <formula>"NotPaid"</formula>
    </cfRule>
    <cfRule type="cellIs" dxfId="3" priority="5485" operator="equal">
      <formula>"NotPaid"</formula>
    </cfRule>
    <cfRule type="cellIs" dxfId="3" priority="5476" operator="equal">
      <formula>"NotPaid"</formula>
    </cfRule>
    <cfRule type="cellIs" dxfId="3" priority="5475" operator="equal">
      <formula>"NotPaid"</formula>
    </cfRule>
    <cfRule type="cellIs" dxfId="3" priority="5474" operator="equal">
      <formula>"NotPaid"</formula>
    </cfRule>
    <cfRule type="cellIs" dxfId="3" priority="5464" operator="equal">
      <formula>"NotPaid"</formula>
    </cfRule>
    <cfRule type="cellIs" dxfId="3" priority="5463" operator="equal">
      <formula>"NotPaid"</formula>
    </cfRule>
    <cfRule type="cellIs" dxfId="3" priority="5462" operator="equal">
      <formula>"NotPaid"</formula>
    </cfRule>
    <cfRule type="cellIs" dxfId="3" priority="5176" operator="equal">
      <formula>"NotPaid"</formula>
    </cfRule>
  </conditionalFormatting>
  <conditionalFormatting sqref="G9">
    <cfRule type="cellIs" dxfId="3" priority="5216" operator="equal">
      <formula>"NotPaid"</formula>
    </cfRule>
    <cfRule type="cellIs" dxfId="3" priority="5201" operator="equal">
      <formula>"NotPaid"</formula>
    </cfRule>
    <cfRule type="cellIs" dxfId="3" priority="5171" operator="equal">
      <formula>"NotPaid"</formula>
    </cfRule>
    <cfRule type="cellIs" dxfId="3" priority="5159" operator="equal">
      <formula>"NotPaid"</formula>
    </cfRule>
    <cfRule type="cellIs" dxfId="3" priority="5145" operator="equal">
      <formula>"NotPaid"</formula>
    </cfRule>
    <cfRule type="cellIs" dxfId="3" priority="5133" operator="equal">
      <formula>"NotPaid"</formula>
    </cfRule>
    <cfRule type="cellIs" dxfId="3" priority="5112" operator="equal">
      <formula>"NotPaid"</formula>
    </cfRule>
    <cfRule type="cellIs" dxfId="3" priority="5101" operator="equal">
      <formula>"NotPaid"</formula>
    </cfRule>
    <cfRule type="cellIs" dxfId="3" priority="5089" operator="equal">
      <formula>"NotPaid"</formula>
    </cfRule>
    <cfRule type="cellIs" dxfId="3" priority="5007" operator="equal">
      <formula>"NotPaid"</formula>
    </cfRule>
    <cfRule type="cellIs" dxfId="3" priority="4995" operator="equal">
      <formula>"NotPaid"</formula>
    </cfRule>
    <cfRule type="cellIs" dxfId="3" priority="5686" operator="equal">
      <formula>"NotPaid"</formula>
    </cfRule>
    <cfRule type="cellIs" dxfId="3" priority="5671" operator="equal">
      <formula>"NotPaid"</formula>
    </cfRule>
    <cfRule type="cellIs" dxfId="3" priority="5641" operator="equal">
      <formula>"NotPaid"</formula>
    </cfRule>
    <cfRule type="cellIs" dxfId="3" priority="5629" operator="equal">
      <formula>"NotPaid"</formula>
    </cfRule>
    <cfRule type="cellIs" dxfId="3" priority="5615" operator="equal">
      <formula>"NotPaid"</formula>
    </cfRule>
    <cfRule type="cellIs" dxfId="3" priority="5603" operator="equal">
      <formula>"NotPaid"</formula>
    </cfRule>
    <cfRule type="cellIs" dxfId="3" priority="5582" operator="equal">
      <formula>"NotPaid"</formula>
    </cfRule>
    <cfRule type="cellIs" dxfId="3" priority="5571" operator="equal">
      <formula>"NotPaid"</formula>
    </cfRule>
    <cfRule type="cellIs" dxfId="3" priority="5559" operator="equal">
      <formula>"NotPaid"</formula>
    </cfRule>
    <cfRule type="cellIs" dxfId="3" priority="5525" operator="equal">
      <formula>"NotPaid"</formula>
    </cfRule>
    <cfRule type="cellIs" dxfId="3" priority="5477" operator="equal">
      <formula>"NotPaid"</formula>
    </cfRule>
    <cfRule type="cellIs" dxfId="3" priority="5465" operator="equal">
      <formula>"NotPaid"</formula>
    </cfRule>
    <cfRule type="cellIs" dxfId="3" priority="5055" operator="equal">
      <formula>"NotPaid"</formula>
    </cfRule>
  </conditionalFormatting>
  <conditionalFormatting sqref="G9:N9">
    <cfRule type="cellIs" dxfId="3" priority="5189" operator="equal">
      <formula>"NotPaid"</formula>
    </cfRule>
    <cfRule type="cellIs" dxfId="3" priority="5180" operator="equal">
      <formula>"NotPaid"</formula>
    </cfRule>
    <cfRule type="cellIs" dxfId="3" priority="5121" operator="equal">
      <formula>"NotPaid"</formula>
    </cfRule>
    <cfRule type="cellIs" dxfId="3" priority="5077" operator="equal">
      <formula>"NotPaid"</formula>
    </cfRule>
    <cfRule type="cellIs" dxfId="3" priority="5066" operator="equal">
      <formula>"NotPaid"</formula>
    </cfRule>
    <cfRule type="cellIs" dxfId="3" priority="5040" operator="equal">
      <formula>"NotPaid"</formula>
    </cfRule>
    <cfRule type="cellIs" dxfId="3" priority="5029" operator="equal">
      <formula>"NotPaid"</formula>
    </cfRule>
    <cfRule type="cellIs" dxfId="3" priority="5018" operator="equal">
      <formula>"NotPaid"</formula>
    </cfRule>
    <cfRule type="cellIs" dxfId="3" priority="5659" operator="equal">
      <formula>"NotPaid"</formula>
    </cfRule>
    <cfRule type="cellIs" dxfId="3" priority="5650" operator="equal">
      <formula>"NotPaid"</formula>
    </cfRule>
    <cfRule type="cellIs" dxfId="3" priority="5591" operator="equal">
      <formula>"NotPaid"</formula>
    </cfRule>
    <cfRule type="cellIs" dxfId="3" priority="5547" operator="equal">
      <formula>"NotPaid"</formula>
    </cfRule>
    <cfRule type="cellIs" dxfId="3" priority="5536" operator="equal">
      <formula>"NotPaid"</formula>
    </cfRule>
    <cfRule type="cellIs" dxfId="3" priority="5510" operator="equal">
      <formula>"NotPaid"</formula>
    </cfRule>
    <cfRule type="cellIs" dxfId="3" priority="5499" operator="equal">
      <formula>"NotPaid"</formula>
    </cfRule>
    <cfRule type="cellIs" dxfId="3" priority="5488" operator="equal">
      <formula>"NotPaid"</formula>
    </cfRule>
  </conditionalFormatting>
  <conditionalFormatting sqref="H9:N9">
    <cfRule type="cellIs" dxfId="3" priority="5212" operator="equal">
      <formula>"NotPaid"</formula>
    </cfRule>
    <cfRule type="cellIs" dxfId="3" priority="5197" operator="equal">
      <formula>"NotPaid"</formula>
    </cfRule>
    <cfRule type="cellIs" dxfId="3" priority="5167" operator="equal">
      <formula>"NotPaid"</formula>
    </cfRule>
    <cfRule type="cellIs" dxfId="3" priority="5155" operator="equal">
      <formula>"NotPaid"</formula>
    </cfRule>
    <cfRule type="cellIs" dxfId="3" priority="5141" operator="equal">
      <formula>"NotPaid"</formula>
    </cfRule>
    <cfRule type="cellIs" dxfId="3" priority="5129" operator="equal">
      <formula>"NotPaid"</formula>
    </cfRule>
    <cfRule type="cellIs" dxfId="3" priority="5108" operator="equal">
      <formula>"NotPaid"</formula>
    </cfRule>
    <cfRule type="cellIs" dxfId="3" priority="5097" operator="equal">
      <formula>"NotPaid"</formula>
    </cfRule>
    <cfRule type="cellIs" dxfId="3" priority="5085" operator="equal">
      <formula>"NotPaid"</formula>
    </cfRule>
    <cfRule type="cellIs" dxfId="3" priority="5051" operator="equal">
      <formula>"NotPaid"</formula>
    </cfRule>
    <cfRule type="cellIs" dxfId="3" priority="5003" operator="equal">
      <formula>"NotPaid"</formula>
    </cfRule>
    <cfRule type="cellIs" dxfId="3" priority="4991" operator="equal">
      <formula>"NotPaid"</formula>
    </cfRule>
    <cfRule type="cellIs" dxfId="3" priority="5682" operator="equal">
      <formula>"NotPaid"</formula>
    </cfRule>
    <cfRule type="cellIs" dxfId="3" priority="5667" operator="equal">
      <formula>"NotPaid"</formula>
    </cfRule>
    <cfRule type="cellIs" dxfId="3" priority="5637" operator="equal">
      <formula>"NotPaid"</formula>
    </cfRule>
    <cfRule type="cellIs" dxfId="3" priority="5625" operator="equal">
      <formula>"NotPaid"</formula>
    </cfRule>
    <cfRule type="cellIs" dxfId="3" priority="5611" operator="equal">
      <formula>"NotPaid"</formula>
    </cfRule>
    <cfRule type="cellIs" dxfId="3" priority="5599" operator="equal">
      <formula>"NotPaid"</formula>
    </cfRule>
    <cfRule type="cellIs" dxfId="3" priority="5578" operator="equal">
      <formula>"NotPaid"</formula>
    </cfRule>
    <cfRule type="cellIs" dxfId="3" priority="5567" operator="equal">
      <formula>"NotPaid"</formula>
    </cfRule>
    <cfRule type="cellIs" dxfId="3" priority="5555" operator="equal">
      <formula>"NotPaid"</formula>
    </cfRule>
    <cfRule type="cellIs" dxfId="3" priority="5521" operator="equal">
      <formula>"NotPaid"</formula>
    </cfRule>
    <cfRule type="cellIs" dxfId="3" priority="5473" operator="equal">
      <formula>"NotPaid"</formula>
    </cfRule>
    <cfRule type="cellIs" dxfId="3" priority="5461" operator="equal">
      <formula>"NotPaid"</formula>
    </cfRule>
  </conditionalFormatting>
  <conditionalFormatting sqref="O9">
    <cfRule type="cellIs" dxfId="3" priority="5208" operator="equal">
      <formula>"NotPaid"</formula>
    </cfRule>
    <cfRule type="cellIs" dxfId="3" priority="5193" operator="equal">
      <formula>"NotPaid"</formula>
    </cfRule>
    <cfRule type="cellIs" dxfId="3" priority="5184" operator="equal">
      <formula>"NotPaid"</formula>
    </cfRule>
    <cfRule type="cellIs" dxfId="3" priority="5175" operator="equal">
      <formula>"NotPaid"</formula>
    </cfRule>
    <cfRule type="cellIs" dxfId="3" priority="5163" operator="equal">
      <formula>"NotPaid"</formula>
    </cfRule>
    <cfRule type="cellIs" dxfId="3" priority="5151" operator="equal">
      <formula>"NotPaid"</formula>
    </cfRule>
    <cfRule type="cellIs" dxfId="3" priority="5137" operator="equal">
      <formula>"NotPaid"</formula>
    </cfRule>
    <cfRule type="cellIs" dxfId="3" priority="5125" operator="equal">
      <formula>"NotPaid"</formula>
    </cfRule>
    <cfRule type="cellIs" dxfId="3" priority="5116" operator="equal">
      <formula>"NotPaid"</formula>
    </cfRule>
    <cfRule type="cellIs" dxfId="3" priority="5107" operator="equal">
      <formula>"NotPaid"</formula>
    </cfRule>
    <cfRule type="cellIs" dxfId="3" priority="5093" operator="equal">
      <formula>"NotPaid"</formula>
    </cfRule>
    <cfRule type="cellIs" dxfId="3" priority="5081" operator="equal">
      <formula>"NotPaid"</formula>
    </cfRule>
    <cfRule type="cellIs" dxfId="3" priority="5070" operator="equal">
      <formula>"NotPaid"</formula>
    </cfRule>
    <cfRule type="cellIs" dxfId="3" priority="5059" operator="equal">
      <formula>"NotPaid"</formula>
    </cfRule>
    <cfRule type="cellIs" dxfId="3" priority="5047" operator="equal">
      <formula>"NotPaid"</formula>
    </cfRule>
    <cfRule type="cellIs" dxfId="3" priority="5033" operator="equal">
      <formula>"NotPaid"</formula>
    </cfRule>
    <cfRule type="cellIs" dxfId="3" priority="5022" operator="equal">
      <formula>"NotPaid"</formula>
    </cfRule>
    <cfRule type="cellIs" dxfId="3" priority="5011" operator="equal">
      <formula>"NotPaid"</formula>
    </cfRule>
    <cfRule type="cellIs" dxfId="3" priority="4999" operator="equal">
      <formula>"NotPaid"</formula>
    </cfRule>
    <cfRule type="cellIs" dxfId="3" priority="4987" operator="equal">
      <formula>"NotPaid"</formula>
    </cfRule>
    <cfRule type="cellIs" dxfId="3" priority="5678" operator="equal">
      <formula>"NotPaid"</formula>
    </cfRule>
    <cfRule type="cellIs" dxfId="3" priority="5663" operator="equal">
      <formula>"NotPaid"</formula>
    </cfRule>
    <cfRule type="cellIs" dxfId="3" priority="5654" operator="equal">
      <formula>"NotPaid"</formula>
    </cfRule>
    <cfRule type="cellIs" dxfId="3" priority="5645" operator="equal">
      <formula>"NotPaid"</formula>
    </cfRule>
    <cfRule type="cellIs" dxfId="3" priority="5633" operator="equal">
      <formula>"NotPaid"</formula>
    </cfRule>
    <cfRule type="cellIs" dxfId="3" priority="5621" operator="equal">
      <formula>"NotPaid"</formula>
    </cfRule>
    <cfRule type="cellIs" dxfId="3" priority="5607" operator="equal">
      <formula>"NotPaid"</formula>
    </cfRule>
    <cfRule type="cellIs" dxfId="3" priority="5595" operator="equal">
      <formula>"NotPaid"</formula>
    </cfRule>
    <cfRule type="cellIs" dxfId="3" priority="5586" operator="equal">
      <formula>"NotPaid"</formula>
    </cfRule>
    <cfRule type="cellIs" dxfId="3" priority="5577" operator="equal">
      <formula>"NotPaid"</formula>
    </cfRule>
    <cfRule type="cellIs" dxfId="3" priority="5563" operator="equal">
      <formula>"NotPaid"</formula>
    </cfRule>
    <cfRule type="cellIs" dxfId="3" priority="5551" operator="equal">
      <formula>"NotPaid"</formula>
    </cfRule>
    <cfRule type="cellIs" dxfId="3" priority="5540" operator="equal">
      <formula>"NotPaid"</formula>
    </cfRule>
    <cfRule type="cellIs" dxfId="3" priority="5529" operator="equal">
      <formula>"NotPaid"</formula>
    </cfRule>
    <cfRule type="cellIs" dxfId="3" priority="5517" operator="equal">
      <formula>"NotPaid"</formula>
    </cfRule>
    <cfRule type="cellIs" dxfId="3" priority="5503" operator="equal">
      <formula>"NotPaid"</formula>
    </cfRule>
    <cfRule type="cellIs" dxfId="3" priority="5492" operator="equal">
      <formula>"NotPaid"</formula>
    </cfRule>
    <cfRule type="cellIs" dxfId="3" priority="5481" operator="equal">
      <formula>"NotPaid"</formula>
    </cfRule>
    <cfRule type="cellIs" dxfId="3" priority="5469" operator="equal">
      <formula>"NotPaid"</formula>
    </cfRule>
    <cfRule type="cellIs" dxfId="3" priority="5457" operator="equal">
      <formula>"NotPaid"</formula>
    </cfRule>
  </conditionalFormatting>
  <conditionalFormatting sqref="Q9:R9">
    <cfRule type="cellIs" dxfId="3" priority="1556" operator="equal">
      <formula>"NotPaid"</formula>
    </cfRule>
    <cfRule type="cellIs" dxfId="3" priority="1550" operator="equal">
      <formula>"NotPaid"</formula>
    </cfRule>
    <cfRule type="cellIs" dxfId="3" priority="1525" operator="equal">
      <formula>"NotPaid"</formula>
    </cfRule>
    <cfRule type="cellIs" dxfId="3" priority="1519" operator="equal">
      <formula>"NotPaid"</formula>
    </cfRule>
  </conditionalFormatting>
  <conditionalFormatting sqref="S9:U9">
    <cfRule type="cellIs" dxfId="3" priority="1869" operator="equal">
      <formula>"NotPaid"</formula>
    </cfRule>
    <cfRule type="cellIs" dxfId="3" priority="1863" operator="equal">
      <formula>"NotPaid"</formula>
    </cfRule>
    <cfRule type="cellIs" dxfId="3" priority="1838" operator="equal">
      <formula>"NotPaid"</formula>
    </cfRule>
    <cfRule type="cellIs" dxfId="3" priority="1832" operator="equal">
      <formula>"NotPaid"</formula>
    </cfRule>
  </conditionalFormatting>
  <conditionalFormatting sqref="V9:X9">
    <cfRule type="cellIs" dxfId="3" priority="2182" operator="equal">
      <formula>"NotPaid"</formula>
    </cfRule>
    <cfRule type="cellIs" dxfId="3" priority="2176" operator="equal">
      <formula>"NotPaid"</formula>
    </cfRule>
    <cfRule type="cellIs" dxfId="3" priority="2151" operator="equal">
      <formula>"NotPaid"</formula>
    </cfRule>
    <cfRule type="cellIs" dxfId="3" priority="2145" operator="equal">
      <formula>"NotPaid"</formula>
    </cfRule>
  </conditionalFormatting>
  <conditionalFormatting sqref="Y9:AA9">
    <cfRule type="cellIs" dxfId="3" priority="2495" operator="equal">
      <formula>"NotPaid"</formula>
    </cfRule>
    <cfRule type="cellIs" dxfId="3" priority="2489" operator="equal">
      <formula>"NotPaid"</formula>
    </cfRule>
    <cfRule type="cellIs" dxfId="3" priority="2464" operator="equal">
      <formula>"NotPaid"</formula>
    </cfRule>
    <cfRule type="cellIs" dxfId="3" priority="2458" operator="equal">
      <formula>"NotPaid"</formula>
    </cfRule>
  </conditionalFormatting>
  <conditionalFormatting sqref="D10">
    <cfRule type="cellIs" dxfId="3" priority="5285" operator="equal">
      <formula>"NotPaid"</formula>
    </cfRule>
    <cfRule type="cellIs" dxfId="3" priority="5284" operator="equal">
      <formula>"NotPaid"</formula>
    </cfRule>
    <cfRule type="cellIs" dxfId="3" priority="5283" operator="equal">
      <formula>"NotPaid"</formula>
    </cfRule>
    <cfRule type="cellIs" dxfId="3" priority="5281" operator="equal">
      <formula>"NotPaid"</formula>
    </cfRule>
    <cfRule type="cellIs" dxfId="3" priority="5280" operator="equal">
      <formula>"NotPaid"</formula>
    </cfRule>
    <cfRule type="cellIs" dxfId="3" priority="5279" operator="equal">
      <formula>"NotPaid"</formula>
    </cfRule>
    <cfRule type="cellIs" dxfId="3" priority="5271" operator="equal">
      <formula>"NotPaid"</formula>
    </cfRule>
    <cfRule type="cellIs" dxfId="3" priority="5270" operator="equal">
      <formula>"NotPaid"</formula>
    </cfRule>
    <cfRule type="cellIs" dxfId="3" priority="5269" operator="equal">
      <formula>"NotPaid"</formula>
    </cfRule>
    <cfRule type="cellIs" dxfId="3" priority="5260" operator="equal">
      <formula>"NotPaid"</formula>
    </cfRule>
    <cfRule type="cellIs" dxfId="3" priority="5259" operator="equal">
      <formula>"NotPaid"</formula>
    </cfRule>
    <cfRule type="cellIs" dxfId="3" priority="5258" operator="equal">
      <formula>"NotPaid"</formula>
    </cfRule>
    <cfRule type="cellIs" dxfId="3" priority="5249" operator="equal">
      <formula>"NotPaid"</formula>
    </cfRule>
    <cfRule type="cellIs" dxfId="3" priority="5248" operator="equal">
      <formula>"NotPaid"</formula>
    </cfRule>
    <cfRule type="cellIs" dxfId="3" priority="5247" operator="equal">
      <formula>"NotPaid"</formula>
    </cfRule>
    <cfRule type="cellIs" dxfId="3" priority="5235" operator="equal">
      <formula>"NotPaid"</formula>
    </cfRule>
    <cfRule type="cellIs" dxfId="3" priority="5237" operator="equal">
      <formula>"NotPaid"</formula>
    </cfRule>
    <cfRule type="cellIs" dxfId="3" priority="5236" operator="equal">
      <formula>"NotPaid"</formula>
    </cfRule>
    <cfRule type="cellIs" dxfId="3" priority="5225" operator="equal">
      <formula>"NotPaid"</formula>
    </cfRule>
    <cfRule type="cellIs" dxfId="3" priority="5224" operator="equal">
      <formula>"NotPaid"</formula>
    </cfRule>
    <cfRule type="cellIs" dxfId="3" priority="5223" operator="equal">
      <formula>"NotPaid"</formula>
    </cfRule>
    <cfRule type="cellIs" dxfId="3" priority="4976" operator="equal">
      <formula>"NotPaid"</formula>
    </cfRule>
    <cfRule type="cellIs" dxfId="3" priority="4975" operator="equal">
      <formula>"NotPaid"</formula>
    </cfRule>
    <cfRule type="cellIs" dxfId="3" priority="4974" operator="equal">
      <formula>"NotPaid"</formula>
    </cfRule>
    <cfRule type="cellIs" dxfId="3" priority="4972" operator="equal">
      <formula>"NotPaid"</formula>
    </cfRule>
    <cfRule type="cellIs" dxfId="3" priority="4971" operator="equal">
      <formula>"NotPaid"</formula>
    </cfRule>
    <cfRule type="cellIs" dxfId="3" priority="4970" operator="equal">
      <formula>"NotPaid"</formula>
    </cfRule>
    <cfRule type="cellIs" dxfId="3" priority="4961" operator="equal">
      <formula>"NotPaid"</formula>
    </cfRule>
    <cfRule type="cellIs" dxfId="3" priority="4960" operator="equal">
      <formula>"NotPaid"</formula>
    </cfRule>
    <cfRule type="cellIs" dxfId="3" priority="4959" operator="equal">
      <formula>"NotPaid"</formula>
    </cfRule>
    <cfRule type="cellIs" dxfId="3" priority="4957" operator="equal">
      <formula>"NotPaid"</formula>
    </cfRule>
    <cfRule type="cellIs" dxfId="3" priority="4956" operator="equal">
      <formula>"NotPaid"</formula>
    </cfRule>
    <cfRule type="cellIs" dxfId="3" priority="4955" operator="equal">
      <formula>"NotPaid"</formula>
    </cfRule>
    <cfRule type="cellIs" dxfId="3" priority="4948" operator="equal">
      <formula>"NotPaid"</formula>
    </cfRule>
    <cfRule type="cellIs" dxfId="3" priority="4947" operator="equal">
      <formula>"NotPaid"</formula>
    </cfRule>
    <cfRule type="cellIs" dxfId="3" priority="4946" operator="equal">
      <formula>"NotPaid"</formula>
    </cfRule>
    <cfRule type="cellIs" dxfId="3" priority="4931" operator="equal">
      <formula>"NotPaid"</formula>
    </cfRule>
    <cfRule type="cellIs" dxfId="3" priority="4930" operator="equal">
      <formula>"NotPaid"</formula>
    </cfRule>
    <cfRule type="cellIs" dxfId="3" priority="4929" operator="equal">
      <formula>"NotPaid"</formula>
    </cfRule>
    <cfRule type="cellIs" dxfId="3" priority="4919" operator="equal">
      <formula>"NotPaid"</formula>
    </cfRule>
    <cfRule type="cellIs" dxfId="3" priority="4918" operator="equal">
      <formula>"NotPaid"</formula>
    </cfRule>
    <cfRule type="cellIs" dxfId="3" priority="4917" operator="equal">
      <formula>"NotPaid"</formula>
    </cfRule>
    <cfRule type="cellIs" dxfId="3" priority="4905" operator="equal">
      <formula>"NotPaid"</formula>
    </cfRule>
    <cfRule type="cellIs" dxfId="3" priority="4904" operator="equal">
      <formula>"NotPaid"</formula>
    </cfRule>
    <cfRule type="cellIs" dxfId="3" priority="4903" operator="equal">
      <formula>"NotPaid"</formula>
    </cfRule>
    <cfRule type="cellIs" dxfId="3" priority="4893" operator="equal">
      <formula>"NotPaid"</formula>
    </cfRule>
    <cfRule type="cellIs" dxfId="3" priority="4892" operator="equal">
      <formula>"NotPaid"</formula>
    </cfRule>
    <cfRule type="cellIs" dxfId="3" priority="4891" operator="equal">
      <formula>"NotPaid"</formula>
    </cfRule>
    <cfRule type="cellIs" dxfId="3" priority="4889" operator="equal">
      <formula>"NotPaid"</formula>
    </cfRule>
    <cfRule type="cellIs" dxfId="3" priority="4888" operator="equal">
      <formula>"NotPaid"</formula>
    </cfRule>
    <cfRule type="cellIs" dxfId="3" priority="4887" operator="equal">
      <formula>"NotPaid"</formula>
    </cfRule>
    <cfRule type="cellIs" dxfId="3" priority="4861" operator="equal">
      <formula>"NotPaid"</formula>
    </cfRule>
    <cfRule type="cellIs" dxfId="3" priority="4860" operator="equal">
      <formula>"NotPaid"</formula>
    </cfRule>
    <cfRule type="cellIs" dxfId="3" priority="4859" operator="equal">
      <formula>"NotPaid"</formula>
    </cfRule>
    <cfRule type="cellIs" dxfId="3" priority="4849" operator="equal">
      <formula>"NotPaid"</formula>
    </cfRule>
    <cfRule type="cellIs" dxfId="3" priority="4848" operator="equal">
      <formula>"NotPaid"</formula>
    </cfRule>
    <cfRule type="cellIs" dxfId="3" priority="4847" operator="equal">
      <formula>"NotPaid"</formula>
    </cfRule>
    <cfRule type="cellIs" dxfId="3" priority="4838" operator="equal">
      <formula>"NotPaid"</formula>
    </cfRule>
    <cfRule type="cellIs" dxfId="3" priority="4837" operator="equal">
      <formula>"NotPaid"</formula>
    </cfRule>
    <cfRule type="cellIs" dxfId="3" priority="4836" operator="equal">
      <formula>"NotPaid"</formula>
    </cfRule>
    <cfRule type="cellIs" dxfId="3" priority="4827" operator="equal">
      <formula>"NotPaid"</formula>
    </cfRule>
    <cfRule type="cellIs" dxfId="3" priority="4826" operator="equal">
      <formula>"NotPaid"</formula>
    </cfRule>
    <cfRule type="cellIs" dxfId="3" priority="4825" operator="equal">
      <formula>"NotPaid"</formula>
    </cfRule>
    <cfRule type="cellIs" dxfId="3" priority="5446" operator="equal">
      <formula>"NotPaid"</formula>
    </cfRule>
    <cfRule type="cellIs" dxfId="3" priority="5445" operator="equal">
      <formula>"NotPaid"</formula>
    </cfRule>
    <cfRule type="cellIs" dxfId="3" priority="5444" operator="equal">
      <formula>"NotPaid"</formula>
    </cfRule>
    <cfRule type="cellIs" dxfId="3" priority="5442" operator="equal">
      <formula>"NotPaid"</formula>
    </cfRule>
    <cfRule type="cellIs" dxfId="3" priority="5441" operator="equal">
      <formula>"NotPaid"</formula>
    </cfRule>
    <cfRule type="cellIs" dxfId="3" priority="5440" operator="equal">
      <formula>"NotPaid"</formula>
    </cfRule>
    <cfRule type="cellIs" dxfId="3" priority="5431" operator="equal">
      <formula>"NotPaid"</formula>
    </cfRule>
    <cfRule type="cellIs" dxfId="3" priority="5430" operator="equal">
      <formula>"NotPaid"</formula>
    </cfRule>
    <cfRule type="cellIs" dxfId="3" priority="5429" operator="equal">
      <formula>"NotPaid"</formula>
    </cfRule>
    <cfRule type="cellIs" dxfId="3" priority="5427" operator="equal">
      <formula>"NotPaid"</formula>
    </cfRule>
    <cfRule type="cellIs" dxfId="3" priority="5426" operator="equal">
      <formula>"NotPaid"</formula>
    </cfRule>
    <cfRule type="cellIs" dxfId="3" priority="5425" operator="equal">
      <formula>"NotPaid"</formula>
    </cfRule>
    <cfRule type="cellIs" dxfId="3" priority="5418" operator="equal">
      <formula>"NotPaid"</formula>
    </cfRule>
    <cfRule type="cellIs" dxfId="3" priority="5417" operator="equal">
      <formula>"NotPaid"</formula>
    </cfRule>
    <cfRule type="cellIs" dxfId="3" priority="5416" operator="equal">
      <formula>"NotPaid"</formula>
    </cfRule>
    <cfRule type="cellIs" dxfId="3" priority="5401" operator="equal">
      <formula>"NotPaid"</formula>
    </cfRule>
    <cfRule type="cellIs" dxfId="3" priority="5400" operator="equal">
      <formula>"NotPaid"</formula>
    </cfRule>
    <cfRule type="cellIs" dxfId="3" priority="5399" operator="equal">
      <formula>"NotPaid"</formula>
    </cfRule>
    <cfRule type="cellIs" dxfId="3" priority="5389" operator="equal">
      <formula>"NotPaid"</formula>
    </cfRule>
    <cfRule type="cellIs" dxfId="3" priority="5388" operator="equal">
      <formula>"NotPaid"</formula>
    </cfRule>
    <cfRule type="cellIs" dxfId="3" priority="5387" operator="equal">
      <formula>"NotPaid"</formula>
    </cfRule>
    <cfRule type="cellIs" dxfId="3" priority="5375" operator="equal">
      <formula>"NotPaid"</formula>
    </cfRule>
    <cfRule type="cellIs" dxfId="3" priority="5374" operator="equal">
      <formula>"NotPaid"</formula>
    </cfRule>
    <cfRule type="cellIs" dxfId="3" priority="5373" operator="equal">
      <formula>"NotPaid"</formula>
    </cfRule>
    <cfRule type="cellIs" dxfId="3" priority="5363" operator="equal">
      <formula>"NotPaid"</formula>
    </cfRule>
    <cfRule type="cellIs" dxfId="3" priority="5362" operator="equal">
      <formula>"NotPaid"</formula>
    </cfRule>
    <cfRule type="cellIs" dxfId="3" priority="5361" operator="equal">
      <formula>"NotPaid"</formula>
    </cfRule>
    <cfRule type="cellIs" dxfId="3" priority="5359" operator="equal">
      <formula>"NotPaid"</formula>
    </cfRule>
    <cfRule type="cellIs" dxfId="3" priority="5358" operator="equal">
      <formula>"NotPaid"</formula>
    </cfRule>
    <cfRule type="cellIs" dxfId="3" priority="5357" operator="equal">
      <formula>"NotPaid"</formula>
    </cfRule>
    <cfRule type="cellIs" dxfId="3" priority="5331" operator="equal">
      <formula>"NotPaid"</formula>
    </cfRule>
    <cfRule type="cellIs" dxfId="3" priority="5330" operator="equal">
      <formula>"NotPaid"</formula>
    </cfRule>
    <cfRule type="cellIs" dxfId="3" priority="5329" operator="equal">
      <formula>"NotPaid"</formula>
    </cfRule>
    <cfRule type="cellIs" dxfId="3" priority="5319" operator="equal">
      <formula>"NotPaid"</formula>
    </cfRule>
    <cfRule type="cellIs" dxfId="3" priority="5318" operator="equal">
      <formula>"NotPaid"</formula>
    </cfRule>
    <cfRule type="cellIs" dxfId="3" priority="5317" operator="equal">
      <formula>"NotPaid"</formula>
    </cfRule>
    <cfRule type="cellIs" dxfId="3" priority="5308" operator="equal">
      <formula>"NotPaid"</formula>
    </cfRule>
    <cfRule type="cellIs" dxfId="3" priority="5307" operator="equal">
      <formula>"NotPaid"</formula>
    </cfRule>
    <cfRule type="cellIs" dxfId="3" priority="5306" operator="equal">
      <formula>"NotPaid"</formula>
    </cfRule>
    <cfRule type="cellIs" dxfId="3" priority="5297" operator="equal">
      <formula>"NotPaid"</formula>
    </cfRule>
    <cfRule type="cellIs" dxfId="3" priority="5296" operator="equal">
      <formula>"NotPaid"</formula>
    </cfRule>
    <cfRule type="cellIs" dxfId="3" priority="5295" operator="equal">
      <formula>"NotPaid"</formula>
    </cfRule>
    <cfRule type="cellIs" dxfId="3" priority="4815" operator="equal">
      <formula>"NotPaid"</formula>
    </cfRule>
    <cfRule type="cellIs" dxfId="3" priority="4814" operator="equal">
      <formula>"NotPaid"</formula>
    </cfRule>
    <cfRule type="cellIs" dxfId="3" priority="4813" operator="equal">
      <formula>"NotPaid"</formula>
    </cfRule>
    <cfRule type="cellIs" dxfId="3" priority="4811" operator="equal">
      <formula>"NotPaid"</formula>
    </cfRule>
    <cfRule type="cellIs" dxfId="3" priority="4810" operator="equal">
      <formula>"NotPaid"</formula>
    </cfRule>
    <cfRule type="cellIs" dxfId="3" priority="4809" operator="equal">
      <formula>"NotPaid"</formula>
    </cfRule>
    <cfRule type="cellIs" dxfId="3" priority="4801" operator="equal">
      <formula>"NotPaid"</formula>
    </cfRule>
    <cfRule type="cellIs" dxfId="3" priority="4800" operator="equal">
      <formula>"NotPaid"</formula>
    </cfRule>
    <cfRule type="cellIs" dxfId="3" priority="4799" operator="equal">
      <formula>"NotPaid"</formula>
    </cfRule>
    <cfRule type="cellIs" dxfId="3" priority="4790" operator="equal">
      <formula>"NotPaid"</formula>
    </cfRule>
    <cfRule type="cellIs" dxfId="3" priority="4789" operator="equal">
      <formula>"NotPaid"</formula>
    </cfRule>
    <cfRule type="cellIs" dxfId="3" priority="4788" operator="equal">
      <formula>"NotPaid"</formula>
    </cfRule>
    <cfRule type="cellIs" dxfId="3" priority="4779" operator="equal">
      <formula>"NotPaid"</formula>
    </cfRule>
    <cfRule type="cellIs" dxfId="3" priority="4778" operator="equal">
      <formula>"NotPaid"</formula>
    </cfRule>
    <cfRule type="cellIs" dxfId="3" priority="4777" operator="equal">
      <formula>"NotPaid"</formula>
    </cfRule>
    <cfRule type="cellIs" dxfId="3" priority="4767" operator="equal">
      <formula>"NotPaid"</formula>
    </cfRule>
    <cfRule type="cellIs" dxfId="3" priority="4766" operator="equal">
      <formula>"NotPaid"</formula>
    </cfRule>
    <cfRule type="cellIs" dxfId="3" priority="4765" operator="equal">
      <formula>"NotPaid"</formula>
    </cfRule>
    <cfRule type="cellIs" dxfId="3" priority="4755" operator="equal">
      <formula>"NotPaid"</formula>
    </cfRule>
    <cfRule type="cellIs" dxfId="3" priority="4754" operator="equal">
      <formula>"NotPaid"</formula>
    </cfRule>
    <cfRule type="cellIs" dxfId="3" priority="4753" operator="equal">
      <formula>"NotPaid"</formula>
    </cfRule>
  </conditionalFormatting>
  <conditionalFormatting sqref="D10:O10">
    <cfRule type="cellIs" dxfId="3" priority="4985" operator="equal">
      <formula>"NotPaid"</formula>
    </cfRule>
    <cfRule type="cellIs" dxfId="3" priority="4914" operator="equal">
      <formula>"NotPaid"</formula>
    </cfRule>
    <cfRule type="cellIs" dxfId="3" priority="4870" operator="equal">
      <formula>"NotPaid"</formula>
    </cfRule>
    <cfRule type="cellIs" dxfId="3" priority="5455" operator="equal">
      <formula>"NotPaid"</formula>
    </cfRule>
    <cfRule type="cellIs" dxfId="3" priority="5384" operator="equal">
      <formula>"NotPaid"</formula>
    </cfRule>
    <cfRule type="cellIs" dxfId="3" priority="5340" operator="equal">
      <formula>"NotPaid"</formula>
    </cfRule>
  </conditionalFormatting>
  <conditionalFormatting sqref="D10:E10">
    <cfRule type="cellIs" dxfId="3" priority="4953" operator="equal">
      <formula>"NotPaid"</formula>
    </cfRule>
    <cfRule type="cellIs" dxfId="3" priority="4952" operator="equal">
      <formula>"NotPaid"</formula>
    </cfRule>
    <cfRule type="cellIs" dxfId="3" priority="4951" operator="equal">
      <formula>"NotPaid"</formula>
    </cfRule>
    <cfRule type="cellIs" dxfId="3" priority="4944" operator="equal">
      <formula>"NotPaid"</formula>
    </cfRule>
    <cfRule type="cellIs" dxfId="3" priority="4943" operator="equal">
      <formula>"NotPaid"</formula>
    </cfRule>
    <cfRule type="cellIs" dxfId="3" priority="4942" operator="equal">
      <formula>"NotPaid"</formula>
    </cfRule>
    <cfRule type="cellIs" dxfId="3" priority="4885" operator="equal">
      <formula>"NotPaid"</formula>
    </cfRule>
    <cfRule type="cellIs" dxfId="3" priority="4884" operator="equal">
      <formula>"NotPaid"</formula>
    </cfRule>
    <cfRule type="cellIs" dxfId="3" priority="4883" operator="equal">
      <formula>"NotPaid"</formula>
    </cfRule>
    <cfRule type="cellIs" dxfId="3" priority="5423" operator="equal">
      <formula>"NotPaid"</formula>
    </cfRule>
    <cfRule type="cellIs" dxfId="3" priority="5422" operator="equal">
      <formula>"NotPaid"</formula>
    </cfRule>
    <cfRule type="cellIs" dxfId="3" priority="5421" operator="equal">
      <formula>"NotPaid"</formula>
    </cfRule>
    <cfRule type="cellIs" dxfId="3" priority="5414" operator="equal">
      <formula>"NotPaid"</formula>
    </cfRule>
    <cfRule type="cellIs" dxfId="3" priority="5413" operator="equal">
      <formula>"NotPaid"</formula>
    </cfRule>
    <cfRule type="cellIs" dxfId="3" priority="5412" operator="equal">
      <formula>"NotPaid"</formula>
    </cfRule>
    <cfRule type="cellIs" dxfId="3" priority="5355" operator="equal">
      <formula>"NotPaid"</formula>
    </cfRule>
    <cfRule type="cellIs" dxfId="3" priority="5354" operator="equal">
      <formula>"NotPaid"</formula>
    </cfRule>
    <cfRule type="cellIs" dxfId="3" priority="5353" operator="equal">
      <formula>"NotPaid"</formula>
    </cfRule>
  </conditionalFormatting>
  <conditionalFormatting sqref="E10">
    <cfRule type="cellIs" dxfId="3" priority="5292" operator="equal">
      <formula>"NotPaid"</formula>
    </cfRule>
    <cfRule type="cellIs" dxfId="3" priority="5291" operator="equal">
      <formula>"NotPaid"</formula>
    </cfRule>
    <cfRule type="cellIs" dxfId="3" priority="5278" operator="equal">
      <formula>"NotPaid"</formula>
    </cfRule>
    <cfRule type="cellIs" dxfId="3" priority="5277" operator="equal">
      <formula>"NotPaid"</formula>
    </cfRule>
    <cfRule type="cellIs" dxfId="3" priority="5276" operator="equal">
      <formula>"NotPaid"</formula>
    </cfRule>
    <cfRule type="cellIs" dxfId="3" priority="5266" operator="equal">
      <formula>"NotPaid"</formula>
    </cfRule>
    <cfRule type="cellIs" dxfId="3" priority="5265" operator="equal">
      <formula>"NotPaid"</formula>
    </cfRule>
    <cfRule type="cellIs" dxfId="3" priority="5256" operator="equal">
      <formula>"NotPaid"</formula>
    </cfRule>
    <cfRule type="cellIs" dxfId="3" priority="5255" operator="equal">
      <formula>"NotPaid"</formula>
    </cfRule>
    <cfRule type="cellIs" dxfId="3" priority="5254" operator="equal">
      <formula>"NotPaid"</formula>
    </cfRule>
    <cfRule type="cellIs" dxfId="3" priority="5245" operator="equal">
      <formula>"NotPaid"</formula>
    </cfRule>
    <cfRule type="cellIs" dxfId="3" priority="5244" operator="equal">
      <formula>"NotPaid"</formula>
    </cfRule>
    <cfRule type="cellIs" dxfId="3" priority="5243" operator="equal">
      <formula>"NotPaid"</formula>
    </cfRule>
    <cfRule type="cellIs" dxfId="3" priority="5233" operator="equal">
      <formula>"NotPaid"</formula>
    </cfRule>
    <cfRule type="cellIs" dxfId="3" priority="5232" operator="equal">
      <formula>"NotPaid"</formula>
    </cfRule>
    <cfRule type="cellIs" dxfId="3" priority="5231" operator="equal">
      <formula>"NotPaid"</formula>
    </cfRule>
    <cfRule type="cellIs" dxfId="3" priority="5267" operator="equal">
      <formula>"NotPaid"</formula>
    </cfRule>
    <cfRule type="cellIs" dxfId="3" priority="4982" operator="equal">
      <formula>"NotPaid"</formula>
    </cfRule>
    <cfRule type="cellIs" dxfId="3" priority="4969" operator="equal">
      <formula>"NotPaid"</formula>
    </cfRule>
    <cfRule type="cellIs" dxfId="3" priority="4968" operator="equal">
      <formula>"NotPaid"</formula>
    </cfRule>
    <cfRule type="cellIs" dxfId="3" priority="4967" operator="equal">
      <formula>"NotPaid"</formula>
    </cfRule>
    <cfRule type="cellIs" dxfId="3" priority="4937" operator="equal">
      <formula>"NotPaid"</formula>
    </cfRule>
    <cfRule type="cellIs" dxfId="3" priority="4927" operator="equal">
      <formula>"NotPaid"</formula>
    </cfRule>
    <cfRule type="cellIs" dxfId="3" priority="4926" operator="equal">
      <formula>"NotPaid"</formula>
    </cfRule>
    <cfRule type="cellIs" dxfId="3" priority="4925" operator="equal">
      <formula>"NotPaid"</formula>
    </cfRule>
    <cfRule type="cellIs" dxfId="3" priority="4913" operator="equal">
      <formula>"NotPaid"</formula>
    </cfRule>
    <cfRule type="cellIs" dxfId="3" priority="4912" operator="equal">
      <formula>"NotPaid"</formula>
    </cfRule>
    <cfRule type="cellIs" dxfId="3" priority="4911" operator="equal">
      <formula>"NotPaid"</formula>
    </cfRule>
    <cfRule type="cellIs" dxfId="3" priority="4901" operator="equal">
      <formula>"NotPaid"</formula>
    </cfRule>
    <cfRule type="cellIs" dxfId="3" priority="4900" operator="equal">
      <formula>"NotPaid"</formula>
    </cfRule>
    <cfRule type="cellIs" dxfId="3" priority="4899" operator="equal">
      <formula>"NotPaid"</formula>
    </cfRule>
    <cfRule type="cellIs" dxfId="3" priority="4880" operator="equal">
      <formula>"NotPaid"</formula>
    </cfRule>
    <cfRule type="cellIs" dxfId="3" priority="4879" operator="equal">
      <formula>"NotPaid"</formula>
    </cfRule>
    <cfRule type="cellIs" dxfId="3" priority="4878" operator="equal">
      <formula>"NotPaid"</formula>
    </cfRule>
    <cfRule type="cellIs" dxfId="3" priority="4869" operator="equal">
      <formula>"NotPaid"</formula>
    </cfRule>
    <cfRule type="cellIs" dxfId="3" priority="4868" operator="equal">
      <formula>"NotPaid"</formula>
    </cfRule>
    <cfRule type="cellIs" dxfId="3" priority="4867" operator="equal">
      <formula>"NotPaid"</formula>
    </cfRule>
    <cfRule type="cellIs" dxfId="3" priority="4857" operator="equal">
      <formula>"NotPaid"</formula>
    </cfRule>
    <cfRule type="cellIs" dxfId="3" priority="4856" operator="equal">
      <formula>"NotPaid"</formula>
    </cfRule>
    <cfRule type="cellIs" dxfId="3" priority="4855" operator="equal">
      <formula>"NotPaid"</formula>
    </cfRule>
    <cfRule type="cellIs" dxfId="3" priority="4845" operator="equal">
      <formula>"NotPaid"</formula>
    </cfRule>
    <cfRule type="cellIs" dxfId="3" priority="4844" operator="equal">
      <formula>"NotPaid"</formula>
    </cfRule>
    <cfRule type="cellIs" dxfId="3" priority="4843" operator="equal">
      <formula>"NotPaid"</formula>
    </cfRule>
    <cfRule type="cellIs" dxfId="3" priority="4834" operator="equal">
      <formula>"NotPaid"</formula>
    </cfRule>
    <cfRule type="cellIs" dxfId="3" priority="4833" operator="equal">
      <formula>"NotPaid"</formula>
    </cfRule>
    <cfRule type="cellIs" dxfId="3" priority="4832" operator="equal">
      <formula>"NotPaid"</formula>
    </cfRule>
    <cfRule type="cellIs" dxfId="3" priority="4823" operator="equal">
      <formula>"NotPaid"</formula>
    </cfRule>
    <cfRule type="cellIs" dxfId="3" priority="4822" operator="equal">
      <formula>"NotPaid"</formula>
    </cfRule>
    <cfRule type="cellIs" dxfId="3" priority="4821" operator="equal">
      <formula>"NotPaid"</formula>
    </cfRule>
    <cfRule type="cellIs" dxfId="3" priority="5454" operator="equal">
      <formula>"NotPaid"</formula>
    </cfRule>
    <cfRule type="cellIs" dxfId="3" priority="5453" operator="equal">
      <formula>"NotPaid"</formula>
    </cfRule>
    <cfRule type="cellIs" dxfId="3" priority="5452" operator="equal">
      <formula>"NotPaid"</formula>
    </cfRule>
    <cfRule type="cellIs" dxfId="3" priority="5439" operator="equal">
      <formula>"NotPaid"</formula>
    </cfRule>
    <cfRule type="cellIs" dxfId="3" priority="5438" operator="equal">
      <formula>"NotPaid"</formula>
    </cfRule>
    <cfRule type="cellIs" dxfId="3" priority="5437" operator="equal">
      <formula>"NotPaid"</formula>
    </cfRule>
    <cfRule type="cellIs" dxfId="3" priority="5409" operator="equal">
      <formula>"NotPaid"</formula>
    </cfRule>
    <cfRule type="cellIs" dxfId="3" priority="5408" operator="equal">
      <formula>"NotPaid"</formula>
    </cfRule>
    <cfRule type="cellIs" dxfId="3" priority="5407" operator="equal">
      <formula>"NotPaid"</formula>
    </cfRule>
    <cfRule type="cellIs" dxfId="3" priority="5397" operator="equal">
      <formula>"NotPaid"</formula>
    </cfRule>
    <cfRule type="cellIs" dxfId="3" priority="5396" operator="equal">
      <formula>"NotPaid"</formula>
    </cfRule>
    <cfRule type="cellIs" dxfId="3" priority="5395" operator="equal">
      <formula>"NotPaid"</formula>
    </cfRule>
    <cfRule type="cellIs" dxfId="3" priority="5383" operator="equal">
      <formula>"NotPaid"</formula>
    </cfRule>
    <cfRule type="cellIs" dxfId="3" priority="5382" operator="equal">
      <formula>"NotPaid"</formula>
    </cfRule>
    <cfRule type="cellIs" dxfId="3" priority="5381" operator="equal">
      <formula>"NotPaid"</formula>
    </cfRule>
    <cfRule type="cellIs" dxfId="3" priority="5371" operator="equal">
      <formula>"NotPaid"</formula>
    </cfRule>
    <cfRule type="cellIs" dxfId="3" priority="5370" operator="equal">
      <formula>"NotPaid"</formula>
    </cfRule>
    <cfRule type="cellIs" dxfId="3" priority="5369" operator="equal">
      <formula>"NotPaid"</formula>
    </cfRule>
    <cfRule type="cellIs" dxfId="3" priority="5350" operator="equal">
      <formula>"NotPaid"</formula>
    </cfRule>
    <cfRule type="cellIs" dxfId="3" priority="5349" operator="equal">
      <formula>"NotPaid"</formula>
    </cfRule>
    <cfRule type="cellIs" dxfId="3" priority="5348" operator="equal">
      <formula>"NotPaid"</formula>
    </cfRule>
    <cfRule type="cellIs" dxfId="3" priority="5339" operator="equal">
      <formula>"NotPaid"</formula>
    </cfRule>
    <cfRule type="cellIs" dxfId="3" priority="5338" operator="equal">
      <formula>"NotPaid"</formula>
    </cfRule>
    <cfRule type="cellIs" dxfId="3" priority="5337" operator="equal">
      <formula>"NotPaid"</formula>
    </cfRule>
    <cfRule type="cellIs" dxfId="3" priority="5327" operator="equal">
      <formula>"NotPaid"</formula>
    </cfRule>
    <cfRule type="cellIs" dxfId="3" priority="5326" operator="equal">
      <formula>"NotPaid"</formula>
    </cfRule>
    <cfRule type="cellIs" dxfId="3" priority="5325" operator="equal">
      <formula>"NotPaid"</formula>
    </cfRule>
    <cfRule type="cellIs" dxfId="3" priority="5315" operator="equal">
      <formula>"NotPaid"</formula>
    </cfRule>
    <cfRule type="cellIs" dxfId="3" priority="5314" operator="equal">
      <formula>"NotPaid"</formula>
    </cfRule>
    <cfRule type="cellIs" dxfId="3" priority="5313" operator="equal">
      <formula>"NotPaid"</formula>
    </cfRule>
    <cfRule type="cellIs" dxfId="3" priority="5304" operator="equal">
      <formula>"NotPaid"</formula>
    </cfRule>
    <cfRule type="cellIs" dxfId="3" priority="5303" operator="equal">
      <formula>"NotPaid"</formula>
    </cfRule>
    <cfRule type="cellIs" dxfId="3" priority="5302" operator="equal">
      <formula>"NotPaid"</formula>
    </cfRule>
    <cfRule type="cellIs" dxfId="3" priority="5293" operator="equal">
      <formula>"NotPaid"</formula>
    </cfRule>
    <cfRule type="cellIs" dxfId="3" priority="4984" operator="equal">
      <formula>"NotPaid"</formula>
    </cfRule>
    <cfRule type="cellIs" dxfId="3" priority="4983" operator="equal">
      <formula>"NotPaid"</formula>
    </cfRule>
    <cfRule type="cellIs" dxfId="3" priority="4939" operator="equal">
      <formula>"NotPaid"</formula>
    </cfRule>
    <cfRule type="cellIs" dxfId="3" priority="4938" operator="equal">
      <formula>"NotPaid"</formula>
    </cfRule>
    <cfRule type="cellIs" dxfId="3" priority="4808" operator="equal">
      <formula>"NotPaid"</formula>
    </cfRule>
    <cfRule type="cellIs" dxfId="3" priority="4807" operator="equal">
      <formula>"NotPaid"</formula>
    </cfRule>
    <cfRule type="cellIs" dxfId="3" priority="4806" operator="equal">
      <formula>"NotPaid"</formula>
    </cfRule>
    <cfRule type="cellIs" dxfId="3" priority="4797" operator="equal">
      <formula>"NotPaid"</formula>
    </cfRule>
    <cfRule type="cellIs" dxfId="3" priority="4796" operator="equal">
      <formula>"NotPaid"</formula>
    </cfRule>
    <cfRule type="cellIs" dxfId="3" priority="4795" operator="equal">
      <formula>"NotPaid"</formula>
    </cfRule>
    <cfRule type="cellIs" dxfId="3" priority="4786" operator="equal">
      <formula>"NotPaid"</formula>
    </cfRule>
    <cfRule type="cellIs" dxfId="3" priority="4785" operator="equal">
      <formula>"NotPaid"</formula>
    </cfRule>
    <cfRule type="cellIs" dxfId="3" priority="4784" operator="equal">
      <formula>"NotPaid"</formula>
    </cfRule>
    <cfRule type="cellIs" dxfId="3" priority="4775" operator="equal">
      <formula>"NotPaid"</formula>
    </cfRule>
    <cfRule type="cellIs" dxfId="3" priority="4774" operator="equal">
      <formula>"NotPaid"</formula>
    </cfRule>
    <cfRule type="cellIs" dxfId="3" priority="4773" operator="equal">
      <formula>"NotPaid"</formula>
    </cfRule>
    <cfRule type="cellIs" dxfId="3" priority="4763" operator="equal">
      <formula>"NotPaid"</formula>
    </cfRule>
    <cfRule type="cellIs" dxfId="3" priority="4762" operator="equal">
      <formula>"NotPaid"</formula>
    </cfRule>
    <cfRule type="cellIs" dxfId="3" priority="4761" operator="equal">
      <formula>"NotPaid"</formula>
    </cfRule>
  </conditionalFormatting>
  <conditionalFormatting sqref="F10">
    <cfRule type="cellIs" dxfId="3" priority="5289" operator="equal">
      <formula>"NotPaid"</formula>
    </cfRule>
    <cfRule type="cellIs" dxfId="3" priority="5287" operator="equal">
      <formula>"NotPaid"</formula>
    </cfRule>
    <cfRule type="cellIs" dxfId="3" priority="5274" operator="equal">
      <formula>"NotPaid"</formula>
    </cfRule>
    <cfRule type="cellIs" dxfId="3" priority="5273" operator="equal">
      <formula>"NotPaid"</formula>
    </cfRule>
    <cfRule type="cellIs" dxfId="3" priority="5272" operator="equal">
      <formula>"NotPaid"</formula>
    </cfRule>
    <cfRule type="cellIs" dxfId="3" priority="5263" operator="equal">
      <formula>"NotPaid"</formula>
    </cfRule>
    <cfRule type="cellIs" dxfId="3" priority="5262" operator="equal">
      <formula>"NotPaid"</formula>
    </cfRule>
    <cfRule type="cellIs" dxfId="3" priority="5261" operator="equal">
      <formula>"NotPaid"</formula>
    </cfRule>
    <cfRule type="cellIs" dxfId="3" priority="5252" operator="equal">
      <formula>"NotPaid"</formula>
    </cfRule>
    <cfRule type="cellIs" dxfId="3" priority="5251" operator="equal">
      <formula>"NotPaid"</formula>
    </cfRule>
    <cfRule type="cellIs" dxfId="3" priority="5250" operator="equal">
      <formula>"NotPaid"</formula>
    </cfRule>
    <cfRule type="cellIs" dxfId="3" priority="5241" operator="equal">
      <formula>"NotPaid"</formula>
    </cfRule>
    <cfRule type="cellIs" dxfId="3" priority="5240" operator="equal">
      <formula>"NotPaid"</formula>
    </cfRule>
    <cfRule type="cellIs" dxfId="3" priority="5239" operator="equal">
      <formula>"NotPaid"</formula>
    </cfRule>
    <cfRule type="cellIs" dxfId="3" priority="5229" operator="equal">
      <formula>"NotPaid"</formula>
    </cfRule>
    <cfRule type="cellIs" dxfId="3" priority="5228" operator="equal">
      <formula>"NotPaid"</formula>
    </cfRule>
    <cfRule type="cellIs" dxfId="3" priority="5227" operator="equal">
      <formula>"NotPaid"</formula>
    </cfRule>
    <cfRule type="cellIs" dxfId="3" priority="5288" operator="equal">
      <formula>"NotPaid"</formula>
    </cfRule>
    <cfRule type="cellIs" dxfId="3" priority="4980" operator="equal">
      <formula>"NotPaid"</formula>
    </cfRule>
    <cfRule type="cellIs" dxfId="3" priority="4979" operator="equal">
      <formula>"NotPaid"</formula>
    </cfRule>
    <cfRule type="cellIs" dxfId="3" priority="4978" operator="equal">
      <formula>"NotPaid"</formula>
    </cfRule>
    <cfRule type="cellIs" dxfId="3" priority="4965" operator="equal">
      <formula>"NotPaid"</formula>
    </cfRule>
    <cfRule type="cellIs" dxfId="3" priority="4964" operator="equal">
      <formula>"NotPaid"</formula>
    </cfRule>
    <cfRule type="cellIs" dxfId="3" priority="4963" operator="equal">
      <formula>"NotPaid"</formula>
    </cfRule>
    <cfRule type="cellIs" dxfId="3" priority="4950" operator="equal">
      <formula>"NotPaid"</formula>
    </cfRule>
    <cfRule type="cellIs" dxfId="3" priority="4941" operator="equal">
      <formula>"NotPaid"</formula>
    </cfRule>
    <cfRule type="cellIs" dxfId="3" priority="4935" operator="equal">
      <formula>"NotPaid"</formula>
    </cfRule>
    <cfRule type="cellIs" dxfId="3" priority="4934" operator="equal">
      <formula>"NotPaid"</formula>
    </cfRule>
    <cfRule type="cellIs" dxfId="3" priority="4933" operator="equal">
      <formula>"NotPaid"</formula>
    </cfRule>
    <cfRule type="cellIs" dxfId="3" priority="4923" operator="equal">
      <formula>"NotPaid"</formula>
    </cfRule>
    <cfRule type="cellIs" dxfId="3" priority="4922" operator="equal">
      <formula>"NotPaid"</formula>
    </cfRule>
    <cfRule type="cellIs" dxfId="3" priority="4921" operator="equal">
      <formula>"NotPaid"</formula>
    </cfRule>
    <cfRule type="cellIs" dxfId="3" priority="4909" operator="equal">
      <formula>"NotPaid"</formula>
    </cfRule>
    <cfRule type="cellIs" dxfId="3" priority="4908" operator="equal">
      <formula>"NotPaid"</formula>
    </cfRule>
    <cfRule type="cellIs" dxfId="3" priority="4907" operator="equal">
      <formula>"NotPaid"</formula>
    </cfRule>
    <cfRule type="cellIs" dxfId="3" priority="4897" operator="equal">
      <formula>"NotPaid"</formula>
    </cfRule>
    <cfRule type="cellIs" dxfId="3" priority="4896" operator="equal">
      <formula>"NotPaid"</formula>
    </cfRule>
    <cfRule type="cellIs" dxfId="3" priority="4895" operator="equal">
      <formula>"NotPaid"</formula>
    </cfRule>
    <cfRule type="cellIs" dxfId="3" priority="4882" operator="equal">
      <formula>"NotPaid"</formula>
    </cfRule>
    <cfRule type="cellIs" dxfId="3" priority="4876" operator="equal">
      <formula>"NotPaid"</formula>
    </cfRule>
    <cfRule type="cellIs" dxfId="3" priority="4875" operator="equal">
      <formula>"NotPaid"</formula>
    </cfRule>
    <cfRule type="cellIs" dxfId="3" priority="4874" operator="equal">
      <formula>"NotPaid"</formula>
    </cfRule>
    <cfRule type="cellIs" dxfId="3" priority="4865" operator="equal">
      <formula>"NotPaid"</formula>
    </cfRule>
    <cfRule type="cellIs" dxfId="3" priority="4864" operator="equal">
      <formula>"NotPaid"</formula>
    </cfRule>
    <cfRule type="cellIs" dxfId="3" priority="4863" operator="equal">
      <formula>"NotPaid"</formula>
    </cfRule>
    <cfRule type="cellIs" dxfId="3" priority="4853" operator="equal">
      <formula>"NotPaid"</formula>
    </cfRule>
    <cfRule type="cellIs" dxfId="3" priority="4852" operator="equal">
      <formula>"NotPaid"</formula>
    </cfRule>
    <cfRule type="cellIs" dxfId="3" priority="4851" operator="equal">
      <formula>"NotPaid"</formula>
    </cfRule>
    <cfRule type="cellIs" dxfId="3" priority="4841" operator="equal">
      <formula>"NotPaid"</formula>
    </cfRule>
    <cfRule type="cellIs" dxfId="3" priority="4840" operator="equal">
      <formula>"NotPaid"</formula>
    </cfRule>
    <cfRule type="cellIs" dxfId="3" priority="4839" operator="equal">
      <formula>"NotPaid"</formula>
    </cfRule>
    <cfRule type="cellIs" dxfId="3" priority="4830" operator="equal">
      <formula>"NotPaid"</formula>
    </cfRule>
    <cfRule type="cellIs" dxfId="3" priority="4829" operator="equal">
      <formula>"NotPaid"</formula>
    </cfRule>
    <cfRule type="cellIs" dxfId="3" priority="4828" operator="equal">
      <formula>"NotPaid"</formula>
    </cfRule>
    <cfRule type="cellIs" dxfId="3" priority="4819" operator="equal">
      <formula>"NotPaid"</formula>
    </cfRule>
    <cfRule type="cellIs" dxfId="3" priority="5450" operator="equal">
      <formula>"NotPaid"</formula>
    </cfRule>
    <cfRule type="cellIs" dxfId="3" priority="5449" operator="equal">
      <formula>"NotPaid"</formula>
    </cfRule>
    <cfRule type="cellIs" dxfId="3" priority="5448" operator="equal">
      <formula>"NotPaid"</formula>
    </cfRule>
    <cfRule type="cellIs" dxfId="3" priority="5435" operator="equal">
      <formula>"NotPaid"</formula>
    </cfRule>
    <cfRule type="cellIs" dxfId="3" priority="5434" operator="equal">
      <formula>"NotPaid"</formula>
    </cfRule>
    <cfRule type="cellIs" dxfId="3" priority="5433" operator="equal">
      <formula>"NotPaid"</formula>
    </cfRule>
    <cfRule type="cellIs" dxfId="3" priority="5420" operator="equal">
      <formula>"NotPaid"</formula>
    </cfRule>
    <cfRule type="cellIs" dxfId="3" priority="5411" operator="equal">
      <formula>"NotPaid"</formula>
    </cfRule>
    <cfRule type="cellIs" dxfId="3" priority="5405" operator="equal">
      <formula>"NotPaid"</formula>
    </cfRule>
    <cfRule type="cellIs" dxfId="3" priority="5404" operator="equal">
      <formula>"NotPaid"</formula>
    </cfRule>
    <cfRule type="cellIs" dxfId="3" priority="5403" operator="equal">
      <formula>"NotPaid"</formula>
    </cfRule>
    <cfRule type="cellIs" dxfId="3" priority="5393" operator="equal">
      <formula>"NotPaid"</formula>
    </cfRule>
    <cfRule type="cellIs" dxfId="3" priority="5392" operator="equal">
      <formula>"NotPaid"</formula>
    </cfRule>
    <cfRule type="cellIs" dxfId="3" priority="5391" operator="equal">
      <formula>"NotPaid"</formula>
    </cfRule>
    <cfRule type="cellIs" dxfId="3" priority="5379" operator="equal">
      <formula>"NotPaid"</formula>
    </cfRule>
    <cfRule type="cellIs" dxfId="3" priority="5378" operator="equal">
      <formula>"NotPaid"</formula>
    </cfRule>
    <cfRule type="cellIs" dxfId="3" priority="5377" operator="equal">
      <formula>"NotPaid"</formula>
    </cfRule>
    <cfRule type="cellIs" dxfId="3" priority="5367" operator="equal">
      <formula>"NotPaid"</formula>
    </cfRule>
    <cfRule type="cellIs" dxfId="3" priority="5366" operator="equal">
      <formula>"NotPaid"</formula>
    </cfRule>
    <cfRule type="cellIs" dxfId="3" priority="5365" operator="equal">
      <formula>"NotPaid"</formula>
    </cfRule>
    <cfRule type="cellIs" dxfId="3" priority="5352" operator="equal">
      <formula>"NotPaid"</formula>
    </cfRule>
    <cfRule type="cellIs" dxfId="3" priority="5346" operator="equal">
      <formula>"NotPaid"</formula>
    </cfRule>
    <cfRule type="cellIs" dxfId="3" priority="5345" operator="equal">
      <formula>"NotPaid"</formula>
    </cfRule>
    <cfRule type="cellIs" dxfId="3" priority="5344" operator="equal">
      <formula>"NotPaid"</formula>
    </cfRule>
    <cfRule type="cellIs" dxfId="3" priority="5335" operator="equal">
      <formula>"NotPaid"</formula>
    </cfRule>
    <cfRule type="cellIs" dxfId="3" priority="5334" operator="equal">
      <formula>"NotPaid"</formula>
    </cfRule>
    <cfRule type="cellIs" dxfId="3" priority="5333" operator="equal">
      <formula>"NotPaid"</formula>
    </cfRule>
    <cfRule type="cellIs" dxfId="3" priority="5323" operator="equal">
      <formula>"NotPaid"</formula>
    </cfRule>
    <cfRule type="cellIs" dxfId="3" priority="5322" operator="equal">
      <formula>"NotPaid"</formula>
    </cfRule>
    <cfRule type="cellIs" dxfId="3" priority="5321" operator="equal">
      <formula>"NotPaid"</formula>
    </cfRule>
    <cfRule type="cellIs" dxfId="3" priority="5311" operator="equal">
      <formula>"NotPaid"</formula>
    </cfRule>
    <cfRule type="cellIs" dxfId="3" priority="5310" operator="equal">
      <formula>"NotPaid"</formula>
    </cfRule>
    <cfRule type="cellIs" dxfId="3" priority="5309" operator="equal">
      <formula>"NotPaid"</formula>
    </cfRule>
    <cfRule type="cellIs" dxfId="3" priority="5300" operator="equal">
      <formula>"NotPaid"</formula>
    </cfRule>
    <cfRule type="cellIs" dxfId="3" priority="5299" operator="equal">
      <formula>"NotPaid"</formula>
    </cfRule>
    <cfRule type="cellIs" dxfId="3" priority="5298" operator="equal">
      <formula>"NotPaid"</formula>
    </cfRule>
    <cfRule type="cellIs" dxfId="3" priority="4818" operator="equal">
      <formula>"NotPaid"</formula>
    </cfRule>
    <cfRule type="cellIs" dxfId="3" priority="4817" operator="equal">
      <formula>"NotPaid"</formula>
    </cfRule>
    <cfRule type="cellIs" dxfId="3" priority="4804" operator="equal">
      <formula>"NotPaid"</formula>
    </cfRule>
    <cfRule type="cellIs" dxfId="3" priority="4803" operator="equal">
      <formula>"NotPaid"</formula>
    </cfRule>
    <cfRule type="cellIs" dxfId="3" priority="4802" operator="equal">
      <formula>"NotPaid"</formula>
    </cfRule>
    <cfRule type="cellIs" dxfId="3" priority="4793" operator="equal">
      <formula>"NotPaid"</formula>
    </cfRule>
    <cfRule type="cellIs" dxfId="3" priority="4792" operator="equal">
      <formula>"NotPaid"</formula>
    </cfRule>
    <cfRule type="cellIs" dxfId="3" priority="4791" operator="equal">
      <formula>"NotPaid"</formula>
    </cfRule>
    <cfRule type="cellIs" dxfId="3" priority="4782" operator="equal">
      <formula>"NotPaid"</formula>
    </cfRule>
    <cfRule type="cellIs" dxfId="3" priority="4781" operator="equal">
      <formula>"NotPaid"</formula>
    </cfRule>
    <cfRule type="cellIs" dxfId="3" priority="4780" operator="equal">
      <formula>"NotPaid"</formula>
    </cfRule>
    <cfRule type="cellIs" dxfId="3" priority="4771" operator="equal">
      <formula>"NotPaid"</formula>
    </cfRule>
    <cfRule type="cellIs" dxfId="3" priority="4770" operator="equal">
      <formula>"NotPaid"</formula>
    </cfRule>
    <cfRule type="cellIs" dxfId="3" priority="4769" operator="equal">
      <formula>"NotPaid"</formula>
    </cfRule>
    <cfRule type="cellIs" dxfId="3" priority="4759" operator="equal">
      <formula>"NotPaid"</formula>
    </cfRule>
    <cfRule type="cellIs" dxfId="3" priority="4758" operator="equal">
      <formula>"NotPaid"</formula>
    </cfRule>
    <cfRule type="cellIs" dxfId="3" priority="4757" operator="equal">
      <formula>"NotPaid"</formula>
    </cfRule>
  </conditionalFormatting>
  <conditionalFormatting sqref="F10:G10">
    <cfRule type="expression" dxfId="0" priority="5456" stopIfTrue="1">
      <formula>F10="NotPaid"</formula>
    </cfRule>
    <cfRule type="expression" dxfId="0" priority="5385" stopIfTrue="1">
      <formula>F10="NotPaid"</formula>
    </cfRule>
    <cfRule type="expression" dxfId="0" priority="5341" stopIfTrue="1">
      <formula>F10="NotPaid"</formula>
    </cfRule>
    <cfRule type="expression" dxfId="0" priority="4986" stopIfTrue="1">
      <formula>F10="NotPaid"</formula>
    </cfRule>
    <cfRule type="expression" dxfId="0" priority="4915" stopIfTrue="1">
      <formula>F10="NotPaid"</formula>
    </cfRule>
    <cfRule type="expression" dxfId="0" priority="4871" stopIfTrue="1">
      <formula>F10="NotPaid"</formula>
    </cfRule>
  </conditionalFormatting>
  <conditionalFormatting sqref="G10">
    <cfRule type="cellIs" dxfId="3" priority="5290" operator="equal">
      <formula>"NotPaid"</formula>
    </cfRule>
    <cfRule type="cellIs" dxfId="3" priority="5242" operator="equal">
      <formula>"NotPaid"</formula>
    </cfRule>
    <cfRule type="cellIs" dxfId="3" priority="5230" operator="equal">
      <formula>"NotPaid"</formula>
    </cfRule>
    <cfRule type="cellIs" dxfId="3" priority="4981" operator="equal">
      <formula>"NotPaid"</formula>
    </cfRule>
    <cfRule type="cellIs" dxfId="3" priority="4966" operator="equal">
      <formula>"NotPaid"</formula>
    </cfRule>
    <cfRule type="cellIs" dxfId="3" priority="4936" operator="equal">
      <formula>"NotPaid"</formula>
    </cfRule>
    <cfRule type="cellIs" dxfId="3" priority="4924" operator="equal">
      <formula>"NotPaid"</formula>
    </cfRule>
    <cfRule type="cellIs" dxfId="3" priority="4910" operator="equal">
      <formula>"NotPaid"</formula>
    </cfRule>
    <cfRule type="cellIs" dxfId="3" priority="4898" operator="equal">
      <formula>"NotPaid"</formula>
    </cfRule>
    <cfRule type="cellIs" dxfId="3" priority="4877" operator="equal">
      <formula>"NotPaid"</formula>
    </cfRule>
    <cfRule type="cellIs" dxfId="3" priority="4866" operator="equal">
      <formula>"NotPaid"</formula>
    </cfRule>
    <cfRule type="cellIs" dxfId="3" priority="4854" operator="equal">
      <formula>"NotPaid"</formula>
    </cfRule>
    <cfRule type="cellIs" dxfId="3" priority="4820" operator="equal">
      <formula>"NotPaid"</formula>
    </cfRule>
    <cfRule type="cellIs" dxfId="3" priority="5451" operator="equal">
      <formula>"NotPaid"</formula>
    </cfRule>
    <cfRule type="cellIs" dxfId="3" priority="5436" operator="equal">
      <formula>"NotPaid"</formula>
    </cfRule>
    <cfRule type="cellIs" dxfId="3" priority="5406" operator="equal">
      <formula>"NotPaid"</formula>
    </cfRule>
    <cfRule type="cellIs" dxfId="3" priority="5394" operator="equal">
      <formula>"NotPaid"</formula>
    </cfRule>
    <cfRule type="cellIs" dxfId="3" priority="5380" operator="equal">
      <formula>"NotPaid"</formula>
    </cfRule>
    <cfRule type="cellIs" dxfId="3" priority="5368" operator="equal">
      <formula>"NotPaid"</formula>
    </cfRule>
    <cfRule type="cellIs" dxfId="3" priority="5347" operator="equal">
      <formula>"NotPaid"</formula>
    </cfRule>
    <cfRule type="cellIs" dxfId="3" priority="5336" operator="equal">
      <formula>"NotPaid"</formula>
    </cfRule>
    <cfRule type="cellIs" dxfId="3" priority="5324" operator="equal">
      <formula>"NotPaid"</formula>
    </cfRule>
    <cfRule type="cellIs" dxfId="3" priority="4772" operator="equal">
      <formula>"NotPaid"</formula>
    </cfRule>
    <cfRule type="cellIs" dxfId="3" priority="4760" operator="equal">
      <formula>"NotPaid"</formula>
    </cfRule>
  </conditionalFormatting>
  <conditionalFormatting sqref="G10:N10">
    <cfRule type="cellIs" dxfId="3" priority="5275" operator="equal">
      <formula>"NotPaid"</formula>
    </cfRule>
    <cfRule type="cellIs" dxfId="3" priority="5264" operator="equal">
      <formula>"NotPaid"</formula>
    </cfRule>
    <cfRule type="cellIs" dxfId="3" priority="5253" operator="equal">
      <formula>"NotPaid"</formula>
    </cfRule>
    <cfRule type="cellIs" dxfId="3" priority="4954" operator="equal">
      <formula>"NotPaid"</formula>
    </cfRule>
    <cfRule type="cellIs" dxfId="3" priority="4945" operator="equal">
      <formula>"NotPaid"</formula>
    </cfRule>
    <cfRule type="cellIs" dxfId="3" priority="4886" operator="equal">
      <formula>"NotPaid"</formula>
    </cfRule>
    <cfRule type="cellIs" dxfId="3" priority="4842" operator="equal">
      <formula>"NotPaid"</formula>
    </cfRule>
    <cfRule type="cellIs" dxfId="3" priority="4831" operator="equal">
      <formula>"NotPaid"</formula>
    </cfRule>
    <cfRule type="cellIs" dxfId="3" priority="5424" operator="equal">
      <formula>"NotPaid"</formula>
    </cfRule>
    <cfRule type="cellIs" dxfId="3" priority="5415" operator="equal">
      <formula>"NotPaid"</formula>
    </cfRule>
    <cfRule type="cellIs" dxfId="3" priority="5356" operator="equal">
      <formula>"NotPaid"</formula>
    </cfRule>
    <cfRule type="cellIs" dxfId="3" priority="5312" operator="equal">
      <formula>"NotPaid"</formula>
    </cfRule>
    <cfRule type="cellIs" dxfId="3" priority="5301" operator="equal">
      <formula>"NotPaid"</formula>
    </cfRule>
    <cfRule type="cellIs" dxfId="3" priority="4805" operator="equal">
      <formula>"NotPaid"</formula>
    </cfRule>
    <cfRule type="cellIs" dxfId="3" priority="4794" operator="equal">
      <formula>"NotPaid"</formula>
    </cfRule>
    <cfRule type="cellIs" dxfId="3" priority="4783" operator="equal">
      <formula>"NotPaid"</formula>
    </cfRule>
  </conditionalFormatting>
  <conditionalFormatting sqref="H10:N10">
    <cfRule type="cellIs" dxfId="3" priority="5286" operator="equal">
      <formula>"NotPaid"</formula>
    </cfRule>
    <cfRule type="cellIs" dxfId="3" priority="5238" operator="equal">
      <formula>"NotPaid"</formula>
    </cfRule>
    <cfRule type="cellIs" dxfId="3" priority="5226" operator="equal">
      <formula>"NotPaid"</formula>
    </cfRule>
    <cfRule type="cellIs" dxfId="3" priority="4977" operator="equal">
      <formula>"NotPaid"</formula>
    </cfRule>
    <cfRule type="cellIs" dxfId="3" priority="4962" operator="equal">
      <formula>"NotPaid"</formula>
    </cfRule>
    <cfRule type="cellIs" dxfId="3" priority="4932" operator="equal">
      <formula>"NotPaid"</formula>
    </cfRule>
    <cfRule type="cellIs" dxfId="3" priority="4920" operator="equal">
      <formula>"NotPaid"</formula>
    </cfRule>
    <cfRule type="cellIs" dxfId="3" priority="4906" operator="equal">
      <formula>"NotPaid"</formula>
    </cfRule>
    <cfRule type="cellIs" dxfId="3" priority="4894" operator="equal">
      <formula>"NotPaid"</formula>
    </cfRule>
    <cfRule type="cellIs" dxfId="3" priority="4873" operator="equal">
      <formula>"NotPaid"</formula>
    </cfRule>
    <cfRule type="cellIs" dxfId="3" priority="4862" operator="equal">
      <formula>"NotPaid"</formula>
    </cfRule>
    <cfRule type="cellIs" dxfId="3" priority="4850" operator="equal">
      <formula>"NotPaid"</formula>
    </cfRule>
    <cfRule type="cellIs" dxfId="3" priority="5447" operator="equal">
      <formula>"NotPaid"</formula>
    </cfRule>
    <cfRule type="cellIs" dxfId="3" priority="5432" operator="equal">
      <formula>"NotPaid"</formula>
    </cfRule>
    <cfRule type="cellIs" dxfId="3" priority="5402" operator="equal">
      <formula>"NotPaid"</formula>
    </cfRule>
    <cfRule type="cellIs" dxfId="3" priority="5390" operator="equal">
      <formula>"NotPaid"</formula>
    </cfRule>
    <cfRule type="cellIs" dxfId="3" priority="5376" operator="equal">
      <formula>"NotPaid"</formula>
    </cfRule>
    <cfRule type="cellIs" dxfId="3" priority="5364" operator="equal">
      <formula>"NotPaid"</formula>
    </cfRule>
    <cfRule type="cellIs" dxfId="3" priority="5343" operator="equal">
      <formula>"NotPaid"</formula>
    </cfRule>
    <cfRule type="cellIs" dxfId="3" priority="5332" operator="equal">
      <formula>"NotPaid"</formula>
    </cfRule>
    <cfRule type="cellIs" dxfId="3" priority="5320" operator="equal">
      <formula>"NotPaid"</formula>
    </cfRule>
    <cfRule type="cellIs" dxfId="3" priority="4816" operator="equal">
      <formula>"NotPaid"</formula>
    </cfRule>
    <cfRule type="cellIs" dxfId="3" priority="4768" operator="equal">
      <formula>"NotPaid"</formula>
    </cfRule>
    <cfRule type="cellIs" dxfId="3" priority="4756" operator="equal">
      <formula>"NotPaid"</formula>
    </cfRule>
  </conditionalFormatting>
  <conditionalFormatting sqref="O10">
    <cfRule type="cellIs" dxfId="3" priority="5282" operator="equal">
      <formula>"NotPaid"</formula>
    </cfRule>
    <cfRule type="cellIs" dxfId="3" priority="5246" operator="equal">
      <formula>"NotPaid"</formula>
    </cfRule>
    <cfRule type="cellIs" dxfId="3" priority="5234" operator="equal">
      <formula>"NotPaid"</formula>
    </cfRule>
    <cfRule type="cellIs" dxfId="3" priority="5268" operator="equal">
      <formula>"NotPaid"</formula>
    </cfRule>
    <cfRule type="cellIs" dxfId="3" priority="5257" operator="equal">
      <formula>"NotPaid"</formula>
    </cfRule>
    <cfRule type="cellIs" dxfId="3" priority="4973" operator="equal">
      <formula>"NotPaid"</formula>
    </cfRule>
    <cfRule type="cellIs" dxfId="3" priority="4958" operator="equal">
      <formula>"NotPaid"</formula>
    </cfRule>
    <cfRule type="cellIs" dxfId="3" priority="4949" operator="equal">
      <formula>"NotPaid"</formula>
    </cfRule>
    <cfRule type="cellIs" dxfId="3" priority="4940" operator="equal">
      <formula>"NotPaid"</formula>
    </cfRule>
    <cfRule type="cellIs" dxfId="3" priority="4928" operator="equal">
      <formula>"NotPaid"</formula>
    </cfRule>
    <cfRule type="cellIs" dxfId="3" priority="4916" operator="equal">
      <formula>"NotPaid"</formula>
    </cfRule>
    <cfRule type="cellIs" dxfId="3" priority="4902" operator="equal">
      <formula>"NotPaid"</formula>
    </cfRule>
    <cfRule type="cellIs" dxfId="3" priority="4890" operator="equal">
      <formula>"NotPaid"</formula>
    </cfRule>
    <cfRule type="cellIs" dxfId="3" priority="4881" operator="equal">
      <formula>"NotPaid"</formula>
    </cfRule>
    <cfRule type="cellIs" dxfId="3" priority="4872" operator="equal">
      <formula>"NotPaid"</formula>
    </cfRule>
    <cfRule type="cellIs" dxfId="3" priority="4858" operator="equal">
      <formula>"NotPaid"</formula>
    </cfRule>
    <cfRule type="cellIs" dxfId="3" priority="4846" operator="equal">
      <formula>"NotPaid"</formula>
    </cfRule>
    <cfRule type="cellIs" dxfId="3" priority="4835" operator="equal">
      <formula>"NotPaid"</formula>
    </cfRule>
    <cfRule type="cellIs" dxfId="3" priority="4824" operator="equal">
      <formula>"NotPaid"</formula>
    </cfRule>
    <cfRule type="cellIs" dxfId="3" priority="5443" operator="equal">
      <formula>"NotPaid"</formula>
    </cfRule>
    <cfRule type="cellIs" dxfId="3" priority="5428" operator="equal">
      <formula>"NotPaid"</formula>
    </cfRule>
    <cfRule type="cellIs" dxfId="3" priority="5419" operator="equal">
      <formula>"NotPaid"</formula>
    </cfRule>
    <cfRule type="cellIs" dxfId="3" priority="5410" operator="equal">
      <formula>"NotPaid"</formula>
    </cfRule>
    <cfRule type="cellIs" dxfId="3" priority="5398" operator="equal">
      <formula>"NotPaid"</formula>
    </cfRule>
    <cfRule type="cellIs" dxfId="3" priority="5386" operator="equal">
      <formula>"NotPaid"</formula>
    </cfRule>
    <cfRule type="cellIs" dxfId="3" priority="5372" operator="equal">
      <formula>"NotPaid"</formula>
    </cfRule>
    <cfRule type="cellIs" dxfId="3" priority="5360" operator="equal">
      <formula>"NotPaid"</formula>
    </cfRule>
    <cfRule type="cellIs" dxfId="3" priority="5351" operator="equal">
      <formula>"NotPaid"</formula>
    </cfRule>
    <cfRule type="cellIs" dxfId="3" priority="5342" operator="equal">
      <formula>"NotPaid"</formula>
    </cfRule>
    <cfRule type="cellIs" dxfId="3" priority="5328" operator="equal">
      <formula>"NotPaid"</formula>
    </cfRule>
    <cfRule type="cellIs" dxfId="3" priority="5316" operator="equal">
      <formula>"NotPaid"</formula>
    </cfRule>
    <cfRule type="cellIs" dxfId="3" priority="5305" operator="equal">
      <formula>"NotPaid"</formula>
    </cfRule>
    <cfRule type="cellIs" dxfId="3" priority="5294" operator="equal">
      <formula>"NotPaid"</formula>
    </cfRule>
    <cfRule type="cellIs" dxfId="3" priority="5222" operator="equal">
      <formula>"NotPaid"</formula>
    </cfRule>
    <cfRule type="cellIs" dxfId="3" priority="4812" operator="equal">
      <formula>"NotPaid"</formula>
    </cfRule>
    <cfRule type="cellIs" dxfId="3" priority="4798" operator="equal">
      <formula>"NotPaid"</formula>
    </cfRule>
    <cfRule type="cellIs" dxfId="3" priority="4787" operator="equal">
      <formula>"NotPaid"</formula>
    </cfRule>
    <cfRule type="cellIs" dxfId="3" priority="4776" operator="equal">
      <formula>"NotPaid"</formula>
    </cfRule>
    <cfRule type="cellIs" dxfId="3" priority="4764" operator="equal">
      <formula>"NotPaid"</formula>
    </cfRule>
    <cfRule type="cellIs" dxfId="3" priority="4752" operator="equal">
      <formula>"NotPaid"</formula>
    </cfRule>
  </conditionalFormatting>
  <conditionalFormatting sqref="Q10:R10">
    <cfRule type="cellIs" dxfId="3" priority="1418" operator="equal">
      <formula>"NotPaid"</formula>
    </cfRule>
    <cfRule type="cellIs" dxfId="3" priority="1417" operator="equal">
      <formula>"NotPaid"</formula>
    </cfRule>
    <cfRule type="cellIs" dxfId="3" priority="1416" operator="equal">
      <formula>"NotPaid"</formula>
    </cfRule>
    <cfRule type="cellIs" dxfId="3" priority="1415" operator="equal">
      <formula>"NotPaid"</formula>
    </cfRule>
    <cfRule type="cellIs" dxfId="3" priority="1414" operator="equal">
      <formula>"NotPaid"</formula>
    </cfRule>
    <cfRule type="cellIs" dxfId="3" priority="1413" operator="equal">
      <formula>"NotPaid"</formula>
    </cfRule>
    <cfRule type="cellIs" dxfId="3" priority="1412" operator="equal">
      <formula>"NotPaid"</formula>
    </cfRule>
    <cfRule type="cellIs" dxfId="3" priority="1411" operator="equal">
      <formula>"NotPaid"</formula>
    </cfRule>
    <cfRule type="cellIs" dxfId="3" priority="1410" operator="equal">
      <formula>"NotPaid"</formula>
    </cfRule>
    <cfRule type="cellIs" dxfId="3" priority="1409" operator="equal">
      <formula>"NotPaid"</formula>
    </cfRule>
    <cfRule type="cellIs" dxfId="3" priority="1408" operator="equal">
      <formula>"NotPaid"</formula>
    </cfRule>
    <cfRule type="cellIs" dxfId="3" priority="1407" operator="equal">
      <formula>"NotPaid"</formula>
    </cfRule>
    <cfRule type="cellIs" dxfId="3" priority="1406" operator="equal">
      <formula>"NotPaid"</formula>
    </cfRule>
    <cfRule type="cellIs" dxfId="3" priority="1405" operator="equal">
      <formula>"NotPaid"</formula>
    </cfRule>
    <cfRule type="cellIs" dxfId="3" priority="1404" operator="equal">
      <formula>"NotPaid"</formula>
    </cfRule>
    <cfRule type="cellIs" dxfId="3" priority="1403" operator="equal">
      <formula>"NotPaid"</formula>
    </cfRule>
    <cfRule type="cellIs" dxfId="3" priority="1402" operator="equal">
      <formula>"NotPaid"</formula>
    </cfRule>
    <cfRule type="cellIs" dxfId="3" priority="1401" operator="equal">
      <formula>"NotPaid"</formula>
    </cfRule>
    <cfRule type="cellIs" dxfId="3" priority="1400" operator="equal">
      <formula>"NotPaid"</formula>
    </cfRule>
    <cfRule type="cellIs" dxfId="3" priority="1399" operator="equal">
      <formula>"NotPaid"</formula>
    </cfRule>
    <cfRule type="cellIs" dxfId="3" priority="1398" operator="equal">
      <formula>"NotPaid"</formula>
    </cfRule>
    <cfRule type="cellIs" dxfId="3" priority="1397" operator="equal">
      <formula>"NotPaid"</formula>
    </cfRule>
    <cfRule type="cellIs" dxfId="3" priority="1396" operator="equal">
      <formula>"NotPaid"</formula>
    </cfRule>
    <cfRule type="cellIs" dxfId="3" priority="1372" operator="equal">
      <formula>"NotPaid"</formula>
    </cfRule>
    <cfRule type="cellIs" dxfId="3" priority="1371" operator="equal">
      <formula>"NotPaid"</formula>
    </cfRule>
    <cfRule type="cellIs" dxfId="3" priority="1370" operator="equal">
      <formula>"NotPaid"</formula>
    </cfRule>
    <cfRule type="cellIs" dxfId="3" priority="1369" operator="equal">
      <formula>"NotPaid"</formula>
    </cfRule>
    <cfRule type="cellIs" dxfId="3" priority="1368" operator="equal">
      <formula>"NotPaid"</formula>
    </cfRule>
    <cfRule type="cellIs" dxfId="3" priority="1367" operator="equal">
      <formula>"NotPaid"</formula>
    </cfRule>
    <cfRule type="cellIs" dxfId="3" priority="1366" operator="equal">
      <formula>"NotPaid"</formula>
    </cfRule>
    <cfRule type="cellIs" dxfId="3" priority="1365" operator="equal">
      <formula>"NotPaid"</formula>
    </cfRule>
    <cfRule type="cellIs" dxfId="3" priority="1364" operator="equal">
      <formula>"NotPaid"</formula>
    </cfRule>
    <cfRule type="cellIs" dxfId="3" priority="1363" operator="equal">
      <formula>"NotPaid"</formula>
    </cfRule>
    <cfRule type="cellIs" dxfId="3" priority="1362" operator="equal">
      <formula>"NotPaid"</formula>
    </cfRule>
    <cfRule type="cellIs" dxfId="3" priority="1361" operator="equal">
      <formula>"NotPaid"</formula>
    </cfRule>
    <cfRule type="cellIs" dxfId="3" priority="1360" operator="equal">
      <formula>"NotPaid"</formula>
    </cfRule>
    <cfRule type="cellIs" dxfId="3" priority="1359" operator="equal">
      <formula>"NotPaid"</formula>
    </cfRule>
    <cfRule type="cellIs" dxfId="3" priority="1358" operator="equal">
      <formula>"NotPaid"</formula>
    </cfRule>
    <cfRule type="cellIs" dxfId="3" priority="1357" operator="equal">
      <formula>"NotPaid"</formula>
    </cfRule>
    <cfRule type="cellIs" dxfId="3" priority="1356" operator="equal">
      <formula>"NotPaid"</formula>
    </cfRule>
    <cfRule type="cellIs" dxfId="3" priority="1355" operator="equal">
      <formula>"NotPaid"</formula>
    </cfRule>
    <cfRule type="cellIs" dxfId="3" priority="1354" operator="equal">
      <formula>"NotPaid"</formula>
    </cfRule>
    <cfRule type="cellIs" dxfId="3" priority="1353" operator="equal">
      <formula>"NotPaid"</formula>
    </cfRule>
    <cfRule type="cellIs" dxfId="3" priority="1352" operator="equal">
      <formula>"NotPaid"</formula>
    </cfRule>
    <cfRule type="cellIs" dxfId="3" priority="1351" operator="equal">
      <formula>"NotPaid"</formula>
    </cfRule>
    <cfRule type="cellIs" dxfId="3" priority="1350" operator="equal">
      <formula>"NotPaid"</formula>
    </cfRule>
  </conditionalFormatting>
  <conditionalFormatting sqref="S10:U10">
    <cfRule type="cellIs" dxfId="3" priority="1731" operator="equal">
      <formula>"NotPaid"</formula>
    </cfRule>
    <cfRule type="cellIs" dxfId="3" priority="1730" operator="equal">
      <formula>"NotPaid"</formula>
    </cfRule>
    <cfRule type="cellIs" dxfId="3" priority="1729" operator="equal">
      <formula>"NotPaid"</formula>
    </cfRule>
    <cfRule type="cellIs" dxfId="3" priority="1728" operator="equal">
      <formula>"NotPaid"</formula>
    </cfRule>
    <cfRule type="cellIs" dxfId="3" priority="1727" operator="equal">
      <formula>"NotPaid"</formula>
    </cfRule>
    <cfRule type="cellIs" dxfId="3" priority="1726" operator="equal">
      <formula>"NotPaid"</formula>
    </cfRule>
    <cfRule type="cellIs" dxfId="3" priority="1725" operator="equal">
      <formula>"NotPaid"</formula>
    </cfRule>
    <cfRule type="cellIs" dxfId="3" priority="1724" operator="equal">
      <formula>"NotPaid"</formula>
    </cfRule>
    <cfRule type="cellIs" dxfId="3" priority="1723" operator="equal">
      <formula>"NotPaid"</formula>
    </cfRule>
    <cfRule type="cellIs" dxfId="3" priority="1722" operator="equal">
      <formula>"NotPaid"</formula>
    </cfRule>
    <cfRule type="cellIs" dxfId="3" priority="1721" operator="equal">
      <formula>"NotPaid"</formula>
    </cfRule>
    <cfRule type="cellIs" dxfId="3" priority="1720" operator="equal">
      <formula>"NotPaid"</formula>
    </cfRule>
    <cfRule type="cellIs" dxfId="3" priority="1719" operator="equal">
      <formula>"NotPaid"</formula>
    </cfRule>
    <cfRule type="cellIs" dxfId="3" priority="1718" operator="equal">
      <formula>"NotPaid"</formula>
    </cfRule>
    <cfRule type="cellIs" dxfId="3" priority="1717" operator="equal">
      <formula>"NotPaid"</formula>
    </cfRule>
    <cfRule type="cellIs" dxfId="3" priority="1716" operator="equal">
      <formula>"NotPaid"</formula>
    </cfRule>
    <cfRule type="cellIs" dxfId="3" priority="1715" operator="equal">
      <formula>"NotPaid"</formula>
    </cfRule>
    <cfRule type="cellIs" dxfId="3" priority="1714" operator="equal">
      <formula>"NotPaid"</formula>
    </cfRule>
    <cfRule type="cellIs" dxfId="3" priority="1713" operator="equal">
      <formula>"NotPaid"</formula>
    </cfRule>
    <cfRule type="cellIs" dxfId="3" priority="1712" operator="equal">
      <formula>"NotPaid"</formula>
    </cfRule>
    <cfRule type="cellIs" dxfId="3" priority="1711" operator="equal">
      <formula>"NotPaid"</formula>
    </cfRule>
    <cfRule type="cellIs" dxfId="3" priority="1710" operator="equal">
      <formula>"NotPaid"</formula>
    </cfRule>
    <cfRule type="cellIs" dxfId="3" priority="1709" operator="equal">
      <formula>"NotPaid"</formula>
    </cfRule>
    <cfRule type="cellIs" dxfId="3" priority="1685" operator="equal">
      <formula>"NotPaid"</formula>
    </cfRule>
    <cfRule type="cellIs" dxfId="3" priority="1684" operator="equal">
      <formula>"NotPaid"</formula>
    </cfRule>
    <cfRule type="cellIs" dxfId="3" priority="1683" operator="equal">
      <formula>"NotPaid"</formula>
    </cfRule>
    <cfRule type="cellIs" dxfId="3" priority="1682" operator="equal">
      <formula>"NotPaid"</formula>
    </cfRule>
    <cfRule type="cellIs" dxfId="3" priority="1681" operator="equal">
      <formula>"NotPaid"</formula>
    </cfRule>
    <cfRule type="cellIs" dxfId="3" priority="1680" operator="equal">
      <formula>"NotPaid"</formula>
    </cfRule>
    <cfRule type="cellIs" dxfId="3" priority="1679" operator="equal">
      <formula>"NotPaid"</formula>
    </cfRule>
    <cfRule type="cellIs" dxfId="3" priority="1678" operator="equal">
      <formula>"NotPaid"</formula>
    </cfRule>
    <cfRule type="cellIs" dxfId="3" priority="1677" operator="equal">
      <formula>"NotPaid"</formula>
    </cfRule>
    <cfRule type="cellIs" dxfId="3" priority="1676" operator="equal">
      <formula>"NotPaid"</formula>
    </cfRule>
    <cfRule type="cellIs" dxfId="3" priority="1675" operator="equal">
      <formula>"NotPaid"</formula>
    </cfRule>
    <cfRule type="cellIs" dxfId="3" priority="1674" operator="equal">
      <formula>"NotPaid"</formula>
    </cfRule>
    <cfRule type="cellIs" dxfId="3" priority="1673" operator="equal">
      <formula>"NotPaid"</formula>
    </cfRule>
    <cfRule type="cellIs" dxfId="3" priority="1672" operator="equal">
      <formula>"NotPaid"</formula>
    </cfRule>
    <cfRule type="cellIs" dxfId="3" priority="1671" operator="equal">
      <formula>"NotPaid"</formula>
    </cfRule>
    <cfRule type="cellIs" dxfId="3" priority="1670" operator="equal">
      <formula>"NotPaid"</formula>
    </cfRule>
    <cfRule type="cellIs" dxfId="3" priority="1669" operator="equal">
      <formula>"NotPaid"</formula>
    </cfRule>
    <cfRule type="cellIs" dxfId="3" priority="1668" operator="equal">
      <formula>"NotPaid"</formula>
    </cfRule>
    <cfRule type="cellIs" dxfId="3" priority="1667" operator="equal">
      <formula>"NotPaid"</formula>
    </cfRule>
    <cfRule type="cellIs" dxfId="3" priority="1666" operator="equal">
      <formula>"NotPaid"</formula>
    </cfRule>
    <cfRule type="cellIs" dxfId="3" priority="1665" operator="equal">
      <formula>"NotPaid"</formula>
    </cfRule>
    <cfRule type="cellIs" dxfId="3" priority="1664" operator="equal">
      <formula>"NotPaid"</formula>
    </cfRule>
    <cfRule type="cellIs" dxfId="3" priority="1663" operator="equal">
      <formula>"NotPaid"</formula>
    </cfRule>
  </conditionalFormatting>
  <conditionalFormatting sqref="V10:X10">
    <cfRule type="cellIs" dxfId="3" priority="2044" operator="equal">
      <formula>"NotPaid"</formula>
    </cfRule>
    <cfRule type="cellIs" dxfId="3" priority="2043" operator="equal">
      <formula>"NotPaid"</formula>
    </cfRule>
    <cfRule type="cellIs" dxfId="3" priority="2042" operator="equal">
      <formula>"NotPaid"</formula>
    </cfRule>
    <cfRule type="cellIs" dxfId="3" priority="2041" operator="equal">
      <formula>"NotPaid"</formula>
    </cfRule>
    <cfRule type="cellIs" dxfId="3" priority="2040" operator="equal">
      <formula>"NotPaid"</formula>
    </cfRule>
    <cfRule type="cellIs" dxfId="3" priority="2039" operator="equal">
      <formula>"NotPaid"</formula>
    </cfRule>
    <cfRule type="cellIs" dxfId="3" priority="2038" operator="equal">
      <formula>"NotPaid"</formula>
    </cfRule>
    <cfRule type="cellIs" dxfId="3" priority="2037" operator="equal">
      <formula>"NotPaid"</formula>
    </cfRule>
    <cfRule type="cellIs" dxfId="3" priority="2036" operator="equal">
      <formula>"NotPaid"</formula>
    </cfRule>
    <cfRule type="cellIs" dxfId="3" priority="2035" operator="equal">
      <formula>"NotPaid"</formula>
    </cfRule>
    <cfRule type="cellIs" dxfId="3" priority="2034" operator="equal">
      <formula>"NotPaid"</formula>
    </cfRule>
    <cfRule type="cellIs" dxfId="3" priority="2033" operator="equal">
      <formula>"NotPaid"</formula>
    </cfRule>
    <cfRule type="cellIs" dxfId="3" priority="2032" operator="equal">
      <formula>"NotPaid"</formula>
    </cfRule>
    <cfRule type="cellIs" dxfId="3" priority="2031" operator="equal">
      <formula>"NotPaid"</formula>
    </cfRule>
    <cfRule type="cellIs" dxfId="3" priority="2030" operator="equal">
      <formula>"NotPaid"</formula>
    </cfRule>
    <cfRule type="cellIs" dxfId="3" priority="2029" operator="equal">
      <formula>"NotPaid"</formula>
    </cfRule>
    <cfRule type="cellIs" dxfId="3" priority="2028" operator="equal">
      <formula>"NotPaid"</formula>
    </cfRule>
    <cfRule type="cellIs" dxfId="3" priority="2027" operator="equal">
      <formula>"NotPaid"</formula>
    </cfRule>
    <cfRule type="cellIs" dxfId="3" priority="2026" operator="equal">
      <formula>"NotPaid"</formula>
    </cfRule>
    <cfRule type="cellIs" dxfId="3" priority="2025" operator="equal">
      <formula>"NotPaid"</formula>
    </cfRule>
    <cfRule type="cellIs" dxfId="3" priority="2024" operator="equal">
      <formula>"NotPaid"</formula>
    </cfRule>
    <cfRule type="cellIs" dxfId="3" priority="2023" operator="equal">
      <formula>"NotPaid"</formula>
    </cfRule>
    <cfRule type="cellIs" dxfId="3" priority="2022" operator="equal">
      <formula>"NotPaid"</formula>
    </cfRule>
    <cfRule type="cellIs" dxfId="3" priority="1998" operator="equal">
      <formula>"NotPaid"</formula>
    </cfRule>
    <cfRule type="cellIs" dxfId="3" priority="1997" operator="equal">
      <formula>"NotPaid"</formula>
    </cfRule>
    <cfRule type="cellIs" dxfId="3" priority="1996" operator="equal">
      <formula>"NotPaid"</formula>
    </cfRule>
    <cfRule type="cellIs" dxfId="3" priority="1995" operator="equal">
      <formula>"NotPaid"</formula>
    </cfRule>
    <cfRule type="cellIs" dxfId="3" priority="1994" operator="equal">
      <formula>"NotPaid"</formula>
    </cfRule>
    <cfRule type="cellIs" dxfId="3" priority="1993" operator="equal">
      <formula>"NotPaid"</formula>
    </cfRule>
    <cfRule type="cellIs" dxfId="3" priority="1992" operator="equal">
      <formula>"NotPaid"</formula>
    </cfRule>
    <cfRule type="cellIs" dxfId="3" priority="1991" operator="equal">
      <formula>"NotPaid"</formula>
    </cfRule>
    <cfRule type="cellIs" dxfId="3" priority="1990" operator="equal">
      <formula>"NotPaid"</formula>
    </cfRule>
    <cfRule type="cellIs" dxfId="3" priority="1989" operator="equal">
      <formula>"NotPaid"</formula>
    </cfRule>
    <cfRule type="cellIs" dxfId="3" priority="1988" operator="equal">
      <formula>"NotPaid"</formula>
    </cfRule>
    <cfRule type="cellIs" dxfId="3" priority="1987" operator="equal">
      <formula>"NotPaid"</formula>
    </cfRule>
    <cfRule type="cellIs" dxfId="3" priority="1986" operator="equal">
      <formula>"NotPaid"</formula>
    </cfRule>
    <cfRule type="cellIs" dxfId="3" priority="1985" operator="equal">
      <formula>"NotPaid"</formula>
    </cfRule>
    <cfRule type="cellIs" dxfId="3" priority="1984" operator="equal">
      <formula>"NotPaid"</formula>
    </cfRule>
    <cfRule type="cellIs" dxfId="3" priority="1983" operator="equal">
      <formula>"NotPaid"</formula>
    </cfRule>
    <cfRule type="cellIs" dxfId="3" priority="1982" operator="equal">
      <formula>"NotPaid"</formula>
    </cfRule>
    <cfRule type="cellIs" dxfId="3" priority="1981" operator="equal">
      <formula>"NotPaid"</formula>
    </cfRule>
    <cfRule type="cellIs" dxfId="3" priority="1980" operator="equal">
      <formula>"NotPaid"</formula>
    </cfRule>
    <cfRule type="cellIs" dxfId="3" priority="1979" operator="equal">
      <formula>"NotPaid"</formula>
    </cfRule>
    <cfRule type="cellIs" dxfId="3" priority="1978" operator="equal">
      <formula>"NotPaid"</formula>
    </cfRule>
    <cfRule type="cellIs" dxfId="3" priority="1977" operator="equal">
      <formula>"NotPaid"</formula>
    </cfRule>
    <cfRule type="cellIs" dxfId="3" priority="1976" operator="equal">
      <formula>"NotPaid"</formula>
    </cfRule>
  </conditionalFormatting>
  <conditionalFormatting sqref="Y10:AA10">
    <cfRule type="cellIs" dxfId="3" priority="2357" operator="equal">
      <formula>"NotPaid"</formula>
    </cfRule>
    <cfRule type="cellIs" dxfId="3" priority="2356" operator="equal">
      <formula>"NotPaid"</formula>
    </cfRule>
    <cfRule type="cellIs" dxfId="3" priority="2355" operator="equal">
      <formula>"NotPaid"</formula>
    </cfRule>
    <cfRule type="cellIs" dxfId="3" priority="2354" operator="equal">
      <formula>"NotPaid"</formula>
    </cfRule>
    <cfRule type="cellIs" dxfId="3" priority="2353" operator="equal">
      <formula>"NotPaid"</formula>
    </cfRule>
    <cfRule type="cellIs" dxfId="3" priority="2352" operator="equal">
      <formula>"NotPaid"</formula>
    </cfRule>
    <cfRule type="cellIs" dxfId="3" priority="2351" operator="equal">
      <formula>"NotPaid"</formula>
    </cfRule>
    <cfRule type="cellIs" dxfId="3" priority="2350" operator="equal">
      <formula>"NotPaid"</formula>
    </cfRule>
    <cfRule type="cellIs" dxfId="3" priority="2349" operator="equal">
      <formula>"NotPaid"</formula>
    </cfRule>
    <cfRule type="cellIs" dxfId="3" priority="2348" operator="equal">
      <formula>"NotPaid"</formula>
    </cfRule>
    <cfRule type="cellIs" dxfId="3" priority="2347" operator="equal">
      <formula>"NotPaid"</formula>
    </cfRule>
    <cfRule type="cellIs" dxfId="3" priority="2346" operator="equal">
      <formula>"NotPaid"</formula>
    </cfRule>
    <cfRule type="cellIs" dxfId="3" priority="2345" operator="equal">
      <formula>"NotPaid"</formula>
    </cfRule>
    <cfRule type="cellIs" dxfId="3" priority="2344" operator="equal">
      <formula>"NotPaid"</formula>
    </cfRule>
    <cfRule type="cellIs" dxfId="3" priority="2343" operator="equal">
      <formula>"NotPaid"</formula>
    </cfRule>
    <cfRule type="cellIs" dxfId="3" priority="2342" operator="equal">
      <formula>"NotPaid"</formula>
    </cfRule>
    <cfRule type="cellIs" dxfId="3" priority="2341" operator="equal">
      <formula>"NotPaid"</formula>
    </cfRule>
    <cfRule type="cellIs" dxfId="3" priority="2340" operator="equal">
      <formula>"NotPaid"</formula>
    </cfRule>
    <cfRule type="cellIs" dxfId="3" priority="2339" operator="equal">
      <formula>"NotPaid"</formula>
    </cfRule>
    <cfRule type="cellIs" dxfId="3" priority="2338" operator="equal">
      <formula>"NotPaid"</formula>
    </cfRule>
    <cfRule type="cellIs" dxfId="3" priority="2337" operator="equal">
      <formula>"NotPaid"</formula>
    </cfRule>
    <cfRule type="cellIs" dxfId="3" priority="2336" operator="equal">
      <formula>"NotPaid"</formula>
    </cfRule>
    <cfRule type="cellIs" dxfId="3" priority="2335" operator="equal">
      <formula>"NotPaid"</formula>
    </cfRule>
    <cfRule type="cellIs" dxfId="3" priority="2311" operator="equal">
      <formula>"NotPaid"</formula>
    </cfRule>
    <cfRule type="cellIs" dxfId="3" priority="2310" operator="equal">
      <formula>"NotPaid"</formula>
    </cfRule>
    <cfRule type="cellIs" dxfId="3" priority="2309" operator="equal">
      <formula>"NotPaid"</formula>
    </cfRule>
    <cfRule type="cellIs" dxfId="3" priority="2308" operator="equal">
      <formula>"NotPaid"</formula>
    </cfRule>
    <cfRule type="cellIs" dxfId="3" priority="2307" operator="equal">
      <formula>"NotPaid"</formula>
    </cfRule>
    <cfRule type="cellIs" dxfId="3" priority="2306" operator="equal">
      <formula>"NotPaid"</formula>
    </cfRule>
    <cfRule type="cellIs" dxfId="3" priority="2305" operator="equal">
      <formula>"NotPaid"</formula>
    </cfRule>
    <cfRule type="cellIs" dxfId="3" priority="2304" operator="equal">
      <formula>"NotPaid"</formula>
    </cfRule>
    <cfRule type="cellIs" dxfId="3" priority="2303" operator="equal">
      <formula>"NotPaid"</formula>
    </cfRule>
    <cfRule type="cellIs" dxfId="3" priority="2302" operator="equal">
      <formula>"NotPaid"</formula>
    </cfRule>
    <cfRule type="cellIs" dxfId="3" priority="2301" operator="equal">
      <formula>"NotPaid"</formula>
    </cfRule>
    <cfRule type="cellIs" dxfId="3" priority="2300" operator="equal">
      <formula>"NotPaid"</formula>
    </cfRule>
    <cfRule type="cellIs" dxfId="3" priority="2299" operator="equal">
      <formula>"NotPaid"</formula>
    </cfRule>
    <cfRule type="cellIs" dxfId="3" priority="2298" operator="equal">
      <formula>"NotPaid"</formula>
    </cfRule>
    <cfRule type="cellIs" dxfId="3" priority="2297" operator="equal">
      <formula>"NotPaid"</formula>
    </cfRule>
    <cfRule type="cellIs" dxfId="3" priority="2296" operator="equal">
      <formula>"NotPaid"</formula>
    </cfRule>
    <cfRule type="cellIs" dxfId="3" priority="2295" operator="equal">
      <formula>"NotPaid"</formula>
    </cfRule>
    <cfRule type="cellIs" dxfId="3" priority="2294" operator="equal">
      <formula>"NotPaid"</formula>
    </cfRule>
    <cfRule type="cellIs" dxfId="3" priority="2293" operator="equal">
      <formula>"NotPaid"</formula>
    </cfRule>
    <cfRule type="cellIs" dxfId="3" priority="2292" operator="equal">
      <formula>"NotPaid"</formula>
    </cfRule>
    <cfRule type="cellIs" dxfId="3" priority="2291" operator="equal">
      <formula>"NotPaid"</formula>
    </cfRule>
    <cfRule type="cellIs" dxfId="3" priority="2290" operator="equal">
      <formula>"NotPaid"</formula>
    </cfRule>
    <cfRule type="cellIs" dxfId="3" priority="2289" operator="equal">
      <formula>"NotPaid"</formula>
    </cfRule>
  </conditionalFormatting>
  <conditionalFormatting sqref="AF10:AQ10">
    <cfRule type="expression" dxfId="5" priority="1206" stopIfTrue="1">
      <formula>AF10="NotPaid"</formula>
    </cfRule>
  </conditionalFormatting>
  <conditionalFormatting sqref="AS10">
    <cfRule type="expression" dxfId="5" priority="1205" stopIfTrue="1">
      <formula>BE10="not paid"</formula>
    </cfRule>
    <cfRule type="expression" dxfId="5" priority="1204" stopIfTrue="1">
      <formula>BE10="NotPaid"</formula>
    </cfRule>
  </conditionalFormatting>
  <conditionalFormatting sqref="D11:O11">
    <cfRule type="cellIs" dxfId="3" priority="3568" operator="equal">
      <formula>"NotPaid"</formula>
    </cfRule>
    <cfRule type="cellIs" dxfId="3" priority="3513" operator="equal">
      <formula>"NotPaid"</formula>
    </cfRule>
    <cfRule type="cellIs" dxfId="3" priority="3470" operator="equal">
      <formula>"NotPaid"</formula>
    </cfRule>
  </conditionalFormatting>
  <conditionalFormatting sqref="D11">
    <cfRule type="cellIs" dxfId="3" priority="3559" operator="equal">
      <formula>"NotPaid"</formula>
    </cfRule>
    <cfRule type="cellIs" dxfId="3" priority="3558" operator="equal">
      <formula>"NotPaid"</formula>
    </cfRule>
    <cfRule type="cellIs" dxfId="3" priority="3557" operator="equal">
      <formula>"NotPaid"</formula>
    </cfRule>
    <cfRule type="cellIs" dxfId="3" priority="3555" operator="equal">
      <formula>"NotPaid"</formula>
    </cfRule>
    <cfRule type="cellIs" dxfId="3" priority="3554" operator="equal">
      <formula>"NotPaid"</formula>
    </cfRule>
    <cfRule type="cellIs" dxfId="3" priority="3553" operator="equal">
      <formula>"NotPaid"</formula>
    </cfRule>
    <cfRule type="cellIs" dxfId="3" priority="3546" operator="equal">
      <formula>"NotPaid"</formula>
    </cfRule>
    <cfRule type="cellIs" dxfId="3" priority="3545" operator="equal">
      <formula>"NotPaid"</formula>
    </cfRule>
    <cfRule type="cellIs" dxfId="3" priority="3544" operator="equal">
      <formula>"NotPaid"</formula>
    </cfRule>
    <cfRule type="cellIs" dxfId="3" priority="3529" operator="equal">
      <formula>"NotPaid"</formula>
    </cfRule>
    <cfRule type="cellIs" dxfId="3" priority="3528" operator="equal">
      <formula>"NotPaid"</formula>
    </cfRule>
    <cfRule type="cellIs" dxfId="3" priority="3527" operator="equal">
      <formula>"NotPaid"</formula>
    </cfRule>
    <cfRule type="cellIs" dxfId="3" priority="3517" operator="equal">
      <formula>"NotPaid"</formula>
    </cfRule>
    <cfRule type="cellIs" dxfId="3" priority="3516" operator="equal">
      <formula>"NotPaid"</formula>
    </cfRule>
    <cfRule type="cellIs" dxfId="3" priority="3515" operator="equal">
      <formula>"NotPaid"</formula>
    </cfRule>
    <cfRule type="cellIs" dxfId="3" priority="3504" operator="equal">
      <formula>"NotPaid"</formula>
    </cfRule>
    <cfRule type="cellIs" dxfId="3" priority="3503" operator="equal">
      <formula>"NotPaid"</formula>
    </cfRule>
    <cfRule type="cellIs" dxfId="3" priority="3502" operator="equal">
      <formula>"NotPaid"</formula>
    </cfRule>
    <cfRule type="cellIs" dxfId="3" priority="3492" operator="equal">
      <formula>"NotPaid"</formula>
    </cfRule>
    <cfRule type="cellIs" dxfId="3" priority="3491" operator="equal">
      <formula>"NotPaid"</formula>
    </cfRule>
    <cfRule type="cellIs" dxfId="3" priority="3490" operator="equal">
      <formula>"NotPaid"</formula>
    </cfRule>
    <cfRule type="cellIs" dxfId="3" priority="3488" operator="equal">
      <formula>"NotPaid"</formula>
    </cfRule>
    <cfRule type="cellIs" dxfId="3" priority="3487" operator="equal">
      <formula>"NotPaid"</formula>
    </cfRule>
    <cfRule type="cellIs" dxfId="3" priority="3486" operator="equal">
      <formula>"NotPaid"</formula>
    </cfRule>
    <cfRule type="cellIs" dxfId="3" priority="3461" operator="equal">
      <formula>"NotPaid"</formula>
    </cfRule>
    <cfRule type="cellIs" dxfId="3" priority="3460" operator="equal">
      <formula>"NotPaid"</formula>
    </cfRule>
    <cfRule type="cellIs" dxfId="3" priority="3459" operator="equal">
      <formula>"NotPaid"</formula>
    </cfRule>
    <cfRule type="cellIs" dxfId="3" priority="3449" operator="equal">
      <formula>"NotPaid"</formula>
    </cfRule>
    <cfRule type="cellIs" dxfId="3" priority="3448" operator="equal">
      <formula>"NotPaid"</formula>
    </cfRule>
    <cfRule type="cellIs" dxfId="3" priority="3447" operator="equal">
      <formula>"NotPaid"</formula>
    </cfRule>
    <cfRule type="cellIs" dxfId="3" priority="3438" operator="equal">
      <formula>"NotPaid"</formula>
    </cfRule>
    <cfRule type="cellIs" dxfId="3" priority="3437" operator="equal">
      <formula>"NotPaid"</formula>
    </cfRule>
    <cfRule type="cellIs" dxfId="3" priority="3436" operator="equal">
      <formula>"NotPaid"</formula>
    </cfRule>
    <cfRule type="cellIs" dxfId="3" priority="3427" operator="equal">
      <formula>"NotPaid"</formula>
    </cfRule>
    <cfRule type="cellIs" dxfId="3" priority="3426" operator="equal">
      <formula>"NotPaid"</formula>
    </cfRule>
    <cfRule type="cellIs" dxfId="3" priority="3425" operator="equal">
      <formula>"NotPaid"</formula>
    </cfRule>
    <cfRule type="cellIs" dxfId="3" priority="3415" operator="equal">
      <formula>"NotPaid"</formula>
    </cfRule>
    <cfRule type="cellIs" dxfId="3" priority="3414" operator="equal">
      <formula>"NotPaid"</formula>
    </cfRule>
    <cfRule type="cellIs" dxfId="3" priority="3413" operator="equal">
      <formula>"NotPaid"</formula>
    </cfRule>
    <cfRule type="cellIs" dxfId="3" priority="3411" operator="equal">
      <formula>"NotPaid"</formula>
    </cfRule>
    <cfRule type="cellIs" dxfId="3" priority="3410" operator="equal">
      <formula>"NotPaid"</formula>
    </cfRule>
    <cfRule type="cellIs" dxfId="3" priority="3409" operator="equal">
      <formula>"NotPaid"</formula>
    </cfRule>
    <cfRule type="cellIs" dxfId="3" priority="3401" operator="equal">
      <formula>"NotPaid"</formula>
    </cfRule>
    <cfRule type="cellIs" dxfId="3" priority="3400" operator="equal">
      <formula>"NotPaid"</formula>
    </cfRule>
    <cfRule type="cellIs" dxfId="3" priority="3399" operator="equal">
      <formula>"NotPaid"</formula>
    </cfRule>
    <cfRule type="cellIs" dxfId="3" priority="3390" operator="equal">
      <formula>"NotPaid"</formula>
    </cfRule>
    <cfRule type="cellIs" dxfId="3" priority="3389" operator="equal">
      <formula>"NotPaid"</formula>
    </cfRule>
    <cfRule type="cellIs" dxfId="3" priority="3388" operator="equal">
      <formula>"NotPaid"</formula>
    </cfRule>
    <cfRule type="cellIs" dxfId="3" priority="3379" operator="equal">
      <formula>"NotPaid"</formula>
    </cfRule>
    <cfRule type="cellIs" dxfId="3" priority="3378" operator="equal">
      <formula>"NotPaid"</formula>
    </cfRule>
    <cfRule type="cellIs" dxfId="3" priority="3377" operator="equal">
      <formula>"NotPaid"</formula>
    </cfRule>
    <cfRule type="cellIs" dxfId="3" priority="3367" operator="equal">
      <formula>"NotPaid"</formula>
    </cfRule>
    <cfRule type="cellIs" dxfId="3" priority="3366" operator="equal">
      <formula>"NotPaid"</formula>
    </cfRule>
    <cfRule type="cellIs" dxfId="3" priority="3365" operator="equal">
      <formula>"NotPaid"</formula>
    </cfRule>
    <cfRule type="cellIs" dxfId="3" priority="3355" operator="equal">
      <formula>"NotPaid"</formula>
    </cfRule>
    <cfRule type="cellIs" dxfId="3" priority="3354" operator="equal">
      <formula>"NotPaid"</formula>
    </cfRule>
    <cfRule type="cellIs" dxfId="3" priority="3353" operator="equal">
      <formula>"NotPaid"</formula>
    </cfRule>
  </conditionalFormatting>
  <conditionalFormatting sqref="D11:E11">
    <cfRule type="cellIs" dxfId="3" priority="3551" operator="equal">
      <formula>"NotPaid"</formula>
    </cfRule>
    <cfRule type="cellIs" dxfId="3" priority="3550" operator="equal">
      <formula>"NotPaid"</formula>
    </cfRule>
    <cfRule type="cellIs" dxfId="3" priority="3549" operator="equal">
      <formula>"NotPaid"</formula>
    </cfRule>
    <cfRule type="cellIs" dxfId="3" priority="3542" operator="equal">
      <formula>"NotPaid"</formula>
    </cfRule>
    <cfRule type="cellIs" dxfId="3" priority="3541" operator="equal">
      <formula>"NotPaid"</formula>
    </cfRule>
    <cfRule type="cellIs" dxfId="3" priority="3540" operator="equal">
      <formula>"NotPaid"</formula>
    </cfRule>
    <cfRule type="cellIs" dxfId="3" priority="3484" operator="equal">
      <formula>"NotPaid"</formula>
    </cfRule>
    <cfRule type="cellIs" dxfId="3" priority="3483" operator="equal">
      <formula>"NotPaid"</formula>
    </cfRule>
    <cfRule type="cellIs" dxfId="3" priority="3482" operator="equal">
      <formula>"NotPaid"</formula>
    </cfRule>
  </conditionalFormatting>
  <conditionalFormatting sqref="E11">
    <cfRule type="cellIs" dxfId="3" priority="3567" operator="equal">
      <formula>"NotPaid"</formula>
    </cfRule>
    <cfRule type="cellIs" dxfId="3" priority="3566" operator="equal">
      <formula>"NotPaid"</formula>
    </cfRule>
    <cfRule type="cellIs" dxfId="3" priority="3565" operator="equal">
      <formula>"NotPaid"</formula>
    </cfRule>
    <cfRule type="cellIs" dxfId="3" priority="3537" operator="equal">
      <formula>"NotPaid"</formula>
    </cfRule>
    <cfRule type="cellIs" dxfId="3" priority="3536" operator="equal">
      <formula>"NotPaid"</formula>
    </cfRule>
    <cfRule type="cellIs" dxfId="3" priority="3535" operator="equal">
      <formula>"NotPaid"</formula>
    </cfRule>
    <cfRule type="cellIs" dxfId="3" priority="3525" operator="equal">
      <formula>"NotPaid"</formula>
    </cfRule>
    <cfRule type="cellIs" dxfId="3" priority="3524" operator="equal">
      <formula>"NotPaid"</formula>
    </cfRule>
    <cfRule type="cellIs" dxfId="3" priority="3523" operator="equal">
      <formula>"NotPaid"</formula>
    </cfRule>
    <cfRule type="cellIs" dxfId="3" priority="3512" operator="equal">
      <formula>"NotPaid"</formula>
    </cfRule>
    <cfRule type="cellIs" dxfId="3" priority="3511" operator="equal">
      <formula>"NotPaid"</formula>
    </cfRule>
    <cfRule type="cellIs" dxfId="3" priority="3510" operator="equal">
      <formula>"NotPaid"</formula>
    </cfRule>
    <cfRule type="cellIs" dxfId="3" priority="3500" operator="equal">
      <formula>"NotPaid"</formula>
    </cfRule>
    <cfRule type="cellIs" dxfId="3" priority="3499" operator="equal">
      <formula>"NotPaid"</formula>
    </cfRule>
    <cfRule type="cellIs" dxfId="3" priority="3498" operator="equal">
      <formula>"NotPaid"</formula>
    </cfRule>
    <cfRule type="cellIs" dxfId="3" priority="3479" operator="equal">
      <formula>"NotPaid"</formula>
    </cfRule>
    <cfRule type="cellIs" dxfId="3" priority="3478" operator="equal">
      <formula>"NotPaid"</formula>
    </cfRule>
    <cfRule type="cellIs" dxfId="3" priority="3477" operator="equal">
      <formula>"NotPaid"</formula>
    </cfRule>
    <cfRule type="cellIs" dxfId="3" priority="3469" operator="equal">
      <formula>"NotPaid"</formula>
    </cfRule>
    <cfRule type="cellIs" dxfId="3" priority="3468" operator="equal">
      <formula>"NotPaid"</formula>
    </cfRule>
    <cfRule type="cellIs" dxfId="3" priority="3467" operator="equal">
      <formula>"NotPaid"</formula>
    </cfRule>
    <cfRule type="cellIs" dxfId="3" priority="3457" operator="equal">
      <formula>"NotPaid"</formula>
    </cfRule>
    <cfRule type="cellIs" dxfId="3" priority="3456" operator="equal">
      <formula>"NotPaid"</formula>
    </cfRule>
    <cfRule type="cellIs" dxfId="3" priority="3455" operator="equal">
      <formula>"NotPaid"</formula>
    </cfRule>
    <cfRule type="cellIs" dxfId="3" priority="3445" operator="equal">
      <formula>"NotPaid"</formula>
    </cfRule>
    <cfRule type="cellIs" dxfId="3" priority="3444" operator="equal">
      <formula>"NotPaid"</formula>
    </cfRule>
    <cfRule type="cellIs" dxfId="3" priority="3443" operator="equal">
      <formula>"NotPaid"</formula>
    </cfRule>
    <cfRule type="cellIs" dxfId="3" priority="3434" operator="equal">
      <formula>"NotPaid"</formula>
    </cfRule>
    <cfRule type="cellIs" dxfId="3" priority="3433" operator="equal">
      <formula>"NotPaid"</formula>
    </cfRule>
    <cfRule type="cellIs" dxfId="3" priority="3432" operator="equal">
      <formula>"NotPaid"</formula>
    </cfRule>
    <cfRule type="cellIs" dxfId="3" priority="3423" operator="equal">
      <formula>"NotPaid"</formula>
    </cfRule>
    <cfRule type="cellIs" dxfId="3" priority="3422" operator="equal">
      <formula>"NotPaid"</formula>
    </cfRule>
    <cfRule type="cellIs" dxfId="3" priority="3421" operator="equal">
      <formula>"NotPaid"</formula>
    </cfRule>
    <cfRule type="cellIs" dxfId="3" priority="3408" operator="equal">
      <formula>"NotPaid"</formula>
    </cfRule>
    <cfRule type="cellIs" dxfId="3" priority="3407" operator="equal">
      <formula>"NotPaid"</formula>
    </cfRule>
    <cfRule type="cellIs" dxfId="3" priority="3406" operator="equal">
      <formula>"NotPaid"</formula>
    </cfRule>
    <cfRule type="cellIs" dxfId="3" priority="3397" operator="equal">
      <formula>"NotPaid"</formula>
    </cfRule>
    <cfRule type="cellIs" dxfId="3" priority="3396" operator="equal">
      <formula>"NotPaid"</formula>
    </cfRule>
    <cfRule type="cellIs" dxfId="3" priority="3395" operator="equal">
      <formula>"NotPaid"</formula>
    </cfRule>
    <cfRule type="cellIs" dxfId="3" priority="3386" operator="equal">
      <formula>"NotPaid"</formula>
    </cfRule>
    <cfRule type="cellIs" dxfId="3" priority="3385" operator="equal">
      <formula>"NotPaid"</formula>
    </cfRule>
    <cfRule type="cellIs" dxfId="3" priority="3384" operator="equal">
      <formula>"NotPaid"</formula>
    </cfRule>
    <cfRule type="cellIs" dxfId="3" priority="3375" operator="equal">
      <formula>"NotPaid"</formula>
    </cfRule>
    <cfRule type="cellIs" dxfId="3" priority="3374" operator="equal">
      <formula>"NotPaid"</formula>
    </cfRule>
    <cfRule type="cellIs" dxfId="3" priority="3373" operator="equal">
      <formula>"NotPaid"</formula>
    </cfRule>
    <cfRule type="cellIs" dxfId="3" priority="3363" operator="equal">
      <formula>"NotPaid"</formula>
    </cfRule>
    <cfRule type="cellIs" dxfId="3" priority="3362" operator="equal">
      <formula>"NotPaid"</formula>
    </cfRule>
    <cfRule type="cellIs" dxfId="3" priority="3361" operator="equal">
      <formula>"NotPaid"</formula>
    </cfRule>
  </conditionalFormatting>
  <conditionalFormatting sqref="F11">
    <cfRule type="cellIs" dxfId="3" priority="3563" operator="equal">
      <formula>"NotPaid"</formula>
    </cfRule>
    <cfRule type="cellIs" dxfId="3" priority="3562" operator="equal">
      <formula>"NotPaid"</formula>
    </cfRule>
    <cfRule type="cellIs" dxfId="3" priority="3561" operator="equal">
      <formula>"NotPaid"</formula>
    </cfRule>
    <cfRule type="cellIs" dxfId="3" priority="3548" operator="equal">
      <formula>"NotPaid"</formula>
    </cfRule>
    <cfRule type="cellIs" dxfId="3" priority="3539" operator="equal">
      <formula>"NotPaid"</formula>
    </cfRule>
    <cfRule type="cellIs" dxfId="3" priority="3533" operator="equal">
      <formula>"NotPaid"</formula>
    </cfRule>
    <cfRule type="cellIs" dxfId="3" priority="3532" operator="equal">
      <formula>"NotPaid"</formula>
    </cfRule>
    <cfRule type="cellIs" dxfId="3" priority="3531" operator="equal">
      <formula>"NotPaid"</formula>
    </cfRule>
    <cfRule type="cellIs" dxfId="3" priority="3521" operator="equal">
      <formula>"NotPaid"</formula>
    </cfRule>
    <cfRule type="cellIs" dxfId="3" priority="3520" operator="equal">
      <formula>"NotPaid"</formula>
    </cfRule>
    <cfRule type="cellIs" dxfId="3" priority="3519" operator="equal">
      <formula>"NotPaid"</formula>
    </cfRule>
    <cfRule type="cellIs" dxfId="3" priority="3508" operator="equal">
      <formula>"NotPaid"</formula>
    </cfRule>
    <cfRule type="cellIs" dxfId="3" priority="3507" operator="equal">
      <formula>"NotPaid"</formula>
    </cfRule>
    <cfRule type="cellIs" dxfId="3" priority="3506" operator="equal">
      <formula>"NotPaid"</formula>
    </cfRule>
    <cfRule type="cellIs" dxfId="3" priority="3496" operator="equal">
      <formula>"NotPaid"</formula>
    </cfRule>
    <cfRule type="cellIs" dxfId="3" priority="3495" operator="equal">
      <formula>"NotPaid"</formula>
    </cfRule>
    <cfRule type="cellIs" dxfId="3" priority="3494" operator="equal">
      <formula>"NotPaid"</formula>
    </cfRule>
    <cfRule type="cellIs" dxfId="3" priority="3481" operator="equal">
      <formula>"NotPaid"</formula>
    </cfRule>
    <cfRule type="cellIs" dxfId="3" priority="3475" operator="equal">
      <formula>"NotPaid"</formula>
    </cfRule>
    <cfRule type="cellIs" dxfId="3" priority="3474" operator="equal">
      <formula>"NotPaid"</formula>
    </cfRule>
    <cfRule type="cellIs" dxfId="3" priority="3473" operator="equal">
      <formula>"NotPaid"</formula>
    </cfRule>
    <cfRule type="cellIs" dxfId="3" priority="3465" operator="equal">
      <formula>"NotPaid"</formula>
    </cfRule>
    <cfRule type="cellIs" dxfId="3" priority="3464" operator="equal">
      <formula>"NotPaid"</formula>
    </cfRule>
    <cfRule type="cellIs" dxfId="3" priority="3463" operator="equal">
      <formula>"NotPaid"</formula>
    </cfRule>
    <cfRule type="cellIs" dxfId="3" priority="3453" operator="equal">
      <formula>"NotPaid"</formula>
    </cfRule>
    <cfRule type="cellIs" dxfId="3" priority="3452" operator="equal">
      <formula>"NotPaid"</formula>
    </cfRule>
    <cfRule type="cellIs" dxfId="3" priority="3451" operator="equal">
      <formula>"NotPaid"</formula>
    </cfRule>
    <cfRule type="cellIs" dxfId="3" priority="3441" operator="equal">
      <formula>"NotPaid"</formula>
    </cfRule>
    <cfRule type="cellIs" dxfId="3" priority="3440" operator="equal">
      <formula>"NotPaid"</formula>
    </cfRule>
    <cfRule type="cellIs" dxfId="3" priority="3439" operator="equal">
      <formula>"NotPaid"</formula>
    </cfRule>
    <cfRule type="cellIs" dxfId="3" priority="3430" operator="equal">
      <formula>"NotPaid"</formula>
    </cfRule>
    <cfRule type="cellIs" dxfId="3" priority="3429" operator="equal">
      <formula>"NotPaid"</formula>
    </cfRule>
    <cfRule type="cellIs" dxfId="3" priority="3428" operator="equal">
      <formula>"NotPaid"</formula>
    </cfRule>
    <cfRule type="cellIs" dxfId="3" priority="3419" operator="equal">
      <formula>"NotPaid"</formula>
    </cfRule>
    <cfRule type="cellIs" dxfId="3" priority="3418" operator="equal">
      <formula>"NotPaid"</formula>
    </cfRule>
    <cfRule type="cellIs" dxfId="3" priority="3417" operator="equal">
      <formula>"NotPaid"</formula>
    </cfRule>
    <cfRule type="cellIs" dxfId="3" priority="3404" operator="equal">
      <formula>"NotPaid"</formula>
    </cfRule>
    <cfRule type="cellIs" dxfId="3" priority="3403" operator="equal">
      <formula>"NotPaid"</formula>
    </cfRule>
    <cfRule type="cellIs" dxfId="3" priority="3402" operator="equal">
      <formula>"NotPaid"</formula>
    </cfRule>
    <cfRule type="cellIs" dxfId="3" priority="3393" operator="equal">
      <formula>"NotPaid"</formula>
    </cfRule>
    <cfRule type="cellIs" dxfId="3" priority="3392" operator="equal">
      <formula>"NotPaid"</formula>
    </cfRule>
    <cfRule type="cellIs" dxfId="3" priority="3391" operator="equal">
      <formula>"NotPaid"</formula>
    </cfRule>
    <cfRule type="cellIs" dxfId="3" priority="3382" operator="equal">
      <formula>"NotPaid"</formula>
    </cfRule>
    <cfRule type="cellIs" dxfId="3" priority="3381" operator="equal">
      <formula>"NotPaid"</formula>
    </cfRule>
    <cfRule type="cellIs" dxfId="3" priority="3380" operator="equal">
      <formula>"NotPaid"</formula>
    </cfRule>
    <cfRule type="cellIs" dxfId="3" priority="3371" operator="equal">
      <formula>"NotPaid"</formula>
    </cfRule>
    <cfRule type="cellIs" dxfId="3" priority="3370" operator="equal">
      <formula>"NotPaid"</formula>
    </cfRule>
    <cfRule type="cellIs" dxfId="3" priority="3369" operator="equal">
      <formula>"NotPaid"</formula>
    </cfRule>
    <cfRule type="cellIs" dxfId="3" priority="3359" operator="equal">
      <formula>"NotPaid"</formula>
    </cfRule>
    <cfRule type="cellIs" dxfId="3" priority="3358" operator="equal">
      <formula>"NotPaid"</formula>
    </cfRule>
    <cfRule type="cellIs" dxfId="3" priority="3357" operator="equal">
      <formula>"NotPaid"</formula>
    </cfRule>
  </conditionalFormatting>
  <conditionalFormatting sqref="F11:G11">
    <cfRule type="expression" dxfId="8" priority="3570" stopIfTrue="1">
      <formula>AND(TODAY()&gt;VLOOKUP(Maths!$B11,RegistrationDetails,MathsColumn,FALSE),Maths!F11="NotPaid")</formula>
    </cfRule>
    <cfRule type="expression" dxfId="8" priority="3569" stopIfTrue="1">
      <formula>Maths!F11="NotPaid"</formula>
    </cfRule>
  </conditionalFormatting>
  <conditionalFormatting sqref="G11">
    <cfRule type="cellIs" dxfId="3" priority="3564" operator="equal">
      <formula>"NotPaid"</formula>
    </cfRule>
    <cfRule type="cellIs" dxfId="3" priority="3534" operator="equal">
      <formula>"NotPaid"</formula>
    </cfRule>
    <cfRule type="cellIs" dxfId="3" priority="3522" operator="equal">
      <formula>"NotPaid"</formula>
    </cfRule>
    <cfRule type="cellIs" dxfId="3" priority="3509" operator="equal">
      <formula>"NotPaid"</formula>
    </cfRule>
    <cfRule type="cellIs" dxfId="3" priority="3497" operator="equal">
      <formula>"NotPaid"</formula>
    </cfRule>
    <cfRule type="cellIs" dxfId="3" priority="3476" operator="equal">
      <formula>"NotPaid"</formula>
    </cfRule>
    <cfRule type="cellIs" dxfId="3" priority="3466" operator="equal">
      <formula>"NotPaid"</formula>
    </cfRule>
    <cfRule type="cellIs" dxfId="3" priority="3454" operator="equal">
      <formula>"NotPaid"</formula>
    </cfRule>
    <cfRule type="cellIs" dxfId="3" priority="3420" operator="equal">
      <formula>"NotPaid"</formula>
    </cfRule>
    <cfRule type="cellIs" dxfId="3" priority="3372" operator="equal">
      <formula>"NotPaid"</formula>
    </cfRule>
    <cfRule type="cellIs" dxfId="3" priority="3360" operator="equal">
      <formula>"NotPaid"</formula>
    </cfRule>
  </conditionalFormatting>
  <conditionalFormatting sqref="G11:N11">
    <cfRule type="cellIs" dxfId="3" priority="3552" operator="equal">
      <formula>"NotPaid"</formula>
    </cfRule>
    <cfRule type="cellIs" dxfId="3" priority="3543" operator="equal">
      <formula>"NotPaid"</formula>
    </cfRule>
    <cfRule type="cellIs" dxfId="3" priority="3485" operator="equal">
      <formula>"NotPaid"</formula>
    </cfRule>
    <cfRule type="cellIs" dxfId="3" priority="3442" operator="equal">
      <formula>"NotPaid"</formula>
    </cfRule>
    <cfRule type="cellIs" dxfId="3" priority="3431" operator="equal">
      <formula>"NotPaid"</formula>
    </cfRule>
    <cfRule type="cellIs" dxfId="3" priority="3405" operator="equal">
      <formula>"NotPaid"</formula>
    </cfRule>
    <cfRule type="cellIs" dxfId="3" priority="3394" operator="equal">
      <formula>"NotPaid"</formula>
    </cfRule>
    <cfRule type="cellIs" dxfId="3" priority="3383" operator="equal">
      <formula>"NotPaid"</formula>
    </cfRule>
  </conditionalFormatting>
  <conditionalFormatting sqref="H11:N11">
    <cfRule type="cellIs" dxfId="3" priority="3560" operator="equal">
      <formula>"NotPaid"</formula>
    </cfRule>
    <cfRule type="cellIs" dxfId="3" priority="3530" operator="equal">
      <formula>"NotPaid"</formula>
    </cfRule>
    <cfRule type="cellIs" dxfId="3" priority="3518" operator="equal">
      <formula>"NotPaid"</formula>
    </cfRule>
    <cfRule type="cellIs" dxfId="3" priority="3505" operator="equal">
      <formula>"NotPaid"</formula>
    </cfRule>
    <cfRule type="cellIs" dxfId="3" priority="3493" operator="equal">
      <formula>"NotPaid"</formula>
    </cfRule>
    <cfRule type="cellIs" dxfId="3" priority="3472" operator="equal">
      <formula>"NotPaid"</formula>
    </cfRule>
    <cfRule type="cellIs" dxfId="3" priority="3462" operator="equal">
      <formula>"NotPaid"</formula>
    </cfRule>
    <cfRule type="cellIs" dxfId="3" priority="3450" operator="equal">
      <formula>"NotPaid"</formula>
    </cfRule>
    <cfRule type="cellIs" dxfId="3" priority="3416" operator="equal">
      <formula>"NotPaid"</formula>
    </cfRule>
    <cfRule type="cellIs" dxfId="3" priority="3368" operator="equal">
      <formula>"NotPaid"</formula>
    </cfRule>
    <cfRule type="cellIs" dxfId="3" priority="3356" operator="equal">
      <formula>"NotPaid"</formula>
    </cfRule>
  </conditionalFormatting>
  <conditionalFormatting sqref="O11">
    <cfRule type="cellIs" dxfId="3" priority="3556" operator="equal">
      <formula>"NotPaid"</formula>
    </cfRule>
    <cfRule type="cellIs" dxfId="3" priority="3547" operator="equal">
      <formula>"NotPaid"</formula>
    </cfRule>
    <cfRule type="cellIs" dxfId="3" priority="3538" operator="equal">
      <formula>"NotPaid"</formula>
    </cfRule>
    <cfRule type="cellIs" dxfId="3" priority="3526" operator="equal">
      <formula>"NotPaid"</formula>
    </cfRule>
    <cfRule type="cellIs" dxfId="3" priority="3514" operator="equal">
      <formula>"NotPaid"</formula>
    </cfRule>
    <cfRule type="cellIs" dxfId="3" priority="3501" operator="equal">
      <formula>"NotPaid"</formula>
    </cfRule>
    <cfRule type="cellIs" dxfId="3" priority="3489" operator="equal">
      <formula>"NotPaid"</formula>
    </cfRule>
    <cfRule type="cellIs" dxfId="3" priority="3480" operator="equal">
      <formula>"NotPaid"</formula>
    </cfRule>
    <cfRule type="cellIs" dxfId="3" priority="3471" operator="equal">
      <formula>"NotPaid"</formula>
    </cfRule>
    <cfRule type="cellIs" dxfId="3" priority="3458" operator="equal">
      <formula>"NotPaid"</formula>
    </cfRule>
    <cfRule type="cellIs" dxfId="3" priority="3446" operator="equal">
      <formula>"NotPaid"</formula>
    </cfRule>
    <cfRule type="cellIs" dxfId="3" priority="3435" operator="equal">
      <formula>"NotPaid"</formula>
    </cfRule>
    <cfRule type="cellIs" dxfId="3" priority="3424" operator="equal">
      <formula>"NotPaid"</formula>
    </cfRule>
    <cfRule type="cellIs" dxfId="3" priority="3412" operator="equal">
      <formula>"NotPaid"</formula>
    </cfRule>
    <cfRule type="cellIs" dxfId="3" priority="3398" operator="equal">
      <formula>"NotPaid"</formula>
    </cfRule>
    <cfRule type="cellIs" dxfId="3" priority="3387" operator="equal">
      <formula>"NotPaid"</formula>
    </cfRule>
    <cfRule type="cellIs" dxfId="3" priority="3376" operator="equal">
      <formula>"NotPaid"</formula>
    </cfRule>
    <cfRule type="cellIs" dxfId="3" priority="3364" operator="equal">
      <formula>"NotPaid"</formula>
    </cfRule>
    <cfRule type="cellIs" dxfId="3" priority="3352" operator="equal">
      <formula>"NotPaid"</formula>
    </cfRule>
  </conditionalFormatting>
  <conditionalFormatting sqref="Q11:R11">
    <cfRule type="cellIs" dxfId="3" priority="1544" operator="equal">
      <formula>"NotPaid"</formula>
    </cfRule>
    <cfRule type="cellIs" dxfId="3" priority="1548" operator="equal">
      <formula>"NotPaid"</formula>
    </cfRule>
    <cfRule type="cellIs" dxfId="3" priority="1539" operator="equal">
      <formula>"NotPaid"</formula>
    </cfRule>
    <cfRule type="cellIs" dxfId="3" priority="1523" operator="equal">
      <formula>"NotPaid"</formula>
    </cfRule>
    <cfRule type="cellIs" dxfId="3" priority="1517" operator="equal">
      <formula>"NotPaid"</formula>
    </cfRule>
    <cfRule type="cellIs" dxfId="3" priority="1511" operator="equal">
      <formula>"NotPaid"</formula>
    </cfRule>
    <cfRule type="cellIs" dxfId="3" priority="1505" operator="equal">
      <formula>"NotPaid"</formula>
    </cfRule>
  </conditionalFormatting>
  <conditionalFormatting sqref="S11:U11">
    <cfRule type="cellIs" dxfId="3" priority="1857" operator="equal">
      <formula>"NotPaid"</formula>
    </cfRule>
    <cfRule type="cellIs" dxfId="3" priority="1861" operator="equal">
      <formula>"NotPaid"</formula>
    </cfRule>
    <cfRule type="cellIs" dxfId="3" priority="1852" operator="equal">
      <formula>"NotPaid"</formula>
    </cfRule>
    <cfRule type="cellIs" dxfId="3" priority="1836" operator="equal">
      <formula>"NotPaid"</formula>
    </cfRule>
    <cfRule type="cellIs" dxfId="3" priority="1830" operator="equal">
      <formula>"NotPaid"</formula>
    </cfRule>
    <cfRule type="cellIs" dxfId="3" priority="1824" operator="equal">
      <formula>"NotPaid"</formula>
    </cfRule>
    <cfRule type="cellIs" dxfId="3" priority="1818" operator="equal">
      <formula>"NotPaid"</formula>
    </cfRule>
  </conditionalFormatting>
  <conditionalFormatting sqref="V11:X11">
    <cfRule type="cellIs" dxfId="3" priority="2170" operator="equal">
      <formula>"NotPaid"</formula>
    </cfRule>
    <cfRule type="cellIs" dxfId="3" priority="2174" operator="equal">
      <formula>"NotPaid"</formula>
    </cfRule>
    <cfRule type="cellIs" dxfId="3" priority="2165" operator="equal">
      <formula>"NotPaid"</formula>
    </cfRule>
    <cfRule type="cellIs" dxfId="3" priority="2149" operator="equal">
      <formula>"NotPaid"</formula>
    </cfRule>
    <cfRule type="cellIs" dxfId="3" priority="2143" operator="equal">
      <formula>"NotPaid"</formula>
    </cfRule>
    <cfRule type="cellIs" dxfId="3" priority="2137" operator="equal">
      <formula>"NotPaid"</formula>
    </cfRule>
    <cfRule type="cellIs" dxfId="3" priority="2131" operator="equal">
      <formula>"NotPaid"</formula>
    </cfRule>
  </conditionalFormatting>
  <conditionalFormatting sqref="Y11:AA11">
    <cfRule type="cellIs" dxfId="3" priority="2483" operator="equal">
      <formula>"NotPaid"</formula>
    </cfRule>
    <cfRule type="cellIs" dxfId="3" priority="2487" operator="equal">
      <formula>"NotPaid"</formula>
    </cfRule>
    <cfRule type="cellIs" dxfId="3" priority="2478" operator="equal">
      <formula>"NotPaid"</formula>
    </cfRule>
    <cfRule type="cellIs" dxfId="3" priority="2462" operator="equal">
      <formula>"NotPaid"</formula>
    </cfRule>
    <cfRule type="cellIs" dxfId="3" priority="2456" operator="equal">
      <formula>"NotPaid"</formula>
    </cfRule>
    <cfRule type="cellIs" dxfId="3" priority="2450" operator="equal">
      <formula>"NotPaid"</formula>
    </cfRule>
    <cfRule type="cellIs" dxfId="3" priority="2444" operator="equal">
      <formula>"NotPaid"</formula>
    </cfRule>
  </conditionalFormatting>
  <conditionalFormatting sqref="D12:O12">
    <cfRule type="cellIs" dxfId="3" priority="4750" operator="equal">
      <formula>"NotPaid"</formula>
    </cfRule>
    <cfRule type="cellIs" dxfId="3" priority="4679" operator="equal">
      <formula>"NotPaid"</formula>
    </cfRule>
    <cfRule type="cellIs" dxfId="3" priority="4635" operator="equal">
      <formula>"NotPaid"</formula>
    </cfRule>
    <cfRule type="cellIs" dxfId="3" priority="4515" operator="equal">
      <formula>"NotPaid"</formula>
    </cfRule>
    <cfRule type="cellIs" dxfId="3" priority="4444" operator="equal">
      <formula>"NotPaid"</formula>
    </cfRule>
    <cfRule type="cellIs" dxfId="3" priority="4400" operator="equal">
      <formula>"NotPaid"</formula>
    </cfRule>
  </conditionalFormatting>
  <conditionalFormatting sqref="D12">
    <cfRule type="cellIs" dxfId="3" priority="4741" operator="equal">
      <formula>"NotPaid"</formula>
    </cfRule>
    <cfRule type="cellIs" dxfId="3" priority="4740" operator="equal">
      <formula>"NotPaid"</formula>
    </cfRule>
    <cfRule type="cellIs" dxfId="3" priority="4739" operator="equal">
      <formula>"NotPaid"</formula>
    </cfRule>
    <cfRule type="cellIs" dxfId="3" priority="4737" operator="equal">
      <formula>"NotPaid"</formula>
    </cfRule>
    <cfRule type="cellIs" dxfId="3" priority="4736" operator="equal">
      <formula>"NotPaid"</formula>
    </cfRule>
    <cfRule type="cellIs" dxfId="3" priority="4735" operator="equal">
      <formula>"NotPaid"</formula>
    </cfRule>
    <cfRule type="cellIs" dxfId="3" priority="4726" operator="equal">
      <formula>"NotPaid"</formula>
    </cfRule>
    <cfRule type="cellIs" dxfId="3" priority="4725" operator="equal">
      <formula>"NotPaid"</formula>
    </cfRule>
    <cfRule type="cellIs" dxfId="3" priority="4724" operator="equal">
      <formula>"NotPaid"</formula>
    </cfRule>
    <cfRule type="cellIs" dxfId="3" priority="4722" operator="equal">
      <formula>"NotPaid"</formula>
    </cfRule>
    <cfRule type="cellIs" dxfId="3" priority="4721" operator="equal">
      <formula>"NotPaid"</formula>
    </cfRule>
    <cfRule type="cellIs" dxfId="3" priority="4720" operator="equal">
      <formula>"NotPaid"</formula>
    </cfRule>
    <cfRule type="cellIs" dxfId="3" priority="4713" operator="equal">
      <formula>"NotPaid"</formula>
    </cfRule>
    <cfRule type="cellIs" dxfId="3" priority="4712" operator="equal">
      <formula>"NotPaid"</formula>
    </cfRule>
    <cfRule type="cellIs" dxfId="3" priority="4711" operator="equal">
      <formula>"NotPaid"</formula>
    </cfRule>
    <cfRule type="cellIs" dxfId="3" priority="4696" operator="equal">
      <formula>"NotPaid"</formula>
    </cfRule>
    <cfRule type="cellIs" dxfId="3" priority="4695" operator="equal">
      <formula>"NotPaid"</formula>
    </cfRule>
    <cfRule type="cellIs" dxfId="3" priority="4694" operator="equal">
      <formula>"NotPaid"</formula>
    </cfRule>
    <cfRule type="cellIs" dxfId="3" priority="4684" operator="equal">
      <formula>"NotPaid"</formula>
    </cfRule>
    <cfRule type="cellIs" dxfId="3" priority="4683" operator="equal">
      <formula>"NotPaid"</formula>
    </cfRule>
    <cfRule type="cellIs" dxfId="3" priority="4682" operator="equal">
      <formula>"NotPaid"</formula>
    </cfRule>
    <cfRule type="cellIs" dxfId="3" priority="4670" operator="equal">
      <formula>"NotPaid"</formula>
    </cfRule>
    <cfRule type="cellIs" dxfId="3" priority="4669" operator="equal">
      <formula>"NotPaid"</formula>
    </cfRule>
    <cfRule type="cellIs" dxfId="3" priority="4668" operator="equal">
      <formula>"NotPaid"</formula>
    </cfRule>
    <cfRule type="cellIs" dxfId="3" priority="4658" operator="equal">
      <formula>"NotPaid"</formula>
    </cfRule>
    <cfRule type="cellIs" dxfId="3" priority="4657" operator="equal">
      <formula>"NotPaid"</formula>
    </cfRule>
    <cfRule type="cellIs" dxfId="3" priority="4656" operator="equal">
      <formula>"NotPaid"</formula>
    </cfRule>
    <cfRule type="cellIs" dxfId="3" priority="4654" operator="equal">
      <formula>"NotPaid"</formula>
    </cfRule>
    <cfRule type="cellIs" dxfId="3" priority="4653" operator="equal">
      <formula>"NotPaid"</formula>
    </cfRule>
    <cfRule type="cellIs" dxfId="3" priority="4652" operator="equal">
      <formula>"NotPaid"</formula>
    </cfRule>
    <cfRule type="cellIs" dxfId="3" priority="4626" operator="equal">
      <formula>"NotPaid"</formula>
    </cfRule>
    <cfRule type="cellIs" dxfId="3" priority="4625" operator="equal">
      <formula>"NotPaid"</formula>
    </cfRule>
    <cfRule type="cellIs" dxfId="3" priority="4624" operator="equal">
      <formula>"NotPaid"</formula>
    </cfRule>
    <cfRule type="cellIs" dxfId="3" priority="4614" operator="equal">
      <formula>"NotPaid"</formula>
    </cfRule>
    <cfRule type="cellIs" dxfId="3" priority="4613" operator="equal">
      <formula>"NotPaid"</formula>
    </cfRule>
    <cfRule type="cellIs" dxfId="3" priority="4612" operator="equal">
      <formula>"NotPaid"</formula>
    </cfRule>
    <cfRule type="cellIs" dxfId="3" priority="4603" operator="equal">
      <formula>"NotPaid"</formula>
    </cfRule>
    <cfRule type="cellIs" dxfId="3" priority="4602" operator="equal">
      <formula>"NotPaid"</formula>
    </cfRule>
    <cfRule type="cellIs" dxfId="3" priority="4601" operator="equal">
      <formula>"NotPaid"</formula>
    </cfRule>
    <cfRule type="cellIs" dxfId="3" priority="4592" operator="equal">
      <formula>"NotPaid"</formula>
    </cfRule>
    <cfRule type="cellIs" dxfId="3" priority="4591" operator="equal">
      <formula>"NotPaid"</formula>
    </cfRule>
    <cfRule type="cellIs" dxfId="3" priority="4590" operator="equal">
      <formula>"NotPaid"</formula>
    </cfRule>
    <cfRule type="cellIs" dxfId="3" priority="4580" operator="equal">
      <formula>"NotPaid"</formula>
    </cfRule>
    <cfRule type="cellIs" dxfId="3" priority="4579" operator="equal">
      <formula>"NotPaid"</formula>
    </cfRule>
    <cfRule type="cellIs" dxfId="3" priority="4578" operator="equal">
      <formula>"NotPaid"</formula>
    </cfRule>
    <cfRule type="cellIs" dxfId="3" priority="4576" operator="equal">
      <formula>"NotPaid"</formula>
    </cfRule>
    <cfRule type="cellIs" dxfId="3" priority="4575" operator="equal">
      <formula>"NotPaid"</formula>
    </cfRule>
    <cfRule type="cellIs" dxfId="3" priority="4574" operator="equal">
      <formula>"NotPaid"</formula>
    </cfRule>
    <cfRule type="cellIs" dxfId="3" priority="4566" operator="equal">
      <formula>"NotPaid"</formula>
    </cfRule>
    <cfRule type="cellIs" dxfId="3" priority="4565" operator="equal">
      <formula>"NotPaid"</formula>
    </cfRule>
    <cfRule type="cellIs" dxfId="3" priority="4564" operator="equal">
      <formula>"NotPaid"</formula>
    </cfRule>
    <cfRule type="cellIs" dxfId="3" priority="4555" operator="equal">
      <formula>"NotPaid"</formula>
    </cfRule>
    <cfRule type="cellIs" dxfId="3" priority="4554" operator="equal">
      <formula>"NotPaid"</formula>
    </cfRule>
    <cfRule type="cellIs" dxfId="3" priority="4553" operator="equal">
      <formula>"NotPaid"</formula>
    </cfRule>
    <cfRule type="cellIs" dxfId="3" priority="4544" operator="equal">
      <formula>"NotPaid"</formula>
    </cfRule>
    <cfRule type="cellIs" dxfId="3" priority="4543" operator="equal">
      <formula>"NotPaid"</formula>
    </cfRule>
    <cfRule type="cellIs" dxfId="3" priority="4542" operator="equal">
      <formula>"NotPaid"</formula>
    </cfRule>
    <cfRule type="cellIs" dxfId="3" priority="4532" operator="equal">
      <formula>"NotPaid"</formula>
    </cfRule>
    <cfRule type="cellIs" dxfId="3" priority="4531" operator="equal">
      <formula>"NotPaid"</formula>
    </cfRule>
    <cfRule type="cellIs" dxfId="3" priority="4530" operator="equal">
      <formula>"NotPaid"</formula>
    </cfRule>
    <cfRule type="cellIs" dxfId="3" priority="4520" operator="equal">
      <formula>"NotPaid"</formula>
    </cfRule>
    <cfRule type="cellIs" dxfId="3" priority="4519" operator="equal">
      <formula>"NotPaid"</formula>
    </cfRule>
    <cfRule type="cellIs" dxfId="3" priority="4518" operator="equal">
      <formula>"NotPaid"</formula>
    </cfRule>
    <cfRule type="cellIs" dxfId="3" priority="4506" operator="equal">
      <formula>"NotPaid"</formula>
    </cfRule>
    <cfRule type="cellIs" dxfId="3" priority="4505" operator="equal">
      <formula>"NotPaid"</formula>
    </cfRule>
    <cfRule type="cellIs" dxfId="3" priority="4504" operator="equal">
      <formula>"NotPaid"</formula>
    </cfRule>
    <cfRule type="cellIs" dxfId="3" priority="4502" operator="equal">
      <formula>"NotPaid"</formula>
    </cfRule>
    <cfRule type="cellIs" dxfId="3" priority="4501" operator="equal">
      <formula>"NotPaid"</formula>
    </cfRule>
    <cfRule type="cellIs" dxfId="3" priority="4500" operator="equal">
      <formula>"NotPaid"</formula>
    </cfRule>
    <cfRule type="cellIs" dxfId="3" priority="4491" operator="equal">
      <formula>"NotPaid"</formula>
    </cfRule>
    <cfRule type="cellIs" dxfId="3" priority="4490" operator="equal">
      <formula>"NotPaid"</formula>
    </cfRule>
    <cfRule type="cellIs" dxfId="3" priority="4489" operator="equal">
      <formula>"NotPaid"</formula>
    </cfRule>
    <cfRule type="cellIs" dxfId="3" priority="4487" operator="equal">
      <formula>"NotPaid"</formula>
    </cfRule>
    <cfRule type="cellIs" dxfId="3" priority="4486" operator="equal">
      <formula>"NotPaid"</formula>
    </cfRule>
    <cfRule type="cellIs" dxfId="3" priority="4485" operator="equal">
      <formula>"NotPaid"</formula>
    </cfRule>
    <cfRule type="cellIs" dxfId="3" priority="4478" operator="equal">
      <formula>"NotPaid"</formula>
    </cfRule>
    <cfRule type="cellIs" dxfId="3" priority="4477" operator="equal">
      <formula>"NotPaid"</formula>
    </cfRule>
    <cfRule type="cellIs" dxfId="3" priority="4476" operator="equal">
      <formula>"NotPaid"</formula>
    </cfRule>
    <cfRule type="cellIs" dxfId="3" priority="4461" operator="equal">
      <formula>"NotPaid"</formula>
    </cfRule>
    <cfRule type="cellIs" dxfId="3" priority="4460" operator="equal">
      <formula>"NotPaid"</formula>
    </cfRule>
    <cfRule type="cellIs" dxfId="3" priority="4459" operator="equal">
      <formula>"NotPaid"</formula>
    </cfRule>
    <cfRule type="cellIs" dxfId="3" priority="4449" operator="equal">
      <formula>"NotPaid"</formula>
    </cfRule>
    <cfRule type="cellIs" dxfId="3" priority="4448" operator="equal">
      <formula>"NotPaid"</formula>
    </cfRule>
    <cfRule type="cellIs" dxfId="3" priority="4447" operator="equal">
      <formula>"NotPaid"</formula>
    </cfRule>
    <cfRule type="cellIs" dxfId="3" priority="4435" operator="equal">
      <formula>"NotPaid"</formula>
    </cfRule>
    <cfRule type="cellIs" dxfId="3" priority="4434" operator="equal">
      <formula>"NotPaid"</formula>
    </cfRule>
    <cfRule type="cellIs" dxfId="3" priority="4433" operator="equal">
      <formula>"NotPaid"</formula>
    </cfRule>
    <cfRule type="cellIs" dxfId="3" priority="4423" operator="equal">
      <formula>"NotPaid"</formula>
    </cfRule>
    <cfRule type="cellIs" dxfId="3" priority="4422" operator="equal">
      <formula>"NotPaid"</formula>
    </cfRule>
    <cfRule type="cellIs" dxfId="3" priority="4421" operator="equal">
      <formula>"NotPaid"</formula>
    </cfRule>
    <cfRule type="cellIs" dxfId="3" priority="4419" operator="equal">
      <formula>"NotPaid"</formula>
    </cfRule>
    <cfRule type="cellIs" dxfId="3" priority="4418" operator="equal">
      <formula>"NotPaid"</formula>
    </cfRule>
    <cfRule type="cellIs" dxfId="3" priority="4417" operator="equal">
      <formula>"NotPaid"</formula>
    </cfRule>
    <cfRule type="cellIs" dxfId="3" priority="4391" operator="equal">
      <formula>"NotPaid"</formula>
    </cfRule>
    <cfRule type="cellIs" dxfId="3" priority="4390" operator="equal">
      <formula>"NotPaid"</formula>
    </cfRule>
    <cfRule type="cellIs" dxfId="3" priority="4389" operator="equal">
      <formula>"NotPaid"</formula>
    </cfRule>
    <cfRule type="cellIs" dxfId="3" priority="4379" operator="equal">
      <formula>"NotPaid"</formula>
    </cfRule>
    <cfRule type="cellIs" dxfId="3" priority="4378" operator="equal">
      <formula>"NotPaid"</formula>
    </cfRule>
    <cfRule type="cellIs" dxfId="3" priority="4377" operator="equal">
      <formula>"NotPaid"</formula>
    </cfRule>
    <cfRule type="cellIs" dxfId="3" priority="4368" operator="equal">
      <formula>"NotPaid"</formula>
    </cfRule>
    <cfRule type="cellIs" dxfId="3" priority="4367" operator="equal">
      <formula>"NotPaid"</formula>
    </cfRule>
    <cfRule type="cellIs" dxfId="3" priority="4366" operator="equal">
      <formula>"NotPaid"</formula>
    </cfRule>
    <cfRule type="cellIs" dxfId="3" priority="4357" operator="equal">
      <formula>"NotPaid"</formula>
    </cfRule>
    <cfRule type="cellIs" dxfId="3" priority="4356" operator="equal">
      <formula>"NotPaid"</formula>
    </cfRule>
    <cfRule type="cellIs" dxfId="3" priority="4355" operator="equal">
      <formula>"NotPaid"</formula>
    </cfRule>
    <cfRule type="cellIs" dxfId="3" priority="4345" operator="equal">
      <formula>"NotPaid"</formula>
    </cfRule>
    <cfRule type="cellIs" dxfId="3" priority="4344" operator="equal">
      <formula>"NotPaid"</formula>
    </cfRule>
    <cfRule type="cellIs" dxfId="3" priority="4343" operator="equal">
      <formula>"NotPaid"</formula>
    </cfRule>
    <cfRule type="cellIs" dxfId="3" priority="4341" operator="equal">
      <formula>"NotPaid"</formula>
    </cfRule>
    <cfRule type="cellIs" dxfId="3" priority="4340" operator="equal">
      <formula>"NotPaid"</formula>
    </cfRule>
    <cfRule type="cellIs" dxfId="3" priority="4339" operator="equal">
      <formula>"NotPaid"</formula>
    </cfRule>
    <cfRule type="cellIs" dxfId="3" priority="4331" operator="equal">
      <formula>"NotPaid"</formula>
    </cfRule>
    <cfRule type="cellIs" dxfId="3" priority="4330" operator="equal">
      <formula>"NotPaid"</formula>
    </cfRule>
    <cfRule type="cellIs" dxfId="3" priority="4329" operator="equal">
      <formula>"NotPaid"</formula>
    </cfRule>
    <cfRule type="cellIs" dxfId="3" priority="4320" operator="equal">
      <formula>"NotPaid"</formula>
    </cfRule>
    <cfRule type="cellIs" dxfId="3" priority="4319" operator="equal">
      <formula>"NotPaid"</formula>
    </cfRule>
    <cfRule type="cellIs" dxfId="3" priority="4318" operator="equal">
      <formula>"NotPaid"</formula>
    </cfRule>
    <cfRule type="cellIs" dxfId="3" priority="4309" operator="equal">
      <formula>"NotPaid"</formula>
    </cfRule>
    <cfRule type="cellIs" dxfId="3" priority="4308" operator="equal">
      <formula>"NotPaid"</formula>
    </cfRule>
    <cfRule type="cellIs" dxfId="3" priority="4307" operator="equal">
      <formula>"NotPaid"</formula>
    </cfRule>
    <cfRule type="cellIs" dxfId="3" priority="4297" operator="equal">
      <formula>"NotPaid"</formula>
    </cfRule>
    <cfRule type="cellIs" dxfId="3" priority="4296" operator="equal">
      <formula>"NotPaid"</formula>
    </cfRule>
    <cfRule type="cellIs" dxfId="3" priority="4295" operator="equal">
      <formula>"NotPaid"</formula>
    </cfRule>
    <cfRule type="cellIs" dxfId="3" priority="4285" operator="equal">
      <formula>"NotPaid"</formula>
    </cfRule>
    <cfRule type="cellIs" dxfId="3" priority="4284" operator="equal">
      <formula>"NotPaid"</formula>
    </cfRule>
    <cfRule type="cellIs" dxfId="3" priority="4283" operator="equal">
      <formula>"NotPaid"</formula>
    </cfRule>
  </conditionalFormatting>
  <conditionalFormatting sqref="D12:E12">
    <cfRule type="cellIs" dxfId="3" priority="4718" operator="equal">
      <formula>"NotPaid"</formula>
    </cfRule>
    <cfRule type="cellIs" dxfId="3" priority="4717" operator="equal">
      <formula>"NotPaid"</formula>
    </cfRule>
    <cfRule type="cellIs" dxfId="3" priority="4716" operator="equal">
      <formula>"NotPaid"</formula>
    </cfRule>
    <cfRule type="cellIs" dxfId="3" priority="4709" operator="equal">
      <formula>"NotPaid"</formula>
    </cfRule>
    <cfRule type="cellIs" dxfId="3" priority="4708" operator="equal">
      <formula>"NotPaid"</formula>
    </cfRule>
    <cfRule type="cellIs" dxfId="3" priority="4707" operator="equal">
      <formula>"NotPaid"</formula>
    </cfRule>
    <cfRule type="cellIs" dxfId="3" priority="4650" operator="equal">
      <formula>"NotPaid"</formula>
    </cfRule>
    <cfRule type="cellIs" dxfId="3" priority="4649" operator="equal">
      <formula>"NotPaid"</formula>
    </cfRule>
    <cfRule type="cellIs" dxfId="3" priority="4648" operator="equal">
      <formula>"NotPaid"</formula>
    </cfRule>
    <cfRule type="cellIs" dxfId="3" priority="4483" operator="equal">
      <formula>"NotPaid"</formula>
    </cfRule>
    <cfRule type="cellIs" dxfId="3" priority="4482" operator="equal">
      <formula>"NotPaid"</formula>
    </cfRule>
    <cfRule type="cellIs" dxfId="3" priority="4481" operator="equal">
      <formula>"NotPaid"</formula>
    </cfRule>
    <cfRule type="cellIs" dxfId="3" priority="4474" operator="equal">
      <formula>"NotPaid"</formula>
    </cfRule>
    <cfRule type="cellIs" dxfId="3" priority="4473" operator="equal">
      <formula>"NotPaid"</formula>
    </cfRule>
    <cfRule type="cellIs" dxfId="3" priority="4472" operator="equal">
      <formula>"NotPaid"</formula>
    </cfRule>
    <cfRule type="cellIs" dxfId="3" priority="4415" operator="equal">
      <formula>"NotPaid"</formula>
    </cfRule>
    <cfRule type="cellIs" dxfId="3" priority="4414" operator="equal">
      <formula>"NotPaid"</formula>
    </cfRule>
    <cfRule type="cellIs" dxfId="3" priority="4413" operator="equal">
      <formula>"NotPaid"</formula>
    </cfRule>
  </conditionalFormatting>
  <conditionalFormatting sqref="E12">
    <cfRule type="cellIs" dxfId="3" priority="4749" operator="equal">
      <formula>"NotPaid"</formula>
    </cfRule>
    <cfRule type="cellIs" dxfId="3" priority="4748" operator="equal">
      <formula>"NotPaid"</formula>
    </cfRule>
    <cfRule type="cellIs" dxfId="3" priority="4747" operator="equal">
      <formula>"NotPaid"</formula>
    </cfRule>
    <cfRule type="cellIs" dxfId="3" priority="4734" operator="equal">
      <formula>"NotPaid"</formula>
    </cfRule>
    <cfRule type="cellIs" dxfId="3" priority="4733" operator="equal">
      <formula>"NotPaid"</formula>
    </cfRule>
    <cfRule type="cellIs" dxfId="3" priority="4732" operator="equal">
      <formula>"NotPaid"</formula>
    </cfRule>
    <cfRule type="cellIs" dxfId="3" priority="4704" operator="equal">
      <formula>"NotPaid"</formula>
    </cfRule>
    <cfRule type="cellIs" dxfId="3" priority="4703" operator="equal">
      <formula>"NotPaid"</formula>
    </cfRule>
    <cfRule type="cellIs" dxfId="3" priority="4702" operator="equal">
      <formula>"NotPaid"</formula>
    </cfRule>
    <cfRule type="cellIs" dxfId="3" priority="4692" operator="equal">
      <formula>"NotPaid"</formula>
    </cfRule>
    <cfRule type="cellIs" dxfId="3" priority="4691" operator="equal">
      <formula>"NotPaid"</formula>
    </cfRule>
    <cfRule type="cellIs" dxfId="3" priority="4690" operator="equal">
      <formula>"NotPaid"</formula>
    </cfRule>
    <cfRule type="cellIs" dxfId="3" priority="4678" operator="equal">
      <formula>"NotPaid"</formula>
    </cfRule>
    <cfRule type="cellIs" dxfId="3" priority="4677" operator="equal">
      <formula>"NotPaid"</formula>
    </cfRule>
    <cfRule type="cellIs" dxfId="3" priority="4676" operator="equal">
      <formula>"NotPaid"</formula>
    </cfRule>
    <cfRule type="cellIs" dxfId="3" priority="4666" operator="equal">
      <formula>"NotPaid"</formula>
    </cfRule>
    <cfRule type="cellIs" dxfId="3" priority="4665" operator="equal">
      <formula>"NotPaid"</formula>
    </cfRule>
    <cfRule type="cellIs" dxfId="3" priority="4664" operator="equal">
      <formula>"NotPaid"</formula>
    </cfRule>
    <cfRule type="cellIs" dxfId="3" priority="4645" operator="equal">
      <formula>"NotPaid"</formula>
    </cfRule>
    <cfRule type="cellIs" dxfId="3" priority="4644" operator="equal">
      <formula>"NotPaid"</formula>
    </cfRule>
    <cfRule type="cellIs" dxfId="3" priority="4643" operator="equal">
      <formula>"NotPaid"</formula>
    </cfRule>
    <cfRule type="cellIs" dxfId="3" priority="4634" operator="equal">
      <formula>"NotPaid"</formula>
    </cfRule>
    <cfRule type="cellIs" dxfId="3" priority="4633" operator="equal">
      <formula>"NotPaid"</formula>
    </cfRule>
    <cfRule type="cellIs" dxfId="3" priority="4632" operator="equal">
      <formula>"NotPaid"</formula>
    </cfRule>
    <cfRule type="cellIs" dxfId="3" priority="4622" operator="equal">
      <formula>"NotPaid"</formula>
    </cfRule>
    <cfRule type="cellIs" dxfId="3" priority="4621" operator="equal">
      <formula>"NotPaid"</formula>
    </cfRule>
    <cfRule type="cellIs" dxfId="3" priority="4620" operator="equal">
      <formula>"NotPaid"</formula>
    </cfRule>
    <cfRule type="cellIs" dxfId="3" priority="4610" operator="equal">
      <formula>"NotPaid"</formula>
    </cfRule>
    <cfRule type="cellIs" dxfId="3" priority="4609" operator="equal">
      <formula>"NotPaid"</formula>
    </cfRule>
    <cfRule type="cellIs" dxfId="3" priority="4608" operator="equal">
      <formula>"NotPaid"</formula>
    </cfRule>
    <cfRule type="cellIs" dxfId="3" priority="4599" operator="equal">
      <formula>"NotPaid"</formula>
    </cfRule>
    <cfRule type="cellIs" dxfId="3" priority="4598" operator="equal">
      <formula>"NotPaid"</formula>
    </cfRule>
    <cfRule type="cellIs" dxfId="3" priority="4597" operator="equal">
      <formula>"NotPaid"</formula>
    </cfRule>
    <cfRule type="cellIs" dxfId="3" priority="4588" operator="equal">
      <formula>"NotPaid"</formula>
    </cfRule>
    <cfRule type="cellIs" dxfId="3" priority="4587" operator="equal">
      <formula>"NotPaid"</formula>
    </cfRule>
    <cfRule type="cellIs" dxfId="3" priority="4586" operator="equal">
      <formula>"NotPaid"</formula>
    </cfRule>
    <cfRule type="cellIs" dxfId="3" priority="4573" operator="equal">
      <formula>"NotPaid"</formula>
    </cfRule>
    <cfRule type="cellIs" dxfId="3" priority="4572" operator="equal">
      <formula>"NotPaid"</formula>
    </cfRule>
    <cfRule type="cellIs" dxfId="3" priority="4571" operator="equal">
      <formula>"NotPaid"</formula>
    </cfRule>
    <cfRule type="cellIs" dxfId="3" priority="4562" operator="equal">
      <formula>"NotPaid"</formula>
    </cfRule>
    <cfRule type="cellIs" dxfId="3" priority="4561" operator="equal">
      <formula>"NotPaid"</formula>
    </cfRule>
    <cfRule type="cellIs" dxfId="3" priority="4560" operator="equal">
      <formula>"NotPaid"</formula>
    </cfRule>
    <cfRule type="cellIs" dxfId="3" priority="4551" operator="equal">
      <formula>"NotPaid"</formula>
    </cfRule>
    <cfRule type="cellIs" dxfId="3" priority="4550" operator="equal">
      <formula>"NotPaid"</formula>
    </cfRule>
    <cfRule type="cellIs" dxfId="3" priority="4549" operator="equal">
      <formula>"NotPaid"</formula>
    </cfRule>
    <cfRule type="cellIs" dxfId="3" priority="4540" operator="equal">
      <formula>"NotPaid"</formula>
    </cfRule>
    <cfRule type="cellIs" dxfId="3" priority="4539" operator="equal">
      <formula>"NotPaid"</formula>
    </cfRule>
    <cfRule type="cellIs" dxfId="3" priority="4538" operator="equal">
      <formula>"NotPaid"</formula>
    </cfRule>
    <cfRule type="cellIs" dxfId="3" priority="4528" operator="equal">
      <formula>"NotPaid"</formula>
    </cfRule>
    <cfRule type="cellIs" dxfId="3" priority="4527" operator="equal">
      <formula>"NotPaid"</formula>
    </cfRule>
    <cfRule type="cellIs" dxfId="3" priority="4526" operator="equal">
      <formula>"NotPaid"</formula>
    </cfRule>
    <cfRule type="cellIs" dxfId="3" priority="4514" operator="equal">
      <formula>"NotPaid"</formula>
    </cfRule>
    <cfRule type="cellIs" dxfId="3" priority="4513" operator="equal">
      <formula>"NotPaid"</formula>
    </cfRule>
    <cfRule type="cellIs" dxfId="3" priority="4512" operator="equal">
      <formula>"NotPaid"</formula>
    </cfRule>
    <cfRule type="cellIs" dxfId="3" priority="4499" operator="equal">
      <formula>"NotPaid"</formula>
    </cfRule>
    <cfRule type="cellIs" dxfId="3" priority="4498" operator="equal">
      <formula>"NotPaid"</formula>
    </cfRule>
    <cfRule type="cellIs" dxfId="3" priority="4497" operator="equal">
      <formula>"NotPaid"</formula>
    </cfRule>
    <cfRule type="cellIs" dxfId="3" priority="4469" operator="equal">
      <formula>"NotPaid"</formula>
    </cfRule>
    <cfRule type="cellIs" dxfId="3" priority="4468" operator="equal">
      <formula>"NotPaid"</formula>
    </cfRule>
    <cfRule type="cellIs" dxfId="3" priority="4467" operator="equal">
      <formula>"NotPaid"</formula>
    </cfRule>
    <cfRule type="cellIs" dxfId="3" priority="4457" operator="equal">
      <formula>"NotPaid"</formula>
    </cfRule>
    <cfRule type="cellIs" dxfId="3" priority="4456" operator="equal">
      <formula>"NotPaid"</formula>
    </cfRule>
    <cfRule type="cellIs" dxfId="3" priority="4455" operator="equal">
      <formula>"NotPaid"</formula>
    </cfRule>
    <cfRule type="cellIs" dxfId="3" priority="4443" operator="equal">
      <formula>"NotPaid"</formula>
    </cfRule>
    <cfRule type="cellIs" dxfId="3" priority="4442" operator="equal">
      <formula>"NotPaid"</formula>
    </cfRule>
    <cfRule type="cellIs" dxfId="3" priority="4441" operator="equal">
      <formula>"NotPaid"</formula>
    </cfRule>
    <cfRule type="cellIs" dxfId="3" priority="4431" operator="equal">
      <formula>"NotPaid"</formula>
    </cfRule>
    <cfRule type="cellIs" dxfId="3" priority="4430" operator="equal">
      <formula>"NotPaid"</formula>
    </cfRule>
    <cfRule type="cellIs" dxfId="3" priority="4429" operator="equal">
      <formula>"NotPaid"</formula>
    </cfRule>
    <cfRule type="cellIs" dxfId="3" priority="4410" operator="equal">
      <formula>"NotPaid"</formula>
    </cfRule>
    <cfRule type="cellIs" dxfId="3" priority="4409" operator="equal">
      <formula>"NotPaid"</formula>
    </cfRule>
    <cfRule type="cellIs" dxfId="3" priority="4408" operator="equal">
      <formula>"NotPaid"</formula>
    </cfRule>
    <cfRule type="cellIs" dxfId="3" priority="4399" operator="equal">
      <formula>"NotPaid"</formula>
    </cfRule>
    <cfRule type="cellIs" dxfId="3" priority="4398" operator="equal">
      <formula>"NotPaid"</formula>
    </cfRule>
    <cfRule type="cellIs" dxfId="3" priority="4397" operator="equal">
      <formula>"NotPaid"</formula>
    </cfRule>
    <cfRule type="cellIs" dxfId="3" priority="4387" operator="equal">
      <formula>"NotPaid"</formula>
    </cfRule>
    <cfRule type="cellIs" dxfId="3" priority="4386" operator="equal">
      <formula>"NotPaid"</formula>
    </cfRule>
    <cfRule type="cellIs" dxfId="3" priority="4385" operator="equal">
      <formula>"NotPaid"</formula>
    </cfRule>
    <cfRule type="cellIs" dxfId="3" priority="4375" operator="equal">
      <formula>"NotPaid"</formula>
    </cfRule>
    <cfRule type="cellIs" dxfId="3" priority="4374" operator="equal">
      <formula>"NotPaid"</formula>
    </cfRule>
    <cfRule type="cellIs" dxfId="3" priority="4373" operator="equal">
      <formula>"NotPaid"</formula>
    </cfRule>
    <cfRule type="cellIs" dxfId="3" priority="4364" operator="equal">
      <formula>"NotPaid"</formula>
    </cfRule>
    <cfRule type="cellIs" dxfId="3" priority="4363" operator="equal">
      <formula>"NotPaid"</formula>
    </cfRule>
    <cfRule type="cellIs" dxfId="3" priority="4362" operator="equal">
      <formula>"NotPaid"</formula>
    </cfRule>
    <cfRule type="cellIs" dxfId="3" priority="4353" operator="equal">
      <formula>"NotPaid"</formula>
    </cfRule>
    <cfRule type="cellIs" dxfId="3" priority="4352" operator="equal">
      <formula>"NotPaid"</formula>
    </cfRule>
    <cfRule type="cellIs" dxfId="3" priority="4351" operator="equal">
      <formula>"NotPaid"</formula>
    </cfRule>
    <cfRule type="cellIs" dxfId="3" priority="4338" operator="equal">
      <formula>"NotPaid"</formula>
    </cfRule>
    <cfRule type="cellIs" dxfId="3" priority="4337" operator="equal">
      <formula>"NotPaid"</formula>
    </cfRule>
    <cfRule type="cellIs" dxfId="3" priority="4336" operator="equal">
      <formula>"NotPaid"</formula>
    </cfRule>
    <cfRule type="cellIs" dxfId="3" priority="4327" operator="equal">
      <formula>"NotPaid"</formula>
    </cfRule>
    <cfRule type="cellIs" dxfId="3" priority="4326" operator="equal">
      <formula>"NotPaid"</formula>
    </cfRule>
    <cfRule type="cellIs" dxfId="3" priority="4325" operator="equal">
      <formula>"NotPaid"</formula>
    </cfRule>
    <cfRule type="cellIs" dxfId="3" priority="4316" operator="equal">
      <formula>"NotPaid"</formula>
    </cfRule>
    <cfRule type="cellIs" dxfId="3" priority="4315" operator="equal">
      <formula>"NotPaid"</formula>
    </cfRule>
    <cfRule type="cellIs" dxfId="3" priority="4314" operator="equal">
      <formula>"NotPaid"</formula>
    </cfRule>
    <cfRule type="cellIs" dxfId="3" priority="4305" operator="equal">
      <formula>"NotPaid"</formula>
    </cfRule>
    <cfRule type="cellIs" dxfId="3" priority="4304" operator="equal">
      <formula>"NotPaid"</formula>
    </cfRule>
    <cfRule type="cellIs" dxfId="3" priority="4303" operator="equal">
      <formula>"NotPaid"</formula>
    </cfRule>
    <cfRule type="cellIs" dxfId="3" priority="4293" operator="equal">
      <formula>"NotPaid"</formula>
    </cfRule>
    <cfRule type="cellIs" dxfId="3" priority="4292" operator="equal">
      <formula>"NotPaid"</formula>
    </cfRule>
    <cfRule type="cellIs" dxfId="3" priority="4291" operator="equal">
      <formula>"NotPaid"</formula>
    </cfRule>
  </conditionalFormatting>
  <conditionalFormatting sqref="F12:G12">
    <cfRule type="expression" dxfId="0" priority="4751" stopIfTrue="1">
      <formula>F12="NotPaid"</formula>
    </cfRule>
    <cfRule type="expression" dxfId="0" priority="4680" stopIfTrue="1">
      <formula>F12="NotPaid"</formula>
    </cfRule>
    <cfRule type="expression" dxfId="0" priority="4636" stopIfTrue="1">
      <formula>F12="NotPaid"</formula>
    </cfRule>
    <cfRule type="expression" dxfId="0" priority="4516" stopIfTrue="1">
      <formula>F12="NotPaid"</formula>
    </cfRule>
    <cfRule type="expression" dxfId="0" priority="4445" stopIfTrue="1">
      <formula>F12="NotPaid"</formula>
    </cfRule>
    <cfRule type="expression" dxfId="0" priority="4401" stopIfTrue="1">
      <formula>F12="NotPaid"</formula>
    </cfRule>
  </conditionalFormatting>
  <conditionalFormatting sqref="F12">
    <cfRule type="cellIs" dxfId="3" priority="4745" operator="equal">
      <formula>"NotPaid"</formula>
    </cfRule>
    <cfRule type="cellIs" dxfId="3" priority="4744" operator="equal">
      <formula>"NotPaid"</formula>
    </cfRule>
    <cfRule type="cellIs" dxfId="3" priority="4743" operator="equal">
      <formula>"NotPaid"</formula>
    </cfRule>
    <cfRule type="cellIs" dxfId="3" priority="4730" operator="equal">
      <formula>"NotPaid"</formula>
    </cfRule>
    <cfRule type="cellIs" dxfId="3" priority="4729" operator="equal">
      <formula>"NotPaid"</formula>
    </cfRule>
    <cfRule type="cellIs" dxfId="3" priority="4728" operator="equal">
      <formula>"NotPaid"</formula>
    </cfRule>
    <cfRule type="cellIs" dxfId="3" priority="4715" operator="equal">
      <formula>"NotPaid"</formula>
    </cfRule>
    <cfRule type="cellIs" dxfId="3" priority="4706" operator="equal">
      <formula>"NotPaid"</formula>
    </cfRule>
    <cfRule type="cellIs" dxfId="3" priority="4700" operator="equal">
      <formula>"NotPaid"</formula>
    </cfRule>
    <cfRule type="cellIs" dxfId="3" priority="4699" operator="equal">
      <formula>"NotPaid"</formula>
    </cfRule>
    <cfRule type="cellIs" dxfId="3" priority="4698" operator="equal">
      <formula>"NotPaid"</formula>
    </cfRule>
    <cfRule type="cellIs" dxfId="3" priority="4688" operator="equal">
      <formula>"NotPaid"</formula>
    </cfRule>
    <cfRule type="cellIs" dxfId="3" priority="4687" operator="equal">
      <formula>"NotPaid"</formula>
    </cfRule>
    <cfRule type="cellIs" dxfId="3" priority="4686" operator="equal">
      <formula>"NotPaid"</formula>
    </cfRule>
    <cfRule type="cellIs" dxfId="3" priority="4674" operator="equal">
      <formula>"NotPaid"</formula>
    </cfRule>
    <cfRule type="cellIs" dxfId="3" priority="4673" operator="equal">
      <formula>"NotPaid"</formula>
    </cfRule>
    <cfRule type="cellIs" dxfId="3" priority="4672" operator="equal">
      <formula>"NotPaid"</formula>
    </cfRule>
    <cfRule type="cellIs" dxfId="3" priority="4662" operator="equal">
      <formula>"NotPaid"</formula>
    </cfRule>
    <cfRule type="cellIs" dxfId="3" priority="4661" operator="equal">
      <formula>"NotPaid"</formula>
    </cfRule>
    <cfRule type="cellIs" dxfId="3" priority="4660" operator="equal">
      <formula>"NotPaid"</formula>
    </cfRule>
    <cfRule type="cellIs" dxfId="3" priority="4647" operator="equal">
      <formula>"NotPaid"</formula>
    </cfRule>
    <cfRule type="cellIs" dxfId="3" priority="4641" operator="equal">
      <formula>"NotPaid"</formula>
    </cfRule>
    <cfRule type="cellIs" dxfId="3" priority="4640" operator="equal">
      <formula>"NotPaid"</formula>
    </cfRule>
    <cfRule type="cellIs" dxfId="3" priority="4639" operator="equal">
      <formula>"NotPaid"</formula>
    </cfRule>
    <cfRule type="cellIs" dxfId="3" priority="4630" operator="equal">
      <formula>"NotPaid"</formula>
    </cfRule>
    <cfRule type="cellIs" dxfId="3" priority="4629" operator="equal">
      <formula>"NotPaid"</formula>
    </cfRule>
    <cfRule type="cellIs" dxfId="3" priority="4628" operator="equal">
      <formula>"NotPaid"</formula>
    </cfRule>
    <cfRule type="cellIs" dxfId="3" priority="4618" operator="equal">
      <formula>"NotPaid"</formula>
    </cfRule>
    <cfRule type="cellIs" dxfId="3" priority="4617" operator="equal">
      <formula>"NotPaid"</formula>
    </cfRule>
    <cfRule type="cellIs" dxfId="3" priority="4616" operator="equal">
      <formula>"NotPaid"</formula>
    </cfRule>
    <cfRule type="cellIs" dxfId="3" priority="4606" operator="equal">
      <formula>"NotPaid"</formula>
    </cfRule>
    <cfRule type="cellIs" dxfId="3" priority="4605" operator="equal">
      <formula>"NotPaid"</formula>
    </cfRule>
    <cfRule type="cellIs" dxfId="3" priority="4604" operator="equal">
      <formula>"NotPaid"</formula>
    </cfRule>
    <cfRule type="cellIs" dxfId="3" priority="4595" operator="equal">
      <formula>"NotPaid"</formula>
    </cfRule>
    <cfRule type="cellIs" dxfId="3" priority="4594" operator="equal">
      <formula>"NotPaid"</formula>
    </cfRule>
    <cfRule type="cellIs" dxfId="3" priority="4593" operator="equal">
      <formula>"NotPaid"</formula>
    </cfRule>
    <cfRule type="cellIs" dxfId="3" priority="4584" operator="equal">
      <formula>"NotPaid"</formula>
    </cfRule>
    <cfRule type="cellIs" dxfId="3" priority="4583" operator="equal">
      <formula>"NotPaid"</formula>
    </cfRule>
    <cfRule type="cellIs" dxfId="3" priority="4582" operator="equal">
      <formula>"NotPaid"</formula>
    </cfRule>
    <cfRule type="cellIs" dxfId="3" priority="4569" operator="equal">
      <formula>"NotPaid"</formula>
    </cfRule>
    <cfRule type="cellIs" dxfId="3" priority="4568" operator="equal">
      <formula>"NotPaid"</formula>
    </cfRule>
    <cfRule type="cellIs" dxfId="3" priority="4567" operator="equal">
      <formula>"NotPaid"</formula>
    </cfRule>
    <cfRule type="cellIs" dxfId="3" priority="4558" operator="equal">
      <formula>"NotPaid"</formula>
    </cfRule>
    <cfRule type="cellIs" dxfId="3" priority="4557" operator="equal">
      <formula>"NotPaid"</formula>
    </cfRule>
    <cfRule type="cellIs" dxfId="3" priority="4556" operator="equal">
      <formula>"NotPaid"</formula>
    </cfRule>
    <cfRule type="cellIs" dxfId="3" priority="4547" operator="equal">
      <formula>"NotPaid"</formula>
    </cfRule>
    <cfRule type="cellIs" dxfId="3" priority="4546" operator="equal">
      <formula>"NotPaid"</formula>
    </cfRule>
    <cfRule type="cellIs" dxfId="3" priority="4545" operator="equal">
      <formula>"NotPaid"</formula>
    </cfRule>
    <cfRule type="cellIs" dxfId="3" priority="4536" operator="equal">
      <formula>"NotPaid"</formula>
    </cfRule>
    <cfRule type="cellIs" dxfId="3" priority="4535" operator="equal">
      <formula>"NotPaid"</formula>
    </cfRule>
    <cfRule type="cellIs" dxfId="3" priority="4534" operator="equal">
      <formula>"NotPaid"</formula>
    </cfRule>
    <cfRule type="cellIs" dxfId="3" priority="4524" operator="equal">
      <formula>"NotPaid"</formula>
    </cfRule>
    <cfRule type="cellIs" dxfId="3" priority="4523" operator="equal">
      <formula>"NotPaid"</formula>
    </cfRule>
    <cfRule type="cellIs" dxfId="3" priority="4522" operator="equal">
      <formula>"NotPaid"</formula>
    </cfRule>
    <cfRule type="cellIs" dxfId="3" priority="4510" operator="equal">
      <formula>"NotPaid"</formula>
    </cfRule>
    <cfRule type="cellIs" dxfId="3" priority="4509" operator="equal">
      <formula>"NotPaid"</formula>
    </cfRule>
    <cfRule type="cellIs" dxfId="3" priority="4508" operator="equal">
      <formula>"NotPaid"</formula>
    </cfRule>
    <cfRule type="cellIs" dxfId="3" priority="4495" operator="equal">
      <formula>"NotPaid"</formula>
    </cfRule>
    <cfRule type="cellIs" dxfId="3" priority="4494" operator="equal">
      <formula>"NotPaid"</formula>
    </cfRule>
    <cfRule type="cellIs" dxfId="3" priority="4493" operator="equal">
      <formula>"NotPaid"</formula>
    </cfRule>
    <cfRule type="cellIs" dxfId="3" priority="4480" operator="equal">
      <formula>"NotPaid"</formula>
    </cfRule>
    <cfRule type="cellIs" dxfId="3" priority="4471" operator="equal">
      <formula>"NotPaid"</formula>
    </cfRule>
    <cfRule type="cellIs" dxfId="3" priority="4465" operator="equal">
      <formula>"NotPaid"</formula>
    </cfRule>
    <cfRule type="cellIs" dxfId="3" priority="4464" operator="equal">
      <formula>"NotPaid"</formula>
    </cfRule>
    <cfRule type="cellIs" dxfId="3" priority="4463" operator="equal">
      <formula>"NotPaid"</formula>
    </cfRule>
    <cfRule type="cellIs" dxfId="3" priority="4453" operator="equal">
      <formula>"NotPaid"</formula>
    </cfRule>
    <cfRule type="cellIs" dxfId="3" priority="4452" operator="equal">
      <formula>"NotPaid"</formula>
    </cfRule>
    <cfRule type="cellIs" dxfId="3" priority="4451" operator="equal">
      <formula>"NotPaid"</formula>
    </cfRule>
    <cfRule type="cellIs" dxfId="3" priority="4439" operator="equal">
      <formula>"NotPaid"</formula>
    </cfRule>
    <cfRule type="cellIs" dxfId="3" priority="4438" operator="equal">
      <formula>"NotPaid"</formula>
    </cfRule>
    <cfRule type="cellIs" dxfId="3" priority="4437" operator="equal">
      <formula>"NotPaid"</formula>
    </cfRule>
    <cfRule type="cellIs" dxfId="3" priority="4427" operator="equal">
      <formula>"NotPaid"</formula>
    </cfRule>
    <cfRule type="cellIs" dxfId="3" priority="4426" operator="equal">
      <formula>"NotPaid"</formula>
    </cfRule>
    <cfRule type="cellIs" dxfId="3" priority="4425" operator="equal">
      <formula>"NotPaid"</formula>
    </cfRule>
    <cfRule type="cellIs" dxfId="3" priority="4412" operator="equal">
      <formula>"NotPaid"</formula>
    </cfRule>
    <cfRule type="cellIs" dxfId="3" priority="4406" operator="equal">
      <formula>"NotPaid"</formula>
    </cfRule>
    <cfRule type="cellIs" dxfId="3" priority="4405" operator="equal">
      <formula>"NotPaid"</formula>
    </cfRule>
    <cfRule type="cellIs" dxfId="3" priority="4404" operator="equal">
      <formula>"NotPaid"</formula>
    </cfRule>
    <cfRule type="cellIs" dxfId="3" priority="4395" operator="equal">
      <formula>"NotPaid"</formula>
    </cfRule>
    <cfRule type="cellIs" dxfId="3" priority="4394" operator="equal">
      <formula>"NotPaid"</formula>
    </cfRule>
    <cfRule type="cellIs" dxfId="3" priority="4393" operator="equal">
      <formula>"NotPaid"</formula>
    </cfRule>
    <cfRule type="cellIs" dxfId="3" priority="4383" operator="equal">
      <formula>"NotPaid"</formula>
    </cfRule>
    <cfRule type="cellIs" dxfId="3" priority="4382" operator="equal">
      <formula>"NotPaid"</formula>
    </cfRule>
    <cfRule type="cellIs" dxfId="3" priority="4381" operator="equal">
      <formula>"NotPaid"</formula>
    </cfRule>
    <cfRule type="cellIs" dxfId="3" priority="4371" operator="equal">
      <formula>"NotPaid"</formula>
    </cfRule>
    <cfRule type="cellIs" dxfId="3" priority="4370" operator="equal">
      <formula>"NotPaid"</formula>
    </cfRule>
    <cfRule type="cellIs" dxfId="3" priority="4369" operator="equal">
      <formula>"NotPaid"</formula>
    </cfRule>
    <cfRule type="cellIs" dxfId="3" priority="4360" operator="equal">
      <formula>"NotPaid"</formula>
    </cfRule>
    <cfRule type="cellIs" dxfId="3" priority="4359" operator="equal">
      <formula>"NotPaid"</formula>
    </cfRule>
    <cfRule type="cellIs" dxfId="3" priority="4358" operator="equal">
      <formula>"NotPaid"</formula>
    </cfRule>
    <cfRule type="cellIs" dxfId="3" priority="4349" operator="equal">
      <formula>"NotPaid"</formula>
    </cfRule>
    <cfRule type="cellIs" dxfId="3" priority="4348" operator="equal">
      <formula>"NotPaid"</formula>
    </cfRule>
    <cfRule type="cellIs" dxfId="3" priority="4347" operator="equal">
      <formula>"NotPaid"</formula>
    </cfRule>
    <cfRule type="cellIs" dxfId="3" priority="4334" operator="equal">
      <formula>"NotPaid"</formula>
    </cfRule>
    <cfRule type="cellIs" dxfId="3" priority="4333" operator="equal">
      <formula>"NotPaid"</formula>
    </cfRule>
    <cfRule type="cellIs" dxfId="3" priority="4332" operator="equal">
      <formula>"NotPaid"</formula>
    </cfRule>
    <cfRule type="cellIs" dxfId="3" priority="4323" operator="equal">
      <formula>"NotPaid"</formula>
    </cfRule>
    <cfRule type="cellIs" dxfId="3" priority="4322" operator="equal">
      <formula>"NotPaid"</formula>
    </cfRule>
    <cfRule type="cellIs" dxfId="3" priority="4321" operator="equal">
      <formula>"NotPaid"</formula>
    </cfRule>
    <cfRule type="cellIs" dxfId="3" priority="4312" operator="equal">
      <formula>"NotPaid"</formula>
    </cfRule>
    <cfRule type="cellIs" dxfId="3" priority="4311" operator="equal">
      <formula>"NotPaid"</formula>
    </cfRule>
    <cfRule type="cellIs" dxfId="3" priority="4310" operator="equal">
      <formula>"NotPaid"</formula>
    </cfRule>
    <cfRule type="cellIs" dxfId="3" priority="4301" operator="equal">
      <formula>"NotPaid"</formula>
    </cfRule>
    <cfRule type="cellIs" dxfId="3" priority="4300" operator="equal">
      <formula>"NotPaid"</formula>
    </cfRule>
    <cfRule type="cellIs" dxfId="3" priority="4299" operator="equal">
      <formula>"NotPaid"</formula>
    </cfRule>
    <cfRule type="cellIs" dxfId="3" priority="4289" operator="equal">
      <formula>"NotPaid"</formula>
    </cfRule>
    <cfRule type="cellIs" dxfId="3" priority="4288" operator="equal">
      <formula>"NotPaid"</formula>
    </cfRule>
    <cfRule type="cellIs" dxfId="3" priority="4287" operator="equal">
      <formula>"NotPaid"</formula>
    </cfRule>
  </conditionalFormatting>
  <conditionalFormatting sqref="G12">
    <cfRule type="cellIs" dxfId="3" priority="4746" operator="equal">
      <formula>"NotPaid"</formula>
    </cfRule>
    <cfRule type="cellIs" dxfId="3" priority="4731" operator="equal">
      <formula>"NotPaid"</formula>
    </cfRule>
    <cfRule type="cellIs" dxfId="3" priority="4701" operator="equal">
      <formula>"NotPaid"</formula>
    </cfRule>
    <cfRule type="cellIs" dxfId="3" priority="4689" operator="equal">
      <formula>"NotPaid"</formula>
    </cfRule>
    <cfRule type="cellIs" dxfId="3" priority="4675" operator="equal">
      <formula>"NotPaid"</formula>
    </cfRule>
    <cfRule type="cellIs" dxfId="3" priority="4663" operator="equal">
      <formula>"NotPaid"</formula>
    </cfRule>
    <cfRule type="cellIs" dxfId="3" priority="4642" operator="equal">
      <formula>"NotPaid"</formula>
    </cfRule>
    <cfRule type="cellIs" dxfId="3" priority="4631" operator="equal">
      <formula>"NotPaid"</formula>
    </cfRule>
    <cfRule type="cellIs" dxfId="3" priority="4619" operator="equal">
      <formula>"NotPaid"</formula>
    </cfRule>
    <cfRule type="cellIs" dxfId="3" priority="4585" operator="equal">
      <formula>"NotPaid"</formula>
    </cfRule>
    <cfRule type="cellIs" dxfId="3" priority="4537" operator="equal">
      <formula>"NotPaid"</formula>
    </cfRule>
    <cfRule type="cellIs" dxfId="3" priority="4525" operator="equal">
      <formula>"NotPaid"</formula>
    </cfRule>
    <cfRule type="cellIs" dxfId="3" priority="4511" operator="equal">
      <formula>"NotPaid"</formula>
    </cfRule>
    <cfRule type="cellIs" dxfId="3" priority="4496" operator="equal">
      <formula>"NotPaid"</formula>
    </cfRule>
    <cfRule type="cellIs" dxfId="3" priority="4466" operator="equal">
      <formula>"NotPaid"</formula>
    </cfRule>
    <cfRule type="cellIs" dxfId="3" priority="4454" operator="equal">
      <formula>"NotPaid"</formula>
    </cfRule>
    <cfRule type="cellIs" dxfId="3" priority="4440" operator="equal">
      <formula>"NotPaid"</formula>
    </cfRule>
    <cfRule type="cellIs" dxfId="3" priority="4428" operator="equal">
      <formula>"NotPaid"</formula>
    </cfRule>
    <cfRule type="cellIs" dxfId="3" priority="4407" operator="equal">
      <formula>"NotPaid"</formula>
    </cfRule>
    <cfRule type="cellIs" dxfId="3" priority="4396" operator="equal">
      <formula>"NotPaid"</formula>
    </cfRule>
    <cfRule type="cellIs" dxfId="3" priority="4384" operator="equal">
      <formula>"NotPaid"</formula>
    </cfRule>
    <cfRule type="cellIs" dxfId="3" priority="4350" operator="equal">
      <formula>"NotPaid"</formula>
    </cfRule>
    <cfRule type="cellIs" dxfId="3" priority="4302" operator="equal">
      <formula>"NotPaid"</formula>
    </cfRule>
    <cfRule type="cellIs" dxfId="3" priority="4290" operator="equal">
      <formula>"NotPaid"</formula>
    </cfRule>
  </conditionalFormatting>
  <conditionalFormatting sqref="G12:N12">
    <cfRule type="cellIs" dxfId="3" priority="4719" operator="equal">
      <formula>"NotPaid"</formula>
    </cfRule>
    <cfRule type="cellIs" dxfId="3" priority="4710" operator="equal">
      <formula>"NotPaid"</formula>
    </cfRule>
    <cfRule type="cellIs" dxfId="3" priority="4651" operator="equal">
      <formula>"NotPaid"</formula>
    </cfRule>
    <cfRule type="cellIs" dxfId="3" priority="4607" operator="equal">
      <formula>"NotPaid"</formula>
    </cfRule>
    <cfRule type="cellIs" dxfId="3" priority="4596" operator="equal">
      <formula>"NotPaid"</formula>
    </cfRule>
    <cfRule type="cellIs" dxfId="3" priority="4570" operator="equal">
      <formula>"NotPaid"</formula>
    </cfRule>
    <cfRule type="cellIs" dxfId="3" priority="4559" operator="equal">
      <formula>"NotPaid"</formula>
    </cfRule>
    <cfRule type="cellIs" dxfId="3" priority="4548" operator="equal">
      <formula>"NotPaid"</formula>
    </cfRule>
    <cfRule type="cellIs" dxfId="3" priority="4484" operator="equal">
      <formula>"NotPaid"</formula>
    </cfRule>
    <cfRule type="cellIs" dxfId="3" priority="4475" operator="equal">
      <formula>"NotPaid"</formula>
    </cfRule>
    <cfRule type="cellIs" dxfId="3" priority="4416" operator="equal">
      <formula>"NotPaid"</formula>
    </cfRule>
    <cfRule type="cellIs" dxfId="3" priority="4372" operator="equal">
      <formula>"NotPaid"</formula>
    </cfRule>
    <cfRule type="cellIs" dxfId="3" priority="4361" operator="equal">
      <formula>"NotPaid"</formula>
    </cfRule>
    <cfRule type="cellIs" dxfId="3" priority="4335" operator="equal">
      <formula>"NotPaid"</formula>
    </cfRule>
    <cfRule type="cellIs" dxfId="3" priority="4324" operator="equal">
      <formula>"NotPaid"</formula>
    </cfRule>
    <cfRule type="cellIs" dxfId="3" priority="4313" operator="equal">
      <formula>"NotPaid"</formula>
    </cfRule>
  </conditionalFormatting>
  <conditionalFormatting sqref="H12:N12">
    <cfRule type="cellIs" dxfId="3" priority="4742" operator="equal">
      <formula>"NotPaid"</formula>
    </cfRule>
    <cfRule type="cellIs" dxfId="3" priority="4727" operator="equal">
      <formula>"NotPaid"</formula>
    </cfRule>
    <cfRule type="cellIs" dxfId="3" priority="4697" operator="equal">
      <formula>"NotPaid"</formula>
    </cfRule>
    <cfRule type="cellIs" dxfId="3" priority="4685" operator="equal">
      <formula>"NotPaid"</formula>
    </cfRule>
    <cfRule type="cellIs" dxfId="3" priority="4671" operator="equal">
      <formula>"NotPaid"</formula>
    </cfRule>
    <cfRule type="cellIs" dxfId="3" priority="4659" operator="equal">
      <formula>"NotPaid"</formula>
    </cfRule>
    <cfRule type="cellIs" dxfId="3" priority="4638" operator="equal">
      <formula>"NotPaid"</formula>
    </cfRule>
    <cfRule type="cellIs" dxfId="3" priority="4627" operator="equal">
      <formula>"NotPaid"</formula>
    </cfRule>
    <cfRule type="cellIs" dxfId="3" priority="4615" operator="equal">
      <formula>"NotPaid"</formula>
    </cfRule>
    <cfRule type="cellIs" dxfId="3" priority="4581" operator="equal">
      <formula>"NotPaid"</formula>
    </cfRule>
    <cfRule type="cellIs" dxfId="3" priority="4533" operator="equal">
      <formula>"NotPaid"</formula>
    </cfRule>
    <cfRule type="cellIs" dxfId="3" priority="4521" operator="equal">
      <formula>"NotPaid"</formula>
    </cfRule>
    <cfRule type="cellIs" dxfId="3" priority="4507" operator="equal">
      <formula>"NotPaid"</formula>
    </cfRule>
    <cfRule type="cellIs" dxfId="3" priority="4492" operator="equal">
      <formula>"NotPaid"</formula>
    </cfRule>
    <cfRule type="cellIs" dxfId="3" priority="4462" operator="equal">
      <formula>"NotPaid"</formula>
    </cfRule>
    <cfRule type="cellIs" dxfId="3" priority="4450" operator="equal">
      <formula>"NotPaid"</formula>
    </cfRule>
    <cfRule type="cellIs" dxfId="3" priority="4436" operator="equal">
      <formula>"NotPaid"</formula>
    </cfRule>
    <cfRule type="cellIs" dxfId="3" priority="4424" operator="equal">
      <formula>"NotPaid"</formula>
    </cfRule>
    <cfRule type="cellIs" dxfId="3" priority="4403" operator="equal">
      <formula>"NotPaid"</formula>
    </cfRule>
    <cfRule type="cellIs" dxfId="3" priority="4392" operator="equal">
      <formula>"NotPaid"</formula>
    </cfRule>
    <cfRule type="cellIs" dxfId="3" priority="4380" operator="equal">
      <formula>"NotPaid"</formula>
    </cfRule>
    <cfRule type="cellIs" dxfId="3" priority="4346" operator="equal">
      <formula>"NotPaid"</formula>
    </cfRule>
    <cfRule type="cellIs" dxfId="3" priority="4298" operator="equal">
      <formula>"NotPaid"</formula>
    </cfRule>
    <cfRule type="cellIs" dxfId="3" priority="4286" operator="equal">
      <formula>"NotPaid"</formula>
    </cfRule>
  </conditionalFormatting>
  <conditionalFormatting sqref="O12">
    <cfRule type="cellIs" dxfId="3" priority="4738" operator="equal">
      <formula>"NotPaid"</formula>
    </cfRule>
    <cfRule type="cellIs" dxfId="3" priority="4723" operator="equal">
      <formula>"NotPaid"</formula>
    </cfRule>
    <cfRule type="cellIs" dxfId="3" priority="4714" operator="equal">
      <formula>"NotPaid"</formula>
    </cfRule>
    <cfRule type="cellIs" dxfId="3" priority="4705" operator="equal">
      <formula>"NotPaid"</formula>
    </cfRule>
    <cfRule type="cellIs" dxfId="3" priority="4693" operator="equal">
      <formula>"NotPaid"</formula>
    </cfRule>
    <cfRule type="cellIs" dxfId="3" priority="4681" operator="equal">
      <formula>"NotPaid"</formula>
    </cfRule>
    <cfRule type="cellIs" dxfId="3" priority="4667" operator="equal">
      <formula>"NotPaid"</formula>
    </cfRule>
    <cfRule type="cellIs" dxfId="3" priority="4655" operator="equal">
      <formula>"NotPaid"</formula>
    </cfRule>
    <cfRule type="cellIs" dxfId="3" priority="4646" operator="equal">
      <formula>"NotPaid"</formula>
    </cfRule>
    <cfRule type="cellIs" dxfId="3" priority="4637" operator="equal">
      <formula>"NotPaid"</formula>
    </cfRule>
    <cfRule type="cellIs" dxfId="3" priority="4623" operator="equal">
      <formula>"NotPaid"</formula>
    </cfRule>
    <cfRule type="cellIs" dxfId="3" priority="4611" operator="equal">
      <formula>"NotPaid"</formula>
    </cfRule>
    <cfRule type="cellIs" dxfId="3" priority="4600" operator="equal">
      <formula>"NotPaid"</formula>
    </cfRule>
    <cfRule type="cellIs" dxfId="3" priority="4589" operator="equal">
      <formula>"NotPaid"</formula>
    </cfRule>
    <cfRule type="cellIs" dxfId="3" priority="4577" operator="equal">
      <formula>"NotPaid"</formula>
    </cfRule>
    <cfRule type="cellIs" dxfId="3" priority="4563" operator="equal">
      <formula>"NotPaid"</formula>
    </cfRule>
    <cfRule type="cellIs" dxfId="3" priority="4552" operator="equal">
      <formula>"NotPaid"</formula>
    </cfRule>
    <cfRule type="cellIs" dxfId="3" priority="4541" operator="equal">
      <formula>"NotPaid"</formula>
    </cfRule>
    <cfRule type="cellIs" dxfId="3" priority="4529" operator="equal">
      <formula>"NotPaid"</formula>
    </cfRule>
    <cfRule type="cellIs" dxfId="3" priority="4517" operator="equal">
      <formula>"NotPaid"</formula>
    </cfRule>
    <cfRule type="cellIs" dxfId="3" priority="4503" operator="equal">
      <formula>"NotPaid"</formula>
    </cfRule>
    <cfRule type="cellIs" dxfId="3" priority="4488" operator="equal">
      <formula>"NotPaid"</formula>
    </cfRule>
    <cfRule type="cellIs" dxfId="3" priority="4479" operator="equal">
      <formula>"NotPaid"</formula>
    </cfRule>
    <cfRule type="cellIs" dxfId="3" priority="4470" operator="equal">
      <formula>"NotPaid"</formula>
    </cfRule>
    <cfRule type="cellIs" dxfId="3" priority="4458" operator="equal">
      <formula>"NotPaid"</formula>
    </cfRule>
    <cfRule type="cellIs" dxfId="3" priority="4446" operator="equal">
      <formula>"NotPaid"</formula>
    </cfRule>
    <cfRule type="cellIs" dxfId="3" priority="4432" operator="equal">
      <formula>"NotPaid"</formula>
    </cfRule>
    <cfRule type="cellIs" dxfId="3" priority="4420" operator="equal">
      <formula>"NotPaid"</formula>
    </cfRule>
    <cfRule type="cellIs" dxfId="3" priority="4411" operator="equal">
      <formula>"NotPaid"</formula>
    </cfRule>
    <cfRule type="cellIs" dxfId="3" priority="4402" operator="equal">
      <formula>"NotPaid"</formula>
    </cfRule>
    <cfRule type="cellIs" dxfId="3" priority="4388" operator="equal">
      <formula>"NotPaid"</formula>
    </cfRule>
    <cfRule type="cellIs" dxfId="3" priority="4376" operator="equal">
      <formula>"NotPaid"</formula>
    </cfRule>
    <cfRule type="cellIs" dxfId="3" priority="4365" operator="equal">
      <formula>"NotPaid"</formula>
    </cfRule>
    <cfRule type="cellIs" dxfId="3" priority="4354" operator="equal">
      <formula>"NotPaid"</formula>
    </cfRule>
    <cfRule type="cellIs" dxfId="3" priority="4342" operator="equal">
      <formula>"NotPaid"</formula>
    </cfRule>
    <cfRule type="cellIs" dxfId="3" priority="4328" operator="equal">
      <formula>"NotPaid"</formula>
    </cfRule>
    <cfRule type="cellIs" dxfId="3" priority="4317" operator="equal">
      <formula>"NotPaid"</formula>
    </cfRule>
    <cfRule type="cellIs" dxfId="3" priority="4306" operator="equal">
      <formula>"NotPaid"</formula>
    </cfRule>
    <cfRule type="cellIs" dxfId="3" priority="4294" operator="equal">
      <formula>"NotPaid"</formula>
    </cfRule>
    <cfRule type="cellIs" dxfId="3" priority="4282" operator="equal">
      <formula>"NotPaid"</formula>
    </cfRule>
  </conditionalFormatting>
  <conditionalFormatting sqref="P12">
    <cfRule type="cellIs" dxfId="3" priority="428" operator="equal">
      <formula>"NotPaid"</formula>
    </cfRule>
  </conditionalFormatting>
  <conditionalFormatting sqref="R12">
    <cfRule type="cellIs" dxfId="3" priority="1349" operator="equal">
      <formula>"NotPaid"</formula>
    </cfRule>
    <cfRule type="cellIs" dxfId="3" priority="1348" operator="equal">
      <formula>"NotPaid"</formula>
    </cfRule>
    <cfRule type="cellIs" dxfId="3" priority="1347" operator="equal">
      <formula>"NotPaid"</formula>
    </cfRule>
    <cfRule type="cellIs" dxfId="3" priority="1346" operator="equal">
      <formula>"NotPaid"</formula>
    </cfRule>
    <cfRule type="cellIs" dxfId="3" priority="1345" operator="equal">
      <formula>"NotPaid"</formula>
    </cfRule>
    <cfRule type="cellIs" dxfId="3" priority="1344" operator="equal">
      <formula>"NotPaid"</formula>
    </cfRule>
    <cfRule type="cellIs" dxfId="3" priority="1343" operator="equal">
      <formula>"NotPaid"</formula>
    </cfRule>
    <cfRule type="cellIs" dxfId="3" priority="1342" operator="equal">
      <formula>"NotPaid"</formula>
    </cfRule>
    <cfRule type="cellIs" dxfId="3" priority="1341" operator="equal">
      <formula>"NotPaid"</formula>
    </cfRule>
    <cfRule type="cellIs" dxfId="3" priority="1340" operator="equal">
      <formula>"NotPaid"</formula>
    </cfRule>
    <cfRule type="cellIs" dxfId="3" priority="1339" operator="equal">
      <formula>"NotPaid"</formula>
    </cfRule>
    <cfRule type="cellIs" dxfId="3" priority="1338" operator="equal">
      <formula>"NotPaid"</formula>
    </cfRule>
    <cfRule type="cellIs" dxfId="3" priority="1337" operator="equal">
      <formula>"NotPaid"</formula>
    </cfRule>
    <cfRule type="cellIs" dxfId="3" priority="1336" operator="equal">
      <formula>"NotPaid"</formula>
    </cfRule>
    <cfRule type="cellIs" dxfId="3" priority="1335" operator="equal">
      <formula>"NotPaid"</formula>
    </cfRule>
    <cfRule type="cellIs" dxfId="3" priority="1334" operator="equal">
      <formula>"NotPaid"</formula>
    </cfRule>
    <cfRule type="cellIs" dxfId="3" priority="1333" operator="equal">
      <formula>"NotPaid"</formula>
    </cfRule>
    <cfRule type="cellIs" dxfId="3" priority="1332" operator="equal">
      <formula>"NotPaid"</formula>
    </cfRule>
    <cfRule type="cellIs" dxfId="3" priority="1331" operator="equal">
      <formula>"NotPaid"</formula>
    </cfRule>
    <cfRule type="cellIs" dxfId="3" priority="1330" operator="equal">
      <formula>"NotPaid"</formula>
    </cfRule>
    <cfRule type="cellIs" dxfId="3" priority="1329" operator="equal">
      <formula>"NotPaid"</formula>
    </cfRule>
    <cfRule type="cellIs" dxfId="3" priority="1328" operator="equal">
      <formula>"NotPaid"</formula>
    </cfRule>
    <cfRule type="cellIs" dxfId="3" priority="1327" operator="equal">
      <formula>"NotPaid"</formula>
    </cfRule>
    <cfRule type="cellIs" dxfId="3" priority="1326" operator="equal">
      <formula>"NotPaid"</formula>
    </cfRule>
    <cfRule type="cellIs" dxfId="3" priority="1325" operator="equal">
      <formula>"NotPaid"</formula>
    </cfRule>
    <cfRule type="cellIs" dxfId="3" priority="1324" operator="equal">
      <formula>"NotPaid"</formula>
    </cfRule>
    <cfRule type="cellIs" dxfId="3" priority="1323" operator="equal">
      <formula>"NotPaid"</formula>
    </cfRule>
    <cfRule type="cellIs" dxfId="3" priority="1322" operator="equal">
      <formula>"NotPaid"</formula>
    </cfRule>
    <cfRule type="cellIs" dxfId="3" priority="1321" operator="equal">
      <formula>"NotPaid"</formula>
    </cfRule>
    <cfRule type="cellIs" dxfId="3" priority="1320" operator="equal">
      <formula>"NotPaid"</formula>
    </cfRule>
    <cfRule type="cellIs" dxfId="3" priority="1319" operator="equal">
      <formula>"NotPaid"</formula>
    </cfRule>
    <cfRule type="cellIs" dxfId="3" priority="1318" operator="equal">
      <formula>"NotPaid"</formula>
    </cfRule>
    <cfRule type="cellIs" dxfId="3" priority="1317" operator="equal">
      <formula>"NotPaid"</formula>
    </cfRule>
    <cfRule type="cellIs" dxfId="3" priority="1316" operator="equal">
      <formula>"NotPaid"</formula>
    </cfRule>
    <cfRule type="cellIs" dxfId="3" priority="1315" operator="equal">
      <formula>"NotPaid"</formula>
    </cfRule>
    <cfRule type="cellIs" dxfId="3" priority="1314" operator="equal">
      <formula>"NotPaid"</formula>
    </cfRule>
    <cfRule type="cellIs" dxfId="3" priority="1313" operator="equal">
      <formula>"NotPaid"</formula>
    </cfRule>
    <cfRule type="cellIs" dxfId="3" priority="1312" operator="equal">
      <formula>"NotPaid"</formula>
    </cfRule>
    <cfRule type="cellIs" dxfId="3" priority="1311" operator="equal">
      <formula>"NotPaid"</formula>
    </cfRule>
    <cfRule type="cellIs" dxfId="3" priority="1310" operator="equal">
      <formula>"NotPaid"</formula>
    </cfRule>
    <cfRule type="cellIs" dxfId="3" priority="1309" operator="equal">
      <formula>"NotPaid"</formula>
    </cfRule>
    <cfRule type="cellIs" dxfId="3" priority="1308" operator="equal">
      <formula>"NotPaid"</formula>
    </cfRule>
    <cfRule type="cellIs" dxfId="3" priority="1307" operator="equal">
      <formula>"NotPaid"</formula>
    </cfRule>
    <cfRule type="cellIs" dxfId="3" priority="1306" operator="equal">
      <formula>"NotPaid"</formula>
    </cfRule>
    <cfRule type="cellIs" dxfId="3" priority="1305" operator="equal">
      <formula>"NotPaid"</formula>
    </cfRule>
    <cfRule type="cellIs" dxfId="3" priority="1304" operator="equal">
      <formula>"NotPaid"</formula>
    </cfRule>
  </conditionalFormatting>
  <conditionalFormatting sqref="R12:AC12">
    <cfRule type="cellIs" dxfId="3" priority="427" operator="equal">
      <formula>"NotPaid"</formula>
    </cfRule>
  </conditionalFormatting>
  <conditionalFormatting sqref="S12:W12">
    <cfRule type="cellIs" dxfId="3" priority="1662" operator="equal">
      <formula>"NotPaid"</formula>
    </cfRule>
    <cfRule type="cellIs" dxfId="3" priority="1661" operator="equal">
      <formula>"NotPaid"</formula>
    </cfRule>
    <cfRule type="cellIs" dxfId="3" priority="1660" operator="equal">
      <formula>"NotPaid"</formula>
    </cfRule>
    <cfRule type="cellIs" dxfId="3" priority="1659" operator="equal">
      <formula>"NotPaid"</formula>
    </cfRule>
    <cfRule type="cellIs" dxfId="3" priority="1658" operator="equal">
      <formula>"NotPaid"</formula>
    </cfRule>
    <cfRule type="cellIs" dxfId="3" priority="1657" operator="equal">
      <formula>"NotPaid"</formula>
    </cfRule>
    <cfRule type="cellIs" dxfId="3" priority="1656" operator="equal">
      <formula>"NotPaid"</formula>
    </cfRule>
    <cfRule type="cellIs" dxfId="3" priority="1655" operator="equal">
      <formula>"NotPaid"</formula>
    </cfRule>
    <cfRule type="cellIs" dxfId="3" priority="1654" operator="equal">
      <formula>"NotPaid"</formula>
    </cfRule>
    <cfRule type="cellIs" dxfId="3" priority="1653" operator="equal">
      <formula>"NotPaid"</formula>
    </cfRule>
    <cfRule type="cellIs" dxfId="3" priority="1652" operator="equal">
      <formula>"NotPaid"</formula>
    </cfRule>
    <cfRule type="cellIs" dxfId="3" priority="1651" operator="equal">
      <formula>"NotPaid"</formula>
    </cfRule>
    <cfRule type="cellIs" dxfId="3" priority="1650" operator="equal">
      <formula>"NotPaid"</formula>
    </cfRule>
    <cfRule type="cellIs" dxfId="3" priority="1649" operator="equal">
      <formula>"NotPaid"</formula>
    </cfRule>
    <cfRule type="cellIs" dxfId="3" priority="1648" operator="equal">
      <formula>"NotPaid"</formula>
    </cfRule>
    <cfRule type="cellIs" dxfId="3" priority="1647" operator="equal">
      <formula>"NotPaid"</formula>
    </cfRule>
    <cfRule type="cellIs" dxfId="3" priority="1646" operator="equal">
      <formula>"NotPaid"</formula>
    </cfRule>
    <cfRule type="cellIs" dxfId="3" priority="1645" operator="equal">
      <formula>"NotPaid"</formula>
    </cfRule>
    <cfRule type="cellIs" dxfId="3" priority="1644" operator="equal">
      <formula>"NotPaid"</formula>
    </cfRule>
    <cfRule type="cellIs" dxfId="3" priority="1643" operator="equal">
      <formula>"NotPaid"</formula>
    </cfRule>
    <cfRule type="cellIs" dxfId="3" priority="1642" operator="equal">
      <formula>"NotPaid"</formula>
    </cfRule>
    <cfRule type="cellIs" dxfId="3" priority="1641" operator="equal">
      <formula>"NotPaid"</formula>
    </cfRule>
    <cfRule type="cellIs" dxfId="3" priority="1640" operator="equal">
      <formula>"NotPaid"</formula>
    </cfRule>
    <cfRule type="cellIs" dxfId="3" priority="1639" operator="equal">
      <formula>"NotPaid"</formula>
    </cfRule>
    <cfRule type="cellIs" dxfId="3" priority="1638" operator="equal">
      <formula>"NotPaid"</formula>
    </cfRule>
    <cfRule type="cellIs" dxfId="3" priority="1637" operator="equal">
      <formula>"NotPaid"</formula>
    </cfRule>
    <cfRule type="cellIs" dxfId="3" priority="1636" operator="equal">
      <formula>"NotPaid"</formula>
    </cfRule>
    <cfRule type="cellIs" dxfId="3" priority="1635" operator="equal">
      <formula>"NotPaid"</formula>
    </cfRule>
    <cfRule type="cellIs" dxfId="3" priority="1634" operator="equal">
      <formula>"NotPaid"</formula>
    </cfRule>
    <cfRule type="cellIs" dxfId="3" priority="1633" operator="equal">
      <formula>"NotPaid"</formula>
    </cfRule>
    <cfRule type="cellIs" dxfId="3" priority="1632" operator="equal">
      <formula>"NotPaid"</formula>
    </cfRule>
    <cfRule type="cellIs" dxfId="3" priority="1631" operator="equal">
      <formula>"NotPaid"</formula>
    </cfRule>
    <cfRule type="cellIs" dxfId="3" priority="1630" operator="equal">
      <formula>"NotPaid"</formula>
    </cfRule>
    <cfRule type="cellIs" dxfId="3" priority="1629" operator="equal">
      <formula>"NotPaid"</formula>
    </cfRule>
    <cfRule type="cellIs" dxfId="3" priority="1628" operator="equal">
      <formula>"NotPaid"</formula>
    </cfRule>
    <cfRule type="cellIs" dxfId="3" priority="1627" operator="equal">
      <formula>"NotPaid"</formula>
    </cfRule>
    <cfRule type="cellIs" dxfId="3" priority="1626" operator="equal">
      <formula>"NotPaid"</formula>
    </cfRule>
    <cfRule type="cellIs" dxfId="3" priority="1625" operator="equal">
      <formula>"NotPaid"</formula>
    </cfRule>
    <cfRule type="cellIs" dxfId="3" priority="1624" operator="equal">
      <formula>"NotPaid"</formula>
    </cfRule>
    <cfRule type="cellIs" dxfId="3" priority="1623" operator="equal">
      <formula>"NotPaid"</formula>
    </cfRule>
    <cfRule type="cellIs" dxfId="3" priority="1622" operator="equal">
      <formula>"NotPaid"</formula>
    </cfRule>
    <cfRule type="cellIs" dxfId="3" priority="1621" operator="equal">
      <formula>"NotPaid"</formula>
    </cfRule>
    <cfRule type="cellIs" dxfId="3" priority="1620" operator="equal">
      <formula>"NotPaid"</formula>
    </cfRule>
    <cfRule type="cellIs" dxfId="3" priority="1619" operator="equal">
      <formula>"NotPaid"</formula>
    </cfRule>
    <cfRule type="cellIs" dxfId="3" priority="1618" operator="equal">
      <formula>"NotPaid"</formula>
    </cfRule>
    <cfRule type="cellIs" dxfId="3" priority="1617" operator="equal">
      <formula>"NotPaid"</formula>
    </cfRule>
  </conditionalFormatting>
  <conditionalFormatting sqref="V12:X12">
    <cfRule type="cellIs" dxfId="3" priority="1975" operator="equal">
      <formula>"NotPaid"</formula>
    </cfRule>
    <cfRule type="cellIs" dxfId="3" priority="1974" operator="equal">
      <formula>"NotPaid"</formula>
    </cfRule>
    <cfRule type="cellIs" dxfId="3" priority="1973" operator="equal">
      <formula>"NotPaid"</formula>
    </cfRule>
    <cfRule type="cellIs" dxfId="3" priority="1972" operator="equal">
      <formula>"NotPaid"</formula>
    </cfRule>
    <cfRule type="cellIs" dxfId="3" priority="1971" operator="equal">
      <formula>"NotPaid"</formula>
    </cfRule>
    <cfRule type="cellIs" dxfId="3" priority="1970" operator="equal">
      <formula>"NotPaid"</formula>
    </cfRule>
    <cfRule type="cellIs" dxfId="3" priority="1969" operator="equal">
      <formula>"NotPaid"</formula>
    </cfRule>
    <cfRule type="cellIs" dxfId="3" priority="1968" operator="equal">
      <formula>"NotPaid"</formula>
    </cfRule>
    <cfRule type="cellIs" dxfId="3" priority="1967" operator="equal">
      <formula>"NotPaid"</formula>
    </cfRule>
    <cfRule type="cellIs" dxfId="3" priority="1966" operator="equal">
      <formula>"NotPaid"</formula>
    </cfRule>
    <cfRule type="cellIs" dxfId="3" priority="1965" operator="equal">
      <formula>"NotPaid"</formula>
    </cfRule>
    <cfRule type="cellIs" dxfId="3" priority="1964" operator="equal">
      <formula>"NotPaid"</formula>
    </cfRule>
    <cfRule type="cellIs" dxfId="3" priority="1963" operator="equal">
      <formula>"NotPaid"</formula>
    </cfRule>
    <cfRule type="cellIs" dxfId="3" priority="1962" operator="equal">
      <formula>"NotPaid"</formula>
    </cfRule>
    <cfRule type="cellIs" dxfId="3" priority="1961" operator="equal">
      <formula>"NotPaid"</formula>
    </cfRule>
    <cfRule type="cellIs" dxfId="3" priority="1960" operator="equal">
      <formula>"NotPaid"</formula>
    </cfRule>
    <cfRule type="cellIs" dxfId="3" priority="1959" operator="equal">
      <formula>"NotPaid"</formula>
    </cfRule>
    <cfRule type="cellIs" dxfId="3" priority="1958" operator="equal">
      <formula>"NotPaid"</formula>
    </cfRule>
    <cfRule type="cellIs" dxfId="3" priority="1957" operator="equal">
      <formula>"NotPaid"</formula>
    </cfRule>
    <cfRule type="cellIs" dxfId="3" priority="1956" operator="equal">
      <formula>"NotPaid"</formula>
    </cfRule>
    <cfRule type="cellIs" dxfId="3" priority="1955" operator="equal">
      <formula>"NotPaid"</formula>
    </cfRule>
    <cfRule type="cellIs" dxfId="3" priority="1954" operator="equal">
      <formula>"NotPaid"</formula>
    </cfRule>
    <cfRule type="cellIs" dxfId="3" priority="1953" operator="equal">
      <formula>"NotPaid"</formula>
    </cfRule>
    <cfRule type="cellIs" dxfId="3" priority="1952" operator="equal">
      <formula>"NotPaid"</formula>
    </cfRule>
    <cfRule type="cellIs" dxfId="3" priority="1951" operator="equal">
      <formula>"NotPaid"</formula>
    </cfRule>
    <cfRule type="cellIs" dxfId="3" priority="1950" operator="equal">
      <formula>"NotPaid"</formula>
    </cfRule>
    <cfRule type="cellIs" dxfId="3" priority="1949" operator="equal">
      <formula>"NotPaid"</formula>
    </cfRule>
    <cfRule type="cellIs" dxfId="3" priority="1948" operator="equal">
      <formula>"NotPaid"</formula>
    </cfRule>
    <cfRule type="cellIs" dxfId="3" priority="1947" operator="equal">
      <formula>"NotPaid"</formula>
    </cfRule>
    <cfRule type="cellIs" dxfId="3" priority="1946" operator="equal">
      <formula>"NotPaid"</formula>
    </cfRule>
    <cfRule type="cellIs" dxfId="3" priority="1945" operator="equal">
      <formula>"NotPaid"</formula>
    </cfRule>
    <cfRule type="cellIs" dxfId="3" priority="1944" operator="equal">
      <formula>"NotPaid"</formula>
    </cfRule>
    <cfRule type="cellIs" dxfId="3" priority="1943" operator="equal">
      <formula>"NotPaid"</formula>
    </cfRule>
    <cfRule type="cellIs" dxfId="3" priority="1942" operator="equal">
      <formula>"NotPaid"</formula>
    </cfRule>
    <cfRule type="cellIs" dxfId="3" priority="1941" operator="equal">
      <formula>"NotPaid"</formula>
    </cfRule>
    <cfRule type="cellIs" dxfId="3" priority="1940" operator="equal">
      <formula>"NotPaid"</formula>
    </cfRule>
    <cfRule type="cellIs" dxfId="3" priority="1939" operator="equal">
      <formula>"NotPaid"</formula>
    </cfRule>
    <cfRule type="cellIs" dxfId="3" priority="1938" operator="equal">
      <formula>"NotPaid"</formula>
    </cfRule>
    <cfRule type="cellIs" dxfId="3" priority="1937" operator="equal">
      <formula>"NotPaid"</formula>
    </cfRule>
    <cfRule type="cellIs" dxfId="3" priority="1936" operator="equal">
      <formula>"NotPaid"</formula>
    </cfRule>
    <cfRule type="cellIs" dxfId="3" priority="1935" operator="equal">
      <formula>"NotPaid"</formula>
    </cfRule>
    <cfRule type="cellIs" dxfId="3" priority="1934" operator="equal">
      <formula>"NotPaid"</formula>
    </cfRule>
    <cfRule type="cellIs" dxfId="3" priority="1933" operator="equal">
      <formula>"NotPaid"</formula>
    </cfRule>
    <cfRule type="cellIs" dxfId="3" priority="1932" operator="equal">
      <formula>"NotPaid"</formula>
    </cfRule>
    <cfRule type="cellIs" dxfId="3" priority="1931" operator="equal">
      <formula>"NotPaid"</formula>
    </cfRule>
    <cfRule type="cellIs" dxfId="3" priority="1930" operator="equal">
      <formula>"NotPaid"</formula>
    </cfRule>
  </conditionalFormatting>
  <conditionalFormatting sqref="Y12:AA12">
    <cfRule type="cellIs" dxfId="3" priority="2288" operator="equal">
      <formula>"NotPaid"</formula>
    </cfRule>
    <cfRule type="cellIs" dxfId="3" priority="2287" operator="equal">
      <formula>"NotPaid"</formula>
    </cfRule>
    <cfRule type="cellIs" dxfId="3" priority="2286" operator="equal">
      <formula>"NotPaid"</formula>
    </cfRule>
    <cfRule type="cellIs" dxfId="3" priority="2285" operator="equal">
      <formula>"NotPaid"</formula>
    </cfRule>
    <cfRule type="cellIs" dxfId="3" priority="2284" operator="equal">
      <formula>"NotPaid"</formula>
    </cfRule>
    <cfRule type="cellIs" dxfId="3" priority="2283" operator="equal">
      <formula>"NotPaid"</formula>
    </cfRule>
    <cfRule type="cellIs" dxfId="3" priority="2282" operator="equal">
      <formula>"NotPaid"</formula>
    </cfRule>
    <cfRule type="cellIs" dxfId="3" priority="2281" operator="equal">
      <formula>"NotPaid"</formula>
    </cfRule>
    <cfRule type="cellIs" dxfId="3" priority="2280" operator="equal">
      <formula>"NotPaid"</formula>
    </cfRule>
    <cfRule type="cellIs" dxfId="3" priority="2279" operator="equal">
      <formula>"NotPaid"</formula>
    </cfRule>
    <cfRule type="cellIs" dxfId="3" priority="2278" operator="equal">
      <formula>"NotPaid"</formula>
    </cfRule>
    <cfRule type="cellIs" dxfId="3" priority="2277" operator="equal">
      <formula>"NotPaid"</formula>
    </cfRule>
    <cfRule type="cellIs" dxfId="3" priority="2276" operator="equal">
      <formula>"NotPaid"</formula>
    </cfRule>
    <cfRule type="cellIs" dxfId="3" priority="2275" operator="equal">
      <formula>"NotPaid"</formula>
    </cfRule>
    <cfRule type="cellIs" dxfId="3" priority="2274" operator="equal">
      <formula>"NotPaid"</formula>
    </cfRule>
    <cfRule type="cellIs" dxfId="3" priority="2273" operator="equal">
      <formula>"NotPaid"</formula>
    </cfRule>
    <cfRule type="cellIs" dxfId="3" priority="2272" operator="equal">
      <formula>"NotPaid"</formula>
    </cfRule>
    <cfRule type="cellIs" dxfId="3" priority="2271" operator="equal">
      <formula>"NotPaid"</formula>
    </cfRule>
    <cfRule type="cellIs" dxfId="3" priority="2270" operator="equal">
      <formula>"NotPaid"</formula>
    </cfRule>
    <cfRule type="cellIs" dxfId="3" priority="2269" operator="equal">
      <formula>"NotPaid"</formula>
    </cfRule>
    <cfRule type="cellIs" dxfId="3" priority="2268" operator="equal">
      <formula>"NotPaid"</formula>
    </cfRule>
    <cfRule type="cellIs" dxfId="3" priority="2267" operator="equal">
      <formula>"NotPaid"</formula>
    </cfRule>
    <cfRule type="cellIs" dxfId="3" priority="2266" operator="equal">
      <formula>"NotPaid"</formula>
    </cfRule>
    <cfRule type="cellIs" dxfId="3" priority="2265" operator="equal">
      <formula>"NotPaid"</formula>
    </cfRule>
    <cfRule type="cellIs" dxfId="3" priority="2264" operator="equal">
      <formula>"NotPaid"</formula>
    </cfRule>
    <cfRule type="cellIs" dxfId="3" priority="2263" operator="equal">
      <formula>"NotPaid"</formula>
    </cfRule>
    <cfRule type="cellIs" dxfId="3" priority="2262" operator="equal">
      <formula>"NotPaid"</formula>
    </cfRule>
    <cfRule type="cellIs" dxfId="3" priority="2261" operator="equal">
      <formula>"NotPaid"</formula>
    </cfRule>
    <cfRule type="cellIs" dxfId="3" priority="2260" operator="equal">
      <formula>"NotPaid"</formula>
    </cfRule>
    <cfRule type="cellIs" dxfId="3" priority="2259" operator="equal">
      <formula>"NotPaid"</formula>
    </cfRule>
    <cfRule type="cellIs" dxfId="3" priority="2258" operator="equal">
      <formula>"NotPaid"</formula>
    </cfRule>
    <cfRule type="cellIs" dxfId="3" priority="2257" operator="equal">
      <formula>"NotPaid"</formula>
    </cfRule>
    <cfRule type="cellIs" dxfId="3" priority="2256" operator="equal">
      <formula>"NotPaid"</formula>
    </cfRule>
    <cfRule type="cellIs" dxfId="3" priority="2255" operator="equal">
      <formula>"NotPaid"</formula>
    </cfRule>
    <cfRule type="cellIs" dxfId="3" priority="2254" operator="equal">
      <formula>"NotPaid"</formula>
    </cfRule>
    <cfRule type="cellIs" dxfId="3" priority="2253" operator="equal">
      <formula>"NotPaid"</formula>
    </cfRule>
    <cfRule type="cellIs" dxfId="3" priority="2252" operator="equal">
      <formula>"NotPaid"</formula>
    </cfRule>
    <cfRule type="cellIs" dxfId="3" priority="2251" operator="equal">
      <formula>"NotPaid"</formula>
    </cfRule>
    <cfRule type="cellIs" dxfId="3" priority="2250" operator="equal">
      <formula>"NotPaid"</formula>
    </cfRule>
    <cfRule type="cellIs" dxfId="3" priority="2249" operator="equal">
      <formula>"NotPaid"</formula>
    </cfRule>
    <cfRule type="cellIs" dxfId="3" priority="2248" operator="equal">
      <formula>"NotPaid"</formula>
    </cfRule>
    <cfRule type="cellIs" dxfId="3" priority="2247" operator="equal">
      <formula>"NotPaid"</formula>
    </cfRule>
    <cfRule type="cellIs" dxfId="3" priority="2246" operator="equal">
      <formula>"NotPaid"</formula>
    </cfRule>
    <cfRule type="cellIs" dxfId="3" priority="2245" operator="equal">
      <formula>"NotPaid"</formula>
    </cfRule>
    <cfRule type="cellIs" dxfId="3" priority="2244" operator="equal">
      <formula>"NotPaid"</formula>
    </cfRule>
    <cfRule type="cellIs" dxfId="3" priority="2243" operator="equal">
      <formula>"NotPaid"</formula>
    </cfRule>
  </conditionalFormatting>
  <conditionalFormatting sqref="AE12:AJ12">
    <cfRule type="expression" dxfId="5" priority="4230" stopIfTrue="1">
      <formula>AE12="NotPaid"</formula>
    </cfRule>
  </conditionalFormatting>
  <conditionalFormatting sqref="AK12">
    <cfRule type="expression" dxfId="5" priority="4229" stopIfTrue="1">
      <formula>AK12="not paid"</formula>
    </cfRule>
  </conditionalFormatting>
  <conditionalFormatting sqref="R13">
    <cfRule type="cellIs" dxfId="3" priority="1303" operator="equal">
      <formula>"NotPaid"</formula>
    </cfRule>
    <cfRule type="cellIs" dxfId="3" priority="1302" operator="equal">
      <formula>"NotPaid"</formula>
    </cfRule>
    <cfRule type="cellIs" dxfId="3" priority="1301" operator="equal">
      <formula>"NotPaid"</formula>
    </cfRule>
    <cfRule type="cellIs" dxfId="3" priority="1300" operator="equal">
      <formula>"NotPaid"</formula>
    </cfRule>
    <cfRule type="cellIs" dxfId="3" priority="1299" operator="equal">
      <formula>"NotPaid"</formula>
    </cfRule>
    <cfRule type="cellIs" dxfId="3" priority="1298" operator="equal">
      <formula>"NotPaid"</formula>
    </cfRule>
    <cfRule type="cellIs" dxfId="3" priority="1297" operator="equal">
      <formula>"NotPaid"</formula>
    </cfRule>
    <cfRule type="cellIs" dxfId="3" priority="1296" operator="equal">
      <formula>"NotPaid"</formula>
    </cfRule>
    <cfRule type="cellIs" dxfId="3" priority="1295" operator="equal">
      <formula>"NotPaid"</formula>
    </cfRule>
    <cfRule type="cellIs" dxfId="3" priority="1294" operator="equal">
      <formula>"NotPaid"</formula>
    </cfRule>
    <cfRule type="cellIs" dxfId="3" priority="1293" operator="equal">
      <formula>"NotPaid"</formula>
    </cfRule>
    <cfRule type="cellIs" dxfId="3" priority="1292" operator="equal">
      <formula>"NotPaid"</formula>
    </cfRule>
    <cfRule type="cellIs" dxfId="3" priority="1291" operator="equal">
      <formula>"NotPaid"</formula>
    </cfRule>
    <cfRule type="cellIs" dxfId="3" priority="1290" operator="equal">
      <formula>"NotPaid"</formula>
    </cfRule>
    <cfRule type="cellIs" dxfId="3" priority="1289" operator="equal">
      <formula>"NotPaid"</formula>
    </cfRule>
    <cfRule type="cellIs" dxfId="3" priority="1288" operator="equal">
      <formula>"NotPaid"</formula>
    </cfRule>
    <cfRule type="cellIs" dxfId="3" priority="1282" operator="equal">
      <formula>"NotPaid"</formula>
    </cfRule>
    <cfRule type="cellIs" dxfId="3" priority="1281" operator="equal">
      <formula>"NotPaid"</formula>
    </cfRule>
    <cfRule type="cellIs" dxfId="3" priority="1280" operator="equal">
      <formula>"NotPaid"</formula>
    </cfRule>
    <cfRule type="cellIs" dxfId="3" priority="1287" operator="equal">
      <formula>"NotPaid"</formula>
    </cfRule>
    <cfRule type="cellIs" dxfId="3" priority="1286" operator="equal">
      <formula>"NotPaid"</formula>
    </cfRule>
    <cfRule type="cellIs" dxfId="3" priority="1285" operator="equal">
      <formula>"NotPaid"</formula>
    </cfRule>
    <cfRule type="cellIs" dxfId="3" priority="1284" operator="equal">
      <formula>"NotPaid"</formula>
    </cfRule>
    <cfRule type="cellIs" dxfId="3" priority="1283" operator="equal">
      <formula>"NotPaid"</formula>
    </cfRule>
    <cfRule type="cellIs" dxfId="3" priority="1279" operator="equal">
      <formula>"NotPaid"</formula>
    </cfRule>
    <cfRule type="cellIs" dxfId="3" priority="1278" operator="equal">
      <formula>"NotPaid"</formula>
    </cfRule>
    <cfRule type="cellIs" dxfId="3" priority="1277" operator="equal">
      <formula>"NotPaid"</formula>
    </cfRule>
    <cfRule type="cellIs" dxfId="3" priority="1276" operator="equal">
      <formula>"NotPaid"</formula>
    </cfRule>
    <cfRule type="cellIs" dxfId="3" priority="1275" operator="equal">
      <formula>"NotPaid"</formula>
    </cfRule>
    <cfRule type="cellIs" dxfId="3" priority="1274" operator="equal">
      <formula>"NotPaid"</formula>
    </cfRule>
    <cfRule type="cellIs" dxfId="3" priority="1273" operator="equal">
      <formula>"NotPaid"</formula>
    </cfRule>
    <cfRule type="cellIs" dxfId="3" priority="1272" operator="equal">
      <formula>"NotPaid"</formula>
    </cfRule>
    <cfRule type="cellIs" dxfId="3" priority="1271" operator="equal">
      <formula>"NotPaid"</formula>
    </cfRule>
    <cfRule type="cellIs" dxfId="3" priority="1270" operator="equal">
      <formula>"NotPaid"</formula>
    </cfRule>
    <cfRule type="cellIs" dxfId="3" priority="1269" operator="equal">
      <formula>"NotPaid"</formula>
    </cfRule>
    <cfRule type="cellIs" dxfId="3" priority="1268" operator="equal">
      <formula>"NotPaid"</formula>
    </cfRule>
    <cfRule type="cellIs" dxfId="3" priority="1267" operator="equal">
      <formula>"NotPaid"</formula>
    </cfRule>
    <cfRule type="cellIs" dxfId="3" priority="1266" operator="equal">
      <formula>"NotPaid"</formula>
    </cfRule>
    <cfRule type="cellIs" dxfId="3" priority="1265" operator="equal">
      <formula>"NotPaid"</formula>
    </cfRule>
    <cfRule type="cellIs" dxfId="3" priority="1264" operator="equal">
      <formula>"NotPaid"</formula>
    </cfRule>
    <cfRule type="cellIs" dxfId="3" priority="1263" operator="equal">
      <formula>"NotPaid"</formula>
    </cfRule>
    <cfRule type="cellIs" dxfId="3" priority="1262" operator="equal">
      <formula>"NotPaid"</formula>
    </cfRule>
    <cfRule type="cellIs" dxfId="3" priority="1261" operator="equal">
      <formula>"NotPaid"</formula>
    </cfRule>
    <cfRule type="cellIs" dxfId="3" priority="1260" operator="equal">
      <formula>"NotPaid"</formula>
    </cfRule>
    <cfRule type="cellIs" dxfId="3" priority="1259" operator="equal">
      <formula>"NotPaid"</formula>
    </cfRule>
    <cfRule type="cellIs" dxfId="3" priority="1258" operator="equal">
      <formula>"NotPaid"</formula>
    </cfRule>
  </conditionalFormatting>
  <conditionalFormatting sqref="S13:U13">
    <cfRule type="cellIs" dxfId="3" priority="1616" operator="equal">
      <formula>"NotPaid"</formula>
    </cfRule>
    <cfRule type="cellIs" dxfId="3" priority="1615" operator="equal">
      <formula>"NotPaid"</formula>
    </cfRule>
    <cfRule type="cellIs" dxfId="3" priority="1614" operator="equal">
      <formula>"NotPaid"</formula>
    </cfRule>
    <cfRule type="cellIs" dxfId="3" priority="1613" operator="equal">
      <formula>"NotPaid"</formula>
    </cfRule>
    <cfRule type="cellIs" dxfId="3" priority="1612" operator="equal">
      <formula>"NotPaid"</formula>
    </cfRule>
    <cfRule type="cellIs" dxfId="3" priority="1611" operator="equal">
      <formula>"NotPaid"</formula>
    </cfRule>
    <cfRule type="cellIs" dxfId="3" priority="1610" operator="equal">
      <formula>"NotPaid"</formula>
    </cfRule>
    <cfRule type="cellIs" dxfId="3" priority="1609" operator="equal">
      <formula>"NotPaid"</formula>
    </cfRule>
    <cfRule type="cellIs" dxfId="3" priority="1608" operator="equal">
      <formula>"NotPaid"</formula>
    </cfRule>
    <cfRule type="cellIs" dxfId="3" priority="1607" operator="equal">
      <formula>"NotPaid"</formula>
    </cfRule>
    <cfRule type="cellIs" dxfId="3" priority="1606" operator="equal">
      <formula>"NotPaid"</formula>
    </cfRule>
    <cfRule type="cellIs" dxfId="3" priority="1605" operator="equal">
      <formula>"NotPaid"</formula>
    </cfRule>
    <cfRule type="cellIs" dxfId="3" priority="1604" operator="equal">
      <formula>"NotPaid"</formula>
    </cfRule>
    <cfRule type="cellIs" dxfId="3" priority="1603" operator="equal">
      <formula>"NotPaid"</formula>
    </cfRule>
    <cfRule type="cellIs" dxfId="3" priority="1602" operator="equal">
      <formula>"NotPaid"</formula>
    </cfRule>
    <cfRule type="cellIs" dxfId="3" priority="1601" operator="equal">
      <formula>"NotPaid"</formula>
    </cfRule>
    <cfRule type="cellIs" dxfId="3" priority="1595" operator="equal">
      <formula>"NotPaid"</formula>
    </cfRule>
    <cfRule type="cellIs" dxfId="3" priority="1594" operator="equal">
      <formula>"NotPaid"</formula>
    </cfRule>
    <cfRule type="cellIs" dxfId="3" priority="1593" operator="equal">
      <formula>"NotPaid"</formula>
    </cfRule>
    <cfRule type="cellIs" dxfId="3" priority="1600" operator="equal">
      <formula>"NotPaid"</formula>
    </cfRule>
    <cfRule type="cellIs" dxfId="3" priority="1599" operator="equal">
      <formula>"NotPaid"</formula>
    </cfRule>
    <cfRule type="cellIs" dxfId="3" priority="1598" operator="equal">
      <formula>"NotPaid"</formula>
    </cfRule>
    <cfRule type="cellIs" dxfId="3" priority="1597" operator="equal">
      <formula>"NotPaid"</formula>
    </cfRule>
    <cfRule type="cellIs" dxfId="3" priority="1596" operator="equal">
      <formula>"NotPaid"</formula>
    </cfRule>
    <cfRule type="cellIs" dxfId="3" priority="1592" operator="equal">
      <formula>"NotPaid"</formula>
    </cfRule>
    <cfRule type="cellIs" dxfId="3" priority="1591" operator="equal">
      <formula>"NotPaid"</formula>
    </cfRule>
    <cfRule type="cellIs" dxfId="3" priority="1590" operator="equal">
      <formula>"NotPaid"</formula>
    </cfRule>
    <cfRule type="cellIs" dxfId="3" priority="1589" operator="equal">
      <formula>"NotPaid"</formula>
    </cfRule>
    <cfRule type="cellIs" dxfId="3" priority="1588" operator="equal">
      <formula>"NotPaid"</formula>
    </cfRule>
    <cfRule type="cellIs" dxfId="3" priority="1587" operator="equal">
      <formula>"NotPaid"</formula>
    </cfRule>
    <cfRule type="cellIs" dxfId="3" priority="1586" operator="equal">
      <formula>"NotPaid"</formula>
    </cfRule>
    <cfRule type="cellIs" dxfId="3" priority="1585" operator="equal">
      <formula>"NotPaid"</formula>
    </cfRule>
    <cfRule type="cellIs" dxfId="3" priority="1584" operator="equal">
      <formula>"NotPaid"</formula>
    </cfRule>
    <cfRule type="cellIs" dxfId="3" priority="1583" operator="equal">
      <formula>"NotPaid"</formula>
    </cfRule>
    <cfRule type="cellIs" dxfId="3" priority="1582" operator="equal">
      <formula>"NotPaid"</formula>
    </cfRule>
    <cfRule type="cellIs" dxfId="3" priority="1581" operator="equal">
      <formula>"NotPaid"</formula>
    </cfRule>
    <cfRule type="cellIs" dxfId="3" priority="1580" operator="equal">
      <formula>"NotPaid"</formula>
    </cfRule>
    <cfRule type="cellIs" dxfId="3" priority="1579" operator="equal">
      <formula>"NotPaid"</formula>
    </cfRule>
    <cfRule type="cellIs" dxfId="3" priority="1578" operator="equal">
      <formula>"NotPaid"</formula>
    </cfRule>
    <cfRule type="cellIs" dxfId="3" priority="1577" operator="equal">
      <formula>"NotPaid"</formula>
    </cfRule>
    <cfRule type="cellIs" dxfId="3" priority="1576" operator="equal">
      <formula>"NotPaid"</formula>
    </cfRule>
    <cfRule type="cellIs" dxfId="3" priority="1575" operator="equal">
      <formula>"NotPaid"</formula>
    </cfRule>
    <cfRule type="cellIs" dxfId="3" priority="1574" operator="equal">
      <formula>"NotPaid"</formula>
    </cfRule>
    <cfRule type="cellIs" dxfId="3" priority="1573" operator="equal">
      <formula>"NotPaid"</formula>
    </cfRule>
    <cfRule type="cellIs" dxfId="3" priority="1572" operator="equal">
      <formula>"NotPaid"</formula>
    </cfRule>
    <cfRule type="cellIs" dxfId="3" priority="1571" operator="equal">
      <formula>"NotPaid"</formula>
    </cfRule>
  </conditionalFormatting>
  <conditionalFormatting sqref="V13:X13">
    <cfRule type="cellIs" dxfId="3" priority="1929" operator="equal">
      <formula>"NotPaid"</formula>
    </cfRule>
    <cfRule type="cellIs" dxfId="3" priority="1928" operator="equal">
      <formula>"NotPaid"</formula>
    </cfRule>
    <cfRule type="cellIs" dxfId="3" priority="1927" operator="equal">
      <formula>"NotPaid"</formula>
    </cfRule>
    <cfRule type="cellIs" dxfId="3" priority="1926" operator="equal">
      <formula>"NotPaid"</formula>
    </cfRule>
    <cfRule type="cellIs" dxfId="3" priority="1925" operator="equal">
      <formula>"NotPaid"</formula>
    </cfRule>
    <cfRule type="cellIs" dxfId="3" priority="1924" operator="equal">
      <formula>"NotPaid"</formula>
    </cfRule>
    <cfRule type="cellIs" dxfId="3" priority="1923" operator="equal">
      <formula>"NotPaid"</formula>
    </cfRule>
    <cfRule type="cellIs" dxfId="3" priority="1922" operator="equal">
      <formula>"NotPaid"</formula>
    </cfRule>
    <cfRule type="cellIs" dxfId="3" priority="1921" operator="equal">
      <formula>"NotPaid"</formula>
    </cfRule>
    <cfRule type="cellIs" dxfId="3" priority="1920" operator="equal">
      <formula>"NotPaid"</formula>
    </cfRule>
    <cfRule type="cellIs" dxfId="3" priority="1919" operator="equal">
      <formula>"NotPaid"</formula>
    </cfRule>
    <cfRule type="cellIs" dxfId="3" priority="1918" operator="equal">
      <formula>"NotPaid"</formula>
    </cfRule>
    <cfRule type="cellIs" dxfId="3" priority="1917" operator="equal">
      <formula>"NotPaid"</formula>
    </cfRule>
    <cfRule type="cellIs" dxfId="3" priority="1916" operator="equal">
      <formula>"NotPaid"</formula>
    </cfRule>
    <cfRule type="cellIs" dxfId="3" priority="1915" operator="equal">
      <formula>"NotPaid"</formula>
    </cfRule>
    <cfRule type="cellIs" dxfId="3" priority="1914" operator="equal">
      <formula>"NotPaid"</formula>
    </cfRule>
    <cfRule type="cellIs" dxfId="3" priority="1908" operator="equal">
      <formula>"NotPaid"</formula>
    </cfRule>
    <cfRule type="cellIs" dxfId="3" priority="1907" operator="equal">
      <formula>"NotPaid"</formula>
    </cfRule>
    <cfRule type="cellIs" dxfId="3" priority="1906" operator="equal">
      <formula>"NotPaid"</formula>
    </cfRule>
    <cfRule type="cellIs" dxfId="3" priority="1913" operator="equal">
      <formula>"NotPaid"</formula>
    </cfRule>
    <cfRule type="cellIs" dxfId="3" priority="1912" operator="equal">
      <formula>"NotPaid"</formula>
    </cfRule>
    <cfRule type="cellIs" dxfId="3" priority="1911" operator="equal">
      <formula>"NotPaid"</formula>
    </cfRule>
    <cfRule type="cellIs" dxfId="3" priority="1910" operator="equal">
      <formula>"NotPaid"</formula>
    </cfRule>
    <cfRule type="cellIs" dxfId="3" priority="1909" operator="equal">
      <formula>"NotPaid"</formula>
    </cfRule>
    <cfRule type="cellIs" dxfId="3" priority="1905" operator="equal">
      <formula>"NotPaid"</formula>
    </cfRule>
    <cfRule type="cellIs" dxfId="3" priority="1904" operator="equal">
      <formula>"NotPaid"</formula>
    </cfRule>
    <cfRule type="cellIs" dxfId="3" priority="1903" operator="equal">
      <formula>"NotPaid"</formula>
    </cfRule>
    <cfRule type="cellIs" dxfId="3" priority="1902" operator="equal">
      <formula>"NotPaid"</formula>
    </cfRule>
    <cfRule type="cellIs" dxfId="3" priority="1901" operator="equal">
      <formula>"NotPaid"</formula>
    </cfRule>
    <cfRule type="cellIs" dxfId="3" priority="1900" operator="equal">
      <formula>"NotPaid"</formula>
    </cfRule>
    <cfRule type="cellIs" dxfId="3" priority="1899" operator="equal">
      <formula>"NotPaid"</formula>
    </cfRule>
    <cfRule type="cellIs" dxfId="3" priority="1898" operator="equal">
      <formula>"NotPaid"</formula>
    </cfRule>
    <cfRule type="cellIs" dxfId="3" priority="1897" operator="equal">
      <formula>"NotPaid"</formula>
    </cfRule>
    <cfRule type="cellIs" dxfId="3" priority="1896" operator="equal">
      <formula>"NotPaid"</formula>
    </cfRule>
    <cfRule type="cellIs" dxfId="3" priority="1895" operator="equal">
      <formula>"NotPaid"</formula>
    </cfRule>
    <cfRule type="cellIs" dxfId="3" priority="1894" operator="equal">
      <formula>"NotPaid"</formula>
    </cfRule>
    <cfRule type="cellIs" dxfId="3" priority="1893" operator="equal">
      <formula>"NotPaid"</formula>
    </cfRule>
    <cfRule type="cellIs" dxfId="3" priority="1892" operator="equal">
      <formula>"NotPaid"</formula>
    </cfRule>
    <cfRule type="cellIs" dxfId="3" priority="1891" operator="equal">
      <formula>"NotPaid"</formula>
    </cfRule>
    <cfRule type="cellIs" dxfId="3" priority="1890" operator="equal">
      <formula>"NotPaid"</formula>
    </cfRule>
    <cfRule type="cellIs" dxfId="3" priority="1889" operator="equal">
      <formula>"NotPaid"</formula>
    </cfRule>
    <cfRule type="cellIs" dxfId="3" priority="1888" operator="equal">
      <formula>"NotPaid"</formula>
    </cfRule>
    <cfRule type="cellIs" dxfId="3" priority="1887" operator="equal">
      <formula>"NotPaid"</formula>
    </cfRule>
    <cfRule type="cellIs" dxfId="3" priority="1886" operator="equal">
      <formula>"NotPaid"</formula>
    </cfRule>
    <cfRule type="cellIs" dxfId="3" priority="1885" operator="equal">
      <formula>"NotPaid"</formula>
    </cfRule>
    <cfRule type="cellIs" dxfId="3" priority="1884" operator="equal">
      <formula>"NotPaid"</formula>
    </cfRule>
  </conditionalFormatting>
  <conditionalFormatting sqref="Y13:AA13">
    <cfRule type="cellIs" dxfId="3" priority="2242" operator="equal">
      <formula>"NotPaid"</formula>
    </cfRule>
    <cfRule type="cellIs" dxfId="3" priority="2241" operator="equal">
      <formula>"NotPaid"</formula>
    </cfRule>
    <cfRule type="cellIs" dxfId="3" priority="2240" operator="equal">
      <formula>"NotPaid"</formula>
    </cfRule>
    <cfRule type="cellIs" dxfId="3" priority="2239" operator="equal">
      <formula>"NotPaid"</formula>
    </cfRule>
    <cfRule type="cellIs" dxfId="3" priority="2238" operator="equal">
      <formula>"NotPaid"</formula>
    </cfRule>
    <cfRule type="cellIs" dxfId="3" priority="2237" operator="equal">
      <formula>"NotPaid"</formula>
    </cfRule>
    <cfRule type="cellIs" dxfId="3" priority="2236" operator="equal">
      <formula>"NotPaid"</formula>
    </cfRule>
    <cfRule type="cellIs" dxfId="3" priority="2235" operator="equal">
      <formula>"NotPaid"</formula>
    </cfRule>
    <cfRule type="cellIs" dxfId="3" priority="2234" operator="equal">
      <formula>"NotPaid"</formula>
    </cfRule>
    <cfRule type="cellIs" dxfId="3" priority="2233" operator="equal">
      <formula>"NotPaid"</formula>
    </cfRule>
    <cfRule type="cellIs" dxfId="3" priority="2232" operator="equal">
      <formula>"NotPaid"</formula>
    </cfRule>
    <cfRule type="cellIs" dxfId="3" priority="2231" operator="equal">
      <formula>"NotPaid"</formula>
    </cfRule>
    <cfRule type="cellIs" dxfId="3" priority="2230" operator="equal">
      <formula>"NotPaid"</formula>
    </cfRule>
    <cfRule type="cellIs" dxfId="3" priority="2229" operator="equal">
      <formula>"NotPaid"</formula>
    </cfRule>
    <cfRule type="cellIs" dxfId="3" priority="2228" operator="equal">
      <formula>"NotPaid"</formula>
    </cfRule>
    <cfRule type="cellIs" dxfId="3" priority="2227" operator="equal">
      <formula>"NotPaid"</formula>
    </cfRule>
    <cfRule type="cellIs" dxfId="3" priority="2221" operator="equal">
      <formula>"NotPaid"</formula>
    </cfRule>
    <cfRule type="cellIs" dxfId="3" priority="2220" operator="equal">
      <formula>"NotPaid"</formula>
    </cfRule>
    <cfRule type="cellIs" dxfId="3" priority="2219" operator="equal">
      <formula>"NotPaid"</formula>
    </cfRule>
    <cfRule type="cellIs" dxfId="3" priority="2226" operator="equal">
      <formula>"NotPaid"</formula>
    </cfRule>
    <cfRule type="cellIs" dxfId="3" priority="2225" operator="equal">
      <formula>"NotPaid"</formula>
    </cfRule>
    <cfRule type="cellIs" dxfId="3" priority="2224" operator="equal">
      <formula>"NotPaid"</formula>
    </cfRule>
    <cfRule type="cellIs" dxfId="3" priority="2223" operator="equal">
      <formula>"NotPaid"</formula>
    </cfRule>
    <cfRule type="cellIs" dxfId="3" priority="2222" operator="equal">
      <formula>"NotPaid"</formula>
    </cfRule>
    <cfRule type="cellIs" dxfId="3" priority="2218" operator="equal">
      <formula>"NotPaid"</formula>
    </cfRule>
    <cfRule type="cellIs" dxfId="3" priority="2217" operator="equal">
      <formula>"NotPaid"</formula>
    </cfRule>
    <cfRule type="cellIs" dxfId="3" priority="2216" operator="equal">
      <formula>"NotPaid"</formula>
    </cfRule>
    <cfRule type="cellIs" dxfId="3" priority="2215" operator="equal">
      <formula>"NotPaid"</formula>
    </cfRule>
    <cfRule type="cellIs" dxfId="3" priority="2214" operator="equal">
      <formula>"NotPaid"</formula>
    </cfRule>
    <cfRule type="cellIs" dxfId="3" priority="2213" operator="equal">
      <formula>"NotPaid"</formula>
    </cfRule>
    <cfRule type="cellIs" dxfId="3" priority="2212" operator="equal">
      <formula>"NotPaid"</formula>
    </cfRule>
    <cfRule type="cellIs" dxfId="3" priority="2211" operator="equal">
      <formula>"NotPaid"</formula>
    </cfRule>
    <cfRule type="cellIs" dxfId="3" priority="2210" operator="equal">
      <formula>"NotPaid"</formula>
    </cfRule>
    <cfRule type="cellIs" dxfId="3" priority="2209" operator="equal">
      <formula>"NotPaid"</formula>
    </cfRule>
    <cfRule type="cellIs" dxfId="3" priority="2208" operator="equal">
      <formula>"NotPaid"</formula>
    </cfRule>
    <cfRule type="cellIs" dxfId="3" priority="2207" operator="equal">
      <formula>"NotPaid"</formula>
    </cfRule>
    <cfRule type="cellIs" dxfId="3" priority="2206" operator="equal">
      <formula>"NotPaid"</formula>
    </cfRule>
    <cfRule type="cellIs" dxfId="3" priority="2205" operator="equal">
      <formula>"NotPaid"</formula>
    </cfRule>
    <cfRule type="cellIs" dxfId="3" priority="2204" operator="equal">
      <formula>"NotPaid"</formula>
    </cfRule>
    <cfRule type="cellIs" dxfId="3" priority="2203" operator="equal">
      <formula>"NotPaid"</formula>
    </cfRule>
    <cfRule type="cellIs" dxfId="3" priority="2202" operator="equal">
      <formula>"NotPaid"</formula>
    </cfRule>
    <cfRule type="cellIs" dxfId="3" priority="2201" operator="equal">
      <formula>"NotPaid"</formula>
    </cfRule>
    <cfRule type="cellIs" dxfId="3" priority="2200" operator="equal">
      <formula>"NotPaid"</formula>
    </cfRule>
    <cfRule type="cellIs" dxfId="3" priority="2199" operator="equal">
      <formula>"NotPaid"</formula>
    </cfRule>
    <cfRule type="cellIs" dxfId="3" priority="2198" operator="equal">
      <formula>"NotPaid"</formula>
    </cfRule>
    <cfRule type="cellIs" dxfId="3" priority="2197" operator="equal">
      <formula>"NotPaid"</formula>
    </cfRule>
  </conditionalFormatting>
  <conditionalFormatting sqref="AE13">
    <cfRule type="expression" dxfId="5" priority="4232" stopIfTrue="1">
      <formula>AE13="NotPaid"</formula>
    </cfRule>
  </conditionalFormatting>
  <conditionalFormatting sqref="AL13:AM13">
    <cfRule type="expression" dxfId="5" priority="4248" stopIfTrue="1">
      <formula>AL13="not paid"</formula>
    </cfRule>
  </conditionalFormatting>
  <conditionalFormatting sqref="D14:O14">
    <cfRule type="cellIs" dxfId="3" priority="7793" operator="equal">
      <formula>"NotPaid"</formula>
    </cfRule>
    <cfRule type="cellIs" dxfId="3" priority="7721" operator="equal">
      <formula>"NotPaid"</formula>
    </cfRule>
    <cfRule type="cellIs" dxfId="3" priority="7676" operator="equal">
      <formula>"NotPaid"</formula>
    </cfRule>
    <cfRule type="cellIs" dxfId="3" priority="7555" operator="equal">
      <formula>"NotPaid"</formula>
    </cfRule>
    <cfRule type="cellIs" dxfId="3" priority="7483" operator="equal">
      <formula>"NotPaid"</formula>
    </cfRule>
    <cfRule type="cellIs" dxfId="3" priority="7438" operator="equal">
      <formula>"NotPaid"</formula>
    </cfRule>
    <cfRule type="cellIs" dxfId="3" priority="7317" operator="equal">
      <formula>"NotPaid"</formula>
    </cfRule>
    <cfRule type="cellIs" dxfId="3" priority="7309" operator="equal">
      <formula>"NotPaid"</formula>
    </cfRule>
    <cfRule type="cellIs" dxfId="3" priority="7286" operator="equal">
      <formula>"NotPaid"</formula>
    </cfRule>
    <cfRule type="cellIs" dxfId="3" priority="7270" operator="equal">
      <formula>"NotPaid"</formula>
    </cfRule>
    <cfRule type="cellIs" dxfId="3" priority="7247" operator="equal">
      <formula>"NotPaid"</formula>
    </cfRule>
    <cfRule type="cellIs" dxfId="3" priority="7241" operator="equal">
      <formula>"NotPaid"</formula>
    </cfRule>
    <cfRule type="cellIs" dxfId="3" priority="7218" operator="equal">
      <formula>"NotPaid"</formula>
    </cfRule>
    <cfRule type="cellIs" dxfId="3" priority="7210" operator="equal">
      <formula>"NotPaid"</formula>
    </cfRule>
    <cfRule type="cellIs" dxfId="3" priority="7187" operator="equal">
      <formula>"NotPaid"</formula>
    </cfRule>
    <cfRule type="cellIs" dxfId="3" priority="7181" operator="equal">
      <formula>"NotPaid"</formula>
    </cfRule>
    <cfRule type="cellIs" dxfId="3" priority="7158" operator="equal">
      <formula>"NotPaid"</formula>
    </cfRule>
    <cfRule type="cellIs" dxfId="3" priority="7119" operator="equal">
      <formula>"NotPaid"</formula>
    </cfRule>
    <cfRule type="cellIs" dxfId="3" priority="7096" operator="equal">
      <formula>"NotPaid"</formula>
    </cfRule>
    <cfRule type="cellIs" dxfId="3" priority="7065" operator="equal">
      <formula>"NotPaid"</formula>
    </cfRule>
    <cfRule type="cellIs" dxfId="3" priority="7042" operator="equal">
      <formula>"NotPaid"</formula>
    </cfRule>
  </conditionalFormatting>
  <conditionalFormatting sqref="D14">
    <cfRule type="cellIs" dxfId="3" priority="7784" operator="equal">
      <formula>"NotPaid"</formula>
    </cfRule>
    <cfRule type="cellIs" dxfId="3" priority="7783" operator="equal">
      <formula>"NotPaid"</formula>
    </cfRule>
    <cfRule type="cellIs" dxfId="3" priority="7782" operator="equal">
      <formula>"NotPaid"</formula>
    </cfRule>
    <cfRule type="cellIs" dxfId="3" priority="7780" operator="equal">
      <formula>"NotPaid"</formula>
    </cfRule>
    <cfRule type="cellIs" dxfId="3" priority="7779" operator="equal">
      <formula>"NotPaid"</formula>
    </cfRule>
    <cfRule type="cellIs" dxfId="3" priority="7778" operator="equal">
      <formula>"NotPaid"</formula>
    </cfRule>
    <cfRule type="cellIs" dxfId="3" priority="7769" operator="equal">
      <formula>"NotPaid"</formula>
    </cfRule>
    <cfRule type="cellIs" dxfId="3" priority="7768" operator="equal">
      <formula>"NotPaid"</formula>
    </cfRule>
    <cfRule type="cellIs" dxfId="3" priority="7767" operator="equal">
      <formula>"NotPaid"</formula>
    </cfRule>
    <cfRule type="cellIs" dxfId="3" priority="7765" operator="equal">
      <formula>"NotPaid"</formula>
    </cfRule>
    <cfRule type="cellIs" dxfId="3" priority="7764" operator="equal">
      <formula>"NotPaid"</formula>
    </cfRule>
    <cfRule type="cellIs" dxfId="3" priority="7763" operator="equal">
      <formula>"NotPaid"</formula>
    </cfRule>
    <cfRule type="cellIs" dxfId="3" priority="7756" operator="equal">
      <formula>"NotPaid"</formula>
    </cfRule>
    <cfRule type="cellIs" dxfId="3" priority="7755" operator="equal">
      <formula>"NotPaid"</formula>
    </cfRule>
    <cfRule type="cellIs" dxfId="3" priority="7754" operator="equal">
      <formula>"NotPaid"</formula>
    </cfRule>
    <cfRule type="cellIs" dxfId="3" priority="7739" operator="equal">
      <formula>"NotPaid"</formula>
    </cfRule>
    <cfRule type="cellIs" dxfId="3" priority="7738" operator="equal">
      <formula>"NotPaid"</formula>
    </cfRule>
    <cfRule type="cellIs" dxfId="3" priority="7737" operator="equal">
      <formula>"NotPaid"</formula>
    </cfRule>
    <cfRule type="cellIs" dxfId="3" priority="7727" operator="equal">
      <formula>"NotPaid"</formula>
    </cfRule>
    <cfRule type="cellIs" dxfId="3" priority="7726" operator="equal">
      <formula>"NotPaid"</formula>
    </cfRule>
    <cfRule type="cellIs" dxfId="3" priority="7712" operator="equal">
      <formula>"NotPaid"</formula>
    </cfRule>
    <cfRule type="cellIs" dxfId="3" priority="7711" operator="equal">
      <formula>"NotPaid"</formula>
    </cfRule>
    <cfRule type="cellIs" dxfId="3" priority="7710" operator="equal">
      <formula>"NotPaid"</formula>
    </cfRule>
    <cfRule type="cellIs" dxfId="3" priority="7700" operator="equal">
      <formula>"NotPaid"</formula>
    </cfRule>
    <cfRule type="cellIs" dxfId="3" priority="7699" operator="equal">
      <formula>"NotPaid"</formula>
    </cfRule>
    <cfRule type="cellIs" dxfId="3" priority="7698" operator="equal">
      <formula>"NotPaid"</formula>
    </cfRule>
    <cfRule type="cellIs" dxfId="3" priority="7696" operator="equal">
      <formula>"NotPaid"</formula>
    </cfRule>
    <cfRule type="cellIs" dxfId="3" priority="7695" operator="equal">
      <formula>"NotPaid"</formula>
    </cfRule>
    <cfRule type="cellIs" dxfId="3" priority="7694" operator="equal">
      <formula>"NotPaid"</formula>
    </cfRule>
    <cfRule type="cellIs" dxfId="3" priority="7667" operator="equal">
      <formula>"NotPaid"</formula>
    </cfRule>
    <cfRule type="cellIs" dxfId="3" priority="7666" operator="equal">
      <formula>"NotPaid"</formula>
    </cfRule>
    <cfRule type="cellIs" dxfId="3" priority="7665" operator="equal">
      <formula>"NotPaid"</formula>
    </cfRule>
    <cfRule type="cellIs" dxfId="3" priority="7655" operator="equal">
      <formula>"NotPaid"</formula>
    </cfRule>
    <cfRule type="cellIs" dxfId="3" priority="7654" operator="equal">
      <formula>"NotPaid"</formula>
    </cfRule>
    <cfRule type="cellIs" dxfId="3" priority="7653" operator="equal">
      <formula>"NotPaid"</formula>
    </cfRule>
    <cfRule type="cellIs" dxfId="3" priority="7644" operator="equal">
      <formula>"NotPaid"</formula>
    </cfRule>
    <cfRule type="cellIs" dxfId="3" priority="7643" operator="equal">
      <formula>"NotPaid"</formula>
    </cfRule>
    <cfRule type="cellIs" dxfId="3" priority="7642" operator="equal">
      <formula>"NotPaid"</formula>
    </cfRule>
    <cfRule type="cellIs" dxfId="3" priority="7633" operator="equal">
      <formula>"NotPaid"</formula>
    </cfRule>
    <cfRule type="cellIs" dxfId="3" priority="7632" operator="equal">
      <formula>"NotPaid"</formula>
    </cfRule>
    <cfRule type="cellIs" dxfId="3" priority="7631" operator="equal">
      <formula>"NotPaid"</formula>
    </cfRule>
    <cfRule type="cellIs" dxfId="3" priority="7621" operator="equal">
      <formula>"NotPaid"</formula>
    </cfRule>
    <cfRule type="cellIs" dxfId="3" priority="7620" operator="equal">
      <formula>"NotPaid"</formula>
    </cfRule>
    <cfRule type="cellIs" dxfId="3" priority="7619" operator="equal">
      <formula>"NotPaid"</formula>
    </cfRule>
    <cfRule type="cellIs" dxfId="3" priority="7617" operator="equal">
      <formula>"NotPaid"</formula>
    </cfRule>
    <cfRule type="cellIs" dxfId="3" priority="7616" operator="equal">
      <formula>"NotPaid"</formula>
    </cfRule>
    <cfRule type="cellIs" dxfId="3" priority="7615" operator="equal">
      <formula>"NotPaid"</formula>
    </cfRule>
    <cfRule type="cellIs" dxfId="3" priority="7607" operator="equal">
      <formula>"NotPaid"</formula>
    </cfRule>
    <cfRule type="cellIs" dxfId="3" priority="7606" operator="equal">
      <formula>"NotPaid"</formula>
    </cfRule>
    <cfRule type="cellIs" dxfId="3" priority="7605" operator="equal">
      <formula>"NotPaid"</formula>
    </cfRule>
    <cfRule type="cellIs" dxfId="3" priority="7596" operator="equal">
      <formula>"NotPaid"</formula>
    </cfRule>
    <cfRule type="cellIs" dxfId="3" priority="7595" operator="equal">
      <formula>"NotPaid"</formula>
    </cfRule>
    <cfRule type="cellIs" dxfId="3" priority="7594" operator="equal">
      <formula>"NotPaid"</formula>
    </cfRule>
    <cfRule type="cellIs" dxfId="3" priority="7585" operator="equal">
      <formula>"NotPaid"</formula>
    </cfRule>
    <cfRule type="cellIs" dxfId="3" priority="7584" operator="equal">
      <formula>"NotPaid"</formula>
    </cfRule>
    <cfRule type="cellIs" dxfId="3" priority="7583" operator="equal">
      <formula>"NotPaid"</formula>
    </cfRule>
    <cfRule type="cellIs" dxfId="3" priority="7573" operator="equal">
      <formula>"NotPaid"</formula>
    </cfRule>
    <cfRule type="cellIs" dxfId="3" priority="7572" operator="equal">
      <formula>"NotPaid"</formula>
    </cfRule>
    <cfRule type="cellIs" dxfId="3" priority="7571" operator="equal">
      <formula>"NotPaid"</formula>
    </cfRule>
    <cfRule type="cellIs" dxfId="3" priority="7561" operator="equal">
      <formula>"NotPaid"</formula>
    </cfRule>
    <cfRule type="cellIs" dxfId="3" priority="7560" operator="equal">
      <formula>"NotPaid"</formula>
    </cfRule>
    <cfRule type="cellIs" dxfId="3" priority="7546" operator="equal">
      <formula>"NotPaid"</formula>
    </cfRule>
    <cfRule type="cellIs" dxfId="3" priority="7545" operator="equal">
      <formula>"NotPaid"</formula>
    </cfRule>
    <cfRule type="cellIs" dxfId="3" priority="7544" operator="equal">
      <formula>"NotPaid"</formula>
    </cfRule>
    <cfRule type="cellIs" dxfId="3" priority="7542" operator="equal">
      <formula>"NotPaid"</formula>
    </cfRule>
    <cfRule type="cellIs" dxfId="3" priority="7541" operator="equal">
      <formula>"NotPaid"</formula>
    </cfRule>
    <cfRule type="cellIs" dxfId="3" priority="7540" operator="equal">
      <formula>"NotPaid"</formula>
    </cfRule>
    <cfRule type="cellIs" dxfId="3" priority="7531" operator="equal">
      <formula>"NotPaid"</formula>
    </cfRule>
    <cfRule type="cellIs" dxfId="3" priority="7530" operator="equal">
      <formula>"NotPaid"</formula>
    </cfRule>
    <cfRule type="cellIs" dxfId="3" priority="7529" operator="equal">
      <formula>"NotPaid"</formula>
    </cfRule>
    <cfRule type="cellIs" dxfId="3" priority="7527" operator="equal">
      <formula>"NotPaid"</formula>
    </cfRule>
    <cfRule type="cellIs" dxfId="3" priority="7526" operator="equal">
      <formula>"NotPaid"</formula>
    </cfRule>
    <cfRule type="cellIs" dxfId="3" priority="7525" operator="equal">
      <formula>"NotPaid"</formula>
    </cfRule>
    <cfRule type="cellIs" dxfId="3" priority="7518" operator="equal">
      <formula>"NotPaid"</formula>
    </cfRule>
    <cfRule type="cellIs" dxfId="3" priority="7517" operator="equal">
      <formula>"NotPaid"</formula>
    </cfRule>
    <cfRule type="cellIs" dxfId="3" priority="7516" operator="equal">
      <formula>"NotPaid"</formula>
    </cfRule>
    <cfRule type="cellIs" dxfId="3" priority="7501" operator="equal">
      <formula>"NotPaid"</formula>
    </cfRule>
    <cfRule type="cellIs" dxfId="3" priority="7500" operator="equal">
      <formula>"NotPaid"</formula>
    </cfRule>
    <cfRule type="cellIs" dxfId="3" priority="7499" operator="equal">
      <formula>"NotPaid"</formula>
    </cfRule>
    <cfRule type="cellIs" dxfId="3" priority="7489" operator="equal">
      <formula>"NotPaid"</formula>
    </cfRule>
    <cfRule type="cellIs" dxfId="3" priority="7474" operator="equal">
      <formula>"NotPaid"</formula>
    </cfRule>
    <cfRule type="cellIs" dxfId="3" priority="7473" operator="equal">
      <formula>"NotPaid"</formula>
    </cfRule>
    <cfRule type="cellIs" dxfId="3" priority="7472" operator="equal">
      <formula>"NotPaid"</formula>
    </cfRule>
    <cfRule type="cellIs" dxfId="3" priority="7462" operator="equal">
      <formula>"NotPaid"</formula>
    </cfRule>
    <cfRule type="cellIs" dxfId="3" priority="7461" operator="equal">
      <formula>"NotPaid"</formula>
    </cfRule>
    <cfRule type="cellIs" dxfId="3" priority="7460" operator="equal">
      <formula>"NotPaid"</formula>
    </cfRule>
    <cfRule type="cellIs" dxfId="3" priority="7458" operator="equal">
      <formula>"NotPaid"</formula>
    </cfRule>
    <cfRule type="cellIs" dxfId="3" priority="7457" operator="equal">
      <formula>"NotPaid"</formula>
    </cfRule>
    <cfRule type="cellIs" dxfId="3" priority="7456" operator="equal">
      <formula>"NotPaid"</formula>
    </cfRule>
    <cfRule type="cellIs" dxfId="3" priority="7429" operator="equal">
      <formula>"NotPaid"</formula>
    </cfRule>
    <cfRule type="cellIs" dxfId="3" priority="7428" operator="equal">
      <formula>"NotPaid"</formula>
    </cfRule>
    <cfRule type="cellIs" dxfId="3" priority="7427" operator="equal">
      <formula>"NotPaid"</formula>
    </cfRule>
    <cfRule type="cellIs" dxfId="3" priority="7417" operator="equal">
      <formula>"NotPaid"</formula>
    </cfRule>
    <cfRule type="cellIs" dxfId="3" priority="7416" operator="equal">
      <formula>"NotPaid"</formula>
    </cfRule>
    <cfRule type="cellIs" dxfId="3" priority="7415" operator="equal">
      <formula>"NotPaid"</formula>
    </cfRule>
    <cfRule type="cellIs" dxfId="3" priority="7406" operator="equal">
      <formula>"NotPaid"</formula>
    </cfRule>
    <cfRule type="cellIs" dxfId="3" priority="7405" operator="equal">
      <formula>"NotPaid"</formula>
    </cfRule>
    <cfRule type="cellIs" dxfId="3" priority="7404" operator="equal">
      <formula>"NotPaid"</formula>
    </cfRule>
    <cfRule type="cellIs" dxfId="3" priority="7395" operator="equal">
      <formula>"NotPaid"</formula>
    </cfRule>
    <cfRule type="cellIs" dxfId="3" priority="7394" operator="equal">
      <formula>"NotPaid"</formula>
    </cfRule>
    <cfRule type="cellIs" dxfId="3" priority="7393" operator="equal">
      <formula>"NotPaid"</formula>
    </cfRule>
    <cfRule type="cellIs" dxfId="3" priority="7383" operator="equal">
      <formula>"NotPaid"</formula>
    </cfRule>
    <cfRule type="cellIs" dxfId="3" priority="7382" operator="equal">
      <formula>"NotPaid"</formula>
    </cfRule>
    <cfRule type="cellIs" dxfId="3" priority="7381" operator="equal">
      <formula>"NotPaid"</formula>
    </cfRule>
    <cfRule type="cellIs" dxfId="3" priority="7379" operator="equal">
      <formula>"NotPaid"</formula>
    </cfRule>
    <cfRule type="cellIs" dxfId="3" priority="7378" operator="equal">
      <formula>"NotPaid"</formula>
    </cfRule>
    <cfRule type="cellIs" dxfId="3" priority="7377" operator="equal">
      <formula>"NotPaid"</formula>
    </cfRule>
    <cfRule type="cellIs" dxfId="3" priority="7369" operator="equal">
      <formula>"NotPaid"</formula>
    </cfRule>
    <cfRule type="cellIs" dxfId="3" priority="7368" operator="equal">
      <formula>"NotPaid"</formula>
    </cfRule>
    <cfRule type="cellIs" dxfId="3" priority="7367" operator="equal">
      <formula>"NotPaid"</formula>
    </cfRule>
    <cfRule type="cellIs" dxfId="3" priority="7358" operator="equal">
      <formula>"NotPaid"</formula>
    </cfRule>
    <cfRule type="cellIs" dxfId="3" priority="7357" operator="equal">
      <formula>"NotPaid"</formula>
    </cfRule>
    <cfRule type="cellIs" dxfId="3" priority="7356" operator="equal">
      <formula>"NotPaid"</formula>
    </cfRule>
    <cfRule type="cellIs" dxfId="3" priority="7347" operator="equal">
      <formula>"NotPaid"</formula>
    </cfRule>
    <cfRule type="cellIs" dxfId="3" priority="7346" operator="equal">
      <formula>"NotPaid"</formula>
    </cfRule>
    <cfRule type="cellIs" dxfId="3" priority="7345" operator="equal">
      <formula>"NotPaid"</formula>
    </cfRule>
    <cfRule type="cellIs" dxfId="3" priority="7335" operator="equal">
      <formula>"NotPaid"</formula>
    </cfRule>
    <cfRule type="cellIs" dxfId="3" priority="7334" operator="equal">
      <formula>"NotPaid"</formula>
    </cfRule>
    <cfRule type="cellIs" dxfId="3" priority="7333" operator="equal">
      <formula>"NotPaid"</formula>
    </cfRule>
    <cfRule type="cellIs" dxfId="3" priority="7323" operator="equal">
      <formula>"NotPaid"</formula>
    </cfRule>
    <cfRule type="cellIs" dxfId="3" priority="7725" operator="equal">
      <formula>"NotPaid"</formula>
    </cfRule>
    <cfRule type="cellIs" dxfId="3" priority="7559" operator="equal">
      <formula>"NotPaid"</formula>
    </cfRule>
    <cfRule type="cellIs" dxfId="3" priority="7488" operator="equal">
      <formula>"NotPaid"</formula>
    </cfRule>
    <cfRule type="cellIs" dxfId="3" priority="7487" operator="equal">
      <formula>"NotPaid"</formula>
    </cfRule>
    <cfRule type="cellIs" dxfId="3" priority="7322" operator="equal">
      <formula>"NotPaid"</formula>
    </cfRule>
    <cfRule type="cellIs" dxfId="3" priority="7321" operator="equal">
      <formula>"NotPaid"</formula>
    </cfRule>
  </conditionalFormatting>
  <conditionalFormatting sqref="D14:E14">
    <cfRule type="cellIs" dxfId="3" priority="7761" operator="equal">
      <formula>"NotPaid"</formula>
    </cfRule>
    <cfRule type="cellIs" dxfId="3" priority="7760" operator="equal">
      <formula>"NotPaid"</formula>
    </cfRule>
    <cfRule type="cellIs" dxfId="3" priority="7759" operator="equal">
      <formula>"NotPaid"</formula>
    </cfRule>
    <cfRule type="cellIs" dxfId="3" priority="7752" operator="equal">
      <formula>"NotPaid"</formula>
    </cfRule>
    <cfRule type="cellIs" dxfId="3" priority="7751" operator="equal">
      <formula>"NotPaid"</formula>
    </cfRule>
    <cfRule type="cellIs" dxfId="3" priority="7750" operator="equal">
      <formula>"NotPaid"</formula>
    </cfRule>
    <cfRule type="cellIs" dxfId="3" priority="7692" operator="equal">
      <formula>"NotPaid"</formula>
    </cfRule>
    <cfRule type="cellIs" dxfId="3" priority="7691" operator="equal">
      <formula>"NotPaid"</formula>
    </cfRule>
    <cfRule type="cellIs" dxfId="3" priority="7690" operator="equal">
      <formula>"NotPaid"</formula>
    </cfRule>
    <cfRule type="cellIs" dxfId="3" priority="7523" operator="equal">
      <formula>"NotPaid"</formula>
    </cfRule>
    <cfRule type="cellIs" dxfId="3" priority="7522" operator="equal">
      <formula>"NotPaid"</formula>
    </cfRule>
    <cfRule type="cellIs" dxfId="3" priority="7521" operator="equal">
      <formula>"NotPaid"</formula>
    </cfRule>
    <cfRule type="cellIs" dxfId="3" priority="7514" operator="equal">
      <formula>"NotPaid"</formula>
    </cfRule>
    <cfRule type="cellIs" dxfId="3" priority="7513" operator="equal">
      <formula>"NotPaid"</formula>
    </cfRule>
    <cfRule type="cellIs" dxfId="3" priority="7512" operator="equal">
      <formula>"NotPaid"</formula>
    </cfRule>
    <cfRule type="cellIs" dxfId="3" priority="7454" operator="equal">
      <formula>"NotPaid"</formula>
    </cfRule>
    <cfRule type="cellIs" dxfId="3" priority="7453" operator="equal">
      <formula>"NotPaid"</formula>
    </cfRule>
    <cfRule type="cellIs" dxfId="3" priority="7452" operator="equal">
      <formula>"NotPaid"</formula>
    </cfRule>
    <cfRule type="cellIs" dxfId="3" priority="7298" operator="equal">
      <formula>"NotPaid"</formula>
    </cfRule>
    <cfRule type="cellIs" dxfId="3" priority="7297" operator="equal">
      <formula>"NotPaid"</formula>
    </cfRule>
    <cfRule type="cellIs" dxfId="3" priority="7296" operator="equal">
      <formula>"NotPaid"</formula>
    </cfRule>
    <cfRule type="cellIs" dxfId="3" priority="7259" operator="equal">
      <formula>"NotPaid"</formula>
    </cfRule>
    <cfRule type="cellIs" dxfId="3" priority="7258" operator="equal">
      <formula>"NotPaid"</formula>
    </cfRule>
    <cfRule type="cellIs" dxfId="3" priority="7257" operator="equal">
      <formula>"NotPaid"</formula>
    </cfRule>
    <cfRule type="cellIs" dxfId="3" priority="7230" operator="equal">
      <formula>"NotPaid"</formula>
    </cfRule>
    <cfRule type="cellIs" dxfId="3" priority="7229" operator="equal">
      <formula>"NotPaid"</formula>
    </cfRule>
    <cfRule type="cellIs" dxfId="3" priority="7228" operator="equal">
      <formula>"NotPaid"</formula>
    </cfRule>
    <cfRule type="cellIs" dxfId="3" priority="7199" operator="equal">
      <formula>"NotPaid"</formula>
    </cfRule>
    <cfRule type="cellIs" dxfId="3" priority="7198" operator="equal">
      <formula>"NotPaid"</formula>
    </cfRule>
    <cfRule type="cellIs" dxfId="3" priority="7197" operator="equal">
      <formula>"NotPaid"</formula>
    </cfRule>
    <cfRule type="cellIs" dxfId="3" priority="7170" operator="equal">
      <formula>"NotPaid"</formula>
    </cfRule>
    <cfRule type="cellIs" dxfId="3" priority="7169" operator="equal">
      <formula>"NotPaid"</formula>
    </cfRule>
    <cfRule type="cellIs" dxfId="3" priority="7168" operator="equal">
      <formula>"NotPaid"</formula>
    </cfRule>
    <cfRule type="cellIs" dxfId="3" priority="7108" operator="equal">
      <formula>"NotPaid"</formula>
    </cfRule>
    <cfRule type="cellIs" dxfId="3" priority="7107" operator="equal">
      <formula>"NotPaid"</formula>
    </cfRule>
    <cfRule type="cellIs" dxfId="3" priority="7106" operator="equal">
      <formula>"NotPaid"</formula>
    </cfRule>
    <cfRule type="cellIs" dxfId="3" priority="7054" operator="equal">
      <formula>"NotPaid"</formula>
    </cfRule>
    <cfRule type="cellIs" dxfId="3" priority="7053" operator="equal">
      <formula>"NotPaid"</formula>
    </cfRule>
    <cfRule type="cellIs" dxfId="3" priority="7052" operator="equal">
      <formula>"NotPaid"</formula>
    </cfRule>
  </conditionalFormatting>
  <conditionalFormatting sqref="D14:K14">
    <cfRule type="cellIs" dxfId="3" priority="7141" operator="equal">
      <formula>"NotPaid"</formula>
    </cfRule>
    <cfRule type="cellIs" dxfId="3" priority="7140" operator="equal">
      <formula>"NotPaid"</formula>
    </cfRule>
    <cfRule type="cellIs" dxfId="3" priority="7139" operator="equal">
      <formula>"NotPaid"</formula>
    </cfRule>
    <cfRule type="cellIs" dxfId="3" priority="7138" operator="equal">
      <formula>"NotPaid"</formula>
    </cfRule>
    <cfRule type="cellIs" dxfId="3" priority="7137" operator="equal">
      <formula>"NotPaid"</formula>
    </cfRule>
    <cfRule type="cellIs" dxfId="3" priority="7085" operator="equal">
      <formula>"NotPaid"</formula>
    </cfRule>
    <cfRule type="cellIs" dxfId="3" priority="7082" operator="equal">
      <formula>"NotPaid"</formula>
    </cfRule>
    <cfRule type="cellIs" dxfId="3" priority="7081" operator="equal">
      <formula>"NotPaid"</formula>
    </cfRule>
    <cfRule type="cellIs" dxfId="3" priority="7080" operator="equal">
      <formula>"NotPaid"</formula>
    </cfRule>
    <cfRule type="cellIs" dxfId="3" priority="7023" operator="equal">
      <formula>"NotPaid"</formula>
    </cfRule>
    <cfRule type="cellIs" dxfId="3" priority="7020" operator="equal">
      <formula>"NotPaid"</formula>
    </cfRule>
    <cfRule type="cellIs" dxfId="3" priority="7019" operator="equal">
      <formula>"NotPaid"</formula>
    </cfRule>
    <cfRule type="cellIs" dxfId="3" priority="7018" operator="equal">
      <formula>"NotPaid"</formula>
    </cfRule>
    <cfRule type="cellIs" dxfId="3" priority="7134" operator="equal">
      <formula>"NotPaid"</formula>
    </cfRule>
    <cfRule type="cellIs" dxfId="3" priority="6998" operator="equal">
      <formula>"NotPaid"</formula>
    </cfRule>
    <cfRule type="cellIs" dxfId="3" priority="6995" operator="equal">
      <formula>"NotPaid"</formula>
    </cfRule>
    <cfRule type="cellIs" dxfId="3" priority="6994" operator="equal">
      <formula>"NotPaid"</formula>
    </cfRule>
    <cfRule type="cellIs" dxfId="3" priority="6993" operator="equal">
      <formula>"NotPaid"</formula>
    </cfRule>
    <cfRule type="cellIs" dxfId="3" priority="6968" operator="equal">
      <formula>"NotPaid"</formula>
    </cfRule>
    <cfRule type="cellIs" dxfId="3" priority="6965" operator="equal">
      <formula>"NotPaid"</formula>
    </cfRule>
    <cfRule type="cellIs" dxfId="3" priority="6937" operator="equal">
      <formula>"NotPaid"</formula>
    </cfRule>
    <cfRule type="cellIs" dxfId="3" priority="6934" operator="equal">
      <formula>"NotPaid"</formula>
    </cfRule>
    <cfRule type="cellIs" dxfId="3" priority="6933" operator="equal">
      <formula>"NotPaid"</formula>
    </cfRule>
    <cfRule type="cellIs" dxfId="3" priority="6932" operator="equal">
      <formula>"NotPaid"</formula>
    </cfRule>
    <cfRule type="cellIs" dxfId="3" priority="6964" operator="equal">
      <formula>"NotPaid"</formula>
    </cfRule>
    <cfRule type="cellIs" dxfId="3" priority="6963" operator="equal">
      <formula>"NotPaid"</formula>
    </cfRule>
  </conditionalFormatting>
  <conditionalFormatting sqref="D14:N14">
    <cfRule type="cellIs" dxfId="3" priority="7092" operator="equal">
      <formula>"NotPaid"</formula>
    </cfRule>
    <cfRule type="cellIs" dxfId="3" priority="7091" operator="equal">
      <formula>"NotPaid"</formula>
    </cfRule>
    <cfRule type="cellIs" dxfId="3" priority="7090" operator="equal">
      <formula>"NotPaid"</formula>
    </cfRule>
    <cfRule type="cellIs" dxfId="3" priority="7089" operator="equal">
      <formula>"NotPaid"</formula>
    </cfRule>
    <cfRule type="cellIs" dxfId="3" priority="7088" operator="equal">
      <formula>"NotPaid"</formula>
    </cfRule>
    <cfRule type="cellIs" dxfId="3" priority="7071" operator="equal">
      <formula>"NotPaid"</formula>
    </cfRule>
    <cfRule type="cellIs" dxfId="3" priority="7030" operator="equal">
      <formula>"NotPaid"</formula>
    </cfRule>
    <cfRule type="cellIs" dxfId="3" priority="7029" operator="equal">
      <formula>"NotPaid"</formula>
    </cfRule>
    <cfRule type="cellIs" dxfId="3" priority="7028" operator="equal">
      <formula>"NotPaid"</formula>
    </cfRule>
    <cfRule type="cellIs" dxfId="3" priority="7027" operator="equal">
      <formula>"NotPaid"</formula>
    </cfRule>
    <cfRule type="cellIs" dxfId="3" priority="7026" operator="equal">
      <formula>"NotPaid"</formula>
    </cfRule>
    <cfRule type="cellIs" dxfId="3" priority="7009" operator="equal">
      <formula>"NotPaid"</formula>
    </cfRule>
    <cfRule type="cellIs" dxfId="3" priority="7005" operator="equal">
      <formula>"NotPaid"</formula>
    </cfRule>
    <cfRule type="cellIs" dxfId="3" priority="7004" operator="equal">
      <formula>"NotPaid"</formula>
    </cfRule>
    <cfRule type="cellIs" dxfId="3" priority="7001" operator="equal">
      <formula>"NotPaid"</formula>
    </cfRule>
    <cfRule type="cellIs" dxfId="3" priority="6984" operator="equal">
      <formula>"NotPaid"</formula>
    </cfRule>
    <cfRule type="cellIs" dxfId="3" priority="6975" operator="equal">
      <formula>"NotPaid"</formula>
    </cfRule>
    <cfRule type="cellIs" dxfId="3" priority="6972" operator="equal">
      <formula>"NotPaid"</formula>
    </cfRule>
    <cfRule type="cellIs" dxfId="3" priority="6971" operator="equal">
      <formula>"NotPaid"</formula>
    </cfRule>
    <cfRule type="cellIs" dxfId="3" priority="6954" operator="equal">
      <formula>"NotPaid"</formula>
    </cfRule>
    <cfRule type="cellIs" dxfId="3" priority="6944" operator="equal">
      <formula>"NotPaid"</formula>
    </cfRule>
    <cfRule type="cellIs" dxfId="3" priority="6943" operator="equal">
      <formula>"NotPaid"</formula>
    </cfRule>
    <cfRule type="cellIs" dxfId="3" priority="6942" operator="equal">
      <formula>"NotPaid"</formula>
    </cfRule>
    <cfRule type="cellIs" dxfId="3" priority="6923" operator="equal">
      <formula>"NotPaid"</formula>
    </cfRule>
    <cfRule type="cellIs" dxfId="3" priority="7003" operator="equal">
      <formula>"NotPaid"</formula>
    </cfRule>
    <cfRule type="cellIs" dxfId="3" priority="7002" operator="equal">
      <formula>"NotPaid"</formula>
    </cfRule>
    <cfRule type="cellIs" dxfId="3" priority="6974" operator="equal">
      <formula>"NotPaid"</formula>
    </cfRule>
    <cfRule type="cellIs" dxfId="3" priority="6973" operator="equal">
      <formula>"NotPaid"</formula>
    </cfRule>
    <cfRule type="cellIs" dxfId="3" priority="6941" operator="equal">
      <formula>"NotPaid"</formula>
    </cfRule>
    <cfRule type="cellIs" dxfId="3" priority="6940" operator="equal">
      <formula>"NotPaid"</formula>
    </cfRule>
  </conditionalFormatting>
  <conditionalFormatting sqref="E14">
    <cfRule type="cellIs" dxfId="3" priority="7792" operator="equal">
      <formula>"NotPaid"</formula>
    </cfRule>
    <cfRule type="cellIs" dxfId="3" priority="7791" operator="equal">
      <formula>"NotPaid"</formula>
    </cfRule>
    <cfRule type="cellIs" dxfId="3" priority="7790" operator="equal">
      <formula>"NotPaid"</formula>
    </cfRule>
    <cfRule type="cellIs" dxfId="3" priority="7777" operator="equal">
      <formula>"NotPaid"</formula>
    </cfRule>
    <cfRule type="cellIs" dxfId="3" priority="7776" operator="equal">
      <formula>"NotPaid"</formula>
    </cfRule>
    <cfRule type="cellIs" dxfId="3" priority="7775" operator="equal">
      <formula>"NotPaid"</formula>
    </cfRule>
    <cfRule type="cellIs" dxfId="3" priority="7747" operator="equal">
      <formula>"NotPaid"</formula>
    </cfRule>
    <cfRule type="cellIs" dxfId="3" priority="7746" operator="equal">
      <formula>"NotPaid"</formula>
    </cfRule>
    <cfRule type="cellIs" dxfId="3" priority="7745" operator="equal">
      <formula>"NotPaid"</formula>
    </cfRule>
    <cfRule type="cellIs" dxfId="3" priority="7735" operator="equal">
      <formula>"NotPaid"</formula>
    </cfRule>
    <cfRule type="cellIs" dxfId="3" priority="7734" operator="equal">
      <formula>"NotPaid"</formula>
    </cfRule>
    <cfRule type="cellIs" dxfId="3" priority="7733" operator="equal">
      <formula>"NotPaid"</formula>
    </cfRule>
    <cfRule type="cellIs" dxfId="3" priority="7720" operator="equal">
      <formula>"NotPaid"</formula>
    </cfRule>
    <cfRule type="cellIs" dxfId="3" priority="7719" operator="equal">
      <formula>"NotPaid"</formula>
    </cfRule>
    <cfRule type="cellIs" dxfId="3" priority="7718" operator="equal">
      <formula>"NotPaid"</formula>
    </cfRule>
    <cfRule type="cellIs" dxfId="3" priority="7708" operator="equal">
      <formula>"NotPaid"</formula>
    </cfRule>
    <cfRule type="cellIs" dxfId="3" priority="7707" operator="equal">
      <formula>"NotPaid"</formula>
    </cfRule>
    <cfRule type="cellIs" dxfId="3" priority="7706" operator="equal">
      <formula>"NotPaid"</formula>
    </cfRule>
    <cfRule type="cellIs" dxfId="3" priority="7687" operator="equal">
      <formula>"NotPaid"</formula>
    </cfRule>
    <cfRule type="cellIs" dxfId="3" priority="7686" operator="equal">
      <formula>"NotPaid"</formula>
    </cfRule>
    <cfRule type="cellIs" dxfId="3" priority="7685" operator="equal">
      <formula>"NotPaid"</formula>
    </cfRule>
    <cfRule type="cellIs" dxfId="3" priority="7675" operator="equal">
      <formula>"NotPaid"</formula>
    </cfRule>
    <cfRule type="cellIs" dxfId="3" priority="7674" operator="equal">
      <formula>"NotPaid"</formula>
    </cfRule>
    <cfRule type="cellIs" dxfId="3" priority="7673" operator="equal">
      <formula>"NotPaid"</formula>
    </cfRule>
    <cfRule type="cellIs" dxfId="3" priority="7663" operator="equal">
      <formula>"NotPaid"</formula>
    </cfRule>
    <cfRule type="cellIs" dxfId="3" priority="7662" operator="equal">
      <formula>"NotPaid"</formula>
    </cfRule>
    <cfRule type="cellIs" dxfId="3" priority="7661" operator="equal">
      <formula>"NotPaid"</formula>
    </cfRule>
    <cfRule type="cellIs" dxfId="3" priority="7651" operator="equal">
      <formula>"NotPaid"</formula>
    </cfRule>
    <cfRule type="cellIs" dxfId="3" priority="7650" operator="equal">
      <formula>"NotPaid"</formula>
    </cfRule>
    <cfRule type="cellIs" dxfId="3" priority="7649" operator="equal">
      <formula>"NotPaid"</formula>
    </cfRule>
    <cfRule type="cellIs" dxfId="3" priority="7640" operator="equal">
      <formula>"NotPaid"</formula>
    </cfRule>
    <cfRule type="cellIs" dxfId="3" priority="7639" operator="equal">
      <formula>"NotPaid"</formula>
    </cfRule>
    <cfRule type="cellIs" dxfId="3" priority="7638" operator="equal">
      <formula>"NotPaid"</formula>
    </cfRule>
    <cfRule type="cellIs" dxfId="3" priority="7629" operator="equal">
      <formula>"NotPaid"</formula>
    </cfRule>
    <cfRule type="cellIs" dxfId="3" priority="7628" operator="equal">
      <formula>"NotPaid"</formula>
    </cfRule>
    <cfRule type="cellIs" dxfId="3" priority="7627" operator="equal">
      <formula>"NotPaid"</formula>
    </cfRule>
    <cfRule type="cellIs" dxfId="3" priority="7614" operator="equal">
      <formula>"NotPaid"</formula>
    </cfRule>
    <cfRule type="cellIs" dxfId="3" priority="7613" operator="equal">
      <formula>"NotPaid"</formula>
    </cfRule>
    <cfRule type="cellIs" dxfId="3" priority="7612" operator="equal">
      <formula>"NotPaid"</formula>
    </cfRule>
    <cfRule type="cellIs" dxfId="3" priority="7603" operator="equal">
      <formula>"NotPaid"</formula>
    </cfRule>
    <cfRule type="cellIs" dxfId="3" priority="7602" operator="equal">
      <formula>"NotPaid"</formula>
    </cfRule>
    <cfRule type="cellIs" dxfId="3" priority="7601" operator="equal">
      <formula>"NotPaid"</formula>
    </cfRule>
    <cfRule type="cellIs" dxfId="3" priority="7592" operator="equal">
      <formula>"NotPaid"</formula>
    </cfRule>
    <cfRule type="cellIs" dxfId="3" priority="7591" operator="equal">
      <formula>"NotPaid"</formula>
    </cfRule>
    <cfRule type="cellIs" dxfId="3" priority="7590" operator="equal">
      <formula>"NotPaid"</formula>
    </cfRule>
    <cfRule type="cellIs" dxfId="3" priority="7581" operator="equal">
      <formula>"NotPaid"</formula>
    </cfRule>
    <cfRule type="cellIs" dxfId="3" priority="7580" operator="equal">
      <formula>"NotPaid"</formula>
    </cfRule>
    <cfRule type="cellIs" dxfId="3" priority="7579" operator="equal">
      <formula>"NotPaid"</formula>
    </cfRule>
    <cfRule type="cellIs" dxfId="3" priority="7569" operator="equal">
      <formula>"NotPaid"</formula>
    </cfRule>
    <cfRule type="cellIs" dxfId="3" priority="7568" operator="equal">
      <formula>"NotPaid"</formula>
    </cfRule>
    <cfRule type="cellIs" dxfId="3" priority="7567" operator="equal">
      <formula>"NotPaid"</formula>
    </cfRule>
    <cfRule type="cellIs" dxfId="3" priority="7554" operator="equal">
      <formula>"NotPaid"</formula>
    </cfRule>
    <cfRule type="cellIs" dxfId="3" priority="7553" operator="equal">
      <formula>"NotPaid"</formula>
    </cfRule>
    <cfRule type="cellIs" dxfId="3" priority="7552" operator="equal">
      <formula>"NotPaid"</formula>
    </cfRule>
    <cfRule type="cellIs" dxfId="3" priority="7539" operator="equal">
      <formula>"NotPaid"</formula>
    </cfRule>
    <cfRule type="cellIs" dxfId="3" priority="7538" operator="equal">
      <formula>"NotPaid"</formula>
    </cfRule>
    <cfRule type="cellIs" dxfId="3" priority="7537" operator="equal">
      <formula>"NotPaid"</formula>
    </cfRule>
    <cfRule type="cellIs" dxfId="3" priority="7509" operator="equal">
      <formula>"NotPaid"</formula>
    </cfRule>
    <cfRule type="cellIs" dxfId="3" priority="7508" operator="equal">
      <formula>"NotPaid"</formula>
    </cfRule>
    <cfRule type="cellIs" dxfId="3" priority="7507" operator="equal">
      <formula>"NotPaid"</formula>
    </cfRule>
    <cfRule type="cellIs" dxfId="3" priority="7497" operator="equal">
      <formula>"NotPaid"</formula>
    </cfRule>
    <cfRule type="cellIs" dxfId="3" priority="7496" operator="equal">
      <formula>"NotPaid"</formula>
    </cfRule>
    <cfRule type="cellIs" dxfId="3" priority="7495" operator="equal">
      <formula>"NotPaid"</formula>
    </cfRule>
    <cfRule type="cellIs" dxfId="3" priority="7482" operator="equal">
      <formula>"NotPaid"</formula>
    </cfRule>
    <cfRule type="cellIs" dxfId="3" priority="7481" operator="equal">
      <formula>"NotPaid"</formula>
    </cfRule>
    <cfRule type="cellIs" dxfId="3" priority="7480" operator="equal">
      <formula>"NotPaid"</formula>
    </cfRule>
    <cfRule type="cellIs" dxfId="3" priority="7470" operator="equal">
      <formula>"NotPaid"</formula>
    </cfRule>
    <cfRule type="cellIs" dxfId="3" priority="7469" operator="equal">
      <formula>"NotPaid"</formula>
    </cfRule>
    <cfRule type="cellIs" dxfId="3" priority="7468" operator="equal">
      <formula>"NotPaid"</formula>
    </cfRule>
    <cfRule type="cellIs" dxfId="3" priority="7449" operator="equal">
      <formula>"NotPaid"</formula>
    </cfRule>
    <cfRule type="cellIs" dxfId="3" priority="7448" operator="equal">
      <formula>"NotPaid"</formula>
    </cfRule>
    <cfRule type="cellIs" dxfId="3" priority="7447" operator="equal">
      <formula>"NotPaid"</formula>
    </cfRule>
    <cfRule type="cellIs" dxfId="3" priority="7437" operator="equal">
      <formula>"NotPaid"</formula>
    </cfRule>
    <cfRule type="cellIs" dxfId="3" priority="7436" operator="equal">
      <formula>"NotPaid"</formula>
    </cfRule>
    <cfRule type="cellIs" dxfId="3" priority="7435" operator="equal">
      <formula>"NotPaid"</formula>
    </cfRule>
    <cfRule type="cellIs" dxfId="3" priority="7425" operator="equal">
      <formula>"NotPaid"</formula>
    </cfRule>
    <cfRule type="cellIs" dxfId="3" priority="7424" operator="equal">
      <formula>"NotPaid"</formula>
    </cfRule>
    <cfRule type="cellIs" dxfId="3" priority="7423" operator="equal">
      <formula>"NotPaid"</formula>
    </cfRule>
    <cfRule type="cellIs" dxfId="3" priority="7413" operator="equal">
      <formula>"NotPaid"</formula>
    </cfRule>
    <cfRule type="cellIs" dxfId="3" priority="7412" operator="equal">
      <formula>"NotPaid"</formula>
    </cfRule>
    <cfRule type="cellIs" dxfId="3" priority="7411" operator="equal">
      <formula>"NotPaid"</formula>
    </cfRule>
    <cfRule type="cellIs" dxfId="3" priority="7402" operator="equal">
      <formula>"NotPaid"</formula>
    </cfRule>
    <cfRule type="cellIs" dxfId="3" priority="7401" operator="equal">
      <formula>"NotPaid"</formula>
    </cfRule>
    <cfRule type="cellIs" dxfId="3" priority="7400" operator="equal">
      <formula>"NotPaid"</formula>
    </cfRule>
    <cfRule type="cellIs" dxfId="3" priority="7391" operator="equal">
      <formula>"NotPaid"</formula>
    </cfRule>
    <cfRule type="cellIs" dxfId="3" priority="7390" operator="equal">
      <formula>"NotPaid"</formula>
    </cfRule>
    <cfRule type="cellIs" dxfId="3" priority="7389" operator="equal">
      <formula>"NotPaid"</formula>
    </cfRule>
    <cfRule type="cellIs" dxfId="3" priority="7376" operator="equal">
      <formula>"NotPaid"</formula>
    </cfRule>
    <cfRule type="cellIs" dxfId="3" priority="7375" operator="equal">
      <formula>"NotPaid"</formula>
    </cfRule>
    <cfRule type="cellIs" dxfId="3" priority="7374" operator="equal">
      <formula>"NotPaid"</formula>
    </cfRule>
    <cfRule type="cellIs" dxfId="3" priority="7365" operator="equal">
      <formula>"NotPaid"</formula>
    </cfRule>
    <cfRule type="cellIs" dxfId="3" priority="7364" operator="equal">
      <formula>"NotPaid"</formula>
    </cfRule>
    <cfRule type="cellIs" dxfId="3" priority="7363" operator="equal">
      <formula>"NotPaid"</formula>
    </cfRule>
    <cfRule type="cellIs" dxfId="3" priority="7354" operator="equal">
      <formula>"NotPaid"</formula>
    </cfRule>
    <cfRule type="cellIs" dxfId="3" priority="7353" operator="equal">
      <formula>"NotPaid"</formula>
    </cfRule>
    <cfRule type="cellIs" dxfId="3" priority="7352" operator="equal">
      <formula>"NotPaid"</formula>
    </cfRule>
    <cfRule type="cellIs" dxfId="3" priority="7343" operator="equal">
      <formula>"NotPaid"</formula>
    </cfRule>
    <cfRule type="cellIs" dxfId="3" priority="7342" operator="equal">
      <formula>"NotPaid"</formula>
    </cfRule>
    <cfRule type="cellIs" dxfId="3" priority="7341" operator="equal">
      <formula>"NotPaid"</formula>
    </cfRule>
    <cfRule type="cellIs" dxfId="3" priority="7331" operator="equal">
      <formula>"NotPaid"</formula>
    </cfRule>
    <cfRule type="cellIs" dxfId="3" priority="7330" operator="equal">
      <formula>"NotPaid"</formula>
    </cfRule>
    <cfRule type="cellIs" dxfId="3" priority="7329" operator="equal">
      <formula>"NotPaid"</formula>
    </cfRule>
  </conditionalFormatting>
  <conditionalFormatting sqref="F14">
    <cfRule type="cellIs" dxfId="3" priority="7788" operator="equal">
      <formula>"NotPaid"</formula>
    </cfRule>
    <cfRule type="cellIs" dxfId="3" priority="7787" operator="equal">
      <formula>"NotPaid"</formula>
    </cfRule>
    <cfRule type="cellIs" dxfId="3" priority="7786" operator="equal">
      <formula>"NotPaid"</formula>
    </cfRule>
    <cfRule type="cellIs" dxfId="3" priority="7773" operator="equal">
      <formula>"NotPaid"</formula>
    </cfRule>
    <cfRule type="cellIs" dxfId="3" priority="7772" operator="equal">
      <formula>"NotPaid"</formula>
    </cfRule>
    <cfRule type="cellIs" dxfId="3" priority="7771" operator="equal">
      <formula>"NotPaid"</formula>
    </cfRule>
    <cfRule type="cellIs" dxfId="3" priority="7758" operator="equal">
      <formula>"NotPaid"</formula>
    </cfRule>
    <cfRule type="cellIs" dxfId="3" priority="7749" operator="equal">
      <formula>"NotPaid"</formula>
    </cfRule>
    <cfRule type="cellIs" dxfId="3" priority="7743" operator="equal">
      <formula>"NotPaid"</formula>
    </cfRule>
    <cfRule type="cellIs" dxfId="3" priority="7742" operator="equal">
      <formula>"NotPaid"</formula>
    </cfRule>
    <cfRule type="cellIs" dxfId="3" priority="7741" operator="equal">
      <formula>"NotPaid"</formula>
    </cfRule>
    <cfRule type="cellIs" dxfId="3" priority="7731" operator="equal">
      <formula>"NotPaid"</formula>
    </cfRule>
    <cfRule type="cellIs" dxfId="3" priority="7730" operator="equal">
      <formula>"NotPaid"</formula>
    </cfRule>
    <cfRule type="cellIs" dxfId="3" priority="7729" operator="equal">
      <formula>"NotPaid"</formula>
    </cfRule>
    <cfRule type="cellIs" dxfId="3" priority="7716" operator="equal">
      <formula>"NotPaid"</formula>
    </cfRule>
    <cfRule type="cellIs" dxfId="3" priority="7715" operator="equal">
      <formula>"NotPaid"</formula>
    </cfRule>
    <cfRule type="cellIs" dxfId="3" priority="7714" operator="equal">
      <formula>"NotPaid"</formula>
    </cfRule>
    <cfRule type="cellIs" dxfId="3" priority="7704" operator="equal">
      <formula>"NotPaid"</formula>
    </cfRule>
    <cfRule type="cellIs" dxfId="3" priority="7703" operator="equal">
      <formula>"NotPaid"</formula>
    </cfRule>
    <cfRule type="cellIs" dxfId="3" priority="7702" operator="equal">
      <formula>"NotPaid"</formula>
    </cfRule>
    <cfRule type="cellIs" dxfId="3" priority="7689" operator="equal">
      <formula>"NotPaid"</formula>
    </cfRule>
    <cfRule type="cellIs" dxfId="3" priority="7683" operator="equal">
      <formula>"NotPaid"</formula>
    </cfRule>
    <cfRule type="cellIs" dxfId="3" priority="7682" operator="equal">
      <formula>"NotPaid"</formula>
    </cfRule>
    <cfRule type="cellIs" dxfId="3" priority="7681" operator="equal">
      <formula>"NotPaid"</formula>
    </cfRule>
    <cfRule type="cellIs" dxfId="3" priority="7671" operator="equal">
      <formula>"NotPaid"</formula>
    </cfRule>
    <cfRule type="cellIs" dxfId="3" priority="7670" operator="equal">
      <formula>"NotPaid"</formula>
    </cfRule>
    <cfRule type="cellIs" dxfId="3" priority="7669" operator="equal">
      <formula>"NotPaid"</formula>
    </cfRule>
    <cfRule type="cellIs" dxfId="3" priority="7659" operator="equal">
      <formula>"NotPaid"</formula>
    </cfRule>
    <cfRule type="cellIs" dxfId="3" priority="7658" operator="equal">
      <formula>"NotPaid"</formula>
    </cfRule>
    <cfRule type="cellIs" dxfId="3" priority="7657" operator="equal">
      <formula>"NotPaid"</formula>
    </cfRule>
    <cfRule type="cellIs" dxfId="3" priority="7647" operator="equal">
      <formula>"NotPaid"</formula>
    </cfRule>
    <cfRule type="cellIs" dxfId="3" priority="7646" operator="equal">
      <formula>"NotPaid"</formula>
    </cfRule>
    <cfRule type="cellIs" dxfId="3" priority="7645" operator="equal">
      <formula>"NotPaid"</formula>
    </cfRule>
    <cfRule type="cellIs" dxfId="3" priority="7636" operator="equal">
      <formula>"NotPaid"</formula>
    </cfRule>
    <cfRule type="cellIs" dxfId="3" priority="7635" operator="equal">
      <formula>"NotPaid"</formula>
    </cfRule>
    <cfRule type="cellIs" dxfId="3" priority="7634" operator="equal">
      <formula>"NotPaid"</formula>
    </cfRule>
    <cfRule type="cellIs" dxfId="3" priority="7625" operator="equal">
      <formula>"NotPaid"</formula>
    </cfRule>
    <cfRule type="cellIs" dxfId="3" priority="7624" operator="equal">
      <formula>"NotPaid"</formula>
    </cfRule>
    <cfRule type="cellIs" dxfId="3" priority="7623" operator="equal">
      <formula>"NotPaid"</formula>
    </cfRule>
    <cfRule type="cellIs" dxfId="3" priority="7610" operator="equal">
      <formula>"NotPaid"</formula>
    </cfRule>
    <cfRule type="cellIs" dxfId="3" priority="7609" operator="equal">
      <formula>"NotPaid"</formula>
    </cfRule>
    <cfRule type="cellIs" dxfId="3" priority="7608" operator="equal">
      <formula>"NotPaid"</formula>
    </cfRule>
    <cfRule type="cellIs" dxfId="3" priority="7599" operator="equal">
      <formula>"NotPaid"</formula>
    </cfRule>
    <cfRule type="cellIs" dxfId="3" priority="7598" operator="equal">
      <formula>"NotPaid"</formula>
    </cfRule>
    <cfRule type="cellIs" dxfId="3" priority="7597" operator="equal">
      <formula>"NotPaid"</formula>
    </cfRule>
    <cfRule type="cellIs" dxfId="3" priority="7588" operator="equal">
      <formula>"NotPaid"</formula>
    </cfRule>
    <cfRule type="cellIs" dxfId="3" priority="7587" operator="equal">
      <formula>"NotPaid"</formula>
    </cfRule>
    <cfRule type="cellIs" dxfId="3" priority="7586" operator="equal">
      <formula>"NotPaid"</formula>
    </cfRule>
    <cfRule type="cellIs" dxfId="3" priority="7577" operator="equal">
      <formula>"NotPaid"</formula>
    </cfRule>
    <cfRule type="cellIs" dxfId="3" priority="7576" operator="equal">
      <formula>"NotPaid"</formula>
    </cfRule>
    <cfRule type="cellIs" dxfId="3" priority="7575" operator="equal">
      <formula>"NotPaid"</formula>
    </cfRule>
    <cfRule type="cellIs" dxfId="3" priority="7565" operator="equal">
      <formula>"NotPaid"</formula>
    </cfRule>
    <cfRule type="cellIs" dxfId="3" priority="7564" operator="equal">
      <formula>"NotPaid"</formula>
    </cfRule>
    <cfRule type="cellIs" dxfId="3" priority="7563" operator="equal">
      <formula>"NotPaid"</formula>
    </cfRule>
    <cfRule type="cellIs" dxfId="3" priority="7550" operator="equal">
      <formula>"NotPaid"</formula>
    </cfRule>
    <cfRule type="cellIs" dxfId="3" priority="7549" operator="equal">
      <formula>"NotPaid"</formula>
    </cfRule>
    <cfRule type="cellIs" dxfId="3" priority="7548" operator="equal">
      <formula>"NotPaid"</formula>
    </cfRule>
    <cfRule type="cellIs" dxfId="3" priority="7535" operator="equal">
      <formula>"NotPaid"</formula>
    </cfRule>
    <cfRule type="cellIs" dxfId="3" priority="7534" operator="equal">
      <formula>"NotPaid"</formula>
    </cfRule>
    <cfRule type="cellIs" dxfId="3" priority="7533" operator="equal">
      <formula>"NotPaid"</formula>
    </cfRule>
    <cfRule type="cellIs" dxfId="3" priority="7520" operator="equal">
      <formula>"NotPaid"</formula>
    </cfRule>
    <cfRule type="cellIs" dxfId="3" priority="7511" operator="equal">
      <formula>"NotPaid"</formula>
    </cfRule>
    <cfRule type="cellIs" dxfId="3" priority="7505" operator="equal">
      <formula>"NotPaid"</formula>
    </cfRule>
    <cfRule type="cellIs" dxfId="3" priority="7504" operator="equal">
      <formula>"NotPaid"</formula>
    </cfRule>
    <cfRule type="cellIs" dxfId="3" priority="7503" operator="equal">
      <formula>"NotPaid"</formula>
    </cfRule>
    <cfRule type="cellIs" dxfId="3" priority="7493" operator="equal">
      <formula>"NotPaid"</formula>
    </cfRule>
    <cfRule type="cellIs" dxfId="3" priority="7492" operator="equal">
      <formula>"NotPaid"</formula>
    </cfRule>
    <cfRule type="cellIs" dxfId="3" priority="7491" operator="equal">
      <formula>"NotPaid"</formula>
    </cfRule>
    <cfRule type="cellIs" dxfId="3" priority="7478" operator="equal">
      <formula>"NotPaid"</formula>
    </cfRule>
    <cfRule type="cellIs" dxfId="3" priority="7477" operator="equal">
      <formula>"NotPaid"</formula>
    </cfRule>
    <cfRule type="cellIs" dxfId="3" priority="7476" operator="equal">
      <formula>"NotPaid"</formula>
    </cfRule>
    <cfRule type="cellIs" dxfId="3" priority="7466" operator="equal">
      <formula>"NotPaid"</formula>
    </cfRule>
    <cfRule type="cellIs" dxfId="3" priority="7465" operator="equal">
      <formula>"NotPaid"</formula>
    </cfRule>
    <cfRule type="cellIs" dxfId="3" priority="7464" operator="equal">
      <formula>"NotPaid"</formula>
    </cfRule>
    <cfRule type="cellIs" dxfId="3" priority="7451" operator="equal">
      <formula>"NotPaid"</formula>
    </cfRule>
    <cfRule type="cellIs" dxfId="3" priority="7445" operator="equal">
      <formula>"NotPaid"</formula>
    </cfRule>
    <cfRule type="cellIs" dxfId="3" priority="7444" operator="equal">
      <formula>"NotPaid"</formula>
    </cfRule>
    <cfRule type="cellIs" dxfId="3" priority="7433" operator="equal">
      <formula>"NotPaid"</formula>
    </cfRule>
    <cfRule type="cellIs" dxfId="3" priority="7432" operator="equal">
      <formula>"NotPaid"</formula>
    </cfRule>
    <cfRule type="cellIs" dxfId="3" priority="7431" operator="equal">
      <formula>"NotPaid"</formula>
    </cfRule>
    <cfRule type="cellIs" dxfId="3" priority="7421" operator="equal">
      <formula>"NotPaid"</formula>
    </cfRule>
    <cfRule type="cellIs" dxfId="3" priority="7420" operator="equal">
      <formula>"NotPaid"</formula>
    </cfRule>
    <cfRule type="cellIs" dxfId="3" priority="7419" operator="equal">
      <formula>"NotPaid"</formula>
    </cfRule>
    <cfRule type="cellIs" dxfId="3" priority="7409" operator="equal">
      <formula>"NotPaid"</formula>
    </cfRule>
    <cfRule type="cellIs" dxfId="3" priority="7408" operator="equal">
      <formula>"NotPaid"</formula>
    </cfRule>
    <cfRule type="cellIs" dxfId="3" priority="7407" operator="equal">
      <formula>"NotPaid"</formula>
    </cfRule>
    <cfRule type="cellIs" dxfId="3" priority="7398" operator="equal">
      <formula>"NotPaid"</formula>
    </cfRule>
    <cfRule type="cellIs" dxfId="3" priority="7397" operator="equal">
      <formula>"NotPaid"</formula>
    </cfRule>
    <cfRule type="cellIs" dxfId="3" priority="7396" operator="equal">
      <formula>"NotPaid"</formula>
    </cfRule>
    <cfRule type="cellIs" dxfId="3" priority="7387" operator="equal">
      <formula>"NotPaid"</formula>
    </cfRule>
    <cfRule type="cellIs" dxfId="3" priority="7386" operator="equal">
      <formula>"NotPaid"</formula>
    </cfRule>
    <cfRule type="cellIs" dxfId="3" priority="7385" operator="equal">
      <formula>"NotPaid"</formula>
    </cfRule>
    <cfRule type="cellIs" dxfId="3" priority="7372" operator="equal">
      <formula>"NotPaid"</formula>
    </cfRule>
    <cfRule type="cellIs" dxfId="3" priority="7371" operator="equal">
      <formula>"NotPaid"</formula>
    </cfRule>
    <cfRule type="cellIs" dxfId="3" priority="7370" operator="equal">
      <formula>"NotPaid"</formula>
    </cfRule>
    <cfRule type="cellIs" dxfId="3" priority="7361" operator="equal">
      <formula>"NotPaid"</formula>
    </cfRule>
    <cfRule type="cellIs" dxfId="3" priority="7360" operator="equal">
      <formula>"NotPaid"</formula>
    </cfRule>
    <cfRule type="cellIs" dxfId="3" priority="7359" operator="equal">
      <formula>"NotPaid"</formula>
    </cfRule>
    <cfRule type="cellIs" dxfId="3" priority="7350" operator="equal">
      <formula>"NotPaid"</formula>
    </cfRule>
    <cfRule type="cellIs" dxfId="3" priority="7349" operator="equal">
      <formula>"NotPaid"</formula>
    </cfRule>
    <cfRule type="cellIs" dxfId="3" priority="7348" operator="equal">
      <formula>"NotPaid"</formula>
    </cfRule>
    <cfRule type="cellIs" dxfId="3" priority="7339" operator="equal">
      <formula>"NotPaid"</formula>
    </cfRule>
    <cfRule type="cellIs" dxfId="3" priority="7338" operator="equal">
      <formula>"NotPaid"</formula>
    </cfRule>
    <cfRule type="cellIs" dxfId="3" priority="7337" operator="equal">
      <formula>"NotPaid"</formula>
    </cfRule>
    <cfRule type="cellIs" dxfId="3" priority="7327" operator="equal">
      <formula>"NotPaid"</formula>
    </cfRule>
    <cfRule type="cellIs" dxfId="3" priority="7326" operator="equal">
      <formula>"NotPaid"</formula>
    </cfRule>
    <cfRule type="cellIs" dxfId="3" priority="7325" operator="equal">
      <formula>"NotPaid"</formula>
    </cfRule>
    <cfRule type="cellIs" dxfId="3" priority="7299" operator="equal">
      <formula>"NotPaid"</formula>
    </cfRule>
    <cfRule type="cellIs" dxfId="3" priority="7294" operator="equal">
      <formula>"NotPaid"</formula>
    </cfRule>
    <cfRule type="cellIs" dxfId="3" priority="7293" operator="equal">
      <formula>"NotPaid"</formula>
    </cfRule>
    <cfRule type="cellIs" dxfId="3" priority="7292" operator="equal">
      <formula>"NotPaid"</formula>
    </cfRule>
    <cfRule type="cellIs" dxfId="3" priority="7260" operator="equal">
      <formula>"NotPaid"</formula>
    </cfRule>
    <cfRule type="cellIs" dxfId="3" priority="7255" operator="equal">
      <formula>"NotPaid"</formula>
    </cfRule>
    <cfRule type="cellIs" dxfId="3" priority="7254" operator="equal">
      <formula>"NotPaid"</formula>
    </cfRule>
    <cfRule type="cellIs" dxfId="3" priority="7231" operator="equal">
      <formula>"NotPaid"</formula>
    </cfRule>
    <cfRule type="cellIs" dxfId="3" priority="7226" operator="equal">
      <formula>"NotPaid"</formula>
    </cfRule>
    <cfRule type="cellIs" dxfId="3" priority="7225" operator="equal">
      <formula>"NotPaid"</formula>
    </cfRule>
    <cfRule type="cellIs" dxfId="3" priority="7224" operator="equal">
      <formula>"NotPaid"</formula>
    </cfRule>
    <cfRule type="cellIs" dxfId="3" priority="7200" operator="equal">
      <formula>"NotPaid"</formula>
    </cfRule>
    <cfRule type="cellIs" dxfId="3" priority="7195" operator="equal">
      <formula>"NotPaid"</formula>
    </cfRule>
    <cfRule type="cellIs" dxfId="3" priority="7194" operator="equal">
      <formula>"NotPaid"</formula>
    </cfRule>
    <cfRule type="cellIs" dxfId="3" priority="7193" operator="equal">
      <formula>"NotPaid"</formula>
    </cfRule>
    <cfRule type="cellIs" dxfId="3" priority="7171" operator="equal">
      <formula>"NotPaid"</formula>
    </cfRule>
    <cfRule type="cellIs" dxfId="3" priority="7166" operator="equal">
      <formula>"NotPaid"</formula>
    </cfRule>
    <cfRule type="cellIs" dxfId="3" priority="7165" operator="equal">
      <formula>"NotPaid"</formula>
    </cfRule>
    <cfRule type="cellIs" dxfId="3" priority="7164" operator="equal">
      <formula>"NotPaid"</formula>
    </cfRule>
    <cfRule type="cellIs" dxfId="3" priority="7132" operator="equal">
      <formula>"NotPaid"</formula>
    </cfRule>
    <cfRule type="cellIs" dxfId="3" priority="7109" operator="equal">
      <formula>"NotPaid"</formula>
    </cfRule>
    <cfRule type="cellIs" dxfId="3" priority="7104" operator="equal">
      <formula>"NotPaid"</formula>
    </cfRule>
    <cfRule type="cellIs" dxfId="3" priority="7103" operator="equal">
      <formula>"NotPaid"</formula>
    </cfRule>
    <cfRule type="cellIs" dxfId="3" priority="7102" operator="equal">
      <formula>"NotPaid"</formula>
    </cfRule>
    <cfRule type="cellIs" dxfId="3" priority="7083" operator="equal">
      <formula>"NotPaid"</formula>
    </cfRule>
    <cfRule type="cellIs" dxfId="3" priority="7079" operator="equal">
      <formula>"NotPaid"</formula>
    </cfRule>
    <cfRule type="cellIs" dxfId="3" priority="7078" operator="equal">
      <formula>"NotPaid"</formula>
    </cfRule>
    <cfRule type="cellIs" dxfId="3" priority="7077" operator="equal">
      <formula>"NotPaid"</formula>
    </cfRule>
    <cfRule type="cellIs" dxfId="3" priority="7055" operator="equal">
      <formula>"NotPaid"</formula>
    </cfRule>
    <cfRule type="cellIs" dxfId="3" priority="7050" operator="equal">
      <formula>"NotPaid"</formula>
    </cfRule>
    <cfRule type="cellIs" dxfId="3" priority="7049" operator="equal">
      <formula>"NotPaid"</formula>
    </cfRule>
    <cfRule type="cellIs" dxfId="3" priority="7048" operator="equal">
      <formula>"NotPaid"</formula>
    </cfRule>
    <cfRule type="cellIs" dxfId="3" priority="7021" operator="equal">
      <formula>"NotPaid"</formula>
    </cfRule>
    <cfRule type="cellIs" dxfId="3" priority="7017" operator="equal">
      <formula>"NotPaid"</formula>
    </cfRule>
    <cfRule type="cellIs" dxfId="3" priority="7016" operator="equal">
      <formula>"NotPaid"</formula>
    </cfRule>
    <cfRule type="cellIs" dxfId="3" priority="7015" operator="equal">
      <formula>"NotPaid"</formula>
    </cfRule>
    <cfRule type="cellIs" dxfId="3" priority="7443" operator="equal">
      <formula>"NotPaid"</formula>
    </cfRule>
    <cfRule type="cellIs" dxfId="3" priority="6992" operator="equal">
      <formula>"NotPaid"</formula>
    </cfRule>
    <cfRule type="cellIs" dxfId="3" priority="6991" operator="equal">
      <formula>"NotPaid"</formula>
    </cfRule>
    <cfRule type="cellIs" dxfId="3" priority="6990" operator="equal">
      <formula>"NotPaid"</formula>
    </cfRule>
    <cfRule type="cellIs" dxfId="3" priority="6966" operator="equal">
      <formula>"NotPaid"</formula>
    </cfRule>
    <cfRule type="cellIs" dxfId="3" priority="6962" operator="equal">
      <formula>"NotPaid"</formula>
    </cfRule>
    <cfRule type="cellIs" dxfId="3" priority="6960" operator="equal">
      <formula>"NotPaid"</formula>
    </cfRule>
    <cfRule type="cellIs" dxfId="3" priority="6935" operator="equal">
      <formula>"NotPaid"</formula>
    </cfRule>
    <cfRule type="cellIs" dxfId="3" priority="6931" operator="equal">
      <formula>"NotPaid"</formula>
    </cfRule>
    <cfRule type="cellIs" dxfId="3" priority="6930" operator="equal">
      <formula>"NotPaid"</formula>
    </cfRule>
    <cfRule type="cellIs" dxfId="3" priority="6929" operator="equal">
      <formula>"NotPaid"</formula>
    </cfRule>
    <cfRule type="cellIs" dxfId="3" priority="7253" operator="equal">
      <formula>"NotPaid"</formula>
    </cfRule>
    <cfRule type="cellIs" dxfId="3" priority="6996" operator="equal">
      <formula>"NotPaid"</formula>
    </cfRule>
    <cfRule type="cellIs" dxfId="3" priority="6961" operator="equal">
      <formula>"NotPaid"</formula>
    </cfRule>
  </conditionalFormatting>
  <conditionalFormatting sqref="F14:G14">
    <cfRule type="cellIs" dxfId="3" priority="7303" operator="equal">
      <formula>"NotPaid"</formula>
    </cfRule>
    <cfRule type="cellIs" dxfId="3" priority="7264" operator="equal">
      <formula>"NotPaid"</formula>
    </cfRule>
    <cfRule type="cellIs" dxfId="3" priority="7235" operator="equal">
      <formula>"NotPaid"</formula>
    </cfRule>
    <cfRule type="cellIs" dxfId="3" priority="7204" operator="equal">
      <formula>"NotPaid"</formula>
    </cfRule>
    <cfRule type="cellIs" dxfId="3" priority="7175" operator="equal">
      <formula>"NotPaid"</formula>
    </cfRule>
    <cfRule type="cellIs" dxfId="3" priority="7113" operator="equal">
      <formula>"NotPaid"</formula>
    </cfRule>
    <cfRule type="cellIs" dxfId="3" priority="7086" operator="equal">
      <formula>"NotPaid"</formula>
    </cfRule>
    <cfRule type="cellIs" dxfId="3" priority="7059" operator="equal">
      <formula>"NotPaid"</formula>
    </cfRule>
    <cfRule type="cellIs" dxfId="3" priority="7024" operator="equal">
      <formula>"NotPaid"</formula>
    </cfRule>
    <cfRule type="expression" dxfId="0" priority="7795" stopIfTrue="1">
      <formula>AND(TODAY()&gt;VLOOKUP($B14,RegistrationDetails,MathsColumn,FALSE),F14="NotPaid")</formula>
    </cfRule>
    <cfRule type="expression" dxfId="0" priority="7794" stopIfTrue="1">
      <formula>F14="NotPaid"</formula>
    </cfRule>
    <cfRule type="expression" dxfId="0" priority="7723" stopIfTrue="1">
      <formula>AND(TODAY()&gt;VLOOKUP($B14,RegistrationDetails,MathsColumn,FALSE),F14="NotPaid")</formula>
    </cfRule>
    <cfRule type="expression" dxfId="0" priority="7722" stopIfTrue="1">
      <formula>F14="NotPaid"</formula>
    </cfRule>
    <cfRule type="expression" dxfId="0" priority="7678" stopIfTrue="1">
      <formula>AND(TODAY()&gt;VLOOKUP($B14,RegistrationDetails,MathsColumn,FALSE),F14="NotPaid")</formula>
    </cfRule>
    <cfRule type="expression" dxfId="0" priority="7677" stopIfTrue="1">
      <formula>F14="NotPaid"</formula>
    </cfRule>
    <cfRule type="expression" dxfId="0" priority="7557" stopIfTrue="1">
      <formula>AND(TODAY()&gt;VLOOKUP($B14,RegistrationDetails,MathsColumn,FALSE),F14="NotPaid")</formula>
    </cfRule>
    <cfRule type="expression" dxfId="0" priority="7556" stopIfTrue="1">
      <formula>F14="NotPaid"</formula>
    </cfRule>
    <cfRule type="expression" dxfId="0" priority="7485" stopIfTrue="1">
      <formula>AND(TODAY()&gt;VLOOKUP($B14,RegistrationDetails,MathsColumn,FALSE),F14="NotPaid")</formula>
    </cfRule>
    <cfRule type="expression" dxfId="0" priority="7484" stopIfTrue="1">
      <formula>F14="NotPaid"</formula>
    </cfRule>
    <cfRule type="expression" dxfId="0" priority="7440" stopIfTrue="1">
      <formula>AND(TODAY()&gt;VLOOKUP($B14,RegistrationDetails,MathsColumn,FALSE),F14="NotPaid")</formula>
    </cfRule>
    <cfRule type="expression" dxfId="0" priority="7439" stopIfTrue="1">
      <formula>F14="NotPaid"</formula>
    </cfRule>
    <cfRule type="cellIs" dxfId="3" priority="7135" operator="equal">
      <formula>"NotPaid"</formula>
    </cfRule>
    <cfRule type="cellIs" dxfId="3" priority="6999" operator="equal">
      <formula>"NotPaid"</formula>
    </cfRule>
    <cfRule type="cellIs" dxfId="3" priority="6969" operator="equal">
      <formula>"NotPaid"</formula>
    </cfRule>
    <cfRule type="cellIs" dxfId="3" priority="6938" operator="equal">
      <formula>"NotPaid"</formula>
    </cfRule>
    <cfRule type="expression" dxfId="0" priority="7319" stopIfTrue="1">
      <formula>AND(TODAY()&gt;VLOOKUP($B14,RegistrationDetails,MathsColumn,FALSE),F14="NotPaid")</formula>
    </cfRule>
    <cfRule type="expression" dxfId="0" priority="7318" stopIfTrue="1">
      <formula>F14="NotPaid"</formula>
    </cfRule>
    <cfRule type="expression" dxfId="0" priority="7288" stopIfTrue="1">
      <formula>AND(TODAY()&gt;VLOOKUP($B14,RegistrationDetails,MathsColumn,FALSE),F14="Not Paid")</formula>
    </cfRule>
    <cfRule type="expression" dxfId="0" priority="7287" stopIfTrue="1">
      <formula>F14="Not Paid"</formula>
    </cfRule>
    <cfRule type="expression" dxfId="0" priority="7275" stopIfTrue="1">
      <formula>AND(TODAY()&gt;VLOOKUP($B14,RegistrationDetails,MathsColumn,FALSE),F14="NotPaid")</formula>
    </cfRule>
    <cfRule type="expression" dxfId="0" priority="7274" stopIfTrue="1">
      <formula>F14="NotPaid"</formula>
    </cfRule>
    <cfRule type="expression" dxfId="0" priority="7249" stopIfTrue="1">
      <formula>AND(TODAY()&gt;VLOOKUP($B14,RegistrationDetails,MathsColumn,FALSE),F14="Not Paid")</formula>
    </cfRule>
    <cfRule type="expression" dxfId="0" priority="7248" stopIfTrue="1">
      <formula>F14="Not Paid"</formula>
    </cfRule>
    <cfRule type="expression" dxfId="0" priority="7220" stopIfTrue="1">
      <formula>AND(TODAY()&gt;VLOOKUP($B14,RegistrationDetails,MathsColumn,FALSE),F14="Not Paid")</formula>
    </cfRule>
    <cfRule type="expression" dxfId="0" priority="7219" stopIfTrue="1">
      <formula>F14="Not Paid"</formula>
    </cfRule>
    <cfRule type="expression" dxfId="0" priority="7189" stopIfTrue="1">
      <formula>AND(TODAY()&gt;VLOOKUP($B14,RegistrationDetails,MathsColumn,FALSE),F14="Not Paid")</formula>
    </cfRule>
    <cfRule type="expression" dxfId="0" priority="7188" stopIfTrue="1">
      <formula>F14="Not Paid"</formula>
    </cfRule>
    <cfRule type="expression" dxfId="0" priority="7160" stopIfTrue="1">
      <formula>AND(TODAY()&gt;VLOOKUP($B14,RegistrationDetails,MathsColumn,FALSE),F14="Not Paid")</formula>
    </cfRule>
    <cfRule type="expression" dxfId="0" priority="7159" stopIfTrue="1">
      <formula>F14="Not Paid"</formula>
    </cfRule>
    <cfRule type="expression" dxfId="0" priority="7098" stopIfTrue="1">
      <formula>AND(TODAY()&gt;VLOOKUP($B14,RegistrationDetails,MathsColumn,FALSE),F14="Not Paid")</formula>
    </cfRule>
    <cfRule type="expression" dxfId="0" priority="7097" stopIfTrue="1">
      <formula>F14="Not Paid"</formula>
    </cfRule>
    <cfRule type="expression" dxfId="0" priority="7073" stopIfTrue="1">
      <formula>AND(TODAY()&gt;VLOOKUP($B14,RegistrationDetails,MathsColumn,FALSE),F14="Not Paid")</formula>
    </cfRule>
    <cfRule type="expression" dxfId="0" priority="7072" stopIfTrue="1">
      <formula>F14="Not Paid"</formula>
    </cfRule>
    <cfRule type="expression" dxfId="0" priority="7044" stopIfTrue="1">
      <formula>AND(TODAY()&gt;VLOOKUP($B14,RegistrationDetails,MathsColumn,FALSE),F14="Not Paid")</formula>
    </cfRule>
    <cfRule type="expression" dxfId="0" priority="7043" stopIfTrue="1">
      <formula>F14="Not Paid"</formula>
    </cfRule>
    <cfRule type="expression" dxfId="0" priority="7034" stopIfTrue="1">
      <formula>AND(TODAY()&gt;VLOOKUP($B14,RegistrationDetails,MathsColumn,FALSE),F14="NotPaid")</formula>
    </cfRule>
    <cfRule type="expression" dxfId="0" priority="7033" stopIfTrue="1">
      <formula>F14="NotPaid"</formula>
    </cfRule>
    <cfRule type="expression" dxfId="0" priority="7011" stopIfTrue="1">
      <formula>AND(TODAY()&gt;VLOOKUP($B14,RegistrationDetails,MathsColumn,FALSE),F14="Not Paid")</formula>
    </cfRule>
    <cfRule type="expression" dxfId="0" priority="7010" stopIfTrue="1">
      <formula>F14="Not Paid"</formula>
    </cfRule>
    <cfRule type="expression" dxfId="0" priority="6986" stopIfTrue="1">
      <formula>AND(TODAY()&gt;VLOOKUP($B14,RegistrationDetails,MathsColumn,FALSE),F14="Not Paid")</formula>
    </cfRule>
    <cfRule type="expression" dxfId="0" priority="6985" stopIfTrue="1">
      <formula>F14="Not Paid"</formula>
    </cfRule>
    <cfRule type="expression" dxfId="0" priority="6956" stopIfTrue="1">
      <formula>AND(TODAY()&gt;VLOOKUP($B14,RegistrationDetails,MathsColumn,FALSE),F14="Not Paid")</formula>
    </cfRule>
    <cfRule type="expression" dxfId="0" priority="6955" stopIfTrue="1">
      <formula>F14="Not Paid"</formula>
    </cfRule>
    <cfRule type="expression" dxfId="0" priority="6925" stopIfTrue="1">
      <formula>AND(TODAY()&gt;VLOOKUP($B14,RegistrationDetails,MathsColumn,FALSE),F14="Not Paid")</formula>
    </cfRule>
    <cfRule type="expression" dxfId="0" priority="6924" stopIfTrue="1">
      <formula>F14="Not Paid"</formula>
    </cfRule>
  </conditionalFormatting>
  <conditionalFormatting sqref="F14:N14">
    <cfRule type="cellIs" dxfId="3" priority="7300" operator="equal">
      <formula>"NotPaid"</formula>
    </cfRule>
    <cfRule type="cellIs" dxfId="3" priority="7261" operator="equal">
      <formula>"NotPaid"</formula>
    </cfRule>
    <cfRule type="cellIs" dxfId="3" priority="7232" operator="equal">
      <formula>"NotPaid"</formula>
    </cfRule>
    <cfRule type="cellIs" dxfId="3" priority="7201" operator="equal">
      <formula>"NotPaid"</formula>
    </cfRule>
    <cfRule type="cellIs" dxfId="3" priority="7172" operator="equal">
      <formula>"NotPaid"</formula>
    </cfRule>
    <cfRule type="cellIs" dxfId="3" priority="7110" operator="equal">
      <formula>"NotPaid"</formula>
    </cfRule>
    <cfRule type="cellIs" dxfId="3" priority="7084" operator="equal">
      <formula>"NotPaid"</formula>
    </cfRule>
    <cfRule type="cellIs" dxfId="3" priority="7056" operator="equal">
      <formula>"NotPaid"</formula>
    </cfRule>
    <cfRule type="cellIs" dxfId="3" priority="7022" operator="equal">
      <formula>"NotPaid"</formula>
    </cfRule>
    <cfRule type="cellIs" dxfId="3" priority="6997" operator="equal">
      <formula>"NotPaid"</formula>
    </cfRule>
    <cfRule type="cellIs" dxfId="3" priority="6967" operator="equal">
      <formula>"NotPaid"</formula>
    </cfRule>
    <cfRule type="expression" dxfId="0" priority="7093" stopIfTrue="1">
      <formula>AND(TODAY()&gt;VLOOKUP($B14,RegistrationDetails,MathsColumn,FALSE),F14="Not Paid")</formula>
    </cfRule>
    <cfRule type="expression" dxfId="0" priority="7031" stopIfTrue="1">
      <formula>AND(TODAY()&gt;VLOOKUP($B14,RegistrationDetails,MathsColumn,FALSE),F14="Not Paid")</formula>
    </cfRule>
    <cfRule type="expression" dxfId="0" priority="7006" stopIfTrue="1">
      <formula>AND(TODAY()&gt;VLOOKUP($B14,RegistrationDetails,MathsColumn,FALSE),F14="Not Paid")</formula>
    </cfRule>
    <cfRule type="expression" dxfId="0" priority="6976" stopIfTrue="1">
      <formula>AND(TODAY()&gt;VLOOKUP($B14,RegistrationDetails,MathsColumn,FALSE),F14="Not Paid")</formula>
    </cfRule>
    <cfRule type="expression" dxfId="0" priority="6945" stopIfTrue="1">
      <formula>AND(TODAY()&gt;VLOOKUP($B14,RegistrationDetails,MathsColumn,FALSE),F14="Not Paid")</formula>
    </cfRule>
    <cfRule type="cellIs" dxfId="3" priority="6936" operator="equal">
      <formula>"NotPaid"</formula>
    </cfRule>
  </conditionalFormatting>
  <conditionalFormatting sqref="F14:J14">
    <cfRule type="cellIs" dxfId="3" priority="7133" operator="equal">
      <formula>"NotPaid"</formula>
    </cfRule>
    <cfRule type="expression" dxfId="0" priority="7142" stopIfTrue="1">
      <formula>AND(TODAY()&gt;VLOOKUP($B14,RegistrationDetails,MathsColumn,FALSE),F14="Not Paid")</formula>
    </cfRule>
  </conditionalFormatting>
  <conditionalFormatting sqref="F14:O14">
    <cfRule type="expression" dxfId="0" priority="7310" stopIfTrue="1">
      <formula>AND(TODAY()&gt;VLOOKUP($B14,RegistrationDetails,MathsColumn,FALSE),F14="Not Paid")</formula>
    </cfRule>
    <cfRule type="expression" dxfId="0" priority="7271" stopIfTrue="1">
      <formula>AND(TODAY()&gt;VLOOKUP($B14,RegistrationDetails,MathsColumn,FALSE),F14="Not Paid")</formula>
    </cfRule>
    <cfRule type="expression" dxfId="0" priority="7242" stopIfTrue="1">
      <formula>AND(TODAY()&gt;VLOOKUP($B14,RegistrationDetails,MathsColumn,FALSE),F14="Not Paid")</formula>
    </cfRule>
    <cfRule type="expression" dxfId="0" priority="7211" stopIfTrue="1">
      <formula>AND(TODAY()&gt;VLOOKUP($B14,RegistrationDetails,MathsColumn,FALSE),F14="Not Paid")</formula>
    </cfRule>
    <cfRule type="expression" dxfId="0" priority="7182" stopIfTrue="1">
      <formula>AND(TODAY()&gt;VLOOKUP($B14,RegistrationDetails,MathsColumn,FALSE),F14="Not Paid")</formula>
    </cfRule>
    <cfRule type="expression" dxfId="0" priority="7120" stopIfTrue="1">
      <formula>AND(TODAY()&gt;VLOOKUP($B14,RegistrationDetails,MathsColumn,FALSE),F14="Not Paid")</formula>
    </cfRule>
    <cfRule type="expression" dxfId="0" priority="7066" stopIfTrue="1">
      <formula>AND(TODAY()&gt;VLOOKUP($B14,RegistrationDetails,MathsColumn,FALSE),F14="Not Paid")</formula>
    </cfRule>
  </conditionalFormatting>
  <conditionalFormatting sqref="G14">
    <cfRule type="cellIs" dxfId="3" priority="7789" operator="equal">
      <formula>"NotPaid"</formula>
    </cfRule>
    <cfRule type="cellIs" dxfId="3" priority="7774" operator="equal">
      <formula>"NotPaid"</formula>
    </cfRule>
    <cfRule type="cellIs" dxfId="3" priority="7744" operator="equal">
      <formula>"NotPaid"</formula>
    </cfRule>
    <cfRule type="cellIs" dxfId="3" priority="7732" operator="equal">
      <formula>"NotPaid"</formula>
    </cfRule>
    <cfRule type="cellIs" dxfId="3" priority="7717" operator="equal">
      <formula>"NotPaid"</formula>
    </cfRule>
    <cfRule type="cellIs" dxfId="3" priority="7705" operator="equal">
      <formula>"NotPaid"</formula>
    </cfRule>
    <cfRule type="cellIs" dxfId="3" priority="7684" operator="equal">
      <formula>"NotPaid"</formula>
    </cfRule>
    <cfRule type="cellIs" dxfId="3" priority="7672" operator="equal">
      <formula>"NotPaid"</formula>
    </cfRule>
    <cfRule type="cellIs" dxfId="3" priority="7660" operator="equal">
      <formula>"NotPaid"</formula>
    </cfRule>
    <cfRule type="cellIs" dxfId="3" priority="7626" operator="equal">
      <formula>"NotPaid"</formula>
    </cfRule>
    <cfRule type="cellIs" dxfId="3" priority="7578" operator="equal">
      <formula>"NotPaid"</formula>
    </cfRule>
    <cfRule type="cellIs" dxfId="3" priority="7566" operator="equal">
      <formula>"NotPaid"</formula>
    </cfRule>
    <cfRule type="cellIs" dxfId="3" priority="7551" operator="equal">
      <formula>"NotPaid"</formula>
    </cfRule>
    <cfRule type="cellIs" dxfId="3" priority="7536" operator="equal">
      <formula>"NotPaid"</formula>
    </cfRule>
    <cfRule type="cellIs" dxfId="3" priority="7506" operator="equal">
      <formula>"NotPaid"</formula>
    </cfRule>
    <cfRule type="cellIs" dxfId="3" priority="7494" operator="equal">
      <formula>"NotPaid"</formula>
    </cfRule>
    <cfRule type="cellIs" dxfId="3" priority="7479" operator="equal">
      <formula>"NotPaid"</formula>
    </cfRule>
    <cfRule type="cellIs" dxfId="3" priority="7467" operator="equal">
      <formula>"NotPaid"</formula>
    </cfRule>
    <cfRule type="cellIs" dxfId="3" priority="7446" operator="equal">
      <formula>"NotPaid"</formula>
    </cfRule>
    <cfRule type="cellIs" dxfId="3" priority="7434" operator="equal">
      <formula>"NotPaid"</formula>
    </cfRule>
    <cfRule type="cellIs" dxfId="3" priority="7422" operator="equal">
      <formula>"NotPaid"</formula>
    </cfRule>
    <cfRule type="cellIs" dxfId="3" priority="7388" operator="equal">
      <formula>"NotPaid"</formula>
    </cfRule>
    <cfRule type="cellIs" dxfId="3" priority="7340" operator="equal">
      <formula>"NotPaid"</formula>
    </cfRule>
    <cfRule type="cellIs" dxfId="3" priority="7328" operator="equal">
      <formula>"NotPaid"</formula>
    </cfRule>
  </conditionalFormatting>
  <conditionalFormatting sqref="G14:N14">
    <cfRule type="cellIs" dxfId="3" priority="7762" operator="equal">
      <formula>"NotPaid"</formula>
    </cfRule>
    <cfRule type="cellIs" dxfId="3" priority="7753" operator="equal">
      <formula>"NotPaid"</formula>
    </cfRule>
    <cfRule type="cellIs" dxfId="3" priority="7693" operator="equal">
      <formula>"NotPaid"</formula>
    </cfRule>
    <cfRule type="cellIs" dxfId="3" priority="7648" operator="equal">
      <formula>"NotPaid"</formula>
    </cfRule>
    <cfRule type="cellIs" dxfId="3" priority="7637" operator="equal">
      <formula>"NotPaid"</formula>
    </cfRule>
    <cfRule type="cellIs" dxfId="3" priority="7611" operator="equal">
      <formula>"NotPaid"</formula>
    </cfRule>
    <cfRule type="cellIs" dxfId="3" priority="7600" operator="equal">
      <formula>"NotPaid"</formula>
    </cfRule>
    <cfRule type="cellIs" dxfId="3" priority="7589" operator="equal">
      <formula>"NotPaid"</formula>
    </cfRule>
    <cfRule type="cellIs" dxfId="3" priority="7524" operator="equal">
      <formula>"NotPaid"</formula>
    </cfRule>
    <cfRule type="cellIs" dxfId="3" priority="7515" operator="equal">
      <formula>"NotPaid"</formula>
    </cfRule>
    <cfRule type="cellIs" dxfId="3" priority="7455" operator="equal">
      <formula>"NotPaid"</formula>
    </cfRule>
    <cfRule type="cellIs" dxfId="3" priority="7410" operator="equal">
      <formula>"NotPaid"</formula>
    </cfRule>
    <cfRule type="cellIs" dxfId="3" priority="7399" operator="equal">
      <formula>"NotPaid"</formula>
    </cfRule>
    <cfRule type="cellIs" dxfId="3" priority="7373" operator="equal">
      <formula>"NotPaid"</formula>
    </cfRule>
    <cfRule type="cellIs" dxfId="3" priority="7362" operator="equal">
      <formula>"NotPaid"</formula>
    </cfRule>
    <cfRule type="cellIs" dxfId="3" priority="7351" operator="equal">
      <formula>"NotPaid"</formula>
    </cfRule>
    <cfRule type="cellIs" dxfId="3" priority="7291" operator="equal">
      <formula>"NotPaid"</formula>
    </cfRule>
    <cfRule type="cellIs" dxfId="3" priority="7290" operator="equal">
      <formula>"NotPaid"</formula>
    </cfRule>
    <cfRule type="cellIs" dxfId="3" priority="7289" operator="equal">
      <formula>"NotPaid"</formula>
    </cfRule>
    <cfRule type="cellIs" dxfId="3" priority="7250" operator="equal">
      <formula>"NotPaid"</formula>
    </cfRule>
    <cfRule type="cellIs" dxfId="3" priority="7223" operator="equal">
      <formula>"NotPaid"</formula>
    </cfRule>
    <cfRule type="cellIs" dxfId="3" priority="7222" operator="equal">
      <formula>"NotPaid"</formula>
    </cfRule>
    <cfRule type="cellIs" dxfId="3" priority="7221" operator="equal">
      <formula>"NotPaid"</formula>
    </cfRule>
    <cfRule type="cellIs" dxfId="3" priority="7192" operator="equal">
      <formula>"NotPaid"</formula>
    </cfRule>
    <cfRule type="cellIs" dxfId="3" priority="7191" operator="equal">
      <formula>"NotPaid"</formula>
    </cfRule>
    <cfRule type="cellIs" dxfId="3" priority="7190" operator="equal">
      <formula>"NotPaid"</formula>
    </cfRule>
    <cfRule type="cellIs" dxfId="3" priority="7163" operator="equal">
      <formula>"NotPaid"</formula>
    </cfRule>
    <cfRule type="cellIs" dxfId="3" priority="7162" operator="equal">
      <formula>"NotPaid"</formula>
    </cfRule>
    <cfRule type="cellIs" dxfId="3" priority="7161" operator="equal">
      <formula>"NotPaid"</formula>
    </cfRule>
    <cfRule type="cellIs" dxfId="3" priority="7101" operator="equal">
      <formula>"NotPaid"</formula>
    </cfRule>
    <cfRule type="cellIs" dxfId="3" priority="7100" operator="equal">
      <formula>"NotPaid"</formula>
    </cfRule>
    <cfRule type="cellIs" dxfId="3" priority="7099" operator="equal">
      <formula>"NotPaid"</formula>
    </cfRule>
    <cfRule type="cellIs" dxfId="3" priority="7076" operator="equal">
      <formula>"NotPaid"</formula>
    </cfRule>
    <cfRule type="cellIs" dxfId="3" priority="7075" operator="equal">
      <formula>"NotPaid"</formula>
    </cfRule>
    <cfRule type="cellIs" dxfId="3" priority="7074" operator="equal">
      <formula>"NotPaid"</formula>
    </cfRule>
    <cfRule type="cellIs" dxfId="3" priority="7047" operator="equal">
      <formula>"NotPaid"</formula>
    </cfRule>
    <cfRule type="cellIs" dxfId="3" priority="7046" operator="equal">
      <formula>"NotPaid"</formula>
    </cfRule>
    <cfRule type="cellIs" dxfId="3" priority="7045" operator="equal">
      <formula>"NotPaid"</formula>
    </cfRule>
    <cfRule type="cellIs" dxfId="3" priority="7014" operator="equal">
      <formula>"NotPaid"</formula>
    </cfRule>
    <cfRule type="cellIs" dxfId="3" priority="7013" operator="equal">
      <formula>"NotPaid"</formula>
    </cfRule>
    <cfRule type="cellIs" dxfId="3" priority="7012" operator="equal">
      <formula>"NotPaid"</formula>
    </cfRule>
    <cfRule type="cellIs" dxfId="3" priority="6989" operator="equal">
      <formula>"NotPaid"</formula>
    </cfRule>
    <cfRule type="cellIs" dxfId="3" priority="6987" operator="equal">
      <formula>"NotPaid"</formula>
    </cfRule>
    <cfRule type="cellIs" dxfId="3" priority="6959" operator="equal">
      <formula>"NotPaid"</formula>
    </cfRule>
    <cfRule type="cellIs" dxfId="3" priority="6958" operator="equal">
      <formula>"NotPaid"</formula>
    </cfRule>
    <cfRule type="cellIs" dxfId="3" priority="6957" operator="equal">
      <formula>"NotPaid"</formula>
    </cfRule>
    <cfRule type="cellIs" dxfId="3" priority="6928" operator="equal">
      <formula>"NotPaid"</formula>
    </cfRule>
    <cfRule type="cellIs" dxfId="3" priority="6927" operator="equal">
      <formula>"NotPaid"</formula>
    </cfRule>
    <cfRule type="cellIs" dxfId="3" priority="6926" operator="equal">
      <formula>"NotPaid"</formula>
    </cfRule>
    <cfRule type="cellIs" dxfId="3" priority="7252" operator="equal">
      <formula>"NotPaid"</formula>
    </cfRule>
    <cfRule type="cellIs" dxfId="3" priority="7251" operator="equal">
      <formula>"NotPaid"</formula>
    </cfRule>
    <cfRule type="cellIs" dxfId="3" priority="6988" operator="equal">
      <formula>"NotPaid"</formula>
    </cfRule>
  </conditionalFormatting>
  <conditionalFormatting sqref="H14:N14">
    <cfRule type="cellIs" dxfId="3" priority="7785" operator="equal">
      <formula>"NotPaid"</formula>
    </cfRule>
    <cfRule type="cellIs" dxfId="3" priority="7770" operator="equal">
      <formula>"NotPaid"</formula>
    </cfRule>
    <cfRule type="cellIs" dxfId="3" priority="7740" operator="equal">
      <formula>"NotPaid"</formula>
    </cfRule>
    <cfRule type="cellIs" dxfId="3" priority="7728" operator="equal">
      <formula>"NotPaid"</formula>
    </cfRule>
    <cfRule type="cellIs" dxfId="3" priority="7713" operator="equal">
      <formula>"NotPaid"</formula>
    </cfRule>
    <cfRule type="cellIs" dxfId="3" priority="7701" operator="equal">
      <formula>"NotPaid"</formula>
    </cfRule>
    <cfRule type="cellIs" dxfId="3" priority="7668" operator="equal">
      <formula>"NotPaid"</formula>
    </cfRule>
    <cfRule type="cellIs" dxfId="3" priority="7656" operator="equal">
      <formula>"NotPaid"</formula>
    </cfRule>
    <cfRule type="cellIs" dxfId="3" priority="7622" operator="equal">
      <formula>"NotPaid"</formula>
    </cfRule>
    <cfRule type="cellIs" dxfId="3" priority="7574" operator="equal">
      <formula>"NotPaid"</formula>
    </cfRule>
    <cfRule type="cellIs" dxfId="3" priority="7562" operator="equal">
      <formula>"NotPaid"</formula>
    </cfRule>
    <cfRule type="cellIs" dxfId="3" priority="7547" operator="equal">
      <formula>"NotPaid"</formula>
    </cfRule>
    <cfRule type="cellIs" dxfId="3" priority="7532" operator="equal">
      <formula>"NotPaid"</formula>
    </cfRule>
    <cfRule type="cellIs" dxfId="3" priority="7502" operator="equal">
      <formula>"NotPaid"</formula>
    </cfRule>
    <cfRule type="cellIs" dxfId="3" priority="7490" operator="equal">
      <formula>"NotPaid"</formula>
    </cfRule>
    <cfRule type="cellIs" dxfId="3" priority="7475" operator="equal">
      <formula>"NotPaid"</formula>
    </cfRule>
    <cfRule type="cellIs" dxfId="3" priority="7463" operator="equal">
      <formula>"NotPaid"</formula>
    </cfRule>
    <cfRule type="cellIs" dxfId="3" priority="7430" operator="equal">
      <formula>"NotPaid"</formula>
    </cfRule>
    <cfRule type="cellIs" dxfId="3" priority="7418" operator="equal">
      <formula>"NotPaid"</formula>
    </cfRule>
    <cfRule type="cellIs" dxfId="3" priority="7384" operator="equal">
      <formula>"NotPaid"</formula>
    </cfRule>
    <cfRule type="cellIs" dxfId="3" priority="7336" operator="equal">
      <formula>"NotPaid"</formula>
    </cfRule>
    <cfRule type="cellIs" dxfId="3" priority="7324" operator="equal">
      <formula>"NotPaid"</formula>
    </cfRule>
    <cfRule type="cellIs" dxfId="3" priority="7316" operator="equal">
      <formula>"NotPaid"</formula>
    </cfRule>
    <cfRule type="cellIs" dxfId="3" priority="7314" operator="equal">
      <formula>"NotPaid"</formula>
    </cfRule>
    <cfRule type="cellIs" dxfId="3" priority="7312" operator="equal">
      <formula>"NotPaid"</formula>
    </cfRule>
    <cfRule type="cellIs" dxfId="3" priority="7285" operator="equal">
      <formula>"NotPaid"</formula>
    </cfRule>
    <cfRule type="cellIs" dxfId="3" priority="7283" operator="equal">
      <formula>"NotPaid"</formula>
    </cfRule>
    <cfRule type="cellIs" dxfId="3" priority="7281" operator="equal">
      <formula>"NotPaid"</formula>
    </cfRule>
    <cfRule type="cellIs" dxfId="3" priority="7279" operator="equal">
      <formula>"NotPaid"</formula>
    </cfRule>
    <cfRule type="cellIs" dxfId="3" priority="7277" operator="equal">
      <formula>"NotPaid"</formula>
    </cfRule>
    <cfRule type="cellIs" dxfId="3" priority="7273" operator="equal">
      <formula>"NotPaid"</formula>
    </cfRule>
    <cfRule type="cellIs" dxfId="3" priority="7246" operator="equal">
      <formula>"NotPaid"</formula>
    </cfRule>
    <cfRule type="cellIs" dxfId="3" priority="7244" operator="equal">
      <formula>"NotPaid"</formula>
    </cfRule>
    <cfRule type="cellIs" dxfId="3" priority="7217" operator="equal">
      <formula>"NotPaid"</formula>
    </cfRule>
    <cfRule type="cellIs" dxfId="3" priority="7215" operator="equal">
      <formula>"NotPaid"</formula>
    </cfRule>
    <cfRule type="cellIs" dxfId="3" priority="7213" operator="equal">
      <formula>"NotPaid"</formula>
    </cfRule>
    <cfRule type="cellIs" dxfId="3" priority="7186" operator="equal">
      <formula>"NotPaid"</formula>
    </cfRule>
    <cfRule type="cellIs" dxfId="3" priority="7184" operator="equal">
      <formula>"NotPaid"</formula>
    </cfRule>
    <cfRule type="cellIs" dxfId="3" priority="7157" operator="equal">
      <formula>"NotPaid"</formula>
    </cfRule>
    <cfRule type="cellIs" dxfId="3" priority="7155" operator="equal">
      <formula>"NotPaid"</formula>
    </cfRule>
    <cfRule type="cellIs" dxfId="3" priority="7153" operator="equal">
      <formula>"NotPaid"</formula>
    </cfRule>
    <cfRule type="cellIs" dxfId="3" priority="7122" operator="equal">
      <formula>"NotPaid"</formula>
    </cfRule>
    <cfRule type="cellIs" dxfId="3" priority="7121" operator="equal">
      <formula>"NotPaid"</formula>
    </cfRule>
    <cfRule type="cellIs" dxfId="3" priority="7095" operator="equal">
      <formula>"NotPaid"</formula>
    </cfRule>
    <cfRule type="cellIs" dxfId="3" priority="7087" operator="equal">
      <formula>"NotPaid"</formula>
    </cfRule>
    <cfRule type="cellIs" dxfId="3" priority="7070" operator="equal">
      <formula>"NotPaid"</formula>
    </cfRule>
    <cfRule type="cellIs" dxfId="3" priority="7069" operator="equal">
      <formula>"NotPaid"</formula>
    </cfRule>
    <cfRule type="cellIs" dxfId="3" priority="7067" operator="equal">
      <formula>"NotPaid"</formula>
    </cfRule>
    <cfRule type="cellIs" dxfId="3" priority="7041" operator="equal">
      <formula>"NotPaid"</formula>
    </cfRule>
    <cfRule type="cellIs" dxfId="3" priority="7040" operator="equal">
      <formula>"NotPaid"</formula>
    </cfRule>
    <cfRule type="cellIs" dxfId="3" priority="7038" operator="equal">
      <formula>"NotPaid"</formula>
    </cfRule>
    <cfRule type="cellIs" dxfId="3" priority="7037" operator="equal">
      <formula>"NotPaid"</formula>
    </cfRule>
    <cfRule type="cellIs" dxfId="3" priority="7035" operator="equal">
      <formula>"NotPaid"</formula>
    </cfRule>
    <cfRule type="cellIs" dxfId="3" priority="7032" operator="equal">
      <formula>"NotPaid"</formula>
    </cfRule>
    <cfRule type="cellIs" dxfId="3" priority="7025" operator="equal">
      <formula>"NotPaid"</formula>
    </cfRule>
    <cfRule type="cellIs" dxfId="3" priority="7680" operator="equal">
      <formula>"NotPaid"</formula>
    </cfRule>
    <cfRule type="cellIs" dxfId="3" priority="7442" operator="equal">
      <formula>"NotPaid"</formula>
    </cfRule>
    <cfRule type="cellIs" dxfId="3" priority="7008" operator="equal">
      <formula>"NotPaid"</formula>
    </cfRule>
    <cfRule type="cellIs" dxfId="3" priority="7007" operator="equal">
      <formula>"NotPaid"</formula>
    </cfRule>
    <cfRule type="cellIs" dxfId="3" priority="7000" operator="equal">
      <formula>"NotPaid"</formula>
    </cfRule>
    <cfRule type="cellIs" dxfId="3" priority="6983" operator="equal">
      <formula>"NotPaid"</formula>
    </cfRule>
    <cfRule type="cellIs" dxfId="3" priority="6982" operator="equal">
      <formula>"NotPaid"</formula>
    </cfRule>
    <cfRule type="cellIs" dxfId="3" priority="6981" operator="equal">
      <formula>"NotPaid"</formula>
    </cfRule>
    <cfRule type="cellIs" dxfId="3" priority="6980" operator="equal">
      <formula>"NotPaid"</formula>
    </cfRule>
    <cfRule type="cellIs" dxfId="3" priority="6978" operator="equal">
      <formula>"NotPaid"</formula>
    </cfRule>
    <cfRule type="cellIs" dxfId="3" priority="6970" operator="equal">
      <formula>"NotPaid"</formula>
    </cfRule>
    <cfRule type="cellIs" dxfId="3" priority="6953" operator="equal">
      <formula>"NotPaid"</formula>
    </cfRule>
    <cfRule type="cellIs" dxfId="3" priority="6952" operator="equal">
      <formula>"NotPaid"</formula>
    </cfRule>
    <cfRule type="cellIs" dxfId="3" priority="6950" operator="equal">
      <formula>"NotPaid"</formula>
    </cfRule>
    <cfRule type="cellIs" dxfId="3" priority="6949" operator="equal">
      <formula>"NotPaid"</formula>
    </cfRule>
    <cfRule type="cellIs" dxfId="3" priority="6947" operator="equal">
      <formula>"NotPaid"</formula>
    </cfRule>
    <cfRule type="cellIs" dxfId="3" priority="6939" operator="equal">
      <formula>"NotPaid"</formula>
    </cfRule>
    <cfRule type="cellIs" dxfId="3" priority="6922" operator="equal">
      <formula>"NotPaid"</formula>
    </cfRule>
    <cfRule type="cellIs" dxfId="3" priority="6921" operator="equal">
      <formula>"NotPaid"</formula>
    </cfRule>
    <cfRule type="cellIs" dxfId="3" priority="6919" operator="equal">
      <formula>"NotPaid"</formula>
    </cfRule>
    <cfRule type="cellIs" dxfId="3" priority="6918" operator="equal">
      <formula>"NotPaid"</formula>
    </cfRule>
    <cfRule type="cellIs" dxfId="3" priority="6916" operator="equal">
      <formula>"NotPaid"</formula>
    </cfRule>
    <cfRule type="cellIs" dxfId="3" priority="6915" operator="equal">
      <formula>"NotPaid"</formula>
    </cfRule>
  </conditionalFormatting>
  <conditionalFormatting sqref="H14:O14">
    <cfRule type="cellIs" dxfId="3" priority="7304" operator="equal">
      <formula>"NotPaid"</formula>
    </cfRule>
    <cfRule type="cellIs" dxfId="3" priority="7265" operator="equal">
      <formula>"NotPaid"</formula>
    </cfRule>
    <cfRule type="cellIs" dxfId="3" priority="7236" operator="equal">
      <formula>"NotPaid"</formula>
    </cfRule>
    <cfRule type="cellIs" dxfId="3" priority="7205" operator="equal">
      <formula>"NotPaid"</formula>
    </cfRule>
    <cfRule type="cellIs" dxfId="3" priority="7176" operator="equal">
      <formula>"NotPaid"</formula>
    </cfRule>
    <cfRule type="cellIs" dxfId="3" priority="7114" operator="equal">
      <formula>"NotPaid"</formula>
    </cfRule>
    <cfRule type="cellIs" dxfId="3" priority="7060" operator="equal">
      <formula>"NotPaid"</formula>
    </cfRule>
  </conditionalFormatting>
  <conditionalFormatting sqref="H14:J14">
    <cfRule type="cellIs" dxfId="3" priority="7136" operator="equal">
      <formula>"NotPaid"</formula>
    </cfRule>
  </conditionalFormatting>
  <conditionalFormatting sqref="K14:N14">
    <cfRule type="cellIs" dxfId="3" priority="7150" operator="equal">
      <formula>"NotPaid"</formula>
    </cfRule>
    <cfRule type="cellIs" dxfId="3" priority="7149" operator="equal">
      <formula>"NotPaid"</formula>
    </cfRule>
    <cfRule type="cellIs" dxfId="3" priority="7148" operator="equal">
      <formula>"NotPaid"</formula>
    </cfRule>
    <cfRule type="cellIs" dxfId="3" priority="7147" operator="equal">
      <formula>"NotPaid"</formula>
    </cfRule>
    <cfRule type="cellIs" dxfId="3" priority="7146" operator="equal">
      <formula>"NotPaid"</formula>
    </cfRule>
    <cfRule type="cellIs" dxfId="3" priority="7145" operator="equal">
      <formula>"NotPaid"</formula>
    </cfRule>
    <cfRule type="cellIs" dxfId="3" priority="7144" operator="equal">
      <formula>"NotPaid"</formula>
    </cfRule>
    <cfRule type="cellIs" dxfId="3" priority="7143" operator="equal">
      <formula>"NotPaid"</formula>
    </cfRule>
    <cfRule type="cellIs" dxfId="3" priority="7130" operator="equal">
      <formula>"NotPaid"</formula>
    </cfRule>
    <cfRule type="cellIs" dxfId="3" priority="7129" operator="equal">
      <formula>"NotPaid"</formula>
    </cfRule>
    <cfRule type="cellIs" dxfId="3" priority="7128" operator="equal">
      <formula>"NotPaid"</formula>
    </cfRule>
    <cfRule type="cellIs" dxfId="3" priority="7127" operator="equal">
      <formula>"NotPaid"</formula>
    </cfRule>
    <cfRule type="cellIs" dxfId="3" priority="7126" operator="equal">
      <formula>"NotPaid"</formula>
    </cfRule>
    <cfRule type="cellIs" dxfId="3" priority="7125" operator="equal">
      <formula>"NotPaid"</formula>
    </cfRule>
    <cfRule type="cellIs" dxfId="3" priority="7124" operator="equal">
      <formula>"NotPaid"</formula>
    </cfRule>
    <cfRule type="cellIs" dxfId="3" priority="7123" operator="equal">
      <formula>"NotPaid"</formula>
    </cfRule>
    <cfRule type="expression" dxfId="0" priority="7151" stopIfTrue="1">
      <formula>AND(TODAY()&gt;VLOOKUP($B14,RegistrationDetails,MathsColumn,FALSE),K14="Not Paid")</formula>
    </cfRule>
    <cfRule type="expression" dxfId="0" priority="7131" stopIfTrue="1">
      <formula>AND(TODAY()&gt;VLOOKUP($B14,RegistrationDetails,MathsColumn,FALSE),K14="Not Paid")</formula>
    </cfRule>
  </conditionalFormatting>
  <conditionalFormatting sqref="O14">
    <cfRule type="cellIs" dxfId="3" priority="7781" operator="equal">
      <formula>"NotPaid"</formula>
    </cfRule>
    <cfRule type="cellIs" dxfId="3" priority="7766" operator="equal">
      <formula>"NotPaid"</formula>
    </cfRule>
    <cfRule type="cellIs" dxfId="3" priority="7757" operator="equal">
      <formula>"NotPaid"</formula>
    </cfRule>
    <cfRule type="cellIs" dxfId="3" priority="7748" operator="equal">
      <formula>"NotPaid"</formula>
    </cfRule>
    <cfRule type="cellIs" dxfId="3" priority="7736" operator="equal">
      <formula>"NotPaid"</formula>
    </cfRule>
    <cfRule type="cellIs" dxfId="3" priority="7709" operator="equal">
      <formula>"NotPaid"</formula>
    </cfRule>
    <cfRule type="cellIs" dxfId="3" priority="7697" operator="equal">
      <formula>"NotPaid"</formula>
    </cfRule>
    <cfRule type="cellIs" dxfId="3" priority="7688" operator="equal">
      <formula>"NotPaid"</formula>
    </cfRule>
    <cfRule type="cellIs" dxfId="3" priority="7664" operator="equal">
      <formula>"NotPaid"</formula>
    </cfRule>
    <cfRule type="cellIs" dxfId="3" priority="7652" operator="equal">
      <formula>"NotPaid"</formula>
    </cfRule>
    <cfRule type="cellIs" dxfId="3" priority="7641" operator="equal">
      <formula>"NotPaid"</formula>
    </cfRule>
    <cfRule type="cellIs" dxfId="3" priority="7630" operator="equal">
      <formula>"NotPaid"</formula>
    </cfRule>
    <cfRule type="cellIs" dxfId="3" priority="7618" operator="equal">
      <formula>"NotPaid"</formula>
    </cfRule>
    <cfRule type="cellIs" dxfId="3" priority="7604" operator="equal">
      <formula>"NotPaid"</formula>
    </cfRule>
    <cfRule type="cellIs" dxfId="3" priority="7593" operator="equal">
      <formula>"NotPaid"</formula>
    </cfRule>
    <cfRule type="cellIs" dxfId="3" priority="7582" operator="equal">
      <formula>"NotPaid"</formula>
    </cfRule>
    <cfRule type="cellIs" dxfId="3" priority="7570" operator="equal">
      <formula>"NotPaid"</formula>
    </cfRule>
    <cfRule type="cellIs" dxfId="3" priority="7543" operator="equal">
      <formula>"NotPaid"</formula>
    </cfRule>
    <cfRule type="cellIs" dxfId="3" priority="7528" operator="equal">
      <formula>"NotPaid"</formula>
    </cfRule>
    <cfRule type="cellIs" dxfId="3" priority="7519" operator="equal">
      <formula>"NotPaid"</formula>
    </cfRule>
    <cfRule type="cellIs" dxfId="3" priority="7510" operator="equal">
      <formula>"NotPaid"</formula>
    </cfRule>
    <cfRule type="cellIs" dxfId="3" priority="7498" operator="equal">
      <formula>"NotPaid"</formula>
    </cfRule>
    <cfRule type="cellIs" dxfId="3" priority="7486" operator="equal">
      <formula>"NotPaid"</formula>
    </cfRule>
    <cfRule type="cellIs" dxfId="3" priority="7471" operator="equal">
      <formula>"NotPaid"</formula>
    </cfRule>
    <cfRule type="cellIs" dxfId="3" priority="7459" operator="equal">
      <formula>"NotPaid"</formula>
    </cfRule>
    <cfRule type="cellIs" dxfId="3" priority="7450" operator="equal">
      <formula>"NotPaid"</formula>
    </cfRule>
    <cfRule type="cellIs" dxfId="3" priority="7441" operator="equal">
      <formula>"NotPaid"</formula>
    </cfRule>
    <cfRule type="cellIs" dxfId="3" priority="7426" operator="equal">
      <formula>"NotPaid"</formula>
    </cfRule>
    <cfRule type="cellIs" dxfId="3" priority="7414" operator="equal">
      <formula>"NotPaid"</formula>
    </cfRule>
    <cfRule type="cellIs" dxfId="3" priority="7403" operator="equal">
      <formula>"NotPaid"</formula>
    </cfRule>
    <cfRule type="cellIs" dxfId="3" priority="7392" operator="equal">
      <formula>"NotPaid"</formula>
    </cfRule>
    <cfRule type="cellIs" dxfId="3" priority="7380" operator="equal">
      <formula>"NotPaid"</formula>
    </cfRule>
    <cfRule type="cellIs" dxfId="3" priority="7366" operator="equal">
      <formula>"NotPaid"</formula>
    </cfRule>
    <cfRule type="cellIs" dxfId="3" priority="7355" operator="equal">
      <formula>"NotPaid"</formula>
    </cfRule>
    <cfRule type="cellIs" dxfId="3" priority="7344" operator="equal">
      <formula>"NotPaid"</formula>
    </cfRule>
    <cfRule type="cellIs" dxfId="3" priority="7332" operator="equal">
      <formula>"NotPaid"</formula>
    </cfRule>
    <cfRule type="cellIs" dxfId="3" priority="7315" operator="equal">
      <formula>"NotPaid"</formula>
    </cfRule>
    <cfRule type="cellIs" dxfId="3" priority="7313" operator="equal">
      <formula>"NotPaid"</formula>
    </cfRule>
    <cfRule type="cellIs" dxfId="3" priority="7311" operator="equal">
      <formula>"NotPaid"</formula>
    </cfRule>
    <cfRule type="cellIs" dxfId="3" priority="7295" operator="equal">
      <formula>"NotPaid"</formula>
    </cfRule>
    <cfRule type="cellIs" dxfId="3" priority="7284" operator="equal">
      <formula>"NotPaid"</formula>
    </cfRule>
    <cfRule type="cellIs" dxfId="3" priority="7282" operator="equal">
      <formula>"NotPaid"</formula>
    </cfRule>
    <cfRule type="cellIs" dxfId="3" priority="7280" operator="equal">
      <formula>"NotPaid"</formula>
    </cfRule>
    <cfRule type="cellIs" dxfId="3" priority="7278" operator="equal">
      <formula>"NotPaid"</formula>
    </cfRule>
    <cfRule type="cellIs" dxfId="3" priority="7276" operator="equal">
      <formula>"NotPaid"</formula>
    </cfRule>
    <cfRule type="cellIs" dxfId="3" priority="7272" operator="equal">
      <formula>"NotPaid"</formula>
    </cfRule>
    <cfRule type="cellIs" dxfId="3" priority="7256" operator="equal">
      <formula>"NotPaid"</formula>
    </cfRule>
    <cfRule type="cellIs" dxfId="3" priority="7245" operator="equal">
      <formula>"NotPaid"</formula>
    </cfRule>
    <cfRule type="cellIs" dxfId="3" priority="7243" operator="equal">
      <formula>"NotPaid"</formula>
    </cfRule>
    <cfRule type="cellIs" dxfId="3" priority="7227" operator="equal">
      <formula>"NotPaid"</formula>
    </cfRule>
    <cfRule type="cellIs" dxfId="3" priority="7216" operator="equal">
      <formula>"NotPaid"</formula>
    </cfRule>
    <cfRule type="cellIs" dxfId="3" priority="7214" operator="equal">
      <formula>"NotPaid"</formula>
    </cfRule>
    <cfRule type="cellIs" dxfId="3" priority="7212" operator="equal">
      <formula>"NotPaid"</formula>
    </cfRule>
    <cfRule type="cellIs" dxfId="3" priority="7196" operator="equal">
      <formula>"NotPaid"</formula>
    </cfRule>
    <cfRule type="cellIs" dxfId="3" priority="7185" operator="equal">
      <formula>"NotPaid"</formula>
    </cfRule>
    <cfRule type="cellIs" dxfId="3" priority="7183" operator="equal">
      <formula>"NotPaid"</formula>
    </cfRule>
    <cfRule type="cellIs" dxfId="3" priority="7167" operator="equal">
      <formula>"NotPaid"</formula>
    </cfRule>
    <cfRule type="cellIs" dxfId="3" priority="7156" operator="equal">
      <formula>"NotPaid"</formula>
    </cfRule>
    <cfRule type="cellIs" dxfId="3" priority="7154" operator="equal">
      <formula>"NotPaid"</formula>
    </cfRule>
    <cfRule type="cellIs" dxfId="3" priority="7152" operator="equal">
      <formula>"NotPaid"</formula>
    </cfRule>
    <cfRule type="cellIs" dxfId="3" priority="7105" operator="equal">
      <formula>"NotPaid"</formula>
    </cfRule>
    <cfRule type="cellIs" dxfId="3" priority="7094" operator="equal">
      <formula>"NotPaid"</formula>
    </cfRule>
    <cfRule type="cellIs" dxfId="3" priority="7068" operator="equal">
      <formula>"NotPaid"</formula>
    </cfRule>
    <cfRule type="cellIs" dxfId="3" priority="7051" operator="equal">
      <formula>"NotPaid"</formula>
    </cfRule>
    <cfRule type="cellIs" dxfId="3" priority="7039" operator="equal">
      <formula>"NotPaid"</formula>
    </cfRule>
    <cfRule type="cellIs" dxfId="3" priority="7036" operator="equal">
      <formula>"NotPaid"</formula>
    </cfRule>
    <cfRule type="cellIs" dxfId="3" priority="7724" operator="equal">
      <formula>"NotPaid"</formula>
    </cfRule>
    <cfRule type="cellIs" dxfId="3" priority="7679" operator="equal">
      <formula>"NotPaid"</formula>
    </cfRule>
    <cfRule type="cellIs" dxfId="3" priority="7558" operator="equal">
      <formula>"NotPaid"</formula>
    </cfRule>
    <cfRule type="cellIs" dxfId="3" priority="7320" operator="equal">
      <formula>"NotPaid"</formula>
    </cfRule>
    <cfRule type="expression" dxfId="0" priority="7112" stopIfTrue="1">
      <formula>AND(TODAY()&gt;VLOOKUP($B14,RegistrationDetails,MathsColumn,FALSE),O14="Not Paid")</formula>
    </cfRule>
    <cfRule type="cellIs" dxfId="3" priority="6979" operator="equal">
      <formula>"NotPaid"</formula>
    </cfRule>
    <cfRule type="cellIs" dxfId="3" priority="6977" operator="equal">
      <formula>"NotPaid"</formula>
    </cfRule>
    <cfRule type="cellIs" dxfId="3" priority="6951" operator="equal">
      <formula>"NotPaid"</formula>
    </cfRule>
    <cfRule type="cellIs" dxfId="3" priority="6948" operator="equal">
      <formula>"NotPaid"</formula>
    </cfRule>
    <cfRule type="cellIs" dxfId="3" priority="6946" operator="equal">
      <formula>"NotPaid"</formula>
    </cfRule>
    <cfRule type="cellIs" dxfId="3" priority="6920" operator="equal">
      <formula>"NotPaid"</formula>
    </cfRule>
    <cfRule type="cellIs" dxfId="3" priority="6917" operator="equal">
      <formula>"NotPaid"</formula>
    </cfRule>
    <cfRule type="cellIs" dxfId="3" priority="6914" operator="equal">
      <formula>"NotPaid"</formula>
    </cfRule>
    <cfRule type="expression" dxfId="0" priority="7302" stopIfTrue="1">
      <formula>AND(TODAY()&gt;VLOOKUP($B14,RegistrationDetails,MathsColumn,FALSE),O14="Not Paid")</formula>
    </cfRule>
    <cfRule type="expression" dxfId="0" priority="7263" stopIfTrue="1">
      <formula>AND(TODAY()&gt;VLOOKUP($B14,RegistrationDetails,MathsColumn,FALSE),O14="Not Paid")</formula>
    </cfRule>
    <cfRule type="expression" dxfId="0" priority="7234" stopIfTrue="1">
      <formula>AND(TODAY()&gt;VLOOKUP($B14,RegistrationDetails,MathsColumn,FALSE),O14="Not Paid")</formula>
    </cfRule>
    <cfRule type="expression" dxfId="0" priority="7203" stopIfTrue="1">
      <formula>AND(TODAY()&gt;VLOOKUP($B14,RegistrationDetails,MathsColumn,FALSE),O14="Not Paid")</formula>
    </cfRule>
    <cfRule type="expression" dxfId="0" priority="7174" stopIfTrue="1">
      <formula>AND(TODAY()&gt;VLOOKUP($B14,RegistrationDetails,MathsColumn,FALSE),O14="Not Paid")</formula>
    </cfRule>
    <cfRule type="expression" dxfId="0" priority="7058" stopIfTrue="1">
      <formula>AND(TODAY()&gt;VLOOKUP($B14,RegistrationDetails,MathsColumn,FALSE),O14="Not Paid")</formula>
    </cfRule>
  </conditionalFormatting>
  <conditionalFormatting sqref="Y14:AB14">
    <cfRule type="cellIs" dxfId="3" priority="186" operator="equal">
      <formula>"NotPaid"</formula>
    </cfRule>
  </conditionalFormatting>
  <conditionalFormatting sqref="AE14">
    <cfRule type="expression" dxfId="5" priority="4254" stopIfTrue="1">
      <formula>AE60="not paid"</formula>
    </cfRule>
  </conditionalFormatting>
  <conditionalFormatting sqref="AF14">
    <cfRule type="expression" dxfId="5" priority="4245" stopIfTrue="1">
      <formula>AF14="not paid"</formula>
    </cfRule>
  </conditionalFormatting>
  <conditionalFormatting sqref="H15:N15">
    <cfRule type="cellIs" dxfId="3" priority="8653" operator="equal">
      <formula>"NotPaid"</formula>
    </cfRule>
    <cfRule type="cellIs" dxfId="3" priority="8641" operator="equal">
      <formula>"NotPaid"</formula>
    </cfRule>
    <cfRule type="cellIs" dxfId="3" priority="8639" operator="equal">
      <formula>"NotPaid"</formula>
    </cfRule>
    <cfRule type="cellIs" dxfId="3" priority="8623" operator="equal">
      <formula>"NotPaid"</formula>
    </cfRule>
    <cfRule type="cellIs" dxfId="3" priority="8603" operator="equal">
      <formula>"NotPaid"</formula>
    </cfRule>
    <cfRule type="cellIs" dxfId="3" priority="8597" operator="equal">
      <formula>"NotPaid"</formula>
    </cfRule>
    <cfRule type="cellIs" dxfId="3" priority="8591" operator="equal">
      <formula>"NotPaid"</formula>
    </cfRule>
    <cfRule type="cellIs" dxfId="3" priority="8497" operator="equal">
      <formula>"NotPaid"</formula>
    </cfRule>
    <cfRule type="cellIs" dxfId="3" priority="8486" operator="equal">
      <formula>"NotPaid"</formula>
    </cfRule>
    <cfRule type="cellIs" dxfId="3" priority="8479" operator="equal">
      <formula>"NotPaid"</formula>
    </cfRule>
    <cfRule type="cellIs" dxfId="3" priority="8465" operator="equal">
      <formula>"NotPaid"</formula>
    </cfRule>
    <cfRule type="cellIs" dxfId="3" priority="8439" operator="equal">
      <formula>"NotPaid"</formula>
    </cfRule>
    <cfRule type="cellIs" dxfId="3" priority="8425" operator="equal">
      <formula>"NotPaid"</formula>
    </cfRule>
    <cfRule type="cellIs" dxfId="3" priority="8424" operator="equal">
      <formula>"NotPaid"</formula>
    </cfRule>
    <cfRule type="cellIs" dxfId="3" priority="8412" operator="equal">
      <formula>"NotPaid"</formula>
    </cfRule>
    <cfRule type="cellIs" dxfId="3" priority="8411" operator="equal">
      <formula>"NotPaid"</formula>
    </cfRule>
    <cfRule type="cellIs" dxfId="3" priority="8405" operator="equal">
      <formula>"NotPaid"</formula>
    </cfRule>
    <cfRule type="cellIs" dxfId="3" priority="8404" operator="equal">
      <formula>"NotPaid"</formula>
    </cfRule>
    <cfRule type="cellIs" dxfId="3" priority="8397" operator="equal">
      <formula>"NotPaid"</formula>
    </cfRule>
    <cfRule type="cellIs" dxfId="3" priority="8389" operator="equal">
      <formula>"NotPaid"</formula>
    </cfRule>
    <cfRule type="cellIs" dxfId="3" priority="8388" operator="equal">
      <formula>"NotPaid"</formula>
    </cfRule>
    <cfRule type="cellIs" dxfId="3" priority="8381" operator="equal">
      <formula>"NotPaid"</formula>
    </cfRule>
    <cfRule type="cellIs" dxfId="3" priority="8376" operator="equal">
      <formula>"NotPaid"</formula>
    </cfRule>
    <cfRule type="cellIs" dxfId="3" priority="8368" operator="equal">
      <formula>"NotPaid"</formula>
    </cfRule>
    <cfRule type="cellIs" dxfId="3" priority="8359" operator="equal">
      <formula>"NotPaid"</formula>
    </cfRule>
    <cfRule type="cellIs" dxfId="3" priority="8358" operator="equal">
      <formula>"NotPaid"</formula>
    </cfRule>
    <cfRule type="cellIs" dxfId="3" priority="8352" operator="equal">
      <formula>"NotPaid"</formula>
    </cfRule>
    <cfRule type="cellIs" dxfId="3" priority="8351" operator="equal">
      <formula>"NotPaid"</formula>
    </cfRule>
    <cfRule type="cellIs" dxfId="3" priority="8344" operator="equal">
      <formula>"NotPaid"</formula>
    </cfRule>
    <cfRule type="cellIs" dxfId="3" priority="8337" operator="equal">
      <formula>"NotPaid"</formula>
    </cfRule>
    <cfRule type="cellIs" dxfId="3" priority="8336" operator="equal">
      <formula>"NotPaid"</formula>
    </cfRule>
    <cfRule type="cellIs" dxfId="3" priority="8330" operator="equal">
      <formula>"NotPaid"</formula>
    </cfRule>
    <cfRule type="cellIs" dxfId="3" priority="8321" operator="equal">
      <formula>"NotPaid"</formula>
    </cfRule>
  </conditionalFormatting>
  <conditionalFormatting sqref="H15:O15">
    <cfRule type="cellIs" dxfId="3" priority="8621" operator="equal">
      <formula>"NotPaid"</formula>
    </cfRule>
    <cfRule type="cellIs" dxfId="3" priority="8620" operator="equal">
      <formula>"NotPaid"</formula>
    </cfRule>
    <cfRule type="cellIs" dxfId="3" priority="8619" operator="equal">
      <formula>"NotPaid"</formula>
    </cfRule>
    <cfRule type="cellIs" dxfId="3" priority="8590" operator="equal">
      <formula>"NotPaid"</formula>
    </cfRule>
    <cfRule type="cellIs" dxfId="3" priority="8589" operator="equal">
      <formula>"NotPaid"</formula>
    </cfRule>
    <cfRule type="cellIs" dxfId="3" priority="8471" operator="equal">
      <formula>"NotPaid"</formula>
    </cfRule>
    <cfRule type="cellIs" dxfId="3" priority="8470" operator="equal">
      <formula>"NotPaid"</formula>
    </cfRule>
    <cfRule type="cellIs" dxfId="3" priority="8455" operator="equal">
      <formula>"NotPaid"</formula>
    </cfRule>
    <cfRule type="cellIs" dxfId="3" priority="8435" operator="equal">
      <formula>"NotPaid"</formula>
    </cfRule>
    <cfRule type="cellIs" dxfId="3" priority="8418" operator="equal">
      <formula>"NotPaid"</formula>
    </cfRule>
    <cfRule type="cellIs" dxfId="3" priority="8366" operator="equal">
      <formula>"NotPaid"</formula>
    </cfRule>
    <cfRule type="cellIs" dxfId="3" priority="8365" operator="equal">
      <formula>"NotPaid"</formula>
    </cfRule>
    <cfRule type="cellIs" dxfId="3" priority="8364" operator="equal">
      <formula>"NotPaid"</formula>
    </cfRule>
  </conditionalFormatting>
  <conditionalFormatting sqref="O15">
    <cfRule type="cellIs" dxfId="3" priority="8643" operator="equal">
      <formula>"NotPaid"</formula>
    </cfRule>
    <cfRule type="cellIs" dxfId="3" priority="8642" operator="equal">
      <formula>"NotPaid"</formula>
    </cfRule>
    <cfRule type="cellIs" dxfId="3" priority="8625" operator="equal">
      <formula>"NotPaid"</formula>
    </cfRule>
    <cfRule type="cellIs" dxfId="3" priority="8624" operator="equal">
      <formula>"NotPaid"</formula>
    </cfRule>
    <cfRule type="cellIs" dxfId="3" priority="8604" operator="equal">
      <formula>"NotPaid"</formula>
    </cfRule>
    <cfRule type="cellIs" dxfId="3" priority="8599" operator="equal">
      <formula>"NotPaid"</formula>
    </cfRule>
    <cfRule type="cellIs" dxfId="3" priority="8598" operator="equal">
      <formula>"NotPaid"</formula>
    </cfRule>
    <cfRule type="cellIs" dxfId="3" priority="8592" operator="equal">
      <formula>"NotPaid"</formula>
    </cfRule>
    <cfRule type="cellIs" dxfId="3" priority="8498" operator="equal">
      <formula>"NotPaid"</formula>
    </cfRule>
    <cfRule type="cellIs" dxfId="3" priority="8488" operator="equal">
      <formula>"NotPaid"</formula>
    </cfRule>
    <cfRule type="cellIs" dxfId="3" priority="8487" operator="equal">
      <formula>"NotPaid"</formula>
    </cfRule>
    <cfRule type="cellIs" dxfId="3" priority="8480" operator="equal">
      <formula>"NotPaid"</formula>
    </cfRule>
    <cfRule type="cellIs" dxfId="3" priority="8440" operator="equal">
      <formula>"NotPaid"</formula>
    </cfRule>
    <cfRule type="cellIs" dxfId="3" priority="8403" operator="equal">
      <formula>"NotPaid"</formula>
    </cfRule>
    <cfRule type="cellIs" dxfId="3" priority="8394" operator="equal">
      <formula>"NotPaid"</formula>
    </cfRule>
    <cfRule type="cellIs" dxfId="3" priority="8382" operator="equal">
      <formula>"NotPaid"</formula>
    </cfRule>
    <cfRule type="cellIs" dxfId="3" priority="8373" operator="equal">
      <formula>"NotPaid"</formula>
    </cfRule>
    <cfRule type="cellIs" dxfId="3" priority="8367" operator="equal">
      <formula>"NotPaid"</formula>
    </cfRule>
    <cfRule type="cellIs" dxfId="3" priority="8350" operator="equal">
      <formula>"NotPaid"</formula>
    </cfRule>
    <cfRule type="cellIs" dxfId="3" priority="8345" operator="equal">
      <formula>"NotPaid"</formula>
    </cfRule>
    <cfRule type="cellIs" dxfId="3" priority="8327" operator="equal">
      <formula>"NotPaid"</formula>
    </cfRule>
    <cfRule type="cellIs" dxfId="3" priority="8322" operator="equal">
      <formula>"NotPaid"</formula>
    </cfRule>
  </conditionalFormatting>
  <conditionalFormatting sqref="R15:AC15">
    <cfRule type="cellIs" dxfId="3" priority="26" operator="equal">
      <formula>"NotPaid"</formula>
    </cfRule>
  </conditionalFormatting>
  <conditionalFormatting sqref="H16:N16">
    <cfRule type="cellIs" dxfId="3" priority="8644" operator="equal">
      <formula>"NotPaid"</formula>
    </cfRule>
    <cfRule type="cellIs" dxfId="3" priority="8631" operator="equal">
      <formula>"NotPaid"</formula>
    </cfRule>
    <cfRule type="cellIs" dxfId="3" priority="8626" operator="equal">
      <formula>"NotPaid"</formula>
    </cfRule>
    <cfRule type="cellIs" dxfId="3" priority="8613" operator="equal">
      <formula>"NotPaid"</formula>
    </cfRule>
    <cfRule type="cellIs" dxfId="3" priority="8600" operator="equal">
      <formula>"NotPaid"</formula>
    </cfRule>
    <cfRule type="cellIs" dxfId="3" priority="8588" operator="equal">
      <formula>"NotPaid"</formula>
    </cfRule>
    <cfRule type="cellIs" dxfId="3" priority="8587" operator="equal">
      <formula>"NotPaid"</formula>
    </cfRule>
    <cfRule type="cellIs" dxfId="3" priority="8578" operator="equal">
      <formula>"NotPaid"</formula>
    </cfRule>
    <cfRule type="cellIs" dxfId="3" priority="8577" operator="equal">
      <formula>"NotPaid"</formula>
    </cfRule>
    <cfRule type="cellIs" dxfId="3" priority="8573" operator="equal">
      <formula>"NotPaid"</formula>
    </cfRule>
    <cfRule type="cellIs" dxfId="3" priority="8572" operator="equal">
      <formula>"NotPaid"</formula>
    </cfRule>
    <cfRule type="cellIs" dxfId="3" priority="8567" operator="equal">
      <formula>"NotPaid"</formula>
    </cfRule>
    <cfRule type="cellIs" dxfId="3" priority="8563" operator="equal">
      <formula>"NotPaid"</formula>
    </cfRule>
    <cfRule type="cellIs" dxfId="3" priority="8562" operator="equal">
      <formula>"NotPaid"</formula>
    </cfRule>
    <cfRule type="cellIs" dxfId="3" priority="8557" operator="equal">
      <formula>"NotPaid"</formula>
    </cfRule>
    <cfRule type="cellIs" dxfId="3" priority="8554" operator="equal">
      <formula>"NotPaid"</formula>
    </cfRule>
    <cfRule type="cellIs" dxfId="3" priority="8550" operator="equal">
      <formula>"NotPaid"</formula>
    </cfRule>
    <cfRule type="cellIs" dxfId="3" priority="8541" operator="equal">
      <formula>"NotPaid"</formula>
    </cfRule>
    <cfRule type="cellIs" dxfId="3" priority="8540" operator="equal">
      <formula>"NotPaid"</formula>
    </cfRule>
    <cfRule type="cellIs" dxfId="3" priority="8536" operator="equal">
      <formula>"NotPaid"</formula>
    </cfRule>
    <cfRule type="cellIs" dxfId="3" priority="8535" operator="equal">
      <formula>"NotPaid"</formula>
    </cfRule>
    <cfRule type="cellIs" dxfId="3" priority="8530" operator="equal">
      <formula>"NotPaid"</formula>
    </cfRule>
    <cfRule type="cellIs" dxfId="3" priority="8525" operator="equal">
      <formula>"NotPaid"</formula>
    </cfRule>
    <cfRule type="cellIs" dxfId="3" priority="8524" operator="equal">
      <formula>"NotPaid"</formula>
    </cfRule>
    <cfRule type="cellIs" dxfId="3" priority="8520" operator="equal">
      <formula>"NotPaid"</formula>
    </cfRule>
    <cfRule type="cellIs" dxfId="3" priority="8515" operator="equal">
      <formula>"NotPaid"</formula>
    </cfRule>
    <cfRule type="cellIs" dxfId="3" priority="8510" operator="equal">
      <formula>"NotPaid"</formula>
    </cfRule>
    <cfRule type="cellIs" dxfId="3" priority="8489" operator="equal">
      <formula>"NotPaid"</formula>
    </cfRule>
    <cfRule type="cellIs" dxfId="3" priority="8469" operator="equal">
      <formula>"NotPaid"</formula>
    </cfRule>
    <cfRule type="cellIs" dxfId="3" priority="8468" operator="equal">
      <formula>"NotPaid"</formula>
    </cfRule>
    <cfRule type="cellIs" dxfId="3" priority="8464" operator="equal">
      <formula>"NotPaid"</formula>
    </cfRule>
    <cfRule type="cellIs" dxfId="3" priority="8456" operator="equal">
      <formula>"NotPaid"</formula>
    </cfRule>
    <cfRule type="cellIs" dxfId="3" priority="8423" operator="equal">
      <formula>"NotPaid"</formula>
    </cfRule>
    <cfRule type="cellIs" dxfId="3" priority="8422" operator="equal">
      <formula>"NotPaid"</formula>
    </cfRule>
    <cfRule type="cellIs" dxfId="3" priority="8410" operator="equal">
      <formula>"NotPaid"</formula>
    </cfRule>
    <cfRule type="cellIs" dxfId="3" priority="8409" operator="equal">
      <formula>"NotPaid"</formula>
    </cfRule>
    <cfRule type="cellIs" dxfId="3" priority="8402" operator="equal">
      <formula>"NotPaid"</formula>
    </cfRule>
    <cfRule type="cellIs" dxfId="3" priority="8401" operator="equal">
      <formula>"NotPaid"</formula>
    </cfRule>
    <cfRule type="cellIs" dxfId="3" priority="8395" operator="equal">
      <formula>"NotPaid"</formula>
    </cfRule>
    <cfRule type="cellIs" dxfId="3" priority="8387" operator="equal">
      <formula>"NotPaid"</formula>
    </cfRule>
    <cfRule type="cellIs" dxfId="3" priority="8386" operator="equal">
      <formula>"NotPaid"</formula>
    </cfRule>
    <cfRule type="cellIs" dxfId="3" priority="8380" operator="equal">
      <formula>"NotPaid"</formula>
    </cfRule>
    <cfRule type="cellIs" dxfId="3" priority="8374" operator="equal">
      <formula>"NotPaid"</formula>
    </cfRule>
    <cfRule type="cellIs" dxfId="3" priority="8357" operator="equal">
      <formula>"NotPaid"</formula>
    </cfRule>
    <cfRule type="cellIs" dxfId="3" priority="8356" operator="equal">
      <formula>"NotPaid"</formula>
    </cfRule>
    <cfRule type="cellIs" dxfId="3" priority="8348" operator="equal">
      <formula>"NotPaid"</formula>
    </cfRule>
    <cfRule type="cellIs" dxfId="3" priority="8342" operator="equal">
      <formula>"NotPaid"</formula>
    </cfRule>
    <cfRule type="cellIs" dxfId="3" priority="8341" operator="equal">
      <formula>"NotPaid"</formula>
    </cfRule>
    <cfRule type="cellIs" dxfId="3" priority="8340" operator="equal">
      <formula>"NotPaid"</formula>
    </cfRule>
    <cfRule type="cellIs" dxfId="3" priority="8335" operator="equal">
      <formula>"NotPaid"</formula>
    </cfRule>
    <cfRule type="cellIs" dxfId="3" priority="8334" operator="equal">
      <formula>"NotPaid"</formula>
    </cfRule>
    <cfRule type="cellIs" dxfId="3" priority="8328" operator="equal">
      <formula>"NotPaid"</formula>
    </cfRule>
    <cfRule type="cellIs" dxfId="3" priority="8319" operator="equal">
      <formula>"NotPaid"</formula>
    </cfRule>
    <cfRule type="cellIs" dxfId="3" priority="8318" operator="equal">
      <formula>"NotPaid"</formula>
    </cfRule>
    <cfRule type="cellIs" dxfId="3" priority="8317" operator="equal">
      <formula>"NotPaid"</formula>
    </cfRule>
  </conditionalFormatting>
  <conditionalFormatting sqref="H16:O16">
    <cfRule type="cellIs" dxfId="3" priority="8618" operator="equal">
      <formula>"NotPaid"</formula>
    </cfRule>
    <cfRule type="cellIs" dxfId="3" priority="8617" operator="equal">
      <formula>"NotPaid"</formula>
    </cfRule>
    <cfRule type="cellIs" dxfId="3" priority="8608" operator="equal">
      <formula>"NotPaid"</formula>
    </cfRule>
    <cfRule type="cellIs" dxfId="3" priority="8596" operator="equal">
      <formula>"NotPaid"</formula>
    </cfRule>
    <cfRule type="cellIs" dxfId="3" priority="8583" operator="equal">
      <formula>"NotPaid"</formula>
    </cfRule>
    <cfRule type="cellIs" dxfId="3" priority="8546" operator="equal">
      <formula>"NotPaid"</formula>
    </cfRule>
    <cfRule type="cellIs" dxfId="3" priority="8545" operator="equal">
      <formula>"NotPaid"</formula>
    </cfRule>
    <cfRule type="cellIs" dxfId="3" priority="8544" operator="equal">
      <formula>"NotPaid"</formula>
    </cfRule>
    <cfRule type="cellIs" dxfId="3" priority="8502" operator="equal">
      <formula>"NotPaid"</formula>
    </cfRule>
    <cfRule type="cellIs" dxfId="3" priority="8484" operator="equal">
      <formula>"NotPaid"</formula>
    </cfRule>
    <cfRule type="cellIs" dxfId="3" priority="8454" operator="equal">
      <formula>"NotPaid"</formula>
    </cfRule>
    <cfRule type="cellIs" dxfId="3" priority="8453" operator="equal">
      <formula>"NotPaid"</formula>
    </cfRule>
    <cfRule type="cellIs" dxfId="3" priority="8452" operator="equal">
      <formula>"NotPaid"</formula>
    </cfRule>
    <cfRule type="cellIs" dxfId="3" priority="8444" operator="equal">
      <formula>"NotPaid"</formula>
    </cfRule>
    <cfRule type="cellIs" dxfId="3" priority="8434" operator="equal">
      <formula>"NotPaid"</formula>
    </cfRule>
    <cfRule type="cellIs" dxfId="3" priority="8433" operator="equal">
      <formula>"NotPaid"</formula>
    </cfRule>
    <cfRule type="cellIs" dxfId="3" priority="8432" operator="equal">
      <formula>"NotPaid"</formula>
    </cfRule>
    <cfRule type="cellIs" dxfId="3" priority="8417" operator="equal">
      <formula>"NotPaid"</formula>
    </cfRule>
    <cfRule type="cellIs" dxfId="3" priority="8416" operator="equal">
      <formula>"NotPaid"</formula>
    </cfRule>
    <cfRule type="cellIs" dxfId="3" priority="8415" operator="equal">
      <formula>"NotPaid"</formula>
    </cfRule>
    <cfRule type="cellIs" dxfId="3" priority="8363" operator="equal">
      <formula>"NotPaid"</formula>
    </cfRule>
    <cfRule type="cellIs" dxfId="3" priority="8362" operator="equal">
      <formula>"NotPaid"</formula>
    </cfRule>
  </conditionalFormatting>
  <conditionalFormatting sqref="O16">
    <cfRule type="cellIs" dxfId="3" priority="8645" operator="equal">
      <formula>"NotPaid"</formula>
    </cfRule>
    <cfRule type="cellIs" dxfId="3" priority="8633" operator="equal">
      <formula>"NotPaid"</formula>
    </cfRule>
    <cfRule type="cellIs" dxfId="3" priority="8632" operator="equal">
      <formula>"NotPaid"</formula>
    </cfRule>
    <cfRule type="cellIs" dxfId="3" priority="8627" operator="equal">
      <formula>"NotPaid"</formula>
    </cfRule>
    <cfRule type="cellIs" dxfId="3" priority="8601" operator="equal">
      <formula>"NotPaid"</formula>
    </cfRule>
    <cfRule type="cellIs" dxfId="3" priority="8571" operator="equal">
      <formula>"NotPaid"</formula>
    </cfRule>
    <cfRule type="cellIs" dxfId="3" priority="8564" operator="equal">
      <formula>"NotPaid"</formula>
    </cfRule>
    <cfRule type="cellIs" dxfId="3" priority="8558" operator="equal">
      <formula>"NotPaid"</formula>
    </cfRule>
    <cfRule type="cellIs" dxfId="3" priority="8551" operator="equal">
      <formula>"NotPaid"</formula>
    </cfRule>
    <cfRule type="cellIs" dxfId="3" priority="8549" operator="equal">
      <formula>"NotPaid"</formula>
    </cfRule>
    <cfRule type="cellIs" dxfId="3" priority="8534" operator="equal">
      <formula>"NotPaid"</formula>
    </cfRule>
    <cfRule type="cellIs" dxfId="3" priority="8531" operator="equal">
      <formula>"NotPaid"</formula>
    </cfRule>
    <cfRule type="cellIs" dxfId="3" priority="8517" operator="equal">
      <formula>"NotPaid"</formula>
    </cfRule>
    <cfRule type="cellIs" dxfId="3" priority="8516" operator="equal">
      <formula>"NotPaid"</formula>
    </cfRule>
    <cfRule type="cellIs" dxfId="3" priority="8490" operator="equal">
      <formula>"NotPaid"</formula>
    </cfRule>
    <cfRule type="cellIs" dxfId="3" priority="8458" operator="equal">
      <formula>"NotPaid"</formula>
    </cfRule>
    <cfRule type="cellIs" dxfId="3" priority="8457" operator="equal">
      <formula>"NotPaid"</formula>
    </cfRule>
    <cfRule type="cellIs" dxfId="3" priority="8400" operator="equal">
      <formula>"NotPaid"</formula>
    </cfRule>
    <cfRule type="cellIs" dxfId="3" priority="8396" operator="equal">
      <formula>"NotPaid"</formula>
    </cfRule>
    <cfRule type="cellIs" dxfId="3" priority="8377" operator="equal">
      <formula>"NotPaid"</formula>
    </cfRule>
    <cfRule type="cellIs" dxfId="3" priority="8375" operator="equal">
      <formula>"NotPaid"</formula>
    </cfRule>
    <cfRule type="cellIs" dxfId="3" priority="8355" operator="equal">
      <formula>"NotPaid"</formula>
    </cfRule>
    <cfRule type="cellIs" dxfId="3" priority="8349" operator="equal">
      <formula>"NotPaid"</formula>
    </cfRule>
    <cfRule type="cellIs" dxfId="3" priority="8343" operator="equal">
      <formula>"NotPaid"</formula>
    </cfRule>
    <cfRule type="cellIs" dxfId="3" priority="8333" operator="equal">
      <formula>"NotPaid"</formula>
    </cfRule>
    <cfRule type="cellIs" dxfId="3" priority="8329" operator="equal">
      <formula>"NotPaid"</formula>
    </cfRule>
    <cfRule type="cellIs" dxfId="3" priority="8320" operator="equal">
      <formula>"NotPaid"</formula>
    </cfRule>
  </conditionalFormatting>
  <conditionalFormatting sqref="H17:N17">
    <cfRule type="cellIs" dxfId="3" priority="8656" operator="equal">
      <formula>"NotPaid"</formula>
    </cfRule>
    <cfRule type="cellIs" dxfId="3" priority="8655" operator="equal">
      <formula>"NotPaid"</formula>
    </cfRule>
    <cfRule type="cellIs" dxfId="3" priority="8634" operator="equal">
      <formula>"NotPaid"</formula>
    </cfRule>
    <cfRule type="cellIs" dxfId="3" priority="8616" operator="equal">
      <formula>"NotPaid"</formula>
    </cfRule>
    <cfRule type="cellIs" dxfId="3" priority="8615" operator="equal">
      <formula>"NotPaid"</formula>
    </cfRule>
    <cfRule type="cellIs" dxfId="3" priority="8612" operator="equal">
      <formula>"NotPaid"</formula>
    </cfRule>
    <cfRule type="cellIs" dxfId="3" priority="8609" operator="equal">
      <formula>"NotPaid"</formula>
    </cfRule>
    <cfRule type="cellIs" dxfId="3" priority="8586" operator="equal">
      <formula>"NotPaid"</formula>
    </cfRule>
    <cfRule type="cellIs" dxfId="3" priority="8585" operator="equal">
      <formula>"NotPaid"</formula>
    </cfRule>
    <cfRule type="cellIs" dxfId="3" priority="8576" operator="equal">
      <formula>"NotPaid"</formula>
    </cfRule>
    <cfRule type="cellIs" dxfId="3" priority="8575" operator="equal">
      <formula>"NotPaid"</formula>
    </cfRule>
    <cfRule type="cellIs" dxfId="3" priority="8570" operator="equal">
      <formula>"NotPaid"</formula>
    </cfRule>
    <cfRule type="cellIs" dxfId="3" priority="8569" operator="equal">
      <formula>"NotPaid"</formula>
    </cfRule>
    <cfRule type="cellIs" dxfId="3" priority="8565" operator="equal">
      <formula>"NotPaid"</formula>
    </cfRule>
    <cfRule type="cellIs" dxfId="3" priority="8561" operator="equal">
      <formula>"NotPaid"</formula>
    </cfRule>
    <cfRule type="cellIs" dxfId="3" priority="8560" operator="equal">
      <formula>"NotPaid"</formula>
    </cfRule>
    <cfRule type="cellIs" dxfId="3" priority="8556" operator="equal">
      <formula>"NotPaid"</formula>
    </cfRule>
    <cfRule type="cellIs" dxfId="3" priority="8552" operator="equal">
      <formula>"NotPaid"</formula>
    </cfRule>
    <cfRule type="cellIs" dxfId="3" priority="8539" operator="equal">
      <formula>"NotPaid"</formula>
    </cfRule>
    <cfRule type="cellIs" dxfId="3" priority="8538" operator="equal">
      <formula>"NotPaid"</formula>
    </cfRule>
    <cfRule type="cellIs" dxfId="3" priority="8532" operator="equal">
      <formula>"NotPaid"</formula>
    </cfRule>
    <cfRule type="cellIs" dxfId="3" priority="8528" operator="equal">
      <formula>"NotPaid"</formula>
    </cfRule>
    <cfRule type="cellIs" dxfId="3" priority="8527" operator="equal">
      <formula>"NotPaid"</formula>
    </cfRule>
    <cfRule type="cellIs" dxfId="3" priority="8526" operator="equal">
      <formula>"NotPaid"</formula>
    </cfRule>
    <cfRule type="cellIs" dxfId="3" priority="8523" operator="equal">
      <formula>"NotPaid"</formula>
    </cfRule>
    <cfRule type="cellIs" dxfId="3" priority="8522" operator="equal">
      <formula>"NotPaid"</formula>
    </cfRule>
    <cfRule type="cellIs" dxfId="3" priority="8518" operator="equal">
      <formula>"NotPaid"</formula>
    </cfRule>
    <cfRule type="cellIs" dxfId="3" priority="8513" operator="equal">
      <formula>"NotPaid"</formula>
    </cfRule>
    <cfRule type="cellIs" dxfId="3" priority="8512" operator="equal">
      <formula>"NotPaid"</formula>
    </cfRule>
    <cfRule type="cellIs" dxfId="3" priority="8511" operator="equal">
      <formula>"NotPaid"</formula>
    </cfRule>
    <cfRule type="cellIs" dxfId="3" priority="8509" operator="equal">
      <formula>"NotPaid"</formula>
    </cfRule>
    <cfRule type="cellIs" dxfId="3" priority="8503" operator="equal">
      <formula>"NotPaid"</formula>
    </cfRule>
    <cfRule type="cellIs" dxfId="3" priority="8467" operator="equal">
      <formula>"NotPaid"</formula>
    </cfRule>
    <cfRule type="cellIs" dxfId="3" priority="8466" operator="equal">
      <formula>"NotPaid"</formula>
    </cfRule>
    <cfRule type="cellIs" dxfId="3" priority="8461" operator="equal">
      <formula>"NotPaid"</formula>
    </cfRule>
    <cfRule type="cellIs" dxfId="3" priority="8459" operator="equal">
      <formula>"NotPaid"</formula>
    </cfRule>
    <cfRule type="cellIs" dxfId="3" priority="8445" operator="equal">
      <formula>"NotPaid"</formula>
    </cfRule>
    <cfRule type="cellIs" dxfId="3" priority="8421" operator="equal">
      <formula>"NotPaid"</formula>
    </cfRule>
    <cfRule type="cellIs" dxfId="3" priority="8420" operator="equal">
      <formula>"NotPaid"</formula>
    </cfRule>
    <cfRule type="cellIs" dxfId="3" priority="8408" operator="equal">
      <formula>"NotPaid"</formula>
    </cfRule>
    <cfRule type="cellIs" dxfId="3" priority="8407" operator="equal">
      <formula>"NotPaid"</formula>
    </cfRule>
    <cfRule type="cellIs" dxfId="3" priority="8398" operator="equal">
      <formula>"NotPaid"</formula>
    </cfRule>
    <cfRule type="cellIs" dxfId="3" priority="8392" operator="equal">
      <formula>"NotPaid"</formula>
    </cfRule>
    <cfRule type="cellIs" dxfId="3" priority="8391" operator="equal">
      <formula>"NotPaid"</formula>
    </cfRule>
    <cfRule type="cellIs" dxfId="3" priority="8390" operator="equal">
      <formula>"NotPaid"</formula>
    </cfRule>
    <cfRule type="cellIs" dxfId="3" priority="8385" operator="equal">
      <formula>"NotPaid"</formula>
    </cfRule>
    <cfRule type="cellIs" dxfId="3" priority="8384" operator="equal">
      <formula>"NotPaid"</formula>
    </cfRule>
    <cfRule type="cellIs" dxfId="3" priority="8378" operator="equal">
      <formula>"NotPaid"</formula>
    </cfRule>
    <cfRule type="cellIs" dxfId="3" priority="8371" operator="equal">
      <formula>"NotPaid"</formula>
    </cfRule>
    <cfRule type="cellIs" dxfId="3" priority="8370" operator="equal">
      <formula>"NotPaid"</formula>
    </cfRule>
    <cfRule type="cellIs" dxfId="3" priority="8369" operator="equal">
      <formula>"NotPaid"</formula>
    </cfRule>
    <cfRule type="cellIs" dxfId="3" priority="8361" operator="equal">
      <formula>"NotPaid"</formula>
    </cfRule>
    <cfRule type="cellIs" dxfId="3" priority="8360" operator="equal">
      <formula>"NotPaid"</formula>
    </cfRule>
    <cfRule type="cellIs" dxfId="3" priority="8353" operator="equal">
      <formula>"NotPaid"</formula>
    </cfRule>
    <cfRule type="cellIs" dxfId="3" priority="8347" operator="equal">
      <formula>"NotPaid"</formula>
    </cfRule>
    <cfRule type="cellIs" dxfId="3" priority="8339" operator="equal">
      <formula>"NotPaid"</formula>
    </cfRule>
    <cfRule type="cellIs" dxfId="3" priority="8331" operator="equal">
      <formula>"NotPaid"</formula>
    </cfRule>
    <cfRule type="cellIs" dxfId="3" priority="8325" operator="equal">
      <formula>"NotPaid"</formula>
    </cfRule>
    <cfRule type="cellIs" dxfId="3" priority="8324" operator="equal">
      <formula>"NotPaid"</formula>
    </cfRule>
    <cfRule type="cellIs" dxfId="3" priority="8323" operator="equal">
      <formula>"NotPaid"</formula>
    </cfRule>
    <cfRule type="cellIs" dxfId="3" priority="8316" operator="equal">
      <formula>"NotPaid"</formula>
    </cfRule>
  </conditionalFormatting>
  <conditionalFormatting sqref="H17:O17">
    <cfRule type="cellIs" dxfId="3" priority="8646" operator="equal">
      <formula>"NotPaid"</formula>
    </cfRule>
    <cfRule type="cellIs" dxfId="3" priority="8628" operator="equal">
      <formula>"NotPaid"</formula>
    </cfRule>
    <cfRule type="cellIs" dxfId="3" priority="8607" operator="equal">
      <formula>"NotPaid"</formula>
    </cfRule>
    <cfRule type="cellIs" dxfId="3" priority="8606" operator="equal">
      <formula>"NotPaid"</formula>
    </cfRule>
    <cfRule type="cellIs" dxfId="3" priority="8605" operator="equal">
      <formula>"NotPaid"</formula>
    </cfRule>
    <cfRule type="cellIs" dxfId="3" priority="8602" operator="equal">
      <formula>"NotPaid"</formula>
    </cfRule>
    <cfRule type="cellIs" dxfId="3" priority="8595" operator="equal">
      <formula>"NotPaid"</formula>
    </cfRule>
    <cfRule type="cellIs" dxfId="3" priority="8594" operator="equal">
      <formula>"NotPaid"</formula>
    </cfRule>
    <cfRule type="cellIs" dxfId="3" priority="8593" operator="equal">
      <formula>"NotPaid"</formula>
    </cfRule>
    <cfRule type="cellIs" dxfId="3" priority="8582" operator="equal">
      <formula>"NotPaid"</formula>
    </cfRule>
    <cfRule type="cellIs" dxfId="3" priority="8581" operator="equal">
      <formula>"NotPaid"</formula>
    </cfRule>
    <cfRule type="cellIs" dxfId="3" priority="8580" operator="equal">
      <formula>"NotPaid"</formula>
    </cfRule>
    <cfRule type="cellIs" dxfId="3" priority="8543" operator="equal">
      <formula>"NotPaid"</formula>
    </cfRule>
    <cfRule type="cellIs" dxfId="3" priority="8542" operator="equal">
      <formula>"NotPaid"</formula>
    </cfRule>
    <cfRule type="cellIs" dxfId="3" priority="8501" operator="equal">
      <formula>"NotPaid"</formula>
    </cfRule>
    <cfRule type="cellIs" dxfId="3" priority="8500" operator="equal">
      <formula>"NotPaid"</formula>
    </cfRule>
    <cfRule type="cellIs" dxfId="3" priority="8499" operator="equal">
      <formula>"NotPaid"</formula>
    </cfRule>
    <cfRule type="cellIs" dxfId="3" priority="8491" operator="equal">
      <formula>"NotPaid"</formula>
    </cfRule>
    <cfRule type="cellIs" dxfId="3" priority="8483" operator="equal">
      <formula>"NotPaid"</formula>
    </cfRule>
    <cfRule type="cellIs" dxfId="3" priority="8482" operator="equal">
      <formula>"NotPaid"</formula>
    </cfRule>
    <cfRule type="cellIs" dxfId="3" priority="8481" operator="equal">
      <formula>"NotPaid"</formula>
    </cfRule>
    <cfRule type="cellIs" dxfId="3" priority="8451" operator="equal">
      <formula>"NotPaid"</formula>
    </cfRule>
    <cfRule type="cellIs" dxfId="3" priority="8450" operator="equal">
      <formula>"NotPaid"</formula>
    </cfRule>
    <cfRule type="cellIs" dxfId="3" priority="8443" operator="equal">
      <formula>"NotPaid"</formula>
    </cfRule>
    <cfRule type="cellIs" dxfId="3" priority="8442" operator="equal">
      <formula>"NotPaid"</formula>
    </cfRule>
    <cfRule type="cellIs" dxfId="3" priority="8441" operator="equal">
      <formula>"NotPaid"</formula>
    </cfRule>
    <cfRule type="cellIs" dxfId="3" priority="8431" operator="equal">
      <formula>"NotPaid"</formula>
    </cfRule>
    <cfRule type="cellIs" dxfId="3" priority="8430" operator="equal">
      <formula>"NotPaid"</formula>
    </cfRule>
    <cfRule type="cellIs" dxfId="3" priority="8414" operator="equal">
      <formula>"NotPaid"</formula>
    </cfRule>
    <cfRule type="cellIs" dxfId="3" priority="8413" operator="equal">
      <formula>"NotPaid"</formula>
    </cfRule>
  </conditionalFormatting>
  <conditionalFormatting sqref="O17">
    <cfRule type="cellIs" dxfId="3" priority="8635" operator="equal">
      <formula>"NotPaid"</formula>
    </cfRule>
    <cfRule type="cellIs" dxfId="3" priority="8611" operator="equal">
      <formula>"NotPaid"</formula>
    </cfRule>
    <cfRule type="cellIs" dxfId="3" priority="8610" operator="equal">
      <formula>"NotPaid"</formula>
    </cfRule>
    <cfRule type="cellIs" dxfId="3" priority="8579" operator="equal">
      <formula>"NotPaid"</formula>
    </cfRule>
    <cfRule type="cellIs" dxfId="3" priority="8568" operator="equal">
      <formula>"NotPaid"</formula>
    </cfRule>
    <cfRule type="cellIs" dxfId="3" priority="8566" operator="equal">
      <formula>"NotPaid"</formula>
    </cfRule>
    <cfRule type="cellIs" dxfId="3" priority="8555" operator="equal">
      <formula>"NotPaid"</formula>
    </cfRule>
    <cfRule type="cellIs" dxfId="3" priority="8553" operator="equal">
      <formula>"NotPaid"</formula>
    </cfRule>
    <cfRule type="cellIs" dxfId="3" priority="8537" operator="equal">
      <formula>"NotPaid"</formula>
    </cfRule>
    <cfRule type="cellIs" dxfId="3" priority="8533" operator="equal">
      <formula>"NotPaid"</formula>
    </cfRule>
    <cfRule type="cellIs" dxfId="3" priority="8529" operator="equal">
      <formula>"NotPaid"</formula>
    </cfRule>
    <cfRule type="cellIs" dxfId="3" priority="8521" operator="equal">
      <formula>"NotPaid"</formula>
    </cfRule>
    <cfRule type="cellIs" dxfId="3" priority="8519" operator="equal">
      <formula>"NotPaid"</formula>
    </cfRule>
    <cfRule type="cellIs" dxfId="3" priority="8514" operator="equal">
      <formula>"NotPaid"</formula>
    </cfRule>
    <cfRule type="cellIs" dxfId="3" priority="8505" operator="equal">
      <formula>"NotPaid"</formula>
    </cfRule>
    <cfRule type="cellIs" dxfId="3" priority="8504" operator="equal">
      <formula>"NotPaid"</formula>
    </cfRule>
    <cfRule type="cellIs" dxfId="3" priority="8463" operator="equal">
      <formula>"NotPaid"</formula>
    </cfRule>
    <cfRule type="cellIs" dxfId="3" priority="8462" operator="equal">
      <formula>"NotPaid"</formula>
    </cfRule>
    <cfRule type="cellIs" dxfId="3" priority="8460" operator="equal">
      <formula>"NotPaid"</formula>
    </cfRule>
    <cfRule type="cellIs" dxfId="3" priority="8447" operator="equal">
      <formula>"NotPaid"</formula>
    </cfRule>
    <cfRule type="cellIs" dxfId="3" priority="8446" operator="equal">
      <formula>"NotPaid"</formula>
    </cfRule>
    <cfRule type="cellIs" dxfId="3" priority="8419" operator="equal">
      <formula>"NotPaid"</formula>
    </cfRule>
    <cfRule type="cellIs" dxfId="3" priority="8406" operator="equal">
      <formula>"NotPaid"</formula>
    </cfRule>
    <cfRule type="cellIs" dxfId="3" priority="8399" operator="equal">
      <formula>"NotPaid"</formula>
    </cfRule>
    <cfRule type="cellIs" dxfId="3" priority="8393" operator="equal">
      <formula>"NotPaid"</formula>
    </cfRule>
    <cfRule type="cellIs" dxfId="3" priority="8383" operator="equal">
      <formula>"NotPaid"</formula>
    </cfRule>
    <cfRule type="cellIs" dxfId="3" priority="8379" operator="equal">
      <formula>"NotPaid"</formula>
    </cfRule>
    <cfRule type="cellIs" dxfId="3" priority="8372" operator="equal">
      <formula>"NotPaid"</formula>
    </cfRule>
    <cfRule type="cellIs" dxfId="3" priority="8354" operator="equal">
      <formula>"NotPaid"</formula>
    </cfRule>
    <cfRule type="cellIs" dxfId="3" priority="8346" operator="equal">
      <formula>"NotPaid"</formula>
    </cfRule>
    <cfRule type="cellIs" dxfId="3" priority="8338" operator="equal">
      <formula>"NotPaid"</formula>
    </cfRule>
    <cfRule type="cellIs" dxfId="3" priority="8332" operator="equal">
      <formula>"NotPaid"</formula>
    </cfRule>
    <cfRule type="cellIs" dxfId="3" priority="8326" operator="equal">
      <formula>"NotPaid"</formula>
    </cfRule>
    <cfRule type="cellIs" dxfId="3" priority="8315" operator="equal">
      <formula>"NotPaid"</formula>
    </cfRule>
  </conditionalFormatting>
  <conditionalFormatting sqref="R17:AC17">
    <cfRule type="cellIs" dxfId="3" priority="1251" operator="equal">
      <formula>"NotPaid"</formula>
    </cfRule>
  </conditionalFormatting>
  <conditionalFormatting sqref="AK17:AL17">
    <cfRule type="expression" dxfId="5" priority="4260" stopIfTrue="1">
      <formula>AK62="not paid"</formula>
    </cfRule>
    <cfRule type="expression" dxfId="7" priority="41663" stopIfTrue="1">
      <formula>OtherSubjects!AK79="not paid"</formula>
    </cfRule>
  </conditionalFormatting>
  <conditionalFormatting sqref="AN17:AQ17">
    <cfRule type="expression" dxfId="5" priority="4200" stopIfTrue="1">
      <formula>AN17="not paid"</formula>
    </cfRule>
  </conditionalFormatting>
  <conditionalFormatting sqref="D18">
    <cfRule type="cellIs" dxfId="3" priority="8306" operator="equal">
      <formula>"NotPaid"</formula>
    </cfRule>
    <cfRule type="cellIs" dxfId="3" priority="8305" operator="equal">
      <formula>"NotPaid"</formula>
    </cfRule>
    <cfRule type="cellIs" dxfId="3" priority="8304" operator="equal">
      <formula>"NotPaid"</formula>
    </cfRule>
  </conditionalFormatting>
  <conditionalFormatting sqref="E18">
    <cfRule type="cellIs" dxfId="3" priority="8314" operator="equal">
      <formula>"NotPaid"</formula>
    </cfRule>
    <cfRule type="cellIs" dxfId="3" priority="8313" operator="equal">
      <formula>"NotPaid"</formula>
    </cfRule>
    <cfRule type="cellIs" dxfId="3" priority="8312" operator="equal">
      <formula>"NotPaid"</formula>
    </cfRule>
  </conditionalFormatting>
  <conditionalFormatting sqref="F18">
    <cfRule type="cellIs" dxfId="3" priority="8310" operator="equal">
      <formula>"NotPaid"</formula>
    </cfRule>
    <cfRule type="cellIs" dxfId="3" priority="8309" operator="equal">
      <formula>"NotPaid"</formula>
    </cfRule>
    <cfRule type="cellIs" dxfId="3" priority="8308" operator="equal">
      <formula>"NotPaid"</formula>
    </cfRule>
  </conditionalFormatting>
  <conditionalFormatting sqref="G18">
    <cfRule type="cellIs" dxfId="3" priority="8311" operator="equal">
      <formula>"NotPaid"</formula>
    </cfRule>
  </conditionalFormatting>
  <conditionalFormatting sqref="H18:N18">
    <cfRule type="cellIs" dxfId="3" priority="8307" operator="equal">
      <formula>"NotPaid"</formula>
    </cfRule>
  </conditionalFormatting>
  <conditionalFormatting sqref="O18">
    <cfRule type="cellIs" dxfId="3" priority="8303" operator="equal">
      <formula>"NotPaid"</formula>
    </cfRule>
  </conditionalFormatting>
  <conditionalFormatting sqref="R18:AC18">
    <cfRule type="cellIs" dxfId="3" priority="1250" operator="equal">
      <formula>"NotPaid"</formula>
    </cfRule>
  </conditionalFormatting>
  <conditionalFormatting sqref="AD18">
    <cfRule type="cellIs" dxfId="3" priority="3282" operator="equal">
      <formula>"NotPaid"</formula>
    </cfRule>
    <cfRule type="cellIs" dxfId="3" priority="3194" operator="equal">
      <formula>"NotPaid"</formula>
    </cfRule>
    <cfRule type="cellIs" dxfId="3" priority="3185" operator="equal">
      <formula>"NotPaid"</formula>
    </cfRule>
  </conditionalFormatting>
  <conditionalFormatting sqref="AE18">
    <cfRule type="expression" dxfId="5" priority="4246" stopIfTrue="1">
      <formula>AE18="NotPaid"</formula>
    </cfRule>
  </conditionalFormatting>
  <conditionalFormatting sqref="AF18:AK18">
    <cfRule type="expression" dxfId="5" priority="4226" stopIfTrue="1">
      <formula>AF18="not paid"</formula>
    </cfRule>
  </conditionalFormatting>
  <conditionalFormatting sqref="AL18">
    <cfRule type="expression" dxfId="5" priority="4187" stopIfTrue="1">
      <formula>AL18="not paid"</formula>
    </cfRule>
  </conditionalFormatting>
  <conditionalFormatting sqref="AM18">
    <cfRule type="expression" dxfId="5" priority="4188" stopIfTrue="1">
      <formula>AM18="not paid"</formula>
    </cfRule>
  </conditionalFormatting>
  <conditionalFormatting sqref="D19">
    <cfRule type="cellIs" dxfId="3" priority="8294" operator="equal">
      <formula>"NotPaid"</formula>
    </cfRule>
    <cfRule type="cellIs" dxfId="3" priority="8293" operator="equal">
      <formula>"NotPaid"</formula>
    </cfRule>
    <cfRule type="cellIs" dxfId="3" priority="8292" operator="equal">
      <formula>"NotPaid"</formula>
    </cfRule>
  </conditionalFormatting>
  <conditionalFormatting sqref="E19">
    <cfRule type="cellIs" dxfId="3" priority="8302" operator="equal">
      <formula>"NotPaid"</formula>
    </cfRule>
    <cfRule type="cellIs" dxfId="3" priority="8301" operator="equal">
      <formula>"NotPaid"</formula>
    </cfRule>
    <cfRule type="cellIs" dxfId="3" priority="8300" operator="equal">
      <formula>"NotPaid"</formula>
    </cfRule>
  </conditionalFormatting>
  <conditionalFormatting sqref="F19">
    <cfRule type="cellIs" dxfId="3" priority="8298" operator="equal">
      <formula>"NotPaid"</formula>
    </cfRule>
    <cfRule type="cellIs" dxfId="3" priority="8297" operator="equal">
      <formula>"NotPaid"</formula>
    </cfRule>
    <cfRule type="cellIs" dxfId="3" priority="8296" operator="equal">
      <formula>"NotPaid"</formula>
    </cfRule>
  </conditionalFormatting>
  <conditionalFormatting sqref="G19">
    <cfRule type="cellIs" dxfId="3" priority="8299" operator="equal">
      <formula>"NotPaid"</formula>
    </cfRule>
  </conditionalFormatting>
  <conditionalFormatting sqref="H19:N19">
    <cfRule type="cellIs" dxfId="3" priority="8295" operator="equal">
      <formula>"NotPaid"</formula>
    </cfRule>
  </conditionalFormatting>
  <conditionalFormatting sqref="O19">
    <cfRule type="cellIs" dxfId="3" priority="8291" operator="equal">
      <formula>"NotPaid"</formula>
    </cfRule>
  </conditionalFormatting>
  <conditionalFormatting sqref="R19:AC19">
    <cfRule type="cellIs" dxfId="3" priority="1249" operator="equal">
      <formula>"NotPaid"</formula>
    </cfRule>
  </conditionalFormatting>
  <conditionalFormatting sqref="AD19">
    <cfRule type="cellIs" dxfId="3" priority="2671" operator="equal">
      <formula>"NotPaid"</formula>
    </cfRule>
    <cfRule type="cellIs" dxfId="3" priority="2670" operator="equal">
      <formula>"NotPaid"</formula>
    </cfRule>
    <cfRule type="cellIs" dxfId="3" priority="2669" operator="equal">
      <formula>"NotPaid"</formula>
    </cfRule>
  </conditionalFormatting>
  <conditionalFormatting sqref="D20">
    <cfRule type="cellIs" dxfId="3" priority="8282" operator="equal">
      <formula>"NotPaid"</formula>
    </cfRule>
    <cfRule type="cellIs" dxfId="3" priority="8281" operator="equal">
      <formula>"NotPaid"</formula>
    </cfRule>
    <cfRule type="cellIs" dxfId="3" priority="8280" operator="equal">
      <formula>"NotPaid"</formula>
    </cfRule>
  </conditionalFormatting>
  <conditionalFormatting sqref="E20">
    <cfRule type="cellIs" dxfId="3" priority="8290" operator="equal">
      <formula>"NotPaid"</formula>
    </cfRule>
    <cfRule type="cellIs" dxfId="3" priority="8289" operator="equal">
      <formula>"NotPaid"</formula>
    </cfRule>
    <cfRule type="cellIs" dxfId="3" priority="8288" operator="equal">
      <formula>"NotPaid"</formula>
    </cfRule>
  </conditionalFormatting>
  <conditionalFormatting sqref="F20">
    <cfRule type="cellIs" dxfId="3" priority="8286" operator="equal">
      <formula>"NotPaid"</formula>
    </cfRule>
    <cfRule type="cellIs" dxfId="3" priority="8285" operator="equal">
      <formula>"NotPaid"</formula>
    </cfRule>
    <cfRule type="cellIs" dxfId="3" priority="8284" operator="equal">
      <formula>"NotPaid"</formula>
    </cfRule>
  </conditionalFormatting>
  <conditionalFormatting sqref="G20">
    <cfRule type="cellIs" dxfId="3" priority="8287" operator="equal">
      <formula>"NotPaid"</formula>
    </cfRule>
  </conditionalFormatting>
  <conditionalFormatting sqref="H20:N20">
    <cfRule type="cellIs" dxfId="3" priority="8283" operator="equal">
      <formula>"NotPaid"</formula>
    </cfRule>
  </conditionalFormatting>
  <conditionalFormatting sqref="O20">
    <cfRule type="cellIs" dxfId="3" priority="8279" operator="equal">
      <formula>"NotPaid"</formula>
    </cfRule>
  </conditionalFormatting>
  <conditionalFormatting sqref="P20">
    <cfRule type="cellIs" dxfId="3" priority="426" operator="equal">
      <formula>"NotPaid"</formula>
    </cfRule>
    <cfRule type="cellIs" dxfId="3" priority="425" operator="equal">
      <formula>"NotPaid"</formula>
    </cfRule>
    <cfRule type="cellIs" dxfId="3" priority="424" operator="equal">
      <formula>"NotPaid"</formula>
    </cfRule>
    <cfRule type="cellIs" dxfId="3" priority="423" operator="equal">
      <formula>"NotPaid"</formula>
    </cfRule>
    <cfRule type="cellIs" dxfId="3" priority="422" operator="equal">
      <formula>"NotPaid"</formula>
    </cfRule>
    <cfRule type="cellIs" dxfId="3" priority="421" operator="equal">
      <formula>"NotPaid"</formula>
    </cfRule>
    <cfRule type="cellIs" dxfId="3" priority="420" operator="equal">
      <formula>"NotPaid"</formula>
    </cfRule>
    <cfRule type="cellIs" dxfId="3" priority="419" operator="equal">
      <formula>"NotPaid"</formula>
    </cfRule>
    <cfRule type="cellIs" dxfId="3" priority="418" operator="equal">
      <formula>"NotPaid"</formula>
    </cfRule>
    <cfRule type="cellIs" dxfId="3" priority="417" operator="equal">
      <formula>"NotPaid"</formula>
    </cfRule>
    <cfRule type="cellIs" dxfId="3" priority="416" operator="equal">
      <formula>"NotPaid"</formula>
    </cfRule>
    <cfRule type="cellIs" dxfId="3" priority="415" operator="equal">
      <formula>"NotPaid"</formula>
    </cfRule>
    <cfRule type="cellIs" dxfId="3" priority="414" operator="equal">
      <formula>"NotPaid"</formula>
    </cfRule>
    <cfRule type="cellIs" dxfId="3" priority="413" operator="equal">
      <formula>"NotPaid"</formula>
    </cfRule>
    <cfRule type="cellIs" dxfId="3" priority="412" operator="equal">
      <formula>"NotPaid"</formula>
    </cfRule>
    <cfRule type="cellIs" dxfId="3" priority="411" operator="equal">
      <formula>"NotPaid"</formula>
    </cfRule>
    <cfRule type="cellIs" dxfId="3" priority="410" operator="equal">
      <formula>"NotPaid"</formula>
    </cfRule>
    <cfRule type="cellIs" dxfId="3" priority="409" operator="equal">
      <formula>"NotPaid"</formula>
    </cfRule>
    <cfRule type="cellIs" dxfId="3" priority="408" operator="equal">
      <formula>"NotPaid"</formula>
    </cfRule>
    <cfRule type="cellIs" dxfId="3" priority="407" operator="equal">
      <formula>"NotPaid"</formula>
    </cfRule>
    <cfRule type="cellIs" dxfId="3" priority="406" operator="equal">
      <formula>"NotPaid"</formula>
    </cfRule>
    <cfRule type="cellIs" dxfId="3" priority="405" operator="equal">
      <formula>"NotPaid"</formula>
    </cfRule>
    <cfRule type="cellIs" dxfId="3" priority="404" operator="equal">
      <formula>"NotPaid"</formula>
    </cfRule>
    <cfRule type="cellIs" dxfId="3" priority="403" operator="equal">
      <formula>"NotPaid"</formula>
    </cfRule>
    <cfRule type="cellIs" dxfId="3" priority="402" operator="equal">
      <formula>"NotPaid"</formula>
    </cfRule>
    <cfRule type="cellIs" dxfId="3" priority="401" operator="equal">
      <formula>"NotPaid"</formula>
    </cfRule>
    <cfRule type="cellIs" dxfId="3" priority="400" operator="equal">
      <formula>"NotPaid"</formula>
    </cfRule>
    <cfRule type="cellIs" dxfId="3" priority="399" operator="equal">
      <formula>"NotPaid"</formula>
    </cfRule>
    <cfRule type="cellIs" dxfId="3" priority="398" operator="equal">
      <formula>"NotPaid"</formula>
    </cfRule>
    <cfRule type="cellIs" dxfId="3" priority="397" operator="equal">
      <formula>"NotPaid"</formula>
    </cfRule>
    <cfRule type="cellIs" dxfId="3" priority="396" operator="equal">
      <formula>"NotPaid"</formula>
    </cfRule>
    <cfRule type="cellIs" dxfId="3" priority="395" operator="equal">
      <formula>"NotPaid"</formula>
    </cfRule>
    <cfRule type="cellIs" dxfId="3" priority="394" operator="equal">
      <formula>"NotPaid"</formula>
    </cfRule>
    <cfRule type="cellIs" dxfId="3" priority="393" operator="equal">
      <formula>"NotPaid"</formula>
    </cfRule>
    <cfRule type="cellIs" dxfId="3" priority="392" operator="equal">
      <formula>"NotPaid"</formula>
    </cfRule>
    <cfRule type="cellIs" dxfId="3" priority="391" operator="equal">
      <formula>"NotPaid"</formula>
    </cfRule>
    <cfRule type="cellIs" dxfId="3" priority="390" operator="equal">
      <formula>"NotPaid"</formula>
    </cfRule>
    <cfRule type="cellIs" dxfId="3" priority="389" operator="equal">
      <formula>"NotPaid"</formula>
    </cfRule>
    <cfRule type="cellIs" dxfId="3" priority="388" operator="equal">
      <formula>"NotPaid"</formula>
    </cfRule>
    <cfRule type="cellIs" dxfId="3" priority="387" operator="equal">
      <formula>"NotPaid"</formula>
    </cfRule>
    <cfRule type="cellIs" dxfId="3" priority="386" operator="equal">
      <formula>"NotPaid"</formula>
    </cfRule>
    <cfRule type="cellIs" dxfId="3" priority="385" operator="equal">
      <formula>"NotPaid"</formula>
    </cfRule>
    <cfRule type="cellIs" dxfId="3" priority="384" operator="equal">
      <formula>"NotPaid"</formula>
    </cfRule>
    <cfRule type="cellIs" dxfId="3" priority="383" operator="equal">
      <formula>"NotPaid"</formula>
    </cfRule>
    <cfRule type="cellIs" dxfId="3" priority="382" operator="equal">
      <formula>"NotPaid"</formula>
    </cfRule>
    <cfRule type="cellIs" dxfId="3" priority="381" operator="equal">
      <formula>"NotPaid"</formula>
    </cfRule>
  </conditionalFormatting>
  <conditionalFormatting sqref="R20">
    <cfRule type="cellIs" dxfId="3" priority="1555" operator="equal">
      <formula>"NotPaid"</formula>
    </cfRule>
    <cfRule type="cellIs" dxfId="3" priority="1551" operator="equal">
      <formula>"NotPaid"</formula>
    </cfRule>
    <cfRule type="cellIs" dxfId="3" priority="1526" operator="equal">
      <formula>"NotPaid"</formula>
    </cfRule>
    <cfRule type="cellIs" dxfId="3" priority="1520" operator="equal">
      <formula>"NotPaid"</formula>
    </cfRule>
    <cfRule type="cellIs" dxfId="3" priority="240" operator="equal">
      <formula>"NotPaid"</formula>
    </cfRule>
  </conditionalFormatting>
  <conditionalFormatting sqref="R20:Z20">
    <cfRule type="cellIs" dxfId="3" priority="235" operator="equal">
      <formula>"NotPaid"</formula>
    </cfRule>
    <cfRule type="cellIs" dxfId="3" priority="234" operator="equal">
      <formula>"NotPaid"</formula>
    </cfRule>
    <cfRule type="cellIs" dxfId="3" priority="233" operator="equal">
      <formula>"NotPaid"</formula>
    </cfRule>
    <cfRule type="cellIs" dxfId="3" priority="232" operator="equal">
      <formula>"NotPaid"</formula>
    </cfRule>
    <cfRule type="cellIs" dxfId="3" priority="231" operator="equal">
      <formula>"NotPaid"</formula>
    </cfRule>
    <cfRule type="cellIs" dxfId="3" priority="230" operator="equal">
      <formula>"NotPaid"</formula>
    </cfRule>
    <cfRule type="cellIs" dxfId="3" priority="229" operator="equal">
      <formula>"NotPaid"</formula>
    </cfRule>
    <cfRule type="cellIs" dxfId="3" priority="228" operator="equal">
      <formula>"NotPaid"</formula>
    </cfRule>
    <cfRule type="cellIs" dxfId="3" priority="227" operator="equal">
      <formula>"NotPaid"</formula>
    </cfRule>
    <cfRule type="cellIs" dxfId="3" priority="226" operator="equal">
      <formula>"NotPaid"</formula>
    </cfRule>
    <cfRule type="cellIs" dxfId="3" priority="225" operator="equal">
      <formula>"NotPaid"</formula>
    </cfRule>
    <cfRule type="cellIs" dxfId="3" priority="224" operator="equal">
      <formula>"NotPaid"</formula>
    </cfRule>
    <cfRule type="cellIs" dxfId="3" priority="242" operator="equal">
      <formula>"NotPaid"</formula>
    </cfRule>
    <cfRule type="cellIs" dxfId="3" priority="241" operator="equal">
      <formula>"NotPaid"</formula>
    </cfRule>
    <cfRule type="cellIs" dxfId="3" priority="239" operator="equal">
      <formula>"NotPaid"</formula>
    </cfRule>
    <cfRule type="cellIs" dxfId="3" priority="238" operator="equal">
      <formula>"NotPaid"</formula>
    </cfRule>
    <cfRule type="cellIs" dxfId="3" priority="237" operator="equal">
      <formula>"NotPaid"</formula>
    </cfRule>
    <cfRule type="cellIs" dxfId="3" priority="236" operator="equal">
      <formula>"NotPaid"</formula>
    </cfRule>
    <cfRule type="cellIs" dxfId="3" priority="223" operator="equal">
      <formula>"NotPaid"</formula>
    </cfRule>
    <cfRule type="cellIs" dxfId="3" priority="222" operator="equal">
      <formula>"NotPaid"</formula>
    </cfRule>
    <cfRule type="cellIs" dxfId="3" priority="221" operator="equal">
      <formula>"NotPaid"</formula>
    </cfRule>
    <cfRule type="cellIs" dxfId="3" priority="220" operator="equal">
      <formula>"NotPaid"</formula>
    </cfRule>
    <cfRule type="cellIs" dxfId="3" priority="219" operator="equal">
      <formula>"NotPaid"</formula>
    </cfRule>
    <cfRule type="cellIs" dxfId="3" priority="218" operator="equal">
      <formula>"NotPaid"</formula>
    </cfRule>
    <cfRule type="cellIs" dxfId="3" priority="217" operator="equal">
      <formula>"NotPaid"</formula>
    </cfRule>
    <cfRule type="cellIs" dxfId="3" priority="216" operator="equal">
      <formula>"NotPaid"</formula>
    </cfRule>
    <cfRule type="cellIs" dxfId="3" priority="215" operator="equal">
      <formula>"NotPaid"</formula>
    </cfRule>
    <cfRule type="cellIs" dxfId="3" priority="214" operator="equal">
      <formula>"NotPaid"</formula>
    </cfRule>
    <cfRule type="cellIs" dxfId="3" priority="213" operator="equal">
      <formula>"NotPaid"</formula>
    </cfRule>
    <cfRule type="cellIs" dxfId="3" priority="212" operator="equal">
      <formula>"NotPaid"</formula>
    </cfRule>
    <cfRule type="cellIs" dxfId="3" priority="211" operator="equal">
      <formula>"NotPaid"</formula>
    </cfRule>
    <cfRule type="cellIs" dxfId="3" priority="210" operator="equal">
      <formula>"NotPaid"</formula>
    </cfRule>
    <cfRule type="cellIs" dxfId="3" priority="209" operator="equal">
      <formula>"NotPaid"</formula>
    </cfRule>
    <cfRule type="cellIs" dxfId="3" priority="208" operator="equal">
      <formula>"NotPaid"</formula>
    </cfRule>
    <cfRule type="cellIs" dxfId="3" priority="207" operator="equal">
      <formula>"NotPaid"</formula>
    </cfRule>
    <cfRule type="cellIs" dxfId="3" priority="206" operator="equal">
      <formula>"NotPaid"</formula>
    </cfRule>
    <cfRule type="cellIs" dxfId="3" priority="205" operator="equal">
      <formula>"NotPaid"</formula>
    </cfRule>
    <cfRule type="cellIs" dxfId="3" priority="204" operator="equal">
      <formula>"NotPaid"</formula>
    </cfRule>
    <cfRule type="cellIs" dxfId="3" priority="203" operator="equal">
      <formula>"NotPaid"</formula>
    </cfRule>
    <cfRule type="cellIs" dxfId="3" priority="202" operator="equal">
      <formula>"NotPaid"</formula>
    </cfRule>
    <cfRule type="cellIs" dxfId="3" priority="201" operator="equal">
      <formula>"NotPaid"</formula>
    </cfRule>
    <cfRule type="cellIs" dxfId="3" priority="200" operator="equal">
      <formula>"NotPaid"</formula>
    </cfRule>
    <cfRule type="cellIs" dxfId="3" priority="199" operator="equal">
      <formula>"NotPaid"</formula>
    </cfRule>
    <cfRule type="cellIs" dxfId="3" priority="198" operator="equal">
      <formula>"NotPaid"</formula>
    </cfRule>
    <cfRule type="cellIs" dxfId="3" priority="197" operator="equal">
      <formula>"NotPaid"</formula>
    </cfRule>
  </conditionalFormatting>
  <conditionalFormatting sqref="S20:U20">
    <cfRule type="cellIs" dxfId="3" priority="1868" operator="equal">
      <formula>"NotPaid"</formula>
    </cfRule>
    <cfRule type="cellIs" dxfId="3" priority="1864" operator="equal">
      <formula>"NotPaid"</formula>
    </cfRule>
    <cfRule type="cellIs" dxfId="3" priority="1839" operator="equal">
      <formula>"NotPaid"</formula>
    </cfRule>
    <cfRule type="cellIs" dxfId="3" priority="1833" operator="equal">
      <formula>"NotPaid"</formula>
    </cfRule>
    <cfRule type="cellIs" dxfId="3" priority="286" operator="equal">
      <formula>"NotPaid"</formula>
    </cfRule>
    <cfRule type="cellIs" dxfId="3" priority="281" operator="equal">
      <formula>"NotPaid"</formula>
    </cfRule>
    <cfRule type="cellIs" dxfId="3" priority="280" operator="equal">
      <formula>"NotPaid"</formula>
    </cfRule>
    <cfRule type="cellIs" dxfId="3" priority="279" operator="equal">
      <formula>"NotPaid"</formula>
    </cfRule>
    <cfRule type="cellIs" dxfId="3" priority="278" operator="equal">
      <formula>"NotPaid"</formula>
    </cfRule>
    <cfRule type="cellIs" dxfId="3" priority="277" operator="equal">
      <formula>"NotPaid"</formula>
    </cfRule>
    <cfRule type="cellIs" dxfId="3" priority="276" operator="equal">
      <formula>"NotPaid"</formula>
    </cfRule>
    <cfRule type="cellIs" dxfId="3" priority="275" operator="equal">
      <formula>"NotPaid"</formula>
    </cfRule>
    <cfRule type="cellIs" dxfId="3" priority="274" operator="equal">
      <formula>"NotPaid"</formula>
    </cfRule>
    <cfRule type="cellIs" dxfId="3" priority="273" operator="equal">
      <formula>"NotPaid"</formula>
    </cfRule>
    <cfRule type="cellIs" dxfId="3" priority="272" operator="equal">
      <formula>"NotPaid"</formula>
    </cfRule>
    <cfRule type="cellIs" dxfId="3" priority="271" operator="equal">
      <formula>"NotPaid"</formula>
    </cfRule>
    <cfRule type="cellIs" dxfId="3" priority="270" operator="equal">
      <formula>"NotPaid"</formula>
    </cfRule>
    <cfRule type="cellIs" dxfId="3" priority="288" operator="equal">
      <formula>"NotPaid"</formula>
    </cfRule>
    <cfRule type="cellIs" dxfId="3" priority="287" operator="equal">
      <formula>"NotPaid"</formula>
    </cfRule>
    <cfRule type="cellIs" dxfId="3" priority="285" operator="equal">
      <formula>"NotPaid"</formula>
    </cfRule>
    <cfRule type="cellIs" dxfId="3" priority="284" operator="equal">
      <formula>"NotPaid"</formula>
    </cfRule>
    <cfRule type="cellIs" dxfId="3" priority="283" operator="equal">
      <formula>"NotPaid"</formula>
    </cfRule>
    <cfRule type="cellIs" dxfId="3" priority="282" operator="equal">
      <formula>"NotPaid"</formula>
    </cfRule>
    <cfRule type="cellIs" dxfId="3" priority="269" operator="equal">
      <formula>"NotPaid"</formula>
    </cfRule>
    <cfRule type="cellIs" dxfId="3" priority="268" operator="equal">
      <formula>"NotPaid"</formula>
    </cfRule>
    <cfRule type="cellIs" dxfId="3" priority="267" operator="equal">
      <formula>"NotPaid"</formula>
    </cfRule>
    <cfRule type="cellIs" dxfId="3" priority="266" operator="equal">
      <formula>"NotPaid"</formula>
    </cfRule>
    <cfRule type="cellIs" dxfId="3" priority="265" operator="equal">
      <formula>"NotPaid"</formula>
    </cfRule>
    <cfRule type="cellIs" dxfId="3" priority="264" operator="equal">
      <formula>"NotPaid"</formula>
    </cfRule>
    <cfRule type="cellIs" dxfId="3" priority="263" operator="equal">
      <formula>"NotPaid"</formula>
    </cfRule>
    <cfRule type="cellIs" dxfId="3" priority="262" operator="equal">
      <formula>"NotPaid"</formula>
    </cfRule>
    <cfRule type="cellIs" dxfId="3" priority="261" operator="equal">
      <formula>"NotPaid"</formula>
    </cfRule>
    <cfRule type="cellIs" dxfId="3" priority="260" operator="equal">
      <formula>"NotPaid"</formula>
    </cfRule>
    <cfRule type="cellIs" dxfId="3" priority="259" operator="equal">
      <formula>"NotPaid"</formula>
    </cfRule>
    <cfRule type="cellIs" dxfId="3" priority="258" operator="equal">
      <formula>"NotPaid"</formula>
    </cfRule>
    <cfRule type="cellIs" dxfId="3" priority="257" operator="equal">
      <formula>"NotPaid"</formula>
    </cfRule>
    <cfRule type="cellIs" dxfId="3" priority="256" operator="equal">
      <formula>"NotPaid"</formula>
    </cfRule>
    <cfRule type="cellIs" dxfId="3" priority="255" operator="equal">
      <formula>"NotPaid"</formula>
    </cfRule>
    <cfRule type="cellIs" dxfId="3" priority="254" operator="equal">
      <formula>"NotPaid"</formula>
    </cfRule>
    <cfRule type="cellIs" dxfId="3" priority="253" operator="equal">
      <formula>"NotPaid"</formula>
    </cfRule>
    <cfRule type="cellIs" dxfId="3" priority="252" operator="equal">
      <formula>"NotPaid"</formula>
    </cfRule>
    <cfRule type="cellIs" dxfId="3" priority="251" operator="equal">
      <formula>"NotPaid"</formula>
    </cfRule>
    <cfRule type="cellIs" dxfId="3" priority="250" operator="equal">
      <formula>"NotPaid"</formula>
    </cfRule>
    <cfRule type="cellIs" dxfId="3" priority="249" operator="equal">
      <formula>"NotPaid"</formula>
    </cfRule>
    <cfRule type="cellIs" dxfId="3" priority="248" operator="equal">
      <formula>"NotPaid"</formula>
    </cfRule>
    <cfRule type="cellIs" dxfId="3" priority="247" operator="equal">
      <formula>"NotPaid"</formula>
    </cfRule>
    <cfRule type="cellIs" dxfId="3" priority="246" operator="equal">
      <formula>"NotPaid"</formula>
    </cfRule>
    <cfRule type="cellIs" dxfId="3" priority="245" operator="equal">
      <formula>"NotPaid"</formula>
    </cfRule>
    <cfRule type="cellIs" dxfId="3" priority="244" operator="equal">
      <formula>"NotPaid"</formula>
    </cfRule>
    <cfRule type="cellIs" dxfId="3" priority="243" operator="equal">
      <formula>"NotPaid"</formula>
    </cfRule>
  </conditionalFormatting>
  <conditionalFormatting sqref="V20:X20">
    <cfRule type="cellIs" dxfId="3" priority="2181" operator="equal">
      <formula>"NotPaid"</formula>
    </cfRule>
    <cfRule type="cellIs" dxfId="3" priority="2177" operator="equal">
      <formula>"NotPaid"</formula>
    </cfRule>
    <cfRule type="cellIs" dxfId="3" priority="2152" operator="equal">
      <formula>"NotPaid"</formula>
    </cfRule>
    <cfRule type="cellIs" dxfId="3" priority="2146" operator="equal">
      <formula>"NotPaid"</formula>
    </cfRule>
    <cfRule type="cellIs" dxfId="3" priority="332" operator="equal">
      <formula>"NotPaid"</formula>
    </cfRule>
    <cfRule type="cellIs" dxfId="3" priority="327" operator="equal">
      <formula>"NotPaid"</formula>
    </cfRule>
    <cfRule type="cellIs" dxfId="3" priority="326" operator="equal">
      <formula>"NotPaid"</formula>
    </cfRule>
    <cfRule type="cellIs" dxfId="3" priority="325" operator="equal">
      <formula>"NotPaid"</formula>
    </cfRule>
    <cfRule type="cellIs" dxfId="3" priority="324" operator="equal">
      <formula>"NotPaid"</formula>
    </cfRule>
    <cfRule type="cellIs" dxfId="3" priority="323" operator="equal">
      <formula>"NotPaid"</formula>
    </cfRule>
    <cfRule type="cellIs" dxfId="3" priority="322" operator="equal">
      <formula>"NotPaid"</formula>
    </cfRule>
    <cfRule type="cellIs" dxfId="3" priority="321" operator="equal">
      <formula>"NotPaid"</formula>
    </cfRule>
    <cfRule type="cellIs" dxfId="3" priority="320" operator="equal">
      <formula>"NotPaid"</formula>
    </cfRule>
    <cfRule type="cellIs" dxfId="3" priority="319" operator="equal">
      <formula>"NotPaid"</formula>
    </cfRule>
    <cfRule type="cellIs" dxfId="3" priority="318" operator="equal">
      <formula>"NotPaid"</formula>
    </cfRule>
    <cfRule type="cellIs" dxfId="3" priority="317" operator="equal">
      <formula>"NotPaid"</formula>
    </cfRule>
    <cfRule type="cellIs" dxfId="3" priority="316" operator="equal">
      <formula>"NotPaid"</formula>
    </cfRule>
    <cfRule type="cellIs" dxfId="3" priority="334" operator="equal">
      <formula>"NotPaid"</formula>
    </cfRule>
    <cfRule type="cellIs" dxfId="3" priority="333" operator="equal">
      <formula>"NotPaid"</formula>
    </cfRule>
    <cfRule type="cellIs" dxfId="3" priority="331" operator="equal">
      <formula>"NotPaid"</formula>
    </cfRule>
    <cfRule type="cellIs" dxfId="3" priority="330" operator="equal">
      <formula>"NotPaid"</formula>
    </cfRule>
    <cfRule type="cellIs" dxfId="3" priority="329" operator="equal">
      <formula>"NotPaid"</formula>
    </cfRule>
    <cfRule type="cellIs" dxfId="3" priority="328" operator="equal">
      <formula>"NotPaid"</formula>
    </cfRule>
    <cfRule type="cellIs" dxfId="3" priority="315" operator="equal">
      <formula>"NotPaid"</formula>
    </cfRule>
    <cfRule type="cellIs" dxfId="3" priority="314" operator="equal">
      <formula>"NotPaid"</formula>
    </cfRule>
    <cfRule type="cellIs" dxfId="3" priority="313" operator="equal">
      <formula>"NotPaid"</formula>
    </cfRule>
    <cfRule type="cellIs" dxfId="3" priority="312" operator="equal">
      <formula>"NotPaid"</formula>
    </cfRule>
    <cfRule type="cellIs" dxfId="3" priority="311" operator="equal">
      <formula>"NotPaid"</formula>
    </cfRule>
    <cfRule type="cellIs" dxfId="3" priority="310" operator="equal">
      <formula>"NotPaid"</formula>
    </cfRule>
    <cfRule type="cellIs" dxfId="3" priority="309" operator="equal">
      <formula>"NotPaid"</formula>
    </cfRule>
    <cfRule type="cellIs" dxfId="3" priority="308" operator="equal">
      <formula>"NotPaid"</formula>
    </cfRule>
    <cfRule type="cellIs" dxfId="3" priority="307" operator="equal">
      <formula>"NotPaid"</formula>
    </cfRule>
    <cfRule type="cellIs" dxfId="3" priority="306" operator="equal">
      <formula>"NotPaid"</formula>
    </cfRule>
    <cfRule type="cellIs" dxfId="3" priority="305" operator="equal">
      <formula>"NotPaid"</formula>
    </cfRule>
    <cfRule type="cellIs" dxfId="3" priority="304" operator="equal">
      <formula>"NotPaid"</formula>
    </cfRule>
    <cfRule type="cellIs" dxfId="3" priority="303" operator="equal">
      <formula>"NotPaid"</formula>
    </cfRule>
    <cfRule type="cellIs" dxfId="3" priority="302" operator="equal">
      <formula>"NotPaid"</formula>
    </cfRule>
    <cfRule type="cellIs" dxfId="3" priority="301" operator="equal">
      <formula>"NotPaid"</formula>
    </cfRule>
    <cfRule type="cellIs" dxfId="3" priority="300" operator="equal">
      <formula>"NotPaid"</formula>
    </cfRule>
    <cfRule type="cellIs" dxfId="3" priority="299" operator="equal">
      <formula>"NotPaid"</formula>
    </cfRule>
    <cfRule type="cellIs" dxfId="3" priority="298" operator="equal">
      <formula>"NotPaid"</formula>
    </cfRule>
    <cfRule type="cellIs" dxfId="3" priority="297" operator="equal">
      <formula>"NotPaid"</formula>
    </cfRule>
    <cfRule type="cellIs" dxfId="3" priority="296" operator="equal">
      <formula>"NotPaid"</formula>
    </cfRule>
    <cfRule type="cellIs" dxfId="3" priority="295" operator="equal">
      <formula>"NotPaid"</formula>
    </cfRule>
    <cfRule type="cellIs" dxfId="3" priority="294" operator="equal">
      <formula>"NotPaid"</formula>
    </cfRule>
    <cfRule type="cellIs" dxfId="3" priority="293" operator="equal">
      <formula>"NotPaid"</formula>
    </cfRule>
    <cfRule type="cellIs" dxfId="3" priority="292" operator="equal">
      <formula>"NotPaid"</formula>
    </cfRule>
    <cfRule type="cellIs" dxfId="3" priority="291" operator="equal">
      <formula>"NotPaid"</formula>
    </cfRule>
    <cfRule type="cellIs" dxfId="3" priority="290" operator="equal">
      <formula>"NotPaid"</formula>
    </cfRule>
    <cfRule type="cellIs" dxfId="3" priority="289" operator="equal">
      <formula>"NotPaid"</formula>
    </cfRule>
  </conditionalFormatting>
  <conditionalFormatting sqref="Y20:AA20">
    <cfRule type="cellIs" dxfId="3" priority="2494" operator="equal">
      <formula>"NotPaid"</formula>
    </cfRule>
    <cfRule type="cellIs" dxfId="3" priority="2490" operator="equal">
      <formula>"NotPaid"</formula>
    </cfRule>
    <cfRule type="cellIs" dxfId="3" priority="2465" operator="equal">
      <formula>"NotPaid"</formula>
    </cfRule>
    <cfRule type="cellIs" dxfId="3" priority="2459" operator="equal">
      <formula>"NotPaid"</formula>
    </cfRule>
  </conditionalFormatting>
  <conditionalFormatting sqref="Y20:Z20">
    <cfRule type="cellIs" dxfId="3" priority="378" operator="equal">
      <formula>"NotPaid"</formula>
    </cfRule>
    <cfRule type="cellIs" dxfId="3" priority="373" operator="equal">
      <formula>"NotPaid"</formula>
    </cfRule>
    <cfRule type="cellIs" dxfId="3" priority="372" operator="equal">
      <formula>"NotPaid"</formula>
    </cfRule>
    <cfRule type="cellIs" dxfId="3" priority="371" operator="equal">
      <formula>"NotPaid"</formula>
    </cfRule>
    <cfRule type="cellIs" dxfId="3" priority="370" operator="equal">
      <formula>"NotPaid"</formula>
    </cfRule>
    <cfRule type="cellIs" dxfId="3" priority="369" operator="equal">
      <formula>"NotPaid"</formula>
    </cfRule>
    <cfRule type="cellIs" dxfId="3" priority="368" operator="equal">
      <formula>"NotPaid"</formula>
    </cfRule>
    <cfRule type="cellIs" dxfId="3" priority="367" operator="equal">
      <formula>"NotPaid"</formula>
    </cfRule>
    <cfRule type="cellIs" dxfId="3" priority="366" operator="equal">
      <formula>"NotPaid"</formula>
    </cfRule>
    <cfRule type="cellIs" dxfId="3" priority="365" operator="equal">
      <formula>"NotPaid"</formula>
    </cfRule>
    <cfRule type="cellIs" dxfId="3" priority="364" operator="equal">
      <formula>"NotPaid"</formula>
    </cfRule>
    <cfRule type="cellIs" dxfId="3" priority="363" operator="equal">
      <formula>"NotPaid"</formula>
    </cfRule>
    <cfRule type="cellIs" dxfId="3" priority="362" operator="equal">
      <formula>"NotPaid"</formula>
    </cfRule>
    <cfRule type="cellIs" dxfId="3" priority="380" operator="equal">
      <formula>"NotPaid"</formula>
    </cfRule>
    <cfRule type="cellIs" dxfId="3" priority="379" operator="equal">
      <formula>"NotPaid"</formula>
    </cfRule>
    <cfRule type="cellIs" dxfId="3" priority="377" operator="equal">
      <formula>"NotPaid"</formula>
    </cfRule>
    <cfRule type="cellIs" dxfId="3" priority="376" operator="equal">
      <formula>"NotPaid"</formula>
    </cfRule>
    <cfRule type="cellIs" dxfId="3" priority="375" operator="equal">
      <formula>"NotPaid"</formula>
    </cfRule>
    <cfRule type="cellIs" dxfId="3" priority="374" operator="equal">
      <formula>"NotPaid"</formula>
    </cfRule>
    <cfRule type="cellIs" dxfId="3" priority="361" operator="equal">
      <formula>"NotPaid"</formula>
    </cfRule>
    <cfRule type="cellIs" dxfId="3" priority="360" operator="equal">
      <formula>"NotPaid"</formula>
    </cfRule>
    <cfRule type="cellIs" dxfId="3" priority="359" operator="equal">
      <formula>"NotPaid"</formula>
    </cfRule>
    <cfRule type="cellIs" dxfId="3" priority="358" operator="equal">
      <formula>"NotPaid"</formula>
    </cfRule>
    <cfRule type="cellIs" dxfId="3" priority="357" operator="equal">
      <formula>"NotPaid"</formula>
    </cfRule>
    <cfRule type="cellIs" dxfId="3" priority="356" operator="equal">
      <formula>"NotPaid"</formula>
    </cfRule>
    <cfRule type="cellIs" dxfId="3" priority="355" operator="equal">
      <formula>"NotPaid"</formula>
    </cfRule>
    <cfRule type="cellIs" dxfId="3" priority="354" operator="equal">
      <formula>"NotPaid"</formula>
    </cfRule>
    <cfRule type="cellIs" dxfId="3" priority="353" operator="equal">
      <formula>"NotPaid"</formula>
    </cfRule>
    <cfRule type="cellIs" dxfId="3" priority="352" operator="equal">
      <formula>"NotPaid"</formula>
    </cfRule>
    <cfRule type="cellIs" dxfId="3" priority="351" operator="equal">
      <formula>"NotPaid"</formula>
    </cfRule>
    <cfRule type="cellIs" dxfId="3" priority="350" operator="equal">
      <formula>"NotPaid"</formula>
    </cfRule>
    <cfRule type="cellIs" dxfId="3" priority="349" operator="equal">
      <formula>"NotPaid"</formula>
    </cfRule>
    <cfRule type="cellIs" dxfId="3" priority="348" operator="equal">
      <formula>"NotPaid"</formula>
    </cfRule>
    <cfRule type="cellIs" dxfId="3" priority="347" operator="equal">
      <formula>"NotPaid"</formula>
    </cfRule>
    <cfRule type="cellIs" dxfId="3" priority="346" operator="equal">
      <formula>"NotPaid"</formula>
    </cfRule>
    <cfRule type="cellIs" dxfId="3" priority="345" operator="equal">
      <formula>"NotPaid"</formula>
    </cfRule>
    <cfRule type="cellIs" dxfId="3" priority="344" operator="equal">
      <formula>"NotPaid"</formula>
    </cfRule>
    <cfRule type="cellIs" dxfId="3" priority="343" operator="equal">
      <formula>"NotPaid"</formula>
    </cfRule>
    <cfRule type="cellIs" dxfId="3" priority="342" operator="equal">
      <formula>"NotPaid"</formula>
    </cfRule>
    <cfRule type="cellIs" dxfId="3" priority="341" operator="equal">
      <formula>"NotPaid"</formula>
    </cfRule>
    <cfRule type="cellIs" dxfId="3" priority="340" operator="equal">
      <formula>"NotPaid"</formula>
    </cfRule>
    <cfRule type="cellIs" dxfId="3" priority="339" operator="equal">
      <formula>"NotPaid"</formula>
    </cfRule>
    <cfRule type="cellIs" dxfId="3" priority="338" operator="equal">
      <formula>"NotPaid"</formula>
    </cfRule>
    <cfRule type="cellIs" dxfId="3" priority="337" operator="equal">
      <formula>"NotPaid"</formula>
    </cfRule>
    <cfRule type="cellIs" dxfId="3" priority="336" operator="equal">
      <formula>"NotPaid"</formula>
    </cfRule>
    <cfRule type="cellIs" dxfId="3" priority="335" operator="equal">
      <formula>"NotPaid"</formula>
    </cfRule>
  </conditionalFormatting>
  <conditionalFormatting sqref="AA20:AC20">
    <cfRule type="cellIs" dxfId="3" priority="196" operator="equal">
      <formula>"NotPaid"</formula>
    </cfRule>
  </conditionalFormatting>
  <conditionalFormatting sqref="AE20:AJ20">
    <cfRule type="expression" dxfId="5" priority="4203" stopIfTrue="1">
      <formula>AE20="NotPaid"</formula>
    </cfRule>
  </conditionalFormatting>
  <conditionalFormatting sqref="AK20">
    <cfRule type="expression" dxfId="5" priority="4202" stopIfTrue="1">
      <formula>AK20="not paid"</formula>
    </cfRule>
  </conditionalFormatting>
  <conditionalFormatting sqref="D21">
    <cfRule type="cellIs" dxfId="3" priority="8270" operator="equal">
      <formula>"NotPaid"</formula>
    </cfRule>
    <cfRule type="cellIs" dxfId="3" priority="8269" operator="equal">
      <formula>"NotPaid"</formula>
    </cfRule>
    <cfRule type="cellIs" dxfId="3" priority="8268" operator="equal">
      <formula>"NotPaid"</formula>
    </cfRule>
  </conditionalFormatting>
  <conditionalFormatting sqref="E21">
    <cfRule type="cellIs" dxfId="3" priority="8278" operator="equal">
      <formula>"NotPaid"</formula>
    </cfRule>
    <cfRule type="cellIs" dxfId="3" priority="8277" operator="equal">
      <formula>"NotPaid"</formula>
    </cfRule>
    <cfRule type="cellIs" dxfId="3" priority="8276" operator="equal">
      <formula>"NotPaid"</formula>
    </cfRule>
  </conditionalFormatting>
  <conditionalFormatting sqref="F21">
    <cfRule type="cellIs" dxfId="3" priority="8274" operator="equal">
      <formula>"NotPaid"</formula>
    </cfRule>
    <cfRule type="cellIs" dxfId="3" priority="8273" operator="equal">
      <formula>"NotPaid"</formula>
    </cfRule>
    <cfRule type="cellIs" dxfId="3" priority="8272" operator="equal">
      <formula>"NotPaid"</formula>
    </cfRule>
  </conditionalFormatting>
  <conditionalFormatting sqref="G21">
    <cfRule type="cellIs" dxfId="3" priority="8275" operator="equal">
      <formula>"NotPaid"</formula>
    </cfRule>
  </conditionalFormatting>
  <conditionalFormatting sqref="H21:N21">
    <cfRule type="cellIs" dxfId="3" priority="8271" operator="equal">
      <formula>"NotPaid"</formula>
    </cfRule>
  </conditionalFormatting>
  <conditionalFormatting sqref="O21">
    <cfRule type="cellIs" dxfId="3" priority="8267" operator="equal">
      <formula>"NotPaid"</formula>
    </cfRule>
  </conditionalFormatting>
  <conditionalFormatting sqref="P21">
    <cfRule type="cellIs" dxfId="3" priority="14" operator="equal">
      <formula>"NotPaid"</formula>
    </cfRule>
  </conditionalFormatting>
  <conditionalFormatting sqref="R21">
    <cfRule type="cellIs" dxfId="3" priority="12" operator="equal">
      <formula>"NotPaid"</formula>
    </cfRule>
  </conditionalFormatting>
  <conditionalFormatting sqref="S21:T21">
    <cfRule type="cellIs" dxfId="3" priority="13" operator="equal">
      <formula>"NotPaid"</formula>
    </cfRule>
  </conditionalFormatting>
  <conditionalFormatting sqref="U21:AB21">
    <cfRule type="cellIs" dxfId="3" priority="6" operator="equal">
      <formula>"NotPaid"</formula>
    </cfRule>
    <cfRule type="cellIs" dxfId="3" priority="5" operator="equal">
      <formula>"NotPaid"</formula>
    </cfRule>
    <cfRule type="cellIs" dxfId="3" priority="4" operator="equal">
      <formula>"NotPaid"</formula>
    </cfRule>
    <cfRule type="cellIs" dxfId="3" priority="3" operator="equal">
      <formula>"NotPaid"</formula>
    </cfRule>
    <cfRule type="cellIs" dxfId="3" priority="2" operator="equal">
      <formula>"NotPaid"</formula>
    </cfRule>
  </conditionalFormatting>
  <conditionalFormatting sqref="AC21">
    <cfRule type="cellIs" dxfId="3" priority="11" operator="equal">
      <formula>"NotPaid"</formula>
    </cfRule>
    <cfRule type="cellIs" dxfId="3" priority="10" operator="equal">
      <formula>"NotPaid"</formula>
    </cfRule>
    <cfRule type="cellIs" dxfId="3" priority="9" operator="equal">
      <formula>"NotPaid"</formula>
    </cfRule>
    <cfRule type="cellIs" dxfId="3" priority="8" operator="equal">
      <formula>"NotPaid"</formula>
    </cfRule>
    <cfRule type="cellIs" dxfId="3" priority="7" operator="equal">
      <formula>"NotPaid"</formula>
    </cfRule>
  </conditionalFormatting>
  <conditionalFormatting sqref="AE21">
    <cfRule type="expression" dxfId="5" priority="4204" stopIfTrue="1">
      <formula>AE21="NotPaid"</formula>
    </cfRule>
  </conditionalFormatting>
  <conditionalFormatting sqref="AL21:AM21">
    <cfRule type="expression" dxfId="5" priority="4210" stopIfTrue="1">
      <formula>AL21="not paid"</formula>
    </cfRule>
  </conditionalFormatting>
  <conditionalFormatting sqref="AN21:AQ21">
    <cfRule type="expression" dxfId="5" priority="4205" stopIfTrue="1">
      <formula>AN21="NotPaid"</formula>
    </cfRule>
  </conditionalFormatting>
  <conditionalFormatting sqref="B22">
    <cfRule type="expression" dxfId="8" priority="4182" stopIfTrue="1">
      <formula>COUNTIF(Maths!B:B,Maths!B21)&gt;1</formula>
    </cfRule>
  </conditionalFormatting>
  <conditionalFormatting sqref="D22:O22">
    <cfRule type="cellIs" dxfId="3" priority="4179" operator="equal">
      <formula>"NotPaid"</formula>
    </cfRule>
  </conditionalFormatting>
  <conditionalFormatting sqref="D22">
    <cfRule type="cellIs" dxfId="3" priority="4171" operator="equal">
      <formula>"NotPaid"</formula>
    </cfRule>
    <cfRule type="cellIs" dxfId="3" priority="4170" operator="equal">
      <formula>"NotPaid"</formula>
    </cfRule>
    <cfRule type="cellIs" dxfId="3" priority="4169" operator="equal">
      <formula>"NotPaid"</formula>
    </cfRule>
    <cfRule type="cellIs" dxfId="3" priority="4158" operator="equal">
      <formula>"NotPaid"</formula>
    </cfRule>
    <cfRule type="cellIs" dxfId="3" priority="4157" operator="equal">
      <formula>"NotPaid"</formula>
    </cfRule>
    <cfRule type="cellIs" dxfId="3" priority="4156" operator="equal">
      <formula>"NotPaid"</formula>
    </cfRule>
    <cfRule type="cellIs" dxfId="3" priority="4145" operator="equal">
      <formula>"NotPaid"</formula>
    </cfRule>
    <cfRule type="cellIs" dxfId="3" priority="4144" operator="equal">
      <formula>"NotPaid"</formula>
    </cfRule>
    <cfRule type="cellIs" dxfId="3" priority="4143" operator="equal">
      <formula>"NotPaid"</formula>
    </cfRule>
    <cfRule type="cellIs" dxfId="3" priority="4141" operator="equal">
      <formula>"NotPaid"</formula>
    </cfRule>
    <cfRule type="cellIs" dxfId="3" priority="4140" operator="equal">
      <formula>"NotPaid"</formula>
    </cfRule>
    <cfRule type="cellIs" dxfId="3" priority="4139" operator="equal">
      <formula>"NotPaid"</formula>
    </cfRule>
    <cfRule type="cellIs" dxfId="3" priority="4130" operator="equal">
      <formula>"NotPaid"</formula>
    </cfRule>
    <cfRule type="cellIs" dxfId="3" priority="4129" operator="equal">
      <formula>"NotPaid"</formula>
    </cfRule>
    <cfRule type="cellIs" dxfId="3" priority="4128" operator="equal">
      <formula>"NotPaid"</formula>
    </cfRule>
    <cfRule type="cellIs" dxfId="3" priority="4117" operator="equal">
      <formula>"NotPaid"</formula>
    </cfRule>
    <cfRule type="cellIs" dxfId="3" priority="4116" operator="equal">
      <formula>"NotPaid"</formula>
    </cfRule>
    <cfRule type="cellIs" dxfId="3" priority="4115" operator="equal">
      <formula>"NotPaid"</formula>
    </cfRule>
    <cfRule type="cellIs" dxfId="3" priority="4104" operator="equal">
      <formula>"NotPaid"</formula>
    </cfRule>
    <cfRule type="cellIs" dxfId="3" priority="4103" operator="equal">
      <formula>"NotPaid"</formula>
    </cfRule>
    <cfRule type="cellIs" dxfId="3" priority="4102" operator="equal">
      <formula>"NotPaid"</formula>
    </cfRule>
    <cfRule type="cellIs" dxfId="3" priority="4091" operator="equal">
      <formula>"NotPaid"</formula>
    </cfRule>
    <cfRule type="cellIs" dxfId="3" priority="4090" operator="equal">
      <formula>"NotPaid"</formula>
    </cfRule>
    <cfRule type="cellIs" dxfId="3" priority="4089" operator="equal">
      <formula>"NotPaid"</formula>
    </cfRule>
    <cfRule type="cellIs" dxfId="3" priority="4066" operator="equal">
      <formula>"NotPaid"</formula>
    </cfRule>
    <cfRule type="cellIs" dxfId="3" priority="4065" operator="equal">
      <formula>"NotPaid"</formula>
    </cfRule>
    <cfRule type="cellIs" dxfId="3" priority="4064" operator="equal">
      <formula>"NotPaid"</formula>
    </cfRule>
    <cfRule type="cellIs" dxfId="3" priority="4055" operator="equal">
      <formula>"NotPaid"</formula>
    </cfRule>
    <cfRule type="cellIs" dxfId="3" priority="4054" operator="equal">
      <formula>"NotPaid"</formula>
    </cfRule>
    <cfRule type="cellIs" dxfId="3" priority="4053" operator="equal">
      <formula>"NotPaid"</formula>
    </cfRule>
    <cfRule type="cellIs" dxfId="3" priority="4042" operator="equal">
      <formula>"NotPaid"</formula>
    </cfRule>
    <cfRule type="cellIs" dxfId="3" priority="4041" operator="equal">
      <formula>"NotPaid"</formula>
    </cfRule>
    <cfRule type="cellIs" dxfId="3" priority="4040" operator="equal">
      <formula>"NotPaid"</formula>
    </cfRule>
    <cfRule type="cellIs" dxfId="3" priority="4037" operator="equal">
      <formula>"NotPaid"</formula>
    </cfRule>
    <cfRule type="cellIs" dxfId="3" priority="4036" operator="equal">
      <formula>"NotPaid"</formula>
    </cfRule>
    <cfRule type="cellIs" dxfId="3" priority="4035" operator="equal">
      <formula>"NotPaid"</formula>
    </cfRule>
    <cfRule type="cellIs" dxfId="3" priority="4026" operator="equal">
      <formula>"NotPaid"</formula>
    </cfRule>
    <cfRule type="cellIs" dxfId="3" priority="4025" operator="equal">
      <formula>"NotPaid"</formula>
    </cfRule>
    <cfRule type="cellIs" dxfId="3" priority="4024" operator="equal">
      <formula>"NotPaid"</formula>
    </cfRule>
    <cfRule type="cellIs" dxfId="3" priority="4013" operator="equal">
      <formula>"NotPaid"</formula>
    </cfRule>
    <cfRule type="cellIs" dxfId="3" priority="4012" operator="equal">
      <formula>"NotPaid"</formula>
    </cfRule>
    <cfRule type="cellIs" dxfId="3" priority="4011" operator="equal">
      <formula>"NotPaid"</formula>
    </cfRule>
    <cfRule type="cellIs" dxfId="3" priority="3999" operator="equal">
      <formula>"NotPaid"</formula>
    </cfRule>
    <cfRule type="cellIs" dxfId="3" priority="3998" operator="equal">
      <formula>"NotPaid"</formula>
    </cfRule>
    <cfRule type="cellIs" dxfId="3" priority="3997" operator="equal">
      <formula>"NotPaid"</formula>
    </cfRule>
    <cfRule type="cellIs" dxfId="3" priority="3986" operator="equal">
      <formula>"NotPaid"</formula>
    </cfRule>
    <cfRule type="cellIs" dxfId="3" priority="3985" operator="equal">
      <formula>"NotPaid"</formula>
    </cfRule>
    <cfRule type="cellIs" dxfId="3" priority="3984" operator="equal">
      <formula>"NotPaid"</formula>
    </cfRule>
    <cfRule type="cellIs" dxfId="3" priority="3975" operator="equal">
      <formula>"NotPaid"</formula>
    </cfRule>
    <cfRule type="cellIs" dxfId="3" priority="3974" operator="equal">
      <formula>"NotPaid"</formula>
    </cfRule>
    <cfRule type="cellIs" dxfId="3" priority="3973" operator="equal">
      <formula>"NotPaid"</formula>
    </cfRule>
    <cfRule type="cellIs" dxfId="3" priority="3962" operator="equal">
      <formula>"NotPaid"</formula>
    </cfRule>
    <cfRule type="cellIs" dxfId="3" priority="3961" operator="equal">
      <formula>"NotPaid"</formula>
    </cfRule>
    <cfRule type="cellIs" dxfId="3" priority="3960" operator="equal">
      <formula>"NotPaid"</formula>
    </cfRule>
    <cfRule type="cellIs" dxfId="3" priority="3949" operator="equal">
      <formula>"NotPaid"</formula>
    </cfRule>
    <cfRule type="cellIs" dxfId="3" priority="3948" operator="equal">
      <formula>"NotPaid"</formula>
    </cfRule>
    <cfRule type="cellIs" dxfId="3" priority="3947" operator="equal">
      <formula>"NotPaid"</formula>
    </cfRule>
    <cfRule type="cellIs" dxfId="3" priority="3945" operator="equal">
      <formula>"NotPaid"</formula>
    </cfRule>
    <cfRule type="cellIs" dxfId="3" priority="3944" operator="equal">
      <formula>"NotPaid"</formula>
    </cfRule>
    <cfRule type="cellIs" dxfId="3" priority="3943" operator="equal">
      <formula>"NotPaid"</formula>
    </cfRule>
    <cfRule type="cellIs" dxfId="3" priority="3934" operator="equal">
      <formula>"NotPaid"</formula>
    </cfRule>
    <cfRule type="cellIs" dxfId="3" priority="3933" operator="equal">
      <formula>"NotPaid"</formula>
    </cfRule>
    <cfRule type="cellIs" dxfId="3" priority="3932" operator="equal">
      <formula>"NotPaid"</formula>
    </cfRule>
    <cfRule type="cellIs" dxfId="3" priority="3921" operator="equal">
      <formula>"NotPaid"</formula>
    </cfRule>
    <cfRule type="cellIs" dxfId="3" priority="3920" operator="equal">
      <formula>"NotPaid"</formula>
    </cfRule>
    <cfRule type="cellIs" dxfId="3" priority="3919" operator="equal">
      <formula>"NotPaid"</formula>
    </cfRule>
    <cfRule type="cellIs" dxfId="3" priority="3908" operator="equal">
      <formula>"NotPaid"</formula>
    </cfRule>
    <cfRule type="cellIs" dxfId="3" priority="3907" operator="equal">
      <formula>"NotPaid"</formula>
    </cfRule>
    <cfRule type="cellIs" dxfId="3" priority="3906" operator="equal">
      <formula>"NotPaid"</formula>
    </cfRule>
    <cfRule type="cellIs" dxfId="3" priority="3895" operator="equal">
      <formula>"NotPaid"</formula>
    </cfRule>
    <cfRule type="cellIs" dxfId="3" priority="3894" operator="equal">
      <formula>"NotPaid"</formula>
    </cfRule>
    <cfRule type="cellIs" dxfId="3" priority="3893" operator="equal">
      <formula>"NotPaid"</formula>
    </cfRule>
    <cfRule type="cellIs" dxfId="3" priority="3883" operator="equal">
      <formula>"NotPaid"</formula>
    </cfRule>
    <cfRule type="cellIs" dxfId="3" priority="3882" operator="equal">
      <formula>"NotPaid"</formula>
    </cfRule>
    <cfRule type="cellIs" dxfId="3" priority="3881" operator="equal">
      <formula>"NotPaid"</formula>
    </cfRule>
    <cfRule type="cellIs" dxfId="3" priority="3870" operator="equal">
      <formula>"NotPaid"</formula>
    </cfRule>
    <cfRule type="cellIs" dxfId="3" priority="3869" operator="equal">
      <formula>"NotPaid"</formula>
    </cfRule>
    <cfRule type="cellIs" dxfId="3" priority="3868" operator="equal">
      <formula>"NotPaid"</formula>
    </cfRule>
    <cfRule type="cellIs" dxfId="3" priority="3865" operator="equal">
      <formula>"NotPaid"</formula>
    </cfRule>
    <cfRule type="cellIs" dxfId="3" priority="3864" operator="equal">
      <formula>"NotPaid"</formula>
    </cfRule>
    <cfRule type="cellIs" dxfId="3" priority="3863" operator="equal">
      <formula>"NotPaid"</formula>
    </cfRule>
    <cfRule type="cellIs" dxfId="3" priority="3854" operator="equal">
      <formula>"NotPaid"</formula>
    </cfRule>
    <cfRule type="cellIs" dxfId="3" priority="3853" operator="equal">
      <formula>"NotPaid"</formula>
    </cfRule>
    <cfRule type="cellIs" dxfId="3" priority="3852" operator="equal">
      <formula>"NotPaid"</formula>
    </cfRule>
    <cfRule type="cellIs" dxfId="3" priority="3841" operator="equal">
      <formula>"NotPaid"</formula>
    </cfRule>
    <cfRule type="cellIs" dxfId="3" priority="3840" operator="equal">
      <formula>"NotPaid"</formula>
    </cfRule>
    <cfRule type="cellIs" dxfId="3" priority="3839" operator="equal">
      <formula>"NotPaid"</formula>
    </cfRule>
    <cfRule type="cellIs" dxfId="3" priority="3827" operator="equal">
      <formula>"NotPaid"</formula>
    </cfRule>
    <cfRule type="cellIs" dxfId="3" priority="3826" operator="equal">
      <formula>"NotPaid"</formula>
    </cfRule>
    <cfRule type="cellIs" dxfId="3" priority="3825" operator="equal">
      <formula>"NotPaid"</formula>
    </cfRule>
    <cfRule type="cellIs" dxfId="3" priority="3814" operator="equal">
      <formula>"NotPaid"</formula>
    </cfRule>
    <cfRule type="cellIs" dxfId="3" priority="3813" operator="equal">
      <formula>"NotPaid"</formula>
    </cfRule>
    <cfRule type="cellIs" dxfId="3" priority="3812" operator="equal">
      <formula>"NotPaid"</formula>
    </cfRule>
    <cfRule type="cellIs" dxfId="3" priority="3803" operator="equal">
      <formula>"NotPaid"</formula>
    </cfRule>
    <cfRule type="cellIs" dxfId="3" priority="3802" operator="equal">
      <formula>"NotPaid"</formula>
    </cfRule>
    <cfRule type="cellIs" dxfId="3" priority="3801" operator="equal">
      <formula>"NotPaid"</formula>
    </cfRule>
    <cfRule type="cellIs" dxfId="3" priority="3790" operator="equal">
      <formula>"NotPaid"</formula>
    </cfRule>
    <cfRule type="cellIs" dxfId="3" priority="3789" operator="equal">
      <formula>"NotPaid"</formula>
    </cfRule>
    <cfRule type="cellIs" dxfId="3" priority="3788" operator="equal">
      <formula>"NotPaid"</formula>
    </cfRule>
    <cfRule type="cellIs" dxfId="3" priority="3777" operator="equal">
      <formula>"NotPaid"</formula>
    </cfRule>
    <cfRule type="cellIs" dxfId="3" priority="3776" operator="equal">
      <formula>"NotPaid"</formula>
    </cfRule>
    <cfRule type="cellIs" dxfId="3" priority="3775" operator="equal">
      <formula>"NotPaid"</formula>
    </cfRule>
    <cfRule type="cellIs" dxfId="3" priority="3773" operator="equal">
      <formula>"NotPaid"</formula>
    </cfRule>
    <cfRule type="cellIs" dxfId="3" priority="3772" operator="equal">
      <formula>"NotPaid"</formula>
    </cfRule>
    <cfRule type="cellIs" dxfId="3" priority="3771" operator="equal">
      <formula>"NotPaid"</formula>
    </cfRule>
    <cfRule type="cellIs" dxfId="3" priority="3762" operator="equal">
      <formula>"NotPaid"</formula>
    </cfRule>
    <cfRule type="cellIs" dxfId="3" priority="3761" operator="equal">
      <formula>"NotPaid"</formula>
    </cfRule>
    <cfRule type="cellIs" dxfId="3" priority="3760" operator="equal">
      <formula>"NotPaid"</formula>
    </cfRule>
    <cfRule type="cellIs" dxfId="3" priority="3749" operator="equal">
      <formula>"NotPaid"</formula>
    </cfRule>
    <cfRule type="cellIs" dxfId="3" priority="3748" operator="equal">
      <formula>"NotPaid"</formula>
    </cfRule>
    <cfRule type="cellIs" dxfId="3" priority="3747" operator="equal">
      <formula>"NotPaid"</formula>
    </cfRule>
    <cfRule type="cellIs" dxfId="3" priority="3736" operator="equal">
      <formula>"NotPaid"</formula>
    </cfRule>
    <cfRule type="cellIs" dxfId="3" priority="3735" operator="equal">
      <formula>"NotPaid"</formula>
    </cfRule>
    <cfRule type="cellIs" dxfId="3" priority="3734" operator="equal">
      <formula>"NotPaid"</formula>
    </cfRule>
    <cfRule type="cellIs" dxfId="3" priority="3723" operator="equal">
      <formula>"NotPaid"</formula>
    </cfRule>
    <cfRule type="cellIs" dxfId="3" priority="3722" operator="equal">
      <formula>"NotPaid"</formula>
    </cfRule>
    <cfRule type="cellIs" dxfId="3" priority="3721" operator="equal">
      <formula>"NotPaid"</formula>
    </cfRule>
    <cfRule type="cellIs" dxfId="3" priority="3710" operator="equal">
      <formula>"NotPaid"</formula>
    </cfRule>
    <cfRule type="cellIs" dxfId="3" priority="3709" operator="equal">
      <formula>"NotPaid"</formula>
    </cfRule>
    <cfRule type="cellIs" dxfId="3" priority="3708" operator="equal">
      <formula>"NotPaid"</formula>
    </cfRule>
    <cfRule type="cellIs" dxfId="3" priority="3697" operator="equal">
      <formula>"NotPaid"</formula>
    </cfRule>
    <cfRule type="cellIs" dxfId="3" priority="3696" operator="equal">
      <formula>"NotPaid"</formula>
    </cfRule>
    <cfRule type="cellIs" dxfId="3" priority="3695" operator="equal">
      <formula>"NotPaid"</formula>
    </cfRule>
    <cfRule type="cellIs" dxfId="3" priority="3685" operator="equal">
      <formula>"NotPaid"</formula>
    </cfRule>
    <cfRule type="cellIs" dxfId="3" priority="3684" operator="equal">
      <formula>"NotPaid"</formula>
    </cfRule>
    <cfRule type="cellIs" dxfId="3" priority="3683" operator="equal">
      <formula>"NotPaid"</formula>
    </cfRule>
    <cfRule type="cellIs" dxfId="3" priority="3672" operator="equal">
      <formula>"NotPaid"</formula>
    </cfRule>
    <cfRule type="cellIs" dxfId="3" priority="3671" operator="equal">
      <formula>"NotPaid"</formula>
    </cfRule>
    <cfRule type="cellIs" dxfId="3" priority="3670" operator="equal">
      <formula>"NotPaid"</formula>
    </cfRule>
    <cfRule type="cellIs" dxfId="3" priority="3659" operator="equal">
      <formula>"NotPaid"</formula>
    </cfRule>
    <cfRule type="cellIs" dxfId="3" priority="3658" operator="equal">
      <formula>"NotPaid"</formula>
    </cfRule>
    <cfRule type="cellIs" dxfId="3" priority="3657" operator="equal">
      <formula>"NotPaid"</formula>
    </cfRule>
    <cfRule type="cellIs" dxfId="3" priority="3655" operator="equal">
      <formula>"NotPaid"</formula>
    </cfRule>
    <cfRule type="cellIs" dxfId="3" priority="3654" operator="equal">
      <formula>"NotPaid"</formula>
    </cfRule>
    <cfRule type="cellIs" dxfId="3" priority="3653" operator="equal">
      <formula>"NotPaid"</formula>
    </cfRule>
    <cfRule type="cellIs" dxfId="3" priority="3644" operator="equal">
      <formula>"NotPaid"</formula>
    </cfRule>
    <cfRule type="cellIs" dxfId="3" priority="3643" operator="equal">
      <formula>"NotPaid"</formula>
    </cfRule>
    <cfRule type="cellIs" dxfId="3" priority="3642" operator="equal">
      <formula>"NotPaid"</formula>
    </cfRule>
    <cfRule type="cellIs" dxfId="3" priority="3631" operator="equal">
      <formula>"NotPaid"</formula>
    </cfRule>
    <cfRule type="cellIs" dxfId="3" priority="3630" operator="equal">
      <formula>"NotPaid"</formula>
    </cfRule>
    <cfRule type="cellIs" dxfId="3" priority="3629" operator="equal">
      <formula>"NotPaid"</formula>
    </cfRule>
    <cfRule type="cellIs" dxfId="3" priority="3626" operator="equal">
      <formula>"NotPaid"</formula>
    </cfRule>
    <cfRule type="cellIs" dxfId="3" priority="3625" operator="equal">
      <formula>"NotPaid"</formula>
    </cfRule>
    <cfRule type="cellIs" dxfId="3" priority="3624" operator="equal">
      <formula>"NotPaid"</formula>
    </cfRule>
    <cfRule type="cellIs" dxfId="3" priority="3615" operator="equal">
      <formula>"NotPaid"</formula>
    </cfRule>
    <cfRule type="cellIs" dxfId="3" priority="3614" operator="equal">
      <formula>"NotPaid"</formula>
    </cfRule>
    <cfRule type="cellIs" dxfId="3" priority="3613" operator="equal">
      <formula>"NotPaid"</formula>
    </cfRule>
    <cfRule type="cellIs" dxfId="3" priority="3602" operator="equal">
      <formula>"NotPaid"</formula>
    </cfRule>
    <cfRule type="cellIs" dxfId="3" priority="3601" operator="equal">
      <formula>"NotPaid"</formula>
    </cfRule>
    <cfRule type="cellIs" dxfId="3" priority="3600" operator="equal">
      <formula>"NotPaid"</formula>
    </cfRule>
    <cfRule type="cellIs" dxfId="3" priority="3588" operator="equal">
      <formula>"NotPaid"</formula>
    </cfRule>
    <cfRule type="cellIs" dxfId="3" priority="3587" operator="equal">
      <formula>"NotPaid"</formula>
    </cfRule>
    <cfRule type="cellIs" dxfId="3" priority="3586" operator="equal">
      <formula>"NotPaid"</formula>
    </cfRule>
    <cfRule type="cellIs" dxfId="3" priority="3575" operator="equal">
      <formula>"NotPaid"</formula>
    </cfRule>
    <cfRule type="cellIs" dxfId="3" priority="3574" operator="equal">
      <formula>"NotPaid"</formula>
    </cfRule>
    <cfRule type="cellIs" dxfId="3" priority="3573" operator="equal">
      <formula>"NotPaid"</formula>
    </cfRule>
  </conditionalFormatting>
  <conditionalFormatting sqref="E22">
    <cfRule type="cellIs" dxfId="3" priority="4178" operator="equal">
      <formula>"NotPaid"</formula>
    </cfRule>
    <cfRule type="cellIs" dxfId="3" priority="4177" operator="equal">
      <formula>"NotPaid"</formula>
    </cfRule>
    <cfRule type="cellIs" dxfId="3" priority="4176" operator="equal">
      <formula>"NotPaid"</formula>
    </cfRule>
    <cfRule type="cellIs" dxfId="3" priority="4165" operator="equal">
      <formula>"NotPaid"</formula>
    </cfRule>
    <cfRule type="cellIs" dxfId="3" priority="4164" operator="equal">
      <formula>"NotPaid"</formula>
    </cfRule>
    <cfRule type="cellIs" dxfId="3" priority="4163" operator="equal">
      <formula>"NotPaid"</formula>
    </cfRule>
    <cfRule type="cellIs" dxfId="3" priority="4153" operator="equal">
      <formula>"NotPaid"</formula>
    </cfRule>
    <cfRule type="cellIs" dxfId="3" priority="4152" operator="equal">
      <formula>"NotPaid"</formula>
    </cfRule>
    <cfRule type="cellIs" dxfId="3" priority="4151" operator="equal">
      <formula>"NotPaid"</formula>
    </cfRule>
    <cfRule type="cellIs" dxfId="3" priority="4137" operator="equal">
      <formula>"NotPaid"</formula>
    </cfRule>
    <cfRule type="cellIs" dxfId="3" priority="4136" operator="equal">
      <formula>"NotPaid"</formula>
    </cfRule>
    <cfRule type="cellIs" dxfId="3" priority="4135" operator="equal">
      <formula>"NotPaid"</formula>
    </cfRule>
    <cfRule type="cellIs" dxfId="3" priority="4124" operator="equal">
      <formula>"NotPaid"</formula>
    </cfRule>
    <cfRule type="cellIs" dxfId="3" priority="4123" operator="equal">
      <formula>"NotPaid"</formula>
    </cfRule>
    <cfRule type="cellIs" dxfId="3" priority="4122" operator="equal">
      <formula>"NotPaid"</formula>
    </cfRule>
    <cfRule type="cellIs" dxfId="3" priority="4111" operator="equal">
      <formula>"NotPaid"</formula>
    </cfRule>
    <cfRule type="cellIs" dxfId="3" priority="4110" operator="equal">
      <formula>"NotPaid"</formula>
    </cfRule>
    <cfRule type="cellIs" dxfId="3" priority="4109" operator="equal">
      <formula>"NotPaid"</formula>
    </cfRule>
    <cfRule type="cellIs" dxfId="3" priority="4099" operator="equal">
      <formula>"NotPaid"</formula>
    </cfRule>
    <cfRule type="cellIs" dxfId="3" priority="4098" operator="equal">
      <formula>"NotPaid"</formula>
    </cfRule>
    <cfRule type="cellIs" dxfId="3" priority="4097" operator="equal">
      <formula>"NotPaid"</formula>
    </cfRule>
    <cfRule type="cellIs" dxfId="3" priority="4074" operator="equal">
      <formula>"NotPaid"</formula>
    </cfRule>
    <cfRule type="cellIs" dxfId="3" priority="4073" operator="equal">
      <formula>"NotPaid"</formula>
    </cfRule>
    <cfRule type="cellIs" dxfId="3" priority="4072" operator="equal">
      <formula>"NotPaid"</formula>
    </cfRule>
    <cfRule type="cellIs" dxfId="3" priority="4062" operator="equal">
      <formula>"NotPaid"</formula>
    </cfRule>
    <cfRule type="cellIs" dxfId="3" priority="4061" operator="equal">
      <formula>"NotPaid"</formula>
    </cfRule>
    <cfRule type="cellIs" dxfId="3" priority="4060" operator="equal">
      <formula>"NotPaid"</formula>
    </cfRule>
    <cfRule type="cellIs" dxfId="3" priority="4050" operator="equal">
      <formula>"NotPaid"</formula>
    </cfRule>
    <cfRule type="cellIs" dxfId="3" priority="4049" operator="equal">
      <formula>"NotPaid"</formula>
    </cfRule>
    <cfRule type="cellIs" dxfId="3" priority="4048" operator="equal">
      <formula>"NotPaid"</formula>
    </cfRule>
    <cfRule type="cellIs" dxfId="3" priority="4033" operator="equal">
      <formula>"NotPaid"</formula>
    </cfRule>
    <cfRule type="cellIs" dxfId="3" priority="4032" operator="equal">
      <formula>"NotPaid"</formula>
    </cfRule>
    <cfRule type="cellIs" dxfId="3" priority="4031" operator="equal">
      <formula>"NotPaid"</formula>
    </cfRule>
    <cfRule type="cellIs" dxfId="3" priority="4020" operator="equal">
      <formula>"NotPaid"</formula>
    </cfRule>
    <cfRule type="cellIs" dxfId="3" priority="4019" operator="equal">
      <formula>"NotPaid"</formula>
    </cfRule>
    <cfRule type="cellIs" dxfId="3" priority="4018" operator="equal">
      <formula>"NotPaid"</formula>
    </cfRule>
    <cfRule type="cellIs" dxfId="3" priority="4007" operator="equal">
      <formula>"NotPaid"</formula>
    </cfRule>
    <cfRule type="cellIs" dxfId="3" priority="4006" operator="equal">
      <formula>"NotPaid"</formula>
    </cfRule>
    <cfRule type="cellIs" dxfId="3" priority="4005" operator="equal">
      <formula>"NotPaid"</formula>
    </cfRule>
    <cfRule type="cellIs" dxfId="3" priority="3994" operator="equal">
      <formula>"NotPaid"</formula>
    </cfRule>
    <cfRule type="cellIs" dxfId="3" priority="3993" operator="equal">
      <formula>"NotPaid"</formula>
    </cfRule>
    <cfRule type="cellIs" dxfId="3" priority="3992" operator="equal">
      <formula>"NotPaid"</formula>
    </cfRule>
    <cfRule type="cellIs" dxfId="3" priority="3982" operator="equal">
      <formula>"NotPaid"</formula>
    </cfRule>
    <cfRule type="cellIs" dxfId="3" priority="3981" operator="equal">
      <formula>"NotPaid"</formula>
    </cfRule>
    <cfRule type="cellIs" dxfId="3" priority="3980" operator="equal">
      <formula>"NotPaid"</formula>
    </cfRule>
    <cfRule type="cellIs" dxfId="3" priority="3969" operator="equal">
      <formula>"NotPaid"</formula>
    </cfRule>
    <cfRule type="cellIs" dxfId="3" priority="3968" operator="equal">
      <formula>"NotPaid"</formula>
    </cfRule>
    <cfRule type="cellIs" dxfId="3" priority="3967" operator="equal">
      <formula>"NotPaid"</formula>
    </cfRule>
    <cfRule type="cellIs" dxfId="3" priority="3957" operator="equal">
      <formula>"NotPaid"</formula>
    </cfRule>
    <cfRule type="cellIs" dxfId="3" priority="3956" operator="equal">
      <formula>"NotPaid"</formula>
    </cfRule>
    <cfRule type="cellIs" dxfId="3" priority="3955" operator="equal">
      <formula>"NotPaid"</formula>
    </cfRule>
    <cfRule type="cellIs" dxfId="3" priority="3941" operator="equal">
      <formula>"NotPaid"</formula>
    </cfRule>
    <cfRule type="cellIs" dxfId="3" priority="3940" operator="equal">
      <formula>"NotPaid"</formula>
    </cfRule>
    <cfRule type="cellIs" dxfId="3" priority="3939" operator="equal">
      <formula>"NotPaid"</formula>
    </cfRule>
    <cfRule type="cellIs" dxfId="3" priority="3928" operator="equal">
      <formula>"NotPaid"</formula>
    </cfRule>
    <cfRule type="cellIs" dxfId="3" priority="3927" operator="equal">
      <formula>"NotPaid"</formula>
    </cfRule>
    <cfRule type="cellIs" dxfId="3" priority="3926" operator="equal">
      <formula>"NotPaid"</formula>
    </cfRule>
    <cfRule type="cellIs" dxfId="3" priority="3915" operator="equal">
      <formula>"NotPaid"</formula>
    </cfRule>
    <cfRule type="cellIs" dxfId="3" priority="3914" operator="equal">
      <formula>"NotPaid"</formula>
    </cfRule>
    <cfRule type="cellIs" dxfId="3" priority="3913" operator="equal">
      <formula>"NotPaid"</formula>
    </cfRule>
    <cfRule type="cellIs" dxfId="3" priority="3903" operator="equal">
      <formula>"NotPaid"</formula>
    </cfRule>
    <cfRule type="cellIs" dxfId="3" priority="3902" operator="equal">
      <formula>"NotPaid"</formula>
    </cfRule>
    <cfRule type="cellIs" dxfId="3" priority="3901" operator="equal">
      <formula>"NotPaid"</formula>
    </cfRule>
    <cfRule type="cellIs" dxfId="3" priority="3890" operator="equal">
      <formula>"NotPaid"</formula>
    </cfRule>
    <cfRule type="cellIs" dxfId="3" priority="3889" operator="equal">
      <formula>"NotPaid"</formula>
    </cfRule>
    <cfRule type="cellIs" dxfId="3" priority="3888" operator="equal">
      <formula>"NotPaid"</formula>
    </cfRule>
    <cfRule type="cellIs" dxfId="3" priority="3878" operator="equal">
      <formula>"NotPaid"</formula>
    </cfRule>
    <cfRule type="cellIs" dxfId="3" priority="3877" operator="equal">
      <formula>"NotPaid"</formula>
    </cfRule>
    <cfRule type="cellIs" dxfId="3" priority="3876" operator="equal">
      <formula>"NotPaid"</formula>
    </cfRule>
    <cfRule type="cellIs" dxfId="3" priority="3861" operator="equal">
      <formula>"NotPaid"</formula>
    </cfRule>
    <cfRule type="cellIs" dxfId="3" priority="3860" operator="equal">
      <formula>"NotPaid"</formula>
    </cfRule>
    <cfRule type="cellIs" dxfId="3" priority="3859" operator="equal">
      <formula>"NotPaid"</formula>
    </cfRule>
    <cfRule type="cellIs" dxfId="3" priority="3848" operator="equal">
      <formula>"NotPaid"</formula>
    </cfRule>
    <cfRule type="cellIs" dxfId="3" priority="3847" operator="equal">
      <formula>"NotPaid"</formula>
    </cfRule>
    <cfRule type="cellIs" dxfId="3" priority="3846" operator="equal">
      <formula>"NotPaid"</formula>
    </cfRule>
    <cfRule type="cellIs" dxfId="3" priority="3835" operator="equal">
      <formula>"NotPaid"</formula>
    </cfRule>
    <cfRule type="cellIs" dxfId="3" priority="3834" operator="equal">
      <formula>"NotPaid"</formula>
    </cfRule>
    <cfRule type="cellIs" dxfId="3" priority="3833" operator="equal">
      <formula>"NotPaid"</formula>
    </cfRule>
    <cfRule type="cellIs" dxfId="3" priority="3822" operator="equal">
      <formula>"NotPaid"</formula>
    </cfRule>
    <cfRule type="cellIs" dxfId="3" priority="3821" operator="equal">
      <formula>"NotPaid"</formula>
    </cfRule>
    <cfRule type="cellIs" dxfId="3" priority="3820" operator="equal">
      <formula>"NotPaid"</formula>
    </cfRule>
    <cfRule type="cellIs" dxfId="3" priority="3810" operator="equal">
      <formula>"NotPaid"</formula>
    </cfRule>
    <cfRule type="cellIs" dxfId="3" priority="3809" operator="equal">
      <formula>"NotPaid"</formula>
    </cfRule>
    <cfRule type="cellIs" dxfId="3" priority="3808" operator="equal">
      <formula>"NotPaid"</formula>
    </cfRule>
    <cfRule type="cellIs" dxfId="3" priority="3797" operator="equal">
      <formula>"NotPaid"</formula>
    </cfRule>
    <cfRule type="cellIs" dxfId="3" priority="3796" operator="equal">
      <formula>"NotPaid"</formula>
    </cfRule>
    <cfRule type="cellIs" dxfId="3" priority="3795" operator="equal">
      <formula>"NotPaid"</formula>
    </cfRule>
    <cfRule type="cellIs" dxfId="3" priority="3785" operator="equal">
      <formula>"NotPaid"</formula>
    </cfRule>
    <cfRule type="cellIs" dxfId="3" priority="3784" operator="equal">
      <formula>"NotPaid"</formula>
    </cfRule>
    <cfRule type="cellIs" dxfId="3" priority="3783" operator="equal">
      <formula>"NotPaid"</formula>
    </cfRule>
    <cfRule type="cellIs" dxfId="3" priority="3769" operator="equal">
      <formula>"NotPaid"</formula>
    </cfRule>
    <cfRule type="cellIs" dxfId="3" priority="3768" operator="equal">
      <formula>"NotPaid"</formula>
    </cfRule>
    <cfRule type="cellIs" dxfId="3" priority="3767" operator="equal">
      <formula>"NotPaid"</formula>
    </cfRule>
    <cfRule type="cellIs" dxfId="3" priority="3756" operator="equal">
      <formula>"NotPaid"</formula>
    </cfRule>
    <cfRule type="cellIs" dxfId="3" priority="3755" operator="equal">
      <formula>"NotPaid"</formula>
    </cfRule>
    <cfRule type="cellIs" dxfId="3" priority="3754" operator="equal">
      <formula>"NotPaid"</formula>
    </cfRule>
    <cfRule type="cellIs" dxfId="3" priority="3743" operator="equal">
      <formula>"NotPaid"</formula>
    </cfRule>
    <cfRule type="cellIs" dxfId="3" priority="3742" operator="equal">
      <formula>"NotPaid"</formula>
    </cfRule>
    <cfRule type="cellIs" dxfId="3" priority="3741" operator="equal">
      <formula>"NotPaid"</formula>
    </cfRule>
    <cfRule type="cellIs" dxfId="3" priority="3731" operator="equal">
      <formula>"NotPaid"</formula>
    </cfRule>
    <cfRule type="cellIs" dxfId="3" priority="3730" operator="equal">
      <formula>"NotPaid"</formula>
    </cfRule>
    <cfRule type="cellIs" dxfId="3" priority="3729" operator="equal">
      <formula>"NotPaid"</formula>
    </cfRule>
    <cfRule type="cellIs" dxfId="3" priority="3718" operator="equal">
      <formula>"NotPaid"</formula>
    </cfRule>
    <cfRule type="cellIs" dxfId="3" priority="3717" operator="equal">
      <formula>"NotPaid"</formula>
    </cfRule>
    <cfRule type="cellIs" dxfId="3" priority="3716" operator="equal">
      <formula>"NotPaid"</formula>
    </cfRule>
    <cfRule type="cellIs" dxfId="3" priority="3705" operator="equal">
      <formula>"NotPaid"</formula>
    </cfRule>
    <cfRule type="cellIs" dxfId="3" priority="3704" operator="equal">
      <formula>"NotPaid"</formula>
    </cfRule>
    <cfRule type="cellIs" dxfId="3" priority="3703" operator="equal">
      <formula>"NotPaid"</formula>
    </cfRule>
    <cfRule type="cellIs" dxfId="3" priority="3692" operator="equal">
      <formula>"NotPaid"</formula>
    </cfRule>
    <cfRule type="cellIs" dxfId="3" priority="3691" operator="equal">
      <formula>"NotPaid"</formula>
    </cfRule>
    <cfRule type="cellIs" dxfId="3" priority="3690" operator="equal">
      <formula>"NotPaid"</formula>
    </cfRule>
    <cfRule type="cellIs" dxfId="3" priority="3679" operator="equal">
      <formula>"NotPaid"</formula>
    </cfRule>
    <cfRule type="cellIs" dxfId="3" priority="3678" operator="equal">
      <formula>"NotPaid"</formula>
    </cfRule>
    <cfRule type="cellIs" dxfId="3" priority="3677" operator="equal">
      <formula>"NotPaid"</formula>
    </cfRule>
    <cfRule type="cellIs" dxfId="3" priority="3667" operator="equal">
      <formula>"NotPaid"</formula>
    </cfRule>
    <cfRule type="cellIs" dxfId="3" priority="3666" operator="equal">
      <formula>"NotPaid"</formula>
    </cfRule>
    <cfRule type="cellIs" dxfId="3" priority="3665" operator="equal">
      <formula>"NotPaid"</formula>
    </cfRule>
    <cfRule type="cellIs" dxfId="3" priority="3651" operator="equal">
      <formula>"NotPaid"</formula>
    </cfRule>
    <cfRule type="cellIs" dxfId="3" priority="3650" operator="equal">
      <formula>"NotPaid"</formula>
    </cfRule>
    <cfRule type="cellIs" dxfId="3" priority="3649" operator="equal">
      <formula>"NotPaid"</formula>
    </cfRule>
    <cfRule type="cellIs" dxfId="3" priority="3639" operator="equal">
      <formula>"NotPaid"</formula>
    </cfRule>
    <cfRule type="cellIs" dxfId="3" priority="3638" operator="equal">
      <formula>"NotPaid"</formula>
    </cfRule>
    <cfRule type="cellIs" dxfId="3" priority="3637" operator="equal">
      <formula>"NotPaid"</formula>
    </cfRule>
    <cfRule type="cellIs" dxfId="3" priority="3622" operator="equal">
      <formula>"NotPaid"</formula>
    </cfRule>
    <cfRule type="cellIs" dxfId="3" priority="3621" operator="equal">
      <formula>"NotPaid"</formula>
    </cfRule>
    <cfRule type="cellIs" dxfId="3" priority="3620" operator="equal">
      <formula>"NotPaid"</formula>
    </cfRule>
    <cfRule type="cellIs" dxfId="3" priority="3609" operator="equal">
      <formula>"NotPaid"</formula>
    </cfRule>
    <cfRule type="cellIs" dxfId="3" priority="3608" operator="equal">
      <formula>"NotPaid"</formula>
    </cfRule>
    <cfRule type="cellIs" dxfId="3" priority="3607" operator="equal">
      <formula>"NotPaid"</formula>
    </cfRule>
    <cfRule type="cellIs" dxfId="3" priority="3596" operator="equal">
      <formula>"NotPaid"</formula>
    </cfRule>
    <cfRule type="cellIs" dxfId="3" priority="3595" operator="equal">
      <formula>"NotPaid"</formula>
    </cfRule>
    <cfRule type="cellIs" dxfId="3" priority="3594" operator="equal">
      <formula>"NotPaid"</formula>
    </cfRule>
    <cfRule type="cellIs" dxfId="3" priority="3583" operator="equal">
      <formula>"NotPaid"</formula>
    </cfRule>
    <cfRule type="cellIs" dxfId="3" priority="3582" operator="equal">
      <formula>"NotPaid"</formula>
    </cfRule>
    <cfRule type="cellIs" dxfId="3" priority="3581" operator="equal">
      <formula>"NotPaid"</formula>
    </cfRule>
  </conditionalFormatting>
  <conditionalFormatting sqref="F22">
    <cfRule type="cellIs" dxfId="3" priority="4174" operator="equal">
      <formula>"NotPaid"</formula>
    </cfRule>
    <cfRule type="cellIs" dxfId="3" priority="4173" operator="equal">
      <formula>"NotPaid"</formula>
    </cfRule>
    <cfRule type="cellIs" dxfId="3" priority="4172" operator="equal">
      <formula>"NotPaid"</formula>
    </cfRule>
    <cfRule type="cellIs" dxfId="3" priority="4161" operator="equal">
      <formula>"NotPaid"</formula>
    </cfRule>
    <cfRule type="cellIs" dxfId="3" priority="4160" operator="equal">
      <formula>"NotPaid"</formula>
    </cfRule>
    <cfRule type="cellIs" dxfId="3" priority="4159" operator="equal">
      <formula>"NotPaid"</formula>
    </cfRule>
    <cfRule type="cellIs" dxfId="3" priority="4149" operator="equal">
      <formula>"NotPaid"</formula>
    </cfRule>
    <cfRule type="cellIs" dxfId="3" priority="4148" operator="equal">
      <formula>"NotPaid"</formula>
    </cfRule>
    <cfRule type="cellIs" dxfId="3" priority="4147" operator="equal">
      <formula>"NotPaid"</formula>
    </cfRule>
    <cfRule type="cellIs" dxfId="3" priority="4133" operator="equal">
      <formula>"NotPaid"</formula>
    </cfRule>
    <cfRule type="cellIs" dxfId="3" priority="4132" operator="equal">
      <formula>"NotPaid"</formula>
    </cfRule>
    <cfRule type="cellIs" dxfId="3" priority="4131" operator="equal">
      <formula>"NotPaid"</formula>
    </cfRule>
    <cfRule type="cellIs" dxfId="3" priority="4120" operator="equal">
      <formula>"NotPaid"</formula>
    </cfRule>
    <cfRule type="cellIs" dxfId="3" priority="4119" operator="equal">
      <formula>"NotPaid"</formula>
    </cfRule>
    <cfRule type="cellIs" dxfId="3" priority="4118" operator="equal">
      <formula>"NotPaid"</formula>
    </cfRule>
    <cfRule type="cellIs" dxfId="3" priority="4107" operator="equal">
      <formula>"NotPaid"</formula>
    </cfRule>
    <cfRule type="cellIs" dxfId="3" priority="4106" operator="equal">
      <formula>"NotPaid"</formula>
    </cfRule>
    <cfRule type="cellIs" dxfId="3" priority="4105" operator="equal">
      <formula>"NotPaid"</formula>
    </cfRule>
    <cfRule type="cellIs" dxfId="3" priority="4095" operator="equal">
      <formula>"NotPaid"</formula>
    </cfRule>
    <cfRule type="cellIs" dxfId="3" priority="4094" operator="equal">
      <formula>"NotPaid"</formula>
    </cfRule>
    <cfRule type="cellIs" dxfId="3" priority="4093" operator="equal">
      <formula>"NotPaid"</formula>
    </cfRule>
    <cfRule type="cellIs" dxfId="3" priority="4070" operator="equal">
      <formula>"NotPaid"</formula>
    </cfRule>
    <cfRule type="cellIs" dxfId="3" priority="4069" operator="equal">
      <formula>"NotPaid"</formula>
    </cfRule>
    <cfRule type="cellIs" dxfId="3" priority="4068" operator="equal">
      <formula>"NotPaid"</formula>
    </cfRule>
    <cfRule type="cellIs" dxfId="3" priority="4058" operator="equal">
      <formula>"NotPaid"</formula>
    </cfRule>
    <cfRule type="cellIs" dxfId="3" priority="4057" operator="equal">
      <formula>"NotPaid"</formula>
    </cfRule>
    <cfRule type="cellIs" dxfId="3" priority="4056" operator="equal">
      <formula>"NotPaid"</formula>
    </cfRule>
    <cfRule type="cellIs" dxfId="3" priority="4046" operator="equal">
      <formula>"NotPaid"</formula>
    </cfRule>
    <cfRule type="cellIs" dxfId="3" priority="4045" operator="equal">
      <formula>"NotPaid"</formula>
    </cfRule>
    <cfRule type="cellIs" dxfId="3" priority="4044" operator="equal">
      <formula>"NotPaid"</formula>
    </cfRule>
    <cfRule type="cellIs" dxfId="3" priority="4029" operator="equal">
      <formula>"NotPaid"</formula>
    </cfRule>
    <cfRule type="cellIs" dxfId="3" priority="4028" operator="equal">
      <formula>"NotPaid"</formula>
    </cfRule>
    <cfRule type="cellIs" dxfId="3" priority="4027" operator="equal">
      <formula>"NotPaid"</formula>
    </cfRule>
    <cfRule type="cellIs" dxfId="3" priority="4016" operator="equal">
      <formula>"NotPaid"</formula>
    </cfRule>
    <cfRule type="cellIs" dxfId="3" priority="4015" operator="equal">
      <formula>"NotPaid"</formula>
    </cfRule>
    <cfRule type="cellIs" dxfId="3" priority="4014" operator="equal">
      <formula>"NotPaid"</formula>
    </cfRule>
    <cfRule type="cellIs" dxfId="3" priority="4003" operator="equal">
      <formula>"NotPaid"</formula>
    </cfRule>
    <cfRule type="cellIs" dxfId="3" priority="4002" operator="equal">
      <formula>"NotPaid"</formula>
    </cfRule>
    <cfRule type="cellIs" dxfId="3" priority="4001" operator="equal">
      <formula>"NotPaid"</formula>
    </cfRule>
    <cfRule type="cellIs" dxfId="3" priority="3990" operator="equal">
      <formula>"NotPaid"</formula>
    </cfRule>
    <cfRule type="cellIs" dxfId="3" priority="3989" operator="equal">
      <formula>"NotPaid"</formula>
    </cfRule>
    <cfRule type="cellIs" dxfId="3" priority="3988" operator="equal">
      <formula>"NotPaid"</formula>
    </cfRule>
    <cfRule type="cellIs" dxfId="3" priority="3978" operator="equal">
      <formula>"NotPaid"</formula>
    </cfRule>
    <cfRule type="cellIs" dxfId="3" priority="3977" operator="equal">
      <formula>"NotPaid"</formula>
    </cfRule>
    <cfRule type="cellIs" dxfId="3" priority="3976" operator="equal">
      <formula>"NotPaid"</formula>
    </cfRule>
    <cfRule type="cellIs" dxfId="3" priority="3965" operator="equal">
      <formula>"NotPaid"</formula>
    </cfRule>
    <cfRule type="cellIs" dxfId="3" priority="3964" operator="equal">
      <formula>"NotPaid"</formula>
    </cfRule>
    <cfRule type="cellIs" dxfId="3" priority="3963" operator="equal">
      <formula>"NotPaid"</formula>
    </cfRule>
    <cfRule type="cellIs" dxfId="3" priority="3953" operator="equal">
      <formula>"NotPaid"</formula>
    </cfRule>
    <cfRule type="cellIs" dxfId="3" priority="3952" operator="equal">
      <formula>"NotPaid"</formula>
    </cfRule>
    <cfRule type="cellIs" dxfId="3" priority="3951" operator="equal">
      <formula>"NotPaid"</formula>
    </cfRule>
    <cfRule type="cellIs" dxfId="3" priority="3937" operator="equal">
      <formula>"NotPaid"</formula>
    </cfRule>
    <cfRule type="cellIs" dxfId="3" priority="3936" operator="equal">
      <formula>"NotPaid"</formula>
    </cfRule>
    <cfRule type="cellIs" dxfId="3" priority="3935" operator="equal">
      <formula>"NotPaid"</formula>
    </cfRule>
    <cfRule type="cellIs" dxfId="3" priority="3924" operator="equal">
      <formula>"NotPaid"</formula>
    </cfRule>
    <cfRule type="cellIs" dxfId="3" priority="3923" operator="equal">
      <formula>"NotPaid"</formula>
    </cfRule>
    <cfRule type="cellIs" dxfId="3" priority="3922" operator="equal">
      <formula>"NotPaid"</formula>
    </cfRule>
    <cfRule type="cellIs" dxfId="3" priority="3911" operator="equal">
      <formula>"NotPaid"</formula>
    </cfRule>
    <cfRule type="cellIs" dxfId="3" priority="3910" operator="equal">
      <formula>"NotPaid"</formula>
    </cfRule>
    <cfRule type="cellIs" dxfId="3" priority="3909" operator="equal">
      <formula>"NotPaid"</formula>
    </cfRule>
    <cfRule type="cellIs" dxfId="3" priority="3899" operator="equal">
      <formula>"NotPaid"</formula>
    </cfRule>
    <cfRule type="cellIs" dxfId="3" priority="3898" operator="equal">
      <formula>"NotPaid"</formula>
    </cfRule>
    <cfRule type="cellIs" dxfId="3" priority="3897" operator="equal">
      <formula>"NotPaid"</formula>
    </cfRule>
    <cfRule type="cellIs" dxfId="3" priority="3886" operator="equal">
      <formula>"NotPaid"</formula>
    </cfRule>
    <cfRule type="cellIs" dxfId="3" priority="3885" operator="equal">
      <formula>"NotPaid"</formula>
    </cfRule>
    <cfRule type="cellIs" dxfId="3" priority="3884" operator="equal">
      <formula>"NotPaid"</formula>
    </cfRule>
    <cfRule type="cellIs" dxfId="3" priority="3874" operator="equal">
      <formula>"NotPaid"</formula>
    </cfRule>
    <cfRule type="cellIs" dxfId="3" priority="3873" operator="equal">
      <formula>"NotPaid"</formula>
    </cfRule>
    <cfRule type="cellIs" dxfId="3" priority="3872" operator="equal">
      <formula>"NotPaid"</formula>
    </cfRule>
    <cfRule type="cellIs" dxfId="3" priority="3857" operator="equal">
      <formula>"NotPaid"</formula>
    </cfRule>
    <cfRule type="cellIs" dxfId="3" priority="3856" operator="equal">
      <formula>"NotPaid"</formula>
    </cfRule>
    <cfRule type="cellIs" dxfId="3" priority="3855" operator="equal">
      <formula>"NotPaid"</formula>
    </cfRule>
    <cfRule type="cellIs" dxfId="3" priority="3844" operator="equal">
      <formula>"NotPaid"</formula>
    </cfRule>
    <cfRule type="cellIs" dxfId="3" priority="3843" operator="equal">
      <formula>"NotPaid"</formula>
    </cfRule>
    <cfRule type="cellIs" dxfId="3" priority="3842" operator="equal">
      <formula>"NotPaid"</formula>
    </cfRule>
    <cfRule type="cellIs" dxfId="3" priority="3831" operator="equal">
      <formula>"NotPaid"</formula>
    </cfRule>
    <cfRule type="cellIs" dxfId="3" priority="3830" operator="equal">
      <formula>"NotPaid"</formula>
    </cfRule>
    <cfRule type="cellIs" dxfId="3" priority="3829" operator="equal">
      <formula>"NotPaid"</formula>
    </cfRule>
    <cfRule type="cellIs" dxfId="3" priority="3818" operator="equal">
      <formula>"NotPaid"</formula>
    </cfRule>
    <cfRule type="cellIs" dxfId="3" priority="3817" operator="equal">
      <formula>"NotPaid"</formula>
    </cfRule>
    <cfRule type="cellIs" dxfId="3" priority="3816" operator="equal">
      <formula>"NotPaid"</formula>
    </cfRule>
    <cfRule type="cellIs" dxfId="3" priority="3806" operator="equal">
      <formula>"NotPaid"</formula>
    </cfRule>
    <cfRule type="cellIs" dxfId="3" priority="3805" operator="equal">
      <formula>"NotPaid"</formula>
    </cfRule>
    <cfRule type="cellIs" dxfId="3" priority="3804" operator="equal">
      <formula>"NotPaid"</formula>
    </cfRule>
    <cfRule type="cellIs" dxfId="3" priority="3793" operator="equal">
      <formula>"NotPaid"</formula>
    </cfRule>
    <cfRule type="cellIs" dxfId="3" priority="3792" operator="equal">
      <formula>"NotPaid"</formula>
    </cfRule>
    <cfRule type="cellIs" dxfId="3" priority="3791" operator="equal">
      <formula>"NotPaid"</formula>
    </cfRule>
    <cfRule type="cellIs" dxfId="3" priority="3781" operator="equal">
      <formula>"NotPaid"</formula>
    </cfRule>
    <cfRule type="cellIs" dxfId="3" priority="3780" operator="equal">
      <formula>"NotPaid"</formula>
    </cfRule>
    <cfRule type="cellIs" dxfId="3" priority="3779" operator="equal">
      <formula>"NotPaid"</formula>
    </cfRule>
    <cfRule type="cellIs" dxfId="3" priority="3765" operator="equal">
      <formula>"NotPaid"</formula>
    </cfRule>
    <cfRule type="cellIs" dxfId="3" priority="3764" operator="equal">
      <formula>"NotPaid"</formula>
    </cfRule>
    <cfRule type="cellIs" dxfId="3" priority="3763" operator="equal">
      <formula>"NotPaid"</formula>
    </cfRule>
    <cfRule type="cellIs" dxfId="3" priority="3752" operator="equal">
      <formula>"NotPaid"</formula>
    </cfRule>
    <cfRule type="cellIs" dxfId="3" priority="3751" operator="equal">
      <formula>"NotPaid"</formula>
    </cfRule>
    <cfRule type="cellIs" dxfId="3" priority="3750" operator="equal">
      <formula>"NotPaid"</formula>
    </cfRule>
    <cfRule type="cellIs" dxfId="3" priority="3739" operator="equal">
      <formula>"NotPaid"</formula>
    </cfRule>
    <cfRule type="cellIs" dxfId="3" priority="3738" operator="equal">
      <formula>"NotPaid"</formula>
    </cfRule>
    <cfRule type="cellIs" dxfId="3" priority="3737" operator="equal">
      <formula>"NotPaid"</formula>
    </cfRule>
    <cfRule type="cellIs" dxfId="3" priority="3727" operator="equal">
      <formula>"NotPaid"</formula>
    </cfRule>
    <cfRule type="cellIs" dxfId="3" priority="3726" operator="equal">
      <formula>"NotPaid"</formula>
    </cfRule>
    <cfRule type="cellIs" dxfId="3" priority="3725" operator="equal">
      <formula>"NotPaid"</formula>
    </cfRule>
    <cfRule type="cellIs" dxfId="3" priority="3714" operator="equal">
      <formula>"NotPaid"</formula>
    </cfRule>
    <cfRule type="cellIs" dxfId="3" priority="3713" operator="equal">
      <formula>"NotPaid"</formula>
    </cfRule>
    <cfRule type="cellIs" dxfId="3" priority="3712" operator="equal">
      <formula>"NotPaid"</formula>
    </cfRule>
    <cfRule type="cellIs" dxfId="3" priority="3701" operator="equal">
      <formula>"NotPaid"</formula>
    </cfRule>
    <cfRule type="cellIs" dxfId="3" priority="3700" operator="equal">
      <formula>"NotPaid"</formula>
    </cfRule>
    <cfRule type="cellIs" dxfId="3" priority="3699" operator="equal">
      <formula>"NotPaid"</formula>
    </cfRule>
    <cfRule type="cellIs" dxfId="3" priority="3688" operator="equal">
      <formula>"NotPaid"</formula>
    </cfRule>
    <cfRule type="cellIs" dxfId="3" priority="3687" operator="equal">
      <formula>"NotPaid"</formula>
    </cfRule>
    <cfRule type="cellIs" dxfId="3" priority="3686" operator="equal">
      <formula>"NotPaid"</formula>
    </cfRule>
    <cfRule type="cellIs" dxfId="3" priority="3675" operator="equal">
      <formula>"NotPaid"</formula>
    </cfRule>
    <cfRule type="cellIs" dxfId="3" priority="3674" operator="equal">
      <formula>"NotPaid"</formula>
    </cfRule>
    <cfRule type="cellIs" dxfId="3" priority="3673" operator="equal">
      <formula>"NotPaid"</formula>
    </cfRule>
    <cfRule type="cellIs" dxfId="3" priority="3663" operator="equal">
      <formula>"NotPaid"</formula>
    </cfRule>
    <cfRule type="cellIs" dxfId="3" priority="3662" operator="equal">
      <formula>"NotPaid"</formula>
    </cfRule>
    <cfRule type="cellIs" dxfId="3" priority="3661" operator="equal">
      <formula>"NotPaid"</formula>
    </cfRule>
    <cfRule type="cellIs" dxfId="3" priority="3647" operator="equal">
      <formula>"NotPaid"</formula>
    </cfRule>
    <cfRule type="cellIs" dxfId="3" priority="3646" operator="equal">
      <formula>"NotPaid"</formula>
    </cfRule>
    <cfRule type="cellIs" dxfId="3" priority="3645" operator="equal">
      <formula>"NotPaid"</formula>
    </cfRule>
    <cfRule type="cellIs" dxfId="3" priority="3635" operator="equal">
      <formula>"NotPaid"</formula>
    </cfRule>
    <cfRule type="cellIs" dxfId="3" priority="3634" operator="equal">
      <formula>"NotPaid"</formula>
    </cfRule>
    <cfRule type="cellIs" dxfId="3" priority="3633" operator="equal">
      <formula>"NotPaid"</formula>
    </cfRule>
    <cfRule type="cellIs" dxfId="3" priority="3618" operator="equal">
      <formula>"NotPaid"</formula>
    </cfRule>
    <cfRule type="cellIs" dxfId="3" priority="3617" operator="equal">
      <formula>"NotPaid"</formula>
    </cfRule>
    <cfRule type="cellIs" dxfId="3" priority="3616" operator="equal">
      <formula>"NotPaid"</formula>
    </cfRule>
    <cfRule type="cellIs" dxfId="3" priority="3605" operator="equal">
      <formula>"NotPaid"</formula>
    </cfRule>
    <cfRule type="cellIs" dxfId="3" priority="3604" operator="equal">
      <formula>"NotPaid"</formula>
    </cfRule>
    <cfRule type="cellIs" dxfId="3" priority="3603" operator="equal">
      <formula>"NotPaid"</formula>
    </cfRule>
    <cfRule type="cellIs" dxfId="3" priority="3592" operator="equal">
      <formula>"NotPaid"</formula>
    </cfRule>
    <cfRule type="cellIs" dxfId="3" priority="3591" operator="equal">
      <formula>"NotPaid"</formula>
    </cfRule>
    <cfRule type="cellIs" dxfId="3" priority="3590" operator="equal">
      <formula>"NotPaid"</formula>
    </cfRule>
    <cfRule type="cellIs" dxfId="3" priority="3579" operator="equal">
      <formula>"NotPaid"</formula>
    </cfRule>
    <cfRule type="cellIs" dxfId="3" priority="3578" operator="equal">
      <formula>"NotPaid"</formula>
    </cfRule>
    <cfRule type="cellIs" dxfId="3" priority="3577" operator="equal">
      <formula>"NotPaid"</formula>
    </cfRule>
  </conditionalFormatting>
  <conditionalFormatting sqref="F22:G22">
    <cfRule type="expression" dxfId="8" priority="4181" stopIfTrue="1">
      <formula>AND(TODAY()&gt;VLOOKUP(Maths!$B21,RegistrationDetails,MathsColumn,FALSE),Maths!F21="NotPaid")</formula>
    </cfRule>
    <cfRule type="expression" dxfId="8" priority="4180" stopIfTrue="1">
      <formula>Maths!F21="NotPaid"</formula>
    </cfRule>
  </conditionalFormatting>
  <conditionalFormatting sqref="G22:N22">
    <cfRule type="cellIs" dxfId="3" priority="4175" operator="equal">
      <formula>"NotPaid"</formula>
    </cfRule>
    <cfRule type="cellIs" dxfId="3" priority="4162" operator="equal">
      <formula>"NotPaid"</formula>
    </cfRule>
    <cfRule type="cellIs" dxfId="3" priority="4134" operator="equal">
      <formula>"NotPaid"</formula>
    </cfRule>
    <cfRule type="cellIs" dxfId="3" priority="4121" operator="equal">
      <formula>"NotPaid"</formula>
    </cfRule>
    <cfRule type="cellIs" dxfId="3" priority="4108" operator="equal">
      <formula>"NotPaid"</formula>
    </cfRule>
    <cfRule type="cellIs" dxfId="3" priority="4059" operator="equal">
      <formula>"NotPaid"</formula>
    </cfRule>
    <cfRule type="cellIs" dxfId="3" priority="4030" operator="equal">
      <formula>"NotPaid"</formula>
    </cfRule>
    <cfRule type="cellIs" dxfId="3" priority="4017" operator="equal">
      <formula>"NotPaid"</formula>
    </cfRule>
    <cfRule type="cellIs" dxfId="3" priority="3979" operator="equal">
      <formula>"NotPaid"</formula>
    </cfRule>
    <cfRule type="cellIs" dxfId="3" priority="3966" operator="equal">
      <formula>"NotPaid"</formula>
    </cfRule>
    <cfRule type="cellIs" dxfId="3" priority="3938" operator="equal">
      <formula>"NotPaid"</formula>
    </cfRule>
    <cfRule type="cellIs" dxfId="3" priority="3925" operator="equal">
      <formula>"NotPaid"</formula>
    </cfRule>
    <cfRule type="cellIs" dxfId="3" priority="3912" operator="equal">
      <formula>"NotPaid"</formula>
    </cfRule>
    <cfRule type="cellIs" dxfId="3" priority="3887" operator="equal">
      <formula>"NotPaid"</formula>
    </cfRule>
    <cfRule type="cellIs" dxfId="3" priority="3858" operator="equal">
      <formula>"NotPaid"</formula>
    </cfRule>
    <cfRule type="cellIs" dxfId="3" priority="3845" operator="equal">
      <formula>"NotPaid"</formula>
    </cfRule>
    <cfRule type="cellIs" dxfId="3" priority="3807" operator="equal">
      <formula>"NotPaid"</formula>
    </cfRule>
    <cfRule type="cellIs" dxfId="3" priority="3794" operator="equal">
      <formula>"NotPaid"</formula>
    </cfRule>
    <cfRule type="cellIs" dxfId="3" priority="3766" operator="equal">
      <formula>"NotPaid"</formula>
    </cfRule>
    <cfRule type="cellIs" dxfId="3" priority="3753" operator="equal">
      <formula>"NotPaid"</formula>
    </cfRule>
    <cfRule type="cellIs" dxfId="3" priority="3740" operator="equal">
      <formula>"NotPaid"</formula>
    </cfRule>
    <cfRule type="cellIs" dxfId="3" priority="3689" operator="equal">
      <formula>"NotPaid"</formula>
    </cfRule>
    <cfRule type="cellIs" dxfId="3" priority="3676" operator="equal">
      <formula>"NotPaid"</formula>
    </cfRule>
    <cfRule type="cellIs" dxfId="3" priority="3648" operator="equal">
      <formula>"NotPaid"</formula>
    </cfRule>
    <cfRule type="cellIs" dxfId="3" priority="3619" operator="equal">
      <formula>"NotPaid"</formula>
    </cfRule>
    <cfRule type="cellIs" dxfId="3" priority="3606" operator="equal">
      <formula>"NotPaid"</formula>
    </cfRule>
  </conditionalFormatting>
  <conditionalFormatting sqref="G22">
    <cfRule type="cellIs" dxfId="3" priority="4150" operator="equal">
      <formula>"NotPaid"</formula>
    </cfRule>
    <cfRule type="cellIs" dxfId="3" priority="4096" operator="equal">
      <formula>"NotPaid"</formula>
    </cfRule>
    <cfRule type="cellIs" dxfId="3" priority="4071" operator="equal">
      <formula>"NotPaid"</formula>
    </cfRule>
    <cfRule type="cellIs" dxfId="3" priority="4047" operator="equal">
      <formula>"NotPaid"</formula>
    </cfRule>
    <cfRule type="cellIs" dxfId="3" priority="4004" operator="equal">
      <formula>"NotPaid"</formula>
    </cfRule>
    <cfRule type="cellIs" dxfId="3" priority="3991" operator="equal">
      <formula>"NotPaid"</formula>
    </cfRule>
    <cfRule type="cellIs" dxfId="3" priority="3954" operator="equal">
      <formula>"NotPaid"</formula>
    </cfRule>
    <cfRule type="cellIs" dxfId="3" priority="3900" operator="equal">
      <formula>"NotPaid"</formula>
    </cfRule>
    <cfRule type="cellIs" dxfId="3" priority="3875" operator="equal">
      <formula>"NotPaid"</formula>
    </cfRule>
    <cfRule type="cellIs" dxfId="3" priority="3832" operator="equal">
      <formula>"NotPaid"</formula>
    </cfRule>
    <cfRule type="cellIs" dxfId="3" priority="3819" operator="equal">
      <formula>"NotPaid"</formula>
    </cfRule>
    <cfRule type="cellIs" dxfId="3" priority="3782" operator="equal">
      <formula>"NotPaid"</formula>
    </cfRule>
    <cfRule type="cellIs" dxfId="3" priority="3728" operator="equal">
      <formula>"NotPaid"</formula>
    </cfRule>
    <cfRule type="cellIs" dxfId="3" priority="3715" operator="equal">
      <formula>"NotPaid"</formula>
    </cfRule>
    <cfRule type="cellIs" dxfId="3" priority="3702" operator="equal">
      <formula>"NotPaid"</formula>
    </cfRule>
    <cfRule type="cellIs" dxfId="3" priority="3664" operator="equal">
      <formula>"NotPaid"</formula>
    </cfRule>
    <cfRule type="cellIs" dxfId="3" priority="3636" operator="equal">
      <formula>"NotPaid"</formula>
    </cfRule>
    <cfRule type="cellIs" dxfId="3" priority="3593" operator="equal">
      <formula>"NotPaid"</formula>
    </cfRule>
    <cfRule type="cellIs" dxfId="3" priority="3580" operator="equal">
      <formula>"NotPaid"</formula>
    </cfRule>
  </conditionalFormatting>
  <conditionalFormatting sqref="H22:N22">
    <cfRule type="cellIs" dxfId="3" priority="4146" operator="equal">
      <formula>"NotPaid"</formula>
    </cfRule>
    <cfRule type="cellIs" dxfId="3" priority="4092" operator="equal">
      <formula>"NotPaid"</formula>
    </cfRule>
    <cfRule type="cellIs" dxfId="3" priority="4067" operator="equal">
      <formula>"NotPaid"</formula>
    </cfRule>
    <cfRule type="cellIs" dxfId="3" priority="4043" operator="equal">
      <formula>"NotPaid"</formula>
    </cfRule>
    <cfRule type="cellIs" dxfId="3" priority="4000" operator="equal">
      <formula>"NotPaid"</formula>
    </cfRule>
    <cfRule type="cellIs" dxfId="3" priority="3987" operator="equal">
      <formula>"NotPaid"</formula>
    </cfRule>
    <cfRule type="cellIs" dxfId="3" priority="3950" operator="equal">
      <formula>"NotPaid"</formula>
    </cfRule>
    <cfRule type="cellIs" dxfId="3" priority="3896" operator="equal">
      <formula>"NotPaid"</formula>
    </cfRule>
    <cfRule type="cellIs" dxfId="3" priority="3871" operator="equal">
      <formula>"NotPaid"</formula>
    </cfRule>
    <cfRule type="cellIs" dxfId="3" priority="3828" operator="equal">
      <formula>"NotPaid"</formula>
    </cfRule>
    <cfRule type="cellIs" dxfId="3" priority="3815" operator="equal">
      <formula>"NotPaid"</formula>
    </cfRule>
    <cfRule type="cellIs" dxfId="3" priority="3778" operator="equal">
      <formula>"NotPaid"</formula>
    </cfRule>
    <cfRule type="cellIs" dxfId="3" priority="3724" operator="equal">
      <formula>"NotPaid"</formula>
    </cfRule>
    <cfRule type="cellIs" dxfId="3" priority="3711" operator="equal">
      <formula>"NotPaid"</formula>
    </cfRule>
    <cfRule type="cellIs" dxfId="3" priority="3698" operator="equal">
      <formula>"NotPaid"</formula>
    </cfRule>
    <cfRule type="cellIs" dxfId="3" priority="3660" operator="equal">
      <formula>"NotPaid"</formula>
    </cfRule>
    <cfRule type="cellIs" dxfId="3" priority="3632" operator="equal">
      <formula>"NotPaid"</formula>
    </cfRule>
    <cfRule type="cellIs" dxfId="3" priority="3589" operator="equal">
      <formula>"NotPaid"</formula>
    </cfRule>
    <cfRule type="cellIs" dxfId="3" priority="3576" operator="equal">
      <formula>"NotPaid"</formula>
    </cfRule>
  </conditionalFormatting>
  <conditionalFormatting sqref="I22:J22">
    <cfRule type="cellIs" dxfId="3" priority="4167" operator="equal">
      <formula>"NotPaid"</formula>
    </cfRule>
    <cfRule type="cellIs" dxfId="3" priority="4166" operator="equal">
      <formula>"NotPaid"</formula>
    </cfRule>
    <cfRule type="cellIs" dxfId="3" priority="4154" operator="equal">
      <formula>"NotPaid"</formula>
    </cfRule>
    <cfRule type="cellIs" dxfId="3" priority="4138" operator="equal">
      <formula>"NotPaid"</formula>
    </cfRule>
    <cfRule type="cellIs" dxfId="3" priority="4126" operator="equal">
      <formula>"NotPaid"</formula>
    </cfRule>
    <cfRule type="cellIs" dxfId="3" priority="4125" operator="equal">
      <formula>"NotPaid"</formula>
    </cfRule>
    <cfRule type="cellIs" dxfId="3" priority="4113" operator="equal">
      <formula>"NotPaid"</formula>
    </cfRule>
    <cfRule type="cellIs" dxfId="3" priority="4112" operator="equal">
      <formula>"NotPaid"</formula>
    </cfRule>
    <cfRule type="cellIs" dxfId="3" priority="4100" operator="equal">
      <formula>"NotPaid"</formula>
    </cfRule>
    <cfRule type="cellIs" dxfId="3" priority="4087" operator="equal">
      <formula>"NotPaid"</formula>
    </cfRule>
    <cfRule type="cellIs" dxfId="3" priority="4086" operator="equal">
      <formula>"NotPaid"</formula>
    </cfRule>
    <cfRule type="cellIs" dxfId="3" priority="4085" operator="equal">
      <formula>"NotPaid"</formula>
    </cfRule>
    <cfRule type="cellIs" dxfId="3" priority="4084" operator="equal">
      <formula>"NotPaid"</formula>
    </cfRule>
    <cfRule type="cellIs" dxfId="3" priority="4083" operator="equal">
      <formula>"NotPaid"</formula>
    </cfRule>
    <cfRule type="cellIs" dxfId="3" priority="4082" operator="equal">
      <formula>"NotPaid"</formula>
    </cfRule>
    <cfRule type="cellIs" dxfId="3" priority="4081" operator="equal">
      <formula>"NotPaid"</formula>
    </cfRule>
    <cfRule type="cellIs" dxfId="3" priority="4080" operator="equal">
      <formula>"NotPaid"</formula>
    </cfRule>
    <cfRule type="cellIs" dxfId="3" priority="4079" operator="equal">
      <formula>"NotPaid"</formula>
    </cfRule>
    <cfRule type="cellIs" dxfId="3" priority="4078" operator="equal">
      <formula>"NotPaid"</formula>
    </cfRule>
    <cfRule type="cellIs" dxfId="3" priority="4077" operator="equal">
      <formula>"NotPaid"</formula>
    </cfRule>
    <cfRule type="cellIs" dxfId="3" priority="4076" operator="equal">
      <formula>"NotPaid"</formula>
    </cfRule>
    <cfRule type="cellIs" dxfId="3" priority="4075" operator="equal">
      <formula>"NotPaid"</formula>
    </cfRule>
    <cfRule type="cellIs" dxfId="3" priority="4051" operator="equal">
      <formula>"NotPaid"</formula>
    </cfRule>
    <cfRule type="cellIs" dxfId="3" priority="4038" operator="equal">
      <formula>"NotPaid"</formula>
    </cfRule>
    <cfRule type="cellIs" dxfId="3" priority="4034" operator="equal">
      <formula>"NotPaid"</formula>
    </cfRule>
    <cfRule type="cellIs" dxfId="3" priority="4022" operator="equal">
      <formula>"NotPaid"</formula>
    </cfRule>
    <cfRule type="cellIs" dxfId="3" priority="4021" operator="equal">
      <formula>"NotPaid"</formula>
    </cfRule>
    <cfRule type="cellIs" dxfId="3" priority="4009" operator="equal">
      <formula>"NotPaid"</formula>
    </cfRule>
    <cfRule type="cellIs" dxfId="3" priority="4008" operator="equal">
      <formula>"NotPaid"</formula>
    </cfRule>
    <cfRule type="cellIs" dxfId="3" priority="3995" operator="equal">
      <formula>"NotPaid"</formula>
    </cfRule>
    <cfRule type="cellIs" dxfId="3" priority="3971" operator="equal">
      <formula>"NotPaid"</formula>
    </cfRule>
    <cfRule type="cellIs" dxfId="3" priority="3970" operator="equal">
      <formula>"NotPaid"</formula>
    </cfRule>
    <cfRule type="cellIs" dxfId="3" priority="3958" operator="equal">
      <formula>"NotPaid"</formula>
    </cfRule>
    <cfRule type="cellIs" dxfId="3" priority="3942" operator="equal">
      <formula>"NotPaid"</formula>
    </cfRule>
    <cfRule type="cellIs" dxfId="3" priority="3930" operator="equal">
      <formula>"NotPaid"</formula>
    </cfRule>
    <cfRule type="cellIs" dxfId="3" priority="3929" operator="equal">
      <formula>"NotPaid"</formula>
    </cfRule>
    <cfRule type="cellIs" dxfId="3" priority="3917" operator="equal">
      <formula>"NotPaid"</formula>
    </cfRule>
    <cfRule type="cellIs" dxfId="3" priority="3916" operator="equal">
      <formula>"NotPaid"</formula>
    </cfRule>
    <cfRule type="cellIs" dxfId="3" priority="3904" operator="equal">
      <formula>"NotPaid"</formula>
    </cfRule>
    <cfRule type="cellIs" dxfId="3" priority="3891" operator="equal">
      <formula>"NotPaid"</formula>
    </cfRule>
    <cfRule type="cellIs" dxfId="3" priority="3879" operator="equal">
      <formula>"NotPaid"</formula>
    </cfRule>
    <cfRule type="cellIs" dxfId="3" priority="3757" operator="equal">
      <formula>"NotPaid"</formula>
    </cfRule>
    <cfRule type="cellIs" dxfId="3" priority="3866" operator="equal">
      <formula>"NotPaid"</formula>
    </cfRule>
    <cfRule type="cellIs" dxfId="3" priority="3862" operator="equal">
      <formula>"NotPaid"</formula>
    </cfRule>
    <cfRule type="cellIs" dxfId="3" priority="3850" operator="equal">
      <formula>"NotPaid"</formula>
    </cfRule>
    <cfRule type="cellIs" dxfId="3" priority="3849" operator="equal">
      <formula>"NotPaid"</formula>
    </cfRule>
    <cfRule type="cellIs" dxfId="3" priority="3837" operator="equal">
      <formula>"NotPaid"</formula>
    </cfRule>
    <cfRule type="cellIs" dxfId="3" priority="3836" operator="equal">
      <formula>"NotPaid"</formula>
    </cfRule>
    <cfRule type="cellIs" dxfId="3" priority="3823" operator="equal">
      <formula>"NotPaid"</formula>
    </cfRule>
    <cfRule type="cellIs" dxfId="3" priority="3799" operator="equal">
      <formula>"NotPaid"</formula>
    </cfRule>
    <cfRule type="cellIs" dxfId="3" priority="3798" operator="equal">
      <formula>"NotPaid"</formula>
    </cfRule>
    <cfRule type="cellIs" dxfId="3" priority="3786" operator="equal">
      <formula>"NotPaid"</formula>
    </cfRule>
    <cfRule type="cellIs" dxfId="3" priority="3770" operator="equal">
      <formula>"NotPaid"</formula>
    </cfRule>
    <cfRule type="cellIs" dxfId="3" priority="3758" operator="equal">
      <formula>"NotPaid"</formula>
    </cfRule>
    <cfRule type="cellIs" dxfId="3" priority="3745" operator="equal">
      <formula>"NotPaid"</formula>
    </cfRule>
    <cfRule type="cellIs" dxfId="3" priority="3744" operator="equal">
      <formula>"NotPaid"</formula>
    </cfRule>
    <cfRule type="cellIs" dxfId="3" priority="3732" operator="equal">
      <formula>"NotPaid"</formula>
    </cfRule>
    <cfRule type="cellIs" dxfId="3" priority="3719" operator="equal">
      <formula>"NotPaid"</formula>
    </cfRule>
    <cfRule type="cellIs" dxfId="3" priority="3706" operator="equal">
      <formula>"NotPaid"</formula>
    </cfRule>
    <cfRule type="cellIs" dxfId="3" priority="3693" operator="equal">
      <formula>"NotPaid"</formula>
    </cfRule>
    <cfRule type="cellIs" dxfId="3" priority="3681" operator="equal">
      <formula>"NotPaid"</formula>
    </cfRule>
    <cfRule type="cellIs" dxfId="3" priority="3680" operator="equal">
      <formula>"NotPaid"</formula>
    </cfRule>
    <cfRule type="cellIs" dxfId="3" priority="3668" operator="equal">
      <formula>"NotPaid"</formula>
    </cfRule>
    <cfRule type="cellIs" dxfId="3" priority="3652" operator="equal">
      <formula>"NotPaid"</formula>
    </cfRule>
    <cfRule type="cellIs" dxfId="3" priority="3640" operator="equal">
      <formula>"NotPaid"</formula>
    </cfRule>
    <cfRule type="cellIs" dxfId="3" priority="3627" operator="equal">
      <formula>"NotPaid"</formula>
    </cfRule>
    <cfRule type="cellIs" dxfId="3" priority="3623" operator="equal">
      <formula>"NotPaid"</formula>
    </cfRule>
    <cfRule type="cellIs" dxfId="3" priority="3611" operator="equal">
      <formula>"NotPaid"</formula>
    </cfRule>
    <cfRule type="cellIs" dxfId="3" priority="3610" operator="equal">
      <formula>"NotPaid"</formula>
    </cfRule>
    <cfRule type="cellIs" dxfId="3" priority="3598" operator="equal">
      <formula>"NotPaid"</formula>
    </cfRule>
    <cfRule type="cellIs" dxfId="3" priority="3597" operator="equal">
      <formula>"NotPaid"</formula>
    </cfRule>
    <cfRule type="cellIs" dxfId="3" priority="3584" operator="equal">
      <formula>"NotPaid"</formula>
    </cfRule>
  </conditionalFormatting>
  <conditionalFormatting sqref="O22">
    <cfRule type="cellIs" dxfId="3" priority="4168" operator="equal">
      <formula>"NotPaid"</formula>
    </cfRule>
    <cfRule type="cellIs" dxfId="3" priority="4155" operator="equal">
      <formula>"NotPaid"</formula>
    </cfRule>
    <cfRule type="cellIs" dxfId="3" priority="4142" operator="equal">
      <formula>"NotPaid"</formula>
    </cfRule>
    <cfRule type="cellIs" dxfId="3" priority="4127" operator="equal">
      <formula>"NotPaid"</formula>
    </cfRule>
    <cfRule type="cellIs" dxfId="3" priority="4114" operator="equal">
      <formula>"NotPaid"</formula>
    </cfRule>
    <cfRule type="cellIs" dxfId="3" priority="4101" operator="equal">
      <formula>"NotPaid"</formula>
    </cfRule>
    <cfRule type="cellIs" dxfId="3" priority="4088" operator="equal">
      <formula>"NotPaid"</formula>
    </cfRule>
    <cfRule type="cellIs" dxfId="3" priority="4063" operator="equal">
      <formula>"NotPaid"</formula>
    </cfRule>
    <cfRule type="cellIs" dxfId="3" priority="4052" operator="equal">
      <formula>"NotPaid"</formula>
    </cfRule>
    <cfRule type="cellIs" dxfId="3" priority="4039" operator="equal">
      <formula>"NotPaid"</formula>
    </cfRule>
    <cfRule type="cellIs" dxfId="3" priority="4023" operator="equal">
      <formula>"NotPaid"</formula>
    </cfRule>
    <cfRule type="cellIs" dxfId="3" priority="4010" operator="equal">
      <formula>"NotPaid"</formula>
    </cfRule>
    <cfRule type="cellIs" dxfId="3" priority="3996" operator="equal">
      <formula>"NotPaid"</formula>
    </cfRule>
    <cfRule type="cellIs" dxfId="3" priority="3983" operator="equal">
      <formula>"NotPaid"</formula>
    </cfRule>
    <cfRule type="cellIs" dxfId="3" priority="3972" operator="equal">
      <formula>"NotPaid"</formula>
    </cfRule>
    <cfRule type="cellIs" dxfId="3" priority="3959" operator="equal">
      <formula>"NotPaid"</formula>
    </cfRule>
    <cfRule type="cellIs" dxfId="3" priority="3946" operator="equal">
      <formula>"NotPaid"</formula>
    </cfRule>
    <cfRule type="cellIs" dxfId="3" priority="3931" operator="equal">
      <formula>"NotPaid"</formula>
    </cfRule>
    <cfRule type="cellIs" dxfId="3" priority="3918" operator="equal">
      <formula>"NotPaid"</formula>
    </cfRule>
    <cfRule type="cellIs" dxfId="3" priority="3905" operator="equal">
      <formula>"NotPaid"</formula>
    </cfRule>
    <cfRule type="cellIs" dxfId="3" priority="3892" operator="equal">
      <formula>"NotPaid"</formula>
    </cfRule>
    <cfRule type="cellIs" dxfId="3" priority="3880" operator="equal">
      <formula>"NotPaid"</formula>
    </cfRule>
    <cfRule type="cellIs" dxfId="3" priority="3867" operator="equal">
      <formula>"NotPaid"</formula>
    </cfRule>
    <cfRule type="cellIs" dxfId="3" priority="3851" operator="equal">
      <formula>"NotPaid"</formula>
    </cfRule>
    <cfRule type="cellIs" dxfId="3" priority="3838" operator="equal">
      <formula>"NotPaid"</formula>
    </cfRule>
    <cfRule type="cellIs" dxfId="3" priority="3824" operator="equal">
      <formula>"NotPaid"</formula>
    </cfRule>
    <cfRule type="cellIs" dxfId="3" priority="3811" operator="equal">
      <formula>"NotPaid"</formula>
    </cfRule>
    <cfRule type="cellIs" dxfId="3" priority="3800" operator="equal">
      <formula>"NotPaid"</formula>
    </cfRule>
    <cfRule type="cellIs" dxfId="3" priority="3787" operator="equal">
      <formula>"NotPaid"</formula>
    </cfRule>
    <cfRule type="cellIs" dxfId="3" priority="3774" operator="equal">
      <formula>"NotPaid"</formula>
    </cfRule>
    <cfRule type="cellIs" dxfId="3" priority="3759" operator="equal">
      <formula>"NotPaid"</formula>
    </cfRule>
    <cfRule type="cellIs" dxfId="3" priority="3746" operator="equal">
      <formula>"NotPaid"</formula>
    </cfRule>
    <cfRule type="cellIs" dxfId="3" priority="3733" operator="equal">
      <formula>"NotPaid"</formula>
    </cfRule>
    <cfRule type="cellIs" dxfId="3" priority="3720" operator="equal">
      <formula>"NotPaid"</formula>
    </cfRule>
    <cfRule type="cellIs" dxfId="3" priority="3707" operator="equal">
      <formula>"NotPaid"</formula>
    </cfRule>
    <cfRule type="cellIs" dxfId="3" priority="3694" operator="equal">
      <formula>"NotPaid"</formula>
    </cfRule>
    <cfRule type="cellIs" dxfId="3" priority="3682" operator="equal">
      <formula>"NotPaid"</formula>
    </cfRule>
    <cfRule type="cellIs" dxfId="3" priority="3669" operator="equal">
      <formula>"NotPaid"</formula>
    </cfRule>
    <cfRule type="cellIs" dxfId="3" priority="3656" operator="equal">
      <formula>"NotPaid"</formula>
    </cfRule>
    <cfRule type="cellIs" dxfId="3" priority="3641" operator="equal">
      <formula>"NotPaid"</formula>
    </cfRule>
    <cfRule type="cellIs" dxfId="3" priority="3628" operator="equal">
      <formula>"NotPaid"</formula>
    </cfRule>
    <cfRule type="cellIs" dxfId="3" priority="3612" operator="equal">
      <formula>"NotPaid"</formula>
    </cfRule>
    <cfRule type="cellIs" dxfId="3" priority="3599" operator="equal">
      <formula>"NotPaid"</formula>
    </cfRule>
    <cfRule type="cellIs" dxfId="3" priority="3585" operator="equal">
      <formula>"NotPaid"</formula>
    </cfRule>
    <cfRule type="cellIs" dxfId="3" priority="3572" operator="equal">
      <formula>"NotPaid"</formula>
    </cfRule>
  </conditionalFormatting>
  <conditionalFormatting sqref="AE22">
    <cfRule type="expression" dxfId="5" priority="4211" stopIfTrue="1">
      <formula>AE74="not paid"</formula>
    </cfRule>
  </conditionalFormatting>
  <conditionalFormatting sqref="AF22">
    <cfRule type="expression" dxfId="5" priority="4189" stopIfTrue="1">
      <formula>AF22="not paid"</formula>
    </cfRule>
  </conditionalFormatting>
  <conditionalFormatting sqref="AG22:AQ22">
    <cfRule type="expression" dxfId="5" priority="4190" stopIfTrue="1">
      <formula>AG22="not paid"</formula>
    </cfRule>
  </conditionalFormatting>
  <conditionalFormatting sqref="D23">
    <cfRule type="cellIs" dxfId="3" priority="8184" operator="equal">
      <formula>"NotPaid"</formula>
    </cfRule>
    <cfRule type="cellIs" dxfId="3" priority="8183" operator="equal">
      <formula>"NotPaid"</formula>
    </cfRule>
    <cfRule type="cellIs" dxfId="3" priority="8182" operator="equal">
      <formula>"NotPaid"</formula>
    </cfRule>
    <cfRule type="cellIs" dxfId="3" priority="8106" operator="equal">
      <formula>"NotPaid"</formula>
    </cfRule>
    <cfRule type="cellIs" dxfId="3" priority="8105" operator="equal">
      <formula>"NotPaid"</formula>
    </cfRule>
    <cfRule type="cellIs" dxfId="3" priority="8104" operator="equal">
      <formula>"NotPaid"</formula>
    </cfRule>
    <cfRule type="cellIs" dxfId="3" priority="8094" operator="equal">
      <formula>"NotPaid"</formula>
    </cfRule>
    <cfRule type="cellIs" dxfId="3" priority="8093" operator="equal">
      <formula>"NotPaid"</formula>
    </cfRule>
    <cfRule type="cellIs" dxfId="3" priority="8092" operator="equal">
      <formula>"NotPaid"</formula>
    </cfRule>
    <cfRule type="cellIs" dxfId="3" priority="8090" operator="equal">
      <formula>"NotPaid"</formula>
    </cfRule>
    <cfRule type="cellIs" dxfId="3" priority="8089" operator="equal">
      <formula>"NotPaid"</formula>
    </cfRule>
    <cfRule type="cellIs" dxfId="3" priority="8088" operator="equal">
      <formula>"NotPaid"</formula>
    </cfRule>
    <cfRule type="cellIs" dxfId="3" priority="8080" operator="equal">
      <formula>"NotPaid"</formula>
    </cfRule>
    <cfRule type="cellIs" dxfId="3" priority="8079" operator="equal">
      <formula>"NotPaid"</formula>
    </cfRule>
    <cfRule type="cellIs" dxfId="3" priority="8078" operator="equal">
      <formula>"NotPaid"</formula>
    </cfRule>
    <cfRule type="cellIs" dxfId="3" priority="8069" operator="equal">
      <formula>"NotPaid"</formula>
    </cfRule>
    <cfRule type="cellIs" dxfId="3" priority="8068" operator="equal">
      <formula>"NotPaid"</formula>
    </cfRule>
    <cfRule type="cellIs" dxfId="3" priority="8067" operator="equal">
      <formula>"NotPaid"</formula>
    </cfRule>
    <cfRule type="cellIs" dxfId="3" priority="8058" operator="equal">
      <formula>"NotPaid"</formula>
    </cfRule>
    <cfRule type="cellIs" dxfId="3" priority="8057" operator="equal">
      <formula>"NotPaid"</formula>
    </cfRule>
    <cfRule type="cellIs" dxfId="3" priority="8056" operator="equal">
      <formula>"NotPaid"</formula>
    </cfRule>
    <cfRule type="cellIs" dxfId="3" priority="8046" operator="equal">
      <formula>"NotPaid"</formula>
    </cfRule>
    <cfRule type="cellIs" dxfId="3" priority="8045" operator="equal">
      <formula>"NotPaid"</formula>
    </cfRule>
    <cfRule type="cellIs" dxfId="3" priority="8044" operator="equal">
      <formula>"NotPaid"</formula>
    </cfRule>
    <cfRule type="cellIs" dxfId="3" priority="8034" operator="equal">
      <formula>"NotPaid"</formula>
    </cfRule>
    <cfRule type="cellIs" dxfId="3" priority="8033" operator="equal">
      <formula>"NotPaid"</formula>
    </cfRule>
    <cfRule type="cellIs" dxfId="3" priority="8032" operator="equal">
      <formula>"NotPaid"</formula>
    </cfRule>
    <cfRule type="cellIs" dxfId="3" priority="8020" operator="equal">
      <formula>"NotPaid"</formula>
    </cfRule>
    <cfRule type="cellIs" dxfId="3" priority="8019" operator="equal">
      <formula>"NotPaid"</formula>
    </cfRule>
    <cfRule type="cellIs" dxfId="3" priority="8018" operator="equal">
      <formula>"NotPaid"</formula>
    </cfRule>
    <cfRule type="cellIs" dxfId="3" priority="8016" operator="equal">
      <formula>"NotPaid"</formula>
    </cfRule>
    <cfRule type="cellIs" dxfId="3" priority="8015" operator="equal">
      <formula>"NotPaid"</formula>
    </cfRule>
    <cfRule type="cellIs" dxfId="3" priority="8014" operator="equal">
      <formula>"NotPaid"</formula>
    </cfRule>
    <cfRule type="cellIs" dxfId="3" priority="8005" operator="equal">
      <formula>"NotPaid"</formula>
    </cfRule>
    <cfRule type="cellIs" dxfId="3" priority="8004" operator="equal">
      <formula>"NotPaid"</formula>
    </cfRule>
    <cfRule type="cellIs" dxfId="3" priority="8003" operator="equal">
      <formula>"NotPaid"</formula>
    </cfRule>
    <cfRule type="cellIs" dxfId="3" priority="8000" operator="equal">
      <formula>"NotPaid"</formula>
    </cfRule>
    <cfRule type="cellIs" dxfId="3" priority="7999" operator="equal">
      <formula>"NotPaid"</formula>
    </cfRule>
    <cfRule type="cellIs" dxfId="3" priority="7992" operator="equal">
      <formula>"NotPaid"</formula>
    </cfRule>
    <cfRule type="cellIs" dxfId="3" priority="7991" operator="equal">
      <formula>"NotPaid"</formula>
    </cfRule>
    <cfRule type="cellIs" dxfId="3" priority="7990" operator="equal">
      <formula>"NotPaid"</formula>
    </cfRule>
    <cfRule type="cellIs" dxfId="3" priority="7975" operator="equal">
      <formula>"NotPaid"</formula>
    </cfRule>
    <cfRule type="cellIs" dxfId="3" priority="7974" operator="equal">
      <formula>"NotPaid"</formula>
    </cfRule>
    <cfRule type="cellIs" dxfId="3" priority="7973" operator="equal">
      <formula>"NotPaid"</formula>
    </cfRule>
    <cfRule type="cellIs" dxfId="3" priority="7963" operator="equal">
      <formula>"NotPaid"</formula>
    </cfRule>
    <cfRule type="cellIs" dxfId="3" priority="7962" operator="equal">
      <formula>"NotPaid"</formula>
    </cfRule>
    <cfRule type="cellIs" dxfId="3" priority="7961" operator="equal">
      <formula>"NotPaid"</formula>
    </cfRule>
    <cfRule type="cellIs" dxfId="3" priority="7949" operator="equal">
      <formula>"NotPaid"</formula>
    </cfRule>
    <cfRule type="cellIs" dxfId="3" priority="7948" operator="equal">
      <formula>"NotPaid"</formula>
    </cfRule>
    <cfRule type="cellIs" dxfId="3" priority="7947" operator="equal">
      <formula>"NotPaid"</formula>
    </cfRule>
    <cfRule type="cellIs" dxfId="3" priority="7937" operator="equal">
      <formula>"NotPaid"</formula>
    </cfRule>
    <cfRule type="cellIs" dxfId="3" priority="7936" operator="equal">
      <formula>"NotPaid"</formula>
    </cfRule>
    <cfRule type="cellIs" dxfId="3" priority="7935" operator="equal">
      <formula>"NotPaid"</formula>
    </cfRule>
    <cfRule type="cellIs" dxfId="3" priority="7933" operator="equal">
      <formula>"NotPaid"</formula>
    </cfRule>
    <cfRule type="cellIs" dxfId="3" priority="7932" operator="equal">
      <formula>"NotPaid"</formula>
    </cfRule>
    <cfRule type="cellIs" dxfId="3" priority="7931" operator="equal">
      <formula>"NotPaid"</formula>
    </cfRule>
    <cfRule type="cellIs" dxfId="3" priority="7905" operator="equal">
      <formula>"NotPaid"</formula>
    </cfRule>
    <cfRule type="cellIs" dxfId="3" priority="7904" operator="equal">
      <formula>"NotPaid"</formula>
    </cfRule>
    <cfRule type="cellIs" dxfId="3" priority="7903" operator="equal">
      <formula>"NotPaid"</formula>
    </cfRule>
    <cfRule type="cellIs" dxfId="3" priority="7893" operator="equal">
      <formula>"NotPaid"</formula>
    </cfRule>
    <cfRule type="cellIs" dxfId="3" priority="7892" operator="equal">
      <formula>"NotPaid"</formula>
    </cfRule>
    <cfRule type="cellIs" dxfId="3" priority="7891" operator="equal">
      <formula>"NotPaid"</formula>
    </cfRule>
    <cfRule type="cellIs" dxfId="3" priority="8255" operator="equal">
      <formula>"NotPaid"</formula>
    </cfRule>
    <cfRule type="cellIs" dxfId="3" priority="8254" operator="equal">
      <formula>"NotPaid"</formula>
    </cfRule>
    <cfRule type="cellIs" dxfId="3" priority="8253" operator="equal">
      <formula>"NotPaid"</formula>
    </cfRule>
    <cfRule type="cellIs" dxfId="3" priority="8251" operator="equal">
      <formula>"NotPaid"</formula>
    </cfRule>
    <cfRule type="cellIs" dxfId="3" priority="8250" operator="equal">
      <formula>"NotPaid"</formula>
    </cfRule>
    <cfRule type="cellIs" dxfId="3" priority="8249" operator="equal">
      <formula>"NotPaid"</formula>
    </cfRule>
    <cfRule type="cellIs" dxfId="3" priority="8240" operator="equal">
      <formula>"NotPaid"</formula>
    </cfRule>
    <cfRule type="cellIs" dxfId="3" priority="8239" operator="equal">
      <formula>"NotPaid"</formula>
    </cfRule>
    <cfRule type="cellIs" dxfId="3" priority="8238" operator="equal">
      <formula>"NotPaid"</formula>
    </cfRule>
    <cfRule type="cellIs" dxfId="3" priority="8236" operator="equal">
      <formula>"NotPaid"</formula>
    </cfRule>
    <cfRule type="cellIs" dxfId="3" priority="8235" operator="equal">
      <formula>"NotPaid"</formula>
    </cfRule>
    <cfRule type="cellIs" dxfId="3" priority="8234" operator="equal">
      <formula>"NotPaid"</formula>
    </cfRule>
    <cfRule type="cellIs" dxfId="3" priority="8227" operator="equal">
      <formula>"NotPaid"</formula>
    </cfRule>
    <cfRule type="cellIs" dxfId="3" priority="8226" operator="equal">
      <formula>"NotPaid"</formula>
    </cfRule>
    <cfRule type="cellIs" dxfId="3" priority="8225" operator="equal">
      <formula>"NotPaid"</formula>
    </cfRule>
    <cfRule type="cellIs" dxfId="3" priority="8210" operator="equal">
      <formula>"NotPaid"</formula>
    </cfRule>
    <cfRule type="cellIs" dxfId="3" priority="8209" operator="equal">
      <formula>"NotPaid"</formula>
    </cfRule>
    <cfRule type="cellIs" dxfId="3" priority="8208" operator="equal">
      <formula>"NotPaid"</formula>
    </cfRule>
    <cfRule type="cellIs" dxfId="3" priority="8198" operator="equal">
      <formula>"NotPaid"</formula>
    </cfRule>
    <cfRule type="cellIs" dxfId="3" priority="8197" operator="equal">
      <formula>"NotPaid"</formula>
    </cfRule>
    <cfRule type="cellIs" dxfId="3" priority="8196" operator="equal">
      <formula>"NotPaid"</formula>
    </cfRule>
    <cfRule type="cellIs" dxfId="3" priority="8172" operator="equal">
      <formula>"NotPaid"</formula>
    </cfRule>
    <cfRule type="cellIs" dxfId="3" priority="8171" operator="equal">
      <formula>"NotPaid"</formula>
    </cfRule>
    <cfRule type="cellIs" dxfId="3" priority="8170" operator="equal">
      <formula>"NotPaid"</formula>
    </cfRule>
    <cfRule type="cellIs" dxfId="3" priority="8168" operator="equal">
      <formula>"NotPaid"</formula>
    </cfRule>
    <cfRule type="cellIs" dxfId="3" priority="8167" operator="equal">
      <formula>"NotPaid"</formula>
    </cfRule>
    <cfRule type="cellIs" dxfId="3" priority="8166" operator="equal">
      <formula>"NotPaid"</formula>
    </cfRule>
    <cfRule type="cellIs" dxfId="3" priority="8140" operator="equal">
      <formula>"NotPaid"</formula>
    </cfRule>
    <cfRule type="cellIs" dxfId="3" priority="8139" operator="equal">
      <formula>"NotPaid"</formula>
    </cfRule>
    <cfRule type="cellIs" dxfId="3" priority="8138" operator="equal">
      <formula>"NotPaid"</formula>
    </cfRule>
    <cfRule type="cellIs" dxfId="3" priority="8128" operator="equal">
      <formula>"NotPaid"</formula>
    </cfRule>
    <cfRule type="cellIs" dxfId="3" priority="8127" operator="equal">
      <formula>"NotPaid"</formula>
    </cfRule>
    <cfRule type="cellIs" dxfId="3" priority="8126" operator="equal">
      <formula>"NotPaid"</formula>
    </cfRule>
    <cfRule type="cellIs" dxfId="3" priority="8117" operator="equal">
      <formula>"NotPaid"</formula>
    </cfRule>
    <cfRule type="cellIs" dxfId="3" priority="8116" operator="equal">
      <formula>"NotPaid"</formula>
    </cfRule>
    <cfRule type="cellIs" dxfId="3" priority="8115" operator="equal">
      <formula>"NotPaid"</formula>
    </cfRule>
    <cfRule type="cellIs" dxfId="3" priority="8001" operator="equal">
      <formula>"NotPaid"</formula>
    </cfRule>
    <cfRule type="cellIs" dxfId="3" priority="7882" operator="equal">
      <formula>"NotPaid"</formula>
    </cfRule>
    <cfRule type="cellIs" dxfId="3" priority="7881" operator="equal">
      <formula>"NotPaid"</formula>
    </cfRule>
    <cfRule type="cellIs" dxfId="3" priority="7880" operator="equal">
      <formula>"NotPaid"</formula>
    </cfRule>
    <cfRule type="cellIs" dxfId="3" priority="7871" operator="equal">
      <formula>"NotPaid"</formula>
    </cfRule>
    <cfRule type="cellIs" dxfId="3" priority="7870" operator="equal">
      <formula>"NotPaid"</formula>
    </cfRule>
    <cfRule type="cellIs" dxfId="3" priority="7869" operator="equal">
      <formula>"NotPaid"</formula>
    </cfRule>
    <cfRule type="cellIs" dxfId="3" priority="7859" operator="equal">
      <formula>"NotPaid"</formula>
    </cfRule>
    <cfRule type="cellIs" dxfId="3" priority="7858" operator="equal">
      <formula>"NotPaid"</formula>
    </cfRule>
    <cfRule type="cellIs" dxfId="3" priority="7857" operator="equal">
      <formula>"NotPaid"</formula>
    </cfRule>
    <cfRule type="cellIs" dxfId="3" priority="7855" operator="equal">
      <formula>"NotPaid"</formula>
    </cfRule>
    <cfRule type="cellIs" dxfId="3" priority="7854" operator="equal">
      <formula>"NotPaid"</formula>
    </cfRule>
    <cfRule type="cellIs" dxfId="3" priority="7853" operator="equal">
      <formula>"NotPaid"</formula>
    </cfRule>
    <cfRule type="cellIs" dxfId="3" priority="7845" operator="equal">
      <formula>"NotPaid"</formula>
    </cfRule>
    <cfRule type="cellIs" dxfId="3" priority="7844" operator="equal">
      <formula>"NotPaid"</formula>
    </cfRule>
    <cfRule type="cellIs" dxfId="3" priority="7843" operator="equal">
      <formula>"NotPaid"</formula>
    </cfRule>
    <cfRule type="cellIs" dxfId="3" priority="7834" operator="equal">
      <formula>"NotPaid"</formula>
    </cfRule>
    <cfRule type="cellIs" dxfId="3" priority="7833" operator="equal">
      <formula>"NotPaid"</formula>
    </cfRule>
    <cfRule type="cellIs" dxfId="3" priority="7832" operator="equal">
      <formula>"NotPaid"</formula>
    </cfRule>
    <cfRule type="cellIs" dxfId="3" priority="7823" operator="equal">
      <formula>"NotPaid"</formula>
    </cfRule>
    <cfRule type="cellIs" dxfId="3" priority="7822" operator="equal">
      <formula>"NotPaid"</formula>
    </cfRule>
    <cfRule type="cellIs" dxfId="3" priority="7821" operator="equal">
      <formula>"NotPaid"</formula>
    </cfRule>
    <cfRule type="cellIs" dxfId="3" priority="7811" operator="equal">
      <formula>"NotPaid"</formula>
    </cfRule>
    <cfRule type="cellIs" dxfId="3" priority="7810" operator="equal">
      <formula>"NotPaid"</formula>
    </cfRule>
    <cfRule type="cellIs" dxfId="3" priority="7809" operator="equal">
      <formula>"NotPaid"</formula>
    </cfRule>
    <cfRule type="cellIs" dxfId="3" priority="7799" operator="equal">
      <formula>"NotPaid"</formula>
    </cfRule>
    <cfRule type="cellIs" dxfId="3" priority="7798" operator="equal">
      <formula>"NotPaid"</formula>
    </cfRule>
    <cfRule type="cellIs" dxfId="3" priority="7797" operator="equal">
      <formula>"NotPaid"</formula>
    </cfRule>
  </conditionalFormatting>
  <conditionalFormatting sqref="D23:O23">
    <cfRule type="cellIs" dxfId="3" priority="8029" operator="equal">
      <formula>"NotPaid"</formula>
    </cfRule>
    <cfRule type="cellIs" dxfId="3" priority="7958" operator="equal">
      <formula>"NotPaid"</formula>
    </cfRule>
    <cfRule type="cellIs" dxfId="3" priority="7914" operator="equal">
      <formula>"NotPaid"</formula>
    </cfRule>
    <cfRule type="cellIs" dxfId="3" priority="8264" operator="equal">
      <formula>"NotPaid"</formula>
    </cfRule>
    <cfRule type="cellIs" dxfId="3" priority="8193" operator="equal">
      <formula>"NotPaid"</formula>
    </cfRule>
    <cfRule type="cellIs" dxfId="3" priority="8149" operator="equal">
      <formula>"NotPaid"</formula>
    </cfRule>
  </conditionalFormatting>
  <conditionalFormatting sqref="D23:E23">
    <cfRule type="cellIs" dxfId="3" priority="7997" operator="equal">
      <formula>"NotPaid"</formula>
    </cfRule>
    <cfRule type="cellIs" dxfId="3" priority="7996" operator="equal">
      <formula>"NotPaid"</formula>
    </cfRule>
    <cfRule type="cellIs" dxfId="3" priority="7995" operator="equal">
      <formula>"NotPaid"</formula>
    </cfRule>
    <cfRule type="cellIs" dxfId="3" priority="7988" operator="equal">
      <formula>"NotPaid"</formula>
    </cfRule>
    <cfRule type="cellIs" dxfId="3" priority="7987" operator="equal">
      <formula>"NotPaid"</formula>
    </cfRule>
    <cfRule type="cellIs" dxfId="3" priority="7986" operator="equal">
      <formula>"NotPaid"</formula>
    </cfRule>
    <cfRule type="cellIs" dxfId="3" priority="7929" operator="equal">
      <formula>"NotPaid"</formula>
    </cfRule>
    <cfRule type="cellIs" dxfId="3" priority="7928" operator="equal">
      <formula>"NotPaid"</formula>
    </cfRule>
    <cfRule type="cellIs" dxfId="3" priority="7927" operator="equal">
      <formula>"NotPaid"</formula>
    </cfRule>
    <cfRule type="cellIs" dxfId="3" priority="8232" operator="equal">
      <formula>"NotPaid"</formula>
    </cfRule>
    <cfRule type="cellIs" dxfId="3" priority="8231" operator="equal">
      <formula>"NotPaid"</formula>
    </cfRule>
    <cfRule type="cellIs" dxfId="3" priority="8230" operator="equal">
      <formula>"NotPaid"</formula>
    </cfRule>
    <cfRule type="cellIs" dxfId="3" priority="8223" operator="equal">
      <formula>"NotPaid"</formula>
    </cfRule>
    <cfRule type="cellIs" dxfId="3" priority="8222" operator="equal">
      <formula>"NotPaid"</formula>
    </cfRule>
    <cfRule type="cellIs" dxfId="3" priority="8221" operator="equal">
      <formula>"NotPaid"</formula>
    </cfRule>
    <cfRule type="cellIs" dxfId="3" priority="8164" operator="equal">
      <formula>"NotPaid"</formula>
    </cfRule>
    <cfRule type="cellIs" dxfId="3" priority="8163" operator="equal">
      <formula>"NotPaid"</formula>
    </cfRule>
    <cfRule type="cellIs" dxfId="3" priority="8162" operator="equal">
      <formula>"NotPaid"</formula>
    </cfRule>
  </conditionalFormatting>
  <conditionalFormatting sqref="E23">
    <cfRule type="cellIs" dxfId="3" priority="8180" operator="equal">
      <formula>"NotPaid"</formula>
    </cfRule>
    <cfRule type="cellIs" dxfId="3" priority="8179" operator="equal">
      <formula>"NotPaid"</formula>
    </cfRule>
    <cfRule type="cellIs" dxfId="3" priority="8178" operator="equal">
      <formula>"NotPaid"</formula>
    </cfRule>
    <cfRule type="cellIs" dxfId="3" priority="8102" operator="equal">
      <formula>"NotPaid"</formula>
    </cfRule>
    <cfRule type="cellIs" dxfId="3" priority="8101" operator="equal">
      <formula>"NotPaid"</formula>
    </cfRule>
    <cfRule type="cellIs" dxfId="3" priority="8100" operator="equal">
      <formula>"NotPaid"</formula>
    </cfRule>
    <cfRule type="cellIs" dxfId="3" priority="8087" operator="equal">
      <formula>"NotPaid"</formula>
    </cfRule>
    <cfRule type="cellIs" dxfId="3" priority="8086" operator="equal">
      <formula>"NotPaid"</formula>
    </cfRule>
    <cfRule type="cellIs" dxfId="3" priority="8085" operator="equal">
      <formula>"NotPaid"</formula>
    </cfRule>
    <cfRule type="cellIs" dxfId="3" priority="8076" operator="equal">
      <formula>"NotPaid"</formula>
    </cfRule>
    <cfRule type="cellIs" dxfId="3" priority="8075" operator="equal">
      <formula>"NotPaid"</formula>
    </cfRule>
    <cfRule type="cellIs" dxfId="3" priority="8074" operator="equal">
      <formula>"NotPaid"</formula>
    </cfRule>
    <cfRule type="cellIs" dxfId="3" priority="8065" operator="equal">
      <formula>"NotPaid"</formula>
    </cfRule>
    <cfRule type="cellIs" dxfId="3" priority="8064" operator="equal">
      <formula>"NotPaid"</formula>
    </cfRule>
    <cfRule type="cellIs" dxfId="3" priority="8063" operator="equal">
      <formula>"NotPaid"</formula>
    </cfRule>
    <cfRule type="cellIs" dxfId="3" priority="8054" operator="equal">
      <formula>"NotPaid"</formula>
    </cfRule>
    <cfRule type="cellIs" dxfId="3" priority="8052" operator="equal">
      <formula>"NotPaid"</formula>
    </cfRule>
    <cfRule type="cellIs" dxfId="3" priority="8042" operator="equal">
      <formula>"NotPaid"</formula>
    </cfRule>
    <cfRule type="cellIs" dxfId="3" priority="8041" operator="equal">
      <formula>"NotPaid"</formula>
    </cfRule>
    <cfRule type="cellIs" dxfId="3" priority="8040" operator="equal">
      <formula>"NotPaid"</formula>
    </cfRule>
    <cfRule type="cellIs" dxfId="3" priority="8028" operator="equal">
      <formula>"NotPaid"</formula>
    </cfRule>
    <cfRule type="cellIs" dxfId="3" priority="8027" operator="equal">
      <formula>"NotPaid"</formula>
    </cfRule>
    <cfRule type="cellIs" dxfId="3" priority="8026" operator="equal">
      <formula>"NotPaid"</formula>
    </cfRule>
    <cfRule type="cellIs" dxfId="3" priority="8013" operator="equal">
      <formula>"NotPaid"</formula>
    </cfRule>
    <cfRule type="cellIs" dxfId="3" priority="8012" operator="equal">
      <formula>"NotPaid"</formula>
    </cfRule>
    <cfRule type="cellIs" dxfId="3" priority="8011" operator="equal">
      <formula>"NotPaid"</formula>
    </cfRule>
    <cfRule type="cellIs" dxfId="3" priority="7983" operator="equal">
      <formula>"NotPaid"</formula>
    </cfRule>
    <cfRule type="cellIs" dxfId="3" priority="7982" operator="equal">
      <formula>"NotPaid"</formula>
    </cfRule>
    <cfRule type="cellIs" dxfId="3" priority="7981" operator="equal">
      <formula>"NotPaid"</formula>
    </cfRule>
    <cfRule type="cellIs" dxfId="3" priority="7971" operator="equal">
      <formula>"NotPaid"</formula>
    </cfRule>
    <cfRule type="cellIs" dxfId="3" priority="7970" operator="equal">
      <formula>"NotPaid"</formula>
    </cfRule>
    <cfRule type="cellIs" dxfId="3" priority="7969" operator="equal">
      <formula>"NotPaid"</formula>
    </cfRule>
    <cfRule type="cellIs" dxfId="3" priority="7957" operator="equal">
      <formula>"NotPaid"</formula>
    </cfRule>
    <cfRule type="cellIs" dxfId="3" priority="7956" operator="equal">
      <formula>"NotPaid"</formula>
    </cfRule>
    <cfRule type="cellIs" dxfId="3" priority="7955" operator="equal">
      <formula>"NotPaid"</formula>
    </cfRule>
    <cfRule type="cellIs" dxfId="3" priority="7945" operator="equal">
      <formula>"NotPaid"</formula>
    </cfRule>
    <cfRule type="cellIs" dxfId="3" priority="7944" operator="equal">
      <formula>"NotPaid"</formula>
    </cfRule>
    <cfRule type="cellIs" dxfId="3" priority="7943" operator="equal">
      <formula>"NotPaid"</formula>
    </cfRule>
    <cfRule type="cellIs" dxfId="3" priority="7924" operator="equal">
      <formula>"NotPaid"</formula>
    </cfRule>
    <cfRule type="cellIs" dxfId="3" priority="7923" operator="equal">
      <formula>"NotPaid"</formula>
    </cfRule>
    <cfRule type="cellIs" dxfId="3" priority="7922" operator="equal">
      <formula>"NotPaid"</formula>
    </cfRule>
    <cfRule type="cellIs" dxfId="3" priority="7913" operator="equal">
      <formula>"NotPaid"</formula>
    </cfRule>
    <cfRule type="cellIs" dxfId="3" priority="7912" operator="equal">
      <formula>"NotPaid"</formula>
    </cfRule>
    <cfRule type="cellIs" dxfId="3" priority="7911" operator="equal">
      <formula>"NotPaid"</formula>
    </cfRule>
    <cfRule type="cellIs" dxfId="3" priority="7901" operator="equal">
      <formula>"NotPaid"</formula>
    </cfRule>
    <cfRule type="cellIs" dxfId="3" priority="7900" operator="equal">
      <formula>"NotPaid"</formula>
    </cfRule>
    <cfRule type="cellIs" dxfId="3" priority="7899" operator="equal">
      <formula>"NotPaid"</formula>
    </cfRule>
    <cfRule type="cellIs" dxfId="3" priority="7889" operator="equal">
      <formula>"NotPaid"</formula>
    </cfRule>
    <cfRule type="cellIs" dxfId="3" priority="7888" operator="equal">
      <formula>"NotPaid"</formula>
    </cfRule>
    <cfRule type="cellIs" dxfId="3" priority="7887" operator="equal">
      <formula>"NotPaid"</formula>
    </cfRule>
    <cfRule type="cellIs" dxfId="3" priority="8263" operator="equal">
      <formula>"NotPaid"</formula>
    </cfRule>
    <cfRule type="cellIs" dxfId="3" priority="8262" operator="equal">
      <formula>"NotPaid"</formula>
    </cfRule>
    <cfRule type="cellIs" dxfId="3" priority="8261" operator="equal">
      <formula>"NotPaid"</formula>
    </cfRule>
    <cfRule type="cellIs" dxfId="3" priority="8248" operator="equal">
      <formula>"NotPaid"</formula>
    </cfRule>
    <cfRule type="cellIs" dxfId="3" priority="8247" operator="equal">
      <formula>"NotPaid"</formula>
    </cfRule>
    <cfRule type="cellIs" dxfId="3" priority="8246" operator="equal">
      <formula>"NotPaid"</formula>
    </cfRule>
    <cfRule type="cellIs" dxfId="3" priority="8218" operator="equal">
      <formula>"NotPaid"</formula>
    </cfRule>
    <cfRule type="cellIs" dxfId="3" priority="8217" operator="equal">
      <formula>"NotPaid"</formula>
    </cfRule>
    <cfRule type="cellIs" dxfId="3" priority="8216" operator="equal">
      <formula>"NotPaid"</formula>
    </cfRule>
    <cfRule type="cellIs" dxfId="3" priority="8206" operator="equal">
      <formula>"NotPaid"</formula>
    </cfRule>
    <cfRule type="cellIs" dxfId="3" priority="8205" operator="equal">
      <formula>"NotPaid"</formula>
    </cfRule>
    <cfRule type="cellIs" dxfId="3" priority="8204" operator="equal">
      <formula>"NotPaid"</formula>
    </cfRule>
    <cfRule type="cellIs" dxfId="3" priority="8192" operator="equal">
      <formula>"NotPaid"</formula>
    </cfRule>
    <cfRule type="cellIs" dxfId="3" priority="8191" operator="equal">
      <formula>"NotPaid"</formula>
    </cfRule>
    <cfRule type="cellIs" dxfId="3" priority="8190" operator="equal">
      <formula>"NotPaid"</formula>
    </cfRule>
    <cfRule type="cellIs" dxfId="3" priority="8159" operator="equal">
      <formula>"NotPaid"</formula>
    </cfRule>
    <cfRule type="cellIs" dxfId="3" priority="8158" operator="equal">
      <formula>"NotPaid"</formula>
    </cfRule>
    <cfRule type="cellIs" dxfId="3" priority="8157" operator="equal">
      <formula>"NotPaid"</formula>
    </cfRule>
    <cfRule type="cellIs" dxfId="3" priority="8148" operator="equal">
      <formula>"NotPaid"</formula>
    </cfRule>
    <cfRule type="cellIs" dxfId="3" priority="8147" operator="equal">
      <formula>"NotPaid"</formula>
    </cfRule>
    <cfRule type="cellIs" dxfId="3" priority="8146" operator="equal">
      <formula>"NotPaid"</formula>
    </cfRule>
    <cfRule type="cellIs" dxfId="3" priority="8136" operator="equal">
      <formula>"NotPaid"</formula>
    </cfRule>
    <cfRule type="cellIs" dxfId="3" priority="8135" operator="equal">
      <formula>"NotPaid"</formula>
    </cfRule>
    <cfRule type="cellIs" dxfId="3" priority="8134" operator="equal">
      <formula>"NotPaid"</formula>
    </cfRule>
    <cfRule type="cellIs" dxfId="3" priority="8124" operator="equal">
      <formula>"NotPaid"</formula>
    </cfRule>
    <cfRule type="cellIs" dxfId="3" priority="8123" operator="equal">
      <formula>"NotPaid"</formula>
    </cfRule>
    <cfRule type="cellIs" dxfId="3" priority="8122" operator="equal">
      <formula>"NotPaid"</formula>
    </cfRule>
    <cfRule type="cellIs" dxfId="3" priority="8113" operator="equal">
      <formula>"NotPaid"</formula>
    </cfRule>
    <cfRule type="cellIs" dxfId="3" priority="8112" operator="equal">
      <formula>"NotPaid"</formula>
    </cfRule>
    <cfRule type="cellIs" dxfId="3" priority="8111" operator="equal">
      <formula>"NotPaid"</formula>
    </cfRule>
    <cfRule type="cellIs" dxfId="3" priority="8053" operator="equal">
      <formula>"NotPaid"</formula>
    </cfRule>
    <cfRule type="cellIs" dxfId="3" priority="7878" operator="equal">
      <formula>"NotPaid"</formula>
    </cfRule>
    <cfRule type="cellIs" dxfId="3" priority="7877" operator="equal">
      <formula>"NotPaid"</formula>
    </cfRule>
    <cfRule type="cellIs" dxfId="3" priority="7876" operator="equal">
      <formula>"NotPaid"</formula>
    </cfRule>
    <cfRule type="cellIs" dxfId="3" priority="7867" operator="equal">
      <formula>"NotPaid"</formula>
    </cfRule>
    <cfRule type="cellIs" dxfId="3" priority="7866" operator="equal">
      <formula>"NotPaid"</formula>
    </cfRule>
    <cfRule type="cellIs" dxfId="3" priority="7865" operator="equal">
      <formula>"NotPaid"</formula>
    </cfRule>
    <cfRule type="cellIs" dxfId="3" priority="7852" operator="equal">
      <formula>"NotPaid"</formula>
    </cfRule>
    <cfRule type="cellIs" dxfId="3" priority="7851" operator="equal">
      <formula>"NotPaid"</formula>
    </cfRule>
    <cfRule type="cellIs" dxfId="3" priority="7850" operator="equal">
      <formula>"NotPaid"</formula>
    </cfRule>
    <cfRule type="cellIs" dxfId="3" priority="7841" operator="equal">
      <formula>"NotPaid"</formula>
    </cfRule>
    <cfRule type="cellIs" dxfId="3" priority="7840" operator="equal">
      <formula>"NotPaid"</formula>
    </cfRule>
    <cfRule type="cellIs" dxfId="3" priority="7839" operator="equal">
      <formula>"NotPaid"</formula>
    </cfRule>
    <cfRule type="cellIs" dxfId="3" priority="7830" operator="equal">
      <formula>"NotPaid"</formula>
    </cfRule>
    <cfRule type="cellIs" dxfId="3" priority="7829" operator="equal">
      <formula>"NotPaid"</formula>
    </cfRule>
    <cfRule type="cellIs" dxfId="3" priority="7828" operator="equal">
      <formula>"NotPaid"</formula>
    </cfRule>
    <cfRule type="cellIs" dxfId="3" priority="7819" operator="equal">
      <formula>"NotPaid"</formula>
    </cfRule>
    <cfRule type="cellIs" dxfId="3" priority="7818" operator="equal">
      <formula>"NotPaid"</formula>
    </cfRule>
    <cfRule type="cellIs" dxfId="3" priority="7817" operator="equal">
      <formula>"NotPaid"</formula>
    </cfRule>
    <cfRule type="cellIs" dxfId="3" priority="7807" operator="equal">
      <formula>"NotPaid"</formula>
    </cfRule>
    <cfRule type="cellIs" dxfId="3" priority="7806" operator="equal">
      <formula>"NotPaid"</formula>
    </cfRule>
    <cfRule type="cellIs" dxfId="3" priority="7805" operator="equal">
      <formula>"NotPaid"</formula>
    </cfRule>
  </conditionalFormatting>
  <conditionalFormatting sqref="F23">
    <cfRule type="cellIs" dxfId="3" priority="8176" operator="equal">
      <formula>"NotPaid"</formula>
    </cfRule>
    <cfRule type="cellIs" dxfId="3" priority="8175" operator="equal">
      <formula>"NotPaid"</formula>
    </cfRule>
    <cfRule type="cellIs" dxfId="3" priority="8174" operator="equal">
      <formula>"NotPaid"</formula>
    </cfRule>
    <cfRule type="cellIs" dxfId="3" priority="8109" operator="equal">
      <formula>"NotPaid"</formula>
    </cfRule>
    <cfRule type="cellIs" dxfId="3" priority="8108" operator="equal">
      <formula>"NotPaid"</formula>
    </cfRule>
    <cfRule type="cellIs" dxfId="3" priority="8107" operator="equal">
      <formula>"NotPaid"</formula>
    </cfRule>
    <cfRule type="cellIs" dxfId="3" priority="8098" operator="equal">
      <formula>"NotPaid"</formula>
    </cfRule>
    <cfRule type="cellIs" dxfId="3" priority="8097" operator="equal">
      <formula>"NotPaid"</formula>
    </cfRule>
    <cfRule type="cellIs" dxfId="3" priority="8096" operator="equal">
      <formula>"NotPaid"</formula>
    </cfRule>
    <cfRule type="cellIs" dxfId="3" priority="8083" operator="equal">
      <formula>"NotPaid"</formula>
    </cfRule>
    <cfRule type="cellIs" dxfId="3" priority="8082" operator="equal">
      <formula>"NotPaid"</formula>
    </cfRule>
    <cfRule type="cellIs" dxfId="3" priority="8081" operator="equal">
      <formula>"NotPaid"</formula>
    </cfRule>
    <cfRule type="cellIs" dxfId="3" priority="8072" operator="equal">
      <formula>"NotPaid"</formula>
    </cfRule>
    <cfRule type="cellIs" dxfId="3" priority="8071" operator="equal">
      <formula>"NotPaid"</formula>
    </cfRule>
    <cfRule type="cellIs" dxfId="3" priority="8070" operator="equal">
      <formula>"NotPaid"</formula>
    </cfRule>
    <cfRule type="cellIs" dxfId="3" priority="8060" operator="equal">
      <formula>"NotPaid"</formula>
    </cfRule>
    <cfRule type="cellIs" dxfId="3" priority="8059" operator="equal">
      <formula>"NotPaid"</formula>
    </cfRule>
    <cfRule type="cellIs" dxfId="3" priority="8050" operator="equal">
      <formula>"NotPaid"</formula>
    </cfRule>
    <cfRule type="cellIs" dxfId="3" priority="8049" operator="equal">
      <formula>"NotPaid"</formula>
    </cfRule>
    <cfRule type="cellIs" dxfId="3" priority="8048" operator="equal">
      <formula>"NotPaid"</formula>
    </cfRule>
    <cfRule type="cellIs" dxfId="3" priority="8037" operator="equal">
      <formula>"NotPaid"</formula>
    </cfRule>
    <cfRule type="cellIs" dxfId="3" priority="8036" operator="equal">
      <formula>"NotPaid"</formula>
    </cfRule>
    <cfRule type="cellIs" dxfId="3" priority="8023" operator="equal">
      <formula>"NotPaid"</formula>
    </cfRule>
    <cfRule type="cellIs" dxfId="3" priority="8022" operator="equal">
      <formula>"NotPaid"</formula>
    </cfRule>
    <cfRule type="cellIs" dxfId="3" priority="8008" operator="equal">
      <formula>"NotPaid"</formula>
    </cfRule>
    <cfRule type="cellIs" dxfId="3" priority="8007" operator="equal">
      <formula>"NotPaid"</formula>
    </cfRule>
    <cfRule type="cellIs" dxfId="3" priority="7994" operator="equal">
      <formula>"NotPaid"</formula>
    </cfRule>
    <cfRule type="cellIs" dxfId="3" priority="7985" operator="equal">
      <formula>"NotPaid"</formula>
    </cfRule>
    <cfRule type="cellIs" dxfId="3" priority="7977" operator="equal">
      <formula>"NotPaid"</formula>
    </cfRule>
    <cfRule type="cellIs" dxfId="3" priority="7967" operator="equal">
      <formula>"NotPaid"</formula>
    </cfRule>
    <cfRule type="cellIs" dxfId="3" priority="7966" operator="equal">
      <formula>"NotPaid"</formula>
    </cfRule>
    <cfRule type="cellIs" dxfId="3" priority="7965" operator="equal">
      <formula>"NotPaid"</formula>
    </cfRule>
    <cfRule type="cellIs" dxfId="3" priority="7953" operator="equal">
      <formula>"NotPaid"</formula>
    </cfRule>
    <cfRule type="cellIs" dxfId="3" priority="7952" operator="equal">
      <formula>"NotPaid"</formula>
    </cfRule>
    <cfRule type="cellIs" dxfId="3" priority="7951" operator="equal">
      <formula>"NotPaid"</formula>
    </cfRule>
    <cfRule type="cellIs" dxfId="3" priority="7941" operator="equal">
      <formula>"NotPaid"</formula>
    </cfRule>
    <cfRule type="cellIs" dxfId="3" priority="7940" operator="equal">
      <formula>"NotPaid"</formula>
    </cfRule>
    <cfRule type="cellIs" dxfId="3" priority="7939" operator="equal">
      <formula>"NotPaid"</formula>
    </cfRule>
    <cfRule type="cellIs" dxfId="3" priority="7926" operator="equal">
      <formula>"NotPaid"</formula>
    </cfRule>
    <cfRule type="cellIs" dxfId="3" priority="7920" operator="equal">
      <formula>"NotPaid"</formula>
    </cfRule>
    <cfRule type="cellIs" dxfId="3" priority="7919" operator="equal">
      <formula>"NotPaid"</formula>
    </cfRule>
    <cfRule type="cellIs" dxfId="3" priority="7918" operator="equal">
      <formula>"NotPaid"</formula>
    </cfRule>
    <cfRule type="cellIs" dxfId="3" priority="7909" operator="equal">
      <formula>"NotPaid"</formula>
    </cfRule>
    <cfRule type="cellIs" dxfId="3" priority="7908" operator="equal">
      <formula>"NotPaid"</formula>
    </cfRule>
    <cfRule type="cellIs" dxfId="3" priority="7907" operator="equal">
      <formula>"NotPaid"</formula>
    </cfRule>
    <cfRule type="cellIs" dxfId="3" priority="7897" operator="equal">
      <formula>"NotPaid"</formula>
    </cfRule>
    <cfRule type="cellIs" dxfId="3" priority="7896" operator="equal">
      <formula>"NotPaid"</formula>
    </cfRule>
    <cfRule type="cellIs" dxfId="3" priority="7895" operator="equal">
      <formula>"NotPaid"</formula>
    </cfRule>
    <cfRule type="cellIs" dxfId="3" priority="8259" operator="equal">
      <formula>"NotPaid"</formula>
    </cfRule>
    <cfRule type="cellIs" dxfId="3" priority="8258" operator="equal">
      <formula>"NotPaid"</formula>
    </cfRule>
    <cfRule type="cellIs" dxfId="3" priority="8257" operator="equal">
      <formula>"NotPaid"</formula>
    </cfRule>
    <cfRule type="cellIs" dxfId="3" priority="8244" operator="equal">
      <formula>"NotPaid"</formula>
    </cfRule>
    <cfRule type="cellIs" dxfId="3" priority="8243" operator="equal">
      <formula>"NotPaid"</formula>
    </cfRule>
    <cfRule type="cellIs" dxfId="3" priority="8242" operator="equal">
      <formula>"NotPaid"</formula>
    </cfRule>
    <cfRule type="cellIs" dxfId="3" priority="8229" operator="equal">
      <formula>"NotPaid"</formula>
    </cfRule>
    <cfRule type="cellIs" dxfId="3" priority="8220" operator="equal">
      <formula>"NotPaid"</formula>
    </cfRule>
    <cfRule type="cellIs" dxfId="3" priority="8214" operator="equal">
      <formula>"NotPaid"</formula>
    </cfRule>
    <cfRule type="cellIs" dxfId="3" priority="8213" operator="equal">
      <formula>"NotPaid"</formula>
    </cfRule>
    <cfRule type="cellIs" dxfId="3" priority="8212" operator="equal">
      <formula>"NotPaid"</formula>
    </cfRule>
    <cfRule type="cellIs" dxfId="3" priority="8202" operator="equal">
      <formula>"NotPaid"</formula>
    </cfRule>
    <cfRule type="cellIs" dxfId="3" priority="8201" operator="equal">
      <formula>"NotPaid"</formula>
    </cfRule>
    <cfRule type="cellIs" dxfId="3" priority="8200" operator="equal">
      <formula>"NotPaid"</formula>
    </cfRule>
    <cfRule type="cellIs" dxfId="3" priority="8188" operator="equal">
      <formula>"NotPaid"</formula>
    </cfRule>
    <cfRule type="cellIs" dxfId="3" priority="8187" operator="equal">
      <formula>"NotPaid"</formula>
    </cfRule>
    <cfRule type="cellIs" dxfId="3" priority="8186" operator="equal">
      <formula>"NotPaid"</formula>
    </cfRule>
    <cfRule type="cellIs" dxfId="3" priority="8161" operator="equal">
      <formula>"NotPaid"</formula>
    </cfRule>
    <cfRule type="cellIs" dxfId="3" priority="8155" operator="equal">
      <formula>"NotPaid"</formula>
    </cfRule>
    <cfRule type="cellIs" dxfId="3" priority="8154" operator="equal">
      <formula>"NotPaid"</formula>
    </cfRule>
    <cfRule type="cellIs" dxfId="3" priority="8153" operator="equal">
      <formula>"NotPaid"</formula>
    </cfRule>
    <cfRule type="cellIs" dxfId="3" priority="8144" operator="equal">
      <formula>"NotPaid"</formula>
    </cfRule>
    <cfRule type="cellIs" dxfId="3" priority="8143" operator="equal">
      <formula>"NotPaid"</formula>
    </cfRule>
    <cfRule type="cellIs" dxfId="3" priority="8142" operator="equal">
      <formula>"NotPaid"</formula>
    </cfRule>
    <cfRule type="cellIs" dxfId="3" priority="8132" operator="equal">
      <formula>"NotPaid"</formula>
    </cfRule>
    <cfRule type="cellIs" dxfId="3" priority="8131" operator="equal">
      <formula>"NotPaid"</formula>
    </cfRule>
    <cfRule type="cellIs" dxfId="3" priority="8130" operator="equal">
      <formula>"NotPaid"</formula>
    </cfRule>
    <cfRule type="cellIs" dxfId="3" priority="8120" operator="equal">
      <formula>"NotPaid"</formula>
    </cfRule>
    <cfRule type="cellIs" dxfId="3" priority="8119" operator="equal">
      <formula>"NotPaid"</formula>
    </cfRule>
    <cfRule type="cellIs" dxfId="3" priority="8118" operator="equal">
      <formula>"NotPaid"</formula>
    </cfRule>
    <cfRule type="cellIs" dxfId="3" priority="8061" operator="equal">
      <formula>"NotPaid"</formula>
    </cfRule>
    <cfRule type="cellIs" dxfId="3" priority="8038" operator="equal">
      <formula>"NotPaid"</formula>
    </cfRule>
    <cfRule type="cellIs" dxfId="3" priority="8024" operator="equal">
      <formula>"NotPaid"</formula>
    </cfRule>
    <cfRule type="cellIs" dxfId="3" priority="8009" operator="equal">
      <formula>"NotPaid"</formula>
    </cfRule>
    <cfRule type="cellIs" dxfId="3" priority="7979" operator="equal">
      <formula>"NotPaid"</formula>
    </cfRule>
    <cfRule type="cellIs" dxfId="3" priority="7978" operator="equal">
      <formula>"NotPaid"</formula>
    </cfRule>
    <cfRule type="cellIs" dxfId="3" priority="7885" operator="equal">
      <formula>"NotPaid"</formula>
    </cfRule>
    <cfRule type="cellIs" dxfId="3" priority="7884" operator="equal">
      <formula>"NotPaid"</formula>
    </cfRule>
    <cfRule type="cellIs" dxfId="3" priority="7883" operator="equal">
      <formula>"NotPaid"</formula>
    </cfRule>
    <cfRule type="cellIs" dxfId="3" priority="7874" operator="equal">
      <formula>"NotPaid"</formula>
    </cfRule>
    <cfRule type="cellIs" dxfId="3" priority="7873" operator="equal">
      <formula>"NotPaid"</formula>
    </cfRule>
    <cfRule type="cellIs" dxfId="3" priority="7872" operator="equal">
      <formula>"NotPaid"</formula>
    </cfRule>
    <cfRule type="cellIs" dxfId="3" priority="7863" operator="equal">
      <formula>"NotPaid"</formula>
    </cfRule>
    <cfRule type="cellIs" dxfId="3" priority="7862" operator="equal">
      <formula>"NotPaid"</formula>
    </cfRule>
    <cfRule type="cellIs" dxfId="3" priority="7861" operator="equal">
      <formula>"NotPaid"</formula>
    </cfRule>
    <cfRule type="cellIs" dxfId="3" priority="7848" operator="equal">
      <formula>"NotPaid"</formula>
    </cfRule>
    <cfRule type="cellIs" dxfId="3" priority="7847" operator="equal">
      <formula>"NotPaid"</formula>
    </cfRule>
    <cfRule type="cellIs" dxfId="3" priority="7846" operator="equal">
      <formula>"NotPaid"</formula>
    </cfRule>
    <cfRule type="cellIs" dxfId="3" priority="7837" operator="equal">
      <formula>"NotPaid"</formula>
    </cfRule>
    <cfRule type="cellIs" dxfId="3" priority="7836" operator="equal">
      <formula>"NotPaid"</formula>
    </cfRule>
    <cfRule type="cellIs" dxfId="3" priority="7835" operator="equal">
      <formula>"NotPaid"</formula>
    </cfRule>
    <cfRule type="cellIs" dxfId="3" priority="7826" operator="equal">
      <formula>"NotPaid"</formula>
    </cfRule>
    <cfRule type="cellIs" dxfId="3" priority="7825" operator="equal">
      <formula>"NotPaid"</formula>
    </cfRule>
    <cfRule type="cellIs" dxfId="3" priority="7824" operator="equal">
      <formula>"NotPaid"</formula>
    </cfRule>
    <cfRule type="cellIs" dxfId="3" priority="7815" operator="equal">
      <formula>"NotPaid"</formula>
    </cfRule>
    <cfRule type="cellIs" dxfId="3" priority="7814" operator="equal">
      <formula>"NotPaid"</formula>
    </cfRule>
    <cfRule type="cellIs" dxfId="3" priority="7813" operator="equal">
      <formula>"NotPaid"</formula>
    </cfRule>
    <cfRule type="cellIs" dxfId="3" priority="7803" operator="equal">
      <formula>"NotPaid"</formula>
    </cfRule>
    <cfRule type="cellIs" dxfId="3" priority="7802" operator="equal">
      <formula>"NotPaid"</formula>
    </cfRule>
    <cfRule type="cellIs" dxfId="3" priority="7801" operator="equal">
      <formula>"NotPaid"</formula>
    </cfRule>
  </conditionalFormatting>
  <conditionalFormatting sqref="F23:G23">
    <cfRule type="expression" dxfId="0" priority="8265" stopIfTrue="1">
      <formula>F23="NotPaid"</formula>
    </cfRule>
    <cfRule type="expression" dxfId="0" priority="8194" stopIfTrue="1">
      <formula>F23="NotPaid"</formula>
    </cfRule>
    <cfRule type="expression" dxfId="0" priority="8150" stopIfTrue="1">
      <formula>F23="NotPaid"</formula>
    </cfRule>
    <cfRule type="expression" dxfId="0" priority="8030" stopIfTrue="1">
      <formula>F23="NotPaid"</formula>
    </cfRule>
    <cfRule type="expression" dxfId="0" priority="7959" stopIfTrue="1">
      <formula>F23="NotPaid"</formula>
    </cfRule>
    <cfRule type="expression" dxfId="0" priority="7915" stopIfTrue="1">
      <formula>F23="NotPaid"</formula>
    </cfRule>
  </conditionalFormatting>
  <conditionalFormatting sqref="G23">
    <cfRule type="cellIs" dxfId="3" priority="8177" operator="equal">
      <formula>"NotPaid"</formula>
    </cfRule>
    <cfRule type="cellIs" dxfId="3" priority="8099" operator="equal">
      <formula>"NotPaid"</formula>
    </cfRule>
    <cfRule type="cellIs" dxfId="3" priority="8051" operator="equal">
      <formula>"NotPaid"</formula>
    </cfRule>
    <cfRule type="cellIs" dxfId="3" priority="8025" operator="equal">
      <formula>"NotPaid"</formula>
    </cfRule>
    <cfRule type="cellIs" dxfId="3" priority="7980" operator="equal">
      <formula>"NotPaid"</formula>
    </cfRule>
    <cfRule type="cellIs" dxfId="3" priority="7968" operator="equal">
      <formula>"NotPaid"</formula>
    </cfRule>
    <cfRule type="cellIs" dxfId="3" priority="7954" operator="equal">
      <formula>"NotPaid"</formula>
    </cfRule>
    <cfRule type="cellIs" dxfId="3" priority="7942" operator="equal">
      <formula>"NotPaid"</formula>
    </cfRule>
    <cfRule type="cellIs" dxfId="3" priority="7921" operator="equal">
      <formula>"NotPaid"</formula>
    </cfRule>
    <cfRule type="cellIs" dxfId="3" priority="7910" operator="equal">
      <formula>"NotPaid"</formula>
    </cfRule>
    <cfRule type="cellIs" dxfId="3" priority="8260" operator="equal">
      <formula>"NotPaid"</formula>
    </cfRule>
    <cfRule type="cellIs" dxfId="3" priority="8245" operator="equal">
      <formula>"NotPaid"</formula>
    </cfRule>
    <cfRule type="cellIs" dxfId="3" priority="8215" operator="equal">
      <formula>"NotPaid"</formula>
    </cfRule>
    <cfRule type="cellIs" dxfId="3" priority="8203" operator="equal">
      <formula>"NotPaid"</formula>
    </cfRule>
    <cfRule type="cellIs" dxfId="3" priority="8189" operator="equal">
      <formula>"NotPaid"</formula>
    </cfRule>
    <cfRule type="cellIs" dxfId="3" priority="8156" operator="equal">
      <formula>"NotPaid"</formula>
    </cfRule>
    <cfRule type="cellIs" dxfId="3" priority="8145" operator="equal">
      <formula>"NotPaid"</formula>
    </cfRule>
    <cfRule type="cellIs" dxfId="3" priority="8133" operator="equal">
      <formula>"NotPaid"</formula>
    </cfRule>
    <cfRule type="cellIs" dxfId="3" priority="8039" operator="equal">
      <formula>"NotPaid"</formula>
    </cfRule>
    <cfRule type="cellIs" dxfId="3" priority="8010" operator="equal">
      <formula>"NotPaid"</formula>
    </cfRule>
    <cfRule type="cellIs" dxfId="3" priority="7898" operator="equal">
      <formula>"NotPaid"</formula>
    </cfRule>
    <cfRule type="cellIs" dxfId="3" priority="7864" operator="equal">
      <formula>"NotPaid"</formula>
    </cfRule>
    <cfRule type="cellIs" dxfId="3" priority="7816" operator="equal">
      <formula>"NotPaid"</formula>
    </cfRule>
    <cfRule type="cellIs" dxfId="3" priority="7804" operator="equal">
      <formula>"NotPaid"</formula>
    </cfRule>
  </conditionalFormatting>
  <conditionalFormatting sqref="G23:N23">
    <cfRule type="cellIs" dxfId="3" priority="8110" operator="equal">
      <formula>"NotPaid"</formula>
    </cfRule>
    <cfRule type="cellIs" dxfId="3" priority="8084" operator="equal">
      <formula>"NotPaid"</formula>
    </cfRule>
    <cfRule type="cellIs" dxfId="3" priority="8073" operator="equal">
      <formula>"NotPaid"</formula>
    </cfRule>
    <cfRule type="cellIs" dxfId="3" priority="8062" operator="equal">
      <formula>"NotPaid"</formula>
    </cfRule>
    <cfRule type="cellIs" dxfId="3" priority="7998" operator="equal">
      <formula>"NotPaid"</formula>
    </cfRule>
    <cfRule type="cellIs" dxfId="3" priority="7989" operator="equal">
      <formula>"NotPaid"</formula>
    </cfRule>
    <cfRule type="cellIs" dxfId="3" priority="7886" operator="equal">
      <formula>"NotPaid"</formula>
    </cfRule>
    <cfRule type="cellIs" dxfId="3" priority="8233" operator="equal">
      <formula>"NotPaid"</formula>
    </cfRule>
    <cfRule type="cellIs" dxfId="3" priority="8224" operator="equal">
      <formula>"NotPaid"</formula>
    </cfRule>
    <cfRule type="cellIs" dxfId="3" priority="8165" operator="equal">
      <formula>"NotPaid"</formula>
    </cfRule>
    <cfRule type="cellIs" dxfId="3" priority="8121" operator="equal">
      <formula>"NotPaid"</formula>
    </cfRule>
    <cfRule type="cellIs" dxfId="3" priority="7930" operator="equal">
      <formula>"NotPaid"</formula>
    </cfRule>
    <cfRule type="cellIs" dxfId="3" priority="7875" operator="equal">
      <formula>"NotPaid"</formula>
    </cfRule>
    <cfRule type="cellIs" dxfId="3" priority="7849" operator="equal">
      <formula>"NotPaid"</formula>
    </cfRule>
    <cfRule type="cellIs" dxfId="3" priority="7838" operator="equal">
      <formula>"NotPaid"</formula>
    </cfRule>
    <cfRule type="cellIs" dxfId="3" priority="7827" operator="equal">
      <formula>"NotPaid"</formula>
    </cfRule>
  </conditionalFormatting>
  <conditionalFormatting sqref="H23:N23">
    <cfRule type="cellIs" dxfId="3" priority="8173" operator="equal">
      <formula>"NotPaid"</formula>
    </cfRule>
    <cfRule type="cellIs" dxfId="3" priority="8095" operator="equal">
      <formula>"NotPaid"</formula>
    </cfRule>
    <cfRule type="cellIs" dxfId="3" priority="8047" operator="equal">
      <formula>"NotPaid"</formula>
    </cfRule>
    <cfRule type="cellIs" dxfId="3" priority="8035" operator="equal">
      <formula>"NotPaid"</formula>
    </cfRule>
    <cfRule type="cellIs" dxfId="3" priority="8021" operator="equal">
      <formula>"NotPaid"</formula>
    </cfRule>
    <cfRule type="cellIs" dxfId="3" priority="8006" operator="equal">
      <formula>"NotPaid"</formula>
    </cfRule>
    <cfRule type="cellIs" dxfId="3" priority="7976" operator="equal">
      <formula>"NotPaid"</formula>
    </cfRule>
    <cfRule type="cellIs" dxfId="3" priority="7964" operator="equal">
      <formula>"NotPaid"</formula>
    </cfRule>
    <cfRule type="cellIs" dxfId="3" priority="7950" operator="equal">
      <formula>"NotPaid"</formula>
    </cfRule>
    <cfRule type="cellIs" dxfId="3" priority="7917" operator="equal">
      <formula>"NotPaid"</formula>
    </cfRule>
    <cfRule type="cellIs" dxfId="3" priority="7906" operator="equal">
      <formula>"NotPaid"</formula>
    </cfRule>
    <cfRule type="cellIs" dxfId="3" priority="7894" operator="equal">
      <formula>"NotPaid"</formula>
    </cfRule>
    <cfRule type="cellIs" dxfId="3" priority="8256" operator="equal">
      <formula>"NotPaid"</formula>
    </cfRule>
    <cfRule type="cellIs" dxfId="3" priority="8241" operator="equal">
      <formula>"NotPaid"</formula>
    </cfRule>
    <cfRule type="cellIs" dxfId="3" priority="8211" operator="equal">
      <formula>"NotPaid"</formula>
    </cfRule>
    <cfRule type="cellIs" dxfId="3" priority="8199" operator="equal">
      <formula>"NotPaid"</formula>
    </cfRule>
    <cfRule type="cellIs" dxfId="3" priority="8185" operator="equal">
      <formula>"NotPaid"</formula>
    </cfRule>
    <cfRule type="cellIs" dxfId="3" priority="8152" operator="equal">
      <formula>"NotPaid"</formula>
    </cfRule>
    <cfRule type="cellIs" dxfId="3" priority="8141" operator="equal">
      <formula>"NotPaid"</formula>
    </cfRule>
    <cfRule type="cellIs" dxfId="3" priority="8129" operator="equal">
      <formula>"NotPaid"</formula>
    </cfRule>
    <cfRule type="cellIs" dxfId="3" priority="7938" operator="equal">
      <formula>"NotPaid"</formula>
    </cfRule>
    <cfRule type="cellIs" dxfId="3" priority="7860" operator="equal">
      <formula>"NotPaid"</formula>
    </cfRule>
    <cfRule type="cellIs" dxfId="3" priority="7812" operator="equal">
      <formula>"NotPaid"</formula>
    </cfRule>
    <cfRule type="cellIs" dxfId="3" priority="7800" operator="equal">
      <formula>"NotPaid"</formula>
    </cfRule>
  </conditionalFormatting>
  <conditionalFormatting sqref="O23">
    <cfRule type="cellIs" dxfId="3" priority="8181" operator="equal">
      <formula>"NotPaid"</formula>
    </cfRule>
    <cfRule type="cellIs" dxfId="3" priority="8103" operator="equal">
      <formula>"NotPaid"</formula>
    </cfRule>
    <cfRule type="cellIs" dxfId="3" priority="8091" operator="equal">
      <formula>"NotPaid"</formula>
    </cfRule>
    <cfRule type="cellIs" dxfId="3" priority="8077" operator="equal">
      <formula>"NotPaid"</formula>
    </cfRule>
    <cfRule type="cellIs" dxfId="3" priority="8066" operator="equal">
      <formula>"NotPaid"</formula>
    </cfRule>
    <cfRule type="cellIs" dxfId="3" priority="8055" operator="equal">
      <formula>"NotPaid"</formula>
    </cfRule>
    <cfRule type="cellIs" dxfId="3" priority="8043" operator="equal">
      <formula>"NotPaid"</formula>
    </cfRule>
    <cfRule type="cellIs" dxfId="3" priority="8031" operator="equal">
      <formula>"NotPaid"</formula>
    </cfRule>
    <cfRule type="cellIs" dxfId="3" priority="8017" operator="equal">
      <formula>"NotPaid"</formula>
    </cfRule>
    <cfRule type="cellIs" dxfId="3" priority="8002" operator="equal">
      <formula>"NotPaid"</formula>
    </cfRule>
    <cfRule type="cellIs" dxfId="3" priority="7984" operator="equal">
      <formula>"NotPaid"</formula>
    </cfRule>
    <cfRule type="cellIs" dxfId="3" priority="7972" operator="equal">
      <formula>"NotPaid"</formula>
    </cfRule>
    <cfRule type="cellIs" dxfId="3" priority="7960" operator="equal">
      <formula>"NotPaid"</formula>
    </cfRule>
    <cfRule type="cellIs" dxfId="3" priority="7946" operator="equal">
      <formula>"NotPaid"</formula>
    </cfRule>
    <cfRule type="cellIs" dxfId="3" priority="7934" operator="equal">
      <formula>"NotPaid"</formula>
    </cfRule>
    <cfRule type="cellIs" dxfId="3" priority="7925" operator="equal">
      <formula>"NotPaid"</formula>
    </cfRule>
    <cfRule type="cellIs" dxfId="3" priority="7902" operator="equal">
      <formula>"NotPaid"</formula>
    </cfRule>
    <cfRule type="cellIs" dxfId="3" priority="7890" operator="equal">
      <formula>"NotPaid"</formula>
    </cfRule>
    <cfRule type="cellIs" dxfId="3" priority="8252" operator="equal">
      <formula>"NotPaid"</formula>
    </cfRule>
    <cfRule type="cellIs" dxfId="3" priority="8237" operator="equal">
      <formula>"NotPaid"</formula>
    </cfRule>
    <cfRule type="cellIs" dxfId="3" priority="8228" operator="equal">
      <formula>"NotPaid"</formula>
    </cfRule>
    <cfRule type="cellIs" dxfId="3" priority="8219" operator="equal">
      <formula>"NotPaid"</formula>
    </cfRule>
    <cfRule type="cellIs" dxfId="3" priority="8207" operator="equal">
      <formula>"NotPaid"</formula>
    </cfRule>
    <cfRule type="cellIs" dxfId="3" priority="8195" operator="equal">
      <formula>"NotPaid"</formula>
    </cfRule>
    <cfRule type="cellIs" dxfId="3" priority="8169" operator="equal">
      <formula>"NotPaid"</formula>
    </cfRule>
    <cfRule type="cellIs" dxfId="3" priority="8160" operator="equal">
      <formula>"NotPaid"</formula>
    </cfRule>
    <cfRule type="cellIs" dxfId="3" priority="8151" operator="equal">
      <formula>"NotPaid"</formula>
    </cfRule>
    <cfRule type="cellIs" dxfId="3" priority="8137" operator="equal">
      <formula>"NotPaid"</formula>
    </cfRule>
    <cfRule type="cellIs" dxfId="3" priority="8125" operator="equal">
      <formula>"NotPaid"</formula>
    </cfRule>
    <cfRule type="cellIs" dxfId="3" priority="8114" operator="equal">
      <formula>"NotPaid"</formula>
    </cfRule>
    <cfRule type="cellIs" dxfId="3" priority="7993" operator="equal">
      <formula>"NotPaid"</formula>
    </cfRule>
    <cfRule type="cellIs" dxfId="3" priority="7916" operator="equal">
      <formula>"NotPaid"</formula>
    </cfRule>
    <cfRule type="cellIs" dxfId="3" priority="7879" operator="equal">
      <formula>"NotPaid"</formula>
    </cfRule>
    <cfRule type="cellIs" dxfId="3" priority="7868" operator="equal">
      <formula>"NotPaid"</formula>
    </cfRule>
    <cfRule type="cellIs" dxfId="3" priority="7856" operator="equal">
      <formula>"NotPaid"</formula>
    </cfRule>
    <cfRule type="cellIs" dxfId="3" priority="7842" operator="equal">
      <formula>"NotPaid"</formula>
    </cfRule>
    <cfRule type="cellIs" dxfId="3" priority="7831" operator="equal">
      <formula>"NotPaid"</formula>
    </cfRule>
    <cfRule type="cellIs" dxfId="3" priority="7820" operator="equal">
      <formula>"NotPaid"</formula>
    </cfRule>
    <cfRule type="cellIs" dxfId="3" priority="7808" operator="equal">
      <formula>"NotPaid"</formula>
    </cfRule>
    <cfRule type="cellIs" dxfId="3" priority="7796" operator="equal">
      <formula>"NotPaid"</formula>
    </cfRule>
  </conditionalFormatting>
  <conditionalFormatting sqref="R23">
    <cfRule type="cellIs" dxfId="3" priority="1545" operator="equal">
      <formula>"NotPaid"</formula>
    </cfRule>
    <cfRule type="cellIs" dxfId="3" priority="1540" operator="equal">
      <formula>"NotPaid"</formula>
    </cfRule>
    <cfRule type="cellIs" dxfId="3" priority="1518" operator="equal">
      <formula>"NotPaid"</formula>
    </cfRule>
    <cfRule type="cellIs" dxfId="3" priority="1512" operator="equal">
      <formula>"NotPaid"</formula>
    </cfRule>
    <cfRule type="cellIs" dxfId="3" priority="1506" operator="equal">
      <formula>"NotPaid"</formula>
    </cfRule>
    <cfRule type="cellIs" dxfId="3" priority="173" operator="equal">
      <formula>"NotPaid"</formula>
    </cfRule>
    <cfRule type="cellIs" dxfId="3" priority="172" operator="equal">
      <formula>"NotPaid"</formula>
    </cfRule>
    <cfRule type="cellIs" dxfId="3" priority="171" operator="equal">
      <formula>"NotPaid"</formula>
    </cfRule>
    <cfRule type="cellIs" dxfId="3" priority="170" operator="equal">
      <formula>"NotPaid"</formula>
    </cfRule>
    <cfRule type="cellIs" dxfId="3" priority="169" operator="equal">
      <formula>"NotPaid"</formula>
    </cfRule>
  </conditionalFormatting>
  <conditionalFormatting sqref="S23:V23">
    <cfRule type="cellIs" dxfId="3" priority="1858" operator="equal">
      <formula>"NotPaid"</formula>
    </cfRule>
    <cfRule type="cellIs" dxfId="3" priority="1853" operator="equal">
      <formula>"NotPaid"</formula>
    </cfRule>
    <cfRule type="cellIs" dxfId="3" priority="1831" operator="equal">
      <formula>"NotPaid"</formula>
    </cfRule>
    <cfRule type="cellIs" dxfId="3" priority="1825" operator="equal">
      <formula>"NotPaid"</formula>
    </cfRule>
    <cfRule type="cellIs" dxfId="3" priority="1819" operator="equal">
      <formula>"NotPaid"</formula>
    </cfRule>
  </conditionalFormatting>
  <conditionalFormatting sqref="S23:AB23">
    <cfRule type="cellIs" dxfId="3" priority="178" operator="equal">
      <formula>"NotPaid"</formula>
    </cfRule>
    <cfRule type="cellIs" dxfId="3" priority="177" operator="equal">
      <formula>"NotPaid"</formula>
    </cfRule>
    <cfRule type="cellIs" dxfId="3" priority="176" operator="equal">
      <formula>"NotPaid"</formula>
    </cfRule>
    <cfRule type="cellIs" dxfId="3" priority="175" operator="equal">
      <formula>"NotPaid"</formula>
    </cfRule>
    <cfRule type="cellIs" dxfId="3" priority="174" operator="equal">
      <formula>"NotPaid"</formula>
    </cfRule>
  </conditionalFormatting>
  <conditionalFormatting sqref="V23:X23">
    <cfRule type="cellIs" dxfId="3" priority="2171" operator="equal">
      <formula>"NotPaid"</formula>
    </cfRule>
    <cfRule type="cellIs" dxfId="3" priority="2166" operator="equal">
      <formula>"NotPaid"</formula>
    </cfRule>
    <cfRule type="cellIs" dxfId="3" priority="2144" operator="equal">
      <formula>"NotPaid"</formula>
    </cfRule>
    <cfRule type="cellIs" dxfId="3" priority="2138" operator="equal">
      <formula>"NotPaid"</formula>
    </cfRule>
    <cfRule type="cellIs" dxfId="3" priority="2132" operator="equal">
      <formula>"NotPaid"</formula>
    </cfRule>
  </conditionalFormatting>
  <conditionalFormatting sqref="Y23:AA23">
    <cfRule type="cellIs" dxfId="3" priority="2484" operator="equal">
      <formula>"NotPaid"</formula>
    </cfRule>
    <cfRule type="cellIs" dxfId="3" priority="2479" operator="equal">
      <formula>"NotPaid"</formula>
    </cfRule>
    <cfRule type="cellIs" dxfId="3" priority="2457" operator="equal">
      <formula>"NotPaid"</formula>
    </cfRule>
    <cfRule type="cellIs" dxfId="3" priority="2451" operator="equal">
      <formula>"NotPaid"</formula>
    </cfRule>
    <cfRule type="cellIs" dxfId="3" priority="2445" operator="equal">
      <formula>"NotPaid"</formula>
    </cfRule>
  </conditionalFormatting>
  <conditionalFormatting sqref="R25">
    <cfRule type="cellIs" dxfId="3" priority="1568" operator="equal">
      <formula>"NotPaid"</formula>
    </cfRule>
    <cfRule type="cellIs" dxfId="3" priority="1567" operator="equal">
      <formula>"NotPaid"</formula>
    </cfRule>
    <cfRule type="cellIs" dxfId="3" priority="1566" operator="equal">
      <formula>"NotPaid"</formula>
    </cfRule>
    <cfRule type="cellIs" dxfId="3" priority="1565" operator="equal">
      <formula>"NotPaid"</formula>
    </cfRule>
  </conditionalFormatting>
  <conditionalFormatting sqref="S25:U25">
    <cfRule type="cellIs" dxfId="3" priority="1881" operator="equal">
      <formula>"NotPaid"</formula>
    </cfRule>
    <cfRule type="cellIs" dxfId="3" priority="1880" operator="equal">
      <formula>"NotPaid"</formula>
    </cfRule>
    <cfRule type="cellIs" dxfId="3" priority="1879" operator="equal">
      <formula>"NotPaid"</formula>
    </cfRule>
    <cfRule type="cellIs" dxfId="3" priority="1878" operator="equal">
      <formula>"NotPaid"</formula>
    </cfRule>
  </conditionalFormatting>
  <conditionalFormatting sqref="V25:X25">
    <cfRule type="cellIs" dxfId="3" priority="2194" operator="equal">
      <formula>"NotPaid"</formula>
    </cfRule>
    <cfRule type="cellIs" dxfId="3" priority="2193" operator="equal">
      <formula>"NotPaid"</formula>
    </cfRule>
    <cfRule type="cellIs" dxfId="3" priority="2192" operator="equal">
      <formula>"NotPaid"</formula>
    </cfRule>
    <cfRule type="cellIs" dxfId="3" priority="2191" operator="equal">
      <formula>"NotPaid"</formula>
    </cfRule>
  </conditionalFormatting>
  <conditionalFormatting sqref="Y25:AA25">
    <cfRule type="cellIs" dxfId="3" priority="2507" operator="equal">
      <formula>"NotPaid"</formula>
    </cfRule>
    <cfRule type="cellIs" dxfId="3" priority="2506" operator="equal">
      <formula>"NotPaid"</formula>
    </cfRule>
    <cfRule type="cellIs" dxfId="3" priority="2505" operator="equal">
      <formula>"NotPaid"</formula>
    </cfRule>
    <cfRule type="cellIs" dxfId="3" priority="2504" operator="equal">
      <formula>"NotPaid"</formula>
    </cfRule>
  </conditionalFormatting>
  <conditionalFormatting sqref="AK25">
    <cfRule type="expression" dxfId="5" priority="4195" stopIfTrue="1">
      <formula>AK25="not paid"</formula>
    </cfRule>
  </conditionalFormatting>
  <conditionalFormatting sqref="AL25">
    <cfRule type="expression" dxfId="5" priority="4196" stopIfTrue="1">
      <formula>AL25="not paid"</formula>
    </cfRule>
  </conditionalFormatting>
  <conditionalFormatting sqref="AN25:AP25">
    <cfRule type="expression" dxfId="5" priority="4206" stopIfTrue="1">
      <formula>AN25="NotPaid"</formula>
    </cfRule>
  </conditionalFormatting>
  <conditionalFormatting sqref="AQ25">
    <cfRule type="expression" dxfId="7" priority="1186" stopIfTrue="1">
      <formula>Maths!AQ56="not paid"</formula>
    </cfRule>
  </conditionalFormatting>
  <conditionalFormatting sqref="D26:K26">
    <cfRule type="cellIs" dxfId="3" priority="6429" operator="equal">
      <formula>"NotPaid"</formula>
    </cfRule>
  </conditionalFormatting>
  <conditionalFormatting sqref="L26:O26">
    <cfRule type="cellIs" dxfId="3" priority="6443" operator="equal">
      <formula>"NotPaid"</formula>
    </cfRule>
    <cfRule type="cellIs" dxfId="3" priority="6442" operator="equal">
      <formula>"NotPaid"</formula>
    </cfRule>
    <cfRule type="cellIs" dxfId="3" priority="6441" operator="equal">
      <formula>"NotPaid"</formula>
    </cfRule>
    <cfRule type="cellIs" dxfId="3" priority="6440" operator="equal">
      <formula>"NotPaid"</formula>
    </cfRule>
    <cfRule type="cellIs" dxfId="3" priority="6439" operator="equal">
      <formula>"NotPaid"</formula>
    </cfRule>
    <cfRule type="cellIs" dxfId="3" priority="6438" operator="equal">
      <formula>"NotPaid"</formula>
    </cfRule>
    <cfRule type="cellIs" dxfId="3" priority="6431" operator="equal">
      <formula>"NotPaid"</formula>
    </cfRule>
    <cfRule type="cellIs" dxfId="3" priority="6430" operator="equal">
      <formula>"NotPaid"</formula>
    </cfRule>
  </conditionalFormatting>
  <conditionalFormatting sqref="L26:N26">
    <cfRule type="cellIs" dxfId="3" priority="6436" operator="equal">
      <formula>"NotPaid"</formula>
    </cfRule>
    <cfRule type="cellIs" dxfId="3" priority="6434" operator="equal">
      <formula>"NotPaid"</formula>
    </cfRule>
    <cfRule type="cellIs" dxfId="3" priority="6433" operator="equal">
      <formula>"NotPaid"</formula>
    </cfRule>
    <cfRule type="cellIs" dxfId="3" priority="6432" operator="equal">
      <formula>"NotPaid"</formula>
    </cfRule>
  </conditionalFormatting>
  <conditionalFormatting sqref="O26">
    <cfRule type="cellIs" dxfId="3" priority="6437" operator="equal">
      <formula>"NotPaid"</formula>
    </cfRule>
    <cfRule type="cellIs" dxfId="3" priority="6435" operator="equal">
      <formula>"NotPaid"</formula>
    </cfRule>
  </conditionalFormatting>
  <conditionalFormatting sqref="R26">
    <cfRule type="cellIs" dxfId="3" priority="1554" operator="equal">
      <formula>"NotPaid"</formula>
    </cfRule>
    <cfRule type="cellIs" dxfId="3" priority="1549" operator="equal">
      <formula>"NotPaid"</formula>
    </cfRule>
    <cfRule type="cellIs" dxfId="3" priority="1524" operator="equal">
      <formula>"NotPaid"</formula>
    </cfRule>
    <cfRule type="cellIs" dxfId="3" priority="1509" operator="equal">
      <formula>"NotPaid"</formula>
    </cfRule>
  </conditionalFormatting>
  <conditionalFormatting sqref="S26:U26">
    <cfRule type="cellIs" dxfId="3" priority="1867" operator="equal">
      <formula>"NotPaid"</formula>
    </cfRule>
    <cfRule type="cellIs" dxfId="3" priority="1862" operator="equal">
      <formula>"NotPaid"</formula>
    </cfRule>
    <cfRule type="cellIs" dxfId="3" priority="1837" operator="equal">
      <formula>"NotPaid"</formula>
    </cfRule>
    <cfRule type="cellIs" dxfId="3" priority="1822" operator="equal">
      <formula>"NotPaid"</formula>
    </cfRule>
  </conditionalFormatting>
  <conditionalFormatting sqref="V26:X26">
    <cfRule type="cellIs" dxfId="3" priority="2180" operator="equal">
      <formula>"NotPaid"</formula>
    </cfRule>
    <cfRule type="cellIs" dxfId="3" priority="2175" operator="equal">
      <formula>"NotPaid"</formula>
    </cfRule>
    <cfRule type="cellIs" dxfId="3" priority="2150" operator="equal">
      <formula>"NotPaid"</formula>
    </cfRule>
    <cfRule type="cellIs" dxfId="3" priority="2135" operator="equal">
      <formula>"NotPaid"</formula>
    </cfRule>
  </conditionalFormatting>
  <conditionalFormatting sqref="Y26:AA26">
    <cfRule type="cellIs" dxfId="3" priority="2493" operator="equal">
      <formula>"NotPaid"</formula>
    </cfRule>
    <cfRule type="cellIs" dxfId="3" priority="2488" operator="equal">
      <formula>"NotPaid"</formula>
    </cfRule>
    <cfRule type="cellIs" dxfId="3" priority="2463" operator="equal">
      <formula>"NotPaid"</formula>
    </cfRule>
    <cfRule type="cellIs" dxfId="3" priority="2448" operator="equal">
      <formula>"NotPaid"</formula>
    </cfRule>
  </conditionalFormatting>
  <conditionalFormatting sqref="AE26">
    <cfRule type="expression" dxfId="5" priority="4208" stopIfTrue="1">
      <formula>AE26="NotPaid"</formula>
    </cfRule>
  </conditionalFormatting>
  <conditionalFormatting sqref="AF26:AH26">
    <cfRule type="expression" dxfId="5" priority="4201" stopIfTrue="1">
      <formula>AF26="not paid"</formula>
    </cfRule>
  </conditionalFormatting>
  <conditionalFormatting sqref="AI26:AM26">
    <cfRule type="expression" dxfId="5" priority="4186" stopIfTrue="1">
      <formula>AI26="not paid"</formula>
    </cfRule>
  </conditionalFormatting>
  <conditionalFormatting sqref="H27:O27">
    <cfRule type="cellIs" dxfId="3" priority="8651" operator="equal">
      <formula>"NotPaid"</formula>
    </cfRule>
    <cfRule type="cellIs" dxfId="3" priority="8508" operator="equal">
      <formula>"NotPaid"</formula>
    </cfRule>
    <cfRule type="cellIs" dxfId="3" priority="8506" operator="equal">
      <formula>"NotPaid"</formula>
    </cfRule>
    <cfRule type="cellIs" dxfId="3" priority="8493" operator="equal">
      <formula>"NotPaid"</formula>
    </cfRule>
    <cfRule type="cellIs" dxfId="3" priority="8485" operator="equal">
      <formula>"NotPaid"</formula>
    </cfRule>
    <cfRule type="cellIs" dxfId="3" priority="8475" operator="equal">
      <formula>"NotPaid"</formula>
    </cfRule>
  </conditionalFormatting>
  <conditionalFormatting sqref="H28:O28">
    <cfRule type="cellIs" dxfId="3" priority="8654" operator="equal">
      <formula>"NotPaid"</formula>
    </cfRule>
    <cfRule type="cellIs" dxfId="3" priority="8650" operator="equal">
      <formula>"NotPaid"</formula>
    </cfRule>
    <cfRule type="cellIs" dxfId="3" priority="8640" operator="equal">
      <formula>"NotPaid"</formula>
    </cfRule>
    <cfRule type="cellIs" dxfId="3" priority="8630" operator="equal">
      <formula>"NotPaid"</formula>
    </cfRule>
    <cfRule type="cellIs" dxfId="3" priority="8622" operator="equal">
      <formula>"NotPaid"</formula>
    </cfRule>
    <cfRule type="cellIs" dxfId="3" priority="8507" operator="equal">
      <formula>"NotPaid"</formula>
    </cfRule>
    <cfRule type="cellIs" dxfId="3" priority="8494" operator="equal">
      <formula>"NotPaid"</formula>
    </cfRule>
    <cfRule type="cellIs" dxfId="3" priority="8492" operator="equal">
      <formula>"NotPaid"</formula>
    </cfRule>
    <cfRule type="cellIs" dxfId="3" priority="8476" operator="equal">
      <formula>"NotPaid"</formula>
    </cfRule>
    <cfRule type="cellIs" dxfId="3" priority="8474" operator="equal">
      <formula>"NotPaid"</formula>
    </cfRule>
    <cfRule type="cellIs" dxfId="3" priority="8473" operator="equal">
      <formula>"NotPaid"</formula>
    </cfRule>
    <cfRule type="cellIs" dxfId="3" priority="8472" operator="equal">
      <formula>"NotPaid"</formula>
    </cfRule>
    <cfRule type="cellIs" dxfId="3" priority="8448" operator="equal">
      <formula>"NotPaid"</formula>
    </cfRule>
    <cfRule type="cellIs" dxfId="3" priority="8436" operator="equal">
      <formula>"NotPaid"</formula>
    </cfRule>
    <cfRule type="cellIs" dxfId="3" priority="8428" operator="equal">
      <formula>"NotPaid"</formula>
    </cfRule>
    <cfRule type="cellIs" dxfId="3" priority="8427" operator="equal">
      <formula>"NotPaid"</formula>
    </cfRule>
    <cfRule type="cellIs" dxfId="3" priority="8426" operator="equal">
      <formula>"NotPaid"</formula>
    </cfRule>
  </conditionalFormatting>
  <conditionalFormatting sqref="L28:O28">
    <cfRule type="cellIs" dxfId="3" priority="8652" operator="equal">
      <formula>"NotPaid"</formula>
    </cfRule>
    <cfRule type="cellIs" dxfId="3" priority="8649" operator="equal">
      <formula>"NotPaid"</formula>
    </cfRule>
    <cfRule type="cellIs" dxfId="3" priority="8638" operator="equal">
      <formula>"NotPaid"</formula>
    </cfRule>
  </conditionalFormatting>
  <conditionalFormatting sqref="O28">
    <cfRule type="cellIs" dxfId="3" priority="8496" operator="equal">
      <formula>"NotPaid"</formula>
    </cfRule>
    <cfRule type="cellIs" dxfId="3" priority="8495" operator="equal">
      <formula>"NotPaid"</formula>
    </cfRule>
    <cfRule type="cellIs" dxfId="3" priority="8478" operator="equal">
      <formula>"NotPaid"</formula>
    </cfRule>
    <cfRule type="cellIs" dxfId="3" priority="8477" operator="equal">
      <formula>"NotPaid"</formula>
    </cfRule>
    <cfRule type="cellIs" dxfId="3" priority="8449" operator="equal">
      <formula>"NotPaid"</formula>
    </cfRule>
    <cfRule type="cellIs" dxfId="3" priority="8438" operator="equal">
      <formula>"NotPaid"</formula>
    </cfRule>
    <cfRule type="cellIs" dxfId="3" priority="8437" operator="equal">
      <formula>"NotPaid"</formula>
    </cfRule>
    <cfRule type="cellIs" dxfId="3" priority="8429" operator="equal">
      <formula>"NotPaid"</formula>
    </cfRule>
  </conditionalFormatting>
  <conditionalFormatting sqref="R28:AC28">
    <cfRule type="cellIs" dxfId="3" priority="1241" operator="equal">
      <formula>"NotPaid"</formula>
    </cfRule>
  </conditionalFormatting>
  <conditionalFormatting sqref="R28">
    <cfRule type="cellIs" dxfId="3" priority="518" operator="equal">
      <formula>"NotPaid"</formula>
    </cfRule>
    <cfRule type="cellIs" dxfId="3" priority="513" operator="equal">
      <formula>"NotPaid"</formula>
    </cfRule>
    <cfRule type="cellIs" dxfId="3" priority="511" operator="equal">
      <formula>"NotPaid"</formula>
    </cfRule>
    <cfRule type="cellIs" dxfId="3" priority="506" operator="equal">
      <formula>"NotPaid"</formula>
    </cfRule>
    <cfRule type="cellIs" dxfId="3" priority="509" operator="equal">
      <formula>"NotPaid"</formula>
    </cfRule>
    <cfRule type="cellIs" dxfId="3" priority="504" operator="equal">
      <formula>"NotPaid"</formula>
    </cfRule>
    <cfRule type="cellIs" dxfId="3" priority="500" operator="equal">
      <formula>"NotPaid"</formula>
    </cfRule>
    <cfRule type="cellIs" dxfId="3" priority="498" operator="equal">
      <formula>"NotPaid"</formula>
    </cfRule>
    <cfRule type="cellIs" dxfId="3" priority="502" operator="equal">
      <formula>"NotPaid"</formula>
    </cfRule>
    <cfRule type="cellIs" dxfId="3" priority="487" operator="equal">
      <formula>"NotPaid"</formula>
    </cfRule>
    <cfRule type="cellIs" dxfId="3" priority="484" operator="equal">
      <formula>"NotPaid"</formula>
    </cfRule>
    <cfRule type="cellIs" dxfId="3" priority="482" operator="equal">
      <formula>"NotPaid"</formula>
    </cfRule>
    <cfRule type="cellIs" dxfId="3" priority="481" operator="equal">
      <formula>"NotPaid"</formula>
    </cfRule>
    <cfRule type="cellIs" dxfId="3" priority="486" operator="equal">
      <formula>"NotPaid"</formula>
    </cfRule>
    <cfRule type="cellIs" dxfId="3" priority="477" operator="equal">
      <formula>"NotPaid"</formula>
    </cfRule>
    <cfRule type="cellIs" dxfId="3" priority="475" operator="equal">
      <formula>"NotPaid"</formula>
    </cfRule>
    <cfRule type="cellIs" dxfId="3" priority="479" operator="equal">
      <formula>"NotPaid"</formula>
    </cfRule>
    <cfRule type="cellIs" dxfId="3" priority="465" operator="equal">
      <formula>"NotPaid"</formula>
    </cfRule>
    <cfRule type="cellIs" dxfId="3" priority="463" operator="equal">
      <formula>"NotPaid"</formula>
    </cfRule>
    <cfRule type="cellIs" dxfId="3" priority="461" operator="equal">
      <formula>"NotPaid"</formula>
    </cfRule>
    <cfRule type="cellIs" dxfId="3" priority="466" operator="equal">
      <formula>"NotPaid"</formula>
    </cfRule>
    <cfRule type="cellIs" dxfId="3" priority="452" operator="equal">
      <formula>"NotPaid"</formula>
    </cfRule>
    <cfRule type="cellIs" dxfId="3" priority="459" operator="equal">
      <formula>"NotPaid"</formula>
    </cfRule>
    <cfRule type="cellIs" dxfId="3" priority="450" operator="equal">
      <formula>"NotPaid"</formula>
    </cfRule>
    <cfRule type="cellIs" dxfId="3" priority="457" operator="equal">
      <formula>"NotPaid"</formula>
    </cfRule>
    <cfRule type="cellIs" dxfId="3" priority="455" operator="equal">
      <formula>"NotPaid"</formula>
    </cfRule>
    <cfRule type="cellIs" dxfId="3" priority="454" operator="equal">
      <formula>"NotPaid"</formula>
    </cfRule>
    <cfRule type="cellIs" dxfId="3" priority="445" operator="equal">
      <formula>"NotPaid"</formula>
    </cfRule>
    <cfRule type="cellIs" dxfId="3" priority="443" operator="equal">
      <formula>"NotPaid"</formula>
    </cfRule>
    <cfRule type="cellIs" dxfId="3" priority="449" operator="equal">
      <formula>"NotPaid"</formula>
    </cfRule>
    <cfRule type="cellIs" dxfId="3" priority="447" operator="equal">
      <formula>"NotPaid"</formula>
    </cfRule>
  </conditionalFormatting>
  <conditionalFormatting sqref="S28:U28">
    <cfRule type="cellIs" dxfId="3" priority="607" operator="equal">
      <formula>"NotPaid"</formula>
    </cfRule>
    <cfRule type="cellIs" dxfId="3" priority="602" operator="equal">
      <formula>"NotPaid"</formula>
    </cfRule>
    <cfRule type="cellIs" dxfId="3" priority="600" operator="equal">
      <formula>"NotPaid"</formula>
    </cfRule>
    <cfRule type="cellIs" dxfId="3" priority="595" operator="equal">
      <formula>"NotPaid"</formula>
    </cfRule>
    <cfRule type="cellIs" dxfId="3" priority="598" operator="equal">
      <formula>"NotPaid"</formula>
    </cfRule>
    <cfRule type="cellIs" dxfId="3" priority="593" operator="equal">
      <formula>"NotPaid"</formula>
    </cfRule>
    <cfRule type="cellIs" dxfId="3" priority="589" operator="equal">
      <formula>"NotPaid"</formula>
    </cfRule>
    <cfRule type="cellIs" dxfId="3" priority="587" operator="equal">
      <formula>"NotPaid"</formula>
    </cfRule>
    <cfRule type="cellIs" dxfId="3" priority="591" operator="equal">
      <formula>"NotPaid"</formula>
    </cfRule>
    <cfRule type="cellIs" dxfId="3" priority="576" operator="equal">
      <formula>"NotPaid"</formula>
    </cfRule>
    <cfRule type="cellIs" dxfId="3" priority="573" operator="equal">
      <formula>"NotPaid"</formula>
    </cfRule>
    <cfRule type="cellIs" dxfId="3" priority="571" operator="equal">
      <formula>"NotPaid"</formula>
    </cfRule>
    <cfRule type="cellIs" dxfId="3" priority="570" operator="equal">
      <formula>"NotPaid"</formula>
    </cfRule>
    <cfRule type="cellIs" dxfId="3" priority="575" operator="equal">
      <formula>"NotPaid"</formula>
    </cfRule>
    <cfRule type="cellIs" dxfId="3" priority="566" operator="equal">
      <formula>"NotPaid"</formula>
    </cfRule>
    <cfRule type="cellIs" dxfId="3" priority="564" operator="equal">
      <formula>"NotPaid"</formula>
    </cfRule>
    <cfRule type="cellIs" dxfId="3" priority="568" operator="equal">
      <formula>"NotPaid"</formula>
    </cfRule>
    <cfRule type="cellIs" dxfId="3" priority="554" operator="equal">
      <formula>"NotPaid"</formula>
    </cfRule>
    <cfRule type="cellIs" dxfId="3" priority="552" operator="equal">
      <formula>"NotPaid"</formula>
    </cfRule>
    <cfRule type="cellIs" dxfId="3" priority="550" operator="equal">
      <formula>"NotPaid"</formula>
    </cfRule>
    <cfRule type="cellIs" dxfId="3" priority="555" operator="equal">
      <formula>"NotPaid"</formula>
    </cfRule>
    <cfRule type="cellIs" dxfId="3" priority="541" operator="equal">
      <formula>"NotPaid"</formula>
    </cfRule>
    <cfRule type="cellIs" dxfId="3" priority="548" operator="equal">
      <formula>"NotPaid"</formula>
    </cfRule>
    <cfRule type="cellIs" dxfId="3" priority="539" operator="equal">
      <formula>"NotPaid"</formula>
    </cfRule>
    <cfRule type="cellIs" dxfId="3" priority="546" operator="equal">
      <formula>"NotPaid"</formula>
    </cfRule>
    <cfRule type="cellIs" dxfId="3" priority="544" operator="equal">
      <formula>"NotPaid"</formula>
    </cfRule>
    <cfRule type="cellIs" dxfId="3" priority="543" operator="equal">
      <formula>"NotPaid"</formula>
    </cfRule>
    <cfRule type="cellIs" dxfId="3" priority="534" operator="equal">
      <formula>"NotPaid"</formula>
    </cfRule>
    <cfRule type="cellIs" dxfId="3" priority="532" operator="equal">
      <formula>"NotPaid"</formula>
    </cfRule>
    <cfRule type="cellIs" dxfId="3" priority="538" operator="equal">
      <formula>"NotPaid"</formula>
    </cfRule>
    <cfRule type="cellIs" dxfId="3" priority="536" operator="equal">
      <formula>"NotPaid"</formula>
    </cfRule>
  </conditionalFormatting>
  <conditionalFormatting sqref="V28:X28">
    <cfRule type="cellIs" dxfId="3" priority="696" operator="equal">
      <formula>"NotPaid"</formula>
    </cfRule>
    <cfRule type="cellIs" dxfId="3" priority="691" operator="equal">
      <formula>"NotPaid"</formula>
    </cfRule>
    <cfRule type="cellIs" dxfId="3" priority="689" operator="equal">
      <formula>"NotPaid"</formula>
    </cfRule>
    <cfRule type="cellIs" dxfId="3" priority="684" operator="equal">
      <formula>"NotPaid"</formula>
    </cfRule>
    <cfRule type="cellIs" dxfId="3" priority="687" operator="equal">
      <formula>"NotPaid"</formula>
    </cfRule>
    <cfRule type="cellIs" dxfId="3" priority="682" operator="equal">
      <formula>"NotPaid"</formula>
    </cfRule>
    <cfRule type="cellIs" dxfId="3" priority="678" operator="equal">
      <formula>"NotPaid"</formula>
    </cfRule>
    <cfRule type="cellIs" dxfId="3" priority="676" operator="equal">
      <formula>"NotPaid"</formula>
    </cfRule>
    <cfRule type="cellIs" dxfId="3" priority="680" operator="equal">
      <formula>"NotPaid"</formula>
    </cfRule>
    <cfRule type="cellIs" dxfId="3" priority="665" operator="equal">
      <formula>"NotPaid"</formula>
    </cfRule>
    <cfRule type="cellIs" dxfId="3" priority="662" operator="equal">
      <formula>"NotPaid"</formula>
    </cfRule>
    <cfRule type="cellIs" dxfId="3" priority="660" operator="equal">
      <formula>"NotPaid"</formula>
    </cfRule>
    <cfRule type="cellIs" dxfId="3" priority="659" operator="equal">
      <formula>"NotPaid"</formula>
    </cfRule>
    <cfRule type="cellIs" dxfId="3" priority="664" operator="equal">
      <formula>"NotPaid"</formula>
    </cfRule>
    <cfRule type="cellIs" dxfId="3" priority="655" operator="equal">
      <formula>"NotPaid"</formula>
    </cfRule>
    <cfRule type="cellIs" dxfId="3" priority="653" operator="equal">
      <formula>"NotPaid"</formula>
    </cfRule>
    <cfRule type="cellIs" dxfId="3" priority="657" operator="equal">
      <formula>"NotPaid"</formula>
    </cfRule>
    <cfRule type="cellIs" dxfId="3" priority="643" operator="equal">
      <formula>"NotPaid"</formula>
    </cfRule>
    <cfRule type="cellIs" dxfId="3" priority="641" operator="equal">
      <formula>"NotPaid"</formula>
    </cfRule>
    <cfRule type="cellIs" dxfId="3" priority="639" operator="equal">
      <formula>"NotPaid"</formula>
    </cfRule>
    <cfRule type="cellIs" dxfId="3" priority="644" operator="equal">
      <formula>"NotPaid"</formula>
    </cfRule>
    <cfRule type="cellIs" dxfId="3" priority="630" operator="equal">
      <formula>"NotPaid"</formula>
    </cfRule>
    <cfRule type="cellIs" dxfId="3" priority="637" operator="equal">
      <formula>"NotPaid"</formula>
    </cfRule>
    <cfRule type="cellIs" dxfId="3" priority="628" operator="equal">
      <formula>"NotPaid"</formula>
    </cfRule>
    <cfRule type="cellIs" dxfId="3" priority="635" operator="equal">
      <formula>"NotPaid"</formula>
    </cfRule>
    <cfRule type="cellIs" dxfId="3" priority="633" operator="equal">
      <formula>"NotPaid"</formula>
    </cfRule>
    <cfRule type="cellIs" dxfId="3" priority="632" operator="equal">
      <formula>"NotPaid"</formula>
    </cfRule>
    <cfRule type="cellIs" dxfId="3" priority="623" operator="equal">
      <formula>"NotPaid"</formula>
    </cfRule>
    <cfRule type="cellIs" dxfId="3" priority="621" operator="equal">
      <formula>"NotPaid"</formula>
    </cfRule>
    <cfRule type="cellIs" dxfId="3" priority="627" operator="equal">
      <formula>"NotPaid"</formula>
    </cfRule>
    <cfRule type="cellIs" dxfId="3" priority="625" operator="equal">
      <formula>"NotPaid"</formula>
    </cfRule>
  </conditionalFormatting>
  <conditionalFormatting sqref="Y28:AA28">
    <cfRule type="cellIs" dxfId="3" priority="785" operator="equal">
      <formula>"NotPaid"</formula>
    </cfRule>
    <cfRule type="cellIs" dxfId="3" priority="780" operator="equal">
      <formula>"NotPaid"</formula>
    </cfRule>
    <cfRule type="cellIs" dxfId="3" priority="778" operator="equal">
      <formula>"NotPaid"</formula>
    </cfRule>
    <cfRule type="cellIs" dxfId="3" priority="773" operator="equal">
      <formula>"NotPaid"</formula>
    </cfRule>
    <cfRule type="cellIs" dxfId="3" priority="776" operator="equal">
      <formula>"NotPaid"</formula>
    </cfRule>
    <cfRule type="cellIs" dxfId="3" priority="771" operator="equal">
      <formula>"NotPaid"</formula>
    </cfRule>
    <cfRule type="cellIs" dxfId="3" priority="767" operator="equal">
      <formula>"NotPaid"</formula>
    </cfRule>
    <cfRule type="cellIs" dxfId="3" priority="765" operator="equal">
      <formula>"NotPaid"</formula>
    </cfRule>
    <cfRule type="cellIs" dxfId="3" priority="769" operator="equal">
      <formula>"NotPaid"</formula>
    </cfRule>
    <cfRule type="cellIs" dxfId="3" priority="754" operator="equal">
      <formula>"NotPaid"</formula>
    </cfRule>
    <cfRule type="cellIs" dxfId="3" priority="751" operator="equal">
      <formula>"NotPaid"</formula>
    </cfRule>
    <cfRule type="cellIs" dxfId="3" priority="749" operator="equal">
      <formula>"NotPaid"</formula>
    </cfRule>
    <cfRule type="cellIs" dxfId="3" priority="748" operator="equal">
      <formula>"NotPaid"</formula>
    </cfRule>
    <cfRule type="cellIs" dxfId="3" priority="753" operator="equal">
      <formula>"NotPaid"</formula>
    </cfRule>
    <cfRule type="cellIs" dxfId="3" priority="744" operator="equal">
      <formula>"NotPaid"</formula>
    </cfRule>
    <cfRule type="cellIs" dxfId="3" priority="742" operator="equal">
      <formula>"NotPaid"</formula>
    </cfRule>
    <cfRule type="cellIs" dxfId="3" priority="746" operator="equal">
      <formula>"NotPaid"</formula>
    </cfRule>
    <cfRule type="cellIs" dxfId="3" priority="732" operator="equal">
      <formula>"NotPaid"</formula>
    </cfRule>
    <cfRule type="cellIs" dxfId="3" priority="730" operator="equal">
      <formula>"NotPaid"</formula>
    </cfRule>
    <cfRule type="cellIs" dxfId="3" priority="728" operator="equal">
      <formula>"NotPaid"</formula>
    </cfRule>
    <cfRule type="cellIs" dxfId="3" priority="733" operator="equal">
      <formula>"NotPaid"</formula>
    </cfRule>
    <cfRule type="cellIs" dxfId="3" priority="719" operator="equal">
      <formula>"NotPaid"</formula>
    </cfRule>
    <cfRule type="cellIs" dxfId="3" priority="726" operator="equal">
      <formula>"NotPaid"</formula>
    </cfRule>
    <cfRule type="cellIs" dxfId="3" priority="717" operator="equal">
      <formula>"NotPaid"</formula>
    </cfRule>
    <cfRule type="cellIs" dxfId="3" priority="724" operator="equal">
      <formula>"NotPaid"</formula>
    </cfRule>
    <cfRule type="cellIs" dxfId="3" priority="722" operator="equal">
      <formula>"NotPaid"</formula>
    </cfRule>
    <cfRule type="cellIs" dxfId="3" priority="721" operator="equal">
      <formula>"NotPaid"</formula>
    </cfRule>
    <cfRule type="cellIs" dxfId="3" priority="712" operator="equal">
      <formula>"NotPaid"</formula>
    </cfRule>
    <cfRule type="cellIs" dxfId="3" priority="710" operator="equal">
      <formula>"NotPaid"</formula>
    </cfRule>
    <cfRule type="cellIs" dxfId="3" priority="716" operator="equal">
      <formula>"NotPaid"</formula>
    </cfRule>
    <cfRule type="cellIs" dxfId="3" priority="714" operator="equal">
      <formula>"NotPaid"</formula>
    </cfRule>
  </conditionalFormatting>
  <conditionalFormatting sqref="AK28">
    <cfRule type="expression" dxfId="5" priority="4253" stopIfTrue="1">
      <formula>AK28="not paid"</formula>
    </cfRule>
  </conditionalFormatting>
  <conditionalFormatting sqref="R29">
    <cfRule type="cellIs" dxfId="3" priority="1256" operator="equal">
      <formula>"NotPaid"</formula>
    </cfRule>
    <cfRule type="cellIs" dxfId="3" priority="525" operator="equal">
      <formula>"NotPaid"</formula>
    </cfRule>
    <cfRule type="cellIs" dxfId="3" priority="527" operator="equal">
      <formula>"NotPaid"</formula>
    </cfRule>
    <cfRule type="cellIs" dxfId="3" priority="526" operator="equal">
      <formula>"NotPaid"</formula>
    </cfRule>
    <cfRule type="cellIs" dxfId="3" priority="523" operator="equal">
      <formula>"NotPaid"</formula>
    </cfRule>
    <cfRule type="cellIs" dxfId="3" priority="520" operator="equal">
      <formula>"NotPaid"</formula>
    </cfRule>
    <cfRule type="cellIs" dxfId="3" priority="522" operator="equal">
      <formula>"NotPaid"</formula>
    </cfRule>
    <cfRule type="cellIs" dxfId="3" priority="521" operator="equal">
      <formula>"NotPaid"</formula>
    </cfRule>
    <cfRule type="cellIs" dxfId="3" priority="512" operator="equal">
      <formula>"NotPaid"</formula>
    </cfRule>
    <cfRule type="cellIs" dxfId="3" priority="510" operator="equal">
      <formula>"NotPaid"</formula>
    </cfRule>
    <cfRule type="cellIs" dxfId="3" priority="508" operator="equal">
      <formula>"NotPaid"</formula>
    </cfRule>
    <cfRule type="cellIs" dxfId="3" priority="501" operator="equal">
      <formula>"NotPaid"</formula>
    </cfRule>
    <cfRule type="cellIs" dxfId="3" priority="503" operator="equal">
      <formula>"NotPaid"</formula>
    </cfRule>
    <cfRule type="cellIs" dxfId="3" priority="499" operator="equal">
      <formula>"NotPaid"</formula>
    </cfRule>
    <cfRule type="cellIs" dxfId="3" priority="497" operator="equal">
      <formula>"NotPaid"</formula>
    </cfRule>
    <cfRule type="cellIs" dxfId="3" priority="493" operator="equal">
      <formula>"NotPaid"</formula>
    </cfRule>
    <cfRule type="cellIs" dxfId="3" priority="495" operator="equal">
      <formula>"NotPaid"</formula>
    </cfRule>
    <cfRule type="cellIs" dxfId="3" priority="494" operator="equal">
      <formula>"NotPaid"</formula>
    </cfRule>
    <cfRule type="cellIs" dxfId="3" priority="489" operator="equal">
      <formula>"NotPaid"</formula>
    </cfRule>
    <cfRule type="cellIs" dxfId="3" priority="492" operator="equal">
      <formula>"NotPaid"</formula>
    </cfRule>
    <cfRule type="cellIs" dxfId="3" priority="491" operator="equal">
      <formula>"NotPaid"</formula>
    </cfRule>
    <cfRule type="cellIs" dxfId="3" priority="483" operator="equal">
      <formula>"NotPaid"</formula>
    </cfRule>
    <cfRule type="cellIs" dxfId="3" priority="490" operator="equal">
      <formula>"NotPaid"</formula>
    </cfRule>
    <cfRule type="cellIs" dxfId="3" priority="485" operator="equal">
      <formula>"NotPaid"</formula>
    </cfRule>
    <cfRule type="cellIs" dxfId="3" priority="478" operator="equal">
      <formula>"NotPaid"</formula>
    </cfRule>
    <cfRule type="cellIs" dxfId="3" priority="480" operator="equal">
      <formula>"NotPaid"</formula>
    </cfRule>
    <cfRule type="cellIs" dxfId="3" priority="473" operator="equal">
      <formula>"NotPaid"</formula>
    </cfRule>
    <cfRule type="cellIs" dxfId="3" priority="471" operator="equal">
      <formula>"NotPaid"</formula>
    </cfRule>
    <cfRule type="cellIs" dxfId="3" priority="476" operator="equal">
      <formula>"NotPaid"</formula>
    </cfRule>
    <cfRule type="cellIs" dxfId="3" priority="474" operator="equal">
      <formula>"NotPaid"</formula>
    </cfRule>
    <cfRule type="cellIs" dxfId="3" priority="472" operator="equal">
      <formula>"NotPaid"</formula>
    </cfRule>
    <cfRule type="cellIs" dxfId="3" priority="468" operator="equal">
      <formula>"NotPaid"</formula>
    </cfRule>
    <cfRule type="cellIs" dxfId="3" priority="467" operator="equal">
      <formula>"NotPaid"</formula>
    </cfRule>
    <cfRule type="cellIs" dxfId="3" priority="470" operator="equal">
      <formula>"NotPaid"</formula>
    </cfRule>
    <cfRule type="cellIs" dxfId="3" priority="464" operator="equal">
      <formula>"NotPaid"</formula>
    </cfRule>
    <cfRule type="cellIs" dxfId="3" priority="469" operator="equal">
      <formula>"NotPaid"</formula>
    </cfRule>
    <cfRule type="cellIs" dxfId="3" priority="460" operator="equal">
      <formula>"NotPaid"</formula>
    </cfRule>
    <cfRule type="cellIs" dxfId="3" priority="458" operator="equal">
      <formula>"NotPaid"</formula>
    </cfRule>
    <cfRule type="cellIs" dxfId="3" priority="456" operator="equal">
      <formula>"NotPaid"</formula>
    </cfRule>
    <cfRule type="cellIs" dxfId="3" priority="462" operator="equal">
      <formula>"NotPaid"</formula>
    </cfRule>
    <cfRule type="cellIs" dxfId="3" priority="453" operator="equal">
      <formula>"NotPaid"</formula>
    </cfRule>
    <cfRule type="cellIs" dxfId="3" priority="446" operator="equal">
      <formula>"NotPaid"</formula>
    </cfRule>
    <cfRule type="cellIs" dxfId="3" priority="451" operator="equal">
      <formula>"NotPaid"</formula>
    </cfRule>
    <cfRule type="cellIs" dxfId="3" priority="448" operator="equal">
      <formula>"NotPaid"</formula>
    </cfRule>
    <cfRule type="cellIs" dxfId="3" priority="444" operator="equal">
      <formula>"NotPaid"</formula>
    </cfRule>
    <cfRule type="cellIs" dxfId="3" priority="442" operator="equal">
      <formula>"NotPaid"</formula>
    </cfRule>
  </conditionalFormatting>
  <conditionalFormatting sqref="S29:U29">
    <cfRule type="cellIs" dxfId="3" priority="1570" operator="equal">
      <formula>"NotPaid"</formula>
    </cfRule>
    <cfRule type="cellIs" dxfId="3" priority="614" operator="equal">
      <formula>"NotPaid"</formula>
    </cfRule>
    <cfRule type="cellIs" dxfId="3" priority="616" operator="equal">
      <formula>"NotPaid"</formula>
    </cfRule>
    <cfRule type="cellIs" dxfId="3" priority="615" operator="equal">
      <formula>"NotPaid"</formula>
    </cfRule>
    <cfRule type="cellIs" dxfId="3" priority="612" operator="equal">
      <formula>"NotPaid"</formula>
    </cfRule>
    <cfRule type="cellIs" dxfId="3" priority="609" operator="equal">
      <formula>"NotPaid"</formula>
    </cfRule>
    <cfRule type="cellIs" dxfId="3" priority="611" operator="equal">
      <formula>"NotPaid"</formula>
    </cfRule>
    <cfRule type="cellIs" dxfId="3" priority="610" operator="equal">
      <formula>"NotPaid"</formula>
    </cfRule>
    <cfRule type="cellIs" dxfId="3" priority="601" operator="equal">
      <formula>"NotPaid"</formula>
    </cfRule>
    <cfRule type="cellIs" dxfId="3" priority="599" operator="equal">
      <formula>"NotPaid"</formula>
    </cfRule>
    <cfRule type="cellIs" dxfId="3" priority="597" operator="equal">
      <formula>"NotPaid"</formula>
    </cfRule>
    <cfRule type="cellIs" dxfId="3" priority="590" operator="equal">
      <formula>"NotPaid"</formula>
    </cfRule>
    <cfRule type="cellIs" dxfId="3" priority="592" operator="equal">
      <formula>"NotPaid"</formula>
    </cfRule>
    <cfRule type="cellIs" dxfId="3" priority="588" operator="equal">
      <formula>"NotPaid"</formula>
    </cfRule>
    <cfRule type="cellIs" dxfId="3" priority="586" operator="equal">
      <formula>"NotPaid"</formula>
    </cfRule>
    <cfRule type="cellIs" dxfId="3" priority="582" operator="equal">
      <formula>"NotPaid"</formula>
    </cfRule>
    <cfRule type="cellIs" dxfId="3" priority="584" operator="equal">
      <formula>"NotPaid"</formula>
    </cfRule>
    <cfRule type="cellIs" dxfId="3" priority="583" operator="equal">
      <formula>"NotPaid"</formula>
    </cfRule>
    <cfRule type="cellIs" dxfId="3" priority="578" operator="equal">
      <formula>"NotPaid"</formula>
    </cfRule>
    <cfRule type="cellIs" dxfId="3" priority="581" operator="equal">
      <formula>"NotPaid"</formula>
    </cfRule>
    <cfRule type="cellIs" dxfId="3" priority="580" operator="equal">
      <formula>"NotPaid"</formula>
    </cfRule>
    <cfRule type="cellIs" dxfId="3" priority="572" operator="equal">
      <formula>"NotPaid"</formula>
    </cfRule>
    <cfRule type="cellIs" dxfId="3" priority="579" operator="equal">
      <formula>"NotPaid"</formula>
    </cfRule>
    <cfRule type="cellIs" dxfId="3" priority="574" operator="equal">
      <formula>"NotPaid"</formula>
    </cfRule>
    <cfRule type="cellIs" dxfId="3" priority="567" operator="equal">
      <formula>"NotPaid"</formula>
    </cfRule>
    <cfRule type="cellIs" dxfId="3" priority="569" operator="equal">
      <formula>"NotPaid"</formula>
    </cfRule>
    <cfRule type="cellIs" dxfId="3" priority="562" operator="equal">
      <formula>"NotPaid"</formula>
    </cfRule>
    <cfRule type="cellIs" dxfId="3" priority="560" operator="equal">
      <formula>"NotPaid"</formula>
    </cfRule>
    <cfRule type="cellIs" dxfId="3" priority="565" operator="equal">
      <formula>"NotPaid"</formula>
    </cfRule>
    <cfRule type="cellIs" dxfId="3" priority="563" operator="equal">
      <formula>"NotPaid"</formula>
    </cfRule>
    <cfRule type="cellIs" dxfId="3" priority="561" operator="equal">
      <formula>"NotPaid"</formula>
    </cfRule>
    <cfRule type="cellIs" dxfId="3" priority="557" operator="equal">
      <formula>"NotPaid"</formula>
    </cfRule>
    <cfRule type="cellIs" dxfId="3" priority="556" operator="equal">
      <formula>"NotPaid"</formula>
    </cfRule>
    <cfRule type="cellIs" dxfId="3" priority="559" operator="equal">
      <formula>"NotPaid"</formula>
    </cfRule>
    <cfRule type="cellIs" dxfId="3" priority="553" operator="equal">
      <formula>"NotPaid"</formula>
    </cfRule>
    <cfRule type="cellIs" dxfId="3" priority="558" operator="equal">
      <formula>"NotPaid"</formula>
    </cfRule>
    <cfRule type="cellIs" dxfId="3" priority="549" operator="equal">
      <formula>"NotPaid"</formula>
    </cfRule>
    <cfRule type="cellIs" dxfId="3" priority="547" operator="equal">
      <formula>"NotPaid"</formula>
    </cfRule>
    <cfRule type="cellIs" dxfId="3" priority="545" operator="equal">
      <formula>"NotPaid"</formula>
    </cfRule>
    <cfRule type="cellIs" dxfId="3" priority="551" operator="equal">
      <formula>"NotPaid"</formula>
    </cfRule>
    <cfRule type="cellIs" dxfId="3" priority="542" operator="equal">
      <formula>"NotPaid"</formula>
    </cfRule>
    <cfRule type="cellIs" dxfId="3" priority="535" operator="equal">
      <formula>"NotPaid"</formula>
    </cfRule>
    <cfRule type="cellIs" dxfId="3" priority="540" operator="equal">
      <formula>"NotPaid"</formula>
    </cfRule>
    <cfRule type="cellIs" dxfId="3" priority="537" operator="equal">
      <formula>"NotPaid"</formula>
    </cfRule>
    <cfRule type="cellIs" dxfId="3" priority="533" operator="equal">
      <formula>"NotPaid"</formula>
    </cfRule>
    <cfRule type="cellIs" dxfId="3" priority="531" operator="equal">
      <formula>"NotPaid"</formula>
    </cfRule>
  </conditionalFormatting>
  <conditionalFormatting sqref="V29:X29">
    <cfRule type="cellIs" dxfId="3" priority="1883" operator="equal">
      <formula>"NotPaid"</formula>
    </cfRule>
    <cfRule type="cellIs" dxfId="3" priority="703" operator="equal">
      <formula>"NotPaid"</formula>
    </cfRule>
    <cfRule type="cellIs" dxfId="3" priority="705" operator="equal">
      <formula>"NotPaid"</formula>
    </cfRule>
    <cfRule type="cellIs" dxfId="3" priority="704" operator="equal">
      <formula>"NotPaid"</formula>
    </cfRule>
    <cfRule type="cellIs" dxfId="3" priority="701" operator="equal">
      <formula>"NotPaid"</formula>
    </cfRule>
    <cfRule type="cellIs" dxfId="3" priority="698" operator="equal">
      <formula>"NotPaid"</formula>
    </cfRule>
    <cfRule type="cellIs" dxfId="3" priority="700" operator="equal">
      <formula>"NotPaid"</formula>
    </cfRule>
    <cfRule type="cellIs" dxfId="3" priority="699" operator="equal">
      <formula>"NotPaid"</formula>
    </cfRule>
    <cfRule type="cellIs" dxfId="3" priority="690" operator="equal">
      <formula>"NotPaid"</formula>
    </cfRule>
    <cfRule type="cellIs" dxfId="3" priority="688" operator="equal">
      <formula>"NotPaid"</formula>
    </cfRule>
    <cfRule type="cellIs" dxfId="3" priority="686" operator="equal">
      <formula>"NotPaid"</formula>
    </cfRule>
    <cfRule type="cellIs" dxfId="3" priority="679" operator="equal">
      <formula>"NotPaid"</formula>
    </cfRule>
    <cfRule type="cellIs" dxfId="3" priority="681" operator="equal">
      <formula>"NotPaid"</formula>
    </cfRule>
    <cfRule type="cellIs" dxfId="3" priority="677" operator="equal">
      <formula>"NotPaid"</formula>
    </cfRule>
    <cfRule type="cellIs" dxfId="3" priority="675" operator="equal">
      <formula>"NotPaid"</formula>
    </cfRule>
    <cfRule type="cellIs" dxfId="3" priority="671" operator="equal">
      <formula>"NotPaid"</formula>
    </cfRule>
    <cfRule type="cellIs" dxfId="3" priority="673" operator="equal">
      <formula>"NotPaid"</formula>
    </cfRule>
    <cfRule type="cellIs" dxfId="3" priority="672" operator="equal">
      <formula>"NotPaid"</formula>
    </cfRule>
    <cfRule type="cellIs" dxfId="3" priority="667" operator="equal">
      <formula>"NotPaid"</formula>
    </cfRule>
    <cfRule type="cellIs" dxfId="3" priority="670" operator="equal">
      <formula>"NotPaid"</formula>
    </cfRule>
    <cfRule type="cellIs" dxfId="3" priority="669" operator="equal">
      <formula>"NotPaid"</formula>
    </cfRule>
    <cfRule type="cellIs" dxfId="3" priority="661" operator="equal">
      <formula>"NotPaid"</formula>
    </cfRule>
    <cfRule type="cellIs" dxfId="3" priority="668" operator="equal">
      <formula>"NotPaid"</formula>
    </cfRule>
    <cfRule type="cellIs" dxfId="3" priority="663" operator="equal">
      <formula>"NotPaid"</formula>
    </cfRule>
    <cfRule type="cellIs" dxfId="3" priority="656" operator="equal">
      <formula>"NotPaid"</formula>
    </cfRule>
    <cfRule type="cellIs" dxfId="3" priority="658" operator="equal">
      <formula>"NotPaid"</formula>
    </cfRule>
    <cfRule type="cellIs" dxfId="3" priority="651" operator="equal">
      <formula>"NotPaid"</formula>
    </cfRule>
    <cfRule type="cellIs" dxfId="3" priority="649" operator="equal">
      <formula>"NotPaid"</formula>
    </cfRule>
    <cfRule type="cellIs" dxfId="3" priority="654" operator="equal">
      <formula>"NotPaid"</formula>
    </cfRule>
    <cfRule type="cellIs" dxfId="3" priority="652" operator="equal">
      <formula>"NotPaid"</formula>
    </cfRule>
    <cfRule type="cellIs" dxfId="3" priority="650" operator="equal">
      <formula>"NotPaid"</formula>
    </cfRule>
    <cfRule type="cellIs" dxfId="3" priority="646" operator="equal">
      <formula>"NotPaid"</formula>
    </cfRule>
    <cfRule type="cellIs" dxfId="3" priority="645" operator="equal">
      <formula>"NotPaid"</formula>
    </cfRule>
    <cfRule type="cellIs" dxfId="3" priority="648" operator="equal">
      <formula>"NotPaid"</formula>
    </cfRule>
    <cfRule type="cellIs" dxfId="3" priority="642" operator="equal">
      <formula>"NotPaid"</formula>
    </cfRule>
    <cfRule type="cellIs" dxfId="3" priority="647" operator="equal">
      <formula>"NotPaid"</formula>
    </cfRule>
    <cfRule type="cellIs" dxfId="3" priority="638" operator="equal">
      <formula>"NotPaid"</formula>
    </cfRule>
    <cfRule type="cellIs" dxfId="3" priority="636" operator="equal">
      <formula>"NotPaid"</formula>
    </cfRule>
    <cfRule type="cellIs" dxfId="3" priority="634" operator="equal">
      <formula>"NotPaid"</formula>
    </cfRule>
    <cfRule type="cellIs" dxfId="3" priority="640" operator="equal">
      <formula>"NotPaid"</formula>
    </cfRule>
    <cfRule type="cellIs" dxfId="3" priority="631" operator="equal">
      <formula>"NotPaid"</formula>
    </cfRule>
    <cfRule type="cellIs" dxfId="3" priority="624" operator="equal">
      <formula>"NotPaid"</formula>
    </cfRule>
    <cfRule type="cellIs" dxfId="3" priority="629" operator="equal">
      <formula>"NotPaid"</formula>
    </cfRule>
    <cfRule type="cellIs" dxfId="3" priority="626" operator="equal">
      <formula>"NotPaid"</formula>
    </cfRule>
    <cfRule type="cellIs" dxfId="3" priority="622" operator="equal">
      <formula>"NotPaid"</formula>
    </cfRule>
    <cfRule type="cellIs" dxfId="3" priority="620" operator="equal">
      <formula>"NotPaid"</formula>
    </cfRule>
  </conditionalFormatting>
  <conditionalFormatting sqref="Y29:AA29">
    <cfRule type="cellIs" dxfId="3" priority="2196" operator="equal">
      <formula>"NotPaid"</formula>
    </cfRule>
    <cfRule type="cellIs" dxfId="3" priority="792" operator="equal">
      <formula>"NotPaid"</formula>
    </cfRule>
    <cfRule type="cellIs" dxfId="3" priority="794" operator="equal">
      <formula>"NotPaid"</formula>
    </cfRule>
    <cfRule type="cellIs" dxfId="3" priority="793" operator="equal">
      <formula>"NotPaid"</formula>
    </cfRule>
    <cfRule type="cellIs" dxfId="3" priority="790" operator="equal">
      <formula>"NotPaid"</formula>
    </cfRule>
    <cfRule type="cellIs" dxfId="3" priority="787" operator="equal">
      <formula>"NotPaid"</formula>
    </cfRule>
    <cfRule type="cellIs" dxfId="3" priority="789" operator="equal">
      <formula>"NotPaid"</formula>
    </cfRule>
    <cfRule type="cellIs" dxfId="3" priority="788" operator="equal">
      <formula>"NotPaid"</formula>
    </cfRule>
    <cfRule type="cellIs" dxfId="3" priority="779" operator="equal">
      <formula>"NotPaid"</formula>
    </cfRule>
    <cfRule type="cellIs" dxfId="3" priority="777" operator="equal">
      <formula>"NotPaid"</formula>
    </cfRule>
    <cfRule type="cellIs" dxfId="3" priority="775" operator="equal">
      <formula>"NotPaid"</formula>
    </cfRule>
    <cfRule type="cellIs" dxfId="3" priority="768" operator="equal">
      <formula>"NotPaid"</formula>
    </cfRule>
    <cfRule type="cellIs" dxfId="3" priority="770" operator="equal">
      <formula>"NotPaid"</formula>
    </cfRule>
    <cfRule type="cellIs" dxfId="3" priority="766" operator="equal">
      <formula>"NotPaid"</formula>
    </cfRule>
    <cfRule type="cellIs" dxfId="3" priority="764" operator="equal">
      <formula>"NotPaid"</formula>
    </cfRule>
    <cfRule type="cellIs" dxfId="3" priority="760" operator="equal">
      <formula>"NotPaid"</formula>
    </cfRule>
    <cfRule type="cellIs" dxfId="3" priority="762" operator="equal">
      <formula>"NotPaid"</formula>
    </cfRule>
    <cfRule type="cellIs" dxfId="3" priority="761" operator="equal">
      <formula>"NotPaid"</formula>
    </cfRule>
    <cfRule type="cellIs" dxfId="3" priority="756" operator="equal">
      <formula>"NotPaid"</formula>
    </cfRule>
    <cfRule type="cellIs" dxfId="3" priority="759" operator="equal">
      <formula>"NotPaid"</formula>
    </cfRule>
    <cfRule type="cellIs" dxfId="3" priority="758" operator="equal">
      <formula>"NotPaid"</formula>
    </cfRule>
    <cfRule type="cellIs" dxfId="3" priority="750" operator="equal">
      <formula>"NotPaid"</formula>
    </cfRule>
    <cfRule type="cellIs" dxfId="3" priority="757" operator="equal">
      <formula>"NotPaid"</formula>
    </cfRule>
    <cfRule type="cellIs" dxfId="3" priority="752" operator="equal">
      <formula>"NotPaid"</formula>
    </cfRule>
    <cfRule type="cellIs" dxfId="3" priority="745" operator="equal">
      <formula>"NotPaid"</formula>
    </cfRule>
    <cfRule type="cellIs" dxfId="3" priority="747" operator="equal">
      <formula>"NotPaid"</formula>
    </cfRule>
    <cfRule type="cellIs" dxfId="3" priority="740" operator="equal">
      <formula>"NotPaid"</formula>
    </cfRule>
    <cfRule type="cellIs" dxfId="3" priority="738" operator="equal">
      <formula>"NotPaid"</formula>
    </cfRule>
    <cfRule type="cellIs" dxfId="3" priority="743" operator="equal">
      <formula>"NotPaid"</formula>
    </cfRule>
    <cfRule type="cellIs" dxfId="3" priority="741" operator="equal">
      <formula>"NotPaid"</formula>
    </cfRule>
    <cfRule type="cellIs" dxfId="3" priority="739" operator="equal">
      <formula>"NotPaid"</formula>
    </cfRule>
    <cfRule type="cellIs" dxfId="3" priority="735" operator="equal">
      <formula>"NotPaid"</formula>
    </cfRule>
    <cfRule type="cellIs" dxfId="3" priority="734" operator="equal">
      <formula>"NotPaid"</formula>
    </cfRule>
    <cfRule type="cellIs" dxfId="3" priority="737" operator="equal">
      <formula>"NotPaid"</formula>
    </cfRule>
    <cfRule type="cellIs" dxfId="3" priority="731" operator="equal">
      <formula>"NotPaid"</formula>
    </cfRule>
    <cfRule type="cellIs" dxfId="3" priority="736" operator="equal">
      <formula>"NotPaid"</formula>
    </cfRule>
    <cfRule type="cellIs" dxfId="3" priority="727" operator="equal">
      <formula>"NotPaid"</formula>
    </cfRule>
    <cfRule type="cellIs" dxfId="3" priority="725" operator="equal">
      <formula>"NotPaid"</formula>
    </cfRule>
    <cfRule type="cellIs" dxfId="3" priority="723" operator="equal">
      <formula>"NotPaid"</formula>
    </cfRule>
    <cfRule type="cellIs" dxfId="3" priority="729" operator="equal">
      <formula>"NotPaid"</formula>
    </cfRule>
    <cfRule type="cellIs" dxfId="3" priority="720" operator="equal">
      <formula>"NotPaid"</formula>
    </cfRule>
    <cfRule type="cellIs" dxfId="3" priority="713" operator="equal">
      <formula>"NotPaid"</formula>
    </cfRule>
    <cfRule type="cellIs" dxfId="3" priority="718" operator="equal">
      <formula>"NotPaid"</formula>
    </cfRule>
    <cfRule type="cellIs" dxfId="3" priority="715" operator="equal">
      <formula>"NotPaid"</formula>
    </cfRule>
    <cfRule type="cellIs" dxfId="3" priority="711" operator="equal">
      <formula>"NotPaid"</formula>
    </cfRule>
    <cfRule type="cellIs" dxfId="3" priority="709" operator="equal">
      <formula>"NotPaid"</formula>
    </cfRule>
  </conditionalFormatting>
  <conditionalFormatting sqref="AE29">
    <cfRule type="expression" dxfId="5" priority="4233" stopIfTrue="1">
      <formula>AE29="NotPaid"</formula>
    </cfRule>
  </conditionalFormatting>
  <conditionalFormatting sqref="AL29:AM29">
    <cfRule type="expression" dxfId="5" priority="4257" stopIfTrue="1">
      <formula>AL29="not paid"</formula>
    </cfRule>
  </conditionalFormatting>
  <conditionalFormatting sqref="AN29:AQ29">
    <cfRule type="expression" dxfId="5" priority="4249" stopIfTrue="1">
      <formula>AN29="NotPaid"</formula>
    </cfRule>
  </conditionalFormatting>
  <conditionalFormatting sqref="R30">
    <cfRule type="cellIs" dxfId="3" priority="1562" operator="equal">
      <formula>"NotPaid"</formula>
    </cfRule>
  </conditionalFormatting>
  <conditionalFormatting sqref="R30:AC30">
    <cfRule type="cellIs" dxfId="3" priority="438" operator="equal">
      <formula>"NotPaid"</formula>
    </cfRule>
  </conditionalFormatting>
  <conditionalFormatting sqref="S30:V30">
    <cfRule type="cellIs" dxfId="3" priority="1875" operator="equal">
      <formula>"NotPaid"</formula>
    </cfRule>
  </conditionalFormatting>
  <conditionalFormatting sqref="V30:Y30">
    <cfRule type="cellIs" dxfId="3" priority="2188" operator="equal">
      <formula>"NotPaid"</formula>
    </cfRule>
  </conditionalFormatting>
  <conditionalFormatting sqref="Z30:AA30">
    <cfRule type="cellIs" dxfId="3" priority="2501" operator="equal">
      <formula>"NotPaid"</formula>
    </cfRule>
  </conditionalFormatting>
  <conditionalFormatting sqref="AF30:AQ30">
    <cfRule type="expression" dxfId="5" priority="4191" stopIfTrue="1">
      <formula>AF30="not paid"</formula>
    </cfRule>
  </conditionalFormatting>
  <conditionalFormatting sqref="D31:O31">
    <cfRule type="cellIs" dxfId="3" priority="6912" operator="equal">
      <formula>"NotPaid"</formula>
    </cfRule>
    <cfRule type="cellIs" dxfId="3" priority="6841" operator="equal">
      <formula>"NotPaid"</formula>
    </cfRule>
    <cfRule type="cellIs" dxfId="3" priority="6797" operator="equal">
      <formula>"NotPaid"</formula>
    </cfRule>
    <cfRule type="cellIs" dxfId="3" priority="6677" operator="equal">
      <formula>"NotPaid"</formula>
    </cfRule>
    <cfRule type="cellIs" dxfId="3" priority="6606" operator="equal">
      <formula>"NotPaid"</formula>
    </cfRule>
    <cfRule type="cellIs" dxfId="3" priority="6562" operator="equal">
      <formula>"NotPaid"</formula>
    </cfRule>
  </conditionalFormatting>
  <conditionalFormatting sqref="D31">
    <cfRule type="cellIs" dxfId="3" priority="6903" operator="equal">
      <formula>"NotPaid"</formula>
    </cfRule>
    <cfRule type="cellIs" dxfId="3" priority="6902" operator="equal">
      <formula>"NotPaid"</formula>
    </cfRule>
    <cfRule type="cellIs" dxfId="3" priority="6901" operator="equal">
      <formula>"NotPaid"</formula>
    </cfRule>
    <cfRule type="cellIs" dxfId="3" priority="6899" operator="equal">
      <formula>"NotPaid"</formula>
    </cfRule>
    <cfRule type="cellIs" dxfId="3" priority="6898" operator="equal">
      <formula>"NotPaid"</formula>
    </cfRule>
    <cfRule type="cellIs" dxfId="3" priority="6897" operator="equal">
      <formula>"NotPaid"</formula>
    </cfRule>
    <cfRule type="cellIs" dxfId="3" priority="6888" operator="equal">
      <formula>"NotPaid"</formula>
    </cfRule>
    <cfRule type="cellIs" dxfId="3" priority="6887" operator="equal">
      <formula>"NotPaid"</formula>
    </cfRule>
    <cfRule type="cellIs" dxfId="3" priority="6886" operator="equal">
      <formula>"NotPaid"</formula>
    </cfRule>
    <cfRule type="cellIs" dxfId="3" priority="6884" operator="equal">
      <formula>"NotPaid"</formula>
    </cfRule>
    <cfRule type="cellIs" dxfId="3" priority="6883" operator="equal">
      <formula>"NotPaid"</formula>
    </cfRule>
    <cfRule type="cellIs" dxfId="3" priority="6882" operator="equal">
      <formula>"NotPaid"</formula>
    </cfRule>
    <cfRule type="cellIs" dxfId="3" priority="6875" operator="equal">
      <formula>"NotPaid"</formula>
    </cfRule>
    <cfRule type="cellIs" dxfId="3" priority="6874" operator="equal">
      <formula>"NotPaid"</formula>
    </cfRule>
    <cfRule type="cellIs" dxfId="3" priority="6873" operator="equal">
      <formula>"NotPaid"</formula>
    </cfRule>
    <cfRule type="cellIs" dxfId="3" priority="6858" operator="equal">
      <formula>"NotPaid"</formula>
    </cfRule>
    <cfRule type="cellIs" dxfId="3" priority="6857" operator="equal">
      <formula>"NotPaid"</formula>
    </cfRule>
    <cfRule type="cellIs" dxfId="3" priority="6856" operator="equal">
      <formula>"NotPaid"</formula>
    </cfRule>
    <cfRule type="cellIs" dxfId="3" priority="6846" operator="equal">
      <formula>"NotPaid"</formula>
    </cfRule>
    <cfRule type="cellIs" dxfId="3" priority="6845" operator="equal">
      <formula>"NotPaid"</formula>
    </cfRule>
    <cfRule type="cellIs" dxfId="3" priority="6844" operator="equal">
      <formula>"NotPaid"</formula>
    </cfRule>
    <cfRule type="cellIs" dxfId="3" priority="6832" operator="equal">
      <formula>"NotPaid"</formula>
    </cfRule>
    <cfRule type="cellIs" dxfId="3" priority="6831" operator="equal">
      <formula>"NotPaid"</formula>
    </cfRule>
    <cfRule type="cellIs" dxfId="3" priority="6830" operator="equal">
      <formula>"NotPaid"</formula>
    </cfRule>
    <cfRule type="cellIs" dxfId="3" priority="6820" operator="equal">
      <formula>"NotPaid"</formula>
    </cfRule>
    <cfRule type="cellIs" dxfId="3" priority="6819" operator="equal">
      <formula>"NotPaid"</formula>
    </cfRule>
    <cfRule type="cellIs" dxfId="3" priority="6818" operator="equal">
      <formula>"NotPaid"</formula>
    </cfRule>
    <cfRule type="cellIs" dxfId="3" priority="6816" operator="equal">
      <formula>"NotPaid"</formula>
    </cfRule>
    <cfRule type="cellIs" dxfId="3" priority="6815" operator="equal">
      <formula>"NotPaid"</formula>
    </cfRule>
    <cfRule type="cellIs" dxfId="3" priority="6814" operator="equal">
      <formula>"NotPaid"</formula>
    </cfRule>
    <cfRule type="cellIs" dxfId="3" priority="6788" operator="equal">
      <formula>"NotPaid"</formula>
    </cfRule>
    <cfRule type="cellIs" dxfId="3" priority="6787" operator="equal">
      <formula>"NotPaid"</formula>
    </cfRule>
    <cfRule type="cellIs" dxfId="3" priority="6786" operator="equal">
      <formula>"NotPaid"</formula>
    </cfRule>
    <cfRule type="cellIs" dxfId="3" priority="6776" operator="equal">
      <formula>"NotPaid"</formula>
    </cfRule>
    <cfRule type="cellIs" dxfId="3" priority="6775" operator="equal">
      <formula>"NotPaid"</formula>
    </cfRule>
    <cfRule type="cellIs" dxfId="3" priority="6774" operator="equal">
      <formula>"NotPaid"</formula>
    </cfRule>
    <cfRule type="cellIs" dxfId="3" priority="6765" operator="equal">
      <formula>"NotPaid"</formula>
    </cfRule>
    <cfRule type="cellIs" dxfId="3" priority="6764" operator="equal">
      <formula>"NotPaid"</formula>
    </cfRule>
    <cfRule type="cellIs" dxfId="3" priority="6763" operator="equal">
      <formula>"NotPaid"</formula>
    </cfRule>
    <cfRule type="cellIs" dxfId="3" priority="6754" operator="equal">
      <formula>"NotPaid"</formula>
    </cfRule>
    <cfRule type="cellIs" dxfId="3" priority="6753" operator="equal">
      <formula>"NotPaid"</formula>
    </cfRule>
    <cfRule type="cellIs" dxfId="3" priority="6752" operator="equal">
      <formula>"NotPaid"</formula>
    </cfRule>
    <cfRule type="cellIs" dxfId="3" priority="6742" operator="equal">
      <formula>"NotPaid"</formula>
    </cfRule>
    <cfRule type="cellIs" dxfId="3" priority="6741" operator="equal">
      <formula>"NotPaid"</formula>
    </cfRule>
    <cfRule type="cellIs" dxfId="3" priority="6740" operator="equal">
      <formula>"NotPaid"</formula>
    </cfRule>
    <cfRule type="cellIs" dxfId="3" priority="6738" operator="equal">
      <formula>"NotPaid"</formula>
    </cfRule>
    <cfRule type="cellIs" dxfId="3" priority="6737" operator="equal">
      <formula>"NotPaid"</formula>
    </cfRule>
    <cfRule type="cellIs" dxfId="3" priority="6736" operator="equal">
      <formula>"NotPaid"</formula>
    </cfRule>
    <cfRule type="cellIs" dxfId="3" priority="6728" operator="equal">
      <formula>"NotPaid"</formula>
    </cfRule>
    <cfRule type="cellIs" dxfId="3" priority="6727" operator="equal">
      <formula>"NotPaid"</formula>
    </cfRule>
    <cfRule type="cellIs" dxfId="3" priority="6726" operator="equal">
      <formula>"NotPaid"</formula>
    </cfRule>
    <cfRule type="cellIs" dxfId="3" priority="6717" operator="equal">
      <formula>"NotPaid"</formula>
    </cfRule>
    <cfRule type="cellIs" dxfId="3" priority="6716" operator="equal">
      <formula>"NotPaid"</formula>
    </cfRule>
    <cfRule type="cellIs" dxfId="3" priority="6715" operator="equal">
      <formula>"NotPaid"</formula>
    </cfRule>
    <cfRule type="cellIs" dxfId="3" priority="6706" operator="equal">
      <formula>"NotPaid"</formula>
    </cfRule>
    <cfRule type="cellIs" dxfId="3" priority="6705" operator="equal">
      <formula>"NotPaid"</formula>
    </cfRule>
    <cfRule type="cellIs" dxfId="3" priority="6704" operator="equal">
      <formula>"NotPaid"</formula>
    </cfRule>
    <cfRule type="cellIs" dxfId="3" priority="6694" operator="equal">
      <formula>"NotPaid"</formula>
    </cfRule>
    <cfRule type="cellIs" dxfId="3" priority="6693" operator="equal">
      <formula>"NotPaid"</formula>
    </cfRule>
    <cfRule type="cellIs" dxfId="3" priority="6692" operator="equal">
      <formula>"NotPaid"</formula>
    </cfRule>
    <cfRule type="cellIs" dxfId="3" priority="6682" operator="equal">
      <formula>"NotPaid"</formula>
    </cfRule>
    <cfRule type="cellIs" dxfId="3" priority="6681" operator="equal">
      <formula>"NotPaid"</formula>
    </cfRule>
    <cfRule type="cellIs" dxfId="3" priority="6680" operator="equal">
      <formula>"NotPaid"</formula>
    </cfRule>
    <cfRule type="cellIs" dxfId="3" priority="6668" operator="equal">
      <formula>"NotPaid"</formula>
    </cfRule>
    <cfRule type="cellIs" dxfId="3" priority="6667" operator="equal">
      <formula>"NotPaid"</formula>
    </cfRule>
    <cfRule type="cellIs" dxfId="3" priority="6666" operator="equal">
      <formula>"NotPaid"</formula>
    </cfRule>
    <cfRule type="cellIs" dxfId="3" priority="6664" operator="equal">
      <formula>"NotPaid"</formula>
    </cfRule>
    <cfRule type="cellIs" dxfId="3" priority="6663" operator="equal">
      <formula>"NotPaid"</formula>
    </cfRule>
    <cfRule type="cellIs" dxfId="3" priority="6662" operator="equal">
      <formula>"NotPaid"</formula>
    </cfRule>
    <cfRule type="cellIs" dxfId="3" priority="6653" operator="equal">
      <formula>"NotPaid"</formula>
    </cfRule>
    <cfRule type="cellIs" dxfId="3" priority="6652" operator="equal">
      <formula>"NotPaid"</formula>
    </cfRule>
    <cfRule type="cellIs" dxfId="3" priority="6651" operator="equal">
      <formula>"NotPaid"</formula>
    </cfRule>
    <cfRule type="cellIs" dxfId="3" priority="6649" operator="equal">
      <formula>"NotPaid"</formula>
    </cfRule>
    <cfRule type="cellIs" dxfId="3" priority="6648" operator="equal">
      <formula>"NotPaid"</formula>
    </cfRule>
    <cfRule type="cellIs" dxfId="3" priority="6647" operator="equal">
      <formula>"NotPaid"</formula>
    </cfRule>
    <cfRule type="cellIs" dxfId="3" priority="6640" operator="equal">
      <formula>"NotPaid"</formula>
    </cfRule>
    <cfRule type="cellIs" dxfId="3" priority="6639" operator="equal">
      <formula>"NotPaid"</formula>
    </cfRule>
    <cfRule type="cellIs" dxfId="3" priority="6638" operator="equal">
      <formula>"NotPaid"</formula>
    </cfRule>
    <cfRule type="cellIs" dxfId="3" priority="6623" operator="equal">
      <formula>"NotPaid"</formula>
    </cfRule>
    <cfRule type="cellIs" dxfId="3" priority="6622" operator="equal">
      <formula>"NotPaid"</formula>
    </cfRule>
    <cfRule type="cellIs" dxfId="3" priority="6621" operator="equal">
      <formula>"NotPaid"</formula>
    </cfRule>
    <cfRule type="cellIs" dxfId="3" priority="6611" operator="equal">
      <formula>"NotPaid"</formula>
    </cfRule>
    <cfRule type="cellIs" dxfId="3" priority="6610" operator="equal">
      <formula>"NotPaid"</formula>
    </cfRule>
    <cfRule type="cellIs" dxfId="3" priority="6609" operator="equal">
      <formula>"NotPaid"</formula>
    </cfRule>
    <cfRule type="cellIs" dxfId="3" priority="6597" operator="equal">
      <formula>"NotPaid"</formula>
    </cfRule>
    <cfRule type="cellIs" dxfId="3" priority="6596" operator="equal">
      <formula>"NotPaid"</formula>
    </cfRule>
    <cfRule type="cellIs" dxfId="3" priority="6595" operator="equal">
      <formula>"NotPaid"</formula>
    </cfRule>
    <cfRule type="cellIs" dxfId="3" priority="6585" operator="equal">
      <formula>"NotPaid"</formula>
    </cfRule>
    <cfRule type="cellIs" dxfId="3" priority="6584" operator="equal">
      <formula>"NotPaid"</formula>
    </cfRule>
    <cfRule type="cellIs" dxfId="3" priority="6583" operator="equal">
      <formula>"NotPaid"</formula>
    </cfRule>
    <cfRule type="cellIs" dxfId="3" priority="6581" operator="equal">
      <formula>"NotPaid"</formula>
    </cfRule>
    <cfRule type="cellIs" dxfId="3" priority="6580" operator="equal">
      <formula>"NotPaid"</formula>
    </cfRule>
    <cfRule type="cellIs" dxfId="3" priority="6579" operator="equal">
      <formula>"NotPaid"</formula>
    </cfRule>
    <cfRule type="cellIs" dxfId="3" priority="6553" operator="equal">
      <formula>"NotPaid"</formula>
    </cfRule>
    <cfRule type="cellIs" dxfId="3" priority="6552" operator="equal">
      <formula>"NotPaid"</formula>
    </cfRule>
    <cfRule type="cellIs" dxfId="3" priority="6551" operator="equal">
      <formula>"NotPaid"</formula>
    </cfRule>
    <cfRule type="cellIs" dxfId="3" priority="6541" operator="equal">
      <formula>"NotPaid"</formula>
    </cfRule>
    <cfRule type="cellIs" dxfId="3" priority="6540" operator="equal">
      <formula>"NotPaid"</formula>
    </cfRule>
    <cfRule type="cellIs" dxfId="3" priority="6539" operator="equal">
      <formula>"NotPaid"</formula>
    </cfRule>
    <cfRule type="cellIs" dxfId="3" priority="6530" operator="equal">
      <formula>"NotPaid"</formula>
    </cfRule>
    <cfRule type="cellIs" dxfId="3" priority="6529" operator="equal">
      <formula>"NotPaid"</formula>
    </cfRule>
    <cfRule type="cellIs" dxfId="3" priority="6528" operator="equal">
      <formula>"NotPaid"</formula>
    </cfRule>
    <cfRule type="cellIs" dxfId="3" priority="6519" operator="equal">
      <formula>"NotPaid"</formula>
    </cfRule>
    <cfRule type="cellIs" dxfId="3" priority="6518" operator="equal">
      <formula>"NotPaid"</formula>
    </cfRule>
    <cfRule type="cellIs" dxfId="3" priority="6517" operator="equal">
      <formula>"NotPaid"</formula>
    </cfRule>
    <cfRule type="cellIs" dxfId="3" priority="6507" operator="equal">
      <formula>"NotPaid"</formula>
    </cfRule>
    <cfRule type="cellIs" dxfId="3" priority="6506" operator="equal">
      <formula>"NotPaid"</formula>
    </cfRule>
    <cfRule type="cellIs" dxfId="3" priority="6505" operator="equal">
      <formula>"NotPaid"</formula>
    </cfRule>
    <cfRule type="cellIs" dxfId="3" priority="6503" operator="equal">
      <formula>"NotPaid"</formula>
    </cfRule>
    <cfRule type="cellIs" dxfId="3" priority="6502" operator="equal">
      <formula>"NotPaid"</formula>
    </cfRule>
    <cfRule type="cellIs" dxfId="3" priority="6501" operator="equal">
      <formula>"NotPaid"</formula>
    </cfRule>
    <cfRule type="cellIs" dxfId="3" priority="6493" operator="equal">
      <formula>"NotPaid"</formula>
    </cfRule>
    <cfRule type="cellIs" dxfId="3" priority="6492" operator="equal">
      <formula>"NotPaid"</formula>
    </cfRule>
    <cfRule type="cellIs" dxfId="3" priority="6491" operator="equal">
      <formula>"NotPaid"</formula>
    </cfRule>
    <cfRule type="cellIs" dxfId="3" priority="6482" operator="equal">
      <formula>"NotPaid"</formula>
    </cfRule>
    <cfRule type="cellIs" dxfId="3" priority="6481" operator="equal">
      <formula>"NotPaid"</formula>
    </cfRule>
    <cfRule type="cellIs" dxfId="3" priority="6480" operator="equal">
      <formula>"NotPaid"</formula>
    </cfRule>
    <cfRule type="cellIs" dxfId="3" priority="6471" operator="equal">
      <formula>"NotPaid"</formula>
    </cfRule>
    <cfRule type="cellIs" dxfId="3" priority="6470" operator="equal">
      <formula>"NotPaid"</formula>
    </cfRule>
    <cfRule type="cellIs" dxfId="3" priority="6469" operator="equal">
      <formula>"NotPaid"</formula>
    </cfRule>
    <cfRule type="cellIs" dxfId="3" priority="6459" operator="equal">
      <formula>"NotPaid"</formula>
    </cfRule>
    <cfRule type="cellIs" dxfId="3" priority="6458" operator="equal">
      <formula>"NotPaid"</formula>
    </cfRule>
    <cfRule type="cellIs" dxfId="3" priority="6457" operator="equal">
      <formula>"NotPaid"</formula>
    </cfRule>
    <cfRule type="cellIs" dxfId="3" priority="6447" operator="equal">
      <formula>"NotPaid"</formula>
    </cfRule>
    <cfRule type="cellIs" dxfId="3" priority="6446" operator="equal">
      <formula>"NotPaid"</formula>
    </cfRule>
    <cfRule type="cellIs" dxfId="3" priority="6445" operator="equal">
      <formula>"NotPaid"</formula>
    </cfRule>
  </conditionalFormatting>
  <conditionalFormatting sqref="D31:E31">
    <cfRule type="cellIs" dxfId="3" priority="6880" operator="equal">
      <formula>"NotPaid"</formula>
    </cfRule>
    <cfRule type="cellIs" dxfId="3" priority="6879" operator="equal">
      <formula>"NotPaid"</formula>
    </cfRule>
    <cfRule type="cellIs" dxfId="3" priority="6878" operator="equal">
      <formula>"NotPaid"</formula>
    </cfRule>
    <cfRule type="cellIs" dxfId="3" priority="6871" operator="equal">
      <formula>"NotPaid"</formula>
    </cfRule>
    <cfRule type="cellIs" dxfId="3" priority="6870" operator="equal">
      <formula>"NotPaid"</formula>
    </cfRule>
    <cfRule type="cellIs" dxfId="3" priority="6869" operator="equal">
      <formula>"NotPaid"</formula>
    </cfRule>
    <cfRule type="cellIs" dxfId="3" priority="6812" operator="equal">
      <formula>"NotPaid"</formula>
    </cfRule>
    <cfRule type="cellIs" dxfId="3" priority="6811" operator="equal">
      <formula>"NotPaid"</formula>
    </cfRule>
    <cfRule type="cellIs" dxfId="3" priority="6810" operator="equal">
      <formula>"NotPaid"</formula>
    </cfRule>
    <cfRule type="cellIs" dxfId="3" priority="6645" operator="equal">
      <formula>"NotPaid"</formula>
    </cfRule>
    <cfRule type="cellIs" dxfId="3" priority="6644" operator="equal">
      <formula>"NotPaid"</formula>
    </cfRule>
    <cfRule type="cellIs" dxfId="3" priority="6643" operator="equal">
      <formula>"NotPaid"</formula>
    </cfRule>
    <cfRule type="cellIs" dxfId="3" priority="6636" operator="equal">
      <formula>"NotPaid"</formula>
    </cfRule>
    <cfRule type="cellIs" dxfId="3" priority="6635" operator="equal">
      <formula>"NotPaid"</formula>
    </cfRule>
    <cfRule type="cellIs" dxfId="3" priority="6634" operator="equal">
      <formula>"NotPaid"</formula>
    </cfRule>
    <cfRule type="cellIs" dxfId="3" priority="6577" operator="equal">
      <formula>"NotPaid"</formula>
    </cfRule>
    <cfRule type="cellIs" dxfId="3" priority="6576" operator="equal">
      <formula>"NotPaid"</formula>
    </cfRule>
    <cfRule type="cellIs" dxfId="3" priority="6575" operator="equal">
      <formula>"NotPaid"</formula>
    </cfRule>
  </conditionalFormatting>
  <conditionalFormatting sqref="E31">
    <cfRule type="cellIs" dxfId="3" priority="6911" operator="equal">
      <formula>"NotPaid"</formula>
    </cfRule>
    <cfRule type="cellIs" dxfId="3" priority="6910" operator="equal">
      <formula>"NotPaid"</formula>
    </cfRule>
    <cfRule type="cellIs" dxfId="3" priority="6909" operator="equal">
      <formula>"NotPaid"</formula>
    </cfRule>
    <cfRule type="cellIs" dxfId="3" priority="6896" operator="equal">
      <formula>"NotPaid"</formula>
    </cfRule>
    <cfRule type="cellIs" dxfId="3" priority="6895" operator="equal">
      <formula>"NotPaid"</formula>
    </cfRule>
    <cfRule type="cellIs" dxfId="3" priority="6894" operator="equal">
      <formula>"NotPaid"</formula>
    </cfRule>
    <cfRule type="cellIs" dxfId="3" priority="6866" operator="equal">
      <formula>"NotPaid"</formula>
    </cfRule>
    <cfRule type="cellIs" dxfId="3" priority="6865" operator="equal">
      <formula>"NotPaid"</formula>
    </cfRule>
    <cfRule type="cellIs" dxfId="3" priority="6864" operator="equal">
      <formula>"NotPaid"</formula>
    </cfRule>
    <cfRule type="cellIs" dxfId="3" priority="6854" operator="equal">
      <formula>"NotPaid"</formula>
    </cfRule>
    <cfRule type="cellIs" dxfId="3" priority="6853" operator="equal">
      <formula>"NotPaid"</formula>
    </cfRule>
    <cfRule type="cellIs" dxfId="3" priority="6852" operator="equal">
      <formula>"NotPaid"</formula>
    </cfRule>
    <cfRule type="cellIs" dxfId="3" priority="6840" operator="equal">
      <formula>"NotPaid"</formula>
    </cfRule>
    <cfRule type="cellIs" dxfId="3" priority="6839" operator="equal">
      <formula>"NotPaid"</formula>
    </cfRule>
    <cfRule type="cellIs" dxfId="3" priority="6838" operator="equal">
      <formula>"NotPaid"</formula>
    </cfRule>
    <cfRule type="cellIs" dxfId="3" priority="6828" operator="equal">
      <formula>"NotPaid"</formula>
    </cfRule>
    <cfRule type="cellIs" dxfId="3" priority="6827" operator="equal">
      <formula>"NotPaid"</formula>
    </cfRule>
    <cfRule type="cellIs" dxfId="3" priority="6826" operator="equal">
      <formula>"NotPaid"</formula>
    </cfRule>
    <cfRule type="cellIs" dxfId="3" priority="6807" operator="equal">
      <formula>"NotPaid"</formula>
    </cfRule>
    <cfRule type="cellIs" dxfId="3" priority="6806" operator="equal">
      <formula>"NotPaid"</formula>
    </cfRule>
    <cfRule type="cellIs" dxfId="3" priority="6805" operator="equal">
      <formula>"NotPaid"</formula>
    </cfRule>
    <cfRule type="cellIs" dxfId="3" priority="6796" operator="equal">
      <formula>"NotPaid"</formula>
    </cfRule>
    <cfRule type="cellIs" dxfId="3" priority="6795" operator="equal">
      <formula>"NotPaid"</formula>
    </cfRule>
    <cfRule type="cellIs" dxfId="3" priority="6794" operator="equal">
      <formula>"NotPaid"</formula>
    </cfRule>
    <cfRule type="cellIs" dxfId="3" priority="6784" operator="equal">
      <formula>"NotPaid"</formula>
    </cfRule>
    <cfRule type="cellIs" dxfId="3" priority="6783" operator="equal">
      <formula>"NotPaid"</formula>
    </cfRule>
    <cfRule type="cellIs" dxfId="3" priority="6782" operator="equal">
      <formula>"NotPaid"</formula>
    </cfRule>
    <cfRule type="cellIs" dxfId="3" priority="6772" operator="equal">
      <formula>"NotPaid"</formula>
    </cfRule>
    <cfRule type="cellIs" dxfId="3" priority="6771" operator="equal">
      <formula>"NotPaid"</formula>
    </cfRule>
    <cfRule type="cellIs" dxfId="3" priority="6770" operator="equal">
      <formula>"NotPaid"</formula>
    </cfRule>
    <cfRule type="cellIs" dxfId="3" priority="6761" operator="equal">
      <formula>"NotPaid"</formula>
    </cfRule>
    <cfRule type="cellIs" dxfId="3" priority="6760" operator="equal">
      <formula>"NotPaid"</formula>
    </cfRule>
    <cfRule type="cellIs" dxfId="3" priority="6759" operator="equal">
      <formula>"NotPaid"</formula>
    </cfRule>
    <cfRule type="cellIs" dxfId="3" priority="6750" operator="equal">
      <formula>"NotPaid"</formula>
    </cfRule>
    <cfRule type="cellIs" dxfId="3" priority="6749" operator="equal">
      <formula>"NotPaid"</formula>
    </cfRule>
    <cfRule type="cellIs" dxfId="3" priority="6748" operator="equal">
      <formula>"NotPaid"</formula>
    </cfRule>
    <cfRule type="cellIs" dxfId="3" priority="6735" operator="equal">
      <formula>"NotPaid"</formula>
    </cfRule>
    <cfRule type="cellIs" dxfId="3" priority="6734" operator="equal">
      <formula>"NotPaid"</formula>
    </cfRule>
    <cfRule type="cellIs" dxfId="3" priority="6733" operator="equal">
      <formula>"NotPaid"</formula>
    </cfRule>
    <cfRule type="cellIs" dxfId="3" priority="6724" operator="equal">
      <formula>"NotPaid"</formula>
    </cfRule>
    <cfRule type="cellIs" dxfId="3" priority="6723" operator="equal">
      <formula>"NotPaid"</formula>
    </cfRule>
    <cfRule type="cellIs" dxfId="3" priority="6722" operator="equal">
      <formula>"NotPaid"</formula>
    </cfRule>
    <cfRule type="cellIs" dxfId="3" priority="6713" operator="equal">
      <formula>"NotPaid"</formula>
    </cfRule>
    <cfRule type="cellIs" dxfId="3" priority="6712" operator="equal">
      <formula>"NotPaid"</formula>
    </cfRule>
    <cfRule type="cellIs" dxfId="3" priority="6711" operator="equal">
      <formula>"NotPaid"</formula>
    </cfRule>
    <cfRule type="cellIs" dxfId="3" priority="6702" operator="equal">
      <formula>"NotPaid"</formula>
    </cfRule>
    <cfRule type="cellIs" dxfId="3" priority="6701" operator="equal">
      <formula>"NotPaid"</formula>
    </cfRule>
    <cfRule type="cellIs" dxfId="3" priority="6700" operator="equal">
      <formula>"NotPaid"</formula>
    </cfRule>
    <cfRule type="cellIs" dxfId="3" priority="6690" operator="equal">
      <formula>"NotPaid"</formula>
    </cfRule>
    <cfRule type="cellIs" dxfId="3" priority="6689" operator="equal">
      <formula>"NotPaid"</formula>
    </cfRule>
    <cfRule type="cellIs" dxfId="3" priority="6688" operator="equal">
      <formula>"NotPaid"</formula>
    </cfRule>
    <cfRule type="cellIs" dxfId="3" priority="6676" operator="equal">
      <formula>"NotPaid"</formula>
    </cfRule>
    <cfRule type="cellIs" dxfId="3" priority="6675" operator="equal">
      <formula>"NotPaid"</formula>
    </cfRule>
    <cfRule type="cellIs" dxfId="3" priority="6674" operator="equal">
      <formula>"NotPaid"</formula>
    </cfRule>
    <cfRule type="cellIs" dxfId="3" priority="6661" operator="equal">
      <formula>"NotPaid"</formula>
    </cfRule>
    <cfRule type="cellIs" dxfId="3" priority="6660" operator="equal">
      <formula>"NotPaid"</formula>
    </cfRule>
    <cfRule type="cellIs" dxfId="3" priority="6659" operator="equal">
      <formula>"NotPaid"</formula>
    </cfRule>
    <cfRule type="cellIs" dxfId="3" priority="6631" operator="equal">
      <formula>"NotPaid"</formula>
    </cfRule>
    <cfRule type="cellIs" dxfId="3" priority="6630" operator="equal">
      <formula>"NotPaid"</formula>
    </cfRule>
    <cfRule type="cellIs" dxfId="3" priority="6629" operator="equal">
      <formula>"NotPaid"</formula>
    </cfRule>
    <cfRule type="cellIs" dxfId="3" priority="6619" operator="equal">
      <formula>"NotPaid"</formula>
    </cfRule>
    <cfRule type="cellIs" dxfId="3" priority="6618" operator="equal">
      <formula>"NotPaid"</formula>
    </cfRule>
    <cfRule type="cellIs" dxfId="3" priority="6617" operator="equal">
      <formula>"NotPaid"</formula>
    </cfRule>
    <cfRule type="cellIs" dxfId="3" priority="6605" operator="equal">
      <formula>"NotPaid"</formula>
    </cfRule>
    <cfRule type="cellIs" dxfId="3" priority="6604" operator="equal">
      <formula>"NotPaid"</formula>
    </cfRule>
    <cfRule type="cellIs" dxfId="3" priority="6603" operator="equal">
      <formula>"NotPaid"</formula>
    </cfRule>
    <cfRule type="cellIs" dxfId="3" priority="6593" operator="equal">
      <formula>"NotPaid"</formula>
    </cfRule>
    <cfRule type="cellIs" dxfId="3" priority="6592" operator="equal">
      <formula>"NotPaid"</formula>
    </cfRule>
    <cfRule type="cellIs" dxfId="3" priority="6591" operator="equal">
      <formula>"NotPaid"</formula>
    </cfRule>
    <cfRule type="cellIs" dxfId="3" priority="6572" operator="equal">
      <formula>"NotPaid"</formula>
    </cfRule>
    <cfRule type="cellIs" dxfId="3" priority="6571" operator="equal">
      <formula>"NotPaid"</formula>
    </cfRule>
    <cfRule type="cellIs" dxfId="3" priority="6570" operator="equal">
      <formula>"NotPaid"</formula>
    </cfRule>
    <cfRule type="cellIs" dxfId="3" priority="6561" operator="equal">
      <formula>"NotPaid"</formula>
    </cfRule>
    <cfRule type="cellIs" dxfId="3" priority="6560" operator="equal">
      <formula>"NotPaid"</formula>
    </cfRule>
    <cfRule type="cellIs" dxfId="3" priority="6559" operator="equal">
      <formula>"NotPaid"</formula>
    </cfRule>
    <cfRule type="cellIs" dxfId="3" priority="6549" operator="equal">
      <formula>"NotPaid"</formula>
    </cfRule>
    <cfRule type="cellIs" dxfId="3" priority="6548" operator="equal">
      <formula>"NotPaid"</formula>
    </cfRule>
    <cfRule type="cellIs" dxfId="3" priority="6547" operator="equal">
      <formula>"NotPaid"</formula>
    </cfRule>
    <cfRule type="cellIs" dxfId="3" priority="6537" operator="equal">
      <formula>"NotPaid"</formula>
    </cfRule>
    <cfRule type="cellIs" dxfId="3" priority="6536" operator="equal">
      <formula>"NotPaid"</formula>
    </cfRule>
    <cfRule type="cellIs" dxfId="3" priority="6535" operator="equal">
      <formula>"NotPaid"</formula>
    </cfRule>
    <cfRule type="cellIs" dxfId="3" priority="6526" operator="equal">
      <formula>"NotPaid"</formula>
    </cfRule>
    <cfRule type="cellIs" dxfId="3" priority="6525" operator="equal">
      <formula>"NotPaid"</formula>
    </cfRule>
    <cfRule type="cellIs" dxfId="3" priority="6524" operator="equal">
      <formula>"NotPaid"</formula>
    </cfRule>
    <cfRule type="cellIs" dxfId="3" priority="6515" operator="equal">
      <formula>"NotPaid"</formula>
    </cfRule>
    <cfRule type="cellIs" dxfId="3" priority="6514" operator="equal">
      <formula>"NotPaid"</formula>
    </cfRule>
    <cfRule type="cellIs" dxfId="3" priority="6513" operator="equal">
      <formula>"NotPaid"</formula>
    </cfRule>
    <cfRule type="cellIs" dxfId="3" priority="6500" operator="equal">
      <formula>"NotPaid"</formula>
    </cfRule>
    <cfRule type="cellIs" dxfId="3" priority="6499" operator="equal">
      <formula>"NotPaid"</formula>
    </cfRule>
    <cfRule type="cellIs" dxfId="3" priority="6498" operator="equal">
      <formula>"NotPaid"</formula>
    </cfRule>
    <cfRule type="cellIs" dxfId="3" priority="6489" operator="equal">
      <formula>"NotPaid"</formula>
    </cfRule>
    <cfRule type="cellIs" dxfId="3" priority="6488" operator="equal">
      <formula>"NotPaid"</formula>
    </cfRule>
    <cfRule type="cellIs" dxfId="3" priority="6487" operator="equal">
      <formula>"NotPaid"</formula>
    </cfRule>
    <cfRule type="cellIs" dxfId="3" priority="6478" operator="equal">
      <formula>"NotPaid"</formula>
    </cfRule>
    <cfRule type="cellIs" dxfId="3" priority="6477" operator="equal">
      <formula>"NotPaid"</formula>
    </cfRule>
    <cfRule type="cellIs" dxfId="3" priority="6476" operator="equal">
      <formula>"NotPaid"</formula>
    </cfRule>
    <cfRule type="cellIs" dxfId="3" priority="6467" operator="equal">
      <formula>"NotPaid"</formula>
    </cfRule>
    <cfRule type="cellIs" dxfId="3" priority="6466" operator="equal">
      <formula>"NotPaid"</formula>
    </cfRule>
    <cfRule type="cellIs" dxfId="3" priority="6465" operator="equal">
      <formula>"NotPaid"</formula>
    </cfRule>
    <cfRule type="cellIs" dxfId="3" priority="6455" operator="equal">
      <formula>"NotPaid"</formula>
    </cfRule>
    <cfRule type="cellIs" dxfId="3" priority="6454" operator="equal">
      <formula>"NotPaid"</formula>
    </cfRule>
    <cfRule type="cellIs" dxfId="3" priority="6453" operator="equal">
      <formula>"NotPaid"</formula>
    </cfRule>
  </conditionalFormatting>
  <conditionalFormatting sqref="F31:G31">
    <cfRule type="expression" dxfId="0" priority="6913" stopIfTrue="1">
      <formula>F31="NotPaid"</formula>
    </cfRule>
    <cfRule type="expression" dxfId="0" priority="6842" stopIfTrue="1">
      <formula>F31="NotPaid"</formula>
    </cfRule>
    <cfRule type="expression" dxfId="0" priority="6798" stopIfTrue="1">
      <formula>F31="NotPaid"</formula>
    </cfRule>
    <cfRule type="expression" dxfId="0" priority="6678" stopIfTrue="1">
      <formula>F31="NotPaid"</formula>
    </cfRule>
    <cfRule type="expression" dxfId="0" priority="6607" stopIfTrue="1">
      <formula>F31="NotPaid"</formula>
    </cfRule>
    <cfRule type="expression" dxfId="0" priority="6563" stopIfTrue="1">
      <formula>F31="NotPaid"</formula>
    </cfRule>
  </conditionalFormatting>
  <conditionalFormatting sqref="F31">
    <cfRule type="cellIs" dxfId="3" priority="6907" operator="equal">
      <formula>"NotPaid"</formula>
    </cfRule>
    <cfRule type="cellIs" dxfId="3" priority="6906" operator="equal">
      <formula>"NotPaid"</formula>
    </cfRule>
    <cfRule type="cellIs" dxfId="3" priority="6905" operator="equal">
      <formula>"NotPaid"</formula>
    </cfRule>
    <cfRule type="cellIs" dxfId="3" priority="6892" operator="equal">
      <formula>"NotPaid"</formula>
    </cfRule>
    <cfRule type="cellIs" dxfId="3" priority="6891" operator="equal">
      <formula>"NotPaid"</formula>
    </cfRule>
    <cfRule type="cellIs" dxfId="3" priority="6890" operator="equal">
      <formula>"NotPaid"</formula>
    </cfRule>
    <cfRule type="cellIs" dxfId="3" priority="6877" operator="equal">
      <formula>"NotPaid"</formula>
    </cfRule>
    <cfRule type="cellIs" dxfId="3" priority="6868" operator="equal">
      <formula>"NotPaid"</formula>
    </cfRule>
    <cfRule type="cellIs" dxfId="3" priority="6862" operator="equal">
      <formula>"NotPaid"</formula>
    </cfRule>
    <cfRule type="cellIs" dxfId="3" priority="6861" operator="equal">
      <formula>"NotPaid"</formula>
    </cfRule>
    <cfRule type="cellIs" dxfId="3" priority="6860" operator="equal">
      <formula>"NotPaid"</formula>
    </cfRule>
    <cfRule type="cellIs" dxfId="3" priority="6850" operator="equal">
      <formula>"NotPaid"</formula>
    </cfRule>
    <cfRule type="cellIs" dxfId="3" priority="6849" operator="equal">
      <formula>"NotPaid"</formula>
    </cfRule>
    <cfRule type="cellIs" dxfId="3" priority="6848" operator="equal">
      <formula>"NotPaid"</formula>
    </cfRule>
    <cfRule type="cellIs" dxfId="3" priority="6836" operator="equal">
      <formula>"NotPaid"</formula>
    </cfRule>
    <cfRule type="cellIs" dxfId="3" priority="6835" operator="equal">
      <formula>"NotPaid"</formula>
    </cfRule>
    <cfRule type="cellIs" dxfId="3" priority="6834" operator="equal">
      <formula>"NotPaid"</formula>
    </cfRule>
    <cfRule type="cellIs" dxfId="3" priority="6824" operator="equal">
      <formula>"NotPaid"</formula>
    </cfRule>
    <cfRule type="cellIs" dxfId="3" priority="6823" operator="equal">
      <formula>"NotPaid"</formula>
    </cfRule>
    <cfRule type="cellIs" dxfId="3" priority="6822" operator="equal">
      <formula>"NotPaid"</formula>
    </cfRule>
    <cfRule type="cellIs" dxfId="3" priority="6809" operator="equal">
      <formula>"NotPaid"</formula>
    </cfRule>
    <cfRule type="cellIs" dxfId="3" priority="6803" operator="equal">
      <formula>"NotPaid"</formula>
    </cfRule>
    <cfRule type="cellIs" dxfId="3" priority="6802" operator="equal">
      <formula>"NotPaid"</formula>
    </cfRule>
    <cfRule type="cellIs" dxfId="3" priority="6801" operator="equal">
      <formula>"NotPaid"</formula>
    </cfRule>
    <cfRule type="cellIs" dxfId="3" priority="6792" operator="equal">
      <formula>"NotPaid"</formula>
    </cfRule>
    <cfRule type="cellIs" dxfId="3" priority="6791" operator="equal">
      <formula>"NotPaid"</formula>
    </cfRule>
    <cfRule type="cellIs" dxfId="3" priority="6790" operator="equal">
      <formula>"NotPaid"</formula>
    </cfRule>
    <cfRule type="cellIs" dxfId="3" priority="6780" operator="equal">
      <formula>"NotPaid"</formula>
    </cfRule>
    <cfRule type="cellIs" dxfId="3" priority="6779" operator="equal">
      <formula>"NotPaid"</formula>
    </cfRule>
    <cfRule type="cellIs" dxfId="3" priority="6778" operator="equal">
      <formula>"NotPaid"</formula>
    </cfRule>
    <cfRule type="cellIs" dxfId="3" priority="6768" operator="equal">
      <formula>"NotPaid"</formula>
    </cfRule>
    <cfRule type="cellIs" dxfId="3" priority="6767" operator="equal">
      <formula>"NotPaid"</formula>
    </cfRule>
    <cfRule type="cellIs" dxfId="3" priority="6766" operator="equal">
      <formula>"NotPaid"</formula>
    </cfRule>
    <cfRule type="cellIs" dxfId="3" priority="6757" operator="equal">
      <formula>"NotPaid"</formula>
    </cfRule>
    <cfRule type="cellIs" dxfId="3" priority="6756" operator="equal">
      <formula>"NotPaid"</formula>
    </cfRule>
    <cfRule type="cellIs" dxfId="3" priority="6755" operator="equal">
      <formula>"NotPaid"</formula>
    </cfRule>
    <cfRule type="cellIs" dxfId="3" priority="6746" operator="equal">
      <formula>"NotPaid"</formula>
    </cfRule>
    <cfRule type="cellIs" dxfId="3" priority="6745" operator="equal">
      <formula>"NotPaid"</formula>
    </cfRule>
    <cfRule type="cellIs" dxfId="3" priority="6744" operator="equal">
      <formula>"NotPaid"</formula>
    </cfRule>
    <cfRule type="cellIs" dxfId="3" priority="6731" operator="equal">
      <formula>"NotPaid"</formula>
    </cfRule>
    <cfRule type="cellIs" dxfId="3" priority="6730" operator="equal">
      <formula>"NotPaid"</formula>
    </cfRule>
    <cfRule type="cellIs" dxfId="3" priority="6729" operator="equal">
      <formula>"NotPaid"</formula>
    </cfRule>
    <cfRule type="cellIs" dxfId="3" priority="6720" operator="equal">
      <formula>"NotPaid"</formula>
    </cfRule>
    <cfRule type="cellIs" dxfId="3" priority="6719" operator="equal">
      <formula>"NotPaid"</formula>
    </cfRule>
    <cfRule type="cellIs" dxfId="3" priority="6718" operator="equal">
      <formula>"NotPaid"</formula>
    </cfRule>
    <cfRule type="cellIs" dxfId="3" priority="6709" operator="equal">
      <formula>"NotPaid"</formula>
    </cfRule>
    <cfRule type="cellIs" dxfId="3" priority="6708" operator="equal">
      <formula>"NotPaid"</formula>
    </cfRule>
    <cfRule type="cellIs" dxfId="3" priority="6707" operator="equal">
      <formula>"NotPaid"</formula>
    </cfRule>
    <cfRule type="cellIs" dxfId="3" priority="6698" operator="equal">
      <formula>"NotPaid"</formula>
    </cfRule>
    <cfRule type="cellIs" dxfId="3" priority="6697" operator="equal">
      <formula>"NotPaid"</formula>
    </cfRule>
    <cfRule type="cellIs" dxfId="3" priority="6696" operator="equal">
      <formula>"NotPaid"</formula>
    </cfRule>
    <cfRule type="cellIs" dxfId="3" priority="6686" operator="equal">
      <formula>"NotPaid"</formula>
    </cfRule>
    <cfRule type="cellIs" dxfId="3" priority="6685" operator="equal">
      <formula>"NotPaid"</formula>
    </cfRule>
    <cfRule type="cellIs" dxfId="3" priority="6684" operator="equal">
      <formula>"NotPaid"</formula>
    </cfRule>
    <cfRule type="cellIs" dxfId="3" priority="6672" operator="equal">
      <formula>"NotPaid"</formula>
    </cfRule>
    <cfRule type="cellIs" dxfId="3" priority="6671" operator="equal">
      <formula>"NotPaid"</formula>
    </cfRule>
    <cfRule type="cellIs" dxfId="3" priority="6670" operator="equal">
      <formula>"NotPaid"</formula>
    </cfRule>
    <cfRule type="cellIs" dxfId="3" priority="6657" operator="equal">
      <formula>"NotPaid"</formula>
    </cfRule>
    <cfRule type="cellIs" dxfId="3" priority="6656" operator="equal">
      <formula>"NotPaid"</formula>
    </cfRule>
    <cfRule type="cellIs" dxfId="3" priority="6655" operator="equal">
      <formula>"NotPaid"</formula>
    </cfRule>
    <cfRule type="cellIs" dxfId="3" priority="6642" operator="equal">
      <formula>"NotPaid"</formula>
    </cfRule>
    <cfRule type="cellIs" dxfId="3" priority="6633" operator="equal">
      <formula>"NotPaid"</formula>
    </cfRule>
    <cfRule type="cellIs" dxfId="3" priority="6627" operator="equal">
      <formula>"NotPaid"</formula>
    </cfRule>
    <cfRule type="cellIs" dxfId="3" priority="6626" operator="equal">
      <formula>"NotPaid"</formula>
    </cfRule>
    <cfRule type="cellIs" dxfId="3" priority="6625" operator="equal">
      <formula>"NotPaid"</formula>
    </cfRule>
    <cfRule type="cellIs" dxfId="3" priority="6615" operator="equal">
      <formula>"NotPaid"</formula>
    </cfRule>
    <cfRule type="cellIs" dxfId="3" priority="6614" operator="equal">
      <formula>"NotPaid"</formula>
    </cfRule>
    <cfRule type="cellIs" dxfId="3" priority="6613" operator="equal">
      <formula>"NotPaid"</formula>
    </cfRule>
    <cfRule type="cellIs" dxfId="3" priority="6601" operator="equal">
      <formula>"NotPaid"</formula>
    </cfRule>
    <cfRule type="cellIs" dxfId="3" priority="6600" operator="equal">
      <formula>"NotPaid"</formula>
    </cfRule>
    <cfRule type="cellIs" dxfId="3" priority="6599" operator="equal">
      <formula>"NotPaid"</formula>
    </cfRule>
    <cfRule type="cellIs" dxfId="3" priority="6589" operator="equal">
      <formula>"NotPaid"</formula>
    </cfRule>
    <cfRule type="cellIs" dxfId="3" priority="6588" operator="equal">
      <formula>"NotPaid"</formula>
    </cfRule>
    <cfRule type="cellIs" dxfId="3" priority="6587" operator="equal">
      <formula>"NotPaid"</formula>
    </cfRule>
    <cfRule type="cellIs" dxfId="3" priority="6574" operator="equal">
      <formula>"NotPaid"</formula>
    </cfRule>
    <cfRule type="cellIs" dxfId="3" priority="6568" operator="equal">
      <formula>"NotPaid"</formula>
    </cfRule>
    <cfRule type="cellIs" dxfId="3" priority="6567" operator="equal">
      <formula>"NotPaid"</formula>
    </cfRule>
    <cfRule type="cellIs" dxfId="3" priority="6566" operator="equal">
      <formula>"NotPaid"</formula>
    </cfRule>
    <cfRule type="cellIs" dxfId="3" priority="6557" operator="equal">
      <formula>"NotPaid"</formula>
    </cfRule>
    <cfRule type="cellIs" dxfId="3" priority="6556" operator="equal">
      <formula>"NotPaid"</formula>
    </cfRule>
    <cfRule type="cellIs" dxfId="3" priority="6555" operator="equal">
      <formula>"NotPaid"</formula>
    </cfRule>
    <cfRule type="cellIs" dxfId="3" priority="6545" operator="equal">
      <formula>"NotPaid"</formula>
    </cfRule>
    <cfRule type="cellIs" dxfId="3" priority="6544" operator="equal">
      <formula>"NotPaid"</formula>
    </cfRule>
    <cfRule type="cellIs" dxfId="3" priority="6543" operator="equal">
      <formula>"NotPaid"</formula>
    </cfRule>
    <cfRule type="cellIs" dxfId="3" priority="6533" operator="equal">
      <formula>"NotPaid"</formula>
    </cfRule>
    <cfRule type="cellIs" dxfId="3" priority="6532" operator="equal">
      <formula>"NotPaid"</formula>
    </cfRule>
    <cfRule type="cellIs" dxfId="3" priority="6531" operator="equal">
      <formula>"NotPaid"</formula>
    </cfRule>
    <cfRule type="cellIs" dxfId="3" priority="6522" operator="equal">
      <formula>"NotPaid"</formula>
    </cfRule>
    <cfRule type="cellIs" dxfId="3" priority="6521" operator="equal">
      <formula>"NotPaid"</formula>
    </cfRule>
    <cfRule type="cellIs" dxfId="3" priority="6520" operator="equal">
      <formula>"NotPaid"</formula>
    </cfRule>
    <cfRule type="cellIs" dxfId="3" priority="6511" operator="equal">
      <formula>"NotPaid"</formula>
    </cfRule>
    <cfRule type="cellIs" dxfId="3" priority="6510" operator="equal">
      <formula>"NotPaid"</formula>
    </cfRule>
    <cfRule type="cellIs" dxfId="3" priority="6509" operator="equal">
      <formula>"NotPaid"</formula>
    </cfRule>
    <cfRule type="cellIs" dxfId="3" priority="6496" operator="equal">
      <formula>"NotPaid"</formula>
    </cfRule>
    <cfRule type="cellIs" dxfId="3" priority="6495" operator="equal">
      <formula>"NotPaid"</formula>
    </cfRule>
    <cfRule type="cellIs" dxfId="3" priority="6494" operator="equal">
      <formula>"NotPaid"</formula>
    </cfRule>
    <cfRule type="cellIs" dxfId="3" priority="6485" operator="equal">
      <formula>"NotPaid"</formula>
    </cfRule>
    <cfRule type="cellIs" dxfId="3" priority="6484" operator="equal">
      <formula>"NotPaid"</formula>
    </cfRule>
    <cfRule type="cellIs" dxfId="3" priority="6483" operator="equal">
      <formula>"NotPaid"</formula>
    </cfRule>
    <cfRule type="cellIs" dxfId="3" priority="6474" operator="equal">
      <formula>"NotPaid"</formula>
    </cfRule>
    <cfRule type="cellIs" dxfId="3" priority="6473" operator="equal">
      <formula>"NotPaid"</formula>
    </cfRule>
    <cfRule type="cellIs" dxfId="3" priority="6472" operator="equal">
      <formula>"NotPaid"</formula>
    </cfRule>
    <cfRule type="cellIs" dxfId="3" priority="6463" operator="equal">
      <formula>"NotPaid"</formula>
    </cfRule>
    <cfRule type="cellIs" dxfId="3" priority="6462" operator="equal">
      <formula>"NotPaid"</formula>
    </cfRule>
    <cfRule type="cellIs" dxfId="3" priority="6461" operator="equal">
      <formula>"NotPaid"</formula>
    </cfRule>
    <cfRule type="cellIs" dxfId="3" priority="6451" operator="equal">
      <formula>"NotPaid"</formula>
    </cfRule>
    <cfRule type="cellIs" dxfId="3" priority="6450" operator="equal">
      <formula>"NotPaid"</formula>
    </cfRule>
    <cfRule type="cellIs" dxfId="3" priority="6449" operator="equal">
      <formula>"NotPaid"</formula>
    </cfRule>
  </conditionalFormatting>
  <conditionalFormatting sqref="G31">
    <cfRule type="cellIs" dxfId="3" priority="6908" operator="equal">
      <formula>"NotPaid"</formula>
    </cfRule>
    <cfRule type="cellIs" dxfId="3" priority="6893" operator="equal">
      <formula>"NotPaid"</formula>
    </cfRule>
    <cfRule type="cellIs" dxfId="3" priority="6863" operator="equal">
      <formula>"NotPaid"</formula>
    </cfRule>
    <cfRule type="cellIs" dxfId="3" priority="6851" operator="equal">
      <formula>"NotPaid"</formula>
    </cfRule>
    <cfRule type="cellIs" dxfId="3" priority="6837" operator="equal">
      <formula>"NotPaid"</formula>
    </cfRule>
    <cfRule type="cellIs" dxfId="3" priority="6825" operator="equal">
      <formula>"NotPaid"</formula>
    </cfRule>
    <cfRule type="cellIs" dxfId="3" priority="6804" operator="equal">
      <formula>"NotPaid"</formula>
    </cfRule>
    <cfRule type="cellIs" dxfId="3" priority="6793" operator="equal">
      <formula>"NotPaid"</formula>
    </cfRule>
    <cfRule type="cellIs" dxfId="3" priority="6781" operator="equal">
      <formula>"NotPaid"</formula>
    </cfRule>
    <cfRule type="cellIs" dxfId="3" priority="6747" operator="equal">
      <formula>"NotPaid"</formula>
    </cfRule>
    <cfRule type="cellIs" dxfId="3" priority="6699" operator="equal">
      <formula>"NotPaid"</formula>
    </cfRule>
    <cfRule type="cellIs" dxfId="3" priority="6687" operator="equal">
      <formula>"NotPaid"</formula>
    </cfRule>
    <cfRule type="cellIs" dxfId="3" priority="6673" operator="equal">
      <formula>"NotPaid"</formula>
    </cfRule>
    <cfRule type="cellIs" dxfId="3" priority="6658" operator="equal">
      <formula>"NotPaid"</formula>
    </cfRule>
    <cfRule type="cellIs" dxfId="3" priority="6628" operator="equal">
      <formula>"NotPaid"</formula>
    </cfRule>
    <cfRule type="cellIs" dxfId="3" priority="6616" operator="equal">
      <formula>"NotPaid"</formula>
    </cfRule>
    <cfRule type="cellIs" dxfId="3" priority="6602" operator="equal">
      <formula>"NotPaid"</formula>
    </cfRule>
    <cfRule type="cellIs" dxfId="3" priority="6590" operator="equal">
      <formula>"NotPaid"</formula>
    </cfRule>
    <cfRule type="cellIs" dxfId="3" priority="6569" operator="equal">
      <formula>"NotPaid"</formula>
    </cfRule>
    <cfRule type="cellIs" dxfId="3" priority="6558" operator="equal">
      <formula>"NotPaid"</formula>
    </cfRule>
    <cfRule type="cellIs" dxfId="3" priority="6546" operator="equal">
      <formula>"NotPaid"</formula>
    </cfRule>
    <cfRule type="cellIs" dxfId="3" priority="6512" operator="equal">
      <formula>"NotPaid"</formula>
    </cfRule>
    <cfRule type="cellIs" dxfId="3" priority="6464" operator="equal">
      <formula>"NotPaid"</formula>
    </cfRule>
    <cfRule type="cellIs" dxfId="3" priority="6452" operator="equal">
      <formula>"NotPaid"</formula>
    </cfRule>
  </conditionalFormatting>
  <conditionalFormatting sqref="G31:N31">
    <cfRule type="cellIs" dxfId="3" priority="6881" operator="equal">
      <formula>"NotPaid"</formula>
    </cfRule>
    <cfRule type="cellIs" dxfId="3" priority="6872" operator="equal">
      <formula>"NotPaid"</formula>
    </cfRule>
    <cfRule type="cellIs" dxfId="3" priority="6813" operator="equal">
      <formula>"NotPaid"</formula>
    </cfRule>
    <cfRule type="cellIs" dxfId="3" priority="6769" operator="equal">
      <formula>"NotPaid"</formula>
    </cfRule>
    <cfRule type="cellIs" dxfId="3" priority="6758" operator="equal">
      <formula>"NotPaid"</formula>
    </cfRule>
    <cfRule type="cellIs" dxfId="3" priority="6732" operator="equal">
      <formula>"NotPaid"</formula>
    </cfRule>
    <cfRule type="cellIs" dxfId="3" priority="6721" operator="equal">
      <formula>"NotPaid"</formula>
    </cfRule>
    <cfRule type="cellIs" dxfId="3" priority="6710" operator="equal">
      <formula>"NotPaid"</formula>
    </cfRule>
    <cfRule type="cellIs" dxfId="3" priority="6646" operator="equal">
      <formula>"NotPaid"</formula>
    </cfRule>
    <cfRule type="cellIs" dxfId="3" priority="6637" operator="equal">
      <formula>"NotPaid"</formula>
    </cfRule>
    <cfRule type="cellIs" dxfId="3" priority="6578" operator="equal">
      <formula>"NotPaid"</formula>
    </cfRule>
    <cfRule type="cellIs" dxfId="3" priority="6534" operator="equal">
      <formula>"NotPaid"</formula>
    </cfRule>
    <cfRule type="cellIs" dxfId="3" priority="6523" operator="equal">
      <formula>"NotPaid"</formula>
    </cfRule>
    <cfRule type="cellIs" dxfId="3" priority="6497" operator="equal">
      <formula>"NotPaid"</formula>
    </cfRule>
    <cfRule type="cellIs" dxfId="3" priority="6486" operator="equal">
      <formula>"NotPaid"</formula>
    </cfRule>
    <cfRule type="cellIs" dxfId="3" priority="6475" operator="equal">
      <formula>"NotPaid"</formula>
    </cfRule>
  </conditionalFormatting>
  <conditionalFormatting sqref="H31:N31">
    <cfRule type="cellIs" dxfId="3" priority="6904" operator="equal">
      <formula>"NotPaid"</formula>
    </cfRule>
    <cfRule type="cellIs" dxfId="3" priority="6889" operator="equal">
      <formula>"NotPaid"</formula>
    </cfRule>
    <cfRule type="cellIs" dxfId="3" priority="6859" operator="equal">
      <formula>"NotPaid"</formula>
    </cfRule>
    <cfRule type="cellIs" dxfId="3" priority="6847" operator="equal">
      <formula>"NotPaid"</formula>
    </cfRule>
    <cfRule type="cellIs" dxfId="3" priority="6833" operator="equal">
      <formula>"NotPaid"</formula>
    </cfRule>
    <cfRule type="cellIs" dxfId="3" priority="6821" operator="equal">
      <formula>"NotPaid"</formula>
    </cfRule>
    <cfRule type="cellIs" dxfId="3" priority="6800" operator="equal">
      <formula>"NotPaid"</formula>
    </cfRule>
    <cfRule type="cellIs" dxfId="3" priority="6789" operator="equal">
      <formula>"NotPaid"</formula>
    </cfRule>
    <cfRule type="cellIs" dxfId="3" priority="6777" operator="equal">
      <formula>"NotPaid"</formula>
    </cfRule>
    <cfRule type="cellIs" dxfId="3" priority="6743" operator="equal">
      <formula>"NotPaid"</formula>
    </cfRule>
    <cfRule type="cellIs" dxfId="3" priority="6695" operator="equal">
      <formula>"NotPaid"</formula>
    </cfRule>
    <cfRule type="cellIs" dxfId="3" priority="6683" operator="equal">
      <formula>"NotPaid"</formula>
    </cfRule>
    <cfRule type="cellIs" dxfId="3" priority="6669" operator="equal">
      <formula>"NotPaid"</formula>
    </cfRule>
    <cfRule type="cellIs" dxfId="3" priority="6654" operator="equal">
      <formula>"NotPaid"</formula>
    </cfRule>
    <cfRule type="cellIs" dxfId="3" priority="6624" operator="equal">
      <formula>"NotPaid"</formula>
    </cfRule>
    <cfRule type="cellIs" dxfId="3" priority="6612" operator="equal">
      <formula>"NotPaid"</formula>
    </cfRule>
    <cfRule type="cellIs" dxfId="3" priority="6598" operator="equal">
      <formula>"NotPaid"</formula>
    </cfRule>
    <cfRule type="cellIs" dxfId="3" priority="6586" operator="equal">
      <formula>"NotPaid"</formula>
    </cfRule>
    <cfRule type="cellIs" dxfId="3" priority="6565" operator="equal">
      <formula>"NotPaid"</formula>
    </cfRule>
    <cfRule type="cellIs" dxfId="3" priority="6554" operator="equal">
      <formula>"NotPaid"</formula>
    </cfRule>
    <cfRule type="cellIs" dxfId="3" priority="6542" operator="equal">
      <formula>"NotPaid"</formula>
    </cfRule>
    <cfRule type="cellIs" dxfId="3" priority="6508" operator="equal">
      <formula>"NotPaid"</formula>
    </cfRule>
    <cfRule type="cellIs" dxfId="3" priority="6460" operator="equal">
      <formula>"NotPaid"</formula>
    </cfRule>
    <cfRule type="cellIs" dxfId="3" priority="6448" operator="equal">
      <formula>"NotPaid"</formula>
    </cfRule>
  </conditionalFormatting>
  <conditionalFormatting sqref="O31">
    <cfRule type="cellIs" dxfId="3" priority="6900" operator="equal">
      <formula>"NotPaid"</formula>
    </cfRule>
    <cfRule type="cellIs" dxfId="3" priority="6885" operator="equal">
      <formula>"NotPaid"</formula>
    </cfRule>
    <cfRule type="cellIs" dxfId="3" priority="6876" operator="equal">
      <formula>"NotPaid"</formula>
    </cfRule>
    <cfRule type="cellIs" dxfId="3" priority="6867" operator="equal">
      <formula>"NotPaid"</formula>
    </cfRule>
    <cfRule type="cellIs" dxfId="3" priority="6855" operator="equal">
      <formula>"NotPaid"</formula>
    </cfRule>
    <cfRule type="cellIs" dxfId="3" priority="6843" operator="equal">
      <formula>"NotPaid"</formula>
    </cfRule>
    <cfRule type="cellIs" dxfId="3" priority="6829" operator="equal">
      <formula>"NotPaid"</formula>
    </cfRule>
    <cfRule type="cellIs" dxfId="3" priority="6817" operator="equal">
      <formula>"NotPaid"</formula>
    </cfRule>
    <cfRule type="cellIs" dxfId="3" priority="6808" operator="equal">
      <formula>"NotPaid"</formula>
    </cfRule>
    <cfRule type="cellIs" dxfId="3" priority="6799" operator="equal">
      <formula>"NotPaid"</formula>
    </cfRule>
    <cfRule type="cellIs" dxfId="3" priority="6785" operator="equal">
      <formula>"NotPaid"</formula>
    </cfRule>
    <cfRule type="cellIs" dxfId="3" priority="6773" operator="equal">
      <formula>"NotPaid"</formula>
    </cfRule>
    <cfRule type="cellIs" dxfId="3" priority="6762" operator="equal">
      <formula>"NotPaid"</formula>
    </cfRule>
    <cfRule type="cellIs" dxfId="3" priority="6751" operator="equal">
      <formula>"NotPaid"</formula>
    </cfRule>
    <cfRule type="cellIs" dxfId="3" priority="6739" operator="equal">
      <formula>"NotPaid"</formula>
    </cfRule>
    <cfRule type="cellIs" dxfId="3" priority="6725" operator="equal">
      <formula>"NotPaid"</formula>
    </cfRule>
    <cfRule type="cellIs" dxfId="3" priority="6714" operator="equal">
      <formula>"NotPaid"</formula>
    </cfRule>
    <cfRule type="cellIs" dxfId="3" priority="6703" operator="equal">
      <formula>"NotPaid"</formula>
    </cfRule>
    <cfRule type="cellIs" dxfId="3" priority="6691" operator="equal">
      <formula>"NotPaid"</formula>
    </cfRule>
    <cfRule type="cellIs" dxfId="3" priority="6679" operator="equal">
      <formula>"NotPaid"</formula>
    </cfRule>
    <cfRule type="cellIs" dxfId="3" priority="6665" operator="equal">
      <formula>"NotPaid"</formula>
    </cfRule>
    <cfRule type="cellIs" dxfId="3" priority="6650" operator="equal">
      <formula>"NotPaid"</formula>
    </cfRule>
    <cfRule type="cellIs" dxfId="3" priority="6641" operator="equal">
      <formula>"NotPaid"</formula>
    </cfRule>
    <cfRule type="cellIs" dxfId="3" priority="6632" operator="equal">
      <formula>"NotPaid"</formula>
    </cfRule>
    <cfRule type="cellIs" dxfId="3" priority="6620" operator="equal">
      <formula>"NotPaid"</formula>
    </cfRule>
    <cfRule type="cellIs" dxfId="3" priority="6608" operator="equal">
      <formula>"NotPaid"</formula>
    </cfRule>
    <cfRule type="cellIs" dxfId="3" priority="6594" operator="equal">
      <formula>"NotPaid"</formula>
    </cfRule>
    <cfRule type="cellIs" dxfId="3" priority="6582" operator="equal">
      <formula>"NotPaid"</formula>
    </cfRule>
    <cfRule type="cellIs" dxfId="3" priority="6573" operator="equal">
      <formula>"NotPaid"</formula>
    </cfRule>
    <cfRule type="cellIs" dxfId="3" priority="6564" operator="equal">
      <formula>"NotPaid"</formula>
    </cfRule>
    <cfRule type="cellIs" dxfId="3" priority="6550" operator="equal">
      <formula>"NotPaid"</formula>
    </cfRule>
    <cfRule type="cellIs" dxfId="3" priority="6538" operator="equal">
      <formula>"NotPaid"</formula>
    </cfRule>
    <cfRule type="cellIs" dxfId="3" priority="6527" operator="equal">
      <formula>"NotPaid"</formula>
    </cfRule>
    <cfRule type="cellIs" dxfId="3" priority="6516" operator="equal">
      <formula>"NotPaid"</formula>
    </cfRule>
    <cfRule type="cellIs" dxfId="3" priority="6504" operator="equal">
      <formula>"NotPaid"</formula>
    </cfRule>
    <cfRule type="cellIs" dxfId="3" priority="6490" operator="equal">
      <formula>"NotPaid"</formula>
    </cfRule>
    <cfRule type="cellIs" dxfId="3" priority="6479" operator="equal">
      <formula>"NotPaid"</formula>
    </cfRule>
    <cfRule type="cellIs" dxfId="3" priority="6468" operator="equal">
      <formula>"NotPaid"</formula>
    </cfRule>
    <cfRule type="cellIs" dxfId="3" priority="6456" operator="equal">
      <formula>"NotPaid"</formula>
    </cfRule>
    <cfRule type="cellIs" dxfId="3" priority="6444" operator="equal">
      <formula>"NotPaid"</formula>
    </cfRule>
  </conditionalFormatting>
  <conditionalFormatting sqref="H32:N32">
    <cfRule type="cellIs" dxfId="3" priority="19753" operator="equal">
      <formula>"NotPaid"</formula>
    </cfRule>
    <cfRule type="cellIs" dxfId="3" priority="19704" operator="equal">
      <formula>"NotPaid"</formula>
    </cfRule>
    <cfRule type="cellIs" dxfId="3" priority="19651" operator="equal">
      <formula>"NotPaid"</formula>
    </cfRule>
    <cfRule type="cellIs" dxfId="3" priority="19639" operator="equal">
      <formula>"NotPaid"</formula>
    </cfRule>
    <cfRule type="cellIs" dxfId="3" priority="19587" operator="equal">
      <formula>"NotPaid"</formula>
    </cfRule>
    <cfRule type="cellIs" dxfId="3" priority="19563" operator="equal">
      <formula>"NotPaid"</formula>
    </cfRule>
    <cfRule type="cellIs" dxfId="3" priority="19401" operator="equal">
      <formula>"NotPaid"</formula>
    </cfRule>
    <cfRule type="cellIs" dxfId="3" priority="19146" operator="equal">
      <formula>"NotPaid"</formula>
    </cfRule>
    <cfRule type="cellIs" dxfId="3" priority="19098" operator="equal">
      <formula>"NotPaid"</formula>
    </cfRule>
    <cfRule type="cellIs" dxfId="3" priority="19073" operator="equal">
      <formula>"NotPaid"</formula>
    </cfRule>
    <cfRule type="cellIs" dxfId="3" priority="19062" operator="equal">
      <formula>"NotPaid"</formula>
    </cfRule>
    <cfRule type="cellIs" dxfId="3" priority="19012" operator="equal">
      <formula>"NotPaid"</formula>
    </cfRule>
    <cfRule type="cellIs" dxfId="3" priority="18990" operator="equal">
      <formula>"NotPaid"</formula>
    </cfRule>
  </conditionalFormatting>
  <conditionalFormatting sqref="O32">
    <cfRule type="cellIs" dxfId="3" priority="19752" operator="equal">
      <formula>"NotPaid"</formula>
    </cfRule>
    <cfRule type="cellIs" dxfId="3" priority="19703" operator="equal">
      <formula>"NotPaid"</formula>
    </cfRule>
    <cfRule type="cellIs" dxfId="3" priority="19650" operator="equal">
      <formula>"NotPaid"</formula>
    </cfRule>
    <cfRule type="cellIs" dxfId="3" priority="19638" operator="equal">
      <formula>"NotPaid"</formula>
    </cfRule>
    <cfRule type="cellIs" dxfId="3" priority="19586" operator="equal">
      <formula>"NotPaid"</formula>
    </cfRule>
    <cfRule type="cellIs" dxfId="3" priority="19562" operator="equal">
      <formula>"NotPaid"</formula>
    </cfRule>
    <cfRule type="cellIs" dxfId="3" priority="19400" operator="equal">
      <formula>"NotPaid"</formula>
    </cfRule>
    <cfRule type="cellIs" dxfId="3" priority="19145" operator="equal">
      <formula>"NotPaid"</formula>
    </cfRule>
    <cfRule type="cellIs" dxfId="3" priority="19097" operator="equal">
      <formula>"NotPaid"</formula>
    </cfRule>
    <cfRule type="cellIs" dxfId="3" priority="19072" operator="equal">
      <formula>"NotPaid"</formula>
    </cfRule>
    <cfRule type="cellIs" dxfId="3" priority="19061" operator="equal">
      <formula>"NotPaid"</formula>
    </cfRule>
    <cfRule type="cellIs" dxfId="3" priority="19011" operator="equal">
      <formula>"NotPaid"</formula>
    </cfRule>
    <cfRule type="cellIs" dxfId="3" priority="18989" operator="equal">
      <formula>"NotPaid"</formula>
    </cfRule>
  </conditionalFormatting>
  <conditionalFormatting sqref="R32:AC32">
    <cfRule type="cellIs" dxfId="3" priority="429" operator="equal">
      <formula>"NotPaid"</formula>
    </cfRule>
  </conditionalFormatting>
  <conditionalFormatting sqref="D33:O33">
    <cfRule type="cellIs" dxfId="3" priority="19179" operator="equal">
      <formula>"NotPaid"</formula>
    </cfRule>
    <cfRule type="cellIs" dxfId="3" priority="19156" operator="equal">
      <formula>"NotPaid"</formula>
    </cfRule>
  </conditionalFormatting>
  <conditionalFormatting sqref="D33:E33">
    <cfRule type="cellIs" dxfId="3" priority="19168" operator="equal">
      <formula>"NotPaid"</formula>
    </cfRule>
    <cfRule type="cellIs" dxfId="3" priority="19167" operator="equal">
      <formula>"NotPaid"</formula>
    </cfRule>
    <cfRule type="cellIs" dxfId="3" priority="19166" operator="equal">
      <formula>"NotPaid"</formula>
    </cfRule>
  </conditionalFormatting>
  <conditionalFormatting sqref="F33:O33">
    <cfRule type="expression" dxfId="0" priority="19180" stopIfTrue="1">
      <formula>AND(TODAY()&gt;VLOOKUP($B33,RegistrationDetails,MathsColumn,FALSE),F33="Not Paid")</formula>
    </cfRule>
  </conditionalFormatting>
  <conditionalFormatting sqref="F33:G33">
    <cfRule type="cellIs" dxfId="3" priority="19173" operator="equal">
      <formula>"NotPaid"</formula>
    </cfRule>
    <cfRule type="expression" dxfId="0" priority="19158" stopIfTrue="1">
      <formula>AND(TODAY()&gt;VLOOKUP($B33,RegistrationDetails,MathsColumn,FALSE),F33="Not Paid")</formula>
    </cfRule>
    <cfRule type="expression" dxfId="0" priority="19157" stopIfTrue="1">
      <formula>F33="Not Paid"</formula>
    </cfRule>
  </conditionalFormatting>
  <conditionalFormatting sqref="F33:N33">
    <cfRule type="cellIs" dxfId="3" priority="19170" operator="equal">
      <formula>"NotPaid"</formula>
    </cfRule>
  </conditionalFormatting>
  <conditionalFormatting sqref="F33">
    <cfRule type="cellIs" dxfId="3" priority="19169" operator="equal">
      <formula>"NotPaid"</formula>
    </cfRule>
    <cfRule type="cellIs" dxfId="3" priority="19164" operator="equal">
      <formula>"NotPaid"</formula>
    </cfRule>
    <cfRule type="cellIs" dxfId="3" priority="19163" operator="equal">
      <formula>"NotPaid"</formula>
    </cfRule>
    <cfRule type="cellIs" dxfId="3" priority="19162" operator="equal">
      <formula>"NotPaid"</formula>
    </cfRule>
  </conditionalFormatting>
  <conditionalFormatting sqref="G33:N33">
    <cfRule type="cellIs" dxfId="3" priority="19161" operator="equal">
      <formula>"NotPaid"</formula>
    </cfRule>
    <cfRule type="cellIs" dxfId="3" priority="19160" operator="equal">
      <formula>"NotPaid"</formula>
    </cfRule>
    <cfRule type="cellIs" dxfId="3" priority="19159" operator="equal">
      <formula>"NotPaid"</formula>
    </cfRule>
  </conditionalFormatting>
  <conditionalFormatting sqref="H33:N33">
    <cfRule type="cellIs" dxfId="3" priority="19751" operator="equal">
      <formula>"NotPaid"</formula>
    </cfRule>
    <cfRule type="cellIs" dxfId="3" priority="19702" operator="equal">
      <formula>"NotPaid"</formula>
    </cfRule>
    <cfRule type="cellIs" dxfId="3" priority="19649" operator="equal">
      <formula>"NotPaid"</formula>
    </cfRule>
    <cfRule type="cellIs" dxfId="3" priority="19637" operator="equal">
      <formula>"NotPaid"</formula>
    </cfRule>
    <cfRule type="cellIs" dxfId="3" priority="19585" operator="equal">
      <formula>"NotPaid"</formula>
    </cfRule>
    <cfRule type="cellIs" dxfId="3" priority="19561" operator="equal">
      <formula>"NotPaid"</formula>
    </cfRule>
    <cfRule type="cellIs" dxfId="3" priority="19144" operator="equal">
      <formula>"NotPaid"</formula>
    </cfRule>
    <cfRule type="cellIs" dxfId="3" priority="19096" operator="equal">
      <formula>"NotPaid"</formula>
    </cfRule>
    <cfRule type="cellIs" dxfId="3" priority="19060" operator="equal">
      <formula>"NotPaid"</formula>
    </cfRule>
    <cfRule type="cellIs" dxfId="3" priority="19010" operator="equal">
      <formula>"NotPaid"</formula>
    </cfRule>
  </conditionalFormatting>
  <conditionalFormatting sqref="H33:O33">
    <cfRule type="cellIs" dxfId="3" priority="19174" operator="equal">
      <formula>"NotPaid"</formula>
    </cfRule>
  </conditionalFormatting>
  <conditionalFormatting sqref="O33">
    <cfRule type="cellIs" dxfId="3" priority="19750" operator="equal">
      <formula>"NotPaid"</formula>
    </cfRule>
    <cfRule type="cellIs" dxfId="3" priority="19701" operator="equal">
      <formula>"NotPaid"</formula>
    </cfRule>
    <cfRule type="cellIs" dxfId="3" priority="19648" operator="equal">
      <formula>"NotPaid"</formula>
    </cfRule>
    <cfRule type="cellIs" dxfId="3" priority="19636" operator="equal">
      <formula>"NotPaid"</formula>
    </cfRule>
    <cfRule type="cellIs" dxfId="3" priority="19584" operator="equal">
      <formula>"NotPaid"</formula>
    </cfRule>
    <cfRule type="cellIs" dxfId="3" priority="19560" operator="equal">
      <formula>"NotPaid"</formula>
    </cfRule>
    <cfRule type="expression" dxfId="0" priority="19172" stopIfTrue="1">
      <formula>AND(TODAY()&gt;VLOOKUP($B33,RegistrationDetails,MathsColumn,FALSE),O33="Not Paid")</formula>
    </cfRule>
    <cfRule type="cellIs" dxfId="3" priority="19165" operator="equal">
      <formula>"NotPaid"</formula>
    </cfRule>
    <cfRule type="cellIs" dxfId="3" priority="19143" operator="equal">
      <formula>"NotPaid"</formula>
    </cfRule>
    <cfRule type="cellIs" dxfId="3" priority="19095" operator="equal">
      <formula>"NotPaid"</formula>
    </cfRule>
    <cfRule type="cellIs" dxfId="3" priority="19059" operator="equal">
      <formula>"NotPaid"</formula>
    </cfRule>
    <cfRule type="cellIs" dxfId="3" priority="19009" operator="equal">
      <formula>"NotPaid"</formula>
    </cfRule>
  </conditionalFormatting>
  <conditionalFormatting sqref="P33">
    <cfRule type="cellIs" dxfId="3" priority="166" operator="equal">
      <formula>"NotPaid"</formula>
    </cfRule>
    <cfRule type="cellIs" dxfId="3" priority="165" operator="equal">
      <formula>"NotPaid"</formula>
    </cfRule>
    <cfRule type="cellIs" dxfId="3" priority="164" operator="equal">
      <formula>"NotPaid"</formula>
    </cfRule>
    <cfRule type="cellIs" dxfId="3" priority="163" operator="equal">
      <formula>"NotPaid"</formula>
    </cfRule>
    <cfRule type="cellIs" dxfId="3" priority="162" operator="equal">
      <formula>"NotPaid"</formula>
    </cfRule>
    <cfRule type="cellIs" dxfId="3" priority="161" operator="equal">
      <formula>"NotPaid"</formula>
    </cfRule>
    <cfRule type="cellIs" dxfId="3" priority="160" operator="equal">
      <formula>"NotPaid"</formula>
    </cfRule>
    <cfRule type="cellIs" dxfId="3" priority="159" operator="equal">
      <formula>"NotPaid"</formula>
    </cfRule>
    <cfRule type="cellIs" dxfId="3" priority="158" operator="equal">
      <formula>"NotPaid"</formula>
    </cfRule>
    <cfRule type="cellIs" dxfId="3" priority="157" operator="equal">
      <formula>"NotPaid"</formula>
    </cfRule>
    <cfRule type="cellIs" dxfId="3" priority="156" operator="equal">
      <formula>"NotPaid"</formula>
    </cfRule>
    <cfRule type="cellIs" dxfId="3" priority="155" operator="equal">
      <formula>"NotPaid"</formula>
    </cfRule>
    <cfRule type="cellIs" dxfId="3" priority="154" operator="equal">
      <formula>"NotPaid"</formula>
    </cfRule>
    <cfRule type="cellIs" dxfId="3" priority="153" operator="equal">
      <formula>"NotPaid"</formula>
    </cfRule>
    <cfRule type="cellIs" dxfId="3" priority="152" operator="equal">
      <formula>"NotPaid"</formula>
    </cfRule>
    <cfRule type="cellIs" dxfId="3" priority="151" operator="equal">
      <formula>"NotPaid"</formula>
    </cfRule>
    <cfRule type="cellIs" dxfId="3" priority="150" operator="equal">
      <formula>"NotPaid"</formula>
    </cfRule>
    <cfRule type="cellIs" dxfId="3" priority="149" operator="equal">
      <formula>"NotPaid"</formula>
    </cfRule>
    <cfRule type="cellIs" dxfId="3" priority="148" operator="equal">
      <formula>"NotPaid"</formula>
    </cfRule>
    <cfRule type="cellIs" dxfId="3" priority="147" operator="equal">
      <formula>"NotPaid"</formula>
    </cfRule>
    <cfRule type="cellIs" dxfId="3" priority="146" operator="equal">
      <formula>"NotPaid"</formula>
    </cfRule>
    <cfRule type="cellIs" dxfId="3" priority="145" operator="equal">
      <formula>"NotPaid"</formula>
    </cfRule>
    <cfRule type="cellIs" dxfId="3" priority="144" operator="equal">
      <formula>"NotPaid"</formula>
    </cfRule>
    <cfRule type="cellIs" dxfId="3" priority="143" operator="equal">
      <formula>"NotPaid"</formula>
    </cfRule>
    <cfRule type="cellIs" dxfId="3" priority="142" operator="equal">
      <formula>"NotPaid"</formula>
    </cfRule>
    <cfRule type="cellIs" dxfId="3" priority="141" operator="equal">
      <formula>"NotPaid"</formula>
    </cfRule>
    <cfRule type="cellIs" dxfId="3" priority="140" operator="equal">
      <formula>"NotPaid"</formula>
    </cfRule>
    <cfRule type="cellIs" dxfId="3" priority="139" operator="equal">
      <formula>"NotPaid"</formula>
    </cfRule>
    <cfRule type="cellIs" dxfId="3" priority="138" operator="equal">
      <formula>"NotPaid"</formula>
    </cfRule>
    <cfRule type="cellIs" dxfId="3" priority="137" operator="equal">
      <formula>"NotPaid"</formula>
    </cfRule>
    <cfRule type="cellIs" dxfId="3" priority="136" operator="equal">
      <formula>"NotPaid"</formula>
    </cfRule>
    <cfRule type="cellIs" dxfId="3" priority="135" operator="equal">
      <formula>"NotPaid"</formula>
    </cfRule>
    <cfRule type="cellIs" dxfId="3" priority="134" operator="equal">
      <formula>"NotPaid"</formula>
    </cfRule>
    <cfRule type="cellIs" dxfId="3" priority="133" operator="equal">
      <formula>"NotPaid"</formula>
    </cfRule>
    <cfRule type="cellIs" dxfId="3" priority="132" operator="equal">
      <formula>"NotPaid"</formula>
    </cfRule>
    <cfRule type="cellIs" dxfId="3" priority="131" operator="equal">
      <formula>"NotPaid"</formula>
    </cfRule>
    <cfRule type="cellIs" dxfId="3" priority="130" operator="equal">
      <formula>"NotPaid"</formula>
    </cfRule>
    <cfRule type="cellIs" dxfId="3" priority="129" operator="equal">
      <formula>"NotPaid"</formula>
    </cfRule>
    <cfRule type="cellIs" dxfId="3" priority="128" operator="equal">
      <formula>"NotPaid"</formula>
    </cfRule>
    <cfRule type="cellIs" dxfId="3" priority="127" operator="equal">
      <formula>"NotPaid"</formula>
    </cfRule>
    <cfRule type="cellIs" dxfId="3" priority="126" operator="equal">
      <formula>"NotPaid"</formula>
    </cfRule>
    <cfRule type="cellIs" dxfId="3" priority="125" operator="equal">
      <formula>"NotPaid"</formula>
    </cfRule>
    <cfRule type="cellIs" dxfId="3" priority="124" operator="equal">
      <formula>"NotPaid"</formula>
    </cfRule>
    <cfRule type="cellIs" dxfId="3" priority="123" operator="equal">
      <formula>"NotPaid"</formula>
    </cfRule>
    <cfRule type="cellIs" dxfId="3" priority="122" operator="equal">
      <formula>"NotPaid"</formula>
    </cfRule>
    <cfRule type="cellIs" dxfId="3" priority="121" operator="equal">
      <formula>"NotPaid"</formula>
    </cfRule>
  </conditionalFormatting>
  <conditionalFormatting sqref="R33">
    <cfRule type="cellIs" dxfId="3" priority="74" operator="equal">
      <formula>"NotPaid"</formula>
    </cfRule>
    <cfRule type="cellIs" dxfId="3" priority="71" operator="equal">
      <formula>"NotPaid"</formula>
    </cfRule>
    <cfRule type="cellIs" dxfId="3" priority="73" operator="equal">
      <formula>"NotPaid"</formula>
    </cfRule>
    <cfRule type="cellIs" dxfId="3" priority="72" operator="equal">
      <formula>"NotPaid"</formula>
    </cfRule>
    <cfRule type="cellIs" dxfId="3" priority="70" operator="equal">
      <formula>"NotPaid"</formula>
    </cfRule>
    <cfRule type="cellIs" dxfId="3" priority="67" operator="equal">
      <formula>"NotPaid"</formula>
    </cfRule>
    <cfRule type="cellIs" dxfId="3" priority="69" operator="equal">
      <formula>"NotPaid"</formula>
    </cfRule>
    <cfRule type="cellIs" dxfId="3" priority="68" operator="equal">
      <formula>"NotPaid"</formula>
    </cfRule>
    <cfRule type="cellIs" dxfId="3" priority="66" operator="equal">
      <formula>"NotPaid"</formula>
    </cfRule>
    <cfRule type="cellIs" dxfId="3" priority="65" operator="equal">
      <formula>"NotPaid"</formula>
    </cfRule>
    <cfRule type="cellIs" dxfId="3" priority="64" operator="equal">
      <formula>"NotPaid"</formula>
    </cfRule>
    <cfRule type="cellIs" dxfId="3" priority="62" operator="equal">
      <formula>"NotPaid"</formula>
    </cfRule>
    <cfRule type="cellIs" dxfId="3" priority="63" operator="equal">
      <formula>"NotPaid"</formula>
    </cfRule>
    <cfRule type="cellIs" dxfId="3" priority="61" operator="equal">
      <formula>"NotPaid"</formula>
    </cfRule>
    <cfRule type="cellIs" dxfId="3" priority="60" operator="equal">
      <formula>"NotPaid"</formula>
    </cfRule>
    <cfRule type="cellIs" dxfId="3" priority="57" operator="equal">
      <formula>"NotPaid"</formula>
    </cfRule>
    <cfRule type="cellIs" dxfId="3" priority="59" operator="equal">
      <formula>"NotPaid"</formula>
    </cfRule>
    <cfRule type="cellIs" dxfId="3" priority="58" operator="equal">
      <formula>"NotPaid"</formula>
    </cfRule>
    <cfRule type="cellIs" dxfId="3" priority="53" operator="equal">
      <formula>"NotPaid"</formula>
    </cfRule>
    <cfRule type="cellIs" dxfId="3" priority="56" operator="equal">
      <formula>"NotPaid"</formula>
    </cfRule>
    <cfRule type="cellIs" dxfId="3" priority="55" operator="equal">
      <formula>"NotPaid"</formula>
    </cfRule>
    <cfRule type="cellIs" dxfId="3" priority="51" operator="equal">
      <formula>"NotPaid"</formula>
    </cfRule>
    <cfRule type="cellIs" dxfId="3" priority="54" operator="equal">
      <formula>"NotPaid"</formula>
    </cfRule>
    <cfRule type="cellIs" dxfId="3" priority="52" operator="equal">
      <formula>"NotPaid"</formula>
    </cfRule>
    <cfRule type="cellIs" dxfId="3" priority="49" operator="equal">
      <formula>"NotPaid"</formula>
    </cfRule>
    <cfRule type="cellIs" dxfId="3" priority="50" operator="equal">
      <formula>"NotPaid"</formula>
    </cfRule>
    <cfRule type="cellIs" dxfId="3" priority="46" operator="equal">
      <formula>"NotPaid"</formula>
    </cfRule>
    <cfRule type="cellIs" dxfId="3" priority="44" operator="equal">
      <formula>"NotPaid"</formula>
    </cfRule>
    <cfRule type="cellIs" dxfId="3" priority="48" operator="equal">
      <formula>"NotPaid"</formula>
    </cfRule>
    <cfRule type="cellIs" dxfId="3" priority="47" operator="equal">
      <formula>"NotPaid"</formula>
    </cfRule>
    <cfRule type="cellIs" dxfId="3" priority="45" operator="equal">
      <formula>"NotPaid"</formula>
    </cfRule>
    <cfRule type="cellIs" dxfId="3" priority="41" operator="equal">
      <formula>"NotPaid"</formula>
    </cfRule>
    <cfRule type="cellIs" dxfId="3" priority="40" operator="equal">
      <formula>"NotPaid"</formula>
    </cfRule>
    <cfRule type="cellIs" dxfId="3" priority="43" operator="equal">
      <formula>"NotPaid"</formula>
    </cfRule>
    <cfRule type="cellIs" dxfId="3" priority="39" operator="equal">
      <formula>"NotPaid"</formula>
    </cfRule>
    <cfRule type="cellIs" dxfId="3" priority="42" operator="equal">
      <formula>"NotPaid"</formula>
    </cfRule>
    <cfRule type="cellIs" dxfId="3" priority="37" operator="equal">
      <formula>"NotPaid"</formula>
    </cfRule>
    <cfRule type="cellIs" dxfId="3" priority="36" operator="equal">
      <formula>"NotPaid"</formula>
    </cfRule>
    <cfRule type="cellIs" dxfId="3" priority="35" operator="equal">
      <formula>"NotPaid"</formula>
    </cfRule>
    <cfRule type="cellIs" dxfId="3" priority="38" operator="equal">
      <formula>"NotPaid"</formula>
    </cfRule>
    <cfRule type="cellIs" dxfId="3" priority="34" operator="equal">
      <formula>"NotPaid"</formula>
    </cfRule>
    <cfRule type="cellIs" dxfId="3" priority="31" operator="equal">
      <formula>"NotPaid"</formula>
    </cfRule>
    <cfRule type="cellIs" dxfId="3" priority="33" operator="equal">
      <formula>"NotPaid"</formula>
    </cfRule>
    <cfRule type="cellIs" dxfId="3" priority="32" operator="equal">
      <formula>"NotPaid"</formula>
    </cfRule>
    <cfRule type="cellIs" dxfId="3" priority="30" operator="equal">
      <formula>"NotPaid"</formula>
    </cfRule>
    <cfRule type="cellIs" dxfId="3" priority="29" operator="equal">
      <formula>"NotPaid"</formula>
    </cfRule>
  </conditionalFormatting>
  <conditionalFormatting sqref="S33">
    <cfRule type="cellIs" dxfId="3" priority="120" operator="equal">
      <formula>"NotPaid"</formula>
    </cfRule>
    <cfRule type="cellIs" dxfId="3" priority="117" operator="equal">
      <formula>"NotPaid"</formula>
    </cfRule>
    <cfRule type="cellIs" dxfId="3" priority="119" operator="equal">
      <formula>"NotPaid"</formula>
    </cfRule>
    <cfRule type="cellIs" dxfId="3" priority="118" operator="equal">
      <formula>"NotPaid"</formula>
    </cfRule>
    <cfRule type="cellIs" dxfId="3" priority="116" operator="equal">
      <formula>"NotPaid"</formula>
    </cfRule>
    <cfRule type="cellIs" dxfId="3" priority="113" operator="equal">
      <formula>"NotPaid"</formula>
    </cfRule>
    <cfRule type="cellIs" dxfId="3" priority="115" operator="equal">
      <formula>"NotPaid"</formula>
    </cfRule>
    <cfRule type="cellIs" dxfId="3" priority="114" operator="equal">
      <formula>"NotPaid"</formula>
    </cfRule>
    <cfRule type="cellIs" dxfId="3" priority="112" operator="equal">
      <formula>"NotPaid"</formula>
    </cfRule>
    <cfRule type="cellIs" dxfId="3" priority="111" operator="equal">
      <formula>"NotPaid"</formula>
    </cfRule>
    <cfRule type="cellIs" dxfId="3" priority="110" operator="equal">
      <formula>"NotPaid"</formula>
    </cfRule>
    <cfRule type="cellIs" dxfId="3" priority="108" operator="equal">
      <formula>"NotPaid"</formula>
    </cfRule>
    <cfRule type="cellIs" dxfId="3" priority="109" operator="equal">
      <formula>"NotPaid"</formula>
    </cfRule>
    <cfRule type="cellIs" dxfId="3" priority="107" operator="equal">
      <formula>"NotPaid"</formula>
    </cfRule>
    <cfRule type="cellIs" dxfId="3" priority="106" operator="equal">
      <formula>"NotPaid"</formula>
    </cfRule>
    <cfRule type="cellIs" dxfId="3" priority="103" operator="equal">
      <formula>"NotPaid"</formula>
    </cfRule>
    <cfRule type="cellIs" dxfId="3" priority="105" operator="equal">
      <formula>"NotPaid"</formula>
    </cfRule>
    <cfRule type="cellIs" dxfId="3" priority="104" operator="equal">
      <formula>"NotPaid"</formula>
    </cfRule>
    <cfRule type="cellIs" dxfId="3" priority="99" operator="equal">
      <formula>"NotPaid"</formula>
    </cfRule>
    <cfRule type="cellIs" dxfId="3" priority="102" operator="equal">
      <formula>"NotPaid"</formula>
    </cfRule>
    <cfRule type="cellIs" dxfId="3" priority="101" operator="equal">
      <formula>"NotPaid"</formula>
    </cfRule>
    <cfRule type="cellIs" dxfId="3" priority="97" operator="equal">
      <formula>"NotPaid"</formula>
    </cfRule>
    <cfRule type="cellIs" dxfId="3" priority="100" operator="equal">
      <formula>"NotPaid"</formula>
    </cfRule>
    <cfRule type="cellIs" dxfId="3" priority="98" operator="equal">
      <formula>"NotPaid"</formula>
    </cfRule>
    <cfRule type="cellIs" dxfId="3" priority="95" operator="equal">
      <formula>"NotPaid"</formula>
    </cfRule>
    <cfRule type="cellIs" dxfId="3" priority="96" operator="equal">
      <formula>"NotPaid"</formula>
    </cfRule>
    <cfRule type="cellIs" dxfId="3" priority="92" operator="equal">
      <formula>"NotPaid"</formula>
    </cfRule>
    <cfRule type="cellIs" dxfId="3" priority="90" operator="equal">
      <formula>"NotPaid"</formula>
    </cfRule>
    <cfRule type="cellIs" dxfId="3" priority="94" operator="equal">
      <formula>"NotPaid"</formula>
    </cfRule>
    <cfRule type="cellIs" dxfId="3" priority="93" operator="equal">
      <formula>"NotPaid"</formula>
    </cfRule>
    <cfRule type="cellIs" dxfId="3" priority="91" operator="equal">
      <formula>"NotPaid"</formula>
    </cfRule>
    <cfRule type="cellIs" dxfId="3" priority="87" operator="equal">
      <formula>"NotPaid"</formula>
    </cfRule>
    <cfRule type="cellIs" dxfId="3" priority="86" operator="equal">
      <formula>"NotPaid"</formula>
    </cfRule>
    <cfRule type="cellIs" dxfId="3" priority="89" operator="equal">
      <formula>"NotPaid"</formula>
    </cfRule>
    <cfRule type="cellIs" dxfId="3" priority="85" operator="equal">
      <formula>"NotPaid"</formula>
    </cfRule>
    <cfRule type="cellIs" dxfId="3" priority="88" operator="equal">
      <formula>"NotPaid"</formula>
    </cfRule>
    <cfRule type="cellIs" dxfId="3" priority="83" operator="equal">
      <formula>"NotPaid"</formula>
    </cfRule>
    <cfRule type="cellIs" dxfId="3" priority="82" operator="equal">
      <formula>"NotPaid"</formula>
    </cfRule>
    <cfRule type="cellIs" dxfId="3" priority="81" operator="equal">
      <formula>"NotPaid"</formula>
    </cfRule>
    <cfRule type="cellIs" dxfId="3" priority="84" operator="equal">
      <formula>"NotPaid"</formula>
    </cfRule>
    <cfRule type="cellIs" dxfId="3" priority="80" operator="equal">
      <formula>"NotPaid"</formula>
    </cfRule>
    <cfRule type="cellIs" dxfId="3" priority="77" operator="equal">
      <formula>"NotPaid"</formula>
    </cfRule>
    <cfRule type="cellIs" dxfId="3" priority="79" operator="equal">
      <formula>"NotPaid"</formula>
    </cfRule>
    <cfRule type="cellIs" dxfId="3" priority="78" operator="equal">
      <formula>"NotPaid"</formula>
    </cfRule>
    <cfRule type="cellIs" dxfId="3" priority="76" operator="equal">
      <formula>"NotPaid"</formula>
    </cfRule>
    <cfRule type="cellIs" dxfId="3" priority="75" operator="equal">
      <formula>"NotPaid"</formula>
    </cfRule>
  </conditionalFormatting>
  <conditionalFormatting sqref="T33:AC33">
    <cfRule type="cellIs" dxfId="3" priority="28" operator="equal">
      <formula>"NotPaid"</formula>
    </cfRule>
  </conditionalFormatting>
  <conditionalFormatting sqref="AK33">
    <cfRule type="expression" dxfId="7" priority="4224" stopIfTrue="1">
      <formula>OtherSubjects!AK74="not paid"</formula>
    </cfRule>
  </conditionalFormatting>
  <conditionalFormatting sqref="AL33">
    <cfRule type="expression" dxfId="5" priority="4183" stopIfTrue="1">
      <formula>AL33="not paid"</formula>
    </cfRule>
  </conditionalFormatting>
  <conditionalFormatting sqref="AM33">
    <cfRule type="expression" dxfId="5" priority="4184" stopIfTrue="1">
      <formula>AM33="not paid"</formula>
    </cfRule>
  </conditionalFormatting>
  <conditionalFormatting sqref="AN33">
    <cfRule type="expression" dxfId="5" priority="4185" stopIfTrue="1">
      <formula>AN33="not paid"</formula>
    </cfRule>
  </conditionalFormatting>
  <conditionalFormatting sqref="AO33:AQ33">
    <cfRule type="expression" dxfId="5" priority="4222" stopIfTrue="1">
      <formula>AO45="not paid"</formula>
    </cfRule>
    <cfRule type="expression" dxfId="7" priority="4221" stopIfTrue="1">
      <formula>OtherSubjects!AO62="not paid"</formula>
    </cfRule>
  </conditionalFormatting>
  <conditionalFormatting sqref="D34:O34">
    <cfRule type="cellIs" dxfId="3" priority="19785" operator="equal">
      <formula>"NotPaid"</formula>
    </cfRule>
    <cfRule type="cellIs" dxfId="3" priority="19762" operator="equal">
      <formula>"NotPaid"</formula>
    </cfRule>
  </conditionalFormatting>
  <conditionalFormatting sqref="D34:E34">
    <cfRule type="cellIs" dxfId="3" priority="19774" operator="equal">
      <formula>"NotPaid"</formula>
    </cfRule>
    <cfRule type="cellIs" dxfId="3" priority="19773" operator="equal">
      <formula>"NotPaid"</formula>
    </cfRule>
    <cfRule type="cellIs" dxfId="3" priority="19772" operator="equal">
      <formula>"NotPaid"</formula>
    </cfRule>
  </conditionalFormatting>
  <conditionalFormatting sqref="F34:O34">
    <cfRule type="expression" dxfId="0" priority="19786" stopIfTrue="1">
      <formula>AND(TODAY()&gt;VLOOKUP($B34,RegistrationDetails,MathsColumn,FALSE),F34="Not Paid")</formula>
    </cfRule>
  </conditionalFormatting>
  <conditionalFormatting sqref="F34:G34">
    <cfRule type="cellIs" dxfId="3" priority="19779" operator="equal">
      <formula>"NotPaid"</formula>
    </cfRule>
    <cfRule type="expression" dxfId="0" priority="19764" stopIfTrue="1">
      <formula>AND(TODAY()&gt;VLOOKUP($B34,RegistrationDetails,MathsColumn,FALSE),F34="Not Paid")</formula>
    </cfRule>
    <cfRule type="expression" dxfId="0" priority="19763" stopIfTrue="1">
      <formula>F34="Not Paid"</formula>
    </cfRule>
  </conditionalFormatting>
  <conditionalFormatting sqref="F34:N34">
    <cfRule type="cellIs" dxfId="3" priority="19776" operator="equal">
      <formula>"NotPaid"</formula>
    </cfRule>
  </conditionalFormatting>
  <conditionalFormatting sqref="F34">
    <cfRule type="cellIs" dxfId="3" priority="19775" operator="equal">
      <formula>"NotPaid"</formula>
    </cfRule>
    <cfRule type="cellIs" dxfId="3" priority="19770" operator="equal">
      <formula>"NotPaid"</formula>
    </cfRule>
    <cfRule type="cellIs" dxfId="3" priority="19769" operator="equal">
      <formula>"NotPaid"</formula>
    </cfRule>
    <cfRule type="cellIs" dxfId="3" priority="19768" operator="equal">
      <formula>"NotPaid"</formula>
    </cfRule>
  </conditionalFormatting>
  <conditionalFormatting sqref="G34:N34">
    <cfRule type="cellIs" dxfId="3" priority="19767" operator="equal">
      <formula>"NotPaid"</formula>
    </cfRule>
    <cfRule type="cellIs" dxfId="3" priority="19766" operator="equal">
      <formula>"NotPaid"</formula>
    </cfRule>
    <cfRule type="cellIs" dxfId="3" priority="19765" operator="equal">
      <formula>"NotPaid"</formula>
    </cfRule>
  </conditionalFormatting>
  <conditionalFormatting sqref="H34:O34">
    <cfRule type="cellIs" dxfId="3" priority="19780" operator="equal">
      <formula>"NotPaid"</formula>
    </cfRule>
  </conditionalFormatting>
  <conditionalFormatting sqref="H34:N34">
    <cfRule type="cellIs" dxfId="3" priority="19749" operator="equal">
      <formula>"NotPaid"</formula>
    </cfRule>
    <cfRule type="cellIs" dxfId="3" priority="19700" operator="equal">
      <formula>"NotPaid"</formula>
    </cfRule>
    <cfRule type="cellIs" dxfId="3" priority="19635" operator="equal">
      <formula>"NotPaid"</formula>
    </cfRule>
    <cfRule type="cellIs" dxfId="3" priority="19583" operator="equal">
      <formula>"NotPaid"</formula>
    </cfRule>
    <cfRule type="cellIs" dxfId="3" priority="19192" operator="equal">
      <formula>"NotPaid"</formula>
    </cfRule>
    <cfRule type="cellIs" dxfId="3" priority="19142" operator="equal">
      <formula>"NotPaid"</formula>
    </cfRule>
    <cfRule type="cellIs" dxfId="3" priority="19094" operator="equal">
      <formula>"NotPaid"</formula>
    </cfRule>
    <cfRule type="cellIs" dxfId="3" priority="19058" operator="equal">
      <formula>"NotPaid"</formula>
    </cfRule>
  </conditionalFormatting>
  <conditionalFormatting sqref="O34">
    <cfRule type="expression" dxfId="0" priority="19778" stopIfTrue="1">
      <formula>AND(TODAY()&gt;VLOOKUP($B34,RegistrationDetails,MathsColumn,FALSE),O34="Not Paid")</formula>
    </cfRule>
    <cfRule type="cellIs" dxfId="3" priority="19771" operator="equal">
      <formula>"NotPaid"</formula>
    </cfRule>
    <cfRule type="cellIs" dxfId="3" priority="19748" operator="equal">
      <formula>"NotPaid"</formula>
    </cfRule>
    <cfRule type="cellIs" dxfId="3" priority="19699" operator="equal">
      <formula>"NotPaid"</formula>
    </cfRule>
    <cfRule type="cellIs" dxfId="3" priority="19634" operator="equal">
      <formula>"NotPaid"</formula>
    </cfRule>
    <cfRule type="cellIs" dxfId="3" priority="19582" operator="equal">
      <formula>"NotPaid"</formula>
    </cfRule>
    <cfRule type="cellIs" dxfId="3" priority="19191" operator="equal">
      <formula>"NotPaid"</formula>
    </cfRule>
    <cfRule type="cellIs" dxfId="3" priority="19141" operator="equal">
      <formula>"NotPaid"</formula>
    </cfRule>
    <cfRule type="cellIs" dxfId="3" priority="19093" operator="equal">
      <formula>"NotPaid"</formula>
    </cfRule>
    <cfRule type="cellIs" dxfId="3" priority="19057" operator="equal">
      <formula>"NotPaid"</formula>
    </cfRule>
  </conditionalFormatting>
  <conditionalFormatting sqref="AE34">
    <cfRule type="expression" dxfId="5" priority="4252" stopIfTrue="1">
      <formula>AE34="NotPaid"</formula>
    </cfRule>
  </conditionalFormatting>
  <conditionalFormatting sqref="AF34">
    <cfRule type="expression" dxfId="5" priority="4250" stopIfTrue="1">
      <formula>AF34="not paid"</formula>
    </cfRule>
  </conditionalFormatting>
  <conditionalFormatting sqref="AG34">
    <cfRule type="expression" dxfId="5" priority="4192" stopIfTrue="1">
      <formula>AG34="not paid"</formula>
    </cfRule>
  </conditionalFormatting>
  <conditionalFormatting sqref="AH34">
    <cfRule type="expression" dxfId="5" priority="4193" stopIfTrue="1">
      <formula>AH34="not paid"</formula>
    </cfRule>
  </conditionalFormatting>
  <conditionalFormatting sqref="H35:N35">
    <cfRule type="cellIs" dxfId="3" priority="19798" operator="equal">
      <formula>"NotPaid"</formula>
    </cfRule>
    <cfRule type="cellIs" dxfId="3" priority="19747" operator="equal">
      <formula>"NotPaid"</formula>
    </cfRule>
    <cfRule type="cellIs" dxfId="3" priority="19698" operator="equal">
      <formula>"NotPaid"</formula>
    </cfRule>
    <cfRule type="cellIs" dxfId="3" priority="19633" operator="equal">
      <formula>"NotPaid"</formula>
    </cfRule>
    <cfRule type="cellIs" dxfId="3" priority="19190" operator="equal">
      <formula>"NotPaid"</formula>
    </cfRule>
    <cfRule type="cellIs" dxfId="3" priority="19140" operator="equal">
      <formula>"NotPaid"</formula>
    </cfRule>
    <cfRule type="cellIs" dxfId="3" priority="19092" operator="equal">
      <formula>"NotPaid"</formula>
    </cfRule>
    <cfRule type="cellIs" dxfId="3" priority="19056" operator="equal">
      <formula>"NotPaid"</formula>
    </cfRule>
  </conditionalFormatting>
  <conditionalFormatting sqref="O35">
    <cfRule type="cellIs" dxfId="3" priority="19797" operator="equal">
      <formula>"NotPaid"</formula>
    </cfRule>
    <cfRule type="cellIs" dxfId="3" priority="19746" operator="equal">
      <formula>"NotPaid"</formula>
    </cfRule>
    <cfRule type="cellIs" dxfId="3" priority="19697" operator="equal">
      <formula>"NotPaid"</formula>
    </cfRule>
    <cfRule type="cellIs" dxfId="3" priority="19632" operator="equal">
      <formula>"NotPaid"</formula>
    </cfRule>
    <cfRule type="cellIs" dxfId="3" priority="19189" operator="equal">
      <formula>"NotPaid"</formula>
    </cfRule>
    <cfRule type="cellIs" dxfId="3" priority="19139" operator="equal">
      <formula>"NotPaid"</formula>
    </cfRule>
    <cfRule type="cellIs" dxfId="3" priority="19091" operator="equal">
      <formula>"NotPaid"</formula>
    </cfRule>
    <cfRule type="cellIs" dxfId="3" priority="19055" operator="equal">
      <formula>"NotPaid"</formula>
    </cfRule>
  </conditionalFormatting>
  <conditionalFormatting sqref="Y35:AB35">
    <cfRule type="cellIs" dxfId="3" priority="905" operator="equal">
      <formula>"NotPaid"</formula>
    </cfRule>
  </conditionalFormatting>
  <conditionalFormatting sqref="AD35">
    <cfRule type="cellIs" dxfId="3" priority="3277" operator="equal">
      <formula>"NotPaid"</formula>
    </cfRule>
    <cfRule type="cellIs" dxfId="3" priority="3266" operator="equal">
      <formula>"NotPaid"</formula>
    </cfRule>
    <cfRule type="cellIs" dxfId="3" priority="3258" operator="equal">
      <formula>"NotPaid"</formula>
    </cfRule>
    <cfRule type="cellIs" dxfId="3" priority="3250" operator="equal">
      <formula>"NotPaid"</formula>
    </cfRule>
    <cfRule type="cellIs" dxfId="3" priority="3190" operator="equal">
      <formula>"NotPaid"</formula>
    </cfRule>
    <cfRule type="cellIs" dxfId="3" priority="3180" operator="equal">
      <formula>"NotPaid"</formula>
    </cfRule>
    <cfRule type="cellIs" dxfId="3" priority="3172" operator="equal">
      <formula>"NotPaid"</formula>
    </cfRule>
    <cfRule type="cellIs" dxfId="3" priority="3164" operator="equal">
      <formula>"NotPaid"</formula>
    </cfRule>
  </conditionalFormatting>
  <conditionalFormatting sqref="H36:N36">
    <cfRule type="cellIs" dxfId="3" priority="19796" operator="equal">
      <formula>"NotPaid"</formula>
    </cfRule>
    <cfRule type="cellIs" dxfId="3" priority="19745" operator="equal">
      <formula>"NotPaid"</formula>
    </cfRule>
    <cfRule type="cellIs" dxfId="3" priority="19696" operator="equal">
      <formula>"NotPaid"</formula>
    </cfRule>
    <cfRule type="cellIs" dxfId="3" priority="19631" operator="equal">
      <formula>"NotPaid"</formula>
    </cfRule>
    <cfRule type="cellIs" dxfId="3" priority="19188" operator="equal">
      <formula>"NotPaid"</formula>
    </cfRule>
    <cfRule type="cellIs" dxfId="3" priority="19138" operator="equal">
      <formula>"NotPaid"</formula>
    </cfRule>
    <cfRule type="cellIs" dxfId="3" priority="19054" operator="equal">
      <formula>"NotPaid"</formula>
    </cfRule>
  </conditionalFormatting>
  <conditionalFormatting sqref="O36">
    <cfRule type="cellIs" dxfId="3" priority="19795" operator="equal">
      <formula>"NotPaid"</formula>
    </cfRule>
    <cfRule type="cellIs" dxfId="3" priority="19744" operator="equal">
      <formula>"NotPaid"</formula>
    </cfRule>
    <cfRule type="cellIs" dxfId="3" priority="19695" operator="equal">
      <formula>"NotPaid"</formula>
    </cfRule>
    <cfRule type="cellIs" dxfId="3" priority="19630" operator="equal">
      <formula>"NotPaid"</formula>
    </cfRule>
    <cfRule type="cellIs" dxfId="3" priority="19187" operator="equal">
      <formula>"NotPaid"</formula>
    </cfRule>
    <cfRule type="cellIs" dxfId="3" priority="19137" operator="equal">
      <formula>"NotPaid"</formula>
    </cfRule>
    <cfRule type="cellIs" dxfId="3" priority="19053" operator="equal">
      <formula>"NotPaid"</formula>
    </cfRule>
  </conditionalFormatting>
  <conditionalFormatting sqref="R36">
    <cfRule type="cellIs" dxfId="3" priority="1534" operator="equal">
      <formula>"NotPaid"</formula>
    </cfRule>
    <cfRule type="cellIs" dxfId="3" priority="1531" operator="equal">
      <formula>"NotPaid"</formula>
    </cfRule>
    <cfRule type="cellIs" dxfId="3" priority="1532" operator="equal">
      <formula>"NotPaid"</formula>
    </cfRule>
    <cfRule type="cellIs" dxfId="3" priority="1530" operator="equal">
      <formula>"NotPaid"</formula>
    </cfRule>
    <cfRule type="cellIs" dxfId="3" priority="1529" operator="equal">
      <formula>"NotPaid"</formula>
    </cfRule>
    <cfRule type="cellIs" dxfId="3" priority="1496" operator="equal">
      <formula>"NotPaid"</formula>
    </cfRule>
    <cfRule type="cellIs" dxfId="3" priority="1488" operator="equal">
      <formula>"NotPaid"</formula>
    </cfRule>
  </conditionalFormatting>
  <conditionalFormatting sqref="S36:W36">
    <cfRule type="cellIs" dxfId="3" priority="1847" operator="equal">
      <formula>"NotPaid"</formula>
    </cfRule>
    <cfRule type="cellIs" dxfId="3" priority="1844" operator="equal">
      <formula>"NotPaid"</formula>
    </cfRule>
    <cfRule type="cellIs" dxfId="3" priority="1845" operator="equal">
      <formula>"NotPaid"</formula>
    </cfRule>
    <cfRule type="cellIs" dxfId="3" priority="1843" operator="equal">
      <formula>"NotPaid"</formula>
    </cfRule>
    <cfRule type="cellIs" dxfId="3" priority="1842" operator="equal">
      <formula>"NotPaid"</formula>
    </cfRule>
    <cfRule type="cellIs" dxfId="3" priority="1809" operator="equal">
      <formula>"NotPaid"</formula>
    </cfRule>
    <cfRule type="cellIs" dxfId="3" priority="1801" operator="equal">
      <formula>"NotPaid"</formula>
    </cfRule>
  </conditionalFormatting>
  <conditionalFormatting sqref="T36:AB36">
    <cfRule type="cellIs" dxfId="3" priority="184" operator="equal">
      <formula>"NotPaid"</formula>
    </cfRule>
  </conditionalFormatting>
  <conditionalFormatting sqref="V36:X36">
    <cfRule type="cellIs" dxfId="3" priority="2160" operator="equal">
      <formula>"NotPaid"</formula>
    </cfRule>
    <cfRule type="cellIs" dxfId="3" priority="2157" operator="equal">
      <formula>"NotPaid"</formula>
    </cfRule>
    <cfRule type="cellIs" dxfId="3" priority="2158" operator="equal">
      <formula>"NotPaid"</formula>
    </cfRule>
    <cfRule type="cellIs" dxfId="3" priority="2156" operator="equal">
      <formula>"NotPaid"</formula>
    </cfRule>
    <cfRule type="cellIs" dxfId="3" priority="2155" operator="equal">
      <formula>"NotPaid"</formula>
    </cfRule>
    <cfRule type="cellIs" dxfId="3" priority="2122" operator="equal">
      <formula>"NotPaid"</formula>
    </cfRule>
    <cfRule type="cellIs" dxfId="3" priority="2114" operator="equal">
      <formula>"NotPaid"</formula>
    </cfRule>
  </conditionalFormatting>
  <conditionalFormatting sqref="Y36:AA36">
    <cfRule type="cellIs" dxfId="3" priority="2473" operator="equal">
      <formula>"NotPaid"</formula>
    </cfRule>
    <cfRule type="cellIs" dxfId="3" priority="2470" operator="equal">
      <formula>"NotPaid"</formula>
    </cfRule>
    <cfRule type="cellIs" dxfId="3" priority="2471" operator="equal">
      <formula>"NotPaid"</formula>
    </cfRule>
    <cfRule type="cellIs" dxfId="3" priority="2469" operator="equal">
      <formula>"NotPaid"</formula>
    </cfRule>
    <cfRule type="cellIs" dxfId="3" priority="2468" operator="equal">
      <formula>"NotPaid"</formula>
    </cfRule>
    <cfRule type="cellIs" dxfId="3" priority="2435" operator="equal">
      <formula>"NotPaid"</formula>
    </cfRule>
    <cfRule type="cellIs" dxfId="3" priority="2427" operator="equal">
      <formula>"NotPaid"</formula>
    </cfRule>
  </conditionalFormatting>
  <conditionalFormatting sqref="AK36">
    <cfRule type="expression" dxfId="5" priority="3325" stopIfTrue="1">
      <formula>AK36="not paid"</formula>
    </cfRule>
  </conditionalFormatting>
  <conditionalFormatting sqref="H37:N37">
    <cfRule type="cellIs" dxfId="3" priority="19794" operator="equal">
      <formula>"NotPaid"</formula>
    </cfRule>
    <cfRule type="cellIs" dxfId="3" priority="19743" operator="equal">
      <formula>"NotPaid"</formula>
    </cfRule>
    <cfRule type="cellIs" dxfId="3" priority="19629" operator="equal">
      <formula>"NotPaid"</formula>
    </cfRule>
    <cfRule type="cellIs" dxfId="3" priority="19186" operator="equal">
      <formula>"NotPaid"</formula>
    </cfRule>
  </conditionalFormatting>
  <conditionalFormatting sqref="O37">
    <cfRule type="cellIs" dxfId="3" priority="19793" operator="equal">
      <formula>"NotPaid"</formula>
    </cfRule>
    <cfRule type="cellIs" dxfId="3" priority="19742" operator="equal">
      <formula>"NotPaid"</formula>
    </cfRule>
    <cfRule type="cellIs" dxfId="3" priority="19628" operator="equal">
      <formula>"NotPaid"</formula>
    </cfRule>
    <cfRule type="cellIs" dxfId="3" priority="19185" operator="equal">
      <formula>"NotPaid"</formula>
    </cfRule>
  </conditionalFormatting>
  <conditionalFormatting sqref="P37">
    <cfRule type="cellIs" dxfId="3" priority="194" operator="equal">
      <formula>"NotPaid"</formula>
    </cfRule>
    <cfRule type="cellIs" dxfId="3" priority="193" operator="equal">
      <formula>"NotPaid"</formula>
    </cfRule>
  </conditionalFormatting>
  <conditionalFormatting sqref="R37:V37">
    <cfRule type="cellIs" dxfId="3" priority="192" operator="equal">
      <formula>"NotPaid"</formula>
    </cfRule>
  </conditionalFormatting>
  <conditionalFormatting sqref="W37:AC37">
    <cfRule type="cellIs" dxfId="3" priority="1" operator="equal">
      <formula>"NotPaid"</formula>
    </cfRule>
  </conditionalFormatting>
  <conditionalFormatting sqref="AD37">
    <cfRule type="cellIs" dxfId="3" priority="2970" operator="equal">
      <formula>"NotPaid"</formula>
    </cfRule>
    <cfRule type="cellIs" dxfId="3" priority="2969" operator="equal">
      <formula>"NotPaid"</formula>
    </cfRule>
    <cfRule type="cellIs" dxfId="3" priority="2968" operator="equal">
      <formula>"NotPaid"</formula>
    </cfRule>
    <cfRule type="cellIs" dxfId="3" priority="2967" operator="equal">
      <formula>"NotPaid"</formula>
    </cfRule>
    <cfRule type="cellIs" dxfId="3" priority="2966" operator="equal">
      <formula>"NotPaid"</formula>
    </cfRule>
    <cfRule type="cellIs" dxfId="3" priority="2965" operator="equal">
      <formula>"NotPaid"</formula>
    </cfRule>
    <cfRule type="cellIs" dxfId="3" priority="2964" operator="equal">
      <formula>"NotPaid"</formula>
    </cfRule>
    <cfRule type="cellIs" dxfId="3" priority="2963" operator="equal">
      <formula>"NotPaid"</formula>
    </cfRule>
    <cfRule type="cellIs" dxfId="3" priority="2962" operator="equal">
      <formula>"NotPaid"</formula>
    </cfRule>
    <cfRule type="cellIs" dxfId="3" priority="2961" operator="equal">
      <formula>"NotPaid"</formula>
    </cfRule>
    <cfRule type="cellIs" dxfId="3" priority="2960" operator="equal">
      <formula>"NotPaid"</formula>
    </cfRule>
    <cfRule type="cellIs" dxfId="3" priority="2959" operator="equal">
      <formula>"NotPaid"</formula>
    </cfRule>
    <cfRule type="cellIs" dxfId="3" priority="2958" operator="equal">
      <formula>"NotPaid"</formula>
    </cfRule>
    <cfRule type="cellIs" dxfId="3" priority="2957" operator="equal">
      <formula>"NotPaid"</formula>
    </cfRule>
    <cfRule type="cellIs" dxfId="3" priority="2956" operator="equal">
      <formula>"NotPaid"</formula>
    </cfRule>
    <cfRule type="cellIs" dxfId="3" priority="2955" operator="equal">
      <formula>"NotPaid"</formula>
    </cfRule>
    <cfRule type="cellIs" dxfId="3" priority="2954" operator="equal">
      <formula>"NotPaid"</formula>
    </cfRule>
    <cfRule type="cellIs" dxfId="3" priority="2953" operator="equal">
      <formula>"NotPaid"</formula>
    </cfRule>
    <cfRule type="cellIs" dxfId="3" priority="2952" operator="equal">
      <formula>"NotPaid"</formula>
    </cfRule>
    <cfRule type="cellIs" dxfId="3" priority="2951" operator="equal">
      <formula>"NotPaid"</formula>
    </cfRule>
    <cfRule type="cellIs" dxfId="3" priority="2950" operator="equal">
      <formula>"NotPaid"</formula>
    </cfRule>
    <cfRule type="cellIs" dxfId="3" priority="2949" operator="equal">
      <formula>"NotPaid"</formula>
    </cfRule>
    <cfRule type="cellIs" dxfId="3" priority="2948" operator="equal">
      <formula>"NotPaid"</formula>
    </cfRule>
    <cfRule type="cellIs" dxfId="3" priority="2901" operator="equal">
      <formula>"NotPaid"</formula>
    </cfRule>
    <cfRule type="cellIs" dxfId="3" priority="2900" operator="equal">
      <formula>"NotPaid"</formula>
    </cfRule>
    <cfRule type="cellIs" dxfId="3" priority="2899" operator="equal">
      <formula>"NotPaid"</formula>
    </cfRule>
    <cfRule type="cellIs" dxfId="3" priority="2898" operator="equal">
      <formula>"NotPaid"</formula>
    </cfRule>
    <cfRule type="cellIs" dxfId="3" priority="2897" operator="equal">
      <formula>"NotPaid"</formula>
    </cfRule>
    <cfRule type="cellIs" dxfId="3" priority="2896" operator="equal">
      <formula>"NotPaid"</formula>
    </cfRule>
    <cfRule type="cellIs" dxfId="3" priority="2895" operator="equal">
      <formula>"NotPaid"</formula>
    </cfRule>
    <cfRule type="cellIs" dxfId="3" priority="2894" operator="equal">
      <formula>"NotPaid"</formula>
    </cfRule>
    <cfRule type="cellIs" dxfId="3" priority="2893" operator="equal">
      <formula>"NotPaid"</formula>
    </cfRule>
    <cfRule type="cellIs" dxfId="3" priority="2892" operator="equal">
      <formula>"NotPaid"</formula>
    </cfRule>
    <cfRule type="cellIs" dxfId="3" priority="2891" operator="equal">
      <formula>"NotPaid"</formula>
    </cfRule>
    <cfRule type="cellIs" dxfId="3" priority="2890" operator="equal">
      <formula>"NotPaid"</formula>
    </cfRule>
    <cfRule type="cellIs" dxfId="3" priority="2889" operator="equal">
      <formula>"NotPaid"</formula>
    </cfRule>
    <cfRule type="cellIs" dxfId="3" priority="2888" operator="equal">
      <formula>"NotPaid"</formula>
    </cfRule>
    <cfRule type="cellIs" dxfId="3" priority="2887" operator="equal">
      <formula>"NotPaid"</formula>
    </cfRule>
    <cfRule type="cellIs" dxfId="3" priority="2886" operator="equal">
      <formula>"NotPaid"</formula>
    </cfRule>
    <cfRule type="cellIs" dxfId="3" priority="2885" operator="equal">
      <formula>"NotPaid"</formula>
    </cfRule>
    <cfRule type="cellIs" dxfId="3" priority="2884" operator="equal">
      <formula>"NotPaid"</formula>
    </cfRule>
    <cfRule type="cellIs" dxfId="3" priority="2883" operator="equal">
      <formula>"NotPaid"</formula>
    </cfRule>
    <cfRule type="cellIs" dxfId="3" priority="2882" operator="equal">
      <formula>"NotPaid"</formula>
    </cfRule>
    <cfRule type="cellIs" dxfId="3" priority="2881" operator="equal">
      <formula>"NotPaid"</formula>
    </cfRule>
    <cfRule type="cellIs" dxfId="3" priority="2880" operator="equal">
      <formula>"NotPaid"</formula>
    </cfRule>
    <cfRule type="cellIs" dxfId="3" priority="2879" operator="equal">
      <formula>"NotPaid"</formula>
    </cfRule>
  </conditionalFormatting>
  <conditionalFormatting sqref="AE37">
    <cfRule type="expression" dxfId="5" priority="3321" stopIfTrue="1">
      <formula>AE37="NotPaid"</formula>
    </cfRule>
  </conditionalFormatting>
  <conditionalFormatting sqref="AL37:AM37">
    <cfRule type="expression" dxfId="5" priority="3327" stopIfTrue="1">
      <formula>AL37="not paid"</formula>
    </cfRule>
  </conditionalFormatting>
  <conditionalFormatting sqref="AN37:AQ37">
    <cfRule type="expression" dxfId="5" priority="3322" stopIfTrue="1">
      <formula>AN37="NotPaid"</formula>
    </cfRule>
  </conditionalFormatting>
  <conditionalFormatting sqref="H38:N38">
    <cfRule type="cellIs" dxfId="3" priority="19792" operator="equal">
      <formula>"NotPaid"</formula>
    </cfRule>
    <cfRule type="cellIs" dxfId="3" priority="19184" operator="equal">
      <formula>"NotPaid"</formula>
    </cfRule>
  </conditionalFormatting>
  <conditionalFormatting sqref="O38">
    <cfRule type="cellIs" dxfId="3" priority="19791" operator="equal">
      <formula>"NotPaid"</formula>
    </cfRule>
    <cfRule type="cellIs" dxfId="3" priority="19183" operator="equal">
      <formula>"NotPaid"</formula>
    </cfRule>
  </conditionalFormatting>
  <conditionalFormatting sqref="P38">
    <cfRule type="cellIs" dxfId="3" priority="189" operator="equal">
      <formula>"NotPaid"</formula>
    </cfRule>
  </conditionalFormatting>
  <conditionalFormatting sqref="R38">
    <cfRule type="cellIs" dxfId="3" priority="188" operator="equal">
      <formula>"NotPaid"</formula>
    </cfRule>
  </conditionalFormatting>
  <conditionalFormatting sqref="S38:AC38">
    <cfRule type="cellIs" dxfId="3" priority="187" operator="equal">
      <formula>"NotPaid"</formula>
    </cfRule>
  </conditionalFormatting>
  <conditionalFormatting sqref="AD38">
    <cfRule type="cellIs" dxfId="3" priority="2717" operator="equal">
      <formula>"NotPaid"</formula>
    </cfRule>
    <cfRule type="cellIs" dxfId="3" priority="2716" operator="equal">
      <formula>"NotPaid"</formula>
    </cfRule>
    <cfRule type="cellIs" dxfId="3" priority="2715" operator="equal">
      <formula>"NotPaid"</formula>
    </cfRule>
    <cfRule type="cellIs" dxfId="3" priority="2714" operator="equal">
      <formula>"NotPaid"</formula>
    </cfRule>
    <cfRule type="cellIs" dxfId="3" priority="2713" operator="equal">
      <formula>"NotPaid"</formula>
    </cfRule>
    <cfRule type="cellIs" dxfId="3" priority="2712" operator="equal">
      <formula>"NotPaid"</formula>
    </cfRule>
    <cfRule type="cellIs" dxfId="3" priority="2711" operator="equal">
      <formula>"NotPaid"</formula>
    </cfRule>
    <cfRule type="cellIs" dxfId="3" priority="2710" operator="equal">
      <formula>"NotPaid"</formula>
    </cfRule>
    <cfRule type="cellIs" dxfId="3" priority="2709" operator="equal">
      <formula>"NotPaid"</formula>
    </cfRule>
    <cfRule type="cellIs" dxfId="3" priority="2708" operator="equal">
      <formula>"NotPaid"</formula>
    </cfRule>
    <cfRule type="cellIs" dxfId="3" priority="2707" operator="equal">
      <formula>"NotPaid"</formula>
    </cfRule>
    <cfRule type="cellIs" dxfId="3" priority="2706" operator="equal">
      <formula>"NotPaid"</formula>
    </cfRule>
    <cfRule type="cellIs" dxfId="3" priority="2705" operator="equal">
      <formula>"NotPaid"</formula>
    </cfRule>
    <cfRule type="cellIs" dxfId="3" priority="2704" operator="equal">
      <formula>"NotPaid"</formula>
    </cfRule>
    <cfRule type="cellIs" dxfId="3" priority="2703" operator="equal">
      <formula>"NotPaid"</formula>
    </cfRule>
    <cfRule type="cellIs" dxfId="3" priority="2702" operator="equal">
      <formula>"NotPaid"</formula>
    </cfRule>
    <cfRule type="cellIs" dxfId="3" priority="2701" operator="equal">
      <formula>"NotPaid"</formula>
    </cfRule>
    <cfRule type="cellIs" dxfId="3" priority="2700" operator="equal">
      <formula>"NotPaid"</formula>
    </cfRule>
    <cfRule type="cellIs" dxfId="3" priority="2699" operator="equal">
      <formula>"NotPaid"</formula>
    </cfRule>
    <cfRule type="cellIs" dxfId="3" priority="2698" operator="equal">
      <formula>"NotPaid"</formula>
    </cfRule>
    <cfRule type="cellIs" dxfId="3" priority="2697" operator="equal">
      <formula>"NotPaid"</formula>
    </cfRule>
    <cfRule type="cellIs" dxfId="3" priority="2696" operator="equal">
      <formula>"NotPaid"</formula>
    </cfRule>
    <cfRule type="cellIs" dxfId="3" priority="2695" operator="equal">
      <formula>"NotPaid"</formula>
    </cfRule>
    <cfRule type="cellIs" dxfId="3" priority="2694" operator="equal">
      <formula>"NotPaid"</formula>
    </cfRule>
    <cfRule type="cellIs" dxfId="3" priority="2693" operator="equal">
      <formula>"NotPaid"</formula>
    </cfRule>
    <cfRule type="cellIs" dxfId="3" priority="2692" operator="equal">
      <formula>"NotPaid"</formula>
    </cfRule>
    <cfRule type="cellIs" dxfId="3" priority="2691" operator="equal">
      <formula>"NotPaid"</formula>
    </cfRule>
    <cfRule type="cellIs" dxfId="3" priority="2690" operator="equal">
      <formula>"NotPaid"</formula>
    </cfRule>
    <cfRule type="cellIs" dxfId="3" priority="2689" operator="equal">
      <formula>"NotPaid"</formula>
    </cfRule>
    <cfRule type="cellIs" dxfId="3" priority="2688" operator="equal">
      <formula>"NotPaid"</formula>
    </cfRule>
    <cfRule type="cellIs" dxfId="3" priority="2687" operator="equal">
      <formula>"NotPaid"</formula>
    </cfRule>
    <cfRule type="cellIs" dxfId="3" priority="2686" operator="equal">
      <formula>"NotPaid"</formula>
    </cfRule>
    <cfRule type="cellIs" dxfId="3" priority="2685" operator="equal">
      <formula>"NotPaid"</formula>
    </cfRule>
    <cfRule type="cellIs" dxfId="3" priority="2684" operator="equal">
      <formula>"NotPaid"</formula>
    </cfRule>
    <cfRule type="cellIs" dxfId="3" priority="2683" operator="equal">
      <formula>"NotPaid"</formula>
    </cfRule>
    <cfRule type="cellIs" dxfId="3" priority="2682" operator="equal">
      <formula>"NotPaid"</formula>
    </cfRule>
    <cfRule type="cellIs" dxfId="3" priority="2681" operator="equal">
      <formula>"NotPaid"</formula>
    </cfRule>
    <cfRule type="cellIs" dxfId="3" priority="2680" operator="equal">
      <formula>"NotPaid"</formula>
    </cfRule>
    <cfRule type="cellIs" dxfId="3" priority="2679" operator="equal">
      <formula>"NotPaid"</formula>
    </cfRule>
    <cfRule type="cellIs" dxfId="3" priority="2678" operator="equal">
      <formula>"NotPaid"</formula>
    </cfRule>
    <cfRule type="cellIs" dxfId="3" priority="2677" operator="equal">
      <formula>"NotPaid"</formula>
    </cfRule>
    <cfRule type="cellIs" dxfId="3" priority="2676" operator="equal">
      <formula>"NotPaid"</formula>
    </cfRule>
    <cfRule type="cellIs" dxfId="3" priority="2675" operator="equal">
      <formula>"NotPaid"</formula>
    </cfRule>
    <cfRule type="cellIs" dxfId="3" priority="2674" operator="equal">
      <formula>"NotPaid"</formula>
    </cfRule>
    <cfRule type="cellIs" dxfId="3" priority="2673" operator="equal">
      <formula>"NotPaid"</formula>
    </cfRule>
    <cfRule type="cellIs" dxfId="3" priority="2672" operator="equal">
      <formula>"NotPaid"</formula>
    </cfRule>
  </conditionalFormatting>
  <conditionalFormatting sqref="AE38">
    <cfRule type="expression" dxfId="5" priority="3332" stopIfTrue="1">
      <formula>AE30="not paid"</formula>
    </cfRule>
  </conditionalFormatting>
  <conditionalFormatting sqref="AF38">
    <cfRule type="expression" dxfId="5" priority="3299" stopIfTrue="1">
      <formula>AF38="not paid"</formula>
    </cfRule>
  </conditionalFormatting>
  <conditionalFormatting sqref="AG38:AQ38">
    <cfRule type="expression" dxfId="5" priority="3298" stopIfTrue="1">
      <formula>AG38="not paid"</formula>
    </cfRule>
  </conditionalFormatting>
  <conditionalFormatting sqref="H39:N39">
    <cfRule type="cellIs" dxfId="3" priority="19790" operator="equal">
      <formula>"NotPaid"</formula>
    </cfRule>
    <cfRule type="cellIs" dxfId="3" priority="19182" operator="equal">
      <formula>"NotPaid"</formula>
    </cfRule>
  </conditionalFormatting>
  <conditionalFormatting sqref="O39">
    <cfRule type="cellIs" dxfId="3" priority="19789" operator="equal">
      <formula>"NotPaid"</formula>
    </cfRule>
    <cfRule type="cellIs" dxfId="3" priority="19181" operator="equal">
      <formula>"NotPaid"</formula>
    </cfRule>
  </conditionalFormatting>
  <conditionalFormatting sqref="R39">
    <cfRule type="cellIs" dxfId="3" priority="530" operator="equal">
      <formula>"NotPaid"</formula>
    </cfRule>
    <cfRule type="cellIs" dxfId="3" priority="529" operator="equal">
      <formula>"NotPaid"</formula>
    </cfRule>
  </conditionalFormatting>
  <conditionalFormatting sqref="S39:U39">
    <cfRule type="cellIs" dxfId="3" priority="619" operator="equal">
      <formula>"NotPaid"</formula>
    </cfRule>
    <cfRule type="cellIs" dxfId="3" priority="618" operator="equal">
      <formula>"NotPaid"</formula>
    </cfRule>
  </conditionalFormatting>
  <conditionalFormatting sqref="V39:X39">
    <cfRule type="cellIs" dxfId="3" priority="708" operator="equal">
      <formula>"NotPaid"</formula>
    </cfRule>
    <cfRule type="cellIs" dxfId="3" priority="707" operator="equal">
      <formula>"NotPaid"</formula>
    </cfRule>
  </conditionalFormatting>
  <conditionalFormatting sqref="Y39:AA39">
    <cfRule type="cellIs" dxfId="3" priority="796" operator="equal">
      <formula>"NotPaid"</formula>
    </cfRule>
    <cfRule type="cellIs" dxfId="3" priority="797" operator="equal">
      <formula>"NotPaid"</formula>
    </cfRule>
  </conditionalFormatting>
  <conditionalFormatting sqref="AD39">
    <cfRule type="cellIs" dxfId="3" priority="3242" operator="equal">
      <formula>"NotPaid"</formula>
    </cfRule>
    <cfRule type="cellIs" dxfId="3" priority="3231" operator="equal">
      <formula>"NotPaid"</formula>
    </cfRule>
    <cfRule type="cellIs" dxfId="3" priority="3216" operator="equal">
      <formula>"NotPaid"</formula>
    </cfRule>
    <cfRule type="cellIs" dxfId="3" priority="3209" operator="equal">
      <formula>"NotPaid"</formula>
    </cfRule>
    <cfRule type="cellIs" dxfId="3" priority="3204" operator="equal">
      <formula>"NotPaid"</formula>
    </cfRule>
    <cfRule type="cellIs" dxfId="3" priority="3143" operator="equal">
      <formula>"NotPaid"</formula>
    </cfRule>
    <cfRule type="cellIs" dxfId="3" priority="3142" operator="equal">
      <formula>"NotPaid"</formula>
    </cfRule>
    <cfRule type="cellIs" dxfId="3" priority="3122" operator="equal">
      <formula>"NotPaid"</formula>
    </cfRule>
    <cfRule type="cellIs" dxfId="3" priority="3111" operator="equal">
      <formula>"NotPaid"</formula>
    </cfRule>
    <cfRule type="cellIs" dxfId="3" priority="3005" operator="equal">
      <formula>"NotPaid"</formula>
    </cfRule>
    <cfRule type="cellIs" dxfId="3" priority="3004" operator="equal">
      <formula>"NotPaid"</formula>
    </cfRule>
    <cfRule type="cellIs" dxfId="3" priority="3003" operator="equal">
      <formula>"NotPaid"</formula>
    </cfRule>
    <cfRule type="cellIs" dxfId="3" priority="3002" operator="equal">
      <formula>"NotPaid"</formula>
    </cfRule>
    <cfRule type="cellIs" dxfId="3" priority="3001" operator="equal">
      <formula>"NotPaid"</formula>
    </cfRule>
    <cfRule type="cellIs" dxfId="3" priority="3000" operator="equal">
      <formula>"NotPaid"</formula>
    </cfRule>
    <cfRule type="cellIs" dxfId="3" priority="2999" operator="equal">
      <formula>"NotPaid"</formula>
    </cfRule>
    <cfRule type="cellIs" dxfId="3" priority="2998" operator="equal">
      <formula>"NotPaid"</formula>
    </cfRule>
    <cfRule type="cellIs" dxfId="3" priority="2997" operator="equal">
      <formula>"NotPaid"</formula>
    </cfRule>
    <cfRule type="cellIs" dxfId="3" priority="2996" operator="equal">
      <formula>"NotPaid"</formula>
    </cfRule>
    <cfRule type="cellIs" dxfId="3" priority="2995" operator="equal">
      <formula>"NotPaid"</formula>
    </cfRule>
    <cfRule type="cellIs" dxfId="3" priority="2994" operator="equal">
      <formula>"NotPaid"</formula>
    </cfRule>
  </conditionalFormatting>
  <conditionalFormatting sqref="H40:N40">
    <cfRule type="cellIs" dxfId="3" priority="19788" operator="equal">
      <formula>"NotPaid"</formula>
    </cfRule>
  </conditionalFormatting>
  <conditionalFormatting sqref="O40">
    <cfRule type="cellIs" dxfId="3" priority="19787" operator="equal">
      <formula>"NotPaid"</formula>
    </cfRule>
  </conditionalFormatting>
  <conditionalFormatting sqref="AD40">
    <cfRule type="cellIs" dxfId="3" priority="2575" operator="equal">
      <formula>"NotPaid"</formula>
    </cfRule>
    <cfRule type="cellIs" dxfId="3" priority="2574" operator="equal">
      <formula>"NotPaid"</formula>
    </cfRule>
    <cfRule type="cellIs" dxfId="3" priority="2573" operator="equal">
      <formula>"NotPaid"</formula>
    </cfRule>
    <cfRule type="cellIs" dxfId="3" priority="2572" operator="equal">
      <formula>"NotPaid"</formula>
    </cfRule>
    <cfRule type="cellIs" dxfId="3" priority="2571" operator="equal">
      <formula>"NotPaid"</formula>
    </cfRule>
    <cfRule type="cellIs" dxfId="3" priority="2570" operator="equal">
      <formula>"NotPaid"</formula>
    </cfRule>
    <cfRule type="cellIs" dxfId="3" priority="2569" operator="equal">
      <formula>"NotPaid"</formula>
    </cfRule>
    <cfRule type="cellIs" dxfId="3" priority="2568" operator="equal">
      <formula>"NotPaid"</formula>
    </cfRule>
    <cfRule type="cellIs" dxfId="3" priority="2567" operator="equal">
      <formula>"NotPaid"</formula>
    </cfRule>
    <cfRule type="cellIs" dxfId="3" priority="2566" operator="equal">
      <formula>"NotPaid"</formula>
    </cfRule>
    <cfRule type="cellIs" dxfId="3" priority="2565" operator="equal">
      <formula>"NotPaid"</formula>
    </cfRule>
    <cfRule type="cellIs" dxfId="3" priority="2564" operator="equal">
      <formula>"NotPaid"</formula>
    </cfRule>
    <cfRule type="cellIs" dxfId="3" priority="2563" operator="equal">
      <formula>"NotPaid"</formula>
    </cfRule>
    <cfRule type="cellIs" dxfId="3" priority="2562" operator="equal">
      <formula>"NotPaid"</formula>
    </cfRule>
    <cfRule type="cellIs" dxfId="3" priority="2561" operator="equal">
      <formula>"NotPaid"</formula>
    </cfRule>
    <cfRule type="cellIs" dxfId="3" priority="2560" operator="equal">
      <formula>"NotPaid"</formula>
    </cfRule>
    <cfRule type="cellIs" dxfId="3" priority="2559" operator="equal">
      <formula>"NotPaid"</formula>
    </cfRule>
    <cfRule type="cellIs" dxfId="3" priority="2558" operator="equal">
      <formula>"NotPaid"</formula>
    </cfRule>
    <cfRule type="cellIs" dxfId="3" priority="2557" operator="equal">
      <formula>"NotPaid"</formula>
    </cfRule>
    <cfRule type="cellIs" dxfId="3" priority="2556" operator="equal">
      <formula>"NotPaid"</formula>
    </cfRule>
    <cfRule type="cellIs" dxfId="3" priority="2555" operator="equal">
      <formula>"NotPaid"</formula>
    </cfRule>
  </conditionalFormatting>
  <conditionalFormatting sqref="P41">
    <cfRule type="cellIs" dxfId="3" priority="1155" operator="equal">
      <formula>"NotPaid"</formula>
    </cfRule>
    <cfRule type="cellIs" dxfId="3" priority="1154" operator="equal">
      <formula>"NotPaid"</formula>
    </cfRule>
    <cfRule type="cellIs" dxfId="3" priority="1153" operator="equal">
      <formula>"NotPaid"</formula>
    </cfRule>
    <cfRule type="cellIs" dxfId="3" priority="1152" operator="equal">
      <formula>"NotPaid"</formula>
    </cfRule>
    <cfRule type="cellIs" dxfId="3" priority="1151" operator="equal">
      <formula>"NotPaid"</formula>
    </cfRule>
    <cfRule type="cellIs" dxfId="3" priority="1150" operator="equal">
      <formula>"NotPaid"</formula>
    </cfRule>
    <cfRule type="cellIs" dxfId="3" priority="1149" operator="equal">
      <formula>"NotPaid"</formula>
    </cfRule>
    <cfRule type="cellIs" dxfId="3" priority="1148" operator="equal">
      <formula>"NotPaid"</formula>
    </cfRule>
    <cfRule type="cellIs" dxfId="3" priority="1147" operator="equal">
      <formula>"NotPaid"</formula>
    </cfRule>
    <cfRule type="cellIs" dxfId="3" priority="1146" operator="equal">
      <formula>"NotPaid"</formula>
    </cfRule>
    <cfRule type="cellIs" dxfId="3" priority="1145" operator="equal">
      <formula>"NotPaid"</formula>
    </cfRule>
    <cfRule type="cellIs" dxfId="3" priority="1144" operator="equal">
      <formula>"NotPaid"</formula>
    </cfRule>
    <cfRule type="cellIs" dxfId="3" priority="1143" operator="equal">
      <formula>"NotPaid"</formula>
    </cfRule>
    <cfRule type="cellIs" dxfId="3" priority="1142" operator="equal">
      <formula>"NotPaid"</formula>
    </cfRule>
    <cfRule type="cellIs" dxfId="3" priority="1141" operator="equal">
      <formula>"NotPaid"</formula>
    </cfRule>
    <cfRule type="cellIs" dxfId="3" priority="1140" operator="equal">
      <formula>"NotPaid"</formula>
    </cfRule>
    <cfRule type="cellIs" dxfId="3" priority="1139" operator="equal">
      <formula>"NotPaid"</formula>
    </cfRule>
    <cfRule type="cellIs" dxfId="3" priority="1138" operator="equal">
      <formula>"NotPaid"</formula>
    </cfRule>
    <cfRule type="cellIs" dxfId="3" priority="1137" operator="equal">
      <formula>"NotPaid"</formula>
    </cfRule>
    <cfRule type="cellIs" dxfId="3" priority="1136" operator="equal">
      <formula>"NotPaid"</formula>
    </cfRule>
    <cfRule type="cellIs" dxfId="3" priority="1135" operator="equal">
      <formula>"NotPaid"</formula>
    </cfRule>
    <cfRule type="cellIs" dxfId="3" priority="1134" operator="equal">
      <formula>"NotPaid"</formula>
    </cfRule>
    <cfRule type="cellIs" dxfId="3" priority="1133" operator="equal">
      <formula>"NotPaid"</formula>
    </cfRule>
    <cfRule type="cellIs" dxfId="3" priority="1132" operator="equal">
      <formula>"NotPaid"</formula>
    </cfRule>
    <cfRule type="cellIs" dxfId="3" priority="1131" operator="equal">
      <formula>"NotPaid"</formula>
    </cfRule>
    <cfRule type="cellIs" dxfId="3" priority="1130" operator="equal">
      <formula>"NotPaid"</formula>
    </cfRule>
    <cfRule type="cellIs" dxfId="3" priority="1129" operator="equal">
      <formula>"NotPaid"</formula>
    </cfRule>
    <cfRule type="cellIs" dxfId="3" priority="1128" operator="equal">
      <formula>"NotPaid"</formula>
    </cfRule>
    <cfRule type="cellIs" dxfId="3" priority="1127" operator="equal">
      <formula>"NotPaid"</formula>
    </cfRule>
    <cfRule type="cellIs" dxfId="3" priority="1126" operator="equal">
      <formula>"NotPaid"</formula>
    </cfRule>
    <cfRule type="cellIs" dxfId="3" priority="1125" operator="equal">
      <formula>"NotPaid"</formula>
    </cfRule>
    <cfRule type="cellIs" dxfId="3" priority="1124" operator="equal">
      <formula>"NotPaid"</formula>
    </cfRule>
    <cfRule type="cellIs" dxfId="3" priority="1123" operator="equal">
      <formula>"NotPaid"</formula>
    </cfRule>
    <cfRule type="cellIs" dxfId="3" priority="1122" operator="equal">
      <formula>"NotPaid"</formula>
    </cfRule>
    <cfRule type="cellIs" dxfId="3" priority="1121" operator="equal">
      <formula>"NotPaid"</formula>
    </cfRule>
    <cfRule type="cellIs" dxfId="3" priority="1120" operator="equal">
      <formula>"NotPaid"</formula>
    </cfRule>
    <cfRule type="cellIs" dxfId="3" priority="1119" operator="equal">
      <formula>"NotPaid"</formula>
    </cfRule>
    <cfRule type="cellIs" dxfId="3" priority="1118" operator="equal">
      <formula>"NotPaid"</formula>
    </cfRule>
    <cfRule type="cellIs" dxfId="3" priority="1117" operator="equal">
      <formula>"NotPaid"</formula>
    </cfRule>
    <cfRule type="cellIs" dxfId="3" priority="1116" operator="equal">
      <formula>"NotPaid"</formula>
    </cfRule>
    <cfRule type="cellIs" dxfId="3" priority="1115" operator="equal">
      <formula>"NotPaid"</formula>
    </cfRule>
    <cfRule type="cellIs" dxfId="3" priority="1114" operator="equal">
      <formula>"NotPaid"</formula>
    </cfRule>
    <cfRule type="cellIs" dxfId="3" priority="1113" operator="equal">
      <formula>"NotPaid"</formula>
    </cfRule>
    <cfRule type="cellIs" dxfId="3" priority="1112" operator="equal">
      <formula>"NotPaid"</formula>
    </cfRule>
    <cfRule type="cellIs" dxfId="3" priority="1111" operator="equal">
      <formula>"NotPaid"</formula>
    </cfRule>
    <cfRule type="cellIs" dxfId="3" priority="1110" operator="equal">
      <formula>"NotPaid"</formula>
    </cfRule>
  </conditionalFormatting>
  <conditionalFormatting sqref="R41">
    <cfRule type="cellIs" dxfId="3" priority="969" operator="equal">
      <formula>"NotPaid"</formula>
    </cfRule>
  </conditionalFormatting>
  <conditionalFormatting sqref="R41:Z41">
    <cfRule type="cellIs" dxfId="3" priority="964" operator="equal">
      <formula>"NotPaid"</formula>
    </cfRule>
    <cfRule type="cellIs" dxfId="3" priority="963" operator="equal">
      <formula>"NotPaid"</formula>
    </cfRule>
    <cfRule type="cellIs" dxfId="3" priority="962" operator="equal">
      <formula>"NotPaid"</formula>
    </cfRule>
    <cfRule type="cellIs" dxfId="3" priority="961" operator="equal">
      <formula>"NotPaid"</formula>
    </cfRule>
    <cfRule type="cellIs" dxfId="3" priority="960" operator="equal">
      <formula>"NotPaid"</formula>
    </cfRule>
    <cfRule type="cellIs" dxfId="3" priority="959" operator="equal">
      <formula>"NotPaid"</formula>
    </cfRule>
    <cfRule type="cellIs" dxfId="3" priority="958" operator="equal">
      <formula>"NotPaid"</formula>
    </cfRule>
    <cfRule type="cellIs" dxfId="3" priority="957" operator="equal">
      <formula>"NotPaid"</formula>
    </cfRule>
    <cfRule type="cellIs" dxfId="3" priority="956" operator="equal">
      <formula>"NotPaid"</formula>
    </cfRule>
    <cfRule type="cellIs" dxfId="3" priority="955" operator="equal">
      <formula>"NotPaid"</formula>
    </cfRule>
    <cfRule type="cellIs" dxfId="3" priority="954" operator="equal">
      <formula>"NotPaid"</formula>
    </cfRule>
    <cfRule type="cellIs" dxfId="3" priority="953" operator="equal">
      <formula>"NotPaid"</formula>
    </cfRule>
    <cfRule type="cellIs" dxfId="3" priority="971" operator="equal">
      <formula>"NotPaid"</formula>
    </cfRule>
    <cfRule type="cellIs" dxfId="3" priority="970" operator="equal">
      <formula>"NotPaid"</formula>
    </cfRule>
    <cfRule type="cellIs" dxfId="3" priority="968" operator="equal">
      <formula>"NotPaid"</formula>
    </cfRule>
    <cfRule type="cellIs" dxfId="3" priority="967" operator="equal">
      <formula>"NotPaid"</formula>
    </cfRule>
    <cfRule type="cellIs" dxfId="3" priority="966" operator="equal">
      <formula>"NotPaid"</formula>
    </cfRule>
    <cfRule type="cellIs" dxfId="3" priority="965" operator="equal">
      <formula>"NotPaid"</formula>
    </cfRule>
    <cfRule type="cellIs" dxfId="3" priority="952" operator="equal">
      <formula>"NotPaid"</formula>
    </cfRule>
    <cfRule type="cellIs" dxfId="3" priority="951" operator="equal">
      <formula>"NotPaid"</formula>
    </cfRule>
    <cfRule type="cellIs" dxfId="3" priority="950" operator="equal">
      <formula>"NotPaid"</formula>
    </cfRule>
    <cfRule type="cellIs" dxfId="3" priority="949" operator="equal">
      <formula>"NotPaid"</formula>
    </cfRule>
    <cfRule type="cellIs" dxfId="3" priority="948" operator="equal">
      <formula>"NotPaid"</formula>
    </cfRule>
    <cfRule type="cellIs" dxfId="3" priority="947" operator="equal">
      <formula>"NotPaid"</formula>
    </cfRule>
    <cfRule type="cellIs" dxfId="3" priority="946" operator="equal">
      <formula>"NotPaid"</formula>
    </cfRule>
    <cfRule type="cellIs" dxfId="3" priority="945" operator="equal">
      <formula>"NotPaid"</formula>
    </cfRule>
    <cfRule type="cellIs" dxfId="3" priority="944" operator="equal">
      <formula>"NotPaid"</formula>
    </cfRule>
    <cfRule type="cellIs" dxfId="3" priority="943" operator="equal">
      <formula>"NotPaid"</formula>
    </cfRule>
    <cfRule type="cellIs" dxfId="3" priority="942" operator="equal">
      <formula>"NotPaid"</formula>
    </cfRule>
    <cfRule type="cellIs" dxfId="3" priority="941" operator="equal">
      <formula>"NotPaid"</formula>
    </cfRule>
    <cfRule type="cellIs" dxfId="3" priority="940" operator="equal">
      <formula>"NotPaid"</formula>
    </cfRule>
    <cfRule type="cellIs" dxfId="3" priority="939" operator="equal">
      <formula>"NotPaid"</formula>
    </cfRule>
    <cfRule type="cellIs" dxfId="3" priority="938" operator="equal">
      <formula>"NotPaid"</formula>
    </cfRule>
    <cfRule type="cellIs" dxfId="3" priority="937" operator="equal">
      <formula>"NotPaid"</formula>
    </cfRule>
    <cfRule type="cellIs" dxfId="3" priority="936" operator="equal">
      <formula>"NotPaid"</formula>
    </cfRule>
    <cfRule type="cellIs" dxfId="3" priority="935" operator="equal">
      <formula>"NotPaid"</formula>
    </cfRule>
    <cfRule type="cellIs" dxfId="3" priority="934" operator="equal">
      <formula>"NotPaid"</formula>
    </cfRule>
    <cfRule type="cellIs" dxfId="3" priority="933" operator="equal">
      <formula>"NotPaid"</formula>
    </cfRule>
    <cfRule type="cellIs" dxfId="3" priority="932" operator="equal">
      <formula>"NotPaid"</formula>
    </cfRule>
    <cfRule type="cellIs" dxfId="3" priority="931" operator="equal">
      <formula>"NotPaid"</formula>
    </cfRule>
    <cfRule type="cellIs" dxfId="3" priority="930" operator="equal">
      <formula>"NotPaid"</formula>
    </cfRule>
    <cfRule type="cellIs" dxfId="3" priority="929" operator="equal">
      <formula>"NotPaid"</formula>
    </cfRule>
    <cfRule type="cellIs" dxfId="3" priority="928" operator="equal">
      <formula>"NotPaid"</formula>
    </cfRule>
    <cfRule type="cellIs" dxfId="3" priority="927" operator="equal">
      <formula>"NotPaid"</formula>
    </cfRule>
    <cfRule type="cellIs" dxfId="3" priority="926" operator="equal">
      <formula>"NotPaid"</formula>
    </cfRule>
  </conditionalFormatting>
  <conditionalFormatting sqref="S41:U41">
    <cfRule type="cellIs" dxfId="3" priority="1015" operator="equal">
      <formula>"NotPaid"</formula>
    </cfRule>
    <cfRule type="cellIs" dxfId="3" priority="1010" operator="equal">
      <formula>"NotPaid"</formula>
    </cfRule>
    <cfRule type="cellIs" dxfId="3" priority="1009" operator="equal">
      <formula>"NotPaid"</formula>
    </cfRule>
    <cfRule type="cellIs" dxfId="3" priority="1008" operator="equal">
      <formula>"NotPaid"</formula>
    </cfRule>
    <cfRule type="cellIs" dxfId="3" priority="1007" operator="equal">
      <formula>"NotPaid"</formula>
    </cfRule>
    <cfRule type="cellIs" dxfId="3" priority="1006" operator="equal">
      <formula>"NotPaid"</formula>
    </cfRule>
    <cfRule type="cellIs" dxfId="3" priority="1005" operator="equal">
      <formula>"NotPaid"</formula>
    </cfRule>
    <cfRule type="cellIs" dxfId="3" priority="1004" operator="equal">
      <formula>"NotPaid"</formula>
    </cfRule>
    <cfRule type="cellIs" dxfId="3" priority="1003" operator="equal">
      <formula>"NotPaid"</formula>
    </cfRule>
    <cfRule type="cellIs" dxfId="3" priority="1002" operator="equal">
      <formula>"NotPaid"</formula>
    </cfRule>
    <cfRule type="cellIs" dxfId="3" priority="1001" operator="equal">
      <formula>"NotPaid"</formula>
    </cfRule>
    <cfRule type="cellIs" dxfId="3" priority="1000" operator="equal">
      <formula>"NotPaid"</formula>
    </cfRule>
    <cfRule type="cellIs" dxfId="3" priority="999" operator="equal">
      <formula>"NotPaid"</formula>
    </cfRule>
    <cfRule type="cellIs" dxfId="3" priority="1017" operator="equal">
      <formula>"NotPaid"</formula>
    </cfRule>
    <cfRule type="cellIs" dxfId="3" priority="1016" operator="equal">
      <formula>"NotPaid"</formula>
    </cfRule>
    <cfRule type="cellIs" dxfId="3" priority="1014" operator="equal">
      <formula>"NotPaid"</formula>
    </cfRule>
    <cfRule type="cellIs" dxfId="3" priority="1013" operator="equal">
      <formula>"NotPaid"</formula>
    </cfRule>
    <cfRule type="cellIs" dxfId="3" priority="1012" operator="equal">
      <formula>"NotPaid"</formula>
    </cfRule>
    <cfRule type="cellIs" dxfId="3" priority="1011" operator="equal">
      <formula>"NotPaid"</formula>
    </cfRule>
    <cfRule type="cellIs" dxfId="3" priority="998" operator="equal">
      <formula>"NotPaid"</formula>
    </cfRule>
    <cfRule type="cellIs" dxfId="3" priority="997" operator="equal">
      <formula>"NotPaid"</formula>
    </cfRule>
    <cfRule type="cellIs" dxfId="3" priority="996" operator="equal">
      <formula>"NotPaid"</formula>
    </cfRule>
    <cfRule type="cellIs" dxfId="3" priority="995" operator="equal">
      <formula>"NotPaid"</formula>
    </cfRule>
    <cfRule type="cellIs" dxfId="3" priority="994" operator="equal">
      <formula>"NotPaid"</formula>
    </cfRule>
    <cfRule type="cellIs" dxfId="3" priority="993" operator="equal">
      <formula>"NotPaid"</formula>
    </cfRule>
    <cfRule type="cellIs" dxfId="3" priority="992" operator="equal">
      <formula>"NotPaid"</formula>
    </cfRule>
    <cfRule type="cellIs" dxfId="3" priority="991" operator="equal">
      <formula>"NotPaid"</formula>
    </cfRule>
    <cfRule type="cellIs" dxfId="3" priority="990" operator="equal">
      <formula>"NotPaid"</formula>
    </cfRule>
    <cfRule type="cellIs" dxfId="3" priority="989" operator="equal">
      <formula>"NotPaid"</formula>
    </cfRule>
    <cfRule type="cellIs" dxfId="3" priority="988" operator="equal">
      <formula>"NotPaid"</formula>
    </cfRule>
    <cfRule type="cellIs" dxfId="3" priority="987" operator="equal">
      <formula>"NotPaid"</formula>
    </cfRule>
    <cfRule type="cellIs" dxfId="3" priority="986" operator="equal">
      <formula>"NotPaid"</formula>
    </cfRule>
    <cfRule type="cellIs" dxfId="3" priority="985" operator="equal">
      <formula>"NotPaid"</formula>
    </cfRule>
    <cfRule type="cellIs" dxfId="3" priority="984" operator="equal">
      <formula>"NotPaid"</formula>
    </cfRule>
    <cfRule type="cellIs" dxfId="3" priority="983" operator="equal">
      <formula>"NotPaid"</formula>
    </cfRule>
    <cfRule type="cellIs" dxfId="3" priority="982" operator="equal">
      <formula>"NotPaid"</formula>
    </cfRule>
    <cfRule type="cellIs" dxfId="3" priority="981" operator="equal">
      <formula>"NotPaid"</formula>
    </cfRule>
    <cfRule type="cellIs" dxfId="3" priority="980" operator="equal">
      <formula>"NotPaid"</formula>
    </cfRule>
    <cfRule type="cellIs" dxfId="3" priority="979" operator="equal">
      <formula>"NotPaid"</formula>
    </cfRule>
    <cfRule type="cellIs" dxfId="3" priority="978" operator="equal">
      <formula>"NotPaid"</formula>
    </cfRule>
    <cfRule type="cellIs" dxfId="3" priority="977" operator="equal">
      <formula>"NotPaid"</formula>
    </cfRule>
    <cfRule type="cellIs" dxfId="3" priority="976" operator="equal">
      <formula>"NotPaid"</formula>
    </cfRule>
    <cfRule type="cellIs" dxfId="3" priority="975" operator="equal">
      <formula>"NotPaid"</formula>
    </cfRule>
    <cfRule type="cellIs" dxfId="3" priority="974" operator="equal">
      <formula>"NotPaid"</formula>
    </cfRule>
    <cfRule type="cellIs" dxfId="3" priority="973" operator="equal">
      <formula>"NotPaid"</formula>
    </cfRule>
    <cfRule type="cellIs" dxfId="3" priority="972" operator="equal">
      <formula>"NotPaid"</formula>
    </cfRule>
  </conditionalFormatting>
  <conditionalFormatting sqref="S41:AB41">
    <cfRule type="cellIs" dxfId="3" priority="431" operator="equal">
      <formula>"NotPaid"</formula>
    </cfRule>
  </conditionalFormatting>
  <conditionalFormatting sqref="V41:X41">
    <cfRule type="cellIs" dxfId="3" priority="1061" operator="equal">
      <formula>"NotPaid"</formula>
    </cfRule>
    <cfRule type="cellIs" dxfId="3" priority="1056" operator="equal">
      <formula>"NotPaid"</formula>
    </cfRule>
    <cfRule type="cellIs" dxfId="3" priority="1055" operator="equal">
      <formula>"NotPaid"</formula>
    </cfRule>
    <cfRule type="cellIs" dxfId="3" priority="1054" operator="equal">
      <formula>"NotPaid"</formula>
    </cfRule>
    <cfRule type="cellIs" dxfId="3" priority="1053" operator="equal">
      <formula>"NotPaid"</formula>
    </cfRule>
    <cfRule type="cellIs" dxfId="3" priority="1052" operator="equal">
      <formula>"NotPaid"</formula>
    </cfRule>
    <cfRule type="cellIs" dxfId="3" priority="1051" operator="equal">
      <formula>"NotPaid"</formula>
    </cfRule>
    <cfRule type="cellIs" dxfId="3" priority="1050" operator="equal">
      <formula>"NotPaid"</formula>
    </cfRule>
    <cfRule type="cellIs" dxfId="3" priority="1049" operator="equal">
      <formula>"NotPaid"</formula>
    </cfRule>
    <cfRule type="cellIs" dxfId="3" priority="1048" operator="equal">
      <formula>"NotPaid"</formula>
    </cfRule>
    <cfRule type="cellIs" dxfId="3" priority="1047" operator="equal">
      <formula>"NotPaid"</formula>
    </cfRule>
    <cfRule type="cellIs" dxfId="3" priority="1046" operator="equal">
      <formula>"NotPaid"</formula>
    </cfRule>
    <cfRule type="cellIs" dxfId="3" priority="1045" operator="equal">
      <formula>"NotPaid"</formula>
    </cfRule>
    <cfRule type="cellIs" dxfId="3" priority="1063" operator="equal">
      <formula>"NotPaid"</formula>
    </cfRule>
    <cfRule type="cellIs" dxfId="3" priority="1062" operator="equal">
      <formula>"NotPaid"</formula>
    </cfRule>
    <cfRule type="cellIs" dxfId="3" priority="1060" operator="equal">
      <formula>"NotPaid"</formula>
    </cfRule>
    <cfRule type="cellIs" dxfId="3" priority="1059" operator="equal">
      <formula>"NotPaid"</formula>
    </cfRule>
    <cfRule type="cellIs" dxfId="3" priority="1058" operator="equal">
      <formula>"NotPaid"</formula>
    </cfRule>
    <cfRule type="cellIs" dxfId="3" priority="1057" operator="equal">
      <formula>"NotPaid"</formula>
    </cfRule>
    <cfRule type="cellIs" dxfId="3" priority="1044" operator="equal">
      <formula>"NotPaid"</formula>
    </cfRule>
    <cfRule type="cellIs" dxfId="3" priority="1043" operator="equal">
      <formula>"NotPaid"</formula>
    </cfRule>
    <cfRule type="cellIs" dxfId="3" priority="1042" operator="equal">
      <formula>"NotPaid"</formula>
    </cfRule>
    <cfRule type="cellIs" dxfId="3" priority="1041" operator="equal">
      <formula>"NotPaid"</formula>
    </cfRule>
    <cfRule type="cellIs" dxfId="3" priority="1040" operator="equal">
      <formula>"NotPaid"</formula>
    </cfRule>
    <cfRule type="cellIs" dxfId="3" priority="1039" operator="equal">
      <formula>"NotPaid"</formula>
    </cfRule>
    <cfRule type="cellIs" dxfId="3" priority="1038" operator="equal">
      <formula>"NotPaid"</formula>
    </cfRule>
    <cfRule type="cellIs" dxfId="3" priority="1037" operator="equal">
      <formula>"NotPaid"</formula>
    </cfRule>
    <cfRule type="cellIs" dxfId="3" priority="1036" operator="equal">
      <formula>"NotPaid"</formula>
    </cfRule>
    <cfRule type="cellIs" dxfId="3" priority="1035" operator="equal">
      <formula>"NotPaid"</formula>
    </cfRule>
    <cfRule type="cellIs" dxfId="3" priority="1034" operator="equal">
      <formula>"NotPaid"</formula>
    </cfRule>
    <cfRule type="cellIs" dxfId="3" priority="1033" operator="equal">
      <formula>"NotPaid"</formula>
    </cfRule>
    <cfRule type="cellIs" dxfId="3" priority="1032" operator="equal">
      <formula>"NotPaid"</formula>
    </cfRule>
    <cfRule type="cellIs" dxfId="3" priority="1031" operator="equal">
      <formula>"NotPaid"</formula>
    </cfRule>
    <cfRule type="cellIs" dxfId="3" priority="1030" operator="equal">
      <formula>"NotPaid"</formula>
    </cfRule>
    <cfRule type="cellIs" dxfId="3" priority="1029" operator="equal">
      <formula>"NotPaid"</formula>
    </cfRule>
    <cfRule type="cellIs" dxfId="3" priority="1028" operator="equal">
      <formula>"NotPaid"</formula>
    </cfRule>
    <cfRule type="cellIs" dxfId="3" priority="1027" operator="equal">
      <formula>"NotPaid"</formula>
    </cfRule>
    <cfRule type="cellIs" dxfId="3" priority="1026" operator="equal">
      <formula>"NotPaid"</formula>
    </cfRule>
    <cfRule type="cellIs" dxfId="3" priority="1025" operator="equal">
      <formula>"NotPaid"</formula>
    </cfRule>
    <cfRule type="cellIs" dxfId="3" priority="1024" operator="equal">
      <formula>"NotPaid"</formula>
    </cfRule>
    <cfRule type="cellIs" dxfId="3" priority="1023" operator="equal">
      <formula>"NotPaid"</formula>
    </cfRule>
    <cfRule type="cellIs" dxfId="3" priority="1022" operator="equal">
      <formula>"NotPaid"</formula>
    </cfRule>
    <cfRule type="cellIs" dxfId="3" priority="1021" operator="equal">
      <formula>"NotPaid"</formula>
    </cfRule>
    <cfRule type="cellIs" dxfId="3" priority="1020" operator="equal">
      <formula>"NotPaid"</formula>
    </cfRule>
    <cfRule type="cellIs" dxfId="3" priority="1019" operator="equal">
      <formula>"NotPaid"</formula>
    </cfRule>
    <cfRule type="cellIs" dxfId="3" priority="1018" operator="equal">
      <formula>"NotPaid"</formula>
    </cfRule>
  </conditionalFormatting>
  <conditionalFormatting sqref="Y41:Z41">
    <cfRule type="cellIs" dxfId="3" priority="1107" operator="equal">
      <formula>"NotPaid"</formula>
    </cfRule>
    <cfRule type="cellIs" dxfId="3" priority="1102" operator="equal">
      <formula>"NotPaid"</formula>
    </cfRule>
    <cfRule type="cellIs" dxfId="3" priority="1101" operator="equal">
      <formula>"NotPaid"</formula>
    </cfRule>
    <cfRule type="cellIs" dxfId="3" priority="1100" operator="equal">
      <formula>"NotPaid"</formula>
    </cfRule>
    <cfRule type="cellIs" dxfId="3" priority="1099" operator="equal">
      <formula>"NotPaid"</formula>
    </cfRule>
    <cfRule type="cellIs" dxfId="3" priority="1098" operator="equal">
      <formula>"NotPaid"</formula>
    </cfRule>
    <cfRule type="cellIs" dxfId="3" priority="1097" operator="equal">
      <formula>"NotPaid"</formula>
    </cfRule>
    <cfRule type="cellIs" dxfId="3" priority="1096" operator="equal">
      <formula>"NotPaid"</formula>
    </cfRule>
    <cfRule type="cellIs" dxfId="3" priority="1095" operator="equal">
      <formula>"NotPaid"</formula>
    </cfRule>
    <cfRule type="cellIs" dxfId="3" priority="1094" operator="equal">
      <formula>"NotPaid"</formula>
    </cfRule>
    <cfRule type="cellIs" dxfId="3" priority="1093" operator="equal">
      <formula>"NotPaid"</formula>
    </cfRule>
    <cfRule type="cellIs" dxfId="3" priority="1092" operator="equal">
      <formula>"NotPaid"</formula>
    </cfRule>
    <cfRule type="cellIs" dxfId="3" priority="1091" operator="equal">
      <formula>"NotPaid"</formula>
    </cfRule>
    <cfRule type="cellIs" dxfId="3" priority="1109" operator="equal">
      <formula>"NotPaid"</formula>
    </cfRule>
    <cfRule type="cellIs" dxfId="3" priority="1108" operator="equal">
      <formula>"NotPaid"</formula>
    </cfRule>
    <cfRule type="cellIs" dxfId="3" priority="1106" operator="equal">
      <formula>"NotPaid"</formula>
    </cfRule>
    <cfRule type="cellIs" dxfId="3" priority="1105" operator="equal">
      <formula>"NotPaid"</formula>
    </cfRule>
    <cfRule type="cellIs" dxfId="3" priority="1104" operator="equal">
      <formula>"NotPaid"</formula>
    </cfRule>
    <cfRule type="cellIs" dxfId="3" priority="1103" operator="equal">
      <formula>"NotPaid"</formula>
    </cfRule>
    <cfRule type="cellIs" dxfId="3" priority="1090" operator="equal">
      <formula>"NotPaid"</formula>
    </cfRule>
    <cfRule type="cellIs" dxfId="3" priority="1089" operator="equal">
      <formula>"NotPaid"</formula>
    </cfRule>
    <cfRule type="cellIs" dxfId="3" priority="1088" operator="equal">
      <formula>"NotPaid"</formula>
    </cfRule>
    <cfRule type="cellIs" dxfId="3" priority="1087" operator="equal">
      <formula>"NotPaid"</formula>
    </cfRule>
    <cfRule type="cellIs" dxfId="3" priority="1086" operator="equal">
      <formula>"NotPaid"</formula>
    </cfRule>
    <cfRule type="cellIs" dxfId="3" priority="1085" operator="equal">
      <formula>"NotPaid"</formula>
    </cfRule>
    <cfRule type="cellIs" dxfId="3" priority="1084" operator="equal">
      <formula>"NotPaid"</formula>
    </cfRule>
    <cfRule type="cellIs" dxfId="3" priority="1083" operator="equal">
      <formula>"NotPaid"</formula>
    </cfRule>
    <cfRule type="cellIs" dxfId="3" priority="1082" operator="equal">
      <formula>"NotPaid"</formula>
    </cfRule>
    <cfRule type="cellIs" dxfId="3" priority="1081" operator="equal">
      <formula>"NotPaid"</formula>
    </cfRule>
    <cfRule type="cellIs" dxfId="3" priority="1080" operator="equal">
      <formula>"NotPaid"</formula>
    </cfRule>
    <cfRule type="cellIs" dxfId="3" priority="1079" operator="equal">
      <formula>"NotPaid"</formula>
    </cfRule>
    <cfRule type="cellIs" dxfId="3" priority="1078" operator="equal">
      <formula>"NotPaid"</formula>
    </cfRule>
    <cfRule type="cellIs" dxfId="3" priority="1077" operator="equal">
      <formula>"NotPaid"</formula>
    </cfRule>
    <cfRule type="cellIs" dxfId="3" priority="1076" operator="equal">
      <formula>"NotPaid"</formula>
    </cfRule>
    <cfRule type="cellIs" dxfId="3" priority="1075" operator="equal">
      <formula>"NotPaid"</formula>
    </cfRule>
    <cfRule type="cellIs" dxfId="3" priority="1074" operator="equal">
      <formula>"NotPaid"</formula>
    </cfRule>
    <cfRule type="cellIs" dxfId="3" priority="1073" operator="equal">
      <formula>"NotPaid"</formula>
    </cfRule>
    <cfRule type="cellIs" dxfId="3" priority="1072" operator="equal">
      <formula>"NotPaid"</formula>
    </cfRule>
    <cfRule type="cellIs" dxfId="3" priority="1071" operator="equal">
      <formula>"NotPaid"</formula>
    </cfRule>
    <cfRule type="cellIs" dxfId="3" priority="1070" operator="equal">
      <formula>"NotPaid"</formula>
    </cfRule>
    <cfRule type="cellIs" dxfId="3" priority="1069" operator="equal">
      <formula>"NotPaid"</formula>
    </cfRule>
    <cfRule type="cellIs" dxfId="3" priority="1068" operator="equal">
      <formula>"NotPaid"</formula>
    </cfRule>
    <cfRule type="cellIs" dxfId="3" priority="1067" operator="equal">
      <formula>"NotPaid"</formula>
    </cfRule>
    <cfRule type="cellIs" dxfId="3" priority="1066" operator="equal">
      <formula>"NotPaid"</formula>
    </cfRule>
    <cfRule type="cellIs" dxfId="3" priority="1065" operator="equal">
      <formula>"NotPaid"</formula>
    </cfRule>
    <cfRule type="cellIs" dxfId="3" priority="1064" operator="equal">
      <formula>"NotPaid"</formula>
    </cfRule>
  </conditionalFormatting>
  <conditionalFormatting sqref="AA41:AC41">
    <cfRule type="cellIs" dxfId="3" priority="925" operator="equal">
      <formula>"NotPaid"</formula>
    </cfRule>
  </conditionalFormatting>
  <conditionalFormatting sqref="AD41">
    <cfRule type="cellIs" dxfId="3" priority="2993" operator="equal">
      <formula>"NotPaid"</formula>
    </cfRule>
    <cfRule type="cellIs" dxfId="3" priority="2992" operator="equal">
      <formula>"NotPaid"</formula>
    </cfRule>
    <cfRule type="cellIs" dxfId="3" priority="2991" operator="equal">
      <formula>"NotPaid"</formula>
    </cfRule>
    <cfRule type="cellIs" dxfId="3" priority="2990" operator="equal">
      <formula>"NotPaid"</formula>
    </cfRule>
    <cfRule type="cellIs" dxfId="3" priority="2989" operator="equal">
      <formula>"NotPaid"</formula>
    </cfRule>
    <cfRule type="cellIs" dxfId="3" priority="2988" operator="equal">
      <formula>"NotPaid"</formula>
    </cfRule>
    <cfRule type="cellIs" dxfId="3" priority="2987" operator="equal">
      <formula>"NotPaid"</formula>
    </cfRule>
    <cfRule type="cellIs" dxfId="3" priority="2986" operator="equal">
      <formula>"NotPaid"</formula>
    </cfRule>
    <cfRule type="cellIs" dxfId="3" priority="2985" operator="equal">
      <formula>"NotPaid"</formula>
    </cfRule>
    <cfRule type="cellIs" dxfId="3" priority="2984" operator="equal">
      <formula>"NotPaid"</formula>
    </cfRule>
    <cfRule type="cellIs" dxfId="3" priority="2983" operator="equal">
      <formula>"NotPaid"</formula>
    </cfRule>
    <cfRule type="cellIs" dxfId="3" priority="2982" operator="equal">
      <formula>"NotPaid"</formula>
    </cfRule>
    <cfRule type="cellIs" dxfId="3" priority="2981" operator="equal">
      <formula>"NotPaid"</formula>
    </cfRule>
    <cfRule type="cellIs" dxfId="3" priority="2980" operator="equal">
      <formula>"NotPaid"</formula>
    </cfRule>
    <cfRule type="cellIs" dxfId="3" priority="2979" operator="equal">
      <formula>"NotPaid"</formula>
    </cfRule>
    <cfRule type="cellIs" dxfId="3" priority="2978" operator="equal">
      <formula>"NotPaid"</formula>
    </cfRule>
    <cfRule type="cellIs" dxfId="3" priority="2977" operator="equal">
      <formula>"NotPaid"</formula>
    </cfRule>
    <cfRule type="cellIs" dxfId="3" priority="2976" operator="equal">
      <formula>"NotPaid"</formula>
    </cfRule>
    <cfRule type="cellIs" dxfId="3" priority="2975" operator="equal">
      <formula>"NotPaid"</formula>
    </cfRule>
    <cfRule type="cellIs" dxfId="3" priority="2974" operator="equal">
      <formula>"NotPaid"</formula>
    </cfRule>
    <cfRule type="cellIs" dxfId="3" priority="2973" operator="equal">
      <formula>"NotPaid"</formula>
    </cfRule>
    <cfRule type="cellIs" dxfId="3" priority="2972" operator="equal">
      <formula>"NotPaid"</formula>
    </cfRule>
    <cfRule type="cellIs" dxfId="3" priority="2971" operator="equal">
      <formula>"NotPaid"</formula>
    </cfRule>
    <cfRule type="cellIs" dxfId="3" priority="2924" operator="equal">
      <formula>"NotPaid"</formula>
    </cfRule>
    <cfRule type="cellIs" dxfId="3" priority="2923" operator="equal">
      <formula>"NotPaid"</formula>
    </cfRule>
    <cfRule type="cellIs" dxfId="3" priority="2922" operator="equal">
      <formula>"NotPaid"</formula>
    </cfRule>
    <cfRule type="cellIs" dxfId="3" priority="2921" operator="equal">
      <formula>"NotPaid"</formula>
    </cfRule>
    <cfRule type="cellIs" dxfId="3" priority="2920" operator="equal">
      <formula>"NotPaid"</formula>
    </cfRule>
    <cfRule type="cellIs" dxfId="3" priority="2919" operator="equal">
      <formula>"NotPaid"</formula>
    </cfRule>
    <cfRule type="cellIs" dxfId="3" priority="2918" operator="equal">
      <formula>"NotPaid"</formula>
    </cfRule>
    <cfRule type="cellIs" dxfId="3" priority="2917" operator="equal">
      <formula>"NotPaid"</formula>
    </cfRule>
    <cfRule type="cellIs" dxfId="3" priority="2916" operator="equal">
      <formula>"NotPaid"</formula>
    </cfRule>
    <cfRule type="cellIs" dxfId="3" priority="2915" operator="equal">
      <formula>"NotPaid"</formula>
    </cfRule>
    <cfRule type="cellIs" dxfId="3" priority="2914" operator="equal">
      <formula>"NotPaid"</formula>
    </cfRule>
    <cfRule type="cellIs" dxfId="3" priority="2913" operator="equal">
      <formula>"NotPaid"</formula>
    </cfRule>
    <cfRule type="cellIs" dxfId="3" priority="2912" operator="equal">
      <formula>"NotPaid"</formula>
    </cfRule>
    <cfRule type="cellIs" dxfId="3" priority="2911" operator="equal">
      <formula>"NotPaid"</formula>
    </cfRule>
    <cfRule type="cellIs" dxfId="3" priority="2910" operator="equal">
      <formula>"NotPaid"</formula>
    </cfRule>
    <cfRule type="cellIs" dxfId="3" priority="2909" operator="equal">
      <formula>"NotPaid"</formula>
    </cfRule>
    <cfRule type="cellIs" dxfId="3" priority="2908" operator="equal">
      <formula>"NotPaid"</formula>
    </cfRule>
    <cfRule type="cellIs" dxfId="3" priority="2907" operator="equal">
      <formula>"NotPaid"</formula>
    </cfRule>
    <cfRule type="cellIs" dxfId="3" priority="2906" operator="equal">
      <formula>"NotPaid"</formula>
    </cfRule>
    <cfRule type="cellIs" dxfId="3" priority="2905" operator="equal">
      <formula>"NotPaid"</formula>
    </cfRule>
    <cfRule type="cellIs" dxfId="3" priority="2904" operator="equal">
      <formula>"NotPaid"</formula>
    </cfRule>
    <cfRule type="cellIs" dxfId="3" priority="2903" operator="equal">
      <formula>"NotPaid"</formula>
    </cfRule>
    <cfRule type="cellIs" dxfId="3" priority="2902" operator="equal">
      <formula>"NotPaid"</formula>
    </cfRule>
  </conditionalFormatting>
  <conditionalFormatting sqref="AK41:AL41">
    <cfRule type="expression" dxfId="5" priority="3309" stopIfTrue="1">
      <formula>AK60="not paid"</formula>
    </cfRule>
  </conditionalFormatting>
  <conditionalFormatting sqref="AM41">
    <cfRule type="expression" dxfId="5" priority="3306" stopIfTrue="1">
      <formula>AM41="NotPaid"</formula>
    </cfRule>
  </conditionalFormatting>
  <conditionalFormatting sqref="AN41:AQ41">
    <cfRule type="expression" dxfId="5" priority="3307" stopIfTrue="1">
      <formula>AN41="NotPaid"</formula>
    </cfRule>
  </conditionalFormatting>
  <conditionalFormatting sqref="R42:AC42">
    <cfRule type="cellIs" dxfId="3" priority="924" operator="equal">
      <formula>"NotPaid"</formula>
    </cfRule>
  </conditionalFormatting>
  <conditionalFormatting sqref="T42:AB42">
    <cfRule type="cellIs" dxfId="3" priority="185" operator="equal">
      <formula>"NotPaid"</formula>
    </cfRule>
  </conditionalFormatting>
  <conditionalFormatting sqref="AE42">
    <cfRule type="expression" dxfId="5" priority="3324" stopIfTrue="1">
      <formula>AE42="NotPaid"</formula>
    </cfRule>
  </conditionalFormatting>
  <conditionalFormatting sqref="AF42">
    <cfRule type="expression" dxfId="5" priority="3323" stopIfTrue="1">
      <formula>AF42="not paid"</formula>
    </cfRule>
  </conditionalFormatting>
  <conditionalFormatting sqref="AG42">
    <cfRule type="expression" dxfId="5" priority="3316" stopIfTrue="1">
      <formula>AG42="not paid"</formula>
    </cfRule>
  </conditionalFormatting>
  <conditionalFormatting sqref="AH42">
    <cfRule type="expression" dxfId="5" priority="3317" stopIfTrue="1">
      <formula>AH42="not paid"</formula>
    </cfRule>
  </conditionalFormatting>
  <conditionalFormatting sqref="R43:AC43">
    <cfRule type="cellIs" dxfId="3" priority="436" operator="equal">
      <formula>"NotPaid"</formula>
    </cfRule>
  </conditionalFormatting>
  <conditionalFormatting sqref="R44">
    <cfRule type="cellIs" dxfId="3" priority="892" operator="equal">
      <formula>"NotPaid"</formula>
    </cfRule>
    <cfRule type="cellIs" dxfId="3" priority="891" operator="equal">
      <formula>"NotPaid"</formula>
    </cfRule>
    <cfRule type="cellIs" dxfId="3" priority="890" operator="equal">
      <formula>"NotPaid"</formula>
    </cfRule>
    <cfRule type="cellIs" dxfId="3" priority="889" operator="equal">
      <formula>"NotPaid"</formula>
    </cfRule>
    <cfRule type="cellIs" dxfId="3" priority="888" operator="equal">
      <formula>"NotPaid"</formula>
    </cfRule>
  </conditionalFormatting>
  <conditionalFormatting sqref="S44:AB44">
    <cfRule type="cellIs" dxfId="3" priority="897" operator="equal">
      <formula>"NotPaid"</formula>
    </cfRule>
    <cfRule type="cellIs" dxfId="3" priority="896" operator="equal">
      <formula>"NotPaid"</formula>
    </cfRule>
    <cfRule type="cellIs" dxfId="3" priority="895" operator="equal">
      <formula>"NotPaid"</formula>
    </cfRule>
    <cfRule type="cellIs" dxfId="3" priority="894" operator="equal">
      <formula>"NotPaid"</formula>
    </cfRule>
    <cfRule type="cellIs" dxfId="3" priority="893" operator="equal">
      <formula>"NotPaid"</formula>
    </cfRule>
  </conditionalFormatting>
  <conditionalFormatting sqref="AD44">
    <cfRule type="cellIs" dxfId="3" priority="3261" operator="equal">
      <formula>"NotPaid"</formula>
    </cfRule>
    <cfRule type="cellIs" dxfId="3" priority="3253" operator="equal">
      <formula>"NotPaid"</formula>
    </cfRule>
    <cfRule type="cellIs" dxfId="3" priority="3175" operator="equal">
      <formula>"NotPaid"</formula>
    </cfRule>
    <cfRule type="cellIs" dxfId="3" priority="3167" operator="equal">
      <formula>"NotPaid"</formula>
    </cfRule>
  </conditionalFormatting>
  <conditionalFormatting sqref="AE44:AJ44">
    <cfRule type="expression" dxfId="5" priority="4228" stopIfTrue="1">
      <formula>AE44="NotPaid"</formula>
    </cfRule>
  </conditionalFormatting>
  <conditionalFormatting sqref="AK44">
    <cfRule type="expression" dxfId="5" priority="4227" stopIfTrue="1">
      <formula>AK44="not paid"</formula>
    </cfRule>
  </conditionalFormatting>
  <conditionalFormatting sqref="AD45">
    <cfRule type="cellIs" dxfId="3" priority="3255" operator="equal">
      <formula>"NotPaid"</formula>
    </cfRule>
    <cfRule type="cellIs" dxfId="3" priority="3243" operator="equal">
      <formula>"NotPaid"</formula>
    </cfRule>
    <cfRule type="cellIs" dxfId="3" priority="3237" operator="equal">
      <formula>"NotPaid"</formula>
    </cfRule>
    <cfRule type="cellIs" dxfId="3" priority="3223" operator="equal">
      <formula>"NotPaid"</formula>
    </cfRule>
    <cfRule type="cellIs" dxfId="3" priority="3214" operator="equal">
      <formula>"NotPaid"</formula>
    </cfRule>
    <cfRule type="cellIs" dxfId="3" priority="3210" operator="equal">
      <formula>"NotPaid"</formula>
    </cfRule>
    <cfRule type="cellIs" dxfId="3" priority="3205" operator="equal">
      <formula>"NotPaid"</formula>
    </cfRule>
    <cfRule type="cellIs" dxfId="3" priority="3157" operator="equal">
      <formula>"NotPaid"</formula>
    </cfRule>
    <cfRule type="cellIs" dxfId="3" priority="3146" operator="equal">
      <formula>"NotPaid"</formula>
    </cfRule>
    <cfRule type="cellIs" dxfId="3" priority="3130" operator="equal">
      <formula>"NotPaid"</formula>
    </cfRule>
    <cfRule type="cellIs" dxfId="3" priority="3123" operator="equal">
      <formula>"NotPaid"</formula>
    </cfRule>
    <cfRule type="cellIs" dxfId="3" priority="3117" operator="equal">
      <formula>"NotPaid"</formula>
    </cfRule>
    <cfRule type="cellIs" dxfId="3" priority="3092" operator="equal">
      <formula>"NotPaid"</formula>
    </cfRule>
    <cfRule type="cellIs" dxfId="3" priority="3081" operator="equal">
      <formula>"NotPaid"</formula>
    </cfRule>
    <cfRule type="cellIs" dxfId="3" priority="3072" operator="equal">
      <formula>"NotPaid"</formula>
    </cfRule>
    <cfRule type="cellIs" dxfId="3" priority="3066" operator="equal">
      <formula>"NotPaid"</formula>
    </cfRule>
    <cfRule type="cellIs" dxfId="3" priority="3061" operator="equal">
      <formula>"NotPaid"</formula>
    </cfRule>
    <cfRule type="cellIs" dxfId="3" priority="3034" operator="equal">
      <formula>"NotPaid"</formula>
    </cfRule>
    <cfRule type="cellIs" dxfId="3" priority="3033" operator="equal">
      <formula>"NotPaid"</formula>
    </cfRule>
    <cfRule type="cellIs" dxfId="3" priority="3017" operator="equal">
      <formula>"NotPaid"</formula>
    </cfRule>
    <cfRule type="cellIs" dxfId="3" priority="3006" operator="equal">
      <formula>"NotPaid"</formula>
    </cfRule>
  </conditionalFormatting>
  <conditionalFormatting sqref="AE45">
    <cfRule type="expression" dxfId="5" priority="4231" stopIfTrue="1">
      <formula>AE45="NotPaid"</formula>
    </cfRule>
  </conditionalFormatting>
  <conditionalFormatting sqref="AL45:AM45">
    <cfRule type="expression" dxfId="5" priority="4242" stopIfTrue="1">
      <formula>AL45="not paid"</formula>
    </cfRule>
  </conditionalFormatting>
  <conditionalFormatting sqref="AN45:AQ45">
    <cfRule type="expression" dxfId="5" priority="4234" stopIfTrue="1">
      <formula>AN45="NotPaid"</formula>
    </cfRule>
  </conditionalFormatting>
  <conditionalFormatting sqref="R46">
    <cfRule type="cellIs" dxfId="3" priority="528" operator="equal">
      <formula>"NotPaid"</formula>
    </cfRule>
    <cfRule type="cellIs" dxfId="3" priority="524" operator="equal">
      <formula>"NotPaid"</formula>
    </cfRule>
    <cfRule type="cellIs" dxfId="3" priority="505" operator="equal">
      <formula>"NotPaid"</formula>
    </cfRule>
    <cfRule type="cellIs" dxfId="3" priority="507" operator="equal">
      <formula>"NotPaid"</formula>
    </cfRule>
  </conditionalFormatting>
  <conditionalFormatting sqref="S46:U46">
    <cfRule type="cellIs" dxfId="3" priority="617" operator="equal">
      <formula>"NotPaid"</formula>
    </cfRule>
    <cfRule type="cellIs" dxfId="3" priority="613" operator="equal">
      <formula>"NotPaid"</formula>
    </cfRule>
    <cfRule type="cellIs" dxfId="3" priority="594" operator="equal">
      <formula>"NotPaid"</formula>
    </cfRule>
    <cfRule type="cellIs" dxfId="3" priority="596" operator="equal">
      <formula>"NotPaid"</formula>
    </cfRule>
  </conditionalFormatting>
  <conditionalFormatting sqref="V46:X46">
    <cfRule type="cellIs" dxfId="3" priority="706" operator="equal">
      <formula>"NotPaid"</formula>
    </cfRule>
    <cfRule type="cellIs" dxfId="3" priority="702" operator="equal">
      <formula>"NotPaid"</formula>
    </cfRule>
    <cfRule type="cellIs" dxfId="3" priority="683" operator="equal">
      <formula>"NotPaid"</formula>
    </cfRule>
    <cfRule type="cellIs" dxfId="3" priority="685" operator="equal">
      <formula>"NotPaid"</formula>
    </cfRule>
  </conditionalFormatting>
  <conditionalFormatting sqref="Y46:AA46">
    <cfRule type="cellIs" dxfId="3" priority="795" operator="equal">
      <formula>"NotPaid"</formula>
    </cfRule>
    <cfRule type="cellIs" dxfId="3" priority="791" operator="equal">
      <formula>"NotPaid"</formula>
    </cfRule>
    <cfRule type="cellIs" dxfId="3" priority="772" operator="equal">
      <formula>"NotPaid"</formula>
    </cfRule>
    <cfRule type="cellIs" dxfId="3" priority="774" operator="equal">
      <formula>"NotPaid"</formula>
    </cfRule>
  </conditionalFormatting>
  <conditionalFormatting sqref="AD46">
    <cfRule type="cellIs" dxfId="3" priority="3274" operator="equal">
      <formula>"NotPaid"</formula>
    </cfRule>
    <cfRule type="cellIs" dxfId="3" priority="3263" operator="equal">
      <formula>"NotPaid"</formula>
    </cfRule>
    <cfRule type="cellIs" dxfId="3" priority="3246" operator="equal">
      <formula>"NotPaid"</formula>
    </cfRule>
    <cfRule type="cellIs" dxfId="3" priority="3240" operator="equal">
      <formula>"NotPaid"</formula>
    </cfRule>
    <cfRule type="cellIs" dxfId="3" priority="3235" operator="equal">
      <formula>"NotPaid"</formula>
    </cfRule>
    <cfRule type="cellIs" dxfId="3" priority="3232" operator="equal">
      <formula>"NotPaid"</formula>
    </cfRule>
    <cfRule type="cellIs" dxfId="3" priority="3226" operator="equal">
      <formula>"NotPaid"</formula>
    </cfRule>
    <cfRule type="cellIs" dxfId="3" priority="3221" operator="equal">
      <formula>"NotPaid"</formula>
    </cfRule>
    <cfRule type="cellIs" dxfId="3" priority="3217" operator="equal">
      <formula>"NotPaid"</formula>
    </cfRule>
    <cfRule type="cellIs" dxfId="3" priority="3213" operator="equal">
      <formula>"NotPaid"</formula>
    </cfRule>
    <cfRule type="cellIs" dxfId="3" priority="3208" operator="equal">
      <formula>"NotPaid"</formula>
    </cfRule>
    <cfRule type="cellIs" dxfId="3" priority="3203" operator="equal">
      <formula>"NotPaid"</formula>
    </cfRule>
    <cfRule type="cellIs" dxfId="3" priority="3200" operator="equal">
      <formula>"NotPaid"</formula>
    </cfRule>
    <cfRule type="cellIs" dxfId="3" priority="3187" operator="equal">
      <formula>"NotPaid"</formula>
    </cfRule>
    <cfRule type="cellIs" dxfId="3" priority="3177" operator="equal">
      <formula>"NotPaid"</formula>
    </cfRule>
    <cfRule type="cellIs" dxfId="3" priority="3160" operator="equal">
      <formula>"NotPaid"</formula>
    </cfRule>
    <cfRule type="cellIs" dxfId="3" priority="3154" operator="equal">
      <formula>"NotPaid"</formula>
    </cfRule>
    <cfRule type="cellIs" dxfId="3" priority="3149" operator="equal">
      <formula>"NotPaid"</formula>
    </cfRule>
    <cfRule type="cellIs" dxfId="3" priority="3139" operator="equal">
      <formula>"NotPaid"</formula>
    </cfRule>
    <cfRule type="cellIs" dxfId="3" priority="3134" operator="equal">
      <formula>"NotPaid"</formula>
    </cfRule>
    <cfRule type="cellIs" dxfId="3" priority="3126" operator="equal">
      <formula>"NotPaid"</formula>
    </cfRule>
    <cfRule type="cellIs" dxfId="3" priority="3120" operator="equal">
      <formula>"NotPaid"</formula>
    </cfRule>
    <cfRule type="cellIs" dxfId="3" priority="3115" operator="equal">
      <formula>"NotPaid"</formula>
    </cfRule>
    <cfRule type="cellIs" dxfId="3" priority="3112" operator="equal">
      <formula>"NotPaid"</formula>
    </cfRule>
    <cfRule type="cellIs" dxfId="3" priority="3105" operator="equal">
      <formula>"NotPaid"</formula>
    </cfRule>
    <cfRule type="cellIs" dxfId="3" priority="3101" operator="equal">
      <formula>"NotPaid"</formula>
    </cfRule>
    <cfRule type="cellIs" dxfId="3" priority="3095" operator="equal">
      <formula>"NotPaid"</formula>
    </cfRule>
    <cfRule type="cellIs" dxfId="3" priority="3089" operator="equal">
      <formula>"NotPaid"</formula>
    </cfRule>
    <cfRule type="cellIs" dxfId="3" priority="3084" operator="equal">
      <formula>"NotPaid"</formula>
    </cfRule>
    <cfRule type="cellIs" dxfId="3" priority="3079" operator="equal">
      <formula>"NotPaid"</formula>
    </cfRule>
    <cfRule type="cellIs" dxfId="3" priority="3075" operator="equal">
      <formula>"NotPaid"</formula>
    </cfRule>
    <cfRule type="cellIs" dxfId="3" priority="3069" operator="equal">
      <formula>"NotPaid"</formula>
    </cfRule>
    <cfRule type="cellIs" dxfId="3" priority="3064" operator="equal">
      <formula>"NotPaid"</formula>
    </cfRule>
    <cfRule type="cellIs" dxfId="3" priority="3059" operator="equal">
      <formula>"NotPaid"</formula>
    </cfRule>
    <cfRule type="cellIs" dxfId="3" priority="3056" operator="equal">
      <formula>"NotPaid"</formula>
    </cfRule>
    <cfRule type="cellIs" dxfId="3" priority="3052" operator="equal">
      <formula>"NotPaid"</formula>
    </cfRule>
    <cfRule type="cellIs" dxfId="3" priority="3048" operator="equal">
      <formula>"NotPaid"</formula>
    </cfRule>
    <cfRule type="cellIs" dxfId="3" priority="3045" operator="equal">
      <formula>"NotPaid"</formula>
    </cfRule>
    <cfRule type="cellIs" dxfId="3" priority="3040" operator="equal">
      <formula>"NotPaid"</formula>
    </cfRule>
    <cfRule type="cellIs" dxfId="3" priority="3030" operator="equal">
      <formula>"NotPaid"</formula>
    </cfRule>
    <cfRule type="cellIs" dxfId="3" priority="3026" operator="equal">
      <formula>"NotPaid"</formula>
    </cfRule>
    <cfRule type="cellIs" dxfId="3" priority="3020" operator="equal">
      <formula>"NotPaid"</formula>
    </cfRule>
    <cfRule type="cellIs" dxfId="3" priority="3014" operator="equal">
      <formula>"NotPaid"</formula>
    </cfRule>
    <cfRule type="cellIs" dxfId="3" priority="3009" operator="equal">
      <formula>"NotPaid"</formula>
    </cfRule>
  </conditionalFormatting>
  <conditionalFormatting sqref="AE46">
    <cfRule type="expression" dxfId="5" priority="4244" stopIfTrue="1">
      <formula>AE66="not paid"</formula>
    </cfRule>
  </conditionalFormatting>
  <conditionalFormatting sqref="AF46">
    <cfRule type="expression" dxfId="5" priority="3333" stopIfTrue="1">
      <formula>AF46="not paid"</formula>
    </cfRule>
  </conditionalFormatting>
  <conditionalFormatting sqref="AG46:AQ46">
    <cfRule type="expression" dxfId="5" priority="3334" stopIfTrue="1">
      <formula>AG46="not paid"</formula>
    </cfRule>
  </conditionalFormatting>
  <conditionalFormatting sqref="AS46:BD46">
    <cfRule type="expression" dxfId="5" priority="27" stopIfTrue="1">
      <formula>BE62="not paid"</formula>
    </cfRule>
  </conditionalFormatting>
  <conditionalFormatting sqref="AD47">
    <cfRule type="cellIs" dxfId="3" priority="3273" operator="equal">
      <formula>"NotPaid"</formula>
    </cfRule>
    <cfRule type="cellIs" dxfId="3" priority="3262" operator="equal">
      <formula>"NotPaid"</formula>
    </cfRule>
    <cfRule type="cellIs" dxfId="3" priority="3245" operator="equal">
      <formula>"NotPaid"</formula>
    </cfRule>
    <cfRule type="cellIs" dxfId="3" priority="3239" operator="equal">
      <formula>"NotPaid"</formula>
    </cfRule>
    <cfRule type="cellIs" dxfId="3" priority="3234" operator="equal">
      <formula>"NotPaid"</formula>
    </cfRule>
    <cfRule type="cellIs" dxfId="3" priority="3225" operator="equal">
      <formula>"NotPaid"</formula>
    </cfRule>
    <cfRule type="cellIs" dxfId="3" priority="3220" operator="equal">
      <formula>"NotPaid"</formula>
    </cfRule>
    <cfRule type="cellIs" dxfId="3" priority="3212" operator="equal">
      <formula>"NotPaid"</formula>
    </cfRule>
    <cfRule type="cellIs" dxfId="3" priority="3207" operator="equal">
      <formula>"NotPaid"</formula>
    </cfRule>
    <cfRule type="cellIs" dxfId="3" priority="3202" operator="equal">
      <formula>"NotPaid"</formula>
    </cfRule>
    <cfRule type="cellIs" dxfId="3" priority="3199" operator="equal">
      <formula>"NotPaid"</formula>
    </cfRule>
    <cfRule type="cellIs" dxfId="3" priority="3186" operator="equal">
      <formula>"NotPaid"</formula>
    </cfRule>
    <cfRule type="cellIs" dxfId="3" priority="3163" operator="equal">
      <formula>"NotPaid"</formula>
    </cfRule>
    <cfRule type="cellIs" dxfId="3" priority="3159" operator="equal">
      <formula>"NotPaid"</formula>
    </cfRule>
    <cfRule type="cellIs" dxfId="3" priority="3153" operator="equal">
      <formula>"NotPaid"</formula>
    </cfRule>
    <cfRule type="cellIs" dxfId="3" priority="3138" operator="equal">
      <formula>"NotPaid"</formula>
    </cfRule>
    <cfRule type="cellIs" dxfId="3" priority="3133" operator="equal">
      <formula>"NotPaid"</formula>
    </cfRule>
    <cfRule type="cellIs" dxfId="3" priority="3125" operator="equal">
      <formula>"NotPaid"</formula>
    </cfRule>
    <cfRule type="cellIs" dxfId="3" priority="3119" operator="equal">
      <formula>"NotPaid"</formula>
    </cfRule>
    <cfRule type="cellIs" dxfId="3" priority="3114" operator="equal">
      <formula>"NotPaid"</formula>
    </cfRule>
    <cfRule type="cellIs" dxfId="3" priority="3104" operator="equal">
      <formula>"NotPaid"</formula>
    </cfRule>
    <cfRule type="cellIs" dxfId="3" priority="3098" operator="equal">
      <formula>"NotPaid"</formula>
    </cfRule>
    <cfRule type="cellIs" dxfId="3" priority="3094" operator="equal">
      <formula>"NotPaid"</formula>
    </cfRule>
    <cfRule type="cellIs" dxfId="3" priority="3088" operator="equal">
      <formula>"NotPaid"</formula>
    </cfRule>
    <cfRule type="cellIs" dxfId="3" priority="3078" operator="equal">
      <formula>"NotPaid"</formula>
    </cfRule>
    <cfRule type="cellIs" dxfId="3" priority="3074" operator="equal">
      <formula>"NotPaid"</formula>
    </cfRule>
    <cfRule type="cellIs" dxfId="3" priority="3068" operator="equal">
      <formula>"NotPaid"</formula>
    </cfRule>
    <cfRule type="cellIs" dxfId="3" priority="3063" operator="equal">
      <formula>"NotPaid"</formula>
    </cfRule>
    <cfRule type="cellIs" dxfId="3" priority="3058" operator="equal">
      <formula>"NotPaid"</formula>
    </cfRule>
    <cfRule type="cellIs" dxfId="3" priority="3049" operator="equal">
      <formula>"NotPaid"</formula>
    </cfRule>
    <cfRule type="cellIs" dxfId="3" priority="3044" operator="equal">
      <formula>"NotPaid"</formula>
    </cfRule>
    <cfRule type="cellIs" dxfId="3" priority="3039" operator="equal">
      <formula>"NotPaid"</formula>
    </cfRule>
    <cfRule type="cellIs" dxfId="3" priority="3029" operator="equal">
      <formula>"NotPaid"</formula>
    </cfRule>
    <cfRule type="cellIs" dxfId="3" priority="3023" operator="equal">
      <formula>"NotPaid"</formula>
    </cfRule>
    <cfRule type="cellIs" dxfId="3" priority="3019" operator="equal">
      <formula>"NotPaid"</formula>
    </cfRule>
    <cfRule type="cellIs" dxfId="3" priority="3013" operator="equal">
      <formula>"NotPaid"</formula>
    </cfRule>
  </conditionalFormatting>
  <conditionalFormatting sqref="AD48">
    <cfRule type="cellIs" dxfId="3" priority="3272" operator="equal">
      <formula>"NotPaid"</formula>
    </cfRule>
    <cfRule type="cellIs" dxfId="3" priority="3248" operator="equal">
      <formula>"NotPaid"</formula>
    </cfRule>
    <cfRule type="cellIs" dxfId="3" priority="3244" operator="equal">
      <formula>"NotPaid"</formula>
    </cfRule>
    <cfRule type="cellIs" dxfId="3" priority="3238" operator="equal">
      <formula>"NotPaid"</formula>
    </cfRule>
    <cfRule type="cellIs" dxfId="3" priority="3224" operator="equal">
      <formula>"NotPaid"</formula>
    </cfRule>
    <cfRule type="cellIs" dxfId="3" priority="3219" operator="equal">
      <formula>"NotPaid"</formula>
    </cfRule>
    <cfRule type="cellIs" dxfId="3" priority="3211" operator="equal">
      <formula>"NotPaid"</formula>
    </cfRule>
    <cfRule type="cellIs" dxfId="3" priority="3206" operator="equal">
      <formula>"NotPaid"</formula>
    </cfRule>
    <cfRule type="cellIs" dxfId="3" priority="3201" operator="equal">
      <formula>"NotPaid"</formula>
    </cfRule>
    <cfRule type="cellIs" dxfId="3" priority="3170" operator="equal">
      <formula>"NotPaid"</formula>
    </cfRule>
    <cfRule type="cellIs" dxfId="3" priority="3158" operator="equal">
      <formula>"NotPaid"</formula>
    </cfRule>
    <cfRule type="cellIs" dxfId="3" priority="3152" operator="equal">
      <formula>"NotPaid"</formula>
    </cfRule>
    <cfRule type="cellIs" dxfId="3" priority="3137" operator="equal">
      <formula>"NotPaid"</formula>
    </cfRule>
    <cfRule type="cellIs" dxfId="3" priority="3128" operator="equal">
      <formula>"NotPaid"</formula>
    </cfRule>
    <cfRule type="cellIs" dxfId="3" priority="3124" operator="equal">
      <formula>"NotPaid"</formula>
    </cfRule>
    <cfRule type="cellIs" dxfId="3" priority="3118" operator="equal">
      <formula>"NotPaid"</formula>
    </cfRule>
    <cfRule type="cellIs" dxfId="3" priority="3067" operator="equal">
      <formula>"NotPaid"</formula>
    </cfRule>
    <cfRule type="cellIs" dxfId="3" priority="3099" operator="equal">
      <formula>"NotPaid"</formula>
    </cfRule>
    <cfRule type="cellIs" dxfId="3" priority="3093" operator="equal">
      <formula>"NotPaid"</formula>
    </cfRule>
    <cfRule type="cellIs" dxfId="3" priority="3087" operator="equal">
      <formula>"NotPaid"</formula>
    </cfRule>
    <cfRule type="cellIs" dxfId="3" priority="3077" operator="equal">
      <formula>"NotPaid"</formula>
    </cfRule>
    <cfRule type="cellIs" dxfId="3" priority="3071" operator="equal">
      <formula>"NotPaid"</formula>
    </cfRule>
    <cfRule type="cellIs" dxfId="3" priority="3062" operator="equal">
      <formula>"NotPaid"</formula>
    </cfRule>
    <cfRule type="cellIs" dxfId="3" priority="3043" operator="equal">
      <formula>"NotPaid"</formula>
    </cfRule>
    <cfRule type="cellIs" dxfId="3" priority="3035" operator="equal">
      <formula>"NotPaid"</formula>
    </cfRule>
    <cfRule type="cellIs" dxfId="3" priority="3024" operator="equal">
      <formula>"NotPaid"</formula>
    </cfRule>
    <cfRule type="cellIs" dxfId="3" priority="3018" operator="equal">
      <formula>"NotPaid"</formula>
    </cfRule>
    <cfRule type="cellIs" dxfId="3" priority="3012" operator="equal">
      <formula>"NotPaid"</formula>
    </cfRule>
  </conditionalFormatting>
  <conditionalFormatting sqref="Q49:R49">
    <cfRule type="cellIs" dxfId="3" priority="1533" operator="equal">
      <formula>"NotPaid"</formula>
    </cfRule>
    <cfRule type="cellIs" dxfId="3" priority="1528" operator="equal">
      <formula>"NotPaid"</formula>
    </cfRule>
    <cfRule type="cellIs" dxfId="3" priority="1522" operator="equal">
      <formula>"NotPaid"</formula>
    </cfRule>
    <cfRule type="cellIs" dxfId="3" priority="1510" operator="equal">
      <formula>"NotPaid"</formula>
    </cfRule>
    <cfRule type="cellIs" dxfId="3" priority="1516" operator="equal">
      <formula>"NotPaid"</formula>
    </cfRule>
    <cfRule type="cellIs" dxfId="3" priority="1504" operator="equal">
      <formula>"NotPaid"</formula>
    </cfRule>
    <cfRule type="cellIs" dxfId="3" priority="1500" operator="equal">
      <formula>"NotPaid"</formula>
    </cfRule>
    <cfRule type="cellIs" dxfId="3" priority="1498" operator="equal">
      <formula>"NotPaid"</formula>
    </cfRule>
    <cfRule type="cellIs" dxfId="3" priority="1502" operator="equal">
      <formula>"NotPaid"</formula>
    </cfRule>
    <cfRule type="cellIs" dxfId="3" priority="1487" operator="equal">
      <formula>"NotPaid"</formula>
    </cfRule>
    <cfRule type="cellIs" dxfId="3" priority="1484" operator="equal">
      <formula>"NotPaid"</formula>
    </cfRule>
    <cfRule type="cellIs" dxfId="3" priority="1482" operator="equal">
      <formula>"NotPaid"</formula>
    </cfRule>
    <cfRule type="cellIs" dxfId="3" priority="1481" operator="equal">
      <formula>"NotPaid"</formula>
    </cfRule>
    <cfRule type="cellIs" dxfId="3" priority="1486" operator="equal">
      <formula>"NotPaid"</formula>
    </cfRule>
    <cfRule type="cellIs" dxfId="3" priority="1477" operator="equal">
      <formula>"NotPaid"</formula>
    </cfRule>
    <cfRule type="cellIs" dxfId="3" priority="1475" operator="equal">
      <formula>"NotPaid"</formula>
    </cfRule>
    <cfRule type="cellIs" dxfId="3" priority="1479" operator="equal">
      <formula>"NotPaid"</formula>
    </cfRule>
    <cfRule type="cellIs" dxfId="3" priority="1465" operator="equal">
      <formula>"NotPaid"</formula>
    </cfRule>
    <cfRule type="cellIs" dxfId="3" priority="1463" operator="equal">
      <formula>"NotPaid"</formula>
    </cfRule>
    <cfRule type="cellIs" dxfId="3" priority="1461" operator="equal">
      <formula>"NotPaid"</formula>
    </cfRule>
    <cfRule type="cellIs" dxfId="3" priority="1466" operator="equal">
      <formula>"NotPaid"</formula>
    </cfRule>
    <cfRule type="cellIs" dxfId="3" priority="1452" operator="equal">
      <formula>"NotPaid"</formula>
    </cfRule>
    <cfRule type="cellIs" dxfId="3" priority="1459" operator="equal">
      <formula>"NotPaid"</formula>
    </cfRule>
    <cfRule type="cellIs" dxfId="3" priority="1450" operator="equal">
      <formula>"NotPaid"</formula>
    </cfRule>
    <cfRule type="cellIs" dxfId="3" priority="1457" operator="equal">
      <formula>"NotPaid"</formula>
    </cfRule>
    <cfRule type="cellIs" dxfId="3" priority="1455" operator="equal">
      <formula>"NotPaid"</formula>
    </cfRule>
    <cfRule type="cellIs" dxfId="3" priority="1454" operator="equal">
      <formula>"NotPaid"</formula>
    </cfRule>
    <cfRule type="cellIs" dxfId="3" priority="1445" operator="equal">
      <formula>"NotPaid"</formula>
    </cfRule>
    <cfRule type="cellIs" dxfId="3" priority="1443" operator="equal">
      <formula>"NotPaid"</formula>
    </cfRule>
    <cfRule type="cellIs" dxfId="3" priority="1449" operator="equal">
      <formula>"NotPaid"</formula>
    </cfRule>
    <cfRule type="cellIs" dxfId="3" priority="1447" operator="equal">
      <formula>"NotPaid"</formula>
    </cfRule>
  </conditionalFormatting>
  <conditionalFormatting sqref="S49:U49">
    <cfRule type="cellIs" dxfId="3" priority="1846" operator="equal">
      <formula>"NotPaid"</formula>
    </cfRule>
    <cfRule type="cellIs" dxfId="3" priority="1841" operator="equal">
      <formula>"NotPaid"</formula>
    </cfRule>
    <cfRule type="cellIs" dxfId="3" priority="1835" operator="equal">
      <formula>"NotPaid"</formula>
    </cfRule>
    <cfRule type="cellIs" dxfId="3" priority="1823" operator="equal">
      <formula>"NotPaid"</formula>
    </cfRule>
    <cfRule type="cellIs" dxfId="3" priority="1829" operator="equal">
      <formula>"NotPaid"</formula>
    </cfRule>
    <cfRule type="cellIs" dxfId="3" priority="1817" operator="equal">
      <formula>"NotPaid"</formula>
    </cfRule>
    <cfRule type="cellIs" dxfId="3" priority="1813" operator="equal">
      <formula>"NotPaid"</formula>
    </cfRule>
    <cfRule type="cellIs" dxfId="3" priority="1811" operator="equal">
      <formula>"NotPaid"</formula>
    </cfRule>
    <cfRule type="cellIs" dxfId="3" priority="1815" operator="equal">
      <formula>"NotPaid"</formula>
    </cfRule>
    <cfRule type="cellIs" dxfId="3" priority="1800" operator="equal">
      <formula>"NotPaid"</formula>
    </cfRule>
    <cfRule type="cellIs" dxfId="3" priority="1797" operator="equal">
      <formula>"NotPaid"</formula>
    </cfRule>
    <cfRule type="cellIs" dxfId="3" priority="1795" operator="equal">
      <formula>"NotPaid"</formula>
    </cfRule>
    <cfRule type="cellIs" dxfId="3" priority="1794" operator="equal">
      <formula>"NotPaid"</formula>
    </cfRule>
    <cfRule type="cellIs" dxfId="3" priority="1799" operator="equal">
      <formula>"NotPaid"</formula>
    </cfRule>
    <cfRule type="cellIs" dxfId="3" priority="1790" operator="equal">
      <formula>"NotPaid"</formula>
    </cfRule>
    <cfRule type="cellIs" dxfId="3" priority="1788" operator="equal">
      <formula>"NotPaid"</formula>
    </cfRule>
    <cfRule type="cellIs" dxfId="3" priority="1792" operator="equal">
      <formula>"NotPaid"</formula>
    </cfRule>
    <cfRule type="cellIs" dxfId="3" priority="1778" operator="equal">
      <formula>"NotPaid"</formula>
    </cfRule>
    <cfRule type="cellIs" dxfId="3" priority="1776" operator="equal">
      <formula>"NotPaid"</formula>
    </cfRule>
    <cfRule type="cellIs" dxfId="3" priority="1774" operator="equal">
      <formula>"NotPaid"</formula>
    </cfRule>
    <cfRule type="cellIs" dxfId="3" priority="1779" operator="equal">
      <formula>"NotPaid"</formula>
    </cfRule>
    <cfRule type="cellIs" dxfId="3" priority="1765" operator="equal">
      <formula>"NotPaid"</formula>
    </cfRule>
    <cfRule type="cellIs" dxfId="3" priority="1772" operator="equal">
      <formula>"NotPaid"</formula>
    </cfRule>
    <cfRule type="cellIs" dxfId="3" priority="1763" operator="equal">
      <formula>"NotPaid"</formula>
    </cfRule>
    <cfRule type="cellIs" dxfId="3" priority="1770" operator="equal">
      <formula>"NotPaid"</formula>
    </cfRule>
    <cfRule type="cellIs" dxfId="3" priority="1768" operator="equal">
      <formula>"NotPaid"</formula>
    </cfRule>
    <cfRule type="cellIs" dxfId="3" priority="1767" operator="equal">
      <formula>"NotPaid"</formula>
    </cfRule>
    <cfRule type="cellIs" dxfId="3" priority="1758" operator="equal">
      <formula>"NotPaid"</formula>
    </cfRule>
    <cfRule type="cellIs" dxfId="3" priority="1756" operator="equal">
      <formula>"NotPaid"</formula>
    </cfRule>
    <cfRule type="cellIs" dxfId="3" priority="1762" operator="equal">
      <formula>"NotPaid"</formula>
    </cfRule>
    <cfRule type="cellIs" dxfId="3" priority="1760" operator="equal">
      <formula>"NotPaid"</formula>
    </cfRule>
  </conditionalFormatting>
  <conditionalFormatting sqref="V49:X49">
    <cfRule type="cellIs" dxfId="3" priority="2159" operator="equal">
      <formula>"NotPaid"</formula>
    </cfRule>
    <cfRule type="cellIs" dxfId="3" priority="2154" operator="equal">
      <formula>"NotPaid"</formula>
    </cfRule>
    <cfRule type="cellIs" dxfId="3" priority="2148" operator="equal">
      <formula>"NotPaid"</formula>
    </cfRule>
    <cfRule type="cellIs" dxfId="3" priority="2136" operator="equal">
      <formula>"NotPaid"</formula>
    </cfRule>
    <cfRule type="cellIs" dxfId="3" priority="2142" operator="equal">
      <formula>"NotPaid"</formula>
    </cfRule>
    <cfRule type="cellIs" dxfId="3" priority="2130" operator="equal">
      <formula>"NotPaid"</formula>
    </cfRule>
    <cfRule type="cellIs" dxfId="3" priority="2126" operator="equal">
      <formula>"NotPaid"</formula>
    </cfRule>
    <cfRule type="cellIs" dxfId="3" priority="2124" operator="equal">
      <formula>"NotPaid"</formula>
    </cfRule>
    <cfRule type="cellIs" dxfId="3" priority="2128" operator="equal">
      <formula>"NotPaid"</formula>
    </cfRule>
    <cfRule type="cellIs" dxfId="3" priority="2113" operator="equal">
      <formula>"NotPaid"</formula>
    </cfRule>
    <cfRule type="cellIs" dxfId="3" priority="2110" operator="equal">
      <formula>"NotPaid"</formula>
    </cfRule>
    <cfRule type="cellIs" dxfId="3" priority="2108" operator="equal">
      <formula>"NotPaid"</formula>
    </cfRule>
    <cfRule type="cellIs" dxfId="3" priority="2107" operator="equal">
      <formula>"NotPaid"</formula>
    </cfRule>
    <cfRule type="cellIs" dxfId="3" priority="2112" operator="equal">
      <formula>"NotPaid"</formula>
    </cfRule>
    <cfRule type="cellIs" dxfId="3" priority="2103" operator="equal">
      <formula>"NotPaid"</formula>
    </cfRule>
    <cfRule type="cellIs" dxfId="3" priority="2101" operator="equal">
      <formula>"NotPaid"</formula>
    </cfRule>
    <cfRule type="cellIs" dxfId="3" priority="2105" operator="equal">
      <formula>"NotPaid"</formula>
    </cfRule>
    <cfRule type="cellIs" dxfId="3" priority="2091" operator="equal">
      <formula>"NotPaid"</formula>
    </cfRule>
    <cfRule type="cellIs" dxfId="3" priority="2089" operator="equal">
      <formula>"NotPaid"</formula>
    </cfRule>
    <cfRule type="cellIs" dxfId="3" priority="2087" operator="equal">
      <formula>"NotPaid"</formula>
    </cfRule>
    <cfRule type="cellIs" dxfId="3" priority="2092" operator="equal">
      <formula>"NotPaid"</formula>
    </cfRule>
    <cfRule type="cellIs" dxfId="3" priority="2078" operator="equal">
      <formula>"NotPaid"</formula>
    </cfRule>
    <cfRule type="cellIs" dxfId="3" priority="2085" operator="equal">
      <formula>"NotPaid"</formula>
    </cfRule>
    <cfRule type="cellIs" dxfId="3" priority="2076" operator="equal">
      <formula>"NotPaid"</formula>
    </cfRule>
    <cfRule type="cellIs" dxfId="3" priority="2083" operator="equal">
      <formula>"NotPaid"</formula>
    </cfRule>
    <cfRule type="cellIs" dxfId="3" priority="2081" operator="equal">
      <formula>"NotPaid"</formula>
    </cfRule>
    <cfRule type="cellIs" dxfId="3" priority="2080" operator="equal">
      <formula>"NotPaid"</formula>
    </cfRule>
    <cfRule type="cellIs" dxfId="3" priority="2071" operator="equal">
      <formula>"NotPaid"</formula>
    </cfRule>
    <cfRule type="cellIs" dxfId="3" priority="2069" operator="equal">
      <formula>"NotPaid"</formula>
    </cfRule>
    <cfRule type="cellIs" dxfId="3" priority="2075" operator="equal">
      <formula>"NotPaid"</formula>
    </cfRule>
    <cfRule type="cellIs" dxfId="3" priority="2073" operator="equal">
      <formula>"NotPaid"</formula>
    </cfRule>
  </conditionalFormatting>
  <conditionalFormatting sqref="Y49:AA49">
    <cfRule type="cellIs" dxfId="3" priority="2472" operator="equal">
      <formula>"NotPaid"</formula>
    </cfRule>
    <cfRule type="cellIs" dxfId="3" priority="2467" operator="equal">
      <formula>"NotPaid"</formula>
    </cfRule>
    <cfRule type="cellIs" dxfId="3" priority="2461" operator="equal">
      <formula>"NotPaid"</formula>
    </cfRule>
    <cfRule type="cellIs" dxfId="3" priority="2449" operator="equal">
      <formula>"NotPaid"</formula>
    </cfRule>
    <cfRule type="cellIs" dxfId="3" priority="2455" operator="equal">
      <formula>"NotPaid"</formula>
    </cfRule>
    <cfRule type="cellIs" dxfId="3" priority="2443" operator="equal">
      <formula>"NotPaid"</formula>
    </cfRule>
    <cfRule type="cellIs" dxfId="3" priority="2439" operator="equal">
      <formula>"NotPaid"</formula>
    </cfRule>
    <cfRule type="cellIs" dxfId="3" priority="2437" operator="equal">
      <formula>"NotPaid"</formula>
    </cfRule>
    <cfRule type="cellIs" dxfId="3" priority="2441" operator="equal">
      <formula>"NotPaid"</formula>
    </cfRule>
    <cfRule type="cellIs" dxfId="3" priority="2426" operator="equal">
      <formula>"NotPaid"</formula>
    </cfRule>
    <cfRule type="cellIs" dxfId="3" priority="2423" operator="equal">
      <formula>"NotPaid"</formula>
    </cfRule>
    <cfRule type="cellIs" dxfId="3" priority="2421" operator="equal">
      <formula>"NotPaid"</formula>
    </cfRule>
    <cfRule type="cellIs" dxfId="3" priority="2420" operator="equal">
      <formula>"NotPaid"</formula>
    </cfRule>
    <cfRule type="cellIs" dxfId="3" priority="2425" operator="equal">
      <formula>"NotPaid"</formula>
    </cfRule>
    <cfRule type="cellIs" dxfId="3" priority="2416" operator="equal">
      <formula>"NotPaid"</formula>
    </cfRule>
    <cfRule type="cellIs" dxfId="3" priority="2414" operator="equal">
      <formula>"NotPaid"</formula>
    </cfRule>
    <cfRule type="cellIs" dxfId="3" priority="2418" operator="equal">
      <formula>"NotPaid"</formula>
    </cfRule>
    <cfRule type="cellIs" dxfId="3" priority="2404" operator="equal">
      <formula>"NotPaid"</formula>
    </cfRule>
    <cfRule type="cellIs" dxfId="3" priority="2402" operator="equal">
      <formula>"NotPaid"</formula>
    </cfRule>
    <cfRule type="cellIs" dxfId="3" priority="2400" operator="equal">
      <formula>"NotPaid"</formula>
    </cfRule>
    <cfRule type="cellIs" dxfId="3" priority="2405" operator="equal">
      <formula>"NotPaid"</formula>
    </cfRule>
    <cfRule type="cellIs" dxfId="3" priority="2391" operator="equal">
      <formula>"NotPaid"</formula>
    </cfRule>
    <cfRule type="cellIs" dxfId="3" priority="2398" operator="equal">
      <formula>"NotPaid"</formula>
    </cfRule>
    <cfRule type="cellIs" dxfId="3" priority="2389" operator="equal">
      <formula>"NotPaid"</formula>
    </cfRule>
    <cfRule type="cellIs" dxfId="3" priority="2396" operator="equal">
      <formula>"NotPaid"</formula>
    </cfRule>
    <cfRule type="cellIs" dxfId="3" priority="2394" operator="equal">
      <formula>"NotPaid"</formula>
    </cfRule>
    <cfRule type="cellIs" dxfId="3" priority="2393" operator="equal">
      <formula>"NotPaid"</formula>
    </cfRule>
    <cfRule type="cellIs" dxfId="3" priority="2384" operator="equal">
      <formula>"NotPaid"</formula>
    </cfRule>
    <cfRule type="cellIs" dxfId="3" priority="2382" operator="equal">
      <formula>"NotPaid"</formula>
    </cfRule>
    <cfRule type="cellIs" dxfId="3" priority="2388" operator="equal">
      <formula>"NotPaid"</formula>
    </cfRule>
    <cfRule type="cellIs" dxfId="3" priority="2386" operator="equal">
      <formula>"NotPaid"</formula>
    </cfRule>
  </conditionalFormatting>
  <conditionalFormatting sqref="AK49:AL49">
    <cfRule type="expression" dxfId="5" priority="4238" stopIfTrue="1">
      <formula>AK68="not paid"</formula>
    </cfRule>
  </conditionalFormatting>
  <conditionalFormatting sqref="AM49">
    <cfRule type="expression" dxfId="5" priority="4235" stopIfTrue="1">
      <formula>AM49="NotPaid"</formula>
    </cfRule>
  </conditionalFormatting>
  <conditionalFormatting sqref="AN49:AP49">
    <cfRule type="expression" dxfId="5" priority="4236" stopIfTrue="1">
      <formula>AN49="NotPaid"</formula>
    </cfRule>
  </conditionalFormatting>
  <conditionalFormatting sqref="AQ49">
    <cfRule type="expression" dxfId="7" priority="1185" stopIfTrue="1">
      <formula>Maths!AQ48="not paid"</formula>
    </cfRule>
  </conditionalFormatting>
  <conditionalFormatting sqref="AS49">
    <cfRule type="expression" dxfId="5" priority="1159" stopIfTrue="1">
      <formula>AS90="NotPaid"</formula>
    </cfRule>
  </conditionalFormatting>
  <conditionalFormatting sqref="Q50:R50">
    <cfRule type="cellIs" dxfId="3" priority="1543" operator="equal">
      <formula>"NotPaid"</formula>
    </cfRule>
    <cfRule type="cellIs" dxfId="3" priority="1552" operator="equal">
      <formula>"NotPaid"</formula>
    </cfRule>
    <cfRule type="cellIs" dxfId="3" priority="1547" operator="equal">
      <formula>"NotPaid"</formula>
    </cfRule>
    <cfRule type="cellIs" dxfId="3" priority="1538" operator="equal">
      <formula>"NotPaid"</formula>
    </cfRule>
    <cfRule type="cellIs" dxfId="3" priority="1535" operator="equal">
      <formula>"NotPaid"</formula>
    </cfRule>
    <cfRule type="cellIs" dxfId="3" priority="1537" operator="equal">
      <formula>"NotPaid"</formula>
    </cfRule>
    <cfRule type="cellIs" dxfId="3" priority="1536" operator="equal">
      <formula>"NotPaid"</formula>
    </cfRule>
    <cfRule type="cellIs" dxfId="3" priority="1527" operator="equal">
      <formula>"NotPaid"</formula>
    </cfRule>
    <cfRule type="cellIs" dxfId="3" priority="1521" operator="equal">
      <formula>"NotPaid"</formula>
    </cfRule>
    <cfRule type="cellIs" dxfId="3" priority="1515" operator="equal">
      <formula>"NotPaid"</formula>
    </cfRule>
    <cfRule type="cellIs" dxfId="3" priority="1501" operator="equal">
      <formula>"NotPaid"</formula>
    </cfRule>
    <cfRule type="cellIs" dxfId="3" priority="1503" operator="equal">
      <formula>"NotPaid"</formula>
    </cfRule>
    <cfRule type="cellIs" dxfId="3" priority="1499" operator="equal">
      <formula>"NotPaid"</formula>
    </cfRule>
    <cfRule type="cellIs" dxfId="3" priority="1497" operator="equal">
      <formula>"NotPaid"</formula>
    </cfRule>
    <cfRule type="cellIs" dxfId="3" priority="1493" operator="equal">
      <formula>"NotPaid"</formula>
    </cfRule>
    <cfRule type="cellIs" dxfId="3" priority="1495" operator="equal">
      <formula>"NotPaid"</formula>
    </cfRule>
    <cfRule type="cellIs" dxfId="3" priority="1494" operator="equal">
      <formula>"NotPaid"</formula>
    </cfRule>
    <cfRule type="cellIs" dxfId="3" priority="1489" operator="equal">
      <formula>"NotPaid"</formula>
    </cfRule>
    <cfRule type="cellIs" dxfId="3" priority="1492" operator="equal">
      <formula>"NotPaid"</formula>
    </cfRule>
    <cfRule type="cellIs" dxfId="3" priority="1491" operator="equal">
      <formula>"NotPaid"</formula>
    </cfRule>
    <cfRule type="cellIs" dxfId="3" priority="1483" operator="equal">
      <formula>"NotPaid"</formula>
    </cfRule>
    <cfRule type="cellIs" dxfId="3" priority="1490" operator="equal">
      <formula>"NotPaid"</formula>
    </cfRule>
    <cfRule type="cellIs" dxfId="3" priority="1485" operator="equal">
      <formula>"NotPaid"</formula>
    </cfRule>
    <cfRule type="cellIs" dxfId="3" priority="1478" operator="equal">
      <formula>"NotPaid"</formula>
    </cfRule>
    <cfRule type="cellIs" dxfId="3" priority="1480" operator="equal">
      <formula>"NotPaid"</formula>
    </cfRule>
    <cfRule type="cellIs" dxfId="3" priority="1473" operator="equal">
      <formula>"NotPaid"</formula>
    </cfRule>
    <cfRule type="cellIs" dxfId="3" priority="1471" operator="equal">
      <formula>"NotPaid"</formula>
    </cfRule>
    <cfRule type="cellIs" dxfId="3" priority="1476" operator="equal">
      <formula>"NotPaid"</formula>
    </cfRule>
    <cfRule type="cellIs" dxfId="3" priority="1474" operator="equal">
      <formula>"NotPaid"</formula>
    </cfRule>
    <cfRule type="cellIs" dxfId="3" priority="1472" operator="equal">
      <formula>"NotPaid"</formula>
    </cfRule>
    <cfRule type="cellIs" dxfId="3" priority="1468" operator="equal">
      <formula>"NotPaid"</formula>
    </cfRule>
    <cfRule type="cellIs" dxfId="3" priority="1467" operator="equal">
      <formula>"NotPaid"</formula>
    </cfRule>
    <cfRule type="cellIs" dxfId="3" priority="1470" operator="equal">
      <formula>"NotPaid"</formula>
    </cfRule>
    <cfRule type="cellIs" dxfId="3" priority="1464" operator="equal">
      <formula>"NotPaid"</formula>
    </cfRule>
    <cfRule type="cellIs" dxfId="3" priority="1469" operator="equal">
      <formula>"NotPaid"</formula>
    </cfRule>
    <cfRule type="cellIs" dxfId="3" priority="1460" operator="equal">
      <formula>"NotPaid"</formula>
    </cfRule>
    <cfRule type="cellIs" dxfId="3" priority="1458" operator="equal">
      <formula>"NotPaid"</formula>
    </cfRule>
    <cfRule type="cellIs" dxfId="3" priority="1456" operator="equal">
      <formula>"NotPaid"</formula>
    </cfRule>
    <cfRule type="cellIs" dxfId="3" priority="1462" operator="equal">
      <formula>"NotPaid"</formula>
    </cfRule>
    <cfRule type="cellIs" dxfId="3" priority="1453" operator="equal">
      <formula>"NotPaid"</formula>
    </cfRule>
    <cfRule type="cellIs" dxfId="3" priority="1446" operator="equal">
      <formula>"NotPaid"</formula>
    </cfRule>
    <cfRule type="cellIs" dxfId="3" priority="1451" operator="equal">
      <formula>"NotPaid"</formula>
    </cfRule>
    <cfRule type="cellIs" dxfId="3" priority="1448" operator="equal">
      <formula>"NotPaid"</formula>
    </cfRule>
    <cfRule type="cellIs" dxfId="3" priority="1444" operator="equal">
      <formula>"NotPaid"</formula>
    </cfRule>
    <cfRule type="cellIs" dxfId="3" priority="1442" operator="equal">
      <formula>"NotPaid"</formula>
    </cfRule>
  </conditionalFormatting>
  <conditionalFormatting sqref="S50:U50">
    <cfRule type="cellIs" dxfId="3" priority="1856" operator="equal">
      <formula>"NotPaid"</formula>
    </cfRule>
    <cfRule type="cellIs" dxfId="3" priority="1865" operator="equal">
      <formula>"NotPaid"</formula>
    </cfRule>
    <cfRule type="cellIs" dxfId="3" priority="1860" operator="equal">
      <formula>"NotPaid"</formula>
    </cfRule>
    <cfRule type="cellIs" dxfId="3" priority="1851" operator="equal">
      <formula>"NotPaid"</formula>
    </cfRule>
    <cfRule type="cellIs" dxfId="3" priority="1848" operator="equal">
      <formula>"NotPaid"</formula>
    </cfRule>
    <cfRule type="cellIs" dxfId="3" priority="1850" operator="equal">
      <formula>"NotPaid"</formula>
    </cfRule>
    <cfRule type="cellIs" dxfId="3" priority="1849" operator="equal">
      <formula>"NotPaid"</formula>
    </cfRule>
    <cfRule type="cellIs" dxfId="3" priority="1840" operator="equal">
      <formula>"NotPaid"</formula>
    </cfRule>
    <cfRule type="cellIs" dxfId="3" priority="1834" operator="equal">
      <formula>"NotPaid"</formula>
    </cfRule>
    <cfRule type="cellIs" dxfId="3" priority="1828" operator="equal">
      <formula>"NotPaid"</formula>
    </cfRule>
    <cfRule type="cellIs" dxfId="3" priority="1814" operator="equal">
      <formula>"NotPaid"</formula>
    </cfRule>
    <cfRule type="cellIs" dxfId="3" priority="1816" operator="equal">
      <formula>"NotPaid"</formula>
    </cfRule>
    <cfRule type="cellIs" dxfId="3" priority="1812" operator="equal">
      <formula>"NotPaid"</formula>
    </cfRule>
    <cfRule type="cellIs" dxfId="3" priority="1810" operator="equal">
      <formula>"NotPaid"</formula>
    </cfRule>
    <cfRule type="cellIs" dxfId="3" priority="1806" operator="equal">
      <formula>"NotPaid"</formula>
    </cfRule>
    <cfRule type="cellIs" dxfId="3" priority="1808" operator="equal">
      <formula>"NotPaid"</formula>
    </cfRule>
    <cfRule type="cellIs" dxfId="3" priority="1807" operator="equal">
      <formula>"NotPaid"</formula>
    </cfRule>
    <cfRule type="cellIs" dxfId="3" priority="1802" operator="equal">
      <formula>"NotPaid"</formula>
    </cfRule>
    <cfRule type="cellIs" dxfId="3" priority="1805" operator="equal">
      <formula>"NotPaid"</formula>
    </cfRule>
    <cfRule type="cellIs" dxfId="3" priority="1804" operator="equal">
      <formula>"NotPaid"</formula>
    </cfRule>
    <cfRule type="cellIs" dxfId="3" priority="1796" operator="equal">
      <formula>"NotPaid"</formula>
    </cfRule>
    <cfRule type="cellIs" dxfId="3" priority="1803" operator="equal">
      <formula>"NotPaid"</formula>
    </cfRule>
    <cfRule type="cellIs" dxfId="3" priority="1798" operator="equal">
      <formula>"NotPaid"</formula>
    </cfRule>
    <cfRule type="cellIs" dxfId="3" priority="1791" operator="equal">
      <formula>"NotPaid"</formula>
    </cfRule>
    <cfRule type="cellIs" dxfId="3" priority="1793" operator="equal">
      <formula>"NotPaid"</formula>
    </cfRule>
    <cfRule type="cellIs" dxfId="3" priority="1786" operator="equal">
      <formula>"NotPaid"</formula>
    </cfRule>
    <cfRule type="cellIs" dxfId="3" priority="1784" operator="equal">
      <formula>"NotPaid"</formula>
    </cfRule>
    <cfRule type="cellIs" dxfId="3" priority="1789" operator="equal">
      <formula>"NotPaid"</formula>
    </cfRule>
    <cfRule type="cellIs" dxfId="3" priority="1787" operator="equal">
      <formula>"NotPaid"</formula>
    </cfRule>
    <cfRule type="cellIs" dxfId="3" priority="1785" operator="equal">
      <formula>"NotPaid"</formula>
    </cfRule>
    <cfRule type="cellIs" dxfId="3" priority="1781" operator="equal">
      <formula>"NotPaid"</formula>
    </cfRule>
    <cfRule type="cellIs" dxfId="3" priority="1780" operator="equal">
      <formula>"NotPaid"</formula>
    </cfRule>
    <cfRule type="cellIs" dxfId="3" priority="1783" operator="equal">
      <formula>"NotPaid"</formula>
    </cfRule>
    <cfRule type="cellIs" dxfId="3" priority="1777" operator="equal">
      <formula>"NotPaid"</formula>
    </cfRule>
    <cfRule type="cellIs" dxfId="3" priority="1782" operator="equal">
      <formula>"NotPaid"</formula>
    </cfRule>
    <cfRule type="cellIs" dxfId="3" priority="1773" operator="equal">
      <formula>"NotPaid"</formula>
    </cfRule>
    <cfRule type="cellIs" dxfId="3" priority="1771" operator="equal">
      <formula>"NotPaid"</formula>
    </cfRule>
    <cfRule type="cellIs" dxfId="3" priority="1769" operator="equal">
      <formula>"NotPaid"</formula>
    </cfRule>
    <cfRule type="cellIs" dxfId="3" priority="1775" operator="equal">
      <formula>"NotPaid"</formula>
    </cfRule>
    <cfRule type="cellIs" dxfId="3" priority="1766" operator="equal">
      <formula>"NotPaid"</formula>
    </cfRule>
    <cfRule type="cellIs" dxfId="3" priority="1759" operator="equal">
      <formula>"NotPaid"</formula>
    </cfRule>
    <cfRule type="cellIs" dxfId="3" priority="1764" operator="equal">
      <formula>"NotPaid"</formula>
    </cfRule>
    <cfRule type="cellIs" dxfId="3" priority="1761" operator="equal">
      <formula>"NotPaid"</formula>
    </cfRule>
    <cfRule type="cellIs" dxfId="3" priority="1757" operator="equal">
      <formula>"NotPaid"</formula>
    </cfRule>
    <cfRule type="cellIs" dxfId="3" priority="1755" operator="equal">
      <formula>"NotPaid"</formula>
    </cfRule>
  </conditionalFormatting>
  <conditionalFormatting sqref="V50:X50">
    <cfRule type="cellIs" dxfId="3" priority="2169" operator="equal">
      <formula>"NotPaid"</formula>
    </cfRule>
    <cfRule type="cellIs" dxfId="3" priority="2178" operator="equal">
      <formula>"NotPaid"</formula>
    </cfRule>
    <cfRule type="cellIs" dxfId="3" priority="2173" operator="equal">
      <formula>"NotPaid"</formula>
    </cfRule>
    <cfRule type="cellIs" dxfId="3" priority="2164" operator="equal">
      <formula>"NotPaid"</formula>
    </cfRule>
    <cfRule type="cellIs" dxfId="3" priority="2161" operator="equal">
      <formula>"NotPaid"</formula>
    </cfRule>
    <cfRule type="cellIs" dxfId="3" priority="2163" operator="equal">
      <formula>"NotPaid"</formula>
    </cfRule>
    <cfRule type="cellIs" dxfId="3" priority="2162" operator="equal">
      <formula>"NotPaid"</formula>
    </cfRule>
    <cfRule type="cellIs" dxfId="3" priority="2153" operator="equal">
      <formula>"NotPaid"</formula>
    </cfRule>
    <cfRule type="cellIs" dxfId="3" priority="2147" operator="equal">
      <formula>"NotPaid"</formula>
    </cfRule>
    <cfRule type="cellIs" dxfId="3" priority="2141" operator="equal">
      <formula>"NotPaid"</formula>
    </cfRule>
    <cfRule type="cellIs" dxfId="3" priority="2127" operator="equal">
      <formula>"NotPaid"</formula>
    </cfRule>
    <cfRule type="cellIs" dxfId="3" priority="2129" operator="equal">
      <formula>"NotPaid"</formula>
    </cfRule>
    <cfRule type="cellIs" dxfId="3" priority="2125" operator="equal">
      <formula>"NotPaid"</formula>
    </cfRule>
    <cfRule type="cellIs" dxfId="3" priority="2123" operator="equal">
      <formula>"NotPaid"</formula>
    </cfRule>
    <cfRule type="cellIs" dxfId="3" priority="2119" operator="equal">
      <formula>"NotPaid"</formula>
    </cfRule>
    <cfRule type="cellIs" dxfId="3" priority="2121" operator="equal">
      <formula>"NotPaid"</formula>
    </cfRule>
    <cfRule type="cellIs" dxfId="3" priority="2120" operator="equal">
      <formula>"NotPaid"</formula>
    </cfRule>
    <cfRule type="cellIs" dxfId="3" priority="2115" operator="equal">
      <formula>"NotPaid"</formula>
    </cfRule>
    <cfRule type="cellIs" dxfId="3" priority="2118" operator="equal">
      <formula>"NotPaid"</formula>
    </cfRule>
    <cfRule type="cellIs" dxfId="3" priority="2117" operator="equal">
      <formula>"NotPaid"</formula>
    </cfRule>
    <cfRule type="cellIs" dxfId="3" priority="2109" operator="equal">
      <formula>"NotPaid"</formula>
    </cfRule>
    <cfRule type="cellIs" dxfId="3" priority="2116" operator="equal">
      <formula>"NotPaid"</formula>
    </cfRule>
    <cfRule type="cellIs" dxfId="3" priority="2111" operator="equal">
      <formula>"NotPaid"</formula>
    </cfRule>
    <cfRule type="cellIs" dxfId="3" priority="2104" operator="equal">
      <formula>"NotPaid"</formula>
    </cfRule>
    <cfRule type="cellIs" dxfId="3" priority="2106" operator="equal">
      <formula>"NotPaid"</formula>
    </cfRule>
    <cfRule type="cellIs" dxfId="3" priority="2099" operator="equal">
      <formula>"NotPaid"</formula>
    </cfRule>
    <cfRule type="cellIs" dxfId="3" priority="2097" operator="equal">
      <formula>"NotPaid"</formula>
    </cfRule>
    <cfRule type="cellIs" dxfId="3" priority="2102" operator="equal">
      <formula>"NotPaid"</formula>
    </cfRule>
    <cfRule type="cellIs" dxfId="3" priority="2100" operator="equal">
      <formula>"NotPaid"</formula>
    </cfRule>
    <cfRule type="cellIs" dxfId="3" priority="2098" operator="equal">
      <formula>"NotPaid"</formula>
    </cfRule>
    <cfRule type="cellIs" dxfId="3" priority="2094" operator="equal">
      <formula>"NotPaid"</formula>
    </cfRule>
    <cfRule type="cellIs" dxfId="3" priority="2093" operator="equal">
      <formula>"NotPaid"</formula>
    </cfRule>
    <cfRule type="cellIs" dxfId="3" priority="2096" operator="equal">
      <formula>"NotPaid"</formula>
    </cfRule>
    <cfRule type="cellIs" dxfId="3" priority="2090" operator="equal">
      <formula>"NotPaid"</formula>
    </cfRule>
    <cfRule type="cellIs" dxfId="3" priority="2095" operator="equal">
      <formula>"NotPaid"</formula>
    </cfRule>
    <cfRule type="cellIs" dxfId="3" priority="2086" operator="equal">
      <formula>"NotPaid"</formula>
    </cfRule>
    <cfRule type="cellIs" dxfId="3" priority="2084" operator="equal">
      <formula>"NotPaid"</formula>
    </cfRule>
    <cfRule type="cellIs" dxfId="3" priority="2082" operator="equal">
      <formula>"NotPaid"</formula>
    </cfRule>
    <cfRule type="cellIs" dxfId="3" priority="2088" operator="equal">
      <formula>"NotPaid"</formula>
    </cfRule>
    <cfRule type="cellIs" dxfId="3" priority="2079" operator="equal">
      <formula>"NotPaid"</formula>
    </cfRule>
    <cfRule type="cellIs" dxfId="3" priority="2072" operator="equal">
      <formula>"NotPaid"</formula>
    </cfRule>
    <cfRule type="cellIs" dxfId="3" priority="2077" operator="equal">
      <formula>"NotPaid"</formula>
    </cfRule>
    <cfRule type="cellIs" dxfId="3" priority="2074" operator="equal">
      <formula>"NotPaid"</formula>
    </cfRule>
    <cfRule type="cellIs" dxfId="3" priority="2070" operator="equal">
      <formula>"NotPaid"</formula>
    </cfRule>
    <cfRule type="cellIs" dxfId="3" priority="2068" operator="equal">
      <formula>"NotPaid"</formula>
    </cfRule>
  </conditionalFormatting>
  <conditionalFormatting sqref="Y50:AA50">
    <cfRule type="cellIs" dxfId="3" priority="2482" operator="equal">
      <formula>"NotPaid"</formula>
    </cfRule>
    <cfRule type="cellIs" dxfId="3" priority="2491" operator="equal">
      <formula>"NotPaid"</formula>
    </cfRule>
    <cfRule type="cellIs" dxfId="3" priority="2486" operator="equal">
      <formula>"NotPaid"</formula>
    </cfRule>
    <cfRule type="cellIs" dxfId="3" priority="2477" operator="equal">
      <formula>"NotPaid"</formula>
    </cfRule>
    <cfRule type="cellIs" dxfId="3" priority="2474" operator="equal">
      <formula>"NotPaid"</formula>
    </cfRule>
    <cfRule type="cellIs" dxfId="3" priority="2476" operator="equal">
      <formula>"NotPaid"</formula>
    </cfRule>
    <cfRule type="cellIs" dxfId="3" priority="2475" operator="equal">
      <formula>"NotPaid"</formula>
    </cfRule>
    <cfRule type="cellIs" dxfId="3" priority="2466" operator="equal">
      <formula>"NotPaid"</formula>
    </cfRule>
    <cfRule type="cellIs" dxfId="3" priority="2460" operator="equal">
      <formula>"NotPaid"</formula>
    </cfRule>
    <cfRule type="cellIs" dxfId="3" priority="2454" operator="equal">
      <formula>"NotPaid"</formula>
    </cfRule>
    <cfRule type="cellIs" dxfId="3" priority="2440" operator="equal">
      <formula>"NotPaid"</formula>
    </cfRule>
    <cfRule type="cellIs" dxfId="3" priority="2442" operator="equal">
      <formula>"NotPaid"</formula>
    </cfRule>
    <cfRule type="cellIs" dxfId="3" priority="2438" operator="equal">
      <formula>"NotPaid"</formula>
    </cfRule>
    <cfRule type="cellIs" dxfId="3" priority="2436" operator="equal">
      <formula>"NotPaid"</formula>
    </cfRule>
    <cfRule type="cellIs" dxfId="3" priority="2432" operator="equal">
      <formula>"NotPaid"</formula>
    </cfRule>
    <cfRule type="cellIs" dxfId="3" priority="2434" operator="equal">
      <formula>"NotPaid"</formula>
    </cfRule>
    <cfRule type="cellIs" dxfId="3" priority="2433" operator="equal">
      <formula>"NotPaid"</formula>
    </cfRule>
    <cfRule type="cellIs" dxfId="3" priority="2428" operator="equal">
      <formula>"NotPaid"</formula>
    </cfRule>
    <cfRule type="cellIs" dxfId="3" priority="2431" operator="equal">
      <formula>"NotPaid"</formula>
    </cfRule>
    <cfRule type="cellIs" dxfId="3" priority="2430" operator="equal">
      <formula>"NotPaid"</formula>
    </cfRule>
    <cfRule type="cellIs" dxfId="3" priority="2422" operator="equal">
      <formula>"NotPaid"</formula>
    </cfRule>
    <cfRule type="cellIs" dxfId="3" priority="2429" operator="equal">
      <formula>"NotPaid"</formula>
    </cfRule>
    <cfRule type="cellIs" dxfId="3" priority="2424" operator="equal">
      <formula>"NotPaid"</formula>
    </cfRule>
    <cfRule type="cellIs" dxfId="3" priority="2417" operator="equal">
      <formula>"NotPaid"</formula>
    </cfRule>
    <cfRule type="cellIs" dxfId="3" priority="2419" operator="equal">
      <formula>"NotPaid"</formula>
    </cfRule>
    <cfRule type="cellIs" dxfId="3" priority="2412" operator="equal">
      <formula>"NotPaid"</formula>
    </cfRule>
    <cfRule type="cellIs" dxfId="3" priority="2410" operator="equal">
      <formula>"NotPaid"</formula>
    </cfRule>
    <cfRule type="cellIs" dxfId="3" priority="2415" operator="equal">
      <formula>"NotPaid"</formula>
    </cfRule>
    <cfRule type="cellIs" dxfId="3" priority="2413" operator="equal">
      <formula>"NotPaid"</formula>
    </cfRule>
    <cfRule type="cellIs" dxfId="3" priority="2411" operator="equal">
      <formula>"NotPaid"</formula>
    </cfRule>
    <cfRule type="cellIs" dxfId="3" priority="2407" operator="equal">
      <formula>"NotPaid"</formula>
    </cfRule>
    <cfRule type="cellIs" dxfId="3" priority="2406" operator="equal">
      <formula>"NotPaid"</formula>
    </cfRule>
    <cfRule type="cellIs" dxfId="3" priority="2409" operator="equal">
      <formula>"NotPaid"</formula>
    </cfRule>
    <cfRule type="cellIs" dxfId="3" priority="2403" operator="equal">
      <formula>"NotPaid"</formula>
    </cfRule>
    <cfRule type="cellIs" dxfId="3" priority="2408" operator="equal">
      <formula>"NotPaid"</formula>
    </cfRule>
    <cfRule type="cellIs" dxfId="3" priority="2399" operator="equal">
      <formula>"NotPaid"</formula>
    </cfRule>
    <cfRule type="cellIs" dxfId="3" priority="2397" operator="equal">
      <formula>"NotPaid"</formula>
    </cfRule>
    <cfRule type="cellIs" dxfId="3" priority="2395" operator="equal">
      <formula>"NotPaid"</formula>
    </cfRule>
    <cfRule type="cellIs" dxfId="3" priority="2401" operator="equal">
      <formula>"NotPaid"</formula>
    </cfRule>
    <cfRule type="cellIs" dxfId="3" priority="2392" operator="equal">
      <formula>"NotPaid"</formula>
    </cfRule>
    <cfRule type="cellIs" dxfId="3" priority="2385" operator="equal">
      <formula>"NotPaid"</formula>
    </cfRule>
    <cfRule type="cellIs" dxfId="3" priority="2390" operator="equal">
      <formula>"NotPaid"</formula>
    </cfRule>
    <cfRule type="cellIs" dxfId="3" priority="2387" operator="equal">
      <formula>"NotPaid"</formula>
    </cfRule>
    <cfRule type="cellIs" dxfId="3" priority="2383" operator="equal">
      <formula>"NotPaid"</formula>
    </cfRule>
    <cfRule type="cellIs" dxfId="3" priority="2381" operator="equal">
      <formula>"NotPaid"</formula>
    </cfRule>
  </conditionalFormatting>
  <conditionalFormatting sqref="AE50">
    <cfRule type="expression" dxfId="5" priority="4240" stopIfTrue="1">
      <formula>AE50="NotPaid"</formula>
    </cfRule>
  </conditionalFormatting>
  <conditionalFormatting sqref="R51:AC51">
    <cfRule type="cellIs" dxfId="3" priority="1245" operator="equal">
      <formula>"NotPaid"</formula>
    </cfRule>
  </conditionalFormatting>
  <conditionalFormatting sqref="AD51">
    <cfRule type="cellIs" dxfId="3" priority="2553" operator="equal">
      <formula>"NotPaid"</formula>
    </cfRule>
    <cfRule type="cellIs" dxfId="3" priority="2552" operator="equal">
      <formula>"NotPaid"</formula>
    </cfRule>
    <cfRule type="cellIs" dxfId="3" priority="2551" operator="equal">
      <formula>"NotPaid"</formula>
    </cfRule>
    <cfRule type="cellIs" dxfId="3" priority="2550" operator="equal">
      <formula>"NotPaid"</formula>
    </cfRule>
    <cfRule type="cellIs" dxfId="3" priority="2549" operator="equal">
      <formula>"NotPaid"</formula>
    </cfRule>
    <cfRule type="cellIs" dxfId="3" priority="2548" operator="equal">
      <formula>"NotPaid"</formula>
    </cfRule>
    <cfRule type="cellIs" dxfId="3" priority="2547" operator="equal">
      <formula>"NotPaid"</formula>
    </cfRule>
    <cfRule type="cellIs" dxfId="3" priority="2546" operator="equal">
      <formula>"NotPaid"</formula>
    </cfRule>
    <cfRule type="cellIs" dxfId="3" priority="2545" operator="equal">
      <formula>"NotPaid"</formula>
    </cfRule>
    <cfRule type="cellIs" dxfId="3" priority="2544" operator="equal">
      <formula>"NotPaid"</formula>
    </cfRule>
    <cfRule type="cellIs" dxfId="3" priority="2543" operator="equal">
      <formula>"NotPaid"</formula>
    </cfRule>
    <cfRule type="cellIs" dxfId="3" priority="2542" operator="equal">
      <formula>"NotPaid"</formula>
    </cfRule>
    <cfRule type="cellIs" dxfId="3" priority="2541" operator="equal">
      <formula>"NotPaid"</formula>
    </cfRule>
    <cfRule type="cellIs" dxfId="3" priority="2540" operator="equal">
      <formula>"NotPaid"</formula>
    </cfRule>
    <cfRule type="cellIs" dxfId="3" priority="2539" operator="equal">
      <formula>"NotPaid"</formula>
    </cfRule>
    <cfRule type="cellIs" dxfId="3" priority="2538" operator="equal">
      <formula>"NotPaid"</formula>
    </cfRule>
    <cfRule type="cellIs" dxfId="3" priority="2537" operator="equal">
      <formula>"NotPaid"</formula>
    </cfRule>
    <cfRule type="cellIs" dxfId="3" priority="2536" operator="equal">
      <formula>"NotPaid"</formula>
    </cfRule>
    <cfRule type="cellIs" dxfId="3" priority="2535" operator="equal">
      <formula>"NotPaid"</formula>
    </cfRule>
    <cfRule type="cellIs" dxfId="3" priority="2534" operator="equal">
      <formula>"NotPaid"</formula>
    </cfRule>
    <cfRule type="cellIs" dxfId="3" priority="2533" operator="equal">
      <formula>"NotPaid"</formula>
    </cfRule>
    <cfRule type="cellIs" dxfId="3" priority="2532" operator="equal">
      <formula>"NotPaid"</formula>
    </cfRule>
    <cfRule type="cellIs" dxfId="3" priority="2531" operator="equal">
      <formula>"NotPaid"</formula>
    </cfRule>
    <cfRule type="cellIs" dxfId="3" priority="2530" operator="equal">
      <formula>"NotPaid"</formula>
    </cfRule>
    <cfRule type="cellIs" dxfId="3" priority="2529" operator="equal">
      <formula>"NotPaid"</formula>
    </cfRule>
    <cfRule type="cellIs" dxfId="3" priority="2528" operator="equal">
      <formula>"NotPaid"</formula>
    </cfRule>
    <cfRule type="cellIs" dxfId="3" priority="2527" operator="equal">
      <formula>"NotPaid"</formula>
    </cfRule>
    <cfRule type="cellIs" dxfId="3" priority="2526" operator="equal">
      <formula>"NotPaid"</formula>
    </cfRule>
    <cfRule type="cellIs" dxfId="3" priority="2525" operator="equal">
      <formula>"NotPaid"</formula>
    </cfRule>
    <cfRule type="cellIs" dxfId="3" priority="2524" operator="equal">
      <formula>"NotPaid"</formula>
    </cfRule>
    <cfRule type="cellIs" dxfId="3" priority="2523" operator="equal">
      <formula>"NotPaid"</formula>
    </cfRule>
    <cfRule type="cellIs" dxfId="3" priority="2522" operator="equal">
      <formula>"NotPaid"</formula>
    </cfRule>
    <cfRule type="cellIs" dxfId="3" priority="2521" operator="equal">
      <formula>"NotPaid"</formula>
    </cfRule>
    <cfRule type="cellIs" dxfId="3" priority="2520" operator="equal">
      <formula>"NotPaid"</formula>
    </cfRule>
    <cfRule type="cellIs" dxfId="3" priority="2519" operator="equal">
      <formula>"NotPaid"</formula>
    </cfRule>
    <cfRule type="cellIs" dxfId="3" priority="2518" operator="equal">
      <formula>"NotPaid"</formula>
    </cfRule>
    <cfRule type="cellIs" dxfId="3" priority="2517" operator="equal">
      <formula>"NotPaid"</formula>
    </cfRule>
    <cfRule type="cellIs" dxfId="3" priority="2516" operator="equal">
      <formula>"NotPaid"</formula>
    </cfRule>
    <cfRule type="cellIs" dxfId="3" priority="2515" operator="equal">
      <formula>"NotPaid"</formula>
    </cfRule>
    <cfRule type="cellIs" dxfId="3" priority="2514" operator="equal">
      <formula>"NotPaid"</formula>
    </cfRule>
    <cfRule type="cellIs" dxfId="3" priority="2513" operator="equal">
      <formula>"NotPaid"</formula>
    </cfRule>
    <cfRule type="cellIs" dxfId="3" priority="2512" operator="equal">
      <formula>"NotPaid"</formula>
    </cfRule>
    <cfRule type="cellIs" dxfId="3" priority="2511" operator="equal">
      <formula>"NotPaid"</formula>
    </cfRule>
    <cfRule type="cellIs" dxfId="3" priority="2510" operator="equal">
      <formula>"NotPaid"</formula>
    </cfRule>
    <cfRule type="cellIs" dxfId="3" priority="2509" operator="equal">
      <formula>"NotPaid"</formula>
    </cfRule>
  </conditionalFormatting>
  <conditionalFormatting sqref="AD52">
    <cfRule type="cellIs" dxfId="3" priority="2855" operator="equal">
      <formula>"NotPaid"</formula>
    </cfRule>
    <cfRule type="cellIs" dxfId="3" priority="2854" operator="equal">
      <formula>"NotPaid"</formula>
    </cfRule>
    <cfRule type="cellIs" dxfId="3" priority="2853" operator="equal">
      <formula>"NotPaid"</formula>
    </cfRule>
    <cfRule type="cellIs" dxfId="3" priority="2852" operator="equal">
      <formula>"NotPaid"</formula>
    </cfRule>
    <cfRule type="cellIs" dxfId="3" priority="2851" operator="equal">
      <formula>"NotPaid"</formula>
    </cfRule>
    <cfRule type="cellIs" dxfId="3" priority="2850" operator="equal">
      <formula>"NotPaid"</formula>
    </cfRule>
    <cfRule type="cellIs" dxfId="3" priority="2849" operator="equal">
      <formula>"NotPaid"</formula>
    </cfRule>
    <cfRule type="cellIs" dxfId="3" priority="2848" operator="equal">
      <formula>"NotPaid"</formula>
    </cfRule>
    <cfRule type="cellIs" dxfId="3" priority="2847" operator="equal">
      <formula>"NotPaid"</formula>
    </cfRule>
    <cfRule type="cellIs" dxfId="3" priority="2846" operator="equal">
      <formula>"NotPaid"</formula>
    </cfRule>
    <cfRule type="cellIs" dxfId="3" priority="2845" operator="equal">
      <formula>"NotPaid"</formula>
    </cfRule>
    <cfRule type="cellIs" dxfId="3" priority="2844" operator="equal">
      <formula>"NotPaid"</formula>
    </cfRule>
    <cfRule type="cellIs" dxfId="3" priority="2843" operator="equal">
      <formula>"NotPaid"</formula>
    </cfRule>
    <cfRule type="cellIs" dxfId="3" priority="2842" operator="equal">
      <formula>"NotPaid"</formula>
    </cfRule>
    <cfRule type="cellIs" dxfId="3" priority="2841" operator="equal">
      <formula>"NotPaid"</formula>
    </cfRule>
    <cfRule type="cellIs" dxfId="3" priority="2840" operator="equal">
      <formula>"NotPaid"</formula>
    </cfRule>
    <cfRule type="cellIs" dxfId="3" priority="2839" operator="equal">
      <formula>"NotPaid"</formula>
    </cfRule>
    <cfRule type="cellIs" dxfId="3" priority="2838" operator="equal">
      <formula>"NotPaid"</formula>
    </cfRule>
    <cfRule type="cellIs" dxfId="3" priority="2837" operator="equal">
      <formula>"NotPaid"</formula>
    </cfRule>
    <cfRule type="cellIs" dxfId="3" priority="2836" operator="equal">
      <formula>"NotPaid"</formula>
    </cfRule>
    <cfRule type="cellIs" dxfId="3" priority="2835" operator="equal">
      <formula>"NotPaid"</formula>
    </cfRule>
    <cfRule type="cellIs" dxfId="3" priority="2834" operator="equal">
      <formula>"NotPaid"</formula>
    </cfRule>
    <cfRule type="cellIs" dxfId="3" priority="2833" operator="equal">
      <formula>"NotPaid"</formula>
    </cfRule>
    <cfRule type="cellIs" dxfId="3" priority="2832" operator="equal">
      <formula>"NotPaid"</formula>
    </cfRule>
    <cfRule type="cellIs" dxfId="3" priority="2831" operator="equal">
      <formula>"NotPaid"</formula>
    </cfRule>
    <cfRule type="cellIs" dxfId="3" priority="2830" operator="equal">
      <formula>"NotPaid"</formula>
    </cfRule>
    <cfRule type="cellIs" dxfId="3" priority="2829" operator="equal">
      <formula>"NotPaid"</formula>
    </cfRule>
    <cfRule type="cellIs" dxfId="3" priority="2828" operator="equal">
      <formula>"NotPaid"</formula>
    </cfRule>
    <cfRule type="cellIs" dxfId="3" priority="2827" operator="equal">
      <formula>"NotPaid"</formula>
    </cfRule>
    <cfRule type="cellIs" dxfId="3" priority="2826" operator="equal">
      <formula>"NotPaid"</formula>
    </cfRule>
    <cfRule type="cellIs" dxfId="3" priority="2825" operator="equal">
      <formula>"NotPaid"</formula>
    </cfRule>
    <cfRule type="cellIs" dxfId="3" priority="2824" operator="equal">
      <formula>"NotPaid"</formula>
    </cfRule>
    <cfRule type="cellIs" dxfId="3" priority="2823" operator="equal">
      <formula>"NotPaid"</formula>
    </cfRule>
    <cfRule type="cellIs" dxfId="3" priority="2822" operator="equal">
      <formula>"NotPaid"</formula>
    </cfRule>
    <cfRule type="cellIs" dxfId="3" priority="2821" operator="equal">
      <formula>"NotPaid"</formula>
    </cfRule>
    <cfRule type="cellIs" dxfId="3" priority="2820" operator="equal">
      <formula>"NotPaid"</formula>
    </cfRule>
    <cfRule type="cellIs" dxfId="3" priority="2819" operator="equal">
      <formula>"NotPaid"</formula>
    </cfRule>
    <cfRule type="cellIs" dxfId="3" priority="2818" operator="equal">
      <formula>"NotPaid"</formula>
    </cfRule>
    <cfRule type="cellIs" dxfId="3" priority="2817" operator="equal">
      <formula>"NotPaid"</formula>
    </cfRule>
    <cfRule type="cellIs" dxfId="3" priority="2816" operator="equal">
      <formula>"NotPaid"</formula>
    </cfRule>
    <cfRule type="cellIs" dxfId="3" priority="2815" operator="equal">
      <formula>"NotPaid"</formula>
    </cfRule>
    <cfRule type="cellIs" dxfId="3" priority="2814" operator="equal">
      <formula>"NotPaid"</formula>
    </cfRule>
    <cfRule type="cellIs" dxfId="3" priority="2813" operator="equal">
      <formula>"NotPaid"</formula>
    </cfRule>
    <cfRule type="cellIs" dxfId="3" priority="2812" operator="equal">
      <formula>"NotPaid"</formula>
    </cfRule>
    <cfRule type="cellIs" dxfId="3" priority="2811" operator="equal">
      <formula>"NotPaid"</formula>
    </cfRule>
    <cfRule type="cellIs" dxfId="3" priority="2810" operator="equal">
      <formula>"NotPaid"</formula>
    </cfRule>
  </conditionalFormatting>
  <conditionalFormatting sqref="AE52:AJ52">
    <cfRule type="expression" dxfId="5" priority="3336" stopIfTrue="1">
      <formula>AE52="NotPaid"</formula>
    </cfRule>
  </conditionalFormatting>
  <conditionalFormatting sqref="AK52">
    <cfRule type="expression" dxfId="5" priority="3335" stopIfTrue="1">
      <formula>AK52="not paid"</formula>
    </cfRule>
  </conditionalFormatting>
  <conditionalFormatting sqref="R53:AC53">
    <cfRule type="cellIs" dxfId="3" priority="1158" operator="equal">
      <formula>"NotPaid"</formula>
    </cfRule>
  </conditionalFormatting>
  <conditionalFormatting sqref="AE53">
    <cfRule type="expression" dxfId="5" priority="3337" stopIfTrue="1">
      <formula>AE53="NotPaid"</formula>
    </cfRule>
  </conditionalFormatting>
  <conditionalFormatting sqref="AL53:AM53">
    <cfRule type="expression" dxfId="5" priority="3345" stopIfTrue="1">
      <formula>AL53="not paid"</formula>
    </cfRule>
  </conditionalFormatting>
  <conditionalFormatting sqref="AN53:AQ53">
    <cfRule type="expression" dxfId="5" priority="3338" stopIfTrue="1">
      <formula>AN53="NotPaid"</formula>
    </cfRule>
  </conditionalFormatting>
  <conditionalFormatting sqref="AE54">
    <cfRule type="expression" dxfId="5" priority="3346" stopIfTrue="1">
      <formula>AE74="not paid"</formula>
    </cfRule>
  </conditionalFormatting>
  <conditionalFormatting sqref="AF54">
    <cfRule type="expression" dxfId="5" priority="1183" stopIfTrue="1">
      <formula>AF54="not paid"</formula>
    </cfRule>
  </conditionalFormatting>
  <conditionalFormatting sqref="AG54:AQ54">
    <cfRule type="expression" dxfId="5" priority="1184" stopIfTrue="1">
      <formula>AG54="not paid"</formula>
    </cfRule>
  </conditionalFormatting>
  <conditionalFormatting sqref="AT56:BD56">
    <cfRule type="expression" dxfId="5" priority="167" stopIfTrue="1">
      <formula>AT97="NotPaid"</formula>
    </cfRule>
  </conditionalFormatting>
  <conditionalFormatting sqref="T57:AB57">
    <cfRule type="cellIs" dxfId="3" priority="903" operator="equal">
      <formula>"NotPaid"</formula>
    </cfRule>
  </conditionalFormatting>
  <conditionalFormatting sqref="AD57">
    <cfRule type="cellIs" dxfId="3" priority="3294" operator="equal">
      <formula>"NotPaid"</formula>
    </cfRule>
  </conditionalFormatting>
  <conditionalFormatting sqref="AK57:AL57">
    <cfRule type="expression" dxfId="5" priority="3342" stopIfTrue="1">
      <formula>AK76="not paid"</formula>
    </cfRule>
  </conditionalFormatting>
  <conditionalFormatting sqref="AM57">
    <cfRule type="expression" dxfId="5" priority="3339" stopIfTrue="1">
      <formula>AM57="NotPaid"</formula>
    </cfRule>
  </conditionalFormatting>
  <conditionalFormatting sqref="AN57:AQ57">
    <cfRule type="expression" dxfId="5" priority="3340" stopIfTrue="1">
      <formula>AN57="NotPaid"</formula>
    </cfRule>
  </conditionalFormatting>
  <conditionalFormatting sqref="P58">
    <cfRule type="cellIs" dxfId="3" priority="919" operator="equal">
      <formula>"NotPaid"</formula>
    </cfRule>
    <cfRule type="cellIs" dxfId="3" priority="918" operator="equal">
      <formula>"NotPaid"</formula>
    </cfRule>
  </conditionalFormatting>
  <conditionalFormatting sqref="R58:AC58">
    <cfRule type="cellIs" dxfId="3" priority="917" operator="equal">
      <formula>"NotPaid"</formula>
    </cfRule>
  </conditionalFormatting>
  <conditionalFormatting sqref="AD58">
    <cfRule type="cellIs" dxfId="3" priority="3290" operator="equal">
      <formula>"NotPaid"</formula>
    </cfRule>
    <cfRule type="cellIs" dxfId="3" priority="3289" operator="equal">
      <formula>"NotPaid"</formula>
    </cfRule>
  </conditionalFormatting>
  <conditionalFormatting sqref="AE58">
    <cfRule type="expression" dxfId="5" priority="3344" stopIfTrue="1">
      <formula>AE58="NotPaid"</formula>
    </cfRule>
  </conditionalFormatting>
  <conditionalFormatting sqref="AF58:AQ58">
    <cfRule type="expression" dxfId="5" priority="3348" stopIfTrue="1">
      <formula>AF58="not paid"</formula>
    </cfRule>
  </conditionalFormatting>
  <conditionalFormatting sqref="P59">
    <cfRule type="cellIs" dxfId="3" priority="908" operator="equal">
      <formula>"NotPaid"</formula>
    </cfRule>
  </conditionalFormatting>
  <conditionalFormatting sqref="Q59">
    <cfRule type="cellIs" dxfId="3" priority="887" operator="equal">
      <formula>"NotPaid"</formula>
    </cfRule>
  </conditionalFormatting>
  <conditionalFormatting sqref="R59">
    <cfRule type="cellIs" dxfId="3" priority="907" operator="equal">
      <formula>"NotPaid"</formula>
    </cfRule>
  </conditionalFormatting>
  <conditionalFormatting sqref="S59:AC59">
    <cfRule type="cellIs" dxfId="3" priority="906" operator="equal">
      <formula>"NotPaid"</formula>
    </cfRule>
  </conditionalFormatting>
  <conditionalFormatting sqref="AD59">
    <cfRule type="cellIs" dxfId="3" priority="3286" operator="equal">
      <formula>"NotPaid"</formula>
    </cfRule>
  </conditionalFormatting>
  <conditionalFormatting sqref="Q60:R60">
    <cfRule type="cellIs" dxfId="3" priority="1558" operator="equal">
      <formula>"NotPaid"</formula>
    </cfRule>
    <cfRule type="cellIs" dxfId="3" priority="1557" operator="equal">
      <formula>"NotPaid"</formula>
    </cfRule>
  </conditionalFormatting>
  <conditionalFormatting sqref="S60:U60">
    <cfRule type="cellIs" dxfId="3" priority="1871" operator="equal">
      <formula>"NotPaid"</formula>
    </cfRule>
    <cfRule type="cellIs" dxfId="3" priority="1870" operator="equal">
      <formula>"NotPaid"</formula>
    </cfRule>
  </conditionalFormatting>
  <conditionalFormatting sqref="V60:X60">
    <cfRule type="cellIs" dxfId="3" priority="2184" operator="equal">
      <formula>"NotPaid"</formula>
    </cfRule>
    <cfRule type="cellIs" dxfId="3" priority="2183" operator="equal">
      <formula>"NotPaid"</formula>
    </cfRule>
  </conditionalFormatting>
  <conditionalFormatting sqref="Y60:AA60">
    <cfRule type="cellIs" dxfId="3" priority="2496" operator="equal">
      <formula>"NotPaid"</formula>
    </cfRule>
    <cfRule type="cellIs" dxfId="3" priority="2497" operator="equal">
      <formula>"NotPaid"</formula>
    </cfRule>
  </conditionalFormatting>
  <conditionalFormatting sqref="AX60">
    <cfRule type="expression" dxfId="7" priority="1240" stopIfTrue="1">
      <formula>Physics!AX60="not paid"</formula>
    </cfRule>
  </conditionalFormatting>
  <conditionalFormatting sqref="S62:AB62">
    <cfRule type="cellIs" dxfId="3" priority="1163" operator="equal">
      <formula>"NotPaid"</formula>
    </cfRule>
  </conditionalFormatting>
  <conditionalFormatting sqref="T63:AB63">
    <cfRule type="cellIs" dxfId="3" priority="904" operator="equal">
      <formula>"NotPaid"</formula>
    </cfRule>
  </conditionalFormatting>
  <conditionalFormatting sqref="AD63">
    <cfRule type="cellIs" dxfId="3" priority="2809" operator="equal">
      <formula>"NotPaid"</formula>
    </cfRule>
    <cfRule type="cellIs" dxfId="3" priority="2808" operator="equal">
      <formula>"NotPaid"</formula>
    </cfRule>
    <cfRule type="cellIs" dxfId="3" priority="2807" operator="equal">
      <formula>"NotPaid"</formula>
    </cfRule>
    <cfRule type="cellIs" dxfId="3" priority="2806" operator="equal">
      <formula>"NotPaid"</formula>
    </cfRule>
    <cfRule type="cellIs" dxfId="3" priority="2805" operator="equal">
      <formula>"NotPaid"</formula>
    </cfRule>
    <cfRule type="cellIs" dxfId="3" priority="2804" operator="equal">
      <formula>"NotPaid"</formula>
    </cfRule>
    <cfRule type="cellIs" dxfId="3" priority="2803" operator="equal">
      <formula>"NotPaid"</formula>
    </cfRule>
    <cfRule type="cellIs" dxfId="3" priority="2802" operator="equal">
      <formula>"NotPaid"</formula>
    </cfRule>
    <cfRule type="cellIs" dxfId="3" priority="2801" operator="equal">
      <formula>"NotPaid"</formula>
    </cfRule>
    <cfRule type="cellIs" dxfId="3" priority="2800" operator="equal">
      <formula>"NotPaid"</formula>
    </cfRule>
    <cfRule type="cellIs" dxfId="3" priority="2799" operator="equal">
      <formula>"NotPaid"</formula>
    </cfRule>
    <cfRule type="cellIs" dxfId="3" priority="2798" operator="equal">
      <formula>"NotPaid"</formula>
    </cfRule>
    <cfRule type="cellIs" dxfId="3" priority="2797" operator="equal">
      <formula>"NotPaid"</formula>
    </cfRule>
    <cfRule type="cellIs" dxfId="3" priority="2796" operator="equal">
      <formula>"NotPaid"</formula>
    </cfRule>
    <cfRule type="cellIs" dxfId="3" priority="2795" operator="equal">
      <formula>"NotPaid"</formula>
    </cfRule>
    <cfRule type="cellIs" dxfId="3" priority="2794" operator="equal">
      <formula>"NotPaid"</formula>
    </cfRule>
    <cfRule type="cellIs" dxfId="3" priority="2793" operator="equal">
      <formula>"NotPaid"</formula>
    </cfRule>
    <cfRule type="cellIs" dxfId="3" priority="2792" operator="equal">
      <formula>"NotPaid"</formula>
    </cfRule>
    <cfRule type="cellIs" dxfId="3" priority="2791" operator="equal">
      <formula>"NotPaid"</formula>
    </cfRule>
    <cfRule type="cellIs" dxfId="3" priority="2790" operator="equal">
      <formula>"NotPaid"</formula>
    </cfRule>
    <cfRule type="cellIs" dxfId="3" priority="2789" operator="equal">
      <formula>"NotPaid"</formula>
    </cfRule>
    <cfRule type="cellIs" dxfId="3" priority="2788" operator="equal">
      <formula>"NotPaid"</formula>
    </cfRule>
    <cfRule type="cellIs" dxfId="3" priority="2787" operator="equal">
      <formula>"NotPaid"</formula>
    </cfRule>
    <cfRule type="cellIs" dxfId="3" priority="2786" operator="equal">
      <formula>"NotPaid"</formula>
    </cfRule>
    <cfRule type="cellIs" dxfId="3" priority="2785" operator="equal">
      <formula>"NotPaid"</formula>
    </cfRule>
    <cfRule type="cellIs" dxfId="3" priority="2784" operator="equal">
      <formula>"NotPaid"</formula>
    </cfRule>
    <cfRule type="cellIs" dxfId="3" priority="2783" operator="equal">
      <formula>"NotPaid"</formula>
    </cfRule>
    <cfRule type="cellIs" dxfId="3" priority="2782" operator="equal">
      <formula>"NotPaid"</formula>
    </cfRule>
    <cfRule type="cellIs" dxfId="3" priority="2781" operator="equal">
      <formula>"NotPaid"</formula>
    </cfRule>
    <cfRule type="cellIs" dxfId="3" priority="2780" operator="equal">
      <formula>"NotPaid"</formula>
    </cfRule>
    <cfRule type="cellIs" dxfId="3" priority="2779" operator="equal">
      <formula>"NotPaid"</formula>
    </cfRule>
    <cfRule type="cellIs" dxfId="3" priority="2778" operator="equal">
      <formula>"NotPaid"</formula>
    </cfRule>
    <cfRule type="cellIs" dxfId="3" priority="2777" operator="equal">
      <formula>"NotPaid"</formula>
    </cfRule>
    <cfRule type="cellIs" dxfId="3" priority="2776" operator="equal">
      <formula>"NotPaid"</formula>
    </cfRule>
    <cfRule type="cellIs" dxfId="3" priority="2775" operator="equal">
      <formula>"NotPaid"</formula>
    </cfRule>
    <cfRule type="cellIs" dxfId="3" priority="2774" operator="equal">
      <formula>"NotPaid"</formula>
    </cfRule>
    <cfRule type="cellIs" dxfId="3" priority="2773" operator="equal">
      <formula>"NotPaid"</formula>
    </cfRule>
    <cfRule type="cellIs" dxfId="3" priority="2772" operator="equal">
      <formula>"NotPaid"</formula>
    </cfRule>
    <cfRule type="cellIs" dxfId="3" priority="2771" operator="equal">
      <formula>"NotPaid"</formula>
    </cfRule>
    <cfRule type="cellIs" dxfId="3" priority="2770" operator="equal">
      <formula>"NotPaid"</formula>
    </cfRule>
    <cfRule type="cellIs" dxfId="3" priority="2769" operator="equal">
      <formula>"NotPaid"</formula>
    </cfRule>
    <cfRule type="cellIs" dxfId="3" priority="2768" operator="equal">
      <formula>"NotPaid"</formula>
    </cfRule>
    <cfRule type="cellIs" dxfId="3" priority="2767" operator="equal">
      <formula>"NotPaid"</formula>
    </cfRule>
    <cfRule type="cellIs" dxfId="3" priority="2766" operator="equal">
      <formula>"NotPaid"</formula>
    </cfRule>
    <cfRule type="cellIs" dxfId="3" priority="2765" operator="equal">
      <formula>"NotPaid"</formula>
    </cfRule>
    <cfRule type="cellIs" dxfId="3" priority="2764" operator="equal">
      <formula>"NotPaid"</formula>
    </cfRule>
  </conditionalFormatting>
  <conditionalFormatting sqref="R64:AC64">
    <cfRule type="cellIs" dxfId="3" priority="1243" operator="equal">
      <formula>"NotPaid"</formula>
    </cfRule>
  </conditionalFormatting>
  <conditionalFormatting sqref="AD64">
    <cfRule type="cellIs" dxfId="3" priority="2622" operator="equal">
      <formula>"NotPaid"</formula>
    </cfRule>
    <cfRule type="cellIs" dxfId="3" priority="2621" operator="equal">
      <formula>"NotPaid"</formula>
    </cfRule>
    <cfRule type="cellIs" dxfId="3" priority="2620" operator="equal">
      <formula>"NotPaid"</formula>
    </cfRule>
    <cfRule type="cellIs" dxfId="3" priority="2619" operator="equal">
      <formula>"NotPaid"</formula>
    </cfRule>
    <cfRule type="cellIs" dxfId="3" priority="2618" operator="equal">
      <formula>"NotPaid"</formula>
    </cfRule>
    <cfRule type="cellIs" dxfId="3" priority="2617" operator="equal">
      <formula>"NotPaid"</formula>
    </cfRule>
    <cfRule type="cellIs" dxfId="3" priority="2616" operator="equal">
      <formula>"NotPaid"</formula>
    </cfRule>
    <cfRule type="cellIs" dxfId="3" priority="2615" operator="equal">
      <formula>"NotPaid"</formula>
    </cfRule>
    <cfRule type="cellIs" dxfId="3" priority="2614" operator="equal">
      <formula>"NotPaid"</formula>
    </cfRule>
    <cfRule type="cellIs" dxfId="3" priority="2613" operator="equal">
      <formula>"NotPaid"</formula>
    </cfRule>
    <cfRule type="cellIs" dxfId="3" priority="2612" operator="equal">
      <formula>"NotPaid"</formula>
    </cfRule>
    <cfRule type="cellIs" dxfId="3" priority="2611" operator="equal">
      <formula>"NotPaid"</formula>
    </cfRule>
    <cfRule type="cellIs" dxfId="3" priority="2610" operator="equal">
      <formula>"NotPaid"</formula>
    </cfRule>
    <cfRule type="cellIs" dxfId="3" priority="2609" operator="equal">
      <formula>"NotPaid"</formula>
    </cfRule>
    <cfRule type="cellIs" dxfId="3" priority="2608" operator="equal">
      <formula>"NotPaid"</formula>
    </cfRule>
    <cfRule type="cellIs" dxfId="3" priority="2607" operator="equal">
      <formula>"NotPaid"</formula>
    </cfRule>
    <cfRule type="cellIs" dxfId="3" priority="2606" operator="equal">
      <formula>"NotPaid"</formula>
    </cfRule>
    <cfRule type="cellIs" dxfId="3" priority="2605" operator="equal">
      <formula>"NotPaid"</formula>
    </cfRule>
    <cfRule type="cellIs" dxfId="3" priority="2604" operator="equal">
      <formula>"NotPaid"</formula>
    </cfRule>
    <cfRule type="cellIs" dxfId="3" priority="2603" operator="equal">
      <formula>"NotPaid"</formula>
    </cfRule>
    <cfRule type="cellIs" dxfId="3" priority="2602" operator="equal">
      <formula>"NotPaid"</formula>
    </cfRule>
    <cfRule type="cellIs" dxfId="3" priority="2601" operator="equal">
      <formula>"NotPaid"</formula>
    </cfRule>
    <cfRule type="cellIs" dxfId="3" priority="2600" operator="equal">
      <formula>"NotPaid"</formula>
    </cfRule>
    <cfRule type="cellIs" dxfId="3" priority="2599" operator="equal">
      <formula>"NotPaid"</formula>
    </cfRule>
    <cfRule type="cellIs" dxfId="3" priority="2598" operator="equal">
      <formula>"NotPaid"</formula>
    </cfRule>
    <cfRule type="cellIs" dxfId="3" priority="2597" operator="equal">
      <formula>"NotPaid"</formula>
    </cfRule>
    <cfRule type="cellIs" dxfId="3" priority="2596" operator="equal">
      <formula>"NotPaid"</formula>
    </cfRule>
    <cfRule type="cellIs" dxfId="3" priority="2595" operator="equal">
      <formula>"NotPaid"</formula>
    </cfRule>
    <cfRule type="cellIs" dxfId="3" priority="2594" operator="equal">
      <formula>"NotPaid"</formula>
    </cfRule>
    <cfRule type="cellIs" dxfId="3" priority="2593" operator="equal">
      <formula>"NotPaid"</formula>
    </cfRule>
    <cfRule type="cellIs" dxfId="3" priority="2592" operator="equal">
      <formula>"NotPaid"</formula>
    </cfRule>
    <cfRule type="cellIs" dxfId="3" priority="2591" operator="equal">
      <formula>"NotPaid"</formula>
    </cfRule>
    <cfRule type="cellIs" dxfId="3" priority="2590" operator="equal">
      <formula>"NotPaid"</formula>
    </cfRule>
    <cfRule type="cellIs" dxfId="3" priority="2589" operator="equal">
      <formula>"NotPaid"</formula>
    </cfRule>
    <cfRule type="cellIs" dxfId="3" priority="2588" operator="equal">
      <formula>"NotPaid"</formula>
    </cfRule>
    <cfRule type="cellIs" dxfId="3" priority="2587" operator="equal">
      <formula>"NotPaid"</formula>
    </cfRule>
    <cfRule type="cellIs" dxfId="3" priority="2586" operator="equal">
      <formula>"NotPaid"</formula>
    </cfRule>
    <cfRule type="cellIs" dxfId="3" priority="2585" operator="equal">
      <formula>"NotPaid"</formula>
    </cfRule>
    <cfRule type="cellIs" dxfId="3" priority="2584" operator="equal">
      <formula>"NotPaid"</formula>
    </cfRule>
    <cfRule type="cellIs" dxfId="3" priority="2583" operator="equal">
      <formula>"NotPaid"</formula>
    </cfRule>
    <cfRule type="cellIs" dxfId="3" priority="2582" operator="equal">
      <formula>"NotPaid"</formula>
    </cfRule>
    <cfRule type="cellIs" dxfId="3" priority="2581" operator="equal">
      <formula>"NotPaid"</formula>
    </cfRule>
    <cfRule type="cellIs" dxfId="3" priority="2580" operator="equal">
      <formula>"NotPaid"</formula>
    </cfRule>
    <cfRule type="cellIs" dxfId="3" priority="2579" operator="equal">
      <formula>"NotPaid"</formula>
    </cfRule>
    <cfRule type="cellIs" dxfId="3" priority="2578" operator="equal">
      <formula>"NotPaid"</formula>
    </cfRule>
    <cfRule type="cellIs" dxfId="3" priority="2577" operator="equal">
      <formula>"NotPaid"</formula>
    </cfRule>
  </conditionalFormatting>
  <conditionalFormatting sqref="Q67:R67">
    <cfRule type="cellIs" dxfId="3" priority="1553" operator="equal">
      <formula>"NotPaid"</formula>
    </cfRule>
    <cfRule type="cellIs" dxfId="3" priority="1542" operator="equal">
      <formula>"NotPaid"</formula>
    </cfRule>
    <cfRule type="cellIs" dxfId="3" priority="1508" operator="equal">
      <formula>"NotPaid"</formula>
    </cfRule>
    <cfRule type="cellIs" dxfId="3" priority="1514" operator="equal">
      <formula>"NotPaid"</formula>
    </cfRule>
  </conditionalFormatting>
  <conditionalFormatting sqref="S67:U67">
    <cfRule type="cellIs" dxfId="3" priority="1866" operator="equal">
      <formula>"NotPaid"</formula>
    </cfRule>
    <cfRule type="cellIs" dxfId="3" priority="1855" operator="equal">
      <formula>"NotPaid"</formula>
    </cfRule>
    <cfRule type="cellIs" dxfId="3" priority="1821" operator="equal">
      <formula>"NotPaid"</formula>
    </cfRule>
    <cfRule type="cellIs" dxfId="3" priority="1827" operator="equal">
      <formula>"NotPaid"</formula>
    </cfRule>
  </conditionalFormatting>
  <conditionalFormatting sqref="V67:X67">
    <cfRule type="cellIs" dxfId="3" priority="2179" operator="equal">
      <formula>"NotPaid"</formula>
    </cfRule>
    <cfRule type="cellIs" dxfId="3" priority="2168" operator="equal">
      <formula>"NotPaid"</formula>
    </cfRule>
    <cfRule type="cellIs" dxfId="3" priority="2134" operator="equal">
      <formula>"NotPaid"</formula>
    </cfRule>
    <cfRule type="cellIs" dxfId="3" priority="2140" operator="equal">
      <formula>"NotPaid"</formula>
    </cfRule>
  </conditionalFormatting>
  <conditionalFormatting sqref="Y67:AA67">
    <cfRule type="cellIs" dxfId="3" priority="2492" operator="equal">
      <formula>"NotPaid"</formula>
    </cfRule>
    <cfRule type="cellIs" dxfId="3" priority="2481" operator="equal">
      <formula>"NotPaid"</formula>
    </cfRule>
    <cfRule type="cellIs" dxfId="3" priority="2447" operator="equal">
      <formula>"NotPaid"</formula>
    </cfRule>
    <cfRule type="cellIs" dxfId="3" priority="2453" operator="equal">
      <formula>"NotPaid"</formula>
    </cfRule>
  </conditionalFormatting>
  <conditionalFormatting sqref="AD68">
    <cfRule type="cellIs" dxfId="3" priority="3271" operator="equal">
      <formula>"NotPaid"</formula>
    </cfRule>
  </conditionalFormatting>
  <conditionalFormatting sqref="AD69">
    <cfRule type="cellIs" dxfId="3" priority="3276" operator="equal">
      <formula>"NotPaid"</formula>
    </cfRule>
    <cfRule type="cellIs" dxfId="3" priority="3265" operator="equal">
      <formula>"NotPaid"</formula>
    </cfRule>
    <cfRule type="cellIs" dxfId="3" priority="3257" operator="equal">
      <formula>"NotPaid"</formula>
    </cfRule>
    <cfRule type="cellIs" dxfId="3" priority="3249" operator="equal">
      <formula>"NotPaid"</formula>
    </cfRule>
    <cfRule type="cellIs" dxfId="3" priority="3108" operator="equal">
      <formula>"NotPaid"</formula>
    </cfRule>
  </conditionalFormatting>
  <conditionalFormatting sqref="AD70">
    <cfRule type="cellIs" dxfId="3" priority="3230" operator="equal">
      <formula>"NotPaid"</formula>
    </cfRule>
    <cfRule type="cellIs" dxfId="3" priority="3196" operator="equal">
      <formula>"NotPaid"</formula>
    </cfRule>
    <cfRule type="cellIs" dxfId="3" priority="3145" operator="equal">
      <formula>"NotPaid"</formula>
    </cfRule>
    <cfRule type="cellIs" dxfId="3" priority="3141" operator="equal">
      <formula>"NotPaid"</formula>
    </cfRule>
    <cfRule type="cellIs" dxfId="3" priority="3136" operator="equal">
      <formula>"NotPaid"</formula>
    </cfRule>
    <cfRule type="cellIs" dxfId="3" priority="3132" operator="equal">
      <formula>"NotPaid"</formula>
    </cfRule>
    <cfRule type="cellIs" dxfId="3" priority="3129" operator="equal">
      <formula>"NotPaid"</formula>
    </cfRule>
  </conditionalFormatting>
  <conditionalFormatting sqref="O15:O17">
    <cfRule type="cellIs" dxfId="3" priority="8614" operator="equal">
      <formula>"NotPaid"</formula>
    </cfRule>
    <cfRule type="cellIs" dxfId="3" priority="8574" operator="equal">
      <formula>"NotPaid"</formula>
    </cfRule>
    <cfRule type="cellIs" dxfId="3" priority="8559" operator="equal">
      <formula>"NotPaid"</formula>
    </cfRule>
    <cfRule type="cellIs" dxfId="3" priority="8547" operator="equal">
      <formula>"NotPaid"</formula>
    </cfRule>
  </conditionalFormatting>
  <conditionalFormatting sqref="O32:O33">
    <cfRule type="cellIs" dxfId="3" priority="19800" operator="equal">
      <formula>"NotPaid"</formula>
    </cfRule>
  </conditionalFormatting>
  <conditionalFormatting sqref="R25:R27">
    <cfRule type="cellIs" dxfId="3" priority="430" operator="equal">
      <formula>"NotPaid"</formula>
    </cfRule>
  </conditionalFormatting>
  <conditionalFormatting sqref="R46:R48">
    <cfRule type="cellIs" dxfId="3" priority="1162" operator="equal">
      <formula>"NotPaid"</formula>
    </cfRule>
  </conditionalFormatting>
  <conditionalFormatting sqref="AE4:AE6">
    <cfRule type="expression" dxfId="5" priority="18211" stopIfTrue="1">
      <formula>AE4="NotPaid"</formula>
    </cfRule>
  </conditionalFormatting>
  <conditionalFormatting sqref="D1:O3">
    <cfRule type="cellIs" dxfId="3" priority="1195" operator="equal">
      <formula>"NotPaid"</formula>
    </cfRule>
  </conditionalFormatting>
  <conditionalFormatting sqref="P73:P74 P76:P86 P11 P36 P107:P1048576 P102 P67 P61 P65 AB43:AD43 AD39:AD40 AB65:AD65 AD17 AB61:AD61 AB67:AD67 AB102:AD102 AB107:AD1048576 AB36:AD36 AD55:AD56 AB11:AD11 AB76:AD86 AB73:AD74 AB23:AD27 AD1:AD4 AD33:AD34 AB49:AD50 P49:P50 AD51 AD44:AD48 P52 P14 P46 P40 P43:P44 AB22:AC22 AB44:AC44 AB40:AC40 AB46:AC46 AB14:AD14 AB52:AC52 AB28:AC29 P22:P29 AD15">
    <cfRule type="cellIs" dxfId="3" priority="3296" operator="equal">
      <formula>"NotPaid"</formula>
    </cfRule>
  </conditionalFormatting>
  <conditionalFormatting sqref="B4:B10 B23:B65538 B12:B21">
    <cfRule type="expression" dxfId="0" priority="19857" stopIfTrue="1">
      <formula>COUNTIF(B:B,B4)&gt;1</formula>
    </cfRule>
  </conditionalFormatting>
  <conditionalFormatting sqref="AF4:AQ4 AE7:AQ7 AF6:AQ6 AF5:AK5 AM5:AQ5">
    <cfRule type="expression" dxfId="5" priority="19856" stopIfTrue="1">
      <formula>AE4="not paid"</formula>
    </cfRule>
  </conditionalFormatting>
  <conditionalFormatting sqref="AS4:BD4 AS6:BD6 AY28:BD28 AS13:BD13 AY12:BD12 AY20:BD20 AS28:AW28 AS12:AW12 BA25:BD25 AS21:BD21 AS20:AW20 AS29:BD29 AY68:BD68 AY60:BD60 AS45:BD45 AY44:BD44 AY52:BD52 AS68:AW68 AS60:AW60 AS44:AW44 BA57:BD57 AS53:BD53 AS52:AW52 AS61:BD61 AS69:BD69 AY36:BD36 AS36:AW36 AS37:BD37 AY76:BD76 AS76:AW76 AS77:BD77 AT10:BD10 AS5:AT5 AV5:AW5">
    <cfRule type="expression" dxfId="7" priority="1225" stopIfTrue="1">
      <formula>Maths!AS4="NotPaid"</formula>
    </cfRule>
  </conditionalFormatting>
  <conditionalFormatting sqref="P5:P6 AB5:AD6">
    <cfRule type="cellIs" dxfId="3" priority="3285" operator="equal">
      <formula>"NotPaid"</formula>
    </cfRule>
  </conditionalFormatting>
  <conditionalFormatting sqref="Q5:R6">
    <cfRule type="cellIs" dxfId="3" priority="1559" operator="equal">
      <formula>"NotPaid"</formula>
    </cfRule>
  </conditionalFormatting>
  <conditionalFormatting sqref="S5:U6">
    <cfRule type="cellIs" dxfId="3" priority="1872" operator="equal">
      <formula>"NotPaid"</formula>
    </cfRule>
  </conditionalFormatting>
  <conditionalFormatting sqref="V5:X6">
    <cfRule type="cellIs" dxfId="3" priority="2185" operator="equal">
      <formula>"NotPaid"</formula>
    </cfRule>
  </conditionalFormatting>
  <conditionalFormatting sqref="Y5:AA6">
    <cfRule type="cellIs" dxfId="3" priority="2498" operator="equal">
      <formula>"NotPaid"</formula>
    </cfRule>
  </conditionalFormatting>
  <conditionalFormatting sqref="AY5:BC5 AS11:BD11 AS34:BD34 AY13:AZ13 AX12 AX28 AS18:BD19 AX20 AX25:AY25 AS42:BD43 AS26:BD26 BA17:BD17 AZ41:BB41 AY21:AZ21 AY29:AZ29 AS66:BD66 AX68 AY45:AZ45 AX44 AS50:BD51 AS54:BD54 AX52 AX57:AY57 AS74:BD75 AS58:BD58 BA49:BD49 AZ73:BB73 AY53:AZ53 AY61:AZ61 AY69:AZ69 AX36 AY37:AZ37 AX76 AS82:BD83 AZ81:BB81 AY77:AZ77 AS8:BD9 AT10:BD10 AS14:BD14 AS22:BD22 AS30:BD30 AS38:BD38 AS62:BD62 AS70:BD70 AS78:BD78">
    <cfRule type="expression" dxfId="7" priority="1222" stopIfTrue="1">
      <formula>Maths!AS5="not paid"</formula>
    </cfRule>
  </conditionalFormatting>
  <conditionalFormatting sqref="D6:E6 H6:O6">
    <cfRule type="cellIs" dxfId="3" priority="6372" operator="equal">
      <formula>"NotPaid"</formula>
    </cfRule>
    <cfRule type="cellIs" dxfId="3" priority="6371" operator="equal">
      <formula>"NotPaid"</formula>
    </cfRule>
    <cfRule type="cellIs" dxfId="3" priority="6370" operator="equal">
      <formula>"NotPaid"</formula>
    </cfRule>
    <cfRule type="cellIs" dxfId="3" priority="6344" operator="equal">
      <formula>"NotPaid"</formula>
    </cfRule>
    <cfRule type="cellIs" dxfId="3" priority="6343" operator="equal">
      <formula>"NotPaid"</formula>
    </cfRule>
    <cfRule type="cellIs" dxfId="3" priority="6342" operator="equal">
      <formula>"NotPaid"</formula>
    </cfRule>
    <cfRule type="cellIs" dxfId="3" priority="6316" operator="equal">
      <formula>"NotPaid"</formula>
    </cfRule>
    <cfRule type="cellIs" dxfId="3" priority="6315" operator="equal">
      <formula>"NotPaid"</formula>
    </cfRule>
    <cfRule type="cellIs" dxfId="3" priority="6314" operator="equal">
      <formula>"NotPaid"</formula>
    </cfRule>
    <cfRule type="cellIs" dxfId="3" priority="6254" operator="equal">
      <formula>"NotPaid"</formula>
    </cfRule>
    <cfRule type="cellIs" dxfId="3" priority="6253" operator="equal">
      <formula>"NotPaid"</formula>
    </cfRule>
    <cfRule type="cellIs" dxfId="3" priority="6252" operator="equal">
      <formula>"NotPaid"</formula>
    </cfRule>
  </conditionalFormatting>
  <conditionalFormatting sqref="D6 H6:O6">
    <cfRule type="cellIs" dxfId="3" priority="6369" operator="equal">
      <formula>"NotPaid"</formula>
    </cfRule>
    <cfRule type="cellIs" dxfId="3" priority="6341" operator="equal">
      <formula>"NotPaid"</formula>
    </cfRule>
    <cfRule type="cellIs" dxfId="3" priority="6313" operator="equal">
      <formula>"NotPaid"</formula>
    </cfRule>
    <cfRule type="cellIs" dxfId="3" priority="6251" operator="equal">
      <formula>"NotPaid"</formula>
    </cfRule>
  </conditionalFormatting>
  <conditionalFormatting sqref="O6 D6:E6">
    <cfRule type="cellIs" dxfId="3" priority="6366" operator="equal">
      <formula>"NotPaid"</formula>
    </cfRule>
    <cfRule type="cellIs" dxfId="3" priority="6338" operator="equal">
      <formula>"NotPaid"</formula>
    </cfRule>
    <cfRule type="cellIs" dxfId="3" priority="6310" operator="equal">
      <formula>"NotPaid"</formula>
    </cfRule>
    <cfRule type="cellIs" dxfId="3" priority="6248" operator="equal">
      <formula>"NotPaid"</formula>
    </cfRule>
  </conditionalFormatting>
  <conditionalFormatting sqref="F6:O7">
    <cfRule type="expression" dxfId="0" priority="6427" stopIfTrue="1">
      <formula>AND(TODAY()&gt;VLOOKUP($B6,RegistrationDetails,MathsColumn,FALSE),F6="Not Paid")</formula>
    </cfRule>
  </conditionalFormatting>
  <conditionalFormatting sqref="D7:E7 H7:O7">
    <cfRule type="cellIs" dxfId="3" priority="6127" operator="equal">
      <formula>"NotPaid"</formula>
    </cfRule>
    <cfRule type="cellIs" dxfId="3" priority="6126" operator="equal">
      <formula>"NotPaid"</formula>
    </cfRule>
    <cfRule type="cellIs" dxfId="3" priority="6125" operator="equal">
      <formula>"NotPaid"</formula>
    </cfRule>
    <cfRule type="cellIs" dxfId="3" priority="6099" operator="equal">
      <formula>"NotPaid"</formula>
    </cfRule>
    <cfRule type="cellIs" dxfId="3" priority="6098" operator="equal">
      <formula>"NotPaid"</formula>
    </cfRule>
    <cfRule type="cellIs" dxfId="3" priority="6097" operator="equal">
      <formula>"NotPaid"</formula>
    </cfRule>
    <cfRule type="cellIs" dxfId="3" priority="6071" operator="equal">
      <formula>"NotPaid"</formula>
    </cfRule>
    <cfRule type="cellIs" dxfId="3" priority="6070" operator="equal">
      <formula>"NotPaid"</formula>
    </cfRule>
    <cfRule type="cellIs" dxfId="3" priority="6069" operator="equal">
      <formula>"NotPaid"</formula>
    </cfRule>
    <cfRule type="cellIs" dxfId="3" priority="6010" operator="equal">
      <formula>"NotPaid"</formula>
    </cfRule>
    <cfRule type="cellIs" dxfId="3" priority="6009" operator="equal">
      <formula>"NotPaid"</formula>
    </cfRule>
    <cfRule type="cellIs" dxfId="3" priority="6008" operator="equal">
      <formula>"NotPaid"</formula>
    </cfRule>
  </conditionalFormatting>
  <conditionalFormatting sqref="D7 H7:O7">
    <cfRule type="cellIs" dxfId="3" priority="6124" operator="equal">
      <formula>"NotPaid"</formula>
    </cfRule>
    <cfRule type="cellIs" dxfId="3" priority="6096" operator="equal">
      <formula>"NotPaid"</formula>
    </cfRule>
    <cfRule type="cellIs" dxfId="3" priority="6068" operator="equal">
      <formula>"NotPaid"</formula>
    </cfRule>
    <cfRule type="cellIs" dxfId="3" priority="6007" operator="equal">
      <formula>"NotPaid"</formula>
    </cfRule>
  </conditionalFormatting>
  <conditionalFormatting sqref="O7 D7:E7">
    <cfRule type="cellIs" dxfId="3" priority="6121" operator="equal">
      <formula>"NotPaid"</formula>
    </cfRule>
    <cfRule type="cellIs" dxfId="3" priority="6093" operator="equal">
      <formula>"NotPaid"</formula>
    </cfRule>
    <cfRule type="cellIs" dxfId="3" priority="6065" operator="equal">
      <formula>"NotPaid"</formula>
    </cfRule>
    <cfRule type="cellIs" dxfId="3" priority="6004" operator="equal">
      <formula>"NotPaid"</formula>
    </cfRule>
  </conditionalFormatting>
  <conditionalFormatting sqref="F32:G48 F7:G10 F12:G12">
    <cfRule type="expression" dxfId="0" priority="19813" stopIfTrue="1">
      <formula>AND(TODAY()&gt;VLOOKUP($B7,RegistrationDetails,MathsColumn,FALSE),F7="NotPaid")</formula>
    </cfRule>
  </conditionalFormatting>
  <conditionalFormatting sqref="P7:P8 AB7:AD8">
    <cfRule type="cellIs" dxfId="3" priority="3287" operator="equal">
      <formula>"NotPaid"</formula>
    </cfRule>
  </conditionalFormatting>
  <conditionalFormatting sqref="Q7:R8">
    <cfRule type="cellIs" dxfId="3" priority="1561" operator="equal">
      <formula>"NotPaid"</formula>
    </cfRule>
  </conditionalFormatting>
  <conditionalFormatting sqref="S7:U8">
    <cfRule type="cellIs" dxfId="3" priority="1874" operator="equal">
      <formula>"NotPaid"</formula>
    </cfRule>
  </conditionalFormatting>
  <conditionalFormatting sqref="V7:X8">
    <cfRule type="cellIs" dxfId="3" priority="2187" operator="equal">
      <formula>"NotPaid"</formula>
    </cfRule>
  </conditionalFormatting>
  <conditionalFormatting sqref="Y7:AA8">
    <cfRule type="cellIs" dxfId="3" priority="2500" operator="equal">
      <formula>"NotPaid"</formula>
    </cfRule>
  </conditionalFormatting>
  <conditionalFormatting sqref="AE8:AQ10">
    <cfRule type="expression" dxfId="5" priority="1207" stopIfTrue="1">
      <formula>AE8="not paid"</formula>
    </cfRule>
  </conditionalFormatting>
  <conditionalFormatting sqref="P9 AB9:AD9">
    <cfRule type="cellIs" dxfId="3" priority="3281" operator="equal">
      <formula>"NotPaid"</formula>
    </cfRule>
    <cfRule type="cellIs" dxfId="3" priority="3269" operator="equal">
      <formula>"NotPaid"</formula>
    </cfRule>
    <cfRule type="cellIs" dxfId="3" priority="3193" operator="equal">
      <formula>"NotPaid"</formula>
    </cfRule>
    <cfRule type="cellIs" dxfId="3" priority="3183" operator="equal">
      <formula>"NotPaid"</formula>
    </cfRule>
  </conditionalFormatting>
  <conditionalFormatting sqref="P10 AB10:AD10">
    <cfRule type="cellIs" dxfId="3" priority="2947" operator="equal">
      <formula>"NotPaid"</formula>
    </cfRule>
    <cfRule type="cellIs" dxfId="3" priority="2946" operator="equal">
      <formula>"NotPaid"</formula>
    </cfRule>
    <cfRule type="cellIs" dxfId="3" priority="2945" operator="equal">
      <formula>"NotPaid"</formula>
    </cfRule>
    <cfRule type="cellIs" dxfId="3" priority="2944" operator="equal">
      <formula>"NotPaid"</formula>
    </cfRule>
    <cfRule type="cellIs" dxfId="3" priority="2943" operator="equal">
      <formula>"NotPaid"</formula>
    </cfRule>
    <cfRule type="cellIs" dxfId="3" priority="2942" operator="equal">
      <formula>"NotPaid"</formula>
    </cfRule>
    <cfRule type="cellIs" dxfId="3" priority="2941" operator="equal">
      <formula>"NotPaid"</formula>
    </cfRule>
    <cfRule type="cellIs" dxfId="3" priority="2940" operator="equal">
      <formula>"NotPaid"</formula>
    </cfRule>
    <cfRule type="cellIs" dxfId="3" priority="2939" operator="equal">
      <formula>"NotPaid"</formula>
    </cfRule>
    <cfRule type="cellIs" dxfId="3" priority="2938" operator="equal">
      <formula>"NotPaid"</formula>
    </cfRule>
    <cfRule type="cellIs" dxfId="3" priority="2937" operator="equal">
      <formula>"NotPaid"</formula>
    </cfRule>
    <cfRule type="cellIs" dxfId="3" priority="2936" operator="equal">
      <formula>"NotPaid"</formula>
    </cfRule>
    <cfRule type="cellIs" dxfId="3" priority="2935" operator="equal">
      <formula>"NotPaid"</formula>
    </cfRule>
    <cfRule type="cellIs" dxfId="3" priority="2934" operator="equal">
      <formula>"NotPaid"</formula>
    </cfRule>
    <cfRule type="cellIs" dxfId="3" priority="2933" operator="equal">
      <formula>"NotPaid"</formula>
    </cfRule>
    <cfRule type="cellIs" dxfId="3" priority="2932" operator="equal">
      <formula>"NotPaid"</formula>
    </cfRule>
    <cfRule type="cellIs" dxfId="3" priority="2931" operator="equal">
      <formula>"NotPaid"</formula>
    </cfRule>
    <cfRule type="cellIs" dxfId="3" priority="2930" operator="equal">
      <formula>"NotPaid"</formula>
    </cfRule>
    <cfRule type="cellIs" dxfId="3" priority="2929" operator="equal">
      <formula>"NotPaid"</formula>
    </cfRule>
    <cfRule type="cellIs" dxfId="3" priority="2928" operator="equal">
      <formula>"NotPaid"</formula>
    </cfRule>
    <cfRule type="cellIs" dxfId="3" priority="2927" operator="equal">
      <formula>"NotPaid"</formula>
    </cfRule>
    <cfRule type="cellIs" dxfId="3" priority="2926" operator="equal">
      <formula>"NotPaid"</formula>
    </cfRule>
    <cfRule type="cellIs" dxfId="3" priority="2925" operator="equal">
      <formula>"NotPaid"</formula>
    </cfRule>
    <cfRule type="cellIs" dxfId="3" priority="2878" operator="equal">
      <formula>"NotPaid"</formula>
    </cfRule>
    <cfRule type="cellIs" dxfId="3" priority="2877" operator="equal">
      <formula>"NotPaid"</formula>
    </cfRule>
    <cfRule type="cellIs" dxfId="3" priority="2876" operator="equal">
      <formula>"NotPaid"</formula>
    </cfRule>
    <cfRule type="cellIs" dxfId="3" priority="2875" operator="equal">
      <formula>"NotPaid"</formula>
    </cfRule>
    <cfRule type="cellIs" dxfId="3" priority="2874" operator="equal">
      <formula>"NotPaid"</formula>
    </cfRule>
    <cfRule type="cellIs" dxfId="3" priority="2873" operator="equal">
      <formula>"NotPaid"</formula>
    </cfRule>
    <cfRule type="cellIs" dxfId="3" priority="2872" operator="equal">
      <formula>"NotPaid"</formula>
    </cfRule>
    <cfRule type="cellIs" dxfId="3" priority="2871" operator="equal">
      <formula>"NotPaid"</formula>
    </cfRule>
    <cfRule type="cellIs" dxfId="3" priority="2870" operator="equal">
      <formula>"NotPaid"</formula>
    </cfRule>
    <cfRule type="cellIs" dxfId="3" priority="2869" operator="equal">
      <formula>"NotPaid"</formula>
    </cfRule>
    <cfRule type="cellIs" dxfId="3" priority="2868" operator="equal">
      <formula>"NotPaid"</formula>
    </cfRule>
    <cfRule type="cellIs" dxfId="3" priority="2867" operator="equal">
      <formula>"NotPaid"</formula>
    </cfRule>
    <cfRule type="cellIs" dxfId="3" priority="2866" operator="equal">
      <formula>"NotPaid"</formula>
    </cfRule>
    <cfRule type="cellIs" dxfId="3" priority="2865" operator="equal">
      <formula>"NotPaid"</formula>
    </cfRule>
    <cfRule type="cellIs" dxfId="3" priority="2864" operator="equal">
      <formula>"NotPaid"</formula>
    </cfRule>
    <cfRule type="cellIs" dxfId="3" priority="2863" operator="equal">
      <formula>"NotPaid"</formula>
    </cfRule>
    <cfRule type="cellIs" dxfId="3" priority="2862" operator="equal">
      <formula>"NotPaid"</formula>
    </cfRule>
    <cfRule type="cellIs" dxfId="3" priority="2861" operator="equal">
      <formula>"NotPaid"</formula>
    </cfRule>
    <cfRule type="cellIs" dxfId="3" priority="2860" operator="equal">
      <formula>"NotPaid"</formula>
    </cfRule>
    <cfRule type="cellIs" dxfId="3" priority="2859" operator="equal">
      <formula>"NotPaid"</formula>
    </cfRule>
    <cfRule type="cellIs" dxfId="3" priority="2858" operator="equal">
      <formula>"NotPaid"</formula>
    </cfRule>
    <cfRule type="cellIs" dxfId="3" priority="2857" operator="equal">
      <formula>"NotPaid"</formula>
    </cfRule>
    <cfRule type="cellIs" dxfId="3" priority="2856" operator="equal">
      <formula>"NotPaid"</formula>
    </cfRule>
  </conditionalFormatting>
  <conditionalFormatting sqref="B11 P63:P64 P51:P52 P68:P70 P55:P57 P42:P43 P30:P31 P45:P49 P16:P19 P13:P14 P24:P27 P34:P40">
    <cfRule type="expression" dxfId="8" priority="3571" stopIfTrue="1">
      <formula>COUNTIF(Maths!B:B,Maths!B11)&gt;1</formula>
    </cfRule>
  </conditionalFormatting>
  <conditionalFormatting sqref="P11 AB11:AD11">
    <cfRule type="cellIs" dxfId="3" priority="3267" operator="equal">
      <formula>"NotPaid"</formula>
    </cfRule>
    <cfRule type="cellIs" dxfId="3" priority="3259" operator="equal">
      <formula>"NotPaid"</formula>
    </cfRule>
    <cfRule type="cellIs" dxfId="3" priority="3251" operator="equal">
      <formula>"NotPaid"</formula>
    </cfRule>
    <cfRule type="cellIs" dxfId="3" priority="3191" operator="equal">
      <formula>"NotPaid"</formula>
    </cfRule>
    <cfRule type="cellIs" dxfId="3" priority="3181" operator="equal">
      <formula>"NotPaid"</formula>
    </cfRule>
    <cfRule type="cellIs" dxfId="3" priority="3173" operator="equal">
      <formula>"NotPaid"</formula>
    </cfRule>
    <cfRule type="cellIs" dxfId="3" priority="3165" operator="equal">
      <formula>"NotPaid"</formula>
    </cfRule>
  </conditionalFormatting>
  <conditionalFormatting sqref="Q65:R65 Q61:R61 Q67:R67 Q102:R102 Q107:R1048576 R36 Q11:R11 Q76:R86 Q73:R74 Q49:R50 R43:R44 R40 R46 R14 Q52:R52 R22:R29">
    <cfRule type="cellIs" dxfId="3" priority="1569" operator="equal">
      <formula>"NotPaid"</formula>
    </cfRule>
  </conditionalFormatting>
  <conditionalFormatting sqref="S65:U65 S61:U61 S67:U67 S102:U102 S107:U1048576 S11:U11 S76:U86 S73:U74 S49:U50 S43:U44 S40:U40 S46:U46 S14:U14 S52:U52 S22:U29 U23:V23 S36:W36">
    <cfRule type="cellIs" dxfId="3" priority="1882" operator="equal">
      <formula>"NotPaid"</formula>
    </cfRule>
  </conditionalFormatting>
  <conditionalFormatting sqref="V65:X65 V61:X61 V67:X67 V102:X102 V107:X1048576 V36:X36 V11:X11 V76:X86 V73:X74 V49:X50 V43:X44 V40:X40 V46:X46 V14:X14 V52:X52 V22:X29">
    <cfRule type="cellIs" dxfId="3" priority="2195" operator="equal">
      <formula>"NotPaid"</formula>
    </cfRule>
  </conditionalFormatting>
  <conditionalFormatting sqref="Y65:AA65 Y61:AA61 Y67:AA67 Y102:AA102 Y107:AA1048576 Y36:AA36 Y11:AA11 Y76:AA86 Y73:AA74 Y49:AA50 Y43:AA44 Y40:AA40 Y46:AA46 Y14:AA14 Y52:AA52 Y22:AA29">
    <cfRule type="cellIs" dxfId="3" priority="2508" operator="equal">
      <formula>"NotPaid"</formula>
    </cfRule>
  </conditionalFormatting>
  <conditionalFormatting sqref="AE11:AQ11 AF35:AQ35 AF19:AQ19 AI34:AQ34 AN18:AQ18 AF50:AQ50 AN26:AQ26 AG14:AQ14">
    <cfRule type="expression" dxfId="5" priority="4263" stopIfTrue="1">
      <formula>AE11="not paid"</formula>
    </cfRule>
  </conditionalFormatting>
  <conditionalFormatting sqref="P12 AB12:AD12">
    <cfRule type="cellIs" dxfId="3" priority="2763" operator="equal">
      <formula>"NotPaid"</formula>
    </cfRule>
    <cfRule type="cellIs" dxfId="3" priority="2762" operator="equal">
      <formula>"NotPaid"</formula>
    </cfRule>
    <cfRule type="cellIs" dxfId="3" priority="2761" operator="equal">
      <formula>"NotPaid"</formula>
    </cfRule>
    <cfRule type="cellIs" dxfId="3" priority="2760" operator="equal">
      <formula>"NotPaid"</formula>
    </cfRule>
    <cfRule type="cellIs" dxfId="3" priority="2759" operator="equal">
      <formula>"NotPaid"</formula>
    </cfRule>
    <cfRule type="cellIs" dxfId="3" priority="2758" operator="equal">
      <formula>"NotPaid"</formula>
    </cfRule>
    <cfRule type="cellIs" dxfId="3" priority="2757" operator="equal">
      <formula>"NotPaid"</formula>
    </cfRule>
    <cfRule type="cellIs" dxfId="3" priority="2756" operator="equal">
      <formula>"NotPaid"</formula>
    </cfRule>
    <cfRule type="cellIs" dxfId="3" priority="2755" operator="equal">
      <formula>"NotPaid"</formula>
    </cfRule>
    <cfRule type="cellIs" dxfId="3" priority="2754" operator="equal">
      <formula>"NotPaid"</formula>
    </cfRule>
    <cfRule type="cellIs" dxfId="3" priority="2753" operator="equal">
      <formula>"NotPaid"</formula>
    </cfRule>
    <cfRule type="cellIs" dxfId="3" priority="2752" operator="equal">
      <formula>"NotPaid"</formula>
    </cfRule>
    <cfRule type="cellIs" dxfId="3" priority="2751" operator="equal">
      <formula>"NotPaid"</formula>
    </cfRule>
    <cfRule type="cellIs" dxfId="3" priority="2750" operator="equal">
      <formula>"NotPaid"</formula>
    </cfRule>
    <cfRule type="cellIs" dxfId="3" priority="2749" operator="equal">
      <formula>"NotPaid"</formula>
    </cfRule>
    <cfRule type="cellIs" dxfId="3" priority="2748" operator="equal">
      <formula>"NotPaid"</formula>
    </cfRule>
    <cfRule type="cellIs" dxfId="3" priority="2747" operator="equal">
      <formula>"NotPaid"</formula>
    </cfRule>
    <cfRule type="cellIs" dxfId="3" priority="2746" operator="equal">
      <formula>"NotPaid"</formula>
    </cfRule>
    <cfRule type="cellIs" dxfId="3" priority="2745" operator="equal">
      <formula>"NotPaid"</formula>
    </cfRule>
    <cfRule type="cellIs" dxfId="3" priority="2744" operator="equal">
      <formula>"NotPaid"</formula>
    </cfRule>
    <cfRule type="cellIs" dxfId="3" priority="2743" operator="equal">
      <formula>"NotPaid"</formula>
    </cfRule>
    <cfRule type="cellIs" dxfId="3" priority="2742" operator="equal">
      <formula>"NotPaid"</formula>
    </cfRule>
    <cfRule type="cellIs" dxfId="3" priority="2741" operator="equal">
      <formula>"NotPaid"</formula>
    </cfRule>
    <cfRule type="cellIs" dxfId="3" priority="2740" operator="equal">
      <formula>"NotPaid"</formula>
    </cfRule>
    <cfRule type="cellIs" dxfId="3" priority="2739" operator="equal">
      <formula>"NotPaid"</formula>
    </cfRule>
    <cfRule type="cellIs" dxfId="3" priority="2738" operator="equal">
      <formula>"NotPaid"</formula>
    </cfRule>
    <cfRule type="cellIs" dxfId="3" priority="2737" operator="equal">
      <formula>"NotPaid"</formula>
    </cfRule>
    <cfRule type="cellIs" dxfId="3" priority="2736" operator="equal">
      <formula>"NotPaid"</formula>
    </cfRule>
    <cfRule type="cellIs" dxfId="3" priority="2735" operator="equal">
      <formula>"NotPaid"</formula>
    </cfRule>
    <cfRule type="cellIs" dxfId="3" priority="2734" operator="equal">
      <formula>"NotPaid"</formula>
    </cfRule>
    <cfRule type="cellIs" dxfId="3" priority="2733" operator="equal">
      <formula>"NotPaid"</formula>
    </cfRule>
    <cfRule type="cellIs" dxfId="3" priority="2732" operator="equal">
      <formula>"NotPaid"</formula>
    </cfRule>
    <cfRule type="cellIs" dxfId="3" priority="2731" operator="equal">
      <formula>"NotPaid"</formula>
    </cfRule>
    <cfRule type="cellIs" dxfId="3" priority="2730" operator="equal">
      <formula>"NotPaid"</formula>
    </cfRule>
    <cfRule type="cellIs" dxfId="3" priority="2729" operator="equal">
      <formula>"NotPaid"</formula>
    </cfRule>
    <cfRule type="cellIs" dxfId="3" priority="2728" operator="equal">
      <formula>"NotPaid"</formula>
    </cfRule>
    <cfRule type="cellIs" dxfId="3" priority="2727" operator="equal">
      <formula>"NotPaid"</formula>
    </cfRule>
    <cfRule type="cellIs" dxfId="3" priority="2726" operator="equal">
      <formula>"NotPaid"</formula>
    </cfRule>
    <cfRule type="cellIs" dxfId="3" priority="2725" operator="equal">
      <formula>"NotPaid"</formula>
    </cfRule>
    <cfRule type="cellIs" dxfId="3" priority="2724" operator="equal">
      <formula>"NotPaid"</formula>
    </cfRule>
    <cfRule type="cellIs" dxfId="3" priority="2723" operator="equal">
      <formula>"NotPaid"</formula>
    </cfRule>
    <cfRule type="cellIs" dxfId="3" priority="2722" operator="equal">
      <formula>"NotPaid"</formula>
    </cfRule>
    <cfRule type="cellIs" dxfId="3" priority="2721" operator="equal">
      <formula>"NotPaid"</formula>
    </cfRule>
    <cfRule type="cellIs" dxfId="3" priority="2720" operator="equal">
      <formula>"NotPaid"</formula>
    </cfRule>
    <cfRule type="cellIs" dxfId="3" priority="2719" operator="equal">
      <formula>"NotPaid"</formula>
    </cfRule>
    <cfRule type="cellIs" dxfId="3" priority="2718" operator="equal">
      <formula>"NotPaid"</formula>
    </cfRule>
  </conditionalFormatting>
  <conditionalFormatting sqref="AL28:AQ28 AL44:AQ44 AF29:AQ29 AF13:AQ13 AF45:AQ45 AL12:AQ12 AF21:AQ21 AL20:AQ20">
    <cfRule type="expression" dxfId="5" priority="4262" stopIfTrue="1">
      <formula>AF12="NotPaid"</formula>
    </cfRule>
  </conditionalFormatting>
  <conditionalFormatting sqref="P13 AB13:AD13">
    <cfRule type="cellIs" dxfId="3" priority="2668" operator="equal">
      <formula>"NotPaid"</formula>
    </cfRule>
    <cfRule type="cellIs" dxfId="3" priority="2667" operator="equal">
      <formula>"NotPaid"</formula>
    </cfRule>
    <cfRule type="cellIs" dxfId="3" priority="2666" operator="equal">
      <formula>"NotPaid"</formula>
    </cfRule>
    <cfRule type="cellIs" dxfId="3" priority="2665" operator="equal">
      <formula>"NotPaid"</formula>
    </cfRule>
    <cfRule type="cellIs" dxfId="3" priority="2664" operator="equal">
      <formula>"NotPaid"</formula>
    </cfRule>
    <cfRule type="cellIs" dxfId="3" priority="2663" operator="equal">
      <formula>"NotPaid"</formula>
    </cfRule>
    <cfRule type="cellIs" dxfId="3" priority="2662" operator="equal">
      <formula>"NotPaid"</formula>
    </cfRule>
    <cfRule type="cellIs" dxfId="3" priority="2661" operator="equal">
      <formula>"NotPaid"</formula>
    </cfRule>
    <cfRule type="cellIs" dxfId="3" priority="2660" operator="equal">
      <formula>"NotPaid"</formula>
    </cfRule>
    <cfRule type="cellIs" dxfId="3" priority="2659" operator="equal">
      <formula>"NotPaid"</formula>
    </cfRule>
    <cfRule type="cellIs" dxfId="3" priority="2658" operator="equal">
      <formula>"NotPaid"</formula>
    </cfRule>
    <cfRule type="cellIs" dxfId="3" priority="2657" operator="equal">
      <formula>"NotPaid"</formula>
    </cfRule>
    <cfRule type="cellIs" dxfId="3" priority="2656" operator="equal">
      <formula>"NotPaid"</formula>
    </cfRule>
    <cfRule type="cellIs" dxfId="3" priority="2655" operator="equal">
      <formula>"NotPaid"</formula>
    </cfRule>
    <cfRule type="cellIs" dxfId="3" priority="2654" operator="equal">
      <formula>"NotPaid"</formula>
    </cfRule>
    <cfRule type="cellIs" dxfId="3" priority="2653" operator="equal">
      <formula>"NotPaid"</formula>
    </cfRule>
    <cfRule type="cellIs" dxfId="3" priority="2652" operator="equal">
      <formula>"NotPaid"</formula>
    </cfRule>
    <cfRule type="cellIs" dxfId="3" priority="2651" operator="equal">
      <formula>"NotPaid"</formula>
    </cfRule>
    <cfRule type="cellIs" dxfId="3" priority="2650" operator="equal">
      <formula>"NotPaid"</formula>
    </cfRule>
    <cfRule type="cellIs" dxfId="3" priority="2649" operator="equal">
      <formula>"NotPaid"</formula>
    </cfRule>
    <cfRule type="cellIs" dxfId="3" priority="2648" operator="equal">
      <formula>"NotPaid"</formula>
    </cfRule>
    <cfRule type="cellIs" dxfId="3" priority="2647" operator="equal">
      <formula>"NotPaid"</formula>
    </cfRule>
    <cfRule type="cellIs" dxfId="3" priority="2646" operator="equal">
      <formula>"NotPaid"</formula>
    </cfRule>
    <cfRule type="cellIs" dxfId="3" priority="2645" operator="equal">
      <formula>"NotPaid"</formula>
    </cfRule>
    <cfRule type="cellIs" dxfId="3" priority="2644" operator="equal">
      <formula>"NotPaid"</formula>
    </cfRule>
    <cfRule type="cellIs" dxfId="3" priority="2643" operator="equal">
      <formula>"NotPaid"</formula>
    </cfRule>
    <cfRule type="cellIs" dxfId="3" priority="2642" operator="equal">
      <formula>"NotPaid"</formula>
    </cfRule>
    <cfRule type="cellIs" dxfId="3" priority="2641" operator="equal">
      <formula>"NotPaid"</formula>
    </cfRule>
    <cfRule type="cellIs" dxfId="3" priority="2640" operator="equal">
      <formula>"NotPaid"</formula>
    </cfRule>
    <cfRule type="cellIs" dxfId="3" priority="2639" operator="equal">
      <formula>"NotPaid"</formula>
    </cfRule>
    <cfRule type="cellIs" dxfId="3" priority="2638" operator="equal">
      <formula>"NotPaid"</formula>
    </cfRule>
    <cfRule type="cellIs" dxfId="3" priority="2637" operator="equal">
      <formula>"NotPaid"</formula>
    </cfRule>
    <cfRule type="cellIs" dxfId="3" priority="2636" operator="equal">
      <formula>"NotPaid"</formula>
    </cfRule>
    <cfRule type="cellIs" dxfId="3" priority="2635" operator="equal">
      <formula>"NotPaid"</formula>
    </cfRule>
    <cfRule type="cellIs" dxfId="3" priority="2634" operator="equal">
      <formula>"NotPaid"</formula>
    </cfRule>
    <cfRule type="cellIs" dxfId="3" priority="2633" operator="equal">
      <formula>"NotPaid"</formula>
    </cfRule>
    <cfRule type="cellIs" dxfId="3" priority="2632" operator="equal">
      <formula>"NotPaid"</formula>
    </cfRule>
    <cfRule type="cellIs" dxfId="3" priority="2631" operator="equal">
      <formula>"NotPaid"</formula>
    </cfRule>
    <cfRule type="cellIs" dxfId="3" priority="2630" operator="equal">
      <formula>"NotPaid"</formula>
    </cfRule>
    <cfRule type="cellIs" dxfId="3" priority="2629" operator="equal">
      <formula>"NotPaid"</formula>
    </cfRule>
    <cfRule type="cellIs" dxfId="3" priority="2628" operator="equal">
      <formula>"NotPaid"</formula>
    </cfRule>
    <cfRule type="cellIs" dxfId="3" priority="2627" operator="equal">
      <formula>"NotPaid"</formula>
    </cfRule>
    <cfRule type="cellIs" dxfId="3" priority="2626" operator="equal">
      <formula>"NotPaid"</formula>
    </cfRule>
    <cfRule type="cellIs" dxfId="3" priority="2625" operator="equal">
      <formula>"NotPaid"</formula>
    </cfRule>
    <cfRule type="cellIs" dxfId="3" priority="2624" operator="equal">
      <formula>"NotPaid"</formula>
    </cfRule>
    <cfRule type="cellIs" dxfId="3" priority="2623" operator="equal">
      <formula>"NotPaid"</formula>
    </cfRule>
  </conditionalFormatting>
  <conditionalFormatting sqref="AC54:AC57 AC43 R52:AC52 AC45:AC52 AC13:AC14 AC34:AC36 AC22 AC24:AC31 AC16:AC19 AC38:AC40 R31:AC31">
    <cfRule type="cellIs" dxfId="3" priority="1164" operator="equal">
      <formula>"NotPaid"</formula>
    </cfRule>
  </conditionalFormatting>
  <conditionalFormatting sqref="R13:AC13 R14:X14 AC14">
    <cfRule type="cellIs" dxfId="3" priority="441" operator="equal">
      <formula>"NotPaid"</formula>
    </cfRule>
  </conditionalFormatting>
  <conditionalFormatting sqref="D14:E14 H14:O14">
    <cfRule type="cellIs" dxfId="3" priority="7308" operator="equal">
      <formula>"NotPaid"</formula>
    </cfRule>
    <cfRule type="cellIs" dxfId="3" priority="7307" operator="equal">
      <formula>"NotPaid"</formula>
    </cfRule>
    <cfRule type="cellIs" dxfId="3" priority="7306" operator="equal">
      <formula>"NotPaid"</formula>
    </cfRule>
    <cfRule type="cellIs" dxfId="3" priority="7269" operator="equal">
      <formula>"NotPaid"</formula>
    </cfRule>
    <cfRule type="cellIs" dxfId="3" priority="7268" operator="equal">
      <formula>"NotPaid"</formula>
    </cfRule>
    <cfRule type="cellIs" dxfId="3" priority="7267" operator="equal">
      <formula>"NotPaid"</formula>
    </cfRule>
    <cfRule type="cellIs" dxfId="3" priority="7240" operator="equal">
      <formula>"NotPaid"</formula>
    </cfRule>
    <cfRule type="cellIs" dxfId="3" priority="7239" operator="equal">
      <formula>"NotPaid"</formula>
    </cfRule>
    <cfRule type="cellIs" dxfId="3" priority="7238" operator="equal">
      <formula>"NotPaid"</formula>
    </cfRule>
    <cfRule type="cellIs" dxfId="3" priority="7209" operator="equal">
      <formula>"NotPaid"</formula>
    </cfRule>
    <cfRule type="cellIs" dxfId="3" priority="7208" operator="equal">
      <formula>"NotPaid"</formula>
    </cfRule>
    <cfRule type="cellIs" dxfId="3" priority="7207" operator="equal">
      <formula>"NotPaid"</formula>
    </cfRule>
    <cfRule type="cellIs" dxfId="3" priority="7178" operator="equal">
      <formula>"NotPaid"</formula>
    </cfRule>
    <cfRule type="cellIs" dxfId="3" priority="7118" operator="equal">
      <formula>"NotPaid"</formula>
    </cfRule>
    <cfRule type="cellIs" dxfId="3" priority="7117" operator="equal">
      <formula>"NotPaid"</formula>
    </cfRule>
    <cfRule type="cellIs" dxfId="3" priority="7116" operator="equal">
      <formula>"NotPaid"</formula>
    </cfRule>
    <cfRule type="cellIs" dxfId="3" priority="7064" operator="equal">
      <formula>"NotPaid"</formula>
    </cfRule>
    <cfRule type="cellIs" dxfId="3" priority="7063" operator="equal">
      <formula>"NotPaid"</formula>
    </cfRule>
    <cfRule type="cellIs" dxfId="3" priority="7062" operator="equal">
      <formula>"NotPaid"</formula>
    </cfRule>
    <cfRule type="cellIs" dxfId="3" priority="7180" operator="equal">
      <formula>"NotPaid"</formula>
    </cfRule>
    <cfRule type="cellIs" dxfId="3" priority="7179" operator="equal">
      <formula>"NotPaid"</formula>
    </cfRule>
  </conditionalFormatting>
  <conditionalFormatting sqref="D14 H14:O14">
    <cfRule type="cellIs" dxfId="3" priority="7305" operator="equal">
      <formula>"NotPaid"</formula>
    </cfRule>
    <cfRule type="cellIs" dxfId="3" priority="7266" operator="equal">
      <formula>"NotPaid"</formula>
    </cfRule>
    <cfRule type="cellIs" dxfId="3" priority="7237" operator="equal">
      <formula>"NotPaid"</formula>
    </cfRule>
    <cfRule type="cellIs" dxfId="3" priority="7206" operator="equal">
      <formula>"NotPaid"</formula>
    </cfRule>
    <cfRule type="cellIs" dxfId="3" priority="7177" operator="equal">
      <formula>"NotPaid"</formula>
    </cfRule>
    <cfRule type="cellIs" dxfId="3" priority="7115" operator="equal">
      <formula>"NotPaid"</formula>
    </cfRule>
    <cfRule type="cellIs" dxfId="3" priority="7061" operator="equal">
      <formula>"NotPaid"</formula>
    </cfRule>
  </conditionalFormatting>
  <conditionalFormatting sqref="O14 D14:E14">
    <cfRule type="cellIs" dxfId="3" priority="7301" operator="equal">
      <formula>"NotPaid"</formula>
    </cfRule>
    <cfRule type="cellIs" dxfId="3" priority="7262" operator="equal">
      <formula>"NotPaid"</formula>
    </cfRule>
    <cfRule type="cellIs" dxfId="3" priority="7233" operator="equal">
      <formula>"NotPaid"</formula>
    </cfRule>
    <cfRule type="cellIs" dxfId="3" priority="7202" operator="equal">
      <formula>"NotPaid"</formula>
    </cfRule>
    <cfRule type="cellIs" dxfId="3" priority="7173" operator="equal">
      <formula>"NotPaid"</formula>
    </cfRule>
    <cfRule type="cellIs" dxfId="3" priority="7111" operator="equal">
      <formula>"NotPaid"</formula>
    </cfRule>
    <cfRule type="cellIs" dxfId="3" priority="7057" operator="equal">
      <formula>"NotPaid"</formula>
    </cfRule>
  </conditionalFormatting>
  <conditionalFormatting sqref="D27:O30 D24:O25 D15:O17">
    <cfRule type="cellIs" dxfId="3" priority="8657" operator="equal">
      <formula>"NotPaid"</formula>
    </cfRule>
  </conditionalFormatting>
  <conditionalFormatting sqref="H15:O17">
    <cfRule type="cellIs" dxfId="3" priority="8647" operator="equal">
      <formula>"NotPaid"</formula>
    </cfRule>
    <cfRule type="cellIs" dxfId="3" priority="8629" operator="equal">
      <formula>"NotPaid"</formula>
    </cfRule>
    <cfRule type="cellIs" dxfId="3" priority="8584" operator="equal">
      <formula>"NotPaid"</formula>
    </cfRule>
  </conditionalFormatting>
  <conditionalFormatting sqref="H15:N17">
    <cfRule type="cellIs" dxfId="3" priority="8548" operator="equal">
      <formula>"NotPaid"</formula>
    </cfRule>
  </conditionalFormatting>
  <conditionalFormatting sqref="AS17:AW17 AE17:AJ17 AE15:AQ16 AT49:AW49">
    <cfRule type="expression" dxfId="7" priority="34832" stopIfTrue="1">
      <formula>Maths!AE56="NotPaid"</formula>
    </cfRule>
  </conditionalFormatting>
  <conditionalFormatting sqref="AS15:BD16">
    <cfRule type="expression" dxfId="5" priority="1177" stopIfTrue="1">
      <formula>AS56="NotPaid"</formula>
    </cfRule>
  </conditionalFormatting>
  <conditionalFormatting sqref="H16:O17">
    <cfRule type="cellIs" dxfId="3" priority="8636" operator="equal">
      <formula>"NotPaid"</formula>
    </cfRule>
  </conditionalFormatting>
  <conditionalFormatting sqref="R16:AC19">
    <cfRule type="cellIs" dxfId="3" priority="440" operator="equal">
      <formula>"NotPaid"</formula>
    </cfRule>
  </conditionalFormatting>
  <conditionalFormatting sqref="AZ17 AZ49 AM17">
    <cfRule type="expression" dxfId="7" priority="4225" stopIfTrue="1">
      <formula>Maths!AM67="not paid"</formula>
    </cfRule>
  </conditionalFormatting>
  <conditionalFormatting sqref="AX17:AY17 AX49:AY49">
    <cfRule type="expression" dxfId="7" priority="4243" stopIfTrue="1">
      <formula>OtherSubjects!BJ183="not paid"</formula>
    </cfRule>
    <cfRule type="expression" dxfId="7" priority="1221" stopIfTrue="1">
      <formula>Maths!AX46="not paid"</formula>
    </cfRule>
  </conditionalFormatting>
  <conditionalFormatting sqref="AE28:AJ28 AE35 AE19">
    <cfRule type="expression" dxfId="5" priority="4258" stopIfTrue="1">
      <formula>AE19="NotPaid"</formula>
    </cfRule>
  </conditionalFormatting>
  <conditionalFormatting sqref="P20 AB20:AD20">
    <cfRule type="cellIs" dxfId="3" priority="3280" operator="equal">
      <formula>"NotPaid"</formula>
    </cfRule>
    <cfRule type="cellIs" dxfId="3" priority="3270" operator="equal">
      <formula>"NotPaid"</formula>
    </cfRule>
    <cfRule type="cellIs" dxfId="3" priority="3195" operator="equal">
      <formula>"NotPaid"</formula>
    </cfRule>
    <cfRule type="cellIs" dxfId="3" priority="3184" operator="equal">
      <formula>"NotPaid"</formula>
    </cfRule>
  </conditionalFormatting>
  <conditionalFormatting sqref="F23:G23 F31:G31">
    <cfRule type="expression" dxfId="0" priority="8266" stopIfTrue="1">
      <formula>AND(TODAY()&gt;VLOOKUP($B23,RegistrationDetails,MathsColumn,FALSE),F23="NotPaid")</formula>
    </cfRule>
  </conditionalFormatting>
  <conditionalFormatting sqref="P23 AB23:AD23">
    <cfRule type="cellIs" dxfId="3" priority="3260" operator="equal">
      <formula>"NotPaid"</formula>
    </cfRule>
    <cfRule type="cellIs" dxfId="3" priority="3252" operator="equal">
      <formula>"NotPaid"</formula>
    </cfRule>
    <cfRule type="cellIs" dxfId="3" priority="3182" operator="equal">
      <formula>"NotPaid"</formula>
    </cfRule>
    <cfRule type="cellIs" dxfId="3" priority="3174" operator="equal">
      <formula>"NotPaid"</formula>
    </cfRule>
    <cfRule type="cellIs" dxfId="3" priority="3166" operator="equal">
      <formula>"NotPaid"</formula>
    </cfRule>
  </conditionalFormatting>
  <conditionalFormatting sqref="P23 AC23">
    <cfRule type="cellIs" dxfId="3" priority="182" operator="equal">
      <formula>"NotPaid"</formula>
    </cfRule>
    <cfRule type="cellIs" dxfId="3" priority="183" operator="equal">
      <formula>"NotPaid"</formula>
    </cfRule>
    <cfRule type="cellIs" dxfId="3" priority="181" operator="equal">
      <formula>"NotPaid"</formula>
    </cfRule>
    <cfRule type="cellIs" dxfId="3" priority="180" operator="equal">
      <formula>"NotPaid"</formula>
    </cfRule>
    <cfRule type="cellIs" dxfId="3" priority="179" operator="equal">
      <formula>"NotPaid"</formula>
    </cfRule>
  </conditionalFormatting>
  <conditionalFormatting sqref="AS25:AW25 AE23:AE24 AE25:AJ25 AS57:AW57">
    <cfRule type="expression" dxfId="7" priority="4255" stopIfTrue="1">
      <formula>Maths!AE70="NotPaid"</formula>
    </cfRule>
  </conditionalFormatting>
  <conditionalFormatting sqref="AF23:AQ24">
    <cfRule type="expression" dxfId="7" priority="4247" stopIfTrue="1">
      <formula>Maths!AF72="NotPaid"</formula>
    </cfRule>
  </conditionalFormatting>
  <conditionalFormatting sqref="AS23:BD24">
    <cfRule type="expression" dxfId="5" priority="1176" stopIfTrue="1">
      <formula>AS64="NotPaid"</formula>
    </cfRule>
  </conditionalFormatting>
  <conditionalFormatting sqref="F24:G25 F29:G30 L26:O26">
    <cfRule type="expression" dxfId="0" priority="8660" stopIfTrue="1">
      <formula>AND(TODAY()&gt;VLOOKUP($B24,RegistrationDetails,MathsColumn,FALSE),F24="Not Paid")</formula>
    </cfRule>
  </conditionalFormatting>
  <conditionalFormatting sqref="F24:G25 F29:G30">
    <cfRule type="expression" dxfId="0" priority="8658" stopIfTrue="1">
      <formula>F24="Not Paid"</formula>
    </cfRule>
  </conditionalFormatting>
  <conditionalFormatting sqref="R24:AC24 S25:AC27">
    <cfRule type="cellIs" dxfId="3" priority="439" operator="equal">
      <formula>"NotPaid"</formula>
    </cfRule>
  </conditionalFormatting>
  <conditionalFormatting sqref="P25 AD57 AB25:AD25">
    <cfRule type="cellIs" dxfId="3" priority="3295" operator="equal">
      <formula>"NotPaid"</formula>
    </cfRule>
  </conditionalFormatting>
  <conditionalFormatting sqref="P25 AB25:AD25">
    <cfRule type="cellIs" dxfId="3" priority="3293" operator="equal">
      <formula>"NotPaid"</formula>
    </cfRule>
    <cfRule type="cellIs" dxfId="3" priority="3292" operator="equal">
      <formula>"NotPaid"</formula>
    </cfRule>
    <cfRule type="cellIs" dxfId="3" priority="3291" operator="equal">
      <formula>"NotPaid"</formula>
    </cfRule>
  </conditionalFormatting>
  <conditionalFormatting sqref="AZ25 AZ57 AM25">
    <cfRule type="expression" dxfId="7" priority="4198" stopIfTrue="1">
      <formula>Maths!AM53="not paid"</formula>
    </cfRule>
  </conditionalFormatting>
  <conditionalFormatting sqref="P26 AB26:AD26">
    <cfRule type="cellIs" dxfId="3" priority="3279" operator="equal">
      <formula>"NotPaid"</formula>
    </cfRule>
    <cfRule type="cellIs" dxfId="3" priority="3268" operator="equal">
      <formula>"NotPaid"</formula>
    </cfRule>
    <cfRule type="cellIs" dxfId="3" priority="3192" operator="equal">
      <formula>"NotPaid"</formula>
    </cfRule>
    <cfRule type="cellIs" dxfId="3" priority="3169" operator="equal">
      <formula>"NotPaid"</formula>
    </cfRule>
  </conditionalFormatting>
  <conditionalFormatting sqref="L27:O28">
    <cfRule type="cellIs" dxfId="3" priority="8648" operator="equal">
      <formula>"NotPaid"</formula>
    </cfRule>
    <cfRule type="cellIs" dxfId="3" priority="8637" operator="equal">
      <formula>"NotPaid"</formula>
    </cfRule>
  </conditionalFormatting>
  <conditionalFormatting sqref="P28 AD28">
    <cfRule type="cellIs" dxfId="3" priority="2576" operator="equal">
      <formula>"NotPaid"</formula>
    </cfRule>
  </conditionalFormatting>
  <conditionalFormatting sqref="P28 AB28:AC28">
    <cfRule type="cellIs" dxfId="3" priority="874" operator="equal">
      <formula>"NotPaid"</formula>
    </cfRule>
    <cfRule type="cellIs" dxfId="3" priority="869" operator="equal">
      <formula>"NotPaid"</formula>
    </cfRule>
    <cfRule type="cellIs" dxfId="3" priority="867" operator="equal">
      <formula>"NotPaid"</formula>
    </cfRule>
    <cfRule type="cellIs" dxfId="3" priority="865" operator="equal">
      <formula>"NotPaid"</formula>
    </cfRule>
    <cfRule type="cellIs" dxfId="3" priority="862" operator="equal">
      <formula>"NotPaid"</formula>
    </cfRule>
    <cfRule type="cellIs" dxfId="3" priority="860" operator="equal">
      <formula>"NotPaid"</formula>
    </cfRule>
    <cfRule type="cellIs" dxfId="3" priority="858" operator="equal">
      <formula>"NotPaid"</formula>
    </cfRule>
    <cfRule type="cellIs" dxfId="3" priority="856" operator="equal">
      <formula>"NotPaid"</formula>
    </cfRule>
    <cfRule type="cellIs" dxfId="3" priority="854" operator="equal">
      <formula>"NotPaid"</formula>
    </cfRule>
    <cfRule type="cellIs" dxfId="3" priority="843" operator="equal">
      <formula>"NotPaid"</formula>
    </cfRule>
    <cfRule type="cellIs" dxfId="3" priority="842" operator="equal">
      <formula>"NotPaid"</formula>
    </cfRule>
    <cfRule type="cellIs" dxfId="3" priority="840" operator="equal">
      <formula>"NotPaid"</formula>
    </cfRule>
    <cfRule type="cellIs" dxfId="3" priority="838" operator="equal">
      <formula>"NotPaid"</formula>
    </cfRule>
    <cfRule type="cellIs" dxfId="3" priority="837" operator="equal">
      <formula>"NotPaid"</formula>
    </cfRule>
    <cfRule type="cellIs" dxfId="3" priority="835" operator="equal">
      <formula>"NotPaid"</formula>
    </cfRule>
    <cfRule type="cellIs" dxfId="3" priority="833" operator="equal">
      <formula>"NotPaid"</formula>
    </cfRule>
    <cfRule type="cellIs" dxfId="3" priority="831" operator="equal">
      <formula>"NotPaid"</formula>
    </cfRule>
    <cfRule type="cellIs" dxfId="3" priority="822" operator="equal">
      <formula>"NotPaid"</formula>
    </cfRule>
    <cfRule type="cellIs" dxfId="3" priority="821" operator="equal">
      <formula>"NotPaid"</formula>
    </cfRule>
    <cfRule type="cellIs" dxfId="3" priority="819" operator="equal">
      <formula>"NotPaid"</formula>
    </cfRule>
    <cfRule type="cellIs" dxfId="3" priority="817" operator="equal">
      <formula>"NotPaid"</formula>
    </cfRule>
    <cfRule type="cellIs" dxfId="3" priority="815" operator="equal">
      <formula>"NotPaid"</formula>
    </cfRule>
    <cfRule type="cellIs" dxfId="3" priority="813" operator="equal">
      <formula>"NotPaid"</formula>
    </cfRule>
    <cfRule type="cellIs" dxfId="3" priority="811" operator="equal">
      <formula>"NotPaid"</formula>
    </cfRule>
    <cfRule type="cellIs" dxfId="3" priority="810" operator="equal">
      <formula>"NotPaid"</formula>
    </cfRule>
    <cfRule type="cellIs" dxfId="3" priority="808" operator="equal">
      <formula>"NotPaid"</formula>
    </cfRule>
    <cfRule type="cellIs" dxfId="3" priority="806" operator="equal">
      <formula>"NotPaid"</formula>
    </cfRule>
    <cfRule type="cellIs" dxfId="3" priority="805" operator="equal">
      <formula>"NotPaid"</formula>
    </cfRule>
    <cfRule type="cellIs" dxfId="3" priority="803" operator="equal">
      <formula>"NotPaid"</formula>
    </cfRule>
    <cfRule type="cellIs" dxfId="3" priority="801" operator="equal">
      <formula>"NotPaid"</formula>
    </cfRule>
    <cfRule type="cellIs" dxfId="3" priority="799" operator="equal">
      <formula>"NotPaid"</formula>
    </cfRule>
  </conditionalFormatting>
  <conditionalFormatting sqref="P29 AB29:AD29">
    <cfRule type="cellIs" dxfId="3" priority="2554" operator="equal">
      <formula>"NotPaid"</formula>
    </cfRule>
  </conditionalFormatting>
  <conditionalFormatting sqref="P29 AB29:AC29">
    <cfRule type="cellIs" dxfId="3" priority="883" operator="equal">
      <formula>"NotPaid"</formula>
    </cfRule>
    <cfRule type="cellIs" dxfId="3" priority="882" operator="equal">
      <formula>"NotPaid"</formula>
    </cfRule>
    <cfRule type="cellIs" dxfId="3" priority="881" operator="equal">
      <formula>"NotPaid"</formula>
    </cfRule>
    <cfRule type="cellIs" dxfId="3" priority="879" operator="equal">
      <formula>"NotPaid"</formula>
    </cfRule>
    <cfRule type="cellIs" dxfId="3" priority="878" operator="equal">
      <formula>"NotPaid"</formula>
    </cfRule>
    <cfRule type="cellIs" dxfId="3" priority="877" operator="equal">
      <formula>"NotPaid"</formula>
    </cfRule>
    <cfRule type="cellIs" dxfId="3" priority="876" operator="equal">
      <formula>"NotPaid"</formula>
    </cfRule>
    <cfRule type="cellIs" dxfId="3" priority="868" operator="equal">
      <formula>"NotPaid"</formula>
    </cfRule>
    <cfRule type="cellIs" dxfId="3" priority="866" operator="equal">
      <formula>"NotPaid"</formula>
    </cfRule>
    <cfRule type="cellIs" dxfId="3" priority="864" operator="equal">
      <formula>"NotPaid"</formula>
    </cfRule>
    <cfRule type="cellIs" dxfId="3" priority="859" operator="equal">
      <formula>"NotPaid"</formula>
    </cfRule>
    <cfRule type="cellIs" dxfId="3" priority="857" operator="equal">
      <formula>"NotPaid"</formula>
    </cfRule>
    <cfRule type="cellIs" dxfId="3" priority="855" operator="equal">
      <formula>"NotPaid"</formula>
    </cfRule>
    <cfRule type="cellIs" dxfId="3" priority="853" operator="equal">
      <formula>"NotPaid"</formula>
    </cfRule>
    <cfRule type="cellIs" dxfId="3" priority="851" operator="equal">
      <formula>"NotPaid"</formula>
    </cfRule>
    <cfRule type="cellIs" dxfId="3" priority="850" operator="equal">
      <formula>"NotPaid"</formula>
    </cfRule>
    <cfRule type="cellIs" dxfId="3" priority="849" operator="equal">
      <formula>"NotPaid"</formula>
    </cfRule>
    <cfRule type="cellIs" dxfId="3" priority="848" operator="equal">
      <formula>"NotPaid"</formula>
    </cfRule>
    <cfRule type="cellIs" dxfId="3" priority="847" operator="equal">
      <formula>"NotPaid"</formula>
    </cfRule>
    <cfRule type="cellIs" dxfId="3" priority="846" operator="equal">
      <formula>"NotPaid"</formula>
    </cfRule>
    <cfRule type="cellIs" dxfId="3" priority="845" operator="equal">
      <formula>"NotPaid"</formula>
    </cfRule>
    <cfRule type="cellIs" dxfId="3" priority="841" operator="equal">
      <formula>"NotPaid"</formula>
    </cfRule>
    <cfRule type="cellIs" dxfId="3" priority="839" operator="equal">
      <formula>"NotPaid"</formula>
    </cfRule>
    <cfRule type="cellIs" dxfId="3" priority="836" operator="equal">
      <formula>"NotPaid"</formula>
    </cfRule>
    <cfRule type="cellIs" dxfId="3" priority="834" operator="equal">
      <formula>"NotPaid"</formula>
    </cfRule>
    <cfRule type="cellIs" dxfId="3" priority="832" operator="equal">
      <formula>"NotPaid"</formula>
    </cfRule>
    <cfRule type="cellIs" dxfId="3" priority="830" operator="equal">
      <formula>"NotPaid"</formula>
    </cfRule>
    <cfRule type="cellIs" dxfId="3" priority="829" operator="equal">
      <formula>"NotPaid"</formula>
    </cfRule>
    <cfRule type="cellIs" dxfId="3" priority="828" operator="equal">
      <formula>"NotPaid"</formula>
    </cfRule>
    <cfRule type="cellIs" dxfId="3" priority="827" operator="equal">
      <formula>"NotPaid"</formula>
    </cfRule>
    <cfRule type="cellIs" dxfId="3" priority="826" operator="equal">
      <formula>"NotPaid"</formula>
    </cfRule>
    <cfRule type="cellIs" dxfId="3" priority="825" operator="equal">
      <formula>"NotPaid"</formula>
    </cfRule>
    <cfRule type="cellIs" dxfId="3" priority="824" operator="equal">
      <formula>"NotPaid"</formula>
    </cfRule>
    <cfRule type="cellIs" dxfId="3" priority="823" operator="equal">
      <formula>"NotPaid"</formula>
    </cfRule>
    <cfRule type="cellIs" dxfId="3" priority="820" operator="equal">
      <formula>"NotPaid"</formula>
    </cfRule>
    <cfRule type="cellIs" dxfId="3" priority="818" operator="equal">
      <formula>"NotPaid"</formula>
    </cfRule>
    <cfRule type="cellIs" dxfId="3" priority="816" operator="equal">
      <formula>"NotPaid"</formula>
    </cfRule>
    <cfRule type="cellIs" dxfId="3" priority="814" operator="equal">
      <formula>"NotPaid"</formula>
    </cfRule>
    <cfRule type="cellIs" dxfId="3" priority="812" operator="equal">
      <formula>"NotPaid"</formula>
    </cfRule>
    <cfRule type="cellIs" dxfId="3" priority="809" operator="equal">
      <formula>"NotPaid"</formula>
    </cfRule>
    <cfRule type="cellIs" dxfId="3" priority="807" operator="equal">
      <formula>"NotPaid"</formula>
    </cfRule>
    <cfRule type="cellIs" dxfId="3" priority="804" operator="equal">
      <formula>"NotPaid"</formula>
    </cfRule>
    <cfRule type="cellIs" dxfId="3" priority="802" operator="equal">
      <formula>"NotPaid"</formula>
    </cfRule>
    <cfRule type="cellIs" dxfId="3" priority="800" operator="equal">
      <formula>"NotPaid"</formula>
    </cfRule>
    <cfRule type="cellIs" dxfId="3" priority="798" operator="equal">
      <formula>"NotPaid"</formula>
    </cfRule>
  </conditionalFormatting>
  <conditionalFormatting sqref="P30 AB30:AD30">
    <cfRule type="cellIs" dxfId="3" priority="3288" operator="equal">
      <formula>"NotPaid"</formula>
    </cfRule>
  </conditionalFormatting>
  <conditionalFormatting sqref="AE30 AK33">
    <cfRule type="expression" dxfId="5" priority="33707" stopIfTrue="1">
      <formula>AE22="not paid"</formula>
    </cfRule>
  </conditionalFormatting>
  <conditionalFormatting sqref="AE33:AJ33 AE31:AE32 AE39:AE41">
    <cfRule type="expression" dxfId="7" priority="4256" stopIfTrue="1">
      <formula>Maths!AE50="NotPaid"</formula>
    </cfRule>
  </conditionalFormatting>
  <conditionalFormatting sqref="AF47:AQ48 AF55:AQ56 AF31:AQ32 AF39:AQ40">
    <cfRule type="expression" dxfId="7" priority="32925" stopIfTrue="1">
      <formula>Maths!AF48="NotPaid"</formula>
    </cfRule>
  </conditionalFormatting>
  <conditionalFormatting sqref="AS31:BD32">
    <cfRule type="expression" dxfId="5" priority="1175" stopIfTrue="1">
      <formula>AS72="NotPaid"</formula>
    </cfRule>
  </conditionalFormatting>
  <conditionalFormatting sqref="D32:O48">
    <cfRule type="cellIs" dxfId="3" priority="19811" operator="equal">
      <formula>"NotPaid"</formula>
    </cfRule>
  </conditionalFormatting>
  <conditionalFormatting sqref="F32:G48">
    <cfRule type="expression" dxfId="0" priority="19812" stopIfTrue="1">
      <formula>F32="NotPaid"</formula>
    </cfRule>
  </conditionalFormatting>
  <conditionalFormatting sqref="H32:N33">
    <cfRule type="cellIs" dxfId="3" priority="19801" operator="equal">
      <formula>"NotPaid"</formula>
    </cfRule>
  </conditionalFormatting>
  <conditionalFormatting sqref="D33:E33 H33:O33">
    <cfRule type="cellIs" dxfId="3" priority="19178" operator="equal">
      <formula>"NotPaid"</formula>
    </cfRule>
    <cfRule type="cellIs" dxfId="3" priority="19177" operator="equal">
      <formula>"NotPaid"</formula>
    </cfRule>
    <cfRule type="cellIs" dxfId="3" priority="19176" operator="equal">
      <formula>"NotPaid"</formula>
    </cfRule>
  </conditionalFormatting>
  <conditionalFormatting sqref="D33 H33:O33">
    <cfRule type="cellIs" dxfId="3" priority="19175" operator="equal">
      <formula>"NotPaid"</formula>
    </cfRule>
  </conditionalFormatting>
  <conditionalFormatting sqref="O33 D33:E33">
    <cfRule type="cellIs" dxfId="3" priority="19171" operator="equal">
      <formula>"NotPaid"</formula>
    </cfRule>
  </conditionalFormatting>
  <conditionalFormatting sqref="AS33:AW33 AS65:AW65">
    <cfRule type="expression" dxfId="7" priority="1215" stopIfTrue="1">
      <formula>Maths!AS68="NotPaid"</formula>
    </cfRule>
  </conditionalFormatting>
  <conditionalFormatting sqref="AX33 AX65">
    <cfRule type="expression" dxfId="5" priority="1232" stopIfTrue="1">
      <formula>BJ73="not paid"</formula>
    </cfRule>
    <cfRule type="expression" dxfId="7" priority="1214" stopIfTrue="1">
      <formula>Maths!AX194="not paid"</formula>
    </cfRule>
  </conditionalFormatting>
  <conditionalFormatting sqref="AY33:BA33 AY65:BA65">
    <cfRule type="expression" dxfId="5" priority="1233" stopIfTrue="1">
      <formula>BK49="not paid"</formula>
    </cfRule>
  </conditionalFormatting>
  <conditionalFormatting sqref="BB33:BD33 BB65:BD65">
    <cfRule type="expression" dxfId="5" priority="1231" stopIfTrue="1">
      <formula>BN61="not paid"</formula>
    </cfRule>
    <cfRule type="expression" dxfId="7" priority="1213" stopIfTrue="1">
      <formula>Maths!BB182="not paid"</formula>
    </cfRule>
  </conditionalFormatting>
  <conditionalFormatting sqref="D34:E34 H34:O34">
    <cfRule type="cellIs" dxfId="3" priority="19784" operator="equal">
      <formula>"NotPaid"</formula>
    </cfRule>
    <cfRule type="cellIs" dxfId="3" priority="19783" operator="equal">
      <formula>"NotPaid"</formula>
    </cfRule>
    <cfRule type="cellIs" dxfId="3" priority="19782" operator="equal">
      <formula>"NotPaid"</formula>
    </cfRule>
  </conditionalFormatting>
  <conditionalFormatting sqref="D34 H34:O34">
    <cfRule type="cellIs" dxfId="3" priority="19781" operator="equal">
      <formula>"NotPaid"</formula>
    </cfRule>
  </conditionalFormatting>
  <conditionalFormatting sqref="O34 D34:E34">
    <cfRule type="cellIs" dxfId="3" priority="19777" operator="equal">
      <formula>"NotPaid"</formula>
    </cfRule>
  </conditionalFormatting>
  <conditionalFormatting sqref="R34:AC34 R35:X35 AC35">
    <cfRule type="cellIs" dxfId="3" priority="1248" operator="equal">
      <formula>"NotPaid"</formula>
    </cfRule>
  </conditionalFormatting>
  <conditionalFormatting sqref="R34:AC35">
    <cfRule type="cellIs" dxfId="3" priority="437" operator="equal">
      <formula>"NotPaid"</formula>
    </cfRule>
  </conditionalFormatting>
  <conditionalFormatting sqref="P36 AB36:AD36">
    <cfRule type="cellIs" dxfId="3" priority="3229" operator="equal">
      <formula>"NotPaid"</formula>
    </cfRule>
    <cfRule type="cellIs" dxfId="3" priority="3227" operator="equal">
      <formula>"NotPaid"</formula>
    </cfRule>
    <cfRule type="cellIs" dxfId="3" priority="3222" operator="equal">
      <formula>"NotPaid"</formula>
    </cfRule>
    <cfRule type="cellIs" dxfId="3" priority="3218" operator="equal">
      <formula>"NotPaid"</formula>
    </cfRule>
    <cfRule type="cellIs" dxfId="3" priority="3215" operator="equal">
      <formula>"NotPaid"</formula>
    </cfRule>
    <cfRule type="cellIs" dxfId="3" priority="3144" operator="equal">
      <formula>"NotPaid"</formula>
    </cfRule>
    <cfRule type="cellIs" dxfId="3" priority="3110" operator="equal">
      <formula>"NotPaid"</formula>
    </cfRule>
  </conditionalFormatting>
  <conditionalFormatting sqref="AC36 R36:W36">
    <cfRule type="cellIs" dxfId="3" priority="432" operator="equal">
      <formula>"NotPaid"</formula>
    </cfRule>
  </conditionalFormatting>
  <conditionalFormatting sqref="AE36:AJ36 AE43">
    <cfRule type="expression" dxfId="5" priority="3328" stopIfTrue="1">
      <formula>AE36="NotPaid"</formula>
    </cfRule>
  </conditionalFormatting>
  <conditionalFormatting sqref="AL36:AQ36 AF37:AQ37">
    <cfRule type="expression" dxfId="5" priority="3329" stopIfTrue="1">
      <formula>AF36="NotPaid"</formula>
    </cfRule>
  </conditionalFormatting>
  <conditionalFormatting sqref="R38:AC40 R37:V37">
    <cfRule type="cellIs" dxfId="3" priority="1247" operator="equal">
      <formula>"NotPaid"</formula>
    </cfRule>
  </conditionalFormatting>
  <conditionalFormatting sqref="P39 AB39:AC39">
    <cfRule type="cellIs" dxfId="3" priority="886" operator="equal">
      <formula>"NotPaid"</formula>
    </cfRule>
    <cfRule type="cellIs" dxfId="3" priority="885" operator="equal">
      <formula>"NotPaid"</formula>
    </cfRule>
  </conditionalFormatting>
  <conditionalFormatting sqref="AS39:BD40">
    <cfRule type="expression" dxfId="5" priority="1174" stopIfTrue="1">
      <formula>AS80="NotPaid"</formula>
    </cfRule>
  </conditionalFormatting>
  <conditionalFormatting sqref="D40:O1048576">
    <cfRule type="cellIs" dxfId="3" priority="19844" operator="equal">
      <formula>"NotPaid"</formula>
    </cfRule>
  </conditionalFormatting>
  <conditionalFormatting sqref="F40:G2842">
    <cfRule type="expression" dxfId="0" priority="19858" stopIfTrue="1">
      <formula>AND(TODAY()&gt;VLOOKUP($B40,RegistrationDetails,MathsColumn,FALSE),F40="Not Paid")</formula>
    </cfRule>
  </conditionalFormatting>
  <conditionalFormatting sqref="F40:G202">
    <cfRule type="expression" dxfId="0" priority="19848" stopIfTrue="1">
      <formula>F40="Not Paid"</formula>
    </cfRule>
  </conditionalFormatting>
  <conditionalFormatting sqref="R41 AC41">
    <cfRule type="cellIs" dxfId="3" priority="434" operator="equal">
      <formula>"NotPaid"</formula>
    </cfRule>
  </conditionalFormatting>
  <conditionalFormatting sqref="AE47:AE48 AE49:AJ49 AE55:AE56 AE57:AJ57 AF41:AJ41">
    <cfRule type="expression" dxfId="7" priority="32922" stopIfTrue="1">
      <formula>Maths!AE56="NotPaid"</formula>
    </cfRule>
  </conditionalFormatting>
  <conditionalFormatting sqref="AK49:AL49 AK57:AL57 AK41:AL41">
    <cfRule type="expression" dxfId="7" priority="4237" stopIfTrue="1">
      <formula>OtherSubjects!AK77="not paid"</formula>
    </cfRule>
  </conditionalFormatting>
  <conditionalFormatting sqref="AS41:AY41 AS73:AY73 AS81:AY81">
    <cfRule type="expression" dxfId="7" priority="1220" stopIfTrue="1">
      <formula>Maths!AS52="NotPaid"</formula>
    </cfRule>
  </conditionalFormatting>
  <conditionalFormatting sqref="BC41:BD41 BC73:BD73 BC81:BD81">
    <cfRule type="expression" dxfId="7" priority="1218" stopIfTrue="1">
      <formula>Maths!BC29="not paid"</formula>
    </cfRule>
    <cfRule type="expression" dxfId="7" priority="1234" stopIfTrue="1">
      <formula>OtherSubjects!BO166="not paid"</formula>
    </cfRule>
  </conditionalFormatting>
  <conditionalFormatting sqref="AC42 R42:Y42">
    <cfRule type="cellIs" dxfId="3" priority="433" operator="equal">
      <formula>"NotPaid"</formula>
    </cfRule>
  </conditionalFormatting>
  <conditionalFormatting sqref="AF43:AQ43 AI42:AQ42">
    <cfRule type="expression" dxfId="5" priority="3330" stopIfTrue="1">
      <formula>AF42="not paid"</formula>
    </cfRule>
  </conditionalFormatting>
  <conditionalFormatting sqref="P44 AC44">
    <cfRule type="cellIs" dxfId="3" priority="902" operator="equal">
      <formula>"NotPaid"</formula>
    </cfRule>
    <cfRule type="cellIs" dxfId="3" priority="901" operator="equal">
      <formula>"NotPaid"</formula>
    </cfRule>
    <cfRule type="cellIs" dxfId="3" priority="900" operator="equal">
      <formula>"NotPaid"</formula>
    </cfRule>
    <cfRule type="cellIs" dxfId="3" priority="899" operator="equal">
      <formula>"NotPaid"</formula>
    </cfRule>
    <cfRule type="cellIs" dxfId="3" priority="898" operator="equal">
      <formula>"NotPaid"</formula>
    </cfRule>
  </conditionalFormatting>
  <conditionalFormatting sqref="R45:AC45 S46:AC48">
    <cfRule type="cellIs" dxfId="3" priority="1246" operator="equal">
      <formula>"NotPaid"</formula>
    </cfRule>
  </conditionalFormatting>
  <conditionalFormatting sqref="P46 AB46:AC46">
    <cfRule type="cellIs" dxfId="3" priority="884" operator="equal">
      <formula>"NotPaid"</formula>
    </cfRule>
    <cfRule type="cellIs" dxfId="3" priority="880" operator="equal">
      <formula>"NotPaid"</formula>
    </cfRule>
    <cfRule type="cellIs" dxfId="3" priority="863" operator="equal">
      <formula>"NotPaid"</formula>
    </cfRule>
    <cfRule type="cellIs" dxfId="3" priority="861" operator="equal">
      <formula>"NotPaid"</formula>
    </cfRule>
  </conditionalFormatting>
  <conditionalFormatting sqref="R47:AC49">
    <cfRule type="cellIs" dxfId="3" priority="435" operator="equal">
      <formula>"NotPaid"</formula>
    </cfRule>
  </conditionalFormatting>
  <conditionalFormatting sqref="AS47:BD48">
    <cfRule type="expression" dxfId="5" priority="1173" stopIfTrue="1">
      <formula>AS88="NotPaid"</formula>
    </cfRule>
  </conditionalFormatting>
  <conditionalFormatting sqref="P49 AB49:AD49">
    <cfRule type="cellIs" dxfId="3" priority="3228" operator="equal">
      <formula>"NotPaid"</formula>
    </cfRule>
    <cfRule type="cellIs" dxfId="3" priority="3198" operator="equal">
      <formula>"NotPaid"</formula>
    </cfRule>
    <cfRule type="cellIs" dxfId="3" priority="3189" operator="equal">
      <formula>"NotPaid"</formula>
    </cfRule>
    <cfRule type="cellIs" dxfId="3" priority="3179" operator="equal">
      <formula>"NotPaid"</formula>
    </cfRule>
    <cfRule type="cellIs" dxfId="3" priority="3171" operator="equal">
      <formula>"NotPaid"</formula>
    </cfRule>
    <cfRule type="cellIs" dxfId="3" priority="3162" operator="equal">
      <formula>"NotPaid"</formula>
    </cfRule>
    <cfRule type="cellIs" dxfId="3" priority="3156" operator="equal">
      <formula>"NotPaid"</formula>
    </cfRule>
    <cfRule type="cellIs" dxfId="3" priority="3151" operator="equal">
      <formula>"NotPaid"</formula>
    </cfRule>
    <cfRule type="cellIs" dxfId="3" priority="3148" operator="equal">
      <formula>"NotPaid"</formula>
    </cfRule>
    <cfRule type="cellIs" dxfId="3" priority="3109" operator="equal">
      <formula>"NotPaid"</formula>
    </cfRule>
    <cfRule type="cellIs" dxfId="3" priority="3107" operator="equal">
      <formula>"NotPaid"</formula>
    </cfRule>
    <cfRule type="cellIs" dxfId="3" priority="3103" operator="equal">
      <formula>"NotPaid"</formula>
    </cfRule>
    <cfRule type="cellIs" dxfId="3" priority="3100" operator="equal">
      <formula>"NotPaid"</formula>
    </cfRule>
    <cfRule type="cellIs" dxfId="3" priority="3097" operator="equal">
      <formula>"NotPaid"</formula>
    </cfRule>
    <cfRule type="cellIs" dxfId="3" priority="3091" operator="equal">
      <formula>"NotPaid"</formula>
    </cfRule>
    <cfRule type="cellIs" dxfId="3" priority="3086" operator="equal">
      <formula>"NotPaid"</formula>
    </cfRule>
    <cfRule type="cellIs" dxfId="3" priority="3083" operator="equal">
      <formula>"NotPaid"</formula>
    </cfRule>
    <cfRule type="cellIs" dxfId="3" priority="3055" operator="equal">
      <formula>"NotPaid"</formula>
    </cfRule>
    <cfRule type="cellIs" dxfId="3" priority="3054" operator="equal">
      <formula>"NotPaid"</formula>
    </cfRule>
    <cfRule type="cellIs" dxfId="3" priority="3051" operator="equal">
      <formula>"NotPaid"</formula>
    </cfRule>
    <cfRule type="cellIs" dxfId="3" priority="3047" operator="equal">
      <formula>"NotPaid"</formula>
    </cfRule>
    <cfRule type="cellIs" dxfId="3" priority="3042" operator="equal">
      <formula>"NotPaid"</formula>
    </cfRule>
    <cfRule type="cellIs" dxfId="3" priority="3038" operator="equal">
      <formula>"NotPaid"</formula>
    </cfRule>
    <cfRule type="cellIs" dxfId="3" priority="3036" operator="equal">
      <formula>"NotPaid"</formula>
    </cfRule>
    <cfRule type="cellIs" dxfId="3" priority="3032" operator="equal">
      <formula>"NotPaid"</formula>
    </cfRule>
    <cfRule type="cellIs" dxfId="3" priority="3028" operator="equal">
      <formula>"NotPaid"</formula>
    </cfRule>
    <cfRule type="cellIs" dxfId="3" priority="3025" operator="equal">
      <formula>"NotPaid"</formula>
    </cfRule>
    <cfRule type="cellIs" dxfId="3" priority="3022" operator="equal">
      <formula>"NotPaid"</formula>
    </cfRule>
    <cfRule type="cellIs" dxfId="3" priority="3016" operator="equal">
      <formula>"NotPaid"</formula>
    </cfRule>
    <cfRule type="cellIs" dxfId="3" priority="3011" operator="equal">
      <formula>"NotPaid"</formula>
    </cfRule>
    <cfRule type="cellIs" dxfId="3" priority="3008" operator="equal">
      <formula>"NotPaid"</formula>
    </cfRule>
  </conditionalFormatting>
  <conditionalFormatting sqref="P50 AB50:AD50">
    <cfRule type="cellIs" dxfId="3" priority="3275" operator="equal">
      <formula>"NotPaid"</formula>
    </cfRule>
    <cfRule type="cellIs" dxfId="3" priority="3264" operator="equal">
      <formula>"NotPaid"</formula>
    </cfRule>
    <cfRule type="cellIs" dxfId="3" priority="3256" operator="equal">
      <formula>"NotPaid"</formula>
    </cfRule>
    <cfRule type="cellIs" dxfId="3" priority="3247" operator="equal">
      <formula>"NotPaid"</formula>
    </cfRule>
    <cfRule type="cellIs" dxfId="3" priority="3241" operator="equal">
      <formula>"NotPaid"</formula>
    </cfRule>
    <cfRule type="cellIs" dxfId="3" priority="3236" operator="equal">
      <formula>"NotPaid"</formula>
    </cfRule>
    <cfRule type="cellIs" dxfId="3" priority="3233" operator="equal">
      <formula>"NotPaid"</formula>
    </cfRule>
    <cfRule type="cellIs" dxfId="3" priority="3197" operator="equal">
      <formula>"NotPaid"</formula>
    </cfRule>
    <cfRule type="cellIs" dxfId="3" priority="3188" operator="equal">
      <formula>"NotPaid"</formula>
    </cfRule>
    <cfRule type="cellIs" dxfId="3" priority="3178" operator="equal">
      <formula>"NotPaid"</formula>
    </cfRule>
    <cfRule type="cellIs" dxfId="3" priority="3161" operator="equal">
      <formula>"NotPaid"</formula>
    </cfRule>
    <cfRule type="cellIs" dxfId="3" priority="3155" operator="equal">
      <formula>"NotPaid"</formula>
    </cfRule>
    <cfRule type="cellIs" dxfId="3" priority="3150" operator="equal">
      <formula>"NotPaid"</formula>
    </cfRule>
    <cfRule type="cellIs" dxfId="3" priority="3147" operator="equal">
      <formula>"NotPaid"</formula>
    </cfRule>
    <cfRule type="cellIs" dxfId="3" priority="3140" operator="equal">
      <formula>"NotPaid"</formula>
    </cfRule>
    <cfRule type="cellIs" dxfId="3" priority="3135" operator="equal">
      <formula>"NotPaid"</formula>
    </cfRule>
    <cfRule type="cellIs" dxfId="3" priority="3131" operator="equal">
      <formula>"NotPaid"</formula>
    </cfRule>
    <cfRule type="cellIs" dxfId="3" priority="3127" operator="equal">
      <formula>"NotPaid"</formula>
    </cfRule>
    <cfRule type="cellIs" dxfId="3" priority="3121" operator="equal">
      <formula>"NotPaid"</formula>
    </cfRule>
    <cfRule type="cellIs" dxfId="3" priority="3116" operator="equal">
      <formula>"NotPaid"</formula>
    </cfRule>
    <cfRule type="cellIs" dxfId="3" priority="3113" operator="equal">
      <formula>"NotPaid"</formula>
    </cfRule>
    <cfRule type="cellIs" dxfId="3" priority="3106" operator="equal">
      <formula>"NotPaid"</formula>
    </cfRule>
    <cfRule type="cellIs" dxfId="3" priority="3102" operator="equal">
      <formula>"NotPaid"</formula>
    </cfRule>
    <cfRule type="cellIs" dxfId="3" priority="3096" operator="equal">
      <formula>"NotPaid"</formula>
    </cfRule>
    <cfRule type="cellIs" dxfId="3" priority="3090" operator="equal">
      <formula>"NotPaid"</formula>
    </cfRule>
    <cfRule type="cellIs" dxfId="3" priority="3085" operator="equal">
      <formula>"NotPaid"</formula>
    </cfRule>
    <cfRule type="cellIs" dxfId="3" priority="3082" operator="equal">
      <formula>"NotPaid"</formula>
    </cfRule>
    <cfRule type="cellIs" dxfId="3" priority="3080" operator="equal">
      <formula>"NotPaid"</formula>
    </cfRule>
    <cfRule type="cellIs" dxfId="3" priority="3076" operator="equal">
      <formula>"NotPaid"</formula>
    </cfRule>
    <cfRule type="cellIs" dxfId="3" priority="3073" operator="equal">
      <formula>"NotPaid"</formula>
    </cfRule>
    <cfRule type="cellIs" dxfId="3" priority="3070" operator="equal">
      <formula>"NotPaid"</formula>
    </cfRule>
    <cfRule type="cellIs" dxfId="3" priority="3065" operator="equal">
      <formula>"NotPaid"</formula>
    </cfRule>
    <cfRule type="cellIs" dxfId="3" priority="3060" operator="equal">
      <formula>"NotPaid"</formula>
    </cfRule>
    <cfRule type="cellIs" dxfId="3" priority="3057" operator="equal">
      <formula>"NotPaid"</formula>
    </cfRule>
    <cfRule type="cellIs" dxfId="3" priority="3053" operator="equal">
      <formula>"NotPaid"</formula>
    </cfRule>
    <cfRule type="cellIs" dxfId="3" priority="3050" operator="equal">
      <formula>"NotPaid"</formula>
    </cfRule>
    <cfRule type="cellIs" dxfId="3" priority="3046" operator="equal">
      <formula>"NotPaid"</formula>
    </cfRule>
    <cfRule type="cellIs" dxfId="3" priority="3041" operator="equal">
      <formula>"NotPaid"</formula>
    </cfRule>
    <cfRule type="cellIs" dxfId="3" priority="3037" operator="equal">
      <formula>"NotPaid"</formula>
    </cfRule>
    <cfRule type="cellIs" dxfId="3" priority="3031" operator="equal">
      <formula>"NotPaid"</formula>
    </cfRule>
    <cfRule type="cellIs" dxfId="3" priority="3027" operator="equal">
      <formula>"NotPaid"</formula>
    </cfRule>
    <cfRule type="cellIs" dxfId="3" priority="3021" operator="equal">
      <formula>"NotPaid"</formula>
    </cfRule>
    <cfRule type="cellIs" dxfId="3" priority="3015" operator="equal">
      <formula>"NotPaid"</formula>
    </cfRule>
    <cfRule type="cellIs" dxfId="3" priority="3010" operator="equal">
      <formula>"NotPaid"</formula>
    </cfRule>
    <cfRule type="cellIs" dxfId="3" priority="3007" operator="equal">
      <formula>"NotPaid"</formula>
    </cfRule>
  </conditionalFormatting>
  <conditionalFormatting sqref="AL52:AQ52 AF53:AQ53">
    <cfRule type="expression" dxfId="5" priority="3347" stopIfTrue="1">
      <formula>AF52="NotPaid"</formula>
    </cfRule>
  </conditionalFormatting>
  <conditionalFormatting sqref="R55:AC56">
    <cfRule type="cellIs" dxfId="3" priority="1244" operator="equal">
      <formula>"NotPaid"</formula>
    </cfRule>
  </conditionalFormatting>
  <conditionalFormatting sqref="AS55:BD55 AS56">
    <cfRule type="expression" dxfId="5" priority="909" stopIfTrue="1">
      <formula>AS96="NotPaid"</formula>
    </cfRule>
  </conditionalFormatting>
  <conditionalFormatting sqref="R57:S57 AC57">
    <cfRule type="cellIs" dxfId="3" priority="1165" operator="equal">
      <formula>"NotPaid"</formula>
    </cfRule>
  </conditionalFormatting>
  <conditionalFormatting sqref="P60 AB60:AD60">
    <cfRule type="cellIs" dxfId="3" priority="3284" operator="equal">
      <formula>"NotPaid"</formula>
    </cfRule>
    <cfRule type="cellIs" dxfId="3" priority="3283" operator="equal">
      <formula>"NotPaid"</formula>
    </cfRule>
  </conditionalFormatting>
  <conditionalFormatting sqref="R62 AC62">
    <cfRule type="cellIs" dxfId="3" priority="1167" operator="equal">
      <formula>"NotPaid"</formula>
    </cfRule>
  </conditionalFormatting>
  <conditionalFormatting sqref="R63:S63 AC63">
    <cfRule type="cellIs" dxfId="3" priority="1166" operator="equal">
      <formula>"NotPaid"</formula>
    </cfRule>
  </conditionalFormatting>
  <conditionalFormatting sqref="AS63:BD64">
    <cfRule type="expression" dxfId="5" priority="1171" stopIfTrue="1">
      <formula>AS104="NotPaid"</formula>
    </cfRule>
  </conditionalFormatting>
  <conditionalFormatting sqref="P67 AB67:AD67">
    <cfRule type="cellIs" dxfId="3" priority="3278" operator="equal">
      <formula>"NotPaid"</formula>
    </cfRule>
    <cfRule type="cellIs" dxfId="3" priority="3254" operator="equal">
      <formula>"NotPaid"</formula>
    </cfRule>
    <cfRule type="cellIs" dxfId="3" priority="3176" operator="equal">
      <formula>"NotPaid"</formula>
    </cfRule>
    <cfRule type="cellIs" dxfId="3" priority="3168" operator="equal">
      <formula>"NotPaid"</formula>
    </cfRule>
  </conditionalFormatting>
  <conditionalFormatting sqref="R68:AC70">
    <cfRule type="cellIs" dxfId="3" priority="1242" operator="equal">
      <formula>"NotPaid"</formula>
    </cfRule>
  </conditionalFormatting>
  <conditionalFormatting sqref="AS71:BD72">
    <cfRule type="expression" dxfId="5" priority="1170" stopIfTrue="1">
      <formula>AS112="NotPaid"</formula>
    </cfRule>
  </conditionalFormatting>
  <conditionalFormatting sqref="AS79:BD80">
    <cfRule type="expression" dxfId="5" priority="1169" stopIfTrue="1">
      <formula>AS120="NotPaid"</formula>
    </cfRule>
  </conditionalFormatting>
  <dataValidations count="10">
    <dataValidation type="list" allowBlank="1" showInputMessage="1" showErrorMessage="1" sqref="AK12 AX12 AK20 AK28 AX28 AK36 AX36 AK44 AX44 AK52 AX60 AX68">
      <formula1>$A$23:$A$116</formula1>
    </dataValidation>
    <dataValidation type="list" allowBlank="1" showInputMessage="1" showErrorMessage="1" sqref="P15 P4:P12 P20:P23 P28:P29 P32:P33 P37:P41 P44:P46 P50:P54 P58:P62 P65:P67 P71:P1048576">
      <formula1>Registration!$C$5:$C$5000</formula1>
    </dataValidation>
    <dataValidation type="list" allowBlank="1" showInputMessage="1" showErrorMessage="1" sqref="AX20 AX52 AX76 R$1:AC$1048576 D$1:O$1048576">
      <formula1>Payroll!$A$24:$A$124</formula1>
    </dataValidation>
    <dataValidation type="list" allowBlank="1" showInputMessage="1" showErrorMessage="1" sqref="B4:B1048576 P13:P14 P16:P19 P24:P27 P30:P31 P34:P36 P42:P43 P47:P49 P55:P57 P63:P64 P68:P70">
      <formula1>Registration!$C$5:$C$501</formula1>
    </dataValidation>
    <dataValidation type="whole" operator="greaterThanOrEqual" allowBlank="1" showInputMessage="1" showErrorMessage="1" sqref="C24:C25 C29:C30 C279:C65538 C65542:C131074 C131078:C196610 C196614:C262146 C262150:C327682 C327686:C393218 C393222:C458754 C458758:C524290 C524294:C589826 C589830:C655362 C655366:C720898 C720902:C786434 C786438:C851970 C851974:C917506 C917510:C983042 C983046:C1048576 KA3:KA65535 KA65539:KA131071 KA131075:KA196607 KA196611:KA262143 KA262147:KA327679 KA327683:KA393215 KA393219:KA458751 KA458755:KA524287 KA524291:KA589823 KA589827:KA655359 KA655363:KA720895 KA720899:KA786431 KA786435:KA851967 KA851971:KA917503 KA917507:KA983039 KA983043:KA1048576 TW3:TW65535 TW65539:TW131071 TW131075:TW196607 TW196611:TW262143 TW262147:TW327679 TW327683:TW393215 TW393219:TW458751 TW458755:TW524287 TW524291:TW589823 TW589827:TW655359 TW655363:TW720895 TW720899:TW786431 TW786435:TW851967 TW851971:TW917503 TW917507:TW983039 TW983043:TW1048576 ADS3:ADS65535 ADS65539:ADS131071 ADS131075:ADS196607 ADS196611:ADS262143 ADS262147:ADS327679 ADS327683:ADS393215 ADS393219:ADS458751 ADS458755:ADS524287 ADS524291:ADS589823 ADS589827:ADS655359 ADS655363:ADS720895 ADS720899:ADS786431 ADS786435:ADS851967 ADS851971:ADS917503 ADS917507:ADS983039 ADS983043:ADS1048576 ANO3:ANO65535 ANO65539:ANO131071 ANO131075:ANO196607 ANO196611:ANO262143 ANO262147:ANO327679 ANO327683:ANO393215 ANO393219:ANO458751 ANO458755:ANO524287 ANO524291:ANO589823 ANO589827:ANO655359 ANO655363:ANO720895 ANO720899:ANO786431 ANO786435:ANO851967 ANO851971:ANO917503 ANO917507:ANO983039 ANO983043:ANO1048576 AXK3:AXK65535 AXK65539:AXK131071 AXK131075:AXK196607 AXK196611:AXK262143 AXK262147:AXK327679 AXK327683:AXK393215 AXK393219:AXK458751 AXK458755:AXK524287 AXK524291:AXK589823 AXK589827:AXK655359 AXK655363:AXK720895 AXK720899:AXK786431 AXK786435:AXK851967 AXK851971:AXK917503 AXK917507:AXK983039 AXK983043:AXK1048576 BHG3:BHG65535 BHG65539:BHG131071 BHG131075:BHG196607 BHG196611:BHG262143 BHG262147:BHG327679 BHG327683:BHG393215 BHG393219:BHG458751 BHG458755:BHG524287 BHG524291:BHG589823 BHG589827:BHG655359 BHG655363:BHG720895 BHG720899:BHG786431 BHG786435:BHG851967 BHG851971:BHG917503 BHG917507:BHG983039 BHG983043:BHG1048576 BRC3:BRC65535 BRC65539:BRC131071 BRC131075:BRC196607 BRC196611:BRC262143 BRC262147:BRC327679 BRC327683:BRC393215 BRC393219:BRC458751 BRC458755:BRC524287 BRC524291:BRC589823 BRC589827:BRC655359 BRC655363:BRC720895 BRC720899:BRC786431 BRC786435:BRC851967 BRC851971:BRC917503 BRC917507:BRC983039 BRC983043:BRC1048576 CAY3:CAY65535 CAY65539:CAY131071 CAY131075:CAY196607 CAY196611:CAY262143 CAY262147:CAY327679 CAY327683:CAY393215 CAY393219:CAY458751 CAY458755:CAY524287 CAY524291:CAY589823 CAY589827:CAY655359 CAY655363:CAY720895 CAY720899:CAY786431 CAY786435:CAY851967 CAY851971:CAY917503 CAY917507:CAY983039 CAY983043:CAY1048576 CKU3:CKU65535 CKU65539:CKU131071 CKU131075:CKU196607 CKU196611:CKU262143 CKU262147:CKU327679 CKU327683:CKU393215 CKU393219:CKU458751 CKU458755:CKU524287 CKU524291:CKU589823 CKU589827:CKU655359 CKU655363:CKU720895 CKU720899:CKU786431 CKU786435:CKU851967 CKU851971:CKU917503 CKU917507:CKU983039 CKU983043:CKU1048576 CUQ3:CUQ65535 CUQ65539:CUQ131071 CUQ131075:CUQ196607 CUQ196611:CUQ262143 CUQ262147:CUQ327679 CUQ327683:CUQ393215 CUQ393219:CUQ458751 CUQ458755:CUQ524287 CUQ524291:CUQ589823 CUQ589827:CUQ655359 CUQ655363:CUQ720895 CUQ720899:CUQ786431 CUQ786435:CUQ851967 CUQ851971:CUQ917503 CUQ917507:CUQ983039 CUQ983043:CUQ1048576 DEM3:DEM65535 DEM65539:DEM131071 DEM131075:DEM196607 DEM196611:DEM262143 DEM262147:DEM327679 DEM327683:DEM393215 DEM393219:DEM458751 DEM458755:DEM524287 DEM524291:DEM589823 DEM589827:DEM655359 DEM655363:DEM720895 DEM720899:DEM786431 DEM786435:DEM851967 DEM851971:DEM917503 DEM917507:DEM983039 DEM983043:DEM1048576 DOI3:DOI65535 DOI65539:DOI131071 DOI131075:DOI196607 DOI196611:DOI262143 DOI262147:DOI327679 DOI327683:DOI393215 DOI393219:DOI458751 DOI458755:DOI524287 DOI524291:DOI589823 DOI589827:DOI655359 DOI655363:DOI720895 DOI720899:DOI786431 DOI786435:DOI851967 DOI851971:DOI917503 DOI917507:DOI983039 DOI983043:DOI1048576 DYE3:DYE65535 DYE65539:DYE131071 DYE131075:DYE196607 DYE196611:DYE262143 DYE262147:DYE327679 DYE327683:DYE393215 DYE393219:DYE458751 DYE458755:DYE524287 DYE524291:DYE589823 DYE589827:DYE655359 DYE655363:DYE720895 DYE720899:DYE786431 DYE786435:DYE851967 DYE851971:DYE917503 DYE917507:DYE983039 DYE983043:DYE1048576 EIA3:EIA65535 EIA65539:EIA131071 EIA131075:EIA196607 EIA196611:EIA262143 EIA262147:EIA327679 EIA327683:EIA393215 EIA393219:EIA458751 EIA458755:EIA524287 EIA524291:EIA589823 EIA589827:EIA655359 EIA655363:EIA720895 EIA720899:EIA786431 EIA786435:EIA851967 EIA851971:EIA917503 EIA917507:EIA983039 EIA983043:EIA1048576 ERW3:ERW65535 ERW65539:ERW131071 ERW131075:ERW196607 ERW196611:ERW262143 ERW262147:ERW327679 ERW327683:ERW393215 ERW393219:ERW458751 ERW458755:ERW524287 ERW524291:ERW589823 ERW589827:ERW655359 ERW655363:ERW720895 ERW720899:ERW786431 ERW786435:ERW851967 ERW851971:ERW917503 ERW917507:ERW983039 ERW983043:ERW1048576 FBS3:FBS65535 FBS65539:FBS131071 FBS131075:FBS196607 FBS196611:FBS262143 FBS262147:FBS327679 FBS327683:FBS393215 FBS393219:FBS458751 FBS458755:FBS524287 FBS524291:FBS589823 FBS589827:FBS655359 FBS655363:FBS720895 FBS720899:FBS786431 FBS786435:FBS851967 FBS851971:FBS917503 FBS917507:FBS983039 FBS983043:FBS1048576 FLO3:FLO65535 FLO65539:FLO131071 FLO131075:FLO196607 FLO196611:FLO262143 FLO262147:FLO327679 FLO327683:FLO393215 FLO393219:FLO458751 FLO458755:FLO524287 FLO524291:FLO589823 FLO589827:FLO655359 FLO655363:FLO720895 FLO720899:FLO786431 FLO786435:FLO851967 FLO851971:FLO917503 FLO917507:FLO983039 FLO983043:FLO1048576 FVK3:FVK65535 FVK65539:FVK131071 FVK131075:FVK196607 FVK196611:FVK262143 FVK262147:FVK327679 FVK327683:FVK393215 FVK393219:FVK458751 FVK458755:FVK524287 FVK524291:FVK589823 FVK589827:FVK655359 FVK655363:FVK720895 FVK720899:FVK786431 FVK786435:FVK851967 FVK851971:FVK917503 FVK917507:FVK983039 FVK983043:FVK1048576 GFG3:GFG65535 GFG65539:GFG131071 GFG131075:GFG196607 GFG196611:GFG262143 GFG262147:GFG327679 GFG327683:GFG393215 GFG393219:GFG458751 GFG458755:GFG524287 GFG524291:GFG589823 GFG589827:GFG655359 GFG655363:GFG720895 GFG720899:GFG786431 GFG786435:GFG851967 GFG851971:GFG917503 GFG917507:GFG983039 GFG983043:GFG1048576 GPC3:GPC65535 GPC65539:GPC131071 GPC131075:GPC196607 GPC196611:GPC262143 GPC262147:GPC327679 GPC327683:GPC393215 GPC393219:GPC458751 GPC458755:GPC524287 GPC524291:GPC589823 GPC589827:GPC655359 GPC655363:GPC720895 GPC720899:GPC786431 GPC786435:GPC851967 GPC851971:GPC917503 GPC917507:GPC983039 GPC983043:GPC1048576 GYY3:GYY65535 GYY65539:GYY131071 GYY131075:GYY196607 GYY196611:GYY262143 GYY262147:GYY327679 GYY327683:GYY393215 GYY393219:GYY458751 GYY458755:GYY524287 GYY524291:GYY589823 GYY589827:GYY655359 GYY655363:GYY720895 GYY720899:GYY786431 GYY786435:GYY851967 GYY851971:GYY917503 GYY917507:GYY983039 GYY983043:GYY1048576 HIU3:HIU65535 HIU65539:HIU131071 HIU131075:HIU196607 HIU196611:HIU262143 HIU262147:HIU327679 HIU327683:HIU393215 HIU393219:HIU458751 HIU458755:HIU524287 HIU524291:HIU589823 HIU589827:HIU655359 HIU655363:HIU720895 HIU720899:HIU786431 HIU786435:HIU851967 HIU851971:HIU917503 HIU917507:HIU983039 HIU983043:HIU1048576 HSQ3:HSQ65535 HSQ65539:HSQ131071 HSQ131075:HSQ196607 HSQ196611:HSQ262143 HSQ262147:HSQ327679 HSQ327683:HSQ393215 HSQ393219:HSQ458751 HSQ458755:HSQ524287 HSQ524291:HSQ589823 HSQ589827:HSQ655359 HSQ655363:HSQ720895 HSQ720899:HSQ786431 HSQ786435:HSQ851967 HSQ851971:HSQ917503 HSQ917507:HSQ983039 HSQ983043:HSQ1048576 ICM3:ICM65535 ICM65539:ICM131071 ICM131075:ICM196607 ICM196611:ICM262143 ICM262147:ICM327679 ICM327683:ICM393215 ICM393219:ICM458751 ICM458755:ICM524287 ICM524291:ICM589823 ICM589827:ICM655359 ICM655363:ICM720895 ICM720899:ICM786431 ICM786435:ICM851967 ICM851971:ICM917503 ICM917507:ICM983039 ICM983043:ICM1048576 IMI3:IMI65535 IMI65539:IMI131071 IMI131075:IMI196607 IMI196611:IMI262143 IMI262147:IMI327679 IMI327683:IMI393215 IMI393219:IMI458751 IMI458755:IMI524287 IMI524291:IMI589823 IMI589827:IMI655359 IMI655363:IMI720895 IMI720899:IMI786431 IMI786435:IMI851967 IMI851971:IMI917503 IMI917507:IMI983039 IMI983043:IMI1048576 IWE3:IWE65535 IWE65539:IWE131071 IWE131075:IWE196607 IWE196611:IWE262143 IWE262147:IWE327679 IWE327683:IWE393215 IWE393219:IWE458751 IWE458755:IWE524287 IWE524291:IWE589823 IWE589827:IWE655359 IWE655363:IWE720895 IWE720899:IWE786431 IWE786435:IWE851967 IWE851971:IWE917503 IWE917507:IWE983039 IWE983043:IWE1048576 JGA3:JGA65535 JGA65539:JGA131071 JGA131075:JGA196607 JGA196611:JGA262143 JGA262147:JGA327679 JGA327683:JGA393215 JGA393219:JGA458751 JGA458755:JGA524287 JGA524291:JGA589823 JGA589827:JGA655359 JGA655363:JGA720895 JGA720899:JGA786431 JGA786435:JGA851967 JGA851971:JGA917503 JGA917507:JGA983039 JGA983043:JGA1048576 JPW3:JPW65535 JPW65539:JPW131071 JPW131075:JPW196607 JPW196611:JPW262143 JPW262147:JPW327679 JPW327683:JPW393215 JPW393219:JPW458751 JPW458755:JPW524287 JPW524291:JPW589823 JPW589827:JPW655359 JPW655363:JPW720895 JPW720899:JPW786431 JPW786435:JPW851967 JPW851971:JPW917503 JPW917507:JPW983039 JPW983043:JPW1048576 JZS3:JZS65535 JZS65539:JZS131071 JZS131075:JZS196607 JZS196611:JZS262143 JZS262147:JZS327679 JZS327683:JZS393215 JZS393219:JZS458751 JZS458755:JZS524287 JZS524291:JZS589823 JZS589827:JZS655359 JZS655363:JZS720895 JZS720899:JZS786431 JZS786435:JZS851967 JZS851971:JZS917503 JZS917507:JZS983039 JZS983043:JZS1048576 KJO3:KJO65535 KJO65539:KJO131071 KJO131075:KJO196607 KJO196611:KJO262143 KJO262147:KJO327679 KJO327683:KJO393215 KJO393219:KJO458751 KJO458755:KJO524287 KJO524291:KJO589823 KJO589827:KJO655359 KJO655363:KJO720895 KJO720899:KJO786431 KJO786435:KJO851967 KJO851971:KJO917503 KJO917507:KJO983039 KJO983043:KJO1048576 KTK3:KTK65535 KTK65539:KTK131071 KTK131075:KTK196607 KTK196611:KTK262143 KTK262147:KTK327679 KTK327683:KTK393215 KTK393219:KTK458751 KTK458755:KTK524287 KTK524291:KTK589823 KTK589827:KTK655359 KTK655363:KTK720895 KTK720899:KTK786431 KTK786435:KTK851967 KTK851971:KTK917503 KTK917507:KTK983039 KTK983043:KTK1048576 LDG3:LDG65535 LDG65539:LDG131071 LDG131075:LDG196607 LDG196611:LDG262143 LDG262147:LDG327679 LDG327683:LDG393215 LDG393219:LDG458751 LDG458755:LDG524287 LDG524291:LDG589823 LDG589827:LDG655359 LDG655363:LDG720895 LDG720899:LDG786431 LDG786435:LDG851967 LDG851971:LDG917503 LDG917507:LDG983039 LDG983043:LDG1048576 LNC3:LNC65535 LNC65539:LNC131071 LNC131075:LNC196607 LNC196611:LNC262143 LNC262147:LNC327679 LNC327683:LNC393215 LNC393219:LNC458751 LNC458755:LNC524287 LNC524291:LNC589823 LNC589827:LNC655359 LNC655363:LNC720895 LNC720899:LNC786431 LNC786435:LNC851967 LNC851971:LNC917503 LNC917507:LNC983039 LNC983043:LNC1048576 LWY3:LWY65535 LWY65539:LWY131071 LWY131075:LWY196607 LWY196611:LWY262143 LWY262147:LWY327679 LWY327683:LWY393215 LWY393219:LWY458751 LWY458755:LWY524287 LWY524291:LWY589823 LWY589827:LWY655359 LWY655363:LWY720895 LWY720899:LWY786431 LWY786435:LWY851967 LWY851971:LWY917503 LWY917507:LWY983039 LWY983043:LWY1048576 MGU3:MGU65535 MGU65539:MGU131071 MGU131075:MGU196607 MGU196611:MGU262143 MGU262147:MGU327679 MGU327683:MGU393215 MGU393219:MGU458751 MGU458755:MGU524287 MGU524291:MGU589823 MGU589827:MGU655359 MGU655363:MGU720895 MGU720899:MGU786431 MGU786435:MGU851967 MGU851971:MGU917503 MGU917507:MGU983039 MGU983043:MGU1048576 MQQ3:MQQ65535 MQQ65539:MQQ131071 MQQ131075:MQQ196607 MQQ196611:MQQ262143 MQQ262147:MQQ327679 MQQ327683:MQQ393215 MQQ393219:MQQ458751 MQQ458755:MQQ524287 MQQ524291:MQQ589823 MQQ589827:MQQ655359 MQQ655363:MQQ720895 MQQ720899:MQQ786431 MQQ786435:MQQ851967 MQQ851971:MQQ917503 MQQ917507:MQQ983039 MQQ983043:MQQ1048576 NAM3:NAM65535 NAM65539:NAM131071 NAM131075:NAM196607 NAM196611:NAM262143 NAM262147:NAM327679 NAM327683:NAM393215 NAM393219:NAM458751 NAM458755:NAM524287 NAM524291:NAM589823 NAM589827:NAM655359 NAM655363:NAM720895 NAM720899:NAM786431 NAM786435:NAM851967 NAM851971:NAM917503 NAM917507:NAM983039 NAM983043:NAM1048576 NKI3:NKI65535 NKI65539:NKI131071 NKI131075:NKI196607 NKI196611:NKI262143 NKI262147:NKI327679 NKI327683:NKI393215 NKI393219:NKI458751 NKI458755:NKI524287 NKI524291:NKI589823 NKI589827:NKI655359 NKI655363:NKI720895 NKI720899:NKI786431 NKI786435:NKI851967 NKI851971:NKI917503 NKI917507:NKI983039 NKI983043:NKI1048576 NUE3:NUE65535 NUE65539:NUE131071 NUE131075:NUE196607 NUE196611:NUE262143 NUE262147:NUE327679 NUE327683:NUE393215 NUE393219:NUE458751 NUE458755:NUE524287 NUE524291:NUE589823 NUE589827:NUE655359 NUE655363:NUE720895 NUE720899:NUE786431 NUE786435:NUE851967 NUE851971:NUE917503 NUE917507:NUE983039 NUE983043:NUE1048576 OEA3:OEA65535 OEA65539:OEA131071 OEA131075:OEA196607 OEA196611:OEA262143 OEA262147:OEA327679 OEA327683:OEA393215 OEA393219:OEA458751 OEA458755:OEA524287 OEA524291:OEA589823 OEA589827:OEA655359 OEA655363:OEA720895 OEA720899:OEA786431 OEA786435:OEA851967 OEA851971:OEA917503 OEA917507:OEA983039 OEA983043:OEA1048576 ONW3:ONW65535 ONW65539:ONW131071 ONW131075:ONW196607 ONW196611:ONW262143 ONW262147:ONW327679 ONW327683:ONW393215 ONW393219:ONW458751 ONW458755:ONW524287 ONW524291:ONW589823 ONW589827:ONW655359 ONW655363:ONW720895 ONW720899:ONW786431 ONW786435:ONW851967 ONW851971:ONW917503 ONW917507:ONW983039 ONW983043:ONW1048576 OXS3:OXS65535 OXS65539:OXS131071 OXS131075:OXS196607 OXS196611:OXS262143 OXS262147:OXS327679 OXS327683:OXS393215 OXS393219:OXS458751 OXS458755:OXS524287 OXS524291:OXS589823 OXS589827:OXS655359 OXS655363:OXS720895 OXS720899:OXS786431 OXS786435:OXS851967 OXS851971:OXS917503 OXS917507:OXS983039 OXS983043:OXS1048576 PHO3:PHO65535 PHO65539:PHO131071 PHO131075:PHO196607 PHO196611:PHO262143 PHO262147:PHO327679 PHO327683:PHO393215 PHO393219:PHO458751 PHO458755:PHO524287 PHO524291:PHO589823 PHO589827:PHO655359 PHO655363:PHO720895 PHO720899:PHO786431 PHO786435:PHO851967 PHO851971:PHO917503 PHO917507:PHO983039 PHO983043:PHO1048576 PRK3:PRK65535 PRK65539:PRK131071 PRK131075:PRK196607 PRK196611:PRK262143 PRK262147:PRK327679 PRK327683:PRK393215 PRK393219:PRK458751 PRK458755:PRK524287 PRK524291:PRK589823 PRK589827:PRK655359 PRK655363:PRK720895 PRK720899:PRK786431 PRK786435:PRK851967 PRK851971:PRK917503 PRK917507:PRK983039 PRK983043:PRK1048576 QBG3:QBG65535 QBG65539:QBG131071 QBG131075:QBG196607 QBG196611:QBG262143 QBG262147:QBG327679 QBG327683:QBG393215 QBG393219:QBG458751 QBG458755:QBG524287 QBG524291:QBG589823 QBG589827:QBG655359 QBG655363:QBG720895 QBG720899:QBG786431 QBG786435:QBG851967 QBG851971:QBG917503 QBG917507:QBG983039 QBG983043:QBG1048576 QLC3:QLC65535 QLC65539:QLC131071 QLC131075:QLC196607 QLC196611:QLC262143 QLC262147:QLC327679 QLC327683:QLC393215 QLC393219:QLC458751 QLC458755:QLC524287 QLC524291:QLC589823 QLC589827:QLC655359 QLC655363:QLC720895 QLC720899:QLC786431 QLC786435:QLC851967 QLC851971:QLC917503 QLC917507:QLC983039 QLC983043:QLC1048576 QUY3:QUY65535 QUY65539:QUY131071 QUY131075:QUY196607 QUY196611:QUY262143 QUY262147:QUY327679 QUY327683:QUY393215 QUY393219:QUY458751 QUY458755:QUY524287 QUY524291:QUY589823 QUY589827:QUY655359 QUY655363:QUY720895 QUY720899:QUY786431 QUY786435:QUY851967 QUY851971:QUY917503 QUY917507:QUY983039 QUY983043:QUY1048576 REU3:REU65535 REU65539:REU131071 REU131075:REU196607 REU196611:REU262143 REU262147:REU327679 REU327683:REU393215 REU393219:REU458751 REU458755:REU524287 REU524291:REU589823 REU589827:REU655359 REU655363:REU720895 REU720899:REU786431 REU786435:REU851967 REU851971:REU917503 REU917507:REU983039 REU983043:REU1048576 ROQ3:ROQ65535 ROQ65539:ROQ131071 ROQ131075:ROQ196607 ROQ196611:ROQ262143 ROQ262147:ROQ327679 ROQ327683:ROQ393215 ROQ393219:ROQ458751 ROQ458755:ROQ524287 ROQ524291:ROQ589823 ROQ589827:ROQ655359 ROQ655363:ROQ720895 ROQ720899:ROQ786431 ROQ786435:ROQ851967 ROQ851971:ROQ917503 ROQ917507:ROQ983039 ROQ983043:ROQ1048576 RYM3:RYM65535 RYM65539:RYM131071 RYM131075:RYM196607 RYM196611:RYM262143 RYM262147:RYM327679 RYM327683:RYM393215 RYM393219:RYM458751 RYM458755:RYM524287 RYM524291:RYM589823 RYM589827:RYM655359 RYM655363:RYM720895 RYM720899:RYM786431 RYM786435:RYM851967 RYM851971:RYM917503 RYM917507:RYM983039 RYM983043:RYM1048576 SII3:SII65535 SII65539:SII131071 SII131075:SII196607 SII196611:SII262143 SII262147:SII327679 SII327683:SII393215 SII393219:SII458751 SII458755:SII524287 SII524291:SII589823 SII589827:SII655359 SII655363:SII720895 SII720899:SII786431 SII786435:SII851967 SII851971:SII917503 SII917507:SII983039 SII983043:SII1048576 SSE3:SSE65535 SSE65539:SSE131071 SSE131075:SSE196607 SSE196611:SSE262143 SSE262147:SSE327679 SSE327683:SSE393215 SSE393219:SSE458751 SSE458755:SSE524287 SSE524291:SSE589823 SSE589827:SSE655359 SSE655363:SSE720895 SSE720899:SSE786431 SSE786435:SSE851967 SSE851971:SSE917503 SSE917507:SSE983039 SSE983043:SSE1048576 TCA3:TCA65535 TCA65539:TCA131071 TCA131075:TCA196607 TCA196611:TCA262143 TCA262147:TCA327679 TCA327683:TCA393215 TCA393219:TCA458751 TCA458755:TCA524287 TCA524291:TCA589823 TCA589827:TCA655359 TCA655363:TCA720895 TCA720899:TCA786431 TCA786435:TCA851967 TCA851971:TCA917503 TCA917507:TCA983039 TCA983043:TCA1048576 TLW3:TLW65535 TLW65539:TLW131071 TLW131075:TLW196607 TLW196611:TLW262143 TLW262147:TLW327679 TLW327683:TLW393215 TLW393219:TLW458751 TLW458755:TLW524287 TLW524291:TLW589823 TLW589827:TLW655359 TLW655363:TLW720895 TLW720899:TLW786431 TLW786435:TLW851967 TLW851971:TLW917503 TLW917507:TLW983039 TLW983043:TLW1048576 TVS3:TVS65535 TVS65539:TVS131071 TVS131075:TVS196607 TVS196611:TVS262143 TVS262147:TVS327679 TVS327683:TVS393215 TVS393219:TVS458751 TVS458755:TVS524287 TVS524291:TVS589823 TVS589827:TVS655359 TVS655363:TVS720895 TVS720899:TVS786431 TVS786435:TVS851967 TVS851971:TVS917503 TVS917507:TVS983039 TVS983043:TVS1048576 UFO3:UFO65535 UFO65539:UFO131071 UFO131075:UFO196607 UFO196611:UFO262143 UFO262147:UFO327679 UFO327683:UFO393215 UFO393219:UFO458751 UFO458755:UFO524287 UFO524291:UFO589823 UFO589827:UFO655359 UFO655363:UFO720895 UFO720899:UFO786431 UFO786435:UFO851967 UFO851971:UFO917503 UFO917507:UFO983039 UFO983043:UFO1048576 UPK3:UPK65535 UPK65539:UPK131071 UPK131075:UPK196607 UPK196611:UPK262143 UPK262147:UPK327679 UPK327683:UPK393215 UPK393219:UPK458751 UPK458755:UPK524287 UPK524291:UPK589823 UPK589827:UPK655359 UPK655363:UPK720895 UPK720899:UPK786431 UPK786435:UPK851967 UPK851971:UPK917503 UPK917507:UPK983039 UPK983043:UPK1048576 UZG3:UZG65535 UZG65539:UZG131071 UZG131075:UZG196607 UZG196611:UZG262143 UZG262147:UZG327679 UZG327683:UZG393215 UZG393219:UZG458751 UZG458755:UZG524287 UZG524291:UZG589823 UZG589827:UZG655359 UZG655363:UZG720895 UZG720899:UZG786431 UZG786435:UZG851967 UZG851971:UZG917503 UZG917507:UZG983039 UZG983043:UZG1048576 VJC3:VJC65535 VJC65539:VJC131071 VJC131075:VJC196607 VJC196611:VJC262143 VJC262147:VJC327679 VJC327683:VJC393215 VJC393219:VJC458751 VJC458755:VJC524287 VJC524291:VJC589823 VJC589827:VJC655359 VJC655363:VJC720895 VJC720899:VJC786431 VJC786435:VJC851967 VJC851971:VJC917503 VJC917507:VJC983039 VJC983043:VJC1048576 VSY3:VSY65535 VSY65539:VSY131071 VSY131075:VSY196607 VSY196611:VSY262143 VSY262147:VSY327679 VSY327683:VSY393215 VSY393219:VSY458751 VSY458755:VSY524287 VSY524291:VSY589823 VSY589827:VSY655359 VSY655363:VSY720895 VSY720899:VSY786431 VSY786435:VSY851967 VSY851971:VSY917503 VSY917507:VSY983039 VSY983043:VSY1048576 WCU3:WCU65535 WCU65539:WCU131071 WCU131075:WCU196607 WCU196611:WCU262143 WCU262147:WCU327679 WCU327683:WCU393215 WCU393219:WCU458751 WCU458755:WCU524287 WCU524291:WCU589823 WCU589827:WCU655359 WCU655363:WCU720895 WCU720899:WCU786431 WCU786435:WCU851967 WCU851971:WCU917503 WCU917507:WCU983039 WCU983043:WCU1048576 WMQ3:WMQ65535 WMQ65539:WMQ131071 WMQ131075:WMQ196607 WMQ196611:WMQ262143 WMQ262147:WMQ327679 WMQ327683:WMQ393215 WMQ393219:WMQ458751 WMQ458755:WMQ524287 WMQ524291:WMQ589823 WMQ589827:WMQ655359 WMQ655363:WMQ720895 WMQ720899:WMQ786431 WMQ786435:WMQ851967 WMQ851971:WMQ917503 WMQ917507:WMQ983039 WMQ983043:WMQ1048576 WWM3:WWM65535 WWM65539:WWM131071 WWM131075:WWM196607 WWM196611:WWM262143 WWM262147:WWM327679 WWM327683:WWM393215 WWM393219:WWM458751 WWM458755:WWM524287 WWM524291:WWM589823 WWM589827:WWM655359 WWM655363:WWM720895 WWM720899:WWM786431 WWM786435:WWM851967 WWM851971:WWM917503 WWM917507:WWM983039 WWM983043:WWM1048576">
      <formula1>0</formula1>
    </dataValidation>
    <dataValidation type="decimal" operator="greaterThan" allowBlank="1" showInputMessage="1" showErrorMessage="1" sqref="Q4:Q11 Q50:Q54 Q59:Q62 Q65:Q67 Q71:Q1048576">
      <formula1>0</formula1>
    </dataValidation>
    <dataValidation type="list" allowBlank="1" showInputMessage="1" showErrorMessage="1" sqref="AD2:AD1048576">
      <formula1>$A$9:$A$109</formula1>
    </dataValidation>
    <dataValidation type="list" showInputMessage="1" showErrorMessage="1" errorTitle="ERROR !!! Unregistered Student" error="Please register the student first !!!" sqref="JZ3:JZ65535 JZ65539:JZ131071 JZ131075:JZ196607 JZ196611:JZ262143 JZ262147:JZ327679 JZ327683:JZ393215 JZ393219:JZ458751 JZ458755:JZ524287 JZ524291:JZ589823 JZ589827:JZ655359 JZ655363:JZ720895 JZ720899:JZ786431 JZ786435:JZ851967 JZ851971:JZ917503 JZ917507:JZ983039 JZ983043:JZ1048576 TV3:TV65535 TV65539:TV131071 TV131075:TV196607 TV196611:TV262143 TV262147:TV327679 TV327683:TV393215 TV393219:TV458751 TV458755:TV524287 TV524291:TV589823 TV589827:TV655359 TV655363:TV720895 TV720899:TV786431 TV786435:TV851967 TV851971:TV917503 TV917507:TV983039 TV983043:TV1048576 ADR3:ADR65535 ADR65539:ADR131071 ADR131075:ADR196607 ADR196611:ADR262143 ADR262147:ADR327679 ADR327683:ADR393215 ADR393219:ADR458751 ADR458755:ADR524287 ADR524291:ADR589823 ADR589827:ADR655359 ADR655363:ADR720895 ADR720899:ADR786431 ADR786435:ADR851967 ADR851971:ADR917503 ADR917507:ADR983039 ADR983043:ADR1048576 ANN3:ANN65535 ANN65539:ANN131071 ANN131075:ANN196607 ANN196611:ANN262143 ANN262147:ANN327679 ANN327683:ANN393215 ANN393219:ANN458751 ANN458755:ANN524287 ANN524291:ANN589823 ANN589827:ANN655359 ANN655363:ANN720895 ANN720899:ANN786431 ANN786435:ANN851967 ANN851971:ANN917503 ANN917507:ANN983039 ANN983043:ANN1048576 AXJ3:AXJ65535 AXJ65539:AXJ131071 AXJ131075:AXJ196607 AXJ196611:AXJ262143 AXJ262147:AXJ327679 AXJ327683:AXJ393215 AXJ393219:AXJ458751 AXJ458755:AXJ524287 AXJ524291:AXJ589823 AXJ589827:AXJ655359 AXJ655363:AXJ720895 AXJ720899:AXJ786431 AXJ786435:AXJ851967 AXJ851971:AXJ917503 AXJ917507:AXJ983039 AXJ983043:AXJ1048576 BHF3:BHF65535 BHF65539:BHF131071 BHF131075:BHF196607 BHF196611:BHF262143 BHF262147:BHF327679 BHF327683:BHF393215 BHF393219:BHF458751 BHF458755:BHF524287 BHF524291:BHF589823 BHF589827:BHF655359 BHF655363:BHF720895 BHF720899:BHF786431 BHF786435:BHF851967 BHF851971:BHF917503 BHF917507:BHF983039 BHF983043:BHF1048576 BRB3:BRB65535 BRB65539:BRB131071 BRB131075:BRB196607 BRB196611:BRB262143 BRB262147:BRB327679 BRB327683:BRB393215 BRB393219:BRB458751 BRB458755:BRB524287 BRB524291:BRB589823 BRB589827:BRB655359 BRB655363:BRB720895 BRB720899:BRB786431 BRB786435:BRB851967 BRB851971:BRB917503 BRB917507:BRB983039 BRB983043:BRB1048576 CAX3:CAX65535 CAX65539:CAX131071 CAX131075:CAX196607 CAX196611:CAX262143 CAX262147:CAX327679 CAX327683:CAX393215 CAX393219:CAX458751 CAX458755:CAX524287 CAX524291:CAX589823 CAX589827:CAX655359 CAX655363:CAX720895 CAX720899:CAX786431 CAX786435:CAX851967 CAX851971:CAX917503 CAX917507:CAX983039 CAX983043:CAX1048576 CKT3:CKT65535 CKT65539:CKT131071 CKT131075:CKT196607 CKT196611:CKT262143 CKT262147:CKT327679 CKT327683:CKT393215 CKT393219:CKT458751 CKT458755:CKT524287 CKT524291:CKT589823 CKT589827:CKT655359 CKT655363:CKT720895 CKT720899:CKT786431 CKT786435:CKT851967 CKT851971:CKT917503 CKT917507:CKT983039 CKT983043:CKT1048576 CUP3:CUP65535 CUP65539:CUP131071 CUP131075:CUP196607 CUP196611:CUP262143 CUP262147:CUP327679 CUP327683:CUP393215 CUP393219:CUP458751 CUP458755:CUP524287 CUP524291:CUP589823 CUP589827:CUP655359 CUP655363:CUP720895 CUP720899:CUP786431 CUP786435:CUP851967 CUP851971:CUP917503 CUP917507:CUP983039 CUP983043:CUP1048576 DEL3:DEL65535 DEL65539:DEL131071 DEL131075:DEL196607 DEL196611:DEL262143 DEL262147:DEL327679 DEL327683:DEL393215 DEL393219:DEL458751 DEL458755:DEL524287 DEL524291:DEL589823 DEL589827:DEL655359 DEL655363:DEL720895 DEL720899:DEL786431 DEL786435:DEL851967 DEL851971:DEL917503 DEL917507:DEL983039 DEL983043:DEL1048576 DOH3:DOH65535 DOH65539:DOH131071 DOH131075:DOH196607 DOH196611:DOH262143 DOH262147:DOH327679 DOH327683:DOH393215 DOH393219:DOH458751 DOH458755:DOH524287 DOH524291:DOH589823 DOH589827:DOH655359 DOH655363:DOH720895 DOH720899:DOH786431 DOH786435:DOH851967 DOH851971:DOH917503 DOH917507:DOH983039 DOH983043:DOH1048576 DYD3:DYD65535 DYD65539:DYD131071 DYD131075:DYD196607 DYD196611:DYD262143 DYD262147:DYD327679 DYD327683:DYD393215 DYD393219:DYD458751 DYD458755:DYD524287 DYD524291:DYD589823 DYD589827:DYD655359 DYD655363:DYD720895 DYD720899:DYD786431 DYD786435:DYD851967 DYD851971:DYD917503 DYD917507:DYD983039 DYD983043:DYD1048576 EHZ3:EHZ65535 EHZ65539:EHZ131071 EHZ131075:EHZ196607 EHZ196611:EHZ262143 EHZ262147:EHZ327679 EHZ327683:EHZ393215 EHZ393219:EHZ458751 EHZ458755:EHZ524287 EHZ524291:EHZ589823 EHZ589827:EHZ655359 EHZ655363:EHZ720895 EHZ720899:EHZ786431 EHZ786435:EHZ851967 EHZ851971:EHZ917503 EHZ917507:EHZ983039 EHZ983043:EHZ1048576 ERV3:ERV65535 ERV65539:ERV131071 ERV131075:ERV196607 ERV196611:ERV262143 ERV262147:ERV327679 ERV327683:ERV393215 ERV393219:ERV458751 ERV458755:ERV524287 ERV524291:ERV589823 ERV589827:ERV655359 ERV655363:ERV720895 ERV720899:ERV786431 ERV786435:ERV851967 ERV851971:ERV917503 ERV917507:ERV983039 ERV983043:ERV1048576 FBR3:FBR65535 FBR65539:FBR131071 FBR131075:FBR196607 FBR196611:FBR262143 FBR262147:FBR327679 FBR327683:FBR393215 FBR393219:FBR458751 FBR458755:FBR524287 FBR524291:FBR589823 FBR589827:FBR655359 FBR655363:FBR720895 FBR720899:FBR786431 FBR786435:FBR851967 FBR851971:FBR917503 FBR917507:FBR983039 FBR983043:FBR1048576 FLN3:FLN65535 FLN65539:FLN131071 FLN131075:FLN196607 FLN196611:FLN262143 FLN262147:FLN327679 FLN327683:FLN393215 FLN393219:FLN458751 FLN458755:FLN524287 FLN524291:FLN589823 FLN589827:FLN655359 FLN655363:FLN720895 FLN720899:FLN786431 FLN786435:FLN851967 FLN851971:FLN917503 FLN917507:FLN983039 FLN983043:FLN1048576 FVJ3:FVJ65535 FVJ65539:FVJ131071 FVJ131075:FVJ196607 FVJ196611:FVJ262143 FVJ262147:FVJ327679 FVJ327683:FVJ393215 FVJ393219:FVJ458751 FVJ458755:FVJ524287 FVJ524291:FVJ589823 FVJ589827:FVJ655359 FVJ655363:FVJ720895 FVJ720899:FVJ786431 FVJ786435:FVJ851967 FVJ851971:FVJ917503 FVJ917507:FVJ983039 FVJ983043:FVJ1048576 GFF3:GFF65535 GFF65539:GFF131071 GFF131075:GFF196607 GFF196611:GFF262143 GFF262147:GFF327679 GFF327683:GFF393215 GFF393219:GFF458751 GFF458755:GFF524287 GFF524291:GFF589823 GFF589827:GFF655359 GFF655363:GFF720895 GFF720899:GFF786431 GFF786435:GFF851967 GFF851971:GFF917503 GFF917507:GFF983039 GFF983043:GFF1048576 GPB3:GPB65535 GPB65539:GPB131071 GPB131075:GPB196607 GPB196611:GPB262143 GPB262147:GPB327679 GPB327683:GPB393215 GPB393219:GPB458751 GPB458755:GPB524287 GPB524291:GPB589823 GPB589827:GPB655359 GPB655363:GPB720895 GPB720899:GPB786431 GPB786435:GPB851967 GPB851971:GPB917503 GPB917507:GPB983039 GPB983043:GPB1048576 GYX3:GYX65535 GYX65539:GYX131071 GYX131075:GYX196607 GYX196611:GYX262143 GYX262147:GYX327679 GYX327683:GYX393215 GYX393219:GYX458751 GYX458755:GYX524287 GYX524291:GYX589823 GYX589827:GYX655359 GYX655363:GYX720895 GYX720899:GYX786431 GYX786435:GYX851967 GYX851971:GYX917503 GYX917507:GYX983039 GYX983043:GYX1048576 HIT3:HIT65535 HIT65539:HIT131071 HIT131075:HIT196607 HIT196611:HIT262143 HIT262147:HIT327679 HIT327683:HIT393215 HIT393219:HIT458751 HIT458755:HIT524287 HIT524291:HIT589823 HIT589827:HIT655359 HIT655363:HIT720895 HIT720899:HIT786431 HIT786435:HIT851967 HIT851971:HIT917503 HIT917507:HIT983039 HIT983043:HIT1048576 HSP3:HSP65535 HSP65539:HSP131071 HSP131075:HSP196607 HSP196611:HSP262143 HSP262147:HSP327679 HSP327683:HSP393215 HSP393219:HSP458751 HSP458755:HSP524287 HSP524291:HSP589823 HSP589827:HSP655359 HSP655363:HSP720895 HSP720899:HSP786431 HSP786435:HSP851967 HSP851971:HSP917503 HSP917507:HSP983039 HSP983043:HSP1048576 ICL3:ICL65535 ICL65539:ICL131071 ICL131075:ICL196607 ICL196611:ICL262143 ICL262147:ICL327679 ICL327683:ICL393215 ICL393219:ICL458751 ICL458755:ICL524287 ICL524291:ICL589823 ICL589827:ICL655359 ICL655363:ICL720895 ICL720899:ICL786431 ICL786435:ICL851967 ICL851971:ICL917503 ICL917507:ICL983039 ICL983043:ICL1048576 IMH3:IMH65535 IMH65539:IMH131071 IMH131075:IMH196607 IMH196611:IMH262143 IMH262147:IMH327679 IMH327683:IMH393215 IMH393219:IMH458751 IMH458755:IMH524287 IMH524291:IMH589823 IMH589827:IMH655359 IMH655363:IMH720895 IMH720899:IMH786431 IMH786435:IMH851967 IMH851971:IMH917503 IMH917507:IMH983039 IMH983043:IMH1048576 IWD3:IWD65535 IWD65539:IWD131071 IWD131075:IWD196607 IWD196611:IWD262143 IWD262147:IWD327679 IWD327683:IWD393215 IWD393219:IWD458751 IWD458755:IWD524287 IWD524291:IWD589823 IWD589827:IWD655359 IWD655363:IWD720895 IWD720899:IWD786431 IWD786435:IWD851967 IWD851971:IWD917503 IWD917507:IWD983039 IWD983043:IWD1048576 JFZ3:JFZ65535 JFZ65539:JFZ131071 JFZ131075:JFZ196607 JFZ196611:JFZ262143 JFZ262147:JFZ327679 JFZ327683:JFZ393215 JFZ393219:JFZ458751 JFZ458755:JFZ524287 JFZ524291:JFZ589823 JFZ589827:JFZ655359 JFZ655363:JFZ720895 JFZ720899:JFZ786431 JFZ786435:JFZ851967 JFZ851971:JFZ917503 JFZ917507:JFZ983039 JFZ983043:JFZ1048576 JPV3:JPV65535 JPV65539:JPV131071 JPV131075:JPV196607 JPV196611:JPV262143 JPV262147:JPV327679 JPV327683:JPV393215 JPV393219:JPV458751 JPV458755:JPV524287 JPV524291:JPV589823 JPV589827:JPV655359 JPV655363:JPV720895 JPV720899:JPV786431 JPV786435:JPV851967 JPV851971:JPV917503 JPV917507:JPV983039 JPV983043:JPV1048576 JZR3:JZR65535 JZR65539:JZR131071 JZR131075:JZR196607 JZR196611:JZR262143 JZR262147:JZR327679 JZR327683:JZR393215 JZR393219:JZR458751 JZR458755:JZR524287 JZR524291:JZR589823 JZR589827:JZR655359 JZR655363:JZR720895 JZR720899:JZR786431 JZR786435:JZR851967 JZR851971:JZR917503 JZR917507:JZR983039 JZR983043:JZR1048576 KJN3:KJN65535 KJN65539:KJN131071 KJN131075:KJN196607 KJN196611:KJN262143 KJN262147:KJN327679 KJN327683:KJN393215 KJN393219:KJN458751 KJN458755:KJN524287 KJN524291:KJN589823 KJN589827:KJN655359 KJN655363:KJN720895 KJN720899:KJN786431 KJN786435:KJN851967 KJN851971:KJN917503 KJN917507:KJN983039 KJN983043:KJN1048576 KTJ3:KTJ65535 KTJ65539:KTJ131071 KTJ131075:KTJ196607 KTJ196611:KTJ262143 KTJ262147:KTJ327679 KTJ327683:KTJ393215 KTJ393219:KTJ458751 KTJ458755:KTJ524287 KTJ524291:KTJ589823 KTJ589827:KTJ655359 KTJ655363:KTJ720895 KTJ720899:KTJ786431 KTJ786435:KTJ851967 KTJ851971:KTJ917503 KTJ917507:KTJ983039 KTJ983043:KTJ1048576 LDF3:LDF65535 LDF65539:LDF131071 LDF131075:LDF196607 LDF196611:LDF262143 LDF262147:LDF327679 LDF327683:LDF393215 LDF393219:LDF458751 LDF458755:LDF524287 LDF524291:LDF589823 LDF589827:LDF655359 LDF655363:LDF720895 LDF720899:LDF786431 LDF786435:LDF851967 LDF851971:LDF917503 LDF917507:LDF983039 LDF983043:LDF1048576 LNB3:LNB65535 LNB65539:LNB131071 LNB131075:LNB196607 LNB196611:LNB262143 LNB262147:LNB327679 LNB327683:LNB393215 LNB393219:LNB458751 LNB458755:LNB524287 LNB524291:LNB589823 LNB589827:LNB655359 LNB655363:LNB720895 LNB720899:LNB786431 LNB786435:LNB851967 LNB851971:LNB917503 LNB917507:LNB983039 LNB983043:LNB1048576 LWX3:LWX65535 LWX65539:LWX131071 LWX131075:LWX196607 LWX196611:LWX262143 LWX262147:LWX327679 LWX327683:LWX393215 LWX393219:LWX458751 LWX458755:LWX524287 LWX524291:LWX589823 LWX589827:LWX655359 LWX655363:LWX720895 LWX720899:LWX786431 LWX786435:LWX851967 LWX851971:LWX917503 LWX917507:LWX983039 LWX983043:LWX1048576 MGT3:MGT65535 MGT65539:MGT131071 MGT131075:MGT196607 MGT196611:MGT262143 MGT262147:MGT327679 MGT327683:MGT393215 MGT393219:MGT458751 MGT458755:MGT524287 MGT524291:MGT589823 MGT589827:MGT655359 MGT655363:MGT720895 MGT720899:MGT786431 MGT786435:MGT851967 MGT851971:MGT917503 MGT917507:MGT983039 MGT983043:MGT1048576 MQP3:MQP65535 MQP65539:MQP131071 MQP131075:MQP196607 MQP196611:MQP262143 MQP262147:MQP327679 MQP327683:MQP393215 MQP393219:MQP458751 MQP458755:MQP524287 MQP524291:MQP589823 MQP589827:MQP655359 MQP655363:MQP720895 MQP720899:MQP786431 MQP786435:MQP851967 MQP851971:MQP917503 MQP917507:MQP983039 MQP983043:MQP1048576 NAL3:NAL65535 NAL65539:NAL131071 NAL131075:NAL196607 NAL196611:NAL262143 NAL262147:NAL327679 NAL327683:NAL393215 NAL393219:NAL458751 NAL458755:NAL524287 NAL524291:NAL589823 NAL589827:NAL655359 NAL655363:NAL720895 NAL720899:NAL786431 NAL786435:NAL851967 NAL851971:NAL917503 NAL917507:NAL983039 NAL983043:NAL1048576 NKH3:NKH65535 NKH65539:NKH131071 NKH131075:NKH196607 NKH196611:NKH262143 NKH262147:NKH327679 NKH327683:NKH393215 NKH393219:NKH458751 NKH458755:NKH524287 NKH524291:NKH589823 NKH589827:NKH655359 NKH655363:NKH720895 NKH720899:NKH786431 NKH786435:NKH851967 NKH851971:NKH917503 NKH917507:NKH983039 NKH983043:NKH1048576 NUD3:NUD65535 NUD65539:NUD131071 NUD131075:NUD196607 NUD196611:NUD262143 NUD262147:NUD327679 NUD327683:NUD393215 NUD393219:NUD458751 NUD458755:NUD524287 NUD524291:NUD589823 NUD589827:NUD655359 NUD655363:NUD720895 NUD720899:NUD786431 NUD786435:NUD851967 NUD851971:NUD917503 NUD917507:NUD983039 NUD983043:NUD1048576 ODZ3:ODZ65535 ODZ65539:ODZ131071 ODZ131075:ODZ196607 ODZ196611:ODZ262143 ODZ262147:ODZ327679 ODZ327683:ODZ393215 ODZ393219:ODZ458751 ODZ458755:ODZ524287 ODZ524291:ODZ589823 ODZ589827:ODZ655359 ODZ655363:ODZ720895 ODZ720899:ODZ786431 ODZ786435:ODZ851967 ODZ851971:ODZ917503 ODZ917507:ODZ983039 ODZ983043:ODZ1048576 ONV3:ONV65535 ONV65539:ONV131071 ONV131075:ONV196607 ONV196611:ONV262143 ONV262147:ONV327679 ONV327683:ONV393215 ONV393219:ONV458751 ONV458755:ONV524287 ONV524291:ONV589823 ONV589827:ONV655359 ONV655363:ONV720895 ONV720899:ONV786431 ONV786435:ONV851967 ONV851971:ONV917503 ONV917507:ONV983039 ONV983043:ONV1048576 OXR3:OXR65535 OXR65539:OXR131071 OXR131075:OXR196607 OXR196611:OXR262143 OXR262147:OXR327679 OXR327683:OXR393215 OXR393219:OXR458751 OXR458755:OXR524287 OXR524291:OXR589823 OXR589827:OXR655359 OXR655363:OXR720895 OXR720899:OXR786431 OXR786435:OXR851967 OXR851971:OXR917503 OXR917507:OXR983039 OXR983043:OXR1048576 PHN3:PHN65535 PHN65539:PHN131071 PHN131075:PHN196607 PHN196611:PHN262143 PHN262147:PHN327679 PHN327683:PHN393215 PHN393219:PHN458751 PHN458755:PHN524287 PHN524291:PHN589823 PHN589827:PHN655359 PHN655363:PHN720895 PHN720899:PHN786431 PHN786435:PHN851967 PHN851971:PHN917503 PHN917507:PHN983039 PHN983043:PHN1048576 PRJ3:PRJ65535 PRJ65539:PRJ131071 PRJ131075:PRJ196607 PRJ196611:PRJ262143 PRJ262147:PRJ327679 PRJ327683:PRJ393215 PRJ393219:PRJ458751 PRJ458755:PRJ524287 PRJ524291:PRJ589823 PRJ589827:PRJ655359 PRJ655363:PRJ720895 PRJ720899:PRJ786431 PRJ786435:PRJ851967 PRJ851971:PRJ917503 PRJ917507:PRJ983039 PRJ983043:PRJ1048576 QBF3:QBF65535 QBF65539:QBF131071 QBF131075:QBF196607 QBF196611:QBF262143 QBF262147:QBF327679 QBF327683:QBF393215 QBF393219:QBF458751 QBF458755:QBF524287 QBF524291:QBF589823 QBF589827:QBF655359 QBF655363:QBF720895 QBF720899:QBF786431 QBF786435:QBF851967 QBF851971:QBF917503 QBF917507:QBF983039 QBF983043:QBF1048576 QLB3:QLB65535 QLB65539:QLB131071 QLB131075:QLB196607 QLB196611:QLB262143 QLB262147:QLB327679 QLB327683:QLB393215 QLB393219:QLB458751 QLB458755:QLB524287 QLB524291:QLB589823 QLB589827:QLB655359 QLB655363:QLB720895 QLB720899:QLB786431 QLB786435:QLB851967 QLB851971:QLB917503 QLB917507:QLB983039 QLB983043:QLB1048576 QUX3:QUX65535 QUX65539:QUX131071 QUX131075:QUX196607 QUX196611:QUX262143 QUX262147:QUX327679 QUX327683:QUX393215 QUX393219:QUX458751 QUX458755:QUX524287 QUX524291:QUX589823 QUX589827:QUX655359 QUX655363:QUX720895 QUX720899:QUX786431 QUX786435:QUX851967 QUX851971:QUX917503 QUX917507:QUX983039 QUX983043:QUX1048576 RET3:RET65535 RET65539:RET131071 RET131075:RET196607 RET196611:RET262143 RET262147:RET327679 RET327683:RET393215 RET393219:RET458751 RET458755:RET524287 RET524291:RET589823 RET589827:RET655359 RET655363:RET720895 RET720899:RET786431 RET786435:RET851967 RET851971:RET917503 RET917507:RET983039 RET983043:RET1048576 ROP3:ROP65535 ROP65539:ROP131071 ROP131075:ROP196607 ROP196611:ROP262143 ROP262147:ROP327679 ROP327683:ROP393215 ROP393219:ROP458751 ROP458755:ROP524287 ROP524291:ROP589823 ROP589827:ROP655359 ROP655363:ROP720895 ROP720899:ROP786431 ROP786435:ROP851967 ROP851971:ROP917503 ROP917507:ROP983039 ROP983043:ROP1048576 RYL3:RYL65535 RYL65539:RYL131071 RYL131075:RYL196607 RYL196611:RYL262143 RYL262147:RYL327679 RYL327683:RYL393215 RYL393219:RYL458751 RYL458755:RYL524287 RYL524291:RYL589823 RYL589827:RYL655359 RYL655363:RYL720895 RYL720899:RYL786431 RYL786435:RYL851967 RYL851971:RYL917503 RYL917507:RYL983039 RYL983043:RYL1048576 SIH3:SIH65535 SIH65539:SIH131071 SIH131075:SIH196607 SIH196611:SIH262143 SIH262147:SIH327679 SIH327683:SIH393215 SIH393219:SIH458751 SIH458755:SIH524287 SIH524291:SIH589823 SIH589827:SIH655359 SIH655363:SIH720895 SIH720899:SIH786431 SIH786435:SIH851967 SIH851971:SIH917503 SIH917507:SIH983039 SIH983043:SIH1048576 SSD3:SSD65535 SSD65539:SSD131071 SSD131075:SSD196607 SSD196611:SSD262143 SSD262147:SSD327679 SSD327683:SSD393215 SSD393219:SSD458751 SSD458755:SSD524287 SSD524291:SSD589823 SSD589827:SSD655359 SSD655363:SSD720895 SSD720899:SSD786431 SSD786435:SSD851967 SSD851971:SSD917503 SSD917507:SSD983039 SSD983043:SSD1048576 TBZ3:TBZ65535 TBZ65539:TBZ131071 TBZ131075:TBZ196607 TBZ196611:TBZ262143 TBZ262147:TBZ327679 TBZ327683:TBZ393215 TBZ393219:TBZ458751 TBZ458755:TBZ524287 TBZ524291:TBZ589823 TBZ589827:TBZ655359 TBZ655363:TBZ720895 TBZ720899:TBZ786431 TBZ786435:TBZ851967 TBZ851971:TBZ917503 TBZ917507:TBZ983039 TBZ983043:TBZ1048576 TLV3:TLV65535 TLV65539:TLV131071 TLV131075:TLV196607 TLV196611:TLV262143 TLV262147:TLV327679 TLV327683:TLV393215 TLV393219:TLV458751 TLV458755:TLV524287 TLV524291:TLV589823 TLV589827:TLV655359 TLV655363:TLV720895 TLV720899:TLV786431 TLV786435:TLV851967 TLV851971:TLV917503 TLV917507:TLV983039 TLV983043:TLV1048576 TVR3:TVR65535 TVR65539:TVR131071 TVR131075:TVR196607 TVR196611:TVR262143 TVR262147:TVR327679 TVR327683:TVR393215 TVR393219:TVR458751 TVR458755:TVR524287 TVR524291:TVR589823 TVR589827:TVR655359 TVR655363:TVR720895 TVR720899:TVR786431 TVR786435:TVR851967 TVR851971:TVR917503 TVR917507:TVR983039 TVR983043:TVR1048576 UFN3:UFN65535 UFN65539:UFN131071 UFN131075:UFN196607 UFN196611:UFN262143 UFN262147:UFN327679 UFN327683:UFN393215 UFN393219:UFN458751 UFN458755:UFN524287 UFN524291:UFN589823 UFN589827:UFN655359 UFN655363:UFN720895 UFN720899:UFN786431 UFN786435:UFN851967 UFN851971:UFN917503 UFN917507:UFN983039 UFN983043:UFN1048576 UPJ3:UPJ65535 UPJ65539:UPJ131071 UPJ131075:UPJ196607 UPJ196611:UPJ262143 UPJ262147:UPJ327679 UPJ327683:UPJ393215 UPJ393219:UPJ458751 UPJ458755:UPJ524287 UPJ524291:UPJ589823 UPJ589827:UPJ655359 UPJ655363:UPJ720895 UPJ720899:UPJ786431 UPJ786435:UPJ851967 UPJ851971:UPJ917503 UPJ917507:UPJ983039 UPJ983043:UPJ1048576 UZF3:UZF65535 UZF65539:UZF131071 UZF131075:UZF196607 UZF196611:UZF262143 UZF262147:UZF327679 UZF327683:UZF393215 UZF393219:UZF458751 UZF458755:UZF524287 UZF524291:UZF589823 UZF589827:UZF655359 UZF655363:UZF720895 UZF720899:UZF786431 UZF786435:UZF851967 UZF851971:UZF917503 UZF917507:UZF983039 UZF983043:UZF1048576 VJB3:VJB65535 VJB65539:VJB131071 VJB131075:VJB196607 VJB196611:VJB262143 VJB262147:VJB327679 VJB327683:VJB393215 VJB393219:VJB458751 VJB458755:VJB524287 VJB524291:VJB589823 VJB589827:VJB655359 VJB655363:VJB720895 VJB720899:VJB786431 VJB786435:VJB851967 VJB851971:VJB917503 VJB917507:VJB983039 VJB983043:VJB1048576 VSX3:VSX65535 VSX65539:VSX131071 VSX131075:VSX196607 VSX196611:VSX262143 VSX262147:VSX327679 VSX327683:VSX393215 VSX393219:VSX458751 VSX458755:VSX524287 VSX524291:VSX589823 VSX589827:VSX655359 VSX655363:VSX720895 VSX720899:VSX786431 VSX786435:VSX851967 VSX851971:VSX917503 VSX917507:VSX983039 VSX983043:VSX1048576 WCT3:WCT65535 WCT65539:WCT131071 WCT131075:WCT196607 WCT196611:WCT262143 WCT262147:WCT327679 WCT327683:WCT393215 WCT393219:WCT458751 WCT458755:WCT524287 WCT524291:WCT589823 WCT589827:WCT655359 WCT655363:WCT720895 WCT720899:WCT786431 WCT786435:WCT851967 WCT851971:WCT917503 WCT917507:WCT983039 WCT983043:WCT1048576 WMP3:WMP65535 WMP65539:WMP131071 WMP131075:WMP196607 WMP196611:WMP262143 WMP262147:WMP327679 WMP327683:WMP393215 WMP393219:WMP458751 WMP458755:WMP524287 WMP524291:WMP589823 WMP589827:WMP655359 WMP655363:WMP720895 WMP720899:WMP786431 WMP786435:WMP851967 WMP851971:WMP917503 WMP917507:WMP983039 WMP983043:WMP1048576 WWL3:WWL65535 WWL65539:WWL131071 WWL131075:WWL196607 WWL196611:WWL262143 WWL262147:WWL327679 WWL327683:WWL393215 WWL393219:WWL458751 WWL458755:WWL524287 WWL524291:WWL589823 WWL589827:WWL655359 WWL655363:WWL720895 WWL720899:WWL786431 WWL786435:WWL851967 WWL851971:WWL917503 WWL917507:WWL983039 WWL983043:WWL1048576">
      <formula1>AllStudents</formula1>
    </dataValidation>
    <dataValidation type="list" allowBlank="1" showInputMessage="1" showErrorMessage="1" sqref="KB3:KB65535 KB65539:KB131071 KB131075:KB196607 KB196611:KB262143 KB262147:KB327679 KB327683:KB393215 KB393219:KB458751 KB458755:KB524287 KB524291:KB589823 KB589827:KB655359 KB655363:KB720895 KB720899:KB786431 KB786435:KB851967 KB851971:KB917503 KB917507:KB983039 KB983043:KB1048576 TX3:TX65535 TX65539:TX131071 TX131075:TX196607 TX196611:TX262143 TX262147:TX327679 TX327683:TX393215 TX393219:TX458751 TX458755:TX524287 TX524291:TX589823 TX589827:TX655359 TX655363:TX720895 TX720899:TX786431 TX786435:TX851967 TX851971:TX917503 TX917507:TX983039 TX983043:TX1048576 ADT3:ADT65535 ADT65539:ADT131071 ADT131075:ADT196607 ADT196611:ADT262143 ADT262147:ADT327679 ADT327683:ADT393215 ADT393219:ADT458751 ADT458755:ADT524287 ADT524291:ADT589823 ADT589827:ADT655359 ADT655363:ADT720895 ADT720899:ADT786431 ADT786435:ADT851967 ADT851971:ADT917503 ADT917507:ADT983039 ADT983043:ADT1048576 ANP3:ANP65535 ANP65539:ANP131071 ANP131075:ANP196607 ANP196611:ANP262143 ANP262147:ANP327679 ANP327683:ANP393215 ANP393219:ANP458751 ANP458755:ANP524287 ANP524291:ANP589823 ANP589827:ANP655359 ANP655363:ANP720895 ANP720899:ANP786431 ANP786435:ANP851967 ANP851971:ANP917503 ANP917507:ANP983039 ANP983043:ANP1048576 AXL3:AXL65535 AXL65539:AXL131071 AXL131075:AXL196607 AXL196611:AXL262143 AXL262147:AXL327679 AXL327683:AXL393215 AXL393219:AXL458751 AXL458755:AXL524287 AXL524291:AXL589823 AXL589827:AXL655359 AXL655363:AXL720895 AXL720899:AXL786431 AXL786435:AXL851967 AXL851971:AXL917503 AXL917507:AXL983039 AXL983043:AXL1048576 BHH3:BHH65535 BHH65539:BHH131071 BHH131075:BHH196607 BHH196611:BHH262143 BHH262147:BHH327679 BHH327683:BHH393215 BHH393219:BHH458751 BHH458755:BHH524287 BHH524291:BHH589823 BHH589827:BHH655359 BHH655363:BHH720895 BHH720899:BHH786431 BHH786435:BHH851967 BHH851971:BHH917503 BHH917507:BHH983039 BHH983043:BHH1048576 BRD3:BRD65535 BRD65539:BRD131071 BRD131075:BRD196607 BRD196611:BRD262143 BRD262147:BRD327679 BRD327683:BRD393215 BRD393219:BRD458751 BRD458755:BRD524287 BRD524291:BRD589823 BRD589827:BRD655359 BRD655363:BRD720895 BRD720899:BRD786431 BRD786435:BRD851967 BRD851971:BRD917503 BRD917507:BRD983039 BRD983043:BRD1048576 CAZ3:CAZ65535 CAZ65539:CAZ131071 CAZ131075:CAZ196607 CAZ196611:CAZ262143 CAZ262147:CAZ327679 CAZ327683:CAZ393215 CAZ393219:CAZ458751 CAZ458755:CAZ524287 CAZ524291:CAZ589823 CAZ589827:CAZ655359 CAZ655363:CAZ720895 CAZ720899:CAZ786431 CAZ786435:CAZ851967 CAZ851971:CAZ917503 CAZ917507:CAZ983039 CAZ983043:CAZ1048576 CKV3:CKV65535 CKV65539:CKV131071 CKV131075:CKV196607 CKV196611:CKV262143 CKV262147:CKV327679 CKV327683:CKV393215 CKV393219:CKV458751 CKV458755:CKV524287 CKV524291:CKV589823 CKV589827:CKV655359 CKV655363:CKV720895 CKV720899:CKV786431 CKV786435:CKV851967 CKV851971:CKV917503 CKV917507:CKV983039 CKV983043:CKV1048576 CUR3:CUR65535 CUR65539:CUR131071 CUR131075:CUR196607 CUR196611:CUR262143 CUR262147:CUR327679 CUR327683:CUR393215 CUR393219:CUR458751 CUR458755:CUR524287 CUR524291:CUR589823 CUR589827:CUR655359 CUR655363:CUR720895 CUR720899:CUR786431 CUR786435:CUR851967 CUR851971:CUR917503 CUR917507:CUR983039 CUR983043:CUR1048576 DEN3:DEN65535 DEN65539:DEN131071 DEN131075:DEN196607 DEN196611:DEN262143 DEN262147:DEN327679 DEN327683:DEN393215 DEN393219:DEN458751 DEN458755:DEN524287 DEN524291:DEN589823 DEN589827:DEN655359 DEN655363:DEN720895 DEN720899:DEN786431 DEN786435:DEN851967 DEN851971:DEN917503 DEN917507:DEN983039 DEN983043:DEN1048576 DOJ3:DOJ65535 DOJ65539:DOJ131071 DOJ131075:DOJ196607 DOJ196611:DOJ262143 DOJ262147:DOJ327679 DOJ327683:DOJ393215 DOJ393219:DOJ458751 DOJ458755:DOJ524287 DOJ524291:DOJ589823 DOJ589827:DOJ655359 DOJ655363:DOJ720895 DOJ720899:DOJ786431 DOJ786435:DOJ851967 DOJ851971:DOJ917503 DOJ917507:DOJ983039 DOJ983043:DOJ1048576 DYF3:DYF65535 DYF65539:DYF131071 DYF131075:DYF196607 DYF196611:DYF262143 DYF262147:DYF327679 DYF327683:DYF393215 DYF393219:DYF458751 DYF458755:DYF524287 DYF524291:DYF589823 DYF589827:DYF655359 DYF655363:DYF720895 DYF720899:DYF786431 DYF786435:DYF851967 DYF851971:DYF917503 DYF917507:DYF983039 DYF983043:DYF1048576 EIB3:EIB65535 EIB65539:EIB131071 EIB131075:EIB196607 EIB196611:EIB262143 EIB262147:EIB327679 EIB327683:EIB393215 EIB393219:EIB458751 EIB458755:EIB524287 EIB524291:EIB589823 EIB589827:EIB655359 EIB655363:EIB720895 EIB720899:EIB786431 EIB786435:EIB851967 EIB851971:EIB917503 EIB917507:EIB983039 EIB983043:EIB1048576 ERX3:ERX65535 ERX65539:ERX131071 ERX131075:ERX196607 ERX196611:ERX262143 ERX262147:ERX327679 ERX327683:ERX393215 ERX393219:ERX458751 ERX458755:ERX524287 ERX524291:ERX589823 ERX589827:ERX655359 ERX655363:ERX720895 ERX720899:ERX786431 ERX786435:ERX851967 ERX851971:ERX917503 ERX917507:ERX983039 ERX983043:ERX1048576 FBT3:FBT65535 FBT65539:FBT131071 FBT131075:FBT196607 FBT196611:FBT262143 FBT262147:FBT327679 FBT327683:FBT393215 FBT393219:FBT458751 FBT458755:FBT524287 FBT524291:FBT589823 FBT589827:FBT655359 FBT655363:FBT720895 FBT720899:FBT786431 FBT786435:FBT851967 FBT851971:FBT917503 FBT917507:FBT983039 FBT983043:FBT1048576 FLP3:FLP65535 FLP65539:FLP131071 FLP131075:FLP196607 FLP196611:FLP262143 FLP262147:FLP327679 FLP327683:FLP393215 FLP393219:FLP458751 FLP458755:FLP524287 FLP524291:FLP589823 FLP589827:FLP655359 FLP655363:FLP720895 FLP720899:FLP786431 FLP786435:FLP851967 FLP851971:FLP917503 FLP917507:FLP983039 FLP983043:FLP1048576 FVL3:FVL65535 FVL65539:FVL131071 FVL131075:FVL196607 FVL196611:FVL262143 FVL262147:FVL327679 FVL327683:FVL393215 FVL393219:FVL458751 FVL458755:FVL524287 FVL524291:FVL589823 FVL589827:FVL655359 FVL655363:FVL720895 FVL720899:FVL786431 FVL786435:FVL851967 FVL851971:FVL917503 FVL917507:FVL983039 FVL983043:FVL1048576 GFH3:GFH65535 GFH65539:GFH131071 GFH131075:GFH196607 GFH196611:GFH262143 GFH262147:GFH327679 GFH327683:GFH393215 GFH393219:GFH458751 GFH458755:GFH524287 GFH524291:GFH589823 GFH589827:GFH655359 GFH655363:GFH720895 GFH720899:GFH786431 GFH786435:GFH851967 GFH851971:GFH917503 GFH917507:GFH983039 GFH983043:GFH1048576 GPD3:GPD65535 GPD65539:GPD131071 GPD131075:GPD196607 GPD196611:GPD262143 GPD262147:GPD327679 GPD327683:GPD393215 GPD393219:GPD458751 GPD458755:GPD524287 GPD524291:GPD589823 GPD589827:GPD655359 GPD655363:GPD720895 GPD720899:GPD786431 GPD786435:GPD851967 GPD851971:GPD917503 GPD917507:GPD983039 GPD983043:GPD1048576 GYZ3:GYZ65535 GYZ65539:GYZ131071 GYZ131075:GYZ196607 GYZ196611:GYZ262143 GYZ262147:GYZ327679 GYZ327683:GYZ393215 GYZ393219:GYZ458751 GYZ458755:GYZ524287 GYZ524291:GYZ589823 GYZ589827:GYZ655359 GYZ655363:GYZ720895 GYZ720899:GYZ786431 GYZ786435:GYZ851967 GYZ851971:GYZ917503 GYZ917507:GYZ983039 GYZ983043:GYZ1048576 HIV3:HIV65535 HIV65539:HIV131071 HIV131075:HIV196607 HIV196611:HIV262143 HIV262147:HIV327679 HIV327683:HIV393215 HIV393219:HIV458751 HIV458755:HIV524287 HIV524291:HIV589823 HIV589827:HIV655359 HIV655363:HIV720895 HIV720899:HIV786431 HIV786435:HIV851967 HIV851971:HIV917503 HIV917507:HIV983039 HIV983043:HIV1048576 HSR3:HSR65535 HSR65539:HSR131071 HSR131075:HSR196607 HSR196611:HSR262143 HSR262147:HSR327679 HSR327683:HSR393215 HSR393219:HSR458751 HSR458755:HSR524287 HSR524291:HSR589823 HSR589827:HSR655359 HSR655363:HSR720895 HSR720899:HSR786431 HSR786435:HSR851967 HSR851971:HSR917503 HSR917507:HSR983039 HSR983043:HSR1048576 ICN3:ICN65535 ICN65539:ICN131071 ICN131075:ICN196607 ICN196611:ICN262143 ICN262147:ICN327679 ICN327683:ICN393215 ICN393219:ICN458751 ICN458755:ICN524287 ICN524291:ICN589823 ICN589827:ICN655359 ICN655363:ICN720895 ICN720899:ICN786431 ICN786435:ICN851967 ICN851971:ICN917503 ICN917507:ICN983039 ICN983043:ICN1048576 IMJ3:IMJ65535 IMJ65539:IMJ131071 IMJ131075:IMJ196607 IMJ196611:IMJ262143 IMJ262147:IMJ327679 IMJ327683:IMJ393215 IMJ393219:IMJ458751 IMJ458755:IMJ524287 IMJ524291:IMJ589823 IMJ589827:IMJ655359 IMJ655363:IMJ720895 IMJ720899:IMJ786431 IMJ786435:IMJ851967 IMJ851971:IMJ917503 IMJ917507:IMJ983039 IMJ983043:IMJ1048576 IWF3:IWF65535 IWF65539:IWF131071 IWF131075:IWF196607 IWF196611:IWF262143 IWF262147:IWF327679 IWF327683:IWF393215 IWF393219:IWF458751 IWF458755:IWF524287 IWF524291:IWF589823 IWF589827:IWF655359 IWF655363:IWF720895 IWF720899:IWF786431 IWF786435:IWF851967 IWF851971:IWF917503 IWF917507:IWF983039 IWF983043:IWF1048576 JGB3:JGB65535 JGB65539:JGB131071 JGB131075:JGB196607 JGB196611:JGB262143 JGB262147:JGB327679 JGB327683:JGB393215 JGB393219:JGB458751 JGB458755:JGB524287 JGB524291:JGB589823 JGB589827:JGB655359 JGB655363:JGB720895 JGB720899:JGB786431 JGB786435:JGB851967 JGB851971:JGB917503 JGB917507:JGB983039 JGB983043:JGB1048576 JPX3:JPX65535 JPX65539:JPX131071 JPX131075:JPX196607 JPX196611:JPX262143 JPX262147:JPX327679 JPX327683:JPX393215 JPX393219:JPX458751 JPX458755:JPX524287 JPX524291:JPX589823 JPX589827:JPX655359 JPX655363:JPX720895 JPX720899:JPX786431 JPX786435:JPX851967 JPX851971:JPX917503 JPX917507:JPX983039 JPX983043:JPX1048576 JZT3:JZT65535 JZT65539:JZT131071 JZT131075:JZT196607 JZT196611:JZT262143 JZT262147:JZT327679 JZT327683:JZT393215 JZT393219:JZT458751 JZT458755:JZT524287 JZT524291:JZT589823 JZT589827:JZT655359 JZT655363:JZT720895 JZT720899:JZT786431 JZT786435:JZT851967 JZT851971:JZT917503 JZT917507:JZT983039 JZT983043:JZT1048576 KJP3:KJP65535 KJP65539:KJP131071 KJP131075:KJP196607 KJP196611:KJP262143 KJP262147:KJP327679 KJP327683:KJP393215 KJP393219:KJP458751 KJP458755:KJP524287 KJP524291:KJP589823 KJP589827:KJP655359 KJP655363:KJP720895 KJP720899:KJP786431 KJP786435:KJP851967 KJP851971:KJP917503 KJP917507:KJP983039 KJP983043:KJP1048576 KTL3:KTL65535 KTL65539:KTL131071 KTL131075:KTL196607 KTL196611:KTL262143 KTL262147:KTL327679 KTL327683:KTL393215 KTL393219:KTL458751 KTL458755:KTL524287 KTL524291:KTL589823 KTL589827:KTL655359 KTL655363:KTL720895 KTL720899:KTL786431 KTL786435:KTL851967 KTL851971:KTL917503 KTL917507:KTL983039 KTL983043:KTL1048576 LDH3:LDH65535 LDH65539:LDH131071 LDH131075:LDH196607 LDH196611:LDH262143 LDH262147:LDH327679 LDH327683:LDH393215 LDH393219:LDH458751 LDH458755:LDH524287 LDH524291:LDH589823 LDH589827:LDH655359 LDH655363:LDH720895 LDH720899:LDH786431 LDH786435:LDH851967 LDH851971:LDH917503 LDH917507:LDH983039 LDH983043:LDH1048576 LND3:LND65535 LND65539:LND131071 LND131075:LND196607 LND196611:LND262143 LND262147:LND327679 LND327683:LND393215 LND393219:LND458751 LND458755:LND524287 LND524291:LND589823 LND589827:LND655359 LND655363:LND720895 LND720899:LND786431 LND786435:LND851967 LND851971:LND917503 LND917507:LND983039 LND983043:LND1048576 LWZ3:LWZ65535 LWZ65539:LWZ131071 LWZ131075:LWZ196607 LWZ196611:LWZ262143 LWZ262147:LWZ327679 LWZ327683:LWZ393215 LWZ393219:LWZ458751 LWZ458755:LWZ524287 LWZ524291:LWZ589823 LWZ589827:LWZ655359 LWZ655363:LWZ720895 LWZ720899:LWZ786431 LWZ786435:LWZ851967 LWZ851971:LWZ917503 LWZ917507:LWZ983039 LWZ983043:LWZ1048576 MGV3:MGV65535 MGV65539:MGV131071 MGV131075:MGV196607 MGV196611:MGV262143 MGV262147:MGV327679 MGV327683:MGV393215 MGV393219:MGV458751 MGV458755:MGV524287 MGV524291:MGV589823 MGV589827:MGV655359 MGV655363:MGV720895 MGV720899:MGV786431 MGV786435:MGV851967 MGV851971:MGV917503 MGV917507:MGV983039 MGV983043:MGV1048576 MQR3:MQR65535 MQR65539:MQR131071 MQR131075:MQR196607 MQR196611:MQR262143 MQR262147:MQR327679 MQR327683:MQR393215 MQR393219:MQR458751 MQR458755:MQR524287 MQR524291:MQR589823 MQR589827:MQR655359 MQR655363:MQR720895 MQR720899:MQR786431 MQR786435:MQR851967 MQR851971:MQR917503 MQR917507:MQR983039 MQR983043:MQR1048576 NAN3:NAN65535 NAN65539:NAN131071 NAN131075:NAN196607 NAN196611:NAN262143 NAN262147:NAN327679 NAN327683:NAN393215 NAN393219:NAN458751 NAN458755:NAN524287 NAN524291:NAN589823 NAN589827:NAN655359 NAN655363:NAN720895 NAN720899:NAN786431 NAN786435:NAN851967 NAN851971:NAN917503 NAN917507:NAN983039 NAN983043:NAN1048576 NKJ3:NKJ65535 NKJ65539:NKJ131071 NKJ131075:NKJ196607 NKJ196611:NKJ262143 NKJ262147:NKJ327679 NKJ327683:NKJ393215 NKJ393219:NKJ458751 NKJ458755:NKJ524287 NKJ524291:NKJ589823 NKJ589827:NKJ655359 NKJ655363:NKJ720895 NKJ720899:NKJ786431 NKJ786435:NKJ851967 NKJ851971:NKJ917503 NKJ917507:NKJ983039 NKJ983043:NKJ1048576 NUF3:NUF65535 NUF65539:NUF131071 NUF131075:NUF196607 NUF196611:NUF262143 NUF262147:NUF327679 NUF327683:NUF393215 NUF393219:NUF458751 NUF458755:NUF524287 NUF524291:NUF589823 NUF589827:NUF655359 NUF655363:NUF720895 NUF720899:NUF786431 NUF786435:NUF851967 NUF851971:NUF917503 NUF917507:NUF983039 NUF983043:NUF1048576 OEB3:OEB65535 OEB65539:OEB131071 OEB131075:OEB196607 OEB196611:OEB262143 OEB262147:OEB327679 OEB327683:OEB393215 OEB393219:OEB458751 OEB458755:OEB524287 OEB524291:OEB589823 OEB589827:OEB655359 OEB655363:OEB720895 OEB720899:OEB786431 OEB786435:OEB851967 OEB851971:OEB917503 OEB917507:OEB983039 OEB983043:OEB1048576 ONX3:ONX65535 ONX65539:ONX131071 ONX131075:ONX196607 ONX196611:ONX262143 ONX262147:ONX327679 ONX327683:ONX393215 ONX393219:ONX458751 ONX458755:ONX524287 ONX524291:ONX589823 ONX589827:ONX655359 ONX655363:ONX720895 ONX720899:ONX786431 ONX786435:ONX851967 ONX851971:ONX917503 ONX917507:ONX983039 ONX983043:ONX1048576 OXT3:OXT65535 OXT65539:OXT131071 OXT131075:OXT196607 OXT196611:OXT262143 OXT262147:OXT327679 OXT327683:OXT393215 OXT393219:OXT458751 OXT458755:OXT524287 OXT524291:OXT589823 OXT589827:OXT655359 OXT655363:OXT720895 OXT720899:OXT786431 OXT786435:OXT851967 OXT851971:OXT917503 OXT917507:OXT983039 OXT983043:OXT1048576 PHP3:PHP65535 PHP65539:PHP131071 PHP131075:PHP196607 PHP196611:PHP262143 PHP262147:PHP327679 PHP327683:PHP393215 PHP393219:PHP458751 PHP458755:PHP524287 PHP524291:PHP589823 PHP589827:PHP655359 PHP655363:PHP720895 PHP720899:PHP786431 PHP786435:PHP851967 PHP851971:PHP917503 PHP917507:PHP983039 PHP983043:PHP1048576 PRL3:PRL65535 PRL65539:PRL131071 PRL131075:PRL196607 PRL196611:PRL262143 PRL262147:PRL327679 PRL327683:PRL393215 PRL393219:PRL458751 PRL458755:PRL524287 PRL524291:PRL589823 PRL589827:PRL655359 PRL655363:PRL720895 PRL720899:PRL786431 PRL786435:PRL851967 PRL851971:PRL917503 PRL917507:PRL983039 PRL983043:PRL1048576 QBH3:QBH65535 QBH65539:QBH131071 QBH131075:QBH196607 QBH196611:QBH262143 QBH262147:QBH327679 QBH327683:QBH393215 QBH393219:QBH458751 QBH458755:QBH524287 QBH524291:QBH589823 QBH589827:QBH655359 QBH655363:QBH720895 QBH720899:QBH786431 QBH786435:QBH851967 QBH851971:QBH917503 QBH917507:QBH983039 QBH983043:QBH1048576 QLD3:QLD65535 QLD65539:QLD131071 QLD131075:QLD196607 QLD196611:QLD262143 QLD262147:QLD327679 QLD327683:QLD393215 QLD393219:QLD458751 QLD458755:QLD524287 QLD524291:QLD589823 QLD589827:QLD655359 QLD655363:QLD720895 QLD720899:QLD786431 QLD786435:QLD851967 QLD851971:QLD917503 QLD917507:QLD983039 QLD983043:QLD1048576 QUZ3:QUZ65535 QUZ65539:QUZ131071 QUZ131075:QUZ196607 QUZ196611:QUZ262143 QUZ262147:QUZ327679 QUZ327683:QUZ393215 QUZ393219:QUZ458751 QUZ458755:QUZ524287 QUZ524291:QUZ589823 QUZ589827:QUZ655359 QUZ655363:QUZ720895 QUZ720899:QUZ786431 QUZ786435:QUZ851967 QUZ851971:QUZ917503 QUZ917507:QUZ983039 QUZ983043:QUZ1048576 REV3:REV65535 REV65539:REV131071 REV131075:REV196607 REV196611:REV262143 REV262147:REV327679 REV327683:REV393215 REV393219:REV458751 REV458755:REV524287 REV524291:REV589823 REV589827:REV655359 REV655363:REV720895 REV720899:REV786431 REV786435:REV851967 REV851971:REV917503 REV917507:REV983039 REV983043:REV1048576 ROR3:ROR65535 ROR65539:ROR131071 ROR131075:ROR196607 ROR196611:ROR262143 ROR262147:ROR327679 ROR327683:ROR393215 ROR393219:ROR458751 ROR458755:ROR524287 ROR524291:ROR589823 ROR589827:ROR655359 ROR655363:ROR720895 ROR720899:ROR786431 ROR786435:ROR851967 ROR851971:ROR917503 ROR917507:ROR983039 ROR983043:ROR1048576 RYN3:RYN65535 RYN65539:RYN131071 RYN131075:RYN196607 RYN196611:RYN262143 RYN262147:RYN327679 RYN327683:RYN393215 RYN393219:RYN458751 RYN458755:RYN524287 RYN524291:RYN589823 RYN589827:RYN655359 RYN655363:RYN720895 RYN720899:RYN786431 RYN786435:RYN851967 RYN851971:RYN917503 RYN917507:RYN983039 RYN983043:RYN1048576 SIJ3:SIJ65535 SIJ65539:SIJ131071 SIJ131075:SIJ196607 SIJ196611:SIJ262143 SIJ262147:SIJ327679 SIJ327683:SIJ393215 SIJ393219:SIJ458751 SIJ458755:SIJ524287 SIJ524291:SIJ589823 SIJ589827:SIJ655359 SIJ655363:SIJ720895 SIJ720899:SIJ786431 SIJ786435:SIJ851967 SIJ851971:SIJ917503 SIJ917507:SIJ983039 SIJ983043:SIJ1048576 SSF3:SSF65535 SSF65539:SSF131071 SSF131075:SSF196607 SSF196611:SSF262143 SSF262147:SSF327679 SSF327683:SSF393215 SSF393219:SSF458751 SSF458755:SSF524287 SSF524291:SSF589823 SSF589827:SSF655359 SSF655363:SSF720895 SSF720899:SSF786431 SSF786435:SSF851967 SSF851971:SSF917503 SSF917507:SSF983039 SSF983043:SSF1048576 TCB3:TCB65535 TCB65539:TCB131071 TCB131075:TCB196607 TCB196611:TCB262143 TCB262147:TCB327679 TCB327683:TCB393215 TCB393219:TCB458751 TCB458755:TCB524287 TCB524291:TCB589823 TCB589827:TCB655359 TCB655363:TCB720895 TCB720899:TCB786431 TCB786435:TCB851967 TCB851971:TCB917503 TCB917507:TCB983039 TCB983043:TCB1048576 TLX3:TLX65535 TLX65539:TLX131071 TLX131075:TLX196607 TLX196611:TLX262143 TLX262147:TLX327679 TLX327683:TLX393215 TLX393219:TLX458751 TLX458755:TLX524287 TLX524291:TLX589823 TLX589827:TLX655359 TLX655363:TLX720895 TLX720899:TLX786431 TLX786435:TLX851967 TLX851971:TLX917503 TLX917507:TLX983039 TLX983043:TLX1048576 TVT3:TVT65535 TVT65539:TVT131071 TVT131075:TVT196607 TVT196611:TVT262143 TVT262147:TVT327679 TVT327683:TVT393215 TVT393219:TVT458751 TVT458755:TVT524287 TVT524291:TVT589823 TVT589827:TVT655359 TVT655363:TVT720895 TVT720899:TVT786431 TVT786435:TVT851967 TVT851971:TVT917503 TVT917507:TVT983039 TVT983043:TVT1048576 UFP3:UFP65535 UFP65539:UFP131071 UFP131075:UFP196607 UFP196611:UFP262143 UFP262147:UFP327679 UFP327683:UFP393215 UFP393219:UFP458751 UFP458755:UFP524287 UFP524291:UFP589823 UFP589827:UFP655359 UFP655363:UFP720895 UFP720899:UFP786431 UFP786435:UFP851967 UFP851971:UFP917503 UFP917507:UFP983039 UFP983043:UFP1048576 UPL3:UPL65535 UPL65539:UPL131071 UPL131075:UPL196607 UPL196611:UPL262143 UPL262147:UPL327679 UPL327683:UPL393215 UPL393219:UPL458751 UPL458755:UPL524287 UPL524291:UPL589823 UPL589827:UPL655359 UPL655363:UPL720895 UPL720899:UPL786431 UPL786435:UPL851967 UPL851971:UPL917503 UPL917507:UPL983039 UPL983043:UPL1048576 UZH3:UZH65535 UZH65539:UZH131071 UZH131075:UZH196607 UZH196611:UZH262143 UZH262147:UZH327679 UZH327683:UZH393215 UZH393219:UZH458751 UZH458755:UZH524287 UZH524291:UZH589823 UZH589827:UZH655359 UZH655363:UZH720895 UZH720899:UZH786431 UZH786435:UZH851967 UZH851971:UZH917503 UZH917507:UZH983039 UZH983043:UZH1048576 VJD3:VJD65535 VJD65539:VJD131071 VJD131075:VJD196607 VJD196611:VJD262143 VJD262147:VJD327679 VJD327683:VJD393215 VJD393219:VJD458751 VJD458755:VJD524287 VJD524291:VJD589823 VJD589827:VJD655359 VJD655363:VJD720895 VJD720899:VJD786431 VJD786435:VJD851967 VJD851971:VJD917503 VJD917507:VJD983039 VJD983043:VJD1048576 VSZ3:VSZ65535 VSZ65539:VSZ131071 VSZ131075:VSZ196607 VSZ196611:VSZ262143 VSZ262147:VSZ327679 VSZ327683:VSZ393215 VSZ393219:VSZ458751 VSZ458755:VSZ524287 VSZ524291:VSZ589823 VSZ589827:VSZ655359 VSZ655363:VSZ720895 VSZ720899:VSZ786431 VSZ786435:VSZ851967 VSZ851971:VSZ917503 VSZ917507:VSZ983039 VSZ983043:VSZ1048576 WCV3:WCV65535 WCV65539:WCV131071 WCV131075:WCV196607 WCV196611:WCV262143 WCV262147:WCV327679 WCV327683:WCV393215 WCV393219:WCV458751 WCV458755:WCV524287 WCV524291:WCV589823 WCV589827:WCV655359 WCV655363:WCV720895 WCV720899:WCV786431 WCV786435:WCV851967 WCV851971:WCV917503 WCV917507:WCV983039 WCV983043:WCV1048576 WMR3:WMR65535 WMR65539:WMR131071 WMR131075:WMR196607 WMR196611:WMR262143 WMR262147:WMR327679 WMR327683:WMR393215 WMR393219:WMR458751 WMR458755:WMR524287 WMR524291:WMR589823 WMR589827:WMR655359 WMR655363:WMR720895 WMR720899:WMR786431 WMR786435:WMR851967 WMR851971:WMR917503 WMR917507:WMR983039 WMR983043:WMR1048576 WWN3:WWN65535 WWN65539:WWN131071 WWN131075:WWN196607 WWN196611:WWN262143 WWN262147:WWN327679 WWN327683:WWN393215 WWN393219:WWN458751 WWN458755:WWN524287 WWN524291:WWN589823 WWN589827:WWN655359 WWN655363:WWN720895 WWN720899:WWN786431 WWN786435:WWN851967 WWN851971:WWN917503 WWN917507:WWN983039 WWN983043:WWN1048576">
      <formula1>"Paid,Not Yet Paid,N/A"</formula1>
    </dataValidation>
    <dataValidation type="list" allowBlank="1" showInputMessage="1" showErrorMessage="1" sqref="CBA983043:CBK1048576 GFI983043:GFS1048576 KJQ983043:KKA1048576 ONY983043:OOI1048576 SSG983043:SSQ1048576 WWO983043:WWY1048576 KC3:KM65535 DOK3:DOU65535 HSS3:HTC65535 LXA3:LXK65535 QBI3:QBS65535 UFQ3:UGA65535 TY3:UI65535 DYG3:DYQ65535 ICO3:ICY65535 MGW3:MHG65535 QLE3:QLO65535 UPM3:UPW65535 ADU3:AEE65535 EIC3:EIM65535 IMK3:IMU65535 MQS3:MRC65535 QVA3:QVK65535 UZI3:UZS65535 ANQ3:AOA65535 ERY3:ESI65535 IWG3:IWQ65535 NAO3:NAY65535 REW3:RFG65535 VJE3:VJO65535 AXM3:AXW65535 FBU3:FCE65535 JGC3:JGM65535 NKK3:NKU65535 ROS3:RPC65535 VTA3:VTK65535 BHI3:BHS65535 FLQ3:FMA65535 JPY3:JQI65535 NUG3:NUQ65535 RYO3:RYY65535 WCW3:WDG65535 BRE3:BRO65535 FVM3:FVW65535 JZU3:KAE65535 OEC3:OEM65535 SIK3:SIU65535 WMS3:WNC65535 CBA3:CBK65535 GFI3:GFS65535 KJQ3:KKA65535 ONY3:OOI65535 SSG3:SSQ65535 WWO3:WWY65535 CKW3:CLG65535 GPE3:GPO65535 KTM3:KTW65535 OXU3:OYE65535 TCC3:TCM65535 CUS3:CVC65535 GZA3:GZK65535 LDI3:LDS65535 PHQ3:PIA65535 TLY3:TMI65535 DEO3:DEY65535 HIW3:HJG65535 LNE3:LNO65535 PRM3:PRW65535 TVU3:TWE65535 ANQ983043:AOA1048576 ERY983043:ESI1048576 IWG983043:IWQ1048576 NAO983043:NAY1048576 REW983043:RFG1048576 VJE983043:VJO1048576 KC65539:KM131071 DOK65539:DOU131071 HSS65539:HTC131071 LXA65539:LXK131071 QBI65539:QBS131071 UFQ65539:UGA131071 TY65539:UI131071 DYG65539:DYQ131071 ICO65539:ICY131071 MGW65539:MHG131071 QLE65539:QLO131071 UPM65539:UPW131071 ADU65539:AEE131071 EIC65539:EIM131071 IMK65539:IMU131071 MQS65539:MRC131071 QVA65539:QVK131071 UZI65539:UZS131071 ANQ65539:AOA131071 ERY65539:ESI131071 IWG65539:IWQ131071 NAO65539:NAY131071 REW65539:RFG131071 VJE65539:VJO131071 AXM65539:AXW131071 FBU65539:FCE131071 JGC65539:JGM131071 NKK65539:NKU131071 ROS65539:RPC131071 VTA65539:VTK131071 BHI65539:BHS131071 FLQ65539:FMA131071 JPY65539:JQI131071 NUG65539:NUQ131071 RYO65539:RYY131071 WCW65539:WDG131071 BRE65539:BRO131071 FVM65539:FVW131071 JZU65539:KAE131071 OEC65539:OEM131071 SIK65539:SIU131071 WMS65539:WNC131071 CBA65539:CBK131071 GFI65539:GFS131071 KJQ65539:KKA131071 ONY65539:OOI131071 SSG65539:SSQ131071 WWO65539:WWY131071 CKW65539:CLG131071 GPE65539:GPO131071 KTM65539:KTW131071 OXU65539:OYE131071 TCC65539:TCM131071 CUS65539:CVC131071 GZA65539:GZK131071 LDI65539:LDS131071 PHQ65539:PIA131071 TLY65539:TMI131071 DEO65539:DEY131071 HIW65539:HJG131071 LNE65539:LNO131071 PRM65539:PRW131071 TVU65539:TWE131071 AXM983043:AXW1048576 FBU983043:FCE1048576 JGC983043:JGM1048576 NKK983043:NKU1048576 ROS983043:RPC1048576 VTA983043:VTK1048576 KC131075:KM196607 DOK131075:DOU196607 HSS131075:HTC196607 LXA131075:LXK196607 QBI131075:QBS196607 UFQ131075:UGA196607 TY131075:UI196607 DYG131075:DYQ196607 ICO131075:ICY196607 MGW131075:MHG196607 QLE131075:QLO196607 UPM131075:UPW196607 ADU131075:AEE196607 EIC131075:EIM196607 IMK131075:IMU196607 MQS131075:MRC196607 QVA131075:QVK196607 UZI131075:UZS196607 ANQ131075:AOA196607 ERY131075:ESI196607 IWG131075:IWQ196607 NAO131075:NAY196607 REW131075:RFG196607 VJE131075:VJO196607 AXM131075:AXW196607 FBU131075:FCE196607 JGC131075:JGM196607 NKK131075:NKU196607 ROS131075:RPC196607 VTA131075:VTK196607 BHI131075:BHS196607 FLQ131075:FMA196607 JPY131075:JQI196607 NUG131075:NUQ196607 RYO131075:RYY196607 WCW131075:WDG196607 BRE131075:BRO196607 FVM131075:FVW196607 JZU131075:KAE196607 OEC131075:OEM196607 SIK131075:SIU196607 WMS131075:WNC196607 CBA131075:CBK196607 GFI131075:GFS196607 KJQ131075:KKA196607 ONY131075:OOI196607 SSG131075:SSQ196607 WWO131075:WWY196607 CKW131075:CLG196607 GPE131075:GPO196607 KTM131075:KTW196607 OXU131075:OYE196607 TCC131075:TCM196607 CUS131075:CVC196607 GZA131075:GZK196607 LDI131075:LDS196607 PHQ131075:PIA196607 TLY131075:TMI196607 DEO131075:DEY196607 HIW131075:HJG196607 LNE131075:LNO196607 PRM131075:PRW196607 TVU131075:TWE196607 BHI983043:BHS1048576 FLQ983043:FMA1048576 JPY983043:JQI1048576 NUG983043:NUQ1048576 RYO983043:RYY1048576 WCW983043:WDG1048576 KC196611:KM262143 DOK196611:DOU262143 HSS196611:HTC262143 LXA196611:LXK262143 QBI196611:QBS262143 UFQ196611:UGA262143 TY196611:UI262143 DYG196611:DYQ262143 ICO196611:ICY262143 MGW196611:MHG262143 QLE196611:QLO262143 UPM196611:UPW262143 ADU196611:AEE262143 EIC196611:EIM262143 IMK196611:IMU262143 MQS196611:MRC262143 QVA196611:QVK262143 UZI196611:UZS262143 ANQ196611:AOA262143 ERY196611:ESI262143 IWG196611:IWQ262143 NAO196611:NAY262143 REW196611:RFG262143 VJE196611:VJO262143 AXM196611:AXW262143 FBU196611:FCE262143 JGC196611:JGM262143 NKK196611:NKU262143 ROS196611:RPC262143 VTA196611:VTK262143 BHI196611:BHS262143 FLQ196611:FMA262143 JPY196611:JQI262143 NUG196611:NUQ262143 RYO196611:RYY262143 WCW196611:WDG262143 BRE196611:BRO262143 FVM196611:FVW262143 JZU196611:KAE262143 OEC196611:OEM262143 SIK196611:SIU262143 WMS196611:WNC262143 CBA196611:CBK262143 GFI196611:GFS262143 KJQ196611:KKA262143 ONY196611:OOI262143 SSG196611:SSQ262143 WWO196611:WWY262143 CKW196611:CLG262143 GPE196611:GPO262143 KTM196611:KTW262143 OXU196611:OYE262143 TCC196611:TCM262143 CUS196611:CVC262143 GZA196611:GZK262143 LDI196611:LDS262143 PHQ196611:PIA262143 TLY196611:TMI262143 DEO196611:DEY262143 HIW196611:HJG262143 LNE196611:LNO262143 PRM196611:PRW262143 TVU196611:TWE262143 BRE983043:BRO1048576 FVM983043:FVW1048576 JZU983043:KAE1048576 OEC983043:OEM1048576 SIK983043:SIU1048576 WMS983043:WNC1048576 KC262147:KM327679 DOK262147:DOU327679 HSS262147:HTC327679 LXA262147:LXK327679 QBI262147:QBS327679 UFQ262147:UGA327679 TY262147:UI327679 DYG262147:DYQ327679 ICO262147:ICY327679 MGW262147:MHG327679 QLE262147:QLO327679 UPM262147:UPW327679 ADU262147:AEE327679 EIC262147:EIM327679 IMK262147:IMU327679 MQS262147:MRC327679 QVA262147:QVK327679 UZI262147:UZS327679 ANQ262147:AOA327679 ERY262147:ESI327679 IWG262147:IWQ327679 NAO262147:NAY327679 REW262147:RFG327679 VJE262147:VJO327679 AXM262147:AXW327679 FBU262147:FCE327679 JGC262147:JGM327679 NKK262147:NKU327679 ROS262147:RPC327679 VTA262147:VTK327679 BHI262147:BHS327679 FLQ262147:FMA327679 JPY262147:JQI327679 NUG262147:NUQ327679 RYO262147:RYY327679 WCW262147:WDG327679 BRE262147:BRO327679 FVM262147:FVW327679 JZU262147:KAE327679 OEC262147:OEM327679 SIK262147:SIU327679 WMS262147:WNC327679 CBA262147:CBK327679 GFI262147:GFS327679 KJQ262147:KKA327679 ONY262147:OOI327679 SSG262147:SSQ327679 WWO262147:WWY327679 CKW262147:CLG327679 GPE262147:GPO327679 KTM262147:KTW327679 OXU262147:OYE327679 TCC262147:TCM327679 CUS262147:CVC327679 GZA262147:GZK327679 LDI262147:LDS327679 PHQ262147:PIA327679 TLY262147:TMI327679 DEO262147:DEY327679 HIW262147:HJG327679 LNE262147:LNO327679 PRM262147:PRW327679 TVU262147:TWE327679 KC327683:KM393215 DOK327683:DOU393215 HSS327683:HTC393215 LXA327683:LXK393215 QBI327683:QBS393215 UFQ327683:UGA393215 TY327683:UI393215 DYG327683:DYQ393215 ICO327683:ICY393215 MGW327683:MHG393215 QLE327683:QLO393215 UPM327683:UPW393215 ADU327683:AEE393215 EIC327683:EIM393215 IMK327683:IMU393215 MQS327683:MRC393215 QVA327683:QVK393215 UZI327683:UZS393215 ANQ327683:AOA393215 ERY327683:ESI393215 IWG327683:IWQ393215 NAO327683:NAY393215 REW327683:RFG393215 VJE327683:VJO393215 AXM327683:AXW393215 FBU327683:FCE393215 JGC327683:JGM393215 NKK327683:NKU393215 ROS327683:RPC393215 VTA327683:VTK393215 BHI327683:BHS393215 FLQ327683:FMA393215 JPY327683:JQI393215 NUG327683:NUQ393215 RYO327683:RYY393215 WCW327683:WDG393215 BRE327683:BRO393215 FVM327683:FVW393215 JZU327683:KAE393215 OEC327683:OEM393215 SIK327683:SIU393215 WMS327683:WNC393215 CBA327683:CBK393215 GFI327683:GFS393215 KJQ327683:KKA393215 ONY327683:OOI393215 SSG327683:SSQ393215 WWO327683:WWY393215 CKW327683:CLG393215 GPE327683:GPO393215 KTM327683:KTW393215 OXU327683:OYE393215 TCC327683:TCM393215 CUS327683:CVC393215 GZA327683:GZK393215 LDI327683:LDS393215 PHQ327683:PIA393215 TLY327683:TMI393215 DEO327683:DEY393215 HIW327683:HJG393215 LNE327683:LNO393215 PRM327683:PRW393215 TVU327683:TWE393215 CKW983043:CLG1048576 GPE983043:GPO1048576 KTM983043:KTW1048576 OXU983043:OYE1048576 TCC983043:TCM1048576 KC393219:KM458751 DOK393219:DOU458751 HSS393219:HTC458751 LXA393219:LXK458751 QBI393219:QBS458751 UFQ393219:UGA458751 TY393219:UI458751 DYG393219:DYQ458751 ICO393219:ICY458751 MGW393219:MHG458751 QLE393219:QLO458751 UPM393219:UPW458751 ADU393219:AEE458751 EIC393219:EIM458751 IMK393219:IMU458751 MQS393219:MRC458751 QVA393219:QVK458751 UZI393219:UZS458751 ANQ393219:AOA458751 ERY393219:ESI458751 IWG393219:IWQ458751 NAO393219:NAY458751 REW393219:RFG458751 VJE393219:VJO458751 AXM393219:AXW458751 FBU393219:FCE458751 JGC393219:JGM458751 NKK393219:NKU458751 ROS393219:RPC458751 VTA393219:VTK458751 BHI393219:BHS458751 FLQ393219:FMA458751 JPY393219:JQI458751 NUG393219:NUQ458751 RYO393219:RYY458751 WCW393219:WDG458751 BRE393219:BRO458751 FVM393219:FVW458751 JZU393219:KAE458751 OEC393219:OEM458751 SIK393219:SIU458751 WMS393219:WNC458751 CBA393219:CBK458751 GFI393219:GFS458751 KJQ393219:KKA458751 ONY393219:OOI458751 SSG393219:SSQ458751 WWO393219:WWY458751 CKW393219:CLG458751 GPE393219:GPO458751 KTM393219:KTW458751 OXU393219:OYE458751 TCC393219:TCM458751 CUS393219:CVC458751 GZA393219:GZK458751 LDI393219:LDS458751 PHQ393219:PIA458751 TLY393219:TMI458751 DEO393219:DEY458751 HIW393219:HJG458751 LNE393219:LNO458751 PRM393219:PRW458751 TVU393219:TWE458751 CUS983043:CVC1048576 GZA983043:GZK1048576 LDI983043:LDS1048576 PHQ983043:PIA1048576 TLY983043:TMI1048576 KC458755:KM524287 DOK458755:DOU524287 HSS458755:HTC524287 LXA458755:LXK524287 QBI458755:QBS524287 UFQ458755:UGA524287 TY458755:UI524287 DYG458755:DYQ524287 ICO458755:ICY524287 MGW458755:MHG524287 QLE458755:QLO524287 UPM458755:UPW524287 ADU458755:AEE524287 EIC458755:EIM524287 IMK458755:IMU524287 MQS458755:MRC524287 QVA458755:QVK524287 UZI458755:UZS524287 ANQ458755:AOA524287 ERY458755:ESI524287 IWG458755:IWQ524287 NAO458755:NAY524287 REW458755:RFG524287 VJE458755:VJO524287 AXM458755:AXW524287 FBU458755:FCE524287 JGC458755:JGM524287 NKK458755:NKU524287 ROS458755:RPC524287 VTA458755:VTK524287 BHI458755:BHS524287 FLQ458755:FMA524287 JPY458755:JQI524287 NUG458755:NUQ524287 RYO458755:RYY524287 WCW458755:WDG524287 BRE458755:BRO524287 FVM458755:FVW524287 JZU458755:KAE524287 OEC458755:OEM524287 SIK458755:SIU524287 WMS458755:WNC524287 CBA458755:CBK524287 GFI458755:GFS524287 KJQ458755:KKA524287 ONY458755:OOI524287 SSG458755:SSQ524287 WWO458755:WWY524287 CKW458755:CLG524287 GPE458755:GPO524287 KTM458755:KTW524287 OXU458755:OYE524287 TCC458755:TCM524287 CUS458755:CVC524287 GZA458755:GZK524287 LDI458755:LDS524287 PHQ458755:PIA524287 TLY458755:TMI524287 DEO458755:DEY524287 HIW458755:HJG524287 LNE458755:LNO524287 PRM458755:PRW524287 TVU458755:TWE524287 DEO983043:DEY1048576 HIW983043:HJG1048576 LNE983043:LNO1048576 PRM983043:PRW1048576 TVU983043:TWE1048576 KC524291:KM589823 DOK524291:DOU589823 HSS524291:HTC589823 LXA524291:LXK589823 QBI524291:QBS589823 UFQ524291:UGA589823 TY524291:UI589823 DYG524291:DYQ589823 ICO524291:ICY589823 MGW524291:MHG589823 QLE524291:QLO589823 UPM524291:UPW589823 ADU524291:AEE589823 EIC524291:EIM589823 IMK524291:IMU589823 MQS524291:MRC589823 QVA524291:QVK589823 UZI524291:UZS589823 ANQ524291:AOA589823 ERY524291:ESI589823 IWG524291:IWQ589823 NAO524291:NAY589823 REW524291:RFG589823 VJE524291:VJO589823 AXM524291:AXW589823 FBU524291:FCE589823 JGC524291:JGM589823 NKK524291:NKU589823 ROS524291:RPC589823 VTA524291:VTK589823 BHI524291:BHS589823 FLQ524291:FMA589823 JPY524291:JQI589823 NUG524291:NUQ589823 RYO524291:RYY589823 WCW524291:WDG589823 BRE524291:BRO589823 FVM524291:FVW589823 JZU524291:KAE589823 OEC524291:OEM589823 SIK524291:SIU589823 WMS524291:WNC589823 CBA524291:CBK589823 GFI524291:GFS589823 KJQ524291:KKA589823 ONY524291:OOI589823 SSG524291:SSQ589823 WWO524291:WWY589823 CKW524291:CLG589823 GPE524291:GPO589823 KTM524291:KTW589823 OXU524291:OYE589823 TCC524291:TCM589823 CUS524291:CVC589823 GZA524291:GZK589823 LDI524291:LDS589823 PHQ524291:PIA589823 TLY524291:TMI589823 DEO524291:DEY589823 HIW524291:HJG589823 LNE524291:LNO589823 PRM524291:PRW589823 TVU524291:TWE589823 KC983043:KM1048576 DOK983043:DOU1048576 HSS983043:HTC1048576 LXA983043:LXK1048576 QBI983043:QBS1048576 UFQ983043:UGA1048576 KC589827:KM655359 DOK589827:DOU655359 HSS589827:HTC655359 LXA589827:LXK655359 QBI589827:QBS655359 UFQ589827:UGA655359 TY589827:UI655359 DYG589827:DYQ655359 ICO589827:ICY655359 MGW589827:MHG655359 QLE589827:QLO655359 UPM589827:UPW655359 ADU589827:AEE655359 EIC589827:EIM655359 IMK589827:IMU655359 MQS589827:MRC655359 QVA589827:QVK655359 UZI589827:UZS655359 ANQ589827:AOA655359 ERY589827:ESI655359 IWG589827:IWQ655359 NAO589827:NAY655359 REW589827:RFG655359 VJE589827:VJO655359 AXM589827:AXW655359 FBU589827:FCE655359 JGC589827:JGM655359 NKK589827:NKU655359 ROS589827:RPC655359 VTA589827:VTK655359 BHI589827:BHS655359 FLQ589827:FMA655359 JPY589827:JQI655359 NUG589827:NUQ655359 RYO589827:RYY655359 WCW589827:WDG655359 BRE589827:BRO655359 FVM589827:FVW655359 JZU589827:KAE655359 OEC589827:OEM655359 SIK589827:SIU655359 WMS589827:WNC655359 CBA589827:CBK655359 GFI589827:GFS655359 KJQ589827:KKA655359 ONY589827:OOI655359 SSG589827:SSQ655359 WWO589827:WWY655359 CKW589827:CLG655359 GPE589827:GPO655359 KTM589827:KTW655359 OXU589827:OYE655359 TCC589827:TCM655359 CUS589827:CVC655359 GZA589827:GZK655359 LDI589827:LDS655359 PHQ589827:PIA655359 TLY589827:TMI655359 DEO589827:DEY655359 HIW589827:HJG655359 LNE589827:LNO655359 PRM589827:PRW655359 TVU589827:TWE655359 TY983043:UI1048576 DYG983043:DYQ1048576 ICO983043:ICY1048576 MGW983043:MHG1048576 QLE983043:QLO1048576 UPM983043:UPW1048576 KC655363:KM720895 DOK655363:DOU720895 HSS655363:HTC720895 LXA655363:LXK720895 QBI655363:QBS720895 UFQ655363:UGA720895 TY655363:UI720895 DYG655363:DYQ720895 ICO655363:ICY720895 MGW655363:MHG720895 QLE655363:QLO720895 UPM655363:UPW720895 ADU655363:AEE720895 EIC655363:EIM720895 IMK655363:IMU720895 MQS655363:MRC720895 QVA655363:QVK720895 UZI655363:UZS720895 ANQ655363:AOA720895 ERY655363:ESI720895 IWG655363:IWQ720895 NAO655363:NAY720895 REW655363:RFG720895 VJE655363:VJO720895 AXM655363:AXW720895 FBU655363:FCE720895 JGC655363:JGM720895 NKK655363:NKU720895 ROS655363:RPC720895 VTA655363:VTK720895 BHI655363:BHS720895 FLQ655363:FMA720895 JPY655363:JQI720895 NUG655363:NUQ720895 RYO655363:RYY720895 WCW655363:WDG720895 BRE655363:BRO720895 FVM655363:FVW720895 JZU655363:KAE720895 OEC655363:OEM720895 SIK655363:SIU720895 WMS655363:WNC720895 CBA655363:CBK720895 GFI655363:GFS720895 KJQ655363:KKA720895 ONY655363:OOI720895 SSG655363:SSQ720895 WWO655363:WWY720895 CKW655363:CLG720895 GPE655363:GPO720895 KTM655363:KTW720895 OXU655363:OYE720895 TCC655363:TCM720895 CUS655363:CVC720895 GZA655363:GZK720895 LDI655363:LDS720895 PHQ655363:PIA720895 TLY655363:TMI720895 DEO655363:DEY720895 HIW655363:HJG720895 LNE655363:LNO720895 PRM655363:PRW720895 TVU655363:TWE720895 ADU983043:AEE1048576 EIC983043:EIM1048576 IMK983043:IMU1048576 MQS983043:MRC1048576 QVA983043:QVK1048576 UZI983043:UZS1048576 KC720899:KM786431 DOK720899:DOU786431 HSS720899:HTC786431 LXA720899:LXK786431 QBI720899:QBS786431 UFQ720899:UGA786431 TY720899:UI786431 DYG720899:DYQ786431 ICO720899:ICY786431 MGW720899:MHG786431 QLE720899:QLO786431 UPM720899:UPW786431 ADU720899:AEE786431 EIC720899:EIM786431 IMK720899:IMU786431 MQS720899:MRC786431 QVA720899:QVK786431 UZI720899:UZS786431 ANQ720899:AOA786431 ERY720899:ESI786431 IWG720899:IWQ786431 NAO720899:NAY786431 REW720899:RFG786431 VJE720899:VJO786431 AXM720899:AXW786431 FBU720899:FCE786431 JGC720899:JGM786431 NKK720899:NKU786431 ROS720899:RPC786431 VTA720899:VTK786431 BHI720899:BHS786431 FLQ720899:FMA786431 JPY720899:JQI786431 NUG720899:NUQ786431 RYO720899:RYY786431 WCW720899:WDG786431 BRE720899:BRO786431 FVM720899:FVW786431 JZU720899:KAE786431 OEC720899:OEM786431 SIK720899:SIU786431 WMS720899:WNC786431 CBA720899:CBK786431 GFI720899:GFS786431 KJQ720899:KKA786431 ONY720899:OOI786431 SSG720899:SSQ786431 WWO720899:WWY786431 CKW720899:CLG786431 GPE720899:GPO786431 KTM720899:KTW786431 OXU720899:OYE786431 TCC720899:TCM786431 CUS720899:CVC786431 GZA720899:GZK786431 LDI720899:LDS786431 PHQ720899:PIA786431 TLY720899:TMI786431 DEO720899:DEY786431 HIW720899:HJG786431 LNE720899:LNO786431 PRM720899:PRW786431 TVU720899:TWE786431 KC786435:KM851967 DOK786435:DOU851967 HSS786435:HTC851967 LXA786435:LXK851967 QBI786435:QBS851967 UFQ786435:UGA851967 TY786435:UI851967 DYG786435:DYQ851967 ICO786435:ICY851967 MGW786435:MHG851967 QLE786435:QLO851967 UPM786435:UPW851967 ADU786435:AEE851967 EIC786435:EIM851967 IMK786435:IMU851967 MQS786435:MRC851967 QVA786435:QVK851967 UZI786435:UZS851967 ANQ786435:AOA851967 ERY786435:ESI851967 IWG786435:IWQ851967 NAO786435:NAY851967 REW786435:RFG851967 VJE786435:VJO851967 AXM786435:AXW851967 FBU786435:FCE851967 JGC786435:JGM851967 NKK786435:NKU851967 ROS786435:RPC851967 VTA786435:VTK851967 BHI786435:BHS851967 FLQ786435:FMA851967 JPY786435:JQI851967 NUG786435:NUQ851967 RYO786435:RYY851967 WCW786435:WDG851967 BRE786435:BRO851967 FVM786435:FVW851967 JZU786435:KAE851967 OEC786435:OEM851967 SIK786435:SIU851967 WMS786435:WNC851967 CBA786435:CBK851967 GFI786435:GFS851967 KJQ786435:KKA851967 ONY786435:OOI851967 SSG786435:SSQ851967 WWO786435:WWY851967 CKW786435:CLG851967 GPE786435:GPO851967 KTM786435:KTW851967 OXU786435:OYE851967 TCC786435:TCM851967 CUS786435:CVC851967 GZA786435:GZK851967 LDI786435:LDS851967 PHQ786435:PIA851967 TLY786435:TMI851967 DEO786435:DEY851967 HIW786435:HJG851967 LNE786435:LNO851967 PRM786435:PRW851967 TVU786435:TWE851967 KC851971:KM917503 DOK851971:DOU917503 HSS851971:HTC917503 LXA851971:LXK917503 QBI851971:QBS917503 UFQ851971:UGA917503 TY851971:UI917503 DYG851971:DYQ917503 ICO851971:ICY917503 MGW851971:MHG917503 QLE851971:QLO917503 UPM851971:UPW917503 ADU851971:AEE917503 EIC851971:EIM917503 IMK851971:IMU917503 MQS851971:MRC917503 QVA851971:QVK917503 UZI851971:UZS917503 ANQ851971:AOA917503 ERY851971:ESI917503 IWG851971:IWQ917503 NAO851971:NAY917503 REW851971:RFG917503 VJE851971:VJO917503 AXM851971:AXW917503 FBU851971:FCE917503 JGC851971:JGM917503 NKK851971:NKU917503 ROS851971:RPC917503 VTA851971:VTK917503 BHI851971:BHS917503 FLQ851971:FMA917503 JPY851971:JQI917503 NUG851971:NUQ917503 RYO851971:RYY917503 WCW851971:WDG917503 BRE851971:BRO917503 FVM851971:FVW917503 JZU851971:KAE917503 OEC851971:OEM917503 SIK851971:SIU917503 WMS851971:WNC917503 CBA851971:CBK917503 GFI851971:GFS917503 KJQ851971:KKA917503 ONY851971:OOI917503 SSG851971:SSQ917503 WWO851971:WWY917503 CKW851971:CLG917503 GPE851971:GPO917503 KTM851971:KTW917503 OXU851971:OYE917503 TCC851971:TCM917503 CUS851971:CVC917503 GZA851971:GZK917503 LDI851971:LDS917503 PHQ851971:PIA917503 TLY851971:TMI917503 DEO851971:DEY917503 HIW851971:HJG917503 LNE851971:LNO917503 PRM851971:PRW917503 TVU851971:TWE917503 KC917507:KM983039 DOK917507:DOU983039 HSS917507:HTC983039 LXA917507:LXK983039 QBI917507:QBS983039 UFQ917507:UGA983039 TY917507:UI983039 DYG917507:DYQ983039 ICO917507:ICY983039 MGW917507:MHG983039 QLE917507:QLO983039 UPM917507:UPW983039 ADU917507:AEE983039 EIC917507:EIM983039 IMK917507:IMU983039 MQS917507:MRC983039 QVA917507:QVK983039 UZI917507:UZS983039 ANQ917507:AOA983039 ERY917507:ESI983039 IWG917507:IWQ983039 NAO917507:NAY983039 REW917507:RFG983039 VJE917507:VJO983039 AXM917507:AXW983039 FBU917507:FCE983039 JGC917507:JGM983039 NKK917507:NKU983039 ROS917507:RPC983039 VTA917507:VTK983039 BHI917507:BHS983039 FLQ917507:FMA983039 JPY917507:JQI983039 NUG917507:NUQ983039 RYO917507:RYY983039 WCW917507:WDG983039 BRE917507:BRO983039 FVM917507:FVW983039 JZU917507:KAE983039 OEC917507:OEM983039 SIK917507:SIU983039 WMS917507:WNC983039 CBA917507:CBK983039 GFI917507:GFS983039 KJQ917507:KKA983039 ONY917507:OOI983039 SSG917507:SSQ983039 WWO917507:WWY983039 CKW917507:CLG983039 GPE917507:GPO983039 KTM917507:KTW983039 OXU917507:OYE983039 TCC917507:TCM983039 CUS917507:CVC983039 GZA917507:GZK983039 LDI917507:LDS983039 PHQ917507:PIA983039 TLY917507:TMI983039 DEO917507:DEY983039 HIW917507:HJG983039 LNE917507:LNO983039 PRM917507:PRW983039 TVU917507:TWE983039">
      <formula1>"Paid,Not Paid,N/A"</formula1>
    </dataValidation>
  </dataValidations>
  <pageMargins left="0.75" right="0.75" top="1" bottom="1" header="0.5" footer="0.5"/>
  <pageSetup paperSize="1" orientation="portrait"/>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G4404"/>
  <sheetViews>
    <sheetView zoomScale="80" zoomScaleNormal="80" workbookViewId="0">
      <pane ySplit="2" topLeftCell="A3" activePane="bottomLeft" state="frozen"/>
      <selection/>
      <selection pane="bottomLeft" activeCell="C8" sqref="C8"/>
    </sheetView>
  </sheetViews>
  <sheetFormatPr defaultColWidth="9" defaultRowHeight="11.25"/>
  <cols>
    <col min="1" max="1" width="3.85714285714286" style="35" customWidth="1"/>
    <col min="2" max="2" width="16.2857142857143" style="36" customWidth="1"/>
    <col min="3" max="3" width="5.42857142857143" style="144" customWidth="1"/>
    <col min="4" max="4" width="4.57142857142857" style="35" customWidth="1"/>
    <col min="5" max="5" width="5.28571428571429" style="35" customWidth="1"/>
    <col min="6" max="10" width="7.28571428571429" style="35" customWidth="1"/>
    <col min="11" max="11" width="6.71428571428571" style="35" customWidth="1"/>
    <col min="12" max="13" width="5.85714285714286" style="35" customWidth="1"/>
    <col min="14" max="15" width="7.28571428571429" style="35" customWidth="1"/>
    <col min="16" max="16" width="16.2857142857143" style="37" customWidth="1"/>
    <col min="17" max="17" width="5.71428571428571" style="38" customWidth="1"/>
    <col min="18" max="28" width="7.42857142857143" style="35" customWidth="1"/>
    <col min="29" max="29" width="7.42857142857143" style="39" customWidth="1"/>
    <col min="30" max="30" width="7.28571428571429" style="40" customWidth="1"/>
    <col min="31" max="31" width="17.8571428571429" style="35" customWidth="1"/>
    <col min="32" max="36" width="5.85714285714286" style="35" hidden="1" customWidth="1"/>
    <col min="37" max="37" width="9.14285714285714" style="35" hidden="1" customWidth="1"/>
    <col min="38" max="39" width="5.85714285714286" style="35" hidden="1" customWidth="1"/>
    <col min="40" max="40" width="6.28571428571429" style="35" hidden="1" customWidth="1"/>
    <col min="41" max="41" width="5.85714285714286" style="35" hidden="1" customWidth="1"/>
    <col min="42" max="42" width="6.57142857142857" style="35" hidden="1" customWidth="1"/>
    <col min="43" max="43" width="5.85714285714286" style="35" hidden="1" customWidth="1"/>
    <col min="44" max="44" width="9.14285714285714" style="35"/>
    <col min="45" max="49" width="6.57142857142857" style="35" customWidth="1"/>
    <col min="50" max="50" width="9.14285714285714" style="35" customWidth="1"/>
    <col min="51" max="56" width="6.57142857142857" style="35" customWidth="1"/>
    <col min="57" max="57" width="9.14285714285714" style="35" customWidth="1"/>
    <col min="58" max="284" width="9.14285714285714" style="35"/>
    <col min="285" max="285" width="7.14285714285714" style="35" customWidth="1"/>
    <col min="286" max="286" width="9.57142857142857" style="35" customWidth="1"/>
    <col min="287" max="287" width="5.14285714285714" style="35" customWidth="1"/>
    <col min="288" max="292" width="9" style="35" hidden="1" customWidth="1"/>
    <col min="293" max="293" width="4.71428571428571" style="35" customWidth="1"/>
    <col min="294" max="294" width="4.14285714285714" style="35" customWidth="1"/>
    <col min="295" max="295" width="4.42857142857143" style="35" customWidth="1"/>
    <col min="296" max="296" width="4.57142857142857" style="35" customWidth="1"/>
    <col min="297" max="297" width="4.28571428571429" style="35" customWidth="1"/>
    <col min="298" max="298" width="4.57142857142857" style="35" customWidth="1"/>
    <col min="299" max="299" width="4.71428571428571" style="35" customWidth="1"/>
    <col min="300" max="300" width="18.2857142857143" style="35" customWidth="1"/>
    <col min="301" max="301" width="6" style="35" customWidth="1"/>
    <col min="302" max="302" width="5" style="35" customWidth="1"/>
    <col min="303" max="303" width="9" style="35" customWidth="1"/>
    <col min="304" max="304" width="9.85714285714286" style="35" customWidth="1"/>
    <col min="305" max="305" width="9.71428571428571" style="35" customWidth="1"/>
    <col min="306" max="312" width="6" style="35" customWidth="1"/>
    <col min="313" max="540" width="9.14285714285714" style="35"/>
    <col min="541" max="541" width="7.14285714285714" style="35" customWidth="1"/>
    <col min="542" max="542" width="9.57142857142857" style="35" customWidth="1"/>
    <col min="543" max="543" width="5.14285714285714" style="35" customWidth="1"/>
    <col min="544" max="548" width="9" style="35" hidden="1" customWidth="1"/>
    <col min="549" max="549" width="4.71428571428571" style="35" customWidth="1"/>
    <col min="550" max="550" width="4.14285714285714" style="35" customWidth="1"/>
    <col min="551" max="551" width="4.42857142857143" style="35" customWidth="1"/>
    <col min="552" max="552" width="4.57142857142857" style="35" customWidth="1"/>
    <col min="553" max="553" width="4.28571428571429" style="35" customWidth="1"/>
    <col min="554" max="554" width="4.57142857142857" style="35" customWidth="1"/>
    <col min="555" max="555" width="4.71428571428571" style="35" customWidth="1"/>
    <col min="556" max="556" width="18.2857142857143" style="35" customWidth="1"/>
    <col min="557" max="557" width="6" style="35" customWidth="1"/>
    <col min="558" max="558" width="5" style="35" customWidth="1"/>
    <col min="559" max="559" width="9" style="35" customWidth="1"/>
    <col min="560" max="560" width="9.85714285714286" style="35" customWidth="1"/>
    <col min="561" max="561" width="9.71428571428571" style="35" customWidth="1"/>
    <col min="562" max="568" width="6" style="35" customWidth="1"/>
    <col min="569" max="796" width="9.14285714285714" style="35"/>
    <col min="797" max="797" width="7.14285714285714" style="35" customWidth="1"/>
    <col min="798" max="798" width="9.57142857142857" style="35" customWidth="1"/>
    <col min="799" max="799" width="5.14285714285714" style="35" customWidth="1"/>
    <col min="800" max="804" width="9" style="35" hidden="1" customWidth="1"/>
    <col min="805" max="805" width="4.71428571428571" style="35" customWidth="1"/>
    <col min="806" max="806" width="4.14285714285714" style="35" customWidth="1"/>
    <col min="807" max="807" width="4.42857142857143" style="35" customWidth="1"/>
    <col min="808" max="808" width="4.57142857142857" style="35" customWidth="1"/>
    <col min="809" max="809" width="4.28571428571429" style="35" customWidth="1"/>
    <col min="810" max="810" width="4.57142857142857" style="35" customWidth="1"/>
    <col min="811" max="811" width="4.71428571428571" style="35" customWidth="1"/>
    <col min="812" max="812" width="18.2857142857143" style="35" customWidth="1"/>
    <col min="813" max="813" width="6" style="35" customWidth="1"/>
    <col min="814" max="814" width="5" style="35" customWidth="1"/>
    <col min="815" max="815" width="9" style="35" customWidth="1"/>
    <col min="816" max="816" width="9.85714285714286" style="35" customWidth="1"/>
    <col min="817" max="817" width="9.71428571428571" style="35" customWidth="1"/>
    <col min="818" max="824" width="6" style="35" customWidth="1"/>
    <col min="825" max="1052" width="9.14285714285714" style="35"/>
    <col min="1053" max="1053" width="7.14285714285714" style="35" customWidth="1"/>
    <col min="1054" max="1054" width="9.57142857142857" style="35" customWidth="1"/>
    <col min="1055" max="1055" width="5.14285714285714" style="35" customWidth="1"/>
    <col min="1056" max="1060" width="9" style="35" hidden="1" customWidth="1"/>
    <col min="1061" max="1061" width="4.71428571428571" style="35" customWidth="1"/>
    <col min="1062" max="1062" width="4.14285714285714" style="35" customWidth="1"/>
    <col min="1063" max="1063" width="4.42857142857143" style="35" customWidth="1"/>
    <col min="1064" max="1064" width="4.57142857142857" style="35" customWidth="1"/>
    <col min="1065" max="1065" width="4.28571428571429" style="35" customWidth="1"/>
    <col min="1066" max="1066" width="4.57142857142857" style="35" customWidth="1"/>
    <col min="1067" max="1067" width="4.71428571428571" style="35" customWidth="1"/>
    <col min="1068" max="1068" width="18.2857142857143" style="35" customWidth="1"/>
    <col min="1069" max="1069" width="6" style="35" customWidth="1"/>
    <col min="1070" max="1070" width="5" style="35" customWidth="1"/>
    <col min="1071" max="1071" width="9" style="35" customWidth="1"/>
    <col min="1072" max="1072" width="9.85714285714286" style="35" customWidth="1"/>
    <col min="1073" max="1073" width="9.71428571428571" style="35" customWidth="1"/>
    <col min="1074" max="1080" width="6" style="35" customWidth="1"/>
    <col min="1081" max="1308" width="9.14285714285714" style="35"/>
    <col min="1309" max="1309" width="7.14285714285714" style="35" customWidth="1"/>
    <col min="1310" max="1310" width="9.57142857142857" style="35" customWidth="1"/>
    <col min="1311" max="1311" width="5.14285714285714" style="35" customWidth="1"/>
    <col min="1312" max="1316" width="9" style="35" hidden="1" customWidth="1"/>
    <col min="1317" max="1317" width="4.71428571428571" style="35" customWidth="1"/>
    <col min="1318" max="1318" width="4.14285714285714" style="35" customWidth="1"/>
    <col min="1319" max="1319" width="4.42857142857143" style="35" customWidth="1"/>
    <col min="1320" max="1320" width="4.57142857142857" style="35" customWidth="1"/>
    <col min="1321" max="1321" width="4.28571428571429" style="35" customWidth="1"/>
    <col min="1322" max="1322" width="4.57142857142857" style="35" customWidth="1"/>
    <col min="1323" max="1323" width="4.71428571428571" style="35" customWidth="1"/>
    <col min="1324" max="1324" width="18.2857142857143" style="35" customWidth="1"/>
    <col min="1325" max="1325" width="6" style="35" customWidth="1"/>
    <col min="1326" max="1326" width="5" style="35" customWidth="1"/>
    <col min="1327" max="1327" width="9" style="35" customWidth="1"/>
    <col min="1328" max="1328" width="9.85714285714286" style="35" customWidth="1"/>
    <col min="1329" max="1329" width="9.71428571428571" style="35" customWidth="1"/>
    <col min="1330" max="1336" width="6" style="35" customWidth="1"/>
    <col min="1337" max="1564" width="9.14285714285714" style="35"/>
    <col min="1565" max="1565" width="7.14285714285714" style="35" customWidth="1"/>
    <col min="1566" max="1566" width="9.57142857142857" style="35" customWidth="1"/>
    <col min="1567" max="1567" width="5.14285714285714" style="35" customWidth="1"/>
    <col min="1568" max="1572" width="9" style="35" hidden="1" customWidth="1"/>
    <col min="1573" max="1573" width="4.71428571428571" style="35" customWidth="1"/>
    <col min="1574" max="1574" width="4.14285714285714" style="35" customWidth="1"/>
    <col min="1575" max="1575" width="4.42857142857143" style="35" customWidth="1"/>
    <col min="1576" max="1576" width="4.57142857142857" style="35" customWidth="1"/>
    <col min="1577" max="1577" width="4.28571428571429" style="35" customWidth="1"/>
    <col min="1578" max="1578" width="4.57142857142857" style="35" customWidth="1"/>
    <col min="1579" max="1579" width="4.71428571428571" style="35" customWidth="1"/>
    <col min="1580" max="1580" width="18.2857142857143" style="35" customWidth="1"/>
    <col min="1581" max="1581" width="6" style="35" customWidth="1"/>
    <col min="1582" max="1582" width="5" style="35" customWidth="1"/>
    <col min="1583" max="1583" width="9" style="35" customWidth="1"/>
    <col min="1584" max="1584" width="9.85714285714286" style="35" customWidth="1"/>
    <col min="1585" max="1585" width="9.71428571428571" style="35" customWidth="1"/>
    <col min="1586" max="1592" width="6" style="35" customWidth="1"/>
    <col min="1593" max="1820" width="9.14285714285714" style="35"/>
    <col min="1821" max="1821" width="7.14285714285714" style="35" customWidth="1"/>
    <col min="1822" max="1822" width="9.57142857142857" style="35" customWidth="1"/>
    <col min="1823" max="1823" width="5.14285714285714" style="35" customWidth="1"/>
    <col min="1824" max="1828" width="9" style="35" hidden="1" customWidth="1"/>
    <col min="1829" max="1829" width="4.71428571428571" style="35" customWidth="1"/>
    <col min="1830" max="1830" width="4.14285714285714" style="35" customWidth="1"/>
    <col min="1831" max="1831" width="4.42857142857143" style="35" customWidth="1"/>
    <col min="1832" max="1832" width="4.57142857142857" style="35" customWidth="1"/>
    <col min="1833" max="1833" width="4.28571428571429" style="35" customWidth="1"/>
    <col min="1834" max="1834" width="4.57142857142857" style="35" customWidth="1"/>
    <col min="1835" max="1835" width="4.71428571428571" style="35" customWidth="1"/>
    <col min="1836" max="1836" width="18.2857142857143" style="35" customWidth="1"/>
    <col min="1837" max="1837" width="6" style="35" customWidth="1"/>
    <col min="1838" max="1838" width="5" style="35" customWidth="1"/>
    <col min="1839" max="1839" width="9" style="35" customWidth="1"/>
    <col min="1840" max="1840" width="9.85714285714286" style="35" customWidth="1"/>
    <col min="1841" max="1841" width="9.71428571428571" style="35" customWidth="1"/>
    <col min="1842" max="1848" width="6" style="35" customWidth="1"/>
    <col min="1849" max="2076" width="9.14285714285714" style="35"/>
    <col min="2077" max="2077" width="7.14285714285714" style="35" customWidth="1"/>
    <col min="2078" max="2078" width="9.57142857142857" style="35" customWidth="1"/>
    <col min="2079" max="2079" width="5.14285714285714" style="35" customWidth="1"/>
    <col min="2080" max="2084" width="9" style="35" hidden="1" customWidth="1"/>
    <col min="2085" max="2085" width="4.71428571428571" style="35" customWidth="1"/>
    <col min="2086" max="2086" width="4.14285714285714" style="35" customWidth="1"/>
    <col min="2087" max="2087" width="4.42857142857143" style="35" customWidth="1"/>
    <col min="2088" max="2088" width="4.57142857142857" style="35" customWidth="1"/>
    <col min="2089" max="2089" width="4.28571428571429" style="35" customWidth="1"/>
    <col min="2090" max="2090" width="4.57142857142857" style="35" customWidth="1"/>
    <col min="2091" max="2091" width="4.71428571428571" style="35" customWidth="1"/>
    <col min="2092" max="2092" width="18.2857142857143" style="35" customWidth="1"/>
    <col min="2093" max="2093" width="6" style="35" customWidth="1"/>
    <col min="2094" max="2094" width="5" style="35" customWidth="1"/>
    <col min="2095" max="2095" width="9" style="35" customWidth="1"/>
    <col min="2096" max="2096" width="9.85714285714286" style="35" customWidth="1"/>
    <col min="2097" max="2097" width="9.71428571428571" style="35" customWidth="1"/>
    <col min="2098" max="2104" width="6" style="35" customWidth="1"/>
    <col min="2105" max="2332" width="9.14285714285714" style="35"/>
    <col min="2333" max="2333" width="7.14285714285714" style="35" customWidth="1"/>
    <col min="2334" max="2334" width="9.57142857142857" style="35" customWidth="1"/>
    <col min="2335" max="2335" width="5.14285714285714" style="35" customWidth="1"/>
    <col min="2336" max="2340" width="9" style="35" hidden="1" customWidth="1"/>
    <col min="2341" max="2341" width="4.71428571428571" style="35" customWidth="1"/>
    <col min="2342" max="2342" width="4.14285714285714" style="35" customWidth="1"/>
    <col min="2343" max="2343" width="4.42857142857143" style="35" customWidth="1"/>
    <col min="2344" max="2344" width="4.57142857142857" style="35" customWidth="1"/>
    <col min="2345" max="2345" width="4.28571428571429" style="35" customWidth="1"/>
    <col min="2346" max="2346" width="4.57142857142857" style="35" customWidth="1"/>
    <col min="2347" max="2347" width="4.71428571428571" style="35" customWidth="1"/>
    <col min="2348" max="2348" width="18.2857142857143" style="35" customWidth="1"/>
    <col min="2349" max="2349" width="6" style="35" customWidth="1"/>
    <col min="2350" max="2350" width="5" style="35" customWidth="1"/>
    <col min="2351" max="2351" width="9" style="35" customWidth="1"/>
    <col min="2352" max="2352" width="9.85714285714286" style="35" customWidth="1"/>
    <col min="2353" max="2353" width="9.71428571428571" style="35" customWidth="1"/>
    <col min="2354" max="2360" width="6" style="35" customWidth="1"/>
    <col min="2361" max="2588" width="9.14285714285714" style="35"/>
    <col min="2589" max="2589" width="7.14285714285714" style="35" customWidth="1"/>
    <col min="2590" max="2590" width="9.57142857142857" style="35" customWidth="1"/>
    <col min="2591" max="2591" width="5.14285714285714" style="35" customWidth="1"/>
    <col min="2592" max="2596" width="9" style="35" hidden="1" customWidth="1"/>
    <col min="2597" max="2597" width="4.71428571428571" style="35" customWidth="1"/>
    <col min="2598" max="2598" width="4.14285714285714" style="35" customWidth="1"/>
    <col min="2599" max="2599" width="4.42857142857143" style="35" customWidth="1"/>
    <col min="2600" max="2600" width="4.57142857142857" style="35" customWidth="1"/>
    <col min="2601" max="2601" width="4.28571428571429" style="35" customWidth="1"/>
    <col min="2602" max="2602" width="4.57142857142857" style="35" customWidth="1"/>
    <col min="2603" max="2603" width="4.71428571428571" style="35" customWidth="1"/>
    <col min="2604" max="2604" width="18.2857142857143" style="35" customWidth="1"/>
    <col min="2605" max="2605" width="6" style="35" customWidth="1"/>
    <col min="2606" max="2606" width="5" style="35" customWidth="1"/>
    <col min="2607" max="2607" width="9" style="35" customWidth="1"/>
    <col min="2608" max="2608" width="9.85714285714286" style="35" customWidth="1"/>
    <col min="2609" max="2609" width="9.71428571428571" style="35" customWidth="1"/>
    <col min="2610" max="2616" width="6" style="35" customWidth="1"/>
    <col min="2617" max="2844" width="9.14285714285714" style="35"/>
    <col min="2845" max="2845" width="7.14285714285714" style="35" customWidth="1"/>
    <col min="2846" max="2846" width="9.57142857142857" style="35" customWidth="1"/>
    <col min="2847" max="2847" width="5.14285714285714" style="35" customWidth="1"/>
    <col min="2848" max="2852" width="9" style="35" hidden="1" customWidth="1"/>
    <col min="2853" max="2853" width="4.71428571428571" style="35" customWidth="1"/>
    <col min="2854" max="2854" width="4.14285714285714" style="35" customWidth="1"/>
    <col min="2855" max="2855" width="4.42857142857143" style="35" customWidth="1"/>
    <col min="2856" max="2856" width="4.57142857142857" style="35" customWidth="1"/>
    <col min="2857" max="2857" width="4.28571428571429" style="35" customWidth="1"/>
    <col min="2858" max="2858" width="4.57142857142857" style="35" customWidth="1"/>
    <col min="2859" max="2859" width="4.71428571428571" style="35" customWidth="1"/>
    <col min="2860" max="2860" width="18.2857142857143" style="35" customWidth="1"/>
    <col min="2861" max="2861" width="6" style="35" customWidth="1"/>
    <col min="2862" max="2862" width="5" style="35" customWidth="1"/>
    <col min="2863" max="2863" width="9" style="35" customWidth="1"/>
    <col min="2864" max="2864" width="9.85714285714286" style="35" customWidth="1"/>
    <col min="2865" max="2865" width="9.71428571428571" style="35" customWidth="1"/>
    <col min="2866" max="2872" width="6" style="35" customWidth="1"/>
    <col min="2873" max="3100" width="9.14285714285714" style="35"/>
    <col min="3101" max="3101" width="7.14285714285714" style="35" customWidth="1"/>
    <col min="3102" max="3102" width="9.57142857142857" style="35" customWidth="1"/>
    <col min="3103" max="3103" width="5.14285714285714" style="35" customWidth="1"/>
    <col min="3104" max="3108" width="9" style="35" hidden="1" customWidth="1"/>
    <col min="3109" max="3109" width="4.71428571428571" style="35" customWidth="1"/>
    <col min="3110" max="3110" width="4.14285714285714" style="35" customWidth="1"/>
    <col min="3111" max="3111" width="4.42857142857143" style="35" customWidth="1"/>
    <col min="3112" max="3112" width="4.57142857142857" style="35" customWidth="1"/>
    <col min="3113" max="3113" width="4.28571428571429" style="35" customWidth="1"/>
    <col min="3114" max="3114" width="4.57142857142857" style="35" customWidth="1"/>
    <col min="3115" max="3115" width="4.71428571428571" style="35" customWidth="1"/>
    <col min="3116" max="3116" width="18.2857142857143" style="35" customWidth="1"/>
    <col min="3117" max="3117" width="6" style="35" customWidth="1"/>
    <col min="3118" max="3118" width="5" style="35" customWidth="1"/>
    <col min="3119" max="3119" width="9" style="35" customWidth="1"/>
    <col min="3120" max="3120" width="9.85714285714286" style="35" customWidth="1"/>
    <col min="3121" max="3121" width="9.71428571428571" style="35" customWidth="1"/>
    <col min="3122" max="3128" width="6" style="35" customWidth="1"/>
    <col min="3129" max="3356" width="9.14285714285714" style="35"/>
    <col min="3357" max="3357" width="7.14285714285714" style="35" customWidth="1"/>
    <col min="3358" max="3358" width="9.57142857142857" style="35" customWidth="1"/>
    <col min="3359" max="3359" width="5.14285714285714" style="35" customWidth="1"/>
    <col min="3360" max="3364" width="9" style="35" hidden="1" customWidth="1"/>
    <col min="3365" max="3365" width="4.71428571428571" style="35" customWidth="1"/>
    <col min="3366" max="3366" width="4.14285714285714" style="35" customWidth="1"/>
    <col min="3367" max="3367" width="4.42857142857143" style="35" customWidth="1"/>
    <col min="3368" max="3368" width="4.57142857142857" style="35" customWidth="1"/>
    <col min="3369" max="3369" width="4.28571428571429" style="35" customWidth="1"/>
    <col min="3370" max="3370" width="4.57142857142857" style="35" customWidth="1"/>
    <col min="3371" max="3371" width="4.71428571428571" style="35" customWidth="1"/>
    <col min="3372" max="3372" width="18.2857142857143" style="35" customWidth="1"/>
    <col min="3373" max="3373" width="6" style="35" customWidth="1"/>
    <col min="3374" max="3374" width="5" style="35" customWidth="1"/>
    <col min="3375" max="3375" width="9" style="35" customWidth="1"/>
    <col min="3376" max="3376" width="9.85714285714286" style="35" customWidth="1"/>
    <col min="3377" max="3377" width="9.71428571428571" style="35" customWidth="1"/>
    <col min="3378" max="3384" width="6" style="35" customWidth="1"/>
    <col min="3385" max="3612" width="9.14285714285714" style="35"/>
    <col min="3613" max="3613" width="7.14285714285714" style="35" customWidth="1"/>
    <col min="3614" max="3614" width="9.57142857142857" style="35" customWidth="1"/>
    <col min="3615" max="3615" width="5.14285714285714" style="35" customWidth="1"/>
    <col min="3616" max="3620" width="9" style="35" hidden="1" customWidth="1"/>
    <col min="3621" max="3621" width="4.71428571428571" style="35" customWidth="1"/>
    <col min="3622" max="3622" width="4.14285714285714" style="35" customWidth="1"/>
    <col min="3623" max="3623" width="4.42857142857143" style="35" customWidth="1"/>
    <col min="3624" max="3624" width="4.57142857142857" style="35" customWidth="1"/>
    <col min="3625" max="3625" width="4.28571428571429" style="35" customWidth="1"/>
    <col min="3626" max="3626" width="4.57142857142857" style="35" customWidth="1"/>
    <col min="3627" max="3627" width="4.71428571428571" style="35" customWidth="1"/>
    <col min="3628" max="3628" width="18.2857142857143" style="35" customWidth="1"/>
    <col min="3629" max="3629" width="6" style="35" customWidth="1"/>
    <col min="3630" max="3630" width="5" style="35" customWidth="1"/>
    <col min="3631" max="3631" width="9" style="35" customWidth="1"/>
    <col min="3632" max="3632" width="9.85714285714286" style="35" customWidth="1"/>
    <col min="3633" max="3633" width="9.71428571428571" style="35" customWidth="1"/>
    <col min="3634" max="3640" width="6" style="35" customWidth="1"/>
    <col min="3641" max="3868" width="9.14285714285714" style="35"/>
    <col min="3869" max="3869" width="7.14285714285714" style="35" customWidth="1"/>
    <col min="3870" max="3870" width="9.57142857142857" style="35" customWidth="1"/>
    <col min="3871" max="3871" width="5.14285714285714" style="35" customWidth="1"/>
    <col min="3872" max="3876" width="9" style="35" hidden="1" customWidth="1"/>
    <col min="3877" max="3877" width="4.71428571428571" style="35" customWidth="1"/>
    <col min="3878" max="3878" width="4.14285714285714" style="35" customWidth="1"/>
    <col min="3879" max="3879" width="4.42857142857143" style="35" customWidth="1"/>
    <col min="3880" max="3880" width="4.57142857142857" style="35" customWidth="1"/>
    <col min="3881" max="3881" width="4.28571428571429" style="35" customWidth="1"/>
    <col min="3882" max="3882" width="4.57142857142857" style="35" customWidth="1"/>
    <col min="3883" max="3883" width="4.71428571428571" style="35" customWidth="1"/>
    <col min="3884" max="3884" width="18.2857142857143" style="35" customWidth="1"/>
    <col min="3885" max="3885" width="6" style="35" customWidth="1"/>
    <col min="3886" max="3886" width="5" style="35" customWidth="1"/>
    <col min="3887" max="3887" width="9" style="35" customWidth="1"/>
    <col min="3888" max="3888" width="9.85714285714286" style="35" customWidth="1"/>
    <col min="3889" max="3889" width="9.71428571428571" style="35" customWidth="1"/>
    <col min="3890" max="3896" width="6" style="35" customWidth="1"/>
    <col min="3897" max="4124" width="9.14285714285714" style="35"/>
    <col min="4125" max="4125" width="7.14285714285714" style="35" customWidth="1"/>
    <col min="4126" max="4126" width="9.57142857142857" style="35" customWidth="1"/>
    <col min="4127" max="4127" width="5.14285714285714" style="35" customWidth="1"/>
    <col min="4128" max="4132" width="9" style="35" hidden="1" customWidth="1"/>
    <col min="4133" max="4133" width="4.71428571428571" style="35" customWidth="1"/>
    <col min="4134" max="4134" width="4.14285714285714" style="35" customWidth="1"/>
    <col min="4135" max="4135" width="4.42857142857143" style="35" customWidth="1"/>
    <col min="4136" max="4136" width="4.57142857142857" style="35" customWidth="1"/>
    <col min="4137" max="4137" width="4.28571428571429" style="35" customWidth="1"/>
    <col min="4138" max="4138" width="4.57142857142857" style="35" customWidth="1"/>
    <col min="4139" max="4139" width="4.71428571428571" style="35" customWidth="1"/>
    <col min="4140" max="4140" width="18.2857142857143" style="35" customWidth="1"/>
    <col min="4141" max="4141" width="6" style="35" customWidth="1"/>
    <col min="4142" max="4142" width="5" style="35" customWidth="1"/>
    <col min="4143" max="4143" width="9" style="35" customWidth="1"/>
    <col min="4144" max="4144" width="9.85714285714286" style="35" customWidth="1"/>
    <col min="4145" max="4145" width="9.71428571428571" style="35" customWidth="1"/>
    <col min="4146" max="4152" width="6" style="35" customWidth="1"/>
    <col min="4153" max="4380" width="9.14285714285714" style="35"/>
    <col min="4381" max="4381" width="7.14285714285714" style="35" customWidth="1"/>
    <col min="4382" max="4382" width="9.57142857142857" style="35" customWidth="1"/>
    <col min="4383" max="4383" width="5.14285714285714" style="35" customWidth="1"/>
    <col min="4384" max="4388" width="9" style="35" hidden="1" customWidth="1"/>
    <col min="4389" max="4389" width="4.71428571428571" style="35" customWidth="1"/>
    <col min="4390" max="4390" width="4.14285714285714" style="35" customWidth="1"/>
    <col min="4391" max="4391" width="4.42857142857143" style="35" customWidth="1"/>
    <col min="4392" max="4392" width="4.57142857142857" style="35" customWidth="1"/>
    <col min="4393" max="4393" width="4.28571428571429" style="35" customWidth="1"/>
    <col min="4394" max="4394" width="4.57142857142857" style="35" customWidth="1"/>
    <col min="4395" max="4395" width="4.71428571428571" style="35" customWidth="1"/>
    <col min="4396" max="4396" width="18.2857142857143" style="35" customWidth="1"/>
    <col min="4397" max="4397" width="6" style="35" customWidth="1"/>
    <col min="4398" max="4398" width="5" style="35" customWidth="1"/>
    <col min="4399" max="4399" width="9" style="35" customWidth="1"/>
    <col min="4400" max="4400" width="9.85714285714286" style="35" customWidth="1"/>
    <col min="4401" max="4401" width="9.71428571428571" style="35" customWidth="1"/>
    <col min="4402" max="4408" width="6" style="35" customWidth="1"/>
    <col min="4409" max="4636" width="9.14285714285714" style="35"/>
    <col min="4637" max="4637" width="7.14285714285714" style="35" customWidth="1"/>
    <col min="4638" max="4638" width="9.57142857142857" style="35" customWidth="1"/>
    <col min="4639" max="4639" width="5.14285714285714" style="35" customWidth="1"/>
    <col min="4640" max="4644" width="9" style="35" hidden="1" customWidth="1"/>
    <col min="4645" max="4645" width="4.71428571428571" style="35" customWidth="1"/>
    <col min="4646" max="4646" width="4.14285714285714" style="35" customWidth="1"/>
    <col min="4647" max="4647" width="4.42857142857143" style="35" customWidth="1"/>
    <col min="4648" max="4648" width="4.57142857142857" style="35" customWidth="1"/>
    <col min="4649" max="4649" width="4.28571428571429" style="35" customWidth="1"/>
    <col min="4650" max="4650" width="4.57142857142857" style="35" customWidth="1"/>
    <col min="4651" max="4651" width="4.71428571428571" style="35" customWidth="1"/>
    <col min="4652" max="4652" width="18.2857142857143" style="35" customWidth="1"/>
    <col min="4653" max="4653" width="6" style="35" customWidth="1"/>
    <col min="4654" max="4654" width="5" style="35" customWidth="1"/>
    <col min="4655" max="4655" width="9" style="35" customWidth="1"/>
    <col min="4656" max="4656" width="9.85714285714286" style="35" customWidth="1"/>
    <col min="4657" max="4657" width="9.71428571428571" style="35" customWidth="1"/>
    <col min="4658" max="4664" width="6" style="35" customWidth="1"/>
    <col min="4665" max="4892" width="9.14285714285714" style="35"/>
    <col min="4893" max="4893" width="7.14285714285714" style="35" customWidth="1"/>
    <col min="4894" max="4894" width="9.57142857142857" style="35" customWidth="1"/>
    <col min="4895" max="4895" width="5.14285714285714" style="35" customWidth="1"/>
    <col min="4896" max="4900" width="9" style="35" hidden="1" customWidth="1"/>
    <col min="4901" max="4901" width="4.71428571428571" style="35" customWidth="1"/>
    <col min="4902" max="4902" width="4.14285714285714" style="35" customWidth="1"/>
    <col min="4903" max="4903" width="4.42857142857143" style="35" customWidth="1"/>
    <col min="4904" max="4904" width="4.57142857142857" style="35" customWidth="1"/>
    <col min="4905" max="4905" width="4.28571428571429" style="35" customWidth="1"/>
    <col min="4906" max="4906" width="4.57142857142857" style="35" customWidth="1"/>
    <col min="4907" max="4907" width="4.71428571428571" style="35" customWidth="1"/>
    <col min="4908" max="4908" width="18.2857142857143" style="35" customWidth="1"/>
    <col min="4909" max="4909" width="6" style="35" customWidth="1"/>
    <col min="4910" max="4910" width="5" style="35" customWidth="1"/>
    <col min="4911" max="4911" width="9" style="35" customWidth="1"/>
    <col min="4912" max="4912" width="9.85714285714286" style="35" customWidth="1"/>
    <col min="4913" max="4913" width="9.71428571428571" style="35" customWidth="1"/>
    <col min="4914" max="4920" width="6" style="35" customWidth="1"/>
    <col min="4921" max="5148" width="9.14285714285714" style="35"/>
    <col min="5149" max="5149" width="7.14285714285714" style="35" customWidth="1"/>
    <col min="5150" max="5150" width="9.57142857142857" style="35" customWidth="1"/>
    <col min="5151" max="5151" width="5.14285714285714" style="35" customWidth="1"/>
    <col min="5152" max="5156" width="9" style="35" hidden="1" customWidth="1"/>
    <col min="5157" max="5157" width="4.71428571428571" style="35" customWidth="1"/>
    <col min="5158" max="5158" width="4.14285714285714" style="35" customWidth="1"/>
    <col min="5159" max="5159" width="4.42857142857143" style="35" customWidth="1"/>
    <col min="5160" max="5160" width="4.57142857142857" style="35" customWidth="1"/>
    <col min="5161" max="5161" width="4.28571428571429" style="35" customWidth="1"/>
    <col min="5162" max="5162" width="4.57142857142857" style="35" customWidth="1"/>
    <col min="5163" max="5163" width="4.71428571428571" style="35" customWidth="1"/>
    <col min="5164" max="5164" width="18.2857142857143" style="35" customWidth="1"/>
    <col min="5165" max="5165" width="6" style="35" customWidth="1"/>
    <col min="5166" max="5166" width="5" style="35" customWidth="1"/>
    <col min="5167" max="5167" width="9" style="35" customWidth="1"/>
    <col min="5168" max="5168" width="9.85714285714286" style="35" customWidth="1"/>
    <col min="5169" max="5169" width="9.71428571428571" style="35" customWidth="1"/>
    <col min="5170" max="5176" width="6" style="35" customWidth="1"/>
    <col min="5177" max="5404" width="9.14285714285714" style="35"/>
    <col min="5405" max="5405" width="7.14285714285714" style="35" customWidth="1"/>
    <col min="5406" max="5406" width="9.57142857142857" style="35" customWidth="1"/>
    <col min="5407" max="5407" width="5.14285714285714" style="35" customWidth="1"/>
    <col min="5408" max="5412" width="9" style="35" hidden="1" customWidth="1"/>
    <col min="5413" max="5413" width="4.71428571428571" style="35" customWidth="1"/>
    <col min="5414" max="5414" width="4.14285714285714" style="35" customWidth="1"/>
    <col min="5415" max="5415" width="4.42857142857143" style="35" customWidth="1"/>
    <col min="5416" max="5416" width="4.57142857142857" style="35" customWidth="1"/>
    <col min="5417" max="5417" width="4.28571428571429" style="35" customWidth="1"/>
    <col min="5418" max="5418" width="4.57142857142857" style="35" customWidth="1"/>
    <col min="5419" max="5419" width="4.71428571428571" style="35" customWidth="1"/>
    <col min="5420" max="5420" width="18.2857142857143" style="35" customWidth="1"/>
    <col min="5421" max="5421" width="6" style="35" customWidth="1"/>
    <col min="5422" max="5422" width="5" style="35" customWidth="1"/>
    <col min="5423" max="5423" width="9" style="35" customWidth="1"/>
    <col min="5424" max="5424" width="9.85714285714286" style="35" customWidth="1"/>
    <col min="5425" max="5425" width="9.71428571428571" style="35" customWidth="1"/>
    <col min="5426" max="5432" width="6" style="35" customWidth="1"/>
    <col min="5433" max="5660" width="9.14285714285714" style="35"/>
    <col min="5661" max="5661" width="7.14285714285714" style="35" customWidth="1"/>
    <col min="5662" max="5662" width="9.57142857142857" style="35" customWidth="1"/>
    <col min="5663" max="5663" width="5.14285714285714" style="35" customWidth="1"/>
    <col min="5664" max="5668" width="9" style="35" hidden="1" customWidth="1"/>
    <col min="5669" max="5669" width="4.71428571428571" style="35" customWidth="1"/>
    <col min="5670" max="5670" width="4.14285714285714" style="35" customWidth="1"/>
    <col min="5671" max="5671" width="4.42857142857143" style="35" customWidth="1"/>
    <col min="5672" max="5672" width="4.57142857142857" style="35" customWidth="1"/>
    <col min="5673" max="5673" width="4.28571428571429" style="35" customWidth="1"/>
    <col min="5674" max="5674" width="4.57142857142857" style="35" customWidth="1"/>
    <col min="5675" max="5675" width="4.71428571428571" style="35" customWidth="1"/>
    <col min="5676" max="5676" width="18.2857142857143" style="35" customWidth="1"/>
    <col min="5677" max="5677" width="6" style="35" customWidth="1"/>
    <col min="5678" max="5678" width="5" style="35" customWidth="1"/>
    <col min="5679" max="5679" width="9" style="35" customWidth="1"/>
    <col min="5680" max="5680" width="9.85714285714286" style="35" customWidth="1"/>
    <col min="5681" max="5681" width="9.71428571428571" style="35" customWidth="1"/>
    <col min="5682" max="5688" width="6" style="35" customWidth="1"/>
    <col min="5689" max="5916" width="9.14285714285714" style="35"/>
    <col min="5917" max="5917" width="7.14285714285714" style="35" customWidth="1"/>
    <col min="5918" max="5918" width="9.57142857142857" style="35" customWidth="1"/>
    <col min="5919" max="5919" width="5.14285714285714" style="35" customWidth="1"/>
    <col min="5920" max="5924" width="9" style="35" hidden="1" customWidth="1"/>
    <col min="5925" max="5925" width="4.71428571428571" style="35" customWidth="1"/>
    <col min="5926" max="5926" width="4.14285714285714" style="35" customWidth="1"/>
    <col min="5927" max="5927" width="4.42857142857143" style="35" customWidth="1"/>
    <col min="5928" max="5928" width="4.57142857142857" style="35" customWidth="1"/>
    <col min="5929" max="5929" width="4.28571428571429" style="35" customWidth="1"/>
    <col min="5930" max="5930" width="4.57142857142857" style="35" customWidth="1"/>
    <col min="5931" max="5931" width="4.71428571428571" style="35" customWidth="1"/>
    <col min="5932" max="5932" width="18.2857142857143" style="35" customWidth="1"/>
    <col min="5933" max="5933" width="6" style="35" customWidth="1"/>
    <col min="5934" max="5934" width="5" style="35" customWidth="1"/>
    <col min="5935" max="5935" width="9" style="35" customWidth="1"/>
    <col min="5936" max="5936" width="9.85714285714286" style="35" customWidth="1"/>
    <col min="5937" max="5937" width="9.71428571428571" style="35" customWidth="1"/>
    <col min="5938" max="5944" width="6" style="35" customWidth="1"/>
    <col min="5945" max="6172" width="9.14285714285714" style="35"/>
    <col min="6173" max="6173" width="7.14285714285714" style="35" customWidth="1"/>
    <col min="6174" max="6174" width="9.57142857142857" style="35" customWidth="1"/>
    <col min="6175" max="6175" width="5.14285714285714" style="35" customWidth="1"/>
    <col min="6176" max="6180" width="9" style="35" hidden="1" customWidth="1"/>
    <col min="6181" max="6181" width="4.71428571428571" style="35" customWidth="1"/>
    <col min="6182" max="6182" width="4.14285714285714" style="35" customWidth="1"/>
    <col min="6183" max="6183" width="4.42857142857143" style="35" customWidth="1"/>
    <col min="6184" max="6184" width="4.57142857142857" style="35" customWidth="1"/>
    <col min="6185" max="6185" width="4.28571428571429" style="35" customWidth="1"/>
    <col min="6186" max="6186" width="4.57142857142857" style="35" customWidth="1"/>
    <col min="6187" max="6187" width="4.71428571428571" style="35" customWidth="1"/>
    <col min="6188" max="6188" width="18.2857142857143" style="35" customWidth="1"/>
    <col min="6189" max="6189" width="6" style="35" customWidth="1"/>
    <col min="6190" max="6190" width="5" style="35" customWidth="1"/>
    <col min="6191" max="6191" width="9" style="35" customWidth="1"/>
    <col min="6192" max="6192" width="9.85714285714286" style="35" customWidth="1"/>
    <col min="6193" max="6193" width="9.71428571428571" style="35" customWidth="1"/>
    <col min="6194" max="6200" width="6" style="35" customWidth="1"/>
    <col min="6201" max="6428" width="9.14285714285714" style="35"/>
    <col min="6429" max="6429" width="7.14285714285714" style="35" customWidth="1"/>
    <col min="6430" max="6430" width="9.57142857142857" style="35" customWidth="1"/>
    <col min="6431" max="6431" width="5.14285714285714" style="35" customWidth="1"/>
    <col min="6432" max="6436" width="9" style="35" hidden="1" customWidth="1"/>
    <col min="6437" max="6437" width="4.71428571428571" style="35" customWidth="1"/>
    <col min="6438" max="6438" width="4.14285714285714" style="35" customWidth="1"/>
    <col min="6439" max="6439" width="4.42857142857143" style="35" customWidth="1"/>
    <col min="6440" max="6440" width="4.57142857142857" style="35" customWidth="1"/>
    <col min="6441" max="6441" width="4.28571428571429" style="35" customWidth="1"/>
    <col min="6442" max="6442" width="4.57142857142857" style="35" customWidth="1"/>
    <col min="6443" max="6443" width="4.71428571428571" style="35" customWidth="1"/>
    <col min="6444" max="6444" width="18.2857142857143" style="35" customWidth="1"/>
    <col min="6445" max="6445" width="6" style="35" customWidth="1"/>
    <col min="6446" max="6446" width="5" style="35" customWidth="1"/>
    <col min="6447" max="6447" width="9" style="35" customWidth="1"/>
    <col min="6448" max="6448" width="9.85714285714286" style="35" customWidth="1"/>
    <col min="6449" max="6449" width="9.71428571428571" style="35" customWidth="1"/>
    <col min="6450" max="6456" width="6" style="35" customWidth="1"/>
    <col min="6457" max="6684" width="9.14285714285714" style="35"/>
    <col min="6685" max="6685" width="7.14285714285714" style="35" customWidth="1"/>
    <col min="6686" max="6686" width="9.57142857142857" style="35" customWidth="1"/>
    <col min="6687" max="6687" width="5.14285714285714" style="35" customWidth="1"/>
    <col min="6688" max="6692" width="9" style="35" hidden="1" customWidth="1"/>
    <col min="6693" max="6693" width="4.71428571428571" style="35" customWidth="1"/>
    <col min="6694" max="6694" width="4.14285714285714" style="35" customWidth="1"/>
    <col min="6695" max="6695" width="4.42857142857143" style="35" customWidth="1"/>
    <col min="6696" max="6696" width="4.57142857142857" style="35" customWidth="1"/>
    <col min="6697" max="6697" width="4.28571428571429" style="35" customWidth="1"/>
    <col min="6698" max="6698" width="4.57142857142857" style="35" customWidth="1"/>
    <col min="6699" max="6699" width="4.71428571428571" style="35" customWidth="1"/>
    <col min="6700" max="6700" width="18.2857142857143" style="35" customWidth="1"/>
    <col min="6701" max="6701" width="6" style="35" customWidth="1"/>
    <col min="6702" max="6702" width="5" style="35" customWidth="1"/>
    <col min="6703" max="6703" width="9" style="35" customWidth="1"/>
    <col min="6704" max="6704" width="9.85714285714286" style="35" customWidth="1"/>
    <col min="6705" max="6705" width="9.71428571428571" style="35" customWidth="1"/>
    <col min="6706" max="6712" width="6" style="35" customWidth="1"/>
    <col min="6713" max="6940" width="9.14285714285714" style="35"/>
    <col min="6941" max="6941" width="7.14285714285714" style="35" customWidth="1"/>
    <col min="6942" max="6942" width="9.57142857142857" style="35" customWidth="1"/>
    <col min="6943" max="6943" width="5.14285714285714" style="35" customWidth="1"/>
    <col min="6944" max="6948" width="9" style="35" hidden="1" customWidth="1"/>
    <col min="6949" max="6949" width="4.71428571428571" style="35" customWidth="1"/>
    <col min="6950" max="6950" width="4.14285714285714" style="35" customWidth="1"/>
    <col min="6951" max="6951" width="4.42857142857143" style="35" customWidth="1"/>
    <col min="6952" max="6952" width="4.57142857142857" style="35" customWidth="1"/>
    <col min="6953" max="6953" width="4.28571428571429" style="35" customWidth="1"/>
    <col min="6954" max="6954" width="4.57142857142857" style="35" customWidth="1"/>
    <col min="6955" max="6955" width="4.71428571428571" style="35" customWidth="1"/>
    <col min="6956" max="6956" width="18.2857142857143" style="35" customWidth="1"/>
    <col min="6957" max="6957" width="6" style="35" customWidth="1"/>
    <col min="6958" max="6958" width="5" style="35" customWidth="1"/>
    <col min="6959" max="6959" width="9" style="35" customWidth="1"/>
    <col min="6960" max="6960" width="9.85714285714286" style="35" customWidth="1"/>
    <col min="6961" max="6961" width="9.71428571428571" style="35" customWidth="1"/>
    <col min="6962" max="6968" width="6" style="35" customWidth="1"/>
    <col min="6969" max="7196" width="9.14285714285714" style="35"/>
    <col min="7197" max="7197" width="7.14285714285714" style="35" customWidth="1"/>
    <col min="7198" max="7198" width="9.57142857142857" style="35" customWidth="1"/>
    <col min="7199" max="7199" width="5.14285714285714" style="35" customWidth="1"/>
    <col min="7200" max="7204" width="9" style="35" hidden="1" customWidth="1"/>
    <col min="7205" max="7205" width="4.71428571428571" style="35" customWidth="1"/>
    <col min="7206" max="7206" width="4.14285714285714" style="35" customWidth="1"/>
    <col min="7207" max="7207" width="4.42857142857143" style="35" customWidth="1"/>
    <col min="7208" max="7208" width="4.57142857142857" style="35" customWidth="1"/>
    <col min="7209" max="7209" width="4.28571428571429" style="35" customWidth="1"/>
    <col min="7210" max="7210" width="4.57142857142857" style="35" customWidth="1"/>
    <col min="7211" max="7211" width="4.71428571428571" style="35" customWidth="1"/>
    <col min="7212" max="7212" width="18.2857142857143" style="35" customWidth="1"/>
    <col min="7213" max="7213" width="6" style="35" customWidth="1"/>
    <col min="7214" max="7214" width="5" style="35" customWidth="1"/>
    <col min="7215" max="7215" width="9" style="35" customWidth="1"/>
    <col min="7216" max="7216" width="9.85714285714286" style="35" customWidth="1"/>
    <col min="7217" max="7217" width="9.71428571428571" style="35" customWidth="1"/>
    <col min="7218" max="7224" width="6" style="35" customWidth="1"/>
    <col min="7225" max="7452" width="9.14285714285714" style="35"/>
    <col min="7453" max="7453" width="7.14285714285714" style="35" customWidth="1"/>
    <col min="7454" max="7454" width="9.57142857142857" style="35" customWidth="1"/>
    <col min="7455" max="7455" width="5.14285714285714" style="35" customWidth="1"/>
    <col min="7456" max="7460" width="9" style="35" hidden="1" customWidth="1"/>
    <col min="7461" max="7461" width="4.71428571428571" style="35" customWidth="1"/>
    <col min="7462" max="7462" width="4.14285714285714" style="35" customWidth="1"/>
    <col min="7463" max="7463" width="4.42857142857143" style="35" customWidth="1"/>
    <col min="7464" max="7464" width="4.57142857142857" style="35" customWidth="1"/>
    <col min="7465" max="7465" width="4.28571428571429" style="35" customWidth="1"/>
    <col min="7466" max="7466" width="4.57142857142857" style="35" customWidth="1"/>
    <col min="7467" max="7467" width="4.71428571428571" style="35" customWidth="1"/>
    <col min="7468" max="7468" width="18.2857142857143" style="35" customWidth="1"/>
    <col min="7469" max="7469" width="6" style="35" customWidth="1"/>
    <col min="7470" max="7470" width="5" style="35" customWidth="1"/>
    <col min="7471" max="7471" width="9" style="35" customWidth="1"/>
    <col min="7472" max="7472" width="9.85714285714286" style="35" customWidth="1"/>
    <col min="7473" max="7473" width="9.71428571428571" style="35" customWidth="1"/>
    <col min="7474" max="7480" width="6" style="35" customWidth="1"/>
    <col min="7481" max="7708" width="9.14285714285714" style="35"/>
    <col min="7709" max="7709" width="7.14285714285714" style="35" customWidth="1"/>
    <col min="7710" max="7710" width="9.57142857142857" style="35" customWidth="1"/>
    <col min="7711" max="7711" width="5.14285714285714" style="35" customWidth="1"/>
    <col min="7712" max="7716" width="9" style="35" hidden="1" customWidth="1"/>
    <col min="7717" max="7717" width="4.71428571428571" style="35" customWidth="1"/>
    <col min="7718" max="7718" width="4.14285714285714" style="35" customWidth="1"/>
    <col min="7719" max="7719" width="4.42857142857143" style="35" customWidth="1"/>
    <col min="7720" max="7720" width="4.57142857142857" style="35" customWidth="1"/>
    <col min="7721" max="7721" width="4.28571428571429" style="35" customWidth="1"/>
    <col min="7722" max="7722" width="4.57142857142857" style="35" customWidth="1"/>
    <col min="7723" max="7723" width="4.71428571428571" style="35" customWidth="1"/>
    <col min="7724" max="7724" width="18.2857142857143" style="35" customWidth="1"/>
    <col min="7725" max="7725" width="6" style="35" customWidth="1"/>
    <col min="7726" max="7726" width="5" style="35" customWidth="1"/>
    <col min="7727" max="7727" width="9" style="35" customWidth="1"/>
    <col min="7728" max="7728" width="9.85714285714286" style="35" customWidth="1"/>
    <col min="7729" max="7729" width="9.71428571428571" style="35" customWidth="1"/>
    <col min="7730" max="7736" width="6" style="35" customWidth="1"/>
    <col min="7737" max="7964" width="9.14285714285714" style="35"/>
    <col min="7965" max="7965" width="7.14285714285714" style="35" customWidth="1"/>
    <col min="7966" max="7966" width="9.57142857142857" style="35" customWidth="1"/>
    <col min="7967" max="7967" width="5.14285714285714" style="35" customWidth="1"/>
    <col min="7968" max="7972" width="9" style="35" hidden="1" customWidth="1"/>
    <col min="7973" max="7973" width="4.71428571428571" style="35" customWidth="1"/>
    <col min="7974" max="7974" width="4.14285714285714" style="35" customWidth="1"/>
    <col min="7975" max="7975" width="4.42857142857143" style="35" customWidth="1"/>
    <col min="7976" max="7976" width="4.57142857142857" style="35" customWidth="1"/>
    <col min="7977" max="7977" width="4.28571428571429" style="35" customWidth="1"/>
    <col min="7978" max="7978" width="4.57142857142857" style="35" customWidth="1"/>
    <col min="7979" max="7979" width="4.71428571428571" style="35" customWidth="1"/>
    <col min="7980" max="7980" width="18.2857142857143" style="35" customWidth="1"/>
    <col min="7981" max="7981" width="6" style="35" customWidth="1"/>
    <col min="7982" max="7982" width="5" style="35" customWidth="1"/>
    <col min="7983" max="7983" width="9" style="35" customWidth="1"/>
    <col min="7984" max="7984" width="9.85714285714286" style="35" customWidth="1"/>
    <col min="7985" max="7985" width="9.71428571428571" style="35" customWidth="1"/>
    <col min="7986" max="7992" width="6" style="35" customWidth="1"/>
    <col min="7993" max="8220" width="9.14285714285714" style="35"/>
    <col min="8221" max="8221" width="7.14285714285714" style="35" customWidth="1"/>
    <col min="8222" max="8222" width="9.57142857142857" style="35" customWidth="1"/>
    <col min="8223" max="8223" width="5.14285714285714" style="35" customWidth="1"/>
    <col min="8224" max="8228" width="9" style="35" hidden="1" customWidth="1"/>
    <col min="8229" max="8229" width="4.71428571428571" style="35" customWidth="1"/>
    <col min="8230" max="8230" width="4.14285714285714" style="35" customWidth="1"/>
    <col min="8231" max="8231" width="4.42857142857143" style="35" customWidth="1"/>
    <col min="8232" max="8232" width="4.57142857142857" style="35" customWidth="1"/>
    <col min="8233" max="8233" width="4.28571428571429" style="35" customWidth="1"/>
    <col min="8234" max="8234" width="4.57142857142857" style="35" customWidth="1"/>
    <col min="8235" max="8235" width="4.71428571428571" style="35" customWidth="1"/>
    <col min="8236" max="8236" width="18.2857142857143" style="35" customWidth="1"/>
    <col min="8237" max="8237" width="6" style="35" customWidth="1"/>
    <col min="8238" max="8238" width="5" style="35" customWidth="1"/>
    <col min="8239" max="8239" width="9" style="35" customWidth="1"/>
    <col min="8240" max="8240" width="9.85714285714286" style="35" customWidth="1"/>
    <col min="8241" max="8241" width="9.71428571428571" style="35" customWidth="1"/>
    <col min="8242" max="8248" width="6" style="35" customWidth="1"/>
    <col min="8249" max="8476" width="9.14285714285714" style="35"/>
    <col min="8477" max="8477" width="7.14285714285714" style="35" customWidth="1"/>
    <col min="8478" max="8478" width="9.57142857142857" style="35" customWidth="1"/>
    <col min="8479" max="8479" width="5.14285714285714" style="35" customWidth="1"/>
    <col min="8480" max="8484" width="9" style="35" hidden="1" customWidth="1"/>
    <col min="8485" max="8485" width="4.71428571428571" style="35" customWidth="1"/>
    <col min="8486" max="8486" width="4.14285714285714" style="35" customWidth="1"/>
    <col min="8487" max="8487" width="4.42857142857143" style="35" customWidth="1"/>
    <col min="8488" max="8488" width="4.57142857142857" style="35" customWidth="1"/>
    <col min="8489" max="8489" width="4.28571428571429" style="35" customWidth="1"/>
    <col min="8490" max="8490" width="4.57142857142857" style="35" customWidth="1"/>
    <col min="8491" max="8491" width="4.71428571428571" style="35" customWidth="1"/>
    <col min="8492" max="8492" width="18.2857142857143" style="35" customWidth="1"/>
    <col min="8493" max="8493" width="6" style="35" customWidth="1"/>
    <col min="8494" max="8494" width="5" style="35" customWidth="1"/>
    <col min="8495" max="8495" width="9" style="35" customWidth="1"/>
    <col min="8496" max="8496" width="9.85714285714286" style="35" customWidth="1"/>
    <col min="8497" max="8497" width="9.71428571428571" style="35" customWidth="1"/>
    <col min="8498" max="8504" width="6" style="35" customWidth="1"/>
    <col min="8505" max="8732" width="9.14285714285714" style="35"/>
    <col min="8733" max="8733" width="7.14285714285714" style="35" customWidth="1"/>
    <col min="8734" max="8734" width="9.57142857142857" style="35" customWidth="1"/>
    <col min="8735" max="8735" width="5.14285714285714" style="35" customWidth="1"/>
    <col min="8736" max="8740" width="9" style="35" hidden="1" customWidth="1"/>
    <col min="8741" max="8741" width="4.71428571428571" style="35" customWidth="1"/>
    <col min="8742" max="8742" width="4.14285714285714" style="35" customWidth="1"/>
    <col min="8743" max="8743" width="4.42857142857143" style="35" customWidth="1"/>
    <col min="8744" max="8744" width="4.57142857142857" style="35" customWidth="1"/>
    <col min="8745" max="8745" width="4.28571428571429" style="35" customWidth="1"/>
    <col min="8746" max="8746" width="4.57142857142857" style="35" customWidth="1"/>
    <col min="8747" max="8747" width="4.71428571428571" style="35" customWidth="1"/>
    <col min="8748" max="8748" width="18.2857142857143" style="35" customWidth="1"/>
    <col min="8749" max="8749" width="6" style="35" customWidth="1"/>
    <col min="8750" max="8750" width="5" style="35" customWidth="1"/>
    <col min="8751" max="8751" width="9" style="35" customWidth="1"/>
    <col min="8752" max="8752" width="9.85714285714286" style="35" customWidth="1"/>
    <col min="8753" max="8753" width="9.71428571428571" style="35" customWidth="1"/>
    <col min="8754" max="8760" width="6" style="35" customWidth="1"/>
    <col min="8761" max="8988" width="9.14285714285714" style="35"/>
    <col min="8989" max="8989" width="7.14285714285714" style="35" customWidth="1"/>
    <col min="8990" max="8990" width="9.57142857142857" style="35" customWidth="1"/>
    <col min="8991" max="8991" width="5.14285714285714" style="35" customWidth="1"/>
    <col min="8992" max="8996" width="9" style="35" hidden="1" customWidth="1"/>
    <col min="8997" max="8997" width="4.71428571428571" style="35" customWidth="1"/>
    <col min="8998" max="8998" width="4.14285714285714" style="35" customWidth="1"/>
    <col min="8999" max="8999" width="4.42857142857143" style="35" customWidth="1"/>
    <col min="9000" max="9000" width="4.57142857142857" style="35" customWidth="1"/>
    <col min="9001" max="9001" width="4.28571428571429" style="35" customWidth="1"/>
    <col min="9002" max="9002" width="4.57142857142857" style="35" customWidth="1"/>
    <col min="9003" max="9003" width="4.71428571428571" style="35" customWidth="1"/>
    <col min="9004" max="9004" width="18.2857142857143" style="35" customWidth="1"/>
    <col min="9005" max="9005" width="6" style="35" customWidth="1"/>
    <col min="9006" max="9006" width="5" style="35" customWidth="1"/>
    <col min="9007" max="9007" width="9" style="35" customWidth="1"/>
    <col min="9008" max="9008" width="9.85714285714286" style="35" customWidth="1"/>
    <col min="9009" max="9009" width="9.71428571428571" style="35" customWidth="1"/>
    <col min="9010" max="9016" width="6" style="35" customWidth="1"/>
    <col min="9017" max="9244" width="9.14285714285714" style="35"/>
    <col min="9245" max="9245" width="7.14285714285714" style="35" customWidth="1"/>
    <col min="9246" max="9246" width="9.57142857142857" style="35" customWidth="1"/>
    <col min="9247" max="9247" width="5.14285714285714" style="35" customWidth="1"/>
    <col min="9248" max="9252" width="9" style="35" hidden="1" customWidth="1"/>
    <col min="9253" max="9253" width="4.71428571428571" style="35" customWidth="1"/>
    <col min="9254" max="9254" width="4.14285714285714" style="35" customWidth="1"/>
    <col min="9255" max="9255" width="4.42857142857143" style="35" customWidth="1"/>
    <col min="9256" max="9256" width="4.57142857142857" style="35" customWidth="1"/>
    <col min="9257" max="9257" width="4.28571428571429" style="35" customWidth="1"/>
    <col min="9258" max="9258" width="4.57142857142857" style="35" customWidth="1"/>
    <col min="9259" max="9259" width="4.71428571428571" style="35" customWidth="1"/>
    <col min="9260" max="9260" width="18.2857142857143" style="35" customWidth="1"/>
    <col min="9261" max="9261" width="6" style="35" customWidth="1"/>
    <col min="9262" max="9262" width="5" style="35" customWidth="1"/>
    <col min="9263" max="9263" width="9" style="35" customWidth="1"/>
    <col min="9264" max="9264" width="9.85714285714286" style="35" customWidth="1"/>
    <col min="9265" max="9265" width="9.71428571428571" style="35" customWidth="1"/>
    <col min="9266" max="9272" width="6" style="35" customWidth="1"/>
    <col min="9273" max="9500" width="9.14285714285714" style="35"/>
    <col min="9501" max="9501" width="7.14285714285714" style="35" customWidth="1"/>
    <col min="9502" max="9502" width="9.57142857142857" style="35" customWidth="1"/>
    <col min="9503" max="9503" width="5.14285714285714" style="35" customWidth="1"/>
    <col min="9504" max="9508" width="9" style="35" hidden="1" customWidth="1"/>
    <col min="9509" max="9509" width="4.71428571428571" style="35" customWidth="1"/>
    <col min="9510" max="9510" width="4.14285714285714" style="35" customWidth="1"/>
    <col min="9511" max="9511" width="4.42857142857143" style="35" customWidth="1"/>
    <col min="9512" max="9512" width="4.57142857142857" style="35" customWidth="1"/>
    <col min="9513" max="9513" width="4.28571428571429" style="35" customWidth="1"/>
    <col min="9514" max="9514" width="4.57142857142857" style="35" customWidth="1"/>
    <col min="9515" max="9515" width="4.71428571428571" style="35" customWidth="1"/>
    <col min="9516" max="9516" width="18.2857142857143" style="35" customWidth="1"/>
    <col min="9517" max="9517" width="6" style="35" customWidth="1"/>
    <col min="9518" max="9518" width="5" style="35" customWidth="1"/>
    <col min="9519" max="9519" width="9" style="35" customWidth="1"/>
    <col min="9520" max="9520" width="9.85714285714286" style="35" customWidth="1"/>
    <col min="9521" max="9521" width="9.71428571428571" style="35" customWidth="1"/>
    <col min="9522" max="9528" width="6" style="35" customWidth="1"/>
    <col min="9529" max="9756" width="9.14285714285714" style="35"/>
    <col min="9757" max="9757" width="7.14285714285714" style="35" customWidth="1"/>
    <col min="9758" max="9758" width="9.57142857142857" style="35" customWidth="1"/>
    <col min="9759" max="9759" width="5.14285714285714" style="35" customWidth="1"/>
    <col min="9760" max="9764" width="9" style="35" hidden="1" customWidth="1"/>
    <col min="9765" max="9765" width="4.71428571428571" style="35" customWidth="1"/>
    <col min="9766" max="9766" width="4.14285714285714" style="35" customWidth="1"/>
    <col min="9767" max="9767" width="4.42857142857143" style="35" customWidth="1"/>
    <col min="9768" max="9768" width="4.57142857142857" style="35" customWidth="1"/>
    <col min="9769" max="9769" width="4.28571428571429" style="35" customWidth="1"/>
    <col min="9770" max="9770" width="4.57142857142857" style="35" customWidth="1"/>
    <col min="9771" max="9771" width="4.71428571428571" style="35" customWidth="1"/>
    <col min="9772" max="9772" width="18.2857142857143" style="35" customWidth="1"/>
    <col min="9773" max="9773" width="6" style="35" customWidth="1"/>
    <col min="9774" max="9774" width="5" style="35" customWidth="1"/>
    <col min="9775" max="9775" width="9" style="35" customWidth="1"/>
    <col min="9776" max="9776" width="9.85714285714286" style="35" customWidth="1"/>
    <col min="9777" max="9777" width="9.71428571428571" style="35" customWidth="1"/>
    <col min="9778" max="9784" width="6" style="35" customWidth="1"/>
    <col min="9785" max="10012" width="9.14285714285714" style="35"/>
    <col min="10013" max="10013" width="7.14285714285714" style="35" customWidth="1"/>
    <col min="10014" max="10014" width="9.57142857142857" style="35" customWidth="1"/>
    <col min="10015" max="10015" width="5.14285714285714" style="35" customWidth="1"/>
    <col min="10016" max="10020" width="9" style="35" hidden="1" customWidth="1"/>
    <col min="10021" max="10021" width="4.71428571428571" style="35" customWidth="1"/>
    <col min="10022" max="10022" width="4.14285714285714" style="35" customWidth="1"/>
    <col min="10023" max="10023" width="4.42857142857143" style="35" customWidth="1"/>
    <col min="10024" max="10024" width="4.57142857142857" style="35" customWidth="1"/>
    <col min="10025" max="10025" width="4.28571428571429" style="35" customWidth="1"/>
    <col min="10026" max="10026" width="4.57142857142857" style="35" customWidth="1"/>
    <col min="10027" max="10027" width="4.71428571428571" style="35" customWidth="1"/>
    <col min="10028" max="10028" width="18.2857142857143" style="35" customWidth="1"/>
    <col min="10029" max="10029" width="6" style="35" customWidth="1"/>
    <col min="10030" max="10030" width="5" style="35" customWidth="1"/>
    <col min="10031" max="10031" width="9" style="35" customWidth="1"/>
    <col min="10032" max="10032" width="9.85714285714286" style="35" customWidth="1"/>
    <col min="10033" max="10033" width="9.71428571428571" style="35" customWidth="1"/>
    <col min="10034" max="10040" width="6" style="35" customWidth="1"/>
    <col min="10041" max="10268" width="9.14285714285714" style="35"/>
    <col min="10269" max="10269" width="7.14285714285714" style="35" customWidth="1"/>
    <col min="10270" max="10270" width="9.57142857142857" style="35" customWidth="1"/>
    <col min="10271" max="10271" width="5.14285714285714" style="35" customWidth="1"/>
    <col min="10272" max="10276" width="9" style="35" hidden="1" customWidth="1"/>
    <col min="10277" max="10277" width="4.71428571428571" style="35" customWidth="1"/>
    <col min="10278" max="10278" width="4.14285714285714" style="35" customWidth="1"/>
    <col min="10279" max="10279" width="4.42857142857143" style="35" customWidth="1"/>
    <col min="10280" max="10280" width="4.57142857142857" style="35" customWidth="1"/>
    <col min="10281" max="10281" width="4.28571428571429" style="35" customWidth="1"/>
    <col min="10282" max="10282" width="4.57142857142857" style="35" customWidth="1"/>
    <col min="10283" max="10283" width="4.71428571428571" style="35" customWidth="1"/>
    <col min="10284" max="10284" width="18.2857142857143" style="35" customWidth="1"/>
    <col min="10285" max="10285" width="6" style="35" customWidth="1"/>
    <col min="10286" max="10286" width="5" style="35" customWidth="1"/>
    <col min="10287" max="10287" width="9" style="35" customWidth="1"/>
    <col min="10288" max="10288" width="9.85714285714286" style="35" customWidth="1"/>
    <col min="10289" max="10289" width="9.71428571428571" style="35" customWidth="1"/>
    <col min="10290" max="10296" width="6" style="35" customWidth="1"/>
    <col min="10297" max="10524" width="9.14285714285714" style="35"/>
    <col min="10525" max="10525" width="7.14285714285714" style="35" customWidth="1"/>
    <col min="10526" max="10526" width="9.57142857142857" style="35" customWidth="1"/>
    <col min="10527" max="10527" width="5.14285714285714" style="35" customWidth="1"/>
    <col min="10528" max="10532" width="9" style="35" hidden="1" customWidth="1"/>
    <col min="10533" max="10533" width="4.71428571428571" style="35" customWidth="1"/>
    <col min="10534" max="10534" width="4.14285714285714" style="35" customWidth="1"/>
    <col min="10535" max="10535" width="4.42857142857143" style="35" customWidth="1"/>
    <col min="10536" max="10536" width="4.57142857142857" style="35" customWidth="1"/>
    <col min="10537" max="10537" width="4.28571428571429" style="35" customWidth="1"/>
    <col min="10538" max="10538" width="4.57142857142857" style="35" customWidth="1"/>
    <col min="10539" max="10539" width="4.71428571428571" style="35" customWidth="1"/>
    <col min="10540" max="10540" width="18.2857142857143" style="35" customWidth="1"/>
    <col min="10541" max="10541" width="6" style="35" customWidth="1"/>
    <col min="10542" max="10542" width="5" style="35" customWidth="1"/>
    <col min="10543" max="10543" width="9" style="35" customWidth="1"/>
    <col min="10544" max="10544" width="9.85714285714286" style="35" customWidth="1"/>
    <col min="10545" max="10545" width="9.71428571428571" style="35" customWidth="1"/>
    <col min="10546" max="10552" width="6" style="35" customWidth="1"/>
    <col min="10553" max="10780" width="9.14285714285714" style="35"/>
    <col min="10781" max="10781" width="7.14285714285714" style="35" customWidth="1"/>
    <col min="10782" max="10782" width="9.57142857142857" style="35" customWidth="1"/>
    <col min="10783" max="10783" width="5.14285714285714" style="35" customWidth="1"/>
    <col min="10784" max="10788" width="9" style="35" hidden="1" customWidth="1"/>
    <col min="10789" max="10789" width="4.71428571428571" style="35" customWidth="1"/>
    <col min="10790" max="10790" width="4.14285714285714" style="35" customWidth="1"/>
    <col min="10791" max="10791" width="4.42857142857143" style="35" customWidth="1"/>
    <col min="10792" max="10792" width="4.57142857142857" style="35" customWidth="1"/>
    <col min="10793" max="10793" width="4.28571428571429" style="35" customWidth="1"/>
    <col min="10794" max="10794" width="4.57142857142857" style="35" customWidth="1"/>
    <col min="10795" max="10795" width="4.71428571428571" style="35" customWidth="1"/>
    <col min="10796" max="10796" width="18.2857142857143" style="35" customWidth="1"/>
    <col min="10797" max="10797" width="6" style="35" customWidth="1"/>
    <col min="10798" max="10798" width="5" style="35" customWidth="1"/>
    <col min="10799" max="10799" width="9" style="35" customWidth="1"/>
    <col min="10800" max="10800" width="9.85714285714286" style="35" customWidth="1"/>
    <col min="10801" max="10801" width="9.71428571428571" style="35" customWidth="1"/>
    <col min="10802" max="10808" width="6" style="35" customWidth="1"/>
    <col min="10809" max="11036" width="9.14285714285714" style="35"/>
    <col min="11037" max="11037" width="7.14285714285714" style="35" customWidth="1"/>
    <col min="11038" max="11038" width="9.57142857142857" style="35" customWidth="1"/>
    <col min="11039" max="11039" width="5.14285714285714" style="35" customWidth="1"/>
    <col min="11040" max="11044" width="9" style="35" hidden="1" customWidth="1"/>
    <col min="11045" max="11045" width="4.71428571428571" style="35" customWidth="1"/>
    <col min="11046" max="11046" width="4.14285714285714" style="35" customWidth="1"/>
    <col min="11047" max="11047" width="4.42857142857143" style="35" customWidth="1"/>
    <col min="11048" max="11048" width="4.57142857142857" style="35" customWidth="1"/>
    <col min="11049" max="11049" width="4.28571428571429" style="35" customWidth="1"/>
    <col min="11050" max="11050" width="4.57142857142857" style="35" customWidth="1"/>
    <col min="11051" max="11051" width="4.71428571428571" style="35" customWidth="1"/>
    <col min="11052" max="11052" width="18.2857142857143" style="35" customWidth="1"/>
    <col min="11053" max="11053" width="6" style="35" customWidth="1"/>
    <col min="11054" max="11054" width="5" style="35" customWidth="1"/>
    <col min="11055" max="11055" width="9" style="35" customWidth="1"/>
    <col min="11056" max="11056" width="9.85714285714286" style="35" customWidth="1"/>
    <col min="11057" max="11057" width="9.71428571428571" style="35" customWidth="1"/>
    <col min="11058" max="11064" width="6" style="35" customWidth="1"/>
    <col min="11065" max="11292" width="9.14285714285714" style="35"/>
    <col min="11293" max="11293" width="7.14285714285714" style="35" customWidth="1"/>
    <col min="11294" max="11294" width="9.57142857142857" style="35" customWidth="1"/>
    <col min="11295" max="11295" width="5.14285714285714" style="35" customWidth="1"/>
    <col min="11296" max="11300" width="9" style="35" hidden="1" customWidth="1"/>
    <col min="11301" max="11301" width="4.71428571428571" style="35" customWidth="1"/>
    <col min="11302" max="11302" width="4.14285714285714" style="35" customWidth="1"/>
    <col min="11303" max="11303" width="4.42857142857143" style="35" customWidth="1"/>
    <col min="11304" max="11304" width="4.57142857142857" style="35" customWidth="1"/>
    <col min="11305" max="11305" width="4.28571428571429" style="35" customWidth="1"/>
    <col min="11306" max="11306" width="4.57142857142857" style="35" customWidth="1"/>
    <col min="11307" max="11307" width="4.71428571428571" style="35" customWidth="1"/>
    <col min="11308" max="11308" width="18.2857142857143" style="35" customWidth="1"/>
    <col min="11309" max="11309" width="6" style="35" customWidth="1"/>
    <col min="11310" max="11310" width="5" style="35" customWidth="1"/>
    <col min="11311" max="11311" width="9" style="35" customWidth="1"/>
    <col min="11312" max="11312" width="9.85714285714286" style="35" customWidth="1"/>
    <col min="11313" max="11313" width="9.71428571428571" style="35" customWidth="1"/>
    <col min="11314" max="11320" width="6" style="35" customWidth="1"/>
    <col min="11321" max="11548" width="9.14285714285714" style="35"/>
    <col min="11549" max="11549" width="7.14285714285714" style="35" customWidth="1"/>
    <col min="11550" max="11550" width="9.57142857142857" style="35" customWidth="1"/>
    <col min="11551" max="11551" width="5.14285714285714" style="35" customWidth="1"/>
    <col min="11552" max="11556" width="9" style="35" hidden="1" customWidth="1"/>
    <col min="11557" max="11557" width="4.71428571428571" style="35" customWidth="1"/>
    <col min="11558" max="11558" width="4.14285714285714" style="35" customWidth="1"/>
    <col min="11559" max="11559" width="4.42857142857143" style="35" customWidth="1"/>
    <col min="11560" max="11560" width="4.57142857142857" style="35" customWidth="1"/>
    <col min="11561" max="11561" width="4.28571428571429" style="35" customWidth="1"/>
    <col min="11562" max="11562" width="4.57142857142857" style="35" customWidth="1"/>
    <col min="11563" max="11563" width="4.71428571428571" style="35" customWidth="1"/>
    <col min="11564" max="11564" width="18.2857142857143" style="35" customWidth="1"/>
    <col min="11565" max="11565" width="6" style="35" customWidth="1"/>
    <col min="11566" max="11566" width="5" style="35" customWidth="1"/>
    <col min="11567" max="11567" width="9" style="35" customWidth="1"/>
    <col min="11568" max="11568" width="9.85714285714286" style="35" customWidth="1"/>
    <col min="11569" max="11569" width="9.71428571428571" style="35" customWidth="1"/>
    <col min="11570" max="11576" width="6" style="35" customWidth="1"/>
    <col min="11577" max="11804" width="9.14285714285714" style="35"/>
    <col min="11805" max="11805" width="7.14285714285714" style="35" customWidth="1"/>
    <col min="11806" max="11806" width="9.57142857142857" style="35" customWidth="1"/>
    <col min="11807" max="11807" width="5.14285714285714" style="35" customWidth="1"/>
    <col min="11808" max="11812" width="9" style="35" hidden="1" customWidth="1"/>
    <col min="11813" max="11813" width="4.71428571428571" style="35" customWidth="1"/>
    <col min="11814" max="11814" width="4.14285714285714" style="35" customWidth="1"/>
    <col min="11815" max="11815" width="4.42857142857143" style="35" customWidth="1"/>
    <col min="11816" max="11816" width="4.57142857142857" style="35" customWidth="1"/>
    <col min="11817" max="11817" width="4.28571428571429" style="35" customWidth="1"/>
    <col min="11818" max="11818" width="4.57142857142857" style="35" customWidth="1"/>
    <col min="11819" max="11819" width="4.71428571428571" style="35" customWidth="1"/>
    <col min="11820" max="11820" width="18.2857142857143" style="35" customWidth="1"/>
    <col min="11821" max="11821" width="6" style="35" customWidth="1"/>
    <col min="11822" max="11822" width="5" style="35" customWidth="1"/>
    <col min="11823" max="11823" width="9" style="35" customWidth="1"/>
    <col min="11824" max="11824" width="9.85714285714286" style="35" customWidth="1"/>
    <col min="11825" max="11825" width="9.71428571428571" style="35" customWidth="1"/>
    <col min="11826" max="11832" width="6" style="35" customWidth="1"/>
    <col min="11833" max="12060" width="9.14285714285714" style="35"/>
    <col min="12061" max="12061" width="7.14285714285714" style="35" customWidth="1"/>
    <col min="12062" max="12062" width="9.57142857142857" style="35" customWidth="1"/>
    <col min="12063" max="12063" width="5.14285714285714" style="35" customWidth="1"/>
    <col min="12064" max="12068" width="9" style="35" hidden="1" customWidth="1"/>
    <col min="12069" max="12069" width="4.71428571428571" style="35" customWidth="1"/>
    <col min="12070" max="12070" width="4.14285714285714" style="35" customWidth="1"/>
    <col min="12071" max="12071" width="4.42857142857143" style="35" customWidth="1"/>
    <col min="12072" max="12072" width="4.57142857142857" style="35" customWidth="1"/>
    <col min="12073" max="12073" width="4.28571428571429" style="35" customWidth="1"/>
    <col min="12074" max="12074" width="4.57142857142857" style="35" customWidth="1"/>
    <col min="12075" max="12075" width="4.71428571428571" style="35" customWidth="1"/>
    <col min="12076" max="12076" width="18.2857142857143" style="35" customWidth="1"/>
    <col min="12077" max="12077" width="6" style="35" customWidth="1"/>
    <col min="12078" max="12078" width="5" style="35" customWidth="1"/>
    <col min="12079" max="12079" width="9" style="35" customWidth="1"/>
    <col min="12080" max="12080" width="9.85714285714286" style="35" customWidth="1"/>
    <col min="12081" max="12081" width="9.71428571428571" style="35" customWidth="1"/>
    <col min="12082" max="12088" width="6" style="35" customWidth="1"/>
    <col min="12089" max="12316" width="9.14285714285714" style="35"/>
    <col min="12317" max="12317" width="7.14285714285714" style="35" customWidth="1"/>
    <col min="12318" max="12318" width="9.57142857142857" style="35" customWidth="1"/>
    <col min="12319" max="12319" width="5.14285714285714" style="35" customWidth="1"/>
    <col min="12320" max="12324" width="9" style="35" hidden="1" customWidth="1"/>
    <col min="12325" max="12325" width="4.71428571428571" style="35" customWidth="1"/>
    <col min="12326" max="12326" width="4.14285714285714" style="35" customWidth="1"/>
    <col min="12327" max="12327" width="4.42857142857143" style="35" customWidth="1"/>
    <col min="12328" max="12328" width="4.57142857142857" style="35" customWidth="1"/>
    <col min="12329" max="12329" width="4.28571428571429" style="35" customWidth="1"/>
    <col min="12330" max="12330" width="4.57142857142857" style="35" customWidth="1"/>
    <col min="12331" max="12331" width="4.71428571428571" style="35" customWidth="1"/>
    <col min="12332" max="12332" width="18.2857142857143" style="35" customWidth="1"/>
    <col min="12333" max="12333" width="6" style="35" customWidth="1"/>
    <col min="12334" max="12334" width="5" style="35" customWidth="1"/>
    <col min="12335" max="12335" width="9" style="35" customWidth="1"/>
    <col min="12336" max="12336" width="9.85714285714286" style="35" customWidth="1"/>
    <col min="12337" max="12337" width="9.71428571428571" style="35" customWidth="1"/>
    <col min="12338" max="12344" width="6" style="35" customWidth="1"/>
    <col min="12345" max="12572" width="9.14285714285714" style="35"/>
    <col min="12573" max="12573" width="7.14285714285714" style="35" customWidth="1"/>
    <col min="12574" max="12574" width="9.57142857142857" style="35" customWidth="1"/>
    <col min="12575" max="12575" width="5.14285714285714" style="35" customWidth="1"/>
    <col min="12576" max="12580" width="9" style="35" hidden="1" customWidth="1"/>
    <col min="12581" max="12581" width="4.71428571428571" style="35" customWidth="1"/>
    <col min="12582" max="12582" width="4.14285714285714" style="35" customWidth="1"/>
    <col min="12583" max="12583" width="4.42857142857143" style="35" customWidth="1"/>
    <col min="12584" max="12584" width="4.57142857142857" style="35" customWidth="1"/>
    <col min="12585" max="12585" width="4.28571428571429" style="35" customWidth="1"/>
    <col min="12586" max="12586" width="4.57142857142857" style="35" customWidth="1"/>
    <col min="12587" max="12587" width="4.71428571428571" style="35" customWidth="1"/>
    <col min="12588" max="12588" width="18.2857142857143" style="35" customWidth="1"/>
    <col min="12589" max="12589" width="6" style="35" customWidth="1"/>
    <col min="12590" max="12590" width="5" style="35" customWidth="1"/>
    <col min="12591" max="12591" width="9" style="35" customWidth="1"/>
    <col min="12592" max="12592" width="9.85714285714286" style="35" customWidth="1"/>
    <col min="12593" max="12593" width="9.71428571428571" style="35" customWidth="1"/>
    <col min="12594" max="12600" width="6" style="35" customWidth="1"/>
    <col min="12601" max="12828" width="9.14285714285714" style="35"/>
    <col min="12829" max="12829" width="7.14285714285714" style="35" customWidth="1"/>
    <col min="12830" max="12830" width="9.57142857142857" style="35" customWidth="1"/>
    <col min="12831" max="12831" width="5.14285714285714" style="35" customWidth="1"/>
    <col min="12832" max="12836" width="9" style="35" hidden="1" customWidth="1"/>
    <col min="12837" max="12837" width="4.71428571428571" style="35" customWidth="1"/>
    <col min="12838" max="12838" width="4.14285714285714" style="35" customWidth="1"/>
    <col min="12839" max="12839" width="4.42857142857143" style="35" customWidth="1"/>
    <col min="12840" max="12840" width="4.57142857142857" style="35" customWidth="1"/>
    <col min="12841" max="12841" width="4.28571428571429" style="35" customWidth="1"/>
    <col min="12842" max="12842" width="4.57142857142857" style="35" customWidth="1"/>
    <col min="12843" max="12843" width="4.71428571428571" style="35" customWidth="1"/>
    <col min="12844" max="12844" width="18.2857142857143" style="35" customWidth="1"/>
    <col min="12845" max="12845" width="6" style="35" customWidth="1"/>
    <col min="12846" max="12846" width="5" style="35" customWidth="1"/>
    <col min="12847" max="12847" width="9" style="35" customWidth="1"/>
    <col min="12848" max="12848" width="9.85714285714286" style="35" customWidth="1"/>
    <col min="12849" max="12849" width="9.71428571428571" style="35" customWidth="1"/>
    <col min="12850" max="12856" width="6" style="35" customWidth="1"/>
    <col min="12857" max="13084" width="9.14285714285714" style="35"/>
    <col min="13085" max="13085" width="7.14285714285714" style="35" customWidth="1"/>
    <col min="13086" max="13086" width="9.57142857142857" style="35" customWidth="1"/>
    <col min="13087" max="13087" width="5.14285714285714" style="35" customWidth="1"/>
    <col min="13088" max="13092" width="9" style="35" hidden="1" customWidth="1"/>
    <col min="13093" max="13093" width="4.71428571428571" style="35" customWidth="1"/>
    <col min="13094" max="13094" width="4.14285714285714" style="35" customWidth="1"/>
    <col min="13095" max="13095" width="4.42857142857143" style="35" customWidth="1"/>
    <col min="13096" max="13096" width="4.57142857142857" style="35" customWidth="1"/>
    <col min="13097" max="13097" width="4.28571428571429" style="35" customWidth="1"/>
    <col min="13098" max="13098" width="4.57142857142857" style="35" customWidth="1"/>
    <col min="13099" max="13099" width="4.71428571428571" style="35" customWidth="1"/>
    <col min="13100" max="13100" width="18.2857142857143" style="35" customWidth="1"/>
    <col min="13101" max="13101" width="6" style="35" customWidth="1"/>
    <col min="13102" max="13102" width="5" style="35" customWidth="1"/>
    <col min="13103" max="13103" width="9" style="35" customWidth="1"/>
    <col min="13104" max="13104" width="9.85714285714286" style="35" customWidth="1"/>
    <col min="13105" max="13105" width="9.71428571428571" style="35" customWidth="1"/>
    <col min="13106" max="13112" width="6" style="35" customWidth="1"/>
    <col min="13113" max="13340" width="9.14285714285714" style="35"/>
    <col min="13341" max="13341" width="7.14285714285714" style="35" customWidth="1"/>
    <col min="13342" max="13342" width="9.57142857142857" style="35" customWidth="1"/>
    <col min="13343" max="13343" width="5.14285714285714" style="35" customWidth="1"/>
    <col min="13344" max="13348" width="9" style="35" hidden="1" customWidth="1"/>
    <col min="13349" max="13349" width="4.71428571428571" style="35" customWidth="1"/>
    <col min="13350" max="13350" width="4.14285714285714" style="35" customWidth="1"/>
    <col min="13351" max="13351" width="4.42857142857143" style="35" customWidth="1"/>
    <col min="13352" max="13352" width="4.57142857142857" style="35" customWidth="1"/>
    <col min="13353" max="13353" width="4.28571428571429" style="35" customWidth="1"/>
    <col min="13354" max="13354" width="4.57142857142857" style="35" customWidth="1"/>
    <col min="13355" max="13355" width="4.71428571428571" style="35" customWidth="1"/>
    <col min="13356" max="13356" width="18.2857142857143" style="35" customWidth="1"/>
    <col min="13357" max="13357" width="6" style="35" customWidth="1"/>
    <col min="13358" max="13358" width="5" style="35" customWidth="1"/>
    <col min="13359" max="13359" width="9" style="35" customWidth="1"/>
    <col min="13360" max="13360" width="9.85714285714286" style="35" customWidth="1"/>
    <col min="13361" max="13361" width="9.71428571428571" style="35" customWidth="1"/>
    <col min="13362" max="13368" width="6" style="35" customWidth="1"/>
    <col min="13369" max="13596" width="9.14285714285714" style="35"/>
    <col min="13597" max="13597" width="7.14285714285714" style="35" customWidth="1"/>
    <col min="13598" max="13598" width="9.57142857142857" style="35" customWidth="1"/>
    <col min="13599" max="13599" width="5.14285714285714" style="35" customWidth="1"/>
    <col min="13600" max="13604" width="9" style="35" hidden="1" customWidth="1"/>
    <col min="13605" max="13605" width="4.71428571428571" style="35" customWidth="1"/>
    <col min="13606" max="13606" width="4.14285714285714" style="35" customWidth="1"/>
    <col min="13607" max="13607" width="4.42857142857143" style="35" customWidth="1"/>
    <col min="13608" max="13608" width="4.57142857142857" style="35" customWidth="1"/>
    <col min="13609" max="13609" width="4.28571428571429" style="35" customWidth="1"/>
    <col min="13610" max="13610" width="4.57142857142857" style="35" customWidth="1"/>
    <col min="13611" max="13611" width="4.71428571428571" style="35" customWidth="1"/>
    <col min="13612" max="13612" width="18.2857142857143" style="35" customWidth="1"/>
    <col min="13613" max="13613" width="6" style="35" customWidth="1"/>
    <col min="13614" max="13614" width="5" style="35" customWidth="1"/>
    <col min="13615" max="13615" width="9" style="35" customWidth="1"/>
    <col min="13616" max="13616" width="9.85714285714286" style="35" customWidth="1"/>
    <col min="13617" max="13617" width="9.71428571428571" style="35" customWidth="1"/>
    <col min="13618" max="13624" width="6" style="35" customWidth="1"/>
    <col min="13625" max="13852" width="9.14285714285714" style="35"/>
    <col min="13853" max="13853" width="7.14285714285714" style="35" customWidth="1"/>
    <col min="13854" max="13854" width="9.57142857142857" style="35" customWidth="1"/>
    <col min="13855" max="13855" width="5.14285714285714" style="35" customWidth="1"/>
    <col min="13856" max="13860" width="9" style="35" hidden="1" customWidth="1"/>
    <col min="13861" max="13861" width="4.71428571428571" style="35" customWidth="1"/>
    <col min="13862" max="13862" width="4.14285714285714" style="35" customWidth="1"/>
    <col min="13863" max="13863" width="4.42857142857143" style="35" customWidth="1"/>
    <col min="13864" max="13864" width="4.57142857142857" style="35" customWidth="1"/>
    <col min="13865" max="13865" width="4.28571428571429" style="35" customWidth="1"/>
    <col min="13866" max="13866" width="4.57142857142857" style="35" customWidth="1"/>
    <col min="13867" max="13867" width="4.71428571428571" style="35" customWidth="1"/>
    <col min="13868" max="13868" width="18.2857142857143" style="35" customWidth="1"/>
    <col min="13869" max="13869" width="6" style="35" customWidth="1"/>
    <col min="13870" max="13870" width="5" style="35" customWidth="1"/>
    <col min="13871" max="13871" width="9" style="35" customWidth="1"/>
    <col min="13872" max="13872" width="9.85714285714286" style="35" customWidth="1"/>
    <col min="13873" max="13873" width="9.71428571428571" style="35" customWidth="1"/>
    <col min="13874" max="13880" width="6" style="35" customWidth="1"/>
    <col min="13881" max="14108" width="9.14285714285714" style="35"/>
    <col min="14109" max="14109" width="7.14285714285714" style="35" customWidth="1"/>
    <col min="14110" max="14110" width="9.57142857142857" style="35" customWidth="1"/>
    <col min="14111" max="14111" width="5.14285714285714" style="35" customWidth="1"/>
    <col min="14112" max="14116" width="9" style="35" hidden="1" customWidth="1"/>
    <col min="14117" max="14117" width="4.71428571428571" style="35" customWidth="1"/>
    <col min="14118" max="14118" width="4.14285714285714" style="35" customWidth="1"/>
    <col min="14119" max="14119" width="4.42857142857143" style="35" customWidth="1"/>
    <col min="14120" max="14120" width="4.57142857142857" style="35" customWidth="1"/>
    <col min="14121" max="14121" width="4.28571428571429" style="35" customWidth="1"/>
    <col min="14122" max="14122" width="4.57142857142857" style="35" customWidth="1"/>
    <col min="14123" max="14123" width="4.71428571428571" style="35" customWidth="1"/>
    <col min="14124" max="14124" width="18.2857142857143" style="35" customWidth="1"/>
    <col min="14125" max="14125" width="6" style="35" customWidth="1"/>
    <col min="14126" max="14126" width="5" style="35" customWidth="1"/>
    <col min="14127" max="14127" width="9" style="35" customWidth="1"/>
    <col min="14128" max="14128" width="9.85714285714286" style="35" customWidth="1"/>
    <col min="14129" max="14129" width="9.71428571428571" style="35" customWidth="1"/>
    <col min="14130" max="14136" width="6" style="35" customWidth="1"/>
    <col min="14137" max="14364" width="9.14285714285714" style="35"/>
    <col min="14365" max="14365" width="7.14285714285714" style="35" customWidth="1"/>
    <col min="14366" max="14366" width="9.57142857142857" style="35" customWidth="1"/>
    <col min="14367" max="14367" width="5.14285714285714" style="35" customWidth="1"/>
    <col min="14368" max="14372" width="9" style="35" hidden="1" customWidth="1"/>
    <col min="14373" max="14373" width="4.71428571428571" style="35" customWidth="1"/>
    <col min="14374" max="14374" width="4.14285714285714" style="35" customWidth="1"/>
    <col min="14375" max="14375" width="4.42857142857143" style="35" customWidth="1"/>
    <col min="14376" max="14376" width="4.57142857142857" style="35" customWidth="1"/>
    <col min="14377" max="14377" width="4.28571428571429" style="35" customWidth="1"/>
    <col min="14378" max="14378" width="4.57142857142857" style="35" customWidth="1"/>
    <col min="14379" max="14379" width="4.71428571428571" style="35" customWidth="1"/>
    <col min="14380" max="14380" width="18.2857142857143" style="35" customWidth="1"/>
    <col min="14381" max="14381" width="6" style="35" customWidth="1"/>
    <col min="14382" max="14382" width="5" style="35" customWidth="1"/>
    <col min="14383" max="14383" width="9" style="35" customWidth="1"/>
    <col min="14384" max="14384" width="9.85714285714286" style="35" customWidth="1"/>
    <col min="14385" max="14385" width="9.71428571428571" style="35" customWidth="1"/>
    <col min="14386" max="14392" width="6" style="35" customWidth="1"/>
    <col min="14393" max="14620" width="9.14285714285714" style="35"/>
    <col min="14621" max="14621" width="7.14285714285714" style="35" customWidth="1"/>
    <col min="14622" max="14622" width="9.57142857142857" style="35" customWidth="1"/>
    <col min="14623" max="14623" width="5.14285714285714" style="35" customWidth="1"/>
    <col min="14624" max="14628" width="9" style="35" hidden="1" customWidth="1"/>
    <col min="14629" max="14629" width="4.71428571428571" style="35" customWidth="1"/>
    <col min="14630" max="14630" width="4.14285714285714" style="35" customWidth="1"/>
    <col min="14631" max="14631" width="4.42857142857143" style="35" customWidth="1"/>
    <col min="14632" max="14632" width="4.57142857142857" style="35" customWidth="1"/>
    <col min="14633" max="14633" width="4.28571428571429" style="35" customWidth="1"/>
    <col min="14634" max="14634" width="4.57142857142857" style="35" customWidth="1"/>
    <col min="14635" max="14635" width="4.71428571428571" style="35" customWidth="1"/>
    <col min="14636" max="14636" width="18.2857142857143" style="35" customWidth="1"/>
    <col min="14637" max="14637" width="6" style="35" customWidth="1"/>
    <col min="14638" max="14638" width="5" style="35" customWidth="1"/>
    <col min="14639" max="14639" width="9" style="35" customWidth="1"/>
    <col min="14640" max="14640" width="9.85714285714286" style="35" customWidth="1"/>
    <col min="14641" max="14641" width="9.71428571428571" style="35" customWidth="1"/>
    <col min="14642" max="14648" width="6" style="35" customWidth="1"/>
    <col min="14649" max="14876" width="9.14285714285714" style="35"/>
    <col min="14877" max="14877" width="7.14285714285714" style="35" customWidth="1"/>
    <col min="14878" max="14878" width="9.57142857142857" style="35" customWidth="1"/>
    <col min="14879" max="14879" width="5.14285714285714" style="35" customWidth="1"/>
    <col min="14880" max="14884" width="9" style="35" hidden="1" customWidth="1"/>
    <col min="14885" max="14885" width="4.71428571428571" style="35" customWidth="1"/>
    <col min="14886" max="14886" width="4.14285714285714" style="35" customWidth="1"/>
    <col min="14887" max="14887" width="4.42857142857143" style="35" customWidth="1"/>
    <col min="14888" max="14888" width="4.57142857142857" style="35" customWidth="1"/>
    <col min="14889" max="14889" width="4.28571428571429" style="35" customWidth="1"/>
    <col min="14890" max="14890" width="4.57142857142857" style="35" customWidth="1"/>
    <col min="14891" max="14891" width="4.71428571428571" style="35" customWidth="1"/>
    <col min="14892" max="14892" width="18.2857142857143" style="35" customWidth="1"/>
    <col min="14893" max="14893" width="6" style="35" customWidth="1"/>
    <col min="14894" max="14894" width="5" style="35" customWidth="1"/>
    <col min="14895" max="14895" width="9" style="35" customWidth="1"/>
    <col min="14896" max="14896" width="9.85714285714286" style="35" customWidth="1"/>
    <col min="14897" max="14897" width="9.71428571428571" style="35" customWidth="1"/>
    <col min="14898" max="14904" width="6" style="35" customWidth="1"/>
    <col min="14905" max="15132" width="9.14285714285714" style="35"/>
    <col min="15133" max="15133" width="7.14285714285714" style="35" customWidth="1"/>
    <col min="15134" max="15134" width="9.57142857142857" style="35" customWidth="1"/>
    <col min="15135" max="15135" width="5.14285714285714" style="35" customWidth="1"/>
    <col min="15136" max="15140" width="9" style="35" hidden="1" customWidth="1"/>
    <col min="15141" max="15141" width="4.71428571428571" style="35" customWidth="1"/>
    <col min="15142" max="15142" width="4.14285714285714" style="35" customWidth="1"/>
    <col min="15143" max="15143" width="4.42857142857143" style="35" customWidth="1"/>
    <col min="15144" max="15144" width="4.57142857142857" style="35" customWidth="1"/>
    <col min="15145" max="15145" width="4.28571428571429" style="35" customWidth="1"/>
    <col min="15146" max="15146" width="4.57142857142857" style="35" customWidth="1"/>
    <col min="15147" max="15147" width="4.71428571428571" style="35" customWidth="1"/>
    <col min="15148" max="15148" width="18.2857142857143" style="35" customWidth="1"/>
    <col min="15149" max="15149" width="6" style="35" customWidth="1"/>
    <col min="15150" max="15150" width="5" style="35" customWidth="1"/>
    <col min="15151" max="15151" width="9" style="35" customWidth="1"/>
    <col min="15152" max="15152" width="9.85714285714286" style="35" customWidth="1"/>
    <col min="15153" max="15153" width="9.71428571428571" style="35" customWidth="1"/>
    <col min="15154" max="15160" width="6" style="35" customWidth="1"/>
    <col min="15161" max="15388" width="9.14285714285714" style="35"/>
    <col min="15389" max="15389" width="7.14285714285714" style="35" customWidth="1"/>
    <col min="15390" max="15390" width="9.57142857142857" style="35" customWidth="1"/>
    <col min="15391" max="15391" width="5.14285714285714" style="35" customWidth="1"/>
    <col min="15392" max="15396" width="9" style="35" hidden="1" customWidth="1"/>
    <col min="15397" max="15397" width="4.71428571428571" style="35" customWidth="1"/>
    <col min="15398" max="15398" width="4.14285714285714" style="35" customWidth="1"/>
    <col min="15399" max="15399" width="4.42857142857143" style="35" customWidth="1"/>
    <col min="15400" max="15400" width="4.57142857142857" style="35" customWidth="1"/>
    <col min="15401" max="15401" width="4.28571428571429" style="35" customWidth="1"/>
    <col min="15402" max="15402" width="4.57142857142857" style="35" customWidth="1"/>
    <col min="15403" max="15403" width="4.71428571428571" style="35" customWidth="1"/>
    <col min="15404" max="15404" width="18.2857142857143" style="35" customWidth="1"/>
    <col min="15405" max="15405" width="6" style="35" customWidth="1"/>
    <col min="15406" max="15406" width="5" style="35" customWidth="1"/>
    <col min="15407" max="15407" width="9" style="35" customWidth="1"/>
    <col min="15408" max="15408" width="9.85714285714286" style="35" customWidth="1"/>
    <col min="15409" max="15409" width="9.71428571428571" style="35" customWidth="1"/>
    <col min="15410" max="15416" width="6" style="35" customWidth="1"/>
    <col min="15417" max="15644" width="9.14285714285714" style="35"/>
    <col min="15645" max="15645" width="7.14285714285714" style="35" customWidth="1"/>
    <col min="15646" max="15646" width="9.57142857142857" style="35" customWidth="1"/>
    <col min="15647" max="15647" width="5.14285714285714" style="35" customWidth="1"/>
    <col min="15648" max="15652" width="9" style="35" hidden="1" customWidth="1"/>
    <col min="15653" max="15653" width="4.71428571428571" style="35" customWidth="1"/>
    <col min="15654" max="15654" width="4.14285714285714" style="35" customWidth="1"/>
    <col min="15655" max="15655" width="4.42857142857143" style="35" customWidth="1"/>
    <col min="15656" max="15656" width="4.57142857142857" style="35" customWidth="1"/>
    <col min="15657" max="15657" width="4.28571428571429" style="35" customWidth="1"/>
    <col min="15658" max="15658" width="4.57142857142857" style="35" customWidth="1"/>
    <col min="15659" max="15659" width="4.71428571428571" style="35" customWidth="1"/>
    <col min="15660" max="15660" width="18.2857142857143" style="35" customWidth="1"/>
    <col min="15661" max="15661" width="6" style="35" customWidth="1"/>
    <col min="15662" max="15662" width="5" style="35" customWidth="1"/>
    <col min="15663" max="15663" width="9" style="35" customWidth="1"/>
    <col min="15664" max="15664" width="9.85714285714286" style="35" customWidth="1"/>
    <col min="15665" max="15665" width="9.71428571428571" style="35" customWidth="1"/>
    <col min="15666" max="15672" width="6" style="35" customWidth="1"/>
    <col min="15673" max="15900" width="9.14285714285714" style="35"/>
    <col min="15901" max="15901" width="7.14285714285714" style="35" customWidth="1"/>
    <col min="15902" max="15902" width="9.57142857142857" style="35" customWidth="1"/>
    <col min="15903" max="15903" width="5.14285714285714" style="35" customWidth="1"/>
    <col min="15904" max="15908" width="9" style="35" hidden="1" customWidth="1"/>
    <col min="15909" max="15909" width="4.71428571428571" style="35" customWidth="1"/>
    <col min="15910" max="15910" width="4.14285714285714" style="35" customWidth="1"/>
    <col min="15911" max="15911" width="4.42857142857143" style="35" customWidth="1"/>
    <col min="15912" max="15912" width="4.57142857142857" style="35" customWidth="1"/>
    <col min="15913" max="15913" width="4.28571428571429" style="35" customWidth="1"/>
    <col min="15914" max="15914" width="4.57142857142857" style="35" customWidth="1"/>
    <col min="15915" max="15915" width="4.71428571428571" style="35" customWidth="1"/>
    <col min="15916" max="15916" width="18.2857142857143" style="35" customWidth="1"/>
    <col min="15917" max="15917" width="6" style="35" customWidth="1"/>
    <col min="15918" max="15918" width="5" style="35" customWidth="1"/>
    <col min="15919" max="15919" width="9" style="35" customWidth="1"/>
    <col min="15920" max="15920" width="9.85714285714286" style="35" customWidth="1"/>
    <col min="15921" max="15921" width="9.71428571428571" style="35" customWidth="1"/>
    <col min="15922" max="15928" width="6" style="35" customWidth="1"/>
    <col min="15929" max="16156" width="9.14285714285714" style="35"/>
    <col min="16157" max="16157" width="7.14285714285714" style="35" customWidth="1"/>
    <col min="16158" max="16158" width="9.57142857142857" style="35" customWidth="1"/>
    <col min="16159" max="16159" width="5.14285714285714" style="35" customWidth="1"/>
    <col min="16160" max="16164" width="9" style="35" hidden="1" customWidth="1"/>
    <col min="16165" max="16165" width="4.71428571428571" style="35" customWidth="1"/>
    <col min="16166" max="16166" width="4.14285714285714" style="35" customWidth="1"/>
    <col min="16167" max="16167" width="4.42857142857143" style="35" customWidth="1"/>
    <col min="16168" max="16168" width="4.57142857142857" style="35" customWidth="1"/>
    <col min="16169" max="16169" width="4.28571428571429" style="35" customWidth="1"/>
    <col min="16170" max="16170" width="4.57142857142857" style="35" customWidth="1"/>
    <col min="16171" max="16171" width="4.71428571428571" style="35" customWidth="1"/>
    <col min="16172" max="16172" width="18.2857142857143" style="35" customWidth="1"/>
    <col min="16173" max="16173" width="6" style="35" customWidth="1"/>
    <col min="16174" max="16174" width="5" style="35" customWidth="1"/>
    <col min="16175" max="16175" width="9" style="35" customWidth="1"/>
    <col min="16176" max="16176" width="9.85714285714286" style="35" customWidth="1"/>
    <col min="16177" max="16177" width="9.71428571428571" style="35" customWidth="1"/>
    <col min="16178" max="16184" width="6" style="35" customWidth="1"/>
    <col min="16185" max="16384" width="9.14285714285714" style="35"/>
  </cols>
  <sheetData>
    <row r="1" ht="12.75" spans="1:53">
      <c r="A1" s="41"/>
      <c r="B1" s="42"/>
      <c r="C1" s="43"/>
      <c r="D1" s="44" t="s">
        <v>1239</v>
      </c>
      <c r="E1" s="44"/>
      <c r="F1" s="44"/>
      <c r="G1" s="44"/>
      <c r="H1" s="44"/>
      <c r="I1" s="44"/>
      <c r="J1" s="44"/>
      <c r="K1" s="44"/>
      <c r="L1" s="44"/>
      <c r="M1" s="44"/>
      <c r="N1" s="44"/>
      <c r="O1" s="44"/>
      <c r="P1" s="56"/>
      <c r="Q1" s="169"/>
      <c r="R1" s="44" t="s">
        <v>1240</v>
      </c>
      <c r="S1" s="44"/>
      <c r="T1" s="44"/>
      <c r="U1" s="44"/>
      <c r="V1" s="44"/>
      <c r="W1" s="44"/>
      <c r="X1" s="44"/>
      <c r="Y1" s="44"/>
      <c r="Z1" s="44"/>
      <c r="AA1" s="44"/>
      <c r="AB1" s="44"/>
      <c r="AC1" s="44"/>
      <c r="AD1" s="64"/>
      <c r="AH1" s="91" t="s">
        <v>1241</v>
      </c>
      <c r="AI1" s="44"/>
      <c r="AJ1" s="44"/>
      <c r="AK1" s="44"/>
      <c r="AL1" s="44"/>
      <c r="AM1" s="44"/>
      <c r="AN1" s="92"/>
      <c r="AU1" s="91" t="s">
        <v>1241</v>
      </c>
      <c r="AV1" s="44"/>
      <c r="AW1" s="44"/>
      <c r="AX1" s="44"/>
      <c r="AY1" s="44"/>
      <c r="AZ1" s="44"/>
      <c r="BA1" s="92"/>
    </row>
    <row r="2" ht="12" spans="1:56">
      <c r="A2" s="45" t="s">
        <v>126</v>
      </c>
      <c r="B2" s="45" t="s">
        <v>125</v>
      </c>
      <c r="C2" s="46" t="s">
        <v>1242</v>
      </c>
      <c r="D2" s="47" t="s">
        <v>82</v>
      </c>
      <c r="E2" s="47" t="s">
        <v>4</v>
      </c>
      <c r="F2" s="47" t="s">
        <v>5</v>
      </c>
      <c r="G2" s="47" t="s">
        <v>6</v>
      </c>
      <c r="H2" s="47" t="s">
        <v>7</v>
      </c>
      <c r="I2" s="47" t="s">
        <v>8</v>
      </c>
      <c r="J2" s="47" t="s">
        <v>9</v>
      </c>
      <c r="K2" s="47" t="s">
        <v>10</v>
      </c>
      <c r="L2" s="47" t="s">
        <v>11</v>
      </c>
      <c r="M2" s="47" t="s">
        <v>12</v>
      </c>
      <c r="N2" s="47" t="s">
        <v>13</v>
      </c>
      <c r="O2" s="57" t="s">
        <v>14</v>
      </c>
      <c r="P2" s="47" t="s">
        <v>125</v>
      </c>
      <c r="Q2" s="62" t="s">
        <v>1242</v>
      </c>
      <c r="R2" s="47" t="s">
        <v>82</v>
      </c>
      <c r="S2" s="47" t="s">
        <v>4</v>
      </c>
      <c r="T2" s="47" t="s">
        <v>5</v>
      </c>
      <c r="U2" s="47" t="s">
        <v>6</v>
      </c>
      <c r="V2" s="47" t="s">
        <v>7</v>
      </c>
      <c r="W2" s="47" t="s">
        <v>8</v>
      </c>
      <c r="X2" s="47" t="s">
        <v>9</v>
      </c>
      <c r="Y2" s="47" t="s">
        <v>10</v>
      </c>
      <c r="Z2" s="47" t="s">
        <v>11</v>
      </c>
      <c r="AA2" s="47" t="s">
        <v>12</v>
      </c>
      <c r="AB2" s="47" t="s">
        <v>13</v>
      </c>
      <c r="AC2" s="57" t="s">
        <v>14</v>
      </c>
      <c r="AD2" s="64"/>
      <c r="AF2" s="65" t="s">
        <v>82</v>
      </c>
      <c r="AG2" s="93" t="s">
        <v>4</v>
      </c>
      <c r="AH2" s="93" t="s">
        <v>5</v>
      </c>
      <c r="AI2" s="93" t="s">
        <v>6</v>
      </c>
      <c r="AJ2" s="93" t="s">
        <v>7</v>
      </c>
      <c r="AK2" s="93" t="s">
        <v>8</v>
      </c>
      <c r="AL2" s="93" t="s">
        <v>9</v>
      </c>
      <c r="AM2" s="93" t="s">
        <v>10</v>
      </c>
      <c r="AN2" s="93" t="s">
        <v>11</v>
      </c>
      <c r="AO2" s="93" t="s">
        <v>12</v>
      </c>
      <c r="AP2" s="93" t="s">
        <v>13</v>
      </c>
      <c r="AQ2" s="106" t="s">
        <v>14</v>
      </c>
      <c r="AS2" s="65" t="s">
        <v>82</v>
      </c>
      <c r="AT2" s="93" t="s">
        <v>4</v>
      </c>
      <c r="AU2" s="93" t="s">
        <v>5</v>
      </c>
      <c r="AV2" s="93" t="s">
        <v>6</v>
      </c>
      <c r="AW2" s="93" t="s">
        <v>7</v>
      </c>
      <c r="AX2" s="93" t="s">
        <v>8</v>
      </c>
      <c r="AY2" s="93" t="s">
        <v>9</v>
      </c>
      <c r="AZ2" s="93" t="s">
        <v>10</v>
      </c>
      <c r="BA2" s="93" t="s">
        <v>11</v>
      </c>
      <c r="BB2" s="93" t="s">
        <v>12</v>
      </c>
      <c r="BC2" s="93" t="s">
        <v>13</v>
      </c>
      <c r="BD2" s="106" t="s">
        <v>14</v>
      </c>
    </row>
    <row r="3" ht="12" spans="1:56">
      <c r="A3" s="48"/>
      <c r="B3" s="48" t="s">
        <v>200</v>
      </c>
      <c r="C3" s="49"/>
      <c r="D3" s="50">
        <f>COUNTA(D4:D1000)-COUNTIF(D4:D1000,"N/A")</f>
        <v>1</v>
      </c>
      <c r="E3" s="50">
        <f t="shared" ref="E3:O3" si="0">COUNTA(E4:E1000)-COUNTIF(E4:E1000,"N/A")</f>
        <v>5</v>
      </c>
      <c r="F3" s="50">
        <f t="shared" si="0"/>
        <v>9</v>
      </c>
      <c r="G3" s="50">
        <f t="shared" si="0"/>
        <v>7</v>
      </c>
      <c r="H3" s="50">
        <f t="shared" si="0"/>
        <v>11</v>
      </c>
      <c r="I3" s="50">
        <f t="shared" si="0"/>
        <v>14</v>
      </c>
      <c r="J3" s="50">
        <f t="shared" si="0"/>
        <v>15</v>
      </c>
      <c r="K3" s="50">
        <f t="shared" si="0"/>
        <v>18</v>
      </c>
      <c r="L3" s="50">
        <f t="shared" si="0"/>
        <v>22</v>
      </c>
      <c r="M3" s="50">
        <f t="shared" si="0"/>
        <v>18</v>
      </c>
      <c r="N3" s="50">
        <f t="shared" si="0"/>
        <v>19</v>
      </c>
      <c r="O3" s="58">
        <f t="shared" si="0"/>
        <v>16</v>
      </c>
      <c r="P3" s="48" t="str">
        <f>B3</f>
        <v>Physics</v>
      </c>
      <c r="Q3" s="63"/>
      <c r="R3" s="50">
        <f>COUNTA(R4:R1000)-COUNTIF(R4:R1000,"N/A")</f>
        <v>21</v>
      </c>
      <c r="S3" s="50">
        <f t="shared" ref="S3:AC3" si="1">COUNTA(S4:S1000)-COUNTIF(S4:S1000,"N/A")</f>
        <v>21</v>
      </c>
      <c r="T3" s="50">
        <f t="shared" si="1"/>
        <v>21</v>
      </c>
      <c r="U3" s="50">
        <f t="shared" si="1"/>
        <v>20</v>
      </c>
      <c r="V3" s="50">
        <f t="shared" si="1"/>
        <v>22</v>
      </c>
      <c r="W3" s="50">
        <f t="shared" si="1"/>
        <v>20</v>
      </c>
      <c r="X3" s="50">
        <f t="shared" si="1"/>
        <v>20</v>
      </c>
      <c r="Y3" s="50">
        <f t="shared" si="1"/>
        <v>21</v>
      </c>
      <c r="Z3" s="50">
        <f t="shared" si="1"/>
        <v>21</v>
      </c>
      <c r="AA3" s="50">
        <f t="shared" si="1"/>
        <v>23</v>
      </c>
      <c r="AB3" s="50">
        <f t="shared" si="1"/>
        <v>24</v>
      </c>
      <c r="AC3" s="58">
        <f t="shared" si="1"/>
        <v>2</v>
      </c>
      <c r="AD3" s="64"/>
      <c r="AE3" s="170" t="s">
        <v>16</v>
      </c>
      <c r="AF3" s="171">
        <f t="shared" ref="AF3:AQ3" si="2">SUM($C$4:$C$204)-SUMIF(D$4:D$204,"=N/A",$C$4:$C$204)</f>
        <v>126000</v>
      </c>
      <c r="AG3" s="171">
        <f t="shared" si="2"/>
        <v>137500</v>
      </c>
      <c r="AH3" s="171">
        <f t="shared" si="2"/>
        <v>149500</v>
      </c>
      <c r="AI3" s="171">
        <f t="shared" si="2"/>
        <v>144000</v>
      </c>
      <c r="AJ3" s="171">
        <f t="shared" si="2"/>
        <v>156000</v>
      </c>
      <c r="AK3" s="171">
        <f t="shared" si="2"/>
        <v>165000</v>
      </c>
      <c r="AL3" s="171">
        <f t="shared" si="2"/>
        <v>168000</v>
      </c>
      <c r="AM3" s="171">
        <f t="shared" si="2"/>
        <v>177000</v>
      </c>
      <c r="AN3" s="171">
        <f t="shared" si="2"/>
        <v>189000</v>
      </c>
      <c r="AO3" s="171">
        <f t="shared" si="2"/>
        <v>177000</v>
      </c>
      <c r="AP3" s="171">
        <f t="shared" si="2"/>
        <v>180000</v>
      </c>
      <c r="AQ3" s="173">
        <f t="shared" si="2"/>
        <v>171000</v>
      </c>
      <c r="AS3" s="67">
        <f t="shared" ref="AS3:BD3" si="3">SUM($Q$4:$Q$200)-SUMIF(R$4:R$2000,"=N/A",$Q$4:$Q$2000)</f>
        <v>177000</v>
      </c>
      <c r="AT3" s="108">
        <f t="shared" si="3"/>
        <v>177000</v>
      </c>
      <c r="AU3" s="108">
        <f t="shared" si="3"/>
        <v>177000</v>
      </c>
      <c r="AV3" s="108">
        <f t="shared" si="3"/>
        <v>174000</v>
      </c>
      <c r="AW3" s="108">
        <f t="shared" si="3"/>
        <v>180000</v>
      </c>
      <c r="AX3" s="108">
        <f t="shared" si="3"/>
        <v>174000</v>
      </c>
      <c r="AY3" s="108">
        <f t="shared" si="3"/>
        <v>174000</v>
      </c>
      <c r="AZ3" s="108">
        <f t="shared" si="3"/>
        <v>177000</v>
      </c>
      <c r="BA3" s="108">
        <f t="shared" si="3"/>
        <v>177000</v>
      </c>
      <c r="BB3" s="108">
        <f t="shared" si="3"/>
        <v>183000</v>
      </c>
      <c r="BC3" s="108">
        <f t="shared" si="3"/>
        <v>186000</v>
      </c>
      <c r="BD3" s="125">
        <f t="shared" si="3"/>
        <v>120000</v>
      </c>
    </row>
    <row r="4" ht="12" spans="1:56">
      <c r="A4" s="41">
        <v>1</v>
      </c>
      <c r="B4" s="165" t="s">
        <v>210</v>
      </c>
      <c r="C4" s="53">
        <v>3000</v>
      </c>
      <c r="D4" s="42" t="s">
        <v>98</v>
      </c>
      <c r="E4" s="42" t="s">
        <v>98</v>
      </c>
      <c r="F4" s="42" t="s">
        <v>98</v>
      </c>
      <c r="G4" s="42" t="s">
        <v>98</v>
      </c>
      <c r="H4" s="42" t="s">
        <v>98</v>
      </c>
      <c r="I4" s="42" t="s">
        <v>98</v>
      </c>
      <c r="J4" s="42" t="s">
        <v>98</v>
      </c>
      <c r="K4" s="42" t="s">
        <v>98</v>
      </c>
      <c r="L4" s="42" t="s">
        <v>105</v>
      </c>
      <c r="M4" s="42" t="s">
        <v>105</v>
      </c>
      <c r="N4" s="42" t="s">
        <v>105</v>
      </c>
      <c r="O4" s="133" t="s">
        <v>98</v>
      </c>
      <c r="P4" s="52" t="s">
        <v>285</v>
      </c>
      <c r="Q4" s="53">
        <v>3000</v>
      </c>
      <c r="R4" s="52" t="s">
        <v>113</v>
      </c>
      <c r="S4" s="52" t="s">
        <v>98</v>
      </c>
      <c r="T4" s="52" t="s">
        <v>98</v>
      </c>
      <c r="U4" s="52" t="s">
        <v>98</v>
      </c>
      <c r="V4" s="52" t="s">
        <v>98</v>
      </c>
      <c r="W4" s="52" t="s">
        <v>98</v>
      </c>
      <c r="X4" s="52" t="s">
        <v>98</v>
      </c>
      <c r="Y4" s="52" t="s">
        <v>98</v>
      </c>
      <c r="Z4" s="52" t="s">
        <v>98</v>
      </c>
      <c r="AA4" s="52" t="s">
        <v>100</v>
      </c>
      <c r="AB4" s="52" t="s">
        <v>100</v>
      </c>
      <c r="AC4" s="39" t="s">
        <v>98</v>
      </c>
      <c r="AD4" s="55"/>
      <c r="AE4" s="170" t="s">
        <v>83</v>
      </c>
      <c r="AF4" s="95">
        <f t="shared" ref="AF4:AQ4" si="4">SUM($C$4:$C$204)-SUMIF(D$4:D$204,"=N/A",$C$4:$C$204)-SUMIF(D$4:D$204,"=NotPaid",$C$4:$C$204)</f>
        <v>126000</v>
      </c>
      <c r="AG4" s="95">
        <f t="shared" si="4"/>
        <v>137500</v>
      </c>
      <c r="AH4" s="95">
        <f t="shared" si="4"/>
        <v>149500</v>
      </c>
      <c r="AI4" s="95">
        <f t="shared" si="4"/>
        <v>144000</v>
      </c>
      <c r="AJ4" s="95">
        <f t="shared" si="4"/>
        <v>156000</v>
      </c>
      <c r="AK4" s="95">
        <f t="shared" si="4"/>
        <v>165000</v>
      </c>
      <c r="AL4" s="95">
        <f t="shared" si="4"/>
        <v>168000</v>
      </c>
      <c r="AM4" s="95">
        <f t="shared" si="4"/>
        <v>174000</v>
      </c>
      <c r="AN4" s="95">
        <f t="shared" si="4"/>
        <v>189000</v>
      </c>
      <c r="AO4" s="95">
        <f t="shared" si="4"/>
        <v>177000</v>
      </c>
      <c r="AP4" s="95">
        <f t="shared" si="4"/>
        <v>180000</v>
      </c>
      <c r="AQ4" s="109">
        <f t="shared" si="4"/>
        <v>168000</v>
      </c>
      <c r="AS4" s="69">
        <f t="shared" ref="AS4:BD4" si="5">SUM($Q$4:$Q$200)-SUMIF(R$4:R$2000,"=N/A",$Q$4:$Q$2000)-SUMIF(R$4:R$2000,"=NotPaid",$Q$4:$Q$2000)</f>
        <v>174000</v>
      </c>
      <c r="AT4" s="95">
        <f t="shared" si="5"/>
        <v>177000</v>
      </c>
      <c r="AU4" s="95">
        <f t="shared" si="5"/>
        <v>177000</v>
      </c>
      <c r="AV4" s="95">
        <f t="shared" si="5"/>
        <v>174000</v>
      </c>
      <c r="AW4" s="95">
        <f t="shared" si="5"/>
        <v>177000</v>
      </c>
      <c r="AX4" s="95">
        <f t="shared" si="5"/>
        <v>144000</v>
      </c>
      <c r="AY4" s="95">
        <f t="shared" si="5"/>
        <v>114000</v>
      </c>
      <c r="AZ4" s="95">
        <f t="shared" si="5"/>
        <v>114000</v>
      </c>
      <c r="BA4" s="95">
        <f t="shared" si="5"/>
        <v>114000</v>
      </c>
      <c r="BB4" s="95">
        <f t="shared" si="5"/>
        <v>114000</v>
      </c>
      <c r="BC4" s="95">
        <f t="shared" si="5"/>
        <v>114000</v>
      </c>
      <c r="BD4" s="109">
        <f t="shared" si="5"/>
        <v>114000</v>
      </c>
    </row>
    <row r="5" spans="1:56">
      <c r="A5" s="51">
        <f>A4+1</f>
        <v>2</v>
      </c>
      <c r="B5" s="54"/>
      <c r="C5" s="53">
        <v>3000</v>
      </c>
      <c r="D5" s="52"/>
      <c r="E5" s="52"/>
      <c r="F5" s="52"/>
      <c r="G5" s="52"/>
      <c r="H5" s="52"/>
      <c r="I5" s="52"/>
      <c r="J5" s="52"/>
      <c r="K5" s="52"/>
      <c r="L5" s="52"/>
      <c r="M5" s="52"/>
      <c r="N5" s="52"/>
      <c r="O5" s="59"/>
      <c r="P5" s="52" t="s">
        <v>292</v>
      </c>
      <c r="Q5" s="53">
        <v>3000</v>
      </c>
      <c r="R5" s="52" t="s">
        <v>113</v>
      </c>
      <c r="S5" s="52" t="s">
        <v>105</v>
      </c>
      <c r="T5" s="52" t="s">
        <v>105</v>
      </c>
      <c r="U5" s="52" t="s">
        <v>105</v>
      </c>
      <c r="V5" s="52" t="s">
        <v>105</v>
      </c>
      <c r="W5" s="52" t="s">
        <v>100</v>
      </c>
      <c r="X5" s="52" t="s">
        <v>100</v>
      </c>
      <c r="Y5" s="52" t="s">
        <v>100</v>
      </c>
      <c r="Z5" s="52" t="s">
        <v>100</v>
      </c>
      <c r="AA5" s="52" t="s">
        <v>100</v>
      </c>
      <c r="AB5" s="52" t="s">
        <v>100</v>
      </c>
      <c r="AC5" s="39" t="s">
        <v>98</v>
      </c>
      <c r="AD5" s="55"/>
      <c r="AE5" s="170" t="s">
        <v>84</v>
      </c>
      <c r="AF5" s="85"/>
      <c r="AG5" s="85"/>
      <c r="AH5" s="103">
        <v>100</v>
      </c>
      <c r="AI5" s="103">
        <v>100</v>
      </c>
      <c r="AJ5" s="103">
        <v>100</v>
      </c>
      <c r="AK5" s="103"/>
      <c r="AL5" s="103">
        <f>-1500/8</f>
        <v>-187.5</v>
      </c>
      <c r="AM5" s="103">
        <f>-1500/12</f>
        <v>-125</v>
      </c>
      <c r="AN5" s="103">
        <f>-(1350/4+1350/4)/2-2300/2+100/4</f>
        <v>-1462.5</v>
      </c>
      <c r="AO5" s="103">
        <f>-100/4-1300/8</f>
        <v>-187.5</v>
      </c>
      <c r="AP5" s="103">
        <f>-100/4-100/4-100/3-417-51-500/3</f>
        <v>-718</v>
      </c>
      <c r="AQ5" s="103">
        <f>(-75-25-50)+(-3*313/2-50-50)+(150+137-25)</f>
        <v>-457.5</v>
      </c>
      <c r="AS5" s="111">
        <f>(-2300+1000/3)+(-738-400-375-425-250-920)+(-375)+(-300)+(-1875)</f>
        <v>-7624.66666666667</v>
      </c>
      <c r="AT5" s="85">
        <f>(-625-425+125)</f>
        <v>-925</v>
      </c>
      <c r="AU5" s="85">
        <f>(-400)</f>
        <v>-400</v>
      </c>
      <c r="AV5" s="103"/>
      <c r="AW5" s="103">
        <v>-50</v>
      </c>
      <c r="AX5" s="103">
        <f>400</f>
        <v>400</v>
      </c>
      <c r="AY5" s="96"/>
      <c r="AZ5" s="103"/>
      <c r="BA5" s="103"/>
      <c r="BB5" s="103"/>
      <c r="BC5" s="103"/>
      <c r="BD5" s="131">
        <f>(425)</f>
        <v>425</v>
      </c>
    </row>
    <row r="6" ht="12" spans="1:56">
      <c r="A6" s="51">
        <f t="shared" ref="A6:A72" si="6">A5+1</f>
        <v>3</v>
      </c>
      <c r="B6" s="54"/>
      <c r="C6" s="53">
        <v>3000</v>
      </c>
      <c r="D6" s="52"/>
      <c r="E6" s="52"/>
      <c r="F6" s="52"/>
      <c r="G6" s="52"/>
      <c r="H6" s="52"/>
      <c r="I6" s="52"/>
      <c r="J6" s="52"/>
      <c r="K6" s="52"/>
      <c r="L6" s="52"/>
      <c r="M6" s="52"/>
      <c r="N6" s="52"/>
      <c r="O6" s="59"/>
      <c r="P6" s="52" t="s">
        <v>302</v>
      </c>
      <c r="Q6" s="53">
        <v>3000</v>
      </c>
      <c r="R6" s="52" t="s">
        <v>98</v>
      </c>
      <c r="S6" s="52" t="s">
        <v>98</v>
      </c>
      <c r="T6" s="52" t="s">
        <v>98</v>
      </c>
      <c r="U6" s="52" t="s">
        <v>98</v>
      </c>
      <c r="V6" s="52" t="s">
        <v>98</v>
      </c>
      <c r="W6" s="52" t="s">
        <v>98</v>
      </c>
      <c r="X6" s="52" t="s">
        <v>98</v>
      </c>
      <c r="Y6" s="52" t="s">
        <v>98</v>
      </c>
      <c r="Z6" s="52" t="s">
        <v>98</v>
      </c>
      <c r="AA6" s="52" t="s">
        <v>98</v>
      </c>
      <c r="AB6" s="52" t="s">
        <v>98</v>
      </c>
      <c r="AC6" s="39" t="s">
        <v>98</v>
      </c>
      <c r="AD6" s="55"/>
      <c r="AE6" s="172" t="s">
        <v>17</v>
      </c>
      <c r="AF6" s="78">
        <f>SUM(AF4:AF5)</f>
        <v>126000</v>
      </c>
      <c r="AG6" s="78">
        <f t="shared" ref="AG6:AQ6" si="7">SUM(AG4:AG5)</f>
        <v>137500</v>
      </c>
      <c r="AH6" s="78">
        <f t="shared" si="7"/>
        <v>149600</v>
      </c>
      <c r="AI6" s="78">
        <f t="shared" si="7"/>
        <v>144100</v>
      </c>
      <c r="AJ6" s="78">
        <f t="shared" si="7"/>
        <v>156100</v>
      </c>
      <c r="AK6" s="78">
        <f t="shared" si="7"/>
        <v>165000</v>
      </c>
      <c r="AL6" s="78">
        <f t="shared" si="7"/>
        <v>167812.5</v>
      </c>
      <c r="AM6" s="78">
        <f t="shared" si="7"/>
        <v>173875</v>
      </c>
      <c r="AN6" s="78">
        <f t="shared" si="7"/>
        <v>187537.5</v>
      </c>
      <c r="AO6" s="78">
        <f t="shared" si="7"/>
        <v>176812.5</v>
      </c>
      <c r="AP6" s="78">
        <f t="shared" si="7"/>
        <v>179282</v>
      </c>
      <c r="AQ6" s="112">
        <f t="shared" si="7"/>
        <v>167542.5</v>
      </c>
      <c r="AS6" s="72">
        <f>SUM(AS4:AS5)</f>
        <v>166375.333333333</v>
      </c>
      <c r="AT6" s="78">
        <f t="shared" ref="AT6:AV6" si="8">SUM(AT4:AT5)</f>
        <v>176075</v>
      </c>
      <c r="AU6" s="78">
        <f t="shared" si="8"/>
        <v>176600</v>
      </c>
      <c r="AV6" s="78">
        <f t="shared" si="8"/>
        <v>174000</v>
      </c>
      <c r="AW6" s="78">
        <f t="shared" ref="AW6:BD6" si="9">SUM(AW4:AW5)</f>
        <v>176950</v>
      </c>
      <c r="AX6" s="78">
        <f t="shared" si="9"/>
        <v>144400</v>
      </c>
      <c r="AY6" s="78">
        <f t="shared" si="9"/>
        <v>114000</v>
      </c>
      <c r="AZ6" s="78">
        <f t="shared" si="9"/>
        <v>114000</v>
      </c>
      <c r="BA6" s="78">
        <f t="shared" si="9"/>
        <v>114000</v>
      </c>
      <c r="BB6" s="78">
        <f t="shared" si="9"/>
        <v>114000</v>
      </c>
      <c r="BC6" s="78">
        <f t="shared" si="9"/>
        <v>114000</v>
      </c>
      <c r="BD6" s="112">
        <f t="shared" si="9"/>
        <v>114425</v>
      </c>
    </row>
    <row r="7" spans="1:56">
      <c r="A7" s="41">
        <f t="shared" si="6"/>
        <v>4</v>
      </c>
      <c r="B7" s="42" t="s">
        <v>170</v>
      </c>
      <c r="C7" s="53">
        <v>2500</v>
      </c>
      <c r="D7" s="42" t="s">
        <v>98</v>
      </c>
      <c r="E7" s="42" t="s">
        <v>110</v>
      </c>
      <c r="F7" s="42" t="s">
        <v>110</v>
      </c>
      <c r="G7" s="42" t="s">
        <v>98</v>
      </c>
      <c r="H7" s="42" t="s">
        <v>98</v>
      </c>
      <c r="I7" s="42" t="s">
        <v>98</v>
      </c>
      <c r="J7" s="42" t="s">
        <v>98</v>
      </c>
      <c r="K7" s="42" t="s">
        <v>98</v>
      </c>
      <c r="L7" s="42" t="s">
        <v>98</v>
      </c>
      <c r="M7" s="42" t="s">
        <v>98</v>
      </c>
      <c r="N7" s="42" t="s">
        <v>98</v>
      </c>
      <c r="O7" s="167" t="s">
        <v>98</v>
      </c>
      <c r="P7" s="52" t="s">
        <v>254</v>
      </c>
      <c r="Q7" s="53">
        <v>3000</v>
      </c>
      <c r="R7" s="52" t="s">
        <v>105</v>
      </c>
      <c r="S7" s="52" t="s">
        <v>105</v>
      </c>
      <c r="T7" s="52" t="s">
        <v>98</v>
      </c>
      <c r="U7" s="52" t="s">
        <v>98</v>
      </c>
      <c r="V7" s="52" t="s">
        <v>98</v>
      </c>
      <c r="W7" s="52" t="s">
        <v>98</v>
      </c>
      <c r="X7" s="52" t="s">
        <v>98</v>
      </c>
      <c r="Y7" s="52" t="s">
        <v>98</v>
      </c>
      <c r="Z7" s="52" t="s">
        <v>98</v>
      </c>
      <c r="AA7" s="52" t="s">
        <v>98</v>
      </c>
      <c r="AB7" s="52" t="s">
        <v>98</v>
      </c>
      <c r="AC7" s="39" t="s">
        <v>98</v>
      </c>
      <c r="AD7" s="55"/>
      <c r="AE7" s="73"/>
      <c r="AF7" s="74"/>
      <c r="AG7" s="74"/>
      <c r="AH7" s="74"/>
      <c r="AI7" s="74"/>
      <c r="AJ7" s="74"/>
      <c r="AK7" s="74"/>
      <c r="AL7" s="74"/>
      <c r="AM7" s="74"/>
      <c r="AN7" s="74"/>
      <c r="AO7" s="74"/>
      <c r="AP7" s="74"/>
      <c r="AQ7" s="74"/>
      <c r="AS7" s="113"/>
      <c r="AT7" s="113"/>
      <c r="AU7" s="114"/>
      <c r="AV7" s="115"/>
      <c r="AW7" s="115"/>
      <c r="AX7" s="115"/>
      <c r="AY7" s="115"/>
      <c r="AZ7" s="115"/>
      <c r="BA7" s="115"/>
      <c r="BB7" s="127"/>
      <c r="BC7" s="127"/>
      <c r="BD7" s="127"/>
    </row>
    <row r="8" ht="12" spans="1:53">
      <c r="A8" s="51">
        <f t="shared" si="6"/>
        <v>5</v>
      </c>
      <c r="B8" s="54"/>
      <c r="C8" s="53">
        <v>3000</v>
      </c>
      <c r="D8" s="52"/>
      <c r="E8" s="52"/>
      <c r="F8" s="52"/>
      <c r="G8" s="52"/>
      <c r="H8" s="52"/>
      <c r="I8" s="52"/>
      <c r="J8" s="52"/>
      <c r="K8" s="52"/>
      <c r="L8" s="52"/>
      <c r="M8" s="52"/>
      <c r="N8" s="52"/>
      <c r="O8" s="59"/>
      <c r="P8" s="52" t="s">
        <v>189</v>
      </c>
      <c r="Q8" s="53">
        <v>3000</v>
      </c>
      <c r="R8" s="52" t="s">
        <v>98</v>
      </c>
      <c r="S8" s="52" t="s">
        <v>98</v>
      </c>
      <c r="T8" s="52" t="s">
        <v>98</v>
      </c>
      <c r="U8" s="52" t="s">
        <v>98</v>
      </c>
      <c r="V8" s="52" t="s">
        <v>98</v>
      </c>
      <c r="W8" s="52" t="s">
        <v>98</v>
      </c>
      <c r="X8" s="52" t="s">
        <v>98</v>
      </c>
      <c r="Y8" s="52" t="s">
        <v>98</v>
      </c>
      <c r="Z8" s="52" t="s">
        <v>98</v>
      </c>
      <c r="AA8" s="52" t="s">
        <v>98</v>
      </c>
      <c r="AB8" s="52" t="s">
        <v>98</v>
      </c>
      <c r="AC8" s="39" t="s">
        <v>98</v>
      </c>
      <c r="AD8" s="55"/>
      <c r="AF8" s="55"/>
      <c r="AH8" s="97" t="s">
        <v>85</v>
      </c>
      <c r="AI8" s="98"/>
      <c r="AJ8" s="98"/>
      <c r="AK8" s="98"/>
      <c r="AL8" s="98"/>
      <c r="AM8" s="98"/>
      <c r="AN8" s="99"/>
      <c r="AS8" s="55"/>
      <c r="AU8" s="97" t="s">
        <v>85</v>
      </c>
      <c r="AV8" s="98"/>
      <c r="AW8" s="98"/>
      <c r="AX8" s="98"/>
      <c r="AY8" s="98"/>
      <c r="AZ8" s="98"/>
      <c r="BA8" s="99"/>
    </row>
    <row r="9" ht="13.5" customHeight="1" spans="1:56">
      <c r="A9" s="51">
        <f t="shared" si="6"/>
        <v>6</v>
      </c>
      <c r="B9" s="54"/>
      <c r="C9" s="53">
        <v>3000</v>
      </c>
      <c r="D9" s="52"/>
      <c r="E9" s="52"/>
      <c r="F9" s="52"/>
      <c r="G9" s="52"/>
      <c r="H9" s="52"/>
      <c r="I9" s="52"/>
      <c r="J9" s="52"/>
      <c r="K9" s="52"/>
      <c r="L9" s="52"/>
      <c r="M9" s="52"/>
      <c r="N9" s="52"/>
      <c r="O9" s="59"/>
      <c r="P9" s="52"/>
      <c r="Q9" s="53">
        <v>3000</v>
      </c>
      <c r="R9" s="52"/>
      <c r="S9" s="52"/>
      <c r="T9" s="52"/>
      <c r="U9" s="52"/>
      <c r="V9" s="52"/>
      <c r="W9" s="52"/>
      <c r="X9" s="52"/>
      <c r="Y9" s="52"/>
      <c r="Z9" s="52"/>
      <c r="AA9" s="52"/>
      <c r="AB9" s="52"/>
      <c r="AD9" s="55"/>
      <c r="AE9" s="75" t="s">
        <v>1243</v>
      </c>
      <c r="AF9" s="76">
        <f t="shared" ref="AF9:BD9" si="10">IFERROR(AF10/AF6,0)</f>
        <v>0.983333333333333</v>
      </c>
      <c r="AG9" s="76">
        <f t="shared" si="10"/>
        <v>0.907636363636364</v>
      </c>
      <c r="AH9" s="76">
        <f t="shared" si="10"/>
        <v>0.858288770053476</v>
      </c>
      <c r="AI9" s="76">
        <f t="shared" si="10"/>
        <v>0.884802220680083</v>
      </c>
      <c r="AJ9" s="76">
        <f t="shared" si="10"/>
        <v>0.95024556907965</v>
      </c>
      <c r="AK9" s="76">
        <f t="shared" si="10"/>
        <v>0.780806060606061</v>
      </c>
      <c r="AL9" s="76">
        <f t="shared" si="10"/>
        <v>0.770855369335816</v>
      </c>
      <c r="AM9" s="76">
        <f t="shared" si="10"/>
        <v>0.875963479511143</v>
      </c>
      <c r="AN9" s="76">
        <f t="shared" si="10"/>
        <v>0.753509298140372</v>
      </c>
      <c r="AO9" s="76">
        <f t="shared" si="10"/>
        <v>0.78695652173913</v>
      </c>
      <c r="AP9" s="76">
        <f t="shared" si="10"/>
        <v>0.790289041844692</v>
      </c>
      <c r="AQ9" s="116">
        <f t="shared" si="10"/>
        <v>0.820648790605369</v>
      </c>
      <c r="AS9" s="117">
        <f t="shared" si="10"/>
        <v>0.862923495108159</v>
      </c>
      <c r="AT9" s="76">
        <f t="shared" si="10"/>
        <v>0.756197643049837</v>
      </c>
      <c r="AU9" s="76">
        <f t="shared" si="10"/>
        <v>0.752395809739524</v>
      </c>
      <c r="AV9" s="76">
        <f t="shared" si="10"/>
        <v>0.761206896551724</v>
      </c>
      <c r="AW9" s="76">
        <f t="shared" si="10"/>
        <v>0.754365640011303</v>
      </c>
      <c r="AX9" s="76">
        <f t="shared" si="10"/>
        <v>0.857686980609418</v>
      </c>
      <c r="AY9" s="76">
        <f t="shared" si="10"/>
        <v>1</v>
      </c>
      <c r="AZ9" s="76">
        <f t="shared" si="10"/>
        <v>1</v>
      </c>
      <c r="BA9" s="76">
        <f t="shared" si="10"/>
        <v>1</v>
      </c>
      <c r="BB9" s="76">
        <f t="shared" si="10"/>
        <v>1</v>
      </c>
      <c r="BC9" s="76">
        <f t="shared" si="10"/>
        <v>1</v>
      </c>
      <c r="BD9" s="116">
        <f t="shared" si="10"/>
        <v>1</v>
      </c>
    </row>
    <row r="10" ht="12" spans="1:56">
      <c r="A10" s="118">
        <f t="shared" si="6"/>
        <v>7</v>
      </c>
      <c r="B10" s="166" t="s">
        <v>179</v>
      </c>
      <c r="C10" s="53">
        <v>3000</v>
      </c>
      <c r="D10" s="119" t="s">
        <v>98</v>
      </c>
      <c r="E10" s="119" t="s">
        <v>110</v>
      </c>
      <c r="F10" s="119" t="s">
        <v>115</v>
      </c>
      <c r="G10" s="119" t="s">
        <v>98</v>
      </c>
      <c r="H10" s="119" t="s">
        <v>98</v>
      </c>
      <c r="I10" s="119" t="s">
        <v>98</v>
      </c>
      <c r="J10" s="119" t="s">
        <v>98</v>
      </c>
      <c r="K10" s="119" t="s">
        <v>98</v>
      </c>
      <c r="L10" s="119" t="s">
        <v>98</v>
      </c>
      <c r="M10" s="119" t="s">
        <v>98</v>
      </c>
      <c r="N10" s="119" t="s">
        <v>98</v>
      </c>
      <c r="O10" s="168" t="s">
        <v>98</v>
      </c>
      <c r="P10" s="52"/>
      <c r="Q10" s="53">
        <v>3000</v>
      </c>
      <c r="R10" s="52"/>
      <c r="S10" s="52"/>
      <c r="T10" s="52"/>
      <c r="U10" s="52"/>
      <c r="V10" s="52"/>
      <c r="W10" s="52"/>
      <c r="X10" s="52"/>
      <c r="Y10" s="52"/>
      <c r="Z10" s="52"/>
      <c r="AA10" s="52"/>
      <c r="AB10" s="52"/>
      <c r="AD10" s="55"/>
      <c r="AE10" s="77" t="s">
        <v>1244</v>
      </c>
      <c r="AF10" s="78">
        <f>AF6-(AF18+AF26+AF34+AF42+AF50+AF58+AF66+AF74+AF82+AF90+AF98+AF106+AF114+AF122+AF130+AF138)</f>
        <v>123900</v>
      </c>
      <c r="AG10" s="78">
        <f t="shared" ref="AG10:BD10" si="11">AG6-(AG18+AG26+AG34+AG42+AG50+AG58+AG66+AG74+AG82+AG90+AG98+AG106+AG114+AG122+AG130+AG138)</f>
        <v>124800</v>
      </c>
      <c r="AH10" s="78">
        <f t="shared" si="11"/>
        <v>128400</v>
      </c>
      <c r="AI10" s="78">
        <f t="shared" si="11"/>
        <v>127500</v>
      </c>
      <c r="AJ10" s="78">
        <f t="shared" si="11"/>
        <v>148333.333333333</v>
      </c>
      <c r="AK10" s="78">
        <f t="shared" si="11"/>
        <v>128833</v>
      </c>
      <c r="AL10" s="78">
        <f t="shared" si="11"/>
        <v>129359.166666667</v>
      </c>
      <c r="AM10" s="78">
        <f t="shared" si="11"/>
        <v>152308.15</v>
      </c>
      <c r="AN10" s="78">
        <f t="shared" si="11"/>
        <v>141311.25</v>
      </c>
      <c r="AO10" s="78">
        <f t="shared" si="11"/>
        <v>139143.75</v>
      </c>
      <c r="AP10" s="78">
        <f t="shared" si="11"/>
        <v>141684.6</v>
      </c>
      <c r="AQ10" s="112">
        <f t="shared" si="11"/>
        <v>137493.55</v>
      </c>
      <c r="AS10" s="72">
        <f t="shared" si="11"/>
        <v>143569.184139785</v>
      </c>
      <c r="AT10" s="78">
        <f t="shared" si="11"/>
        <v>133147.5</v>
      </c>
      <c r="AU10" s="78">
        <f t="shared" si="11"/>
        <v>132873.1</v>
      </c>
      <c r="AV10" s="78">
        <f t="shared" si="11"/>
        <v>132450</v>
      </c>
      <c r="AW10" s="78">
        <f t="shared" si="11"/>
        <v>133485</v>
      </c>
      <c r="AX10" s="78">
        <f t="shared" si="11"/>
        <v>123850</v>
      </c>
      <c r="AY10" s="78">
        <f t="shared" si="11"/>
        <v>114000</v>
      </c>
      <c r="AZ10" s="78">
        <f t="shared" si="11"/>
        <v>114000</v>
      </c>
      <c r="BA10" s="78">
        <f t="shared" si="11"/>
        <v>114000</v>
      </c>
      <c r="BB10" s="78">
        <f t="shared" si="11"/>
        <v>114000</v>
      </c>
      <c r="BC10" s="78">
        <f t="shared" si="11"/>
        <v>114000</v>
      </c>
      <c r="BD10" s="112">
        <f t="shared" si="11"/>
        <v>114425</v>
      </c>
    </row>
    <row r="11" ht="12" spans="1:59">
      <c r="A11" s="51">
        <f t="shared" si="6"/>
        <v>8</v>
      </c>
      <c r="B11" s="54" t="s">
        <v>273</v>
      </c>
      <c r="C11" s="53">
        <v>3000</v>
      </c>
      <c r="D11" s="52" t="s">
        <v>98</v>
      </c>
      <c r="E11" s="52" t="s">
        <v>98</v>
      </c>
      <c r="F11" s="52" t="s">
        <v>98</v>
      </c>
      <c r="G11" s="52" t="s">
        <v>98</v>
      </c>
      <c r="H11" s="52" t="s">
        <v>98</v>
      </c>
      <c r="I11" s="52" t="s">
        <v>98</v>
      </c>
      <c r="J11" s="52" t="s">
        <v>98</v>
      </c>
      <c r="K11" s="52" t="s">
        <v>98</v>
      </c>
      <c r="L11" s="52" t="s">
        <v>98</v>
      </c>
      <c r="M11" s="52" t="s">
        <v>98</v>
      </c>
      <c r="N11" s="52" t="s">
        <v>105</v>
      </c>
      <c r="O11" s="59" t="s">
        <v>105</v>
      </c>
      <c r="P11" s="52"/>
      <c r="Q11" s="53">
        <v>3000</v>
      </c>
      <c r="R11" s="52"/>
      <c r="S11" s="52"/>
      <c r="T11" s="52"/>
      <c r="U11" s="52"/>
      <c r="V11" s="52"/>
      <c r="W11" s="52"/>
      <c r="X11" s="52"/>
      <c r="Y11" s="52"/>
      <c r="Z11" s="52"/>
      <c r="AA11" s="52"/>
      <c r="AB11" s="52"/>
      <c r="AD11" s="55"/>
      <c r="BG11" s="144"/>
    </row>
    <row r="12" ht="12" spans="1:56">
      <c r="A12" s="51">
        <f t="shared" si="6"/>
        <v>9</v>
      </c>
      <c r="B12" s="54" t="s">
        <v>227</v>
      </c>
      <c r="C12" s="53">
        <v>3000</v>
      </c>
      <c r="D12" s="52" t="s">
        <v>98</v>
      </c>
      <c r="E12" s="52" t="s">
        <v>98</v>
      </c>
      <c r="F12" s="52" t="s">
        <v>98</v>
      </c>
      <c r="G12" s="52" t="s">
        <v>98</v>
      </c>
      <c r="H12" s="54" t="s">
        <v>116</v>
      </c>
      <c r="I12" s="54" t="s">
        <v>116</v>
      </c>
      <c r="J12" s="54" t="s">
        <v>116</v>
      </c>
      <c r="K12" s="54" t="s">
        <v>116</v>
      </c>
      <c r="L12" s="54" t="s">
        <v>105</v>
      </c>
      <c r="M12" s="54" t="s">
        <v>105</v>
      </c>
      <c r="N12" s="54" t="s">
        <v>105</v>
      </c>
      <c r="O12" s="60" t="s">
        <v>105</v>
      </c>
      <c r="P12" s="52"/>
      <c r="Q12" s="53">
        <v>3000</v>
      </c>
      <c r="R12" s="52"/>
      <c r="S12" s="52"/>
      <c r="T12" s="52"/>
      <c r="U12" s="52"/>
      <c r="V12" s="52"/>
      <c r="W12" s="52"/>
      <c r="X12" s="52"/>
      <c r="Y12" s="52"/>
      <c r="Z12" s="52"/>
      <c r="AA12" s="52"/>
      <c r="AB12" s="52"/>
      <c r="AD12" s="55"/>
      <c r="AE12" s="41"/>
      <c r="AF12" s="42"/>
      <c r="AG12" s="42"/>
      <c r="AH12" s="42"/>
      <c r="AI12" s="42"/>
      <c r="AJ12" s="42"/>
      <c r="AK12" s="100" t="s">
        <v>105</v>
      </c>
      <c r="AL12" s="101"/>
      <c r="AM12" s="42"/>
      <c r="AN12" s="42"/>
      <c r="AO12" s="42"/>
      <c r="AP12" s="42"/>
      <c r="AQ12" s="133"/>
      <c r="AS12" s="118"/>
      <c r="AT12" s="119"/>
      <c r="AU12" s="119"/>
      <c r="AV12" s="119"/>
      <c r="AW12" s="119"/>
      <c r="AX12" s="128" t="s">
        <v>105</v>
      </c>
      <c r="AY12" s="56"/>
      <c r="AZ12" s="119"/>
      <c r="BA12" s="119"/>
      <c r="BB12" s="119"/>
      <c r="BC12" s="119"/>
      <c r="BD12" s="61"/>
    </row>
    <row r="13" spans="1:56">
      <c r="A13" s="51">
        <f t="shared" si="6"/>
        <v>10</v>
      </c>
      <c r="B13" s="54" t="s">
        <v>175</v>
      </c>
      <c r="C13" s="53">
        <v>3000</v>
      </c>
      <c r="D13" s="52" t="s">
        <v>98</v>
      </c>
      <c r="E13" s="52" t="s">
        <v>110</v>
      </c>
      <c r="F13" s="52" t="s">
        <v>106</v>
      </c>
      <c r="G13" s="52" t="s">
        <v>106</v>
      </c>
      <c r="H13" s="52" t="s">
        <v>106</v>
      </c>
      <c r="I13" s="52" t="s">
        <v>106</v>
      </c>
      <c r="J13" s="52" t="s">
        <v>106</v>
      </c>
      <c r="K13" s="52" t="s">
        <v>116</v>
      </c>
      <c r="L13" s="52" t="s">
        <v>105</v>
      </c>
      <c r="M13" s="52" t="s">
        <v>105</v>
      </c>
      <c r="N13" s="52" t="s">
        <v>105</v>
      </c>
      <c r="O13" s="60" t="s">
        <v>105</v>
      </c>
      <c r="P13" s="52"/>
      <c r="Q13" s="53">
        <v>3000</v>
      </c>
      <c r="R13" s="52"/>
      <c r="S13" s="52"/>
      <c r="T13" s="52"/>
      <c r="U13" s="52"/>
      <c r="V13" s="52"/>
      <c r="W13" s="52"/>
      <c r="X13" s="52"/>
      <c r="Y13" s="52"/>
      <c r="Z13" s="52"/>
      <c r="AA13" s="52"/>
      <c r="AB13" s="52"/>
      <c r="AD13" s="55"/>
      <c r="AE13" s="88" t="s">
        <v>83</v>
      </c>
      <c r="AF13" s="89">
        <f t="shared" ref="AF13:AQ13" si="12">SUMIF(D$4:D$224,$AK12,$C$4:$C$224)</f>
        <v>0</v>
      </c>
      <c r="AG13" s="89">
        <f t="shared" si="12"/>
        <v>0</v>
      </c>
      <c r="AH13" s="89">
        <f t="shared" si="12"/>
        <v>0</v>
      </c>
      <c r="AI13" s="89">
        <f t="shared" si="12"/>
        <v>0</v>
      </c>
      <c r="AJ13" s="89">
        <f t="shared" si="12"/>
        <v>0</v>
      </c>
      <c r="AK13" s="89">
        <f t="shared" si="12"/>
        <v>0</v>
      </c>
      <c r="AL13" s="89">
        <f t="shared" si="12"/>
        <v>0</v>
      </c>
      <c r="AM13" s="89">
        <f t="shared" si="12"/>
        <v>0</v>
      </c>
      <c r="AN13" s="89">
        <f t="shared" si="12"/>
        <v>63000</v>
      </c>
      <c r="AO13" s="89">
        <f t="shared" si="12"/>
        <v>42000</v>
      </c>
      <c r="AP13" s="89">
        <f t="shared" si="12"/>
        <v>45000</v>
      </c>
      <c r="AQ13" s="134">
        <f t="shared" si="12"/>
        <v>27000</v>
      </c>
      <c r="AS13" s="120">
        <f t="shared" ref="AS13:BD13" si="13">SUMIF(R$4:R$2000,$AX12,$Q$4:$Q$2000)</f>
        <v>24000</v>
      </c>
      <c r="AT13" s="121">
        <f t="shared" si="13"/>
        <v>42000</v>
      </c>
      <c r="AU13" s="121">
        <f t="shared" si="13"/>
        <v>39000</v>
      </c>
      <c r="AV13" s="121">
        <f t="shared" si="13"/>
        <v>36000</v>
      </c>
      <c r="AW13" s="121">
        <f t="shared" si="13"/>
        <v>36000</v>
      </c>
      <c r="AX13" s="121">
        <f t="shared" si="13"/>
        <v>18000</v>
      </c>
      <c r="AY13" s="121">
        <f t="shared" si="13"/>
        <v>0</v>
      </c>
      <c r="AZ13" s="121">
        <f t="shared" si="13"/>
        <v>0</v>
      </c>
      <c r="BA13" s="121">
        <f t="shared" si="13"/>
        <v>0</v>
      </c>
      <c r="BB13" s="121">
        <f t="shared" si="13"/>
        <v>0</v>
      </c>
      <c r="BC13" s="121">
        <f t="shared" si="13"/>
        <v>0</v>
      </c>
      <c r="BD13" s="129">
        <f t="shared" si="13"/>
        <v>0</v>
      </c>
    </row>
    <row r="14" spans="1:58">
      <c r="A14" s="51">
        <f t="shared" si="6"/>
        <v>11</v>
      </c>
      <c r="B14" s="54" t="s">
        <v>183</v>
      </c>
      <c r="C14" s="53">
        <v>3000</v>
      </c>
      <c r="D14" s="52" t="s">
        <v>98</v>
      </c>
      <c r="E14" s="52" t="s">
        <v>98</v>
      </c>
      <c r="F14" s="52" t="s">
        <v>106</v>
      </c>
      <c r="G14" s="52" t="s">
        <v>106</v>
      </c>
      <c r="H14" s="52" t="s">
        <v>106</v>
      </c>
      <c r="I14" s="52" t="s">
        <v>106</v>
      </c>
      <c r="J14" s="52" t="s">
        <v>106</v>
      </c>
      <c r="K14" s="52" t="s">
        <v>116</v>
      </c>
      <c r="L14" s="52" t="s">
        <v>105</v>
      </c>
      <c r="M14" s="52" t="s">
        <v>98</v>
      </c>
      <c r="N14" s="52" t="s">
        <v>98</v>
      </c>
      <c r="O14" s="59" t="s">
        <v>98</v>
      </c>
      <c r="P14" s="52"/>
      <c r="Q14" s="53">
        <v>3000</v>
      </c>
      <c r="R14" s="52"/>
      <c r="S14" s="52"/>
      <c r="T14" s="52"/>
      <c r="U14" s="52"/>
      <c r="V14" s="52"/>
      <c r="W14" s="52"/>
      <c r="X14" s="52"/>
      <c r="Y14" s="52"/>
      <c r="Z14" s="52"/>
      <c r="AA14" s="52"/>
      <c r="AB14" s="52"/>
      <c r="AD14" s="55"/>
      <c r="AE14" s="81" t="s">
        <v>1243</v>
      </c>
      <c r="AF14" s="90">
        <v>0.7</v>
      </c>
      <c r="AG14" s="90">
        <v>0.7</v>
      </c>
      <c r="AH14" s="90">
        <v>0.7</v>
      </c>
      <c r="AI14" s="90">
        <v>0.7</v>
      </c>
      <c r="AJ14" s="90">
        <v>0.7</v>
      </c>
      <c r="AK14" s="90">
        <v>0.7</v>
      </c>
      <c r="AL14" s="90">
        <v>0.7</v>
      </c>
      <c r="AM14" s="90">
        <v>0.7</v>
      </c>
      <c r="AN14" s="90">
        <v>0.7</v>
      </c>
      <c r="AO14" s="90">
        <v>0.7</v>
      </c>
      <c r="AP14" s="90">
        <v>0.7</v>
      </c>
      <c r="AQ14" s="130">
        <v>0.7</v>
      </c>
      <c r="AS14" s="123">
        <v>0.7</v>
      </c>
      <c r="AT14" s="90">
        <v>0.7</v>
      </c>
      <c r="AU14" s="90">
        <v>0.7</v>
      </c>
      <c r="AV14" s="90">
        <v>0.7</v>
      </c>
      <c r="AW14" s="90">
        <v>0.7</v>
      </c>
      <c r="AX14" s="90">
        <v>0.7</v>
      </c>
      <c r="AY14" s="90">
        <v>0.7</v>
      </c>
      <c r="AZ14" s="90">
        <v>0.7</v>
      </c>
      <c r="BA14" s="90">
        <v>0.7</v>
      </c>
      <c r="BB14" s="90">
        <v>0.7</v>
      </c>
      <c r="BC14" s="90">
        <v>0.7</v>
      </c>
      <c r="BD14" s="130">
        <v>0.7</v>
      </c>
      <c r="BF14" s="144"/>
    </row>
    <row r="15" spans="1:56">
      <c r="A15" s="51">
        <f t="shared" si="6"/>
        <v>12</v>
      </c>
      <c r="B15" s="54" t="s">
        <v>279</v>
      </c>
      <c r="C15" s="53">
        <v>3000</v>
      </c>
      <c r="D15" s="52" t="s">
        <v>98</v>
      </c>
      <c r="E15" s="52" t="s">
        <v>98</v>
      </c>
      <c r="F15" s="52" t="s">
        <v>98</v>
      </c>
      <c r="G15" s="52" t="s">
        <v>98</v>
      </c>
      <c r="H15" s="52" t="s">
        <v>98</v>
      </c>
      <c r="I15" s="52" t="s">
        <v>98</v>
      </c>
      <c r="J15" s="52" t="s">
        <v>98</v>
      </c>
      <c r="K15" s="52" t="s">
        <v>98</v>
      </c>
      <c r="L15" s="52" t="s">
        <v>98</v>
      </c>
      <c r="M15" s="52" t="s">
        <v>98</v>
      </c>
      <c r="N15" s="52" t="s">
        <v>106</v>
      </c>
      <c r="O15" s="59" t="s">
        <v>98</v>
      </c>
      <c r="P15" s="52"/>
      <c r="Q15" s="53">
        <v>3000</v>
      </c>
      <c r="R15" s="52"/>
      <c r="S15" s="52"/>
      <c r="T15" s="52"/>
      <c r="U15" s="52"/>
      <c r="V15" s="52"/>
      <c r="W15" s="52"/>
      <c r="X15" s="52"/>
      <c r="Y15" s="52"/>
      <c r="Z15" s="52"/>
      <c r="AA15" s="52"/>
      <c r="AB15" s="52"/>
      <c r="AD15" s="55"/>
      <c r="AE15" s="83" t="s">
        <v>1245</v>
      </c>
      <c r="AF15" s="85">
        <v>4</v>
      </c>
      <c r="AG15" s="85">
        <v>4</v>
      </c>
      <c r="AH15" s="85">
        <v>4</v>
      </c>
      <c r="AI15" s="85">
        <v>4</v>
      </c>
      <c r="AJ15" s="85">
        <v>4</v>
      </c>
      <c r="AK15" s="85">
        <v>4</v>
      </c>
      <c r="AL15" s="85">
        <v>4</v>
      </c>
      <c r="AM15" s="85">
        <v>16</v>
      </c>
      <c r="AN15" s="85">
        <v>4</v>
      </c>
      <c r="AO15" s="85">
        <v>4</v>
      </c>
      <c r="AP15" s="85">
        <v>4</v>
      </c>
      <c r="AQ15" s="131">
        <v>4</v>
      </c>
      <c r="AS15" s="111">
        <v>16</v>
      </c>
      <c r="AT15" s="85">
        <v>17</v>
      </c>
      <c r="AU15" s="85">
        <v>17</v>
      </c>
      <c r="AV15" s="85">
        <v>17</v>
      </c>
      <c r="AW15" s="85">
        <v>17</v>
      </c>
      <c r="AX15" s="85">
        <v>17</v>
      </c>
      <c r="AY15" s="85">
        <v>17</v>
      </c>
      <c r="AZ15" s="85">
        <v>17</v>
      </c>
      <c r="BA15" s="85">
        <v>17</v>
      </c>
      <c r="BB15" s="85">
        <v>17</v>
      </c>
      <c r="BC15" s="85">
        <v>17</v>
      </c>
      <c r="BD15" s="131">
        <v>17</v>
      </c>
    </row>
    <row r="16" ht="12" spans="1:56">
      <c r="A16" s="141">
        <f t="shared" si="6"/>
        <v>13</v>
      </c>
      <c r="B16" s="139" t="s">
        <v>218</v>
      </c>
      <c r="C16" s="53">
        <v>3000</v>
      </c>
      <c r="D16" s="142" t="s">
        <v>98</v>
      </c>
      <c r="E16" s="142" t="s">
        <v>98</v>
      </c>
      <c r="F16" s="142" t="s">
        <v>98</v>
      </c>
      <c r="G16" s="142" t="s">
        <v>98</v>
      </c>
      <c r="H16" s="142" t="s">
        <v>98</v>
      </c>
      <c r="I16" s="142" t="s">
        <v>106</v>
      </c>
      <c r="J16" s="142" t="s">
        <v>106</v>
      </c>
      <c r="K16" s="142" t="s">
        <v>116</v>
      </c>
      <c r="L16" s="142" t="s">
        <v>105</v>
      </c>
      <c r="M16" s="142" t="s">
        <v>105</v>
      </c>
      <c r="N16" s="142" t="s">
        <v>105</v>
      </c>
      <c r="O16" s="156" t="s">
        <v>98</v>
      </c>
      <c r="P16" s="52"/>
      <c r="Q16" s="53">
        <v>3000</v>
      </c>
      <c r="R16" s="52"/>
      <c r="S16" s="52"/>
      <c r="T16" s="52"/>
      <c r="U16" s="52"/>
      <c r="V16" s="52"/>
      <c r="W16" s="52"/>
      <c r="X16" s="52"/>
      <c r="Y16" s="52"/>
      <c r="Z16" s="52"/>
      <c r="AA16" s="52"/>
      <c r="AB16" s="52"/>
      <c r="AD16" s="55"/>
      <c r="AE16" s="83" t="s">
        <v>1246</v>
      </c>
      <c r="AF16" s="85">
        <v>4</v>
      </c>
      <c r="AG16" s="85">
        <v>4</v>
      </c>
      <c r="AH16" s="85">
        <v>4</v>
      </c>
      <c r="AI16" s="85">
        <v>4</v>
      </c>
      <c r="AJ16" s="85">
        <v>4</v>
      </c>
      <c r="AK16" s="85">
        <v>4</v>
      </c>
      <c r="AL16" s="85">
        <v>4</v>
      </c>
      <c r="AM16" s="85">
        <v>8</v>
      </c>
      <c r="AN16" s="85">
        <v>4</v>
      </c>
      <c r="AO16" s="85">
        <v>4</v>
      </c>
      <c r="AP16" s="85">
        <v>4</v>
      </c>
      <c r="AQ16" s="131">
        <v>4</v>
      </c>
      <c r="AS16" s="111">
        <v>4</v>
      </c>
      <c r="AT16" s="85">
        <v>17</v>
      </c>
      <c r="AU16" s="85">
        <v>17</v>
      </c>
      <c r="AV16" s="85">
        <v>17</v>
      </c>
      <c r="AW16" s="85">
        <v>17</v>
      </c>
      <c r="AX16" s="85">
        <v>17</v>
      </c>
      <c r="AY16" s="85">
        <v>17</v>
      </c>
      <c r="AZ16" s="85">
        <v>17</v>
      </c>
      <c r="BA16" s="85">
        <v>17</v>
      </c>
      <c r="BB16" s="85">
        <v>17</v>
      </c>
      <c r="BC16" s="85">
        <v>17</v>
      </c>
      <c r="BD16" s="131">
        <v>17</v>
      </c>
    </row>
    <row r="17" spans="1:56">
      <c r="A17" s="51">
        <f t="shared" si="6"/>
        <v>14</v>
      </c>
      <c r="B17" s="54"/>
      <c r="C17" s="53">
        <v>3000</v>
      </c>
      <c r="D17" s="52"/>
      <c r="E17" s="52"/>
      <c r="F17" s="52"/>
      <c r="G17" s="52"/>
      <c r="H17" s="52"/>
      <c r="I17" s="52"/>
      <c r="J17" s="52"/>
      <c r="K17" s="52"/>
      <c r="L17" s="52"/>
      <c r="M17" s="52"/>
      <c r="N17" s="52"/>
      <c r="O17" s="59"/>
      <c r="P17" s="52" t="s">
        <v>170</v>
      </c>
      <c r="Q17" s="53">
        <v>3000</v>
      </c>
      <c r="R17" s="52" t="s">
        <v>105</v>
      </c>
      <c r="S17" s="52" t="s">
        <v>105</v>
      </c>
      <c r="T17" s="52" t="s">
        <v>105</v>
      </c>
      <c r="U17" s="52" t="s">
        <v>105</v>
      </c>
      <c r="V17" s="52" t="s">
        <v>105</v>
      </c>
      <c r="W17" s="52" t="s">
        <v>100</v>
      </c>
      <c r="X17" s="52" t="s">
        <v>100</v>
      </c>
      <c r="Y17" s="52" t="s">
        <v>100</v>
      </c>
      <c r="Z17" s="52" t="s">
        <v>100</v>
      </c>
      <c r="AA17" s="52" t="s">
        <v>100</v>
      </c>
      <c r="AB17" s="52" t="s">
        <v>100</v>
      </c>
      <c r="AC17" s="39" t="s">
        <v>98</v>
      </c>
      <c r="AD17" s="55"/>
      <c r="AE17" s="83" t="s">
        <v>1247</v>
      </c>
      <c r="AF17" s="85"/>
      <c r="AG17" s="85"/>
      <c r="AH17" s="85"/>
      <c r="AI17" s="103"/>
      <c r="AJ17" s="103"/>
      <c r="AK17" s="104"/>
      <c r="AL17" s="104"/>
      <c r="AM17" s="103"/>
      <c r="AN17" s="103">
        <f>-AN14*(1350/4+2300)/2+1500*AN14+AN14*(100/4)</f>
        <v>144.375</v>
      </c>
      <c r="AO17" s="103">
        <f>-AO14*(100/4+1300/8)</f>
        <v>-131.25</v>
      </c>
      <c r="AP17" s="103">
        <f>AP14*AP5</f>
        <v>-502.6</v>
      </c>
      <c r="AQ17" s="126">
        <f>AQ14*((-3*313-375-338-375)/2-50-50)</f>
        <v>-779.45</v>
      </c>
      <c r="AS17" s="111">
        <f>AS14*(2200+950+1000+1000+75+250)*AS16/AS15</f>
        <v>958.125</v>
      </c>
      <c r="AT17" s="111">
        <f>AT14*(-625-425+125)*AT16/AT15-AT14*(2200+2300+1500)*2/16</f>
        <v>-1172.5</v>
      </c>
      <c r="AU17" s="85"/>
      <c r="AV17" s="103"/>
      <c r="AW17" s="103">
        <f>AW14*(-50)</f>
        <v>-35</v>
      </c>
      <c r="AX17" s="104"/>
      <c r="AY17" s="104"/>
      <c r="AZ17" s="103"/>
      <c r="BA17" s="103"/>
      <c r="BB17" s="103"/>
      <c r="BC17" s="103"/>
      <c r="BD17" s="126"/>
    </row>
    <row r="18" ht="12" spans="1:56">
      <c r="A18" s="51">
        <f t="shared" si="6"/>
        <v>15</v>
      </c>
      <c r="B18" s="54"/>
      <c r="C18" s="53">
        <v>3000</v>
      </c>
      <c r="D18" s="52"/>
      <c r="E18" s="52"/>
      <c r="F18" s="52"/>
      <c r="G18" s="52"/>
      <c r="H18" s="52"/>
      <c r="I18" s="52"/>
      <c r="J18" s="52"/>
      <c r="K18" s="52"/>
      <c r="L18" s="52"/>
      <c r="M18" s="52"/>
      <c r="N18" s="52"/>
      <c r="O18" s="59"/>
      <c r="P18" s="54" t="s">
        <v>197</v>
      </c>
      <c r="Q18" s="53">
        <v>3000</v>
      </c>
      <c r="R18" s="52" t="s">
        <v>98</v>
      </c>
      <c r="S18" s="52" t="s">
        <v>105</v>
      </c>
      <c r="T18" s="52" t="s">
        <v>105</v>
      </c>
      <c r="U18" s="52" t="s">
        <v>105</v>
      </c>
      <c r="V18" s="52" t="s">
        <v>105</v>
      </c>
      <c r="W18" s="52" t="s">
        <v>98</v>
      </c>
      <c r="X18" s="52" t="s">
        <v>98</v>
      </c>
      <c r="Y18" s="52" t="s">
        <v>98</v>
      </c>
      <c r="Z18" s="52" t="s">
        <v>98</v>
      </c>
      <c r="AA18" s="52" t="s">
        <v>98</v>
      </c>
      <c r="AB18" s="52" t="s">
        <v>100</v>
      </c>
      <c r="AC18" s="39" t="s">
        <v>98</v>
      </c>
      <c r="AD18" s="55"/>
      <c r="AE18" s="77" t="s">
        <v>1248</v>
      </c>
      <c r="AF18" s="78">
        <f t="shared" ref="AF18:AL18" si="14">AF13*AF14*AF16/AF15+AF17</f>
        <v>0</v>
      </c>
      <c r="AG18" s="78">
        <f t="shared" si="14"/>
        <v>0</v>
      </c>
      <c r="AH18" s="78">
        <f t="shared" si="14"/>
        <v>0</v>
      </c>
      <c r="AI18" s="78">
        <f t="shared" si="14"/>
        <v>0</v>
      </c>
      <c r="AJ18" s="78">
        <f t="shared" si="14"/>
        <v>0</v>
      </c>
      <c r="AK18" s="78">
        <f t="shared" si="14"/>
        <v>0</v>
      </c>
      <c r="AL18" s="78">
        <f t="shared" si="14"/>
        <v>0</v>
      </c>
      <c r="AM18" s="78">
        <f>AM14*(350+333+500+338+450)*AM16/AM15</f>
        <v>689.85</v>
      </c>
      <c r="AN18" s="78">
        <f>AN13*AN14*AN16/AN15+AN17</f>
        <v>44244.375</v>
      </c>
      <c r="AO18" s="78">
        <f t="shared" ref="AO18:BD18" si="15">AO13*AO14*AO16/AO15+AO17</f>
        <v>29268.75</v>
      </c>
      <c r="AP18" s="78">
        <f t="shared" si="15"/>
        <v>30997.4</v>
      </c>
      <c r="AQ18" s="112">
        <f t="shared" si="15"/>
        <v>18120.55</v>
      </c>
      <c r="AS18" s="72">
        <f t="shared" si="15"/>
        <v>5158.125</v>
      </c>
      <c r="AT18" s="78">
        <f t="shared" si="15"/>
        <v>28227.5</v>
      </c>
      <c r="AU18" s="78">
        <f t="shared" si="15"/>
        <v>27300</v>
      </c>
      <c r="AV18" s="78">
        <f t="shared" si="15"/>
        <v>25200</v>
      </c>
      <c r="AW18" s="78">
        <f t="shared" si="15"/>
        <v>25165</v>
      </c>
      <c r="AX18" s="78">
        <f t="shared" si="15"/>
        <v>12600</v>
      </c>
      <c r="AY18" s="78">
        <f t="shared" si="15"/>
        <v>0</v>
      </c>
      <c r="AZ18" s="78">
        <f t="shared" si="15"/>
        <v>0</v>
      </c>
      <c r="BA18" s="78">
        <f t="shared" si="15"/>
        <v>0</v>
      </c>
      <c r="BB18" s="78">
        <f t="shared" si="15"/>
        <v>0</v>
      </c>
      <c r="BC18" s="78">
        <f t="shared" si="15"/>
        <v>0</v>
      </c>
      <c r="BD18" s="112">
        <f t="shared" si="15"/>
        <v>0</v>
      </c>
    </row>
    <row r="19" ht="12" spans="1:56">
      <c r="A19" s="118">
        <f t="shared" si="6"/>
        <v>16</v>
      </c>
      <c r="B19" s="119" t="s">
        <v>161</v>
      </c>
      <c r="C19" s="53">
        <v>3000</v>
      </c>
      <c r="D19" s="119" t="s">
        <v>98</v>
      </c>
      <c r="E19" s="119" t="s">
        <v>98</v>
      </c>
      <c r="F19" s="119" t="s">
        <v>115</v>
      </c>
      <c r="G19" s="119" t="s">
        <v>115</v>
      </c>
      <c r="H19" s="119" t="s">
        <v>116</v>
      </c>
      <c r="I19" s="119" t="s">
        <v>116</v>
      </c>
      <c r="J19" s="119" t="s">
        <v>116</v>
      </c>
      <c r="K19" s="119" t="s">
        <v>116</v>
      </c>
      <c r="L19" s="119" t="s">
        <v>105</v>
      </c>
      <c r="M19" s="119" t="s">
        <v>105</v>
      </c>
      <c r="N19" s="119" t="s">
        <v>105</v>
      </c>
      <c r="O19" s="61" t="s">
        <v>105</v>
      </c>
      <c r="P19" s="54"/>
      <c r="Q19" s="53">
        <v>3000</v>
      </c>
      <c r="R19" s="52"/>
      <c r="S19" s="52"/>
      <c r="T19" s="52"/>
      <c r="U19" s="52"/>
      <c r="V19" s="52"/>
      <c r="W19" s="52"/>
      <c r="X19" s="52"/>
      <c r="Y19" s="52"/>
      <c r="Z19" s="52"/>
      <c r="AA19" s="52"/>
      <c r="AB19" s="52"/>
      <c r="AD19" s="55"/>
      <c r="AE19" s="86"/>
      <c r="AF19" s="87"/>
      <c r="AG19" s="87"/>
      <c r="AH19" s="87"/>
      <c r="AI19" s="87"/>
      <c r="AJ19" s="87"/>
      <c r="AK19" s="105"/>
      <c r="AL19" s="87"/>
      <c r="AM19" s="87"/>
      <c r="AN19" s="87"/>
      <c r="AO19" s="87"/>
      <c r="AP19" s="87"/>
      <c r="AQ19" s="87"/>
      <c r="AS19" s="87"/>
      <c r="AT19" s="87"/>
      <c r="AU19" s="87"/>
      <c r="AV19" s="87"/>
      <c r="AW19" s="87"/>
      <c r="AX19" s="105"/>
      <c r="AY19" s="87"/>
      <c r="AZ19" s="87"/>
      <c r="BA19" s="87"/>
      <c r="BB19" s="87"/>
      <c r="BC19" s="87"/>
      <c r="BD19" s="87"/>
    </row>
    <row r="20" ht="12" spans="1:56">
      <c r="A20" s="51">
        <f t="shared" si="6"/>
        <v>17</v>
      </c>
      <c r="B20" s="52" t="s">
        <v>173</v>
      </c>
      <c r="C20" s="53">
        <v>3000</v>
      </c>
      <c r="D20" s="52" t="s">
        <v>98</v>
      </c>
      <c r="E20" s="52" t="s">
        <v>98</v>
      </c>
      <c r="F20" s="52" t="s">
        <v>115</v>
      </c>
      <c r="G20" s="52" t="s">
        <v>115</v>
      </c>
      <c r="H20" s="52" t="s">
        <v>116</v>
      </c>
      <c r="I20" s="52" t="s">
        <v>116</v>
      </c>
      <c r="J20" s="52" t="s">
        <v>116</v>
      </c>
      <c r="K20" s="52" t="s">
        <v>116</v>
      </c>
      <c r="L20" s="52" t="s">
        <v>105</v>
      </c>
      <c r="M20" s="52" t="s">
        <v>98</v>
      </c>
      <c r="N20" s="52" t="s">
        <v>98</v>
      </c>
      <c r="O20" s="59" t="s">
        <v>113</v>
      </c>
      <c r="P20" s="52"/>
      <c r="Q20" s="53">
        <v>3000</v>
      </c>
      <c r="R20" s="52"/>
      <c r="S20" s="52"/>
      <c r="T20" s="52"/>
      <c r="U20" s="52"/>
      <c r="V20" s="52"/>
      <c r="W20" s="52"/>
      <c r="X20" s="52"/>
      <c r="Y20" s="52"/>
      <c r="Z20" s="52"/>
      <c r="AA20" s="52"/>
      <c r="AB20" s="52"/>
      <c r="AD20" s="55"/>
      <c r="AE20" s="41"/>
      <c r="AF20" s="42"/>
      <c r="AG20" s="42"/>
      <c r="AH20" s="42"/>
      <c r="AI20" s="42"/>
      <c r="AJ20" s="42"/>
      <c r="AK20" s="100" t="s">
        <v>103</v>
      </c>
      <c r="AL20" s="101"/>
      <c r="AM20" s="42"/>
      <c r="AN20" s="42"/>
      <c r="AO20" s="42"/>
      <c r="AP20" s="42"/>
      <c r="AQ20" s="133"/>
      <c r="AS20" s="41"/>
      <c r="AT20" s="42"/>
      <c r="AU20" s="42"/>
      <c r="AV20" s="42"/>
      <c r="AW20" s="42"/>
      <c r="AX20" s="132" t="s">
        <v>103</v>
      </c>
      <c r="AY20" s="101"/>
      <c r="AZ20" s="42"/>
      <c r="BA20" s="42"/>
      <c r="BB20" s="42"/>
      <c r="BC20" s="42"/>
      <c r="BD20" s="133"/>
    </row>
    <row r="21" spans="1:56">
      <c r="A21" s="51">
        <f t="shared" si="6"/>
        <v>18</v>
      </c>
      <c r="B21" s="52" t="s">
        <v>242</v>
      </c>
      <c r="C21" s="53">
        <v>3000</v>
      </c>
      <c r="D21" s="52" t="s">
        <v>98</v>
      </c>
      <c r="E21" s="52" t="s">
        <v>98</v>
      </c>
      <c r="F21" s="52" t="s">
        <v>98</v>
      </c>
      <c r="G21" s="52" t="s">
        <v>98</v>
      </c>
      <c r="H21" s="52" t="s">
        <v>98</v>
      </c>
      <c r="I21" s="52" t="s">
        <v>98</v>
      </c>
      <c r="J21" s="52" t="s">
        <v>98</v>
      </c>
      <c r="K21" s="52" t="s">
        <v>116</v>
      </c>
      <c r="L21" s="52" t="s">
        <v>105</v>
      </c>
      <c r="M21" s="52" t="s">
        <v>105</v>
      </c>
      <c r="N21" s="52" t="s">
        <v>105</v>
      </c>
      <c r="O21" s="59" t="s">
        <v>98</v>
      </c>
      <c r="P21" s="52"/>
      <c r="Q21" s="53">
        <v>3000</v>
      </c>
      <c r="R21" s="52"/>
      <c r="S21" s="52"/>
      <c r="T21" s="52"/>
      <c r="U21" s="52"/>
      <c r="V21" s="52"/>
      <c r="W21" s="52"/>
      <c r="X21" s="52"/>
      <c r="Y21" s="52"/>
      <c r="Z21" s="52"/>
      <c r="AA21" s="52"/>
      <c r="AB21" s="52"/>
      <c r="AD21" s="55"/>
      <c r="AE21" s="79" t="s">
        <v>83</v>
      </c>
      <c r="AF21" s="161">
        <f t="shared" ref="AF21:AQ21" si="16">SUMIF(D$4:D$224,$AK20,$C$4:$C$224)</f>
        <v>0</v>
      </c>
      <c r="AG21" s="161">
        <f t="shared" si="16"/>
        <v>0</v>
      </c>
      <c r="AH21" s="161">
        <f t="shared" si="16"/>
        <v>0</v>
      </c>
      <c r="AI21" s="161">
        <f t="shared" si="16"/>
        <v>0</v>
      </c>
      <c r="AJ21" s="161">
        <f t="shared" si="16"/>
        <v>0</v>
      </c>
      <c r="AK21" s="161">
        <f t="shared" si="16"/>
        <v>0</v>
      </c>
      <c r="AL21" s="161">
        <f t="shared" si="16"/>
        <v>0</v>
      </c>
      <c r="AM21" s="161">
        <f t="shared" si="16"/>
        <v>0</v>
      </c>
      <c r="AN21" s="161">
        <f t="shared" si="16"/>
        <v>0</v>
      </c>
      <c r="AO21" s="161">
        <f t="shared" si="16"/>
        <v>0</v>
      </c>
      <c r="AP21" s="161">
        <f t="shared" si="16"/>
        <v>3000</v>
      </c>
      <c r="AQ21" s="163">
        <f t="shared" si="16"/>
        <v>0</v>
      </c>
      <c r="AS21" s="124">
        <f t="shared" ref="AS21:BD21" si="17">SUMIF(R$4:R$2000,$AX20,$Q$4:$Q$2000)</f>
        <v>0</v>
      </c>
      <c r="AT21" s="89">
        <f t="shared" si="17"/>
        <v>0</v>
      </c>
      <c r="AU21" s="89">
        <f t="shared" si="17"/>
        <v>0</v>
      </c>
      <c r="AV21" s="89">
        <f t="shared" si="17"/>
        <v>0</v>
      </c>
      <c r="AW21" s="89">
        <f t="shared" si="17"/>
        <v>0</v>
      </c>
      <c r="AX21" s="89">
        <f t="shared" si="17"/>
        <v>0</v>
      </c>
      <c r="AY21" s="89">
        <f t="shared" si="17"/>
        <v>0</v>
      </c>
      <c r="AZ21" s="89">
        <f t="shared" si="17"/>
        <v>0</v>
      </c>
      <c r="BA21" s="89">
        <f t="shared" si="17"/>
        <v>0</v>
      </c>
      <c r="BB21" s="89">
        <f t="shared" si="17"/>
        <v>0</v>
      </c>
      <c r="BC21" s="89">
        <f t="shared" si="17"/>
        <v>0</v>
      </c>
      <c r="BD21" s="134">
        <f t="shared" si="17"/>
        <v>0</v>
      </c>
    </row>
    <row r="22" spans="1:56">
      <c r="A22" s="51">
        <f t="shared" si="6"/>
        <v>19</v>
      </c>
      <c r="B22" s="54" t="s">
        <v>246</v>
      </c>
      <c r="C22" s="53">
        <v>3000</v>
      </c>
      <c r="D22" s="52" t="s">
        <v>98</v>
      </c>
      <c r="E22" s="52" t="s">
        <v>98</v>
      </c>
      <c r="F22" s="52" t="s">
        <v>98</v>
      </c>
      <c r="G22" s="52" t="s">
        <v>98</v>
      </c>
      <c r="H22" s="52" t="s">
        <v>98</v>
      </c>
      <c r="I22" s="52" t="s">
        <v>98</v>
      </c>
      <c r="J22" s="52" t="s">
        <v>98</v>
      </c>
      <c r="K22" s="52" t="s">
        <v>116</v>
      </c>
      <c r="L22" s="52" t="s">
        <v>105</v>
      </c>
      <c r="M22" s="52" t="s">
        <v>105</v>
      </c>
      <c r="N22" s="52" t="s">
        <v>105</v>
      </c>
      <c r="O22" s="59" t="s">
        <v>105</v>
      </c>
      <c r="P22" s="52"/>
      <c r="Q22" s="53">
        <v>3000</v>
      </c>
      <c r="R22" s="52"/>
      <c r="S22" s="52"/>
      <c r="T22" s="52"/>
      <c r="U22" s="52"/>
      <c r="V22" s="52"/>
      <c r="W22" s="52"/>
      <c r="X22" s="52"/>
      <c r="Y22" s="52"/>
      <c r="Z22" s="52"/>
      <c r="AA22" s="52"/>
      <c r="AB22" s="52"/>
      <c r="AD22" s="55"/>
      <c r="AE22" s="81" t="s">
        <v>1243</v>
      </c>
      <c r="AF22" s="90">
        <v>0.7</v>
      </c>
      <c r="AG22" s="90">
        <v>0.7</v>
      </c>
      <c r="AH22" s="90">
        <v>0.7</v>
      </c>
      <c r="AI22" s="90">
        <v>0.7</v>
      </c>
      <c r="AJ22" s="90">
        <v>0.7</v>
      </c>
      <c r="AK22" s="90">
        <v>0.7</v>
      </c>
      <c r="AL22" s="90">
        <v>0.7</v>
      </c>
      <c r="AM22" s="90">
        <v>0.7</v>
      </c>
      <c r="AN22" s="90">
        <v>0.7</v>
      </c>
      <c r="AO22" s="90">
        <v>0.7</v>
      </c>
      <c r="AP22" s="90">
        <v>0.7</v>
      </c>
      <c r="AQ22" s="130">
        <v>0.7</v>
      </c>
      <c r="AS22" s="123">
        <v>0.6</v>
      </c>
      <c r="AT22" s="90">
        <v>0.6</v>
      </c>
      <c r="AU22" s="90">
        <v>0.6</v>
      </c>
      <c r="AV22" s="90">
        <v>0.6</v>
      </c>
      <c r="AW22" s="90">
        <v>0.6</v>
      </c>
      <c r="AX22" s="90">
        <v>0.6</v>
      </c>
      <c r="AY22" s="90">
        <v>0.6</v>
      </c>
      <c r="AZ22" s="90">
        <v>0.6</v>
      </c>
      <c r="BA22" s="90">
        <v>0.6</v>
      </c>
      <c r="BB22" s="90">
        <v>0.6</v>
      </c>
      <c r="BC22" s="90">
        <v>0.6</v>
      </c>
      <c r="BD22" s="130">
        <v>0.6</v>
      </c>
    </row>
    <row r="23" spans="1:56">
      <c r="A23" s="51">
        <f t="shared" si="6"/>
        <v>20</v>
      </c>
      <c r="B23" s="54" t="s">
        <v>230</v>
      </c>
      <c r="C23" s="53">
        <v>3000</v>
      </c>
      <c r="D23" s="52" t="s">
        <v>98</v>
      </c>
      <c r="E23" s="52" t="s">
        <v>98</v>
      </c>
      <c r="F23" s="52" t="s">
        <v>98</v>
      </c>
      <c r="G23" s="52" t="s">
        <v>98</v>
      </c>
      <c r="H23" s="52" t="s">
        <v>98</v>
      </c>
      <c r="I23" s="52" t="s">
        <v>98</v>
      </c>
      <c r="J23" s="52" t="s">
        <v>98</v>
      </c>
      <c r="K23" s="52" t="s">
        <v>100</v>
      </c>
      <c r="L23" s="52" t="s">
        <v>98</v>
      </c>
      <c r="M23" s="52" t="s">
        <v>98</v>
      </c>
      <c r="N23" s="52" t="s">
        <v>98</v>
      </c>
      <c r="O23" s="59" t="s">
        <v>98</v>
      </c>
      <c r="P23" s="52"/>
      <c r="Q23" s="53">
        <v>3000</v>
      </c>
      <c r="R23" s="52"/>
      <c r="S23" s="52"/>
      <c r="T23" s="52"/>
      <c r="U23" s="52"/>
      <c r="V23" s="52"/>
      <c r="W23" s="52"/>
      <c r="X23" s="52"/>
      <c r="Y23" s="52"/>
      <c r="Z23" s="52"/>
      <c r="AA23" s="52"/>
      <c r="AB23" s="52"/>
      <c r="AD23" s="55"/>
      <c r="AE23" s="83" t="s">
        <v>1245</v>
      </c>
      <c r="AF23" s="85">
        <v>4</v>
      </c>
      <c r="AG23" s="85">
        <v>4</v>
      </c>
      <c r="AH23" s="85">
        <v>4</v>
      </c>
      <c r="AI23" s="85">
        <v>4</v>
      </c>
      <c r="AJ23" s="85">
        <v>4</v>
      </c>
      <c r="AK23" s="85">
        <v>4</v>
      </c>
      <c r="AL23" s="85">
        <v>4</v>
      </c>
      <c r="AM23" s="85">
        <v>4</v>
      </c>
      <c r="AN23" s="85">
        <v>4</v>
      </c>
      <c r="AO23" s="85">
        <v>4</v>
      </c>
      <c r="AP23" s="85">
        <v>4</v>
      </c>
      <c r="AQ23" s="131">
        <v>4</v>
      </c>
      <c r="AS23" s="111">
        <v>17</v>
      </c>
      <c r="AT23" s="85">
        <v>17</v>
      </c>
      <c r="AU23" s="85">
        <v>17</v>
      </c>
      <c r="AV23" s="85">
        <v>17</v>
      </c>
      <c r="AW23" s="85">
        <v>17</v>
      </c>
      <c r="AX23" s="85">
        <v>17</v>
      </c>
      <c r="AY23" s="85">
        <v>17</v>
      </c>
      <c r="AZ23" s="85">
        <v>17</v>
      </c>
      <c r="BA23" s="85">
        <v>17</v>
      </c>
      <c r="BB23" s="85">
        <v>17</v>
      </c>
      <c r="BC23" s="85">
        <v>17</v>
      </c>
      <c r="BD23" s="131">
        <v>17</v>
      </c>
    </row>
    <row r="24" spans="1:58">
      <c r="A24" s="51">
        <f t="shared" si="6"/>
        <v>21</v>
      </c>
      <c r="B24" s="54" t="s">
        <v>250</v>
      </c>
      <c r="C24" s="53">
        <v>3000</v>
      </c>
      <c r="D24" s="52" t="s">
        <v>98</v>
      </c>
      <c r="E24" s="52" t="s">
        <v>98</v>
      </c>
      <c r="F24" s="52" t="s">
        <v>98</v>
      </c>
      <c r="G24" s="52" t="s">
        <v>98</v>
      </c>
      <c r="H24" s="52" t="s">
        <v>98</v>
      </c>
      <c r="I24" s="52" t="s">
        <v>98</v>
      </c>
      <c r="J24" s="52" t="s">
        <v>98</v>
      </c>
      <c r="K24" s="52" t="s">
        <v>98</v>
      </c>
      <c r="L24" s="52" t="s">
        <v>105</v>
      </c>
      <c r="M24" s="52" t="s">
        <v>105</v>
      </c>
      <c r="N24" s="52" t="s">
        <v>98</v>
      </c>
      <c r="O24" s="59" t="s">
        <v>115</v>
      </c>
      <c r="P24" s="52"/>
      <c r="Q24" s="53">
        <v>3000</v>
      </c>
      <c r="R24" s="52"/>
      <c r="S24" s="52"/>
      <c r="T24" s="52"/>
      <c r="U24" s="52"/>
      <c r="V24" s="52"/>
      <c r="W24" s="52"/>
      <c r="X24" s="52"/>
      <c r="Y24" s="52"/>
      <c r="Z24" s="52"/>
      <c r="AA24" s="52"/>
      <c r="AB24" s="52"/>
      <c r="AD24" s="55"/>
      <c r="AE24" s="83" t="s">
        <v>1246</v>
      </c>
      <c r="AF24" s="85">
        <v>4</v>
      </c>
      <c r="AG24" s="85">
        <v>4</v>
      </c>
      <c r="AH24" s="85">
        <v>4</v>
      </c>
      <c r="AI24" s="85">
        <v>4</v>
      </c>
      <c r="AJ24" s="85">
        <v>4</v>
      </c>
      <c r="AK24" s="85">
        <v>4</v>
      </c>
      <c r="AL24" s="85">
        <v>4</v>
      </c>
      <c r="AM24" s="85">
        <v>4</v>
      </c>
      <c r="AN24" s="85">
        <v>4</v>
      </c>
      <c r="AO24" s="85">
        <v>4</v>
      </c>
      <c r="AP24" s="85">
        <v>0</v>
      </c>
      <c r="AQ24" s="131">
        <v>4</v>
      </c>
      <c r="AS24" s="111">
        <v>17</v>
      </c>
      <c r="AT24" s="85">
        <v>17</v>
      </c>
      <c r="AU24" s="85">
        <v>17</v>
      </c>
      <c r="AV24" s="85">
        <v>17</v>
      </c>
      <c r="AW24" s="85">
        <v>17</v>
      </c>
      <c r="AX24" s="85">
        <v>17</v>
      </c>
      <c r="AY24" s="85">
        <v>17</v>
      </c>
      <c r="AZ24" s="85">
        <v>17</v>
      </c>
      <c r="BA24" s="85">
        <v>17</v>
      </c>
      <c r="BB24" s="85">
        <v>17</v>
      </c>
      <c r="BC24" s="85">
        <v>17</v>
      </c>
      <c r="BD24" s="131">
        <v>17</v>
      </c>
      <c r="BF24" s="144"/>
    </row>
    <row r="25" spans="1:58">
      <c r="A25" s="51">
        <f t="shared" si="6"/>
        <v>22</v>
      </c>
      <c r="B25" s="54" t="s">
        <v>252</v>
      </c>
      <c r="C25" s="53">
        <v>3000</v>
      </c>
      <c r="D25" s="52" t="s">
        <v>98</v>
      </c>
      <c r="E25" s="52" t="s">
        <v>98</v>
      </c>
      <c r="F25" s="52" t="s">
        <v>98</v>
      </c>
      <c r="G25" s="52" t="s">
        <v>98</v>
      </c>
      <c r="H25" s="52" t="s">
        <v>98</v>
      </c>
      <c r="I25" s="52" t="s">
        <v>98</v>
      </c>
      <c r="J25" s="52" t="s">
        <v>98</v>
      </c>
      <c r="K25" s="52" t="s">
        <v>98</v>
      </c>
      <c r="L25" s="52" t="s">
        <v>105</v>
      </c>
      <c r="M25" s="52" t="s">
        <v>105</v>
      </c>
      <c r="N25" s="52" t="s">
        <v>105</v>
      </c>
      <c r="O25" s="59" t="s">
        <v>115</v>
      </c>
      <c r="P25" s="52"/>
      <c r="Q25" s="53">
        <v>3000</v>
      </c>
      <c r="R25" s="52"/>
      <c r="S25" s="52"/>
      <c r="T25" s="52"/>
      <c r="U25" s="52"/>
      <c r="V25" s="52"/>
      <c r="W25" s="52"/>
      <c r="X25" s="52"/>
      <c r="Y25" s="52"/>
      <c r="Z25" s="52"/>
      <c r="AA25" s="52"/>
      <c r="AB25" s="52"/>
      <c r="AD25" s="55"/>
      <c r="AE25" s="83" t="s">
        <v>1247</v>
      </c>
      <c r="AF25" s="85"/>
      <c r="AG25" s="85"/>
      <c r="AH25" s="85"/>
      <c r="AI25" s="103"/>
      <c r="AJ25" s="103"/>
      <c r="AK25" s="104"/>
      <c r="AL25" s="103"/>
      <c r="AM25" s="103"/>
      <c r="AN25" s="104"/>
      <c r="AO25" s="104"/>
      <c r="AP25" s="104"/>
      <c r="AQ25" s="135"/>
      <c r="AS25" s="111"/>
      <c r="AT25" s="85"/>
      <c r="AU25" s="85"/>
      <c r="AV25" s="103"/>
      <c r="AW25" s="103"/>
      <c r="AX25" s="103"/>
      <c r="AY25" s="103"/>
      <c r="AZ25" s="103"/>
      <c r="BA25" s="85"/>
      <c r="BB25" s="85"/>
      <c r="BC25" s="85"/>
      <c r="BD25" s="131"/>
      <c r="BF25" s="144"/>
    </row>
    <row r="26" ht="12" spans="1:59">
      <c r="A26" s="51">
        <f t="shared" si="6"/>
        <v>23</v>
      </c>
      <c r="B26" s="54" t="s">
        <v>275</v>
      </c>
      <c r="C26" s="53">
        <v>3000</v>
      </c>
      <c r="D26" s="52" t="s">
        <v>98</v>
      </c>
      <c r="E26" s="52" t="s">
        <v>98</v>
      </c>
      <c r="F26" s="52" t="s">
        <v>98</v>
      </c>
      <c r="G26" s="52" t="s">
        <v>98</v>
      </c>
      <c r="H26" s="52" t="s">
        <v>98</v>
      </c>
      <c r="I26" s="52" t="s">
        <v>98</v>
      </c>
      <c r="J26" s="52" t="s">
        <v>98</v>
      </c>
      <c r="K26" s="52" t="s">
        <v>98</v>
      </c>
      <c r="L26" s="52" t="s">
        <v>98</v>
      </c>
      <c r="M26" s="52" t="s">
        <v>98</v>
      </c>
      <c r="N26" s="52" t="s">
        <v>103</v>
      </c>
      <c r="O26" s="59" t="s">
        <v>100</v>
      </c>
      <c r="P26" s="52"/>
      <c r="Q26" s="53">
        <v>3000</v>
      </c>
      <c r="R26" s="52"/>
      <c r="S26" s="52"/>
      <c r="T26" s="52"/>
      <c r="U26" s="52"/>
      <c r="V26" s="52"/>
      <c r="W26" s="52"/>
      <c r="X26" s="52"/>
      <c r="Y26" s="52"/>
      <c r="Z26" s="52"/>
      <c r="AA26" s="52"/>
      <c r="AB26" s="52"/>
      <c r="AD26" s="55"/>
      <c r="AE26" s="77" t="s">
        <v>1248</v>
      </c>
      <c r="AF26" s="78">
        <f t="shared" ref="AF26:BA26" si="18">AF21*AF22*AF24/AF23+AF25</f>
        <v>0</v>
      </c>
      <c r="AG26" s="78">
        <f t="shared" si="18"/>
        <v>0</v>
      </c>
      <c r="AH26" s="78">
        <f t="shared" si="18"/>
        <v>0</v>
      </c>
      <c r="AI26" s="78">
        <f t="shared" si="18"/>
        <v>0</v>
      </c>
      <c r="AJ26" s="78">
        <f t="shared" si="18"/>
        <v>0</v>
      </c>
      <c r="AK26" s="78">
        <f t="shared" si="18"/>
        <v>0</v>
      </c>
      <c r="AL26" s="78">
        <f t="shared" si="18"/>
        <v>0</v>
      </c>
      <c r="AM26" s="78">
        <f t="shared" si="18"/>
        <v>0</v>
      </c>
      <c r="AN26" s="78">
        <f t="shared" si="18"/>
        <v>0</v>
      </c>
      <c r="AO26" s="78">
        <f t="shared" si="18"/>
        <v>0</v>
      </c>
      <c r="AP26" s="78">
        <f t="shared" si="18"/>
        <v>0</v>
      </c>
      <c r="AQ26" s="112">
        <f t="shared" si="18"/>
        <v>0</v>
      </c>
      <c r="AS26" s="72">
        <f t="shared" si="18"/>
        <v>0</v>
      </c>
      <c r="AT26" s="78">
        <f t="shared" si="18"/>
        <v>0</v>
      </c>
      <c r="AU26" s="78">
        <f t="shared" si="18"/>
        <v>0</v>
      </c>
      <c r="AV26" s="78">
        <f t="shared" si="18"/>
        <v>0</v>
      </c>
      <c r="AW26" s="78">
        <f t="shared" si="18"/>
        <v>0</v>
      </c>
      <c r="AX26" s="78">
        <f t="shared" si="18"/>
        <v>0</v>
      </c>
      <c r="AY26" s="78">
        <f t="shared" si="18"/>
        <v>0</v>
      </c>
      <c r="AZ26" s="78">
        <f t="shared" si="18"/>
        <v>0</v>
      </c>
      <c r="BA26" s="78">
        <f t="shared" si="18"/>
        <v>0</v>
      </c>
      <c r="BB26" s="78">
        <f t="shared" ref="BB26:BD26" si="19">BB21*BB22*BB24/BB23+BB25</f>
        <v>0</v>
      </c>
      <c r="BC26" s="78">
        <f t="shared" si="19"/>
        <v>0</v>
      </c>
      <c r="BD26" s="112">
        <f t="shared" si="19"/>
        <v>0</v>
      </c>
      <c r="BG26" s="144"/>
    </row>
    <row r="27" ht="12" spans="1:30">
      <c r="A27" s="141">
        <f t="shared" si="6"/>
        <v>24</v>
      </c>
      <c r="B27" s="139" t="s">
        <v>265</v>
      </c>
      <c r="C27" s="53">
        <v>3000</v>
      </c>
      <c r="D27" s="142" t="s">
        <v>98</v>
      </c>
      <c r="E27" s="142" t="s">
        <v>98</v>
      </c>
      <c r="F27" s="142" t="s">
        <v>98</v>
      </c>
      <c r="G27" s="142" t="s">
        <v>98</v>
      </c>
      <c r="H27" s="142" t="s">
        <v>98</v>
      </c>
      <c r="I27" s="142" t="s">
        <v>98</v>
      </c>
      <c r="J27" s="142" t="s">
        <v>98</v>
      </c>
      <c r="K27" s="142" t="s">
        <v>98</v>
      </c>
      <c r="L27" s="142" t="s">
        <v>98</v>
      </c>
      <c r="M27" s="142" t="s">
        <v>105</v>
      </c>
      <c r="N27" s="142" t="s">
        <v>105</v>
      </c>
      <c r="O27" s="156" t="s">
        <v>113</v>
      </c>
      <c r="P27" s="52"/>
      <c r="Q27" s="53">
        <v>3000</v>
      </c>
      <c r="R27" s="52"/>
      <c r="S27" s="52"/>
      <c r="T27" s="52"/>
      <c r="U27" s="52"/>
      <c r="V27" s="52"/>
      <c r="W27" s="52"/>
      <c r="X27" s="52"/>
      <c r="Y27" s="52"/>
      <c r="Z27" s="52"/>
      <c r="AA27" s="52"/>
      <c r="AB27" s="52"/>
      <c r="AD27" s="55"/>
    </row>
    <row r="28" ht="12" spans="1:56">
      <c r="A28" s="51">
        <f t="shared" si="6"/>
        <v>25</v>
      </c>
      <c r="B28" s="54"/>
      <c r="C28" s="53">
        <v>3000</v>
      </c>
      <c r="D28" s="52"/>
      <c r="E28" s="52"/>
      <c r="F28" s="52"/>
      <c r="G28" s="52"/>
      <c r="H28" s="52"/>
      <c r="I28" s="52"/>
      <c r="J28" s="52"/>
      <c r="K28" s="52"/>
      <c r="L28" s="52"/>
      <c r="M28" s="52"/>
      <c r="N28" s="52"/>
      <c r="O28" s="59"/>
      <c r="P28" s="52" t="s">
        <v>273</v>
      </c>
      <c r="Q28" s="53">
        <v>3000</v>
      </c>
      <c r="R28" s="52" t="s">
        <v>115</v>
      </c>
      <c r="S28" s="52" t="s">
        <v>98</v>
      </c>
      <c r="T28" s="52" t="s">
        <v>98</v>
      </c>
      <c r="U28" s="52" t="s">
        <v>98</v>
      </c>
      <c r="V28" s="52" t="s">
        <v>98</v>
      </c>
      <c r="W28" s="52" t="s">
        <v>98</v>
      </c>
      <c r="X28" s="52" t="s">
        <v>98</v>
      </c>
      <c r="Y28" s="52" t="s">
        <v>98</v>
      </c>
      <c r="Z28" s="52" t="s">
        <v>98</v>
      </c>
      <c r="AA28" s="52" t="s">
        <v>98</v>
      </c>
      <c r="AB28" s="52" t="s">
        <v>98</v>
      </c>
      <c r="AC28" s="39" t="s">
        <v>98</v>
      </c>
      <c r="AD28" s="55"/>
      <c r="AE28" s="41"/>
      <c r="AF28" s="42"/>
      <c r="AG28" s="42"/>
      <c r="AH28" s="42"/>
      <c r="AI28" s="42"/>
      <c r="AJ28" s="42"/>
      <c r="AK28" s="100" t="s">
        <v>106</v>
      </c>
      <c r="AL28" s="101"/>
      <c r="AM28" s="42"/>
      <c r="AN28" s="42"/>
      <c r="AO28" s="42"/>
      <c r="AP28" s="42"/>
      <c r="AQ28" s="133"/>
      <c r="AS28" s="41"/>
      <c r="AT28" s="42"/>
      <c r="AU28" s="42"/>
      <c r="AV28" s="42"/>
      <c r="AW28" s="42"/>
      <c r="AX28" s="132" t="s">
        <v>106</v>
      </c>
      <c r="AY28" s="101"/>
      <c r="AZ28" s="42"/>
      <c r="BA28" s="42"/>
      <c r="BB28" s="42"/>
      <c r="BC28" s="42"/>
      <c r="BD28" s="133"/>
    </row>
    <row r="29" ht="12" spans="1:56">
      <c r="A29" s="51">
        <f t="shared" si="6"/>
        <v>26</v>
      </c>
      <c r="B29" s="54"/>
      <c r="C29" s="53">
        <v>3000</v>
      </c>
      <c r="D29" s="52"/>
      <c r="E29" s="52"/>
      <c r="F29" s="52"/>
      <c r="G29" s="52"/>
      <c r="H29" s="52"/>
      <c r="I29" s="52"/>
      <c r="J29" s="52"/>
      <c r="K29" s="52"/>
      <c r="L29" s="54"/>
      <c r="M29" s="54"/>
      <c r="N29" s="54"/>
      <c r="O29" s="60"/>
      <c r="P29" s="52"/>
      <c r="Q29" s="53">
        <v>3000</v>
      </c>
      <c r="R29" s="52"/>
      <c r="S29" s="52"/>
      <c r="T29" s="52"/>
      <c r="U29" s="52"/>
      <c r="V29" s="52"/>
      <c r="W29" s="52"/>
      <c r="X29" s="52"/>
      <c r="Y29" s="52"/>
      <c r="Z29" s="52"/>
      <c r="AA29" s="52"/>
      <c r="AB29" s="52"/>
      <c r="AD29" s="55"/>
      <c r="AE29" s="79" t="s">
        <v>83</v>
      </c>
      <c r="AF29" s="161">
        <f t="shared" ref="AF29:AQ29" si="20">SUMIF(D$4:D$224,$AK28,$C$4:$C$224)</f>
        <v>0</v>
      </c>
      <c r="AG29" s="161">
        <f t="shared" si="20"/>
        <v>0</v>
      </c>
      <c r="AH29" s="161">
        <f t="shared" si="20"/>
        <v>6000</v>
      </c>
      <c r="AI29" s="161">
        <f t="shared" si="20"/>
        <v>6000</v>
      </c>
      <c r="AJ29" s="161">
        <f t="shared" si="20"/>
        <v>6000</v>
      </c>
      <c r="AK29" s="161">
        <f t="shared" si="20"/>
        <v>9000</v>
      </c>
      <c r="AL29" s="161">
        <f t="shared" si="20"/>
        <v>9000</v>
      </c>
      <c r="AM29" s="161">
        <f t="shared" si="20"/>
        <v>0</v>
      </c>
      <c r="AN29" s="161">
        <f t="shared" si="20"/>
        <v>0</v>
      </c>
      <c r="AO29" s="161">
        <f t="shared" si="20"/>
        <v>0</v>
      </c>
      <c r="AP29" s="161">
        <f t="shared" si="20"/>
        <v>3000</v>
      </c>
      <c r="AQ29" s="163">
        <f t="shared" si="20"/>
        <v>0</v>
      </c>
      <c r="AS29" s="124">
        <f t="shared" ref="AS29:BD29" si="21">SUMIF(R$4:R$2000,$AX28,$Q$4:$Q$2000)</f>
        <v>0</v>
      </c>
      <c r="AT29" s="89">
        <f t="shared" si="21"/>
        <v>0</v>
      </c>
      <c r="AU29" s="89">
        <f t="shared" si="21"/>
        <v>0</v>
      </c>
      <c r="AV29" s="89">
        <f t="shared" si="21"/>
        <v>0</v>
      </c>
      <c r="AW29" s="89">
        <f t="shared" si="21"/>
        <v>0</v>
      </c>
      <c r="AX29" s="89">
        <f t="shared" si="21"/>
        <v>0</v>
      </c>
      <c r="AY29" s="89">
        <f t="shared" si="21"/>
        <v>0</v>
      </c>
      <c r="AZ29" s="89">
        <f t="shared" si="21"/>
        <v>0</v>
      </c>
      <c r="BA29" s="89">
        <f t="shared" si="21"/>
        <v>0</v>
      </c>
      <c r="BB29" s="89">
        <f t="shared" si="21"/>
        <v>0</v>
      </c>
      <c r="BC29" s="89">
        <f t="shared" si="21"/>
        <v>0</v>
      </c>
      <c r="BD29" s="134">
        <f t="shared" si="21"/>
        <v>0</v>
      </c>
    </row>
    <row r="30" spans="1:56">
      <c r="A30" s="118">
        <f t="shared" si="6"/>
        <v>27</v>
      </c>
      <c r="B30" s="166" t="s">
        <v>212</v>
      </c>
      <c r="C30" s="53">
        <v>3000</v>
      </c>
      <c r="D30" s="119" t="s">
        <v>98</v>
      </c>
      <c r="E30" s="119" t="s">
        <v>98</v>
      </c>
      <c r="F30" s="119" t="s">
        <v>98</v>
      </c>
      <c r="G30" s="119" t="s">
        <v>98</v>
      </c>
      <c r="H30" s="119" t="s">
        <v>116</v>
      </c>
      <c r="I30" s="119" t="s">
        <v>116</v>
      </c>
      <c r="J30" s="119" t="s">
        <v>116</v>
      </c>
      <c r="K30" s="119" t="s">
        <v>116</v>
      </c>
      <c r="L30" s="119" t="s">
        <v>105</v>
      </c>
      <c r="M30" s="119" t="s">
        <v>105</v>
      </c>
      <c r="N30" s="119" t="s">
        <v>105</v>
      </c>
      <c r="O30" s="61" t="s">
        <v>105</v>
      </c>
      <c r="P30" s="52"/>
      <c r="Q30" s="53">
        <v>3000</v>
      </c>
      <c r="R30" s="52"/>
      <c r="S30" s="52"/>
      <c r="T30" s="52"/>
      <c r="U30" s="52"/>
      <c r="V30" s="52"/>
      <c r="W30" s="52"/>
      <c r="X30" s="52"/>
      <c r="Y30" s="52"/>
      <c r="Z30" s="52"/>
      <c r="AA30" s="52"/>
      <c r="AB30" s="52"/>
      <c r="AD30" s="55"/>
      <c r="AE30" s="81" t="s">
        <v>1243</v>
      </c>
      <c r="AF30" s="90">
        <v>1</v>
      </c>
      <c r="AG30" s="90">
        <v>1</v>
      </c>
      <c r="AH30" s="90">
        <v>1</v>
      </c>
      <c r="AI30" s="90">
        <v>1</v>
      </c>
      <c r="AJ30" s="90">
        <v>1</v>
      </c>
      <c r="AK30" s="90">
        <v>1</v>
      </c>
      <c r="AL30" s="90">
        <v>1</v>
      </c>
      <c r="AM30" s="90">
        <v>0.8</v>
      </c>
      <c r="AN30" s="90">
        <v>0.8</v>
      </c>
      <c r="AO30" s="90">
        <v>0.8</v>
      </c>
      <c r="AP30" s="90">
        <v>0.8</v>
      </c>
      <c r="AQ30" s="130">
        <v>0.8</v>
      </c>
      <c r="AS30" s="123">
        <v>0.6</v>
      </c>
      <c r="AT30" s="90">
        <v>0.6</v>
      </c>
      <c r="AU30" s="90">
        <v>0.6</v>
      </c>
      <c r="AV30" s="90">
        <v>0.6</v>
      </c>
      <c r="AW30" s="90">
        <v>0.6</v>
      </c>
      <c r="AX30" s="90">
        <v>0.6</v>
      </c>
      <c r="AY30" s="90">
        <v>0.6</v>
      </c>
      <c r="AZ30" s="90">
        <v>0.6</v>
      </c>
      <c r="BA30" s="90">
        <v>0.6</v>
      </c>
      <c r="BB30" s="90">
        <v>0.6</v>
      </c>
      <c r="BC30" s="90">
        <v>0.6</v>
      </c>
      <c r="BD30" s="130">
        <v>0.6</v>
      </c>
    </row>
    <row r="31" spans="1:56">
      <c r="A31" s="51">
        <f t="shared" si="6"/>
        <v>28</v>
      </c>
      <c r="B31" s="54" t="s">
        <v>214</v>
      </c>
      <c r="C31" s="53">
        <v>3000</v>
      </c>
      <c r="D31" s="52" t="s">
        <v>98</v>
      </c>
      <c r="E31" s="52" t="s">
        <v>98</v>
      </c>
      <c r="F31" s="52" t="s">
        <v>98</v>
      </c>
      <c r="G31" s="52" t="s">
        <v>98</v>
      </c>
      <c r="H31" s="52" t="s">
        <v>116</v>
      </c>
      <c r="I31" s="52" t="s">
        <v>116</v>
      </c>
      <c r="J31" s="52" t="s">
        <v>116</v>
      </c>
      <c r="K31" s="52" t="s">
        <v>116</v>
      </c>
      <c r="L31" s="52" t="s">
        <v>105</v>
      </c>
      <c r="M31" s="52" t="s">
        <v>105</v>
      </c>
      <c r="N31" s="52" t="s">
        <v>105</v>
      </c>
      <c r="O31" s="59" t="s">
        <v>105</v>
      </c>
      <c r="P31" s="52"/>
      <c r="Q31" s="53">
        <v>3000</v>
      </c>
      <c r="R31" s="52"/>
      <c r="S31" s="52"/>
      <c r="T31" s="52"/>
      <c r="U31" s="52"/>
      <c r="V31" s="52"/>
      <c r="W31" s="52"/>
      <c r="X31" s="52"/>
      <c r="Y31" s="52"/>
      <c r="Z31" s="52"/>
      <c r="AA31" s="52"/>
      <c r="AB31" s="52"/>
      <c r="AD31" s="55"/>
      <c r="AE31" s="83" t="s">
        <v>1245</v>
      </c>
      <c r="AF31" s="85">
        <v>4</v>
      </c>
      <c r="AG31" s="85">
        <v>4</v>
      </c>
      <c r="AH31" s="85">
        <v>4</v>
      </c>
      <c r="AI31" s="85">
        <v>4</v>
      </c>
      <c r="AJ31" s="85">
        <v>4</v>
      </c>
      <c r="AK31" s="85">
        <v>4</v>
      </c>
      <c r="AL31" s="85">
        <v>4</v>
      </c>
      <c r="AM31" s="85">
        <v>4</v>
      </c>
      <c r="AN31" s="85">
        <v>4</v>
      </c>
      <c r="AO31" s="85">
        <v>4</v>
      </c>
      <c r="AP31" s="85">
        <v>4</v>
      </c>
      <c r="AQ31" s="131">
        <v>4</v>
      </c>
      <c r="AS31" s="111">
        <v>17</v>
      </c>
      <c r="AT31" s="85">
        <v>17</v>
      </c>
      <c r="AU31" s="85">
        <v>17</v>
      </c>
      <c r="AV31" s="85">
        <v>17</v>
      </c>
      <c r="AW31" s="85">
        <v>17</v>
      </c>
      <c r="AX31" s="85">
        <v>17</v>
      </c>
      <c r="AY31" s="85">
        <v>17</v>
      </c>
      <c r="AZ31" s="85">
        <v>17</v>
      </c>
      <c r="BA31" s="85">
        <v>17</v>
      </c>
      <c r="BB31" s="85">
        <v>17</v>
      </c>
      <c r="BC31" s="85">
        <v>17</v>
      </c>
      <c r="BD31" s="131">
        <v>17</v>
      </c>
    </row>
    <row r="32" spans="1:56">
      <c r="A32" s="51">
        <f t="shared" si="6"/>
        <v>29</v>
      </c>
      <c r="B32" s="54" t="s">
        <v>216</v>
      </c>
      <c r="C32" s="53">
        <v>3000</v>
      </c>
      <c r="D32" s="52" t="s">
        <v>98</v>
      </c>
      <c r="E32" s="52" t="s">
        <v>98</v>
      </c>
      <c r="F32" s="52" t="s">
        <v>98</v>
      </c>
      <c r="G32" s="52" t="s">
        <v>98</v>
      </c>
      <c r="H32" s="52" t="s">
        <v>116</v>
      </c>
      <c r="I32" s="52" t="s">
        <v>116</v>
      </c>
      <c r="J32" s="52" t="s">
        <v>116</v>
      </c>
      <c r="K32" s="52" t="s">
        <v>116</v>
      </c>
      <c r="L32" s="52" t="s">
        <v>105</v>
      </c>
      <c r="M32" s="52" t="s">
        <v>105</v>
      </c>
      <c r="N32" s="52" t="s">
        <v>105</v>
      </c>
      <c r="O32" s="59" t="s">
        <v>105</v>
      </c>
      <c r="P32" s="52"/>
      <c r="Q32" s="53">
        <v>3000</v>
      </c>
      <c r="R32" s="52"/>
      <c r="S32" s="52"/>
      <c r="T32" s="52"/>
      <c r="U32" s="52"/>
      <c r="V32" s="52"/>
      <c r="W32" s="52"/>
      <c r="X32" s="52"/>
      <c r="Y32" s="52"/>
      <c r="Z32" s="52"/>
      <c r="AA32" s="52"/>
      <c r="AB32" s="52"/>
      <c r="AD32" s="55"/>
      <c r="AE32" s="83" t="s">
        <v>1246</v>
      </c>
      <c r="AF32" s="85">
        <v>4</v>
      </c>
      <c r="AG32" s="85">
        <v>4</v>
      </c>
      <c r="AH32" s="85">
        <v>4</v>
      </c>
      <c r="AI32" s="85">
        <v>4</v>
      </c>
      <c r="AJ32" s="85">
        <v>4</v>
      </c>
      <c r="AK32" s="85">
        <v>4</v>
      </c>
      <c r="AL32" s="85">
        <v>4</v>
      </c>
      <c r="AM32" s="85">
        <v>4</v>
      </c>
      <c r="AN32" s="85">
        <v>4</v>
      </c>
      <c r="AO32" s="85">
        <v>4</v>
      </c>
      <c r="AP32" s="85">
        <v>4</v>
      </c>
      <c r="AQ32" s="131">
        <v>4</v>
      </c>
      <c r="AS32" s="111">
        <v>17</v>
      </c>
      <c r="AT32" s="85">
        <v>17</v>
      </c>
      <c r="AU32" s="85">
        <v>17</v>
      </c>
      <c r="AV32" s="85">
        <v>17</v>
      </c>
      <c r="AW32" s="85">
        <v>17</v>
      </c>
      <c r="AX32" s="85">
        <v>17</v>
      </c>
      <c r="AY32" s="85">
        <v>17</v>
      </c>
      <c r="AZ32" s="85">
        <v>17</v>
      </c>
      <c r="BA32" s="85">
        <v>17</v>
      </c>
      <c r="BB32" s="85">
        <v>17</v>
      </c>
      <c r="BC32" s="85">
        <v>17</v>
      </c>
      <c r="BD32" s="131">
        <v>17</v>
      </c>
    </row>
    <row r="33" spans="1:56">
      <c r="A33" s="51">
        <f t="shared" si="6"/>
        <v>30</v>
      </c>
      <c r="B33" s="54" t="s">
        <v>234</v>
      </c>
      <c r="C33" s="53">
        <v>3000</v>
      </c>
      <c r="D33" s="52" t="s">
        <v>98</v>
      </c>
      <c r="E33" s="52" t="s">
        <v>98</v>
      </c>
      <c r="F33" s="52" t="s">
        <v>98</v>
      </c>
      <c r="G33" s="52" t="s">
        <v>98</v>
      </c>
      <c r="H33" s="52" t="s">
        <v>98</v>
      </c>
      <c r="I33" s="52" t="s">
        <v>116</v>
      </c>
      <c r="J33" s="52" t="s">
        <v>116</v>
      </c>
      <c r="K33" s="52" t="s">
        <v>116</v>
      </c>
      <c r="L33" s="52" t="s">
        <v>105</v>
      </c>
      <c r="M33" s="52" t="s">
        <v>98</v>
      </c>
      <c r="N33" s="52" t="s">
        <v>98</v>
      </c>
      <c r="O33" s="59" t="s">
        <v>98</v>
      </c>
      <c r="P33" s="52" t="s">
        <v>161</v>
      </c>
      <c r="Q33" s="53">
        <v>3000</v>
      </c>
      <c r="R33" s="52" t="s">
        <v>109</v>
      </c>
      <c r="S33" s="52" t="s">
        <v>109</v>
      </c>
      <c r="T33" s="52" t="s">
        <v>107</v>
      </c>
      <c r="U33" s="52" t="s">
        <v>98</v>
      </c>
      <c r="V33" s="52" t="s">
        <v>98</v>
      </c>
      <c r="W33" s="52" t="s">
        <v>98</v>
      </c>
      <c r="X33" s="52" t="s">
        <v>100</v>
      </c>
      <c r="Y33" s="52" t="s">
        <v>100</v>
      </c>
      <c r="Z33" s="52" t="s">
        <v>100</v>
      </c>
      <c r="AA33" s="52" t="s">
        <v>100</v>
      </c>
      <c r="AB33" s="52" t="s">
        <v>100</v>
      </c>
      <c r="AC33" s="52" t="s">
        <v>98</v>
      </c>
      <c r="AD33" s="55"/>
      <c r="AE33" s="83" t="s">
        <v>1247</v>
      </c>
      <c r="AF33" s="85"/>
      <c r="AG33" s="85"/>
      <c r="AH33" s="85">
        <v>100</v>
      </c>
      <c r="AI33" s="103">
        <f>AI5</f>
        <v>100</v>
      </c>
      <c r="AJ33" s="103">
        <f>AJ5</f>
        <v>100</v>
      </c>
      <c r="AK33" s="104"/>
      <c r="AL33" s="103"/>
      <c r="AM33" s="103"/>
      <c r="AN33" s="104"/>
      <c r="AO33" s="104"/>
      <c r="AP33" s="104"/>
      <c r="AQ33" s="135"/>
      <c r="AS33" s="111"/>
      <c r="AT33" s="85"/>
      <c r="AU33" s="85"/>
      <c r="AV33" s="103"/>
      <c r="AW33" s="103"/>
      <c r="AX33" s="104"/>
      <c r="AY33" s="103"/>
      <c r="AZ33" s="103"/>
      <c r="BA33" s="103"/>
      <c r="BB33" s="104"/>
      <c r="BC33" s="104"/>
      <c r="BD33" s="135"/>
    </row>
    <row r="34" ht="12" spans="1:56">
      <c r="A34" s="51">
        <f t="shared" si="6"/>
        <v>31</v>
      </c>
      <c r="B34" s="54" t="s">
        <v>236</v>
      </c>
      <c r="C34" s="53">
        <v>3000</v>
      </c>
      <c r="D34" s="52" t="s">
        <v>98</v>
      </c>
      <c r="E34" s="52" t="s">
        <v>98</v>
      </c>
      <c r="F34" s="52" t="s">
        <v>98</v>
      </c>
      <c r="G34" s="52" t="s">
        <v>98</v>
      </c>
      <c r="H34" s="52" t="s">
        <v>98</v>
      </c>
      <c r="I34" s="52" t="s">
        <v>116</v>
      </c>
      <c r="J34" s="52" t="s">
        <v>116</v>
      </c>
      <c r="K34" s="52" t="s">
        <v>116</v>
      </c>
      <c r="L34" s="52" t="s">
        <v>105</v>
      </c>
      <c r="M34" s="52" t="s">
        <v>98</v>
      </c>
      <c r="N34" s="52" t="s">
        <v>98</v>
      </c>
      <c r="O34" s="59" t="s">
        <v>98</v>
      </c>
      <c r="P34" s="52" t="s">
        <v>173</v>
      </c>
      <c r="Q34" s="53">
        <v>3000</v>
      </c>
      <c r="R34" s="52" t="s">
        <v>113</v>
      </c>
      <c r="S34" s="52" t="s">
        <v>105</v>
      </c>
      <c r="T34" s="52" t="s">
        <v>105</v>
      </c>
      <c r="U34" s="52" t="s">
        <v>105</v>
      </c>
      <c r="V34" s="52" t="s">
        <v>105</v>
      </c>
      <c r="W34" s="52" t="s">
        <v>105</v>
      </c>
      <c r="X34" s="52" t="s">
        <v>100</v>
      </c>
      <c r="Y34" s="52" t="s">
        <v>100</v>
      </c>
      <c r="Z34" s="52" t="s">
        <v>100</v>
      </c>
      <c r="AA34" s="52" t="s">
        <v>100</v>
      </c>
      <c r="AB34" s="52" t="s">
        <v>100</v>
      </c>
      <c r="AC34" s="39" t="s">
        <v>98</v>
      </c>
      <c r="AD34" s="55"/>
      <c r="AE34" s="77" t="s">
        <v>1248</v>
      </c>
      <c r="AF34" s="78">
        <f t="shared" ref="AF34:BD34" si="22">AF29*AF30*AF32/AF31+AF33</f>
        <v>0</v>
      </c>
      <c r="AG34" s="78">
        <f t="shared" si="22"/>
        <v>0</v>
      </c>
      <c r="AH34" s="78">
        <f t="shared" si="22"/>
        <v>6100</v>
      </c>
      <c r="AI34" s="78">
        <f t="shared" si="22"/>
        <v>6100</v>
      </c>
      <c r="AJ34" s="78">
        <f t="shared" si="22"/>
        <v>6100</v>
      </c>
      <c r="AK34" s="78">
        <f t="shared" si="22"/>
        <v>9000</v>
      </c>
      <c r="AL34" s="78">
        <f t="shared" si="22"/>
        <v>9000</v>
      </c>
      <c r="AM34" s="78">
        <f t="shared" si="22"/>
        <v>0</v>
      </c>
      <c r="AN34" s="78">
        <f t="shared" si="22"/>
        <v>0</v>
      </c>
      <c r="AO34" s="78">
        <f t="shared" si="22"/>
        <v>0</v>
      </c>
      <c r="AP34" s="78">
        <f t="shared" si="22"/>
        <v>2400</v>
      </c>
      <c r="AQ34" s="112">
        <f t="shared" si="22"/>
        <v>0</v>
      </c>
      <c r="AS34" s="72">
        <f t="shared" si="22"/>
        <v>0</v>
      </c>
      <c r="AT34" s="78">
        <f t="shared" si="22"/>
        <v>0</v>
      </c>
      <c r="AU34" s="78">
        <f t="shared" si="22"/>
        <v>0</v>
      </c>
      <c r="AV34" s="78">
        <f t="shared" si="22"/>
        <v>0</v>
      </c>
      <c r="AW34" s="78">
        <f t="shared" si="22"/>
        <v>0</v>
      </c>
      <c r="AX34" s="78">
        <f t="shared" si="22"/>
        <v>0</v>
      </c>
      <c r="AY34" s="78">
        <f t="shared" si="22"/>
        <v>0</v>
      </c>
      <c r="AZ34" s="78">
        <f t="shared" si="22"/>
        <v>0</v>
      </c>
      <c r="BA34" s="78">
        <f t="shared" si="22"/>
        <v>0</v>
      </c>
      <c r="BB34" s="78">
        <f t="shared" si="22"/>
        <v>0</v>
      </c>
      <c r="BC34" s="78">
        <f t="shared" si="22"/>
        <v>0</v>
      </c>
      <c r="BD34" s="112">
        <f t="shared" si="22"/>
        <v>0</v>
      </c>
    </row>
    <row r="35" ht="12" spans="1:30">
      <c r="A35" s="51">
        <f t="shared" si="6"/>
        <v>32</v>
      </c>
      <c r="B35" s="54" t="s">
        <v>238</v>
      </c>
      <c r="C35" s="53">
        <v>3000</v>
      </c>
      <c r="D35" s="52" t="s">
        <v>98</v>
      </c>
      <c r="E35" s="52" t="s">
        <v>98</v>
      </c>
      <c r="F35" s="52" t="s">
        <v>98</v>
      </c>
      <c r="G35" s="52" t="s">
        <v>98</v>
      </c>
      <c r="H35" s="52" t="s">
        <v>98</v>
      </c>
      <c r="I35" s="52" t="s">
        <v>98</v>
      </c>
      <c r="J35" s="52" t="s">
        <v>116</v>
      </c>
      <c r="K35" s="52" t="s">
        <v>116</v>
      </c>
      <c r="L35" s="52" t="s">
        <v>98</v>
      </c>
      <c r="M35" s="52" t="s">
        <v>98</v>
      </c>
      <c r="N35" s="52" t="s">
        <v>98</v>
      </c>
      <c r="O35" s="59" t="s">
        <v>98</v>
      </c>
      <c r="P35" s="54" t="s">
        <v>230</v>
      </c>
      <c r="Q35" s="53">
        <v>3000</v>
      </c>
      <c r="R35" s="52" t="s">
        <v>98</v>
      </c>
      <c r="S35" s="52" t="s">
        <v>98</v>
      </c>
      <c r="T35" s="52" t="s">
        <v>98</v>
      </c>
      <c r="U35" s="52" t="s">
        <v>98</v>
      </c>
      <c r="V35" s="52" t="s">
        <v>98</v>
      </c>
      <c r="W35" s="52" t="s">
        <v>98</v>
      </c>
      <c r="X35" s="52" t="s">
        <v>98</v>
      </c>
      <c r="Y35" s="52" t="s">
        <v>100</v>
      </c>
      <c r="Z35" s="52" t="s">
        <v>100</v>
      </c>
      <c r="AA35" s="52" t="s">
        <v>100</v>
      </c>
      <c r="AB35" s="52" t="s">
        <v>100</v>
      </c>
      <c r="AC35" s="39" t="s">
        <v>98</v>
      </c>
      <c r="AD35" s="55"/>
    </row>
    <row r="36" ht="12" spans="1:56">
      <c r="A36" s="51">
        <f t="shared" si="6"/>
        <v>33</v>
      </c>
      <c r="B36" s="52" t="s">
        <v>195</v>
      </c>
      <c r="C36" s="53">
        <v>3000</v>
      </c>
      <c r="D36" s="52" t="s">
        <v>98</v>
      </c>
      <c r="E36" s="52" t="s">
        <v>98</v>
      </c>
      <c r="F36" s="52" t="s">
        <v>98</v>
      </c>
      <c r="G36" s="52" t="s">
        <v>98</v>
      </c>
      <c r="H36" s="52" t="s">
        <v>98</v>
      </c>
      <c r="I36" s="52" t="s">
        <v>98</v>
      </c>
      <c r="J36" s="52" t="s">
        <v>98</v>
      </c>
      <c r="K36" s="52" t="s">
        <v>116</v>
      </c>
      <c r="L36" s="52" t="s">
        <v>105</v>
      </c>
      <c r="M36" s="52" t="s">
        <v>105</v>
      </c>
      <c r="N36" s="52" t="s">
        <v>105</v>
      </c>
      <c r="O36" s="59" t="s">
        <v>105</v>
      </c>
      <c r="P36" s="52" t="s">
        <v>294</v>
      </c>
      <c r="Q36" s="53">
        <v>3000</v>
      </c>
      <c r="R36" s="52" t="s">
        <v>105</v>
      </c>
      <c r="S36" s="52" t="s">
        <v>105</v>
      </c>
      <c r="T36" s="52" t="s">
        <v>105</v>
      </c>
      <c r="U36" s="52" t="s">
        <v>105</v>
      </c>
      <c r="V36" s="52" t="s">
        <v>100</v>
      </c>
      <c r="W36" s="52" t="s">
        <v>100</v>
      </c>
      <c r="X36" s="52" t="s">
        <v>100</v>
      </c>
      <c r="Y36" s="52" t="s">
        <v>100</v>
      </c>
      <c r="Z36" s="52" t="s">
        <v>100</v>
      </c>
      <c r="AA36" s="52" t="s">
        <v>100</v>
      </c>
      <c r="AB36" s="52" t="s">
        <v>100</v>
      </c>
      <c r="AC36" s="39" t="s">
        <v>98</v>
      </c>
      <c r="AD36" s="55"/>
      <c r="AE36" s="41"/>
      <c r="AF36" s="42"/>
      <c r="AG36" s="42"/>
      <c r="AH36" s="42"/>
      <c r="AI36" s="42"/>
      <c r="AJ36" s="42"/>
      <c r="AK36" s="132" t="s">
        <v>108</v>
      </c>
      <c r="AL36" s="101"/>
      <c r="AM36" s="42"/>
      <c r="AN36" s="42"/>
      <c r="AO36" s="42"/>
      <c r="AP36" s="42"/>
      <c r="AQ36" s="133"/>
      <c r="AS36" s="41"/>
      <c r="AT36" s="42"/>
      <c r="AU36" s="42"/>
      <c r="AV36" s="42"/>
      <c r="AW36" s="42"/>
      <c r="AX36" s="132" t="s">
        <v>108</v>
      </c>
      <c r="AY36" s="101"/>
      <c r="AZ36" s="42"/>
      <c r="BA36" s="42"/>
      <c r="BB36" s="42"/>
      <c r="BC36" s="42"/>
      <c r="BD36" s="133"/>
    </row>
    <row r="37" spans="1:56">
      <c r="A37" s="51">
        <f t="shared" si="6"/>
        <v>34</v>
      </c>
      <c r="B37" s="54" t="s">
        <v>277</v>
      </c>
      <c r="C37" s="53">
        <v>3000</v>
      </c>
      <c r="D37" s="52" t="s">
        <v>98</v>
      </c>
      <c r="E37" s="52" t="s">
        <v>98</v>
      </c>
      <c r="F37" s="52" t="s">
        <v>98</v>
      </c>
      <c r="G37" s="52" t="s">
        <v>98</v>
      </c>
      <c r="H37" s="52" t="s">
        <v>98</v>
      </c>
      <c r="I37" s="52" t="s">
        <v>98</v>
      </c>
      <c r="J37" s="52" t="s">
        <v>98</v>
      </c>
      <c r="K37" s="52" t="s">
        <v>98</v>
      </c>
      <c r="L37" s="52" t="s">
        <v>98</v>
      </c>
      <c r="M37" s="52" t="s">
        <v>98</v>
      </c>
      <c r="N37" s="52" t="s">
        <v>105</v>
      </c>
      <c r="O37" s="59" t="s">
        <v>98</v>
      </c>
      <c r="P37" s="54" t="s">
        <v>252</v>
      </c>
      <c r="Q37" s="53">
        <v>3000</v>
      </c>
      <c r="R37" s="52" t="s">
        <v>109</v>
      </c>
      <c r="S37" s="52" t="s">
        <v>109</v>
      </c>
      <c r="T37" s="52" t="s">
        <v>107</v>
      </c>
      <c r="U37" s="52" t="s">
        <v>107</v>
      </c>
      <c r="V37" s="52" t="s">
        <v>107</v>
      </c>
      <c r="W37" s="52" t="s">
        <v>100</v>
      </c>
      <c r="X37" s="52" t="s">
        <v>100</v>
      </c>
      <c r="Y37" s="52" t="s">
        <v>100</v>
      </c>
      <c r="Z37" s="52" t="s">
        <v>100</v>
      </c>
      <c r="AA37" s="52" t="s">
        <v>100</v>
      </c>
      <c r="AB37" s="52" t="s">
        <v>100</v>
      </c>
      <c r="AC37" s="39" t="s">
        <v>98</v>
      </c>
      <c r="AD37" s="55"/>
      <c r="AE37" s="88" t="s">
        <v>83</v>
      </c>
      <c r="AF37" s="89">
        <f t="shared" ref="AF37:AQ37" si="23">SUMIF(D$4:D$224,$AK36,$C$4:$C$224)</f>
        <v>0</v>
      </c>
      <c r="AG37" s="89">
        <f t="shared" si="23"/>
        <v>0</v>
      </c>
      <c r="AH37" s="89">
        <f t="shared" si="23"/>
        <v>0</v>
      </c>
      <c r="AI37" s="89">
        <f t="shared" si="23"/>
        <v>0</v>
      </c>
      <c r="AJ37" s="89">
        <f t="shared" si="23"/>
        <v>0</v>
      </c>
      <c r="AK37" s="89">
        <f t="shared" si="23"/>
        <v>0</v>
      </c>
      <c r="AL37" s="89">
        <f t="shared" si="23"/>
        <v>0</v>
      </c>
      <c r="AM37" s="89">
        <f t="shared" si="23"/>
        <v>0</v>
      </c>
      <c r="AN37" s="89">
        <f t="shared" si="23"/>
        <v>0</v>
      </c>
      <c r="AO37" s="89">
        <f t="shared" si="23"/>
        <v>0</v>
      </c>
      <c r="AP37" s="89">
        <f t="shared" si="23"/>
        <v>0</v>
      </c>
      <c r="AQ37" s="134">
        <f t="shared" si="23"/>
        <v>3000</v>
      </c>
      <c r="AS37" s="124">
        <f>SUMIF(R$4:R$2000,$AX36,$Q$4:$Q$2000)</f>
        <v>0</v>
      </c>
      <c r="AT37" s="89">
        <f t="shared" ref="AT37" si="24">SUMIF(S$4:S$2000,$AX36,$Q$4:$Q$2000)</f>
        <v>0</v>
      </c>
      <c r="AU37" s="89">
        <f t="shared" ref="AU37" si="25">SUMIF(T$4:T$2000,$AX36,$Q$4:$Q$2000)</f>
        <v>0</v>
      </c>
      <c r="AV37" s="89">
        <f t="shared" ref="AV37" si="26">SUMIF(U$4:U$2000,$AX36,$Q$4:$Q$2000)</f>
        <v>0</v>
      </c>
      <c r="AW37" s="89">
        <f t="shared" ref="AW37" si="27">SUMIF(V$4:V$2000,$AX36,$Q$4:$Q$2000)</f>
        <v>0</v>
      </c>
      <c r="AX37" s="89">
        <f t="shared" ref="AX37" si="28">SUMIF(W$4:W$2000,$AX36,$Q$4:$Q$2000)</f>
        <v>0</v>
      </c>
      <c r="AY37" s="89">
        <f t="shared" ref="AY37" si="29">SUMIF(X$4:X$2000,$AX36,$Q$4:$Q$2000)</f>
        <v>0</v>
      </c>
      <c r="AZ37" s="89">
        <f t="shared" ref="AZ37" si="30">SUMIF(Y$4:Y$2000,$AX36,$Q$4:$Q$2000)</f>
        <v>0</v>
      </c>
      <c r="BA37" s="89">
        <f t="shared" ref="BA37" si="31">SUMIF(Z$4:Z$2000,$AX36,$Q$4:$Q$2000)</f>
        <v>0</v>
      </c>
      <c r="BB37" s="89">
        <f t="shared" ref="BB37" si="32">SUMIF(AA$4:AA$2000,$AX36,$Q$4:$Q$2000)</f>
        <v>0</v>
      </c>
      <c r="BC37" s="89">
        <f t="shared" ref="BC37" si="33">SUMIF(AB$4:AB$2000,$AX36,$Q$4:$Q$2000)</f>
        <v>0</v>
      </c>
      <c r="BD37" s="134">
        <f t="shared" ref="BD37" si="34">SUMIF(AC$4:AC$2000,$AX36,$Q$4:$Q$2000)</f>
        <v>0</v>
      </c>
    </row>
    <row r="38" ht="12" spans="1:56">
      <c r="A38" s="141">
        <f t="shared" si="6"/>
        <v>35</v>
      </c>
      <c r="B38" s="139" t="s">
        <v>259</v>
      </c>
      <c r="C38" s="53">
        <v>3000</v>
      </c>
      <c r="D38" s="142" t="s">
        <v>98</v>
      </c>
      <c r="E38" s="142" t="s">
        <v>98</v>
      </c>
      <c r="F38" s="142" t="s">
        <v>98</v>
      </c>
      <c r="G38" s="142" t="s">
        <v>98</v>
      </c>
      <c r="H38" s="142" t="s">
        <v>98</v>
      </c>
      <c r="I38" s="142" t="s">
        <v>98</v>
      </c>
      <c r="J38" s="142" t="s">
        <v>98</v>
      </c>
      <c r="K38" s="142" t="s">
        <v>98</v>
      </c>
      <c r="L38" s="142" t="s">
        <v>105</v>
      </c>
      <c r="M38" s="142" t="s">
        <v>115</v>
      </c>
      <c r="N38" s="142" t="s">
        <v>98</v>
      </c>
      <c r="O38" s="156" t="s">
        <v>98</v>
      </c>
      <c r="P38" s="54" t="s">
        <v>265</v>
      </c>
      <c r="Q38" s="53">
        <v>3000</v>
      </c>
      <c r="R38" s="52" t="s">
        <v>113</v>
      </c>
      <c r="S38" s="52" t="s">
        <v>105</v>
      </c>
      <c r="T38" s="52" t="s">
        <v>105</v>
      </c>
      <c r="U38" s="52" t="s">
        <v>98</v>
      </c>
      <c r="V38" s="52" t="s">
        <v>105</v>
      </c>
      <c r="W38" s="52" t="s">
        <v>100</v>
      </c>
      <c r="X38" s="52" t="s">
        <v>100</v>
      </c>
      <c r="Y38" s="52" t="s">
        <v>100</v>
      </c>
      <c r="Z38" s="52" t="s">
        <v>100</v>
      </c>
      <c r="AA38" s="52" t="s">
        <v>100</v>
      </c>
      <c r="AB38" s="52" t="s">
        <v>100</v>
      </c>
      <c r="AC38" s="39" t="s">
        <v>98</v>
      </c>
      <c r="AD38" s="55"/>
      <c r="AE38" s="81" t="s">
        <v>1243</v>
      </c>
      <c r="AF38" s="90">
        <v>0.6</v>
      </c>
      <c r="AG38" s="90">
        <v>0.6</v>
      </c>
      <c r="AH38" s="90">
        <v>0.6</v>
      </c>
      <c r="AI38" s="90">
        <v>0.6</v>
      </c>
      <c r="AJ38" s="90">
        <v>0.6</v>
      </c>
      <c r="AK38" s="90">
        <v>0.6</v>
      </c>
      <c r="AL38" s="90">
        <v>0.6</v>
      </c>
      <c r="AM38" s="90">
        <v>0.6</v>
      </c>
      <c r="AN38" s="90">
        <v>0.6</v>
      </c>
      <c r="AO38" s="90">
        <v>0.6</v>
      </c>
      <c r="AP38" s="90">
        <v>0.6</v>
      </c>
      <c r="AQ38" s="90">
        <v>0.6</v>
      </c>
      <c r="AS38" s="123">
        <v>0.6</v>
      </c>
      <c r="AT38" s="90">
        <v>0.6</v>
      </c>
      <c r="AU38" s="90">
        <v>0.6</v>
      </c>
      <c r="AV38" s="90">
        <v>0.6</v>
      </c>
      <c r="AW38" s="90">
        <v>0.6</v>
      </c>
      <c r="AX38" s="90">
        <v>0.6</v>
      </c>
      <c r="AY38" s="90">
        <v>0.6</v>
      </c>
      <c r="AZ38" s="90">
        <v>0.6</v>
      </c>
      <c r="BA38" s="90">
        <v>0.6</v>
      </c>
      <c r="BB38" s="90">
        <v>0.6</v>
      </c>
      <c r="BC38" s="90">
        <v>0.6</v>
      </c>
      <c r="BD38" s="130">
        <v>0.6</v>
      </c>
    </row>
    <row r="39" spans="1:56">
      <c r="A39" s="51">
        <f t="shared" si="6"/>
        <v>36</v>
      </c>
      <c r="B39" s="54"/>
      <c r="C39" s="53">
        <v>3000</v>
      </c>
      <c r="D39" s="52"/>
      <c r="E39" s="52"/>
      <c r="F39" s="52"/>
      <c r="G39" s="52"/>
      <c r="H39" s="54"/>
      <c r="I39" s="54"/>
      <c r="J39" s="54"/>
      <c r="K39" s="54"/>
      <c r="L39" s="54"/>
      <c r="M39" s="54"/>
      <c r="N39" s="54"/>
      <c r="O39" s="60"/>
      <c r="P39" s="54" t="s">
        <v>246</v>
      </c>
      <c r="Q39" s="53">
        <v>3000</v>
      </c>
      <c r="R39" s="52" t="s">
        <v>113</v>
      </c>
      <c r="S39" s="52" t="s">
        <v>105</v>
      </c>
      <c r="T39" s="52" t="s">
        <v>105</v>
      </c>
      <c r="U39" s="52" t="s">
        <v>105</v>
      </c>
      <c r="V39" s="52" t="s">
        <v>105</v>
      </c>
      <c r="W39" s="52" t="s">
        <v>105</v>
      </c>
      <c r="X39" s="52" t="s">
        <v>100</v>
      </c>
      <c r="Y39" s="52" t="s">
        <v>100</v>
      </c>
      <c r="Z39" s="52" t="s">
        <v>100</v>
      </c>
      <c r="AA39" s="52" t="s">
        <v>100</v>
      </c>
      <c r="AB39" s="52" t="s">
        <v>100</v>
      </c>
      <c r="AC39" s="39" t="s">
        <v>98</v>
      </c>
      <c r="AD39" s="55"/>
      <c r="AE39" s="83" t="s">
        <v>1245</v>
      </c>
      <c r="AF39" s="85">
        <v>4</v>
      </c>
      <c r="AG39" s="85">
        <v>4</v>
      </c>
      <c r="AH39" s="85">
        <v>4</v>
      </c>
      <c r="AI39" s="85">
        <v>4</v>
      </c>
      <c r="AJ39" s="85">
        <v>4</v>
      </c>
      <c r="AK39" s="85">
        <v>4</v>
      </c>
      <c r="AL39" s="85">
        <v>4</v>
      </c>
      <c r="AM39" s="85">
        <v>4</v>
      </c>
      <c r="AN39" s="85">
        <v>4</v>
      </c>
      <c r="AO39" s="85">
        <v>4</v>
      </c>
      <c r="AP39" s="85">
        <v>4</v>
      </c>
      <c r="AQ39" s="131">
        <v>4</v>
      </c>
      <c r="AS39" s="111">
        <v>17</v>
      </c>
      <c r="AT39" s="85">
        <v>17</v>
      </c>
      <c r="AU39" s="85">
        <v>17</v>
      </c>
      <c r="AV39" s="85">
        <v>17</v>
      </c>
      <c r="AW39" s="85">
        <v>17</v>
      </c>
      <c r="AX39" s="85">
        <v>17</v>
      </c>
      <c r="AY39" s="85">
        <v>17</v>
      </c>
      <c r="AZ39" s="85">
        <v>17</v>
      </c>
      <c r="BA39" s="85">
        <v>17</v>
      </c>
      <c r="BB39" s="85">
        <v>17</v>
      </c>
      <c r="BC39" s="85">
        <v>17</v>
      </c>
      <c r="BD39" s="131">
        <v>17</v>
      </c>
    </row>
    <row r="40" ht="12" spans="1:56">
      <c r="A40" s="51">
        <f t="shared" si="6"/>
        <v>37</v>
      </c>
      <c r="B40" s="54"/>
      <c r="C40" s="53">
        <v>3000</v>
      </c>
      <c r="D40" s="52"/>
      <c r="E40" s="52"/>
      <c r="F40" s="52"/>
      <c r="G40" s="52"/>
      <c r="H40" s="54"/>
      <c r="I40" s="54"/>
      <c r="J40" s="54"/>
      <c r="K40" s="54"/>
      <c r="L40" s="54"/>
      <c r="M40" s="54"/>
      <c r="N40" s="54"/>
      <c r="O40" s="60"/>
      <c r="P40" s="54" t="s">
        <v>275</v>
      </c>
      <c r="Q40" s="53">
        <v>3000</v>
      </c>
      <c r="R40" s="52" t="s">
        <v>100</v>
      </c>
      <c r="S40" s="52" t="s">
        <v>98</v>
      </c>
      <c r="T40" s="52" t="s">
        <v>98</v>
      </c>
      <c r="U40" s="52" t="s">
        <v>98</v>
      </c>
      <c r="V40" s="52" t="s">
        <v>98</v>
      </c>
      <c r="W40" s="52" t="s">
        <v>98</v>
      </c>
      <c r="X40" s="52" t="s">
        <v>98</v>
      </c>
      <c r="Y40" s="52" t="s">
        <v>98</v>
      </c>
      <c r="Z40" s="52" t="s">
        <v>98</v>
      </c>
      <c r="AA40" s="52" t="s">
        <v>98</v>
      </c>
      <c r="AB40" s="52" t="s">
        <v>98</v>
      </c>
      <c r="AC40" s="39" t="s">
        <v>98</v>
      </c>
      <c r="AD40" s="55"/>
      <c r="AE40" s="83" t="s">
        <v>1246</v>
      </c>
      <c r="AF40" s="85">
        <v>4</v>
      </c>
      <c r="AG40" s="85">
        <v>4</v>
      </c>
      <c r="AH40" s="85">
        <v>4</v>
      </c>
      <c r="AI40" s="85">
        <v>4</v>
      </c>
      <c r="AJ40" s="85">
        <v>4</v>
      </c>
      <c r="AK40" s="85">
        <v>4</v>
      </c>
      <c r="AL40" s="85">
        <v>4</v>
      </c>
      <c r="AM40" s="85">
        <v>4</v>
      </c>
      <c r="AN40" s="85">
        <v>4</v>
      </c>
      <c r="AO40" s="85">
        <v>4</v>
      </c>
      <c r="AP40" s="85">
        <v>4</v>
      </c>
      <c r="AQ40" s="131">
        <v>3</v>
      </c>
      <c r="AS40" s="111">
        <v>17</v>
      </c>
      <c r="AT40" s="85">
        <v>17</v>
      </c>
      <c r="AU40" s="85">
        <v>17</v>
      </c>
      <c r="AV40" s="85">
        <v>17</v>
      </c>
      <c r="AW40" s="85">
        <v>17</v>
      </c>
      <c r="AX40" s="85">
        <v>17</v>
      </c>
      <c r="AY40" s="85">
        <v>17</v>
      </c>
      <c r="AZ40" s="85">
        <v>17</v>
      </c>
      <c r="BA40" s="85">
        <v>17</v>
      </c>
      <c r="BB40" s="85">
        <v>17</v>
      </c>
      <c r="BC40" s="85">
        <v>17</v>
      </c>
      <c r="BD40" s="131">
        <v>17</v>
      </c>
    </row>
    <row r="41" spans="1:56">
      <c r="A41" s="118">
        <f t="shared" si="6"/>
        <v>38</v>
      </c>
      <c r="B41" s="151" t="s">
        <v>150</v>
      </c>
      <c r="C41" s="53">
        <v>3000</v>
      </c>
      <c r="D41" s="119" t="s">
        <v>115</v>
      </c>
      <c r="E41" s="119" t="s">
        <v>115</v>
      </c>
      <c r="F41" s="119" t="s">
        <v>115</v>
      </c>
      <c r="G41" s="119" t="s">
        <v>115</v>
      </c>
      <c r="H41" s="119" t="s">
        <v>116</v>
      </c>
      <c r="I41" s="119" t="s">
        <v>116</v>
      </c>
      <c r="J41" s="119" t="s">
        <v>116</v>
      </c>
      <c r="K41" s="119" t="s">
        <v>116</v>
      </c>
      <c r="L41" s="119" t="s">
        <v>105</v>
      </c>
      <c r="M41" s="119" t="s">
        <v>115</v>
      </c>
      <c r="N41" s="119" t="s">
        <v>115</v>
      </c>
      <c r="O41" s="61" t="s">
        <v>115</v>
      </c>
      <c r="P41" s="52" t="s">
        <v>250</v>
      </c>
      <c r="Q41" s="53">
        <v>3000</v>
      </c>
      <c r="R41" s="52" t="s">
        <v>109</v>
      </c>
      <c r="S41" s="52" t="s">
        <v>109</v>
      </c>
      <c r="T41" s="52" t="s">
        <v>107</v>
      </c>
      <c r="U41" s="52" t="s">
        <v>107</v>
      </c>
      <c r="V41" s="52" t="s">
        <v>107</v>
      </c>
      <c r="W41" s="52" t="s">
        <v>100</v>
      </c>
      <c r="X41" s="52" t="s">
        <v>100</v>
      </c>
      <c r="Y41" s="52" t="s">
        <v>100</v>
      </c>
      <c r="Z41" s="52" t="s">
        <v>100</v>
      </c>
      <c r="AA41" s="52" t="s">
        <v>98</v>
      </c>
      <c r="AB41" s="52" t="s">
        <v>98</v>
      </c>
      <c r="AC41" s="39" t="s">
        <v>98</v>
      </c>
      <c r="AD41" s="55"/>
      <c r="AE41" s="83" t="s">
        <v>1247</v>
      </c>
      <c r="AF41" s="85"/>
      <c r="AG41" s="85"/>
      <c r="AH41" s="85"/>
      <c r="AI41" s="103"/>
      <c r="AJ41" s="103"/>
      <c r="AK41" s="104"/>
      <c r="AL41" s="104"/>
      <c r="AM41" s="85"/>
      <c r="AN41" s="85"/>
      <c r="AO41" s="103"/>
      <c r="AP41" s="103"/>
      <c r="AQ41" s="126"/>
      <c r="AS41" s="111"/>
      <c r="AT41" s="85"/>
      <c r="AU41" s="85"/>
      <c r="AV41" s="85"/>
      <c r="AW41" s="85"/>
      <c r="AX41" s="85"/>
      <c r="AY41" s="85"/>
      <c r="AZ41" s="103"/>
      <c r="BA41" s="103"/>
      <c r="BB41" s="103"/>
      <c r="BC41" s="104"/>
      <c r="BD41" s="135"/>
    </row>
    <row r="42" ht="12" spans="1:56">
      <c r="A42" s="51">
        <f t="shared" si="6"/>
        <v>39</v>
      </c>
      <c r="B42" s="54" t="s">
        <v>181</v>
      </c>
      <c r="C42" s="53">
        <v>3000</v>
      </c>
      <c r="D42" s="52" t="s">
        <v>98</v>
      </c>
      <c r="E42" s="52" t="s">
        <v>115</v>
      </c>
      <c r="F42" s="52" t="s">
        <v>115</v>
      </c>
      <c r="G42" s="52" t="s">
        <v>115</v>
      </c>
      <c r="H42" s="52" t="s">
        <v>116</v>
      </c>
      <c r="I42" s="52" t="s">
        <v>116</v>
      </c>
      <c r="J42" s="52" t="s">
        <v>116</v>
      </c>
      <c r="K42" s="55" t="s">
        <v>116</v>
      </c>
      <c r="L42" s="52" t="s">
        <v>105</v>
      </c>
      <c r="M42" s="52" t="s">
        <v>115</v>
      </c>
      <c r="N42" s="52" t="s">
        <v>115</v>
      </c>
      <c r="O42" s="59" t="s">
        <v>108</v>
      </c>
      <c r="P42" s="52" t="s">
        <v>319</v>
      </c>
      <c r="Q42" s="53">
        <v>3000</v>
      </c>
      <c r="R42" s="52" t="s">
        <v>98</v>
      </c>
      <c r="S42" s="52" t="s">
        <v>98</v>
      </c>
      <c r="T42" s="52" t="s">
        <v>98</v>
      </c>
      <c r="U42" s="52" t="s">
        <v>107</v>
      </c>
      <c r="V42" s="52" t="s">
        <v>107</v>
      </c>
      <c r="W42" s="52" t="s">
        <v>100</v>
      </c>
      <c r="X42" s="52" t="s">
        <v>100</v>
      </c>
      <c r="Y42" s="52" t="s">
        <v>100</v>
      </c>
      <c r="Z42" s="52" t="s">
        <v>100</v>
      </c>
      <c r="AA42" s="52" t="s">
        <v>98</v>
      </c>
      <c r="AB42" s="52" t="s">
        <v>98</v>
      </c>
      <c r="AC42" s="39" t="s">
        <v>98</v>
      </c>
      <c r="AD42" s="55"/>
      <c r="AE42" s="77" t="s">
        <v>1248</v>
      </c>
      <c r="AF42" s="78">
        <f t="shared" ref="AF42:AN42" si="35">AF37*AF38*AF40/AF39+AF41</f>
        <v>0</v>
      </c>
      <c r="AG42" s="78">
        <f t="shared" si="35"/>
        <v>0</v>
      </c>
      <c r="AH42" s="78">
        <f t="shared" si="35"/>
        <v>0</v>
      </c>
      <c r="AI42" s="78">
        <f t="shared" si="35"/>
        <v>0</v>
      </c>
      <c r="AJ42" s="78">
        <f t="shared" si="35"/>
        <v>0</v>
      </c>
      <c r="AK42" s="78">
        <f t="shared" si="35"/>
        <v>0</v>
      </c>
      <c r="AL42" s="78">
        <f t="shared" si="35"/>
        <v>0</v>
      </c>
      <c r="AM42" s="78">
        <f t="shared" si="35"/>
        <v>0</v>
      </c>
      <c r="AN42" s="78">
        <f t="shared" si="35"/>
        <v>0</v>
      </c>
      <c r="AO42" s="78">
        <f t="shared" ref="AO42:BA42" si="36">AO37*AO38*AO40/AO39+AO41</f>
        <v>0</v>
      </c>
      <c r="AP42" s="78">
        <f t="shared" si="36"/>
        <v>0</v>
      </c>
      <c r="AQ42" s="112">
        <f t="shared" si="36"/>
        <v>1350</v>
      </c>
      <c r="AS42" s="72">
        <f t="shared" si="36"/>
        <v>0</v>
      </c>
      <c r="AT42" s="78">
        <f t="shared" si="36"/>
        <v>0</v>
      </c>
      <c r="AU42" s="78">
        <f t="shared" si="36"/>
        <v>0</v>
      </c>
      <c r="AV42" s="78">
        <f t="shared" si="36"/>
        <v>0</v>
      </c>
      <c r="AW42" s="78">
        <f t="shared" si="36"/>
        <v>0</v>
      </c>
      <c r="AX42" s="78">
        <f t="shared" si="36"/>
        <v>0</v>
      </c>
      <c r="AY42" s="78">
        <f t="shared" si="36"/>
        <v>0</v>
      </c>
      <c r="AZ42" s="78">
        <f t="shared" si="36"/>
        <v>0</v>
      </c>
      <c r="BA42" s="78">
        <f t="shared" si="36"/>
        <v>0</v>
      </c>
      <c r="BB42" s="78">
        <f t="shared" ref="BB42:BD42" si="37">BB37*BB38*BB40/BB39+BB41</f>
        <v>0</v>
      </c>
      <c r="BC42" s="78">
        <f t="shared" si="37"/>
        <v>0</v>
      </c>
      <c r="BD42" s="112">
        <f t="shared" si="37"/>
        <v>0</v>
      </c>
    </row>
    <row r="43" ht="12" spans="1:56">
      <c r="A43" s="141">
        <f t="shared" si="6"/>
        <v>40</v>
      </c>
      <c r="B43" s="139" t="s">
        <v>185</v>
      </c>
      <c r="C43" s="53">
        <v>3000</v>
      </c>
      <c r="D43" s="142" t="s">
        <v>98</v>
      </c>
      <c r="E43" s="142" t="s">
        <v>98</v>
      </c>
      <c r="F43" s="142" t="s">
        <v>115</v>
      </c>
      <c r="G43" s="142" t="s">
        <v>115</v>
      </c>
      <c r="H43" s="142" t="s">
        <v>116</v>
      </c>
      <c r="I43" s="142" t="s">
        <v>116</v>
      </c>
      <c r="J43" s="142" t="s">
        <v>116</v>
      </c>
      <c r="K43" s="142" t="s">
        <v>98</v>
      </c>
      <c r="L43" s="142" t="s">
        <v>105</v>
      </c>
      <c r="M43" s="142" t="s">
        <v>98</v>
      </c>
      <c r="N43" s="142" t="s">
        <v>98</v>
      </c>
      <c r="O43" s="156" t="s">
        <v>98</v>
      </c>
      <c r="P43" s="52"/>
      <c r="Q43" s="53">
        <v>3000</v>
      </c>
      <c r="R43" s="52"/>
      <c r="S43" s="52"/>
      <c r="T43" s="52"/>
      <c r="U43" s="52"/>
      <c r="V43" s="52"/>
      <c r="W43" s="52"/>
      <c r="X43" s="52"/>
      <c r="Y43" s="52"/>
      <c r="Z43" s="52"/>
      <c r="AA43" s="52"/>
      <c r="AB43" s="52"/>
      <c r="AD43" s="55"/>
      <c r="AS43" s="87"/>
      <c r="AT43" s="87"/>
      <c r="AU43" s="87"/>
      <c r="AV43" s="87"/>
      <c r="AW43" s="87"/>
      <c r="AX43" s="105"/>
      <c r="AY43" s="87"/>
      <c r="AZ43" s="87"/>
      <c r="BA43" s="87"/>
      <c r="BB43" s="87"/>
      <c r="BC43" s="87"/>
      <c r="BD43" s="87"/>
    </row>
    <row r="44" ht="12" spans="1:56">
      <c r="A44" s="51">
        <f t="shared" si="6"/>
        <v>41</v>
      </c>
      <c r="B44" s="54"/>
      <c r="C44" s="53">
        <v>3000</v>
      </c>
      <c r="D44" s="52"/>
      <c r="E44" s="52"/>
      <c r="F44" s="52"/>
      <c r="G44" s="52"/>
      <c r="H44" s="54"/>
      <c r="I44" s="54"/>
      <c r="J44" s="54"/>
      <c r="K44" s="54"/>
      <c r="L44" s="54"/>
      <c r="M44" s="54"/>
      <c r="N44" s="54"/>
      <c r="O44" s="60"/>
      <c r="P44" s="52" t="s">
        <v>222</v>
      </c>
      <c r="Q44" s="53">
        <v>3000</v>
      </c>
      <c r="R44" s="52" t="s">
        <v>98</v>
      </c>
      <c r="S44" s="52" t="s">
        <v>105</v>
      </c>
      <c r="T44" s="52" t="s">
        <v>105</v>
      </c>
      <c r="U44" s="52" t="s">
        <v>105</v>
      </c>
      <c r="V44" s="52" t="s">
        <v>105</v>
      </c>
      <c r="W44" s="52" t="s">
        <v>105</v>
      </c>
      <c r="X44" s="52" t="s">
        <v>98</v>
      </c>
      <c r="Y44" s="52" t="s">
        <v>98</v>
      </c>
      <c r="Z44" s="52" t="s">
        <v>98</v>
      </c>
      <c r="AA44" s="52" t="s">
        <v>98</v>
      </c>
      <c r="AB44" s="52" t="s">
        <v>98</v>
      </c>
      <c r="AC44" s="39" t="s">
        <v>98</v>
      </c>
      <c r="AD44" s="55"/>
      <c r="AE44" s="41"/>
      <c r="AF44" s="42"/>
      <c r="AG44" s="42"/>
      <c r="AH44" s="42"/>
      <c r="AI44" s="42"/>
      <c r="AJ44" s="42"/>
      <c r="AK44" s="100" t="s">
        <v>110</v>
      </c>
      <c r="AL44" s="101"/>
      <c r="AM44" s="42"/>
      <c r="AN44" s="42"/>
      <c r="AO44" s="42"/>
      <c r="AP44" s="42"/>
      <c r="AQ44" s="133"/>
      <c r="AS44" s="118"/>
      <c r="AT44" s="119"/>
      <c r="AU44" s="119"/>
      <c r="AV44" s="119"/>
      <c r="AW44" s="119"/>
      <c r="AX44" s="128" t="s">
        <v>107</v>
      </c>
      <c r="AY44" s="56"/>
      <c r="AZ44" s="119"/>
      <c r="BA44" s="119"/>
      <c r="BB44" s="119"/>
      <c r="BC44" s="119"/>
      <c r="BD44" s="61"/>
    </row>
    <row r="45" ht="12" spans="1:56">
      <c r="A45" s="51">
        <f t="shared" si="6"/>
        <v>42</v>
      </c>
      <c r="B45" s="54"/>
      <c r="C45" s="53">
        <v>3000</v>
      </c>
      <c r="D45" s="52"/>
      <c r="E45" s="52"/>
      <c r="F45" s="52"/>
      <c r="G45" s="52"/>
      <c r="H45" s="54"/>
      <c r="I45" s="54"/>
      <c r="J45" s="54"/>
      <c r="K45" s="54"/>
      <c r="L45" s="54"/>
      <c r="M45" s="54"/>
      <c r="N45" s="54"/>
      <c r="O45" s="60"/>
      <c r="P45" s="54" t="s">
        <v>195</v>
      </c>
      <c r="Q45" s="53">
        <v>3000</v>
      </c>
      <c r="R45" s="52" t="s">
        <v>105</v>
      </c>
      <c r="S45" s="52" t="s">
        <v>105</v>
      </c>
      <c r="T45" s="52" t="s">
        <v>105</v>
      </c>
      <c r="U45" s="52" t="s">
        <v>105</v>
      </c>
      <c r="V45" s="52" t="s">
        <v>105</v>
      </c>
      <c r="W45" s="52" t="s">
        <v>105</v>
      </c>
      <c r="X45" s="52" t="s">
        <v>100</v>
      </c>
      <c r="Y45" s="52" t="s">
        <v>100</v>
      </c>
      <c r="Z45" s="52" t="s">
        <v>100</v>
      </c>
      <c r="AA45" s="52" t="s">
        <v>100</v>
      </c>
      <c r="AB45" s="52" t="s">
        <v>100</v>
      </c>
      <c r="AC45" s="39" t="s">
        <v>98</v>
      </c>
      <c r="AD45" s="55"/>
      <c r="AE45" s="79" t="s">
        <v>83</v>
      </c>
      <c r="AF45" s="161">
        <f t="shared" ref="AF45:AQ45" si="38">SUMIF(D$4:D$224,$AK44,$C$4:$C$224)</f>
        <v>0</v>
      </c>
      <c r="AG45" s="161">
        <f t="shared" si="38"/>
        <v>8500</v>
      </c>
      <c r="AH45" s="161">
        <f t="shared" si="38"/>
        <v>2500</v>
      </c>
      <c r="AI45" s="161">
        <f t="shared" si="38"/>
        <v>0</v>
      </c>
      <c r="AJ45" s="161">
        <f t="shared" si="38"/>
        <v>0</v>
      </c>
      <c r="AK45" s="161">
        <f t="shared" si="38"/>
        <v>0</v>
      </c>
      <c r="AL45" s="161">
        <f t="shared" si="38"/>
        <v>0</v>
      </c>
      <c r="AM45" s="161">
        <f t="shared" si="38"/>
        <v>0</v>
      </c>
      <c r="AN45" s="161">
        <f t="shared" si="38"/>
        <v>0</v>
      </c>
      <c r="AO45" s="161">
        <f t="shared" si="38"/>
        <v>0</v>
      </c>
      <c r="AP45" s="161">
        <f t="shared" si="38"/>
        <v>0</v>
      </c>
      <c r="AQ45" s="163">
        <f t="shared" si="38"/>
        <v>0</v>
      </c>
      <c r="AS45" s="120">
        <f>SUMIF(R$4:R$2000,$AX44,$Q$4:$Q$2000)</f>
        <v>0</v>
      </c>
      <c r="AT45" s="121">
        <f t="shared" ref="AT45" si="39">SUMIF(S$4:S$2000,$AX44,$Q$4:$Q$2000)</f>
        <v>0</v>
      </c>
      <c r="AU45" s="121">
        <f t="shared" ref="AU45" si="40">SUMIF(T$4:T$2000,$AX44,$Q$4:$Q$2000)</f>
        <v>12000</v>
      </c>
      <c r="AV45" s="121">
        <f t="shared" ref="AV45" si="41">SUMIF(U$4:U$2000,$AX44,$Q$4:$Q$2000)</f>
        <v>12000</v>
      </c>
      <c r="AW45" s="121">
        <f t="shared" ref="AW45" si="42">SUMIF(V$4:V$2000,$AX44,$Q$4:$Q$2000)</f>
        <v>12000</v>
      </c>
      <c r="AX45" s="121">
        <f t="shared" ref="AX45" si="43">SUMIF(W$4:W$2000,$AX44,$Q$4:$Q$2000)</f>
        <v>3000</v>
      </c>
      <c r="AY45" s="121">
        <f t="shared" ref="AY45" si="44">SUMIF(X$4:X$2000,$AX44,$Q$4:$Q$2000)</f>
        <v>0</v>
      </c>
      <c r="AZ45" s="121">
        <f t="shared" ref="AZ45" si="45">SUMIF(Y$4:Y$2000,$AX44,$Q$4:$Q$2000)</f>
        <v>0</v>
      </c>
      <c r="BA45" s="121">
        <f t="shared" ref="BA45" si="46">SUMIF(Z$4:Z$2000,$AX44,$Q$4:$Q$2000)</f>
        <v>0</v>
      </c>
      <c r="BB45" s="121">
        <f t="shared" ref="BB45" si="47">SUMIF(AA$4:AA$2000,$AX44,$Q$4:$Q$2000)</f>
        <v>0</v>
      </c>
      <c r="BC45" s="121">
        <f t="shared" ref="BC45" si="48">SUMIF(AB$4:AB$2000,$AX44,$Q$4:$Q$2000)</f>
        <v>0</v>
      </c>
      <c r="BD45" s="129">
        <f t="shared" ref="BD45" si="49">SUMIF(AC$4:AC$2000,$AX44,$Q$4:$Q$2000)</f>
        <v>0</v>
      </c>
    </row>
    <row r="46" ht="12" spans="1:56">
      <c r="A46" s="41">
        <f t="shared" si="6"/>
        <v>43</v>
      </c>
      <c r="B46" s="154" t="s">
        <v>261</v>
      </c>
      <c r="C46" s="53">
        <v>3000</v>
      </c>
      <c r="D46" s="42" t="s">
        <v>98</v>
      </c>
      <c r="E46" s="42" t="s">
        <v>98</v>
      </c>
      <c r="F46" s="42" t="s">
        <v>98</v>
      </c>
      <c r="G46" s="42" t="s">
        <v>98</v>
      </c>
      <c r="H46" s="42" t="s">
        <v>98</v>
      </c>
      <c r="I46" s="42" t="s">
        <v>98</v>
      </c>
      <c r="J46" s="42" t="s">
        <v>98</v>
      </c>
      <c r="K46" s="42" t="s">
        <v>98</v>
      </c>
      <c r="L46" s="42" t="s">
        <v>115</v>
      </c>
      <c r="M46" s="42" t="s">
        <v>115</v>
      </c>
      <c r="N46" s="42" t="s">
        <v>98</v>
      </c>
      <c r="O46" s="133" t="s">
        <v>98</v>
      </c>
      <c r="P46" s="54" t="s">
        <v>212</v>
      </c>
      <c r="Q46" s="53">
        <v>3000</v>
      </c>
      <c r="R46" s="52" t="s">
        <v>105</v>
      </c>
      <c r="S46" s="52" t="s">
        <v>105</v>
      </c>
      <c r="T46" s="52" t="s">
        <v>105</v>
      </c>
      <c r="U46" s="52" t="s">
        <v>105</v>
      </c>
      <c r="V46" s="52" t="s">
        <v>105</v>
      </c>
      <c r="W46" s="52" t="s">
        <v>117</v>
      </c>
      <c r="X46" s="52" t="s">
        <v>100</v>
      </c>
      <c r="Y46" s="52" t="s">
        <v>100</v>
      </c>
      <c r="Z46" s="52" t="s">
        <v>100</v>
      </c>
      <c r="AA46" s="52" t="s">
        <v>100</v>
      </c>
      <c r="AB46" s="52" t="s">
        <v>100</v>
      </c>
      <c r="AC46" s="39" t="s">
        <v>98</v>
      </c>
      <c r="AD46" s="55"/>
      <c r="AE46" s="81" t="s">
        <v>1243</v>
      </c>
      <c r="AF46" s="90">
        <v>1</v>
      </c>
      <c r="AG46" s="90">
        <v>1</v>
      </c>
      <c r="AH46" s="90">
        <v>1</v>
      </c>
      <c r="AI46" s="90">
        <v>0.6</v>
      </c>
      <c r="AJ46" s="90">
        <v>0.6</v>
      </c>
      <c r="AK46" s="90">
        <v>0.6</v>
      </c>
      <c r="AL46" s="90">
        <v>0.6</v>
      </c>
      <c r="AM46" s="90">
        <v>0.6</v>
      </c>
      <c r="AN46" s="90">
        <v>0.6</v>
      </c>
      <c r="AO46" s="90">
        <v>0.6</v>
      </c>
      <c r="AP46" s="90">
        <v>0.6</v>
      </c>
      <c r="AQ46" s="130">
        <v>0.6</v>
      </c>
      <c r="AS46" s="123">
        <v>0.7</v>
      </c>
      <c r="AT46" s="90">
        <v>0.7</v>
      </c>
      <c r="AU46" s="90">
        <v>0.7</v>
      </c>
      <c r="AV46" s="90">
        <v>0.7</v>
      </c>
      <c r="AW46" s="90">
        <v>0.7</v>
      </c>
      <c r="AX46" s="90">
        <v>0.7</v>
      </c>
      <c r="AY46" s="90">
        <v>0.7</v>
      </c>
      <c r="AZ46" s="90">
        <v>0.7</v>
      </c>
      <c r="BA46" s="90">
        <v>0.7</v>
      </c>
      <c r="BB46" s="90">
        <v>0.7</v>
      </c>
      <c r="BC46" s="90">
        <v>0.7</v>
      </c>
      <c r="BD46" s="130">
        <v>0.7</v>
      </c>
    </row>
    <row r="47" spans="1:56">
      <c r="A47" s="51">
        <f t="shared" si="6"/>
        <v>44</v>
      </c>
      <c r="B47" s="54"/>
      <c r="C47" s="53">
        <v>3000</v>
      </c>
      <c r="D47" s="52"/>
      <c r="E47" s="52"/>
      <c r="F47" s="52"/>
      <c r="G47" s="52"/>
      <c r="H47" s="54"/>
      <c r="I47" s="54"/>
      <c r="J47" s="54"/>
      <c r="K47" s="54"/>
      <c r="L47" s="54"/>
      <c r="M47" s="54"/>
      <c r="N47" s="54"/>
      <c r="O47" s="60"/>
      <c r="P47" s="54" t="s">
        <v>214</v>
      </c>
      <c r="Q47" s="53">
        <v>3000</v>
      </c>
      <c r="R47" s="52" t="s">
        <v>105</v>
      </c>
      <c r="S47" s="52" t="s">
        <v>105</v>
      </c>
      <c r="T47" s="52" t="s">
        <v>105</v>
      </c>
      <c r="U47" s="52" t="s">
        <v>105</v>
      </c>
      <c r="V47" s="52" t="s">
        <v>105</v>
      </c>
      <c r="W47" s="52" t="s">
        <v>117</v>
      </c>
      <c r="X47" s="52" t="s">
        <v>100</v>
      </c>
      <c r="Y47" s="52" t="s">
        <v>100</v>
      </c>
      <c r="Z47" s="52" t="s">
        <v>100</v>
      </c>
      <c r="AA47" s="52" t="s">
        <v>100</v>
      </c>
      <c r="AB47" s="52" t="s">
        <v>100</v>
      </c>
      <c r="AC47" s="39" t="s">
        <v>98</v>
      </c>
      <c r="AD47" s="55"/>
      <c r="AE47" s="83" t="s">
        <v>1245</v>
      </c>
      <c r="AF47" s="85">
        <v>4</v>
      </c>
      <c r="AG47" s="85">
        <v>4</v>
      </c>
      <c r="AH47" s="85">
        <v>4</v>
      </c>
      <c r="AI47" s="85">
        <v>4</v>
      </c>
      <c r="AJ47" s="85">
        <v>4</v>
      </c>
      <c r="AK47" s="85">
        <v>4</v>
      </c>
      <c r="AL47" s="85">
        <v>4</v>
      </c>
      <c r="AM47" s="85">
        <v>4</v>
      </c>
      <c r="AN47" s="85">
        <v>4</v>
      </c>
      <c r="AO47" s="85">
        <v>4</v>
      </c>
      <c r="AP47" s="85">
        <v>4</v>
      </c>
      <c r="AQ47" s="131">
        <v>4</v>
      </c>
      <c r="AS47" s="111">
        <v>4</v>
      </c>
      <c r="AT47" s="85">
        <v>4</v>
      </c>
      <c r="AU47" s="85">
        <v>4</v>
      </c>
      <c r="AV47" s="85">
        <v>4</v>
      </c>
      <c r="AW47" s="85">
        <v>4</v>
      </c>
      <c r="AX47" s="85">
        <v>4</v>
      </c>
      <c r="AY47" s="85">
        <v>4</v>
      </c>
      <c r="AZ47" s="85">
        <v>4</v>
      </c>
      <c r="BA47" s="85">
        <v>4</v>
      </c>
      <c r="BB47" s="85">
        <v>4</v>
      </c>
      <c r="BC47" s="85">
        <v>4</v>
      </c>
      <c r="BD47" s="131">
        <v>4</v>
      </c>
    </row>
    <row r="48" spans="1:56">
      <c r="A48" s="51">
        <f t="shared" si="6"/>
        <v>45</v>
      </c>
      <c r="B48" s="54"/>
      <c r="C48" s="53">
        <v>3000</v>
      </c>
      <c r="D48" s="52"/>
      <c r="E48" s="52"/>
      <c r="F48" s="52"/>
      <c r="G48" s="52"/>
      <c r="H48" s="54"/>
      <c r="I48" s="54"/>
      <c r="J48" s="54"/>
      <c r="K48" s="54"/>
      <c r="L48" s="54"/>
      <c r="M48" s="54"/>
      <c r="N48" s="54"/>
      <c r="O48" s="60"/>
      <c r="P48" s="54" t="s">
        <v>216</v>
      </c>
      <c r="Q48" s="53">
        <v>3000</v>
      </c>
      <c r="R48" s="52" t="s">
        <v>105</v>
      </c>
      <c r="S48" s="52" t="s">
        <v>105</v>
      </c>
      <c r="T48" s="52" t="s">
        <v>105</v>
      </c>
      <c r="U48" s="52" t="s">
        <v>105</v>
      </c>
      <c r="V48" s="52" t="s">
        <v>105</v>
      </c>
      <c r="W48" s="52" t="s">
        <v>105</v>
      </c>
      <c r="X48" s="52" t="s">
        <v>100</v>
      </c>
      <c r="Y48" s="52" t="s">
        <v>100</v>
      </c>
      <c r="Z48" s="52" t="s">
        <v>100</v>
      </c>
      <c r="AA48" s="52" t="s">
        <v>100</v>
      </c>
      <c r="AB48" s="52" t="s">
        <v>100</v>
      </c>
      <c r="AC48" s="39" t="s">
        <v>98</v>
      </c>
      <c r="AD48" s="55"/>
      <c r="AE48" s="83" t="s">
        <v>1246</v>
      </c>
      <c r="AF48" s="85">
        <v>4</v>
      </c>
      <c r="AG48" s="85">
        <v>4</v>
      </c>
      <c r="AH48" s="85">
        <v>4</v>
      </c>
      <c r="AI48" s="85">
        <v>4</v>
      </c>
      <c r="AJ48" s="85">
        <v>4</v>
      </c>
      <c r="AK48" s="85">
        <v>4</v>
      </c>
      <c r="AL48" s="85">
        <v>4</v>
      </c>
      <c r="AM48" s="85">
        <v>4</v>
      </c>
      <c r="AN48" s="85">
        <v>4</v>
      </c>
      <c r="AO48" s="85">
        <v>4</v>
      </c>
      <c r="AP48" s="85">
        <v>4</v>
      </c>
      <c r="AQ48" s="131">
        <v>4</v>
      </c>
      <c r="AS48" s="111">
        <v>4</v>
      </c>
      <c r="AT48" s="85">
        <v>4</v>
      </c>
      <c r="AU48" s="85">
        <v>4</v>
      </c>
      <c r="AV48" s="85">
        <v>4</v>
      </c>
      <c r="AW48" s="85">
        <v>4</v>
      </c>
      <c r="AX48" s="85">
        <v>4</v>
      </c>
      <c r="AY48" s="85">
        <v>4</v>
      </c>
      <c r="AZ48" s="85">
        <v>4</v>
      </c>
      <c r="BA48" s="85">
        <v>4</v>
      </c>
      <c r="BB48" s="85">
        <v>4</v>
      </c>
      <c r="BC48" s="85">
        <v>4</v>
      </c>
      <c r="BD48" s="131">
        <v>4</v>
      </c>
    </row>
    <row r="49" spans="1:56">
      <c r="A49" s="51">
        <f t="shared" si="6"/>
        <v>46</v>
      </c>
      <c r="B49" s="54"/>
      <c r="C49" s="53">
        <v>3000</v>
      </c>
      <c r="D49" s="52"/>
      <c r="E49" s="52"/>
      <c r="F49" s="52"/>
      <c r="G49" s="52"/>
      <c r="H49" s="54"/>
      <c r="I49" s="54"/>
      <c r="J49" s="54"/>
      <c r="K49" s="54"/>
      <c r="L49" s="54"/>
      <c r="M49" s="54"/>
      <c r="N49" s="54"/>
      <c r="O49" s="60"/>
      <c r="P49" s="52"/>
      <c r="Q49" s="53">
        <v>3000</v>
      </c>
      <c r="R49" s="52"/>
      <c r="S49" s="52"/>
      <c r="T49" s="52"/>
      <c r="U49" s="52"/>
      <c r="V49" s="52"/>
      <c r="W49" s="52"/>
      <c r="X49" s="52"/>
      <c r="Y49" s="52"/>
      <c r="Z49" s="52"/>
      <c r="AA49" s="52"/>
      <c r="AB49" s="52"/>
      <c r="AD49" s="55"/>
      <c r="AE49" s="83" t="s">
        <v>1247</v>
      </c>
      <c r="AF49" s="85"/>
      <c r="AG49" s="85"/>
      <c r="AH49" s="85"/>
      <c r="AI49" s="103"/>
      <c r="AJ49" s="103"/>
      <c r="AK49" s="104"/>
      <c r="AL49" s="103"/>
      <c r="AM49" s="103"/>
      <c r="AN49" s="104"/>
      <c r="AO49" s="104"/>
      <c r="AP49" s="104"/>
      <c r="AQ49" s="135"/>
      <c r="AS49" s="111"/>
      <c r="AT49" s="85"/>
      <c r="AU49" s="85">
        <f>AU46*(-400-425-400-533)</f>
        <v>-1230.6</v>
      </c>
      <c r="AV49" s="103"/>
      <c r="AW49" s="103"/>
      <c r="AX49" s="104"/>
      <c r="AY49" s="104"/>
      <c r="AZ49" s="103"/>
      <c r="BA49" s="103"/>
      <c r="BB49" s="103"/>
      <c r="BC49" s="103"/>
      <c r="BD49" s="126"/>
    </row>
    <row r="50" ht="12" spans="1:56">
      <c r="A50" s="51">
        <f t="shared" si="6"/>
        <v>47</v>
      </c>
      <c r="B50" s="54"/>
      <c r="C50" s="53">
        <v>3000</v>
      </c>
      <c r="D50" s="52"/>
      <c r="E50" s="52"/>
      <c r="F50" s="52"/>
      <c r="G50" s="52"/>
      <c r="H50" s="54"/>
      <c r="I50" s="54"/>
      <c r="J50" s="54"/>
      <c r="K50" s="54"/>
      <c r="L50" s="54"/>
      <c r="M50" s="54"/>
      <c r="N50" s="54"/>
      <c r="O50" s="60"/>
      <c r="P50" s="52"/>
      <c r="Q50" s="53">
        <v>3000</v>
      </c>
      <c r="R50" s="52"/>
      <c r="S50" s="52"/>
      <c r="T50" s="52"/>
      <c r="U50" s="52"/>
      <c r="V50" s="52"/>
      <c r="W50" s="52"/>
      <c r="X50" s="52"/>
      <c r="Y50" s="52"/>
      <c r="Z50" s="52"/>
      <c r="AA50" s="52"/>
      <c r="AB50" s="52"/>
      <c r="AD50" s="55"/>
      <c r="AE50" s="77" t="s">
        <v>1248</v>
      </c>
      <c r="AF50" s="78">
        <f t="shared" ref="AF50:AN50" si="50">AF45*AF46*AF48/AF47+AF49</f>
        <v>0</v>
      </c>
      <c r="AG50" s="78">
        <f t="shared" si="50"/>
        <v>8500</v>
      </c>
      <c r="AH50" s="78">
        <f t="shared" si="50"/>
        <v>2500</v>
      </c>
      <c r="AI50" s="78">
        <f t="shared" si="50"/>
        <v>0</v>
      </c>
      <c r="AJ50" s="78">
        <f t="shared" si="50"/>
        <v>0</v>
      </c>
      <c r="AK50" s="78">
        <f t="shared" si="50"/>
        <v>0</v>
      </c>
      <c r="AL50" s="78">
        <f t="shared" si="50"/>
        <v>0</v>
      </c>
      <c r="AM50" s="78">
        <f t="shared" si="50"/>
        <v>0</v>
      </c>
      <c r="AN50" s="78">
        <f t="shared" si="50"/>
        <v>0</v>
      </c>
      <c r="AO50" s="78">
        <f t="shared" ref="AO50:BD50" si="51">AO45*AO46*AO48/AO47+AO49</f>
        <v>0</v>
      </c>
      <c r="AP50" s="78">
        <f t="shared" si="51"/>
        <v>0</v>
      </c>
      <c r="AQ50" s="112">
        <f t="shared" si="51"/>
        <v>0</v>
      </c>
      <c r="AS50" s="72">
        <f t="shared" si="51"/>
        <v>0</v>
      </c>
      <c r="AT50" s="78">
        <f t="shared" si="51"/>
        <v>0</v>
      </c>
      <c r="AU50" s="78">
        <f t="shared" si="51"/>
        <v>7169.4</v>
      </c>
      <c r="AV50" s="78">
        <f t="shared" si="51"/>
        <v>8400</v>
      </c>
      <c r="AW50" s="78">
        <f t="shared" si="51"/>
        <v>8400</v>
      </c>
      <c r="AX50" s="78">
        <f t="shared" si="51"/>
        <v>2100</v>
      </c>
      <c r="AY50" s="78">
        <f t="shared" si="51"/>
        <v>0</v>
      </c>
      <c r="AZ50" s="78">
        <f t="shared" si="51"/>
        <v>0</v>
      </c>
      <c r="BA50" s="78">
        <f t="shared" si="51"/>
        <v>0</v>
      </c>
      <c r="BB50" s="78">
        <f t="shared" si="51"/>
        <v>0</v>
      </c>
      <c r="BC50" s="78">
        <f t="shared" si="51"/>
        <v>0</v>
      </c>
      <c r="BD50" s="112">
        <f t="shared" si="51"/>
        <v>0</v>
      </c>
    </row>
    <row r="51" ht="12" spans="1:56">
      <c r="A51" s="51">
        <f t="shared" si="6"/>
        <v>48</v>
      </c>
      <c r="B51" s="54"/>
      <c r="C51" s="53">
        <v>3000</v>
      </c>
      <c r="D51" s="52"/>
      <c r="E51" s="52"/>
      <c r="F51" s="52"/>
      <c r="G51" s="52"/>
      <c r="H51" s="54"/>
      <c r="I51" s="54"/>
      <c r="J51" s="54"/>
      <c r="K51" s="54"/>
      <c r="L51" s="54"/>
      <c r="M51" s="54"/>
      <c r="N51" s="54"/>
      <c r="O51" s="60"/>
      <c r="P51" s="54" t="s">
        <v>277</v>
      </c>
      <c r="Q51" s="53">
        <v>3000</v>
      </c>
      <c r="R51" s="52" t="s">
        <v>98</v>
      </c>
      <c r="S51" s="52" t="s">
        <v>98</v>
      </c>
      <c r="T51" s="52" t="s">
        <v>98</v>
      </c>
      <c r="U51" s="52" t="s">
        <v>98</v>
      </c>
      <c r="V51" s="52" t="s">
        <v>98</v>
      </c>
      <c r="W51" s="52" t="s">
        <v>98</v>
      </c>
      <c r="X51" s="52" t="s">
        <v>98</v>
      </c>
      <c r="Y51" s="52" t="s">
        <v>98</v>
      </c>
      <c r="Z51" s="52" t="s">
        <v>98</v>
      </c>
      <c r="AA51" s="52" t="s">
        <v>100</v>
      </c>
      <c r="AB51" s="52" t="s">
        <v>100</v>
      </c>
      <c r="AC51" s="39" t="s">
        <v>98</v>
      </c>
      <c r="AD51" s="55"/>
      <c r="AE51" s="86"/>
      <c r="AF51" s="87"/>
      <c r="AG51" s="87"/>
      <c r="AH51" s="87"/>
      <c r="AI51" s="87"/>
      <c r="AJ51" s="87"/>
      <c r="AK51" s="105"/>
      <c r="AL51" s="87"/>
      <c r="AM51" s="87"/>
      <c r="AN51" s="87"/>
      <c r="AO51" s="87"/>
      <c r="AP51" s="87"/>
      <c r="AQ51" s="87"/>
      <c r="AS51" s="87"/>
      <c r="AT51" s="87"/>
      <c r="AU51" s="87"/>
      <c r="AV51" s="87"/>
      <c r="AW51" s="87"/>
      <c r="AX51" s="105"/>
      <c r="AY51" s="87"/>
      <c r="AZ51" s="87"/>
      <c r="BA51" s="87"/>
      <c r="BB51" s="87"/>
      <c r="BC51" s="87"/>
      <c r="BD51" s="87"/>
    </row>
    <row r="52" ht="12" spans="1:56">
      <c r="A52" s="51">
        <f t="shared" si="6"/>
        <v>49</v>
      </c>
      <c r="B52" s="54"/>
      <c r="C52" s="53">
        <v>3000</v>
      </c>
      <c r="D52" s="52"/>
      <c r="E52" s="52"/>
      <c r="F52" s="52"/>
      <c r="G52" s="52"/>
      <c r="H52" s="54"/>
      <c r="I52" s="54"/>
      <c r="J52" s="54"/>
      <c r="K52" s="54"/>
      <c r="L52" s="54"/>
      <c r="M52" s="54"/>
      <c r="N52" s="54"/>
      <c r="O52" s="60"/>
      <c r="P52" s="54" t="s">
        <v>259</v>
      </c>
      <c r="Q52" s="53">
        <v>3000</v>
      </c>
      <c r="R52" s="52" t="s">
        <v>98</v>
      </c>
      <c r="S52" s="52" t="s">
        <v>98</v>
      </c>
      <c r="T52" s="52" t="s">
        <v>98</v>
      </c>
      <c r="U52" s="52" t="s">
        <v>98</v>
      </c>
      <c r="V52" s="52" t="s">
        <v>98</v>
      </c>
      <c r="W52" s="52" t="s">
        <v>98</v>
      </c>
      <c r="X52" s="52" t="s">
        <v>98</v>
      </c>
      <c r="Y52" s="52" t="s">
        <v>98</v>
      </c>
      <c r="Z52" s="52" t="s">
        <v>98</v>
      </c>
      <c r="AA52" s="52" t="s">
        <v>100</v>
      </c>
      <c r="AB52" s="52" t="s">
        <v>100</v>
      </c>
      <c r="AC52" s="39" t="s">
        <v>98</v>
      </c>
      <c r="AD52" s="55"/>
      <c r="AE52" s="41"/>
      <c r="AF52" s="42"/>
      <c r="AG52" s="42"/>
      <c r="AH52" s="42"/>
      <c r="AI52" s="42"/>
      <c r="AJ52" s="42"/>
      <c r="AK52" s="100" t="s">
        <v>111</v>
      </c>
      <c r="AL52" s="101"/>
      <c r="AM52" s="42"/>
      <c r="AN52" s="42"/>
      <c r="AO52" s="42"/>
      <c r="AP52" s="42"/>
      <c r="AQ52" s="133"/>
      <c r="AS52" s="41"/>
      <c r="AT52" s="42"/>
      <c r="AU52" s="42"/>
      <c r="AV52" s="42"/>
      <c r="AW52" s="42"/>
      <c r="AX52" s="132" t="s">
        <v>109</v>
      </c>
      <c r="AY52" s="101"/>
      <c r="AZ52" s="42"/>
      <c r="BA52" s="42"/>
      <c r="BB52" s="42"/>
      <c r="BC52" s="42"/>
      <c r="BD52" s="133"/>
    </row>
    <row r="53" spans="1:56">
      <c r="A53" s="51">
        <f t="shared" si="6"/>
        <v>50</v>
      </c>
      <c r="B53" s="54"/>
      <c r="C53" s="53">
        <v>3000</v>
      </c>
      <c r="D53" s="52"/>
      <c r="E53" s="52"/>
      <c r="F53" s="52"/>
      <c r="G53" s="52"/>
      <c r="H53" s="54"/>
      <c r="I53" s="54"/>
      <c r="J53" s="54"/>
      <c r="K53" s="54"/>
      <c r="L53" s="54"/>
      <c r="M53" s="54"/>
      <c r="N53" s="54"/>
      <c r="O53" s="60"/>
      <c r="P53" s="52" t="s">
        <v>300</v>
      </c>
      <c r="Q53" s="53">
        <v>3000</v>
      </c>
      <c r="R53" s="52" t="s">
        <v>105</v>
      </c>
      <c r="S53" s="52" t="s">
        <v>105</v>
      </c>
      <c r="T53" s="52" t="s">
        <v>105</v>
      </c>
      <c r="U53" s="52" t="s">
        <v>105</v>
      </c>
      <c r="V53" s="52" t="s">
        <v>105</v>
      </c>
      <c r="W53" s="52" t="s">
        <v>105</v>
      </c>
      <c r="X53" s="52" t="s">
        <v>100</v>
      </c>
      <c r="Y53" s="52" t="s">
        <v>100</v>
      </c>
      <c r="Z53" s="52" t="s">
        <v>100</v>
      </c>
      <c r="AA53" s="52" t="s">
        <v>100</v>
      </c>
      <c r="AB53" s="52" t="s">
        <v>100</v>
      </c>
      <c r="AC53" s="39" t="s">
        <v>98</v>
      </c>
      <c r="AD53" s="55"/>
      <c r="AE53" s="79" t="s">
        <v>83</v>
      </c>
      <c r="AF53" s="161">
        <f t="shared" ref="AF53" si="52">SUMIF(D$4:D$224,$AK52,$C$4:$C$224)</f>
        <v>0</v>
      </c>
      <c r="AG53" s="161">
        <f t="shared" ref="AG53" si="53">SUMIF(E$4:E$224,$AK52,$C$4:$C$224)</f>
        <v>0</v>
      </c>
      <c r="AH53" s="161">
        <f t="shared" ref="AH53" si="54">SUMIF(F$4:F$224,$AK52,$C$4:$C$224)</f>
        <v>0</v>
      </c>
      <c r="AI53" s="161">
        <f t="shared" ref="AI53" si="55">SUMIF(G$4:G$224,$AK52,$C$4:$C$224)</f>
        <v>0</v>
      </c>
      <c r="AJ53" s="161">
        <f t="shared" ref="AJ53" si="56">SUMIF(H$4:H$224,$AK52,$C$4:$C$224)</f>
        <v>0</v>
      </c>
      <c r="AK53" s="161">
        <f t="shared" ref="AK53" si="57">SUMIF(I$4:I$224,$AK52,$C$4:$C$224)</f>
        <v>0</v>
      </c>
      <c r="AL53" s="161">
        <f t="shared" ref="AL53" si="58">SUMIF(J$4:J$224,$AK52,$C$4:$C$224)</f>
        <v>0</v>
      </c>
      <c r="AM53" s="161">
        <f t="shared" ref="AM53" si="59">SUMIF(K$4:K$224,$AK52,$C$4:$C$224)</f>
        <v>0</v>
      </c>
      <c r="AN53" s="161">
        <f t="shared" ref="AN53" si="60">SUMIF(L$4:L$224,$AK52,$C$4:$C$224)</f>
        <v>0</v>
      </c>
      <c r="AO53" s="161">
        <f t="shared" ref="AO53" si="61">SUMIF(M$4:M$224,$AK52,$C$4:$C$224)</f>
        <v>0</v>
      </c>
      <c r="AP53" s="161">
        <f t="shared" ref="AP53" si="62">SUMIF(N$4:N$224,$AK52,$C$4:$C$224)</f>
        <v>0</v>
      </c>
      <c r="AQ53" s="163">
        <f t="shared" ref="AQ53" si="63">SUMIF(O$4:O$224,$AK52,$C$4:$C$224)</f>
        <v>0</v>
      </c>
      <c r="AS53" s="124">
        <f>SUMIF(R$4:R$2000,$AX52,$Q$4:$Q$2000)</f>
        <v>9000</v>
      </c>
      <c r="AT53" s="89">
        <f t="shared" ref="AT53" si="64">SUMIF(S$4:S$2000,$AX52,$Q$4:$Q$2000)</f>
        <v>12000</v>
      </c>
      <c r="AU53" s="89">
        <f t="shared" ref="AU53" si="65">SUMIF(T$4:T$2000,$AX52,$Q$4:$Q$2000)</f>
        <v>3000</v>
      </c>
      <c r="AV53" s="89">
        <f t="shared" ref="AV53" si="66">SUMIF(U$4:U$2000,$AX52,$Q$4:$Q$2000)</f>
        <v>3000</v>
      </c>
      <c r="AW53" s="89">
        <f t="shared" ref="AW53" si="67">SUMIF(V$4:V$2000,$AX52,$Q$4:$Q$2000)</f>
        <v>3000</v>
      </c>
      <c r="AX53" s="89">
        <f t="shared" ref="AX53" si="68">SUMIF(W$4:W$2000,$AX52,$Q$4:$Q$2000)</f>
        <v>0</v>
      </c>
      <c r="AY53" s="89">
        <f t="shared" ref="AY53" si="69">SUMIF(X$4:X$2000,$AX52,$Q$4:$Q$2000)</f>
        <v>0</v>
      </c>
      <c r="AZ53" s="89">
        <f t="shared" ref="AZ53" si="70">SUMIF(Y$4:Y$2000,$AX52,$Q$4:$Q$2000)</f>
        <v>0</v>
      </c>
      <c r="BA53" s="89">
        <f t="shared" ref="BA53" si="71">SUMIF(Z$4:Z$2000,$AX52,$Q$4:$Q$2000)</f>
        <v>0</v>
      </c>
      <c r="BB53" s="89">
        <f t="shared" ref="BB53" si="72">SUMIF(AA$4:AA$2000,$AX52,$Q$4:$Q$2000)</f>
        <v>0</v>
      </c>
      <c r="BC53" s="89">
        <f t="shared" ref="BC53" si="73">SUMIF(AB$4:AB$2000,$AX52,$Q$4:$Q$2000)</f>
        <v>0</v>
      </c>
      <c r="BD53" s="134">
        <f t="shared" ref="BD53" si="74">SUMIF(AC$4:AC$2000,$AX52,$Q$4:$Q$2000)</f>
        <v>0</v>
      </c>
    </row>
    <row r="54" spans="1:56">
      <c r="A54" s="51">
        <f t="shared" si="6"/>
        <v>51</v>
      </c>
      <c r="B54" s="54"/>
      <c r="C54" s="53">
        <v>3000</v>
      </c>
      <c r="D54" s="52"/>
      <c r="E54" s="52"/>
      <c r="F54" s="52"/>
      <c r="G54" s="52"/>
      <c r="H54" s="52"/>
      <c r="I54" s="52"/>
      <c r="J54" s="52"/>
      <c r="K54" s="52"/>
      <c r="L54" s="52"/>
      <c r="M54" s="52"/>
      <c r="N54" s="52"/>
      <c r="O54" s="59"/>
      <c r="P54" s="52" t="s">
        <v>317</v>
      </c>
      <c r="Q54" s="53">
        <v>3000</v>
      </c>
      <c r="R54" s="52" t="s">
        <v>98</v>
      </c>
      <c r="S54" s="52" t="s">
        <v>98</v>
      </c>
      <c r="T54" s="52" t="s">
        <v>107</v>
      </c>
      <c r="U54" s="52" t="s">
        <v>107</v>
      </c>
      <c r="V54" s="52" t="s">
        <v>107</v>
      </c>
      <c r="W54" s="52" t="s">
        <v>100</v>
      </c>
      <c r="X54" s="52" t="s">
        <v>100</v>
      </c>
      <c r="Y54" s="52" t="s">
        <v>100</v>
      </c>
      <c r="Z54" s="52" t="s">
        <v>100</v>
      </c>
      <c r="AA54" s="52" t="s">
        <v>100</v>
      </c>
      <c r="AB54" s="52" t="s">
        <v>100</v>
      </c>
      <c r="AC54" s="39" t="s">
        <v>100</v>
      </c>
      <c r="AD54" s="55"/>
      <c r="AE54" s="81" t="s">
        <v>1243</v>
      </c>
      <c r="AF54" s="90">
        <v>0.7</v>
      </c>
      <c r="AG54" s="90">
        <v>0.7</v>
      </c>
      <c r="AH54" s="90">
        <v>0.7</v>
      </c>
      <c r="AI54" s="90">
        <v>0.7</v>
      </c>
      <c r="AJ54" s="90">
        <v>0.7</v>
      </c>
      <c r="AK54" s="90">
        <v>0.7</v>
      </c>
      <c r="AL54" s="90">
        <v>0.7</v>
      </c>
      <c r="AM54" s="90">
        <v>0.7</v>
      </c>
      <c r="AN54" s="90">
        <v>0.7</v>
      </c>
      <c r="AO54" s="90">
        <v>0.7</v>
      </c>
      <c r="AP54" s="90">
        <v>0.7</v>
      </c>
      <c r="AQ54" s="130">
        <v>0.7</v>
      </c>
      <c r="AS54" s="123">
        <v>0.7</v>
      </c>
      <c r="AT54" s="90">
        <v>0.7</v>
      </c>
      <c r="AU54" s="90">
        <v>0.7</v>
      </c>
      <c r="AV54" s="90">
        <v>0.7</v>
      </c>
      <c r="AW54" s="90">
        <v>0.7</v>
      </c>
      <c r="AX54" s="90">
        <v>0.7</v>
      </c>
      <c r="AY54" s="90">
        <v>0.7</v>
      </c>
      <c r="AZ54" s="90">
        <v>0.7</v>
      </c>
      <c r="BA54" s="90">
        <v>0.7</v>
      </c>
      <c r="BB54" s="90">
        <v>0.7</v>
      </c>
      <c r="BC54" s="90">
        <v>0.7</v>
      </c>
      <c r="BD54" s="130">
        <v>0.7</v>
      </c>
    </row>
    <row r="55" spans="1:56">
      <c r="A55" s="51">
        <f t="shared" si="6"/>
        <v>52</v>
      </c>
      <c r="B55" s="54"/>
      <c r="C55" s="53">
        <v>3000</v>
      </c>
      <c r="D55" s="52"/>
      <c r="E55" s="52"/>
      <c r="F55" s="52"/>
      <c r="G55" s="52"/>
      <c r="H55" s="52"/>
      <c r="I55" s="52"/>
      <c r="J55" s="52"/>
      <c r="K55" s="52"/>
      <c r="L55" s="52"/>
      <c r="M55" s="52"/>
      <c r="N55" s="52"/>
      <c r="O55" s="59"/>
      <c r="P55" s="52" t="s">
        <v>166</v>
      </c>
      <c r="Q55" s="53">
        <v>3000</v>
      </c>
      <c r="R55" s="52" t="s">
        <v>98</v>
      </c>
      <c r="S55" s="52" t="s">
        <v>98</v>
      </c>
      <c r="T55" s="52" t="s">
        <v>98</v>
      </c>
      <c r="U55" s="52" t="s">
        <v>98</v>
      </c>
      <c r="V55" s="52" t="s">
        <v>98</v>
      </c>
      <c r="W55" s="52" t="s">
        <v>98</v>
      </c>
      <c r="X55" s="52" t="s">
        <v>98</v>
      </c>
      <c r="Y55" s="52" t="s">
        <v>98</v>
      </c>
      <c r="Z55" s="52" t="s">
        <v>98</v>
      </c>
      <c r="AA55" s="52" t="s">
        <v>98</v>
      </c>
      <c r="AB55" s="52" t="s">
        <v>98</v>
      </c>
      <c r="AC55" s="39" t="s">
        <v>98</v>
      </c>
      <c r="AD55" s="55"/>
      <c r="AE55" s="83" t="s">
        <v>1245</v>
      </c>
      <c r="AF55" s="85">
        <v>4</v>
      </c>
      <c r="AG55" s="85">
        <v>4</v>
      </c>
      <c r="AH55" s="85">
        <v>4</v>
      </c>
      <c r="AI55" s="85">
        <v>4</v>
      </c>
      <c r="AJ55" s="85">
        <v>4</v>
      </c>
      <c r="AK55" s="85">
        <v>4</v>
      </c>
      <c r="AL55" s="85">
        <v>4</v>
      </c>
      <c r="AM55" s="85">
        <v>4</v>
      </c>
      <c r="AN55" s="85">
        <v>4</v>
      </c>
      <c r="AO55" s="85">
        <v>4</v>
      </c>
      <c r="AP55" s="85">
        <v>4</v>
      </c>
      <c r="AQ55" s="131">
        <v>4</v>
      </c>
      <c r="AS55" s="111">
        <v>4</v>
      </c>
      <c r="AT55" s="85">
        <v>4</v>
      </c>
      <c r="AU55" s="85">
        <v>4</v>
      </c>
      <c r="AV55" s="85">
        <v>4</v>
      </c>
      <c r="AW55" s="85">
        <v>4</v>
      </c>
      <c r="AX55" s="85">
        <v>4</v>
      </c>
      <c r="AY55" s="85">
        <v>4</v>
      </c>
      <c r="AZ55" s="85">
        <v>4</v>
      </c>
      <c r="BA55" s="85">
        <v>4</v>
      </c>
      <c r="BB55" s="85">
        <v>4</v>
      </c>
      <c r="BC55" s="85">
        <v>4</v>
      </c>
      <c r="BD55" s="131">
        <v>4</v>
      </c>
    </row>
    <row r="56" spans="1:56">
      <c r="A56" s="51">
        <f t="shared" si="6"/>
        <v>53</v>
      </c>
      <c r="B56" s="54"/>
      <c r="C56" s="53">
        <v>3000</v>
      </c>
      <c r="D56" s="52"/>
      <c r="E56" s="52"/>
      <c r="F56" s="52"/>
      <c r="G56" s="52"/>
      <c r="H56" s="52"/>
      <c r="I56" s="52"/>
      <c r="J56" s="52"/>
      <c r="K56" s="52"/>
      <c r="L56" s="52"/>
      <c r="M56" s="52"/>
      <c r="N56" s="52"/>
      <c r="O56" s="59"/>
      <c r="P56" s="52" t="s">
        <v>150</v>
      </c>
      <c r="Q56" s="53">
        <v>3000</v>
      </c>
      <c r="R56" s="52" t="s">
        <v>115</v>
      </c>
      <c r="S56" s="52" t="s">
        <v>117</v>
      </c>
      <c r="T56" s="52" t="s">
        <v>117</v>
      </c>
      <c r="U56" s="52" t="s">
        <v>117</v>
      </c>
      <c r="V56" s="52" t="s">
        <v>117</v>
      </c>
      <c r="W56" s="52" t="s">
        <v>107</v>
      </c>
      <c r="X56" s="52" t="s">
        <v>100</v>
      </c>
      <c r="Y56" s="52" t="s">
        <v>100</v>
      </c>
      <c r="Z56" s="52" t="s">
        <v>100</v>
      </c>
      <c r="AA56" s="52" t="s">
        <v>100</v>
      </c>
      <c r="AB56" s="52" t="s">
        <v>100</v>
      </c>
      <c r="AC56" s="39" t="s">
        <v>98</v>
      </c>
      <c r="AD56" s="55"/>
      <c r="AE56" s="83" t="s">
        <v>1246</v>
      </c>
      <c r="AF56" s="85">
        <v>4</v>
      </c>
      <c r="AG56" s="85">
        <v>4</v>
      </c>
      <c r="AH56" s="85">
        <v>4</v>
      </c>
      <c r="AI56" s="85">
        <v>4</v>
      </c>
      <c r="AJ56" s="85">
        <v>4</v>
      </c>
      <c r="AK56" s="85">
        <v>4</v>
      </c>
      <c r="AL56" s="85">
        <v>4</v>
      </c>
      <c r="AM56" s="85">
        <v>4</v>
      </c>
      <c r="AN56" s="85">
        <v>4</v>
      </c>
      <c r="AO56" s="85">
        <v>4</v>
      </c>
      <c r="AP56" s="85">
        <v>4</v>
      </c>
      <c r="AQ56" s="131">
        <v>4</v>
      </c>
      <c r="AS56" s="111">
        <v>2</v>
      </c>
      <c r="AT56" s="85">
        <v>4</v>
      </c>
      <c r="AU56" s="85">
        <v>4</v>
      </c>
      <c r="AV56" s="85">
        <v>4</v>
      </c>
      <c r="AW56" s="85">
        <v>4</v>
      </c>
      <c r="AX56" s="85">
        <v>4</v>
      </c>
      <c r="AY56" s="85">
        <v>4</v>
      </c>
      <c r="AZ56" s="85">
        <v>4</v>
      </c>
      <c r="BA56" s="85">
        <v>4</v>
      </c>
      <c r="BB56" s="85">
        <v>4</v>
      </c>
      <c r="BC56" s="85">
        <v>4</v>
      </c>
      <c r="BD56" s="131">
        <v>4</v>
      </c>
    </row>
    <row r="57" spans="1:56">
      <c r="A57" s="51">
        <f t="shared" si="6"/>
        <v>54</v>
      </c>
      <c r="B57" s="54"/>
      <c r="C57" s="53">
        <v>3000</v>
      </c>
      <c r="D57" s="52"/>
      <c r="E57" s="52"/>
      <c r="F57" s="52"/>
      <c r="G57" s="52"/>
      <c r="H57" s="52"/>
      <c r="I57" s="52"/>
      <c r="J57" s="52"/>
      <c r="K57" s="52"/>
      <c r="L57" s="52"/>
      <c r="M57" s="52"/>
      <c r="N57" s="52"/>
      <c r="O57" s="59"/>
      <c r="P57" s="54" t="s">
        <v>181</v>
      </c>
      <c r="Q57" s="53">
        <v>3000</v>
      </c>
      <c r="R57" s="52" t="s">
        <v>98</v>
      </c>
      <c r="S57" s="52" t="s">
        <v>98</v>
      </c>
      <c r="T57" s="52" t="s">
        <v>98</v>
      </c>
      <c r="U57" s="52" t="s">
        <v>98</v>
      </c>
      <c r="V57" s="52" t="s">
        <v>117</v>
      </c>
      <c r="W57" s="52" t="s">
        <v>117</v>
      </c>
      <c r="X57" s="52" t="s">
        <v>100</v>
      </c>
      <c r="Y57" s="52" t="s">
        <v>100</v>
      </c>
      <c r="Z57" s="52" t="s">
        <v>100</v>
      </c>
      <c r="AA57" s="52" t="s">
        <v>100</v>
      </c>
      <c r="AB57" s="52" t="s">
        <v>100</v>
      </c>
      <c r="AC57" s="39" t="s">
        <v>98</v>
      </c>
      <c r="AD57" s="55"/>
      <c r="AE57" s="83" t="s">
        <v>1247</v>
      </c>
      <c r="AF57" s="85"/>
      <c r="AG57" s="85"/>
      <c r="AH57" s="85"/>
      <c r="AI57" s="103"/>
      <c r="AJ57" s="103"/>
      <c r="AK57" s="104"/>
      <c r="AL57" s="103"/>
      <c r="AM57" s="103"/>
      <c r="AN57" s="104"/>
      <c r="AO57" s="104"/>
      <c r="AP57" s="104"/>
      <c r="AQ57" s="135"/>
      <c r="AS57" s="111">
        <f>AS54*(-300)*AS56/AS55</f>
        <v>-105</v>
      </c>
      <c r="AT57" s="85"/>
      <c r="AU57" s="85">
        <f>AU54*(400+400+425)</f>
        <v>857.5</v>
      </c>
      <c r="AV57" s="103"/>
      <c r="AW57" s="103"/>
      <c r="AX57" s="103"/>
      <c r="AY57" s="103"/>
      <c r="AZ57" s="103"/>
      <c r="BA57" s="85"/>
      <c r="BB57" s="85"/>
      <c r="BC57" s="85"/>
      <c r="BD57" s="131"/>
    </row>
    <row r="58" ht="12" spans="1:56">
      <c r="A58" s="51">
        <f t="shared" si="6"/>
        <v>55</v>
      </c>
      <c r="B58" s="54"/>
      <c r="C58" s="53">
        <v>3000</v>
      </c>
      <c r="D58" s="52"/>
      <c r="E58" s="52"/>
      <c r="F58" s="52"/>
      <c r="G58" s="52"/>
      <c r="H58" s="52"/>
      <c r="I58" s="52"/>
      <c r="J58" s="52"/>
      <c r="K58" s="52"/>
      <c r="L58" s="52"/>
      <c r="M58" s="52"/>
      <c r="N58" s="52"/>
      <c r="O58" s="59"/>
      <c r="P58" s="52" t="s">
        <v>298</v>
      </c>
      <c r="Q58" s="53">
        <v>3000</v>
      </c>
      <c r="R58" s="52" t="s">
        <v>117</v>
      </c>
      <c r="S58" s="52" t="s">
        <v>117</v>
      </c>
      <c r="T58" s="52" t="s">
        <v>117</v>
      </c>
      <c r="U58" s="52" t="s">
        <v>117</v>
      </c>
      <c r="V58" s="52" t="s">
        <v>117</v>
      </c>
      <c r="W58" s="52" t="s">
        <v>98</v>
      </c>
      <c r="X58" s="52" t="s">
        <v>98</v>
      </c>
      <c r="Y58" s="52" t="s">
        <v>98</v>
      </c>
      <c r="Z58" s="52" t="s">
        <v>98</v>
      </c>
      <c r="AA58" s="52" t="s">
        <v>98</v>
      </c>
      <c r="AB58" s="52" t="s">
        <v>98</v>
      </c>
      <c r="AC58" s="39" t="s">
        <v>98</v>
      </c>
      <c r="AD58" s="55"/>
      <c r="AE58" s="77" t="s">
        <v>1248</v>
      </c>
      <c r="AF58" s="78">
        <f t="shared" ref="AF58:AN58" si="75">AF53*AF54*AF56/AF55+AF57</f>
        <v>0</v>
      </c>
      <c r="AG58" s="78">
        <f t="shared" si="75"/>
        <v>0</v>
      </c>
      <c r="AH58" s="78">
        <f t="shared" si="75"/>
        <v>0</v>
      </c>
      <c r="AI58" s="78">
        <f t="shared" si="75"/>
        <v>0</v>
      </c>
      <c r="AJ58" s="78">
        <f t="shared" si="75"/>
        <v>0</v>
      </c>
      <c r="AK58" s="78">
        <f t="shared" si="75"/>
        <v>0</v>
      </c>
      <c r="AL58" s="78">
        <f t="shared" si="75"/>
        <v>0</v>
      </c>
      <c r="AM58" s="78">
        <f t="shared" si="75"/>
        <v>0</v>
      </c>
      <c r="AN58" s="78">
        <f t="shared" si="75"/>
        <v>0</v>
      </c>
      <c r="AO58" s="78">
        <f t="shared" ref="AO58:BA58" si="76">AO53*AO54*AO56/AO55+AO57</f>
        <v>0</v>
      </c>
      <c r="AP58" s="78">
        <f t="shared" si="76"/>
        <v>0</v>
      </c>
      <c r="AQ58" s="112">
        <f t="shared" si="76"/>
        <v>0</v>
      </c>
      <c r="AS58" s="72">
        <f t="shared" si="76"/>
        <v>3045</v>
      </c>
      <c r="AT58" s="78">
        <f t="shared" si="76"/>
        <v>8400</v>
      </c>
      <c r="AU58" s="78">
        <f t="shared" si="76"/>
        <v>2957.5</v>
      </c>
      <c r="AV58" s="78">
        <f t="shared" si="76"/>
        <v>2100</v>
      </c>
      <c r="AW58" s="78">
        <f t="shared" si="76"/>
        <v>2100</v>
      </c>
      <c r="AX58" s="78">
        <f t="shared" si="76"/>
        <v>0</v>
      </c>
      <c r="AY58" s="78">
        <f t="shared" si="76"/>
        <v>0</v>
      </c>
      <c r="AZ58" s="78">
        <f t="shared" si="76"/>
        <v>0</v>
      </c>
      <c r="BA58" s="78">
        <f t="shared" si="76"/>
        <v>0</v>
      </c>
      <c r="BB58" s="78">
        <f t="shared" ref="BB58:BD58" si="77">BB53*BB54*BB56/BB55+BB57</f>
        <v>0</v>
      </c>
      <c r="BC58" s="78">
        <f t="shared" si="77"/>
        <v>0</v>
      </c>
      <c r="BD58" s="112">
        <f t="shared" si="77"/>
        <v>0</v>
      </c>
    </row>
    <row r="59" ht="12" spans="1:43">
      <c r="A59" s="51">
        <f t="shared" si="6"/>
        <v>56</v>
      </c>
      <c r="B59" s="54"/>
      <c r="C59" s="53">
        <v>3000</v>
      </c>
      <c r="D59" s="52"/>
      <c r="E59" s="52"/>
      <c r="F59" s="52"/>
      <c r="G59" s="52"/>
      <c r="H59" s="52"/>
      <c r="I59" s="52"/>
      <c r="J59" s="52"/>
      <c r="K59" s="52"/>
      <c r="L59" s="52"/>
      <c r="M59" s="52"/>
      <c r="N59" s="52"/>
      <c r="O59" s="59"/>
      <c r="P59" s="52" t="s">
        <v>296</v>
      </c>
      <c r="Q59" s="53">
        <v>3000</v>
      </c>
      <c r="R59" s="52" t="s">
        <v>98</v>
      </c>
      <c r="S59" s="52" t="s">
        <v>117</v>
      </c>
      <c r="T59" s="52" t="s">
        <v>117</v>
      </c>
      <c r="U59" s="52" t="s">
        <v>117</v>
      </c>
      <c r="V59" s="52" t="s">
        <v>117</v>
      </c>
      <c r="W59" s="52" t="s">
        <v>100</v>
      </c>
      <c r="X59" s="52" t="s">
        <v>100</v>
      </c>
      <c r="Y59" s="52" t="s">
        <v>100</v>
      </c>
      <c r="Z59" s="52" t="s">
        <v>100</v>
      </c>
      <c r="AA59" s="52" t="s">
        <v>100</v>
      </c>
      <c r="AB59" s="52" t="s">
        <v>100</v>
      </c>
      <c r="AC59" s="39" t="s">
        <v>100</v>
      </c>
      <c r="AD59" s="55"/>
      <c r="AE59" s="86"/>
      <c r="AF59" s="87"/>
      <c r="AG59" s="87"/>
      <c r="AH59" s="87"/>
      <c r="AI59" s="87"/>
      <c r="AJ59" s="87"/>
      <c r="AK59" s="105"/>
      <c r="AL59" s="87"/>
      <c r="AM59" s="87"/>
      <c r="AN59" s="87"/>
      <c r="AO59" s="87"/>
      <c r="AP59" s="87"/>
      <c r="AQ59" s="87"/>
    </row>
    <row r="60" ht="12" spans="1:56">
      <c r="A60" s="51">
        <f t="shared" si="6"/>
        <v>57</v>
      </c>
      <c r="B60" s="54"/>
      <c r="C60" s="53">
        <v>3000</v>
      </c>
      <c r="D60" s="52"/>
      <c r="E60" s="52"/>
      <c r="F60" s="52"/>
      <c r="G60" s="52"/>
      <c r="H60" s="54"/>
      <c r="I60" s="54"/>
      <c r="J60" s="54"/>
      <c r="K60" s="54"/>
      <c r="L60" s="54"/>
      <c r="M60" s="54"/>
      <c r="N60" s="54"/>
      <c r="O60" s="60"/>
      <c r="P60" s="52"/>
      <c r="Q60" s="53">
        <v>3000</v>
      </c>
      <c r="R60" s="52"/>
      <c r="S60" s="52"/>
      <c r="T60" s="52"/>
      <c r="U60" s="52"/>
      <c r="V60" s="52"/>
      <c r="W60" s="52"/>
      <c r="X60" s="52"/>
      <c r="Y60" s="52"/>
      <c r="Z60" s="52"/>
      <c r="AA60" s="52"/>
      <c r="AB60" s="52"/>
      <c r="AD60" s="55"/>
      <c r="AE60" s="41"/>
      <c r="AF60" s="42"/>
      <c r="AG60" s="42"/>
      <c r="AH60" s="42"/>
      <c r="AI60" s="42"/>
      <c r="AJ60" s="42"/>
      <c r="AK60" s="100" t="s">
        <v>113</v>
      </c>
      <c r="AL60" s="101"/>
      <c r="AM60" s="42"/>
      <c r="AN60" s="42"/>
      <c r="AO60" s="42"/>
      <c r="AP60" s="42"/>
      <c r="AQ60" s="133"/>
      <c r="AS60" s="41"/>
      <c r="AT60" s="42"/>
      <c r="AU60" s="42"/>
      <c r="AV60" s="42"/>
      <c r="AW60" s="42"/>
      <c r="AX60" s="100" t="s">
        <v>113</v>
      </c>
      <c r="AY60" s="101"/>
      <c r="AZ60" s="42"/>
      <c r="BA60" s="42"/>
      <c r="BB60" s="42"/>
      <c r="BC60" s="42"/>
      <c r="BD60" s="133"/>
    </row>
    <row r="61" spans="1:56">
      <c r="A61" s="51">
        <f t="shared" si="6"/>
        <v>58</v>
      </c>
      <c r="B61" s="54"/>
      <c r="C61" s="53">
        <v>3000</v>
      </c>
      <c r="D61" s="52"/>
      <c r="E61" s="52"/>
      <c r="F61" s="52"/>
      <c r="G61" s="52"/>
      <c r="H61" s="54"/>
      <c r="I61" s="54"/>
      <c r="J61" s="54"/>
      <c r="K61" s="54"/>
      <c r="L61" s="54"/>
      <c r="M61" s="54"/>
      <c r="N61" s="54"/>
      <c r="O61" s="60"/>
      <c r="P61" s="52"/>
      <c r="Q61" s="53">
        <v>3000</v>
      </c>
      <c r="R61" s="52"/>
      <c r="S61" s="52"/>
      <c r="T61" s="52"/>
      <c r="U61" s="52"/>
      <c r="V61" s="52"/>
      <c r="W61" s="52"/>
      <c r="X61" s="52"/>
      <c r="Y61" s="52"/>
      <c r="Z61" s="52"/>
      <c r="AA61" s="52"/>
      <c r="AB61" s="52"/>
      <c r="AD61" s="55"/>
      <c r="AE61" s="79" t="s">
        <v>83</v>
      </c>
      <c r="AF61" s="161">
        <f t="shared" ref="AF61:AQ61" si="78">SUMIF(D$4:D$224,$AK60,$C$4:$C$224)</f>
        <v>0</v>
      </c>
      <c r="AG61" s="161">
        <f t="shared" si="78"/>
        <v>0</v>
      </c>
      <c r="AH61" s="161">
        <f t="shared" si="78"/>
        <v>0</v>
      </c>
      <c r="AI61" s="161">
        <f t="shared" si="78"/>
        <v>0</v>
      </c>
      <c r="AJ61" s="161">
        <f t="shared" si="78"/>
        <v>0</v>
      </c>
      <c r="AK61" s="161">
        <f t="shared" si="78"/>
        <v>0</v>
      </c>
      <c r="AL61" s="161">
        <f t="shared" si="78"/>
        <v>0</v>
      </c>
      <c r="AM61" s="161">
        <f t="shared" si="78"/>
        <v>0</v>
      </c>
      <c r="AN61" s="161">
        <f t="shared" si="78"/>
        <v>0</v>
      </c>
      <c r="AO61" s="161">
        <f t="shared" si="78"/>
        <v>0</v>
      </c>
      <c r="AP61" s="161">
        <f t="shared" si="78"/>
        <v>0</v>
      </c>
      <c r="AQ61" s="163">
        <f t="shared" si="78"/>
        <v>6000</v>
      </c>
      <c r="AS61" s="124">
        <f>SUMIF(R$4:R$2000,$AX60,$Q$4:$Q$2000)</f>
        <v>15000</v>
      </c>
      <c r="AT61" s="89">
        <f t="shared" ref="AT61" si="79">SUMIF(S$4:S$2000,$AX60,$Q$4:$Q$2000)</f>
        <v>0</v>
      </c>
      <c r="AU61" s="89">
        <f t="shared" ref="AU61" si="80">SUMIF(T$4:T$2000,$AX60,$Q$4:$Q$2000)</f>
        <v>0</v>
      </c>
      <c r="AV61" s="89">
        <f t="shared" ref="AV61" si="81">SUMIF(U$4:U$2000,$AX60,$Q$4:$Q$2000)</f>
        <v>0</v>
      </c>
      <c r="AW61" s="89">
        <f t="shared" ref="AW61" si="82">SUMIF(V$4:V$2000,$AX60,$Q$4:$Q$2000)</f>
        <v>0</v>
      </c>
      <c r="AX61" s="89">
        <f t="shared" ref="AX61" si="83">SUMIF(W$4:W$2000,$AX60,$Q$4:$Q$2000)</f>
        <v>0</v>
      </c>
      <c r="AY61" s="89">
        <f t="shared" ref="AY61" si="84">SUMIF(X$4:X$2000,$AX60,$Q$4:$Q$2000)</f>
        <v>0</v>
      </c>
      <c r="AZ61" s="89">
        <f t="shared" ref="AZ61" si="85">SUMIF(Y$4:Y$2000,$AX60,$Q$4:$Q$2000)</f>
        <v>0</v>
      </c>
      <c r="BA61" s="89">
        <f t="shared" ref="BA61" si="86">SUMIF(Z$4:Z$2000,$AX60,$Q$4:$Q$2000)</f>
        <v>0</v>
      </c>
      <c r="BB61" s="89">
        <f t="shared" ref="BB61" si="87">SUMIF(AA$4:AA$2000,$AX60,$Q$4:$Q$2000)</f>
        <v>0</v>
      </c>
      <c r="BC61" s="89">
        <f t="shared" ref="BC61" si="88">SUMIF(AB$4:AB$2000,$AX60,$Q$4:$Q$2000)</f>
        <v>0</v>
      </c>
      <c r="BD61" s="134">
        <f t="shared" ref="BD61" si="89">SUMIF(AC$4:AC$2000,$AX60,$Q$4:$Q$2000)</f>
        <v>0</v>
      </c>
    </row>
    <row r="62" spans="1:56">
      <c r="A62" s="51">
        <f t="shared" si="6"/>
        <v>59</v>
      </c>
      <c r="B62" s="54"/>
      <c r="C62" s="53">
        <v>3000</v>
      </c>
      <c r="D62" s="52"/>
      <c r="E62" s="52"/>
      <c r="F62" s="52"/>
      <c r="G62" s="52"/>
      <c r="H62" s="54"/>
      <c r="I62" s="54"/>
      <c r="J62" s="54"/>
      <c r="K62" s="54"/>
      <c r="L62" s="54"/>
      <c r="M62" s="54"/>
      <c r="N62" s="54"/>
      <c r="O62" s="60"/>
      <c r="P62" s="52" t="s">
        <v>289</v>
      </c>
      <c r="Q62" s="53">
        <v>3000</v>
      </c>
      <c r="R62" s="52" t="s">
        <v>115</v>
      </c>
      <c r="S62" s="52" t="s">
        <v>109</v>
      </c>
      <c r="T62" s="52" t="s">
        <v>109</v>
      </c>
      <c r="U62" s="52" t="s">
        <v>109</v>
      </c>
      <c r="V62" s="52" t="s">
        <v>109</v>
      </c>
      <c r="W62" s="52" t="s">
        <v>100</v>
      </c>
      <c r="X62" s="52" t="s">
        <v>100</v>
      </c>
      <c r="Y62" s="52" t="s">
        <v>100</v>
      </c>
      <c r="Z62" s="52" t="s">
        <v>100</v>
      </c>
      <c r="AA62" s="52" t="s">
        <v>100</v>
      </c>
      <c r="AB62" s="52" t="s">
        <v>100</v>
      </c>
      <c r="AC62" s="39" t="s">
        <v>98</v>
      </c>
      <c r="AD62" s="55"/>
      <c r="AE62" s="81" t="s">
        <v>1243</v>
      </c>
      <c r="AF62" s="90">
        <v>0.7</v>
      </c>
      <c r="AG62" s="90">
        <v>0.7</v>
      </c>
      <c r="AH62" s="90">
        <v>0.7</v>
      </c>
      <c r="AI62" s="90">
        <v>0.7</v>
      </c>
      <c r="AJ62" s="90">
        <v>0.7</v>
      </c>
      <c r="AK62" s="90">
        <v>0.7</v>
      </c>
      <c r="AL62" s="90">
        <v>0.7</v>
      </c>
      <c r="AM62" s="90">
        <v>0.7</v>
      </c>
      <c r="AN62" s="90">
        <v>0.7</v>
      </c>
      <c r="AO62" s="90">
        <v>0.7</v>
      </c>
      <c r="AP62" s="90">
        <v>0.7</v>
      </c>
      <c r="AQ62" s="130">
        <v>0.7</v>
      </c>
      <c r="AS62" s="123">
        <v>0.7</v>
      </c>
      <c r="AT62" s="90">
        <v>0.6</v>
      </c>
      <c r="AU62" s="90">
        <v>0.6</v>
      </c>
      <c r="AV62" s="90">
        <v>0.6</v>
      </c>
      <c r="AW62" s="90">
        <v>0.6</v>
      </c>
      <c r="AX62" s="90">
        <v>0.6</v>
      </c>
      <c r="AY62" s="90">
        <v>0.6</v>
      </c>
      <c r="AZ62" s="90">
        <v>0.6</v>
      </c>
      <c r="BA62" s="90">
        <v>0.6</v>
      </c>
      <c r="BB62" s="90">
        <v>0.6</v>
      </c>
      <c r="BC62" s="90">
        <v>0.6</v>
      </c>
      <c r="BD62" s="130">
        <v>0.6</v>
      </c>
    </row>
    <row r="63" spans="1:56">
      <c r="A63" s="51">
        <f t="shared" si="6"/>
        <v>60</v>
      </c>
      <c r="B63" s="54"/>
      <c r="C63" s="53">
        <v>3000</v>
      </c>
      <c r="D63" s="52"/>
      <c r="E63" s="52"/>
      <c r="F63" s="52"/>
      <c r="G63" s="52"/>
      <c r="H63" s="54"/>
      <c r="I63" s="54"/>
      <c r="J63" s="54"/>
      <c r="K63" s="54"/>
      <c r="L63" s="54"/>
      <c r="M63" s="54"/>
      <c r="N63" s="54"/>
      <c r="O63" s="60"/>
      <c r="P63" s="54" t="s">
        <v>261</v>
      </c>
      <c r="Q63" s="53">
        <v>3000</v>
      </c>
      <c r="R63" s="52" t="s">
        <v>98</v>
      </c>
      <c r="S63" s="52" t="s">
        <v>98</v>
      </c>
      <c r="T63" s="52" t="s">
        <v>98</v>
      </c>
      <c r="U63" s="52" t="s">
        <v>98</v>
      </c>
      <c r="V63" s="52" t="s">
        <v>98</v>
      </c>
      <c r="W63" s="52" t="s">
        <v>98</v>
      </c>
      <c r="X63" s="52" t="s">
        <v>98</v>
      </c>
      <c r="Y63" s="52" t="s">
        <v>98</v>
      </c>
      <c r="Z63" s="52" t="s">
        <v>98</v>
      </c>
      <c r="AA63" s="52" t="s">
        <v>100</v>
      </c>
      <c r="AB63" s="52" t="s">
        <v>100</v>
      </c>
      <c r="AC63" s="39" t="s">
        <v>98</v>
      </c>
      <c r="AD63" s="55"/>
      <c r="AE63" s="83" t="s">
        <v>1245</v>
      </c>
      <c r="AF63" s="85">
        <v>4</v>
      </c>
      <c r="AG63" s="85">
        <v>4</v>
      </c>
      <c r="AH63" s="85">
        <v>4</v>
      </c>
      <c r="AI63" s="85">
        <v>4</v>
      </c>
      <c r="AJ63" s="85">
        <v>4</v>
      </c>
      <c r="AK63" s="85">
        <v>4</v>
      </c>
      <c r="AL63" s="85">
        <v>4</v>
      </c>
      <c r="AM63" s="85">
        <v>4</v>
      </c>
      <c r="AN63" s="85">
        <v>4</v>
      </c>
      <c r="AO63" s="85">
        <v>4</v>
      </c>
      <c r="AP63" s="85">
        <v>4</v>
      </c>
      <c r="AQ63" s="131">
        <v>4</v>
      </c>
      <c r="AS63" s="111">
        <v>31</v>
      </c>
      <c r="AT63" s="85">
        <v>17</v>
      </c>
      <c r="AU63" s="85">
        <v>17</v>
      </c>
      <c r="AV63" s="85">
        <v>17</v>
      </c>
      <c r="AW63" s="85">
        <v>17</v>
      </c>
      <c r="AX63" s="85">
        <v>17</v>
      </c>
      <c r="AY63" s="85">
        <v>17</v>
      </c>
      <c r="AZ63" s="85">
        <v>17</v>
      </c>
      <c r="BA63" s="85">
        <v>17</v>
      </c>
      <c r="BB63" s="85">
        <v>17</v>
      </c>
      <c r="BC63" s="85">
        <v>17</v>
      </c>
      <c r="BD63" s="131">
        <v>17</v>
      </c>
    </row>
    <row r="64" spans="1:56">
      <c r="A64" s="51">
        <f t="shared" si="6"/>
        <v>61</v>
      </c>
      <c r="B64" s="54"/>
      <c r="C64" s="53">
        <v>3000</v>
      </c>
      <c r="D64" s="52"/>
      <c r="E64" s="52"/>
      <c r="F64" s="52"/>
      <c r="G64" s="52"/>
      <c r="H64" s="54"/>
      <c r="I64" s="54"/>
      <c r="J64" s="54"/>
      <c r="K64" s="54"/>
      <c r="L64" s="54"/>
      <c r="M64" s="54"/>
      <c r="N64" s="54"/>
      <c r="O64" s="60"/>
      <c r="P64" s="54"/>
      <c r="Q64" s="53">
        <v>3000</v>
      </c>
      <c r="R64" s="52"/>
      <c r="S64" s="52"/>
      <c r="T64" s="52"/>
      <c r="U64" s="52"/>
      <c r="V64" s="52"/>
      <c r="W64" s="52"/>
      <c r="X64" s="52"/>
      <c r="Y64" s="52"/>
      <c r="Z64" s="52"/>
      <c r="AA64" s="52"/>
      <c r="AB64" s="52"/>
      <c r="AD64" s="55"/>
      <c r="AE64" s="83" t="s">
        <v>1246</v>
      </c>
      <c r="AF64" s="85">
        <v>4</v>
      </c>
      <c r="AG64" s="85">
        <v>4</v>
      </c>
      <c r="AH64" s="85">
        <v>4</v>
      </c>
      <c r="AI64" s="85">
        <v>4</v>
      </c>
      <c r="AJ64" s="85">
        <v>4</v>
      </c>
      <c r="AK64" s="85">
        <v>4</v>
      </c>
      <c r="AL64" s="85">
        <v>4</v>
      </c>
      <c r="AM64" s="85">
        <v>4</v>
      </c>
      <c r="AN64" s="85">
        <v>4</v>
      </c>
      <c r="AO64" s="85">
        <v>4</v>
      </c>
      <c r="AP64" s="85">
        <v>4</v>
      </c>
      <c r="AQ64" s="131">
        <v>4</v>
      </c>
      <c r="AS64" s="111">
        <v>18</v>
      </c>
      <c r="AT64" s="85">
        <v>17</v>
      </c>
      <c r="AU64" s="85">
        <v>17</v>
      </c>
      <c r="AV64" s="85">
        <v>17</v>
      </c>
      <c r="AW64" s="85">
        <v>17</v>
      </c>
      <c r="AX64" s="85">
        <v>17</v>
      </c>
      <c r="AY64" s="85">
        <v>17</v>
      </c>
      <c r="AZ64" s="85">
        <v>17</v>
      </c>
      <c r="BA64" s="85">
        <v>17</v>
      </c>
      <c r="BB64" s="85">
        <v>17</v>
      </c>
      <c r="BC64" s="85">
        <v>17</v>
      </c>
      <c r="BD64" s="131">
        <v>17</v>
      </c>
    </row>
    <row r="65" spans="1:56">
      <c r="A65" s="51">
        <f t="shared" si="6"/>
        <v>62</v>
      </c>
      <c r="B65" s="54"/>
      <c r="C65" s="53">
        <v>3000</v>
      </c>
      <c r="D65" s="52"/>
      <c r="E65" s="52"/>
      <c r="F65" s="52"/>
      <c r="G65" s="52"/>
      <c r="H65" s="54"/>
      <c r="I65" s="54"/>
      <c r="J65" s="54"/>
      <c r="K65" s="54"/>
      <c r="L65" s="54"/>
      <c r="M65" s="54"/>
      <c r="N65" s="54"/>
      <c r="O65" s="60"/>
      <c r="P65" s="52"/>
      <c r="Q65" s="53">
        <v>3000</v>
      </c>
      <c r="R65" s="52"/>
      <c r="S65" s="52"/>
      <c r="T65" s="52"/>
      <c r="U65" s="52"/>
      <c r="V65" s="52"/>
      <c r="W65" s="52"/>
      <c r="X65" s="52"/>
      <c r="Y65" s="52"/>
      <c r="Z65" s="52"/>
      <c r="AA65" s="52"/>
      <c r="AB65" s="52"/>
      <c r="AD65" s="55"/>
      <c r="AE65" s="83" t="s">
        <v>1247</v>
      </c>
      <c r="AF65" s="85"/>
      <c r="AG65" s="85"/>
      <c r="AH65" s="85"/>
      <c r="AI65" s="103"/>
      <c r="AJ65" s="103"/>
      <c r="AK65" s="104"/>
      <c r="AL65" s="103"/>
      <c r="AM65" s="103"/>
      <c r="AN65" s="104"/>
      <c r="AO65" s="104"/>
      <c r="AP65" s="104"/>
      <c r="AQ65" s="135">
        <f>AQ62*(150+137-25)</f>
        <v>183.4</v>
      </c>
      <c r="AS65" s="111">
        <f>AS62*5*(2300+1000+800+775+775+750+850)/20</f>
        <v>1268.75</v>
      </c>
      <c r="AT65" s="85"/>
      <c r="AU65" s="85"/>
      <c r="AV65" s="103"/>
      <c r="AW65" s="103"/>
      <c r="AX65" s="104"/>
      <c r="AY65" s="103"/>
      <c r="AZ65" s="103"/>
      <c r="BA65" s="103"/>
      <c r="BB65" s="104"/>
      <c r="BC65" s="104"/>
      <c r="BD65" s="135"/>
    </row>
    <row r="66" ht="12" spans="1:56">
      <c r="A66" s="51">
        <f t="shared" si="6"/>
        <v>63</v>
      </c>
      <c r="B66" s="54"/>
      <c r="C66" s="53">
        <v>3000</v>
      </c>
      <c r="D66" s="52"/>
      <c r="E66" s="52"/>
      <c r="F66" s="52"/>
      <c r="G66" s="52"/>
      <c r="H66" s="54"/>
      <c r="I66" s="54"/>
      <c r="J66" s="54"/>
      <c r="K66" s="54"/>
      <c r="L66" s="54"/>
      <c r="M66" s="54"/>
      <c r="N66" s="54"/>
      <c r="O66" s="60"/>
      <c r="P66" s="52"/>
      <c r="Q66" s="53">
        <v>3000</v>
      </c>
      <c r="R66" s="52"/>
      <c r="S66" s="52"/>
      <c r="T66" s="52"/>
      <c r="U66" s="52"/>
      <c r="V66" s="52"/>
      <c r="W66" s="52"/>
      <c r="X66" s="52"/>
      <c r="Y66" s="52"/>
      <c r="Z66" s="52"/>
      <c r="AA66" s="52"/>
      <c r="AB66" s="52"/>
      <c r="AD66" s="55"/>
      <c r="AE66" s="77" t="s">
        <v>1248</v>
      </c>
      <c r="AF66" s="78">
        <f t="shared" ref="AF66:BD66" si="90">AF61*AF62*AF64/AF63+AF65</f>
        <v>0</v>
      </c>
      <c r="AG66" s="78">
        <f t="shared" si="90"/>
        <v>0</v>
      </c>
      <c r="AH66" s="78">
        <f t="shared" si="90"/>
        <v>0</v>
      </c>
      <c r="AI66" s="78">
        <f t="shared" si="90"/>
        <v>0</v>
      </c>
      <c r="AJ66" s="78">
        <f t="shared" si="90"/>
        <v>0</v>
      </c>
      <c r="AK66" s="78">
        <f t="shared" si="90"/>
        <v>0</v>
      </c>
      <c r="AL66" s="78">
        <f t="shared" si="90"/>
        <v>0</v>
      </c>
      <c r="AM66" s="78">
        <f t="shared" si="90"/>
        <v>0</v>
      </c>
      <c r="AN66" s="78">
        <f t="shared" si="90"/>
        <v>0</v>
      </c>
      <c r="AO66" s="78">
        <f t="shared" si="90"/>
        <v>0</v>
      </c>
      <c r="AP66" s="78">
        <f t="shared" si="90"/>
        <v>0</v>
      </c>
      <c r="AQ66" s="112">
        <f t="shared" si="90"/>
        <v>4383.4</v>
      </c>
      <c r="AS66" s="72">
        <f t="shared" si="90"/>
        <v>7365.52419354839</v>
      </c>
      <c r="AT66" s="78">
        <f t="shared" si="90"/>
        <v>0</v>
      </c>
      <c r="AU66" s="78">
        <f t="shared" si="90"/>
        <v>0</v>
      </c>
      <c r="AV66" s="78">
        <f t="shared" si="90"/>
        <v>0</v>
      </c>
      <c r="AW66" s="78">
        <f t="shared" si="90"/>
        <v>0</v>
      </c>
      <c r="AX66" s="78">
        <f t="shared" si="90"/>
        <v>0</v>
      </c>
      <c r="AY66" s="78">
        <f t="shared" si="90"/>
        <v>0</v>
      </c>
      <c r="AZ66" s="78">
        <f t="shared" si="90"/>
        <v>0</v>
      </c>
      <c r="BA66" s="78">
        <f t="shared" si="90"/>
        <v>0</v>
      </c>
      <c r="BB66" s="78">
        <f t="shared" si="90"/>
        <v>0</v>
      </c>
      <c r="BC66" s="78">
        <f t="shared" si="90"/>
        <v>0</v>
      </c>
      <c r="BD66" s="112">
        <f t="shared" si="90"/>
        <v>0</v>
      </c>
    </row>
    <row r="67" ht="12" spans="1:30">
      <c r="A67" s="51">
        <f t="shared" si="6"/>
        <v>64</v>
      </c>
      <c r="B67" s="54"/>
      <c r="C67" s="53">
        <v>3000</v>
      </c>
      <c r="D67" s="52"/>
      <c r="E67" s="52"/>
      <c r="F67" s="52"/>
      <c r="G67" s="52"/>
      <c r="H67" s="54"/>
      <c r="I67" s="54"/>
      <c r="J67" s="54"/>
      <c r="K67" s="54"/>
      <c r="L67" s="54"/>
      <c r="M67" s="54"/>
      <c r="N67" s="54"/>
      <c r="O67" s="60"/>
      <c r="P67" s="52"/>
      <c r="Q67" s="53">
        <v>3000</v>
      </c>
      <c r="R67" s="52"/>
      <c r="S67" s="52"/>
      <c r="T67" s="52"/>
      <c r="U67" s="52"/>
      <c r="V67" s="52"/>
      <c r="W67" s="52"/>
      <c r="X67" s="52"/>
      <c r="Y67" s="52"/>
      <c r="Z67" s="52"/>
      <c r="AA67" s="52"/>
      <c r="AB67" s="52"/>
      <c r="AD67" s="55"/>
    </row>
    <row r="68" ht="12" spans="1:56">
      <c r="A68" s="51">
        <f t="shared" si="6"/>
        <v>65</v>
      </c>
      <c r="B68" s="54"/>
      <c r="C68" s="53">
        <v>3000</v>
      </c>
      <c r="D68" s="52"/>
      <c r="E68" s="52"/>
      <c r="F68" s="52"/>
      <c r="G68" s="52"/>
      <c r="H68" s="54"/>
      <c r="I68" s="54"/>
      <c r="J68" s="54"/>
      <c r="K68" s="54"/>
      <c r="L68" s="54"/>
      <c r="M68" s="54"/>
      <c r="N68" s="54"/>
      <c r="O68" s="60"/>
      <c r="P68" s="52"/>
      <c r="Q68" s="53">
        <v>3000</v>
      </c>
      <c r="R68" s="52"/>
      <c r="S68" s="52"/>
      <c r="T68" s="52"/>
      <c r="U68" s="52"/>
      <c r="V68" s="52"/>
      <c r="W68" s="52"/>
      <c r="X68" s="52"/>
      <c r="Y68" s="52"/>
      <c r="Z68" s="52"/>
      <c r="AA68" s="52"/>
      <c r="AB68" s="52"/>
      <c r="AD68" s="55"/>
      <c r="AE68" s="41"/>
      <c r="AF68" s="42"/>
      <c r="AG68" s="42"/>
      <c r="AH68" s="42"/>
      <c r="AI68" s="42"/>
      <c r="AJ68" s="42"/>
      <c r="AK68" s="132" t="s">
        <v>115</v>
      </c>
      <c r="AL68" s="101"/>
      <c r="AM68" s="42"/>
      <c r="AN68" s="42"/>
      <c r="AO68" s="42"/>
      <c r="AP68" s="42"/>
      <c r="AQ68" s="133"/>
      <c r="AS68" s="41"/>
      <c r="AT68" s="42"/>
      <c r="AU68" s="42"/>
      <c r="AV68" s="42"/>
      <c r="AW68" s="42"/>
      <c r="AX68" s="100" t="s">
        <v>115</v>
      </c>
      <c r="AY68" s="101"/>
      <c r="AZ68" s="42"/>
      <c r="BA68" s="42"/>
      <c r="BB68" s="42"/>
      <c r="BC68" s="42"/>
      <c r="BD68" s="133"/>
    </row>
    <row r="69" spans="1:56">
      <c r="A69" s="51">
        <f t="shared" si="6"/>
        <v>66</v>
      </c>
      <c r="B69" s="54"/>
      <c r="C69" s="53">
        <v>3000</v>
      </c>
      <c r="D69" s="52"/>
      <c r="E69" s="52"/>
      <c r="F69" s="52"/>
      <c r="G69" s="52"/>
      <c r="H69" s="52"/>
      <c r="I69" s="52"/>
      <c r="J69" s="52"/>
      <c r="K69" s="52"/>
      <c r="L69" s="52"/>
      <c r="M69" s="52"/>
      <c r="N69" s="52"/>
      <c r="O69" s="59"/>
      <c r="P69" s="54"/>
      <c r="Q69" s="53">
        <v>3000</v>
      </c>
      <c r="R69" s="52"/>
      <c r="S69" s="52"/>
      <c r="T69" s="52"/>
      <c r="U69" s="52"/>
      <c r="V69" s="52"/>
      <c r="W69" s="52"/>
      <c r="X69" s="52"/>
      <c r="Y69" s="52"/>
      <c r="Z69" s="52"/>
      <c r="AA69" s="52"/>
      <c r="AB69" s="52"/>
      <c r="AD69" s="55"/>
      <c r="AE69" s="88" t="s">
        <v>83</v>
      </c>
      <c r="AF69" s="89">
        <f t="shared" ref="AF69:AQ69" si="91">SUMIF(D$4:D$224,$AK68,$C$4:$C$224)</f>
        <v>3000</v>
      </c>
      <c r="AG69" s="89">
        <f t="shared" si="91"/>
        <v>6000</v>
      </c>
      <c r="AH69" s="89">
        <f t="shared" si="91"/>
        <v>18000</v>
      </c>
      <c r="AI69" s="89">
        <f t="shared" si="91"/>
        <v>15000</v>
      </c>
      <c r="AJ69" s="89">
        <f t="shared" si="91"/>
        <v>0</v>
      </c>
      <c r="AK69" s="89">
        <f t="shared" si="91"/>
        <v>0</v>
      </c>
      <c r="AL69" s="89">
        <f t="shared" si="91"/>
        <v>0</v>
      </c>
      <c r="AM69" s="89">
        <f t="shared" si="91"/>
        <v>0</v>
      </c>
      <c r="AN69" s="89">
        <f t="shared" si="91"/>
        <v>3000</v>
      </c>
      <c r="AO69" s="89">
        <f t="shared" si="91"/>
        <v>12000</v>
      </c>
      <c r="AP69" s="89">
        <f t="shared" si="91"/>
        <v>6000</v>
      </c>
      <c r="AQ69" s="134">
        <f t="shared" si="91"/>
        <v>9000</v>
      </c>
      <c r="AS69" s="124">
        <f>SUMIF(R$4:R$2000,$AX68,$Q$4:$Q$2000)</f>
        <v>9000</v>
      </c>
      <c r="AT69" s="89">
        <f t="shared" ref="AT69" si="92">SUMIF(S$4:S$2000,$AX68,$Q$4:$Q$2000)</f>
        <v>0</v>
      </c>
      <c r="AU69" s="89">
        <f t="shared" ref="AU69" si="93">SUMIF(T$4:T$2000,$AX68,$Q$4:$Q$2000)</f>
        <v>0</v>
      </c>
      <c r="AV69" s="89">
        <f t="shared" ref="AV69" si="94">SUMIF(U$4:U$2000,$AX68,$Q$4:$Q$2000)</f>
        <v>0</v>
      </c>
      <c r="AW69" s="89">
        <f t="shared" ref="AW69" si="95">SUMIF(V$4:V$2000,$AX68,$Q$4:$Q$2000)</f>
        <v>0</v>
      </c>
      <c r="AX69" s="89">
        <f t="shared" ref="AX69" si="96">SUMIF(W$4:W$2000,$AX68,$Q$4:$Q$2000)</f>
        <v>0</v>
      </c>
      <c r="AY69" s="89">
        <f t="shared" ref="AY69" si="97">SUMIF(X$4:X$2000,$AX68,$Q$4:$Q$2000)</f>
        <v>0</v>
      </c>
      <c r="AZ69" s="89">
        <f t="shared" ref="AZ69" si="98">SUMIF(Y$4:Y$2000,$AX68,$Q$4:$Q$2000)</f>
        <v>0</v>
      </c>
      <c r="BA69" s="89">
        <f t="shared" ref="BA69" si="99">SUMIF(Z$4:Z$2000,$AX68,$Q$4:$Q$2000)</f>
        <v>0</v>
      </c>
      <c r="BB69" s="89">
        <f t="shared" ref="BB69" si="100">SUMIF(AA$4:AA$2000,$AX68,$Q$4:$Q$2000)</f>
        <v>0</v>
      </c>
      <c r="BC69" s="89">
        <f t="shared" ref="BC69" si="101">SUMIF(AB$4:AB$2000,$AX68,$Q$4:$Q$2000)</f>
        <v>0</v>
      </c>
      <c r="BD69" s="134">
        <f t="shared" ref="BD69" si="102">SUMIF(AC$4:AC$2000,$AX68,$Q$4:$Q$2000)</f>
        <v>0</v>
      </c>
    </row>
    <row r="70" spans="1:56">
      <c r="A70" s="51">
        <f t="shared" si="6"/>
        <v>67</v>
      </c>
      <c r="B70" s="54"/>
      <c r="C70" s="53">
        <v>3000</v>
      </c>
      <c r="D70" s="52"/>
      <c r="E70" s="52"/>
      <c r="F70" s="52"/>
      <c r="G70" s="52"/>
      <c r="H70" s="52"/>
      <c r="I70" s="52"/>
      <c r="J70" s="52"/>
      <c r="K70" s="52"/>
      <c r="L70" s="52"/>
      <c r="M70" s="52"/>
      <c r="N70" s="52"/>
      <c r="O70" s="59"/>
      <c r="P70" s="54"/>
      <c r="Q70" s="53">
        <v>3000</v>
      </c>
      <c r="R70" s="52"/>
      <c r="S70" s="52"/>
      <c r="T70" s="52"/>
      <c r="U70" s="52"/>
      <c r="V70" s="52"/>
      <c r="W70" s="52"/>
      <c r="X70" s="52"/>
      <c r="Y70" s="52"/>
      <c r="Z70" s="52"/>
      <c r="AA70" s="52"/>
      <c r="AB70" s="52"/>
      <c r="AD70" s="55"/>
      <c r="AE70" s="81" t="s">
        <v>1243</v>
      </c>
      <c r="AF70" s="90">
        <v>0.7</v>
      </c>
      <c r="AG70" s="90">
        <v>0.7</v>
      </c>
      <c r="AH70" s="90">
        <v>0.7</v>
      </c>
      <c r="AI70" s="90">
        <v>0.7</v>
      </c>
      <c r="AJ70" s="90">
        <v>0.7</v>
      </c>
      <c r="AK70" s="90">
        <v>0.7</v>
      </c>
      <c r="AL70" s="90">
        <v>0.7</v>
      </c>
      <c r="AM70" s="90">
        <v>0.7</v>
      </c>
      <c r="AN70" s="90">
        <v>0.7</v>
      </c>
      <c r="AO70" s="90">
        <v>0.7</v>
      </c>
      <c r="AP70" s="90">
        <v>0.7</v>
      </c>
      <c r="AQ70" s="130">
        <v>0.7</v>
      </c>
      <c r="AS70" s="123">
        <v>0.6</v>
      </c>
      <c r="AT70" s="90">
        <v>0.6</v>
      </c>
      <c r="AU70" s="90">
        <v>0.6</v>
      </c>
      <c r="AV70" s="90">
        <v>0.6</v>
      </c>
      <c r="AW70" s="90">
        <v>0.6</v>
      </c>
      <c r="AX70" s="90">
        <v>0.6</v>
      </c>
      <c r="AY70" s="90">
        <v>0.6</v>
      </c>
      <c r="AZ70" s="90">
        <v>0.6</v>
      </c>
      <c r="BA70" s="90">
        <v>0.6</v>
      </c>
      <c r="BB70" s="90">
        <v>0.6</v>
      </c>
      <c r="BC70" s="90">
        <v>0.6</v>
      </c>
      <c r="BD70" s="130">
        <v>0.6</v>
      </c>
    </row>
    <row r="71" spans="1:56">
      <c r="A71" s="51">
        <f t="shared" si="6"/>
        <v>68</v>
      </c>
      <c r="B71" s="54"/>
      <c r="C71" s="53">
        <v>3000</v>
      </c>
      <c r="D71" s="52"/>
      <c r="E71" s="52"/>
      <c r="F71" s="52"/>
      <c r="G71" s="52"/>
      <c r="H71" s="52"/>
      <c r="I71" s="52"/>
      <c r="J71" s="52"/>
      <c r="K71" s="52"/>
      <c r="L71" s="52"/>
      <c r="M71" s="52"/>
      <c r="N71" s="52"/>
      <c r="O71" s="59"/>
      <c r="P71" s="52"/>
      <c r="Q71" s="53">
        <v>3000</v>
      </c>
      <c r="R71" s="52"/>
      <c r="S71" s="52"/>
      <c r="T71" s="52"/>
      <c r="U71" s="52"/>
      <c r="V71" s="52"/>
      <c r="W71" s="52"/>
      <c r="X71" s="52"/>
      <c r="Y71" s="52"/>
      <c r="Z71" s="52"/>
      <c r="AA71" s="52"/>
      <c r="AB71" s="52"/>
      <c r="AD71" s="55"/>
      <c r="AE71" s="83" t="s">
        <v>1245</v>
      </c>
      <c r="AF71" s="85">
        <v>4</v>
      </c>
      <c r="AG71" s="85">
        <v>4</v>
      </c>
      <c r="AH71" s="85">
        <v>4</v>
      </c>
      <c r="AI71" s="85">
        <v>4</v>
      </c>
      <c r="AJ71" s="85">
        <v>4</v>
      </c>
      <c r="AK71" s="85">
        <v>4</v>
      </c>
      <c r="AL71" s="85">
        <v>4</v>
      </c>
      <c r="AM71" s="85">
        <v>4</v>
      </c>
      <c r="AN71" s="85">
        <v>4</v>
      </c>
      <c r="AO71" s="85">
        <v>4</v>
      </c>
      <c r="AP71" s="85">
        <v>4</v>
      </c>
      <c r="AQ71" s="131">
        <v>4</v>
      </c>
      <c r="AS71" s="111">
        <v>17</v>
      </c>
      <c r="AT71" s="85">
        <v>17</v>
      </c>
      <c r="AU71" s="85">
        <v>17</v>
      </c>
      <c r="AV71" s="85">
        <v>17</v>
      </c>
      <c r="AW71" s="85">
        <v>17</v>
      </c>
      <c r="AX71" s="85">
        <v>17</v>
      </c>
      <c r="AY71" s="85">
        <v>17</v>
      </c>
      <c r="AZ71" s="85">
        <v>17</v>
      </c>
      <c r="BA71" s="85">
        <v>17</v>
      </c>
      <c r="BB71" s="85">
        <v>17</v>
      </c>
      <c r="BC71" s="85">
        <v>17</v>
      </c>
      <c r="BD71" s="131">
        <v>17</v>
      </c>
    </row>
    <row r="72" spans="1:56">
      <c r="A72" s="51">
        <f t="shared" si="6"/>
        <v>69</v>
      </c>
      <c r="B72" s="54"/>
      <c r="C72" s="53">
        <v>3000</v>
      </c>
      <c r="D72" s="52"/>
      <c r="E72" s="52"/>
      <c r="F72" s="52"/>
      <c r="G72" s="52"/>
      <c r="H72" s="52"/>
      <c r="I72" s="52"/>
      <c r="J72" s="52"/>
      <c r="K72" s="52"/>
      <c r="L72" s="52"/>
      <c r="M72" s="52"/>
      <c r="N72" s="52"/>
      <c r="O72" s="59"/>
      <c r="P72" s="52"/>
      <c r="Q72" s="53">
        <v>3000</v>
      </c>
      <c r="R72" s="52"/>
      <c r="S72" s="52"/>
      <c r="T72" s="52"/>
      <c r="U72" s="52"/>
      <c r="V72" s="52"/>
      <c r="W72" s="52"/>
      <c r="X72" s="52"/>
      <c r="Y72" s="52"/>
      <c r="Z72" s="52"/>
      <c r="AA72" s="52"/>
      <c r="AB72" s="52"/>
      <c r="AD72" s="55"/>
      <c r="AE72" s="83" t="s">
        <v>1246</v>
      </c>
      <c r="AF72" s="85">
        <v>4</v>
      </c>
      <c r="AG72" s="85">
        <v>4</v>
      </c>
      <c r="AH72" s="85">
        <v>4</v>
      </c>
      <c r="AI72" s="85">
        <v>4</v>
      </c>
      <c r="AJ72" s="85">
        <v>4</v>
      </c>
      <c r="AK72" s="85">
        <v>4</v>
      </c>
      <c r="AL72" s="85">
        <v>4</v>
      </c>
      <c r="AM72" s="85">
        <v>4</v>
      </c>
      <c r="AN72" s="85">
        <v>4</v>
      </c>
      <c r="AO72" s="85">
        <v>4</v>
      </c>
      <c r="AP72" s="85">
        <v>4</v>
      </c>
      <c r="AQ72" s="131">
        <v>4</v>
      </c>
      <c r="AS72" s="111">
        <v>17</v>
      </c>
      <c r="AT72" s="85">
        <v>17</v>
      </c>
      <c r="AU72" s="85">
        <v>17</v>
      </c>
      <c r="AV72" s="85">
        <v>17</v>
      </c>
      <c r="AW72" s="85">
        <v>17</v>
      </c>
      <c r="AX72" s="85">
        <v>17</v>
      </c>
      <c r="AY72" s="85">
        <v>17</v>
      </c>
      <c r="AZ72" s="85">
        <v>17</v>
      </c>
      <c r="BA72" s="85">
        <v>17</v>
      </c>
      <c r="BB72" s="85">
        <v>17</v>
      </c>
      <c r="BC72" s="85">
        <v>17</v>
      </c>
      <c r="BD72" s="131">
        <v>17</v>
      </c>
    </row>
    <row r="73" spans="1:56">
      <c r="A73" s="51">
        <f t="shared" ref="A73:A136" si="103">A72+1</f>
        <v>70</v>
      </c>
      <c r="B73" s="54"/>
      <c r="C73" s="53">
        <v>3000</v>
      </c>
      <c r="D73" s="52"/>
      <c r="E73" s="52"/>
      <c r="F73" s="52"/>
      <c r="G73" s="52"/>
      <c r="H73" s="52"/>
      <c r="I73" s="52"/>
      <c r="J73" s="52"/>
      <c r="K73" s="52"/>
      <c r="L73" s="52"/>
      <c r="M73" s="52"/>
      <c r="N73" s="52"/>
      <c r="O73" s="59"/>
      <c r="P73" s="54"/>
      <c r="Q73" s="53">
        <v>3000</v>
      </c>
      <c r="R73" s="54"/>
      <c r="S73" s="54"/>
      <c r="T73" s="54"/>
      <c r="U73" s="54"/>
      <c r="V73" s="54"/>
      <c r="W73" s="54"/>
      <c r="X73" s="54"/>
      <c r="Y73" s="54"/>
      <c r="Z73" s="54"/>
      <c r="AA73" s="54"/>
      <c r="AB73" s="54"/>
      <c r="AC73" s="137"/>
      <c r="AD73" s="138"/>
      <c r="AE73" s="83" t="s">
        <v>1247</v>
      </c>
      <c r="AF73" s="85"/>
      <c r="AG73" s="85"/>
      <c r="AH73" s="85"/>
      <c r="AI73" s="103"/>
      <c r="AJ73" s="103"/>
      <c r="AK73" s="104"/>
      <c r="AL73" s="104"/>
      <c r="AM73" s="85"/>
      <c r="AN73" s="85">
        <f>-AN70*1350/8</f>
        <v>-118.125</v>
      </c>
      <c r="AO73" s="85"/>
      <c r="AP73" s="85"/>
      <c r="AQ73" s="131">
        <f>AQ70*(-75-25-50)</f>
        <v>-105</v>
      </c>
      <c r="AS73" s="111"/>
      <c r="AT73" s="85"/>
      <c r="AU73" s="85"/>
      <c r="AV73" s="85"/>
      <c r="AW73" s="85"/>
      <c r="AX73" s="85"/>
      <c r="AY73" s="85"/>
      <c r="AZ73" s="103"/>
      <c r="BA73" s="103"/>
      <c r="BB73" s="103"/>
      <c r="BC73" s="104"/>
      <c r="BD73" s="135"/>
    </row>
    <row r="74" ht="12" spans="1:56">
      <c r="A74" s="51">
        <f t="shared" si="103"/>
        <v>71</v>
      </c>
      <c r="B74" s="54"/>
      <c r="C74" s="53">
        <v>3000</v>
      </c>
      <c r="D74" s="52"/>
      <c r="E74" s="52"/>
      <c r="F74" s="52"/>
      <c r="G74" s="52"/>
      <c r="H74" s="52"/>
      <c r="I74" s="52"/>
      <c r="J74" s="52"/>
      <c r="K74" s="52"/>
      <c r="L74" s="52"/>
      <c r="M74" s="52"/>
      <c r="N74" s="52"/>
      <c r="O74" s="59"/>
      <c r="P74" s="54"/>
      <c r="Q74" s="53">
        <v>3000</v>
      </c>
      <c r="R74" s="54"/>
      <c r="S74" s="54"/>
      <c r="T74" s="54"/>
      <c r="U74" s="54"/>
      <c r="V74" s="54"/>
      <c r="W74" s="54"/>
      <c r="X74" s="54"/>
      <c r="Y74" s="54"/>
      <c r="Z74" s="54"/>
      <c r="AA74" s="54"/>
      <c r="AB74" s="54"/>
      <c r="AC74" s="137"/>
      <c r="AD74" s="138"/>
      <c r="AE74" s="77" t="s">
        <v>1248</v>
      </c>
      <c r="AF74" s="78">
        <f t="shared" ref="AF74:AN74" si="104">AF69*AF70*AF72/AF71+AF73</f>
        <v>2100</v>
      </c>
      <c r="AG74" s="78">
        <f t="shared" si="104"/>
        <v>4200</v>
      </c>
      <c r="AH74" s="78">
        <f t="shared" si="104"/>
        <v>12600</v>
      </c>
      <c r="AI74" s="78">
        <f t="shared" si="104"/>
        <v>10500</v>
      </c>
      <c r="AJ74" s="78">
        <f t="shared" si="104"/>
        <v>0</v>
      </c>
      <c r="AK74" s="78">
        <f t="shared" si="104"/>
        <v>0</v>
      </c>
      <c r="AL74" s="78">
        <f t="shared" si="104"/>
        <v>0</v>
      </c>
      <c r="AM74" s="78">
        <f t="shared" si="104"/>
        <v>0</v>
      </c>
      <c r="AN74" s="78">
        <f t="shared" si="104"/>
        <v>1981.875</v>
      </c>
      <c r="AO74" s="78">
        <f t="shared" ref="AO74:BA74" si="105">AO69*AO70*AO72/AO71+AO73</f>
        <v>8400</v>
      </c>
      <c r="AP74" s="78">
        <f t="shared" si="105"/>
        <v>4200</v>
      </c>
      <c r="AQ74" s="112">
        <f t="shared" si="105"/>
        <v>6195</v>
      </c>
      <c r="AS74" s="72">
        <f t="shared" si="105"/>
        <v>5400</v>
      </c>
      <c r="AT74" s="78">
        <f t="shared" si="105"/>
        <v>0</v>
      </c>
      <c r="AU74" s="78">
        <f t="shared" si="105"/>
        <v>0</v>
      </c>
      <c r="AV74" s="78">
        <f t="shared" si="105"/>
        <v>0</v>
      </c>
      <c r="AW74" s="78">
        <f t="shared" si="105"/>
        <v>0</v>
      </c>
      <c r="AX74" s="78">
        <f t="shared" si="105"/>
        <v>0</v>
      </c>
      <c r="AY74" s="78">
        <f t="shared" si="105"/>
        <v>0</v>
      </c>
      <c r="AZ74" s="78">
        <f t="shared" si="105"/>
        <v>0</v>
      </c>
      <c r="BA74" s="78">
        <f t="shared" si="105"/>
        <v>0</v>
      </c>
      <c r="BB74" s="78">
        <f t="shared" ref="BB74:BD74" si="106">BB69*BB70*BB72/BB71+BB73</f>
        <v>0</v>
      </c>
      <c r="BC74" s="78">
        <f t="shared" si="106"/>
        <v>0</v>
      </c>
      <c r="BD74" s="112">
        <f t="shared" si="106"/>
        <v>0</v>
      </c>
    </row>
    <row r="75" ht="12" spans="1:56">
      <c r="A75" s="51">
        <f t="shared" si="103"/>
        <v>72</v>
      </c>
      <c r="B75" s="54"/>
      <c r="C75" s="53">
        <v>3000</v>
      </c>
      <c r="D75" s="52"/>
      <c r="E75" s="52"/>
      <c r="F75" s="52"/>
      <c r="G75" s="52"/>
      <c r="H75" s="52"/>
      <c r="I75" s="52"/>
      <c r="J75" s="52"/>
      <c r="K75" s="52"/>
      <c r="L75" s="52"/>
      <c r="M75" s="52"/>
      <c r="N75" s="52"/>
      <c r="O75" s="59"/>
      <c r="P75" s="52"/>
      <c r="Q75" s="53">
        <v>3000</v>
      </c>
      <c r="R75" s="52"/>
      <c r="S75" s="52"/>
      <c r="T75" s="52"/>
      <c r="U75" s="52"/>
      <c r="V75" s="52"/>
      <c r="W75" s="52"/>
      <c r="X75" s="52"/>
      <c r="Y75" s="52"/>
      <c r="Z75" s="52"/>
      <c r="AA75" s="52"/>
      <c r="AB75" s="52"/>
      <c r="AD75" s="55"/>
      <c r="AS75" s="87"/>
      <c r="AT75" s="87"/>
      <c r="AU75" s="87"/>
      <c r="AV75" s="87"/>
      <c r="AW75" s="87"/>
      <c r="AX75" s="105"/>
      <c r="AY75" s="87"/>
      <c r="AZ75" s="87"/>
      <c r="BA75" s="87"/>
      <c r="BB75" s="87"/>
      <c r="BC75" s="87"/>
      <c r="BD75" s="87"/>
    </row>
    <row r="76" ht="12" spans="1:56">
      <c r="A76" s="51">
        <f t="shared" si="103"/>
        <v>73</v>
      </c>
      <c r="B76" s="54"/>
      <c r="C76" s="148"/>
      <c r="D76" s="52"/>
      <c r="E76" s="52"/>
      <c r="F76" s="52"/>
      <c r="G76" s="52"/>
      <c r="H76" s="52"/>
      <c r="I76" s="52"/>
      <c r="J76" s="52"/>
      <c r="K76" s="52"/>
      <c r="L76" s="52"/>
      <c r="M76" s="52"/>
      <c r="N76" s="52"/>
      <c r="O76" s="59"/>
      <c r="P76" s="54"/>
      <c r="Q76" s="136"/>
      <c r="R76" s="54"/>
      <c r="S76" s="54"/>
      <c r="T76" s="54"/>
      <c r="U76" s="54"/>
      <c r="V76" s="54"/>
      <c r="W76" s="54"/>
      <c r="X76" s="54"/>
      <c r="Y76" s="54"/>
      <c r="Z76" s="54"/>
      <c r="AA76" s="54"/>
      <c r="AB76" s="54"/>
      <c r="AC76" s="137"/>
      <c r="AD76" s="138"/>
      <c r="AE76" s="41"/>
      <c r="AF76" s="42"/>
      <c r="AG76" s="42"/>
      <c r="AH76" s="42"/>
      <c r="AI76" s="42"/>
      <c r="AJ76" s="42"/>
      <c r="AK76" s="132" t="s">
        <v>116</v>
      </c>
      <c r="AL76" s="101"/>
      <c r="AM76" s="42"/>
      <c r="AN76" s="42"/>
      <c r="AO76" s="42"/>
      <c r="AP76" s="42"/>
      <c r="AQ76" s="133"/>
      <c r="AS76" s="41"/>
      <c r="AT76" s="42"/>
      <c r="AU76" s="42"/>
      <c r="AV76" s="42"/>
      <c r="AW76" s="42"/>
      <c r="AX76" s="100" t="s">
        <v>117</v>
      </c>
      <c r="AY76" s="101"/>
      <c r="AZ76" s="42"/>
      <c r="BA76" s="42"/>
      <c r="BB76" s="42"/>
      <c r="BC76" s="42"/>
      <c r="BD76" s="133"/>
    </row>
    <row r="77" spans="1:56">
      <c r="A77" s="51">
        <f t="shared" si="103"/>
        <v>74</v>
      </c>
      <c r="B77" s="54"/>
      <c r="C77" s="148"/>
      <c r="D77" s="52"/>
      <c r="E77" s="52"/>
      <c r="F77" s="52"/>
      <c r="G77" s="52"/>
      <c r="H77" s="52"/>
      <c r="I77" s="52"/>
      <c r="J77" s="52"/>
      <c r="K77" s="52"/>
      <c r="L77" s="52"/>
      <c r="M77" s="52"/>
      <c r="N77" s="52"/>
      <c r="O77" s="59"/>
      <c r="P77" s="54"/>
      <c r="Q77" s="136"/>
      <c r="R77" s="54"/>
      <c r="S77" s="54"/>
      <c r="T77" s="54"/>
      <c r="U77" s="54"/>
      <c r="V77" s="54"/>
      <c r="W77" s="54"/>
      <c r="X77" s="54"/>
      <c r="Y77" s="54"/>
      <c r="Z77" s="54"/>
      <c r="AA77" s="54"/>
      <c r="AB77" s="54"/>
      <c r="AC77" s="137"/>
      <c r="AD77" s="138"/>
      <c r="AE77" s="88" t="s">
        <v>83</v>
      </c>
      <c r="AF77" s="89">
        <f t="shared" ref="AF77:AQ77" si="107">SUMIF(D$4:D$224,$AK76,$C$4:$C$224)</f>
        <v>0</v>
      </c>
      <c r="AG77" s="89">
        <f t="shared" si="107"/>
        <v>0</v>
      </c>
      <c r="AH77" s="89">
        <f t="shared" si="107"/>
        <v>0</v>
      </c>
      <c r="AI77" s="89">
        <f t="shared" si="107"/>
        <v>0</v>
      </c>
      <c r="AJ77" s="89">
        <f t="shared" si="107"/>
        <v>27000</v>
      </c>
      <c r="AK77" s="89">
        <f t="shared" si="107"/>
        <v>33000</v>
      </c>
      <c r="AL77" s="89">
        <f t="shared" si="107"/>
        <v>36000</v>
      </c>
      <c r="AM77" s="89">
        <f t="shared" si="107"/>
        <v>51000</v>
      </c>
      <c r="AN77" s="89">
        <f t="shared" si="107"/>
        <v>0</v>
      </c>
      <c r="AO77" s="89">
        <f t="shared" si="107"/>
        <v>0</v>
      </c>
      <c r="AP77" s="89">
        <f t="shared" si="107"/>
        <v>0</v>
      </c>
      <c r="AQ77" s="134">
        <f t="shared" si="107"/>
        <v>0</v>
      </c>
      <c r="AS77" s="124">
        <f>SUMIF(R$4:R$2000,$AX76,$Q$4:$Q$2000)</f>
        <v>3000</v>
      </c>
      <c r="AT77" s="89">
        <f t="shared" ref="AT77" si="108">SUMIF(S$4:S$2000,$AX76,$Q$4:$Q$2000)</f>
        <v>9000</v>
      </c>
      <c r="AU77" s="89">
        <f t="shared" ref="AU77" si="109">SUMIF(T$4:T$2000,$AX76,$Q$4:$Q$2000)</f>
        <v>9000</v>
      </c>
      <c r="AV77" s="89">
        <f t="shared" ref="AV77" si="110">SUMIF(U$4:U$2000,$AX76,$Q$4:$Q$2000)</f>
        <v>9000</v>
      </c>
      <c r="AW77" s="89">
        <f t="shared" ref="AW77" si="111">SUMIF(V$4:V$2000,$AX76,$Q$4:$Q$2000)</f>
        <v>12000</v>
      </c>
      <c r="AX77" s="89">
        <f t="shared" ref="AX77" si="112">SUMIF(W$4:W$2000,$AX76,$Q$4:$Q$2000)</f>
        <v>9000</v>
      </c>
      <c r="AY77" s="89">
        <f t="shared" ref="AY77" si="113">SUMIF(X$4:X$2000,$AX76,$Q$4:$Q$2000)</f>
        <v>0</v>
      </c>
      <c r="AZ77" s="89">
        <f t="shared" ref="AZ77" si="114">SUMIF(Y$4:Y$2000,$AX76,$Q$4:$Q$2000)</f>
        <v>0</v>
      </c>
      <c r="BA77" s="89">
        <f t="shared" ref="BA77" si="115">SUMIF(Z$4:Z$2000,$AX76,$Q$4:$Q$2000)</f>
        <v>0</v>
      </c>
      <c r="BB77" s="89">
        <f t="shared" ref="BB77" si="116">SUMIF(AA$4:AA$2000,$AX76,$Q$4:$Q$2000)</f>
        <v>0</v>
      </c>
      <c r="BC77" s="89">
        <f t="shared" ref="BC77" si="117">SUMIF(AB$4:AB$2000,$AX76,$Q$4:$Q$2000)</f>
        <v>0</v>
      </c>
      <c r="BD77" s="134">
        <f t="shared" ref="BD77" si="118">SUMIF(AC$4:AC$2000,$AX76,$Q$4:$Q$2000)</f>
        <v>0</v>
      </c>
    </row>
    <row r="78" spans="1:56">
      <c r="A78" s="51">
        <f t="shared" si="103"/>
        <v>75</v>
      </c>
      <c r="B78" s="54"/>
      <c r="C78" s="148"/>
      <c r="D78" s="52"/>
      <c r="E78" s="52"/>
      <c r="F78" s="52"/>
      <c r="G78" s="52"/>
      <c r="H78" s="52"/>
      <c r="I78" s="52"/>
      <c r="J78" s="52"/>
      <c r="K78" s="52"/>
      <c r="L78" s="52"/>
      <c r="M78" s="52"/>
      <c r="N78" s="52"/>
      <c r="O78" s="59"/>
      <c r="P78" s="54"/>
      <c r="Q78" s="136"/>
      <c r="R78" s="54"/>
      <c r="S78" s="54"/>
      <c r="T78" s="54"/>
      <c r="U78" s="54"/>
      <c r="V78" s="54"/>
      <c r="W78" s="54"/>
      <c r="X78" s="54"/>
      <c r="Y78" s="54"/>
      <c r="Z78" s="54"/>
      <c r="AA78" s="54"/>
      <c r="AB78" s="54"/>
      <c r="AC78" s="137"/>
      <c r="AD78" s="138"/>
      <c r="AE78" s="81" t="s">
        <v>1243</v>
      </c>
      <c r="AF78" s="90">
        <v>0.8</v>
      </c>
      <c r="AG78" s="90">
        <v>0.8</v>
      </c>
      <c r="AH78" s="90">
        <v>0.8</v>
      </c>
      <c r="AI78" s="90">
        <v>0.8</v>
      </c>
      <c r="AJ78" s="90">
        <v>0.8</v>
      </c>
      <c r="AK78" s="90">
        <v>0.8</v>
      </c>
      <c r="AL78" s="90">
        <v>0.8</v>
      </c>
      <c r="AM78" s="90">
        <v>0.8</v>
      </c>
      <c r="AN78" s="90">
        <v>0.7</v>
      </c>
      <c r="AO78" s="90">
        <v>0.7</v>
      </c>
      <c r="AP78" s="90">
        <v>0.7</v>
      </c>
      <c r="AQ78" s="130">
        <v>0.7</v>
      </c>
      <c r="AS78" s="123">
        <v>0.7</v>
      </c>
      <c r="AT78" s="90">
        <v>0.7</v>
      </c>
      <c r="AU78" s="90">
        <v>0.7</v>
      </c>
      <c r="AV78" s="90">
        <v>0.65</v>
      </c>
      <c r="AW78" s="90">
        <v>0.65</v>
      </c>
      <c r="AX78" s="90">
        <v>0.65</v>
      </c>
      <c r="AY78" s="90">
        <v>0.65</v>
      </c>
      <c r="AZ78" s="90">
        <v>0.65</v>
      </c>
      <c r="BA78" s="90">
        <v>0.65</v>
      </c>
      <c r="BB78" s="90">
        <v>0.65</v>
      </c>
      <c r="BC78" s="90">
        <v>0.65</v>
      </c>
      <c r="BD78" s="130">
        <v>0.65</v>
      </c>
    </row>
    <row r="79" spans="1:56">
      <c r="A79" s="51">
        <f t="shared" si="103"/>
        <v>76</v>
      </c>
      <c r="B79" s="54"/>
      <c r="C79" s="145"/>
      <c r="D79" s="52"/>
      <c r="E79" s="52"/>
      <c r="F79" s="52"/>
      <c r="G79" s="52"/>
      <c r="H79" s="54"/>
      <c r="I79" s="54"/>
      <c r="J79" s="54"/>
      <c r="K79" s="54"/>
      <c r="L79" s="54"/>
      <c r="M79" s="54"/>
      <c r="N79" s="54"/>
      <c r="O79" s="60"/>
      <c r="P79" s="54"/>
      <c r="Q79" s="136"/>
      <c r="R79" s="54"/>
      <c r="S79" s="54"/>
      <c r="T79" s="54"/>
      <c r="U79" s="54"/>
      <c r="V79" s="54"/>
      <c r="W79" s="54"/>
      <c r="X79" s="54"/>
      <c r="Y79" s="54"/>
      <c r="Z79" s="54"/>
      <c r="AA79" s="54"/>
      <c r="AB79" s="54"/>
      <c r="AC79" s="137"/>
      <c r="AD79" s="138"/>
      <c r="AE79" s="83" t="s">
        <v>1245</v>
      </c>
      <c r="AF79" s="85">
        <v>4</v>
      </c>
      <c r="AG79" s="85">
        <v>4</v>
      </c>
      <c r="AH79" s="85">
        <v>4</v>
      </c>
      <c r="AI79" s="85">
        <v>4</v>
      </c>
      <c r="AJ79" s="85">
        <v>4</v>
      </c>
      <c r="AK79" s="85">
        <v>4</v>
      </c>
      <c r="AL79" s="85">
        <v>4</v>
      </c>
      <c r="AM79" s="85">
        <v>16</v>
      </c>
      <c r="AN79" s="85">
        <v>4</v>
      </c>
      <c r="AO79" s="85">
        <v>4</v>
      </c>
      <c r="AP79" s="85">
        <v>4</v>
      </c>
      <c r="AQ79" s="131">
        <v>4</v>
      </c>
      <c r="AS79" s="111">
        <v>17</v>
      </c>
      <c r="AT79" s="85">
        <v>17</v>
      </c>
      <c r="AU79" s="85">
        <v>17</v>
      </c>
      <c r="AV79" s="85">
        <v>17</v>
      </c>
      <c r="AW79" s="85">
        <v>17</v>
      </c>
      <c r="AX79" s="85">
        <v>17</v>
      </c>
      <c r="AY79" s="85">
        <v>17</v>
      </c>
      <c r="AZ79" s="85">
        <v>17</v>
      </c>
      <c r="BA79" s="85">
        <v>17</v>
      </c>
      <c r="BB79" s="85">
        <v>17</v>
      </c>
      <c r="BC79" s="85">
        <v>17</v>
      </c>
      <c r="BD79" s="131">
        <v>17</v>
      </c>
    </row>
    <row r="80" spans="1:56">
      <c r="A80" s="51">
        <f t="shared" si="103"/>
        <v>77</v>
      </c>
      <c r="B80" s="54"/>
      <c r="C80" s="145"/>
      <c r="D80" s="52"/>
      <c r="E80" s="52"/>
      <c r="F80" s="52"/>
      <c r="G80" s="52"/>
      <c r="H80" s="54"/>
      <c r="I80" s="54"/>
      <c r="J80" s="54"/>
      <c r="K80" s="54"/>
      <c r="L80" s="54"/>
      <c r="M80" s="54"/>
      <c r="N80" s="54"/>
      <c r="O80" s="60"/>
      <c r="P80" s="54"/>
      <c r="Q80" s="136"/>
      <c r="R80" s="54"/>
      <c r="S80" s="54"/>
      <c r="T80" s="54"/>
      <c r="U80" s="54"/>
      <c r="V80" s="54"/>
      <c r="W80" s="54"/>
      <c r="X80" s="54"/>
      <c r="Y80" s="54"/>
      <c r="Z80" s="54"/>
      <c r="AA80" s="54"/>
      <c r="AB80" s="54"/>
      <c r="AC80" s="137"/>
      <c r="AD80" s="138"/>
      <c r="AE80" s="83" t="s">
        <v>1246</v>
      </c>
      <c r="AF80" s="85">
        <v>4</v>
      </c>
      <c r="AG80" s="85">
        <v>4</v>
      </c>
      <c r="AH80" s="85">
        <v>4</v>
      </c>
      <c r="AI80" s="85">
        <v>4</v>
      </c>
      <c r="AJ80" s="85">
        <v>4</v>
      </c>
      <c r="AK80" s="85">
        <v>4</v>
      </c>
      <c r="AL80" s="85">
        <v>4</v>
      </c>
      <c r="AM80" s="85">
        <v>8</v>
      </c>
      <c r="AN80" s="85">
        <v>4</v>
      </c>
      <c r="AO80" s="85">
        <v>4</v>
      </c>
      <c r="AP80" s="85">
        <v>4</v>
      </c>
      <c r="AQ80" s="131">
        <v>4</v>
      </c>
      <c r="AS80" s="111">
        <v>17</v>
      </c>
      <c r="AT80" s="85">
        <v>17</v>
      </c>
      <c r="AU80" s="85">
        <v>17</v>
      </c>
      <c r="AV80" s="85">
        <v>17</v>
      </c>
      <c r="AW80" s="85">
        <v>17</v>
      </c>
      <c r="AX80" s="85">
        <v>17</v>
      </c>
      <c r="AY80" s="85">
        <v>17</v>
      </c>
      <c r="AZ80" s="85">
        <v>17</v>
      </c>
      <c r="BA80" s="85">
        <v>17</v>
      </c>
      <c r="BB80" s="85">
        <v>17</v>
      </c>
      <c r="BC80" s="85">
        <v>17</v>
      </c>
      <c r="BD80" s="131">
        <v>17</v>
      </c>
    </row>
    <row r="81" spans="1:56">
      <c r="A81" s="51">
        <f t="shared" si="103"/>
        <v>78</v>
      </c>
      <c r="B81" s="54"/>
      <c r="C81" s="145"/>
      <c r="D81" s="52"/>
      <c r="E81" s="52"/>
      <c r="F81" s="52"/>
      <c r="G81" s="52"/>
      <c r="H81" s="54"/>
      <c r="I81" s="54"/>
      <c r="J81" s="54"/>
      <c r="K81" s="54"/>
      <c r="L81" s="54"/>
      <c r="M81" s="54"/>
      <c r="N81" s="54"/>
      <c r="O81" s="60"/>
      <c r="P81" s="54"/>
      <c r="Q81" s="136"/>
      <c r="R81" s="54"/>
      <c r="S81" s="54"/>
      <c r="T81" s="54"/>
      <c r="U81" s="54"/>
      <c r="V81" s="54"/>
      <c r="W81" s="54"/>
      <c r="X81" s="54"/>
      <c r="Y81" s="54"/>
      <c r="Z81" s="54"/>
      <c r="AA81" s="54"/>
      <c r="AB81" s="54"/>
      <c r="AC81" s="137"/>
      <c r="AD81" s="138"/>
      <c r="AE81" s="83" t="s">
        <v>1247</v>
      </c>
      <c r="AF81" s="85"/>
      <c r="AG81" s="85"/>
      <c r="AH81" s="85"/>
      <c r="AI81" s="103"/>
      <c r="AJ81" s="103"/>
      <c r="AK81" s="103">
        <f>767</f>
        <v>767</v>
      </c>
      <c r="AL81" s="103">
        <f>AL78*1400*(1/3-1/4)-AL78*1500/8+710</f>
        <v>653.333333333333</v>
      </c>
      <c r="AM81" s="103">
        <f>-AM78*(1500/12)*(AM80/AM79)+527</f>
        <v>477</v>
      </c>
      <c r="AN81" s="85"/>
      <c r="AO81" s="85"/>
      <c r="AP81" s="85"/>
      <c r="AQ81" s="131"/>
      <c r="AS81" s="111">
        <f>AS78*(-375)</f>
        <v>-262.5</v>
      </c>
      <c r="AT81" s="85"/>
      <c r="AU81" s="85"/>
      <c r="AV81" s="85"/>
      <c r="AW81" s="85"/>
      <c r="AX81" s="85"/>
      <c r="AY81" s="85"/>
      <c r="AZ81" s="103"/>
      <c r="BA81" s="103"/>
      <c r="BB81" s="103"/>
      <c r="BC81" s="104"/>
      <c r="BD81" s="135"/>
    </row>
    <row r="82" ht="12" spans="1:56">
      <c r="A82" s="51">
        <f t="shared" si="103"/>
        <v>79</v>
      </c>
      <c r="B82" s="54"/>
      <c r="C82" s="145"/>
      <c r="D82" s="52"/>
      <c r="E82" s="52"/>
      <c r="F82" s="52"/>
      <c r="G82" s="52"/>
      <c r="H82" s="54"/>
      <c r="I82" s="54"/>
      <c r="J82" s="54"/>
      <c r="K82" s="54"/>
      <c r="L82" s="54"/>
      <c r="M82" s="54"/>
      <c r="N82" s="54"/>
      <c r="O82" s="60"/>
      <c r="P82" s="54"/>
      <c r="Q82" s="136"/>
      <c r="R82" s="54"/>
      <c r="S82" s="54"/>
      <c r="T82" s="54"/>
      <c r="U82" s="54"/>
      <c r="V82" s="54"/>
      <c r="W82" s="54"/>
      <c r="X82" s="54"/>
      <c r="Y82" s="54"/>
      <c r="Z82" s="54"/>
      <c r="AA82" s="54"/>
      <c r="AB82" s="54"/>
      <c r="AC82" s="137"/>
      <c r="AD82" s="138"/>
      <c r="AE82" s="77" t="s">
        <v>1248</v>
      </c>
      <c r="AF82" s="78">
        <f t="shared" ref="AF82:AL82" si="119">AF77*AF78*AF80/AF79+AF81</f>
        <v>0</v>
      </c>
      <c r="AG82" s="78">
        <f t="shared" si="119"/>
        <v>0</v>
      </c>
      <c r="AH82" s="78">
        <f t="shared" si="119"/>
        <v>0</v>
      </c>
      <c r="AI82" s="78">
        <f t="shared" si="119"/>
        <v>0</v>
      </c>
      <c r="AJ82" s="78">
        <f>1000+2000/3</f>
        <v>1666.66666666667</v>
      </c>
      <c r="AK82" s="78">
        <f t="shared" si="119"/>
        <v>27167</v>
      </c>
      <c r="AL82" s="78">
        <f t="shared" si="119"/>
        <v>29453.3333333333</v>
      </c>
      <c r="AM82" s="78">
        <f>AM78*(AM77*AM80/AM79)+AM81</f>
        <v>20877</v>
      </c>
      <c r="AN82" s="78">
        <f>AN77*AN78*AN80/AN79+AN81</f>
        <v>0</v>
      </c>
      <c r="AO82" s="78">
        <f t="shared" ref="AO82:BA82" si="120">AO77*AO78*AO80/AO79+AO81</f>
        <v>0</v>
      </c>
      <c r="AP82" s="78">
        <f t="shared" si="120"/>
        <v>0</v>
      </c>
      <c r="AQ82" s="112">
        <f t="shared" si="120"/>
        <v>0</v>
      </c>
      <c r="AS82" s="72">
        <f t="shared" si="120"/>
        <v>1837.5</v>
      </c>
      <c r="AT82" s="78">
        <f t="shared" si="120"/>
        <v>6300</v>
      </c>
      <c r="AU82" s="78">
        <f t="shared" si="120"/>
        <v>6300</v>
      </c>
      <c r="AV82" s="78">
        <f t="shared" si="120"/>
        <v>5850</v>
      </c>
      <c r="AW82" s="78">
        <f t="shared" si="120"/>
        <v>7800</v>
      </c>
      <c r="AX82" s="78">
        <f t="shared" si="120"/>
        <v>5850</v>
      </c>
      <c r="AY82" s="78">
        <f t="shared" si="120"/>
        <v>0</v>
      </c>
      <c r="AZ82" s="78">
        <f t="shared" si="120"/>
        <v>0</v>
      </c>
      <c r="BA82" s="78">
        <f t="shared" si="120"/>
        <v>0</v>
      </c>
      <c r="BB82" s="78">
        <f t="shared" ref="BB82:BD82" si="121">BB77*BB78*BB80/BB79+BB81</f>
        <v>0</v>
      </c>
      <c r="BC82" s="78">
        <f t="shared" si="121"/>
        <v>0</v>
      </c>
      <c r="BD82" s="112">
        <f t="shared" si="121"/>
        <v>0</v>
      </c>
    </row>
    <row r="83" spans="1:56">
      <c r="A83" s="51">
        <f t="shared" si="103"/>
        <v>80</v>
      </c>
      <c r="B83" s="54"/>
      <c r="C83" s="145"/>
      <c r="D83" s="52"/>
      <c r="E83" s="52"/>
      <c r="F83" s="52"/>
      <c r="G83" s="52"/>
      <c r="H83" s="54"/>
      <c r="I83" s="54"/>
      <c r="J83" s="54"/>
      <c r="K83" s="54"/>
      <c r="L83" s="54"/>
      <c r="M83" s="54"/>
      <c r="N83" s="54"/>
      <c r="O83" s="60"/>
      <c r="P83" s="54"/>
      <c r="Q83" s="136"/>
      <c r="R83" s="54"/>
      <c r="S83" s="54"/>
      <c r="T83" s="54"/>
      <c r="U83" s="54"/>
      <c r="V83" s="54"/>
      <c r="W83" s="54"/>
      <c r="X83" s="54"/>
      <c r="Y83" s="54"/>
      <c r="Z83" s="54"/>
      <c r="AA83" s="54"/>
      <c r="AB83" s="54"/>
      <c r="AC83" s="137"/>
      <c r="AD83" s="138"/>
      <c r="AS83" s="87"/>
      <c r="AT83" s="87"/>
      <c r="AU83" s="87"/>
      <c r="AV83" s="87"/>
      <c r="AW83" s="87"/>
      <c r="AX83" s="105"/>
      <c r="AY83" s="87"/>
      <c r="AZ83" s="87"/>
      <c r="BA83" s="87"/>
      <c r="BB83" s="87"/>
      <c r="BC83" s="87"/>
      <c r="BD83" s="87"/>
    </row>
    <row r="84" spans="1:30">
      <c r="A84" s="51">
        <f t="shared" si="103"/>
        <v>81</v>
      </c>
      <c r="B84" s="54"/>
      <c r="C84" s="145"/>
      <c r="D84" s="52"/>
      <c r="E84" s="52"/>
      <c r="F84" s="52"/>
      <c r="G84" s="52"/>
      <c r="H84" s="54"/>
      <c r="I84" s="54"/>
      <c r="J84" s="54"/>
      <c r="K84" s="54"/>
      <c r="L84" s="54"/>
      <c r="M84" s="54"/>
      <c r="N84" s="54"/>
      <c r="O84" s="60"/>
      <c r="P84" s="54"/>
      <c r="Q84" s="136"/>
      <c r="R84" s="54"/>
      <c r="S84" s="54"/>
      <c r="T84" s="54"/>
      <c r="U84" s="54"/>
      <c r="V84" s="54"/>
      <c r="W84" s="54"/>
      <c r="X84" s="54"/>
      <c r="Y84" s="54"/>
      <c r="Z84" s="54"/>
      <c r="AA84" s="54"/>
      <c r="AB84" s="54"/>
      <c r="AC84" s="137"/>
      <c r="AD84" s="138"/>
    </row>
    <row r="85" spans="1:30">
      <c r="A85" s="51">
        <f t="shared" si="103"/>
        <v>82</v>
      </c>
      <c r="B85" s="54"/>
      <c r="C85" s="145"/>
      <c r="D85" s="52"/>
      <c r="E85" s="52"/>
      <c r="F85" s="52"/>
      <c r="G85" s="52"/>
      <c r="H85" s="54"/>
      <c r="I85" s="54"/>
      <c r="J85" s="54"/>
      <c r="K85" s="54"/>
      <c r="L85" s="54"/>
      <c r="M85" s="54"/>
      <c r="N85" s="54"/>
      <c r="O85" s="60"/>
      <c r="P85" s="54"/>
      <c r="Q85" s="136"/>
      <c r="R85" s="54"/>
      <c r="S85" s="54"/>
      <c r="T85" s="54"/>
      <c r="U85" s="54"/>
      <c r="V85" s="54"/>
      <c r="W85" s="54"/>
      <c r="X85" s="54"/>
      <c r="Y85" s="54"/>
      <c r="Z85" s="54"/>
      <c r="AA85" s="54"/>
      <c r="AB85" s="54"/>
      <c r="AC85" s="137"/>
      <c r="AD85" s="138"/>
    </row>
    <row r="86" spans="1:30">
      <c r="A86" s="51">
        <f t="shared" si="103"/>
        <v>83</v>
      </c>
      <c r="B86" s="54"/>
      <c r="C86" s="145"/>
      <c r="D86" s="52"/>
      <c r="E86" s="52"/>
      <c r="F86" s="52"/>
      <c r="G86" s="52"/>
      <c r="H86" s="54"/>
      <c r="I86" s="54"/>
      <c r="J86" s="54"/>
      <c r="K86" s="54"/>
      <c r="L86" s="54"/>
      <c r="M86" s="54"/>
      <c r="N86" s="54"/>
      <c r="O86" s="60"/>
      <c r="P86" s="54"/>
      <c r="Q86" s="136"/>
      <c r="R86" s="54"/>
      <c r="S86" s="54"/>
      <c r="T86" s="54"/>
      <c r="U86" s="54"/>
      <c r="V86" s="54"/>
      <c r="W86" s="54"/>
      <c r="X86" s="54"/>
      <c r="Y86" s="54"/>
      <c r="Z86" s="54"/>
      <c r="AA86" s="54"/>
      <c r="AB86" s="54"/>
      <c r="AC86" s="137"/>
      <c r="AD86" s="138"/>
    </row>
    <row r="87" spans="1:30">
      <c r="A87" s="51">
        <f t="shared" si="103"/>
        <v>84</v>
      </c>
      <c r="B87" s="54"/>
      <c r="C87" s="145"/>
      <c r="D87" s="52"/>
      <c r="E87" s="52"/>
      <c r="F87" s="52"/>
      <c r="G87" s="52"/>
      <c r="H87" s="54"/>
      <c r="I87" s="54"/>
      <c r="J87" s="54"/>
      <c r="K87" s="54"/>
      <c r="L87" s="54"/>
      <c r="M87" s="54"/>
      <c r="N87" s="54"/>
      <c r="O87" s="60"/>
      <c r="P87" s="52"/>
      <c r="Q87" s="53"/>
      <c r="R87" s="52"/>
      <c r="S87" s="52"/>
      <c r="T87" s="52"/>
      <c r="U87" s="52"/>
      <c r="V87" s="52"/>
      <c r="W87" s="52"/>
      <c r="X87" s="52"/>
      <c r="Y87" s="52"/>
      <c r="Z87" s="52"/>
      <c r="AA87" s="52"/>
      <c r="AB87" s="52"/>
      <c r="AD87" s="55"/>
    </row>
    <row r="88" spans="1:30">
      <c r="A88" s="51">
        <f t="shared" si="103"/>
        <v>85</v>
      </c>
      <c r="B88" s="54"/>
      <c r="C88" s="145"/>
      <c r="D88" s="52"/>
      <c r="E88" s="52"/>
      <c r="F88" s="52"/>
      <c r="G88" s="52"/>
      <c r="H88" s="54"/>
      <c r="I88" s="54"/>
      <c r="J88" s="54"/>
      <c r="K88" s="54"/>
      <c r="L88" s="54"/>
      <c r="M88" s="54"/>
      <c r="N88" s="54"/>
      <c r="O88" s="60"/>
      <c r="P88" s="52"/>
      <c r="Q88" s="53"/>
      <c r="R88" s="52"/>
      <c r="S88" s="52"/>
      <c r="T88" s="52"/>
      <c r="U88" s="52"/>
      <c r="V88" s="52"/>
      <c r="W88" s="52"/>
      <c r="X88" s="52"/>
      <c r="Y88" s="52"/>
      <c r="Z88" s="52"/>
      <c r="AA88" s="52"/>
      <c r="AB88" s="52"/>
      <c r="AD88" s="55"/>
    </row>
    <row r="89" spans="1:30">
      <c r="A89" s="51">
        <f t="shared" si="103"/>
        <v>86</v>
      </c>
      <c r="B89" s="54"/>
      <c r="C89" s="145"/>
      <c r="D89" s="52"/>
      <c r="E89" s="52"/>
      <c r="F89" s="52"/>
      <c r="G89" s="52"/>
      <c r="H89" s="54"/>
      <c r="I89" s="54"/>
      <c r="J89" s="54"/>
      <c r="K89" s="54"/>
      <c r="L89" s="54"/>
      <c r="M89" s="54"/>
      <c r="N89" s="54"/>
      <c r="O89" s="60"/>
      <c r="P89" s="52"/>
      <c r="Q89" s="53"/>
      <c r="R89" s="52"/>
      <c r="S89" s="52"/>
      <c r="T89" s="52"/>
      <c r="U89" s="52"/>
      <c r="V89" s="52"/>
      <c r="W89" s="52"/>
      <c r="X89" s="52"/>
      <c r="Y89" s="52"/>
      <c r="Z89" s="52"/>
      <c r="AA89" s="52"/>
      <c r="AB89" s="52"/>
      <c r="AD89" s="55"/>
    </row>
    <row r="90" spans="1:30">
      <c r="A90" s="51">
        <f t="shared" si="103"/>
        <v>87</v>
      </c>
      <c r="B90" s="54"/>
      <c r="C90" s="145"/>
      <c r="D90" s="52"/>
      <c r="E90" s="52"/>
      <c r="F90" s="52"/>
      <c r="G90" s="52"/>
      <c r="H90" s="54"/>
      <c r="I90" s="54"/>
      <c r="J90" s="54"/>
      <c r="K90" s="54"/>
      <c r="L90" s="54"/>
      <c r="M90" s="54"/>
      <c r="N90" s="54"/>
      <c r="O90" s="60"/>
      <c r="P90" s="52"/>
      <c r="Q90" s="53"/>
      <c r="R90" s="52"/>
      <c r="S90" s="52"/>
      <c r="T90" s="52"/>
      <c r="U90" s="52"/>
      <c r="V90" s="52"/>
      <c r="W90" s="52"/>
      <c r="X90" s="52"/>
      <c r="Y90" s="52"/>
      <c r="Z90" s="52"/>
      <c r="AA90" s="52"/>
      <c r="AB90" s="52"/>
      <c r="AD90" s="55"/>
    </row>
    <row r="91" spans="1:30">
      <c r="A91" s="51">
        <f t="shared" si="103"/>
        <v>88</v>
      </c>
      <c r="B91" s="54"/>
      <c r="C91" s="145"/>
      <c r="D91" s="52"/>
      <c r="E91" s="52"/>
      <c r="F91" s="52"/>
      <c r="G91" s="52"/>
      <c r="H91" s="54"/>
      <c r="I91" s="54"/>
      <c r="J91" s="54"/>
      <c r="K91" s="54"/>
      <c r="L91" s="54"/>
      <c r="M91" s="54"/>
      <c r="N91" s="54"/>
      <c r="O91" s="60"/>
      <c r="P91" s="52"/>
      <c r="Q91" s="53"/>
      <c r="R91" s="52"/>
      <c r="S91" s="52"/>
      <c r="T91" s="52"/>
      <c r="U91" s="52"/>
      <c r="V91" s="52"/>
      <c r="W91" s="52"/>
      <c r="X91" s="52"/>
      <c r="Y91" s="52"/>
      <c r="Z91" s="52"/>
      <c r="AA91" s="52"/>
      <c r="AB91" s="52"/>
      <c r="AD91" s="55"/>
    </row>
    <row r="92" spans="1:30">
      <c r="A92" s="51">
        <f t="shared" si="103"/>
        <v>89</v>
      </c>
      <c r="B92" s="54"/>
      <c r="C92" s="145"/>
      <c r="D92" s="52"/>
      <c r="E92" s="52"/>
      <c r="F92" s="52"/>
      <c r="G92" s="52"/>
      <c r="H92" s="54"/>
      <c r="I92" s="54"/>
      <c r="J92" s="54"/>
      <c r="K92" s="54"/>
      <c r="L92" s="54"/>
      <c r="M92" s="54"/>
      <c r="N92" s="54"/>
      <c r="O92" s="60"/>
      <c r="P92" s="52"/>
      <c r="Q92" s="53"/>
      <c r="R92" s="52"/>
      <c r="S92" s="52"/>
      <c r="T92" s="52"/>
      <c r="U92" s="52"/>
      <c r="V92" s="52"/>
      <c r="W92" s="52"/>
      <c r="X92" s="52"/>
      <c r="Y92" s="52"/>
      <c r="Z92" s="52"/>
      <c r="AA92" s="52"/>
      <c r="AB92" s="52"/>
      <c r="AD92" s="55"/>
    </row>
    <row r="93" spans="1:30">
      <c r="A93" s="51">
        <f t="shared" si="103"/>
        <v>90</v>
      </c>
      <c r="B93" s="54"/>
      <c r="C93" s="145"/>
      <c r="D93" s="52"/>
      <c r="E93" s="52"/>
      <c r="F93" s="52"/>
      <c r="G93" s="52"/>
      <c r="H93" s="54"/>
      <c r="I93" s="54"/>
      <c r="J93" s="54"/>
      <c r="K93" s="54"/>
      <c r="L93" s="54"/>
      <c r="M93" s="54"/>
      <c r="N93" s="54"/>
      <c r="O93" s="60"/>
      <c r="P93" s="52"/>
      <c r="Q93" s="53"/>
      <c r="R93" s="52"/>
      <c r="S93" s="52"/>
      <c r="T93" s="52"/>
      <c r="U93" s="52"/>
      <c r="V93" s="52"/>
      <c r="W93" s="52"/>
      <c r="X93" s="52"/>
      <c r="Y93" s="52"/>
      <c r="Z93" s="52"/>
      <c r="AA93" s="52"/>
      <c r="AB93" s="52"/>
      <c r="AD93" s="55"/>
    </row>
    <row r="94" spans="1:30">
      <c r="A94" s="51">
        <f t="shared" si="103"/>
        <v>91</v>
      </c>
      <c r="B94" s="54"/>
      <c r="C94" s="145"/>
      <c r="D94" s="52"/>
      <c r="E94" s="52"/>
      <c r="F94" s="52"/>
      <c r="G94" s="52"/>
      <c r="H94" s="54"/>
      <c r="I94" s="54"/>
      <c r="J94" s="54"/>
      <c r="K94" s="54"/>
      <c r="L94" s="54"/>
      <c r="M94" s="54"/>
      <c r="N94" s="54"/>
      <c r="O94" s="60"/>
      <c r="P94" s="52"/>
      <c r="Q94" s="53"/>
      <c r="R94" s="52"/>
      <c r="S94" s="52"/>
      <c r="T94" s="52"/>
      <c r="U94" s="52"/>
      <c r="V94" s="52"/>
      <c r="W94" s="52"/>
      <c r="X94" s="52"/>
      <c r="Y94" s="52"/>
      <c r="Z94" s="52"/>
      <c r="AA94" s="52"/>
      <c r="AB94" s="52"/>
      <c r="AD94" s="55"/>
    </row>
    <row r="95" spans="1:30">
      <c r="A95" s="51">
        <f t="shared" si="103"/>
        <v>92</v>
      </c>
      <c r="B95" s="54"/>
      <c r="C95" s="145"/>
      <c r="D95" s="52"/>
      <c r="E95" s="52"/>
      <c r="F95" s="52"/>
      <c r="G95" s="52"/>
      <c r="H95" s="54"/>
      <c r="I95" s="54"/>
      <c r="J95" s="54"/>
      <c r="K95" s="54"/>
      <c r="L95" s="54"/>
      <c r="M95" s="54"/>
      <c r="N95" s="54"/>
      <c r="O95" s="60"/>
      <c r="P95" s="52"/>
      <c r="Q95" s="53"/>
      <c r="R95" s="52"/>
      <c r="S95" s="52"/>
      <c r="T95" s="52"/>
      <c r="U95" s="52"/>
      <c r="V95" s="52"/>
      <c r="W95" s="52"/>
      <c r="X95" s="52"/>
      <c r="Y95" s="52"/>
      <c r="Z95" s="52"/>
      <c r="AA95" s="52"/>
      <c r="AB95" s="52"/>
      <c r="AD95" s="55"/>
    </row>
    <row r="96" spans="1:30">
      <c r="A96" s="51">
        <f t="shared" si="103"/>
        <v>93</v>
      </c>
      <c r="B96" s="54"/>
      <c r="C96" s="145"/>
      <c r="D96" s="52"/>
      <c r="E96" s="52"/>
      <c r="F96" s="52"/>
      <c r="G96" s="52"/>
      <c r="H96" s="54"/>
      <c r="I96" s="54"/>
      <c r="J96" s="54"/>
      <c r="K96" s="54"/>
      <c r="L96" s="54"/>
      <c r="M96" s="54"/>
      <c r="N96" s="54"/>
      <c r="O96" s="60"/>
      <c r="P96" s="52"/>
      <c r="Q96" s="53"/>
      <c r="R96" s="52"/>
      <c r="S96" s="52"/>
      <c r="T96" s="52"/>
      <c r="U96" s="52"/>
      <c r="V96" s="52"/>
      <c r="W96" s="52"/>
      <c r="X96" s="52"/>
      <c r="Y96" s="52"/>
      <c r="Z96" s="52"/>
      <c r="AA96" s="52"/>
      <c r="AB96" s="52"/>
      <c r="AD96" s="55"/>
    </row>
    <row r="97" spans="1:30">
      <c r="A97" s="51">
        <f t="shared" si="103"/>
        <v>94</v>
      </c>
      <c r="B97" s="54"/>
      <c r="C97" s="145"/>
      <c r="D97" s="52"/>
      <c r="E97" s="52"/>
      <c r="F97" s="52"/>
      <c r="G97" s="52"/>
      <c r="H97" s="54"/>
      <c r="I97" s="54"/>
      <c r="J97" s="54"/>
      <c r="K97" s="54"/>
      <c r="L97" s="54"/>
      <c r="M97" s="54"/>
      <c r="N97" s="54"/>
      <c r="O97" s="60"/>
      <c r="P97" s="52"/>
      <c r="Q97" s="53"/>
      <c r="R97" s="52"/>
      <c r="S97" s="52"/>
      <c r="T97" s="52"/>
      <c r="U97" s="52"/>
      <c r="V97" s="52"/>
      <c r="W97" s="52"/>
      <c r="X97" s="52"/>
      <c r="Y97" s="52"/>
      <c r="Z97" s="52"/>
      <c r="AA97" s="52"/>
      <c r="AB97" s="52"/>
      <c r="AD97" s="55"/>
    </row>
    <row r="98" spans="1:30">
      <c r="A98" s="51">
        <f t="shared" si="103"/>
        <v>95</v>
      </c>
      <c r="B98" s="54"/>
      <c r="C98" s="145"/>
      <c r="D98" s="52"/>
      <c r="E98" s="52"/>
      <c r="F98" s="52"/>
      <c r="G98" s="52"/>
      <c r="H98" s="54"/>
      <c r="I98" s="54"/>
      <c r="J98" s="54"/>
      <c r="K98" s="54"/>
      <c r="L98" s="54"/>
      <c r="M98" s="54"/>
      <c r="N98" s="54"/>
      <c r="O98" s="60"/>
      <c r="P98" s="52"/>
      <c r="Q98" s="53"/>
      <c r="R98" s="52"/>
      <c r="S98" s="52"/>
      <c r="T98" s="52"/>
      <c r="U98" s="52"/>
      <c r="V98" s="52"/>
      <c r="W98" s="52"/>
      <c r="X98" s="52"/>
      <c r="Y98" s="52"/>
      <c r="Z98" s="52"/>
      <c r="AA98" s="52"/>
      <c r="AB98" s="52"/>
      <c r="AD98" s="55"/>
    </row>
    <row r="99" spans="1:30">
      <c r="A99" s="51">
        <f t="shared" si="103"/>
        <v>96</v>
      </c>
      <c r="B99" s="54"/>
      <c r="C99" s="145"/>
      <c r="D99" s="52"/>
      <c r="E99" s="52"/>
      <c r="F99" s="52"/>
      <c r="G99" s="52"/>
      <c r="H99" s="54"/>
      <c r="I99" s="54"/>
      <c r="J99" s="54"/>
      <c r="K99" s="54"/>
      <c r="L99" s="54"/>
      <c r="M99" s="54"/>
      <c r="N99" s="54"/>
      <c r="O99" s="60"/>
      <c r="P99" s="52"/>
      <c r="Q99" s="53"/>
      <c r="R99" s="52"/>
      <c r="S99" s="52"/>
      <c r="T99" s="52"/>
      <c r="U99" s="52"/>
      <c r="V99" s="52"/>
      <c r="W99" s="52"/>
      <c r="X99" s="52"/>
      <c r="Y99" s="52"/>
      <c r="Z99" s="52"/>
      <c r="AA99" s="52"/>
      <c r="AB99" s="52"/>
      <c r="AD99" s="55"/>
    </row>
    <row r="100" spans="1:30">
      <c r="A100" s="51">
        <f t="shared" si="103"/>
        <v>97</v>
      </c>
      <c r="B100" s="54"/>
      <c r="C100" s="145"/>
      <c r="D100" s="52"/>
      <c r="E100" s="52"/>
      <c r="F100" s="52"/>
      <c r="G100" s="52"/>
      <c r="H100" s="54"/>
      <c r="I100" s="54"/>
      <c r="J100" s="54"/>
      <c r="K100" s="54"/>
      <c r="L100" s="54"/>
      <c r="M100" s="54"/>
      <c r="N100" s="54"/>
      <c r="O100" s="60"/>
      <c r="P100" s="52"/>
      <c r="Q100" s="53"/>
      <c r="R100" s="52"/>
      <c r="S100" s="52"/>
      <c r="T100" s="52"/>
      <c r="U100" s="52"/>
      <c r="V100" s="52"/>
      <c r="W100" s="52"/>
      <c r="X100" s="52"/>
      <c r="Y100" s="52"/>
      <c r="Z100" s="52"/>
      <c r="AA100" s="52"/>
      <c r="AB100" s="52"/>
      <c r="AD100" s="55"/>
    </row>
    <row r="101" spans="1:30">
      <c r="A101" s="51">
        <f t="shared" si="103"/>
        <v>98</v>
      </c>
      <c r="B101" s="54"/>
      <c r="C101" s="145"/>
      <c r="D101" s="52"/>
      <c r="E101" s="52"/>
      <c r="F101" s="52"/>
      <c r="G101" s="52"/>
      <c r="H101" s="54"/>
      <c r="I101" s="54"/>
      <c r="J101" s="54"/>
      <c r="K101" s="54"/>
      <c r="L101" s="54"/>
      <c r="M101" s="54"/>
      <c r="N101" s="54"/>
      <c r="O101" s="60"/>
      <c r="P101" s="52"/>
      <c r="Q101" s="53"/>
      <c r="R101" s="52"/>
      <c r="S101" s="52"/>
      <c r="T101" s="52"/>
      <c r="U101" s="52"/>
      <c r="V101" s="52"/>
      <c r="W101" s="52"/>
      <c r="X101" s="52"/>
      <c r="Y101" s="52"/>
      <c r="Z101" s="52"/>
      <c r="AA101" s="52"/>
      <c r="AB101" s="52"/>
      <c r="AD101" s="55"/>
    </row>
    <row r="102" spans="1:30">
      <c r="A102" s="51">
        <f t="shared" si="103"/>
        <v>99</v>
      </c>
      <c r="B102" s="54"/>
      <c r="C102" s="145"/>
      <c r="D102" s="52"/>
      <c r="E102" s="52"/>
      <c r="F102" s="52"/>
      <c r="G102" s="52"/>
      <c r="H102" s="54"/>
      <c r="I102" s="54"/>
      <c r="J102" s="54"/>
      <c r="K102" s="54"/>
      <c r="L102" s="54"/>
      <c r="M102" s="54"/>
      <c r="N102" s="54"/>
      <c r="O102" s="60"/>
      <c r="P102" s="54"/>
      <c r="Q102" s="136"/>
      <c r="R102" s="54"/>
      <c r="S102" s="54"/>
      <c r="T102" s="54"/>
      <c r="U102" s="54"/>
      <c r="V102" s="54"/>
      <c r="W102" s="54"/>
      <c r="X102" s="54"/>
      <c r="Y102" s="54"/>
      <c r="Z102" s="54"/>
      <c r="AA102" s="54"/>
      <c r="AB102" s="54"/>
      <c r="AC102" s="137"/>
      <c r="AD102" s="138"/>
    </row>
    <row r="103" spans="1:30">
      <c r="A103" s="51">
        <f t="shared" si="103"/>
        <v>100</v>
      </c>
      <c r="B103" s="54"/>
      <c r="C103" s="145"/>
      <c r="D103" s="52"/>
      <c r="E103" s="52"/>
      <c r="F103" s="52"/>
      <c r="G103" s="52"/>
      <c r="H103" s="54"/>
      <c r="I103" s="54"/>
      <c r="J103" s="54"/>
      <c r="K103" s="54"/>
      <c r="L103" s="54"/>
      <c r="M103" s="54"/>
      <c r="N103" s="54"/>
      <c r="O103" s="60"/>
      <c r="P103" s="52"/>
      <c r="Q103" s="53"/>
      <c r="R103" s="52"/>
      <c r="S103" s="52"/>
      <c r="T103" s="52"/>
      <c r="U103" s="52"/>
      <c r="V103" s="52"/>
      <c r="W103" s="52"/>
      <c r="X103" s="52"/>
      <c r="Y103" s="52"/>
      <c r="Z103" s="52"/>
      <c r="AA103" s="52"/>
      <c r="AB103" s="52"/>
      <c r="AD103" s="55"/>
    </row>
    <row r="104" spans="1:30">
      <c r="A104" s="51">
        <f t="shared" si="103"/>
        <v>101</v>
      </c>
      <c r="B104" s="54"/>
      <c r="C104" s="145"/>
      <c r="D104" s="52"/>
      <c r="E104" s="52"/>
      <c r="F104" s="52"/>
      <c r="G104" s="52"/>
      <c r="H104" s="54"/>
      <c r="I104" s="54"/>
      <c r="J104" s="54"/>
      <c r="K104" s="54"/>
      <c r="L104" s="54"/>
      <c r="M104" s="54"/>
      <c r="N104" s="54"/>
      <c r="O104" s="60"/>
      <c r="P104" s="52"/>
      <c r="Q104" s="53"/>
      <c r="R104" s="52"/>
      <c r="S104" s="52"/>
      <c r="T104" s="52"/>
      <c r="U104" s="52"/>
      <c r="V104" s="52"/>
      <c r="W104" s="52"/>
      <c r="X104" s="52"/>
      <c r="Y104" s="52"/>
      <c r="Z104" s="52"/>
      <c r="AA104" s="52"/>
      <c r="AB104" s="52"/>
      <c r="AD104" s="55"/>
    </row>
    <row r="105" spans="1:30">
      <c r="A105" s="51">
        <f t="shared" si="103"/>
        <v>102</v>
      </c>
      <c r="B105" s="54"/>
      <c r="C105" s="145"/>
      <c r="D105" s="52"/>
      <c r="E105" s="52"/>
      <c r="F105" s="52"/>
      <c r="G105" s="52"/>
      <c r="H105" s="54"/>
      <c r="I105" s="54"/>
      <c r="J105" s="54"/>
      <c r="K105" s="54"/>
      <c r="L105" s="54"/>
      <c r="M105" s="54"/>
      <c r="N105" s="54"/>
      <c r="O105" s="60"/>
      <c r="P105" s="52"/>
      <c r="Q105" s="53"/>
      <c r="R105" s="52"/>
      <c r="S105" s="52"/>
      <c r="T105" s="52"/>
      <c r="U105" s="52"/>
      <c r="V105" s="52"/>
      <c r="W105" s="52"/>
      <c r="X105" s="52"/>
      <c r="Y105" s="52"/>
      <c r="Z105" s="52"/>
      <c r="AA105" s="52"/>
      <c r="AB105" s="52"/>
      <c r="AD105" s="55"/>
    </row>
    <row r="106" spans="1:30">
      <c r="A106" s="51">
        <f t="shared" si="103"/>
        <v>103</v>
      </c>
      <c r="B106" s="54"/>
      <c r="C106" s="145"/>
      <c r="D106" s="52"/>
      <c r="E106" s="52"/>
      <c r="F106" s="52"/>
      <c r="G106" s="52"/>
      <c r="H106" s="54"/>
      <c r="I106" s="54"/>
      <c r="J106" s="54"/>
      <c r="K106" s="54"/>
      <c r="L106" s="54"/>
      <c r="M106" s="54"/>
      <c r="N106" s="54"/>
      <c r="O106" s="60"/>
      <c r="P106" s="52"/>
      <c r="Q106" s="53"/>
      <c r="R106" s="52"/>
      <c r="S106" s="52"/>
      <c r="T106" s="52"/>
      <c r="U106" s="52"/>
      <c r="V106" s="52"/>
      <c r="W106" s="52"/>
      <c r="X106" s="52"/>
      <c r="Y106" s="52"/>
      <c r="Z106" s="52"/>
      <c r="AA106" s="52"/>
      <c r="AB106" s="52"/>
      <c r="AD106" s="55"/>
    </row>
    <row r="107" spans="1:30">
      <c r="A107" s="51">
        <f t="shared" si="103"/>
        <v>104</v>
      </c>
      <c r="B107" s="54"/>
      <c r="C107" s="145"/>
      <c r="D107" s="52"/>
      <c r="E107" s="52"/>
      <c r="F107" s="52"/>
      <c r="G107" s="52"/>
      <c r="H107" s="54"/>
      <c r="I107" s="54"/>
      <c r="J107" s="54"/>
      <c r="K107" s="54"/>
      <c r="L107" s="54"/>
      <c r="M107" s="54"/>
      <c r="N107" s="54"/>
      <c r="O107" s="60"/>
      <c r="P107" s="54"/>
      <c r="Q107" s="136"/>
      <c r="R107" s="54"/>
      <c r="S107" s="54"/>
      <c r="T107" s="54"/>
      <c r="U107" s="54"/>
      <c r="V107" s="54"/>
      <c r="W107" s="54"/>
      <c r="X107" s="54"/>
      <c r="Y107" s="54"/>
      <c r="Z107" s="54"/>
      <c r="AA107" s="54"/>
      <c r="AB107" s="54"/>
      <c r="AC107" s="137"/>
      <c r="AD107" s="138"/>
    </row>
    <row r="108" spans="1:30">
      <c r="A108" s="51">
        <f t="shared" si="103"/>
        <v>105</v>
      </c>
      <c r="B108" s="54"/>
      <c r="C108" s="145"/>
      <c r="D108" s="52"/>
      <c r="E108" s="52"/>
      <c r="F108" s="52"/>
      <c r="G108" s="52"/>
      <c r="H108" s="54"/>
      <c r="I108" s="54"/>
      <c r="J108" s="54"/>
      <c r="K108" s="54"/>
      <c r="L108" s="54"/>
      <c r="M108" s="54"/>
      <c r="N108" s="54"/>
      <c r="O108" s="60"/>
      <c r="P108" s="54"/>
      <c r="Q108" s="136"/>
      <c r="R108" s="54"/>
      <c r="S108" s="54"/>
      <c r="T108" s="54"/>
      <c r="U108" s="54"/>
      <c r="V108" s="54"/>
      <c r="W108" s="54"/>
      <c r="X108" s="54"/>
      <c r="Y108" s="54"/>
      <c r="Z108" s="54"/>
      <c r="AA108" s="54"/>
      <c r="AB108" s="54"/>
      <c r="AC108" s="137"/>
      <c r="AD108" s="138"/>
    </row>
    <row r="109" spans="1:30">
      <c r="A109" s="51">
        <f t="shared" si="103"/>
        <v>106</v>
      </c>
      <c r="B109" s="54"/>
      <c r="C109" s="145"/>
      <c r="D109" s="52"/>
      <c r="E109" s="52"/>
      <c r="F109" s="52"/>
      <c r="G109" s="52"/>
      <c r="H109" s="54"/>
      <c r="I109" s="54"/>
      <c r="J109" s="54"/>
      <c r="K109" s="54"/>
      <c r="L109" s="54"/>
      <c r="M109" s="54"/>
      <c r="N109" s="54"/>
      <c r="O109" s="60"/>
      <c r="P109" s="54"/>
      <c r="Q109" s="136"/>
      <c r="R109" s="54"/>
      <c r="S109" s="54"/>
      <c r="T109" s="54"/>
      <c r="U109" s="54"/>
      <c r="V109" s="54"/>
      <c r="W109" s="54"/>
      <c r="X109" s="54"/>
      <c r="Y109" s="54"/>
      <c r="Z109" s="54"/>
      <c r="AA109" s="54"/>
      <c r="AB109" s="54"/>
      <c r="AC109" s="137"/>
      <c r="AD109" s="138"/>
    </row>
    <row r="110" spans="1:30">
      <c r="A110" s="51">
        <f t="shared" si="103"/>
        <v>107</v>
      </c>
      <c r="B110" s="54"/>
      <c r="C110" s="145"/>
      <c r="D110" s="52"/>
      <c r="E110" s="52"/>
      <c r="F110" s="52"/>
      <c r="G110" s="52"/>
      <c r="H110" s="54"/>
      <c r="I110" s="54"/>
      <c r="J110" s="54"/>
      <c r="K110" s="54"/>
      <c r="L110" s="54"/>
      <c r="M110" s="54"/>
      <c r="N110" s="54"/>
      <c r="O110" s="60"/>
      <c r="P110" s="54"/>
      <c r="Q110" s="136"/>
      <c r="R110" s="54"/>
      <c r="S110" s="54"/>
      <c r="T110" s="54"/>
      <c r="U110" s="54"/>
      <c r="V110" s="54"/>
      <c r="W110" s="54"/>
      <c r="X110" s="54"/>
      <c r="Y110" s="54"/>
      <c r="Z110" s="54"/>
      <c r="AA110" s="54"/>
      <c r="AB110" s="54"/>
      <c r="AC110" s="137"/>
      <c r="AD110" s="138"/>
    </row>
    <row r="111" spans="1:30">
      <c r="A111" s="51">
        <f t="shared" si="103"/>
        <v>108</v>
      </c>
      <c r="B111" s="54"/>
      <c r="C111" s="145"/>
      <c r="D111" s="52"/>
      <c r="E111" s="52"/>
      <c r="F111" s="52"/>
      <c r="G111" s="52"/>
      <c r="H111" s="54"/>
      <c r="I111" s="54"/>
      <c r="J111" s="54"/>
      <c r="K111" s="54"/>
      <c r="L111" s="54"/>
      <c r="M111" s="54"/>
      <c r="N111" s="54"/>
      <c r="O111" s="60"/>
      <c r="P111" s="54"/>
      <c r="Q111" s="136"/>
      <c r="R111" s="54"/>
      <c r="S111" s="54"/>
      <c r="T111" s="54"/>
      <c r="U111" s="54"/>
      <c r="V111" s="54"/>
      <c r="W111" s="54"/>
      <c r="X111" s="54"/>
      <c r="Y111" s="54"/>
      <c r="Z111" s="54"/>
      <c r="AA111" s="54"/>
      <c r="AB111" s="54"/>
      <c r="AC111" s="137"/>
      <c r="AD111" s="138"/>
    </row>
    <row r="112" spans="1:30">
      <c r="A112" s="51">
        <f t="shared" si="103"/>
        <v>109</v>
      </c>
      <c r="B112" s="54"/>
      <c r="C112" s="145"/>
      <c r="D112" s="52"/>
      <c r="E112" s="52"/>
      <c r="F112" s="52"/>
      <c r="G112" s="52"/>
      <c r="H112" s="54"/>
      <c r="I112" s="54"/>
      <c r="J112" s="54"/>
      <c r="K112" s="54"/>
      <c r="L112" s="54"/>
      <c r="M112" s="54"/>
      <c r="N112" s="54"/>
      <c r="O112" s="60"/>
      <c r="P112" s="54"/>
      <c r="Q112" s="136"/>
      <c r="R112" s="54"/>
      <c r="S112" s="54"/>
      <c r="T112" s="54"/>
      <c r="U112" s="54"/>
      <c r="V112" s="54"/>
      <c r="W112" s="54"/>
      <c r="X112" s="54"/>
      <c r="Y112" s="54"/>
      <c r="Z112" s="54"/>
      <c r="AA112" s="54"/>
      <c r="AB112" s="54"/>
      <c r="AC112" s="137"/>
      <c r="AD112" s="138"/>
    </row>
    <row r="113" spans="1:30">
      <c r="A113" s="51">
        <f t="shared" si="103"/>
        <v>110</v>
      </c>
      <c r="B113" s="54"/>
      <c r="C113" s="145"/>
      <c r="D113" s="52"/>
      <c r="E113" s="52"/>
      <c r="F113" s="52"/>
      <c r="G113" s="52"/>
      <c r="H113" s="54"/>
      <c r="I113" s="54"/>
      <c r="J113" s="54"/>
      <c r="K113" s="54"/>
      <c r="L113" s="54"/>
      <c r="M113" s="54"/>
      <c r="N113" s="54"/>
      <c r="O113" s="60"/>
      <c r="P113" s="54"/>
      <c r="Q113" s="136"/>
      <c r="R113" s="54"/>
      <c r="S113" s="54"/>
      <c r="T113" s="54"/>
      <c r="U113" s="54"/>
      <c r="V113" s="54"/>
      <c r="W113" s="54"/>
      <c r="X113" s="54"/>
      <c r="Y113" s="54"/>
      <c r="Z113" s="54"/>
      <c r="AA113" s="54"/>
      <c r="AB113" s="54"/>
      <c r="AC113" s="137"/>
      <c r="AD113" s="138"/>
    </row>
    <row r="114" spans="1:30">
      <c r="A114" s="51">
        <f t="shared" si="103"/>
        <v>111</v>
      </c>
      <c r="B114" s="54"/>
      <c r="C114" s="145"/>
      <c r="D114" s="52"/>
      <c r="E114" s="52"/>
      <c r="F114" s="52"/>
      <c r="G114" s="52"/>
      <c r="H114" s="54"/>
      <c r="I114" s="54"/>
      <c r="J114" s="54"/>
      <c r="K114" s="54"/>
      <c r="L114" s="54"/>
      <c r="M114" s="54"/>
      <c r="N114" s="54"/>
      <c r="O114" s="60"/>
      <c r="P114" s="54"/>
      <c r="Q114" s="136"/>
      <c r="R114" s="54"/>
      <c r="S114" s="54"/>
      <c r="T114" s="54"/>
      <c r="U114" s="54"/>
      <c r="V114" s="54"/>
      <c r="W114" s="54"/>
      <c r="X114" s="54"/>
      <c r="Y114" s="54"/>
      <c r="Z114" s="54"/>
      <c r="AA114" s="54"/>
      <c r="AB114" s="54"/>
      <c r="AC114" s="137"/>
      <c r="AD114" s="138"/>
    </row>
    <row r="115" spans="1:30">
      <c r="A115" s="51">
        <f t="shared" si="103"/>
        <v>112</v>
      </c>
      <c r="B115" s="54"/>
      <c r="C115" s="145"/>
      <c r="D115" s="52"/>
      <c r="E115" s="52"/>
      <c r="F115" s="52"/>
      <c r="G115" s="52"/>
      <c r="H115" s="54"/>
      <c r="I115" s="54"/>
      <c r="J115" s="54"/>
      <c r="K115" s="54"/>
      <c r="L115" s="54"/>
      <c r="M115" s="54"/>
      <c r="N115" s="54"/>
      <c r="O115" s="60"/>
      <c r="P115" s="54"/>
      <c r="Q115" s="136"/>
      <c r="R115" s="54"/>
      <c r="S115" s="54"/>
      <c r="T115" s="54"/>
      <c r="U115" s="54"/>
      <c r="V115" s="54"/>
      <c r="W115" s="54"/>
      <c r="X115" s="54"/>
      <c r="Y115" s="54"/>
      <c r="Z115" s="54"/>
      <c r="AA115" s="54"/>
      <c r="AB115" s="54"/>
      <c r="AC115" s="137"/>
      <c r="AD115" s="138"/>
    </row>
    <row r="116" spans="1:30">
      <c r="A116" s="51">
        <f t="shared" si="103"/>
        <v>113</v>
      </c>
      <c r="B116" s="54"/>
      <c r="C116" s="145"/>
      <c r="D116" s="52"/>
      <c r="E116" s="52"/>
      <c r="F116" s="52"/>
      <c r="G116" s="52"/>
      <c r="H116" s="54"/>
      <c r="I116" s="54"/>
      <c r="J116" s="54"/>
      <c r="K116" s="54"/>
      <c r="L116" s="54"/>
      <c r="M116" s="54"/>
      <c r="N116" s="54"/>
      <c r="O116" s="60"/>
      <c r="P116" s="54"/>
      <c r="Q116" s="136"/>
      <c r="R116" s="54"/>
      <c r="S116" s="54"/>
      <c r="T116" s="54"/>
      <c r="U116" s="54"/>
      <c r="V116" s="54"/>
      <c r="W116" s="54"/>
      <c r="X116" s="54"/>
      <c r="Y116" s="54"/>
      <c r="Z116" s="54"/>
      <c r="AA116" s="54"/>
      <c r="AB116" s="54"/>
      <c r="AC116" s="137"/>
      <c r="AD116" s="138"/>
    </row>
    <row r="117" spans="1:30">
      <c r="A117" s="51">
        <f t="shared" si="103"/>
        <v>114</v>
      </c>
      <c r="B117" s="54"/>
      <c r="C117" s="145"/>
      <c r="D117" s="52"/>
      <c r="E117" s="52"/>
      <c r="F117" s="52"/>
      <c r="G117" s="52"/>
      <c r="H117" s="54"/>
      <c r="I117" s="54"/>
      <c r="J117" s="54"/>
      <c r="K117" s="54"/>
      <c r="L117" s="54"/>
      <c r="M117" s="54"/>
      <c r="N117" s="54"/>
      <c r="O117" s="60"/>
      <c r="P117" s="54"/>
      <c r="Q117" s="136"/>
      <c r="R117" s="54"/>
      <c r="S117" s="54"/>
      <c r="T117" s="54"/>
      <c r="U117" s="54"/>
      <c r="V117" s="54"/>
      <c r="W117" s="54"/>
      <c r="X117" s="54"/>
      <c r="Y117" s="54"/>
      <c r="Z117" s="54"/>
      <c r="AA117" s="54"/>
      <c r="AB117" s="54"/>
      <c r="AC117" s="137"/>
      <c r="AD117" s="138"/>
    </row>
    <row r="118" spans="1:30">
      <c r="A118" s="51">
        <f t="shared" si="103"/>
        <v>115</v>
      </c>
      <c r="B118" s="54"/>
      <c r="C118" s="145"/>
      <c r="D118" s="52"/>
      <c r="E118" s="52"/>
      <c r="F118" s="52"/>
      <c r="G118" s="52"/>
      <c r="H118" s="54"/>
      <c r="I118" s="54"/>
      <c r="J118" s="54"/>
      <c r="K118" s="54"/>
      <c r="L118" s="54"/>
      <c r="M118" s="54"/>
      <c r="N118" s="54"/>
      <c r="O118" s="60"/>
      <c r="P118" s="54"/>
      <c r="Q118" s="136"/>
      <c r="R118" s="54"/>
      <c r="S118" s="54"/>
      <c r="T118" s="54"/>
      <c r="U118" s="54"/>
      <c r="V118" s="54"/>
      <c r="W118" s="54"/>
      <c r="X118" s="54"/>
      <c r="Y118" s="54"/>
      <c r="Z118" s="54"/>
      <c r="AA118" s="54"/>
      <c r="AB118" s="54"/>
      <c r="AC118" s="137"/>
      <c r="AD118" s="138"/>
    </row>
    <row r="119" spans="1:30">
      <c r="A119" s="51">
        <f t="shared" si="103"/>
        <v>116</v>
      </c>
      <c r="B119" s="54"/>
      <c r="C119" s="145"/>
      <c r="D119" s="52"/>
      <c r="E119" s="52"/>
      <c r="F119" s="52"/>
      <c r="G119" s="52"/>
      <c r="H119" s="54"/>
      <c r="I119" s="54"/>
      <c r="J119" s="54"/>
      <c r="K119" s="54"/>
      <c r="L119" s="54"/>
      <c r="M119" s="54"/>
      <c r="N119" s="54"/>
      <c r="O119" s="60"/>
      <c r="P119" s="54"/>
      <c r="Q119" s="136"/>
      <c r="R119" s="54"/>
      <c r="S119" s="54"/>
      <c r="T119" s="54"/>
      <c r="U119" s="54"/>
      <c r="V119" s="54"/>
      <c r="W119" s="54"/>
      <c r="X119" s="54"/>
      <c r="Y119" s="54"/>
      <c r="Z119" s="54"/>
      <c r="AA119" s="54"/>
      <c r="AB119" s="54"/>
      <c r="AC119" s="137"/>
      <c r="AD119" s="138"/>
    </row>
    <row r="120" spans="1:30">
      <c r="A120" s="51">
        <f t="shared" si="103"/>
        <v>117</v>
      </c>
      <c r="B120" s="54"/>
      <c r="C120" s="145"/>
      <c r="D120" s="52"/>
      <c r="E120" s="52"/>
      <c r="F120" s="52"/>
      <c r="G120" s="52"/>
      <c r="H120" s="54"/>
      <c r="I120" s="54"/>
      <c r="J120" s="54"/>
      <c r="K120" s="54"/>
      <c r="L120" s="54"/>
      <c r="M120" s="54"/>
      <c r="N120" s="54"/>
      <c r="O120" s="60"/>
      <c r="P120" s="54"/>
      <c r="Q120" s="136"/>
      <c r="R120" s="54"/>
      <c r="S120" s="54"/>
      <c r="T120" s="54"/>
      <c r="U120" s="54"/>
      <c r="V120" s="54"/>
      <c r="W120" s="54"/>
      <c r="X120" s="54"/>
      <c r="Y120" s="54"/>
      <c r="Z120" s="54"/>
      <c r="AA120" s="54"/>
      <c r="AB120" s="54"/>
      <c r="AC120" s="137"/>
      <c r="AD120" s="138"/>
    </row>
    <row r="121" spans="1:30">
      <c r="A121" s="51">
        <f t="shared" si="103"/>
        <v>118</v>
      </c>
      <c r="B121" s="54"/>
      <c r="C121" s="145"/>
      <c r="D121" s="52"/>
      <c r="E121" s="52"/>
      <c r="F121" s="52"/>
      <c r="G121" s="52"/>
      <c r="H121" s="54"/>
      <c r="I121" s="54"/>
      <c r="J121" s="54"/>
      <c r="K121" s="54"/>
      <c r="L121" s="54"/>
      <c r="M121" s="54"/>
      <c r="N121" s="54"/>
      <c r="O121" s="60"/>
      <c r="P121" s="54"/>
      <c r="Q121" s="136"/>
      <c r="R121" s="54"/>
      <c r="S121" s="54"/>
      <c r="T121" s="54"/>
      <c r="U121" s="54"/>
      <c r="V121" s="54"/>
      <c r="W121" s="54"/>
      <c r="X121" s="54"/>
      <c r="Y121" s="54"/>
      <c r="Z121" s="54"/>
      <c r="AA121" s="54"/>
      <c r="AB121" s="54"/>
      <c r="AC121" s="137"/>
      <c r="AD121" s="138"/>
    </row>
    <row r="122" spans="1:30">
      <c r="A122" s="51">
        <f t="shared" si="103"/>
        <v>119</v>
      </c>
      <c r="B122" s="54"/>
      <c r="C122" s="145"/>
      <c r="D122" s="52"/>
      <c r="E122" s="52"/>
      <c r="F122" s="52"/>
      <c r="G122" s="52"/>
      <c r="H122" s="54"/>
      <c r="I122" s="54"/>
      <c r="J122" s="54"/>
      <c r="K122" s="54"/>
      <c r="L122" s="54"/>
      <c r="M122" s="54"/>
      <c r="N122" s="54"/>
      <c r="O122" s="60"/>
      <c r="P122" s="54"/>
      <c r="Q122" s="136"/>
      <c r="R122" s="54"/>
      <c r="S122" s="54"/>
      <c r="T122" s="54"/>
      <c r="U122" s="54"/>
      <c r="V122" s="54"/>
      <c r="W122" s="54"/>
      <c r="X122" s="54"/>
      <c r="Y122" s="54"/>
      <c r="Z122" s="54"/>
      <c r="AA122" s="54"/>
      <c r="AB122" s="54"/>
      <c r="AC122" s="137"/>
      <c r="AD122" s="138"/>
    </row>
    <row r="123" spans="1:30">
      <c r="A123" s="51">
        <f t="shared" si="103"/>
        <v>120</v>
      </c>
      <c r="B123" s="54"/>
      <c r="C123" s="145"/>
      <c r="D123" s="52"/>
      <c r="E123" s="52"/>
      <c r="F123" s="52"/>
      <c r="G123" s="52"/>
      <c r="H123" s="54"/>
      <c r="I123" s="54"/>
      <c r="J123" s="54"/>
      <c r="K123" s="54"/>
      <c r="L123" s="54"/>
      <c r="M123" s="54"/>
      <c r="N123" s="54"/>
      <c r="O123" s="60"/>
      <c r="P123" s="54"/>
      <c r="Q123" s="136"/>
      <c r="R123" s="54"/>
      <c r="S123" s="54"/>
      <c r="T123" s="54"/>
      <c r="U123" s="54"/>
      <c r="V123" s="54"/>
      <c r="W123" s="54"/>
      <c r="X123" s="54"/>
      <c r="Y123" s="54"/>
      <c r="Z123" s="54"/>
      <c r="AA123" s="54"/>
      <c r="AB123" s="54"/>
      <c r="AC123" s="137"/>
      <c r="AD123" s="138"/>
    </row>
    <row r="124" spans="1:30">
      <c r="A124" s="51">
        <f t="shared" si="103"/>
        <v>121</v>
      </c>
      <c r="B124" s="54"/>
      <c r="C124" s="145"/>
      <c r="D124" s="52"/>
      <c r="E124" s="52"/>
      <c r="F124" s="52"/>
      <c r="G124" s="52"/>
      <c r="H124" s="54"/>
      <c r="I124" s="54"/>
      <c r="J124" s="54"/>
      <c r="K124" s="54"/>
      <c r="L124" s="54"/>
      <c r="M124" s="54"/>
      <c r="N124" s="54"/>
      <c r="O124" s="60"/>
      <c r="P124" s="54"/>
      <c r="Q124" s="136"/>
      <c r="R124" s="54"/>
      <c r="S124" s="54"/>
      <c r="T124" s="54"/>
      <c r="U124" s="54"/>
      <c r="V124" s="54"/>
      <c r="W124" s="54"/>
      <c r="X124" s="54"/>
      <c r="Y124" s="54"/>
      <c r="Z124" s="54"/>
      <c r="AA124" s="54"/>
      <c r="AB124" s="54"/>
      <c r="AC124" s="137"/>
      <c r="AD124" s="138"/>
    </row>
    <row r="125" spans="1:30">
      <c r="A125" s="51">
        <f t="shared" si="103"/>
        <v>122</v>
      </c>
      <c r="B125" s="54"/>
      <c r="C125" s="145"/>
      <c r="D125" s="52"/>
      <c r="E125" s="52"/>
      <c r="F125" s="52"/>
      <c r="G125" s="52"/>
      <c r="H125" s="54"/>
      <c r="I125" s="54"/>
      <c r="J125" s="54"/>
      <c r="K125" s="54"/>
      <c r="L125" s="54"/>
      <c r="M125" s="54"/>
      <c r="N125" s="54"/>
      <c r="O125" s="60"/>
      <c r="P125" s="54"/>
      <c r="Q125" s="136"/>
      <c r="R125" s="54"/>
      <c r="S125" s="54"/>
      <c r="T125" s="54"/>
      <c r="U125" s="54"/>
      <c r="V125" s="54"/>
      <c r="W125" s="54"/>
      <c r="X125" s="54"/>
      <c r="Y125" s="54"/>
      <c r="Z125" s="54"/>
      <c r="AA125" s="54"/>
      <c r="AB125" s="54"/>
      <c r="AC125" s="137"/>
      <c r="AD125" s="138"/>
    </row>
    <row r="126" spans="1:30">
      <c r="A126" s="51">
        <f t="shared" si="103"/>
        <v>123</v>
      </c>
      <c r="B126" s="54"/>
      <c r="C126" s="145"/>
      <c r="D126" s="52"/>
      <c r="E126" s="52"/>
      <c r="F126" s="52"/>
      <c r="G126" s="52"/>
      <c r="H126" s="54"/>
      <c r="I126" s="54"/>
      <c r="J126" s="54"/>
      <c r="K126" s="54"/>
      <c r="L126" s="54"/>
      <c r="M126" s="54"/>
      <c r="N126" s="54"/>
      <c r="O126" s="60"/>
      <c r="P126" s="54"/>
      <c r="Q126" s="136"/>
      <c r="R126" s="54"/>
      <c r="S126" s="54"/>
      <c r="T126" s="54"/>
      <c r="U126" s="54"/>
      <c r="V126" s="54"/>
      <c r="W126" s="54"/>
      <c r="X126" s="54"/>
      <c r="Y126" s="54"/>
      <c r="Z126" s="54"/>
      <c r="AA126" s="54"/>
      <c r="AB126" s="54"/>
      <c r="AC126" s="137"/>
      <c r="AD126" s="138"/>
    </row>
    <row r="127" spans="1:30">
      <c r="A127" s="51">
        <f t="shared" si="103"/>
        <v>124</v>
      </c>
      <c r="B127" s="54"/>
      <c r="C127" s="145"/>
      <c r="D127" s="52"/>
      <c r="E127" s="52"/>
      <c r="F127" s="52"/>
      <c r="G127" s="52"/>
      <c r="H127" s="54"/>
      <c r="I127" s="54"/>
      <c r="J127" s="54"/>
      <c r="K127" s="54"/>
      <c r="L127" s="54"/>
      <c r="M127" s="54"/>
      <c r="N127" s="54"/>
      <c r="O127" s="60"/>
      <c r="P127" s="54"/>
      <c r="Q127" s="136"/>
      <c r="R127" s="54"/>
      <c r="S127" s="54"/>
      <c r="T127" s="54"/>
      <c r="U127" s="54"/>
      <c r="V127" s="54"/>
      <c r="W127" s="54"/>
      <c r="X127" s="54"/>
      <c r="Y127" s="54"/>
      <c r="Z127" s="54"/>
      <c r="AA127" s="54"/>
      <c r="AB127" s="54"/>
      <c r="AC127" s="137"/>
      <c r="AD127" s="138"/>
    </row>
    <row r="128" spans="1:30">
      <c r="A128" s="51">
        <f t="shared" si="103"/>
        <v>125</v>
      </c>
      <c r="B128" s="54"/>
      <c r="C128" s="145"/>
      <c r="D128" s="52"/>
      <c r="E128" s="52"/>
      <c r="F128" s="52"/>
      <c r="G128" s="52"/>
      <c r="H128" s="54"/>
      <c r="I128" s="54"/>
      <c r="J128" s="54"/>
      <c r="K128" s="54"/>
      <c r="L128" s="54"/>
      <c r="M128" s="54"/>
      <c r="N128" s="54"/>
      <c r="O128" s="60"/>
      <c r="P128" s="54"/>
      <c r="Q128" s="136"/>
      <c r="R128" s="54"/>
      <c r="S128" s="54"/>
      <c r="T128" s="54"/>
      <c r="U128" s="54"/>
      <c r="V128" s="54"/>
      <c r="W128" s="54"/>
      <c r="X128" s="54"/>
      <c r="Y128" s="54"/>
      <c r="Z128" s="54"/>
      <c r="AA128" s="54"/>
      <c r="AB128" s="54"/>
      <c r="AC128" s="137"/>
      <c r="AD128" s="138"/>
    </row>
    <row r="129" spans="1:30">
      <c r="A129" s="51">
        <f t="shared" si="103"/>
        <v>126</v>
      </c>
      <c r="B129" s="54"/>
      <c r="C129" s="145"/>
      <c r="D129" s="52"/>
      <c r="E129" s="52"/>
      <c r="F129" s="52"/>
      <c r="G129" s="52"/>
      <c r="H129" s="54"/>
      <c r="I129" s="54"/>
      <c r="J129" s="54"/>
      <c r="K129" s="54"/>
      <c r="L129" s="54"/>
      <c r="M129" s="54"/>
      <c r="N129" s="54"/>
      <c r="O129" s="60"/>
      <c r="P129" s="54"/>
      <c r="Q129" s="136"/>
      <c r="R129" s="54"/>
      <c r="S129" s="54"/>
      <c r="T129" s="54"/>
      <c r="U129" s="54"/>
      <c r="V129" s="54"/>
      <c r="W129" s="54"/>
      <c r="X129" s="54"/>
      <c r="Y129" s="54"/>
      <c r="Z129" s="54"/>
      <c r="AA129" s="54"/>
      <c r="AB129" s="54"/>
      <c r="AC129" s="137"/>
      <c r="AD129" s="138"/>
    </row>
    <row r="130" spans="1:30">
      <c r="A130" s="51">
        <f t="shared" si="103"/>
        <v>127</v>
      </c>
      <c r="B130" s="54"/>
      <c r="C130" s="145"/>
      <c r="D130" s="52"/>
      <c r="E130" s="52"/>
      <c r="F130" s="52"/>
      <c r="G130" s="52"/>
      <c r="H130" s="54"/>
      <c r="I130" s="54"/>
      <c r="J130" s="54"/>
      <c r="K130" s="54"/>
      <c r="L130" s="54"/>
      <c r="M130" s="54"/>
      <c r="N130" s="54"/>
      <c r="O130" s="60"/>
      <c r="P130" s="54"/>
      <c r="Q130" s="136"/>
      <c r="R130" s="54"/>
      <c r="S130" s="54"/>
      <c r="T130" s="54"/>
      <c r="U130" s="54"/>
      <c r="V130" s="54"/>
      <c r="W130" s="54"/>
      <c r="X130" s="54"/>
      <c r="Y130" s="54"/>
      <c r="Z130" s="54"/>
      <c r="AA130" s="54"/>
      <c r="AB130" s="54"/>
      <c r="AC130" s="137"/>
      <c r="AD130" s="138"/>
    </row>
    <row r="131" ht="12" spans="1:30">
      <c r="A131" s="51">
        <f t="shared" si="103"/>
        <v>128</v>
      </c>
      <c r="B131" s="54"/>
      <c r="C131" s="145"/>
      <c r="D131" s="52"/>
      <c r="E131" s="52"/>
      <c r="F131" s="52"/>
      <c r="G131" s="52"/>
      <c r="H131" s="54"/>
      <c r="I131" s="54"/>
      <c r="J131" s="54"/>
      <c r="K131" s="54"/>
      <c r="L131" s="54"/>
      <c r="M131" s="54"/>
      <c r="N131" s="54"/>
      <c r="O131" s="60"/>
      <c r="P131" s="54"/>
      <c r="Q131" s="136"/>
      <c r="R131" s="139"/>
      <c r="S131" s="139"/>
      <c r="T131" s="139"/>
      <c r="U131" s="139"/>
      <c r="V131" s="139"/>
      <c r="W131" s="139"/>
      <c r="X131" s="139"/>
      <c r="Y131" s="139"/>
      <c r="Z131" s="139"/>
      <c r="AA131" s="139"/>
      <c r="AB131" s="139"/>
      <c r="AC131" s="140"/>
      <c r="AD131" s="138"/>
    </row>
    <row r="132" spans="1:30">
      <c r="A132" s="51">
        <f t="shared" si="103"/>
        <v>129</v>
      </c>
      <c r="B132" s="54"/>
      <c r="C132" s="145"/>
      <c r="D132" s="52"/>
      <c r="E132" s="52"/>
      <c r="F132" s="52"/>
      <c r="G132" s="52"/>
      <c r="H132" s="54"/>
      <c r="I132" s="54"/>
      <c r="J132" s="54"/>
      <c r="K132" s="54"/>
      <c r="L132" s="54"/>
      <c r="M132" s="54"/>
      <c r="N132" s="54"/>
      <c r="O132" s="60"/>
      <c r="P132" s="54"/>
      <c r="Q132" s="136"/>
      <c r="R132" s="54"/>
      <c r="S132" s="54"/>
      <c r="T132" s="54"/>
      <c r="U132" s="54"/>
      <c r="V132" s="54"/>
      <c r="W132" s="54"/>
      <c r="X132" s="54"/>
      <c r="Y132" s="54"/>
      <c r="Z132" s="54"/>
      <c r="AA132" s="54"/>
      <c r="AB132" s="54"/>
      <c r="AC132" s="137"/>
      <c r="AD132" s="138"/>
    </row>
    <row r="133" spans="1:30">
      <c r="A133" s="51">
        <f t="shared" si="103"/>
        <v>130</v>
      </c>
      <c r="B133" s="54"/>
      <c r="C133" s="145"/>
      <c r="D133" s="52"/>
      <c r="E133" s="52"/>
      <c r="F133" s="52"/>
      <c r="G133" s="52"/>
      <c r="H133" s="54"/>
      <c r="I133" s="54"/>
      <c r="J133" s="54"/>
      <c r="K133" s="54"/>
      <c r="L133" s="54"/>
      <c r="M133" s="54"/>
      <c r="N133" s="54"/>
      <c r="O133" s="60"/>
      <c r="P133" s="54"/>
      <c r="Q133" s="136"/>
      <c r="R133" s="54"/>
      <c r="S133" s="54"/>
      <c r="T133" s="54"/>
      <c r="U133" s="54"/>
      <c r="V133" s="54"/>
      <c r="W133" s="54"/>
      <c r="X133" s="54"/>
      <c r="Y133" s="54"/>
      <c r="Z133" s="54"/>
      <c r="AA133" s="54"/>
      <c r="AB133" s="54"/>
      <c r="AC133" s="137"/>
      <c r="AD133" s="138"/>
    </row>
    <row r="134" spans="1:30">
      <c r="A134" s="51">
        <f t="shared" si="103"/>
        <v>131</v>
      </c>
      <c r="B134" s="54"/>
      <c r="C134" s="145"/>
      <c r="D134" s="52"/>
      <c r="E134" s="52"/>
      <c r="F134" s="52"/>
      <c r="G134" s="52"/>
      <c r="H134" s="54"/>
      <c r="I134" s="54"/>
      <c r="J134" s="54"/>
      <c r="K134" s="54"/>
      <c r="L134" s="54"/>
      <c r="M134" s="54"/>
      <c r="N134" s="54"/>
      <c r="O134" s="60"/>
      <c r="P134" s="54"/>
      <c r="Q134" s="136"/>
      <c r="R134" s="54"/>
      <c r="S134" s="54"/>
      <c r="T134" s="54"/>
      <c r="U134" s="54"/>
      <c r="V134" s="54"/>
      <c r="W134" s="54"/>
      <c r="X134" s="54"/>
      <c r="Y134" s="54"/>
      <c r="Z134" s="54"/>
      <c r="AA134" s="54"/>
      <c r="AB134" s="54"/>
      <c r="AC134" s="137"/>
      <c r="AD134" s="138"/>
    </row>
    <row r="135" spans="1:30">
      <c r="A135" s="51">
        <f t="shared" si="103"/>
        <v>132</v>
      </c>
      <c r="B135" s="54"/>
      <c r="C135" s="145"/>
      <c r="D135" s="52"/>
      <c r="E135" s="52"/>
      <c r="F135" s="52"/>
      <c r="G135" s="52"/>
      <c r="H135" s="54"/>
      <c r="I135" s="54"/>
      <c r="J135" s="54"/>
      <c r="K135" s="54"/>
      <c r="L135" s="54"/>
      <c r="M135" s="54"/>
      <c r="N135" s="54"/>
      <c r="O135" s="60"/>
      <c r="P135" s="54"/>
      <c r="Q135" s="136"/>
      <c r="R135" s="54"/>
      <c r="S135" s="54"/>
      <c r="T135" s="54"/>
      <c r="U135" s="54"/>
      <c r="V135" s="54"/>
      <c r="W135" s="54"/>
      <c r="X135" s="54"/>
      <c r="Y135" s="54"/>
      <c r="Z135" s="54"/>
      <c r="AA135" s="54"/>
      <c r="AB135" s="54"/>
      <c r="AC135" s="137"/>
      <c r="AD135" s="138"/>
    </row>
    <row r="136" spans="1:30">
      <c r="A136" s="51">
        <f t="shared" si="103"/>
        <v>133</v>
      </c>
      <c r="B136" s="54"/>
      <c r="C136" s="145"/>
      <c r="D136" s="52"/>
      <c r="E136" s="52"/>
      <c r="F136" s="52"/>
      <c r="G136" s="52"/>
      <c r="H136" s="54"/>
      <c r="I136" s="54"/>
      <c r="J136" s="54"/>
      <c r="K136" s="54"/>
      <c r="L136" s="54"/>
      <c r="M136" s="54"/>
      <c r="N136" s="54"/>
      <c r="O136" s="60"/>
      <c r="P136" s="54"/>
      <c r="Q136" s="136"/>
      <c r="R136" s="54"/>
      <c r="S136" s="54"/>
      <c r="T136" s="54"/>
      <c r="U136" s="54"/>
      <c r="V136" s="54"/>
      <c r="W136" s="54"/>
      <c r="X136" s="54"/>
      <c r="Y136" s="54"/>
      <c r="Z136" s="54"/>
      <c r="AA136" s="54"/>
      <c r="AB136" s="54"/>
      <c r="AC136" s="137"/>
      <c r="AD136" s="138"/>
    </row>
    <row r="137" spans="1:30">
      <c r="A137" s="51">
        <f t="shared" ref="A137:A200" si="122">A136+1</f>
        <v>134</v>
      </c>
      <c r="B137" s="54"/>
      <c r="C137" s="145"/>
      <c r="D137" s="52"/>
      <c r="E137" s="52"/>
      <c r="F137" s="52"/>
      <c r="G137" s="52"/>
      <c r="H137" s="54"/>
      <c r="I137" s="54"/>
      <c r="J137" s="54"/>
      <c r="K137" s="54"/>
      <c r="L137" s="54"/>
      <c r="M137" s="54"/>
      <c r="N137" s="54"/>
      <c r="O137" s="60"/>
      <c r="P137" s="54"/>
      <c r="Q137" s="136"/>
      <c r="R137" s="54"/>
      <c r="S137" s="54"/>
      <c r="T137" s="54"/>
      <c r="U137" s="54"/>
      <c r="V137" s="54"/>
      <c r="W137" s="54"/>
      <c r="X137" s="54"/>
      <c r="Y137" s="54"/>
      <c r="Z137" s="54"/>
      <c r="AA137" s="54"/>
      <c r="AB137" s="54"/>
      <c r="AC137" s="137"/>
      <c r="AD137" s="138"/>
    </row>
    <row r="138" spans="1:30">
      <c r="A138" s="51">
        <f t="shared" si="122"/>
        <v>135</v>
      </c>
      <c r="B138" s="54"/>
      <c r="C138" s="145"/>
      <c r="D138" s="52"/>
      <c r="E138" s="52"/>
      <c r="F138" s="52"/>
      <c r="G138" s="52"/>
      <c r="H138" s="54"/>
      <c r="I138" s="54"/>
      <c r="J138" s="54"/>
      <c r="K138" s="54"/>
      <c r="L138" s="54"/>
      <c r="M138" s="54"/>
      <c r="N138" s="54"/>
      <c r="O138" s="60"/>
      <c r="P138" s="54"/>
      <c r="Q138" s="136"/>
      <c r="R138" s="54"/>
      <c r="S138" s="54"/>
      <c r="T138" s="54"/>
      <c r="U138" s="54"/>
      <c r="V138" s="54"/>
      <c r="W138" s="54"/>
      <c r="X138" s="54"/>
      <c r="Y138" s="54"/>
      <c r="Z138" s="54"/>
      <c r="AA138" s="54"/>
      <c r="AB138" s="54"/>
      <c r="AC138" s="137"/>
      <c r="AD138" s="138"/>
    </row>
    <row r="139" spans="1:30">
      <c r="A139" s="51">
        <f t="shared" si="122"/>
        <v>136</v>
      </c>
      <c r="B139" s="54"/>
      <c r="C139" s="145"/>
      <c r="D139" s="52"/>
      <c r="E139" s="52"/>
      <c r="F139" s="52"/>
      <c r="G139" s="52"/>
      <c r="H139" s="54"/>
      <c r="I139" s="54"/>
      <c r="J139" s="54"/>
      <c r="K139" s="54"/>
      <c r="L139" s="54"/>
      <c r="M139" s="54"/>
      <c r="N139" s="54"/>
      <c r="O139" s="60"/>
      <c r="P139" s="54"/>
      <c r="Q139" s="136"/>
      <c r="R139" s="54"/>
      <c r="S139" s="54"/>
      <c r="T139" s="54"/>
      <c r="U139" s="54"/>
      <c r="V139" s="54"/>
      <c r="W139" s="54"/>
      <c r="X139" s="54"/>
      <c r="Y139" s="54"/>
      <c r="Z139" s="54"/>
      <c r="AA139" s="54"/>
      <c r="AB139" s="54"/>
      <c r="AC139" s="137"/>
      <c r="AD139" s="138"/>
    </row>
    <row r="140" spans="1:30">
      <c r="A140" s="51">
        <f t="shared" si="122"/>
        <v>137</v>
      </c>
      <c r="B140" s="54"/>
      <c r="C140" s="145"/>
      <c r="D140" s="52"/>
      <c r="E140" s="52"/>
      <c r="F140" s="52"/>
      <c r="G140" s="52"/>
      <c r="H140" s="54"/>
      <c r="I140" s="54"/>
      <c r="J140" s="54"/>
      <c r="K140" s="54"/>
      <c r="L140" s="54"/>
      <c r="M140" s="54"/>
      <c r="N140" s="54"/>
      <c r="O140" s="60"/>
      <c r="P140" s="54"/>
      <c r="Q140" s="136"/>
      <c r="R140" s="54"/>
      <c r="S140" s="54"/>
      <c r="T140" s="54"/>
      <c r="U140" s="54"/>
      <c r="V140" s="54"/>
      <c r="W140" s="54"/>
      <c r="X140" s="54"/>
      <c r="Y140" s="54"/>
      <c r="Z140" s="54"/>
      <c r="AA140" s="54"/>
      <c r="AB140" s="54"/>
      <c r="AC140" s="137"/>
      <c r="AD140" s="138"/>
    </row>
    <row r="141" spans="1:30">
      <c r="A141" s="51">
        <f t="shared" si="122"/>
        <v>138</v>
      </c>
      <c r="B141" s="54"/>
      <c r="C141" s="145"/>
      <c r="D141" s="52"/>
      <c r="E141" s="52"/>
      <c r="F141" s="52"/>
      <c r="G141" s="52"/>
      <c r="H141" s="54"/>
      <c r="I141" s="54"/>
      <c r="J141" s="54"/>
      <c r="K141" s="54"/>
      <c r="L141" s="54"/>
      <c r="M141" s="54"/>
      <c r="N141" s="54"/>
      <c r="O141" s="60"/>
      <c r="P141" s="54"/>
      <c r="Q141" s="136"/>
      <c r="R141" s="54"/>
      <c r="S141" s="54"/>
      <c r="T141" s="54"/>
      <c r="U141" s="54"/>
      <c r="V141" s="54"/>
      <c r="W141" s="54"/>
      <c r="X141" s="54"/>
      <c r="Y141" s="54"/>
      <c r="Z141" s="54"/>
      <c r="AA141" s="54"/>
      <c r="AB141" s="54"/>
      <c r="AC141" s="137"/>
      <c r="AD141" s="138"/>
    </row>
    <row r="142" spans="1:30">
      <c r="A142" s="51">
        <f t="shared" si="122"/>
        <v>139</v>
      </c>
      <c r="B142" s="54"/>
      <c r="C142" s="145"/>
      <c r="D142" s="52"/>
      <c r="E142" s="52"/>
      <c r="F142" s="52"/>
      <c r="G142" s="52"/>
      <c r="H142" s="54"/>
      <c r="I142" s="54"/>
      <c r="J142" s="54"/>
      <c r="K142" s="54"/>
      <c r="L142" s="54"/>
      <c r="M142" s="54"/>
      <c r="N142" s="54"/>
      <c r="O142" s="60"/>
      <c r="P142" s="54"/>
      <c r="Q142" s="136"/>
      <c r="R142" s="54"/>
      <c r="S142" s="54"/>
      <c r="T142" s="54"/>
      <c r="U142" s="54"/>
      <c r="V142" s="54"/>
      <c r="W142" s="54"/>
      <c r="X142" s="54"/>
      <c r="Y142" s="54"/>
      <c r="Z142" s="54"/>
      <c r="AA142" s="54"/>
      <c r="AB142" s="54"/>
      <c r="AC142" s="137"/>
      <c r="AD142" s="138"/>
    </row>
    <row r="143" spans="1:30">
      <c r="A143" s="51">
        <f t="shared" si="122"/>
        <v>140</v>
      </c>
      <c r="B143" s="54"/>
      <c r="C143" s="145"/>
      <c r="D143" s="52"/>
      <c r="E143" s="52"/>
      <c r="F143" s="52"/>
      <c r="G143" s="52"/>
      <c r="H143" s="54"/>
      <c r="I143" s="54"/>
      <c r="J143" s="54"/>
      <c r="K143" s="54"/>
      <c r="L143" s="54"/>
      <c r="M143" s="54"/>
      <c r="N143" s="54"/>
      <c r="O143" s="60"/>
      <c r="P143" s="54"/>
      <c r="Q143" s="136"/>
      <c r="R143" s="54"/>
      <c r="S143" s="54"/>
      <c r="T143" s="54"/>
      <c r="U143" s="54"/>
      <c r="V143" s="54"/>
      <c r="W143" s="54"/>
      <c r="X143" s="54"/>
      <c r="Y143" s="54"/>
      <c r="Z143" s="54"/>
      <c r="AA143" s="54"/>
      <c r="AB143" s="54"/>
      <c r="AC143" s="137"/>
      <c r="AD143" s="138"/>
    </row>
    <row r="144" spans="1:30">
      <c r="A144" s="51">
        <f t="shared" si="122"/>
        <v>141</v>
      </c>
      <c r="B144" s="54"/>
      <c r="C144" s="145"/>
      <c r="D144" s="52"/>
      <c r="E144" s="52"/>
      <c r="F144" s="52"/>
      <c r="G144" s="52"/>
      <c r="H144" s="54"/>
      <c r="I144" s="54"/>
      <c r="J144" s="54"/>
      <c r="K144" s="54"/>
      <c r="L144" s="54"/>
      <c r="M144" s="54"/>
      <c r="N144" s="54"/>
      <c r="O144" s="60"/>
      <c r="P144" s="54"/>
      <c r="Q144" s="136"/>
      <c r="R144" s="54"/>
      <c r="S144" s="54"/>
      <c r="T144" s="54"/>
      <c r="U144" s="54"/>
      <c r="V144" s="54"/>
      <c r="W144" s="54"/>
      <c r="X144" s="54"/>
      <c r="Y144" s="54"/>
      <c r="Z144" s="54"/>
      <c r="AA144" s="54"/>
      <c r="AB144" s="54"/>
      <c r="AC144" s="137"/>
      <c r="AD144" s="138"/>
    </row>
    <row r="145" spans="1:30">
      <c r="A145" s="51">
        <f t="shared" si="122"/>
        <v>142</v>
      </c>
      <c r="B145" s="54"/>
      <c r="C145" s="145"/>
      <c r="D145" s="52"/>
      <c r="E145" s="52"/>
      <c r="F145" s="52"/>
      <c r="G145" s="52"/>
      <c r="H145" s="54"/>
      <c r="I145" s="54"/>
      <c r="J145" s="54"/>
      <c r="K145" s="54"/>
      <c r="L145" s="54"/>
      <c r="M145" s="54"/>
      <c r="N145" s="54"/>
      <c r="O145" s="60"/>
      <c r="P145" s="54"/>
      <c r="Q145" s="136"/>
      <c r="R145" s="54"/>
      <c r="S145" s="54"/>
      <c r="T145" s="54"/>
      <c r="U145" s="54"/>
      <c r="V145" s="54"/>
      <c r="W145" s="54"/>
      <c r="X145" s="54"/>
      <c r="Y145" s="54"/>
      <c r="Z145" s="54"/>
      <c r="AA145" s="54"/>
      <c r="AB145" s="54"/>
      <c r="AC145" s="137"/>
      <c r="AD145" s="138"/>
    </row>
    <row r="146" spans="1:30">
      <c r="A146" s="51">
        <f t="shared" si="122"/>
        <v>143</v>
      </c>
      <c r="B146" s="54"/>
      <c r="C146" s="145"/>
      <c r="D146" s="52"/>
      <c r="E146" s="52"/>
      <c r="F146" s="52"/>
      <c r="G146" s="52"/>
      <c r="H146" s="54"/>
      <c r="I146" s="54"/>
      <c r="J146" s="54"/>
      <c r="K146" s="54"/>
      <c r="L146" s="54"/>
      <c r="M146" s="54"/>
      <c r="N146" s="54"/>
      <c r="O146" s="60"/>
      <c r="P146" s="54"/>
      <c r="Q146" s="136"/>
      <c r="R146" s="54"/>
      <c r="S146" s="54"/>
      <c r="T146" s="54"/>
      <c r="U146" s="54"/>
      <c r="V146" s="54"/>
      <c r="W146" s="54"/>
      <c r="X146" s="54"/>
      <c r="Y146" s="54"/>
      <c r="Z146" s="54"/>
      <c r="AA146" s="54"/>
      <c r="AB146" s="54"/>
      <c r="AC146" s="137"/>
      <c r="AD146" s="138"/>
    </row>
    <row r="147" spans="1:30">
      <c r="A147" s="51">
        <f t="shared" si="122"/>
        <v>144</v>
      </c>
      <c r="B147" s="54"/>
      <c r="C147" s="145"/>
      <c r="D147" s="52"/>
      <c r="E147" s="52"/>
      <c r="F147" s="52"/>
      <c r="G147" s="52"/>
      <c r="H147" s="54"/>
      <c r="I147" s="54"/>
      <c r="J147" s="54"/>
      <c r="K147" s="54"/>
      <c r="L147" s="54"/>
      <c r="M147" s="54"/>
      <c r="N147" s="54"/>
      <c r="O147" s="60"/>
      <c r="P147" s="54"/>
      <c r="Q147" s="136"/>
      <c r="R147" s="54"/>
      <c r="S147" s="54"/>
      <c r="T147" s="54"/>
      <c r="U147" s="54"/>
      <c r="V147" s="54"/>
      <c r="W147" s="54"/>
      <c r="X147" s="54"/>
      <c r="Y147" s="54"/>
      <c r="Z147" s="54"/>
      <c r="AA147" s="54"/>
      <c r="AB147" s="54"/>
      <c r="AC147" s="137"/>
      <c r="AD147" s="138"/>
    </row>
    <row r="148" spans="1:30">
      <c r="A148" s="51">
        <f t="shared" si="122"/>
        <v>145</v>
      </c>
      <c r="B148" s="54"/>
      <c r="C148" s="145"/>
      <c r="D148" s="52"/>
      <c r="E148" s="52"/>
      <c r="F148" s="52"/>
      <c r="G148" s="52"/>
      <c r="H148" s="54"/>
      <c r="I148" s="54"/>
      <c r="J148" s="54"/>
      <c r="K148" s="54"/>
      <c r="L148" s="54"/>
      <c r="M148" s="54"/>
      <c r="N148" s="54"/>
      <c r="O148" s="60"/>
      <c r="P148" s="54"/>
      <c r="Q148" s="136"/>
      <c r="R148" s="54"/>
      <c r="S148" s="54"/>
      <c r="T148" s="54"/>
      <c r="U148" s="54"/>
      <c r="V148" s="54"/>
      <c r="W148" s="54"/>
      <c r="X148" s="54"/>
      <c r="Y148" s="54"/>
      <c r="Z148" s="54"/>
      <c r="AA148" s="54"/>
      <c r="AB148" s="54"/>
      <c r="AC148" s="137"/>
      <c r="AD148" s="138"/>
    </row>
    <row r="149" spans="1:30">
      <c r="A149" s="51">
        <f t="shared" si="122"/>
        <v>146</v>
      </c>
      <c r="B149" s="54"/>
      <c r="C149" s="145"/>
      <c r="D149" s="52"/>
      <c r="E149" s="52"/>
      <c r="F149" s="52"/>
      <c r="G149" s="52"/>
      <c r="H149" s="54"/>
      <c r="I149" s="54"/>
      <c r="J149" s="54"/>
      <c r="K149" s="54"/>
      <c r="L149" s="54"/>
      <c r="M149" s="54"/>
      <c r="N149" s="54"/>
      <c r="O149" s="60"/>
      <c r="P149" s="54"/>
      <c r="Q149" s="136"/>
      <c r="R149" s="54"/>
      <c r="S149" s="54"/>
      <c r="T149" s="54"/>
      <c r="U149" s="54"/>
      <c r="V149" s="54"/>
      <c r="W149" s="54"/>
      <c r="X149" s="54"/>
      <c r="Y149" s="54"/>
      <c r="Z149" s="54"/>
      <c r="AA149" s="54"/>
      <c r="AB149" s="54"/>
      <c r="AC149" s="137"/>
      <c r="AD149" s="138"/>
    </row>
    <row r="150" spans="1:30">
      <c r="A150" s="51">
        <f t="shared" si="122"/>
        <v>147</v>
      </c>
      <c r="B150" s="54"/>
      <c r="C150" s="145"/>
      <c r="D150" s="52"/>
      <c r="E150" s="52"/>
      <c r="F150" s="52"/>
      <c r="G150" s="52"/>
      <c r="H150" s="54"/>
      <c r="I150" s="54"/>
      <c r="J150" s="54"/>
      <c r="K150" s="54"/>
      <c r="L150" s="54"/>
      <c r="M150" s="54"/>
      <c r="N150" s="54"/>
      <c r="O150" s="60"/>
      <c r="P150" s="54"/>
      <c r="Q150" s="136"/>
      <c r="R150" s="54"/>
      <c r="S150" s="54"/>
      <c r="T150" s="54"/>
      <c r="U150" s="54"/>
      <c r="V150" s="54"/>
      <c r="W150" s="54"/>
      <c r="X150" s="54"/>
      <c r="Y150" s="54"/>
      <c r="Z150" s="54"/>
      <c r="AA150" s="54"/>
      <c r="AB150" s="54"/>
      <c r="AC150" s="137"/>
      <c r="AD150" s="138"/>
    </row>
    <row r="151" spans="1:30">
      <c r="A151" s="51">
        <f t="shared" si="122"/>
        <v>148</v>
      </c>
      <c r="B151" s="54"/>
      <c r="C151" s="145"/>
      <c r="D151" s="52"/>
      <c r="E151" s="52"/>
      <c r="F151" s="52"/>
      <c r="G151" s="52"/>
      <c r="H151" s="54"/>
      <c r="I151" s="54"/>
      <c r="J151" s="54"/>
      <c r="K151" s="54"/>
      <c r="L151" s="54"/>
      <c r="M151" s="54"/>
      <c r="N151" s="54"/>
      <c r="O151" s="60"/>
      <c r="P151" s="54"/>
      <c r="Q151" s="136"/>
      <c r="R151" s="54"/>
      <c r="S151" s="54"/>
      <c r="T151" s="54"/>
      <c r="U151" s="54"/>
      <c r="V151" s="54"/>
      <c r="W151" s="54"/>
      <c r="X151" s="54"/>
      <c r="Y151" s="54"/>
      <c r="Z151" s="54"/>
      <c r="AA151" s="54"/>
      <c r="AB151" s="54"/>
      <c r="AC151" s="137"/>
      <c r="AD151" s="138"/>
    </row>
    <row r="152" spans="1:30">
      <c r="A152" s="51">
        <f t="shared" si="122"/>
        <v>149</v>
      </c>
      <c r="B152" s="54"/>
      <c r="C152" s="145"/>
      <c r="D152" s="52"/>
      <c r="E152" s="52"/>
      <c r="F152" s="52"/>
      <c r="G152" s="52"/>
      <c r="H152" s="54"/>
      <c r="I152" s="54"/>
      <c r="J152" s="54"/>
      <c r="K152" s="54"/>
      <c r="L152" s="54"/>
      <c r="M152" s="54"/>
      <c r="N152" s="54"/>
      <c r="O152" s="60"/>
      <c r="P152" s="54"/>
      <c r="Q152" s="136"/>
      <c r="R152" s="54"/>
      <c r="S152" s="54"/>
      <c r="T152" s="54"/>
      <c r="U152" s="54"/>
      <c r="V152" s="54"/>
      <c r="W152" s="54"/>
      <c r="X152" s="54"/>
      <c r="Y152" s="54"/>
      <c r="Z152" s="54"/>
      <c r="AA152" s="54"/>
      <c r="AB152" s="54"/>
      <c r="AC152" s="137"/>
      <c r="AD152" s="138"/>
    </row>
    <row r="153" spans="1:30">
      <c r="A153" s="51">
        <f t="shared" si="122"/>
        <v>150</v>
      </c>
      <c r="B153" s="54"/>
      <c r="C153" s="145"/>
      <c r="D153" s="52"/>
      <c r="E153" s="52"/>
      <c r="F153" s="52"/>
      <c r="G153" s="52"/>
      <c r="H153" s="54"/>
      <c r="I153" s="54"/>
      <c r="J153" s="54"/>
      <c r="K153" s="54"/>
      <c r="L153" s="54"/>
      <c r="M153" s="54"/>
      <c r="N153" s="54"/>
      <c r="O153" s="60"/>
      <c r="P153" s="54"/>
      <c r="Q153" s="136"/>
      <c r="R153" s="54"/>
      <c r="S153" s="54"/>
      <c r="T153" s="54"/>
      <c r="U153" s="54"/>
      <c r="V153" s="54"/>
      <c r="W153" s="54"/>
      <c r="X153" s="54"/>
      <c r="Y153" s="54"/>
      <c r="Z153" s="54"/>
      <c r="AA153" s="54"/>
      <c r="AB153" s="54"/>
      <c r="AC153" s="137"/>
      <c r="AD153" s="138"/>
    </row>
    <row r="154" spans="1:30">
      <c r="A154" s="51">
        <f t="shared" si="122"/>
        <v>151</v>
      </c>
      <c r="B154" s="54"/>
      <c r="C154" s="145"/>
      <c r="D154" s="52"/>
      <c r="E154" s="52"/>
      <c r="F154" s="52"/>
      <c r="G154" s="52"/>
      <c r="H154" s="54"/>
      <c r="I154" s="54"/>
      <c r="J154" s="54"/>
      <c r="K154" s="54"/>
      <c r="L154" s="54"/>
      <c r="M154" s="54"/>
      <c r="N154" s="54"/>
      <c r="O154" s="60"/>
      <c r="P154" s="54"/>
      <c r="Q154" s="136"/>
      <c r="R154" s="54"/>
      <c r="S154" s="54"/>
      <c r="T154" s="54"/>
      <c r="U154" s="54"/>
      <c r="V154" s="54"/>
      <c r="W154" s="54"/>
      <c r="X154" s="54"/>
      <c r="Y154" s="54"/>
      <c r="Z154" s="54"/>
      <c r="AA154" s="54"/>
      <c r="AB154" s="54"/>
      <c r="AC154" s="137"/>
      <c r="AD154" s="138"/>
    </row>
    <row r="155" spans="1:30">
      <c r="A155" s="51">
        <f t="shared" si="122"/>
        <v>152</v>
      </c>
      <c r="B155" s="54"/>
      <c r="C155" s="145"/>
      <c r="D155" s="52"/>
      <c r="E155" s="52"/>
      <c r="F155" s="52"/>
      <c r="G155" s="52"/>
      <c r="H155" s="54"/>
      <c r="I155" s="54"/>
      <c r="J155" s="54"/>
      <c r="K155" s="54"/>
      <c r="L155" s="54"/>
      <c r="M155" s="54"/>
      <c r="N155" s="54"/>
      <c r="O155" s="60"/>
      <c r="P155" s="54"/>
      <c r="Q155" s="136"/>
      <c r="R155" s="54"/>
      <c r="S155" s="54"/>
      <c r="T155" s="54"/>
      <c r="U155" s="54"/>
      <c r="V155" s="54"/>
      <c r="W155" s="54"/>
      <c r="X155" s="54"/>
      <c r="Y155" s="54"/>
      <c r="Z155" s="54"/>
      <c r="AA155" s="54"/>
      <c r="AB155" s="54"/>
      <c r="AC155" s="137"/>
      <c r="AD155" s="138"/>
    </row>
    <row r="156" spans="1:30">
      <c r="A156" s="51">
        <f t="shared" si="122"/>
        <v>153</v>
      </c>
      <c r="B156" s="54"/>
      <c r="C156" s="145"/>
      <c r="D156" s="52"/>
      <c r="E156" s="52"/>
      <c r="F156" s="52"/>
      <c r="G156" s="52"/>
      <c r="H156" s="54"/>
      <c r="I156" s="54"/>
      <c r="J156" s="54"/>
      <c r="K156" s="54"/>
      <c r="L156" s="54"/>
      <c r="M156" s="54"/>
      <c r="N156" s="54"/>
      <c r="O156" s="60"/>
      <c r="P156" s="54"/>
      <c r="Q156" s="136"/>
      <c r="R156" s="54"/>
      <c r="S156" s="54"/>
      <c r="T156" s="54"/>
      <c r="U156" s="54"/>
      <c r="V156" s="54"/>
      <c r="W156" s="54"/>
      <c r="X156" s="54"/>
      <c r="Y156" s="54"/>
      <c r="Z156" s="54"/>
      <c r="AA156" s="54"/>
      <c r="AB156" s="54"/>
      <c r="AC156" s="137"/>
      <c r="AD156" s="138"/>
    </row>
    <row r="157" spans="1:30">
      <c r="A157" s="51">
        <f t="shared" si="122"/>
        <v>154</v>
      </c>
      <c r="B157" s="54"/>
      <c r="C157" s="145"/>
      <c r="D157" s="52"/>
      <c r="E157" s="52"/>
      <c r="F157" s="52"/>
      <c r="G157" s="52"/>
      <c r="H157" s="54"/>
      <c r="I157" s="54"/>
      <c r="J157" s="54"/>
      <c r="K157" s="54"/>
      <c r="L157" s="54"/>
      <c r="M157" s="54"/>
      <c r="N157" s="54"/>
      <c r="O157" s="60"/>
      <c r="P157" s="54"/>
      <c r="Q157" s="136"/>
      <c r="R157" s="54"/>
      <c r="S157" s="54"/>
      <c r="T157" s="54"/>
      <c r="U157" s="54"/>
      <c r="V157" s="54"/>
      <c r="W157" s="54"/>
      <c r="X157" s="54"/>
      <c r="Y157" s="54"/>
      <c r="Z157" s="54"/>
      <c r="AA157" s="54"/>
      <c r="AB157" s="54"/>
      <c r="AC157" s="137"/>
      <c r="AD157" s="138"/>
    </row>
    <row r="158" spans="1:30">
      <c r="A158" s="51">
        <f t="shared" si="122"/>
        <v>155</v>
      </c>
      <c r="B158" s="54"/>
      <c r="C158" s="145"/>
      <c r="D158" s="52"/>
      <c r="E158" s="52"/>
      <c r="F158" s="52"/>
      <c r="G158" s="52"/>
      <c r="H158" s="54"/>
      <c r="I158" s="54"/>
      <c r="J158" s="54"/>
      <c r="K158" s="54"/>
      <c r="L158" s="54"/>
      <c r="M158" s="54"/>
      <c r="N158" s="54"/>
      <c r="O158" s="60"/>
      <c r="P158" s="54"/>
      <c r="Q158" s="136"/>
      <c r="R158" s="54"/>
      <c r="S158" s="54"/>
      <c r="T158" s="54"/>
      <c r="U158" s="54"/>
      <c r="V158" s="54"/>
      <c r="W158" s="54"/>
      <c r="X158" s="54"/>
      <c r="Y158" s="54"/>
      <c r="Z158" s="54"/>
      <c r="AA158" s="54"/>
      <c r="AB158" s="54"/>
      <c r="AC158" s="137"/>
      <c r="AD158" s="138"/>
    </row>
    <row r="159" spans="1:30">
      <c r="A159" s="51">
        <f t="shared" si="122"/>
        <v>156</v>
      </c>
      <c r="B159" s="54"/>
      <c r="C159" s="145"/>
      <c r="D159" s="52"/>
      <c r="E159" s="52"/>
      <c r="F159" s="52"/>
      <c r="G159" s="52"/>
      <c r="H159" s="54"/>
      <c r="I159" s="54"/>
      <c r="J159" s="54"/>
      <c r="K159" s="54"/>
      <c r="L159" s="54"/>
      <c r="M159" s="54"/>
      <c r="N159" s="54"/>
      <c r="O159" s="60"/>
      <c r="P159" s="54"/>
      <c r="Q159" s="136"/>
      <c r="R159" s="54"/>
      <c r="S159" s="54"/>
      <c r="T159" s="54"/>
      <c r="U159" s="54"/>
      <c r="V159" s="54"/>
      <c r="W159" s="54"/>
      <c r="X159" s="54"/>
      <c r="Y159" s="54"/>
      <c r="Z159" s="54"/>
      <c r="AA159" s="54"/>
      <c r="AB159" s="54"/>
      <c r="AC159" s="137"/>
      <c r="AD159" s="138"/>
    </row>
    <row r="160" spans="1:30">
      <c r="A160" s="51">
        <f t="shared" si="122"/>
        <v>157</v>
      </c>
      <c r="B160" s="54"/>
      <c r="C160" s="145"/>
      <c r="D160" s="52"/>
      <c r="E160" s="52"/>
      <c r="F160" s="52"/>
      <c r="G160" s="52"/>
      <c r="H160" s="54"/>
      <c r="I160" s="54"/>
      <c r="J160" s="54"/>
      <c r="K160" s="54"/>
      <c r="L160" s="54"/>
      <c r="M160" s="54"/>
      <c r="N160" s="54"/>
      <c r="O160" s="60"/>
      <c r="P160" s="54"/>
      <c r="Q160" s="136"/>
      <c r="R160" s="54"/>
      <c r="S160" s="54"/>
      <c r="T160" s="54"/>
      <c r="U160" s="54"/>
      <c r="V160" s="54"/>
      <c r="W160" s="54"/>
      <c r="X160" s="54"/>
      <c r="Y160" s="54"/>
      <c r="Z160" s="54"/>
      <c r="AA160" s="54"/>
      <c r="AB160" s="54"/>
      <c r="AC160" s="137"/>
      <c r="AD160" s="138"/>
    </row>
    <row r="161" spans="1:30">
      <c r="A161" s="51">
        <f t="shared" si="122"/>
        <v>158</v>
      </c>
      <c r="B161" s="54"/>
      <c r="C161" s="145"/>
      <c r="D161" s="52"/>
      <c r="E161" s="52"/>
      <c r="F161" s="52"/>
      <c r="G161" s="52"/>
      <c r="H161" s="54"/>
      <c r="I161" s="54"/>
      <c r="J161" s="54"/>
      <c r="K161" s="54"/>
      <c r="L161" s="54"/>
      <c r="M161" s="54"/>
      <c r="N161" s="54"/>
      <c r="O161" s="60"/>
      <c r="P161" s="54"/>
      <c r="Q161" s="136"/>
      <c r="R161" s="54"/>
      <c r="S161" s="54"/>
      <c r="T161" s="54"/>
      <c r="U161" s="54"/>
      <c r="V161" s="54"/>
      <c r="W161" s="54"/>
      <c r="X161" s="54"/>
      <c r="Y161" s="54"/>
      <c r="Z161" s="54"/>
      <c r="AA161" s="54"/>
      <c r="AB161" s="54"/>
      <c r="AC161" s="137"/>
      <c r="AD161" s="138"/>
    </row>
    <row r="162" spans="1:30">
      <c r="A162" s="51">
        <f t="shared" si="122"/>
        <v>159</v>
      </c>
      <c r="B162" s="54"/>
      <c r="C162" s="145"/>
      <c r="D162" s="52"/>
      <c r="E162" s="52"/>
      <c r="F162" s="52"/>
      <c r="G162" s="52"/>
      <c r="H162" s="54"/>
      <c r="I162" s="54"/>
      <c r="J162" s="54"/>
      <c r="K162" s="54"/>
      <c r="L162" s="54"/>
      <c r="M162" s="54"/>
      <c r="N162" s="54"/>
      <c r="O162" s="60"/>
      <c r="P162" s="54"/>
      <c r="Q162" s="136"/>
      <c r="R162" s="54"/>
      <c r="S162" s="54"/>
      <c r="T162" s="54"/>
      <c r="U162" s="54"/>
      <c r="V162" s="54"/>
      <c r="W162" s="54"/>
      <c r="X162" s="54"/>
      <c r="Y162" s="54"/>
      <c r="Z162" s="54"/>
      <c r="AA162" s="54"/>
      <c r="AB162" s="54"/>
      <c r="AC162" s="137"/>
      <c r="AD162" s="138"/>
    </row>
    <row r="163" spans="1:30">
      <c r="A163" s="51">
        <f t="shared" si="122"/>
        <v>160</v>
      </c>
      <c r="B163" s="54"/>
      <c r="C163" s="145"/>
      <c r="D163" s="52"/>
      <c r="E163" s="52"/>
      <c r="F163" s="52"/>
      <c r="G163" s="52"/>
      <c r="H163" s="54"/>
      <c r="I163" s="54"/>
      <c r="J163" s="54"/>
      <c r="K163" s="54"/>
      <c r="L163" s="54"/>
      <c r="M163" s="54"/>
      <c r="N163" s="54"/>
      <c r="O163" s="60"/>
      <c r="P163" s="54"/>
      <c r="Q163" s="136"/>
      <c r="R163" s="54"/>
      <c r="S163" s="54"/>
      <c r="T163" s="54"/>
      <c r="U163" s="54"/>
      <c r="V163" s="54"/>
      <c r="W163" s="54"/>
      <c r="X163" s="54"/>
      <c r="Y163" s="54"/>
      <c r="Z163" s="54"/>
      <c r="AA163" s="54"/>
      <c r="AB163" s="54"/>
      <c r="AC163" s="137"/>
      <c r="AD163" s="138"/>
    </row>
    <row r="164" spans="1:30">
      <c r="A164" s="51">
        <f t="shared" si="122"/>
        <v>161</v>
      </c>
      <c r="B164" s="54"/>
      <c r="C164" s="145"/>
      <c r="D164" s="52"/>
      <c r="E164" s="52"/>
      <c r="F164" s="52"/>
      <c r="G164" s="52"/>
      <c r="H164" s="54"/>
      <c r="I164" s="54"/>
      <c r="J164" s="54"/>
      <c r="K164" s="54"/>
      <c r="L164" s="54"/>
      <c r="M164" s="54"/>
      <c r="N164" s="54"/>
      <c r="O164" s="60"/>
      <c r="P164" s="54"/>
      <c r="Q164" s="136"/>
      <c r="R164" s="54"/>
      <c r="S164" s="54"/>
      <c r="T164" s="54"/>
      <c r="U164" s="54"/>
      <c r="V164" s="54"/>
      <c r="W164" s="54"/>
      <c r="X164" s="54"/>
      <c r="Y164" s="54"/>
      <c r="Z164" s="54"/>
      <c r="AA164" s="54"/>
      <c r="AB164" s="54"/>
      <c r="AC164" s="137"/>
      <c r="AD164" s="138"/>
    </row>
    <row r="165" spans="1:30">
      <c r="A165" s="51">
        <f t="shared" si="122"/>
        <v>162</v>
      </c>
      <c r="B165" s="54"/>
      <c r="C165" s="145"/>
      <c r="D165" s="52"/>
      <c r="E165" s="52"/>
      <c r="F165" s="52"/>
      <c r="G165" s="52"/>
      <c r="H165" s="54"/>
      <c r="I165" s="54"/>
      <c r="J165" s="54"/>
      <c r="K165" s="54"/>
      <c r="L165" s="54"/>
      <c r="M165" s="54"/>
      <c r="N165" s="54"/>
      <c r="O165" s="60"/>
      <c r="P165" s="54"/>
      <c r="Q165" s="136"/>
      <c r="R165" s="54"/>
      <c r="S165" s="54"/>
      <c r="T165" s="54"/>
      <c r="U165" s="54"/>
      <c r="V165" s="54"/>
      <c r="W165" s="54"/>
      <c r="X165" s="54"/>
      <c r="Y165" s="54"/>
      <c r="Z165" s="54"/>
      <c r="AA165" s="54"/>
      <c r="AB165" s="54"/>
      <c r="AC165" s="137"/>
      <c r="AD165" s="138"/>
    </row>
    <row r="166" spans="1:30">
      <c r="A166" s="51">
        <f t="shared" si="122"/>
        <v>163</v>
      </c>
      <c r="B166" s="54"/>
      <c r="C166" s="145"/>
      <c r="D166" s="52"/>
      <c r="E166" s="52"/>
      <c r="F166" s="52"/>
      <c r="G166" s="52"/>
      <c r="H166" s="54"/>
      <c r="I166" s="54"/>
      <c r="J166" s="54"/>
      <c r="K166" s="54"/>
      <c r="L166" s="54"/>
      <c r="M166" s="54"/>
      <c r="N166" s="54"/>
      <c r="O166" s="60"/>
      <c r="P166" s="54"/>
      <c r="Q166" s="136"/>
      <c r="R166" s="54"/>
      <c r="S166" s="54"/>
      <c r="T166" s="54"/>
      <c r="U166" s="54"/>
      <c r="V166" s="54"/>
      <c r="W166" s="54"/>
      <c r="X166" s="54"/>
      <c r="Y166" s="54"/>
      <c r="Z166" s="54"/>
      <c r="AA166" s="54"/>
      <c r="AB166" s="54"/>
      <c r="AC166" s="137"/>
      <c r="AD166" s="138"/>
    </row>
    <row r="167" spans="1:30">
      <c r="A167" s="51">
        <f t="shared" si="122"/>
        <v>164</v>
      </c>
      <c r="B167" s="54"/>
      <c r="C167" s="145"/>
      <c r="D167" s="52"/>
      <c r="E167" s="52"/>
      <c r="F167" s="52"/>
      <c r="G167" s="52"/>
      <c r="H167" s="54"/>
      <c r="I167" s="54"/>
      <c r="J167" s="54"/>
      <c r="K167" s="54"/>
      <c r="L167" s="54"/>
      <c r="M167" s="54"/>
      <c r="N167" s="54"/>
      <c r="O167" s="60"/>
      <c r="P167" s="54"/>
      <c r="Q167" s="136"/>
      <c r="R167" s="54"/>
      <c r="S167" s="54"/>
      <c r="T167" s="54"/>
      <c r="U167" s="54"/>
      <c r="V167" s="54"/>
      <c r="W167" s="54"/>
      <c r="X167" s="54"/>
      <c r="Y167" s="54"/>
      <c r="Z167" s="54"/>
      <c r="AA167" s="54"/>
      <c r="AB167" s="54"/>
      <c r="AC167" s="137"/>
      <c r="AD167" s="138"/>
    </row>
    <row r="168" spans="1:30">
      <c r="A168" s="51">
        <f t="shared" si="122"/>
        <v>165</v>
      </c>
      <c r="B168" s="54"/>
      <c r="C168" s="145"/>
      <c r="D168" s="52"/>
      <c r="E168" s="52"/>
      <c r="F168" s="52"/>
      <c r="G168" s="52"/>
      <c r="H168" s="54"/>
      <c r="I168" s="54"/>
      <c r="J168" s="54"/>
      <c r="K168" s="54"/>
      <c r="L168" s="54"/>
      <c r="M168" s="54"/>
      <c r="N168" s="54"/>
      <c r="O168" s="60"/>
      <c r="P168" s="54"/>
      <c r="Q168" s="136"/>
      <c r="R168" s="54"/>
      <c r="S168" s="54"/>
      <c r="T168" s="54"/>
      <c r="U168" s="54"/>
      <c r="V168" s="54"/>
      <c r="W168" s="54"/>
      <c r="X168" s="54"/>
      <c r="Y168" s="54"/>
      <c r="Z168" s="54"/>
      <c r="AA168" s="54"/>
      <c r="AB168" s="54"/>
      <c r="AC168" s="137"/>
      <c r="AD168" s="138"/>
    </row>
    <row r="169" spans="1:30">
      <c r="A169" s="51">
        <f t="shared" si="122"/>
        <v>166</v>
      </c>
      <c r="B169" s="54"/>
      <c r="C169" s="145"/>
      <c r="D169" s="52"/>
      <c r="E169" s="52"/>
      <c r="F169" s="52"/>
      <c r="G169" s="52"/>
      <c r="H169" s="54"/>
      <c r="I169" s="54"/>
      <c r="J169" s="54"/>
      <c r="K169" s="54"/>
      <c r="L169" s="54"/>
      <c r="M169" s="54"/>
      <c r="N169" s="54"/>
      <c r="O169" s="60"/>
      <c r="P169" s="54"/>
      <c r="Q169" s="136"/>
      <c r="R169" s="54"/>
      <c r="S169" s="54"/>
      <c r="T169" s="54"/>
      <c r="U169" s="54"/>
      <c r="V169" s="54"/>
      <c r="W169" s="54"/>
      <c r="X169" s="54"/>
      <c r="Y169" s="54"/>
      <c r="Z169" s="54"/>
      <c r="AA169" s="54"/>
      <c r="AB169" s="54"/>
      <c r="AC169" s="137"/>
      <c r="AD169" s="138"/>
    </row>
    <row r="170" spans="1:30">
      <c r="A170" s="51">
        <f t="shared" si="122"/>
        <v>167</v>
      </c>
      <c r="B170" s="54"/>
      <c r="C170" s="145"/>
      <c r="D170" s="52"/>
      <c r="E170" s="52"/>
      <c r="F170" s="52"/>
      <c r="G170" s="52"/>
      <c r="H170" s="54"/>
      <c r="I170" s="54"/>
      <c r="J170" s="54"/>
      <c r="K170" s="54"/>
      <c r="L170" s="54"/>
      <c r="M170" s="54"/>
      <c r="N170" s="54"/>
      <c r="O170" s="60"/>
      <c r="P170" s="54"/>
      <c r="Q170" s="136"/>
      <c r="R170" s="54"/>
      <c r="S170" s="54"/>
      <c r="T170" s="54"/>
      <c r="U170" s="54"/>
      <c r="V170" s="54"/>
      <c r="W170" s="54"/>
      <c r="X170" s="54"/>
      <c r="Y170" s="54"/>
      <c r="Z170" s="54"/>
      <c r="AA170" s="54"/>
      <c r="AB170" s="54"/>
      <c r="AC170" s="137"/>
      <c r="AD170" s="138"/>
    </row>
    <row r="171" spans="1:30">
      <c r="A171" s="51">
        <f t="shared" si="122"/>
        <v>168</v>
      </c>
      <c r="B171" s="54"/>
      <c r="C171" s="145"/>
      <c r="D171" s="52"/>
      <c r="E171" s="52"/>
      <c r="F171" s="52"/>
      <c r="G171" s="52"/>
      <c r="H171" s="54"/>
      <c r="I171" s="54"/>
      <c r="J171" s="54"/>
      <c r="K171" s="54"/>
      <c r="L171" s="54"/>
      <c r="M171" s="54"/>
      <c r="N171" s="54"/>
      <c r="O171" s="60"/>
      <c r="P171" s="54"/>
      <c r="Q171" s="136"/>
      <c r="R171" s="54"/>
      <c r="S171" s="54"/>
      <c r="T171" s="54"/>
      <c r="U171" s="54"/>
      <c r="V171" s="54"/>
      <c r="W171" s="54"/>
      <c r="X171" s="54"/>
      <c r="Y171" s="54"/>
      <c r="Z171" s="54"/>
      <c r="AA171" s="54"/>
      <c r="AB171" s="54"/>
      <c r="AC171" s="137"/>
      <c r="AD171" s="138"/>
    </row>
    <row r="172" spans="1:30">
      <c r="A172" s="51">
        <f t="shared" si="122"/>
        <v>169</v>
      </c>
      <c r="B172" s="54"/>
      <c r="C172" s="145"/>
      <c r="D172" s="52"/>
      <c r="E172" s="52"/>
      <c r="F172" s="52"/>
      <c r="G172" s="52"/>
      <c r="H172" s="54"/>
      <c r="I172" s="54"/>
      <c r="J172" s="54"/>
      <c r="K172" s="54"/>
      <c r="L172" s="54"/>
      <c r="M172" s="54"/>
      <c r="N172" s="54"/>
      <c r="O172" s="60"/>
      <c r="P172" s="54"/>
      <c r="Q172" s="136"/>
      <c r="R172" s="54"/>
      <c r="S172" s="54"/>
      <c r="T172" s="54"/>
      <c r="U172" s="54"/>
      <c r="V172" s="54"/>
      <c r="W172" s="54"/>
      <c r="X172" s="54"/>
      <c r="Y172" s="54"/>
      <c r="Z172" s="54"/>
      <c r="AA172" s="54"/>
      <c r="AB172" s="54"/>
      <c r="AC172" s="137"/>
      <c r="AD172" s="138"/>
    </row>
    <row r="173" spans="1:30">
      <c r="A173" s="51">
        <f t="shared" si="122"/>
        <v>170</v>
      </c>
      <c r="B173" s="54"/>
      <c r="C173" s="145"/>
      <c r="D173" s="52"/>
      <c r="E173" s="52"/>
      <c r="F173" s="52"/>
      <c r="G173" s="52"/>
      <c r="H173" s="54"/>
      <c r="I173" s="54"/>
      <c r="J173" s="54"/>
      <c r="K173" s="54"/>
      <c r="L173" s="54"/>
      <c r="M173" s="54"/>
      <c r="N173" s="54"/>
      <c r="O173" s="60"/>
      <c r="P173" s="54"/>
      <c r="Q173" s="136"/>
      <c r="R173" s="54"/>
      <c r="S173" s="54"/>
      <c r="T173" s="54"/>
      <c r="U173" s="54"/>
      <c r="V173" s="54"/>
      <c r="W173" s="54"/>
      <c r="X173" s="54"/>
      <c r="Y173" s="54"/>
      <c r="Z173" s="54"/>
      <c r="AA173" s="54"/>
      <c r="AB173" s="54"/>
      <c r="AC173" s="137"/>
      <c r="AD173" s="138"/>
    </row>
    <row r="174" spans="1:30">
      <c r="A174" s="51">
        <f t="shared" si="122"/>
        <v>171</v>
      </c>
      <c r="B174" s="54"/>
      <c r="C174" s="145"/>
      <c r="D174" s="52"/>
      <c r="E174" s="52"/>
      <c r="F174" s="52"/>
      <c r="G174" s="52"/>
      <c r="H174" s="54"/>
      <c r="I174" s="54"/>
      <c r="J174" s="54"/>
      <c r="K174" s="54"/>
      <c r="L174" s="54"/>
      <c r="M174" s="54"/>
      <c r="N174" s="54"/>
      <c r="O174" s="60"/>
      <c r="P174" s="54"/>
      <c r="Q174" s="136"/>
      <c r="R174" s="54"/>
      <c r="S174" s="54"/>
      <c r="T174" s="54"/>
      <c r="U174" s="54"/>
      <c r="V174" s="54"/>
      <c r="W174" s="54"/>
      <c r="X174" s="54"/>
      <c r="Y174" s="54"/>
      <c r="Z174" s="54"/>
      <c r="AA174" s="54"/>
      <c r="AB174" s="54"/>
      <c r="AC174" s="137"/>
      <c r="AD174" s="138"/>
    </row>
    <row r="175" spans="1:30">
      <c r="A175" s="51">
        <f t="shared" si="122"/>
        <v>172</v>
      </c>
      <c r="B175" s="54"/>
      <c r="C175" s="145"/>
      <c r="D175" s="52"/>
      <c r="E175" s="52"/>
      <c r="F175" s="52"/>
      <c r="G175" s="52"/>
      <c r="H175" s="54"/>
      <c r="I175" s="54"/>
      <c r="J175" s="54"/>
      <c r="K175" s="54"/>
      <c r="L175" s="54"/>
      <c r="M175" s="54"/>
      <c r="N175" s="54"/>
      <c r="O175" s="60"/>
      <c r="P175" s="54"/>
      <c r="Q175" s="136"/>
      <c r="R175" s="54"/>
      <c r="S175" s="54"/>
      <c r="T175" s="54"/>
      <c r="U175" s="54"/>
      <c r="V175" s="54"/>
      <c r="W175" s="54"/>
      <c r="X175" s="54"/>
      <c r="Y175" s="54"/>
      <c r="Z175" s="54"/>
      <c r="AA175" s="54"/>
      <c r="AB175" s="54"/>
      <c r="AC175" s="137"/>
      <c r="AD175" s="138"/>
    </row>
    <row r="176" spans="1:30">
      <c r="A176" s="51">
        <f t="shared" si="122"/>
        <v>173</v>
      </c>
      <c r="B176" s="54"/>
      <c r="C176" s="145"/>
      <c r="D176" s="52"/>
      <c r="E176" s="52"/>
      <c r="F176" s="52"/>
      <c r="G176" s="52"/>
      <c r="H176" s="54"/>
      <c r="I176" s="54"/>
      <c r="J176" s="54"/>
      <c r="K176" s="54"/>
      <c r="L176" s="54"/>
      <c r="M176" s="54"/>
      <c r="N176" s="54"/>
      <c r="O176" s="60"/>
      <c r="P176" s="54"/>
      <c r="Q176" s="136"/>
      <c r="R176" s="54"/>
      <c r="S176" s="54"/>
      <c r="T176" s="54"/>
      <c r="U176" s="54"/>
      <c r="V176" s="54"/>
      <c r="W176" s="54"/>
      <c r="X176" s="54"/>
      <c r="Y176" s="54"/>
      <c r="Z176" s="54"/>
      <c r="AA176" s="54"/>
      <c r="AB176" s="54"/>
      <c r="AC176" s="137"/>
      <c r="AD176" s="138"/>
    </row>
    <row r="177" spans="1:30">
      <c r="A177" s="51">
        <f t="shared" si="122"/>
        <v>174</v>
      </c>
      <c r="B177" s="54"/>
      <c r="C177" s="145"/>
      <c r="D177" s="52"/>
      <c r="E177" s="52"/>
      <c r="F177" s="52"/>
      <c r="G177" s="52"/>
      <c r="H177" s="54"/>
      <c r="I177" s="54"/>
      <c r="J177" s="54"/>
      <c r="K177" s="54"/>
      <c r="L177" s="54"/>
      <c r="M177" s="54"/>
      <c r="N177" s="54"/>
      <c r="O177" s="60"/>
      <c r="P177" s="54"/>
      <c r="Q177" s="136"/>
      <c r="R177" s="54"/>
      <c r="S177" s="54"/>
      <c r="T177" s="54"/>
      <c r="U177" s="54"/>
      <c r="V177" s="54"/>
      <c r="W177" s="54"/>
      <c r="X177" s="54"/>
      <c r="Y177" s="54"/>
      <c r="Z177" s="54"/>
      <c r="AA177" s="54"/>
      <c r="AB177" s="54"/>
      <c r="AC177" s="137"/>
      <c r="AD177" s="138"/>
    </row>
    <row r="178" spans="1:30">
      <c r="A178" s="51">
        <f t="shared" si="122"/>
        <v>175</v>
      </c>
      <c r="B178" s="54"/>
      <c r="C178" s="145"/>
      <c r="D178" s="52"/>
      <c r="E178" s="52"/>
      <c r="F178" s="52"/>
      <c r="G178" s="52"/>
      <c r="H178" s="54"/>
      <c r="I178" s="54"/>
      <c r="J178" s="54"/>
      <c r="K178" s="54"/>
      <c r="L178" s="54"/>
      <c r="M178" s="54"/>
      <c r="N178" s="54"/>
      <c r="O178" s="60"/>
      <c r="P178" s="54"/>
      <c r="Q178" s="136"/>
      <c r="R178" s="54"/>
      <c r="S178" s="54"/>
      <c r="T178" s="54"/>
      <c r="U178" s="54"/>
      <c r="V178" s="54"/>
      <c r="W178" s="54"/>
      <c r="X178" s="54"/>
      <c r="Y178" s="54"/>
      <c r="Z178" s="54"/>
      <c r="AA178" s="54"/>
      <c r="AB178" s="54"/>
      <c r="AC178" s="137"/>
      <c r="AD178" s="138"/>
    </row>
    <row r="179" ht="12" spans="1:30">
      <c r="A179" s="141">
        <f t="shared" si="122"/>
        <v>176</v>
      </c>
      <c r="B179" s="139"/>
      <c r="C179" s="147"/>
      <c r="D179" s="142"/>
      <c r="E179" s="142"/>
      <c r="F179" s="142"/>
      <c r="G179" s="142"/>
      <c r="H179" s="139"/>
      <c r="I179" s="139"/>
      <c r="J179" s="139"/>
      <c r="K179" s="139"/>
      <c r="L179" s="139"/>
      <c r="M179" s="139"/>
      <c r="N179" s="139"/>
      <c r="O179" s="143"/>
      <c r="P179" s="54"/>
      <c r="Q179" s="136"/>
      <c r="R179" s="54"/>
      <c r="S179" s="54"/>
      <c r="T179" s="54"/>
      <c r="U179" s="54"/>
      <c r="V179" s="54"/>
      <c r="W179" s="54"/>
      <c r="X179" s="54"/>
      <c r="Y179" s="54"/>
      <c r="Z179" s="54"/>
      <c r="AA179" s="54"/>
      <c r="AB179" s="54"/>
      <c r="AC179" s="137"/>
      <c r="AD179" s="138"/>
    </row>
    <row r="180" spans="1:30">
      <c r="A180" s="51">
        <f t="shared" si="122"/>
        <v>177</v>
      </c>
      <c r="B180" s="174"/>
      <c r="C180" s="145"/>
      <c r="D180" s="52"/>
      <c r="E180" s="52"/>
      <c r="F180" s="52"/>
      <c r="G180" s="52"/>
      <c r="H180" s="54"/>
      <c r="I180" s="54"/>
      <c r="J180" s="54"/>
      <c r="K180" s="54"/>
      <c r="L180" s="54"/>
      <c r="M180" s="54"/>
      <c r="N180" s="54"/>
      <c r="O180" s="60"/>
      <c r="P180" s="54"/>
      <c r="Q180" s="136"/>
      <c r="R180" s="54"/>
      <c r="S180" s="54"/>
      <c r="T180" s="54"/>
      <c r="U180" s="54"/>
      <c r="V180" s="54"/>
      <c r="W180" s="54"/>
      <c r="X180" s="54"/>
      <c r="Y180" s="54"/>
      <c r="Z180" s="54"/>
      <c r="AA180" s="54"/>
      <c r="AB180" s="54"/>
      <c r="AC180" s="137"/>
      <c r="AD180" s="138"/>
    </row>
    <row r="181" spans="1:30">
      <c r="A181" s="51">
        <f t="shared" si="122"/>
        <v>178</v>
      </c>
      <c r="B181" s="175"/>
      <c r="C181" s="145"/>
      <c r="D181" s="52"/>
      <c r="E181" s="52"/>
      <c r="F181" s="52"/>
      <c r="G181" s="52"/>
      <c r="H181" s="54"/>
      <c r="I181" s="54"/>
      <c r="J181" s="54"/>
      <c r="K181" s="54"/>
      <c r="L181" s="54"/>
      <c r="M181" s="54"/>
      <c r="N181" s="54"/>
      <c r="O181" s="60"/>
      <c r="P181" s="54"/>
      <c r="Q181" s="136"/>
      <c r="R181" s="54"/>
      <c r="S181" s="54"/>
      <c r="T181" s="54"/>
      <c r="U181" s="54"/>
      <c r="V181" s="54"/>
      <c r="W181" s="54"/>
      <c r="X181" s="54"/>
      <c r="Y181" s="54"/>
      <c r="Z181" s="54"/>
      <c r="AA181" s="54"/>
      <c r="AB181" s="54"/>
      <c r="AC181" s="137"/>
      <c r="AD181" s="138"/>
    </row>
    <row r="182" spans="1:30">
      <c r="A182" s="51">
        <f t="shared" si="122"/>
        <v>179</v>
      </c>
      <c r="B182" s="175"/>
      <c r="C182" s="145"/>
      <c r="D182" s="52"/>
      <c r="E182" s="52"/>
      <c r="F182" s="52"/>
      <c r="G182" s="52"/>
      <c r="H182" s="54"/>
      <c r="I182" s="54"/>
      <c r="J182" s="54"/>
      <c r="K182" s="54"/>
      <c r="L182" s="54"/>
      <c r="M182" s="54"/>
      <c r="N182" s="54"/>
      <c r="O182" s="60"/>
      <c r="P182" s="54"/>
      <c r="Q182" s="136"/>
      <c r="R182" s="54"/>
      <c r="S182" s="54"/>
      <c r="T182" s="54"/>
      <c r="U182" s="54"/>
      <c r="V182" s="54"/>
      <c r="W182" s="54"/>
      <c r="X182" s="54"/>
      <c r="Y182" s="54"/>
      <c r="Z182" s="54"/>
      <c r="AA182" s="54"/>
      <c r="AB182" s="54"/>
      <c r="AC182" s="137"/>
      <c r="AD182" s="138"/>
    </row>
    <row r="183" spans="1:30">
      <c r="A183" s="51">
        <f t="shared" si="122"/>
        <v>180</v>
      </c>
      <c r="B183" s="175"/>
      <c r="C183" s="145"/>
      <c r="D183" s="52"/>
      <c r="E183" s="52"/>
      <c r="F183" s="52"/>
      <c r="G183" s="52"/>
      <c r="H183" s="54"/>
      <c r="I183" s="54"/>
      <c r="J183" s="54"/>
      <c r="K183" s="54"/>
      <c r="L183" s="54"/>
      <c r="M183" s="54"/>
      <c r="N183" s="54"/>
      <c r="O183" s="60"/>
      <c r="P183" s="54"/>
      <c r="Q183" s="136"/>
      <c r="R183" s="54"/>
      <c r="S183" s="54"/>
      <c r="T183" s="54"/>
      <c r="U183" s="54"/>
      <c r="V183" s="54"/>
      <c r="W183" s="54"/>
      <c r="X183" s="54"/>
      <c r="Y183" s="54"/>
      <c r="Z183" s="54"/>
      <c r="AA183" s="54"/>
      <c r="AB183" s="54"/>
      <c r="AC183" s="137"/>
      <c r="AD183" s="138"/>
    </row>
    <row r="184" spans="1:30">
      <c r="A184" s="51">
        <f t="shared" si="122"/>
        <v>181</v>
      </c>
      <c r="B184" s="175"/>
      <c r="C184" s="145"/>
      <c r="D184" s="52"/>
      <c r="E184" s="52"/>
      <c r="F184" s="52"/>
      <c r="G184" s="52"/>
      <c r="H184" s="54"/>
      <c r="I184" s="54"/>
      <c r="J184" s="54"/>
      <c r="K184" s="54"/>
      <c r="L184" s="54"/>
      <c r="M184" s="54"/>
      <c r="N184" s="54"/>
      <c r="O184" s="60"/>
      <c r="P184" s="54"/>
      <c r="Q184" s="136"/>
      <c r="R184" s="54"/>
      <c r="S184" s="54"/>
      <c r="T184" s="54"/>
      <c r="U184" s="54"/>
      <c r="V184" s="54"/>
      <c r="W184" s="54"/>
      <c r="X184" s="54"/>
      <c r="Y184" s="54"/>
      <c r="Z184" s="54"/>
      <c r="AA184" s="54"/>
      <c r="AB184" s="54"/>
      <c r="AC184" s="137"/>
      <c r="AD184" s="138"/>
    </row>
    <row r="185" spans="1:30">
      <c r="A185" s="51">
        <f t="shared" si="122"/>
        <v>182</v>
      </c>
      <c r="B185" s="175"/>
      <c r="C185" s="145"/>
      <c r="D185" s="52"/>
      <c r="E185" s="52"/>
      <c r="F185" s="52"/>
      <c r="G185" s="52"/>
      <c r="H185" s="54"/>
      <c r="I185" s="54"/>
      <c r="J185" s="54"/>
      <c r="K185" s="54"/>
      <c r="L185" s="54"/>
      <c r="M185" s="54"/>
      <c r="N185" s="54"/>
      <c r="O185" s="60"/>
      <c r="P185" s="54"/>
      <c r="Q185" s="136"/>
      <c r="R185" s="54"/>
      <c r="S185" s="54"/>
      <c r="T185" s="54"/>
      <c r="U185" s="54"/>
      <c r="V185" s="54"/>
      <c r="W185" s="54"/>
      <c r="X185" s="54"/>
      <c r="Y185" s="54"/>
      <c r="Z185" s="54"/>
      <c r="AA185" s="54"/>
      <c r="AB185" s="54"/>
      <c r="AC185" s="137"/>
      <c r="AD185" s="138"/>
    </row>
    <row r="186" spans="1:30">
      <c r="A186" s="51">
        <f t="shared" si="122"/>
        <v>183</v>
      </c>
      <c r="B186" s="175"/>
      <c r="C186" s="145"/>
      <c r="D186" s="52"/>
      <c r="E186" s="52"/>
      <c r="F186" s="52"/>
      <c r="G186" s="52"/>
      <c r="H186" s="54"/>
      <c r="I186" s="54"/>
      <c r="J186" s="54"/>
      <c r="K186" s="54"/>
      <c r="L186" s="54"/>
      <c r="M186" s="54"/>
      <c r="N186" s="54"/>
      <c r="O186" s="60"/>
      <c r="P186" s="54"/>
      <c r="Q186" s="136"/>
      <c r="R186" s="54"/>
      <c r="S186" s="54"/>
      <c r="T186" s="54"/>
      <c r="U186" s="54"/>
      <c r="V186" s="54"/>
      <c r="W186" s="54"/>
      <c r="X186" s="54"/>
      <c r="Y186" s="54"/>
      <c r="Z186" s="54"/>
      <c r="AA186" s="54"/>
      <c r="AB186" s="54"/>
      <c r="AC186" s="137"/>
      <c r="AD186" s="138"/>
    </row>
    <row r="187" spans="1:30">
      <c r="A187" s="51">
        <f t="shared" si="122"/>
        <v>184</v>
      </c>
      <c r="B187" s="175"/>
      <c r="C187" s="145"/>
      <c r="D187" s="52"/>
      <c r="E187" s="52"/>
      <c r="F187" s="52"/>
      <c r="G187" s="52"/>
      <c r="H187" s="54"/>
      <c r="I187" s="54"/>
      <c r="J187" s="54"/>
      <c r="K187" s="54"/>
      <c r="L187" s="54"/>
      <c r="M187" s="54"/>
      <c r="N187" s="54"/>
      <c r="O187" s="60"/>
      <c r="P187" s="54"/>
      <c r="Q187" s="136"/>
      <c r="R187" s="54"/>
      <c r="S187" s="54"/>
      <c r="T187" s="54"/>
      <c r="U187" s="54"/>
      <c r="V187" s="54"/>
      <c r="W187" s="54"/>
      <c r="X187" s="54"/>
      <c r="Y187" s="54"/>
      <c r="Z187" s="54"/>
      <c r="AA187" s="54"/>
      <c r="AB187" s="54"/>
      <c r="AC187" s="137"/>
      <c r="AD187" s="138"/>
    </row>
    <row r="188" spans="1:30">
      <c r="A188" s="51">
        <f t="shared" si="122"/>
        <v>185</v>
      </c>
      <c r="B188" s="175"/>
      <c r="C188" s="145"/>
      <c r="D188" s="52"/>
      <c r="E188" s="52"/>
      <c r="F188" s="52"/>
      <c r="G188" s="52"/>
      <c r="H188" s="54"/>
      <c r="I188" s="54"/>
      <c r="J188" s="54"/>
      <c r="K188" s="54"/>
      <c r="L188" s="54"/>
      <c r="M188" s="54"/>
      <c r="N188" s="54"/>
      <c r="O188" s="60"/>
      <c r="P188" s="54"/>
      <c r="Q188" s="136"/>
      <c r="R188" s="54"/>
      <c r="S188" s="54"/>
      <c r="T188" s="54"/>
      <c r="U188" s="54"/>
      <c r="V188" s="54"/>
      <c r="W188" s="54"/>
      <c r="X188" s="54"/>
      <c r="Y188" s="54"/>
      <c r="Z188" s="54"/>
      <c r="AA188" s="54"/>
      <c r="AB188" s="54"/>
      <c r="AC188" s="137"/>
      <c r="AD188" s="138"/>
    </row>
    <row r="189" spans="1:30">
      <c r="A189" s="51">
        <f t="shared" si="122"/>
        <v>186</v>
      </c>
      <c r="B189" s="175"/>
      <c r="C189" s="145"/>
      <c r="D189" s="52"/>
      <c r="E189" s="52"/>
      <c r="F189" s="52"/>
      <c r="G189" s="52"/>
      <c r="H189" s="54"/>
      <c r="I189" s="54"/>
      <c r="J189" s="54"/>
      <c r="K189" s="54"/>
      <c r="L189" s="54"/>
      <c r="M189" s="54"/>
      <c r="N189" s="54"/>
      <c r="O189" s="60"/>
      <c r="P189" s="54"/>
      <c r="Q189" s="136"/>
      <c r="R189" s="54"/>
      <c r="S189" s="54"/>
      <c r="T189" s="54"/>
      <c r="U189" s="54"/>
      <c r="V189" s="54"/>
      <c r="W189" s="54"/>
      <c r="X189" s="54"/>
      <c r="Y189" s="54"/>
      <c r="Z189" s="54"/>
      <c r="AA189" s="54"/>
      <c r="AB189" s="54"/>
      <c r="AC189" s="137"/>
      <c r="AD189" s="138"/>
    </row>
    <row r="190" spans="1:30">
      <c r="A190" s="51">
        <f t="shared" si="122"/>
        <v>187</v>
      </c>
      <c r="B190" s="175"/>
      <c r="C190" s="145"/>
      <c r="D190" s="52"/>
      <c r="E190" s="52"/>
      <c r="F190" s="52"/>
      <c r="G190" s="52"/>
      <c r="H190" s="54"/>
      <c r="I190" s="54"/>
      <c r="J190" s="54"/>
      <c r="K190" s="54"/>
      <c r="L190" s="54"/>
      <c r="M190" s="54"/>
      <c r="N190" s="54"/>
      <c r="O190" s="60"/>
      <c r="P190" s="54"/>
      <c r="Q190" s="136"/>
      <c r="R190" s="54"/>
      <c r="S190" s="54"/>
      <c r="T190" s="54"/>
      <c r="U190" s="54"/>
      <c r="V190" s="54"/>
      <c r="W190" s="54"/>
      <c r="X190" s="54"/>
      <c r="Y190" s="54"/>
      <c r="Z190" s="54"/>
      <c r="AA190" s="54"/>
      <c r="AB190" s="54"/>
      <c r="AC190" s="137"/>
      <c r="AD190" s="138"/>
    </row>
    <row r="191" spans="1:30">
      <c r="A191" s="51">
        <f t="shared" si="122"/>
        <v>188</v>
      </c>
      <c r="B191" s="175"/>
      <c r="C191" s="145"/>
      <c r="D191" s="52"/>
      <c r="E191" s="52"/>
      <c r="F191" s="52"/>
      <c r="G191" s="52"/>
      <c r="H191" s="54"/>
      <c r="I191" s="54"/>
      <c r="J191" s="54"/>
      <c r="K191" s="54"/>
      <c r="L191" s="54"/>
      <c r="M191" s="54"/>
      <c r="N191" s="54"/>
      <c r="O191" s="60"/>
      <c r="P191" s="54"/>
      <c r="Q191" s="136"/>
      <c r="R191" s="54"/>
      <c r="S191" s="54"/>
      <c r="T191" s="54"/>
      <c r="U191" s="54"/>
      <c r="V191" s="54"/>
      <c r="W191" s="54"/>
      <c r="X191" s="54"/>
      <c r="Y191" s="54"/>
      <c r="Z191" s="54"/>
      <c r="AA191" s="54"/>
      <c r="AB191" s="54"/>
      <c r="AC191" s="137"/>
      <c r="AD191" s="138"/>
    </row>
    <row r="192" spans="1:30">
      <c r="A192" s="51">
        <f t="shared" si="122"/>
        <v>189</v>
      </c>
      <c r="B192" s="175"/>
      <c r="C192" s="145"/>
      <c r="D192" s="52"/>
      <c r="E192" s="52"/>
      <c r="F192" s="52"/>
      <c r="G192" s="52"/>
      <c r="H192" s="54"/>
      <c r="I192" s="54"/>
      <c r="J192" s="54"/>
      <c r="K192" s="54"/>
      <c r="L192" s="54"/>
      <c r="M192" s="54"/>
      <c r="N192" s="54"/>
      <c r="O192" s="60"/>
      <c r="P192" s="54"/>
      <c r="Q192" s="136"/>
      <c r="R192" s="54"/>
      <c r="S192" s="54"/>
      <c r="T192" s="54"/>
      <c r="U192" s="54"/>
      <c r="V192" s="54"/>
      <c r="W192" s="54"/>
      <c r="X192" s="54"/>
      <c r="Y192" s="54"/>
      <c r="Z192" s="54"/>
      <c r="AA192" s="54"/>
      <c r="AB192" s="54"/>
      <c r="AC192" s="137"/>
      <c r="AD192" s="138"/>
    </row>
    <row r="193" spans="1:30">
      <c r="A193" s="51">
        <f t="shared" si="122"/>
        <v>190</v>
      </c>
      <c r="B193" s="175"/>
      <c r="C193" s="145"/>
      <c r="D193" s="52"/>
      <c r="E193" s="52"/>
      <c r="F193" s="52"/>
      <c r="G193" s="52"/>
      <c r="H193" s="54"/>
      <c r="I193" s="54"/>
      <c r="J193" s="54"/>
      <c r="K193" s="54"/>
      <c r="L193" s="54"/>
      <c r="M193" s="54"/>
      <c r="N193" s="54"/>
      <c r="O193" s="60"/>
      <c r="P193" s="54"/>
      <c r="Q193" s="136"/>
      <c r="R193" s="54"/>
      <c r="S193" s="54"/>
      <c r="T193" s="54"/>
      <c r="U193" s="54"/>
      <c r="V193" s="54"/>
      <c r="W193" s="54"/>
      <c r="X193" s="54"/>
      <c r="Y193" s="54"/>
      <c r="Z193" s="54"/>
      <c r="AA193" s="54"/>
      <c r="AB193" s="54"/>
      <c r="AC193" s="137"/>
      <c r="AD193" s="138"/>
    </row>
    <row r="194" spans="1:30">
      <c r="A194" s="51">
        <f t="shared" si="122"/>
        <v>191</v>
      </c>
      <c r="B194" s="175"/>
      <c r="C194" s="145"/>
      <c r="D194" s="52"/>
      <c r="E194" s="52"/>
      <c r="F194" s="52"/>
      <c r="G194" s="52"/>
      <c r="H194" s="54"/>
      <c r="I194" s="54"/>
      <c r="J194" s="54"/>
      <c r="K194" s="54"/>
      <c r="L194" s="54"/>
      <c r="M194" s="54"/>
      <c r="N194" s="54"/>
      <c r="O194" s="60"/>
      <c r="P194" s="54"/>
      <c r="Q194" s="136"/>
      <c r="R194" s="54"/>
      <c r="S194" s="54"/>
      <c r="T194" s="54"/>
      <c r="U194" s="54"/>
      <c r="V194" s="54"/>
      <c r="W194" s="54"/>
      <c r="X194" s="54"/>
      <c r="Y194" s="54"/>
      <c r="Z194" s="54"/>
      <c r="AA194" s="54"/>
      <c r="AB194" s="54"/>
      <c r="AC194" s="137"/>
      <c r="AD194" s="138"/>
    </row>
    <row r="195" spans="1:30">
      <c r="A195" s="51">
        <f t="shared" si="122"/>
        <v>192</v>
      </c>
      <c r="B195" s="175"/>
      <c r="C195" s="145"/>
      <c r="D195" s="52"/>
      <c r="E195" s="52"/>
      <c r="F195" s="52"/>
      <c r="G195" s="52"/>
      <c r="H195" s="54"/>
      <c r="I195" s="54"/>
      <c r="J195" s="54"/>
      <c r="K195" s="54"/>
      <c r="L195" s="54"/>
      <c r="M195" s="54"/>
      <c r="N195" s="54"/>
      <c r="O195" s="60"/>
      <c r="P195" s="54"/>
      <c r="Q195" s="136"/>
      <c r="R195" s="54"/>
      <c r="S195" s="54"/>
      <c r="T195" s="54"/>
      <c r="U195" s="54"/>
      <c r="V195" s="54"/>
      <c r="W195" s="54"/>
      <c r="X195" s="54"/>
      <c r="Y195" s="54"/>
      <c r="Z195" s="54"/>
      <c r="AA195" s="54"/>
      <c r="AB195" s="54"/>
      <c r="AC195" s="137"/>
      <c r="AD195" s="138"/>
    </row>
    <row r="196" spans="1:30">
      <c r="A196" s="51">
        <f t="shared" si="122"/>
        <v>193</v>
      </c>
      <c r="B196" s="175"/>
      <c r="C196" s="145"/>
      <c r="D196" s="52"/>
      <c r="E196" s="52"/>
      <c r="F196" s="52"/>
      <c r="G196" s="52"/>
      <c r="H196" s="54"/>
      <c r="I196" s="54"/>
      <c r="J196" s="54"/>
      <c r="K196" s="54"/>
      <c r="L196" s="54"/>
      <c r="M196" s="54"/>
      <c r="N196" s="54"/>
      <c r="O196" s="60"/>
      <c r="P196" s="54"/>
      <c r="Q196" s="136"/>
      <c r="R196" s="54"/>
      <c r="S196" s="54"/>
      <c r="T196" s="54"/>
      <c r="U196" s="54"/>
      <c r="V196" s="54"/>
      <c r="W196" s="54"/>
      <c r="X196" s="54"/>
      <c r="Y196" s="54"/>
      <c r="Z196" s="54"/>
      <c r="AA196" s="54"/>
      <c r="AB196" s="54"/>
      <c r="AC196" s="137"/>
      <c r="AD196" s="138"/>
    </row>
    <row r="197" spans="1:30">
      <c r="A197" s="51">
        <f t="shared" si="122"/>
        <v>194</v>
      </c>
      <c r="B197" s="175"/>
      <c r="C197" s="145"/>
      <c r="D197" s="52"/>
      <c r="E197" s="52"/>
      <c r="F197" s="52"/>
      <c r="G197" s="52"/>
      <c r="H197" s="54"/>
      <c r="I197" s="54"/>
      <c r="J197" s="54"/>
      <c r="K197" s="54"/>
      <c r="L197" s="54"/>
      <c r="M197" s="54"/>
      <c r="N197" s="54"/>
      <c r="O197" s="60"/>
      <c r="P197" s="54"/>
      <c r="Q197" s="136"/>
      <c r="R197" s="54"/>
      <c r="S197" s="54"/>
      <c r="T197" s="54"/>
      <c r="U197" s="54"/>
      <c r="V197" s="54"/>
      <c r="W197" s="54"/>
      <c r="X197" s="54"/>
      <c r="Y197" s="54"/>
      <c r="Z197" s="54"/>
      <c r="AA197" s="54"/>
      <c r="AB197" s="54"/>
      <c r="AC197" s="137"/>
      <c r="AD197" s="138"/>
    </row>
    <row r="198" spans="1:30">
      <c r="A198" s="51">
        <f t="shared" si="122"/>
        <v>195</v>
      </c>
      <c r="B198" s="175"/>
      <c r="C198" s="145"/>
      <c r="D198" s="52"/>
      <c r="E198" s="52"/>
      <c r="F198" s="52"/>
      <c r="G198" s="52"/>
      <c r="H198" s="54"/>
      <c r="I198" s="54"/>
      <c r="J198" s="54"/>
      <c r="K198" s="54"/>
      <c r="L198" s="54"/>
      <c r="M198" s="54"/>
      <c r="N198" s="54"/>
      <c r="O198" s="60"/>
      <c r="P198" s="54"/>
      <c r="Q198" s="136"/>
      <c r="R198" s="54"/>
      <c r="S198" s="54"/>
      <c r="T198" s="54"/>
      <c r="U198" s="54"/>
      <c r="V198" s="54"/>
      <c r="W198" s="54"/>
      <c r="X198" s="54"/>
      <c r="Y198" s="54"/>
      <c r="Z198" s="54"/>
      <c r="AA198" s="54"/>
      <c r="AB198" s="54"/>
      <c r="AC198" s="137"/>
      <c r="AD198" s="138"/>
    </row>
    <row r="199" spans="1:30">
      <c r="A199" s="51">
        <f t="shared" si="122"/>
        <v>196</v>
      </c>
      <c r="B199" s="175"/>
      <c r="C199" s="145"/>
      <c r="D199" s="52"/>
      <c r="E199" s="52"/>
      <c r="F199" s="52"/>
      <c r="G199" s="52"/>
      <c r="H199" s="54"/>
      <c r="I199" s="54"/>
      <c r="J199" s="54"/>
      <c r="K199" s="54"/>
      <c r="L199" s="54"/>
      <c r="M199" s="54"/>
      <c r="N199" s="54"/>
      <c r="O199" s="60"/>
      <c r="P199" s="54"/>
      <c r="Q199" s="136"/>
      <c r="R199" s="54"/>
      <c r="S199" s="54"/>
      <c r="T199" s="54"/>
      <c r="U199" s="54"/>
      <c r="V199" s="54"/>
      <c r="W199" s="54"/>
      <c r="X199" s="54"/>
      <c r="Y199" s="54"/>
      <c r="Z199" s="54"/>
      <c r="AA199" s="54"/>
      <c r="AB199" s="54"/>
      <c r="AC199" s="137"/>
      <c r="AD199" s="138"/>
    </row>
    <row r="200" spans="1:30">
      <c r="A200" s="51">
        <f t="shared" si="122"/>
        <v>197</v>
      </c>
      <c r="B200" s="175"/>
      <c r="C200" s="145"/>
      <c r="D200" s="52"/>
      <c r="E200" s="52"/>
      <c r="F200" s="52"/>
      <c r="G200" s="52"/>
      <c r="H200" s="54"/>
      <c r="I200" s="54"/>
      <c r="J200" s="54"/>
      <c r="K200" s="54"/>
      <c r="L200" s="54"/>
      <c r="M200" s="54"/>
      <c r="N200" s="54"/>
      <c r="O200" s="60"/>
      <c r="P200" s="54"/>
      <c r="Q200" s="136"/>
      <c r="R200" s="54"/>
      <c r="S200" s="54"/>
      <c r="T200" s="54"/>
      <c r="U200" s="54"/>
      <c r="V200" s="54"/>
      <c r="W200" s="54"/>
      <c r="X200" s="54"/>
      <c r="Y200" s="54"/>
      <c r="Z200" s="54"/>
      <c r="AA200" s="54"/>
      <c r="AB200" s="54"/>
      <c r="AC200" s="137"/>
      <c r="AD200" s="138"/>
    </row>
    <row r="201" spans="1:30">
      <c r="A201" s="51">
        <f t="shared" ref="A201:A264" si="123">A200+1</f>
        <v>198</v>
      </c>
      <c r="B201" s="175"/>
      <c r="C201" s="145"/>
      <c r="D201" s="52"/>
      <c r="E201" s="52"/>
      <c r="F201" s="52"/>
      <c r="G201" s="52"/>
      <c r="H201" s="54"/>
      <c r="I201" s="54"/>
      <c r="J201" s="54"/>
      <c r="K201" s="54"/>
      <c r="L201" s="54"/>
      <c r="M201" s="54"/>
      <c r="N201" s="54"/>
      <c r="O201" s="60"/>
      <c r="P201" s="54"/>
      <c r="Q201" s="136"/>
      <c r="R201" s="54"/>
      <c r="S201" s="54"/>
      <c r="T201" s="54"/>
      <c r="U201" s="54"/>
      <c r="V201" s="54"/>
      <c r="W201" s="54"/>
      <c r="X201" s="54"/>
      <c r="Y201" s="54"/>
      <c r="Z201" s="54"/>
      <c r="AA201" s="54"/>
      <c r="AB201" s="54"/>
      <c r="AC201" s="137"/>
      <c r="AD201" s="138"/>
    </row>
    <row r="202" ht="12" spans="1:30">
      <c r="A202" s="141">
        <f t="shared" si="123"/>
        <v>199</v>
      </c>
      <c r="B202" s="176"/>
      <c r="C202" s="147"/>
      <c r="D202" s="142"/>
      <c r="E202" s="142"/>
      <c r="F202" s="142"/>
      <c r="G202" s="142"/>
      <c r="H202" s="139"/>
      <c r="I202" s="139"/>
      <c r="J202" s="139"/>
      <c r="K202" s="139"/>
      <c r="L202" s="139"/>
      <c r="M202" s="139"/>
      <c r="N202" s="139"/>
      <c r="O202" s="143"/>
      <c r="P202" s="54"/>
      <c r="Q202" s="136"/>
      <c r="R202" s="54"/>
      <c r="S202" s="54"/>
      <c r="T202" s="54"/>
      <c r="U202" s="54"/>
      <c r="V202" s="54"/>
      <c r="W202" s="54"/>
      <c r="X202" s="54"/>
      <c r="Y202" s="54"/>
      <c r="Z202" s="54"/>
      <c r="AA202" s="54"/>
      <c r="AB202" s="54"/>
      <c r="AC202" s="137"/>
      <c r="AD202" s="138"/>
    </row>
    <row r="203" spans="1:30">
      <c r="A203" s="51">
        <f t="shared" si="123"/>
        <v>200</v>
      </c>
      <c r="B203" s="174"/>
      <c r="C203" s="145"/>
      <c r="D203" s="52"/>
      <c r="E203" s="52"/>
      <c r="F203" s="52"/>
      <c r="G203" s="52"/>
      <c r="H203" s="54"/>
      <c r="I203" s="54"/>
      <c r="J203" s="54"/>
      <c r="K203" s="54"/>
      <c r="L203" s="54"/>
      <c r="M203" s="54"/>
      <c r="N203" s="54"/>
      <c r="O203" s="60"/>
      <c r="P203" s="54"/>
      <c r="Q203" s="136"/>
      <c r="R203" s="54"/>
      <c r="S203" s="54"/>
      <c r="T203" s="54"/>
      <c r="U203" s="54"/>
      <c r="V203" s="54"/>
      <c r="W203" s="54"/>
      <c r="X203" s="54"/>
      <c r="Y203" s="54"/>
      <c r="Z203" s="54"/>
      <c r="AA203" s="54"/>
      <c r="AB203" s="54"/>
      <c r="AC203" s="137"/>
      <c r="AD203" s="138"/>
    </row>
    <row r="204" spans="1:30">
      <c r="A204" s="51">
        <f t="shared" si="123"/>
        <v>201</v>
      </c>
      <c r="B204" s="175"/>
      <c r="C204" s="145"/>
      <c r="D204" s="52"/>
      <c r="E204" s="52"/>
      <c r="F204" s="52"/>
      <c r="G204" s="52"/>
      <c r="H204" s="54"/>
      <c r="I204" s="54"/>
      <c r="J204" s="54"/>
      <c r="K204" s="54"/>
      <c r="L204" s="54"/>
      <c r="M204" s="54"/>
      <c r="N204" s="54"/>
      <c r="O204" s="60"/>
      <c r="P204" s="54"/>
      <c r="Q204" s="136"/>
      <c r="R204" s="54"/>
      <c r="S204" s="54"/>
      <c r="T204" s="54"/>
      <c r="U204" s="54"/>
      <c r="V204" s="54"/>
      <c r="W204" s="54"/>
      <c r="X204" s="54"/>
      <c r="Y204" s="54"/>
      <c r="Z204" s="54"/>
      <c r="AA204" s="54"/>
      <c r="AB204" s="54"/>
      <c r="AC204" s="137"/>
      <c r="AD204" s="138"/>
    </row>
    <row r="205" spans="1:30">
      <c r="A205" s="51">
        <f t="shared" si="123"/>
        <v>202</v>
      </c>
      <c r="C205" s="148"/>
      <c r="D205" s="52"/>
      <c r="E205" s="52"/>
      <c r="F205" s="52"/>
      <c r="G205" s="52"/>
      <c r="H205" s="52"/>
      <c r="I205" s="52"/>
      <c r="J205" s="52"/>
      <c r="K205" s="52"/>
      <c r="L205" s="52"/>
      <c r="M205" s="52"/>
      <c r="N205" s="52"/>
      <c r="O205" s="59"/>
      <c r="P205" s="54"/>
      <c r="Q205" s="136"/>
      <c r="R205" s="54"/>
      <c r="S205" s="54"/>
      <c r="T205" s="54"/>
      <c r="U205" s="54"/>
      <c r="V205" s="54"/>
      <c r="W205" s="54"/>
      <c r="X205" s="54"/>
      <c r="Y205" s="54"/>
      <c r="Z205" s="54"/>
      <c r="AA205" s="54"/>
      <c r="AB205" s="54"/>
      <c r="AC205" s="137"/>
      <c r="AD205" s="138"/>
    </row>
    <row r="206" spans="1:30">
      <c r="A206" s="51">
        <f t="shared" si="123"/>
        <v>203</v>
      </c>
      <c r="C206" s="148"/>
      <c r="D206" s="52"/>
      <c r="E206" s="52"/>
      <c r="F206" s="52"/>
      <c r="G206" s="52"/>
      <c r="H206" s="52"/>
      <c r="I206" s="52"/>
      <c r="J206" s="52"/>
      <c r="K206" s="52"/>
      <c r="L206" s="52"/>
      <c r="M206" s="52"/>
      <c r="N206" s="52"/>
      <c r="O206" s="59"/>
      <c r="P206" s="54"/>
      <c r="Q206" s="136"/>
      <c r="R206" s="54"/>
      <c r="S206" s="54"/>
      <c r="T206" s="54"/>
      <c r="U206" s="54"/>
      <c r="V206" s="54"/>
      <c r="W206" s="54"/>
      <c r="X206" s="54"/>
      <c r="Y206" s="54"/>
      <c r="Z206" s="54"/>
      <c r="AA206" s="54"/>
      <c r="AB206" s="54"/>
      <c r="AC206" s="137"/>
      <c r="AD206" s="138"/>
    </row>
    <row r="207" spans="1:30">
      <c r="A207" s="51">
        <f t="shared" si="123"/>
        <v>204</v>
      </c>
      <c r="C207" s="148"/>
      <c r="D207" s="52"/>
      <c r="E207" s="52"/>
      <c r="F207" s="52"/>
      <c r="G207" s="52"/>
      <c r="H207" s="52"/>
      <c r="I207" s="52"/>
      <c r="J207" s="52"/>
      <c r="K207" s="52"/>
      <c r="L207" s="52"/>
      <c r="M207" s="52"/>
      <c r="N207" s="52"/>
      <c r="O207" s="59"/>
      <c r="P207" s="54"/>
      <c r="Q207" s="136"/>
      <c r="R207" s="54"/>
      <c r="S207" s="54"/>
      <c r="T207" s="54"/>
      <c r="U207" s="54"/>
      <c r="V207" s="54"/>
      <c r="W207" s="54"/>
      <c r="X207" s="54"/>
      <c r="Y207" s="54"/>
      <c r="Z207" s="54"/>
      <c r="AA207" s="54"/>
      <c r="AB207" s="54"/>
      <c r="AC207" s="137"/>
      <c r="AD207" s="138"/>
    </row>
    <row r="208" spans="1:30">
      <c r="A208" s="51">
        <f t="shared" si="123"/>
        <v>205</v>
      </c>
      <c r="C208" s="148"/>
      <c r="D208" s="52"/>
      <c r="E208" s="52"/>
      <c r="F208" s="52"/>
      <c r="G208" s="52"/>
      <c r="H208" s="52"/>
      <c r="I208" s="52"/>
      <c r="J208" s="52"/>
      <c r="K208" s="52"/>
      <c r="L208" s="52"/>
      <c r="M208" s="52"/>
      <c r="N208" s="52"/>
      <c r="O208" s="59"/>
      <c r="P208" s="54"/>
      <c r="Q208" s="136"/>
      <c r="R208" s="54"/>
      <c r="S208" s="54"/>
      <c r="T208" s="54"/>
      <c r="U208" s="54"/>
      <c r="V208" s="54"/>
      <c r="W208" s="54"/>
      <c r="X208" s="54"/>
      <c r="Y208" s="54"/>
      <c r="Z208" s="54"/>
      <c r="AA208" s="54"/>
      <c r="AB208" s="54"/>
      <c r="AC208" s="137"/>
      <c r="AD208" s="138"/>
    </row>
    <row r="209" spans="1:30">
      <c r="A209" s="51">
        <f t="shared" si="123"/>
        <v>206</v>
      </c>
      <c r="C209" s="148"/>
      <c r="D209" s="52"/>
      <c r="E209" s="52"/>
      <c r="F209" s="52"/>
      <c r="G209" s="52"/>
      <c r="H209" s="52"/>
      <c r="I209" s="52"/>
      <c r="J209" s="52"/>
      <c r="K209" s="52"/>
      <c r="L209" s="52"/>
      <c r="M209" s="52"/>
      <c r="N209" s="52"/>
      <c r="O209" s="59"/>
      <c r="P209" s="54"/>
      <c r="Q209" s="136"/>
      <c r="R209" s="54"/>
      <c r="S209" s="54"/>
      <c r="T209" s="54"/>
      <c r="U209" s="54"/>
      <c r="V209" s="54"/>
      <c r="W209" s="54"/>
      <c r="X209" s="54"/>
      <c r="Y209" s="54"/>
      <c r="Z209" s="54"/>
      <c r="AA209" s="54"/>
      <c r="AB209" s="54"/>
      <c r="AC209" s="137"/>
      <c r="AD209" s="138"/>
    </row>
    <row r="210" spans="1:30">
      <c r="A210" s="51">
        <f t="shared" si="123"/>
        <v>207</v>
      </c>
      <c r="C210" s="148"/>
      <c r="D210" s="52"/>
      <c r="E210" s="52"/>
      <c r="F210" s="52"/>
      <c r="G210" s="52"/>
      <c r="H210" s="52"/>
      <c r="I210" s="52"/>
      <c r="J210" s="52"/>
      <c r="K210" s="52"/>
      <c r="L210" s="52"/>
      <c r="M210" s="52"/>
      <c r="N210" s="52"/>
      <c r="O210" s="59"/>
      <c r="P210" s="54"/>
      <c r="Q210" s="136"/>
      <c r="R210" s="54"/>
      <c r="S210" s="54"/>
      <c r="T210" s="54"/>
      <c r="U210" s="54"/>
      <c r="V210" s="54"/>
      <c r="W210" s="54"/>
      <c r="X210" s="54"/>
      <c r="Y210" s="54"/>
      <c r="Z210" s="54"/>
      <c r="AA210" s="54"/>
      <c r="AB210" s="54"/>
      <c r="AC210" s="137"/>
      <c r="AD210" s="138"/>
    </row>
    <row r="211" spans="1:30">
      <c r="A211" s="51">
        <f t="shared" si="123"/>
        <v>208</v>
      </c>
      <c r="C211" s="148"/>
      <c r="D211" s="52"/>
      <c r="E211" s="52"/>
      <c r="F211" s="52"/>
      <c r="G211" s="52"/>
      <c r="H211" s="52"/>
      <c r="I211" s="52"/>
      <c r="J211" s="52"/>
      <c r="K211" s="52"/>
      <c r="L211" s="52"/>
      <c r="M211" s="52"/>
      <c r="N211" s="52"/>
      <c r="O211" s="59"/>
      <c r="P211" s="54"/>
      <c r="Q211" s="136"/>
      <c r="R211" s="54"/>
      <c r="S211" s="54"/>
      <c r="T211" s="54"/>
      <c r="U211" s="54"/>
      <c r="V211" s="54"/>
      <c r="W211" s="54"/>
      <c r="X211" s="54"/>
      <c r="Y211" s="54"/>
      <c r="Z211" s="54"/>
      <c r="AA211" s="54"/>
      <c r="AB211" s="54"/>
      <c r="AC211" s="137"/>
      <c r="AD211" s="138"/>
    </row>
    <row r="212" spans="1:30">
      <c r="A212" s="51">
        <f t="shared" si="123"/>
        <v>209</v>
      </c>
      <c r="C212" s="148"/>
      <c r="D212" s="52"/>
      <c r="E212" s="52"/>
      <c r="F212" s="52"/>
      <c r="G212" s="52"/>
      <c r="H212" s="52"/>
      <c r="I212" s="52"/>
      <c r="J212" s="52"/>
      <c r="K212" s="52"/>
      <c r="L212" s="52"/>
      <c r="M212" s="52"/>
      <c r="N212" s="52"/>
      <c r="O212" s="59"/>
      <c r="P212" s="54"/>
      <c r="Q212" s="136"/>
      <c r="R212" s="54"/>
      <c r="S212" s="54"/>
      <c r="T212" s="54"/>
      <c r="U212" s="54"/>
      <c r="V212" s="54"/>
      <c r="W212" s="54"/>
      <c r="X212" s="54"/>
      <c r="Y212" s="54"/>
      <c r="Z212" s="54"/>
      <c r="AA212" s="54"/>
      <c r="AB212" s="54"/>
      <c r="AC212" s="137"/>
      <c r="AD212" s="138"/>
    </row>
    <row r="213" spans="1:30">
      <c r="A213" s="51">
        <f t="shared" si="123"/>
        <v>210</v>
      </c>
      <c r="C213" s="148"/>
      <c r="D213" s="52"/>
      <c r="E213" s="52"/>
      <c r="F213" s="52"/>
      <c r="G213" s="52"/>
      <c r="H213" s="52"/>
      <c r="I213" s="52"/>
      <c r="J213" s="52"/>
      <c r="K213" s="52"/>
      <c r="L213" s="52"/>
      <c r="M213" s="52"/>
      <c r="N213" s="52"/>
      <c r="O213" s="59"/>
      <c r="P213" s="54"/>
      <c r="Q213" s="136"/>
      <c r="R213" s="54"/>
      <c r="S213" s="54"/>
      <c r="T213" s="54"/>
      <c r="U213" s="54"/>
      <c r="V213" s="54"/>
      <c r="W213" s="54"/>
      <c r="X213" s="54"/>
      <c r="Y213" s="54"/>
      <c r="Z213" s="54"/>
      <c r="AA213" s="54"/>
      <c r="AB213" s="54"/>
      <c r="AC213" s="137"/>
      <c r="AD213" s="138"/>
    </row>
    <row r="214" spans="1:30">
      <c r="A214" s="51">
        <f t="shared" si="123"/>
        <v>211</v>
      </c>
      <c r="B214" s="52"/>
      <c r="C214" s="148"/>
      <c r="D214" s="52"/>
      <c r="E214" s="52"/>
      <c r="F214" s="52"/>
      <c r="G214" s="52"/>
      <c r="H214" s="52"/>
      <c r="I214" s="52"/>
      <c r="J214" s="52"/>
      <c r="K214" s="52"/>
      <c r="L214" s="52"/>
      <c r="M214" s="52"/>
      <c r="N214" s="52"/>
      <c r="O214" s="59"/>
      <c r="P214" s="54"/>
      <c r="Q214" s="136"/>
      <c r="R214" s="54"/>
      <c r="S214" s="54"/>
      <c r="T214" s="54"/>
      <c r="U214" s="54"/>
      <c r="V214" s="54"/>
      <c r="W214" s="54"/>
      <c r="X214" s="54"/>
      <c r="Y214" s="54"/>
      <c r="Z214" s="54"/>
      <c r="AA214" s="54"/>
      <c r="AB214" s="54"/>
      <c r="AC214" s="137"/>
      <c r="AD214" s="138"/>
    </row>
    <row r="215" spans="1:30">
      <c r="A215" s="51">
        <f t="shared" si="123"/>
        <v>212</v>
      </c>
      <c r="B215" s="52"/>
      <c r="C215" s="148"/>
      <c r="D215" s="52"/>
      <c r="E215" s="52"/>
      <c r="F215" s="52"/>
      <c r="G215" s="52"/>
      <c r="H215" s="52"/>
      <c r="I215" s="52"/>
      <c r="J215" s="52"/>
      <c r="K215" s="52"/>
      <c r="L215" s="52"/>
      <c r="M215" s="52"/>
      <c r="N215" s="52"/>
      <c r="O215" s="59"/>
      <c r="P215" s="54"/>
      <c r="Q215" s="136"/>
      <c r="R215" s="54"/>
      <c r="S215" s="54"/>
      <c r="T215" s="54"/>
      <c r="U215" s="54"/>
      <c r="V215" s="54"/>
      <c r="W215" s="54"/>
      <c r="X215" s="54"/>
      <c r="Y215" s="54"/>
      <c r="Z215" s="54"/>
      <c r="AA215" s="54"/>
      <c r="AB215" s="54"/>
      <c r="AC215" s="137"/>
      <c r="AD215" s="138"/>
    </row>
    <row r="216" spans="1:30">
      <c r="A216" s="51">
        <f t="shared" si="123"/>
        <v>213</v>
      </c>
      <c r="B216" s="52"/>
      <c r="C216" s="148"/>
      <c r="D216" s="52"/>
      <c r="E216" s="52"/>
      <c r="F216" s="52"/>
      <c r="G216" s="52"/>
      <c r="H216" s="52"/>
      <c r="I216" s="52"/>
      <c r="J216" s="52"/>
      <c r="K216" s="52"/>
      <c r="L216" s="52"/>
      <c r="M216" s="52"/>
      <c r="N216" s="52"/>
      <c r="O216" s="59"/>
      <c r="P216" s="54"/>
      <c r="Q216" s="136"/>
      <c r="R216" s="54"/>
      <c r="S216" s="54"/>
      <c r="T216" s="54"/>
      <c r="U216" s="54"/>
      <c r="V216" s="54"/>
      <c r="W216" s="54"/>
      <c r="X216" s="54"/>
      <c r="Y216" s="54"/>
      <c r="Z216" s="54"/>
      <c r="AA216" s="54"/>
      <c r="AB216" s="54"/>
      <c r="AC216" s="137"/>
      <c r="AD216" s="138"/>
    </row>
    <row r="217" spans="1:30">
      <c r="A217" s="51">
        <f t="shared" si="123"/>
        <v>214</v>
      </c>
      <c r="B217" s="52"/>
      <c r="C217" s="148"/>
      <c r="D217" s="52"/>
      <c r="E217" s="52"/>
      <c r="F217" s="52"/>
      <c r="G217" s="52"/>
      <c r="H217" s="52"/>
      <c r="I217" s="52"/>
      <c r="J217" s="52"/>
      <c r="K217" s="52"/>
      <c r="L217" s="52"/>
      <c r="M217" s="52"/>
      <c r="N217" s="52"/>
      <c r="O217" s="59"/>
      <c r="P217" s="54"/>
      <c r="Q217" s="136"/>
      <c r="R217" s="54"/>
      <c r="S217" s="54"/>
      <c r="T217" s="54"/>
      <c r="U217" s="54"/>
      <c r="V217" s="54"/>
      <c r="W217" s="54"/>
      <c r="X217" s="54"/>
      <c r="Y217" s="54"/>
      <c r="Z217" s="54"/>
      <c r="AA217" s="54"/>
      <c r="AB217" s="54"/>
      <c r="AC217" s="137"/>
      <c r="AD217" s="138"/>
    </row>
    <row r="218" spans="1:30">
      <c r="A218" s="51">
        <f t="shared" si="123"/>
        <v>215</v>
      </c>
      <c r="B218" s="52"/>
      <c r="C218" s="148"/>
      <c r="D218" s="52"/>
      <c r="E218" s="52"/>
      <c r="F218" s="52"/>
      <c r="G218" s="52"/>
      <c r="H218" s="52"/>
      <c r="I218" s="52"/>
      <c r="J218" s="52"/>
      <c r="K218" s="52"/>
      <c r="L218" s="52"/>
      <c r="M218" s="52"/>
      <c r="N218" s="52"/>
      <c r="O218" s="59"/>
      <c r="P218" s="54"/>
      <c r="Q218" s="136"/>
      <c r="R218" s="54"/>
      <c r="S218" s="54"/>
      <c r="T218" s="54"/>
      <c r="U218" s="54"/>
      <c r="V218" s="54"/>
      <c r="W218" s="54"/>
      <c r="X218" s="54"/>
      <c r="Y218" s="54"/>
      <c r="Z218" s="54"/>
      <c r="AA218" s="54"/>
      <c r="AB218" s="54"/>
      <c r="AC218" s="137"/>
      <c r="AD218" s="138"/>
    </row>
    <row r="219" spans="1:30">
      <c r="A219" s="51">
        <f t="shared" si="123"/>
        <v>216</v>
      </c>
      <c r="B219" s="52"/>
      <c r="C219" s="148"/>
      <c r="D219" s="52"/>
      <c r="E219" s="52"/>
      <c r="F219" s="52"/>
      <c r="G219" s="52"/>
      <c r="H219" s="52"/>
      <c r="I219" s="52"/>
      <c r="J219" s="52"/>
      <c r="K219" s="52"/>
      <c r="L219" s="52"/>
      <c r="M219" s="52"/>
      <c r="N219" s="52"/>
      <c r="O219" s="59"/>
      <c r="P219" s="54"/>
      <c r="Q219" s="136"/>
      <c r="R219" s="54"/>
      <c r="S219" s="54"/>
      <c r="T219" s="54"/>
      <c r="U219" s="54"/>
      <c r="V219" s="54"/>
      <c r="W219" s="54"/>
      <c r="X219" s="54"/>
      <c r="Y219" s="54"/>
      <c r="Z219" s="54"/>
      <c r="AA219" s="54"/>
      <c r="AB219" s="54"/>
      <c r="AC219" s="137"/>
      <c r="AD219" s="138"/>
    </row>
    <row r="220" spans="1:30">
      <c r="A220" s="51">
        <f t="shared" si="123"/>
        <v>217</v>
      </c>
      <c r="B220" s="52"/>
      <c r="C220" s="148"/>
      <c r="D220" s="52"/>
      <c r="E220" s="52"/>
      <c r="F220" s="52"/>
      <c r="G220" s="52"/>
      <c r="H220" s="52"/>
      <c r="I220" s="52"/>
      <c r="J220" s="52"/>
      <c r="K220" s="52"/>
      <c r="L220" s="52"/>
      <c r="M220" s="52"/>
      <c r="N220" s="52"/>
      <c r="O220" s="59"/>
      <c r="P220" s="54"/>
      <c r="Q220" s="136"/>
      <c r="R220" s="54"/>
      <c r="S220" s="54"/>
      <c r="T220" s="54"/>
      <c r="U220" s="54"/>
      <c r="V220" s="54"/>
      <c r="W220" s="54"/>
      <c r="X220" s="54"/>
      <c r="Y220" s="54"/>
      <c r="Z220" s="54"/>
      <c r="AA220" s="54"/>
      <c r="AB220" s="54"/>
      <c r="AC220" s="137"/>
      <c r="AD220" s="138"/>
    </row>
    <row r="221" spans="1:30">
      <c r="A221" s="51">
        <f t="shared" si="123"/>
        <v>218</v>
      </c>
      <c r="B221" s="52"/>
      <c r="C221" s="148"/>
      <c r="D221" s="52"/>
      <c r="E221" s="52"/>
      <c r="F221" s="52"/>
      <c r="G221" s="52"/>
      <c r="H221" s="52"/>
      <c r="I221" s="52"/>
      <c r="J221" s="52"/>
      <c r="K221" s="52"/>
      <c r="L221" s="52"/>
      <c r="M221" s="52"/>
      <c r="N221" s="52"/>
      <c r="O221" s="59"/>
      <c r="P221" s="54"/>
      <c r="Q221" s="136"/>
      <c r="R221" s="54"/>
      <c r="S221" s="54"/>
      <c r="T221" s="54"/>
      <c r="U221" s="54"/>
      <c r="V221" s="54"/>
      <c r="W221" s="54"/>
      <c r="X221" s="54"/>
      <c r="Y221" s="54"/>
      <c r="Z221" s="54"/>
      <c r="AA221" s="54"/>
      <c r="AB221" s="54"/>
      <c r="AC221" s="137"/>
      <c r="AD221" s="138"/>
    </row>
    <row r="222" spans="1:30">
      <c r="A222" s="51">
        <f t="shared" si="123"/>
        <v>219</v>
      </c>
      <c r="B222" s="52"/>
      <c r="C222" s="148"/>
      <c r="D222" s="52"/>
      <c r="E222" s="52"/>
      <c r="F222" s="52"/>
      <c r="G222" s="52"/>
      <c r="H222" s="52"/>
      <c r="I222" s="52"/>
      <c r="J222" s="52"/>
      <c r="K222" s="52"/>
      <c r="L222" s="52"/>
      <c r="M222" s="52"/>
      <c r="N222" s="52"/>
      <c r="O222" s="59"/>
      <c r="P222" s="52"/>
      <c r="Q222" s="53"/>
      <c r="R222" s="52"/>
      <c r="S222" s="52"/>
      <c r="T222" s="52"/>
      <c r="U222" s="52"/>
      <c r="V222" s="52"/>
      <c r="W222" s="52"/>
      <c r="X222" s="52"/>
      <c r="Y222" s="52"/>
      <c r="Z222" s="52"/>
      <c r="AA222" s="52"/>
      <c r="AB222" s="52"/>
      <c r="AD222" s="55"/>
    </row>
    <row r="223" spans="1:30">
      <c r="A223" s="51">
        <f t="shared" si="123"/>
        <v>220</v>
      </c>
      <c r="B223" s="52"/>
      <c r="C223" s="148"/>
      <c r="D223" s="52"/>
      <c r="E223" s="52"/>
      <c r="F223" s="52"/>
      <c r="G223" s="52"/>
      <c r="H223" s="52"/>
      <c r="I223" s="52"/>
      <c r="J223" s="52"/>
      <c r="K223" s="52"/>
      <c r="L223" s="52"/>
      <c r="M223" s="52"/>
      <c r="N223" s="52"/>
      <c r="O223" s="59"/>
      <c r="P223" s="52"/>
      <c r="Q223" s="53"/>
      <c r="R223" s="52"/>
      <c r="S223" s="52"/>
      <c r="T223" s="52"/>
      <c r="U223" s="52"/>
      <c r="V223" s="52"/>
      <c r="W223" s="52"/>
      <c r="X223" s="52"/>
      <c r="Y223" s="52"/>
      <c r="Z223" s="52"/>
      <c r="AA223" s="52"/>
      <c r="AB223" s="52"/>
      <c r="AD223" s="55"/>
    </row>
    <row r="224" spans="1:30">
      <c r="A224" s="51">
        <f t="shared" si="123"/>
        <v>221</v>
      </c>
      <c r="B224" s="52"/>
      <c r="C224" s="148"/>
      <c r="D224" s="52"/>
      <c r="E224" s="52"/>
      <c r="F224" s="52"/>
      <c r="G224" s="52"/>
      <c r="H224" s="52"/>
      <c r="I224" s="52"/>
      <c r="J224" s="52"/>
      <c r="K224" s="52"/>
      <c r="L224" s="52"/>
      <c r="M224" s="52"/>
      <c r="N224" s="52"/>
      <c r="O224" s="59"/>
      <c r="P224" s="52"/>
      <c r="Q224" s="53"/>
      <c r="R224" s="52"/>
      <c r="S224" s="52"/>
      <c r="T224" s="52"/>
      <c r="U224" s="52"/>
      <c r="V224" s="52"/>
      <c r="W224" s="52"/>
      <c r="X224" s="52"/>
      <c r="Y224" s="52"/>
      <c r="Z224" s="52"/>
      <c r="AA224" s="52"/>
      <c r="AB224" s="52"/>
      <c r="AD224" s="55"/>
    </row>
    <row r="225" spans="1:30">
      <c r="A225" s="51">
        <f t="shared" si="123"/>
        <v>222</v>
      </c>
      <c r="B225" s="52"/>
      <c r="C225" s="148"/>
      <c r="D225" s="52"/>
      <c r="E225" s="52"/>
      <c r="F225" s="52"/>
      <c r="G225" s="52"/>
      <c r="H225" s="52"/>
      <c r="I225" s="52"/>
      <c r="J225" s="52"/>
      <c r="K225" s="52"/>
      <c r="L225" s="52"/>
      <c r="M225" s="52"/>
      <c r="N225" s="52"/>
      <c r="O225" s="59"/>
      <c r="P225" s="52"/>
      <c r="Q225" s="53"/>
      <c r="R225" s="52"/>
      <c r="S225" s="52"/>
      <c r="T225" s="52"/>
      <c r="U225" s="52"/>
      <c r="V225" s="52"/>
      <c r="W225" s="52"/>
      <c r="X225" s="52"/>
      <c r="Y225" s="52"/>
      <c r="Z225" s="52"/>
      <c r="AA225" s="52"/>
      <c r="AB225" s="52"/>
      <c r="AD225" s="55"/>
    </row>
    <row r="226" spans="1:30">
      <c r="A226" s="51">
        <f t="shared" si="123"/>
        <v>223</v>
      </c>
      <c r="B226" s="52"/>
      <c r="C226" s="148"/>
      <c r="D226" s="52"/>
      <c r="E226" s="52"/>
      <c r="F226" s="52"/>
      <c r="G226" s="52"/>
      <c r="H226" s="52"/>
      <c r="I226" s="52"/>
      <c r="J226" s="52"/>
      <c r="K226" s="52"/>
      <c r="L226" s="52"/>
      <c r="M226" s="52"/>
      <c r="N226" s="52"/>
      <c r="O226" s="59"/>
      <c r="P226" s="52"/>
      <c r="Q226" s="53"/>
      <c r="R226" s="52"/>
      <c r="S226" s="52"/>
      <c r="T226" s="52"/>
      <c r="U226" s="52"/>
      <c r="V226" s="52"/>
      <c r="W226" s="52"/>
      <c r="X226" s="52"/>
      <c r="Y226" s="52"/>
      <c r="Z226" s="52"/>
      <c r="AA226" s="52"/>
      <c r="AB226" s="52"/>
      <c r="AD226" s="55"/>
    </row>
    <row r="227" spans="1:30">
      <c r="A227" s="51">
        <f t="shared" si="123"/>
        <v>224</v>
      </c>
      <c r="B227" s="52"/>
      <c r="C227" s="148"/>
      <c r="D227" s="52"/>
      <c r="E227" s="52"/>
      <c r="F227" s="52"/>
      <c r="G227" s="52"/>
      <c r="H227" s="52"/>
      <c r="I227" s="52"/>
      <c r="J227" s="52"/>
      <c r="K227" s="52"/>
      <c r="L227" s="52"/>
      <c r="M227" s="52"/>
      <c r="N227" s="52"/>
      <c r="O227" s="59"/>
      <c r="P227" s="52"/>
      <c r="Q227" s="53"/>
      <c r="R227" s="52"/>
      <c r="S227" s="52"/>
      <c r="T227" s="52"/>
      <c r="U227" s="52"/>
      <c r="V227" s="52"/>
      <c r="W227" s="52"/>
      <c r="X227" s="52"/>
      <c r="Y227" s="52"/>
      <c r="Z227" s="52"/>
      <c r="AA227" s="52"/>
      <c r="AB227" s="52"/>
      <c r="AD227" s="55"/>
    </row>
    <row r="228" spans="1:30">
      <c r="A228" s="51">
        <f t="shared" si="123"/>
        <v>225</v>
      </c>
      <c r="B228" s="52"/>
      <c r="C228" s="148"/>
      <c r="D228" s="52"/>
      <c r="E228" s="52"/>
      <c r="F228" s="52"/>
      <c r="G228" s="52"/>
      <c r="H228" s="52"/>
      <c r="I228" s="52"/>
      <c r="J228" s="52"/>
      <c r="K228" s="52"/>
      <c r="L228" s="52"/>
      <c r="M228" s="52"/>
      <c r="N228" s="52"/>
      <c r="O228" s="59"/>
      <c r="P228" s="52"/>
      <c r="Q228" s="53"/>
      <c r="R228" s="52"/>
      <c r="S228" s="52"/>
      <c r="T228" s="52"/>
      <c r="U228" s="52"/>
      <c r="V228" s="52"/>
      <c r="W228" s="52"/>
      <c r="X228" s="52"/>
      <c r="Y228" s="52"/>
      <c r="Z228" s="52"/>
      <c r="AA228" s="52"/>
      <c r="AB228" s="52"/>
      <c r="AD228" s="55"/>
    </row>
    <row r="229" spans="1:30">
      <c r="A229" s="51">
        <f t="shared" si="123"/>
        <v>226</v>
      </c>
      <c r="B229" s="52"/>
      <c r="C229" s="148"/>
      <c r="D229" s="52"/>
      <c r="E229" s="52"/>
      <c r="F229" s="52"/>
      <c r="G229" s="52"/>
      <c r="H229" s="52"/>
      <c r="I229" s="52"/>
      <c r="J229" s="52"/>
      <c r="K229" s="52"/>
      <c r="L229" s="52"/>
      <c r="M229" s="52"/>
      <c r="N229" s="52"/>
      <c r="O229" s="59"/>
      <c r="P229" s="52"/>
      <c r="Q229" s="53"/>
      <c r="R229" s="52"/>
      <c r="S229" s="52"/>
      <c r="T229" s="52"/>
      <c r="U229" s="52"/>
      <c r="V229" s="52"/>
      <c r="W229" s="52"/>
      <c r="X229" s="52"/>
      <c r="Y229" s="52"/>
      <c r="Z229" s="52"/>
      <c r="AA229" s="52"/>
      <c r="AB229" s="52"/>
      <c r="AD229" s="55"/>
    </row>
    <row r="230" spans="1:30">
      <c r="A230" s="51">
        <f t="shared" si="123"/>
        <v>227</v>
      </c>
      <c r="B230" s="52"/>
      <c r="C230" s="148"/>
      <c r="D230" s="52"/>
      <c r="E230" s="52"/>
      <c r="F230" s="52"/>
      <c r="G230" s="52"/>
      <c r="H230" s="52"/>
      <c r="I230" s="52"/>
      <c r="J230" s="52"/>
      <c r="K230" s="52"/>
      <c r="L230" s="52"/>
      <c r="M230" s="52"/>
      <c r="N230" s="52"/>
      <c r="O230" s="59"/>
      <c r="P230" s="52"/>
      <c r="Q230" s="53"/>
      <c r="R230" s="52"/>
      <c r="S230" s="52"/>
      <c r="T230" s="52"/>
      <c r="U230" s="52"/>
      <c r="V230" s="52"/>
      <c r="W230" s="52"/>
      <c r="X230" s="52"/>
      <c r="Y230" s="52"/>
      <c r="Z230" s="52"/>
      <c r="AA230" s="52"/>
      <c r="AB230" s="52"/>
      <c r="AD230" s="55"/>
    </row>
    <row r="231" spans="1:30">
      <c r="A231" s="51">
        <f t="shared" si="123"/>
        <v>228</v>
      </c>
      <c r="B231" s="52"/>
      <c r="C231" s="148"/>
      <c r="D231" s="52"/>
      <c r="E231" s="52"/>
      <c r="F231" s="52"/>
      <c r="G231" s="52"/>
      <c r="H231" s="52"/>
      <c r="I231" s="52"/>
      <c r="J231" s="52"/>
      <c r="K231" s="52"/>
      <c r="L231" s="52"/>
      <c r="M231" s="52"/>
      <c r="N231" s="52"/>
      <c r="O231" s="59"/>
      <c r="P231" s="52"/>
      <c r="Q231" s="53"/>
      <c r="R231" s="52"/>
      <c r="S231" s="52"/>
      <c r="T231" s="52"/>
      <c r="U231" s="52"/>
      <c r="V231" s="52"/>
      <c r="W231" s="52"/>
      <c r="X231" s="52"/>
      <c r="Y231" s="52"/>
      <c r="Z231" s="52"/>
      <c r="AA231" s="52"/>
      <c r="AB231" s="52"/>
      <c r="AD231" s="55"/>
    </row>
    <row r="232" spans="1:30">
      <c r="A232" s="51">
        <f t="shared" si="123"/>
        <v>229</v>
      </c>
      <c r="B232" s="52"/>
      <c r="C232" s="148"/>
      <c r="D232" s="52"/>
      <c r="E232" s="52"/>
      <c r="F232" s="52"/>
      <c r="G232" s="52"/>
      <c r="H232" s="52"/>
      <c r="I232" s="52"/>
      <c r="J232" s="52"/>
      <c r="K232" s="52"/>
      <c r="L232" s="52"/>
      <c r="M232" s="52"/>
      <c r="N232" s="52"/>
      <c r="O232" s="59"/>
      <c r="P232" s="52"/>
      <c r="Q232" s="53"/>
      <c r="R232" s="52"/>
      <c r="S232" s="52"/>
      <c r="T232" s="52"/>
      <c r="U232" s="52"/>
      <c r="V232" s="52"/>
      <c r="W232" s="52"/>
      <c r="X232" s="52"/>
      <c r="Y232" s="52"/>
      <c r="Z232" s="52"/>
      <c r="AA232" s="52"/>
      <c r="AB232" s="52"/>
      <c r="AD232" s="55"/>
    </row>
    <row r="233" spans="1:30">
      <c r="A233" s="51">
        <f t="shared" si="123"/>
        <v>230</v>
      </c>
      <c r="B233" s="52"/>
      <c r="C233" s="148"/>
      <c r="D233" s="52"/>
      <c r="E233" s="52"/>
      <c r="F233" s="52"/>
      <c r="G233" s="52"/>
      <c r="H233" s="52"/>
      <c r="I233" s="52"/>
      <c r="J233" s="52"/>
      <c r="K233" s="52"/>
      <c r="L233" s="52"/>
      <c r="M233" s="52"/>
      <c r="N233" s="52"/>
      <c r="O233" s="59"/>
      <c r="P233" s="52"/>
      <c r="Q233" s="53"/>
      <c r="R233" s="52"/>
      <c r="S233" s="52"/>
      <c r="T233" s="52"/>
      <c r="U233" s="52"/>
      <c r="V233" s="52"/>
      <c r="W233" s="52"/>
      <c r="X233" s="52"/>
      <c r="Y233" s="52"/>
      <c r="Z233" s="52"/>
      <c r="AA233" s="52"/>
      <c r="AB233" s="52"/>
      <c r="AD233" s="55"/>
    </row>
    <row r="234" spans="1:30">
      <c r="A234" s="51">
        <f t="shared" si="123"/>
        <v>231</v>
      </c>
      <c r="B234" s="52"/>
      <c r="C234" s="148"/>
      <c r="D234" s="52"/>
      <c r="E234" s="52"/>
      <c r="F234" s="52"/>
      <c r="G234" s="52"/>
      <c r="H234" s="52"/>
      <c r="I234" s="52"/>
      <c r="J234" s="52"/>
      <c r="K234" s="52"/>
      <c r="L234" s="52"/>
      <c r="M234" s="52"/>
      <c r="N234" s="52"/>
      <c r="O234" s="59"/>
      <c r="P234" s="52"/>
      <c r="Q234" s="53"/>
      <c r="R234" s="52"/>
      <c r="S234" s="52"/>
      <c r="T234" s="52"/>
      <c r="U234" s="52"/>
      <c r="V234" s="52"/>
      <c r="W234" s="52"/>
      <c r="X234" s="52"/>
      <c r="Y234" s="52"/>
      <c r="Z234" s="52"/>
      <c r="AA234" s="52"/>
      <c r="AB234" s="52"/>
      <c r="AD234" s="55"/>
    </row>
    <row r="235" spans="1:30">
      <c r="A235" s="51">
        <f t="shared" si="123"/>
        <v>232</v>
      </c>
      <c r="B235" s="52"/>
      <c r="C235" s="148"/>
      <c r="D235" s="52"/>
      <c r="E235" s="52"/>
      <c r="F235" s="52"/>
      <c r="G235" s="52"/>
      <c r="H235" s="52"/>
      <c r="I235" s="52"/>
      <c r="J235" s="52"/>
      <c r="K235" s="52"/>
      <c r="L235" s="52"/>
      <c r="M235" s="52"/>
      <c r="N235" s="52"/>
      <c r="O235" s="59"/>
      <c r="P235" s="52"/>
      <c r="Q235" s="53"/>
      <c r="R235" s="52"/>
      <c r="S235" s="52"/>
      <c r="T235" s="52"/>
      <c r="U235" s="52"/>
      <c r="V235" s="52"/>
      <c r="W235" s="52"/>
      <c r="X235" s="52"/>
      <c r="Y235" s="52"/>
      <c r="Z235" s="52"/>
      <c r="AA235" s="52"/>
      <c r="AB235" s="52"/>
      <c r="AD235" s="55"/>
    </row>
    <row r="236" spans="1:30">
      <c r="A236" s="51">
        <f t="shared" si="123"/>
        <v>233</v>
      </c>
      <c r="B236" s="52"/>
      <c r="C236" s="148"/>
      <c r="D236" s="52"/>
      <c r="E236" s="52"/>
      <c r="F236" s="52"/>
      <c r="G236" s="52"/>
      <c r="H236" s="52"/>
      <c r="I236" s="52"/>
      <c r="J236" s="52"/>
      <c r="K236" s="52"/>
      <c r="L236" s="52"/>
      <c r="M236" s="52"/>
      <c r="N236" s="52"/>
      <c r="O236" s="59"/>
      <c r="P236" s="52"/>
      <c r="Q236" s="53"/>
      <c r="R236" s="52"/>
      <c r="S236" s="52"/>
      <c r="T236" s="52"/>
      <c r="U236" s="52"/>
      <c r="V236" s="52"/>
      <c r="W236" s="52"/>
      <c r="X236" s="52"/>
      <c r="Y236" s="52"/>
      <c r="Z236" s="52"/>
      <c r="AA236" s="52"/>
      <c r="AB236" s="52"/>
      <c r="AD236" s="55"/>
    </row>
    <row r="237" spans="1:30">
      <c r="A237" s="51">
        <f t="shared" si="123"/>
        <v>234</v>
      </c>
      <c r="B237" s="52"/>
      <c r="C237" s="148"/>
      <c r="D237" s="52"/>
      <c r="E237" s="52"/>
      <c r="F237" s="52"/>
      <c r="G237" s="52"/>
      <c r="H237" s="52"/>
      <c r="I237" s="52"/>
      <c r="J237" s="52"/>
      <c r="K237" s="52"/>
      <c r="L237" s="52"/>
      <c r="M237" s="52"/>
      <c r="N237" s="52"/>
      <c r="O237" s="59"/>
      <c r="P237" s="52"/>
      <c r="Q237" s="53"/>
      <c r="R237" s="52"/>
      <c r="S237" s="52"/>
      <c r="T237" s="52"/>
      <c r="U237" s="52"/>
      <c r="V237" s="52"/>
      <c r="W237" s="52"/>
      <c r="X237" s="52"/>
      <c r="Y237" s="52"/>
      <c r="Z237" s="52"/>
      <c r="AA237" s="52"/>
      <c r="AB237" s="52"/>
      <c r="AD237" s="55"/>
    </row>
    <row r="238" spans="1:30">
      <c r="A238" s="51">
        <f t="shared" si="123"/>
        <v>235</v>
      </c>
      <c r="B238" s="52"/>
      <c r="C238" s="148"/>
      <c r="D238" s="52"/>
      <c r="E238" s="52"/>
      <c r="F238" s="52"/>
      <c r="G238" s="52"/>
      <c r="H238" s="52"/>
      <c r="I238" s="52"/>
      <c r="J238" s="52"/>
      <c r="K238" s="52"/>
      <c r="L238" s="52"/>
      <c r="M238" s="52"/>
      <c r="N238" s="52"/>
      <c r="O238" s="59"/>
      <c r="P238" s="52"/>
      <c r="Q238" s="53"/>
      <c r="R238" s="52"/>
      <c r="S238" s="52"/>
      <c r="T238" s="52"/>
      <c r="U238" s="52"/>
      <c r="V238" s="52"/>
      <c r="W238" s="52"/>
      <c r="X238" s="52"/>
      <c r="Y238" s="52"/>
      <c r="Z238" s="52"/>
      <c r="AA238" s="52"/>
      <c r="AB238" s="52"/>
      <c r="AD238" s="55"/>
    </row>
    <row r="239" spans="1:30">
      <c r="A239" s="51">
        <f t="shared" si="123"/>
        <v>236</v>
      </c>
      <c r="B239" s="52"/>
      <c r="C239" s="148"/>
      <c r="D239" s="52"/>
      <c r="E239" s="52"/>
      <c r="F239" s="52"/>
      <c r="G239" s="52"/>
      <c r="H239" s="52"/>
      <c r="I239" s="52"/>
      <c r="J239" s="52"/>
      <c r="K239" s="52"/>
      <c r="L239" s="52"/>
      <c r="M239" s="52"/>
      <c r="N239" s="52"/>
      <c r="O239" s="59"/>
      <c r="P239" s="52"/>
      <c r="Q239" s="53"/>
      <c r="R239" s="52"/>
      <c r="S239" s="52"/>
      <c r="T239" s="52"/>
      <c r="U239" s="52"/>
      <c r="V239" s="52"/>
      <c r="W239" s="52"/>
      <c r="X239" s="52"/>
      <c r="Y239" s="52"/>
      <c r="Z239" s="52"/>
      <c r="AA239" s="52"/>
      <c r="AB239" s="52"/>
      <c r="AD239" s="55"/>
    </row>
    <row r="240" spans="1:30">
      <c r="A240" s="51">
        <f t="shared" si="123"/>
        <v>237</v>
      </c>
      <c r="B240" s="52"/>
      <c r="C240" s="148"/>
      <c r="D240" s="52"/>
      <c r="E240" s="52"/>
      <c r="F240" s="52"/>
      <c r="G240" s="52"/>
      <c r="H240" s="52"/>
      <c r="I240" s="52"/>
      <c r="J240" s="52"/>
      <c r="K240" s="52"/>
      <c r="L240" s="52"/>
      <c r="M240" s="52"/>
      <c r="N240" s="52"/>
      <c r="O240" s="59"/>
      <c r="P240" s="52"/>
      <c r="Q240" s="53"/>
      <c r="R240" s="52"/>
      <c r="S240" s="52"/>
      <c r="T240" s="52"/>
      <c r="U240" s="52"/>
      <c r="V240" s="52"/>
      <c r="W240" s="52"/>
      <c r="X240" s="52"/>
      <c r="Y240" s="52"/>
      <c r="Z240" s="52"/>
      <c r="AA240" s="52"/>
      <c r="AB240" s="52"/>
      <c r="AD240" s="55"/>
    </row>
    <row r="241" spans="1:30">
      <c r="A241" s="51">
        <f t="shared" si="123"/>
        <v>238</v>
      </c>
      <c r="B241" s="52"/>
      <c r="C241" s="148"/>
      <c r="D241" s="52"/>
      <c r="E241" s="52"/>
      <c r="F241" s="52"/>
      <c r="G241" s="52"/>
      <c r="H241" s="52"/>
      <c r="I241" s="52"/>
      <c r="J241" s="52"/>
      <c r="K241" s="52"/>
      <c r="L241" s="52"/>
      <c r="M241" s="52"/>
      <c r="N241" s="52"/>
      <c r="O241" s="59"/>
      <c r="P241" s="52"/>
      <c r="Q241" s="53"/>
      <c r="R241" s="52"/>
      <c r="S241" s="52"/>
      <c r="T241" s="52"/>
      <c r="U241" s="52"/>
      <c r="V241" s="52"/>
      <c r="W241" s="52"/>
      <c r="X241" s="52"/>
      <c r="Y241" s="52"/>
      <c r="Z241" s="52"/>
      <c r="AA241" s="52"/>
      <c r="AB241" s="52"/>
      <c r="AD241" s="55"/>
    </row>
    <row r="242" spans="1:30">
      <c r="A242" s="51">
        <f t="shared" si="123"/>
        <v>239</v>
      </c>
      <c r="B242" s="52"/>
      <c r="C242" s="148"/>
      <c r="D242" s="52"/>
      <c r="E242" s="52"/>
      <c r="F242" s="52"/>
      <c r="G242" s="52"/>
      <c r="H242" s="52"/>
      <c r="I242" s="52"/>
      <c r="J242" s="52"/>
      <c r="K242" s="52"/>
      <c r="L242" s="52"/>
      <c r="M242" s="52"/>
      <c r="N242" s="52"/>
      <c r="O242" s="59"/>
      <c r="P242" s="52"/>
      <c r="Q242" s="53"/>
      <c r="R242" s="52"/>
      <c r="S242" s="52"/>
      <c r="T242" s="52"/>
      <c r="U242" s="52"/>
      <c r="V242" s="52"/>
      <c r="W242" s="52"/>
      <c r="X242" s="52"/>
      <c r="Y242" s="52"/>
      <c r="Z242" s="52"/>
      <c r="AA242" s="52"/>
      <c r="AB242" s="52"/>
      <c r="AD242" s="55"/>
    </row>
    <row r="243" spans="1:30">
      <c r="A243" s="51">
        <f t="shared" si="123"/>
        <v>240</v>
      </c>
      <c r="B243" s="52"/>
      <c r="C243" s="148"/>
      <c r="D243" s="52"/>
      <c r="E243" s="52"/>
      <c r="F243" s="52"/>
      <c r="G243" s="52"/>
      <c r="H243" s="52"/>
      <c r="I243" s="52"/>
      <c r="J243" s="52"/>
      <c r="K243" s="52"/>
      <c r="L243" s="52"/>
      <c r="M243" s="52"/>
      <c r="N243" s="52"/>
      <c r="O243" s="59"/>
      <c r="P243" s="52"/>
      <c r="Q243" s="53"/>
      <c r="R243" s="52"/>
      <c r="S243" s="52"/>
      <c r="T243" s="52"/>
      <c r="U243" s="52"/>
      <c r="V243" s="52"/>
      <c r="W243" s="52"/>
      <c r="X243" s="52"/>
      <c r="Y243" s="52"/>
      <c r="Z243" s="52"/>
      <c r="AA243" s="52"/>
      <c r="AB243" s="52"/>
      <c r="AD243" s="55"/>
    </row>
    <row r="244" spans="1:30">
      <c r="A244" s="51">
        <f t="shared" si="123"/>
        <v>241</v>
      </c>
      <c r="B244" s="52"/>
      <c r="C244" s="148"/>
      <c r="D244" s="52"/>
      <c r="E244" s="52"/>
      <c r="F244" s="52"/>
      <c r="G244" s="52"/>
      <c r="H244" s="52"/>
      <c r="I244" s="52"/>
      <c r="J244" s="52"/>
      <c r="K244" s="52"/>
      <c r="L244" s="52"/>
      <c r="M244" s="52"/>
      <c r="N244" s="52"/>
      <c r="O244" s="59"/>
      <c r="P244" s="52"/>
      <c r="Q244" s="53"/>
      <c r="R244" s="52"/>
      <c r="S244" s="52"/>
      <c r="T244" s="52"/>
      <c r="U244" s="52"/>
      <c r="V244" s="52"/>
      <c r="W244" s="52"/>
      <c r="X244" s="52"/>
      <c r="Y244" s="52"/>
      <c r="Z244" s="52"/>
      <c r="AA244" s="52"/>
      <c r="AB244" s="52"/>
      <c r="AD244" s="55"/>
    </row>
    <row r="245" spans="1:30">
      <c r="A245" s="51">
        <f t="shared" si="123"/>
        <v>242</v>
      </c>
      <c r="B245" s="52"/>
      <c r="C245" s="148"/>
      <c r="D245" s="52"/>
      <c r="E245" s="52"/>
      <c r="F245" s="52"/>
      <c r="G245" s="52"/>
      <c r="H245" s="52"/>
      <c r="I245" s="52"/>
      <c r="J245" s="52"/>
      <c r="K245" s="52"/>
      <c r="L245" s="52"/>
      <c r="M245" s="52"/>
      <c r="N245" s="52"/>
      <c r="O245" s="59"/>
      <c r="P245" s="52"/>
      <c r="Q245" s="53"/>
      <c r="R245" s="52"/>
      <c r="S245" s="52"/>
      <c r="T245" s="52"/>
      <c r="U245" s="52"/>
      <c r="V245" s="52"/>
      <c r="W245" s="52"/>
      <c r="X245" s="52"/>
      <c r="Y245" s="52"/>
      <c r="Z245" s="52"/>
      <c r="AA245" s="52"/>
      <c r="AB245" s="52"/>
      <c r="AD245" s="55"/>
    </row>
    <row r="246" spans="1:30">
      <c r="A246" s="51">
        <f t="shared" si="123"/>
        <v>243</v>
      </c>
      <c r="B246" s="52"/>
      <c r="C246" s="148"/>
      <c r="D246" s="52"/>
      <c r="E246" s="52"/>
      <c r="F246" s="52"/>
      <c r="G246" s="52"/>
      <c r="H246" s="52"/>
      <c r="I246" s="52"/>
      <c r="J246" s="52"/>
      <c r="K246" s="52"/>
      <c r="L246" s="52"/>
      <c r="M246" s="52"/>
      <c r="N246" s="52"/>
      <c r="O246" s="59"/>
      <c r="P246" s="52"/>
      <c r="Q246" s="53"/>
      <c r="R246" s="52"/>
      <c r="S246" s="52"/>
      <c r="T246" s="52"/>
      <c r="U246" s="52"/>
      <c r="V246" s="52"/>
      <c r="W246" s="52"/>
      <c r="X246" s="52"/>
      <c r="Y246" s="52"/>
      <c r="Z246" s="52"/>
      <c r="AA246" s="52"/>
      <c r="AB246" s="52"/>
      <c r="AD246" s="55"/>
    </row>
    <row r="247" spans="1:30">
      <c r="A247" s="51">
        <f t="shared" si="123"/>
        <v>244</v>
      </c>
      <c r="B247" s="52"/>
      <c r="C247" s="148"/>
      <c r="D247" s="52"/>
      <c r="E247" s="52"/>
      <c r="F247" s="52"/>
      <c r="G247" s="52"/>
      <c r="H247" s="52"/>
      <c r="I247" s="52"/>
      <c r="J247" s="52"/>
      <c r="K247" s="52"/>
      <c r="L247" s="52"/>
      <c r="M247" s="52"/>
      <c r="N247" s="52"/>
      <c r="O247" s="59"/>
      <c r="P247" s="52"/>
      <c r="Q247" s="53"/>
      <c r="R247" s="52"/>
      <c r="S247" s="52"/>
      <c r="T247" s="52"/>
      <c r="U247" s="52"/>
      <c r="V247" s="52"/>
      <c r="W247" s="52"/>
      <c r="X247" s="52"/>
      <c r="Y247" s="52"/>
      <c r="Z247" s="52"/>
      <c r="AA247" s="52"/>
      <c r="AB247" s="52"/>
      <c r="AD247" s="55"/>
    </row>
    <row r="248" spans="1:30">
      <c r="A248" s="51">
        <f t="shared" si="123"/>
        <v>245</v>
      </c>
      <c r="B248" s="52"/>
      <c r="C248" s="148"/>
      <c r="D248" s="52"/>
      <c r="E248" s="52"/>
      <c r="F248" s="52"/>
      <c r="G248" s="52"/>
      <c r="H248" s="52"/>
      <c r="I248" s="52"/>
      <c r="J248" s="52"/>
      <c r="K248" s="52"/>
      <c r="L248" s="52"/>
      <c r="M248" s="52"/>
      <c r="N248" s="52"/>
      <c r="O248" s="59"/>
      <c r="P248" s="52"/>
      <c r="Q248" s="53"/>
      <c r="R248" s="52"/>
      <c r="S248" s="52"/>
      <c r="T248" s="52"/>
      <c r="U248" s="52"/>
      <c r="V248" s="52"/>
      <c r="W248" s="52"/>
      <c r="X248" s="52"/>
      <c r="Y248" s="52"/>
      <c r="Z248" s="52"/>
      <c r="AA248" s="52"/>
      <c r="AB248" s="52"/>
      <c r="AD248" s="55"/>
    </row>
    <row r="249" spans="1:30">
      <c r="A249" s="51">
        <f t="shared" si="123"/>
        <v>246</v>
      </c>
      <c r="B249" s="52"/>
      <c r="C249" s="148"/>
      <c r="D249" s="52"/>
      <c r="E249" s="52"/>
      <c r="F249" s="52"/>
      <c r="G249" s="52"/>
      <c r="H249" s="52"/>
      <c r="I249" s="52"/>
      <c r="J249" s="52"/>
      <c r="K249" s="52"/>
      <c r="L249" s="52"/>
      <c r="M249" s="52"/>
      <c r="N249" s="52"/>
      <c r="O249" s="59"/>
      <c r="P249" s="52"/>
      <c r="Q249" s="53"/>
      <c r="R249" s="52"/>
      <c r="S249" s="52"/>
      <c r="T249" s="52"/>
      <c r="U249" s="52"/>
      <c r="V249" s="52"/>
      <c r="W249" s="52"/>
      <c r="X249" s="52"/>
      <c r="Y249" s="52"/>
      <c r="Z249" s="52"/>
      <c r="AA249" s="52"/>
      <c r="AB249" s="52"/>
      <c r="AD249" s="55"/>
    </row>
    <row r="250" spans="1:30">
      <c r="A250" s="51">
        <f t="shared" si="123"/>
        <v>247</v>
      </c>
      <c r="B250" s="52"/>
      <c r="C250" s="148"/>
      <c r="D250" s="52"/>
      <c r="E250" s="52"/>
      <c r="F250" s="52"/>
      <c r="G250" s="52"/>
      <c r="H250" s="52"/>
      <c r="I250" s="52"/>
      <c r="J250" s="52"/>
      <c r="K250" s="52"/>
      <c r="L250" s="52"/>
      <c r="M250" s="52"/>
      <c r="N250" s="52"/>
      <c r="O250" s="59"/>
      <c r="P250" s="52"/>
      <c r="Q250" s="53"/>
      <c r="R250" s="52"/>
      <c r="S250" s="52"/>
      <c r="T250" s="52"/>
      <c r="U250" s="52"/>
      <c r="V250" s="52"/>
      <c r="W250" s="52"/>
      <c r="X250" s="52"/>
      <c r="Y250" s="52"/>
      <c r="Z250" s="52"/>
      <c r="AA250" s="52"/>
      <c r="AB250" s="52"/>
      <c r="AD250" s="55"/>
    </row>
    <row r="251" spans="1:30">
      <c r="A251" s="51">
        <f t="shared" si="123"/>
        <v>248</v>
      </c>
      <c r="B251" s="52"/>
      <c r="C251" s="148"/>
      <c r="D251" s="52"/>
      <c r="E251" s="52"/>
      <c r="F251" s="52"/>
      <c r="G251" s="52"/>
      <c r="H251" s="52"/>
      <c r="I251" s="52"/>
      <c r="J251" s="52"/>
      <c r="K251" s="52"/>
      <c r="L251" s="52"/>
      <c r="M251" s="52"/>
      <c r="N251" s="52"/>
      <c r="O251" s="59"/>
      <c r="P251" s="52"/>
      <c r="Q251" s="53"/>
      <c r="R251" s="52"/>
      <c r="S251" s="52"/>
      <c r="T251" s="52"/>
      <c r="U251" s="52"/>
      <c r="V251" s="52"/>
      <c r="W251" s="52"/>
      <c r="X251" s="52"/>
      <c r="Y251" s="52"/>
      <c r="Z251" s="52"/>
      <c r="AA251" s="52"/>
      <c r="AB251" s="52"/>
      <c r="AD251" s="55"/>
    </row>
    <row r="252" spans="1:30">
      <c r="A252" s="51">
        <f t="shared" si="123"/>
        <v>249</v>
      </c>
      <c r="B252" s="52"/>
      <c r="C252" s="148"/>
      <c r="D252" s="52"/>
      <c r="E252" s="52"/>
      <c r="F252" s="52"/>
      <c r="G252" s="52"/>
      <c r="H252" s="52"/>
      <c r="I252" s="52"/>
      <c r="J252" s="52"/>
      <c r="K252" s="52"/>
      <c r="L252" s="52"/>
      <c r="M252" s="52"/>
      <c r="N252" s="52"/>
      <c r="O252" s="59"/>
      <c r="P252" s="52"/>
      <c r="Q252" s="53"/>
      <c r="R252" s="52"/>
      <c r="S252" s="52"/>
      <c r="T252" s="52"/>
      <c r="U252" s="52"/>
      <c r="V252" s="52"/>
      <c r="W252" s="52"/>
      <c r="X252" s="52"/>
      <c r="Y252" s="52"/>
      <c r="Z252" s="52"/>
      <c r="AA252" s="52"/>
      <c r="AB252" s="52"/>
      <c r="AD252" s="55"/>
    </row>
    <row r="253" spans="1:30">
      <c r="A253" s="51">
        <f t="shared" si="123"/>
        <v>250</v>
      </c>
      <c r="B253" s="52"/>
      <c r="C253" s="148"/>
      <c r="D253" s="52"/>
      <c r="E253" s="52"/>
      <c r="F253" s="52"/>
      <c r="G253" s="52"/>
      <c r="H253" s="52"/>
      <c r="I253" s="52"/>
      <c r="J253" s="52"/>
      <c r="K253" s="52"/>
      <c r="L253" s="52"/>
      <c r="M253" s="52"/>
      <c r="N253" s="52"/>
      <c r="O253" s="59"/>
      <c r="P253" s="52"/>
      <c r="Q253" s="53"/>
      <c r="R253" s="52"/>
      <c r="S253" s="52"/>
      <c r="T253" s="52"/>
      <c r="U253" s="52"/>
      <c r="V253" s="52"/>
      <c r="W253" s="52"/>
      <c r="X253" s="52"/>
      <c r="Y253" s="52"/>
      <c r="Z253" s="52"/>
      <c r="AA253" s="52"/>
      <c r="AB253" s="52"/>
      <c r="AD253" s="55"/>
    </row>
    <row r="254" spans="1:30">
      <c r="A254" s="51">
        <f t="shared" si="123"/>
        <v>251</v>
      </c>
      <c r="B254" s="52"/>
      <c r="C254" s="148"/>
      <c r="D254" s="52"/>
      <c r="E254" s="52"/>
      <c r="F254" s="52"/>
      <c r="G254" s="52"/>
      <c r="H254" s="52"/>
      <c r="I254" s="52"/>
      <c r="J254" s="52"/>
      <c r="K254" s="52"/>
      <c r="L254" s="52"/>
      <c r="M254" s="52"/>
      <c r="N254" s="52"/>
      <c r="O254" s="59"/>
      <c r="P254" s="52"/>
      <c r="Q254" s="53"/>
      <c r="R254" s="52"/>
      <c r="S254" s="52"/>
      <c r="T254" s="52"/>
      <c r="U254" s="52"/>
      <c r="V254" s="52"/>
      <c r="W254" s="52"/>
      <c r="X254" s="52"/>
      <c r="Y254" s="52"/>
      <c r="Z254" s="52"/>
      <c r="AA254" s="52"/>
      <c r="AB254" s="52"/>
      <c r="AD254" s="55"/>
    </row>
    <row r="255" spans="1:30">
      <c r="A255" s="51">
        <f t="shared" si="123"/>
        <v>252</v>
      </c>
      <c r="B255" s="52"/>
      <c r="C255" s="148"/>
      <c r="D255" s="52"/>
      <c r="E255" s="52"/>
      <c r="F255" s="52"/>
      <c r="G255" s="52"/>
      <c r="H255" s="52"/>
      <c r="I255" s="52"/>
      <c r="J255" s="52"/>
      <c r="K255" s="52"/>
      <c r="L255" s="52"/>
      <c r="M255" s="52"/>
      <c r="N255" s="52"/>
      <c r="O255" s="59"/>
      <c r="P255" s="52"/>
      <c r="Q255" s="53"/>
      <c r="R255" s="52"/>
      <c r="S255" s="52"/>
      <c r="T255" s="52"/>
      <c r="U255" s="52"/>
      <c r="V255" s="52"/>
      <c r="W255" s="52"/>
      <c r="X255" s="52"/>
      <c r="Y255" s="52"/>
      <c r="Z255" s="52"/>
      <c r="AA255" s="52"/>
      <c r="AB255" s="52"/>
      <c r="AD255" s="55"/>
    </row>
    <row r="256" ht="12" spans="1:30">
      <c r="A256" s="141">
        <f t="shared" si="123"/>
        <v>253</v>
      </c>
      <c r="B256" s="142"/>
      <c r="C256" s="153"/>
      <c r="D256" s="142"/>
      <c r="E256" s="142"/>
      <c r="F256" s="142"/>
      <c r="G256" s="142"/>
      <c r="H256" s="142"/>
      <c r="I256" s="142"/>
      <c r="J256" s="142"/>
      <c r="K256" s="142"/>
      <c r="L256" s="142"/>
      <c r="M256" s="142"/>
      <c r="N256" s="142"/>
      <c r="O256" s="156"/>
      <c r="P256" s="52"/>
      <c r="Q256" s="53"/>
      <c r="R256" s="52"/>
      <c r="S256" s="52"/>
      <c r="T256" s="52"/>
      <c r="U256" s="52"/>
      <c r="V256" s="52"/>
      <c r="W256" s="52"/>
      <c r="X256" s="52"/>
      <c r="Y256" s="52"/>
      <c r="Z256" s="52"/>
      <c r="AA256" s="52"/>
      <c r="AB256" s="52"/>
      <c r="AD256" s="55"/>
    </row>
    <row r="257" spans="1:30">
      <c r="A257" s="51">
        <f t="shared" si="123"/>
        <v>254</v>
      </c>
      <c r="B257" s="52"/>
      <c r="C257" s="148"/>
      <c r="D257" s="52"/>
      <c r="E257" s="52"/>
      <c r="F257" s="52"/>
      <c r="G257" s="52"/>
      <c r="H257" s="52"/>
      <c r="I257" s="52"/>
      <c r="J257" s="52"/>
      <c r="K257" s="52"/>
      <c r="L257" s="52"/>
      <c r="M257" s="52"/>
      <c r="N257" s="52"/>
      <c r="O257" s="59"/>
      <c r="P257" s="52"/>
      <c r="Q257" s="53"/>
      <c r="R257" s="52"/>
      <c r="S257" s="52"/>
      <c r="T257" s="52"/>
      <c r="U257" s="52"/>
      <c r="V257" s="52"/>
      <c r="W257" s="52"/>
      <c r="X257" s="52"/>
      <c r="Y257" s="52"/>
      <c r="Z257" s="52"/>
      <c r="AA257" s="52"/>
      <c r="AB257" s="52"/>
      <c r="AD257" s="55"/>
    </row>
    <row r="258" spans="1:30">
      <c r="A258" s="51">
        <f t="shared" si="123"/>
        <v>255</v>
      </c>
      <c r="B258" s="52"/>
      <c r="C258" s="148"/>
      <c r="D258" s="52"/>
      <c r="E258" s="52"/>
      <c r="F258" s="52"/>
      <c r="G258" s="52"/>
      <c r="H258" s="52"/>
      <c r="I258" s="52"/>
      <c r="J258" s="52"/>
      <c r="K258" s="52"/>
      <c r="L258" s="52"/>
      <c r="M258" s="52"/>
      <c r="N258" s="52"/>
      <c r="O258" s="59"/>
      <c r="P258" s="52"/>
      <c r="Q258" s="53"/>
      <c r="R258" s="52"/>
      <c r="S258" s="52"/>
      <c r="T258" s="52"/>
      <c r="U258" s="52"/>
      <c r="V258" s="52"/>
      <c r="W258" s="52"/>
      <c r="X258" s="52"/>
      <c r="Y258" s="52"/>
      <c r="Z258" s="52"/>
      <c r="AA258" s="52"/>
      <c r="AB258" s="52"/>
      <c r="AD258" s="55"/>
    </row>
    <row r="259" spans="1:30">
      <c r="A259" s="51">
        <f t="shared" si="123"/>
        <v>256</v>
      </c>
      <c r="B259" s="52"/>
      <c r="C259" s="148"/>
      <c r="D259" s="52"/>
      <c r="E259" s="52"/>
      <c r="F259" s="52"/>
      <c r="G259" s="52"/>
      <c r="H259" s="52"/>
      <c r="I259" s="52"/>
      <c r="J259" s="52"/>
      <c r="K259" s="52"/>
      <c r="L259" s="52"/>
      <c r="M259" s="52"/>
      <c r="N259" s="52"/>
      <c r="O259" s="59"/>
      <c r="P259" s="52"/>
      <c r="Q259" s="53"/>
      <c r="R259" s="52"/>
      <c r="S259" s="52"/>
      <c r="T259" s="52"/>
      <c r="U259" s="52"/>
      <c r="V259" s="52"/>
      <c r="W259" s="52"/>
      <c r="X259" s="52"/>
      <c r="Y259" s="52"/>
      <c r="Z259" s="52"/>
      <c r="AA259" s="52"/>
      <c r="AB259" s="52"/>
      <c r="AD259" s="55"/>
    </row>
    <row r="260" spans="1:30">
      <c r="A260" s="51">
        <f t="shared" si="123"/>
        <v>257</v>
      </c>
      <c r="B260" s="52"/>
      <c r="C260" s="148"/>
      <c r="D260" s="52"/>
      <c r="E260" s="52"/>
      <c r="F260" s="52"/>
      <c r="G260" s="52"/>
      <c r="H260" s="52"/>
      <c r="I260" s="52"/>
      <c r="J260" s="52"/>
      <c r="K260" s="52"/>
      <c r="L260" s="52"/>
      <c r="M260" s="52"/>
      <c r="N260" s="52"/>
      <c r="O260" s="59"/>
      <c r="P260" s="52"/>
      <c r="Q260" s="53"/>
      <c r="R260" s="52"/>
      <c r="S260" s="52"/>
      <c r="T260" s="52"/>
      <c r="U260" s="52"/>
      <c r="V260" s="52"/>
      <c r="W260" s="52"/>
      <c r="X260" s="52"/>
      <c r="Y260" s="52"/>
      <c r="Z260" s="52"/>
      <c r="AA260" s="52"/>
      <c r="AB260" s="52"/>
      <c r="AD260" s="55"/>
    </row>
    <row r="261" spans="1:30">
      <c r="A261" s="51">
        <f t="shared" si="123"/>
        <v>258</v>
      </c>
      <c r="B261" s="52"/>
      <c r="C261" s="148"/>
      <c r="D261" s="52"/>
      <c r="E261" s="52"/>
      <c r="F261" s="52"/>
      <c r="G261" s="52"/>
      <c r="H261" s="52"/>
      <c r="I261" s="52"/>
      <c r="J261" s="52"/>
      <c r="K261" s="52"/>
      <c r="L261" s="52"/>
      <c r="M261" s="52"/>
      <c r="N261" s="52"/>
      <c r="O261" s="59"/>
      <c r="P261" s="52"/>
      <c r="Q261" s="53"/>
      <c r="R261" s="52"/>
      <c r="S261" s="52"/>
      <c r="T261" s="52"/>
      <c r="U261" s="52"/>
      <c r="V261" s="52"/>
      <c r="W261" s="52"/>
      <c r="X261" s="52"/>
      <c r="Y261" s="52"/>
      <c r="Z261" s="52"/>
      <c r="AA261" s="52"/>
      <c r="AB261" s="52"/>
      <c r="AD261" s="55"/>
    </row>
    <row r="262" spans="1:30">
      <c r="A262" s="51">
        <f t="shared" si="123"/>
        <v>259</v>
      </c>
      <c r="B262" s="52"/>
      <c r="C262" s="148"/>
      <c r="D262" s="52"/>
      <c r="E262" s="52"/>
      <c r="F262" s="52"/>
      <c r="G262" s="52"/>
      <c r="H262" s="52"/>
      <c r="I262" s="52"/>
      <c r="J262" s="52"/>
      <c r="K262" s="52"/>
      <c r="L262" s="52"/>
      <c r="M262" s="52"/>
      <c r="N262" s="52"/>
      <c r="O262" s="59"/>
      <c r="P262" s="52"/>
      <c r="Q262" s="53"/>
      <c r="R262" s="52"/>
      <c r="S262" s="52"/>
      <c r="T262" s="52"/>
      <c r="U262" s="52"/>
      <c r="V262" s="52"/>
      <c r="W262" s="52"/>
      <c r="X262" s="52"/>
      <c r="Y262" s="52"/>
      <c r="Z262" s="52"/>
      <c r="AA262" s="52"/>
      <c r="AB262" s="52"/>
      <c r="AD262" s="55"/>
    </row>
    <row r="263" spans="1:30">
      <c r="A263" s="51">
        <f t="shared" si="123"/>
        <v>260</v>
      </c>
      <c r="B263" s="52"/>
      <c r="C263" s="148"/>
      <c r="D263" s="52"/>
      <c r="E263" s="52"/>
      <c r="F263" s="52"/>
      <c r="G263" s="52"/>
      <c r="H263" s="52"/>
      <c r="I263" s="52"/>
      <c r="J263" s="52"/>
      <c r="K263" s="52"/>
      <c r="L263" s="52"/>
      <c r="M263" s="52"/>
      <c r="N263" s="52"/>
      <c r="O263" s="59"/>
      <c r="P263" s="52"/>
      <c r="Q263" s="53"/>
      <c r="R263" s="52"/>
      <c r="S263" s="52"/>
      <c r="T263" s="52"/>
      <c r="U263" s="52"/>
      <c r="V263" s="52"/>
      <c r="W263" s="52"/>
      <c r="X263" s="52"/>
      <c r="Y263" s="52"/>
      <c r="Z263" s="52"/>
      <c r="AA263" s="52"/>
      <c r="AB263" s="52"/>
      <c r="AD263" s="55"/>
    </row>
    <row r="264" spans="1:30">
      <c r="A264" s="51">
        <f t="shared" si="123"/>
        <v>261</v>
      </c>
      <c r="B264" s="52"/>
      <c r="C264" s="148"/>
      <c r="D264" s="52"/>
      <c r="E264" s="52"/>
      <c r="F264" s="52"/>
      <c r="G264" s="52"/>
      <c r="H264" s="52"/>
      <c r="I264" s="52"/>
      <c r="J264" s="52"/>
      <c r="K264" s="52"/>
      <c r="L264" s="52"/>
      <c r="M264" s="52"/>
      <c r="N264" s="52"/>
      <c r="O264" s="59"/>
      <c r="P264" s="52"/>
      <c r="Q264" s="53"/>
      <c r="R264" s="52"/>
      <c r="S264" s="52"/>
      <c r="T264" s="52"/>
      <c r="U264" s="52"/>
      <c r="V264" s="52"/>
      <c r="W264" s="52"/>
      <c r="X264" s="52"/>
      <c r="Y264" s="52"/>
      <c r="Z264" s="52"/>
      <c r="AA264" s="52"/>
      <c r="AB264" s="52"/>
      <c r="AD264" s="55"/>
    </row>
    <row r="265" spans="1:30">
      <c r="A265" s="51">
        <f t="shared" ref="A265:A278" si="124">A264+1</f>
        <v>262</v>
      </c>
      <c r="B265" s="52"/>
      <c r="C265" s="148"/>
      <c r="D265" s="52"/>
      <c r="E265" s="52"/>
      <c r="F265" s="52"/>
      <c r="G265" s="52"/>
      <c r="H265" s="52"/>
      <c r="I265" s="52"/>
      <c r="J265" s="52"/>
      <c r="K265" s="52"/>
      <c r="L265" s="52"/>
      <c r="M265" s="52"/>
      <c r="N265" s="52"/>
      <c r="O265" s="59"/>
      <c r="P265" s="52"/>
      <c r="Q265" s="53"/>
      <c r="R265" s="52"/>
      <c r="S265" s="52"/>
      <c r="T265" s="52"/>
      <c r="U265" s="52"/>
      <c r="V265" s="52"/>
      <c r="W265" s="52"/>
      <c r="X265" s="52"/>
      <c r="Y265" s="52"/>
      <c r="Z265" s="52"/>
      <c r="AA265" s="52"/>
      <c r="AB265" s="52"/>
      <c r="AD265" s="55"/>
    </row>
    <row r="266" spans="1:30">
      <c r="A266" s="51">
        <f t="shared" si="124"/>
        <v>263</v>
      </c>
      <c r="B266" s="52"/>
      <c r="C266" s="148"/>
      <c r="D266" s="52"/>
      <c r="E266" s="52"/>
      <c r="F266" s="52"/>
      <c r="G266" s="52"/>
      <c r="H266" s="52"/>
      <c r="I266" s="52"/>
      <c r="J266" s="52"/>
      <c r="K266" s="52"/>
      <c r="L266" s="52"/>
      <c r="M266" s="52"/>
      <c r="N266" s="52"/>
      <c r="O266" s="59"/>
      <c r="P266" s="52"/>
      <c r="Q266" s="53"/>
      <c r="R266" s="52"/>
      <c r="S266" s="52"/>
      <c r="T266" s="52"/>
      <c r="U266" s="52"/>
      <c r="V266" s="52"/>
      <c r="W266" s="52"/>
      <c r="X266" s="52"/>
      <c r="Y266" s="52"/>
      <c r="Z266" s="52"/>
      <c r="AA266" s="52"/>
      <c r="AB266" s="52"/>
      <c r="AD266" s="55"/>
    </row>
    <row r="267" spans="1:30">
      <c r="A267" s="51">
        <f t="shared" si="124"/>
        <v>264</v>
      </c>
      <c r="B267" s="52"/>
      <c r="C267" s="148"/>
      <c r="D267" s="52"/>
      <c r="E267" s="52"/>
      <c r="F267" s="52"/>
      <c r="G267" s="52"/>
      <c r="H267" s="52"/>
      <c r="I267" s="52"/>
      <c r="J267" s="52"/>
      <c r="K267" s="52"/>
      <c r="L267" s="52"/>
      <c r="M267" s="52"/>
      <c r="N267" s="52"/>
      <c r="O267" s="59"/>
      <c r="P267" s="52"/>
      <c r="Q267" s="53"/>
      <c r="R267" s="52"/>
      <c r="S267" s="52"/>
      <c r="T267" s="52"/>
      <c r="U267" s="52"/>
      <c r="V267" s="52"/>
      <c r="W267" s="52"/>
      <c r="X267" s="52"/>
      <c r="Y267" s="52"/>
      <c r="Z267" s="52"/>
      <c r="AA267" s="52"/>
      <c r="AB267" s="52"/>
      <c r="AD267" s="55"/>
    </row>
    <row r="268" spans="1:30">
      <c r="A268" s="51">
        <f t="shared" si="124"/>
        <v>265</v>
      </c>
      <c r="B268" s="52"/>
      <c r="C268" s="148"/>
      <c r="D268" s="52"/>
      <c r="E268" s="52"/>
      <c r="F268" s="52"/>
      <c r="G268" s="52"/>
      <c r="H268" s="52"/>
      <c r="I268" s="52"/>
      <c r="J268" s="52"/>
      <c r="K268" s="52"/>
      <c r="L268" s="52"/>
      <c r="M268" s="52"/>
      <c r="N268" s="52"/>
      <c r="O268" s="59"/>
      <c r="P268" s="52"/>
      <c r="Q268" s="53"/>
      <c r="R268" s="52"/>
      <c r="S268" s="52"/>
      <c r="T268" s="52"/>
      <c r="U268" s="52"/>
      <c r="V268" s="52"/>
      <c r="W268" s="52"/>
      <c r="X268" s="52"/>
      <c r="Y268" s="52"/>
      <c r="Z268" s="52"/>
      <c r="AA268" s="52"/>
      <c r="AB268" s="52"/>
      <c r="AD268" s="55"/>
    </row>
    <row r="269" spans="1:30">
      <c r="A269" s="51">
        <f t="shared" si="124"/>
        <v>266</v>
      </c>
      <c r="B269" s="52"/>
      <c r="C269" s="148"/>
      <c r="D269" s="52"/>
      <c r="E269" s="52"/>
      <c r="F269" s="52"/>
      <c r="G269" s="52"/>
      <c r="H269" s="52"/>
      <c r="I269" s="52"/>
      <c r="J269" s="52"/>
      <c r="K269" s="52"/>
      <c r="L269" s="52"/>
      <c r="M269" s="52"/>
      <c r="N269" s="52"/>
      <c r="O269" s="59"/>
      <c r="P269" s="52"/>
      <c r="Q269" s="53"/>
      <c r="R269" s="52"/>
      <c r="S269" s="52"/>
      <c r="T269" s="52"/>
      <c r="U269" s="52"/>
      <c r="V269" s="52"/>
      <c r="W269" s="52"/>
      <c r="X269" s="52"/>
      <c r="Y269" s="52"/>
      <c r="Z269" s="52"/>
      <c r="AA269" s="52"/>
      <c r="AB269" s="52"/>
      <c r="AD269" s="55"/>
    </row>
    <row r="270" spans="1:30">
      <c r="A270" s="51">
        <f t="shared" si="124"/>
        <v>267</v>
      </c>
      <c r="B270" s="52"/>
      <c r="C270" s="148"/>
      <c r="D270" s="52"/>
      <c r="E270" s="52"/>
      <c r="F270" s="52"/>
      <c r="G270" s="52"/>
      <c r="H270" s="52"/>
      <c r="I270" s="52"/>
      <c r="J270" s="52"/>
      <c r="K270" s="52"/>
      <c r="L270" s="52"/>
      <c r="M270" s="52"/>
      <c r="N270" s="52"/>
      <c r="O270" s="59"/>
      <c r="P270" s="52"/>
      <c r="Q270" s="53"/>
      <c r="R270" s="52"/>
      <c r="S270" s="52"/>
      <c r="T270" s="52"/>
      <c r="U270" s="52"/>
      <c r="V270" s="52"/>
      <c r="W270" s="52"/>
      <c r="X270" s="52"/>
      <c r="Y270" s="52"/>
      <c r="Z270" s="52"/>
      <c r="AA270" s="52"/>
      <c r="AB270" s="52"/>
      <c r="AD270" s="55"/>
    </row>
    <row r="271" spans="1:30">
      <c r="A271" s="51">
        <f t="shared" si="124"/>
        <v>268</v>
      </c>
      <c r="B271" s="52"/>
      <c r="C271" s="148"/>
      <c r="D271" s="52"/>
      <c r="E271" s="52"/>
      <c r="F271" s="52"/>
      <c r="G271" s="52"/>
      <c r="H271" s="52"/>
      <c r="I271" s="52"/>
      <c r="J271" s="52"/>
      <c r="K271" s="52"/>
      <c r="L271" s="52"/>
      <c r="M271" s="52"/>
      <c r="N271" s="52"/>
      <c r="O271" s="59"/>
      <c r="P271" s="52"/>
      <c r="Q271" s="53"/>
      <c r="R271" s="52"/>
      <c r="S271" s="52"/>
      <c r="T271" s="52"/>
      <c r="U271" s="52"/>
      <c r="V271" s="52"/>
      <c r="W271" s="52"/>
      <c r="X271" s="52"/>
      <c r="Y271" s="52"/>
      <c r="Z271" s="52"/>
      <c r="AA271" s="52"/>
      <c r="AB271" s="52"/>
      <c r="AD271" s="55"/>
    </row>
    <row r="272" spans="1:30">
      <c r="A272" s="51">
        <f t="shared" si="124"/>
        <v>269</v>
      </c>
      <c r="B272" s="52"/>
      <c r="C272" s="148"/>
      <c r="D272" s="52"/>
      <c r="E272" s="52"/>
      <c r="F272" s="52"/>
      <c r="G272" s="52"/>
      <c r="H272" s="52"/>
      <c r="I272" s="52"/>
      <c r="J272" s="52"/>
      <c r="K272" s="52"/>
      <c r="L272" s="52"/>
      <c r="M272" s="52"/>
      <c r="N272" s="52"/>
      <c r="O272" s="59"/>
      <c r="P272" s="52"/>
      <c r="Q272" s="53"/>
      <c r="R272" s="52"/>
      <c r="S272" s="52"/>
      <c r="T272" s="52"/>
      <c r="U272" s="52"/>
      <c r="V272" s="52"/>
      <c r="W272" s="52"/>
      <c r="X272" s="52"/>
      <c r="Y272" s="52"/>
      <c r="Z272" s="52"/>
      <c r="AA272" s="52"/>
      <c r="AB272" s="52"/>
      <c r="AD272" s="55"/>
    </row>
    <row r="273" spans="1:30">
      <c r="A273" s="51">
        <f t="shared" si="124"/>
        <v>270</v>
      </c>
      <c r="B273" s="52"/>
      <c r="C273" s="148"/>
      <c r="D273" s="52"/>
      <c r="E273" s="52"/>
      <c r="F273" s="52"/>
      <c r="G273" s="52"/>
      <c r="H273" s="52"/>
      <c r="I273" s="52"/>
      <c r="J273" s="52"/>
      <c r="K273" s="52"/>
      <c r="L273" s="52"/>
      <c r="M273" s="52"/>
      <c r="N273" s="52"/>
      <c r="O273" s="59"/>
      <c r="P273" s="52"/>
      <c r="Q273" s="53"/>
      <c r="R273" s="52"/>
      <c r="S273" s="52"/>
      <c r="T273" s="52"/>
      <c r="U273" s="52"/>
      <c r="V273" s="52"/>
      <c r="W273" s="52"/>
      <c r="X273" s="52"/>
      <c r="Y273" s="52"/>
      <c r="Z273" s="52"/>
      <c r="AA273" s="52"/>
      <c r="AB273" s="52"/>
      <c r="AD273" s="55"/>
    </row>
    <row r="274" spans="1:30">
      <c r="A274" s="51">
        <f t="shared" si="124"/>
        <v>271</v>
      </c>
      <c r="B274" s="52"/>
      <c r="C274" s="148"/>
      <c r="D274" s="52"/>
      <c r="E274" s="52"/>
      <c r="F274" s="52"/>
      <c r="G274" s="52"/>
      <c r="H274" s="52"/>
      <c r="I274" s="52"/>
      <c r="J274" s="52"/>
      <c r="K274" s="52"/>
      <c r="L274" s="52"/>
      <c r="M274" s="52"/>
      <c r="N274" s="52"/>
      <c r="O274" s="59"/>
      <c r="P274" s="52"/>
      <c r="Q274" s="53"/>
      <c r="R274" s="52"/>
      <c r="S274" s="52"/>
      <c r="T274" s="52"/>
      <c r="U274" s="52"/>
      <c r="V274" s="52"/>
      <c r="W274" s="52"/>
      <c r="X274" s="52"/>
      <c r="Y274" s="52"/>
      <c r="Z274" s="52"/>
      <c r="AA274" s="52"/>
      <c r="AB274" s="52"/>
      <c r="AD274" s="55"/>
    </row>
    <row r="275" spans="1:30">
      <c r="A275" s="51">
        <f t="shared" si="124"/>
        <v>272</v>
      </c>
      <c r="B275" s="52"/>
      <c r="C275" s="148"/>
      <c r="D275" s="52"/>
      <c r="E275" s="52"/>
      <c r="F275" s="52"/>
      <c r="G275" s="52"/>
      <c r="H275" s="52"/>
      <c r="I275" s="52"/>
      <c r="J275" s="52"/>
      <c r="K275" s="52"/>
      <c r="L275" s="52"/>
      <c r="M275" s="52"/>
      <c r="N275" s="52"/>
      <c r="O275" s="59"/>
      <c r="P275" s="52"/>
      <c r="Q275" s="53"/>
      <c r="R275" s="52"/>
      <c r="S275" s="52"/>
      <c r="T275" s="52"/>
      <c r="U275" s="52"/>
      <c r="V275" s="52"/>
      <c r="W275" s="52"/>
      <c r="X275" s="52"/>
      <c r="Y275" s="52"/>
      <c r="Z275" s="52"/>
      <c r="AA275" s="52"/>
      <c r="AB275" s="52"/>
      <c r="AD275" s="55"/>
    </row>
    <row r="276" spans="1:30">
      <c r="A276" s="51">
        <f t="shared" si="124"/>
        <v>273</v>
      </c>
      <c r="B276" s="52"/>
      <c r="C276" s="148"/>
      <c r="D276" s="52"/>
      <c r="E276" s="52"/>
      <c r="F276" s="52"/>
      <c r="G276" s="52"/>
      <c r="H276" s="52"/>
      <c r="I276" s="52"/>
      <c r="J276" s="52"/>
      <c r="K276" s="52"/>
      <c r="L276" s="52"/>
      <c r="M276" s="52"/>
      <c r="N276" s="52"/>
      <c r="O276" s="59"/>
      <c r="P276" s="52"/>
      <c r="Q276" s="53"/>
      <c r="R276" s="52"/>
      <c r="S276" s="52"/>
      <c r="T276" s="52"/>
      <c r="U276" s="52"/>
      <c r="V276" s="52"/>
      <c r="W276" s="52"/>
      <c r="X276" s="52"/>
      <c r="Y276" s="52"/>
      <c r="Z276" s="52"/>
      <c r="AA276" s="52"/>
      <c r="AB276" s="52"/>
      <c r="AD276" s="55"/>
    </row>
    <row r="277" spans="1:30">
      <c r="A277" s="51">
        <f t="shared" si="124"/>
        <v>274</v>
      </c>
      <c r="B277" s="52"/>
      <c r="C277" s="148"/>
      <c r="D277" s="52"/>
      <c r="E277" s="52"/>
      <c r="F277" s="52"/>
      <c r="G277" s="52"/>
      <c r="H277" s="52"/>
      <c r="I277" s="52"/>
      <c r="J277" s="52"/>
      <c r="K277" s="52"/>
      <c r="L277" s="52"/>
      <c r="M277" s="52"/>
      <c r="N277" s="52"/>
      <c r="O277" s="59"/>
      <c r="P277" s="52"/>
      <c r="Q277" s="53"/>
      <c r="R277" s="52"/>
      <c r="S277" s="52"/>
      <c r="T277" s="52"/>
      <c r="U277" s="52"/>
      <c r="V277" s="52"/>
      <c r="W277" s="52"/>
      <c r="X277" s="52"/>
      <c r="Y277" s="52"/>
      <c r="Z277" s="52"/>
      <c r="AA277" s="52"/>
      <c r="AB277" s="52"/>
      <c r="AD277" s="55"/>
    </row>
    <row r="278" spans="1:30">
      <c r="A278" s="51">
        <f t="shared" si="124"/>
        <v>275</v>
      </c>
      <c r="B278" s="52"/>
      <c r="C278" s="148"/>
      <c r="D278" s="52"/>
      <c r="E278" s="52"/>
      <c r="F278" s="52"/>
      <c r="G278" s="52"/>
      <c r="H278" s="52"/>
      <c r="I278" s="52"/>
      <c r="J278" s="52"/>
      <c r="K278" s="52"/>
      <c r="L278" s="52"/>
      <c r="M278" s="52"/>
      <c r="N278" s="52"/>
      <c r="O278" s="59"/>
      <c r="P278" s="52"/>
      <c r="Q278" s="53"/>
      <c r="R278" s="52"/>
      <c r="S278" s="52"/>
      <c r="T278" s="52"/>
      <c r="U278" s="52"/>
      <c r="V278" s="52"/>
      <c r="W278" s="52"/>
      <c r="X278" s="52"/>
      <c r="Y278" s="52"/>
      <c r="Z278" s="52"/>
      <c r="AA278" s="52"/>
      <c r="AB278" s="52"/>
      <c r="AD278" s="55"/>
    </row>
    <row r="279" spans="1:30">
      <c r="A279" s="51"/>
      <c r="B279" s="52"/>
      <c r="C279" s="148"/>
      <c r="D279" s="52"/>
      <c r="E279" s="52"/>
      <c r="F279" s="52"/>
      <c r="G279" s="52"/>
      <c r="H279" s="52"/>
      <c r="I279" s="52"/>
      <c r="J279" s="52"/>
      <c r="K279" s="52"/>
      <c r="L279" s="52"/>
      <c r="M279" s="52"/>
      <c r="N279" s="52"/>
      <c r="O279" s="59"/>
      <c r="P279" s="52"/>
      <c r="Q279" s="53"/>
      <c r="R279" s="52"/>
      <c r="S279" s="52"/>
      <c r="T279" s="52"/>
      <c r="U279" s="52"/>
      <c r="V279" s="52"/>
      <c r="W279" s="52"/>
      <c r="X279" s="52"/>
      <c r="Y279" s="52"/>
      <c r="Z279" s="52"/>
      <c r="AA279" s="52"/>
      <c r="AB279" s="52"/>
      <c r="AD279" s="55"/>
    </row>
    <row r="280" spans="1:30">
      <c r="A280" s="51"/>
      <c r="B280" s="52"/>
      <c r="C280" s="148"/>
      <c r="D280" s="52"/>
      <c r="E280" s="52"/>
      <c r="F280" s="52"/>
      <c r="G280" s="52"/>
      <c r="H280" s="52"/>
      <c r="I280" s="52"/>
      <c r="J280" s="52"/>
      <c r="K280" s="52"/>
      <c r="L280" s="52"/>
      <c r="M280" s="52"/>
      <c r="N280" s="52"/>
      <c r="O280" s="59"/>
      <c r="P280" s="52"/>
      <c r="Q280" s="53"/>
      <c r="R280" s="52"/>
      <c r="S280" s="52"/>
      <c r="T280" s="52"/>
      <c r="U280" s="52"/>
      <c r="V280" s="52"/>
      <c r="W280" s="52"/>
      <c r="X280" s="52"/>
      <c r="Y280" s="52"/>
      <c r="Z280" s="52"/>
      <c r="AA280" s="52"/>
      <c r="AB280" s="52"/>
      <c r="AD280" s="55"/>
    </row>
    <row r="281" spans="1:30">
      <c r="A281" s="51"/>
      <c r="B281" s="52"/>
      <c r="C281" s="148"/>
      <c r="D281" s="52"/>
      <c r="E281" s="52"/>
      <c r="F281" s="52"/>
      <c r="G281" s="52"/>
      <c r="H281" s="52"/>
      <c r="I281" s="52"/>
      <c r="J281" s="52"/>
      <c r="K281" s="52"/>
      <c r="L281" s="52"/>
      <c r="M281" s="52"/>
      <c r="N281" s="52"/>
      <c r="O281" s="59"/>
      <c r="P281" s="52"/>
      <c r="Q281" s="53"/>
      <c r="R281" s="52"/>
      <c r="S281" s="52"/>
      <c r="T281" s="52"/>
      <c r="U281" s="52"/>
      <c r="V281" s="52"/>
      <c r="W281" s="52"/>
      <c r="X281" s="52"/>
      <c r="Y281" s="52"/>
      <c r="Z281" s="52"/>
      <c r="AA281" s="52"/>
      <c r="AB281" s="52"/>
      <c r="AD281" s="55"/>
    </row>
    <row r="282" spans="1:30">
      <c r="A282" s="51"/>
      <c r="B282" s="52"/>
      <c r="C282" s="148"/>
      <c r="D282" s="52"/>
      <c r="E282" s="52"/>
      <c r="F282" s="52"/>
      <c r="G282" s="52"/>
      <c r="H282" s="52"/>
      <c r="I282" s="52"/>
      <c r="J282" s="52"/>
      <c r="K282" s="52"/>
      <c r="L282" s="52"/>
      <c r="M282" s="52"/>
      <c r="N282" s="52"/>
      <c r="O282" s="59"/>
      <c r="P282" s="52"/>
      <c r="Q282" s="53"/>
      <c r="R282" s="52"/>
      <c r="S282" s="52"/>
      <c r="T282" s="52"/>
      <c r="U282" s="52"/>
      <c r="V282" s="52"/>
      <c r="W282" s="52"/>
      <c r="X282" s="52"/>
      <c r="Y282" s="52"/>
      <c r="Z282" s="52"/>
      <c r="AA282" s="52"/>
      <c r="AB282" s="52"/>
      <c r="AD282" s="55"/>
    </row>
    <row r="283" spans="1:30">
      <c r="A283" s="51"/>
      <c r="B283" s="52"/>
      <c r="C283" s="148"/>
      <c r="D283" s="52"/>
      <c r="E283" s="52"/>
      <c r="F283" s="52"/>
      <c r="G283" s="52"/>
      <c r="H283" s="52"/>
      <c r="I283" s="52"/>
      <c r="J283" s="52"/>
      <c r="K283" s="52"/>
      <c r="L283" s="52"/>
      <c r="M283" s="52"/>
      <c r="N283" s="52"/>
      <c r="O283" s="59"/>
      <c r="P283" s="52"/>
      <c r="Q283" s="53"/>
      <c r="R283" s="52"/>
      <c r="S283" s="52"/>
      <c r="T283" s="52"/>
      <c r="U283" s="52"/>
      <c r="V283" s="52"/>
      <c r="W283" s="52"/>
      <c r="X283" s="52"/>
      <c r="Y283" s="52"/>
      <c r="Z283" s="52"/>
      <c r="AA283" s="52"/>
      <c r="AB283" s="52"/>
      <c r="AD283" s="55"/>
    </row>
    <row r="284" spans="1:30">
      <c r="A284" s="51"/>
      <c r="B284" s="52"/>
      <c r="C284" s="148"/>
      <c r="D284" s="52"/>
      <c r="E284" s="52"/>
      <c r="F284" s="52"/>
      <c r="G284" s="52"/>
      <c r="H284" s="52"/>
      <c r="I284" s="52"/>
      <c r="J284" s="52"/>
      <c r="K284" s="52"/>
      <c r="L284" s="52"/>
      <c r="M284" s="52"/>
      <c r="N284" s="52"/>
      <c r="O284" s="59"/>
      <c r="P284" s="52"/>
      <c r="Q284" s="53"/>
      <c r="R284" s="52"/>
      <c r="S284" s="52"/>
      <c r="T284" s="52"/>
      <c r="U284" s="52"/>
      <c r="V284" s="52"/>
      <c r="W284" s="52"/>
      <c r="X284" s="52"/>
      <c r="Y284" s="52"/>
      <c r="Z284" s="52"/>
      <c r="AA284" s="52"/>
      <c r="AB284" s="52"/>
      <c r="AD284" s="55"/>
    </row>
    <row r="285" spans="1:30">
      <c r="A285" s="51"/>
      <c r="B285" s="52"/>
      <c r="C285" s="148"/>
      <c r="D285" s="52"/>
      <c r="E285" s="52"/>
      <c r="F285" s="52"/>
      <c r="G285" s="52"/>
      <c r="H285" s="52"/>
      <c r="I285" s="52"/>
      <c r="J285" s="52"/>
      <c r="K285" s="52"/>
      <c r="L285" s="52"/>
      <c r="M285" s="52"/>
      <c r="N285" s="52"/>
      <c r="O285" s="59"/>
      <c r="P285" s="52"/>
      <c r="Q285" s="53"/>
      <c r="R285" s="52"/>
      <c r="S285" s="52"/>
      <c r="T285" s="52"/>
      <c r="U285" s="52"/>
      <c r="V285" s="52"/>
      <c r="W285" s="52"/>
      <c r="X285" s="52"/>
      <c r="Y285" s="52"/>
      <c r="Z285" s="52"/>
      <c r="AA285" s="52"/>
      <c r="AB285" s="52"/>
      <c r="AD285" s="55"/>
    </row>
    <row r="286" spans="1:30">
      <c r="A286" s="51"/>
      <c r="B286" s="52"/>
      <c r="C286" s="148"/>
      <c r="D286" s="52"/>
      <c r="E286" s="52"/>
      <c r="F286" s="52"/>
      <c r="G286" s="52"/>
      <c r="H286" s="52"/>
      <c r="I286" s="52"/>
      <c r="J286" s="52"/>
      <c r="K286" s="52"/>
      <c r="L286" s="52"/>
      <c r="M286" s="52"/>
      <c r="N286" s="52"/>
      <c r="O286" s="59"/>
      <c r="P286" s="52"/>
      <c r="Q286" s="53"/>
      <c r="R286" s="52"/>
      <c r="S286" s="52"/>
      <c r="T286" s="52"/>
      <c r="U286" s="52"/>
      <c r="V286" s="52"/>
      <c r="W286" s="52"/>
      <c r="X286" s="52"/>
      <c r="Y286" s="52"/>
      <c r="Z286" s="52"/>
      <c r="AA286" s="52"/>
      <c r="AB286" s="52"/>
      <c r="AD286" s="55"/>
    </row>
    <row r="287" spans="1:30">
      <c r="A287" s="51"/>
      <c r="B287" s="52"/>
      <c r="C287" s="148"/>
      <c r="D287" s="52"/>
      <c r="E287" s="52"/>
      <c r="F287" s="52"/>
      <c r="G287" s="52"/>
      <c r="H287" s="52"/>
      <c r="I287" s="52"/>
      <c r="J287" s="52"/>
      <c r="K287" s="52"/>
      <c r="L287" s="52"/>
      <c r="M287" s="52"/>
      <c r="N287" s="52"/>
      <c r="O287" s="59"/>
      <c r="P287" s="52"/>
      <c r="Q287" s="53"/>
      <c r="R287" s="52"/>
      <c r="S287" s="52"/>
      <c r="T287" s="52"/>
      <c r="U287" s="52"/>
      <c r="V287" s="52"/>
      <c r="W287" s="52"/>
      <c r="X287" s="52"/>
      <c r="Y287" s="52"/>
      <c r="Z287" s="52"/>
      <c r="AA287" s="52"/>
      <c r="AB287" s="52"/>
      <c r="AD287" s="55"/>
    </row>
    <row r="288" spans="1:30">
      <c r="A288" s="51"/>
      <c r="B288" s="52"/>
      <c r="C288" s="148"/>
      <c r="D288" s="52"/>
      <c r="E288" s="52"/>
      <c r="F288" s="52"/>
      <c r="G288" s="52"/>
      <c r="H288" s="52"/>
      <c r="I288" s="52"/>
      <c r="J288" s="52"/>
      <c r="K288" s="52"/>
      <c r="L288" s="52"/>
      <c r="M288" s="52"/>
      <c r="N288" s="52"/>
      <c r="O288" s="59"/>
      <c r="P288" s="52"/>
      <c r="Q288" s="53"/>
      <c r="R288" s="52"/>
      <c r="S288" s="52"/>
      <c r="T288" s="52"/>
      <c r="U288" s="52"/>
      <c r="V288" s="52"/>
      <c r="W288" s="52"/>
      <c r="X288" s="52"/>
      <c r="Y288" s="52"/>
      <c r="Z288" s="52"/>
      <c r="AA288" s="52"/>
      <c r="AB288" s="52"/>
      <c r="AD288" s="55"/>
    </row>
    <row r="289" spans="1:30">
      <c r="A289" s="51"/>
      <c r="B289" s="52"/>
      <c r="C289" s="148"/>
      <c r="D289" s="52"/>
      <c r="E289" s="52"/>
      <c r="F289" s="52"/>
      <c r="G289" s="52"/>
      <c r="H289" s="52"/>
      <c r="I289" s="52"/>
      <c r="J289" s="52"/>
      <c r="K289" s="52"/>
      <c r="L289" s="52"/>
      <c r="M289" s="52"/>
      <c r="N289" s="52"/>
      <c r="O289" s="59"/>
      <c r="P289" s="52"/>
      <c r="Q289" s="53"/>
      <c r="R289" s="52"/>
      <c r="S289" s="52"/>
      <c r="T289" s="52"/>
      <c r="U289" s="52"/>
      <c r="V289" s="52"/>
      <c r="W289" s="52"/>
      <c r="X289" s="52"/>
      <c r="Y289" s="52"/>
      <c r="Z289" s="52"/>
      <c r="AA289" s="52"/>
      <c r="AB289" s="52"/>
      <c r="AD289" s="55"/>
    </row>
    <row r="290" spans="1:30">
      <c r="A290" s="51"/>
      <c r="B290" s="52"/>
      <c r="C290" s="148"/>
      <c r="D290" s="52"/>
      <c r="E290" s="52"/>
      <c r="F290" s="52"/>
      <c r="G290" s="52"/>
      <c r="H290" s="52"/>
      <c r="I290" s="52"/>
      <c r="J290" s="52"/>
      <c r="K290" s="52"/>
      <c r="L290" s="52"/>
      <c r="M290" s="52"/>
      <c r="N290" s="52"/>
      <c r="O290" s="59"/>
      <c r="P290" s="52"/>
      <c r="Q290" s="53"/>
      <c r="R290" s="52"/>
      <c r="S290" s="52"/>
      <c r="T290" s="52"/>
      <c r="U290" s="52"/>
      <c r="V290" s="52"/>
      <c r="W290" s="52"/>
      <c r="X290" s="52"/>
      <c r="Y290" s="52"/>
      <c r="Z290" s="52"/>
      <c r="AA290" s="52"/>
      <c r="AB290" s="52"/>
      <c r="AD290" s="55"/>
    </row>
    <row r="291" spans="1:30">
      <c r="A291" s="51"/>
      <c r="B291" s="52"/>
      <c r="C291" s="148"/>
      <c r="D291" s="52"/>
      <c r="E291" s="52"/>
      <c r="F291" s="52"/>
      <c r="G291" s="52"/>
      <c r="H291" s="52"/>
      <c r="I291" s="52"/>
      <c r="J291" s="52"/>
      <c r="K291" s="52"/>
      <c r="L291" s="52"/>
      <c r="M291" s="52"/>
      <c r="N291" s="52"/>
      <c r="O291" s="59"/>
      <c r="P291" s="52"/>
      <c r="Q291" s="53"/>
      <c r="R291" s="52"/>
      <c r="S291" s="52"/>
      <c r="T291" s="52"/>
      <c r="U291" s="52"/>
      <c r="V291" s="52"/>
      <c r="W291" s="52"/>
      <c r="X291" s="52"/>
      <c r="Y291" s="52"/>
      <c r="Z291" s="52"/>
      <c r="AA291" s="52"/>
      <c r="AB291" s="52"/>
      <c r="AD291" s="55"/>
    </row>
    <row r="292" spans="1:30">
      <c r="A292" s="51"/>
      <c r="B292" s="52"/>
      <c r="C292" s="148"/>
      <c r="D292" s="52"/>
      <c r="E292" s="52"/>
      <c r="F292" s="52"/>
      <c r="G292" s="52"/>
      <c r="H292" s="52"/>
      <c r="I292" s="52"/>
      <c r="J292" s="52"/>
      <c r="K292" s="52"/>
      <c r="L292" s="52"/>
      <c r="M292" s="52"/>
      <c r="N292" s="52"/>
      <c r="O292" s="59"/>
      <c r="P292" s="52"/>
      <c r="Q292" s="53"/>
      <c r="R292" s="52"/>
      <c r="S292" s="52"/>
      <c r="T292" s="52"/>
      <c r="U292" s="52"/>
      <c r="V292" s="52"/>
      <c r="W292" s="52"/>
      <c r="X292" s="52"/>
      <c r="Y292" s="52"/>
      <c r="Z292" s="52"/>
      <c r="AA292" s="52"/>
      <c r="AB292" s="52"/>
      <c r="AD292" s="55"/>
    </row>
    <row r="293" spans="1:30">
      <c r="A293" s="51"/>
      <c r="B293" s="52"/>
      <c r="C293" s="148"/>
      <c r="D293" s="52"/>
      <c r="E293" s="52"/>
      <c r="F293" s="52"/>
      <c r="G293" s="52"/>
      <c r="H293" s="52"/>
      <c r="I293" s="52"/>
      <c r="J293" s="52"/>
      <c r="K293" s="52"/>
      <c r="L293" s="52"/>
      <c r="M293" s="52"/>
      <c r="N293" s="52"/>
      <c r="O293" s="59"/>
      <c r="P293" s="52"/>
      <c r="Q293" s="53"/>
      <c r="R293" s="52"/>
      <c r="S293" s="52"/>
      <c r="T293" s="52"/>
      <c r="U293" s="52"/>
      <c r="V293" s="52"/>
      <c r="W293" s="52"/>
      <c r="X293" s="52"/>
      <c r="Y293" s="52"/>
      <c r="Z293" s="52"/>
      <c r="AA293" s="52"/>
      <c r="AB293" s="52"/>
      <c r="AD293" s="55"/>
    </row>
    <row r="294" spans="1:30">
      <c r="A294" s="51"/>
      <c r="B294" s="52"/>
      <c r="C294" s="148"/>
      <c r="D294" s="52"/>
      <c r="E294" s="52"/>
      <c r="F294" s="52"/>
      <c r="G294" s="52"/>
      <c r="H294" s="52"/>
      <c r="I294" s="52"/>
      <c r="J294" s="52"/>
      <c r="K294" s="52"/>
      <c r="L294" s="52"/>
      <c r="M294" s="52"/>
      <c r="N294" s="52"/>
      <c r="O294" s="59"/>
      <c r="P294" s="52"/>
      <c r="Q294" s="53"/>
      <c r="R294" s="52"/>
      <c r="S294" s="52"/>
      <c r="T294" s="52"/>
      <c r="U294" s="52"/>
      <c r="V294" s="52"/>
      <c r="W294" s="52"/>
      <c r="X294" s="52"/>
      <c r="Y294" s="52"/>
      <c r="Z294" s="52"/>
      <c r="AA294" s="52"/>
      <c r="AB294" s="52"/>
      <c r="AD294" s="55"/>
    </row>
    <row r="295" spans="1:30">
      <c r="A295" s="51"/>
      <c r="B295" s="52"/>
      <c r="C295" s="148"/>
      <c r="D295" s="52"/>
      <c r="E295" s="52"/>
      <c r="F295" s="52"/>
      <c r="G295" s="52"/>
      <c r="H295" s="52"/>
      <c r="I295" s="52"/>
      <c r="J295" s="52"/>
      <c r="K295" s="52"/>
      <c r="L295" s="52"/>
      <c r="M295" s="52"/>
      <c r="N295" s="52"/>
      <c r="O295" s="59"/>
      <c r="P295" s="52"/>
      <c r="Q295" s="53"/>
      <c r="R295" s="52"/>
      <c r="S295" s="52"/>
      <c r="T295" s="52"/>
      <c r="U295" s="52"/>
      <c r="V295" s="52"/>
      <c r="W295" s="52"/>
      <c r="X295" s="52"/>
      <c r="Y295" s="52"/>
      <c r="Z295" s="52"/>
      <c r="AA295" s="52"/>
      <c r="AB295" s="52"/>
      <c r="AD295" s="55"/>
    </row>
    <row r="296" spans="1:30">
      <c r="A296" s="51"/>
      <c r="B296" s="52"/>
      <c r="C296" s="148"/>
      <c r="D296" s="52"/>
      <c r="E296" s="52"/>
      <c r="F296" s="52"/>
      <c r="G296" s="52"/>
      <c r="H296" s="52"/>
      <c r="I296" s="52"/>
      <c r="J296" s="52"/>
      <c r="K296" s="52"/>
      <c r="L296" s="52"/>
      <c r="M296" s="52"/>
      <c r="N296" s="52"/>
      <c r="O296" s="59"/>
      <c r="P296" s="52"/>
      <c r="Q296" s="53"/>
      <c r="R296" s="52"/>
      <c r="S296" s="52"/>
      <c r="T296" s="52"/>
      <c r="U296" s="52"/>
      <c r="V296" s="52"/>
      <c r="W296" s="52"/>
      <c r="X296" s="52"/>
      <c r="Y296" s="52"/>
      <c r="Z296" s="52"/>
      <c r="AA296" s="52"/>
      <c r="AB296" s="52"/>
      <c r="AD296" s="55"/>
    </row>
    <row r="297" spans="1:30">
      <c r="A297" s="51"/>
      <c r="B297" s="52"/>
      <c r="C297" s="148"/>
      <c r="D297" s="52"/>
      <c r="E297" s="52"/>
      <c r="F297" s="52"/>
      <c r="G297" s="52"/>
      <c r="H297" s="52"/>
      <c r="I297" s="52"/>
      <c r="J297" s="52"/>
      <c r="K297" s="52"/>
      <c r="L297" s="52"/>
      <c r="M297" s="52"/>
      <c r="N297" s="52"/>
      <c r="O297" s="59"/>
      <c r="P297" s="52"/>
      <c r="Q297" s="53"/>
      <c r="R297" s="52"/>
      <c r="S297" s="52"/>
      <c r="T297" s="52"/>
      <c r="U297" s="52"/>
      <c r="V297" s="52"/>
      <c r="W297" s="52"/>
      <c r="X297" s="52"/>
      <c r="Y297" s="52"/>
      <c r="Z297" s="52"/>
      <c r="AA297" s="52"/>
      <c r="AB297" s="52"/>
      <c r="AD297" s="55"/>
    </row>
    <row r="298" spans="1:30">
      <c r="A298" s="51"/>
      <c r="B298" s="52"/>
      <c r="C298" s="148"/>
      <c r="D298" s="52"/>
      <c r="E298" s="52"/>
      <c r="F298" s="52"/>
      <c r="G298" s="52"/>
      <c r="H298" s="52"/>
      <c r="I298" s="52"/>
      <c r="J298" s="52"/>
      <c r="K298" s="52"/>
      <c r="L298" s="52"/>
      <c r="M298" s="52"/>
      <c r="N298" s="52"/>
      <c r="O298" s="59"/>
      <c r="P298" s="52"/>
      <c r="Q298" s="53"/>
      <c r="R298" s="52"/>
      <c r="S298" s="52"/>
      <c r="T298" s="52"/>
      <c r="U298" s="52"/>
      <c r="V298" s="52"/>
      <c r="W298" s="52"/>
      <c r="X298" s="52"/>
      <c r="Y298" s="52"/>
      <c r="Z298" s="52"/>
      <c r="AA298" s="52"/>
      <c r="AB298" s="52"/>
      <c r="AD298" s="55"/>
    </row>
    <row r="299" spans="1:30">
      <c r="A299" s="51"/>
      <c r="B299" s="52"/>
      <c r="C299" s="148"/>
      <c r="D299" s="52"/>
      <c r="E299" s="52"/>
      <c r="F299" s="52"/>
      <c r="G299" s="52"/>
      <c r="H299" s="52"/>
      <c r="I299" s="52"/>
      <c r="J299" s="52"/>
      <c r="K299" s="52"/>
      <c r="L299" s="52"/>
      <c r="M299" s="52"/>
      <c r="N299" s="52"/>
      <c r="O299" s="59"/>
      <c r="P299" s="52"/>
      <c r="Q299" s="53"/>
      <c r="R299" s="52"/>
      <c r="S299" s="52"/>
      <c r="T299" s="52"/>
      <c r="U299" s="52"/>
      <c r="V299" s="52"/>
      <c r="W299" s="52"/>
      <c r="X299" s="52"/>
      <c r="Y299" s="52"/>
      <c r="Z299" s="52"/>
      <c r="AA299" s="52"/>
      <c r="AB299" s="52"/>
      <c r="AD299" s="55"/>
    </row>
    <row r="300" spans="1:30">
      <c r="A300" s="51"/>
      <c r="B300" s="52"/>
      <c r="C300" s="148"/>
      <c r="D300" s="52"/>
      <c r="E300" s="52"/>
      <c r="F300" s="52"/>
      <c r="G300" s="52"/>
      <c r="H300" s="52"/>
      <c r="I300" s="52"/>
      <c r="J300" s="52"/>
      <c r="K300" s="52"/>
      <c r="L300" s="52"/>
      <c r="M300" s="52"/>
      <c r="N300" s="52"/>
      <c r="O300" s="59"/>
      <c r="P300" s="52"/>
      <c r="Q300" s="53"/>
      <c r="R300" s="52"/>
      <c r="S300" s="52"/>
      <c r="T300" s="52"/>
      <c r="U300" s="52"/>
      <c r="V300" s="52"/>
      <c r="W300" s="52"/>
      <c r="X300" s="52"/>
      <c r="Y300" s="52"/>
      <c r="Z300" s="52"/>
      <c r="AA300" s="52"/>
      <c r="AB300" s="52"/>
      <c r="AD300" s="55"/>
    </row>
    <row r="301" spans="1:30">
      <c r="A301" s="51"/>
      <c r="B301" s="52"/>
      <c r="C301" s="148"/>
      <c r="D301" s="52"/>
      <c r="E301" s="52"/>
      <c r="F301" s="52"/>
      <c r="G301" s="52"/>
      <c r="H301" s="52"/>
      <c r="I301" s="52"/>
      <c r="J301" s="52"/>
      <c r="K301" s="52"/>
      <c r="L301" s="52"/>
      <c r="M301" s="52"/>
      <c r="N301" s="52"/>
      <c r="O301" s="59"/>
      <c r="P301" s="52"/>
      <c r="Q301" s="53"/>
      <c r="R301" s="52"/>
      <c r="S301" s="52"/>
      <c r="T301" s="52"/>
      <c r="U301" s="52"/>
      <c r="V301" s="52"/>
      <c r="W301" s="52"/>
      <c r="X301" s="52"/>
      <c r="Y301" s="52"/>
      <c r="Z301" s="52"/>
      <c r="AA301" s="52"/>
      <c r="AB301" s="52"/>
      <c r="AD301" s="55"/>
    </row>
    <row r="302" spans="1:30">
      <c r="A302" s="51"/>
      <c r="B302" s="52"/>
      <c r="C302" s="148"/>
      <c r="D302" s="52"/>
      <c r="E302" s="52"/>
      <c r="F302" s="52"/>
      <c r="G302" s="52"/>
      <c r="H302" s="52"/>
      <c r="I302" s="52"/>
      <c r="J302" s="52"/>
      <c r="K302" s="52"/>
      <c r="L302" s="52"/>
      <c r="M302" s="52"/>
      <c r="N302" s="52"/>
      <c r="O302" s="59"/>
      <c r="P302" s="52"/>
      <c r="Q302" s="53"/>
      <c r="R302" s="52"/>
      <c r="S302" s="52"/>
      <c r="T302" s="52"/>
      <c r="U302" s="52"/>
      <c r="V302" s="52"/>
      <c r="W302" s="52"/>
      <c r="X302" s="52"/>
      <c r="Y302" s="52"/>
      <c r="Z302" s="52"/>
      <c r="AA302" s="52"/>
      <c r="AB302" s="52"/>
      <c r="AD302" s="55"/>
    </row>
    <row r="303" spans="1:30">
      <c r="A303" s="51"/>
      <c r="B303" s="52"/>
      <c r="C303" s="148"/>
      <c r="D303" s="52"/>
      <c r="E303" s="52"/>
      <c r="F303" s="52"/>
      <c r="G303" s="52"/>
      <c r="H303" s="52"/>
      <c r="I303" s="52"/>
      <c r="J303" s="52"/>
      <c r="K303" s="52"/>
      <c r="L303" s="52"/>
      <c r="M303" s="52"/>
      <c r="N303" s="52"/>
      <c r="O303" s="59"/>
      <c r="P303" s="52"/>
      <c r="Q303" s="53"/>
      <c r="R303" s="52"/>
      <c r="S303" s="52"/>
      <c r="T303" s="52"/>
      <c r="U303" s="52"/>
      <c r="V303" s="52"/>
      <c r="W303" s="52"/>
      <c r="X303" s="52"/>
      <c r="Y303" s="52"/>
      <c r="Z303" s="52"/>
      <c r="AA303" s="52"/>
      <c r="AB303" s="52"/>
      <c r="AD303" s="55"/>
    </row>
    <row r="304" spans="1:30">
      <c r="A304" s="51"/>
      <c r="B304" s="52"/>
      <c r="C304" s="148"/>
      <c r="D304" s="52"/>
      <c r="E304" s="52"/>
      <c r="F304" s="52"/>
      <c r="G304" s="52"/>
      <c r="H304" s="52"/>
      <c r="I304" s="52"/>
      <c r="J304" s="52"/>
      <c r="K304" s="52"/>
      <c r="L304" s="52"/>
      <c r="M304" s="52"/>
      <c r="N304" s="52"/>
      <c r="O304" s="59"/>
      <c r="P304" s="52"/>
      <c r="Q304" s="53"/>
      <c r="R304" s="52"/>
      <c r="S304" s="52"/>
      <c r="T304" s="52"/>
      <c r="U304" s="52"/>
      <c r="V304" s="52"/>
      <c r="W304" s="52"/>
      <c r="X304" s="52"/>
      <c r="Y304" s="52"/>
      <c r="Z304" s="52"/>
      <c r="AA304" s="52"/>
      <c r="AB304" s="52"/>
      <c r="AD304" s="55"/>
    </row>
    <row r="305" spans="1:30">
      <c r="A305" s="51"/>
      <c r="B305" s="52"/>
      <c r="C305" s="148"/>
      <c r="D305" s="52"/>
      <c r="E305" s="52"/>
      <c r="F305" s="52"/>
      <c r="G305" s="52"/>
      <c r="H305" s="52"/>
      <c r="I305" s="52"/>
      <c r="J305" s="52"/>
      <c r="K305" s="52"/>
      <c r="L305" s="52"/>
      <c r="M305" s="52"/>
      <c r="N305" s="52"/>
      <c r="O305" s="59"/>
      <c r="P305" s="52"/>
      <c r="Q305" s="53"/>
      <c r="R305" s="52"/>
      <c r="S305" s="52"/>
      <c r="T305" s="52"/>
      <c r="U305" s="52"/>
      <c r="V305" s="52"/>
      <c r="W305" s="52"/>
      <c r="X305" s="52"/>
      <c r="Y305" s="52"/>
      <c r="Z305" s="52"/>
      <c r="AA305" s="52"/>
      <c r="AB305" s="52"/>
      <c r="AD305" s="55"/>
    </row>
    <row r="306" spans="1:30">
      <c r="A306" s="51"/>
      <c r="B306" s="52"/>
      <c r="C306" s="148"/>
      <c r="D306" s="52"/>
      <c r="E306" s="52"/>
      <c r="F306" s="52"/>
      <c r="G306" s="52"/>
      <c r="H306" s="52"/>
      <c r="I306" s="52"/>
      <c r="J306" s="52"/>
      <c r="K306" s="52"/>
      <c r="L306" s="52"/>
      <c r="M306" s="52"/>
      <c r="N306" s="52"/>
      <c r="O306" s="59"/>
      <c r="P306" s="52"/>
      <c r="Q306" s="53"/>
      <c r="R306" s="52"/>
      <c r="S306" s="52"/>
      <c r="T306" s="52"/>
      <c r="U306" s="52"/>
      <c r="V306" s="52"/>
      <c r="W306" s="52"/>
      <c r="X306" s="52"/>
      <c r="Y306" s="52"/>
      <c r="Z306" s="52"/>
      <c r="AA306" s="52"/>
      <c r="AB306" s="52"/>
      <c r="AD306" s="55"/>
    </row>
    <row r="307" spans="1:30">
      <c r="A307" s="51"/>
      <c r="B307" s="52"/>
      <c r="C307" s="148"/>
      <c r="D307" s="52"/>
      <c r="E307" s="52"/>
      <c r="F307" s="52"/>
      <c r="G307" s="52"/>
      <c r="H307" s="52"/>
      <c r="I307" s="52"/>
      <c r="J307" s="52"/>
      <c r="K307" s="52"/>
      <c r="L307" s="52"/>
      <c r="M307" s="52"/>
      <c r="N307" s="52"/>
      <c r="O307" s="59"/>
      <c r="P307" s="52"/>
      <c r="Q307" s="53"/>
      <c r="R307" s="52"/>
      <c r="S307" s="52"/>
      <c r="T307" s="52"/>
      <c r="U307" s="52"/>
      <c r="V307" s="52"/>
      <c r="W307" s="52"/>
      <c r="X307" s="52"/>
      <c r="Y307" s="52"/>
      <c r="Z307" s="52"/>
      <c r="AA307" s="52"/>
      <c r="AB307" s="52"/>
      <c r="AD307" s="55"/>
    </row>
    <row r="308" spans="1:30">
      <c r="A308" s="51"/>
      <c r="B308" s="52"/>
      <c r="C308" s="148"/>
      <c r="D308" s="52"/>
      <c r="E308" s="52"/>
      <c r="F308" s="52"/>
      <c r="G308" s="52"/>
      <c r="H308" s="52"/>
      <c r="I308" s="52"/>
      <c r="J308" s="52"/>
      <c r="K308" s="52"/>
      <c r="L308" s="52"/>
      <c r="M308" s="52"/>
      <c r="N308" s="52"/>
      <c r="O308" s="59"/>
      <c r="P308" s="52"/>
      <c r="Q308" s="53"/>
      <c r="R308" s="52"/>
      <c r="S308" s="52"/>
      <c r="T308" s="52"/>
      <c r="U308" s="52"/>
      <c r="V308" s="52"/>
      <c r="W308" s="52"/>
      <c r="X308" s="52"/>
      <c r="Y308" s="52"/>
      <c r="Z308" s="52"/>
      <c r="AA308" s="52"/>
      <c r="AB308" s="52"/>
      <c r="AD308" s="55"/>
    </row>
    <row r="309" spans="1:30">
      <c r="A309" s="51"/>
      <c r="B309" s="52"/>
      <c r="C309" s="148"/>
      <c r="D309" s="52"/>
      <c r="E309" s="52"/>
      <c r="F309" s="52"/>
      <c r="G309" s="52"/>
      <c r="H309" s="52"/>
      <c r="I309" s="52"/>
      <c r="J309" s="52"/>
      <c r="K309" s="52"/>
      <c r="L309" s="52"/>
      <c r="M309" s="52"/>
      <c r="N309" s="52"/>
      <c r="O309" s="59"/>
      <c r="P309" s="52"/>
      <c r="Q309" s="53"/>
      <c r="R309" s="52"/>
      <c r="S309" s="52"/>
      <c r="T309" s="52"/>
      <c r="U309" s="52"/>
      <c r="V309" s="52"/>
      <c r="W309" s="52"/>
      <c r="X309" s="52"/>
      <c r="Y309" s="52"/>
      <c r="Z309" s="52"/>
      <c r="AA309" s="52"/>
      <c r="AB309" s="52"/>
      <c r="AD309" s="55"/>
    </row>
    <row r="310" spans="1:30">
      <c r="A310" s="51"/>
      <c r="B310" s="52"/>
      <c r="C310" s="148"/>
      <c r="D310" s="52"/>
      <c r="E310" s="52"/>
      <c r="F310" s="52"/>
      <c r="G310" s="52"/>
      <c r="H310" s="52"/>
      <c r="I310" s="52"/>
      <c r="J310" s="52"/>
      <c r="K310" s="52"/>
      <c r="L310" s="52"/>
      <c r="M310" s="52"/>
      <c r="N310" s="52"/>
      <c r="O310" s="59"/>
      <c r="P310" s="52"/>
      <c r="Q310" s="53"/>
      <c r="R310" s="52"/>
      <c r="S310" s="52"/>
      <c r="T310" s="52"/>
      <c r="U310" s="52"/>
      <c r="V310" s="52"/>
      <c r="W310" s="52"/>
      <c r="X310" s="52"/>
      <c r="Y310" s="52"/>
      <c r="Z310" s="52"/>
      <c r="AA310" s="52"/>
      <c r="AB310" s="52"/>
      <c r="AD310" s="55"/>
    </row>
    <row r="311" spans="1:30">
      <c r="A311" s="51"/>
      <c r="B311" s="52"/>
      <c r="C311" s="148"/>
      <c r="D311" s="52"/>
      <c r="E311" s="52"/>
      <c r="F311" s="52"/>
      <c r="G311" s="52"/>
      <c r="H311" s="52"/>
      <c r="I311" s="52"/>
      <c r="J311" s="52"/>
      <c r="K311" s="52"/>
      <c r="L311" s="52"/>
      <c r="M311" s="52"/>
      <c r="N311" s="52"/>
      <c r="O311" s="59"/>
      <c r="P311" s="52"/>
      <c r="Q311" s="53"/>
      <c r="R311" s="52"/>
      <c r="S311" s="52"/>
      <c r="T311" s="52"/>
      <c r="U311" s="52"/>
      <c r="V311" s="52"/>
      <c r="W311" s="52"/>
      <c r="X311" s="52"/>
      <c r="Y311" s="52"/>
      <c r="Z311" s="52"/>
      <c r="AA311" s="52"/>
      <c r="AB311" s="52"/>
      <c r="AD311" s="55"/>
    </row>
    <row r="312" spans="1:30">
      <c r="A312" s="51"/>
      <c r="B312" s="52"/>
      <c r="C312" s="148"/>
      <c r="D312" s="52"/>
      <c r="E312" s="52"/>
      <c r="F312" s="52"/>
      <c r="G312" s="52"/>
      <c r="H312" s="52"/>
      <c r="I312" s="52"/>
      <c r="J312" s="52"/>
      <c r="K312" s="52"/>
      <c r="L312" s="52"/>
      <c r="M312" s="52"/>
      <c r="N312" s="52"/>
      <c r="O312" s="59"/>
      <c r="P312" s="52"/>
      <c r="Q312" s="53"/>
      <c r="R312" s="52"/>
      <c r="S312" s="52"/>
      <c r="T312" s="52"/>
      <c r="U312" s="52"/>
      <c r="V312" s="52"/>
      <c r="W312" s="52"/>
      <c r="X312" s="52"/>
      <c r="Y312" s="52"/>
      <c r="Z312" s="52"/>
      <c r="AA312" s="52"/>
      <c r="AB312" s="52"/>
      <c r="AD312" s="55"/>
    </row>
    <row r="313" spans="1:30">
      <c r="A313" s="51"/>
      <c r="B313" s="52"/>
      <c r="C313" s="148"/>
      <c r="D313" s="52"/>
      <c r="E313" s="52"/>
      <c r="F313" s="52"/>
      <c r="G313" s="52"/>
      <c r="H313" s="52"/>
      <c r="I313" s="52"/>
      <c r="J313" s="52"/>
      <c r="K313" s="52"/>
      <c r="L313" s="52"/>
      <c r="M313" s="52"/>
      <c r="N313" s="52"/>
      <c r="O313" s="59"/>
      <c r="P313" s="52"/>
      <c r="Q313" s="53"/>
      <c r="R313" s="52"/>
      <c r="S313" s="52"/>
      <c r="T313" s="52"/>
      <c r="U313" s="52"/>
      <c r="V313" s="52"/>
      <c r="W313" s="52"/>
      <c r="X313" s="52"/>
      <c r="Y313" s="52"/>
      <c r="Z313" s="52"/>
      <c r="AA313" s="52"/>
      <c r="AB313" s="52"/>
      <c r="AD313" s="55"/>
    </row>
    <row r="314" spans="1:30">
      <c r="A314" s="51"/>
      <c r="B314" s="52"/>
      <c r="C314" s="148"/>
      <c r="D314" s="52"/>
      <c r="E314" s="52"/>
      <c r="F314" s="52"/>
      <c r="G314" s="52"/>
      <c r="H314" s="52"/>
      <c r="I314" s="52"/>
      <c r="J314" s="52"/>
      <c r="K314" s="52"/>
      <c r="L314" s="52"/>
      <c r="M314" s="52"/>
      <c r="N314" s="52"/>
      <c r="O314" s="59"/>
      <c r="P314" s="52"/>
      <c r="Q314" s="53"/>
      <c r="R314" s="52"/>
      <c r="S314" s="52"/>
      <c r="T314" s="52"/>
      <c r="U314" s="52"/>
      <c r="V314" s="52"/>
      <c r="W314" s="52"/>
      <c r="X314" s="52"/>
      <c r="Y314" s="52"/>
      <c r="Z314" s="52"/>
      <c r="AA314" s="52"/>
      <c r="AB314" s="52"/>
      <c r="AD314" s="55"/>
    </row>
    <row r="315" spans="1:30">
      <c r="A315" s="51"/>
      <c r="B315" s="52"/>
      <c r="C315" s="148"/>
      <c r="D315" s="52"/>
      <c r="E315" s="52"/>
      <c r="F315" s="52"/>
      <c r="G315" s="52"/>
      <c r="H315" s="52"/>
      <c r="I315" s="52"/>
      <c r="J315" s="52"/>
      <c r="K315" s="52"/>
      <c r="L315" s="52"/>
      <c r="M315" s="52"/>
      <c r="N315" s="52"/>
      <c r="O315" s="59"/>
      <c r="P315" s="52"/>
      <c r="Q315" s="53"/>
      <c r="R315" s="52"/>
      <c r="S315" s="52"/>
      <c r="T315" s="52"/>
      <c r="U315" s="52"/>
      <c r="V315" s="52"/>
      <c r="W315" s="52"/>
      <c r="X315" s="52"/>
      <c r="Y315" s="52"/>
      <c r="Z315" s="52"/>
      <c r="AA315" s="52"/>
      <c r="AB315" s="52"/>
      <c r="AD315" s="55"/>
    </row>
    <row r="316" spans="1:30">
      <c r="A316" s="51"/>
      <c r="B316" s="52"/>
      <c r="C316" s="148"/>
      <c r="D316" s="52"/>
      <c r="E316" s="52"/>
      <c r="F316" s="52"/>
      <c r="G316" s="52"/>
      <c r="H316" s="52"/>
      <c r="I316" s="52"/>
      <c r="J316" s="52"/>
      <c r="K316" s="52"/>
      <c r="L316" s="52"/>
      <c r="M316" s="52"/>
      <c r="N316" s="52"/>
      <c r="O316" s="59"/>
      <c r="P316" s="52"/>
      <c r="Q316" s="53"/>
      <c r="R316" s="52"/>
      <c r="S316" s="52"/>
      <c r="T316" s="52"/>
      <c r="U316" s="52"/>
      <c r="V316" s="52"/>
      <c r="W316" s="52"/>
      <c r="X316" s="52"/>
      <c r="Y316" s="52"/>
      <c r="Z316" s="52"/>
      <c r="AA316" s="52"/>
      <c r="AB316" s="52"/>
      <c r="AD316" s="55"/>
    </row>
    <row r="317" spans="1:30">
      <c r="A317" s="51"/>
      <c r="B317" s="52"/>
      <c r="C317" s="148"/>
      <c r="D317" s="52"/>
      <c r="E317" s="52"/>
      <c r="F317" s="52"/>
      <c r="G317" s="52"/>
      <c r="H317" s="52"/>
      <c r="I317" s="52"/>
      <c r="J317" s="52"/>
      <c r="K317" s="52"/>
      <c r="L317" s="52"/>
      <c r="M317" s="52"/>
      <c r="N317" s="52"/>
      <c r="O317" s="59"/>
      <c r="P317" s="52"/>
      <c r="Q317" s="53"/>
      <c r="R317" s="52"/>
      <c r="S317" s="52"/>
      <c r="T317" s="52"/>
      <c r="U317" s="52"/>
      <c r="V317" s="52"/>
      <c r="W317" s="52"/>
      <c r="X317" s="52"/>
      <c r="Y317" s="52"/>
      <c r="Z317" s="52"/>
      <c r="AA317" s="52"/>
      <c r="AB317" s="52"/>
      <c r="AD317" s="55"/>
    </row>
    <row r="318" spans="1:30">
      <c r="A318" s="51"/>
      <c r="B318" s="52"/>
      <c r="C318" s="148"/>
      <c r="D318" s="52"/>
      <c r="E318" s="52"/>
      <c r="F318" s="52"/>
      <c r="G318" s="52"/>
      <c r="H318" s="52"/>
      <c r="I318" s="52"/>
      <c r="J318" s="52"/>
      <c r="K318" s="52"/>
      <c r="L318" s="52"/>
      <c r="M318" s="52"/>
      <c r="N318" s="52"/>
      <c r="O318" s="59"/>
      <c r="P318" s="52"/>
      <c r="Q318" s="53"/>
      <c r="R318" s="52"/>
      <c r="S318" s="52"/>
      <c r="T318" s="52"/>
      <c r="U318" s="52"/>
      <c r="V318" s="52"/>
      <c r="W318" s="52"/>
      <c r="X318" s="52"/>
      <c r="Y318" s="52"/>
      <c r="Z318" s="52"/>
      <c r="AA318" s="52"/>
      <c r="AB318" s="52"/>
      <c r="AD318" s="55"/>
    </row>
    <row r="319" spans="1:30">
      <c r="A319" s="51"/>
      <c r="B319" s="52"/>
      <c r="C319" s="148"/>
      <c r="D319" s="52"/>
      <c r="E319" s="52"/>
      <c r="F319" s="52"/>
      <c r="G319" s="52"/>
      <c r="H319" s="52"/>
      <c r="I319" s="52"/>
      <c r="J319" s="52"/>
      <c r="K319" s="52"/>
      <c r="L319" s="52"/>
      <c r="M319" s="52"/>
      <c r="N319" s="52"/>
      <c r="O319" s="59"/>
      <c r="P319" s="52"/>
      <c r="Q319" s="53"/>
      <c r="R319" s="52"/>
      <c r="S319" s="52"/>
      <c r="T319" s="52"/>
      <c r="U319" s="52"/>
      <c r="V319" s="52"/>
      <c r="W319" s="52"/>
      <c r="X319" s="52"/>
      <c r="Y319" s="52"/>
      <c r="Z319" s="52"/>
      <c r="AA319" s="52"/>
      <c r="AB319" s="52"/>
      <c r="AD319" s="55"/>
    </row>
    <row r="320" spans="1:30">
      <c r="A320" s="51"/>
      <c r="B320" s="52"/>
      <c r="C320" s="148"/>
      <c r="D320" s="52"/>
      <c r="E320" s="52"/>
      <c r="F320" s="52"/>
      <c r="G320" s="52"/>
      <c r="H320" s="52"/>
      <c r="I320" s="52"/>
      <c r="J320" s="52"/>
      <c r="K320" s="52"/>
      <c r="L320" s="52"/>
      <c r="M320" s="52"/>
      <c r="N320" s="52"/>
      <c r="O320" s="59"/>
      <c r="P320" s="52"/>
      <c r="Q320" s="53"/>
      <c r="R320" s="52"/>
      <c r="S320" s="52"/>
      <c r="T320" s="52"/>
      <c r="U320" s="52"/>
      <c r="V320" s="52"/>
      <c r="W320" s="52"/>
      <c r="X320" s="52"/>
      <c r="Y320" s="52"/>
      <c r="Z320" s="52"/>
      <c r="AA320" s="52"/>
      <c r="AB320" s="52"/>
      <c r="AD320" s="55"/>
    </row>
    <row r="321" spans="1:30">
      <c r="A321" s="51"/>
      <c r="B321" s="52"/>
      <c r="C321" s="148"/>
      <c r="D321" s="52"/>
      <c r="E321" s="52"/>
      <c r="F321" s="52"/>
      <c r="G321" s="52"/>
      <c r="H321" s="52"/>
      <c r="I321" s="52"/>
      <c r="J321" s="52"/>
      <c r="K321" s="52"/>
      <c r="L321" s="52"/>
      <c r="M321" s="52"/>
      <c r="N321" s="52"/>
      <c r="O321" s="59"/>
      <c r="P321" s="52"/>
      <c r="Q321" s="53"/>
      <c r="R321" s="52"/>
      <c r="S321" s="52"/>
      <c r="T321" s="52"/>
      <c r="U321" s="52"/>
      <c r="V321" s="52"/>
      <c r="W321" s="52"/>
      <c r="X321" s="52"/>
      <c r="Y321" s="52"/>
      <c r="Z321" s="52"/>
      <c r="AA321" s="52"/>
      <c r="AB321" s="52"/>
      <c r="AD321" s="55"/>
    </row>
    <row r="322" spans="1:30">
      <c r="A322" s="51"/>
      <c r="B322" s="52"/>
      <c r="C322" s="148"/>
      <c r="D322" s="52"/>
      <c r="E322" s="52"/>
      <c r="F322" s="52"/>
      <c r="G322" s="52"/>
      <c r="H322" s="52"/>
      <c r="I322" s="52"/>
      <c r="J322" s="52"/>
      <c r="K322" s="52"/>
      <c r="L322" s="52"/>
      <c r="M322" s="52"/>
      <c r="N322" s="52"/>
      <c r="O322" s="59"/>
      <c r="P322" s="52"/>
      <c r="Q322" s="53"/>
      <c r="R322" s="52"/>
      <c r="S322" s="52"/>
      <c r="T322" s="52"/>
      <c r="U322" s="52"/>
      <c r="V322" s="52"/>
      <c r="W322" s="52"/>
      <c r="X322" s="52"/>
      <c r="Y322" s="52"/>
      <c r="Z322" s="52"/>
      <c r="AA322" s="52"/>
      <c r="AB322" s="52"/>
      <c r="AD322" s="55"/>
    </row>
    <row r="323" spans="1:30">
      <c r="A323" s="51"/>
      <c r="B323" s="52"/>
      <c r="C323" s="148"/>
      <c r="D323" s="52"/>
      <c r="E323" s="52"/>
      <c r="F323" s="52"/>
      <c r="G323" s="52"/>
      <c r="H323" s="52"/>
      <c r="I323" s="52"/>
      <c r="J323" s="52"/>
      <c r="K323" s="52"/>
      <c r="L323" s="52"/>
      <c r="M323" s="52"/>
      <c r="N323" s="52"/>
      <c r="O323" s="59"/>
      <c r="P323" s="52"/>
      <c r="Q323" s="53"/>
      <c r="R323" s="52"/>
      <c r="S323" s="52"/>
      <c r="T323" s="52"/>
      <c r="U323" s="52"/>
      <c r="V323" s="52"/>
      <c r="W323" s="52"/>
      <c r="X323" s="52"/>
      <c r="Y323" s="52"/>
      <c r="Z323" s="52"/>
      <c r="AA323" s="52"/>
      <c r="AB323" s="52"/>
      <c r="AD323" s="55"/>
    </row>
    <row r="324" spans="1:30">
      <c r="A324" s="51"/>
      <c r="B324" s="52"/>
      <c r="C324" s="148"/>
      <c r="D324" s="52"/>
      <c r="E324" s="52"/>
      <c r="F324" s="52"/>
      <c r="G324" s="52"/>
      <c r="H324" s="52"/>
      <c r="I324" s="52"/>
      <c r="J324" s="52"/>
      <c r="K324" s="52"/>
      <c r="L324" s="52"/>
      <c r="M324" s="52"/>
      <c r="N324" s="52"/>
      <c r="O324" s="59"/>
      <c r="P324" s="52"/>
      <c r="Q324" s="53"/>
      <c r="R324" s="52"/>
      <c r="S324" s="52"/>
      <c r="T324" s="52"/>
      <c r="U324" s="52"/>
      <c r="V324" s="52"/>
      <c r="W324" s="52"/>
      <c r="X324" s="52"/>
      <c r="Y324" s="52"/>
      <c r="Z324" s="52"/>
      <c r="AA324" s="52"/>
      <c r="AB324" s="52"/>
      <c r="AD324" s="55"/>
    </row>
    <row r="325" spans="1:30">
      <c r="A325" s="51"/>
      <c r="B325" s="52"/>
      <c r="C325" s="148"/>
      <c r="D325" s="52"/>
      <c r="E325" s="52"/>
      <c r="F325" s="52"/>
      <c r="G325" s="52"/>
      <c r="H325" s="52"/>
      <c r="I325" s="52"/>
      <c r="J325" s="52"/>
      <c r="K325" s="52"/>
      <c r="L325" s="52"/>
      <c r="M325" s="52"/>
      <c r="N325" s="52"/>
      <c r="O325" s="59"/>
      <c r="P325" s="52"/>
      <c r="Q325" s="53"/>
      <c r="R325" s="52"/>
      <c r="S325" s="52"/>
      <c r="T325" s="52"/>
      <c r="U325" s="52"/>
      <c r="V325" s="52"/>
      <c r="W325" s="52"/>
      <c r="X325" s="52"/>
      <c r="Y325" s="52"/>
      <c r="Z325" s="52"/>
      <c r="AA325" s="52"/>
      <c r="AB325" s="52"/>
      <c r="AD325" s="55"/>
    </row>
    <row r="326" spans="1:30">
      <c r="A326" s="51"/>
      <c r="B326" s="52"/>
      <c r="C326" s="148"/>
      <c r="D326" s="52"/>
      <c r="E326" s="52"/>
      <c r="F326" s="52"/>
      <c r="G326" s="52"/>
      <c r="H326" s="52"/>
      <c r="I326" s="52"/>
      <c r="J326" s="52"/>
      <c r="K326" s="52"/>
      <c r="L326" s="52"/>
      <c r="M326" s="52"/>
      <c r="N326" s="52"/>
      <c r="O326" s="59"/>
      <c r="P326" s="52"/>
      <c r="Q326" s="53"/>
      <c r="R326" s="52"/>
      <c r="S326" s="52"/>
      <c r="T326" s="52"/>
      <c r="U326" s="52"/>
      <c r="V326" s="52"/>
      <c r="W326" s="52"/>
      <c r="X326" s="52"/>
      <c r="Y326" s="52"/>
      <c r="Z326" s="52"/>
      <c r="AA326" s="52"/>
      <c r="AB326" s="52"/>
      <c r="AD326" s="55"/>
    </row>
    <row r="327" spans="1:30">
      <c r="A327" s="51"/>
      <c r="B327" s="52"/>
      <c r="C327" s="148"/>
      <c r="D327" s="52"/>
      <c r="E327" s="52"/>
      <c r="F327" s="52"/>
      <c r="G327" s="52"/>
      <c r="H327" s="52"/>
      <c r="I327" s="52"/>
      <c r="J327" s="52"/>
      <c r="K327" s="52"/>
      <c r="L327" s="52"/>
      <c r="M327" s="52"/>
      <c r="N327" s="52"/>
      <c r="O327" s="59"/>
      <c r="P327" s="52"/>
      <c r="Q327" s="53"/>
      <c r="R327" s="52"/>
      <c r="S327" s="52"/>
      <c r="T327" s="52"/>
      <c r="U327" s="52"/>
      <c r="V327" s="52"/>
      <c r="W327" s="52"/>
      <c r="X327" s="52"/>
      <c r="Y327" s="52"/>
      <c r="Z327" s="52"/>
      <c r="AA327" s="52"/>
      <c r="AB327" s="52"/>
      <c r="AD327" s="55"/>
    </row>
    <row r="328" spans="1:30">
      <c r="A328" s="51"/>
      <c r="B328" s="52"/>
      <c r="C328" s="148"/>
      <c r="D328" s="52"/>
      <c r="E328" s="52"/>
      <c r="F328" s="52"/>
      <c r="G328" s="52"/>
      <c r="H328" s="52"/>
      <c r="I328" s="52"/>
      <c r="J328" s="52"/>
      <c r="K328" s="52"/>
      <c r="L328" s="52"/>
      <c r="M328" s="52"/>
      <c r="N328" s="52"/>
      <c r="O328" s="59"/>
      <c r="P328" s="52"/>
      <c r="Q328" s="53"/>
      <c r="R328" s="52"/>
      <c r="S328" s="52"/>
      <c r="T328" s="52"/>
      <c r="U328" s="52"/>
      <c r="V328" s="52"/>
      <c r="W328" s="52"/>
      <c r="X328" s="52"/>
      <c r="Y328" s="52"/>
      <c r="Z328" s="52"/>
      <c r="AA328" s="52"/>
      <c r="AB328" s="52"/>
      <c r="AD328" s="55"/>
    </row>
    <row r="329" spans="1:30">
      <c r="A329" s="51"/>
      <c r="B329" s="52"/>
      <c r="C329" s="148"/>
      <c r="D329" s="52"/>
      <c r="E329" s="52"/>
      <c r="F329" s="52"/>
      <c r="G329" s="52"/>
      <c r="H329" s="52"/>
      <c r="I329" s="52"/>
      <c r="J329" s="52"/>
      <c r="K329" s="52"/>
      <c r="L329" s="52"/>
      <c r="M329" s="52"/>
      <c r="N329" s="52"/>
      <c r="O329" s="59"/>
      <c r="P329" s="52"/>
      <c r="Q329" s="53"/>
      <c r="R329" s="52"/>
      <c r="S329" s="52"/>
      <c r="T329" s="52"/>
      <c r="U329" s="52"/>
      <c r="V329" s="52"/>
      <c r="W329" s="52"/>
      <c r="X329" s="52"/>
      <c r="Y329" s="52"/>
      <c r="Z329" s="52"/>
      <c r="AA329" s="52"/>
      <c r="AB329" s="52"/>
      <c r="AD329" s="55"/>
    </row>
    <row r="330" spans="1:30">
      <c r="A330" s="51"/>
      <c r="B330" s="52"/>
      <c r="C330" s="148"/>
      <c r="D330" s="52"/>
      <c r="E330" s="52"/>
      <c r="F330" s="52"/>
      <c r="G330" s="52"/>
      <c r="H330" s="52"/>
      <c r="I330" s="52"/>
      <c r="J330" s="52"/>
      <c r="K330" s="52"/>
      <c r="L330" s="52"/>
      <c r="M330" s="52"/>
      <c r="N330" s="52"/>
      <c r="O330" s="59"/>
      <c r="P330" s="52"/>
      <c r="Q330" s="53"/>
      <c r="R330" s="52"/>
      <c r="S330" s="52"/>
      <c r="T330" s="52"/>
      <c r="U330" s="52"/>
      <c r="V330" s="52"/>
      <c r="W330" s="52"/>
      <c r="X330" s="52"/>
      <c r="Y330" s="52"/>
      <c r="Z330" s="52"/>
      <c r="AA330" s="52"/>
      <c r="AB330" s="52"/>
      <c r="AD330" s="55"/>
    </row>
    <row r="331" spans="1:30">
      <c r="A331" s="51"/>
      <c r="B331" s="52"/>
      <c r="C331" s="148"/>
      <c r="D331" s="52"/>
      <c r="E331" s="52"/>
      <c r="F331" s="52"/>
      <c r="G331" s="52"/>
      <c r="H331" s="52"/>
      <c r="I331" s="52"/>
      <c r="J331" s="52"/>
      <c r="K331" s="52"/>
      <c r="L331" s="52"/>
      <c r="M331" s="52"/>
      <c r="N331" s="52"/>
      <c r="O331" s="59"/>
      <c r="P331" s="52"/>
      <c r="Q331" s="53"/>
      <c r="R331" s="52"/>
      <c r="S331" s="52"/>
      <c r="T331" s="52"/>
      <c r="U331" s="52"/>
      <c r="V331" s="52"/>
      <c r="W331" s="52"/>
      <c r="X331" s="52"/>
      <c r="Y331" s="52"/>
      <c r="Z331" s="52"/>
      <c r="AA331" s="52"/>
      <c r="AB331" s="52"/>
      <c r="AD331" s="55"/>
    </row>
    <row r="332" spans="1:30">
      <c r="A332" s="51"/>
      <c r="B332" s="52"/>
      <c r="C332" s="148"/>
      <c r="D332" s="52"/>
      <c r="E332" s="52"/>
      <c r="F332" s="52"/>
      <c r="G332" s="52"/>
      <c r="H332" s="52"/>
      <c r="I332" s="52"/>
      <c r="J332" s="52"/>
      <c r="K332" s="52"/>
      <c r="L332" s="52"/>
      <c r="M332" s="52"/>
      <c r="N332" s="52"/>
      <c r="O332" s="59"/>
      <c r="P332" s="52"/>
      <c r="Q332" s="53"/>
      <c r="R332" s="52"/>
      <c r="S332" s="52"/>
      <c r="T332" s="52"/>
      <c r="U332" s="52"/>
      <c r="V332" s="52"/>
      <c r="W332" s="52"/>
      <c r="X332" s="52"/>
      <c r="Y332" s="52"/>
      <c r="Z332" s="52"/>
      <c r="AA332" s="52"/>
      <c r="AB332" s="52"/>
      <c r="AD332" s="55"/>
    </row>
    <row r="333" spans="1:30">
      <c r="A333" s="51"/>
      <c r="B333" s="52"/>
      <c r="C333" s="148"/>
      <c r="D333" s="52"/>
      <c r="E333" s="52"/>
      <c r="F333" s="52"/>
      <c r="G333" s="52"/>
      <c r="H333" s="52"/>
      <c r="I333" s="52"/>
      <c r="J333" s="52"/>
      <c r="K333" s="52"/>
      <c r="L333" s="52"/>
      <c r="M333" s="52"/>
      <c r="N333" s="52"/>
      <c r="O333" s="59"/>
      <c r="P333" s="52"/>
      <c r="Q333" s="53"/>
      <c r="R333" s="52"/>
      <c r="S333" s="52"/>
      <c r="T333" s="52"/>
      <c r="U333" s="52"/>
      <c r="V333" s="52"/>
      <c r="W333" s="52"/>
      <c r="X333" s="52"/>
      <c r="Y333" s="52"/>
      <c r="Z333" s="52"/>
      <c r="AA333" s="52"/>
      <c r="AB333" s="52"/>
      <c r="AD333" s="55"/>
    </row>
    <row r="334" spans="1:30">
      <c r="A334" s="51"/>
      <c r="B334" s="52"/>
      <c r="C334" s="148"/>
      <c r="D334" s="52"/>
      <c r="E334" s="52"/>
      <c r="F334" s="52"/>
      <c r="G334" s="52"/>
      <c r="H334" s="52"/>
      <c r="I334" s="52"/>
      <c r="J334" s="52"/>
      <c r="K334" s="52"/>
      <c r="L334" s="52"/>
      <c r="M334" s="52"/>
      <c r="N334" s="52"/>
      <c r="O334" s="59"/>
      <c r="P334" s="52"/>
      <c r="Q334" s="53"/>
      <c r="R334" s="52"/>
      <c r="S334" s="52"/>
      <c r="T334" s="52"/>
      <c r="U334" s="52"/>
      <c r="V334" s="52"/>
      <c r="W334" s="52"/>
      <c r="X334" s="52"/>
      <c r="Y334" s="52"/>
      <c r="Z334" s="52"/>
      <c r="AA334" s="52"/>
      <c r="AB334" s="52"/>
      <c r="AD334" s="55"/>
    </row>
    <row r="335" spans="1:30">
      <c r="A335" s="51"/>
      <c r="B335" s="52"/>
      <c r="C335" s="148"/>
      <c r="D335" s="52"/>
      <c r="E335" s="52"/>
      <c r="F335" s="52"/>
      <c r="G335" s="52"/>
      <c r="H335" s="52"/>
      <c r="I335" s="52"/>
      <c r="J335" s="52"/>
      <c r="K335" s="52"/>
      <c r="L335" s="52"/>
      <c r="M335" s="52"/>
      <c r="N335" s="52"/>
      <c r="O335" s="59"/>
      <c r="P335" s="52"/>
      <c r="Q335" s="53"/>
      <c r="R335" s="52"/>
      <c r="S335" s="52"/>
      <c r="T335" s="52"/>
      <c r="U335" s="52"/>
      <c r="V335" s="52"/>
      <c r="W335" s="52"/>
      <c r="X335" s="52"/>
      <c r="Y335" s="52"/>
      <c r="Z335" s="52"/>
      <c r="AA335" s="52"/>
      <c r="AB335" s="52"/>
      <c r="AD335" s="55"/>
    </row>
    <row r="336" spans="1:30">
      <c r="A336" s="51"/>
      <c r="B336" s="52"/>
      <c r="C336" s="148"/>
      <c r="D336" s="52"/>
      <c r="E336" s="52"/>
      <c r="F336" s="52"/>
      <c r="G336" s="52"/>
      <c r="H336" s="52"/>
      <c r="I336" s="52"/>
      <c r="J336" s="52"/>
      <c r="K336" s="52"/>
      <c r="L336" s="52"/>
      <c r="M336" s="52"/>
      <c r="N336" s="52"/>
      <c r="O336" s="59"/>
      <c r="P336" s="52"/>
      <c r="Q336" s="53"/>
      <c r="R336" s="52"/>
      <c r="S336" s="52"/>
      <c r="T336" s="52"/>
      <c r="U336" s="52"/>
      <c r="V336" s="52"/>
      <c r="W336" s="52"/>
      <c r="X336" s="52"/>
      <c r="Y336" s="52"/>
      <c r="Z336" s="52"/>
      <c r="AA336" s="52"/>
      <c r="AB336" s="52"/>
      <c r="AD336" s="55"/>
    </row>
    <row r="337" spans="1:30">
      <c r="A337" s="51"/>
      <c r="B337" s="52"/>
      <c r="C337" s="148"/>
      <c r="D337" s="52"/>
      <c r="E337" s="52"/>
      <c r="F337" s="52"/>
      <c r="G337" s="52"/>
      <c r="H337" s="52"/>
      <c r="I337" s="52"/>
      <c r="J337" s="52"/>
      <c r="K337" s="52"/>
      <c r="L337" s="52"/>
      <c r="M337" s="52"/>
      <c r="N337" s="52"/>
      <c r="O337" s="59"/>
      <c r="P337" s="52"/>
      <c r="Q337" s="53"/>
      <c r="R337" s="52"/>
      <c r="S337" s="52"/>
      <c r="T337" s="52"/>
      <c r="U337" s="52"/>
      <c r="V337" s="52"/>
      <c r="W337" s="52"/>
      <c r="X337" s="52"/>
      <c r="Y337" s="52"/>
      <c r="Z337" s="52"/>
      <c r="AA337" s="52"/>
      <c r="AB337" s="52"/>
      <c r="AD337" s="55"/>
    </row>
    <row r="338" spans="1:30">
      <c r="A338" s="51"/>
      <c r="B338" s="52"/>
      <c r="C338" s="148"/>
      <c r="D338" s="52"/>
      <c r="E338" s="52"/>
      <c r="F338" s="52"/>
      <c r="G338" s="52"/>
      <c r="H338" s="52"/>
      <c r="I338" s="52"/>
      <c r="J338" s="52"/>
      <c r="K338" s="52"/>
      <c r="L338" s="52"/>
      <c r="M338" s="52"/>
      <c r="N338" s="52"/>
      <c r="O338" s="59"/>
      <c r="P338" s="52"/>
      <c r="Q338" s="53"/>
      <c r="R338" s="52"/>
      <c r="S338" s="52"/>
      <c r="T338" s="52"/>
      <c r="U338" s="52"/>
      <c r="V338" s="52"/>
      <c r="W338" s="52"/>
      <c r="X338" s="52"/>
      <c r="Y338" s="52"/>
      <c r="Z338" s="52"/>
      <c r="AA338" s="52"/>
      <c r="AB338" s="52"/>
      <c r="AD338" s="55"/>
    </row>
    <row r="339" spans="1:30">
      <c r="A339" s="51"/>
      <c r="B339" s="52"/>
      <c r="C339" s="148"/>
      <c r="D339" s="52"/>
      <c r="E339" s="52"/>
      <c r="F339" s="52"/>
      <c r="G339" s="52"/>
      <c r="H339" s="52"/>
      <c r="I339" s="52"/>
      <c r="J339" s="52"/>
      <c r="K339" s="52"/>
      <c r="L339" s="52"/>
      <c r="M339" s="52"/>
      <c r="N339" s="52"/>
      <c r="O339" s="59"/>
      <c r="P339" s="52"/>
      <c r="Q339" s="53"/>
      <c r="R339" s="52"/>
      <c r="S339" s="52"/>
      <c r="T339" s="52"/>
      <c r="U339" s="52"/>
      <c r="V339" s="52"/>
      <c r="W339" s="52"/>
      <c r="X339" s="52"/>
      <c r="Y339" s="52"/>
      <c r="Z339" s="52"/>
      <c r="AA339" s="52"/>
      <c r="AB339" s="52"/>
      <c r="AD339" s="55"/>
    </row>
    <row r="340" spans="1:30">
      <c r="A340" s="51"/>
      <c r="B340" s="52"/>
      <c r="C340" s="148"/>
      <c r="D340" s="52"/>
      <c r="E340" s="52"/>
      <c r="F340" s="52"/>
      <c r="G340" s="52"/>
      <c r="H340" s="52"/>
      <c r="I340" s="52"/>
      <c r="J340" s="52"/>
      <c r="K340" s="52"/>
      <c r="L340" s="52"/>
      <c r="M340" s="52"/>
      <c r="N340" s="52"/>
      <c r="O340" s="59"/>
      <c r="P340" s="52"/>
      <c r="Q340" s="53"/>
      <c r="R340" s="52"/>
      <c r="S340" s="52"/>
      <c r="T340" s="52"/>
      <c r="U340" s="52"/>
      <c r="V340" s="52"/>
      <c r="W340" s="52"/>
      <c r="X340" s="52"/>
      <c r="Y340" s="52"/>
      <c r="Z340" s="52"/>
      <c r="AA340" s="52"/>
      <c r="AB340" s="52"/>
      <c r="AD340" s="55"/>
    </row>
    <row r="341" spans="1:30">
      <c r="A341" s="51"/>
      <c r="B341" s="52"/>
      <c r="C341" s="148"/>
      <c r="D341" s="52"/>
      <c r="E341" s="52"/>
      <c r="F341" s="52"/>
      <c r="G341" s="52"/>
      <c r="H341" s="52"/>
      <c r="I341" s="52"/>
      <c r="J341" s="52"/>
      <c r="K341" s="52"/>
      <c r="L341" s="52"/>
      <c r="M341" s="52"/>
      <c r="N341" s="52"/>
      <c r="O341" s="59"/>
      <c r="P341" s="52"/>
      <c r="Q341" s="53"/>
      <c r="R341" s="52"/>
      <c r="S341" s="52"/>
      <c r="T341" s="52"/>
      <c r="U341" s="52"/>
      <c r="V341" s="52"/>
      <c r="W341" s="52"/>
      <c r="X341" s="52"/>
      <c r="Y341" s="52"/>
      <c r="Z341" s="52"/>
      <c r="AA341" s="52"/>
      <c r="AB341" s="52"/>
      <c r="AD341" s="55"/>
    </row>
    <row r="342" spans="1:30">
      <c r="A342" s="51"/>
      <c r="B342" s="52"/>
      <c r="C342" s="148"/>
      <c r="D342" s="52"/>
      <c r="E342" s="52"/>
      <c r="F342" s="52"/>
      <c r="G342" s="52"/>
      <c r="H342" s="52"/>
      <c r="I342" s="52"/>
      <c r="J342" s="52"/>
      <c r="K342" s="52"/>
      <c r="L342" s="52"/>
      <c r="M342" s="52"/>
      <c r="N342" s="52"/>
      <c r="O342" s="59"/>
      <c r="P342" s="52"/>
      <c r="Q342" s="53"/>
      <c r="R342" s="52"/>
      <c r="S342" s="52"/>
      <c r="T342" s="52"/>
      <c r="U342" s="52"/>
      <c r="V342" s="52"/>
      <c r="W342" s="52"/>
      <c r="X342" s="52"/>
      <c r="Y342" s="52"/>
      <c r="Z342" s="52"/>
      <c r="AA342" s="52"/>
      <c r="AB342" s="52"/>
      <c r="AD342" s="55"/>
    </row>
    <row r="343" spans="1:30">
      <c r="A343" s="51"/>
      <c r="B343" s="52"/>
      <c r="C343" s="148"/>
      <c r="D343" s="52"/>
      <c r="E343" s="52"/>
      <c r="F343" s="52"/>
      <c r="G343" s="52"/>
      <c r="H343" s="52"/>
      <c r="I343" s="52"/>
      <c r="J343" s="52"/>
      <c r="K343" s="52"/>
      <c r="L343" s="52"/>
      <c r="M343" s="52"/>
      <c r="N343" s="52"/>
      <c r="O343" s="59"/>
      <c r="P343" s="52"/>
      <c r="Q343" s="53"/>
      <c r="R343" s="52"/>
      <c r="S343" s="52"/>
      <c r="T343" s="52"/>
      <c r="U343" s="52"/>
      <c r="V343" s="52"/>
      <c r="W343" s="52"/>
      <c r="X343" s="52"/>
      <c r="Y343" s="52"/>
      <c r="Z343" s="52"/>
      <c r="AA343" s="52"/>
      <c r="AB343" s="52"/>
      <c r="AD343" s="55"/>
    </row>
    <row r="344" spans="1:30">
      <c r="A344" s="51"/>
      <c r="B344" s="52"/>
      <c r="C344" s="148"/>
      <c r="D344" s="52"/>
      <c r="E344" s="52"/>
      <c r="F344" s="52"/>
      <c r="G344" s="52"/>
      <c r="H344" s="52"/>
      <c r="I344" s="52"/>
      <c r="J344" s="52"/>
      <c r="K344" s="52"/>
      <c r="L344" s="52"/>
      <c r="M344" s="52"/>
      <c r="N344" s="52"/>
      <c r="O344" s="59"/>
      <c r="P344" s="52"/>
      <c r="Q344" s="53"/>
      <c r="R344" s="52"/>
      <c r="S344" s="52"/>
      <c r="T344" s="52"/>
      <c r="U344" s="52"/>
      <c r="V344" s="52"/>
      <c r="W344" s="52"/>
      <c r="X344" s="52"/>
      <c r="Y344" s="52"/>
      <c r="Z344" s="52"/>
      <c r="AA344" s="52"/>
      <c r="AB344" s="52"/>
      <c r="AD344" s="55"/>
    </row>
    <row r="345" spans="1:30">
      <c r="A345" s="51"/>
      <c r="B345" s="52"/>
      <c r="C345" s="148"/>
      <c r="D345" s="52"/>
      <c r="E345" s="52"/>
      <c r="F345" s="52"/>
      <c r="G345" s="52"/>
      <c r="H345" s="52"/>
      <c r="I345" s="52"/>
      <c r="J345" s="52"/>
      <c r="K345" s="52"/>
      <c r="L345" s="52"/>
      <c r="M345" s="52"/>
      <c r="N345" s="52"/>
      <c r="O345" s="59"/>
      <c r="P345" s="52"/>
      <c r="Q345" s="53"/>
      <c r="R345" s="52"/>
      <c r="S345" s="52"/>
      <c r="T345" s="52"/>
      <c r="U345" s="52"/>
      <c r="V345" s="52"/>
      <c r="W345" s="52"/>
      <c r="X345" s="52"/>
      <c r="Y345" s="52"/>
      <c r="Z345" s="52"/>
      <c r="AA345" s="52"/>
      <c r="AB345" s="52"/>
      <c r="AD345" s="55"/>
    </row>
    <row r="346" spans="1:30">
      <c r="A346" s="51"/>
      <c r="B346" s="52"/>
      <c r="C346" s="148"/>
      <c r="D346" s="52"/>
      <c r="E346" s="52"/>
      <c r="F346" s="52"/>
      <c r="G346" s="52"/>
      <c r="H346" s="52"/>
      <c r="I346" s="52"/>
      <c r="J346" s="52"/>
      <c r="K346" s="52"/>
      <c r="L346" s="52"/>
      <c r="M346" s="52"/>
      <c r="N346" s="52"/>
      <c r="O346" s="59"/>
      <c r="P346" s="52"/>
      <c r="Q346" s="53"/>
      <c r="R346" s="52"/>
      <c r="S346" s="52"/>
      <c r="T346" s="52"/>
      <c r="U346" s="52"/>
      <c r="V346" s="52"/>
      <c r="W346" s="52"/>
      <c r="X346" s="52"/>
      <c r="Y346" s="52"/>
      <c r="Z346" s="52"/>
      <c r="AA346" s="52"/>
      <c r="AB346" s="52"/>
      <c r="AD346" s="55"/>
    </row>
    <row r="347" spans="1:30">
      <c r="A347" s="51"/>
      <c r="B347" s="52"/>
      <c r="C347" s="148"/>
      <c r="D347" s="52"/>
      <c r="E347" s="52"/>
      <c r="F347" s="52"/>
      <c r="G347" s="52"/>
      <c r="H347" s="52"/>
      <c r="I347" s="52"/>
      <c r="J347" s="52"/>
      <c r="K347" s="52"/>
      <c r="L347" s="52"/>
      <c r="M347" s="52"/>
      <c r="N347" s="52"/>
      <c r="O347" s="59"/>
      <c r="P347" s="52"/>
      <c r="Q347" s="53"/>
      <c r="R347" s="52"/>
      <c r="S347" s="52"/>
      <c r="T347" s="52"/>
      <c r="U347" s="52"/>
      <c r="V347" s="52"/>
      <c r="W347" s="52"/>
      <c r="X347" s="52"/>
      <c r="Y347" s="52"/>
      <c r="Z347" s="52"/>
      <c r="AA347" s="52"/>
      <c r="AB347" s="52"/>
      <c r="AD347" s="55"/>
    </row>
    <row r="348" spans="1:30">
      <c r="A348" s="51"/>
      <c r="B348" s="52"/>
      <c r="C348" s="148"/>
      <c r="D348" s="52"/>
      <c r="E348" s="52"/>
      <c r="F348" s="52"/>
      <c r="G348" s="52"/>
      <c r="H348" s="52"/>
      <c r="I348" s="52"/>
      <c r="J348" s="52"/>
      <c r="K348" s="52"/>
      <c r="L348" s="52"/>
      <c r="M348" s="52"/>
      <c r="N348" s="52"/>
      <c r="O348" s="59"/>
      <c r="P348" s="52"/>
      <c r="Q348" s="53"/>
      <c r="R348" s="52"/>
      <c r="S348" s="52"/>
      <c r="T348" s="52"/>
      <c r="U348" s="52"/>
      <c r="V348" s="52"/>
      <c r="W348" s="52"/>
      <c r="X348" s="52"/>
      <c r="Y348" s="52"/>
      <c r="Z348" s="52"/>
      <c r="AA348" s="52"/>
      <c r="AB348" s="52"/>
      <c r="AD348" s="55"/>
    </row>
    <row r="349" spans="1:30">
      <c r="A349" s="51"/>
      <c r="B349" s="52"/>
      <c r="C349" s="148"/>
      <c r="D349" s="52"/>
      <c r="E349" s="52"/>
      <c r="F349" s="52"/>
      <c r="G349" s="52"/>
      <c r="H349" s="52"/>
      <c r="I349" s="52"/>
      <c r="J349" s="52"/>
      <c r="K349" s="52"/>
      <c r="L349" s="52"/>
      <c r="M349" s="52"/>
      <c r="N349" s="52"/>
      <c r="O349" s="59"/>
      <c r="P349" s="52"/>
      <c r="Q349" s="53"/>
      <c r="R349" s="52"/>
      <c r="S349" s="52"/>
      <c r="T349" s="52"/>
      <c r="U349" s="52"/>
      <c r="V349" s="52"/>
      <c r="W349" s="52"/>
      <c r="X349" s="52"/>
      <c r="Y349" s="52"/>
      <c r="Z349" s="52"/>
      <c r="AA349" s="52"/>
      <c r="AB349" s="52"/>
      <c r="AD349" s="55"/>
    </row>
    <row r="350" spans="1:30">
      <c r="A350" s="51"/>
      <c r="B350" s="52"/>
      <c r="C350" s="148"/>
      <c r="D350" s="52"/>
      <c r="E350" s="52"/>
      <c r="F350" s="52"/>
      <c r="G350" s="52"/>
      <c r="H350" s="52"/>
      <c r="I350" s="52"/>
      <c r="J350" s="52"/>
      <c r="K350" s="52"/>
      <c r="L350" s="52"/>
      <c r="M350" s="52"/>
      <c r="N350" s="52"/>
      <c r="O350" s="59"/>
      <c r="P350" s="52"/>
      <c r="Q350" s="53"/>
      <c r="R350" s="52"/>
      <c r="S350" s="52"/>
      <c r="T350" s="52"/>
      <c r="U350" s="52"/>
      <c r="V350" s="52"/>
      <c r="W350" s="52"/>
      <c r="X350" s="52"/>
      <c r="Y350" s="52"/>
      <c r="Z350" s="52"/>
      <c r="AA350" s="52"/>
      <c r="AB350" s="52"/>
      <c r="AD350" s="55"/>
    </row>
    <row r="351" spans="1:30">
      <c r="A351" s="51"/>
      <c r="B351" s="52"/>
      <c r="C351" s="148"/>
      <c r="D351" s="52"/>
      <c r="E351" s="52"/>
      <c r="F351" s="52"/>
      <c r="G351" s="52"/>
      <c r="H351" s="52"/>
      <c r="I351" s="52"/>
      <c r="J351" s="52"/>
      <c r="K351" s="52"/>
      <c r="L351" s="52"/>
      <c r="M351" s="52"/>
      <c r="N351" s="52"/>
      <c r="O351" s="59"/>
      <c r="P351" s="52"/>
      <c r="Q351" s="53"/>
      <c r="R351" s="52"/>
      <c r="S351" s="52"/>
      <c r="T351" s="52"/>
      <c r="U351" s="52"/>
      <c r="V351" s="52"/>
      <c r="W351" s="52"/>
      <c r="X351" s="52"/>
      <c r="Y351" s="52"/>
      <c r="Z351" s="52"/>
      <c r="AA351" s="52"/>
      <c r="AB351" s="52"/>
      <c r="AD351" s="55"/>
    </row>
    <row r="352" spans="1:30">
      <c r="A352" s="51"/>
      <c r="B352" s="52"/>
      <c r="C352" s="148"/>
      <c r="D352" s="52"/>
      <c r="E352" s="52"/>
      <c r="F352" s="52"/>
      <c r="G352" s="52"/>
      <c r="H352" s="52"/>
      <c r="I352" s="52"/>
      <c r="J352" s="52"/>
      <c r="K352" s="52"/>
      <c r="L352" s="52"/>
      <c r="M352" s="52"/>
      <c r="N352" s="52"/>
      <c r="O352" s="59"/>
      <c r="P352" s="52"/>
      <c r="Q352" s="53"/>
      <c r="R352" s="52"/>
      <c r="S352" s="52"/>
      <c r="T352" s="52"/>
      <c r="U352" s="52"/>
      <c r="V352" s="52"/>
      <c r="W352" s="52"/>
      <c r="X352" s="52"/>
      <c r="Y352" s="52"/>
      <c r="Z352" s="52"/>
      <c r="AA352" s="52"/>
      <c r="AB352" s="52"/>
      <c r="AD352" s="55"/>
    </row>
    <row r="353" spans="1:30">
      <c r="A353" s="51"/>
      <c r="B353" s="52"/>
      <c r="C353" s="148"/>
      <c r="D353" s="52"/>
      <c r="E353" s="52"/>
      <c r="F353" s="52"/>
      <c r="G353" s="52"/>
      <c r="H353" s="52"/>
      <c r="I353" s="52"/>
      <c r="J353" s="52"/>
      <c r="K353" s="52"/>
      <c r="L353" s="52"/>
      <c r="M353" s="52"/>
      <c r="N353" s="52"/>
      <c r="O353" s="59"/>
      <c r="P353" s="52"/>
      <c r="Q353" s="53"/>
      <c r="R353" s="52"/>
      <c r="S353" s="52"/>
      <c r="T353" s="52"/>
      <c r="U353" s="52"/>
      <c r="V353" s="52"/>
      <c r="W353" s="52"/>
      <c r="X353" s="52"/>
      <c r="Y353" s="52"/>
      <c r="Z353" s="52"/>
      <c r="AA353" s="52"/>
      <c r="AB353" s="52"/>
      <c r="AD353" s="55"/>
    </row>
    <row r="354" spans="1:30">
      <c r="A354" s="51"/>
      <c r="B354" s="52"/>
      <c r="C354" s="148"/>
      <c r="D354" s="52"/>
      <c r="E354" s="52"/>
      <c r="F354" s="52"/>
      <c r="G354" s="52"/>
      <c r="H354" s="52"/>
      <c r="I354" s="52"/>
      <c r="J354" s="52"/>
      <c r="K354" s="52"/>
      <c r="L354" s="52"/>
      <c r="M354" s="52"/>
      <c r="N354" s="52"/>
      <c r="O354" s="59"/>
      <c r="P354" s="52"/>
      <c r="Q354" s="53"/>
      <c r="R354" s="52"/>
      <c r="S354" s="52"/>
      <c r="T354" s="52"/>
      <c r="U354" s="52"/>
      <c r="V354" s="52"/>
      <c r="W354" s="52"/>
      <c r="X354" s="52"/>
      <c r="Y354" s="52"/>
      <c r="Z354" s="52"/>
      <c r="AA354" s="52"/>
      <c r="AB354" s="52"/>
      <c r="AD354" s="55"/>
    </row>
    <row r="355" spans="1:30">
      <c r="A355" s="51"/>
      <c r="B355" s="52"/>
      <c r="C355" s="148"/>
      <c r="D355" s="52"/>
      <c r="E355" s="52"/>
      <c r="F355" s="52"/>
      <c r="G355" s="52"/>
      <c r="H355" s="52"/>
      <c r="I355" s="52"/>
      <c r="J355" s="52"/>
      <c r="K355" s="52"/>
      <c r="L355" s="52"/>
      <c r="M355" s="52"/>
      <c r="N355" s="52"/>
      <c r="O355" s="59"/>
      <c r="P355" s="52"/>
      <c r="Q355" s="53"/>
      <c r="R355" s="52"/>
      <c r="S355" s="52"/>
      <c r="T355" s="52"/>
      <c r="U355" s="52"/>
      <c r="V355" s="52"/>
      <c r="W355" s="52"/>
      <c r="X355" s="52"/>
      <c r="Y355" s="52"/>
      <c r="Z355" s="52"/>
      <c r="AA355" s="52"/>
      <c r="AB355" s="52"/>
      <c r="AD355" s="55"/>
    </row>
    <row r="356" spans="1:30">
      <c r="A356" s="51"/>
      <c r="B356" s="52"/>
      <c r="C356" s="148"/>
      <c r="D356" s="52"/>
      <c r="E356" s="52"/>
      <c r="F356" s="52"/>
      <c r="G356" s="52"/>
      <c r="H356" s="52"/>
      <c r="I356" s="52"/>
      <c r="J356" s="52"/>
      <c r="K356" s="52"/>
      <c r="L356" s="52"/>
      <c r="M356" s="52"/>
      <c r="N356" s="52"/>
      <c r="O356" s="59"/>
      <c r="P356" s="52"/>
      <c r="Q356" s="53"/>
      <c r="R356" s="52"/>
      <c r="S356" s="52"/>
      <c r="T356" s="52"/>
      <c r="U356" s="52"/>
      <c r="V356" s="52"/>
      <c r="W356" s="52"/>
      <c r="X356" s="52"/>
      <c r="Y356" s="52"/>
      <c r="Z356" s="52"/>
      <c r="AA356" s="52"/>
      <c r="AB356" s="52"/>
      <c r="AD356" s="55"/>
    </row>
    <row r="357" spans="1:30">
      <c r="A357" s="51"/>
      <c r="B357" s="52"/>
      <c r="C357" s="148"/>
      <c r="D357" s="52"/>
      <c r="E357" s="52"/>
      <c r="F357" s="52"/>
      <c r="G357" s="52"/>
      <c r="H357" s="52"/>
      <c r="I357" s="52"/>
      <c r="J357" s="52"/>
      <c r="K357" s="52"/>
      <c r="L357" s="52"/>
      <c r="M357" s="52"/>
      <c r="N357" s="52"/>
      <c r="O357" s="59"/>
      <c r="P357" s="52"/>
      <c r="Q357" s="53"/>
      <c r="R357" s="52"/>
      <c r="S357" s="52"/>
      <c r="T357" s="52"/>
      <c r="U357" s="52"/>
      <c r="V357" s="52"/>
      <c r="W357" s="52"/>
      <c r="X357" s="52"/>
      <c r="Y357" s="52"/>
      <c r="Z357" s="52"/>
      <c r="AA357" s="52"/>
      <c r="AB357" s="52"/>
      <c r="AD357" s="55"/>
    </row>
    <row r="358" spans="1:30">
      <c r="A358" s="51"/>
      <c r="B358" s="52"/>
      <c r="C358" s="148"/>
      <c r="D358" s="52"/>
      <c r="E358" s="52"/>
      <c r="F358" s="52"/>
      <c r="G358" s="52"/>
      <c r="H358" s="52"/>
      <c r="I358" s="52"/>
      <c r="J358" s="52"/>
      <c r="K358" s="52"/>
      <c r="L358" s="52"/>
      <c r="M358" s="52"/>
      <c r="N358" s="52"/>
      <c r="O358" s="59"/>
      <c r="P358" s="52"/>
      <c r="Q358" s="53"/>
      <c r="R358" s="52"/>
      <c r="S358" s="52"/>
      <c r="T358" s="52"/>
      <c r="U358" s="52"/>
      <c r="V358" s="52"/>
      <c r="W358" s="52"/>
      <c r="X358" s="52"/>
      <c r="Y358" s="52"/>
      <c r="Z358" s="52"/>
      <c r="AA358" s="52"/>
      <c r="AB358" s="52"/>
      <c r="AD358" s="55"/>
    </row>
    <row r="359" spans="1:30">
      <c r="A359" s="51"/>
      <c r="B359" s="52"/>
      <c r="C359" s="148"/>
      <c r="D359" s="52"/>
      <c r="E359" s="52"/>
      <c r="F359" s="52"/>
      <c r="G359" s="52"/>
      <c r="H359" s="52"/>
      <c r="I359" s="52"/>
      <c r="J359" s="52"/>
      <c r="K359" s="52"/>
      <c r="L359" s="52"/>
      <c r="M359" s="52"/>
      <c r="N359" s="52"/>
      <c r="O359" s="59"/>
      <c r="P359" s="52"/>
      <c r="Q359" s="53"/>
      <c r="R359" s="52"/>
      <c r="S359" s="52"/>
      <c r="T359" s="52"/>
      <c r="U359" s="52"/>
      <c r="V359" s="52"/>
      <c r="W359" s="52"/>
      <c r="X359" s="52"/>
      <c r="Y359" s="52"/>
      <c r="Z359" s="52"/>
      <c r="AA359" s="52"/>
      <c r="AB359" s="52"/>
      <c r="AD359" s="55"/>
    </row>
    <row r="360" spans="1:30">
      <c r="A360" s="51"/>
      <c r="B360" s="52"/>
      <c r="C360" s="148"/>
      <c r="D360" s="52"/>
      <c r="E360" s="52"/>
      <c r="F360" s="52"/>
      <c r="G360" s="52"/>
      <c r="H360" s="52"/>
      <c r="I360" s="52"/>
      <c r="J360" s="52"/>
      <c r="K360" s="52"/>
      <c r="L360" s="52"/>
      <c r="M360" s="52"/>
      <c r="N360" s="52"/>
      <c r="O360" s="59"/>
      <c r="P360" s="52"/>
      <c r="Q360" s="53"/>
      <c r="R360" s="52"/>
      <c r="S360" s="52"/>
      <c r="T360" s="52"/>
      <c r="U360" s="52"/>
      <c r="V360" s="52"/>
      <c r="W360" s="52"/>
      <c r="X360" s="52"/>
      <c r="Y360" s="52"/>
      <c r="Z360" s="52"/>
      <c r="AA360" s="52"/>
      <c r="AB360" s="52"/>
      <c r="AD360" s="55"/>
    </row>
    <row r="361" spans="1:30">
      <c r="A361" s="51"/>
      <c r="B361" s="52"/>
      <c r="C361" s="148"/>
      <c r="D361" s="52"/>
      <c r="E361" s="52"/>
      <c r="F361" s="52"/>
      <c r="G361" s="52"/>
      <c r="H361" s="52"/>
      <c r="I361" s="52"/>
      <c r="J361" s="52"/>
      <c r="K361" s="52"/>
      <c r="L361" s="52"/>
      <c r="M361" s="52"/>
      <c r="N361" s="52"/>
      <c r="O361" s="59"/>
      <c r="P361" s="52"/>
      <c r="Q361" s="53"/>
      <c r="R361" s="52"/>
      <c r="S361" s="52"/>
      <c r="T361" s="52"/>
      <c r="U361" s="52"/>
      <c r="V361" s="52"/>
      <c r="W361" s="52"/>
      <c r="X361" s="52"/>
      <c r="Y361" s="52"/>
      <c r="Z361" s="52"/>
      <c r="AA361" s="52"/>
      <c r="AB361" s="52"/>
      <c r="AD361" s="55"/>
    </row>
    <row r="362" spans="1:30">
      <c r="A362" s="51"/>
      <c r="B362" s="52"/>
      <c r="C362" s="148"/>
      <c r="D362" s="52"/>
      <c r="E362" s="52"/>
      <c r="F362" s="52"/>
      <c r="G362" s="52"/>
      <c r="H362" s="52"/>
      <c r="I362" s="52"/>
      <c r="J362" s="52"/>
      <c r="K362" s="52"/>
      <c r="L362" s="52"/>
      <c r="M362" s="52"/>
      <c r="N362" s="52"/>
      <c r="O362" s="59"/>
      <c r="P362" s="52"/>
      <c r="Q362" s="53"/>
      <c r="R362" s="52"/>
      <c r="S362" s="52"/>
      <c r="T362" s="52"/>
      <c r="U362" s="52"/>
      <c r="V362" s="52"/>
      <c r="W362" s="52"/>
      <c r="X362" s="52"/>
      <c r="Y362" s="52"/>
      <c r="Z362" s="52"/>
      <c r="AA362" s="52"/>
      <c r="AB362" s="52"/>
      <c r="AD362" s="55"/>
    </row>
    <row r="363" spans="1:30">
      <c r="A363" s="51"/>
      <c r="B363" s="52"/>
      <c r="C363" s="148"/>
      <c r="D363" s="52"/>
      <c r="E363" s="52"/>
      <c r="F363" s="52"/>
      <c r="G363" s="52"/>
      <c r="H363" s="52"/>
      <c r="I363" s="52"/>
      <c r="J363" s="52"/>
      <c r="K363" s="52"/>
      <c r="L363" s="52"/>
      <c r="M363" s="52"/>
      <c r="N363" s="52"/>
      <c r="O363" s="59"/>
      <c r="P363" s="52"/>
      <c r="Q363" s="53"/>
      <c r="R363" s="52"/>
      <c r="S363" s="52"/>
      <c r="T363" s="52"/>
      <c r="U363" s="52"/>
      <c r="V363" s="52"/>
      <c r="W363" s="52"/>
      <c r="X363" s="52"/>
      <c r="Y363" s="52"/>
      <c r="Z363" s="52"/>
      <c r="AA363" s="52"/>
      <c r="AB363" s="52"/>
      <c r="AD363" s="55"/>
    </row>
    <row r="364" spans="1:30">
      <c r="A364" s="51"/>
      <c r="B364" s="52"/>
      <c r="C364" s="148"/>
      <c r="D364" s="52"/>
      <c r="E364" s="52"/>
      <c r="F364" s="52"/>
      <c r="G364" s="52"/>
      <c r="H364" s="52"/>
      <c r="I364" s="52"/>
      <c r="J364" s="52"/>
      <c r="K364" s="52"/>
      <c r="L364" s="52"/>
      <c r="M364" s="52"/>
      <c r="N364" s="52"/>
      <c r="O364" s="59"/>
      <c r="P364" s="52"/>
      <c r="Q364" s="53"/>
      <c r="R364" s="52"/>
      <c r="S364" s="52"/>
      <c r="T364" s="52"/>
      <c r="U364" s="52"/>
      <c r="V364" s="52"/>
      <c r="W364" s="52"/>
      <c r="X364" s="52"/>
      <c r="Y364" s="52"/>
      <c r="Z364" s="52"/>
      <c r="AA364" s="52"/>
      <c r="AB364" s="52"/>
      <c r="AD364" s="55"/>
    </row>
    <row r="365" spans="1:30">
      <c r="A365" s="51"/>
      <c r="B365" s="52"/>
      <c r="C365" s="148"/>
      <c r="D365" s="52"/>
      <c r="E365" s="52"/>
      <c r="F365" s="52"/>
      <c r="G365" s="52"/>
      <c r="H365" s="52"/>
      <c r="I365" s="52"/>
      <c r="J365" s="52"/>
      <c r="K365" s="52"/>
      <c r="L365" s="52"/>
      <c r="M365" s="52"/>
      <c r="N365" s="52"/>
      <c r="O365" s="59"/>
      <c r="P365" s="52"/>
      <c r="Q365" s="53"/>
      <c r="R365" s="52"/>
      <c r="S365" s="52"/>
      <c r="T365" s="52"/>
      <c r="U365" s="52"/>
      <c r="V365" s="52"/>
      <c r="W365" s="52"/>
      <c r="X365" s="52"/>
      <c r="Y365" s="52"/>
      <c r="Z365" s="52"/>
      <c r="AA365" s="52"/>
      <c r="AB365" s="52"/>
      <c r="AD365" s="55"/>
    </row>
    <row r="366" spans="1:30">
      <c r="A366" s="51"/>
      <c r="B366" s="52"/>
      <c r="C366" s="148"/>
      <c r="D366" s="52"/>
      <c r="E366" s="52"/>
      <c r="F366" s="52"/>
      <c r="G366" s="52"/>
      <c r="H366" s="52"/>
      <c r="I366" s="52"/>
      <c r="J366" s="52"/>
      <c r="K366" s="52"/>
      <c r="L366" s="52"/>
      <c r="M366" s="52"/>
      <c r="N366" s="52"/>
      <c r="O366" s="59"/>
      <c r="P366" s="52"/>
      <c r="Q366" s="53"/>
      <c r="R366" s="52"/>
      <c r="S366" s="52"/>
      <c r="T366" s="52"/>
      <c r="U366" s="52"/>
      <c r="V366" s="52"/>
      <c r="W366" s="52"/>
      <c r="X366" s="52"/>
      <c r="Y366" s="52"/>
      <c r="Z366" s="52"/>
      <c r="AA366" s="52"/>
      <c r="AB366" s="52"/>
      <c r="AD366" s="55"/>
    </row>
    <row r="367" spans="1:30">
      <c r="A367" s="51"/>
      <c r="B367" s="52"/>
      <c r="C367" s="148"/>
      <c r="D367" s="52"/>
      <c r="E367" s="52"/>
      <c r="F367" s="52"/>
      <c r="G367" s="52"/>
      <c r="H367" s="52"/>
      <c r="I367" s="52"/>
      <c r="J367" s="52"/>
      <c r="K367" s="52"/>
      <c r="L367" s="52"/>
      <c r="M367" s="52"/>
      <c r="N367" s="52"/>
      <c r="O367" s="59"/>
      <c r="P367" s="52"/>
      <c r="Q367" s="53"/>
      <c r="R367" s="52"/>
      <c r="S367" s="52"/>
      <c r="T367" s="52"/>
      <c r="U367" s="52"/>
      <c r="V367" s="52"/>
      <c r="W367" s="52"/>
      <c r="X367" s="52"/>
      <c r="Y367" s="52"/>
      <c r="Z367" s="52"/>
      <c r="AA367" s="52"/>
      <c r="AB367" s="52"/>
      <c r="AD367" s="55"/>
    </row>
    <row r="368" spans="1:30">
      <c r="A368" s="51"/>
      <c r="B368" s="52"/>
      <c r="C368" s="148"/>
      <c r="D368" s="52"/>
      <c r="E368" s="52"/>
      <c r="F368" s="52"/>
      <c r="G368" s="52"/>
      <c r="H368" s="52"/>
      <c r="I368" s="52"/>
      <c r="J368" s="52"/>
      <c r="K368" s="52"/>
      <c r="L368" s="52"/>
      <c r="M368" s="52"/>
      <c r="N368" s="52"/>
      <c r="O368" s="59"/>
      <c r="P368" s="52"/>
      <c r="Q368" s="53"/>
      <c r="R368" s="52"/>
      <c r="S368" s="52"/>
      <c r="T368" s="52"/>
      <c r="U368" s="52"/>
      <c r="V368" s="52"/>
      <c r="W368" s="52"/>
      <c r="X368" s="52"/>
      <c r="Y368" s="52"/>
      <c r="Z368" s="52"/>
      <c r="AA368" s="52"/>
      <c r="AB368" s="52"/>
      <c r="AD368" s="55"/>
    </row>
    <row r="369" spans="1:30">
      <c r="A369" s="51"/>
      <c r="B369" s="52"/>
      <c r="C369" s="148"/>
      <c r="D369" s="52"/>
      <c r="E369" s="52"/>
      <c r="F369" s="52"/>
      <c r="G369" s="52"/>
      <c r="H369" s="52"/>
      <c r="I369" s="52"/>
      <c r="J369" s="52"/>
      <c r="K369" s="52"/>
      <c r="L369" s="52"/>
      <c r="M369" s="52"/>
      <c r="N369" s="52"/>
      <c r="O369" s="59"/>
      <c r="P369" s="52"/>
      <c r="Q369" s="53"/>
      <c r="R369" s="52"/>
      <c r="S369" s="52"/>
      <c r="T369" s="52"/>
      <c r="U369" s="52"/>
      <c r="V369" s="52"/>
      <c r="W369" s="52"/>
      <c r="X369" s="52"/>
      <c r="Y369" s="52"/>
      <c r="Z369" s="52"/>
      <c r="AA369" s="52"/>
      <c r="AB369" s="52"/>
      <c r="AD369" s="55"/>
    </row>
    <row r="370" spans="1:30">
      <c r="A370" s="51"/>
      <c r="B370" s="52"/>
      <c r="C370" s="148"/>
      <c r="D370" s="52"/>
      <c r="E370" s="52"/>
      <c r="F370" s="52"/>
      <c r="G370" s="52"/>
      <c r="H370" s="52"/>
      <c r="I370" s="52"/>
      <c r="J370" s="52"/>
      <c r="K370" s="52"/>
      <c r="L370" s="52"/>
      <c r="M370" s="52"/>
      <c r="N370" s="52"/>
      <c r="O370" s="59"/>
      <c r="P370" s="52"/>
      <c r="Q370" s="53"/>
      <c r="R370" s="52"/>
      <c r="S370" s="52"/>
      <c r="T370" s="52"/>
      <c r="U370" s="52"/>
      <c r="V370" s="52"/>
      <c r="W370" s="52"/>
      <c r="X370" s="52"/>
      <c r="Y370" s="52"/>
      <c r="Z370" s="52"/>
      <c r="AA370" s="52"/>
      <c r="AB370" s="52"/>
      <c r="AD370" s="55"/>
    </row>
    <row r="371" spans="1:30">
      <c r="A371" s="51"/>
      <c r="B371" s="52"/>
      <c r="C371" s="148"/>
      <c r="D371" s="52"/>
      <c r="E371" s="52"/>
      <c r="F371" s="52"/>
      <c r="G371" s="52"/>
      <c r="H371" s="52"/>
      <c r="I371" s="52"/>
      <c r="J371" s="52"/>
      <c r="K371" s="52"/>
      <c r="L371" s="52"/>
      <c r="M371" s="52"/>
      <c r="N371" s="52"/>
      <c r="O371" s="59"/>
      <c r="P371" s="52"/>
      <c r="Q371" s="53"/>
      <c r="R371" s="52"/>
      <c r="S371" s="52"/>
      <c r="T371" s="52"/>
      <c r="U371" s="52"/>
      <c r="V371" s="52"/>
      <c r="W371" s="52"/>
      <c r="X371" s="52"/>
      <c r="Y371" s="52"/>
      <c r="Z371" s="52"/>
      <c r="AA371" s="52"/>
      <c r="AB371" s="52"/>
      <c r="AD371" s="55"/>
    </row>
    <row r="372" spans="1:30">
      <c r="A372" s="51"/>
      <c r="B372" s="52"/>
      <c r="C372" s="148"/>
      <c r="D372" s="52"/>
      <c r="E372" s="52"/>
      <c r="F372" s="52"/>
      <c r="G372" s="52"/>
      <c r="H372" s="52"/>
      <c r="I372" s="52"/>
      <c r="J372" s="52"/>
      <c r="K372" s="52"/>
      <c r="L372" s="52"/>
      <c r="M372" s="52"/>
      <c r="N372" s="52"/>
      <c r="O372" s="59"/>
      <c r="P372" s="52"/>
      <c r="Q372" s="53"/>
      <c r="R372" s="52"/>
      <c r="S372" s="52"/>
      <c r="T372" s="52"/>
      <c r="U372" s="52"/>
      <c r="V372" s="52"/>
      <c r="W372" s="52"/>
      <c r="X372" s="52"/>
      <c r="Y372" s="52"/>
      <c r="Z372" s="52"/>
      <c r="AA372" s="52"/>
      <c r="AB372" s="52"/>
      <c r="AD372" s="55"/>
    </row>
    <row r="373" spans="1:30">
      <c r="A373" s="51"/>
      <c r="B373" s="52"/>
      <c r="C373" s="148"/>
      <c r="D373" s="52"/>
      <c r="E373" s="52"/>
      <c r="F373" s="52"/>
      <c r="G373" s="52"/>
      <c r="H373" s="52"/>
      <c r="I373" s="52"/>
      <c r="J373" s="52"/>
      <c r="K373" s="52"/>
      <c r="L373" s="52"/>
      <c r="M373" s="52"/>
      <c r="N373" s="52"/>
      <c r="O373" s="59"/>
      <c r="P373" s="52"/>
      <c r="Q373" s="53"/>
      <c r="R373" s="52"/>
      <c r="S373" s="52"/>
      <c r="T373" s="52"/>
      <c r="U373" s="52"/>
      <c r="V373" s="52"/>
      <c r="W373" s="52"/>
      <c r="X373" s="52"/>
      <c r="Y373" s="52"/>
      <c r="Z373" s="52"/>
      <c r="AA373" s="52"/>
      <c r="AB373" s="52"/>
      <c r="AD373" s="55"/>
    </row>
    <row r="374" spans="1:30">
      <c r="A374" s="51"/>
      <c r="B374" s="52"/>
      <c r="C374" s="148"/>
      <c r="D374" s="52"/>
      <c r="E374" s="52"/>
      <c r="F374" s="52"/>
      <c r="G374" s="52"/>
      <c r="H374" s="52"/>
      <c r="I374" s="52"/>
      <c r="J374" s="52"/>
      <c r="K374" s="52"/>
      <c r="L374" s="52"/>
      <c r="M374" s="52"/>
      <c r="N374" s="52"/>
      <c r="O374" s="59"/>
      <c r="P374" s="52"/>
      <c r="Q374" s="53"/>
      <c r="R374" s="52"/>
      <c r="S374" s="52"/>
      <c r="T374" s="52"/>
      <c r="U374" s="52"/>
      <c r="V374" s="52"/>
      <c r="W374" s="52"/>
      <c r="X374" s="52"/>
      <c r="Y374" s="52"/>
      <c r="Z374" s="52"/>
      <c r="AA374" s="52"/>
      <c r="AB374" s="52"/>
      <c r="AD374" s="55"/>
    </row>
    <row r="375" spans="1:30">
      <c r="A375" s="51"/>
      <c r="B375" s="52"/>
      <c r="C375" s="148"/>
      <c r="D375" s="52"/>
      <c r="E375" s="52"/>
      <c r="F375" s="52"/>
      <c r="G375" s="52"/>
      <c r="H375" s="52"/>
      <c r="I375" s="52"/>
      <c r="J375" s="52"/>
      <c r="K375" s="52"/>
      <c r="L375" s="52"/>
      <c r="M375" s="52"/>
      <c r="N375" s="52"/>
      <c r="O375" s="59"/>
      <c r="P375" s="52"/>
      <c r="Q375" s="53"/>
      <c r="R375" s="52"/>
      <c r="S375" s="52"/>
      <c r="T375" s="52"/>
      <c r="U375" s="52"/>
      <c r="V375" s="52"/>
      <c r="W375" s="52"/>
      <c r="X375" s="52"/>
      <c r="Y375" s="52"/>
      <c r="Z375" s="52"/>
      <c r="AA375" s="52"/>
      <c r="AB375" s="52"/>
      <c r="AD375" s="55"/>
    </row>
    <row r="376" spans="1:30">
      <c r="A376" s="51"/>
      <c r="B376" s="52"/>
      <c r="C376" s="148"/>
      <c r="D376" s="52"/>
      <c r="E376" s="52"/>
      <c r="F376" s="52"/>
      <c r="G376" s="52"/>
      <c r="H376" s="52"/>
      <c r="I376" s="52"/>
      <c r="J376" s="52"/>
      <c r="K376" s="52"/>
      <c r="L376" s="52"/>
      <c r="M376" s="52"/>
      <c r="N376" s="52"/>
      <c r="O376" s="59"/>
      <c r="P376" s="52"/>
      <c r="Q376" s="53"/>
      <c r="R376" s="52"/>
      <c r="S376" s="52"/>
      <c r="T376" s="52"/>
      <c r="U376" s="52"/>
      <c r="V376" s="52"/>
      <c r="W376" s="52"/>
      <c r="X376" s="52"/>
      <c r="Y376" s="52"/>
      <c r="Z376" s="52"/>
      <c r="AA376" s="52"/>
      <c r="AB376" s="52"/>
      <c r="AD376" s="55"/>
    </row>
    <row r="377" spans="1:30">
      <c r="A377" s="51"/>
      <c r="B377" s="52"/>
      <c r="C377" s="148"/>
      <c r="D377" s="52"/>
      <c r="E377" s="52"/>
      <c r="F377" s="52"/>
      <c r="G377" s="52"/>
      <c r="H377" s="52"/>
      <c r="I377" s="52"/>
      <c r="J377" s="52"/>
      <c r="K377" s="52"/>
      <c r="L377" s="52"/>
      <c r="M377" s="52"/>
      <c r="N377" s="52"/>
      <c r="O377" s="59"/>
      <c r="P377" s="52"/>
      <c r="Q377" s="53"/>
      <c r="R377" s="52"/>
      <c r="S377" s="52"/>
      <c r="T377" s="52"/>
      <c r="U377" s="52"/>
      <c r="V377" s="52"/>
      <c r="W377" s="52"/>
      <c r="X377" s="52"/>
      <c r="Y377" s="52"/>
      <c r="Z377" s="52"/>
      <c r="AA377" s="52"/>
      <c r="AB377" s="52"/>
      <c r="AD377" s="55"/>
    </row>
    <row r="378" spans="1:30">
      <c r="A378" s="51"/>
      <c r="B378" s="52"/>
      <c r="C378" s="148"/>
      <c r="D378" s="52"/>
      <c r="E378" s="52"/>
      <c r="F378" s="52"/>
      <c r="G378" s="52"/>
      <c r="H378" s="52"/>
      <c r="I378" s="52"/>
      <c r="J378" s="52"/>
      <c r="K378" s="52"/>
      <c r="L378" s="52"/>
      <c r="M378" s="52"/>
      <c r="N378" s="52"/>
      <c r="O378" s="59"/>
      <c r="P378" s="52"/>
      <c r="Q378" s="53"/>
      <c r="R378" s="52"/>
      <c r="S378" s="52"/>
      <c r="T378" s="52"/>
      <c r="U378" s="52"/>
      <c r="V378" s="52"/>
      <c r="W378" s="52"/>
      <c r="X378" s="52"/>
      <c r="Y378" s="52"/>
      <c r="Z378" s="52"/>
      <c r="AA378" s="52"/>
      <c r="AB378" s="52"/>
      <c r="AD378" s="55"/>
    </row>
    <row r="379" spans="1:30">
      <c r="A379" s="51"/>
      <c r="B379" s="52"/>
      <c r="C379" s="148"/>
      <c r="D379" s="52"/>
      <c r="E379" s="52"/>
      <c r="F379" s="52"/>
      <c r="G379" s="52"/>
      <c r="H379" s="52"/>
      <c r="I379" s="52"/>
      <c r="J379" s="52"/>
      <c r="K379" s="52"/>
      <c r="L379" s="52"/>
      <c r="M379" s="52"/>
      <c r="N379" s="52"/>
      <c r="O379" s="59"/>
      <c r="P379" s="52"/>
      <c r="Q379" s="53"/>
      <c r="R379" s="52"/>
      <c r="S379" s="52"/>
      <c r="T379" s="52"/>
      <c r="U379" s="52"/>
      <c r="V379" s="52"/>
      <c r="W379" s="52"/>
      <c r="X379" s="52"/>
      <c r="Y379" s="52"/>
      <c r="Z379" s="52"/>
      <c r="AA379" s="52"/>
      <c r="AB379" s="52"/>
      <c r="AD379" s="55"/>
    </row>
    <row r="380" spans="1:30">
      <c r="A380" s="51"/>
      <c r="B380" s="52"/>
      <c r="C380" s="148"/>
      <c r="D380" s="52"/>
      <c r="E380" s="52"/>
      <c r="F380" s="52"/>
      <c r="G380" s="52"/>
      <c r="H380" s="52"/>
      <c r="I380" s="52"/>
      <c r="J380" s="52"/>
      <c r="K380" s="52"/>
      <c r="L380" s="52"/>
      <c r="M380" s="52"/>
      <c r="N380" s="52"/>
      <c r="O380" s="59"/>
      <c r="P380" s="52"/>
      <c r="Q380" s="53"/>
      <c r="R380" s="52"/>
      <c r="S380" s="52"/>
      <c r="T380" s="52"/>
      <c r="U380" s="52"/>
      <c r="V380" s="52"/>
      <c r="W380" s="52"/>
      <c r="X380" s="52"/>
      <c r="Y380" s="52"/>
      <c r="Z380" s="52"/>
      <c r="AA380" s="52"/>
      <c r="AB380" s="52"/>
      <c r="AD380" s="55"/>
    </row>
    <row r="381" spans="1:30">
      <c r="A381" s="51"/>
      <c r="B381" s="52"/>
      <c r="C381" s="148"/>
      <c r="D381" s="52"/>
      <c r="E381" s="52"/>
      <c r="F381" s="52"/>
      <c r="G381" s="52"/>
      <c r="H381" s="52"/>
      <c r="I381" s="52"/>
      <c r="J381" s="52"/>
      <c r="K381" s="52"/>
      <c r="L381" s="52"/>
      <c r="M381" s="52"/>
      <c r="N381" s="52"/>
      <c r="O381" s="59"/>
      <c r="P381" s="52"/>
      <c r="Q381" s="53"/>
      <c r="R381" s="52"/>
      <c r="S381" s="52"/>
      <c r="T381" s="52"/>
      <c r="U381" s="52"/>
      <c r="V381" s="52"/>
      <c r="W381" s="52"/>
      <c r="X381" s="52"/>
      <c r="Y381" s="52"/>
      <c r="Z381" s="52"/>
      <c r="AA381" s="52"/>
      <c r="AB381" s="52"/>
      <c r="AD381" s="55"/>
    </row>
    <row r="382" spans="1:30">
      <c r="A382" s="51"/>
      <c r="B382" s="52"/>
      <c r="C382" s="148"/>
      <c r="D382" s="52"/>
      <c r="E382" s="52"/>
      <c r="F382" s="52"/>
      <c r="G382" s="52"/>
      <c r="H382" s="52"/>
      <c r="I382" s="52"/>
      <c r="J382" s="52"/>
      <c r="K382" s="52"/>
      <c r="L382" s="52"/>
      <c r="M382" s="52"/>
      <c r="N382" s="52"/>
      <c r="O382" s="59"/>
      <c r="P382" s="52"/>
      <c r="Q382" s="53"/>
      <c r="R382" s="52"/>
      <c r="S382" s="52"/>
      <c r="T382" s="52"/>
      <c r="U382" s="52"/>
      <c r="V382" s="52"/>
      <c r="W382" s="52"/>
      <c r="X382" s="52"/>
      <c r="Y382" s="52"/>
      <c r="Z382" s="52"/>
      <c r="AA382" s="52"/>
      <c r="AB382" s="52"/>
      <c r="AD382" s="55"/>
    </row>
    <row r="383" spans="1:30">
      <c r="A383" s="51"/>
      <c r="B383" s="52"/>
      <c r="C383" s="148"/>
      <c r="D383" s="52"/>
      <c r="E383" s="52"/>
      <c r="F383" s="52"/>
      <c r="G383" s="52"/>
      <c r="H383" s="52"/>
      <c r="I383" s="52"/>
      <c r="J383" s="52"/>
      <c r="K383" s="52"/>
      <c r="L383" s="52"/>
      <c r="M383" s="52"/>
      <c r="N383" s="52"/>
      <c r="O383" s="59"/>
      <c r="P383" s="52"/>
      <c r="Q383" s="53"/>
      <c r="R383" s="52"/>
      <c r="S383" s="52"/>
      <c r="T383" s="52"/>
      <c r="U383" s="52"/>
      <c r="V383" s="52"/>
      <c r="W383" s="52"/>
      <c r="X383" s="52"/>
      <c r="Y383" s="52"/>
      <c r="Z383" s="52"/>
      <c r="AA383" s="52"/>
      <c r="AB383" s="52"/>
      <c r="AD383" s="55"/>
    </row>
    <row r="384" spans="1:30">
      <c r="A384" s="51"/>
      <c r="B384" s="52"/>
      <c r="C384" s="148"/>
      <c r="D384" s="52"/>
      <c r="E384" s="52"/>
      <c r="F384" s="52"/>
      <c r="G384" s="52"/>
      <c r="H384" s="52"/>
      <c r="I384" s="52"/>
      <c r="J384" s="52"/>
      <c r="K384" s="52"/>
      <c r="L384" s="52"/>
      <c r="M384" s="52"/>
      <c r="N384" s="52"/>
      <c r="O384" s="59"/>
      <c r="P384" s="52"/>
      <c r="Q384" s="53"/>
      <c r="R384" s="52"/>
      <c r="S384" s="52"/>
      <c r="T384" s="52"/>
      <c r="U384" s="52"/>
      <c r="V384" s="52"/>
      <c r="W384" s="52"/>
      <c r="X384" s="52"/>
      <c r="Y384" s="52"/>
      <c r="Z384" s="52"/>
      <c r="AA384" s="52"/>
      <c r="AB384" s="52"/>
      <c r="AD384" s="55"/>
    </row>
    <row r="385" spans="1:30">
      <c r="A385" s="51"/>
      <c r="B385" s="52"/>
      <c r="C385" s="148"/>
      <c r="D385" s="52"/>
      <c r="E385" s="52"/>
      <c r="F385" s="52"/>
      <c r="G385" s="52"/>
      <c r="H385" s="52"/>
      <c r="I385" s="52"/>
      <c r="J385" s="52"/>
      <c r="K385" s="52"/>
      <c r="L385" s="52"/>
      <c r="M385" s="52"/>
      <c r="N385" s="52"/>
      <c r="O385" s="59"/>
      <c r="P385" s="52"/>
      <c r="Q385" s="53"/>
      <c r="R385" s="52"/>
      <c r="S385" s="52"/>
      <c r="T385" s="52"/>
      <c r="U385" s="52"/>
      <c r="V385" s="52"/>
      <c r="W385" s="52"/>
      <c r="X385" s="52"/>
      <c r="Y385" s="52"/>
      <c r="Z385" s="52"/>
      <c r="AA385" s="52"/>
      <c r="AB385" s="52"/>
      <c r="AD385" s="55"/>
    </row>
    <row r="386" spans="1:30">
      <c r="A386" s="51"/>
      <c r="B386" s="52"/>
      <c r="C386" s="148"/>
      <c r="D386" s="52"/>
      <c r="E386" s="52"/>
      <c r="F386" s="52"/>
      <c r="G386" s="52"/>
      <c r="H386" s="52"/>
      <c r="I386" s="52"/>
      <c r="J386" s="52"/>
      <c r="K386" s="52"/>
      <c r="L386" s="52"/>
      <c r="M386" s="52"/>
      <c r="N386" s="52"/>
      <c r="O386" s="59"/>
      <c r="P386" s="52"/>
      <c r="Q386" s="53"/>
      <c r="R386" s="52"/>
      <c r="S386" s="52"/>
      <c r="T386" s="52"/>
      <c r="U386" s="52"/>
      <c r="V386" s="52"/>
      <c r="W386" s="52"/>
      <c r="X386" s="52"/>
      <c r="Y386" s="52"/>
      <c r="Z386" s="52"/>
      <c r="AA386" s="52"/>
      <c r="AB386" s="52"/>
      <c r="AD386" s="55"/>
    </row>
    <row r="387" spans="1:30">
      <c r="A387" s="51"/>
      <c r="B387" s="52"/>
      <c r="C387" s="148"/>
      <c r="D387" s="52"/>
      <c r="E387" s="52"/>
      <c r="F387" s="52"/>
      <c r="G387" s="52"/>
      <c r="H387" s="52"/>
      <c r="I387" s="52"/>
      <c r="J387" s="52"/>
      <c r="K387" s="52"/>
      <c r="L387" s="52"/>
      <c r="M387" s="52"/>
      <c r="N387" s="52"/>
      <c r="O387" s="59"/>
      <c r="P387" s="52"/>
      <c r="Q387" s="53"/>
      <c r="R387" s="52"/>
      <c r="S387" s="52"/>
      <c r="T387" s="52"/>
      <c r="U387" s="52"/>
      <c r="V387" s="52"/>
      <c r="W387" s="52"/>
      <c r="X387" s="52"/>
      <c r="Y387" s="52"/>
      <c r="Z387" s="52"/>
      <c r="AA387" s="52"/>
      <c r="AB387" s="52"/>
      <c r="AD387" s="55"/>
    </row>
    <row r="388" spans="1:30">
      <c r="A388" s="51"/>
      <c r="B388" s="52"/>
      <c r="C388" s="148"/>
      <c r="D388" s="52"/>
      <c r="E388" s="52"/>
      <c r="F388" s="52"/>
      <c r="G388" s="52"/>
      <c r="H388" s="52"/>
      <c r="I388" s="52"/>
      <c r="J388" s="52"/>
      <c r="K388" s="52"/>
      <c r="L388" s="52"/>
      <c r="M388" s="52"/>
      <c r="N388" s="52"/>
      <c r="O388" s="59"/>
      <c r="P388" s="52"/>
      <c r="Q388" s="53"/>
      <c r="R388" s="52"/>
      <c r="S388" s="52"/>
      <c r="T388" s="52"/>
      <c r="U388" s="52"/>
      <c r="V388" s="52"/>
      <c r="W388" s="52"/>
      <c r="X388" s="52"/>
      <c r="Y388" s="52"/>
      <c r="Z388" s="52"/>
      <c r="AA388" s="52"/>
      <c r="AB388" s="52"/>
      <c r="AD388" s="55"/>
    </row>
    <row r="389" spans="1:30">
      <c r="A389" s="51"/>
      <c r="B389" s="52"/>
      <c r="C389" s="148"/>
      <c r="D389" s="52"/>
      <c r="E389" s="52"/>
      <c r="F389" s="52"/>
      <c r="G389" s="52"/>
      <c r="H389" s="52"/>
      <c r="I389" s="52"/>
      <c r="J389" s="52"/>
      <c r="K389" s="52"/>
      <c r="L389" s="52"/>
      <c r="M389" s="52"/>
      <c r="N389" s="52"/>
      <c r="O389" s="59"/>
      <c r="P389" s="52"/>
      <c r="Q389" s="53"/>
      <c r="R389" s="52"/>
      <c r="S389" s="52"/>
      <c r="T389" s="52"/>
      <c r="U389" s="52"/>
      <c r="V389" s="52"/>
      <c r="W389" s="52"/>
      <c r="X389" s="52"/>
      <c r="Y389" s="52"/>
      <c r="Z389" s="52"/>
      <c r="AA389" s="52"/>
      <c r="AB389" s="52"/>
      <c r="AD389" s="55"/>
    </row>
    <row r="390" spans="1:30">
      <c r="A390" s="51"/>
      <c r="B390" s="52"/>
      <c r="C390" s="148"/>
      <c r="D390" s="52"/>
      <c r="E390" s="52"/>
      <c r="F390" s="52"/>
      <c r="G390" s="52"/>
      <c r="H390" s="52"/>
      <c r="I390" s="52"/>
      <c r="J390" s="52"/>
      <c r="K390" s="52"/>
      <c r="L390" s="52"/>
      <c r="M390" s="52"/>
      <c r="N390" s="52"/>
      <c r="O390" s="59"/>
      <c r="P390" s="52"/>
      <c r="Q390" s="53"/>
      <c r="R390" s="52"/>
      <c r="S390" s="52"/>
      <c r="T390" s="52"/>
      <c r="U390" s="52"/>
      <c r="V390" s="52"/>
      <c r="W390" s="52"/>
      <c r="X390" s="52"/>
      <c r="Y390" s="52"/>
      <c r="Z390" s="52"/>
      <c r="AA390" s="52"/>
      <c r="AB390" s="52"/>
      <c r="AD390" s="55"/>
    </row>
    <row r="391" spans="1:30">
      <c r="A391" s="51"/>
      <c r="B391" s="52"/>
      <c r="C391" s="148"/>
      <c r="D391" s="52"/>
      <c r="E391" s="52"/>
      <c r="F391" s="52"/>
      <c r="G391" s="52"/>
      <c r="H391" s="52"/>
      <c r="I391" s="52"/>
      <c r="J391" s="52"/>
      <c r="K391" s="52"/>
      <c r="L391" s="52"/>
      <c r="M391" s="52"/>
      <c r="N391" s="52"/>
      <c r="O391" s="59"/>
      <c r="P391" s="52"/>
      <c r="Q391" s="53"/>
      <c r="R391" s="52"/>
      <c r="S391" s="52"/>
      <c r="T391" s="52"/>
      <c r="U391" s="52"/>
      <c r="V391" s="52"/>
      <c r="W391" s="52"/>
      <c r="X391" s="52"/>
      <c r="Y391" s="52"/>
      <c r="Z391" s="52"/>
      <c r="AA391" s="52"/>
      <c r="AB391" s="52"/>
      <c r="AD391" s="55"/>
    </row>
    <row r="392" spans="1:30">
      <c r="A392" s="51"/>
      <c r="B392" s="52"/>
      <c r="C392" s="148"/>
      <c r="D392" s="52"/>
      <c r="E392" s="52"/>
      <c r="F392" s="52"/>
      <c r="G392" s="52"/>
      <c r="H392" s="52"/>
      <c r="I392" s="52"/>
      <c r="J392" s="52"/>
      <c r="K392" s="52"/>
      <c r="L392" s="52"/>
      <c r="M392" s="52"/>
      <c r="N392" s="52"/>
      <c r="O392" s="59"/>
      <c r="P392" s="52"/>
      <c r="Q392" s="53"/>
      <c r="R392" s="52"/>
      <c r="S392" s="52"/>
      <c r="T392" s="52"/>
      <c r="U392" s="52"/>
      <c r="V392" s="52"/>
      <c r="W392" s="52"/>
      <c r="X392" s="52"/>
      <c r="Y392" s="52"/>
      <c r="Z392" s="52"/>
      <c r="AA392" s="52"/>
      <c r="AB392" s="52"/>
      <c r="AD392" s="55"/>
    </row>
    <row r="393" spans="1:30">
      <c r="A393" s="51"/>
      <c r="B393" s="52"/>
      <c r="C393" s="148"/>
      <c r="D393" s="52"/>
      <c r="E393" s="52"/>
      <c r="F393" s="52"/>
      <c r="G393" s="52"/>
      <c r="H393" s="52"/>
      <c r="I393" s="52"/>
      <c r="J393" s="52"/>
      <c r="K393" s="52"/>
      <c r="L393" s="52"/>
      <c r="M393" s="52"/>
      <c r="N393" s="52"/>
      <c r="O393" s="59"/>
      <c r="P393" s="52"/>
      <c r="Q393" s="53"/>
      <c r="R393" s="52"/>
      <c r="S393" s="52"/>
      <c r="T393" s="52"/>
      <c r="U393" s="52"/>
      <c r="V393" s="52"/>
      <c r="W393" s="52"/>
      <c r="X393" s="52"/>
      <c r="Y393" s="52"/>
      <c r="Z393" s="52"/>
      <c r="AA393" s="52"/>
      <c r="AB393" s="52"/>
      <c r="AD393" s="55"/>
    </row>
    <row r="394" spans="1:30">
      <c r="A394" s="51"/>
      <c r="B394" s="52"/>
      <c r="C394" s="148"/>
      <c r="D394" s="52"/>
      <c r="E394" s="52"/>
      <c r="F394" s="52"/>
      <c r="G394" s="52"/>
      <c r="H394" s="52"/>
      <c r="I394" s="52"/>
      <c r="J394" s="52"/>
      <c r="K394" s="52"/>
      <c r="L394" s="52"/>
      <c r="M394" s="52"/>
      <c r="N394" s="52"/>
      <c r="O394" s="59"/>
      <c r="P394" s="52"/>
      <c r="Q394" s="53"/>
      <c r="R394" s="52"/>
      <c r="S394" s="52"/>
      <c r="T394" s="52"/>
      <c r="U394" s="52"/>
      <c r="V394" s="52"/>
      <c r="W394" s="52"/>
      <c r="X394" s="52"/>
      <c r="Y394" s="52"/>
      <c r="Z394" s="52"/>
      <c r="AA394" s="52"/>
      <c r="AB394" s="52"/>
      <c r="AD394" s="55"/>
    </row>
    <row r="395" spans="1:30">
      <c r="A395" s="51"/>
      <c r="B395" s="52"/>
      <c r="C395" s="148"/>
      <c r="D395" s="52"/>
      <c r="E395" s="52"/>
      <c r="F395" s="52"/>
      <c r="G395" s="52"/>
      <c r="H395" s="52"/>
      <c r="I395" s="52"/>
      <c r="J395" s="52"/>
      <c r="K395" s="52"/>
      <c r="L395" s="52"/>
      <c r="M395" s="52"/>
      <c r="N395" s="52"/>
      <c r="O395" s="59"/>
      <c r="P395" s="52"/>
      <c r="Q395" s="53"/>
      <c r="R395" s="52"/>
      <c r="S395" s="52"/>
      <c r="T395" s="52"/>
      <c r="U395" s="52"/>
      <c r="V395" s="52"/>
      <c r="W395" s="52"/>
      <c r="X395" s="52"/>
      <c r="Y395" s="52"/>
      <c r="Z395" s="52"/>
      <c r="AA395" s="52"/>
      <c r="AB395" s="52"/>
      <c r="AD395" s="55"/>
    </row>
    <row r="396" spans="1:30">
      <c r="A396" s="51"/>
      <c r="B396" s="52"/>
      <c r="C396" s="148"/>
      <c r="D396" s="52"/>
      <c r="E396" s="52"/>
      <c r="F396" s="52"/>
      <c r="G396" s="52"/>
      <c r="H396" s="52"/>
      <c r="I396" s="52"/>
      <c r="J396" s="52"/>
      <c r="K396" s="52"/>
      <c r="L396" s="52"/>
      <c r="M396" s="52"/>
      <c r="N396" s="52"/>
      <c r="O396" s="59"/>
      <c r="P396" s="52"/>
      <c r="Q396" s="53"/>
      <c r="R396" s="52"/>
      <c r="S396" s="52"/>
      <c r="T396" s="52"/>
      <c r="U396" s="52"/>
      <c r="V396" s="52"/>
      <c r="W396" s="52"/>
      <c r="X396" s="52"/>
      <c r="Y396" s="52"/>
      <c r="Z396" s="52"/>
      <c r="AA396" s="52"/>
      <c r="AB396" s="52"/>
      <c r="AD396" s="55"/>
    </row>
    <row r="397" spans="1:30">
      <c r="A397" s="51"/>
      <c r="B397" s="52"/>
      <c r="C397" s="148"/>
      <c r="D397" s="52"/>
      <c r="E397" s="52"/>
      <c r="F397" s="52"/>
      <c r="G397" s="52"/>
      <c r="H397" s="52"/>
      <c r="I397" s="52"/>
      <c r="J397" s="52"/>
      <c r="K397" s="52"/>
      <c r="L397" s="52"/>
      <c r="M397" s="52"/>
      <c r="N397" s="52"/>
      <c r="O397" s="59"/>
      <c r="P397" s="52"/>
      <c r="Q397" s="53"/>
      <c r="R397" s="52"/>
      <c r="S397" s="52"/>
      <c r="T397" s="52"/>
      <c r="U397" s="52"/>
      <c r="V397" s="52"/>
      <c r="W397" s="52"/>
      <c r="X397" s="52"/>
      <c r="Y397" s="52"/>
      <c r="Z397" s="52"/>
      <c r="AA397" s="52"/>
      <c r="AB397" s="52"/>
      <c r="AD397" s="55"/>
    </row>
    <row r="398" spans="1:30">
      <c r="A398" s="51"/>
      <c r="B398" s="52"/>
      <c r="C398" s="148"/>
      <c r="D398" s="52"/>
      <c r="E398" s="52"/>
      <c r="F398" s="52"/>
      <c r="G398" s="52"/>
      <c r="H398" s="52"/>
      <c r="I398" s="52"/>
      <c r="J398" s="52"/>
      <c r="K398" s="52"/>
      <c r="L398" s="52"/>
      <c r="M398" s="52"/>
      <c r="N398" s="52"/>
      <c r="O398" s="59"/>
      <c r="P398" s="52"/>
      <c r="Q398" s="53"/>
      <c r="R398" s="52"/>
      <c r="S398" s="52"/>
      <c r="T398" s="52"/>
      <c r="U398" s="52"/>
      <c r="V398" s="52"/>
      <c r="W398" s="52"/>
      <c r="X398" s="52"/>
      <c r="Y398" s="52"/>
      <c r="Z398" s="52"/>
      <c r="AA398" s="52"/>
      <c r="AB398" s="52"/>
      <c r="AD398" s="55"/>
    </row>
    <row r="399" spans="1:30">
      <c r="A399" s="51"/>
      <c r="B399" s="52"/>
      <c r="C399" s="148"/>
      <c r="D399" s="52"/>
      <c r="E399" s="52"/>
      <c r="F399" s="52"/>
      <c r="G399" s="52"/>
      <c r="H399" s="52"/>
      <c r="I399" s="52"/>
      <c r="J399" s="52"/>
      <c r="K399" s="52"/>
      <c r="L399" s="52"/>
      <c r="M399" s="52"/>
      <c r="N399" s="52"/>
      <c r="O399" s="59"/>
      <c r="P399" s="52"/>
      <c r="Q399" s="53"/>
      <c r="R399" s="52"/>
      <c r="S399" s="52"/>
      <c r="T399" s="52"/>
      <c r="U399" s="52"/>
      <c r="V399" s="52"/>
      <c r="W399" s="52"/>
      <c r="X399" s="52"/>
      <c r="Y399" s="52"/>
      <c r="Z399" s="52"/>
      <c r="AA399" s="52"/>
      <c r="AB399" s="52"/>
      <c r="AD399" s="55"/>
    </row>
    <row r="400" spans="1:30">
      <c r="A400" s="51"/>
      <c r="B400" s="52"/>
      <c r="C400" s="148"/>
      <c r="D400" s="52"/>
      <c r="E400" s="52"/>
      <c r="F400" s="52"/>
      <c r="G400" s="52"/>
      <c r="H400" s="52"/>
      <c r="I400" s="52"/>
      <c r="J400" s="52"/>
      <c r="K400" s="52"/>
      <c r="L400" s="52"/>
      <c r="M400" s="52"/>
      <c r="N400" s="52"/>
      <c r="O400" s="59"/>
      <c r="P400" s="52"/>
      <c r="Q400" s="53"/>
      <c r="R400" s="52"/>
      <c r="S400" s="52"/>
      <c r="T400" s="52"/>
      <c r="U400" s="52"/>
      <c r="V400" s="52"/>
      <c r="W400" s="52"/>
      <c r="X400" s="52"/>
      <c r="Y400" s="52"/>
      <c r="Z400" s="52"/>
      <c r="AA400" s="52"/>
      <c r="AB400" s="52"/>
      <c r="AD400" s="55"/>
    </row>
    <row r="401" spans="1:30">
      <c r="A401" s="51"/>
      <c r="B401" s="52"/>
      <c r="C401" s="148"/>
      <c r="D401" s="52"/>
      <c r="E401" s="52"/>
      <c r="F401" s="52"/>
      <c r="G401" s="52"/>
      <c r="H401" s="52"/>
      <c r="I401" s="52"/>
      <c r="J401" s="52"/>
      <c r="K401" s="52"/>
      <c r="L401" s="52"/>
      <c r="M401" s="52"/>
      <c r="N401" s="52"/>
      <c r="O401" s="59"/>
      <c r="P401" s="52"/>
      <c r="Q401" s="53"/>
      <c r="R401" s="52"/>
      <c r="S401" s="52"/>
      <c r="T401" s="52"/>
      <c r="U401" s="52"/>
      <c r="V401" s="52"/>
      <c r="W401" s="52"/>
      <c r="X401" s="52"/>
      <c r="Y401" s="52"/>
      <c r="Z401" s="52"/>
      <c r="AA401" s="52"/>
      <c r="AB401" s="52"/>
      <c r="AD401" s="55"/>
    </row>
    <row r="402" spans="1:30">
      <c r="A402" s="51"/>
      <c r="B402" s="52"/>
      <c r="C402" s="148"/>
      <c r="D402" s="52"/>
      <c r="E402" s="52"/>
      <c r="F402" s="52"/>
      <c r="G402" s="52"/>
      <c r="H402" s="52"/>
      <c r="I402" s="52"/>
      <c r="J402" s="52"/>
      <c r="K402" s="52"/>
      <c r="L402" s="52"/>
      <c r="M402" s="52"/>
      <c r="N402" s="52"/>
      <c r="O402" s="59"/>
      <c r="P402" s="52"/>
      <c r="Q402" s="53"/>
      <c r="R402" s="52"/>
      <c r="S402" s="52"/>
      <c r="T402" s="52"/>
      <c r="U402" s="52"/>
      <c r="V402" s="52"/>
      <c r="W402" s="52"/>
      <c r="X402" s="52"/>
      <c r="Y402" s="52"/>
      <c r="Z402" s="52"/>
      <c r="AA402" s="52"/>
      <c r="AB402" s="52"/>
      <c r="AD402" s="55"/>
    </row>
    <row r="403" spans="1:30">
      <c r="A403" s="51"/>
      <c r="B403" s="52"/>
      <c r="C403" s="148"/>
      <c r="D403" s="52"/>
      <c r="E403" s="52"/>
      <c r="F403" s="52"/>
      <c r="G403" s="52"/>
      <c r="H403" s="52"/>
      <c r="I403" s="52"/>
      <c r="J403" s="52"/>
      <c r="K403" s="52"/>
      <c r="L403" s="52"/>
      <c r="M403" s="52"/>
      <c r="N403" s="52"/>
      <c r="O403" s="59"/>
      <c r="P403" s="52"/>
      <c r="Q403" s="53"/>
      <c r="R403" s="52"/>
      <c r="S403" s="52"/>
      <c r="T403" s="52"/>
      <c r="U403" s="52"/>
      <c r="V403" s="52"/>
      <c r="W403" s="52"/>
      <c r="X403" s="52"/>
      <c r="Y403" s="52"/>
      <c r="Z403" s="52"/>
      <c r="AA403" s="52"/>
      <c r="AB403" s="52"/>
      <c r="AD403" s="55"/>
    </row>
    <row r="404" spans="1:30">
      <c r="A404" s="51"/>
      <c r="B404" s="52"/>
      <c r="C404" s="148"/>
      <c r="D404" s="52"/>
      <c r="E404" s="52"/>
      <c r="F404" s="52"/>
      <c r="G404" s="52"/>
      <c r="H404" s="52"/>
      <c r="I404" s="52"/>
      <c r="J404" s="52"/>
      <c r="K404" s="52"/>
      <c r="L404" s="52"/>
      <c r="M404" s="52"/>
      <c r="N404" s="52"/>
      <c r="O404" s="59"/>
      <c r="P404" s="52"/>
      <c r="Q404" s="53"/>
      <c r="R404" s="52"/>
      <c r="S404" s="52"/>
      <c r="T404" s="52"/>
      <c r="U404" s="52"/>
      <c r="V404" s="52"/>
      <c r="W404" s="52"/>
      <c r="X404" s="52"/>
      <c r="Y404" s="52"/>
      <c r="Z404" s="52"/>
      <c r="AA404" s="52"/>
      <c r="AB404" s="52"/>
      <c r="AD404" s="55"/>
    </row>
    <row r="405" spans="1:30">
      <c r="A405" s="51"/>
      <c r="B405" s="52"/>
      <c r="C405" s="148"/>
      <c r="D405" s="52"/>
      <c r="E405" s="52"/>
      <c r="F405" s="52"/>
      <c r="G405" s="52"/>
      <c r="H405" s="52"/>
      <c r="I405" s="52"/>
      <c r="J405" s="52"/>
      <c r="K405" s="52"/>
      <c r="L405" s="52"/>
      <c r="M405" s="52"/>
      <c r="N405" s="52"/>
      <c r="O405" s="59"/>
      <c r="P405" s="52"/>
      <c r="Q405" s="53"/>
      <c r="R405" s="52"/>
      <c r="S405" s="52"/>
      <c r="T405" s="52"/>
      <c r="U405" s="52"/>
      <c r="V405" s="52"/>
      <c r="W405" s="52"/>
      <c r="X405" s="52"/>
      <c r="Y405" s="52"/>
      <c r="Z405" s="52"/>
      <c r="AA405" s="52"/>
      <c r="AB405" s="52"/>
      <c r="AD405" s="55"/>
    </row>
    <row r="406" spans="1:30">
      <c r="A406" s="51"/>
      <c r="B406" s="52"/>
      <c r="C406" s="148"/>
      <c r="D406" s="52"/>
      <c r="E406" s="52"/>
      <c r="F406" s="52"/>
      <c r="G406" s="52"/>
      <c r="H406" s="52"/>
      <c r="I406" s="52"/>
      <c r="J406" s="52"/>
      <c r="K406" s="52"/>
      <c r="L406" s="52"/>
      <c r="M406" s="52"/>
      <c r="N406" s="52"/>
      <c r="O406" s="59"/>
      <c r="P406" s="52"/>
      <c r="Q406" s="53"/>
      <c r="R406" s="52"/>
      <c r="S406" s="52"/>
      <c r="T406" s="52"/>
      <c r="U406" s="52"/>
      <c r="V406" s="52"/>
      <c r="W406" s="52"/>
      <c r="X406" s="52"/>
      <c r="Y406" s="52"/>
      <c r="Z406" s="52"/>
      <c r="AA406" s="52"/>
      <c r="AB406" s="52"/>
      <c r="AD406" s="55"/>
    </row>
    <row r="407" spans="1:30">
      <c r="A407" s="51"/>
      <c r="B407" s="52"/>
      <c r="C407" s="148"/>
      <c r="D407" s="52"/>
      <c r="E407" s="52"/>
      <c r="F407" s="52"/>
      <c r="G407" s="52"/>
      <c r="H407" s="52"/>
      <c r="I407" s="52"/>
      <c r="J407" s="52"/>
      <c r="K407" s="52"/>
      <c r="L407" s="52"/>
      <c r="M407" s="52"/>
      <c r="N407" s="52"/>
      <c r="O407" s="59"/>
      <c r="P407" s="52"/>
      <c r="Q407" s="53"/>
      <c r="R407" s="52"/>
      <c r="S407" s="52"/>
      <c r="T407" s="52"/>
      <c r="U407" s="52"/>
      <c r="V407" s="52"/>
      <c r="W407" s="52"/>
      <c r="X407" s="52"/>
      <c r="Y407" s="52"/>
      <c r="Z407" s="52"/>
      <c r="AA407" s="52"/>
      <c r="AB407" s="52"/>
      <c r="AD407" s="55"/>
    </row>
    <row r="408" spans="1:30">
      <c r="A408" s="51"/>
      <c r="B408" s="52"/>
      <c r="C408" s="148"/>
      <c r="D408" s="52"/>
      <c r="E408" s="52"/>
      <c r="F408" s="52"/>
      <c r="G408" s="52"/>
      <c r="H408" s="52"/>
      <c r="I408" s="52"/>
      <c r="J408" s="52"/>
      <c r="K408" s="52"/>
      <c r="L408" s="52"/>
      <c r="M408" s="52"/>
      <c r="N408" s="52"/>
      <c r="O408" s="59"/>
      <c r="P408" s="52"/>
      <c r="Q408" s="53"/>
      <c r="R408" s="52"/>
      <c r="S408" s="52"/>
      <c r="T408" s="52"/>
      <c r="U408" s="52"/>
      <c r="V408" s="52"/>
      <c r="W408" s="52"/>
      <c r="X408" s="52"/>
      <c r="Y408" s="52"/>
      <c r="Z408" s="52"/>
      <c r="AA408" s="52"/>
      <c r="AB408" s="52"/>
      <c r="AD408" s="55"/>
    </row>
    <row r="409" spans="1:30">
      <c r="A409" s="51"/>
      <c r="B409" s="52"/>
      <c r="C409" s="148"/>
      <c r="D409" s="52"/>
      <c r="E409" s="52"/>
      <c r="F409" s="52"/>
      <c r="G409" s="52"/>
      <c r="H409" s="52"/>
      <c r="I409" s="52"/>
      <c r="J409" s="52"/>
      <c r="K409" s="52"/>
      <c r="L409" s="52"/>
      <c r="M409" s="52"/>
      <c r="N409" s="52"/>
      <c r="O409" s="59"/>
      <c r="P409" s="52"/>
      <c r="Q409" s="53"/>
      <c r="R409" s="52"/>
      <c r="S409" s="52"/>
      <c r="T409" s="52"/>
      <c r="U409" s="52"/>
      <c r="V409" s="52"/>
      <c r="W409" s="52"/>
      <c r="X409" s="52"/>
      <c r="Y409" s="52"/>
      <c r="Z409" s="52"/>
      <c r="AA409" s="52"/>
      <c r="AB409" s="52"/>
      <c r="AD409" s="55"/>
    </row>
    <row r="410" spans="1:30">
      <c r="A410" s="51"/>
      <c r="B410" s="52"/>
      <c r="C410" s="148"/>
      <c r="D410" s="52"/>
      <c r="E410" s="52"/>
      <c r="F410" s="52"/>
      <c r="G410" s="52"/>
      <c r="H410" s="52"/>
      <c r="I410" s="52"/>
      <c r="J410" s="52"/>
      <c r="K410" s="52"/>
      <c r="L410" s="52"/>
      <c r="M410" s="52"/>
      <c r="N410" s="52"/>
      <c r="O410" s="59"/>
      <c r="P410" s="52"/>
      <c r="Q410" s="53"/>
      <c r="R410" s="52"/>
      <c r="S410" s="52"/>
      <c r="T410" s="52"/>
      <c r="U410" s="52"/>
      <c r="V410" s="52"/>
      <c r="W410" s="52"/>
      <c r="X410" s="52"/>
      <c r="Y410" s="52"/>
      <c r="Z410" s="52"/>
      <c r="AA410" s="52"/>
      <c r="AB410" s="52"/>
      <c r="AD410" s="55"/>
    </row>
    <row r="411" spans="1:30">
      <c r="A411" s="51"/>
      <c r="B411" s="52"/>
      <c r="C411" s="148"/>
      <c r="D411" s="52"/>
      <c r="E411" s="52"/>
      <c r="F411" s="52"/>
      <c r="G411" s="52"/>
      <c r="H411" s="52"/>
      <c r="I411" s="52"/>
      <c r="J411" s="52"/>
      <c r="K411" s="52"/>
      <c r="L411" s="52"/>
      <c r="M411" s="52"/>
      <c r="N411" s="52"/>
      <c r="O411" s="59"/>
      <c r="P411" s="52"/>
      <c r="Q411" s="53"/>
      <c r="R411" s="52"/>
      <c r="S411" s="52"/>
      <c r="T411" s="52"/>
      <c r="U411" s="52"/>
      <c r="V411" s="52"/>
      <c r="W411" s="52"/>
      <c r="X411" s="52"/>
      <c r="Y411" s="52"/>
      <c r="Z411" s="52"/>
      <c r="AA411" s="52"/>
      <c r="AB411" s="52"/>
      <c r="AD411" s="55"/>
    </row>
    <row r="412" spans="1:30">
      <c r="A412" s="51"/>
      <c r="B412" s="52"/>
      <c r="C412" s="148"/>
      <c r="D412" s="52"/>
      <c r="E412" s="52"/>
      <c r="F412" s="52"/>
      <c r="G412" s="52"/>
      <c r="H412" s="52"/>
      <c r="I412" s="52"/>
      <c r="J412" s="52"/>
      <c r="K412" s="52"/>
      <c r="L412" s="52"/>
      <c r="M412" s="52"/>
      <c r="N412" s="52"/>
      <c r="O412" s="59"/>
      <c r="P412" s="52"/>
      <c r="Q412" s="53"/>
      <c r="R412" s="52"/>
      <c r="S412" s="52"/>
      <c r="T412" s="52"/>
      <c r="U412" s="52"/>
      <c r="V412" s="52"/>
      <c r="W412" s="52"/>
      <c r="X412" s="52"/>
      <c r="Y412" s="52"/>
      <c r="Z412" s="52"/>
      <c r="AA412" s="52"/>
      <c r="AB412" s="52"/>
      <c r="AD412" s="55"/>
    </row>
    <row r="413" spans="1:30">
      <c r="A413" s="51"/>
      <c r="B413" s="52"/>
      <c r="C413" s="148"/>
      <c r="D413" s="52"/>
      <c r="E413" s="52"/>
      <c r="F413" s="52"/>
      <c r="G413" s="52"/>
      <c r="H413" s="52"/>
      <c r="I413" s="52"/>
      <c r="J413" s="52"/>
      <c r="K413" s="52"/>
      <c r="L413" s="52"/>
      <c r="M413" s="52"/>
      <c r="N413" s="52"/>
      <c r="O413" s="59"/>
      <c r="P413" s="52"/>
      <c r="Q413" s="53"/>
      <c r="R413" s="52"/>
      <c r="S413" s="52"/>
      <c r="T413" s="52"/>
      <c r="U413" s="52"/>
      <c r="V413" s="52"/>
      <c r="W413" s="52"/>
      <c r="X413" s="52"/>
      <c r="Y413" s="52"/>
      <c r="Z413" s="52"/>
      <c r="AA413" s="52"/>
      <c r="AB413" s="52"/>
      <c r="AD413" s="55"/>
    </row>
    <row r="414" spans="1:30">
      <c r="A414" s="51"/>
      <c r="B414" s="52"/>
      <c r="C414" s="148"/>
      <c r="D414" s="52"/>
      <c r="E414" s="52"/>
      <c r="F414" s="52"/>
      <c r="G414" s="52"/>
      <c r="H414" s="52"/>
      <c r="I414" s="52"/>
      <c r="J414" s="52"/>
      <c r="K414" s="52"/>
      <c r="L414" s="52"/>
      <c r="M414" s="52"/>
      <c r="N414" s="52"/>
      <c r="O414" s="59"/>
      <c r="P414" s="52"/>
      <c r="Q414" s="53"/>
      <c r="R414" s="52"/>
      <c r="S414" s="52"/>
      <c r="T414" s="52"/>
      <c r="U414" s="52"/>
      <c r="V414" s="52"/>
      <c r="W414" s="52"/>
      <c r="X414" s="52"/>
      <c r="Y414" s="52"/>
      <c r="Z414" s="52"/>
      <c r="AA414" s="52"/>
      <c r="AB414" s="52"/>
      <c r="AD414" s="55"/>
    </row>
    <row r="415" spans="1:30">
      <c r="A415" s="51"/>
      <c r="B415" s="52"/>
      <c r="C415" s="148"/>
      <c r="D415" s="52"/>
      <c r="E415" s="52"/>
      <c r="F415" s="52"/>
      <c r="G415" s="52"/>
      <c r="H415" s="52"/>
      <c r="I415" s="52"/>
      <c r="J415" s="52"/>
      <c r="K415" s="52"/>
      <c r="L415" s="52"/>
      <c r="M415" s="52"/>
      <c r="N415" s="52"/>
      <c r="O415" s="59"/>
      <c r="P415" s="52"/>
      <c r="Q415" s="53"/>
      <c r="R415" s="52"/>
      <c r="S415" s="52"/>
      <c r="T415" s="52"/>
      <c r="U415" s="52"/>
      <c r="V415" s="52"/>
      <c r="W415" s="52"/>
      <c r="X415" s="52"/>
      <c r="Y415" s="52"/>
      <c r="Z415" s="52"/>
      <c r="AA415" s="52"/>
      <c r="AB415" s="52"/>
      <c r="AD415" s="55"/>
    </row>
    <row r="416" spans="1:30">
      <c r="A416" s="51"/>
      <c r="B416" s="52"/>
      <c r="C416" s="148"/>
      <c r="D416" s="52"/>
      <c r="E416" s="52"/>
      <c r="F416" s="52"/>
      <c r="G416" s="52"/>
      <c r="H416" s="52"/>
      <c r="I416" s="52"/>
      <c r="J416" s="52"/>
      <c r="K416" s="52"/>
      <c r="L416" s="52"/>
      <c r="M416" s="52"/>
      <c r="N416" s="52"/>
      <c r="O416" s="59"/>
      <c r="P416" s="52"/>
      <c r="Q416" s="53"/>
      <c r="R416" s="52"/>
      <c r="S416" s="52"/>
      <c r="T416" s="52"/>
      <c r="U416" s="52"/>
      <c r="V416" s="52"/>
      <c r="W416" s="52"/>
      <c r="X416" s="52"/>
      <c r="Y416" s="52"/>
      <c r="Z416" s="52"/>
      <c r="AA416" s="52"/>
      <c r="AB416" s="52"/>
      <c r="AD416" s="55"/>
    </row>
    <row r="417" spans="1:30">
      <c r="A417" s="51"/>
      <c r="B417" s="52"/>
      <c r="C417" s="148"/>
      <c r="D417" s="52"/>
      <c r="E417" s="52"/>
      <c r="F417" s="52"/>
      <c r="G417" s="52"/>
      <c r="H417" s="52"/>
      <c r="I417" s="52"/>
      <c r="J417" s="52"/>
      <c r="K417" s="52"/>
      <c r="L417" s="52"/>
      <c r="M417" s="52"/>
      <c r="N417" s="52"/>
      <c r="O417" s="59"/>
      <c r="P417" s="52"/>
      <c r="Q417" s="53"/>
      <c r="R417" s="52"/>
      <c r="S417" s="52"/>
      <c r="T417" s="52"/>
      <c r="U417" s="52"/>
      <c r="V417" s="52"/>
      <c r="W417" s="52"/>
      <c r="X417" s="52"/>
      <c r="Y417" s="52"/>
      <c r="Z417" s="52"/>
      <c r="AA417" s="52"/>
      <c r="AB417" s="52"/>
      <c r="AD417" s="55"/>
    </row>
    <row r="418" spans="1:30">
      <c r="A418" s="51"/>
      <c r="B418" s="52"/>
      <c r="C418" s="148"/>
      <c r="D418" s="52"/>
      <c r="E418" s="52"/>
      <c r="F418" s="52"/>
      <c r="G418" s="52"/>
      <c r="H418" s="52"/>
      <c r="I418" s="52"/>
      <c r="J418" s="52"/>
      <c r="K418" s="52"/>
      <c r="L418" s="52"/>
      <c r="M418" s="52"/>
      <c r="N418" s="52"/>
      <c r="O418" s="59"/>
      <c r="P418" s="52"/>
      <c r="Q418" s="53"/>
      <c r="R418" s="52"/>
      <c r="S418" s="52"/>
      <c r="T418" s="52"/>
      <c r="U418" s="52"/>
      <c r="V418" s="52"/>
      <c r="W418" s="52"/>
      <c r="X418" s="52"/>
      <c r="Y418" s="52"/>
      <c r="Z418" s="52"/>
      <c r="AA418" s="52"/>
      <c r="AB418" s="52"/>
      <c r="AD418" s="55"/>
    </row>
    <row r="419" spans="1:30">
      <c r="A419" s="51"/>
      <c r="B419" s="52"/>
      <c r="C419" s="148"/>
      <c r="D419" s="52"/>
      <c r="E419" s="52"/>
      <c r="F419" s="52"/>
      <c r="G419" s="52"/>
      <c r="H419" s="52"/>
      <c r="I419" s="52"/>
      <c r="J419" s="52"/>
      <c r="K419" s="52"/>
      <c r="L419" s="52"/>
      <c r="M419" s="52"/>
      <c r="N419" s="52"/>
      <c r="O419" s="59"/>
      <c r="P419" s="52"/>
      <c r="Q419" s="53"/>
      <c r="R419" s="52"/>
      <c r="S419" s="52"/>
      <c r="T419" s="52"/>
      <c r="U419" s="52"/>
      <c r="V419" s="52"/>
      <c r="W419" s="52"/>
      <c r="X419" s="52"/>
      <c r="Y419" s="52"/>
      <c r="Z419" s="52"/>
      <c r="AA419" s="52"/>
      <c r="AB419" s="52"/>
      <c r="AD419" s="55"/>
    </row>
    <row r="420" spans="1:30">
      <c r="A420" s="51"/>
      <c r="B420" s="52"/>
      <c r="C420" s="148"/>
      <c r="D420" s="52"/>
      <c r="E420" s="52"/>
      <c r="F420" s="52"/>
      <c r="G420" s="52"/>
      <c r="H420" s="52"/>
      <c r="I420" s="52"/>
      <c r="J420" s="52"/>
      <c r="K420" s="52"/>
      <c r="L420" s="52"/>
      <c r="M420" s="52"/>
      <c r="N420" s="52"/>
      <c r="O420" s="59"/>
      <c r="P420" s="52"/>
      <c r="Q420" s="53"/>
      <c r="R420" s="52"/>
      <c r="S420" s="52"/>
      <c r="T420" s="52"/>
      <c r="U420" s="52"/>
      <c r="V420" s="52"/>
      <c r="W420" s="52"/>
      <c r="X420" s="52"/>
      <c r="Y420" s="52"/>
      <c r="Z420" s="52"/>
      <c r="AA420" s="52"/>
      <c r="AB420" s="52"/>
      <c r="AD420" s="55"/>
    </row>
    <row r="421" spans="1:30">
      <c r="A421" s="51"/>
      <c r="B421" s="52"/>
      <c r="C421" s="148"/>
      <c r="D421" s="52"/>
      <c r="E421" s="52"/>
      <c r="F421" s="52"/>
      <c r="G421" s="52"/>
      <c r="H421" s="52"/>
      <c r="I421" s="52"/>
      <c r="J421" s="52"/>
      <c r="K421" s="52"/>
      <c r="L421" s="52"/>
      <c r="M421" s="52"/>
      <c r="N421" s="52"/>
      <c r="O421" s="59"/>
      <c r="P421" s="52"/>
      <c r="Q421" s="53"/>
      <c r="R421" s="52"/>
      <c r="S421" s="52"/>
      <c r="T421" s="52"/>
      <c r="U421" s="52"/>
      <c r="V421" s="52"/>
      <c r="W421" s="52"/>
      <c r="X421" s="52"/>
      <c r="Y421" s="52"/>
      <c r="Z421" s="52"/>
      <c r="AA421" s="52"/>
      <c r="AB421" s="52"/>
      <c r="AD421" s="55"/>
    </row>
    <row r="422" spans="1:30">
      <c r="A422" s="51"/>
      <c r="B422" s="52"/>
      <c r="C422" s="148"/>
      <c r="D422" s="52"/>
      <c r="E422" s="52"/>
      <c r="F422" s="52"/>
      <c r="G422" s="52"/>
      <c r="H422" s="52"/>
      <c r="I422" s="52"/>
      <c r="J422" s="52"/>
      <c r="K422" s="52"/>
      <c r="L422" s="52"/>
      <c r="M422" s="52"/>
      <c r="N422" s="52"/>
      <c r="O422" s="59"/>
      <c r="P422" s="52"/>
      <c r="Q422" s="53"/>
      <c r="R422" s="52"/>
      <c r="S422" s="52"/>
      <c r="T422" s="52"/>
      <c r="U422" s="52"/>
      <c r="V422" s="52"/>
      <c r="W422" s="52"/>
      <c r="X422" s="52"/>
      <c r="Y422" s="52"/>
      <c r="Z422" s="52"/>
      <c r="AA422" s="52"/>
      <c r="AB422" s="52"/>
      <c r="AD422" s="55"/>
    </row>
    <row r="423" spans="1:30">
      <c r="A423" s="51"/>
      <c r="B423" s="52"/>
      <c r="C423" s="148"/>
      <c r="D423" s="52"/>
      <c r="E423" s="52"/>
      <c r="F423" s="52"/>
      <c r="G423" s="52"/>
      <c r="H423" s="52"/>
      <c r="I423" s="52"/>
      <c r="J423" s="52"/>
      <c r="K423" s="52"/>
      <c r="L423" s="52"/>
      <c r="M423" s="52"/>
      <c r="N423" s="52"/>
      <c r="O423" s="59"/>
      <c r="P423" s="52"/>
      <c r="Q423" s="53"/>
      <c r="R423" s="52"/>
      <c r="S423" s="52"/>
      <c r="T423" s="52"/>
      <c r="U423" s="52"/>
      <c r="V423" s="52"/>
      <c r="W423" s="52"/>
      <c r="X423" s="52"/>
      <c r="Y423" s="52"/>
      <c r="Z423" s="52"/>
      <c r="AA423" s="52"/>
      <c r="AB423" s="52"/>
      <c r="AD423" s="55"/>
    </row>
    <row r="424" spans="1:30">
      <c r="A424" s="51"/>
      <c r="B424" s="52"/>
      <c r="C424" s="148"/>
      <c r="D424" s="52"/>
      <c r="E424" s="52"/>
      <c r="F424" s="52"/>
      <c r="G424" s="52"/>
      <c r="H424" s="52"/>
      <c r="I424" s="52"/>
      <c r="J424" s="52"/>
      <c r="K424" s="52"/>
      <c r="L424" s="52"/>
      <c r="M424" s="52"/>
      <c r="N424" s="52"/>
      <c r="O424" s="59"/>
      <c r="P424" s="52"/>
      <c r="Q424" s="53"/>
      <c r="R424" s="52"/>
      <c r="S424" s="52"/>
      <c r="T424" s="52"/>
      <c r="U424" s="52"/>
      <c r="V424" s="52"/>
      <c r="W424" s="52"/>
      <c r="X424" s="52"/>
      <c r="Y424" s="52"/>
      <c r="Z424" s="52"/>
      <c r="AA424" s="52"/>
      <c r="AB424" s="52"/>
      <c r="AD424" s="55"/>
    </row>
    <row r="425" spans="1:30">
      <c r="A425" s="51"/>
      <c r="B425" s="52"/>
      <c r="C425" s="148"/>
      <c r="D425" s="52"/>
      <c r="E425" s="52"/>
      <c r="F425" s="52"/>
      <c r="G425" s="52"/>
      <c r="H425" s="52"/>
      <c r="I425" s="52"/>
      <c r="J425" s="52"/>
      <c r="K425" s="52"/>
      <c r="L425" s="52"/>
      <c r="M425" s="52"/>
      <c r="N425" s="52"/>
      <c r="O425" s="59"/>
      <c r="P425" s="52"/>
      <c r="Q425" s="53"/>
      <c r="R425" s="52"/>
      <c r="S425" s="52"/>
      <c r="T425" s="52"/>
      <c r="U425" s="52"/>
      <c r="V425" s="52"/>
      <c r="W425" s="52"/>
      <c r="X425" s="52"/>
      <c r="Y425" s="52"/>
      <c r="Z425" s="52"/>
      <c r="AA425" s="52"/>
      <c r="AB425" s="52"/>
      <c r="AD425" s="55"/>
    </row>
    <row r="426" spans="1:30">
      <c r="A426" s="51"/>
      <c r="B426" s="52"/>
      <c r="C426" s="148"/>
      <c r="D426" s="52"/>
      <c r="E426" s="52"/>
      <c r="F426" s="52"/>
      <c r="G426" s="52"/>
      <c r="H426" s="52"/>
      <c r="I426" s="52"/>
      <c r="J426" s="52"/>
      <c r="K426" s="52"/>
      <c r="L426" s="52"/>
      <c r="M426" s="52"/>
      <c r="N426" s="52"/>
      <c r="O426" s="59"/>
      <c r="P426" s="52"/>
      <c r="Q426" s="53"/>
      <c r="R426" s="52"/>
      <c r="S426" s="52"/>
      <c r="T426" s="52"/>
      <c r="U426" s="52"/>
      <c r="V426" s="52"/>
      <c r="W426" s="52"/>
      <c r="X426" s="52"/>
      <c r="Y426" s="52"/>
      <c r="Z426" s="52"/>
      <c r="AA426" s="52"/>
      <c r="AB426" s="52"/>
      <c r="AD426" s="55"/>
    </row>
    <row r="427" spans="1:30">
      <c r="A427" s="51"/>
      <c r="B427" s="52"/>
      <c r="C427" s="148"/>
      <c r="D427" s="52"/>
      <c r="E427" s="52"/>
      <c r="F427" s="52"/>
      <c r="G427" s="52"/>
      <c r="H427" s="52"/>
      <c r="I427" s="52"/>
      <c r="J427" s="52"/>
      <c r="K427" s="52"/>
      <c r="L427" s="52"/>
      <c r="M427" s="52"/>
      <c r="N427" s="52"/>
      <c r="O427" s="59"/>
      <c r="P427" s="52"/>
      <c r="Q427" s="53"/>
      <c r="R427" s="52"/>
      <c r="S427" s="52"/>
      <c r="T427" s="52"/>
      <c r="U427" s="52"/>
      <c r="V427" s="52"/>
      <c r="W427" s="52"/>
      <c r="X427" s="52"/>
      <c r="Y427" s="52"/>
      <c r="Z427" s="52"/>
      <c r="AA427" s="52"/>
      <c r="AB427" s="52"/>
      <c r="AD427" s="55"/>
    </row>
    <row r="428" spans="1:30">
      <c r="A428" s="51"/>
      <c r="B428" s="52"/>
      <c r="C428" s="148"/>
      <c r="D428" s="52"/>
      <c r="E428" s="52"/>
      <c r="F428" s="52"/>
      <c r="G428" s="52"/>
      <c r="H428" s="52"/>
      <c r="I428" s="52"/>
      <c r="J428" s="52"/>
      <c r="K428" s="52"/>
      <c r="L428" s="52"/>
      <c r="M428" s="52"/>
      <c r="N428" s="52"/>
      <c r="O428" s="59"/>
      <c r="P428" s="52"/>
      <c r="Q428" s="53"/>
      <c r="R428" s="52"/>
      <c r="S428" s="52"/>
      <c r="T428" s="52"/>
      <c r="U428" s="52"/>
      <c r="V428" s="52"/>
      <c r="W428" s="52"/>
      <c r="X428" s="52"/>
      <c r="Y428" s="52"/>
      <c r="Z428" s="52"/>
      <c r="AA428" s="52"/>
      <c r="AB428" s="52"/>
      <c r="AD428" s="55"/>
    </row>
    <row r="429" spans="1:30">
      <c r="A429" s="51"/>
      <c r="B429" s="52"/>
      <c r="C429" s="148"/>
      <c r="D429" s="52"/>
      <c r="E429" s="52"/>
      <c r="F429" s="52"/>
      <c r="G429" s="52"/>
      <c r="H429" s="52"/>
      <c r="I429" s="52"/>
      <c r="J429" s="52"/>
      <c r="K429" s="52"/>
      <c r="L429" s="52"/>
      <c r="M429" s="52"/>
      <c r="N429" s="52"/>
      <c r="O429" s="59"/>
      <c r="P429" s="52"/>
      <c r="Q429" s="53"/>
      <c r="R429" s="52"/>
      <c r="S429" s="52"/>
      <c r="T429" s="52"/>
      <c r="U429" s="52"/>
      <c r="V429" s="52"/>
      <c r="W429" s="52"/>
      <c r="X429" s="52"/>
      <c r="Y429" s="52"/>
      <c r="Z429" s="52"/>
      <c r="AA429" s="52"/>
      <c r="AB429" s="52"/>
      <c r="AD429" s="55"/>
    </row>
    <row r="430" spans="1:30">
      <c r="A430" s="51"/>
      <c r="B430" s="52"/>
      <c r="C430" s="148"/>
      <c r="D430" s="52"/>
      <c r="E430" s="52"/>
      <c r="F430" s="52"/>
      <c r="G430" s="52"/>
      <c r="H430" s="52"/>
      <c r="I430" s="52"/>
      <c r="J430" s="52"/>
      <c r="K430" s="52"/>
      <c r="L430" s="52"/>
      <c r="M430" s="52"/>
      <c r="N430" s="52"/>
      <c r="O430" s="59"/>
      <c r="P430" s="52"/>
      <c r="Q430" s="53"/>
      <c r="R430" s="52"/>
      <c r="S430" s="52"/>
      <c r="T430" s="52"/>
      <c r="U430" s="52"/>
      <c r="V430" s="52"/>
      <c r="W430" s="52"/>
      <c r="X430" s="52"/>
      <c r="Y430" s="52"/>
      <c r="Z430" s="52"/>
      <c r="AA430" s="52"/>
      <c r="AB430" s="52"/>
      <c r="AD430" s="55"/>
    </row>
    <row r="431" spans="1:30">
      <c r="A431" s="51"/>
      <c r="B431" s="52"/>
      <c r="C431" s="148"/>
      <c r="D431" s="52"/>
      <c r="E431" s="52"/>
      <c r="F431" s="52"/>
      <c r="G431" s="52"/>
      <c r="H431" s="52"/>
      <c r="I431" s="52"/>
      <c r="J431" s="52"/>
      <c r="K431" s="52"/>
      <c r="L431" s="52"/>
      <c r="M431" s="52"/>
      <c r="N431" s="52"/>
      <c r="O431" s="59"/>
      <c r="P431" s="52"/>
      <c r="Q431" s="53"/>
      <c r="R431" s="52"/>
      <c r="S431" s="52"/>
      <c r="T431" s="52"/>
      <c r="U431" s="52"/>
      <c r="V431" s="52"/>
      <c r="W431" s="52"/>
      <c r="X431" s="52"/>
      <c r="Y431" s="52"/>
      <c r="Z431" s="52"/>
      <c r="AA431" s="52"/>
      <c r="AB431" s="52"/>
      <c r="AD431" s="55"/>
    </row>
    <row r="432" spans="1:30">
      <c r="A432" s="51"/>
      <c r="B432" s="52"/>
      <c r="C432" s="148"/>
      <c r="D432" s="52"/>
      <c r="E432" s="52"/>
      <c r="F432" s="52"/>
      <c r="G432" s="52"/>
      <c r="H432" s="52"/>
      <c r="I432" s="52"/>
      <c r="J432" s="52"/>
      <c r="K432" s="52"/>
      <c r="L432" s="52"/>
      <c r="M432" s="52"/>
      <c r="N432" s="52"/>
      <c r="O432" s="59"/>
      <c r="P432" s="52"/>
      <c r="Q432" s="53"/>
      <c r="R432" s="52"/>
      <c r="S432" s="52"/>
      <c r="T432" s="52"/>
      <c r="U432" s="52"/>
      <c r="V432" s="52"/>
      <c r="W432" s="52"/>
      <c r="X432" s="52"/>
      <c r="Y432" s="52"/>
      <c r="Z432" s="52"/>
      <c r="AA432" s="52"/>
      <c r="AB432" s="52"/>
      <c r="AD432" s="55"/>
    </row>
    <row r="433" spans="1:30">
      <c r="A433" s="51"/>
      <c r="B433" s="52"/>
      <c r="C433" s="148"/>
      <c r="D433" s="52"/>
      <c r="E433" s="52"/>
      <c r="F433" s="52"/>
      <c r="G433" s="52"/>
      <c r="H433" s="52"/>
      <c r="I433" s="52"/>
      <c r="J433" s="52"/>
      <c r="K433" s="52"/>
      <c r="L433" s="52"/>
      <c r="M433" s="52"/>
      <c r="N433" s="52"/>
      <c r="O433" s="59"/>
      <c r="P433" s="52"/>
      <c r="Q433" s="53"/>
      <c r="R433" s="52"/>
      <c r="S433" s="52"/>
      <c r="T433" s="52"/>
      <c r="U433" s="52"/>
      <c r="V433" s="52"/>
      <c r="W433" s="52"/>
      <c r="X433" s="52"/>
      <c r="Y433" s="52"/>
      <c r="Z433" s="52"/>
      <c r="AA433" s="52"/>
      <c r="AB433" s="52"/>
      <c r="AD433" s="55"/>
    </row>
    <row r="434" spans="1:30">
      <c r="A434" s="51"/>
      <c r="B434" s="52"/>
      <c r="C434" s="148"/>
      <c r="D434" s="52"/>
      <c r="E434" s="52"/>
      <c r="F434" s="52"/>
      <c r="G434" s="52"/>
      <c r="H434" s="52"/>
      <c r="I434" s="52"/>
      <c r="J434" s="52"/>
      <c r="K434" s="52"/>
      <c r="L434" s="52"/>
      <c r="M434" s="52"/>
      <c r="N434" s="52"/>
      <c r="O434" s="59"/>
      <c r="P434" s="52"/>
      <c r="Q434" s="53"/>
      <c r="R434" s="52"/>
      <c r="S434" s="52"/>
      <c r="T434" s="52"/>
      <c r="U434" s="52"/>
      <c r="V434" s="52"/>
      <c r="W434" s="52"/>
      <c r="X434" s="52"/>
      <c r="Y434" s="52"/>
      <c r="Z434" s="52"/>
      <c r="AA434" s="52"/>
      <c r="AB434" s="52"/>
      <c r="AD434" s="55"/>
    </row>
    <row r="435" spans="1:30">
      <c r="A435" s="51"/>
      <c r="B435" s="52"/>
      <c r="C435" s="148"/>
      <c r="D435" s="52"/>
      <c r="E435" s="52"/>
      <c r="F435" s="52"/>
      <c r="G435" s="52"/>
      <c r="H435" s="52"/>
      <c r="I435" s="52"/>
      <c r="J435" s="52"/>
      <c r="K435" s="52"/>
      <c r="L435" s="52"/>
      <c r="M435" s="52"/>
      <c r="N435" s="52"/>
      <c r="O435" s="59"/>
      <c r="P435" s="52"/>
      <c r="Q435" s="53"/>
      <c r="R435" s="52"/>
      <c r="S435" s="52"/>
      <c r="T435" s="52"/>
      <c r="U435" s="52"/>
      <c r="V435" s="52"/>
      <c r="W435" s="52"/>
      <c r="X435" s="52"/>
      <c r="Y435" s="52"/>
      <c r="Z435" s="52"/>
      <c r="AA435" s="52"/>
      <c r="AB435" s="52"/>
      <c r="AD435" s="55"/>
    </row>
    <row r="436" spans="1:30">
      <c r="A436" s="51"/>
      <c r="B436" s="52"/>
      <c r="C436" s="148"/>
      <c r="D436" s="52"/>
      <c r="E436" s="52"/>
      <c r="F436" s="52"/>
      <c r="G436" s="52"/>
      <c r="H436" s="52"/>
      <c r="I436" s="52"/>
      <c r="J436" s="52"/>
      <c r="K436" s="52"/>
      <c r="L436" s="52"/>
      <c r="M436" s="52"/>
      <c r="N436" s="52"/>
      <c r="O436" s="59"/>
      <c r="P436" s="52"/>
      <c r="Q436" s="53"/>
      <c r="R436" s="52"/>
      <c r="S436" s="52"/>
      <c r="T436" s="52"/>
      <c r="U436" s="52"/>
      <c r="V436" s="52"/>
      <c r="W436" s="52"/>
      <c r="X436" s="52"/>
      <c r="Y436" s="52"/>
      <c r="Z436" s="52"/>
      <c r="AA436" s="52"/>
      <c r="AB436" s="52"/>
      <c r="AD436" s="55"/>
    </row>
    <row r="437" spans="1:30">
      <c r="A437" s="51"/>
      <c r="B437" s="52"/>
      <c r="C437" s="148"/>
      <c r="D437" s="52"/>
      <c r="E437" s="52"/>
      <c r="F437" s="52"/>
      <c r="G437" s="52"/>
      <c r="H437" s="52"/>
      <c r="I437" s="52"/>
      <c r="J437" s="52"/>
      <c r="K437" s="52"/>
      <c r="L437" s="52"/>
      <c r="M437" s="52"/>
      <c r="N437" s="52"/>
      <c r="O437" s="59"/>
      <c r="P437" s="52"/>
      <c r="Q437" s="53"/>
      <c r="R437" s="52"/>
      <c r="S437" s="52"/>
      <c r="T437" s="52"/>
      <c r="U437" s="52"/>
      <c r="V437" s="52"/>
      <c r="W437" s="52"/>
      <c r="X437" s="52"/>
      <c r="Y437" s="52"/>
      <c r="Z437" s="52"/>
      <c r="AA437" s="52"/>
      <c r="AB437" s="52"/>
      <c r="AD437" s="55"/>
    </row>
    <row r="438" spans="1:30">
      <c r="A438" s="51"/>
      <c r="B438" s="52"/>
      <c r="C438" s="148"/>
      <c r="D438" s="52"/>
      <c r="E438" s="52"/>
      <c r="F438" s="52"/>
      <c r="G438" s="52"/>
      <c r="H438" s="52"/>
      <c r="I438" s="52"/>
      <c r="J438" s="52"/>
      <c r="K438" s="52"/>
      <c r="L438" s="52"/>
      <c r="M438" s="52"/>
      <c r="N438" s="52"/>
      <c r="O438" s="59"/>
      <c r="P438" s="52"/>
      <c r="Q438" s="53"/>
      <c r="R438" s="52"/>
      <c r="S438" s="52"/>
      <c r="T438" s="52"/>
      <c r="U438" s="52"/>
      <c r="V438" s="52"/>
      <c r="W438" s="52"/>
      <c r="X438" s="52"/>
      <c r="Y438" s="52"/>
      <c r="Z438" s="52"/>
      <c r="AA438" s="52"/>
      <c r="AB438" s="52"/>
      <c r="AD438" s="55"/>
    </row>
    <row r="439" spans="1:30">
      <c r="A439" s="51"/>
      <c r="B439" s="52"/>
      <c r="C439" s="148"/>
      <c r="D439" s="52"/>
      <c r="E439" s="52"/>
      <c r="F439" s="52"/>
      <c r="G439" s="52"/>
      <c r="H439" s="52"/>
      <c r="I439" s="52"/>
      <c r="J439" s="52"/>
      <c r="K439" s="52"/>
      <c r="L439" s="52"/>
      <c r="M439" s="52"/>
      <c r="N439" s="52"/>
      <c r="O439" s="59"/>
      <c r="P439" s="52"/>
      <c r="Q439" s="53"/>
      <c r="R439" s="52"/>
      <c r="S439" s="52"/>
      <c r="T439" s="52"/>
      <c r="U439" s="52"/>
      <c r="V439" s="52"/>
      <c r="W439" s="52"/>
      <c r="X439" s="52"/>
      <c r="Y439" s="52"/>
      <c r="Z439" s="52"/>
      <c r="AA439" s="52"/>
      <c r="AB439" s="52"/>
      <c r="AD439" s="55"/>
    </row>
    <row r="440" spans="1:30">
      <c r="A440" s="51"/>
      <c r="B440" s="52"/>
      <c r="C440" s="148"/>
      <c r="D440" s="52"/>
      <c r="E440" s="52"/>
      <c r="F440" s="52"/>
      <c r="G440" s="52"/>
      <c r="H440" s="52"/>
      <c r="I440" s="52"/>
      <c r="J440" s="52"/>
      <c r="K440" s="52"/>
      <c r="L440" s="52"/>
      <c r="M440" s="52"/>
      <c r="N440" s="52"/>
      <c r="O440" s="59"/>
      <c r="P440" s="52"/>
      <c r="Q440" s="53"/>
      <c r="R440" s="52"/>
      <c r="S440" s="52"/>
      <c r="T440" s="52"/>
      <c r="U440" s="52"/>
      <c r="V440" s="52"/>
      <c r="W440" s="52"/>
      <c r="X440" s="52"/>
      <c r="Y440" s="52"/>
      <c r="Z440" s="52"/>
      <c r="AA440" s="52"/>
      <c r="AB440" s="52"/>
      <c r="AD440" s="55"/>
    </row>
    <row r="441" spans="1:30">
      <c r="A441" s="51"/>
      <c r="B441" s="52"/>
      <c r="C441" s="148"/>
      <c r="D441" s="52"/>
      <c r="E441" s="52"/>
      <c r="F441" s="52"/>
      <c r="G441" s="52"/>
      <c r="H441" s="52"/>
      <c r="I441" s="52"/>
      <c r="J441" s="52"/>
      <c r="K441" s="52"/>
      <c r="L441" s="52"/>
      <c r="M441" s="52"/>
      <c r="N441" s="52"/>
      <c r="O441" s="59"/>
      <c r="P441" s="52"/>
      <c r="Q441" s="53"/>
      <c r="R441" s="52"/>
      <c r="S441" s="52"/>
      <c r="T441" s="52"/>
      <c r="U441" s="52"/>
      <c r="V441" s="52"/>
      <c r="W441" s="52"/>
      <c r="X441" s="52"/>
      <c r="Y441" s="52"/>
      <c r="Z441" s="52"/>
      <c r="AA441" s="52"/>
      <c r="AB441" s="52"/>
      <c r="AD441" s="55"/>
    </row>
    <row r="442" spans="1:30">
      <c r="A442" s="51"/>
      <c r="B442" s="52"/>
      <c r="C442" s="148"/>
      <c r="D442" s="52"/>
      <c r="E442" s="52"/>
      <c r="F442" s="52"/>
      <c r="G442" s="52"/>
      <c r="H442" s="52"/>
      <c r="I442" s="52"/>
      <c r="J442" s="52"/>
      <c r="K442" s="52"/>
      <c r="L442" s="52"/>
      <c r="M442" s="52"/>
      <c r="N442" s="52"/>
      <c r="O442" s="59"/>
      <c r="P442" s="52"/>
      <c r="Q442" s="53"/>
      <c r="R442" s="52"/>
      <c r="S442" s="52"/>
      <c r="T442" s="52"/>
      <c r="U442" s="52"/>
      <c r="V442" s="52"/>
      <c r="W442" s="52"/>
      <c r="X442" s="52"/>
      <c r="Y442" s="52"/>
      <c r="Z442" s="52"/>
      <c r="AA442" s="52"/>
      <c r="AB442" s="52"/>
      <c r="AD442" s="55"/>
    </row>
    <row r="443" spans="1:30">
      <c r="A443" s="51"/>
      <c r="B443" s="52"/>
      <c r="C443" s="148"/>
      <c r="D443" s="52"/>
      <c r="E443" s="52"/>
      <c r="F443" s="52"/>
      <c r="G443" s="52"/>
      <c r="H443" s="52"/>
      <c r="I443" s="52"/>
      <c r="J443" s="52"/>
      <c r="K443" s="52"/>
      <c r="L443" s="52"/>
      <c r="M443" s="52"/>
      <c r="N443" s="52"/>
      <c r="O443" s="59"/>
      <c r="P443" s="52"/>
      <c r="Q443" s="53"/>
      <c r="R443" s="52"/>
      <c r="S443" s="52"/>
      <c r="T443" s="52"/>
      <c r="U443" s="52"/>
      <c r="V443" s="52"/>
      <c r="W443" s="52"/>
      <c r="X443" s="52"/>
      <c r="Y443" s="52"/>
      <c r="Z443" s="52"/>
      <c r="AA443" s="52"/>
      <c r="AB443" s="52"/>
      <c r="AD443" s="55"/>
    </row>
    <row r="444" spans="1:30">
      <c r="A444" s="51"/>
      <c r="B444" s="52"/>
      <c r="C444" s="148"/>
      <c r="D444" s="52"/>
      <c r="E444" s="52"/>
      <c r="F444" s="52"/>
      <c r="G444" s="52"/>
      <c r="H444" s="52"/>
      <c r="I444" s="52"/>
      <c r="J444" s="52"/>
      <c r="K444" s="52"/>
      <c r="L444" s="52"/>
      <c r="M444" s="52"/>
      <c r="N444" s="52"/>
      <c r="O444" s="59"/>
      <c r="P444" s="52"/>
      <c r="Q444" s="53"/>
      <c r="R444" s="52"/>
      <c r="S444" s="52"/>
      <c r="T444" s="52"/>
      <c r="U444" s="52"/>
      <c r="V444" s="52"/>
      <c r="W444" s="52"/>
      <c r="X444" s="52"/>
      <c r="Y444" s="52"/>
      <c r="Z444" s="52"/>
      <c r="AA444" s="52"/>
      <c r="AB444" s="52"/>
      <c r="AD444" s="55"/>
    </row>
    <row r="445" spans="1:30">
      <c r="A445" s="51"/>
      <c r="B445" s="52"/>
      <c r="C445" s="148"/>
      <c r="D445" s="52"/>
      <c r="E445" s="52"/>
      <c r="F445" s="52"/>
      <c r="G445" s="52"/>
      <c r="H445" s="52"/>
      <c r="I445" s="52"/>
      <c r="J445" s="52"/>
      <c r="K445" s="52"/>
      <c r="L445" s="52"/>
      <c r="M445" s="52"/>
      <c r="N445" s="52"/>
      <c r="O445" s="59"/>
      <c r="P445" s="52"/>
      <c r="Q445" s="53"/>
      <c r="R445" s="52"/>
      <c r="S445" s="52"/>
      <c r="T445" s="52"/>
      <c r="U445" s="52"/>
      <c r="V445" s="52"/>
      <c r="W445" s="52"/>
      <c r="X445" s="52"/>
      <c r="Y445" s="52"/>
      <c r="Z445" s="52"/>
      <c r="AA445" s="52"/>
      <c r="AB445" s="52"/>
      <c r="AD445" s="55"/>
    </row>
    <row r="446" spans="1:30">
      <c r="A446" s="51"/>
      <c r="B446" s="52"/>
      <c r="C446" s="148"/>
      <c r="D446" s="52"/>
      <c r="E446" s="52"/>
      <c r="F446" s="52"/>
      <c r="G446" s="52"/>
      <c r="H446" s="52"/>
      <c r="I446" s="52"/>
      <c r="J446" s="52"/>
      <c r="K446" s="52"/>
      <c r="L446" s="52"/>
      <c r="M446" s="52"/>
      <c r="N446" s="52"/>
      <c r="O446" s="59"/>
      <c r="P446" s="52"/>
      <c r="Q446" s="53"/>
      <c r="R446" s="52"/>
      <c r="S446" s="52"/>
      <c r="T446" s="52"/>
      <c r="U446" s="52"/>
      <c r="V446" s="52"/>
      <c r="W446" s="52"/>
      <c r="X446" s="52"/>
      <c r="Y446" s="52"/>
      <c r="Z446" s="52"/>
      <c r="AA446" s="52"/>
      <c r="AB446" s="52"/>
      <c r="AD446" s="55"/>
    </row>
    <row r="447" spans="1:30">
      <c r="A447" s="51"/>
      <c r="B447" s="52"/>
      <c r="C447" s="148"/>
      <c r="D447" s="52"/>
      <c r="E447" s="52"/>
      <c r="F447" s="52"/>
      <c r="G447" s="52"/>
      <c r="H447" s="52"/>
      <c r="I447" s="52"/>
      <c r="J447" s="52"/>
      <c r="K447" s="52"/>
      <c r="L447" s="52"/>
      <c r="M447" s="52"/>
      <c r="N447" s="52"/>
      <c r="O447" s="59"/>
      <c r="P447" s="52"/>
      <c r="Q447" s="53"/>
      <c r="R447" s="52"/>
      <c r="S447" s="52"/>
      <c r="T447" s="52"/>
      <c r="U447" s="52"/>
      <c r="V447" s="52"/>
      <c r="W447" s="52"/>
      <c r="X447" s="52"/>
      <c r="Y447" s="52"/>
      <c r="Z447" s="52"/>
      <c r="AA447" s="52"/>
      <c r="AB447" s="52"/>
      <c r="AD447" s="55"/>
    </row>
    <row r="448" spans="1:30">
      <c r="A448" s="51"/>
      <c r="B448" s="52"/>
      <c r="C448" s="148"/>
      <c r="D448" s="52"/>
      <c r="E448" s="52"/>
      <c r="F448" s="52"/>
      <c r="G448" s="52"/>
      <c r="H448" s="52"/>
      <c r="I448" s="52"/>
      <c r="J448" s="52"/>
      <c r="K448" s="52"/>
      <c r="L448" s="52"/>
      <c r="M448" s="52"/>
      <c r="N448" s="52"/>
      <c r="O448" s="59"/>
      <c r="P448" s="52"/>
      <c r="Q448" s="53"/>
      <c r="R448" s="52"/>
      <c r="S448" s="52"/>
      <c r="T448" s="52"/>
      <c r="U448" s="52"/>
      <c r="V448" s="52"/>
      <c r="W448" s="52"/>
      <c r="X448" s="52"/>
      <c r="Y448" s="52"/>
      <c r="Z448" s="52"/>
      <c r="AA448" s="52"/>
      <c r="AB448" s="52"/>
      <c r="AD448" s="55"/>
    </row>
    <row r="449" spans="1:30">
      <c r="A449" s="51"/>
      <c r="B449" s="52"/>
      <c r="C449" s="148"/>
      <c r="D449" s="52"/>
      <c r="E449" s="52"/>
      <c r="F449" s="52"/>
      <c r="G449" s="52"/>
      <c r="H449" s="52"/>
      <c r="I449" s="52"/>
      <c r="J449" s="52"/>
      <c r="K449" s="52"/>
      <c r="L449" s="52"/>
      <c r="M449" s="52"/>
      <c r="N449" s="52"/>
      <c r="O449" s="59"/>
      <c r="P449" s="52"/>
      <c r="Q449" s="53"/>
      <c r="R449" s="52"/>
      <c r="S449" s="52"/>
      <c r="T449" s="52"/>
      <c r="U449" s="52"/>
      <c r="V449" s="52"/>
      <c r="W449" s="52"/>
      <c r="X449" s="52"/>
      <c r="Y449" s="52"/>
      <c r="Z449" s="52"/>
      <c r="AA449" s="52"/>
      <c r="AB449" s="52"/>
      <c r="AD449" s="55"/>
    </row>
    <row r="450" spans="1:30">
      <c r="A450" s="51"/>
      <c r="B450" s="52"/>
      <c r="C450" s="148"/>
      <c r="D450" s="52"/>
      <c r="E450" s="52"/>
      <c r="F450" s="52"/>
      <c r="G450" s="52"/>
      <c r="H450" s="52"/>
      <c r="I450" s="52"/>
      <c r="J450" s="52"/>
      <c r="K450" s="52"/>
      <c r="L450" s="52"/>
      <c r="M450" s="52"/>
      <c r="N450" s="52"/>
      <c r="O450" s="59"/>
      <c r="P450" s="52"/>
      <c r="Q450" s="53"/>
      <c r="R450" s="52"/>
      <c r="S450" s="52"/>
      <c r="T450" s="52"/>
      <c r="U450" s="52"/>
      <c r="V450" s="52"/>
      <c r="W450" s="52"/>
      <c r="X450" s="52"/>
      <c r="Y450" s="52"/>
      <c r="Z450" s="52"/>
      <c r="AA450" s="52"/>
      <c r="AB450" s="52"/>
      <c r="AD450" s="55"/>
    </row>
    <row r="451" spans="1:30">
      <c r="A451" s="51"/>
      <c r="B451" s="52"/>
      <c r="C451" s="148"/>
      <c r="D451" s="52"/>
      <c r="E451" s="52"/>
      <c r="F451" s="52"/>
      <c r="G451" s="52"/>
      <c r="H451" s="52"/>
      <c r="I451" s="52"/>
      <c r="J451" s="52"/>
      <c r="K451" s="52"/>
      <c r="L451" s="52"/>
      <c r="M451" s="52"/>
      <c r="N451" s="52"/>
      <c r="O451" s="59"/>
      <c r="P451" s="52"/>
      <c r="Q451" s="53"/>
      <c r="R451" s="52"/>
      <c r="S451" s="52"/>
      <c r="T451" s="52"/>
      <c r="U451" s="52"/>
      <c r="V451" s="52"/>
      <c r="W451" s="52"/>
      <c r="X451" s="52"/>
      <c r="Y451" s="52"/>
      <c r="Z451" s="52"/>
      <c r="AA451" s="52"/>
      <c r="AB451" s="52"/>
      <c r="AD451" s="55"/>
    </row>
    <row r="452" spans="1:30">
      <c r="A452" s="51"/>
      <c r="B452" s="52"/>
      <c r="C452" s="148"/>
      <c r="D452" s="52"/>
      <c r="E452" s="52"/>
      <c r="F452" s="52"/>
      <c r="G452" s="52"/>
      <c r="H452" s="52"/>
      <c r="I452" s="52"/>
      <c r="J452" s="52"/>
      <c r="K452" s="52"/>
      <c r="L452" s="52"/>
      <c r="M452" s="52"/>
      <c r="N452" s="52"/>
      <c r="O452" s="59"/>
      <c r="P452" s="52"/>
      <c r="Q452" s="53"/>
      <c r="R452" s="52"/>
      <c r="S452" s="52"/>
      <c r="T452" s="52"/>
      <c r="U452" s="52"/>
      <c r="V452" s="52"/>
      <c r="W452" s="52"/>
      <c r="X452" s="52"/>
      <c r="Y452" s="52"/>
      <c r="Z452" s="52"/>
      <c r="AA452" s="52"/>
      <c r="AB452" s="52"/>
      <c r="AD452" s="55"/>
    </row>
    <row r="453" spans="1:30">
      <c r="A453" s="51"/>
      <c r="B453" s="52"/>
      <c r="C453" s="148"/>
      <c r="D453" s="52"/>
      <c r="E453" s="52"/>
      <c r="F453" s="52"/>
      <c r="G453" s="52"/>
      <c r="H453" s="52"/>
      <c r="I453" s="52"/>
      <c r="J453" s="52"/>
      <c r="K453" s="52"/>
      <c r="L453" s="52"/>
      <c r="M453" s="52"/>
      <c r="N453" s="52"/>
      <c r="O453" s="59"/>
      <c r="P453" s="52"/>
      <c r="Q453" s="53"/>
      <c r="R453" s="52"/>
      <c r="S453" s="52"/>
      <c r="T453" s="52"/>
      <c r="U453" s="52"/>
      <c r="V453" s="52"/>
      <c r="W453" s="52"/>
      <c r="X453" s="52"/>
      <c r="Y453" s="52"/>
      <c r="Z453" s="52"/>
      <c r="AA453" s="52"/>
      <c r="AB453" s="52"/>
      <c r="AD453" s="55"/>
    </row>
    <row r="454" spans="1:30">
      <c r="A454" s="51"/>
      <c r="B454" s="52"/>
      <c r="C454" s="148"/>
      <c r="D454" s="52"/>
      <c r="E454" s="52"/>
      <c r="F454" s="52"/>
      <c r="G454" s="52"/>
      <c r="H454" s="52"/>
      <c r="I454" s="52"/>
      <c r="J454" s="52"/>
      <c r="K454" s="52"/>
      <c r="L454" s="52"/>
      <c r="M454" s="52"/>
      <c r="N454" s="52"/>
      <c r="O454" s="59"/>
      <c r="P454" s="52"/>
      <c r="Q454" s="53"/>
      <c r="R454" s="52"/>
      <c r="S454" s="52"/>
      <c r="T454" s="52"/>
      <c r="U454" s="52"/>
      <c r="V454" s="52"/>
      <c r="W454" s="52"/>
      <c r="X454" s="52"/>
      <c r="Y454" s="52"/>
      <c r="Z454" s="52"/>
      <c r="AA454" s="52"/>
      <c r="AB454" s="52"/>
      <c r="AD454" s="55"/>
    </row>
    <row r="455" spans="1:30">
      <c r="A455" s="51"/>
      <c r="B455" s="52"/>
      <c r="C455" s="148"/>
      <c r="D455" s="52"/>
      <c r="E455" s="52"/>
      <c r="F455" s="52"/>
      <c r="G455" s="52"/>
      <c r="H455" s="52"/>
      <c r="I455" s="52"/>
      <c r="J455" s="52"/>
      <c r="K455" s="52"/>
      <c r="L455" s="52"/>
      <c r="M455" s="52"/>
      <c r="N455" s="52"/>
      <c r="O455" s="59"/>
      <c r="P455" s="52"/>
      <c r="Q455" s="53"/>
      <c r="R455" s="52"/>
      <c r="S455" s="52"/>
      <c r="T455" s="52"/>
      <c r="U455" s="52"/>
      <c r="V455" s="52"/>
      <c r="W455" s="52"/>
      <c r="X455" s="52"/>
      <c r="Y455" s="52"/>
      <c r="Z455" s="52"/>
      <c r="AA455" s="52"/>
      <c r="AB455" s="52"/>
      <c r="AD455" s="55"/>
    </row>
    <row r="456" spans="1:30">
      <c r="A456" s="51"/>
      <c r="B456" s="52"/>
      <c r="C456" s="148"/>
      <c r="D456" s="52"/>
      <c r="E456" s="52"/>
      <c r="F456" s="52"/>
      <c r="G456" s="52"/>
      <c r="H456" s="52"/>
      <c r="I456" s="52"/>
      <c r="J456" s="52"/>
      <c r="K456" s="52"/>
      <c r="L456" s="52"/>
      <c r="M456" s="52"/>
      <c r="N456" s="52"/>
      <c r="O456" s="59"/>
      <c r="P456" s="52"/>
      <c r="Q456" s="53"/>
      <c r="R456" s="52"/>
      <c r="S456" s="52"/>
      <c r="T456" s="52"/>
      <c r="U456" s="52"/>
      <c r="V456" s="52"/>
      <c r="W456" s="52"/>
      <c r="X456" s="52"/>
      <c r="Y456" s="52"/>
      <c r="Z456" s="52"/>
      <c r="AA456" s="52"/>
      <c r="AB456" s="52"/>
      <c r="AD456" s="55"/>
    </row>
    <row r="457" spans="1:30">
      <c r="A457" s="51"/>
      <c r="B457" s="52"/>
      <c r="C457" s="148"/>
      <c r="D457" s="52"/>
      <c r="E457" s="52"/>
      <c r="F457" s="52"/>
      <c r="G457" s="52"/>
      <c r="H457" s="52"/>
      <c r="I457" s="52"/>
      <c r="J457" s="52"/>
      <c r="K457" s="52"/>
      <c r="L457" s="52"/>
      <c r="M457" s="52"/>
      <c r="N457" s="52"/>
      <c r="O457" s="59"/>
      <c r="P457" s="52"/>
      <c r="Q457" s="53"/>
      <c r="R457" s="52"/>
      <c r="S457" s="52"/>
      <c r="T457" s="52"/>
      <c r="U457" s="52"/>
      <c r="V457" s="52"/>
      <c r="W457" s="52"/>
      <c r="X457" s="52"/>
      <c r="Y457" s="52"/>
      <c r="Z457" s="52"/>
      <c r="AA457" s="52"/>
      <c r="AB457" s="52"/>
      <c r="AD457" s="55"/>
    </row>
    <row r="458" spans="1:30">
      <c r="A458" s="51"/>
      <c r="B458" s="52"/>
      <c r="C458" s="148"/>
      <c r="D458" s="52"/>
      <c r="E458" s="52"/>
      <c r="F458" s="52"/>
      <c r="G458" s="52"/>
      <c r="H458" s="52"/>
      <c r="I458" s="52"/>
      <c r="J458" s="52"/>
      <c r="K458" s="52"/>
      <c r="L458" s="52"/>
      <c r="M458" s="52"/>
      <c r="N458" s="52"/>
      <c r="O458" s="59"/>
      <c r="P458" s="52"/>
      <c r="Q458" s="53"/>
      <c r="R458" s="52"/>
      <c r="S458" s="52"/>
      <c r="T458" s="52"/>
      <c r="U458" s="52"/>
      <c r="V458" s="52"/>
      <c r="W458" s="52"/>
      <c r="X458" s="52"/>
      <c r="Y458" s="52"/>
      <c r="Z458" s="52"/>
      <c r="AA458" s="52"/>
      <c r="AB458" s="52"/>
      <c r="AD458" s="55"/>
    </row>
    <row r="459" spans="1:30">
      <c r="A459" s="51"/>
      <c r="B459" s="52"/>
      <c r="C459" s="148"/>
      <c r="D459" s="52"/>
      <c r="E459" s="52"/>
      <c r="F459" s="52"/>
      <c r="G459" s="52"/>
      <c r="H459" s="52"/>
      <c r="I459" s="52"/>
      <c r="J459" s="52"/>
      <c r="K459" s="52"/>
      <c r="L459" s="52"/>
      <c r="M459" s="52"/>
      <c r="N459" s="52"/>
      <c r="O459" s="59"/>
      <c r="P459" s="52"/>
      <c r="Q459" s="53"/>
      <c r="R459" s="52"/>
      <c r="S459" s="52"/>
      <c r="T459" s="52"/>
      <c r="U459" s="52"/>
      <c r="V459" s="52"/>
      <c r="W459" s="52"/>
      <c r="X459" s="52"/>
      <c r="Y459" s="52"/>
      <c r="Z459" s="52"/>
      <c r="AA459" s="52"/>
      <c r="AB459" s="52"/>
      <c r="AD459" s="55"/>
    </row>
    <row r="460" spans="1:30">
      <c r="A460" s="51"/>
      <c r="B460" s="52"/>
      <c r="C460" s="148"/>
      <c r="D460" s="52"/>
      <c r="E460" s="52"/>
      <c r="F460" s="52"/>
      <c r="G460" s="52"/>
      <c r="H460" s="52"/>
      <c r="I460" s="52"/>
      <c r="J460" s="52"/>
      <c r="K460" s="52"/>
      <c r="L460" s="52"/>
      <c r="M460" s="52"/>
      <c r="N460" s="52"/>
      <c r="O460" s="59"/>
      <c r="P460" s="52"/>
      <c r="Q460" s="53"/>
      <c r="R460" s="52"/>
      <c r="S460" s="52"/>
      <c r="T460" s="52"/>
      <c r="U460" s="52"/>
      <c r="V460" s="52"/>
      <c r="W460" s="52"/>
      <c r="X460" s="52"/>
      <c r="Y460" s="52"/>
      <c r="Z460" s="52"/>
      <c r="AA460" s="52"/>
      <c r="AB460" s="52"/>
      <c r="AD460" s="55"/>
    </row>
    <row r="461" spans="1:30">
      <c r="A461" s="51"/>
      <c r="B461" s="52"/>
      <c r="C461" s="148"/>
      <c r="D461" s="52"/>
      <c r="E461" s="52"/>
      <c r="F461" s="52"/>
      <c r="G461" s="52"/>
      <c r="H461" s="52"/>
      <c r="I461" s="52"/>
      <c r="J461" s="52"/>
      <c r="K461" s="52"/>
      <c r="L461" s="52"/>
      <c r="M461" s="52"/>
      <c r="N461" s="52"/>
      <c r="O461" s="59"/>
      <c r="P461" s="52"/>
      <c r="Q461" s="53"/>
      <c r="R461" s="52"/>
      <c r="S461" s="52"/>
      <c r="T461" s="52"/>
      <c r="U461" s="52"/>
      <c r="V461" s="52"/>
      <c r="W461" s="52"/>
      <c r="X461" s="52"/>
      <c r="Y461" s="52"/>
      <c r="Z461" s="52"/>
      <c r="AA461" s="52"/>
      <c r="AB461" s="52"/>
      <c r="AD461" s="55"/>
    </row>
    <row r="462" spans="1:30">
      <c r="A462" s="51"/>
      <c r="B462" s="52"/>
      <c r="C462" s="148"/>
      <c r="D462" s="52"/>
      <c r="E462" s="52"/>
      <c r="F462" s="52"/>
      <c r="G462" s="52"/>
      <c r="H462" s="52"/>
      <c r="I462" s="52"/>
      <c r="J462" s="52"/>
      <c r="K462" s="52"/>
      <c r="L462" s="52"/>
      <c r="M462" s="52"/>
      <c r="N462" s="52"/>
      <c r="O462" s="59"/>
      <c r="P462" s="52"/>
      <c r="Q462" s="53"/>
      <c r="R462" s="52"/>
      <c r="S462" s="52"/>
      <c r="T462" s="52"/>
      <c r="U462" s="52"/>
      <c r="V462" s="52"/>
      <c r="W462" s="52"/>
      <c r="X462" s="52"/>
      <c r="Y462" s="52"/>
      <c r="Z462" s="52"/>
      <c r="AA462" s="52"/>
      <c r="AB462" s="52"/>
      <c r="AD462" s="55"/>
    </row>
    <row r="463" spans="1:30">
      <c r="A463" s="51"/>
      <c r="B463" s="52"/>
      <c r="C463" s="148"/>
      <c r="D463" s="52"/>
      <c r="E463" s="52"/>
      <c r="F463" s="52"/>
      <c r="G463" s="52"/>
      <c r="H463" s="52"/>
      <c r="I463" s="52"/>
      <c r="J463" s="52"/>
      <c r="K463" s="52"/>
      <c r="L463" s="52"/>
      <c r="M463" s="52"/>
      <c r="N463" s="52"/>
      <c r="O463" s="59"/>
      <c r="P463" s="52"/>
      <c r="Q463" s="53"/>
      <c r="R463" s="52"/>
      <c r="S463" s="52"/>
      <c r="T463" s="52"/>
      <c r="U463" s="52"/>
      <c r="V463" s="52"/>
      <c r="W463" s="52"/>
      <c r="X463" s="52"/>
      <c r="Y463" s="52"/>
      <c r="Z463" s="52"/>
      <c r="AA463" s="52"/>
      <c r="AB463" s="52"/>
      <c r="AD463" s="55"/>
    </row>
    <row r="464" spans="1:30">
      <c r="A464" s="51"/>
      <c r="B464" s="52"/>
      <c r="C464" s="148"/>
      <c r="D464" s="52"/>
      <c r="E464" s="52"/>
      <c r="F464" s="52"/>
      <c r="G464" s="52"/>
      <c r="H464" s="52"/>
      <c r="I464" s="52"/>
      <c r="J464" s="52"/>
      <c r="K464" s="52"/>
      <c r="L464" s="52"/>
      <c r="M464" s="52"/>
      <c r="N464" s="52"/>
      <c r="O464" s="59"/>
      <c r="P464" s="52"/>
      <c r="Q464" s="53"/>
      <c r="R464" s="52"/>
      <c r="S464" s="52"/>
      <c r="T464" s="52"/>
      <c r="U464" s="52"/>
      <c r="V464" s="52"/>
      <c r="W464" s="52"/>
      <c r="X464" s="52"/>
      <c r="Y464" s="52"/>
      <c r="Z464" s="52"/>
      <c r="AA464" s="52"/>
      <c r="AB464" s="52"/>
      <c r="AD464" s="55"/>
    </row>
    <row r="465" spans="1:30">
      <c r="A465" s="51"/>
      <c r="B465" s="52"/>
      <c r="C465" s="148"/>
      <c r="D465" s="52"/>
      <c r="E465" s="52"/>
      <c r="F465" s="52"/>
      <c r="G465" s="52"/>
      <c r="H465" s="52"/>
      <c r="I465" s="52"/>
      <c r="J465" s="52"/>
      <c r="K465" s="52"/>
      <c r="L465" s="52"/>
      <c r="M465" s="52"/>
      <c r="N465" s="52"/>
      <c r="O465" s="59"/>
      <c r="P465" s="52"/>
      <c r="Q465" s="53"/>
      <c r="R465" s="52"/>
      <c r="S465" s="52"/>
      <c r="T465" s="52"/>
      <c r="U465" s="52"/>
      <c r="V465" s="52"/>
      <c r="W465" s="52"/>
      <c r="X465" s="52"/>
      <c r="Y465" s="52"/>
      <c r="Z465" s="52"/>
      <c r="AA465" s="52"/>
      <c r="AB465" s="52"/>
      <c r="AD465" s="55"/>
    </row>
    <row r="466" spans="1:30">
      <c r="A466" s="51"/>
      <c r="B466" s="52"/>
      <c r="C466" s="148"/>
      <c r="D466" s="52"/>
      <c r="E466" s="52"/>
      <c r="F466" s="52"/>
      <c r="G466" s="52"/>
      <c r="H466" s="52"/>
      <c r="I466" s="52"/>
      <c r="J466" s="52"/>
      <c r="K466" s="52"/>
      <c r="L466" s="52"/>
      <c r="M466" s="52"/>
      <c r="N466" s="52"/>
      <c r="O466" s="59"/>
      <c r="P466" s="52"/>
      <c r="Q466" s="53"/>
      <c r="R466" s="52"/>
      <c r="S466" s="52"/>
      <c r="T466" s="52"/>
      <c r="U466" s="52"/>
      <c r="V466" s="52"/>
      <c r="W466" s="52"/>
      <c r="X466" s="52"/>
      <c r="Y466" s="52"/>
      <c r="Z466" s="52"/>
      <c r="AA466" s="52"/>
      <c r="AB466" s="52"/>
      <c r="AD466" s="55"/>
    </row>
    <row r="467" spans="1:30">
      <c r="A467" s="51"/>
      <c r="B467" s="52"/>
      <c r="C467" s="148"/>
      <c r="D467" s="52"/>
      <c r="E467" s="52"/>
      <c r="F467" s="52"/>
      <c r="G467" s="52"/>
      <c r="H467" s="52"/>
      <c r="I467" s="52"/>
      <c r="J467" s="52"/>
      <c r="K467" s="52"/>
      <c r="L467" s="52"/>
      <c r="M467" s="52"/>
      <c r="N467" s="52"/>
      <c r="O467" s="59"/>
      <c r="P467" s="52"/>
      <c r="Q467" s="53"/>
      <c r="R467" s="52"/>
      <c r="S467" s="52"/>
      <c r="T467" s="52"/>
      <c r="U467" s="52"/>
      <c r="V467" s="52"/>
      <c r="W467" s="52"/>
      <c r="X467" s="52"/>
      <c r="Y467" s="52"/>
      <c r="Z467" s="52"/>
      <c r="AA467" s="52"/>
      <c r="AB467" s="52"/>
      <c r="AD467" s="55"/>
    </row>
    <row r="468" spans="1:30">
      <c r="A468" s="51"/>
      <c r="B468" s="52"/>
      <c r="C468" s="148"/>
      <c r="D468" s="52"/>
      <c r="E468" s="52"/>
      <c r="F468" s="52"/>
      <c r="G468" s="52"/>
      <c r="H468" s="52"/>
      <c r="I468" s="52"/>
      <c r="J468" s="52"/>
      <c r="K468" s="52"/>
      <c r="L468" s="52"/>
      <c r="M468" s="52"/>
      <c r="N468" s="52"/>
      <c r="O468" s="59"/>
      <c r="P468" s="52"/>
      <c r="Q468" s="53"/>
      <c r="R468" s="52"/>
      <c r="S468" s="52"/>
      <c r="T468" s="52"/>
      <c r="U468" s="52"/>
      <c r="V468" s="52"/>
      <c r="W468" s="52"/>
      <c r="X468" s="52"/>
      <c r="Y468" s="52"/>
      <c r="Z468" s="52"/>
      <c r="AA468" s="52"/>
      <c r="AB468" s="52"/>
      <c r="AD468" s="55"/>
    </row>
    <row r="469" spans="1:30">
      <c r="A469" s="51"/>
      <c r="B469" s="52"/>
      <c r="C469" s="148"/>
      <c r="D469" s="52"/>
      <c r="E469" s="52"/>
      <c r="F469" s="52"/>
      <c r="G469" s="52"/>
      <c r="H469" s="52"/>
      <c r="I469" s="52"/>
      <c r="J469" s="52"/>
      <c r="K469" s="52"/>
      <c r="L469" s="52"/>
      <c r="M469" s="52"/>
      <c r="N469" s="52"/>
      <c r="O469" s="59"/>
      <c r="P469" s="52"/>
      <c r="Q469" s="53"/>
      <c r="R469" s="52"/>
      <c r="S469" s="52"/>
      <c r="T469" s="52"/>
      <c r="U469" s="52"/>
      <c r="V469" s="52"/>
      <c r="W469" s="52"/>
      <c r="X469" s="52"/>
      <c r="Y469" s="52"/>
      <c r="Z469" s="52"/>
      <c r="AA469" s="52"/>
      <c r="AB469" s="52"/>
      <c r="AD469" s="55"/>
    </row>
    <row r="470" spans="1:30">
      <c r="A470" s="51"/>
      <c r="B470" s="52"/>
      <c r="C470" s="148"/>
      <c r="D470" s="52"/>
      <c r="E470" s="52"/>
      <c r="F470" s="52"/>
      <c r="G470" s="52"/>
      <c r="H470" s="52"/>
      <c r="I470" s="52"/>
      <c r="J470" s="52"/>
      <c r="K470" s="52"/>
      <c r="L470" s="52"/>
      <c r="M470" s="52"/>
      <c r="N470" s="52"/>
      <c r="O470" s="59"/>
      <c r="P470" s="52"/>
      <c r="Q470" s="53"/>
      <c r="R470" s="52"/>
      <c r="S470" s="52"/>
      <c r="T470" s="52"/>
      <c r="U470" s="52"/>
      <c r="V470" s="52"/>
      <c r="W470" s="52"/>
      <c r="X470" s="52"/>
      <c r="Y470" s="52"/>
      <c r="Z470" s="52"/>
      <c r="AA470" s="52"/>
      <c r="AB470" s="52"/>
      <c r="AD470" s="55"/>
    </row>
    <row r="471" spans="1:30">
      <c r="A471" s="51"/>
      <c r="B471" s="52"/>
      <c r="C471" s="148"/>
      <c r="D471" s="52"/>
      <c r="E471" s="52"/>
      <c r="F471" s="52"/>
      <c r="G471" s="52"/>
      <c r="H471" s="52"/>
      <c r="I471" s="52"/>
      <c r="J471" s="52"/>
      <c r="K471" s="52"/>
      <c r="L471" s="52"/>
      <c r="M471" s="52"/>
      <c r="N471" s="52"/>
      <c r="O471" s="59"/>
      <c r="P471" s="52"/>
      <c r="Q471" s="53"/>
      <c r="R471" s="52"/>
      <c r="S471" s="52"/>
      <c r="T471" s="52"/>
      <c r="U471" s="52"/>
      <c r="V471" s="52"/>
      <c r="W471" s="52"/>
      <c r="X471" s="52"/>
      <c r="Y471" s="52"/>
      <c r="Z471" s="52"/>
      <c r="AA471" s="52"/>
      <c r="AB471" s="52"/>
      <c r="AD471" s="55"/>
    </row>
    <row r="472" spans="1:30">
      <c r="A472" s="51"/>
      <c r="B472" s="52"/>
      <c r="C472" s="148"/>
      <c r="D472" s="52"/>
      <c r="E472" s="52"/>
      <c r="F472" s="52"/>
      <c r="G472" s="52"/>
      <c r="H472" s="52"/>
      <c r="I472" s="52"/>
      <c r="J472" s="52"/>
      <c r="K472" s="52"/>
      <c r="L472" s="52"/>
      <c r="M472" s="52"/>
      <c r="N472" s="52"/>
      <c r="O472" s="59"/>
      <c r="P472" s="52"/>
      <c r="Q472" s="53"/>
      <c r="R472" s="52"/>
      <c r="S472" s="52"/>
      <c r="T472" s="52"/>
      <c r="U472" s="52"/>
      <c r="V472" s="52"/>
      <c r="W472" s="52"/>
      <c r="X472" s="52"/>
      <c r="Y472" s="52"/>
      <c r="Z472" s="52"/>
      <c r="AA472" s="52"/>
      <c r="AB472" s="52"/>
      <c r="AD472" s="55"/>
    </row>
    <row r="473" spans="1:30">
      <c r="A473" s="51"/>
      <c r="B473" s="52"/>
      <c r="C473" s="148"/>
      <c r="D473" s="52"/>
      <c r="E473" s="52"/>
      <c r="F473" s="52"/>
      <c r="G473" s="52"/>
      <c r="H473" s="52"/>
      <c r="I473" s="52"/>
      <c r="J473" s="52"/>
      <c r="K473" s="52"/>
      <c r="L473" s="52"/>
      <c r="M473" s="52"/>
      <c r="N473" s="52"/>
      <c r="O473" s="59"/>
      <c r="P473" s="52"/>
      <c r="Q473" s="53"/>
      <c r="R473" s="52"/>
      <c r="S473" s="52"/>
      <c r="T473" s="52"/>
      <c r="U473" s="52"/>
      <c r="V473" s="52"/>
      <c r="W473" s="52"/>
      <c r="X473" s="52"/>
      <c r="Y473" s="52"/>
      <c r="Z473" s="52"/>
      <c r="AA473" s="52"/>
      <c r="AB473" s="52"/>
      <c r="AD473" s="55"/>
    </row>
    <row r="474" spans="1:30">
      <c r="A474" s="51"/>
      <c r="B474" s="52"/>
      <c r="C474" s="148"/>
      <c r="D474" s="52"/>
      <c r="E474" s="52"/>
      <c r="F474" s="52"/>
      <c r="G474" s="52"/>
      <c r="H474" s="52"/>
      <c r="I474" s="52"/>
      <c r="J474" s="52"/>
      <c r="K474" s="52"/>
      <c r="L474" s="52"/>
      <c r="M474" s="52"/>
      <c r="N474" s="52"/>
      <c r="O474" s="59"/>
      <c r="P474" s="52"/>
      <c r="Q474" s="53"/>
      <c r="R474" s="52"/>
      <c r="S474" s="52"/>
      <c r="T474" s="52"/>
      <c r="U474" s="52"/>
      <c r="V474" s="52"/>
      <c r="W474" s="52"/>
      <c r="X474" s="52"/>
      <c r="Y474" s="52"/>
      <c r="Z474" s="52"/>
      <c r="AA474" s="52"/>
      <c r="AB474" s="52"/>
      <c r="AD474" s="55"/>
    </row>
    <row r="475" spans="1:30">
      <c r="A475" s="51"/>
      <c r="B475" s="52"/>
      <c r="C475" s="148"/>
      <c r="D475" s="52"/>
      <c r="E475" s="52"/>
      <c r="F475" s="52"/>
      <c r="G475" s="52"/>
      <c r="H475" s="52"/>
      <c r="I475" s="52"/>
      <c r="J475" s="52"/>
      <c r="K475" s="52"/>
      <c r="L475" s="52"/>
      <c r="M475" s="52"/>
      <c r="N475" s="52"/>
      <c r="O475" s="59"/>
      <c r="P475" s="52"/>
      <c r="Q475" s="53"/>
      <c r="R475" s="52"/>
      <c r="S475" s="52"/>
      <c r="T475" s="52"/>
      <c r="U475" s="52"/>
      <c r="V475" s="52"/>
      <c r="W475" s="52"/>
      <c r="X475" s="52"/>
      <c r="Y475" s="52"/>
      <c r="Z475" s="52"/>
      <c r="AA475" s="52"/>
      <c r="AB475" s="52"/>
      <c r="AD475" s="55"/>
    </row>
    <row r="476" spans="1:30">
      <c r="A476" s="51"/>
      <c r="B476" s="52"/>
      <c r="C476" s="148"/>
      <c r="D476" s="52"/>
      <c r="E476" s="52"/>
      <c r="F476" s="52"/>
      <c r="G476" s="52"/>
      <c r="H476" s="52"/>
      <c r="I476" s="52"/>
      <c r="J476" s="52"/>
      <c r="K476" s="52"/>
      <c r="L476" s="52"/>
      <c r="M476" s="52"/>
      <c r="N476" s="52"/>
      <c r="O476" s="59"/>
      <c r="P476" s="52"/>
      <c r="Q476" s="53"/>
      <c r="R476" s="52"/>
      <c r="S476" s="52"/>
      <c r="T476" s="52"/>
      <c r="U476" s="52"/>
      <c r="V476" s="52"/>
      <c r="W476" s="52"/>
      <c r="X476" s="52"/>
      <c r="Y476" s="52"/>
      <c r="Z476" s="52"/>
      <c r="AA476" s="52"/>
      <c r="AB476" s="52"/>
      <c r="AD476" s="55"/>
    </row>
    <row r="477" spans="1:30">
      <c r="A477" s="51"/>
      <c r="B477" s="52"/>
      <c r="C477" s="148"/>
      <c r="D477" s="52"/>
      <c r="E477" s="52"/>
      <c r="F477" s="52"/>
      <c r="G477" s="52"/>
      <c r="H477" s="52"/>
      <c r="I477" s="52"/>
      <c r="J477" s="52"/>
      <c r="K477" s="52"/>
      <c r="L477" s="52"/>
      <c r="M477" s="52"/>
      <c r="N477" s="52"/>
      <c r="O477" s="59"/>
      <c r="P477" s="52"/>
      <c r="Q477" s="53"/>
      <c r="R477" s="52"/>
      <c r="S477" s="52"/>
      <c r="T477" s="52"/>
      <c r="U477" s="52"/>
      <c r="V477" s="52"/>
      <c r="W477" s="52"/>
      <c r="X477" s="52"/>
      <c r="Y477" s="52"/>
      <c r="Z477" s="52"/>
      <c r="AA477" s="52"/>
      <c r="AB477" s="52"/>
      <c r="AD477" s="55"/>
    </row>
    <row r="478" spans="1:30">
      <c r="A478" s="51"/>
      <c r="B478" s="52"/>
      <c r="C478" s="148"/>
      <c r="D478" s="52"/>
      <c r="E478" s="52"/>
      <c r="F478" s="52"/>
      <c r="G478" s="52"/>
      <c r="H478" s="52"/>
      <c r="I478" s="52"/>
      <c r="J478" s="52"/>
      <c r="K478" s="52"/>
      <c r="L478" s="52"/>
      <c r="M478" s="52"/>
      <c r="N478" s="52"/>
      <c r="O478" s="59"/>
      <c r="P478" s="52"/>
      <c r="Q478" s="53"/>
      <c r="R478" s="52"/>
      <c r="S478" s="52"/>
      <c r="T478" s="52"/>
      <c r="U478" s="52"/>
      <c r="V478" s="52"/>
      <c r="W478" s="52"/>
      <c r="X478" s="52"/>
      <c r="Y478" s="52"/>
      <c r="Z478" s="52"/>
      <c r="AA478" s="52"/>
      <c r="AB478" s="52"/>
      <c r="AD478" s="55"/>
    </row>
    <row r="479" spans="1:30">
      <c r="A479" s="51"/>
      <c r="B479" s="52"/>
      <c r="C479" s="148"/>
      <c r="D479" s="52"/>
      <c r="E479" s="52"/>
      <c r="F479" s="52"/>
      <c r="G479" s="52"/>
      <c r="H479" s="52"/>
      <c r="I479" s="52"/>
      <c r="J479" s="52"/>
      <c r="K479" s="52"/>
      <c r="L479" s="52"/>
      <c r="M479" s="52"/>
      <c r="N479" s="52"/>
      <c r="O479" s="59"/>
      <c r="P479" s="52"/>
      <c r="Q479" s="53"/>
      <c r="R479" s="52"/>
      <c r="S479" s="52"/>
      <c r="T479" s="52"/>
      <c r="U479" s="52"/>
      <c r="V479" s="52"/>
      <c r="W479" s="52"/>
      <c r="X479" s="52"/>
      <c r="Y479" s="52"/>
      <c r="Z479" s="52"/>
      <c r="AA479" s="52"/>
      <c r="AB479" s="52"/>
      <c r="AD479" s="55"/>
    </row>
    <row r="480" spans="1:30">
      <c r="A480" s="51"/>
      <c r="B480" s="52"/>
      <c r="C480" s="148"/>
      <c r="D480" s="52"/>
      <c r="E480" s="52"/>
      <c r="F480" s="52"/>
      <c r="G480" s="52"/>
      <c r="H480" s="52"/>
      <c r="I480" s="52"/>
      <c r="J480" s="52"/>
      <c r="K480" s="52"/>
      <c r="L480" s="52"/>
      <c r="M480" s="52"/>
      <c r="N480" s="52"/>
      <c r="O480" s="59"/>
      <c r="P480" s="52"/>
      <c r="Q480" s="53"/>
      <c r="R480" s="52"/>
      <c r="S480" s="52"/>
      <c r="T480" s="52"/>
      <c r="U480" s="52"/>
      <c r="V480" s="52"/>
      <c r="W480" s="52"/>
      <c r="X480" s="52"/>
      <c r="Y480" s="52"/>
      <c r="Z480" s="52"/>
      <c r="AA480" s="52"/>
      <c r="AB480" s="52"/>
      <c r="AD480" s="55"/>
    </row>
    <row r="481" spans="1:30">
      <c r="A481" s="51"/>
      <c r="B481" s="52"/>
      <c r="C481" s="148"/>
      <c r="D481" s="52"/>
      <c r="E481" s="52"/>
      <c r="F481" s="52"/>
      <c r="G481" s="52"/>
      <c r="H481" s="52"/>
      <c r="I481" s="52"/>
      <c r="J481" s="52"/>
      <c r="K481" s="52"/>
      <c r="L481" s="52"/>
      <c r="M481" s="52"/>
      <c r="N481" s="52"/>
      <c r="O481" s="59"/>
      <c r="P481" s="52"/>
      <c r="Q481" s="53"/>
      <c r="R481" s="52"/>
      <c r="S481" s="52"/>
      <c r="T481" s="52"/>
      <c r="U481" s="52"/>
      <c r="V481" s="52"/>
      <c r="W481" s="52"/>
      <c r="X481" s="52"/>
      <c r="Y481" s="52"/>
      <c r="Z481" s="52"/>
      <c r="AA481" s="52"/>
      <c r="AB481" s="52"/>
      <c r="AD481" s="55"/>
    </row>
    <row r="482" spans="1:30">
      <c r="A482" s="51"/>
      <c r="B482" s="52"/>
      <c r="C482" s="148"/>
      <c r="D482" s="52"/>
      <c r="E482" s="52"/>
      <c r="F482" s="52"/>
      <c r="G482" s="52"/>
      <c r="H482" s="52"/>
      <c r="I482" s="52"/>
      <c r="J482" s="52"/>
      <c r="K482" s="52"/>
      <c r="L482" s="52"/>
      <c r="M482" s="52"/>
      <c r="N482" s="52"/>
      <c r="O482" s="59"/>
      <c r="P482" s="52"/>
      <c r="Q482" s="53"/>
      <c r="R482" s="52"/>
      <c r="S482" s="52"/>
      <c r="T482" s="52"/>
      <c r="U482" s="52"/>
      <c r="V482" s="52"/>
      <c r="W482" s="52"/>
      <c r="X482" s="52"/>
      <c r="Y482" s="52"/>
      <c r="Z482" s="52"/>
      <c r="AA482" s="52"/>
      <c r="AB482" s="52"/>
      <c r="AD482" s="55"/>
    </row>
    <row r="483" spans="1:30">
      <c r="A483" s="51"/>
      <c r="B483" s="52"/>
      <c r="C483" s="148"/>
      <c r="D483" s="52"/>
      <c r="E483" s="52"/>
      <c r="F483" s="52"/>
      <c r="G483" s="52"/>
      <c r="H483" s="52"/>
      <c r="I483" s="52"/>
      <c r="J483" s="52"/>
      <c r="K483" s="52"/>
      <c r="L483" s="52"/>
      <c r="M483" s="52"/>
      <c r="N483" s="52"/>
      <c r="O483" s="59"/>
      <c r="P483" s="52"/>
      <c r="Q483" s="53"/>
      <c r="R483" s="52"/>
      <c r="S483" s="52"/>
      <c r="T483" s="52"/>
      <c r="U483" s="52"/>
      <c r="V483" s="52"/>
      <c r="W483" s="52"/>
      <c r="X483" s="52"/>
      <c r="Y483" s="52"/>
      <c r="Z483" s="52"/>
      <c r="AA483" s="52"/>
      <c r="AB483" s="52"/>
      <c r="AD483" s="55"/>
    </row>
    <row r="484" spans="1:30">
      <c r="A484" s="51"/>
      <c r="B484" s="52"/>
      <c r="C484" s="148"/>
      <c r="D484" s="52"/>
      <c r="E484" s="52"/>
      <c r="F484" s="52"/>
      <c r="G484" s="52"/>
      <c r="H484" s="52"/>
      <c r="I484" s="52"/>
      <c r="J484" s="52"/>
      <c r="K484" s="52"/>
      <c r="L484" s="52"/>
      <c r="M484" s="52"/>
      <c r="N484" s="52"/>
      <c r="O484" s="59"/>
      <c r="P484" s="52"/>
      <c r="Q484" s="53"/>
      <c r="R484" s="52"/>
      <c r="S484" s="52"/>
      <c r="T484" s="52"/>
      <c r="U484" s="52"/>
      <c r="V484" s="52"/>
      <c r="W484" s="52"/>
      <c r="X484" s="52"/>
      <c r="Y484" s="52"/>
      <c r="Z484" s="52"/>
      <c r="AA484" s="52"/>
      <c r="AB484" s="52"/>
      <c r="AD484" s="55"/>
    </row>
    <row r="485" spans="1:30">
      <c r="A485" s="51"/>
      <c r="B485" s="52"/>
      <c r="C485" s="148"/>
      <c r="D485" s="52"/>
      <c r="E485" s="52"/>
      <c r="F485" s="52"/>
      <c r="G485" s="52"/>
      <c r="H485" s="52"/>
      <c r="I485" s="52"/>
      <c r="J485" s="52"/>
      <c r="K485" s="52"/>
      <c r="L485" s="52"/>
      <c r="M485" s="52"/>
      <c r="N485" s="52"/>
      <c r="O485" s="59"/>
      <c r="P485" s="52"/>
      <c r="Q485" s="53"/>
      <c r="R485" s="52"/>
      <c r="S485" s="52"/>
      <c r="T485" s="52"/>
      <c r="U485" s="52"/>
      <c r="V485" s="52"/>
      <c r="W485" s="52"/>
      <c r="X485" s="52"/>
      <c r="Y485" s="52"/>
      <c r="Z485" s="52"/>
      <c r="AA485" s="52"/>
      <c r="AB485" s="52"/>
      <c r="AD485" s="55"/>
    </row>
    <row r="486" spans="1:30">
      <c r="A486" s="51"/>
      <c r="B486" s="52"/>
      <c r="C486" s="148"/>
      <c r="D486" s="52"/>
      <c r="E486" s="52"/>
      <c r="F486" s="52"/>
      <c r="G486" s="52"/>
      <c r="H486" s="52"/>
      <c r="I486" s="52"/>
      <c r="J486" s="52"/>
      <c r="K486" s="52"/>
      <c r="L486" s="52"/>
      <c r="M486" s="52"/>
      <c r="N486" s="52"/>
      <c r="O486" s="59"/>
      <c r="P486" s="52"/>
      <c r="Q486" s="53"/>
      <c r="R486" s="52"/>
      <c r="S486" s="52"/>
      <c r="T486" s="52"/>
      <c r="U486" s="52"/>
      <c r="V486" s="52"/>
      <c r="W486" s="52"/>
      <c r="X486" s="52"/>
      <c r="Y486" s="52"/>
      <c r="Z486" s="52"/>
      <c r="AA486" s="52"/>
      <c r="AB486" s="52"/>
      <c r="AD486" s="55"/>
    </row>
    <row r="487" spans="1:30">
      <c r="A487" s="51"/>
      <c r="B487" s="52"/>
      <c r="C487" s="148"/>
      <c r="D487" s="52"/>
      <c r="E487" s="52"/>
      <c r="F487" s="52"/>
      <c r="G487" s="52"/>
      <c r="H487" s="52"/>
      <c r="I487" s="52"/>
      <c r="J487" s="52"/>
      <c r="K487" s="52"/>
      <c r="L487" s="52"/>
      <c r="M487" s="52"/>
      <c r="N487" s="52"/>
      <c r="O487" s="59"/>
      <c r="P487" s="52"/>
      <c r="Q487" s="53"/>
      <c r="R487" s="52"/>
      <c r="S487" s="52"/>
      <c r="T487" s="52"/>
      <c r="U487" s="52"/>
      <c r="V487" s="52"/>
      <c r="W487" s="52"/>
      <c r="X487" s="52"/>
      <c r="Y487" s="52"/>
      <c r="Z487" s="52"/>
      <c r="AA487" s="52"/>
      <c r="AB487" s="52"/>
      <c r="AD487" s="55"/>
    </row>
    <row r="488" spans="1:30">
      <c r="A488" s="51"/>
      <c r="B488" s="52"/>
      <c r="C488" s="148"/>
      <c r="D488" s="52"/>
      <c r="E488" s="52"/>
      <c r="F488" s="52"/>
      <c r="G488" s="52"/>
      <c r="H488" s="52"/>
      <c r="I488" s="52"/>
      <c r="J488" s="52"/>
      <c r="K488" s="52"/>
      <c r="L488" s="52"/>
      <c r="M488" s="52"/>
      <c r="N488" s="52"/>
      <c r="O488" s="59"/>
      <c r="P488" s="52"/>
      <c r="Q488" s="53"/>
      <c r="R488" s="52"/>
      <c r="S488" s="52"/>
      <c r="T488" s="52"/>
      <c r="U488" s="52"/>
      <c r="V488" s="52"/>
      <c r="W488" s="52"/>
      <c r="X488" s="52"/>
      <c r="Y488" s="52"/>
      <c r="Z488" s="52"/>
      <c r="AA488" s="52"/>
      <c r="AB488" s="52"/>
      <c r="AD488" s="55"/>
    </row>
    <row r="489" spans="1:30">
      <c r="A489" s="51"/>
      <c r="B489" s="52"/>
      <c r="C489" s="148"/>
      <c r="D489" s="52"/>
      <c r="E489" s="52"/>
      <c r="F489" s="52"/>
      <c r="G489" s="52"/>
      <c r="H489" s="52"/>
      <c r="I489" s="52"/>
      <c r="J489" s="52"/>
      <c r="K489" s="52"/>
      <c r="L489" s="52"/>
      <c r="M489" s="52"/>
      <c r="N489" s="52"/>
      <c r="O489" s="59"/>
      <c r="P489" s="52"/>
      <c r="Q489" s="53"/>
      <c r="R489" s="52"/>
      <c r="S489" s="52"/>
      <c r="T489" s="52"/>
      <c r="U489" s="52"/>
      <c r="V489" s="52"/>
      <c r="W489" s="52"/>
      <c r="X489" s="52"/>
      <c r="Y489" s="52"/>
      <c r="Z489" s="52"/>
      <c r="AA489" s="52"/>
      <c r="AB489" s="52"/>
      <c r="AD489" s="55"/>
    </row>
    <row r="490" spans="1:30">
      <c r="A490" s="51"/>
      <c r="B490" s="52"/>
      <c r="C490" s="148"/>
      <c r="D490" s="52"/>
      <c r="E490" s="52"/>
      <c r="F490" s="52"/>
      <c r="G490" s="52"/>
      <c r="H490" s="52"/>
      <c r="I490" s="52"/>
      <c r="J490" s="52"/>
      <c r="K490" s="52"/>
      <c r="L490" s="52"/>
      <c r="M490" s="52"/>
      <c r="N490" s="52"/>
      <c r="O490" s="59"/>
      <c r="P490" s="52"/>
      <c r="Q490" s="53"/>
      <c r="R490" s="52"/>
      <c r="S490" s="52"/>
      <c r="T490" s="52"/>
      <c r="U490" s="52"/>
      <c r="V490" s="52"/>
      <c r="W490" s="52"/>
      <c r="X490" s="52"/>
      <c r="Y490" s="52"/>
      <c r="Z490" s="52"/>
      <c r="AA490" s="52"/>
      <c r="AB490" s="52"/>
      <c r="AD490" s="55"/>
    </row>
    <row r="491" spans="1:30">
      <c r="A491" s="51"/>
      <c r="B491" s="52"/>
      <c r="C491" s="148"/>
      <c r="D491" s="52"/>
      <c r="E491" s="52"/>
      <c r="F491" s="52"/>
      <c r="G491" s="52"/>
      <c r="H491" s="52"/>
      <c r="I491" s="52"/>
      <c r="J491" s="52"/>
      <c r="K491" s="52"/>
      <c r="L491" s="52"/>
      <c r="M491" s="52"/>
      <c r="N491" s="52"/>
      <c r="O491" s="59"/>
      <c r="P491" s="52"/>
      <c r="Q491" s="53"/>
      <c r="R491" s="52"/>
      <c r="S491" s="52"/>
      <c r="T491" s="52"/>
      <c r="U491" s="52"/>
      <c r="V491" s="52"/>
      <c r="W491" s="52"/>
      <c r="X491" s="52"/>
      <c r="Y491" s="52"/>
      <c r="Z491" s="52"/>
      <c r="AA491" s="52"/>
      <c r="AB491" s="52"/>
      <c r="AD491" s="55"/>
    </row>
    <row r="492" spans="1:30">
      <c r="A492" s="51"/>
      <c r="B492" s="52"/>
      <c r="C492" s="148"/>
      <c r="D492" s="52"/>
      <c r="E492" s="52"/>
      <c r="F492" s="52"/>
      <c r="G492" s="52"/>
      <c r="H492" s="52"/>
      <c r="I492" s="52"/>
      <c r="J492" s="52"/>
      <c r="K492" s="52"/>
      <c r="L492" s="52"/>
      <c r="M492" s="52"/>
      <c r="N492" s="52"/>
      <c r="O492" s="59"/>
      <c r="P492" s="52"/>
      <c r="Q492" s="53"/>
      <c r="R492" s="52"/>
      <c r="S492" s="52"/>
      <c r="T492" s="52"/>
      <c r="U492" s="52"/>
      <c r="V492" s="52"/>
      <c r="W492" s="52"/>
      <c r="X492" s="52"/>
      <c r="Y492" s="52"/>
      <c r="Z492" s="52"/>
      <c r="AA492" s="52"/>
      <c r="AB492" s="52"/>
      <c r="AD492" s="55"/>
    </row>
    <row r="493" spans="1:30">
      <c r="A493" s="51"/>
      <c r="B493" s="52"/>
      <c r="C493" s="148"/>
      <c r="D493" s="52"/>
      <c r="E493" s="52"/>
      <c r="F493" s="52"/>
      <c r="G493" s="52"/>
      <c r="H493" s="52"/>
      <c r="I493" s="52"/>
      <c r="J493" s="52"/>
      <c r="K493" s="52"/>
      <c r="L493" s="52"/>
      <c r="M493" s="52"/>
      <c r="N493" s="52"/>
      <c r="O493" s="59"/>
      <c r="P493" s="52"/>
      <c r="Q493" s="53"/>
      <c r="R493" s="52"/>
      <c r="S493" s="52"/>
      <c r="T493" s="52"/>
      <c r="U493" s="52"/>
      <c r="V493" s="52"/>
      <c r="W493" s="52"/>
      <c r="X493" s="52"/>
      <c r="Y493" s="52"/>
      <c r="Z493" s="52"/>
      <c r="AA493" s="52"/>
      <c r="AB493" s="52"/>
      <c r="AD493" s="55"/>
    </row>
    <row r="494" spans="1:30">
      <c r="A494" s="51"/>
      <c r="B494" s="52"/>
      <c r="C494" s="148"/>
      <c r="D494" s="52"/>
      <c r="E494" s="52"/>
      <c r="F494" s="52"/>
      <c r="G494" s="52"/>
      <c r="H494" s="52"/>
      <c r="I494" s="52"/>
      <c r="J494" s="52"/>
      <c r="K494" s="52"/>
      <c r="L494" s="52"/>
      <c r="M494" s="52"/>
      <c r="N494" s="52"/>
      <c r="O494" s="59"/>
      <c r="P494" s="52"/>
      <c r="Q494" s="53"/>
      <c r="R494" s="52"/>
      <c r="S494" s="52"/>
      <c r="T494" s="52"/>
      <c r="U494" s="52"/>
      <c r="V494" s="52"/>
      <c r="W494" s="52"/>
      <c r="X494" s="52"/>
      <c r="Y494" s="52"/>
      <c r="Z494" s="52"/>
      <c r="AA494" s="52"/>
      <c r="AB494" s="52"/>
      <c r="AD494" s="55"/>
    </row>
    <row r="495" spans="1:30">
      <c r="A495" s="51"/>
      <c r="B495" s="52"/>
      <c r="C495" s="148"/>
      <c r="D495" s="52"/>
      <c r="E495" s="52"/>
      <c r="F495" s="52"/>
      <c r="G495" s="52"/>
      <c r="H495" s="52"/>
      <c r="I495" s="52"/>
      <c r="J495" s="52"/>
      <c r="K495" s="52"/>
      <c r="L495" s="52"/>
      <c r="M495" s="52"/>
      <c r="N495" s="52"/>
      <c r="O495" s="59"/>
      <c r="P495" s="52"/>
      <c r="Q495" s="53"/>
      <c r="R495" s="52"/>
      <c r="S495" s="52"/>
      <c r="T495" s="52"/>
      <c r="U495" s="52"/>
      <c r="V495" s="52"/>
      <c r="W495" s="52"/>
      <c r="X495" s="52"/>
      <c r="Y495" s="52"/>
      <c r="Z495" s="52"/>
      <c r="AA495" s="52"/>
      <c r="AB495" s="52"/>
      <c r="AD495" s="55"/>
    </row>
    <row r="496" spans="1:30">
      <c r="A496" s="51"/>
      <c r="B496" s="52"/>
      <c r="C496" s="148"/>
      <c r="D496" s="52"/>
      <c r="E496" s="52"/>
      <c r="F496" s="52"/>
      <c r="G496" s="52"/>
      <c r="H496" s="52"/>
      <c r="I496" s="52"/>
      <c r="J496" s="52"/>
      <c r="K496" s="52"/>
      <c r="L496" s="52"/>
      <c r="M496" s="52"/>
      <c r="N496" s="52"/>
      <c r="O496" s="59"/>
      <c r="P496" s="52"/>
      <c r="Q496" s="53"/>
      <c r="R496" s="52"/>
      <c r="S496" s="52"/>
      <c r="T496" s="52"/>
      <c r="U496" s="52"/>
      <c r="V496" s="52"/>
      <c r="W496" s="52"/>
      <c r="X496" s="52"/>
      <c r="Y496" s="52"/>
      <c r="Z496" s="52"/>
      <c r="AA496" s="52"/>
      <c r="AB496" s="52"/>
      <c r="AD496" s="55"/>
    </row>
    <row r="497" spans="1:30">
      <c r="A497" s="51"/>
      <c r="B497" s="52"/>
      <c r="C497" s="148"/>
      <c r="D497" s="52"/>
      <c r="E497" s="52"/>
      <c r="F497" s="52"/>
      <c r="G497" s="52"/>
      <c r="H497" s="52"/>
      <c r="I497" s="52"/>
      <c r="J497" s="52"/>
      <c r="K497" s="52"/>
      <c r="L497" s="52"/>
      <c r="M497" s="52"/>
      <c r="N497" s="52"/>
      <c r="O497" s="59"/>
      <c r="P497" s="52"/>
      <c r="Q497" s="53"/>
      <c r="R497" s="52"/>
      <c r="S497" s="52"/>
      <c r="T497" s="52"/>
      <c r="U497" s="52"/>
      <c r="V497" s="52"/>
      <c r="W497" s="52"/>
      <c r="X497" s="52"/>
      <c r="Y497" s="52"/>
      <c r="Z497" s="52"/>
      <c r="AA497" s="52"/>
      <c r="AB497" s="52"/>
      <c r="AD497" s="55"/>
    </row>
    <row r="498" spans="1:30">
      <c r="A498" s="51"/>
      <c r="B498" s="52"/>
      <c r="C498" s="148"/>
      <c r="D498" s="52"/>
      <c r="E498" s="52"/>
      <c r="F498" s="52"/>
      <c r="G498" s="52"/>
      <c r="H498" s="52"/>
      <c r="I498" s="52"/>
      <c r="J498" s="52"/>
      <c r="K498" s="52"/>
      <c r="L498" s="52"/>
      <c r="M498" s="52"/>
      <c r="N498" s="52"/>
      <c r="O498" s="59"/>
      <c r="P498" s="52"/>
      <c r="Q498" s="53"/>
      <c r="R498" s="52"/>
      <c r="S498" s="52"/>
      <c r="T498" s="52"/>
      <c r="U498" s="52"/>
      <c r="V498" s="52"/>
      <c r="W498" s="52"/>
      <c r="X498" s="52"/>
      <c r="Y498" s="52"/>
      <c r="Z498" s="52"/>
      <c r="AA498" s="52"/>
      <c r="AB498" s="52"/>
      <c r="AD498" s="55"/>
    </row>
    <row r="499" spans="1:30">
      <c r="A499" s="51"/>
      <c r="B499" s="52"/>
      <c r="C499" s="148"/>
      <c r="D499" s="52"/>
      <c r="E499" s="52"/>
      <c r="F499" s="52"/>
      <c r="G499" s="52"/>
      <c r="H499" s="52"/>
      <c r="I499" s="52"/>
      <c r="J499" s="52"/>
      <c r="K499" s="52"/>
      <c r="L499" s="52"/>
      <c r="M499" s="52"/>
      <c r="N499" s="52"/>
      <c r="O499" s="59"/>
      <c r="P499" s="52"/>
      <c r="Q499" s="53"/>
      <c r="R499" s="52"/>
      <c r="S499" s="52"/>
      <c r="T499" s="52"/>
      <c r="U499" s="52"/>
      <c r="V499" s="52"/>
      <c r="W499" s="52"/>
      <c r="X499" s="52"/>
      <c r="Y499" s="52"/>
      <c r="Z499" s="52"/>
      <c r="AA499" s="52"/>
      <c r="AB499" s="52"/>
      <c r="AD499" s="55"/>
    </row>
    <row r="500" spans="1:30">
      <c r="A500" s="51"/>
      <c r="B500" s="52"/>
      <c r="C500" s="148"/>
      <c r="D500" s="52"/>
      <c r="E500" s="52"/>
      <c r="F500" s="52"/>
      <c r="G500" s="52"/>
      <c r="H500" s="52"/>
      <c r="I500" s="52"/>
      <c r="J500" s="52"/>
      <c r="K500" s="52"/>
      <c r="L500" s="52"/>
      <c r="M500" s="52"/>
      <c r="N500" s="52"/>
      <c r="O500" s="59"/>
      <c r="P500" s="52"/>
      <c r="Q500" s="53"/>
      <c r="R500" s="52"/>
      <c r="S500" s="52"/>
      <c r="T500" s="52"/>
      <c r="U500" s="52"/>
      <c r="V500" s="52"/>
      <c r="W500" s="52"/>
      <c r="X500" s="52"/>
      <c r="Y500" s="52"/>
      <c r="Z500" s="52"/>
      <c r="AA500" s="52"/>
      <c r="AB500" s="52"/>
      <c r="AD500" s="55"/>
    </row>
    <row r="501" spans="1:30">
      <c r="A501" s="51"/>
      <c r="B501" s="52"/>
      <c r="C501" s="148"/>
      <c r="D501" s="52"/>
      <c r="E501" s="52"/>
      <c r="F501" s="52"/>
      <c r="G501" s="52"/>
      <c r="H501" s="52"/>
      <c r="I501" s="52"/>
      <c r="J501" s="52"/>
      <c r="K501" s="52"/>
      <c r="L501" s="52"/>
      <c r="M501" s="52"/>
      <c r="N501" s="52"/>
      <c r="O501" s="59"/>
      <c r="P501" s="52"/>
      <c r="Q501" s="53"/>
      <c r="R501" s="52"/>
      <c r="S501" s="52"/>
      <c r="T501" s="52"/>
      <c r="U501" s="52"/>
      <c r="V501" s="52"/>
      <c r="W501" s="52"/>
      <c r="X501" s="52"/>
      <c r="Y501" s="52"/>
      <c r="Z501" s="52"/>
      <c r="AA501" s="52"/>
      <c r="AB501" s="52"/>
      <c r="AD501" s="55"/>
    </row>
    <row r="502" spans="1:30">
      <c r="A502" s="51"/>
      <c r="B502" s="52"/>
      <c r="C502" s="148"/>
      <c r="D502" s="52"/>
      <c r="E502" s="52"/>
      <c r="F502" s="52"/>
      <c r="G502" s="52"/>
      <c r="H502" s="52"/>
      <c r="I502" s="52"/>
      <c r="J502" s="52"/>
      <c r="K502" s="52"/>
      <c r="L502" s="52"/>
      <c r="M502" s="52"/>
      <c r="N502" s="52"/>
      <c r="O502" s="59"/>
      <c r="P502" s="52"/>
      <c r="Q502" s="53"/>
      <c r="R502" s="52"/>
      <c r="S502" s="52"/>
      <c r="T502" s="52"/>
      <c r="U502" s="52"/>
      <c r="V502" s="52"/>
      <c r="W502" s="52"/>
      <c r="X502" s="52"/>
      <c r="Y502" s="52"/>
      <c r="Z502" s="52"/>
      <c r="AA502" s="52"/>
      <c r="AB502" s="52"/>
      <c r="AD502" s="55"/>
    </row>
    <row r="503" spans="1:30">
      <c r="A503" s="51"/>
      <c r="B503" s="52"/>
      <c r="C503" s="148"/>
      <c r="D503" s="52"/>
      <c r="E503" s="52"/>
      <c r="F503" s="52"/>
      <c r="G503" s="52"/>
      <c r="H503" s="52"/>
      <c r="I503" s="52"/>
      <c r="J503" s="52"/>
      <c r="K503" s="52"/>
      <c r="L503" s="52"/>
      <c r="M503" s="52"/>
      <c r="N503" s="52"/>
      <c r="O503" s="59"/>
      <c r="P503" s="52"/>
      <c r="Q503" s="53"/>
      <c r="R503" s="52"/>
      <c r="S503" s="52"/>
      <c r="T503" s="52"/>
      <c r="U503" s="52"/>
      <c r="V503" s="52"/>
      <c r="W503" s="52"/>
      <c r="X503" s="52"/>
      <c r="Y503" s="52"/>
      <c r="Z503" s="52"/>
      <c r="AA503" s="52"/>
      <c r="AB503" s="52"/>
      <c r="AD503" s="55"/>
    </row>
    <row r="504" spans="1:30">
      <c r="A504" s="51"/>
      <c r="B504" s="52"/>
      <c r="C504" s="148"/>
      <c r="D504" s="52"/>
      <c r="E504" s="52"/>
      <c r="F504" s="52"/>
      <c r="G504" s="52"/>
      <c r="H504" s="52"/>
      <c r="I504" s="52"/>
      <c r="J504" s="52"/>
      <c r="K504" s="52"/>
      <c r="L504" s="52"/>
      <c r="M504" s="52"/>
      <c r="N504" s="52"/>
      <c r="O504" s="59"/>
      <c r="P504" s="52"/>
      <c r="Q504" s="53"/>
      <c r="R504" s="52"/>
      <c r="S504" s="52"/>
      <c r="T504" s="52"/>
      <c r="U504" s="52"/>
      <c r="V504" s="52"/>
      <c r="W504" s="52"/>
      <c r="X504" s="52"/>
      <c r="Y504" s="52"/>
      <c r="Z504" s="52"/>
      <c r="AA504" s="52"/>
      <c r="AB504" s="52"/>
      <c r="AD504" s="55"/>
    </row>
    <row r="505" spans="1:30">
      <c r="A505" s="51"/>
      <c r="B505" s="52"/>
      <c r="C505" s="148"/>
      <c r="D505" s="52"/>
      <c r="E505" s="52"/>
      <c r="F505" s="52"/>
      <c r="G505" s="52"/>
      <c r="H505" s="52"/>
      <c r="I505" s="52"/>
      <c r="J505" s="52"/>
      <c r="K505" s="52"/>
      <c r="L505" s="52"/>
      <c r="M505" s="52"/>
      <c r="N505" s="52"/>
      <c r="O505" s="59"/>
      <c r="P505" s="52"/>
      <c r="Q505" s="53"/>
      <c r="R505" s="52"/>
      <c r="S505" s="52"/>
      <c r="T505" s="52"/>
      <c r="U505" s="52"/>
      <c r="V505" s="52"/>
      <c r="W505" s="52"/>
      <c r="X505" s="52"/>
      <c r="Y505" s="52"/>
      <c r="Z505" s="52"/>
      <c r="AA505" s="52"/>
      <c r="AB505" s="52"/>
      <c r="AD505" s="55"/>
    </row>
    <row r="506" spans="1:30">
      <c r="A506" s="51"/>
      <c r="B506" s="52"/>
      <c r="C506" s="148"/>
      <c r="D506" s="52"/>
      <c r="E506" s="52"/>
      <c r="F506" s="52"/>
      <c r="G506" s="52"/>
      <c r="H506" s="52"/>
      <c r="I506" s="52"/>
      <c r="J506" s="52"/>
      <c r="K506" s="52"/>
      <c r="L506" s="52"/>
      <c r="M506" s="52"/>
      <c r="N506" s="52"/>
      <c r="O506" s="59"/>
      <c r="P506" s="52"/>
      <c r="Q506" s="53"/>
      <c r="R506" s="52"/>
      <c r="S506" s="52"/>
      <c r="T506" s="52"/>
      <c r="U506" s="52"/>
      <c r="V506" s="52"/>
      <c r="W506" s="52"/>
      <c r="X506" s="52"/>
      <c r="Y506" s="52"/>
      <c r="Z506" s="52"/>
      <c r="AA506" s="52"/>
      <c r="AB506" s="52"/>
      <c r="AD506" s="55"/>
    </row>
    <row r="507" spans="1:30">
      <c r="A507" s="51"/>
      <c r="B507" s="52"/>
      <c r="C507" s="148"/>
      <c r="D507" s="52"/>
      <c r="E507" s="52"/>
      <c r="F507" s="52"/>
      <c r="G507" s="52"/>
      <c r="H507" s="52"/>
      <c r="I507" s="52"/>
      <c r="J507" s="52"/>
      <c r="K507" s="52"/>
      <c r="L507" s="52"/>
      <c r="M507" s="52"/>
      <c r="N507" s="52"/>
      <c r="O507" s="59"/>
      <c r="P507" s="52"/>
      <c r="Q507" s="53"/>
      <c r="R507" s="52"/>
      <c r="S507" s="52"/>
      <c r="T507" s="52"/>
      <c r="U507" s="52"/>
      <c r="V507" s="52"/>
      <c r="W507" s="52"/>
      <c r="X507" s="52"/>
      <c r="Y507" s="52"/>
      <c r="Z507" s="52"/>
      <c r="AA507" s="52"/>
      <c r="AB507" s="52"/>
      <c r="AD507" s="55"/>
    </row>
    <row r="508" spans="1:30">
      <c r="A508" s="51"/>
      <c r="B508" s="52"/>
      <c r="C508" s="148"/>
      <c r="D508" s="52"/>
      <c r="E508" s="52"/>
      <c r="F508" s="52"/>
      <c r="G508" s="52"/>
      <c r="H508" s="52"/>
      <c r="I508" s="52"/>
      <c r="J508" s="52"/>
      <c r="K508" s="52"/>
      <c r="L508" s="52"/>
      <c r="M508" s="52"/>
      <c r="N508" s="52"/>
      <c r="O508" s="59"/>
      <c r="P508" s="52"/>
      <c r="Q508" s="53"/>
      <c r="R508" s="52"/>
      <c r="S508" s="52"/>
      <c r="T508" s="52"/>
      <c r="U508" s="52"/>
      <c r="V508" s="52"/>
      <c r="W508" s="52"/>
      <c r="X508" s="52"/>
      <c r="Y508" s="52"/>
      <c r="Z508" s="52"/>
      <c r="AA508" s="52"/>
      <c r="AB508" s="52"/>
      <c r="AD508" s="55"/>
    </row>
    <row r="509" spans="1:30">
      <c r="A509" s="51"/>
      <c r="B509" s="52"/>
      <c r="C509" s="148"/>
      <c r="D509" s="52"/>
      <c r="E509" s="52"/>
      <c r="F509" s="52"/>
      <c r="G509" s="52"/>
      <c r="H509" s="52"/>
      <c r="I509" s="52"/>
      <c r="J509" s="52"/>
      <c r="K509" s="52"/>
      <c r="L509" s="52"/>
      <c r="M509" s="52"/>
      <c r="N509" s="52"/>
      <c r="O509" s="59"/>
      <c r="P509" s="52"/>
      <c r="Q509" s="53"/>
      <c r="R509" s="52"/>
      <c r="S509" s="52"/>
      <c r="T509" s="52"/>
      <c r="U509" s="52"/>
      <c r="V509" s="52"/>
      <c r="W509" s="52"/>
      <c r="X509" s="52"/>
      <c r="Y509" s="52"/>
      <c r="Z509" s="52"/>
      <c r="AA509" s="52"/>
      <c r="AB509" s="52"/>
      <c r="AD509" s="55"/>
    </row>
    <row r="510" spans="1:30">
      <c r="A510" s="51"/>
      <c r="B510" s="52"/>
      <c r="C510" s="148"/>
      <c r="D510" s="52"/>
      <c r="E510" s="52"/>
      <c r="F510" s="52"/>
      <c r="G510" s="52"/>
      <c r="H510" s="52"/>
      <c r="I510" s="52"/>
      <c r="J510" s="52"/>
      <c r="K510" s="52"/>
      <c r="L510" s="52"/>
      <c r="M510" s="52"/>
      <c r="N510" s="52"/>
      <c r="O510" s="59"/>
      <c r="P510" s="52"/>
      <c r="Q510" s="53"/>
      <c r="R510" s="52"/>
      <c r="S510" s="52"/>
      <c r="T510" s="52"/>
      <c r="U510" s="52"/>
      <c r="V510" s="52"/>
      <c r="W510" s="52"/>
      <c r="X510" s="52"/>
      <c r="Y510" s="52"/>
      <c r="Z510" s="52"/>
      <c r="AA510" s="52"/>
      <c r="AB510" s="52"/>
      <c r="AD510" s="55"/>
    </row>
    <row r="511" spans="1:30">
      <c r="A511" s="51"/>
      <c r="B511" s="52"/>
      <c r="C511" s="148"/>
      <c r="D511" s="52"/>
      <c r="E511" s="52"/>
      <c r="F511" s="52"/>
      <c r="G511" s="52"/>
      <c r="H511" s="52"/>
      <c r="I511" s="52"/>
      <c r="J511" s="52"/>
      <c r="K511" s="52"/>
      <c r="L511" s="52"/>
      <c r="M511" s="52"/>
      <c r="N511" s="52"/>
      <c r="O511" s="59"/>
      <c r="P511" s="52"/>
      <c r="Q511" s="53"/>
      <c r="R511" s="52"/>
      <c r="S511" s="52"/>
      <c r="T511" s="52"/>
      <c r="U511" s="52"/>
      <c r="V511" s="52"/>
      <c r="W511" s="52"/>
      <c r="X511" s="52"/>
      <c r="Y511" s="52"/>
      <c r="Z511" s="52"/>
      <c r="AA511" s="52"/>
      <c r="AB511" s="52"/>
      <c r="AD511" s="55"/>
    </row>
    <row r="512" spans="1:30">
      <c r="A512" s="51"/>
      <c r="B512" s="52"/>
      <c r="C512" s="148"/>
      <c r="D512" s="52"/>
      <c r="E512" s="52"/>
      <c r="F512" s="52"/>
      <c r="G512" s="52"/>
      <c r="H512" s="52"/>
      <c r="I512" s="52"/>
      <c r="J512" s="52"/>
      <c r="K512" s="52"/>
      <c r="L512" s="52"/>
      <c r="M512" s="52"/>
      <c r="N512" s="52"/>
      <c r="O512" s="59"/>
      <c r="P512" s="52"/>
      <c r="Q512" s="53"/>
      <c r="R512" s="52"/>
      <c r="S512" s="52"/>
      <c r="T512" s="52"/>
      <c r="U512" s="52"/>
      <c r="V512" s="52"/>
      <c r="W512" s="52"/>
      <c r="X512" s="52"/>
      <c r="Y512" s="52"/>
      <c r="Z512" s="52"/>
      <c r="AA512" s="52"/>
      <c r="AB512" s="52"/>
      <c r="AD512" s="55"/>
    </row>
    <row r="513" spans="1:30">
      <c r="A513" s="51"/>
      <c r="B513" s="52"/>
      <c r="C513" s="148"/>
      <c r="D513" s="52"/>
      <c r="E513" s="52"/>
      <c r="F513" s="52"/>
      <c r="G513" s="52"/>
      <c r="H513" s="52"/>
      <c r="I513" s="52"/>
      <c r="J513" s="52"/>
      <c r="K513" s="52"/>
      <c r="L513" s="52"/>
      <c r="M513" s="52"/>
      <c r="N513" s="52"/>
      <c r="O513" s="59"/>
      <c r="P513" s="52"/>
      <c r="Q513" s="53"/>
      <c r="R513" s="52"/>
      <c r="S513" s="52"/>
      <c r="T513" s="52"/>
      <c r="U513" s="52"/>
      <c r="V513" s="52"/>
      <c r="W513" s="52"/>
      <c r="X513" s="52"/>
      <c r="Y513" s="52"/>
      <c r="Z513" s="52"/>
      <c r="AA513" s="52"/>
      <c r="AB513" s="52"/>
      <c r="AD513" s="55"/>
    </row>
    <row r="514" spans="1:30">
      <c r="A514" s="51"/>
      <c r="B514" s="52"/>
      <c r="C514" s="148"/>
      <c r="D514" s="52"/>
      <c r="E514" s="52"/>
      <c r="F514" s="52"/>
      <c r="G514" s="52"/>
      <c r="H514" s="52"/>
      <c r="I514" s="52"/>
      <c r="J514" s="52"/>
      <c r="K514" s="52"/>
      <c r="L514" s="52"/>
      <c r="M514" s="52"/>
      <c r="N514" s="52"/>
      <c r="O514" s="59"/>
      <c r="P514" s="52"/>
      <c r="Q514" s="53"/>
      <c r="R514" s="52"/>
      <c r="S514" s="52"/>
      <c r="T514" s="52"/>
      <c r="U514" s="52"/>
      <c r="V514" s="52"/>
      <c r="W514" s="52"/>
      <c r="X514" s="52"/>
      <c r="Y514" s="52"/>
      <c r="Z514" s="52"/>
      <c r="AA514" s="52"/>
      <c r="AB514" s="52"/>
      <c r="AD514" s="55"/>
    </row>
    <row r="515" spans="1:30">
      <c r="A515" s="51"/>
      <c r="B515" s="52"/>
      <c r="C515" s="148"/>
      <c r="D515" s="52"/>
      <c r="E515" s="52"/>
      <c r="F515" s="52"/>
      <c r="G515" s="52"/>
      <c r="H515" s="52"/>
      <c r="I515" s="52"/>
      <c r="J515" s="52"/>
      <c r="K515" s="52"/>
      <c r="L515" s="52"/>
      <c r="M515" s="52"/>
      <c r="N515" s="52"/>
      <c r="O515" s="59"/>
      <c r="P515" s="52"/>
      <c r="Q515" s="53"/>
      <c r="R515" s="52"/>
      <c r="S515" s="52"/>
      <c r="T515" s="52"/>
      <c r="U515" s="52"/>
      <c r="V515" s="52"/>
      <c r="W515" s="52"/>
      <c r="X515" s="52"/>
      <c r="Y515" s="52"/>
      <c r="Z515" s="52"/>
      <c r="AA515" s="52"/>
      <c r="AB515" s="52"/>
      <c r="AD515" s="55"/>
    </row>
    <row r="516" spans="1:30">
      <c r="A516" s="51"/>
      <c r="B516" s="52"/>
      <c r="C516" s="148"/>
      <c r="D516" s="52"/>
      <c r="E516" s="52"/>
      <c r="F516" s="52"/>
      <c r="G516" s="52"/>
      <c r="H516" s="52"/>
      <c r="I516" s="52"/>
      <c r="J516" s="52"/>
      <c r="K516" s="52"/>
      <c r="L516" s="52"/>
      <c r="M516" s="52"/>
      <c r="N516" s="52"/>
      <c r="O516" s="59"/>
      <c r="P516" s="52"/>
      <c r="Q516" s="53"/>
      <c r="R516" s="52"/>
      <c r="S516" s="52"/>
      <c r="T516" s="52"/>
      <c r="U516" s="52"/>
      <c r="V516" s="52"/>
      <c r="W516" s="52"/>
      <c r="X516" s="52"/>
      <c r="Y516" s="52"/>
      <c r="Z516" s="52"/>
      <c r="AA516" s="52"/>
      <c r="AB516" s="52"/>
      <c r="AD516" s="55"/>
    </row>
    <row r="517" spans="1:30">
      <c r="A517" s="51"/>
      <c r="B517" s="52"/>
      <c r="C517" s="148"/>
      <c r="D517" s="52"/>
      <c r="E517" s="52"/>
      <c r="F517" s="52"/>
      <c r="G517" s="52"/>
      <c r="H517" s="52"/>
      <c r="I517" s="52"/>
      <c r="J517" s="52"/>
      <c r="K517" s="52"/>
      <c r="L517" s="52"/>
      <c r="M517" s="52"/>
      <c r="N517" s="52"/>
      <c r="O517" s="59"/>
      <c r="P517" s="52"/>
      <c r="Q517" s="53"/>
      <c r="R517" s="52"/>
      <c r="S517" s="52"/>
      <c r="T517" s="52"/>
      <c r="U517" s="52"/>
      <c r="V517" s="52"/>
      <c r="W517" s="52"/>
      <c r="X517" s="52"/>
      <c r="Y517" s="52"/>
      <c r="Z517" s="52"/>
      <c r="AA517" s="52"/>
      <c r="AB517" s="52"/>
      <c r="AD517" s="55"/>
    </row>
    <row r="518" spans="1:30">
      <c r="A518" s="51"/>
      <c r="B518" s="52"/>
      <c r="C518" s="148"/>
      <c r="D518" s="52"/>
      <c r="E518" s="52"/>
      <c r="F518" s="52"/>
      <c r="G518" s="52"/>
      <c r="H518" s="52"/>
      <c r="I518" s="52"/>
      <c r="J518" s="52"/>
      <c r="K518" s="52"/>
      <c r="L518" s="52"/>
      <c r="M518" s="52"/>
      <c r="N518" s="52"/>
      <c r="O518" s="59"/>
      <c r="P518" s="52"/>
      <c r="Q518" s="53"/>
      <c r="R518" s="52"/>
      <c r="S518" s="52"/>
      <c r="T518" s="52"/>
      <c r="U518" s="52"/>
      <c r="V518" s="52"/>
      <c r="W518" s="52"/>
      <c r="X518" s="52"/>
      <c r="Y518" s="52"/>
      <c r="Z518" s="52"/>
      <c r="AA518" s="52"/>
      <c r="AB518" s="52"/>
      <c r="AD518" s="55"/>
    </row>
    <row r="519" spans="1:30">
      <c r="A519" s="51"/>
      <c r="B519" s="52"/>
      <c r="C519" s="148"/>
      <c r="D519" s="52"/>
      <c r="E519" s="52"/>
      <c r="F519" s="52"/>
      <c r="G519" s="52"/>
      <c r="H519" s="52"/>
      <c r="I519" s="52"/>
      <c r="J519" s="52"/>
      <c r="K519" s="52"/>
      <c r="L519" s="52"/>
      <c r="M519" s="52"/>
      <c r="N519" s="52"/>
      <c r="O519" s="59"/>
      <c r="P519" s="52"/>
      <c r="Q519" s="53"/>
      <c r="R519" s="52"/>
      <c r="S519" s="52"/>
      <c r="T519" s="52"/>
      <c r="U519" s="52"/>
      <c r="V519" s="52"/>
      <c r="W519" s="52"/>
      <c r="X519" s="52"/>
      <c r="Y519" s="52"/>
      <c r="Z519" s="52"/>
      <c r="AA519" s="52"/>
      <c r="AB519" s="52"/>
      <c r="AD519" s="55"/>
    </row>
    <row r="520" spans="1:30">
      <c r="A520" s="51"/>
      <c r="B520" s="52"/>
      <c r="C520" s="148"/>
      <c r="D520" s="52"/>
      <c r="E520" s="52"/>
      <c r="F520" s="52"/>
      <c r="G520" s="52"/>
      <c r="H520" s="52"/>
      <c r="I520" s="52"/>
      <c r="J520" s="52"/>
      <c r="K520" s="52"/>
      <c r="L520" s="52"/>
      <c r="M520" s="52"/>
      <c r="N520" s="52"/>
      <c r="O520" s="59"/>
      <c r="P520" s="52"/>
      <c r="Q520" s="53"/>
      <c r="R520" s="52"/>
      <c r="S520" s="52"/>
      <c r="T520" s="52"/>
      <c r="U520" s="52"/>
      <c r="V520" s="52"/>
      <c r="W520" s="52"/>
      <c r="X520" s="52"/>
      <c r="Y520" s="52"/>
      <c r="Z520" s="52"/>
      <c r="AA520" s="52"/>
      <c r="AB520" s="52"/>
      <c r="AD520" s="55"/>
    </row>
    <row r="521" spans="1:30">
      <c r="A521" s="51"/>
      <c r="B521" s="52"/>
      <c r="C521" s="148"/>
      <c r="D521" s="52"/>
      <c r="E521" s="52"/>
      <c r="F521" s="52"/>
      <c r="G521" s="52"/>
      <c r="H521" s="52"/>
      <c r="I521" s="52"/>
      <c r="J521" s="52"/>
      <c r="K521" s="52"/>
      <c r="L521" s="52"/>
      <c r="M521" s="52"/>
      <c r="N521" s="52"/>
      <c r="O521" s="59"/>
      <c r="P521" s="52"/>
      <c r="Q521" s="53"/>
      <c r="R521" s="52"/>
      <c r="S521" s="52"/>
      <c r="T521" s="52"/>
      <c r="U521" s="52"/>
      <c r="V521" s="52"/>
      <c r="W521" s="52"/>
      <c r="X521" s="52"/>
      <c r="Y521" s="52"/>
      <c r="Z521" s="52"/>
      <c r="AA521" s="52"/>
      <c r="AB521" s="52"/>
      <c r="AD521" s="55"/>
    </row>
    <row r="522" spans="1:30">
      <c r="A522" s="51"/>
      <c r="B522" s="52"/>
      <c r="C522" s="148"/>
      <c r="D522" s="52"/>
      <c r="E522" s="52"/>
      <c r="F522" s="52"/>
      <c r="G522" s="52"/>
      <c r="H522" s="52"/>
      <c r="I522" s="52"/>
      <c r="J522" s="52"/>
      <c r="K522" s="52"/>
      <c r="L522" s="52"/>
      <c r="M522" s="52"/>
      <c r="N522" s="52"/>
      <c r="O522" s="59"/>
      <c r="P522" s="52"/>
      <c r="Q522" s="53"/>
      <c r="R522" s="52"/>
      <c r="S522" s="52"/>
      <c r="T522" s="52"/>
      <c r="U522" s="52"/>
      <c r="V522" s="52"/>
      <c r="W522" s="52"/>
      <c r="X522" s="52"/>
      <c r="Y522" s="52"/>
      <c r="Z522" s="52"/>
      <c r="AA522" s="52"/>
      <c r="AB522" s="52"/>
      <c r="AD522" s="55"/>
    </row>
    <row r="523" spans="1:30">
      <c r="A523" s="51"/>
      <c r="B523" s="52"/>
      <c r="C523" s="148"/>
      <c r="D523" s="52"/>
      <c r="E523" s="52"/>
      <c r="F523" s="52"/>
      <c r="G523" s="52"/>
      <c r="H523" s="52"/>
      <c r="I523" s="52"/>
      <c r="J523" s="52"/>
      <c r="K523" s="52"/>
      <c r="L523" s="52"/>
      <c r="M523" s="52"/>
      <c r="N523" s="52"/>
      <c r="O523" s="59"/>
      <c r="P523" s="52"/>
      <c r="Q523" s="53"/>
      <c r="R523" s="52"/>
      <c r="S523" s="52"/>
      <c r="T523" s="52"/>
      <c r="U523" s="52"/>
      <c r="V523" s="52"/>
      <c r="W523" s="52"/>
      <c r="X523" s="52"/>
      <c r="Y523" s="52"/>
      <c r="Z523" s="52"/>
      <c r="AA523" s="52"/>
      <c r="AB523" s="52"/>
      <c r="AD523" s="55"/>
    </row>
    <row r="524" spans="1:30">
      <c r="A524" s="51"/>
      <c r="B524" s="52"/>
      <c r="C524" s="148"/>
      <c r="D524" s="52"/>
      <c r="E524" s="52"/>
      <c r="F524" s="52"/>
      <c r="G524" s="52"/>
      <c r="H524" s="52"/>
      <c r="I524" s="52"/>
      <c r="J524" s="52"/>
      <c r="K524" s="52"/>
      <c r="L524" s="52"/>
      <c r="M524" s="52"/>
      <c r="N524" s="52"/>
      <c r="O524" s="59"/>
      <c r="P524" s="52"/>
      <c r="Q524" s="53"/>
      <c r="R524" s="52"/>
      <c r="S524" s="52"/>
      <c r="T524" s="52"/>
      <c r="U524" s="52"/>
      <c r="V524" s="52"/>
      <c r="W524" s="52"/>
      <c r="X524" s="52"/>
      <c r="Y524" s="52"/>
      <c r="Z524" s="52"/>
      <c r="AA524" s="52"/>
      <c r="AB524" s="52"/>
      <c r="AD524" s="55"/>
    </row>
    <row r="525" spans="1:30">
      <c r="A525" s="51"/>
      <c r="B525" s="52"/>
      <c r="C525" s="148"/>
      <c r="D525" s="52"/>
      <c r="E525" s="52"/>
      <c r="F525" s="52"/>
      <c r="G525" s="52"/>
      <c r="H525" s="52"/>
      <c r="I525" s="52"/>
      <c r="J525" s="52"/>
      <c r="K525" s="52"/>
      <c r="L525" s="52"/>
      <c r="M525" s="52"/>
      <c r="N525" s="52"/>
      <c r="O525" s="59"/>
      <c r="P525" s="52"/>
      <c r="Q525" s="53"/>
      <c r="R525" s="52"/>
      <c r="S525" s="52"/>
      <c r="T525" s="52"/>
      <c r="U525" s="52"/>
      <c r="V525" s="52"/>
      <c r="W525" s="52"/>
      <c r="X525" s="52"/>
      <c r="Y525" s="52"/>
      <c r="Z525" s="52"/>
      <c r="AA525" s="52"/>
      <c r="AB525" s="52"/>
      <c r="AD525" s="55"/>
    </row>
    <row r="526" spans="1:30">
      <c r="A526" s="51"/>
      <c r="B526" s="52"/>
      <c r="C526" s="148"/>
      <c r="D526" s="52"/>
      <c r="E526" s="52"/>
      <c r="F526" s="52"/>
      <c r="G526" s="52"/>
      <c r="H526" s="52"/>
      <c r="I526" s="52"/>
      <c r="J526" s="52"/>
      <c r="K526" s="52"/>
      <c r="L526" s="52"/>
      <c r="M526" s="52"/>
      <c r="N526" s="52"/>
      <c r="O526" s="59"/>
      <c r="P526" s="52"/>
      <c r="Q526" s="53"/>
      <c r="R526" s="52"/>
      <c r="S526" s="52"/>
      <c r="T526" s="52"/>
      <c r="U526" s="52"/>
      <c r="V526" s="52"/>
      <c r="W526" s="52"/>
      <c r="X526" s="52"/>
      <c r="Y526" s="52"/>
      <c r="Z526" s="52"/>
      <c r="AA526" s="52"/>
      <c r="AB526" s="52"/>
      <c r="AD526" s="55"/>
    </row>
    <row r="527" spans="1:30">
      <c r="A527" s="51"/>
      <c r="B527" s="52"/>
      <c r="C527" s="148"/>
      <c r="D527" s="52"/>
      <c r="E527" s="52"/>
      <c r="F527" s="52"/>
      <c r="G527" s="52"/>
      <c r="H527" s="52"/>
      <c r="I527" s="52"/>
      <c r="J527" s="52"/>
      <c r="K527" s="52"/>
      <c r="L527" s="52"/>
      <c r="M527" s="52"/>
      <c r="N527" s="52"/>
      <c r="O527" s="59"/>
      <c r="P527" s="52"/>
      <c r="Q527" s="53"/>
      <c r="R527" s="52"/>
      <c r="S527" s="52"/>
      <c r="T527" s="52"/>
      <c r="U527" s="52"/>
      <c r="V527" s="52"/>
      <c r="W527" s="52"/>
      <c r="X527" s="52"/>
      <c r="Y527" s="52"/>
      <c r="Z527" s="52"/>
      <c r="AA527" s="52"/>
      <c r="AB527" s="52"/>
      <c r="AD527" s="55"/>
    </row>
    <row r="528" spans="1:30">
      <c r="A528" s="51"/>
      <c r="B528" s="52"/>
      <c r="C528" s="148"/>
      <c r="D528" s="52"/>
      <c r="E528" s="52"/>
      <c r="F528" s="52"/>
      <c r="G528" s="52"/>
      <c r="H528" s="52"/>
      <c r="I528" s="52"/>
      <c r="J528" s="52"/>
      <c r="K528" s="52"/>
      <c r="L528" s="52"/>
      <c r="M528" s="52"/>
      <c r="N528" s="52"/>
      <c r="O528" s="59"/>
      <c r="P528" s="52"/>
      <c r="Q528" s="53"/>
      <c r="R528" s="52"/>
      <c r="S528" s="52"/>
      <c r="T528" s="52"/>
      <c r="U528" s="52"/>
      <c r="V528" s="52"/>
      <c r="W528" s="52"/>
      <c r="X528" s="52"/>
      <c r="Y528" s="52"/>
      <c r="Z528" s="52"/>
      <c r="AA528" s="52"/>
      <c r="AB528" s="52"/>
      <c r="AD528" s="55"/>
    </row>
    <row r="529" spans="1:30">
      <c r="A529" s="51"/>
      <c r="B529" s="52"/>
      <c r="C529" s="148"/>
      <c r="D529" s="52"/>
      <c r="E529" s="52"/>
      <c r="F529" s="52"/>
      <c r="G529" s="52"/>
      <c r="H529" s="52"/>
      <c r="I529" s="52"/>
      <c r="J529" s="52"/>
      <c r="K529" s="52"/>
      <c r="L529" s="52"/>
      <c r="M529" s="52"/>
      <c r="N529" s="52"/>
      <c r="O529" s="59"/>
      <c r="P529" s="52"/>
      <c r="Q529" s="53"/>
      <c r="R529" s="52"/>
      <c r="S529" s="52"/>
      <c r="T529" s="52"/>
      <c r="U529" s="52"/>
      <c r="V529" s="52"/>
      <c r="W529" s="52"/>
      <c r="X529" s="52"/>
      <c r="Y529" s="52"/>
      <c r="Z529" s="52"/>
      <c r="AA529" s="52"/>
      <c r="AB529" s="52"/>
      <c r="AD529" s="55"/>
    </row>
    <row r="530" spans="1:30">
      <c r="A530" s="51"/>
      <c r="B530" s="52"/>
      <c r="C530" s="148"/>
      <c r="D530" s="52"/>
      <c r="E530" s="52"/>
      <c r="F530" s="52"/>
      <c r="G530" s="52"/>
      <c r="H530" s="52"/>
      <c r="I530" s="52"/>
      <c r="J530" s="52"/>
      <c r="K530" s="52"/>
      <c r="L530" s="52"/>
      <c r="M530" s="52"/>
      <c r="N530" s="52"/>
      <c r="O530" s="59"/>
      <c r="P530" s="52"/>
      <c r="Q530" s="53"/>
      <c r="R530" s="52"/>
      <c r="S530" s="52"/>
      <c r="T530" s="52"/>
      <c r="U530" s="52"/>
      <c r="V530" s="52"/>
      <c r="W530" s="52"/>
      <c r="X530" s="52"/>
      <c r="Y530" s="52"/>
      <c r="Z530" s="52"/>
      <c r="AA530" s="52"/>
      <c r="AB530" s="52"/>
      <c r="AD530" s="55"/>
    </row>
    <row r="531" spans="1:30">
      <c r="A531" s="51"/>
      <c r="B531" s="52"/>
      <c r="C531" s="148"/>
      <c r="D531" s="52"/>
      <c r="E531" s="52"/>
      <c r="F531" s="52"/>
      <c r="G531" s="52"/>
      <c r="H531" s="52"/>
      <c r="I531" s="52"/>
      <c r="J531" s="52"/>
      <c r="K531" s="52"/>
      <c r="L531" s="52"/>
      <c r="M531" s="52"/>
      <c r="N531" s="52"/>
      <c r="O531" s="59"/>
      <c r="P531" s="52"/>
      <c r="Q531" s="53"/>
      <c r="R531" s="52"/>
      <c r="S531" s="52"/>
      <c r="T531" s="52"/>
      <c r="U531" s="52"/>
      <c r="V531" s="52"/>
      <c r="W531" s="52"/>
      <c r="X531" s="52"/>
      <c r="Y531" s="52"/>
      <c r="Z531" s="52"/>
      <c r="AA531" s="52"/>
      <c r="AB531" s="52"/>
      <c r="AD531" s="55"/>
    </row>
    <row r="532" spans="1:30">
      <c r="A532" s="51"/>
      <c r="B532" s="52"/>
      <c r="C532" s="148"/>
      <c r="D532" s="52"/>
      <c r="E532" s="52"/>
      <c r="F532" s="52"/>
      <c r="G532" s="52"/>
      <c r="H532" s="52"/>
      <c r="I532" s="52"/>
      <c r="J532" s="52"/>
      <c r="K532" s="52"/>
      <c r="L532" s="52"/>
      <c r="M532" s="52"/>
      <c r="N532" s="52"/>
      <c r="O532" s="59"/>
      <c r="P532" s="52"/>
      <c r="Q532" s="53"/>
      <c r="R532" s="52"/>
      <c r="S532" s="52"/>
      <c r="T532" s="52"/>
      <c r="U532" s="52"/>
      <c r="V532" s="52"/>
      <c r="W532" s="52"/>
      <c r="X532" s="52"/>
      <c r="Y532" s="52"/>
      <c r="Z532" s="52"/>
      <c r="AA532" s="52"/>
      <c r="AB532" s="52"/>
      <c r="AD532" s="55"/>
    </row>
    <row r="533" spans="1:30">
      <c r="A533" s="51"/>
      <c r="B533" s="52"/>
      <c r="C533" s="148"/>
      <c r="D533" s="52"/>
      <c r="E533" s="52"/>
      <c r="F533" s="52"/>
      <c r="G533" s="52"/>
      <c r="H533" s="52"/>
      <c r="I533" s="52"/>
      <c r="J533" s="52"/>
      <c r="K533" s="52"/>
      <c r="L533" s="52"/>
      <c r="M533" s="52"/>
      <c r="N533" s="52"/>
      <c r="O533" s="59"/>
      <c r="P533" s="52"/>
      <c r="Q533" s="53"/>
      <c r="R533" s="52"/>
      <c r="S533" s="52"/>
      <c r="T533" s="52"/>
      <c r="U533" s="52"/>
      <c r="V533" s="52"/>
      <c r="W533" s="52"/>
      <c r="X533" s="52"/>
      <c r="Y533" s="52"/>
      <c r="Z533" s="52"/>
      <c r="AA533" s="52"/>
      <c r="AB533" s="52"/>
      <c r="AD533" s="55"/>
    </row>
    <row r="534" spans="1:30">
      <c r="A534" s="51"/>
      <c r="B534" s="52"/>
      <c r="C534" s="148"/>
      <c r="D534" s="52"/>
      <c r="E534" s="52"/>
      <c r="F534" s="52"/>
      <c r="G534" s="52"/>
      <c r="H534" s="52"/>
      <c r="I534" s="52"/>
      <c r="J534" s="52"/>
      <c r="K534" s="52"/>
      <c r="L534" s="52"/>
      <c r="M534" s="52"/>
      <c r="N534" s="52"/>
      <c r="O534" s="59"/>
      <c r="P534" s="52"/>
      <c r="Q534" s="53"/>
      <c r="R534" s="52"/>
      <c r="S534" s="52"/>
      <c r="T534" s="52"/>
      <c r="U534" s="52"/>
      <c r="V534" s="52"/>
      <c r="W534" s="52"/>
      <c r="X534" s="52"/>
      <c r="Y534" s="52"/>
      <c r="Z534" s="52"/>
      <c r="AA534" s="52"/>
      <c r="AB534" s="52"/>
      <c r="AD534" s="55"/>
    </row>
    <row r="535" spans="1:30">
      <c r="A535" s="51"/>
      <c r="B535" s="52"/>
      <c r="C535" s="148"/>
      <c r="D535" s="52"/>
      <c r="E535" s="52"/>
      <c r="F535" s="52"/>
      <c r="G535" s="52"/>
      <c r="H535" s="52"/>
      <c r="I535" s="52"/>
      <c r="J535" s="52"/>
      <c r="K535" s="52"/>
      <c r="L535" s="52"/>
      <c r="M535" s="52"/>
      <c r="N535" s="52"/>
      <c r="O535" s="59"/>
      <c r="P535" s="52"/>
      <c r="Q535" s="53"/>
      <c r="R535" s="52"/>
      <c r="S535" s="52"/>
      <c r="T535" s="52"/>
      <c r="U535" s="52"/>
      <c r="V535" s="52"/>
      <c r="W535" s="52"/>
      <c r="X535" s="52"/>
      <c r="Y535" s="52"/>
      <c r="Z535" s="52"/>
      <c r="AA535" s="52"/>
      <c r="AB535" s="52"/>
      <c r="AD535" s="55"/>
    </row>
    <row r="536" spans="1:30">
      <c r="A536" s="51"/>
      <c r="B536" s="52"/>
      <c r="C536" s="148"/>
      <c r="D536" s="52"/>
      <c r="E536" s="52"/>
      <c r="F536" s="52"/>
      <c r="G536" s="52"/>
      <c r="H536" s="52"/>
      <c r="I536" s="52"/>
      <c r="J536" s="52"/>
      <c r="K536" s="52"/>
      <c r="L536" s="52"/>
      <c r="M536" s="52"/>
      <c r="N536" s="52"/>
      <c r="O536" s="59"/>
      <c r="P536" s="52"/>
      <c r="Q536" s="53"/>
      <c r="R536" s="52"/>
      <c r="S536" s="52"/>
      <c r="T536" s="52"/>
      <c r="U536" s="52"/>
      <c r="V536" s="52"/>
      <c r="W536" s="52"/>
      <c r="X536" s="52"/>
      <c r="Y536" s="52"/>
      <c r="Z536" s="52"/>
      <c r="AA536" s="52"/>
      <c r="AB536" s="52"/>
      <c r="AD536" s="55"/>
    </row>
    <row r="537" spans="1:30">
      <c r="A537" s="51"/>
      <c r="B537" s="52"/>
      <c r="C537" s="148"/>
      <c r="D537" s="52"/>
      <c r="E537" s="52"/>
      <c r="F537" s="52"/>
      <c r="G537" s="52"/>
      <c r="H537" s="52"/>
      <c r="I537" s="52"/>
      <c r="J537" s="52"/>
      <c r="K537" s="52"/>
      <c r="L537" s="52"/>
      <c r="M537" s="52"/>
      <c r="N537" s="52"/>
      <c r="O537" s="59"/>
      <c r="P537" s="52"/>
      <c r="Q537" s="53"/>
      <c r="R537" s="52"/>
      <c r="S537" s="52"/>
      <c r="T537" s="52"/>
      <c r="U537" s="52"/>
      <c r="V537" s="52"/>
      <c r="W537" s="52"/>
      <c r="X537" s="52"/>
      <c r="Y537" s="52"/>
      <c r="Z537" s="52"/>
      <c r="AA537" s="52"/>
      <c r="AB537" s="52"/>
      <c r="AD537" s="55"/>
    </row>
    <row r="538" spans="1:30">
      <c r="A538" s="51"/>
      <c r="B538" s="52"/>
      <c r="C538" s="148"/>
      <c r="D538" s="52"/>
      <c r="E538" s="52"/>
      <c r="F538" s="52"/>
      <c r="G538" s="52"/>
      <c r="H538" s="52"/>
      <c r="I538" s="52"/>
      <c r="J538" s="52"/>
      <c r="K538" s="52"/>
      <c r="L538" s="52"/>
      <c r="M538" s="52"/>
      <c r="N538" s="52"/>
      <c r="O538" s="59"/>
      <c r="P538" s="52"/>
      <c r="Q538" s="53"/>
      <c r="R538" s="52"/>
      <c r="S538" s="52"/>
      <c r="T538" s="52"/>
      <c r="U538" s="52"/>
      <c r="V538" s="52"/>
      <c r="W538" s="52"/>
      <c r="X538" s="52"/>
      <c r="Y538" s="52"/>
      <c r="Z538" s="52"/>
      <c r="AA538" s="52"/>
      <c r="AB538" s="52"/>
      <c r="AD538" s="55"/>
    </row>
    <row r="539" spans="1:30">
      <c r="A539" s="51"/>
      <c r="B539" s="52"/>
      <c r="C539" s="148"/>
      <c r="D539" s="52"/>
      <c r="E539" s="52"/>
      <c r="F539" s="52"/>
      <c r="G539" s="52"/>
      <c r="H539" s="52"/>
      <c r="I539" s="52"/>
      <c r="J539" s="52"/>
      <c r="K539" s="52"/>
      <c r="L539" s="52"/>
      <c r="M539" s="52"/>
      <c r="N539" s="52"/>
      <c r="O539" s="59"/>
      <c r="P539" s="52"/>
      <c r="Q539" s="53"/>
      <c r="R539" s="52"/>
      <c r="S539" s="52"/>
      <c r="T539" s="52"/>
      <c r="U539" s="52"/>
      <c r="V539" s="52"/>
      <c r="W539" s="52"/>
      <c r="X539" s="52"/>
      <c r="Y539" s="52"/>
      <c r="Z539" s="52"/>
      <c r="AA539" s="52"/>
      <c r="AB539" s="52"/>
      <c r="AD539" s="55"/>
    </row>
    <row r="540" spans="1:30">
      <c r="A540" s="51"/>
      <c r="B540" s="52"/>
      <c r="C540" s="148"/>
      <c r="D540" s="52"/>
      <c r="E540" s="52"/>
      <c r="F540" s="52"/>
      <c r="G540" s="52"/>
      <c r="H540" s="52"/>
      <c r="I540" s="52"/>
      <c r="J540" s="52"/>
      <c r="K540" s="52"/>
      <c r="L540" s="52"/>
      <c r="M540" s="52"/>
      <c r="N540" s="52"/>
      <c r="O540" s="59"/>
      <c r="P540" s="52"/>
      <c r="Q540" s="53"/>
      <c r="R540" s="52"/>
      <c r="S540" s="52"/>
      <c r="T540" s="52"/>
      <c r="U540" s="52"/>
      <c r="V540" s="52"/>
      <c r="W540" s="52"/>
      <c r="X540" s="52"/>
      <c r="Y540" s="52"/>
      <c r="Z540" s="52"/>
      <c r="AA540" s="52"/>
      <c r="AB540" s="52"/>
      <c r="AD540" s="55"/>
    </row>
    <row r="541" spans="1:30">
      <c r="A541" s="51"/>
      <c r="B541" s="52"/>
      <c r="C541" s="148"/>
      <c r="D541" s="52"/>
      <c r="E541" s="52"/>
      <c r="F541" s="52"/>
      <c r="G541" s="52"/>
      <c r="H541" s="52"/>
      <c r="I541" s="52"/>
      <c r="J541" s="52"/>
      <c r="K541" s="52"/>
      <c r="L541" s="52"/>
      <c r="M541" s="52"/>
      <c r="N541" s="52"/>
      <c r="O541" s="59"/>
      <c r="P541" s="52"/>
      <c r="Q541" s="53"/>
      <c r="R541" s="52"/>
      <c r="S541" s="52"/>
      <c r="T541" s="52"/>
      <c r="U541" s="52"/>
      <c r="V541" s="52"/>
      <c r="W541" s="52"/>
      <c r="X541" s="52"/>
      <c r="Y541" s="52"/>
      <c r="Z541" s="52"/>
      <c r="AA541" s="52"/>
      <c r="AB541" s="52"/>
      <c r="AD541" s="55"/>
    </row>
    <row r="542" spans="1:30">
      <c r="A542" s="51"/>
      <c r="B542" s="52"/>
      <c r="C542" s="148"/>
      <c r="D542" s="52"/>
      <c r="E542" s="52"/>
      <c r="F542" s="52"/>
      <c r="G542" s="52"/>
      <c r="H542" s="52"/>
      <c r="I542" s="52"/>
      <c r="J542" s="52"/>
      <c r="K542" s="52"/>
      <c r="L542" s="52"/>
      <c r="M542" s="52"/>
      <c r="N542" s="52"/>
      <c r="O542" s="59"/>
      <c r="P542" s="52"/>
      <c r="Q542" s="53"/>
      <c r="R542" s="52"/>
      <c r="S542" s="52"/>
      <c r="T542" s="52"/>
      <c r="U542" s="52"/>
      <c r="V542" s="52"/>
      <c r="W542" s="52"/>
      <c r="X542" s="52"/>
      <c r="Y542" s="52"/>
      <c r="Z542" s="52"/>
      <c r="AA542" s="52"/>
      <c r="AB542" s="52"/>
      <c r="AD542" s="55"/>
    </row>
    <row r="543" spans="1:30">
      <c r="A543" s="51"/>
      <c r="B543" s="52"/>
      <c r="C543" s="148"/>
      <c r="D543" s="52"/>
      <c r="E543" s="52"/>
      <c r="F543" s="52"/>
      <c r="G543" s="52"/>
      <c r="H543" s="52"/>
      <c r="I543" s="52"/>
      <c r="J543" s="52"/>
      <c r="K543" s="52"/>
      <c r="L543" s="52"/>
      <c r="M543" s="52"/>
      <c r="N543" s="52"/>
      <c r="O543" s="59"/>
      <c r="P543" s="52"/>
      <c r="Q543" s="53"/>
      <c r="R543" s="52"/>
      <c r="S543" s="52"/>
      <c r="T543" s="52"/>
      <c r="U543" s="52"/>
      <c r="V543" s="52"/>
      <c r="W543" s="52"/>
      <c r="X543" s="52"/>
      <c r="Y543" s="52"/>
      <c r="Z543" s="52"/>
      <c r="AA543" s="52"/>
      <c r="AB543" s="52"/>
      <c r="AD543" s="55"/>
    </row>
    <row r="544" spans="1:30">
      <c r="A544" s="51"/>
      <c r="B544" s="52"/>
      <c r="C544" s="148"/>
      <c r="D544" s="52"/>
      <c r="E544" s="52"/>
      <c r="F544" s="52"/>
      <c r="G544" s="52"/>
      <c r="H544" s="52"/>
      <c r="I544" s="52"/>
      <c r="J544" s="52"/>
      <c r="K544" s="52"/>
      <c r="L544" s="52"/>
      <c r="M544" s="52"/>
      <c r="N544" s="52"/>
      <c r="O544" s="59"/>
      <c r="P544" s="52"/>
      <c r="Q544" s="53"/>
      <c r="R544" s="52"/>
      <c r="S544" s="52"/>
      <c r="T544" s="52"/>
      <c r="U544" s="52"/>
      <c r="V544" s="52"/>
      <c r="W544" s="52"/>
      <c r="X544" s="52"/>
      <c r="Y544" s="52"/>
      <c r="Z544" s="52"/>
      <c r="AA544" s="52"/>
      <c r="AB544" s="52"/>
      <c r="AD544" s="55"/>
    </row>
    <row r="545" spans="1:30">
      <c r="A545" s="51"/>
      <c r="B545" s="52"/>
      <c r="C545" s="148"/>
      <c r="D545" s="52"/>
      <c r="E545" s="52"/>
      <c r="F545" s="52"/>
      <c r="G545" s="52"/>
      <c r="H545" s="52"/>
      <c r="I545" s="52"/>
      <c r="J545" s="52"/>
      <c r="K545" s="52"/>
      <c r="L545" s="52"/>
      <c r="M545" s="52"/>
      <c r="N545" s="52"/>
      <c r="O545" s="59"/>
      <c r="P545" s="52"/>
      <c r="Q545" s="53"/>
      <c r="R545" s="52"/>
      <c r="S545" s="52"/>
      <c r="T545" s="52"/>
      <c r="U545" s="52"/>
      <c r="V545" s="52"/>
      <c r="W545" s="52"/>
      <c r="X545" s="52"/>
      <c r="Y545" s="52"/>
      <c r="Z545" s="52"/>
      <c r="AA545" s="52"/>
      <c r="AB545" s="52"/>
      <c r="AD545" s="55"/>
    </row>
    <row r="546" spans="1:30">
      <c r="A546" s="51"/>
      <c r="B546" s="52"/>
      <c r="C546" s="148"/>
      <c r="D546" s="52"/>
      <c r="E546" s="52"/>
      <c r="F546" s="52"/>
      <c r="G546" s="52"/>
      <c r="H546" s="52"/>
      <c r="I546" s="52"/>
      <c r="J546" s="52"/>
      <c r="K546" s="52"/>
      <c r="L546" s="52"/>
      <c r="M546" s="52"/>
      <c r="N546" s="52"/>
      <c r="O546" s="59"/>
      <c r="P546" s="52"/>
      <c r="Q546" s="53"/>
      <c r="R546" s="52"/>
      <c r="S546" s="52"/>
      <c r="T546" s="52"/>
      <c r="U546" s="52"/>
      <c r="V546" s="52"/>
      <c r="W546" s="52"/>
      <c r="X546" s="52"/>
      <c r="Y546" s="52"/>
      <c r="Z546" s="52"/>
      <c r="AA546" s="52"/>
      <c r="AB546" s="52"/>
      <c r="AD546" s="55"/>
    </row>
    <row r="547" spans="1:30">
      <c r="A547" s="51"/>
      <c r="B547" s="52"/>
      <c r="C547" s="148"/>
      <c r="D547" s="52"/>
      <c r="E547" s="52"/>
      <c r="F547" s="52"/>
      <c r="G547" s="52"/>
      <c r="H547" s="52"/>
      <c r="I547" s="52"/>
      <c r="J547" s="52"/>
      <c r="K547" s="52"/>
      <c r="L547" s="52"/>
      <c r="M547" s="52"/>
      <c r="N547" s="52"/>
      <c r="O547" s="59"/>
      <c r="P547" s="52"/>
      <c r="Q547" s="53"/>
      <c r="R547" s="52"/>
      <c r="S547" s="52"/>
      <c r="T547" s="52"/>
      <c r="U547" s="52"/>
      <c r="V547" s="52"/>
      <c r="W547" s="52"/>
      <c r="X547" s="52"/>
      <c r="Y547" s="52"/>
      <c r="Z547" s="52"/>
      <c r="AA547" s="52"/>
      <c r="AB547" s="52"/>
      <c r="AD547" s="55"/>
    </row>
    <row r="548" spans="1:30">
      <c r="A548" s="51"/>
      <c r="B548" s="52"/>
      <c r="C548" s="148"/>
      <c r="D548" s="52"/>
      <c r="E548" s="52"/>
      <c r="F548" s="52"/>
      <c r="G548" s="52"/>
      <c r="H548" s="52"/>
      <c r="I548" s="52"/>
      <c r="J548" s="52"/>
      <c r="K548" s="52"/>
      <c r="L548" s="52"/>
      <c r="M548" s="52"/>
      <c r="N548" s="52"/>
      <c r="O548" s="59"/>
      <c r="P548" s="52"/>
      <c r="Q548" s="53"/>
      <c r="R548" s="52"/>
      <c r="S548" s="52"/>
      <c r="T548" s="52"/>
      <c r="U548" s="52"/>
      <c r="V548" s="52"/>
      <c r="W548" s="52"/>
      <c r="X548" s="52"/>
      <c r="Y548" s="52"/>
      <c r="Z548" s="52"/>
      <c r="AA548" s="52"/>
      <c r="AB548" s="52"/>
      <c r="AD548" s="55"/>
    </row>
    <row r="549" spans="1:30">
      <c r="A549" s="51"/>
      <c r="B549" s="52"/>
      <c r="C549" s="148"/>
      <c r="D549" s="52"/>
      <c r="E549" s="52"/>
      <c r="F549" s="52"/>
      <c r="G549" s="52"/>
      <c r="H549" s="52"/>
      <c r="I549" s="52"/>
      <c r="J549" s="52"/>
      <c r="K549" s="52"/>
      <c r="L549" s="52"/>
      <c r="M549" s="52"/>
      <c r="N549" s="52"/>
      <c r="O549" s="59"/>
      <c r="P549" s="52"/>
      <c r="Q549" s="53"/>
      <c r="R549" s="52"/>
      <c r="S549" s="52"/>
      <c r="T549" s="52"/>
      <c r="U549" s="52"/>
      <c r="V549" s="52"/>
      <c r="W549" s="52"/>
      <c r="X549" s="52"/>
      <c r="Y549" s="52"/>
      <c r="Z549" s="52"/>
      <c r="AA549" s="52"/>
      <c r="AB549" s="52"/>
      <c r="AD549" s="55"/>
    </row>
    <row r="550" spans="1:30">
      <c r="A550" s="51"/>
      <c r="B550" s="52"/>
      <c r="C550" s="148"/>
      <c r="D550" s="52"/>
      <c r="E550" s="52"/>
      <c r="F550" s="52"/>
      <c r="G550" s="52"/>
      <c r="H550" s="52"/>
      <c r="I550" s="52"/>
      <c r="J550" s="52"/>
      <c r="K550" s="52"/>
      <c r="L550" s="52"/>
      <c r="M550" s="52"/>
      <c r="N550" s="52"/>
      <c r="O550" s="59"/>
      <c r="P550" s="52"/>
      <c r="Q550" s="53"/>
      <c r="R550" s="52"/>
      <c r="S550" s="52"/>
      <c r="T550" s="52"/>
      <c r="U550" s="52"/>
      <c r="V550" s="52"/>
      <c r="W550" s="52"/>
      <c r="X550" s="52"/>
      <c r="Y550" s="52"/>
      <c r="Z550" s="52"/>
      <c r="AA550" s="52"/>
      <c r="AB550" s="52"/>
      <c r="AD550" s="55"/>
    </row>
    <row r="551" spans="1:30">
      <c r="A551" s="51"/>
      <c r="B551" s="52"/>
      <c r="C551" s="148"/>
      <c r="D551" s="52"/>
      <c r="E551" s="52"/>
      <c r="F551" s="52"/>
      <c r="G551" s="52"/>
      <c r="H551" s="52"/>
      <c r="I551" s="52"/>
      <c r="J551" s="52"/>
      <c r="K551" s="52"/>
      <c r="L551" s="52"/>
      <c r="M551" s="52"/>
      <c r="N551" s="52"/>
      <c r="O551" s="59"/>
      <c r="P551" s="52"/>
      <c r="Q551" s="53"/>
      <c r="R551" s="52"/>
      <c r="S551" s="52"/>
      <c r="T551" s="52"/>
      <c r="U551" s="52"/>
      <c r="V551" s="52"/>
      <c r="W551" s="52"/>
      <c r="X551" s="52"/>
      <c r="Y551" s="52"/>
      <c r="Z551" s="52"/>
      <c r="AA551" s="52"/>
      <c r="AB551" s="52"/>
      <c r="AD551" s="55"/>
    </row>
    <row r="552" spans="1:30">
      <c r="A552" s="51"/>
      <c r="B552" s="52"/>
      <c r="C552" s="148"/>
      <c r="D552" s="52"/>
      <c r="E552" s="52"/>
      <c r="F552" s="52"/>
      <c r="G552" s="52"/>
      <c r="H552" s="52"/>
      <c r="I552" s="52"/>
      <c r="J552" s="52"/>
      <c r="K552" s="52"/>
      <c r="L552" s="52"/>
      <c r="M552" s="52"/>
      <c r="N552" s="52"/>
      <c r="O552" s="59"/>
      <c r="P552" s="52"/>
      <c r="Q552" s="53"/>
      <c r="R552" s="52"/>
      <c r="S552" s="52"/>
      <c r="T552" s="52"/>
      <c r="U552" s="52"/>
      <c r="V552" s="52"/>
      <c r="W552" s="52"/>
      <c r="X552" s="52"/>
      <c r="Y552" s="52"/>
      <c r="Z552" s="52"/>
      <c r="AA552" s="52"/>
      <c r="AB552" s="52"/>
      <c r="AD552" s="55"/>
    </row>
    <row r="553" spans="1:30">
      <c r="A553" s="51"/>
      <c r="B553" s="52"/>
      <c r="C553" s="148"/>
      <c r="D553" s="52"/>
      <c r="E553" s="52"/>
      <c r="F553" s="52"/>
      <c r="G553" s="52"/>
      <c r="H553" s="52"/>
      <c r="I553" s="52"/>
      <c r="J553" s="52"/>
      <c r="K553" s="52"/>
      <c r="L553" s="52"/>
      <c r="M553" s="52"/>
      <c r="N553" s="52"/>
      <c r="O553" s="59"/>
      <c r="P553" s="52"/>
      <c r="Q553" s="53"/>
      <c r="R553" s="52"/>
      <c r="S553" s="52"/>
      <c r="T553" s="52"/>
      <c r="U553" s="52"/>
      <c r="V553" s="52"/>
      <c r="W553" s="52"/>
      <c r="X553" s="52"/>
      <c r="Y553" s="52"/>
      <c r="Z553" s="52"/>
      <c r="AA553" s="52"/>
      <c r="AB553" s="52"/>
      <c r="AD553" s="55"/>
    </row>
    <row r="554" spans="1:30">
      <c r="A554" s="51"/>
      <c r="B554" s="52"/>
      <c r="C554" s="148"/>
      <c r="D554" s="52"/>
      <c r="E554" s="52"/>
      <c r="F554" s="52"/>
      <c r="G554" s="52"/>
      <c r="H554" s="52"/>
      <c r="I554" s="52"/>
      <c r="J554" s="52"/>
      <c r="K554" s="52"/>
      <c r="L554" s="52"/>
      <c r="M554" s="52"/>
      <c r="N554" s="52"/>
      <c r="O554" s="59"/>
      <c r="P554" s="52"/>
      <c r="Q554" s="53"/>
      <c r="R554" s="52"/>
      <c r="S554" s="52"/>
      <c r="T554" s="52"/>
      <c r="U554" s="52"/>
      <c r="V554" s="52"/>
      <c r="W554" s="52"/>
      <c r="X554" s="52"/>
      <c r="Y554" s="52"/>
      <c r="Z554" s="52"/>
      <c r="AA554" s="52"/>
      <c r="AB554" s="52"/>
      <c r="AD554" s="55"/>
    </row>
    <row r="555" spans="1:30">
      <c r="A555" s="51"/>
      <c r="B555" s="52"/>
      <c r="C555" s="148"/>
      <c r="D555" s="52"/>
      <c r="E555" s="52"/>
      <c r="F555" s="52"/>
      <c r="G555" s="52"/>
      <c r="H555" s="52"/>
      <c r="I555" s="52"/>
      <c r="J555" s="52"/>
      <c r="K555" s="52"/>
      <c r="L555" s="52"/>
      <c r="M555" s="52"/>
      <c r="N555" s="52"/>
      <c r="O555" s="59"/>
      <c r="P555" s="52"/>
      <c r="Q555" s="53"/>
      <c r="R555" s="52"/>
      <c r="S555" s="52"/>
      <c r="T555" s="52"/>
      <c r="U555" s="52"/>
      <c r="V555" s="52"/>
      <c r="W555" s="52"/>
      <c r="X555" s="52"/>
      <c r="Y555" s="52"/>
      <c r="Z555" s="52"/>
      <c r="AA555" s="52"/>
      <c r="AB555" s="52"/>
      <c r="AD555" s="55"/>
    </row>
    <row r="556" spans="1:30">
      <c r="A556" s="51"/>
      <c r="B556" s="52"/>
      <c r="C556" s="148"/>
      <c r="D556" s="52"/>
      <c r="E556" s="52"/>
      <c r="F556" s="52"/>
      <c r="G556" s="52"/>
      <c r="H556" s="52"/>
      <c r="I556" s="52"/>
      <c r="J556" s="52"/>
      <c r="K556" s="52"/>
      <c r="L556" s="52"/>
      <c r="M556" s="52"/>
      <c r="N556" s="52"/>
      <c r="O556" s="59"/>
      <c r="P556" s="52"/>
      <c r="Q556" s="53"/>
      <c r="R556" s="52"/>
      <c r="S556" s="52"/>
      <c r="T556" s="52"/>
      <c r="U556" s="52"/>
      <c r="V556" s="52"/>
      <c r="W556" s="52"/>
      <c r="X556" s="52"/>
      <c r="Y556" s="52"/>
      <c r="Z556" s="52"/>
      <c r="AA556" s="52"/>
      <c r="AB556" s="52"/>
      <c r="AD556" s="55"/>
    </row>
    <row r="557" spans="1:30">
      <c r="A557" s="51"/>
      <c r="B557" s="52"/>
      <c r="C557" s="148"/>
      <c r="D557" s="52"/>
      <c r="E557" s="52"/>
      <c r="F557" s="52"/>
      <c r="G557" s="52"/>
      <c r="H557" s="52"/>
      <c r="I557" s="52"/>
      <c r="J557" s="52"/>
      <c r="K557" s="52"/>
      <c r="L557" s="52"/>
      <c r="M557" s="52"/>
      <c r="N557" s="52"/>
      <c r="O557" s="59"/>
      <c r="P557" s="52"/>
      <c r="Q557" s="53"/>
      <c r="R557" s="52"/>
      <c r="S557" s="52"/>
      <c r="T557" s="52"/>
      <c r="U557" s="52"/>
      <c r="V557" s="52"/>
      <c r="W557" s="52"/>
      <c r="X557" s="52"/>
      <c r="Y557" s="52"/>
      <c r="Z557" s="52"/>
      <c r="AA557" s="52"/>
      <c r="AB557" s="52"/>
      <c r="AD557" s="55"/>
    </row>
    <row r="558" spans="1:30">
      <c r="A558" s="51"/>
      <c r="B558" s="52"/>
      <c r="C558" s="148"/>
      <c r="D558" s="52"/>
      <c r="E558" s="52"/>
      <c r="F558" s="52"/>
      <c r="G558" s="52"/>
      <c r="H558" s="52"/>
      <c r="I558" s="52"/>
      <c r="J558" s="52"/>
      <c r="K558" s="52"/>
      <c r="L558" s="52"/>
      <c r="M558" s="52"/>
      <c r="N558" s="52"/>
      <c r="O558" s="59"/>
      <c r="P558" s="52"/>
      <c r="Q558" s="53"/>
      <c r="R558" s="52"/>
      <c r="S558" s="52"/>
      <c r="T558" s="52"/>
      <c r="U558" s="52"/>
      <c r="V558" s="52"/>
      <c r="W558" s="52"/>
      <c r="X558" s="52"/>
      <c r="Y558" s="52"/>
      <c r="Z558" s="52"/>
      <c r="AA558" s="52"/>
      <c r="AB558" s="52"/>
      <c r="AD558" s="55"/>
    </row>
    <row r="559" spans="1:30">
      <c r="A559" s="51"/>
      <c r="B559" s="52"/>
      <c r="C559" s="148"/>
      <c r="D559" s="52"/>
      <c r="E559" s="52"/>
      <c r="F559" s="52"/>
      <c r="G559" s="52"/>
      <c r="H559" s="52"/>
      <c r="I559" s="52"/>
      <c r="J559" s="52"/>
      <c r="K559" s="52"/>
      <c r="L559" s="52"/>
      <c r="M559" s="52"/>
      <c r="N559" s="52"/>
      <c r="O559" s="59"/>
      <c r="P559" s="52"/>
      <c r="Q559" s="53"/>
      <c r="R559" s="52"/>
      <c r="S559" s="52"/>
      <c r="T559" s="52"/>
      <c r="U559" s="52"/>
      <c r="V559" s="52"/>
      <c r="W559" s="52"/>
      <c r="X559" s="52"/>
      <c r="Y559" s="52"/>
      <c r="Z559" s="52"/>
      <c r="AA559" s="52"/>
      <c r="AB559" s="52"/>
      <c r="AD559" s="55"/>
    </row>
    <row r="560" spans="1:30">
      <c r="A560" s="51"/>
      <c r="B560" s="52"/>
      <c r="C560" s="148"/>
      <c r="D560" s="52"/>
      <c r="E560" s="52"/>
      <c r="F560" s="52"/>
      <c r="G560" s="52"/>
      <c r="H560" s="52"/>
      <c r="I560" s="52"/>
      <c r="J560" s="52"/>
      <c r="K560" s="52"/>
      <c r="L560" s="52"/>
      <c r="M560" s="52"/>
      <c r="N560" s="52"/>
      <c r="O560" s="59"/>
      <c r="P560" s="52"/>
      <c r="Q560" s="53"/>
      <c r="R560" s="52"/>
      <c r="S560" s="52"/>
      <c r="T560" s="52"/>
      <c r="U560" s="52"/>
      <c r="V560" s="52"/>
      <c r="W560" s="52"/>
      <c r="X560" s="52"/>
      <c r="Y560" s="52"/>
      <c r="Z560" s="52"/>
      <c r="AA560" s="52"/>
      <c r="AB560" s="52"/>
      <c r="AD560" s="55"/>
    </row>
    <row r="561" spans="1:30">
      <c r="A561" s="51"/>
      <c r="B561" s="52"/>
      <c r="C561" s="148"/>
      <c r="D561" s="52"/>
      <c r="E561" s="52"/>
      <c r="F561" s="52"/>
      <c r="G561" s="52"/>
      <c r="H561" s="52"/>
      <c r="I561" s="52"/>
      <c r="J561" s="52"/>
      <c r="K561" s="52"/>
      <c r="L561" s="52"/>
      <c r="M561" s="52"/>
      <c r="N561" s="52"/>
      <c r="O561" s="59"/>
      <c r="P561" s="52"/>
      <c r="Q561" s="53"/>
      <c r="R561" s="52"/>
      <c r="S561" s="52"/>
      <c r="T561" s="52"/>
      <c r="U561" s="52"/>
      <c r="V561" s="52"/>
      <c r="W561" s="52"/>
      <c r="X561" s="52"/>
      <c r="Y561" s="52"/>
      <c r="Z561" s="52"/>
      <c r="AA561" s="52"/>
      <c r="AB561" s="52"/>
      <c r="AD561" s="55"/>
    </row>
    <row r="562" spans="1:30">
      <c r="A562" s="51"/>
      <c r="B562" s="52"/>
      <c r="C562" s="148"/>
      <c r="D562" s="52"/>
      <c r="E562" s="52"/>
      <c r="F562" s="52"/>
      <c r="G562" s="52"/>
      <c r="H562" s="52"/>
      <c r="I562" s="52"/>
      <c r="J562" s="52"/>
      <c r="K562" s="52"/>
      <c r="L562" s="52"/>
      <c r="M562" s="52"/>
      <c r="N562" s="52"/>
      <c r="O562" s="59"/>
      <c r="P562" s="52"/>
      <c r="Q562" s="53"/>
      <c r="R562" s="52"/>
      <c r="S562" s="52"/>
      <c r="T562" s="52"/>
      <c r="U562" s="52"/>
      <c r="V562" s="52"/>
      <c r="W562" s="52"/>
      <c r="X562" s="52"/>
      <c r="Y562" s="52"/>
      <c r="Z562" s="52"/>
      <c r="AA562" s="52"/>
      <c r="AB562" s="52"/>
      <c r="AD562" s="55"/>
    </row>
    <row r="563" spans="1:30">
      <c r="A563" s="51"/>
      <c r="B563" s="52"/>
      <c r="C563" s="148"/>
      <c r="D563" s="52"/>
      <c r="E563" s="52"/>
      <c r="F563" s="52"/>
      <c r="G563" s="52"/>
      <c r="H563" s="52"/>
      <c r="I563" s="52"/>
      <c r="J563" s="52"/>
      <c r="K563" s="52"/>
      <c r="L563" s="52"/>
      <c r="M563" s="52"/>
      <c r="N563" s="52"/>
      <c r="O563" s="59"/>
      <c r="P563" s="52"/>
      <c r="Q563" s="53"/>
      <c r="R563" s="52"/>
      <c r="S563" s="52"/>
      <c r="T563" s="52"/>
      <c r="U563" s="52"/>
      <c r="V563" s="52"/>
      <c r="W563" s="52"/>
      <c r="X563" s="52"/>
      <c r="Y563" s="52"/>
      <c r="Z563" s="52"/>
      <c r="AA563" s="52"/>
      <c r="AB563" s="52"/>
      <c r="AD563" s="55"/>
    </row>
    <row r="564" spans="1:30">
      <c r="A564" s="51"/>
      <c r="B564" s="52"/>
      <c r="C564" s="148"/>
      <c r="D564" s="52"/>
      <c r="E564" s="52"/>
      <c r="F564" s="52"/>
      <c r="G564" s="52"/>
      <c r="H564" s="52"/>
      <c r="I564" s="52"/>
      <c r="J564" s="52"/>
      <c r="K564" s="52"/>
      <c r="L564" s="52"/>
      <c r="M564" s="52"/>
      <c r="N564" s="52"/>
      <c r="O564" s="59"/>
      <c r="P564" s="52"/>
      <c r="Q564" s="53"/>
      <c r="R564" s="52"/>
      <c r="S564" s="52"/>
      <c r="T564" s="52"/>
      <c r="U564" s="52"/>
      <c r="V564" s="52"/>
      <c r="W564" s="52"/>
      <c r="X564" s="52"/>
      <c r="Y564" s="52"/>
      <c r="Z564" s="52"/>
      <c r="AA564" s="52"/>
      <c r="AB564" s="52"/>
      <c r="AD564" s="55"/>
    </row>
    <row r="565" spans="1:30">
      <c r="A565" s="51"/>
      <c r="B565" s="52"/>
      <c r="C565" s="148"/>
      <c r="D565" s="52"/>
      <c r="E565" s="52"/>
      <c r="F565" s="52"/>
      <c r="G565" s="52"/>
      <c r="H565" s="52"/>
      <c r="I565" s="52"/>
      <c r="J565" s="52"/>
      <c r="K565" s="52"/>
      <c r="L565" s="52"/>
      <c r="M565" s="52"/>
      <c r="N565" s="52"/>
      <c r="O565" s="59"/>
      <c r="P565" s="52"/>
      <c r="Q565" s="53"/>
      <c r="R565" s="52"/>
      <c r="S565" s="52"/>
      <c r="T565" s="52"/>
      <c r="U565" s="52"/>
      <c r="V565" s="52"/>
      <c r="W565" s="52"/>
      <c r="X565" s="52"/>
      <c r="Y565" s="52"/>
      <c r="Z565" s="52"/>
      <c r="AA565" s="52"/>
      <c r="AB565" s="52"/>
      <c r="AD565" s="55"/>
    </row>
    <row r="566" spans="1:30">
      <c r="A566" s="51"/>
      <c r="B566" s="52"/>
      <c r="C566" s="148"/>
      <c r="D566" s="52"/>
      <c r="E566" s="52"/>
      <c r="F566" s="52"/>
      <c r="G566" s="52"/>
      <c r="H566" s="52"/>
      <c r="I566" s="52"/>
      <c r="J566" s="52"/>
      <c r="K566" s="52"/>
      <c r="L566" s="52"/>
      <c r="M566" s="52"/>
      <c r="N566" s="52"/>
      <c r="O566" s="59"/>
      <c r="P566" s="52"/>
      <c r="Q566" s="53"/>
      <c r="R566" s="52"/>
      <c r="S566" s="52"/>
      <c r="T566" s="52"/>
      <c r="U566" s="52"/>
      <c r="V566" s="52"/>
      <c r="W566" s="52"/>
      <c r="X566" s="52"/>
      <c r="Y566" s="52"/>
      <c r="Z566" s="52"/>
      <c r="AA566" s="52"/>
      <c r="AB566" s="52"/>
      <c r="AD566" s="55"/>
    </row>
    <row r="567" spans="1:30">
      <c r="A567" s="51"/>
      <c r="B567" s="52"/>
      <c r="C567" s="148"/>
      <c r="D567" s="52"/>
      <c r="E567" s="52"/>
      <c r="F567" s="52"/>
      <c r="G567" s="52"/>
      <c r="H567" s="52"/>
      <c r="I567" s="52"/>
      <c r="J567" s="52"/>
      <c r="K567" s="52"/>
      <c r="L567" s="52"/>
      <c r="M567" s="52"/>
      <c r="N567" s="52"/>
      <c r="O567" s="59"/>
      <c r="P567" s="52"/>
      <c r="Q567" s="53"/>
      <c r="R567" s="52"/>
      <c r="S567" s="52"/>
      <c r="T567" s="52"/>
      <c r="U567" s="52"/>
      <c r="V567" s="52"/>
      <c r="W567" s="52"/>
      <c r="X567" s="52"/>
      <c r="Y567" s="52"/>
      <c r="Z567" s="52"/>
      <c r="AA567" s="52"/>
      <c r="AB567" s="52"/>
      <c r="AD567" s="55"/>
    </row>
    <row r="568" spans="1:30">
      <c r="A568" s="51"/>
      <c r="B568" s="52"/>
      <c r="C568" s="148"/>
      <c r="D568" s="52"/>
      <c r="E568" s="52"/>
      <c r="F568" s="52"/>
      <c r="G568" s="52"/>
      <c r="H568" s="52"/>
      <c r="I568" s="52"/>
      <c r="J568" s="52"/>
      <c r="K568" s="52"/>
      <c r="L568" s="52"/>
      <c r="M568" s="52"/>
      <c r="N568" s="52"/>
      <c r="O568" s="59"/>
      <c r="P568" s="52"/>
      <c r="Q568" s="53"/>
      <c r="R568" s="52"/>
      <c r="S568" s="52"/>
      <c r="T568" s="52"/>
      <c r="U568" s="52"/>
      <c r="V568" s="52"/>
      <c r="W568" s="52"/>
      <c r="X568" s="52"/>
      <c r="Y568" s="52"/>
      <c r="Z568" s="52"/>
      <c r="AA568" s="52"/>
      <c r="AB568" s="52"/>
      <c r="AD568" s="55"/>
    </row>
    <row r="569" spans="1:30">
      <c r="A569" s="51"/>
      <c r="B569" s="52"/>
      <c r="C569" s="148"/>
      <c r="D569" s="52"/>
      <c r="E569" s="52"/>
      <c r="F569" s="52"/>
      <c r="G569" s="52"/>
      <c r="H569" s="52"/>
      <c r="I569" s="52"/>
      <c r="J569" s="52"/>
      <c r="K569" s="52"/>
      <c r="L569" s="52"/>
      <c r="M569" s="52"/>
      <c r="N569" s="52"/>
      <c r="O569" s="59"/>
      <c r="P569" s="52"/>
      <c r="Q569" s="53"/>
      <c r="R569" s="52"/>
      <c r="S569" s="52"/>
      <c r="T569" s="52"/>
      <c r="U569" s="52"/>
      <c r="V569" s="52"/>
      <c r="W569" s="52"/>
      <c r="X569" s="52"/>
      <c r="Y569" s="52"/>
      <c r="Z569" s="52"/>
      <c r="AA569" s="52"/>
      <c r="AB569" s="52"/>
      <c r="AD569" s="55"/>
    </row>
    <row r="570" spans="1:30">
      <c r="A570" s="51"/>
      <c r="B570" s="52"/>
      <c r="C570" s="148"/>
      <c r="D570" s="52"/>
      <c r="E570" s="52"/>
      <c r="F570" s="52"/>
      <c r="G570" s="52"/>
      <c r="H570" s="52"/>
      <c r="I570" s="52"/>
      <c r="J570" s="52"/>
      <c r="K570" s="52"/>
      <c r="L570" s="52"/>
      <c r="M570" s="52"/>
      <c r="N570" s="52"/>
      <c r="O570" s="59"/>
      <c r="P570" s="52"/>
      <c r="Q570" s="53"/>
      <c r="R570" s="52"/>
      <c r="S570" s="52"/>
      <c r="T570" s="52"/>
      <c r="U570" s="52"/>
      <c r="V570" s="52"/>
      <c r="W570" s="52"/>
      <c r="X570" s="52"/>
      <c r="Y570" s="52"/>
      <c r="Z570" s="52"/>
      <c r="AA570" s="52"/>
      <c r="AB570" s="52"/>
      <c r="AD570" s="55"/>
    </row>
    <row r="571" spans="1:30">
      <c r="A571" s="51"/>
      <c r="B571" s="52"/>
      <c r="C571" s="148"/>
      <c r="D571" s="52"/>
      <c r="E571" s="52"/>
      <c r="F571" s="52"/>
      <c r="G571" s="52"/>
      <c r="H571" s="52"/>
      <c r="I571" s="52"/>
      <c r="J571" s="52"/>
      <c r="K571" s="52"/>
      <c r="L571" s="52"/>
      <c r="M571" s="52"/>
      <c r="N571" s="52"/>
      <c r="O571" s="59"/>
      <c r="P571" s="52"/>
      <c r="Q571" s="53"/>
      <c r="R571" s="52"/>
      <c r="S571" s="52"/>
      <c r="T571" s="52"/>
      <c r="U571" s="52"/>
      <c r="V571" s="52"/>
      <c r="W571" s="52"/>
      <c r="X571" s="52"/>
      <c r="Y571" s="52"/>
      <c r="Z571" s="52"/>
      <c r="AA571" s="52"/>
      <c r="AB571" s="52"/>
      <c r="AD571" s="55"/>
    </row>
    <row r="572" spans="1:30">
      <c r="A572" s="51"/>
      <c r="B572" s="52"/>
      <c r="C572" s="148"/>
      <c r="D572" s="52"/>
      <c r="E572" s="52"/>
      <c r="F572" s="52"/>
      <c r="G572" s="52"/>
      <c r="H572" s="52"/>
      <c r="I572" s="52"/>
      <c r="J572" s="52"/>
      <c r="K572" s="52"/>
      <c r="L572" s="52"/>
      <c r="M572" s="52"/>
      <c r="N572" s="52"/>
      <c r="O572" s="59"/>
      <c r="P572" s="52"/>
      <c r="Q572" s="53"/>
      <c r="R572" s="52"/>
      <c r="S572" s="52"/>
      <c r="T572" s="52"/>
      <c r="U572" s="52"/>
      <c r="V572" s="52"/>
      <c r="W572" s="52"/>
      <c r="X572" s="52"/>
      <c r="Y572" s="52"/>
      <c r="Z572" s="52"/>
      <c r="AA572" s="52"/>
      <c r="AB572" s="52"/>
      <c r="AD572" s="55"/>
    </row>
    <row r="573" spans="1:30">
      <c r="A573" s="51"/>
      <c r="B573" s="52"/>
      <c r="C573" s="148"/>
      <c r="D573" s="52"/>
      <c r="E573" s="52"/>
      <c r="F573" s="52"/>
      <c r="G573" s="52"/>
      <c r="H573" s="52"/>
      <c r="I573" s="52"/>
      <c r="J573" s="52"/>
      <c r="K573" s="52"/>
      <c r="L573" s="52"/>
      <c r="M573" s="52"/>
      <c r="N573" s="52"/>
      <c r="O573" s="59"/>
      <c r="P573" s="52"/>
      <c r="Q573" s="53"/>
      <c r="R573" s="52"/>
      <c r="S573" s="52"/>
      <c r="T573" s="52"/>
      <c r="U573" s="52"/>
      <c r="V573" s="52"/>
      <c r="W573" s="52"/>
      <c r="X573" s="52"/>
      <c r="Y573" s="52"/>
      <c r="Z573" s="52"/>
      <c r="AA573" s="52"/>
      <c r="AB573" s="52"/>
      <c r="AD573" s="55"/>
    </row>
    <row r="574" spans="1:30">
      <c r="A574" s="51"/>
      <c r="B574" s="52"/>
      <c r="C574" s="148"/>
      <c r="D574" s="52"/>
      <c r="E574" s="52"/>
      <c r="F574" s="52"/>
      <c r="G574" s="52"/>
      <c r="H574" s="52"/>
      <c r="I574" s="52"/>
      <c r="J574" s="52"/>
      <c r="K574" s="52"/>
      <c r="L574" s="52"/>
      <c r="M574" s="52"/>
      <c r="N574" s="52"/>
      <c r="O574" s="59"/>
      <c r="P574" s="52"/>
      <c r="Q574" s="53"/>
      <c r="R574" s="52"/>
      <c r="S574" s="52"/>
      <c r="T574" s="52"/>
      <c r="U574" s="52"/>
      <c r="V574" s="52"/>
      <c r="W574" s="52"/>
      <c r="X574" s="52"/>
      <c r="Y574" s="52"/>
      <c r="Z574" s="52"/>
      <c r="AA574" s="52"/>
      <c r="AB574" s="52"/>
      <c r="AD574" s="55"/>
    </row>
    <row r="575" spans="1:30">
      <c r="A575" s="51"/>
      <c r="B575" s="52"/>
      <c r="C575" s="148"/>
      <c r="D575" s="52"/>
      <c r="E575" s="52"/>
      <c r="F575" s="52"/>
      <c r="G575" s="52"/>
      <c r="H575" s="52"/>
      <c r="I575" s="52"/>
      <c r="J575" s="52"/>
      <c r="K575" s="52"/>
      <c r="L575" s="52"/>
      <c r="M575" s="52"/>
      <c r="N575" s="52"/>
      <c r="O575" s="59"/>
      <c r="P575" s="52"/>
      <c r="Q575" s="53"/>
      <c r="R575" s="52"/>
      <c r="S575" s="52"/>
      <c r="T575" s="52"/>
      <c r="U575" s="52"/>
      <c r="V575" s="52"/>
      <c r="W575" s="52"/>
      <c r="X575" s="52"/>
      <c r="Y575" s="52"/>
      <c r="Z575" s="52"/>
      <c r="AA575" s="52"/>
      <c r="AB575" s="52"/>
      <c r="AD575" s="55"/>
    </row>
    <row r="576" spans="1:30">
      <c r="A576" s="51"/>
      <c r="B576" s="52"/>
      <c r="C576" s="148"/>
      <c r="D576" s="52"/>
      <c r="E576" s="52"/>
      <c r="F576" s="52"/>
      <c r="G576" s="52"/>
      <c r="H576" s="52"/>
      <c r="I576" s="52"/>
      <c r="J576" s="52"/>
      <c r="K576" s="52"/>
      <c r="L576" s="52"/>
      <c r="M576" s="52"/>
      <c r="N576" s="52"/>
      <c r="O576" s="59"/>
      <c r="P576" s="52"/>
      <c r="Q576" s="53"/>
      <c r="R576" s="52"/>
      <c r="S576" s="52"/>
      <c r="T576" s="52"/>
      <c r="U576" s="52"/>
      <c r="V576" s="52"/>
      <c r="W576" s="52"/>
      <c r="X576" s="52"/>
      <c r="Y576" s="52"/>
      <c r="Z576" s="52"/>
      <c r="AA576" s="52"/>
      <c r="AB576" s="52"/>
      <c r="AD576" s="55"/>
    </row>
    <row r="577" spans="1:30">
      <c r="A577" s="51"/>
      <c r="B577" s="52"/>
      <c r="C577" s="148"/>
      <c r="D577" s="52"/>
      <c r="E577" s="52"/>
      <c r="F577" s="52"/>
      <c r="G577" s="52"/>
      <c r="H577" s="52"/>
      <c r="I577" s="52"/>
      <c r="J577" s="52"/>
      <c r="K577" s="52"/>
      <c r="L577" s="52"/>
      <c r="M577" s="52"/>
      <c r="N577" s="52"/>
      <c r="O577" s="59"/>
      <c r="P577" s="52"/>
      <c r="Q577" s="53"/>
      <c r="R577" s="52"/>
      <c r="S577" s="52"/>
      <c r="T577" s="52"/>
      <c r="U577" s="52"/>
      <c r="V577" s="52"/>
      <c r="W577" s="52"/>
      <c r="X577" s="52"/>
      <c r="Y577" s="52"/>
      <c r="Z577" s="52"/>
      <c r="AA577" s="52"/>
      <c r="AB577" s="52"/>
      <c r="AD577" s="55"/>
    </row>
    <row r="578" spans="1:30">
      <c r="A578" s="51"/>
      <c r="B578" s="52"/>
      <c r="C578" s="148"/>
      <c r="D578" s="52"/>
      <c r="E578" s="52"/>
      <c r="F578" s="52"/>
      <c r="G578" s="52"/>
      <c r="H578" s="52"/>
      <c r="I578" s="52"/>
      <c r="J578" s="52"/>
      <c r="K578" s="52"/>
      <c r="L578" s="52"/>
      <c r="M578" s="52"/>
      <c r="N578" s="52"/>
      <c r="O578" s="59"/>
      <c r="P578" s="52"/>
      <c r="Q578" s="53"/>
      <c r="R578" s="52"/>
      <c r="S578" s="52"/>
      <c r="T578" s="52"/>
      <c r="U578" s="52"/>
      <c r="V578" s="52"/>
      <c r="W578" s="52"/>
      <c r="X578" s="52"/>
      <c r="Y578" s="52"/>
      <c r="Z578" s="52"/>
      <c r="AA578" s="52"/>
      <c r="AB578" s="52"/>
      <c r="AD578" s="55"/>
    </row>
    <row r="579" spans="1:30">
      <c r="A579" s="51"/>
      <c r="B579" s="52"/>
      <c r="C579" s="148"/>
      <c r="D579" s="52"/>
      <c r="E579" s="52"/>
      <c r="F579" s="52"/>
      <c r="G579" s="52"/>
      <c r="H579" s="52"/>
      <c r="I579" s="52"/>
      <c r="J579" s="52"/>
      <c r="K579" s="52"/>
      <c r="L579" s="52"/>
      <c r="M579" s="52"/>
      <c r="N579" s="52"/>
      <c r="O579" s="59"/>
      <c r="P579" s="52"/>
      <c r="Q579" s="53"/>
      <c r="R579" s="52"/>
      <c r="S579" s="52"/>
      <c r="T579" s="52"/>
      <c r="U579" s="52"/>
      <c r="V579" s="52"/>
      <c r="W579" s="52"/>
      <c r="X579" s="52"/>
      <c r="Y579" s="52"/>
      <c r="Z579" s="52"/>
      <c r="AA579" s="52"/>
      <c r="AB579" s="52"/>
      <c r="AD579" s="55"/>
    </row>
    <row r="580" spans="1:30">
      <c r="A580" s="51"/>
      <c r="B580" s="52"/>
      <c r="C580" s="148"/>
      <c r="D580" s="52"/>
      <c r="E580" s="52"/>
      <c r="F580" s="52"/>
      <c r="G580" s="52"/>
      <c r="H580" s="52"/>
      <c r="I580" s="52"/>
      <c r="J580" s="52"/>
      <c r="K580" s="52"/>
      <c r="L580" s="52"/>
      <c r="M580" s="52"/>
      <c r="N580" s="52"/>
      <c r="O580" s="59"/>
      <c r="P580" s="52"/>
      <c r="Q580" s="53"/>
      <c r="R580" s="52"/>
      <c r="S580" s="52"/>
      <c r="T580" s="52"/>
      <c r="U580" s="52"/>
      <c r="V580" s="52"/>
      <c r="W580" s="52"/>
      <c r="X580" s="52"/>
      <c r="Y580" s="52"/>
      <c r="Z580" s="52"/>
      <c r="AA580" s="52"/>
      <c r="AB580" s="52"/>
      <c r="AD580" s="55"/>
    </row>
    <row r="581" spans="1:30">
      <c r="A581" s="51"/>
      <c r="B581" s="52"/>
      <c r="C581" s="148"/>
      <c r="D581" s="52"/>
      <c r="E581" s="52"/>
      <c r="F581" s="52"/>
      <c r="G581" s="52"/>
      <c r="H581" s="52"/>
      <c r="I581" s="52"/>
      <c r="J581" s="52"/>
      <c r="K581" s="52"/>
      <c r="L581" s="52"/>
      <c r="M581" s="52"/>
      <c r="N581" s="52"/>
      <c r="O581" s="59"/>
      <c r="P581" s="52"/>
      <c r="Q581" s="53"/>
      <c r="R581" s="52"/>
      <c r="S581" s="52"/>
      <c r="T581" s="52"/>
      <c r="U581" s="52"/>
      <c r="V581" s="52"/>
      <c r="W581" s="52"/>
      <c r="X581" s="52"/>
      <c r="Y581" s="52"/>
      <c r="Z581" s="52"/>
      <c r="AA581" s="52"/>
      <c r="AB581" s="52"/>
      <c r="AD581" s="55"/>
    </row>
    <row r="582" spans="1:30">
      <c r="A582" s="51"/>
      <c r="B582" s="52"/>
      <c r="C582" s="148"/>
      <c r="D582" s="52"/>
      <c r="E582" s="52"/>
      <c r="F582" s="52"/>
      <c r="G582" s="52"/>
      <c r="H582" s="52"/>
      <c r="I582" s="52"/>
      <c r="J582" s="52"/>
      <c r="K582" s="52"/>
      <c r="L582" s="52"/>
      <c r="M582" s="52"/>
      <c r="N582" s="52"/>
      <c r="O582" s="59"/>
      <c r="P582" s="52"/>
      <c r="Q582" s="53"/>
      <c r="R582" s="52"/>
      <c r="S582" s="52"/>
      <c r="T582" s="52"/>
      <c r="U582" s="52"/>
      <c r="V582" s="52"/>
      <c r="W582" s="52"/>
      <c r="X582" s="52"/>
      <c r="Y582" s="52"/>
      <c r="Z582" s="52"/>
      <c r="AA582" s="52"/>
      <c r="AB582" s="52"/>
      <c r="AD582" s="55"/>
    </row>
    <row r="583" spans="1:30">
      <c r="A583" s="51"/>
      <c r="B583" s="52"/>
      <c r="C583" s="148"/>
      <c r="D583" s="52"/>
      <c r="E583" s="52"/>
      <c r="F583" s="52"/>
      <c r="G583" s="52"/>
      <c r="H583" s="52"/>
      <c r="I583" s="52"/>
      <c r="J583" s="52"/>
      <c r="K583" s="52"/>
      <c r="L583" s="52"/>
      <c r="M583" s="52"/>
      <c r="N583" s="52"/>
      <c r="O583" s="59"/>
      <c r="P583" s="52"/>
      <c r="Q583" s="53"/>
      <c r="R583" s="52"/>
      <c r="S583" s="52"/>
      <c r="T583" s="52"/>
      <c r="U583" s="52"/>
      <c r="V583" s="52"/>
      <c r="W583" s="52"/>
      <c r="X583" s="52"/>
      <c r="Y583" s="52"/>
      <c r="Z583" s="52"/>
      <c r="AA583" s="52"/>
      <c r="AB583" s="52"/>
      <c r="AD583" s="55"/>
    </row>
    <row r="584" spans="1:30">
      <c r="A584" s="51"/>
      <c r="B584" s="52"/>
      <c r="C584" s="148"/>
      <c r="D584" s="52"/>
      <c r="E584" s="52"/>
      <c r="F584" s="52"/>
      <c r="G584" s="52"/>
      <c r="H584" s="52"/>
      <c r="I584" s="52"/>
      <c r="J584" s="52"/>
      <c r="K584" s="52"/>
      <c r="L584" s="52"/>
      <c r="M584" s="52"/>
      <c r="N584" s="52"/>
      <c r="O584" s="59"/>
      <c r="P584" s="52"/>
      <c r="Q584" s="53"/>
      <c r="R584" s="52"/>
      <c r="S584" s="52"/>
      <c r="T584" s="52"/>
      <c r="U584" s="52"/>
      <c r="V584" s="52"/>
      <c r="W584" s="52"/>
      <c r="X584" s="52"/>
      <c r="Y584" s="52"/>
      <c r="Z584" s="52"/>
      <c r="AA584" s="52"/>
      <c r="AB584" s="52"/>
      <c r="AD584" s="55"/>
    </row>
    <row r="585" spans="1:30">
      <c r="A585" s="51"/>
      <c r="B585" s="52"/>
      <c r="C585" s="148"/>
      <c r="D585" s="52"/>
      <c r="E585" s="52"/>
      <c r="F585" s="52"/>
      <c r="G585" s="52"/>
      <c r="H585" s="52"/>
      <c r="I585" s="52"/>
      <c r="J585" s="52"/>
      <c r="K585" s="52"/>
      <c r="L585" s="52"/>
      <c r="M585" s="52"/>
      <c r="N585" s="52"/>
      <c r="O585" s="59"/>
      <c r="P585" s="52"/>
      <c r="Q585" s="53"/>
      <c r="R585" s="52"/>
      <c r="S585" s="52"/>
      <c r="T585" s="52"/>
      <c r="U585" s="52"/>
      <c r="V585" s="52"/>
      <c r="W585" s="52"/>
      <c r="X585" s="52"/>
      <c r="Y585" s="52"/>
      <c r="Z585" s="52"/>
      <c r="AA585" s="52"/>
      <c r="AB585" s="52"/>
      <c r="AD585" s="55"/>
    </row>
    <row r="586" spans="1:30">
      <c r="A586" s="51"/>
      <c r="B586" s="52"/>
      <c r="C586" s="148"/>
      <c r="D586" s="52"/>
      <c r="E586" s="52"/>
      <c r="F586" s="52"/>
      <c r="G586" s="52"/>
      <c r="H586" s="52"/>
      <c r="I586" s="52"/>
      <c r="J586" s="52"/>
      <c r="K586" s="52"/>
      <c r="L586" s="52"/>
      <c r="M586" s="52"/>
      <c r="N586" s="52"/>
      <c r="O586" s="59"/>
      <c r="P586" s="52"/>
      <c r="Q586" s="53"/>
      <c r="R586" s="52"/>
      <c r="S586" s="52"/>
      <c r="T586" s="52"/>
      <c r="U586" s="52"/>
      <c r="V586" s="52"/>
      <c r="W586" s="52"/>
      <c r="X586" s="52"/>
      <c r="Y586" s="52"/>
      <c r="Z586" s="52"/>
      <c r="AA586" s="52"/>
      <c r="AB586" s="52"/>
      <c r="AD586" s="55"/>
    </row>
    <row r="587" spans="1:30">
      <c r="A587" s="51"/>
      <c r="B587" s="52"/>
      <c r="C587" s="148"/>
      <c r="D587" s="52"/>
      <c r="E587" s="52"/>
      <c r="F587" s="52"/>
      <c r="G587" s="52"/>
      <c r="H587" s="52"/>
      <c r="I587" s="52"/>
      <c r="J587" s="52"/>
      <c r="K587" s="52"/>
      <c r="L587" s="52"/>
      <c r="M587" s="52"/>
      <c r="N587" s="52"/>
      <c r="O587" s="59"/>
      <c r="P587" s="52"/>
      <c r="Q587" s="53"/>
      <c r="R587" s="52"/>
      <c r="S587" s="52"/>
      <c r="T587" s="52"/>
      <c r="U587" s="52"/>
      <c r="V587" s="52"/>
      <c r="W587" s="52"/>
      <c r="X587" s="52"/>
      <c r="Y587" s="52"/>
      <c r="Z587" s="52"/>
      <c r="AA587" s="52"/>
      <c r="AB587" s="52"/>
      <c r="AD587" s="55"/>
    </row>
    <row r="588" spans="1:30">
      <c r="A588" s="51"/>
      <c r="B588" s="52"/>
      <c r="C588" s="148"/>
      <c r="D588" s="52"/>
      <c r="E588" s="52"/>
      <c r="F588" s="52"/>
      <c r="G588" s="52"/>
      <c r="H588" s="52"/>
      <c r="I588" s="52"/>
      <c r="J588" s="52"/>
      <c r="K588" s="52"/>
      <c r="L588" s="52"/>
      <c r="M588" s="52"/>
      <c r="N588" s="52"/>
      <c r="O588" s="59"/>
      <c r="P588" s="52"/>
      <c r="Q588" s="53"/>
      <c r="R588" s="52"/>
      <c r="S588" s="52"/>
      <c r="T588" s="52"/>
      <c r="U588" s="52"/>
      <c r="V588" s="52"/>
      <c r="W588" s="52"/>
      <c r="X588" s="52"/>
      <c r="Y588" s="52"/>
      <c r="Z588" s="52"/>
      <c r="AA588" s="52"/>
      <c r="AB588" s="52"/>
      <c r="AD588" s="55"/>
    </row>
    <row r="589" spans="1:30">
      <c r="A589" s="51"/>
      <c r="B589" s="52"/>
      <c r="C589" s="148"/>
      <c r="D589" s="52"/>
      <c r="E589" s="52"/>
      <c r="F589" s="52"/>
      <c r="G589" s="52"/>
      <c r="H589" s="52"/>
      <c r="I589" s="52"/>
      <c r="J589" s="52"/>
      <c r="K589" s="52"/>
      <c r="L589" s="52"/>
      <c r="M589" s="52"/>
      <c r="N589" s="52"/>
      <c r="O589" s="59"/>
      <c r="P589" s="52"/>
      <c r="Q589" s="53"/>
      <c r="R589" s="52"/>
      <c r="S589" s="52"/>
      <c r="T589" s="52"/>
      <c r="U589" s="52"/>
      <c r="V589" s="52"/>
      <c r="W589" s="52"/>
      <c r="X589" s="52"/>
      <c r="Y589" s="52"/>
      <c r="Z589" s="52"/>
      <c r="AA589" s="52"/>
      <c r="AB589" s="52"/>
      <c r="AD589" s="55"/>
    </row>
    <row r="590" spans="1:30">
      <c r="A590" s="51"/>
      <c r="B590" s="52"/>
      <c r="C590" s="148"/>
      <c r="D590" s="52"/>
      <c r="E590" s="52"/>
      <c r="F590" s="52"/>
      <c r="G590" s="52"/>
      <c r="H590" s="52"/>
      <c r="I590" s="52"/>
      <c r="J590" s="52"/>
      <c r="K590" s="52"/>
      <c r="L590" s="52"/>
      <c r="M590" s="52"/>
      <c r="N590" s="52"/>
      <c r="O590" s="59"/>
      <c r="P590" s="52"/>
      <c r="Q590" s="53"/>
      <c r="R590" s="52"/>
      <c r="S590" s="52"/>
      <c r="T590" s="52"/>
      <c r="U590" s="52"/>
      <c r="V590" s="52"/>
      <c r="W590" s="52"/>
      <c r="X590" s="52"/>
      <c r="Y590" s="52"/>
      <c r="Z590" s="52"/>
      <c r="AA590" s="52"/>
      <c r="AB590" s="52"/>
      <c r="AD590" s="55"/>
    </row>
    <row r="591" spans="1:30">
      <c r="A591" s="51"/>
      <c r="B591" s="52"/>
      <c r="C591" s="148"/>
      <c r="D591" s="52"/>
      <c r="E591" s="52"/>
      <c r="F591" s="52"/>
      <c r="G591" s="52"/>
      <c r="H591" s="52"/>
      <c r="I591" s="52"/>
      <c r="J591" s="52"/>
      <c r="K591" s="52"/>
      <c r="L591" s="52"/>
      <c r="M591" s="52"/>
      <c r="N591" s="52"/>
      <c r="O591" s="59"/>
      <c r="P591" s="52"/>
      <c r="Q591" s="53"/>
      <c r="R591" s="52"/>
      <c r="S591" s="52"/>
      <c r="T591" s="52"/>
      <c r="U591" s="52"/>
      <c r="V591" s="52"/>
      <c r="W591" s="52"/>
      <c r="X591" s="52"/>
      <c r="Y591" s="52"/>
      <c r="Z591" s="52"/>
      <c r="AA591" s="52"/>
      <c r="AB591" s="52"/>
      <c r="AD591" s="55"/>
    </row>
    <row r="592" spans="1:30">
      <c r="A592" s="51"/>
      <c r="B592" s="52"/>
      <c r="C592" s="148"/>
      <c r="D592" s="52"/>
      <c r="E592" s="52"/>
      <c r="F592" s="52"/>
      <c r="G592" s="52"/>
      <c r="H592" s="52"/>
      <c r="I592" s="52"/>
      <c r="J592" s="52"/>
      <c r="K592" s="52"/>
      <c r="L592" s="52"/>
      <c r="M592" s="52"/>
      <c r="N592" s="52"/>
      <c r="O592" s="59"/>
      <c r="P592" s="52"/>
      <c r="Q592" s="53"/>
      <c r="R592" s="52"/>
      <c r="S592" s="52"/>
      <c r="T592" s="52"/>
      <c r="U592" s="52"/>
      <c r="V592" s="52"/>
      <c r="W592" s="52"/>
      <c r="X592" s="52"/>
      <c r="Y592" s="52"/>
      <c r="Z592" s="52"/>
      <c r="AA592" s="52"/>
      <c r="AB592" s="52"/>
      <c r="AD592" s="55"/>
    </row>
    <row r="593" spans="1:30">
      <c r="A593" s="51"/>
      <c r="B593" s="52"/>
      <c r="C593" s="148"/>
      <c r="D593" s="52"/>
      <c r="E593" s="52"/>
      <c r="F593" s="52"/>
      <c r="G593" s="52"/>
      <c r="H593" s="52"/>
      <c r="I593" s="52"/>
      <c r="J593" s="52"/>
      <c r="K593" s="52"/>
      <c r="L593" s="52"/>
      <c r="M593" s="52"/>
      <c r="N593" s="52"/>
      <c r="O593" s="59"/>
      <c r="P593" s="52"/>
      <c r="Q593" s="53"/>
      <c r="R593" s="52"/>
      <c r="S593" s="52"/>
      <c r="T593" s="52"/>
      <c r="U593" s="52"/>
      <c r="V593" s="52"/>
      <c r="W593" s="52"/>
      <c r="X593" s="52"/>
      <c r="Y593" s="52"/>
      <c r="Z593" s="52"/>
      <c r="AA593" s="52"/>
      <c r="AB593" s="52"/>
      <c r="AD593" s="55"/>
    </row>
    <row r="594" spans="1:30">
      <c r="A594" s="51"/>
      <c r="B594" s="52"/>
      <c r="C594" s="148"/>
      <c r="D594" s="52"/>
      <c r="E594" s="52"/>
      <c r="F594" s="52"/>
      <c r="G594" s="52"/>
      <c r="H594" s="52"/>
      <c r="I594" s="52"/>
      <c r="J594" s="52"/>
      <c r="K594" s="52"/>
      <c r="L594" s="52"/>
      <c r="M594" s="52"/>
      <c r="N594" s="52"/>
      <c r="O594" s="59"/>
      <c r="P594" s="52"/>
      <c r="Q594" s="53"/>
      <c r="R594" s="52"/>
      <c r="S594" s="52"/>
      <c r="T594" s="52"/>
      <c r="U594" s="52"/>
      <c r="V594" s="52"/>
      <c r="W594" s="52"/>
      <c r="X594" s="52"/>
      <c r="Y594" s="52"/>
      <c r="Z594" s="52"/>
      <c r="AA594" s="52"/>
      <c r="AB594" s="52"/>
      <c r="AD594" s="55"/>
    </row>
    <row r="595" spans="1:30">
      <c r="A595" s="51"/>
      <c r="B595" s="52"/>
      <c r="C595" s="148"/>
      <c r="D595" s="52"/>
      <c r="E595" s="52"/>
      <c r="F595" s="52"/>
      <c r="G595" s="52"/>
      <c r="H595" s="52"/>
      <c r="I595" s="52"/>
      <c r="J595" s="52"/>
      <c r="K595" s="52"/>
      <c r="L595" s="52"/>
      <c r="M595" s="52"/>
      <c r="N595" s="52"/>
      <c r="O595" s="59"/>
      <c r="P595" s="52"/>
      <c r="Q595" s="53"/>
      <c r="R595" s="52"/>
      <c r="S595" s="52"/>
      <c r="T595" s="52"/>
      <c r="U595" s="52"/>
      <c r="V595" s="52"/>
      <c r="W595" s="52"/>
      <c r="X595" s="52"/>
      <c r="Y595" s="52"/>
      <c r="Z595" s="52"/>
      <c r="AA595" s="52"/>
      <c r="AB595" s="52"/>
      <c r="AD595" s="55"/>
    </row>
    <row r="596" spans="1:30">
      <c r="A596" s="51"/>
      <c r="B596" s="52"/>
      <c r="C596" s="148"/>
      <c r="D596" s="52"/>
      <c r="E596" s="52"/>
      <c r="F596" s="52"/>
      <c r="G596" s="52"/>
      <c r="H596" s="52"/>
      <c r="I596" s="52"/>
      <c r="J596" s="52"/>
      <c r="K596" s="52"/>
      <c r="L596" s="52"/>
      <c r="M596" s="52"/>
      <c r="N596" s="52"/>
      <c r="O596" s="59"/>
      <c r="P596" s="52"/>
      <c r="Q596" s="53"/>
      <c r="R596" s="52"/>
      <c r="S596" s="52"/>
      <c r="T596" s="52"/>
      <c r="U596" s="52"/>
      <c r="V596" s="52"/>
      <c r="W596" s="52"/>
      <c r="X596" s="52"/>
      <c r="Y596" s="52"/>
      <c r="Z596" s="52"/>
      <c r="AA596" s="52"/>
      <c r="AB596" s="52"/>
      <c r="AD596" s="55"/>
    </row>
    <row r="597" spans="1:30">
      <c r="A597" s="51"/>
      <c r="B597" s="52"/>
      <c r="C597" s="148"/>
      <c r="D597" s="52"/>
      <c r="E597" s="52"/>
      <c r="F597" s="52"/>
      <c r="G597" s="52"/>
      <c r="H597" s="52"/>
      <c r="I597" s="52"/>
      <c r="J597" s="52"/>
      <c r="K597" s="52"/>
      <c r="L597" s="52"/>
      <c r="M597" s="52"/>
      <c r="N597" s="52"/>
      <c r="O597" s="59"/>
      <c r="P597" s="52"/>
      <c r="Q597" s="53"/>
      <c r="R597" s="52"/>
      <c r="S597" s="52"/>
      <c r="T597" s="52"/>
      <c r="U597" s="52"/>
      <c r="V597" s="52"/>
      <c r="W597" s="52"/>
      <c r="X597" s="52"/>
      <c r="Y597" s="52"/>
      <c r="Z597" s="52"/>
      <c r="AA597" s="52"/>
      <c r="AB597" s="52"/>
      <c r="AD597" s="55"/>
    </row>
    <row r="598" spans="1:30">
      <c r="A598" s="51"/>
      <c r="B598" s="52"/>
      <c r="C598" s="148"/>
      <c r="D598" s="52"/>
      <c r="E598" s="52"/>
      <c r="F598" s="52"/>
      <c r="G598" s="52"/>
      <c r="H598" s="52"/>
      <c r="I598" s="52"/>
      <c r="J598" s="52"/>
      <c r="K598" s="52"/>
      <c r="L598" s="52"/>
      <c r="M598" s="52"/>
      <c r="N598" s="52"/>
      <c r="O598" s="59"/>
      <c r="P598" s="52"/>
      <c r="Q598" s="53"/>
      <c r="R598" s="52"/>
      <c r="S598" s="52"/>
      <c r="T598" s="52"/>
      <c r="U598" s="52"/>
      <c r="V598" s="52"/>
      <c r="W598" s="52"/>
      <c r="X598" s="52"/>
      <c r="Y598" s="52"/>
      <c r="Z598" s="52"/>
      <c r="AA598" s="52"/>
      <c r="AB598" s="52"/>
      <c r="AD598" s="55"/>
    </row>
    <row r="599" spans="1:30">
      <c r="A599" s="51"/>
      <c r="B599" s="52"/>
      <c r="C599" s="148"/>
      <c r="D599" s="52"/>
      <c r="E599" s="52"/>
      <c r="F599" s="52"/>
      <c r="G599" s="52"/>
      <c r="H599" s="52"/>
      <c r="I599" s="52"/>
      <c r="J599" s="52"/>
      <c r="K599" s="52"/>
      <c r="L599" s="52"/>
      <c r="M599" s="52"/>
      <c r="N599" s="52"/>
      <c r="O599" s="59"/>
      <c r="P599" s="52"/>
      <c r="Q599" s="53"/>
      <c r="R599" s="52"/>
      <c r="S599" s="52"/>
      <c r="T599" s="52"/>
      <c r="U599" s="52"/>
      <c r="V599" s="52"/>
      <c r="W599" s="52"/>
      <c r="X599" s="52"/>
      <c r="Y599" s="52"/>
      <c r="Z599" s="52"/>
      <c r="AA599" s="52"/>
      <c r="AB599" s="52"/>
      <c r="AD599" s="55"/>
    </row>
    <row r="600" spans="1:30">
      <c r="A600" s="51"/>
      <c r="B600" s="52"/>
      <c r="C600" s="148"/>
      <c r="D600" s="52"/>
      <c r="E600" s="52"/>
      <c r="F600" s="52"/>
      <c r="G600" s="52"/>
      <c r="H600" s="52"/>
      <c r="I600" s="52"/>
      <c r="J600" s="52"/>
      <c r="K600" s="52"/>
      <c r="L600" s="52"/>
      <c r="M600" s="52"/>
      <c r="N600" s="52"/>
      <c r="O600" s="59"/>
      <c r="P600" s="52"/>
      <c r="Q600" s="53"/>
      <c r="R600" s="52"/>
      <c r="S600" s="52"/>
      <c r="T600" s="52"/>
      <c r="U600" s="52"/>
      <c r="V600" s="52"/>
      <c r="W600" s="52"/>
      <c r="X600" s="52"/>
      <c r="Y600" s="52"/>
      <c r="Z600" s="52"/>
      <c r="AA600" s="52"/>
      <c r="AB600" s="52"/>
      <c r="AD600" s="55"/>
    </row>
    <row r="601" spans="1:30">
      <c r="A601" s="51"/>
      <c r="B601" s="52"/>
      <c r="C601" s="148"/>
      <c r="D601" s="52"/>
      <c r="E601" s="52"/>
      <c r="F601" s="52"/>
      <c r="G601" s="52"/>
      <c r="H601" s="52"/>
      <c r="I601" s="52"/>
      <c r="J601" s="52"/>
      <c r="K601" s="52"/>
      <c r="L601" s="52"/>
      <c r="M601" s="52"/>
      <c r="N601" s="52"/>
      <c r="O601" s="59"/>
      <c r="P601" s="52"/>
      <c r="Q601" s="53"/>
      <c r="R601" s="52"/>
      <c r="S601" s="52"/>
      <c r="T601" s="52"/>
      <c r="U601" s="52"/>
      <c r="V601" s="52"/>
      <c r="W601" s="52"/>
      <c r="X601" s="52"/>
      <c r="Y601" s="52"/>
      <c r="Z601" s="52"/>
      <c r="AA601" s="52"/>
      <c r="AB601" s="52"/>
      <c r="AD601" s="55"/>
    </row>
    <row r="602" spans="1:30">
      <c r="A602" s="51"/>
      <c r="B602" s="52"/>
      <c r="C602" s="148"/>
      <c r="D602" s="52"/>
      <c r="E602" s="52"/>
      <c r="F602" s="52"/>
      <c r="G602" s="52"/>
      <c r="H602" s="52"/>
      <c r="I602" s="52"/>
      <c r="J602" s="52"/>
      <c r="K602" s="52"/>
      <c r="L602" s="52"/>
      <c r="M602" s="52"/>
      <c r="N602" s="52"/>
      <c r="O602" s="59"/>
      <c r="P602" s="52"/>
      <c r="Q602" s="53"/>
      <c r="R602" s="52"/>
      <c r="S602" s="52"/>
      <c r="T602" s="52"/>
      <c r="U602" s="52"/>
      <c r="V602" s="52"/>
      <c r="W602" s="52"/>
      <c r="X602" s="52"/>
      <c r="Y602" s="52"/>
      <c r="Z602" s="52"/>
      <c r="AA602" s="52"/>
      <c r="AB602" s="52"/>
      <c r="AD602" s="55"/>
    </row>
    <row r="603" spans="1:30">
      <c r="A603" s="51"/>
      <c r="B603" s="52"/>
      <c r="C603" s="148"/>
      <c r="D603" s="52"/>
      <c r="E603" s="52"/>
      <c r="F603" s="52"/>
      <c r="G603" s="52"/>
      <c r="H603" s="52"/>
      <c r="I603" s="52"/>
      <c r="J603" s="52"/>
      <c r="K603" s="52"/>
      <c r="L603" s="52"/>
      <c r="M603" s="52"/>
      <c r="N603" s="52"/>
      <c r="O603" s="59"/>
      <c r="P603" s="52"/>
      <c r="Q603" s="53"/>
      <c r="R603" s="52"/>
      <c r="S603" s="52"/>
      <c r="T603" s="52"/>
      <c r="U603" s="52"/>
      <c r="V603" s="52"/>
      <c r="W603" s="52"/>
      <c r="X603" s="52"/>
      <c r="Y603" s="52"/>
      <c r="Z603" s="52"/>
      <c r="AA603" s="52"/>
      <c r="AB603" s="52"/>
      <c r="AD603" s="55"/>
    </row>
    <row r="604" spans="1:30">
      <c r="A604" s="51"/>
      <c r="B604" s="52"/>
      <c r="C604" s="148"/>
      <c r="D604" s="52"/>
      <c r="E604" s="52"/>
      <c r="F604" s="52"/>
      <c r="G604" s="52"/>
      <c r="H604" s="52"/>
      <c r="I604" s="52"/>
      <c r="J604" s="52"/>
      <c r="K604" s="52"/>
      <c r="L604" s="52"/>
      <c r="M604" s="52"/>
      <c r="N604" s="52"/>
      <c r="O604" s="59"/>
      <c r="P604" s="52"/>
      <c r="Q604" s="53"/>
      <c r="R604" s="52"/>
      <c r="S604" s="52"/>
      <c r="T604" s="52"/>
      <c r="U604" s="52"/>
      <c r="V604" s="52"/>
      <c r="W604" s="52"/>
      <c r="X604" s="52"/>
      <c r="Y604" s="52"/>
      <c r="Z604" s="52"/>
      <c r="AA604" s="52"/>
      <c r="AB604" s="52"/>
      <c r="AD604" s="55"/>
    </row>
    <row r="605" spans="1:30">
      <c r="A605" s="51"/>
      <c r="B605" s="52"/>
      <c r="C605" s="148"/>
      <c r="D605" s="52"/>
      <c r="E605" s="52"/>
      <c r="F605" s="52"/>
      <c r="G605" s="52"/>
      <c r="H605" s="52"/>
      <c r="I605" s="52"/>
      <c r="J605" s="52"/>
      <c r="K605" s="52"/>
      <c r="L605" s="52"/>
      <c r="M605" s="52"/>
      <c r="N605" s="52"/>
      <c r="O605" s="59"/>
      <c r="P605" s="52"/>
      <c r="Q605" s="53"/>
      <c r="R605" s="52"/>
      <c r="S605" s="52"/>
      <c r="T605" s="52"/>
      <c r="U605" s="52"/>
      <c r="V605" s="52"/>
      <c r="W605" s="52"/>
      <c r="X605" s="52"/>
      <c r="Y605" s="52"/>
      <c r="Z605" s="52"/>
      <c r="AA605" s="52"/>
      <c r="AB605" s="52"/>
      <c r="AD605" s="55"/>
    </row>
    <row r="606" spans="1:30">
      <c r="A606" s="51"/>
      <c r="B606" s="52"/>
      <c r="C606" s="148"/>
      <c r="D606" s="52"/>
      <c r="E606" s="52"/>
      <c r="F606" s="52"/>
      <c r="G606" s="52"/>
      <c r="H606" s="52"/>
      <c r="I606" s="52"/>
      <c r="J606" s="52"/>
      <c r="K606" s="52"/>
      <c r="L606" s="52"/>
      <c r="M606" s="52"/>
      <c r="N606" s="52"/>
      <c r="O606" s="59"/>
      <c r="P606" s="52"/>
      <c r="Q606" s="53"/>
      <c r="R606" s="52"/>
      <c r="S606" s="52"/>
      <c r="T606" s="52"/>
      <c r="U606" s="52"/>
      <c r="V606" s="52"/>
      <c r="W606" s="52"/>
      <c r="X606" s="52"/>
      <c r="Y606" s="52"/>
      <c r="Z606" s="52"/>
      <c r="AA606" s="52"/>
      <c r="AB606" s="52"/>
      <c r="AD606" s="55"/>
    </row>
    <row r="607" spans="1:30">
      <c r="A607" s="51"/>
      <c r="B607" s="52"/>
      <c r="C607" s="148"/>
      <c r="D607" s="52"/>
      <c r="E607" s="52"/>
      <c r="F607" s="52"/>
      <c r="G607" s="52"/>
      <c r="H607" s="52"/>
      <c r="I607" s="52"/>
      <c r="J607" s="52"/>
      <c r="K607" s="52"/>
      <c r="L607" s="52"/>
      <c r="M607" s="52"/>
      <c r="N607" s="52"/>
      <c r="O607" s="59"/>
      <c r="P607" s="52"/>
      <c r="Q607" s="53"/>
      <c r="R607" s="52"/>
      <c r="S607" s="52"/>
      <c r="T607" s="52"/>
      <c r="U607" s="52"/>
      <c r="V607" s="52"/>
      <c r="W607" s="52"/>
      <c r="X607" s="52"/>
      <c r="Y607" s="52"/>
      <c r="Z607" s="52"/>
      <c r="AA607" s="52"/>
      <c r="AB607" s="52"/>
      <c r="AD607" s="55"/>
    </row>
    <row r="608" spans="1:30">
      <c r="A608" s="51"/>
      <c r="B608" s="52"/>
      <c r="C608" s="148"/>
      <c r="D608" s="52"/>
      <c r="E608" s="52"/>
      <c r="F608" s="52"/>
      <c r="G608" s="52"/>
      <c r="H608" s="52"/>
      <c r="I608" s="52"/>
      <c r="J608" s="52"/>
      <c r="K608" s="52"/>
      <c r="L608" s="52"/>
      <c r="M608" s="52"/>
      <c r="N608" s="52"/>
      <c r="O608" s="59"/>
      <c r="P608" s="52"/>
      <c r="Q608" s="53"/>
      <c r="R608" s="52"/>
      <c r="S608" s="52"/>
      <c r="T608" s="52"/>
      <c r="U608" s="52"/>
      <c r="V608" s="52"/>
      <c r="W608" s="52"/>
      <c r="X608" s="52"/>
      <c r="Y608" s="52"/>
      <c r="Z608" s="52"/>
      <c r="AA608" s="52"/>
      <c r="AB608" s="52"/>
      <c r="AD608" s="55"/>
    </row>
    <row r="609" spans="1:30">
      <c r="A609" s="51"/>
      <c r="B609" s="52"/>
      <c r="C609" s="148"/>
      <c r="D609" s="52"/>
      <c r="E609" s="52"/>
      <c r="F609" s="52"/>
      <c r="G609" s="52"/>
      <c r="H609" s="52"/>
      <c r="I609" s="52"/>
      <c r="J609" s="52"/>
      <c r="K609" s="52"/>
      <c r="L609" s="52"/>
      <c r="M609" s="52"/>
      <c r="N609" s="52"/>
      <c r="O609" s="59"/>
      <c r="P609" s="52"/>
      <c r="Q609" s="53"/>
      <c r="R609" s="52"/>
      <c r="S609" s="52"/>
      <c r="T609" s="52"/>
      <c r="U609" s="52"/>
      <c r="V609" s="52"/>
      <c r="W609" s="52"/>
      <c r="X609" s="52"/>
      <c r="Y609" s="52"/>
      <c r="Z609" s="52"/>
      <c r="AA609" s="52"/>
      <c r="AB609" s="52"/>
      <c r="AD609" s="55"/>
    </row>
    <row r="610" spans="1:30">
      <c r="A610" s="51"/>
      <c r="B610" s="52"/>
      <c r="C610" s="148"/>
      <c r="D610" s="52"/>
      <c r="E610" s="52"/>
      <c r="F610" s="52"/>
      <c r="G610" s="52"/>
      <c r="H610" s="52"/>
      <c r="I610" s="52"/>
      <c r="J610" s="52"/>
      <c r="K610" s="52"/>
      <c r="L610" s="52"/>
      <c r="M610" s="52"/>
      <c r="N610" s="52"/>
      <c r="O610" s="59"/>
      <c r="P610" s="52"/>
      <c r="Q610" s="53"/>
      <c r="R610" s="52"/>
      <c r="S610" s="52"/>
      <c r="T610" s="52"/>
      <c r="U610" s="52"/>
      <c r="V610" s="52"/>
      <c r="W610" s="52"/>
      <c r="X610" s="52"/>
      <c r="Y610" s="52"/>
      <c r="Z610" s="52"/>
      <c r="AA610" s="52"/>
      <c r="AB610" s="52"/>
      <c r="AD610" s="55"/>
    </row>
    <row r="611" spans="1:30">
      <c r="A611" s="51"/>
      <c r="B611" s="52"/>
      <c r="C611" s="148"/>
      <c r="D611" s="52"/>
      <c r="E611" s="52"/>
      <c r="F611" s="52"/>
      <c r="G611" s="52"/>
      <c r="H611" s="52"/>
      <c r="I611" s="52"/>
      <c r="J611" s="52"/>
      <c r="K611" s="52"/>
      <c r="L611" s="52"/>
      <c r="M611" s="52"/>
      <c r="N611" s="52"/>
      <c r="O611" s="59"/>
      <c r="P611" s="52"/>
      <c r="Q611" s="53"/>
      <c r="R611" s="52"/>
      <c r="S611" s="52"/>
      <c r="T611" s="52"/>
      <c r="U611" s="52"/>
      <c r="V611" s="52"/>
      <c r="W611" s="52"/>
      <c r="X611" s="52"/>
      <c r="Y611" s="52"/>
      <c r="Z611" s="52"/>
      <c r="AA611" s="52"/>
      <c r="AB611" s="52"/>
      <c r="AD611" s="55"/>
    </row>
    <row r="612" spans="1:30">
      <c r="A612" s="51"/>
      <c r="B612" s="52"/>
      <c r="C612" s="148"/>
      <c r="D612" s="52"/>
      <c r="E612" s="52"/>
      <c r="F612" s="52"/>
      <c r="G612" s="52"/>
      <c r="H612" s="52"/>
      <c r="I612" s="52"/>
      <c r="J612" s="52"/>
      <c r="K612" s="52"/>
      <c r="L612" s="52"/>
      <c r="M612" s="52"/>
      <c r="N612" s="52"/>
      <c r="O612" s="59"/>
      <c r="P612" s="52"/>
      <c r="Q612" s="53"/>
      <c r="R612" s="52"/>
      <c r="S612" s="52"/>
      <c r="T612" s="52"/>
      <c r="U612" s="52"/>
      <c r="V612" s="52"/>
      <c r="W612" s="52"/>
      <c r="X612" s="52"/>
      <c r="Y612" s="52"/>
      <c r="Z612" s="52"/>
      <c r="AA612" s="52"/>
      <c r="AB612" s="52"/>
      <c r="AD612" s="55"/>
    </row>
    <row r="613" spans="1:30">
      <c r="A613" s="51"/>
      <c r="B613" s="52"/>
      <c r="C613" s="148"/>
      <c r="D613" s="52"/>
      <c r="E613" s="52"/>
      <c r="F613" s="52"/>
      <c r="G613" s="52"/>
      <c r="H613" s="52"/>
      <c r="I613" s="52"/>
      <c r="J613" s="52"/>
      <c r="K613" s="52"/>
      <c r="L613" s="52"/>
      <c r="M613" s="52"/>
      <c r="N613" s="52"/>
      <c r="O613" s="59"/>
      <c r="P613" s="52"/>
      <c r="Q613" s="53"/>
      <c r="R613" s="52"/>
      <c r="S613" s="52"/>
      <c r="T613" s="52"/>
      <c r="U613" s="52"/>
      <c r="V613" s="52"/>
      <c r="W613" s="52"/>
      <c r="X613" s="52"/>
      <c r="Y613" s="52"/>
      <c r="Z613" s="52"/>
      <c r="AA613" s="52"/>
      <c r="AB613" s="52"/>
      <c r="AD613" s="55"/>
    </row>
    <row r="614" spans="1:30">
      <c r="A614" s="51"/>
      <c r="B614" s="52"/>
      <c r="C614" s="148"/>
      <c r="D614" s="52"/>
      <c r="E614" s="52"/>
      <c r="F614" s="52"/>
      <c r="G614" s="52"/>
      <c r="H614" s="52"/>
      <c r="I614" s="52"/>
      <c r="J614" s="52"/>
      <c r="K614" s="52"/>
      <c r="L614" s="52"/>
      <c r="M614" s="52"/>
      <c r="N614" s="52"/>
      <c r="O614" s="59"/>
      <c r="P614" s="52"/>
      <c r="Q614" s="53"/>
      <c r="R614" s="52"/>
      <c r="S614" s="52"/>
      <c r="T614" s="52"/>
      <c r="U614" s="52"/>
      <c r="V614" s="52"/>
      <c r="W614" s="52"/>
      <c r="X614" s="52"/>
      <c r="Y614" s="52"/>
      <c r="Z614" s="52"/>
      <c r="AA614" s="52"/>
      <c r="AB614" s="52"/>
      <c r="AD614" s="55"/>
    </row>
    <row r="615" spans="1:30">
      <c r="A615" s="51"/>
      <c r="B615" s="52"/>
      <c r="C615" s="148"/>
      <c r="D615" s="52"/>
      <c r="E615" s="52"/>
      <c r="F615" s="52"/>
      <c r="G615" s="52"/>
      <c r="H615" s="52"/>
      <c r="I615" s="52"/>
      <c r="J615" s="52"/>
      <c r="K615" s="52"/>
      <c r="L615" s="52"/>
      <c r="M615" s="52"/>
      <c r="N615" s="52"/>
      <c r="O615" s="59"/>
      <c r="P615" s="52"/>
      <c r="Q615" s="53"/>
      <c r="R615" s="52"/>
      <c r="S615" s="52"/>
      <c r="T615" s="52"/>
      <c r="U615" s="52"/>
      <c r="V615" s="52"/>
      <c r="W615" s="52"/>
      <c r="X615" s="52"/>
      <c r="Y615" s="52"/>
      <c r="Z615" s="52"/>
      <c r="AA615" s="52"/>
      <c r="AB615" s="52"/>
      <c r="AD615" s="55"/>
    </row>
    <row r="616" spans="1:30">
      <c r="A616" s="51"/>
      <c r="B616" s="52"/>
      <c r="C616" s="148"/>
      <c r="D616" s="52"/>
      <c r="E616" s="52"/>
      <c r="F616" s="52"/>
      <c r="G616" s="52"/>
      <c r="H616" s="52"/>
      <c r="I616" s="52"/>
      <c r="J616" s="52"/>
      <c r="K616" s="52"/>
      <c r="L616" s="52"/>
      <c r="M616" s="52"/>
      <c r="N616" s="52"/>
      <c r="O616" s="59"/>
      <c r="P616" s="52"/>
      <c r="Q616" s="53"/>
      <c r="R616" s="52"/>
      <c r="S616" s="52"/>
      <c r="T616" s="52"/>
      <c r="U616" s="52"/>
      <c r="V616" s="52"/>
      <c r="W616" s="52"/>
      <c r="X616" s="52"/>
      <c r="Y616" s="52"/>
      <c r="Z616" s="52"/>
      <c r="AA616" s="52"/>
      <c r="AB616" s="52"/>
      <c r="AD616" s="55"/>
    </row>
    <row r="617" spans="1:30">
      <c r="A617" s="51"/>
      <c r="B617" s="52"/>
      <c r="C617" s="148"/>
      <c r="D617" s="52"/>
      <c r="E617" s="52"/>
      <c r="F617" s="52"/>
      <c r="G617" s="52"/>
      <c r="H617" s="52"/>
      <c r="I617" s="52"/>
      <c r="J617" s="52"/>
      <c r="K617" s="52"/>
      <c r="L617" s="52"/>
      <c r="M617" s="52"/>
      <c r="N617" s="52"/>
      <c r="O617" s="59"/>
      <c r="P617" s="52"/>
      <c r="Q617" s="53"/>
      <c r="R617" s="52"/>
      <c r="S617" s="52"/>
      <c r="T617" s="52"/>
      <c r="U617" s="52"/>
      <c r="V617" s="52"/>
      <c r="W617" s="52"/>
      <c r="X617" s="52"/>
      <c r="Y617" s="52"/>
      <c r="Z617" s="52"/>
      <c r="AA617" s="52"/>
      <c r="AB617" s="52"/>
      <c r="AD617" s="55"/>
    </row>
    <row r="618" spans="1:30">
      <c r="A618" s="51"/>
      <c r="B618" s="52"/>
      <c r="C618" s="148"/>
      <c r="D618" s="52"/>
      <c r="E618" s="52"/>
      <c r="F618" s="52"/>
      <c r="G618" s="52"/>
      <c r="H618" s="52"/>
      <c r="I618" s="52"/>
      <c r="J618" s="52"/>
      <c r="K618" s="52"/>
      <c r="L618" s="52"/>
      <c r="M618" s="52"/>
      <c r="N618" s="52"/>
      <c r="O618" s="59"/>
      <c r="P618" s="52"/>
      <c r="Q618" s="53"/>
      <c r="R618" s="52"/>
      <c r="S618" s="52"/>
      <c r="T618" s="52"/>
      <c r="U618" s="52"/>
      <c r="V618" s="52"/>
      <c r="W618" s="52"/>
      <c r="X618" s="52"/>
      <c r="Y618" s="52"/>
      <c r="Z618" s="52"/>
      <c r="AA618" s="52"/>
      <c r="AB618" s="52"/>
      <c r="AD618" s="55"/>
    </row>
    <row r="619" spans="1:30">
      <c r="A619" s="51"/>
      <c r="B619" s="52"/>
      <c r="C619" s="148"/>
      <c r="D619" s="52"/>
      <c r="E619" s="52"/>
      <c r="F619" s="52"/>
      <c r="G619" s="52"/>
      <c r="H619" s="52"/>
      <c r="I619" s="52"/>
      <c r="J619" s="52"/>
      <c r="K619" s="52"/>
      <c r="L619" s="52"/>
      <c r="M619" s="52"/>
      <c r="N619" s="52"/>
      <c r="O619" s="59"/>
      <c r="P619" s="52"/>
      <c r="Q619" s="53"/>
      <c r="R619" s="52"/>
      <c r="S619" s="52"/>
      <c r="T619" s="52"/>
      <c r="U619" s="52"/>
      <c r="V619" s="52"/>
      <c r="W619" s="52"/>
      <c r="X619" s="52"/>
      <c r="Y619" s="52"/>
      <c r="Z619" s="52"/>
      <c r="AA619" s="52"/>
      <c r="AB619" s="52"/>
      <c r="AD619" s="55"/>
    </row>
    <row r="620" spans="1:30">
      <c r="A620" s="51"/>
      <c r="B620" s="52"/>
      <c r="C620" s="148"/>
      <c r="D620" s="52"/>
      <c r="E620" s="52"/>
      <c r="F620" s="52"/>
      <c r="G620" s="52"/>
      <c r="H620" s="52"/>
      <c r="I620" s="52"/>
      <c r="J620" s="52"/>
      <c r="K620" s="52"/>
      <c r="L620" s="52"/>
      <c r="M620" s="52"/>
      <c r="N620" s="52"/>
      <c r="O620" s="59"/>
      <c r="P620" s="52"/>
      <c r="Q620" s="53"/>
      <c r="R620" s="52"/>
      <c r="S620" s="52"/>
      <c r="T620" s="52"/>
      <c r="U620" s="52"/>
      <c r="V620" s="52"/>
      <c r="W620" s="52"/>
      <c r="X620" s="52"/>
      <c r="Y620" s="52"/>
      <c r="Z620" s="52"/>
      <c r="AA620" s="52"/>
      <c r="AB620" s="52"/>
      <c r="AD620" s="55"/>
    </row>
    <row r="621" spans="1:30">
      <c r="A621" s="51"/>
      <c r="B621" s="52"/>
      <c r="C621" s="148"/>
      <c r="D621" s="52"/>
      <c r="E621" s="52"/>
      <c r="F621" s="52"/>
      <c r="G621" s="52"/>
      <c r="H621" s="52"/>
      <c r="I621" s="52"/>
      <c r="J621" s="52"/>
      <c r="K621" s="52"/>
      <c r="L621" s="52"/>
      <c r="M621" s="52"/>
      <c r="N621" s="52"/>
      <c r="O621" s="59"/>
      <c r="P621" s="52"/>
      <c r="Q621" s="53"/>
      <c r="R621" s="52"/>
      <c r="S621" s="52"/>
      <c r="T621" s="52"/>
      <c r="U621" s="52"/>
      <c r="V621" s="52"/>
      <c r="W621" s="52"/>
      <c r="X621" s="52"/>
      <c r="Y621" s="52"/>
      <c r="Z621" s="52"/>
      <c r="AA621" s="52"/>
      <c r="AB621" s="52"/>
      <c r="AD621" s="55"/>
    </row>
    <row r="622" spans="1:30">
      <c r="A622" s="51"/>
      <c r="B622" s="52"/>
      <c r="C622" s="148"/>
      <c r="D622" s="52"/>
      <c r="E622" s="52"/>
      <c r="F622" s="52"/>
      <c r="G622" s="52"/>
      <c r="H622" s="52"/>
      <c r="I622" s="52"/>
      <c r="J622" s="52"/>
      <c r="K622" s="52"/>
      <c r="L622" s="52"/>
      <c r="M622" s="52"/>
      <c r="N622" s="52"/>
      <c r="O622" s="59"/>
      <c r="P622" s="52"/>
      <c r="Q622" s="53"/>
      <c r="R622" s="52"/>
      <c r="S622" s="52"/>
      <c r="T622" s="52"/>
      <c r="U622" s="52"/>
      <c r="V622" s="52"/>
      <c r="W622" s="52"/>
      <c r="X622" s="52"/>
      <c r="Y622" s="52"/>
      <c r="Z622" s="52"/>
      <c r="AA622" s="52"/>
      <c r="AB622" s="52"/>
      <c r="AD622" s="55"/>
    </row>
    <row r="623" spans="1:30">
      <c r="A623" s="51"/>
      <c r="B623" s="52"/>
      <c r="C623" s="148"/>
      <c r="D623" s="52"/>
      <c r="E623" s="52"/>
      <c r="F623" s="52"/>
      <c r="G623" s="52"/>
      <c r="H623" s="52"/>
      <c r="I623" s="52"/>
      <c r="J623" s="52"/>
      <c r="K623" s="52"/>
      <c r="L623" s="52"/>
      <c r="M623" s="52"/>
      <c r="N623" s="52"/>
      <c r="O623" s="59"/>
      <c r="P623" s="52"/>
      <c r="Q623" s="53"/>
      <c r="R623" s="52"/>
      <c r="S623" s="52"/>
      <c r="T623" s="52"/>
      <c r="U623" s="52"/>
      <c r="V623" s="52"/>
      <c r="W623" s="52"/>
      <c r="X623" s="52"/>
      <c r="Y623" s="52"/>
      <c r="Z623" s="52"/>
      <c r="AA623" s="52"/>
      <c r="AB623" s="52"/>
      <c r="AD623" s="55"/>
    </row>
    <row r="624" spans="1:30">
      <c r="A624" s="51"/>
      <c r="B624" s="52"/>
      <c r="C624" s="148"/>
      <c r="D624" s="52"/>
      <c r="E624" s="52"/>
      <c r="F624" s="52"/>
      <c r="G624" s="52"/>
      <c r="H624" s="52"/>
      <c r="I624" s="52"/>
      <c r="J624" s="52"/>
      <c r="K624" s="52"/>
      <c r="L624" s="52"/>
      <c r="M624" s="52"/>
      <c r="N624" s="52"/>
      <c r="O624" s="59"/>
      <c r="P624" s="52"/>
      <c r="Q624" s="53"/>
      <c r="R624" s="52"/>
      <c r="S624" s="52"/>
      <c r="T624" s="52"/>
      <c r="U624" s="52"/>
      <c r="V624" s="52"/>
      <c r="W624" s="52"/>
      <c r="X624" s="52"/>
      <c r="Y624" s="52"/>
      <c r="Z624" s="52"/>
      <c r="AA624" s="52"/>
      <c r="AB624" s="52"/>
      <c r="AD624" s="55"/>
    </row>
    <row r="625" spans="1:30">
      <c r="A625" s="51"/>
      <c r="B625" s="52"/>
      <c r="C625" s="148"/>
      <c r="D625" s="52"/>
      <c r="E625" s="52"/>
      <c r="F625" s="52"/>
      <c r="G625" s="52"/>
      <c r="H625" s="52"/>
      <c r="I625" s="52"/>
      <c r="J625" s="52"/>
      <c r="K625" s="52"/>
      <c r="L625" s="52"/>
      <c r="M625" s="52"/>
      <c r="N625" s="52"/>
      <c r="O625" s="59"/>
      <c r="P625" s="52"/>
      <c r="Q625" s="53"/>
      <c r="R625" s="52"/>
      <c r="S625" s="52"/>
      <c r="T625" s="52"/>
      <c r="U625" s="52"/>
      <c r="V625" s="52"/>
      <c r="W625" s="52"/>
      <c r="X625" s="52"/>
      <c r="Y625" s="52"/>
      <c r="Z625" s="52"/>
      <c r="AA625" s="52"/>
      <c r="AB625" s="52"/>
      <c r="AD625" s="55"/>
    </row>
    <row r="626" spans="1:30">
      <c r="A626" s="51"/>
      <c r="B626" s="52"/>
      <c r="C626" s="148"/>
      <c r="D626" s="52"/>
      <c r="E626" s="52"/>
      <c r="F626" s="52"/>
      <c r="G626" s="52"/>
      <c r="H626" s="52"/>
      <c r="I626" s="52"/>
      <c r="J626" s="52"/>
      <c r="K626" s="52"/>
      <c r="L626" s="52"/>
      <c r="M626" s="52"/>
      <c r="N626" s="52"/>
      <c r="O626" s="59"/>
      <c r="P626" s="52"/>
      <c r="Q626" s="53"/>
      <c r="R626" s="52"/>
      <c r="S626" s="52"/>
      <c r="T626" s="52"/>
      <c r="U626" s="52"/>
      <c r="V626" s="52"/>
      <c r="W626" s="52"/>
      <c r="X626" s="52"/>
      <c r="Y626" s="52"/>
      <c r="Z626" s="52"/>
      <c r="AA626" s="52"/>
      <c r="AB626" s="52"/>
      <c r="AD626" s="55"/>
    </row>
    <row r="627" spans="1:30">
      <c r="A627" s="51"/>
      <c r="B627" s="52"/>
      <c r="C627" s="148"/>
      <c r="D627" s="52"/>
      <c r="E627" s="52"/>
      <c r="F627" s="52"/>
      <c r="G627" s="52"/>
      <c r="H627" s="52"/>
      <c r="I627" s="52"/>
      <c r="J627" s="52"/>
      <c r="K627" s="52"/>
      <c r="L627" s="52"/>
      <c r="M627" s="52"/>
      <c r="N627" s="52"/>
      <c r="O627" s="59"/>
      <c r="P627" s="52"/>
      <c r="Q627" s="53"/>
      <c r="R627" s="52"/>
      <c r="S627" s="52"/>
      <c r="T627" s="52"/>
      <c r="U627" s="52"/>
      <c r="V627" s="52"/>
      <c r="W627" s="52"/>
      <c r="X627" s="52"/>
      <c r="Y627" s="52"/>
      <c r="Z627" s="52"/>
      <c r="AA627" s="52"/>
      <c r="AB627" s="52"/>
      <c r="AD627" s="55"/>
    </row>
    <row r="628" spans="1:30">
      <c r="A628" s="51"/>
      <c r="B628" s="52"/>
      <c r="C628" s="148"/>
      <c r="D628" s="52"/>
      <c r="E628" s="52"/>
      <c r="F628" s="52"/>
      <c r="G628" s="52"/>
      <c r="H628" s="52"/>
      <c r="I628" s="52"/>
      <c r="J628" s="52"/>
      <c r="K628" s="52"/>
      <c r="L628" s="52"/>
      <c r="M628" s="52"/>
      <c r="N628" s="52"/>
      <c r="O628" s="59"/>
      <c r="P628" s="52"/>
      <c r="Q628" s="53"/>
      <c r="R628" s="52"/>
      <c r="S628" s="52"/>
      <c r="T628" s="52"/>
      <c r="U628" s="52"/>
      <c r="V628" s="52"/>
      <c r="W628" s="52"/>
      <c r="X628" s="52"/>
      <c r="Y628" s="52"/>
      <c r="Z628" s="52"/>
      <c r="AA628" s="52"/>
      <c r="AB628" s="52"/>
      <c r="AD628" s="55"/>
    </row>
    <row r="629" spans="1:30">
      <c r="A629" s="51"/>
      <c r="B629" s="52"/>
      <c r="C629" s="148"/>
      <c r="D629" s="52"/>
      <c r="E629" s="52"/>
      <c r="F629" s="52"/>
      <c r="G629" s="52"/>
      <c r="H629" s="52"/>
      <c r="I629" s="52"/>
      <c r="J629" s="52"/>
      <c r="K629" s="52"/>
      <c r="L629" s="52"/>
      <c r="M629" s="52"/>
      <c r="N629" s="52"/>
      <c r="O629" s="59"/>
      <c r="P629" s="52"/>
      <c r="Q629" s="53"/>
      <c r="R629" s="52"/>
      <c r="S629" s="52"/>
      <c r="T629" s="52"/>
      <c r="U629" s="52"/>
      <c r="V629" s="52"/>
      <c r="W629" s="52"/>
      <c r="X629" s="52"/>
      <c r="Y629" s="52"/>
      <c r="Z629" s="52"/>
      <c r="AA629" s="52"/>
      <c r="AB629" s="52"/>
      <c r="AD629" s="55"/>
    </row>
    <row r="630" spans="1:30">
      <c r="A630" s="51"/>
      <c r="B630" s="52"/>
      <c r="C630" s="148"/>
      <c r="D630" s="52"/>
      <c r="E630" s="52"/>
      <c r="F630" s="52"/>
      <c r="G630" s="52"/>
      <c r="H630" s="52"/>
      <c r="I630" s="52"/>
      <c r="J630" s="52"/>
      <c r="K630" s="52"/>
      <c r="L630" s="52"/>
      <c r="M630" s="52"/>
      <c r="N630" s="52"/>
      <c r="O630" s="59"/>
      <c r="P630" s="52"/>
      <c r="Q630" s="53"/>
      <c r="R630" s="52"/>
      <c r="S630" s="52"/>
      <c r="T630" s="52"/>
      <c r="U630" s="52"/>
      <c r="V630" s="52"/>
      <c r="W630" s="52"/>
      <c r="X630" s="52"/>
      <c r="Y630" s="52"/>
      <c r="Z630" s="52"/>
      <c r="AA630" s="52"/>
      <c r="AB630" s="52"/>
      <c r="AD630" s="55"/>
    </row>
    <row r="631" spans="1:30">
      <c r="A631" s="51"/>
      <c r="B631" s="52"/>
      <c r="C631" s="148"/>
      <c r="D631" s="52"/>
      <c r="E631" s="52"/>
      <c r="F631" s="52"/>
      <c r="G631" s="52"/>
      <c r="H631" s="52"/>
      <c r="I631" s="52"/>
      <c r="J631" s="52"/>
      <c r="K631" s="52"/>
      <c r="L631" s="52"/>
      <c r="M631" s="52"/>
      <c r="N631" s="52"/>
      <c r="O631" s="59"/>
      <c r="P631" s="52"/>
      <c r="Q631" s="53"/>
      <c r="R631" s="52"/>
      <c r="S631" s="52"/>
      <c r="T631" s="52"/>
      <c r="U631" s="52"/>
      <c r="V631" s="52"/>
      <c r="W631" s="52"/>
      <c r="X631" s="52"/>
      <c r="Y631" s="52"/>
      <c r="Z631" s="52"/>
      <c r="AA631" s="52"/>
      <c r="AB631" s="52"/>
      <c r="AD631" s="55"/>
    </row>
    <row r="632" spans="1:30">
      <c r="A632" s="51"/>
      <c r="B632" s="52"/>
      <c r="C632" s="148"/>
      <c r="D632" s="52"/>
      <c r="E632" s="52"/>
      <c r="F632" s="52"/>
      <c r="G632" s="52"/>
      <c r="H632" s="52"/>
      <c r="I632" s="52"/>
      <c r="J632" s="52"/>
      <c r="K632" s="52"/>
      <c r="L632" s="52"/>
      <c r="M632" s="52"/>
      <c r="N632" s="52"/>
      <c r="O632" s="59"/>
      <c r="P632" s="52"/>
      <c r="Q632" s="53"/>
      <c r="R632" s="52"/>
      <c r="S632" s="52"/>
      <c r="T632" s="52"/>
      <c r="U632" s="52"/>
      <c r="V632" s="52"/>
      <c r="W632" s="52"/>
      <c r="X632" s="52"/>
      <c r="Y632" s="52"/>
      <c r="Z632" s="52"/>
      <c r="AA632" s="52"/>
      <c r="AB632" s="52"/>
      <c r="AD632" s="55"/>
    </row>
    <row r="633" spans="1:30">
      <c r="A633" s="51"/>
      <c r="B633" s="52"/>
      <c r="C633" s="148"/>
      <c r="D633" s="52"/>
      <c r="E633" s="52"/>
      <c r="F633" s="52"/>
      <c r="G633" s="52"/>
      <c r="H633" s="52"/>
      <c r="I633" s="52"/>
      <c r="J633" s="52"/>
      <c r="K633" s="52"/>
      <c r="L633" s="52"/>
      <c r="M633" s="52"/>
      <c r="N633" s="52"/>
      <c r="O633" s="59"/>
      <c r="P633" s="52"/>
      <c r="Q633" s="53"/>
      <c r="R633" s="52"/>
      <c r="S633" s="52"/>
      <c r="T633" s="52"/>
      <c r="U633" s="52"/>
      <c r="V633" s="52"/>
      <c r="W633" s="52"/>
      <c r="X633" s="52"/>
      <c r="Y633" s="52"/>
      <c r="Z633" s="52"/>
      <c r="AA633" s="52"/>
      <c r="AB633" s="52"/>
      <c r="AD633" s="55"/>
    </row>
    <row r="634" spans="1:30">
      <c r="A634" s="51"/>
      <c r="B634" s="52"/>
      <c r="C634" s="148"/>
      <c r="D634" s="52"/>
      <c r="E634" s="52"/>
      <c r="F634" s="52"/>
      <c r="G634" s="52"/>
      <c r="H634" s="52"/>
      <c r="I634" s="52"/>
      <c r="J634" s="52"/>
      <c r="K634" s="52"/>
      <c r="L634" s="52"/>
      <c r="M634" s="52"/>
      <c r="N634" s="52"/>
      <c r="O634" s="59"/>
      <c r="P634" s="52"/>
      <c r="Q634" s="53"/>
      <c r="R634" s="52"/>
      <c r="S634" s="52"/>
      <c r="T634" s="52"/>
      <c r="U634" s="52"/>
      <c r="V634" s="52"/>
      <c r="W634" s="52"/>
      <c r="X634" s="52"/>
      <c r="Y634" s="52"/>
      <c r="Z634" s="52"/>
      <c r="AA634" s="52"/>
      <c r="AB634" s="52"/>
      <c r="AD634" s="55"/>
    </row>
    <row r="635" spans="1:30">
      <c r="A635" s="51"/>
      <c r="B635" s="52"/>
      <c r="C635" s="148"/>
      <c r="D635" s="52"/>
      <c r="E635" s="52"/>
      <c r="F635" s="52"/>
      <c r="G635" s="52"/>
      <c r="H635" s="52"/>
      <c r="I635" s="52"/>
      <c r="J635" s="52"/>
      <c r="K635" s="52"/>
      <c r="L635" s="52"/>
      <c r="M635" s="52"/>
      <c r="N635" s="52"/>
      <c r="O635" s="59"/>
      <c r="P635" s="52"/>
      <c r="Q635" s="53"/>
      <c r="R635" s="52"/>
      <c r="S635" s="52"/>
      <c r="T635" s="52"/>
      <c r="U635" s="52"/>
      <c r="V635" s="52"/>
      <c r="W635" s="52"/>
      <c r="X635" s="52"/>
      <c r="Y635" s="52"/>
      <c r="Z635" s="52"/>
      <c r="AA635" s="52"/>
      <c r="AB635" s="52"/>
      <c r="AD635" s="55"/>
    </row>
    <row r="636" spans="1:30">
      <c r="A636" s="51"/>
      <c r="B636" s="52"/>
      <c r="C636" s="148"/>
      <c r="D636" s="52"/>
      <c r="E636" s="52"/>
      <c r="F636" s="52"/>
      <c r="G636" s="52"/>
      <c r="H636" s="52"/>
      <c r="I636" s="52"/>
      <c r="J636" s="52"/>
      <c r="K636" s="52"/>
      <c r="L636" s="52"/>
      <c r="M636" s="52"/>
      <c r="N636" s="52"/>
      <c r="O636" s="59"/>
      <c r="P636" s="52"/>
      <c r="Q636" s="53"/>
      <c r="R636" s="52"/>
      <c r="S636" s="52"/>
      <c r="T636" s="52"/>
      <c r="U636" s="52"/>
      <c r="V636" s="52"/>
      <c r="W636" s="52"/>
      <c r="X636" s="52"/>
      <c r="Y636" s="52"/>
      <c r="Z636" s="52"/>
      <c r="AA636" s="52"/>
      <c r="AB636" s="52"/>
      <c r="AD636" s="55"/>
    </row>
    <row r="637" spans="1:30">
      <c r="A637" s="51"/>
      <c r="B637" s="52"/>
      <c r="C637" s="148"/>
      <c r="D637" s="52"/>
      <c r="E637" s="52"/>
      <c r="F637" s="52"/>
      <c r="G637" s="52"/>
      <c r="H637" s="52"/>
      <c r="I637" s="52"/>
      <c r="J637" s="52"/>
      <c r="K637" s="52"/>
      <c r="L637" s="52"/>
      <c r="M637" s="52"/>
      <c r="N637" s="52"/>
      <c r="O637" s="59"/>
      <c r="P637" s="52"/>
      <c r="Q637" s="53"/>
      <c r="R637" s="52"/>
      <c r="S637" s="52"/>
      <c r="T637" s="52"/>
      <c r="U637" s="52"/>
      <c r="V637" s="52"/>
      <c r="W637" s="52"/>
      <c r="X637" s="52"/>
      <c r="Y637" s="52"/>
      <c r="Z637" s="52"/>
      <c r="AA637" s="52"/>
      <c r="AB637" s="52"/>
      <c r="AD637" s="55"/>
    </row>
    <row r="638" spans="1:30">
      <c r="A638" s="51"/>
      <c r="B638" s="52"/>
      <c r="C638" s="148"/>
      <c r="D638" s="52"/>
      <c r="E638" s="52"/>
      <c r="F638" s="52"/>
      <c r="G638" s="52"/>
      <c r="H638" s="52"/>
      <c r="I638" s="52"/>
      <c r="J638" s="52"/>
      <c r="K638" s="52"/>
      <c r="L638" s="52"/>
      <c r="M638" s="52"/>
      <c r="N638" s="52"/>
      <c r="O638" s="59"/>
      <c r="P638" s="52"/>
      <c r="Q638" s="53"/>
      <c r="R638" s="52"/>
      <c r="S638" s="52"/>
      <c r="T638" s="52"/>
      <c r="U638" s="52"/>
      <c r="V638" s="52"/>
      <c r="W638" s="52"/>
      <c r="X638" s="52"/>
      <c r="Y638" s="52"/>
      <c r="Z638" s="52"/>
      <c r="AA638" s="52"/>
      <c r="AB638" s="52"/>
      <c r="AD638" s="55"/>
    </row>
    <row r="639" spans="1:30">
      <c r="A639" s="51"/>
      <c r="B639" s="52"/>
      <c r="C639" s="148"/>
      <c r="D639" s="52"/>
      <c r="E639" s="52"/>
      <c r="F639" s="52"/>
      <c r="G639" s="52"/>
      <c r="H639" s="52"/>
      <c r="I639" s="52"/>
      <c r="J639" s="52"/>
      <c r="K639" s="52"/>
      <c r="L639" s="52"/>
      <c r="M639" s="52"/>
      <c r="N639" s="52"/>
      <c r="O639" s="59"/>
      <c r="P639" s="52"/>
      <c r="Q639" s="53"/>
      <c r="R639" s="52"/>
      <c r="S639" s="52"/>
      <c r="T639" s="52"/>
      <c r="U639" s="52"/>
      <c r="V639" s="52"/>
      <c r="W639" s="52"/>
      <c r="X639" s="52"/>
      <c r="Y639" s="52"/>
      <c r="Z639" s="52"/>
      <c r="AA639" s="52"/>
      <c r="AB639" s="52"/>
      <c r="AD639" s="55"/>
    </row>
    <row r="640" spans="1:30">
      <c r="A640" s="51"/>
      <c r="B640" s="52"/>
      <c r="C640" s="148"/>
      <c r="D640" s="52"/>
      <c r="E640" s="52"/>
      <c r="F640" s="52"/>
      <c r="G640" s="52"/>
      <c r="H640" s="52"/>
      <c r="I640" s="52"/>
      <c r="J640" s="52"/>
      <c r="K640" s="52"/>
      <c r="L640" s="52"/>
      <c r="M640" s="52"/>
      <c r="N640" s="52"/>
      <c r="O640" s="59"/>
      <c r="P640" s="52"/>
      <c r="Q640" s="53"/>
      <c r="R640" s="52"/>
      <c r="S640" s="52"/>
      <c r="T640" s="52"/>
      <c r="U640" s="52"/>
      <c r="V640" s="52"/>
      <c r="W640" s="52"/>
      <c r="X640" s="52"/>
      <c r="Y640" s="52"/>
      <c r="Z640" s="52"/>
      <c r="AA640" s="52"/>
      <c r="AB640" s="52"/>
      <c r="AD640" s="55"/>
    </row>
    <row r="641" spans="1:30">
      <c r="A641" s="51"/>
      <c r="B641" s="52"/>
      <c r="C641" s="148"/>
      <c r="D641" s="52"/>
      <c r="E641" s="52"/>
      <c r="F641" s="52"/>
      <c r="G641" s="52"/>
      <c r="H641" s="52"/>
      <c r="I641" s="52"/>
      <c r="J641" s="52"/>
      <c r="K641" s="52"/>
      <c r="L641" s="52"/>
      <c r="M641" s="52"/>
      <c r="N641" s="52"/>
      <c r="O641" s="59"/>
      <c r="P641" s="52"/>
      <c r="Q641" s="53"/>
      <c r="R641" s="52"/>
      <c r="S641" s="52"/>
      <c r="T641" s="52"/>
      <c r="U641" s="52"/>
      <c r="V641" s="52"/>
      <c r="W641" s="52"/>
      <c r="X641" s="52"/>
      <c r="Y641" s="52"/>
      <c r="Z641" s="52"/>
      <c r="AA641" s="52"/>
      <c r="AB641" s="52"/>
      <c r="AD641" s="55"/>
    </row>
    <row r="642" spans="1:30">
      <c r="A642" s="51"/>
      <c r="B642" s="52"/>
      <c r="C642" s="148"/>
      <c r="D642" s="52"/>
      <c r="E642" s="52"/>
      <c r="F642" s="52"/>
      <c r="G642" s="52"/>
      <c r="H642" s="52"/>
      <c r="I642" s="52"/>
      <c r="J642" s="52"/>
      <c r="K642" s="52"/>
      <c r="L642" s="52"/>
      <c r="M642" s="52"/>
      <c r="N642" s="52"/>
      <c r="O642" s="59"/>
      <c r="P642" s="52"/>
      <c r="Q642" s="53"/>
      <c r="R642" s="52"/>
      <c r="S642" s="52"/>
      <c r="T642" s="52"/>
      <c r="U642" s="52"/>
      <c r="V642" s="52"/>
      <c r="W642" s="52"/>
      <c r="X642" s="52"/>
      <c r="Y642" s="52"/>
      <c r="Z642" s="52"/>
      <c r="AA642" s="52"/>
      <c r="AB642" s="52"/>
      <c r="AD642" s="55"/>
    </row>
    <row r="643" spans="1:30">
      <c r="A643" s="51"/>
      <c r="B643" s="52"/>
      <c r="C643" s="148"/>
      <c r="D643" s="52"/>
      <c r="E643" s="52"/>
      <c r="F643" s="52"/>
      <c r="G643" s="52"/>
      <c r="H643" s="52"/>
      <c r="I643" s="52"/>
      <c r="J643" s="52"/>
      <c r="K643" s="52"/>
      <c r="L643" s="52"/>
      <c r="M643" s="52"/>
      <c r="N643" s="52"/>
      <c r="O643" s="59"/>
      <c r="P643" s="52"/>
      <c r="Q643" s="53"/>
      <c r="R643" s="52"/>
      <c r="S643" s="52"/>
      <c r="T643" s="52"/>
      <c r="U643" s="52"/>
      <c r="V643" s="52"/>
      <c r="W643" s="52"/>
      <c r="X643" s="52"/>
      <c r="Y643" s="52"/>
      <c r="Z643" s="52"/>
      <c r="AA643" s="52"/>
      <c r="AB643" s="52"/>
      <c r="AD643" s="55"/>
    </row>
    <row r="644" spans="1:30">
      <c r="A644" s="51"/>
      <c r="B644" s="52"/>
      <c r="C644" s="148"/>
      <c r="D644" s="52"/>
      <c r="E644" s="52"/>
      <c r="F644" s="52"/>
      <c r="G644" s="52"/>
      <c r="H644" s="52"/>
      <c r="I644" s="52"/>
      <c r="J644" s="52"/>
      <c r="K644" s="52"/>
      <c r="L644" s="52"/>
      <c r="M644" s="52"/>
      <c r="N644" s="52"/>
      <c r="O644" s="59"/>
      <c r="P644" s="52"/>
      <c r="Q644" s="53"/>
      <c r="R644" s="52"/>
      <c r="S644" s="52"/>
      <c r="T644" s="52"/>
      <c r="U644" s="52"/>
      <c r="V644" s="52"/>
      <c r="W644" s="52"/>
      <c r="X644" s="52"/>
      <c r="Y644" s="52"/>
      <c r="Z644" s="52"/>
      <c r="AA644" s="52"/>
      <c r="AB644" s="52"/>
      <c r="AD644" s="55"/>
    </row>
    <row r="645" spans="1:30">
      <c r="A645" s="51"/>
      <c r="B645" s="52"/>
      <c r="C645" s="148"/>
      <c r="D645" s="52"/>
      <c r="E645" s="52"/>
      <c r="F645" s="52"/>
      <c r="G645" s="52"/>
      <c r="H645" s="52"/>
      <c r="I645" s="52"/>
      <c r="J645" s="52"/>
      <c r="K645" s="52"/>
      <c r="L645" s="52"/>
      <c r="M645" s="52"/>
      <c r="N645" s="52"/>
      <c r="O645" s="59"/>
      <c r="P645" s="52"/>
      <c r="Q645" s="53"/>
      <c r="R645" s="52"/>
      <c r="S645" s="52"/>
      <c r="T645" s="52"/>
      <c r="U645" s="52"/>
      <c r="V645" s="52"/>
      <c r="W645" s="52"/>
      <c r="X645" s="52"/>
      <c r="Y645" s="52"/>
      <c r="Z645" s="52"/>
      <c r="AA645" s="52"/>
      <c r="AB645" s="52"/>
      <c r="AD645" s="55"/>
    </row>
    <row r="646" spans="1:30">
      <c r="A646" s="51"/>
      <c r="B646" s="52"/>
      <c r="C646" s="148"/>
      <c r="D646" s="52"/>
      <c r="E646" s="52"/>
      <c r="F646" s="52"/>
      <c r="G646" s="52"/>
      <c r="H646" s="52"/>
      <c r="I646" s="52"/>
      <c r="J646" s="52"/>
      <c r="K646" s="52"/>
      <c r="L646" s="52"/>
      <c r="M646" s="52"/>
      <c r="N646" s="52"/>
      <c r="O646" s="59"/>
      <c r="P646" s="52"/>
      <c r="Q646" s="53"/>
      <c r="R646" s="52"/>
      <c r="S646" s="52"/>
      <c r="T646" s="52"/>
      <c r="U646" s="52"/>
      <c r="V646" s="52"/>
      <c r="W646" s="52"/>
      <c r="X646" s="52"/>
      <c r="Y646" s="52"/>
      <c r="Z646" s="52"/>
      <c r="AA646" s="52"/>
      <c r="AB646" s="52"/>
      <c r="AD646" s="55"/>
    </row>
    <row r="647" spans="1:30">
      <c r="A647" s="51"/>
      <c r="B647" s="52"/>
      <c r="C647" s="148"/>
      <c r="D647" s="52"/>
      <c r="E647" s="52"/>
      <c r="F647" s="52"/>
      <c r="G647" s="52"/>
      <c r="H647" s="52"/>
      <c r="I647" s="52"/>
      <c r="J647" s="52"/>
      <c r="K647" s="52"/>
      <c r="L647" s="52"/>
      <c r="M647" s="52"/>
      <c r="N647" s="52"/>
      <c r="O647" s="59"/>
      <c r="P647" s="52"/>
      <c r="Q647" s="53"/>
      <c r="R647" s="52"/>
      <c r="S647" s="52"/>
      <c r="T647" s="52"/>
      <c r="U647" s="52"/>
      <c r="V647" s="52"/>
      <c r="W647" s="52"/>
      <c r="X647" s="52"/>
      <c r="Y647" s="52"/>
      <c r="Z647" s="52"/>
      <c r="AA647" s="52"/>
      <c r="AB647" s="52"/>
      <c r="AD647" s="55"/>
    </row>
    <row r="648" spans="1:30">
      <c r="A648" s="51"/>
      <c r="B648" s="52"/>
      <c r="C648" s="148"/>
      <c r="D648" s="52"/>
      <c r="E648" s="52"/>
      <c r="F648" s="52"/>
      <c r="G648" s="52"/>
      <c r="H648" s="52"/>
      <c r="I648" s="52"/>
      <c r="J648" s="52"/>
      <c r="K648" s="52"/>
      <c r="L648" s="52"/>
      <c r="M648" s="52"/>
      <c r="N648" s="52"/>
      <c r="O648" s="59"/>
      <c r="P648" s="52"/>
      <c r="Q648" s="53"/>
      <c r="R648" s="52"/>
      <c r="S648" s="52"/>
      <c r="T648" s="52"/>
      <c r="U648" s="52"/>
      <c r="V648" s="52"/>
      <c r="W648" s="52"/>
      <c r="X648" s="52"/>
      <c r="Y648" s="52"/>
      <c r="Z648" s="52"/>
      <c r="AA648" s="52"/>
      <c r="AB648" s="52"/>
      <c r="AD648" s="55"/>
    </row>
    <row r="649" spans="1:30">
      <c r="A649" s="51"/>
      <c r="B649" s="52"/>
      <c r="C649" s="148"/>
      <c r="D649" s="52"/>
      <c r="E649" s="52"/>
      <c r="F649" s="52"/>
      <c r="G649" s="52"/>
      <c r="H649" s="52"/>
      <c r="I649" s="52"/>
      <c r="J649" s="52"/>
      <c r="K649" s="52"/>
      <c r="L649" s="52"/>
      <c r="M649" s="52"/>
      <c r="N649" s="52"/>
      <c r="O649" s="59"/>
      <c r="P649" s="52"/>
      <c r="Q649" s="53"/>
      <c r="R649" s="52"/>
      <c r="S649" s="52"/>
      <c r="T649" s="52"/>
      <c r="U649" s="52"/>
      <c r="V649" s="52"/>
      <c r="W649" s="52"/>
      <c r="X649" s="52"/>
      <c r="Y649" s="52"/>
      <c r="Z649" s="52"/>
      <c r="AA649" s="52"/>
      <c r="AB649" s="52"/>
      <c r="AD649" s="55"/>
    </row>
    <row r="650" spans="1:30">
      <c r="A650" s="51"/>
      <c r="B650" s="52"/>
      <c r="C650" s="148"/>
      <c r="D650" s="52"/>
      <c r="E650" s="52"/>
      <c r="F650" s="52"/>
      <c r="G650" s="52"/>
      <c r="H650" s="52"/>
      <c r="I650" s="52"/>
      <c r="J650" s="52"/>
      <c r="K650" s="52"/>
      <c r="L650" s="52"/>
      <c r="M650" s="52"/>
      <c r="N650" s="52"/>
      <c r="O650" s="59"/>
      <c r="P650" s="52"/>
      <c r="Q650" s="53"/>
      <c r="R650" s="52"/>
      <c r="S650" s="52"/>
      <c r="T650" s="52"/>
      <c r="U650" s="52"/>
      <c r="V650" s="52"/>
      <c r="W650" s="52"/>
      <c r="X650" s="52"/>
      <c r="Y650" s="52"/>
      <c r="Z650" s="52"/>
      <c r="AA650" s="52"/>
      <c r="AB650" s="52"/>
      <c r="AD650" s="55"/>
    </row>
    <row r="651" spans="1:30">
      <c r="A651" s="51"/>
      <c r="B651" s="52"/>
      <c r="C651" s="148"/>
      <c r="D651" s="52"/>
      <c r="E651" s="52"/>
      <c r="F651" s="52"/>
      <c r="G651" s="52"/>
      <c r="H651" s="52"/>
      <c r="I651" s="52"/>
      <c r="J651" s="52"/>
      <c r="K651" s="52"/>
      <c r="L651" s="52"/>
      <c r="M651" s="52"/>
      <c r="N651" s="52"/>
      <c r="O651" s="59"/>
      <c r="P651" s="52"/>
      <c r="Q651" s="53"/>
      <c r="R651" s="52"/>
      <c r="S651" s="52"/>
      <c r="T651" s="52"/>
      <c r="U651" s="52"/>
      <c r="V651" s="52"/>
      <c r="W651" s="52"/>
      <c r="X651" s="52"/>
      <c r="Y651" s="52"/>
      <c r="Z651" s="52"/>
      <c r="AA651" s="52"/>
      <c r="AB651" s="52"/>
      <c r="AD651" s="55"/>
    </row>
    <row r="652" spans="1:30">
      <c r="A652" s="51"/>
      <c r="B652" s="52"/>
      <c r="C652" s="148"/>
      <c r="D652" s="52"/>
      <c r="E652" s="52"/>
      <c r="F652" s="52"/>
      <c r="G652" s="52"/>
      <c r="H652" s="52"/>
      <c r="I652" s="52"/>
      <c r="J652" s="52"/>
      <c r="K652" s="52"/>
      <c r="L652" s="52"/>
      <c r="M652" s="52"/>
      <c r="N652" s="52"/>
      <c r="O652" s="59"/>
      <c r="P652" s="52"/>
      <c r="Q652" s="53"/>
      <c r="R652" s="52"/>
      <c r="S652" s="52"/>
      <c r="T652" s="52"/>
      <c r="U652" s="52"/>
      <c r="V652" s="52"/>
      <c r="W652" s="52"/>
      <c r="X652" s="52"/>
      <c r="Y652" s="52"/>
      <c r="Z652" s="52"/>
      <c r="AA652" s="52"/>
      <c r="AB652" s="52"/>
      <c r="AD652" s="55"/>
    </row>
    <row r="653" spans="1:30">
      <c r="A653" s="51"/>
      <c r="B653" s="52"/>
      <c r="C653" s="148"/>
      <c r="D653" s="52"/>
      <c r="E653" s="52"/>
      <c r="F653" s="52"/>
      <c r="G653" s="52"/>
      <c r="H653" s="52"/>
      <c r="I653" s="52"/>
      <c r="J653" s="52"/>
      <c r="K653" s="52"/>
      <c r="L653" s="52"/>
      <c r="M653" s="52"/>
      <c r="N653" s="52"/>
      <c r="O653" s="59"/>
      <c r="P653" s="52"/>
      <c r="Q653" s="53"/>
      <c r="R653" s="52"/>
      <c r="S653" s="52"/>
      <c r="T653" s="52"/>
      <c r="U653" s="52"/>
      <c r="V653" s="52"/>
      <c r="W653" s="52"/>
      <c r="X653" s="52"/>
      <c r="Y653" s="52"/>
      <c r="Z653" s="52"/>
      <c r="AA653" s="52"/>
      <c r="AB653" s="52"/>
      <c r="AD653" s="55"/>
    </row>
    <row r="654" spans="1:30">
      <c r="A654" s="51"/>
      <c r="B654" s="52"/>
      <c r="C654" s="148"/>
      <c r="D654" s="52"/>
      <c r="E654" s="52"/>
      <c r="F654" s="52"/>
      <c r="G654" s="52"/>
      <c r="H654" s="52"/>
      <c r="I654" s="52"/>
      <c r="J654" s="52"/>
      <c r="K654" s="52"/>
      <c r="L654" s="52"/>
      <c r="M654" s="52"/>
      <c r="N654" s="52"/>
      <c r="O654" s="59"/>
      <c r="P654" s="52"/>
      <c r="Q654" s="53"/>
      <c r="R654" s="52"/>
      <c r="S654" s="52"/>
      <c r="T654" s="52"/>
      <c r="U654" s="52"/>
      <c r="V654" s="52"/>
      <c r="W654" s="52"/>
      <c r="X654" s="52"/>
      <c r="Y654" s="52"/>
      <c r="Z654" s="52"/>
      <c r="AA654" s="52"/>
      <c r="AB654" s="52"/>
      <c r="AD654" s="55"/>
    </row>
    <row r="655" spans="1:30">
      <c r="A655" s="51"/>
      <c r="B655" s="52"/>
      <c r="C655" s="148"/>
      <c r="D655" s="52"/>
      <c r="E655" s="52"/>
      <c r="F655" s="52"/>
      <c r="G655" s="52"/>
      <c r="H655" s="52"/>
      <c r="I655" s="52"/>
      <c r="J655" s="52"/>
      <c r="K655" s="52"/>
      <c r="L655" s="52"/>
      <c r="M655" s="52"/>
      <c r="N655" s="52"/>
      <c r="O655" s="59"/>
      <c r="P655" s="52"/>
      <c r="Q655" s="53"/>
      <c r="R655" s="52"/>
      <c r="S655" s="52"/>
      <c r="T655" s="52"/>
      <c r="U655" s="52"/>
      <c r="V655" s="52"/>
      <c r="W655" s="52"/>
      <c r="X655" s="52"/>
      <c r="Y655" s="52"/>
      <c r="Z655" s="52"/>
      <c r="AA655" s="52"/>
      <c r="AB655" s="52"/>
      <c r="AD655" s="55"/>
    </row>
    <row r="656" spans="1:30">
      <c r="A656" s="51"/>
      <c r="B656" s="52"/>
      <c r="C656" s="148"/>
      <c r="D656" s="52"/>
      <c r="E656" s="52"/>
      <c r="F656" s="52"/>
      <c r="G656" s="52"/>
      <c r="H656" s="52"/>
      <c r="I656" s="52"/>
      <c r="J656" s="52"/>
      <c r="K656" s="52"/>
      <c r="L656" s="52"/>
      <c r="M656" s="52"/>
      <c r="N656" s="52"/>
      <c r="O656" s="59"/>
      <c r="P656" s="52"/>
      <c r="Q656" s="53"/>
      <c r="R656" s="52"/>
      <c r="S656" s="52"/>
      <c r="T656" s="52"/>
      <c r="U656" s="52"/>
      <c r="V656" s="52"/>
      <c r="W656" s="52"/>
      <c r="X656" s="52"/>
      <c r="Y656" s="52"/>
      <c r="Z656" s="52"/>
      <c r="AA656" s="52"/>
      <c r="AB656" s="52"/>
      <c r="AD656" s="55"/>
    </row>
    <row r="657" spans="1:30">
      <c r="A657" s="51"/>
      <c r="B657" s="52"/>
      <c r="C657" s="148"/>
      <c r="D657" s="52"/>
      <c r="E657" s="52"/>
      <c r="F657" s="52"/>
      <c r="G657" s="52"/>
      <c r="H657" s="52"/>
      <c r="I657" s="52"/>
      <c r="J657" s="52"/>
      <c r="K657" s="52"/>
      <c r="L657" s="52"/>
      <c r="M657" s="52"/>
      <c r="N657" s="52"/>
      <c r="O657" s="59"/>
      <c r="P657" s="52"/>
      <c r="Q657" s="53"/>
      <c r="R657" s="52"/>
      <c r="S657" s="52"/>
      <c r="T657" s="52"/>
      <c r="U657" s="52"/>
      <c r="V657" s="52"/>
      <c r="W657" s="52"/>
      <c r="X657" s="52"/>
      <c r="Y657" s="52"/>
      <c r="Z657" s="52"/>
      <c r="AA657" s="52"/>
      <c r="AB657" s="52"/>
      <c r="AD657" s="55"/>
    </row>
    <row r="658" spans="1:30">
      <c r="A658" s="51"/>
      <c r="B658" s="52"/>
      <c r="C658" s="148"/>
      <c r="D658" s="52"/>
      <c r="E658" s="52"/>
      <c r="F658" s="52"/>
      <c r="G658" s="52"/>
      <c r="H658" s="52"/>
      <c r="I658" s="52"/>
      <c r="J658" s="52"/>
      <c r="K658" s="52"/>
      <c r="L658" s="52"/>
      <c r="M658" s="52"/>
      <c r="N658" s="52"/>
      <c r="O658" s="59"/>
      <c r="P658" s="52"/>
      <c r="Q658" s="53"/>
      <c r="R658" s="52"/>
      <c r="S658" s="52"/>
      <c r="T658" s="52"/>
      <c r="U658" s="52"/>
      <c r="V658" s="52"/>
      <c r="W658" s="52"/>
      <c r="X658" s="52"/>
      <c r="Y658" s="52"/>
      <c r="Z658" s="52"/>
      <c r="AA658" s="52"/>
      <c r="AB658" s="52"/>
      <c r="AD658" s="55"/>
    </row>
    <row r="659" spans="1:30">
      <c r="A659" s="51"/>
      <c r="B659" s="52"/>
      <c r="C659" s="148"/>
      <c r="D659" s="52"/>
      <c r="E659" s="52"/>
      <c r="F659" s="52"/>
      <c r="G659" s="52"/>
      <c r="H659" s="52"/>
      <c r="I659" s="52"/>
      <c r="J659" s="52"/>
      <c r="K659" s="52"/>
      <c r="L659" s="52"/>
      <c r="M659" s="52"/>
      <c r="N659" s="52"/>
      <c r="O659" s="59"/>
      <c r="P659" s="52"/>
      <c r="Q659" s="53"/>
      <c r="R659" s="52"/>
      <c r="S659" s="52"/>
      <c r="T659" s="52"/>
      <c r="U659" s="52"/>
      <c r="V659" s="52"/>
      <c r="W659" s="52"/>
      <c r="X659" s="52"/>
      <c r="Y659" s="52"/>
      <c r="Z659" s="52"/>
      <c r="AA659" s="52"/>
      <c r="AB659" s="52"/>
      <c r="AD659" s="55"/>
    </row>
    <row r="660" spans="1:30">
      <c r="A660" s="51"/>
      <c r="B660" s="52"/>
      <c r="C660" s="148"/>
      <c r="D660" s="52"/>
      <c r="E660" s="52"/>
      <c r="F660" s="52"/>
      <c r="G660" s="52"/>
      <c r="H660" s="52"/>
      <c r="I660" s="52"/>
      <c r="J660" s="52"/>
      <c r="K660" s="52"/>
      <c r="L660" s="52"/>
      <c r="M660" s="52"/>
      <c r="N660" s="52"/>
      <c r="O660" s="59"/>
      <c r="P660" s="52"/>
      <c r="Q660" s="53"/>
      <c r="R660" s="52"/>
      <c r="S660" s="52"/>
      <c r="T660" s="52"/>
      <c r="U660" s="52"/>
      <c r="V660" s="52"/>
      <c r="W660" s="52"/>
      <c r="X660" s="52"/>
      <c r="Y660" s="52"/>
      <c r="Z660" s="52"/>
      <c r="AA660" s="52"/>
      <c r="AB660" s="52"/>
      <c r="AD660" s="55"/>
    </row>
    <row r="661" spans="1:30">
      <c r="A661" s="51"/>
      <c r="B661" s="52"/>
      <c r="C661" s="148"/>
      <c r="D661" s="52"/>
      <c r="E661" s="52"/>
      <c r="F661" s="52"/>
      <c r="G661" s="52"/>
      <c r="H661" s="52"/>
      <c r="I661" s="52"/>
      <c r="J661" s="52"/>
      <c r="K661" s="52"/>
      <c r="L661" s="52"/>
      <c r="M661" s="52"/>
      <c r="N661" s="52"/>
      <c r="O661" s="59"/>
      <c r="P661" s="52"/>
      <c r="Q661" s="53"/>
      <c r="R661" s="52"/>
      <c r="S661" s="52"/>
      <c r="T661" s="52"/>
      <c r="U661" s="52"/>
      <c r="V661" s="52"/>
      <c r="W661" s="52"/>
      <c r="X661" s="52"/>
      <c r="Y661" s="52"/>
      <c r="Z661" s="52"/>
      <c r="AA661" s="52"/>
      <c r="AB661" s="52"/>
      <c r="AD661" s="55"/>
    </row>
    <row r="662" spans="1:30">
      <c r="A662" s="51"/>
      <c r="B662" s="52"/>
      <c r="C662" s="148"/>
      <c r="D662" s="52"/>
      <c r="E662" s="52"/>
      <c r="F662" s="52"/>
      <c r="G662" s="52"/>
      <c r="H662" s="52"/>
      <c r="I662" s="52"/>
      <c r="J662" s="52"/>
      <c r="K662" s="52"/>
      <c r="L662" s="52"/>
      <c r="M662" s="52"/>
      <c r="N662" s="52"/>
      <c r="O662" s="59"/>
      <c r="P662" s="52"/>
      <c r="Q662" s="53"/>
      <c r="R662" s="52"/>
      <c r="S662" s="52"/>
      <c r="T662" s="52"/>
      <c r="U662" s="52"/>
      <c r="V662" s="52"/>
      <c r="W662" s="52"/>
      <c r="X662" s="52"/>
      <c r="Y662" s="52"/>
      <c r="Z662" s="52"/>
      <c r="AA662" s="52"/>
      <c r="AB662" s="52"/>
      <c r="AD662" s="55"/>
    </row>
    <row r="663" spans="1:30">
      <c r="A663" s="51"/>
      <c r="B663" s="52"/>
      <c r="C663" s="148"/>
      <c r="D663" s="52"/>
      <c r="E663" s="52"/>
      <c r="F663" s="52"/>
      <c r="G663" s="52"/>
      <c r="H663" s="52"/>
      <c r="I663" s="52"/>
      <c r="J663" s="52"/>
      <c r="K663" s="52"/>
      <c r="L663" s="52"/>
      <c r="M663" s="52"/>
      <c r="N663" s="52"/>
      <c r="O663" s="59"/>
      <c r="P663" s="52"/>
      <c r="Q663" s="53"/>
      <c r="R663" s="52"/>
      <c r="S663" s="52"/>
      <c r="T663" s="52"/>
      <c r="U663" s="52"/>
      <c r="V663" s="52"/>
      <c r="W663" s="52"/>
      <c r="X663" s="52"/>
      <c r="Y663" s="52"/>
      <c r="Z663" s="52"/>
      <c r="AA663" s="52"/>
      <c r="AB663" s="52"/>
      <c r="AD663" s="55"/>
    </row>
    <row r="664" spans="1:30">
      <c r="A664" s="51"/>
      <c r="B664" s="52"/>
      <c r="C664" s="148"/>
      <c r="D664" s="52"/>
      <c r="E664" s="52"/>
      <c r="F664" s="52"/>
      <c r="G664" s="52"/>
      <c r="H664" s="52"/>
      <c r="I664" s="52"/>
      <c r="J664" s="52"/>
      <c r="K664" s="52"/>
      <c r="L664" s="52"/>
      <c r="M664" s="52"/>
      <c r="N664" s="52"/>
      <c r="O664" s="59"/>
      <c r="P664" s="52"/>
      <c r="Q664" s="53"/>
      <c r="R664" s="52"/>
      <c r="S664" s="52"/>
      <c r="T664" s="52"/>
      <c r="U664" s="52"/>
      <c r="V664" s="52"/>
      <c r="W664" s="52"/>
      <c r="X664" s="52"/>
      <c r="Y664" s="52"/>
      <c r="Z664" s="52"/>
      <c r="AA664" s="52"/>
      <c r="AB664" s="52"/>
      <c r="AD664" s="55"/>
    </row>
    <row r="665" spans="1:30">
      <c r="A665" s="51"/>
      <c r="B665" s="52"/>
      <c r="C665" s="148"/>
      <c r="D665" s="52"/>
      <c r="E665" s="52"/>
      <c r="F665" s="52"/>
      <c r="G665" s="52"/>
      <c r="H665" s="52"/>
      <c r="I665" s="52"/>
      <c r="J665" s="52"/>
      <c r="K665" s="52"/>
      <c r="L665" s="52"/>
      <c r="M665" s="52"/>
      <c r="N665" s="52"/>
      <c r="O665" s="59"/>
      <c r="P665" s="52"/>
      <c r="Q665" s="53"/>
      <c r="R665" s="52"/>
      <c r="S665" s="52"/>
      <c r="T665" s="52"/>
      <c r="U665" s="52"/>
      <c r="V665" s="52"/>
      <c r="W665" s="52"/>
      <c r="X665" s="52"/>
      <c r="Y665" s="52"/>
      <c r="Z665" s="52"/>
      <c r="AA665" s="52"/>
      <c r="AB665" s="52"/>
      <c r="AD665" s="55"/>
    </row>
    <row r="666" spans="1:30">
      <c r="A666" s="51"/>
      <c r="B666" s="52"/>
      <c r="C666" s="148"/>
      <c r="D666" s="52"/>
      <c r="E666" s="52"/>
      <c r="F666" s="52"/>
      <c r="G666" s="52"/>
      <c r="H666" s="52"/>
      <c r="I666" s="52"/>
      <c r="J666" s="52"/>
      <c r="K666" s="52"/>
      <c r="L666" s="52"/>
      <c r="M666" s="52"/>
      <c r="N666" s="52"/>
      <c r="O666" s="59"/>
      <c r="P666" s="52"/>
      <c r="Q666" s="53"/>
      <c r="R666" s="52"/>
      <c r="S666" s="52"/>
      <c r="T666" s="52"/>
      <c r="U666" s="52"/>
      <c r="V666" s="52"/>
      <c r="W666" s="52"/>
      <c r="X666" s="52"/>
      <c r="Y666" s="52"/>
      <c r="Z666" s="52"/>
      <c r="AA666" s="52"/>
      <c r="AB666" s="52"/>
      <c r="AD666" s="55"/>
    </row>
    <row r="667" spans="1:30">
      <c r="A667" s="51"/>
      <c r="B667" s="52"/>
      <c r="C667" s="148"/>
      <c r="D667" s="52"/>
      <c r="E667" s="52"/>
      <c r="F667" s="52"/>
      <c r="G667" s="52"/>
      <c r="H667" s="52"/>
      <c r="I667" s="52"/>
      <c r="J667" s="52"/>
      <c r="K667" s="52"/>
      <c r="L667" s="52"/>
      <c r="M667" s="52"/>
      <c r="N667" s="52"/>
      <c r="O667" s="59"/>
      <c r="P667" s="52"/>
      <c r="Q667" s="53"/>
      <c r="R667" s="52"/>
      <c r="S667" s="52"/>
      <c r="T667" s="52"/>
      <c r="U667" s="52"/>
      <c r="V667" s="52"/>
      <c r="W667" s="52"/>
      <c r="X667" s="52"/>
      <c r="Y667" s="52"/>
      <c r="Z667" s="52"/>
      <c r="AA667" s="52"/>
      <c r="AB667" s="52"/>
      <c r="AD667" s="55"/>
    </row>
    <row r="668" spans="1:30">
      <c r="A668" s="51"/>
      <c r="B668" s="52"/>
      <c r="C668" s="148"/>
      <c r="D668" s="52"/>
      <c r="E668" s="52"/>
      <c r="F668" s="52"/>
      <c r="G668" s="52"/>
      <c r="H668" s="52"/>
      <c r="I668" s="52"/>
      <c r="J668" s="52"/>
      <c r="K668" s="52"/>
      <c r="L668" s="52"/>
      <c r="M668" s="52"/>
      <c r="N668" s="52"/>
      <c r="O668" s="59"/>
      <c r="P668" s="52"/>
      <c r="Q668" s="53"/>
      <c r="R668" s="52"/>
      <c r="S668" s="52"/>
      <c r="T668" s="52"/>
      <c r="U668" s="52"/>
      <c r="V668" s="52"/>
      <c r="W668" s="52"/>
      <c r="X668" s="52"/>
      <c r="Y668" s="52"/>
      <c r="Z668" s="52"/>
      <c r="AA668" s="52"/>
      <c r="AB668" s="52"/>
      <c r="AD668" s="55"/>
    </row>
    <row r="669" spans="1:30">
      <c r="A669" s="51"/>
      <c r="B669" s="52"/>
      <c r="C669" s="148"/>
      <c r="D669" s="52"/>
      <c r="E669" s="52"/>
      <c r="F669" s="52"/>
      <c r="G669" s="52"/>
      <c r="H669" s="52"/>
      <c r="I669" s="52"/>
      <c r="J669" s="52"/>
      <c r="K669" s="52"/>
      <c r="L669" s="52"/>
      <c r="M669" s="52"/>
      <c r="N669" s="52"/>
      <c r="O669" s="59"/>
      <c r="P669" s="52"/>
      <c r="Q669" s="53"/>
      <c r="R669" s="52"/>
      <c r="S669" s="52"/>
      <c r="T669" s="52"/>
      <c r="U669" s="52"/>
      <c r="V669" s="52"/>
      <c r="W669" s="52"/>
      <c r="X669" s="52"/>
      <c r="Y669" s="52"/>
      <c r="Z669" s="52"/>
      <c r="AA669" s="52"/>
      <c r="AB669" s="52"/>
      <c r="AD669" s="55"/>
    </row>
    <row r="670" spans="1:30">
      <c r="A670" s="51"/>
      <c r="B670" s="52"/>
      <c r="C670" s="148"/>
      <c r="D670" s="52"/>
      <c r="E670" s="52"/>
      <c r="F670" s="52"/>
      <c r="G670" s="52"/>
      <c r="H670" s="52"/>
      <c r="I670" s="52"/>
      <c r="J670" s="52"/>
      <c r="K670" s="52"/>
      <c r="L670" s="52"/>
      <c r="M670" s="52"/>
      <c r="N670" s="52"/>
      <c r="O670" s="59"/>
      <c r="P670" s="52"/>
      <c r="Q670" s="53"/>
      <c r="R670" s="52"/>
      <c r="S670" s="52"/>
      <c r="T670" s="52"/>
      <c r="U670" s="52"/>
      <c r="V670" s="52"/>
      <c r="W670" s="52"/>
      <c r="X670" s="52"/>
      <c r="Y670" s="52"/>
      <c r="Z670" s="52"/>
      <c r="AA670" s="52"/>
      <c r="AB670" s="52"/>
      <c r="AD670" s="55"/>
    </row>
    <row r="671" spans="1:30">
      <c r="A671" s="51"/>
      <c r="B671" s="52"/>
      <c r="C671" s="148"/>
      <c r="D671" s="52"/>
      <c r="E671" s="52"/>
      <c r="F671" s="52"/>
      <c r="G671" s="52"/>
      <c r="H671" s="52"/>
      <c r="I671" s="52"/>
      <c r="J671" s="52"/>
      <c r="K671" s="52"/>
      <c r="L671" s="52"/>
      <c r="M671" s="52"/>
      <c r="N671" s="52"/>
      <c r="O671" s="59"/>
      <c r="P671" s="52"/>
      <c r="Q671" s="53"/>
      <c r="R671" s="52"/>
      <c r="S671" s="52"/>
      <c r="T671" s="52"/>
      <c r="U671" s="52"/>
      <c r="V671" s="52"/>
      <c r="W671" s="52"/>
      <c r="X671" s="52"/>
      <c r="Y671" s="52"/>
      <c r="Z671" s="52"/>
      <c r="AA671" s="52"/>
      <c r="AB671" s="52"/>
      <c r="AD671" s="55"/>
    </row>
    <row r="672" spans="1:30">
      <c r="A672" s="51"/>
      <c r="B672" s="52"/>
      <c r="C672" s="148"/>
      <c r="D672" s="52"/>
      <c r="E672" s="52"/>
      <c r="F672" s="52"/>
      <c r="G672" s="52"/>
      <c r="H672" s="52"/>
      <c r="I672" s="52"/>
      <c r="J672" s="52"/>
      <c r="K672" s="52"/>
      <c r="L672" s="52"/>
      <c r="M672" s="52"/>
      <c r="N672" s="52"/>
      <c r="O672" s="59"/>
      <c r="P672" s="52"/>
      <c r="Q672" s="53"/>
      <c r="R672" s="52"/>
      <c r="S672" s="52"/>
      <c r="T672" s="52"/>
      <c r="U672" s="52"/>
      <c r="V672" s="52"/>
      <c r="W672" s="52"/>
      <c r="X672" s="52"/>
      <c r="Y672" s="52"/>
      <c r="Z672" s="52"/>
      <c r="AA672" s="52"/>
      <c r="AB672" s="52"/>
      <c r="AD672" s="55"/>
    </row>
    <row r="673" spans="1:30">
      <c r="A673" s="51"/>
      <c r="B673" s="52"/>
      <c r="C673" s="148"/>
      <c r="D673" s="52"/>
      <c r="E673" s="52"/>
      <c r="F673" s="52"/>
      <c r="G673" s="52"/>
      <c r="H673" s="52"/>
      <c r="I673" s="52"/>
      <c r="J673" s="52"/>
      <c r="K673" s="52"/>
      <c r="L673" s="52"/>
      <c r="M673" s="52"/>
      <c r="N673" s="52"/>
      <c r="O673" s="59"/>
      <c r="P673" s="52"/>
      <c r="Q673" s="53"/>
      <c r="R673" s="52"/>
      <c r="S673" s="52"/>
      <c r="T673" s="52"/>
      <c r="U673" s="52"/>
      <c r="V673" s="52"/>
      <c r="W673" s="52"/>
      <c r="X673" s="52"/>
      <c r="Y673" s="52"/>
      <c r="Z673" s="52"/>
      <c r="AA673" s="52"/>
      <c r="AB673" s="52"/>
      <c r="AD673" s="55"/>
    </row>
    <row r="674" spans="1:30">
      <c r="A674" s="51"/>
      <c r="B674" s="52"/>
      <c r="C674" s="148"/>
      <c r="D674" s="52"/>
      <c r="E674" s="52"/>
      <c r="F674" s="52"/>
      <c r="G674" s="52"/>
      <c r="H674" s="52"/>
      <c r="I674" s="52"/>
      <c r="J674" s="52"/>
      <c r="K674" s="52"/>
      <c r="L674" s="52"/>
      <c r="M674" s="52"/>
      <c r="N674" s="52"/>
      <c r="O674" s="59"/>
      <c r="P674" s="52"/>
      <c r="Q674" s="53"/>
      <c r="R674" s="52"/>
      <c r="S674" s="52"/>
      <c r="T674" s="52"/>
      <c r="U674" s="52"/>
      <c r="V674" s="52"/>
      <c r="W674" s="52"/>
      <c r="X674" s="52"/>
      <c r="Y674" s="52"/>
      <c r="Z674" s="52"/>
      <c r="AA674" s="52"/>
      <c r="AB674" s="52"/>
      <c r="AD674" s="55"/>
    </row>
    <row r="675" spans="1:30">
      <c r="A675" s="51"/>
      <c r="B675" s="52"/>
      <c r="C675" s="148"/>
      <c r="D675" s="52"/>
      <c r="E675" s="52"/>
      <c r="F675" s="52"/>
      <c r="G675" s="52"/>
      <c r="H675" s="52"/>
      <c r="I675" s="52"/>
      <c r="J675" s="52"/>
      <c r="K675" s="52"/>
      <c r="L675" s="52"/>
      <c r="M675" s="52"/>
      <c r="N675" s="52"/>
      <c r="O675" s="59"/>
      <c r="P675" s="52"/>
      <c r="Q675" s="53"/>
      <c r="R675" s="52"/>
      <c r="S675" s="52"/>
      <c r="T675" s="52"/>
      <c r="U675" s="52"/>
      <c r="V675" s="52"/>
      <c r="W675" s="52"/>
      <c r="X675" s="52"/>
      <c r="Y675" s="52"/>
      <c r="Z675" s="52"/>
      <c r="AA675" s="52"/>
      <c r="AB675" s="52"/>
      <c r="AD675" s="55"/>
    </row>
    <row r="676" spans="1:30">
      <c r="A676" s="51"/>
      <c r="B676" s="52"/>
      <c r="C676" s="148"/>
      <c r="D676" s="52"/>
      <c r="E676" s="52"/>
      <c r="F676" s="52"/>
      <c r="G676" s="52"/>
      <c r="H676" s="52"/>
      <c r="I676" s="52"/>
      <c r="J676" s="52"/>
      <c r="K676" s="52"/>
      <c r="L676" s="52"/>
      <c r="M676" s="52"/>
      <c r="N676" s="52"/>
      <c r="O676" s="59"/>
      <c r="P676" s="52"/>
      <c r="Q676" s="53"/>
      <c r="R676" s="52"/>
      <c r="S676" s="52"/>
      <c r="T676" s="52"/>
      <c r="U676" s="52"/>
      <c r="V676" s="52"/>
      <c r="W676" s="52"/>
      <c r="X676" s="52"/>
      <c r="Y676" s="52"/>
      <c r="Z676" s="52"/>
      <c r="AA676" s="52"/>
      <c r="AB676" s="52"/>
      <c r="AD676" s="55"/>
    </row>
    <row r="677" spans="1:30">
      <c r="A677" s="51"/>
      <c r="B677" s="52"/>
      <c r="C677" s="148"/>
      <c r="D677" s="52"/>
      <c r="E677" s="52"/>
      <c r="F677" s="52"/>
      <c r="G677" s="52"/>
      <c r="H677" s="52"/>
      <c r="I677" s="52"/>
      <c r="J677" s="52"/>
      <c r="K677" s="52"/>
      <c r="L677" s="52"/>
      <c r="M677" s="52"/>
      <c r="N677" s="52"/>
      <c r="O677" s="59"/>
      <c r="P677" s="52"/>
      <c r="Q677" s="53"/>
      <c r="R677" s="52"/>
      <c r="S677" s="52"/>
      <c r="T677" s="52"/>
      <c r="U677" s="52"/>
      <c r="V677" s="52"/>
      <c r="W677" s="52"/>
      <c r="X677" s="52"/>
      <c r="Y677" s="52"/>
      <c r="Z677" s="52"/>
      <c r="AA677" s="52"/>
      <c r="AB677" s="52"/>
      <c r="AD677" s="55"/>
    </row>
    <row r="678" spans="1:30">
      <c r="A678" s="51"/>
      <c r="B678" s="52"/>
      <c r="C678" s="148"/>
      <c r="D678" s="52"/>
      <c r="E678" s="52"/>
      <c r="F678" s="52"/>
      <c r="G678" s="52"/>
      <c r="H678" s="52"/>
      <c r="I678" s="52"/>
      <c r="J678" s="52"/>
      <c r="K678" s="52"/>
      <c r="L678" s="52"/>
      <c r="M678" s="52"/>
      <c r="N678" s="52"/>
      <c r="O678" s="59"/>
      <c r="P678" s="52"/>
      <c r="Q678" s="53"/>
      <c r="R678" s="52"/>
      <c r="S678" s="52"/>
      <c r="T678" s="52"/>
      <c r="U678" s="52"/>
      <c r="V678" s="52"/>
      <c r="W678" s="52"/>
      <c r="X678" s="52"/>
      <c r="Y678" s="52"/>
      <c r="Z678" s="52"/>
      <c r="AA678" s="52"/>
      <c r="AB678" s="52"/>
      <c r="AD678" s="55"/>
    </row>
    <row r="679" spans="1:30">
      <c r="A679" s="51"/>
      <c r="B679" s="52"/>
      <c r="C679" s="148"/>
      <c r="D679" s="52"/>
      <c r="E679" s="52"/>
      <c r="F679" s="52"/>
      <c r="G679" s="52"/>
      <c r="H679" s="52"/>
      <c r="I679" s="52"/>
      <c r="J679" s="52"/>
      <c r="K679" s="52"/>
      <c r="L679" s="52"/>
      <c r="M679" s="52"/>
      <c r="N679" s="52"/>
      <c r="O679" s="59"/>
      <c r="P679" s="52"/>
      <c r="Q679" s="53"/>
      <c r="R679" s="52"/>
      <c r="S679" s="52"/>
      <c r="T679" s="52"/>
      <c r="U679" s="52"/>
      <c r="V679" s="52"/>
      <c r="W679" s="52"/>
      <c r="X679" s="52"/>
      <c r="Y679" s="52"/>
      <c r="Z679" s="52"/>
      <c r="AA679" s="52"/>
      <c r="AB679" s="52"/>
      <c r="AD679" s="55"/>
    </row>
    <row r="680" spans="1:30">
      <c r="A680" s="51"/>
      <c r="B680" s="52"/>
      <c r="C680" s="148"/>
      <c r="D680" s="52"/>
      <c r="E680" s="52"/>
      <c r="F680" s="52"/>
      <c r="G680" s="52"/>
      <c r="H680" s="52"/>
      <c r="I680" s="52"/>
      <c r="J680" s="52"/>
      <c r="K680" s="52"/>
      <c r="L680" s="52"/>
      <c r="M680" s="52"/>
      <c r="N680" s="52"/>
      <c r="O680" s="59"/>
      <c r="P680" s="52"/>
      <c r="Q680" s="53"/>
      <c r="R680" s="52"/>
      <c r="S680" s="52"/>
      <c r="T680" s="52"/>
      <c r="U680" s="52"/>
      <c r="V680" s="52"/>
      <c r="W680" s="52"/>
      <c r="X680" s="52"/>
      <c r="Y680" s="52"/>
      <c r="Z680" s="52"/>
      <c r="AA680" s="52"/>
      <c r="AB680" s="52"/>
      <c r="AD680" s="55"/>
    </row>
    <row r="681" spans="1:30">
      <c r="A681" s="51"/>
      <c r="B681" s="52"/>
      <c r="C681" s="148"/>
      <c r="D681" s="52"/>
      <c r="E681" s="52"/>
      <c r="F681" s="52"/>
      <c r="G681" s="52"/>
      <c r="H681" s="52"/>
      <c r="I681" s="52"/>
      <c r="J681" s="52"/>
      <c r="K681" s="52"/>
      <c r="L681" s="52"/>
      <c r="M681" s="52"/>
      <c r="N681" s="52"/>
      <c r="O681" s="59"/>
      <c r="P681" s="52"/>
      <c r="Q681" s="53"/>
      <c r="R681" s="52"/>
      <c r="S681" s="52"/>
      <c r="T681" s="52"/>
      <c r="U681" s="52"/>
      <c r="V681" s="52"/>
      <c r="W681" s="52"/>
      <c r="X681" s="52"/>
      <c r="Y681" s="52"/>
      <c r="Z681" s="52"/>
      <c r="AA681" s="52"/>
      <c r="AB681" s="52"/>
      <c r="AD681" s="55"/>
    </row>
    <row r="682" spans="1:30">
      <c r="A682" s="51"/>
      <c r="B682" s="52"/>
      <c r="C682" s="148"/>
      <c r="D682" s="52"/>
      <c r="E682" s="52"/>
      <c r="F682" s="52"/>
      <c r="G682" s="52"/>
      <c r="H682" s="52"/>
      <c r="I682" s="52"/>
      <c r="J682" s="52"/>
      <c r="K682" s="52"/>
      <c r="L682" s="52"/>
      <c r="M682" s="52"/>
      <c r="N682" s="52"/>
      <c r="O682" s="59"/>
      <c r="P682" s="52"/>
      <c r="Q682" s="53"/>
      <c r="R682" s="52"/>
      <c r="S682" s="52"/>
      <c r="T682" s="52"/>
      <c r="U682" s="52"/>
      <c r="V682" s="52"/>
      <c r="W682" s="52"/>
      <c r="X682" s="52"/>
      <c r="Y682" s="52"/>
      <c r="Z682" s="52"/>
      <c r="AA682" s="52"/>
      <c r="AB682" s="52"/>
      <c r="AD682" s="55"/>
    </row>
    <row r="683" spans="1:30">
      <c r="A683" s="51"/>
      <c r="B683" s="52"/>
      <c r="C683" s="148"/>
      <c r="D683" s="52"/>
      <c r="E683" s="52"/>
      <c r="F683" s="52"/>
      <c r="G683" s="52"/>
      <c r="H683" s="52"/>
      <c r="I683" s="52"/>
      <c r="J683" s="52"/>
      <c r="K683" s="52"/>
      <c r="L683" s="52"/>
      <c r="M683" s="52"/>
      <c r="N683" s="52"/>
      <c r="O683" s="59"/>
      <c r="P683" s="52"/>
      <c r="Q683" s="53"/>
      <c r="R683" s="52"/>
      <c r="S683" s="52"/>
      <c r="T683" s="52"/>
      <c r="U683" s="52"/>
      <c r="V683" s="52"/>
      <c r="W683" s="52"/>
      <c r="X683" s="52"/>
      <c r="Y683" s="52"/>
      <c r="Z683" s="52"/>
      <c r="AA683" s="52"/>
      <c r="AB683" s="52"/>
      <c r="AD683" s="55"/>
    </row>
    <row r="684" spans="1:30">
      <c r="A684" s="51"/>
      <c r="B684" s="52"/>
      <c r="C684" s="148"/>
      <c r="D684" s="52"/>
      <c r="E684" s="52"/>
      <c r="F684" s="52"/>
      <c r="G684" s="52"/>
      <c r="H684" s="52"/>
      <c r="I684" s="52"/>
      <c r="J684" s="52"/>
      <c r="K684" s="52"/>
      <c r="L684" s="52"/>
      <c r="M684" s="52"/>
      <c r="N684" s="52"/>
      <c r="O684" s="59"/>
      <c r="P684" s="52"/>
      <c r="Q684" s="53"/>
      <c r="R684" s="52"/>
      <c r="S684" s="52"/>
      <c r="T684" s="52"/>
      <c r="U684" s="52"/>
      <c r="V684" s="52"/>
      <c r="W684" s="52"/>
      <c r="X684" s="52"/>
      <c r="Y684" s="52"/>
      <c r="Z684" s="52"/>
      <c r="AA684" s="52"/>
      <c r="AB684" s="52"/>
      <c r="AD684" s="55"/>
    </row>
    <row r="685" spans="1:30">
      <c r="A685" s="51"/>
      <c r="B685" s="52"/>
      <c r="C685" s="148"/>
      <c r="D685" s="52"/>
      <c r="E685" s="52"/>
      <c r="F685" s="52"/>
      <c r="G685" s="52"/>
      <c r="H685" s="52"/>
      <c r="I685" s="52"/>
      <c r="J685" s="52"/>
      <c r="K685" s="52"/>
      <c r="L685" s="52"/>
      <c r="M685" s="52"/>
      <c r="N685" s="52"/>
      <c r="O685" s="59"/>
      <c r="P685" s="52"/>
      <c r="Q685" s="53"/>
      <c r="R685" s="52"/>
      <c r="S685" s="52"/>
      <c r="T685" s="52"/>
      <c r="U685" s="52"/>
      <c r="V685" s="52"/>
      <c r="W685" s="52"/>
      <c r="X685" s="52"/>
      <c r="Y685" s="52"/>
      <c r="Z685" s="52"/>
      <c r="AA685" s="52"/>
      <c r="AB685" s="52"/>
      <c r="AD685" s="55"/>
    </row>
    <row r="686" spans="1:30">
      <c r="A686" s="51"/>
      <c r="B686" s="52"/>
      <c r="C686" s="148"/>
      <c r="D686" s="52"/>
      <c r="E686" s="52"/>
      <c r="F686" s="52"/>
      <c r="G686" s="52"/>
      <c r="H686" s="52"/>
      <c r="I686" s="52"/>
      <c r="J686" s="52"/>
      <c r="K686" s="52"/>
      <c r="L686" s="52"/>
      <c r="M686" s="52"/>
      <c r="N686" s="52"/>
      <c r="O686" s="59"/>
      <c r="P686" s="52"/>
      <c r="Q686" s="53"/>
      <c r="R686" s="52"/>
      <c r="S686" s="52"/>
      <c r="T686" s="52"/>
      <c r="U686" s="52"/>
      <c r="V686" s="52"/>
      <c r="W686" s="52"/>
      <c r="X686" s="52"/>
      <c r="Y686" s="52"/>
      <c r="Z686" s="52"/>
      <c r="AA686" s="52"/>
      <c r="AB686" s="52"/>
      <c r="AD686" s="55"/>
    </row>
    <row r="687" spans="1:30">
      <c r="A687" s="51"/>
      <c r="B687" s="52"/>
      <c r="C687" s="148"/>
      <c r="D687" s="52"/>
      <c r="E687" s="52"/>
      <c r="F687" s="52"/>
      <c r="G687" s="52"/>
      <c r="H687" s="52"/>
      <c r="I687" s="52"/>
      <c r="J687" s="52"/>
      <c r="K687" s="52"/>
      <c r="L687" s="52"/>
      <c r="M687" s="52"/>
      <c r="N687" s="52"/>
      <c r="O687" s="59"/>
      <c r="P687" s="52"/>
      <c r="Q687" s="53"/>
      <c r="R687" s="52"/>
      <c r="S687" s="52"/>
      <c r="T687" s="52"/>
      <c r="U687" s="52"/>
      <c r="V687" s="52"/>
      <c r="W687" s="52"/>
      <c r="X687" s="52"/>
      <c r="Y687" s="52"/>
      <c r="Z687" s="52"/>
      <c r="AA687" s="52"/>
      <c r="AB687" s="52"/>
      <c r="AD687" s="55"/>
    </row>
    <row r="688" spans="1:30">
      <c r="A688" s="51"/>
      <c r="B688" s="52"/>
      <c r="C688" s="148"/>
      <c r="D688" s="52"/>
      <c r="E688" s="52"/>
      <c r="F688" s="52"/>
      <c r="G688" s="52"/>
      <c r="H688" s="52"/>
      <c r="I688" s="52"/>
      <c r="J688" s="52"/>
      <c r="K688" s="52"/>
      <c r="L688" s="52"/>
      <c r="M688" s="52"/>
      <c r="N688" s="52"/>
      <c r="O688" s="59"/>
      <c r="P688" s="52"/>
      <c r="Q688" s="53"/>
      <c r="R688" s="52"/>
      <c r="S688" s="52"/>
      <c r="T688" s="52"/>
      <c r="U688" s="52"/>
      <c r="V688" s="52"/>
      <c r="W688" s="52"/>
      <c r="X688" s="52"/>
      <c r="Y688" s="52"/>
      <c r="Z688" s="52"/>
      <c r="AA688" s="52"/>
      <c r="AB688" s="52"/>
      <c r="AD688" s="55"/>
    </row>
    <row r="689" spans="1:30">
      <c r="A689" s="51"/>
      <c r="B689" s="52"/>
      <c r="C689" s="148"/>
      <c r="D689" s="52"/>
      <c r="E689" s="52"/>
      <c r="F689" s="52"/>
      <c r="G689" s="52"/>
      <c r="H689" s="52"/>
      <c r="I689" s="52"/>
      <c r="J689" s="52"/>
      <c r="K689" s="52"/>
      <c r="L689" s="52"/>
      <c r="M689" s="52"/>
      <c r="N689" s="52"/>
      <c r="O689" s="59"/>
      <c r="P689" s="52"/>
      <c r="Q689" s="53"/>
      <c r="R689" s="52"/>
      <c r="S689" s="52"/>
      <c r="T689" s="52"/>
      <c r="U689" s="52"/>
      <c r="V689" s="52"/>
      <c r="W689" s="52"/>
      <c r="X689" s="52"/>
      <c r="Y689" s="52"/>
      <c r="Z689" s="52"/>
      <c r="AA689" s="52"/>
      <c r="AB689" s="52"/>
      <c r="AD689" s="55"/>
    </row>
    <row r="690" spans="1:30">
      <c r="A690" s="51"/>
      <c r="B690" s="52"/>
      <c r="C690" s="148"/>
      <c r="D690" s="52"/>
      <c r="E690" s="52"/>
      <c r="F690" s="52"/>
      <c r="G690" s="52"/>
      <c r="H690" s="52"/>
      <c r="I690" s="52"/>
      <c r="J690" s="52"/>
      <c r="K690" s="52"/>
      <c r="L690" s="52"/>
      <c r="M690" s="52"/>
      <c r="N690" s="52"/>
      <c r="O690" s="59"/>
      <c r="P690" s="52"/>
      <c r="Q690" s="53"/>
      <c r="R690" s="52"/>
      <c r="S690" s="52"/>
      <c r="T690" s="52"/>
      <c r="U690" s="52"/>
      <c r="V690" s="52"/>
      <c r="W690" s="52"/>
      <c r="X690" s="52"/>
      <c r="Y690" s="52"/>
      <c r="Z690" s="52"/>
      <c r="AA690" s="52"/>
      <c r="AB690" s="52"/>
      <c r="AD690" s="55"/>
    </row>
    <row r="691" spans="1:30">
      <c r="A691" s="51"/>
      <c r="B691" s="52"/>
      <c r="C691" s="148"/>
      <c r="D691" s="52"/>
      <c r="E691" s="52"/>
      <c r="F691" s="52"/>
      <c r="G691" s="52"/>
      <c r="H691" s="52"/>
      <c r="I691" s="52"/>
      <c r="J691" s="52"/>
      <c r="K691" s="52"/>
      <c r="L691" s="52"/>
      <c r="M691" s="52"/>
      <c r="N691" s="52"/>
      <c r="O691" s="59"/>
      <c r="P691" s="52"/>
      <c r="Q691" s="53"/>
      <c r="R691" s="52"/>
      <c r="S691" s="52"/>
      <c r="T691" s="52"/>
      <c r="U691" s="52"/>
      <c r="V691" s="52"/>
      <c r="W691" s="52"/>
      <c r="X691" s="52"/>
      <c r="Y691" s="52"/>
      <c r="Z691" s="52"/>
      <c r="AA691" s="52"/>
      <c r="AB691" s="52"/>
      <c r="AD691" s="55"/>
    </row>
    <row r="692" spans="1:30">
      <c r="A692" s="51"/>
      <c r="B692" s="52"/>
      <c r="C692" s="148"/>
      <c r="D692" s="52"/>
      <c r="E692" s="52"/>
      <c r="F692" s="52"/>
      <c r="G692" s="52"/>
      <c r="H692" s="52"/>
      <c r="I692" s="52"/>
      <c r="J692" s="52"/>
      <c r="K692" s="52"/>
      <c r="L692" s="52"/>
      <c r="M692" s="52"/>
      <c r="N692" s="52"/>
      <c r="O692" s="59"/>
      <c r="P692" s="52"/>
      <c r="Q692" s="53"/>
      <c r="R692" s="52"/>
      <c r="S692" s="52"/>
      <c r="T692" s="52"/>
      <c r="U692" s="52"/>
      <c r="V692" s="52"/>
      <c r="W692" s="52"/>
      <c r="X692" s="52"/>
      <c r="Y692" s="52"/>
      <c r="Z692" s="52"/>
      <c r="AA692" s="52"/>
      <c r="AB692" s="52"/>
      <c r="AD692" s="55"/>
    </row>
    <row r="693" spans="1:30">
      <c r="A693" s="51"/>
      <c r="B693" s="52"/>
      <c r="C693" s="148"/>
      <c r="D693" s="52"/>
      <c r="E693" s="52"/>
      <c r="F693" s="52"/>
      <c r="G693" s="52"/>
      <c r="H693" s="52"/>
      <c r="I693" s="52"/>
      <c r="J693" s="52"/>
      <c r="K693" s="52"/>
      <c r="L693" s="52"/>
      <c r="M693" s="52"/>
      <c r="N693" s="52"/>
      <c r="O693" s="59"/>
      <c r="P693" s="52"/>
      <c r="Q693" s="53"/>
      <c r="R693" s="52"/>
      <c r="S693" s="52"/>
      <c r="T693" s="52"/>
      <c r="U693" s="52"/>
      <c r="V693" s="52"/>
      <c r="W693" s="52"/>
      <c r="X693" s="52"/>
      <c r="Y693" s="52"/>
      <c r="Z693" s="52"/>
      <c r="AA693" s="52"/>
      <c r="AB693" s="52"/>
      <c r="AD693" s="55"/>
    </row>
    <row r="694" spans="1:30">
      <c r="A694" s="51"/>
      <c r="B694" s="52"/>
      <c r="C694" s="148"/>
      <c r="D694" s="52"/>
      <c r="E694" s="52"/>
      <c r="F694" s="52"/>
      <c r="G694" s="52"/>
      <c r="H694" s="52"/>
      <c r="I694" s="52"/>
      <c r="J694" s="52"/>
      <c r="K694" s="52"/>
      <c r="L694" s="52"/>
      <c r="M694" s="52"/>
      <c r="N694" s="52"/>
      <c r="O694" s="59"/>
      <c r="P694" s="52"/>
      <c r="Q694" s="53"/>
      <c r="R694" s="52"/>
      <c r="S694" s="52"/>
      <c r="T694" s="52"/>
      <c r="U694" s="52"/>
      <c r="V694" s="52"/>
      <c r="W694" s="52"/>
      <c r="X694" s="52"/>
      <c r="Y694" s="52"/>
      <c r="Z694" s="52"/>
      <c r="AA694" s="52"/>
      <c r="AB694" s="52"/>
      <c r="AD694" s="55"/>
    </row>
    <row r="695" spans="1:30">
      <c r="A695" s="51"/>
      <c r="B695" s="52"/>
      <c r="C695" s="148"/>
      <c r="D695" s="52"/>
      <c r="E695" s="52"/>
      <c r="F695" s="52"/>
      <c r="G695" s="52"/>
      <c r="H695" s="52"/>
      <c r="I695" s="52"/>
      <c r="J695" s="52"/>
      <c r="K695" s="52"/>
      <c r="L695" s="52"/>
      <c r="M695" s="52"/>
      <c r="N695" s="52"/>
      <c r="O695" s="59"/>
      <c r="P695" s="52"/>
      <c r="Q695" s="53"/>
      <c r="R695" s="52"/>
      <c r="S695" s="52"/>
      <c r="T695" s="52"/>
      <c r="U695" s="52"/>
      <c r="V695" s="52"/>
      <c r="W695" s="52"/>
      <c r="X695" s="52"/>
      <c r="Y695" s="52"/>
      <c r="Z695" s="52"/>
      <c r="AA695" s="52"/>
      <c r="AB695" s="52"/>
      <c r="AD695" s="55"/>
    </row>
    <row r="696" spans="1:30">
      <c r="A696" s="51"/>
      <c r="B696" s="52"/>
      <c r="C696" s="148"/>
      <c r="D696" s="52"/>
      <c r="E696" s="52"/>
      <c r="F696" s="52"/>
      <c r="G696" s="52"/>
      <c r="H696" s="52"/>
      <c r="I696" s="52"/>
      <c r="J696" s="52"/>
      <c r="K696" s="52"/>
      <c r="L696" s="52"/>
      <c r="M696" s="52"/>
      <c r="N696" s="52"/>
      <c r="O696" s="59"/>
      <c r="P696" s="52"/>
      <c r="Q696" s="53"/>
      <c r="R696" s="52"/>
      <c r="S696" s="52"/>
      <c r="T696" s="52"/>
      <c r="U696" s="52"/>
      <c r="V696" s="52"/>
      <c r="W696" s="52"/>
      <c r="X696" s="52"/>
      <c r="Y696" s="52"/>
      <c r="Z696" s="52"/>
      <c r="AA696" s="52"/>
      <c r="AB696" s="52"/>
      <c r="AD696" s="55"/>
    </row>
    <row r="697" spans="1:30">
      <c r="A697" s="51"/>
      <c r="B697" s="52"/>
      <c r="C697" s="148"/>
      <c r="D697" s="52"/>
      <c r="E697" s="52"/>
      <c r="F697" s="52"/>
      <c r="G697" s="52"/>
      <c r="H697" s="52"/>
      <c r="I697" s="52"/>
      <c r="J697" s="52"/>
      <c r="K697" s="52"/>
      <c r="L697" s="52"/>
      <c r="M697" s="52"/>
      <c r="N697" s="52"/>
      <c r="O697" s="59"/>
      <c r="P697" s="52"/>
      <c r="Q697" s="53"/>
      <c r="R697" s="52"/>
      <c r="S697" s="52"/>
      <c r="T697" s="52"/>
      <c r="U697" s="52"/>
      <c r="V697" s="52"/>
      <c r="W697" s="52"/>
      <c r="X697" s="52"/>
      <c r="Y697" s="52"/>
      <c r="Z697" s="52"/>
      <c r="AA697" s="52"/>
      <c r="AB697" s="52"/>
      <c r="AD697" s="55"/>
    </row>
    <row r="698" spans="1:30">
      <c r="A698" s="51"/>
      <c r="B698" s="52"/>
      <c r="C698" s="148"/>
      <c r="D698" s="52"/>
      <c r="E698" s="52"/>
      <c r="F698" s="52"/>
      <c r="G698" s="52"/>
      <c r="H698" s="52"/>
      <c r="I698" s="52"/>
      <c r="J698" s="52"/>
      <c r="K698" s="52"/>
      <c r="L698" s="52"/>
      <c r="M698" s="52"/>
      <c r="N698" s="52"/>
      <c r="O698" s="59"/>
      <c r="P698" s="52"/>
      <c r="Q698" s="53"/>
      <c r="R698" s="52"/>
      <c r="S698" s="52"/>
      <c r="T698" s="52"/>
      <c r="U698" s="52"/>
      <c r="V698" s="52"/>
      <c r="W698" s="52"/>
      <c r="X698" s="52"/>
      <c r="Y698" s="52"/>
      <c r="Z698" s="52"/>
      <c r="AA698" s="52"/>
      <c r="AB698" s="52"/>
      <c r="AD698" s="55"/>
    </row>
    <row r="699" spans="1:30">
      <c r="A699" s="51"/>
      <c r="B699" s="52"/>
      <c r="C699" s="148"/>
      <c r="D699" s="52"/>
      <c r="E699" s="52"/>
      <c r="F699" s="52"/>
      <c r="G699" s="52"/>
      <c r="H699" s="52"/>
      <c r="I699" s="52"/>
      <c r="J699" s="52"/>
      <c r="K699" s="52"/>
      <c r="L699" s="52"/>
      <c r="M699" s="52"/>
      <c r="N699" s="52"/>
      <c r="O699" s="59"/>
      <c r="P699" s="52"/>
      <c r="Q699" s="53"/>
      <c r="R699" s="52"/>
      <c r="S699" s="52"/>
      <c r="T699" s="52"/>
      <c r="U699" s="52"/>
      <c r="V699" s="52"/>
      <c r="W699" s="52"/>
      <c r="X699" s="52"/>
      <c r="Y699" s="52"/>
      <c r="Z699" s="52"/>
      <c r="AA699" s="52"/>
      <c r="AB699" s="52"/>
      <c r="AD699" s="55"/>
    </row>
    <row r="700" spans="1:30">
      <c r="A700" s="51"/>
      <c r="B700" s="52"/>
      <c r="C700" s="148"/>
      <c r="D700" s="52"/>
      <c r="E700" s="52"/>
      <c r="F700" s="52"/>
      <c r="G700" s="52"/>
      <c r="H700" s="52"/>
      <c r="I700" s="52"/>
      <c r="J700" s="52"/>
      <c r="K700" s="52"/>
      <c r="L700" s="52"/>
      <c r="M700" s="52"/>
      <c r="N700" s="52"/>
      <c r="O700" s="59"/>
      <c r="P700" s="52"/>
      <c r="Q700" s="53"/>
      <c r="R700" s="52"/>
      <c r="S700" s="52"/>
      <c r="T700" s="52"/>
      <c r="U700" s="52"/>
      <c r="V700" s="52"/>
      <c r="W700" s="52"/>
      <c r="X700" s="52"/>
      <c r="Y700" s="52"/>
      <c r="Z700" s="52"/>
      <c r="AA700" s="52"/>
      <c r="AB700" s="52"/>
      <c r="AD700" s="55"/>
    </row>
    <row r="701" spans="1:30">
      <c r="A701" s="51"/>
      <c r="B701" s="52"/>
      <c r="C701" s="148"/>
      <c r="D701" s="52"/>
      <c r="E701" s="52"/>
      <c r="F701" s="52"/>
      <c r="G701" s="52"/>
      <c r="H701" s="52"/>
      <c r="I701" s="52"/>
      <c r="J701" s="52"/>
      <c r="K701" s="52"/>
      <c r="L701" s="52"/>
      <c r="M701" s="52"/>
      <c r="N701" s="52"/>
      <c r="O701" s="59"/>
      <c r="P701" s="52"/>
      <c r="Q701" s="53"/>
      <c r="R701" s="52"/>
      <c r="S701" s="52"/>
      <c r="T701" s="52"/>
      <c r="U701" s="52"/>
      <c r="V701" s="52"/>
      <c r="W701" s="52"/>
      <c r="X701" s="52"/>
      <c r="Y701" s="52"/>
      <c r="Z701" s="52"/>
      <c r="AA701" s="52"/>
      <c r="AB701" s="52"/>
      <c r="AD701" s="55"/>
    </row>
    <row r="702" spans="1:30">
      <c r="A702" s="51"/>
      <c r="B702" s="52"/>
      <c r="C702" s="148"/>
      <c r="D702" s="52"/>
      <c r="E702" s="52"/>
      <c r="F702" s="52"/>
      <c r="G702" s="52"/>
      <c r="H702" s="52"/>
      <c r="I702" s="52"/>
      <c r="J702" s="52"/>
      <c r="K702" s="52"/>
      <c r="L702" s="52"/>
      <c r="M702" s="52"/>
      <c r="N702" s="52"/>
      <c r="O702" s="59"/>
      <c r="P702" s="52"/>
      <c r="Q702" s="53"/>
      <c r="R702" s="52"/>
      <c r="S702" s="52"/>
      <c r="T702" s="52"/>
      <c r="U702" s="52"/>
      <c r="V702" s="52"/>
      <c r="W702" s="52"/>
      <c r="X702" s="52"/>
      <c r="Y702" s="52"/>
      <c r="Z702" s="52"/>
      <c r="AA702" s="52"/>
      <c r="AB702" s="52"/>
      <c r="AD702" s="55"/>
    </row>
    <row r="703" spans="1:30">
      <c r="A703" s="51"/>
      <c r="B703" s="52"/>
      <c r="C703" s="148"/>
      <c r="D703" s="52"/>
      <c r="E703" s="52"/>
      <c r="F703" s="52"/>
      <c r="G703" s="52"/>
      <c r="H703" s="52"/>
      <c r="I703" s="52"/>
      <c r="J703" s="52"/>
      <c r="K703" s="52"/>
      <c r="L703" s="52"/>
      <c r="M703" s="52"/>
      <c r="N703" s="52"/>
      <c r="O703" s="59"/>
      <c r="P703" s="52"/>
      <c r="Q703" s="53"/>
      <c r="R703" s="52"/>
      <c r="S703" s="52"/>
      <c r="T703" s="52"/>
      <c r="U703" s="52"/>
      <c r="V703" s="52"/>
      <c r="W703" s="52"/>
      <c r="X703" s="52"/>
      <c r="Y703" s="52"/>
      <c r="Z703" s="52"/>
      <c r="AA703" s="52"/>
      <c r="AB703" s="52"/>
      <c r="AD703" s="55"/>
    </row>
    <row r="704" spans="1:30">
      <c r="A704" s="51"/>
      <c r="B704" s="52"/>
      <c r="C704" s="148"/>
      <c r="D704" s="52"/>
      <c r="E704" s="52"/>
      <c r="F704" s="52"/>
      <c r="G704" s="52"/>
      <c r="H704" s="52"/>
      <c r="I704" s="52"/>
      <c r="J704" s="52"/>
      <c r="K704" s="52"/>
      <c r="L704" s="52"/>
      <c r="M704" s="52"/>
      <c r="N704" s="52"/>
      <c r="O704" s="59"/>
      <c r="P704" s="52"/>
      <c r="Q704" s="53"/>
      <c r="R704" s="52"/>
      <c r="S704" s="52"/>
      <c r="T704" s="52"/>
      <c r="U704" s="52"/>
      <c r="V704" s="52"/>
      <c r="W704" s="52"/>
      <c r="X704" s="52"/>
      <c r="Y704" s="52"/>
      <c r="Z704" s="52"/>
      <c r="AA704" s="52"/>
      <c r="AB704" s="52"/>
      <c r="AD704" s="55"/>
    </row>
    <row r="705" spans="1:30">
      <c r="A705" s="51"/>
      <c r="B705" s="52"/>
      <c r="C705" s="148"/>
      <c r="D705" s="52"/>
      <c r="E705" s="52"/>
      <c r="F705" s="52"/>
      <c r="G705" s="52"/>
      <c r="H705" s="52"/>
      <c r="I705" s="52"/>
      <c r="J705" s="52"/>
      <c r="K705" s="52"/>
      <c r="L705" s="52"/>
      <c r="M705" s="52"/>
      <c r="N705" s="52"/>
      <c r="O705" s="59"/>
      <c r="P705" s="52"/>
      <c r="Q705" s="53"/>
      <c r="R705" s="52"/>
      <c r="S705" s="52"/>
      <c r="T705" s="52"/>
      <c r="U705" s="52"/>
      <c r="V705" s="52"/>
      <c r="W705" s="52"/>
      <c r="X705" s="52"/>
      <c r="Y705" s="52"/>
      <c r="Z705" s="52"/>
      <c r="AA705" s="52"/>
      <c r="AB705" s="52"/>
      <c r="AD705" s="55"/>
    </row>
    <row r="706" spans="1:30">
      <c r="A706" s="51"/>
      <c r="B706" s="52"/>
      <c r="C706" s="148"/>
      <c r="D706" s="52"/>
      <c r="E706" s="52"/>
      <c r="F706" s="52"/>
      <c r="G706" s="52"/>
      <c r="H706" s="52"/>
      <c r="I706" s="52"/>
      <c r="J706" s="52"/>
      <c r="K706" s="52"/>
      <c r="L706" s="52"/>
      <c r="M706" s="52"/>
      <c r="N706" s="52"/>
      <c r="O706" s="59"/>
      <c r="P706" s="52"/>
      <c r="Q706" s="53"/>
      <c r="R706" s="52"/>
      <c r="S706" s="52"/>
      <c r="T706" s="52"/>
      <c r="U706" s="52"/>
      <c r="V706" s="52"/>
      <c r="W706" s="52"/>
      <c r="X706" s="52"/>
      <c r="Y706" s="52"/>
      <c r="Z706" s="52"/>
      <c r="AA706" s="52"/>
      <c r="AB706" s="52"/>
      <c r="AD706" s="55"/>
    </row>
    <row r="707" spans="1:30">
      <c r="A707" s="51"/>
      <c r="B707" s="52"/>
      <c r="C707" s="148"/>
      <c r="D707" s="52"/>
      <c r="E707" s="52"/>
      <c r="F707" s="52"/>
      <c r="G707" s="52"/>
      <c r="H707" s="52"/>
      <c r="I707" s="52"/>
      <c r="J707" s="52"/>
      <c r="K707" s="52"/>
      <c r="L707" s="52"/>
      <c r="M707" s="52"/>
      <c r="N707" s="52"/>
      <c r="O707" s="59"/>
      <c r="P707" s="52"/>
      <c r="Q707" s="53"/>
      <c r="R707" s="52"/>
      <c r="S707" s="52"/>
      <c r="T707" s="52"/>
      <c r="U707" s="52"/>
      <c r="V707" s="52"/>
      <c r="W707" s="52"/>
      <c r="X707" s="52"/>
      <c r="Y707" s="52"/>
      <c r="Z707" s="52"/>
      <c r="AA707" s="52"/>
      <c r="AB707" s="52"/>
      <c r="AD707" s="55"/>
    </row>
    <row r="708" spans="1:30">
      <c r="A708" s="51"/>
      <c r="B708" s="52"/>
      <c r="C708" s="148"/>
      <c r="D708" s="52"/>
      <c r="E708" s="52"/>
      <c r="F708" s="52"/>
      <c r="G708" s="52"/>
      <c r="H708" s="52"/>
      <c r="I708" s="52"/>
      <c r="J708" s="52"/>
      <c r="K708" s="52"/>
      <c r="L708" s="52"/>
      <c r="M708" s="52"/>
      <c r="N708" s="52"/>
      <c r="O708" s="59"/>
      <c r="P708" s="52"/>
      <c r="Q708" s="53"/>
      <c r="R708" s="52"/>
      <c r="S708" s="52"/>
      <c r="T708" s="52"/>
      <c r="U708" s="52"/>
      <c r="V708" s="52"/>
      <c r="W708" s="52"/>
      <c r="X708" s="52"/>
      <c r="Y708" s="52"/>
      <c r="Z708" s="52"/>
      <c r="AA708" s="52"/>
      <c r="AB708" s="52"/>
      <c r="AD708" s="55"/>
    </row>
    <row r="709" spans="1:30">
      <c r="A709" s="51"/>
      <c r="B709" s="52"/>
      <c r="C709" s="148"/>
      <c r="D709" s="52"/>
      <c r="E709" s="52"/>
      <c r="F709" s="52"/>
      <c r="G709" s="52"/>
      <c r="H709" s="52"/>
      <c r="I709" s="52"/>
      <c r="J709" s="52"/>
      <c r="K709" s="52"/>
      <c r="L709" s="52"/>
      <c r="M709" s="52"/>
      <c r="N709" s="52"/>
      <c r="O709" s="59"/>
      <c r="P709" s="52"/>
      <c r="Q709" s="53"/>
      <c r="R709" s="52"/>
      <c r="S709" s="52"/>
      <c r="T709" s="52"/>
      <c r="U709" s="52"/>
      <c r="V709" s="52"/>
      <c r="W709" s="52"/>
      <c r="X709" s="52"/>
      <c r="Y709" s="52"/>
      <c r="Z709" s="52"/>
      <c r="AA709" s="52"/>
      <c r="AB709" s="52"/>
      <c r="AD709" s="55"/>
    </row>
    <row r="710" spans="1:30">
      <c r="A710" s="51"/>
      <c r="B710" s="52"/>
      <c r="C710" s="148"/>
      <c r="D710" s="52"/>
      <c r="E710" s="52"/>
      <c r="F710" s="52"/>
      <c r="G710" s="52"/>
      <c r="H710" s="52"/>
      <c r="I710" s="52"/>
      <c r="J710" s="52"/>
      <c r="K710" s="52"/>
      <c r="L710" s="52"/>
      <c r="M710" s="52"/>
      <c r="N710" s="52"/>
      <c r="O710" s="59"/>
      <c r="P710" s="52"/>
      <c r="Q710" s="53"/>
      <c r="R710" s="52"/>
      <c r="S710" s="52"/>
      <c r="T710" s="52"/>
      <c r="U710" s="52"/>
      <c r="V710" s="52"/>
      <c r="W710" s="52"/>
      <c r="X710" s="52"/>
      <c r="Y710" s="52"/>
      <c r="Z710" s="52"/>
      <c r="AA710" s="52"/>
      <c r="AB710" s="52"/>
      <c r="AD710" s="55"/>
    </row>
    <row r="711" spans="1:30">
      <c r="A711" s="51"/>
      <c r="B711" s="52"/>
      <c r="C711" s="148"/>
      <c r="D711" s="52"/>
      <c r="E711" s="52"/>
      <c r="F711" s="52"/>
      <c r="G711" s="52"/>
      <c r="H711" s="52"/>
      <c r="I711" s="52"/>
      <c r="J711" s="52"/>
      <c r="K711" s="52"/>
      <c r="L711" s="52"/>
      <c r="M711" s="52"/>
      <c r="N711" s="52"/>
      <c r="O711" s="59"/>
      <c r="P711" s="52"/>
      <c r="Q711" s="53"/>
      <c r="R711" s="52"/>
      <c r="S711" s="52"/>
      <c r="T711" s="52"/>
      <c r="U711" s="52"/>
      <c r="V711" s="52"/>
      <c r="W711" s="52"/>
      <c r="X711" s="52"/>
      <c r="Y711" s="52"/>
      <c r="Z711" s="52"/>
      <c r="AA711" s="52"/>
      <c r="AB711" s="52"/>
      <c r="AD711" s="55"/>
    </row>
    <row r="712" spans="1:30">
      <c r="A712" s="51"/>
      <c r="B712" s="52"/>
      <c r="C712" s="148"/>
      <c r="D712" s="52"/>
      <c r="E712" s="52"/>
      <c r="F712" s="52"/>
      <c r="G712" s="52"/>
      <c r="H712" s="52"/>
      <c r="I712" s="52"/>
      <c r="J712" s="52"/>
      <c r="K712" s="52"/>
      <c r="L712" s="52"/>
      <c r="M712" s="52"/>
      <c r="N712" s="52"/>
      <c r="O712" s="59"/>
      <c r="P712" s="52"/>
      <c r="Q712" s="53"/>
      <c r="R712" s="52"/>
      <c r="S712" s="52"/>
      <c r="T712" s="52"/>
      <c r="U712" s="52"/>
      <c r="V712" s="52"/>
      <c r="W712" s="52"/>
      <c r="X712" s="52"/>
      <c r="Y712" s="52"/>
      <c r="Z712" s="52"/>
      <c r="AA712" s="52"/>
      <c r="AB712" s="52"/>
      <c r="AD712" s="55"/>
    </row>
    <row r="713" spans="1:30">
      <c r="A713" s="51"/>
      <c r="B713" s="52"/>
      <c r="C713" s="148"/>
      <c r="D713" s="52"/>
      <c r="E713" s="52"/>
      <c r="F713" s="52"/>
      <c r="G713" s="52"/>
      <c r="H713" s="52"/>
      <c r="I713" s="52"/>
      <c r="J713" s="52"/>
      <c r="K713" s="52"/>
      <c r="L713" s="52"/>
      <c r="M713" s="52"/>
      <c r="N713" s="52"/>
      <c r="O713" s="59"/>
      <c r="P713" s="52"/>
      <c r="Q713" s="53"/>
      <c r="R713" s="52"/>
      <c r="S713" s="52"/>
      <c r="T713" s="52"/>
      <c r="U713" s="52"/>
      <c r="V713" s="52"/>
      <c r="W713" s="52"/>
      <c r="X713" s="52"/>
      <c r="Y713" s="52"/>
      <c r="Z713" s="52"/>
      <c r="AA713" s="52"/>
      <c r="AB713" s="52"/>
      <c r="AD713" s="55"/>
    </row>
    <row r="714" spans="1:30">
      <c r="A714" s="51"/>
      <c r="B714" s="52"/>
      <c r="C714" s="148"/>
      <c r="D714" s="52"/>
      <c r="E714" s="52"/>
      <c r="F714" s="52"/>
      <c r="G714" s="52"/>
      <c r="H714" s="52"/>
      <c r="I714" s="52"/>
      <c r="J714" s="52"/>
      <c r="K714" s="52"/>
      <c r="L714" s="52"/>
      <c r="M714" s="52"/>
      <c r="N714" s="52"/>
      <c r="O714" s="59"/>
      <c r="P714" s="52"/>
      <c r="Q714" s="53"/>
      <c r="R714" s="52"/>
      <c r="S714" s="52"/>
      <c r="T714" s="52"/>
      <c r="U714" s="52"/>
      <c r="V714" s="52"/>
      <c r="W714" s="52"/>
      <c r="X714" s="52"/>
      <c r="Y714" s="52"/>
      <c r="Z714" s="52"/>
      <c r="AA714" s="52"/>
      <c r="AB714" s="52"/>
      <c r="AD714" s="55"/>
    </row>
    <row r="715" spans="1:30">
      <c r="A715" s="51"/>
      <c r="B715" s="52"/>
      <c r="C715" s="148"/>
      <c r="D715" s="52"/>
      <c r="E715" s="52"/>
      <c r="F715" s="52"/>
      <c r="G715" s="52"/>
      <c r="H715" s="52"/>
      <c r="I715" s="52"/>
      <c r="J715" s="52"/>
      <c r="K715" s="52"/>
      <c r="L715" s="52"/>
      <c r="M715" s="52"/>
      <c r="N715" s="52"/>
      <c r="O715" s="59"/>
      <c r="P715" s="52"/>
      <c r="Q715" s="53"/>
      <c r="R715" s="52"/>
      <c r="S715" s="52"/>
      <c r="T715" s="52"/>
      <c r="U715" s="52"/>
      <c r="V715" s="52"/>
      <c r="W715" s="52"/>
      <c r="X715" s="52"/>
      <c r="Y715" s="52"/>
      <c r="Z715" s="52"/>
      <c r="AA715" s="52"/>
      <c r="AB715" s="52"/>
      <c r="AD715" s="55"/>
    </row>
    <row r="716" spans="1:30">
      <c r="A716" s="51"/>
      <c r="B716" s="52"/>
      <c r="C716" s="148"/>
      <c r="D716" s="52"/>
      <c r="E716" s="52"/>
      <c r="F716" s="52"/>
      <c r="G716" s="52"/>
      <c r="H716" s="52"/>
      <c r="I716" s="52"/>
      <c r="J716" s="52"/>
      <c r="K716" s="52"/>
      <c r="L716" s="52"/>
      <c r="M716" s="52"/>
      <c r="N716" s="52"/>
      <c r="O716" s="59"/>
      <c r="P716" s="52"/>
      <c r="Q716" s="53"/>
      <c r="R716" s="52"/>
      <c r="S716" s="52"/>
      <c r="T716" s="52"/>
      <c r="U716" s="52"/>
      <c r="V716" s="52"/>
      <c r="W716" s="52"/>
      <c r="X716" s="52"/>
      <c r="Y716" s="52"/>
      <c r="Z716" s="52"/>
      <c r="AA716" s="52"/>
      <c r="AB716" s="52"/>
      <c r="AD716" s="55"/>
    </row>
    <row r="717" spans="1:30">
      <c r="A717" s="51"/>
      <c r="B717" s="52"/>
      <c r="C717" s="148"/>
      <c r="D717" s="52"/>
      <c r="E717" s="52"/>
      <c r="F717" s="52"/>
      <c r="G717" s="52"/>
      <c r="H717" s="52"/>
      <c r="I717" s="52"/>
      <c r="J717" s="52"/>
      <c r="K717" s="52"/>
      <c r="L717" s="52"/>
      <c r="M717" s="52"/>
      <c r="N717" s="52"/>
      <c r="O717" s="59"/>
      <c r="P717" s="52"/>
      <c r="Q717" s="53"/>
      <c r="R717" s="52"/>
      <c r="S717" s="52"/>
      <c r="T717" s="52"/>
      <c r="U717" s="52"/>
      <c r="V717" s="52"/>
      <c r="W717" s="52"/>
      <c r="X717" s="52"/>
      <c r="Y717" s="52"/>
      <c r="Z717" s="52"/>
      <c r="AA717" s="52"/>
      <c r="AB717" s="52"/>
      <c r="AD717" s="55"/>
    </row>
    <row r="718" spans="1:30">
      <c r="A718" s="51"/>
      <c r="B718" s="52"/>
      <c r="C718" s="148"/>
      <c r="D718" s="52"/>
      <c r="E718" s="52"/>
      <c r="F718" s="52"/>
      <c r="G718" s="52"/>
      <c r="H718" s="52"/>
      <c r="I718" s="52"/>
      <c r="J718" s="52"/>
      <c r="K718" s="52"/>
      <c r="L718" s="52"/>
      <c r="M718" s="52"/>
      <c r="N718" s="52"/>
      <c r="O718" s="59"/>
      <c r="P718" s="52"/>
      <c r="Q718" s="53"/>
      <c r="R718" s="52"/>
      <c r="S718" s="52"/>
      <c r="T718" s="52"/>
      <c r="U718" s="52"/>
      <c r="V718" s="52"/>
      <c r="W718" s="52"/>
      <c r="X718" s="52"/>
      <c r="Y718" s="52"/>
      <c r="Z718" s="52"/>
      <c r="AA718" s="52"/>
      <c r="AB718" s="52"/>
      <c r="AD718" s="55"/>
    </row>
    <row r="719" spans="1:30">
      <c r="A719" s="51"/>
      <c r="B719" s="52"/>
      <c r="C719" s="148"/>
      <c r="D719" s="52"/>
      <c r="E719" s="52"/>
      <c r="F719" s="52"/>
      <c r="G719" s="52"/>
      <c r="H719" s="52"/>
      <c r="I719" s="52"/>
      <c r="J719" s="52"/>
      <c r="K719" s="52"/>
      <c r="L719" s="52"/>
      <c r="M719" s="52"/>
      <c r="N719" s="52"/>
      <c r="O719" s="59"/>
      <c r="P719" s="52"/>
      <c r="Q719" s="53"/>
      <c r="R719" s="52"/>
      <c r="S719" s="52"/>
      <c r="T719" s="52"/>
      <c r="U719" s="52"/>
      <c r="V719" s="52"/>
      <c r="W719" s="52"/>
      <c r="X719" s="52"/>
      <c r="Y719" s="52"/>
      <c r="Z719" s="52"/>
      <c r="AA719" s="52"/>
      <c r="AB719" s="52"/>
      <c r="AD719" s="55"/>
    </row>
    <row r="720" spans="1:30">
      <c r="A720" s="51"/>
      <c r="B720" s="52"/>
      <c r="C720" s="148"/>
      <c r="D720" s="52"/>
      <c r="E720" s="52"/>
      <c r="F720" s="52"/>
      <c r="G720" s="52"/>
      <c r="H720" s="52"/>
      <c r="I720" s="52"/>
      <c r="J720" s="52"/>
      <c r="K720" s="52"/>
      <c r="L720" s="52"/>
      <c r="M720" s="52"/>
      <c r="N720" s="52"/>
      <c r="O720" s="59"/>
      <c r="P720" s="52"/>
      <c r="Q720" s="53"/>
      <c r="R720" s="52"/>
      <c r="S720" s="52"/>
      <c r="T720" s="52"/>
      <c r="U720" s="52"/>
      <c r="V720" s="52"/>
      <c r="W720" s="52"/>
      <c r="X720" s="52"/>
      <c r="Y720" s="52"/>
      <c r="Z720" s="52"/>
      <c r="AA720" s="52"/>
      <c r="AB720" s="52"/>
      <c r="AD720" s="55"/>
    </row>
    <row r="721" spans="1:30">
      <c r="A721" s="51"/>
      <c r="B721" s="52"/>
      <c r="C721" s="148"/>
      <c r="D721" s="52"/>
      <c r="E721" s="52"/>
      <c r="F721" s="52"/>
      <c r="G721" s="52"/>
      <c r="H721" s="52"/>
      <c r="I721" s="52"/>
      <c r="J721" s="52"/>
      <c r="K721" s="52"/>
      <c r="L721" s="52"/>
      <c r="M721" s="52"/>
      <c r="N721" s="52"/>
      <c r="O721" s="59"/>
      <c r="P721" s="52"/>
      <c r="Q721" s="53"/>
      <c r="R721" s="52"/>
      <c r="S721" s="52"/>
      <c r="T721" s="52"/>
      <c r="U721" s="52"/>
      <c r="V721" s="52"/>
      <c r="W721" s="52"/>
      <c r="X721" s="52"/>
      <c r="Y721" s="52"/>
      <c r="Z721" s="52"/>
      <c r="AA721" s="52"/>
      <c r="AB721" s="52"/>
      <c r="AD721" s="55"/>
    </row>
    <row r="722" spans="1:30">
      <c r="A722" s="51"/>
      <c r="B722" s="52"/>
      <c r="C722" s="148"/>
      <c r="D722" s="52"/>
      <c r="E722" s="52"/>
      <c r="F722" s="52"/>
      <c r="G722" s="52"/>
      <c r="H722" s="52"/>
      <c r="I722" s="52"/>
      <c r="J722" s="52"/>
      <c r="K722" s="52"/>
      <c r="L722" s="52"/>
      <c r="M722" s="52"/>
      <c r="N722" s="52"/>
      <c r="O722" s="59"/>
      <c r="P722" s="52"/>
      <c r="Q722" s="53"/>
      <c r="R722" s="52"/>
      <c r="S722" s="52"/>
      <c r="T722" s="52"/>
      <c r="U722" s="52"/>
      <c r="V722" s="52"/>
      <c r="W722" s="52"/>
      <c r="X722" s="52"/>
      <c r="Y722" s="52"/>
      <c r="Z722" s="52"/>
      <c r="AA722" s="52"/>
      <c r="AB722" s="52"/>
      <c r="AD722" s="55"/>
    </row>
    <row r="723" spans="1:30">
      <c r="A723" s="51"/>
      <c r="B723" s="52"/>
      <c r="C723" s="148"/>
      <c r="D723" s="52"/>
      <c r="E723" s="52"/>
      <c r="F723" s="52"/>
      <c r="G723" s="52"/>
      <c r="H723" s="52"/>
      <c r="I723" s="52"/>
      <c r="J723" s="52"/>
      <c r="K723" s="52"/>
      <c r="L723" s="52"/>
      <c r="M723" s="52"/>
      <c r="N723" s="52"/>
      <c r="O723" s="59"/>
      <c r="P723" s="52"/>
      <c r="Q723" s="53"/>
      <c r="R723" s="52"/>
      <c r="S723" s="52"/>
      <c r="T723" s="52"/>
      <c r="U723" s="52"/>
      <c r="V723" s="52"/>
      <c r="W723" s="52"/>
      <c r="X723" s="52"/>
      <c r="Y723" s="52"/>
      <c r="Z723" s="52"/>
      <c r="AA723" s="52"/>
      <c r="AB723" s="52"/>
      <c r="AD723" s="55"/>
    </row>
    <row r="724" spans="1:30">
      <c r="A724" s="51"/>
      <c r="B724" s="52"/>
      <c r="C724" s="148"/>
      <c r="D724" s="52"/>
      <c r="E724" s="52"/>
      <c r="F724" s="52"/>
      <c r="G724" s="52"/>
      <c r="H724" s="52"/>
      <c r="I724" s="52"/>
      <c r="J724" s="52"/>
      <c r="K724" s="52"/>
      <c r="L724" s="52"/>
      <c r="M724" s="52"/>
      <c r="N724" s="52"/>
      <c r="O724" s="59"/>
      <c r="P724" s="52"/>
      <c r="Q724" s="53"/>
      <c r="R724" s="52"/>
      <c r="S724" s="52"/>
      <c r="T724" s="52"/>
      <c r="U724" s="52"/>
      <c r="V724" s="52"/>
      <c r="W724" s="52"/>
      <c r="X724" s="52"/>
      <c r="Y724" s="52"/>
      <c r="Z724" s="52"/>
      <c r="AA724" s="52"/>
      <c r="AB724" s="52"/>
      <c r="AD724" s="55"/>
    </row>
    <row r="725" spans="1:30">
      <c r="A725" s="51"/>
      <c r="B725" s="52"/>
      <c r="C725" s="148"/>
      <c r="D725" s="52"/>
      <c r="E725" s="52"/>
      <c r="F725" s="52"/>
      <c r="G725" s="52"/>
      <c r="H725" s="52"/>
      <c r="I725" s="52"/>
      <c r="J725" s="52"/>
      <c r="K725" s="52"/>
      <c r="L725" s="52"/>
      <c r="M725" s="52"/>
      <c r="N725" s="52"/>
      <c r="O725" s="59"/>
      <c r="P725" s="52"/>
      <c r="Q725" s="53"/>
      <c r="R725" s="52"/>
      <c r="S725" s="52"/>
      <c r="T725" s="52"/>
      <c r="U725" s="52"/>
      <c r="V725" s="52"/>
      <c r="W725" s="52"/>
      <c r="X725" s="52"/>
      <c r="Y725" s="52"/>
      <c r="Z725" s="52"/>
      <c r="AA725" s="52"/>
      <c r="AB725" s="52"/>
      <c r="AD725" s="55"/>
    </row>
    <row r="726" spans="1:30">
      <c r="A726" s="51"/>
      <c r="B726" s="52"/>
      <c r="C726" s="148"/>
      <c r="D726" s="52"/>
      <c r="E726" s="52"/>
      <c r="F726" s="52"/>
      <c r="G726" s="52"/>
      <c r="H726" s="52"/>
      <c r="I726" s="52"/>
      <c r="J726" s="52"/>
      <c r="K726" s="52"/>
      <c r="L726" s="52"/>
      <c r="M726" s="52"/>
      <c r="N726" s="52"/>
      <c r="O726" s="59"/>
      <c r="P726" s="52"/>
      <c r="Q726" s="53"/>
      <c r="R726" s="52"/>
      <c r="S726" s="52"/>
      <c r="T726" s="52"/>
      <c r="U726" s="52"/>
      <c r="V726" s="52"/>
      <c r="W726" s="52"/>
      <c r="X726" s="52"/>
      <c r="Y726" s="52"/>
      <c r="Z726" s="52"/>
      <c r="AA726" s="52"/>
      <c r="AB726" s="52"/>
      <c r="AD726" s="55"/>
    </row>
    <row r="727" spans="1:30">
      <c r="A727" s="51"/>
      <c r="B727" s="52"/>
      <c r="C727" s="148"/>
      <c r="D727" s="52"/>
      <c r="E727" s="52"/>
      <c r="F727" s="52"/>
      <c r="G727" s="52"/>
      <c r="H727" s="52"/>
      <c r="I727" s="52"/>
      <c r="J727" s="52"/>
      <c r="K727" s="52"/>
      <c r="L727" s="52"/>
      <c r="M727" s="52"/>
      <c r="N727" s="52"/>
      <c r="O727" s="59"/>
      <c r="P727" s="52"/>
      <c r="Q727" s="53"/>
      <c r="R727" s="52"/>
      <c r="S727" s="52"/>
      <c r="T727" s="52"/>
      <c r="U727" s="52"/>
      <c r="V727" s="52"/>
      <c r="W727" s="52"/>
      <c r="X727" s="52"/>
      <c r="Y727" s="52"/>
      <c r="Z727" s="52"/>
      <c r="AA727" s="52"/>
      <c r="AB727" s="52"/>
      <c r="AD727" s="55"/>
    </row>
    <row r="728" spans="1:30">
      <c r="A728" s="51"/>
      <c r="B728" s="52"/>
      <c r="C728" s="148"/>
      <c r="D728" s="52"/>
      <c r="E728" s="52"/>
      <c r="F728" s="52"/>
      <c r="G728" s="52"/>
      <c r="H728" s="52"/>
      <c r="I728" s="52"/>
      <c r="J728" s="52"/>
      <c r="K728" s="52"/>
      <c r="L728" s="52"/>
      <c r="M728" s="52"/>
      <c r="N728" s="52"/>
      <c r="O728" s="59"/>
      <c r="P728" s="52"/>
      <c r="Q728" s="53"/>
      <c r="R728" s="52"/>
      <c r="S728" s="52"/>
      <c r="T728" s="52"/>
      <c r="U728" s="52"/>
      <c r="V728" s="52"/>
      <c r="W728" s="52"/>
      <c r="X728" s="52"/>
      <c r="Y728" s="52"/>
      <c r="Z728" s="52"/>
      <c r="AA728" s="52"/>
      <c r="AB728" s="52"/>
      <c r="AD728" s="55"/>
    </row>
    <row r="729" spans="1:30">
      <c r="A729" s="51"/>
      <c r="B729" s="52"/>
      <c r="C729" s="148"/>
      <c r="D729" s="52"/>
      <c r="E729" s="52"/>
      <c r="F729" s="52"/>
      <c r="G729" s="52"/>
      <c r="H729" s="52"/>
      <c r="I729" s="52"/>
      <c r="J729" s="52"/>
      <c r="K729" s="52"/>
      <c r="L729" s="52"/>
      <c r="M729" s="52"/>
      <c r="N729" s="52"/>
      <c r="O729" s="59"/>
      <c r="P729" s="52"/>
      <c r="Q729" s="53"/>
      <c r="R729" s="52"/>
      <c r="S729" s="52"/>
      <c r="T729" s="52"/>
      <c r="U729" s="52"/>
      <c r="V729" s="52"/>
      <c r="W729" s="52"/>
      <c r="X729" s="52"/>
      <c r="Y729" s="52"/>
      <c r="Z729" s="52"/>
      <c r="AA729" s="52"/>
      <c r="AB729" s="52"/>
      <c r="AD729" s="55"/>
    </row>
    <row r="730" spans="1:30">
      <c r="A730" s="51"/>
      <c r="B730" s="52"/>
      <c r="C730" s="148"/>
      <c r="D730" s="52"/>
      <c r="E730" s="52"/>
      <c r="F730" s="52"/>
      <c r="G730" s="52"/>
      <c r="H730" s="52"/>
      <c r="I730" s="52"/>
      <c r="J730" s="52"/>
      <c r="K730" s="52"/>
      <c r="L730" s="52"/>
      <c r="M730" s="52"/>
      <c r="N730" s="52"/>
      <c r="O730" s="59"/>
      <c r="P730" s="52"/>
      <c r="Q730" s="53"/>
      <c r="R730" s="52"/>
      <c r="S730" s="52"/>
      <c r="T730" s="52"/>
      <c r="U730" s="52"/>
      <c r="V730" s="52"/>
      <c r="W730" s="52"/>
      <c r="X730" s="52"/>
      <c r="Y730" s="52"/>
      <c r="Z730" s="52"/>
      <c r="AA730" s="52"/>
      <c r="AB730" s="52"/>
      <c r="AD730" s="55"/>
    </row>
    <row r="731" spans="1:30">
      <c r="A731" s="51"/>
      <c r="B731" s="52"/>
      <c r="C731" s="148"/>
      <c r="D731" s="52"/>
      <c r="E731" s="52"/>
      <c r="F731" s="52"/>
      <c r="G731" s="52"/>
      <c r="H731" s="52"/>
      <c r="I731" s="52"/>
      <c r="J731" s="52"/>
      <c r="K731" s="52"/>
      <c r="L731" s="52"/>
      <c r="M731" s="52"/>
      <c r="N731" s="52"/>
      <c r="O731" s="59"/>
      <c r="P731" s="52"/>
      <c r="Q731" s="53"/>
      <c r="R731" s="52"/>
      <c r="S731" s="52"/>
      <c r="T731" s="52"/>
      <c r="U731" s="52"/>
      <c r="V731" s="52"/>
      <c r="W731" s="52"/>
      <c r="X731" s="52"/>
      <c r="Y731" s="52"/>
      <c r="Z731" s="52"/>
      <c r="AA731" s="52"/>
      <c r="AB731" s="52"/>
      <c r="AD731" s="55"/>
    </row>
    <row r="732" spans="1:30">
      <c r="A732" s="51"/>
      <c r="B732" s="52"/>
      <c r="C732" s="148"/>
      <c r="D732" s="52"/>
      <c r="E732" s="52"/>
      <c r="F732" s="52"/>
      <c r="G732" s="52"/>
      <c r="H732" s="52"/>
      <c r="I732" s="52"/>
      <c r="J732" s="52"/>
      <c r="K732" s="52"/>
      <c r="L732" s="52"/>
      <c r="M732" s="52"/>
      <c r="N732" s="52"/>
      <c r="O732" s="59"/>
      <c r="P732" s="52"/>
      <c r="Q732" s="53"/>
      <c r="R732" s="52"/>
      <c r="S732" s="52"/>
      <c r="T732" s="52"/>
      <c r="U732" s="52"/>
      <c r="V732" s="52"/>
      <c r="W732" s="52"/>
      <c r="X732" s="52"/>
      <c r="Y732" s="52"/>
      <c r="Z732" s="52"/>
      <c r="AA732" s="52"/>
      <c r="AB732" s="52"/>
      <c r="AD732" s="55"/>
    </row>
    <row r="733" spans="1:30">
      <c r="A733" s="51"/>
      <c r="B733" s="52"/>
      <c r="C733" s="148"/>
      <c r="D733" s="52"/>
      <c r="E733" s="52"/>
      <c r="F733" s="52"/>
      <c r="G733" s="52"/>
      <c r="H733" s="52"/>
      <c r="I733" s="52"/>
      <c r="J733" s="52"/>
      <c r="K733" s="52"/>
      <c r="L733" s="52"/>
      <c r="M733" s="52"/>
      <c r="N733" s="52"/>
      <c r="O733" s="59"/>
      <c r="P733" s="52"/>
      <c r="Q733" s="53"/>
      <c r="R733" s="52"/>
      <c r="S733" s="52"/>
      <c r="T733" s="52"/>
      <c r="U733" s="52"/>
      <c r="V733" s="52"/>
      <c r="W733" s="52"/>
      <c r="X733" s="52"/>
      <c r="Y733" s="52"/>
      <c r="Z733" s="52"/>
      <c r="AA733" s="52"/>
      <c r="AB733" s="52"/>
      <c r="AD733" s="55"/>
    </row>
    <row r="734" spans="1:30">
      <c r="A734" s="51"/>
      <c r="B734" s="52"/>
      <c r="C734" s="148"/>
      <c r="D734" s="52"/>
      <c r="E734" s="52"/>
      <c r="F734" s="52"/>
      <c r="G734" s="52"/>
      <c r="H734" s="52"/>
      <c r="I734" s="52"/>
      <c r="J734" s="52"/>
      <c r="K734" s="52"/>
      <c r="L734" s="52"/>
      <c r="M734" s="52"/>
      <c r="N734" s="52"/>
      <c r="O734" s="59"/>
      <c r="P734" s="52"/>
      <c r="Q734" s="53"/>
      <c r="R734" s="52"/>
      <c r="S734" s="52"/>
      <c r="T734" s="52"/>
      <c r="U734" s="52"/>
      <c r="V734" s="52"/>
      <c r="W734" s="52"/>
      <c r="X734" s="52"/>
      <c r="Y734" s="52"/>
      <c r="Z734" s="52"/>
      <c r="AA734" s="52"/>
      <c r="AB734" s="52"/>
      <c r="AD734" s="55"/>
    </row>
    <row r="735" spans="1:30">
      <c r="A735" s="51"/>
      <c r="B735" s="52"/>
      <c r="C735" s="148"/>
      <c r="D735" s="52"/>
      <c r="E735" s="52"/>
      <c r="F735" s="52"/>
      <c r="G735" s="52"/>
      <c r="H735" s="52"/>
      <c r="I735" s="52"/>
      <c r="J735" s="52"/>
      <c r="K735" s="52"/>
      <c r="L735" s="52"/>
      <c r="M735" s="52"/>
      <c r="N735" s="52"/>
      <c r="O735" s="59"/>
      <c r="P735" s="52"/>
      <c r="Q735" s="53"/>
      <c r="R735" s="52"/>
      <c r="S735" s="52"/>
      <c r="T735" s="52"/>
      <c r="U735" s="52"/>
      <c r="V735" s="52"/>
      <c r="W735" s="52"/>
      <c r="X735" s="52"/>
      <c r="Y735" s="52"/>
      <c r="Z735" s="52"/>
      <c r="AA735" s="52"/>
      <c r="AB735" s="52"/>
      <c r="AD735" s="55"/>
    </row>
    <row r="736" spans="1:30">
      <c r="A736" s="51"/>
      <c r="B736" s="52"/>
      <c r="C736" s="148"/>
      <c r="D736" s="52"/>
      <c r="E736" s="52"/>
      <c r="F736" s="52"/>
      <c r="G736" s="52"/>
      <c r="H736" s="52"/>
      <c r="I736" s="52"/>
      <c r="J736" s="52"/>
      <c r="K736" s="52"/>
      <c r="L736" s="52"/>
      <c r="M736" s="52"/>
      <c r="N736" s="52"/>
      <c r="O736" s="59"/>
      <c r="P736" s="52"/>
      <c r="Q736" s="53"/>
      <c r="R736" s="52"/>
      <c r="S736" s="52"/>
      <c r="T736" s="52"/>
      <c r="U736" s="52"/>
      <c r="V736" s="52"/>
      <c r="W736" s="52"/>
      <c r="X736" s="52"/>
      <c r="Y736" s="52"/>
      <c r="Z736" s="52"/>
      <c r="AA736" s="52"/>
      <c r="AB736" s="52"/>
      <c r="AD736" s="55"/>
    </row>
    <row r="737" spans="1:30">
      <c r="A737" s="51"/>
      <c r="B737" s="52"/>
      <c r="C737" s="148"/>
      <c r="D737" s="52"/>
      <c r="E737" s="52"/>
      <c r="F737" s="52"/>
      <c r="G737" s="52"/>
      <c r="H737" s="52"/>
      <c r="I737" s="52"/>
      <c r="J737" s="52"/>
      <c r="K737" s="52"/>
      <c r="L737" s="52"/>
      <c r="M737" s="52"/>
      <c r="N737" s="52"/>
      <c r="O737" s="59"/>
      <c r="P737" s="52"/>
      <c r="Q737" s="53"/>
      <c r="R737" s="52"/>
      <c r="S737" s="52"/>
      <c r="T737" s="52"/>
      <c r="U737" s="52"/>
      <c r="V737" s="52"/>
      <c r="W737" s="52"/>
      <c r="X737" s="52"/>
      <c r="Y737" s="52"/>
      <c r="Z737" s="52"/>
      <c r="AA737" s="52"/>
      <c r="AB737" s="52"/>
      <c r="AD737" s="55"/>
    </row>
    <row r="738" spans="1:30">
      <c r="A738" s="51"/>
      <c r="B738" s="52"/>
      <c r="C738" s="148"/>
      <c r="D738" s="52"/>
      <c r="E738" s="52"/>
      <c r="F738" s="52"/>
      <c r="G738" s="52"/>
      <c r="H738" s="52"/>
      <c r="I738" s="52"/>
      <c r="J738" s="52"/>
      <c r="K738" s="52"/>
      <c r="L738" s="52"/>
      <c r="M738" s="52"/>
      <c r="N738" s="52"/>
      <c r="O738" s="59"/>
      <c r="P738" s="52"/>
      <c r="Q738" s="53"/>
      <c r="R738" s="52"/>
      <c r="S738" s="52"/>
      <c r="T738" s="52"/>
      <c r="U738" s="52"/>
      <c r="V738" s="52"/>
      <c r="W738" s="52"/>
      <c r="X738" s="52"/>
      <c r="Y738" s="52"/>
      <c r="Z738" s="52"/>
      <c r="AA738" s="52"/>
      <c r="AB738" s="52"/>
      <c r="AD738" s="55"/>
    </row>
    <row r="739" spans="1:30">
      <c r="A739" s="51"/>
      <c r="B739" s="52"/>
      <c r="C739" s="148"/>
      <c r="D739" s="52"/>
      <c r="E739" s="52"/>
      <c r="F739" s="52"/>
      <c r="G739" s="52"/>
      <c r="H739" s="52"/>
      <c r="I739" s="52"/>
      <c r="J739" s="52"/>
      <c r="K739" s="52"/>
      <c r="L739" s="52"/>
      <c r="M739" s="52"/>
      <c r="N739" s="52"/>
      <c r="O739" s="59"/>
      <c r="P739" s="52"/>
      <c r="Q739" s="53"/>
      <c r="R739" s="52"/>
      <c r="S739" s="52"/>
      <c r="T739" s="52"/>
      <c r="U739" s="52"/>
      <c r="V739" s="52"/>
      <c r="W739" s="52"/>
      <c r="X739" s="52"/>
      <c r="Y739" s="52"/>
      <c r="Z739" s="52"/>
      <c r="AA739" s="52"/>
      <c r="AB739" s="52"/>
      <c r="AD739" s="55"/>
    </row>
    <row r="740" spans="1:30">
      <c r="A740" s="51"/>
      <c r="B740" s="52"/>
      <c r="C740" s="148"/>
      <c r="D740" s="52"/>
      <c r="E740" s="52"/>
      <c r="F740" s="52"/>
      <c r="G740" s="52"/>
      <c r="H740" s="52"/>
      <c r="I740" s="52"/>
      <c r="J740" s="52"/>
      <c r="K740" s="52"/>
      <c r="L740" s="52"/>
      <c r="M740" s="52"/>
      <c r="N740" s="52"/>
      <c r="O740" s="59"/>
      <c r="P740" s="52"/>
      <c r="Q740" s="53"/>
      <c r="R740" s="52"/>
      <c r="S740" s="52"/>
      <c r="T740" s="52"/>
      <c r="U740" s="52"/>
      <c r="V740" s="52"/>
      <c r="W740" s="52"/>
      <c r="X740" s="52"/>
      <c r="Y740" s="52"/>
      <c r="Z740" s="52"/>
      <c r="AA740" s="52"/>
      <c r="AB740" s="52"/>
      <c r="AD740" s="55"/>
    </row>
    <row r="741" spans="1:30">
      <c r="A741" s="51"/>
      <c r="B741" s="52"/>
      <c r="C741" s="148"/>
      <c r="D741" s="52"/>
      <c r="E741" s="52"/>
      <c r="F741" s="52"/>
      <c r="G741" s="52"/>
      <c r="H741" s="52"/>
      <c r="I741" s="52"/>
      <c r="J741" s="52"/>
      <c r="K741" s="52"/>
      <c r="L741" s="52"/>
      <c r="M741" s="52"/>
      <c r="N741" s="52"/>
      <c r="O741" s="59"/>
      <c r="P741" s="52"/>
      <c r="Q741" s="53"/>
      <c r="R741" s="52"/>
      <c r="S741" s="52"/>
      <c r="T741" s="52"/>
      <c r="U741" s="52"/>
      <c r="V741" s="52"/>
      <c r="W741" s="52"/>
      <c r="X741" s="52"/>
      <c r="Y741" s="52"/>
      <c r="Z741" s="52"/>
      <c r="AA741" s="52"/>
      <c r="AB741" s="52"/>
      <c r="AD741" s="55"/>
    </row>
    <row r="742" spans="1:30">
      <c r="A742" s="51"/>
      <c r="B742" s="52"/>
      <c r="C742" s="148"/>
      <c r="D742" s="52"/>
      <c r="E742" s="52"/>
      <c r="F742" s="52"/>
      <c r="G742" s="52"/>
      <c r="H742" s="52"/>
      <c r="I742" s="52"/>
      <c r="J742" s="52"/>
      <c r="K742" s="52"/>
      <c r="L742" s="52"/>
      <c r="M742" s="52"/>
      <c r="N742" s="52"/>
      <c r="O742" s="59"/>
      <c r="P742" s="52"/>
      <c r="Q742" s="53"/>
      <c r="R742" s="52"/>
      <c r="S742" s="52"/>
      <c r="T742" s="52"/>
      <c r="U742" s="52"/>
      <c r="V742" s="52"/>
      <c r="W742" s="52"/>
      <c r="X742" s="52"/>
      <c r="Y742" s="52"/>
      <c r="Z742" s="52"/>
      <c r="AA742" s="52"/>
      <c r="AB742" s="52"/>
      <c r="AD742" s="55"/>
    </row>
    <row r="743" spans="1:30">
      <c r="A743" s="51"/>
      <c r="B743" s="52"/>
      <c r="C743" s="148"/>
      <c r="D743" s="52"/>
      <c r="E743" s="52"/>
      <c r="F743" s="52"/>
      <c r="G743" s="52"/>
      <c r="H743" s="52"/>
      <c r="I743" s="52"/>
      <c r="J743" s="52"/>
      <c r="K743" s="52"/>
      <c r="L743" s="52"/>
      <c r="M743" s="52"/>
      <c r="N743" s="52"/>
      <c r="O743" s="59"/>
      <c r="P743" s="52"/>
      <c r="Q743" s="53"/>
      <c r="R743" s="52"/>
      <c r="S743" s="52"/>
      <c r="T743" s="52"/>
      <c r="U743" s="52"/>
      <c r="V743" s="52"/>
      <c r="W743" s="52"/>
      <c r="X743" s="52"/>
      <c r="Y743" s="52"/>
      <c r="Z743" s="52"/>
      <c r="AA743" s="52"/>
      <c r="AB743" s="52"/>
      <c r="AD743" s="55"/>
    </row>
    <row r="744" spans="1:30">
      <c r="A744" s="51"/>
      <c r="B744" s="52"/>
      <c r="C744" s="148"/>
      <c r="D744" s="52"/>
      <c r="E744" s="52"/>
      <c r="F744" s="52"/>
      <c r="G744" s="52"/>
      <c r="H744" s="52"/>
      <c r="I744" s="52"/>
      <c r="J744" s="52"/>
      <c r="K744" s="52"/>
      <c r="L744" s="52"/>
      <c r="M744" s="52"/>
      <c r="N744" s="52"/>
      <c r="O744" s="59"/>
      <c r="P744" s="52"/>
      <c r="Q744" s="53"/>
      <c r="R744" s="52"/>
      <c r="S744" s="52"/>
      <c r="T744" s="52"/>
      <c r="U744" s="52"/>
      <c r="V744" s="52"/>
      <c r="W744" s="52"/>
      <c r="X744" s="52"/>
      <c r="Y744" s="52"/>
      <c r="Z744" s="52"/>
      <c r="AA744" s="52"/>
      <c r="AB744" s="52"/>
      <c r="AD744" s="55"/>
    </row>
    <row r="745" spans="1:30">
      <c r="A745" s="51"/>
      <c r="B745" s="52"/>
      <c r="C745" s="148"/>
      <c r="D745" s="52"/>
      <c r="E745" s="52"/>
      <c r="F745" s="52"/>
      <c r="G745" s="52"/>
      <c r="H745" s="52"/>
      <c r="I745" s="52"/>
      <c r="J745" s="52"/>
      <c r="K745" s="52"/>
      <c r="L745" s="52"/>
      <c r="M745" s="52"/>
      <c r="N745" s="52"/>
      <c r="O745" s="59"/>
      <c r="P745" s="52"/>
      <c r="Q745" s="53"/>
      <c r="R745" s="52"/>
      <c r="S745" s="52"/>
      <c r="T745" s="52"/>
      <c r="U745" s="52"/>
      <c r="V745" s="52"/>
      <c r="W745" s="52"/>
      <c r="X745" s="52"/>
      <c r="Y745" s="52"/>
      <c r="Z745" s="52"/>
      <c r="AA745" s="52"/>
      <c r="AB745" s="52"/>
      <c r="AD745" s="55"/>
    </row>
    <row r="746" spans="1:30">
      <c r="A746" s="51"/>
      <c r="B746" s="52"/>
      <c r="C746" s="148"/>
      <c r="D746" s="52"/>
      <c r="E746" s="52"/>
      <c r="F746" s="52"/>
      <c r="G746" s="52"/>
      <c r="H746" s="52"/>
      <c r="I746" s="52"/>
      <c r="J746" s="52"/>
      <c r="K746" s="52"/>
      <c r="L746" s="52"/>
      <c r="M746" s="52"/>
      <c r="N746" s="52"/>
      <c r="O746" s="59"/>
      <c r="P746" s="52"/>
      <c r="Q746" s="53"/>
      <c r="R746" s="52"/>
      <c r="S746" s="52"/>
      <c r="T746" s="52"/>
      <c r="U746" s="52"/>
      <c r="V746" s="52"/>
      <c r="W746" s="52"/>
      <c r="X746" s="52"/>
      <c r="Y746" s="52"/>
      <c r="Z746" s="52"/>
      <c r="AA746" s="52"/>
      <c r="AB746" s="52"/>
      <c r="AD746" s="55"/>
    </row>
    <row r="747" spans="1:30">
      <c r="A747" s="51"/>
      <c r="B747" s="52"/>
      <c r="C747" s="148"/>
      <c r="D747" s="52"/>
      <c r="E747" s="52"/>
      <c r="F747" s="52"/>
      <c r="G747" s="52"/>
      <c r="H747" s="52"/>
      <c r="I747" s="52"/>
      <c r="J747" s="52"/>
      <c r="K747" s="52"/>
      <c r="L747" s="52"/>
      <c r="M747" s="52"/>
      <c r="N747" s="52"/>
      <c r="O747" s="59"/>
      <c r="P747" s="52"/>
      <c r="Q747" s="53"/>
      <c r="R747" s="52"/>
      <c r="S747" s="52"/>
      <c r="T747" s="52"/>
      <c r="U747" s="52"/>
      <c r="V747" s="52"/>
      <c r="W747" s="52"/>
      <c r="X747" s="52"/>
      <c r="Y747" s="52"/>
      <c r="Z747" s="52"/>
      <c r="AA747" s="52"/>
      <c r="AB747" s="52"/>
      <c r="AD747" s="55"/>
    </row>
    <row r="748" spans="1:30">
      <c r="A748" s="51"/>
      <c r="B748" s="52"/>
      <c r="C748" s="148"/>
      <c r="D748" s="52"/>
      <c r="E748" s="52"/>
      <c r="F748" s="52"/>
      <c r="G748" s="52"/>
      <c r="H748" s="52"/>
      <c r="I748" s="52"/>
      <c r="J748" s="52"/>
      <c r="K748" s="52"/>
      <c r="L748" s="52"/>
      <c r="M748" s="52"/>
      <c r="N748" s="52"/>
      <c r="O748" s="59"/>
      <c r="P748" s="52"/>
      <c r="Q748" s="53"/>
      <c r="R748" s="52"/>
      <c r="S748" s="52"/>
      <c r="T748" s="52"/>
      <c r="U748" s="52"/>
      <c r="V748" s="52"/>
      <c r="W748" s="52"/>
      <c r="X748" s="52"/>
      <c r="Y748" s="52"/>
      <c r="Z748" s="52"/>
      <c r="AA748" s="52"/>
      <c r="AB748" s="52"/>
      <c r="AD748" s="55"/>
    </row>
    <row r="749" spans="1:30">
      <c r="A749" s="51"/>
      <c r="B749" s="52"/>
      <c r="C749" s="148"/>
      <c r="D749" s="52"/>
      <c r="E749" s="52"/>
      <c r="F749" s="52"/>
      <c r="G749" s="52"/>
      <c r="H749" s="52"/>
      <c r="I749" s="52"/>
      <c r="J749" s="52"/>
      <c r="K749" s="52"/>
      <c r="L749" s="52"/>
      <c r="M749" s="52"/>
      <c r="N749" s="52"/>
      <c r="O749" s="59"/>
      <c r="P749" s="52"/>
      <c r="Q749" s="53"/>
      <c r="R749" s="52"/>
      <c r="S749" s="52"/>
      <c r="T749" s="52"/>
      <c r="U749" s="52"/>
      <c r="V749" s="52"/>
      <c r="W749" s="52"/>
      <c r="X749" s="52"/>
      <c r="Y749" s="52"/>
      <c r="Z749" s="52"/>
      <c r="AA749" s="52"/>
      <c r="AB749" s="52"/>
      <c r="AD749" s="55"/>
    </row>
    <row r="750" spans="1:30">
      <c r="A750" s="51"/>
      <c r="B750" s="52"/>
      <c r="C750" s="148"/>
      <c r="D750" s="52"/>
      <c r="E750" s="52"/>
      <c r="F750" s="52"/>
      <c r="G750" s="52"/>
      <c r="H750" s="52"/>
      <c r="I750" s="52"/>
      <c r="J750" s="52"/>
      <c r="K750" s="52"/>
      <c r="L750" s="52"/>
      <c r="M750" s="52"/>
      <c r="N750" s="52"/>
      <c r="O750" s="59"/>
      <c r="P750" s="52"/>
      <c r="Q750" s="53"/>
      <c r="R750" s="52"/>
      <c r="S750" s="52"/>
      <c r="T750" s="52"/>
      <c r="U750" s="52"/>
      <c r="V750" s="52"/>
      <c r="W750" s="52"/>
      <c r="X750" s="52"/>
      <c r="Y750" s="52"/>
      <c r="Z750" s="52"/>
      <c r="AA750" s="52"/>
      <c r="AB750" s="52"/>
      <c r="AD750" s="55"/>
    </row>
    <row r="751" spans="1:30">
      <c r="A751" s="51"/>
      <c r="B751" s="52"/>
      <c r="C751" s="148"/>
      <c r="D751" s="52"/>
      <c r="E751" s="52"/>
      <c r="F751" s="52"/>
      <c r="G751" s="52"/>
      <c r="H751" s="52"/>
      <c r="I751" s="52"/>
      <c r="J751" s="52"/>
      <c r="K751" s="52"/>
      <c r="L751" s="52"/>
      <c r="M751" s="52"/>
      <c r="N751" s="52"/>
      <c r="O751" s="59"/>
      <c r="P751" s="52"/>
      <c r="Q751" s="53"/>
      <c r="R751" s="52"/>
      <c r="S751" s="52"/>
      <c r="T751" s="52"/>
      <c r="U751" s="52"/>
      <c r="V751" s="52"/>
      <c r="W751" s="52"/>
      <c r="X751" s="52"/>
      <c r="Y751" s="52"/>
      <c r="Z751" s="52"/>
      <c r="AA751" s="52"/>
      <c r="AB751" s="52"/>
      <c r="AD751" s="55"/>
    </row>
    <row r="752" spans="1:30">
      <c r="A752" s="51"/>
      <c r="B752" s="52"/>
      <c r="C752" s="148"/>
      <c r="D752" s="52"/>
      <c r="E752" s="52"/>
      <c r="F752" s="52"/>
      <c r="G752" s="52"/>
      <c r="H752" s="52"/>
      <c r="I752" s="52"/>
      <c r="J752" s="52"/>
      <c r="K752" s="52"/>
      <c r="L752" s="52"/>
      <c r="M752" s="52"/>
      <c r="N752" s="52"/>
      <c r="O752" s="59"/>
      <c r="P752" s="52"/>
      <c r="Q752" s="53"/>
      <c r="R752" s="52"/>
      <c r="S752" s="52"/>
      <c r="T752" s="52"/>
      <c r="U752" s="52"/>
      <c r="V752" s="52"/>
      <c r="W752" s="52"/>
      <c r="X752" s="52"/>
      <c r="Y752" s="52"/>
      <c r="Z752" s="52"/>
      <c r="AA752" s="52"/>
      <c r="AB752" s="52"/>
      <c r="AD752" s="55"/>
    </row>
    <row r="753" spans="1:30">
      <c r="A753" s="51"/>
      <c r="B753" s="52"/>
      <c r="C753" s="148"/>
      <c r="D753" s="52"/>
      <c r="E753" s="52"/>
      <c r="F753" s="52"/>
      <c r="G753" s="52"/>
      <c r="H753" s="52"/>
      <c r="I753" s="52"/>
      <c r="J753" s="52"/>
      <c r="K753" s="52"/>
      <c r="L753" s="52"/>
      <c r="M753" s="52"/>
      <c r="N753" s="52"/>
      <c r="O753" s="59"/>
      <c r="P753" s="52"/>
      <c r="Q753" s="53"/>
      <c r="R753" s="52"/>
      <c r="S753" s="52"/>
      <c r="T753" s="52"/>
      <c r="U753" s="52"/>
      <c r="V753" s="52"/>
      <c r="W753" s="52"/>
      <c r="X753" s="52"/>
      <c r="Y753" s="52"/>
      <c r="Z753" s="52"/>
      <c r="AA753" s="52"/>
      <c r="AB753" s="52"/>
      <c r="AD753" s="55"/>
    </row>
    <row r="754" spans="1:30">
      <c r="A754" s="51"/>
      <c r="B754" s="52"/>
      <c r="C754" s="148"/>
      <c r="D754" s="52"/>
      <c r="E754" s="52"/>
      <c r="F754" s="52"/>
      <c r="G754" s="52"/>
      <c r="H754" s="52"/>
      <c r="I754" s="52"/>
      <c r="J754" s="52"/>
      <c r="K754" s="52"/>
      <c r="L754" s="52"/>
      <c r="M754" s="52"/>
      <c r="N754" s="52"/>
      <c r="O754" s="59"/>
      <c r="P754" s="52"/>
      <c r="Q754" s="53"/>
      <c r="R754" s="52"/>
      <c r="S754" s="52"/>
      <c r="T754" s="52"/>
      <c r="U754" s="52"/>
      <c r="V754" s="52"/>
      <c r="W754" s="52"/>
      <c r="X754" s="52"/>
      <c r="Y754" s="52"/>
      <c r="Z754" s="52"/>
      <c r="AA754" s="52"/>
      <c r="AB754" s="52"/>
      <c r="AD754" s="55"/>
    </row>
    <row r="755" spans="1:30">
      <c r="A755" s="51"/>
      <c r="B755" s="52"/>
      <c r="C755" s="148"/>
      <c r="D755" s="52"/>
      <c r="E755" s="52"/>
      <c r="F755" s="52"/>
      <c r="G755" s="52"/>
      <c r="H755" s="52"/>
      <c r="I755" s="52"/>
      <c r="J755" s="52"/>
      <c r="K755" s="52"/>
      <c r="L755" s="52"/>
      <c r="M755" s="52"/>
      <c r="N755" s="52"/>
      <c r="O755" s="59"/>
      <c r="P755" s="52"/>
      <c r="Q755" s="53"/>
      <c r="R755" s="52"/>
      <c r="S755" s="52"/>
      <c r="T755" s="52"/>
      <c r="U755" s="52"/>
      <c r="V755" s="52"/>
      <c r="W755" s="52"/>
      <c r="X755" s="52"/>
      <c r="Y755" s="52"/>
      <c r="Z755" s="52"/>
      <c r="AA755" s="52"/>
      <c r="AB755" s="52"/>
      <c r="AD755" s="55"/>
    </row>
    <row r="756" spans="1:30">
      <c r="A756" s="51"/>
      <c r="B756" s="52"/>
      <c r="C756" s="148"/>
      <c r="D756" s="52"/>
      <c r="E756" s="52"/>
      <c r="F756" s="52"/>
      <c r="G756" s="52"/>
      <c r="H756" s="52"/>
      <c r="I756" s="52"/>
      <c r="J756" s="52"/>
      <c r="K756" s="52"/>
      <c r="L756" s="52"/>
      <c r="M756" s="52"/>
      <c r="N756" s="52"/>
      <c r="O756" s="59"/>
      <c r="P756" s="52"/>
      <c r="Q756" s="53"/>
      <c r="R756" s="52"/>
      <c r="S756" s="52"/>
      <c r="T756" s="52"/>
      <c r="U756" s="52"/>
      <c r="V756" s="52"/>
      <c r="W756" s="52"/>
      <c r="X756" s="52"/>
      <c r="Y756" s="52"/>
      <c r="Z756" s="52"/>
      <c r="AA756" s="52"/>
      <c r="AB756" s="52"/>
      <c r="AD756" s="55"/>
    </row>
    <row r="757" spans="1:30">
      <c r="A757" s="51"/>
      <c r="B757" s="52"/>
      <c r="C757" s="148"/>
      <c r="D757" s="52"/>
      <c r="E757" s="52"/>
      <c r="F757" s="52"/>
      <c r="G757" s="52"/>
      <c r="H757" s="52"/>
      <c r="I757" s="52"/>
      <c r="J757" s="52"/>
      <c r="K757" s="52"/>
      <c r="L757" s="52"/>
      <c r="M757" s="52"/>
      <c r="N757" s="52"/>
      <c r="O757" s="59"/>
      <c r="P757" s="52"/>
      <c r="Q757" s="53"/>
      <c r="R757" s="52"/>
      <c r="S757" s="52"/>
      <c r="T757" s="52"/>
      <c r="U757" s="52"/>
      <c r="V757" s="52"/>
      <c r="W757" s="52"/>
      <c r="X757" s="52"/>
      <c r="Y757" s="52"/>
      <c r="Z757" s="52"/>
      <c r="AA757" s="52"/>
      <c r="AB757" s="52"/>
      <c r="AD757" s="55"/>
    </row>
    <row r="758" spans="1:30">
      <c r="A758" s="51"/>
      <c r="B758" s="52"/>
      <c r="C758" s="148"/>
      <c r="D758" s="52"/>
      <c r="E758" s="52"/>
      <c r="F758" s="52"/>
      <c r="G758" s="52"/>
      <c r="H758" s="52"/>
      <c r="I758" s="52"/>
      <c r="J758" s="52"/>
      <c r="K758" s="52"/>
      <c r="L758" s="52"/>
      <c r="M758" s="52"/>
      <c r="N758" s="52"/>
      <c r="O758" s="59"/>
      <c r="P758" s="52"/>
      <c r="Q758" s="53"/>
      <c r="R758" s="52"/>
      <c r="S758" s="52"/>
      <c r="T758" s="52"/>
      <c r="U758" s="52"/>
      <c r="V758" s="52"/>
      <c r="W758" s="52"/>
      <c r="X758" s="52"/>
      <c r="Y758" s="52"/>
      <c r="Z758" s="52"/>
      <c r="AA758" s="52"/>
      <c r="AB758" s="52"/>
      <c r="AD758" s="55"/>
    </row>
    <row r="759" spans="1:30">
      <c r="A759" s="51"/>
      <c r="B759" s="52"/>
      <c r="C759" s="148"/>
      <c r="D759" s="52"/>
      <c r="E759" s="52"/>
      <c r="F759" s="52"/>
      <c r="G759" s="52"/>
      <c r="H759" s="52"/>
      <c r="I759" s="52"/>
      <c r="J759" s="52"/>
      <c r="K759" s="52"/>
      <c r="L759" s="52"/>
      <c r="M759" s="52"/>
      <c r="N759" s="52"/>
      <c r="O759" s="59"/>
      <c r="P759" s="52"/>
      <c r="Q759" s="53"/>
      <c r="R759" s="52"/>
      <c r="S759" s="52"/>
      <c r="T759" s="52"/>
      <c r="U759" s="52"/>
      <c r="V759" s="52"/>
      <c r="W759" s="52"/>
      <c r="X759" s="52"/>
      <c r="Y759" s="52"/>
      <c r="Z759" s="52"/>
      <c r="AA759" s="52"/>
      <c r="AB759" s="52"/>
      <c r="AD759" s="55"/>
    </row>
    <row r="760" spans="1:30">
      <c r="A760" s="51"/>
      <c r="B760" s="52"/>
      <c r="C760" s="148"/>
      <c r="D760" s="52"/>
      <c r="E760" s="52"/>
      <c r="F760" s="52"/>
      <c r="G760" s="52"/>
      <c r="H760" s="52"/>
      <c r="I760" s="52"/>
      <c r="J760" s="52"/>
      <c r="K760" s="52"/>
      <c r="L760" s="52"/>
      <c r="M760" s="52"/>
      <c r="N760" s="52"/>
      <c r="O760" s="59"/>
      <c r="P760" s="52"/>
      <c r="Q760" s="53"/>
      <c r="R760" s="52"/>
      <c r="S760" s="52"/>
      <c r="T760" s="52"/>
      <c r="U760" s="52"/>
      <c r="V760" s="52"/>
      <c r="W760" s="52"/>
      <c r="X760" s="52"/>
      <c r="Y760" s="52"/>
      <c r="Z760" s="52"/>
      <c r="AA760" s="52"/>
      <c r="AB760" s="52"/>
      <c r="AD760" s="55"/>
    </row>
    <row r="761" spans="1:30">
      <c r="A761" s="51"/>
      <c r="B761" s="52"/>
      <c r="C761" s="148"/>
      <c r="D761" s="52"/>
      <c r="E761" s="52"/>
      <c r="F761" s="52"/>
      <c r="G761" s="52"/>
      <c r="H761" s="52"/>
      <c r="I761" s="52"/>
      <c r="J761" s="52"/>
      <c r="K761" s="52"/>
      <c r="L761" s="52"/>
      <c r="M761" s="52"/>
      <c r="N761" s="52"/>
      <c r="O761" s="59"/>
      <c r="P761" s="52"/>
      <c r="Q761" s="53"/>
      <c r="R761" s="52"/>
      <c r="S761" s="52"/>
      <c r="T761" s="52"/>
      <c r="U761" s="52"/>
      <c r="V761" s="52"/>
      <c r="W761" s="52"/>
      <c r="X761" s="52"/>
      <c r="Y761" s="52"/>
      <c r="Z761" s="52"/>
      <c r="AA761" s="52"/>
      <c r="AB761" s="52"/>
      <c r="AD761" s="55"/>
    </row>
    <row r="762" spans="1:30">
      <c r="A762" s="51"/>
      <c r="B762" s="52"/>
      <c r="C762" s="148"/>
      <c r="D762" s="52"/>
      <c r="E762" s="52"/>
      <c r="F762" s="52"/>
      <c r="G762" s="52"/>
      <c r="H762" s="52"/>
      <c r="I762" s="52"/>
      <c r="J762" s="52"/>
      <c r="K762" s="52"/>
      <c r="L762" s="52"/>
      <c r="M762" s="52"/>
      <c r="N762" s="52"/>
      <c r="O762" s="59"/>
      <c r="P762" s="52"/>
      <c r="Q762" s="53"/>
      <c r="R762" s="52"/>
      <c r="S762" s="52"/>
      <c r="T762" s="52"/>
      <c r="U762" s="52"/>
      <c r="V762" s="52"/>
      <c r="W762" s="52"/>
      <c r="X762" s="52"/>
      <c r="Y762" s="52"/>
      <c r="Z762" s="52"/>
      <c r="AA762" s="52"/>
      <c r="AB762" s="52"/>
      <c r="AD762" s="55"/>
    </row>
    <row r="763" spans="1:30">
      <c r="A763" s="51"/>
      <c r="B763" s="52"/>
      <c r="C763" s="148"/>
      <c r="D763" s="52"/>
      <c r="E763" s="52"/>
      <c r="F763" s="52"/>
      <c r="G763" s="52"/>
      <c r="H763" s="52"/>
      <c r="I763" s="52"/>
      <c r="J763" s="52"/>
      <c r="K763" s="52"/>
      <c r="L763" s="52"/>
      <c r="M763" s="52"/>
      <c r="N763" s="52"/>
      <c r="O763" s="59"/>
      <c r="P763" s="52"/>
      <c r="Q763" s="53"/>
      <c r="R763" s="52"/>
      <c r="S763" s="52"/>
      <c r="T763" s="52"/>
      <c r="U763" s="52"/>
      <c r="V763" s="52"/>
      <c r="W763" s="52"/>
      <c r="X763" s="52"/>
      <c r="Y763" s="52"/>
      <c r="Z763" s="52"/>
      <c r="AA763" s="52"/>
      <c r="AB763" s="52"/>
      <c r="AD763" s="55"/>
    </row>
    <row r="764" spans="1:30">
      <c r="A764" s="51"/>
      <c r="B764" s="52"/>
      <c r="C764" s="148"/>
      <c r="D764" s="52"/>
      <c r="E764" s="52"/>
      <c r="F764" s="52"/>
      <c r="G764" s="52"/>
      <c r="H764" s="52"/>
      <c r="I764" s="52"/>
      <c r="J764" s="52"/>
      <c r="K764" s="52"/>
      <c r="L764" s="52"/>
      <c r="M764" s="52"/>
      <c r="N764" s="52"/>
      <c r="O764" s="59"/>
      <c r="P764" s="52"/>
      <c r="Q764" s="53"/>
      <c r="R764" s="52"/>
      <c r="S764" s="52"/>
      <c r="T764" s="52"/>
      <c r="U764" s="52"/>
      <c r="V764" s="52"/>
      <c r="W764" s="52"/>
      <c r="X764" s="52"/>
      <c r="Y764" s="52"/>
      <c r="Z764" s="52"/>
      <c r="AA764" s="52"/>
      <c r="AB764" s="52"/>
      <c r="AD764" s="55"/>
    </row>
    <row r="765" spans="1:30">
      <c r="A765" s="51"/>
      <c r="B765" s="52"/>
      <c r="C765" s="148"/>
      <c r="D765" s="52"/>
      <c r="E765" s="52"/>
      <c r="F765" s="52"/>
      <c r="G765" s="52"/>
      <c r="H765" s="52"/>
      <c r="I765" s="52"/>
      <c r="J765" s="52"/>
      <c r="K765" s="52"/>
      <c r="L765" s="52"/>
      <c r="M765" s="52"/>
      <c r="N765" s="52"/>
      <c r="O765" s="59"/>
      <c r="P765" s="52"/>
      <c r="Q765" s="53"/>
      <c r="R765" s="52"/>
      <c r="S765" s="52"/>
      <c r="T765" s="52"/>
      <c r="U765" s="52"/>
      <c r="V765" s="52"/>
      <c r="W765" s="52"/>
      <c r="X765" s="52"/>
      <c r="Y765" s="52"/>
      <c r="Z765" s="52"/>
      <c r="AA765" s="52"/>
      <c r="AB765" s="52"/>
      <c r="AD765" s="55"/>
    </row>
    <row r="766" spans="1:30">
      <c r="A766" s="51"/>
      <c r="B766" s="52"/>
      <c r="C766" s="148"/>
      <c r="D766" s="52"/>
      <c r="E766" s="52"/>
      <c r="F766" s="52"/>
      <c r="G766" s="52"/>
      <c r="H766" s="52"/>
      <c r="I766" s="52"/>
      <c r="J766" s="52"/>
      <c r="K766" s="52"/>
      <c r="L766" s="52"/>
      <c r="M766" s="52"/>
      <c r="N766" s="52"/>
      <c r="O766" s="59"/>
      <c r="P766" s="52"/>
      <c r="Q766" s="53"/>
      <c r="R766" s="52"/>
      <c r="S766" s="52"/>
      <c r="T766" s="52"/>
      <c r="U766" s="52"/>
      <c r="V766" s="52"/>
      <c r="W766" s="52"/>
      <c r="X766" s="52"/>
      <c r="Y766" s="52"/>
      <c r="Z766" s="52"/>
      <c r="AA766" s="52"/>
      <c r="AB766" s="52"/>
      <c r="AD766" s="55"/>
    </row>
    <row r="767" spans="1:30">
      <c r="A767" s="51"/>
      <c r="B767" s="52"/>
      <c r="C767" s="148"/>
      <c r="D767" s="52"/>
      <c r="E767" s="52"/>
      <c r="F767" s="52"/>
      <c r="G767" s="52"/>
      <c r="H767" s="52"/>
      <c r="I767" s="52"/>
      <c r="J767" s="52"/>
      <c r="K767" s="52"/>
      <c r="L767" s="52"/>
      <c r="M767" s="52"/>
      <c r="N767" s="52"/>
      <c r="O767" s="59"/>
      <c r="P767" s="52"/>
      <c r="Q767" s="53"/>
      <c r="R767" s="52"/>
      <c r="S767" s="52"/>
      <c r="T767" s="52"/>
      <c r="U767" s="52"/>
      <c r="V767" s="52"/>
      <c r="W767" s="52"/>
      <c r="X767" s="52"/>
      <c r="Y767" s="52"/>
      <c r="Z767" s="52"/>
      <c r="AA767" s="52"/>
      <c r="AB767" s="52"/>
      <c r="AD767" s="55"/>
    </row>
    <row r="768" spans="1:30">
      <c r="A768" s="51"/>
      <c r="B768" s="52"/>
      <c r="C768" s="148"/>
      <c r="D768" s="52"/>
      <c r="E768" s="52"/>
      <c r="F768" s="52"/>
      <c r="G768" s="52"/>
      <c r="H768" s="52"/>
      <c r="I768" s="52"/>
      <c r="J768" s="52"/>
      <c r="K768" s="52"/>
      <c r="L768" s="52"/>
      <c r="M768" s="52"/>
      <c r="N768" s="52"/>
      <c r="O768" s="59"/>
      <c r="P768" s="52"/>
      <c r="Q768" s="53"/>
      <c r="R768" s="52"/>
      <c r="S768" s="52"/>
      <c r="T768" s="52"/>
      <c r="U768" s="52"/>
      <c r="V768" s="52"/>
      <c r="W768" s="52"/>
      <c r="X768" s="52"/>
      <c r="Y768" s="52"/>
      <c r="Z768" s="52"/>
      <c r="AA768" s="52"/>
      <c r="AB768" s="52"/>
      <c r="AD768" s="55"/>
    </row>
    <row r="769" spans="1:16">
      <c r="A769" s="51"/>
      <c r="B769" s="52"/>
      <c r="C769" s="148"/>
      <c r="D769" s="52"/>
      <c r="E769" s="52"/>
      <c r="F769" s="52"/>
      <c r="G769" s="52"/>
      <c r="H769" s="52"/>
      <c r="I769" s="52"/>
      <c r="J769" s="52"/>
      <c r="K769" s="52"/>
      <c r="L769" s="52"/>
      <c r="M769" s="52"/>
      <c r="N769" s="52"/>
      <c r="O769" s="59"/>
      <c r="P769" s="52"/>
    </row>
    <row r="770" spans="1:16">
      <c r="A770" s="51"/>
      <c r="B770" s="52"/>
      <c r="C770" s="148"/>
      <c r="D770" s="52"/>
      <c r="E770" s="52"/>
      <c r="F770" s="52"/>
      <c r="G770" s="52"/>
      <c r="H770" s="52"/>
      <c r="I770" s="52"/>
      <c r="J770" s="52"/>
      <c r="K770" s="52"/>
      <c r="L770" s="52"/>
      <c r="M770" s="52"/>
      <c r="N770" s="52"/>
      <c r="O770" s="59"/>
      <c r="P770" s="52"/>
    </row>
    <row r="771" spans="1:16">
      <c r="A771" s="51"/>
      <c r="B771" s="52"/>
      <c r="C771" s="148"/>
      <c r="D771" s="52"/>
      <c r="E771" s="52"/>
      <c r="F771" s="52"/>
      <c r="G771" s="52"/>
      <c r="H771" s="52"/>
      <c r="I771" s="52"/>
      <c r="J771" s="52"/>
      <c r="K771" s="52"/>
      <c r="L771" s="52"/>
      <c r="M771" s="52"/>
      <c r="N771" s="52"/>
      <c r="O771" s="59"/>
      <c r="P771" s="52"/>
    </row>
    <row r="772" spans="1:16">
      <c r="A772" s="51"/>
      <c r="B772" s="52"/>
      <c r="C772" s="148"/>
      <c r="D772" s="52"/>
      <c r="E772" s="52"/>
      <c r="F772" s="52"/>
      <c r="G772" s="52"/>
      <c r="H772" s="52"/>
      <c r="I772" s="52"/>
      <c r="J772" s="52"/>
      <c r="K772" s="52"/>
      <c r="L772" s="52"/>
      <c r="M772" s="52"/>
      <c r="N772" s="52"/>
      <c r="O772" s="59"/>
      <c r="P772" s="52"/>
    </row>
    <row r="773" spans="1:16">
      <c r="A773" s="51"/>
      <c r="B773" s="52"/>
      <c r="C773" s="148"/>
      <c r="D773" s="52"/>
      <c r="E773" s="52"/>
      <c r="F773" s="52"/>
      <c r="G773" s="52"/>
      <c r="H773" s="52"/>
      <c r="I773" s="52"/>
      <c r="J773" s="52"/>
      <c r="K773" s="52"/>
      <c r="L773" s="52"/>
      <c r="M773" s="52"/>
      <c r="N773" s="52"/>
      <c r="O773" s="59"/>
      <c r="P773" s="52"/>
    </row>
    <row r="774" spans="1:16">
      <c r="A774" s="51"/>
      <c r="B774" s="52"/>
      <c r="C774" s="148"/>
      <c r="D774" s="52"/>
      <c r="E774" s="52"/>
      <c r="F774" s="52"/>
      <c r="G774" s="52"/>
      <c r="H774" s="52"/>
      <c r="I774" s="52"/>
      <c r="J774" s="52"/>
      <c r="K774" s="52"/>
      <c r="L774" s="52"/>
      <c r="M774" s="52"/>
      <c r="N774" s="52"/>
      <c r="O774" s="59"/>
      <c r="P774" s="52"/>
    </row>
    <row r="775" spans="1:16">
      <c r="A775" s="51"/>
      <c r="B775" s="52"/>
      <c r="C775" s="148"/>
      <c r="D775" s="52"/>
      <c r="E775" s="52"/>
      <c r="F775" s="52"/>
      <c r="G775" s="52"/>
      <c r="H775" s="52"/>
      <c r="I775" s="52"/>
      <c r="J775" s="52"/>
      <c r="K775" s="52"/>
      <c r="L775" s="52"/>
      <c r="M775" s="52"/>
      <c r="N775" s="52"/>
      <c r="O775" s="59"/>
      <c r="P775" s="52"/>
    </row>
    <row r="776" spans="1:16">
      <c r="A776" s="51"/>
      <c r="B776" s="52"/>
      <c r="C776" s="148"/>
      <c r="D776" s="52"/>
      <c r="E776" s="52"/>
      <c r="F776" s="52"/>
      <c r="G776" s="52"/>
      <c r="H776" s="52"/>
      <c r="I776" s="52"/>
      <c r="J776" s="52"/>
      <c r="K776" s="52"/>
      <c r="L776" s="52"/>
      <c r="M776" s="52"/>
      <c r="N776" s="52"/>
      <c r="O776" s="59"/>
      <c r="P776" s="52"/>
    </row>
    <row r="777" spans="1:16">
      <c r="A777" s="51"/>
      <c r="B777" s="52"/>
      <c r="C777" s="148"/>
      <c r="D777" s="52"/>
      <c r="E777" s="52"/>
      <c r="F777" s="52"/>
      <c r="G777" s="52"/>
      <c r="H777" s="52"/>
      <c r="I777" s="52"/>
      <c r="J777" s="52"/>
      <c r="K777" s="52"/>
      <c r="L777" s="52"/>
      <c r="M777" s="52"/>
      <c r="N777" s="52"/>
      <c r="O777" s="59"/>
      <c r="P777" s="52"/>
    </row>
    <row r="778" spans="1:16">
      <c r="A778" s="51"/>
      <c r="B778" s="52"/>
      <c r="C778" s="148"/>
      <c r="D778" s="52"/>
      <c r="E778" s="52"/>
      <c r="F778" s="52"/>
      <c r="G778" s="52"/>
      <c r="H778" s="52"/>
      <c r="I778" s="52"/>
      <c r="J778" s="52"/>
      <c r="K778" s="52"/>
      <c r="L778" s="52"/>
      <c r="M778" s="52"/>
      <c r="N778" s="52"/>
      <c r="O778" s="59"/>
      <c r="P778" s="52"/>
    </row>
    <row r="779" spans="1:16">
      <c r="A779" s="51"/>
      <c r="B779" s="52"/>
      <c r="C779" s="148"/>
      <c r="D779" s="52"/>
      <c r="E779" s="52"/>
      <c r="F779" s="52"/>
      <c r="G779" s="52"/>
      <c r="H779" s="52"/>
      <c r="I779" s="52"/>
      <c r="J779" s="52"/>
      <c r="K779" s="52"/>
      <c r="L779" s="52"/>
      <c r="M779" s="52"/>
      <c r="N779" s="52"/>
      <c r="O779" s="59"/>
      <c r="P779" s="52"/>
    </row>
    <row r="780" spans="1:16">
      <c r="A780" s="51"/>
      <c r="B780" s="52"/>
      <c r="C780" s="148"/>
      <c r="D780" s="52"/>
      <c r="E780" s="52"/>
      <c r="F780" s="52"/>
      <c r="G780" s="52"/>
      <c r="H780" s="52"/>
      <c r="I780" s="52"/>
      <c r="J780" s="52"/>
      <c r="K780" s="52"/>
      <c r="L780" s="52"/>
      <c r="M780" s="52"/>
      <c r="N780" s="52"/>
      <c r="O780" s="59"/>
      <c r="P780" s="52"/>
    </row>
    <row r="781" spans="1:16">
      <c r="A781" s="51"/>
      <c r="B781" s="52"/>
      <c r="C781" s="148"/>
      <c r="D781" s="52"/>
      <c r="E781" s="52"/>
      <c r="F781" s="52"/>
      <c r="G781" s="52"/>
      <c r="H781" s="52"/>
      <c r="I781" s="52"/>
      <c r="J781" s="52"/>
      <c r="K781" s="52"/>
      <c r="L781" s="52"/>
      <c r="M781" s="52"/>
      <c r="N781" s="52"/>
      <c r="O781" s="59"/>
      <c r="P781" s="52"/>
    </row>
    <row r="782" spans="1:16">
      <c r="A782" s="51"/>
      <c r="B782" s="52"/>
      <c r="C782" s="148"/>
      <c r="D782" s="52"/>
      <c r="E782" s="52"/>
      <c r="F782" s="52"/>
      <c r="G782" s="52"/>
      <c r="H782" s="52"/>
      <c r="I782" s="52"/>
      <c r="J782" s="52"/>
      <c r="K782" s="52"/>
      <c r="L782" s="52"/>
      <c r="M782" s="52"/>
      <c r="N782" s="52"/>
      <c r="O782" s="59"/>
      <c r="P782" s="52"/>
    </row>
    <row r="783" spans="1:16">
      <c r="A783" s="51"/>
      <c r="B783" s="52"/>
      <c r="C783" s="148"/>
      <c r="D783" s="52"/>
      <c r="E783" s="52"/>
      <c r="F783" s="52"/>
      <c r="G783" s="52"/>
      <c r="H783" s="52"/>
      <c r="I783" s="52"/>
      <c r="J783" s="52"/>
      <c r="K783" s="52"/>
      <c r="L783" s="52"/>
      <c r="M783" s="52"/>
      <c r="N783" s="52"/>
      <c r="O783" s="59"/>
      <c r="P783" s="52"/>
    </row>
    <row r="784" spans="1:16">
      <c r="A784" s="51"/>
      <c r="B784" s="52"/>
      <c r="C784" s="148"/>
      <c r="D784" s="52"/>
      <c r="E784" s="52"/>
      <c r="F784" s="52"/>
      <c r="G784" s="52"/>
      <c r="H784" s="52"/>
      <c r="I784" s="52"/>
      <c r="J784" s="52"/>
      <c r="K784" s="52"/>
      <c r="L784" s="52"/>
      <c r="M784" s="52"/>
      <c r="N784" s="52"/>
      <c r="O784" s="59"/>
      <c r="P784" s="52"/>
    </row>
    <row r="785" spans="1:16">
      <c r="A785" s="51"/>
      <c r="B785" s="52"/>
      <c r="C785" s="148"/>
      <c r="D785" s="52"/>
      <c r="E785" s="52"/>
      <c r="F785" s="52"/>
      <c r="G785" s="52"/>
      <c r="H785" s="52"/>
      <c r="I785" s="52"/>
      <c r="J785" s="52"/>
      <c r="K785" s="52"/>
      <c r="L785" s="52"/>
      <c r="M785" s="52"/>
      <c r="N785" s="52"/>
      <c r="O785" s="59"/>
      <c r="P785" s="52"/>
    </row>
    <row r="786" spans="1:16">
      <c r="A786" s="51"/>
      <c r="B786" s="52"/>
      <c r="C786" s="148"/>
      <c r="D786" s="52"/>
      <c r="E786" s="52"/>
      <c r="F786" s="52"/>
      <c r="G786" s="52"/>
      <c r="H786" s="52"/>
      <c r="I786" s="52"/>
      <c r="J786" s="52"/>
      <c r="K786" s="52"/>
      <c r="L786" s="52"/>
      <c r="M786" s="52"/>
      <c r="N786" s="52"/>
      <c r="O786" s="59"/>
      <c r="P786" s="52"/>
    </row>
    <row r="787" spans="1:16">
      <c r="A787" s="51"/>
      <c r="B787" s="52"/>
      <c r="C787" s="148"/>
      <c r="D787" s="52"/>
      <c r="E787" s="52"/>
      <c r="F787" s="52"/>
      <c r="G787" s="52"/>
      <c r="H787" s="52"/>
      <c r="I787" s="52"/>
      <c r="J787" s="52"/>
      <c r="K787" s="52"/>
      <c r="L787" s="52"/>
      <c r="M787" s="52"/>
      <c r="N787" s="52"/>
      <c r="O787" s="59"/>
      <c r="P787" s="52"/>
    </row>
    <row r="788" spans="1:16">
      <c r="A788" s="51"/>
      <c r="B788" s="52"/>
      <c r="C788" s="148"/>
      <c r="D788" s="52"/>
      <c r="E788" s="52"/>
      <c r="F788" s="52"/>
      <c r="G788" s="52"/>
      <c r="H788" s="52"/>
      <c r="I788" s="52"/>
      <c r="J788" s="52"/>
      <c r="K788" s="52"/>
      <c r="L788" s="52"/>
      <c r="M788" s="52"/>
      <c r="N788" s="52"/>
      <c r="O788" s="59"/>
      <c r="P788" s="52"/>
    </row>
    <row r="789" spans="1:16">
      <c r="A789" s="51"/>
      <c r="B789" s="52"/>
      <c r="C789" s="148"/>
      <c r="D789" s="52"/>
      <c r="E789" s="52"/>
      <c r="F789" s="52"/>
      <c r="G789" s="52"/>
      <c r="H789" s="52"/>
      <c r="I789" s="52"/>
      <c r="J789" s="52"/>
      <c r="K789" s="52"/>
      <c r="L789" s="52"/>
      <c r="M789" s="52"/>
      <c r="N789" s="52"/>
      <c r="O789" s="59"/>
      <c r="P789" s="52"/>
    </row>
    <row r="790" spans="1:16">
      <c r="A790" s="51"/>
      <c r="B790" s="52"/>
      <c r="C790" s="148"/>
      <c r="D790" s="52"/>
      <c r="E790" s="52"/>
      <c r="F790" s="52"/>
      <c r="G790" s="52"/>
      <c r="H790" s="52"/>
      <c r="I790" s="52"/>
      <c r="J790" s="52"/>
      <c r="K790" s="52"/>
      <c r="L790" s="52"/>
      <c r="M790" s="52"/>
      <c r="N790" s="52"/>
      <c r="O790" s="59"/>
      <c r="P790" s="52"/>
    </row>
    <row r="791" spans="1:16">
      <c r="A791" s="51"/>
      <c r="B791" s="52"/>
      <c r="C791" s="148"/>
      <c r="D791" s="52"/>
      <c r="E791" s="52"/>
      <c r="F791" s="52"/>
      <c r="G791" s="52"/>
      <c r="H791" s="52"/>
      <c r="I791" s="52"/>
      <c r="J791" s="52"/>
      <c r="K791" s="52"/>
      <c r="L791" s="52"/>
      <c r="M791" s="52"/>
      <c r="N791" s="52"/>
      <c r="O791" s="59"/>
      <c r="P791" s="52"/>
    </row>
    <row r="792" spans="1:16">
      <c r="A792" s="51"/>
      <c r="B792" s="52"/>
      <c r="C792" s="148"/>
      <c r="D792" s="52"/>
      <c r="E792" s="52"/>
      <c r="F792" s="52"/>
      <c r="G792" s="52"/>
      <c r="H792" s="52"/>
      <c r="I792" s="52"/>
      <c r="J792" s="52"/>
      <c r="K792" s="52"/>
      <c r="L792" s="52"/>
      <c r="M792" s="52"/>
      <c r="N792" s="52"/>
      <c r="O792" s="59"/>
      <c r="P792" s="52"/>
    </row>
    <row r="793" spans="1:16">
      <c r="A793" s="51"/>
      <c r="B793" s="52"/>
      <c r="C793" s="148"/>
      <c r="D793" s="52"/>
      <c r="E793" s="52"/>
      <c r="F793" s="52"/>
      <c r="G793" s="52"/>
      <c r="H793" s="52"/>
      <c r="I793" s="52"/>
      <c r="J793" s="52"/>
      <c r="K793" s="52"/>
      <c r="L793" s="52"/>
      <c r="M793" s="52"/>
      <c r="N793" s="52"/>
      <c r="O793" s="59"/>
      <c r="P793" s="52"/>
    </row>
    <row r="794" spans="1:16">
      <c r="A794" s="51"/>
      <c r="B794" s="52"/>
      <c r="C794" s="148"/>
      <c r="D794" s="52"/>
      <c r="E794" s="52"/>
      <c r="F794" s="52"/>
      <c r="G794" s="52"/>
      <c r="H794" s="52"/>
      <c r="I794" s="52"/>
      <c r="J794" s="52"/>
      <c r="K794" s="52"/>
      <c r="L794" s="52"/>
      <c r="M794" s="52"/>
      <c r="N794" s="52"/>
      <c r="O794" s="59"/>
      <c r="P794" s="52"/>
    </row>
    <row r="795" spans="1:16">
      <c r="A795" s="51"/>
      <c r="B795" s="52"/>
      <c r="C795" s="148"/>
      <c r="D795" s="52"/>
      <c r="E795" s="52"/>
      <c r="F795" s="52"/>
      <c r="G795" s="52"/>
      <c r="H795" s="52"/>
      <c r="I795" s="52"/>
      <c r="J795" s="52"/>
      <c r="K795" s="52"/>
      <c r="L795" s="52"/>
      <c r="M795" s="52"/>
      <c r="N795" s="52"/>
      <c r="O795" s="59"/>
      <c r="P795" s="52"/>
    </row>
    <row r="796" spans="1:16">
      <c r="A796" s="51"/>
      <c r="B796" s="52"/>
      <c r="C796" s="148"/>
      <c r="D796" s="52"/>
      <c r="E796" s="52"/>
      <c r="F796" s="52"/>
      <c r="G796" s="52"/>
      <c r="H796" s="52"/>
      <c r="I796" s="52"/>
      <c r="J796" s="52"/>
      <c r="K796" s="52"/>
      <c r="L796" s="52"/>
      <c r="M796" s="52"/>
      <c r="N796" s="52"/>
      <c r="O796" s="59"/>
      <c r="P796" s="52"/>
    </row>
    <row r="797" spans="1:16">
      <c r="A797" s="51"/>
      <c r="B797" s="52"/>
      <c r="C797" s="148"/>
      <c r="D797" s="52"/>
      <c r="E797" s="52"/>
      <c r="F797" s="52"/>
      <c r="G797" s="52"/>
      <c r="H797" s="52"/>
      <c r="I797" s="52"/>
      <c r="J797" s="52"/>
      <c r="K797" s="52"/>
      <c r="L797" s="52"/>
      <c r="M797" s="52"/>
      <c r="N797" s="52"/>
      <c r="O797" s="59"/>
      <c r="P797" s="52"/>
    </row>
    <row r="798" spans="1:16">
      <c r="A798" s="51"/>
      <c r="B798" s="52"/>
      <c r="C798" s="148"/>
      <c r="D798" s="52"/>
      <c r="E798" s="52"/>
      <c r="F798" s="52"/>
      <c r="G798" s="52"/>
      <c r="H798" s="52"/>
      <c r="I798" s="52"/>
      <c r="J798" s="52"/>
      <c r="K798" s="52"/>
      <c r="L798" s="52"/>
      <c r="M798" s="52"/>
      <c r="N798" s="52"/>
      <c r="O798" s="59"/>
      <c r="P798" s="52"/>
    </row>
    <row r="799" spans="1:16">
      <c r="A799" s="51"/>
      <c r="B799" s="52"/>
      <c r="C799" s="148"/>
      <c r="D799" s="52"/>
      <c r="E799" s="52"/>
      <c r="F799" s="52"/>
      <c r="G799" s="52"/>
      <c r="H799" s="52"/>
      <c r="I799" s="52"/>
      <c r="J799" s="52"/>
      <c r="K799" s="52"/>
      <c r="L799" s="52"/>
      <c r="M799" s="52"/>
      <c r="N799" s="52"/>
      <c r="O799" s="59"/>
      <c r="P799" s="52"/>
    </row>
    <row r="800" spans="1:16">
      <c r="A800" s="51"/>
      <c r="B800" s="52"/>
      <c r="C800" s="148"/>
      <c r="D800" s="52"/>
      <c r="E800" s="52"/>
      <c r="F800" s="52"/>
      <c r="G800" s="52"/>
      <c r="H800" s="52"/>
      <c r="I800" s="52"/>
      <c r="J800" s="52"/>
      <c r="K800" s="52"/>
      <c r="L800" s="52"/>
      <c r="M800" s="52"/>
      <c r="N800" s="52"/>
      <c r="O800" s="59"/>
      <c r="P800" s="52"/>
    </row>
    <row r="801" spans="1:16">
      <c r="A801" s="51"/>
      <c r="B801" s="52"/>
      <c r="C801" s="148"/>
      <c r="D801" s="52"/>
      <c r="E801" s="52"/>
      <c r="F801" s="52"/>
      <c r="G801" s="52"/>
      <c r="H801" s="52"/>
      <c r="I801" s="52"/>
      <c r="J801" s="52"/>
      <c r="K801" s="52"/>
      <c r="L801" s="52"/>
      <c r="M801" s="52"/>
      <c r="N801" s="52"/>
      <c r="O801" s="59"/>
      <c r="P801" s="52"/>
    </row>
    <row r="802" spans="1:16">
      <c r="A802" s="51"/>
      <c r="B802" s="52"/>
      <c r="C802" s="148"/>
      <c r="D802" s="52"/>
      <c r="E802" s="52"/>
      <c r="F802" s="52"/>
      <c r="G802" s="52"/>
      <c r="H802" s="52"/>
      <c r="I802" s="52"/>
      <c r="J802" s="52"/>
      <c r="K802" s="52"/>
      <c r="L802" s="52"/>
      <c r="M802" s="52"/>
      <c r="N802" s="52"/>
      <c r="O802" s="59"/>
      <c r="P802" s="52"/>
    </row>
    <row r="803" spans="1:16">
      <c r="A803" s="51"/>
      <c r="B803" s="52"/>
      <c r="C803" s="148"/>
      <c r="D803" s="52"/>
      <c r="E803" s="52"/>
      <c r="F803" s="52"/>
      <c r="G803" s="52"/>
      <c r="H803" s="52"/>
      <c r="I803" s="52"/>
      <c r="J803" s="52"/>
      <c r="K803" s="52"/>
      <c r="L803" s="52"/>
      <c r="M803" s="52"/>
      <c r="N803" s="52"/>
      <c r="O803" s="59"/>
      <c r="P803" s="52"/>
    </row>
    <row r="804" spans="1:16">
      <c r="A804" s="51"/>
      <c r="B804" s="52"/>
      <c r="C804" s="148"/>
      <c r="D804" s="52"/>
      <c r="E804" s="52"/>
      <c r="F804" s="52"/>
      <c r="G804" s="52"/>
      <c r="H804" s="52"/>
      <c r="I804" s="52"/>
      <c r="J804" s="52"/>
      <c r="K804" s="52"/>
      <c r="L804" s="52"/>
      <c r="M804" s="52"/>
      <c r="N804" s="52"/>
      <c r="O804" s="59"/>
      <c r="P804" s="52"/>
    </row>
    <row r="805" spans="1:16">
      <c r="A805" s="51"/>
      <c r="B805" s="52"/>
      <c r="C805" s="148"/>
      <c r="D805" s="52"/>
      <c r="E805" s="52"/>
      <c r="F805" s="52"/>
      <c r="G805" s="52"/>
      <c r="H805" s="52"/>
      <c r="I805" s="52"/>
      <c r="J805" s="52"/>
      <c r="K805" s="52"/>
      <c r="L805" s="52"/>
      <c r="M805" s="52"/>
      <c r="N805" s="52"/>
      <c r="O805" s="59"/>
      <c r="P805" s="52"/>
    </row>
    <row r="806" spans="1:16">
      <c r="A806" s="51"/>
      <c r="B806" s="52"/>
      <c r="C806" s="148"/>
      <c r="D806" s="52"/>
      <c r="E806" s="52"/>
      <c r="F806" s="52"/>
      <c r="G806" s="52"/>
      <c r="H806" s="52"/>
      <c r="I806" s="52"/>
      <c r="J806" s="52"/>
      <c r="K806" s="52"/>
      <c r="L806" s="52"/>
      <c r="M806" s="52"/>
      <c r="N806" s="52"/>
      <c r="O806" s="59"/>
      <c r="P806" s="52"/>
    </row>
    <row r="807" spans="1:16">
      <c r="A807" s="51"/>
      <c r="B807" s="52"/>
      <c r="C807" s="148"/>
      <c r="D807" s="52"/>
      <c r="E807" s="52"/>
      <c r="F807" s="52"/>
      <c r="G807" s="52"/>
      <c r="H807" s="52"/>
      <c r="I807" s="52"/>
      <c r="J807" s="52"/>
      <c r="K807" s="52"/>
      <c r="L807" s="52"/>
      <c r="M807" s="52"/>
      <c r="N807" s="52"/>
      <c r="O807" s="59"/>
      <c r="P807" s="52"/>
    </row>
    <row r="808" spans="1:16">
      <c r="A808" s="51"/>
      <c r="B808" s="52"/>
      <c r="C808" s="148"/>
      <c r="D808" s="52"/>
      <c r="E808" s="52"/>
      <c r="F808" s="52"/>
      <c r="G808" s="52"/>
      <c r="H808" s="52"/>
      <c r="I808" s="52"/>
      <c r="J808" s="52"/>
      <c r="K808" s="52"/>
      <c r="L808" s="52"/>
      <c r="M808" s="52"/>
      <c r="N808" s="52"/>
      <c r="O808" s="59"/>
      <c r="P808" s="52"/>
    </row>
    <row r="809" spans="1:16">
      <c r="A809" s="51"/>
      <c r="B809" s="52"/>
      <c r="C809" s="148"/>
      <c r="D809" s="52"/>
      <c r="E809" s="52"/>
      <c r="F809" s="52"/>
      <c r="G809" s="52"/>
      <c r="H809" s="52"/>
      <c r="I809" s="52"/>
      <c r="J809" s="52"/>
      <c r="K809" s="52"/>
      <c r="L809" s="52"/>
      <c r="M809" s="52"/>
      <c r="N809" s="52"/>
      <c r="O809" s="59"/>
      <c r="P809" s="52"/>
    </row>
    <row r="810" spans="1:16">
      <c r="A810" s="51"/>
      <c r="B810" s="52"/>
      <c r="C810" s="148"/>
      <c r="D810" s="52"/>
      <c r="E810" s="52"/>
      <c r="F810" s="52"/>
      <c r="G810" s="52"/>
      <c r="H810" s="52"/>
      <c r="I810" s="52"/>
      <c r="J810" s="52"/>
      <c r="K810" s="52"/>
      <c r="L810" s="52"/>
      <c r="M810" s="52"/>
      <c r="N810" s="52"/>
      <c r="O810" s="59"/>
      <c r="P810" s="52"/>
    </row>
    <row r="811" spans="1:16">
      <c r="A811" s="51"/>
      <c r="B811" s="52"/>
      <c r="C811" s="148"/>
      <c r="D811" s="52"/>
      <c r="E811" s="52"/>
      <c r="F811" s="52"/>
      <c r="G811" s="52"/>
      <c r="H811" s="52"/>
      <c r="I811" s="52"/>
      <c r="J811" s="52"/>
      <c r="K811" s="52"/>
      <c r="L811" s="52"/>
      <c r="M811" s="52"/>
      <c r="N811" s="52"/>
      <c r="O811" s="59"/>
      <c r="P811" s="52"/>
    </row>
    <row r="812" spans="1:16">
      <c r="A812" s="51"/>
      <c r="B812" s="52"/>
      <c r="C812" s="148"/>
      <c r="D812" s="52"/>
      <c r="E812" s="52"/>
      <c r="F812" s="52"/>
      <c r="G812" s="52"/>
      <c r="H812" s="52"/>
      <c r="I812" s="52"/>
      <c r="J812" s="52"/>
      <c r="K812" s="52"/>
      <c r="L812" s="52"/>
      <c r="M812" s="52"/>
      <c r="N812" s="52"/>
      <c r="O812" s="59"/>
      <c r="P812" s="52"/>
    </row>
    <row r="813" spans="1:16">
      <c r="A813" s="51"/>
      <c r="B813" s="52"/>
      <c r="C813" s="148"/>
      <c r="D813" s="52"/>
      <c r="E813" s="52"/>
      <c r="F813" s="52"/>
      <c r="G813" s="52"/>
      <c r="H813" s="52"/>
      <c r="I813" s="52"/>
      <c r="J813" s="52"/>
      <c r="K813" s="52"/>
      <c r="L813" s="52"/>
      <c r="M813" s="52"/>
      <c r="N813" s="52"/>
      <c r="O813" s="59"/>
      <c r="P813" s="52"/>
    </row>
    <row r="814" spans="1:16">
      <c r="A814" s="51"/>
      <c r="B814" s="52"/>
      <c r="C814" s="148"/>
      <c r="D814" s="52"/>
      <c r="E814" s="52"/>
      <c r="F814" s="52"/>
      <c r="G814" s="52"/>
      <c r="H814" s="52"/>
      <c r="I814" s="52"/>
      <c r="J814" s="52"/>
      <c r="K814" s="52"/>
      <c r="L814" s="52"/>
      <c r="M814" s="52"/>
      <c r="N814" s="52"/>
      <c r="O814" s="59"/>
      <c r="P814" s="52"/>
    </row>
    <row r="815" spans="1:16">
      <c r="A815" s="51"/>
      <c r="B815" s="52"/>
      <c r="C815" s="148"/>
      <c r="D815" s="52"/>
      <c r="E815" s="52"/>
      <c r="F815" s="52"/>
      <c r="G815" s="52"/>
      <c r="H815" s="52"/>
      <c r="I815" s="52"/>
      <c r="J815" s="52"/>
      <c r="K815" s="52"/>
      <c r="L815" s="52"/>
      <c r="M815" s="52"/>
      <c r="N815" s="52"/>
      <c r="O815" s="59"/>
      <c r="P815" s="52"/>
    </row>
    <row r="816" spans="1:16">
      <c r="A816" s="51"/>
      <c r="B816" s="52"/>
      <c r="C816" s="148"/>
      <c r="D816" s="52"/>
      <c r="E816" s="52"/>
      <c r="F816" s="52"/>
      <c r="G816" s="52"/>
      <c r="H816" s="52"/>
      <c r="I816" s="52"/>
      <c r="J816" s="52"/>
      <c r="K816" s="52"/>
      <c r="L816" s="52"/>
      <c r="M816" s="52"/>
      <c r="N816" s="52"/>
      <c r="O816" s="59"/>
      <c r="P816" s="52"/>
    </row>
    <row r="817" spans="1:16">
      <c r="A817" s="51"/>
      <c r="B817" s="52"/>
      <c r="C817" s="148"/>
      <c r="D817" s="52"/>
      <c r="E817" s="52"/>
      <c r="F817" s="52"/>
      <c r="G817" s="52"/>
      <c r="H817" s="52"/>
      <c r="I817" s="52"/>
      <c r="J817" s="52"/>
      <c r="K817" s="52"/>
      <c r="L817" s="52"/>
      <c r="M817" s="52"/>
      <c r="N817" s="52"/>
      <c r="O817" s="59"/>
      <c r="P817" s="52"/>
    </row>
    <row r="818" spans="1:16">
      <c r="A818" s="51"/>
      <c r="B818" s="52"/>
      <c r="C818" s="148"/>
      <c r="D818" s="52"/>
      <c r="E818" s="52"/>
      <c r="F818" s="52"/>
      <c r="G818" s="52"/>
      <c r="H818" s="52"/>
      <c r="I818" s="52"/>
      <c r="J818" s="52"/>
      <c r="K818" s="52"/>
      <c r="L818" s="52"/>
      <c r="M818" s="52"/>
      <c r="N818" s="52"/>
      <c r="O818" s="59"/>
      <c r="P818" s="52"/>
    </row>
    <row r="819" spans="1:16">
      <c r="A819" s="51"/>
      <c r="B819" s="52"/>
      <c r="C819" s="148"/>
      <c r="D819" s="52"/>
      <c r="E819" s="52"/>
      <c r="F819" s="52"/>
      <c r="G819" s="52"/>
      <c r="H819" s="52"/>
      <c r="I819" s="52"/>
      <c r="J819" s="52"/>
      <c r="K819" s="52"/>
      <c r="L819" s="52"/>
      <c r="M819" s="52"/>
      <c r="N819" s="52"/>
      <c r="O819" s="59"/>
      <c r="P819" s="52"/>
    </row>
    <row r="820" spans="1:16">
      <c r="A820" s="51"/>
      <c r="B820" s="52"/>
      <c r="C820" s="148"/>
      <c r="D820" s="52"/>
      <c r="E820" s="52"/>
      <c r="F820" s="52"/>
      <c r="G820" s="52"/>
      <c r="H820" s="52"/>
      <c r="I820" s="52"/>
      <c r="J820" s="52"/>
      <c r="K820" s="52"/>
      <c r="L820" s="52"/>
      <c r="M820" s="52"/>
      <c r="N820" s="52"/>
      <c r="O820" s="59"/>
      <c r="P820" s="52"/>
    </row>
    <row r="821" spans="1:16">
      <c r="A821" s="51"/>
      <c r="B821" s="52"/>
      <c r="C821" s="148"/>
      <c r="D821" s="52"/>
      <c r="E821" s="52"/>
      <c r="F821" s="52"/>
      <c r="G821" s="52"/>
      <c r="H821" s="52"/>
      <c r="I821" s="52"/>
      <c r="J821" s="52"/>
      <c r="K821" s="52"/>
      <c r="L821" s="52"/>
      <c r="M821" s="52"/>
      <c r="N821" s="52"/>
      <c r="O821" s="59"/>
      <c r="P821" s="52"/>
    </row>
    <row r="822" spans="1:16">
      <c r="A822" s="51"/>
      <c r="B822" s="52"/>
      <c r="C822" s="148"/>
      <c r="D822" s="52"/>
      <c r="E822" s="52"/>
      <c r="F822" s="52"/>
      <c r="G822" s="52"/>
      <c r="H822" s="52"/>
      <c r="I822" s="52"/>
      <c r="J822" s="52"/>
      <c r="K822" s="52"/>
      <c r="L822" s="52"/>
      <c r="M822" s="52"/>
      <c r="N822" s="52"/>
      <c r="O822" s="59"/>
      <c r="P822" s="52"/>
    </row>
    <row r="823" spans="1:16">
      <c r="A823" s="51"/>
      <c r="B823" s="52"/>
      <c r="C823" s="148"/>
      <c r="D823" s="52"/>
      <c r="E823" s="52"/>
      <c r="F823" s="52"/>
      <c r="G823" s="52"/>
      <c r="H823" s="52"/>
      <c r="I823" s="52"/>
      <c r="J823" s="52"/>
      <c r="K823" s="52"/>
      <c r="L823" s="52"/>
      <c r="M823" s="52"/>
      <c r="N823" s="52"/>
      <c r="O823" s="59"/>
      <c r="P823" s="52"/>
    </row>
    <row r="824" spans="1:16">
      <c r="A824" s="51"/>
      <c r="B824" s="52"/>
      <c r="C824" s="148"/>
      <c r="D824" s="52"/>
      <c r="E824" s="52"/>
      <c r="F824" s="52"/>
      <c r="G824" s="52"/>
      <c r="H824" s="52"/>
      <c r="I824" s="52"/>
      <c r="J824" s="52"/>
      <c r="K824" s="52"/>
      <c r="L824" s="52"/>
      <c r="M824" s="52"/>
      <c r="N824" s="52"/>
      <c r="O824" s="59"/>
      <c r="P824" s="52"/>
    </row>
    <row r="825" spans="1:16">
      <c r="A825" s="51"/>
      <c r="B825" s="52"/>
      <c r="C825" s="148"/>
      <c r="D825" s="52"/>
      <c r="E825" s="52"/>
      <c r="F825" s="52"/>
      <c r="G825" s="52"/>
      <c r="H825" s="52"/>
      <c r="I825" s="52"/>
      <c r="J825" s="52"/>
      <c r="K825" s="52"/>
      <c r="L825" s="52"/>
      <c r="M825" s="52"/>
      <c r="N825" s="52"/>
      <c r="O825" s="59"/>
      <c r="P825" s="52"/>
    </row>
    <row r="826" spans="1:16">
      <c r="A826" s="51"/>
      <c r="B826" s="52"/>
      <c r="C826" s="148"/>
      <c r="D826" s="52"/>
      <c r="E826" s="52"/>
      <c r="F826" s="52"/>
      <c r="G826" s="52"/>
      <c r="H826" s="52"/>
      <c r="I826" s="52"/>
      <c r="J826" s="52"/>
      <c r="K826" s="52"/>
      <c r="L826" s="52"/>
      <c r="M826" s="52"/>
      <c r="N826" s="52"/>
      <c r="O826" s="59"/>
      <c r="P826" s="52"/>
    </row>
    <row r="827" spans="1:16">
      <c r="A827" s="51"/>
      <c r="B827" s="52"/>
      <c r="C827" s="148"/>
      <c r="D827" s="52"/>
      <c r="E827" s="52"/>
      <c r="F827" s="52"/>
      <c r="G827" s="52"/>
      <c r="H827" s="52"/>
      <c r="I827" s="52"/>
      <c r="J827" s="52"/>
      <c r="K827" s="52"/>
      <c r="L827" s="52"/>
      <c r="M827" s="52"/>
      <c r="N827" s="52"/>
      <c r="O827" s="59"/>
      <c r="P827" s="52"/>
    </row>
    <row r="828" spans="1:16">
      <c r="A828" s="51"/>
      <c r="B828" s="52"/>
      <c r="C828" s="148"/>
      <c r="D828" s="52"/>
      <c r="E828" s="52"/>
      <c r="F828" s="52"/>
      <c r="G828" s="52"/>
      <c r="H828" s="52"/>
      <c r="I828" s="52"/>
      <c r="J828" s="52"/>
      <c r="K828" s="52"/>
      <c r="L828" s="52"/>
      <c r="M828" s="52"/>
      <c r="N828" s="52"/>
      <c r="O828" s="59"/>
      <c r="P828" s="52"/>
    </row>
    <row r="829" spans="1:16">
      <c r="A829" s="51"/>
      <c r="B829" s="52"/>
      <c r="C829" s="148"/>
      <c r="D829" s="52"/>
      <c r="E829" s="52"/>
      <c r="F829" s="52"/>
      <c r="G829" s="52"/>
      <c r="H829" s="52"/>
      <c r="I829" s="52"/>
      <c r="J829" s="52"/>
      <c r="K829" s="52"/>
      <c r="L829" s="52"/>
      <c r="M829" s="52"/>
      <c r="N829" s="52"/>
      <c r="O829" s="59"/>
      <c r="P829" s="52"/>
    </row>
    <row r="830" spans="1:16">
      <c r="A830" s="51"/>
      <c r="B830" s="52"/>
      <c r="C830" s="148"/>
      <c r="D830" s="52"/>
      <c r="E830" s="52"/>
      <c r="F830" s="52"/>
      <c r="G830" s="52"/>
      <c r="H830" s="52"/>
      <c r="I830" s="52"/>
      <c r="J830" s="52"/>
      <c r="K830" s="52"/>
      <c r="L830" s="52"/>
      <c r="M830" s="52"/>
      <c r="N830" s="52"/>
      <c r="O830" s="59"/>
      <c r="P830" s="52"/>
    </row>
    <row r="831" spans="1:16">
      <c r="A831" s="51"/>
      <c r="B831" s="52"/>
      <c r="C831" s="148"/>
      <c r="D831" s="52"/>
      <c r="E831" s="52"/>
      <c r="F831" s="52"/>
      <c r="G831" s="52"/>
      <c r="H831" s="52"/>
      <c r="I831" s="52"/>
      <c r="J831" s="52"/>
      <c r="K831" s="52"/>
      <c r="L831" s="52"/>
      <c r="M831" s="52"/>
      <c r="N831" s="52"/>
      <c r="O831" s="59"/>
      <c r="P831" s="52"/>
    </row>
    <row r="832" spans="1:16">
      <c r="A832" s="51"/>
      <c r="B832" s="52"/>
      <c r="C832" s="148"/>
      <c r="D832" s="52"/>
      <c r="E832" s="52"/>
      <c r="F832" s="52"/>
      <c r="G832" s="52"/>
      <c r="H832" s="52"/>
      <c r="I832" s="52"/>
      <c r="J832" s="52"/>
      <c r="K832" s="52"/>
      <c r="L832" s="52"/>
      <c r="M832" s="52"/>
      <c r="N832" s="52"/>
      <c r="O832" s="59"/>
      <c r="P832" s="52"/>
    </row>
    <row r="833" spans="1:16">
      <c r="A833" s="51"/>
      <c r="B833" s="52"/>
      <c r="C833" s="148"/>
      <c r="D833" s="52"/>
      <c r="E833" s="52"/>
      <c r="F833" s="52"/>
      <c r="G833" s="52"/>
      <c r="H833" s="52"/>
      <c r="I833" s="52"/>
      <c r="J833" s="52"/>
      <c r="K833" s="52"/>
      <c r="L833" s="52"/>
      <c r="M833" s="52"/>
      <c r="N833" s="52"/>
      <c r="O833" s="59"/>
      <c r="P833" s="52"/>
    </row>
    <row r="834" spans="1:16">
      <c r="A834" s="51"/>
      <c r="B834" s="52"/>
      <c r="C834" s="148"/>
      <c r="D834" s="52"/>
      <c r="E834" s="52"/>
      <c r="F834" s="52"/>
      <c r="G834" s="52"/>
      <c r="H834" s="52"/>
      <c r="I834" s="52"/>
      <c r="J834" s="52"/>
      <c r="K834" s="52"/>
      <c r="L834" s="52"/>
      <c r="M834" s="52"/>
      <c r="N834" s="52"/>
      <c r="O834" s="59"/>
      <c r="P834" s="52"/>
    </row>
    <row r="835" spans="1:16">
      <c r="A835" s="51"/>
      <c r="B835" s="52"/>
      <c r="C835" s="148"/>
      <c r="D835" s="52"/>
      <c r="E835" s="52"/>
      <c r="F835" s="52"/>
      <c r="G835" s="52"/>
      <c r="H835" s="52"/>
      <c r="I835" s="52"/>
      <c r="J835" s="52"/>
      <c r="K835" s="52"/>
      <c r="L835" s="52"/>
      <c r="M835" s="52"/>
      <c r="N835" s="52"/>
      <c r="O835" s="59"/>
      <c r="P835" s="52"/>
    </row>
    <row r="836" spans="1:16">
      <c r="A836" s="51"/>
      <c r="B836" s="52"/>
      <c r="C836" s="148"/>
      <c r="D836" s="52"/>
      <c r="E836" s="52"/>
      <c r="F836" s="52"/>
      <c r="G836" s="52"/>
      <c r="H836" s="52"/>
      <c r="I836" s="52"/>
      <c r="J836" s="52"/>
      <c r="K836" s="52"/>
      <c r="L836" s="52"/>
      <c r="M836" s="52"/>
      <c r="N836" s="52"/>
      <c r="O836" s="59"/>
      <c r="P836" s="52"/>
    </row>
    <row r="837" spans="1:16">
      <c r="A837" s="51"/>
      <c r="B837" s="52"/>
      <c r="C837" s="148"/>
      <c r="D837" s="52"/>
      <c r="E837" s="52"/>
      <c r="F837" s="52"/>
      <c r="G837" s="52"/>
      <c r="H837" s="52"/>
      <c r="I837" s="52"/>
      <c r="J837" s="52"/>
      <c r="K837" s="52"/>
      <c r="L837" s="52"/>
      <c r="M837" s="52"/>
      <c r="N837" s="52"/>
      <c r="O837" s="59"/>
      <c r="P837" s="52"/>
    </row>
    <row r="838" spans="1:16">
      <c r="A838" s="51"/>
      <c r="B838" s="52"/>
      <c r="C838" s="148"/>
      <c r="D838" s="52"/>
      <c r="E838" s="52"/>
      <c r="F838" s="52"/>
      <c r="G838" s="52"/>
      <c r="H838" s="52"/>
      <c r="I838" s="52"/>
      <c r="J838" s="52"/>
      <c r="K838" s="52"/>
      <c r="L838" s="52"/>
      <c r="M838" s="52"/>
      <c r="N838" s="52"/>
      <c r="O838" s="59"/>
      <c r="P838" s="52"/>
    </row>
    <row r="839" spans="1:16">
      <c r="A839" s="51"/>
      <c r="B839" s="52"/>
      <c r="C839" s="148"/>
      <c r="D839" s="52"/>
      <c r="E839" s="52"/>
      <c r="F839" s="52"/>
      <c r="G839" s="52"/>
      <c r="H839" s="52"/>
      <c r="I839" s="52"/>
      <c r="J839" s="52"/>
      <c r="K839" s="52"/>
      <c r="L839" s="52"/>
      <c r="M839" s="52"/>
      <c r="N839" s="52"/>
      <c r="O839" s="59"/>
      <c r="P839" s="52"/>
    </row>
    <row r="840" spans="1:16">
      <c r="A840" s="51"/>
      <c r="B840" s="52"/>
      <c r="C840" s="148"/>
      <c r="D840" s="52"/>
      <c r="E840" s="52"/>
      <c r="F840" s="52"/>
      <c r="G840" s="52"/>
      <c r="H840" s="52"/>
      <c r="I840" s="52"/>
      <c r="J840" s="52"/>
      <c r="K840" s="52"/>
      <c r="L840" s="52"/>
      <c r="M840" s="52"/>
      <c r="N840" s="52"/>
      <c r="O840" s="59"/>
      <c r="P840" s="52"/>
    </row>
    <row r="841" spans="1:16">
      <c r="A841" s="51"/>
      <c r="B841" s="52"/>
      <c r="C841" s="148"/>
      <c r="D841" s="52"/>
      <c r="E841" s="52"/>
      <c r="F841" s="52"/>
      <c r="G841" s="52"/>
      <c r="H841" s="52"/>
      <c r="I841" s="52"/>
      <c r="J841" s="52"/>
      <c r="K841" s="52"/>
      <c r="L841" s="52"/>
      <c r="M841" s="52"/>
      <c r="N841" s="52"/>
      <c r="O841" s="59"/>
      <c r="P841" s="52"/>
    </row>
    <row r="842" spans="1:16">
      <c r="A842" s="51"/>
      <c r="B842" s="52"/>
      <c r="C842" s="148"/>
      <c r="D842" s="52"/>
      <c r="E842" s="52"/>
      <c r="F842" s="52"/>
      <c r="G842" s="52"/>
      <c r="H842" s="52"/>
      <c r="I842" s="52"/>
      <c r="J842" s="52"/>
      <c r="K842" s="52"/>
      <c r="L842" s="52"/>
      <c r="M842" s="52"/>
      <c r="N842" s="52"/>
      <c r="O842" s="59"/>
      <c r="P842" s="52"/>
    </row>
    <row r="843" spans="1:16">
      <c r="A843" s="51"/>
      <c r="B843" s="52"/>
      <c r="C843" s="148"/>
      <c r="D843" s="52"/>
      <c r="E843" s="52"/>
      <c r="F843" s="52"/>
      <c r="G843" s="52"/>
      <c r="H843" s="52"/>
      <c r="I843" s="52"/>
      <c r="J843" s="52"/>
      <c r="K843" s="52"/>
      <c r="L843" s="52"/>
      <c r="M843" s="52"/>
      <c r="N843" s="52"/>
      <c r="O843" s="59"/>
      <c r="P843" s="52"/>
    </row>
    <row r="844" spans="1:16">
      <c r="A844" s="51"/>
      <c r="B844" s="52"/>
      <c r="C844" s="148"/>
      <c r="D844" s="52"/>
      <c r="E844" s="52"/>
      <c r="F844" s="52"/>
      <c r="G844" s="52"/>
      <c r="H844" s="52"/>
      <c r="I844" s="52"/>
      <c r="J844" s="52"/>
      <c r="K844" s="52"/>
      <c r="L844" s="52"/>
      <c r="M844" s="52"/>
      <c r="N844" s="52"/>
      <c r="O844" s="59"/>
      <c r="P844" s="52"/>
    </row>
    <row r="845" spans="1:16">
      <c r="A845" s="51"/>
      <c r="B845" s="52"/>
      <c r="C845" s="148"/>
      <c r="D845" s="52"/>
      <c r="E845" s="52"/>
      <c r="F845" s="52"/>
      <c r="G845" s="52"/>
      <c r="H845" s="52"/>
      <c r="I845" s="52"/>
      <c r="J845" s="52"/>
      <c r="K845" s="52"/>
      <c r="L845" s="52"/>
      <c r="M845" s="52"/>
      <c r="N845" s="52"/>
      <c r="O845" s="59"/>
      <c r="P845" s="52"/>
    </row>
    <row r="846" spans="1:16">
      <c r="A846" s="51"/>
      <c r="B846" s="52"/>
      <c r="C846" s="148"/>
      <c r="D846" s="52"/>
      <c r="E846" s="52"/>
      <c r="F846" s="52"/>
      <c r="G846" s="52"/>
      <c r="H846" s="52"/>
      <c r="I846" s="52"/>
      <c r="J846" s="52"/>
      <c r="K846" s="52"/>
      <c r="L846" s="52"/>
      <c r="M846" s="52"/>
      <c r="N846" s="52"/>
      <c r="O846" s="59"/>
      <c r="P846" s="52"/>
    </row>
    <row r="847" spans="1:16">
      <c r="A847" s="51"/>
      <c r="B847" s="52"/>
      <c r="C847" s="148"/>
      <c r="D847" s="52"/>
      <c r="E847" s="52"/>
      <c r="F847" s="52"/>
      <c r="G847" s="52"/>
      <c r="H847" s="52"/>
      <c r="I847" s="52"/>
      <c r="J847" s="52"/>
      <c r="K847" s="52"/>
      <c r="L847" s="52"/>
      <c r="M847" s="52"/>
      <c r="N847" s="52"/>
      <c r="O847" s="59"/>
      <c r="P847" s="52"/>
    </row>
    <row r="848" spans="1:16">
      <c r="A848" s="51"/>
      <c r="B848" s="52"/>
      <c r="C848" s="148"/>
      <c r="D848" s="52"/>
      <c r="E848" s="52"/>
      <c r="F848" s="52"/>
      <c r="G848" s="52"/>
      <c r="H848" s="52"/>
      <c r="I848" s="52"/>
      <c r="J848" s="52"/>
      <c r="K848" s="52"/>
      <c r="L848" s="52"/>
      <c r="M848" s="52"/>
      <c r="N848" s="52"/>
      <c r="O848" s="59"/>
      <c r="P848" s="52"/>
    </row>
    <row r="849" spans="1:16">
      <c r="A849" s="51"/>
      <c r="B849" s="52"/>
      <c r="C849" s="148"/>
      <c r="D849" s="52"/>
      <c r="E849" s="52"/>
      <c r="F849" s="52"/>
      <c r="G849" s="52"/>
      <c r="H849" s="52"/>
      <c r="I849" s="52"/>
      <c r="J849" s="52"/>
      <c r="K849" s="52"/>
      <c r="L849" s="52"/>
      <c r="M849" s="52"/>
      <c r="N849" s="52"/>
      <c r="O849" s="59"/>
      <c r="P849" s="52"/>
    </row>
    <row r="850" spans="1:16">
      <c r="A850" s="51"/>
      <c r="B850" s="52"/>
      <c r="C850" s="148"/>
      <c r="D850" s="52"/>
      <c r="E850" s="52"/>
      <c r="F850" s="52"/>
      <c r="G850" s="52"/>
      <c r="H850" s="52"/>
      <c r="I850" s="52"/>
      <c r="J850" s="52"/>
      <c r="K850" s="52"/>
      <c r="L850" s="52"/>
      <c r="M850" s="52"/>
      <c r="N850" s="52"/>
      <c r="O850" s="59"/>
      <c r="P850" s="52"/>
    </row>
    <row r="851" spans="1:16">
      <c r="A851" s="51"/>
      <c r="B851" s="52"/>
      <c r="C851" s="148"/>
      <c r="D851" s="52"/>
      <c r="E851" s="52"/>
      <c r="F851" s="52"/>
      <c r="G851" s="52"/>
      <c r="H851" s="52"/>
      <c r="I851" s="52"/>
      <c r="J851" s="52"/>
      <c r="K851" s="52"/>
      <c r="L851" s="52"/>
      <c r="M851" s="52"/>
      <c r="N851" s="52"/>
      <c r="O851" s="59"/>
      <c r="P851" s="52"/>
    </row>
    <row r="852" spans="1:16">
      <c r="A852" s="51"/>
      <c r="B852" s="52"/>
      <c r="C852" s="148"/>
      <c r="D852" s="52"/>
      <c r="E852" s="52"/>
      <c r="F852" s="52"/>
      <c r="G852" s="52"/>
      <c r="H852" s="52"/>
      <c r="I852" s="52"/>
      <c r="J852" s="52"/>
      <c r="K852" s="52"/>
      <c r="L852" s="52"/>
      <c r="M852" s="52"/>
      <c r="N852" s="52"/>
      <c r="O852" s="59"/>
      <c r="P852" s="52"/>
    </row>
    <row r="853" spans="1:16">
      <c r="A853" s="51"/>
      <c r="B853" s="52"/>
      <c r="C853" s="148"/>
      <c r="D853" s="52"/>
      <c r="E853" s="52"/>
      <c r="F853" s="52"/>
      <c r="G853" s="52"/>
      <c r="H853" s="52"/>
      <c r="I853" s="52"/>
      <c r="J853" s="52"/>
      <c r="K853" s="52"/>
      <c r="L853" s="52"/>
      <c r="M853" s="52"/>
      <c r="N853" s="52"/>
      <c r="O853" s="59"/>
      <c r="P853" s="52"/>
    </row>
    <row r="854" spans="1:16">
      <c r="A854" s="51"/>
      <c r="B854" s="52"/>
      <c r="C854" s="148"/>
      <c r="D854" s="52"/>
      <c r="E854" s="52"/>
      <c r="F854" s="52"/>
      <c r="G854" s="52"/>
      <c r="H854" s="52"/>
      <c r="I854" s="52"/>
      <c r="J854" s="52"/>
      <c r="K854" s="52"/>
      <c r="L854" s="52"/>
      <c r="M854" s="52"/>
      <c r="N854" s="52"/>
      <c r="O854" s="59"/>
      <c r="P854" s="52"/>
    </row>
    <row r="855" spans="1:16">
      <c r="A855" s="51"/>
      <c r="B855" s="52"/>
      <c r="C855" s="148"/>
      <c r="D855" s="52"/>
      <c r="E855" s="52"/>
      <c r="F855" s="52"/>
      <c r="G855" s="52"/>
      <c r="H855" s="52"/>
      <c r="I855" s="52"/>
      <c r="J855" s="52"/>
      <c r="K855" s="52"/>
      <c r="L855" s="52"/>
      <c r="M855" s="52"/>
      <c r="N855" s="52"/>
      <c r="O855" s="59"/>
      <c r="P855" s="52"/>
    </row>
    <row r="856" spans="1:16">
      <c r="A856" s="51"/>
      <c r="B856" s="52"/>
      <c r="C856" s="148"/>
      <c r="D856" s="52"/>
      <c r="E856" s="52"/>
      <c r="F856" s="52"/>
      <c r="G856" s="52"/>
      <c r="H856" s="52"/>
      <c r="I856" s="52"/>
      <c r="J856" s="52"/>
      <c r="K856" s="52"/>
      <c r="L856" s="52"/>
      <c r="M856" s="52"/>
      <c r="N856" s="52"/>
      <c r="O856" s="59"/>
      <c r="P856" s="52"/>
    </row>
    <row r="857" spans="1:16">
      <c r="A857" s="51"/>
      <c r="B857" s="52"/>
      <c r="C857" s="148"/>
      <c r="D857" s="52"/>
      <c r="E857" s="52"/>
      <c r="F857" s="52"/>
      <c r="G857" s="52"/>
      <c r="H857" s="52"/>
      <c r="I857" s="52"/>
      <c r="J857" s="52"/>
      <c r="K857" s="52"/>
      <c r="L857" s="52"/>
      <c r="M857" s="52"/>
      <c r="N857" s="52"/>
      <c r="O857" s="59"/>
      <c r="P857" s="52"/>
    </row>
    <row r="858" spans="1:16">
      <c r="A858" s="51"/>
      <c r="B858" s="52"/>
      <c r="C858" s="148"/>
      <c r="D858" s="52"/>
      <c r="E858" s="52"/>
      <c r="F858" s="52"/>
      <c r="G858" s="52"/>
      <c r="H858" s="52"/>
      <c r="I858" s="52"/>
      <c r="J858" s="52"/>
      <c r="K858" s="52"/>
      <c r="L858" s="52"/>
      <c r="M858" s="52"/>
      <c r="N858" s="52"/>
      <c r="O858" s="59"/>
      <c r="P858" s="52"/>
    </row>
    <row r="859" spans="1:16">
      <c r="A859" s="51"/>
      <c r="B859" s="52"/>
      <c r="C859" s="148"/>
      <c r="D859" s="52"/>
      <c r="E859" s="52"/>
      <c r="F859" s="52"/>
      <c r="G859" s="52"/>
      <c r="H859" s="52"/>
      <c r="I859" s="52"/>
      <c r="J859" s="52"/>
      <c r="K859" s="52"/>
      <c r="L859" s="52"/>
      <c r="M859" s="52"/>
      <c r="N859" s="52"/>
      <c r="O859" s="59"/>
      <c r="P859" s="52"/>
    </row>
    <row r="860" spans="1:16">
      <c r="A860" s="51"/>
      <c r="B860" s="52"/>
      <c r="C860" s="148"/>
      <c r="D860" s="52"/>
      <c r="E860" s="52"/>
      <c r="F860" s="52"/>
      <c r="G860" s="52"/>
      <c r="H860" s="52"/>
      <c r="I860" s="52"/>
      <c r="J860" s="52"/>
      <c r="K860" s="52"/>
      <c r="L860" s="52"/>
      <c r="M860" s="52"/>
      <c r="N860" s="52"/>
      <c r="O860" s="59"/>
      <c r="P860" s="52"/>
    </row>
    <row r="861" spans="1:16">
      <c r="A861" s="51"/>
      <c r="B861" s="52"/>
      <c r="C861" s="148"/>
      <c r="D861" s="52"/>
      <c r="E861" s="52"/>
      <c r="F861" s="52"/>
      <c r="G861" s="52"/>
      <c r="H861" s="52"/>
      <c r="I861" s="52"/>
      <c r="J861" s="52"/>
      <c r="K861" s="52"/>
      <c r="L861" s="52"/>
      <c r="M861" s="52"/>
      <c r="N861" s="52"/>
      <c r="O861" s="59"/>
      <c r="P861" s="52"/>
    </row>
    <row r="862" spans="1:16">
      <c r="A862" s="51"/>
      <c r="B862" s="52"/>
      <c r="C862" s="148"/>
      <c r="D862" s="52"/>
      <c r="E862" s="52"/>
      <c r="F862" s="52"/>
      <c r="G862" s="52"/>
      <c r="H862" s="52"/>
      <c r="I862" s="52"/>
      <c r="J862" s="52"/>
      <c r="K862" s="52"/>
      <c r="L862" s="52"/>
      <c r="M862" s="52"/>
      <c r="N862" s="52"/>
      <c r="O862" s="59"/>
      <c r="P862" s="52"/>
    </row>
    <row r="863" spans="1:16">
      <c r="A863" s="51"/>
      <c r="B863" s="52"/>
      <c r="C863" s="148"/>
      <c r="D863" s="52"/>
      <c r="E863" s="52"/>
      <c r="F863" s="52"/>
      <c r="G863" s="52"/>
      <c r="H863" s="52"/>
      <c r="I863" s="52"/>
      <c r="J863" s="52"/>
      <c r="K863" s="52"/>
      <c r="L863" s="52"/>
      <c r="M863" s="52"/>
      <c r="N863" s="52"/>
      <c r="O863" s="59"/>
      <c r="P863" s="52"/>
    </row>
    <row r="864" spans="1:16">
      <c r="A864" s="51"/>
      <c r="B864" s="52"/>
      <c r="C864" s="148"/>
      <c r="D864" s="52"/>
      <c r="E864" s="52"/>
      <c r="F864" s="52"/>
      <c r="G864" s="52"/>
      <c r="H864" s="52"/>
      <c r="I864" s="52"/>
      <c r="J864" s="52"/>
      <c r="K864" s="52"/>
      <c r="L864" s="52"/>
      <c r="M864" s="52"/>
      <c r="N864" s="52"/>
      <c r="O864" s="59"/>
      <c r="P864" s="52"/>
    </row>
    <row r="865" spans="1:16">
      <c r="A865" s="51"/>
      <c r="B865" s="52"/>
      <c r="C865" s="148"/>
      <c r="D865" s="52"/>
      <c r="E865" s="52"/>
      <c r="F865" s="52"/>
      <c r="G865" s="52"/>
      <c r="H865" s="52"/>
      <c r="I865" s="52"/>
      <c r="J865" s="52"/>
      <c r="K865" s="52"/>
      <c r="L865" s="52"/>
      <c r="M865" s="52"/>
      <c r="N865" s="52"/>
      <c r="O865" s="59"/>
      <c r="P865" s="52"/>
    </row>
    <row r="866" spans="1:16">
      <c r="A866" s="51"/>
      <c r="B866" s="52"/>
      <c r="C866" s="148"/>
      <c r="D866" s="52"/>
      <c r="E866" s="52"/>
      <c r="F866" s="52"/>
      <c r="G866" s="52"/>
      <c r="H866" s="52"/>
      <c r="I866" s="52"/>
      <c r="J866" s="52"/>
      <c r="K866" s="52"/>
      <c r="L866" s="52"/>
      <c r="M866" s="52"/>
      <c r="N866" s="52"/>
      <c r="O866" s="59"/>
      <c r="P866" s="52"/>
    </row>
    <row r="867" spans="1:16">
      <c r="A867" s="51"/>
      <c r="B867" s="52"/>
      <c r="C867" s="148"/>
      <c r="D867" s="52"/>
      <c r="E867" s="52"/>
      <c r="F867" s="52"/>
      <c r="G867" s="52"/>
      <c r="H867" s="52"/>
      <c r="I867" s="52"/>
      <c r="J867" s="52"/>
      <c r="K867" s="52"/>
      <c r="L867" s="52"/>
      <c r="M867" s="52"/>
      <c r="N867" s="52"/>
      <c r="O867" s="59"/>
      <c r="P867" s="52"/>
    </row>
    <row r="868" spans="1:16">
      <c r="A868" s="51"/>
      <c r="B868" s="52"/>
      <c r="C868" s="148"/>
      <c r="D868" s="52"/>
      <c r="E868" s="52"/>
      <c r="F868" s="52"/>
      <c r="G868" s="52"/>
      <c r="H868" s="52"/>
      <c r="I868" s="52"/>
      <c r="J868" s="52"/>
      <c r="K868" s="52"/>
      <c r="L868" s="52"/>
      <c r="M868" s="52"/>
      <c r="N868" s="52"/>
      <c r="O868" s="59"/>
      <c r="P868" s="52"/>
    </row>
    <row r="869" spans="1:16">
      <c r="A869" s="51"/>
      <c r="B869" s="52"/>
      <c r="C869" s="148"/>
      <c r="D869" s="52"/>
      <c r="E869" s="52"/>
      <c r="F869" s="52"/>
      <c r="G869" s="52"/>
      <c r="H869" s="52"/>
      <c r="I869" s="52"/>
      <c r="J869" s="52"/>
      <c r="K869" s="52"/>
      <c r="L869" s="52"/>
      <c r="M869" s="52"/>
      <c r="N869" s="52"/>
      <c r="O869" s="59"/>
      <c r="P869" s="52"/>
    </row>
    <row r="870" spans="1:16">
      <c r="A870" s="51"/>
      <c r="B870" s="52"/>
      <c r="C870" s="148"/>
      <c r="D870" s="52"/>
      <c r="E870" s="52"/>
      <c r="F870" s="52"/>
      <c r="G870" s="52"/>
      <c r="H870" s="52"/>
      <c r="I870" s="52"/>
      <c r="J870" s="52"/>
      <c r="K870" s="52"/>
      <c r="L870" s="52"/>
      <c r="M870" s="52"/>
      <c r="N870" s="52"/>
      <c r="O870" s="59"/>
      <c r="P870" s="52"/>
    </row>
    <row r="871" spans="1:16">
      <c r="A871" s="51"/>
      <c r="B871" s="52"/>
      <c r="C871" s="148"/>
      <c r="D871" s="52"/>
      <c r="E871" s="52"/>
      <c r="F871" s="52"/>
      <c r="G871" s="52"/>
      <c r="H871" s="52"/>
      <c r="I871" s="52"/>
      <c r="J871" s="52"/>
      <c r="K871" s="52"/>
      <c r="L871" s="52"/>
      <c r="M871" s="52"/>
      <c r="N871" s="52"/>
      <c r="O871" s="59"/>
      <c r="P871" s="52"/>
    </row>
    <row r="872" spans="1:16">
      <c r="A872" s="51"/>
      <c r="B872" s="52"/>
      <c r="C872" s="148"/>
      <c r="D872" s="52"/>
      <c r="E872" s="52"/>
      <c r="F872" s="52"/>
      <c r="G872" s="52"/>
      <c r="H872" s="52"/>
      <c r="I872" s="52"/>
      <c r="J872" s="52"/>
      <c r="K872" s="52"/>
      <c r="L872" s="52"/>
      <c r="M872" s="52"/>
      <c r="N872" s="52"/>
      <c r="O872" s="59"/>
      <c r="P872" s="52"/>
    </row>
    <row r="873" spans="1:16">
      <c r="A873" s="51"/>
      <c r="B873" s="52"/>
      <c r="C873" s="148"/>
      <c r="D873" s="52"/>
      <c r="E873" s="52"/>
      <c r="F873" s="52"/>
      <c r="G873" s="52"/>
      <c r="H873" s="52"/>
      <c r="I873" s="52"/>
      <c r="J873" s="52"/>
      <c r="K873" s="52"/>
      <c r="L873" s="52"/>
      <c r="M873" s="52"/>
      <c r="N873" s="52"/>
      <c r="O873" s="59"/>
      <c r="P873" s="52"/>
    </row>
    <row r="874" spans="1:16">
      <c r="A874" s="51"/>
      <c r="B874" s="52"/>
      <c r="C874" s="148"/>
      <c r="D874" s="52"/>
      <c r="E874" s="52"/>
      <c r="F874" s="52"/>
      <c r="G874" s="52"/>
      <c r="H874" s="52"/>
      <c r="I874" s="52"/>
      <c r="J874" s="52"/>
      <c r="K874" s="52"/>
      <c r="L874" s="52"/>
      <c r="M874" s="52"/>
      <c r="N874" s="52"/>
      <c r="O874" s="59"/>
      <c r="P874" s="52"/>
    </row>
    <row r="875" spans="1:16">
      <c r="A875" s="51"/>
      <c r="B875" s="52"/>
      <c r="C875" s="148"/>
      <c r="D875" s="52"/>
      <c r="E875" s="52"/>
      <c r="F875" s="52"/>
      <c r="G875" s="52"/>
      <c r="H875" s="52"/>
      <c r="I875" s="52"/>
      <c r="J875" s="52"/>
      <c r="K875" s="52"/>
      <c r="L875" s="52"/>
      <c r="M875" s="52"/>
      <c r="N875" s="52"/>
      <c r="O875" s="59"/>
      <c r="P875" s="52"/>
    </row>
    <row r="876" spans="1:16">
      <c r="A876" s="51"/>
      <c r="B876" s="52"/>
      <c r="C876" s="148"/>
      <c r="D876" s="52"/>
      <c r="E876" s="52"/>
      <c r="F876" s="52"/>
      <c r="G876" s="52"/>
      <c r="H876" s="52"/>
      <c r="I876" s="52"/>
      <c r="J876" s="52"/>
      <c r="K876" s="52"/>
      <c r="L876" s="52"/>
      <c r="M876" s="52"/>
      <c r="N876" s="52"/>
      <c r="O876" s="59"/>
      <c r="P876" s="52"/>
    </row>
    <row r="877" spans="1:16">
      <c r="A877" s="51"/>
      <c r="B877" s="52"/>
      <c r="C877" s="148"/>
      <c r="D877" s="52"/>
      <c r="E877" s="52"/>
      <c r="F877" s="52"/>
      <c r="G877" s="52"/>
      <c r="H877" s="52"/>
      <c r="I877" s="52"/>
      <c r="J877" s="52"/>
      <c r="K877" s="52"/>
      <c r="L877" s="52"/>
      <c r="M877" s="52"/>
      <c r="N877" s="52"/>
      <c r="O877" s="59"/>
      <c r="P877" s="52"/>
    </row>
    <row r="878" spans="1:16">
      <c r="A878" s="51"/>
      <c r="B878" s="52"/>
      <c r="C878" s="148"/>
      <c r="D878" s="52"/>
      <c r="E878" s="52"/>
      <c r="F878" s="52"/>
      <c r="G878" s="52"/>
      <c r="H878" s="52"/>
      <c r="I878" s="52"/>
      <c r="J878" s="52"/>
      <c r="K878" s="52"/>
      <c r="L878" s="52"/>
      <c r="M878" s="52"/>
      <c r="N878" s="52"/>
      <c r="O878" s="59"/>
      <c r="P878" s="52"/>
    </row>
    <row r="879" spans="1:16">
      <c r="A879" s="51"/>
      <c r="B879" s="52"/>
      <c r="C879" s="148"/>
      <c r="D879" s="52"/>
      <c r="E879" s="52"/>
      <c r="F879" s="52"/>
      <c r="G879" s="52"/>
      <c r="H879" s="52"/>
      <c r="I879" s="52"/>
      <c r="J879" s="52"/>
      <c r="K879" s="52"/>
      <c r="L879" s="52"/>
      <c r="M879" s="52"/>
      <c r="N879" s="52"/>
      <c r="O879" s="59"/>
      <c r="P879" s="52"/>
    </row>
    <row r="880" spans="1:16">
      <c r="A880" s="51"/>
      <c r="B880" s="52"/>
      <c r="C880" s="148"/>
      <c r="D880" s="52"/>
      <c r="E880" s="52"/>
      <c r="F880" s="52"/>
      <c r="G880" s="52"/>
      <c r="H880" s="52"/>
      <c r="I880" s="52"/>
      <c r="J880" s="52"/>
      <c r="K880" s="52"/>
      <c r="L880" s="52"/>
      <c r="M880" s="52"/>
      <c r="N880" s="52"/>
      <c r="O880" s="59"/>
      <c r="P880" s="52"/>
    </row>
    <row r="881" spans="1:16">
      <c r="A881" s="51"/>
      <c r="B881" s="52"/>
      <c r="C881" s="148"/>
      <c r="D881" s="52"/>
      <c r="E881" s="52"/>
      <c r="F881" s="52"/>
      <c r="G881" s="52"/>
      <c r="H881" s="52"/>
      <c r="I881" s="52"/>
      <c r="J881" s="52"/>
      <c r="K881" s="52"/>
      <c r="L881" s="52"/>
      <c r="M881" s="52"/>
      <c r="N881" s="52"/>
      <c r="O881" s="59"/>
      <c r="P881" s="52"/>
    </row>
    <row r="882" spans="1:16">
      <c r="A882" s="51"/>
      <c r="B882" s="52"/>
      <c r="C882" s="148"/>
      <c r="D882" s="52"/>
      <c r="E882" s="52"/>
      <c r="F882" s="52"/>
      <c r="G882" s="52"/>
      <c r="H882" s="52"/>
      <c r="I882" s="52"/>
      <c r="J882" s="52"/>
      <c r="K882" s="52"/>
      <c r="L882" s="52"/>
      <c r="M882" s="52"/>
      <c r="N882" s="52"/>
      <c r="O882" s="59"/>
      <c r="P882" s="52"/>
    </row>
    <row r="883" spans="1:16">
      <c r="A883" s="51"/>
      <c r="B883" s="52"/>
      <c r="C883" s="148"/>
      <c r="D883" s="52"/>
      <c r="E883" s="52"/>
      <c r="F883" s="52"/>
      <c r="G883" s="52"/>
      <c r="H883" s="52"/>
      <c r="I883" s="52"/>
      <c r="J883" s="52"/>
      <c r="K883" s="52"/>
      <c r="L883" s="52"/>
      <c r="M883" s="52"/>
      <c r="N883" s="52"/>
      <c r="O883" s="59"/>
      <c r="P883" s="52"/>
    </row>
    <row r="884" spans="1:16">
      <c r="A884" s="51"/>
      <c r="B884" s="52"/>
      <c r="C884" s="148"/>
      <c r="D884" s="52"/>
      <c r="E884" s="52"/>
      <c r="F884" s="52"/>
      <c r="G884" s="52"/>
      <c r="H884" s="52"/>
      <c r="I884" s="52"/>
      <c r="J884" s="52"/>
      <c r="K884" s="52"/>
      <c r="L884" s="52"/>
      <c r="M884" s="52"/>
      <c r="N884" s="52"/>
      <c r="O884" s="59"/>
      <c r="P884" s="52"/>
    </row>
    <row r="885" spans="1:16">
      <c r="A885" s="51"/>
      <c r="B885" s="52"/>
      <c r="C885" s="148"/>
      <c r="D885" s="52"/>
      <c r="E885" s="52"/>
      <c r="F885" s="52"/>
      <c r="G885" s="52"/>
      <c r="H885" s="52"/>
      <c r="I885" s="52"/>
      <c r="J885" s="52"/>
      <c r="K885" s="52"/>
      <c r="L885" s="52"/>
      <c r="M885" s="52"/>
      <c r="N885" s="52"/>
      <c r="O885" s="59"/>
      <c r="P885" s="52"/>
    </row>
    <row r="886" spans="1:16">
      <c r="A886" s="51"/>
      <c r="B886" s="52"/>
      <c r="C886" s="148"/>
      <c r="D886" s="52"/>
      <c r="E886" s="52"/>
      <c r="F886" s="52"/>
      <c r="G886" s="52"/>
      <c r="H886" s="52"/>
      <c r="I886" s="52"/>
      <c r="J886" s="52"/>
      <c r="K886" s="52"/>
      <c r="L886" s="52"/>
      <c r="M886" s="52"/>
      <c r="N886" s="52"/>
      <c r="O886" s="59"/>
      <c r="P886" s="52"/>
    </row>
    <row r="887" spans="1:16">
      <c r="A887" s="51"/>
      <c r="B887" s="52"/>
      <c r="C887" s="148"/>
      <c r="D887" s="52"/>
      <c r="E887" s="52"/>
      <c r="F887" s="52"/>
      <c r="G887" s="52"/>
      <c r="H887" s="52"/>
      <c r="I887" s="52"/>
      <c r="J887" s="52"/>
      <c r="K887" s="52"/>
      <c r="L887" s="52"/>
      <c r="M887" s="52"/>
      <c r="N887" s="52"/>
      <c r="O887" s="59"/>
      <c r="P887" s="52"/>
    </row>
    <row r="888" spans="1:16">
      <c r="A888" s="51"/>
      <c r="B888" s="52"/>
      <c r="C888" s="148"/>
      <c r="D888" s="52"/>
      <c r="E888" s="52"/>
      <c r="F888" s="52"/>
      <c r="G888" s="52"/>
      <c r="H888" s="52"/>
      <c r="I888" s="52"/>
      <c r="J888" s="52"/>
      <c r="K888" s="52"/>
      <c r="L888" s="52"/>
      <c r="M888" s="52"/>
      <c r="N888" s="52"/>
      <c r="O888" s="59"/>
      <c r="P888" s="52"/>
    </row>
    <row r="889" spans="1:16">
      <c r="A889" s="51"/>
      <c r="B889" s="52"/>
      <c r="C889" s="148"/>
      <c r="D889" s="52"/>
      <c r="E889" s="52"/>
      <c r="F889" s="52"/>
      <c r="G889" s="52"/>
      <c r="H889" s="52"/>
      <c r="I889" s="52"/>
      <c r="J889" s="52"/>
      <c r="K889" s="52"/>
      <c r="L889" s="52"/>
      <c r="M889" s="52"/>
      <c r="N889" s="52"/>
      <c r="O889" s="59"/>
      <c r="P889" s="52"/>
    </row>
    <row r="890" spans="1:16">
      <c r="A890" s="51"/>
      <c r="B890" s="52"/>
      <c r="C890" s="148"/>
      <c r="D890" s="52"/>
      <c r="E890" s="52"/>
      <c r="F890" s="52"/>
      <c r="G890" s="52"/>
      <c r="H890" s="52"/>
      <c r="I890" s="52"/>
      <c r="J890" s="52"/>
      <c r="K890" s="52"/>
      <c r="L890" s="52"/>
      <c r="M890" s="52"/>
      <c r="N890" s="52"/>
      <c r="O890" s="59"/>
      <c r="P890" s="52"/>
    </row>
    <row r="891" spans="1:16">
      <c r="A891" s="51"/>
      <c r="B891" s="52"/>
      <c r="C891" s="148"/>
      <c r="D891" s="52"/>
      <c r="E891" s="52"/>
      <c r="F891" s="52"/>
      <c r="G891" s="52"/>
      <c r="H891" s="52"/>
      <c r="I891" s="52"/>
      <c r="J891" s="52"/>
      <c r="K891" s="52"/>
      <c r="L891" s="52"/>
      <c r="M891" s="52"/>
      <c r="N891" s="52"/>
      <c r="O891" s="59"/>
      <c r="P891" s="52"/>
    </row>
    <row r="892" spans="1:16">
      <c r="A892" s="51"/>
      <c r="B892" s="52"/>
      <c r="C892" s="148"/>
      <c r="D892" s="52"/>
      <c r="E892" s="52"/>
      <c r="F892" s="52"/>
      <c r="G892" s="52"/>
      <c r="H892" s="52"/>
      <c r="I892" s="52"/>
      <c r="J892" s="52"/>
      <c r="K892" s="52"/>
      <c r="L892" s="52"/>
      <c r="M892" s="52"/>
      <c r="N892" s="52"/>
      <c r="O892" s="59"/>
      <c r="P892" s="52"/>
    </row>
    <row r="893" spans="1:16">
      <c r="A893" s="51"/>
      <c r="B893" s="52"/>
      <c r="C893" s="148"/>
      <c r="D893" s="52"/>
      <c r="E893" s="52"/>
      <c r="F893" s="52"/>
      <c r="G893" s="52"/>
      <c r="H893" s="52"/>
      <c r="I893" s="52"/>
      <c r="J893" s="52"/>
      <c r="K893" s="52"/>
      <c r="L893" s="52"/>
      <c r="M893" s="52"/>
      <c r="N893" s="52"/>
      <c r="O893" s="59"/>
      <c r="P893" s="52"/>
    </row>
    <row r="894" spans="1:16">
      <c r="A894" s="51"/>
      <c r="B894" s="52"/>
      <c r="C894" s="148"/>
      <c r="D894" s="52"/>
      <c r="E894" s="52"/>
      <c r="F894" s="52"/>
      <c r="G894" s="52"/>
      <c r="H894" s="52"/>
      <c r="I894" s="52"/>
      <c r="J894" s="52"/>
      <c r="K894" s="52"/>
      <c r="L894" s="52"/>
      <c r="M894" s="52"/>
      <c r="N894" s="52"/>
      <c r="O894" s="59"/>
      <c r="P894" s="52"/>
    </row>
    <row r="895" spans="1:16">
      <c r="A895" s="51"/>
      <c r="B895" s="52"/>
      <c r="C895" s="148"/>
      <c r="D895" s="52"/>
      <c r="E895" s="52"/>
      <c r="F895" s="52"/>
      <c r="G895" s="52"/>
      <c r="H895" s="52"/>
      <c r="I895" s="52"/>
      <c r="J895" s="52"/>
      <c r="K895" s="52"/>
      <c r="L895" s="52"/>
      <c r="M895" s="52"/>
      <c r="N895" s="52"/>
      <c r="O895" s="59"/>
      <c r="P895" s="52"/>
    </row>
    <row r="896" spans="1:16">
      <c r="A896" s="51"/>
      <c r="B896" s="52"/>
      <c r="C896" s="148"/>
      <c r="D896" s="52"/>
      <c r="E896" s="52"/>
      <c r="F896" s="52"/>
      <c r="G896" s="52"/>
      <c r="H896" s="52"/>
      <c r="I896" s="52"/>
      <c r="J896" s="52"/>
      <c r="K896" s="52"/>
      <c r="L896" s="52"/>
      <c r="M896" s="52"/>
      <c r="N896" s="52"/>
      <c r="O896" s="59"/>
      <c r="P896" s="52"/>
    </row>
    <row r="897" spans="1:16">
      <c r="A897" s="51"/>
      <c r="B897" s="52"/>
      <c r="C897" s="148"/>
      <c r="D897" s="52"/>
      <c r="E897" s="52"/>
      <c r="F897" s="52"/>
      <c r="G897" s="52"/>
      <c r="H897" s="52"/>
      <c r="I897" s="52"/>
      <c r="J897" s="52"/>
      <c r="K897" s="52"/>
      <c r="L897" s="52"/>
      <c r="M897" s="52"/>
      <c r="N897" s="52"/>
      <c r="O897" s="59"/>
      <c r="P897" s="52"/>
    </row>
    <row r="898" spans="1:16">
      <c r="A898" s="51"/>
      <c r="B898" s="52"/>
      <c r="C898" s="148"/>
      <c r="D898" s="52"/>
      <c r="E898" s="52"/>
      <c r="F898" s="52"/>
      <c r="G898" s="52"/>
      <c r="H898" s="52"/>
      <c r="I898" s="52"/>
      <c r="J898" s="52"/>
      <c r="K898" s="52"/>
      <c r="L898" s="52"/>
      <c r="M898" s="52"/>
      <c r="N898" s="52"/>
      <c r="O898" s="59"/>
      <c r="P898" s="52"/>
    </row>
    <row r="899" spans="1:16">
      <c r="A899" s="51"/>
      <c r="B899" s="52"/>
      <c r="C899" s="148"/>
      <c r="D899" s="52"/>
      <c r="E899" s="52"/>
      <c r="F899" s="52"/>
      <c r="G899" s="52"/>
      <c r="H899" s="52"/>
      <c r="I899" s="52"/>
      <c r="J899" s="52"/>
      <c r="K899" s="52"/>
      <c r="L899" s="52"/>
      <c r="M899" s="52"/>
      <c r="N899" s="52"/>
      <c r="O899" s="59"/>
      <c r="P899" s="52"/>
    </row>
    <row r="900" spans="1:16">
      <c r="A900" s="51"/>
      <c r="B900" s="52"/>
      <c r="C900" s="148"/>
      <c r="D900" s="52"/>
      <c r="E900" s="52"/>
      <c r="F900" s="52"/>
      <c r="G900" s="52"/>
      <c r="H900" s="52"/>
      <c r="I900" s="52"/>
      <c r="J900" s="52"/>
      <c r="K900" s="52"/>
      <c r="L900" s="52"/>
      <c r="M900" s="52"/>
      <c r="N900" s="52"/>
      <c r="O900" s="59"/>
      <c r="P900" s="52"/>
    </row>
    <row r="901" spans="1:16">
      <c r="A901" s="51"/>
      <c r="B901" s="52"/>
      <c r="C901" s="148"/>
      <c r="D901" s="52"/>
      <c r="E901" s="52"/>
      <c r="F901" s="52"/>
      <c r="G901" s="52"/>
      <c r="H901" s="52"/>
      <c r="I901" s="52"/>
      <c r="J901" s="52"/>
      <c r="K901" s="52"/>
      <c r="L901" s="52"/>
      <c r="M901" s="52"/>
      <c r="N901" s="52"/>
      <c r="O901" s="59"/>
      <c r="P901" s="52"/>
    </row>
    <row r="902" spans="1:16">
      <c r="A902" s="51"/>
      <c r="B902" s="52"/>
      <c r="C902" s="148"/>
      <c r="D902" s="52"/>
      <c r="E902" s="52"/>
      <c r="F902" s="52"/>
      <c r="G902" s="52"/>
      <c r="H902" s="52"/>
      <c r="I902" s="52"/>
      <c r="J902" s="52"/>
      <c r="K902" s="52"/>
      <c r="L902" s="52"/>
      <c r="M902" s="52"/>
      <c r="N902" s="52"/>
      <c r="O902" s="59"/>
      <c r="P902" s="52"/>
    </row>
    <row r="903" spans="1:16">
      <c r="A903" s="51"/>
      <c r="B903" s="52"/>
      <c r="C903" s="148"/>
      <c r="D903" s="52"/>
      <c r="E903" s="52"/>
      <c r="F903" s="52"/>
      <c r="G903" s="52"/>
      <c r="H903" s="52"/>
      <c r="I903" s="52"/>
      <c r="J903" s="52"/>
      <c r="K903" s="52"/>
      <c r="L903" s="52"/>
      <c r="M903" s="52"/>
      <c r="N903" s="52"/>
      <c r="O903" s="59"/>
      <c r="P903" s="52"/>
    </row>
    <row r="904" spans="1:16">
      <c r="A904" s="51"/>
      <c r="B904" s="52"/>
      <c r="C904" s="148"/>
      <c r="D904" s="52"/>
      <c r="E904" s="52"/>
      <c r="F904" s="52"/>
      <c r="G904" s="52"/>
      <c r="H904" s="52"/>
      <c r="I904" s="52"/>
      <c r="J904" s="52"/>
      <c r="K904" s="52"/>
      <c r="L904" s="52"/>
      <c r="M904" s="52"/>
      <c r="N904" s="52"/>
      <c r="O904" s="59"/>
      <c r="P904" s="52"/>
    </row>
    <row r="905" spans="1:16">
      <c r="A905" s="51"/>
      <c r="B905" s="52"/>
      <c r="C905" s="148"/>
      <c r="D905" s="52"/>
      <c r="E905" s="52"/>
      <c r="F905" s="52"/>
      <c r="G905" s="52"/>
      <c r="H905" s="52"/>
      <c r="I905" s="52"/>
      <c r="J905" s="52"/>
      <c r="K905" s="52"/>
      <c r="L905" s="52"/>
      <c r="M905" s="52"/>
      <c r="N905" s="52"/>
      <c r="O905" s="59"/>
      <c r="P905" s="52"/>
    </row>
    <row r="906" spans="1:16">
      <c r="A906" s="51"/>
      <c r="B906" s="52"/>
      <c r="C906" s="148"/>
      <c r="D906" s="52"/>
      <c r="E906" s="52"/>
      <c r="F906" s="52"/>
      <c r="G906" s="52"/>
      <c r="H906" s="52"/>
      <c r="I906" s="52"/>
      <c r="J906" s="52"/>
      <c r="K906" s="52"/>
      <c r="L906" s="52"/>
      <c r="M906" s="52"/>
      <c r="N906" s="52"/>
      <c r="O906" s="59"/>
      <c r="P906" s="52"/>
    </row>
    <row r="907" spans="1:16">
      <c r="A907" s="51"/>
      <c r="B907" s="52"/>
      <c r="C907" s="148"/>
      <c r="D907" s="52"/>
      <c r="E907" s="52"/>
      <c r="F907" s="52"/>
      <c r="G907" s="52"/>
      <c r="H907" s="52"/>
      <c r="I907" s="52"/>
      <c r="J907" s="52"/>
      <c r="K907" s="52"/>
      <c r="L907" s="52"/>
      <c r="M907" s="52"/>
      <c r="N907" s="52"/>
      <c r="O907" s="59"/>
      <c r="P907" s="52"/>
    </row>
    <row r="908" spans="1:16">
      <c r="A908" s="51"/>
      <c r="B908" s="52"/>
      <c r="C908" s="148"/>
      <c r="D908" s="52"/>
      <c r="E908" s="52"/>
      <c r="F908" s="52"/>
      <c r="G908" s="52"/>
      <c r="H908" s="52"/>
      <c r="I908" s="52"/>
      <c r="J908" s="52"/>
      <c r="K908" s="52"/>
      <c r="L908" s="52"/>
      <c r="M908" s="52"/>
      <c r="N908" s="52"/>
      <c r="O908" s="59"/>
      <c r="P908" s="52"/>
    </row>
    <row r="909" spans="1:16">
      <c r="A909" s="51"/>
      <c r="B909" s="52"/>
      <c r="C909" s="148"/>
      <c r="D909" s="52"/>
      <c r="E909" s="52"/>
      <c r="F909" s="52"/>
      <c r="G909" s="52"/>
      <c r="H909" s="52"/>
      <c r="I909" s="52"/>
      <c r="J909" s="52"/>
      <c r="K909" s="52"/>
      <c r="L909" s="52"/>
      <c r="M909" s="52"/>
      <c r="N909" s="52"/>
      <c r="O909" s="59"/>
      <c r="P909" s="52"/>
    </row>
    <row r="910" spans="1:16">
      <c r="A910" s="51"/>
      <c r="B910" s="52"/>
      <c r="C910" s="148"/>
      <c r="D910" s="52"/>
      <c r="E910" s="52"/>
      <c r="F910" s="52"/>
      <c r="G910" s="52"/>
      <c r="H910" s="52"/>
      <c r="I910" s="52"/>
      <c r="J910" s="52"/>
      <c r="K910" s="52"/>
      <c r="L910" s="52"/>
      <c r="M910" s="52"/>
      <c r="N910" s="52"/>
      <c r="O910" s="59"/>
      <c r="P910" s="52"/>
    </row>
    <row r="911" spans="1:16">
      <c r="A911" s="51"/>
      <c r="B911" s="52"/>
      <c r="C911" s="148"/>
      <c r="D911" s="52"/>
      <c r="E911" s="52"/>
      <c r="F911" s="52"/>
      <c r="G911" s="52"/>
      <c r="H911" s="52"/>
      <c r="I911" s="52"/>
      <c r="J911" s="52"/>
      <c r="K911" s="52"/>
      <c r="L911" s="52"/>
      <c r="M911" s="52"/>
      <c r="N911" s="52"/>
      <c r="O911" s="59"/>
      <c r="P911" s="52"/>
    </row>
    <row r="912" spans="1:16">
      <c r="A912" s="51"/>
      <c r="B912" s="52"/>
      <c r="C912" s="148"/>
      <c r="D912" s="52"/>
      <c r="E912" s="52"/>
      <c r="F912" s="52"/>
      <c r="G912" s="52"/>
      <c r="H912" s="52"/>
      <c r="I912" s="52"/>
      <c r="J912" s="52"/>
      <c r="K912" s="52"/>
      <c r="L912" s="52"/>
      <c r="M912" s="52"/>
      <c r="N912" s="52"/>
      <c r="O912" s="59"/>
      <c r="P912" s="52"/>
    </row>
    <row r="913" spans="1:16">
      <c r="A913" s="51"/>
      <c r="B913" s="52"/>
      <c r="C913" s="148"/>
      <c r="D913" s="52"/>
      <c r="E913" s="52"/>
      <c r="F913" s="52"/>
      <c r="G913" s="52"/>
      <c r="H913" s="52"/>
      <c r="I913" s="52"/>
      <c r="J913" s="52"/>
      <c r="K913" s="52"/>
      <c r="L913" s="52"/>
      <c r="M913" s="52"/>
      <c r="N913" s="52"/>
      <c r="O913" s="59"/>
      <c r="P913" s="52"/>
    </row>
    <row r="914" spans="1:16">
      <c r="A914" s="51"/>
      <c r="B914" s="52"/>
      <c r="C914" s="148"/>
      <c r="D914" s="52"/>
      <c r="E914" s="52"/>
      <c r="F914" s="52"/>
      <c r="G914" s="52"/>
      <c r="H914" s="52"/>
      <c r="I914" s="52"/>
      <c r="J914" s="52"/>
      <c r="K914" s="52"/>
      <c r="L914" s="52"/>
      <c r="M914" s="52"/>
      <c r="N914" s="52"/>
      <c r="O914" s="59"/>
      <c r="P914" s="52"/>
    </row>
    <row r="915" spans="1:16">
      <c r="A915" s="51"/>
      <c r="B915" s="52"/>
      <c r="C915" s="148"/>
      <c r="D915" s="52"/>
      <c r="E915" s="52"/>
      <c r="F915" s="52"/>
      <c r="G915" s="52"/>
      <c r="H915" s="52"/>
      <c r="I915" s="52"/>
      <c r="J915" s="52"/>
      <c r="K915" s="52"/>
      <c r="L915" s="52"/>
      <c r="M915" s="52"/>
      <c r="N915" s="52"/>
      <c r="O915" s="59"/>
      <c r="P915" s="52"/>
    </row>
    <row r="916" spans="1:16">
      <c r="A916" s="51"/>
      <c r="B916" s="52"/>
      <c r="C916" s="148"/>
      <c r="D916" s="52"/>
      <c r="E916" s="52"/>
      <c r="F916" s="52"/>
      <c r="G916" s="52"/>
      <c r="H916" s="52"/>
      <c r="I916" s="52"/>
      <c r="J916" s="52"/>
      <c r="K916" s="52"/>
      <c r="L916" s="52"/>
      <c r="M916" s="52"/>
      <c r="N916" s="52"/>
      <c r="O916" s="59"/>
      <c r="P916" s="52"/>
    </row>
    <row r="917" spans="1:16">
      <c r="A917" s="51"/>
      <c r="B917" s="52"/>
      <c r="C917" s="148"/>
      <c r="D917" s="52"/>
      <c r="E917" s="52"/>
      <c r="F917" s="52"/>
      <c r="G917" s="52"/>
      <c r="H917" s="52"/>
      <c r="I917" s="52"/>
      <c r="J917" s="52"/>
      <c r="K917" s="52"/>
      <c r="L917" s="52"/>
      <c r="M917" s="52"/>
      <c r="N917" s="52"/>
      <c r="O917" s="59"/>
      <c r="P917" s="52"/>
    </row>
    <row r="918" spans="1:16">
      <c r="A918" s="51"/>
      <c r="B918" s="52"/>
      <c r="C918" s="148"/>
      <c r="D918" s="52"/>
      <c r="E918" s="52"/>
      <c r="F918" s="52"/>
      <c r="G918" s="52"/>
      <c r="H918" s="52"/>
      <c r="I918" s="52"/>
      <c r="J918" s="52"/>
      <c r="K918" s="52"/>
      <c r="L918" s="52"/>
      <c r="M918" s="52"/>
      <c r="N918" s="52"/>
      <c r="O918" s="59"/>
      <c r="P918" s="52"/>
    </row>
    <row r="919" spans="1:16">
      <c r="A919" s="51"/>
      <c r="B919" s="52"/>
      <c r="C919" s="148"/>
      <c r="D919" s="52"/>
      <c r="E919" s="52"/>
      <c r="F919" s="52"/>
      <c r="G919" s="52"/>
      <c r="H919" s="52"/>
      <c r="I919" s="52"/>
      <c r="J919" s="52"/>
      <c r="K919" s="52"/>
      <c r="L919" s="52"/>
      <c r="M919" s="52"/>
      <c r="N919" s="52"/>
      <c r="O919" s="59"/>
      <c r="P919" s="52"/>
    </row>
    <row r="920" spans="1:16">
      <c r="A920" s="51"/>
      <c r="B920" s="52"/>
      <c r="C920" s="148"/>
      <c r="D920" s="52"/>
      <c r="E920" s="52"/>
      <c r="F920" s="52"/>
      <c r="G920" s="52"/>
      <c r="H920" s="52"/>
      <c r="I920" s="52"/>
      <c r="J920" s="52"/>
      <c r="K920" s="52"/>
      <c r="L920" s="52"/>
      <c r="M920" s="52"/>
      <c r="N920" s="52"/>
      <c r="O920" s="59"/>
      <c r="P920" s="52"/>
    </row>
    <row r="921" spans="1:16">
      <c r="A921" s="51"/>
      <c r="B921" s="52"/>
      <c r="C921" s="148"/>
      <c r="D921" s="52"/>
      <c r="E921" s="52"/>
      <c r="F921" s="52"/>
      <c r="G921" s="52"/>
      <c r="H921" s="52"/>
      <c r="I921" s="52"/>
      <c r="J921" s="52"/>
      <c r="K921" s="52"/>
      <c r="L921" s="52"/>
      <c r="M921" s="52"/>
      <c r="N921" s="52"/>
      <c r="O921" s="59"/>
      <c r="P921" s="52"/>
    </row>
    <row r="922" spans="1:16">
      <c r="A922" s="51"/>
      <c r="B922" s="52"/>
      <c r="C922" s="148"/>
      <c r="D922" s="52"/>
      <c r="E922" s="52"/>
      <c r="F922" s="52"/>
      <c r="G922" s="52"/>
      <c r="H922" s="52"/>
      <c r="I922" s="52"/>
      <c r="J922" s="52"/>
      <c r="K922" s="52"/>
      <c r="L922" s="52"/>
      <c r="M922" s="52"/>
      <c r="N922" s="52"/>
      <c r="O922" s="59"/>
      <c r="P922" s="52"/>
    </row>
    <row r="923" spans="1:16">
      <c r="A923" s="51"/>
      <c r="B923" s="52"/>
      <c r="C923" s="148"/>
      <c r="D923" s="52"/>
      <c r="E923" s="52"/>
      <c r="F923" s="52"/>
      <c r="G923" s="52"/>
      <c r="H923" s="52"/>
      <c r="I923" s="52"/>
      <c r="J923" s="52"/>
      <c r="K923" s="52"/>
      <c r="L923" s="52"/>
      <c r="M923" s="52"/>
      <c r="N923" s="52"/>
      <c r="O923" s="59"/>
      <c r="P923" s="52"/>
    </row>
    <row r="924" spans="1:16">
      <c r="A924" s="51"/>
      <c r="B924" s="52"/>
      <c r="C924" s="148"/>
      <c r="D924" s="52"/>
      <c r="E924" s="52"/>
      <c r="F924" s="52"/>
      <c r="G924" s="52"/>
      <c r="H924" s="52"/>
      <c r="I924" s="52"/>
      <c r="J924" s="52"/>
      <c r="K924" s="52"/>
      <c r="L924" s="52"/>
      <c r="M924" s="52"/>
      <c r="N924" s="52"/>
      <c r="O924" s="59"/>
      <c r="P924" s="52"/>
    </row>
    <row r="925" spans="1:16">
      <c r="A925" s="51"/>
      <c r="B925" s="52"/>
      <c r="C925" s="148"/>
      <c r="D925" s="52"/>
      <c r="E925" s="52"/>
      <c r="F925" s="52"/>
      <c r="G925" s="52"/>
      <c r="H925" s="52"/>
      <c r="I925" s="52"/>
      <c r="J925" s="52"/>
      <c r="K925" s="52"/>
      <c r="L925" s="52"/>
      <c r="M925" s="52"/>
      <c r="N925" s="52"/>
      <c r="O925" s="59"/>
      <c r="P925" s="52"/>
    </row>
    <row r="926" spans="1:16">
      <c r="A926" s="51"/>
      <c r="B926" s="52"/>
      <c r="C926" s="148"/>
      <c r="D926" s="52"/>
      <c r="E926" s="52"/>
      <c r="F926" s="52"/>
      <c r="G926" s="52"/>
      <c r="H926" s="52"/>
      <c r="I926" s="52"/>
      <c r="J926" s="52"/>
      <c r="K926" s="52"/>
      <c r="L926" s="52"/>
      <c r="M926" s="52"/>
      <c r="N926" s="52"/>
      <c r="O926" s="59"/>
      <c r="P926" s="52"/>
    </row>
    <row r="927" spans="1:16">
      <c r="A927" s="51"/>
      <c r="B927" s="52"/>
      <c r="C927" s="148"/>
      <c r="D927" s="52"/>
      <c r="E927" s="52"/>
      <c r="F927" s="52"/>
      <c r="G927" s="52"/>
      <c r="H927" s="52"/>
      <c r="I927" s="52"/>
      <c r="J927" s="52"/>
      <c r="K927" s="52"/>
      <c r="L927" s="52"/>
      <c r="M927" s="52"/>
      <c r="N927" s="52"/>
      <c r="O927" s="59"/>
      <c r="P927" s="52"/>
    </row>
    <row r="928" spans="1:16">
      <c r="A928" s="51"/>
      <c r="B928" s="52"/>
      <c r="C928" s="148"/>
      <c r="D928" s="52"/>
      <c r="E928" s="52"/>
      <c r="F928" s="52"/>
      <c r="G928" s="52"/>
      <c r="H928" s="52"/>
      <c r="I928" s="52"/>
      <c r="J928" s="52"/>
      <c r="K928" s="52"/>
      <c r="L928" s="52"/>
      <c r="M928" s="52"/>
      <c r="N928" s="52"/>
      <c r="O928" s="59"/>
      <c r="P928" s="52"/>
    </row>
    <row r="929" spans="1:16">
      <c r="A929" s="51"/>
      <c r="B929" s="52"/>
      <c r="C929" s="148"/>
      <c r="D929" s="52"/>
      <c r="E929" s="52"/>
      <c r="F929" s="52"/>
      <c r="G929" s="52"/>
      <c r="H929" s="52"/>
      <c r="I929" s="52"/>
      <c r="J929" s="52"/>
      <c r="K929" s="52"/>
      <c r="L929" s="52"/>
      <c r="M929" s="52"/>
      <c r="N929" s="52"/>
      <c r="O929" s="59"/>
      <c r="P929" s="52"/>
    </row>
    <row r="930" spans="1:16">
      <c r="A930" s="51"/>
      <c r="B930" s="52"/>
      <c r="C930" s="148"/>
      <c r="D930" s="52"/>
      <c r="E930" s="52"/>
      <c r="F930" s="52"/>
      <c r="G930" s="52"/>
      <c r="H930" s="52"/>
      <c r="I930" s="52"/>
      <c r="J930" s="52"/>
      <c r="K930" s="52"/>
      <c r="L930" s="52"/>
      <c r="M930" s="52"/>
      <c r="N930" s="52"/>
      <c r="O930" s="59"/>
      <c r="P930" s="52"/>
    </row>
    <row r="931" spans="1:16">
      <c r="A931" s="51"/>
      <c r="B931" s="52"/>
      <c r="C931" s="148"/>
      <c r="D931" s="52"/>
      <c r="E931" s="52"/>
      <c r="F931" s="52"/>
      <c r="G931" s="52"/>
      <c r="H931" s="52"/>
      <c r="I931" s="52"/>
      <c r="J931" s="52"/>
      <c r="K931" s="52"/>
      <c r="L931" s="52"/>
      <c r="M931" s="52"/>
      <c r="N931" s="52"/>
      <c r="O931" s="59"/>
      <c r="P931" s="52"/>
    </row>
    <row r="932" spans="1:16">
      <c r="A932" s="51"/>
      <c r="B932" s="52"/>
      <c r="C932" s="148"/>
      <c r="D932" s="52"/>
      <c r="E932" s="52"/>
      <c r="F932" s="52"/>
      <c r="G932" s="52"/>
      <c r="H932" s="52"/>
      <c r="I932" s="52"/>
      <c r="J932" s="52"/>
      <c r="K932" s="52"/>
      <c r="L932" s="52"/>
      <c r="M932" s="52"/>
      <c r="N932" s="52"/>
      <c r="O932" s="59"/>
      <c r="P932" s="52"/>
    </row>
    <row r="933" spans="1:16">
      <c r="A933" s="51"/>
      <c r="B933" s="52"/>
      <c r="C933" s="148"/>
      <c r="D933" s="52"/>
      <c r="E933" s="52"/>
      <c r="F933" s="52"/>
      <c r="G933" s="52"/>
      <c r="H933" s="52"/>
      <c r="I933" s="52"/>
      <c r="J933" s="52"/>
      <c r="K933" s="52"/>
      <c r="L933" s="52"/>
      <c r="M933" s="52"/>
      <c r="N933" s="52"/>
      <c r="O933" s="59"/>
      <c r="P933" s="52"/>
    </row>
    <row r="934" spans="1:16">
      <c r="A934" s="51"/>
      <c r="B934" s="52"/>
      <c r="C934" s="148"/>
      <c r="D934" s="52"/>
      <c r="E934" s="52"/>
      <c r="F934" s="52"/>
      <c r="G934" s="52"/>
      <c r="H934" s="52"/>
      <c r="I934" s="52"/>
      <c r="J934" s="52"/>
      <c r="K934" s="52"/>
      <c r="L934" s="52"/>
      <c r="M934" s="52"/>
      <c r="N934" s="52"/>
      <c r="O934" s="59"/>
      <c r="P934" s="52"/>
    </row>
    <row r="935" spans="1:16">
      <c r="A935" s="51"/>
      <c r="B935" s="52"/>
      <c r="C935" s="148"/>
      <c r="D935" s="52"/>
      <c r="E935" s="52"/>
      <c r="F935" s="52"/>
      <c r="G935" s="52"/>
      <c r="H935" s="52"/>
      <c r="I935" s="52"/>
      <c r="J935" s="52"/>
      <c r="K935" s="52"/>
      <c r="L935" s="52"/>
      <c r="M935" s="52"/>
      <c r="N935" s="52"/>
      <c r="O935" s="59"/>
      <c r="P935" s="52"/>
    </row>
    <row r="936" spans="1:16">
      <c r="A936" s="51"/>
      <c r="B936" s="52"/>
      <c r="C936" s="148"/>
      <c r="D936" s="52"/>
      <c r="E936" s="52"/>
      <c r="F936" s="52"/>
      <c r="G936" s="52"/>
      <c r="H936" s="52"/>
      <c r="I936" s="52"/>
      <c r="J936" s="52"/>
      <c r="K936" s="52"/>
      <c r="L936" s="52"/>
      <c r="M936" s="52"/>
      <c r="N936" s="52"/>
      <c r="O936" s="59"/>
      <c r="P936" s="52"/>
    </row>
    <row r="937" spans="1:16">
      <c r="A937" s="51"/>
      <c r="B937" s="52"/>
      <c r="C937" s="148"/>
      <c r="D937" s="52"/>
      <c r="E937" s="52"/>
      <c r="F937" s="52"/>
      <c r="G937" s="52"/>
      <c r="H937" s="52"/>
      <c r="I937" s="52"/>
      <c r="J937" s="52"/>
      <c r="K937" s="52"/>
      <c r="L937" s="52"/>
      <c r="M937" s="52"/>
      <c r="N937" s="52"/>
      <c r="O937" s="59"/>
      <c r="P937" s="52"/>
    </row>
    <row r="938" spans="1:16">
      <c r="A938" s="51"/>
      <c r="B938" s="52"/>
      <c r="C938" s="148"/>
      <c r="D938" s="52"/>
      <c r="E938" s="52"/>
      <c r="F938" s="52"/>
      <c r="G938" s="52"/>
      <c r="H938" s="52"/>
      <c r="I938" s="52"/>
      <c r="J938" s="52"/>
      <c r="K938" s="52"/>
      <c r="L938" s="52"/>
      <c r="M938" s="52"/>
      <c r="N938" s="52"/>
      <c r="O938" s="59"/>
      <c r="P938" s="52"/>
    </row>
    <row r="939" spans="1:16">
      <c r="A939" s="51"/>
      <c r="B939" s="52"/>
      <c r="C939" s="148"/>
      <c r="D939" s="52"/>
      <c r="E939" s="52"/>
      <c r="F939" s="52"/>
      <c r="G939" s="52"/>
      <c r="H939" s="52"/>
      <c r="I939" s="52"/>
      <c r="J939" s="52"/>
      <c r="K939" s="52"/>
      <c r="L939" s="52"/>
      <c r="M939" s="52"/>
      <c r="N939" s="52"/>
      <c r="O939" s="59"/>
      <c r="P939" s="52"/>
    </row>
    <row r="940" spans="1:16">
      <c r="A940" s="51"/>
      <c r="B940" s="52"/>
      <c r="C940" s="148"/>
      <c r="D940" s="52"/>
      <c r="E940" s="52"/>
      <c r="F940" s="52"/>
      <c r="G940" s="52"/>
      <c r="H940" s="52"/>
      <c r="I940" s="52"/>
      <c r="J940" s="52"/>
      <c r="K940" s="52"/>
      <c r="L940" s="52"/>
      <c r="M940" s="52"/>
      <c r="N940" s="52"/>
      <c r="O940" s="59"/>
      <c r="P940" s="52"/>
    </row>
    <row r="941" spans="1:16">
      <c r="A941" s="51"/>
      <c r="B941" s="52"/>
      <c r="C941" s="148"/>
      <c r="D941" s="52"/>
      <c r="E941" s="52"/>
      <c r="F941" s="52"/>
      <c r="G941" s="52"/>
      <c r="H941" s="52"/>
      <c r="I941" s="52"/>
      <c r="J941" s="52"/>
      <c r="K941" s="52"/>
      <c r="L941" s="52"/>
      <c r="M941" s="52"/>
      <c r="N941" s="52"/>
      <c r="O941" s="59"/>
      <c r="P941" s="52"/>
    </row>
    <row r="942" spans="1:16">
      <c r="A942" s="51"/>
      <c r="B942" s="52"/>
      <c r="C942" s="148"/>
      <c r="D942" s="52"/>
      <c r="E942" s="52"/>
      <c r="F942" s="52"/>
      <c r="G942" s="52"/>
      <c r="H942" s="52"/>
      <c r="I942" s="52"/>
      <c r="J942" s="52"/>
      <c r="K942" s="52"/>
      <c r="L942" s="52"/>
      <c r="M942" s="52"/>
      <c r="N942" s="52"/>
      <c r="O942" s="59"/>
      <c r="P942" s="52"/>
    </row>
    <row r="943" spans="1:16">
      <c r="A943" s="51"/>
      <c r="B943" s="52"/>
      <c r="C943" s="148"/>
      <c r="D943" s="52"/>
      <c r="E943" s="52"/>
      <c r="F943" s="52"/>
      <c r="G943" s="52"/>
      <c r="H943" s="52"/>
      <c r="I943" s="52"/>
      <c r="J943" s="52"/>
      <c r="K943" s="52"/>
      <c r="L943" s="52"/>
      <c r="M943" s="52"/>
      <c r="N943" s="52"/>
      <c r="O943" s="59"/>
      <c r="P943" s="52"/>
    </row>
    <row r="944" spans="1:16">
      <c r="A944" s="51"/>
      <c r="B944" s="52"/>
      <c r="C944" s="148"/>
      <c r="D944" s="52"/>
      <c r="E944" s="52"/>
      <c r="F944" s="52"/>
      <c r="G944" s="52"/>
      <c r="H944" s="52"/>
      <c r="I944" s="52"/>
      <c r="J944" s="52"/>
      <c r="K944" s="52"/>
      <c r="L944" s="52"/>
      <c r="M944" s="52"/>
      <c r="N944" s="52"/>
      <c r="O944" s="59"/>
      <c r="P944" s="52"/>
    </row>
    <row r="945" spans="1:16">
      <c r="A945" s="51"/>
      <c r="B945" s="52"/>
      <c r="C945" s="148"/>
      <c r="D945" s="52"/>
      <c r="E945" s="52"/>
      <c r="F945" s="52"/>
      <c r="G945" s="52"/>
      <c r="H945" s="52"/>
      <c r="I945" s="52"/>
      <c r="J945" s="52"/>
      <c r="K945" s="52"/>
      <c r="L945" s="52"/>
      <c r="M945" s="52"/>
      <c r="N945" s="52"/>
      <c r="O945" s="59"/>
      <c r="P945" s="52"/>
    </row>
    <row r="946" spans="1:16">
      <c r="A946" s="51"/>
      <c r="B946" s="52"/>
      <c r="C946" s="148"/>
      <c r="D946" s="52"/>
      <c r="E946" s="52"/>
      <c r="F946" s="52"/>
      <c r="G946" s="52"/>
      <c r="H946" s="52"/>
      <c r="I946" s="52"/>
      <c r="J946" s="52"/>
      <c r="K946" s="52"/>
      <c r="L946" s="52"/>
      <c r="M946" s="52"/>
      <c r="N946" s="52"/>
      <c r="O946" s="59"/>
      <c r="P946" s="52"/>
    </row>
    <row r="947" spans="1:16">
      <c r="A947" s="51"/>
      <c r="B947" s="52"/>
      <c r="C947" s="148"/>
      <c r="D947" s="52"/>
      <c r="E947" s="52"/>
      <c r="F947" s="52"/>
      <c r="G947" s="52"/>
      <c r="H947" s="52"/>
      <c r="I947" s="52"/>
      <c r="J947" s="52"/>
      <c r="K947" s="52"/>
      <c r="L947" s="52"/>
      <c r="M947" s="52"/>
      <c r="N947" s="52"/>
      <c r="O947" s="59"/>
      <c r="P947" s="52"/>
    </row>
    <row r="948" spans="1:16">
      <c r="A948" s="51"/>
      <c r="B948" s="52"/>
      <c r="C948" s="148"/>
      <c r="D948" s="52"/>
      <c r="E948" s="52"/>
      <c r="F948" s="52"/>
      <c r="G948" s="52"/>
      <c r="H948" s="52"/>
      <c r="I948" s="52"/>
      <c r="J948" s="52"/>
      <c r="K948" s="52"/>
      <c r="L948" s="52"/>
      <c r="M948" s="52"/>
      <c r="N948" s="52"/>
      <c r="O948" s="59"/>
      <c r="P948" s="52"/>
    </row>
    <row r="949" spans="1:16">
      <c r="A949" s="51"/>
      <c r="B949" s="52"/>
      <c r="C949" s="148"/>
      <c r="D949" s="52"/>
      <c r="E949" s="52"/>
      <c r="F949" s="52"/>
      <c r="G949" s="52"/>
      <c r="H949" s="52"/>
      <c r="I949" s="52"/>
      <c r="J949" s="52"/>
      <c r="K949" s="52"/>
      <c r="L949" s="52"/>
      <c r="M949" s="52"/>
      <c r="N949" s="52"/>
      <c r="O949" s="59"/>
      <c r="P949" s="52"/>
    </row>
    <row r="950" spans="1:16">
      <c r="A950" s="51"/>
      <c r="B950" s="52"/>
      <c r="C950" s="148"/>
      <c r="D950" s="52"/>
      <c r="E950" s="52"/>
      <c r="F950" s="52"/>
      <c r="G950" s="52"/>
      <c r="H950" s="52"/>
      <c r="I950" s="52"/>
      <c r="J950" s="52"/>
      <c r="K950" s="52"/>
      <c r="L950" s="52"/>
      <c r="M950" s="52"/>
      <c r="N950" s="52"/>
      <c r="O950" s="59"/>
      <c r="P950" s="52"/>
    </row>
    <row r="951" spans="1:16">
      <c r="A951" s="51"/>
      <c r="B951" s="52"/>
      <c r="C951" s="148"/>
      <c r="D951" s="52"/>
      <c r="E951" s="52"/>
      <c r="F951" s="52"/>
      <c r="G951" s="52"/>
      <c r="H951" s="52"/>
      <c r="I951" s="52"/>
      <c r="J951" s="52"/>
      <c r="K951" s="52"/>
      <c r="L951" s="52"/>
      <c r="M951" s="52"/>
      <c r="N951" s="52"/>
      <c r="O951" s="59"/>
      <c r="P951" s="52"/>
    </row>
    <row r="952" spans="1:16">
      <c r="A952" s="51"/>
      <c r="B952" s="52"/>
      <c r="C952" s="148"/>
      <c r="D952" s="52"/>
      <c r="E952" s="52"/>
      <c r="F952" s="52"/>
      <c r="G952" s="52"/>
      <c r="H952" s="52"/>
      <c r="I952" s="52"/>
      <c r="J952" s="52"/>
      <c r="K952" s="52"/>
      <c r="L952" s="52"/>
      <c r="M952" s="52"/>
      <c r="N952" s="52"/>
      <c r="O952" s="59"/>
      <c r="P952" s="52"/>
    </row>
    <row r="953" spans="1:16">
      <c r="A953" s="51"/>
      <c r="B953" s="52"/>
      <c r="C953" s="148"/>
      <c r="D953" s="52"/>
      <c r="E953" s="52"/>
      <c r="F953" s="52"/>
      <c r="G953" s="52"/>
      <c r="H953" s="52"/>
      <c r="I953" s="52"/>
      <c r="J953" s="52"/>
      <c r="K953" s="52"/>
      <c r="L953" s="52"/>
      <c r="M953" s="52"/>
      <c r="N953" s="52"/>
      <c r="O953" s="59"/>
      <c r="P953" s="52"/>
    </row>
    <row r="954" spans="1:16">
      <c r="A954" s="51"/>
      <c r="B954" s="52"/>
      <c r="C954" s="148"/>
      <c r="D954" s="52"/>
      <c r="E954" s="52"/>
      <c r="F954" s="52"/>
      <c r="G954" s="52"/>
      <c r="H954" s="52"/>
      <c r="I954" s="52"/>
      <c r="J954" s="52"/>
      <c r="K954" s="52"/>
      <c r="L954" s="52"/>
      <c r="M954" s="52"/>
      <c r="N954" s="52"/>
      <c r="O954" s="59"/>
      <c r="P954" s="52"/>
    </row>
    <row r="955" spans="1:16">
      <c r="A955" s="51"/>
      <c r="B955" s="52"/>
      <c r="C955" s="148"/>
      <c r="D955" s="52"/>
      <c r="E955" s="52"/>
      <c r="F955" s="52"/>
      <c r="G955" s="52"/>
      <c r="H955" s="52"/>
      <c r="I955" s="52"/>
      <c r="J955" s="52"/>
      <c r="K955" s="52"/>
      <c r="L955" s="52"/>
      <c r="M955" s="52"/>
      <c r="N955" s="52"/>
      <c r="O955" s="59"/>
      <c r="P955" s="52"/>
    </row>
    <row r="956" spans="1:16">
      <c r="A956" s="51"/>
      <c r="B956" s="52"/>
      <c r="C956" s="148"/>
      <c r="D956" s="52"/>
      <c r="E956" s="52"/>
      <c r="F956" s="52"/>
      <c r="G956" s="52"/>
      <c r="H956" s="52"/>
      <c r="I956" s="52"/>
      <c r="J956" s="52"/>
      <c r="K956" s="52"/>
      <c r="L956" s="52"/>
      <c r="M956" s="52"/>
      <c r="N956" s="52"/>
      <c r="O956" s="59"/>
      <c r="P956" s="52"/>
    </row>
    <row r="957" spans="1:16">
      <c r="A957" s="51"/>
      <c r="B957" s="52"/>
      <c r="C957" s="148"/>
      <c r="D957" s="52"/>
      <c r="E957" s="52"/>
      <c r="F957" s="52"/>
      <c r="G957" s="52"/>
      <c r="H957" s="52"/>
      <c r="I957" s="52"/>
      <c r="J957" s="52"/>
      <c r="K957" s="52"/>
      <c r="L957" s="52"/>
      <c r="M957" s="52"/>
      <c r="N957" s="52"/>
      <c r="O957" s="59"/>
      <c r="P957" s="52"/>
    </row>
    <row r="958" spans="1:16">
      <c r="A958" s="51"/>
      <c r="B958" s="52"/>
      <c r="C958" s="148"/>
      <c r="D958" s="52"/>
      <c r="E958" s="52"/>
      <c r="F958" s="52"/>
      <c r="G958" s="52"/>
      <c r="H958" s="52"/>
      <c r="I958" s="52"/>
      <c r="J958" s="52"/>
      <c r="K958" s="52"/>
      <c r="L958" s="52"/>
      <c r="M958" s="52"/>
      <c r="N958" s="52"/>
      <c r="O958" s="59"/>
      <c r="P958" s="52"/>
    </row>
    <row r="959" spans="1:16">
      <c r="A959" s="51"/>
      <c r="B959" s="52"/>
      <c r="C959" s="148"/>
      <c r="D959" s="52"/>
      <c r="E959" s="52"/>
      <c r="F959" s="52"/>
      <c r="G959" s="52"/>
      <c r="H959" s="52"/>
      <c r="I959" s="52"/>
      <c r="J959" s="52"/>
      <c r="K959" s="52"/>
      <c r="L959" s="52"/>
      <c r="M959" s="52"/>
      <c r="N959" s="52"/>
      <c r="O959" s="59"/>
      <c r="P959" s="52"/>
    </row>
    <row r="960" spans="1:16">
      <c r="A960" s="51"/>
      <c r="B960" s="52"/>
      <c r="C960" s="148"/>
      <c r="D960" s="52"/>
      <c r="E960" s="52"/>
      <c r="F960" s="52"/>
      <c r="G960" s="52"/>
      <c r="H960" s="52"/>
      <c r="I960" s="52"/>
      <c r="J960" s="52"/>
      <c r="K960" s="52"/>
      <c r="L960" s="52"/>
      <c r="M960" s="52"/>
      <c r="N960" s="52"/>
      <c r="O960" s="59"/>
      <c r="P960" s="52"/>
    </row>
    <row r="961" spans="1:16">
      <c r="A961" s="51"/>
      <c r="B961" s="52"/>
      <c r="C961" s="148"/>
      <c r="D961" s="52"/>
      <c r="E961" s="52"/>
      <c r="F961" s="52"/>
      <c r="G961" s="52"/>
      <c r="H961" s="52"/>
      <c r="I961" s="52"/>
      <c r="J961" s="52"/>
      <c r="K961" s="52"/>
      <c r="L961" s="52"/>
      <c r="M961" s="52"/>
      <c r="N961" s="52"/>
      <c r="O961" s="59"/>
      <c r="P961" s="52"/>
    </row>
    <row r="962" spans="1:16">
      <c r="A962" s="51"/>
      <c r="B962" s="52"/>
      <c r="C962" s="148"/>
      <c r="D962" s="52"/>
      <c r="E962" s="52"/>
      <c r="F962" s="52"/>
      <c r="G962" s="52"/>
      <c r="H962" s="52"/>
      <c r="I962" s="52"/>
      <c r="J962" s="52"/>
      <c r="K962" s="52"/>
      <c r="L962" s="52"/>
      <c r="M962" s="52"/>
      <c r="N962" s="52"/>
      <c r="O962" s="59"/>
      <c r="P962" s="52"/>
    </row>
    <row r="963" spans="1:16">
      <c r="A963" s="51"/>
      <c r="B963" s="52"/>
      <c r="C963" s="148"/>
      <c r="D963" s="52"/>
      <c r="E963" s="52"/>
      <c r="F963" s="52"/>
      <c r="G963" s="52"/>
      <c r="H963" s="52"/>
      <c r="I963" s="52"/>
      <c r="J963" s="52"/>
      <c r="K963" s="52"/>
      <c r="L963" s="52"/>
      <c r="M963" s="52"/>
      <c r="N963" s="52"/>
      <c r="O963" s="59"/>
      <c r="P963" s="52"/>
    </row>
    <row r="964" spans="1:16">
      <c r="A964" s="51"/>
      <c r="B964" s="52"/>
      <c r="C964" s="148"/>
      <c r="D964" s="52"/>
      <c r="E964" s="52"/>
      <c r="F964" s="52"/>
      <c r="G964" s="52"/>
      <c r="H964" s="52"/>
      <c r="I964" s="52"/>
      <c r="J964" s="52"/>
      <c r="K964" s="52"/>
      <c r="L964" s="52"/>
      <c r="M964" s="52"/>
      <c r="N964" s="52"/>
      <c r="O964" s="59"/>
      <c r="P964" s="52"/>
    </row>
    <row r="965" spans="1:16">
      <c r="A965" s="51"/>
      <c r="B965" s="52"/>
      <c r="C965" s="148"/>
      <c r="D965" s="52"/>
      <c r="E965" s="52"/>
      <c r="F965" s="52"/>
      <c r="G965" s="52"/>
      <c r="H965" s="52"/>
      <c r="I965" s="52"/>
      <c r="J965" s="52"/>
      <c r="K965" s="52"/>
      <c r="L965" s="52"/>
      <c r="M965" s="52"/>
      <c r="N965" s="52"/>
      <c r="O965" s="59"/>
      <c r="P965" s="52"/>
    </row>
    <row r="966" spans="1:16">
      <c r="A966" s="51"/>
      <c r="B966" s="52"/>
      <c r="C966" s="148"/>
      <c r="D966" s="52"/>
      <c r="E966" s="52"/>
      <c r="F966" s="52"/>
      <c r="G966" s="52"/>
      <c r="H966" s="52"/>
      <c r="I966" s="52"/>
      <c r="J966" s="52"/>
      <c r="K966" s="52"/>
      <c r="L966" s="52"/>
      <c r="M966" s="52"/>
      <c r="N966" s="52"/>
      <c r="O966" s="59"/>
      <c r="P966" s="52"/>
    </row>
    <row r="967" spans="1:16">
      <c r="A967" s="51"/>
      <c r="B967" s="52"/>
      <c r="C967" s="148"/>
      <c r="D967" s="52"/>
      <c r="E967" s="52"/>
      <c r="F967" s="52"/>
      <c r="G967" s="52"/>
      <c r="H967" s="52"/>
      <c r="I967" s="52"/>
      <c r="J967" s="52"/>
      <c r="K967" s="52"/>
      <c r="L967" s="52"/>
      <c r="M967" s="52"/>
      <c r="N967" s="52"/>
      <c r="O967" s="59"/>
      <c r="P967" s="52"/>
    </row>
    <row r="968" spans="1:16">
      <c r="A968" s="51"/>
      <c r="B968" s="52"/>
      <c r="C968" s="148"/>
      <c r="D968" s="52"/>
      <c r="E968" s="52"/>
      <c r="F968" s="52"/>
      <c r="G968" s="52"/>
      <c r="H968" s="52"/>
      <c r="I968" s="52"/>
      <c r="J968" s="52"/>
      <c r="K968" s="52"/>
      <c r="L968" s="52"/>
      <c r="M968" s="52"/>
      <c r="N968" s="52"/>
      <c r="O968" s="59"/>
      <c r="P968" s="52"/>
    </row>
    <row r="969" spans="1:16">
      <c r="A969" s="51"/>
      <c r="B969" s="52"/>
      <c r="C969" s="148"/>
      <c r="D969" s="52"/>
      <c r="E969" s="52"/>
      <c r="F969" s="52"/>
      <c r="G969" s="52"/>
      <c r="H969" s="52"/>
      <c r="I969" s="52"/>
      <c r="J969" s="52"/>
      <c r="K969" s="52"/>
      <c r="L969" s="52"/>
      <c r="M969" s="52"/>
      <c r="N969" s="52"/>
      <c r="O969" s="59"/>
      <c r="P969" s="52"/>
    </row>
    <row r="970" spans="1:16">
      <c r="A970" s="51"/>
      <c r="B970" s="52"/>
      <c r="C970" s="148"/>
      <c r="D970" s="52"/>
      <c r="E970" s="52"/>
      <c r="F970" s="52"/>
      <c r="G970" s="52"/>
      <c r="H970" s="52"/>
      <c r="I970" s="52"/>
      <c r="J970" s="52"/>
      <c r="K970" s="52"/>
      <c r="L970" s="52"/>
      <c r="M970" s="52"/>
      <c r="N970" s="52"/>
      <c r="O970" s="59"/>
      <c r="P970" s="52"/>
    </row>
    <row r="971" spans="1:16">
      <c r="A971" s="51"/>
      <c r="B971" s="52"/>
      <c r="C971" s="148"/>
      <c r="D971" s="52"/>
      <c r="E971" s="52"/>
      <c r="F971" s="52"/>
      <c r="G971" s="52"/>
      <c r="H971" s="52"/>
      <c r="I971" s="52"/>
      <c r="J971" s="52"/>
      <c r="K971" s="52"/>
      <c r="L971" s="52"/>
      <c r="M971" s="52"/>
      <c r="N971" s="52"/>
      <c r="O971" s="59"/>
      <c r="P971" s="52"/>
    </row>
    <row r="972" spans="1:16">
      <c r="A972" s="51"/>
      <c r="B972" s="52"/>
      <c r="C972" s="148"/>
      <c r="D972" s="52"/>
      <c r="E972" s="52"/>
      <c r="F972" s="52"/>
      <c r="G972" s="52"/>
      <c r="H972" s="52"/>
      <c r="I972" s="52"/>
      <c r="J972" s="52"/>
      <c r="K972" s="52"/>
      <c r="L972" s="52"/>
      <c r="M972" s="52"/>
      <c r="N972" s="52"/>
      <c r="O972" s="59"/>
      <c r="P972" s="52"/>
    </row>
    <row r="973" spans="1:16">
      <c r="A973" s="51"/>
      <c r="B973" s="52"/>
      <c r="C973" s="148"/>
      <c r="D973" s="52"/>
      <c r="E973" s="52"/>
      <c r="F973" s="52"/>
      <c r="G973" s="52"/>
      <c r="H973" s="52"/>
      <c r="I973" s="52"/>
      <c r="J973" s="52"/>
      <c r="K973" s="52"/>
      <c r="L973" s="52"/>
      <c r="M973" s="52"/>
      <c r="N973" s="52"/>
      <c r="O973" s="59"/>
      <c r="P973" s="52"/>
    </row>
    <row r="974" spans="1:16">
      <c r="A974" s="51"/>
      <c r="B974" s="52"/>
      <c r="C974" s="148"/>
      <c r="D974" s="52"/>
      <c r="E974" s="52"/>
      <c r="F974" s="52"/>
      <c r="G974" s="52"/>
      <c r="H974" s="52"/>
      <c r="I974" s="52"/>
      <c r="J974" s="52"/>
      <c r="K974" s="52"/>
      <c r="L974" s="52"/>
      <c r="M974" s="52"/>
      <c r="N974" s="52"/>
      <c r="O974" s="59"/>
      <c r="P974" s="52"/>
    </row>
    <row r="975" spans="1:16">
      <c r="A975" s="51"/>
      <c r="B975" s="52"/>
      <c r="C975" s="148"/>
      <c r="D975" s="52"/>
      <c r="E975" s="52"/>
      <c r="F975" s="52"/>
      <c r="G975" s="52"/>
      <c r="H975" s="52"/>
      <c r="I975" s="52"/>
      <c r="J975" s="52"/>
      <c r="K975" s="52"/>
      <c r="L975" s="52"/>
      <c r="M975" s="52"/>
      <c r="N975" s="52"/>
      <c r="O975" s="59"/>
      <c r="P975" s="52"/>
    </row>
    <row r="976" spans="1:16">
      <c r="A976" s="51"/>
      <c r="B976" s="52"/>
      <c r="C976" s="148"/>
      <c r="D976" s="52"/>
      <c r="E976" s="52"/>
      <c r="F976" s="52"/>
      <c r="G976" s="52"/>
      <c r="H976" s="52"/>
      <c r="I976" s="52"/>
      <c r="J976" s="52"/>
      <c r="K976" s="52"/>
      <c r="L976" s="52"/>
      <c r="M976" s="52"/>
      <c r="N976" s="52"/>
      <c r="O976" s="59"/>
      <c r="P976" s="52"/>
    </row>
    <row r="977" spans="1:16">
      <c r="A977" s="51"/>
      <c r="B977" s="52"/>
      <c r="C977" s="148"/>
      <c r="D977" s="52"/>
      <c r="E977" s="52"/>
      <c r="F977" s="52"/>
      <c r="G977" s="52"/>
      <c r="H977" s="52"/>
      <c r="I977" s="52"/>
      <c r="J977" s="52"/>
      <c r="K977" s="52"/>
      <c r="L977" s="52"/>
      <c r="M977" s="52"/>
      <c r="N977" s="52"/>
      <c r="O977" s="59"/>
      <c r="P977" s="52"/>
    </row>
    <row r="978" spans="1:16">
      <c r="A978" s="51"/>
      <c r="B978" s="52"/>
      <c r="C978" s="148"/>
      <c r="D978" s="52"/>
      <c r="E978" s="52"/>
      <c r="F978" s="52"/>
      <c r="G978" s="52"/>
      <c r="H978" s="52"/>
      <c r="I978" s="52"/>
      <c r="J978" s="52"/>
      <c r="K978" s="52"/>
      <c r="L978" s="52"/>
      <c r="M978" s="52"/>
      <c r="N978" s="52"/>
      <c r="O978" s="59"/>
      <c r="P978" s="52"/>
    </row>
    <row r="979" spans="1:16">
      <c r="A979" s="51"/>
      <c r="B979" s="52"/>
      <c r="C979" s="148"/>
      <c r="D979" s="52"/>
      <c r="E979" s="52"/>
      <c r="F979" s="52"/>
      <c r="G979" s="52"/>
      <c r="H979" s="52"/>
      <c r="I979" s="52"/>
      <c r="J979" s="52"/>
      <c r="K979" s="52"/>
      <c r="L979" s="52"/>
      <c r="M979" s="52"/>
      <c r="N979" s="52"/>
      <c r="O979" s="59"/>
      <c r="P979" s="52"/>
    </row>
    <row r="980" spans="1:16">
      <c r="A980" s="51"/>
      <c r="B980" s="52"/>
      <c r="C980" s="148"/>
      <c r="D980" s="52"/>
      <c r="E980" s="52"/>
      <c r="F980" s="52"/>
      <c r="G980" s="52"/>
      <c r="H980" s="52"/>
      <c r="I980" s="52"/>
      <c r="J980" s="52"/>
      <c r="K980" s="52"/>
      <c r="L980" s="52"/>
      <c r="M980" s="52"/>
      <c r="N980" s="52"/>
      <c r="O980" s="59"/>
      <c r="P980" s="52"/>
    </row>
    <row r="981" spans="1:16">
      <c r="A981" s="51"/>
      <c r="B981" s="52"/>
      <c r="C981" s="148"/>
      <c r="D981" s="52"/>
      <c r="E981" s="52"/>
      <c r="F981" s="52"/>
      <c r="G981" s="52"/>
      <c r="H981" s="52"/>
      <c r="I981" s="52"/>
      <c r="J981" s="52"/>
      <c r="K981" s="52"/>
      <c r="L981" s="52"/>
      <c r="M981" s="52"/>
      <c r="N981" s="52"/>
      <c r="O981" s="59"/>
      <c r="P981" s="52"/>
    </row>
    <row r="982" spans="1:16">
      <c r="A982" s="51"/>
      <c r="B982" s="52"/>
      <c r="C982" s="148"/>
      <c r="D982" s="52"/>
      <c r="E982" s="52"/>
      <c r="F982" s="52"/>
      <c r="G982" s="52"/>
      <c r="H982" s="52"/>
      <c r="I982" s="52"/>
      <c r="J982" s="52"/>
      <c r="K982" s="52"/>
      <c r="L982" s="52"/>
      <c r="M982" s="52"/>
      <c r="N982" s="52"/>
      <c r="O982" s="59"/>
      <c r="P982" s="52"/>
    </row>
    <row r="983" spans="1:16">
      <c r="A983" s="51"/>
      <c r="B983" s="52"/>
      <c r="C983" s="148"/>
      <c r="D983" s="52"/>
      <c r="E983" s="52"/>
      <c r="F983" s="52"/>
      <c r="G983" s="52"/>
      <c r="H983" s="52"/>
      <c r="I983" s="52"/>
      <c r="J983" s="52"/>
      <c r="K983" s="52"/>
      <c r="L983" s="52"/>
      <c r="M983" s="52"/>
      <c r="N983" s="52"/>
      <c r="O983" s="59"/>
      <c r="P983" s="52"/>
    </row>
    <row r="984" spans="1:16">
      <c r="A984" s="51"/>
      <c r="B984" s="52"/>
      <c r="C984" s="148"/>
      <c r="D984" s="52"/>
      <c r="E984" s="52"/>
      <c r="F984" s="52"/>
      <c r="G984" s="52"/>
      <c r="H984" s="52"/>
      <c r="I984" s="52"/>
      <c r="J984" s="52"/>
      <c r="K984" s="52"/>
      <c r="L984" s="52"/>
      <c r="M984" s="52"/>
      <c r="N984" s="52"/>
      <c r="O984" s="59"/>
      <c r="P984" s="52"/>
    </row>
    <row r="985" spans="1:16">
      <c r="A985" s="51"/>
      <c r="B985" s="52"/>
      <c r="C985" s="148"/>
      <c r="D985" s="52"/>
      <c r="E985" s="52"/>
      <c r="F985" s="52"/>
      <c r="G985" s="52"/>
      <c r="H985" s="52"/>
      <c r="I985" s="52"/>
      <c r="J985" s="52"/>
      <c r="K985" s="52"/>
      <c r="L985" s="52"/>
      <c r="M985" s="52"/>
      <c r="N985" s="52"/>
      <c r="O985" s="59"/>
      <c r="P985" s="52"/>
    </row>
    <row r="986" spans="1:16">
      <c r="A986" s="51"/>
      <c r="B986" s="52"/>
      <c r="C986" s="148"/>
      <c r="D986" s="52"/>
      <c r="E986" s="52"/>
      <c r="F986" s="52"/>
      <c r="G986" s="52"/>
      <c r="H986" s="52"/>
      <c r="I986" s="52"/>
      <c r="J986" s="52"/>
      <c r="K986" s="52"/>
      <c r="L986" s="52"/>
      <c r="M986" s="52"/>
      <c r="N986" s="52"/>
      <c r="O986" s="59"/>
      <c r="P986" s="52"/>
    </row>
    <row r="987" spans="1:16">
      <c r="A987" s="51"/>
      <c r="B987" s="52"/>
      <c r="C987" s="148"/>
      <c r="D987" s="52"/>
      <c r="E987" s="52"/>
      <c r="F987" s="52"/>
      <c r="G987" s="52"/>
      <c r="H987" s="52"/>
      <c r="I987" s="52"/>
      <c r="J987" s="52"/>
      <c r="K987" s="52"/>
      <c r="L987" s="52"/>
      <c r="M987" s="52"/>
      <c r="N987" s="52"/>
      <c r="O987" s="59"/>
      <c r="P987" s="52"/>
    </row>
    <row r="988" spans="1:16">
      <c r="A988" s="51"/>
      <c r="B988" s="52"/>
      <c r="C988" s="148"/>
      <c r="D988" s="52"/>
      <c r="E988" s="52"/>
      <c r="F988" s="52"/>
      <c r="G988" s="52"/>
      <c r="H988" s="52"/>
      <c r="I988" s="52"/>
      <c r="J988" s="52"/>
      <c r="K988" s="52"/>
      <c r="L988" s="52"/>
      <c r="M988" s="52"/>
      <c r="N988" s="52"/>
      <c r="O988" s="59"/>
      <c r="P988" s="52"/>
    </row>
    <row r="989" spans="1:16">
      <c r="A989" s="51"/>
      <c r="B989" s="52"/>
      <c r="C989" s="148"/>
      <c r="D989" s="52"/>
      <c r="E989" s="52"/>
      <c r="F989" s="52"/>
      <c r="G989" s="52"/>
      <c r="H989" s="52"/>
      <c r="I989" s="52"/>
      <c r="J989" s="52"/>
      <c r="K989" s="52"/>
      <c r="L989" s="52"/>
      <c r="M989" s="52"/>
      <c r="N989" s="52"/>
      <c r="O989" s="59"/>
      <c r="P989" s="52"/>
    </row>
    <row r="990" spans="1:16">
      <c r="A990" s="51"/>
      <c r="B990" s="52"/>
      <c r="C990" s="148"/>
      <c r="D990" s="52"/>
      <c r="E990" s="52"/>
      <c r="F990" s="52"/>
      <c r="G990" s="52"/>
      <c r="H990" s="52"/>
      <c r="I990" s="52"/>
      <c r="J990" s="52"/>
      <c r="K990" s="52"/>
      <c r="L990" s="52"/>
      <c r="M990" s="52"/>
      <c r="N990" s="52"/>
      <c r="O990" s="59"/>
      <c r="P990" s="52"/>
    </row>
    <row r="991" spans="1:16">
      <c r="A991" s="51"/>
      <c r="B991" s="52"/>
      <c r="C991" s="148"/>
      <c r="D991" s="52"/>
      <c r="E991" s="52"/>
      <c r="F991" s="52"/>
      <c r="G991" s="52"/>
      <c r="H991" s="52"/>
      <c r="I991" s="52"/>
      <c r="J991" s="52"/>
      <c r="K991" s="52"/>
      <c r="L991" s="52"/>
      <c r="M991" s="52"/>
      <c r="N991" s="52"/>
      <c r="O991" s="59"/>
      <c r="P991" s="52"/>
    </row>
    <row r="992" spans="1:16">
      <c r="A992" s="51"/>
      <c r="B992" s="52"/>
      <c r="C992" s="148"/>
      <c r="D992" s="52"/>
      <c r="E992" s="52"/>
      <c r="F992" s="52"/>
      <c r="G992" s="52"/>
      <c r="H992" s="52"/>
      <c r="I992" s="52"/>
      <c r="J992" s="52"/>
      <c r="K992" s="52"/>
      <c r="L992" s="52"/>
      <c r="M992" s="52"/>
      <c r="N992" s="52"/>
      <c r="O992" s="59"/>
      <c r="P992" s="52"/>
    </row>
    <row r="993" spans="1:16">
      <c r="A993" s="51"/>
      <c r="B993" s="52"/>
      <c r="C993" s="148"/>
      <c r="D993" s="52"/>
      <c r="E993" s="52"/>
      <c r="F993" s="52"/>
      <c r="G993" s="52"/>
      <c r="H993" s="52"/>
      <c r="I993" s="52"/>
      <c r="J993" s="52"/>
      <c r="K993" s="52"/>
      <c r="L993" s="52"/>
      <c r="M993" s="52"/>
      <c r="N993" s="52"/>
      <c r="O993" s="59"/>
      <c r="P993" s="52"/>
    </row>
    <row r="994" spans="1:16">
      <c r="A994" s="51"/>
      <c r="B994" s="52"/>
      <c r="C994" s="148"/>
      <c r="D994" s="52"/>
      <c r="E994" s="52"/>
      <c r="F994" s="52"/>
      <c r="G994" s="52"/>
      <c r="H994" s="52"/>
      <c r="I994" s="52"/>
      <c r="J994" s="52"/>
      <c r="K994" s="52"/>
      <c r="L994" s="52"/>
      <c r="M994" s="52"/>
      <c r="N994" s="52"/>
      <c r="O994" s="59"/>
      <c r="P994" s="52"/>
    </row>
    <row r="995" spans="1:16">
      <c r="A995" s="51"/>
      <c r="B995" s="52"/>
      <c r="C995" s="148"/>
      <c r="D995" s="52"/>
      <c r="E995" s="52"/>
      <c r="F995" s="52"/>
      <c r="G995" s="52"/>
      <c r="H995" s="52"/>
      <c r="I995" s="52"/>
      <c r="J995" s="52"/>
      <c r="K995" s="52"/>
      <c r="L995" s="52"/>
      <c r="M995" s="52"/>
      <c r="N995" s="52"/>
      <c r="O995" s="59"/>
      <c r="P995" s="52"/>
    </row>
    <row r="996" spans="1:16">
      <c r="A996" s="51"/>
      <c r="B996" s="52"/>
      <c r="C996" s="148"/>
      <c r="D996" s="52"/>
      <c r="E996" s="52"/>
      <c r="F996" s="52"/>
      <c r="G996" s="52"/>
      <c r="H996" s="52"/>
      <c r="I996" s="52"/>
      <c r="J996" s="52"/>
      <c r="K996" s="52"/>
      <c r="L996" s="52"/>
      <c r="M996" s="52"/>
      <c r="N996" s="52"/>
      <c r="O996" s="59"/>
      <c r="P996" s="52"/>
    </row>
    <row r="997" spans="1:16">
      <c r="A997" s="51"/>
      <c r="B997" s="52"/>
      <c r="C997" s="148"/>
      <c r="D997" s="52"/>
      <c r="E997" s="52"/>
      <c r="F997" s="52"/>
      <c r="G997" s="52"/>
      <c r="H997" s="52"/>
      <c r="I997" s="52"/>
      <c r="J997" s="52"/>
      <c r="K997" s="52"/>
      <c r="L997" s="52"/>
      <c r="M997" s="52"/>
      <c r="N997" s="52"/>
      <c r="O997" s="59"/>
      <c r="P997" s="52"/>
    </row>
    <row r="998" spans="1:16">
      <c r="A998" s="51"/>
      <c r="B998" s="52"/>
      <c r="C998" s="148"/>
      <c r="D998" s="52"/>
      <c r="E998" s="52"/>
      <c r="F998" s="52"/>
      <c r="G998" s="52"/>
      <c r="H998" s="52"/>
      <c r="I998" s="52"/>
      <c r="J998" s="52"/>
      <c r="K998" s="52"/>
      <c r="L998" s="52"/>
      <c r="M998" s="52"/>
      <c r="N998" s="52"/>
      <c r="O998" s="59"/>
      <c r="P998" s="52"/>
    </row>
    <row r="999" spans="1:16">
      <c r="A999" s="51"/>
      <c r="B999" s="52"/>
      <c r="C999" s="148"/>
      <c r="D999" s="52"/>
      <c r="E999" s="52"/>
      <c r="F999" s="52"/>
      <c r="G999" s="52"/>
      <c r="H999" s="52"/>
      <c r="I999" s="52"/>
      <c r="J999" s="52"/>
      <c r="K999" s="52"/>
      <c r="L999" s="52"/>
      <c r="M999" s="52"/>
      <c r="N999" s="52"/>
      <c r="O999" s="59"/>
      <c r="P999" s="52"/>
    </row>
    <row r="1000" spans="1:16">
      <c r="A1000" s="51"/>
      <c r="B1000" s="52"/>
      <c r="C1000" s="148"/>
      <c r="D1000" s="52"/>
      <c r="E1000" s="52"/>
      <c r="F1000" s="52"/>
      <c r="G1000" s="52"/>
      <c r="H1000" s="52"/>
      <c r="I1000" s="52"/>
      <c r="J1000" s="52"/>
      <c r="K1000" s="52"/>
      <c r="L1000" s="52"/>
      <c r="M1000" s="52"/>
      <c r="N1000" s="52"/>
      <c r="O1000" s="59"/>
      <c r="P1000" s="52"/>
    </row>
    <row r="1001" spans="1:16">
      <c r="A1001" s="51"/>
      <c r="B1001" s="52"/>
      <c r="C1001" s="148"/>
      <c r="D1001" s="52"/>
      <c r="E1001" s="52"/>
      <c r="F1001" s="52"/>
      <c r="G1001" s="52"/>
      <c r="H1001" s="52"/>
      <c r="I1001" s="52"/>
      <c r="J1001" s="52"/>
      <c r="K1001" s="52"/>
      <c r="L1001" s="52"/>
      <c r="M1001" s="52"/>
      <c r="N1001" s="52"/>
      <c r="O1001" s="59"/>
      <c r="P1001" s="52"/>
    </row>
    <row r="1002" spans="1:16">
      <c r="A1002" s="51"/>
      <c r="B1002" s="52"/>
      <c r="C1002" s="148"/>
      <c r="D1002" s="52"/>
      <c r="E1002" s="52"/>
      <c r="F1002" s="52"/>
      <c r="G1002" s="52"/>
      <c r="H1002" s="52"/>
      <c r="I1002" s="52"/>
      <c r="J1002" s="52"/>
      <c r="K1002" s="52"/>
      <c r="L1002" s="52"/>
      <c r="M1002" s="52"/>
      <c r="N1002" s="52"/>
      <c r="O1002" s="59"/>
      <c r="P1002" s="52"/>
    </row>
    <row r="1003" spans="1:16">
      <c r="A1003" s="51"/>
      <c r="B1003" s="52"/>
      <c r="C1003" s="148"/>
      <c r="D1003" s="52"/>
      <c r="E1003" s="52"/>
      <c r="F1003" s="52"/>
      <c r="G1003" s="52"/>
      <c r="H1003" s="52"/>
      <c r="I1003" s="52"/>
      <c r="J1003" s="52"/>
      <c r="K1003" s="52"/>
      <c r="L1003" s="52"/>
      <c r="M1003" s="52"/>
      <c r="N1003" s="52"/>
      <c r="O1003" s="59"/>
      <c r="P1003" s="52"/>
    </row>
    <row r="1004" spans="1:16">
      <c r="A1004" s="51"/>
      <c r="B1004" s="52"/>
      <c r="C1004" s="148"/>
      <c r="D1004" s="52"/>
      <c r="E1004" s="52"/>
      <c r="F1004" s="52"/>
      <c r="G1004" s="52"/>
      <c r="H1004" s="52"/>
      <c r="I1004" s="52"/>
      <c r="J1004" s="52"/>
      <c r="K1004" s="52"/>
      <c r="L1004" s="52"/>
      <c r="M1004" s="52"/>
      <c r="N1004" s="52"/>
      <c r="O1004" s="59"/>
      <c r="P1004" s="52"/>
    </row>
    <row r="1005" spans="1:16">
      <c r="A1005" s="51"/>
      <c r="B1005" s="52"/>
      <c r="C1005" s="148"/>
      <c r="D1005" s="52"/>
      <c r="E1005" s="52"/>
      <c r="F1005" s="52"/>
      <c r="G1005" s="52"/>
      <c r="H1005" s="52"/>
      <c r="I1005" s="52"/>
      <c r="J1005" s="52"/>
      <c r="K1005" s="52"/>
      <c r="L1005" s="52"/>
      <c r="M1005" s="52"/>
      <c r="N1005" s="52"/>
      <c r="O1005" s="59"/>
      <c r="P1005" s="52"/>
    </row>
    <row r="1006" spans="1:16">
      <c r="A1006" s="51"/>
      <c r="B1006" s="52"/>
      <c r="C1006" s="148"/>
      <c r="D1006" s="52"/>
      <c r="E1006" s="52"/>
      <c r="F1006" s="52"/>
      <c r="G1006" s="52"/>
      <c r="H1006" s="52"/>
      <c r="I1006" s="52"/>
      <c r="J1006" s="52"/>
      <c r="K1006" s="52"/>
      <c r="L1006" s="52"/>
      <c r="M1006" s="52"/>
      <c r="N1006" s="52"/>
      <c r="O1006" s="59"/>
      <c r="P1006" s="52"/>
    </row>
    <row r="1007" spans="1:16">
      <c r="A1007" s="51"/>
      <c r="B1007" s="52"/>
      <c r="C1007" s="148"/>
      <c r="D1007" s="52"/>
      <c r="E1007" s="52"/>
      <c r="F1007" s="52"/>
      <c r="G1007" s="52"/>
      <c r="H1007" s="52"/>
      <c r="I1007" s="52"/>
      <c r="J1007" s="52"/>
      <c r="K1007" s="52"/>
      <c r="L1007" s="52"/>
      <c r="M1007" s="52"/>
      <c r="N1007" s="52"/>
      <c r="O1007" s="59"/>
      <c r="P1007" s="52"/>
    </row>
    <row r="1008" spans="1:16">
      <c r="A1008" s="51"/>
      <c r="B1008" s="52"/>
      <c r="C1008" s="148"/>
      <c r="D1008" s="52"/>
      <c r="E1008" s="52"/>
      <c r="F1008" s="52"/>
      <c r="G1008" s="52"/>
      <c r="H1008" s="52"/>
      <c r="I1008" s="52"/>
      <c r="J1008" s="52"/>
      <c r="K1008" s="52"/>
      <c r="L1008" s="52"/>
      <c r="M1008" s="52"/>
      <c r="N1008" s="52"/>
      <c r="O1008" s="59"/>
      <c r="P1008" s="52"/>
    </row>
    <row r="1009" spans="1:16">
      <c r="A1009" s="51"/>
      <c r="B1009" s="52"/>
      <c r="C1009" s="148"/>
      <c r="D1009" s="52"/>
      <c r="E1009" s="52"/>
      <c r="F1009" s="52"/>
      <c r="G1009" s="52"/>
      <c r="H1009" s="52"/>
      <c r="I1009" s="52"/>
      <c r="J1009" s="52"/>
      <c r="K1009" s="52"/>
      <c r="L1009" s="52"/>
      <c r="M1009" s="52"/>
      <c r="N1009" s="52"/>
      <c r="O1009" s="59"/>
      <c r="P1009" s="52"/>
    </row>
    <row r="1010" spans="1:16">
      <c r="A1010" s="51"/>
      <c r="B1010" s="52"/>
      <c r="C1010" s="148"/>
      <c r="D1010" s="52"/>
      <c r="E1010" s="52"/>
      <c r="F1010" s="52"/>
      <c r="G1010" s="52"/>
      <c r="H1010" s="52"/>
      <c r="I1010" s="52"/>
      <c r="J1010" s="52"/>
      <c r="K1010" s="52"/>
      <c r="L1010" s="52"/>
      <c r="M1010" s="52"/>
      <c r="N1010" s="52"/>
      <c r="O1010" s="59"/>
      <c r="P1010" s="52"/>
    </row>
    <row r="1011" spans="1:16">
      <c r="A1011" s="51"/>
      <c r="B1011" s="52"/>
      <c r="C1011" s="148"/>
      <c r="D1011" s="52"/>
      <c r="E1011" s="52"/>
      <c r="F1011" s="52"/>
      <c r="G1011" s="52"/>
      <c r="H1011" s="52"/>
      <c r="I1011" s="52"/>
      <c r="J1011" s="52"/>
      <c r="K1011" s="52"/>
      <c r="L1011" s="52"/>
      <c r="M1011" s="52"/>
      <c r="N1011" s="52"/>
      <c r="O1011" s="59"/>
      <c r="P1011" s="52"/>
    </row>
    <row r="1012" spans="1:16">
      <c r="A1012" s="51"/>
      <c r="B1012" s="52"/>
      <c r="C1012" s="148"/>
      <c r="D1012" s="52"/>
      <c r="E1012" s="52"/>
      <c r="F1012" s="52"/>
      <c r="G1012" s="52"/>
      <c r="H1012" s="52"/>
      <c r="I1012" s="52"/>
      <c r="J1012" s="52"/>
      <c r="K1012" s="52"/>
      <c r="L1012" s="52"/>
      <c r="M1012" s="52"/>
      <c r="N1012" s="52"/>
      <c r="O1012" s="59"/>
      <c r="P1012" s="52"/>
    </row>
    <row r="1013" spans="1:16">
      <c r="A1013" s="51"/>
      <c r="B1013" s="52"/>
      <c r="C1013" s="148"/>
      <c r="D1013" s="52"/>
      <c r="E1013" s="52"/>
      <c r="F1013" s="52"/>
      <c r="G1013" s="52"/>
      <c r="H1013" s="52"/>
      <c r="I1013" s="52"/>
      <c r="J1013" s="52"/>
      <c r="K1013" s="52"/>
      <c r="L1013" s="52"/>
      <c r="M1013" s="52"/>
      <c r="N1013" s="52"/>
      <c r="O1013" s="59"/>
      <c r="P1013" s="52"/>
    </row>
    <row r="1014" spans="1:16">
      <c r="A1014" s="51"/>
      <c r="B1014" s="52"/>
      <c r="C1014" s="148"/>
      <c r="D1014" s="52"/>
      <c r="E1014" s="52"/>
      <c r="F1014" s="52"/>
      <c r="G1014" s="52"/>
      <c r="H1014" s="52"/>
      <c r="I1014" s="52"/>
      <c r="J1014" s="52"/>
      <c r="K1014" s="52"/>
      <c r="L1014" s="52"/>
      <c r="M1014" s="52"/>
      <c r="N1014" s="52"/>
      <c r="O1014" s="59"/>
      <c r="P1014" s="52"/>
    </row>
    <row r="1015" spans="1:16">
      <c r="A1015" s="51"/>
      <c r="B1015" s="52"/>
      <c r="C1015" s="148"/>
      <c r="D1015" s="52"/>
      <c r="E1015" s="52"/>
      <c r="F1015" s="52"/>
      <c r="G1015" s="52"/>
      <c r="H1015" s="52"/>
      <c r="I1015" s="52"/>
      <c r="J1015" s="52"/>
      <c r="K1015" s="52"/>
      <c r="L1015" s="52"/>
      <c r="M1015" s="52"/>
      <c r="N1015" s="52"/>
      <c r="O1015" s="59"/>
      <c r="P1015" s="52"/>
    </row>
    <row r="1016" spans="1:16">
      <c r="A1016" s="51"/>
      <c r="B1016" s="52"/>
      <c r="C1016" s="148"/>
      <c r="D1016" s="52"/>
      <c r="E1016" s="52"/>
      <c r="F1016" s="52"/>
      <c r="G1016" s="52"/>
      <c r="H1016" s="52"/>
      <c r="I1016" s="52"/>
      <c r="J1016" s="52"/>
      <c r="K1016" s="52"/>
      <c r="L1016" s="52"/>
      <c r="M1016" s="52"/>
      <c r="N1016" s="52"/>
      <c r="O1016" s="59"/>
      <c r="P1016" s="52"/>
    </row>
    <row r="1017" spans="1:16">
      <c r="A1017" s="51"/>
      <c r="B1017" s="52"/>
      <c r="C1017" s="148"/>
      <c r="D1017" s="52"/>
      <c r="E1017" s="52"/>
      <c r="F1017" s="52"/>
      <c r="G1017" s="52"/>
      <c r="H1017" s="52"/>
      <c r="I1017" s="52"/>
      <c r="J1017" s="52"/>
      <c r="K1017" s="52"/>
      <c r="L1017" s="52"/>
      <c r="M1017" s="52"/>
      <c r="N1017" s="52"/>
      <c r="O1017" s="59"/>
      <c r="P1017" s="52"/>
    </row>
    <row r="1018" spans="1:16">
      <c r="A1018" s="51"/>
      <c r="B1018" s="52"/>
      <c r="C1018" s="148"/>
      <c r="D1018" s="52"/>
      <c r="E1018" s="52"/>
      <c r="F1018" s="52"/>
      <c r="G1018" s="52"/>
      <c r="H1018" s="52"/>
      <c r="I1018" s="52"/>
      <c r="J1018" s="52"/>
      <c r="K1018" s="52"/>
      <c r="L1018" s="52"/>
      <c r="M1018" s="52"/>
      <c r="N1018" s="52"/>
      <c r="O1018" s="59"/>
      <c r="P1018" s="52"/>
    </row>
    <row r="1019" spans="1:16">
      <c r="A1019" s="51"/>
      <c r="B1019" s="52"/>
      <c r="C1019" s="148"/>
      <c r="D1019" s="52"/>
      <c r="E1019" s="52"/>
      <c r="F1019" s="52"/>
      <c r="G1019" s="52"/>
      <c r="H1019" s="52"/>
      <c r="I1019" s="52"/>
      <c r="J1019" s="52"/>
      <c r="K1019" s="52"/>
      <c r="L1019" s="52"/>
      <c r="M1019" s="52"/>
      <c r="N1019" s="52"/>
      <c r="O1019" s="59"/>
      <c r="P1019" s="52"/>
    </row>
    <row r="1020" spans="1:16">
      <c r="A1020" s="51"/>
      <c r="B1020" s="52"/>
      <c r="C1020" s="148"/>
      <c r="D1020" s="52"/>
      <c r="E1020" s="52"/>
      <c r="F1020" s="52"/>
      <c r="G1020" s="52"/>
      <c r="H1020" s="52"/>
      <c r="I1020" s="52"/>
      <c r="J1020" s="52"/>
      <c r="K1020" s="52"/>
      <c r="L1020" s="52"/>
      <c r="M1020" s="52"/>
      <c r="N1020" s="52"/>
      <c r="O1020" s="59"/>
      <c r="P1020" s="52"/>
    </row>
    <row r="1021" spans="1:16">
      <c r="A1021" s="51"/>
      <c r="B1021" s="52"/>
      <c r="C1021" s="148"/>
      <c r="D1021" s="52"/>
      <c r="E1021" s="52"/>
      <c r="F1021" s="52"/>
      <c r="G1021" s="52"/>
      <c r="H1021" s="52"/>
      <c r="I1021" s="52"/>
      <c r="J1021" s="52"/>
      <c r="K1021" s="52"/>
      <c r="L1021" s="52"/>
      <c r="M1021" s="52"/>
      <c r="N1021" s="52"/>
      <c r="O1021" s="59"/>
      <c r="P1021" s="52"/>
    </row>
    <row r="1022" spans="1:16">
      <c r="A1022" s="51"/>
      <c r="B1022" s="52"/>
      <c r="C1022" s="148"/>
      <c r="D1022" s="52"/>
      <c r="E1022" s="52"/>
      <c r="F1022" s="52"/>
      <c r="G1022" s="52"/>
      <c r="H1022" s="52"/>
      <c r="I1022" s="52"/>
      <c r="J1022" s="52"/>
      <c r="K1022" s="52"/>
      <c r="L1022" s="52"/>
      <c r="M1022" s="52"/>
      <c r="N1022" s="52"/>
      <c r="O1022" s="59"/>
      <c r="P1022" s="52"/>
    </row>
    <row r="1023" spans="1:16">
      <c r="A1023" s="51"/>
      <c r="B1023" s="52"/>
      <c r="C1023" s="148"/>
      <c r="D1023" s="52"/>
      <c r="E1023" s="52"/>
      <c r="F1023" s="52"/>
      <c r="G1023" s="52"/>
      <c r="H1023" s="52"/>
      <c r="I1023" s="52"/>
      <c r="J1023" s="52"/>
      <c r="K1023" s="52"/>
      <c r="L1023" s="52"/>
      <c r="M1023" s="52"/>
      <c r="N1023" s="52"/>
      <c r="O1023" s="59"/>
      <c r="P1023" s="52"/>
    </row>
    <row r="1024" spans="1:16">
      <c r="A1024" s="51"/>
      <c r="B1024" s="52"/>
      <c r="C1024" s="148"/>
      <c r="D1024" s="52"/>
      <c r="E1024" s="52"/>
      <c r="F1024" s="52"/>
      <c r="G1024" s="52"/>
      <c r="H1024" s="52"/>
      <c r="I1024" s="52"/>
      <c r="J1024" s="52"/>
      <c r="K1024" s="52"/>
      <c r="L1024" s="52"/>
      <c r="M1024" s="52"/>
      <c r="N1024" s="52"/>
      <c r="O1024" s="59"/>
      <c r="P1024" s="52"/>
    </row>
    <row r="1025" spans="1:16">
      <c r="A1025" s="51"/>
      <c r="B1025" s="52"/>
      <c r="C1025" s="148"/>
      <c r="D1025" s="52"/>
      <c r="E1025" s="52"/>
      <c r="F1025" s="52"/>
      <c r="G1025" s="52"/>
      <c r="H1025" s="52"/>
      <c r="I1025" s="52"/>
      <c r="J1025" s="52"/>
      <c r="K1025" s="52"/>
      <c r="L1025" s="52"/>
      <c r="M1025" s="52"/>
      <c r="N1025" s="52"/>
      <c r="O1025" s="59"/>
      <c r="P1025" s="52"/>
    </row>
    <row r="1026" spans="1:16">
      <c r="A1026" s="51"/>
      <c r="B1026" s="52"/>
      <c r="C1026" s="148"/>
      <c r="D1026" s="52"/>
      <c r="E1026" s="52"/>
      <c r="F1026" s="52"/>
      <c r="G1026" s="52"/>
      <c r="H1026" s="52"/>
      <c r="I1026" s="52"/>
      <c r="J1026" s="52"/>
      <c r="K1026" s="52"/>
      <c r="L1026" s="52"/>
      <c r="M1026" s="52"/>
      <c r="N1026" s="52"/>
      <c r="O1026" s="59"/>
      <c r="P1026" s="52"/>
    </row>
    <row r="1027" spans="1:16">
      <c r="A1027" s="51"/>
      <c r="B1027" s="52"/>
      <c r="C1027" s="148"/>
      <c r="D1027" s="52"/>
      <c r="E1027" s="52"/>
      <c r="F1027" s="52"/>
      <c r="G1027" s="52"/>
      <c r="H1027" s="52"/>
      <c r="I1027" s="52"/>
      <c r="J1027" s="52"/>
      <c r="K1027" s="52"/>
      <c r="L1027" s="52"/>
      <c r="M1027" s="52"/>
      <c r="N1027" s="52"/>
      <c r="O1027" s="59"/>
      <c r="P1027" s="52"/>
    </row>
    <row r="1028" spans="1:16">
      <c r="A1028" s="51"/>
      <c r="B1028" s="52"/>
      <c r="C1028" s="148"/>
      <c r="D1028" s="52"/>
      <c r="E1028" s="52"/>
      <c r="F1028" s="52"/>
      <c r="G1028" s="52"/>
      <c r="H1028" s="52"/>
      <c r="I1028" s="52"/>
      <c r="J1028" s="52"/>
      <c r="K1028" s="52"/>
      <c r="L1028" s="52"/>
      <c r="M1028" s="52"/>
      <c r="N1028" s="52"/>
      <c r="O1028" s="59"/>
      <c r="P1028" s="52"/>
    </row>
    <row r="1029" spans="1:16">
      <c r="A1029" s="51"/>
      <c r="B1029" s="52"/>
      <c r="C1029" s="148"/>
      <c r="D1029" s="52"/>
      <c r="E1029" s="52"/>
      <c r="F1029" s="52"/>
      <c r="G1029" s="52"/>
      <c r="H1029" s="52"/>
      <c r="I1029" s="52"/>
      <c r="J1029" s="52"/>
      <c r="K1029" s="52"/>
      <c r="L1029" s="52"/>
      <c r="M1029" s="52"/>
      <c r="N1029" s="52"/>
      <c r="O1029" s="59"/>
      <c r="P1029" s="52"/>
    </row>
    <row r="1030" spans="1:16">
      <c r="A1030" s="51"/>
      <c r="B1030" s="52"/>
      <c r="C1030" s="148"/>
      <c r="D1030" s="52"/>
      <c r="E1030" s="52"/>
      <c r="F1030" s="52"/>
      <c r="G1030" s="52"/>
      <c r="H1030" s="52"/>
      <c r="I1030" s="52"/>
      <c r="J1030" s="52"/>
      <c r="K1030" s="52"/>
      <c r="L1030" s="52"/>
      <c r="M1030" s="52"/>
      <c r="N1030" s="52"/>
      <c r="O1030" s="59"/>
      <c r="P1030" s="52"/>
    </row>
    <row r="1031" spans="1:16">
      <c r="A1031" s="51"/>
      <c r="B1031" s="52"/>
      <c r="C1031" s="148"/>
      <c r="D1031" s="52"/>
      <c r="E1031" s="52"/>
      <c r="F1031" s="52"/>
      <c r="G1031" s="52"/>
      <c r="H1031" s="52"/>
      <c r="I1031" s="52"/>
      <c r="J1031" s="52"/>
      <c r="K1031" s="52"/>
      <c r="L1031" s="52"/>
      <c r="M1031" s="52"/>
      <c r="N1031" s="52"/>
      <c r="O1031" s="59"/>
      <c r="P1031" s="52"/>
    </row>
    <row r="1032" spans="1:16">
      <c r="A1032" s="51"/>
      <c r="B1032" s="52"/>
      <c r="C1032" s="148"/>
      <c r="D1032" s="52"/>
      <c r="E1032" s="52"/>
      <c r="F1032" s="52"/>
      <c r="G1032" s="52"/>
      <c r="H1032" s="52"/>
      <c r="I1032" s="52"/>
      <c r="J1032" s="52"/>
      <c r="K1032" s="52"/>
      <c r="L1032" s="52"/>
      <c r="M1032" s="52"/>
      <c r="N1032" s="52"/>
      <c r="O1032" s="59"/>
      <c r="P1032" s="52"/>
    </row>
    <row r="1033" spans="1:16">
      <c r="A1033" s="51"/>
      <c r="B1033" s="52"/>
      <c r="C1033" s="148"/>
      <c r="D1033" s="52"/>
      <c r="E1033" s="52"/>
      <c r="F1033" s="52"/>
      <c r="G1033" s="52"/>
      <c r="H1033" s="52"/>
      <c r="I1033" s="52"/>
      <c r="J1033" s="52"/>
      <c r="K1033" s="52"/>
      <c r="L1033" s="52"/>
      <c r="M1033" s="52"/>
      <c r="N1033" s="52"/>
      <c r="O1033" s="59"/>
      <c r="P1033" s="52"/>
    </row>
    <row r="1034" spans="1:16">
      <c r="A1034" s="51"/>
      <c r="B1034" s="52"/>
      <c r="C1034" s="148"/>
      <c r="D1034" s="52"/>
      <c r="E1034" s="52"/>
      <c r="F1034" s="52"/>
      <c r="G1034" s="52"/>
      <c r="H1034" s="52"/>
      <c r="I1034" s="52"/>
      <c r="J1034" s="52"/>
      <c r="K1034" s="52"/>
      <c r="L1034" s="52"/>
      <c r="M1034" s="52"/>
      <c r="N1034" s="52"/>
      <c r="O1034" s="59"/>
      <c r="P1034" s="52"/>
    </row>
    <row r="1035" spans="1:16">
      <c r="A1035" s="51"/>
      <c r="B1035" s="52"/>
      <c r="C1035" s="148"/>
      <c r="D1035" s="52"/>
      <c r="E1035" s="52"/>
      <c r="F1035" s="52"/>
      <c r="G1035" s="52"/>
      <c r="H1035" s="52"/>
      <c r="I1035" s="52"/>
      <c r="J1035" s="52"/>
      <c r="K1035" s="52"/>
      <c r="L1035" s="52"/>
      <c r="M1035" s="52"/>
      <c r="N1035" s="52"/>
      <c r="O1035" s="59"/>
      <c r="P1035" s="52"/>
    </row>
    <row r="1036" spans="1:16">
      <c r="A1036" s="51"/>
      <c r="B1036" s="52"/>
      <c r="C1036" s="148"/>
      <c r="D1036" s="52"/>
      <c r="E1036" s="52"/>
      <c r="F1036" s="52"/>
      <c r="G1036" s="52"/>
      <c r="H1036" s="52"/>
      <c r="I1036" s="52"/>
      <c r="J1036" s="52"/>
      <c r="K1036" s="52"/>
      <c r="L1036" s="52"/>
      <c r="M1036" s="52"/>
      <c r="N1036" s="52"/>
      <c r="O1036" s="59"/>
      <c r="P1036" s="52"/>
    </row>
    <row r="1037" spans="1:16">
      <c r="A1037" s="51"/>
      <c r="B1037" s="52"/>
      <c r="C1037" s="148"/>
      <c r="D1037" s="52"/>
      <c r="E1037" s="52"/>
      <c r="F1037" s="52"/>
      <c r="G1037" s="52"/>
      <c r="H1037" s="52"/>
      <c r="I1037" s="52"/>
      <c r="J1037" s="52"/>
      <c r="K1037" s="52"/>
      <c r="L1037" s="52"/>
      <c r="M1037" s="52"/>
      <c r="N1037" s="52"/>
      <c r="O1037" s="59"/>
      <c r="P1037" s="52"/>
    </row>
    <row r="1038" spans="1:16">
      <c r="A1038" s="51"/>
      <c r="B1038" s="52"/>
      <c r="C1038" s="148"/>
      <c r="D1038" s="52"/>
      <c r="E1038" s="52"/>
      <c r="F1038" s="52"/>
      <c r="G1038" s="52"/>
      <c r="H1038" s="52"/>
      <c r="I1038" s="52"/>
      <c r="J1038" s="52"/>
      <c r="K1038" s="52"/>
      <c r="L1038" s="52"/>
      <c r="M1038" s="52"/>
      <c r="N1038" s="52"/>
      <c r="O1038" s="59"/>
      <c r="P1038" s="52"/>
    </row>
    <row r="1039" spans="1:16">
      <c r="A1039" s="51"/>
      <c r="B1039" s="52"/>
      <c r="C1039" s="148"/>
      <c r="D1039" s="52"/>
      <c r="E1039" s="52"/>
      <c r="F1039" s="52"/>
      <c r="G1039" s="52"/>
      <c r="H1039" s="52"/>
      <c r="I1039" s="52"/>
      <c r="J1039" s="52"/>
      <c r="K1039" s="52"/>
      <c r="L1039" s="52"/>
      <c r="M1039" s="52"/>
      <c r="N1039" s="52"/>
      <c r="O1039" s="59"/>
      <c r="P1039" s="52"/>
    </row>
    <row r="1040" spans="1:16">
      <c r="A1040" s="51"/>
      <c r="B1040" s="52"/>
      <c r="C1040" s="148"/>
      <c r="D1040" s="52"/>
      <c r="E1040" s="52"/>
      <c r="F1040" s="52"/>
      <c r="G1040" s="52"/>
      <c r="H1040" s="52"/>
      <c r="I1040" s="52"/>
      <c r="J1040" s="52"/>
      <c r="K1040" s="52"/>
      <c r="L1040" s="52"/>
      <c r="M1040" s="52"/>
      <c r="N1040" s="52"/>
      <c r="O1040" s="59"/>
      <c r="P1040" s="52"/>
    </row>
    <row r="1041" spans="1:16">
      <c r="A1041" s="51"/>
      <c r="B1041" s="52"/>
      <c r="C1041" s="148"/>
      <c r="D1041" s="52"/>
      <c r="E1041" s="52"/>
      <c r="F1041" s="52"/>
      <c r="G1041" s="52"/>
      <c r="H1041" s="52"/>
      <c r="I1041" s="52"/>
      <c r="J1041" s="52"/>
      <c r="K1041" s="52"/>
      <c r="L1041" s="52"/>
      <c r="M1041" s="52"/>
      <c r="N1041" s="52"/>
      <c r="O1041" s="59"/>
      <c r="P1041" s="52"/>
    </row>
    <row r="1042" spans="1:16">
      <c r="A1042" s="51"/>
      <c r="B1042" s="52"/>
      <c r="C1042" s="148"/>
      <c r="D1042" s="52"/>
      <c r="E1042" s="52"/>
      <c r="F1042" s="52"/>
      <c r="G1042" s="52"/>
      <c r="H1042" s="52"/>
      <c r="I1042" s="52"/>
      <c r="J1042" s="52"/>
      <c r="K1042" s="52"/>
      <c r="L1042" s="52"/>
      <c r="M1042" s="52"/>
      <c r="N1042" s="52"/>
      <c r="O1042" s="59"/>
      <c r="P1042" s="52"/>
    </row>
    <row r="1043" spans="1:16">
      <c r="A1043" s="51"/>
      <c r="B1043" s="52"/>
      <c r="C1043" s="148"/>
      <c r="D1043" s="52"/>
      <c r="E1043" s="52"/>
      <c r="F1043" s="52"/>
      <c r="G1043" s="52"/>
      <c r="H1043" s="52"/>
      <c r="I1043" s="52"/>
      <c r="J1043" s="52"/>
      <c r="K1043" s="52"/>
      <c r="L1043" s="52"/>
      <c r="M1043" s="52"/>
      <c r="N1043" s="52"/>
      <c r="O1043" s="59"/>
      <c r="P1043" s="52"/>
    </row>
    <row r="1044" spans="1:16">
      <c r="A1044" s="51"/>
      <c r="B1044" s="52"/>
      <c r="C1044" s="148"/>
      <c r="D1044" s="52"/>
      <c r="E1044" s="52"/>
      <c r="F1044" s="52"/>
      <c r="G1044" s="52"/>
      <c r="H1044" s="52"/>
      <c r="I1044" s="52"/>
      <c r="J1044" s="52"/>
      <c r="K1044" s="52"/>
      <c r="L1044" s="52"/>
      <c r="M1044" s="52"/>
      <c r="N1044" s="52"/>
      <c r="O1044" s="59"/>
      <c r="P1044" s="52"/>
    </row>
    <row r="1045" spans="1:16">
      <c r="A1045" s="51"/>
      <c r="B1045" s="52"/>
      <c r="C1045" s="148"/>
      <c r="D1045" s="52"/>
      <c r="E1045" s="52"/>
      <c r="F1045" s="52"/>
      <c r="G1045" s="52"/>
      <c r="H1045" s="52"/>
      <c r="I1045" s="52"/>
      <c r="J1045" s="52"/>
      <c r="K1045" s="52"/>
      <c r="L1045" s="52"/>
      <c r="M1045" s="52"/>
      <c r="N1045" s="52"/>
      <c r="O1045" s="59"/>
      <c r="P1045" s="52"/>
    </row>
    <row r="1046" spans="1:16">
      <c r="A1046" s="51"/>
      <c r="B1046" s="52"/>
      <c r="C1046" s="148"/>
      <c r="D1046" s="52"/>
      <c r="E1046" s="52"/>
      <c r="F1046" s="52"/>
      <c r="G1046" s="52"/>
      <c r="H1046" s="52"/>
      <c r="I1046" s="52"/>
      <c r="J1046" s="52"/>
      <c r="K1046" s="52"/>
      <c r="L1046" s="52"/>
      <c r="M1046" s="52"/>
      <c r="N1046" s="52"/>
      <c r="O1046" s="59"/>
      <c r="P1046" s="52"/>
    </row>
    <row r="1047" spans="1:16">
      <c r="A1047" s="51"/>
      <c r="B1047" s="52"/>
      <c r="C1047" s="148"/>
      <c r="D1047" s="52"/>
      <c r="E1047" s="52"/>
      <c r="F1047" s="52"/>
      <c r="G1047" s="52"/>
      <c r="H1047" s="52"/>
      <c r="I1047" s="52"/>
      <c r="J1047" s="52"/>
      <c r="K1047" s="52"/>
      <c r="L1047" s="52"/>
      <c r="M1047" s="52"/>
      <c r="N1047" s="52"/>
      <c r="O1047" s="59"/>
      <c r="P1047" s="52"/>
    </row>
    <row r="1048" spans="1:16">
      <c r="A1048" s="51"/>
      <c r="B1048" s="52"/>
      <c r="C1048" s="148"/>
      <c r="D1048" s="52"/>
      <c r="E1048" s="52"/>
      <c r="F1048" s="52"/>
      <c r="G1048" s="52"/>
      <c r="H1048" s="52"/>
      <c r="I1048" s="52"/>
      <c r="J1048" s="52"/>
      <c r="K1048" s="52"/>
      <c r="L1048" s="52"/>
      <c r="M1048" s="52"/>
      <c r="N1048" s="52"/>
      <c r="O1048" s="59"/>
      <c r="P1048" s="52"/>
    </row>
    <row r="1049" spans="1:16">
      <c r="A1049" s="51"/>
      <c r="B1049" s="52"/>
      <c r="C1049" s="148"/>
      <c r="D1049" s="52"/>
      <c r="E1049" s="52"/>
      <c r="F1049" s="52"/>
      <c r="G1049" s="52"/>
      <c r="H1049" s="52"/>
      <c r="I1049" s="52"/>
      <c r="J1049" s="52"/>
      <c r="K1049" s="52"/>
      <c r="L1049" s="52"/>
      <c r="M1049" s="52"/>
      <c r="N1049" s="52"/>
      <c r="O1049" s="59"/>
      <c r="P1049" s="52"/>
    </row>
    <row r="1050" spans="1:16">
      <c r="A1050" s="51"/>
      <c r="B1050" s="52"/>
      <c r="C1050" s="148"/>
      <c r="D1050" s="52"/>
      <c r="E1050" s="52"/>
      <c r="F1050" s="52"/>
      <c r="G1050" s="52"/>
      <c r="H1050" s="52"/>
      <c r="I1050" s="52"/>
      <c r="J1050" s="52"/>
      <c r="K1050" s="52"/>
      <c r="L1050" s="52"/>
      <c r="M1050" s="52"/>
      <c r="N1050" s="52"/>
      <c r="O1050" s="59"/>
      <c r="P1050" s="52"/>
    </row>
    <row r="1051" spans="1:16">
      <c r="A1051" s="51"/>
      <c r="B1051" s="52"/>
      <c r="C1051" s="148"/>
      <c r="D1051" s="52"/>
      <c r="E1051" s="52"/>
      <c r="F1051" s="52"/>
      <c r="G1051" s="52"/>
      <c r="H1051" s="52"/>
      <c r="I1051" s="52"/>
      <c r="J1051" s="52"/>
      <c r="K1051" s="52"/>
      <c r="L1051" s="52"/>
      <c r="M1051" s="52"/>
      <c r="N1051" s="52"/>
      <c r="O1051" s="59"/>
      <c r="P1051" s="52"/>
    </row>
    <row r="1052" spans="1:16">
      <c r="A1052" s="51"/>
      <c r="B1052" s="52"/>
      <c r="C1052" s="148"/>
      <c r="D1052" s="52"/>
      <c r="E1052" s="52"/>
      <c r="F1052" s="52"/>
      <c r="G1052" s="52"/>
      <c r="H1052" s="52"/>
      <c r="I1052" s="52"/>
      <c r="J1052" s="52"/>
      <c r="K1052" s="52"/>
      <c r="L1052" s="52"/>
      <c r="M1052" s="52"/>
      <c r="N1052" s="52"/>
      <c r="O1052" s="59"/>
      <c r="P1052" s="52"/>
    </row>
    <row r="1053" spans="1:16">
      <c r="A1053" s="51"/>
      <c r="B1053" s="52"/>
      <c r="C1053" s="148"/>
      <c r="D1053" s="52"/>
      <c r="E1053" s="52"/>
      <c r="F1053" s="52"/>
      <c r="G1053" s="52"/>
      <c r="H1053" s="52"/>
      <c r="I1053" s="52"/>
      <c r="J1053" s="52"/>
      <c r="K1053" s="52"/>
      <c r="L1053" s="52"/>
      <c r="M1053" s="52"/>
      <c r="N1053" s="52"/>
      <c r="O1053" s="59"/>
      <c r="P1053" s="52"/>
    </row>
    <row r="1054" spans="1:16">
      <c r="A1054" s="51"/>
      <c r="B1054" s="52"/>
      <c r="C1054" s="148"/>
      <c r="D1054" s="52"/>
      <c r="E1054" s="52"/>
      <c r="F1054" s="52"/>
      <c r="G1054" s="52"/>
      <c r="H1054" s="52"/>
      <c r="I1054" s="52"/>
      <c r="J1054" s="52"/>
      <c r="K1054" s="52"/>
      <c r="L1054" s="52"/>
      <c r="M1054" s="52"/>
      <c r="N1054" s="52"/>
      <c r="O1054" s="59"/>
      <c r="P1054" s="52"/>
    </row>
    <row r="1055" spans="1:16">
      <c r="A1055" s="51"/>
      <c r="B1055" s="52"/>
      <c r="C1055" s="148"/>
      <c r="D1055" s="52"/>
      <c r="E1055" s="52"/>
      <c r="F1055" s="52"/>
      <c r="G1055" s="52"/>
      <c r="H1055" s="52"/>
      <c r="I1055" s="52"/>
      <c r="J1055" s="52"/>
      <c r="K1055" s="52"/>
      <c r="L1055" s="52"/>
      <c r="M1055" s="52"/>
      <c r="N1055" s="52"/>
      <c r="O1055" s="59"/>
      <c r="P1055" s="52"/>
    </row>
    <row r="1056" spans="1:16">
      <c r="A1056" s="51"/>
      <c r="B1056" s="52"/>
      <c r="C1056" s="148"/>
      <c r="D1056" s="52"/>
      <c r="E1056" s="52"/>
      <c r="F1056" s="52"/>
      <c r="G1056" s="52"/>
      <c r="H1056" s="52"/>
      <c r="I1056" s="52"/>
      <c r="J1056" s="52"/>
      <c r="K1056" s="52"/>
      <c r="L1056" s="52"/>
      <c r="M1056" s="52"/>
      <c r="N1056" s="52"/>
      <c r="O1056" s="59"/>
      <c r="P1056" s="52"/>
    </row>
    <row r="1057" spans="1:16">
      <c r="A1057" s="51"/>
      <c r="B1057" s="52"/>
      <c r="C1057" s="148"/>
      <c r="D1057" s="52"/>
      <c r="E1057" s="52"/>
      <c r="F1057" s="52"/>
      <c r="G1057" s="52"/>
      <c r="H1057" s="52"/>
      <c r="I1057" s="52"/>
      <c r="J1057" s="52"/>
      <c r="K1057" s="52"/>
      <c r="L1057" s="52"/>
      <c r="M1057" s="52"/>
      <c r="N1057" s="52"/>
      <c r="O1057" s="59"/>
      <c r="P1057" s="52"/>
    </row>
    <row r="1058" spans="1:16">
      <c r="A1058" s="51"/>
      <c r="B1058" s="52"/>
      <c r="C1058" s="148"/>
      <c r="D1058" s="52"/>
      <c r="E1058" s="52"/>
      <c r="F1058" s="52"/>
      <c r="G1058" s="52"/>
      <c r="H1058" s="52"/>
      <c r="I1058" s="52"/>
      <c r="J1058" s="52"/>
      <c r="K1058" s="52"/>
      <c r="L1058" s="52"/>
      <c r="M1058" s="52"/>
      <c r="N1058" s="52"/>
      <c r="O1058" s="59"/>
      <c r="P1058" s="52"/>
    </row>
    <row r="1059" spans="1:16">
      <c r="A1059" s="51"/>
      <c r="B1059" s="52"/>
      <c r="C1059" s="148"/>
      <c r="D1059" s="52"/>
      <c r="E1059" s="52"/>
      <c r="F1059" s="52"/>
      <c r="G1059" s="52"/>
      <c r="H1059" s="52"/>
      <c r="I1059" s="52"/>
      <c r="J1059" s="52"/>
      <c r="K1059" s="52"/>
      <c r="L1059" s="52"/>
      <c r="M1059" s="52"/>
      <c r="N1059" s="52"/>
      <c r="O1059" s="59"/>
      <c r="P1059" s="52"/>
    </row>
    <row r="1060" spans="1:16">
      <c r="A1060" s="51"/>
      <c r="B1060" s="52"/>
      <c r="C1060" s="148"/>
      <c r="D1060" s="52"/>
      <c r="E1060" s="52"/>
      <c r="F1060" s="52"/>
      <c r="G1060" s="52"/>
      <c r="H1060" s="52"/>
      <c r="I1060" s="52"/>
      <c r="J1060" s="52"/>
      <c r="K1060" s="52"/>
      <c r="L1060" s="52"/>
      <c r="M1060" s="52"/>
      <c r="N1060" s="52"/>
      <c r="O1060" s="59"/>
      <c r="P1060" s="52"/>
    </row>
    <row r="1061" spans="1:16">
      <c r="A1061" s="51"/>
      <c r="B1061" s="52"/>
      <c r="C1061" s="148"/>
      <c r="D1061" s="52"/>
      <c r="E1061" s="52"/>
      <c r="F1061" s="52"/>
      <c r="G1061" s="52"/>
      <c r="H1061" s="52"/>
      <c r="I1061" s="52"/>
      <c r="J1061" s="52"/>
      <c r="K1061" s="52"/>
      <c r="L1061" s="52"/>
      <c r="M1061" s="52"/>
      <c r="N1061" s="52"/>
      <c r="O1061" s="59"/>
      <c r="P1061" s="52"/>
    </row>
    <row r="1062" spans="1:16">
      <c r="A1062" s="51"/>
      <c r="B1062" s="52"/>
      <c r="C1062" s="148"/>
      <c r="D1062" s="52"/>
      <c r="E1062" s="52"/>
      <c r="F1062" s="52"/>
      <c r="G1062" s="52"/>
      <c r="H1062" s="52"/>
      <c r="I1062" s="52"/>
      <c r="J1062" s="52"/>
      <c r="K1062" s="52"/>
      <c r="L1062" s="52"/>
      <c r="M1062" s="52"/>
      <c r="N1062" s="52"/>
      <c r="O1062" s="59"/>
      <c r="P1062" s="52"/>
    </row>
    <row r="1063" spans="1:16">
      <c r="A1063" s="51"/>
      <c r="B1063" s="52"/>
      <c r="C1063" s="148"/>
      <c r="D1063" s="52"/>
      <c r="E1063" s="52"/>
      <c r="F1063" s="52"/>
      <c r="G1063" s="52"/>
      <c r="H1063" s="52"/>
      <c r="I1063" s="52"/>
      <c r="J1063" s="52"/>
      <c r="K1063" s="52"/>
      <c r="L1063" s="52"/>
      <c r="M1063" s="52"/>
      <c r="N1063" s="52"/>
      <c r="O1063" s="59"/>
      <c r="P1063" s="52"/>
    </row>
    <row r="1064" spans="1:16">
      <c r="A1064" s="51"/>
      <c r="B1064" s="52"/>
      <c r="C1064" s="148"/>
      <c r="D1064" s="52"/>
      <c r="E1064" s="52"/>
      <c r="F1064" s="52"/>
      <c r="G1064" s="52"/>
      <c r="H1064" s="52"/>
      <c r="I1064" s="52"/>
      <c r="J1064" s="52"/>
      <c r="K1064" s="52"/>
      <c r="L1064" s="52"/>
      <c r="M1064" s="52"/>
      <c r="N1064" s="52"/>
      <c r="O1064" s="59"/>
      <c r="P1064" s="52"/>
    </row>
    <row r="1065" spans="1:16">
      <c r="A1065" s="51"/>
      <c r="B1065" s="52"/>
      <c r="C1065" s="148"/>
      <c r="D1065" s="52"/>
      <c r="E1065" s="52"/>
      <c r="F1065" s="52"/>
      <c r="G1065" s="52"/>
      <c r="H1065" s="52"/>
      <c r="I1065" s="52"/>
      <c r="J1065" s="52"/>
      <c r="K1065" s="52"/>
      <c r="L1065" s="52"/>
      <c r="M1065" s="52"/>
      <c r="N1065" s="52"/>
      <c r="O1065" s="59"/>
      <c r="P1065" s="52"/>
    </row>
    <row r="1066" spans="1:16">
      <c r="A1066" s="51"/>
      <c r="B1066" s="52"/>
      <c r="C1066" s="148"/>
      <c r="D1066" s="52"/>
      <c r="E1066" s="52"/>
      <c r="F1066" s="52"/>
      <c r="G1066" s="52"/>
      <c r="H1066" s="52"/>
      <c r="I1066" s="52"/>
      <c r="J1066" s="52"/>
      <c r="K1066" s="52"/>
      <c r="L1066" s="52"/>
      <c r="M1066" s="52"/>
      <c r="N1066" s="52"/>
      <c r="O1066" s="59"/>
      <c r="P1066" s="52"/>
    </row>
    <row r="1067" spans="1:16">
      <c r="A1067" s="51"/>
      <c r="B1067" s="52"/>
      <c r="C1067" s="148"/>
      <c r="D1067" s="52"/>
      <c r="E1067" s="52"/>
      <c r="F1067" s="52"/>
      <c r="G1067" s="52"/>
      <c r="H1067" s="52"/>
      <c r="I1067" s="52"/>
      <c r="J1067" s="52"/>
      <c r="K1067" s="52"/>
      <c r="L1067" s="52"/>
      <c r="M1067" s="52"/>
      <c r="N1067" s="52"/>
      <c r="O1067" s="59"/>
      <c r="P1067" s="52"/>
    </row>
    <row r="1068" spans="1:16">
      <c r="A1068" s="51"/>
      <c r="B1068" s="52"/>
      <c r="C1068" s="148"/>
      <c r="D1068" s="52"/>
      <c r="E1068" s="52"/>
      <c r="F1068" s="52"/>
      <c r="G1068" s="52"/>
      <c r="H1068" s="52"/>
      <c r="I1068" s="52"/>
      <c r="J1068" s="52"/>
      <c r="K1068" s="52"/>
      <c r="L1068" s="52"/>
      <c r="M1068" s="52"/>
      <c r="N1068" s="52"/>
      <c r="O1068" s="59"/>
      <c r="P1068" s="52"/>
    </row>
    <row r="1069" spans="1:16">
      <c r="A1069" s="51"/>
      <c r="B1069" s="52"/>
      <c r="C1069" s="148"/>
      <c r="D1069" s="52"/>
      <c r="E1069" s="52"/>
      <c r="F1069" s="52"/>
      <c r="G1069" s="52"/>
      <c r="H1069" s="52"/>
      <c r="I1069" s="52"/>
      <c r="J1069" s="52"/>
      <c r="K1069" s="52"/>
      <c r="L1069" s="52"/>
      <c r="M1069" s="52"/>
      <c r="N1069" s="52"/>
      <c r="O1069" s="59"/>
      <c r="P1069" s="52"/>
    </row>
    <row r="1070" spans="1:16">
      <c r="A1070" s="51"/>
      <c r="B1070" s="52"/>
      <c r="C1070" s="148"/>
      <c r="D1070" s="52"/>
      <c r="E1070" s="52"/>
      <c r="F1070" s="52"/>
      <c r="G1070" s="52"/>
      <c r="H1070" s="52"/>
      <c r="I1070" s="52"/>
      <c r="J1070" s="52"/>
      <c r="K1070" s="52"/>
      <c r="L1070" s="52"/>
      <c r="M1070" s="52"/>
      <c r="N1070" s="52"/>
      <c r="O1070" s="59"/>
      <c r="P1070" s="52"/>
    </row>
    <row r="1071" spans="1:16">
      <c r="A1071" s="51"/>
      <c r="B1071" s="52"/>
      <c r="C1071" s="148"/>
      <c r="D1071" s="52"/>
      <c r="E1071" s="52"/>
      <c r="F1071" s="52"/>
      <c r="G1071" s="52"/>
      <c r="H1071" s="52"/>
      <c r="I1071" s="52"/>
      <c r="J1071" s="52"/>
      <c r="K1071" s="52"/>
      <c r="L1071" s="52"/>
      <c r="M1071" s="52"/>
      <c r="N1071" s="52"/>
      <c r="O1071" s="59"/>
      <c r="P1071" s="52"/>
    </row>
    <row r="1072" spans="1:16">
      <c r="A1072" s="51"/>
      <c r="B1072" s="52"/>
      <c r="C1072" s="148"/>
      <c r="D1072" s="52"/>
      <c r="E1072" s="52"/>
      <c r="F1072" s="52"/>
      <c r="G1072" s="52"/>
      <c r="H1072" s="52"/>
      <c r="I1072" s="52"/>
      <c r="J1072" s="52"/>
      <c r="K1072" s="52"/>
      <c r="L1072" s="52"/>
      <c r="M1072" s="52"/>
      <c r="N1072" s="52"/>
      <c r="O1072" s="59"/>
      <c r="P1072" s="52"/>
    </row>
    <row r="1073" spans="1:16">
      <c r="A1073" s="51"/>
      <c r="B1073" s="52"/>
      <c r="C1073" s="148"/>
      <c r="D1073" s="52"/>
      <c r="E1073" s="52"/>
      <c r="F1073" s="52"/>
      <c r="G1073" s="52"/>
      <c r="H1073" s="52"/>
      <c r="I1073" s="52"/>
      <c r="J1073" s="52"/>
      <c r="K1073" s="52"/>
      <c r="L1073" s="52"/>
      <c r="M1073" s="52"/>
      <c r="N1073" s="52"/>
      <c r="O1073" s="59"/>
      <c r="P1073" s="52"/>
    </row>
    <row r="1074" spans="1:16">
      <c r="A1074" s="51"/>
      <c r="B1074" s="52"/>
      <c r="C1074" s="148"/>
      <c r="D1074" s="52"/>
      <c r="E1074" s="52"/>
      <c r="F1074" s="52"/>
      <c r="G1074" s="52"/>
      <c r="H1074" s="52"/>
      <c r="I1074" s="52"/>
      <c r="J1074" s="52"/>
      <c r="K1074" s="52"/>
      <c r="L1074" s="52"/>
      <c r="M1074" s="52"/>
      <c r="N1074" s="52"/>
      <c r="O1074" s="59"/>
      <c r="P1074" s="52"/>
    </row>
    <row r="1075" spans="1:16">
      <c r="A1075" s="51"/>
      <c r="B1075" s="52"/>
      <c r="C1075" s="148"/>
      <c r="D1075" s="52"/>
      <c r="E1075" s="52"/>
      <c r="F1075" s="52"/>
      <c r="G1075" s="52"/>
      <c r="H1075" s="52"/>
      <c r="I1075" s="52"/>
      <c r="J1075" s="52"/>
      <c r="K1075" s="52"/>
      <c r="L1075" s="52"/>
      <c r="M1075" s="52"/>
      <c r="N1075" s="52"/>
      <c r="O1075" s="59"/>
      <c r="P1075" s="52"/>
    </row>
    <row r="1076" spans="1:16">
      <c r="A1076" s="51"/>
      <c r="B1076" s="52"/>
      <c r="C1076" s="148"/>
      <c r="D1076" s="52"/>
      <c r="E1076" s="52"/>
      <c r="F1076" s="52"/>
      <c r="G1076" s="52"/>
      <c r="H1076" s="52"/>
      <c r="I1076" s="52"/>
      <c r="J1076" s="52"/>
      <c r="K1076" s="52"/>
      <c r="L1076" s="52"/>
      <c r="M1076" s="52"/>
      <c r="N1076" s="52"/>
      <c r="O1076" s="59"/>
      <c r="P1076" s="52"/>
    </row>
    <row r="1077" spans="1:16">
      <c r="A1077" s="51"/>
      <c r="B1077" s="52"/>
      <c r="C1077" s="148"/>
      <c r="D1077" s="52"/>
      <c r="E1077" s="52"/>
      <c r="F1077" s="52"/>
      <c r="G1077" s="52"/>
      <c r="H1077" s="52"/>
      <c r="I1077" s="52"/>
      <c r="J1077" s="52"/>
      <c r="K1077" s="52"/>
      <c r="L1077" s="52"/>
      <c r="M1077" s="52"/>
      <c r="N1077" s="52"/>
      <c r="O1077" s="59"/>
      <c r="P1077" s="52"/>
    </row>
    <row r="1078" spans="1:16">
      <c r="A1078" s="51"/>
      <c r="B1078" s="52"/>
      <c r="C1078" s="148"/>
      <c r="D1078" s="52"/>
      <c r="E1078" s="52"/>
      <c r="F1078" s="52"/>
      <c r="G1078" s="52"/>
      <c r="H1078" s="52"/>
      <c r="I1078" s="52"/>
      <c r="J1078" s="52"/>
      <c r="K1078" s="52"/>
      <c r="L1078" s="52"/>
      <c r="M1078" s="52"/>
      <c r="N1078" s="52"/>
      <c r="O1078" s="59"/>
      <c r="P1078" s="52"/>
    </row>
    <row r="1079" spans="1:16">
      <c r="A1079" s="51"/>
      <c r="B1079" s="52"/>
      <c r="C1079" s="148"/>
      <c r="D1079" s="52"/>
      <c r="E1079" s="52"/>
      <c r="F1079" s="52"/>
      <c r="G1079" s="52"/>
      <c r="H1079" s="52"/>
      <c r="I1079" s="52"/>
      <c r="J1079" s="52"/>
      <c r="K1079" s="52"/>
      <c r="L1079" s="52"/>
      <c r="M1079" s="52"/>
      <c r="N1079" s="52"/>
      <c r="O1079" s="59"/>
      <c r="P1079" s="52"/>
    </row>
    <row r="1080" spans="1:16">
      <c r="A1080" s="51"/>
      <c r="B1080" s="52"/>
      <c r="C1080" s="148"/>
      <c r="D1080" s="52"/>
      <c r="E1080" s="52"/>
      <c r="F1080" s="52"/>
      <c r="G1080" s="52"/>
      <c r="H1080" s="52"/>
      <c r="I1080" s="52"/>
      <c r="J1080" s="52"/>
      <c r="K1080" s="52"/>
      <c r="L1080" s="52"/>
      <c r="M1080" s="52"/>
      <c r="N1080" s="52"/>
      <c r="O1080" s="59"/>
      <c r="P1080" s="52"/>
    </row>
    <row r="1081" spans="1:16">
      <c r="A1081" s="51"/>
      <c r="B1081" s="52"/>
      <c r="C1081" s="148"/>
      <c r="D1081" s="52"/>
      <c r="E1081" s="52"/>
      <c r="F1081" s="52"/>
      <c r="G1081" s="52"/>
      <c r="H1081" s="52"/>
      <c r="I1081" s="52"/>
      <c r="J1081" s="52"/>
      <c r="K1081" s="52"/>
      <c r="L1081" s="52"/>
      <c r="M1081" s="52"/>
      <c r="N1081" s="52"/>
      <c r="O1081" s="59"/>
      <c r="P1081" s="52"/>
    </row>
    <row r="1082" spans="1:16">
      <c r="A1082" s="51"/>
      <c r="B1082" s="52"/>
      <c r="C1082" s="148"/>
      <c r="D1082" s="52"/>
      <c r="E1082" s="52"/>
      <c r="F1082" s="52"/>
      <c r="G1082" s="52"/>
      <c r="H1082" s="52"/>
      <c r="I1082" s="52"/>
      <c r="J1082" s="52"/>
      <c r="K1082" s="52"/>
      <c r="L1082" s="52"/>
      <c r="M1082" s="52"/>
      <c r="N1082" s="52"/>
      <c r="O1082" s="59"/>
      <c r="P1082" s="52"/>
    </row>
    <row r="1083" spans="1:16">
      <c r="A1083" s="51"/>
      <c r="B1083" s="52"/>
      <c r="C1083" s="148"/>
      <c r="D1083" s="52"/>
      <c r="E1083" s="52"/>
      <c r="F1083" s="52"/>
      <c r="G1083" s="52"/>
      <c r="H1083" s="52"/>
      <c r="I1083" s="52"/>
      <c r="J1083" s="52"/>
      <c r="K1083" s="52"/>
      <c r="L1083" s="52"/>
      <c r="M1083" s="52"/>
      <c r="N1083" s="52"/>
      <c r="O1083" s="59"/>
      <c r="P1083" s="52"/>
    </row>
    <row r="1084" spans="1:16">
      <c r="A1084" s="51"/>
      <c r="B1084" s="52"/>
      <c r="C1084" s="148"/>
      <c r="D1084" s="52"/>
      <c r="E1084" s="52"/>
      <c r="F1084" s="52"/>
      <c r="G1084" s="52"/>
      <c r="H1084" s="52"/>
      <c r="I1084" s="52"/>
      <c r="J1084" s="52"/>
      <c r="K1084" s="52"/>
      <c r="L1084" s="52"/>
      <c r="M1084" s="52"/>
      <c r="N1084" s="52"/>
      <c r="O1084" s="59"/>
      <c r="P1084" s="52"/>
    </row>
    <row r="1085" spans="1:16">
      <c r="A1085" s="51"/>
      <c r="B1085" s="52"/>
      <c r="C1085" s="148"/>
      <c r="D1085" s="52"/>
      <c r="E1085" s="52"/>
      <c r="F1085" s="52"/>
      <c r="G1085" s="52"/>
      <c r="H1085" s="52"/>
      <c r="I1085" s="52"/>
      <c r="J1085" s="52"/>
      <c r="K1085" s="52"/>
      <c r="L1085" s="52"/>
      <c r="M1085" s="52"/>
      <c r="N1085" s="52"/>
      <c r="O1085" s="59"/>
      <c r="P1085" s="52"/>
    </row>
    <row r="1086" spans="1:16">
      <c r="A1086" s="51"/>
      <c r="B1086" s="52"/>
      <c r="C1086" s="148"/>
      <c r="D1086" s="52"/>
      <c r="E1086" s="52"/>
      <c r="F1086" s="52"/>
      <c r="G1086" s="52"/>
      <c r="H1086" s="52"/>
      <c r="I1086" s="52"/>
      <c r="J1086" s="52"/>
      <c r="K1086" s="52"/>
      <c r="L1086" s="52"/>
      <c r="M1086" s="52"/>
      <c r="N1086" s="52"/>
      <c r="O1086" s="59"/>
      <c r="P1086" s="52"/>
    </row>
    <row r="1087" spans="1:16">
      <c r="A1087" s="51"/>
      <c r="B1087" s="52"/>
      <c r="C1087" s="148"/>
      <c r="D1087" s="52"/>
      <c r="E1087" s="52"/>
      <c r="F1087" s="52"/>
      <c r="G1087" s="52"/>
      <c r="H1087" s="52"/>
      <c r="I1087" s="52"/>
      <c r="J1087" s="52"/>
      <c r="K1087" s="52"/>
      <c r="L1087" s="52"/>
      <c r="M1087" s="52"/>
      <c r="N1087" s="52"/>
      <c r="O1087" s="59"/>
      <c r="P1087" s="52"/>
    </row>
    <row r="1088" spans="1:16">
      <c r="A1088" s="51"/>
      <c r="B1088" s="52"/>
      <c r="C1088" s="148"/>
      <c r="D1088" s="52"/>
      <c r="E1088" s="52"/>
      <c r="F1088" s="52"/>
      <c r="G1088" s="52"/>
      <c r="H1088" s="52"/>
      <c r="I1088" s="52"/>
      <c r="J1088" s="52"/>
      <c r="K1088" s="52"/>
      <c r="L1088" s="52"/>
      <c r="M1088" s="52"/>
      <c r="N1088" s="52"/>
      <c r="O1088" s="59"/>
      <c r="P1088" s="52"/>
    </row>
    <row r="1089" spans="1:16">
      <c r="A1089" s="51"/>
      <c r="B1089" s="52"/>
      <c r="C1089" s="148"/>
      <c r="D1089" s="52"/>
      <c r="E1089" s="52"/>
      <c r="F1089" s="52"/>
      <c r="G1089" s="52"/>
      <c r="H1089" s="52"/>
      <c r="I1089" s="52"/>
      <c r="J1089" s="52"/>
      <c r="K1089" s="52"/>
      <c r="L1089" s="52"/>
      <c r="M1089" s="52"/>
      <c r="N1089" s="52"/>
      <c r="O1089" s="59"/>
      <c r="P1089" s="52"/>
    </row>
    <row r="1090" spans="1:16">
      <c r="A1090" s="51"/>
      <c r="B1090" s="52"/>
      <c r="C1090" s="148"/>
      <c r="D1090" s="52"/>
      <c r="E1090" s="52"/>
      <c r="F1090" s="52"/>
      <c r="G1090" s="52"/>
      <c r="H1090" s="52"/>
      <c r="I1090" s="52"/>
      <c r="J1090" s="52"/>
      <c r="K1090" s="52"/>
      <c r="L1090" s="52"/>
      <c r="M1090" s="52"/>
      <c r="N1090" s="52"/>
      <c r="O1090" s="59"/>
      <c r="P1090" s="52"/>
    </row>
    <row r="1091" spans="1:16">
      <c r="A1091" s="51"/>
      <c r="B1091" s="52"/>
      <c r="C1091" s="148"/>
      <c r="D1091" s="52"/>
      <c r="E1091" s="52"/>
      <c r="F1091" s="52"/>
      <c r="G1091" s="52"/>
      <c r="H1091" s="52"/>
      <c r="I1091" s="52"/>
      <c r="J1091" s="52"/>
      <c r="K1091" s="52"/>
      <c r="L1091" s="52"/>
      <c r="M1091" s="52"/>
      <c r="N1091" s="52"/>
      <c r="O1091" s="59"/>
      <c r="P1091" s="52"/>
    </row>
    <row r="1092" spans="1:16">
      <c r="A1092" s="51"/>
      <c r="B1092" s="52"/>
      <c r="C1092" s="148"/>
      <c r="D1092" s="52"/>
      <c r="E1092" s="52"/>
      <c r="F1092" s="52"/>
      <c r="G1092" s="52"/>
      <c r="H1092" s="52"/>
      <c r="I1092" s="52"/>
      <c r="J1092" s="52"/>
      <c r="K1092" s="52"/>
      <c r="L1092" s="52"/>
      <c r="M1092" s="52"/>
      <c r="N1092" s="52"/>
      <c r="O1092" s="59"/>
      <c r="P1092" s="52"/>
    </row>
    <row r="1093" spans="1:16">
      <c r="A1093" s="51"/>
      <c r="B1093" s="52"/>
      <c r="C1093" s="148"/>
      <c r="D1093" s="52"/>
      <c r="E1093" s="52"/>
      <c r="F1093" s="52"/>
      <c r="G1093" s="52"/>
      <c r="H1093" s="52"/>
      <c r="I1093" s="52"/>
      <c r="J1093" s="52"/>
      <c r="K1093" s="52"/>
      <c r="L1093" s="52"/>
      <c r="M1093" s="52"/>
      <c r="N1093" s="52"/>
      <c r="O1093" s="59"/>
      <c r="P1093" s="52"/>
    </row>
    <row r="1094" spans="1:16">
      <c r="A1094" s="51"/>
      <c r="B1094" s="52"/>
      <c r="C1094" s="148"/>
      <c r="D1094" s="52"/>
      <c r="E1094" s="52"/>
      <c r="F1094" s="52"/>
      <c r="G1094" s="52"/>
      <c r="H1094" s="52"/>
      <c r="I1094" s="52"/>
      <c r="J1094" s="52"/>
      <c r="K1094" s="52"/>
      <c r="L1094" s="52"/>
      <c r="M1094" s="52"/>
      <c r="N1094" s="52"/>
      <c r="O1094" s="59"/>
      <c r="P1094" s="52"/>
    </row>
    <row r="1095" spans="1:16">
      <c r="A1095" s="51"/>
      <c r="B1095" s="52"/>
      <c r="C1095" s="148"/>
      <c r="D1095" s="52"/>
      <c r="E1095" s="52"/>
      <c r="F1095" s="52"/>
      <c r="G1095" s="52"/>
      <c r="H1095" s="52"/>
      <c r="I1095" s="52"/>
      <c r="J1095" s="52"/>
      <c r="K1095" s="52"/>
      <c r="L1095" s="52"/>
      <c r="M1095" s="52"/>
      <c r="N1095" s="52"/>
      <c r="O1095" s="59"/>
      <c r="P1095" s="52"/>
    </row>
    <row r="1096" spans="1:16">
      <c r="A1096" s="51"/>
      <c r="B1096" s="52"/>
      <c r="C1096" s="148"/>
      <c r="D1096" s="52"/>
      <c r="E1096" s="52"/>
      <c r="F1096" s="52"/>
      <c r="G1096" s="52"/>
      <c r="H1096" s="52"/>
      <c r="I1096" s="52"/>
      <c r="J1096" s="52"/>
      <c r="K1096" s="52"/>
      <c r="L1096" s="52"/>
      <c r="M1096" s="52"/>
      <c r="N1096" s="52"/>
      <c r="O1096" s="59"/>
      <c r="P1096" s="52"/>
    </row>
    <row r="1097" spans="1:16">
      <c r="A1097" s="51"/>
      <c r="B1097" s="52"/>
      <c r="C1097" s="148"/>
      <c r="D1097" s="52"/>
      <c r="E1097" s="52"/>
      <c r="F1097" s="52"/>
      <c r="G1097" s="52"/>
      <c r="H1097" s="52"/>
      <c r="I1097" s="52"/>
      <c r="J1097" s="52"/>
      <c r="K1097" s="52"/>
      <c r="L1097" s="52"/>
      <c r="M1097" s="52"/>
      <c r="N1097" s="52"/>
      <c r="O1097" s="59"/>
      <c r="P1097" s="52"/>
    </row>
    <row r="1098" spans="1:16">
      <c r="A1098" s="51"/>
      <c r="B1098" s="52"/>
      <c r="C1098" s="148"/>
      <c r="D1098" s="52"/>
      <c r="E1098" s="52"/>
      <c r="F1098" s="52"/>
      <c r="G1098" s="52"/>
      <c r="H1098" s="52"/>
      <c r="I1098" s="52"/>
      <c r="J1098" s="52"/>
      <c r="K1098" s="52"/>
      <c r="L1098" s="52"/>
      <c r="M1098" s="52"/>
      <c r="N1098" s="52"/>
      <c r="O1098" s="59"/>
      <c r="P1098" s="52"/>
    </row>
    <row r="1099" spans="1:16">
      <c r="A1099" s="51"/>
      <c r="B1099" s="52"/>
      <c r="C1099" s="148"/>
      <c r="D1099" s="52"/>
      <c r="E1099" s="52"/>
      <c r="F1099" s="52"/>
      <c r="G1099" s="52"/>
      <c r="H1099" s="52"/>
      <c r="I1099" s="52"/>
      <c r="J1099" s="52"/>
      <c r="K1099" s="52"/>
      <c r="L1099" s="52"/>
      <c r="M1099" s="52"/>
      <c r="N1099" s="52"/>
      <c r="O1099" s="59"/>
      <c r="P1099" s="52"/>
    </row>
    <row r="1100" spans="1:16">
      <c r="A1100" s="51"/>
      <c r="B1100" s="52"/>
      <c r="C1100" s="148"/>
      <c r="D1100" s="52"/>
      <c r="E1100" s="52"/>
      <c r="F1100" s="52"/>
      <c r="G1100" s="52"/>
      <c r="H1100" s="52"/>
      <c r="I1100" s="52"/>
      <c r="J1100" s="52"/>
      <c r="K1100" s="52"/>
      <c r="L1100" s="52"/>
      <c r="M1100" s="52"/>
      <c r="N1100" s="52"/>
      <c r="O1100" s="59"/>
      <c r="P1100" s="52"/>
    </row>
    <row r="1101" spans="1:16">
      <c r="A1101" s="51"/>
      <c r="B1101" s="52"/>
      <c r="C1101" s="148"/>
      <c r="D1101" s="52"/>
      <c r="E1101" s="52"/>
      <c r="F1101" s="52"/>
      <c r="G1101" s="52"/>
      <c r="H1101" s="52"/>
      <c r="I1101" s="52"/>
      <c r="J1101" s="52"/>
      <c r="K1101" s="52"/>
      <c r="L1101" s="52"/>
      <c r="M1101" s="52"/>
      <c r="N1101" s="52"/>
      <c r="O1101" s="59"/>
      <c r="P1101" s="52"/>
    </row>
    <row r="1102" spans="1:16">
      <c r="A1102" s="51"/>
      <c r="B1102" s="52"/>
      <c r="C1102" s="148"/>
      <c r="D1102" s="52"/>
      <c r="E1102" s="52"/>
      <c r="F1102" s="52"/>
      <c r="G1102" s="52"/>
      <c r="H1102" s="52"/>
      <c r="I1102" s="52"/>
      <c r="J1102" s="52"/>
      <c r="K1102" s="52"/>
      <c r="L1102" s="52"/>
      <c r="M1102" s="52"/>
      <c r="N1102" s="52"/>
      <c r="O1102" s="59"/>
      <c r="P1102" s="52"/>
    </row>
    <row r="1103" spans="1:16">
      <c r="A1103" s="51"/>
      <c r="B1103" s="52"/>
      <c r="C1103" s="148"/>
      <c r="D1103" s="52"/>
      <c r="E1103" s="52"/>
      <c r="F1103" s="52"/>
      <c r="G1103" s="52"/>
      <c r="H1103" s="52"/>
      <c r="I1103" s="52"/>
      <c r="J1103" s="52"/>
      <c r="K1103" s="52"/>
      <c r="L1103" s="52"/>
      <c r="M1103" s="52"/>
      <c r="N1103" s="52"/>
      <c r="O1103" s="59"/>
      <c r="P1103" s="52"/>
    </row>
    <row r="1104" spans="1:16">
      <c r="A1104" s="51"/>
      <c r="B1104" s="52"/>
      <c r="C1104" s="148"/>
      <c r="D1104" s="52"/>
      <c r="E1104" s="52"/>
      <c r="F1104" s="52"/>
      <c r="G1104" s="52"/>
      <c r="H1104" s="52"/>
      <c r="I1104" s="52"/>
      <c r="J1104" s="52"/>
      <c r="K1104" s="52"/>
      <c r="L1104" s="52"/>
      <c r="M1104" s="52"/>
      <c r="N1104" s="52"/>
      <c r="O1104" s="59"/>
      <c r="P1104" s="52"/>
    </row>
    <row r="1105" spans="1:16">
      <c r="A1105" s="51"/>
      <c r="B1105" s="52"/>
      <c r="C1105" s="148"/>
      <c r="D1105" s="52"/>
      <c r="E1105" s="52"/>
      <c r="F1105" s="52"/>
      <c r="G1105" s="52"/>
      <c r="H1105" s="52"/>
      <c r="I1105" s="52"/>
      <c r="J1105" s="52"/>
      <c r="K1105" s="52"/>
      <c r="L1105" s="52"/>
      <c r="M1105" s="52"/>
      <c r="N1105" s="52"/>
      <c r="O1105" s="59"/>
      <c r="P1105" s="52"/>
    </row>
    <row r="1106" spans="1:16">
      <c r="A1106" s="51"/>
      <c r="B1106" s="52"/>
      <c r="C1106" s="148"/>
      <c r="D1106" s="52"/>
      <c r="E1106" s="52"/>
      <c r="F1106" s="52"/>
      <c r="G1106" s="52"/>
      <c r="H1106" s="52"/>
      <c r="I1106" s="52"/>
      <c r="J1106" s="52"/>
      <c r="K1106" s="52"/>
      <c r="L1106" s="52"/>
      <c r="M1106" s="52"/>
      <c r="N1106" s="52"/>
      <c r="O1106" s="59"/>
      <c r="P1106" s="52"/>
    </row>
    <row r="1107" spans="1:16">
      <c r="A1107" s="51"/>
      <c r="B1107" s="52"/>
      <c r="C1107" s="148"/>
      <c r="D1107" s="52"/>
      <c r="E1107" s="52"/>
      <c r="F1107" s="52"/>
      <c r="G1107" s="52"/>
      <c r="H1107" s="52"/>
      <c r="I1107" s="52"/>
      <c r="J1107" s="52"/>
      <c r="K1107" s="52"/>
      <c r="L1107" s="52"/>
      <c r="M1107" s="52"/>
      <c r="N1107" s="52"/>
      <c r="O1107" s="59"/>
      <c r="P1107" s="52"/>
    </row>
    <row r="1108" spans="1:16">
      <c r="A1108" s="51"/>
      <c r="B1108" s="52"/>
      <c r="C1108" s="148"/>
      <c r="D1108" s="52"/>
      <c r="E1108" s="52"/>
      <c r="F1108" s="52"/>
      <c r="G1108" s="52"/>
      <c r="H1108" s="52"/>
      <c r="I1108" s="52"/>
      <c r="J1108" s="52"/>
      <c r="K1108" s="52"/>
      <c r="L1108" s="52"/>
      <c r="M1108" s="52"/>
      <c r="N1108" s="52"/>
      <c r="O1108" s="59"/>
      <c r="P1108" s="52"/>
    </row>
    <row r="1109" spans="1:16">
      <c r="A1109" s="51"/>
      <c r="B1109" s="52"/>
      <c r="C1109" s="148"/>
      <c r="D1109" s="52"/>
      <c r="E1109" s="52"/>
      <c r="F1109" s="52"/>
      <c r="G1109" s="52"/>
      <c r="H1109" s="52"/>
      <c r="I1109" s="52"/>
      <c r="J1109" s="52"/>
      <c r="K1109" s="52"/>
      <c r="L1109" s="52"/>
      <c r="M1109" s="52"/>
      <c r="N1109" s="52"/>
      <c r="O1109" s="59"/>
      <c r="P1109" s="52"/>
    </row>
    <row r="1110" spans="1:16">
      <c r="A1110" s="51"/>
      <c r="B1110" s="52"/>
      <c r="C1110" s="148"/>
      <c r="D1110" s="52"/>
      <c r="E1110" s="52"/>
      <c r="F1110" s="52"/>
      <c r="G1110" s="52"/>
      <c r="H1110" s="52"/>
      <c r="I1110" s="52"/>
      <c r="J1110" s="52"/>
      <c r="K1110" s="52"/>
      <c r="L1110" s="52"/>
      <c r="M1110" s="52"/>
      <c r="N1110" s="52"/>
      <c r="O1110" s="59"/>
      <c r="P1110" s="52"/>
    </row>
    <row r="1111" spans="1:16">
      <c r="A1111" s="51"/>
      <c r="B1111" s="52"/>
      <c r="C1111" s="148"/>
      <c r="D1111" s="52"/>
      <c r="E1111" s="52"/>
      <c r="F1111" s="52"/>
      <c r="G1111" s="52"/>
      <c r="H1111" s="52"/>
      <c r="I1111" s="52"/>
      <c r="J1111" s="52"/>
      <c r="K1111" s="52"/>
      <c r="L1111" s="52"/>
      <c r="M1111" s="52"/>
      <c r="N1111" s="52"/>
      <c r="O1111" s="59"/>
      <c r="P1111" s="52"/>
    </row>
    <row r="1112" spans="1:16">
      <c r="A1112" s="51"/>
      <c r="B1112" s="52"/>
      <c r="C1112" s="148"/>
      <c r="D1112" s="52"/>
      <c r="E1112" s="52"/>
      <c r="F1112" s="52"/>
      <c r="G1112" s="52"/>
      <c r="H1112" s="52"/>
      <c r="I1112" s="52"/>
      <c r="J1112" s="52"/>
      <c r="K1112" s="52"/>
      <c r="L1112" s="52"/>
      <c r="M1112" s="52"/>
      <c r="N1112" s="52"/>
      <c r="O1112" s="59"/>
      <c r="P1112" s="52"/>
    </row>
    <row r="1113" spans="1:16">
      <c r="A1113" s="51"/>
      <c r="B1113" s="52"/>
      <c r="C1113" s="148"/>
      <c r="D1113" s="52"/>
      <c r="E1113" s="52"/>
      <c r="F1113" s="52"/>
      <c r="G1113" s="52"/>
      <c r="H1113" s="52"/>
      <c r="I1113" s="52"/>
      <c r="J1113" s="52"/>
      <c r="K1113" s="52"/>
      <c r="L1113" s="52"/>
      <c r="M1113" s="52"/>
      <c r="N1113" s="52"/>
      <c r="O1113" s="59"/>
      <c r="P1113" s="52"/>
    </row>
    <row r="1114" spans="1:16">
      <c r="A1114" s="51"/>
      <c r="B1114" s="52"/>
      <c r="C1114" s="148"/>
      <c r="D1114" s="52"/>
      <c r="E1114" s="52"/>
      <c r="F1114" s="52"/>
      <c r="G1114" s="52"/>
      <c r="H1114" s="52"/>
      <c r="I1114" s="52"/>
      <c r="J1114" s="52"/>
      <c r="K1114" s="52"/>
      <c r="L1114" s="52"/>
      <c r="M1114" s="52"/>
      <c r="N1114" s="52"/>
      <c r="O1114" s="59"/>
      <c r="P1114" s="52"/>
    </row>
    <row r="1115" spans="1:16">
      <c r="A1115" s="51"/>
      <c r="B1115" s="52"/>
      <c r="C1115" s="148"/>
      <c r="D1115" s="52"/>
      <c r="E1115" s="52"/>
      <c r="F1115" s="52"/>
      <c r="G1115" s="52"/>
      <c r="H1115" s="52"/>
      <c r="I1115" s="52"/>
      <c r="J1115" s="52"/>
      <c r="K1115" s="52"/>
      <c r="L1115" s="52"/>
      <c r="M1115" s="52"/>
      <c r="N1115" s="52"/>
      <c r="O1115" s="59"/>
      <c r="P1115" s="52"/>
    </row>
    <row r="1116" spans="1:16">
      <c r="A1116" s="51"/>
      <c r="B1116" s="52"/>
      <c r="C1116" s="148"/>
      <c r="D1116" s="52"/>
      <c r="E1116" s="52"/>
      <c r="F1116" s="52"/>
      <c r="G1116" s="52"/>
      <c r="H1116" s="52"/>
      <c r="I1116" s="52"/>
      <c r="J1116" s="52"/>
      <c r="K1116" s="52"/>
      <c r="L1116" s="52"/>
      <c r="M1116" s="52"/>
      <c r="N1116" s="52"/>
      <c r="O1116" s="59"/>
      <c r="P1116" s="52"/>
    </row>
    <row r="1117" spans="1:16">
      <c r="A1117" s="51"/>
      <c r="B1117" s="52"/>
      <c r="C1117" s="148"/>
      <c r="D1117" s="52"/>
      <c r="E1117" s="52"/>
      <c r="F1117" s="52"/>
      <c r="G1117" s="52"/>
      <c r="H1117" s="52"/>
      <c r="I1117" s="52"/>
      <c r="J1117" s="52"/>
      <c r="K1117" s="52"/>
      <c r="L1117" s="52"/>
      <c r="M1117" s="52"/>
      <c r="N1117" s="52"/>
      <c r="O1117" s="59"/>
      <c r="P1117" s="52"/>
    </row>
    <row r="1118" spans="1:16">
      <c r="A1118" s="51"/>
      <c r="B1118" s="52"/>
      <c r="C1118" s="148"/>
      <c r="D1118" s="52"/>
      <c r="E1118" s="52"/>
      <c r="F1118" s="52"/>
      <c r="G1118" s="52"/>
      <c r="H1118" s="52"/>
      <c r="I1118" s="52"/>
      <c r="J1118" s="52"/>
      <c r="K1118" s="52"/>
      <c r="L1118" s="52"/>
      <c r="M1118" s="52"/>
      <c r="N1118" s="52"/>
      <c r="O1118" s="59"/>
      <c r="P1118" s="52"/>
    </row>
    <row r="1119" spans="1:16">
      <c r="A1119" s="51"/>
      <c r="B1119" s="52"/>
      <c r="C1119" s="148"/>
      <c r="D1119" s="52"/>
      <c r="E1119" s="52"/>
      <c r="F1119" s="52"/>
      <c r="G1119" s="52"/>
      <c r="H1119" s="52"/>
      <c r="I1119" s="52"/>
      <c r="J1119" s="52"/>
      <c r="K1119" s="52"/>
      <c r="L1119" s="52"/>
      <c r="M1119" s="52"/>
      <c r="N1119" s="52"/>
      <c r="O1119" s="59"/>
      <c r="P1119" s="52"/>
    </row>
    <row r="1120" spans="1:16">
      <c r="A1120" s="51"/>
      <c r="B1120" s="52"/>
      <c r="C1120" s="148"/>
      <c r="D1120" s="52"/>
      <c r="E1120" s="52"/>
      <c r="F1120" s="52"/>
      <c r="G1120" s="52"/>
      <c r="H1120" s="52"/>
      <c r="I1120" s="52"/>
      <c r="J1120" s="52"/>
      <c r="K1120" s="52"/>
      <c r="L1120" s="52"/>
      <c r="M1120" s="52"/>
      <c r="N1120" s="52"/>
      <c r="O1120" s="59"/>
      <c r="P1120" s="52"/>
    </row>
    <row r="1121" spans="1:16">
      <c r="A1121" s="51"/>
      <c r="B1121" s="52"/>
      <c r="C1121" s="148"/>
      <c r="D1121" s="52"/>
      <c r="E1121" s="52"/>
      <c r="F1121" s="52"/>
      <c r="G1121" s="52"/>
      <c r="H1121" s="52"/>
      <c r="I1121" s="52"/>
      <c r="J1121" s="52"/>
      <c r="K1121" s="52"/>
      <c r="L1121" s="52"/>
      <c r="M1121" s="52"/>
      <c r="N1121" s="52"/>
      <c r="O1121" s="59"/>
      <c r="P1121" s="52"/>
    </row>
    <row r="1122" spans="1:16">
      <c r="A1122" s="51"/>
      <c r="B1122" s="52"/>
      <c r="C1122" s="148"/>
      <c r="D1122" s="52"/>
      <c r="E1122" s="52"/>
      <c r="F1122" s="52"/>
      <c r="G1122" s="52"/>
      <c r="H1122" s="52"/>
      <c r="I1122" s="52"/>
      <c r="J1122" s="52"/>
      <c r="K1122" s="52"/>
      <c r="L1122" s="52"/>
      <c r="M1122" s="52"/>
      <c r="N1122" s="52"/>
      <c r="O1122" s="59"/>
      <c r="P1122" s="52"/>
    </row>
    <row r="1123" spans="1:16">
      <c r="A1123" s="51"/>
      <c r="B1123" s="52"/>
      <c r="C1123" s="148"/>
      <c r="D1123" s="52"/>
      <c r="E1123" s="52"/>
      <c r="F1123" s="52"/>
      <c r="G1123" s="52"/>
      <c r="H1123" s="52"/>
      <c r="I1123" s="52"/>
      <c r="J1123" s="52"/>
      <c r="K1123" s="52"/>
      <c r="L1123" s="52"/>
      <c r="M1123" s="52"/>
      <c r="N1123" s="52"/>
      <c r="O1123" s="59"/>
      <c r="P1123" s="52"/>
    </row>
    <row r="1124" spans="1:16">
      <c r="A1124" s="51"/>
      <c r="B1124" s="52"/>
      <c r="C1124" s="148"/>
      <c r="D1124" s="52"/>
      <c r="E1124" s="52"/>
      <c r="F1124" s="52"/>
      <c r="G1124" s="52"/>
      <c r="H1124" s="52"/>
      <c r="I1124" s="52"/>
      <c r="J1124" s="52"/>
      <c r="K1124" s="52"/>
      <c r="L1124" s="52"/>
      <c r="M1124" s="52"/>
      <c r="N1124" s="52"/>
      <c r="O1124" s="59"/>
      <c r="P1124" s="52"/>
    </row>
    <row r="1125" spans="1:16">
      <c r="A1125" s="51"/>
      <c r="B1125" s="52"/>
      <c r="C1125" s="148"/>
      <c r="D1125" s="52"/>
      <c r="E1125" s="52"/>
      <c r="F1125" s="52"/>
      <c r="G1125" s="52"/>
      <c r="H1125" s="52"/>
      <c r="I1125" s="52"/>
      <c r="J1125" s="52"/>
      <c r="K1125" s="52"/>
      <c r="L1125" s="52"/>
      <c r="M1125" s="52"/>
      <c r="N1125" s="52"/>
      <c r="O1125" s="59"/>
      <c r="P1125" s="52"/>
    </row>
    <row r="1126" spans="1:16">
      <c r="A1126" s="51"/>
      <c r="B1126" s="52"/>
      <c r="C1126" s="148"/>
      <c r="D1126" s="52"/>
      <c r="E1126" s="52"/>
      <c r="F1126" s="52"/>
      <c r="G1126" s="52"/>
      <c r="H1126" s="52"/>
      <c r="I1126" s="52"/>
      <c r="J1126" s="52"/>
      <c r="K1126" s="52"/>
      <c r="L1126" s="52"/>
      <c r="M1126" s="52"/>
      <c r="N1126" s="52"/>
      <c r="O1126" s="59"/>
      <c r="P1126" s="52"/>
    </row>
    <row r="1127" spans="1:16">
      <c r="A1127" s="51"/>
      <c r="B1127" s="52"/>
      <c r="C1127" s="148"/>
      <c r="D1127" s="52"/>
      <c r="E1127" s="52"/>
      <c r="F1127" s="52"/>
      <c r="G1127" s="52"/>
      <c r="H1127" s="52"/>
      <c r="I1127" s="52"/>
      <c r="J1127" s="52"/>
      <c r="K1127" s="52"/>
      <c r="L1127" s="52"/>
      <c r="M1127" s="52"/>
      <c r="N1127" s="52"/>
      <c r="O1127" s="59"/>
      <c r="P1127" s="52"/>
    </row>
    <row r="1128" spans="1:16">
      <c r="A1128" s="51"/>
      <c r="B1128" s="52"/>
      <c r="C1128" s="148"/>
      <c r="D1128" s="52"/>
      <c r="E1128" s="52"/>
      <c r="F1128" s="52"/>
      <c r="G1128" s="52"/>
      <c r="H1128" s="52"/>
      <c r="I1128" s="52"/>
      <c r="J1128" s="52"/>
      <c r="K1128" s="52"/>
      <c r="L1128" s="52"/>
      <c r="M1128" s="52"/>
      <c r="N1128" s="52"/>
      <c r="O1128" s="59"/>
      <c r="P1128" s="52"/>
    </row>
    <row r="1129" spans="1:16">
      <c r="A1129" s="51"/>
      <c r="B1129" s="52"/>
      <c r="C1129" s="148"/>
      <c r="D1129" s="52"/>
      <c r="E1129" s="52"/>
      <c r="F1129" s="52"/>
      <c r="G1129" s="52"/>
      <c r="H1129" s="52"/>
      <c r="I1129" s="52"/>
      <c r="J1129" s="52"/>
      <c r="K1129" s="52"/>
      <c r="L1129" s="52"/>
      <c r="M1129" s="52"/>
      <c r="N1129" s="52"/>
      <c r="O1129" s="59"/>
      <c r="P1129" s="52"/>
    </row>
    <row r="1130" spans="1:16">
      <c r="A1130" s="51"/>
      <c r="B1130" s="52"/>
      <c r="C1130" s="148"/>
      <c r="D1130" s="52"/>
      <c r="E1130" s="52"/>
      <c r="F1130" s="52"/>
      <c r="G1130" s="52"/>
      <c r="H1130" s="52"/>
      <c r="I1130" s="52"/>
      <c r="J1130" s="52"/>
      <c r="K1130" s="52"/>
      <c r="L1130" s="52"/>
      <c r="M1130" s="52"/>
      <c r="N1130" s="52"/>
      <c r="O1130" s="59"/>
      <c r="P1130" s="52"/>
    </row>
    <row r="1131" spans="1:16">
      <c r="A1131" s="51"/>
      <c r="B1131" s="52"/>
      <c r="C1131" s="148"/>
      <c r="D1131" s="52"/>
      <c r="E1131" s="52"/>
      <c r="F1131" s="52"/>
      <c r="G1131" s="52"/>
      <c r="H1131" s="52"/>
      <c r="I1131" s="52"/>
      <c r="J1131" s="52"/>
      <c r="K1131" s="52"/>
      <c r="L1131" s="52"/>
      <c r="M1131" s="52"/>
      <c r="N1131" s="52"/>
      <c r="O1131" s="59"/>
      <c r="P1131" s="52"/>
    </row>
    <row r="1132" spans="1:16">
      <c r="A1132" s="51"/>
      <c r="B1132" s="52"/>
      <c r="C1132" s="148"/>
      <c r="D1132" s="52"/>
      <c r="E1132" s="52"/>
      <c r="F1132" s="52"/>
      <c r="G1132" s="52"/>
      <c r="H1132" s="52"/>
      <c r="I1132" s="52"/>
      <c r="J1132" s="52"/>
      <c r="K1132" s="52"/>
      <c r="L1132" s="52"/>
      <c r="M1132" s="52"/>
      <c r="N1132" s="52"/>
      <c r="O1132" s="59"/>
      <c r="P1132" s="52"/>
    </row>
    <row r="1133" spans="1:16">
      <c r="A1133" s="51"/>
      <c r="B1133" s="52"/>
      <c r="C1133" s="148"/>
      <c r="D1133" s="52"/>
      <c r="E1133" s="52"/>
      <c r="F1133" s="52"/>
      <c r="G1133" s="52"/>
      <c r="H1133" s="52"/>
      <c r="I1133" s="52"/>
      <c r="J1133" s="52"/>
      <c r="K1133" s="52"/>
      <c r="L1133" s="52"/>
      <c r="M1133" s="52"/>
      <c r="N1133" s="52"/>
      <c r="O1133" s="59"/>
      <c r="P1133" s="52"/>
    </row>
    <row r="1134" spans="1:16">
      <c r="A1134" s="51"/>
      <c r="B1134" s="52"/>
      <c r="C1134" s="148"/>
      <c r="D1134" s="52"/>
      <c r="E1134" s="52"/>
      <c r="F1134" s="52"/>
      <c r="G1134" s="52"/>
      <c r="H1134" s="52"/>
      <c r="I1134" s="52"/>
      <c r="J1134" s="52"/>
      <c r="K1134" s="52"/>
      <c r="L1134" s="52"/>
      <c r="M1134" s="52"/>
      <c r="N1134" s="52"/>
      <c r="O1134" s="59"/>
      <c r="P1134" s="52"/>
    </row>
    <row r="1135" spans="1:16">
      <c r="A1135" s="51"/>
      <c r="B1135" s="52"/>
      <c r="C1135" s="148"/>
      <c r="D1135" s="52"/>
      <c r="E1135" s="52"/>
      <c r="F1135" s="52"/>
      <c r="G1135" s="52"/>
      <c r="H1135" s="52"/>
      <c r="I1135" s="52"/>
      <c r="J1135" s="52"/>
      <c r="K1135" s="52"/>
      <c r="L1135" s="52"/>
      <c r="M1135" s="52"/>
      <c r="N1135" s="52"/>
      <c r="O1135" s="59"/>
      <c r="P1135" s="52"/>
    </row>
    <row r="1136" spans="1:16">
      <c r="A1136" s="51"/>
      <c r="B1136" s="52"/>
      <c r="C1136" s="148"/>
      <c r="D1136" s="52"/>
      <c r="E1136" s="52"/>
      <c r="F1136" s="52"/>
      <c r="G1136" s="52"/>
      <c r="H1136" s="52"/>
      <c r="I1136" s="52"/>
      <c r="J1136" s="52"/>
      <c r="K1136" s="52"/>
      <c r="L1136" s="52"/>
      <c r="M1136" s="52"/>
      <c r="N1136" s="52"/>
      <c r="O1136" s="59"/>
      <c r="P1136" s="52"/>
    </row>
    <row r="1137" spans="1:16">
      <c r="A1137" s="51"/>
      <c r="B1137" s="52"/>
      <c r="C1137" s="148"/>
      <c r="D1137" s="52"/>
      <c r="E1137" s="52"/>
      <c r="F1137" s="52"/>
      <c r="G1137" s="52"/>
      <c r="H1137" s="52"/>
      <c r="I1137" s="52"/>
      <c r="J1137" s="52"/>
      <c r="K1137" s="52"/>
      <c r="L1137" s="52"/>
      <c r="M1137" s="52"/>
      <c r="N1137" s="52"/>
      <c r="O1137" s="59"/>
      <c r="P1137" s="52"/>
    </row>
    <row r="1138" spans="1:16">
      <c r="A1138" s="51"/>
      <c r="B1138" s="52"/>
      <c r="C1138" s="148"/>
      <c r="D1138" s="52"/>
      <c r="E1138" s="52"/>
      <c r="F1138" s="52"/>
      <c r="G1138" s="52"/>
      <c r="H1138" s="52"/>
      <c r="I1138" s="52"/>
      <c r="J1138" s="52"/>
      <c r="K1138" s="52"/>
      <c r="L1138" s="52"/>
      <c r="M1138" s="52"/>
      <c r="N1138" s="52"/>
      <c r="O1138" s="59"/>
      <c r="P1138" s="52"/>
    </row>
    <row r="1139" spans="1:16">
      <c r="A1139" s="51"/>
      <c r="B1139" s="52"/>
      <c r="C1139" s="148"/>
      <c r="D1139" s="52"/>
      <c r="E1139" s="52"/>
      <c r="F1139" s="52"/>
      <c r="G1139" s="52"/>
      <c r="H1139" s="52"/>
      <c r="I1139" s="52"/>
      <c r="J1139" s="52"/>
      <c r="K1139" s="52"/>
      <c r="L1139" s="52"/>
      <c r="M1139" s="52"/>
      <c r="N1139" s="52"/>
      <c r="O1139" s="59"/>
      <c r="P1139" s="52"/>
    </row>
    <row r="1140" spans="1:16">
      <c r="A1140" s="51"/>
      <c r="B1140" s="52"/>
      <c r="C1140" s="148"/>
      <c r="D1140" s="52"/>
      <c r="E1140" s="52"/>
      <c r="F1140" s="52"/>
      <c r="G1140" s="52"/>
      <c r="H1140" s="52"/>
      <c r="I1140" s="52"/>
      <c r="J1140" s="52"/>
      <c r="K1140" s="52"/>
      <c r="L1140" s="52"/>
      <c r="M1140" s="52"/>
      <c r="N1140" s="52"/>
      <c r="O1140" s="59"/>
      <c r="P1140" s="52"/>
    </row>
    <row r="1141" spans="1:16">
      <c r="A1141" s="51"/>
      <c r="B1141" s="52"/>
      <c r="C1141" s="148"/>
      <c r="D1141" s="52"/>
      <c r="E1141" s="52"/>
      <c r="F1141" s="52"/>
      <c r="G1141" s="52"/>
      <c r="H1141" s="52"/>
      <c r="I1141" s="52"/>
      <c r="J1141" s="52"/>
      <c r="K1141" s="52"/>
      <c r="L1141" s="52"/>
      <c r="M1141" s="52"/>
      <c r="N1141" s="52"/>
      <c r="O1141" s="59"/>
      <c r="P1141" s="52"/>
    </row>
    <row r="1142" spans="1:16">
      <c r="A1142" s="51"/>
      <c r="B1142" s="52"/>
      <c r="C1142" s="148"/>
      <c r="D1142" s="52"/>
      <c r="E1142" s="52"/>
      <c r="F1142" s="52"/>
      <c r="G1142" s="52"/>
      <c r="H1142" s="52"/>
      <c r="I1142" s="52"/>
      <c r="J1142" s="52"/>
      <c r="K1142" s="52"/>
      <c r="L1142" s="52"/>
      <c r="M1142" s="52"/>
      <c r="N1142" s="52"/>
      <c r="O1142" s="59"/>
      <c r="P1142" s="52"/>
    </row>
    <row r="1143" spans="1:16">
      <c r="A1143" s="51"/>
      <c r="B1143" s="52"/>
      <c r="C1143" s="148"/>
      <c r="D1143" s="52"/>
      <c r="E1143" s="52"/>
      <c r="F1143" s="52"/>
      <c r="G1143" s="52"/>
      <c r="H1143" s="52"/>
      <c r="I1143" s="52"/>
      <c r="J1143" s="52"/>
      <c r="K1143" s="52"/>
      <c r="L1143" s="52"/>
      <c r="M1143" s="52"/>
      <c r="N1143" s="52"/>
      <c r="O1143" s="59"/>
      <c r="P1143" s="52"/>
    </row>
    <row r="1144" spans="1:16">
      <c r="A1144" s="51"/>
      <c r="B1144" s="52"/>
      <c r="C1144" s="148"/>
      <c r="D1144" s="52"/>
      <c r="E1144" s="52"/>
      <c r="F1144" s="52"/>
      <c r="G1144" s="52"/>
      <c r="H1144" s="52"/>
      <c r="I1144" s="52"/>
      <c r="J1144" s="52"/>
      <c r="K1144" s="52"/>
      <c r="L1144" s="52"/>
      <c r="M1144" s="52"/>
      <c r="N1144" s="52"/>
      <c r="O1144" s="59"/>
      <c r="P1144" s="52"/>
    </row>
    <row r="1145" spans="1:16">
      <c r="A1145" s="51"/>
      <c r="B1145" s="52"/>
      <c r="C1145" s="148"/>
      <c r="D1145" s="52"/>
      <c r="E1145" s="52"/>
      <c r="F1145" s="52"/>
      <c r="G1145" s="52"/>
      <c r="H1145" s="52"/>
      <c r="I1145" s="52"/>
      <c r="J1145" s="52"/>
      <c r="K1145" s="52"/>
      <c r="L1145" s="52"/>
      <c r="M1145" s="52"/>
      <c r="N1145" s="52"/>
      <c r="O1145" s="59"/>
      <c r="P1145" s="52"/>
    </row>
    <row r="1146" spans="1:16">
      <c r="A1146" s="51"/>
      <c r="B1146" s="52"/>
      <c r="C1146" s="148"/>
      <c r="D1146" s="52"/>
      <c r="E1146" s="52"/>
      <c r="F1146" s="52"/>
      <c r="G1146" s="52"/>
      <c r="H1146" s="52"/>
      <c r="I1146" s="52"/>
      <c r="J1146" s="52"/>
      <c r="K1146" s="52"/>
      <c r="L1146" s="52"/>
      <c r="M1146" s="52"/>
      <c r="N1146" s="52"/>
      <c r="O1146" s="59"/>
      <c r="P1146" s="52"/>
    </row>
    <row r="1147" spans="1:16">
      <c r="A1147" s="51"/>
      <c r="B1147" s="52"/>
      <c r="C1147" s="148"/>
      <c r="D1147" s="52"/>
      <c r="E1147" s="52"/>
      <c r="F1147" s="52"/>
      <c r="G1147" s="52"/>
      <c r="H1147" s="52"/>
      <c r="I1147" s="52"/>
      <c r="J1147" s="52"/>
      <c r="K1147" s="52"/>
      <c r="L1147" s="52"/>
      <c r="M1147" s="52"/>
      <c r="N1147" s="52"/>
      <c r="O1147" s="59"/>
      <c r="P1147" s="52"/>
    </row>
    <row r="1148" spans="1:16">
      <c r="A1148" s="51"/>
      <c r="B1148" s="52"/>
      <c r="C1148" s="148"/>
      <c r="D1148" s="52"/>
      <c r="E1148" s="52"/>
      <c r="F1148" s="52"/>
      <c r="G1148" s="52"/>
      <c r="H1148" s="52"/>
      <c r="I1148" s="52"/>
      <c r="J1148" s="52"/>
      <c r="K1148" s="52"/>
      <c r="L1148" s="52"/>
      <c r="M1148" s="52"/>
      <c r="N1148" s="52"/>
      <c r="O1148" s="59"/>
      <c r="P1148" s="52"/>
    </row>
    <row r="1149" spans="1:16">
      <c r="A1149" s="51"/>
      <c r="B1149" s="52"/>
      <c r="C1149" s="148"/>
      <c r="D1149" s="52"/>
      <c r="E1149" s="52"/>
      <c r="F1149" s="52"/>
      <c r="G1149" s="52"/>
      <c r="H1149" s="52"/>
      <c r="I1149" s="52"/>
      <c r="J1149" s="52"/>
      <c r="K1149" s="52"/>
      <c r="L1149" s="52"/>
      <c r="M1149" s="52"/>
      <c r="N1149" s="52"/>
      <c r="O1149" s="59"/>
      <c r="P1149" s="52"/>
    </row>
    <row r="1150" spans="1:16">
      <c r="A1150" s="51"/>
      <c r="B1150" s="52"/>
      <c r="C1150" s="148"/>
      <c r="D1150" s="52"/>
      <c r="E1150" s="52"/>
      <c r="F1150" s="52"/>
      <c r="G1150" s="52"/>
      <c r="H1150" s="52"/>
      <c r="I1150" s="52"/>
      <c r="J1150" s="52"/>
      <c r="K1150" s="52"/>
      <c r="L1150" s="52"/>
      <c r="M1150" s="52"/>
      <c r="N1150" s="52"/>
      <c r="O1150" s="59"/>
      <c r="P1150" s="52"/>
    </row>
    <row r="1151" spans="1:16">
      <c r="A1151" s="51"/>
      <c r="B1151" s="52"/>
      <c r="C1151" s="148"/>
      <c r="D1151" s="52"/>
      <c r="E1151" s="52"/>
      <c r="F1151" s="52"/>
      <c r="G1151" s="52"/>
      <c r="H1151" s="52"/>
      <c r="I1151" s="52"/>
      <c r="J1151" s="52"/>
      <c r="K1151" s="52"/>
      <c r="L1151" s="52"/>
      <c r="M1151" s="52"/>
      <c r="N1151" s="52"/>
      <c r="O1151" s="59"/>
      <c r="P1151" s="52"/>
    </row>
    <row r="1152" spans="1:16">
      <c r="A1152" s="51"/>
      <c r="B1152" s="52"/>
      <c r="C1152" s="148"/>
      <c r="D1152" s="52"/>
      <c r="E1152" s="52"/>
      <c r="F1152" s="52"/>
      <c r="G1152" s="52"/>
      <c r="H1152" s="52"/>
      <c r="I1152" s="52"/>
      <c r="J1152" s="52"/>
      <c r="K1152" s="52"/>
      <c r="L1152" s="52"/>
      <c r="M1152" s="52"/>
      <c r="N1152" s="52"/>
      <c r="O1152" s="59"/>
      <c r="P1152" s="52"/>
    </row>
    <row r="1153" spans="1:16">
      <c r="A1153" s="51"/>
      <c r="B1153" s="52"/>
      <c r="C1153" s="148"/>
      <c r="D1153" s="52"/>
      <c r="E1153" s="52"/>
      <c r="F1153" s="52"/>
      <c r="G1153" s="52"/>
      <c r="H1153" s="52"/>
      <c r="I1153" s="52"/>
      <c r="J1153" s="52"/>
      <c r="K1153" s="52"/>
      <c r="L1153" s="52"/>
      <c r="M1153" s="52"/>
      <c r="N1153" s="52"/>
      <c r="O1153" s="59"/>
      <c r="P1153" s="52"/>
    </row>
    <row r="1154" spans="1:16">
      <c r="A1154" s="51"/>
      <c r="B1154" s="52"/>
      <c r="C1154" s="148"/>
      <c r="D1154" s="52"/>
      <c r="E1154" s="52"/>
      <c r="F1154" s="52"/>
      <c r="G1154" s="52"/>
      <c r="H1154" s="52"/>
      <c r="I1154" s="52"/>
      <c r="J1154" s="52"/>
      <c r="K1154" s="52"/>
      <c r="L1154" s="52"/>
      <c r="M1154" s="52"/>
      <c r="N1154" s="52"/>
      <c r="O1154" s="59"/>
      <c r="P1154" s="52"/>
    </row>
    <row r="1155" spans="1:16">
      <c r="A1155" s="51"/>
      <c r="B1155" s="52"/>
      <c r="C1155" s="148"/>
      <c r="D1155" s="52"/>
      <c r="E1155" s="52"/>
      <c r="F1155" s="52"/>
      <c r="G1155" s="52"/>
      <c r="H1155" s="52"/>
      <c r="I1155" s="52"/>
      <c r="J1155" s="52"/>
      <c r="K1155" s="52"/>
      <c r="L1155" s="52"/>
      <c r="M1155" s="52"/>
      <c r="N1155" s="52"/>
      <c r="O1155" s="59"/>
      <c r="P1155" s="52"/>
    </row>
    <row r="1156" spans="1:16">
      <c r="A1156" s="51"/>
      <c r="B1156" s="52"/>
      <c r="C1156" s="148"/>
      <c r="D1156" s="52"/>
      <c r="E1156" s="52"/>
      <c r="F1156" s="52"/>
      <c r="G1156" s="52"/>
      <c r="H1156" s="52"/>
      <c r="I1156" s="52"/>
      <c r="J1156" s="52"/>
      <c r="K1156" s="52"/>
      <c r="L1156" s="52"/>
      <c r="M1156" s="52"/>
      <c r="N1156" s="52"/>
      <c r="O1156" s="59"/>
      <c r="P1156" s="52"/>
    </row>
    <row r="1157" spans="1:16">
      <c r="A1157" s="51"/>
      <c r="B1157" s="52"/>
      <c r="C1157" s="148"/>
      <c r="D1157" s="52"/>
      <c r="E1157" s="52"/>
      <c r="F1157" s="52"/>
      <c r="G1157" s="52"/>
      <c r="H1157" s="52"/>
      <c r="I1157" s="52"/>
      <c r="J1157" s="52"/>
      <c r="K1157" s="52"/>
      <c r="L1157" s="52"/>
      <c r="M1157" s="52"/>
      <c r="N1157" s="52"/>
      <c r="O1157" s="59"/>
      <c r="P1157" s="52"/>
    </row>
    <row r="1158" spans="1:16">
      <c r="A1158" s="51"/>
      <c r="B1158" s="52"/>
      <c r="C1158" s="148"/>
      <c r="D1158" s="52"/>
      <c r="E1158" s="52"/>
      <c r="F1158" s="52"/>
      <c r="G1158" s="52"/>
      <c r="H1158" s="52"/>
      <c r="I1158" s="52"/>
      <c r="J1158" s="52"/>
      <c r="K1158" s="52"/>
      <c r="L1158" s="52"/>
      <c r="M1158" s="52"/>
      <c r="N1158" s="52"/>
      <c r="O1158" s="59"/>
      <c r="P1158" s="52"/>
    </row>
    <row r="1159" spans="1:16">
      <c r="A1159" s="51"/>
      <c r="B1159" s="52"/>
      <c r="C1159" s="148"/>
      <c r="D1159" s="52"/>
      <c r="E1159" s="52"/>
      <c r="F1159" s="52"/>
      <c r="G1159" s="52"/>
      <c r="H1159" s="52"/>
      <c r="I1159" s="52"/>
      <c r="J1159" s="52"/>
      <c r="K1159" s="52"/>
      <c r="L1159" s="52"/>
      <c r="M1159" s="52"/>
      <c r="N1159" s="52"/>
      <c r="O1159" s="59"/>
      <c r="P1159" s="52"/>
    </row>
    <row r="1160" spans="1:16">
      <c r="A1160" s="51"/>
      <c r="B1160" s="52"/>
      <c r="C1160" s="148"/>
      <c r="D1160" s="52"/>
      <c r="E1160" s="52"/>
      <c r="F1160" s="52"/>
      <c r="G1160" s="52"/>
      <c r="H1160" s="52"/>
      <c r="I1160" s="52"/>
      <c r="J1160" s="52"/>
      <c r="K1160" s="52"/>
      <c r="L1160" s="52"/>
      <c r="M1160" s="52"/>
      <c r="N1160" s="52"/>
      <c r="O1160" s="59"/>
      <c r="P1160" s="52"/>
    </row>
    <row r="1161" spans="1:16">
      <c r="A1161" s="51"/>
      <c r="B1161" s="52"/>
      <c r="C1161" s="148"/>
      <c r="D1161" s="52"/>
      <c r="E1161" s="52"/>
      <c r="F1161" s="52"/>
      <c r="G1161" s="52"/>
      <c r="H1161" s="52"/>
      <c r="I1161" s="52"/>
      <c r="J1161" s="52"/>
      <c r="K1161" s="52"/>
      <c r="L1161" s="52"/>
      <c r="M1161" s="52"/>
      <c r="N1161" s="52"/>
      <c r="O1161" s="59"/>
      <c r="P1161" s="52"/>
    </row>
    <row r="1162" spans="1:16">
      <c r="A1162" s="51"/>
      <c r="B1162" s="52"/>
      <c r="C1162" s="148"/>
      <c r="D1162" s="52"/>
      <c r="E1162" s="52"/>
      <c r="F1162" s="52"/>
      <c r="G1162" s="52"/>
      <c r="H1162" s="52"/>
      <c r="I1162" s="52"/>
      <c r="J1162" s="52"/>
      <c r="K1162" s="52"/>
      <c r="L1162" s="52"/>
      <c r="M1162" s="52"/>
      <c r="N1162" s="52"/>
      <c r="O1162" s="59"/>
      <c r="P1162" s="52"/>
    </row>
    <row r="1163" spans="1:16">
      <c r="A1163" s="51"/>
      <c r="B1163" s="52"/>
      <c r="C1163" s="148"/>
      <c r="D1163" s="52"/>
      <c r="E1163" s="52"/>
      <c r="F1163" s="52"/>
      <c r="G1163" s="52"/>
      <c r="H1163" s="52"/>
      <c r="I1163" s="52"/>
      <c r="J1163" s="52"/>
      <c r="K1163" s="52"/>
      <c r="L1163" s="52"/>
      <c r="M1163" s="52"/>
      <c r="N1163" s="52"/>
      <c r="O1163" s="59"/>
      <c r="P1163" s="52"/>
    </row>
    <row r="1164" spans="1:16">
      <c r="A1164" s="51"/>
      <c r="B1164" s="52"/>
      <c r="C1164" s="148"/>
      <c r="D1164" s="52"/>
      <c r="E1164" s="52"/>
      <c r="F1164" s="52"/>
      <c r="G1164" s="52"/>
      <c r="H1164" s="52"/>
      <c r="I1164" s="52"/>
      <c r="J1164" s="52"/>
      <c r="K1164" s="52"/>
      <c r="L1164" s="52"/>
      <c r="M1164" s="52"/>
      <c r="N1164" s="52"/>
      <c r="O1164" s="59"/>
      <c r="P1164" s="52"/>
    </row>
    <row r="1165" spans="1:16">
      <c r="A1165" s="51"/>
      <c r="B1165" s="52"/>
      <c r="C1165" s="148"/>
      <c r="D1165" s="52"/>
      <c r="E1165" s="52"/>
      <c r="F1165" s="52"/>
      <c r="G1165" s="52"/>
      <c r="H1165" s="52"/>
      <c r="I1165" s="52"/>
      <c r="J1165" s="52"/>
      <c r="K1165" s="52"/>
      <c r="L1165" s="52"/>
      <c r="M1165" s="52"/>
      <c r="N1165" s="52"/>
      <c r="O1165" s="59"/>
      <c r="P1165" s="52"/>
    </row>
    <row r="1166" spans="1:16">
      <c r="A1166" s="51"/>
      <c r="B1166" s="52"/>
      <c r="C1166" s="148"/>
      <c r="D1166" s="52"/>
      <c r="E1166" s="52"/>
      <c r="F1166" s="52"/>
      <c r="G1166" s="52"/>
      <c r="H1166" s="52"/>
      <c r="I1166" s="52"/>
      <c r="J1166" s="52"/>
      <c r="K1166" s="52"/>
      <c r="L1166" s="52"/>
      <c r="M1166" s="52"/>
      <c r="N1166" s="52"/>
      <c r="O1166" s="59"/>
      <c r="P1166" s="52"/>
    </row>
    <row r="1167" spans="1:16">
      <c r="A1167" s="51"/>
      <c r="B1167" s="52"/>
      <c r="C1167" s="148"/>
      <c r="D1167" s="52"/>
      <c r="E1167" s="52"/>
      <c r="F1167" s="52"/>
      <c r="G1167" s="52"/>
      <c r="H1167" s="52"/>
      <c r="I1167" s="52"/>
      <c r="J1167" s="52"/>
      <c r="K1167" s="52"/>
      <c r="L1167" s="52"/>
      <c r="M1167" s="52"/>
      <c r="N1167" s="52"/>
      <c r="O1167" s="59"/>
      <c r="P1167" s="52"/>
    </row>
    <row r="1168" spans="1:16">
      <c r="A1168" s="51"/>
      <c r="B1168" s="52"/>
      <c r="C1168" s="148"/>
      <c r="D1168" s="52"/>
      <c r="E1168" s="52"/>
      <c r="F1168" s="52"/>
      <c r="G1168" s="52"/>
      <c r="H1168" s="52"/>
      <c r="I1168" s="52"/>
      <c r="J1168" s="52"/>
      <c r="K1168" s="52"/>
      <c r="L1168" s="52"/>
      <c r="M1168" s="52"/>
      <c r="N1168" s="52"/>
      <c r="O1168" s="59"/>
      <c r="P1168" s="52"/>
    </row>
    <row r="1169" spans="1:16">
      <c r="A1169" s="51"/>
      <c r="B1169" s="52"/>
      <c r="C1169" s="148"/>
      <c r="D1169" s="52"/>
      <c r="E1169" s="52"/>
      <c r="F1169" s="52"/>
      <c r="G1169" s="52"/>
      <c r="H1169" s="52"/>
      <c r="I1169" s="52"/>
      <c r="J1169" s="52"/>
      <c r="K1169" s="52"/>
      <c r="L1169" s="52"/>
      <c r="M1169" s="52"/>
      <c r="N1169" s="52"/>
      <c r="O1169" s="59"/>
      <c r="P1169" s="52"/>
    </row>
    <row r="1170" spans="1:16">
      <c r="A1170" s="51"/>
      <c r="B1170" s="52"/>
      <c r="C1170" s="148"/>
      <c r="D1170" s="52"/>
      <c r="E1170" s="52"/>
      <c r="F1170" s="52"/>
      <c r="G1170" s="52"/>
      <c r="H1170" s="52"/>
      <c r="I1170" s="52"/>
      <c r="J1170" s="52"/>
      <c r="K1170" s="52"/>
      <c r="L1170" s="52"/>
      <c r="M1170" s="52"/>
      <c r="N1170" s="52"/>
      <c r="O1170" s="59"/>
      <c r="P1170" s="52"/>
    </row>
    <row r="1171" spans="1:16">
      <c r="A1171" s="51"/>
      <c r="B1171" s="52"/>
      <c r="C1171" s="148"/>
      <c r="D1171" s="52"/>
      <c r="E1171" s="52"/>
      <c r="F1171" s="52"/>
      <c r="G1171" s="52"/>
      <c r="H1171" s="52"/>
      <c r="I1171" s="52"/>
      <c r="J1171" s="52"/>
      <c r="K1171" s="52"/>
      <c r="L1171" s="52"/>
      <c r="M1171" s="52"/>
      <c r="N1171" s="52"/>
      <c r="O1171" s="59"/>
      <c r="P1171" s="52"/>
    </row>
    <row r="1172" spans="1:16">
      <c r="A1172" s="51"/>
      <c r="B1172" s="52"/>
      <c r="C1172" s="148"/>
      <c r="D1172" s="52"/>
      <c r="E1172" s="52"/>
      <c r="F1172" s="52"/>
      <c r="G1172" s="52"/>
      <c r="H1172" s="52"/>
      <c r="I1172" s="52"/>
      <c r="J1172" s="52"/>
      <c r="K1172" s="52"/>
      <c r="L1172" s="52"/>
      <c r="M1172" s="52"/>
      <c r="N1172" s="52"/>
      <c r="O1172" s="59"/>
      <c r="P1172" s="52"/>
    </row>
    <row r="1173" spans="1:16">
      <c r="A1173" s="51"/>
      <c r="B1173" s="52"/>
      <c r="C1173" s="148"/>
      <c r="D1173" s="52"/>
      <c r="E1173" s="52"/>
      <c r="F1173" s="52"/>
      <c r="G1173" s="52"/>
      <c r="H1173" s="52"/>
      <c r="I1173" s="52"/>
      <c r="J1173" s="52"/>
      <c r="K1173" s="52"/>
      <c r="L1173" s="52"/>
      <c r="M1173" s="52"/>
      <c r="N1173" s="52"/>
      <c r="O1173" s="59"/>
      <c r="P1173" s="52"/>
    </row>
    <row r="1174" spans="1:16">
      <c r="A1174" s="51"/>
      <c r="B1174" s="52"/>
      <c r="C1174" s="148"/>
      <c r="D1174" s="52"/>
      <c r="E1174" s="52"/>
      <c r="F1174" s="52"/>
      <c r="G1174" s="52"/>
      <c r="H1174" s="52"/>
      <c r="I1174" s="52"/>
      <c r="J1174" s="52"/>
      <c r="K1174" s="52"/>
      <c r="L1174" s="52"/>
      <c r="M1174" s="52"/>
      <c r="N1174" s="52"/>
      <c r="O1174" s="59"/>
      <c r="P1174" s="52"/>
    </row>
    <row r="1175" spans="1:16">
      <c r="A1175" s="51"/>
      <c r="B1175" s="52"/>
      <c r="C1175" s="148"/>
      <c r="D1175" s="52"/>
      <c r="E1175" s="52"/>
      <c r="F1175" s="52"/>
      <c r="G1175" s="52"/>
      <c r="H1175" s="52"/>
      <c r="I1175" s="52"/>
      <c r="J1175" s="52"/>
      <c r="K1175" s="52"/>
      <c r="L1175" s="52"/>
      <c r="M1175" s="52"/>
      <c r="N1175" s="52"/>
      <c r="O1175" s="59"/>
      <c r="P1175" s="52"/>
    </row>
    <row r="1176" spans="1:16">
      <c r="A1176" s="51"/>
      <c r="B1176" s="52"/>
      <c r="C1176" s="148"/>
      <c r="D1176" s="52"/>
      <c r="E1176" s="52"/>
      <c r="F1176" s="52"/>
      <c r="G1176" s="52"/>
      <c r="H1176" s="52"/>
      <c r="I1176" s="52"/>
      <c r="J1176" s="52"/>
      <c r="K1176" s="52"/>
      <c r="L1176" s="52"/>
      <c r="M1176" s="52"/>
      <c r="N1176" s="52"/>
      <c r="O1176" s="59"/>
      <c r="P1176" s="52"/>
    </row>
    <row r="1177" spans="1:16">
      <c r="A1177" s="51"/>
      <c r="B1177" s="52"/>
      <c r="C1177" s="148"/>
      <c r="D1177" s="52"/>
      <c r="E1177" s="52"/>
      <c r="F1177" s="52"/>
      <c r="G1177" s="52"/>
      <c r="H1177" s="52"/>
      <c r="I1177" s="52"/>
      <c r="J1177" s="52"/>
      <c r="K1177" s="52"/>
      <c r="L1177" s="52"/>
      <c r="M1177" s="52"/>
      <c r="N1177" s="52"/>
      <c r="O1177" s="59"/>
      <c r="P1177" s="52"/>
    </row>
    <row r="1178" spans="1:16">
      <c r="A1178" s="51"/>
      <c r="B1178" s="52"/>
      <c r="C1178" s="148"/>
      <c r="D1178" s="52"/>
      <c r="E1178" s="52"/>
      <c r="F1178" s="52"/>
      <c r="G1178" s="52"/>
      <c r="H1178" s="52"/>
      <c r="I1178" s="52"/>
      <c r="J1178" s="52"/>
      <c r="K1178" s="52"/>
      <c r="L1178" s="52"/>
      <c r="M1178" s="52"/>
      <c r="N1178" s="52"/>
      <c r="O1178" s="59"/>
      <c r="P1178" s="52"/>
    </row>
    <row r="1179" spans="1:16">
      <c r="A1179" s="51"/>
      <c r="B1179" s="52"/>
      <c r="C1179" s="148"/>
      <c r="D1179" s="52"/>
      <c r="E1179" s="52"/>
      <c r="F1179" s="52"/>
      <c r="G1179" s="52"/>
      <c r="H1179" s="52"/>
      <c r="I1179" s="52"/>
      <c r="J1179" s="52"/>
      <c r="K1179" s="52"/>
      <c r="L1179" s="52"/>
      <c r="M1179" s="52"/>
      <c r="N1179" s="52"/>
      <c r="O1179" s="59"/>
      <c r="P1179" s="52"/>
    </row>
    <row r="1180" spans="1:16">
      <c r="A1180" s="51"/>
      <c r="B1180" s="52"/>
      <c r="C1180" s="148"/>
      <c r="D1180" s="52"/>
      <c r="E1180" s="52"/>
      <c r="F1180" s="52"/>
      <c r="G1180" s="52"/>
      <c r="H1180" s="52"/>
      <c r="I1180" s="52"/>
      <c r="J1180" s="52"/>
      <c r="K1180" s="52"/>
      <c r="L1180" s="52"/>
      <c r="M1180" s="52"/>
      <c r="N1180" s="52"/>
      <c r="O1180" s="59"/>
      <c r="P1180" s="52"/>
    </row>
    <row r="1181" spans="1:16">
      <c r="A1181" s="51"/>
      <c r="B1181" s="52"/>
      <c r="C1181" s="148"/>
      <c r="D1181" s="52"/>
      <c r="E1181" s="52"/>
      <c r="F1181" s="52"/>
      <c r="G1181" s="52"/>
      <c r="H1181" s="52"/>
      <c r="I1181" s="52"/>
      <c r="J1181" s="52"/>
      <c r="K1181" s="52"/>
      <c r="L1181" s="52"/>
      <c r="M1181" s="52"/>
      <c r="N1181" s="52"/>
      <c r="O1181" s="59"/>
      <c r="P1181" s="52"/>
    </row>
    <row r="1182" spans="1:16">
      <c r="A1182" s="51"/>
      <c r="B1182" s="52"/>
      <c r="C1182" s="148"/>
      <c r="D1182" s="52"/>
      <c r="E1182" s="52"/>
      <c r="F1182" s="52"/>
      <c r="G1182" s="52"/>
      <c r="H1182" s="52"/>
      <c r="I1182" s="52"/>
      <c r="J1182" s="52"/>
      <c r="K1182" s="52"/>
      <c r="L1182" s="52"/>
      <c r="M1182" s="52"/>
      <c r="N1182" s="52"/>
      <c r="O1182" s="59"/>
      <c r="P1182" s="52"/>
    </row>
    <row r="1183" spans="1:16">
      <c r="A1183" s="51"/>
      <c r="B1183" s="52"/>
      <c r="C1183" s="148"/>
      <c r="D1183" s="52"/>
      <c r="E1183" s="52"/>
      <c r="F1183" s="52"/>
      <c r="G1183" s="52"/>
      <c r="H1183" s="52"/>
      <c r="I1183" s="52"/>
      <c r="J1183" s="52"/>
      <c r="K1183" s="52"/>
      <c r="L1183" s="52"/>
      <c r="M1183" s="52"/>
      <c r="N1183" s="52"/>
      <c r="O1183" s="59"/>
      <c r="P1183" s="52"/>
    </row>
    <row r="1184" spans="1:16">
      <c r="A1184" s="51"/>
      <c r="B1184" s="52"/>
      <c r="C1184" s="148"/>
      <c r="D1184" s="52"/>
      <c r="E1184" s="52"/>
      <c r="F1184" s="52"/>
      <c r="G1184" s="52"/>
      <c r="H1184" s="52"/>
      <c r="I1184" s="52"/>
      <c r="J1184" s="52"/>
      <c r="K1184" s="52"/>
      <c r="L1184" s="52"/>
      <c r="M1184" s="52"/>
      <c r="N1184" s="52"/>
      <c r="O1184" s="59"/>
      <c r="P1184" s="52"/>
    </row>
    <row r="1185" spans="1:16">
      <c r="A1185" s="51"/>
      <c r="B1185" s="52"/>
      <c r="C1185" s="148"/>
      <c r="D1185" s="52"/>
      <c r="E1185" s="52"/>
      <c r="F1185" s="52"/>
      <c r="G1185" s="52"/>
      <c r="H1185" s="52"/>
      <c r="I1185" s="52"/>
      <c r="J1185" s="52"/>
      <c r="K1185" s="52"/>
      <c r="L1185" s="52"/>
      <c r="M1185" s="52"/>
      <c r="N1185" s="52"/>
      <c r="O1185" s="59"/>
      <c r="P1185" s="52"/>
    </row>
    <row r="1186" spans="1:16">
      <c r="A1186" s="51"/>
      <c r="B1186" s="52"/>
      <c r="C1186" s="148"/>
      <c r="D1186" s="52"/>
      <c r="E1186" s="52"/>
      <c r="F1186" s="52"/>
      <c r="G1186" s="52"/>
      <c r="H1186" s="52"/>
      <c r="I1186" s="52"/>
      <c r="J1186" s="52"/>
      <c r="K1186" s="52"/>
      <c r="L1186" s="52"/>
      <c r="M1186" s="52"/>
      <c r="N1186" s="52"/>
      <c r="O1186" s="59"/>
      <c r="P1186" s="52"/>
    </row>
    <row r="1187" spans="1:16">
      <c r="A1187" s="51"/>
      <c r="B1187" s="52"/>
      <c r="C1187" s="148"/>
      <c r="D1187" s="52"/>
      <c r="E1187" s="52"/>
      <c r="F1187" s="52"/>
      <c r="G1187" s="52"/>
      <c r="H1187" s="52"/>
      <c r="I1187" s="52"/>
      <c r="J1187" s="52"/>
      <c r="K1187" s="52"/>
      <c r="L1187" s="52"/>
      <c r="M1187" s="52"/>
      <c r="N1187" s="52"/>
      <c r="O1187" s="59"/>
      <c r="P1187" s="52"/>
    </row>
    <row r="1188" spans="1:16">
      <c r="A1188" s="51"/>
      <c r="B1188" s="52"/>
      <c r="C1188" s="148"/>
      <c r="D1188" s="52"/>
      <c r="E1188" s="52"/>
      <c r="F1188" s="52"/>
      <c r="G1188" s="52"/>
      <c r="H1188" s="52"/>
      <c r="I1188" s="52"/>
      <c r="J1188" s="52"/>
      <c r="K1188" s="52"/>
      <c r="L1188" s="52"/>
      <c r="M1188" s="52"/>
      <c r="N1188" s="52"/>
      <c r="O1188" s="59"/>
      <c r="P1188" s="52"/>
    </row>
    <row r="1189" spans="1:16">
      <c r="A1189" s="51"/>
      <c r="B1189" s="52"/>
      <c r="C1189" s="148"/>
      <c r="D1189" s="52"/>
      <c r="E1189" s="52"/>
      <c r="F1189" s="52"/>
      <c r="G1189" s="52"/>
      <c r="H1189" s="52"/>
      <c r="I1189" s="52"/>
      <c r="J1189" s="52"/>
      <c r="K1189" s="52"/>
      <c r="L1189" s="52"/>
      <c r="M1189" s="52"/>
      <c r="N1189" s="52"/>
      <c r="O1189" s="59"/>
      <c r="P1189" s="52"/>
    </row>
    <row r="1190" spans="1:16">
      <c r="A1190" s="51"/>
      <c r="B1190" s="52"/>
      <c r="C1190" s="148"/>
      <c r="D1190" s="52"/>
      <c r="E1190" s="52"/>
      <c r="F1190" s="52"/>
      <c r="G1190" s="52"/>
      <c r="H1190" s="52"/>
      <c r="I1190" s="52"/>
      <c r="J1190" s="52"/>
      <c r="K1190" s="52"/>
      <c r="L1190" s="52"/>
      <c r="M1190" s="52"/>
      <c r="N1190" s="52"/>
      <c r="O1190" s="59"/>
      <c r="P1190" s="52"/>
    </row>
    <row r="1191" spans="1:16">
      <c r="A1191" s="51"/>
      <c r="B1191" s="52"/>
      <c r="C1191" s="148"/>
      <c r="D1191" s="52"/>
      <c r="E1191" s="52"/>
      <c r="F1191" s="52"/>
      <c r="G1191" s="52"/>
      <c r="H1191" s="52"/>
      <c r="I1191" s="52"/>
      <c r="J1191" s="52"/>
      <c r="K1191" s="52"/>
      <c r="L1191" s="52"/>
      <c r="M1191" s="52"/>
      <c r="N1191" s="52"/>
      <c r="O1191" s="59"/>
      <c r="P1191" s="52"/>
    </row>
    <row r="1192" spans="1:16">
      <c r="A1192" s="51"/>
      <c r="B1192" s="52"/>
      <c r="C1192" s="148"/>
      <c r="D1192" s="52"/>
      <c r="E1192" s="52"/>
      <c r="F1192" s="52"/>
      <c r="G1192" s="52"/>
      <c r="H1192" s="52"/>
      <c r="I1192" s="52"/>
      <c r="J1192" s="52"/>
      <c r="K1192" s="52"/>
      <c r="L1192" s="52"/>
      <c r="M1192" s="52"/>
      <c r="N1192" s="52"/>
      <c r="O1192" s="59"/>
      <c r="P1192" s="52"/>
    </row>
    <row r="1193" spans="1:16">
      <c r="A1193" s="51"/>
      <c r="B1193" s="52"/>
      <c r="C1193" s="148"/>
      <c r="D1193" s="52"/>
      <c r="E1193" s="52"/>
      <c r="F1193" s="52"/>
      <c r="G1193" s="52"/>
      <c r="H1193" s="52"/>
      <c r="I1193" s="52"/>
      <c r="J1193" s="52"/>
      <c r="K1193" s="52"/>
      <c r="L1193" s="52"/>
      <c r="M1193" s="52"/>
      <c r="N1193" s="52"/>
      <c r="O1193" s="59"/>
      <c r="P1193" s="52"/>
    </row>
    <row r="1194" spans="1:16">
      <c r="A1194" s="51"/>
      <c r="B1194" s="52"/>
      <c r="C1194" s="148"/>
      <c r="D1194" s="52"/>
      <c r="E1194" s="52"/>
      <c r="F1194" s="52"/>
      <c r="G1194" s="52"/>
      <c r="H1194" s="52"/>
      <c r="I1194" s="52"/>
      <c r="J1194" s="52"/>
      <c r="K1194" s="52"/>
      <c r="L1194" s="52"/>
      <c r="M1194" s="52"/>
      <c r="N1194" s="52"/>
      <c r="O1194" s="59"/>
      <c r="P1194" s="52"/>
    </row>
    <row r="1195" spans="1:16">
      <c r="A1195" s="51"/>
      <c r="B1195" s="52"/>
      <c r="C1195" s="148"/>
      <c r="D1195" s="52"/>
      <c r="E1195" s="52"/>
      <c r="F1195" s="52"/>
      <c r="G1195" s="52"/>
      <c r="H1195" s="52"/>
      <c r="I1195" s="52"/>
      <c r="J1195" s="52"/>
      <c r="K1195" s="52"/>
      <c r="L1195" s="52"/>
      <c r="M1195" s="52"/>
      <c r="N1195" s="52"/>
      <c r="O1195" s="59"/>
      <c r="P1195" s="52"/>
    </row>
    <row r="1196" spans="1:16">
      <c r="A1196" s="51"/>
      <c r="B1196" s="52"/>
      <c r="C1196" s="148"/>
      <c r="D1196" s="52"/>
      <c r="E1196" s="52"/>
      <c r="F1196" s="52"/>
      <c r="G1196" s="52"/>
      <c r="H1196" s="52"/>
      <c r="I1196" s="52"/>
      <c r="J1196" s="52"/>
      <c r="K1196" s="52"/>
      <c r="L1196" s="52"/>
      <c r="M1196" s="52"/>
      <c r="N1196" s="52"/>
      <c r="O1196" s="59"/>
      <c r="P1196" s="52"/>
    </row>
    <row r="1197" spans="1:16">
      <c r="A1197" s="51"/>
      <c r="B1197" s="52"/>
      <c r="C1197" s="148"/>
      <c r="D1197" s="52"/>
      <c r="E1197" s="52"/>
      <c r="F1197" s="52"/>
      <c r="G1197" s="52"/>
      <c r="H1197" s="52"/>
      <c r="I1197" s="52"/>
      <c r="J1197" s="52"/>
      <c r="K1197" s="52"/>
      <c r="L1197" s="52"/>
      <c r="M1197" s="52"/>
      <c r="N1197" s="52"/>
      <c r="O1197" s="59"/>
      <c r="P1197" s="52"/>
    </row>
    <row r="1198" spans="1:16">
      <c r="A1198" s="51"/>
      <c r="B1198" s="52"/>
      <c r="C1198" s="148"/>
      <c r="D1198" s="52"/>
      <c r="E1198" s="52"/>
      <c r="F1198" s="52"/>
      <c r="G1198" s="52"/>
      <c r="H1198" s="52"/>
      <c r="I1198" s="52"/>
      <c r="J1198" s="52"/>
      <c r="K1198" s="52"/>
      <c r="L1198" s="52"/>
      <c r="M1198" s="52"/>
      <c r="N1198" s="52"/>
      <c r="O1198" s="59"/>
      <c r="P1198" s="52"/>
    </row>
    <row r="1199" spans="1:16">
      <c r="A1199" s="51"/>
      <c r="B1199" s="52"/>
      <c r="C1199" s="148"/>
      <c r="D1199" s="52"/>
      <c r="E1199" s="52"/>
      <c r="F1199" s="52"/>
      <c r="G1199" s="52"/>
      <c r="H1199" s="52"/>
      <c r="I1199" s="52"/>
      <c r="J1199" s="52"/>
      <c r="K1199" s="52"/>
      <c r="L1199" s="52"/>
      <c r="M1199" s="52"/>
      <c r="N1199" s="52"/>
      <c r="O1199" s="59"/>
      <c r="P1199" s="52"/>
    </row>
    <row r="1200" spans="1:16">
      <c r="A1200" s="51"/>
      <c r="B1200" s="52"/>
      <c r="C1200" s="148"/>
      <c r="D1200" s="52"/>
      <c r="E1200" s="52"/>
      <c r="F1200" s="52"/>
      <c r="G1200" s="52"/>
      <c r="H1200" s="52"/>
      <c r="I1200" s="52"/>
      <c r="J1200" s="52"/>
      <c r="K1200" s="52"/>
      <c r="L1200" s="52"/>
      <c r="M1200" s="52"/>
      <c r="N1200" s="52"/>
      <c r="O1200" s="59"/>
      <c r="P1200" s="52"/>
    </row>
    <row r="1201" spans="1:16">
      <c r="A1201" s="51"/>
      <c r="B1201" s="52"/>
      <c r="C1201" s="148"/>
      <c r="D1201" s="52"/>
      <c r="E1201" s="52"/>
      <c r="F1201" s="52"/>
      <c r="G1201" s="52"/>
      <c r="H1201" s="52"/>
      <c r="I1201" s="52"/>
      <c r="J1201" s="52"/>
      <c r="K1201" s="52"/>
      <c r="L1201" s="52"/>
      <c r="M1201" s="52"/>
      <c r="N1201" s="52"/>
      <c r="O1201" s="59"/>
      <c r="P1201" s="52"/>
    </row>
    <row r="1202" spans="1:16">
      <c r="A1202" s="51"/>
      <c r="B1202" s="52"/>
      <c r="C1202" s="148"/>
      <c r="D1202" s="52"/>
      <c r="E1202" s="52"/>
      <c r="F1202" s="52"/>
      <c r="G1202" s="52"/>
      <c r="H1202" s="52"/>
      <c r="I1202" s="52"/>
      <c r="J1202" s="52"/>
      <c r="K1202" s="52"/>
      <c r="L1202" s="52"/>
      <c r="M1202" s="52"/>
      <c r="N1202" s="52"/>
      <c r="O1202" s="59"/>
      <c r="P1202" s="52"/>
    </row>
    <row r="1203" spans="1:16">
      <c r="A1203" s="51"/>
      <c r="B1203" s="52"/>
      <c r="C1203" s="148"/>
      <c r="D1203" s="52"/>
      <c r="E1203" s="52"/>
      <c r="F1203" s="52"/>
      <c r="G1203" s="52"/>
      <c r="H1203" s="52"/>
      <c r="I1203" s="52"/>
      <c r="J1203" s="52"/>
      <c r="K1203" s="52"/>
      <c r="L1203" s="52"/>
      <c r="M1203" s="52"/>
      <c r="N1203" s="52"/>
      <c r="O1203" s="59"/>
      <c r="P1203" s="52"/>
    </row>
    <row r="1204" spans="1:16">
      <c r="A1204" s="51"/>
      <c r="B1204" s="52"/>
      <c r="C1204" s="148"/>
      <c r="D1204" s="52"/>
      <c r="E1204" s="52"/>
      <c r="F1204" s="52"/>
      <c r="G1204" s="52"/>
      <c r="H1204" s="52"/>
      <c r="I1204" s="52"/>
      <c r="J1204" s="52"/>
      <c r="K1204" s="52"/>
      <c r="L1204" s="52"/>
      <c r="M1204" s="52"/>
      <c r="N1204" s="52"/>
      <c r="O1204" s="59"/>
      <c r="P1204" s="52"/>
    </row>
    <row r="1205" spans="1:16">
      <c r="A1205" s="51"/>
      <c r="B1205" s="52"/>
      <c r="C1205" s="148"/>
      <c r="D1205" s="52"/>
      <c r="E1205" s="52"/>
      <c r="F1205" s="52"/>
      <c r="G1205" s="52"/>
      <c r="H1205" s="52"/>
      <c r="I1205" s="52"/>
      <c r="J1205" s="52"/>
      <c r="K1205" s="52"/>
      <c r="L1205" s="52"/>
      <c r="M1205" s="52"/>
      <c r="N1205" s="52"/>
      <c r="O1205" s="59"/>
      <c r="P1205" s="52"/>
    </row>
    <row r="1206" spans="1:16">
      <c r="A1206" s="51"/>
      <c r="B1206" s="52"/>
      <c r="C1206" s="148"/>
      <c r="D1206" s="52"/>
      <c r="E1206" s="52"/>
      <c r="F1206" s="52"/>
      <c r="G1206" s="52"/>
      <c r="H1206" s="52"/>
      <c r="I1206" s="52"/>
      <c r="J1206" s="52"/>
      <c r="K1206" s="52"/>
      <c r="L1206" s="52"/>
      <c r="M1206" s="52"/>
      <c r="N1206" s="52"/>
      <c r="O1206" s="59"/>
      <c r="P1206" s="52"/>
    </row>
    <row r="1207" spans="1:16">
      <c r="A1207" s="51"/>
      <c r="B1207" s="52"/>
      <c r="C1207" s="148"/>
      <c r="D1207" s="52"/>
      <c r="E1207" s="52"/>
      <c r="F1207" s="52"/>
      <c r="G1207" s="52"/>
      <c r="H1207" s="52"/>
      <c r="I1207" s="52"/>
      <c r="J1207" s="52"/>
      <c r="K1207" s="52"/>
      <c r="L1207" s="52"/>
      <c r="M1207" s="52"/>
      <c r="N1207" s="52"/>
      <c r="O1207" s="59"/>
      <c r="P1207" s="52"/>
    </row>
    <row r="1208" spans="1:16">
      <c r="A1208" s="51"/>
      <c r="B1208" s="52"/>
      <c r="C1208" s="148"/>
      <c r="D1208" s="52"/>
      <c r="E1208" s="52"/>
      <c r="F1208" s="52"/>
      <c r="G1208" s="52"/>
      <c r="H1208" s="52"/>
      <c r="I1208" s="52"/>
      <c r="J1208" s="52"/>
      <c r="K1208" s="52"/>
      <c r="L1208" s="52"/>
      <c r="M1208" s="52"/>
      <c r="N1208" s="52"/>
      <c r="O1208" s="59"/>
      <c r="P1208" s="52"/>
    </row>
    <row r="1209" spans="1:16">
      <c r="A1209" s="51"/>
      <c r="B1209" s="52"/>
      <c r="C1209" s="148"/>
      <c r="D1209" s="52"/>
      <c r="E1209" s="52"/>
      <c r="F1209" s="52"/>
      <c r="G1209" s="52"/>
      <c r="H1209" s="52"/>
      <c r="I1209" s="52"/>
      <c r="J1209" s="52"/>
      <c r="K1209" s="52"/>
      <c r="L1209" s="52"/>
      <c r="M1209" s="52"/>
      <c r="N1209" s="52"/>
      <c r="O1209" s="59"/>
      <c r="P1209" s="52"/>
    </row>
    <row r="1210" spans="1:16">
      <c r="A1210" s="51"/>
      <c r="B1210" s="52"/>
      <c r="C1210" s="148"/>
      <c r="D1210" s="52"/>
      <c r="E1210" s="52"/>
      <c r="F1210" s="52"/>
      <c r="G1210" s="52"/>
      <c r="H1210" s="52"/>
      <c r="I1210" s="52"/>
      <c r="J1210" s="52"/>
      <c r="K1210" s="52"/>
      <c r="L1210" s="52"/>
      <c r="M1210" s="52"/>
      <c r="N1210" s="52"/>
      <c r="O1210" s="59"/>
      <c r="P1210" s="52"/>
    </row>
    <row r="1211" spans="1:16">
      <c r="A1211" s="51"/>
      <c r="B1211" s="52"/>
      <c r="C1211" s="148"/>
      <c r="D1211" s="52"/>
      <c r="E1211" s="52"/>
      <c r="F1211" s="52"/>
      <c r="G1211" s="52"/>
      <c r="H1211" s="52"/>
      <c r="I1211" s="52"/>
      <c r="J1211" s="52"/>
      <c r="K1211" s="52"/>
      <c r="L1211" s="52"/>
      <c r="M1211" s="52"/>
      <c r="N1211" s="52"/>
      <c r="O1211" s="59"/>
      <c r="P1211" s="52"/>
    </row>
    <row r="1212" spans="1:16">
      <c r="A1212" s="51"/>
      <c r="B1212" s="52"/>
      <c r="C1212" s="148"/>
      <c r="D1212" s="52"/>
      <c r="E1212" s="52"/>
      <c r="F1212" s="52"/>
      <c r="G1212" s="52"/>
      <c r="H1212" s="52"/>
      <c r="I1212" s="52"/>
      <c r="J1212" s="52"/>
      <c r="K1212" s="52"/>
      <c r="L1212" s="52"/>
      <c r="M1212" s="52"/>
      <c r="N1212" s="52"/>
      <c r="O1212" s="59"/>
      <c r="P1212" s="52"/>
    </row>
    <row r="1213" spans="1:16">
      <c r="A1213" s="51"/>
      <c r="B1213" s="52"/>
      <c r="C1213" s="148"/>
      <c r="D1213" s="52"/>
      <c r="E1213" s="52"/>
      <c r="F1213" s="52"/>
      <c r="G1213" s="52"/>
      <c r="H1213" s="52"/>
      <c r="I1213" s="52"/>
      <c r="J1213" s="52"/>
      <c r="K1213" s="52"/>
      <c r="L1213" s="52"/>
      <c r="M1213" s="52"/>
      <c r="N1213" s="52"/>
      <c r="O1213" s="59"/>
      <c r="P1213" s="52"/>
    </row>
    <row r="1214" spans="1:16">
      <c r="A1214" s="51"/>
      <c r="B1214" s="52"/>
      <c r="C1214" s="148"/>
      <c r="D1214" s="52"/>
      <c r="E1214" s="52"/>
      <c r="F1214" s="52"/>
      <c r="G1214" s="52"/>
      <c r="H1214" s="52"/>
      <c r="I1214" s="52"/>
      <c r="J1214" s="52"/>
      <c r="K1214" s="52"/>
      <c r="L1214" s="52"/>
      <c r="M1214" s="52"/>
      <c r="N1214" s="52"/>
      <c r="O1214" s="59"/>
      <c r="P1214" s="52"/>
    </row>
    <row r="1215" spans="1:16">
      <c r="A1215" s="51"/>
      <c r="B1215" s="52"/>
      <c r="C1215" s="148"/>
      <c r="D1215" s="52"/>
      <c r="E1215" s="52"/>
      <c r="F1215" s="52"/>
      <c r="G1215" s="52"/>
      <c r="H1215" s="52"/>
      <c r="I1215" s="52"/>
      <c r="J1215" s="52"/>
      <c r="K1215" s="52"/>
      <c r="L1215" s="52"/>
      <c r="M1215" s="52"/>
      <c r="N1215" s="52"/>
      <c r="O1215" s="59"/>
      <c r="P1215" s="52"/>
    </row>
    <row r="1216" spans="1:16">
      <c r="A1216" s="51"/>
      <c r="B1216" s="52"/>
      <c r="C1216" s="148"/>
      <c r="D1216" s="52"/>
      <c r="E1216" s="52"/>
      <c r="F1216" s="52"/>
      <c r="G1216" s="52"/>
      <c r="H1216" s="52"/>
      <c r="I1216" s="52"/>
      <c r="J1216" s="52"/>
      <c r="K1216" s="52"/>
      <c r="L1216" s="52"/>
      <c r="M1216" s="52"/>
      <c r="N1216" s="52"/>
      <c r="O1216" s="59"/>
      <c r="P1216" s="52"/>
    </row>
    <row r="1217" spans="1:16">
      <c r="A1217" s="51"/>
      <c r="B1217" s="52"/>
      <c r="C1217" s="148"/>
      <c r="D1217" s="52"/>
      <c r="E1217" s="52"/>
      <c r="F1217" s="52"/>
      <c r="G1217" s="52"/>
      <c r="H1217" s="52"/>
      <c r="I1217" s="52"/>
      <c r="J1217" s="52"/>
      <c r="K1217" s="52"/>
      <c r="L1217" s="52"/>
      <c r="M1217" s="52"/>
      <c r="N1217" s="52"/>
      <c r="O1217" s="59"/>
      <c r="P1217" s="52"/>
    </row>
    <row r="1218" spans="1:16">
      <c r="A1218" s="51"/>
      <c r="B1218" s="52"/>
      <c r="C1218" s="148"/>
      <c r="D1218" s="52"/>
      <c r="E1218" s="52"/>
      <c r="F1218" s="52"/>
      <c r="G1218" s="52"/>
      <c r="H1218" s="52"/>
      <c r="I1218" s="52"/>
      <c r="J1218" s="52"/>
      <c r="K1218" s="52"/>
      <c r="L1218" s="52"/>
      <c r="M1218" s="52"/>
      <c r="N1218" s="52"/>
      <c r="O1218" s="59"/>
      <c r="P1218" s="52"/>
    </row>
    <row r="1219" spans="1:16">
      <c r="A1219" s="51"/>
      <c r="B1219" s="52"/>
      <c r="C1219" s="148"/>
      <c r="D1219" s="52"/>
      <c r="E1219" s="52"/>
      <c r="F1219" s="52"/>
      <c r="G1219" s="52"/>
      <c r="H1219" s="52"/>
      <c r="I1219" s="52"/>
      <c r="J1219" s="52"/>
      <c r="K1219" s="52"/>
      <c r="L1219" s="52"/>
      <c r="M1219" s="52"/>
      <c r="N1219" s="52"/>
      <c r="O1219" s="59"/>
      <c r="P1219" s="52"/>
    </row>
    <row r="1220" spans="1:16">
      <c r="A1220" s="51"/>
      <c r="B1220" s="52"/>
      <c r="C1220" s="148"/>
      <c r="D1220" s="52"/>
      <c r="E1220" s="52"/>
      <c r="F1220" s="52"/>
      <c r="G1220" s="52"/>
      <c r="H1220" s="52"/>
      <c r="I1220" s="52"/>
      <c r="J1220" s="52"/>
      <c r="K1220" s="52"/>
      <c r="L1220" s="52"/>
      <c r="M1220" s="52"/>
      <c r="N1220" s="52"/>
      <c r="O1220" s="59"/>
      <c r="P1220" s="52"/>
    </row>
    <row r="1221" spans="1:16">
      <c r="A1221" s="51"/>
      <c r="B1221" s="52"/>
      <c r="C1221" s="148"/>
      <c r="D1221" s="52"/>
      <c r="E1221" s="52"/>
      <c r="F1221" s="52"/>
      <c r="G1221" s="52"/>
      <c r="H1221" s="52"/>
      <c r="I1221" s="52"/>
      <c r="J1221" s="52"/>
      <c r="K1221" s="52"/>
      <c r="L1221" s="52"/>
      <c r="M1221" s="52"/>
      <c r="N1221" s="52"/>
      <c r="O1221" s="59"/>
      <c r="P1221" s="52"/>
    </row>
    <row r="1222" spans="1:16">
      <c r="A1222" s="51"/>
      <c r="B1222" s="52"/>
      <c r="C1222" s="148"/>
      <c r="D1222" s="52"/>
      <c r="E1222" s="52"/>
      <c r="F1222" s="52"/>
      <c r="G1222" s="52"/>
      <c r="H1222" s="52"/>
      <c r="I1222" s="52"/>
      <c r="J1222" s="52"/>
      <c r="K1222" s="52"/>
      <c r="L1222" s="52"/>
      <c r="M1222" s="52"/>
      <c r="N1222" s="52"/>
      <c r="O1222" s="59"/>
      <c r="P1222" s="52"/>
    </row>
    <row r="1223" spans="1:16">
      <c r="A1223" s="51"/>
      <c r="B1223" s="52"/>
      <c r="C1223" s="148"/>
      <c r="D1223" s="52"/>
      <c r="E1223" s="52"/>
      <c r="F1223" s="52"/>
      <c r="G1223" s="52"/>
      <c r="H1223" s="52"/>
      <c r="I1223" s="52"/>
      <c r="J1223" s="52"/>
      <c r="K1223" s="52"/>
      <c r="L1223" s="52"/>
      <c r="M1223" s="52"/>
      <c r="N1223" s="52"/>
      <c r="O1223" s="59"/>
      <c r="P1223" s="52"/>
    </row>
    <row r="1224" spans="1:16">
      <c r="A1224" s="51"/>
      <c r="B1224" s="52"/>
      <c r="C1224" s="148"/>
      <c r="D1224" s="52"/>
      <c r="E1224" s="52"/>
      <c r="F1224" s="52"/>
      <c r="G1224" s="52"/>
      <c r="H1224" s="52"/>
      <c r="I1224" s="52"/>
      <c r="J1224" s="52"/>
      <c r="K1224" s="52"/>
      <c r="L1224" s="52"/>
      <c r="M1224" s="52"/>
      <c r="N1224" s="52"/>
      <c r="O1224" s="59"/>
      <c r="P1224" s="52"/>
    </row>
    <row r="1225" spans="1:16">
      <c r="A1225" s="51"/>
      <c r="B1225" s="52"/>
      <c r="C1225" s="148"/>
      <c r="D1225" s="52"/>
      <c r="E1225" s="52"/>
      <c r="F1225" s="52"/>
      <c r="G1225" s="52"/>
      <c r="H1225" s="52"/>
      <c r="I1225" s="52"/>
      <c r="J1225" s="52"/>
      <c r="K1225" s="52"/>
      <c r="L1225" s="52"/>
      <c r="M1225" s="52"/>
      <c r="N1225" s="52"/>
      <c r="O1225" s="59"/>
      <c r="P1225" s="52"/>
    </row>
    <row r="1226" spans="1:16">
      <c r="A1226" s="51"/>
      <c r="B1226" s="52"/>
      <c r="C1226" s="148"/>
      <c r="D1226" s="52"/>
      <c r="E1226" s="52"/>
      <c r="F1226" s="52"/>
      <c r="G1226" s="52"/>
      <c r="H1226" s="52"/>
      <c r="I1226" s="52"/>
      <c r="J1226" s="52"/>
      <c r="K1226" s="52"/>
      <c r="L1226" s="52"/>
      <c r="M1226" s="52"/>
      <c r="N1226" s="52"/>
      <c r="O1226" s="59"/>
      <c r="P1226" s="52"/>
    </row>
    <row r="1227" spans="1:16">
      <c r="A1227" s="51"/>
      <c r="B1227" s="52"/>
      <c r="C1227" s="148"/>
      <c r="D1227" s="52"/>
      <c r="E1227" s="52"/>
      <c r="F1227" s="52"/>
      <c r="G1227" s="52"/>
      <c r="H1227" s="52"/>
      <c r="I1227" s="52"/>
      <c r="J1227" s="52"/>
      <c r="K1227" s="52"/>
      <c r="L1227" s="52"/>
      <c r="M1227" s="52"/>
      <c r="N1227" s="52"/>
      <c r="O1227" s="59"/>
      <c r="P1227" s="52"/>
    </row>
    <row r="1228" spans="1:16">
      <c r="A1228" s="51"/>
      <c r="B1228" s="52"/>
      <c r="C1228" s="148"/>
      <c r="D1228" s="52"/>
      <c r="E1228" s="52"/>
      <c r="F1228" s="52"/>
      <c r="G1228" s="52"/>
      <c r="H1228" s="52"/>
      <c r="I1228" s="52"/>
      <c r="J1228" s="52"/>
      <c r="K1228" s="52"/>
      <c r="L1228" s="52"/>
      <c r="M1228" s="52"/>
      <c r="N1228" s="52"/>
      <c r="O1228" s="59"/>
      <c r="P1228" s="52"/>
    </row>
    <row r="1229" spans="1:16">
      <c r="A1229" s="51"/>
      <c r="B1229" s="52"/>
      <c r="C1229" s="148"/>
      <c r="D1229" s="52"/>
      <c r="E1229" s="52"/>
      <c r="F1229" s="52"/>
      <c r="G1229" s="52"/>
      <c r="H1229" s="52"/>
      <c r="I1229" s="52"/>
      <c r="J1229" s="52"/>
      <c r="K1229" s="52"/>
      <c r="L1229" s="52"/>
      <c r="M1229" s="52"/>
      <c r="N1229" s="52"/>
      <c r="O1229" s="59"/>
      <c r="P1229" s="52"/>
    </row>
    <row r="1230" spans="1:16">
      <c r="A1230" s="51"/>
      <c r="B1230" s="52"/>
      <c r="C1230" s="148"/>
      <c r="D1230" s="52"/>
      <c r="E1230" s="52"/>
      <c r="F1230" s="52"/>
      <c r="G1230" s="52"/>
      <c r="H1230" s="52"/>
      <c r="I1230" s="52"/>
      <c r="J1230" s="52"/>
      <c r="K1230" s="52"/>
      <c r="L1230" s="52"/>
      <c r="M1230" s="52"/>
      <c r="N1230" s="52"/>
      <c r="O1230" s="59"/>
      <c r="P1230" s="52"/>
    </row>
    <row r="1231" spans="1:16">
      <c r="A1231" s="51"/>
      <c r="B1231" s="52"/>
      <c r="C1231" s="148"/>
      <c r="D1231" s="52"/>
      <c r="E1231" s="52"/>
      <c r="F1231" s="52"/>
      <c r="G1231" s="52"/>
      <c r="H1231" s="52"/>
      <c r="I1231" s="52"/>
      <c r="J1231" s="52"/>
      <c r="K1231" s="52"/>
      <c r="L1231" s="52"/>
      <c r="M1231" s="52"/>
      <c r="N1231" s="52"/>
      <c r="O1231" s="59"/>
      <c r="P1231" s="52"/>
    </row>
    <row r="1232" spans="1:16">
      <c r="A1232" s="51"/>
      <c r="B1232" s="52"/>
      <c r="C1232" s="148"/>
      <c r="D1232" s="52"/>
      <c r="E1232" s="52"/>
      <c r="F1232" s="52"/>
      <c r="G1232" s="52"/>
      <c r="H1232" s="52"/>
      <c r="I1232" s="52"/>
      <c r="J1232" s="52"/>
      <c r="K1232" s="52"/>
      <c r="L1232" s="52"/>
      <c r="M1232" s="52"/>
      <c r="N1232" s="52"/>
      <c r="O1232" s="59"/>
      <c r="P1232" s="52"/>
    </row>
    <row r="1233" spans="1:16">
      <c r="A1233" s="51"/>
      <c r="B1233" s="52"/>
      <c r="C1233" s="148"/>
      <c r="D1233" s="52"/>
      <c r="E1233" s="52"/>
      <c r="F1233" s="52"/>
      <c r="G1233" s="52"/>
      <c r="H1233" s="52"/>
      <c r="I1233" s="52"/>
      <c r="J1233" s="52"/>
      <c r="K1233" s="52"/>
      <c r="L1233" s="52"/>
      <c r="M1233" s="52"/>
      <c r="N1233" s="52"/>
      <c r="O1233" s="59"/>
      <c r="P1233" s="52"/>
    </row>
    <row r="1234" spans="1:16">
      <c r="A1234" s="51"/>
      <c r="B1234" s="52"/>
      <c r="C1234" s="148"/>
      <c r="D1234" s="52"/>
      <c r="E1234" s="52"/>
      <c r="F1234" s="52"/>
      <c r="G1234" s="52"/>
      <c r="H1234" s="52"/>
      <c r="I1234" s="52"/>
      <c r="J1234" s="52"/>
      <c r="K1234" s="52"/>
      <c r="L1234" s="52"/>
      <c r="M1234" s="52"/>
      <c r="N1234" s="52"/>
      <c r="O1234" s="59"/>
      <c r="P1234" s="52"/>
    </row>
    <row r="1235" spans="1:16">
      <c r="A1235" s="51"/>
      <c r="B1235" s="52"/>
      <c r="C1235" s="148"/>
      <c r="D1235" s="52"/>
      <c r="E1235" s="52"/>
      <c r="F1235" s="52"/>
      <c r="G1235" s="52"/>
      <c r="H1235" s="52"/>
      <c r="I1235" s="52"/>
      <c r="J1235" s="52"/>
      <c r="K1235" s="52"/>
      <c r="L1235" s="52"/>
      <c r="M1235" s="52"/>
      <c r="N1235" s="52"/>
      <c r="O1235" s="59"/>
      <c r="P1235" s="52"/>
    </row>
    <row r="1236" spans="1:16">
      <c r="A1236" s="51"/>
      <c r="B1236" s="52"/>
      <c r="C1236" s="148"/>
      <c r="D1236" s="52"/>
      <c r="E1236" s="52"/>
      <c r="F1236" s="52"/>
      <c r="G1236" s="52"/>
      <c r="H1236" s="52"/>
      <c r="I1236" s="52"/>
      <c r="J1236" s="52"/>
      <c r="K1236" s="52"/>
      <c r="L1236" s="52"/>
      <c r="M1236" s="52"/>
      <c r="N1236" s="52"/>
      <c r="O1236" s="59"/>
      <c r="P1236" s="52"/>
    </row>
    <row r="1237" spans="1:16">
      <c r="A1237" s="51"/>
      <c r="B1237" s="52"/>
      <c r="C1237" s="148"/>
      <c r="D1237" s="52"/>
      <c r="E1237" s="52"/>
      <c r="F1237" s="52"/>
      <c r="G1237" s="52"/>
      <c r="H1237" s="52"/>
      <c r="I1237" s="52"/>
      <c r="J1237" s="52"/>
      <c r="K1237" s="52"/>
      <c r="L1237" s="52"/>
      <c r="M1237" s="52"/>
      <c r="N1237" s="52"/>
      <c r="O1237" s="59"/>
      <c r="P1237" s="52"/>
    </row>
    <row r="1238" spans="1:16">
      <c r="A1238" s="51"/>
      <c r="B1238" s="52"/>
      <c r="C1238" s="148"/>
      <c r="D1238" s="52"/>
      <c r="E1238" s="52"/>
      <c r="F1238" s="52"/>
      <c r="G1238" s="52"/>
      <c r="H1238" s="52"/>
      <c r="I1238" s="52"/>
      <c r="J1238" s="52"/>
      <c r="K1238" s="52"/>
      <c r="L1238" s="52"/>
      <c r="M1238" s="52"/>
      <c r="N1238" s="52"/>
      <c r="O1238" s="59"/>
      <c r="P1238" s="52"/>
    </row>
    <row r="1239" spans="1:16">
      <c r="A1239" s="51"/>
      <c r="B1239" s="52"/>
      <c r="C1239" s="148"/>
      <c r="D1239" s="52"/>
      <c r="E1239" s="52"/>
      <c r="F1239" s="52"/>
      <c r="G1239" s="52"/>
      <c r="H1239" s="52"/>
      <c r="I1239" s="52"/>
      <c r="J1239" s="52"/>
      <c r="K1239" s="52"/>
      <c r="L1239" s="52"/>
      <c r="M1239" s="52"/>
      <c r="N1239" s="52"/>
      <c r="O1239" s="59"/>
      <c r="P1239" s="52"/>
    </row>
    <row r="1240" spans="1:16">
      <c r="A1240" s="51"/>
      <c r="B1240" s="52"/>
      <c r="C1240" s="148"/>
      <c r="D1240" s="52"/>
      <c r="E1240" s="52"/>
      <c r="F1240" s="52"/>
      <c r="G1240" s="52"/>
      <c r="H1240" s="52"/>
      <c r="I1240" s="52"/>
      <c r="J1240" s="52"/>
      <c r="K1240" s="52"/>
      <c r="L1240" s="52"/>
      <c r="M1240" s="52"/>
      <c r="N1240" s="52"/>
      <c r="O1240" s="59"/>
      <c r="P1240" s="52"/>
    </row>
    <row r="1241" spans="1:16">
      <c r="A1241" s="51"/>
      <c r="B1241" s="52"/>
      <c r="C1241" s="148"/>
      <c r="D1241" s="52"/>
      <c r="E1241" s="52"/>
      <c r="F1241" s="52"/>
      <c r="G1241" s="52"/>
      <c r="H1241" s="52"/>
      <c r="I1241" s="52"/>
      <c r="J1241" s="52"/>
      <c r="K1241" s="52"/>
      <c r="L1241" s="52"/>
      <c r="M1241" s="52"/>
      <c r="N1241" s="52"/>
      <c r="O1241" s="59"/>
      <c r="P1241" s="52"/>
    </row>
    <row r="1242" spans="1:16">
      <c r="A1242" s="51"/>
      <c r="B1242" s="52"/>
      <c r="C1242" s="148"/>
      <c r="D1242" s="52"/>
      <c r="E1242" s="52"/>
      <c r="F1242" s="52"/>
      <c r="G1242" s="52"/>
      <c r="H1242" s="52"/>
      <c r="I1242" s="52"/>
      <c r="J1242" s="52"/>
      <c r="K1242" s="52"/>
      <c r="L1242" s="52"/>
      <c r="M1242" s="52"/>
      <c r="N1242" s="52"/>
      <c r="O1242" s="59"/>
      <c r="P1242" s="52"/>
    </row>
    <row r="1243" spans="1:16">
      <c r="A1243" s="51"/>
      <c r="B1243" s="52"/>
      <c r="C1243" s="148"/>
      <c r="D1243" s="52"/>
      <c r="E1243" s="52"/>
      <c r="F1243" s="52"/>
      <c r="G1243" s="52"/>
      <c r="H1243" s="52"/>
      <c r="I1243" s="52"/>
      <c r="J1243" s="52"/>
      <c r="K1243" s="52"/>
      <c r="L1243" s="52"/>
      <c r="M1243" s="52"/>
      <c r="N1243" s="52"/>
      <c r="O1243" s="59"/>
      <c r="P1243" s="52"/>
    </row>
    <row r="1244" spans="1:16">
      <c r="A1244" s="51"/>
      <c r="B1244" s="52"/>
      <c r="C1244" s="148"/>
      <c r="D1244" s="52"/>
      <c r="E1244" s="52"/>
      <c r="F1244" s="52"/>
      <c r="G1244" s="52"/>
      <c r="H1244" s="52"/>
      <c r="I1244" s="52"/>
      <c r="J1244" s="52"/>
      <c r="K1244" s="52"/>
      <c r="L1244" s="52"/>
      <c r="M1244" s="52"/>
      <c r="N1244" s="52"/>
      <c r="O1244" s="59"/>
      <c r="P1244" s="52"/>
    </row>
    <row r="1245" spans="1:16">
      <c r="A1245" s="51"/>
      <c r="B1245" s="52"/>
      <c r="C1245" s="148"/>
      <c r="D1245" s="52"/>
      <c r="E1245" s="52"/>
      <c r="F1245" s="52"/>
      <c r="G1245" s="52"/>
      <c r="H1245" s="52"/>
      <c r="I1245" s="52"/>
      <c r="J1245" s="52"/>
      <c r="K1245" s="52"/>
      <c r="L1245" s="52"/>
      <c r="M1245" s="52"/>
      <c r="N1245" s="52"/>
      <c r="O1245" s="59"/>
      <c r="P1245" s="52"/>
    </row>
    <row r="1246" spans="1:16">
      <c r="A1246" s="51"/>
      <c r="B1246" s="52"/>
      <c r="C1246" s="148"/>
      <c r="D1246" s="52"/>
      <c r="E1246" s="52"/>
      <c r="F1246" s="52"/>
      <c r="G1246" s="52"/>
      <c r="H1246" s="52"/>
      <c r="I1246" s="52"/>
      <c r="J1246" s="52"/>
      <c r="K1246" s="52"/>
      <c r="L1246" s="52"/>
      <c r="M1246" s="52"/>
      <c r="N1246" s="52"/>
      <c r="O1246" s="59"/>
      <c r="P1246" s="52"/>
    </row>
    <row r="1247" spans="1:16">
      <c r="A1247" s="51"/>
      <c r="B1247" s="52"/>
      <c r="C1247" s="148"/>
      <c r="D1247" s="52"/>
      <c r="E1247" s="52"/>
      <c r="F1247" s="52"/>
      <c r="G1247" s="52"/>
      <c r="H1247" s="52"/>
      <c r="I1247" s="52"/>
      <c r="J1247" s="52"/>
      <c r="K1247" s="52"/>
      <c r="L1247" s="52"/>
      <c r="M1247" s="52"/>
      <c r="N1247" s="52"/>
      <c r="O1247" s="59"/>
      <c r="P1247" s="52"/>
    </row>
    <row r="1248" spans="1:16">
      <c r="A1248" s="51"/>
      <c r="B1248" s="52"/>
      <c r="C1248" s="148"/>
      <c r="D1248" s="52"/>
      <c r="E1248" s="52"/>
      <c r="F1248" s="52"/>
      <c r="G1248" s="52"/>
      <c r="H1248" s="52"/>
      <c r="I1248" s="52"/>
      <c r="J1248" s="52"/>
      <c r="K1248" s="52"/>
      <c r="L1248" s="52"/>
      <c r="M1248" s="52"/>
      <c r="N1248" s="52"/>
      <c r="O1248" s="59"/>
      <c r="P1248" s="52"/>
    </row>
    <row r="1249" spans="1:16">
      <c r="A1249" s="51"/>
      <c r="B1249" s="52"/>
      <c r="C1249" s="148"/>
      <c r="D1249" s="52"/>
      <c r="E1249" s="52"/>
      <c r="F1249" s="52"/>
      <c r="G1249" s="52"/>
      <c r="H1249" s="52"/>
      <c r="I1249" s="52"/>
      <c r="J1249" s="52"/>
      <c r="K1249" s="52"/>
      <c r="L1249" s="52"/>
      <c r="M1249" s="52"/>
      <c r="N1249" s="52"/>
      <c r="O1249" s="59"/>
      <c r="P1249" s="52"/>
    </row>
    <row r="1250" spans="1:16">
      <c r="A1250" s="51"/>
      <c r="B1250" s="52"/>
      <c r="C1250" s="148"/>
      <c r="D1250" s="52"/>
      <c r="E1250" s="52"/>
      <c r="F1250" s="52"/>
      <c r="G1250" s="52"/>
      <c r="H1250" s="52"/>
      <c r="I1250" s="52"/>
      <c r="J1250" s="52"/>
      <c r="K1250" s="52"/>
      <c r="L1250" s="52"/>
      <c r="M1250" s="52"/>
      <c r="N1250" s="52"/>
      <c r="O1250" s="59"/>
      <c r="P1250" s="52"/>
    </row>
    <row r="1251" spans="1:16">
      <c r="A1251" s="51"/>
      <c r="B1251" s="52"/>
      <c r="C1251" s="148"/>
      <c r="D1251" s="52"/>
      <c r="E1251" s="52"/>
      <c r="F1251" s="52"/>
      <c r="G1251" s="52"/>
      <c r="H1251" s="52"/>
      <c r="I1251" s="52"/>
      <c r="J1251" s="52"/>
      <c r="K1251" s="52"/>
      <c r="L1251" s="52"/>
      <c r="M1251" s="52"/>
      <c r="N1251" s="52"/>
      <c r="O1251" s="59"/>
      <c r="P1251" s="52"/>
    </row>
    <row r="1252" spans="1:16">
      <c r="A1252" s="51"/>
      <c r="B1252" s="52"/>
      <c r="C1252" s="148"/>
      <c r="D1252" s="52"/>
      <c r="E1252" s="52"/>
      <c r="F1252" s="52"/>
      <c r="G1252" s="52"/>
      <c r="H1252" s="52"/>
      <c r="I1252" s="52"/>
      <c r="J1252" s="52"/>
      <c r="K1252" s="52"/>
      <c r="L1252" s="52"/>
      <c r="M1252" s="52"/>
      <c r="N1252" s="52"/>
      <c r="O1252" s="59"/>
      <c r="P1252" s="52"/>
    </row>
    <row r="1253" spans="1:16">
      <c r="A1253" s="51"/>
      <c r="B1253" s="52"/>
      <c r="C1253" s="148"/>
      <c r="D1253" s="52"/>
      <c r="E1253" s="52"/>
      <c r="F1253" s="52"/>
      <c r="G1253" s="52"/>
      <c r="H1253" s="52"/>
      <c r="I1253" s="52"/>
      <c r="J1253" s="52"/>
      <c r="K1253" s="52"/>
      <c r="L1253" s="52"/>
      <c r="M1253" s="52"/>
      <c r="N1253" s="52"/>
      <c r="O1253" s="59"/>
      <c r="P1253" s="52"/>
    </row>
    <row r="1254" spans="1:16">
      <c r="A1254" s="51"/>
      <c r="B1254" s="52"/>
      <c r="C1254" s="148"/>
      <c r="D1254" s="52"/>
      <c r="E1254" s="52"/>
      <c r="F1254" s="52"/>
      <c r="G1254" s="52"/>
      <c r="H1254" s="52"/>
      <c r="I1254" s="52"/>
      <c r="J1254" s="52"/>
      <c r="K1254" s="52"/>
      <c r="L1254" s="52"/>
      <c r="M1254" s="52"/>
      <c r="N1254" s="52"/>
      <c r="O1254" s="59"/>
      <c r="P1254" s="52"/>
    </row>
    <row r="1255" spans="1:16">
      <c r="A1255" s="51"/>
      <c r="B1255" s="52"/>
      <c r="C1255" s="148"/>
      <c r="D1255" s="52"/>
      <c r="E1255" s="52"/>
      <c r="F1255" s="52"/>
      <c r="G1255" s="52"/>
      <c r="H1255" s="52"/>
      <c r="I1255" s="52"/>
      <c r="J1255" s="52"/>
      <c r="K1255" s="52"/>
      <c r="L1255" s="52"/>
      <c r="M1255" s="52"/>
      <c r="N1255" s="52"/>
      <c r="O1255" s="59"/>
      <c r="P1255" s="52"/>
    </row>
    <row r="1256" spans="1:16">
      <c r="A1256" s="51"/>
      <c r="B1256" s="52"/>
      <c r="C1256" s="148"/>
      <c r="D1256" s="52"/>
      <c r="E1256" s="52"/>
      <c r="F1256" s="52"/>
      <c r="G1256" s="52"/>
      <c r="H1256" s="52"/>
      <c r="I1256" s="52"/>
      <c r="J1256" s="52"/>
      <c r="K1256" s="52"/>
      <c r="L1256" s="52"/>
      <c r="M1256" s="52"/>
      <c r="N1256" s="52"/>
      <c r="O1256" s="59"/>
      <c r="P1256" s="52"/>
    </row>
    <row r="1257" spans="1:16">
      <c r="A1257" s="51"/>
      <c r="B1257" s="52"/>
      <c r="C1257" s="148"/>
      <c r="D1257" s="52"/>
      <c r="E1257" s="52"/>
      <c r="F1257" s="52"/>
      <c r="G1257" s="52"/>
      <c r="H1257" s="52"/>
      <c r="I1257" s="52"/>
      <c r="J1257" s="52"/>
      <c r="K1257" s="52"/>
      <c r="L1257" s="52"/>
      <c r="M1257" s="52"/>
      <c r="N1257" s="52"/>
      <c r="O1257" s="59"/>
      <c r="P1257" s="52"/>
    </row>
    <row r="1258" spans="1:16">
      <c r="A1258" s="51"/>
      <c r="B1258" s="52"/>
      <c r="C1258" s="148"/>
      <c r="D1258" s="52"/>
      <c r="E1258" s="52"/>
      <c r="F1258" s="52"/>
      <c r="G1258" s="52"/>
      <c r="H1258" s="52"/>
      <c r="I1258" s="52"/>
      <c r="J1258" s="52"/>
      <c r="K1258" s="52"/>
      <c r="L1258" s="52"/>
      <c r="M1258" s="52"/>
      <c r="N1258" s="52"/>
      <c r="O1258" s="59"/>
      <c r="P1258" s="52"/>
    </row>
    <row r="1259" spans="1:16">
      <c r="A1259" s="51"/>
      <c r="B1259" s="52"/>
      <c r="C1259" s="148"/>
      <c r="D1259" s="52"/>
      <c r="E1259" s="52"/>
      <c r="F1259" s="52"/>
      <c r="G1259" s="52"/>
      <c r="H1259" s="52"/>
      <c r="I1259" s="52"/>
      <c r="J1259" s="52"/>
      <c r="K1259" s="52"/>
      <c r="L1259" s="52"/>
      <c r="M1259" s="52"/>
      <c r="N1259" s="52"/>
      <c r="O1259" s="59"/>
      <c r="P1259" s="52"/>
    </row>
    <row r="1260" spans="1:16">
      <c r="A1260" s="51"/>
      <c r="B1260" s="52"/>
      <c r="C1260" s="148"/>
      <c r="D1260" s="52"/>
      <c r="E1260" s="52"/>
      <c r="F1260" s="52"/>
      <c r="G1260" s="52"/>
      <c r="H1260" s="52"/>
      <c r="I1260" s="52"/>
      <c r="J1260" s="52"/>
      <c r="K1260" s="52"/>
      <c r="L1260" s="52"/>
      <c r="M1260" s="52"/>
      <c r="N1260" s="52"/>
      <c r="O1260" s="59"/>
      <c r="P1260" s="52"/>
    </row>
    <row r="1261" spans="1:16">
      <c r="A1261" s="51"/>
      <c r="B1261" s="52"/>
      <c r="C1261" s="148"/>
      <c r="D1261" s="52"/>
      <c r="E1261" s="52"/>
      <c r="F1261" s="52"/>
      <c r="G1261" s="52"/>
      <c r="H1261" s="52"/>
      <c r="I1261" s="52"/>
      <c r="J1261" s="52"/>
      <c r="K1261" s="52"/>
      <c r="L1261" s="52"/>
      <c r="M1261" s="52"/>
      <c r="N1261" s="52"/>
      <c r="O1261" s="59"/>
      <c r="P1261" s="52"/>
    </row>
    <row r="1262" spans="1:16">
      <c r="A1262" s="51"/>
      <c r="B1262" s="52"/>
      <c r="C1262" s="148"/>
      <c r="D1262" s="52"/>
      <c r="E1262" s="52"/>
      <c r="F1262" s="52"/>
      <c r="G1262" s="52"/>
      <c r="H1262" s="52"/>
      <c r="I1262" s="52"/>
      <c r="J1262" s="52"/>
      <c r="K1262" s="52"/>
      <c r="L1262" s="52"/>
      <c r="M1262" s="52"/>
      <c r="N1262" s="52"/>
      <c r="O1262" s="59"/>
      <c r="P1262" s="52"/>
    </row>
    <row r="1263" spans="1:16">
      <c r="A1263" s="51"/>
      <c r="B1263" s="52"/>
      <c r="C1263" s="148"/>
      <c r="D1263" s="52"/>
      <c r="E1263" s="52"/>
      <c r="F1263" s="52"/>
      <c r="G1263" s="52"/>
      <c r="H1263" s="52"/>
      <c r="I1263" s="52"/>
      <c r="J1263" s="52"/>
      <c r="K1263" s="52"/>
      <c r="L1263" s="52"/>
      <c r="M1263" s="52"/>
      <c r="N1263" s="52"/>
      <c r="O1263" s="59"/>
      <c r="P1263" s="52"/>
    </row>
    <row r="1264" spans="1:16">
      <c r="A1264" s="51"/>
      <c r="B1264" s="52"/>
      <c r="C1264" s="148"/>
      <c r="D1264" s="52"/>
      <c r="E1264" s="52"/>
      <c r="F1264" s="52"/>
      <c r="G1264" s="52"/>
      <c r="H1264" s="52"/>
      <c r="I1264" s="52"/>
      <c r="J1264" s="52"/>
      <c r="K1264" s="52"/>
      <c r="L1264" s="52"/>
      <c r="M1264" s="52"/>
      <c r="N1264" s="52"/>
      <c r="O1264" s="59"/>
      <c r="P1264" s="52"/>
    </row>
    <row r="1265" spans="1:16">
      <c r="A1265" s="51"/>
      <c r="B1265" s="52"/>
      <c r="C1265" s="148"/>
      <c r="D1265" s="52"/>
      <c r="E1265" s="52"/>
      <c r="F1265" s="52"/>
      <c r="G1265" s="52"/>
      <c r="H1265" s="52"/>
      <c r="I1265" s="52"/>
      <c r="J1265" s="52"/>
      <c r="K1265" s="52"/>
      <c r="L1265" s="52"/>
      <c r="M1265" s="52"/>
      <c r="N1265" s="52"/>
      <c r="O1265" s="59"/>
      <c r="P1265" s="52"/>
    </row>
    <row r="1266" spans="1:16">
      <c r="A1266" s="51"/>
      <c r="B1266" s="52"/>
      <c r="C1266" s="148"/>
      <c r="D1266" s="52"/>
      <c r="E1266" s="52"/>
      <c r="F1266" s="52"/>
      <c r="G1266" s="52"/>
      <c r="H1266" s="52"/>
      <c r="I1266" s="52"/>
      <c r="J1266" s="52"/>
      <c r="K1266" s="52"/>
      <c r="L1266" s="52"/>
      <c r="M1266" s="52"/>
      <c r="N1266" s="52"/>
      <c r="O1266" s="59"/>
      <c r="P1266" s="52"/>
    </row>
    <row r="1267" spans="1:16">
      <c r="A1267" s="51"/>
      <c r="B1267" s="52"/>
      <c r="C1267" s="148"/>
      <c r="D1267" s="52"/>
      <c r="E1267" s="52"/>
      <c r="F1267" s="52"/>
      <c r="G1267" s="52"/>
      <c r="H1267" s="52"/>
      <c r="I1267" s="52"/>
      <c r="J1267" s="52"/>
      <c r="K1267" s="52"/>
      <c r="L1267" s="52"/>
      <c r="M1267" s="52"/>
      <c r="N1267" s="52"/>
      <c r="O1267" s="59"/>
      <c r="P1267" s="52"/>
    </row>
    <row r="1268" spans="1:16">
      <c r="A1268" s="51"/>
      <c r="B1268" s="52"/>
      <c r="C1268" s="148"/>
      <c r="D1268" s="52"/>
      <c r="E1268" s="52"/>
      <c r="F1268" s="52"/>
      <c r="G1268" s="52"/>
      <c r="H1268" s="52"/>
      <c r="I1268" s="52"/>
      <c r="J1268" s="52"/>
      <c r="K1268" s="52"/>
      <c r="L1268" s="52"/>
      <c r="M1268" s="52"/>
      <c r="N1268" s="52"/>
      <c r="O1268" s="59"/>
      <c r="P1268" s="52"/>
    </row>
    <row r="1269" spans="1:16">
      <c r="A1269" s="51"/>
      <c r="B1269" s="52"/>
      <c r="C1269" s="148"/>
      <c r="D1269" s="52"/>
      <c r="E1269" s="52"/>
      <c r="F1269" s="52"/>
      <c r="G1269" s="52"/>
      <c r="H1269" s="52"/>
      <c r="I1269" s="52"/>
      <c r="J1269" s="52"/>
      <c r="K1269" s="52"/>
      <c r="L1269" s="52"/>
      <c r="M1269" s="52"/>
      <c r="N1269" s="52"/>
      <c r="O1269" s="59"/>
      <c r="P1269" s="52"/>
    </row>
    <row r="1270" spans="1:16">
      <c r="A1270" s="51"/>
      <c r="B1270" s="52"/>
      <c r="C1270" s="148"/>
      <c r="D1270" s="52"/>
      <c r="E1270" s="52"/>
      <c r="F1270" s="52"/>
      <c r="G1270" s="52"/>
      <c r="H1270" s="52"/>
      <c r="I1270" s="52"/>
      <c r="J1270" s="52"/>
      <c r="K1270" s="52"/>
      <c r="L1270" s="52"/>
      <c r="M1270" s="52"/>
      <c r="N1270" s="52"/>
      <c r="O1270" s="59"/>
      <c r="P1270" s="52"/>
    </row>
    <row r="1271" spans="1:16">
      <c r="A1271" s="51"/>
      <c r="B1271" s="52"/>
      <c r="C1271" s="148"/>
      <c r="D1271" s="52"/>
      <c r="E1271" s="52"/>
      <c r="F1271" s="52"/>
      <c r="G1271" s="52"/>
      <c r="H1271" s="52"/>
      <c r="I1271" s="52"/>
      <c r="J1271" s="52"/>
      <c r="K1271" s="52"/>
      <c r="L1271" s="52"/>
      <c r="M1271" s="52"/>
      <c r="N1271" s="52"/>
      <c r="O1271" s="59"/>
      <c r="P1271" s="52"/>
    </row>
    <row r="1272" spans="1:16">
      <c r="A1272" s="51"/>
      <c r="B1272" s="52"/>
      <c r="C1272" s="148"/>
      <c r="D1272" s="52"/>
      <c r="E1272" s="52"/>
      <c r="F1272" s="52"/>
      <c r="G1272" s="52"/>
      <c r="H1272" s="52"/>
      <c r="I1272" s="52"/>
      <c r="J1272" s="52"/>
      <c r="K1272" s="52"/>
      <c r="L1272" s="52"/>
      <c r="M1272" s="52"/>
      <c r="N1272" s="52"/>
      <c r="O1272" s="59"/>
      <c r="P1272" s="52"/>
    </row>
    <row r="1273" spans="1:16">
      <c r="A1273" s="51"/>
      <c r="B1273" s="52"/>
      <c r="C1273" s="148"/>
      <c r="D1273" s="52"/>
      <c r="E1273" s="52"/>
      <c r="F1273" s="52"/>
      <c r="G1273" s="52"/>
      <c r="H1273" s="52"/>
      <c r="I1273" s="52"/>
      <c r="J1273" s="52"/>
      <c r="K1273" s="52"/>
      <c r="L1273" s="52"/>
      <c r="M1273" s="52"/>
      <c r="N1273" s="52"/>
      <c r="O1273" s="59"/>
      <c r="P1273" s="52"/>
    </row>
    <row r="1274" spans="1:16">
      <c r="A1274" s="51"/>
      <c r="B1274" s="52"/>
      <c r="C1274" s="148"/>
      <c r="D1274" s="52"/>
      <c r="E1274" s="52"/>
      <c r="F1274" s="52"/>
      <c r="G1274" s="52"/>
      <c r="H1274" s="52"/>
      <c r="I1274" s="52"/>
      <c r="J1274" s="52"/>
      <c r="K1274" s="52"/>
      <c r="L1274" s="52"/>
      <c r="M1274" s="52"/>
      <c r="N1274" s="52"/>
      <c r="O1274" s="59"/>
      <c r="P1274" s="52"/>
    </row>
    <row r="1275" spans="1:16">
      <c r="A1275" s="51"/>
      <c r="B1275" s="52"/>
      <c r="C1275" s="148"/>
      <c r="D1275" s="52"/>
      <c r="E1275" s="52"/>
      <c r="F1275" s="52"/>
      <c r="G1275" s="52"/>
      <c r="H1275" s="52"/>
      <c r="I1275" s="52"/>
      <c r="J1275" s="52"/>
      <c r="K1275" s="52"/>
      <c r="L1275" s="52"/>
      <c r="M1275" s="52"/>
      <c r="N1275" s="52"/>
      <c r="O1275" s="59"/>
      <c r="P1275" s="52"/>
    </row>
    <row r="1276" spans="1:16">
      <c r="A1276" s="51"/>
      <c r="B1276" s="52"/>
      <c r="C1276" s="148"/>
      <c r="D1276" s="52"/>
      <c r="E1276" s="52"/>
      <c r="F1276" s="52"/>
      <c r="G1276" s="52"/>
      <c r="H1276" s="52"/>
      <c r="I1276" s="52"/>
      <c r="J1276" s="52"/>
      <c r="K1276" s="52"/>
      <c r="L1276" s="52"/>
      <c r="M1276" s="52"/>
      <c r="N1276" s="52"/>
      <c r="O1276" s="59"/>
      <c r="P1276" s="52"/>
    </row>
    <row r="1277" spans="1:16">
      <c r="A1277" s="51"/>
      <c r="B1277" s="52"/>
      <c r="C1277" s="148"/>
      <c r="D1277" s="52"/>
      <c r="E1277" s="52"/>
      <c r="F1277" s="52"/>
      <c r="G1277" s="52"/>
      <c r="H1277" s="52"/>
      <c r="I1277" s="52"/>
      <c r="J1277" s="52"/>
      <c r="K1277" s="52"/>
      <c r="L1277" s="52"/>
      <c r="M1277" s="52"/>
      <c r="N1277" s="52"/>
      <c r="O1277" s="59"/>
      <c r="P1277" s="52"/>
    </row>
    <row r="1278" spans="1:16">
      <c r="A1278" s="51"/>
      <c r="B1278" s="52"/>
      <c r="C1278" s="148"/>
      <c r="D1278" s="52"/>
      <c r="E1278" s="52"/>
      <c r="F1278" s="52"/>
      <c r="G1278" s="52"/>
      <c r="H1278" s="52"/>
      <c r="I1278" s="52"/>
      <c r="J1278" s="52"/>
      <c r="K1278" s="52"/>
      <c r="L1278" s="52"/>
      <c r="M1278" s="52"/>
      <c r="N1278" s="52"/>
      <c r="O1278" s="59"/>
      <c r="P1278" s="52"/>
    </row>
    <row r="1279" spans="1:16">
      <c r="A1279" s="51"/>
      <c r="B1279" s="52"/>
      <c r="C1279" s="148"/>
      <c r="D1279" s="52"/>
      <c r="E1279" s="52"/>
      <c r="F1279" s="52"/>
      <c r="G1279" s="52"/>
      <c r="H1279" s="52"/>
      <c r="I1279" s="52"/>
      <c r="J1279" s="52"/>
      <c r="K1279" s="52"/>
      <c r="L1279" s="52"/>
      <c r="M1279" s="52"/>
      <c r="N1279" s="52"/>
      <c r="O1279" s="59"/>
      <c r="P1279" s="52"/>
    </row>
    <row r="1280" spans="1:16">
      <c r="A1280" s="51"/>
      <c r="B1280" s="52"/>
      <c r="C1280" s="148"/>
      <c r="D1280" s="52"/>
      <c r="E1280" s="52"/>
      <c r="F1280" s="52"/>
      <c r="G1280" s="52"/>
      <c r="H1280" s="52"/>
      <c r="I1280" s="52"/>
      <c r="J1280" s="52"/>
      <c r="K1280" s="52"/>
      <c r="L1280" s="52"/>
      <c r="M1280" s="52"/>
      <c r="N1280" s="52"/>
      <c r="O1280" s="59"/>
      <c r="P1280" s="52"/>
    </row>
    <row r="1281" spans="1:16">
      <c r="A1281" s="51"/>
      <c r="B1281" s="52"/>
      <c r="C1281" s="148"/>
      <c r="D1281" s="52"/>
      <c r="E1281" s="52"/>
      <c r="F1281" s="52"/>
      <c r="G1281" s="52"/>
      <c r="H1281" s="52"/>
      <c r="I1281" s="52"/>
      <c r="J1281" s="52"/>
      <c r="K1281" s="52"/>
      <c r="L1281" s="52"/>
      <c r="M1281" s="52"/>
      <c r="N1281" s="52"/>
      <c r="O1281" s="59"/>
      <c r="P1281" s="52"/>
    </row>
    <row r="1282" spans="1:16">
      <c r="A1282" s="51"/>
      <c r="B1282" s="52"/>
      <c r="C1282" s="148"/>
      <c r="D1282" s="52"/>
      <c r="E1282" s="52"/>
      <c r="F1282" s="52"/>
      <c r="G1282" s="52"/>
      <c r="H1282" s="52"/>
      <c r="I1282" s="52"/>
      <c r="J1282" s="52"/>
      <c r="K1282" s="52"/>
      <c r="L1282" s="52"/>
      <c r="M1282" s="52"/>
      <c r="N1282" s="52"/>
      <c r="O1282" s="59"/>
      <c r="P1282" s="52"/>
    </row>
    <row r="1283" spans="1:16">
      <c r="A1283" s="51"/>
      <c r="B1283" s="52"/>
      <c r="C1283" s="148"/>
      <c r="D1283" s="52"/>
      <c r="E1283" s="52"/>
      <c r="F1283" s="52"/>
      <c r="G1283" s="52"/>
      <c r="H1283" s="52"/>
      <c r="I1283" s="52"/>
      <c r="J1283" s="52"/>
      <c r="K1283" s="52"/>
      <c r="L1283" s="52"/>
      <c r="M1283" s="52"/>
      <c r="N1283" s="52"/>
      <c r="O1283" s="59"/>
      <c r="P1283" s="52"/>
    </row>
    <row r="1284" spans="1:16">
      <c r="A1284" s="51"/>
      <c r="B1284" s="52"/>
      <c r="C1284" s="148"/>
      <c r="D1284" s="52"/>
      <c r="E1284" s="52"/>
      <c r="F1284" s="52"/>
      <c r="G1284" s="52"/>
      <c r="H1284" s="52"/>
      <c r="I1284" s="52"/>
      <c r="J1284" s="52"/>
      <c r="K1284" s="52"/>
      <c r="L1284" s="52"/>
      <c r="M1284" s="52"/>
      <c r="N1284" s="52"/>
      <c r="O1284" s="59"/>
      <c r="P1284" s="52"/>
    </row>
    <row r="1285" spans="1:16">
      <c r="A1285" s="51"/>
      <c r="B1285" s="52"/>
      <c r="C1285" s="148"/>
      <c r="D1285" s="52"/>
      <c r="E1285" s="52"/>
      <c r="F1285" s="52"/>
      <c r="G1285" s="52"/>
      <c r="H1285" s="52"/>
      <c r="I1285" s="52"/>
      <c r="J1285" s="52"/>
      <c r="K1285" s="52"/>
      <c r="L1285" s="52"/>
      <c r="M1285" s="52"/>
      <c r="N1285" s="52"/>
      <c r="O1285" s="59"/>
      <c r="P1285" s="52"/>
    </row>
    <row r="1286" spans="1:16">
      <c r="A1286" s="51"/>
      <c r="B1286" s="52"/>
      <c r="C1286" s="148"/>
      <c r="D1286" s="52"/>
      <c r="E1286" s="52"/>
      <c r="F1286" s="52"/>
      <c r="G1286" s="52"/>
      <c r="H1286" s="52"/>
      <c r="I1286" s="52"/>
      <c r="J1286" s="52"/>
      <c r="K1286" s="52"/>
      <c r="L1286" s="52"/>
      <c r="M1286" s="52"/>
      <c r="N1286" s="52"/>
      <c r="O1286" s="59"/>
      <c r="P1286" s="52"/>
    </row>
    <row r="1287" spans="1:16">
      <c r="A1287" s="51"/>
      <c r="B1287" s="52"/>
      <c r="C1287" s="148"/>
      <c r="D1287" s="52"/>
      <c r="E1287" s="52"/>
      <c r="F1287" s="52"/>
      <c r="G1287" s="52"/>
      <c r="H1287" s="52"/>
      <c r="I1287" s="52"/>
      <c r="J1287" s="52"/>
      <c r="K1287" s="52"/>
      <c r="L1287" s="52"/>
      <c r="M1287" s="52"/>
      <c r="N1287" s="52"/>
      <c r="O1287" s="59"/>
      <c r="P1287" s="52"/>
    </row>
    <row r="1288" spans="1:16">
      <c r="A1288" s="51"/>
      <c r="B1288" s="52"/>
      <c r="C1288" s="148"/>
      <c r="D1288" s="52"/>
      <c r="E1288" s="52"/>
      <c r="F1288" s="52"/>
      <c r="G1288" s="52"/>
      <c r="H1288" s="52"/>
      <c r="I1288" s="52"/>
      <c r="J1288" s="52"/>
      <c r="K1288" s="52"/>
      <c r="L1288" s="52"/>
      <c r="M1288" s="52"/>
      <c r="N1288" s="52"/>
      <c r="O1288" s="59"/>
      <c r="P1288" s="52"/>
    </row>
    <row r="1289" spans="1:16">
      <c r="A1289" s="51"/>
      <c r="B1289" s="52"/>
      <c r="C1289" s="148"/>
      <c r="D1289" s="52"/>
      <c r="E1289" s="52"/>
      <c r="F1289" s="52"/>
      <c r="G1289" s="52"/>
      <c r="H1289" s="52"/>
      <c r="I1289" s="52"/>
      <c r="J1289" s="52"/>
      <c r="K1289" s="52"/>
      <c r="L1289" s="52"/>
      <c r="M1289" s="52"/>
      <c r="N1289" s="52"/>
      <c r="O1289" s="59"/>
      <c r="P1289" s="52"/>
    </row>
    <row r="1290" spans="1:16">
      <c r="A1290" s="51"/>
      <c r="B1290" s="52"/>
      <c r="C1290" s="148"/>
      <c r="D1290" s="52"/>
      <c r="E1290" s="52"/>
      <c r="F1290" s="52"/>
      <c r="G1290" s="52"/>
      <c r="H1290" s="52"/>
      <c r="I1290" s="52"/>
      <c r="J1290" s="52"/>
      <c r="K1290" s="52"/>
      <c r="L1290" s="52"/>
      <c r="M1290" s="52"/>
      <c r="N1290" s="52"/>
      <c r="O1290" s="59"/>
      <c r="P1290" s="52"/>
    </row>
    <row r="1291" spans="1:16">
      <c r="A1291" s="51"/>
      <c r="B1291" s="52"/>
      <c r="C1291" s="148"/>
      <c r="D1291" s="52"/>
      <c r="E1291" s="52"/>
      <c r="F1291" s="52"/>
      <c r="G1291" s="52"/>
      <c r="H1291" s="52"/>
      <c r="I1291" s="52"/>
      <c r="J1291" s="52"/>
      <c r="K1291" s="52"/>
      <c r="L1291" s="52"/>
      <c r="M1291" s="52"/>
      <c r="N1291" s="52"/>
      <c r="O1291" s="59"/>
      <c r="P1291" s="52"/>
    </row>
    <row r="1292" spans="1:16">
      <c r="A1292" s="51"/>
      <c r="B1292" s="52"/>
      <c r="C1292" s="148"/>
      <c r="D1292" s="52"/>
      <c r="E1292" s="52"/>
      <c r="F1292" s="52"/>
      <c r="G1292" s="52"/>
      <c r="H1292" s="52"/>
      <c r="I1292" s="52"/>
      <c r="J1292" s="52"/>
      <c r="K1292" s="52"/>
      <c r="L1292" s="52"/>
      <c r="M1292" s="52"/>
      <c r="N1292" s="52"/>
      <c r="O1292" s="59"/>
      <c r="P1292" s="52"/>
    </row>
    <row r="1293" spans="1:16">
      <c r="A1293" s="51"/>
      <c r="B1293" s="52"/>
      <c r="C1293" s="148"/>
      <c r="D1293" s="52"/>
      <c r="E1293" s="52"/>
      <c r="F1293" s="52"/>
      <c r="G1293" s="52"/>
      <c r="H1293" s="52"/>
      <c r="I1293" s="52"/>
      <c r="J1293" s="52"/>
      <c r="K1293" s="52"/>
      <c r="L1293" s="52"/>
      <c r="M1293" s="52"/>
      <c r="N1293" s="52"/>
      <c r="O1293" s="59"/>
      <c r="P1293" s="52"/>
    </row>
    <row r="1294" spans="1:16">
      <c r="A1294" s="51"/>
      <c r="B1294" s="52"/>
      <c r="C1294" s="148"/>
      <c r="D1294" s="52"/>
      <c r="E1294" s="52"/>
      <c r="F1294" s="52"/>
      <c r="G1294" s="52"/>
      <c r="H1294" s="52"/>
      <c r="I1294" s="52"/>
      <c r="J1294" s="52"/>
      <c r="K1294" s="52"/>
      <c r="L1294" s="52"/>
      <c r="M1294" s="52"/>
      <c r="N1294" s="52"/>
      <c r="O1294" s="59"/>
      <c r="P1294" s="52"/>
    </row>
    <row r="1295" spans="1:16">
      <c r="A1295" s="51"/>
      <c r="B1295" s="52"/>
      <c r="C1295" s="148"/>
      <c r="D1295" s="52"/>
      <c r="E1295" s="52"/>
      <c r="F1295" s="52"/>
      <c r="G1295" s="52"/>
      <c r="H1295" s="52"/>
      <c r="I1295" s="52"/>
      <c r="J1295" s="52"/>
      <c r="K1295" s="52"/>
      <c r="L1295" s="52"/>
      <c r="M1295" s="52"/>
      <c r="N1295" s="52"/>
      <c r="O1295" s="59"/>
      <c r="P1295" s="52"/>
    </row>
    <row r="1296" spans="1:16">
      <c r="A1296" s="51"/>
      <c r="B1296" s="52"/>
      <c r="C1296" s="148"/>
      <c r="D1296" s="52"/>
      <c r="E1296" s="52"/>
      <c r="F1296" s="52"/>
      <c r="G1296" s="52"/>
      <c r="H1296" s="52"/>
      <c r="I1296" s="52"/>
      <c r="J1296" s="52"/>
      <c r="K1296" s="52"/>
      <c r="L1296" s="52"/>
      <c r="M1296" s="52"/>
      <c r="N1296" s="52"/>
      <c r="O1296" s="59"/>
      <c r="P1296" s="52"/>
    </row>
    <row r="1297" spans="1:16">
      <c r="A1297" s="51"/>
      <c r="B1297" s="52"/>
      <c r="C1297" s="148"/>
      <c r="D1297" s="52"/>
      <c r="E1297" s="52"/>
      <c r="F1297" s="52"/>
      <c r="G1297" s="52"/>
      <c r="H1297" s="52"/>
      <c r="I1297" s="52"/>
      <c r="J1297" s="52"/>
      <c r="K1297" s="52"/>
      <c r="L1297" s="52"/>
      <c r="M1297" s="52"/>
      <c r="N1297" s="52"/>
      <c r="O1297" s="59"/>
      <c r="P1297" s="52"/>
    </row>
    <row r="1298" spans="1:16">
      <c r="A1298" s="51"/>
      <c r="B1298" s="52"/>
      <c r="C1298" s="148"/>
      <c r="D1298" s="52"/>
      <c r="E1298" s="52"/>
      <c r="F1298" s="52"/>
      <c r="G1298" s="52"/>
      <c r="H1298" s="52"/>
      <c r="I1298" s="52"/>
      <c r="J1298" s="52"/>
      <c r="K1298" s="52"/>
      <c r="L1298" s="52"/>
      <c r="M1298" s="52"/>
      <c r="N1298" s="52"/>
      <c r="O1298" s="59"/>
      <c r="P1298" s="52"/>
    </row>
    <row r="1299" spans="1:16">
      <c r="A1299" s="51"/>
      <c r="B1299" s="52"/>
      <c r="C1299" s="148"/>
      <c r="D1299" s="52"/>
      <c r="E1299" s="52"/>
      <c r="F1299" s="52"/>
      <c r="G1299" s="52"/>
      <c r="H1299" s="52"/>
      <c r="I1299" s="52"/>
      <c r="J1299" s="52"/>
      <c r="K1299" s="52"/>
      <c r="L1299" s="52"/>
      <c r="M1299" s="52"/>
      <c r="N1299" s="52"/>
      <c r="O1299" s="59"/>
      <c r="P1299" s="52"/>
    </row>
    <row r="1300" spans="1:16">
      <c r="A1300" s="51"/>
      <c r="B1300" s="52"/>
      <c r="C1300" s="148"/>
      <c r="D1300" s="52"/>
      <c r="E1300" s="52"/>
      <c r="F1300" s="52"/>
      <c r="G1300" s="52"/>
      <c r="H1300" s="52"/>
      <c r="I1300" s="52"/>
      <c r="J1300" s="52"/>
      <c r="K1300" s="52"/>
      <c r="L1300" s="52"/>
      <c r="M1300" s="52"/>
      <c r="N1300" s="52"/>
      <c r="O1300" s="59"/>
      <c r="P1300" s="52"/>
    </row>
    <row r="1301" spans="1:16">
      <c r="A1301" s="51"/>
      <c r="B1301" s="52"/>
      <c r="C1301" s="148"/>
      <c r="D1301" s="52"/>
      <c r="E1301" s="52"/>
      <c r="F1301" s="52"/>
      <c r="G1301" s="52"/>
      <c r="H1301" s="52"/>
      <c r="I1301" s="52"/>
      <c r="J1301" s="52"/>
      <c r="K1301" s="52"/>
      <c r="L1301" s="52"/>
      <c r="M1301" s="52"/>
      <c r="N1301" s="52"/>
      <c r="O1301" s="59"/>
      <c r="P1301" s="52"/>
    </row>
    <row r="1302" spans="1:16">
      <c r="A1302" s="51"/>
      <c r="B1302" s="52"/>
      <c r="C1302" s="148"/>
      <c r="D1302" s="52"/>
      <c r="E1302" s="52"/>
      <c r="F1302" s="52"/>
      <c r="G1302" s="52"/>
      <c r="H1302" s="52"/>
      <c r="I1302" s="52"/>
      <c r="J1302" s="52"/>
      <c r="K1302" s="52"/>
      <c r="L1302" s="52"/>
      <c r="M1302" s="52"/>
      <c r="N1302" s="52"/>
      <c r="O1302" s="59"/>
      <c r="P1302" s="52"/>
    </row>
    <row r="1303" spans="1:16">
      <c r="A1303" s="51"/>
      <c r="B1303" s="52"/>
      <c r="C1303" s="148"/>
      <c r="D1303" s="52"/>
      <c r="E1303" s="52"/>
      <c r="F1303" s="52"/>
      <c r="G1303" s="52"/>
      <c r="H1303" s="52"/>
      <c r="I1303" s="52"/>
      <c r="J1303" s="52"/>
      <c r="K1303" s="52"/>
      <c r="L1303" s="52"/>
      <c r="M1303" s="52"/>
      <c r="N1303" s="52"/>
      <c r="O1303" s="59"/>
      <c r="P1303" s="52"/>
    </row>
    <row r="1304" spans="1:16">
      <c r="A1304" s="51"/>
      <c r="B1304" s="52"/>
      <c r="C1304" s="148"/>
      <c r="D1304" s="52"/>
      <c r="E1304" s="52"/>
      <c r="F1304" s="52"/>
      <c r="G1304" s="52"/>
      <c r="H1304" s="52"/>
      <c r="I1304" s="52"/>
      <c r="J1304" s="52"/>
      <c r="K1304" s="52"/>
      <c r="L1304" s="52"/>
      <c r="M1304" s="52"/>
      <c r="N1304" s="52"/>
      <c r="O1304" s="59"/>
      <c r="P1304" s="52"/>
    </row>
    <row r="1305" spans="1:16">
      <c r="A1305" s="51"/>
      <c r="B1305" s="52"/>
      <c r="C1305" s="148"/>
      <c r="D1305" s="52"/>
      <c r="E1305" s="52"/>
      <c r="F1305" s="52"/>
      <c r="G1305" s="52"/>
      <c r="H1305" s="52"/>
      <c r="I1305" s="52"/>
      <c r="J1305" s="52"/>
      <c r="K1305" s="52"/>
      <c r="L1305" s="52"/>
      <c r="M1305" s="52"/>
      <c r="N1305" s="52"/>
      <c r="O1305" s="59"/>
      <c r="P1305" s="52"/>
    </row>
    <row r="1306" spans="1:16">
      <c r="A1306" s="51"/>
      <c r="B1306" s="52"/>
      <c r="C1306" s="148"/>
      <c r="D1306" s="52"/>
      <c r="E1306" s="52"/>
      <c r="F1306" s="52"/>
      <c r="G1306" s="52"/>
      <c r="H1306" s="52"/>
      <c r="I1306" s="52"/>
      <c r="J1306" s="52"/>
      <c r="K1306" s="52"/>
      <c r="L1306" s="52"/>
      <c r="M1306" s="52"/>
      <c r="N1306" s="52"/>
      <c r="O1306" s="59"/>
      <c r="P1306" s="52"/>
    </row>
    <row r="1307" spans="1:16">
      <c r="A1307" s="51"/>
      <c r="B1307" s="52"/>
      <c r="C1307" s="148"/>
      <c r="D1307" s="52"/>
      <c r="E1307" s="52"/>
      <c r="F1307" s="52"/>
      <c r="G1307" s="52"/>
      <c r="H1307" s="52"/>
      <c r="I1307" s="52"/>
      <c r="J1307" s="52"/>
      <c r="K1307" s="52"/>
      <c r="L1307" s="52"/>
      <c r="M1307" s="52"/>
      <c r="N1307" s="52"/>
      <c r="O1307" s="59"/>
      <c r="P1307" s="52"/>
    </row>
    <row r="1308" spans="1:16">
      <c r="A1308" s="51"/>
      <c r="B1308" s="52"/>
      <c r="C1308" s="148"/>
      <c r="D1308" s="52"/>
      <c r="E1308" s="52"/>
      <c r="F1308" s="52"/>
      <c r="G1308" s="52"/>
      <c r="H1308" s="52"/>
      <c r="I1308" s="52"/>
      <c r="J1308" s="52"/>
      <c r="K1308" s="52"/>
      <c r="L1308" s="52"/>
      <c r="M1308" s="52"/>
      <c r="N1308" s="52"/>
      <c r="O1308" s="59"/>
      <c r="P1308" s="52"/>
    </row>
    <row r="1309" spans="1:16">
      <c r="A1309" s="51"/>
      <c r="B1309" s="52"/>
      <c r="C1309" s="148"/>
      <c r="D1309" s="52"/>
      <c r="E1309" s="52"/>
      <c r="F1309" s="52"/>
      <c r="G1309" s="52"/>
      <c r="H1309" s="52"/>
      <c r="I1309" s="52"/>
      <c r="J1309" s="52"/>
      <c r="K1309" s="52"/>
      <c r="L1309" s="52"/>
      <c r="M1309" s="52"/>
      <c r="N1309" s="52"/>
      <c r="O1309" s="59"/>
      <c r="P1309" s="52"/>
    </row>
    <row r="1310" spans="1:16">
      <c r="A1310" s="51"/>
      <c r="B1310" s="52"/>
      <c r="C1310" s="148"/>
      <c r="D1310" s="52"/>
      <c r="E1310" s="52"/>
      <c r="F1310" s="52"/>
      <c r="G1310" s="52"/>
      <c r="H1310" s="52"/>
      <c r="I1310" s="52"/>
      <c r="J1310" s="52"/>
      <c r="K1310" s="52"/>
      <c r="L1310" s="52"/>
      <c r="M1310" s="52"/>
      <c r="N1310" s="52"/>
      <c r="O1310" s="59"/>
      <c r="P1310" s="52"/>
    </row>
    <row r="1311" spans="1:16">
      <c r="A1311" s="51"/>
      <c r="B1311" s="52"/>
      <c r="C1311" s="148"/>
      <c r="D1311" s="52"/>
      <c r="E1311" s="52"/>
      <c r="F1311" s="52"/>
      <c r="G1311" s="52"/>
      <c r="H1311" s="52"/>
      <c r="I1311" s="52"/>
      <c r="J1311" s="52"/>
      <c r="K1311" s="52"/>
      <c r="L1311" s="52"/>
      <c r="M1311" s="52"/>
      <c r="N1311" s="52"/>
      <c r="O1311" s="59"/>
      <c r="P1311" s="52"/>
    </row>
    <row r="1312" spans="1:16">
      <c r="A1312" s="51"/>
      <c r="B1312" s="52"/>
      <c r="C1312" s="148"/>
      <c r="D1312" s="52"/>
      <c r="E1312" s="52"/>
      <c r="F1312" s="52"/>
      <c r="G1312" s="52"/>
      <c r="H1312" s="52"/>
      <c r="I1312" s="52"/>
      <c r="J1312" s="52"/>
      <c r="K1312" s="52"/>
      <c r="L1312" s="52"/>
      <c r="M1312" s="52"/>
      <c r="N1312" s="52"/>
      <c r="O1312" s="59"/>
      <c r="P1312" s="52"/>
    </row>
    <row r="1313" spans="1:16">
      <c r="A1313" s="51"/>
      <c r="B1313" s="52"/>
      <c r="C1313" s="148"/>
      <c r="D1313" s="52"/>
      <c r="E1313" s="52"/>
      <c r="F1313" s="52"/>
      <c r="G1313" s="52"/>
      <c r="H1313" s="52"/>
      <c r="I1313" s="52"/>
      <c r="J1313" s="52"/>
      <c r="K1313" s="52"/>
      <c r="L1313" s="52"/>
      <c r="M1313" s="52"/>
      <c r="N1313" s="52"/>
      <c r="O1313" s="59"/>
      <c r="P1313" s="52"/>
    </row>
    <row r="1314" spans="1:16">
      <c r="A1314" s="51"/>
      <c r="B1314" s="52"/>
      <c r="C1314" s="148"/>
      <c r="D1314" s="52"/>
      <c r="E1314" s="52"/>
      <c r="F1314" s="52"/>
      <c r="G1314" s="52"/>
      <c r="H1314" s="52"/>
      <c r="I1314" s="52"/>
      <c r="J1314" s="52"/>
      <c r="K1314" s="52"/>
      <c r="L1314" s="52"/>
      <c r="M1314" s="52"/>
      <c r="N1314" s="52"/>
      <c r="O1314" s="59"/>
      <c r="P1314" s="52"/>
    </row>
    <row r="1315" spans="1:16">
      <c r="A1315" s="51"/>
      <c r="B1315" s="52"/>
      <c r="C1315" s="148"/>
      <c r="D1315" s="52"/>
      <c r="E1315" s="52"/>
      <c r="F1315" s="52"/>
      <c r="G1315" s="52"/>
      <c r="H1315" s="52"/>
      <c r="I1315" s="52"/>
      <c r="J1315" s="52"/>
      <c r="K1315" s="52"/>
      <c r="L1315" s="52"/>
      <c r="M1315" s="52"/>
      <c r="N1315" s="52"/>
      <c r="O1315" s="59"/>
      <c r="P1315" s="52"/>
    </row>
    <row r="1316" spans="1:16">
      <c r="A1316" s="51"/>
      <c r="B1316" s="52"/>
      <c r="C1316" s="148"/>
      <c r="D1316" s="52"/>
      <c r="E1316" s="52"/>
      <c r="F1316" s="52"/>
      <c r="G1316" s="52"/>
      <c r="H1316" s="52"/>
      <c r="I1316" s="52"/>
      <c r="J1316" s="52"/>
      <c r="K1316" s="52"/>
      <c r="L1316" s="52"/>
      <c r="M1316" s="52"/>
      <c r="N1316" s="52"/>
      <c r="O1316" s="59"/>
      <c r="P1316" s="52"/>
    </row>
    <row r="1317" spans="1:16">
      <c r="A1317" s="51"/>
      <c r="B1317" s="52"/>
      <c r="C1317" s="148"/>
      <c r="D1317" s="52"/>
      <c r="E1317" s="52"/>
      <c r="F1317" s="52"/>
      <c r="G1317" s="52"/>
      <c r="H1317" s="52"/>
      <c r="I1317" s="52"/>
      <c r="J1317" s="52"/>
      <c r="K1317" s="52"/>
      <c r="L1317" s="52"/>
      <c r="M1317" s="52"/>
      <c r="N1317" s="52"/>
      <c r="O1317" s="59"/>
      <c r="P1317" s="52"/>
    </row>
    <row r="1318" spans="1:16">
      <c r="A1318" s="51"/>
      <c r="B1318" s="52"/>
      <c r="C1318" s="148"/>
      <c r="D1318" s="52"/>
      <c r="E1318" s="52"/>
      <c r="F1318" s="52"/>
      <c r="G1318" s="52"/>
      <c r="H1318" s="52"/>
      <c r="I1318" s="52"/>
      <c r="J1318" s="52"/>
      <c r="K1318" s="52"/>
      <c r="L1318" s="52"/>
      <c r="M1318" s="52"/>
      <c r="N1318" s="52"/>
      <c r="O1318" s="59"/>
      <c r="P1318" s="52"/>
    </row>
    <row r="1319" spans="1:16">
      <c r="A1319" s="51"/>
      <c r="B1319" s="52"/>
      <c r="C1319" s="148"/>
      <c r="D1319" s="52"/>
      <c r="E1319" s="52"/>
      <c r="F1319" s="52"/>
      <c r="G1319" s="52"/>
      <c r="H1319" s="52"/>
      <c r="I1319" s="52"/>
      <c r="J1319" s="52"/>
      <c r="K1319" s="52"/>
      <c r="L1319" s="52"/>
      <c r="M1319" s="52"/>
      <c r="N1319" s="52"/>
      <c r="O1319" s="59"/>
      <c r="P1319" s="52"/>
    </row>
    <row r="1320" spans="1:16">
      <c r="A1320" s="51"/>
      <c r="B1320" s="52"/>
      <c r="C1320" s="148"/>
      <c r="D1320" s="52"/>
      <c r="E1320" s="52"/>
      <c r="F1320" s="52"/>
      <c r="G1320" s="52"/>
      <c r="H1320" s="52"/>
      <c r="I1320" s="52"/>
      <c r="J1320" s="52"/>
      <c r="K1320" s="52"/>
      <c r="L1320" s="52"/>
      <c r="M1320" s="52"/>
      <c r="N1320" s="52"/>
      <c r="O1320" s="59"/>
      <c r="P1320" s="52"/>
    </row>
    <row r="1321" spans="1:16">
      <c r="A1321" s="51"/>
      <c r="B1321" s="52"/>
      <c r="C1321" s="148"/>
      <c r="D1321" s="52"/>
      <c r="E1321" s="52"/>
      <c r="F1321" s="52"/>
      <c r="G1321" s="52"/>
      <c r="H1321" s="52"/>
      <c r="I1321" s="52"/>
      <c r="J1321" s="52"/>
      <c r="K1321" s="52"/>
      <c r="L1321" s="52"/>
      <c r="M1321" s="52"/>
      <c r="N1321" s="52"/>
      <c r="O1321" s="59"/>
      <c r="P1321" s="52"/>
    </row>
    <row r="1322" spans="1:16">
      <c r="A1322" s="51"/>
      <c r="B1322" s="52"/>
      <c r="C1322" s="148"/>
      <c r="D1322" s="52"/>
      <c r="E1322" s="52"/>
      <c r="F1322" s="52"/>
      <c r="G1322" s="52"/>
      <c r="H1322" s="52"/>
      <c r="I1322" s="52"/>
      <c r="J1322" s="52"/>
      <c r="K1322" s="52"/>
      <c r="L1322" s="52"/>
      <c r="M1322" s="52"/>
      <c r="N1322" s="52"/>
      <c r="O1322" s="59"/>
      <c r="P1322" s="52"/>
    </row>
    <row r="1323" spans="1:16">
      <c r="A1323" s="51"/>
      <c r="B1323" s="52"/>
      <c r="C1323" s="148"/>
      <c r="D1323" s="52"/>
      <c r="E1323" s="52"/>
      <c r="F1323" s="52"/>
      <c r="G1323" s="52"/>
      <c r="H1323" s="52"/>
      <c r="I1323" s="52"/>
      <c r="J1323" s="52"/>
      <c r="K1323" s="52"/>
      <c r="L1323" s="52"/>
      <c r="M1323" s="52"/>
      <c r="N1323" s="52"/>
      <c r="O1323" s="59"/>
      <c r="P1323" s="52"/>
    </row>
    <row r="1324" spans="1:16">
      <c r="A1324" s="51"/>
      <c r="B1324" s="52"/>
      <c r="C1324" s="148"/>
      <c r="D1324" s="52"/>
      <c r="E1324" s="52"/>
      <c r="F1324" s="52"/>
      <c r="G1324" s="52"/>
      <c r="H1324" s="52"/>
      <c r="I1324" s="52"/>
      <c r="J1324" s="52"/>
      <c r="K1324" s="52"/>
      <c r="L1324" s="52"/>
      <c r="M1324" s="52"/>
      <c r="N1324" s="52"/>
      <c r="O1324" s="59"/>
      <c r="P1324" s="52"/>
    </row>
    <row r="1325" spans="1:16">
      <c r="A1325" s="51"/>
      <c r="B1325" s="52"/>
      <c r="C1325" s="148"/>
      <c r="D1325" s="52"/>
      <c r="E1325" s="52"/>
      <c r="F1325" s="52"/>
      <c r="G1325" s="52"/>
      <c r="H1325" s="52"/>
      <c r="I1325" s="52"/>
      <c r="J1325" s="52"/>
      <c r="K1325" s="52"/>
      <c r="L1325" s="52"/>
      <c r="M1325" s="52"/>
      <c r="N1325" s="52"/>
      <c r="O1325" s="59"/>
      <c r="P1325" s="52"/>
    </row>
    <row r="1326" spans="1:16">
      <c r="A1326" s="51"/>
      <c r="B1326" s="52"/>
      <c r="C1326" s="148"/>
      <c r="D1326" s="52"/>
      <c r="E1326" s="52"/>
      <c r="F1326" s="52"/>
      <c r="G1326" s="52"/>
      <c r="H1326" s="52"/>
      <c r="I1326" s="52"/>
      <c r="J1326" s="52"/>
      <c r="K1326" s="52"/>
      <c r="L1326" s="52"/>
      <c r="M1326" s="52"/>
      <c r="N1326" s="52"/>
      <c r="O1326" s="59"/>
      <c r="P1326" s="52"/>
    </row>
    <row r="1327" spans="1:16">
      <c r="A1327" s="51"/>
      <c r="B1327" s="52"/>
      <c r="C1327" s="148"/>
      <c r="D1327" s="52"/>
      <c r="E1327" s="52"/>
      <c r="F1327" s="52"/>
      <c r="G1327" s="52"/>
      <c r="H1327" s="52"/>
      <c r="I1327" s="52"/>
      <c r="J1327" s="52"/>
      <c r="K1327" s="52"/>
      <c r="L1327" s="52"/>
      <c r="M1327" s="52"/>
      <c r="N1327" s="52"/>
      <c r="O1327" s="59"/>
      <c r="P1327" s="52"/>
    </row>
    <row r="1328" spans="1:16">
      <c r="A1328" s="51"/>
      <c r="B1328" s="52"/>
      <c r="C1328" s="148"/>
      <c r="D1328" s="52"/>
      <c r="E1328" s="52"/>
      <c r="F1328" s="52"/>
      <c r="G1328" s="52"/>
      <c r="H1328" s="52"/>
      <c r="I1328" s="52"/>
      <c r="J1328" s="52"/>
      <c r="K1328" s="52"/>
      <c r="L1328" s="52"/>
      <c r="M1328" s="52"/>
      <c r="N1328" s="52"/>
      <c r="O1328" s="59"/>
      <c r="P1328" s="52"/>
    </row>
    <row r="1329" spans="1:16">
      <c r="A1329" s="51"/>
      <c r="B1329" s="52"/>
      <c r="C1329" s="148"/>
      <c r="D1329" s="52"/>
      <c r="E1329" s="52"/>
      <c r="F1329" s="52"/>
      <c r="G1329" s="52"/>
      <c r="H1329" s="52"/>
      <c r="I1329" s="52"/>
      <c r="J1329" s="52"/>
      <c r="K1329" s="52"/>
      <c r="L1329" s="52"/>
      <c r="M1329" s="52"/>
      <c r="N1329" s="52"/>
      <c r="O1329" s="59"/>
      <c r="P1329" s="52"/>
    </row>
    <row r="1330" spans="1:16">
      <c r="A1330" s="51"/>
      <c r="B1330" s="52"/>
      <c r="C1330" s="148"/>
      <c r="D1330" s="52"/>
      <c r="E1330" s="52"/>
      <c r="F1330" s="52"/>
      <c r="G1330" s="52"/>
      <c r="H1330" s="52"/>
      <c r="I1330" s="52"/>
      <c r="J1330" s="52"/>
      <c r="K1330" s="52"/>
      <c r="L1330" s="52"/>
      <c r="M1330" s="52"/>
      <c r="N1330" s="52"/>
      <c r="O1330" s="59"/>
      <c r="P1330" s="52"/>
    </row>
    <row r="1331" spans="1:16">
      <c r="A1331" s="51"/>
      <c r="B1331" s="52"/>
      <c r="C1331" s="148"/>
      <c r="D1331" s="52"/>
      <c r="E1331" s="52"/>
      <c r="F1331" s="52"/>
      <c r="G1331" s="52"/>
      <c r="H1331" s="52"/>
      <c r="I1331" s="52"/>
      <c r="J1331" s="52"/>
      <c r="K1331" s="52"/>
      <c r="L1331" s="52"/>
      <c r="M1331" s="52"/>
      <c r="N1331" s="52"/>
      <c r="O1331" s="59"/>
      <c r="P1331" s="52"/>
    </row>
    <row r="1332" spans="1:16">
      <c r="A1332" s="51"/>
      <c r="B1332" s="52"/>
      <c r="C1332" s="148"/>
      <c r="D1332" s="52"/>
      <c r="E1332" s="52"/>
      <c r="F1332" s="52"/>
      <c r="G1332" s="52"/>
      <c r="H1332" s="52"/>
      <c r="I1332" s="52"/>
      <c r="J1332" s="52"/>
      <c r="K1332" s="52"/>
      <c r="L1332" s="52"/>
      <c r="M1332" s="52"/>
      <c r="N1332" s="52"/>
      <c r="O1332" s="59"/>
      <c r="P1332" s="52"/>
    </row>
    <row r="1333" spans="1:16">
      <c r="A1333" s="51"/>
      <c r="B1333" s="52"/>
      <c r="C1333" s="148"/>
      <c r="D1333" s="52"/>
      <c r="E1333" s="52"/>
      <c r="F1333" s="52"/>
      <c r="G1333" s="52"/>
      <c r="H1333" s="52"/>
      <c r="I1333" s="52"/>
      <c r="J1333" s="52"/>
      <c r="K1333" s="52"/>
      <c r="L1333" s="52"/>
      <c r="M1333" s="52"/>
      <c r="N1333" s="52"/>
      <c r="O1333" s="59"/>
      <c r="P1333" s="52"/>
    </row>
    <row r="1334" spans="1:16">
      <c r="A1334" s="51"/>
      <c r="B1334" s="52"/>
      <c r="C1334" s="148"/>
      <c r="D1334" s="52"/>
      <c r="E1334" s="52"/>
      <c r="F1334" s="52"/>
      <c r="G1334" s="52"/>
      <c r="H1334" s="52"/>
      <c r="I1334" s="52"/>
      <c r="J1334" s="52"/>
      <c r="K1334" s="52"/>
      <c r="L1334" s="52"/>
      <c r="M1334" s="52"/>
      <c r="N1334" s="52"/>
      <c r="O1334" s="59"/>
      <c r="P1334" s="52"/>
    </row>
    <row r="1335" spans="1:16">
      <c r="A1335" s="51"/>
      <c r="B1335" s="52"/>
      <c r="C1335" s="148"/>
      <c r="D1335" s="52"/>
      <c r="E1335" s="52"/>
      <c r="F1335" s="52"/>
      <c r="G1335" s="52"/>
      <c r="H1335" s="52"/>
      <c r="I1335" s="52"/>
      <c r="J1335" s="52"/>
      <c r="K1335" s="52"/>
      <c r="L1335" s="52"/>
      <c r="M1335" s="52"/>
      <c r="N1335" s="52"/>
      <c r="O1335" s="59"/>
      <c r="P1335" s="52"/>
    </row>
    <row r="1336" spans="1:16">
      <c r="A1336" s="51"/>
      <c r="B1336" s="52"/>
      <c r="C1336" s="148"/>
      <c r="D1336" s="52"/>
      <c r="E1336" s="52"/>
      <c r="F1336" s="52"/>
      <c r="G1336" s="52"/>
      <c r="H1336" s="52"/>
      <c r="I1336" s="52"/>
      <c r="J1336" s="52"/>
      <c r="K1336" s="52"/>
      <c r="L1336" s="52"/>
      <c r="M1336" s="52"/>
      <c r="N1336" s="52"/>
      <c r="O1336" s="59"/>
      <c r="P1336" s="52"/>
    </row>
    <row r="1337" spans="1:16">
      <c r="A1337" s="51"/>
      <c r="B1337" s="52"/>
      <c r="C1337" s="148"/>
      <c r="D1337" s="52"/>
      <c r="E1337" s="52"/>
      <c r="F1337" s="52"/>
      <c r="G1337" s="52"/>
      <c r="H1337" s="52"/>
      <c r="I1337" s="52"/>
      <c r="J1337" s="52"/>
      <c r="K1337" s="52"/>
      <c r="L1337" s="52"/>
      <c r="M1337" s="52"/>
      <c r="N1337" s="52"/>
      <c r="O1337" s="59"/>
      <c r="P1337" s="52"/>
    </row>
    <row r="1338" spans="1:16">
      <c r="A1338" s="51"/>
      <c r="B1338" s="52"/>
      <c r="C1338" s="148"/>
      <c r="D1338" s="52"/>
      <c r="E1338" s="52"/>
      <c r="F1338" s="52"/>
      <c r="G1338" s="52"/>
      <c r="H1338" s="52"/>
      <c r="I1338" s="52"/>
      <c r="J1338" s="52"/>
      <c r="K1338" s="52"/>
      <c r="L1338" s="52"/>
      <c r="M1338" s="52"/>
      <c r="N1338" s="52"/>
      <c r="O1338" s="59"/>
      <c r="P1338" s="52"/>
    </row>
    <row r="1339" spans="1:16">
      <c r="A1339" s="51"/>
      <c r="B1339" s="52"/>
      <c r="C1339" s="148"/>
      <c r="D1339" s="52"/>
      <c r="E1339" s="52"/>
      <c r="F1339" s="52"/>
      <c r="G1339" s="52"/>
      <c r="H1339" s="52"/>
      <c r="I1339" s="52"/>
      <c r="J1339" s="52"/>
      <c r="K1339" s="52"/>
      <c r="L1339" s="52"/>
      <c r="M1339" s="52"/>
      <c r="N1339" s="52"/>
      <c r="O1339" s="59"/>
      <c r="P1339" s="52"/>
    </row>
    <row r="1340" spans="1:16">
      <c r="A1340" s="51"/>
      <c r="B1340" s="52"/>
      <c r="C1340" s="148"/>
      <c r="D1340" s="52"/>
      <c r="E1340" s="52"/>
      <c r="F1340" s="52"/>
      <c r="G1340" s="52"/>
      <c r="H1340" s="52"/>
      <c r="I1340" s="52"/>
      <c r="J1340" s="52"/>
      <c r="K1340" s="52"/>
      <c r="L1340" s="52"/>
      <c r="M1340" s="52"/>
      <c r="N1340" s="52"/>
      <c r="O1340" s="59"/>
      <c r="P1340" s="52"/>
    </row>
    <row r="1341" spans="1:16">
      <c r="A1341" s="51"/>
      <c r="B1341" s="52"/>
      <c r="C1341" s="148"/>
      <c r="D1341" s="52"/>
      <c r="E1341" s="52"/>
      <c r="F1341" s="52"/>
      <c r="G1341" s="52"/>
      <c r="H1341" s="52"/>
      <c r="I1341" s="52"/>
      <c r="J1341" s="52"/>
      <c r="K1341" s="52"/>
      <c r="L1341" s="52"/>
      <c r="M1341" s="52"/>
      <c r="N1341" s="52"/>
      <c r="O1341" s="59"/>
      <c r="P1341" s="52"/>
    </row>
    <row r="1342" spans="1:16">
      <c r="A1342" s="51"/>
      <c r="B1342" s="52"/>
      <c r="C1342" s="148"/>
      <c r="D1342" s="52"/>
      <c r="E1342" s="52"/>
      <c r="F1342" s="52"/>
      <c r="G1342" s="52"/>
      <c r="H1342" s="52"/>
      <c r="I1342" s="52"/>
      <c r="J1342" s="52"/>
      <c r="K1342" s="52"/>
      <c r="L1342" s="52"/>
      <c r="M1342" s="52"/>
      <c r="N1342" s="52"/>
      <c r="O1342" s="59"/>
      <c r="P1342" s="52"/>
    </row>
    <row r="1343" spans="1:16">
      <c r="A1343" s="51"/>
      <c r="B1343" s="52"/>
      <c r="C1343" s="148"/>
      <c r="D1343" s="52"/>
      <c r="E1343" s="52"/>
      <c r="F1343" s="52"/>
      <c r="G1343" s="52"/>
      <c r="H1343" s="52"/>
      <c r="I1343" s="52"/>
      <c r="J1343" s="52"/>
      <c r="K1343" s="52"/>
      <c r="L1343" s="52"/>
      <c r="M1343" s="52"/>
      <c r="N1343" s="52"/>
      <c r="O1343" s="59"/>
      <c r="P1343" s="52"/>
    </row>
    <row r="1344" spans="1:16">
      <c r="A1344" s="51"/>
      <c r="B1344" s="52"/>
      <c r="C1344" s="148"/>
      <c r="D1344" s="52"/>
      <c r="E1344" s="52"/>
      <c r="F1344" s="52"/>
      <c r="G1344" s="52"/>
      <c r="H1344" s="52"/>
      <c r="I1344" s="52"/>
      <c r="J1344" s="52"/>
      <c r="K1344" s="52"/>
      <c r="L1344" s="52"/>
      <c r="M1344" s="52"/>
      <c r="N1344" s="52"/>
      <c r="O1344" s="59"/>
      <c r="P1344" s="52"/>
    </row>
    <row r="1345" spans="1:16">
      <c r="A1345" s="51"/>
      <c r="B1345" s="52"/>
      <c r="C1345" s="148"/>
      <c r="D1345" s="52"/>
      <c r="E1345" s="52"/>
      <c r="F1345" s="52"/>
      <c r="G1345" s="52"/>
      <c r="H1345" s="52"/>
      <c r="I1345" s="52"/>
      <c r="J1345" s="52"/>
      <c r="K1345" s="52"/>
      <c r="L1345" s="52"/>
      <c r="M1345" s="52"/>
      <c r="N1345" s="52"/>
      <c r="O1345" s="59"/>
      <c r="P1345" s="52"/>
    </row>
    <row r="1346" spans="1:16">
      <c r="A1346" s="51"/>
      <c r="B1346" s="52"/>
      <c r="C1346" s="148"/>
      <c r="D1346" s="52"/>
      <c r="E1346" s="52"/>
      <c r="F1346" s="52"/>
      <c r="G1346" s="52"/>
      <c r="H1346" s="52"/>
      <c r="I1346" s="52"/>
      <c r="J1346" s="52"/>
      <c r="K1346" s="52"/>
      <c r="L1346" s="52"/>
      <c r="M1346" s="52"/>
      <c r="N1346" s="52"/>
      <c r="O1346" s="59"/>
      <c r="P1346" s="52"/>
    </row>
    <row r="1347" spans="1:16">
      <c r="A1347" s="51"/>
      <c r="B1347" s="52"/>
      <c r="C1347" s="148"/>
      <c r="D1347" s="52"/>
      <c r="E1347" s="52"/>
      <c r="F1347" s="52"/>
      <c r="G1347" s="52"/>
      <c r="H1347" s="52"/>
      <c r="I1347" s="52"/>
      <c r="J1347" s="52"/>
      <c r="K1347" s="52"/>
      <c r="L1347" s="52"/>
      <c r="M1347" s="52"/>
      <c r="N1347" s="52"/>
      <c r="O1347" s="59"/>
      <c r="P1347" s="52"/>
    </row>
    <row r="1348" spans="1:16">
      <c r="A1348" s="51"/>
      <c r="B1348" s="52"/>
      <c r="C1348" s="148"/>
      <c r="D1348" s="52"/>
      <c r="E1348" s="52"/>
      <c r="F1348" s="52"/>
      <c r="G1348" s="52"/>
      <c r="H1348" s="52"/>
      <c r="I1348" s="52"/>
      <c r="J1348" s="52"/>
      <c r="K1348" s="52"/>
      <c r="L1348" s="52"/>
      <c r="M1348" s="52"/>
      <c r="N1348" s="52"/>
      <c r="O1348" s="59"/>
      <c r="P1348" s="52"/>
    </row>
    <row r="1349" spans="1:16">
      <c r="A1349" s="51"/>
      <c r="B1349" s="52"/>
      <c r="C1349" s="148"/>
      <c r="D1349" s="52"/>
      <c r="E1349" s="52"/>
      <c r="F1349" s="52"/>
      <c r="G1349" s="52"/>
      <c r="H1349" s="52"/>
      <c r="I1349" s="52"/>
      <c r="J1349" s="52"/>
      <c r="K1349" s="52"/>
      <c r="L1349" s="52"/>
      <c r="M1349" s="52"/>
      <c r="N1349" s="52"/>
      <c r="O1349" s="59"/>
      <c r="P1349" s="52"/>
    </row>
    <row r="1350" spans="1:16">
      <c r="A1350" s="51"/>
      <c r="B1350" s="52"/>
      <c r="C1350" s="148"/>
      <c r="D1350" s="52"/>
      <c r="E1350" s="52"/>
      <c r="F1350" s="52"/>
      <c r="G1350" s="52"/>
      <c r="H1350" s="52"/>
      <c r="I1350" s="52"/>
      <c r="J1350" s="52"/>
      <c r="K1350" s="52"/>
      <c r="L1350" s="52"/>
      <c r="M1350" s="52"/>
      <c r="N1350" s="52"/>
      <c r="O1350" s="59"/>
      <c r="P1350" s="52"/>
    </row>
    <row r="1351" spans="1:16">
      <c r="A1351" s="51"/>
      <c r="B1351" s="52"/>
      <c r="C1351" s="148"/>
      <c r="D1351" s="52"/>
      <c r="E1351" s="52"/>
      <c r="F1351" s="52"/>
      <c r="G1351" s="52"/>
      <c r="H1351" s="52"/>
      <c r="I1351" s="52"/>
      <c r="J1351" s="52"/>
      <c r="K1351" s="52"/>
      <c r="L1351" s="52"/>
      <c r="M1351" s="52"/>
      <c r="N1351" s="52"/>
      <c r="O1351" s="59"/>
      <c r="P1351" s="52"/>
    </row>
    <row r="1352" spans="1:16">
      <c r="A1352" s="51"/>
      <c r="B1352" s="52"/>
      <c r="C1352" s="148"/>
      <c r="D1352" s="52"/>
      <c r="E1352" s="52"/>
      <c r="F1352" s="52"/>
      <c r="G1352" s="52"/>
      <c r="H1352" s="52"/>
      <c r="I1352" s="52"/>
      <c r="J1352" s="52"/>
      <c r="K1352" s="52"/>
      <c r="L1352" s="52"/>
      <c r="M1352" s="52"/>
      <c r="N1352" s="52"/>
      <c r="O1352" s="59"/>
      <c r="P1352" s="52"/>
    </row>
    <row r="1353" spans="1:16">
      <c r="A1353" s="51"/>
      <c r="B1353" s="52"/>
      <c r="C1353" s="148"/>
      <c r="D1353" s="52"/>
      <c r="E1353" s="52"/>
      <c r="F1353" s="52"/>
      <c r="G1353" s="52"/>
      <c r="H1353" s="52"/>
      <c r="I1353" s="52"/>
      <c r="J1353" s="52"/>
      <c r="K1353" s="52"/>
      <c r="L1353" s="52"/>
      <c r="M1353" s="52"/>
      <c r="N1353" s="52"/>
      <c r="O1353" s="59"/>
      <c r="P1353" s="52"/>
    </row>
    <row r="1354" spans="1:16">
      <c r="A1354" s="51"/>
      <c r="B1354" s="52"/>
      <c r="C1354" s="148"/>
      <c r="D1354" s="52"/>
      <c r="E1354" s="52"/>
      <c r="F1354" s="52"/>
      <c r="G1354" s="52"/>
      <c r="H1354" s="52"/>
      <c r="I1354" s="52"/>
      <c r="J1354" s="52"/>
      <c r="K1354" s="52"/>
      <c r="L1354" s="52"/>
      <c r="M1354" s="52"/>
      <c r="N1354" s="52"/>
      <c r="O1354" s="59"/>
      <c r="P1354" s="52"/>
    </row>
    <row r="1355" spans="1:16">
      <c r="A1355" s="51"/>
      <c r="B1355" s="52"/>
      <c r="C1355" s="148"/>
      <c r="D1355" s="52"/>
      <c r="E1355" s="52"/>
      <c r="F1355" s="52"/>
      <c r="G1355" s="52"/>
      <c r="H1355" s="52"/>
      <c r="I1355" s="52"/>
      <c r="J1355" s="52"/>
      <c r="K1355" s="52"/>
      <c r="L1355" s="52"/>
      <c r="M1355" s="52"/>
      <c r="N1355" s="52"/>
      <c r="O1355" s="59"/>
      <c r="P1355" s="52"/>
    </row>
    <row r="1356" spans="1:16">
      <c r="A1356" s="51"/>
      <c r="B1356" s="52"/>
      <c r="C1356" s="148"/>
      <c r="D1356" s="52"/>
      <c r="E1356" s="52"/>
      <c r="F1356" s="52"/>
      <c r="G1356" s="52"/>
      <c r="H1356" s="52"/>
      <c r="I1356" s="52"/>
      <c r="J1356" s="52"/>
      <c r="K1356" s="52"/>
      <c r="L1356" s="52"/>
      <c r="M1356" s="52"/>
      <c r="N1356" s="52"/>
      <c r="O1356" s="59"/>
      <c r="P1356" s="52"/>
    </row>
    <row r="1357" spans="1:16">
      <c r="A1357" s="51"/>
      <c r="B1357" s="52"/>
      <c r="C1357" s="148"/>
      <c r="D1357" s="52"/>
      <c r="E1357" s="52"/>
      <c r="F1357" s="52"/>
      <c r="G1357" s="52"/>
      <c r="H1357" s="52"/>
      <c r="I1357" s="52"/>
      <c r="J1357" s="52"/>
      <c r="K1357" s="52"/>
      <c r="L1357" s="52"/>
      <c r="M1357" s="52"/>
      <c r="N1357" s="52"/>
      <c r="O1357" s="59"/>
      <c r="P1357" s="52"/>
    </row>
    <row r="1358" spans="1:16">
      <c r="A1358" s="51"/>
      <c r="B1358" s="52"/>
      <c r="C1358" s="148"/>
      <c r="D1358" s="52"/>
      <c r="E1358" s="52"/>
      <c r="F1358" s="52"/>
      <c r="G1358" s="52"/>
      <c r="H1358" s="52"/>
      <c r="I1358" s="52"/>
      <c r="J1358" s="52"/>
      <c r="K1358" s="52"/>
      <c r="L1358" s="52"/>
      <c r="M1358" s="52"/>
      <c r="N1358" s="52"/>
      <c r="O1358" s="59"/>
      <c r="P1358" s="52"/>
    </row>
    <row r="1359" spans="1:16">
      <c r="A1359" s="51"/>
      <c r="B1359" s="52"/>
      <c r="C1359" s="148"/>
      <c r="D1359" s="52"/>
      <c r="E1359" s="52"/>
      <c r="F1359" s="52"/>
      <c r="G1359" s="52"/>
      <c r="H1359" s="52"/>
      <c r="I1359" s="52"/>
      <c r="J1359" s="52"/>
      <c r="K1359" s="52"/>
      <c r="L1359" s="52"/>
      <c r="M1359" s="52"/>
      <c r="N1359" s="52"/>
      <c r="O1359" s="59"/>
      <c r="P1359" s="52"/>
    </row>
    <row r="1360" spans="1:16">
      <c r="A1360" s="51"/>
      <c r="B1360" s="52"/>
      <c r="C1360" s="148"/>
      <c r="D1360" s="52"/>
      <c r="E1360" s="52"/>
      <c r="F1360" s="52"/>
      <c r="G1360" s="52"/>
      <c r="H1360" s="52"/>
      <c r="I1360" s="52"/>
      <c r="J1360" s="52"/>
      <c r="K1360" s="52"/>
      <c r="L1360" s="52"/>
      <c r="M1360" s="52"/>
      <c r="N1360" s="52"/>
      <c r="O1360" s="59"/>
      <c r="P1360" s="52"/>
    </row>
    <row r="1361" spans="1:16">
      <c r="A1361" s="51"/>
      <c r="B1361" s="52"/>
      <c r="C1361" s="148"/>
      <c r="D1361" s="52"/>
      <c r="E1361" s="52"/>
      <c r="F1361" s="52"/>
      <c r="G1361" s="52"/>
      <c r="H1361" s="52"/>
      <c r="I1361" s="52"/>
      <c r="J1361" s="52"/>
      <c r="K1361" s="52"/>
      <c r="L1361" s="52"/>
      <c r="M1361" s="52"/>
      <c r="N1361" s="52"/>
      <c r="O1361" s="59"/>
      <c r="P1361" s="52"/>
    </row>
    <row r="1362" spans="1:16">
      <c r="A1362" s="51"/>
      <c r="B1362" s="52"/>
      <c r="C1362" s="148"/>
      <c r="D1362" s="52"/>
      <c r="E1362" s="52"/>
      <c r="F1362" s="52"/>
      <c r="G1362" s="52"/>
      <c r="H1362" s="52"/>
      <c r="I1362" s="52"/>
      <c r="J1362" s="52"/>
      <c r="K1362" s="52"/>
      <c r="L1362" s="52"/>
      <c r="M1362" s="52"/>
      <c r="N1362" s="52"/>
      <c r="O1362" s="59"/>
      <c r="P1362" s="52"/>
    </row>
    <row r="1363" spans="1:16">
      <c r="A1363" s="51"/>
      <c r="B1363" s="52"/>
      <c r="C1363" s="148"/>
      <c r="D1363" s="52"/>
      <c r="E1363" s="52"/>
      <c r="F1363" s="52"/>
      <c r="G1363" s="52"/>
      <c r="H1363" s="52"/>
      <c r="I1363" s="52"/>
      <c r="J1363" s="52"/>
      <c r="K1363" s="52"/>
      <c r="L1363" s="52"/>
      <c r="M1363" s="52"/>
      <c r="N1363" s="52"/>
      <c r="O1363" s="59"/>
      <c r="P1363" s="52"/>
    </row>
    <row r="1364" spans="1:16">
      <c r="A1364" s="51"/>
      <c r="B1364" s="52"/>
      <c r="C1364" s="148"/>
      <c r="D1364" s="52"/>
      <c r="E1364" s="52"/>
      <c r="F1364" s="52"/>
      <c r="G1364" s="52"/>
      <c r="H1364" s="52"/>
      <c r="I1364" s="52"/>
      <c r="J1364" s="52"/>
      <c r="K1364" s="52"/>
      <c r="L1364" s="52"/>
      <c r="M1364" s="52"/>
      <c r="N1364" s="52"/>
      <c r="O1364" s="59"/>
      <c r="P1364" s="52"/>
    </row>
    <row r="1365" spans="1:16">
      <c r="A1365" s="51"/>
      <c r="B1365" s="52"/>
      <c r="C1365" s="148"/>
      <c r="D1365" s="52"/>
      <c r="E1365" s="52"/>
      <c r="F1365" s="52"/>
      <c r="G1365" s="52"/>
      <c r="H1365" s="52"/>
      <c r="I1365" s="52"/>
      <c r="J1365" s="52"/>
      <c r="K1365" s="52"/>
      <c r="L1365" s="52"/>
      <c r="M1365" s="52"/>
      <c r="N1365" s="52"/>
      <c r="O1365" s="59"/>
      <c r="P1365" s="52"/>
    </row>
    <row r="1366" spans="1:16">
      <c r="A1366" s="51"/>
      <c r="B1366" s="52"/>
      <c r="C1366" s="148"/>
      <c r="D1366" s="52"/>
      <c r="E1366" s="52"/>
      <c r="F1366" s="52"/>
      <c r="G1366" s="52"/>
      <c r="H1366" s="52"/>
      <c r="I1366" s="52"/>
      <c r="J1366" s="52"/>
      <c r="K1366" s="52"/>
      <c r="L1366" s="52"/>
      <c r="M1366" s="52"/>
      <c r="N1366" s="52"/>
      <c r="O1366" s="59"/>
      <c r="P1366" s="52"/>
    </row>
    <row r="1367" spans="1:16">
      <c r="A1367" s="51"/>
      <c r="B1367" s="52"/>
      <c r="C1367" s="148"/>
      <c r="D1367" s="52"/>
      <c r="E1367" s="52"/>
      <c r="F1367" s="52"/>
      <c r="G1367" s="52"/>
      <c r="H1367" s="52"/>
      <c r="I1367" s="52"/>
      <c r="J1367" s="52"/>
      <c r="K1367" s="52"/>
      <c r="L1367" s="52"/>
      <c r="M1367" s="52"/>
      <c r="N1367" s="52"/>
      <c r="O1367" s="59"/>
      <c r="P1367" s="52"/>
    </row>
    <row r="1368" spans="1:16">
      <c r="A1368" s="51"/>
      <c r="B1368" s="52"/>
      <c r="C1368" s="148"/>
      <c r="D1368" s="52"/>
      <c r="E1368" s="52"/>
      <c r="F1368" s="52"/>
      <c r="G1368" s="52"/>
      <c r="H1368" s="52"/>
      <c r="I1368" s="52"/>
      <c r="J1368" s="52"/>
      <c r="K1368" s="52"/>
      <c r="L1368" s="52"/>
      <c r="M1368" s="52"/>
      <c r="N1368" s="52"/>
      <c r="O1368" s="59"/>
      <c r="P1368" s="52"/>
    </row>
    <row r="1369" spans="1:16">
      <c r="A1369" s="51"/>
      <c r="B1369" s="52"/>
      <c r="C1369" s="148"/>
      <c r="D1369" s="52"/>
      <c r="E1369" s="52"/>
      <c r="F1369" s="52"/>
      <c r="G1369" s="52"/>
      <c r="H1369" s="52"/>
      <c r="I1369" s="52"/>
      <c r="J1369" s="52"/>
      <c r="K1369" s="52"/>
      <c r="L1369" s="52"/>
      <c r="M1369" s="52"/>
      <c r="N1369" s="52"/>
      <c r="O1369" s="59"/>
      <c r="P1369" s="52"/>
    </row>
    <row r="1370" spans="1:16">
      <c r="A1370" s="51"/>
      <c r="B1370" s="52"/>
      <c r="C1370" s="148"/>
      <c r="D1370" s="52"/>
      <c r="E1370" s="52"/>
      <c r="F1370" s="52"/>
      <c r="G1370" s="52"/>
      <c r="H1370" s="52"/>
      <c r="I1370" s="52"/>
      <c r="J1370" s="52"/>
      <c r="K1370" s="52"/>
      <c r="L1370" s="52"/>
      <c r="M1370" s="52"/>
      <c r="N1370" s="52"/>
      <c r="O1370" s="59"/>
      <c r="P1370" s="52"/>
    </row>
    <row r="1371" spans="1:16">
      <c r="A1371" s="51"/>
      <c r="B1371" s="52"/>
      <c r="C1371" s="148"/>
      <c r="D1371" s="52"/>
      <c r="E1371" s="52"/>
      <c r="F1371" s="52"/>
      <c r="G1371" s="52"/>
      <c r="H1371" s="52"/>
      <c r="I1371" s="52"/>
      <c r="J1371" s="52"/>
      <c r="K1371" s="52"/>
      <c r="L1371" s="52"/>
      <c r="M1371" s="52"/>
      <c r="N1371" s="52"/>
      <c r="O1371" s="59"/>
      <c r="P1371" s="52"/>
    </row>
    <row r="1372" spans="1:16">
      <c r="A1372" s="51"/>
      <c r="B1372" s="52"/>
      <c r="C1372" s="148"/>
      <c r="D1372" s="52"/>
      <c r="E1372" s="52"/>
      <c r="F1372" s="52"/>
      <c r="G1372" s="52"/>
      <c r="H1372" s="52"/>
      <c r="I1372" s="52"/>
      <c r="J1372" s="52"/>
      <c r="K1372" s="52"/>
      <c r="L1372" s="52"/>
      <c r="M1372" s="52"/>
      <c r="N1372" s="52"/>
      <c r="O1372" s="59"/>
      <c r="P1372" s="52"/>
    </row>
    <row r="1373" spans="1:16">
      <c r="A1373" s="51"/>
      <c r="B1373" s="52"/>
      <c r="C1373" s="148"/>
      <c r="D1373" s="52"/>
      <c r="E1373" s="52"/>
      <c r="F1373" s="52"/>
      <c r="G1373" s="52"/>
      <c r="H1373" s="52"/>
      <c r="I1373" s="52"/>
      <c r="J1373" s="52"/>
      <c r="K1373" s="52"/>
      <c r="L1373" s="52"/>
      <c r="M1373" s="52"/>
      <c r="N1373" s="52"/>
      <c r="O1373" s="59"/>
      <c r="P1373" s="52"/>
    </row>
    <row r="1374" spans="1:16">
      <c r="A1374" s="51"/>
      <c r="B1374" s="52"/>
      <c r="C1374" s="148"/>
      <c r="D1374" s="52"/>
      <c r="E1374" s="52"/>
      <c r="F1374" s="52"/>
      <c r="G1374" s="52"/>
      <c r="H1374" s="52"/>
      <c r="I1374" s="52"/>
      <c r="J1374" s="52"/>
      <c r="K1374" s="52"/>
      <c r="L1374" s="52"/>
      <c r="M1374" s="52"/>
      <c r="N1374" s="52"/>
      <c r="O1374" s="59"/>
      <c r="P1374" s="52"/>
    </row>
    <row r="1375" spans="1:16">
      <c r="A1375" s="51"/>
      <c r="B1375" s="52"/>
      <c r="C1375" s="148"/>
      <c r="D1375" s="52"/>
      <c r="E1375" s="52"/>
      <c r="F1375" s="52"/>
      <c r="G1375" s="52"/>
      <c r="H1375" s="52"/>
      <c r="I1375" s="52"/>
      <c r="J1375" s="52"/>
      <c r="K1375" s="52"/>
      <c r="L1375" s="52"/>
      <c r="M1375" s="52"/>
      <c r="N1375" s="52"/>
      <c r="O1375" s="59"/>
      <c r="P1375" s="52"/>
    </row>
    <row r="1376" spans="1:16">
      <c r="A1376" s="51"/>
      <c r="B1376" s="52"/>
      <c r="C1376" s="148"/>
      <c r="D1376" s="52"/>
      <c r="E1376" s="52"/>
      <c r="F1376" s="52"/>
      <c r="G1376" s="52"/>
      <c r="H1376" s="52"/>
      <c r="I1376" s="52"/>
      <c r="J1376" s="52"/>
      <c r="K1376" s="52"/>
      <c r="L1376" s="52"/>
      <c r="M1376" s="52"/>
      <c r="N1376" s="52"/>
      <c r="O1376" s="59"/>
      <c r="P1376" s="52"/>
    </row>
    <row r="1377" spans="1:16">
      <c r="A1377" s="51"/>
      <c r="B1377" s="52"/>
      <c r="C1377" s="148"/>
      <c r="D1377" s="52"/>
      <c r="E1377" s="52"/>
      <c r="F1377" s="52"/>
      <c r="G1377" s="52"/>
      <c r="H1377" s="52"/>
      <c r="I1377" s="52"/>
      <c r="J1377" s="52"/>
      <c r="K1377" s="52"/>
      <c r="L1377" s="52"/>
      <c r="M1377" s="52"/>
      <c r="N1377" s="52"/>
      <c r="O1377" s="59"/>
      <c r="P1377" s="52"/>
    </row>
    <row r="1378" spans="1:16">
      <c r="A1378" s="51"/>
      <c r="B1378" s="52"/>
      <c r="C1378" s="148"/>
      <c r="D1378" s="52"/>
      <c r="E1378" s="52"/>
      <c r="F1378" s="52"/>
      <c r="G1378" s="52"/>
      <c r="H1378" s="52"/>
      <c r="I1378" s="52"/>
      <c r="J1378" s="52"/>
      <c r="K1378" s="52"/>
      <c r="L1378" s="52"/>
      <c r="M1378" s="52"/>
      <c r="N1378" s="52"/>
      <c r="O1378" s="59"/>
      <c r="P1378" s="52"/>
    </row>
    <row r="1379" spans="1:16">
      <c r="A1379" s="51"/>
      <c r="B1379" s="52"/>
      <c r="C1379" s="148"/>
      <c r="D1379" s="52"/>
      <c r="E1379" s="52"/>
      <c r="F1379" s="52"/>
      <c r="G1379" s="52"/>
      <c r="H1379" s="52"/>
      <c r="I1379" s="52"/>
      <c r="J1379" s="52"/>
      <c r="K1379" s="52"/>
      <c r="L1379" s="52"/>
      <c r="M1379" s="52"/>
      <c r="N1379" s="52"/>
      <c r="O1379" s="59"/>
      <c r="P1379" s="52"/>
    </row>
    <row r="1380" spans="1:16">
      <c r="A1380" s="51"/>
      <c r="B1380" s="52"/>
      <c r="C1380" s="148"/>
      <c r="D1380" s="52"/>
      <c r="E1380" s="52"/>
      <c r="F1380" s="52"/>
      <c r="G1380" s="52"/>
      <c r="H1380" s="52"/>
      <c r="I1380" s="52"/>
      <c r="J1380" s="52"/>
      <c r="K1380" s="52"/>
      <c r="L1380" s="52"/>
      <c r="M1380" s="52"/>
      <c r="N1380" s="52"/>
      <c r="O1380" s="59"/>
      <c r="P1380" s="52"/>
    </row>
    <row r="1381" spans="1:16">
      <c r="A1381" s="51"/>
      <c r="B1381" s="52"/>
      <c r="C1381" s="148"/>
      <c r="D1381" s="52"/>
      <c r="E1381" s="52"/>
      <c r="F1381" s="52"/>
      <c r="G1381" s="52"/>
      <c r="H1381" s="52"/>
      <c r="I1381" s="52"/>
      <c r="J1381" s="52"/>
      <c r="K1381" s="52"/>
      <c r="L1381" s="52"/>
      <c r="M1381" s="52"/>
      <c r="N1381" s="52"/>
      <c r="O1381" s="59"/>
      <c r="P1381" s="52"/>
    </row>
    <row r="1382" spans="1:16">
      <c r="A1382" s="51"/>
      <c r="B1382" s="52"/>
      <c r="C1382" s="148"/>
      <c r="D1382" s="52"/>
      <c r="E1382" s="52"/>
      <c r="F1382" s="52"/>
      <c r="G1382" s="52"/>
      <c r="H1382" s="52"/>
      <c r="I1382" s="52"/>
      <c r="J1382" s="52"/>
      <c r="K1382" s="52"/>
      <c r="L1382" s="52"/>
      <c r="M1382" s="52"/>
      <c r="N1382" s="52"/>
      <c r="O1382" s="59"/>
      <c r="P1382" s="52"/>
    </row>
    <row r="1383" spans="1:16">
      <c r="A1383" s="51"/>
      <c r="B1383" s="52"/>
      <c r="C1383" s="148"/>
      <c r="D1383" s="52"/>
      <c r="E1383" s="52"/>
      <c r="F1383" s="52"/>
      <c r="G1383" s="52"/>
      <c r="H1383" s="52"/>
      <c r="I1383" s="52"/>
      <c r="J1383" s="52"/>
      <c r="K1383" s="52"/>
      <c r="L1383" s="52"/>
      <c r="M1383" s="52"/>
      <c r="N1383" s="52"/>
      <c r="O1383" s="59"/>
      <c r="P1383" s="52"/>
    </row>
    <row r="1384" spans="1:16">
      <c r="A1384" s="51"/>
      <c r="B1384" s="52"/>
      <c r="C1384" s="148"/>
      <c r="D1384" s="52"/>
      <c r="E1384" s="52"/>
      <c r="F1384" s="52"/>
      <c r="G1384" s="52"/>
      <c r="H1384" s="52"/>
      <c r="I1384" s="52"/>
      <c r="J1384" s="52"/>
      <c r="K1384" s="52"/>
      <c r="L1384" s="52"/>
      <c r="M1384" s="52"/>
      <c r="N1384" s="52"/>
      <c r="O1384" s="59"/>
      <c r="P1384" s="52"/>
    </row>
    <row r="1385" spans="1:16">
      <c r="A1385" s="51"/>
      <c r="B1385" s="52"/>
      <c r="C1385" s="148"/>
      <c r="D1385" s="52"/>
      <c r="E1385" s="52"/>
      <c r="F1385" s="52"/>
      <c r="G1385" s="52"/>
      <c r="H1385" s="52"/>
      <c r="I1385" s="52"/>
      <c r="J1385" s="52"/>
      <c r="K1385" s="52"/>
      <c r="L1385" s="52"/>
      <c r="M1385" s="52"/>
      <c r="N1385" s="52"/>
      <c r="O1385" s="59"/>
      <c r="P1385" s="52"/>
    </row>
    <row r="1386" spans="1:16">
      <c r="A1386" s="51"/>
      <c r="B1386" s="52"/>
      <c r="C1386" s="148"/>
      <c r="D1386" s="52"/>
      <c r="E1386" s="52"/>
      <c r="F1386" s="52"/>
      <c r="G1386" s="52"/>
      <c r="H1386" s="52"/>
      <c r="I1386" s="52"/>
      <c r="J1386" s="52"/>
      <c r="K1386" s="52"/>
      <c r="L1386" s="52"/>
      <c r="M1386" s="52"/>
      <c r="N1386" s="52"/>
      <c r="O1386" s="59"/>
      <c r="P1386" s="52"/>
    </row>
    <row r="1387" spans="1:16">
      <c r="A1387" s="51"/>
      <c r="B1387" s="52"/>
      <c r="C1387" s="148"/>
      <c r="D1387" s="52"/>
      <c r="E1387" s="52"/>
      <c r="F1387" s="52"/>
      <c r="G1387" s="52"/>
      <c r="H1387" s="52"/>
      <c r="I1387" s="52"/>
      <c r="J1387" s="52"/>
      <c r="K1387" s="52"/>
      <c r="L1387" s="52"/>
      <c r="M1387" s="52"/>
      <c r="N1387" s="52"/>
      <c r="O1387" s="59"/>
      <c r="P1387" s="52"/>
    </row>
    <row r="1388" spans="1:16">
      <c r="A1388" s="51"/>
      <c r="B1388" s="52"/>
      <c r="C1388" s="148"/>
      <c r="D1388" s="52"/>
      <c r="E1388" s="52"/>
      <c r="F1388" s="52"/>
      <c r="G1388" s="52"/>
      <c r="H1388" s="52"/>
      <c r="I1388" s="52"/>
      <c r="J1388" s="52"/>
      <c r="K1388" s="52"/>
      <c r="L1388" s="52"/>
      <c r="M1388" s="52"/>
      <c r="N1388" s="52"/>
      <c r="O1388" s="59"/>
      <c r="P1388" s="52"/>
    </row>
    <row r="1389" spans="1:16">
      <c r="A1389" s="51"/>
      <c r="B1389" s="52"/>
      <c r="C1389" s="148"/>
      <c r="D1389" s="52"/>
      <c r="E1389" s="52"/>
      <c r="F1389" s="52"/>
      <c r="G1389" s="52"/>
      <c r="H1389" s="52"/>
      <c r="I1389" s="52"/>
      <c r="J1389" s="52"/>
      <c r="K1389" s="52"/>
      <c r="L1389" s="52"/>
      <c r="M1389" s="52"/>
      <c r="N1389" s="52"/>
      <c r="O1389" s="59"/>
      <c r="P1389" s="52"/>
    </row>
    <row r="1390" spans="1:16">
      <c r="A1390" s="51"/>
      <c r="B1390" s="52"/>
      <c r="C1390" s="148"/>
      <c r="D1390" s="52"/>
      <c r="E1390" s="52"/>
      <c r="F1390" s="52"/>
      <c r="G1390" s="52"/>
      <c r="H1390" s="52"/>
      <c r="I1390" s="52"/>
      <c r="J1390" s="52"/>
      <c r="K1390" s="52"/>
      <c r="L1390" s="52"/>
      <c r="M1390" s="52"/>
      <c r="N1390" s="52"/>
      <c r="O1390" s="59"/>
      <c r="P1390" s="52"/>
    </row>
    <row r="1391" spans="1:16">
      <c r="A1391" s="51"/>
      <c r="B1391" s="52"/>
      <c r="C1391" s="148"/>
      <c r="D1391" s="52"/>
      <c r="E1391" s="52"/>
      <c r="F1391" s="52"/>
      <c r="G1391" s="52"/>
      <c r="H1391" s="52"/>
      <c r="I1391" s="52"/>
      <c r="J1391" s="52"/>
      <c r="K1391" s="52"/>
      <c r="L1391" s="52"/>
      <c r="M1391" s="52"/>
      <c r="N1391" s="52"/>
      <c r="O1391" s="59"/>
      <c r="P1391" s="52"/>
    </row>
    <row r="1392" spans="1:16">
      <c r="A1392" s="51"/>
      <c r="B1392" s="52"/>
      <c r="C1392" s="148"/>
      <c r="D1392" s="52"/>
      <c r="E1392" s="52"/>
      <c r="F1392" s="52"/>
      <c r="G1392" s="52"/>
      <c r="H1392" s="52"/>
      <c r="I1392" s="52"/>
      <c r="J1392" s="52"/>
      <c r="K1392" s="52"/>
      <c r="L1392" s="52"/>
      <c r="M1392" s="52"/>
      <c r="N1392" s="52"/>
      <c r="O1392" s="59"/>
      <c r="P1392" s="52"/>
    </row>
    <row r="1393" spans="1:16">
      <c r="A1393" s="51"/>
      <c r="B1393" s="52"/>
      <c r="C1393" s="148"/>
      <c r="D1393" s="52"/>
      <c r="E1393" s="52"/>
      <c r="F1393" s="52"/>
      <c r="G1393" s="52"/>
      <c r="H1393" s="52"/>
      <c r="I1393" s="52"/>
      <c r="J1393" s="52"/>
      <c r="K1393" s="52"/>
      <c r="L1393" s="52"/>
      <c r="M1393" s="52"/>
      <c r="N1393" s="52"/>
      <c r="O1393" s="59"/>
      <c r="P1393" s="52"/>
    </row>
    <row r="1394" spans="1:16">
      <c r="A1394" s="51"/>
      <c r="B1394" s="52"/>
      <c r="C1394" s="148"/>
      <c r="D1394" s="52"/>
      <c r="E1394" s="52"/>
      <c r="F1394" s="52"/>
      <c r="G1394" s="52"/>
      <c r="H1394" s="52"/>
      <c r="I1394" s="52"/>
      <c r="J1394" s="52"/>
      <c r="K1394" s="52"/>
      <c r="L1394" s="52"/>
      <c r="M1394" s="52"/>
      <c r="N1394" s="52"/>
      <c r="O1394" s="59"/>
      <c r="P1394" s="52"/>
    </row>
    <row r="1395" spans="1:16">
      <c r="A1395" s="51"/>
      <c r="B1395" s="52"/>
      <c r="C1395" s="148"/>
      <c r="D1395" s="52"/>
      <c r="E1395" s="52"/>
      <c r="F1395" s="52"/>
      <c r="G1395" s="52"/>
      <c r="H1395" s="52"/>
      <c r="I1395" s="52"/>
      <c r="J1395" s="52"/>
      <c r="K1395" s="52"/>
      <c r="L1395" s="52"/>
      <c r="M1395" s="52"/>
      <c r="N1395" s="52"/>
      <c r="O1395" s="59"/>
      <c r="P1395" s="52"/>
    </row>
    <row r="1396" spans="1:16">
      <c r="A1396" s="51"/>
      <c r="B1396" s="52"/>
      <c r="C1396" s="148"/>
      <c r="D1396" s="52"/>
      <c r="E1396" s="52"/>
      <c r="F1396" s="52"/>
      <c r="G1396" s="52"/>
      <c r="H1396" s="52"/>
      <c r="I1396" s="52"/>
      <c r="J1396" s="52"/>
      <c r="K1396" s="52"/>
      <c r="L1396" s="52"/>
      <c r="M1396" s="52"/>
      <c r="N1396" s="52"/>
      <c r="O1396" s="59"/>
      <c r="P1396" s="52"/>
    </row>
    <row r="1397" spans="1:16">
      <c r="A1397" s="51"/>
      <c r="B1397" s="52"/>
      <c r="C1397" s="148"/>
      <c r="D1397" s="52"/>
      <c r="E1397" s="52"/>
      <c r="F1397" s="52"/>
      <c r="G1397" s="52"/>
      <c r="H1397" s="52"/>
      <c r="I1397" s="52"/>
      <c r="J1397" s="52"/>
      <c r="K1397" s="52"/>
      <c r="L1397" s="52"/>
      <c r="M1397" s="52"/>
      <c r="N1397" s="52"/>
      <c r="O1397" s="59"/>
      <c r="P1397" s="52"/>
    </row>
    <row r="1398" spans="1:16">
      <c r="A1398" s="51"/>
      <c r="B1398" s="52"/>
      <c r="C1398" s="148"/>
      <c r="D1398" s="52"/>
      <c r="E1398" s="52"/>
      <c r="F1398" s="52"/>
      <c r="G1398" s="52"/>
      <c r="H1398" s="52"/>
      <c r="I1398" s="52"/>
      <c r="J1398" s="52"/>
      <c r="K1398" s="52"/>
      <c r="L1398" s="52"/>
      <c r="M1398" s="52"/>
      <c r="N1398" s="52"/>
      <c r="O1398" s="59"/>
      <c r="P1398" s="52"/>
    </row>
    <row r="1399" spans="1:16">
      <c r="A1399" s="51"/>
      <c r="B1399" s="52"/>
      <c r="C1399" s="148"/>
      <c r="D1399" s="52"/>
      <c r="E1399" s="52"/>
      <c r="F1399" s="52"/>
      <c r="G1399" s="52"/>
      <c r="H1399" s="52"/>
      <c r="I1399" s="52"/>
      <c r="J1399" s="52"/>
      <c r="K1399" s="52"/>
      <c r="L1399" s="52"/>
      <c r="M1399" s="52"/>
      <c r="N1399" s="52"/>
      <c r="O1399" s="59"/>
      <c r="P1399" s="52"/>
    </row>
    <row r="1400" spans="1:16">
      <c r="A1400" s="51"/>
      <c r="B1400" s="52"/>
      <c r="C1400" s="148"/>
      <c r="D1400" s="52"/>
      <c r="E1400" s="52"/>
      <c r="F1400" s="52"/>
      <c r="G1400" s="52"/>
      <c r="H1400" s="52"/>
      <c r="I1400" s="52"/>
      <c r="J1400" s="52"/>
      <c r="K1400" s="52"/>
      <c r="L1400" s="52"/>
      <c r="M1400" s="52"/>
      <c r="N1400" s="52"/>
      <c r="O1400" s="59"/>
      <c r="P1400" s="52"/>
    </row>
    <row r="1401" spans="1:16">
      <c r="A1401" s="51"/>
      <c r="B1401" s="52"/>
      <c r="C1401" s="148"/>
      <c r="D1401" s="52"/>
      <c r="E1401" s="52"/>
      <c r="F1401" s="52"/>
      <c r="G1401" s="52"/>
      <c r="H1401" s="52"/>
      <c r="I1401" s="52"/>
      <c r="J1401" s="52"/>
      <c r="K1401" s="52"/>
      <c r="L1401" s="52"/>
      <c r="M1401" s="52"/>
      <c r="N1401" s="52"/>
      <c r="O1401" s="59"/>
      <c r="P1401" s="52"/>
    </row>
    <row r="1402" spans="1:16">
      <c r="A1402" s="51"/>
      <c r="B1402" s="52"/>
      <c r="C1402" s="148"/>
      <c r="D1402" s="52"/>
      <c r="E1402" s="52"/>
      <c r="F1402" s="52"/>
      <c r="G1402" s="52"/>
      <c r="H1402" s="52"/>
      <c r="I1402" s="52"/>
      <c r="J1402" s="52"/>
      <c r="K1402" s="52"/>
      <c r="L1402" s="52"/>
      <c r="M1402" s="52"/>
      <c r="N1402" s="52"/>
      <c r="O1402" s="59"/>
      <c r="P1402" s="52"/>
    </row>
    <row r="1403" spans="1:16">
      <c r="A1403" s="51"/>
      <c r="B1403" s="52"/>
      <c r="C1403" s="148"/>
      <c r="D1403" s="52"/>
      <c r="E1403" s="52"/>
      <c r="F1403" s="52"/>
      <c r="G1403" s="52"/>
      <c r="H1403" s="52"/>
      <c r="I1403" s="52"/>
      <c r="J1403" s="52"/>
      <c r="K1403" s="52"/>
      <c r="L1403" s="52"/>
      <c r="M1403" s="52"/>
      <c r="N1403" s="52"/>
      <c r="O1403" s="59"/>
      <c r="P1403" s="52"/>
    </row>
    <row r="1404" spans="1:16">
      <c r="A1404" s="51"/>
      <c r="B1404" s="52"/>
      <c r="C1404" s="148"/>
      <c r="D1404" s="52"/>
      <c r="E1404" s="52"/>
      <c r="F1404" s="52"/>
      <c r="G1404" s="52"/>
      <c r="H1404" s="52"/>
      <c r="I1404" s="52"/>
      <c r="J1404" s="52"/>
      <c r="K1404" s="52"/>
      <c r="L1404" s="52"/>
      <c r="M1404" s="52"/>
      <c r="N1404" s="52"/>
      <c r="O1404" s="59"/>
      <c r="P1404" s="52"/>
    </row>
    <row r="1405" spans="1:16">
      <c r="A1405" s="51"/>
      <c r="B1405" s="52"/>
      <c r="C1405" s="148"/>
      <c r="D1405" s="52"/>
      <c r="E1405" s="52"/>
      <c r="F1405" s="52"/>
      <c r="G1405" s="52"/>
      <c r="H1405" s="52"/>
      <c r="I1405" s="52"/>
      <c r="J1405" s="52"/>
      <c r="K1405" s="52"/>
      <c r="L1405" s="52"/>
      <c r="M1405" s="52"/>
      <c r="N1405" s="52"/>
      <c r="O1405" s="59"/>
      <c r="P1405" s="52"/>
    </row>
    <row r="1406" spans="1:16">
      <c r="A1406" s="51"/>
      <c r="B1406" s="52"/>
      <c r="C1406" s="148"/>
      <c r="D1406" s="52"/>
      <c r="E1406" s="52"/>
      <c r="F1406" s="52"/>
      <c r="G1406" s="52"/>
      <c r="H1406" s="52"/>
      <c r="I1406" s="52"/>
      <c r="J1406" s="52"/>
      <c r="K1406" s="52"/>
      <c r="L1406" s="52"/>
      <c r="M1406" s="52"/>
      <c r="N1406" s="52"/>
      <c r="O1406" s="59"/>
      <c r="P1406" s="52"/>
    </row>
    <row r="1407" spans="1:16">
      <c r="A1407" s="51"/>
      <c r="B1407" s="52"/>
      <c r="C1407" s="148"/>
      <c r="D1407" s="52"/>
      <c r="E1407" s="52"/>
      <c r="F1407" s="52"/>
      <c r="G1407" s="52"/>
      <c r="H1407" s="52"/>
      <c r="I1407" s="52"/>
      <c r="J1407" s="52"/>
      <c r="K1407" s="52"/>
      <c r="L1407" s="52"/>
      <c r="M1407" s="52"/>
      <c r="N1407" s="52"/>
      <c r="O1407" s="59"/>
      <c r="P1407" s="52"/>
    </row>
    <row r="1408" spans="1:16">
      <c r="A1408" s="51"/>
      <c r="B1408" s="52"/>
      <c r="C1408" s="148"/>
      <c r="D1408" s="52"/>
      <c r="E1408" s="52"/>
      <c r="F1408" s="52"/>
      <c r="G1408" s="52"/>
      <c r="H1408" s="52"/>
      <c r="I1408" s="52"/>
      <c r="J1408" s="52"/>
      <c r="K1408" s="52"/>
      <c r="L1408" s="52"/>
      <c r="M1408" s="52"/>
      <c r="N1408" s="52"/>
      <c r="O1408" s="59"/>
      <c r="P1408" s="52"/>
    </row>
    <row r="1409" spans="1:16">
      <c r="A1409" s="51"/>
      <c r="B1409" s="52"/>
      <c r="C1409" s="148"/>
      <c r="D1409" s="52"/>
      <c r="E1409" s="52"/>
      <c r="F1409" s="52"/>
      <c r="G1409" s="52"/>
      <c r="H1409" s="52"/>
      <c r="I1409" s="52"/>
      <c r="J1409" s="52"/>
      <c r="K1409" s="52"/>
      <c r="L1409" s="52"/>
      <c r="M1409" s="52"/>
      <c r="N1409" s="52"/>
      <c r="O1409" s="59"/>
      <c r="P1409" s="52"/>
    </row>
    <row r="1410" spans="1:16">
      <c r="A1410" s="51"/>
      <c r="B1410" s="52"/>
      <c r="C1410" s="148"/>
      <c r="D1410" s="52"/>
      <c r="E1410" s="52"/>
      <c r="F1410" s="52"/>
      <c r="G1410" s="52"/>
      <c r="H1410" s="52"/>
      <c r="I1410" s="52"/>
      <c r="J1410" s="52"/>
      <c r="K1410" s="52"/>
      <c r="L1410" s="52"/>
      <c r="M1410" s="52"/>
      <c r="N1410" s="52"/>
      <c r="O1410" s="59"/>
      <c r="P1410" s="52"/>
    </row>
    <row r="1411" spans="1:16">
      <c r="A1411" s="51"/>
      <c r="B1411" s="52"/>
      <c r="C1411" s="148"/>
      <c r="D1411" s="52"/>
      <c r="E1411" s="52"/>
      <c r="F1411" s="52"/>
      <c r="G1411" s="52"/>
      <c r="H1411" s="52"/>
      <c r="I1411" s="52"/>
      <c r="J1411" s="52"/>
      <c r="K1411" s="52"/>
      <c r="L1411" s="52"/>
      <c r="M1411" s="52"/>
      <c r="N1411" s="52"/>
      <c r="O1411" s="59"/>
      <c r="P1411" s="52"/>
    </row>
    <row r="1412" spans="1:16">
      <c r="A1412" s="51"/>
      <c r="B1412" s="52"/>
      <c r="C1412" s="148"/>
      <c r="D1412" s="52"/>
      <c r="E1412" s="52"/>
      <c r="F1412" s="52"/>
      <c r="G1412" s="52"/>
      <c r="H1412" s="52"/>
      <c r="I1412" s="52"/>
      <c r="J1412" s="52"/>
      <c r="K1412" s="52"/>
      <c r="L1412" s="52"/>
      <c r="M1412" s="52"/>
      <c r="N1412" s="52"/>
      <c r="O1412" s="59"/>
      <c r="P1412" s="52"/>
    </row>
    <row r="1413" spans="1:16">
      <c r="A1413" s="51"/>
      <c r="B1413" s="52"/>
      <c r="C1413" s="148"/>
      <c r="D1413" s="52"/>
      <c r="E1413" s="52"/>
      <c r="F1413" s="52"/>
      <c r="G1413" s="52"/>
      <c r="H1413" s="52"/>
      <c r="I1413" s="52"/>
      <c r="J1413" s="52"/>
      <c r="K1413" s="52"/>
      <c r="L1413" s="52"/>
      <c r="M1413" s="52"/>
      <c r="N1413" s="52"/>
      <c r="O1413" s="59"/>
      <c r="P1413" s="52"/>
    </row>
    <row r="1414" spans="1:16">
      <c r="A1414" s="51"/>
      <c r="B1414" s="52"/>
      <c r="C1414" s="148"/>
      <c r="D1414" s="52"/>
      <c r="E1414" s="52"/>
      <c r="F1414" s="52"/>
      <c r="G1414" s="52"/>
      <c r="H1414" s="52"/>
      <c r="I1414" s="52"/>
      <c r="J1414" s="52"/>
      <c r="K1414" s="52"/>
      <c r="L1414" s="52"/>
      <c r="M1414" s="52"/>
      <c r="N1414" s="52"/>
      <c r="O1414" s="59"/>
      <c r="P1414" s="52"/>
    </row>
    <row r="1415" spans="1:16">
      <c r="A1415" s="51"/>
      <c r="B1415" s="52"/>
      <c r="C1415" s="148"/>
      <c r="D1415" s="52"/>
      <c r="E1415" s="52"/>
      <c r="F1415" s="52"/>
      <c r="G1415" s="52"/>
      <c r="H1415" s="52"/>
      <c r="I1415" s="52"/>
      <c r="J1415" s="52"/>
      <c r="K1415" s="52"/>
      <c r="L1415" s="52"/>
      <c r="M1415" s="52"/>
      <c r="N1415" s="52"/>
      <c r="O1415" s="59"/>
      <c r="P1415" s="52"/>
    </row>
    <row r="1416" spans="1:16">
      <c r="A1416" s="51"/>
      <c r="B1416" s="52"/>
      <c r="C1416" s="148"/>
      <c r="D1416" s="52"/>
      <c r="E1416" s="52"/>
      <c r="F1416" s="52"/>
      <c r="G1416" s="52"/>
      <c r="H1416" s="52"/>
      <c r="I1416" s="52"/>
      <c r="J1416" s="52"/>
      <c r="K1416" s="52"/>
      <c r="L1416" s="52"/>
      <c r="M1416" s="52"/>
      <c r="N1416" s="52"/>
      <c r="O1416" s="59"/>
      <c r="P1416" s="52"/>
    </row>
    <row r="1417" spans="1:16">
      <c r="A1417" s="51"/>
      <c r="B1417" s="52"/>
      <c r="C1417" s="148"/>
      <c r="D1417" s="52"/>
      <c r="E1417" s="52"/>
      <c r="F1417" s="52"/>
      <c r="G1417" s="52"/>
      <c r="H1417" s="52"/>
      <c r="I1417" s="52"/>
      <c r="J1417" s="52"/>
      <c r="K1417" s="52"/>
      <c r="L1417" s="52"/>
      <c r="M1417" s="52"/>
      <c r="N1417" s="52"/>
      <c r="O1417" s="59"/>
      <c r="P1417" s="52"/>
    </row>
    <row r="1418" spans="1:16">
      <c r="A1418" s="51"/>
      <c r="B1418" s="52"/>
      <c r="C1418" s="148"/>
      <c r="D1418" s="52"/>
      <c r="E1418" s="52"/>
      <c r="F1418" s="52"/>
      <c r="G1418" s="52"/>
      <c r="H1418" s="52"/>
      <c r="I1418" s="52"/>
      <c r="J1418" s="52"/>
      <c r="K1418" s="52"/>
      <c r="L1418" s="52"/>
      <c r="M1418" s="52"/>
      <c r="N1418" s="52"/>
      <c r="O1418" s="59"/>
      <c r="P1418" s="52"/>
    </row>
    <row r="1419" spans="1:16">
      <c r="A1419" s="51"/>
      <c r="B1419" s="52"/>
      <c r="C1419" s="148"/>
      <c r="D1419" s="52"/>
      <c r="E1419" s="52"/>
      <c r="F1419" s="52"/>
      <c r="G1419" s="52"/>
      <c r="H1419" s="52"/>
      <c r="I1419" s="52"/>
      <c r="J1419" s="52"/>
      <c r="K1419" s="52"/>
      <c r="L1419" s="52"/>
      <c r="M1419" s="52"/>
      <c r="N1419" s="52"/>
      <c r="O1419" s="59"/>
      <c r="P1419" s="52"/>
    </row>
    <row r="1420" spans="1:16">
      <c r="A1420" s="51"/>
      <c r="B1420" s="52"/>
      <c r="C1420" s="148"/>
      <c r="D1420" s="52"/>
      <c r="E1420" s="52"/>
      <c r="F1420" s="52"/>
      <c r="G1420" s="52"/>
      <c r="H1420" s="52"/>
      <c r="I1420" s="52"/>
      <c r="J1420" s="52"/>
      <c r="K1420" s="52"/>
      <c r="L1420" s="52"/>
      <c r="M1420" s="52"/>
      <c r="N1420" s="52"/>
      <c r="O1420" s="59"/>
      <c r="P1420" s="52"/>
    </row>
    <row r="1421" spans="1:16">
      <c r="A1421" s="51"/>
      <c r="B1421" s="52"/>
      <c r="C1421" s="148"/>
      <c r="D1421" s="52"/>
      <c r="E1421" s="52"/>
      <c r="F1421" s="52"/>
      <c r="G1421" s="52"/>
      <c r="H1421" s="52"/>
      <c r="I1421" s="52"/>
      <c r="J1421" s="52"/>
      <c r="K1421" s="52"/>
      <c r="L1421" s="52"/>
      <c r="M1421" s="52"/>
      <c r="N1421" s="52"/>
      <c r="O1421" s="59"/>
      <c r="P1421" s="52"/>
    </row>
    <row r="1422" spans="1:16">
      <c r="A1422" s="51"/>
      <c r="B1422" s="52"/>
      <c r="C1422" s="148"/>
      <c r="D1422" s="52"/>
      <c r="E1422" s="52"/>
      <c r="F1422" s="52"/>
      <c r="G1422" s="52"/>
      <c r="H1422" s="52"/>
      <c r="I1422" s="52"/>
      <c r="J1422" s="52"/>
      <c r="K1422" s="52"/>
      <c r="L1422" s="52"/>
      <c r="M1422" s="52"/>
      <c r="N1422" s="52"/>
      <c r="O1422" s="59"/>
      <c r="P1422" s="52"/>
    </row>
    <row r="1423" spans="1:16">
      <c r="A1423" s="51"/>
      <c r="B1423" s="52"/>
      <c r="C1423" s="148"/>
      <c r="D1423" s="52"/>
      <c r="E1423" s="52"/>
      <c r="F1423" s="52"/>
      <c r="G1423" s="52"/>
      <c r="H1423" s="52"/>
      <c r="I1423" s="52"/>
      <c r="J1423" s="52"/>
      <c r="K1423" s="52"/>
      <c r="L1423" s="52"/>
      <c r="M1423" s="52"/>
      <c r="N1423" s="52"/>
      <c r="O1423" s="59"/>
      <c r="P1423" s="52"/>
    </row>
    <row r="1424" spans="1:16">
      <c r="A1424" s="51"/>
      <c r="B1424" s="52"/>
      <c r="C1424" s="148"/>
      <c r="D1424" s="52"/>
      <c r="E1424" s="52"/>
      <c r="F1424" s="52"/>
      <c r="G1424" s="52"/>
      <c r="H1424" s="52"/>
      <c r="I1424" s="52"/>
      <c r="J1424" s="52"/>
      <c r="K1424" s="52"/>
      <c r="L1424" s="52"/>
      <c r="M1424" s="52"/>
      <c r="N1424" s="52"/>
      <c r="O1424" s="59"/>
      <c r="P1424" s="52"/>
    </row>
    <row r="1425" spans="1:16">
      <c r="A1425" s="51"/>
      <c r="B1425" s="52"/>
      <c r="C1425" s="148"/>
      <c r="D1425" s="52"/>
      <c r="E1425" s="52"/>
      <c r="F1425" s="52"/>
      <c r="G1425" s="52"/>
      <c r="H1425" s="52"/>
      <c r="I1425" s="52"/>
      <c r="J1425" s="52"/>
      <c r="K1425" s="52"/>
      <c r="L1425" s="52"/>
      <c r="M1425" s="52"/>
      <c r="N1425" s="52"/>
      <c r="O1425" s="59"/>
      <c r="P1425" s="52"/>
    </row>
    <row r="1426" spans="1:16">
      <c r="A1426" s="51"/>
      <c r="B1426" s="52"/>
      <c r="C1426" s="148"/>
      <c r="D1426" s="52"/>
      <c r="E1426" s="52"/>
      <c r="F1426" s="52"/>
      <c r="G1426" s="52"/>
      <c r="H1426" s="52"/>
      <c r="I1426" s="52"/>
      <c r="J1426" s="52"/>
      <c r="K1426" s="52"/>
      <c r="L1426" s="52"/>
      <c r="M1426" s="52"/>
      <c r="N1426" s="52"/>
      <c r="O1426" s="59"/>
      <c r="P1426" s="52"/>
    </row>
    <row r="1427" spans="1:16">
      <c r="A1427" s="51"/>
      <c r="B1427" s="52"/>
      <c r="C1427" s="148"/>
      <c r="D1427" s="52"/>
      <c r="E1427" s="52"/>
      <c r="F1427" s="52"/>
      <c r="G1427" s="52"/>
      <c r="H1427" s="52"/>
      <c r="I1427" s="52"/>
      <c r="J1427" s="52"/>
      <c r="K1427" s="52"/>
      <c r="L1427" s="52"/>
      <c r="M1427" s="52"/>
      <c r="N1427" s="52"/>
      <c r="O1427" s="59"/>
      <c r="P1427" s="52"/>
    </row>
    <row r="1428" spans="1:16">
      <c r="A1428" s="51"/>
      <c r="B1428" s="52"/>
      <c r="C1428" s="148"/>
      <c r="D1428" s="52"/>
      <c r="E1428" s="52"/>
      <c r="F1428" s="52"/>
      <c r="G1428" s="52"/>
      <c r="H1428" s="52"/>
      <c r="I1428" s="52"/>
      <c r="J1428" s="52"/>
      <c r="K1428" s="52"/>
      <c r="L1428" s="52"/>
      <c r="M1428" s="52"/>
      <c r="N1428" s="52"/>
      <c r="O1428" s="59"/>
      <c r="P1428" s="52"/>
    </row>
    <row r="1429" spans="1:16">
      <c r="A1429" s="51"/>
      <c r="B1429" s="52"/>
      <c r="C1429" s="148"/>
      <c r="D1429" s="52"/>
      <c r="E1429" s="52"/>
      <c r="F1429" s="52"/>
      <c r="G1429" s="52"/>
      <c r="H1429" s="52"/>
      <c r="I1429" s="52"/>
      <c r="J1429" s="52"/>
      <c r="K1429" s="52"/>
      <c r="L1429" s="52"/>
      <c r="M1429" s="52"/>
      <c r="N1429" s="52"/>
      <c r="O1429" s="59"/>
      <c r="P1429" s="52"/>
    </row>
    <row r="1430" spans="1:16">
      <c r="A1430" s="51"/>
      <c r="B1430" s="52"/>
      <c r="C1430" s="148"/>
      <c r="D1430" s="52"/>
      <c r="E1430" s="52"/>
      <c r="F1430" s="52"/>
      <c r="G1430" s="52"/>
      <c r="H1430" s="52"/>
      <c r="I1430" s="52"/>
      <c r="J1430" s="52"/>
      <c r="K1430" s="52"/>
      <c r="L1430" s="52"/>
      <c r="M1430" s="52"/>
      <c r="N1430" s="52"/>
      <c r="O1430" s="59"/>
      <c r="P1430" s="52"/>
    </row>
    <row r="1431" spans="1:16">
      <c r="A1431" s="51"/>
      <c r="B1431" s="52"/>
      <c r="C1431" s="148"/>
      <c r="D1431" s="52"/>
      <c r="E1431" s="52"/>
      <c r="F1431" s="52"/>
      <c r="G1431" s="52"/>
      <c r="H1431" s="52"/>
      <c r="I1431" s="52"/>
      <c r="J1431" s="52"/>
      <c r="K1431" s="52"/>
      <c r="L1431" s="52"/>
      <c r="M1431" s="52"/>
      <c r="N1431" s="52"/>
      <c r="O1431" s="59"/>
      <c r="P1431" s="52"/>
    </row>
    <row r="1432" spans="1:16">
      <c r="A1432" s="51"/>
      <c r="B1432" s="52"/>
      <c r="C1432" s="148"/>
      <c r="D1432" s="52"/>
      <c r="E1432" s="52"/>
      <c r="F1432" s="52"/>
      <c r="G1432" s="52"/>
      <c r="H1432" s="52"/>
      <c r="I1432" s="52"/>
      <c r="J1432" s="52"/>
      <c r="K1432" s="52"/>
      <c r="L1432" s="52"/>
      <c r="M1432" s="52"/>
      <c r="N1432" s="52"/>
      <c r="O1432" s="59"/>
      <c r="P1432" s="52"/>
    </row>
    <row r="1433" spans="1:16">
      <c r="A1433" s="51"/>
      <c r="B1433" s="52"/>
      <c r="C1433" s="148"/>
      <c r="D1433" s="52"/>
      <c r="E1433" s="52"/>
      <c r="F1433" s="52"/>
      <c r="G1433" s="52"/>
      <c r="H1433" s="52"/>
      <c r="I1433" s="52"/>
      <c r="J1433" s="52"/>
      <c r="K1433" s="52"/>
      <c r="L1433" s="52"/>
      <c r="M1433" s="52"/>
      <c r="N1433" s="52"/>
      <c r="O1433" s="59"/>
      <c r="P1433" s="52"/>
    </row>
    <row r="1434" spans="1:16">
      <c r="A1434" s="51"/>
      <c r="B1434" s="52"/>
      <c r="C1434" s="148"/>
      <c r="D1434" s="52"/>
      <c r="E1434" s="52"/>
      <c r="F1434" s="52"/>
      <c r="G1434" s="52"/>
      <c r="H1434" s="52"/>
      <c r="I1434" s="52"/>
      <c r="J1434" s="52"/>
      <c r="K1434" s="52"/>
      <c r="L1434" s="52"/>
      <c r="M1434" s="52"/>
      <c r="N1434" s="52"/>
      <c r="O1434" s="59"/>
      <c r="P1434" s="52"/>
    </row>
    <row r="1435" spans="1:16">
      <c r="A1435" s="51"/>
      <c r="B1435" s="52"/>
      <c r="C1435" s="148"/>
      <c r="D1435" s="52"/>
      <c r="E1435" s="52"/>
      <c r="F1435" s="52"/>
      <c r="G1435" s="52"/>
      <c r="H1435" s="52"/>
      <c r="I1435" s="52"/>
      <c r="J1435" s="52"/>
      <c r="K1435" s="52"/>
      <c r="L1435" s="52"/>
      <c r="M1435" s="52"/>
      <c r="N1435" s="52"/>
      <c r="O1435" s="59"/>
      <c r="P1435" s="52"/>
    </row>
    <row r="1436" spans="1:16">
      <c r="A1436" s="51"/>
      <c r="B1436" s="52"/>
      <c r="C1436" s="148"/>
      <c r="D1436" s="52"/>
      <c r="E1436" s="52"/>
      <c r="F1436" s="52"/>
      <c r="G1436" s="52"/>
      <c r="H1436" s="52"/>
      <c r="I1436" s="52"/>
      <c r="J1436" s="52"/>
      <c r="K1436" s="52"/>
      <c r="L1436" s="52"/>
      <c r="M1436" s="52"/>
      <c r="N1436" s="52"/>
      <c r="O1436" s="59"/>
      <c r="P1436" s="52"/>
    </row>
    <row r="1437" spans="1:16">
      <c r="A1437" s="51"/>
      <c r="B1437" s="52"/>
      <c r="C1437" s="148"/>
      <c r="D1437" s="52"/>
      <c r="E1437" s="52"/>
      <c r="F1437" s="52"/>
      <c r="G1437" s="52"/>
      <c r="H1437" s="52"/>
      <c r="I1437" s="52"/>
      <c r="J1437" s="52"/>
      <c r="K1437" s="52"/>
      <c r="L1437" s="52"/>
      <c r="M1437" s="52"/>
      <c r="N1437" s="52"/>
      <c r="O1437" s="59"/>
      <c r="P1437" s="52"/>
    </row>
    <row r="1438" spans="1:16">
      <c r="A1438" s="51"/>
      <c r="B1438" s="52"/>
      <c r="C1438" s="148"/>
      <c r="D1438" s="52"/>
      <c r="E1438" s="52"/>
      <c r="F1438" s="52"/>
      <c r="G1438" s="52"/>
      <c r="H1438" s="52"/>
      <c r="I1438" s="52"/>
      <c r="J1438" s="52"/>
      <c r="K1438" s="52"/>
      <c r="L1438" s="52"/>
      <c r="M1438" s="52"/>
      <c r="N1438" s="52"/>
      <c r="O1438" s="59"/>
      <c r="P1438" s="52"/>
    </row>
    <row r="1439" spans="1:16">
      <c r="A1439" s="51"/>
      <c r="B1439" s="52"/>
      <c r="C1439" s="148"/>
      <c r="D1439" s="52"/>
      <c r="E1439" s="52"/>
      <c r="F1439" s="52"/>
      <c r="G1439" s="52"/>
      <c r="H1439" s="52"/>
      <c r="I1439" s="52"/>
      <c r="J1439" s="52"/>
      <c r="K1439" s="52"/>
      <c r="L1439" s="52"/>
      <c r="M1439" s="52"/>
      <c r="N1439" s="52"/>
      <c r="O1439" s="59"/>
      <c r="P1439" s="52"/>
    </row>
    <row r="1440" spans="1:16">
      <c r="A1440" s="51"/>
      <c r="B1440" s="52"/>
      <c r="C1440" s="148"/>
      <c r="D1440" s="52"/>
      <c r="E1440" s="52"/>
      <c r="F1440" s="52"/>
      <c r="G1440" s="52"/>
      <c r="H1440" s="52"/>
      <c r="I1440" s="52"/>
      <c r="J1440" s="52"/>
      <c r="K1440" s="52"/>
      <c r="L1440" s="52"/>
      <c r="M1440" s="52"/>
      <c r="N1440" s="52"/>
      <c r="O1440" s="59"/>
      <c r="P1440" s="52"/>
    </row>
    <row r="1441" spans="1:16">
      <c r="A1441" s="51"/>
      <c r="B1441" s="52"/>
      <c r="C1441" s="148"/>
      <c r="D1441" s="52"/>
      <c r="E1441" s="52"/>
      <c r="F1441" s="52"/>
      <c r="G1441" s="52"/>
      <c r="H1441" s="52"/>
      <c r="I1441" s="52"/>
      <c r="J1441" s="52"/>
      <c r="K1441" s="52"/>
      <c r="L1441" s="52"/>
      <c r="M1441" s="52"/>
      <c r="N1441" s="52"/>
      <c r="O1441" s="59"/>
      <c r="P1441" s="52"/>
    </row>
    <row r="1442" spans="1:16">
      <c r="A1442" s="51"/>
      <c r="B1442" s="52"/>
      <c r="C1442" s="148"/>
      <c r="D1442" s="52"/>
      <c r="E1442" s="52"/>
      <c r="F1442" s="52"/>
      <c r="G1442" s="52"/>
      <c r="H1442" s="52"/>
      <c r="I1442" s="52"/>
      <c r="J1442" s="52"/>
      <c r="K1442" s="52"/>
      <c r="L1442" s="52"/>
      <c r="M1442" s="52"/>
      <c r="N1442" s="52"/>
      <c r="O1442" s="59"/>
      <c r="P1442" s="52"/>
    </row>
    <row r="1443" spans="1:16">
      <c r="A1443" s="51"/>
      <c r="B1443" s="52"/>
      <c r="C1443" s="148"/>
      <c r="D1443" s="52"/>
      <c r="E1443" s="52"/>
      <c r="F1443" s="52"/>
      <c r="G1443" s="52"/>
      <c r="H1443" s="52"/>
      <c r="I1443" s="52"/>
      <c r="J1443" s="52"/>
      <c r="K1443" s="52"/>
      <c r="L1443" s="52"/>
      <c r="M1443" s="52"/>
      <c r="N1443" s="52"/>
      <c r="O1443" s="59"/>
      <c r="P1443" s="52"/>
    </row>
    <row r="1444" spans="1:16">
      <c r="A1444" s="51"/>
      <c r="B1444" s="52"/>
      <c r="C1444" s="148"/>
      <c r="D1444" s="52"/>
      <c r="E1444" s="52"/>
      <c r="F1444" s="52"/>
      <c r="G1444" s="52"/>
      <c r="H1444" s="52"/>
      <c r="I1444" s="52"/>
      <c r="J1444" s="52"/>
      <c r="K1444" s="52"/>
      <c r="L1444" s="52"/>
      <c r="M1444" s="52"/>
      <c r="N1444" s="52"/>
      <c r="O1444" s="59"/>
      <c r="P1444" s="52"/>
    </row>
    <row r="1445" spans="1:16">
      <c r="A1445" s="51"/>
      <c r="B1445" s="52"/>
      <c r="C1445" s="148"/>
      <c r="D1445" s="52"/>
      <c r="E1445" s="52"/>
      <c r="F1445" s="52"/>
      <c r="G1445" s="52"/>
      <c r="H1445" s="52"/>
      <c r="I1445" s="52"/>
      <c r="J1445" s="52"/>
      <c r="K1445" s="52"/>
      <c r="L1445" s="52"/>
      <c r="M1445" s="52"/>
      <c r="N1445" s="52"/>
      <c r="O1445" s="59"/>
      <c r="P1445" s="52"/>
    </row>
    <row r="1446" spans="1:16">
      <c r="A1446" s="51"/>
      <c r="B1446" s="52"/>
      <c r="C1446" s="148"/>
      <c r="D1446" s="52"/>
      <c r="E1446" s="52"/>
      <c r="F1446" s="52"/>
      <c r="G1446" s="52"/>
      <c r="H1446" s="52"/>
      <c r="I1446" s="52"/>
      <c r="J1446" s="52"/>
      <c r="K1446" s="52"/>
      <c r="L1446" s="52"/>
      <c r="M1446" s="52"/>
      <c r="N1446" s="52"/>
      <c r="O1446" s="59"/>
      <c r="P1446" s="52"/>
    </row>
    <row r="1447" spans="1:16">
      <c r="A1447" s="51"/>
      <c r="B1447" s="52"/>
      <c r="C1447" s="148"/>
      <c r="D1447" s="52"/>
      <c r="E1447" s="52"/>
      <c r="F1447" s="52"/>
      <c r="G1447" s="52"/>
      <c r="H1447" s="52"/>
      <c r="I1447" s="52"/>
      <c r="J1447" s="52"/>
      <c r="K1447" s="52"/>
      <c r="L1447" s="52"/>
      <c r="M1447" s="52"/>
      <c r="N1447" s="52"/>
      <c r="O1447" s="59"/>
      <c r="P1447" s="52"/>
    </row>
    <row r="1448" spans="1:16">
      <c r="A1448" s="51"/>
      <c r="B1448" s="52"/>
      <c r="C1448" s="148"/>
      <c r="D1448" s="52"/>
      <c r="E1448" s="52"/>
      <c r="F1448" s="52"/>
      <c r="G1448" s="52"/>
      <c r="H1448" s="52"/>
      <c r="I1448" s="52"/>
      <c r="J1448" s="52"/>
      <c r="K1448" s="52"/>
      <c r="L1448" s="52"/>
      <c r="M1448" s="52"/>
      <c r="N1448" s="52"/>
      <c r="O1448" s="59"/>
      <c r="P1448" s="52"/>
    </row>
    <row r="1449" spans="1:16">
      <c r="A1449" s="51"/>
      <c r="B1449" s="52"/>
      <c r="C1449" s="148"/>
      <c r="D1449" s="52"/>
      <c r="E1449" s="52"/>
      <c r="F1449" s="52"/>
      <c r="G1449" s="52"/>
      <c r="H1449" s="52"/>
      <c r="I1449" s="52"/>
      <c r="J1449" s="52"/>
      <c r="K1449" s="52"/>
      <c r="L1449" s="52"/>
      <c r="M1449" s="52"/>
      <c r="N1449" s="52"/>
      <c r="O1449" s="59"/>
      <c r="P1449" s="52"/>
    </row>
    <row r="1450" spans="1:16">
      <c r="A1450" s="51"/>
      <c r="B1450" s="52"/>
      <c r="C1450" s="148"/>
      <c r="D1450" s="52"/>
      <c r="E1450" s="52"/>
      <c r="F1450" s="52"/>
      <c r="G1450" s="52"/>
      <c r="H1450" s="52"/>
      <c r="I1450" s="52"/>
      <c r="J1450" s="52"/>
      <c r="K1450" s="52"/>
      <c r="L1450" s="52"/>
      <c r="M1450" s="52"/>
      <c r="N1450" s="52"/>
      <c r="O1450" s="59"/>
      <c r="P1450" s="52"/>
    </row>
    <row r="1451" spans="1:16">
      <c r="A1451" s="51"/>
      <c r="B1451" s="52"/>
      <c r="C1451" s="148"/>
      <c r="D1451" s="52"/>
      <c r="E1451" s="52"/>
      <c r="F1451" s="52"/>
      <c r="G1451" s="52"/>
      <c r="H1451" s="52"/>
      <c r="I1451" s="52"/>
      <c r="J1451" s="52"/>
      <c r="K1451" s="52"/>
      <c r="L1451" s="52"/>
      <c r="M1451" s="52"/>
      <c r="N1451" s="52"/>
      <c r="O1451" s="59"/>
      <c r="P1451" s="52"/>
    </row>
    <row r="1452" spans="1:16">
      <c r="A1452" s="51"/>
      <c r="B1452" s="52"/>
      <c r="C1452" s="148"/>
      <c r="D1452" s="52"/>
      <c r="E1452" s="52"/>
      <c r="F1452" s="52"/>
      <c r="G1452" s="52"/>
      <c r="H1452" s="52"/>
      <c r="I1452" s="52"/>
      <c r="J1452" s="52"/>
      <c r="K1452" s="52"/>
      <c r="L1452" s="52"/>
      <c r="M1452" s="52"/>
      <c r="N1452" s="52"/>
      <c r="O1452" s="59"/>
      <c r="P1452" s="52"/>
    </row>
    <row r="1453" spans="1:16">
      <c r="A1453" s="51"/>
      <c r="B1453" s="52"/>
      <c r="C1453" s="148"/>
      <c r="D1453" s="52"/>
      <c r="E1453" s="52"/>
      <c r="F1453" s="52"/>
      <c r="G1453" s="52"/>
      <c r="H1453" s="52"/>
      <c r="I1453" s="52"/>
      <c r="J1453" s="52"/>
      <c r="K1453" s="52"/>
      <c r="L1453" s="52"/>
      <c r="M1453" s="52"/>
      <c r="N1453" s="52"/>
      <c r="O1453" s="59"/>
      <c r="P1453" s="52"/>
    </row>
    <row r="1454" spans="1:16">
      <c r="A1454" s="51"/>
      <c r="B1454" s="52"/>
      <c r="C1454" s="148"/>
      <c r="D1454" s="52"/>
      <c r="E1454" s="52"/>
      <c r="F1454" s="52"/>
      <c r="G1454" s="52"/>
      <c r="H1454" s="52"/>
      <c r="I1454" s="52"/>
      <c r="J1454" s="52"/>
      <c r="K1454" s="52"/>
      <c r="L1454" s="52"/>
      <c r="M1454" s="52"/>
      <c r="N1454" s="52"/>
      <c r="O1454" s="59"/>
      <c r="P1454" s="52"/>
    </row>
    <row r="1455" spans="1:16">
      <c r="A1455" s="51"/>
      <c r="B1455" s="52"/>
      <c r="C1455" s="148"/>
      <c r="D1455" s="52"/>
      <c r="E1455" s="52"/>
      <c r="F1455" s="52"/>
      <c r="G1455" s="52"/>
      <c r="H1455" s="52"/>
      <c r="I1455" s="52"/>
      <c r="J1455" s="52"/>
      <c r="K1455" s="52"/>
      <c r="L1455" s="52"/>
      <c r="M1455" s="52"/>
      <c r="N1455" s="52"/>
      <c r="O1455" s="59"/>
      <c r="P1455" s="52"/>
    </row>
    <row r="1456" spans="1:16">
      <c r="A1456" s="51"/>
      <c r="B1456" s="52"/>
      <c r="C1456" s="148"/>
      <c r="D1456" s="52"/>
      <c r="E1456" s="52"/>
      <c r="F1456" s="52"/>
      <c r="G1456" s="52"/>
      <c r="H1456" s="52"/>
      <c r="I1456" s="52"/>
      <c r="J1456" s="52"/>
      <c r="K1456" s="52"/>
      <c r="L1456" s="52"/>
      <c r="M1456" s="52"/>
      <c r="N1456" s="52"/>
      <c r="O1456" s="59"/>
      <c r="P1456" s="52"/>
    </row>
    <row r="1457" spans="1:16">
      <c r="A1457" s="51"/>
      <c r="B1457" s="52"/>
      <c r="C1457" s="148"/>
      <c r="D1457" s="52"/>
      <c r="E1457" s="52"/>
      <c r="F1457" s="52"/>
      <c r="G1457" s="52"/>
      <c r="H1457" s="52"/>
      <c r="I1457" s="52"/>
      <c r="J1457" s="52"/>
      <c r="K1457" s="52"/>
      <c r="L1457" s="52"/>
      <c r="M1457" s="52"/>
      <c r="N1457" s="52"/>
      <c r="O1457" s="59"/>
      <c r="P1457" s="52"/>
    </row>
    <row r="1458" spans="1:16">
      <c r="A1458" s="51"/>
      <c r="B1458" s="52"/>
      <c r="C1458" s="148"/>
      <c r="D1458" s="52"/>
      <c r="E1458" s="52"/>
      <c r="F1458" s="52"/>
      <c r="G1458" s="52"/>
      <c r="H1458" s="52"/>
      <c r="I1458" s="52"/>
      <c r="J1458" s="52"/>
      <c r="K1458" s="52"/>
      <c r="L1458" s="52"/>
      <c r="M1458" s="52"/>
      <c r="N1458" s="52"/>
      <c r="O1458" s="59"/>
      <c r="P1458" s="52"/>
    </row>
    <row r="1459" spans="1:16">
      <c r="A1459" s="51"/>
      <c r="B1459" s="52"/>
      <c r="C1459" s="148"/>
      <c r="D1459" s="52"/>
      <c r="E1459" s="52"/>
      <c r="F1459" s="52"/>
      <c r="G1459" s="52"/>
      <c r="H1459" s="52"/>
      <c r="I1459" s="52"/>
      <c r="J1459" s="52"/>
      <c r="K1459" s="52"/>
      <c r="L1459" s="52"/>
      <c r="M1459" s="52"/>
      <c r="N1459" s="52"/>
      <c r="O1459" s="59"/>
      <c r="P1459" s="52"/>
    </row>
    <row r="1460" spans="1:16">
      <c r="A1460" s="51"/>
      <c r="B1460" s="52"/>
      <c r="C1460" s="148"/>
      <c r="D1460" s="52"/>
      <c r="E1460" s="52"/>
      <c r="F1460" s="52"/>
      <c r="G1460" s="52"/>
      <c r="H1460" s="52"/>
      <c r="I1460" s="52"/>
      <c r="J1460" s="52"/>
      <c r="K1460" s="52"/>
      <c r="L1460" s="52"/>
      <c r="M1460" s="52"/>
      <c r="N1460" s="52"/>
      <c r="O1460" s="59"/>
      <c r="P1460" s="52"/>
    </row>
    <row r="1461" spans="1:16">
      <c r="A1461" s="51"/>
      <c r="B1461" s="52"/>
      <c r="C1461" s="148"/>
      <c r="D1461" s="52"/>
      <c r="E1461" s="52"/>
      <c r="F1461" s="52"/>
      <c r="G1461" s="52"/>
      <c r="H1461" s="52"/>
      <c r="I1461" s="52"/>
      <c r="J1461" s="52"/>
      <c r="K1461" s="52"/>
      <c r="L1461" s="52"/>
      <c r="M1461" s="52"/>
      <c r="N1461" s="52"/>
      <c r="O1461" s="59"/>
      <c r="P1461" s="52"/>
    </row>
    <row r="1462" spans="1:16">
      <c r="A1462" s="51"/>
      <c r="B1462" s="52"/>
      <c r="C1462" s="148"/>
      <c r="D1462" s="52"/>
      <c r="E1462" s="52"/>
      <c r="F1462" s="52"/>
      <c r="G1462" s="52"/>
      <c r="H1462" s="52"/>
      <c r="I1462" s="52"/>
      <c r="J1462" s="52"/>
      <c r="K1462" s="52"/>
      <c r="L1462" s="52"/>
      <c r="M1462" s="52"/>
      <c r="N1462" s="52"/>
      <c r="O1462" s="59"/>
      <c r="P1462" s="52"/>
    </row>
    <row r="1463" spans="1:16">
      <c r="A1463" s="51"/>
      <c r="B1463" s="52"/>
      <c r="C1463" s="148"/>
      <c r="D1463" s="52"/>
      <c r="E1463" s="52"/>
      <c r="F1463" s="52"/>
      <c r="G1463" s="52"/>
      <c r="H1463" s="52"/>
      <c r="I1463" s="52"/>
      <c r="J1463" s="52"/>
      <c r="K1463" s="52"/>
      <c r="L1463" s="52"/>
      <c r="M1463" s="52"/>
      <c r="N1463" s="52"/>
      <c r="O1463" s="59"/>
      <c r="P1463" s="52"/>
    </row>
    <row r="1464" spans="1:16">
      <c r="A1464" s="51"/>
      <c r="B1464" s="52"/>
      <c r="C1464" s="148"/>
      <c r="D1464" s="52"/>
      <c r="E1464" s="52"/>
      <c r="F1464" s="52"/>
      <c r="G1464" s="52"/>
      <c r="H1464" s="52"/>
      <c r="I1464" s="52"/>
      <c r="J1464" s="52"/>
      <c r="K1464" s="52"/>
      <c r="L1464" s="52"/>
      <c r="M1464" s="52"/>
      <c r="N1464" s="52"/>
      <c r="O1464" s="59"/>
      <c r="P1464" s="52"/>
    </row>
    <row r="1465" spans="1:16">
      <c r="A1465" s="51"/>
      <c r="B1465" s="52"/>
      <c r="C1465" s="148"/>
      <c r="D1465" s="52"/>
      <c r="E1465" s="52"/>
      <c r="F1465" s="52"/>
      <c r="G1465" s="52"/>
      <c r="H1465" s="52"/>
      <c r="I1465" s="52"/>
      <c r="J1465" s="52"/>
      <c r="K1465" s="52"/>
      <c r="L1465" s="52"/>
      <c r="M1465" s="52"/>
      <c r="N1465" s="52"/>
      <c r="O1465" s="59"/>
      <c r="P1465" s="52"/>
    </row>
    <row r="1466" spans="1:16">
      <c r="A1466" s="51"/>
      <c r="B1466" s="52"/>
      <c r="C1466" s="148"/>
      <c r="D1466" s="52"/>
      <c r="E1466" s="52"/>
      <c r="F1466" s="52"/>
      <c r="G1466" s="52"/>
      <c r="H1466" s="52"/>
      <c r="I1466" s="52"/>
      <c r="J1466" s="52"/>
      <c r="K1466" s="52"/>
      <c r="L1466" s="52"/>
      <c r="M1466" s="52"/>
      <c r="N1466" s="52"/>
      <c r="O1466" s="59"/>
      <c r="P1466" s="52"/>
    </row>
    <row r="1467" spans="1:16">
      <c r="A1467" s="51"/>
      <c r="B1467" s="52"/>
      <c r="C1467" s="148"/>
      <c r="D1467" s="52"/>
      <c r="E1467" s="52"/>
      <c r="F1467" s="52"/>
      <c r="G1467" s="52"/>
      <c r="H1467" s="52"/>
      <c r="I1467" s="52"/>
      <c r="J1467" s="52"/>
      <c r="K1467" s="52"/>
      <c r="L1467" s="52"/>
      <c r="M1467" s="52"/>
      <c r="N1467" s="52"/>
      <c r="O1467" s="59"/>
      <c r="P1467" s="52"/>
    </row>
    <row r="1468" spans="1:16">
      <c r="A1468" s="51"/>
      <c r="B1468" s="52"/>
      <c r="C1468" s="148"/>
      <c r="D1468" s="52"/>
      <c r="E1468" s="52"/>
      <c r="F1468" s="52"/>
      <c r="G1468" s="52"/>
      <c r="H1468" s="52"/>
      <c r="I1468" s="52"/>
      <c r="J1468" s="52"/>
      <c r="K1468" s="52"/>
      <c r="L1468" s="52"/>
      <c r="M1468" s="52"/>
      <c r="N1468" s="52"/>
      <c r="O1468" s="59"/>
      <c r="P1468" s="52"/>
    </row>
    <row r="1469" spans="1:16">
      <c r="A1469" s="51"/>
      <c r="B1469" s="52"/>
      <c r="C1469" s="148"/>
      <c r="D1469" s="52"/>
      <c r="E1469" s="52"/>
      <c r="F1469" s="52"/>
      <c r="G1469" s="52"/>
      <c r="H1469" s="52"/>
      <c r="I1469" s="52"/>
      <c r="J1469" s="52"/>
      <c r="K1469" s="52"/>
      <c r="L1469" s="52"/>
      <c r="M1469" s="52"/>
      <c r="N1469" s="52"/>
      <c r="O1469" s="59"/>
      <c r="P1469" s="52"/>
    </row>
    <row r="1470" spans="1:16">
      <c r="A1470" s="51"/>
      <c r="B1470" s="52"/>
      <c r="C1470" s="148"/>
      <c r="D1470" s="52"/>
      <c r="E1470" s="52"/>
      <c r="F1470" s="52"/>
      <c r="G1470" s="52"/>
      <c r="H1470" s="52"/>
      <c r="I1470" s="52"/>
      <c r="J1470" s="52"/>
      <c r="K1470" s="52"/>
      <c r="L1470" s="52"/>
      <c r="M1470" s="52"/>
      <c r="N1470" s="52"/>
      <c r="O1470" s="59"/>
      <c r="P1470" s="52"/>
    </row>
    <row r="1471" spans="1:16">
      <c r="A1471" s="51"/>
      <c r="B1471" s="52"/>
      <c r="C1471" s="148"/>
      <c r="D1471" s="52"/>
      <c r="E1471" s="52"/>
      <c r="F1471" s="52"/>
      <c r="G1471" s="52"/>
      <c r="H1471" s="52"/>
      <c r="I1471" s="52"/>
      <c r="J1471" s="52"/>
      <c r="K1471" s="52"/>
      <c r="L1471" s="52"/>
      <c r="M1471" s="52"/>
      <c r="N1471" s="52"/>
      <c r="O1471" s="59"/>
      <c r="P1471" s="52"/>
    </row>
    <row r="1472" spans="1:16">
      <c r="A1472" s="51"/>
      <c r="B1472" s="52"/>
      <c r="C1472" s="148"/>
      <c r="D1472" s="52"/>
      <c r="E1472" s="52"/>
      <c r="F1472" s="52"/>
      <c r="G1472" s="52"/>
      <c r="H1472" s="52"/>
      <c r="I1472" s="52"/>
      <c r="J1472" s="52"/>
      <c r="K1472" s="52"/>
      <c r="L1472" s="52"/>
      <c r="M1472" s="52"/>
      <c r="N1472" s="52"/>
      <c r="O1472" s="59"/>
      <c r="P1472" s="52"/>
    </row>
    <row r="1473" spans="1:16">
      <c r="A1473" s="51"/>
      <c r="B1473" s="52"/>
      <c r="C1473" s="148"/>
      <c r="D1473" s="52"/>
      <c r="E1473" s="52"/>
      <c r="F1473" s="52"/>
      <c r="G1473" s="52"/>
      <c r="H1473" s="52"/>
      <c r="I1473" s="52"/>
      <c r="J1473" s="52"/>
      <c r="K1473" s="52"/>
      <c r="L1473" s="52"/>
      <c r="M1473" s="52"/>
      <c r="N1473" s="52"/>
      <c r="O1473" s="59"/>
      <c r="P1473" s="52"/>
    </row>
    <row r="1474" spans="1:16">
      <c r="A1474" s="51"/>
      <c r="B1474" s="52"/>
      <c r="C1474" s="148"/>
      <c r="D1474" s="52"/>
      <c r="E1474" s="52"/>
      <c r="F1474" s="52"/>
      <c r="G1474" s="52"/>
      <c r="H1474" s="52"/>
      <c r="I1474" s="52"/>
      <c r="J1474" s="52"/>
      <c r="K1474" s="52"/>
      <c r="L1474" s="52"/>
      <c r="M1474" s="52"/>
      <c r="N1474" s="52"/>
      <c r="O1474" s="59"/>
      <c r="P1474" s="52"/>
    </row>
    <row r="1475" spans="1:16">
      <c r="A1475" s="51"/>
      <c r="B1475" s="52"/>
      <c r="C1475" s="148"/>
      <c r="D1475" s="52"/>
      <c r="E1475" s="52"/>
      <c r="F1475" s="52"/>
      <c r="G1475" s="52"/>
      <c r="H1475" s="52"/>
      <c r="I1475" s="52"/>
      <c r="J1475" s="52"/>
      <c r="K1475" s="52"/>
      <c r="L1475" s="52"/>
      <c r="M1475" s="52"/>
      <c r="N1475" s="52"/>
      <c r="O1475" s="59"/>
      <c r="P1475" s="52"/>
    </row>
    <row r="1476" spans="1:16">
      <c r="A1476" s="51"/>
      <c r="B1476" s="52"/>
      <c r="C1476" s="148"/>
      <c r="D1476" s="52"/>
      <c r="E1476" s="52"/>
      <c r="F1476" s="52"/>
      <c r="G1476" s="52"/>
      <c r="H1476" s="52"/>
      <c r="I1476" s="52"/>
      <c r="J1476" s="52"/>
      <c r="K1476" s="52"/>
      <c r="L1476" s="52"/>
      <c r="M1476" s="52"/>
      <c r="N1476" s="52"/>
      <c r="O1476" s="59"/>
      <c r="P1476" s="52"/>
    </row>
    <row r="1477" spans="1:16">
      <c r="A1477" s="51"/>
      <c r="B1477" s="52"/>
      <c r="C1477" s="148"/>
      <c r="D1477" s="52"/>
      <c r="E1477" s="52"/>
      <c r="F1477" s="52"/>
      <c r="G1477" s="52"/>
      <c r="H1477" s="52"/>
      <c r="I1477" s="52"/>
      <c r="J1477" s="52"/>
      <c r="K1477" s="52"/>
      <c r="L1477" s="52"/>
      <c r="M1477" s="52"/>
      <c r="N1477" s="52"/>
      <c r="O1477" s="59"/>
      <c r="P1477" s="52"/>
    </row>
    <row r="1478" spans="1:16">
      <c r="A1478" s="51"/>
      <c r="B1478" s="52"/>
      <c r="C1478" s="148"/>
      <c r="D1478" s="52"/>
      <c r="E1478" s="52"/>
      <c r="F1478" s="52"/>
      <c r="G1478" s="52"/>
      <c r="H1478" s="52"/>
      <c r="I1478" s="52"/>
      <c r="J1478" s="52"/>
      <c r="K1478" s="52"/>
      <c r="L1478" s="52"/>
      <c r="M1478" s="52"/>
      <c r="N1478" s="52"/>
      <c r="O1478" s="59"/>
      <c r="P1478" s="52"/>
    </row>
    <row r="1479" spans="1:16">
      <c r="A1479" s="51"/>
      <c r="B1479" s="52"/>
      <c r="C1479" s="148"/>
      <c r="D1479" s="52"/>
      <c r="E1479" s="52"/>
      <c r="F1479" s="52"/>
      <c r="G1479" s="52"/>
      <c r="H1479" s="52"/>
      <c r="I1479" s="52"/>
      <c r="J1479" s="52"/>
      <c r="K1479" s="52"/>
      <c r="L1479" s="52"/>
      <c r="M1479" s="52"/>
      <c r="N1479" s="52"/>
      <c r="O1479" s="59"/>
      <c r="P1479" s="52"/>
    </row>
    <row r="1480" spans="1:16">
      <c r="A1480" s="51"/>
      <c r="B1480" s="52"/>
      <c r="C1480" s="148"/>
      <c r="D1480" s="52"/>
      <c r="E1480" s="52"/>
      <c r="F1480" s="52"/>
      <c r="G1480" s="52"/>
      <c r="H1480" s="52"/>
      <c r="I1480" s="52"/>
      <c r="J1480" s="52"/>
      <c r="K1480" s="52"/>
      <c r="L1480" s="52"/>
      <c r="M1480" s="52"/>
      <c r="N1480" s="52"/>
      <c r="O1480" s="59"/>
      <c r="P1480" s="52"/>
    </row>
    <row r="1481" spans="1:16">
      <c r="A1481" s="51"/>
      <c r="B1481" s="52"/>
      <c r="C1481" s="148"/>
      <c r="D1481" s="52"/>
      <c r="E1481" s="52"/>
      <c r="F1481" s="52"/>
      <c r="G1481" s="52"/>
      <c r="H1481" s="52"/>
      <c r="I1481" s="52"/>
      <c r="J1481" s="52"/>
      <c r="K1481" s="52"/>
      <c r="L1481" s="52"/>
      <c r="M1481" s="52"/>
      <c r="N1481" s="52"/>
      <c r="O1481" s="59"/>
      <c r="P1481" s="52"/>
    </row>
    <row r="1482" spans="1:16">
      <c r="A1482" s="51"/>
      <c r="B1482" s="52"/>
      <c r="C1482" s="148"/>
      <c r="D1482" s="52"/>
      <c r="E1482" s="52"/>
      <c r="F1482" s="52"/>
      <c r="G1482" s="52"/>
      <c r="H1482" s="52"/>
      <c r="I1482" s="52"/>
      <c r="J1482" s="52"/>
      <c r="K1482" s="52"/>
      <c r="L1482" s="52"/>
      <c r="M1482" s="52"/>
      <c r="N1482" s="52"/>
      <c r="O1482" s="59"/>
      <c r="P1482" s="52"/>
    </row>
    <row r="1483" spans="1:16">
      <c r="A1483" s="51"/>
      <c r="B1483" s="52"/>
      <c r="C1483" s="148"/>
      <c r="D1483" s="52"/>
      <c r="E1483" s="52"/>
      <c r="F1483" s="52"/>
      <c r="G1483" s="52"/>
      <c r="H1483" s="52"/>
      <c r="I1483" s="52"/>
      <c r="J1483" s="52"/>
      <c r="K1483" s="52"/>
      <c r="L1483" s="52"/>
      <c r="M1483" s="52"/>
      <c r="N1483" s="52"/>
      <c r="O1483" s="59"/>
      <c r="P1483" s="52"/>
    </row>
    <row r="1484" spans="1:16">
      <c r="A1484" s="51"/>
      <c r="B1484" s="52"/>
      <c r="C1484" s="148"/>
      <c r="D1484" s="52"/>
      <c r="E1484" s="52"/>
      <c r="F1484" s="52"/>
      <c r="G1484" s="52"/>
      <c r="H1484" s="52"/>
      <c r="I1484" s="52"/>
      <c r="J1484" s="52"/>
      <c r="K1484" s="52"/>
      <c r="L1484" s="52"/>
      <c r="M1484" s="52"/>
      <c r="N1484" s="52"/>
      <c r="O1484" s="59"/>
      <c r="P1484" s="52"/>
    </row>
    <row r="1485" spans="1:16">
      <c r="A1485" s="51"/>
      <c r="B1485" s="52"/>
      <c r="C1485" s="148"/>
      <c r="D1485" s="52"/>
      <c r="E1485" s="52"/>
      <c r="F1485" s="52"/>
      <c r="G1485" s="52"/>
      <c r="H1485" s="52"/>
      <c r="I1485" s="52"/>
      <c r="J1485" s="52"/>
      <c r="K1485" s="52"/>
      <c r="L1485" s="52"/>
      <c r="M1485" s="52"/>
      <c r="N1485" s="52"/>
      <c r="O1485" s="59"/>
      <c r="P1485" s="52"/>
    </row>
    <row r="1486" spans="1:16">
      <c r="A1486" s="51"/>
      <c r="B1486" s="52"/>
      <c r="C1486" s="148"/>
      <c r="D1486" s="52"/>
      <c r="E1486" s="52"/>
      <c r="F1486" s="52"/>
      <c r="G1486" s="52"/>
      <c r="H1486" s="52"/>
      <c r="I1486" s="52"/>
      <c r="J1486" s="52"/>
      <c r="K1486" s="52"/>
      <c r="L1486" s="52"/>
      <c r="M1486" s="52"/>
      <c r="N1486" s="52"/>
      <c r="O1486" s="59"/>
      <c r="P1486" s="52"/>
    </row>
    <row r="1487" spans="1:16">
      <c r="A1487" s="51"/>
      <c r="B1487" s="52"/>
      <c r="C1487" s="148"/>
      <c r="D1487" s="52"/>
      <c r="E1487" s="52"/>
      <c r="F1487" s="52"/>
      <c r="G1487" s="52"/>
      <c r="H1487" s="52"/>
      <c r="I1487" s="52"/>
      <c r="J1487" s="52"/>
      <c r="K1487" s="52"/>
      <c r="L1487" s="52"/>
      <c r="M1487" s="52"/>
      <c r="N1487" s="52"/>
      <c r="O1487" s="59"/>
      <c r="P1487" s="52"/>
    </row>
    <row r="1488" spans="1:16">
      <c r="A1488" s="51"/>
      <c r="B1488" s="52"/>
      <c r="C1488" s="148"/>
      <c r="D1488" s="52"/>
      <c r="E1488" s="52"/>
      <c r="F1488" s="52"/>
      <c r="G1488" s="52"/>
      <c r="H1488" s="52"/>
      <c r="I1488" s="52"/>
      <c r="J1488" s="52"/>
      <c r="K1488" s="52"/>
      <c r="L1488" s="52"/>
      <c r="M1488" s="52"/>
      <c r="N1488" s="52"/>
      <c r="O1488" s="59"/>
      <c r="P1488" s="52"/>
    </row>
    <row r="1489" spans="1:16">
      <c r="A1489" s="51"/>
      <c r="B1489" s="52"/>
      <c r="C1489" s="148"/>
      <c r="D1489" s="52"/>
      <c r="E1489" s="52"/>
      <c r="F1489" s="52"/>
      <c r="G1489" s="52"/>
      <c r="H1489" s="52"/>
      <c r="I1489" s="52"/>
      <c r="J1489" s="52"/>
      <c r="K1489" s="52"/>
      <c r="L1489" s="52"/>
      <c r="M1489" s="52"/>
      <c r="N1489" s="52"/>
      <c r="O1489" s="59"/>
      <c r="P1489" s="52"/>
    </row>
    <row r="1490" spans="1:16">
      <c r="A1490" s="51"/>
      <c r="B1490" s="52"/>
      <c r="C1490" s="148"/>
      <c r="D1490" s="52"/>
      <c r="E1490" s="52"/>
      <c r="F1490" s="52"/>
      <c r="G1490" s="52"/>
      <c r="H1490" s="52"/>
      <c r="I1490" s="52"/>
      <c r="J1490" s="52"/>
      <c r="K1490" s="52"/>
      <c r="L1490" s="52"/>
      <c r="M1490" s="52"/>
      <c r="N1490" s="52"/>
      <c r="O1490" s="59"/>
      <c r="P1490" s="52"/>
    </row>
    <row r="1491" spans="1:16">
      <c r="A1491" s="51"/>
      <c r="B1491" s="52"/>
      <c r="C1491" s="148"/>
      <c r="D1491" s="52"/>
      <c r="E1491" s="52"/>
      <c r="F1491" s="52"/>
      <c r="G1491" s="52"/>
      <c r="H1491" s="52"/>
      <c r="I1491" s="52"/>
      <c r="J1491" s="52"/>
      <c r="K1491" s="52"/>
      <c r="L1491" s="52"/>
      <c r="M1491" s="52"/>
      <c r="N1491" s="52"/>
      <c r="O1491" s="59"/>
      <c r="P1491" s="52"/>
    </row>
    <row r="1492" spans="1:16">
      <c r="A1492" s="51"/>
      <c r="B1492" s="52"/>
      <c r="C1492" s="148"/>
      <c r="D1492" s="52"/>
      <c r="E1492" s="52"/>
      <c r="F1492" s="52"/>
      <c r="G1492" s="52"/>
      <c r="H1492" s="52"/>
      <c r="I1492" s="52"/>
      <c r="J1492" s="52"/>
      <c r="K1492" s="52"/>
      <c r="L1492" s="52"/>
      <c r="M1492" s="52"/>
      <c r="N1492" s="52"/>
      <c r="O1492" s="59"/>
      <c r="P1492" s="52"/>
    </row>
    <row r="1493" spans="1:16">
      <c r="A1493" s="51"/>
      <c r="B1493" s="52"/>
      <c r="C1493" s="148"/>
      <c r="D1493" s="52"/>
      <c r="E1493" s="52"/>
      <c r="F1493" s="52"/>
      <c r="G1493" s="52"/>
      <c r="H1493" s="52"/>
      <c r="I1493" s="52"/>
      <c r="J1493" s="52"/>
      <c r="K1493" s="52"/>
      <c r="L1493" s="52"/>
      <c r="M1493" s="52"/>
      <c r="N1493" s="52"/>
      <c r="O1493" s="59"/>
      <c r="P1493" s="52"/>
    </row>
    <row r="1494" spans="1:16">
      <c r="A1494" s="51"/>
      <c r="B1494" s="52"/>
      <c r="C1494" s="148"/>
      <c r="D1494" s="52"/>
      <c r="E1494" s="52"/>
      <c r="F1494" s="52"/>
      <c r="G1494" s="52"/>
      <c r="H1494" s="52"/>
      <c r="I1494" s="52"/>
      <c r="J1494" s="52"/>
      <c r="K1494" s="52"/>
      <c r="L1494" s="52"/>
      <c r="M1494" s="52"/>
      <c r="N1494" s="52"/>
      <c r="O1494" s="59"/>
      <c r="P1494" s="52"/>
    </row>
    <row r="1495" spans="1:16">
      <c r="A1495" s="51"/>
      <c r="B1495" s="52"/>
      <c r="C1495" s="148"/>
      <c r="D1495" s="52"/>
      <c r="E1495" s="52"/>
      <c r="F1495" s="52"/>
      <c r="G1495" s="52"/>
      <c r="H1495" s="52"/>
      <c r="I1495" s="52"/>
      <c r="J1495" s="52"/>
      <c r="K1495" s="52"/>
      <c r="L1495" s="52"/>
      <c r="M1495" s="52"/>
      <c r="N1495" s="52"/>
      <c r="O1495" s="59"/>
      <c r="P1495" s="52"/>
    </row>
    <row r="1496" spans="1:16">
      <c r="A1496" s="51"/>
      <c r="B1496" s="52"/>
      <c r="C1496" s="148"/>
      <c r="D1496" s="52"/>
      <c r="E1496" s="52"/>
      <c r="F1496" s="52"/>
      <c r="G1496" s="52"/>
      <c r="H1496" s="52"/>
      <c r="I1496" s="52"/>
      <c r="J1496" s="52"/>
      <c r="K1496" s="52"/>
      <c r="L1496" s="52"/>
      <c r="M1496" s="52"/>
      <c r="N1496" s="52"/>
      <c r="O1496" s="59"/>
      <c r="P1496" s="52"/>
    </row>
    <row r="1497" spans="1:16">
      <c r="A1497" s="51"/>
      <c r="B1497" s="52"/>
      <c r="C1497" s="148"/>
      <c r="D1497" s="52"/>
      <c r="E1497" s="52"/>
      <c r="F1497" s="52"/>
      <c r="G1497" s="52"/>
      <c r="H1497" s="52"/>
      <c r="I1497" s="52"/>
      <c r="J1497" s="52"/>
      <c r="K1497" s="52"/>
      <c r="L1497" s="52"/>
      <c r="M1497" s="52"/>
      <c r="N1497" s="52"/>
      <c r="O1497" s="59"/>
      <c r="P1497" s="52"/>
    </row>
    <row r="1498" spans="1:16">
      <c r="A1498" s="51"/>
      <c r="B1498" s="52"/>
      <c r="C1498" s="148"/>
      <c r="D1498" s="52"/>
      <c r="E1498" s="52"/>
      <c r="F1498" s="52"/>
      <c r="G1498" s="52"/>
      <c r="H1498" s="52"/>
      <c r="I1498" s="52"/>
      <c r="J1498" s="52"/>
      <c r="K1498" s="52"/>
      <c r="L1498" s="52"/>
      <c r="M1498" s="52"/>
      <c r="N1498" s="52"/>
      <c r="O1498" s="59"/>
      <c r="P1498" s="52"/>
    </row>
    <row r="1499" spans="1:16">
      <c r="A1499" s="51"/>
      <c r="B1499" s="52"/>
      <c r="C1499" s="148"/>
      <c r="D1499" s="52"/>
      <c r="E1499" s="52"/>
      <c r="F1499" s="52"/>
      <c r="G1499" s="52"/>
      <c r="H1499" s="52"/>
      <c r="I1499" s="52"/>
      <c r="J1499" s="52"/>
      <c r="K1499" s="52"/>
      <c r="L1499" s="52"/>
      <c r="M1499" s="52"/>
      <c r="N1499" s="52"/>
      <c r="O1499" s="59"/>
      <c r="P1499" s="52"/>
    </row>
    <row r="1500" spans="1:16">
      <c r="A1500" s="51"/>
      <c r="B1500" s="52"/>
      <c r="C1500" s="148"/>
      <c r="D1500" s="52"/>
      <c r="E1500" s="52"/>
      <c r="F1500" s="52"/>
      <c r="G1500" s="52"/>
      <c r="H1500" s="52"/>
      <c r="I1500" s="52"/>
      <c r="J1500" s="52"/>
      <c r="K1500" s="52"/>
      <c r="L1500" s="52"/>
      <c r="M1500" s="52"/>
      <c r="N1500" s="52"/>
      <c r="O1500" s="59"/>
      <c r="P1500" s="52"/>
    </row>
    <row r="1501" spans="1:16">
      <c r="A1501" s="51"/>
      <c r="B1501" s="52"/>
      <c r="C1501" s="148"/>
      <c r="D1501" s="52"/>
      <c r="E1501" s="52"/>
      <c r="F1501" s="52"/>
      <c r="G1501" s="52"/>
      <c r="H1501" s="52"/>
      <c r="I1501" s="52"/>
      <c r="J1501" s="52"/>
      <c r="K1501" s="52"/>
      <c r="L1501" s="52"/>
      <c r="M1501" s="52"/>
      <c r="N1501" s="52"/>
      <c r="O1501" s="59"/>
      <c r="P1501" s="52"/>
    </row>
    <row r="1502" spans="1:16">
      <c r="A1502" s="51"/>
      <c r="B1502" s="52"/>
      <c r="C1502" s="148"/>
      <c r="D1502" s="52"/>
      <c r="E1502" s="52"/>
      <c r="F1502" s="52"/>
      <c r="G1502" s="52"/>
      <c r="H1502" s="52"/>
      <c r="I1502" s="52"/>
      <c r="J1502" s="52"/>
      <c r="K1502" s="52"/>
      <c r="L1502" s="52"/>
      <c r="M1502" s="52"/>
      <c r="N1502" s="52"/>
      <c r="O1502" s="59"/>
      <c r="P1502" s="52"/>
    </row>
    <row r="1503" spans="1:16">
      <c r="A1503" s="51"/>
      <c r="B1503" s="52"/>
      <c r="C1503" s="148"/>
      <c r="D1503" s="52"/>
      <c r="E1503" s="52"/>
      <c r="F1503" s="52"/>
      <c r="G1503" s="52"/>
      <c r="H1503" s="52"/>
      <c r="I1503" s="52"/>
      <c r="J1503" s="52"/>
      <c r="K1503" s="52"/>
      <c r="L1503" s="52"/>
      <c r="M1503" s="52"/>
      <c r="N1503" s="52"/>
      <c r="O1503" s="59"/>
      <c r="P1503" s="52"/>
    </row>
    <row r="1504" spans="1:16">
      <c r="A1504" s="51"/>
      <c r="B1504" s="52"/>
      <c r="C1504" s="148"/>
      <c r="D1504" s="52"/>
      <c r="E1504" s="52"/>
      <c r="F1504" s="52"/>
      <c r="G1504" s="52"/>
      <c r="H1504" s="52"/>
      <c r="I1504" s="52"/>
      <c r="J1504" s="52"/>
      <c r="K1504" s="52"/>
      <c r="L1504" s="52"/>
      <c r="M1504" s="52"/>
      <c r="N1504" s="52"/>
      <c r="O1504" s="59"/>
      <c r="P1504" s="52"/>
    </row>
    <row r="1505" spans="1:16">
      <c r="A1505" s="51"/>
      <c r="B1505" s="52"/>
      <c r="C1505" s="148"/>
      <c r="D1505" s="52"/>
      <c r="E1505" s="52"/>
      <c r="F1505" s="52"/>
      <c r="G1505" s="52"/>
      <c r="H1505" s="52"/>
      <c r="I1505" s="52"/>
      <c r="J1505" s="52"/>
      <c r="K1505" s="52"/>
      <c r="L1505" s="52"/>
      <c r="M1505" s="52"/>
      <c r="N1505" s="52"/>
      <c r="O1505" s="59"/>
      <c r="P1505" s="52"/>
    </row>
    <row r="1506" spans="1:16">
      <c r="A1506" s="51"/>
      <c r="B1506" s="52"/>
      <c r="C1506" s="148"/>
      <c r="D1506" s="52"/>
      <c r="E1506" s="52"/>
      <c r="F1506" s="52"/>
      <c r="G1506" s="52"/>
      <c r="H1506" s="52"/>
      <c r="I1506" s="52"/>
      <c r="J1506" s="52"/>
      <c r="K1506" s="52"/>
      <c r="L1506" s="52"/>
      <c r="M1506" s="52"/>
      <c r="N1506" s="52"/>
      <c r="O1506" s="59"/>
      <c r="P1506" s="52"/>
    </row>
    <row r="1507" spans="1:16">
      <c r="A1507" s="51"/>
      <c r="B1507" s="52"/>
      <c r="C1507" s="148"/>
      <c r="D1507" s="52"/>
      <c r="E1507" s="52"/>
      <c r="F1507" s="52"/>
      <c r="G1507" s="52"/>
      <c r="H1507" s="52"/>
      <c r="I1507" s="52"/>
      <c r="J1507" s="52"/>
      <c r="K1507" s="52"/>
      <c r="L1507" s="52"/>
      <c r="M1507" s="52"/>
      <c r="N1507" s="52"/>
      <c r="O1507" s="59"/>
      <c r="P1507" s="52"/>
    </row>
    <row r="1508" spans="1:16">
      <c r="A1508" s="51"/>
      <c r="B1508" s="52"/>
      <c r="C1508" s="148"/>
      <c r="D1508" s="52"/>
      <c r="E1508" s="52"/>
      <c r="F1508" s="52"/>
      <c r="G1508" s="52"/>
      <c r="H1508" s="52"/>
      <c r="I1508" s="52"/>
      <c r="J1508" s="52"/>
      <c r="K1508" s="52"/>
      <c r="L1508" s="52"/>
      <c r="M1508" s="52"/>
      <c r="N1508" s="52"/>
      <c r="O1508" s="59"/>
      <c r="P1508" s="52"/>
    </row>
    <row r="1509" spans="1:16">
      <c r="A1509" s="51"/>
      <c r="B1509" s="52"/>
      <c r="C1509" s="148"/>
      <c r="D1509" s="52"/>
      <c r="E1509" s="52"/>
      <c r="F1509" s="52"/>
      <c r="G1509" s="52"/>
      <c r="H1509" s="52"/>
      <c r="I1509" s="52"/>
      <c r="J1509" s="52"/>
      <c r="K1509" s="52"/>
      <c r="L1509" s="52"/>
      <c r="M1509" s="52"/>
      <c r="N1509" s="52"/>
      <c r="O1509" s="59"/>
      <c r="P1509" s="52"/>
    </row>
    <row r="1510" spans="1:16">
      <c r="A1510" s="51"/>
      <c r="B1510" s="52"/>
      <c r="C1510" s="148"/>
      <c r="D1510" s="52"/>
      <c r="E1510" s="52"/>
      <c r="F1510" s="52"/>
      <c r="G1510" s="52"/>
      <c r="H1510" s="52"/>
      <c r="I1510" s="52"/>
      <c r="J1510" s="52"/>
      <c r="K1510" s="52"/>
      <c r="L1510" s="52"/>
      <c r="M1510" s="52"/>
      <c r="N1510" s="52"/>
      <c r="O1510" s="59"/>
      <c r="P1510" s="52"/>
    </row>
    <row r="1511" spans="1:16">
      <c r="A1511" s="51"/>
      <c r="B1511" s="52"/>
      <c r="C1511" s="148"/>
      <c r="D1511" s="52"/>
      <c r="E1511" s="52"/>
      <c r="F1511" s="52"/>
      <c r="G1511" s="52"/>
      <c r="H1511" s="52"/>
      <c r="I1511" s="52"/>
      <c r="J1511" s="52"/>
      <c r="K1511" s="52"/>
      <c r="L1511" s="52"/>
      <c r="M1511" s="52"/>
      <c r="N1511" s="52"/>
      <c r="O1511" s="59"/>
      <c r="P1511" s="52"/>
    </row>
    <row r="1512" spans="1:16">
      <c r="A1512" s="51"/>
      <c r="B1512" s="52"/>
      <c r="C1512" s="148"/>
      <c r="D1512" s="52"/>
      <c r="E1512" s="52"/>
      <c r="F1512" s="52"/>
      <c r="G1512" s="52"/>
      <c r="H1512" s="52"/>
      <c r="I1512" s="52"/>
      <c r="J1512" s="52"/>
      <c r="K1512" s="52"/>
      <c r="L1512" s="52"/>
      <c r="M1512" s="52"/>
      <c r="N1512" s="52"/>
      <c r="O1512" s="59"/>
      <c r="P1512" s="52"/>
    </row>
    <row r="1513" spans="1:16">
      <c r="A1513" s="51"/>
      <c r="B1513" s="52"/>
      <c r="C1513" s="148"/>
      <c r="D1513" s="52"/>
      <c r="E1513" s="52"/>
      <c r="F1513" s="52"/>
      <c r="G1513" s="52"/>
      <c r="H1513" s="52"/>
      <c r="I1513" s="52"/>
      <c r="J1513" s="52"/>
      <c r="K1513" s="52"/>
      <c r="L1513" s="52"/>
      <c r="M1513" s="52"/>
      <c r="N1513" s="52"/>
      <c r="O1513" s="59"/>
      <c r="P1513" s="52"/>
    </row>
    <row r="1514" spans="1:16">
      <c r="A1514" s="51"/>
      <c r="B1514" s="52"/>
      <c r="C1514" s="148"/>
      <c r="D1514" s="52"/>
      <c r="E1514" s="52"/>
      <c r="F1514" s="52"/>
      <c r="G1514" s="52"/>
      <c r="H1514" s="52"/>
      <c r="I1514" s="52"/>
      <c r="J1514" s="52"/>
      <c r="K1514" s="52"/>
      <c r="L1514" s="52"/>
      <c r="M1514" s="52"/>
      <c r="N1514" s="52"/>
      <c r="O1514" s="59"/>
      <c r="P1514" s="52"/>
    </row>
    <row r="1515" spans="1:16">
      <c r="A1515" s="51"/>
      <c r="B1515" s="52"/>
      <c r="C1515" s="148"/>
      <c r="D1515" s="52"/>
      <c r="E1515" s="52"/>
      <c r="F1515" s="52"/>
      <c r="G1515" s="52"/>
      <c r="H1515" s="52"/>
      <c r="I1515" s="52"/>
      <c r="J1515" s="52"/>
      <c r="K1515" s="52"/>
      <c r="L1515" s="52"/>
      <c r="M1515" s="52"/>
      <c r="N1515" s="52"/>
      <c r="O1515" s="59"/>
      <c r="P1515" s="52"/>
    </row>
    <row r="1516" spans="1:16">
      <c r="A1516" s="51"/>
      <c r="B1516" s="52"/>
      <c r="C1516" s="148"/>
      <c r="D1516" s="52"/>
      <c r="E1516" s="52"/>
      <c r="F1516" s="52"/>
      <c r="G1516" s="52"/>
      <c r="H1516" s="52"/>
      <c r="I1516" s="52"/>
      <c r="J1516" s="52"/>
      <c r="K1516" s="52"/>
      <c r="L1516" s="52"/>
      <c r="M1516" s="52"/>
      <c r="N1516" s="52"/>
      <c r="O1516" s="59"/>
      <c r="P1516" s="52"/>
    </row>
    <row r="1517" spans="1:16">
      <c r="A1517" s="51"/>
      <c r="B1517" s="52"/>
      <c r="C1517" s="148"/>
      <c r="D1517" s="52"/>
      <c r="E1517" s="52"/>
      <c r="F1517" s="52"/>
      <c r="G1517" s="52"/>
      <c r="H1517" s="52"/>
      <c r="I1517" s="52"/>
      <c r="J1517" s="52"/>
      <c r="K1517" s="52"/>
      <c r="L1517" s="52"/>
      <c r="M1517" s="52"/>
      <c r="N1517" s="52"/>
      <c r="O1517" s="59"/>
      <c r="P1517" s="52"/>
    </row>
    <row r="1518" spans="1:16">
      <c r="A1518" s="51"/>
      <c r="B1518" s="52"/>
      <c r="C1518" s="148"/>
      <c r="D1518" s="52"/>
      <c r="E1518" s="52"/>
      <c r="F1518" s="52"/>
      <c r="G1518" s="52"/>
      <c r="H1518" s="52"/>
      <c r="I1518" s="52"/>
      <c r="J1518" s="52"/>
      <c r="K1518" s="52"/>
      <c r="L1518" s="52"/>
      <c r="M1518" s="52"/>
      <c r="N1518" s="52"/>
      <c r="O1518" s="59"/>
      <c r="P1518" s="52"/>
    </row>
    <row r="1519" spans="1:16">
      <c r="A1519" s="51"/>
      <c r="B1519" s="52"/>
      <c r="C1519" s="148"/>
      <c r="D1519" s="52"/>
      <c r="E1519" s="52"/>
      <c r="F1519" s="52"/>
      <c r="G1519" s="52"/>
      <c r="H1519" s="52"/>
      <c r="I1519" s="52"/>
      <c r="J1519" s="52"/>
      <c r="K1519" s="52"/>
      <c r="L1519" s="52"/>
      <c r="M1519" s="52"/>
      <c r="N1519" s="52"/>
      <c r="O1519" s="59"/>
      <c r="P1519" s="52"/>
    </row>
    <row r="1520" spans="1:16">
      <c r="A1520" s="51"/>
      <c r="B1520" s="52"/>
      <c r="C1520" s="148"/>
      <c r="D1520" s="52"/>
      <c r="E1520" s="52"/>
      <c r="F1520" s="52"/>
      <c r="G1520" s="52"/>
      <c r="H1520" s="52"/>
      <c r="I1520" s="52"/>
      <c r="J1520" s="52"/>
      <c r="K1520" s="52"/>
      <c r="L1520" s="52"/>
      <c r="M1520" s="52"/>
      <c r="N1520" s="52"/>
      <c r="O1520" s="59"/>
      <c r="P1520" s="52"/>
    </row>
    <row r="1521" spans="1:16">
      <c r="A1521" s="51"/>
      <c r="B1521" s="52"/>
      <c r="C1521" s="148"/>
      <c r="D1521" s="52"/>
      <c r="E1521" s="52"/>
      <c r="F1521" s="52"/>
      <c r="G1521" s="52"/>
      <c r="H1521" s="52"/>
      <c r="I1521" s="52"/>
      <c r="J1521" s="52"/>
      <c r="K1521" s="52"/>
      <c r="L1521" s="52"/>
      <c r="M1521" s="52"/>
      <c r="N1521" s="52"/>
      <c r="O1521" s="59"/>
      <c r="P1521" s="52"/>
    </row>
    <row r="1522" spans="1:16">
      <c r="A1522" s="51"/>
      <c r="B1522" s="52"/>
      <c r="C1522" s="148"/>
      <c r="D1522" s="52"/>
      <c r="E1522" s="52"/>
      <c r="F1522" s="52"/>
      <c r="G1522" s="52"/>
      <c r="H1522" s="52"/>
      <c r="I1522" s="52"/>
      <c r="J1522" s="52"/>
      <c r="K1522" s="52"/>
      <c r="L1522" s="52"/>
      <c r="M1522" s="52"/>
      <c r="N1522" s="52"/>
      <c r="O1522" s="59"/>
      <c r="P1522" s="52"/>
    </row>
    <row r="1523" spans="1:16">
      <c r="A1523" s="51"/>
      <c r="B1523" s="52"/>
      <c r="C1523" s="148"/>
      <c r="D1523" s="52"/>
      <c r="E1523" s="52"/>
      <c r="F1523" s="52"/>
      <c r="G1523" s="52"/>
      <c r="H1523" s="52"/>
      <c r="I1523" s="52"/>
      <c r="J1523" s="52"/>
      <c r="K1523" s="52"/>
      <c r="L1523" s="52"/>
      <c r="M1523" s="52"/>
      <c r="N1523" s="52"/>
      <c r="O1523" s="59"/>
      <c r="P1523" s="52"/>
    </row>
    <row r="1524" spans="1:16">
      <c r="A1524" s="51"/>
      <c r="B1524" s="52"/>
      <c r="C1524" s="148"/>
      <c r="D1524" s="52"/>
      <c r="E1524" s="52"/>
      <c r="F1524" s="52"/>
      <c r="G1524" s="52"/>
      <c r="H1524" s="52"/>
      <c r="I1524" s="52"/>
      <c r="J1524" s="52"/>
      <c r="K1524" s="52"/>
      <c r="L1524" s="52"/>
      <c r="M1524" s="52"/>
      <c r="N1524" s="52"/>
      <c r="O1524" s="59"/>
      <c r="P1524" s="52"/>
    </row>
    <row r="1525" spans="1:16">
      <c r="A1525" s="51"/>
      <c r="B1525" s="52"/>
      <c r="C1525" s="148"/>
      <c r="D1525" s="52"/>
      <c r="E1525" s="52"/>
      <c r="F1525" s="52"/>
      <c r="G1525" s="52"/>
      <c r="H1525" s="52"/>
      <c r="I1525" s="52"/>
      <c r="J1525" s="52"/>
      <c r="K1525" s="52"/>
      <c r="L1525" s="52"/>
      <c r="M1525" s="52"/>
      <c r="N1525" s="52"/>
      <c r="O1525" s="59"/>
      <c r="P1525" s="52"/>
    </row>
    <row r="1526" spans="1:16">
      <c r="A1526" s="51"/>
      <c r="B1526" s="52"/>
      <c r="C1526" s="148"/>
      <c r="D1526" s="52"/>
      <c r="E1526" s="52"/>
      <c r="F1526" s="52"/>
      <c r="G1526" s="52"/>
      <c r="H1526" s="52"/>
      <c r="I1526" s="52"/>
      <c r="J1526" s="52"/>
      <c r="K1526" s="52"/>
      <c r="L1526" s="52"/>
      <c r="M1526" s="52"/>
      <c r="N1526" s="52"/>
      <c r="O1526" s="59"/>
      <c r="P1526" s="52"/>
    </row>
    <row r="1527" spans="1:16">
      <c r="A1527" s="51"/>
      <c r="B1527" s="52"/>
      <c r="C1527" s="148"/>
      <c r="D1527" s="52"/>
      <c r="E1527" s="52"/>
      <c r="F1527" s="52"/>
      <c r="G1527" s="52"/>
      <c r="H1527" s="52"/>
      <c r="I1527" s="52"/>
      <c r="J1527" s="52"/>
      <c r="K1527" s="52"/>
      <c r="L1527" s="52"/>
      <c r="M1527" s="52"/>
      <c r="N1527" s="52"/>
      <c r="O1527" s="59"/>
      <c r="P1527" s="52"/>
    </row>
    <row r="1528" spans="1:16">
      <c r="A1528" s="51"/>
      <c r="B1528" s="52"/>
      <c r="C1528" s="148"/>
      <c r="D1528" s="52"/>
      <c r="E1528" s="52"/>
      <c r="F1528" s="52"/>
      <c r="G1528" s="52"/>
      <c r="H1528" s="52"/>
      <c r="I1528" s="52"/>
      <c r="J1528" s="52"/>
      <c r="K1528" s="52"/>
      <c r="L1528" s="52"/>
      <c r="M1528" s="52"/>
      <c r="N1528" s="52"/>
      <c r="O1528" s="59"/>
      <c r="P1528" s="52"/>
    </row>
    <row r="1529" spans="1:16">
      <c r="A1529" s="51"/>
      <c r="B1529" s="52"/>
      <c r="C1529" s="148"/>
      <c r="D1529" s="52"/>
      <c r="E1529" s="52"/>
      <c r="F1529" s="52"/>
      <c r="G1529" s="52"/>
      <c r="H1529" s="52"/>
      <c r="I1529" s="52"/>
      <c r="J1529" s="52"/>
      <c r="K1529" s="52"/>
      <c r="L1529" s="52"/>
      <c r="M1529" s="52"/>
      <c r="N1529" s="52"/>
      <c r="O1529" s="59"/>
      <c r="P1529" s="52"/>
    </row>
    <row r="1530" spans="1:16">
      <c r="A1530" s="51"/>
      <c r="B1530" s="52"/>
      <c r="C1530" s="148"/>
      <c r="D1530" s="52"/>
      <c r="E1530" s="52"/>
      <c r="F1530" s="52"/>
      <c r="G1530" s="52"/>
      <c r="H1530" s="52"/>
      <c r="I1530" s="52"/>
      <c r="J1530" s="52"/>
      <c r="K1530" s="52"/>
      <c r="L1530" s="52"/>
      <c r="M1530" s="52"/>
      <c r="N1530" s="52"/>
      <c r="O1530" s="59"/>
      <c r="P1530" s="52"/>
    </row>
    <row r="1531" spans="1:16">
      <c r="A1531" s="51"/>
      <c r="B1531" s="52"/>
      <c r="C1531" s="148"/>
      <c r="D1531" s="52"/>
      <c r="E1531" s="52"/>
      <c r="F1531" s="52"/>
      <c r="G1531" s="52"/>
      <c r="H1531" s="52"/>
      <c r="I1531" s="52"/>
      <c r="J1531" s="52"/>
      <c r="K1531" s="52"/>
      <c r="L1531" s="52"/>
      <c r="M1531" s="52"/>
      <c r="N1531" s="52"/>
      <c r="O1531" s="59"/>
      <c r="P1531" s="52"/>
    </row>
    <row r="1532" spans="1:16">
      <c r="A1532" s="51"/>
      <c r="B1532" s="52"/>
      <c r="C1532" s="148"/>
      <c r="D1532" s="52"/>
      <c r="E1532" s="52"/>
      <c r="F1532" s="52"/>
      <c r="G1532" s="52"/>
      <c r="H1532" s="52"/>
      <c r="I1532" s="52"/>
      <c r="J1532" s="52"/>
      <c r="K1532" s="52"/>
      <c r="L1532" s="52"/>
      <c r="M1532" s="52"/>
      <c r="N1532" s="52"/>
      <c r="O1532" s="59"/>
      <c r="P1532" s="52"/>
    </row>
    <row r="1533" spans="1:16">
      <c r="A1533" s="51"/>
      <c r="B1533" s="52"/>
      <c r="C1533" s="148"/>
      <c r="D1533" s="52"/>
      <c r="E1533" s="52"/>
      <c r="F1533" s="52"/>
      <c r="G1533" s="52"/>
      <c r="H1533" s="52"/>
      <c r="I1533" s="52"/>
      <c r="J1533" s="52"/>
      <c r="K1533" s="52"/>
      <c r="L1533" s="52"/>
      <c r="M1533" s="52"/>
      <c r="N1533" s="52"/>
      <c r="O1533" s="59"/>
      <c r="P1533" s="52"/>
    </row>
    <row r="1534" spans="1:16">
      <c r="A1534" s="51"/>
      <c r="B1534" s="52"/>
      <c r="C1534" s="148"/>
      <c r="D1534" s="52"/>
      <c r="E1534" s="52"/>
      <c r="F1534" s="52"/>
      <c r="G1534" s="52"/>
      <c r="H1534" s="52"/>
      <c r="I1534" s="52"/>
      <c r="J1534" s="52"/>
      <c r="K1534" s="52"/>
      <c r="L1534" s="52"/>
      <c r="M1534" s="52"/>
      <c r="N1534" s="52"/>
      <c r="O1534" s="59"/>
      <c r="P1534" s="52"/>
    </row>
    <row r="1535" spans="1:16">
      <c r="A1535" s="51"/>
      <c r="B1535" s="52"/>
      <c r="C1535" s="148"/>
      <c r="D1535" s="52"/>
      <c r="E1535" s="52"/>
      <c r="F1535" s="52"/>
      <c r="G1535" s="52"/>
      <c r="H1535" s="52"/>
      <c r="I1535" s="52"/>
      <c r="J1535" s="52"/>
      <c r="K1535" s="52"/>
      <c r="L1535" s="52"/>
      <c r="M1535" s="52"/>
      <c r="N1535" s="52"/>
      <c r="O1535" s="59"/>
      <c r="P1535" s="52"/>
    </row>
    <row r="1536" spans="1:16">
      <c r="A1536" s="51"/>
      <c r="B1536" s="52"/>
      <c r="C1536" s="148"/>
      <c r="D1536" s="52"/>
      <c r="E1536" s="52"/>
      <c r="F1536" s="52"/>
      <c r="G1536" s="52"/>
      <c r="H1536" s="52"/>
      <c r="I1536" s="52"/>
      <c r="J1536" s="52"/>
      <c r="K1536" s="52"/>
      <c r="L1536" s="52"/>
      <c r="M1536" s="52"/>
      <c r="N1536" s="52"/>
      <c r="O1536" s="59"/>
      <c r="P1536" s="52"/>
    </row>
    <row r="1537" spans="1:16">
      <c r="A1537" s="51"/>
      <c r="B1537" s="52"/>
      <c r="C1537" s="148"/>
      <c r="D1537" s="52"/>
      <c r="E1537" s="52"/>
      <c r="F1537" s="52"/>
      <c r="G1537" s="52"/>
      <c r="H1537" s="52"/>
      <c r="I1537" s="52"/>
      <c r="J1537" s="52"/>
      <c r="K1537" s="52"/>
      <c r="L1537" s="52"/>
      <c r="M1537" s="52"/>
      <c r="N1537" s="52"/>
      <c r="O1537" s="59"/>
      <c r="P1537" s="52"/>
    </row>
    <row r="1538" spans="1:16">
      <c r="A1538" s="51"/>
      <c r="B1538" s="52"/>
      <c r="C1538" s="148"/>
      <c r="D1538" s="52"/>
      <c r="E1538" s="52"/>
      <c r="F1538" s="52"/>
      <c r="G1538" s="52"/>
      <c r="H1538" s="52"/>
      <c r="I1538" s="52"/>
      <c r="J1538" s="52"/>
      <c r="K1538" s="52"/>
      <c r="L1538" s="52"/>
      <c r="M1538" s="52"/>
      <c r="N1538" s="52"/>
      <c r="O1538" s="59"/>
      <c r="P1538" s="52"/>
    </row>
    <row r="1539" spans="1:16">
      <c r="A1539" s="51"/>
      <c r="B1539" s="52"/>
      <c r="C1539" s="148"/>
      <c r="D1539" s="52"/>
      <c r="E1539" s="52"/>
      <c r="F1539" s="52"/>
      <c r="G1539" s="52"/>
      <c r="H1539" s="52"/>
      <c r="I1539" s="52"/>
      <c r="J1539" s="52"/>
      <c r="K1539" s="52"/>
      <c r="L1539" s="52"/>
      <c r="M1539" s="52"/>
      <c r="N1539" s="52"/>
      <c r="O1539" s="59"/>
      <c r="P1539" s="52"/>
    </row>
    <row r="1540" spans="1:16">
      <c r="A1540" s="51"/>
      <c r="B1540" s="52"/>
      <c r="C1540" s="148"/>
      <c r="D1540" s="52"/>
      <c r="E1540" s="52"/>
      <c r="F1540" s="52"/>
      <c r="G1540" s="52"/>
      <c r="H1540" s="52"/>
      <c r="I1540" s="52"/>
      <c r="J1540" s="52"/>
      <c r="K1540" s="52"/>
      <c r="L1540" s="52"/>
      <c r="M1540" s="52"/>
      <c r="N1540" s="52"/>
      <c r="O1540" s="59"/>
      <c r="P1540" s="52"/>
    </row>
    <row r="1541" spans="1:16">
      <c r="A1541" s="51"/>
      <c r="B1541" s="52"/>
      <c r="C1541" s="148"/>
      <c r="D1541" s="52"/>
      <c r="E1541" s="52"/>
      <c r="F1541" s="52"/>
      <c r="G1541" s="52"/>
      <c r="H1541" s="52"/>
      <c r="I1541" s="52"/>
      <c r="J1541" s="52"/>
      <c r="K1541" s="52"/>
      <c r="L1541" s="52"/>
      <c r="M1541" s="52"/>
      <c r="N1541" s="52"/>
      <c r="O1541" s="59"/>
      <c r="P1541" s="52"/>
    </row>
    <row r="1542" spans="1:16">
      <c r="A1542" s="51"/>
      <c r="B1542" s="52"/>
      <c r="C1542" s="148"/>
      <c r="D1542" s="52"/>
      <c r="E1542" s="52"/>
      <c r="F1542" s="52"/>
      <c r="G1542" s="52"/>
      <c r="H1542" s="52"/>
      <c r="I1542" s="52"/>
      <c r="J1542" s="52"/>
      <c r="K1542" s="52"/>
      <c r="L1542" s="52"/>
      <c r="M1542" s="52"/>
      <c r="N1542" s="52"/>
      <c r="O1542" s="59"/>
      <c r="P1542" s="52"/>
    </row>
    <row r="1543" spans="1:16">
      <c r="A1543" s="51"/>
      <c r="B1543" s="52"/>
      <c r="C1543" s="148"/>
      <c r="D1543" s="52"/>
      <c r="E1543" s="52"/>
      <c r="F1543" s="52"/>
      <c r="G1543" s="52"/>
      <c r="H1543" s="52"/>
      <c r="I1543" s="52"/>
      <c r="J1543" s="52"/>
      <c r="K1543" s="52"/>
      <c r="L1543" s="52"/>
      <c r="M1543" s="52"/>
      <c r="N1543" s="52"/>
      <c r="O1543" s="59"/>
      <c r="P1543" s="52"/>
    </row>
    <row r="1544" spans="1:16">
      <c r="A1544" s="51"/>
      <c r="B1544" s="52"/>
      <c r="C1544" s="148"/>
      <c r="D1544" s="52"/>
      <c r="E1544" s="52"/>
      <c r="F1544" s="52"/>
      <c r="G1544" s="52"/>
      <c r="H1544" s="52"/>
      <c r="I1544" s="52"/>
      <c r="J1544" s="52"/>
      <c r="K1544" s="52"/>
      <c r="L1544" s="52"/>
      <c r="M1544" s="52"/>
      <c r="N1544" s="52"/>
      <c r="O1544" s="59"/>
      <c r="P1544" s="52"/>
    </row>
    <row r="1545" spans="1:16">
      <c r="A1545" s="51"/>
      <c r="B1545" s="52"/>
      <c r="C1545" s="148"/>
      <c r="D1545" s="52"/>
      <c r="E1545" s="52"/>
      <c r="F1545" s="52"/>
      <c r="G1545" s="52"/>
      <c r="H1545" s="52"/>
      <c r="I1545" s="52"/>
      <c r="J1545" s="52"/>
      <c r="K1545" s="52"/>
      <c r="L1545" s="52"/>
      <c r="M1545" s="52"/>
      <c r="N1545" s="52"/>
      <c r="O1545" s="59"/>
      <c r="P1545" s="52"/>
    </row>
    <row r="1546" spans="1:16">
      <c r="A1546" s="51"/>
      <c r="B1546" s="52"/>
      <c r="C1546" s="148"/>
      <c r="D1546" s="52"/>
      <c r="E1546" s="52"/>
      <c r="F1546" s="52"/>
      <c r="G1546" s="52"/>
      <c r="H1546" s="52"/>
      <c r="I1546" s="52"/>
      <c r="J1546" s="52"/>
      <c r="K1546" s="52"/>
      <c r="L1546" s="52"/>
      <c r="M1546" s="52"/>
      <c r="N1546" s="52"/>
      <c r="O1546" s="59"/>
      <c r="P1546" s="52"/>
    </row>
    <row r="1547" spans="1:16">
      <c r="A1547" s="51"/>
      <c r="B1547" s="52"/>
      <c r="C1547" s="148"/>
      <c r="D1547" s="52"/>
      <c r="E1547" s="52"/>
      <c r="F1547" s="52"/>
      <c r="G1547" s="52"/>
      <c r="H1547" s="52"/>
      <c r="I1547" s="52"/>
      <c r="J1547" s="52"/>
      <c r="K1547" s="52"/>
      <c r="L1547" s="52"/>
      <c r="M1547" s="52"/>
      <c r="N1547" s="52"/>
      <c r="O1547" s="59"/>
      <c r="P1547" s="52"/>
    </row>
    <row r="1548" spans="1:16">
      <c r="A1548" s="51"/>
      <c r="B1548" s="52"/>
      <c r="C1548" s="148"/>
      <c r="D1548" s="52"/>
      <c r="E1548" s="52"/>
      <c r="F1548" s="52"/>
      <c r="G1548" s="52"/>
      <c r="H1548" s="52"/>
      <c r="I1548" s="52"/>
      <c r="J1548" s="52"/>
      <c r="K1548" s="52"/>
      <c r="L1548" s="52"/>
      <c r="M1548" s="52"/>
      <c r="N1548" s="52"/>
      <c r="O1548" s="59"/>
      <c r="P1548" s="52"/>
    </row>
    <row r="1549" spans="1:16">
      <c r="A1549" s="51"/>
      <c r="B1549" s="52"/>
      <c r="C1549" s="148"/>
      <c r="D1549" s="52"/>
      <c r="E1549" s="52"/>
      <c r="F1549" s="52"/>
      <c r="G1549" s="52"/>
      <c r="H1549" s="52"/>
      <c r="I1549" s="52"/>
      <c r="J1549" s="52"/>
      <c r="K1549" s="52"/>
      <c r="L1549" s="52"/>
      <c r="M1549" s="52"/>
      <c r="N1549" s="52"/>
      <c r="O1549" s="59"/>
      <c r="P1549" s="52"/>
    </row>
    <row r="1550" spans="1:16">
      <c r="A1550" s="51"/>
      <c r="B1550" s="52"/>
      <c r="C1550" s="148"/>
      <c r="D1550" s="52"/>
      <c r="E1550" s="52"/>
      <c r="F1550" s="52"/>
      <c r="G1550" s="52"/>
      <c r="H1550" s="52"/>
      <c r="I1550" s="52"/>
      <c r="J1550" s="52"/>
      <c r="K1550" s="52"/>
      <c r="L1550" s="52"/>
      <c r="M1550" s="52"/>
      <c r="N1550" s="52"/>
      <c r="O1550" s="59"/>
      <c r="P1550" s="52"/>
    </row>
    <row r="1551" spans="1:16">
      <c r="A1551" s="51"/>
      <c r="B1551" s="52"/>
      <c r="C1551" s="148"/>
      <c r="D1551" s="52"/>
      <c r="E1551" s="52"/>
      <c r="F1551" s="52"/>
      <c r="G1551" s="52"/>
      <c r="H1551" s="52"/>
      <c r="I1551" s="52"/>
      <c r="J1551" s="52"/>
      <c r="K1551" s="52"/>
      <c r="L1551" s="52"/>
      <c r="M1551" s="52"/>
      <c r="N1551" s="52"/>
      <c r="O1551" s="59"/>
      <c r="P1551" s="52"/>
    </row>
    <row r="1552" spans="1:16">
      <c r="A1552" s="51"/>
      <c r="B1552" s="52"/>
      <c r="C1552" s="148"/>
      <c r="D1552" s="52"/>
      <c r="E1552" s="52"/>
      <c r="F1552" s="52"/>
      <c r="G1552" s="52"/>
      <c r="H1552" s="52"/>
      <c r="I1552" s="52"/>
      <c r="J1552" s="52"/>
      <c r="K1552" s="52"/>
      <c r="L1552" s="52"/>
      <c r="M1552" s="52"/>
      <c r="N1552" s="52"/>
      <c r="O1552" s="59"/>
      <c r="P1552" s="52"/>
    </row>
    <row r="1553" spans="1:16">
      <c r="A1553" s="51"/>
      <c r="B1553" s="52"/>
      <c r="C1553" s="148"/>
      <c r="D1553" s="52"/>
      <c r="E1553" s="52"/>
      <c r="F1553" s="52"/>
      <c r="G1553" s="52"/>
      <c r="H1553" s="52"/>
      <c r="I1553" s="52"/>
      <c r="J1553" s="52"/>
      <c r="K1553" s="52"/>
      <c r="L1553" s="52"/>
      <c r="M1553" s="52"/>
      <c r="N1553" s="52"/>
      <c r="O1553" s="59"/>
      <c r="P1553" s="52"/>
    </row>
    <row r="1554" spans="1:16">
      <c r="A1554" s="51"/>
      <c r="B1554" s="52"/>
      <c r="C1554" s="148"/>
      <c r="D1554" s="52"/>
      <c r="E1554" s="52"/>
      <c r="F1554" s="52"/>
      <c r="G1554" s="52"/>
      <c r="H1554" s="52"/>
      <c r="I1554" s="52"/>
      <c r="J1554" s="52"/>
      <c r="K1554" s="52"/>
      <c r="L1554" s="52"/>
      <c r="M1554" s="52"/>
      <c r="N1554" s="52"/>
      <c r="O1554" s="59"/>
      <c r="P1554" s="52"/>
    </row>
    <row r="1555" spans="1:16">
      <c r="A1555" s="51"/>
      <c r="B1555" s="52"/>
      <c r="C1555" s="148"/>
      <c r="D1555" s="52"/>
      <c r="E1555" s="52"/>
      <c r="F1555" s="52"/>
      <c r="G1555" s="52"/>
      <c r="H1555" s="52"/>
      <c r="I1555" s="52"/>
      <c r="J1555" s="52"/>
      <c r="K1555" s="52"/>
      <c r="L1555" s="52"/>
      <c r="M1555" s="52"/>
      <c r="N1555" s="52"/>
      <c r="O1555" s="59"/>
      <c r="P1555" s="52"/>
    </row>
    <row r="1556" spans="1:16">
      <c r="A1556" s="51"/>
      <c r="B1556" s="52"/>
      <c r="C1556" s="148"/>
      <c r="D1556" s="52"/>
      <c r="E1556" s="52"/>
      <c r="F1556" s="52"/>
      <c r="G1556" s="52"/>
      <c r="H1556" s="52"/>
      <c r="I1556" s="52"/>
      <c r="J1556" s="52"/>
      <c r="K1556" s="52"/>
      <c r="L1556" s="52"/>
      <c r="M1556" s="52"/>
      <c r="N1556" s="52"/>
      <c r="O1556" s="59"/>
      <c r="P1556" s="52"/>
    </row>
    <row r="1557" spans="1:16">
      <c r="A1557" s="51"/>
      <c r="B1557" s="52"/>
      <c r="C1557" s="148"/>
      <c r="D1557" s="52"/>
      <c r="E1557" s="52"/>
      <c r="F1557" s="52"/>
      <c r="G1557" s="52"/>
      <c r="H1557" s="52"/>
      <c r="I1557" s="52"/>
      <c r="J1557" s="52"/>
      <c r="K1557" s="52"/>
      <c r="L1557" s="52"/>
      <c r="M1557" s="52"/>
      <c r="N1557" s="52"/>
      <c r="O1557" s="59"/>
      <c r="P1557" s="52"/>
    </row>
    <row r="1558" spans="1:16">
      <c r="A1558" s="51"/>
      <c r="B1558" s="52"/>
      <c r="C1558" s="148"/>
      <c r="D1558" s="52"/>
      <c r="E1558" s="52"/>
      <c r="F1558" s="52"/>
      <c r="G1558" s="52"/>
      <c r="H1558" s="52"/>
      <c r="I1558" s="52"/>
      <c r="J1558" s="52"/>
      <c r="K1558" s="52"/>
      <c r="L1558" s="52"/>
      <c r="M1558" s="52"/>
      <c r="N1558" s="52"/>
      <c r="O1558" s="59"/>
      <c r="P1558" s="52"/>
    </row>
    <row r="1559" spans="1:16">
      <c r="A1559" s="51"/>
      <c r="B1559" s="52"/>
      <c r="C1559" s="148"/>
      <c r="D1559" s="52"/>
      <c r="E1559" s="52"/>
      <c r="F1559" s="52"/>
      <c r="G1559" s="52"/>
      <c r="H1559" s="52"/>
      <c r="I1559" s="52"/>
      <c r="J1559" s="52"/>
      <c r="K1559" s="52"/>
      <c r="L1559" s="52"/>
      <c r="M1559" s="52"/>
      <c r="N1559" s="52"/>
      <c r="O1559" s="59"/>
      <c r="P1559" s="52"/>
    </row>
    <row r="1560" spans="1:16">
      <c r="A1560" s="51"/>
      <c r="B1560" s="52"/>
      <c r="C1560" s="148"/>
      <c r="D1560" s="52"/>
      <c r="E1560" s="52"/>
      <c r="F1560" s="52"/>
      <c r="G1560" s="52"/>
      <c r="H1560" s="52"/>
      <c r="I1560" s="52"/>
      <c r="J1560" s="52"/>
      <c r="K1560" s="52"/>
      <c r="L1560" s="52"/>
      <c r="M1560" s="52"/>
      <c r="N1560" s="52"/>
      <c r="O1560" s="59"/>
      <c r="P1560" s="52"/>
    </row>
    <row r="1561" spans="1:16">
      <c r="A1561" s="51"/>
      <c r="B1561" s="52"/>
      <c r="C1561" s="148"/>
      <c r="D1561" s="52"/>
      <c r="E1561" s="52"/>
      <c r="F1561" s="52"/>
      <c r="G1561" s="52"/>
      <c r="H1561" s="52"/>
      <c r="I1561" s="52"/>
      <c r="J1561" s="52"/>
      <c r="K1561" s="52"/>
      <c r="L1561" s="52"/>
      <c r="M1561" s="52"/>
      <c r="N1561" s="52"/>
      <c r="O1561" s="59"/>
      <c r="P1561" s="52"/>
    </row>
    <row r="1562" spans="1:16">
      <c r="A1562" s="51"/>
      <c r="B1562" s="52"/>
      <c r="C1562" s="148"/>
      <c r="D1562" s="52"/>
      <c r="E1562" s="52"/>
      <c r="F1562" s="52"/>
      <c r="G1562" s="52"/>
      <c r="H1562" s="52"/>
      <c r="I1562" s="52"/>
      <c r="J1562" s="52"/>
      <c r="K1562" s="52"/>
      <c r="L1562" s="52"/>
      <c r="M1562" s="52"/>
      <c r="N1562" s="52"/>
      <c r="O1562" s="59"/>
      <c r="P1562" s="52"/>
    </row>
    <row r="1563" spans="1:16">
      <c r="A1563" s="51"/>
      <c r="B1563" s="52"/>
      <c r="C1563" s="148"/>
      <c r="D1563" s="52"/>
      <c r="E1563" s="52"/>
      <c r="F1563" s="52"/>
      <c r="G1563" s="52"/>
      <c r="H1563" s="52"/>
      <c r="I1563" s="52"/>
      <c r="J1563" s="52"/>
      <c r="K1563" s="52"/>
      <c r="L1563" s="52"/>
      <c r="M1563" s="52"/>
      <c r="N1563" s="52"/>
      <c r="O1563" s="59"/>
      <c r="P1563" s="52"/>
    </row>
    <row r="1564" spans="1:16">
      <c r="A1564" s="51"/>
      <c r="B1564" s="52"/>
      <c r="C1564" s="148"/>
      <c r="D1564" s="52"/>
      <c r="E1564" s="52"/>
      <c r="F1564" s="52"/>
      <c r="G1564" s="52"/>
      <c r="H1564" s="52"/>
      <c r="I1564" s="52"/>
      <c r="J1564" s="52"/>
      <c r="K1564" s="52"/>
      <c r="L1564" s="52"/>
      <c r="M1564" s="52"/>
      <c r="N1564" s="52"/>
      <c r="O1564" s="59"/>
      <c r="P1564" s="52"/>
    </row>
    <row r="1565" spans="1:16">
      <c r="A1565" s="51"/>
      <c r="B1565" s="52"/>
      <c r="C1565" s="148"/>
      <c r="D1565" s="52"/>
      <c r="E1565" s="52"/>
      <c r="F1565" s="52"/>
      <c r="G1565" s="52"/>
      <c r="H1565" s="52"/>
      <c r="I1565" s="52"/>
      <c r="J1565" s="52"/>
      <c r="K1565" s="52"/>
      <c r="L1565" s="52"/>
      <c r="M1565" s="52"/>
      <c r="N1565" s="52"/>
      <c r="O1565" s="59"/>
      <c r="P1565" s="52"/>
    </row>
    <row r="1566" spans="1:16">
      <c r="A1566" s="51"/>
      <c r="B1566" s="52"/>
      <c r="C1566" s="148"/>
      <c r="D1566" s="52"/>
      <c r="E1566" s="52"/>
      <c r="F1566" s="52"/>
      <c r="G1566" s="52"/>
      <c r="H1566" s="52"/>
      <c r="I1566" s="52"/>
      <c r="J1566" s="52"/>
      <c r="K1566" s="52"/>
      <c r="L1566" s="52"/>
      <c r="M1566" s="52"/>
      <c r="N1566" s="52"/>
      <c r="O1566" s="59"/>
      <c r="P1566" s="52"/>
    </row>
    <row r="1567" spans="1:16">
      <c r="A1567" s="51"/>
      <c r="B1567" s="52"/>
      <c r="C1567" s="148"/>
      <c r="D1567" s="52"/>
      <c r="E1567" s="52"/>
      <c r="F1567" s="52"/>
      <c r="G1567" s="52"/>
      <c r="H1567" s="52"/>
      <c r="I1567" s="52"/>
      <c r="J1567" s="52"/>
      <c r="K1567" s="52"/>
      <c r="L1567" s="52"/>
      <c r="M1567" s="52"/>
      <c r="N1567" s="52"/>
      <c r="O1567" s="59"/>
      <c r="P1567" s="52"/>
    </row>
    <row r="1568" spans="1:16">
      <c r="A1568" s="51"/>
      <c r="B1568" s="52"/>
      <c r="C1568" s="148"/>
      <c r="D1568" s="52"/>
      <c r="E1568" s="52"/>
      <c r="F1568" s="52"/>
      <c r="G1568" s="52"/>
      <c r="H1568" s="52"/>
      <c r="I1568" s="52"/>
      <c r="J1568" s="52"/>
      <c r="K1568" s="52"/>
      <c r="L1568" s="52"/>
      <c r="M1568" s="52"/>
      <c r="N1568" s="52"/>
      <c r="O1568" s="59"/>
      <c r="P1568" s="52"/>
    </row>
    <row r="1569" spans="1:16">
      <c r="A1569" s="51"/>
      <c r="B1569" s="52"/>
      <c r="C1569" s="148"/>
      <c r="D1569" s="52"/>
      <c r="E1569" s="52"/>
      <c r="F1569" s="52"/>
      <c r="G1569" s="52"/>
      <c r="H1569" s="52"/>
      <c r="I1569" s="52"/>
      <c r="J1569" s="52"/>
      <c r="K1569" s="52"/>
      <c r="L1569" s="52"/>
      <c r="M1569" s="52"/>
      <c r="N1569" s="52"/>
      <c r="O1569" s="59"/>
      <c r="P1569" s="52"/>
    </row>
    <row r="1570" spans="1:16">
      <c r="A1570" s="51"/>
      <c r="B1570" s="52"/>
      <c r="C1570" s="148"/>
      <c r="D1570" s="52"/>
      <c r="E1570" s="52"/>
      <c r="F1570" s="52"/>
      <c r="G1570" s="52"/>
      <c r="H1570" s="52"/>
      <c r="I1570" s="52"/>
      <c r="J1570" s="52"/>
      <c r="K1570" s="52"/>
      <c r="L1570" s="52"/>
      <c r="M1570" s="52"/>
      <c r="N1570" s="52"/>
      <c r="O1570" s="59"/>
      <c r="P1570" s="52"/>
    </row>
    <row r="1571" spans="1:16">
      <c r="A1571" s="51"/>
      <c r="B1571" s="52"/>
      <c r="C1571" s="148"/>
      <c r="D1571" s="52"/>
      <c r="E1571" s="52"/>
      <c r="F1571" s="52"/>
      <c r="G1571" s="52"/>
      <c r="H1571" s="52"/>
      <c r="I1571" s="52"/>
      <c r="J1571" s="52"/>
      <c r="K1571" s="52"/>
      <c r="L1571" s="52"/>
      <c r="M1571" s="52"/>
      <c r="N1571" s="52"/>
      <c r="O1571" s="59"/>
      <c r="P1571" s="52"/>
    </row>
    <row r="1572" spans="1:16">
      <c r="A1572" s="51"/>
      <c r="B1572" s="52"/>
      <c r="C1572" s="148"/>
      <c r="D1572" s="52"/>
      <c r="E1572" s="52"/>
      <c r="F1572" s="52"/>
      <c r="G1572" s="52"/>
      <c r="H1572" s="52"/>
      <c r="I1572" s="52"/>
      <c r="J1572" s="52"/>
      <c r="K1572" s="52"/>
      <c r="L1572" s="52"/>
      <c r="M1572" s="52"/>
      <c r="N1572" s="52"/>
      <c r="O1572" s="59"/>
      <c r="P1572" s="52"/>
    </row>
    <row r="1573" spans="1:16">
      <c r="A1573" s="51"/>
      <c r="B1573" s="52"/>
      <c r="C1573" s="148"/>
      <c r="D1573" s="52"/>
      <c r="E1573" s="52"/>
      <c r="F1573" s="52"/>
      <c r="G1573" s="52"/>
      <c r="H1573" s="52"/>
      <c r="I1573" s="52"/>
      <c r="J1573" s="52"/>
      <c r="K1573" s="52"/>
      <c r="L1573" s="52"/>
      <c r="M1573" s="52"/>
      <c r="N1573" s="52"/>
      <c r="O1573" s="59"/>
      <c r="P1573" s="52"/>
    </row>
    <row r="1574" spans="1:16">
      <c r="A1574" s="51"/>
      <c r="B1574" s="52"/>
      <c r="C1574" s="148"/>
      <c r="D1574" s="52"/>
      <c r="E1574" s="52"/>
      <c r="F1574" s="52"/>
      <c r="G1574" s="52"/>
      <c r="H1574" s="52"/>
      <c r="I1574" s="52"/>
      <c r="J1574" s="52"/>
      <c r="K1574" s="52"/>
      <c r="L1574" s="52"/>
      <c r="M1574" s="52"/>
      <c r="N1574" s="52"/>
      <c r="O1574" s="59"/>
      <c r="P1574" s="52"/>
    </row>
    <row r="1575" spans="1:16">
      <c r="A1575" s="51"/>
      <c r="B1575" s="52"/>
      <c r="C1575" s="148"/>
      <c r="D1575" s="52"/>
      <c r="E1575" s="52"/>
      <c r="F1575" s="52"/>
      <c r="G1575" s="52"/>
      <c r="H1575" s="52"/>
      <c r="I1575" s="52"/>
      <c r="J1575" s="52"/>
      <c r="K1575" s="52"/>
      <c r="L1575" s="52"/>
      <c r="M1575" s="52"/>
      <c r="N1575" s="52"/>
      <c r="O1575" s="59"/>
      <c r="P1575" s="52"/>
    </row>
    <row r="1576" spans="1:16">
      <c r="A1576" s="51"/>
      <c r="B1576" s="52"/>
      <c r="C1576" s="148"/>
      <c r="D1576" s="52"/>
      <c r="E1576" s="52"/>
      <c r="F1576" s="52"/>
      <c r="G1576" s="52"/>
      <c r="H1576" s="52"/>
      <c r="I1576" s="52"/>
      <c r="J1576" s="52"/>
      <c r="K1576" s="52"/>
      <c r="L1576" s="52"/>
      <c r="M1576" s="52"/>
      <c r="N1576" s="52"/>
      <c r="O1576" s="59"/>
      <c r="P1576" s="52"/>
    </row>
    <row r="1577" spans="1:16">
      <c r="A1577" s="51"/>
      <c r="B1577" s="52"/>
      <c r="C1577" s="148"/>
      <c r="D1577" s="52"/>
      <c r="E1577" s="52"/>
      <c r="F1577" s="52"/>
      <c r="G1577" s="52"/>
      <c r="H1577" s="52"/>
      <c r="I1577" s="52"/>
      <c r="J1577" s="52"/>
      <c r="K1577" s="52"/>
      <c r="L1577" s="52"/>
      <c r="M1577" s="52"/>
      <c r="N1577" s="52"/>
      <c r="O1577" s="59"/>
      <c r="P1577" s="52"/>
    </row>
    <row r="1578" spans="1:16">
      <c r="A1578" s="51"/>
      <c r="B1578" s="52"/>
      <c r="C1578" s="148"/>
      <c r="D1578" s="52"/>
      <c r="E1578" s="52"/>
      <c r="F1578" s="52"/>
      <c r="G1578" s="52"/>
      <c r="H1578" s="52"/>
      <c r="I1578" s="52"/>
      <c r="J1578" s="52"/>
      <c r="K1578" s="52"/>
      <c r="L1578" s="52"/>
      <c r="M1578" s="52"/>
      <c r="N1578" s="52"/>
      <c r="O1578" s="59"/>
      <c r="P1578" s="52"/>
    </row>
    <row r="1579" spans="1:16">
      <c r="A1579" s="51"/>
      <c r="B1579" s="52"/>
      <c r="C1579" s="148"/>
      <c r="D1579" s="52"/>
      <c r="E1579" s="52"/>
      <c r="F1579" s="52"/>
      <c r="G1579" s="52"/>
      <c r="H1579" s="52"/>
      <c r="I1579" s="52"/>
      <c r="J1579" s="52"/>
      <c r="K1579" s="52"/>
      <c r="L1579" s="52"/>
      <c r="M1579" s="52"/>
      <c r="N1579" s="52"/>
      <c r="O1579" s="59"/>
      <c r="P1579" s="52"/>
    </row>
    <row r="1580" spans="1:16">
      <c r="A1580" s="51"/>
      <c r="B1580" s="52"/>
      <c r="C1580" s="148"/>
      <c r="D1580" s="52"/>
      <c r="E1580" s="52"/>
      <c r="F1580" s="52"/>
      <c r="G1580" s="52"/>
      <c r="H1580" s="52"/>
      <c r="I1580" s="52"/>
      <c r="J1580" s="52"/>
      <c r="K1580" s="52"/>
      <c r="L1580" s="52"/>
      <c r="M1580" s="52"/>
      <c r="N1580" s="52"/>
      <c r="O1580" s="59"/>
      <c r="P1580" s="52"/>
    </row>
    <row r="1581" spans="1:16">
      <c r="A1581" s="51"/>
      <c r="B1581" s="52"/>
      <c r="C1581" s="148"/>
      <c r="D1581" s="52"/>
      <c r="E1581" s="52"/>
      <c r="F1581" s="52"/>
      <c r="G1581" s="52"/>
      <c r="H1581" s="52"/>
      <c r="I1581" s="52"/>
      <c r="J1581" s="52"/>
      <c r="K1581" s="52"/>
      <c r="L1581" s="52"/>
      <c r="M1581" s="52"/>
      <c r="N1581" s="52"/>
      <c r="O1581" s="59"/>
      <c r="P1581" s="52"/>
    </row>
    <row r="1582" spans="1:16">
      <c r="A1582" s="51"/>
      <c r="B1582" s="52"/>
      <c r="C1582" s="148"/>
      <c r="D1582" s="52"/>
      <c r="E1582" s="52"/>
      <c r="F1582" s="52"/>
      <c r="G1582" s="52"/>
      <c r="H1582" s="52"/>
      <c r="I1582" s="52"/>
      <c r="J1582" s="52"/>
      <c r="K1582" s="52"/>
      <c r="L1582" s="52"/>
      <c r="M1582" s="52"/>
      <c r="N1582" s="52"/>
      <c r="O1582" s="59"/>
      <c r="P1582" s="52"/>
    </row>
    <row r="1583" spans="1:16">
      <c r="A1583" s="51"/>
      <c r="B1583" s="52"/>
      <c r="C1583" s="148"/>
      <c r="D1583" s="52"/>
      <c r="E1583" s="52"/>
      <c r="F1583" s="52"/>
      <c r="G1583" s="52"/>
      <c r="H1583" s="52"/>
      <c r="I1583" s="52"/>
      <c r="J1583" s="52"/>
      <c r="K1583" s="52"/>
      <c r="L1583" s="52"/>
      <c r="M1583" s="52"/>
      <c r="N1583" s="52"/>
      <c r="O1583" s="59"/>
      <c r="P1583" s="52"/>
    </row>
    <row r="1584" spans="1:16">
      <c r="A1584" s="51"/>
      <c r="B1584" s="52"/>
      <c r="C1584" s="148"/>
      <c r="D1584" s="52"/>
      <c r="E1584" s="52"/>
      <c r="F1584" s="52"/>
      <c r="G1584" s="52"/>
      <c r="H1584" s="52"/>
      <c r="I1584" s="52"/>
      <c r="J1584" s="52"/>
      <c r="K1584" s="52"/>
      <c r="L1584" s="52"/>
      <c r="M1584" s="52"/>
      <c r="N1584" s="52"/>
      <c r="O1584" s="59"/>
      <c r="P1584" s="52"/>
    </row>
    <row r="1585" spans="1:16">
      <c r="A1585" s="51"/>
      <c r="B1585" s="52"/>
      <c r="C1585" s="148"/>
      <c r="D1585" s="52"/>
      <c r="E1585" s="52"/>
      <c r="F1585" s="52"/>
      <c r="G1585" s="52"/>
      <c r="H1585" s="52"/>
      <c r="I1585" s="52"/>
      <c r="J1585" s="52"/>
      <c r="K1585" s="52"/>
      <c r="L1585" s="52"/>
      <c r="M1585" s="52"/>
      <c r="N1585" s="52"/>
      <c r="O1585" s="59"/>
      <c r="P1585" s="52"/>
    </row>
    <row r="1586" spans="1:16">
      <c r="A1586" s="51"/>
      <c r="B1586" s="52"/>
      <c r="C1586" s="148"/>
      <c r="D1586" s="52"/>
      <c r="E1586" s="52"/>
      <c r="F1586" s="52"/>
      <c r="G1586" s="52"/>
      <c r="H1586" s="52"/>
      <c r="I1586" s="52"/>
      <c r="J1586" s="52"/>
      <c r="K1586" s="52"/>
      <c r="L1586" s="52"/>
      <c r="M1586" s="52"/>
      <c r="N1586" s="52"/>
      <c r="O1586" s="59"/>
      <c r="P1586" s="52"/>
    </row>
    <row r="1587" spans="1:16">
      <c r="A1587" s="51"/>
      <c r="B1587" s="52"/>
      <c r="C1587" s="148"/>
      <c r="D1587" s="52"/>
      <c r="E1587" s="52"/>
      <c r="F1587" s="52"/>
      <c r="G1587" s="52"/>
      <c r="H1587" s="52"/>
      <c r="I1587" s="52"/>
      <c r="J1587" s="52"/>
      <c r="K1587" s="52"/>
      <c r="L1587" s="52"/>
      <c r="M1587" s="52"/>
      <c r="N1587" s="52"/>
      <c r="O1587" s="59"/>
      <c r="P1587" s="52"/>
    </row>
    <row r="1588" spans="1:16">
      <c r="A1588" s="51"/>
      <c r="B1588" s="52"/>
      <c r="C1588" s="148"/>
      <c r="D1588" s="52"/>
      <c r="E1588" s="52"/>
      <c r="F1588" s="52"/>
      <c r="G1588" s="52"/>
      <c r="H1588" s="52"/>
      <c r="I1588" s="52"/>
      <c r="J1588" s="52"/>
      <c r="K1588" s="52"/>
      <c r="L1588" s="52"/>
      <c r="M1588" s="52"/>
      <c r="N1588" s="52"/>
      <c r="O1588" s="59"/>
      <c r="P1588" s="52"/>
    </row>
    <row r="1589" spans="1:16">
      <c r="A1589" s="51"/>
      <c r="B1589" s="52"/>
      <c r="C1589" s="148"/>
      <c r="D1589" s="52"/>
      <c r="E1589" s="52"/>
      <c r="F1589" s="52"/>
      <c r="G1589" s="52"/>
      <c r="H1589" s="52"/>
      <c r="I1589" s="52"/>
      <c r="J1589" s="52"/>
      <c r="K1589" s="52"/>
      <c r="L1589" s="52"/>
      <c r="M1589" s="52"/>
      <c r="N1589" s="52"/>
      <c r="O1589" s="59"/>
      <c r="P1589" s="52"/>
    </row>
    <row r="1590" spans="1:16">
      <c r="A1590" s="51"/>
      <c r="B1590" s="52"/>
      <c r="C1590" s="148"/>
      <c r="D1590" s="52"/>
      <c r="E1590" s="52"/>
      <c r="F1590" s="52"/>
      <c r="G1590" s="52"/>
      <c r="H1590" s="52"/>
      <c r="I1590" s="52"/>
      <c r="J1590" s="52"/>
      <c r="K1590" s="52"/>
      <c r="L1590" s="52"/>
      <c r="M1590" s="52"/>
      <c r="N1590" s="52"/>
      <c r="O1590" s="59"/>
      <c r="P1590" s="52"/>
    </row>
    <row r="1591" spans="1:16">
      <c r="A1591" s="51"/>
      <c r="B1591" s="52"/>
      <c r="C1591" s="148"/>
      <c r="D1591" s="52"/>
      <c r="E1591" s="52"/>
      <c r="F1591" s="52"/>
      <c r="G1591" s="52"/>
      <c r="H1591" s="52"/>
      <c r="I1591" s="52"/>
      <c r="J1591" s="52"/>
      <c r="K1591" s="52"/>
      <c r="L1591" s="52"/>
      <c r="M1591" s="52"/>
      <c r="N1591" s="52"/>
      <c r="O1591" s="59"/>
      <c r="P1591" s="52"/>
    </row>
    <row r="1592" spans="1:16">
      <c r="A1592" s="51"/>
      <c r="B1592" s="52"/>
      <c r="C1592" s="148"/>
      <c r="D1592" s="52"/>
      <c r="E1592" s="52"/>
      <c r="F1592" s="52"/>
      <c r="G1592" s="52"/>
      <c r="H1592" s="52"/>
      <c r="I1592" s="52"/>
      <c r="J1592" s="52"/>
      <c r="K1592" s="52"/>
      <c r="L1592" s="52"/>
      <c r="M1592" s="52"/>
      <c r="N1592" s="52"/>
      <c r="O1592" s="59"/>
      <c r="P1592" s="52"/>
    </row>
    <row r="1593" spans="1:16">
      <c r="A1593" s="51"/>
      <c r="B1593" s="52"/>
      <c r="C1593" s="148"/>
      <c r="D1593" s="52"/>
      <c r="E1593" s="52"/>
      <c r="F1593" s="52"/>
      <c r="G1593" s="52"/>
      <c r="H1593" s="52"/>
      <c r="I1593" s="52"/>
      <c r="J1593" s="52"/>
      <c r="K1593" s="52"/>
      <c r="L1593" s="52"/>
      <c r="M1593" s="52"/>
      <c r="N1593" s="52"/>
      <c r="O1593" s="59"/>
      <c r="P1593" s="52"/>
    </row>
    <row r="1594" spans="1:16">
      <c r="A1594" s="51"/>
      <c r="B1594" s="52"/>
      <c r="C1594" s="148"/>
      <c r="D1594" s="52"/>
      <c r="E1594" s="52"/>
      <c r="F1594" s="52"/>
      <c r="G1594" s="52"/>
      <c r="H1594" s="52"/>
      <c r="I1594" s="52"/>
      <c r="J1594" s="52"/>
      <c r="K1594" s="52"/>
      <c r="L1594" s="52"/>
      <c r="M1594" s="52"/>
      <c r="N1594" s="52"/>
      <c r="O1594" s="59"/>
      <c r="P1594" s="52"/>
    </row>
    <row r="1595" spans="1:16">
      <c r="A1595" s="51"/>
      <c r="B1595" s="52"/>
      <c r="C1595" s="148"/>
      <c r="D1595" s="52"/>
      <c r="E1595" s="52"/>
      <c r="F1595" s="52"/>
      <c r="G1595" s="52"/>
      <c r="H1595" s="52"/>
      <c r="I1595" s="52"/>
      <c r="J1595" s="52"/>
      <c r="K1595" s="52"/>
      <c r="L1595" s="52"/>
      <c r="M1595" s="52"/>
      <c r="N1595" s="52"/>
      <c r="O1595" s="59"/>
      <c r="P1595" s="52"/>
    </row>
    <row r="1596" spans="1:16">
      <c r="A1596" s="51"/>
      <c r="B1596" s="52"/>
      <c r="C1596" s="148"/>
      <c r="D1596" s="52"/>
      <c r="E1596" s="52"/>
      <c r="F1596" s="52"/>
      <c r="G1596" s="52"/>
      <c r="H1596" s="52"/>
      <c r="I1596" s="52"/>
      <c r="J1596" s="52"/>
      <c r="K1596" s="52"/>
      <c r="L1596" s="52"/>
      <c r="M1596" s="52"/>
      <c r="N1596" s="52"/>
      <c r="O1596" s="59"/>
      <c r="P1596" s="52"/>
    </row>
    <row r="1597" spans="1:16">
      <c r="A1597" s="51"/>
      <c r="B1597" s="52"/>
      <c r="C1597" s="148"/>
      <c r="D1597" s="52"/>
      <c r="E1597" s="52"/>
      <c r="F1597" s="52"/>
      <c r="G1597" s="52"/>
      <c r="H1597" s="52"/>
      <c r="I1597" s="52"/>
      <c r="J1597" s="52"/>
      <c r="K1597" s="52"/>
      <c r="L1597" s="52"/>
      <c r="M1597" s="52"/>
      <c r="N1597" s="52"/>
      <c r="O1597" s="59"/>
      <c r="P1597" s="52"/>
    </row>
    <row r="1598" spans="1:16">
      <c r="A1598" s="51"/>
      <c r="B1598" s="52"/>
      <c r="C1598" s="148"/>
      <c r="D1598" s="52"/>
      <c r="E1598" s="52"/>
      <c r="F1598" s="52"/>
      <c r="G1598" s="52"/>
      <c r="H1598" s="52"/>
      <c r="I1598" s="52"/>
      <c r="J1598" s="52"/>
      <c r="K1598" s="52"/>
      <c r="L1598" s="52"/>
      <c r="M1598" s="52"/>
      <c r="N1598" s="52"/>
      <c r="O1598" s="59"/>
      <c r="P1598" s="52"/>
    </row>
    <row r="1599" spans="1:16">
      <c r="A1599" s="51"/>
      <c r="B1599" s="52"/>
      <c r="C1599" s="148"/>
      <c r="D1599" s="52"/>
      <c r="E1599" s="52"/>
      <c r="F1599" s="52"/>
      <c r="G1599" s="52"/>
      <c r="H1599" s="52"/>
      <c r="I1599" s="52"/>
      <c r="J1599" s="52"/>
      <c r="K1599" s="52"/>
      <c r="L1599" s="52"/>
      <c r="M1599" s="52"/>
      <c r="N1599" s="52"/>
      <c r="O1599" s="59"/>
      <c r="P1599" s="52"/>
    </row>
    <row r="1600" spans="1:16">
      <c r="A1600" s="51"/>
      <c r="B1600" s="52"/>
      <c r="C1600" s="148"/>
      <c r="D1600" s="52"/>
      <c r="E1600" s="52"/>
      <c r="F1600" s="52"/>
      <c r="G1600" s="52"/>
      <c r="H1600" s="52"/>
      <c r="I1600" s="52"/>
      <c r="J1600" s="52"/>
      <c r="K1600" s="52"/>
      <c r="L1600" s="52"/>
      <c r="M1600" s="52"/>
      <c r="N1600" s="52"/>
      <c r="O1600" s="59"/>
      <c r="P1600" s="52"/>
    </row>
    <row r="1601" spans="1:16">
      <c r="A1601" s="51"/>
      <c r="B1601" s="52"/>
      <c r="C1601" s="148"/>
      <c r="D1601" s="52"/>
      <c r="E1601" s="52"/>
      <c r="F1601" s="52"/>
      <c r="G1601" s="52"/>
      <c r="H1601" s="52"/>
      <c r="I1601" s="52"/>
      <c r="J1601" s="52"/>
      <c r="K1601" s="52"/>
      <c r="L1601" s="52"/>
      <c r="M1601" s="52"/>
      <c r="N1601" s="52"/>
      <c r="O1601" s="59"/>
      <c r="P1601" s="52"/>
    </row>
    <row r="1602" spans="1:16">
      <c r="A1602" s="51"/>
      <c r="B1602" s="52"/>
      <c r="C1602" s="148"/>
      <c r="D1602" s="52"/>
      <c r="E1602" s="52"/>
      <c r="F1602" s="52"/>
      <c r="G1602" s="52"/>
      <c r="H1602" s="52"/>
      <c r="I1602" s="52"/>
      <c r="J1602" s="52"/>
      <c r="K1602" s="52"/>
      <c r="L1602" s="52"/>
      <c r="M1602" s="52"/>
      <c r="N1602" s="52"/>
      <c r="O1602" s="59"/>
      <c r="P1602" s="52"/>
    </row>
    <row r="1603" spans="1:16">
      <c r="A1603" s="51"/>
      <c r="B1603" s="52"/>
      <c r="C1603" s="148"/>
      <c r="D1603" s="52"/>
      <c r="E1603" s="52"/>
      <c r="F1603" s="52"/>
      <c r="G1603" s="52"/>
      <c r="H1603" s="52"/>
      <c r="I1603" s="52"/>
      <c r="J1603" s="52"/>
      <c r="K1603" s="52"/>
      <c r="L1603" s="52"/>
      <c r="M1603" s="52"/>
      <c r="N1603" s="52"/>
      <c r="O1603" s="59"/>
      <c r="P1603" s="52"/>
    </row>
    <row r="1604" spans="1:16">
      <c r="A1604" s="51"/>
      <c r="B1604" s="52"/>
      <c r="C1604" s="148"/>
      <c r="D1604" s="52"/>
      <c r="E1604" s="52"/>
      <c r="F1604" s="52"/>
      <c r="G1604" s="52"/>
      <c r="H1604" s="52"/>
      <c r="I1604" s="52"/>
      <c r="J1604" s="52"/>
      <c r="K1604" s="52"/>
      <c r="L1604" s="52"/>
      <c r="M1604" s="52"/>
      <c r="N1604" s="52"/>
      <c r="O1604" s="59"/>
      <c r="P1604" s="52"/>
    </row>
    <row r="1605" spans="1:16">
      <c r="A1605" s="51"/>
      <c r="B1605" s="52"/>
      <c r="C1605" s="148"/>
      <c r="D1605" s="52"/>
      <c r="E1605" s="52"/>
      <c r="F1605" s="52"/>
      <c r="G1605" s="52"/>
      <c r="H1605" s="52"/>
      <c r="I1605" s="52"/>
      <c r="J1605" s="52"/>
      <c r="K1605" s="52"/>
      <c r="L1605" s="52"/>
      <c r="M1605" s="52"/>
      <c r="N1605" s="52"/>
      <c r="O1605" s="59"/>
      <c r="P1605" s="52"/>
    </row>
    <row r="1606" spans="1:16">
      <c r="A1606" s="51"/>
      <c r="B1606" s="52"/>
      <c r="C1606" s="148"/>
      <c r="D1606" s="52"/>
      <c r="E1606" s="52"/>
      <c r="F1606" s="52"/>
      <c r="G1606" s="52"/>
      <c r="H1606" s="52"/>
      <c r="I1606" s="52"/>
      <c r="J1606" s="52"/>
      <c r="K1606" s="52"/>
      <c r="L1606" s="52"/>
      <c r="M1606" s="52"/>
      <c r="N1606" s="52"/>
      <c r="O1606" s="59"/>
      <c r="P1606" s="52"/>
    </row>
    <row r="1607" spans="1:16">
      <c r="A1607" s="51"/>
      <c r="B1607" s="52"/>
      <c r="C1607" s="148"/>
      <c r="D1607" s="52"/>
      <c r="E1607" s="52"/>
      <c r="F1607" s="52"/>
      <c r="G1607" s="52"/>
      <c r="H1607" s="52"/>
      <c r="I1607" s="52"/>
      <c r="J1607" s="52"/>
      <c r="K1607" s="52"/>
      <c r="L1607" s="52"/>
      <c r="M1607" s="52"/>
      <c r="N1607" s="52"/>
      <c r="O1607" s="59"/>
      <c r="P1607" s="52"/>
    </row>
    <row r="1608" spans="1:16">
      <c r="A1608" s="51"/>
      <c r="B1608" s="52"/>
      <c r="C1608" s="148"/>
      <c r="D1608" s="52"/>
      <c r="E1608" s="52"/>
      <c r="F1608" s="52"/>
      <c r="G1608" s="52"/>
      <c r="H1608" s="52"/>
      <c r="I1608" s="52"/>
      <c r="J1608" s="52"/>
      <c r="K1608" s="52"/>
      <c r="L1608" s="52"/>
      <c r="M1608" s="52"/>
      <c r="N1608" s="52"/>
      <c r="O1608" s="59"/>
      <c r="P1608" s="52"/>
    </row>
    <row r="1609" spans="1:16">
      <c r="A1609" s="51"/>
      <c r="B1609" s="52"/>
      <c r="C1609" s="148"/>
      <c r="D1609" s="52"/>
      <c r="E1609" s="52"/>
      <c r="F1609" s="52"/>
      <c r="G1609" s="52"/>
      <c r="H1609" s="52"/>
      <c r="I1609" s="52"/>
      <c r="J1609" s="52"/>
      <c r="K1609" s="52"/>
      <c r="L1609" s="52"/>
      <c r="M1609" s="52"/>
      <c r="N1609" s="52"/>
      <c r="O1609" s="59"/>
      <c r="P1609" s="52"/>
    </row>
    <row r="1610" spans="1:16">
      <c r="A1610" s="51"/>
      <c r="B1610" s="52"/>
      <c r="C1610" s="148"/>
      <c r="D1610" s="52"/>
      <c r="E1610" s="52"/>
      <c r="F1610" s="52"/>
      <c r="G1610" s="52"/>
      <c r="H1610" s="52"/>
      <c r="I1610" s="52"/>
      <c r="J1610" s="52"/>
      <c r="K1610" s="52"/>
      <c r="L1610" s="52"/>
      <c r="M1610" s="52"/>
      <c r="N1610" s="52"/>
      <c r="O1610" s="59"/>
      <c r="P1610" s="52"/>
    </row>
    <row r="1611" spans="1:16">
      <c r="A1611" s="51"/>
      <c r="B1611" s="52"/>
      <c r="C1611" s="148"/>
      <c r="D1611" s="52"/>
      <c r="E1611" s="52"/>
      <c r="F1611" s="52"/>
      <c r="G1611" s="52"/>
      <c r="H1611" s="52"/>
      <c r="I1611" s="52"/>
      <c r="J1611" s="52"/>
      <c r="K1611" s="52"/>
      <c r="L1611" s="52"/>
      <c r="M1611" s="52"/>
      <c r="N1611" s="52"/>
      <c r="O1611" s="59"/>
      <c r="P1611" s="52"/>
    </row>
    <row r="1612" spans="1:16">
      <c r="A1612" s="51"/>
      <c r="B1612" s="52"/>
      <c r="C1612" s="148"/>
      <c r="D1612" s="52"/>
      <c r="E1612" s="52"/>
      <c r="F1612" s="52"/>
      <c r="G1612" s="52"/>
      <c r="H1612" s="52"/>
      <c r="I1612" s="52"/>
      <c r="J1612" s="52"/>
      <c r="K1612" s="52"/>
      <c r="L1612" s="52"/>
      <c r="M1612" s="52"/>
      <c r="N1612" s="52"/>
      <c r="O1612" s="59"/>
      <c r="P1612" s="52"/>
    </row>
    <row r="1613" spans="1:16">
      <c r="A1613" s="51"/>
      <c r="B1613" s="52"/>
      <c r="C1613" s="148"/>
      <c r="D1613" s="52"/>
      <c r="E1613" s="52"/>
      <c r="F1613" s="52"/>
      <c r="G1613" s="52"/>
      <c r="H1613" s="52"/>
      <c r="I1613" s="52"/>
      <c r="J1613" s="52"/>
      <c r="K1613" s="52"/>
      <c r="L1613" s="52"/>
      <c r="M1613" s="52"/>
      <c r="N1613" s="52"/>
      <c r="O1613" s="59"/>
      <c r="P1613" s="52"/>
    </row>
    <row r="1614" spans="1:16">
      <c r="A1614" s="51"/>
      <c r="B1614" s="52"/>
      <c r="C1614" s="148"/>
      <c r="D1614" s="52"/>
      <c r="E1614" s="52"/>
      <c r="F1614" s="52"/>
      <c r="G1614" s="52"/>
      <c r="H1614" s="52"/>
      <c r="I1614" s="52"/>
      <c r="J1614" s="52"/>
      <c r="K1614" s="52"/>
      <c r="L1614" s="52"/>
      <c r="M1614" s="52"/>
      <c r="N1614" s="52"/>
      <c r="O1614" s="59"/>
      <c r="P1614" s="52"/>
    </row>
    <row r="1615" spans="1:16">
      <c r="A1615" s="51"/>
      <c r="B1615" s="52"/>
      <c r="C1615" s="148"/>
      <c r="D1615" s="52"/>
      <c r="E1615" s="52"/>
      <c r="F1615" s="52"/>
      <c r="G1615" s="52"/>
      <c r="H1615" s="52"/>
      <c r="I1615" s="52"/>
      <c r="J1615" s="52"/>
      <c r="K1615" s="52"/>
      <c r="L1615" s="52"/>
      <c r="M1615" s="52"/>
      <c r="N1615" s="52"/>
      <c r="O1615" s="59"/>
      <c r="P1615" s="52"/>
    </row>
    <row r="1616" spans="1:16">
      <c r="A1616" s="51"/>
      <c r="B1616" s="52"/>
      <c r="C1616" s="148"/>
      <c r="D1616" s="52"/>
      <c r="E1616" s="52"/>
      <c r="F1616" s="52"/>
      <c r="G1616" s="52"/>
      <c r="H1616" s="52"/>
      <c r="I1616" s="52"/>
      <c r="J1616" s="52"/>
      <c r="K1616" s="52"/>
      <c r="L1616" s="52"/>
      <c r="M1616" s="52"/>
      <c r="N1616" s="52"/>
      <c r="O1616" s="59"/>
      <c r="P1616" s="52"/>
    </row>
    <row r="1617" spans="1:16">
      <c r="A1617" s="51"/>
      <c r="B1617" s="52"/>
      <c r="C1617" s="148"/>
      <c r="D1617" s="52"/>
      <c r="E1617" s="52"/>
      <c r="F1617" s="52"/>
      <c r="G1617" s="52"/>
      <c r="H1617" s="52"/>
      <c r="I1617" s="52"/>
      <c r="J1617" s="52"/>
      <c r="K1617" s="52"/>
      <c r="L1617" s="52"/>
      <c r="M1617" s="52"/>
      <c r="N1617" s="52"/>
      <c r="O1617" s="59"/>
      <c r="P1617" s="52"/>
    </row>
    <row r="1618" spans="1:16">
      <c r="A1618" s="51"/>
      <c r="B1618" s="52"/>
      <c r="C1618" s="148"/>
      <c r="D1618" s="52"/>
      <c r="E1618" s="52"/>
      <c r="F1618" s="52"/>
      <c r="G1618" s="52"/>
      <c r="H1618" s="52"/>
      <c r="I1618" s="52"/>
      <c r="J1618" s="52"/>
      <c r="K1618" s="52"/>
      <c r="L1618" s="52"/>
      <c r="M1618" s="52"/>
      <c r="N1618" s="52"/>
      <c r="O1618" s="59"/>
      <c r="P1618" s="52"/>
    </row>
    <row r="1619" spans="1:16">
      <c r="A1619" s="51"/>
      <c r="B1619" s="52"/>
      <c r="C1619" s="148"/>
      <c r="D1619" s="52"/>
      <c r="E1619" s="52"/>
      <c r="F1619" s="52"/>
      <c r="G1619" s="52"/>
      <c r="H1619" s="52"/>
      <c r="I1619" s="52"/>
      <c r="J1619" s="52"/>
      <c r="K1619" s="52"/>
      <c r="L1619" s="52"/>
      <c r="M1619" s="52"/>
      <c r="N1619" s="52"/>
      <c r="O1619" s="59"/>
      <c r="P1619" s="52"/>
    </row>
    <row r="1620" spans="1:16">
      <c r="A1620" s="51"/>
      <c r="B1620" s="52"/>
      <c r="C1620" s="148"/>
      <c r="D1620" s="52"/>
      <c r="E1620" s="52"/>
      <c r="F1620" s="52"/>
      <c r="G1620" s="52"/>
      <c r="H1620" s="52"/>
      <c r="I1620" s="52"/>
      <c r="J1620" s="52"/>
      <c r="K1620" s="52"/>
      <c r="L1620" s="52"/>
      <c r="M1620" s="52"/>
      <c r="N1620" s="52"/>
      <c r="O1620" s="59"/>
      <c r="P1620" s="52"/>
    </row>
    <row r="1621" spans="1:16">
      <c r="A1621" s="51"/>
      <c r="B1621" s="52"/>
      <c r="C1621" s="148"/>
      <c r="D1621" s="52"/>
      <c r="E1621" s="52"/>
      <c r="F1621" s="52"/>
      <c r="G1621" s="52"/>
      <c r="H1621" s="52"/>
      <c r="I1621" s="52"/>
      <c r="J1621" s="52"/>
      <c r="K1621" s="52"/>
      <c r="L1621" s="52"/>
      <c r="M1621" s="52"/>
      <c r="N1621" s="52"/>
      <c r="O1621" s="59"/>
      <c r="P1621" s="52"/>
    </row>
    <row r="1622" spans="1:16">
      <c r="A1622" s="51"/>
      <c r="B1622" s="52"/>
      <c r="C1622" s="148"/>
      <c r="D1622" s="52"/>
      <c r="E1622" s="52"/>
      <c r="F1622" s="52"/>
      <c r="G1622" s="52"/>
      <c r="H1622" s="52"/>
      <c r="I1622" s="52"/>
      <c r="J1622" s="52"/>
      <c r="K1622" s="52"/>
      <c r="L1622" s="52"/>
      <c r="M1622" s="52"/>
      <c r="N1622" s="52"/>
      <c r="O1622" s="59"/>
      <c r="P1622" s="52"/>
    </row>
    <row r="1623" spans="1:16">
      <c r="A1623" s="51"/>
      <c r="B1623" s="52"/>
      <c r="C1623" s="148"/>
      <c r="D1623" s="52"/>
      <c r="E1623" s="52"/>
      <c r="F1623" s="52"/>
      <c r="G1623" s="52"/>
      <c r="H1623" s="52"/>
      <c r="I1623" s="52"/>
      <c r="J1623" s="52"/>
      <c r="K1623" s="52"/>
      <c r="L1623" s="52"/>
      <c r="M1623" s="52"/>
      <c r="N1623" s="52"/>
      <c r="O1623" s="59"/>
      <c r="P1623" s="52"/>
    </row>
    <row r="1624" spans="1:16">
      <c r="A1624" s="51"/>
      <c r="B1624" s="52"/>
      <c r="C1624" s="148"/>
      <c r="D1624" s="52"/>
      <c r="E1624" s="52"/>
      <c r="F1624" s="52"/>
      <c r="G1624" s="52"/>
      <c r="H1624" s="52"/>
      <c r="I1624" s="52"/>
      <c r="J1624" s="52"/>
      <c r="K1624" s="52"/>
      <c r="L1624" s="52"/>
      <c r="M1624" s="52"/>
      <c r="N1624" s="52"/>
      <c r="O1624" s="59"/>
      <c r="P1624" s="52"/>
    </row>
    <row r="1625" spans="1:16">
      <c r="A1625" s="51"/>
      <c r="B1625" s="52"/>
      <c r="C1625" s="148"/>
      <c r="D1625" s="52"/>
      <c r="E1625" s="52"/>
      <c r="F1625" s="52"/>
      <c r="G1625" s="52"/>
      <c r="H1625" s="52"/>
      <c r="I1625" s="52"/>
      <c r="J1625" s="52"/>
      <c r="K1625" s="52"/>
      <c r="L1625" s="52"/>
      <c r="M1625" s="52"/>
      <c r="N1625" s="52"/>
      <c r="O1625" s="59"/>
      <c r="P1625" s="52"/>
    </row>
    <row r="1626" spans="1:16">
      <c r="A1626" s="51"/>
      <c r="B1626" s="52"/>
      <c r="C1626" s="148"/>
      <c r="D1626" s="52"/>
      <c r="E1626" s="52"/>
      <c r="F1626" s="52"/>
      <c r="G1626" s="52"/>
      <c r="H1626" s="52"/>
      <c r="I1626" s="52"/>
      <c r="J1626" s="52"/>
      <c r="K1626" s="52"/>
      <c r="L1626" s="52"/>
      <c r="M1626" s="52"/>
      <c r="N1626" s="52"/>
      <c r="O1626" s="59"/>
      <c r="P1626" s="52"/>
    </row>
    <row r="1627" spans="1:16">
      <c r="A1627" s="51"/>
      <c r="B1627" s="52"/>
      <c r="C1627" s="148"/>
      <c r="D1627" s="52"/>
      <c r="E1627" s="52"/>
      <c r="F1627" s="52"/>
      <c r="G1627" s="52"/>
      <c r="H1627" s="52"/>
      <c r="I1627" s="52"/>
      <c r="J1627" s="52"/>
      <c r="K1627" s="52"/>
      <c r="L1627" s="52"/>
      <c r="M1627" s="52"/>
      <c r="N1627" s="52"/>
      <c r="O1627" s="59"/>
      <c r="P1627" s="52"/>
    </row>
    <row r="1628" spans="1:16">
      <c r="A1628" s="51"/>
      <c r="B1628" s="52"/>
      <c r="C1628" s="148"/>
      <c r="D1628" s="52"/>
      <c r="E1628" s="52"/>
      <c r="F1628" s="52"/>
      <c r="G1628" s="52"/>
      <c r="H1628" s="52"/>
      <c r="I1628" s="52"/>
      <c r="J1628" s="52"/>
      <c r="K1628" s="52"/>
      <c r="L1628" s="52"/>
      <c r="M1628" s="52"/>
      <c r="N1628" s="52"/>
      <c r="O1628" s="59"/>
      <c r="P1628" s="52"/>
    </row>
    <row r="1629" spans="1:16">
      <c r="A1629" s="51"/>
      <c r="B1629" s="52"/>
      <c r="C1629" s="148"/>
      <c r="D1629" s="52"/>
      <c r="E1629" s="52"/>
      <c r="F1629" s="52"/>
      <c r="G1629" s="52"/>
      <c r="H1629" s="52"/>
      <c r="I1629" s="52"/>
      <c r="J1629" s="52"/>
      <c r="K1629" s="52"/>
      <c r="L1629" s="52"/>
      <c r="M1629" s="52"/>
      <c r="N1629" s="52"/>
      <c r="O1629" s="59"/>
      <c r="P1629" s="52"/>
    </row>
    <row r="1630" spans="1:16">
      <c r="A1630" s="51"/>
      <c r="B1630" s="52"/>
      <c r="C1630" s="148"/>
      <c r="D1630" s="52"/>
      <c r="E1630" s="52"/>
      <c r="F1630" s="52"/>
      <c r="G1630" s="52"/>
      <c r="H1630" s="52"/>
      <c r="I1630" s="52"/>
      <c r="J1630" s="52"/>
      <c r="K1630" s="52"/>
      <c r="L1630" s="52"/>
      <c r="M1630" s="52"/>
      <c r="N1630" s="52"/>
      <c r="O1630" s="59"/>
      <c r="P1630" s="52"/>
    </row>
    <row r="1631" spans="1:16">
      <c r="A1631" s="51"/>
      <c r="B1631" s="52"/>
      <c r="C1631" s="148"/>
      <c r="D1631" s="52"/>
      <c r="E1631" s="52"/>
      <c r="F1631" s="52"/>
      <c r="G1631" s="52"/>
      <c r="H1631" s="52"/>
      <c r="I1631" s="52"/>
      <c r="J1631" s="52"/>
      <c r="K1631" s="52"/>
      <c r="L1631" s="52"/>
      <c r="M1631" s="52"/>
      <c r="N1631" s="52"/>
      <c r="O1631" s="59"/>
      <c r="P1631" s="52"/>
    </row>
    <row r="1632" spans="1:16">
      <c r="A1632" s="51"/>
      <c r="B1632" s="52"/>
      <c r="C1632" s="148"/>
      <c r="D1632" s="52"/>
      <c r="E1632" s="52"/>
      <c r="F1632" s="52"/>
      <c r="G1632" s="52"/>
      <c r="H1632" s="52"/>
      <c r="I1632" s="52"/>
      <c r="J1632" s="52"/>
      <c r="K1632" s="52"/>
      <c r="L1632" s="52"/>
      <c r="M1632" s="52"/>
      <c r="N1632" s="52"/>
      <c r="O1632" s="59"/>
      <c r="P1632" s="52"/>
    </row>
    <row r="1633" spans="1:16">
      <c r="A1633" s="51"/>
      <c r="B1633" s="52"/>
      <c r="C1633" s="148"/>
      <c r="D1633" s="52"/>
      <c r="E1633" s="52"/>
      <c r="F1633" s="52"/>
      <c r="G1633" s="52"/>
      <c r="H1633" s="52"/>
      <c r="I1633" s="52"/>
      <c r="J1633" s="52"/>
      <c r="K1633" s="52"/>
      <c r="L1633" s="52"/>
      <c r="M1633" s="52"/>
      <c r="N1633" s="52"/>
      <c r="O1633" s="59"/>
      <c r="P1633" s="52"/>
    </row>
    <row r="1634" spans="1:16">
      <c r="A1634" s="51"/>
      <c r="B1634" s="52"/>
      <c r="C1634" s="148"/>
      <c r="D1634" s="52"/>
      <c r="E1634" s="52"/>
      <c r="F1634" s="52"/>
      <c r="G1634" s="52"/>
      <c r="H1634" s="52"/>
      <c r="I1634" s="52"/>
      <c r="J1634" s="52"/>
      <c r="K1634" s="52"/>
      <c r="L1634" s="52"/>
      <c r="M1634" s="52"/>
      <c r="N1634" s="52"/>
      <c r="O1634" s="59"/>
      <c r="P1634" s="52"/>
    </row>
    <row r="1635" spans="1:16">
      <c r="A1635" s="51"/>
      <c r="B1635" s="52"/>
      <c r="C1635" s="148"/>
      <c r="D1635" s="52"/>
      <c r="E1635" s="52"/>
      <c r="F1635" s="52"/>
      <c r="G1635" s="52"/>
      <c r="H1635" s="52"/>
      <c r="I1635" s="52"/>
      <c r="J1635" s="52"/>
      <c r="K1635" s="52"/>
      <c r="L1635" s="52"/>
      <c r="M1635" s="52"/>
      <c r="N1635" s="52"/>
      <c r="O1635" s="59"/>
      <c r="P1635" s="52"/>
    </row>
    <row r="1636" spans="1:16">
      <c r="A1636" s="51"/>
      <c r="B1636" s="52"/>
      <c r="C1636" s="148"/>
      <c r="D1636" s="52"/>
      <c r="E1636" s="52"/>
      <c r="F1636" s="52"/>
      <c r="G1636" s="52"/>
      <c r="H1636" s="52"/>
      <c r="I1636" s="52"/>
      <c r="J1636" s="52"/>
      <c r="K1636" s="52"/>
      <c r="L1636" s="52"/>
      <c r="M1636" s="52"/>
      <c r="N1636" s="52"/>
      <c r="O1636" s="59"/>
      <c r="P1636" s="52"/>
    </row>
    <row r="1637" spans="1:16">
      <c r="A1637" s="51"/>
      <c r="B1637" s="52"/>
      <c r="C1637" s="148"/>
      <c r="D1637" s="52"/>
      <c r="E1637" s="52"/>
      <c r="F1637" s="52"/>
      <c r="G1637" s="52"/>
      <c r="H1637" s="52"/>
      <c r="I1637" s="52"/>
      <c r="J1637" s="52"/>
      <c r="K1637" s="52"/>
      <c r="L1637" s="52"/>
      <c r="M1637" s="52"/>
      <c r="N1637" s="52"/>
      <c r="O1637" s="59"/>
      <c r="P1637" s="52"/>
    </row>
    <row r="1638" spans="1:16">
      <c r="A1638" s="51"/>
      <c r="B1638" s="52"/>
      <c r="C1638" s="148"/>
      <c r="D1638" s="52"/>
      <c r="E1638" s="52"/>
      <c r="F1638" s="52"/>
      <c r="G1638" s="52"/>
      <c r="H1638" s="52"/>
      <c r="I1638" s="52"/>
      <c r="J1638" s="52"/>
      <c r="K1638" s="52"/>
      <c r="L1638" s="52"/>
      <c r="M1638" s="52"/>
      <c r="N1638" s="52"/>
      <c r="O1638" s="59"/>
      <c r="P1638" s="52"/>
    </row>
    <row r="1639" spans="1:16">
      <c r="A1639" s="51"/>
      <c r="B1639" s="52"/>
      <c r="C1639" s="148"/>
      <c r="D1639" s="52"/>
      <c r="E1639" s="52"/>
      <c r="F1639" s="52"/>
      <c r="G1639" s="52"/>
      <c r="H1639" s="52"/>
      <c r="I1639" s="52"/>
      <c r="J1639" s="52"/>
      <c r="K1639" s="52"/>
      <c r="L1639" s="52"/>
      <c r="M1639" s="52"/>
      <c r="N1639" s="52"/>
      <c r="O1639" s="59"/>
      <c r="P1639" s="52"/>
    </row>
    <row r="1640" spans="1:16">
      <c r="A1640" s="51"/>
      <c r="B1640" s="52"/>
      <c r="C1640" s="148"/>
      <c r="D1640" s="52"/>
      <c r="E1640" s="52"/>
      <c r="F1640" s="52"/>
      <c r="G1640" s="52"/>
      <c r="H1640" s="52"/>
      <c r="I1640" s="52"/>
      <c r="J1640" s="52"/>
      <c r="K1640" s="52"/>
      <c r="L1640" s="52"/>
      <c r="M1640" s="52"/>
      <c r="N1640" s="52"/>
      <c r="O1640" s="59"/>
      <c r="P1640" s="52"/>
    </row>
    <row r="1641" spans="1:16">
      <c r="A1641" s="51"/>
      <c r="B1641" s="52"/>
      <c r="C1641" s="148"/>
      <c r="D1641" s="52"/>
      <c r="E1641" s="52"/>
      <c r="F1641" s="52"/>
      <c r="G1641" s="52"/>
      <c r="H1641" s="52"/>
      <c r="I1641" s="52"/>
      <c r="J1641" s="52"/>
      <c r="K1641" s="52"/>
      <c r="L1641" s="52"/>
      <c r="M1641" s="52"/>
      <c r="N1641" s="52"/>
      <c r="O1641" s="59"/>
      <c r="P1641" s="52"/>
    </row>
    <row r="1642" spans="1:16">
      <c r="A1642" s="51"/>
      <c r="B1642" s="52"/>
      <c r="C1642" s="148"/>
      <c r="D1642" s="52"/>
      <c r="E1642" s="52"/>
      <c r="F1642" s="52"/>
      <c r="G1642" s="52"/>
      <c r="H1642" s="52"/>
      <c r="I1642" s="52"/>
      <c r="J1642" s="52"/>
      <c r="K1642" s="52"/>
      <c r="L1642" s="52"/>
      <c r="M1642" s="52"/>
      <c r="N1642" s="52"/>
      <c r="O1642" s="59"/>
      <c r="P1642" s="52"/>
    </row>
    <row r="1643" spans="1:16">
      <c r="A1643" s="51"/>
      <c r="B1643" s="52"/>
      <c r="C1643" s="148"/>
      <c r="D1643" s="52"/>
      <c r="E1643" s="52"/>
      <c r="F1643" s="52"/>
      <c r="G1643" s="52"/>
      <c r="H1643" s="52"/>
      <c r="I1643" s="52"/>
      <c r="J1643" s="52"/>
      <c r="K1643" s="52"/>
      <c r="L1643" s="52"/>
      <c r="M1643" s="52"/>
      <c r="N1643" s="52"/>
      <c r="O1643" s="59"/>
      <c r="P1643" s="52"/>
    </row>
    <row r="1644" spans="1:16">
      <c r="A1644" s="51"/>
      <c r="B1644" s="52"/>
      <c r="C1644" s="148"/>
      <c r="D1644" s="52"/>
      <c r="E1644" s="52"/>
      <c r="F1644" s="52"/>
      <c r="G1644" s="52"/>
      <c r="H1644" s="52"/>
      <c r="I1644" s="52"/>
      <c r="J1644" s="52"/>
      <c r="K1644" s="52"/>
      <c r="L1644" s="52"/>
      <c r="M1644" s="52"/>
      <c r="N1644" s="52"/>
      <c r="O1644" s="59"/>
      <c r="P1644" s="52"/>
    </row>
    <row r="1645" spans="1:16">
      <c r="A1645" s="51"/>
      <c r="B1645" s="52"/>
      <c r="C1645" s="148"/>
      <c r="D1645" s="52"/>
      <c r="E1645" s="52"/>
      <c r="F1645" s="52"/>
      <c r="G1645" s="52"/>
      <c r="H1645" s="52"/>
      <c r="I1645" s="52"/>
      <c r="J1645" s="52"/>
      <c r="K1645" s="52"/>
      <c r="L1645" s="52"/>
      <c r="M1645" s="52"/>
      <c r="N1645" s="52"/>
      <c r="O1645" s="59"/>
      <c r="P1645" s="52"/>
    </row>
    <row r="1646" spans="1:16">
      <c r="A1646" s="51"/>
      <c r="B1646" s="52"/>
      <c r="C1646" s="148"/>
      <c r="D1646" s="52"/>
      <c r="E1646" s="52"/>
      <c r="F1646" s="52"/>
      <c r="G1646" s="52"/>
      <c r="H1646" s="52"/>
      <c r="I1646" s="52"/>
      <c r="J1646" s="52"/>
      <c r="K1646" s="52"/>
      <c r="L1646" s="52"/>
      <c r="M1646" s="52"/>
      <c r="N1646" s="52"/>
      <c r="O1646" s="59"/>
      <c r="P1646" s="52"/>
    </row>
    <row r="1647" spans="1:16">
      <c r="A1647" s="51"/>
      <c r="B1647" s="52"/>
      <c r="C1647" s="148"/>
      <c r="D1647" s="52"/>
      <c r="E1647" s="52"/>
      <c r="F1647" s="52"/>
      <c r="G1647" s="52"/>
      <c r="H1647" s="52"/>
      <c r="I1647" s="52"/>
      <c r="J1647" s="52"/>
      <c r="K1647" s="52"/>
      <c r="L1647" s="52"/>
      <c r="M1647" s="52"/>
      <c r="N1647" s="52"/>
      <c r="O1647" s="59"/>
      <c r="P1647" s="52"/>
    </row>
    <row r="1648" spans="1:16">
      <c r="A1648" s="51"/>
      <c r="B1648" s="52"/>
      <c r="C1648" s="148"/>
      <c r="D1648" s="52"/>
      <c r="E1648" s="52"/>
      <c r="F1648" s="52"/>
      <c r="G1648" s="52"/>
      <c r="H1648" s="52"/>
      <c r="I1648" s="52"/>
      <c r="J1648" s="52"/>
      <c r="K1648" s="52"/>
      <c r="L1648" s="52"/>
      <c r="M1648" s="52"/>
      <c r="N1648" s="52"/>
      <c r="O1648" s="59"/>
      <c r="P1648" s="52"/>
    </row>
    <row r="1649" spans="1:16">
      <c r="A1649" s="51"/>
      <c r="B1649" s="52"/>
      <c r="C1649" s="148"/>
      <c r="D1649" s="52"/>
      <c r="E1649" s="52"/>
      <c r="F1649" s="52"/>
      <c r="G1649" s="52"/>
      <c r="H1649" s="52"/>
      <c r="I1649" s="52"/>
      <c r="J1649" s="52"/>
      <c r="K1649" s="52"/>
      <c r="L1649" s="52"/>
      <c r="M1649" s="52"/>
      <c r="N1649" s="52"/>
      <c r="O1649" s="59"/>
      <c r="P1649" s="52"/>
    </row>
    <row r="1650" spans="1:16">
      <c r="A1650" s="51"/>
      <c r="B1650" s="52"/>
      <c r="C1650" s="148"/>
      <c r="D1650" s="52"/>
      <c r="E1650" s="52"/>
      <c r="F1650" s="52"/>
      <c r="G1650" s="52"/>
      <c r="H1650" s="52"/>
      <c r="I1650" s="52"/>
      <c r="J1650" s="52"/>
      <c r="K1650" s="52"/>
      <c r="L1650" s="52"/>
      <c r="M1650" s="52"/>
      <c r="N1650" s="52"/>
      <c r="O1650" s="59"/>
      <c r="P1650" s="52"/>
    </row>
    <row r="1651" spans="1:16">
      <c r="A1651" s="51"/>
      <c r="B1651" s="52"/>
      <c r="C1651" s="148"/>
      <c r="D1651" s="52"/>
      <c r="E1651" s="52"/>
      <c r="F1651" s="52"/>
      <c r="G1651" s="52"/>
      <c r="H1651" s="52"/>
      <c r="I1651" s="52"/>
      <c r="J1651" s="52"/>
      <c r="K1651" s="52"/>
      <c r="L1651" s="52"/>
      <c r="M1651" s="52"/>
      <c r="N1651" s="52"/>
      <c r="O1651" s="59"/>
      <c r="P1651" s="52"/>
    </row>
    <row r="1652" spans="1:16">
      <c r="A1652" s="51"/>
      <c r="B1652" s="52"/>
      <c r="C1652" s="148"/>
      <c r="D1652" s="52"/>
      <c r="E1652" s="52"/>
      <c r="F1652" s="52"/>
      <c r="G1652" s="52"/>
      <c r="H1652" s="52"/>
      <c r="I1652" s="52"/>
      <c r="J1652" s="52"/>
      <c r="K1652" s="52"/>
      <c r="L1652" s="52"/>
      <c r="M1652" s="52"/>
      <c r="N1652" s="52"/>
      <c r="O1652" s="59"/>
      <c r="P1652" s="52"/>
    </row>
    <row r="1653" spans="1:16">
      <c r="A1653" s="51"/>
      <c r="B1653" s="52"/>
      <c r="C1653" s="148"/>
      <c r="D1653" s="52"/>
      <c r="E1653" s="52"/>
      <c r="F1653" s="52"/>
      <c r="G1653" s="52"/>
      <c r="H1653" s="52"/>
      <c r="I1653" s="52"/>
      <c r="J1653" s="52"/>
      <c r="K1653" s="52"/>
      <c r="L1653" s="52"/>
      <c r="M1653" s="52"/>
      <c r="N1653" s="52"/>
      <c r="O1653" s="59"/>
      <c r="P1653" s="52"/>
    </row>
    <row r="1654" spans="1:16">
      <c r="A1654" s="51"/>
      <c r="B1654" s="52"/>
      <c r="C1654" s="148"/>
      <c r="D1654" s="52"/>
      <c r="E1654" s="52"/>
      <c r="F1654" s="52"/>
      <c r="G1654" s="52"/>
      <c r="H1654" s="52"/>
      <c r="I1654" s="52"/>
      <c r="J1654" s="52"/>
      <c r="K1654" s="52"/>
      <c r="L1654" s="52"/>
      <c r="M1654" s="52"/>
      <c r="N1654" s="52"/>
      <c r="O1654" s="59"/>
      <c r="P1654" s="52"/>
    </row>
    <row r="1655" spans="1:16">
      <c r="A1655" s="51"/>
      <c r="B1655" s="52"/>
      <c r="C1655" s="148"/>
      <c r="D1655" s="52"/>
      <c r="E1655" s="52"/>
      <c r="F1655" s="52"/>
      <c r="G1655" s="52"/>
      <c r="H1655" s="52"/>
      <c r="I1655" s="52"/>
      <c r="J1655" s="52"/>
      <c r="K1655" s="52"/>
      <c r="L1655" s="52"/>
      <c r="M1655" s="52"/>
      <c r="N1655" s="52"/>
      <c r="O1655" s="59"/>
      <c r="P1655" s="52"/>
    </row>
    <row r="1656" spans="1:16">
      <c r="A1656" s="51"/>
      <c r="B1656" s="52"/>
      <c r="C1656" s="148"/>
      <c r="D1656" s="52"/>
      <c r="E1656" s="52"/>
      <c r="F1656" s="52"/>
      <c r="G1656" s="52"/>
      <c r="H1656" s="52"/>
      <c r="I1656" s="52"/>
      <c r="J1656" s="52"/>
      <c r="K1656" s="52"/>
      <c r="L1656" s="52"/>
      <c r="M1656" s="52"/>
      <c r="N1656" s="52"/>
      <c r="O1656" s="59"/>
      <c r="P1656" s="52"/>
    </row>
    <row r="1657" spans="1:16">
      <c r="A1657" s="51"/>
      <c r="B1657" s="52"/>
      <c r="C1657" s="148"/>
      <c r="D1657" s="52"/>
      <c r="E1657" s="52"/>
      <c r="F1657" s="52"/>
      <c r="G1657" s="52"/>
      <c r="H1657" s="52"/>
      <c r="I1657" s="52"/>
      <c r="J1657" s="52"/>
      <c r="K1657" s="52"/>
      <c r="L1657" s="52"/>
      <c r="M1657" s="52"/>
      <c r="N1657" s="52"/>
      <c r="O1657" s="59"/>
      <c r="P1657" s="52"/>
    </row>
    <row r="1658" spans="1:16">
      <c r="A1658" s="51"/>
      <c r="B1658" s="52"/>
      <c r="C1658" s="148"/>
      <c r="D1658" s="52"/>
      <c r="E1658" s="52"/>
      <c r="F1658" s="52"/>
      <c r="G1658" s="52"/>
      <c r="H1658" s="52"/>
      <c r="I1658" s="52"/>
      <c r="J1658" s="52"/>
      <c r="K1658" s="52"/>
      <c r="L1658" s="52"/>
      <c r="M1658" s="52"/>
      <c r="N1658" s="52"/>
      <c r="O1658" s="59"/>
      <c r="P1658" s="52"/>
    </row>
    <row r="1659" spans="1:16">
      <c r="A1659" s="51"/>
      <c r="B1659" s="52"/>
      <c r="C1659" s="148"/>
      <c r="D1659" s="52"/>
      <c r="E1659" s="52"/>
      <c r="F1659" s="52"/>
      <c r="G1659" s="52"/>
      <c r="H1659" s="52"/>
      <c r="I1659" s="52"/>
      <c r="J1659" s="52"/>
      <c r="K1659" s="52"/>
      <c r="L1659" s="52"/>
      <c r="M1659" s="52"/>
      <c r="N1659" s="52"/>
      <c r="O1659" s="59"/>
      <c r="P1659" s="52"/>
    </row>
    <row r="1660" spans="1:16">
      <c r="A1660" s="51"/>
      <c r="B1660" s="52"/>
      <c r="C1660" s="148"/>
      <c r="D1660" s="52"/>
      <c r="E1660" s="52"/>
      <c r="F1660" s="52"/>
      <c r="G1660" s="52"/>
      <c r="H1660" s="52"/>
      <c r="I1660" s="52"/>
      <c r="J1660" s="52"/>
      <c r="K1660" s="52"/>
      <c r="L1660" s="52"/>
      <c r="M1660" s="52"/>
      <c r="N1660" s="52"/>
      <c r="O1660" s="59"/>
      <c r="P1660" s="52"/>
    </row>
    <row r="1661" spans="1:16">
      <c r="A1661" s="51"/>
      <c r="B1661" s="52"/>
      <c r="C1661" s="148"/>
      <c r="D1661" s="52"/>
      <c r="E1661" s="52"/>
      <c r="F1661" s="52"/>
      <c r="G1661" s="52"/>
      <c r="H1661" s="52"/>
      <c r="I1661" s="52"/>
      <c r="J1661" s="52"/>
      <c r="K1661" s="52"/>
      <c r="L1661" s="52"/>
      <c r="M1661" s="52"/>
      <c r="N1661" s="52"/>
      <c r="O1661" s="59"/>
      <c r="P1661" s="52"/>
    </row>
    <row r="1662" spans="1:16">
      <c r="A1662" s="51"/>
      <c r="B1662" s="52"/>
      <c r="C1662" s="148"/>
      <c r="D1662" s="52"/>
      <c r="E1662" s="52"/>
      <c r="F1662" s="52"/>
      <c r="G1662" s="52"/>
      <c r="H1662" s="52"/>
      <c r="I1662" s="52"/>
      <c r="J1662" s="52"/>
      <c r="K1662" s="52"/>
      <c r="L1662" s="52"/>
      <c r="M1662" s="52"/>
      <c r="N1662" s="52"/>
      <c r="O1662" s="59"/>
      <c r="P1662" s="52"/>
    </row>
    <row r="1663" spans="1:16">
      <c r="A1663" s="51"/>
      <c r="B1663" s="52"/>
      <c r="C1663" s="148"/>
      <c r="D1663" s="52"/>
      <c r="E1663" s="52"/>
      <c r="F1663" s="52"/>
      <c r="G1663" s="52"/>
      <c r="H1663" s="52"/>
      <c r="I1663" s="52"/>
      <c r="J1663" s="52"/>
      <c r="K1663" s="52"/>
      <c r="L1663" s="52"/>
      <c r="M1663" s="52"/>
      <c r="N1663" s="52"/>
      <c r="O1663" s="59"/>
      <c r="P1663" s="52"/>
    </row>
    <row r="1664" spans="1:16">
      <c r="A1664" s="51"/>
      <c r="B1664" s="52"/>
      <c r="C1664" s="148"/>
      <c r="D1664" s="52"/>
      <c r="E1664" s="52"/>
      <c r="F1664" s="52"/>
      <c r="G1664" s="52"/>
      <c r="H1664" s="52"/>
      <c r="I1664" s="52"/>
      <c r="J1664" s="52"/>
      <c r="K1664" s="52"/>
      <c r="L1664" s="52"/>
      <c r="M1664" s="52"/>
      <c r="N1664" s="52"/>
      <c r="O1664" s="59"/>
      <c r="P1664" s="52"/>
    </row>
    <row r="1665" spans="1:16">
      <c r="A1665" s="51"/>
      <c r="B1665" s="52"/>
      <c r="C1665" s="148"/>
      <c r="D1665" s="52"/>
      <c r="E1665" s="52"/>
      <c r="F1665" s="52"/>
      <c r="G1665" s="52"/>
      <c r="H1665" s="52"/>
      <c r="I1665" s="52"/>
      <c r="J1665" s="52"/>
      <c r="K1665" s="52"/>
      <c r="L1665" s="52"/>
      <c r="M1665" s="52"/>
      <c r="N1665" s="52"/>
      <c r="O1665" s="59"/>
      <c r="P1665" s="52"/>
    </row>
    <row r="1666" spans="1:16">
      <c r="A1666" s="51"/>
      <c r="B1666" s="52"/>
      <c r="C1666" s="148"/>
      <c r="D1666" s="52"/>
      <c r="E1666" s="52"/>
      <c r="F1666" s="52"/>
      <c r="G1666" s="52"/>
      <c r="H1666" s="52"/>
      <c r="I1666" s="52"/>
      <c r="J1666" s="52"/>
      <c r="K1666" s="52"/>
      <c r="L1666" s="52"/>
      <c r="M1666" s="52"/>
      <c r="N1666" s="52"/>
      <c r="O1666" s="59"/>
      <c r="P1666" s="52"/>
    </row>
    <row r="1667" spans="1:16">
      <c r="A1667" s="51"/>
      <c r="B1667" s="52"/>
      <c r="C1667" s="148"/>
      <c r="D1667" s="52"/>
      <c r="E1667" s="52"/>
      <c r="F1667" s="52"/>
      <c r="G1667" s="52"/>
      <c r="H1667" s="52"/>
      <c r="I1667" s="52"/>
      <c r="J1667" s="52"/>
      <c r="K1667" s="52"/>
      <c r="L1667" s="52"/>
      <c r="M1667" s="52"/>
      <c r="N1667" s="52"/>
      <c r="O1667" s="59"/>
      <c r="P1667" s="52"/>
    </row>
    <row r="1668" spans="1:16">
      <c r="A1668" s="51"/>
      <c r="B1668" s="52"/>
      <c r="C1668" s="148"/>
      <c r="D1668" s="52"/>
      <c r="E1668" s="52"/>
      <c r="F1668" s="52"/>
      <c r="G1668" s="52"/>
      <c r="H1668" s="52"/>
      <c r="I1668" s="52"/>
      <c r="J1668" s="52"/>
      <c r="K1668" s="52"/>
      <c r="L1668" s="52"/>
      <c r="M1668" s="52"/>
      <c r="N1668" s="52"/>
      <c r="O1668" s="59"/>
      <c r="P1668" s="52"/>
    </row>
    <row r="1669" spans="1:16">
      <c r="A1669" s="51"/>
      <c r="B1669" s="52"/>
      <c r="C1669" s="148"/>
      <c r="D1669" s="52"/>
      <c r="E1669" s="52"/>
      <c r="F1669" s="52"/>
      <c r="G1669" s="52"/>
      <c r="H1669" s="52"/>
      <c r="I1669" s="52"/>
      <c r="J1669" s="52"/>
      <c r="K1669" s="52"/>
      <c r="L1669" s="52"/>
      <c r="M1669" s="52"/>
      <c r="N1669" s="52"/>
      <c r="O1669" s="59"/>
      <c r="P1669" s="52"/>
    </row>
    <row r="1670" spans="1:16">
      <c r="A1670" s="51"/>
      <c r="B1670" s="52"/>
      <c r="C1670" s="148"/>
      <c r="D1670" s="52"/>
      <c r="E1670" s="52"/>
      <c r="F1670" s="52"/>
      <c r="G1670" s="52"/>
      <c r="H1670" s="52"/>
      <c r="I1670" s="52"/>
      <c r="J1670" s="52"/>
      <c r="K1670" s="52"/>
      <c r="L1670" s="52"/>
      <c r="M1670" s="52"/>
      <c r="N1670" s="52"/>
      <c r="O1670" s="59"/>
      <c r="P1670" s="52"/>
    </row>
    <row r="1671" spans="1:16">
      <c r="A1671" s="51"/>
      <c r="B1671" s="52"/>
      <c r="C1671" s="148"/>
      <c r="D1671" s="52"/>
      <c r="E1671" s="52"/>
      <c r="F1671" s="52"/>
      <c r="G1671" s="52"/>
      <c r="H1671" s="52"/>
      <c r="I1671" s="52"/>
      <c r="J1671" s="52"/>
      <c r="K1671" s="52"/>
      <c r="L1671" s="52"/>
      <c r="M1671" s="52"/>
      <c r="N1671" s="52"/>
      <c r="O1671" s="59"/>
      <c r="P1671" s="52"/>
    </row>
    <row r="1672" spans="1:16">
      <c r="A1672" s="51"/>
      <c r="B1672" s="52"/>
      <c r="C1672" s="148"/>
      <c r="D1672" s="52"/>
      <c r="E1672" s="52"/>
      <c r="F1672" s="52"/>
      <c r="G1672" s="52"/>
      <c r="H1672" s="52"/>
      <c r="I1672" s="52"/>
      <c r="J1672" s="52"/>
      <c r="K1672" s="52"/>
      <c r="L1672" s="52"/>
      <c r="M1672" s="52"/>
      <c r="N1672" s="52"/>
      <c r="O1672" s="59"/>
      <c r="P1672" s="52"/>
    </row>
    <row r="1673" spans="1:16">
      <c r="A1673" s="51"/>
      <c r="B1673" s="52"/>
      <c r="C1673" s="148"/>
      <c r="D1673" s="52"/>
      <c r="E1673" s="52"/>
      <c r="F1673" s="52"/>
      <c r="G1673" s="52"/>
      <c r="H1673" s="52"/>
      <c r="I1673" s="52"/>
      <c r="J1673" s="52"/>
      <c r="K1673" s="52"/>
      <c r="L1673" s="52"/>
      <c r="M1673" s="52"/>
      <c r="N1673" s="52"/>
      <c r="O1673" s="59"/>
      <c r="P1673" s="52"/>
    </row>
    <row r="1674" spans="1:16">
      <c r="A1674" s="51"/>
      <c r="B1674" s="52"/>
      <c r="C1674" s="148"/>
      <c r="D1674" s="52"/>
      <c r="E1674" s="52"/>
      <c r="F1674" s="52"/>
      <c r="G1674" s="52"/>
      <c r="H1674" s="52"/>
      <c r="I1674" s="52"/>
      <c r="J1674" s="52"/>
      <c r="K1674" s="52"/>
      <c r="L1674" s="52"/>
      <c r="M1674" s="52"/>
      <c r="N1674" s="52"/>
      <c r="O1674" s="59"/>
      <c r="P1674" s="52"/>
    </row>
    <row r="1675" spans="1:16">
      <c r="A1675" s="51"/>
      <c r="B1675" s="52"/>
      <c r="C1675" s="148"/>
      <c r="D1675" s="52"/>
      <c r="E1675" s="52"/>
      <c r="F1675" s="52"/>
      <c r="G1675" s="52"/>
      <c r="H1675" s="52"/>
      <c r="I1675" s="52"/>
      <c r="J1675" s="52"/>
      <c r="K1675" s="52"/>
      <c r="L1675" s="52"/>
      <c r="M1675" s="52"/>
      <c r="N1675" s="52"/>
      <c r="O1675" s="59"/>
      <c r="P1675" s="52"/>
    </row>
    <row r="1676" spans="1:16">
      <c r="A1676" s="51"/>
      <c r="B1676" s="52"/>
      <c r="C1676" s="148"/>
      <c r="D1676" s="52"/>
      <c r="E1676" s="52"/>
      <c r="F1676" s="52"/>
      <c r="G1676" s="52"/>
      <c r="H1676" s="52"/>
      <c r="I1676" s="52"/>
      <c r="J1676" s="52"/>
      <c r="K1676" s="52"/>
      <c r="L1676" s="52"/>
      <c r="M1676" s="52"/>
      <c r="N1676" s="52"/>
      <c r="O1676" s="59"/>
      <c r="P1676" s="52"/>
    </row>
    <row r="1677" spans="1:16">
      <c r="A1677" s="51"/>
      <c r="B1677" s="52"/>
      <c r="C1677" s="148"/>
      <c r="D1677" s="52"/>
      <c r="E1677" s="52"/>
      <c r="F1677" s="52"/>
      <c r="G1677" s="52"/>
      <c r="H1677" s="52"/>
      <c r="I1677" s="52"/>
      <c r="J1677" s="52"/>
      <c r="K1677" s="52"/>
      <c r="L1677" s="52"/>
      <c r="M1677" s="52"/>
      <c r="N1677" s="52"/>
      <c r="O1677" s="59"/>
      <c r="P1677" s="52"/>
    </row>
    <row r="1678" spans="1:16">
      <c r="A1678" s="51"/>
      <c r="B1678" s="52"/>
      <c r="C1678" s="148"/>
      <c r="D1678" s="52"/>
      <c r="E1678" s="52"/>
      <c r="F1678" s="52"/>
      <c r="G1678" s="52"/>
      <c r="H1678" s="52"/>
      <c r="I1678" s="52"/>
      <c r="J1678" s="52"/>
      <c r="K1678" s="52"/>
      <c r="L1678" s="52"/>
      <c r="M1678" s="52"/>
      <c r="N1678" s="52"/>
      <c r="O1678" s="59"/>
      <c r="P1678" s="52"/>
    </row>
    <row r="1679" spans="1:16">
      <c r="A1679" s="51"/>
      <c r="B1679" s="52"/>
      <c r="C1679" s="148"/>
      <c r="D1679" s="52"/>
      <c r="E1679" s="52"/>
      <c r="F1679" s="52"/>
      <c r="G1679" s="52"/>
      <c r="H1679" s="52"/>
      <c r="I1679" s="52"/>
      <c r="J1679" s="52"/>
      <c r="K1679" s="52"/>
      <c r="L1679" s="52"/>
      <c r="M1679" s="52"/>
      <c r="N1679" s="52"/>
      <c r="O1679" s="59"/>
      <c r="P1679" s="52"/>
    </row>
    <row r="1680" spans="1:16">
      <c r="A1680" s="51"/>
      <c r="B1680" s="52"/>
      <c r="C1680" s="148"/>
      <c r="D1680" s="52"/>
      <c r="E1680" s="52"/>
      <c r="F1680" s="52"/>
      <c r="G1680" s="52"/>
      <c r="H1680" s="52"/>
      <c r="I1680" s="52"/>
      <c r="J1680" s="52"/>
      <c r="K1680" s="52"/>
      <c r="L1680" s="52"/>
      <c r="M1680" s="52"/>
      <c r="N1680" s="52"/>
      <c r="O1680" s="59"/>
      <c r="P1680" s="52"/>
    </row>
    <row r="1681" spans="1:16">
      <c r="A1681" s="51"/>
      <c r="B1681" s="52"/>
      <c r="C1681" s="148"/>
      <c r="D1681" s="52"/>
      <c r="E1681" s="52"/>
      <c r="F1681" s="52"/>
      <c r="G1681" s="52"/>
      <c r="H1681" s="52"/>
      <c r="I1681" s="52"/>
      <c r="J1681" s="52"/>
      <c r="K1681" s="52"/>
      <c r="L1681" s="52"/>
      <c r="M1681" s="52"/>
      <c r="N1681" s="52"/>
      <c r="O1681" s="59"/>
      <c r="P1681" s="52"/>
    </row>
    <row r="1682" spans="1:16">
      <c r="A1682" s="51"/>
      <c r="B1682" s="52"/>
      <c r="C1682" s="148"/>
      <c r="D1682" s="52"/>
      <c r="E1682" s="52"/>
      <c r="F1682" s="52"/>
      <c r="G1682" s="52"/>
      <c r="H1682" s="52"/>
      <c r="I1682" s="52"/>
      <c r="J1682" s="52"/>
      <c r="K1682" s="52"/>
      <c r="L1682" s="52"/>
      <c r="M1682" s="52"/>
      <c r="N1682" s="52"/>
      <c r="O1682" s="59"/>
      <c r="P1682" s="52"/>
    </row>
    <row r="1683" spans="1:16">
      <c r="A1683" s="51"/>
      <c r="B1683" s="52"/>
      <c r="C1683" s="148"/>
      <c r="D1683" s="52"/>
      <c r="E1683" s="52"/>
      <c r="F1683" s="52"/>
      <c r="G1683" s="52"/>
      <c r="H1683" s="52"/>
      <c r="I1683" s="52"/>
      <c r="J1683" s="52"/>
      <c r="K1683" s="52"/>
      <c r="L1683" s="52"/>
      <c r="M1683" s="52"/>
      <c r="N1683" s="52"/>
      <c r="O1683" s="59"/>
      <c r="P1683" s="52"/>
    </row>
    <row r="1684" spans="1:16">
      <c r="A1684" s="51"/>
      <c r="B1684" s="52"/>
      <c r="C1684" s="148"/>
      <c r="D1684" s="52"/>
      <c r="E1684" s="52"/>
      <c r="F1684" s="52"/>
      <c r="G1684" s="52"/>
      <c r="H1684" s="52"/>
      <c r="I1684" s="52"/>
      <c r="J1684" s="52"/>
      <c r="K1684" s="52"/>
      <c r="L1684" s="52"/>
      <c r="M1684" s="52"/>
      <c r="N1684" s="52"/>
      <c r="O1684" s="59"/>
      <c r="P1684" s="52"/>
    </row>
    <row r="1685" spans="1:16">
      <c r="A1685" s="51"/>
      <c r="B1685" s="52"/>
      <c r="C1685" s="148"/>
      <c r="D1685" s="52"/>
      <c r="E1685" s="52"/>
      <c r="F1685" s="52"/>
      <c r="G1685" s="52"/>
      <c r="H1685" s="52"/>
      <c r="I1685" s="52"/>
      <c r="J1685" s="52"/>
      <c r="K1685" s="52"/>
      <c r="L1685" s="52"/>
      <c r="M1685" s="52"/>
      <c r="N1685" s="52"/>
      <c r="O1685" s="59"/>
      <c r="P1685" s="52"/>
    </row>
    <row r="1686" spans="1:16">
      <c r="A1686" s="51"/>
      <c r="B1686" s="52"/>
      <c r="C1686" s="148"/>
      <c r="D1686" s="52"/>
      <c r="E1686" s="52"/>
      <c r="F1686" s="52"/>
      <c r="G1686" s="52"/>
      <c r="H1686" s="52"/>
      <c r="I1686" s="52"/>
      <c r="J1686" s="52"/>
      <c r="K1686" s="52"/>
      <c r="L1686" s="52"/>
      <c r="M1686" s="52"/>
      <c r="N1686" s="52"/>
      <c r="O1686" s="59"/>
      <c r="P1686" s="52"/>
    </row>
    <row r="1687" spans="1:16">
      <c r="A1687" s="51"/>
      <c r="B1687" s="52"/>
      <c r="C1687" s="148"/>
      <c r="D1687" s="52"/>
      <c r="E1687" s="52"/>
      <c r="F1687" s="52"/>
      <c r="G1687" s="52"/>
      <c r="H1687" s="52"/>
      <c r="I1687" s="52"/>
      <c r="J1687" s="52"/>
      <c r="K1687" s="52"/>
      <c r="L1687" s="52"/>
      <c r="M1687" s="52"/>
      <c r="N1687" s="52"/>
      <c r="O1687" s="59"/>
      <c r="P1687" s="52"/>
    </row>
    <row r="1688" spans="1:16">
      <c r="A1688" s="51"/>
      <c r="B1688" s="52"/>
      <c r="C1688" s="148"/>
      <c r="D1688" s="52"/>
      <c r="E1688" s="52"/>
      <c r="F1688" s="52"/>
      <c r="G1688" s="52"/>
      <c r="H1688" s="52"/>
      <c r="I1688" s="52"/>
      <c r="J1688" s="52"/>
      <c r="K1688" s="52"/>
      <c r="L1688" s="52"/>
      <c r="M1688" s="52"/>
      <c r="N1688" s="52"/>
      <c r="O1688" s="59"/>
      <c r="P1688" s="52"/>
    </row>
    <row r="1689" spans="1:16">
      <c r="A1689" s="51"/>
      <c r="B1689" s="52"/>
      <c r="C1689" s="148"/>
      <c r="D1689" s="52"/>
      <c r="E1689" s="52"/>
      <c r="F1689" s="52"/>
      <c r="G1689" s="52"/>
      <c r="H1689" s="52"/>
      <c r="I1689" s="52"/>
      <c r="J1689" s="52"/>
      <c r="K1689" s="52"/>
      <c r="L1689" s="52"/>
      <c r="M1689" s="52"/>
      <c r="N1689" s="52"/>
      <c r="O1689" s="59"/>
      <c r="P1689" s="52"/>
    </row>
    <row r="1690" spans="1:16">
      <c r="A1690" s="51"/>
      <c r="B1690" s="52"/>
      <c r="C1690" s="148"/>
      <c r="D1690" s="52"/>
      <c r="E1690" s="52"/>
      <c r="F1690" s="52"/>
      <c r="G1690" s="52"/>
      <c r="H1690" s="52"/>
      <c r="I1690" s="52"/>
      <c r="J1690" s="52"/>
      <c r="K1690" s="52"/>
      <c r="L1690" s="52"/>
      <c r="M1690" s="52"/>
      <c r="N1690" s="52"/>
      <c r="O1690" s="59"/>
      <c r="P1690" s="52"/>
    </row>
    <row r="1691" spans="1:16">
      <c r="A1691" s="51"/>
      <c r="B1691" s="52"/>
      <c r="C1691" s="148"/>
      <c r="D1691" s="52"/>
      <c r="E1691" s="52"/>
      <c r="F1691" s="52"/>
      <c r="G1691" s="52"/>
      <c r="H1691" s="52"/>
      <c r="I1691" s="52"/>
      <c r="J1691" s="52"/>
      <c r="K1691" s="52"/>
      <c r="L1691" s="52"/>
      <c r="M1691" s="52"/>
      <c r="N1691" s="52"/>
      <c r="O1691" s="59"/>
      <c r="P1691" s="52"/>
    </row>
    <row r="1692" spans="1:16">
      <c r="A1692" s="51"/>
      <c r="B1692" s="52"/>
      <c r="C1692" s="148"/>
      <c r="D1692" s="52"/>
      <c r="E1692" s="52"/>
      <c r="F1692" s="52"/>
      <c r="G1692" s="52"/>
      <c r="H1692" s="52"/>
      <c r="I1692" s="52"/>
      <c r="J1692" s="52"/>
      <c r="K1692" s="52"/>
      <c r="L1692" s="52"/>
      <c r="M1692" s="52"/>
      <c r="N1692" s="52"/>
      <c r="O1692" s="59"/>
      <c r="P1692" s="52"/>
    </row>
    <row r="1693" spans="1:16">
      <c r="A1693" s="51"/>
      <c r="B1693" s="52"/>
      <c r="C1693" s="148"/>
      <c r="D1693" s="52"/>
      <c r="E1693" s="52"/>
      <c r="F1693" s="52"/>
      <c r="G1693" s="52"/>
      <c r="H1693" s="52"/>
      <c r="I1693" s="52"/>
      <c r="J1693" s="52"/>
      <c r="K1693" s="52"/>
      <c r="L1693" s="52"/>
      <c r="M1693" s="52"/>
      <c r="N1693" s="52"/>
      <c r="O1693" s="59"/>
      <c r="P1693" s="52"/>
    </row>
    <row r="1694" spans="1:16">
      <c r="A1694" s="51"/>
      <c r="B1694" s="52"/>
      <c r="C1694" s="148"/>
      <c r="D1694" s="52"/>
      <c r="E1694" s="52"/>
      <c r="F1694" s="52"/>
      <c r="G1694" s="52"/>
      <c r="H1694" s="52"/>
      <c r="I1694" s="52"/>
      <c r="J1694" s="52"/>
      <c r="K1694" s="52"/>
      <c r="L1694" s="52"/>
      <c r="M1694" s="52"/>
      <c r="N1694" s="52"/>
      <c r="O1694" s="59"/>
      <c r="P1694" s="52"/>
    </row>
    <row r="1695" spans="1:16">
      <c r="A1695" s="51"/>
      <c r="B1695" s="52"/>
      <c r="C1695" s="148"/>
      <c r="D1695" s="52"/>
      <c r="E1695" s="52"/>
      <c r="F1695" s="52"/>
      <c r="G1695" s="52"/>
      <c r="H1695" s="52"/>
      <c r="I1695" s="52"/>
      <c r="J1695" s="52"/>
      <c r="K1695" s="52"/>
      <c r="L1695" s="52"/>
      <c r="M1695" s="52"/>
      <c r="N1695" s="52"/>
      <c r="O1695" s="59"/>
      <c r="P1695" s="52"/>
    </row>
    <row r="1696" spans="1:16">
      <c r="A1696" s="51"/>
      <c r="B1696" s="52"/>
      <c r="C1696" s="148"/>
      <c r="D1696" s="52"/>
      <c r="E1696" s="52"/>
      <c r="F1696" s="52"/>
      <c r="G1696" s="52"/>
      <c r="H1696" s="52"/>
      <c r="I1696" s="52"/>
      <c r="J1696" s="52"/>
      <c r="K1696" s="52"/>
      <c r="L1696" s="52"/>
      <c r="M1696" s="52"/>
      <c r="N1696" s="52"/>
      <c r="O1696" s="59"/>
      <c r="P1696" s="52"/>
    </row>
    <row r="1697" spans="1:16">
      <c r="A1697" s="51"/>
      <c r="B1697" s="52"/>
      <c r="C1697" s="148"/>
      <c r="D1697" s="52"/>
      <c r="E1697" s="52"/>
      <c r="F1697" s="52"/>
      <c r="G1697" s="52"/>
      <c r="H1697" s="52"/>
      <c r="I1697" s="52"/>
      <c r="J1697" s="52"/>
      <c r="K1697" s="52"/>
      <c r="L1697" s="52"/>
      <c r="M1697" s="52"/>
      <c r="N1697" s="52"/>
      <c r="O1697" s="59"/>
      <c r="P1697" s="52"/>
    </row>
    <row r="1698" spans="1:16">
      <c r="A1698" s="51"/>
      <c r="B1698" s="52"/>
      <c r="C1698" s="148"/>
      <c r="D1698" s="52"/>
      <c r="E1698" s="52"/>
      <c r="F1698" s="52"/>
      <c r="G1698" s="52"/>
      <c r="H1698" s="52"/>
      <c r="I1698" s="52"/>
      <c r="J1698" s="52"/>
      <c r="K1698" s="52"/>
      <c r="L1698" s="52"/>
      <c r="M1698" s="52"/>
      <c r="N1698" s="52"/>
      <c r="O1698" s="59"/>
      <c r="P1698" s="52"/>
    </row>
    <row r="1699" spans="1:16">
      <c r="A1699" s="51"/>
      <c r="B1699" s="52"/>
      <c r="C1699" s="148"/>
      <c r="D1699" s="52"/>
      <c r="E1699" s="52"/>
      <c r="F1699" s="52"/>
      <c r="G1699" s="52"/>
      <c r="H1699" s="52"/>
      <c r="I1699" s="52"/>
      <c r="J1699" s="52"/>
      <c r="K1699" s="52"/>
      <c r="L1699" s="52"/>
      <c r="M1699" s="52"/>
      <c r="N1699" s="52"/>
      <c r="O1699" s="59"/>
      <c r="P1699" s="52"/>
    </row>
    <row r="1700" spans="1:16">
      <c r="A1700" s="51"/>
      <c r="B1700" s="52"/>
      <c r="C1700" s="148"/>
      <c r="D1700" s="52"/>
      <c r="E1700" s="52"/>
      <c r="F1700" s="52"/>
      <c r="G1700" s="52"/>
      <c r="H1700" s="52"/>
      <c r="I1700" s="52"/>
      <c r="J1700" s="52"/>
      <c r="K1700" s="52"/>
      <c r="L1700" s="52"/>
      <c r="M1700" s="52"/>
      <c r="N1700" s="52"/>
      <c r="O1700" s="59"/>
      <c r="P1700" s="52"/>
    </row>
    <row r="1701" spans="1:16">
      <c r="A1701" s="51"/>
      <c r="B1701" s="52"/>
      <c r="C1701" s="148"/>
      <c r="D1701" s="52"/>
      <c r="E1701" s="52"/>
      <c r="F1701" s="52"/>
      <c r="G1701" s="52"/>
      <c r="H1701" s="52"/>
      <c r="I1701" s="52"/>
      <c r="J1701" s="52"/>
      <c r="K1701" s="52"/>
      <c r="L1701" s="52"/>
      <c r="M1701" s="52"/>
      <c r="N1701" s="52"/>
      <c r="O1701" s="59"/>
      <c r="P1701" s="52"/>
    </row>
    <row r="1702" spans="1:16">
      <c r="A1702" s="51"/>
      <c r="B1702" s="52"/>
      <c r="C1702" s="148"/>
      <c r="D1702" s="52"/>
      <c r="E1702" s="52"/>
      <c r="F1702" s="52"/>
      <c r="G1702" s="52"/>
      <c r="H1702" s="52"/>
      <c r="I1702" s="52"/>
      <c r="J1702" s="52"/>
      <c r="K1702" s="52"/>
      <c r="L1702" s="52"/>
      <c r="M1702" s="52"/>
      <c r="N1702" s="52"/>
      <c r="O1702" s="59"/>
      <c r="P1702" s="52"/>
    </row>
    <row r="1703" spans="1:16">
      <c r="A1703" s="51"/>
      <c r="B1703" s="52"/>
      <c r="C1703" s="148"/>
      <c r="D1703" s="52"/>
      <c r="E1703" s="52"/>
      <c r="F1703" s="52"/>
      <c r="G1703" s="52"/>
      <c r="H1703" s="52"/>
      <c r="I1703" s="52"/>
      <c r="J1703" s="52"/>
      <c r="K1703" s="52"/>
      <c r="L1703" s="52"/>
      <c r="M1703" s="52"/>
      <c r="N1703" s="52"/>
      <c r="O1703" s="59"/>
      <c r="P1703" s="52"/>
    </row>
    <row r="1704" spans="1:16">
      <c r="A1704" s="51"/>
      <c r="B1704" s="52"/>
      <c r="C1704" s="148"/>
      <c r="D1704" s="52"/>
      <c r="E1704" s="52"/>
      <c r="F1704" s="52"/>
      <c r="G1704" s="52"/>
      <c r="H1704" s="52"/>
      <c r="I1704" s="52"/>
      <c r="J1704" s="52"/>
      <c r="K1704" s="52"/>
      <c r="L1704" s="52"/>
      <c r="M1704" s="52"/>
      <c r="N1704" s="52"/>
      <c r="O1704" s="59"/>
      <c r="P1704" s="52"/>
    </row>
    <row r="1705" spans="1:16">
      <c r="A1705" s="51"/>
      <c r="B1705" s="52"/>
      <c r="C1705" s="148"/>
      <c r="D1705" s="52"/>
      <c r="E1705" s="52"/>
      <c r="F1705" s="52"/>
      <c r="G1705" s="52"/>
      <c r="H1705" s="52"/>
      <c r="I1705" s="52"/>
      <c r="J1705" s="52"/>
      <c r="K1705" s="52"/>
      <c r="L1705" s="52"/>
      <c r="M1705" s="52"/>
      <c r="N1705" s="52"/>
      <c r="O1705" s="59"/>
      <c r="P1705" s="52"/>
    </row>
    <row r="1706" spans="1:16">
      <c r="A1706" s="51"/>
      <c r="B1706" s="52"/>
      <c r="C1706" s="148"/>
      <c r="D1706" s="52"/>
      <c r="E1706" s="52"/>
      <c r="F1706" s="52"/>
      <c r="G1706" s="52"/>
      <c r="H1706" s="52"/>
      <c r="I1706" s="52"/>
      <c r="J1706" s="52"/>
      <c r="K1706" s="52"/>
      <c r="L1706" s="52"/>
      <c r="M1706" s="52"/>
      <c r="N1706" s="52"/>
      <c r="O1706" s="59"/>
      <c r="P1706" s="52"/>
    </row>
    <row r="1707" spans="1:16">
      <c r="A1707" s="51"/>
      <c r="B1707" s="52"/>
      <c r="C1707" s="148"/>
      <c r="D1707" s="52"/>
      <c r="E1707" s="52"/>
      <c r="F1707" s="52"/>
      <c r="G1707" s="52"/>
      <c r="H1707" s="52"/>
      <c r="I1707" s="52"/>
      <c r="J1707" s="52"/>
      <c r="K1707" s="52"/>
      <c r="L1707" s="52"/>
      <c r="M1707" s="52"/>
      <c r="N1707" s="52"/>
      <c r="O1707" s="59"/>
      <c r="P1707" s="52"/>
    </row>
    <row r="1708" spans="1:16">
      <c r="A1708" s="51"/>
      <c r="B1708" s="52"/>
      <c r="C1708" s="148"/>
      <c r="D1708" s="52"/>
      <c r="E1708" s="52"/>
      <c r="F1708" s="52"/>
      <c r="G1708" s="52"/>
      <c r="H1708" s="52"/>
      <c r="I1708" s="52"/>
      <c r="J1708" s="52"/>
      <c r="K1708" s="52"/>
      <c r="L1708" s="52"/>
      <c r="M1708" s="52"/>
      <c r="N1708" s="52"/>
      <c r="O1708" s="59"/>
      <c r="P1708" s="52"/>
    </row>
    <row r="1709" spans="1:16">
      <c r="A1709" s="51"/>
      <c r="B1709" s="52"/>
      <c r="C1709" s="148"/>
      <c r="D1709" s="52"/>
      <c r="E1709" s="52"/>
      <c r="F1709" s="52"/>
      <c r="G1709" s="52"/>
      <c r="H1709" s="52"/>
      <c r="I1709" s="52"/>
      <c r="J1709" s="52"/>
      <c r="K1709" s="52"/>
      <c r="L1709" s="52"/>
      <c r="M1709" s="52"/>
      <c r="N1709" s="52"/>
      <c r="O1709" s="59"/>
      <c r="P1709" s="52"/>
    </row>
    <row r="1710" spans="1:16">
      <c r="A1710" s="51"/>
      <c r="B1710" s="52"/>
      <c r="C1710" s="148"/>
      <c r="D1710" s="52"/>
      <c r="E1710" s="52"/>
      <c r="F1710" s="52"/>
      <c r="G1710" s="52"/>
      <c r="H1710" s="52"/>
      <c r="I1710" s="52"/>
      <c r="J1710" s="52"/>
      <c r="K1710" s="52"/>
      <c r="L1710" s="52"/>
      <c r="M1710" s="52"/>
      <c r="N1710" s="52"/>
      <c r="O1710" s="59"/>
      <c r="P1710" s="52"/>
    </row>
    <row r="1711" spans="1:16">
      <c r="A1711" s="51"/>
      <c r="B1711" s="52"/>
      <c r="C1711" s="148"/>
      <c r="D1711" s="52"/>
      <c r="E1711" s="52"/>
      <c r="F1711" s="52"/>
      <c r="G1711" s="52"/>
      <c r="H1711" s="52"/>
      <c r="I1711" s="52"/>
      <c r="J1711" s="52"/>
      <c r="K1711" s="52"/>
      <c r="L1711" s="52"/>
      <c r="M1711" s="52"/>
      <c r="N1711" s="52"/>
      <c r="O1711" s="59"/>
      <c r="P1711" s="52"/>
    </row>
    <row r="1712" spans="1:16">
      <c r="A1712" s="51"/>
      <c r="B1712" s="52"/>
      <c r="C1712" s="148"/>
      <c r="D1712" s="52"/>
      <c r="E1712" s="52"/>
      <c r="F1712" s="52"/>
      <c r="G1712" s="52"/>
      <c r="H1712" s="52"/>
      <c r="I1712" s="52"/>
      <c r="J1712" s="52"/>
      <c r="K1712" s="52"/>
      <c r="L1712" s="52"/>
      <c r="M1712" s="52"/>
      <c r="N1712" s="52"/>
      <c r="O1712" s="59"/>
      <c r="P1712" s="52"/>
    </row>
    <row r="1713" spans="1:16">
      <c r="A1713" s="51"/>
      <c r="B1713" s="52"/>
      <c r="C1713" s="148"/>
      <c r="D1713" s="52"/>
      <c r="E1713" s="52"/>
      <c r="F1713" s="52"/>
      <c r="G1713" s="52"/>
      <c r="H1713" s="52"/>
      <c r="I1713" s="52"/>
      <c r="J1713" s="52"/>
      <c r="K1713" s="52"/>
      <c r="L1713" s="52"/>
      <c r="M1713" s="52"/>
      <c r="N1713" s="52"/>
      <c r="O1713" s="59"/>
      <c r="P1713" s="52"/>
    </row>
    <row r="1714" spans="1:16">
      <c r="A1714" s="51"/>
      <c r="B1714" s="52"/>
      <c r="C1714" s="148"/>
      <c r="D1714" s="52"/>
      <c r="E1714" s="52"/>
      <c r="F1714" s="52"/>
      <c r="G1714" s="52"/>
      <c r="H1714" s="52"/>
      <c r="I1714" s="52"/>
      <c r="J1714" s="52"/>
      <c r="K1714" s="52"/>
      <c r="L1714" s="52"/>
      <c r="M1714" s="52"/>
      <c r="N1714" s="52"/>
      <c r="O1714" s="59"/>
      <c r="P1714" s="52"/>
    </row>
    <row r="1715" spans="1:16">
      <c r="A1715" s="51"/>
      <c r="B1715" s="52"/>
      <c r="C1715" s="148"/>
      <c r="D1715" s="52"/>
      <c r="E1715" s="52"/>
      <c r="F1715" s="52"/>
      <c r="G1715" s="52"/>
      <c r="H1715" s="52"/>
      <c r="I1715" s="52"/>
      <c r="J1715" s="52"/>
      <c r="K1715" s="52"/>
      <c r="L1715" s="52"/>
      <c r="M1715" s="52"/>
      <c r="N1715" s="52"/>
      <c r="O1715" s="59"/>
      <c r="P1715" s="52"/>
    </row>
    <row r="1716" spans="1:16">
      <c r="A1716" s="51"/>
      <c r="B1716" s="52"/>
      <c r="C1716" s="148"/>
      <c r="D1716" s="52"/>
      <c r="E1716" s="52"/>
      <c r="F1716" s="52"/>
      <c r="G1716" s="52"/>
      <c r="H1716" s="52"/>
      <c r="I1716" s="52"/>
      <c r="J1716" s="52"/>
      <c r="K1716" s="52"/>
      <c r="L1716" s="52"/>
      <c r="M1716" s="52"/>
      <c r="N1716" s="52"/>
      <c r="O1716" s="59"/>
      <c r="P1716" s="52"/>
    </row>
    <row r="1717" spans="1:16">
      <c r="A1717" s="51"/>
      <c r="B1717" s="52"/>
      <c r="C1717" s="148"/>
      <c r="D1717" s="52"/>
      <c r="E1717" s="52"/>
      <c r="F1717" s="52"/>
      <c r="G1717" s="52"/>
      <c r="H1717" s="52"/>
      <c r="I1717" s="52"/>
      <c r="J1717" s="52"/>
      <c r="K1717" s="52"/>
      <c r="L1717" s="52"/>
      <c r="M1717" s="52"/>
      <c r="N1717" s="52"/>
      <c r="O1717" s="59"/>
      <c r="P1717" s="52"/>
    </row>
    <row r="1718" spans="1:16">
      <c r="A1718" s="51"/>
      <c r="B1718" s="52"/>
      <c r="C1718" s="148"/>
      <c r="D1718" s="52"/>
      <c r="E1718" s="52"/>
      <c r="F1718" s="52"/>
      <c r="G1718" s="52"/>
      <c r="H1718" s="52"/>
      <c r="I1718" s="52"/>
      <c r="J1718" s="52"/>
      <c r="K1718" s="52"/>
      <c r="L1718" s="52"/>
      <c r="M1718" s="52"/>
      <c r="N1718" s="52"/>
      <c r="O1718" s="59"/>
      <c r="P1718" s="52"/>
    </row>
    <row r="1719" spans="1:16">
      <c r="A1719" s="51"/>
      <c r="B1719" s="52"/>
      <c r="C1719" s="148"/>
      <c r="D1719" s="52"/>
      <c r="E1719" s="52"/>
      <c r="F1719" s="52"/>
      <c r="G1719" s="52"/>
      <c r="H1719" s="52"/>
      <c r="I1719" s="52"/>
      <c r="J1719" s="52"/>
      <c r="K1719" s="52"/>
      <c r="L1719" s="52"/>
      <c r="M1719" s="52"/>
      <c r="N1719" s="52"/>
      <c r="O1719" s="59"/>
      <c r="P1719" s="52"/>
    </row>
    <row r="1720" spans="1:16">
      <c r="A1720" s="51"/>
      <c r="B1720" s="52"/>
      <c r="C1720" s="148"/>
      <c r="D1720" s="52"/>
      <c r="E1720" s="52"/>
      <c r="F1720" s="52"/>
      <c r="G1720" s="52"/>
      <c r="H1720" s="52"/>
      <c r="I1720" s="52"/>
      <c r="J1720" s="52"/>
      <c r="K1720" s="52"/>
      <c r="L1720" s="52"/>
      <c r="M1720" s="52"/>
      <c r="N1720" s="52"/>
      <c r="O1720" s="59"/>
      <c r="P1720" s="52"/>
    </row>
    <row r="1721" spans="1:16">
      <c r="A1721" s="51"/>
      <c r="B1721" s="52"/>
      <c r="C1721" s="148"/>
      <c r="D1721" s="52"/>
      <c r="E1721" s="52"/>
      <c r="F1721" s="52"/>
      <c r="G1721" s="52"/>
      <c r="H1721" s="52"/>
      <c r="I1721" s="52"/>
      <c r="J1721" s="52"/>
      <c r="K1721" s="52"/>
      <c r="L1721" s="52"/>
      <c r="M1721" s="52"/>
      <c r="N1721" s="52"/>
      <c r="O1721" s="59"/>
      <c r="P1721" s="52"/>
    </row>
    <row r="1722" spans="1:16">
      <c r="A1722" s="51"/>
      <c r="B1722" s="52"/>
      <c r="C1722" s="148"/>
      <c r="D1722" s="52"/>
      <c r="E1722" s="52"/>
      <c r="F1722" s="52"/>
      <c r="G1722" s="52"/>
      <c r="H1722" s="52"/>
      <c r="I1722" s="52"/>
      <c r="J1722" s="52"/>
      <c r="K1722" s="52"/>
      <c r="L1722" s="52"/>
      <c r="M1722" s="52"/>
      <c r="N1722" s="52"/>
      <c r="O1722" s="59"/>
      <c r="P1722" s="52"/>
    </row>
    <row r="1723" spans="1:16">
      <c r="A1723" s="51"/>
      <c r="B1723" s="52"/>
      <c r="C1723" s="148"/>
      <c r="D1723" s="52"/>
      <c r="E1723" s="52"/>
      <c r="F1723" s="52"/>
      <c r="G1723" s="52"/>
      <c r="H1723" s="52"/>
      <c r="I1723" s="52"/>
      <c r="J1723" s="52"/>
      <c r="K1723" s="52"/>
      <c r="L1723" s="52"/>
      <c r="M1723" s="52"/>
      <c r="N1723" s="52"/>
      <c r="O1723" s="59"/>
      <c r="P1723" s="52"/>
    </row>
    <row r="1724" spans="1:16">
      <c r="A1724" s="51"/>
      <c r="B1724" s="52"/>
      <c r="C1724" s="148"/>
      <c r="D1724" s="52"/>
      <c r="E1724" s="52"/>
      <c r="F1724" s="52"/>
      <c r="G1724" s="52"/>
      <c r="H1724" s="52"/>
      <c r="I1724" s="52"/>
      <c r="J1724" s="52"/>
      <c r="K1724" s="52"/>
      <c r="L1724" s="52"/>
      <c r="M1724" s="52"/>
      <c r="N1724" s="52"/>
      <c r="O1724" s="59"/>
      <c r="P1724" s="52"/>
    </row>
    <row r="1725" spans="1:16">
      <c r="A1725" s="51"/>
      <c r="B1725" s="52"/>
      <c r="C1725" s="148"/>
      <c r="D1725" s="52"/>
      <c r="E1725" s="52"/>
      <c r="F1725" s="52"/>
      <c r="G1725" s="52"/>
      <c r="H1725" s="52"/>
      <c r="I1725" s="52"/>
      <c r="J1725" s="52"/>
      <c r="K1725" s="52"/>
      <c r="L1725" s="52"/>
      <c r="M1725" s="52"/>
      <c r="N1725" s="52"/>
      <c r="O1725" s="59"/>
      <c r="P1725" s="52"/>
    </row>
    <row r="1726" spans="1:16">
      <c r="A1726" s="51"/>
      <c r="B1726" s="52"/>
      <c r="C1726" s="148"/>
      <c r="D1726" s="52"/>
      <c r="E1726" s="52"/>
      <c r="F1726" s="52"/>
      <c r="G1726" s="52"/>
      <c r="H1726" s="52"/>
      <c r="I1726" s="52"/>
      <c r="J1726" s="52"/>
      <c r="K1726" s="52"/>
      <c r="L1726" s="52"/>
      <c r="M1726" s="52"/>
      <c r="N1726" s="52"/>
      <c r="O1726" s="59"/>
      <c r="P1726" s="52"/>
    </row>
    <row r="1727" spans="1:16">
      <c r="A1727" s="51"/>
      <c r="B1727" s="52"/>
      <c r="C1727" s="148"/>
      <c r="D1727" s="52"/>
      <c r="E1727" s="52"/>
      <c r="F1727" s="52"/>
      <c r="G1727" s="52"/>
      <c r="H1727" s="52"/>
      <c r="I1727" s="52"/>
      <c r="J1727" s="52"/>
      <c r="K1727" s="52"/>
      <c r="L1727" s="52"/>
      <c r="M1727" s="52"/>
      <c r="N1727" s="52"/>
      <c r="O1727" s="59"/>
      <c r="P1727" s="52"/>
    </row>
    <row r="1728" spans="1:16">
      <c r="A1728" s="51"/>
      <c r="B1728" s="52"/>
      <c r="C1728" s="148"/>
      <c r="D1728" s="52"/>
      <c r="E1728" s="52"/>
      <c r="F1728" s="52"/>
      <c r="G1728" s="52"/>
      <c r="H1728" s="52"/>
      <c r="I1728" s="52"/>
      <c r="J1728" s="52"/>
      <c r="K1728" s="52"/>
      <c r="L1728" s="52"/>
      <c r="M1728" s="52"/>
      <c r="N1728" s="52"/>
      <c r="O1728" s="59"/>
      <c r="P1728" s="52"/>
    </row>
    <row r="1729" spans="1:16">
      <c r="A1729" s="51"/>
      <c r="B1729" s="52"/>
      <c r="C1729" s="148"/>
      <c r="D1729" s="52"/>
      <c r="E1729" s="52"/>
      <c r="F1729" s="52"/>
      <c r="G1729" s="52"/>
      <c r="H1729" s="52"/>
      <c r="I1729" s="52"/>
      <c r="J1729" s="52"/>
      <c r="K1729" s="52"/>
      <c r="L1729" s="52"/>
      <c r="M1729" s="52"/>
      <c r="N1729" s="52"/>
      <c r="O1729" s="59"/>
      <c r="P1729" s="52"/>
    </row>
    <row r="1730" spans="1:16">
      <c r="A1730" s="51"/>
      <c r="B1730" s="52"/>
      <c r="C1730" s="148"/>
      <c r="D1730" s="52"/>
      <c r="E1730" s="52"/>
      <c r="F1730" s="52"/>
      <c r="G1730" s="52"/>
      <c r="H1730" s="52"/>
      <c r="I1730" s="52"/>
      <c r="J1730" s="52"/>
      <c r="K1730" s="52"/>
      <c r="L1730" s="52"/>
      <c r="M1730" s="52"/>
      <c r="N1730" s="52"/>
      <c r="O1730" s="59"/>
      <c r="P1730" s="52"/>
    </row>
    <row r="1731" spans="1:16">
      <c r="A1731" s="51"/>
      <c r="B1731" s="52"/>
      <c r="C1731" s="148"/>
      <c r="D1731" s="52"/>
      <c r="E1731" s="52"/>
      <c r="F1731" s="52"/>
      <c r="G1731" s="52"/>
      <c r="H1731" s="52"/>
      <c r="I1731" s="52"/>
      <c r="J1731" s="52"/>
      <c r="K1731" s="52"/>
      <c r="L1731" s="52"/>
      <c r="M1731" s="52"/>
      <c r="N1731" s="52"/>
      <c r="O1731" s="59"/>
      <c r="P1731" s="52"/>
    </row>
    <row r="1732" spans="1:16">
      <c r="A1732" s="51"/>
      <c r="B1732" s="52"/>
      <c r="C1732" s="148"/>
      <c r="D1732" s="52"/>
      <c r="E1732" s="52"/>
      <c r="F1732" s="52"/>
      <c r="G1732" s="52"/>
      <c r="H1732" s="52"/>
      <c r="I1732" s="52"/>
      <c r="J1732" s="52"/>
      <c r="K1732" s="52"/>
      <c r="L1732" s="52"/>
      <c r="M1732" s="52"/>
      <c r="N1732" s="52"/>
      <c r="O1732" s="59"/>
      <c r="P1732" s="52"/>
    </row>
    <row r="1733" spans="1:16">
      <c r="A1733" s="51"/>
      <c r="B1733" s="52"/>
      <c r="C1733" s="148"/>
      <c r="D1733" s="52"/>
      <c r="E1733" s="52"/>
      <c r="F1733" s="52"/>
      <c r="G1733" s="52"/>
      <c r="H1733" s="52"/>
      <c r="I1733" s="52"/>
      <c r="J1733" s="52"/>
      <c r="K1733" s="52"/>
      <c r="L1733" s="52"/>
      <c r="M1733" s="52"/>
      <c r="N1733" s="52"/>
      <c r="O1733" s="59"/>
      <c r="P1733" s="52"/>
    </row>
    <row r="1734" spans="1:16">
      <c r="A1734" s="51"/>
      <c r="B1734" s="52"/>
      <c r="C1734" s="148"/>
      <c r="D1734" s="52"/>
      <c r="E1734" s="52"/>
      <c r="F1734" s="52"/>
      <c r="G1734" s="52"/>
      <c r="H1734" s="52"/>
      <c r="I1734" s="52"/>
      <c r="J1734" s="52"/>
      <c r="K1734" s="52"/>
      <c r="L1734" s="52"/>
      <c r="M1734" s="52"/>
      <c r="N1734" s="52"/>
      <c r="O1734" s="59"/>
      <c r="P1734" s="52"/>
    </row>
    <row r="1735" spans="1:16">
      <c r="A1735" s="51"/>
      <c r="B1735" s="52"/>
      <c r="C1735" s="148"/>
      <c r="D1735" s="52"/>
      <c r="E1735" s="52"/>
      <c r="F1735" s="52"/>
      <c r="G1735" s="52"/>
      <c r="H1735" s="52"/>
      <c r="I1735" s="52"/>
      <c r="J1735" s="52"/>
      <c r="K1735" s="52"/>
      <c r="L1735" s="52"/>
      <c r="M1735" s="52"/>
      <c r="N1735" s="52"/>
      <c r="O1735" s="59"/>
      <c r="P1735" s="52"/>
    </row>
    <row r="1736" spans="1:16">
      <c r="A1736" s="51"/>
      <c r="B1736" s="52"/>
      <c r="C1736" s="148"/>
      <c r="D1736" s="52"/>
      <c r="E1736" s="52"/>
      <c r="F1736" s="52"/>
      <c r="G1736" s="52"/>
      <c r="H1736" s="52"/>
      <c r="I1736" s="52"/>
      <c r="J1736" s="52"/>
      <c r="K1736" s="52"/>
      <c r="L1736" s="52"/>
      <c r="M1736" s="52"/>
      <c r="N1736" s="52"/>
      <c r="O1736" s="59"/>
      <c r="P1736" s="52"/>
    </row>
    <row r="1737" spans="1:16">
      <c r="A1737" s="51"/>
      <c r="B1737" s="52"/>
      <c r="C1737" s="148"/>
      <c r="D1737" s="52"/>
      <c r="E1737" s="52"/>
      <c r="F1737" s="52"/>
      <c r="G1737" s="52"/>
      <c r="H1737" s="52"/>
      <c r="I1737" s="52"/>
      <c r="J1737" s="52"/>
      <c r="K1737" s="52"/>
      <c r="L1737" s="52"/>
      <c r="M1737" s="52"/>
      <c r="N1737" s="52"/>
      <c r="O1737" s="59"/>
      <c r="P1737" s="52"/>
    </row>
    <row r="1738" spans="1:16">
      <c r="A1738" s="51"/>
      <c r="B1738" s="52"/>
      <c r="C1738" s="148"/>
      <c r="D1738" s="52"/>
      <c r="E1738" s="52"/>
      <c r="F1738" s="52"/>
      <c r="G1738" s="52"/>
      <c r="H1738" s="52"/>
      <c r="I1738" s="52"/>
      <c r="J1738" s="52"/>
      <c r="K1738" s="52"/>
      <c r="L1738" s="52"/>
      <c r="M1738" s="52"/>
      <c r="N1738" s="52"/>
      <c r="O1738" s="59"/>
      <c r="P1738" s="52"/>
    </row>
    <row r="1739" spans="1:16">
      <c r="A1739" s="51"/>
      <c r="B1739" s="52"/>
      <c r="C1739" s="148"/>
      <c r="D1739" s="52"/>
      <c r="E1739" s="52"/>
      <c r="F1739" s="52"/>
      <c r="G1739" s="52"/>
      <c r="H1739" s="52"/>
      <c r="I1739" s="52"/>
      <c r="J1739" s="52"/>
      <c r="K1739" s="52"/>
      <c r="L1739" s="52"/>
      <c r="M1739" s="52"/>
      <c r="N1739" s="52"/>
      <c r="O1739" s="59"/>
      <c r="P1739" s="52"/>
    </row>
    <row r="1740" spans="1:16">
      <c r="A1740" s="51"/>
      <c r="B1740" s="52"/>
      <c r="C1740" s="148"/>
      <c r="D1740" s="52"/>
      <c r="E1740" s="52"/>
      <c r="F1740" s="52"/>
      <c r="G1740" s="52"/>
      <c r="H1740" s="52"/>
      <c r="I1740" s="52"/>
      <c r="J1740" s="52"/>
      <c r="K1740" s="52"/>
      <c r="L1740" s="52"/>
      <c r="M1740" s="52"/>
      <c r="N1740" s="52"/>
      <c r="O1740" s="59"/>
      <c r="P1740" s="52"/>
    </row>
    <row r="1741" spans="1:16">
      <c r="A1741" s="51"/>
      <c r="B1741" s="52"/>
      <c r="C1741" s="148"/>
      <c r="D1741" s="52"/>
      <c r="E1741" s="52"/>
      <c r="F1741" s="52"/>
      <c r="G1741" s="52"/>
      <c r="H1741" s="52"/>
      <c r="I1741" s="52"/>
      <c r="J1741" s="52"/>
      <c r="K1741" s="52"/>
      <c r="L1741" s="52"/>
      <c r="M1741" s="52"/>
      <c r="N1741" s="52"/>
      <c r="O1741" s="59"/>
      <c r="P1741" s="52"/>
    </row>
    <row r="1742" spans="1:16">
      <c r="A1742" s="51"/>
      <c r="B1742" s="52"/>
      <c r="C1742" s="148"/>
      <c r="D1742" s="52"/>
      <c r="E1742" s="52"/>
      <c r="F1742" s="52"/>
      <c r="G1742" s="52"/>
      <c r="H1742" s="52"/>
      <c r="I1742" s="52"/>
      <c r="J1742" s="52"/>
      <c r="K1742" s="52"/>
      <c r="L1742" s="52"/>
      <c r="M1742" s="52"/>
      <c r="N1742" s="52"/>
      <c r="O1742" s="59"/>
      <c r="P1742" s="52"/>
    </row>
    <row r="1743" spans="1:16">
      <c r="A1743" s="51"/>
      <c r="B1743" s="52"/>
      <c r="C1743" s="148"/>
      <c r="D1743" s="52"/>
      <c r="E1743" s="52"/>
      <c r="F1743" s="52"/>
      <c r="G1743" s="52"/>
      <c r="H1743" s="52"/>
      <c r="I1743" s="52"/>
      <c r="J1743" s="52"/>
      <c r="K1743" s="52"/>
      <c r="L1743" s="52"/>
      <c r="M1743" s="52"/>
      <c r="N1743" s="52"/>
      <c r="O1743" s="59"/>
      <c r="P1743" s="52"/>
    </row>
    <row r="1744" spans="1:16">
      <c r="A1744" s="51"/>
      <c r="B1744" s="52"/>
      <c r="C1744" s="148"/>
      <c r="D1744" s="52"/>
      <c r="E1744" s="52"/>
      <c r="F1744" s="52"/>
      <c r="G1744" s="52"/>
      <c r="H1744" s="52"/>
      <c r="I1744" s="52"/>
      <c r="J1744" s="52"/>
      <c r="K1744" s="52"/>
      <c r="L1744" s="52"/>
      <c r="M1744" s="52"/>
      <c r="N1744" s="52"/>
      <c r="O1744" s="59"/>
      <c r="P1744" s="52"/>
    </row>
    <row r="1745" spans="1:16">
      <c r="A1745" s="51"/>
      <c r="B1745" s="52"/>
      <c r="C1745" s="148"/>
      <c r="D1745" s="52"/>
      <c r="E1745" s="52"/>
      <c r="F1745" s="52"/>
      <c r="G1745" s="52"/>
      <c r="H1745" s="52"/>
      <c r="I1745" s="52"/>
      <c r="J1745" s="52"/>
      <c r="K1745" s="52"/>
      <c r="L1745" s="52"/>
      <c r="M1745" s="52"/>
      <c r="N1745" s="52"/>
      <c r="O1745" s="59"/>
      <c r="P1745" s="52"/>
    </row>
    <row r="1746" spans="1:16">
      <c r="A1746" s="51"/>
      <c r="B1746" s="52"/>
      <c r="C1746" s="148"/>
      <c r="D1746" s="52"/>
      <c r="E1746" s="52"/>
      <c r="F1746" s="52"/>
      <c r="G1746" s="52"/>
      <c r="H1746" s="52"/>
      <c r="I1746" s="52"/>
      <c r="J1746" s="52"/>
      <c r="K1746" s="52"/>
      <c r="L1746" s="52"/>
      <c r="M1746" s="52"/>
      <c r="N1746" s="52"/>
      <c r="O1746" s="59"/>
      <c r="P1746" s="52"/>
    </row>
    <row r="1747" spans="1:16">
      <c r="A1747" s="51"/>
      <c r="B1747" s="52"/>
      <c r="C1747" s="148"/>
      <c r="D1747" s="52"/>
      <c r="E1747" s="52"/>
      <c r="F1747" s="52"/>
      <c r="G1747" s="52"/>
      <c r="H1747" s="52"/>
      <c r="I1747" s="52"/>
      <c r="J1747" s="52"/>
      <c r="K1747" s="52"/>
      <c r="L1747" s="52"/>
      <c r="M1747" s="52"/>
      <c r="N1747" s="52"/>
      <c r="O1747" s="59"/>
      <c r="P1747" s="52"/>
    </row>
    <row r="1748" spans="1:16">
      <c r="A1748" s="51"/>
      <c r="B1748" s="52"/>
      <c r="C1748" s="148"/>
      <c r="D1748" s="52"/>
      <c r="E1748" s="52"/>
      <c r="F1748" s="52"/>
      <c r="G1748" s="52"/>
      <c r="H1748" s="52"/>
      <c r="I1748" s="52"/>
      <c r="J1748" s="52"/>
      <c r="K1748" s="52"/>
      <c r="L1748" s="52"/>
      <c r="M1748" s="52"/>
      <c r="N1748" s="52"/>
      <c r="O1748" s="59"/>
      <c r="P1748" s="52"/>
    </row>
    <row r="1749" spans="1:16">
      <c r="A1749" s="51"/>
      <c r="B1749" s="52"/>
      <c r="C1749" s="148"/>
      <c r="D1749" s="52"/>
      <c r="E1749" s="52"/>
      <c r="F1749" s="52"/>
      <c r="G1749" s="52"/>
      <c r="H1749" s="52"/>
      <c r="I1749" s="52"/>
      <c r="J1749" s="52"/>
      <c r="K1749" s="52"/>
      <c r="L1749" s="52"/>
      <c r="M1749" s="52"/>
      <c r="N1749" s="52"/>
      <c r="O1749" s="59"/>
      <c r="P1749" s="52"/>
    </row>
    <row r="1750" spans="1:16">
      <c r="A1750" s="51"/>
      <c r="B1750" s="52"/>
      <c r="C1750" s="148"/>
      <c r="D1750" s="52"/>
      <c r="E1750" s="52"/>
      <c r="F1750" s="52"/>
      <c r="G1750" s="52"/>
      <c r="H1750" s="52"/>
      <c r="I1750" s="52"/>
      <c r="J1750" s="52"/>
      <c r="K1750" s="52"/>
      <c r="L1750" s="52"/>
      <c r="M1750" s="52"/>
      <c r="N1750" s="52"/>
      <c r="O1750" s="59"/>
      <c r="P1750" s="52"/>
    </row>
    <row r="1751" spans="1:16">
      <c r="A1751" s="51"/>
      <c r="B1751" s="52"/>
      <c r="C1751" s="148"/>
      <c r="D1751" s="52"/>
      <c r="E1751" s="52"/>
      <c r="F1751" s="52"/>
      <c r="G1751" s="52"/>
      <c r="H1751" s="52"/>
      <c r="I1751" s="52"/>
      <c r="J1751" s="52"/>
      <c r="K1751" s="52"/>
      <c r="L1751" s="52"/>
      <c r="M1751" s="52"/>
      <c r="N1751" s="52"/>
      <c r="O1751" s="59"/>
      <c r="P1751" s="52"/>
    </row>
    <row r="1752" spans="1:16">
      <c r="A1752" s="51"/>
      <c r="B1752" s="52"/>
      <c r="C1752" s="148"/>
      <c r="D1752" s="52"/>
      <c r="E1752" s="52"/>
      <c r="F1752" s="52"/>
      <c r="G1752" s="52"/>
      <c r="H1752" s="52"/>
      <c r="I1752" s="52"/>
      <c r="J1752" s="52"/>
      <c r="K1752" s="52"/>
      <c r="L1752" s="52"/>
      <c r="M1752" s="52"/>
      <c r="N1752" s="52"/>
      <c r="O1752" s="59"/>
      <c r="P1752" s="52"/>
    </row>
    <row r="1753" spans="1:16">
      <c r="A1753" s="51"/>
      <c r="B1753" s="52"/>
      <c r="C1753" s="148"/>
      <c r="D1753" s="52"/>
      <c r="E1753" s="52"/>
      <c r="F1753" s="52"/>
      <c r="G1753" s="52"/>
      <c r="H1753" s="52"/>
      <c r="I1753" s="52"/>
      <c r="J1753" s="52"/>
      <c r="K1753" s="52"/>
      <c r="L1753" s="52"/>
      <c r="M1753" s="52"/>
      <c r="N1753" s="52"/>
      <c r="O1753" s="59"/>
      <c r="P1753" s="52"/>
    </row>
    <row r="1754" spans="1:16">
      <c r="A1754" s="51"/>
      <c r="B1754" s="52"/>
      <c r="C1754" s="148"/>
      <c r="D1754" s="52"/>
      <c r="E1754" s="52"/>
      <c r="F1754" s="52"/>
      <c r="G1754" s="52"/>
      <c r="H1754" s="52"/>
      <c r="I1754" s="52"/>
      <c r="J1754" s="52"/>
      <c r="K1754" s="52"/>
      <c r="L1754" s="52"/>
      <c r="M1754" s="52"/>
      <c r="N1754" s="52"/>
      <c r="O1754" s="59"/>
      <c r="P1754" s="52"/>
    </row>
    <row r="1755" spans="1:16">
      <c r="A1755" s="51"/>
      <c r="B1755" s="52"/>
      <c r="C1755" s="148"/>
      <c r="D1755" s="52"/>
      <c r="E1755" s="52"/>
      <c r="F1755" s="52"/>
      <c r="G1755" s="52"/>
      <c r="H1755" s="52"/>
      <c r="I1755" s="52"/>
      <c r="J1755" s="52"/>
      <c r="K1755" s="52"/>
      <c r="L1755" s="52"/>
      <c r="M1755" s="52"/>
      <c r="N1755" s="52"/>
      <c r="O1755" s="59"/>
      <c r="P1755" s="52"/>
    </row>
    <row r="1756" spans="1:16">
      <c r="A1756" s="51"/>
      <c r="B1756" s="52"/>
      <c r="C1756" s="148"/>
      <c r="D1756" s="52"/>
      <c r="E1756" s="52"/>
      <c r="F1756" s="52"/>
      <c r="G1756" s="52"/>
      <c r="H1756" s="52"/>
      <c r="I1756" s="52"/>
      <c r="J1756" s="52"/>
      <c r="K1756" s="52"/>
      <c r="L1756" s="52"/>
      <c r="M1756" s="52"/>
      <c r="N1756" s="52"/>
      <c r="O1756" s="59"/>
      <c r="P1756" s="52"/>
    </row>
    <row r="1757" spans="1:16">
      <c r="A1757" s="51"/>
      <c r="B1757" s="52"/>
      <c r="C1757" s="148"/>
      <c r="D1757" s="52"/>
      <c r="E1757" s="52"/>
      <c r="F1757" s="52"/>
      <c r="G1757" s="52"/>
      <c r="H1757" s="52"/>
      <c r="I1757" s="52"/>
      <c r="J1757" s="52"/>
      <c r="K1757" s="52"/>
      <c r="L1757" s="52"/>
      <c r="M1757" s="52"/>
      <c r="N1757" s="52"/>
      <c r="O1757" s="59"/>
      <c r="P1757" s="52"/>
    </row>
    <row r="1758" spans="1:16">
      <c r="A1758" s="51"/>
      <c r="B1758" s="52"/>
      <c r="C1758" s="148"/>
      <c r="D1758" s="52"/>
      <c r="E1758" s="52"/>
      <c r="F1758" s="52"/>
      <c r="G1758" s="52"/>
      <c r="H1758" s="52"/>
      <c r="I1758" s="52"/>
      <c r="J1758" s="52"/>
      <c r="K1758" s="52"/>
      <c r="L1758" s="52"/>
      <c r="M1758" s="52"/>
      <c r="N1758" s="52"/>
      <c r="O1758" s="59"/>
      <c r="P1758" s="52"/>
    </row>
    <row r="1759" spans="1:16">
      <c r="A1759" s="51"/>
      <c r="B1759" s="52"/>
      <c r="C1759" s="148"/>
      <c r="D1759" s="52"/>
      <c r="E1759" s="52"/>
      <c r="F1759" s="52"/>
      <c r="G1759" s="52"/>
      <c r="H1759" s="52"/>
      <c r="I1759" s="52"/>
      <c r="J1759" s="52"/>
      <c r="K1759" s="52"/>
      <c r="L1759" s="52"/>
      <c r="M1759" s="52"/>
      <c r="N1759" s="52"/>
      <c r="O1759" s="59"/>
      <c r="P1759" s="52"/>
    </row>
    <row r="1760" spans="1:16">
      <c r="A1760" s="51"/>
      <c r="B1760" s="52"/>
      <c r="C1760" s="148"/>
      <c r="D1760" s="52"/>
      <c r="E1760" s="52"/>
      <c r="F1760" s="52"/>
      <c r="G1760" s="52"/>
      <c r="H1760" s="52"/>
      <c r="I1760" s="52"/>
      <c r="J1760" s="52"/>
      <c r="K1760" s="52"/>
      <c r="L1760" s="52"/>
      <c r="M1760" s="52"/>
      <c r="N1760" s="52"/>
      <c r="O1760" s="59"/>
      <c r="P1760" s="52"/>
    </row>
    <row r="1761" spans="1:16">
      <c r="A1761" s="51"/>
      <c r="B1761" s="52"/>
      <c r="C1761" s="148"/>
      <c r="D1761" s="52"/>
      <c r="E1761" s="52"/>
      <c r="F1761" s="52"/>
      <c r="G1761" s="52"/>
      <c r="H1761" s="52"/>
      <c r="I1761" s="52"/>
      <c r="J1761" s="52"/>
      <c r="K1761" s="52"/>
      <c r="L1761" s="52"/>
      <c r="M1761" s="52"/>
      <c r="N1761" s="52"/>
      <c r="O1761" s="59"/>
      <c r="P1761" s="52"/>
    </row>
    <row r="1762" spans="1:16">
      <c r="A1762" s="51"/>
      <c r="B1762" s="52"/>
      <c r="C1762" s="148"/>
      <c r="D1762" s="52"/>
      <c r="E1762" s="52"/>
      <c r="F1762" s="52"/>
      <c r="G1762" s="52"/>
      <c r="H1762" s="52"/>
      <c r="I1762" s="52"/>
      <c r="J1762" s="52"/>
      <c r="K1762" s="52"/>
      <c r="L1762" s="52"/>
      <c r="M1762" s="52"/>
      <c r="N1762" s="52"/>
      <c r="O1762" s="59"/>
      <c r="P1762" s="52"/>
    </row>
    <row r="1763" spans="1:16">
      <c r="A1763" s="51"/>
      <c r="B1763" s="52"/>
      <c r="C1763" s="148"/>
      <c r="D1763" s="52"/>
      <c r="E1763" s="52"/>
      <c r="F1763" s="52"/>
      <c r="G1763" s="52"/>
      <c r="H1763" s="52"/>
      <c r="I1763" s="52"/>
      <c r="J1763" s="52"/>
      <c r="K1763" s="52"/>
      <c r="L1763" s="52"/>
      <c r="M1763" s="52"/>
      <c r="N1763" s="52"/>
      <c r="O1763" s="59"/>
      <c r="P1763" s="52"/>
    </row>
    <row r="1764" spans="1:16">
      <c r="A1764" s="51"/>
      <c r="B1764" s="52"/>
      <c r="C1764" s="148"/>
      <c r="D1764" s="52"/>
      <c r="E1764" s="52"/>
      <c r="F1764" s="52"/>
      <c r="G1764" s="52"/>
      <c r="H1764" s="52"/>
      <c r="I1764" s="52"/>
      <c r="J1764" s="52"/>
      <c r="K1764" s="52"/>
      <c r="L1764" s="52"/>
      <c r="M1764" s="52"/>
      <c r="N1764" s="52"/>
      <c r="O1764" s="59"/>
      <c r="P1764" s="52"/>
    </row>
    <row r="1765" spans="1:16">
      <c r="A1765" s="51"/>
      <c r="B1765" s="52"/>
      <c r="C1765" s="148"/>
      <c r="D1765" s="52"/>
      <c r="E1765" s="52"/>
      <c r="F1765" s="52"/>
      <c r="G1765" s="52"/>
      <c r="H1765" s="52"/>
      <c r="I1765" s="52"/>
      <c r="J1765" s="52"/>
      <c r="K1765" s="52"/>
      <c r="L1765" s="52"/>
      <c r="M1765" s="52"/>
      <c r="N1765" s="52"/>
      <c r="O1765" s="59"/>
      <c r="P1765" s="52"/>
    </row>
    <row r="1766" spans="1:16">
      <c r="A1766" s="51"/>
      <c r="B1766" s="52"/>
      <c r="C1766" s="148"/>
      <c r="D1766" s="52"/>
      <c r="E1766" s="52"/>
      <c r="F1766" s="52"/>
      <c r="G1766" s="52"/>
      <c r="H1766" s="52"/>
      <c r="I1766" s="52"/>
      <c r="J1766" s="52"/>
      <c r="K1766" s="52"/>
      <c r="L1766" s="52"/>
      <c r="M1766" s="52"/>
      <c r="N1766" s="52"/>
      <c r="O1766" s="59"/>
      <c r="P1766" s="52"/>
    </row>
    <row r="1767" spans="1:16">
      <c r="A1767" s="51"/>
      <c r="B1767" s="52"/>
      <c r="C1767" s="148"/>
      <c r="D1767" s="52"/>
      <c r="E1767" s="52"/>
      <c r="F1767" s="52"/>
      <c r="G1767" s="52"/>
      <c r="H1767" s="52"/>
      <c r="I1767" s="52"/>
      <c r="J1767" s="52"/>
      <c r="K1767" s="52"/>
      <c r="L1767" s="52"/>
      <c r="M1767" s="52"/>
      <c r="N1767" s="52"/>
      <c r="O1767" s="59"/>
      <c r="P1767" s="52"/>
    </row>
    <row r="1768" spans="1:16">
      <c r="A1768" s="51"/>
      <c r="B1768" s="52"/>
      <c r="C1768" s="148"/>
      <c r="D1768" s="52"/>
      <c r="E1768" s="52"/>
      <c r="F1768" s="52"/>
      <c r="G1768" s="52"/>
      <c r="H1768" s="52"/>
      <c r="I1768" s="52"/>
      <c r="J1768" s="52"/>
      <c r="K1768" s="52"/>
      <c r="L1768" s="52"/>
      <c r="M1768" s="52"/>
      <c r="N1768" s="52"/>
      <c r="O1768" s="59"/>
      <c r="P1768" s="52"/>
    </row>
    <row r="1769" spans="1:16">
      <c r="A1769" s="51"/>
      <c r="B1769" s="52"/>
      <c r="C1769" s="148"/>
      <c r="D1769" s="52"/>
      <c r="E1769" s="52"/>
      <c r="F1769" s="52"/>
      <c r="G1769" s="52"/>
      <c r="H1769" s="52"/>
      <c r="I1769" s="52"/>
      <c r="J1769" s="52"/>
      <c r="K1769" s="52"/>
      <c r="L1769" s="52"/>
      <c r="M1769" s="52"/>
      <c r="N1769" s="52"/>
      <c r="O1769" s="59"/>
      <c r="P1769" s="52"/>
    </row>
    <row r="1770" spans="1:16">
      <c r="A1770" s="51"/>
      <c r="B1770" s="52"/>
      <c r="C1770" s="148"/>
      <c r="D1770" s="52"/>
      <c r="E1770" s="52"/>
      <c r="F1770" s="52"/>
      <c r="G1770" s="52"/>
      <c r="H1770" s="52"/>
      <c r="I1770" s="52"/>
      <c r="J1770" s="52"/>
      <c r="K1770" s="52"/>
      <c r="L1770" s="52"/>
      <c r="M1770" s="52"/>
      <c r="N1770" s="52"/>
      <c r="O1770" s="59"/>
      <c r="P1770" s="52"/>
    </row>
    <row r="1771" spans="1:16">
      <c r="A1771" s="51"/>
      <c r="B1771" s="52"/>
      <c r="C1771" s="148"/>
      <c r="D1771" s="52"/>
      <c r="E1771" s="52"/>
      <c r="F1771" s="52"/>
      <c r="G1771" s="52"/>
      <c r="H1771" s="52"/>
      <c r="I1771" s="52"/>
      <c r="J1771" s="52"/>
      <c r="K1771" s="52"/>
      <c r="L1771" s="52"/>
      <c r="M1771" s="52"/>
      <c r="N1771" s="52"/>
      <c r="O1771" s="59"/>
      <c r="P1771" s="52"/>
    </row>
    <row r="1772" spans="1:16">
      <c r="A1772" s="51"/>
      <c r="B1772" s="52"/>
      <c r="C1772" s="148"/>
      <c r="D1772" s="52"/>
      <c r="E1772" s="52"/>
      <c r="F1772" s="52"/>
      <c r="G1772" s="52"/>
      <c r="H1772" s="52"/>
      <c r="I1772" s="52"/>
      <c r="J1772" s="52"/>
      <c r="K1772" s="52"/>
      <c r="L1772" s="52"/>
      <c r="M1772" s="52"/>
      <c r="N1772" s="52"/>
      <c r="O1772" s="59"/>
      <c r="P1772" s="52"/>
    </row>
    <row r="1773" spans="1:16">
      <c r="A1773" s="51"/>
      <c r="B1773" s="52"/>
      <c r="C1773" s="148"/>
      <c r="D1773" s="52"/>
      <c r="E1773" s="52"/>
      <c r="F1773" s="52"/>
      <c r="G1773" s="52"/>
      <c r="H1773" s="52"/>
      <c r="I1773" s="52"/>
      <c r="J1773" s="52"/>
      <c r="K1773" s="52"/>
      <c r="L1773" s="52"/>
      <c r="M1773" s="52"/>
      <c r="N1773" s="52"/>
      <c r="O1773" s="59"/>
      <c r="P1773" s="52"/>
    </row>
    <row r="1774" spans="1:16">
      <c r="A1774" s="51"/>
      <c r="B1774" s="52"/>
      <c r="C1774" s="148"/>
      <c r="D1774" s="52"/>
      <c r="E1774" s="52"/>
      <c r="F1774" s="52"/>
      <c r="G1774" s="52"/>
      <c r="H1774" s="52"/>
      <c r="I1774" s="52"/>
      <c r="J1774" s="52"/>
      <c r="K1774" s="52"/>
      <c r="L1774" s="52"/>
      <c r="M1774" s="52"/>
      <c r="N1774" s="52"/>
      <c r="O1774" s="59"/>
      <c r="P1774" s="52"/>
    </row>
    <row r="1775" spans="1:16">
      <c r="A1775" s="51"/>
      <c r="B1775" s="52"/>
      <c r="C1775" s="148"/>
      <c r="D1775" s="52"/>
      <c r="E1775" s="52"/>
      <c r="F1775" s="52"/>
      <c r="G1775" s="52"/>
      <c r="H1775" s="52"/>
      <c r="I1775" s="52"/>
      <c r="J1775" s="52"/>
      <c r="K1775" s="52"/>
      <c r="L1775" s="52"/>
      <c r="M1775" s="52"/>
      <c r="N1775" s="52"/>
      <c r="O1775" s="59"/>
      <c r="P1775" s="52"/>
    </row>
    <row r="1776" spans="1:16">
      <c r="A1776" s="51"/>
      <c r="B1776" s="52"/>
      <c r="C1776" s="148"/>
      <c r="D1776" s="52"/>
      <c r="E1776" s="52"/>
      <c r="F1776" s="52"/>
      <c r="G1776" s="52"/>
      <c r="H1776" s="52"/>
      <c r="I1776" s="52"/>
      <c r="J1776" s="52"/>
      <c r="K1776" s="52"/>
      <c r="L1776" s="52"/>
      <c r="M1776" s="52"/>
      <c r="N1776" s="52"/>
      <c r="O1776" s="59"/>
      <c r="P1776" s="52"/>
    </row>
    <row r="1777" spans="1:16">
      <c r="A1777" s="51"/>
      <c r="B1777" s="52"/>
      <c r="C1777" s="148"/>
      <c r="D1777" s="52"/>
      <c r="E1777" s="52"/>
      <c r="F1777" s="52"/>
      <c r="G1777" s="52"/>
      <c r="H1777" s="52"/>
      <c r="I1777" s="52"/>
      <c r="J1777" s="52"/>
      <c r="K1777" s="52"/>
      <c r="L1777" s="52"/>
      <c r="M1777" s="52"/>
      <c r="N1777" s="52"/>
      <c r="O1777" s="59"/>
      <c r="P1777" s="52"/>
    </row>
    <row r="1778" spans="1:16">
      <c r="A1778" s="51"/>
      <c r="B1778" s="52"/>
      <c r="C1778" s="148"/>
      <c r="D1778" s="52"/>
      <c r="E1778" s="52"/>
      <c r="F1778" s="52"/>
      <c r="G1778" s="52"/>
      <c r="H1778" s="52"/>
      <c r="I1778" s="52"/>
      <c r="J1778" s="52"/>
      <c r="K1778" s="52"/>
      <c r="L1778" s="52"/>
      <c r="M1778" s="52"/>
      <c r="N1778" s="52"/>
      <c r="O1778" s="59"/>
      <c r="P1778" s="52"/>
    </row>
    <row r="1779" spans="1:16">
      <c r="A1779" s="51"/>
      <c r="B1779" s="52"/>
      <c r="C1779" s="148"/>
      <c r="D1779" s="52"/>
      <c r="E1779" s="52"/>
      <c r="F1779" s="52"/>
      <c r="G1779" s="52"/>
      <c r="H1779" s="52"/>
      <c r="I1779" s="52"/>
      <c r="J1779" s="52"/>
      <c r="K1779" s="52"/>
      <c r="L1779" s="52"/>
      <c r="M1779" s="52"/>
      <c r="N1779" s="52"/>
      <c r="O1779" s="59"/>
      <c r="P1779" s="52"/>
    </row>
    <row r="1780" spans="1:16">
      <c r="A1780" s="51"/>
      <c r="B1780" s="52"/>
      <c r="C1780" s="148"/>
      <c r="D1780" s="52"/>
      <c r="E1780" s="52"/>
      <c r="F1780" s="52"/>
      <c r="G1780" s="52"/>
      <c r="H1780" s="52"/>
      <c r="I1780" s="52"/>
      <c r="J1780" s="52"/>
      <c r="K1780" s="52"/>
      <c r="L1780" s="52"/>
      <c r="M1780" s="52"/>
      <c r="N1780" s="52"/>
      <c r="O1780" s="59"/>
      <c r="P1780" s="52"/>
    </row>
    <row r="1781" spans="1:16">
      <c r="A1781" s="51"/>
      <c r="B1781" s="52"/>
      <c r="C1781" s="148"/>
      <c r="D1781" s="52"/>
      <c r="E1781" s="52"/>
      <c r="F1781" s="52"/>
      <c r="G1781" s="52"/>
      <c r="H1781" s="52"/>
      <c r="I1781" s="52"/>
      <c r="J1781" s="52"/>
      <c r="K1781" s="52"/>
      <c r="L1781" s="52"/>
      <c r="M1781" s="52"/>
      <c r="N1781" s="52"/>
      <c r="O1781" s="59"/>
      <c r="P1781" s="52"/>
    </row>
    <row r="1782" spans="1:16">
      <c r="A1782" s="51"/>
      <c r="B1782" s="52"/>
      <c r="C1782" s="148"/>
      <c r="D1782" s="52"/>
      <c r="E1782" s="52"/>
      <c r="F1782" s="52"/>
      <c r="G1782" s="52"/>
      <c r="H1782" s="52"/>
      <c r="I1782" s="52"/>
      <c r="J1782" s="52"/>
      <c r="K1782" s="52"/>
      <c r="L1782" s="52"/>
      <c r="M1782" s="52"/>
      <c r="N1782" s="52"/>
      <c r="O1782" s="59"/>
      <c r="P1782" s="52"/>
    </row>
    <row r="1783" spans="1:16">
      <c r="A1783" s="51"/>
      <c r="B1783" s="52"/>
      <c r="C1783" s="148"/>
      <c r="D1783" s="52"/>
      <c r="E1783" s="52"/>
      <c r="F1783" s="52"/>
      <c r="G1783" s="52"/>
      <c r="H1783" s="52"/>
      <c r="I1783" s="52"/>
      <c r="J1783" s="52"/>
      <c r="K1783" s="52"/>
      <c r="L1783" s="52"/>
      <c r="M1783" s="52"/>
      <c r="N1783" s="52"/>
      <c r="O1783" s="59"/>
      <c r="P1783" s="52"/>
    </row>
    <row r="1784" spans="1:16">
      <c r="A1784" s="51"/>
      <c r="B1784" s="52"/>
      <c r="C1784" s="148"/>
      <c r="D1784" s="52"/>
      <c r="E1784" s="52"/>
      <c r="F1784" s="52"/>
      <c r="G1784" s="52"/>
      <c r="H1784" s="52"/>
      <c r="I1784" s="52"/>
      <c r="J1784" s="52"/>
      <c r="K1784" s="52"/>
      <c r="L1784" s="52"/>
      <c r="M1784" s="52"/>
      <c r="N1784" s="52"/>
      <c r="O1784" s="59"/>
      <c r="P1784" s="52"/>
    </row>
    <row r="1785" spans="1:16">
      <c r="A1785" s="51"/>
      <c r="B1785" s="52"/>
      <c r="C1785" s="148"/>
      <c r="D1785" s="52"/>
      <c r="E1785" s="52"/>
      <c r="F1785" s="52"/>
      <c r="G1785" s="52"/>
      <c r="H1785" s="52"/>
      <c r="I1785" s="52"/>
      <c r="J1785" s="52"/>
      <c r="K1785" s="52"/>
      <c r="L1785" s="52"/>
      <c r="M1785" s="52"/>
      <c r="N1785" s="52"/>
      <c r="O1785" s="59"/>
      <c r="P1785" s="52"/>
    </row>
    <row r="1786" spans="1:16">
      <c r="A1786" s="51"/>
      <c r="B1786" s="52"/>
      <c r="C1786" s="148"/>
      <c r="D1786" s="52"/>
      <c r="E1786" s="52"/>
      <c r="F1786" s="52"/>
      <c r="G1786" s="52"/>
      <c r="H1786" s="52"/>
      <c r="I1786" s="52"/>
      <c r="J1786" s="52"/>
      <c r="K1786" s="52"/>
      <c r="L1786" s="52"/>
      <c r="M1786" s="52"/>
      <c r="N1786" s="52"/>
      <c r="O1786" s="59"/>
      <c r="P1786" s="52"/>
    </row>
    <row r="1787" spans="1:16">
      <c r="A1787" s="51"/>
      <c r="B1787" s="52"/>
      <c r="C1787" s="148"/>
      <c r="D1787" s="52"/>
      <c r="E1787" s="52"/>
      <c r="F1787" s="52"/>
      <c r="G1787" s="52"/>
      <c r="H1787" s="52"/>
      <c r="I1787" s="52"/>
      <c r="J1787" s="52"/>
      <c r="K1787" s="52"/>
      <c r="L1787" s="52"/>
      <c r="M1787" s="52"/>
      <c r="N1787" s="52"/>
      <c r="O1787" s="59"/>
      <c r="P1787" s="52"/>
    </row>
    <row r="1788" spans="1:16">
      <c r="A1788" s="51"/>
      <c r="B1788" s="52"/>
      <c r="C1788" s="148"/>
      <c r="D1788" s="52"/>
      <c r="E1788" s="52"/>
      <c r="F1788" s="52"/>
      <c r="G1788" s="52"/>
      <c r="H1788" s="52"/>
      <c r="I1788" s="52"/>
      <c r="J1788" s="52"/>
      <c r="K1788" s="52"/>
      <c r="L1788" s="52"/>
      <c r="M1788" s="52"/>
      <c r="N1788" s="52"/>
      <c r="O1788" s="59"/>
      <c r="P1788" s="52"/>
    </row>
    <row r="1789" spans="1:16">
      <c r="A1789" s="51"/>
      <c r="B1789" s="52"/>
      <c r="C1789" s="148"/>
      <c r="D1789" s="52"/>
      <c r="E1789" s="52"/>
      <c r="F1789" s="52"/>
      <c r="G1789" s="52"/>
      <c r="H1789" s="52"/>
      <c r="I1789" s="52"/>
      <c r="J1789" s="52"/>
      <c r="K1789" s="52"/>
      <c r="L1789" s="52"/>
      <c r="M1789" s="52"/>
      <c r="N1789" s="52"/>
      <c r="O1789" s="59"/>
      <c r="P1789" s="52"/>
    </row>
    <row r="1790" spans="1:16">
      <c r="A1790" s="51"/>
      <c r="B1790" s="52"/>
      <c r="C1790" s="148"/>
      <c r="D1790" s="52"/>
      <c r="E1790" s="52"/>
      <c r="F1790" s="52"/>
      <c r="G1790" s="52"/>
      <c r="H1790" s="52"/>
      <c r="I1790" s="52"/>
      <c r="J1790" s="52"/>
      <c r="K1790" s="52"/>
      <c r="L1790" s="52"/>
      <c r="M1790" s="52"/>
      <c r="N1790" s="52"/>
      <c r="O1790" s="59"/>
      <c r="P1790" s="52"/>
    </row>
    <row r="1791" spans="1:16">
      <c r="A1791" s="51"/>
      <c r="B1791" s="52"/>
      <c r="C1791" s="148"/>
      <c r="D1791" s="52"/>
      <c r="E1791" s="52"/>
      <c r="F1791" s="52"/>
      <c r="G1791" s="52"/>
      <c r="H1791" s="52"/>
      <c r="I1791" s="52"/>
      <c r="J1791" s="52"/>
      <c r="K1791" s="52"/>
      <c r="L1791" s="52"/>
      <c r="M1791" s="52"/>
      <c r="N1791" s="52"/>
      <c r="O1791" s="59"/>
      <c r="P1791" s="52"/>
    </row>
    <row r="1792" spans="1:16">
      <c r="A1792" s="51"/>
      <c r="B1792" s="52"/>
      <c r="C1792" s="148"/>
      <c r="D1792" s="52"/>
      <c r="E1792" s="52"/>
      <c r="F1792" s="52"/>
      <c r="G1792" s="52"/>
      <c r="H1792" s="52"/>
      <c r="I1792" s="52"/>
      <c r="J1792" s="52"/>
      <c r="K1792" s="52"/>
      <c r="L1792" s="52"/>
      <c r="M1792" s="52"/>
      <c r="N1792" s="52"/>
      <c r="O1792" s="59"/>
      <c r="P1792" s="52"/>
    </row>
    <row r="1793" spans="1:16">
      <c r="A1793" s="51"/>
      <c r="B1793" s="52"/>
      <c r="C1793" s="148"/>
      <c r="D1793" s="52"/>
      <c r="E1793" s="52"/>
      <c r="F1793" s="52"/>
      <c r="G1793" s="52"/>
      <c r="H1793" s="52"/>
      <c r="I1793" s="52"/>
      <c r="J1793" s="52"/>
      <c r="K1793" s="52"/>
      <c r="L1793" s="52"/>
      <c r="M1793" s="52"/>
      <c r="N1793" s="52"/>
      <c r="O1793" s="59"/>
      <c r="P1793" s="52"/>
    </row>
    <row r="1794" spans="1:16">
      <c r="A1794" s="51"/>
      <c r="B1794" s="52"/>
      <c r="C1794" s="148"/>
      <c r="D1794" s="52"/>
      <c r="E1794" s="52"/>
      <c r="F1794" s="52"/>
      <c r="G1794" s="52"/>
      <c r="H1794" s="52"/>
      <c r="I1794" s="52"/>
      <c r="J1794" s="52"/>
      <c r="K1794" s="52"/>
      <c r="L1794" s="52"/>
      <c r="M1794" s="52"/>
      <c r="N1794" s="52"/>
      <c r="O1794" s="59"/>
      <c r="P1794" s="52"/>
    </row>
    <row r="1795" spans="1:16">
      <c r="A1795" s="51"/>
      <c r="B1795" s="52"/>
      <c r="C1795" s="148"/>
      <c r="D1795" s="52"/>
      <c r="E1795" s="52"/>
      <c r="F1795" s="52"/>
      <c r="G1795" s="52"/>
      <c r="H1795" s="52"/>
      <c r="I1795" s="52"/>
      <c r="J1795" s="52"/>
      <c r="K1795" s="52"/>
      <c r="L1795" s="52"/>
      <c r="M1795" s="52"/>
      <c r="N1795" s="52"/>
      <c r="O1795" s="59"/>
      <c r="P1795" s="52"/>
    </row>
    <row r="1796" spans="1:16">
      <c r="A1796" s="51"/>
      <c r="B1796" s="52"/>
      <c r="C1796" s="148"/>
      <c r="D1796" s="52"/>
      <c r="E1796" s="52"/>
      <c r="F1796" s="52"/>
      <c r="G1796" s="52"/>
      <c r="H1796" s="52"/>
      <c r="I1796" s="52"/>
      <c r="J1796" s="52"/>
      <c r="K1796" s="52"/>
      <c r="L1796" s="52"/>
      <c r="M1796" s="52"/>
      <c r="N1796" s="52"/>
      <c r="O1796" s="59"/>
      <c r="P1796" s="52"/>
    </row>
    <row r="1797" spans="1:16">
      <c r="A1797" s="51"/>
      <c r="B1797" s="52"/>
      <c r="C1797" s="148"/>
      <c r="D1797" s="52"/>
      <c r="E1797" s="52"/>
      <c r="F1797" s="52"/>
      <c r="G1797" s="52"/>
      <c r="H1797" s="52"/>
      <c r="I1797" s="52"/>
      <c r="J1797" s="52"/>
      <c r="K1797" s="52"/>
      <c r="L1797" s="52"/>
      <c r="M1797" s="52"/>
      <c r="N1797" s="52"/>
      <c r="O1797" s="59"/>
      <c r="P1797" s="52"/>
    </row>
    <row r="1798" spans="1:16">
      <c r="A1798" s="51"/>
      <c r="B1798" s="52"/>
      <c r="C1798" s="148"/>
      <c r="D1798" s="52"/>
      <c r="E1798" s="52"/>
      <c r="F1798" s="52"/>
      <c r="G1798" s="52"/>
      <c r="H1798" s="52"/>
      <c r="I1798" s="52"/>
      <c r="J1798" s="52"/>
      <c r="K1798" s="52"/>
      <c r="L1798" s="52"/>
      <c r="M1798" s="52"/>
      <c r="N1798" s="52"/>
      <c r="O1798" s="59"/>
      <c r="P1798" s="52"/>
    </row>
    <row r="1799" spans="1:16">
      <c r="A1799" s="51"/>
      <c r="B1799" s="52"/>
      <c r="C1799" s="148"/>
      <c r="D1799" s="52"/>
      <c r="E1799" s="52"/>
      <c r="F1799" s="52"/>
      <c r="G1799" s="52"/>
      <c r="H1799" s="52"/>
      <c r="I1799" s="52"/>
      <c r="J1799" s="52"/>
      <c r="K1799" s="52"/>
      <c r="L1799" s="52"/>
      <c r="M1799" s="52"/>
      <c r="N1799" s="52"/>
      <c r="O1799" s="59"/>
      <c r="P1799" s="52"/>
    </row>
    <row r="1800" spans="1:16">
      <c r="A1800" s="51"/>
      <c r="B1800" s="52"/>
      <c r="C1800" s="148"/>
      <c r="D1800" s="52"/>
      <c r="E1800" s="52"/>
      <c r="F1800" s="52"/>
      <c r="G1800" s="52"/>
      <c r="H1800" s="52"/>
      <c r="I1800" s="52"/>
      <c r="J1800" s="52"/>
      <c r="K1800" s="52"/>
      <c r="L1800" s="52"/>
      <c r="M1800" s="52"/>
      <c r="N1800" s="52"/>
      <c r="O1800" s="59"/>
      <c r="P1800" s="52"/>
    </row>
    <row r="1801" spans="1:16">
      <c r="A1801" s="51"/>
      <c r="B1801" s="52"/>
      <c r="C1801" s="148"/>
      <c r="D1801" s="52"/>
      <c r="E1801" s="52"/>
      <c r="F1801" s="52"/>
      <c r="G1801" s="52"/>
      <c r="H1801" s="52"/>
      <c r="I1801" s="52"/>
      <c r="J1801" s="52"/>
      <c r="K1801" s="52"/>
      <c r="L1801" s="52"/>
      <c r="M1801" s="52"/>
      <c r="N1801" s="52"/>
      <c r="O1801" s="59"/>
      <c r="P1801" s="52"/>
    </row>
    <row r="1802" spans="1:16">
      <c r="A1802" s="51"/>
      <c r="B1802" s="52"/>
      <c r="C1802" s="148"/>
      <c r="D1802" s="52"/>
      <c r="E1802" s="52"/>
      <c r="F1802" s="52"/>
      <c r="G1802" s="52"/>
      <c r="H1802" s="52"/>
      <c r="I1802" s="52"/>
      <c r="J1802" s="52"/>
      <c r="K1802" s="52"/>
      <c r="L1802" s="52"/>
      <c r="M1802" s="52"/>
      <c r="N1802" s="52"/>
      <c r="O1802" s="59"/>
      <c r="P1802" s="52"/>
    </row>
    <row r="1803" spans="1:16">
      <c r="A1803" s="51"/>
      <c r="B1803" s="52"/>
      <c r="C1803" s="148"/>
      <c r="D1803" s="52"/>
      <c r="E1803" s="52"/>
      <c r="F1803" s="52"/>
      <c r="G1803" s="52"/>
      <c r="H1803" s="52"/>
      <c r="I1803" s="52"/>
      <c r="J1803" s="52"/>
      <c r="K1803" s="52"/>
      <c r="L1803" s="52"/>
      <c r="M1803" s="52"/>
      <c r="N1803" s="52"/>
      <c r="O1803" s="59"/>
      <c r="P1803" s="52"/>
    </row>
    <row r="1804" spans="1:16">
      <c r="A1804" s="51"/>
      <c r="B1804" s="52"/>
      <c r="C1804" s="148"/>
      <c r="D1804" s="52"/>
      <c r="E1804" s="52"/>
      <c r="F1804" s="52"/>
      <c r="G1804" s="52"/>
      <c r="H1804" s="52"/>
      <c r="I1804" s="52"/>
      <c r="J1804" s="52"/>
      <c r="K1804" s="52"/>
      <c r="L1804" s="52"/>
      <c r="M1804" s="52"/>
      <c r="N1804" s="52"/>
      <c r="O1804" s="59"/>
      <c r="P1804" s="52"/>
    </row>
    <row r="1805" spans="1:16">
      <c r="A1805" s="51"/>
      <c r="B1805" s="52"/>
      <c r="C1805" s="148"/>
      <c r="D1805" s="52"/>
      <c r="E1805" s="52"/>
      <c r="F1805" s="52"/>
      <c r="G1805" s="52"/>
      <c r="H1805" s="52"/>
      <c r="I1805" s="52"/>
      <c r="J1805" s="52"/>
      <c r="K1805" s="52"/>
      <c r="L1805" s="52"/>
      <c r="M1805" s="52"/>
      <c r="N1805" s="52"/>
      <c r="O1805" s="59"/>
      <c r="P1805" s="52"/>
    </row>
    <row r="1806" spans="1:16">
      <c r="A1806" s="51"/>
      <c r="B1806" s="52"/>
      <c r="C1806" s="148"/>
      <c r="D1806" s="52"/>
      <c r="E1806" s="52"/>
      <c r="F1806" s="52"/>
      <c r="G1806" s="52"/>
      <c r="H1806" s="52"/>
      <c r="I1806" s="52"/>
      <c r="J1806" s="52"/>
      <c r="K1806" s="52"/>
      <c r="L1806" s="52"/>
      <c r="M1806" s="52"/>
      <c r="N1806" s="52"/>
      <c r="O1806" s="59"/>
      <c r="P1806" s="52"/>
    </row>
    <row r="1807" spans="1:16">
      <c r="A1807" s="51"/>
      <c r="B1807" s="52"/>
      <c r="C1807" s="148"/>
      <c r="D1807" s="52"/>
      <c r="E1807" s="52"/>
      <c r="F1807" s="52"/>
      <c r="G1807" s="52"/>
      <c r="H1807" s="52"/>
      <c r="I1807" s="52"/>
      <c r="J1807" s="52"/>
      <c r="K1807" s="52"/>
      <c r="L1807" s="52"/>
      <c r="M1807" s="52"/>
      <c r="N1807" s="52"/>
      <c r="O1807" s="59"/>
      <c r="P1807" s="52"/>
    </row>
    <row r="1808" spans="1:16">
      <c r="A1808" s="51"/>
      <c r="B1808" s="52"/>
      <c r="C1808" s="148"/>
      <c r="D1808" s="52"/>
      <c r="E1808" s="52"/>
      <c r="F1808" s="52"/>
      <c r="G1808" s="52"/>
      <c r="H1808" s="52"/>
      <c r="I1808" s="52"/>
      <c r="J1808" s="52"/>
      <c r="K1808" s="52"/>
      <c r="L1808" s="52"/>
      <c r="M1808" s="52"/>
      <c r="N1808" s="52"/>
      <c r="O1808" s="59"/>
      <c r="P1808" s="52"/>
    </row>
    <row r="1809" spans="1:16">
      <c r="A1809" s="51"/>
      <c r="B1809" s="52"/>
      <c r="C1809" s="148"/>
      <c r="D1809" s="52"/>
      <c r="E1809" s="52"/>
      <c r="F1809" s="52"/>
      <c r="G1809" s="52"/>
      <c r="H1809" s="52"/>
      <c r="I1809" s="52"/>
      <c r="J1809" s="52"/>
      <c r="K1809" s="52"/>
      <c r="L1809" s="52"/>
      <c r="M1809" s="52"/>
      <c r="N1809" s="52"/>
      <c r="O1809" s="59"/>
      <c r="P1809" s="52"/>
    </row>
    <row r="1810" spans="1:16">
      <c r="A1810" s="51"/>
      <c r="B1810" s="52"/>
      <c r="C1810" s="148"/>
      <c r="D1810" s="52"/>
      <c r="E1810" s="52"/>
      <c r="F1810" s="52"/>
      <c r="G1810" s="52"/>
      <c r="H1810" s="52"/>
      <c r="I1810" s="52"/>
      <c r="J1810" s="52"/>
      <c r="K1810" s="52"/>
      <c r="L1810" s="52"/>
      <c r="M1810" s="52"/>
      <c r="N1810" s="52"/>
      <c r="O1810" s="59"/>
      <c r="P1810" s="52"/>
    </row>
    <row r="1811" spans="1:16">
      <c r="A1811" s="51"/>
      <c r="B1811" s="52"/>
      <c r="C1811" s="148"/>
      <c r="D1811" s="52"/>
      <c r="E1811" s="52"/>
      <c r="F1811" s="52"/>
      <c r="G1811" s="52"/>
      <c r="H1811" s="52"/>
      <c r="I1811" s="52"/>
      <c r="J1811" s="52"/>
      <c r="K1811" s="52"/>
      <c r="L1811" s="52"/>
      <c r="M1811" s="52"/>
      <c r="N1811" s="52"/>
      <c r="O1811" s="59"/>
      <c r="P1811" s="52"/>
    </row>
    <row r="1812" spans="1:16">
      <c r="A1812" s="51"/>
      <c r="B1812" s="52"/>
      <c r="C1812" s="148"/>
      <c r="D1812" s="52"/>
      <c r="E1812" s="52"/>
      <c r="F1812" s="52"/>
      <c r="G1812" s="52"/>
      <c r="H1812" s="52"/>
      <c r="I1812" s="52"/>
      <c r="J1812" s="52"/>
      <c r="K1812" s="52"/>
      <c r="L1812" s="52"/>
      <c r="M1812" s="52"/>
      <c r="N1812" s="52"/>
      <c r="O1812" s="59"/>
      <c r="P1812" s="52"/>
    </row>
    <row r="1813" spans="1:16">
      <c r="A1813" s="51"/>
      <c r="B1813" s="52"/>
      <c r="C1813" s="148"/>
      <c r="D1813" s="52"/>
      <c r="E1813" s="52"/>
      <c r="F1813" s="52"/>
      <c r="G1813" s="52"/>
      <c r="H1813" s="52"/>
      <c r="I1813" s="52"/>
      <c r="J1813" s="52"/>
      <c r="K1813" s="52"/>
      <c r="L1813" s="52"/>
      <c r="M1813" s="52"/>
      <c r="N1813" s="52"/>
      <c r="O1813" s="59"/>
      <c r="P1813" s="52"/>
    </row>
    <row r="1814" spans="1:16">
      <c r="A1814" s="51"/>
      <c r="B1814" s="52"/>
      <c r="C1814" s="148"/>
      <c r="D1814" s="52"/>
      <c r="E1814" s="52"/>
      <c r="F1814" s="52"/>
      <c r="G1814" s="52"/>
      <c r="H1814" s="52"/>
      <c r="I1814" s="52"/>
      <c r="J1814" s="52"/>
      <c r="K1814" s="52"/>
      <c r="L1814" s="52"/>
      <c r="M1814" s="52"/>
      <c r="N1814" s="52"/>
      <c r="O1814" s="59"/>
      <c r="P1814" s="52"/>
    </row>
    <row r="1815" spans="1:16">
      <c r="A1815" s="51"/>
      <c r="B1815" s="52"/>
      <c r="C1815" s="148"/>
      <c r="D1815" s="52"/>
      <c r="E1815" s="52"/>
      <c r="F1815" s="52"/>
      <c r="G1815" s="52"/>
      <c r="H1815" s="52"/>
      <c r="I1815" s="52"/>
      <c r="J1815" s="52"/>
      <c r="K1815" s="52"/>
      <c r="L1815" s="52"/>
      <c r="M1815" s="52"/>
      <c r="N1815" s="52"/>
      <c r="O1815" s="59"/>
      <c r="P1815" s="52"/>
    </row>
    <row r="1816" spans="1:16">
      <c r="A1816" s="51"/>
      <c r="B1816" s="52"/>
      <c r="C1816" s="148"/>
      <c r="D1816" s="52"/>
      <c r="E1816" s="52"/>
      <c r="F1816" s="52"/>
      <c r="G1816" s="52"/>
      <c r="H1816" s="52"/>
      <c r="I1816" s="52"/>
      <c r="J1816" s="52"/>
      <c r="K1816" s="52"/>
      <c r="L1816" s="52"/>
      <c r="M1816" s="52"/>
      <c r="N1816" s="52"/>
      <c r="O1816" s="59"/>
      <c r="P1816" s="52"/>
    </row>
    <row r="1817" spans="1:16">
      <c r="A1817" s="51"/>
      <c r="B1817" s="52"/>
      <c r="C1817" s="148"/>
      <c r="D1817" s="52"/>
      <c r="E1817" s="52"/>
      <c r="F1817" s="52"/>
      <c r="G1817" s="52"/>
      <c r="H1817" s="52"/>
      <c r="I1817" s="52"/>
      <c r="J1817" s="52"/>
      <c r="K1817" s="52"/>
      <c r="L1817" s="52"/>
      <c r="M1817" s="52"/>
      <c r="N1817" s="52"/>
      <c r="O1817" s="59"/>
      <c r="P1817" s="52"/>
    </row>
    <row r="1818" spans="1:16">
      <c r="A1818" s="51"/>
      <c r="B1818" s="52"/>
      <c r="C1818" s="148"/>
      <c r="D1818" s="52"/>
      <c r="E1818" s="52"/>
      <c r="F1818" s="52"/>
      <c r="G1818" s="52"/>
      <c r="H1818" s="52"/>
      <c r="I1818" s="52"/>
      <c r="J1818" s="52"/>
      <c r="K1818" s="52"/>
      <c r="L1818" s="52"/>
      <c r="M1818" s="52"/>
      <c r="N1818" s="52"/>
      <c r="O1818" s="59"/>
      <c r="P1818" s="52"/>
    </row>
    <row r="1819" spans="1:16">
      <c r="A1819" s="51"/>
      <c r="B1819" s="52"/>
      <c r="C1819" s="148"/>
      <c r="D1819" s="52"/>
      <c r="E1819" s="52"/>
      <c r="F1819" s="52"/>
      <c r="G1819" s="52"/>
      <c r="H1819" s="52"/>
      <c r="I1819" s="52"/>
      <c r="J1819" s="52"/>
      <c r="K1819" s="52"/>
      <c r="L1819" s="52"/>
      <c r="M1819" s="52"/>
      <c r="N1819" s="52"/>
      <c r="O1819" s="59"/>
      <c r="P1819" s="52"/>
    </row>
    <row r="1820" spans="1:16">
      <c r="A1820" s="51"/>
      <c r="B1820" s="52"/>
      <c r="C1820" s="148"/>
      <c r="D1820" s="52"/>
      <c r="E1820" s="52"/>
      <c r="F1820" s="52"/>
      <c r="G1820" s="52"/>
      <c r="H1820" s="52"/>
      <c r="I1820" s="52"/>
      <c r="J1820" s="52"/>
      <c r="K1820" s="52"/>
      <c r="L1820" s="52"/>
      <c r="M1820" s="52"/>
      <c r="N1820" s="52"/>
      <c r="O1820" s="59"/>
      <c r="P1820" s="52"/>
    </row>
    <row r="1821" spans="1:16">
      <c r="A1821" s="51"/>
      <c r="B1821" s="52"/>
      <c r="C1821" s="148"/>
      <c r="D1821" s="52"/>
      <c r="E1821" s="52"/>
      <c r="F1821" s="52"/>
      <c r="G1821" s="52"/>
      <c r="H1821" s="52"/>
      <c r="I1821" s="52"/>
      <c r="J1821" s="52"/>
      <c r="K1821" s="52"/>
      <c r="L1821" s="52"/>
      <c r="M1821" s="52"/>
      <c r="N1821" s="52"/>
      <c r="O1821" s="59"/>
      <c r="P1821" s="52"/>
    </row>
    <row r="1822" spans="1:16">
      <c r="A1822" s="51"/>
      <c r="B1822" s="52"/>
      <c r="C1822" s="148"/>
      <c r="D1822" s="52"/>
      <c r="E1822" s="52"/>
      <c r="F1822" s="52"/>
      <c r="G1822" s="52"/>
      <c r="H1822" s="52"/>
      <c r="I1822" s="52"/>
      <c r="J1822" s="52"/>
      <c r="K1822" s="52"/>
      <c r="L1822" s="52"/>
      <c r="M1822" s="52"/>
      <c r="N1822" s="52"/>
      <c r="O1822" s="59"/>
      <c r="P1822" s="52"/>
    </row>
    <row r="1823" spans="1:16">
      <c r="A1823" s="51"/>
      <c r="B1823" s="52"/>
      <c r="C1823" s="148"/>
      <c r="D1823" s="52"/>
      <c r="E1823" s="52"/>
      <c r="F1823" s="52"/>
      <c r="G1823" s="52"/>
      <c r="H1823" s="52"/>
      <c r="I1823" s="52"/>
      <c r="J1823" s="52"/>
      <c r="K1823" s="52"/>
      <c r="L1823" s="52"/>
      <c r="M1823" s="52"/>
      <c r="N1823" s="52"/>
      <c r="O1823" s="59"/>
      <c r="P1823" s="52"/>
    </row>
    <row r="1824" spans="1:16">
      <c r="A1824" s="51"/>
      <c r="B1824" s="52"/>
      <c r="C1824" s="148"/>
      <c r="D1824" s="52"/>
      <c r="E1824" s="52"/>
      <c r="F1824" s="52"/>
      <c r="G1824" s="52"/>
      <c r="H1824" s="52"/>
      <c r="I1824" s="52"/>
      <c r="J1824" s="52"/>
      <c r="K1824" s="52"/>
      <c r="L1824" s="52"/>
      <c r="M1824" s="52"/>
      <c r="N1824" s="52"/>
      <c r="O1824" s="59"/>
      <c r="P1824" s="52"/>
    </row>
    <row r="1825" spans="1:16">
      <c r="A1825" s="51"/>
      <c r="B1825" s="52"/>
      <c r="C1825" s="148"/>
      <c r="D1825" s="52"/>
      <c r="E1825" s="52"/>
      <c r="F1825" s="52"/>
      <c r="G1825" s="52"/>
      <c r="H1825" s="52"/>
      <c r="I1825" s="52"/>
      <c r="J1825" s="52"/>
      <c r="K1825" s="52"/>
      <c r="L1825" s="52"/>
      <c r="M1825" s="52"/>
      <c r="N1825" s="52"/>
      <c r="O1825" s="59"/>
      <c r="P1825" s="52"/>
    </row>
    <row r="1826" spans="1:16">
      <c r="A1826" s="51"/>
      <c r="B1826" s="52"/>
      <c r="C1826" s="148"/>
      <c r="D1826" s="52"/>
      <c r="E1826" s="52"/>
      <c r="F1826" s="52"/>
      <c r="G1826" s="52"/>
      <c r="H1826" s="52"/>
      <c r="I1826" s="52"/>
      <c r="J1826" s="52"/>
      <c r="K1826" s="52"/>
      <c r="L1826" s="52"/>
      <c r="M1826" s="52"/>
      <c r="N1826" s="52"/>
      <c r="O1826" s="59"/>
      <c r="P1826" s="52"/>
    </row>
    <row r="1827" spans="1:16">
      <c r="A1827" s="51"/>
      <c r="B1827" s="52"/>
      <c r="C1827" s="148"/>
      <c r="D1827" s="52"/>
      <c r="E1827" s="52"/>
      <c r="F1827" s="52"/>
      <c r="G1827" s="52"/>
      <c r="H1827" s="52"/>
      <c r="I1827" s="52"/>
      <c r="J1827" s="52"/>
      <c r="K1827" s="52"/>
      <c r="L1827" s="52"/>
      <c r="M1827" s="52"/>
      <c r="N1827" s="52"/>
      <c r="O1827" s="59"/>
      <c r="P1827" s="52"/>
    </row>
    <row r="1828" spans="1:16">
      <c r="A1828" s="51"/>
      <c r="B1828" s="52"/>
      <c r="C1828" s="148"/>
      <c r="D1828" s="52"/>
      <c r="E1828" s="52"/>
      <c r="F1828" s="52"/>
      <c r="G1828" s="52"/>
      <c r="H1828" s="52"/>
      <c r="I1828" s="52"/>
      <c r="J1828" s="52"/>
      <c r="K1828" s="52"/>
      <c r="L1828" s="52"/>
      <c r="M1828" s="52"/>
      <c r="N1828" s="52"/>
      <c r="O1828" s="59"/>
      <c r="P1828" s="52"/>
    </row>
    <row r="1829" spans="1:16">
      <c r="A1829" s="51"/>
      <c r="B1829" s="52"/>
      <c r="C1829" s="148"/>
      <c r="D1829" s="52"/>
      <c r="E1829" s="52"/>
      <c r="F1829" s="52"/>
      <c r="G1829" s="52"/>
      <c r="H1829" s="52"/>
      <c r="I1829" s="52"/>
      <c r="J1829" s="52"/>
      <c r="K1829" s="52"/>
      <c r="L1829" s="52"/>
      <c r="M1829" s="52"/>
      <c r="N1829" s="52"/>
      <c r="O1829" s="59"/>
      <c r="P1829" s="52"/>
    </row>
    <row r="1830" spans="1:16">
      <c r="A1830" s="51"/>
      <c r="B1830" s="52"/>
      <c r="C1830" s="148"/>
      <c r="D1830" s="52"/>
      <c r="E1830" s="52"/>
      <c r="F1830" s="52"/>
      <c r="G1830" s="52"/>
      <c r="H1830" s="52"/>
      <c r="I1830" s="52"/>
      <c r="J1830" s="52"/>
      <c r="K1830" s="52"/>
      <c r="L1830" s="52"/>
      <c r="M1830" s="52"/>
      <c r="N1830" s="52"/>
      <c r="O1830" s="59"/>
      <c r="P1830" s="52"/>
    </row>
    <row r="1831" spans="1:16">
      <c r="A1831" s="51"/>
      <c r="B1831" s="52"/>
      <c r="C1831" s="148"/>
      <c r="D1831" s="52"/>
      <c r="E1831" s="52"/>
      <c r="F1831" s="52"/>
      <c r="G1831" s="52"/>
      <c r="H1831" s="52"/>
      <c r="I1831" s="52"/>
      <c r="J1831" s="52"/>
      <c r="K1831" s="52"/>
      <c r="L1831" s="52"/>
      <c r="M1831" s="52"/>
      <c r="N1831" s="52"/>
      <c r="O1831" s="59"/>
      <c r="P1831" s="52"/>
    </row>
    <row r="1832" spans="1:16">
      <c r="A1832" s="51"/>
      <c r="B1832" s="52"/>
      <c r="C1832" s="148"/>
      <c r="D1832" s="52"/>
      <c r="E1832" s="52"/>
      <c r="F1832" s="52"/>
      <c r="G1832" s="52"/>
      <c r="H1832" s="52"/>
      <c r="I1832" s="52"/>
      <c r="J1832" s="52"/>
      <c r="K1832" s="52"/>
      <c r="L1832" s="52"/>
      <c r="M1832" s="52"/>
      <c r="N1832" s="52"/>
      <c r="O1832" s="59"/>
      <c r="P1832" s="52"/>
    </row>
    <row r="1833" spans="1:16">
      <c r="A1833" s="51"/>
      <c r="B1833" s="52"/>
      <c r="C1833" s="148"/>
      <c r="D1833" s="52"/>
      <c r="E1833" s="52"/>
      <c r="F1833" s="52"/>
      <c r="G1833" s="52"/>
      <c r="H1833" s="52"/>
      <c r="I1833" s="52"/>
      <c r="J1833" s="52"/>
      <c r="K1833" s="52"/>
      <c r="L1833" s="52"/>
      <c r="M1833" s="52"/>
      <c r="N1833" s="52"/>
      <c r="O1833" s="59"/>
      <c r="P1833" s="52"/>
    </row>
    <row r="1834" spans="1:16">
      <c r="A1834" s="51"/>
      <c r="B1834" s="52"/>
      <c r="C1834" s="148"/>
      <c r="D1834" s="52"/>
      <c r="E1834" s="52"/>
      <c r="F1834" s="52"/>
      <c r="G1834" s="52"/>
      <c r="H1834" s="52"/>
      <c r="I1834" s="52"/>
      <c r="J1834" s="52"/>
      <c r="K1834" s="52"/>
      <c r="L1834" s="52"/>
      <c r="M1834" s="52"/>
      <c r="N1834" s="52"/>
      <c r="O1834" s="59"/>
      <c r="P1834" s="52"/>
    </row>
    <row r="1835" spans="1:16">
      <c r="A1835" s="51"/>
      <c r="B1835" s="52"/>
      <c r="C1835" s="148"/>
      <c r="D1835" s="52"/>
      <c r="E1835" s="52"/>
      <c r="F1835" s="52"/>
      <c r="G1835" s="52"/>
      <c r="H1835" s="52"/>
      <c r="I1835" s="52"/>
      <c r="J1835" s="52"/>
      <c r="K1835" s="52"/>
      <c r="L1835" s="52"/>
      <c r="M1835" s="52"/>
      <c r="N1835" s="52"/>
      <c r="O1835" s="59"/>
      <c r="P1835" s="52"/>
    </row>
    <row r="1836" spans="1:16">
      <c r="A1836" s="51"/>
      <c r="B1836" s="52"/>
      <c r="C1836" s="148"/>
      <c r="D1836" s="52"/>
      <c r="E1836" s="52"/>
      <c r="F1836" s="52"/>
      <c r="G1836" s="52"/>
      <c r="H1836" s="52"/>
      <c r="I1836" s="52"/>
      <c r="J1836" s="52"/>
      <c r="K1836" s="52"/>
      <c r="L1836" s="52"/>
      <c r="M1836" s="52"/>
      <c r="N1836" s="52"/>
      <c r="O1836" s="59"/>
      <c r="P1836" s="52"/>
    </row>
    <row r="1837" spans="1:16">
      <c r="A1837" s="51"/>
      <c r="B1837" s="52"/>
      <c r="C1837" s="148"/>
      <c r="D1837" s="52"/>
      <c r="E1837" s="52"/>
      <c r="F1837" s="52"/>
      <c r="G1837" s="52"/>
      <c r="H1837" s="52"/>
      <c r="I1837" s="52"/>
      <c r="J1837" s="52"/>
      <c r="K1837" s="52"/>
      <c r="L1837" s="52"/>
      <c r="M1837" s="52"/>
      <c r="N1837" s="52"/>
      <c r="O1837" s="59"/>
      <c r="P1837" s="52"/>
    </row>
    <row r="1838" spans="1:16">
      <c r="A1838" s="51"/>
      <c r="B1838" s="52"/>
      <c r="C1838" s="148"/>
      <c r="D1838" s="52"/>
      <c r="E1838" s="52"/>
      <c r="F1838" s="52"/>
      <c r="G1838" s="52"/>
      <c r="H1838" s="52"/>
      <c r="I1838" s="52"/>
      <c r="J1838" s="52"/>
      <c r="K1838" s="52"/>
      <c r="L1838" s="52"/>
      <c r="M1838" s="52"/>
      <c r="N1838" s="52"/>
      <c r="O1838" s="59"/>
      <c r="P1838" s="52"/>
    </row>
    <row r="1839" spans="1:16">
      <c r="A1839" s="51"/>
      <c r="B1839" s="52"/>
      <c r="C1839" s="148"/>
      <c r="D1839" s="52"/>
      <c r="E1839" s="52"/>
      <c r="F1839" s="52"/>
      <c r="G1839" s="52"/>
      <c r="H1839" s="52"/>
      <c r="I1839" s="52"/>
      <c r="J1839" s="52"/>
      <c r="K1839" s="52"/>
      <c r="L1839" s="52"/>
      <c r="M1839" s="52"/>
      <c r="N1839" s="52"/>
      <c r="O1839" s="59"/>
      <c r="P1839" s="52"/>
    </row>
    <row r="1840" spans="1:16">
      <c r="A1840" s="51"/>
      <c r="B1840" s="52"/>
      <c r="C1840" s="148"/>
      <c r="D1840" s="52"/>
      <c r="E1840" s="52"/>
      <c r="F1840" s="52"/>
      <c r="G1840" s="52"/>
      <c r="H1840" s="52"/>
      <c r="I1840" s="52"/>
      <c r="J1840" s="52"/>
      <c r="K1840" s="52"/>
      <c r="L1840" s="52"/>
      <c r="M1840" s="52"/>
      <c r="N1840" s="52"/>
      <c r="O1840" s="59"/>
      <c r="P1840" s="52"/>
    </row>
    <row r="1841" spans="1:16">
      <c r="A1841" s="51"/>
      <c r="B1841" s="52"/>
      <c r="C1841" s="148"/>
      <c r="D1841" s="52"/>
      <c r="E1841" s="52"/>
      <c r="F1841" s="52"/>
      <c r="G1841" s="52"/>
      <c r="H1841" s="52"/>
      <c r="I1841" s="52"/>
      <c r="J1841" s="52"/>
      <c r="K1841" s="52"/>
      <c r="L1841" s="52"/>
      <c r="M1841" s="52"/>
      <c r="N1841" s="52"/>
      <c r="O1841" s="59"/>
      <c r="P1841" s="52"/>
    </row>
    <row r="1842" spans="1:16">
      <c r="A1842" s="51"/>
      <c r="B1842" s="52"/>
      <c r="C1842" s="148"/>
      <c r="D1842" s="52"/>
      <c r="E1842" s="52"/>
      <c r="F1842" s="52"/>
      <c r="G1842" s="52"/>
      <c r="H1842" s="52"/>
      <c r="I1842" s="52"/>
      <c r="J1842" s="52"/>
      <c r="K1842" s="52"/>
      <c r="L1842" s="52"/>
      <c r="M1842" s="52"/>
      <c r="N1842" s="52"/>
      <c r="O1842" s="59"/>
      <c r="P1842" s="52"/>
    </row>
    <row r="1843" spans="1:16">
      <c r="A1843" s="51"/>
      <c r="B1843" s="52"/>
      <c r="C1843" s="148"/>
      <c r="D1843" s="52"/>
      <c r="E1843" s="52"/>
      <c r="F1843" s="52"/>
      <c r="G1843" s="52"/>
      <c r="H1843" s="52"/>
      <c r="I1843" s="52"/>
      <c r="J1843" s="52"/>
      <c r="K1843" s="52"/>
      <c r="L1843" s="52"/>
      <c r="M1843" s="52"/>
      <c r="N1843" s="52"/>
      <c r="O1843" s="59"/>
      <c r="P1843" s="52"/>
    </row>
    <row r="1844" spans="1:16">
      <c r="A1844" s="51"/>
      <c r="B1844" s="52"/>
      <c r="C1844" s="148"/>
      <c r="D1844" s="52"/>
      <c r="E1844" s="52"/>
      <c r="F1844" s="52"/>
      <c r="G1844" s="52"/>
      <c r="H1844" s="52"/>
      <c r="I1844" s="52"/>
      <c r="J1844" s="52"/>
      <c r="K1844" s="52"/>
      <c r="L1844" s="52"/>
      <c r="M1844" s="52"/>
      <c r="N1844" s="52"/>
      <c r="O1844" s="59"/>
      <c r="P1844" s="52"/>
    </row>
    <row r="1845" spans="1:16">
      <c r="A1845" s="51"/>
      <c r="B1845" s="52"/>
      <c r="C1845" s="148"/>
      <c r="D1845" s="52"/>
      <c r="E1845" s="52"/>
      <c r="F1845" s="52"/>
      <c r="G1845" s="52"/>
      <c r="H1845" s="52"/>
      <c r="I1845" s="52"/>
      <c r="J1845" s="52"/>
      <c r="K1845" s="52"/>
      <c r="L1845" s="52"/>
      <c r="M1845" s="52"/>
      <c r="N1845" s="52"/>
      <c r="O1845" s="59"/>
      <c r="P1845" s="52"/>
    </row>
    <row r="1846" spans="1:16">
      <c r="A1846" s="51"/>
      <c r="B1846" s="52"/>
      <c r="C1846" s="148"/>
      <c r="D1846" s="52"/>
      <c r="E1846" s="52"/>
      <c r="F1846" s="52"/>
      <c r="G1846" s="52"/>
      <c r="H1846" s="52"/>
      <c r="I1846" s="52"/>
      <c r="J1846" s="52"/>
      <c r="K1846" s="52"/>
      <c r="L1846" s="52"/>
      <c r="M1846" s="52"/>
      <c r="N1846" s="52"/>
      <c r="O1846" s="59"/>
      <c r="P1846" s="52"/>
    </row>
    <row r="1847" spans="1:16">
      <c r="A1847" s="51"/>
      <c r="B1847" s="52"/>
      <c r="C1847" s="148"/>
      <c r="D1847" s="52"/>
      <c r="E1847" s="52"/>
      <c r="F1847" s="52"/>
      <c r="G1847" s="52"/>
      <c r="H1847" s="52"/>
      <c r="I1847" s="52"/>
      <c r="J1847" s="52"/>
      <c r="K1847" s="52"/>
      <c r="L1847" s="52"/>
      <c r="M1847" s="52"/>
      <c r="N1847" s="52"/>
      <c r="O1847" s="59"/>
      <c r="P1847" s="52"/>
    </row>
    <row r="1848" spans="1:16">
      <c r="A1848" s="51"/>
      <c r="B1848" s="52"/>
      <c r="C1848" s="148"/>
      <c r="D1848" s="52"/>
      <c r="E1848" s="52"/>
      <c r="F1848" s="52"/>
      <c r="G1848" s="52"/>
      <c r="H1848" s="52"/>
      <c r="I1848" s="52"/>
      <c r="J1848" s="52"/>
      <c r="K1848" s="52"/>
      <c r="L1848" s="52"/>
      <c r="M1848" s="52"/>
      <c r="N1848" s="52"/>
      <c r="O1848" s="59"/>
      <c r="P1848" s="52"/>
    </row>
    <row r="1849" spans="1:16">
      <c r="A1849" s="51"/>
      <c r="B1849" s="52"/>
      <c r="C1849" s="148"/>
      <c r="D1849" s="52"/>
      <c r="E1849" s="52"/>
      <c r="F1849" s="52"/>
      <c r="G1849" s="52"/>
      <c r="H1849" s="52"/>
      <c r="I1849" s="52"/>
      <c r="J1849" s="52"/>
      <c r="K1849" s="52"/>
      <c r="L1849" s="52"/>
      <c r="M1849" s="52"/>
      <c r="N1849" s="52"/>
      <c r="O1849" s="59"/>
      <c r="P1849" s="52"/>
    </row>
    <row r="1850" spans="1:16">
      <c r="A1850" s="51"/>
      <c r="B1850" s="52"/>
      <c r="C1850" s="148"/>
      <c r="D1850" s="52"/>
      <c r="E1850" s="52"/>
      <c r="F1850" s="52"/>
      <c r="G1850" s="52"/>
      <c r="H1850" s="52"/>
      <c r="I1850" s="52"/>
      <c r="J1850" s="52"/>
      <c r="K1850" s="52"/>
      <c r="L1850" s="52"/>
      <c r="M1850" s="52"/>
      <c r="N1850" s="52"/>
      <c r="O1850" s="59"/>
      <c r="P1850" s="52"/>
    </row>
    <row r="1851" spans="1:16">
      <c r="A1851" s="51"/>
      <c r="B1851" s="52"/>
      <c r="C1851" s="148"/>
      <c r="D1851" s="52"/>
      <c r="E1851" s="52"/>
      <c r="F1851" s="52"/>
      <c r="G1851" s="52"/>
      <c r="H1851" s="52"/>
      <c r="I1851" s="52"/>
      <c r="J1851" s="52"/>
      <c r="K1851" s="52"/>
      <c r="L1851" s="52"/>
      <c r="M1851" s="52"/>
      <c r="N1851" s="52"/>
      <c r="O1851" s="59"/>
      <c r="P1851" s="52"/>
    </row>
    <row r="1852" spans="1:16">
      <c r="A1852" s="51"/>
      <c r="B1852" s="52"/>
      <c r="C1852" s="148"/>
      <c r="D1852" s="52"/>
      <c r="E1852" s="52"/>
      <c r="F1852" s="52"/>
      <c r="G1852" s="52"/>
      <c r="H1852" s="52"/>
      <c r="I1852" s="52"/>
      <c r="J1852" s="52"/>
      <c r="K1852" s="52"/>
      <c r="L1852" s="52"/>
      <c r="M1852" s="52"/>
      <c r="N1852" s="52"/>
      <c r="O1852" s="59"/>
      <c r="P1852" s="52"/>
    </row>
    <row r="1853" spans="1:16">
      <c r="A1853" s="51"/>
      <c r="B1853" s="52"/>
      <c r="C1853" s="148"/>
      <c r="D1853" s="52"/>
      <c r="E1853" s="52"/>
      <c r="F1853" s="52"/>
      <c r="G1853" s="52"/>
      <c r="H1853" s="52"/>
      <c r="I1853" s="52"/>
      <c r="J1853" s="52"/>
      <c r="K1853" s="52"/>
      <c r="L1853" s="52"/>
      <c r="M1853" s="52"/>
      <c r="N1853" s="52"/>
      <c r="O1853" s="59"/>
      <c r="P1853" s="52"/>
    </row>
    <row r="1854" spans="1:16">
      <c r="A1854" s="51"/>
      <c r="B1854" s="52"/>
      <c r="C1854" s="148"/>
      <c r="D1854" s="52"/>
      <c r="E1854" s="52"/>
      <c r="F1854" s="52"/>
      <c r="G1854" s="52"/>
      <c r="H1854" s="52"/>
      <c r="I1854" s="52"/>
      <c r="J1854" s="52"/>
      <c r="K1854" s="52"/>
      <c r="L1854" s="52"/>
      <c r="M1854" s="52"/>
      <c r="N1854" s="52"/>
      <c r="O1854" s="59"/>
      <c r="P1854" s="52"/>
    </row>
    <row r="1855" spans="1:16">
      <c r="A1855" s="51"/>
      <c r="B1855" s="52"/>
      <c r="C1855" s="148"/>
      <c r="D1855" s="52"/>
      <c r="E1855" s="52"/>
      <c r="F1855" s="52"/>
      <c r="G1855" s="52"/>
      <c r="H1855" s="52"/>
      <c r="I1855" s="52"/>
      <c r="J1855" s="52"/>
      <c r="K1855" s="52"/>
      <c r="L1855" s="52"/>
      <c r="M1855" s="52"/>
      <c r="N1855" s="52"/>
      <c r="O1855" s="59"/>
      <c r="P1855" s="52"/>
    </row>
    <row r="1856" spans="1:16">
      <c r="A1856" s="51"/>
      <c r="B1856" s="52"/>
      <c r="C1856" s="148"/>
      <c r="D1856" s="52"/>
      <c r="E1856" s="52"/>
      <c r="F1856" s="52"/>
      <c r="G1856" s="52"/>
      <c r="H1856" s="52"/>
      <c r="I1856" s="52"/>
      <c r="J1856" s="52"/>
      <c r="K1856" s="52"/>
      <c r="L1856" s="52"/>
      <c r="M1856" s="52"/>
      <c r="N1856" s="52"/>
      <c r="O1856" s="59"/>
      <c r="P1856" s="52"/>
    </row>
    <row r="1857" spans="1:16">
      <c r="A1857" s="51"/>
      <c r="B1857" s="52"/>
      <c r="C1857" s="148"/>
      <c r="D1857" s="52"/>
      <c r="E1857" s="52"/>
      <c r="F1857" s="52"/>
      <c r="G1857" s="52"/>
      <c r="H1857" s="52"/>
      <c r="I1857" s="52"/>
      <c r="J1857" s="52"/>
      <c r="K1857" s="52"/>
      <c r="L1857" s="52"/>
      <c r="M1857" s="52"/>
      <c r="N1857" s="52"/>
      <c r="O1857" s="59"/>
      <c r="P1857" s="52"/>
    </row>
    <row r="1858" spans="1:16">
      <c r="A1858" s="51"/>
      <c r="B1858" s="52"/>
      <c r="C1858" s="148"/>
      <c r="D1858" s="52"/>
      <c r="E1858" s="52"/>
      <c r="F1858" s="52"/>
      <c r="G1858" s="52"/>
      <c r="H1858" s="52"/>
      <c r="I1858" s="52"/>
      <c r="J1858" s="52"/>
      <c r="K1858" s="52"/>
      <c r="L1858" s="52"/>
      <c r="M1858" s="52"/>
      <c r="N1858" s="52"/>
      <c r="O1858" s="59"/>
      <c r="P1858" s="52"/>
    </row>
    <row r="1859" spans="1:16">
      <c r="A1859" s="51"/>
      <c r="B1859" s="52"/>
      <c r="C1859" s="148"/>
      <c r="D1859" s="52"/>
      <c r="E1859" s="52"/>
      <c r="F1859" s="52"/>
      <c r="G1859" s="52"/>
      <c r="H1859" s="52"/>
      <c r="I1859" s="52"/>
      <c r="J1859" s="52"/>
      <c r="K1859" s="52"/>
      <c r="L1859" s="52"/>
      <c r="M1859" s="52"/>
      <c r="N1859" s="52"/>
      <c r="O1859" s="59"/>
      <c r="P1859" s="52"/>
    </row>
    <row r="1860" spans="1:16">
      <c r="A1860" s="51"/>
      <c r="B1860" s="52"/>
      <c r="C1860" s="148"/>
      <c r="D1860" s="52"/>
      <c r="E1860" s="52"/>
      <c r="F1860" s="52"/>
      <c r="G1860" s="52"/>
      <c r="H1860" s="52"/>
      <c r="I1860" s="52"/>
      <c r="J1860" s="52"/>
      <c r="K1860" s="52"/>
      <c r="L1860" s="52"/>
      <c r="M1860" s="52"/>
      <c r="N1860" s="52"/>
      <c r="O1860" s="59"/>
      <c r="P1860" s="52"/>
    </row>
    <row r="1861" spans="1:16">
      <c r="A1861" s="51"/>
      <c r="B1861" s="52"/>
      <c r="C1861" s="148"/>
      <c r="D1861" s="52"/>
      <c r="E1861" s="52"/>
      <c r="F1861" s="52"/>
      <c r="G1861" s="52"/>
      <c r="H1861" s="52"/>
      <c r="I1861" s="52"/>
      <c r="J1861" s="52"/>
      <c r="K1861" s="52"/>
      <c r="L1861" s="52"/>
      <c r="M1861" s="52"/>
      <c r="N1861" s="52"/>
      <c r="O1861" s="59"/>
      <c r="P1861" s="52"/>
    </row>
    <row r="1862" spans="1:16">
      <c r="A1862" s="51"/>
      <c r="B1862" s="52"/>
      <c r="C1862" s="148"/>
      <c r="D1862" s="52"/>
      <c r="E1862" s="52"/>
      <c r="F1862" s="52"/>
      <c r="G1862" s="52"/>
      <c r="H1862" s="52"/>
      <c r="I1862" s="52"/>
      <c r="J1862" s="52"/>
      <c r="K1862" s="52"/>
      <c r="L1862" s="52"/>
      <c r="M1862" s="52"/>
      <c r="N1862" s="52"/>
      <c r="O1862" s="59"/>
      <c r="P1862" s="52"/>
    </row>
    <row r="1863" spans="1:16">
      <c r="A1863" s="51"/>
      <c r="B1863" s="52"/>
      <c r="C1863" s="148"/>
      <c r="D1863" s="52"/>
      <c r="E1863" s="52"/>
      <c r="F1863" s="52"/>
      <c r="G1863" s="52"/>
      <c r="H1863" s="52"/>
      <c r="I1863" s="52"/>
      <c r="J1863" s="52"/>
      <c r="K1863" s="52"/>
      <c r="L1863" s="52"/>
      <c r="M1863" s="52"/>
      <c r="N1863" s="52"/>
      <c r="O1863" s="59"/>
      <c r="P1863" s="52"/>
    </row>
    <row r="1864" spans="1:16">
      <c r="A1864" s="51"/>
      <c r="B1864" s="52"/>
      <c r="C1864" s="148"/>
      <c r="D1864" s="52"/>
      <c r="E1864" s="52"/>
      <c r="F1864" s="52"/>
      <c r="G1864" s="52"/>
      <c r="H1864" s="52"/>
      <c r="I1864" s="52"/>
      <c r="J1864" s="52"/>
      <c r="K1864" s="52"/>
      <c r="L1864" s="52"/>
      <c r="M1864" s="52"/>
      <c r="N1864" s="52"/>
      <c r="O1864" s="59"/>
      <c r="P1864" s="52"/>
    </row>
    <row r="1865" spans="1:16">
      <c r="A1865" s="51"/>
      <c r="B1865" s="52"/>
      <c r="C1865" s="148"/>
      <c r="D1865" s="52"/>
      <c r="E1865" s="52"/>
      <c r="F1865" s="52"/>
      <c r="G1865" s="52"/>
      <c r="H1865" s="52"/>
      <c r="I1865" s="52"/>
      <c r="J1865" s="52"/>
      <c r="K1865" s="52"/>
      <c r="L1865" s="52"/>
      <c r="M1865" s="52"/>
      <c r="N1865" s="52"/>
      <c r="O1865" s="59"/>
      <c r="P1865" s="52"/>
    </row>
    <row r="1866" spans="1:16">
      <c r="A1866" s="51"/>
      <c r="B1866" s="52"/>
      <c r="C1866" s="148"/>
      <c r="D1866" s="52"/>
      <c r="E1866" s="52"/>
      <c r="F1866" s="52"/>
      <c r="G1866" s="52"/>
      <c r="H1866" s="52"/>
      <c r="I1866" s="52"/>
      <c r="J1866" s="52"/>
      <c r="K1866" s="52"/>
      <c r="L1866" s="52"/>
      <c r="M1866" s="52"/>
      <c r="N1866" s="52"/>
      <c r="O1866" s="59"/>
      <c r="P1866" s="52"/>
    </row>
    <row r="1867" spans="1:16">
      <c r="A1867" s="51"/>
      <c r="B1867" s="52"/>
      <c r="C1867" s="148"/>
      <c r="D1867" s="52"/>
      <c r="E1867" s="52"/>
      <c r="F1867" s="52"/>
      <c r="G1867" s="52"/>
      <c r="H1867" s="52"/>
      <c r="I1867" s="52"/>
      <c r="J1867" s="52"/>
      <c r="K1867" s="52"/>
      <c r="L1867" s="52"/>
      <c r="M1867" s="52"/>
      <c r="N1867" s="52"/>
      <c r="O1867" s="59"/>
      <c r="P1867" s="52"/>
    </row>
    <row r="1868" spans="1:16">
      <c r="A1868" s="51"/>
      <c r="B1868" s="52"/>
      <c r="C1868" s="148"/>
      <c r="D1868" s="52"/>
      <c r="E1868" s="52"/>
      <c r="F1868" s="52"/>
      <c r="G1868" s="52"/>
      <c r="H1868" s="52"/>
      <c r="I1868" s="52"/>
      <c r="J1868" s="52"/>
      <c r="K1868" s="52"/>
      <c r="L1868" s="52"/>
      <c r="M1868" s="52"/>
      <c r="N1868" s="52"/>
      <c r="O1868" s="59"/>
      <c r="P1868" s="52"/>
    </row>
    <row r="1869" spans="1:16">
      <c r="A1869" s="51"/>
      <c r="B1869" s="52"/>
      <c r="C1869" s="148"/>
      <c r="D1869" s="52"/>
      <c r="E1869" s="52"/>
      <c r="F1869" s="52"/>
      <c r="G1869" s="52"/>
      <c r="H1869" s="52"/>
      <c r="I1869" s="52"/>
      <c r="J1869" s="52"/>
      <c r="K1869" s="52"/>
      <c r="L1869" s="52"/>
      <c r="M1869" s="52"/>
      <c r="N1869" s="52"/>
      <c r="O1869" s="59"/>
      <c r="P1869" s="52"/>
    </row>
    <row r="1870" spans="1:16">
      <c r="A1870" s="51"/>
      <c r="B1870" s="52"/>
      <c r="C1870" s="148"/>
      <c r="D1870" s="52"/>
      <c r="E1870" s="52"/>
      <c r="F1870" s="52"/>
      <c r="G1870" s="52"/>
      <c r="H1870" s="52"/>
      <c r="I1870" s="52"/>
      <c r="J1870" s="52"/>
      <c r="K1870" s="52"/>
      <c r="L1870" s="52"/>
      <c r="M1870" s="52"/>
      <c r="N1870" s="52"/>
      <c r="O1870" s="59"/>
      <c r="P1870" s="52"/>
    </row>
    <row r="1871" spans="1:16">
      <c r="A1871" s="51"/>
      <c r="B1871" s="52"/>
      <c r="C1871" s="148"/>
      <c r="D1871" s="52"/>
      <c r="E1871" s="52"/>
      <c r="F1871" s="52"/>
      <c r="G1871" s="52"/>
      <c r="H1871" s="52"/>
      <c r="I1871" s="52"/>
      <c r="J1871" s="52"/>
      <c r="K1871" s="52"/>
      <c r="L1871" s="52"/>
      <c r="M1871" s="52"/>
      <c r="N1871" s="52"/>
      <c r="O1871" s="59"/>
      <c r="P1871" s="52"/>
    </row>
    <row r="1872" spans="1:16">
      <c r="A1872" s="51"/>
      <c r="B1872" s="52"/>
      <c r="C1872" s="148"/>
      <c r="D1872" s="52"/>
      <c r="E1872" s="52"/>
      <c r="F1872" s="52"/>
      <c r="G1872" s="52"/>
      <c r="H1872" s="52"/>
      <c r="I1872" s="52"/>
      <c r="J1872" s="52"/>
      <c r="K1872" s="52"/>
      <c r="L1872" s="52"/>
      <c r="M1872" s="52"/>
      <c r="N1872" s="52"/>
      <c r="O1872" s="59"/>
      <c r="P1872" s="52"/>
    </row>
    <row r="1873" spans="1:16">
      <c r="A1873" s="51"/>
      <c r="B1873" s="52"/>
      <c r="C1873" s="148"/>
      <c r="D1873" s="52"/>
      <c r="E1873" s="52"/>
      <c r="F1873" s="52"/>
      <c r="G1873" s="52"/>
      <c r="H1873" s="52"/>
      <c r="I1873" s="52"/>
      <c r="J1873" s="52"/>
      <c r="K1873" s="52"/>
      <c r="L1873" s="52"/>
      <c r="M1873" s="52"/>
      <c r="N1873" s="52"/>
      <c r="O1873" s="59"/>
      <c r="P1873" s="52"/>
    </row>
    <row r="1874" spans="1:16">
      <c r="A1874" s="51"/>
      <c r="B1874" s="52"/>
      <c r="C1874" s="148"/>
      <c r="D1874" s="52"/>
      <c r="E1874" s="52"/>
      <c r="F1874" s="52"/>
      <c r="G1874" s="52"/>
      <c r="H1874" s="52"/>
      <c r="I1874" s="52"/>
      <c r="J1874" s="52"/>
      <c r="K1874" s="52"/>
      <c r="L1874" s="52"/>
      <c r="M1874" s="52"/>
      <c r="N1874" s="52"/>
      <c r="O1874" s="59"/>
      <c r="P1874" s="52"/>
    </row>
    <row r="1875" spans="1:16">
      <c r="A1875" s="51"/>
      <c r="B1875" s="52"/>
      <c r="C1875" s="148"/>
      <c r="D1875" s="52"/>
      <c r="E1875" s="52"/>
      <c r="F1875" s="52"/>
      <c r="G1875" s="52"/>
      <c r="H1875" s="52"/>
      <c r="I1875" s="52"/>
      <c r="J1875" s="52"/>
      <c r="K1875" s="52"/>
      <c r="L1875" s="52"/>
      <c r="M1875" s="52"/>
      <c r="N1875" s="52"/>
      <c r="O1875" s="59"/>
      <c r="P1875" s="52"/>
    </row>
    <row r="1876" spans="1:16">
      <c r="A1876" s="51"/>
      <c r="B1876" s="52"/>
      <c r="C1876" s="148"/>
      <c r="D1876" s="52"/>
      <c r="E1876" s="52"/>
      <c r="F1876" s="52"/>
      <c r="G1876" s="52"/>
      <c r="H1876" s="52"/>
      <c r="I1876" s="52"/>
      <c r="J1876" s="52"/>
      <c r="K1876" s="52"/>
      <c r="L1876" s="52"/>
      <c r="M1876" s="52"/>
      <c r="N1876" s="52"/>
      <c r="O1876" s="59"/>
      <c r="P1876" s="52"/>
    </row>
    <row r="1877" spans="1:16">
      <c r="A1877" s="51"/>
      <c r="B1877" s="52"/>
      <c r="C1877" s="148"/>
      <c r="D1877" s="52"/>
      <c r="E1877" s="52"/>
      <c r="F1877" s="52"/>
      <c r="G1877" s="52"/>
      <c r="H1877" s="52"/>
      <c r="I1877" s="52"/>
      <c r="J1877" s="52"/>
      <c r="K1877" s="52"/>
      <c r="L1877" s="52"/>
      <c r="M1877" s="52"/>
      <c r="N1877" s="52"/>
      <c r="O1877" s="59"/>
      <c r="P1877" s="52"/>
    </row>
    <row r="1878" spans="1:16">
      <c r="A1878" s="51"/>
      <c r="B1878" s="52"/>
      <c r="C1878" s="148"/>
      <c r="D1878" s="52"/>
      <c r="E1878" s="52"/>
      <c r="F1878" s="52"/>
      <c r="G1878" s="52"/>
      <c r="H1878" s="52"/>
      <c r="I1878" s="52"/>
      <c r="J1878" s="52"/>
      <c r="K1878" s="52"/>
      <c r="L1878" s="52"/>
      <c r="M1878" s="52"/>
      <c r="N1878" s="52"/>
      <c r="O1878" s="59"/>
      <c r="P1878" s="52"/>
    </row>
    <row r="1879" spans="1:16">
      <c r="A1879" s="51"/>
      <c r="B1879" s="52"/>
      <c r="C1879" s="148"/>
      <c r="D1879" s="52"/>
      <c r="E1879" s="52"/>
      <c r="F1879" s="52"/>
      <c r="G1879" s="52"/>
      <c r="H1879" s="52"/>
      <c r="I1879" s="52"/>
      <c r="J1879" s="52"/>
      <c r="K1879" s="52"/>
      <c r="L1879" s="52"/>
      <c r="M1879" s="52"/>
      <c r="N1879" s="52"/>
      <c r="O1879" s="59"/>
      <c r="P1879" s="52"/>
    </row>
    <row r="1880" spans="1:16">
      <c r="A1880" s="51"/>
      <c r="B1880" s="52"/>
      <c r="C1880" s="148"/>
      <c r="D1880" s="52"/>
      <c r="E1880" s="52"/>
      <c r="F1880" s="52"/>
      <c r="G1880" s="52"/>
      <c r="H1880" s="52"/>
      <c r="I1880" s="52"/>
      <c r="J1880" s="52"/>
      <c r="K1880" s="52"/>
      <c r="L1880" s="52"/>
      <c r="M1880" s="52"/>
      <c r="N1880" s="52"/>
      <c r="O1880" s="59"/>
      <c r="P1880" s="52"/>
    </row>
    <row r="1881" spans="1:16">
      <c r="A1881" s="51"/>
      <c r="B1881" s="52"/>
      <c r="C1881" s="148"/>
      <c r="D1881" s="52"/>
      <c r="E1881" s="52"/>
      <c r="F1881" s="52"/>
      <c r="G1881" s="52"/>
      <c r="H1881" s="52"/>
      <c r="I1881" s="52"/>
      <c r="J1881" s="52"/>
      <c r="K1881" s="52"/>
      <c r="L1881" s="52"/>
      <c r="M1881" s="52"/>
      <c r="N1881" s="52"/>
      <c r="O1881" s="59"/>
      <c r="P1881" s="52"/>
    </row>
    <row r="1882" spans="1:16">
      <c r="A1882" s="51"/>
      <c r="B1882" s="52"/>
      <c r="C1882" s="148"/>
      <c r="D1882" s="52"/>
      <c r="E1882" s="52"/>
      <c r="F1882" s="52"/>
      <c r="G1882" s="52"/>
      <c r="H1882" s="52"/>
      <c r="I1882" s="52"/>
      <c r="J1882" s="52"/>
      <c r="K1882" s="52"/>
      <c r="L1882" s="52"/>
      <c r="M1882" s="52"/>
      <c r="N1882" s="52"/>
      <c r="O1882" s="59"/>
      <c r="P1882" s="52"/>
    </row>
    <row r="1883" spans="1:16">
      <c r="A1883" s="51"/>
      <c r="B1883" s="52"/>
      <c r="C1883" s="148"/>
      <c r="D1883" s="52"/>
      <c r="E1883" s="52"/>
      <c r="F1883" s="52"/>
      <c r="G1883" s="52"/>
      <c r="H1883" s="52"/>
      <c r="I1883" s="52"/>
      <c r="J1883" s="52"/>
      <c r="K1883" s="52"/>
      <c r="L1883" s="52"/>
      <c r="M1883" s="52"/>
      <c r="N1883" s="52"/>
      <c r="O1883" s="59"/>
      <c r="P1883" s="52"/>
    </row>
    <row r="1884" spans="1:16">
      <c r="A1884" s="51"/>
      <c r="B1884" s="52"/>
      <c r="C1884" s="148"/>
      <c r="D1884" s="52"/>
      <c r="E1884" s="52"/>
      <c r="F1884" s="52"/>
      <c r="G1884" s="52"/>
      <c r="H1884" s="52"/>
      <c r="I1884" s="52"/>
      <c r="J1884" s="52"/>
      <c r="K1884" s="52"/>
      <c r="L1884" s="52"/>
      <c r="M1884" s="52"/>
      <c r="N1884" s="52"/>
      <c r="O1884" s="59"/>
      <c r="P1884" s="52"/>
    </row>
    <row r="1885" spans="1:16">
      <c r="A1885" s="51"/>
      <c r="B1885" s="52"/>
      <c r="C1885" s="148"/>
      <c r="D1885" s="52"/>
      <c r="E1885" s="52"/>
      <c r="F1885" s="52"/>
      <c r="G1885" s="52"/>
      <c r="H1885" s="52"/>
      <c r="I1885" s="52"/>
      <c r="J1885" s="52"/>
      <c r="K1885" s="52"/>
      <c r="L1885" s="52"/>
      <c r="M1885" s="52"/>
      <c r="N1885" s="52"/>
      <c r="O1885" s="59"/>
      <c r="P1885" s="52"/>
    </row>
    <row r="1886" spans="1:16">
      <c r="A1886" s="51"/>
      <c r="B1886" s="52"/>
      <c r="C1886" s="148"/>
      <c r="D1886" s="52"/>
      <c r="E1886" s="52"/>
      <c r="F1886" s="52"/>
      <c r="G1886" s="52"/>
      <c r="H1886" s="52"/>
      <c r="I1886" s="52"/>
      <c r="J1886" s="52"/>
      <c r="K1886" s="52"/>
      <c r="L1886" s="52"/>
      <c r="M1886" s="52"/>
      <c r="N1886" s="52"/>
      <c r="O1886" s="59"/>
      <c r="P1886" s="52"/>
    </row>
    <row r="1887" spans="1:16">
      <c r="A1887" s="51"/>
      <c r="B1887" s="52"/>
      <c r="C1887" s="148"/>
      <c r="D1887" s="52"/>
      <c r="E1887" s="52"/>
      <c r="F1887" s="52"/>
      <c r="G1887" s="52"/>
      <c r="H1887" s="52"/>
      <c r="I1887" s="52"/>
      <c r="J1887" s="52"/>
      <c r="K1887" s="52"/>
      <c r="L1887" s="52"/>
      <c r="M1887" s="52"/>
      <c r="N1887" s="52"/>
      <c r="O1887" s="59"/>
      <c r="P1887" s="52"/>
    </row>
    <row r="1888" spans="1:16">
      <c r="A1888" s="51"/>
      <c r="B1888" s="52"/>
      <c r="C1888" s="148"/>
      <c r="D1888" s="52"/>
      <c r="E1888" s="52"/>
      <c r="F1888" s="52"/>
      <c r="G1888" s="52"/>
      <c r="H1888" s="52"/>
      <c r="I1888" s="52"/>
      <c r="J1888" s="52"/>
      <c r="K1888" s="52"/>
      <c r="L1888" s="52"/>
      <c r="M1888" s="52"/>
      <c r="N1888" s="52"/>
      <c r="O1888" s="59"/>
      <c r="P1888" s="52"/>
    </row>
    <row r="1889" spans="1:16">
      <c r="A1889" s="51"/>
      <c r="B1889" s="52"/>
      <c r="C1889" s="148"/>
      <c r="D1889" s="52"/>
      <c r="E1889" s="52"/>
      <c r="F1889" s="52"/>
      <c r="G1889" s="52"/>
      <c r="H1889" s="52"/>
      <c r="I1889" s="52"/>
      <c r="J1889" s="52"/>
      <c r="K1889" s="52"/>
      <c r="L1889" s="52"/>
      <c r="M1889" s="52"/>
      <c r="N1889" s="52"/>
      <c r="O1889" s="59"/>
      <c r="P1889" s="52"/>
    </row>
    <row r="1890" spans="1:16">
      <c r="A1890" s="51"/>
      <c r="B1890" s="52"/>
      <c r="C1890" s="148"/>
      <c r="D1890" s="52"/>
      <c r="E1890" s="52"/>
      <c r="F1890" s="52"/>
      <c r="G1890" s="52"/>
      <c r="H1890" s="52"/>
      <c r="I1890" s="52"/>
      <c r="J1890" s="52"/>
      <c r="K1890" s="52"/>
      <c r="L1890" s="52"/>
      <c r="M1890" s="52"/>
      <c r="N1890" s="52"/>
      <c r="O1890" s="59"/>
      <c r="P1890" s="52"/>
    </row>
    <row r="1891" spans="1:16">
      <c r="A1891" s="51"/>
      <c r="B1891" s="52"/>
      <c r="C1891" s="148"/>
      <c r="D1891" s="52"/>
      <c r="E1891" s="52"/>
      <c r="F1891" s="52"/>
      <c r="G1891" s="52"/>
      <c r="H1891" s="52"/>
      <c r="I1891" s="52"/>
      <c r="J1891" s="52"/>
      <c r="K1891" s="52"/>
      <c r="L1891" s="52"/>
      <c r="M1891" s="52"/>
      <c r="N1891" s="52"/>
      <c r="O1891" s="59"/>
      <c r="P1891" s="52"/>
    </row>
    <row r="1892" spans="1:16">
      <c r="A1892" s="51"/>
      <c r="B1892" s="52"/>
      <c r="C1892" s="148"/>
      <c r="D1892" s="52"/>
      <c r="E1892" s="52"/>
      <c r="F1892" s="52"/>
      <c r="G1892" s="52"/>
      <c r="H1892" s="52"/>
      <c r="I1892" s="52"/>
      <c r="J1892" s="52"/>
      <c r="K1892" s="52"/>
      <c r="L1892" s="52"/>
      <c r="M1892" s="52"/>
      <c r="N1892" s="52"/>
      <c r="O1892" s="59"/>
      <c r="P1892" s="52"/>
    </row>
    <row r="1893" spans="1:16">
      <c r="A1893" s="51"/>
      <c r="B1893" s="52"/>
      <c r="C1893" s="148"/>
      <c r="D1893" s="52"/>
      <c r="E1893" s="52"/>
      <c r="F1893" s="52"/>
      <c r="G1893" s="52"/>
      <c r="H1893" s="52"/>
      <c r="I1893" s="52"/>
      <c r="J1893" s="52"/>
      <c r="K1893" s="52"/>
      <c r="L1893" s="52"/>
      <c r="M1893" s="52"/>
      <c r="N1893" s="52"/>
      <c r="O1893" s="59"/>
      <c r="P1893" s="52"/>
    </row>
    <row r="1894" spans="1:16">
      <c r="A1894" s="51"/>
      <c r="B1894" s="52"/>
      <c r="C1894" s="148"/>
      <c r="D1894" s="52"/>
      <c r="E1894" s="52"/>
      <c r="F1894" s="52"/>
      <c r="G1894" s="52"/>
      <c r="H1894" s="52"/>
      <c r="I1894" s="52"/>
      <c r="J1894" s="52"/>
      <c r="K1894" s="52"/>
      <c r="L1894" s="52"/>
      <c r="M1894" s="52"/>
      <c r="N1894" s="52"/>
      <c r="O1894" s="59"/>
      <c r="P1894" s="52"/>
    </row>
    <row r="1895" spans="1:16">
      <c r="A1895" s="51"/>
      <c r="B1895" s="52"/>
      <c r="C1895" s="148"/>
      <c r="D1895" s="52"/>
      <c r="E1895" s="52"/>
      <c r="F1895" s="52"/>
      <c r="G1895" s="52"/>
      <c r="H1895" s="52"/>
      <c r="I1895" s="52"/>
      <c r="J1895" s="52"/>
      <c r="K1895" s="52"/>
      <c r="L1895" s="52"/>
      <c r="M1895" s="52"/>
      <c r="N1895" s="52"/>
      <c r="O1895" s="59"/>
      <c r="P1895" s="52"/>
    </row>
    <row r="1896" spans="1:16">
      <c r="A1896" s="51"/>
      <c r="B1896" s="52"/>
      <c r="C1896" s="148"/>
      <c r="D1896" s="52"/>
      <c r="E1896" s="52"/>
      <c r="F1896" s="52"/>
      <c r="G1896" s="52"/>
      <c r="H1896" s="52"/>
      <c r="I1896" s="52"/>
      <c r="J1896" s="52"/>
      <c r="K1896" s="52"/>
      <c r="L1896" s="52"/>
      <c r="M1896" s="52"/>
      <c r="N1896" s="52"/>
      <c r="O1896" s="59"/>
      <c r="P1896" s="52"/>
    </row>
    <row r="1897" spans="1:16">
      <c r="A1897" s="51"/>
      <c r="B1897" s="52"/>
      <c r="C1897" s="148"/>
      <c r="D1897" s="52"/>
      <c r="E1897" s="52"/>
      <c r="F1897" s="52"/>
      <c r="G1897" s="52"/>
      <c r="H1897" s="52"/>
      <c r="I1897" s="52"/>
      <c r="J1897" s="52"/>
      <c r="K1897" s="52"/>
      <c r="L1897" s="52"/>
      <c r="M1897" s="52"/>
      <c r="N1897" s="52"/>
      <c r="O1897" s="59"/>
      <c r="P1897" s="52"/>
    </row>
    <row r="1898" spans="1:16">
      <c r="A1898" s="51"/>
      <c r="B1898" s="52"/>
      <c r="C1898" s="148"/>
      <c r="D1898" s="52"/>
      <c r="E1898" s="52"/>
      <c r="F1898" s="52"/>
      <c r="G1898" s="52"/>
      <c r="H1898" s="52"/>
      <c r="I1898" s="52"/>
      <c r="J1898" s="52"/>
      <c r="K1898" s="52"/>
      <c r="L1898" s="52"/>
      <c r="M1898" s="52"/>
      <c r="N1898" s="52"/>
      <c r="O1898" s="59"/>
      <c r="P1898" s="52"/>
    </row>
    <row r="1899" spans="1:16">
      <c r="A1899" s="51"/>
      <c r="B1899" s="52"/>
      <c r="C1899" s="148"/>
      <c r="D1899" s="52"/>
      <c r="E1899" s="52"/>
      <c r="F1899" s="52"/>
      <c r="G1899" s="52"/>
      <c r="H1899" s="52"/>
      <c r="I1899" s="52"/>
      <c r="J1899" s="52"/>
      <c r="K1899" s="52"/>
      <c r="L1899" s="52"/>
      <c r="M1899" s="52"/>
      <c r="N1899" s="52"/>
      <c r="O1899" s="59"/>
      <c r="P1899" s="52"/>
    </row>
    <row r="1900" spans="1:16">
      <c r="A1900" s="51"/>
      <c r="B1900" s="52"/>
      <c r="C1900" s="148"/>
      <c r="D1900" s="52"/>
      <c r="E1900" s="52"/>
      <c r="F1900" s="52"/>
      <c r="G1900" s="52"/>
      <c r="H1900" s="52"/>
      <c r="I1900" s="52"/>
      <c r="J1900" s="52"/>
      <c r="K1900" s="52"/>
      <c r="L1900" s="52"/>
      <c r="M1900" s="52"/>
      <c r="N1900" s="52"/>
      <c r="O1900" s="59"/>
      <c r="P1900" s="52"/>
    </row>
    <row r="1901" spans="1:16">
      <c r="A1901" s="51"/>
      <c r="B1901" s="52"/>
      <c r="C1901" s="148"/>
      <c r="D1901" s="52"/>
      <c r="E1901" s="52"/>
      <c r="F1901" s="52"/>
      <c r="G1901" s="52"/>
      <c r="H1901" s="52"/>
      <c r="I1901" s="52"/>
      <c r="J1901" s="52"/>
      <c r="K1901" s="52"/>
      <c r="L1901" s="52"/>
      <c r="M1901" s="52"/>
      <c r="N1901" s="52"/>
      <c r="O1901" s="59"/>
      <c r="P1901" s="52"/>
    </row>
    <row r="1902" spans="1:16">
      <c r="A1902" s="51"/>
      <c r="B1902" s="52"/>
      <c r="C1902" s="148"/>
      <c r="D1902" s="52"/>
      <c r="E1902" s="52"/>
      <c r="F1902" s="52"/>
      <c r="G1902" s="52"/>
      <c r="H1902" s="52"/>
      <c r="I1902" s="52"/>
      <c r="J1902" s="52"/>
      <c r="K1902" s="52"/>
      <c r="L1902" s="52"/>
      <c r="M1902" s="52"/>
      <c r="N1902" s="52"/>
      <c r="O1902" s="59"/>
      <c r="P1902" s="52"/>
    </row>
    <row r="1903" spans="1:16">
      <c r="A1903" s="51"/>
      <c r="B1903" s="52"/>
      <c r="C1903" s="148"/>
      <c r="D1903" s="52"/>
      <c r="E1903" s="52"/>
      <c r="F1903" s="52"/>
      <c r="G1903" s="52"/>
      <c r="H1903" s="52"/>
      <c r="I1903" s="52"/>
      <c r="J1903" s="52"/>
      <c r="K1903" s="52"/>
      <c r="L1903" s="52"/>
      <c r="M1903" s="52"/>
      <c r="N1903" s="52"/>
      <c r="O1903" s="59"/>
      <c r="P1903" s="52"/>
    </row>
    <row r="1904" spans="1:16">
      <c r="A1904" s="51"/>
      <c r="B1904" s="52"/>
      <c r="C1904" s="148"/>
      <c r="D1904" s="52"/>
      <c r="E1904" s="52"/>
      <c r="F1904" s="52"/>
      <c r="G1904" s="52"/>
      <c r="H1904" s="52"/>
      <c r="I1904" s="52"/>
      <c r="J1904" s="52"/>
      <c r="K1904" s="52"/>
      <c r="L1904" s="52"/>
      <c r="M1904" s="52"/>
      <c r="N1904" s="52"/>
      <c r="O1904" s="59"/>
      <c r="P1904" s="52"/>
    </row>
    <row r="1905" spans="1:16">
      <c r="A1905" s="51"/>
      <c r="B1905" s="52"/>
      <c r="C1905" s="148"/>
      <c r="D1905" s="52"/>
      <c r="E1905" s="52"/>
      <c r="F1905" s="52"/>
      <c r="G1905" s="52"/>
      <c r="H1905" s="52"/>
      <c r="I1905" s="52"/>
      <c r="J1905" s="52"/>
      <c r="K1905" s="52"/>
      <c r="L1905" s="52"/>
      <c r="M1905" s="52"/>
      <c r="N1905" s="52"/>
      <c r="O1905" s="59"/>
      <c r="P1905" s="52"/>
    </row>
    <row r="1906" spans="1:16">
      <c r="A1906" s="51"/>
      <c r="B1906" s="52"/>
      <c r="C1906" s="148"/>
      <c r="D1906" s="52"/>
      <c r="E1906" s="52"/>
      <c r="F1906" s="52"/>
      <c r="G1906" s="52"/>
      <c r="H1906" s="52"/>
      <c r="I1906" s="52"/>
      <c r="J1906" s="52"/>
      <c r="K1906" s="52"/>
      <c r="L1906" s="52"/>
      <c r="M1906" s="52"/>
      <c r="N1906" s="52"/>
      <c r="O1906" s="59"/>
      <c r="P1906" s="52"/>
    </row>
    <row r="1907" spans="1:16">
      <c r="A1907" s="51"/>
      <c r="B1907" s="52"/>
      <c r="C1907" s="148"/>
      <c r="D1907" s="52"/>
      <c r="E1907" s="52"/>
      <c r="F1907" s="52"/>
      <c r="G1907" s="52"/>
      <c r="H1907" s="52"/>
      <c r="I1907" s="52"/>
      <c r="J1907" s="52"/>
      <c r="K1907" s="52"/>
      <c r="L1907" s="52"/>
      <c r="M1907" s="52"/>
      <c r="N1907" s="52"/>
      <c r="O1907" s="59"/>
      <c r="P1907" s="52"/>
    </row>
    <row r="1908" spans="1:16">
      <c r="A1908" s="51"/>
      <c r="B1908" s="52"/>
      <c r="C1908" s="148"/>
      <c r="D1908" s="52"/>
      <c r="E1908" s="52"/>
      <c r="F1908" s="52"/>
      <c r="G1908" s="52"/>
      <c r="H1908" s="52"/>
      <c r="I1908" s="52"/>
      <c r="J1908" s="52"/>
      <c r="K1908" s="52"/>
      <c r="L1908" s="52"/>
      <c r="M1908" s="52"/>
      <c r="N1908" s="52"/>
      <c r="O1908" s="59"/>
      <c r="P1908" s="52"/>
    </row>
    <row r="1909" spans="1:16">
      <c r="A1909" s="51"/>
      <c r="B1909" s="52"/>
      <c r="C1909" s="148"/>
      <c r="D1909" s="52"/>
      <c r="E1909" s="52"/>
      <c r="F1909" s="52"/>
      <c r="G1909" s="52"/>
      <c r="H1909" s="52"/>
      <c r="I1909" s="52"/>
      <c r="J1909" s="52"/>
      <c r="K1909" s="52"/>
      <c r="L1909" s="52"/>
      <c r="M1909" s="52"/>
      <c r="N1909" s="52"/>
      <c r="O1909" s="59"/>
      <c r="P1909" s="52"/>
    </row>
    <row r="1910" spans="1:16">
      <c r="A1910" s="51"/>
      <c r="B1910" s="52"/>
      <c r="C1910" s="148"/>
      <c r="D1910" s="52"/>
      <c r="E1910" s="52"/>
      <c r="F1910" s="52"/>
      <c r="G1910" s="52"/>
      <c r="H1910" s="52"/>
      <c r="I1910" s="52"/>
      <c r="J1910" s="52"/>
      <c r="K1910" s="52"/>
      <c r="L1910" s="52"/>
      <c r="M1910" s="52"/>
      <c r="N1910" s="52"/>
      <c r="O1910" s="59"/>
      <c r="P1910" s="52"/>
    </row>
    <row r="1911" spans="1:16">
      <c r="A1911" s="51"/>
      <c r="B1911" s="52"/>
      <c r="C1911" s="148"/>
      <c r="D1911" s="52"/>
      <c r="E1911" s="52"/>
      <c r="F1911" s="52"/>
      <c r="G1911" s="52"/>
      <c r="H1911" s="52"/>
      <c r="I1911" s="52"/>
      <c r="J1911" s="52"/>
      <c r="K1911" s="52"/>
      <c r="L1911" s="52"/>
      <c r="M1911" s="52"/>
      <c r="N1911" s="52"/>
      <c r="O1911" s="59"/>
      <c r="P1911" s="52"/>
    </row>
    <row r="1912" spans="1:16">
      <c r="A1912" s="51"/>
      <c r="B1912" s="52"/>
      <c r="C1912" s="148"/>
      <c r="D1912" s="52"/>
      <c r="E1912" s="52"/>
      <c r="F1912" s="52"/>
      <c r="G1912" s="52"/>
      <c r="H1912" s="52"/>
      <c r="I1912" s="52"/>
      <c r="J1912" s="52"/>
      <c r="K1912" s="52"/>
      <c r="L1912" s="52"/>
      <c r="M1912" s="52"/>
      <c r="N1912" s="52"/>
      <c r="O1912" s="59"/>
      <c r="P1912" s="52"/>
    </row>
    <row r="1913" spans="1:16">
      <c r="A1913" s="51"/>
      <c r="B1913" s="52"/>
      <c r="C1913" s="148"/>
      <c r="D1913" s="52"/>
      <c r="E1913" s="52"/>
      <c r="F1913" s="52"/>
      <c r="G1913" s="52"/>
      <c r="H1913" s="52"/>
      <c r="I1913" s="52"/>
      <c r="J1913" s="52"/>
      <c r="K1913" s="52"/>
      <c r="L1913" s="52"/>
      <c r="M1913" s="52"/>
      <c r="N1913" s="52"/>
      <c r="O1913" s="59"/>
      <c r="P1913" s="52"/>
    </row>
    <row r="1914" spans="1:16">
      <c r="A1914" s="51"/>
      <c r="B1914" s="52"/>
      <c r="C1914" s="148"/>
      <c r="D1914" s="52"/>
      <c r="E1914" s="52"/>
      <c r="F1914" s="52"/>
      <c r="G1914" s="52"/>
      <c r="H1914" s="52"/>
      <c r="I1914" s="52"/>
      <c r="J1914" s="52"/>
      <c r="K1914" s="52"/>
      <c r="L1914" s="52"/>
      <c r="M1914" s="52"/>
      <c r="N1914" s="52"/>
      <c r="O1914" s="59"/>
      <c r="P1914" s="52"/>
    </row>
    <row r="1915" spans="1:16">
      <c r="A1915" s="51"/>
      <c r="B1915" s="52"/>
      <c r="C1915" s="148"/>
      <c r="D1915" s="52"/>
      <c r="E1915" s="52"/>
      <c r="F1915" s="52"/>
      <c r="G1915" s="52"/>
      <c r="H1915" s="52"/>
      <c r="I1915" s="52"/>
      <c r="J1915" s="52"/>
      <c r="K1915" s="52"/>
      <c r="L1915" s="52"/>
      <c r="M1915" s="52"/>
      <c r="N1915" s="52"/>
      <c r="O1915" s="59"/>
      <c r="P1915" s="52"/>
    </row>
    <row r="1916" spans="1:16">
      <c r="A1916" s="51"/>
      <c r="B1916" s="52"/>
      <c r="C1916" s="148"/>
      <c r="D1916" s="52"/>
      <c r="E1916" s="52"/>
      <c r="F1916" s="52"/>
      <c r="G1916" s="52"/>
      <c r="H1916" s="52"/>
      <c r="I1916" s="52"/>
      <c r="J1916" s="52"/>
      <c r="K1916" s="52"/>
      <c r="L1916" s="52"/>
      <c r="M1916" s="52"/>
      <c r="N1916" s="52"/>
      <c r="O1916" s="59"/>
      <c r="P1916" s="52"/>
    </row>
    <row r="1917" spans="1:16">
      <c r="A1917" s="51"/>
      <c r="B1917" s="52"/>
      <c r="C1917" s="148"/>
      <c r="D1917" s="52"/>
      <c r="E1917" s="52"/>
      <c r="F1917" s="52"/>
      <c r="G1917" s="52"/>
      <c r="H1917" s="52"/>
      <c r="I1917" s="52"/>
      <c r="J1917" s="52"/>
      <c r="K1917" s="52"/>
      <c r="L1917" s="52"/>
      <c r="M1917" s="52"/>
      <c r="N1917" s="52"/>
      <c r="O1917" s="59"/>
      <c r="P1917" s="52"/>
    </row>
    <row r="1918" spans="1:16">
      <c r="A1918" s="51"/>
      <c r="B1918" s="52"/>
      <c r="C1918" s="148"/>
      <c r="D1918" s="52"/>
      <c r="E1918" s="52"/>
      <c r="F1918" s="52"/>
      <c r="G1918" s="52"/>
      <c r="H1918" s="52"/>
      <c r="I1918" s="52"/>
      <c r="J1918" s="52"/>
      <c r="K1918" s="52"/>
      <c r="L1918" s="52"/>
      <c r="M1918" s="52"/>
      <c r="N1918" s="52"/>
      <c r="O1918" s="59"/>
      <c r="P1918" s="52"/>
    </row>
    <row r="1919" spans="1:16">
      <c r="A1919" s="51"/>
      <c r="B1919" s="52"/>
      <c r="C1919" s="148"/>
      <c r="D1919" s="52"/>
      <c r="E1919" s="52"/>
      <c r="F1919" s="52"/>
      <c r="G1919" s="52"/>
      <c r="H1919" s="52"/>
      <c r="I1919" s="52"/>
      <c r="J1919" s="52"/>
      <c r="K1919" s="52"/>
      <c r="L1919" s="52"/>
      <c r="M1919" s="52"/>
      <c r="N1919" s="52"/>
      <c r="O1919" s="59"/>
      <c r="P1919" s="52"/>
    </row>
    <row r="1920" spans="1:16">
      <c r="A1920" s="51"/>
      <c r="B1920" s="52"/>
      <c r="C1920" s="148"/>
      <c r="D1920" s="52"/>
      <c r="E1920" s="52"/>
      <c r="F1920" s="52"/>
      <c r="G1920" s="52"/>
      <c r="H1920" s="52"/>
      <c r="I1920" s="52"/>
      <c r="J1920" s="52"/>
      <c r="K1920" s="52"/>
      <c r="L1920" s="52"/>
      <c r="M1920" s="52"/>
      <c r="N1920" s="52"/>
      <c r="O1920" s="59"/>
      <c r="P1920" s="52"/>
    </row>
    <row r="1921" spans="1:16">
      <c r="A1921" s="51"/>
      <c r="B1921" s="52"/>
      <c r="C1921" s="148"/>
      <c r="D1921" s="52"/>
      <c r="E1921" s="52"/>
      <c r="F1921" s="52"/>
      <c r="G1921" s="52"/>
      <c r="H1921" s="52"/>
      <c r="I1921" s="52"/>
      <c r="J1921" s="52"/>
      <c r="K1921" s="52"/>
      <c r="L1921" s="52"/>
      <c r="M1921" s="52"/>
      <c r="N1921" s="52"/>
      <c r="O1921" s="59"/>
      <c r="P1921" s="52"/>
    </row>
    <row r="1922" spans="1:16">
      <c r="A1922" s="51"/>
      <c r="B1922" s="52"/>
      <c r="C1922" s="148"/>
      <c r="D1922" s="52"/>
      <c r="E1922" s="52"/>
      <c r="F1922" s="52"/>
      <c r="G1922" s="52"/>
      <c r="H1922" s="52"/>
      <c r="I1922" s="52"/>
      <c r="J1922" s="52"/>
      <c r="K1922" s="52"/>
      <c r="L1922" s="52"/>
      <c r="M1922" s="52"/>
      <c r="N1922" s="52"/>
      <c r="O1922" s="59"/>
      <c r="P1922" s="52"/>
    </row>
    <row r="1923" spans="1:16">
      <c r="A1923" s="51"/>
      <c r="B1923" s="52"/>
      <c r="C1923" s="148"/>
      <c r="D1923" s="52"/>
      <c r="E1923" s="52"/>
      <c r="F1923" s="52"/>
      <c r="G1923" s="52"/>
      <c r="H1923" s="52"/>
      <c r="I1923" s="52"/>
      <c r="J1923" s="52"/>
      <c r="K1923" s="52"/>
      <c r="L1923" s="52"/>
      <c r="M1923" s="52"/>
      <c r="N1923" s="52"/>
      <c r="O1923" s="59"/>
      <c r="P1923" s="52"/>
    </row>
    <row r="1924" spans="1:16">
      <c r="A1924" s="51"/>
      <c r="B1924" s="52"/>
      <c r="C1924" s="148"/>
      <c r="D1924" s="52"/>
      <c r="E1924" s="52"/>
      <c r="F1924" s="52"/>
      <c r="G1924" s="52"/>
      <c r="H1924" s="52"/>
      <c r="I1924" s="52"/>
      <c r="J1924" s="52"/>
      <c r="K1924" s="52"/>
      <c r="L1924" s="52"/>
      <c r="M1924" s="52"/>
      <c r="N1924" s="52"/>
      <c r="O1924" s="59"/>
      <c r="P1924" s="52"/>
    </row>
    <row r="1925" spans="1:16">
      <c r="A1925" s="51"/>
      <c r="B1925" s="52"/>
      <c r="C1925" s="148"/>
      <c r="D1925" s="52"/>
      <c r="E1925" s="52"/>
      <c r="F1925" s="52"/>
      <c r="G1925" s="52"/>
      <c r="H1925" s="52"/>
      <c r="I1925" s="52"/>
      <c r="J1925" s="52"/>
      <c r="K1925" s="52"/>
      <c r="L1925" s="52"/>
      <c r="M1925" s="52"/>
      <c r="N1925" s="52"/>
      <c r="O1925" s="59"/>
      <c r="P1925" s="52"/>
    </row>
    <row r="1926" spans="1:16">
      <c r="A1926" s="51"/>
      <c r="B1926" s="52"/>
      <c r="C1926" s="148"/>
      <c r="D1926" s="52"/>
      <c r="E1926" s="52"/>
      <c r="F1926" s="52"/>
      <c r="G1926" s="52"/>
      <c r="H1926" s="52"/>
      <c r="I1926" s="52"/>
      <c r="J1926" s="52"/>
      <c r="K1926" s="52"/>
      <c r="L1926" s="52"/>
      <c r="M1926" s="52"/>
      <c r="N1926" s="52"/>
      <c r="O1926" s="59"/>
      <c r="P1926" s="52"/>
    </row>
    <row r="1927" spans="1:16">
      <c r="A1927" s="51"/>
      <c r="B1927" s="52"/>
      <c r="C1927" s="148"/>
      <c r="D1927" s="52"/>
      <c r="E1927" s="52"/>
      <c r="F1927" s="52"/>
      <c r="G1927" s="52"/>
      <c r="H1927" s="52"/>
      <c r="I1927" s="52"/>
      <c r="J1927" s="52"/>
      <c r="K1927" s="52"/>
      <c r="L1927" s="52"/>
      <c r="M1927" s="52"/>
      <c r="N1927" s="52"/>
      <c r="O1927" s="59"/>
      <c r="P1927" s="52"/>
    </row>
    <row r="1928" spans="1:16">
      <c r="A1928" s="51"/>
      <c r="B1928" s="52"/>
      <c r="C1928" s="148"/>
      <c r="D1928" s="52"/>
      <c r="E1928" s="52"/>
      <c r="F1928" s="52"/>
      <c r="G1928" s="52"/>
      <c r="H1928" s="52"/>
      <c r="I1928" s="52"/>
      <c r="J1928" s="52"/>
      <c r="K1928" s="52"/>
      <c r="L1928" s="52"/>
      <c r="M1928" s="52"/>
      <c r="N1928" s="52"/>
      <c r="O1928" s="59"/>
      <c r="P1928" s="52"/>
    </row>
    <row r="1929" spans="1:16">
      <c r="A1929" s="51"/>
      <c r="B1929" s="52"/>
      <c r="C1929" s="148"/>
      <c r="D1929" s="52"/>
      <c r="E1929" s="52"/>
      <c r="F1929" s="52"/>
      <c r="G1929" s="52"/>
      <c r="H1929" s="52"/>
      <c r="I1929" s="52"/>
      <c r="J1929" s="52"/>
      <c r="K1929" s="52"/>
      <c r="L1929" s="52"/>
      <c r="M1929" s="52"/>
      <c r="N1929" s="52"/>
      <c r="O1929" s="59"/>
      <c r="P1929" s="52"/>
    </row>
    <row r="1930" spans="1:16">
      <c r="A1930" s="51"/>
      <c r="B1930" s="52"/>
      <c r="C1930" s="148"/>
      <c r="D1930" s="52"/>
      <c r="E1930" s="52"/>
      <c r="F1930" s="52"/>
      <c r="G1930" s="52"/>
      <c r="H1930" s="52"/>
      <c r="I1930" s="52"/>
      <c r="J1930" s="52"/>
      <c r="K1930" s="52"/>
      <c r="L1930" s="52"/>
      <c r="M1930" s="52"/>
      <c r="N1930" s="52"/>
      <c r="O1930" s="59"/>
      <c r="P1930" s="52"/>
    </row>
    <row r="1931" spans="1:16">
      <c r="A1931" s="51"/>
      <c r="B1931" s="52"/>
      <c r="C1931" s="148"/>
      <c r="D1931" s="52"/>
      <c r="E1931" s="52"/>
      <c r="F1931" s="52"/>
      <c r="G1931" s="52"/>
      <c r="H1931" s="52"/>
      <c r="I1931" s="52"/>
      <c r="J1931" s="52"/>
      <c r="K1931" s="52"/>
      <c r="L1931" s="52"/>
      <c r="M1931" s="52"/>
      <c r="N1931" s="52"/>
      <c r="O1931" s="59"/>
      <c r="P1931" s="52"/>
    </row>
    <row r="1932" spans="1:16">
      <c r="A1932" s="51"/>
      <c r="B1932" s="52"/>
      <c r="C1932" s="148"/>
      <c r="D1932" s="52"/>
      <c r="E1932" s="52"/>
      <c r="F1932" s="52"/>
      <c r="G1932" s="52"/>
      <c r="H1932" s="52"/>
      <c r="I1932" s="52"/>
      <c r="J1932" s="52"/>
      <c r="K1932" s="52"/>
      <c r="L1932" s="52"/>
      <c r="M1932" s="52"/>
      <c r="N1932" s="52"/>
      <c r="O1932" s="59"/>
      <c r="P1932" s="52"/>
    </row>
    <row r="1933" spans="1:16">
      <c r="A1933" s="51"/>
      <c r="B1933" s="52"/>
      <c r="C1933" s="148"/>
      <c r="D1933" s="52"/>
      <c r="E1933" s="52"/>
      <c r="F1933" s="52"/>
      <c r="G1933" s="52"/>
      <c r="H1933" s="52"/>
      <c r="I1933" s="52"/>
      <c r="J1933" s="52"/>
      <c r="K1933" s="52"/>
      <c r="L1933" s="52"/>
      <c r="M1933" s="52"/>
      <c r="N1933" s="52"/>
      <c r="O1933" s="59"/>
      <c r="P1933" s="52"/>
    </row>
    <row r="1934" spans="1:16">
      <c r="A1934" s="51"/>
      <c r="B1934" s="52"/>
      <c r="C1934" s="148"/>
      <c r="D1934" s="52"/>
      <c r="E1934" s="52"/>
      <c r="F1934" s="52"/>
      <c r="G1934" s="52"/>
      <c r="H1934" s="52"/>
      <c r="I1934" s="52"/>
      <c r="J1934" s="52"/>
      <c r="K1934" s="52"/>
      <c r="L1934" s="52"/>
      <c r="M1934" s="52"/>
      <c r="N1934" s="52"/>
      <c r="O1934" s="59"/>
      <c r="P1934" s="52"/>
    </row>
    <row r="1935" spans="1:16">
      <c r="A1935" s="51"/>
      <c r="B1935" s="52"/>
      <c r="C1935" s="148"/>
      <c r="D1935" s="52"/>
      <c r="E1935" s="52"/>
      <c r="F1935" s="52"/>
      <c r="G1935" s="52"/>
      <c r="H1935" s="52"/>
      <c r="I1935" s="52"/>
      <c r="J1935" s="52"/>
      <c r="K1935" s="52"/>
      <c r="L1935" s="52"/>
      <c r="M1935" s="52"/>
      <c r="N1935" s="52"/>
      <c r="O1935" s="59"/>
      <c r="P1935" s="52"/>
    </row>
    <row r="1936" spans="1:16">
      <c r="A1936" s="51"/>
      <c r="B1936" s="52"/>
      <c r="C1936" s="148"/>
      <c r="D1936" s="52"/>
      <c r="E1936" s="52"/>
      <c r="F1936" s="52"/>
      <c r="G1936" s="52"/>
      <c r="H1936" s="52"/>
      <c r="I1936" s="52"/>
      <c r="J1936" s="52"/>
      <c r="K1936" s="52"/>
      <c r="L1936" s="52"/>
      <c r="M1936" s="52"/>
      <c r="N1936" s="52"/>
      <c r="O1936" s="59"/>
      <c r="P1936" s="52"/>
    </row>
    <row r="1937" spans="1:16">
      <c r="A1937" s="51"/>
      <c r="B1937" s="52"/>
      <c r="C1937" s="148"/>
      <c r="D1937" s="52"/>
      <c r="E1937" s="52"/>
      <c r="F1937" s="52"/>
      <c r="G1937" s="52"/>
      <c r="H1937" s="52"/>
      <c r="I1937" s="52"/>
      <c r="J1937" s="52"/>
      <c r="K1937" s="52"/>
      <c r="L1937" s="52"/>
      <c r="M1937" s="52"/>
      <c r="N1937" s="52"/>
      <c r="O1937" s="59"/>
      <c r="P1937" s="52"/>
    </row>
    <row r="1938" spans="1:16">
      <c r="A1938" s="51"/>
      <c r="B1938" s="52"/>
      <c r="C1938" s="148"/>
      <c r="D1938" s="52"/>
      <c r="E1938" s="52"/>
      <c r="F1938" s="52"/>
      <c r="G1938" s="52"/>
      <c r="H1938" s="52"/>
      <c r="I1938" s="52"/>
      <c r="J1938" s="52"/>
      <c r="K1938" s="52"/>
      <c r="L1938" s="52"/>
      <c r="M1938" s="52"/>
      <c r="N1938" s="52"/>
      <c r="O1938" s="59"/>
      <c r="P1938" s="52"/>
    </row>
    <row r="1939" spans="1:16">
      <c r="A1939" s="51"/>
      <c r="B1939" s="52"/>
      <c r="C1939" s="148"/>
      <c r="D1939" s="52"/>
      <c r="E1939" s="52"/>
      <c r="F1939" s="52"/>
      <c r="G1939" s="52"/>
      <c r="H1939" s="52"/>
      <c r="I1939" s="52"/>
      <c r="J1939" s="52"/>
      <c r="K1939" s="52"/>
      <c r="L1939" s="52"/>
      <c r="M1939" s="52"/>
      <c r="N1939" s="52"/>
      <c r="O1939" s="59"/>
      <c r="P1939" s="52"/>
    </row>
    <row r="1940" spans="1:16">
      <c r="A1940" s="51"/>
      <c r="B1940" s="52"/>
      <c r="C1940" s="148"/>
      <c r="D1940" s="52"/>
      <c r="E1940" s="52"/>
      <c r="F1940" s="52"/>
      <c r="G1940" s="52"/>
      <c r="H1940" s="52"/>
      <c r="I1940" s="52"/>
      <c r="J1940" s="52"/>
      <c r="K1940" s="52"/>
      <c r="L1940" s="52"/>
      <c r="M1940" s="52"/>
      <c r="N1940" s="52"/>
      <c r="O1940" s="59"/>
      <c r="P1940" s="52"/>
    </row>
    <row r="1941" spans="1:16">
      <c r="A1941" s="51"/>
      <c r="B1941" s="52"/>
      <c r="C1941" s="148"/>
      <c r="D1941" s="52"/>
      <c r="E1941" s="52"/>
      <c r="F1941" s="52"/>
      <c r="G1941" s="52"/>
      <c r="H1941" s="52"/>
      <c r="I1941" s="52"/>
      <c r="J1941" s="52"/>
      <c r="K1941" s="52"/>
      <c r="L1941" s="52"/>
      <c r="M1941" s="52"/>
      <c r="N1941" s="52"/>
      <c r="O1941" s="59"/>
      <c r="P1941" s="52"/>
    </row>
    <row r="1942" spans="1:16">
      <c r="A1942" s="51"/>
      <c r="B1942" s="52"/>
      <c r="C1942" s="148"/>
      <c r="D1942" s="52"/>
      <c r="E1942" s="52"/>
      <c r="F1942" s="52"/>
      <c r="G1942" s="52"/>
      <c r="H1942" s="52"/>
      <c r="I1942" s="52"/>
      <c r="J1942" s="52"/>
      <c r="K1942" s="52"/>
      <c r="L1942" s="52"/>
      <c r="M1942" s="52"/>
      <c r="N1942" s="52"/>
      <c r="O1942" s="59"/>
      <c r="P1942" s="52"/>
    </row>
    <row r="1943" spans="1:16">
      <c r="A1943" s="51"/>
      <c r="B1943" s="52"/>
      <c r="C1943" s="148"/>
      <c r="D1943" s="52"/>
      <c r="E1943" s="52"/>
      <c r="F1943" s="52"/>
      <c r="G1943" s="52"/>
      <c r="H1943" s="52"/>
      <c r="I1943" s="52"/>
      <c r="J1943" s="52"/>
      <c r="K1943" s="52"/>
      <c r="L1943" s="52"/>
      <c r="M1943" s="52"/>
      <c r="N1943" s="52"/>
      <c r="O1943" s="59"/>
      <c r="P1943" s="52"/>
    </row>
    <row r="1944" spans="1:16">
      <c r="A1944" s="51"/>
      <c r="B1944" s="52"/>
      <c r="C1944" s="148"/>
      <c r="D1944" s="52"/>
      <c r="E1944" s="52"/>
      <c r="F1944" s="52"/>
      <c r="G1944" s="52"/>
      <c r="H1944" s="52"/>
      <c r="I1944" s="52"/>
      <c r="J1944" s="52"/>
      <c r="K1944" s="52"/>
      <c r="L1944" s="52"/>
      <c r="M1944" s="52"/>
      <c r="N1944" s="52"/>
      <c r="O1944" s="59"/>
      <c r="P1944" s="52"/>
    </row>
    <row r="1945" spans="1:16">
      <c r="A1945" s="51"/>
      <c r="B1945" s="52"/>
      <c r="C1945" s="148"/>
      <c r="D1945" s="52"/>
      <c r="E1945" s="52"/>
      <c r="F1945" s="52"/>
      <c r="G1945" s="52"/>
      <c r="H1945" s="52"/>
      <c r="I1945" s="52"/>
      <c r="J1945" s="52"/>
      <c r="K1945" s="52"/>
      <c r="L1945" s="52"/>
      <c r="M1945" s="52"/>
      <c r="N1945" s="52"/>
      <c r="O1945" s="59"/>
      <c r="P1945" s="52"/>
    </row>
    <row r="1946" spans="1:16">
      <c r="A1946" s="51"/>
      <c r="B1946" s="52"/>
      <c r="C1946" s="148"/>
      <c r="D1946" s="52"/>
      <c r="E1946" s="52"/>
      <c r="F1946" s="52"/>
      <c r="G1946" s="52"/>
      <c r="H1946" s="52"/>
      <c r="I1946" s="52"/>
      <c r="J1946" s="52"/>
      <c r="K1946" s="52"/>
      <c r="L1946" s="52"/>
      <c r="M1946" s="52"/>
      <c r="N1946" s="52"/>
      <c r="O1946" s="59"/>
      <c r="P1946" s="52"/>
    </row>
    <row r="1947" spans="1:16">
      <c r="A1947" s="51"/>
      <c r="B1947" s="52"/>
      <c r="C1947" s="148"/>
      <c r="D1947" s="52"/>
      <c r="E1947" s="52"/>
      <c r="F1947" s="52"/>
      <c r="G1947" s="52"/>
      <c r="H1947" s="52"/>
      <c r="I1947" s="52"/>
      <c r="J1947" s="52"/>
      <c r="K1947" s="52"/>
      <c r="L1947" s="52"/>
      <c r="M1947" s="52"/>
      <c r="N1947" s="52"/>
      <c r="O1947" s="59"/>
      <c r="P1947" s="52"/>
    </row>
    <row r="1948" spans="1:16">
      <c r="A1948" s="51"/>
      <c r="B1948" s="52"/>
      <c r="C1948" s="148"/>
      <c r="D1948" s="52"/>
      <c r="E1948" s="52"/>
      <c r="F1948" s="52"/>
      <c r="G1948" s="52"/>
      <c r="H1948" s="52"/>
      <c r="I1948" s="52"/>
      <c r="J1948" s="52"/>
      <c r="K1948" s="52"/>
      <c r="L1948" s="52"/>
      <c r="M1948" s="52"/>
      <c r="N1948" s="52"/>
      <c r="O1948" s="59"/>
      <c r="P1948" s="52"/>
    </row>
    <row r="1949" spans="1:16">
      <c r="A1949" s="51"/>
      <c r="B1949" s="52"/>
      <c r="C1949" s="148"/>
      <c r="D1949" s="52"/>
      <c r="E1949" s="52"/>
      <c r="F1949" s="52"/>
      <c r="G1949" s="52"/>
      <c r="H1949" s="52"/>
      <c r="I1949" s="52"/>
      <c r="J1949" s="52"/>
      <c r="K1949" s="52"/>
      <c r="L1949" s="52"/>
      <c r="M1949" s="52"/>
      <c r="N1949" s="52"/>
      <c r="O1949" s="59"/>
      <c r="P1949" s="52"/>
    </row>
    <row r="1950" spans="1:16">
      <c r="A1950" s="51"/>
      <c r="B1950" s="52"/>
      <c r="C1950" s="148"/>
      <c r="D1950" s="52"/>
      <c r="E1950" s="52"/>
      <c r="F1950" s="52"/>
      <c r="G1950" s="52"/>
      <c r="H1950" s="52"/>
      <c r="I1950" s="52"/>
      <c r="J1950" s="52"/>
      <c r="K1950" s="52"/>
      <c r="L1950" s="52"/>
      <c r="M1950" s="52"/>
      <c r="N1950" s="52"/>
      <c r="O1950" s="59"/>
      <c r="P1950" s="52"/>
    </row>
    <row r="1951" spans="1:16">
      <c r="A1951" s="51"/>
      <c r="B1951" s="52"/>
      <c r="C1951" s="148"/>
      <c r="D1951" s="52"/>
      <c r="E1951" s="52"/>
      <c r="F1951" s="52"/>
      <c r="G1951" s="52"/>
      <c r="H1951" s="52"/>
      <c r="I1951" s="52"/>
      <c r="J1951" s="52"/>
      <c r="K1951" s="52"/>
      <c r="L1951" s="52"/>
      <c r="M1951" s="52"/>
      <c r="N1951" s="52"/>
      <c r="O1951" s="59"/>
      <c r="P1951" s="52"/>
    </row>
    <row r="1952" spans="1:16">
      <c r="A1952" s="51"/>
      <c r="B1952" s="52"/>
      <c r="C1952" s="148"/>
      <c r="D1952" s="52"/>
      <c r="E1952" s="52"/>
      <c r="F1952" s="52"/>
      <c r="G1952" s="52"/>
      <c r="H1952" s="52"/>
      <c r="I1952" s="52"/>
      <c r="J1952" s="52"/>
      <c r="K1952" s="52"/>
      <c r="L1952" s="52"/>
      <c r="M1952" s="52"/>
      <c r="N1952" s="52"/>
      <c r="O1952" s="59"/>
      <c r="P1952" s="52"/>
    </row>
    <row r="1953" spans="1:16">
      <c r="A1953" s="51"/>
      <c r="B1953" s="52"/>
      <c r="C1953" s="148"/>
      <c r="D1953" s="52"/>
      <c r="E1953" s="52"/>
      <c r="F1953" s="52"/>
      <c r="G1953" s="52"/>
      <c r="H1953" s="52"/>
      <c r="I1953" s="52"/>
      <c r="J1953" s="52"/>
      <c r="K1953" s="52"/>
      <c r="L1953" s="52"/>
      <c r="M1953" s="52"/>
      <c r="N1953" s="52"/>
      <c r="O1953" s="59"/>
      <c r="P1953" s="52"/>
    </row>
    <row r="1954" spans="1:16">
      <c r="A1954" s="51"/>
      <c r="B1954" s="52"/>
      <c r="C1954" s="148"/>
      <c r="D1954" s="52"/>
      <c r="E1954" s="52"/>
      <c r="F1954" s="52"/>
      <c r="G1954" s="52"/>
      <c r="H1954" s="52"/>
      <c r="I1954" s="52"/>
      <c r="J1954" s="52"/>
      <c r="K1954" s="52"/>
      <c r="L1954" s="52"/>
      <c r="M1954" s="52"/>
      <c r="N1954" s="52"/>
      <c r="O1954" s="59"/>
      <c r="P1954" s="52"/>
    </row>
    <row r="1955" spans="1:16">
      <c r="A1955" s="51"/>
      <c r="B1955" s="52"/>
      <c r="C1955" s="148"/>
      <c r="D1955" s="52"/>
      <c r="E1955" s="52"/>
      <c r="F1955" s="52"/>
      <c r="G1955" s="52"/>
      <c r="H1955" s="52"/>
      <c r="I1955" s="52"/>
      <c r="J1955" s="52"/>
      <c r="K1955" s="52"/>
      <c r="L1955" s="52"/>
      <c r="M1955" s="52"/>
      <c r="N1955" s="52"/>
      <c r="O1955" s="59"/>
      <c r="P1955" s="52"/>
    </row>
    <row r="1956" spans="1:16">
      <c r="A1956" s="51"/>
      <c r="B1956" s="52"/>
      <c r="C1956" s="148"/>
      <c r="D1956" s="52"/>
      <c r="E1956" s="52"/>
      <c r="F1956" s="52"/>
      <c r="G1956" s="52"/>
      <c r="H1956" s="52"/>
      <c r="I1956" s="52"/>
      <c r="J1956" s="52"/>
      <c r="K1956" s="52"/>
      <c r="L1956" s="52"/>
      <c r="M1956" s="52"/>
      <c r="N1956" s="52"/>
      <c r="O1956" s="59"/>
      <c r="P1956" s="52"/>
    </row>
    <row r="1957" spans="1:16">
      <c r="A1957" s="51"/>
      <c r="B1957" s="52"/>
      <c r="C1957" s="148"/>
      <c r="D1957" s="52"/>
      <c r="E1957" s="52"/>
      <c r="F1957" s="52"/>
      <c r="G1957" s="52"/>
      <c r="H1957" s="52"/>
      <c r="I1957" s="52"/>
      <c r="J1957" s="52"/>
      <c r="K1957" s="52"/>
      <c r="L1957" s="52"/>
      <c r="M1957" s="52"/>
      <c r="N1957" s="52"/>
      <c r="O1957" s="59"/>
      <c r="P1957" s="52"/>
    </row>
    <row r="1958" spans="1:16">
      <c r="A1958" s="51"/>
      <c r="B1958" s="52"/>
      <c r="C1958" s="148"/>
      <c r="D1958" s="52"/>
      <c r="E1958" s="52"/>
      <c r="F1958" s="52"/>
      <c r="G1958" s="52"/>
      <c r="H1958" s="52"/>
      <c r="I1958" s="52"/>
      <c r="J1958" s="52"/>
      <c r="K1958" s="52"/>
      <c r="L1958" s="52"/>
      <c r="M1958" s="52"/>
      <c r="N1958" s="52"/>
      <c r="O1958" s="59"/>
      <c r="P1958" s="52"/>
    </row>
    <row r="1959" spans="1:16">
      <c r="A1959" s="51"/>
      <c r="B1959" s="52"/>
      <c r="C1959" s="148"/>
      <c r="D1959" s="52"/>
      <c r="E1959" s="52"/>
      <c r="F1959" s="52"/>
      <c r="G1959" s="52"/>
      <c r="H1959" s="52"/>
      <c r="I1959" s="52"/>
      <c r="J1959" s="52"/>
      <c r="K1959" s="52"/>
      <c r="L1959" s="52"/>
      <c r="M1959" s="52"/>
      <c r="N1959" s="52"/>
      <c r="O1959" s="59"/>
      <c r="P1959" s="52"/>
    </row>
    <row r="1960" spans="1:16">
      <c r="A1960" s="51"/>
      <c r="B1960" s="52"/>
      <c r="C1960" s="148"/>
      <c r="D1960" s="52"/>
      <c r="E1960" s="52"/>
      <c r="F1960" s="52"/>
      <c r="G1960" s="52"/>
      <c r="H1960" s="52"/>
      <c r="I1960" s="52"/>
      <c r="J1960" s="52"/>
      <c r="K1960" s="52"/>
      <c r="L1960" s="52"/>
      <c r="M1960" s="52"/>
      <c r="N1960" s="52"/>
      <c r="O1960" s="59"/>
      <c r="P1960" s="52"/>
    </row>
    <row r="1961" spans="1:16">
      <c r="A1961" s="51"/>
      <c r="B1961" s="52"/>
      <c r="C1961" s="148"/>
      <c r="D1961" s="52"/>
      <c r="E1961" s="52"/>
      <c r="F1961" s="52"/>
      <c r="G1961" s="52"/>
      <c r="H1961" s="52"/>
      <c r="I1961" s="52"/>
      <c r="J1961" s="52"/>
      <c r="K1961" s="52"/>
      <c r="L1961" s="52"/>
      <c r="M1961" s="52"/>
      <c r="N1961" s="52"/>
      <c r="O1961" s="59"/>
      <c r="P1961" s="52"/>
    </row>
    <row r="1962" spans="1:16">
      <c r="A1962" s="51"/>
      <c r="B1962" s="52"/>
      <c r="C1962" s="148"/>
      <c r="D1962" s="52"/>
      <c r="E1962" s="52"/>
      <c r="F1962" s="52"/>
      <c r="G1962" s="52"/>
      <c r="H1962" s="52"/>
      <c r="I1962" s="52"/>
      <c r="J1962" s="52"/>
      <c r="K1962" s="52"/>
      <c r="L1962" s="52"/>
      <c r="M1962" s="52"/>
      <c r="N1962" s="52"/>
      <c r="O1962" s="59"/>
      <c r="P1962" s="52"/>
    </row>
    <row r="1963" spans="1:16">
      <c r="A1963" s="51"/>
      <c r="B1963" s="52"/>
      <c r="C1963" s="148"/>
      <c r="D1963" s="52"/>
      <c r="E1963" s="52"/>
      <c r="F1963" s="52"/>
      <c r="G1963" s="52"/>
      <c r="H1963" s="52"/>
      <c r="I1963" s="52"/>
      <c r="J1963" s="52"/>
      <c r="K1963" s="52"/>
      <c r="L1963" s="52"/>
      <c r="M1963" s="52"/>
      <c r="N1963" s="52"/>
      <c r="O1963" s="59"/>
      <c r="P1963" s="52"/>
    </row>
    <row r="1964" spans="1:16">
      <c r="A1964" s="51"/>
      <c r="B1964" s="52"/>
      <c r="C1964" s="148"/>
      <c r="D1964" s="52"/>
      <c r="E1964" s="52"/>
      <c r="F1964" s="52"/>
      <c r="G1964" s="52"/>
      <c r="H1964" s="52"/>
      <c r="I1964" s="52"/>
      <c r="J1964" s="52"/>
      <c r="K1964" s="52"/>
      <c r="L1964" s="52"/>
      <c r="M1964" s="52"/>
      <c r="N1964" s="52"/>
      <c r="O1964" s="59"/>
      <c r="P1964" s="52"/>
    </row>
    <row r="1965" spans="1:16">
      <c r="A1965" s="51"/>
      <c r="B1965" s="52"/>
      <c r="C1965" s="148"/>
      <c r="D1965" s="52"/>
      <c r="E1965" s="52"/>
      <c r="F1965" s="52"/>
      <c r="G1965" s="52"/>
      <c r="H1965" s="52"/>
      <c r="I1965" s="52"/>
      <c r="J1965" s="52"/>
      <c r="K1965" s="52"/>
      <c r="L1965" s="52"/>
      <c r="M1965" s="52"/>
      <c r="N1965" s="52"/>
      <c r="O1965" s="59"/>
      <c r="P1965" s="52"/>
    </row>
    <row r="1966" spans="1:16">
      <c r="A1966" s="51"/>
      <c r="B1966" s="52"/>
      <c r="C1966" s="148"/>
      <c r="D1966" s="52"/>
      <c r="E1966" s="52"/>
      <c r="F1966" s="52"/>
      <c r="G1966" s="52"/>
      <c r="H1966" s="52"/>
      <c r="I1966" s="52"/>
      <c r="J1966" s="52"/>
      <c r="K1966" s="52"/>
      <c r="L1966" s="52"/>
      <c r="M1966" s="52"/>
      <c r="N1966" s="52"/>
      <c r="O1966" s="59"/>
      <c r="P1966" s="52"/>
    </row>
    <row r="1967" spans="1:16">
      <c r="A1967" s="51"/>
      <c r="B1967" s="52"/>
      <c r="C1967" s="148"/>
      <c r="D1967" s="52"/>
      <c r="E1967" s="52"/>
      <c r="F1967" s="52"/>
      <c r="G1967" s="52"/>
      <c r="H1967" s="52"/>
      <c r="I1967" s="52"/>
      <c r="J1967" s="52"/>
      <c r="K1967" s="52"/>
      <c r="L1967" s="52"/>
      <c r="M1967" s="52"/>
      <c r="N1967" s="52"/>
      <c r="O1967" s="59"/>
      <c r="P1967" s="52"/>
    </row>
    <row r="1968" spans="1:16">
      <c r="A1968" s="51"/>
      <c r="B1968" s="52"/>
      <c r="C1968" s="148"/>
      <c r="D1968" s="52"/>
      <c r="E1968" s="52"/>
      <c r="F1968" s="52"/>
      <c r="G1968" s="52"/>
      <c r="H1968" s="52"/>
      <c r="I1968" s="52"/>
      <c r="J1968" s="52"/>
      <c r="K1968" s="52"/>
      <c r="L1968" s="52"/>
      <c r="M1968" s="52"/>
      <c r="N1968" s="52"/>
      <c r="O1968" s="59"/>
      <c r="P1968" s="52"/>
    </row>
    <row r="1969" spans="1:16">
      <c r="A1969" s="51"/>
      <c r="B1969" s="52"/>
      <c r="C1969" s="148"/>
      <c r="D1969" s="52"/>
      <c r="E1969" s="52"/>
      <c r="F1969" s="52"/>
      <c r="G1969" s="52"/>
      <c r="H1969" s="52"/>
      <c r="I1969" s="52"/>
      <c r="J1969" s="52"/>
      <c r="K1969" s="52"/>
      <c r="L1969" s="52"/>
      <c r="M1969" s="52"/>
      <c r="N1969" s="52"/>
      <c r="O1969" s="59"/>
      <c r="P1969" s="52"/>
    </row>
    <row r="1970" spans="1:16">
      <c r="A1970" s="51"/>
      <c r="B1970" s="52"/>
      <c r="C1970" s="148"/>
      <c r="D1970" s="52"/>
      <c r="E1970" s="52"/>
      <c r="F1970" s="52"/>
      <c r="G1970" s="52"/>
      <c r="H1970" s="52"/>
      <c r="I1970" s="52"/>
      <c r="J1970" s="52"/>
      <c r="K1970" s="52"/>
      <c r="L1970" s="52"/>
      <c r="M1970" s="52"/>
      <c r="N1970" s="52"/>
      <c r="O1970" s="59"/>
      <c r="P1970" s="52"/>
    </row>
    <row r="1971" spans="1:16">
      <c r="A1971" s="51"/>
      <c r="B1971" s="52"/>
      <c r="C1971" s="148"/>
      <c r="D1971" s="52"/>
      <c r="E1971" s="52"/>
      <c r="F1971" s="52"/>
      <c r="G1971" s="52"/>
      <c r="H1971" s="52"/>
      <c r="I1971" s="52"/>
      <c r="J1971" s="52"/>
      <c r="K1971" s="52"/>
      <c r="L1971" s="52"/>
      <c r="M1971" s="52"/>
      <c r="N1971" s="52"/>
      <c r="O1971" s="59"/>
      <c r="P1971" s="52"/>
    </row>
    <row r="1972" spans="1:16">
      <c r="A1972" s="51"/>
      <c r="B1972" s="52"/>
      <c r="C1972" s="148"/>
      <c r="D1972" s="52"/>
      <c r="E1972" s="52"/>
      <c r="F1972" s="52"/>
      <c r="G1972" s="52"/>
      <c r="H1972" s="52"/>
      <c r="I1972" s="52"/>
      <c r="J1972" s="52"/>
      <c r="K1972" s="52"/>
      <c r="L1972" s="52"/>
      <c r="M1972" s="52"/>
      <c r="N1972" s="52"/>
      <c r="O1972" s="59"/>
      <c r="P1972" s="52"/>
    </row>
    <row r="1973" spans="1:16">
      <c r="A1973" s="51"/>
      <c r="B1973" s="52"/>
      <c r="C1973" s="148"/>
      <c r="D1973" s="52"/>
      <c r="E1973" s="52"/>
      <c r="F1973" s="52"/>
      <c r="G1973" s="52"/>
      <c r="H1973" s="52"/>
      <c r="I1973" s="52"/>
      <c r="J1973" s="52"/>
      <c r="K1973" s="52"/>
      <c r="L1973" s="52"/>
      <c r="M1973" s="52"/>
      <c r="N1973" s="52"/>
      <c r="O1973" s="59"/>
      <c r="P1973" s="52"/>
    </row>
    <row r="1974" spans="1:16">
      <c r="A1974" s="51"/>
      <c r="B1974" s="52"/>
      <c r="C1974" s="148"/>
      <c r="D1974" s="52"/>
      <c r="E1974" s="52"/>
      <c r="F1974" s="52"/>
      <c r="G1974" s="52"/>
      <c r="H1974" s="52"/>
      <c r="I1974" s="52"/>
      <c r="J1974" s="52"/>
      <c r="K1974" s="52"/>
      <c r="L1974" s="52"/>
      <c r="M1974" s="52"/>
      <c r="N1974" s="52"/>
      <c r="O1974" s="59"/>
      <c r="P1974" s="52"/>
    </row>
    <row r="1975" spans="1:16">
      <c r="A1975" s="51"/>
      <c r="B1975" s="52"/>
      <c r="C1975" s="148"/>
      <c r="D1975" s="52"/>
      <c r="E1975" s="52"/>
      <c r="F1975" s="52"/>
      <c r="G1975" s="52"/>
      <c r="H1975" s="52"/>
      <c r="I1975" s="52"/>
      <c r="J1975" s="52"/>
      <c r="K1975" s="52"/>
      <c r="L1975" s="52"/>
      <c r="M1975" s="52"/>
      <c r="N1975" s="52"/>
      <c r="O1975" s="59"/>
      <c r="P1975" s="52"/>
    </row>
    <row r="1976" spans="1:16">
      <c r="A1976" s="51"/>
      <c r="B1976" s="52"/>
      <c r="C1976" s="148"/>
      <c r="D1976" s="52"/>
      <c r="E1976" s="52"/>
      <c r="F1976" s="52"/>
      <c r="G1976" s="52"/>
      <c r="H1976" s="52"/>
      <c r="I1976" s="52"/>
      <c r="J1976" s="52"/>
      <c r="K1976" s="52"/>
      <c r="L1976" s="52"/>
      <c r="M1976" s="52"/>
      <c r="N1976" s="52"/>
      <c r="O1976" s="59"/>
      <c r="P1976" s="52"/>
    </row>
    <row r="1977" spans="1:16">
      <c r="A1977" s="51"/>
      <c r="B1977" s="52"/>
      <c r="C1977" s="148"/>
      <c r="D1977" s="52"/>
      <c r="E1977" s="52"/>
      <c r="F1977" s="52"/>
      <c r="G1977" s="52"/>
      <c r="H1977" s="52"/>
      <c r="I1977" s="52"/>
      <c r="J1977" s="52"/>
      <c r="K1977" s="52"/>
      <c r="L1977" s="52"/>
      <c r="M1977" s="52"/>
      <c r="N1977" s="52"/>
      <c r="O1977" s="59"/>
      <c r="P1977" s="52"/>
    </row>
    <row r="1978" spans="1:16">
      <c r="A1978" s="51"/>
      <c r="B1978" s="52"/>
      <c r="C1978" s="148"/>
      <c r="D1978" s="52"/>
      <c r="E1978" s="52"/>
      <c r="F1978" s="52"/>
      <c r="G1978" s="52"/>
      <c r="H1978" s="52"/>
      <c r="I1978" s="52"/>
      <c r="J1978" s="52"/>
      <c r="K1978" s="52"/>
      <c r="L1978" s="52"/>
      <c r="M1978" s="52"/>
      <c r="N1978" s="52"/>
      <c r="O1978" s="59"/>
      <c r="P1978" s="52"/>
    </row>
    <row r="1979" spans="1:16">
      <c r="A1979" s="51"/>
      <c r="B1979" s="52"/>
      <c r="C1979" s="148"/>
      <c r="D1979" s="52"/>
      <c r="E1979" s="52"/>
      <c r="F1979" s="52"/>
      <c r="G1979" s="52"/>
      <c r="H1979" s="52"/>
      <c r="I1979" s="52"/>
      <c r="J1979" s="52"/>
      <c r="K1979" s="52"/>
      <c r="L1979" s="52"/>
      <c r="M1979" s="52"/>
      <c r="N1979" s="52"/>
      <c r="O1979" s="59"/>
      <c r="P1979" s="52"/>
    </row>
    <row r="1980" spans="1:16">
      <c r="A1980" s="51"/>
      <c r="B1980" s="52"/>
      <c r="C1980" s="148"/>
      <c r="D1980" s="52"/>
      <c r="E1980" s="52"/>
      <c r="F1980" s="52"/>
      <c r="G1980" s="52"/>
      <c r="H1980" s="52"/>
      <c r="I1980" s="52"/>
      <c r="J1980" s="52"/>
      <c r="K1980" s="52"/>
      <c r="L1980" s="52"/>
      <c r="M1980" s="52"/>
      <c r="N1980" s="52"/>
      <c r="O1980" s="59"/>
      <c r="P1980" s="52"/>
    </row>
    <row r="1981" spans="1:16">
      <c r="A1981" s="51"/>
      <c r="B1981" s="52"/>
      <c r="C1981" s="148"/>
      <c r="D1981" s="52"/>
      <c r="E1981" s="52"/>
      <c r="F1981" s="52"/>
      <c r="G1981" s="52"/>
      <c r="H1981" s="52"/>
      <c r="I1981" s="52"/>
      <c r="J1981" s="52"/>
      <c r="K1981" s="52"/>
      <c r="L1981" s="52"/>
      <c r="M1981" s="52"/>
      <c r="N1981" s="52"/>
      <c r="O1981" s="59"/>
      <c r="P1981" s="52"/>
    </row>
    <row r="1982" spans="1:16">
      <c r="A1982" s="51"/>
      <c r="B1982" s="52"/>
      <c r="C1982" s="148"/>
      <c r="D1982" s="52"/>
      <c r="E1982" s="52"/>
      <c r="F1982" s="52"/>
      <c r="G1982" s="52"/>
      <c r="H1982" s="52"/>
      <c r="I1982" s="52"/>
      <c r="J1982" s="52"/>
      <c r="K1982" s="52"/>
      <c r="L1982" s="52"/>
      <c r="M1982" s="52"/>
      <c r="N1982" s="52"/>
      <c r="O1982" s="59"/>
      <c r="P1982" s="52"/>
    </row>
    <row r="1983" spans="1:16">
      <c r="A1983" s="51"/>
      <c r="B1983" s="52"/>
      <c r="C1983" s="148"/>
      <c r="D1983" s="52"/>
      <c r="E1983" s="52"/>
      <c r="F1983" s="52"/>
      <c r="G1983" s="52"/>
      <c r="H1983" s="52"/>
      <c r="I1983" s="52"/>
      <c r="J1983" s="52"/>
      <c r="K1983" s="52"/>
      <c r="L1983" s="52"/>
      <c r="M1983" s="52"/>
      <c r="N1983" s="52"/>
      <c r="O1983" s="59"/>
      <c r="P1983" s="52"/>
    </row>
    <row r="1984" spans="1:16">
      <c r="A1984" s="51"/>
      <c r="B1984" s="52"/>
      <c r="C1984" s="148"/>
      <c r="D1984" s="52"/>
      <c r="E1984" s="52"/>
      <c r="F1984" s="52"/>
      <c r="G1984" s="52"/>
      <c r="H1984" s="52"/>
      <c r="I1984" s="52"/>
      <c r="J1984" s="52"/>
      <c r="K1984" s="52"/>
      <c r="L1984" s="52"/>
      <c r="M1984" s="52"/>
      <c r="N1984" s="52"/>
      <c r="O1984" s="59"/>
      <c r="P1984" s="52"/>
    </row>
    <row r="1985" spans="1:16">
      <c r="A1985" s="51"/>
      <c r="B1985" s="52"/>
      <c r="C1985" s="148"/>
      <c r="D1985" s="52"/>
      <c r="E1985" s="52"/>
      <c r="F1985" s="52"/>
      <c r="G1985" s="52"/>
      <c r="H1985" s="52"/>
      <c r="I1985" s="52"/>
      <c r="J1985" s="52"/>
      <c r="K1985" s="52"/>
      <c r="L1985" s="52"/>
      <c r="M1985" s="52"/>
      <c r="N1985" s="52"/>
      <c r="O1985" s="59"/>
      <c r="P1985" s="52"/>
    </row>
    <row r="1986" spans="1:16">
      <c r="A1986" s="51"/>
      <c r="B1986" s="52"/>
      <c r="C1986" s="148"/>
      <c r="D1986" s="52"/>
      <c r="E1986" s="52"/>
      <c r="F1986" s="52"/>
      <c r="G1986" s="52"/>
      <c r="H1986" s="52"/>
      <c r="I1986" s="52"/>
      <c r="J1986" s="52"/>
      <c r="K1986" s="52"/>
      <c r="L1986" s="52"/>
      <c r="M1986" s="52"/>
      <c r="N1986" s="52"/>
      <c r="O1986" s="59"/>
      <c r="P1986" s="52"/>
    </row>
    <row r="1987" spans="1:16">
      <c r="A1987" s="51"/>
      <c r="B1987" s="52"/>
      <c r="C1987" s="148"/>
      <c r="D1987" s="52"/>
      <c r="E1987" s="52"/>
      <c r="F1987" s="52"/>
      <c r="G1987" s="52"/>
      <c r="H1987" s="52"/>
      <c r="I1987" s="52"/>
      <c r="J1987" s="52"/>
      <c r="K1987" s="52"/>
      <c r="L1987" s="52"/>
      <c r="M1987" s="52"/>
      <c r="N1987" s="52"/>
      <c r="O1987" s="59"/>
      <c r="P1987" s="52"/>
    </row>
    <row r="1988" spans="1:16">
      <c r="A1988" s="51"/>
      <c r="B1988" s="52"/>
      <c r="C1988" s="148"/>
      <c r="D1988" s="52"/>
      <c r="E1988" s="52"/>
      <c r="F1988" s="52"/>
      <c r="G1988" s="52"/>
      <c r="H1988" s="52"/>
      <c r="I1988" s="52"/>
      <c r="J1988" s="52"/>
      <c r="K1988" s="52"/>
      <c r="L1988" s="52"/>
      <c r="M1988" s="52"/>
      <c r="N1988" s="52"/>
      <c r="O1988" s="59"/>
      <c r="P1988" s="52"/>
    </row>
    <row r="1989" spans="1:16">
      <c r="A1989" s="51"/>
      <c r="B1989" s="52"/>
      <c r="C1989" s="148"/>
      <c r="D1989" s="52"/>
      <c r="E1989" s="52"/>
      <c r="F1989" s="52"/>
      <c r="G1989" s="52"/>
      <c r="H1989" s="52"/>
      <c r="I1989" s="52"/>
      <c r="J1989" s="52"/>
      <c r="K1989" s="52"/>
      <c r="L1989" s="52"/>
      <c r="M1989" s="52"/>
      <c r="N1989" s="52"/>
      <c r="O1989" s="59"/>
      <c r="P1989" s="52"/>
    </row>
    <row r="1990" spans="1:16">
      <c r="A1990" s="51"/>
      <c r="B1990" s="52"/>
      <c r="C1990" s="148"/>
      <c r="D1990" s="52"/>
      <c r="E1990" s="52"/>
      <c r="F1990" s="52"/>
      <c r="G1990" s="52"/>
      <c r="H1990" s="52"/>
      <c r="I1990" s="52"/>
      <c r="J1990" s="52"/>
      <c r="K1990" s="52"/>
      <c r="L1990" s="52"/>
      <c r="M1990" s="52"/>
      <c r="N1990" s="52"/>
      <c r="O1990" s="59"/>
      <c r="P1990" s="52"/>
    </row>
    <row r="1991" spans="1:16">
      <c r="A1991" s="51"/>
      <c r="B1991" s="52"/>
      <c r="C1991" s="148"/>
      <c r="D1991" s="52"/>
      <c r="E1991" s="52"/>
      <c r="F1991" s="52"/>
      <c r="G1991" s="52"/>
      <c r="H1991" s="52"/>
      <c r="I1991" s="52"/>
      <c r="J1991" s="52"/>
      <c r="K1991" s="52"/>
      <c r="L1991" s="52"/>
      <c r="M1991" s="52"/>
      <c r="N1991" s="52"/>
      <c r="O1991" s="59"/>
      <c r="P1991" s="52"/>
    </row>
    <row r="1992" spans="1:16">
      <c r="A1992" s="51"/>
      <c r="B1992" s="52"/>
      <c r="C1992" s="148"/>
      <c r="D1992" s="52"/>
      <c r="E1992" s="52"/>
      <c r="F1992" s="52"/>
      <c r="G1992" s="52"/>
      <c r="H1992" s="52"/>
      <c r="I1992" s="52"/>
      <c r="J1992" s="52"/>
      <c r="K1992" s="52"/>
      <c r="L1992" s="52"/>
      <c r="M1992" s="52"/>
      <c r="N1992" s="52"/>
      <c r="O1992" s="59"/>
      <c r="P1992" s="52"/>
    </row>
    <row r="1993" spans="1:16">
      <c r="A1993" s="51"/>
      <c r="B1993" s="52"/>
      <c r="C1993" s="148"/>
      <c r="D1993" s="52"/>
      <c r="E1993" s="52"/>
      <c r="F1993" s="52"/>
      <c r="G1993" s="52"/>
      <c r="H1993" s="52"/>
      <c r="I1993" s="52"/>
      <c r="J1993" s="52"/>
      <c r="K1993" s="52"/>
      <c r="L1993" s="52"/>
      <c r="M1993" s="52"/>
      <c r="N1993" s="52"/>
      <c r="O1993" s="59"/>
      <c r="P1993" s="52"/>
    </row>
    <row r="1994" spans="1:16">
      <c r="A1994" s="51"/>
      <c r="B1994" s="52"/>
      <c r="C1994" s="148"/>
      <c r="D1994" s="52"/>
      <c r="E1994" s="52"/>
      <c r="F1994" s="52"/>
      <c r="G1994" s="52"/>
      <c r="H1994" s="52"/>
      <c r="I1994" s="52"/>
      <c r="J1994" s="52"/>
      <c r="K1994" s="52"/>
      <c r="L1994" s="52"/>
      <c r="M1994" s="52"/>
      <c r="N1994" s="52"/>
      <c r="O1994" s="59"/>
      <c r="P1994" s="52"/>
    </row>
    <row r="1995" spans="1:16">
      <c r="A1995" s="51"/>
      <c r="B1995" s="52"/>
      <c r="C1995" s="148"/>
      <c r="D1995" s="52"/>
      <c r="E1995" s="52"/>
      <c r="F1995" s="52"/>
      <c r="G1995" s="52"/>
      <c r="H1995" s="52"/>
      <c r="I1995" s="52"/>
      <c r="J1995" s="52"/>
      <c r="K1995" s="52"/>
      <c r="L1995" s="52"/>
      <c r="M1995" s="52"/>
      <c r="N1995" s="52"/>
      <c r="O1995" s="59"/>
      <c r="P1995" s="52"/>
    </row>
    <row r="1996" spans="1:16">
      <c r="A1996" s="51"/>
      <c r="B1996" s="52"/>
      <c r="C1996" s="148"/>
      <c r="D1996" s="52"/>
      <c r="E1996" s="52"/>
      <c r="F1996" s="52"/>
      <c r="G1996" s="52"/>
      <c r="H1996" s="52"/>
      <c r="I1996" s="52"/>
      <c r="J1996" s="52"/>
      <c r="K1996" s="52"/>
      <c r="L1996" s="52"/>
      <c r="M1996" s="52"/>
      <c r="N1996" s="52"/>
      <c r="O1996" s="59"/>
      <c r="P1996" s="52"/>
    </row>
    <row r="1997" spans="1:16">
      <c r="A1997" s="51"/>
      <c r="B1997" s="52"/>
      <c r="C1997" s="148"/>
      <c r="D1997" s="52"/>
      <c r="E1997" s="52"/>
      <c r="F1997" s="52"/>
      <c r="G1997" s="52"/>
      <c r="H1997" s="52"/>
      <c r="I1997" s="52"/>
      <c r="J1997" s="52"/>
      <c r="K1997" s="52"/>
      <c r="L1997" s="52"/>
      <c r="M1997" s="52"/>
      <c r="N1997" s="52"/>
      <c r="O1997" s="59"/>
      <c r="P1997" s="52"/>
    </row>
    <row r="1998" spans="1:16">
      <c r="A1998" s="51"/>
      <c r="B1998" s="52"/>
      <c r="C1998" s="148"/>
      <c r="D1998" s="52"/>
      <c r="E1998" s="52"/>
      <c r="F1998" s="52"/>
      <c r="G1998" s="52"/>
      <c r="H1998" s="52"/>
      <c r="I1998" s="52"/>
      <c r="J1998" s="52"/>
      <c r="K1998" s="52"/>
      <c r="L1998" s="52"/>
      <c r="M1998" s="52"/>
      <c r="N1998" s="52"/>
      <c r="O1998" s="59"/>
      <c r="P1998" s="52"/>
    </row>
    <row r="1999" spans="1:16">
      <c r="A1999" s="51"/>
      <c r="B1999" s="52"/>
      <c r="C1999" s="148"/>
      <c r="D1999" s="52"/>
      <c r="E1999" s="52"/>
      <c r="F1999" s="52"/>
      <c r="G1999" s="52"/>
      <c r="H1999" s="52"/>
      <c r="I1999" s="52"/>
      <c r="J1999" s="52"/>
      <c r="K1999" s="52"/>
      <c r="L1999" s="52"/>
      <c r="M1999" s="52"/>
      <c r="N1999" s="52"/>
      <c r="O1999" s="59"/>
      <c r="P1999" s="52"/>
    </row>
    <row r="2000" spans="1:16">
      <c r="A2000" s="51"/>
      <c r="B2000" s="52"/>
      <c r="C2000" s="148"/>
      <c r="D2000" s="52"/>
      <c r="E2000" s="52"/>
      <c r="F2000" s="52"/>
      <c r="G2000" s="52"/>
      <c r="H2000" s="52"/>
      <c r="I2000" s="52"/>
      <c r="J2000" s="52"/>
      <c r="K2000" s="52"/>
      <c r="L2000" s="52"/>
      <c r="M2000" s="52"/>
      <c r="N2000" s="52"/>
      <c r="O2000" s="59"/>
      <c r="P2000" s="52"/>
    </row>
    <row r="2001" spans="1:16">
      <c r="A2001" s="51"/>
      <c r="B2001" s="52"/>
      <c r="C2001" s="148"/>
      <c r="D2001" s="52"/>
      <c r="E2001" s="52"/>
      <c r="F2001" s="52"/>
      <c r="G2001" s="52"/>
      <c r="H2001" s="52"/>
      <c r="I2001" s="52"/>
      <c r="J2001" s="52"/>
      <c r="K2001" s="52"/>
      <c r="L2001" s="52"/>
      <c r="M2001" s="52"/>
      <c r="N2001" s="52"/>
      <c r="O2001" s="59"/>
      <c r="P2001" s="52"/>
    </row>
    <row r="2002" spans="1:16">
      <c r="A2002" s="51"/>
      <c r="B2002" s="52"/>
      <c r="C2002" s="148"/>
      <c r="D2002" s="52"/>
      <c r="E2002" s="52"/>
      <c r="F2002" s="52"/>
      <c r="G2002" s="52"/>
      <c r="H2002" s="52"/>
      <c r="I2002" s="52"/>
      <c r="J2002" s="52"/>
      <c r="K2002" s="52"/>
      <c r="L2002" s="52"/>
      <c r="M2002" s="52"/>
      <c r="N2002" s="52"/>
      <c r="O2002" s="59"/>
      <c r="P2002" s="52"/>
    </row>
    <row r="2003" spans="1:16">
      <c r="A2003" s="51"/>
      <c r="B2003" s="52"/>
      <c r="C2003" s="148"/>
      <c r="D2003" s="52"/>
      <c r="E2003" s="52"/>
      <c r="F2003" s="52"/>
      <c r="G2003" s="52"/>
      <c r="H2003" s="52"/>
      <c r="I2003" s="52"/>
      <c r="J2003" s="52"/>
      <c r="K2003" s="52"/>
      <c r="L2003" s="52"/>
      <c r="M2003" s="52"/>
      <c r="N2003" s="52"/>
      <c r="O2003" s="59"/>
      <c r="P2003" s="52"/>
    </row>
    <row r="2004" spans="1:16">
      <c r="A2004" s="51"/>
      <c r="B2004" s="52"/>
      <c r="C2004" s="148"/>
      <c r="D2004" s="52"/>
      <c r="E2004" s="52"/>
      <c r="F2004" s="52"/>
      <c r="G2004" s="52"/>
      <c r="H2004" s="52"/>
      <c r="I2004" s="52"/>
      <c r="J2004" s="52"/>
      <c r="K2004" s="52"/>
      <c r="L2004" s="52"/>
      <c r="M2004" s="52"/>
      <c r="N2004" s="52"/>
      <c r="O2004" s="59"/>
      <c r="P2004" s="52"/>
    </row>
    <row r="2005" spans="1:16">
      <c r="A2005" s="51"/>
      <c r="B2005" s="52"/>
      <c r="C2005" s="148"/>
      <c r="D2005" s="52"/>
      <c r="E2005" s="52"/>
      <c r="F2005" s="52"/>
      <c r="G2005" s="52"/>
      <c r="H2005" s="52"/>
      <c r="I2005" s="52"/>
      <c r="J2005" s="52"/>
      <c r="K2005" s="52"/>
      <c r="L2005" s="52"/>
      <c r="M2005" s="52"/>
      <c r="N2005" s="52"/>
      <c r="O2005" s="59"/>
      <c r="P2005" s="52"/>
    </row>
    <row r="2006" spans="1:16">
      <c r="A2006" s="51"/>
      <c r="B2006" s="52"/>
      <c r="C2006" s="148"/>
      <c r="D2006" s="52"/>
      <c r="E2006" s="52"/>
      <c r="F2006" s="52"/>
      <c r="G2006" s="52"/>
      <c r="H2006" s="52"/>
      <c r="I2006" s="52"/>
      <c r="J2006" s="52"/>
      <c r="K2006" s="52"/>
      <c r="L2006" s="52"/>
      <c r="M2006" s="52"/>
      <c r="N2006" s="52"/>
      <c r="O2006" s="59"/>
      <c r="P2006" s="52"/>
    </row>
    <row r="2007" spans="1:16">
      <c r="A2007" s="51"/>
      <c r="B2007" s="52"/>
      <c r="C2007" s="148"/>
      <c r="D2007" s="52"/>
      <c r="E2007" s="52"/>
      <c r="F2007" s="52"/>
      <c r="G2007" s="52"/>
      <c r="H2007" s="52"/>
      <c r="I2007" s="52"/>
      <c r="J2007" s="52"/>
      <c r="K2007" s="52"/>
      <c r="L2007" s="52"/>
      <c r="M2007" s="52"/>
      <c r="N2007" s="52"/>
      <c r="O2007" s="59"/>
      <c r="P2007" s="52"/>
    </row>
    <row r="2008" spans="1:16">
      <c r="A2008" s="51"/>
      <c r="B2008" s="52"/>
      <c r="C2008" s="148"/>
      <c r="D2008" s="52"/>
      <c r="E2008" s="52"/>
      <c r="F2008" s="52"/>
      <c r="G2008" s="52"/>
      <c r="H2008" s="52"/>
      <c r="I2008" s="52"/>
      <c r="J2008" s="52"/>
      <c r="K2008" s="52"/>
      <c r="L2008" s="52"/>
      <c r="M2008" s="52"/>
      <c r="N2008" s="52"/>
      <c r="O2008" s="59"/>
      <c r="P2008" s="52"/>
    </row>
    <row r="2009" spans="1:16">
      <c r="A2009" s="51"/>
      <c r="B2009" s="52"/>
      <c r="C2009" s="148"/>
      <c r="D2009" s="52"/>
      <c r="E2009" s="52"/>
      <c r="F2009" s="52"/>
      <c r="G2009" s="52"/>
      <c r="H2009" s="52"/>
      <c r="I2009" s="52"/>
      <c r="J2009" s="52"/>
      <c r="K2009" s="52"/>
      <c r="L2009" s="52"/>
      <c r="M2009" s="52"/>
      <c r="N2009" s="52"/>
      <c r="O2009" s="59"/>
      <c r="P2009" s="52"/>
    </row>
    <row r="2010" spans="1:16">
      <c r="A2010" s="51"/>
      <c r="B2010" s="52"/>
      <c r="C2010" s="148"/>
      <c r="D2010" s="52"/>
      <c r="E2010" s="52"/>
      <c r="F2010" s="52"/>
      <c r="G2010" s="52"/>
      <c r="H2010" s="52"/>
      <c r="I2010" s="52"/>
      <c r="J2010" s="52"/>
      <c r="K2010" s="52"/>
      <c r="L2010" s="52"/>
      <c r="M2010" s="52"/>
      <c r="N2010" s="52"/>
      <c r="O2010" s="59"/>
      <c r="P2010" s="52"/>
    </row>
    <row r="2011" spans="1:16">
      <c r="A2011" s="51"/>
      <c r="B2011" s="52"/>
      <c r="C2011" s="148"/>
      <c r="D2011" s="52"/>
      <c r="E2011" s="52"/>
      <c r="F2011" s="52"/>
      <c r="G2011" s="52"/>
      <c r="H2011" s="52"/>
      <c r="I2011" s="52"/>
      <c r="J2011" s="52"/>
      <c r="K2011" s="52"/>
      <c r="L2011" s="52"/>
      <c r="M2011" s="52"/>
      <c r="N2011" s="52"/>
      <c r="O2011" s="59"/>
      <c r="P2011" s="52"/>
    </row>
    <row r="2012" spans="1:16">
      <c r="A2012" s="51"/>
      <c r="B2012" s="52"/>
      <c r="C2012" s="148"/>
      <c r="D2012" s="52"/>
      <c r="E2012" s="52"/>
      <c r="F2012" s="52"/>
      <c r="G2012" s="52"/>
      <c r="H2012" s="52"/>
      <c r="I2012" s="52"/>
      <c r="J2012" s="52"/>
      <c r="K2012" s="52"/>
      <c r="L2012" s="52"/>
      <c r="M2012" s="52"/>
      <c r="N2012" s="52"/>
      <c r="O2012" s="59"/>
      <c r="P2012" s="52"/>
    </row>
    <row r="2013" spans="1:16">
      <c r="A2013" s="51"/>
      <c r="B2013" s="52"/>
      <c r="C2013" s="148"/>
      <c r="D2013" s="52"/>
      <c r="E2013" s="52"/>
      <c r="F2013" s="52"/>
      <c r="G2013" s="52"/>
      <c r="H2013" s="52"/>
      <c r="I2013" s="52"/>
      <c r="J2013" s="52"/>
      <c r="K2013" s="52"/>
      <c r="L2013" s="52"/>
      <c r="M2013" s="52"/>
      <c r="N2013" s="52"/>
      <c r="O2013" s="59"/>
      <c r="P2013" s="52"/>
    </row>
    <row r="2014" spans="1:16">
      <c r="A2014" s="51"/>
      <c r="B2014" s="52"/>
      <c r="C2014" s="148"/>
      <c r="D2014" s="52"/>
      <c r="E2014" s="52"/>
      <c r="F2014" s="52"/>
      <c r="G2014" s="52"/>
      <c r="H2014" s="52"/>
      <c r="I2014" s="52"/>
      <c r="J2014" s="52"/>
      <c r="K2014" s="52"/>
      <c r="L2014" s="52"/>
      <c r="M2014" s="52"/>
      <c r="N2014" s="52"/>
      <c r="O2014" s="59"/>
      <c r="P2014" s="52"/>
    </row>
    <row r="2015" spans="1:16">
      <c r="A2015" s="51"/>
      <c r="B2015" s="52"/>
      <c r="C2015" s="148"/>
      <c r="D2015" s="52"/>
      <c r="E2015" s="52"/>
      <c r="F2015" s="52"/>
      <c r="G2015" s="52"/>
      <c r="H2015" s="52"/>
      <c r="I2015" s="52"/>
      <c r="J2015" s="52"/>
      <c r="K2015" s="52"/>
      <c r="L2015" s="52"/>
      <c r="M2015" s="52"/>
      <c r="N2015" s="52"/>
      <c r="O2015" s="59"/>
      <c r="P2015" s="52"/>
    </row>
    <row r="2016" spans="1:16">
      <c r="A2016" s="51"/>
      <c r="B2016" s="52"/>
      <c r="C2016" s="148"/>
      <c r="D2016" s="52"/>
      <c r="E2016" s="52"/>
      <c r="F2016" s="52"/>
      <c r="G2016" s="52"/>
      <c r="H2016" s="52"/>
      <c r="I2016" s="52"/>
      <c r="J2016" s="52"/>
      <c r="K2016" s="52"/>
      <c r="L2016" s="52"/>
      <c r="M2016" s="52"/>
      <c r="N2016" s="52"/>
      <c r="O2016" s="59"/>
      <c r="P2016" s="52"/>
    </row>
    <row r="2017" spans="1:16">
      <c r="A2017" s="51"/>
      <c r="B2017" s="52"/>
      <c r="C2017" s="148"/>
      <c r="D2017" s="52"/>
      <c r="E2017" s="52"/>
      <c r="F2017" s="52"/>
      <c r="G2017" s="52"/>
      <c r="H2017" s="52"/>
      <c r="I2017" s="52"/>
      <c r="J2017" s="52"/>
      <c r="K2017" s="52"/>
      <c r="L2017" s="52"/>
      <c r="M2017" s="52"/>
      <c r="N2017" s="52"/>
      <c r="O2017" s="59"/>
      <c r="P2017" s="52"/>
    </row>
    <row r="2018" spans="1:16">
      <c r="A2018" s="51"/>
      <c r="B2018" s="52"/>
      <c r="C2018" s="148"/>
      <c r="D2018" s="52"/>
      <c r="E2018" s="52"/>
      <c r="F2018" s="52"/>
      <c r="G2018" s="52"/>
      <c r="H2018" s="52"/>
      <c r="I2018" s="52"/>
      <c r="J2018" s="52"/>
      <c r="K2018" s="52"/>
      <c r="L2018" s="52"/>
      <c r="M2018" s="52"/>
      <c r="N2018" s="52"/>
      <c r="O2018" s="59"/>
      <c r="P2018" s="52"/>
    </row>
    <row r="2019" spans="1:16">
      <c r="A2019" s="51"/>
      <c r="B2019" s="52"/>
      <c r="C2019" s="148"/>
      <c r="D2019" s="52"/>
      <c r="E2019" s="52"/>
      <c r="F2019" s="52"/>
      <c r="G2019" s="52"/>
      <c r="H2019" s="52"/>
      <c r="I2019" s="52"/>
      <c r="J2019" s="52"/>
      <c r="K2019" s="52"/>
      <c r="L2019" s="52"/>
      <c r="M2019" s="52"/>
      <c r="N2019" s="52"/>
      <c r="O2019" s="59"/>
      <c r="P2019" s="52"/>
    </row>
    <row r="2020" spans="1:16">
      <c r="A2020" s="51"/>
      <c r="B2020" s="52"/>
      <c r="C2020" s="148"/>
      <c r="D2020" s="52"/>
      <c r="E2020" s="52"/>
      <c r="F2020" s="52"/>
      <c r="G2020" s="52"/>
      <c r="H2020" s="52"/>
      <c r="I2020" s="52"/>
      <c r="J2020" s="52"/>
      <c r="K2020" s="52"/>
      <c r="L2020" s="52"/>
      <c r="M2020" s="52"/>
      <c r="N2020" s="52"/>
      <c r="O2020" s="59"/>
      <c r="P2020" s="52"/>
    </row>
    <row r="2021" spans="1:16">
      <c r="A2021" s="51"/>
      <c r="B2021" s="52"/>
      <c r="C2021" s="148"/>
      <c r="D2021" s="52"/>
      <c r="E2021" s="52"/>
      <c r="F2021" s="52"/>
      <c r="G2021" s="52"/>
      <c r="H2021" s="52"/>
      <c r="I2021" s="52"/>
      <c r="J2021" s="52"/>
      <c r="K2021" s="52"/>
      <c r="L2021" s="52"/>
      <c r="M2021" s="52"/>
      <c r="N2021" s="52"/>
      <c r="O2021" s="59"/>
      <c r="P2021" s="52"/>
    </row>
    <row r="2022" spans="1:16">
      <c r="A2022" s="51"/>
      <c r="B2022" s="52"/>
      <c r="C2022" s="148"/>
      <c r="D2022" s="52"/>
      <c r="E2022" s="52"/>
      <c r="F2022" s="52"/>
      <c r="G2022" s="52"/>
      <c r="H2022" s="52"/>
      <c r="I2022" s="52"/>
      <c r="J2022" s="52"/>
      <c r="K2022" s="52"/>
      <c r="L2022" s="52"/>
      <c r="M2022" s="52"/>
      <c r="N2022" s="52"/>
      <c r="O2022" s="59"/>
      <c r="P2022" s="52"/>
    </row>
    <row r="2023" spans="1:16">
      <c r="A2023" s="51"/>
      <c r="B2023" s="52"/>
      <c r="C2023" s="148"/>
      <c r="D2023" s="52"/>
      <c r="E2023" s="52"/>
      <c r="F2023" s="52"/>
      <c r="G2023" s="52"/>
      <c r="H2023" s="52"/>
      <c r="I2023" s="52"/>
      <c r="J2023" s="52"/>
      <c r="K2023" s="52"/>
      <c r="L2023" s="52"/>
      <c r="M2023" s="52"/>
      <c r="N2023" s="52"/>
      <c r="O2023" s="59"/>
      <c r="P2023" s="52"/>
    </row>
    <row r="2024" spans="1:16">
      <c r="A2024" s="51"/>
      <c r="B2024" s="52"/>
      <c r="C2024" s="148"/>
      <c r="D2024" s="52"/>
      <c r="E2024" s="52"/>
      <c r="F2024" s="52"/>
      <c r="G2024" s="52"/>
      <c r="H2024" s="52"/>
      <c r="I2024" s="52"/>
      <c r="J2024" s="52"/>
      <c r="K2024" s="52"/>
      <c r="L2024" s="52"/>
      <c r="M2024" s="52"/>
      <c r="N2024" s="52"/>
      <c r="O2024" s="59"/>
      <c r="P2024" s="52"/>
    </row>
    <row r="2025" spans="1:16">
      <c r="A2025" s="51"/>
      <c r="B2025" s="52"/>
      <c r="C2025" s="148"/>
      <c r="D2025" s="52"/>
      <c r="E2025" s="52"/>
      <c r="F2025" s="52"/>
      <c r="G2025" s="52"/>
      <c r="H2025" s="52"/>
      <c r="I2025" s="52"/>
      <c r="J2025" s="52"/>
      <c r="K2025" s="52"/>
      <c r="L2025" s="52"/>
      <c r="M2025" s="52"/>
      <c r="N2025" s="52"/>
      <c r="O2025" s="59"/>
      <c r="P2025" s="52"/>
    </row>
    <row r="2026" spans="1:16">
      <c r="A2026" s="51"/>
      <c r="B2026" s="52"/>
      <c r="C2026" s="148"/>
      <c r="D2026" s="52"/>
      <c r="E2026" s="52"/>
      <c r="F2026" s="52"/>
      <c r="G2026" s="52"/>
      <c r="H2026" s="52"/>
      <c r="I2026" s="52"/>
      <c r="J2026" s="52"/>
      <c r="K2026" s="52"/>
      <c r="L2026" s="52"/>
      <c r="M2026" s="52"/>
      <c r="N2026" s="52"/>
      <c r="O2026" s="59"/>
      <c r="P2026" s="52"/>
    </row>
    <row r="2027" spans="1:16">
      <c r="A2027" s="51"/>
      <c r="B2027" s="52"/>
      <c r="C2027" s="148"/>
      <c r="D2027" s="52"/>
      <c r="E2027" s="52"/>
      <c r="F2027" s="52"/>
      <c r="G2027" s="52"/>
      <c r="H2027" s="52"/>
      <c r="I2027" s="52"/>
      <c r="J2027" s="52"/>
      <c r="K2027" s="52"/>
      <c r="L2027" s="52"/>
      <c r="M2027" s="52"/>
      <c r="N2027" s="52"/>
      <c r="O2027" s="59"/>
      <c r="P2027" s="52"/>
    </row>
    <row r="2028" spans="1:16">
      <c r="A2028" s="51"/>
      <c r="B2028" s="52"/>
      <c r="C2028" s="148"/>
      <c r="D2028" s="52"/>
      <c r="E2028" s="52"/>
      <c r="F2028" s="52"/>
      <c r="G2028" s="52"/>
      <c r="H2028" s="52"/>
      <c r="I2028" s="52"/>
      <c r="J2028" s="52"/>
      <c r="K2028" s="52"/>
      <c r="L2028" s="52"/>
      <c r="M2028" s="52"/>
      <c r="N2028" s="52"/>
      <c r="O2028" s="59"/>
      <c r="P2028" s="52"/>
    </row>
    <row r="2029" spans="1:16">
      <c r="A2029" s="51"/>
      <c r="B2029" s="52"/>
      <c r="C2029" s="148"/>
      <c r="D2029" s="52"/>
      <c r="E2029" s="52"/>
      <c r="F2029" s="52"/>
      <c r="G2029" s="52"/>
      <c r="H2029" s="52"/>
      <c r="I2029" s="52"/>
      <c r="J2029" s="52"/>
      <c r="K2029" s="52"/>
      <c r="L2029" s="52"/>
      <c r="M2029" s="52"/>
      <c r="N2029" s="52"/>
      <c r="O2029" s="59"/>
      <c r="P2029" s="52"/>
    </row>
    <row r="2030" spans="1:16">
      <c r="A2030" s="51"/>
      <c r="B2030" s="52"/>
      <c r="C2030" s="148"/>
      <c r="D2030" s="52"/>
      <c r="E2030" s="52"/>
      <c r="F2030" s="52"/>
      <c r="G2030" s="52"/>
      <c r="H2030" s="52"/>
      <c r="I2030" s="52"/>
      <c r="J2030" s="52"/>
      <c r="K2030" s="52"/>
      <c r="L2030" s="52"/>
      <c r="M2030" s="52"/>
      <c r="N2030" s="52"/>
      <c r="O2030" s="59"/>
      <c r="P2030" s="52"/>
    </row>
    <row r="2031" spans="1:16">
      <c r="A2031" s="51"/>
      <c r="B2031" s="52"/>
      <c r="C2031" s="148"/>
      <c r="D2031" s="52"/>
      <c r="E2031" s="52"/>
      <c r="F2031" s="52"/>
      <c r="G2031" s="52"/>
      <c r="H2031" s="52"/>
      <c r="I2031" s="52"/>
      <c r="J2031" s="52"/>
      <c r="K2031" s="52"/>
      <c r="L2031" s="52"/>
      <c r="M2031" s="52"/>
      <c r="N2031" s="52"/>
      <c r="O2031" s="59"/>
      <c r="P2031" s="52"/>
    </row>
    <row r="2032" spans="1:16">
      <c r="A2032" s="51"/>
      <c r="B2032" s="52"/>
      <c r="C2032" s="148"/>
      <c r="D2032" s="52"/>
      <c r="E2032" s="52"/>
      <c r="F2032" s="52"/>
      <c r="G2032" s="52"/>
      <c r="H2032" s="52"/>
      <c r="I2032" s="52"/>
      <c r="J2032" s="52"/>
      <c r="K2032" s="52"/>
      <c r="L2032" s="52"/>
      <c r="M2032" s="52"/>
      <c r="N2032" s="52"/>
      <c r="O2032" s="59"/>
      <c r="P2032" s="52"/>
    </row>
    <row r="2033" spans="1:16">
      <c r="A2033" s="51"/>
      <c r="B2033" s="52"/>
      <c r="C2033" s="148"/>
      <c r="D2033" s="52"/>
      <c r="E2033" s="52"/>
      <c r="F2033" s="52"/>
      <c r="G2033" s="52"/>
      <c r="H2033" s="52"/>
      <c r="I2033" s="52"/>
      <c r="J2033" s="52"/>
      <c r="K2033" s="52"/>
      <c r="L2033" s="52"/>
      <c r="M2033" s="52"/>
      <c r="N2033" s="52"/>
      <c r="O2033" s="59"/>
      <c r="P2033" s="52"/>
    </row>
    <row r="2034" spans="1:16">
      <c r="A2034" s="51"/>
      <c r="B2034" s="52"/>
      <c r="C2034" s="148"/>
      <c r="D2034" s="52"/>
      <c r="E2034" s="52"/>
      <c r="F2034" s="52"/>
      <c r="G2034" s="52"/>
      <c r="H2034" s="52"/>
      <c r="I2034" s="52"/>
      <c r="J2034" s="52"/>
      <c r="K2034" s="52"/>
      <c r="L2034" s="52"/>
      <c r="M2034" s="52"/>
      <c r="N2034" s="52"/>
      <c r="O2034" s="59"/>
      <c r="P2034" s="52"/>
    </row>
    <row r="2035" ht="12" spans="1:16">
      <c r="A2035" s="141"/>
      <c r="B2035" s="142"/>
      <c r="C2035" s="153"/>
      <c r="D2035" s="142"/>
      <c r="E2035" s="142"/>
      <c r="F2035" s="142"/>
      <c r="G2035" s="142"/>
      <c r="H2035" s="142"/>
      <c r="I2035" s="142"/>
      <c r="J2035" s="142"/>
      <c r="K2035" s="142"/>
      <c r="L2035" s="142"/>
      <c r="M2035" s="142"/>
      <c r="N2035" s="142"/>
      <c r="O2035" s="156"/>
      <c r="P2035" s="52"/>
    </row>
    <row r="2036" spans="2:7">
      <c r="B2036" s="35"/>
      <c r="F2036" s="52"/>
      <c r="G2036" s="52"/>
    </row>
    <row r="2037" spans="2:7">
      <c r="B2037" s="35"/>
      <c r="F2037" s="52"/>
      <c r="G2037" s="52"/>
    </row>
    <row r="2038" spans="2:7">
      <c r="B2038" s="35"/>
      <c r="F2038" s="52"/>
      <c r="G2038" s="52"/>
    </row>
    <row r="2039" spans="2:7">
      <c r="B2039" s="35"/>
      <c r="F2039" s="52"/>
      <c r="G2039" s="52"/>
    </row>
    <row r="2040" spans="2:7">
      <c r="B2040" s="35"/>
      <c r="F2040" s="52"/>
      <c r="G2040" s="52"/>
    </row>
    <row r="2041" spans="2:7">
      <c r="B2041" s="35"/>
      <c r="F2041" s="52"/>
      <c r="G2041" s="52"/>
    </row>
    <row r="2042" spans="2:7">
      <c r="B2042" s="35"/>
      <c r="F2042" s="52"/>
      <c r="G2042" s="52"/>
    </row>
    <row r="2043" spans="2:7">
      <c r="B2043" s="35"/>
      <c r="F2043" s="52"/>
      <c r="G2043" s="52"/>
    </row>
    <row r="2044" spans="2:7">
      <c r="B2044" s="35"/>
      <c r="F2044" s="52"/>
      <c r="G2044" s="52"/>
    </row>
    <row r="2045" spans="2:7">
      <c r="B2045" s="35"/>
      <c r="F2045" s="52"/>
      <c r="G2045" s="52"/>
    </row>
    <row r="2046" spans="2:7">
      <c r="B2046" s="35"/>
      <c r="F2046" s="52"/>
      <c r="G2046" s="52"/>
    </row>
    <row r="2047" spans="2:7">
      <c r="B2047" s="35"/>
      <c r="F2047" s="52"/>
      <c r="G2047" s="52"/>
    </row>
    <row r="2048" spans="2:7">
      <c r="B2048" s="35"/>
      <c r="F2048" s="52"/>
      <c r="G2048" s="52"/>
    </row>
    <row r="2049" s="35" customFormat="1" spans="3:30">
      <c r="C2049" s="144"/>
      <c r="F2049" s="52"/>
      <c r="G2049" s="52"/>
      <c r="P2049" s="37"/>
      <c r="Q2049" s="38"/>
      <c r="AC2049" s="39"/>
      <c r="AD2049" s="40"/>
    </row>
    <row r="2050" s="35" customFormat="1" spans="3:30">
      <c r="C2050" s="144"/>
      <c r="F2050" s="52"/>
      <c r="G2050" s="52"/>
      <c r="P2050" s="37"/>
      <c r="Q2050" s="38"/>
      <c r="AC2050" s="39"/>
      <c r="AD2050" s="40"/>
    </row>
    <row r="2051" s="35" customFormat="1" spans="3:30">
      <c r="C2051" s="144"/>
      <c r="F2051" s="52"/>
      <c r="G2051" s="52"/>
      <c r="P2051" s="37"/>
      <c r="Q2051" s="38"/>
      <c r="AC2051" s="39"/>
      <c r="AD2051" s="40"/>
    </row>
    <row r="2052" s="35" customFormat="1" spans="3:30">
      <c r="C2052" s="144"/>
      <c r="F2052" s="52"/>
      <c r="G2052" s="52"/>
      <c r="P2052" s="37"/>
      <c r="Q2052" s="38"/>
      <c r="AC2052" s="39"/>
      <c r="AD2052" s="40"/>
    </row>
    <row r="2053" s="35" customFormat="1" spans="3:30">
      <c r="C2053" s="144"/>
      <c r="F2053" s="52"/>
      <c r="G2053" s="52"/>
      <c r="P2053" s="37"/>
      <c r="Q2053" s="38"/>
      <c r="AC2053" s="39"/>
      <c r="AD2053" s="40"/>
    </row>
    <row r="2054" s="35" customFormat="1" spans="3:30">
      <c r="C2054" s="144"/>
      <c r="F2054" s="52"/>
      <c r="G2054" s="52"/>
      <c r="P2054" s="37"/>
      <c r="Q2054" s="38"/>
      <c r="AC2054" s="39"/>
      <c r="AD2054" s="40"/>
    </row>
    <row r="2055" s="35" customFormat="1" spans="3:30">
      <c r="C2055" s="144"/>
      <c r="F2055" s="52"/>
      <c r="G2055" s="52"/>
      <c r="P2055" s="37"/>
      <c r="Q2055" s="38"/>
      <c r="AC2055" s="39"/>
      <c r="AD2055" s="40"/>
    </row>
    <row r="2056" s="35" customFormat="1" spans="3:30">
      <c r="C2056" s="144"/>
      <c r="F2056" s="52"/>
      <c r="G2056" s="52"/>
      <c r="P2056" s="37"/>
      <c r="Q2056" s="38"/>
      <c r="AC2056" s="39"/>
      <c r="AD2056" s="40"/>
    </row>
    <row r="2057" s="35" customFormat="1" spans="3:30">
      <c r="C2057" s="144"/>
      <c r="F2057" s="52"/>
      <c r="G2057" s="52"/>
      <c r="P2057" s="37"/>
      <c r="Q2057" s="38"/>
      <c r="AC2057" s="39"/>
      <c r="AD2057" s="40"/>
    </row>
    <row r="2058" s="35" customFormat="1" spans="3:30">
      <c r="C2058" s="144"/>
      <c r="F2058" s="52"/>
      <c r="G2058" s="52"/>
      <c r="P2058" s="37"/>
      <c r="Q2058" s="38"/>
      <c r="AC2058" s="39"/>
      <c r="AD2058" s="40"/>
    </row>
    <row r="2059" s="35" customFormat="1" spans="3:30">
      <c r="C2059" s="144"/>
      <c r="F2059" s="52"/>
      <c r="G2059" s="52"/>
      <c r="P2059" s="37"/>
      <c r="Q2059" s="38"/>
      <c r="AC2059" s="39"/>
      <c r="AD2059" s="40"/>
    </row>
    <row r="2060" s="35" customFormat="1" spans="3:30">
      <c r="C2060" s="144"/>
      <c r="F2060" s="52"/>
      <c r="G2060" s="52"/>
      <c r="P2060" s="37"/>
      <c r="Q2060" s="38"/>
      <c r="AC2060" s="39"/>
      <c r="AD2060" s="40"/>
    </row>
    <row r="2061" s="35" customFormat="1" spans="3:30">
      <c r="C2061" s="144"/>
      <c r="F2061" s="52"/>
      <c r="G2061" s="52"/>
      <c r="P2061" s="37"/>
      <c r="Q2061" s="38"/>
      <c r="AC2061" s="39"/>
      <c r="AD2061" s="40"/>
    </row>
    <row r="2062" s="35" customFormat="1" spans="3:30">
      <c r="C2062" s="144"/>
      <c r="F2062" s="52"/>
      <c r="G2062" s="52"/>
      <c r="P2062" s="37"/>
      <c r="Q2062" s="38"/>
      <c r="AC2062" s="39"/>
      <c r="AD2062" s="40"/>
    </row>
    <row r="2063" s="35" customFormat="1" spans="3:30">
      <c r="C2063" s="144"/>
      <c r="F2063" s="52"/>
      <c r="G2063" s="52"/>
      <c r="P2063" s="37"/>
      <c r="Q2063" s="38"/>
      <c r="AC2063" s="39"/>
      <c r="AD2063" s="40"/>
    </row>
    <row r="2064" s="35" customFormat="1" spans="3:30">
      <c r="C2064" s="144"/>
      <c r="F2064" s="52"/>
      <c r="G2064" s="52"/>
      <c r="P2064" s="37"/>
      <c r="Q2064" s="38"/>
      <c r="AC2064" s="39"/>
      <c r="AD2064" s="40"/>
    </row>
    <row r="2065" s="35" customFormat="1" spans="3:30">
      <c r="C2065" s="144"/>
      <c r="F2065" s="52"/>
      <c r="G2065" s="52"/>
      <c r="P2065" s="37"/>
      <c r="Q2065" s="38"/>
      <c r="AC2065" s="39"/>
      <c r="AD2065" s="40"/>
    </row>
    <row r="2066" s="35" customFormat="1" spans="3:30">
      <c r="C2066" s="144"/>
      <c r="F2066" s="52"/>
      <c r="G2066" s="52"/>
      <c r="P2066" s="37"/>
      <c r="Q2066" s="38"/>
      <c r="AC2066" s="39"/>
      <c r="AD2066" s="40"/>
    </row>
    <row r="2067" s="35" customFormat="1" spans="3:30">
      <c r="C2067" s="144"/>
      <c r="F2067" s="52"/>
      <c r="G2067" s="52"/>
      <c r="P2067" s="37"/>
      <c r="Q2067" s="38"/>
      <c r="AC2067" s="39"/>
      <c r="AD2067" s="40"/>
    </row>
    <row r="2068" s="35" customFormat="1" spans="3:30">
      <c r="C2068" s="144"/>
      <c r="F2068" s="52"/>
      <c r="G2068" s="52"/>
      <c r="P2068" s="37"/>
      <c r="Q2068" s="38"/>
      <c r="AC2068" s="39"/>
      <c r="AD2068" s="40"/>
    </row>
    <row r="2069" s="35" customFormat="1" spans="3:30">
      <c r="C2069" s="144"/>
      <c r="F2069" s="52"/>
      <c r="G2069" s="52"/>
      <c r="P2069" s="37"/>
      <c r="Q2069" s="38"/>
      <c r="AC2069" s="39"/>
      <c r="AD2069" s="40"/>
    </row>
    <row r="2070" s="35" customFormat="1" spans="3:30">
      <c r="C2070" s="144"/>
      <c r="F2070" s="52"/>
      <c r="G2070" s="52"/>
      <c r="P2070" s="37"/>
      <c r="Q2070" s="38"/>
      <c r="AC2070" s="39"/>
      <c r="AD2070" s="40"/>
    </row>
    <row r="2071" s="35" customFormat="1" spans="3:30">
      <c r="C2071" s="144"/>
      <c r="F2071" s="52"/>
      <c r="G2071" s="52"/>
      <c r="P2071" s="37"/>
      <c r="Q2071" s="38"/>
      <c r="AC2071" s="39"/>
      <c r="AD2071" s="40"/>
    </row>
    <row r="2072" s="35" customFormat="1" spans="3:30">
      <c r="C2072" s="144"/>
      <c r="F2072" s="52"/>
      <c r="G2072" s="52"/>
      <c r="P2072" s="37"/>
      <c r="Q2072" s="38"/>
      <c r="AC2072" s="39"/>
      <c r="AD2072" s="40"/>
    </row>
    <row r="2073" s="35" customFormat="1" spans="3:30">
      <c r="C2073" s="144"/>
      <c r="F2073" s="52"/>
      <c r="G2073" s="52"/>
      <c r="P2073" s="37"/>
      <c r="Q2073" s="38"/>
      <c r="AC2073" s="39"/>
      <c r="AD2073" s="40"/>
    </row>
    <row r="2074" s="35" customFormat="1" spans="3:30">
      <c r="C2074" s="144"/>
      <c r="F2074" s="52"/>
      <c r="G2074" s="52"/>
      <c r="P2074" s="37"/>
      <c r="Q2074" s="38"/>
      <c r="AC2074" s="39"/>
      <c r="AD2074" s="40"/>
    </row>
    <row r="2075" s="35" customFormat="1" spans="3:30">
      <c r="C2075" s="144"/>
      <c r="F2075" s="52"/>
      <c r="G2075" s="52"/>
      <c r="P2075" s="37"/>
      <c r="Q2075" s="38"/>
      <c r="AC2075" s="39"/>
      <c r="AD2075" s="40"/>
    </row>
    <row r="2076" s="35" customFormat="1" spans="3:30">
      <c r="C2076" s="144"/>
      <c r="F2076" s="52"/>
      <c r="G2076" s="52"/>
      <c r="P2076" s="37"/>
      <c r="Q2076" s="38"/>
      <c r="AC2076" s="39"/>
      <c r="AD2076" s="40"/>
    </row>
    <row r="2077" s="35" customFormat="1" spans="3:30">
      <c r="C2077" s="144"/>
      <c r="F2077" s="52"/>
      <c r="G2077" s="52"/>
      <c r="P2077" s="37"/>
      <c r="Q2077" s="38"/>
      <c r="AC2077" s="39"/>
      <c r="AD2077" s="40"/>
    </row>
    <row r="2078" s="35" customFormat="1" spans="3:30">
      <c r="C2078" s="144"/>
      <c r="F2078" s="52"/>
      <c r="G2078" s="52"/>
      <c r="P2078" s="37"/>
      <c r="Q2078" s="38"/>
      <c r="AC2078" s="39"/>
      <c r="AD2078" s="40"/>
    </row>
    <row r="2079" s="35" customFormat="1" spans="3:30">
      <c r="C2079" s="144"/>
      <c r="F2079" s="52"/>
      <c r="G2079" s="52"/>
      <c r="P2079" s="37"/>
      <c r="Q2079" s="38"/>
      <c r="AC2079" s="39"/>
      <c r="AD2079" s="40"/>
    </row>
    <row r="2080" s="35" customFormat="1" spans="3:30">
      <c r="C2080" s="144"/>
      <c r="F2080" s="52"/>
      <c r="G2080" s="52"/>
      <c r="P2080" s="37"/>
      <c r="Q2080" s="38"/>
      <c r="AC2080" s="39"/>
      <c r="AD2080" s="40"/>
    </row>
    <row r="2081" s="35" customFormat="1" spans="3:30">
      <c r="C2081" s="144"/>
      <c r="F2081" s="52"/>
      <c r="G2081" s="52"/>
      <c r="P2081" s="37"/>
      <c r="Q2081" s="38"/>
      <c r="AC2081" s="39"/>
      <c r="AD2081" s="40"/>
    </row>
    <row r="2082" s="35" customFormat="1" spans="3:30">
      <c r="C2082" s="144"/>
      <c r="F2082" s="52"/>
      <c r="G2082" s="52"/>
      <c r="P2082" s="37"/>
      <c r="Q2082" s="38"/>
      <c r="AC2082" s="39"/>
      <c r="AD2082" s="40"/>
    </row>
    <row r="2083" s="35" customFormat="1" spans="3:30">
      <c r="C2083" s="144"/>
      <c r="F2083" s="52"/>
      <c r="G2083" s="52"/>
      <c r="P2083" s="37"/>
      <c r="Q2083" s="38"/>
      <c r="AC2083" s="39"/>
      <c r="AD2083" s="40"/>
    </row>
    <row r="2084" s="35" customFormat="1" spans="3:30">
      <c r="C2084" s="144"/>
      <c r="F2084" s="52"/>
      <c r="G2084" s="52"/>
      <c r="P2084" s="37"/>
      <c r="Q2084" s="38"/>
      <c r="AC2084" s="39"/>
      <c r="AD2084" s="40"/>
    </row>
    <row r="2085" s="35" customFormat="1" spans="3:30">
      <c r="C2085" s="144"/>
      <c r="F2085" s="52"/>
      <c r="G2085" s="52"/>
      <c r="P2085" s="37"/>
      <c r="Q2085" s="38"/>
      <c r="AC2085" s="39"/>
      <c r="AD2085" s="40"/>
    </row>
    <row r="2086" s="35" customFormat="1" spans="3:30">
      <c r="C2086" s="144"/>
      <c r="F2086" s="52"/>
      <c r="G2086" s="52"/>
      <c r="P2086" s="37"/>
      <c r="Q2086" s="38"/>
      <c r="AC2086" s="39"/>
      <c r="AD2086" s="40"/>
    </row>
    <row r="2087" s="35" customFormat="1" spans="3:30">
      <c r="C2087" s="144"/>
      <c r="F2087" s="52"/>
      <c r="G2087" s="52"/>
      <c r="P2087" s="37"/>
      <c r="Q2087" s="38"/>
      <c r="AC2087" s="39"/>
      <c r="AD2087" s="40"/>
    </row>
    <row r="2088" s="35" customFormat="1" spans="3:30">
      <c r="C2088" s="144"/>
      <c r="F2088" s="52"/>
      <c r="G2088" s="52"/>
      <c r="P2088" s="37"/>
      <c r="Q2088" s="38"/>
      <c r="AC2088" s="39"/>
      <c r="AD2088" s="40"/>
    </row>
    <row r="2089" s="35" customFormat="1" spans="3:30">
      <c r="C2089" s="144"/>
      <c r="F2089" s="52"/>
      <c r="G2089" s="52"/>
      <c r="P2089" s="37"/>
      <c r="Q2089" s="38"/>
      <c r="AC2089" s="39"/>
      <c r="AD2089" s="40"/>
    </row>
    <row r="2090" s="35" customFormat="1" spans="3:30">
      <c r="C2090" s="144"/>
      <c r="F2090" s="52"/>
      <c r="G2090" s="52"/>
      <c r="P2090" s="37"/>
      <c r="Q2090" s="38"/>
      <c r="AC2090" s="39"/>
      <c r="AD2090" s="40"/>
    </row>
    <row r="2091" s="35" customFormat="1" spans="3:30">
      <c r="C2091" s="144"/>
      <c r="F2091" s="52"/>
      <c r="G2091" s="52"/>
      <c r="P2091" s="37"/>
      <c r="Q2091" s="38"/>
      <c r="AC2091" s="39"/>
      <c r="AD2091" s="40"/>
    </row>
    <row r="2092" s="35" customFormat="1" spans="3:30">
      <c r="C2092" s="144"/>
      <c r="F2092" s="52"/>
      <c r="G2092" s="52"/>
      <c r="P2092" s="37"/>
      <c r="Q2092" s="38"/>
      <c r="AC2092" s="39"/>
      <c r="AD2092" s="40"/>
    </row>
    <row r="2093" s="35" customFormat="1" spans="3:30">
      <c r="C2093" s="144"/>
      <c r="F2093" s="52"/>
      <c r="G2093" s="52"/>
      <c r="P2093" s="37"/>
      <c r="Q2093" s="38"/>
      <c r="AC2093" s="39"/>
      <c r="AD2093" s="40"/>
    </row>
    <row r="2094" s="35" customFormat="1" spans="3:30">
      <c r="C2094" s="144"/>
      <c r="F2094" s="52"/>
      <c r="G2094" s="52"/>
      <c r="P2094" s="37"/>
      <c r="Q2094" s="38"/>
      <c r="AC2094" s="39"/>
      <c r="AD2094" s="40"/>
    </row>
    <row r="2095" s="35" customFormat="1" spans="3:30">
      <c r="C2095" s="144"/>
      <c r="F2095" s="52"/>
      <c r="G2095" s="52"/>
      <c r="P2095" s="37"/>
      <c r="Q2095" s="38"/>
      <c r="AC2095" s="39"/>
      <c r="AD2095" s="40"/>
    </row>
    <row r="2096" s="35" customFormat="1" spans="3:30">
      <c r="C2096" s="144"/>
      <c r="F2096" s="52"/>
      <c r="G2096" s="52"/>
      <c r="P2096" s="37"/>
      <c r="Q2096" s="38"/>
      <c r="AC2096" s="39"/>
      <c r="AD2096" s="40"/>
    </row>
    <row r="2097" s="35" customFormat="1" spans="3:30">
      <c r="C2097" s="144"/>
      <c r="F2097" s="52"/>
      <c r="G2097" s="52"/>
      <c r="P2097" s="37"/>
      <c r="Q2097" s="38"/>
      <c r="AC2097" s="39"/>
      <c r="AD2097" s="40"/>
    </row>
    <row r="2098" s="35" customFormat="1" spans="3:30">
      <c r="C2098" s="144"/>
      <c r="F2098" s="52"/>
      <c r="G2098" s="52"/>
      <c r="P2098" s="37"/>
      <c r="Q2098" s="38"/>
      <c r="AC2098" s="39"/>
      <c r="AD2098" s="40"/>
    </row>
    <row r="2099" s="35" customFormat="1" spans="3:30">
      <c r="C2099" s="144"/>
      <c r="F2099" s="52"/>
      <c r="G2099" s="52"/>
      <c r="P2099" s="37"/>
      <c r="Q2099" s="38"/>
      <c r="AC2099" s="39"/>
      <c r="AD2099" s="40"/>
    </row>
    <row r="2100" s="35" customFormat="1" spans="3:30">
      <c r="C2100" s="144"/>
      <c r="F2100" s="52"/>
      <c r="G2100" s="52"/>
      <c r="P2100" s="37"/>
      <c r="Q2100" s="38"/>
      <c r="AC2100" s="39"/>
      <c r="AD2100" s="40"/>
    </row>
    <row r="2101" s="35" customFormat="1" spans="3:30">
      <c r="C2101" s="144"/>
      <c r="F2101" s="52"/>
      <c r="G2101" s="52"/>
      <c r="P2101" s="37"/>
      <c r="Q2101" s="38"/>
      <c r="AC2101" s="39"/>
      <c r="AD2101" s="40"/>
    </row>
    <row r="2102" s="35" customFormat="1" spans="3:30">
      <c r="C2102" s="144"/>
      <c r="F2102" s="52"/>
      <c r="G2102" s="52"/>
      <c r="P2102" s="37"/>
      <c r="Q2102" s="38"/>
      <c r="AC2102" s="39"/>
      <c r="AD2102" s="40"/>
    </row>
    <row r="2103" s="35" customFormat="1" spans="3:30">
      <c r="C2103" s="144"/>
      <c r="F2103" s="52"/>
      <c r="G2103" s="52"/>
      <c r="P2103" s="37"/>
      <c r="Q2103" s="38"/>
      <c r="AC2103" s="39"/>
      <c r="AD2103" s="40"/>
    </row>
    <row r="2104" s="35" customFormat="1" spans="3:30">
      <c r="C2104" s="144"/>
      <c r="F2104" s="52"/>
      <c r="G2104" s="52"/>
      <c r="P2104" s="37"/>
      <c r="Q2104" s="38"/>
      <c r="AC2104" s="39"/>
      <c r="AD2104" s="40"/>
    </row>
    <row r="2105" s="35" customFormat="1" spans="3:30">
      <c r="C2105" s="144"/>
      <c r="F2105" s="52"/>
      <c r="G2105" s="52"/>
      <c r="P2105" s="37"/>
      <c r="Q2105" s="38"/>
      <c r="AC2105" s="39"/>
      <c r="AD2105" s="40"/>
    </row>
    <row r="2106" s="35" customFormat="1" spans="3:30">
      <c r="C2106" s="144"/>
      <c r="F2106" s="52"/>
      <c r="G2106" s="52"/>
      <c r="P2106" s="37"/>
      <c r="Q2106" s="38"/>
      <c r="AC2106" s="39"/>
      <c r="AD2106" s="40"/>
    </row>
    <row r="2107" s="35" customFormat="1" spans="3:30">
      <c r="C2107" s="144"/>
      <c r="F2107" s="52"/>
      <c r="G2107" s="52"/>
      <c r="P2107" s="37"/>
      <c r="Q2107" s="38"/>
      <c r="AC2107" s="39"/>
      <c r="AD2107" s="40"/>
    </row>
    <row r="2108" s="35" customFormat="1" spans="3:30">
      <c r="C2108" s="144"/>
      <c r="F2108" s="52"/>
      <c r="G2108" s="52"/>
      <c r="P2108" s="37"/>
      <c r="Q2108" s="38"/>
      <c r="AC2108" s="39"/>
      <c r="AD2108" s="40"/>
    </row>
    <row r="2109" s="35" customFormat="1" spans="3:30">
      <c r="C2109" s="144"/>
      <c r="F2109" s="52"/>
      <c r="G2109" s="52"/>
      <c r="P2109" s="37"/>
      <c r="Q2109" s="38"/>
      <c r="AC2109" s="39"/>
      <c r="AD2109" s="40"/>
    </row>
    <row r="2110" s="35" customFormat="1" spans="3:30">
      <c r="C2110" s="144"/>
      <c r="F2110" s="52"/>
      <c r="G2110" s="52"/>
      <c r="P2110" s="37"/>
      <c r="Q2110" s="38"/>
      <c r="AC2110" s="39"/>
      <c r="AD2110" s="40"/>
    </row>
    <row r="2111" s="35" customFormat="1" spans="3:30">
      <c r="C2111" s="144"/>
      <c r="F2111" s="52"/>
      <c r="G2111" s="52"/>
      <c r="P2111" s="37"/>
      <c r="Q2111" s="38"/>
      <c r="AC2111" s="39"/>
      <c r="AD2111" s="40"/>
    </row>
    <row r="2112" s="35" customFormat="1" spans="3:30">
      <c r="C2112" s="144"/>
      <c r="F2112" s="52"/>
      <c r="G2112" s="52"/>
      <c r="P2112" s="37"/>
      <c r="Q2112" s="38"/>
      <c r="AC2112" s="39"/>
      <c r="AD2112" s="40"/>
    </row>
    <row r="2113" s="35" customFormat="1" spans="3:30">
      <c r="C2113" s="144"/>
      <c r="F2113" s="52"/>
      <c r="G2113" s="52"/>
      <c r="P2113" s="37"/>
      <c r="Q2113" s="38"/>
      <c r="AC2113" s="39"/>
      <c r="AD2113" s="40"/>
    </row>
    <row r="2114" s="35" customFormat="1" spans="3:30">
      <c r="C2114" s="144"/>
      <c r="F2114" s="52"/>
      <c r="G2114" s="52"/>
      <c r="P2114" s="37"/>
      <c r="Q2114" s="38"/>
      <c r="AC2114" s="39"/>
      <c r="AD2114" s="40"/>
    </row>
    <row r="2115" s="35" customFormat="1" spans="3:30">
      <c r="C2115" s="144"/>
      <c r="F2115" s="52"/>
      <c r="G2115" s="52"/>
      <c r="P2115" s="37"/>
      <c r="Q2115" s="38"/>
      <c r="AC2115" s="39"/>
      <c r="AD2115" s="40"/>
    </row>
    <row r="2116" s="35" customFormat="1" spans="3:30">
      <c r="C2116" s="144"/>
      <c r="F2116" s="52"/>
      <c r="G2116" s="52"/>
      <c r="P2116" s="37"/>
      <c r="Q2116" s="38"/>
      <c r="AC2116" s="39"/>
      <c r="AD2116" s="40"/>
    </row>
    <row r="2117" s="35" customFormat="1" spans="3:30">
      <c r="C2117" s="144"/>
      <c r="F2117" s="52"/>
      <c r="G2117" s="52"/>
      <c r="P2117" s="37"/>
      <c r="Q2117" s="38"/>
      <c r="AC2117" s="39"/>
      <c r="AD2117" s="40"/>
    </row>
    <row r="2118" s="35" customFormat="1" spans="3:30">
      <c r="C2118" s="144"/>
      <c r="F2118" s="52"/>
      <c r="G2118" s="52"/>
      <c r="P2118" s="37"/>
      <c r="Q2118" s="38"/>
      <c r="AC2118" s="39"/>
      <c r="AD2118" s="40"/>
    </row>
    <row r="2119" s="35" customFormat="1" spans="3:30">
      <c r="C2119" s="144"/>
      <c r="F2119" s="52"/>
      <c r="G2119" s="52"/>
      <c r="P2119" s="37"/>
      <c r="Q2119" s="38"/>
      <c r="AC2119" s="39"/>
      <c r="AD2119" s="40"/>
    </row>
    <row r="2120" s="35" customFormat="1" spans="3:30">
      <c r="C2120" s="144"/>
      <c r="F2120" s="52"/>
      <c r="G2120" s="52"/>
      <c r="P2120" s="37"/>
      <c r="Q2120" s="38"/>
      <c r="AC2120" s="39"/>
      <c r="AD2120" s="40"/>
    </row>
    <row r="2121" s="35" customFormat="1" spans="3:30">
      <c r="C2121" s="144"/>
      <c r="F2121" s="52"/>
      <c r="G2121" s="52"/>
      <c r="P2121" s="37"/>
      <c r="Q2121" s="38"/>
      <c r="AC2121" s="39"/>
      <c r="AD2121" s="40"/>
    </row>
    <row r="2122" s="35" customFormat="1" spans="3:30">
      <c r="C2122" s="144"/>
      <c r="F2122" s="52"/>
      <c r="G2122" s="52"/>
      <c r="P2122" s="37"/>
      <c r="Q2122" s="38"/>
      <c r="AC2122" s="39"/>
      <c r="AD2122" s="40"/>
    </row>
    <row r="2123" s="35" customFormat="1" spans="3:30">
      <c r="C2123" s="144"/>
      <c r="F2123" s="52"/>
      <c r="G2123" s="52"/>
      <c r="P2123" s="37"/>
      <c r="Q2123" s="38"/>
      <c r="AC2123" s="39"/>
      <c r="AD2123" s="40"/>
    </row>
    <row r="2124" s="35" customFormat="1" spans="3:30">
      <c r="C2124" s="144"/>
      <c r="F2124" s="52"/>
      <c r="G2124" s="52"/>
      <c r="P2124" s="37"/>
      <c r="Q2124" s="38"/>
      <c r="AC2124" s="39"/>
      <c r="AD2124" s="40"/>
    </row>
    <row r="2125" s="35" customFormat="1" spans="3:30">
      <c r="C2125" s="144"/>
      <c r="F2125" s="52"/>
      <c r="G2125" s="52"/>
      <c r="P2125" s="37"/>
      <c r="Q2125" s="38"/>
      <c r="AC2125" s="39"/>
      <c r="AD2125" s="40"/>
    </row>
    <row r="2126" s="35" customFormat="1" spans="3:30">
      <c r="C2126" s="144"/>
      <c r="F2126" s="52"/>
      <c r="G2126" s="52"/>
      <c r="P2126" s="37"/>
      <c r="Q2126" s="38"/>
      <c r="AC2126" s="39"/>
      <c r="AD2126" s="40"/>
    </row>
    <row r="2127" s="35" customFormat="1" spans="3:30">
      <c r="C2127" s="144"/>
      <c r="F2127" s="52"/>
      <c r="G2127" s="52"/>
      <c r="P2127" s="37"/>
      <c r="Q2127" s="38"/>
      <c r="AC2127" s="39"/>
      <c r="AD2127" s="40"/>
    </row>
    <row r="2128" s="35" customFormat="1" spans="3:30">
      <c r="C2128" s="144"/>
      <c r="F2128" s="52"/>
      <c r="G2128" s="52"/>
      <c r="P2128" s="37"/>
      <c r="Q2128" s="38"/>
      <c r="AC2128" s="39"/>
      <c r="AD2128" s="40"/>
    </row>
    <row r="2129" s="35" customFormat="1" spans="3:30">
      <c r="C2129" s="144"/>
      <c r="F2129" s="52"/>
      <c r="G2129" s="52"/>
      <c r="P2129" s="37"/>
      <c r="Q2129" s="38"/>
      <c r="AC2129" s="39"/>
      <c r="AD2129" s="40"/>
    </row>
    <row r="2130" s="35" customFormat="1" spans="3:30">
      <c r="C2130" s="144"/>
      <c r="F2130" s="52"/>
      <c r="G2130" s="52"/>
      <c r="P2130" s="37"/>
      <c r="Q2130" s="38"/>
      <c r="AC2130" s="39"/>
      <c r="AD2130" s="40"/>
    </row>
    <row r="2131" s="35" customFormat="1" spans="3:30">
      <c r="C2131" s="144"/>
      <c r="F2131" s="52"/>
      <c r="G2131" s="52"/>
      <c r="P2131" s="37"/>
      <c r="Q2131" s="38"/>
      <c r="AC2131" s="39"/>
      <c r="AD2131" s="40"/>
    </row>
    <row r="2132" s="35" customFormat="1" spans="3:30">
      <c r="C2132" s="144"/>
      <c r="F2132" s="52"/>
      <c r="G2132" s="52"/>
      <c r="P2132" s="37"/>
      <c r="Q2132" s="38"/>
      <c r="AC2132" s="39"/>
      <c r="AD2132" s="40"/>
    </row>
    <row r="2133" s="35" customFormat="1" spans="3:30">
      <c r="C2133" s="144"/>
      <c r="F2133" s="52"/>
      <c r="G2133" s="52"/>
      <c r="P2133" s="37"/>
      <c r="Q2133" s="38"/>
      <c r="AC2133" s="39"/>
      <c r="AD2133" s="40"/>
    </row>
    <row r="2134" s="35" customFormat="1" spans="3:30">
      <c r="C2134" s="144"/>
      <c r="F2134" s="52"/>
      <c r="G2134" s="52"/>
      <c r="P2134" s="37"/>
      <c r="Q2134" s="38"/>
      <c r="AC2134" s="39"/>
      <c r="AD2134" s="40"/>
    </row>
    <row r="2135" s="35" customFormat="1" spans="3:30">
      <c r="C2135" s="144"/>
      <c r="F2135" s="52"/>
      <c r="G2135" s="52"/>
      <c r="P2135" s="37"/>
      <c r="Q2135" s="38"/>
      <c r="AC2135" s="39"/>
      <c r="AD2135" s="40"/>
    </row>
    <row r="2136" s="35" customFormat="1" spans="3:30">
      <c r="C2136" s="144"/>
      <c r="F2136" s="52"/>
      <c r="G2136" s="52"/>
      <c r="P2136" s="37"/>
      <c r="Q2136" s="38"/>
      <c r="AC2136" s="39"/>
      <c r="AD2136" s="40"/>
    </row>
    <row r="2137" s="35" customFormat="1" spans="3:30">
      <c r="C2137" s="144"/>
      <c r="F2137" s="52"/>
      <c r="G2137" s="52"/>
      <c r="P2137" s="37"/>
      <c r="Q2137" s="38"/>
      <c r="AC2137" s="39"/>
      <c r="AD2137" s="40"/>
    </row>
    <row r="2138" s="35" customFormat="1" spans="3:30">
      <c r="C2138" s="144"/>
      <c r="F2138" s="52"/>
      <c r="G2138" s="52"/>
      <c r="P2138" s="37"/>
      <c r="Q2138" s="38"/>
      <c r="AC2138" s="39"/>
      <c r="AD2138" s="40"/>
    </row>
    <row r="2139" s="35" customFormat="1" spans="3:30">
      <c r="C2139" s="144"/>
      <c r="F2139" s="52"/>
      <c r="G2139" s="52"/>
      <c r="P2139" s="37"/>
      <c r="Q2139" s="38"/>
      <c r="AC2139" s="39"/>
      <c r="AD2139" s="40"/>
    </row>
    <row r="2140" s="35" customFormat="1" spans="3:30">
      <c r="C2140" s="144"/>
      <c r="F2140" s="52"/>
      <c r="G2140" s="52"/>
      <c r="P2140" s="37"/>
      <c r="Q2140" s="38"/>
      <c r="AC2140" s="39"/>
      <c r="AD2140" s="40"/>
    </row>
    <row r="2141" s="35" customFormat="1" spans="3:30">
      <c r="C2141" s="144"/>
      <c r="F2141" s="52"/>
      <c r="G2141" s="52"/>
      <c r="P2141" s="37"/>
      <c r="Q2141" s="38"/>
      <c r="AC2141" s="39"/>
      <c r="AD2141" s="40"/>
    </row>
    <row r="2142" s="35" customFormat="1" spans="3:30">
      <c r="C2142" s="144"/>
      <c r="F2142" s="52"/>
      <c r="G2142" s="52"/>
      <c r="P2142" s="37"/>
      <c r="Q2142" s="38"/>
      <c r="AC2142" s="39"/>
      <c r="AD2142" s="40"/>
    </row>
    <row r="2143" s="35" customFormat="1" spans="3:30">
      <c r="C2143" s="144"/>
      <c r="F2143" s="52"/>
      <c r="G2143" s="52"/>
      <c r="P2143" s="37"/>
      <c r="Q2143" s="38"/>
      <c r="AC2143" s="39"/>
      <c r="AD2143" s="40"/>
    </row>
    <row r="2144" s="35" customFormat="1" spans="3:30">
      <c r="C2144" s="144"/>
      <c r="F2144" s="52"/>
      <c r="G2144" s="52"/>
      <c r="P2144" s="37"/>
      <c r="Q2144" s="38"/>
      <c r="AC2144" s="39"/>
      <c r="AD2144" s="40"/>
    </row>
    <row r="2145" s="35" customFormat="1" spans="3:30">
      <c r="C2145" s="144"/>
      <c r="F2145" s="52"/>
      <c r="G2145" s="52"/>
      <c r="P2145" s="37"/>
      <c r="Q2145" s="38"/>
      <c r="AC2145" s="39"/>
      <c r="AD2145" s="40"/>
    </row>
    <row r="2146" s="35" customFormat="1" spans="3:30">
      <c r="C2146" s="144"/>
      <c r="F2146" s="52"/>
      <c r="G2146" s="52"/>
      <c r="P2146" s="37"/>
      <c r="Q2146" s="38"/>
      <c r="AC2146" s="39"/>
      <c r="AD2146" s="40"/>
    </row>
    <row r="2147" s="35" customFormat="1" spans="3:30">
      <c r="C2147" s="144"/>
      <c r="F2147" s="52"/>
      <c r="G2147" s="52"/>
      <c r="P2147" s="37"/>
      <c r="Q2147" s="38"/>
      <c r="AC2147" s="39"/>
      <c r="AD2147" s="40"/>
    </row>
    <row r="2148" s="35" customFormat="1" spans="3:30">
      <c r="C2148" s="144"/>
      <c r="F2148" s="52"/>
      <c r="G2148" s="52"/>
      <c r="P2148" s="37"/>
      <c r="Q2148" s="38"/>
      <c r="AC2148" s="39"/>
      <c r="AD2148" s="40"/>
    </row>
    <row r="2149" s="35" customFormat="1" spans="3:30">
      <c r="C2149" s="144"/>
      <c r="F2149" s="52"/>
      <c r="G2149" s="52"/>
      <c r="P2149" s="37"/>
      <c r="Q2149" s="38"/>
      <c r="AC2149" s="39"/>
      <c r="AD2149" s="40"/>
    </row>
    <row r="2150" s="35" customFormat="1" spans="3:30">
      <c r="C2150" s="144"/>
      <c r="F2150" s="52"/>
      <c r="G2150" s="52"/>
      <c r="P2150" s="37"/>
      <c r="Q2150" s="38"/>
      <c r="AC2150" s="39"/>
      <c r="AD2150" s="40"/>
    </row>
    <row r="2151" s="35" customFormat="1" spans="3:30">
      <c r="C2151" s="144"/>
      <c r="F2151" s="52"/>
      <c r="G2151" s="52"/>
      <c r="P2151" s="37"/>
      <c r="Q2151" s="38"/>
      <c r="AC2151" s="39"/>
      <c r="AD2151" s="40"/>
    </row>
    <row r="2152" s="35" customFormat="1" spans="3:30">
      <c r="C2152" s="144"/>
      <c r="F2152" s="52"/>
      <c r="G2152" s="52"/>
      <c r="P2152" s="37"/>
      <c r="Q2152" s="38"/>
      <c r="AC2152" s="39"/>
      <c r="AD2152" s="40"/>
    </row>
    <row r="2153" s="35" customFormat="1" spans="3:30">
      <c r="C2153" s="144"/>
      <c r="F2153" s="52"/>
      <c r="G2153" s="52"/>
      <c r="P2153" s="37"/>
      <c r="Q2153" s="38"/>
      <c r="AC2153" s="39"/>
      <c r="AD2153" s="40"/>
    </row>
    <row r="2154" s="35" customFormat="1" spans="3:30">
      <c r="C2154" s="144"/>
      <c r="F2154" s="52"/>
      <c r="G2154" s="52"/>
      <c r="P2154" s="37"/>
      <c r="Q2154" s="38"/>
      <c r="AC2154" s="39"/>
      <c r="AD2154" s="40"/>
    </row>
    <row r="2155" s="35" customFormat="1" spans="3:30">
      <c r="C2155" s="144"/>
      <c r="F2155" s="52"/>
      <c r="G2155" s="52"/>
      <c r="P2155" s="37"/>
      <c r="Q2155" s="38"/>
      <c r="AC2155" s="39"/>
      <c r="AD2155" s="40"/>
    </row>
    <row r="2156" s="35" customFormat="1" spans="3:30">
      <c r="C2156" s="144"/>
      <c r="F2156" s="52"/>
      <c r="G2156" s="52"/>
      <c r="P2156" s="37"/>
      <c r="Q2156" s="38"/>
      <c r="AC2156" s="39"/>
      <c r="AD2156" s="40"/>
    </row>
    <row r="2157" s="35" customFormat="1" spans="3:30">
      <c r="C2157" s="144"/>
      <c r="F2157" s="52"/>
      <c r="G2157" s="52"/>
      <c r="P2157" s="37"/>
      <c r="Q2157" s="38"/>
      <c r="AC2157" s="39"/>
      <c r="AD2157" s="40"/>
    </row>
    <row r="2158" s="35" customFormat="1" spans="3:30">
      <c r="C2158" s="144"/>
      <c r="F2158" s="52"/>
      <c r="G2158" s="52"/>
      <c r="P2158" s="37"/>
      <c r="Q2158" s="38"/>
      <c r="AC2158" s="39"/>
      <c r="AD2158" s="40"/>
    </row>
    <row r="2159" s="35" customFormat="1" spans="3:30">
      <c r="C2159" s="144"/>
      <c r="F2159" s="52"/>
      <c r="G2159" s="52"/>
      <c r="P2159" s="37"/>
      <c r="Q2159" s="38"/>
      <c r="AC2159" s="39"/>
      <c r="AD2159" s="40"/>
    </row>
    <row r="2160" s="35" customFormat="1" spans="3:30">
      <c r="C2160" s="144"/>
      <c r="F2160" s="52"/>
      <c r="G2160" s="52"/>
      <c r="P2160" s="37"/>
      <c r="Q2160" s="38"/>
      <c r="AC2160" s="39"/>
      <c r="AD2160" s="40"/>
    </row>
    <row r="2161" s="35" customFormat="1" spans="3:30">
      <c r="C2161" s="144"/>
      <c r="F2161" s="52"/>
      <c r="G2161" s="52"/>
      <c r="P2161" s="37"/>
      <c r="Q2161" s="38"/>
      <c r="AC2161" s="39"/>
      <c r="AD2161" s="40"/>
    </row>
    <row r="2162" s="35" customFormat="1" spans="3:30">
      <c r="C2162" s="144"/>
      <c r="F2162" s="52"/>
      <c r="G2162" s="52"/>
      <c r="P2162" s="37"/>
      <c r="Q2162" s="38"/>
      <c r="AC2162" s="39"/>
      <c r="AD2162" s="40"/>
    </row>
    <row r="2163" s="35" customFormat="1" spans="3:30">
      <c r="C2163" s="144"/>
      <c r="F2163" s="52"/>
      <c r="G2163" s="52"/>
      <c r="P2163" s="37"/>
      <c r="Q2163" s="38"/>
      <c r="AC2163" s="39"/>
      <c r="AD2163" s="40"/>
    </row>
    <row r="2164" s="35" customFormat="1" spans="3:30">
      <c r="C2164" s="144"/>
      <c r="F2164" s="52"/>
      <c r="G2164" s="52"/>
      <c r="P2164" s="37"/>
      <c r="Q2164" s="38"/>
      <c r="AC2164" s="39"/>
      <c r="AD2164" s="40"/>
    </row>
    <row r="2165" s="35" customFormat="1" spans="3:30">
      <c r="C2165" s="144"/>
      <c r="F2165" s="52"/>
      <c r="G2165" s="52"/>
      <c r="P2165" s="37"/>
      <c r="Q2165" s="38"/>
      <c r="AC2165" s="39"/>
      <c r="AD2165" s="40"/>
    </row>
    <row r="2166" s="35" customFormat="1" spans="3:30">
      <c r="C2166" s="144"/>
      <c r="F2166" s="52"/>
      <c r="G2166" s="52"/>
      <c r="P2166" s="37"/>
      <c r="Q2166" s="38"/>
      <c r="AC2166" s="39"/>
      <c r="AD2166" s="40"/>
    </row>
    <row r="2167" s="35" customFormat="1" spans="3:30">
      <c r="C2167" s="144"/>
      <c r="F2167" s="52"/>
      <c r="G2167" s="52"/>
      <c r="P2167" s="37"/>
      <c r="Q2167" s="38"/>
      <c r="AC2167" s="39"/>
      <c r="AD2167" s="40"/>
    </row>
    <row r="2168" s="35" customFormat="1" spans="3:30">
      <c r="C2168" s="144"/>
      <c r="F2168" s="52"/>
      <c r="G2168" s="52"/>
      <c r="P2168" s="37"/>
      <c r="Q2168" s="38"/>
      <c r="AC2168" s="39"/>
      <c r="AD2168" s="40"/>
    </row>
    <row r="2169" s="35" customFormat="1" spans="3:30">
      <c r="C2169" s="144"/>
      <c r="F2169" s="52"/>
      <c r="G2169" s="52"/>
      <c r="P2169" s="37"/>
      <c r="Q2169" s="38"/>
      <c r="AC2169" s="39"/>
      <c r="AD2169" s="40"/>
    </row>
    <row r="2170" s="35" customFormat="1" spans="3:30">
      <c r="C2170" s="144"/>
      <c r="F2170" s="52"/>
      <c r="G2170" s="52"/>
      <c r="P2170" s="37"/>
      <c r="Q2170" s="38"/>
      <c r="AC2170" s="39"/>
      <c r="AD2170" s="40"/>
    </row>
    <row r="2171" s="35" customFormat="1" spans="3:30">
      <c r="C2171" s="144"/>
      <c r="F2171" s="52"/>
      <c r="G2171" s="52"/>
      <c r="P2171" s="37"/>
      <c r="Q2171" s="38"/>
      <c r="AC2171" s="39"/>
      <c r="AD2171" s="40"/>
    </row>
    <row r="2172" s="35" customFormat="1" spans="3:30">
      <c r="C2172" s="144"/>
      <c r="F2172" s="52"/>
      <c r="G2172" s="52"/>
      <c r="P2172" s="37"/>
      <c r="Q2172" s="38"/>
      <c r="AC2172" s="39"/>
      <c r="AD2172" s="40"/>
    </row>
    <row r="2173" s="35" customFormat="1" spans="3:30">
      <c r="C2173" s="144"/>
      <c r="F2173" s="52"/>
      <c r="G2173" s="52"/>
      <c r="P2173" s="37"/>
      <c r="Q2173" s="38"/>
      <c r="AC2173" s="39"/>
      <c r="AD2173" s="40"/>
    </row>
    <row r="2174" s="35" customFormat="1" spans="3:30">
      <c r="C2174" s="144"/>
      <c r="F2174" s="52"/>
      <c r="G2174" s="52"/>
      <c r="P2174" s="37"/>
      <c r="Q2174" s="38"/>
      <c r="AC2174" s="39"/>
      <c r="AD2174" s="40"/>
    </row>
    <row r="2175" s="35" customFormat="1" spans="3:30">
      <c r="C2175" s="144"/>
      <c r="F2175" s="52"/>
      <c r="G2175" s="52"/>
      <c r="P2175" s="37"/>
      <c r="Q2175" s="38"/>
      <c r="AC2175" s="39"/>
      <c r="AD2175" s="40"/>
    </row>
    <row r="2176" s="35" customFormat="1" spans="3:30">
      <c r="C2176" s="144"/>
      <c r="F2176" s="52"/>
      <c r="G2176" s="52"/>
      <c r="P2176" s="37"/>
      <c r="Q2176" s="38"/>
      <c r="AC2176" s="39"/>
      <c r="AD2176" s="40"/>
    </row>
    <row r="2177" s="35" customFormat="1" spans="3:30">
      <c r="C2177" s="144"/>
      <c r="F2177" s="52"/>
      <c r="G2177" s="52"/>
      <c r="P2177" s="37"/>
      <c r="Q2177" s="38"/>
      <c r="AC2177" s="39"/>
      <c r="AD2177" s="40"/>
    </row>
    <row r="2178" s="35" customFormat="1" spans="3:30">
      <c r="C2178" s="144"/>
      <c r="F2178" s="52"/>
      <c r="G2178" s="52"/>
      <c r="P2178" s="37"/>
      <c r="Q2178" s="38"/>
      <c r="AC2178" s="39"/>
      <c r="AD2178" s="40"/>
    </row>
    <row r="2179" s="35" customFormat="1" spans="3:30">
      <c r="C2179" s="144"/>
      <c r="F2179" s="52"/>
      <c r="G2179" s="52"/>
      <c r="P2179" s="37"/>
      <c r="Q2179" s="38"/>
      <c r="AC2179" s="39"/>
      <c r="AD2179" s="40"/>
    </row>
    <row r="2180" s="35" customFormat="1" spans="3:30">
      <c r="C2180" s="144"/>
      <c r="F2180" s="52"/>
      <c r="G2180" s="52"/>
      <c r="P2180" s="37"/>
      <c r="Q2180" s="38"/>
      <c r="AC2180" s="39"/>
      <c r="AD2180" s="40"/>
    </row>
    <row r="2181" s="35" customFormat="1" spans="3:30">
      <c r="C2181" s="144"/>
      <c r="F2181" s="52"/>
      <c r="G2181" s="52"/>
      <c r="P2181" s="37"/>
      <c r="Q2181" s="38"/>
      <c r="AC2181" s="39"/>
      <c r="AD2181" s="40"/>
    </row>
    <row r="2182" s="35" customFormat="1" spans="3:30">
      <c r="C2182" s="144"/>
      <c r="F2182" s="52"/>
      <c r="G2182" s="52"/>
      <c r="P2182" s="37"/>
      <c r="Q2182" s="38"/>
      <c r="AC2182" s="39"/>
      <c r="AD2182" s="40"/>
    </row>
    <row r="2183" s="35" customFormat="1" spans="3:30">
      <c r="C2183" s="144"/>
      <c r="F2183" s="52"/>
      <c r="G2183" s="52"/>
      <c r="P2183" s="37"/>
      <c r="Q2183" s="38"/>
      <c r="AC2183" s="39"/>
      <c r="AD2183" s="40"/>
    </row>
    <row r="2184" s="35" customFormat="1" spans="3:30">
      <c r="C2184" s="144"/>
      <c r="F2184" s="52"/>
      <c r="G2184" s="52"/>
      <c r="P2184" s="37"/>
      <c r="Q2184" s="38"/>
      <c r="AC2184" s="39"/>
      <c r="AD2184" s="40"/>
    </row>
    <row r="2185" s="35" customFormat="1" spans="3:30">
      <c r="C2185" s="144"/>
      <c r="F2185" s="52"/>
      <c r="G2185" s="52"/>
      <c r="P2185" s="37"/>
      <c r="Q2185" s="38"/>
      <c r="AC2185" s="39"/>
      <c r="AD2185" s="40"/>
    </row>
    <row r="2186" s="35" customFormat="1" spans="3:30">
      <c r="C2186" s="144"/>
      <c r="F2186" s="52"/>
      <c r="G2186" s="52"/>
      <c r="P2186" s="37"/>
      <c r="Q2186" s="38"/>
      <c r="AC2186" s="39"/>
      <c r="AD2186" s="40"/>
    </row>
    <row r="2187" s="35" customFormat="1" spans="3:30">
      <c r="C2187" s="144"/>
      <c r="F2187" s="52"/>
      <c r="G2187" s="52"/>
      <c r="P2187" s="37"/>
      <c r="Q2187" s="38"/>
      <c r="AC2187" s="39"/>
      <c r="AD2187" s="40"/>
    </row>
    <row r="2188" s="35" customFormat="1" spans="3:30">
      <c r="C2188" s="144"/>
      <c r="F2188" s="52"/>
      <c r="G2188" s="52"/>
      <c r="P2188" s="37"/>
      <c r="Q2188" s="38"/>
      <c r="AC2188" s="39"/>
      <c r="AD2188" s="40"/>
    </row>
    <row r="2189" s="35" customFormat="1" spans="3:30">
      <c r="C2189" s="144"/>
      <c r="F2189" s="52"/>
      <c r="G2189" s="52"/>
      <c r="P2189" s="37"/>
      <c r="Q2189" s="38"/>
      <c r="AC2189" s="39"/>
      <c r="AD2189" s="40"/>
    </row>
    <row r="2190" s="35" customFormat="1" spans="3:30">
      <c r="C2190" s="144"/>
      <c r="F2190" s="52"/>
      <c r="G2190" s="52"/>
      <c r="P2190" s="37"/>
      <c r="Q2190" s="38"/>
      <c r="AC2190" s="39"/>
      <c r="AD2190" s="40"/>
    </row>
    <row r="2191" s="35" customFormat="1" spans="3:30">
      <c r="C2191" s="144"/>
      <c r="F2191" s="52"/>
      <c r="G2191" s="52"/>
      <c r="P2191" s="37"/>
      <c r="Q2191" s="38"/>
      <c r="AC2191" s="39"/>
      <c r="AD2191" s="40"/>
    </row>
    <row r="2192" s="35" customFormat="1" spans="3:30">
      <c r="C2192" s="144"/>
      <c r="F2192" s="52"/>
      <c r="G2192" s="52"/>
      <c r="P2192" s="37"/>
      <c r="Q2192" s="38"/>
      <c r="AC2192" s="39"/>
      <c r="AD2192" s="40"/>
    </row>
    <row r="2193" s="35" customFormat="1" spans="3:30">
      <c r="C2193" s="144"/>
      <c r="F2193" s="52"/>
      <c r="G2193" s="52"/>
      <c r="P2193" s="37"/>
      <c r="Q2193" s="38"/>
      <c r="AC2193" s="39"/>
      <c r="AD2193" s="40"/>
    </row>
    <row r="2194" s="35" customFormat="1" spans="3:30">
      <c r="C2194" s="144"/>
      <c r="F2194" s="52"/>
      <c r="G2194" s="52"/>
      <c r="P2194" s="37"/>
      <c r="Q2194" s="38"/>
      <c r="AC2194" s="39"/>
      <c r="AD2194" s="40"/>
    </row>
    <row r="2195" s="35" customFormat="1" spans="3:30">
      <c r="C2195" s="144"/>
      <c r="F2195" s="52"/>
      <c r="G2195" s="52"/>
      <c r="P2195" s="37"/>
      <c r="Q2195" s="38"/>
      <c r="AC2195" s="39"/>
      <c r="AD2195" s="40"/>
    </row>
    <row r="2196" s="35" customFormat="1" spans="3:30">
      <c r="C2196" s="144"/>
      <c r="F2196" s="52"/>
      <c r="G2196" s="52"/>
      <c r="P2196" s="37"/>
      <c r="Q2196" s="38"/>
      <c r="AC2196" s="39"/>
      <c r="AD2196" s="40"/>
    </row>
    <row r="2197" s="35" customFormat="1" spans="3:30">
      <c r="C2197" s="144"/>
      <c r="F2197" s="52"/>
      <c r="G2197" s="52"/>
      <c r="P2197" s="37"/>
      <c r="Q2197" s="38"/>
      <c r="AC2197" s="39"/>
      <c r="AD2197" s="40"/>
    </row>
    <row r="2198" s="35" customFormat="1" spans="3:30">
      <c r="C2198" s="144"/>
      <c r="F2198" s="52"/>
      <c r="G2198" s="52"/>
      <c r="P2198" s="37"/>
      <c r="Q2198" s="38"/>
      <c r="AC2198" s="39"/>
      <c r="AD2198" s="40"/>
    </row>
    <row r="2199" s="35" customFormat="1" spans="3:30">
      <c r="C2199" s="144"/>
      <c r="F2199" s="52"/>
      <c r="G2199" s="52"/>
      <c r="P2199" s="37"/>
      <c r="Q2199" s="38"/>
      <c r="AC2199" s="39"/>
      <c r="AD2199" s="40"/>
    </row>
    <row r="2200" s="35" customFormat="1" spans="3:30">
      <c r="C2200" s="144"/>
      <c r="F2200" s="52"/>
      <c r="G2200" s="52"/>
      <c r="P2200" s="37"/>
      <c r="Q2200" s="38"/>
      <c r="AC2200" s="39"/>
      <c r="AD2200" s="40"/>
    </row>
    <row r="2201" s="35" customFormat="1" spans="3:30">
      <c r="C2201" s="144"/>
      <c r="F2201" s="52"/>
      <c r="G2201" s="52"/>
      <c r="P2201" s="37"/>
      <c r="Q2201" s="38"/>
      <c r="AC2201" s="39"/>
      <c r="AD2201" s="40"/>
    </row>
    <row r="2202" s="35" customFormat="1" spans="3:30">
      <c r="C2202" s="144"/>
      <c r="F2202" s="52"/>
      <c r="G2202" s="52"/>
      <c r="P2202" s="37"/>
      <c r="Q2202" s="38"/>
      <c r="AC2202" s="39"/>
      <c r="AD2202" s="40"/>
    </row>
    <row r="2203" s="35" customFormat="1" spans="3:30">
      <c r="C2203" s="144"/>
      <c r="F2203" s="52"/>
      <c r="G2203" s="52"/>
      <c r="P2203" s="37"/>
      <c r="Q2203" s="38"/>
      <c r="AC2203" s="39"/>
      <c r="AD2203" s="40"/>
    </row>
    <row r="2204" s="35" customFormat="1" spans="3:30">
      <c r="C2204" s="144"/>
      <c r="F2204" s="52"/>
      <c r="G2204" s="52"/>
      <c r="P2204" s="37"/>
      <c r="Q2204" s="38"/>
      <c r="AC2204" s="39"/>
      <c r="AD2204" s="40"/>
    </row>
    <row r="2205" s="35" customFormat="1" spans="3:30">
      <c r="C2205" s="144"/>
      <c r="F2205" s="52"/>
      <c r="G2205" s="52"/>
      <c r="P2205" s="37"/>
      <c r="Q2205" s="38"/>
      <c r="AC2205" s="39"/>
      <c r="AD2205" s="40"/>
    </row>
    <row r="2206" s="35" customFormat="1" spans="3:30">
      <c r="C2206" s="144"/>
      <c r="F2206" s="52"/>
      <c r="G2206" s="52"/>
      <c r="P2206" s="37"/>
      <c r="Q2206" s="38"/>
      <c r="AC2206" s="39"/>
      <c r="AD2206" s="40"/>
    </row>
    <row r="2207" s="35" customFormat="1" spans="3:30">
      <c r="C2207" s="144"/>
      <c r="F2207" s="52"/>
      <c r="G2207" s="52"/>
      <c r="P2207" s="37"/>
      <c r="Q2207" s="38"/>
      <c r="AC2207" s="39"/>
      <c r="AD2207" s="40"/>
    </row>
    <row r="2208" s="35" customFormat="1" spans="3:30">
      <c r="C2208" s="144"/>
      <c r="F2208" s="52"/>
      <c r="G2208" s="52"/>
      <c r="P2208" s="37"/>
      <c r="Q2208" s="38"/>
      <c r="AC2208" s="39"/>
      <c r="AD2208" s="40"/>
    </row>
    <row r="2209" s="35" customFormat="1" spans="3:30">
      <c r="C2209" s="144"/>
      <c r="F2209" s="52"/>
      <c r="G2209" s="52"/>
      <c r="P2209" s="37"/>
      <c r="Q2209" s="38"/>
      <c r="AC2209" s="39"/>
      <c r="AD2209" s="40"/>
    </row>
    <row r="2210" s="35" customFormat="1" spans="3:30">
      <c r="C2210" s="144"/>
      <c r="F2210" s="52"/>
      <c r="G2210" s="52"/>
      <c r="P2210" s="37"/>
      <c r="Q2210" s="38"/>
      <c r="AC2210" s="39"/>
      <c r="AD2210" s="40"/>
    </row>
    <row r="2211" s="35" customFormat="1" spans="3:30">
      <c r="C2211" s="144"/>
      <c r="F2211" s="52"/>
      <c r="G2211" s="52"/>
      <c r="P2211" s="37"/>
      <c r="Q2211" s="38"/>
      <c r="AC2211" s="39"/>
      <c r="AD2211" s="40"/>
    </row>
    <row r="2212" s="35" customFormat="1" spans="3:30">
      <c r="C2212" s="144"/>
      <c r="F2212" s="52"/>
      <c r="G2212" s="52"/>
      <c r="P2212" s="37"/>
      <c r="Q2212" s="38"/>
      <c r="AC2212" s="39"/>
      <c r="AD2212" s="40"/>
    </row>
    <row r="2213" s="35" customFormat="1" spans="3:30">
      <c r="C2213" s="144"/>
      <c r="F2213" s="52"/>
      <c r="G2213" s="52"/>
      <c r="P2213" s="37"/>
      <c r="Q2213" s="38"/>
      <c r="AC2213" s="39"/>
      <c r="AD2213" s="40"/>
    </row>
    <row r="2214" s="35" customFormat="1" spans="3:30">
      <c r="C2214" s="144"/>
      <c r="F2214" s="52"/>
      <c r="G2214" s="52"/>
      <c r="P2214" s="37"/>
      <c r="Q2214" s="38"/>
      <c r="AC2214" s="39"/>
      <c r="AD2214" s="40"/>
    </row>
    <row r="2215" s="35" customFormat="1" spans="3:30">
      <c r="C2215" s="144"/>
      <c r="F2215" s="52"/>
      <c r="G2215" s="52"/>
      <c r="P2215" s="37"/>
      <c r="Q2215" s="38"/>
      <c r="AC2215" s="39"/>
      <c r="AD2215" s="40"/>
    </row>
    <row r="2216" s="35" customFormat="1" spans="3:30">
      <c r="C2216" s="144"/>
      <c r="F2216" s="52"/>
      <c r="G2216" s="52"/>
      <c r="P2216" s="37"/>
      <c r="Q2216" s="38"/>
      <c r="AC2216" s="39"/>
      <c r="AD2216" s="40"/>
    </row>
    <row r="2217" s="35" customFormat="1" spans="3:30">
      <c r="C2217" s="144"/>
      <c r="F2217" s="52"/>
      <c r="G2217" s="52"/>
      <c r="P2217" s="37"/>
      <c r="Q2217" s="38"/>
      <c r="AC2217" s="39"/>
      <c r="AD2217" s="40"/>
    </row>
    <row r="2218" s="35" customFormat="1" spans="3:30">
      <c r="C2218" s="144"/>
      <c r="F2218" s="52"/>
      <c r="G2218" s="52"/>
      <c r="P2218" s="37"/>
      <c r="Q2218" s="38"/>
      <c r="AC2218" s="39"/>
      <c r="AD2218" s="40"/>
    </row>
    <row r="2219" s="35" customFormat="1" spans="3:30">
      <c r="C2219" s="144"/>
      <c r="F2219" s="52"/>
      <c r="G2219" s="52"/>
      <c r="P2219" s="37"/>
      <c r="Q2219" s="38"/>
      <c r="AC2219" s="39"/>
      <c r="AD2219" s="40"/>
    </row>
    <row r="2220" s="35" customFormat="1" spans="3:30">
      <c r="C2220" s="144"/>
      <c r="F2220" s="52"/>
      <c r="G2220" s="52"/>
      <c r="P2220" s="37"/>
      <c r="Q2220" s="38"/>
      <c r="AC2220" s="39"/>
      <c r="AD2220" s="40"/>
    </row>
    <row r="2221" s="35" customFormat="1" spans="3:30">
      <c r="C2221" s="144"/>
      <c r="F2221" s="52"/>
      <c r="G2221" s="52"/>
      <c r="P2221" s="37"/>
      <c r="Q2221" s="38"/>
      <c r="AC2221" s="39"/>
      <c r="AD2221" s="40"/>
    </row>
    <row r="2222" s="35" customFormat="1" spans="3:30">
      <c r="C2222" s="144"/>
      <c r="F2222" s="52"/>
      <c r="G2222" s="52"/>
      <c r="P2222" s="37"/>
      <c r="Q2222" s="38"/>
      <c r="AC2222" s="39"/>
      <c r="AD2222" s="40"/>
    </row>
    <row r="2223" s="35" customFormat="1" spans="3:30">
      <c r="C2223" s="144"/>
      <c r="F2223" s="52"/>
      <c r="G2223" s="52"/>
      <c r="P2223" s="37"/>
      <c r="Q2223" s="38"/>
      <c r="AC2223" s="39"/>
      <c r="AD2223" s="40"/>
    </row>
    <row r="2224" s="35" customFormat="1" spans="3:30">
      <c r="C2224" s="144"/>
      <c r="F2224" s="52"/>
      <c r="G2224" s="52"/>
      <c r="P2224" s="37"/>
      <c r="Q2224" s="38"/>
      <c r="AC2224" s="39"/>
      <c r="AD2224" s="40"/>
    </row>
    <row r="2225" s="35" customFormat="1" spans="3:30">
      <c r="C2225" s="144"/>
      <c r="F2225" s="52"/>
      <c r="G2225" s="52"/>
      <c r="P2225" s="37"/>
      <c r="Q2225" s="38"/>
      <c r="AC2225" s="39"/>
      <c r="AD2225" s="40"/>
    </row>
    <row r="2226" s="35" customFormat="1" spans="3:30">
      <c r="C2226" s="144"/>
      <c r="F2226" s="52"/>
      <c r="G2226" s="52"/>
      <c r="P2226" s="37"/>
      <c r="Q2226" s="38"/>
      <c r="AC2226" s="39"/>
      <c r="AD2226" s="40"/>
    </row>
    <row r="2227" s="35" customFormat="1" spans="3:30">
      <c r="C2227" s="144"/>
      <c r="F2227" s="52"/>
      <c r="G2227" s="52"/>
      <c r="P2227" s="37"/>
      <c r="Q2227" s="38"/>
      <c r="AC2227" s="39"/>
      <c r="AD2227" s="40"/>
    </row>
    <row r="2228" s="35" customFormat="1" spans="3:30">
      <c r="C2228" s="144"/>
      <c r="F2228" s="52"/>
      <c r="G2228" s="52"/>
      <c r="P2228" s="37"/>
      <c r="Q2228" s="38"/>
      <c r="AC2228" s="39"/>
      <c r="AD2228" s="40"/>
    </row>
    <row r="2229" s="35" customFormat="1" spans="3:30">
      <c r="C2229" s="144"/>
      <c r="F2229" s="52"/>
      <c r="G2229" s="52"/>
      <c r="P2229" s="37"/>
      <c r="Q2229" s="38"/>
      <c r="AC2229" s="39"/>
      <c r="AD2229" s="40"/>
    </row>
    <row r="2230" s="35" customFormat="1" spans="3:30">
      <c r="C2230" s="144"/>
      <c r="F2230" s="52"/>
      <c r="G2230" s="52"/>
      <c r="P2230" s="37"/>
      <c r="Q2230" s="38"/>
      <c r="AC2230" s="39"/>
      <c r="AD2230" s="40"/>
    </row>
    <row r="2231" s="35" customFormat="1" spans="3:30">
      <c r="C2231" s="144"/>
      <c r="F2231" s="52"/>
      <c r="G2231" s="52"/>
      <c r="P2231" s="37"/>
      <c r="Q2231" s="38"/>
      <c r="AC2231" s="39"/>
      <c r="AD2231" s="40"/>
    </row>
    <row r="2232" s="35" customFormat="1" spans="3:30">
      <c r="C2232" s="144"/>
      <c r="F2232" s="52"/>
      <c r="G2232" s="52"/>
      <c r="P2232" s="37"/>
      <c r="Q2232" s="38"/>
      <c r="AC2232" s="39"/>
      <c r="AD2232" s="40"/>
    </row>
    <row r="2233" s="35" customFormat="1" spans="3:30">
      <c r="C2233" s="144"/>
      <c r="F2233" s="52"/>
      <c r="G2233" s="52"/>
      <c r="P2233" s="37"/>
      <c r="Q2233" s="38"/>
      <c r="AC2233" s="39"/>
      <c r="AD2233" s="40"/>
    </row>
    <row r="2234" s="35" customFormat="1" spans="3:30">
      <c r="C2234" s="144"/>
      <c r="F2234" s="52"/>
      <c r="G2234" s="52"/>
      <c r="P2234" s="37"/>
      <c r="Q2234" s="38"/>
      <c r="AC2234" s="39"/>
      <c r="AD2234" s="40"/>
    </row>
    <row r="2235" s="35" customFormat="1" spans="3:30">
      <c r="C2235" s="144"/>
      <c r="F2235" s="52"/>
      <c r="G2235" s="52"/>
      <c r="P2235" s="37"/>
      <c r="Q2235" s="38"/>
      <c r="AC2235" s="39"/>
      <c r="AD2235" s="40"/>
    </row>
    <row r="2236" s="35" customFormat="1" spans="3:30">
      <c r="C2236" s="144"/>
      <c r="F2236" s="52"/>
      <c r="G2236" s="52"/>
      <c r="P2236" s="37"/>
      <c r="Q2236" s="38"/>
      <c r="AC2236" s="39"/>
      <c r="AD2236" s="40"/>
    </row>
    <row r="2237" s="35" customFormat="1" spans="3:30">
      <c r="C2237" s="144"/>
      <c r="F2237" s="52"/>
      <c r="G2237" s="52"/>
      <c r="P2237" s="37"/>
      <c r="Q2237" s="38"/>
      <c r="AC2237" s="39"/>
      <c r="AD2237" s="40"/>
    </row>
    <row r="2238" s="35" customFormat="1" spans="3:30">
      <c r="C2238" s="144"/>
      <c r="F2238" s="52"/>
      <c r="G2238" s="52"/>
      <c r="P2238" s="37"/>
      <c r="Q2238" s="38"/>
      <c r="AC2238" s="39"/>
      <c r="AD2238" s="40"/>
    </row>
    <row r="2239" s="35" customFormat="1" spans="3:30">
      <c r="C2239" s="144"/>
      <c r="F2239" s="52"/>
      <c r="G2239" s="52"/>
      <c r="P2239" s="37"/>
      <c r="Q2239" s="38"/>
      <c r="AC2239" s="39"/>
      <c r="AD2239" s="40"/>
    </row>
    <row r="2240" s="35" customFormat="1" spans="3:30">
      <c r="C2240" s="144"/>
      <c r="F2240" s="52"/>
      <c r="G2240" s="52"/>
      <c r="P2240" s="37"/>
      <c r="Q2240" s="38"/>
      <c r="AC2240" s="39"/>
      <c r="AD2240" s="40"/>
    </row>
    <row r="2241" s="35" customFormat="1" spans="3:30">
      <c r="C2241" s="144"/>
      <c r="F2241" s="52"/>
      <c r="G2241" s="52"/>
      <c r="P2241" s="37"/>
      <c r="Q2241" s="38"/>
      <c r="AC2241" s="39"/>
      <c r="AD2241" s="40"/>
    </row>
    <row r="2242" s="35" customFormat="1" spans="3:30">
      <c r="C2242" s="144"/>
      <c r="F2242" s="52"/>
      <c r="G2242" s="52"/>
      <c r="P2242" s="37"/>
      <c r="Q2242" s="38"/>
      <c r="AC2242" s="39"/>
      <c r="AD2242" s="40"/>
    </row>
    <row r="2243" s="35" customFormat="1" spans="3:30">
      <c r="C2243" s="144"/>
      <c r="F2243" s="52"/>
      <c r="G2243" s="52"/>
      <c r="P2243" s="37"/>
      <c r="Q2243" s="38"/>
      <c r="AC2243" s="39"/>
      <c r="AD2243" s="40"/>
    </row>
    <row r="2244" s="35" customFormat="1" spans="3:30">
      <c r="C2244" s="144"/>
      <c r="F2244" s="52"/>
      <c r="G2244" s="52"/>
      <c r="P2244" s="37"/>
      <c r="Q2244" s="38"/>
      <c r="AC2244" s="39"/>
      <c r="AD2244" s="40"/>
    </row>
    <row r="2245" s="35" customFormat="1" spans="3:30">
      <c r="C2245" s="144"/>
      <c r="F2245" s="52"/>
      <c r="G2245" s="52"/>
      <c r="P2245" s="37"/>
      <c r="Q2245" s="38"/>
      <c r="AC2245" s="39"/>
      <c r="AD2245" s="40"/>
    </row>
    <row r="2246" s="35" customFormat="1" spans="3:30">
      <c r="C2246" s="144"/>
      <c r="F2246" s="52"/>
      <c r="G2246" s="52"/>
      <c r="P2246" s="37"/>
      <c r="Q2246" s="38"/>
      <c r="AC2246" s="39"/>
      <c r="AD2246" s="40"/>
    </row>
    <row r="2247" s="35" customFormat="1" spans="3:30">
      <c r="C2247" s="144"/>
      <c r="F2247" s="52"/>
      <c r="G2247" s="52"/>
      <c r="P2247" s="37"/>
      <c r="Q2247" s="38"/>
      <c r="AC2247" s="39"/>
      <c r="AD2247" s="40"/>
    </row>
    <row r="2248" s="35" customFormat="1" spans="3:30">
      <c r="C2248" s="144"/>
      <c r="F2248" s="52"/>
      <c r="G2248" s="52"/>
      <c r="P2248" s="37"/>
      <c r="Q2248" s="38"/>
      <c r="AC2248" s="39"/>
      <c r="AD2248" s="40"/>
    </row>
    <row r="2249" s="35" customFormat="1" spans="3:30">
      <c r="C2249" s="144"/>
      <c r="F2249" s="52"/>
      <c r="G2249" s="52"/>
      <c r="P2249" s="37"/>
      <c r="Q2249" s="38"/>
      <c r="AC2249" s="39"/>
      <c r="AD2249" s="40"/>
    </row>
    <row r="2250" s="35" customFormat="1" spans="3:30">
      <c r="C2250" s="144"/>
      <c r="F2250" s="52"/>
      <c r="G2250" s="52"/>
      <c r="P2250" s="37"/>
      <c r="Q2250" s="38"/>
      <c r="AC2250" s="39"/>
      <c r="AD2250" s="40"/>
    </row>
    <row r="2251" s="35" customFormat="1" spans="3:30">
      <c r="C2251" s="144"/>
      <c r="F2251" s="52"/>
      <c r="G2251" s="52"/>
      <c r="P2251" s="37"/>
      <c r="Q2251" s="38"/>
      <c r="AC2251" s="39"/>
      <c r="AD2251" s="40"/>
    </row>
    <row r="2252" s="35" customFormat="1" spans="3:30">
      <c r="C2252" s="144"/>
      <c r="F2252" s="52"/>
      <c r="G2252" s="52"/>
      <c r="P2252" s="37"/>
      <c r="Q2252" s="38"/>
      <c r="AC2252" s="39"/>
      <c r="AD2252" s="40"/>
    </row>
    <row r="2253" s="35" customFormat="1" spans="3:30">
      <c r="C2253" s="144"/>
      <c r="F2253" s="52"/>
      <c r="G2253" s="52"/>
      <c r="P2253" s="37"/>
      <c r="Q2253" s="38"/>
      <c r="AC2253" s="39"/>
      <c r="AD2253" s="40"/>
    </row>
    <row r="2254" s="35" customFormat="1" spans="3:30">
      <c r="C2254" s="144"/>
      <c r="F2254" s="52"/>
      <c r="G2254" s="52"/>
      <c r="P2254" s="37"/>
      <c r="Q2254" s="38"/>
      <c r="AC2254" s="39"/>
      <c r="AD2254" s="40"/>
    </row>
    <row r="2255" s="35" customFormat="1" spans="3:30">
      <c r="C2255" s="144"/>
      <c r="F2255" s="52"/>
      <c r="G2255" s="52"/>
      <c r="P2255" s="37"/>
      <c r="Q2255" s="38"/>
      <c r="AC2255" s="39"/>
      <c r="AD2255" s="40"/>
    </row>
    <row r="2256" s="35" customFormat="1" spans="3:30">
      <c r="C2256" s="144"/>
      <c r="F2256" s="52"/>
      <c r="G2256" s="52"/>
      <c r="P2256" s="37"/>
      <c r="Q2256" s="38"/>
      <c r="AC2256" s="39"/>
      <c r="AD2256" s="40"/>
    </row>
    <row r="2257" s="35" customFormat="1" spans="3:30">
      <c r="C2257" s="144"/>
      <c r="F2257" s="52"/>
      <c r="G2257" s="52"/>
      <c r="P2257" s="37"/>
      <c r="Q2257" s="38"/>
      <c r="AC2257" s="39"/>
      <c r="AD2257" s="40"/>
    </row>
    <row r="2258" s="35" customFormat="1" spans="3:30">
      <c r="C2258" s="144"/>
      <c r="F2258" s="52"/>
      <c r="G2258" s="52"/>
      <c r="P2258" s="37"/>
      <c r="Q2258" s="38"/>
      <c r="AC2258" s="39"/>
      <c r="AD2258" s="40"/>
    </row>
    <row r="2259" s="35" customFormat="1" spans="3:30">
      <c r="C2259" s="144"/>
      <c r="F2259" s="52"/>
      <c r="G2259" s="52"/>
      <c r="P2259" s="37"/>
      <c r="Q2259" s="38"/>
      <c r="AC2259" s="39"/>
      <c r="AD2259" s="40"/>
    </row>
    <row r="2260" s="35" customFormat="1" spans="3:30">
      <c r="C2260" s="144"/>
      <c r="F2260" s="52"/>
      <c r="G2260" s="52"/>
      <c r="P2260" s="37"/>
      <c r="Q2260" s="38"/>
      <c r="AC2260" s="39"/>
      <c r="AD2260" s="40"/>
    </row>
    <row r="2261" s="35" customFormat="1" spans="3:30">
      <c r="C2261" s="144"/>
      <c r="F2261" s="52"/>
      <c r="G2261" s="52"/>
      <c r="P2261" s="37"/>
      <c r="Q2261" s="38"/>
      <c r="AC2261" s="39"/>
      <c r="AD2261" s="40"/>
    </row>
    <row r="2262" s="35" customFormat="1" spans="3:30">
      <c r="C2262" s="144"/>
      <c r="F2262" s="52"/>
      <c r="G2262" s="52"/>
      <c r="P2262" s="37"/>
      <c r="Q2262" s="38"/>
      <c r="AC2262" s="39"/>
      <c r="AD2262" s="40"/>
    </row>
    <row r="2263" s="35" customFormat="1" spans="3:30">
      <c r="C2263" s="144"/>
      <c r="F2263" s="52"/>
      <c r="G2263" s="52"/>
      <c r="P2263" s="37"/>
      <c r="Q2263" s="38"/>
      <c r="AC2263" s="39"/>
      <c r="AD2263" s="40"/>
    </row>
    <row r="2264" s="35" customFormat="1" spans="3:30">
      <c r="C2264" s="144"/>
      <c r="F2264" s="52"/>
      <c r="G2264" s="52"/>
      <c r="P2264" s="37"/>
      <c r="Q2264" s="38"/>
      <c r="AC2264" s="39"/>
      <c r="AD2264" s="40"/>
    </row>
    <row r="2265" s="35" customFormat="1" spans="3:30">
      <c r="C2265" s="144"/>
      <c r="F2265" s="52"/>
      <c r="G2265" s="52"/>
      <c r="P2265" s="37"/>
      <c r="Q2265" s="38"/>
      <c r="AC2265" s="39"/>
      <c r="AD2265" s="40"/>
    </row>
    <row r="2266" s="35" customFormat="1" spans="3:30">
      <c r="C2266" s="144"/>
      <c r="F2266" s="52"/>
      <c r="G2266" s="52"/>
      <c r="P2266" s="37"/>
      <c r="Q2266" s="38"/>
      <c r="AC2266" s="39"/>
      <c r="AD2266" s="40"/>
    </row>
    <row r="2267" s="35" customFormat="1" spans="3:30">
      <c r="C2267" s="144"/>
      <c r="F2267" s="52"/>
      <c r="G2267" s="52"/>
      <c r="P2267" s="37"/>
      <c r="Q2267" s="38"/>
      <c r="AC2267" s="39"/>
      <c r="AD2267" s="40"/>
    </row>
    <row r="2268" s="35" customFormat="1" spans="3:30">
      <c r="C2268" s="144"/>
      <c r="F2268" s="52"/>
      <c r="G2268" s="52"/>
      <c r="P2268" s="37"/>
      <c r="Q2268" s="38"/>
      <c r="AC2268" s="39"/>
      <c r="AD2268" s="40"/>
    </row>
    <row r="2269" s="35" customFormat="1" spans="3:30">
      <c r="C2269" s="144"/>
      <c r="F2269" s="52"/>
      <c r="G2269" s="52"/>
      <c r="P2269" s="37"/>
      <c r="Q2269" s="38"/>
      <c r="AC2269" s="39"/>
      <c r="AD2269" s="40"/>
    </row>
    <row r="2270" s="35" customFormat="1" spans="3:30">
      <c r="C2270" s="144"/>
      <c r="F2270" s="52"/>
      <c r="G2270" s="52"/>
      <c r="P2270" s="37"/>
      <c r="Q2270" s="38"/>
      <c r="AC2270" s="39"/>
      <c r="AD2270" s="40"/>
    </row>
    <row r="2271" s="35" customFormat="1" spans="3:30">
      <c r="C2271" s="144"/>
      <c r="F2271" s="52"/>
      <c r="G2271" s="52"/>
      <c r="P2271" s="37"/>
      <c r="Q2271" s="38"/>
      <c r="AC2271" s="39"/>
      <c r="AD2271" s="40"/>
    </row>
    <row r="2272" s="35" customFormat="1" spans="3:30">
      <c r="C2272" s="144"/>
      <c r="F2272" s="52"/>
      <c r="G2272" s="52"/>
      <c r="P2272" s="37"/>
      <c r="Q2272" s="38"/>
      <c r="AC2272" s="39"/>
      <c r="AD2272" s="40"/>
    </row>
    <row r="2273" s="35" customFormat="1" spans="3:30">
      <c r="C2273" s="144"/>
      <c r="F2273" s="52"/>
      <c r="G2273" s="52"/>
      <c r="P2273" s="37"/>
      <c r="Q2273" s="38"/>
      <c r="AC2273" s="39"/>
      <c r="AD2273" s="40"/>
    </row>
    <row r="2274" s="35" customFormat="1" spans="3:30">
      <c r="C2274" s="144"/>
      <c r="F2274" s="52"/>
      <c r="G2274" s="52"/>
      <c r="P2274" s="37"/>
      <c r="Q2274" s="38"/>
      <c r="AC2274" s="39"/>
      <c r="AD2274" s="40"/>
    </row>
    <row r="2275" s="35" customFormat="1" spans="3:30">
      <c r="C2275" s="144"/>
      <c r="F2275" s="52"/>
      <c r="G2275" s="52"/>
      <c r="P2275" s="37"/>
      <c r="Q2275" s="38"/>
      <c r="AC2275" s="39"/>
      <c r="AD2275" s="40"/>
    </row>
    <row r="2276" s="35" customFormat="1" spans="3:30">
      <c r="C2276" s="144"/>
      <c r="F2276" s="52"/>
      <c r="G2276" s="52"/>
      <c r="P2276" s="37"/>
      <c r="Q2276" s="38"/>
      <c r="AC2276" s="39"/>
      <c r="AD2276" s="40"/>
    </row>
    <row r="2277" s="35" customFormat="1" spans="3:30">
      <c r="C2277" s="144"/>
      <c r="F2277" s="52"/>
      <c r="G2277" s="52"/>
      <c r="P2277" s="37"/>
      <c r="Q2277" s="38"/>
      <c r="AC2277" s="39"/>
      <c r="AD2277" s="40"/>
    </row>
    <row r="2278" s="35" customFormat="1" spans="3:30">
      <c r="C2278" s="144"/>
      <c r="F2278" s="52"/>
      <c r="G2278" s="52"/>
      <c r="P2278" s="37"/>
      <c r="Q2278" s="38"/>
      <c r="AC2278" s="39"/>
      <c r="AD2278" s="40"/>
    </row>
    <row r="2279" s="35" customFormat="1" spans="3:30">
      <c r="C2279" s="144"/>
      <c r="F2279" s="52"/>
      <c r="G2279" s="52"/>
      <c r="P2279" s="37"/>
      <c r="Q2279" s="38"/>
      <c r="AC2279" s="39"/>
      <c r="AD2279" s="40"/>
    </row>
    <row r="2280" s="35" customFormat="1" spans="3:30">
      <c r="C2280" s="144"/>
      <c r="F2280" s="52"/>
      <c r="G2280" s="52"/>
      <c r="P2280" s="37"/>
      <c r="Q2280" s="38"/>
      <c r="AC2280" s="39"/>
      <c r="AD2280" s="40"/>
    </row>
    <row r="2281" s="35" customFormat="1" spans="3:30">
      <c r="C2281" s="144"/>
      <c r="F2281" s="52"/>
      <c r="G2281" s="52"/>
      <c r="P2281" s="37"/>
      <c r="Q2281" s="38"/>
      <c r="AC2281" s="39"/>
      <c r="AD2281" s="40"/>
    </row>
    <row r="2282" s="35" customFormat="1" spans="3:30">
      <c r="C2282" s="144"/>
      <c r="F2282" s="52"/>
      <c r="G2282" s="52"/>
      <c r="P2282" s="37"/>
      <c r="Q2282" s="38"/>
      <c r="AC2282" s="39"/>
      <c r="AD2282" s="40"/>
    </row>
    <row r="2283" s="35" customFormat="1" spans="3:30">
      <c r="C2283" s="144"/>
      <c r="F2283" s="52"/>
      <c r="G2283" s="52"/>
      <c r="P2283" s="37"/>
      <c r="Q2283" s="38"/>
      <c r="AC2283" s="39"/>
      <c r="AD2283" s="40"/>
    </row>
    <row r="2284" s="35" customFormat="1" spans="3:30">
      <c r="C2284" s="144"/>
      <c r="F2284" s="52"/>
      <c r="G2284" s="52"/>
      <c r="P2284" s="37"/>
      <c r="Q2284" s="38"/>
      <c r="AC2284" s="39"/>
      <c r="AD2284" s="40"/>
    </row>
    <row r="2285" s="35" customFormat="1" spans="3:30">
      <c r="C2285" s="144"/>
      <c r="F2285" s="52"/>
      <c r="G2285" s="52"/>
      <c r="P2285" s="37"/>
      <c r="Q2285" s="38"/>
      <c r="AC2285" s="39"/>
      <c r="AD2285" s="40"/>
    </row>
    <row r="2286" s="35" customFormat="1" spans="3:30">
      <c r="C2286" s="144"/>
      <c r="F2286" s="52"/>
      <c r="G2286" s="52"/>
      <c r="P2286" s="37"/>
      <c r="Q2286" s="38"/>
      <c r="AC2286" s="39"/>
      <c r="AD2286" s="40"/>
    </row>
    <row r="2287" s="35" customFormat="1" spans="3:30">
      <c r="C2287" s="144"/>
      <c r="F2287" s="52"/>
      <c r="G2287" s="52"/>
      <c r="P2287" s="37"/>
      <c r="Q2287" s="38"/>
      <c r="AC2287" s="39"/>
      <c r="AD2287" s="40"/>
    </row>
    <row r="2288" s="35" customFormat="1" spans="3:30">
      <c r="C2288" s="144"/>
      <c r="F2288" s="52"/>
      <c r="G2288" s="52"/>
      <c r="P2288" s="37"/>
      <c r="Q2288" s="38"/>
      <c r="AC2288" s="39"/>
      <c r="AD2288" s="40"/>
    </row>
    <row r="2289" s="35" customFormat="1" spans="3:30">
      <c r="C2289" s="144"/>
      <c r="F2289" s="52"/>
      <c r="G2289" s="52"/>
      <c r="P2289" s="37"/>
      <c r="Q2289" s="38"/>
      <c r="AC2289" s="39"/>
      <c r="AD2289" s="40"/>
    </row>
    <row r="2290" s="35" customFormat="1" spans="3:30">
      <c r="C2290" s="144"/>
      <c r="F2290" s="52"/>
      <c r="G2290" s="52"/>
      <c r="P2290" s="37"/>
      <c r="Q2290" s="38"/>
      <c r="AC2290" s="39"/>
      <c r="AD2290" s="40"/>
    </row>
    <row r="2291" s="35" customFormat="1" spans="3:30">
      <c r="C2291" s="144"/>
      <c r="F2291" s="52"/>
      <c r="G2291" s="52"/>
      <c r="P2291" s="37"/>
      <c r="Q2291" s="38"/>
      <c r="AC2291" s="39"/>
      <c r="AD2291" s="40"/>
    </row>
    <row r="2292" s="35" customFormat="1" spans="3:30">
      <c r="C2292" s="144"/>
      <c r="F2292" s="52"/>
      <c r="G2292" s="52"/>
      <c r="P2292" s="37"/>
      <c r="Q2292" s="38"/>
      <c r="AC2292" s="39"/>
      <c r="AD2292" s="40"/>
    </row>
    <row r="2293" s="35" customFormat="1" spans="3:30">
      <c r="C2293" s="144"/>
      <c r="F2293" s="52"/>
      <c r="G2293" s="52"/>
      <c r="P2293" s="37"/>
      <c r="Q2293" s="38"/>
      <c r="AC2293" s="39"/>
      <c r="AD2293" s="40"/>
    </row>
    <row r="2294" s="35" customFormat="1" spans="3:30">
      <c r="C2294" s="144"/>
      <c r="F2294" s="52"/>
      <c r="G2294" s="52"/>
      <c r="P2294" s="37"/>
      <c r="Q2294" s="38"/>
      <c r="AC2294" s="39"/>
      <c r="AD2294" s="40"/>
    </row>
    <row r="2295" s="35" customFormat="1" spans="3:30">
      <c r="C2295" s="144"/>
      <c r="F2295" s="52"/>
      <c r="G2295" s="52"/>
      <c r="P2295" s="37"/>
      <c r="Q2295" s="38"/>
      <c r="AC2295" s="39"/>
      <c r="AD2295" s="40"/>
    </row>
    <row r="2296" s="35" customFormat="1" spans="3:30">
      <c r="C2296" s="144"/>
      <c r="F2296" s="52"/>
      <c r="G2296" s="52"/>
      <c r="P2296" s="37"/>
      <c r="Q2296" s="38"/>
      <c r="AC2296" s="39"/>
      <c r="AD2296" s="40"/>
    </row>
    <row r="2297" s="35" customFormat="1" spans="3:30">
      <c r="C2297" s="144"/>
      <c r="F2297" s="52"/>
      <c r="G2297" s="52"/>
      <c r="P2297" s="37"/>
      <c r="Q2297" s="38"/>
      <c r="AC2297" s="39"/>
      <c r="AD2297" s="40"/>
    </row>
    <row r="2298" s="35" customFormat="1" spans="3:30">
      <c r="C2298" s="144"/>
      <c r="F2298" s="52"/>
      <c r="G2298" s="52"/>
      <c r="P2298" s="37"/>
      <c r="Q2298" s="38"/>
      <c r="AC2298" s="39"/>
      <c r="AD2298" s="40"/>
    </row>
    <row r="2299" s="35" customFormat="1" spans="3:30">
      <c r="C2299" s="144"/>
      <c r="F2299" s="52"/>
      <c r="G2299" s="52"/>
      <c r="P2299" s="37"/>
      <c r="Q2299" s="38"/>
      <c r="AC2299" s="39"/>
      <c r="AD2299" s="40"/>
    </row>
    <row r="2300" s="35" customFormat="1" spans="3:30">
      <c r="C2300" s="144"/>
      <c r="F2300" s="52"/>
      <c r="G2300" s="52"/>
      <c r="P2300" s="37"/>
      <c r="Q2300" s="38"/>
      <c r="AC2300" s="39"/>
      <c r="AD2300" s="40"/>
    </row>
    <row r="2301" s="35" customFormat="1" spans="3:30">
      <c r="C2301" s="144"/>
      <c r="F2301" s="52"/>
      <c r="G2301" s="52"/>
      <c r="P2301" s="37"/>
      <c r="Q2301" s="38"/>
      <c r="AC2301" s="39"/>
      <c r="AD2301" s="40"/>
    </row>
    <row r="2302" s="35" customFormat="1" spans="3:30">
      <c r="C2302" s="144"/>
      <c r="F2302" s="52"/>
      <c r="G2302" s="52"/>
      <c r="P2302" s="37"/>
      <c r="Q2302" s="38"/>
      <c r="AC2302" s="39"/>
      <c r="AD2302" s="40"/>
    </row>
    <row r="2303" s="35" customFormat="1" spans="3:30">
      <c r="C2303" s="144"/>
      <c r="F2303" s="52"/>
      <c r="G2303" s="52"/>
      <c r="P2303" s="37"/>
      <c r="Q2303" s="38"/>
      <c r="AC2303" s="39"/>
      <c r="AD2303" s="40"/>
    </row>
    <row r="2304" s="35" customFormat="1" spans="3:30">
      <c r="C2304" s="144"/>
      <c r="F2304" s="52"/>
      <c r="G2304" s="52"/>
      <c r="P2304" s="37"/>
      <c r="Q2304" s="38"/>
      <c r="AC2304" s="39"/>
      <c r="AD2304" s="40"/>
    </row>
    <row r="2305" s="35" customFormat="1" spans="3:30">
      <c r="C2305" s="144"/>
      <c r="F2305" s="52"/>
      <c r="G2305" s="52"/>
      <c r="P2305" s="37"/>
      <c r="Q2305" s="38"/>
      <c r="AC2305" s="39"/>
      <c r="AD2305" s="40"/>
    </row>
    <row r="2306" s="35" customFormat="1" spans="3:30">
      <c r="C2306" s="144"/>
      <c r="F2306" s="52"/>
      <c r="G2306" s="52"/>
      <c r="P2306" s="37"/>
      <c r="Q2306" s="38"/>
      <c r="AC2306" s="39"/>
      <c r="AD2306" s="40"/>
    </row>
    <row r="2307" s="35" customFormat="1" spans="3:30">
      <c r="C2307" s="144"/>
      <c r="F2307" s="52"/>
      <c r="G2307" s="52"/>
      <c r="P2307" s="37"/>
      <c r="Q2307" s="38"/>
      <c r="AC2307" s="39"/>
      <c r="AD2307" s="40"/>
    </row>
    <row r="2308" s="35" customFormat="1" spans="3:30">
      <c r="C2308" s="144"/>
      <c r="F2308" s="52"/>
      <c r="G2308" s="52"/>
      <c r="P2308" s="37"/>
      <c r="Q2308" s="38"/>
      <c r="AC2308" s="39"/>
      <c r="AD2308" s="40"/>
    </row>
    <row r="2309" s="35" customFormat="1" spans="3:30">
      <c r="C2309" s="144"/>
      <c r="F2309" s="52"/>
      <c r="G2309" s="52"/>
      <c r="P2309" s="37"/>
      <c r="Q2309" s="38"/>
      <c r="AC2309" s="39"/>
      <c r="AD2309" s="40"/>
    </row>
    <row r="2310" s="35" customFormat="1" spans="3:30">
      <c r="C2310" s="144"/>
      <c r="F2310" s="52"/>
      <c r="G2310" s="52"/>
      <c r="P2310" s="37"/>
      <c r="Q2310" s="38"/>
      <c r="AC2310" s="39"/>
      <c r="AD2310" s="40"/>
    </row>
    <row r="2311" s="35" customFormat="1" spans="3:30">
      <c r="C2311" s="144"/>
      <c r="F2311" s="52"/>
      <c r="G2311" s="52"/>
      <c r="P2311" s="37"/>
      <c r="Q2311" s="38"/>
      <c r="AC2311" s="39"/>
      <c r="AD2311" s="40"/>
    </row>
    <row r="2312" s="35" customFormat="1" spans="3:30">
      <c r="C2312" s="144"/>
      <c r="F2312" s="52"/>
      <c r="G2312" s="52"/>
      <c r="P2312" s="37"/>
      <c r="Q2312" s="38"/>
      <c r="AC2312" s="39"/>
      <c r="AD2312" s="40"/>
    </row>
    <row r="2313" s="35" customFormat="1" spans="3:30">
      <c r="C2313" s="144"/>
      <c r="F2313" s="52"/>
      <c r="G2313" s="52"/>
      <c r="P2313" s="37"/>
      <c r="Q2313" s="38"/>
      <c r="AC2313" s="39"/>
      <c r="AD2313" s="40"/>
    </row>
    <row r="2314" s="35" customFormat="1" spans="3:30">
      <c r="C2314" s="144"/>
      <c r="F2314" s="52"/>
      <c r="G2314" s="52"/>
      <c r="P2314" s="37"/>
      <c r="Q2314" s="38"/>
      <c r="AC2314" s="39"/>
      <c r="AD2314" s="40"/>
    </row>
    <row r="2315" s="35" customFormat="1" spans="3:30">
      <c r="C2315" s="144"/>
      <c r="F2315" s="52"/>
      <c r="G2315" s="52"/>
      <c r="P2315" s="37"/>
      <c r="Q2315" s="38"/>
      <c r="AC2315" s="39"/>
      <c r="AD2315" s="40"/>
    </row>
    <row r="2316" s="35" customFormat="1" spans="3:30">
      <c r="C2316" s="144"/>
      <c r="F2316" s="52"/>
      <c r="G2316" s="52"/>
      <c r="P2316" s="37"/>
      <c r="Q2316" s="38"/>
      <c r="AC2316" s="39"/>
      <c r="AD2316" s="40"/>
    </row>
    <row r="2317" s="35" customFormat="1" spans="3:30">
      <c r="C2317" s="144"/>
      <c r="F2317" s="52"/>
      <c r="G2317" s="52"/>
      <c r="P2317" s="37"/>
      <c r="Q2317" s="38"/>
      <c r="AC2317" s="39"/>
      <c r="AD2317" s="40"/>
    </row>
    <row r="2318" s="35" customFormat="1" spans="3:30">
      <c r="C2318" s="144"/>
      <c r="F2318" s="52"/>
      <c r="G2318" s="52"/>
      <c r="P2318" s="37"/>
      <c r="Q2318" s="38"/>
      <c r="AC2318" s="39"/>
      <c r="AD2318" s="40"/>
    </row>
    <row r="2319" s="35" customFormat="1" spans="3:30">
      <c r="C2319" s="144"/>
      <c r="F2319" s="52"/>
      <c r="G2319" s="52"/>
      <c r="P2319" s="37"/>
      <c r="Q2319" s="38"/>
      <c r="AC2319" s="39"/>
      <c r="AD2319" s="40"/>
    </row>
    <row r="2320" s="35" customFormat="1" spans="3:30">
      <c r="C2320" s="144"/>
      <c r="F2320" s="52"/>
      <c r="G2320" s="52"/>
      <c r="P2320" s="37"/>
      <c r="Q2320" s="38"/>
      <c r="AC2320" s="39"/>
      <c r="AD2320" s="40"/>
    </row>
    <row r="2321" s="35" customFormat="1" spans="3:30">
      <c r="C2321" s="144"/>
      <c r="F2321" s="52"/>
      <c r="G2321" s="52"/>
      <c r="P2321" s="37"/>
      <c r="Q2321" s="38"/>
      <c r="AC2321" s="39"/>
      <c r="AD2321" s="40"/>
    </row>
    <row r="2322" s="35" customFormat="1" spans="3:30">
      <c r="C2322" s="144"/>
      <c r="F2322" s="52"/>
      <c r="G2322" s="52"/>
      <c r="P2322" s="37"/>
      <c r="Q2322" s="38"/>
      <c r="AC2322" s="39"/>
      <c r="AD2322" s="40"/>
    </row>
    <row r="2323" s="35" customFormat="1" spans="3:30">
      <c r="C2323" s="144"/>
      <c r="F2323" s="52"/>
      <c r="G2323" s="52"/>
      <c r="P2323" s="37"/>
      <c r="Q2323" s="38"/>
      <c r="AC2323" s="39"/>
      <c r="AD2323" s="40"/>
    </row>
    <row r="2324" s="35" customFormat="1" spans="3:30">
      <c r="C2324" s="144"/>
      <c r="F2324" s="52"/>
      <c r="G2324" s="52"/>
      <c r="P2324" s="37"/>
      <c r="Q2324" s="38"/>
      <c r="AC2324" s="39"/>
      <c r="AD2324" s="40"/>
    </row>
    <row r="2325" s="35" customFormat="1" spans="3:30">
      <c r="C2325" s="144"/>
      <c r="F2325" s="52"/>
      <c r="G2325" s="52"/>
      <c r="P2325" s="37"/>
      <c r="Q2325" s="38"/>
      <c r="AC2325" s="39"/>
      <c r="AD2325" s="40"/>
    </row>
    <row r="2326" s="35" customFormat="1" spans="3:30">
      <c r="C2326" s="144"/>
      <c r="F2326" s="52"/>
      <c r="G2326" s="52"/>
      <c r="P2326" s="37"/>
      <c r="Q2326" s="38"/>
      <c r="AC2326" s="39"/>
      <c r="AD2326" s="40"/>
    </row>
    <row r="2327" s="35" customFormat="1" spans="3:30">
      <c r="C2327" s="144"/>
      <c r="F2327" s="52"/>
      <c r="G2327" s="52"/>
      <c r="P2327" s="37"/>
      <c r="Q2327" s="38"/>
      <c r="AC2327" s="39"/>
      <c r="AD2327" s="40"/>
    </row>
    <row r="2328" s="35" customFormat="1" spans="3:30">
      <c r="C2328" s="144"/>
      <c r="F2328" s="52"/>
      <c r="G2328" s="52"/>
      <c r="P2328" s="37"/>
      <c r="Q2328" s="38"/>
      <c r="AC2328" s="39"/>
      <c r="AD2328" s="40"/>
    </row>
    <row r="2329" s="35" customFormat="1" spans="3:30">
      <c r="C2329" s="144"/>
      <c r="F2329" s="52"/>
      <c r="G2329" s="52"/>
      <c r="P2329" s="37"/>
      <c r="Q2329" s="38"/>
      <c r="AC2329" s="39"/>
      <c r="AD2329" s="40"/>
    </row>
    <row r="2330" s="35" customFormat="1" spans="3:30">
      <c r="C2330" s="144"/>
      <c r="F2330" s="52"/>
      <c r="G2330" s="52"/>
      <c r="P2330" s="37"/>
      <c r="Q2330" s="38"/>
      <c r="AC2330" s="39"/>
      <c r="AD2330" s="40"/>
    </row>
    <row r="2331" s="35" customFormat="1" spans="3:30">
      <c r="C2331" s="144"/>
      <c r="F2331" s="52"/>
      <c r="G2331" s="52"/>
      <c r="P2331" s="37"/>
      <c r="Q2331" s="38"/>
      <c r="AC2331" s="39"/>
      <c r="AD2331" s="40"/>
    </row>
    <row r="2332" s="35" customFormat="1" spans="3:30">
      <c r="C2332" s="144"/>
      <c r="F2332" s="52"/>
      <c r="G2332" s="52"/>
      <c r="P2332" s="37"/>
      <c r="Q2332" s="38"/>
      <c r="AC2332" s="39"/>
      <c r="AD2332" s="40"/>
    </row>
    <row r="2333" s="35" customFormat="1" spans="3:30">
      <c r="C2333" s="144"/>
      <c r="F2333" s="52"/>
      <c r="G2333" s="52"/>
      <c r="P2333" s="37"/>
      <c r="Q2333" s="38"/>
      <c r="AC2333" s="39"/>
      <c r="AD2333" s="40"/>
    </row>
    <row r="2334" s="35" customFormat="1" spans="3:30">
      <c r="C2334" s="144"/>
      <c r="F2334" s="52"/>
      <c r="G2334" s="52"/>
      <c r="P2334" s="37"/>
      <c r="Q2334" s="38"/>
      <c r="AC2334" s="39"/>
      <c r="AD2334" s="40"/>
    </row>
    <row r="2335" s="35" customFormat="1" spans="3:30">
      <c r="C2335" s="144"/>
      <c r="F2335" s="52"/>
      <c r="G2335" s="52"/>
      <c r="P2335" s="37"/>
      <c r="Q2335" s="38"/>
      <c r="AC2335" s="39"/>
      <c r="AD2335" s="40"/>
    </row>
    <row r="2336" s="35" customFormat="1" spans="3:30">
      <c r="C2336" s="144"/>
      <c r="F2336" s="52"/>
      <c r="G2336" s="52"/>
      <c r="P2336" s="37"/>
      <c r="Q2336" s="38"/>
      <c r="AC2336" s="39"/>
      <c r="AD2336" s="40"/>
    </row>
    <row r="2337" s="35" customFormat="1" spans="3:30">
      <c r="C2337" s="144"/>
      <c r="F2337" s="52"/>
      <c r="G2337" s="52"/>
      <c r="P2337" s="37"/>
      <c r="Q2337" s="38"/>
      <c r="AC2337" s="39"/>
      <c r="AD2337" s="40"/>
    </row>
    <row r="2338" s="35" customFormat="1" spans="3:30">
      <c r="C2338" s="144"/>
      <c r="F2338" s="52"/>
      <c r="G2338" s="52"/>
      <c r="P2338" s="37"/>
      <c r="Q2338" s="38"/>
      <c r="AC2338" s="39"/>
      <c r="AD2338" s="40"/>
    </row>
    <row r="2339" s="35" customFormat="1" spans="3:30">
      <c r="C2339" s="144"/>
      <c r="F2339" s="52"/>
      <c r="G2339" s="52"/>
      <c r="P2339" s="37"/>
      <c r="Q2339" s="38"/>
      <c r="AC2339" s="39"/>
      <c r="AD2339" s="40"/>
    </row>
    <row r="2340" s="35" customFormat="1" spans="3:30">
      <c r="C2340" s="144"/>
      <c r="F2340" s="52"/>
      <c r="G2340" s="52"/>
      <c r="P2340" s="37"/>
      <c r="Q2340" s="38"/>
      <c r="AC2340" s="39"/>
      <c r="AD2340" s="40"/>
    </row>
    <row r="2341" s="35" customFormat="1" spans="3:30">
      <c r="C2341" s="144"/>
      <c r="F2341" s="52"/>
      <c r="G2341" s="52"/>
      <c r="P2341" s="37"/>
      <c r="Q2341" s="38"/>
      <c r="AC2341" s="39"/>
      <c r="AD2341" s="40"/>
    </row>
    <row r="2342" s="35" customFormat="1" spans="3:30">
      <c r="C2342" s="144"/>
      <c r="F2342" s="52"/>
      <c r="G2342" s="52"/>
      <c r="P2342" s="37"/>
      <c r="Q2342" s="38"/>
      <c r="AC2342" s="39"/>
      <c r="AD2342" s="40"/>
    </row>
    <row r="2343" s="35" customFormat="1" spans="3:30">
      <c r="C2343" s="144"/>
      <c r="F2343" s="52"/>
      <c r="G2343" s="52"/>
      <c r="P2343" s="37"/>
      <c r="Q2343" s="38"/>
      <c r="AC2343" s="39"/>
      <c r="AD2343" s="40"/>
    </row>
    <row r="2344" s="35" customFormat="1" spans="3:30">
      <c r="C2344" s="144"/>
      <c r="F2344" s="52"/>
      <c r="G2344" s="52"/>
      <c r="P2344" s="37"/>
      <c r="Q2344" s="38"/>
      <c r="AC2344" s="39"/>
      <c r="AD2344" s="40"/>
    </row>
    <row r="2345" s="35" customFormat="1" spans="3:30">
      <c r="C2345" s="144"/>
      <c r="F2345" s="52"/>
      <c r="G2345" s="52"/>
      <c r="P2345" s="37"/>
      <c r="Q2345" s="38"/>
      <c r="AC2345" s="39"/>
      <c r="AD2345" s="40"/>
    </row>
    <row r="2346" s="35" customFormat="1" spans="3:30">
      <c r="C2346" s="144"/>
      <c r="F2346" s="52"/>
      <c r="G2346" s="52"/>
      <c r="P2346" s="37"/>
      <c r="Q2346" s="38"/>
      <c r="AC2346" s="39"/>
      <c r="AD2346" s="40"/>
    </row>
    <row r="2347" s="35" customFormat="1" spans="3:30">
      <c r="C2347" s="144"/>
      <c r="F2347" s="52"/>
      <c r="G2347" s="52"/>
      <c r="P2347" s="37"/>
      <c r="Q2347" s="38"/>
      <c r="AC2347" s="39"/>
      <c r="AD2347" s="40"/>
    </row>
    <row r="2348" s="35" customFormat="1" spans="3:30">
      <c r="C2348" s="144"/>
      <c r="F2348" s="52"/>
      <c r="G2348" s="52"/>
      <c r="P2348" s="37"/>
      <c r="Q2348" s="38"/>
      <c r="AC2348" s="39"/>
      <c r="AD2348" s="40"/>
    </row>
    <row r="2349" s="35" customFormat="1" spans="3:30">
      <c r="C2349" s="144"/>
      <c r="F2349" s="52"/>
      <c r="G2349" s="52"/>
      <c r="P2349" s="37"/>
      <c r="Q2349" s="38"/>
      <c r="AC2349" s="39"/>
      <c r="AD2349" s="40"/>
    </row>
    <row r="2350" s="35" customFormat="1" spans="3:30">
      <c r="C2350" s="144"/>
      <c r="F2350" s="52"/>
      <c r="G2350" s="52"/>
      <c r="P2350" s="37"/>
      <c r="Q2350" s="38"/>
      <c r="AC2350" s="39"/>
      <c r="AD2350" s="40"/>
    </row>
    <row r="2351" s="35" customFormat="1" spans="3:30">
      <c r="C2351" s="144"/>
      <c r="F2351" s="52"/>
      <c r="G2351" s="52"/>
      <c r="P2351" s="37"/>
      <c r="Q2351" s="38"/>
      <c r="AC2351" s="39"/>
      <c r="AD2351" s="40"/>
    </row>
    <row r="2352" s="35" customFormat="1" spans="3:30">
      <c r="C2352" s="144"/>
      <c r="F2352" s="52"/>
      <c r="G2352" s="52"/>
      <c r="P2352" s="37"/>
      <c r="Q2352" s="38"/>
      <c r="AC2352" s="39"/>
      <c r="AD2352" s="40"/>
    </row>
    <row r="2353" s="35" customFormat="1" spans="3:30">
      <c r="C2353" s="144"/>
      <c r="F2353" s="52"/>
      <c r="G2353" s="52"/>
      <c r="P2353" s="37"/>
      <c r="Q2353" s="38"/>
      <c r="AC2353" s="39"/>
      <c r="AD2353" s="40"/>
    </row>
    <row r="2354" s="35" customFormat="1" spans="3:30">
      <c r="C2354" s="144"/>
      <c r="F2354" s="52"/>
      <c r="G2354" s="52"/>
      <c r="P2354" s="37"/>
      <c r="Q2354" s="38"/>
      <c r="AC2354" s="39"/>
      <c r="AD2354" s="40"/>
    </row>
    <row r="2355" s="35" customFormat="1" spans="3:30">
      <c r="C2355" s="144"/>
      <c r="F2355" s="52"/>
      <c r="G2355" s="52"/>
      <c r="P2355" s="37"/>
      <c r="Q2355" s="38"/>
      <c r="AC2355" s="39"/>
      <c r="AD2355" s="40"/>
    </row>
    <row r="2356" s="35" customFormat="1" spans="3:30">
      <c r="C2356" s="144"/>
      <c r="F2356" s="52"/>
      <c r="G2356" s="52"/>
      <c r="P2356" s="37"/>
      <c r="Q2356" s="38"/>
      <c r="AC2356" s="39"/>
      <c r="AD2356" s="40"/>
    </row>
    <row r="2357" s="35" customFormat="1" spans="3:30">
      <c r="C2357" s="144"/>
      <c r="F2357" s="52"/>
      <c r="G2357" s="52"/>
      <c r="P2357" s="37"/>
      <c r="Q2357" s="38"/>
      <c r="AC2357" s="39"/>
      <c r="AD2357" s="40"/>
    </row>
    <row r="2358" s="35" customFormat="1" spans="3:30">
      <c r="C2358" s="144"/>
      <c r="F2358" s="52"/>
      <c r="G2358" s="52"/>
      <c r="P2358" s="37"/>
      <c r="Q2358" s="38"/>
      <c r="AC2358" s="39"/>
      <c r="AD2358" s="40"/>
    </row>
    <row r="2359" s="35" customFormat="1" spans="3:30">
      <c r="C2359" s="144"/>
      <c r="F2359" s="52"/>
      <c r="G2359" s="52"/>
      <c r="P2359" s="37"/>
      <c r="Q2359" s="38"/>
      <c r="AC2359" s="39"/>
      <c r="AD2359" s="40"/>
    </row>
    <row r="2360" s="35" customFormat="1" spans="3:30">
      <c r="C2360" s="144"/>
      <c r="F2360" s="52"/>
      <c r="G2360" s="52"/>
      <c r="P2360" s="37"/>
      <c r="Q2360" s="38"/>
      <c r="AC2360" s="39"/>
      <c r="AD2360" s="40"/>
    </row>
    <row r="2361" s="35" customFormat="1" spans="3:30">
      <c r="C2361" s="144"/>
      <c r="F2361" s="52"/>
      <c r="G2361" s="52"/>
      <c r="P2361" s="37"/>
      <c r="Q2361" s="38"/>
      <c r="AC2361" s="39"/>
      <c r="AD2361" s="40"/>
    </row>
    <row r="2362" s="35" customFormat="1" spans="3:30">
      <c r="C2362" s="144"/>
      <c r="F2362" s="52"/>
      <c r="G2362" s="52"/>
      <c r="P2362" s="37"/>
      <c r="Q2362" s="38"/>
      <c r="AC2362" s="39"/>
      <c r="AD2362" s="40"/>
    </row>
    <row r="2363" s="35" customFormat="1" spans="3:30">
      <c r="C2363" s="144"/>
      <c r="F2363" s="52"/>
      <c r="G2363" s="52"/>
      <c r="P2363" s="37"/>
      <c r="Q2363" s="38"/>
      <c r="AC2363" s="39"/>
      <c r="AD2363" s="40"/>
    </row>
    <row r="2364" s="35" customFormat="1" spans="3:30">
      <c r="C2364" s="144"/>
      <c r="F2364" s="52"/>
      <c r="G2364" s="52"/>
      <c r="P2364" s="37"/>
      <c r="Q2364" s="38"/>
      <c r="AC2364" s="39"/>
      <c r="AD2364" s="40"/>
    </row>
    <row r="2365" s="35" customFormat="1" spans="3:30">
      <c r="C2365" s="144"/>
      <c r="F2365" s="52"/>
      <c r="G2365" s="52"/>
      <c r="P2365" s="37"/>
      <c r="Q2365" s="38"/>
      <c r="AC2365" s="39"/>
      <c r="AD2365" s="40"/>
    </row>
    <row r="2366" s="35" customFormat="1" spans="3:30">
      <c r="C2366" s="144"/>
      <c r="F2366" s="52"/>
      <c r="G2366" s="52"/>
      <c r="P2366" s="37"/>
      <c r="Q2366" s="38"/>
      <c r="AC2366" s="39"/>
      <c r="AD2366" s="40"/>
    </row>
    <row r="2367" s="35" customFormat="1" spans="3:30">
      <c r="C2367" s="144"/>
      <c r="F2367" s="52"/>
      <c r="G2367" s="52"/>
      <c r="P2367" s="37"/>
      <c r="Q2367" s="38"/>
      <c r="AC2367" s="39"/>
      <c r="AD2367" s="40"/>
    </row>
    <row r="2368" s="35" customFormat="1" spans="3:30">
      <c r="C2368" s="144"/>
      <c r="F2368" s="52"/>
      <c r="G2368" s="52"/>
      <c r="P2368" s="37"/>
      <c r="Q2368" s="38"/>
      <c r="AC2368" s="39"/>
      <c r="AD2368" s="40"/>
    </row>
    <row r="2369" s="35" customFormat="1" spans="3:30">
      <c r="C2369" s="144"/>
      <c r="F2369" s="52"/>
      <c r="G2369" s="52"/>
      <c r="P2369" s="37"/>
      <c r="Q2369" s="38"/>
      <c r="AC2369" s="39"/>
      <c r="AD2369" s="40"/>
    </row>
    <row r="2370" s="35" customFormat="1" spans="3:30">
      <c r="C2370" s="144"/>
      <c r="F2370" s="52"/>
      <c r="G2370" s="52"/>
      <c r="P2370" s="37"/>
      <c r="Q2370" s="38"/>
      <c r="AC2370" s="39"/>
      <c r="AD2370" s="40"/>
    </row>
    <row r="2371" s="35" customFormat="1" spans="3:30">
      <c r="C2371" s="144"/>
      <c r="F2371" s="52"/>
      <c r="G2371" s="52"/>
      <c r="P2371" s="37"/>
      <c r="Q2371" s="38"/>
      <c r="AC2371" s="39"/>
      <c r="AD2371" s="40"/>
    </row>
    <row r="2372" s="35" customFormat="1" spans="3:30">
      <c r="C2372" s="144"/>
      <c r="F2372" s="52"/>
      <c r="G2372" s="52"/>
      <c r="P2372" s="37"/>
      <c r="Q2372" s="38"/>
      <c r="AC2372" s="39"/>
      <c r="AD2372" s="40"/>
    </row>
    <row r="2373" s="35" customFormat="1" spans="3:30">
      <c r="C2373" s="144"/>
      <c r="F2373" s="52"/>
      <c r="G2373" s="52"/>
      <c r="P2373" s="37"/>
      <c r="Q2373" s="38"/>
      <c r="AC2373" s="39"/>
      <c r="AD2373" s="40"/>
    </row>
    <row r="2374" s="35" customFormat="1" spans="3:30">
      <c r="C2374" s="144"/>
      <c r="F2374" s="52"/>
      <c r="G2374" s="52"/>
      <c r="P2374" s="37"/>
      <c r="Q2374" s="38"/>
      <c r="AC2374" s="39"/>
      <c r="AD2374" s="40"/>
    </row>
    <row r="2375" s="35" customFormat="1" spans="3:30">
      <c r="C2375" s="144"/>
      <c r="F2375" s="52"/>
      <c r="G2375" s="52"/>
      <c r="P2375" s="37"/>
      <c r="Q2375" s="38"/>
      <c r="AC2375" s="39"/>
      <c r="AD2375" s="40"/>
    </row>
    <row r="2376" s="35" customFormat="1" spans="3:30">
      <c r="C2376" s="144"/>
      <c r="F2376" s="52"/>
      <c r="G2376" s="52"/>
      <c r="P2376" s="37"/>
      <c r="Q2376" s="38"/>
      <c r="AC2376" s="39"/>
      <c r="AD2376" s="40"/>
    </row>
    <row r="2377" s="35" customFormat="1" spans="3:30">
      <c r="C2377" s="144"/>
      <c r="F2377" s="52"/>
      <c r="G2377" s="52"/>
      <c r="P2377" s="37"/>
      <c r="Q2377" s="38"/>
      <c r="AC2377" s="39"/>
      <c r="AD2377" s="40"/>
    </row>
    <row r="2378" s="35" customFormat="1" spans="3:30">
      <c r="C2378" s="144"/>
      <c r="F2378" s="52"/>
      <c r="G2378" s="52"/>
      <c r="P2378" s="37"/>
      <c r="Q2378" s="38"/>
      <c r="AC2378" s="39"/>
      <c r="AD2378" s="40"/>
    </row>
    <row r="2379" s="35" customFormat="1" spans="3:30">
      <c r="C2379" s="144"/>
      <c r="F2379" s="52"/>
      <c r="G2379" s="52"/>
      <c r="P2379" s="37"/>
      <c r="Q2379" s="38"/>
      <c r="AC2379" s="39"/>
      <c r="AD2379" s="40"/>
    </row>
    <row r="2380" s="35" customFormat="1" spans="3:30">
      <c r="C2380" s="144"/>
      <c r="F2380" s="52"/>
      <c r="G2380" s="52"/>
      <c r="P2380" s="37"/>
      <c r="Q2380" s="38"/>
      <c r="AC2380" s="39"/>
      <c r="AD2380" s="40"/>
    </row>
    <row r="2381" s="35" customFormat="1" spans="3:30">
      <c r="C2381" s="144"/>
      <c r="F2381" s="52"/>
      <c r="G2381" s="52"/>
      <c r="P2381" s="37"/>
      <c r="Q2381" s="38"/>
      <c r="AC2381" s="39"/>
      <c r="AD2381" s="40"/>
    </row>
    <row r="2382" s="35" customFormat="1" spans="3:30">
      <c r="C2382" s="144"/>
      <c r="F2382" s="52"/>
      <c r="G2382" s="52"/>
      <c r="P2382" s="37"/>
      <c r="Q2382" s="38"/>
      <c r="AC2382" s="39"/>
      <c r="AD2382" s="40"/>
    </row>
    <row r="2383" s="35" customFormat="1" spans="3:30">
      <c r="C2383" s="144"/>
      <c r="F2383" s="52"/>
      <c r="G2383" s="52"/>
      <c r="P2383" s="37"/>
      <c r="Q2383" s="38"/>
      <c r="AC2383" s="39"/>
      <c r="AD2383" s="40"/>
    </row>
    <row r="2384" s="35" customFormat="1" spans="3:30">
      <c r="C2384" s="144"/>
      <c r="F2384" s="52"/>
      <c r="G2384" s="52"/>
      <c r="P2384" s="37"/>
      <c r="Q2384" s="38"/>
      <c r="AC2384" s="39"/>
      <c r="AD2384" s="40"/>
    </row>
    <row r="2385" s="35" customFormat="1" spans="3:30">
      <c r="C2385" s="144"/>
      <c r="F2385" s="52"/>
      <c r="G2385" s="52"/>
      <c r="P2385" s="37"/>
      <c r="Q2385" s="38"/>
      <c r="AC2385" s="39"/>
      <c r="AD2385" s="40"/>
    </row>
    <row r="2386" s="35" customFormat="1" spans="3:30">
      <c r="C2386" s="144"/>
      <c r="F2386" s="52"/>
      <c r="G2386" s="52"/>
      <c r="P2386" s="37"/>
      <c r="Q2386" s="38"/>
      <c r="AC2386" s="39"/>
      <c r="AD2386" s="40"/>
    </row>
    <row r="2387" s="35" customFormat="1" spans="3:30">
      <c r="C2387" s="144"/>
      <c r="F2387" s="52"/>
      <c r="G2387" s="52"/>
      <c r="P2387" s="37"/>
      <c r="Q2387" s="38"/>
      <c r="AC2387" s="39"/>
      <c r="AD2387" s="40"/>
    </row>
    <row r="2388" s="35" customFormat="1" spans="3:30">
      <c r="C2388" s="144"/>
      <c r="F2388" s="52"/>
      <c r="G2388" s="52"/>
      <c r="P2388" s="37"/>
      <c r="Q2388" s="38"/>
      <c r="AC2388" s="39"/>
      <c r="AD2388" s="40"/>
    </row>
    <row r="2389" s="35" customFormat="1" spans="3:30">
      <c r="C2389" s="144"/>
      <c r="F2389" s="52"/>
      <c r="G2389" s="52"/>
      <c r="P2389" s="37"/>
      <c r="Q2389" s="38"/>
      <c r="AC2389" s="39"/>
      <c r="AD2389" s="40"/>
    </row>
    <row r="2390" s="35" customFormat="1" spans="3:30">
      <c r="C2390" s="144"/>
      <c r="F2390" s="52"/>
      <c r="G2390" s="52"/>
      <c r="P2390" s="37"/>
      <c r="Q2390" s="38"/>
      <c r="AC2390" s="39"/>
      <c r="AD2390" s="40"/>
    </row>
    <row r="2391" s="35" customFormat="1" spans="3:30">
      <c r="C2391" s="144"/>
      <c r="F2391" s="52"/>
      <c r="G2391" s="52"/>
      <c r="P2391" s="37"/>
      <c r="Q2391" s="38"/>
      <c r="AC2391" s="39"/>
      <c r="AD2391" s="40"/>
    </row>
    <row r="2392" s="35" customFormat="1" spans="3:30">
      <c r="C2392" s="144"/>
      <c r="F2392" s="52"/>
      <c r="G2392" s="52"/>
      <c r="P2392" s="37"/>
      <c r="Q2392" s="38"/>
      <c r="AC2392" s="39"/>
      <c r="AD2392" s="40"/>
    </row>
    <row r="2393" s="35" customFormat="1" spans="3:30">
      <c r="C2393" s="144"/>
      <c r="F2393" s="52"/>
      <c r="G2393" s="52"/>
      <c r="P2393" s="37"/>
      <c r="Q2393" s="38"/>
      <c r="AC2393" s="39"/>
      <c r="AD2393" s="40"/>
    </row>
    <row r="2394" s="35" customFormat="1" spans="3:30">
      <c r="C2394" s="144"/>
      <c r="F2394" s="52"/>
      <c r="G2394" s="52"/>
      <c r="P2394" s="37"/>
      <c r="Q2394" s="38"/>
      <c r="AC2394" s="39"/>
      <c r="AD2394" s="40"/>
    </row>
    <row r="2395" s="35" customFormat="1" spans="3:30">
      <c r="C2395" s="144"/>
      <c r="F2395" s="52"/>
      <c r="G2395" s="52"/>
      <c r="P2395" s="37"/>
      <c r="Q2395" s="38"/>
      <c r="AC2395" s="39"/>
      <c r="AD2395" s="40"/>
    </row>
    <row r="2396" s="35" customFormat="1" spans="3:30">
      <c r="C2396" s="144"/>
      <c r="F2396" s="52"/>
      <c r="G2396" s="52"/>
      <c r="P2396" s="37"/>
      <c r="Q2396" s="38"/>
      <c r="AC2396" s="39"/>
      <c r="AD2396" s="40"/>
    </row>
    <row r="2397" s="35" customFormat="1" spans="3:30">
      <c r="C2397" s="144"/>
      <c r="F2397" s="52"/>
      <c r="G2397" s="52"/>
      <c r="P2397" s="37"/>
      <c r="Q2397" s="38"/>
      <c r="AC2397" s="39"/>
      <c r="AD2397" s="40"/>
    </row>
    <row r="2398" s="35" customFormat="1" spans="3:30">
      <c r="C2398" s="144"/>
      <c r="F2398" s="52"/>
      <c r="G2398" s="52"/>
      <c r="P2398" s="37"/>
      <c r="Q2398" s="38"/>
      <c r="AC2398" s="39"/>
      <c r="AD2398" s="40"/>
    </row>
    <row r="2399" s="35" customFormat="1" spans="3:30">
      <c r="C2399" s="144"/>
      <c r="F2399" s="52"/>
      <c r="G2399" s="52"/>
      <c r="P2399" s="37"/>
      <c r="Q2399" s="38"/>
      <c r="AC2399" s="39"/>
      <c r="AD2399" s="40"/>
    </row>
    <row r="2400" s="35" customFormat="1" spans="3:30">
      <c r="C2400" s="144"/>
      <c r="F2400" s="52"/>
      <c r="G2400" s="52"/>
      <c r="P2400" s="37"/>
      <c r="Q2400" s="38"/>
      <c r="AC2400" s="39"/>
      <c r="AD2400" s="40"/>
    </row>
    <row r="2401" s="35" customFormat="1" spans="3:30">
      <c r="C2401" s="144"/>
      <c r="F2401" s="52"/>
      <c r="G2401" s="52"/>
      <c r="P2401" s="37"/>
      <c r="Q2401" s="38"/>
      <c r="AC2401" s="39"/>
      <c r="AD2401" s="40"/>
    </row>
    <row r="2402" s="35" customFormat="1" spans="3:30">
      <c r="C2402" s="144"/>
      <c r="F2402" s="52"/>
      <c r="G2402" s="52"/>
      <c r="P2402" s="37"/>
      <c r="Q2402" s="38"/>
      <c r="AC2402" s="39"/>
      <c r="AD2402" s="40"/>
    </row>
    <row r="2403" s="35" customFormat="1" spans="3:30">
      <c r="C2403" s="144"/>
      <c r="F2403" s="52"/>
      <c r="G2403" s="52"/>
      <c r="P2403" s="37"/>
      <c r="Q2403" s="38"/>
      <c r="AC2403" s="39"/>
      <c r="AD2403" s="40"/>
    </row>
    <row r="2404" s="35" customFormat="1" spans="3:30">
      <c r="C2404" s="144"/>
      <c r="F2404" s="52"/>
      <c r="G2404" s="52"/>
      <c r="P2404" s="37"/>
      <c r="Q2404" s="38"/>
      <c r="AC2404" s="39"/>
      <c r="AD2404" s="40"/>
    </row>
    <row r="2405" s="35" customFormat="1" spans="3:30">
      <c r="C2405" s="144"/>
      <c r="F2405" s="52"/>
      <c r="G2405" s="52"/>
      <c r="P2405" s="37"/>
      <c r="Q2405" s="38"/>
      <c r="AC2405" s="39"/>
      <c r="AD2405" s="40"/>
    </row>
    <row r="2406" s="35" customFormat="1" spans="3:30">
      <c r="C2406" s="144"/>
      <c r="F2406" s="52"/>
      <c r="G2406" s="52"/>
      <c r="P2406" s="37"/>
      <c r="Q2406" s="38"/>
      <c r="AC2406" s="39"/>
      <c r="AD2406" s="40"/>
    </row>
    <row r="2407" s="35" customFormat="1" spans="3:30">
      <c r="C2407" s="144"/>
      <c r="F2407" s="52"/>
      <c r="G2407" s="52"/>
      <c r="P2407" s="37"/>
      <c r="Q2407" s="38"/>
      <c r="AC2407" s="39"/>
      <c r="AD2407" s="40"/>
    </row>
    <row r="2408" s="35" customFormat="1" spans="3:30">
      <c r="C2408" s="144"/>
      <c r="F2408" s="52"/>
      <c r="G2408" s="52"/>
      <c r="P2408" s="37"/>
      <c r="Q2408" s="38"/>
      <c r="AC2408" s="39"/>
      <c r="AD2408" s="40"/>
    </row>
    <row r="2409" s="35" customFormat="1" spans="3:30">
      <c r="C2409" s="144"/>
      <c r="F2409" s="52"/>
      <c r="G2409" s="52"/>
      <c r="P2409" s="37"/>
      <c r="Q2409" s="38"/>
      <c r="AC2409" s="39"/>
      <c r="AD2409" s="40"/>
    </row>
    <row r="2410" s="35" customFormat="1" spans="3:30">
      <c r="C2410" s="144"/>
      <c r="F2410" s="52"/>
      <c r="G2410" s="52"/>
      <c r="P2410" s="37"/>
      <c r="Q2410" s="38"/>
      <c r="AC2410" s="39"/>
      <c r="AD2410" s="40"/>
    </row>
    <row r="2411" s="35" customFormat="1" spans="3:30">
      <c r="C2411" s="144"/>
      <c r="F2411" s="52"/>
      <c r="G2411" s="52"/>
      <c r="P2411" s="37"/>
      <c r="Q2411" s="38"/>
      <c r="AC2411" s="39"/>
      <c r="AD2411" s="40"/>
    </row>
    <row r="2412" s="35" customFormat="1" spans="3:30">
      <c r="C2412" s="144"/>
      <c r="F2412" s="52"/>
      <c r="G2412" s="52"/>
      <c r="P2412" s="37"/>
      <c r="Q2412" s="38"/>
      <c r="AC2412" s="39"/>
      <c r="AD2412" s="40"/>
    </row>
    <row r="2413" s="35" customFormat="1" spans="3:30">
      <c r="C2413" s="144"/>
      <c r="F2413" s="52"/>
      <c r="G2413" s="52"/>
      <c r="P2413" s="37"/>
      <c r="Q2413" s="38"/>
      <c r="AC2413" s="39"/>
      <c r="AD2413" s="40"/>
    </row>
    <row r="2414" s="35" customFormat="1" spans="3:30">
      <c r="C2414" s="144"/>
      <c r="F2414" s="52"/>
      <c r="G2414" s="52"/>
      <c r="P2414" s="37"/>
      <c r="Q2414" s="38"/>
      <c r="AC2414" s="39"/>
      <c r="AD2414" s="40"/>
    </row>
    <row r="2415" s="35" customFormat="1" spans="3:30">
      <c r="C2415" s="144"/>
      <c r="F2415" s="52"/>
      <c r="G2415" s="52"/>
      <c r="P2415" s="37"/>
      <c r="Q2415" s="38"/>
      <c r="AC2415" s="39"/>
      <c r="AD2415" s="40"/>
    </row>
    <row r="2416" s="35" customFormat="1" spans="3:30">
      <c r="C2416" s="144"/>
      <c r="F2416" s="52"/>
      <c r="G2416" s="52"/>
      <c r="P2416" s="37"/>
      <c r="Q2416" s="38"/>
      <c r="AC2416" s="39"/>
      <c r="AD2416" s="40"/>
    </row>
    <row r="2417" s="35" customFormat="1" spans="3:30">
      <c r="C2417" s="144"/>
      <c r="F2417" s="52"/>
      <c r="G2417" s="52"/>
      <c r="P2417" s="37"/>
      <c r="Q2417" s="38"/>
      <c r="AC2417" s="39"/>
      <c r="AD2417" s="40"/>
    </row>
    <row r="2418" s="35" customFormat="1" spans="3:30">
      <c r="C2418" s="144"/>
      <c r="F2418" s="52"/>
      <c r="G2418" s="52"/>
      <c r="P2418" s="37"/>
      <c r="Q2418" s="38"/>
      <c r="AC2418" s="39"/>
      <c r="AD2418" s="40"/>
    </row>
    <row r="2419" s="35" customFormat="1" spans="3:30">
      <c r="C2419" s="144"/>
      <c r="F2419" s="52"/>
      <c r="G2419" s="52"/>
      <c r="P2419" s="37"/>
      <c r="Q2419" s="38"/>
      <c r="AC2419" s="39"/>
      <c r="AD2419" s="40"/>
    </row>
    <row r="2420" s="35" customFormat="1" spans="3:30">
      <c r="C2420" s="144"/>
      <c r="F2420" s="52"/>
      <c r="G2420" s="52"/>
      <c r="P2420" s="37"/>
      <c r="Q2420" s="38"/>
      <c r="AC2420" s="39"/>
      <c r="AD2420" s="40"/>
    </row>
    <row r="2421" s="35" customFormat="1" spans="3:30">
      <c r="C2421" s="144"/>
      <c r="F2421" s="52"/>
      <c r="G2421" s="52"/>
      <c r="P2421" s="37"/>
      <c r="Q2421" s="38"/>
      <c r="AC2421" s="39"/>
      <c r="AD2421" s="40"/>
    </row>
    <row r="2422" s="35" customFormat="1" spans="3:30">
      <c r="C2422" s="144"/>
      <c r="F2422" s="52"/>
      <c r="G2422" s="52"/>
      <c r="P2422" s="37"/>
      <c r="Q2422" s="38"/>
      <c r="AC2422" s="39"/>
      <c r="AD2422" s="40"/>
    </row>
    <row r="2423" s="35" customFormat="1" spans="3:30">
      <c r="C2423" s="144"/>
      <c r="F2423" s="52"/>
      <c r="G2423" s="52"/>
      <c r="P2423" s="37"/>
      <c r="Q2423" s="38"/>
      <c r="AC2423" s="39"/>
      <c r="AD2423" s="40"/>
    </row>
    <row r="2424" s="35" customFormat="1" spans="3:30">
      <c r="C2424" s="144"/>
      <c r="F2424" s="52"/>
      <c r="G2424" s="52"/>
      <c r="P2424" s="37"/>
      <c r="Q2424" s="38"/>
      <c r="AC2424" s="39"/>
      <c r="AD2424" s="40"/>
    </row>
    <row r="2425" s="35" customFormat="1" spans="3:30">
      <c r="C2425" s="144"/>
      <c r="F2425" s="52"/>
      <c r="G2425" s="52"/>
      <c r="P2425" s="37"/>
      <c r="Q2425" s="38"/>
      <c r="AC2425" s="39"/>
      <c r="AD2425" s="40"/>
    </row>
    <row r="2426" s="35" customFormat="1" spans="3:30">
      <c r="C2426" s="144"/>
      <c r="F2426" s="52"/>
      <c r="G2426" s="52"/>
      <c r="P2426" s="37"/>
      <c r="Q2426" s="38"/>
      <c r="AC2426" s="39"/>
      <c r="AD2426" s="40"/>
    </row>
    <row r="2427" s="35" customFormat="1" spans="3:30">
      <c r="C2427" s="144"/>
      <c r="F2427" s="52"/>
      <c r="G2427" s="52"/>
      <c r="P2427" s="37"/>
      <c r="Q2427" s="38"/>
      <c r="AC2427" s="39"/>
      <c r="AD2427" s="40"/>
    </row>
    <row r="2428" s="35" customFormat="1" spans="3:30">
      <c r="C2428" s="144"/>
      <c r="F2428" s="52"/>
      <c r="G2428" s="52"/>
      <c r="P2428" s="37"/>
      <c r="Q2428" s="38"/>
      <c r="AC2428" s="39"/>
      <c r="AD2428" s="40"/>
    </row>
    <row r="2429" s="35" customFormat="1" spans="3:30">
      <c r="C2429" s="144"/>
      <c r="F2429" s="52"/>
      <c r="G2429" s="52"/>
      <c r="P2429" s="37"/>
      <c r="Q2429" s="38"/>
      <c r="AC2429" s="39"/>
      <c r="AD2429" s="40"/>
    </row>
    <row r="2430" s="35" customFormat="1" spans="3:30">
      <c r="C2430" s="144"/>
      <c r="F2430" s="52"/>
      <c r="G2430" s="52"/>
      <c r="P2430" s="37"/>
      <c r="Q2430" s="38"/>
      <c r="AC2430" s="39"/>
      <c r="AD2430" s="40"/>
    </row>
    <row r="2431" s="35" customFormat="1" spans="3:30">
      <c r="C2431" s="144"/>
      <c r="F2431" s="52"/>
      <c r="G2431" s="52"/>
      <c r="P2431" s="37"/>
      <c r="Q2431" s="38"/>
      <c r="AC2431" s="39"/>
      <c r="AD2431" s="40"/>
    </row>
    <row r="2432" s="35" customFormat="1" spans="3:30">
      <c r="C2432" s="144"/>
      <c r="F2432" s="52"/>
      <c r="G2432" s="52"/>
      <c r="P2432" s="37"/>
      <c r="Q2432" s="38"/>
      <c r="AC2432" s="39"/>
      <c r="AD2432" s="40"/>
    </row>
    <row r="2433" s="35" customFormat="1" spans="3:30">
      <c r="C2433" s="144"/>
      <c r="F2433" s="52"/>
      <c r="G2433" s="52"/>
      <c r="P2433" s="37"/>
      <c r="Q2433" s="38"/>
      <c r="AC2433" s="39"/>
      <c r="AD2433" s="40"/>
    </row>
    <row r="2434" s="35" customFormat="1" spans="3:30">
      <c r="C2434" s="144"/>
      <c r="F2434" s="52"/>
      <c r="G2434" s="52"/>
      <c r="P2434" s="37"/>
      <c r="Q2434" s="38"/>
      <c r="AC2434" s="39"/>
      <c r="AD2434" s="40"/>
    </row>
    <row r="2435" s="35" customFormat="1" spans="3:30">
      <c r="C2435" s="144"/>
      <c r="F2435" s="52"/>
      <c r="G2435" s="52"/>
      <c r="P2435" s="37"/>
      <c r="Q2435" s="38"/>
      <c r="AC2435" s="39"/>
      <c r="AD2435" s="40"/>
    </row>
    <row r="2436" s="35" customFormat="1" spans="3:30">
      <c r="C2436" s="144"/>
      <c r="F2436" s="52"/>
      <c r="G2436" s="52"/>
      <c r="P2436" s="37"/>
      <c r="Q2436" s="38"/>
      <c r="AC2436" s="39"/>
      <c r="AD2436" s="40"/>
    </row>
    <row r="2437" s="35" customFormat="1" spans="3:30">
      <c r="C2437" s="144"/>
      <c r="F2437" s="52"/>
      <c r="G2437" s="52"/>
      <c r="P2437" s="37"/>
      <c r="Q2437" s="38"/>
      <c r="AC2437" s="39"/>
      <c r="AD2437" s="40"/>
    </row>
    <row r="2438" s="35" customFormat="1" spans="3:30">
      <c r="C2438" s="144"/>
      <c r="F2438" s="52"/>
      <c r="G2438" s="52"/>
      <c r="P2438" s="37"/>
      <c r="Q2438" s="38"/>
      <c r="AC2438" s="39"/>
      <c r="AD2438" s="40"/>
    </row>
    <row r="2439" s="35" customFormat="1" spans="3:30">
      <c r="C2439" s="144"/>
      <c r="F2439" s="52"/>
      <c r="G2439" s="52"/>
      <c r="P2439" s="37"/>
      <c r="Q2439" s="38"/>
      <c r="AC2439" s="39"/>
      <c r="AD2439" s="40"/>
    </row>
    <row r="2440" s="35" customFormat="1" spans="3:30">
      <c r="C2440" s="144"/>
      <c r="F2440" s="52"/>
      <c r="G2440" s="52"/>
      <c r="P2440" s="37"/>
      <c r="Q2440" s="38"/>
      <c r="AC2440" s="39"/>
      <c r="AD2440" s="40"/>
    </row>
    <row r="2441" s="35" customFormat="1" spans="3:30">
      <c r="C2441" s="144"/>
      <c r="F2441" s="52"/>
      <c r="G2441" s="52"/>
      <c r="P2441" s="37"/>
      <c r="Q2441" s="38"/>
      <c r="AC2441" s="39"/>
      <c r="AD2441" s="40"/>
    </row>
    <row r="2442" s="35" customFormat="1" spans="3:30">
      <c r="C2442" s="144"/>
      <c r="F2442" s="52"/>
      <c r="G2442" s="52"/>
      <c r="P2442" s="37"/>
      <c r="Q2442" s="38"/>
      <c r="AC2442" s="39"/>
      <c r="AD2442" s="40"/>
    </row>
    <row r="2443" s="35" customFormat="1" spans="3:30">
      <c r="C2443" s="144"/>
      <c r="F2443" s="52"/>
      <c r="G2443" s="52"/>
      <c r="P2443" s="37"/>
      <c r="Q2443" s="38"/>
      <c r="AC2443" s="39"/>
      <c r="AD2443" s="40"/>
    </row>
    <row r="2444" s="35" customFormat="1" spans="3:30">
      <c r="C2444" s="144"/>
      <c r="F2444" s="52"/>
      <c r="G2444" s="52"/>
      <c r="P2444" s="37"/>
      <c r="Q2444" s="38"/>
      <c r="AC2444" s="39"/>
      <c r="AD2444" s="40"/>
    </row>
    <row r="2445" s="35" customFormat="1" spans="3:30">
      <c r="C2445" s="144"/>
      <c r="F2445" s="52"/>
      <c r="G2445" s="52"/>
      <c r="P2445" s="37"/>
      <c r="Q2445" s="38"/>
      <c r="AC2445" s="39"/>
      <c r="AD2445" s="40"/>
    </row>
    <row r="2446" s="35" customFormat="1" spans="3:30">
      <c r="C2446" s="144"/>
      <c r="F2446" s="52"/>
      <c r="G2446" s="52"/>
      <c r="P2446" s="37"/>
      <c r="Q2446" s="38"/>
      <c r="AC2446" s="39"/>
      <c r="AD2446" s="40"/>
    </row>
    <row r="2447" s="35" customFormat="1" spans="3:30">
      <c r="C2447" s="144"/>
      <c r="F2447" s="52"/>
      <c r="G2447" s="52"/>
      <c r="P2447" s="37"/>
      <c r="Q2447" s="38"/>
      <c r="AC2447" s="39"/>
      <c r="AD2447" s="40"/>
    </row>
    <row r="2448" s="35" customFormat="1" spans="3:30">
      <c r="C2448" s="144"/>
      <c r="F2448" s="52"/>
      <c r="G2448" s="52"/>
      <c r="P2448" s="37"/>
      <c r="Q2448" s="38"/>
      <c r="AC2448" s="39"/>
      <c r="AD2448" s="40"/>
    </row>
    <row r="2449" s="35" customFormat="1" spans="3:30">
      <c r="C2449" s="144"/>
      <c r="F2449" s="52"/>
      <c r="G2449" s="52"/>
      <c r="P2449" s="37"/>
      <c r="Q2449" s="38"/>
      <c r="AC2449" s="39"/>
      <c r="AD2449" s="40"/>
    </row>
    <row r="2450" s="35" customFormat="1" spans="3:30">
      <c r="C2450" s="144"/>
      <c r="F2450" s="52"/>
      <c r="G2450" s="52"/>
      <c r="P2450" s="37"/>
      <c r="Q2450" s="38"/>
      <c r="AC2450" s="39"/>
      <c r="AD2450" s="40"/>
    </row>
    <row r="2451" s="35" customFormat="1" spans="3:30">
      <c r="C2451" s="144"/>
      <c r="F2451" s="52"/>
      <c r="G2451" s="52"/>
      <c r="P2451" s="37"/>
      <c r="Q2451" s="38"/>
      <c r="AC2451" s="39"/>
      <c r="AD2451" s="40"/>
    </row>
    <row r="2452" s="35" customFormat="1" spans="3:30">
      <c r="C2452" s="144"/>
      <c r="F2452" s="52"/>
      <c r="G2452" s="52"/>
      <c r="P2452" s="37"/>
      <c r="Q2452" s="38"/>
      <c r="AC2452" s="39"/>
      <c r="AD2452" s="40"/>
    </row>
    <row r="2453" s="35" customFormat="1" spans="3:30">
      <c r="C2453" s="144"/>
      <c r="F2453" s="52"/>
      <c r="G2453" s="52"/>
      <c r="P2453" s="37"/>
      <c r="Q2453" s="38"/>
      <c r="AC2453" s="39"/>
      <c r="AD2453" s="40"/>
    </row>
    <row r="2454" s="35" customFormat="1" spans="3:30">
      <c r="C2454" s="144"/>
      <c r="F2454" s="52"/>
      <c r="G2454" s="52"/>
      <c r="P2454" s="37"/>
      <c r="Q2454" s="38"/>
      <c r="AC2454" s="39"/>
      <c r="AD2454" s="40"/>
    </row>
    <row r="2455" s="35" customFormat="1" spans="3:30">
      <c r="C2455" s="144"/>
      <c r="F2455" s="52"/>
      <c r="G2455" s="52"/>
      <c r="P2455" s="37"/>
      <c r="Q2455" s="38"/>
      <c r="AC2455" s="39"/>
      <c r="AD2455" s="40"/>
    </row>
    <row r="2456" s="35" customFormat="1" spans="3:30">
      <c r="C2456" s="144"/>
      <c r="F2456" s="52"/>
      <c r="G2456" s="52"/>
      <c r="P2456" s="37"/>
      <c r="Q2456" s="38"/>
      <c r="AC2456" s="39"/>
      <c r="AD2456" s="40"/>
    </row>
    <row r="2457" s="35" customFormat="1" spans="3:30">
      <c r="C2457" s="144"/>
      <c r="F2457" s="52"/>
      <c r="G2457" s="52"/>
      <c r="P2457" s="37"/>
      <c r="Q2457" s="38"/>
      <c r="AC2457" s="39"/>
      <c r="AD2457" s="40"/>
    </row>
    <row r="2458" s="35" customFormat="1" spans="3:30">
      <c r="C2458" s="144"/>
      <c r="F2458" s="52"/>
      <c r="G2458" s="52"/>
      <c r="P2458" s="37"/>
      <c r="Q2458" s="38"/>
      <c r="AC2458" s="39"/>
      <c r="AD2458" s="40"/>
    </row>
    <row r="2459" s="35" customFormat="1" spans="3:30">
      <c r="C2459" s="144"/>
      <c r="F2459" s="52"/>
      <c r="G2459" s="52"/>
      <c r="P2459" s="37"/>
      <c r="Q2459" s="38"/>
      <c r="AC2459" s="39"/>
      <c r="AD2459" s="40"/>
    </row>
    <row r="2460" s="35" customFormat="1" spans="3:30">
      <c r="C2460" s="144"/>
      <c r="F2460" s="52"/>
      <c r="G2460" s="52"/>
      <c r="P2460" s="37"/>
      <c r="Q2460" s="38"/>
      <c r="AC2460" s="39"/>
      <c r="AD2460" s="40"/>
    </row>
    <row r="2461" s="35" customFormat="1" spans="3:30">
      <c r="C2461" s="144"/>
      <c r="F2461" s="52"/>
      <c r="G2461" s="52"/>
      <c r="P2461" s="37"/>
      <c r="Q2461" s="38"/>
      <c r="AC2461" s="39"/>
      <c r="AD2461" s="40"/>
    </row>
    <row r="2462" s="35" customFormat="1" spans="3:30">
      <c r="C2462" s="144"/>
      <c r="F2462" s="52"/>
      <c r="G2462" s="52"/>
      <c r="P2462" s="37"/>
      <c r="Q2462" s="38"/>
      <c r="AC2462" s="39"/>
      <c r="AD2462" s="40"/>
    </row>
    <row r="2463" s="35" customFormat="1" spans="3:30">
      <c r="C2463" s="144"/>
      <c r="F2463" s="52"/>
      <c r="G2463" s="52"/>
      <c r="P2463" s="37"/>
      <c r="Q2463" s="38"/>
      <c r="AC2463" s="39"/>
      <c r="AD2463" s="40"/>
    </row>
    <row r="2464" s="35" customFormat="1" spans="3:30">
      <c r="C2464" s="144"/>
      <c r="F2464" s="52"/>
      <c r="G2464" s="52"/>
      <c r="P2464" s="37"/>
      <c r="Q2464" s="38"/>
      <c r="AC2464" s="39"/>
      <c r="AD2464" s="40"/>
    </row>
    <row r="2465" s="35" customFormat="1" spans="3:30">
      <c r="C2465" s="144"/>
      <c r="F2465" s="52"/>
      <c r="G2465" s="52"/>
      <c r="P2465" s="37"/>
      <c r="Q2465" s="38"/>
      <c r="AC2465" s="39"/>
      <c r="AD2465" s="40"/>
    </row>
    <row r="2466" s="35" customFormat="1" spans="3:30">
      <c r="C2466" s="144"/>
      <c r="F2466" s="52"/>
      <c r="G2466" s="52"/>
      <c r="P2466" s="37"/>
      <c r="Q2466" s="38"/>
      <c r="AC2466" s="39"/>
      <c r="AD2466" s="40"/>
    </row>
    <row r="2467" s="35" customFormat="1" spans="3:30">
      <c r="C2467" s="144"/>
      <c r="F2467" s="52"/>
      <c r="G2467" s="52"/>
      <c r="P2467" s="37"/>
      <c r="Q2467" s="38"/>
      <c r="AC2467" s="39"/>
      <c r="AD2467" s="40"/>
    </row>
    <row r="2468" s="35" customFormat="1" spans="3:30">
      <c r="C2468" s="144"/>
      <c r="F2468" s="52"/>
      <c r="G2468" s="52"/>
      <c r="P2468" s="37"/>
      <c r="Q2468" s="38"/>
      <c r="AC2468" s="39"/>
      <c r="AD2468" s="40"/>
    </row>
    <row r="2469" s="35" customFormat="1" spans="3:30">
      <c r="C2469" s="144"/>
      <c r="F2469" s="52"/>
      <c r="G2469" s="52"/>
      <c r="P2469" s="37"/>
      <c r="Q2469" s="38"/>
      <c r="AC2469" s="39"/>
      <c r="AD2469" s="40"/>
    </row>
    <row r="2470" s="35" customFormat="1" spans="3:30">
      <c r="C2470" s="144"/>
      <c r="F2470" s="52"/>
      <c r="G2470" s="52"/>
      <c r="P2470" s="37"/>
      <c r="Q2470" s="38"/>
      <c r="AC2470" s="39"/>
      <c r="AD2470" s="40"/>
    </row>
    <row r="2471" s="35" customFormat="1" spans="3:30">
      <c r="C2471" s="144"/>
      <c r="F2471" s="52"/>
      <c r="G2471" s="52"/>
      <c r="P2471" s="37"/>
      <c r="Q2471" s="38"/>
      <c r="AC2471" s="39"/>
      <c r="AD2471" s="40"/>
    </row>
    <row r="2472" s="35" customFormat="1" spans="3:30">
      <c r="C2472" s="144"/>
      <c r="F2472" s="52"/>
      <c r="G2472" s="52"/>
      <c r="P2472" s="37"/>
      <c r="Q2472" s="38"/>
      <c r="AC2472" s="39"/>
      <c r="AD2472" s="40"/>
    </row>
    <row r="2473" s="35" customFormat="1" spans="3:30">
      <c r="C2473" s="144"/>
      <c r="F2473" s="52"/>
      <c r="G2473" s="52"/>
      <c r="P2473" s="37"/>
      <c r="Q2473" s="38"/>
      <c r="AC2473" s="39"/>
      <c r="AD2473" s="40"/>
    </row>
    <row r="2474" s="35" customFormat="1" spans="3:30">
      <c r="C2474" s="144"/>
      <c r="F2474" s="52"/>
      <c r="G2474" s="52"/>
      <c r="P2474" s="37"/>
      <c r="Q2474" s="38"/>
      <c r="AC2474" s="39"/>
      <c r="AD2474" s="40"/>
    </row>
    <row r="2475" s="35" customFormat="1" spans="3:30">
      <c r="C2475" s="144"/>
      <c r="F2475" s="52"/>
      <c r="G2475" s="52"/>
      <c r="P2475" s="37"/>
      <c r="Q2475" s="38"/>
      <c r="AC2475" s="39"/>
      <c r="AD2475" s="40"/>
    </row>
    <row r="2476" s="35" customFormat="1" spans="3:30">
      <c r="C2476" s="144"/>
      <c r="F2476" s="52"/>
      <c r="G2476" s="52"/>
      <c r="P2476" s="37"/>
      <c r="Q2476" s="38"/>
      <c r="AC2476" s="39"/>
      <c r="AD2476" s="40"/>
    </row>
    <row r="2477" s="35" customFormat="1" spans="3:30">
      <c r="C2477" s="144"/>
      <c r="F2477" s="52"/>
      <c r="G2477" s="52"/>
      <c r="P2477" s="37"/>
      <c r="Q2477" s="38"/>
      <c r="AC2477" s="39"/>
      <c r="AD2477" s="40"/>
    </row>
    <row r="2478" s="35" customFormat="1" spans="3:30">
      <c r="C2478" s="144"/>
      <c r="F2478" s="52"/>
      <c r="G2478" s="52"/>
      <c r="P2478" s="37"/>
      <c r="Q2478" s="38"/>
      <c r="AC2478" s="39"/>
      <c r="AD2478" s="40"/>
    </row>
    <row r="2479" s="35" customFormat="1" spans="3:30">
      <c r="C2479" s="144"/>
      <c r="F2479" s="52"/>
      <c r="G2479" s="52"/>
      <c r="P2479" s="37"/>
      <c r="Q2479" s="38"/>
      <c r="AC2479" s="39"/>
      <c r="AD2479" s="40"/>
    </row>
    <row r="2480" s="35" customFormat="1" spans="3:30">
      <c r="C2480" s="144"/>
      <c r="F2480" s="52"/>
      <c r="G2480" s="52"/>
      <c r="P2480" s="37"/>
      <c r="Q2480" s="38"/>
      <c r="AC2480" s="39"/>
      <c r="AD2480" s="40"/>
    </row>
    <row r="2481" s="35" customFormat="1" spans="3:30">
      <c r="C2481" s="144"/>
      <c r="F2481" s="52"/>
      <c r="G2481" s="52"/>
      <c r="P2481" s="37"/>
      <c r="Q2481" s="38"/>
      <c r="AC2481" s="39"/>
      <c r="AD2481" s="40"/>
    </row>
    <row r="2482" s="35" customFormat="1" spans="3:30">
      <c r="C2482" s="144"/>
      <c r="F2482" s="52"/>
      <c r="G2482" s="52"/>
      <c r="P2482" s="37"/>
      <c r="Q2482" s="38"/>
      <c r="AC2482" s="39"/>
      <c r="AD2482" s="40"/>
    </row>
    <row r="2483" s="35" customFormat="1" spans="3:30">
      <c r="C2483" s="144"/>
      <c r="F2483" s="52"/>
      <c r="G2483" s="52"/>
      <c r="P2483" s="37"/>
      <c r="Q2483" s="38"/>
      <c r="AC2483" s="39"/>
      <c r="AD2483" s="40"/>
    </row>
    <row r="2484" s="35" customFormat="1" spans="3:30">
      <c r="C2484" s="144"/>
      <c r="F2484" s="52"/>
      <c r="G2484" s="52"/>
      <c r="P2484" s="37"/>
      <c r="Q2484" s="38"/>
      <c r="AC2484" s="39"/>
      <c r="AD2484" s="40"/>
    </row>
    <row r="2485" s="35" customFormat="1" spans="3:30">
      <c r="C2485" s="144"/>
      <c r="F2485" s="52"/>
      <c r="G2485" s="52"/>
      <c r="P2485" s="37"/>
      <c r="Q2485" s="38"/>
      <c r="AC2485" s="39"/>
      <c r="AD2485" s="40"/>
    </row>
    <row r="2486" s="35" customFormat="1" spans="3:30">
      <c r="C2486" s="144"/>
      <c r="F2486" s="52"/>
      <c r="G2486" s="52"/>
      <c r="P2486" s="37"/>
      <c r="Q2486" s="38"/>
      <c r="AC2486" s="39"/>
      <c r="AD2486" s="40"/>
    </row>
    <row r="2487" s="35" customFormat="1" spans="3:30">
      <c r="C2487" s="144"/>
      <c r="F2487" s="52"/>
      <c r="G2487" s="52"/>
      <c r="P2487" s="37"/>
      <c r="Q2487" s="38"/>
      <c r="AC2487" s="39"/>
      <c r="AD2487" s="40"/>
    </row>
    <row r="2488" s="35" customFormat="1" spans="3:30">
      <c r="C2488" s="144"/>
      <c r="F2488" s="52"/>
      <c r="G2488" s="52"/>
      <c r="P2488" s="37"/>
      <c r="Q2488" s="38"/>
      <c r="AC2488" s="39"/>
      <c r="AD2488" s="40"/>
    </row>
    <row r="2489" s="35" customFormat="1" spans="3:30">
      <c r="C2489" s="144"/>
      <c r="F2489" s="52"/>
      <c r="G2489" s="52"/>
      <c r="P2489" s="37"/>
      <c r="Q2489" s="38"/>
      <c r="AC2489" s="39"/>
      <c r="AD2489" s="40"/>
    </row>
    <row r="2490" s="35" customFormat="1" spans="3:30">
      <c r="C2490" s="144"/>
      <c r="F2490" s="52"/>
      <c r="G2490" s="52"/>
      <c r="P2490" s="37"/>
      <c r="Q2490" s="38"/>
      <c r="AC2490" s="39"/>
      <c r="AD2490" s="40"/>
    </row>
    <row r="2491" s="35" customFormat="1" spans="3:30">
      <c r="C2491" s="144"/>
      <c r="F2491" s="52"/>
      <c r="G2491" s="52"/>
      <c r="P2491" s="37"/>
      <c r="Q2491" s="38"/>
      <c r="AC2491" s="39"/>
      <c r="AD2491" s="40"/>
    </row>
    <row r="2492" s="35" customFormat="1" spans="3:30">
      <c r="C2492" s="144"/>
      <c r="F2492" s="52"/>
      <c r="G2492" s="52"/>
      <c r="P2492" s="37"/>
      <c r="Q2492" s="38"/>
      <c r="AC2492" s="39"/>
      <c r="AD2492" s="40"/>
    </row>
    <row r="2493" s="35" customFormat="1" spans="3:30">
      <c r="C2493" s="144"/>
      <c r="F2493" s="52"/>
      <c r="G2493" s="52"/>
      <c r="P2493" s="37"/>
      <c r="Q2493" s="38"/>
      <c r="AC2493" s="39"/>
      <c r="AD2493" s="40"/>
    </row>
    <row r="2494" s="35" customFormat="1" spans="3:30">
      <c r="C2494" s="144"/>
      <c r="F2494" s="52"/>
      <c r="G2494" s="52"/>
      <c r="P2494" s="37"/>
      <c r="Q2494" s="38"/>
      <c r="AC2494" s="39"/>
      <c r="AD2494" s="40"/>
    </row>
    <row r="2495" s="35" customFormat="1" spans="3:30">
      <c r="C2495" s="144"/>
      <c r="F2495" s="52"/>
      <c r="G2495" s="52"/>
      <c r="P2495" s="37"/>
      <c r="Q2495" s="38"/>
      <c r="AC2495" s="39"/>
      <c r="AD2495" s="40"/>
    </row>
    <row r="2496" s="35" customFormat="1" spans="3:30">
      <c r="C2496" s="144"/>
      <c r="F2496" s="52"/>
      <c r="G2496" s="52"/>
      <c r="P2496" s="37"/>
      <c r="Q2496" s="38"/>
      <c r="AC2496" s="39"/>
      <c r="AD2496" s="40"/>
    </row>
    <row r="2497" s="35" customFormat="1" spans="3:30">
      <c r="C2497" s="144"/>
      <c r="F2497" s="52"/>
      <c r="G2497" s="52"/>
      <c r="P2497" s="37"/>
      <c r="Q2497" s="38"/>
      <c r="AC2497" s="39"/>
      <c r="AD2497" s="40"/>
    </row>
    <row r="2498" s="35" customFormat="1" spans="3:30">
      <c r="C2498" s="144"/>
      <c r="F2498" s="52"/>
      <c r="G2498" s="52"/>
      <c r="P2498" s="37"/>
      <c r="Q2498" s="38"/>
      <c r="AC2498" s="39"/>
      <c r="AD2498" s="40"/>
    </row>
    <row r="2499" s="35" customFormat="1" spans="3:30">
      <c r="C2499" s="144"/>
      <c r="F2499" s="52"/>
      <c r="G2499" s="52"/>
      <c r="P2499" s="37"/>
      <c r="Q2499" s="38"/>
      <c r="AC2499" s="39"/>
      <c r="AD2499" s="40"/>
    </row>
    <row r="2500" s="35" customFormat="1" spans="3:30">
      <c r="C2500" s="144"/>
      <c r="F2500" s="52"/>
      <c r="G2500" s="52"/>
      <c r="P2500" s="37"/>
      <c r="Q2500" s="38"/>
      <c r="AC2500" s="39"/>
      <c r="AD2500" s="40"/>
    </row>
    <row r="2501" s="35" customFormat="1" spans="3:30">
      <c r="C2501" s="144"/>
      <c r="F2501" s="52"/>
      <c r="G2501" s="52"/>
      <c r="P2501" s="37"/>
      <c r="Q2501" s="38"/>
      <c r="AC2501" s="39"/>
      <c r="AD2501" s="40"/>
    </row>
    <row r="2502" s="35" customFormat="1" spans="3:30">
      <c r="C2502" s="144"/>
      <c r="F2502" s="52"/>
      <c r="G2502" s="52"/>
      <c r="P2502" s="37"/>
      <c r="Q2502" s="38"/>
      <c r="AC2502" s="39"/>
      <c r="AD2502" s="40"/>
    </row>
    <row r="2503" s="35" customFormat="1" spans="3:30">
      <c r="C2503" s="144"/>
      <c r="F2503" s="52"/>
      <c r="G2503" s="52"/>
      <c r="P2503" s="37"/>
      <c r="Q2503" s="38"/>
      <c r="AC2503" s="39"/>
      <c r="AD2503" s="40"/>
    </row>
    <row r="2504" s="35" customFormat="1" spans="3:30">
      <c r="C2504" s="144"/>
      <c r="F2504" s="52"/>
      <c r="G2504" s="52"/>
      <c r="P2504" s="37"/>
      <c r="Q2504" s="38"/>
      <c r="AC2504" s="39"/>
      <c r="AD2504" s="40"/>
    </row>
    <row r="2505" s="35" customFormat="1" spans="3:30">
      <c r="C2505" s="144"/>
      <c r="F2505" s="52"/>
      <c r="G2505" s="52"/>
      <c r="P2505" s="37"/>
      <c r="Q2505" s="38"/>
      <c r="AC2505" s="39"/>
      <c r="AD2505" s="40"/>
    </row>
    <row r="2506" s="35" customFormat="1" spans="3:30">
      <c r="C2506" s="144"/>
      <c r="F2506" s="52"/>
      <c r="G2506" s="52"/>
      <c r="P2506" s="37"/>
      <c r="Q2506" s="38"/>
      <c r="AC2506" s="39"/>
      <c r="AD2506" s="40"/>
    </row>
    <row r="2507" s="35" customFormat="1" spans="3:30">
      <c r="C2507" s="144"/>
      <c r="F2507" s="52"/>
      <c r="G2507" s="52"/>
      <c r="P2507" s="37"/>
      <c r="Q2507" s="38"/>
      <c r="AC2507" s="39"/>
      <c r="AD2507" s="40"/>
    </row>
    <row r="2508" s="35" customFormat="1" spans="3:30">
      <c r="C2508" s="144"/>
      <c r="F2508" s="52"/>
      <c r="G2508" s="52"/>
      <c r="P2508" s="37"/>
      <c r="Q2508" s="38"/>
      <c r="AC2508" s="39"/>
      <c r="AD2508" s="40"/>
    </row>
    <row r="2509" s="35" customFormat="1" spans="3:30">
      <c r="C2509" s="144"/>
      <c r="F2509" s="52"/>
      <c r="G2509" s="52"/>
      <c r="P2509" s="37"/>
      <c r="Q2509" s="38"/>
      <c r="AC2509" s="39"/>
      <c r="AD2509" s="40"/>
    </row>
    <row r="2510" s="35" customFormat="1" spans="3:30">
      <c r="C2510" s="144"/>
      <c r="F2510" s="52"/>
      <c r="G2510" s="52"/>
      <c r="P2510" s="37"/>
      <c r="Q2510" s="38"/>
      <c r="AC2510" s="39"/>
      <c r="AD2510" s="40"/>
    </row>
    <row r="2511" s="35" customFormat="1" spans="3:30">
      <c r="C2511" s="144"/>
      <c r="F2511" s="52"/>
      <c r="G2511" s="52"/>
      <c r="P2511" s="37"/>
      <c r="Q2511" s="38"/>
      <c r="AC2511" s="39"/>
      <c r="AD2511" s="40"/>
    </row>
    <row r="2512" s="35" customFormat="1" spans="3:30">
      <c r="C2512" s="144"/>
      <c r="F2512" s="52"/>
      <c r="G2512" s="52"/>
      <c r="P2512" s="37"/>
      <c r="Q2512" s="38"/>
      <c r="AC2512" s="39"/>
      <c r="AD2512" s="40"/>
    </row>
    <row r="2513" s="35" customFormat="1" spans="3:30">
      <c r="C2513" s="144"/>
      <c r="F2513" s="52"/>
      <c r="G2513" s="52"/>
      <c r="P2513" s="37"/>
      <c r="Q2513" s="38"/>
      <c r="AC2513" s="39"/>
      <c r="AD2513" s="40"/>
    </row>
    <row r="2514" s="35" customFormat="1" spans="3:30">
      <c r="C2514" s="144"/>
      <c r="F2514" s="52"/>
      <c r="G2514" s="52"/>
      <c r="P2514" s="37"/>
      <c r="Q2514" s="38"/>
      <c r="AC2514" s="39"/>
      <c r="AD2514" s="40"/>
    </row>
    <row r="2515" s="35" customFormat="1" spans="3:30">
      <c r="C2515" s="144"/>
      <c r="F2515" s="52"/>
      <c r="G2515" s="52"/>
      <c r="P2515" s="37"/>
      <c r="Q2515" s="38"/>
      <c r="AC2515" s="39"/>
      <c r="AD2515" s="40"/>
    </row>
    <row r="2516" s="35" customFormat="1" spans="3:30">
      <c r="C2516" s="144"/>
      <c r="F2516" s="52"/>
      <c r="G2516" s="52"/>
      <c r="P2516" s="37"/>
      <c r="Q2516" s="38"/>
      <c r="AC2516" s="39"/>
      <c r="AD2516" s="40"/>
    </row>
    <row r="2517" s="35" customFormat="1" spans="3:30">
      <c r="C2517" s="144"/>
      <c r="F2517" s="52"/>
      <c r="G2517" s="52"/>
      <c r="P2517" s="37"/>
      <c r="Q2517" s="38"/>
      <c r="AC2517" s="39"/>
      <c r="AD2517" s="40"/>
    </row>
    <row r="2518" s="35" customFormat="1" spans="3:30">
      <c r="C2518" s="144"/>
      <c r="F2518" s="52"/>
      <c r="G2518" s="52"/>
      <c r="P2518" s="37"/>
      <c r="Q2518" s="38"/>
      <c r="AC2518" s="39"/>
      <c r="AD2518" s="40"/>
    </row>
    <row r="2519" s="35" customFormat="1" spans="3:30">
      <c r="C2519" s="144"/>
      <c r="F2519" s="52"/>
      <c r="G2519" s="52"/>
      <c r="P2519" s="37"/>
      <c r="Q2519" s="38"/>
      <c r="AC2519" s="39"/>
      <c r="AD2519" s="40"/>
    </row>
    <row r="2520" s="35" customFormat="1" spans="3:30">
      <c r="C2520" s="144"/>
      <c r="F2520" s="52"/>
      <c r="G2520" s="52"/>
      <c r="P2520" s="37"/>
      <c r="Q2520" s="38"/>
      <c r="AC2520" s="39"/>
      <c r="AD2520" s="40"/>
    </row>
    <row r="2521" s="35" customFormat="1" spans="3:30">
      <c r="C2521" s="144"/>
      <c r="F2521" s="52"/>
      <c r="G2521" s="52"/>
      <c r="P2521" s="37"/>
      <c r="Q2521" s="38"/>
      <c r="AC2521" s="39"/>
      <c r="AD2521" s="40"/>
    </row>
    <row r="2522" s="35" customFormat="1" spans="3:30">
      <c r="C2522" s="144"/>
      <c r="F2522" s="52"/>
      <c r="G2522" s="52"/>
      <c r="P2522" s="37"/>
      <c r="Q2522" s="38"/>
      <c r="AC2522" s="39"/>
      <c r="AD2522" s="40"/>
    </row>
    <row r="2523" s="35" customFormat="1" spans="3:30">
      <c r="C2523" s="144"/>
      <c r="F2523" s="52"/>
      <c r="G2523" s="52"/>
      <c r="P2523" s="37"/>
      <c r="Q2523" s="38"/>
      <c r="AC2523" s="39"/>
      <c r="AD2523" s="40"/>
    </row>
    <row r="2524" s="35" customFormat="1" spans="3:30">
      <c r="C2524" s="144"/>
      <c r="F2524" s="52"/>
      <c r="G2524" s="52"/>
      <c r="P2524" s="37"/>
      <c r="Q2524" s="38"/>
      <c r="AC2524" s="39"/>
      <c r="AD2524" s="40"/>
    </row>
    <row r="2525" s="35" customFormat="1" spans="3:30">
      <c r="C2525" s="144"/>
      <c r="F2525" s="52"/>
      <c r="G2525" s="52"/>
      <c r="P2525" s="37"/>
      <c r="Q2525" s="38"/>
      <c r="AC2525" s="39"/>
      <c r="AD2525" s="40"/>
    </row>
    <row r="2526" s="35" customFormat="1" spans="3:30">
      <c r="C2526" s="144"/>
      <c r="F2526" s="52"/>
      <c r="G2526" s="52"/>
      <c r="P2526" s="37"/>
      <c r="Q2526" s="38"/>
      <c r="AC2526" s="39"/>
      <c r="AD2526" s="40"/>
    </row>
    <row r="2527" s="35" customFormat="1" spans="3:30">
      <c r="C2527" s="144"/>
      <c r="F2527" s="52"/>
      <c r="G2527" s="52"/>
      <c r="P2527" s="37"/>
      <c r="Q2527" s="38"/>
      <c r="AC2527" s="39"/>
      <c r="AD2527" s="40"/>
    </row>
    <row r="2528" s="35" customFormat="1" spans="3:30">
      <c r="C2528" s="144"/>
      <c r="F2528" s="52"/>
      <c r="G2528" s="52"/>
      <c r="P2528" s="37"/>
      <c r="Q2528" s="38"/>
      <c r="AC2528" s="39"/>
      <c r="AD2528" s="40"/>
    </row>
    <row r="2529" s="35" customFormat="1" spans="3:30">
      <c r="C2529" s="144"/>
      <c r="F2529" s="52"/>
      <c r="G2529" s="52"/>
      <c r="P2529" s="37"/>
      <c r="Q2529" s="38"/>
      <c r="AC2529" s="39"/>
      <c r="AD2529" s="40"/>
    </row>
    <row r="2530" s="35" customFormat="1" spans="3:30">
      <c r="C2530" s="144"/>
      <c r="F2530" s="52"/>
      <c r="G2530" s="52"/>
      <c r="P2530" s="37"/>
      <c r="Q2530" s="38"/>
      <c r="AC2530" s="39"/>
      <c r="AD2530" s="40"/>
    </row>
    <row r="2531" s="35" customFormat="1" spans="3:30">
      <c r="C2531" s="144"/>
      <c r="F2531" s="52"/>
      <c r="G2531" s="52"/>
      <c r="P2531" s="37"/>
      <c r="Q2531" s="38"/>
      <c r="AC2531" s="39"/>
      <c r="AD2531" s="40"/>
    </row>
    <row r="2532" s="35" customFormat="1" spans="3:30">
      <c r="C2532" s="144"/>
      <c r="F2532" s="52"/>
      <c r="G2532" s="52"/>
      <c r="P2532" s="37"/>
      <c r="Q2532" s="38"/>
      <c r="AC2532" s="39"/>
      <c r="AD2532" s="40"/>
    </row>
    <row r="2533" s="35" customFormat="1" spans="3:30">
      <c r="C2533" s="144"/>
      <c r="F2533" s="52"/>
      <c r="G2533" s="52"/>
      <c r="P2533" s="37"/>
      <c r="Q2533" s="38"/>
      <c r="AC2533" s="39"/>
      <c r="AD2533" s="40"/>
    </row>
    <row r="2534" s="35" customFormat="1" spans="3:30">
      <c r="C2534" s="144"/>
      <c r="F2534" s="52"/>
      <c r="G2534" s="52"/>
      <c r="P2534" s="37"/>
      <c r="Q2534" s="38"/>
      <c r="AC2534" s="39"/>
      <c r="AD2534" s="40"/>
    </row>
    <row r="2535" s="35" customFormat="1" spans="3:30">
      <c r="C2535" s="144"/>
      <c r="F2535" s="52"/>
      <c r="G2535" s="52"/>
      <c r="P2535" s="37"/>
      <c r="Q2535" s="38"/>
      <c r="AC2535" s="39"/>
      <c r="AD2535" s="40"/>
    </row>
    <row r="2536" s="35" customFormat="1" spans="3:30">
      <c r="C2536" s="144"/>
      <c r="F2536" s="52"/>
      <c r="G2536" s="52"/>
      <c r="P2536" s="37"/>
      <c r="Q2536" s="38"/>
      <c r="AC2536" s="39"/>
      <c r="AD2536" s="40"/>
    </row>
    <row r="2537" s="35" customFormat="1" spans="3:30">
      <c r="C2537" s="144"/>
      <c r="F2537" s="52"/>
      <c r="G2537" s="52"/>
      <c r="P2537" s="37"/>
      <c r="Q2537" s="38"/>
      <c r="AC2537" s="39"/>
      <c r="AD2537" s="40"/>
    </row>
    <row r="2538" s="35" customFormat="1" spans="3:30">
      <c r="C2538" s="144"/>
      <c r="F2538" s="52"/>
      <c r="G2538" s="52"/>
      <c r="P2538" s="37"/>
      <c r="Q2538" s="38"/>
      <c r="AC2538" s="39"/>
      <c r="AD2538" s="40"/>
    </row>
    <row r="2539" s="35" customFormat="1" spans="3:30">
      <c r="C2539" s="144"/>
      <c r="F2539" s="52"/>
      <c r="G2539" s="52"/>
      <c r="P2539" s="37"/>
      <c r="Q2539" s="38"/>
      <c r="AC2539" s="39"/>
      <c r="AD2539" s="40"/>
    </row>
    <row r="2540" s="35" customFormat="1" spans="3:30">
      <c r="C2540" s="144"/>
      <c r="F2540" s="52"/>
      <c r="G2540" s="52"/>
      <c r="P2540" s="37"/>
      <c r="Q2540" s="38"/>
      <c r="AC2540" s="39"/>
      <c r="AD2540" s="40"/>
    </row>
    <row r="2541" s="35" customFormat="1" spans="3:30">
      <c r="C2541" s="144"/>
      <c r="F2541" s="52"/>
      <c r="G2541" s="52"/>
      <c r="P2541" s="37"/>
      <c r="Q2541" s="38"/>
      <c r="AC2541" s="39"/>
      <c r="AD2541" s="40"/>
    </row>
    <row r="2542" s="35" customFormat="1" spans="3:30">
      <c r="C2542" s="144"/>
      <c r="F2542" s="52"/>
      <c r="G2542" s="52"/>
      <c r="P2542" s="37"/>
      <c r="Q2542" s="38"/>
      <c r="AC2542" s="39"/>
      <c r="AD2542" s="40"/>
    </row>
    <row r="2543" s="35" customFormat="1" spans="3:30">
      <c r="C2543" s="144"/>
      <c r="F2543" s="52"/>
      <c r="G2543" s="52"/>
      <c r="P2543" s="37"/>
      <c r="Q2543" s="38"/>
      <c r="AC2543" s="39"/>
      <c r="AD2543" s="40"/>
    </row>
    <row r="2544" s="35" customFormat="1" spans="3:30">
      <c r="C2544" s="144"/>
      <c r="F2544" s="52"/>
      <c r="G2544" s="52"/>
      <c r="P2544" s="37"/>
      <c r="Q2544" s="38"/>
      <c r="AC2544" s="39"/>
      <c r="AD2544" s="40"/>
    </row>
    <row r="2545" s="35" customFormat="1" spans="3:30">
      <c r="C2545" s="144"/>
      <c r="F2545" s="52"/>
      <c r="G2545" s="52"/>
      <c r="P2545" s="37"/>
      <c r="Q2545" s="38"/>
      <c r="AC2545" s="39"/>
      <c r="AD2545" s="40"/>
    </row>
    <row r="2546" s="35" customFormat="1" spans="3:30">
      <c r="C2546" s="144"/>
      <c r="F2546" s="52"/>
      <c r="G2546" s="52"/>
      <c r="P2546" s="37"/>
      <c r="Q2546" s="38"/>
      <c r="AC2546" s="39"/>
      <c r="AD2546" s="40"/>
    </row>
    <row r="2547" s="35" customFormat="1" spans="3:30">
      <c r="C2547" s="144"/>
      <c r="F2547" s="52"/>
      <c r="G2547" s="52"/>
      <c r="P2547" s="37"/>
      <c r="Q2547" s="38"/>
      <c r="AC2547" s="39"/>
      <c r="AD2547" s="40"/>
    </row>
    <row r="2548" s="35" customFormat="1" spans="3:30">
      <c r="C2548" s="144"/>
      <c r="F2548" s="52"/>
      <c r="G2548" s="52"/>
      <c r="P2548" s="37"/>
      <c r="Q2548" s="38"/>
      <c r="AC2548" s="39"/>
      <c r="AD2548" s="40"/>
    </row>
    <row r="2549" s="35" customFormat="1" spans="3:30">
      <c r="C2549" s="144"/>
      <c r="F2549" s="52"/>
      <c r="G2549" s="52"/>
      <c r="P2549" s="37"/>
      <c r="Q2549" s="38"/>
      <c r="AC2549" s="39"/>
      <c r="AD2549" s="40"/>
    </row>
    <row r="2550" s="35" customFormat="1" spans="3:30">
      <c r="C2550" s="144"/>
      <c r="F2550" s="52"/>
      <c r="G2550" s="52"/>
      <c r="P2550" s="37"/>
      <c r="Q2550" s="38"/>
      <c r="AC2550" s="39"/>
      <c r="AD2550" s="40"/>
    </row>
    <row r="2551" s="35" customFormat="1" spans="3:30">
      <c r="C2551" s="144"/>
      <c r="F2551" s="52"/>
      <c r="G2551" s="52"/>
      <c r="P2551" s="37"/>
      <c r="Q2551" s="38"/>
      <c r="AC2551" s="39"/>
      <c r="AD2551" s="40"/>
    </row>
    <row r="2552" s="35" customFormat="1" spans="3:30">
      <c r="C2552" s="144"/>
      <c r="F2552" s="52"/>
      <c r="G2552" s="52"/>
      <c r="P2552" s="37"/>
      <c r="Q2552" s="38"/>
      <c r="AC2552" s="39"/>
      <c r="AD2552" s="40"/>
    </row>
    <row r="2553" s="35" customFormat="1" spans="3:30">
      <c r="C2553" s="144"/>
      <c r="F2553" s="52"/>
      <c r="G2553" s="52"/>
      <c r="P2553" s="37"/>
      <c r="Q2553" s="38"/>
      <c r="AC2553" s="39"/>
      <c r="AD2553" s="40"/>
    </row>
    <row r="2554" s="35" customFormat="1" spans="3:30">
      <c r="C2554" s="144"/>
      <c r="F2554" s="52"/>
      <c r="G2554" s="52"/>
      <c r="P2554" s="37"/>
      <c r="Q2554" s="38"/>
      <c r="AC2554" s="39"/>
      <c r="AD2554" s="40"/>
    </row>
    <row r="2555" s="35" customFormat="1" spans="3:30">
      <c r="C2555" s="144"/>
      <c r="F2555" s="52"/>
      <c r="G2555" s="52"/>
      <c r="P2555" s="37"/>
      <c r="Q2555" s="38"/>
      <c r="AC2555" s="39"/>
      <c r="AD2555" s="40"/>
    </row>
    <row r="2556" s="35" customFormat="1" spans="3:30">
      <c r="C2556" s="144"/>
      <c r="F2556" s="52"/>
      <c r="G2556" s="52"/>
      <c r="P2556" s="37"/>
      <c r="Q2556" s="38"/>
      <c r="AC2556" s="39"/>
      <c r="AD2556" s="40"/>
    </row>
    <row r="2557" s="35" customFormat="1" spans="3:30">
      <c r="C2557" s="144"/>
      <c r="F2557" s="52"/>
      <c r="G2557" s="52"/>
      <c r="P2557" s="37"/>
      <c r="Q2557" s="38"/>
      <c r="AC2557" s="39"/>
      <c r="AD2557" s="40"/>
    </row>
    <row r="2558" s="35" customFormat="1" spans="3:30">
      <c r="C2558" s="144"/>
      <c r="F2558" s="52"/>
      <c r="G2558" s="52"/>
      <c r="P2558" s="37"/>
      <c r="Q2558" s="38"/>
      <c r="AC2558" s="39"/>
      <c r="AD2558" s="40"/>
    </row>
    <row r="2559" s="35" customFormat="1" spans="3:30">
      <c r="C2559" s="144"/>
      <c r="F2559" s="52"/>
      <c r="G2559" s="52"/>
      <c r="P2559" s="37"/>
      <c r="Q2559" s="38"/>
      <c r="AC2559" s="39"/>
      <c r="AD2559" s="40"/>
    </row>
    <row r="2560" s="35" customFormat="1" spans="3:30">
      <c r="C2560" s="144"/>
      <c r="F2560" s="52"/>
      <c r="G2560" s="52"/>
      <c r="P2560" s="37"/>
      <c r="Q2560" s="38"/>
      <c r="AC2560" s="39"/>
      <c r="AD2560" s="40"/>
    </row>
    <row r="2561" s="35" customFormat="1" spans="3:30">
      <c r="C2561" s="144"/>
      <c r="F2561" s="52"/>
      <c r="G2561" s="52"/>
      <c r="P2561" s="37"/>
      <c r="Q2561" s="38"/>
      <c r="AC2561" s="39"/>
      <c r="AD2561" s="40"/>
    </row>
    <row r="2562" s="35" customFormat="1" spans="3:30">
      <c r="C2562" s="144"/>
      <c r="F2562" s="52"/>
      <c r="G2562" s="52"/>
      <c r="P2562" s="37"/>
      <c r="Q2562" s="38"/>
      <c r="AC2562" s="39"/>
      <c r="AD2562" s="40"/>
    </row>
    <row r="2563" s="35" customFormat="1" spans="3:30">
      <c r="C2563" s="144"/>
      <c r="F2563" s="52"/>
      <c r="G2563" s="52"/>
      <c r="P2563" s="37"/>
      <c r="Q2563" s="38"/>
      <c r="AC2563" s="39"/>
      <c r="AD2563" s="40"/>
    </row>
    <row r="2564" s="35" customFormat="1" spans="3:30">
      <c r="C2564" s="144"/>
      <c r="F2564" s="52"/>
      <c r="G2564" s="52"/>
      <c r="P2564" s="37"/>
      <c r="Q2564" s="38"/>
      <c r="AC2564" s="39"/>
      <c r="AD2564" s="40"/>
    </row>
    <row r="2565" s="35" customFormat="1" spans="3:30">
      <c r="C2565" s="144"/>
      <c r="F2565" s="52"/>
      <c r="G2565" s="52"/>
      <c r="P2565" s="37"/>
      <c r="Q2565" s="38"/>
      <c r="AC2565" s="39"/>
      <c r="AD2565" s="40"/>
    </row>
    <row r="2566" s="35" customFormat="1" spans="3:30">
      <c r="C2566" s="144"/>
      <c r="F2566" s="52"/>
      <c r="G2566" s="52"/>
      <c r="P2566" s="37"/>
      <c r="Q2566" s="38"/>
      <c r="AC2566" s="39"/>
      <c r="AD2566" s="40"/>
    </row>
    <row r="2567" s="35" customFormat="1" spans="3:30">
      <c r="C2567" s="144"/>
      <c r="F2567" s="52"/>
      <c r="G2567" s="52"/>
      <c r="P2567" s="37"/>
      <c r="Q2567" s="38"/>
      <c r="AC2567" s="39"/>
      <c r="AD2567" s="40"/>
    </row>
    <row r="2568" s="35" customFormat="1" spans="3:30">
      <c r="C2568" s="144"/>
      <c r="F2568" s="52"/>
      <c r="G2568" s="52"/>
      <c r="P2568" s="37"/>
      <c r="Q2568" s="38"/>
      <c r="AC2568" s="39"/>
      <c r="AD2568" s="40"/>
    </row>
    <row r="2569" s="35" customFormat="1" spans="3:30">
      <c r="C2569" s="144"/>
      <c r="F2569" s="52"/>
      <c r="G2569" s="52"/>
      <c r="P2569" s="37"/>
      <c r="Q2569" s="38"/>
      <c r="AC2569" s="39"/>
      <c r="AD2569" s="40"/>
    </row>
    <row r="2570" s="35" customFormat="1" spans="3:30">
      <c r="C2570" s="144"/>
      <c r="F2570" s="52"/>
      <c r="G2570" s="52"/>
      <c r="P2570" s="37"/>
      <c r="Q2570" s="38"/>
      <c r="AC2570" s="39"/>
      <c r="AD2570" s="40"/>
    </row>
    <row r="2571" s="35" customFormat="1" spans="3:30">
      <c r="C2571" s="144"/>
      <c r="F2571" s="52"/>
      <c r="G2571" s="52"/>
      <c r="P2571" s="37"/>
      <c r="Q2571" s="38"/>
      <c r="AC2571" s="39"/>
      <c r="AD2571" s="40"/>
    </row>
    <row r="2572" s="35" customFormat="1" spans="3:30">
      <c r="C2572" s="144"/>
      <c r="F2572" s="52"/>
      <c r="G2572" s="52"/>
      <c r="P2572" s="37"/>
      <c r="Q2572" s="38"/>
      <c r="AC2572" s="39"/>
      <c r="AD2572" s="40"/>
    </row>
    <row r="2573" s="35" customFormat="1" spans="3:30">
      <c r="C2573" s="144"/>
      <c r="F2573" s="52"/>
      <c r="G2573" s="52"/>
      <c r="P2573" s="37"/>
      <c r="Q2573" s="38"/>
      <c r="AC2573" s="39"/>
      <c r="AD2573" s="40"/>
    </row>
    <row r="2574" s="35" customFormat="1" spans="3:30">
      <c r="C2574" s="144"/>
      <c r="F2574" s="52"/>
      <c r="G2574" s="52"/>
      <c r="P2574" s="37"/>
      <c r="Q2574" s="38"/>
      <c r="AC2574" s="39"/>
      <c r="AD2574" s="40"/>
    </row>
    <row r="2575" s="35" customFormat="1" spans="3:30">
      <c r="C2575" s="144"/>
      <c r="F2575" s="52"/>
      <c r="G2575" s="52"/>
      <c r="P2575" s="37"/>
      <c r="Q2575" s="38"/>
      <c r="AC2575" s="39"/>
      <c r="AD2575" s="40"/>
    </row>
    <row r="2576" s="35" customFormat="1" spans="3:30">
      <c r="C2576" s="144"/>
      <c r="F2576" s="52"/>
      <c r="G2576" s="52"/>
      <c r="P2576" s="37"/>
      <c r="Q2576" s="38"/>
      <c r="AC2576" s="39"/>
      <c r="AD2576" s="40"/>
    </row>
    <row r="2577" s="35" customFormat="1" spans="3:30">
      <c r="C2577" s="144"/>
      <c r="F2577" s="52"/>
      <c r="G2577" s="52"/>
      <c r="P2577" s="37"/>
      <c r="Q2577" s="38"/>
      <c r="AC2577" s="39"/>
      <c r="AD2577" s="40"/>
    </row>
    <row r="2578" s="35" customFormat="1" spans="3:30">
      <c r="C2578" s="144"/>
      <c r="F2578" s="52"/>
      <c r="G2578" s="52"/>
      <c r="P2578" s="37"/>
      <c r="Q2578" s="38"/>
      <c r="AC2578" s="39"/>
      <c r="AD2578" s="40"/>
    </row>
    <row r="2579" s="35" customFormat="1" spans="3:30">
      <c r="C2579" s="144"/>
      <c r="F2579" s="52"/>
      <c r="G2579" s="52"/>
      <c r="P2579" s="37"/>
      <c r="Q2579" s="38"/>
      <c r="AC2579" s="39"/>
      <c r="AD2579" s="40"/>
    </row>
    <row r="2580" s="35" customFormat="1" spans="3:30">
      <c r="C2580" s="144"/>
      <c r="F2580" s="52"/>
      <c r="G2580" s="52"/>
      <c r="P2580" s="37"/>
      <c r="Q2580" s="38"/>
      <c r="AC2580" s="39"/>
      <c r="AD2580" s="40"/>
    </row>
    <row r="2581" s="35" customFormat="1" spans="3:30">
      <c r="C2581" s="144"/>
      <c r="F2581" s="52"/>
      <c r="G2581" s="52"/>
      <c r="P2581" s="37"/>
      <c r="Q2581" s="38"/>
      <c r="AC2581" s="39"/>
      <c r="AD2581" s="40"/>
    </row>
    <row r="2582" s="35" customFormat="1" spans="3:30">
      <c r="C2582" s="144"/>
      <c r="F2582" s="52"/>
      <c r="G2582" s="52"/>
      <c r="P2582" s="37"/>
      <c r="Q2582" s="38"/>
      <c r="AC2582" s="39"/>
      <c r="AD2582" s="40"/>
    </row>
    <row r="2583" s="35" customFormat="1" spans="3:30">
      <c r="C2583" s="144"/>
      <c r="F2583" s="52"/>
      <c r="G2583" s="52"/>
      <c r="P2583" s="37"/>
      <c r="Q2583" s="38"/>
      <c r="AC2583" s="39"/>
      <c r="AD2583" s="40"/>
    </row>
    <row r="2584" s="35" customFormat="1" spans="3:30">
      <c r="C2584" s="144"/>
      <c r="F2584" s="52"/>
      <c r="G2584" s="52"/>
      <c r="P2584" s="37"/>
      <c r="Q2584" s="38"/>
      <c r="AC2584" s="39"/>
      <c r="AD2584" s="40"/>
    </row>
    <row r="2585" s="35" customFormat="1" spans="3:30">
      <c r="C2585" s="144"/>
      <c r="F2585" s="52"/>
      <c r="G2585" s="52"/>
      <c r="P2585" s="37"/>
      <c r="Q2585" s="38"/>
      <c r="AC2585" s="39"/>
      <c r="AD2585" s="40"/>
    </row>
    <row r="2586" s="35" customFormat="1" spans="3:30">
      <c r="C2586" s="144"/>
      <c r="F2586" s="52"/>
      <c r="G2586" s="52"/>
      <c r="P2586" s="37"/>
      <c r="Q2586" s="38"/>
      <c r="AC2586" s="39"/>
      <c r="AD2586" s="40"/>
    </row>
    <row r="2587" s="35" customFormat="1" spans="3:30">
      <c r="C2587" s="144"/>
      <c r="F2587" s="52"/>
      <c r="G2587" s="52"/>
      <c r="P2587" s="37"/>
      <c r="Q2587" s="38"/>
      <c r="AC2587" s="39"/>
      <c r="AD2587" s="40"/>
    </row>
    <row r="2588" s="35" customFormat="1" spans="3:30">
      <c r="C2588" s="144"/>
      <c r="F2588" s="52"/>
      <c r="G2588" s="52"/>
      <c r="P2588" s="37"/>
      <c r="Q2588" s="38"/>
      <c r="AC2588" s="39"/>
      <c r="AD2588" s="40"/>
    </row>
    <row r="2589" s="35" customFormat="1" spans="3:30">
      <c r="C2589" s="144"/>
      <c r="F2589" s="52"/>
      <c r="G2589" s="52"/>
      <c r="P2589" s="37"/>
      <c r="Q2589" s="38"/>
      <c r="AC2589" s="39"/>
      <c r="AD2589" s="40"/>
    </row>
    <row r="2590" s="35" customFormat="1" spans="3:30">
      <c r="C2590" s="144"/>
      <c r="F2590" s="52"/>
      <c r="G2590" s="52"/>
      <c r="P2590" s="37"/>
      <c r="Q2590" s="38"/>
      <c r="AC2590" s="39"/>
      <c r="AD2590" s="40"/>
    </row>
    <row r="2591" s="35" customFormat="1" spans="3:30">
      <c r="C2591" s="144"/>
      <c r="F2591" s="52"/>
      <c r="G2591" s="52"/>
      <c r="P2591" s="37"/>
      <c r="Q2591" s="38"/>
      <c r="AC2591" s="39"/>
      <c r="AD2591" s="40"/>
    </row>
    <row r="2592" s="35" customFormat="1" spans="3:30">
      <c r="C2592" s="144"/>
      <c r="F2592" s="52"/>
      <c r="G2592" s="52"/>
      <c r="P2592" s="37"/>
      <c r="Q2592" s="38"/>
      <c r="AC2592" s="39"/>
      <c r="AD2592" s="40"/>
    </row>
    <row r="2593" s="35" customFormat="1" spans="3:30">
      <c r="C2593" s="144"/>
      <c r="F2593" s="52"/>
      <c r="G2593" s="52"/>
      <c r="P2593" s="37"/>
      <c r="Q2593" s="38"/>
      <c r="AC2593" s="39"/>
      <c r="AD2593" s="40"/>
    </row>
    <row r="2594" s="35" customFormat="1" spans="3:30">
      <c r="C2594" s="144"/>
      <c r="F2594" s="52"/>
      <c r="G2594" s="52"/>
      <c r="P2594" s="37"/>
      <c r="Q2594" s="38"/>
      <c r="AC2594" s="39"/>
      <c r="AD2594" s="40"/>
    </row>
    <row r="2595" s="35" customFormat="1" spans="3:30">
      <c r="C2595" s="144"/>
      <c r="F2595" s="52"/>
      <c r="G2595" s="52"/>
      <c r="P2595" s="37"/>
      <c r="Q2595" s="38"/>
      <c r="AC2595" s="39"/>
      <c r="AD2595" s="40"/>
    </row>
    <row r="2596" s="35" customFormat="1" spans="3:30">
      <c r="C2596" s="144"/>
      <c r="F2596" s="52"/>
      <c r="G2596" s="52"/>
      <c r="P2596" s="37"/>
      <c r="Q2596" s="38"/>
      <c r="AC2596" s="39"/>
      <c r="AD2596" s="40"/>
    </row>
    <row r="2597" s="35" customFormat="1" spans="3:30">
      <c r="C2597" s="144"/>
      <c r="F2597" s="52"/>
      <c r="G2597" s="52"/>
      <c r="P2597" s="37"/>
      <c r="Q2597" s="38"/>
      <c r="AC2597" s="39"/>
      <c r="AD2597" s="40"/>
    </row>
    <row r="2598" s="35" customFormat="1" spans="3:30">
      <c r="C2598" s="144"/>
      <c r="F2598" s="52"/>
      <c r="G2598" s="52"/>
      <c r="P2598" s="37"/>
      <c r="Q2598" s="38"/>
      <c r="AC2598" s="39"/>
      <c r="AD2598" s="40"/>
    </row>
    <row r="2599" s="35" customFormat="1" spans="3:30">
      <c r="C2599" s="144"/>
      <c r="F2599" s="52"/>
      <c r="G2599" s="52"/>
      <c r="P2599" s="37"/>
      <c r="Q2599" s="38"/>
      <c r="AC2599" s="39"/>
      <c r="AD2599" s="40"/>
    </row>
    <row r="2600" s="35" customFormat="1" spans="3:30">
      <c r="C2600" s="144"/>
      <c r="F2600" s="52"/>
      <c r="G2600" s="52"/>
      <c r="P2600" s="37"/>
      <c r="Q2600" s="38"/>
      <c r="AC2600" s="39"/>
      <c r="AD2600" s="40"/>
    </row>
    <row r="2601" s="35" customFormat="1" spans="3:30">
      <c r="C2601" s="144"/>
      <c r="F2601" s="52"/>
      <c r="G2601" s="52"/>
      <c r="P2601" s="37"/>
      <c r="Q2601" s="38"/>
      <c r="AC2601" s="39"/>
      <c r="AD2601" s="40"/>
    </row>
    <row r="2602" s="35" customFormat="1" spans="3:30">
      <c r="C2602" s="144"/>
      <c r="F2602" s="52"/>
      <c r="G2602" s="52"/>
      <c r="P2602" s="37"/>
      <c r="Q2602" s="38"/>
      <c r="AC2602" s="39"/>
      <c r="AD2602" s="40"/>
    </row>
    <row r="2603" s="35" customFormat="1" spans="3:30">
      <c r="C2603" s="144"/>
      <c r="F2603" s="52"/>
      <c r="G2603" s="52"/>
      <c r="P2603" s="37"/>
      <c r="Q2603" s="38"/>
      <c r="AC2603" s="39"/>
      <c r="AD2603" s="40"/>
    </row>
    <row r="2604" s="35" customFormat="1" spans="3:30">
      <c r="C2604" s="144"/>
      <c r="F2604" s="52"/>
      <c r="G2604" s="52"/>
      <c r="P2604" s="37"/>
      <c r="Q2604" s="38"/>
      <c r="AC2604" s="39"/>
      <c r="AD2604" s="40"/>
    </row>
    <row r="2605" s="35" customFormat="1" spans="3:30">
      <c r="C2605" s="144"/>
      <c r="F2605" s="52"/>
      <c r="G2605" s="52"/>
      <c r="P2605" s="37"/>
      <c r="Q2605" s="38"/>
      <c r="AC2605" s="39"/>
      <c r="AD2605" s="40"/>
    </row>
    <row r="2606" s="35" customFormat="1" spans="3:30">
      <c r="C2606" s="144"/>
      <c r="F2606" s="52"/>
      <c r="G2606" s="52"/>
      <c r="P2606" s="37"/>
      <c r="Q2606" s="38"/>
      <c r="AC2606" s="39"/>
      <c r="AD2606" s="40"/>
    </row>
    <row r="2607" s="35" customFormat="1" spans="3:30">
      <c r="C2607" s="144"/>
      <c r="F2607" s="52"/>
      <c r="G2607" s="52"/>
      <c r="P2607" s="37"/>
      <c r="Q2607" s="38"/>
      <c r="AC2607" s="39"/>
      <c r="AD2607" s="40"/>
    </row>
    <row r="2608" s="35" customFormat="1" spans="3:30">
      <c r="C2608" s="144"/>
      <c r="F2608" s="52"/>
      <c r="G2608" s="52"/>
      <c r="P2608" s="37"/>
      <c r="Q2608" s="38"/>
      <c r="AC2608" s="39"/>
      <c r="AD2608" s="40"/>
    </row>
    <row r="2609" s="35" customFormat="1" spans="3:30">
      <c r="C2609" s="144"/>
      <c r="F2609" s="52"/>
      <c r="G2609" s="52"/>
      <c r="P2609" s="37"/>
      <c r="Q2609" s="38"/>
      <c r="AC2609" s="39"/>
      <c r="AD2609" s="40"/>
    </row>
    <row r="2610" s="35" customFormat="1" spans="3:30">
      <c r="C2610" s="144"/>
      <c r="F2610" s="52"/>
      <c r="G2610" s="52"/>
      <c r="P2610" s="37"/>
      <c r="Q2610" s="38"/>
      <c r="AC2610" s="39"/>
      <c r="AD2610" s="40"/>
    </row>
    <row r="2611" s="35" customFormat="1" spans="3:30">
      <c r="C2611" s="144"/>
      <c r="F2611" s="52"/>
      <c r="G2611" s="52"/>
      <c r="P2611" s="37"/>
      <c r="Q2611" s="38"/>
      <c r="AC2611" s="39"/>
      <c r="AD2611" s="40"/>
    </row>
    <row r="2612" s="35" customFormat="1" spans="3:30">
      <c r="C2612" s="144"/>
      <c r="F2612" s="52"/>
      <c r="G2612" s="52"/>
      <c r="P2612" s="37"/>
      <c r="Q2612" s="38"/>
      <c r="AC2612" s="39"/>
      <c r="AD2612" s="40"/>
    </row>
    <row r="2613" s="35" customFormat="1" spans="3:30">
      <c r="C2613" s="144"/>
      <c r="F2613" s="52"/>
      <c r="G2613" s="52"/>
      <c r="P2613" s="37"/>
      <c r="Q2613" s="38"/>
      <c r="AC2613" s="39"/>
      <c r="AD2613" s="40"/>
    </row>
    <row r="2614" s="35" customFormat="1" spans="3:30">
      <c r="C2614" s="144"/>
      <c r="F2614" s="52"/>
      <c r="G2614" s="52"/>
      <c r="P2614" s="37"/>
      <c r="Q2614" s="38"/>
      <c r="AC2614" s="39"/>
      <c r="AD2614" s="40"/>
    </row>
    <row r="2615" s="35" customFormat="1" spans="3:30">
      <c r="C2615" s="144"/>
      <c r="F2615" s="52"/>
      <c r="G2615" s="52"/>
      <c r="P2615" s="37"/>
      <c r="Q2615" s="38"/>
      <c r="AC2615" s="39"/>
      <c r="AD2615" s="40"/>
    </row>
    <row r="2616" s="35" customFormat="1" spans="3:30">
      <c r="C2616" s="144"/>
      <c r="F2616" s="52"/>
      <c r="G2616" s="52"/>
      <c r="P2616" s="37"/>
      <c r="Q2616" s="38"/>
      <c r="AC2616" s="39"/>
      <c r="AD2616" s="40"/>
    </row>
    <row r="2617" s="35" customFormat="1" spans="3:30">
      <c r="C2617" s="144"/>
      <c r="F2617" s="52"/>
      <c r="G2617" s="52"/>
      <c r="P2617" s="37"/>
      <c r="Q2617" s="38"/>
      <c r="AC2617" s="39"/>
      <c r="AD2617" s="40"/>
    </row>
    <row r="2618" s="35" customFormat="1" spans="3:30">
      <c r="C2618" s="144"/>
      <c r="F2618" s="52"/>
      <c r="G2618" s="52"/>
      <c r="P2618" s="37"/>
      <c r="Q2618" s="38"/>
      <c r="AC2618" s="39"/>
      <c r="AD2618" s="40"/>
    </row>
    <row r="2619" s="35" customFormat="1" spans="3:30">
      <c r="C2619" s="144"/>
      <c r="F2619" s="52"/>
      <c r="G2619" s="52"/>
      <c r="P2619" s="37"/>
      <c r="Q2619" s="38"/>
      <c r="AC2619" s="39"/>
      <c r="AD2619" s="40"/>
    </row>
    <row r="2620" s="35" customFormat="1" spans="3:30">
      <c r="C2620" s="144"/>
      <c r="F2620" s="52"/>
      <c r="G2620" s="52"/>
      <c r="P2620" s="37"/>
      <c r="Q2620" s="38"/>
      <c r="AC2620" s="39"/>
      <c r="AD2620" s="40"/>
    </row>
    <row r="2621" s="35" customFormat="1" spans="3:30">
      <c r="C2621" s="144"/>
      <c r="F2621" s="52"/>
      <c r="G2621" s="52"/>
      <c r="P2621" s="37"/>
      <c r="Q2621" s="38"/>
      <c r="AC2621" s="39"/>
      <c r="AD2621" s="40"/>
    </row>
    <row r="2622" s="35" customFormat="1" spans="3:30">
      <c r="C2622" s="144"/>
      <c r="F2622" s="52"/>
      <c r="G2622" s="52"/>
      <c r="P2622" s="37"/>
      <c r="Q2622" s="38"/>
      <c r="AC2622" s="39"/>
      <c r="AD2622" s="40"/>
    </row>
    <row r="2623" s="35" customFormat="1" spans="3:30">
      <c r="C2623" s="144"/>
      <c r="F2623" s="52"/>
      <c r="G2623" s="52"/>
      <c r="P2623" s="37"/>
      <c r="Q2623" s="38"/>
      <c r="AC2623" s="39"/>
      <c r="AD2623" s="40"/>
    </row>
    <row r="2624" s="35" customFormat="1" spans="3:30">
      <c r="C2624" s="144"/>
      <c r="F2624" s="52"/>
      <c r="G2624" s="52"/>
      <c r="P2624" s="37"/>
      <c r="Q2624" s="38"/>
      <c r="AC2624" s="39"/>
      <c r="AD2624" s="40"/>
    </row>
    <row r="2625" s="35" customFormat="1" spans="3:30">
      <c r="C2625" s="144"/>
      <c r="F2625" s="52"/>
      <c r="G2625" s="52"/>
      <c r="P2625" s="37"/>
      <c r="Q2625" s="38"/>
      <c r="AC2625" s="39"/>
      <c r="AD2625" s="40"/>
    </row>
    <row r="2626" s="35" customFormat="1" spans="3:30">
      <c r="C2626" s="144"/>
      <c r="F2626" s="52"/>
      <c r="G2626" s="52"/>
      <c r="P2626" s="37"/>
      <c r="Q2626" s="38"/>
      <c r="AC2626" s="39"/>
      <c r="AD2626" s="40"/>
    </row>
    <row r="2627" s="35" customFormat="1" spans="3:30">
      <c r="C2627" s="144"/>
      <c r="F2627" s="52"/>
      <c r="G2627" s="52"/>
      <c r="P2627" s="37"/>
      <c r="Q2627" s="38"/>
      <c r="AC2627" s="39"/>
      <c r="AD2627" s="40"/>
    </row>
    <row r="2628" s="35" customFormat="1" spans="3:30">
      <c r="C2628" s="144"/>
      <c r="F2628" s="52"/>
      <c r="G2628" s="52"/>
      <c r="P2628" s="37"/>
      <c r="Q2628" s="38"/>
      <c r="AC2628" s="39"/>
      <c r="AD2628" s="40"/>
    </row>
    <row r="2629" s="35" customFormat="1" spans="3:30">
      <c r="C2629" s="144"/>
      <c r="F2629" s="52"/>
      <c r="G2629" s="52"/>
      <c r="P2629" s="37"/>
      <c r="Q2629" s="38"/>
      <c r="AC2629" s="39"/>
      <c r="AD2629" s="40"/>
    </row>
    <row r="2630" s="35" customFormat="1" spans="3:30">
      <c r="C2630" s="144"/>
      <c r="F2630" s="52"/>
      <c r="G2630" s="52"/>
      <c r="P2630" s="37"/>
      <c r="Q2630" s="38"/>
      <c r="AC2630" s="39"/>
      <c r="AD2630" s="40"/>
    </row>
    <row r="2631" s="35" customFormat="1" spans="3:30">
      <c r="C2631" s="144"/>
      <c r="F2631" s="52"/>
      <c r="G2631" s="52"/>
      <c r="P2631" s="37"/>
      <c r="Q2631" s="38"/>
      <c r="AC2631" s="39"/>
      <c r="AD2631" s="40"/>
    </row>
    <row r="2632" s="35" customFormat="1" spans="3:30">
      <c r="C2632" s="144"/>
      <c r="F2632" s="52"/>
      <c r="G2632" s="52"/>
      <c r="P2632" s="37"/>
      <c r="Q2632" s="38"/>
      <c r="AC2632" s="39"/>
      <c r="AD2632" s="40"/>
    </row>
    <row r="2633" s="35" customFormat="1" spans="3:30">
      <c r="C2633" s="144"/>
      <c r="F2633" s="52"/>
      <c r="G2633" s="52"/>
      <c r="P2633" s="37"/>
      <c r="Q2633" s="38"/>
      <c r="AC2633" s="39"/>
      <c r="AD2633" s="40"/>
    </row>
    <row r="2634" s="35" customFormat="1" spans="3:30">
      <c r="C2634" s="144"/>
      <c r="F2634" s="52"/>
      <c r="G2634" s="52"/>
      <c r="P2634" s="37"/>
      <c r="Q2634" s="38"/>
      <c r="AC2634" s="39"/>
      <c r="AD2634" s="40"/>
    </row>
    <row r="2635" s="35" customFormat="1" spans="3:30">
      <c r="C2635" s="144"/>
      <c r="F2635" s="52"/>
      <c r="G2635" s="52"/>
      <c r="P2635" s="37"/>
      <c r="Q2635" s="38"/>
      <c r="AC2635" s="39"/>
      <c r="AD2635" s="40"/>
    </row>
    <row r="2636" s="35" customFormat="1" spans="3:30">
      <c r="C2636" s="144"/>
      <c r="F2636" s="52"/>
      <c r="G2636" s="52"/>
      <c r="P2636" s="37"/>
      <c r="Q2636" s="38"/>
      <c r="AC2636" s="39"/>
      <c r="AD2636" s="40"/>
    </row>
    <row r="2637" s="35" customFormat="1" spans="3:30">
      <c r="C2637" s="144"/>
      <c r="F2637" s="52"/>
      <c r="G2637" s="52"/>
      <c r="P2637" s="37"/>
      <c r="Q2637" s="38"/>
      <c r="AC2637" s="39"/>
      <c r="AD2637" s="40"/>
    </row>
    <row r="2638" s="35" customFormat="1" spans="3:30">
      <c r="C2638" s="144"/>
      <c r="F2638" s="52"/>
      <c r="G2638" s="52"/>
      <c r="P2638" s="37"/>
      <c r="Q2638" s="38"/>
      <c r="AC2638" s="39"/>
      <c r="AD2638" s="40"/>
    </row>
    <row r="2639" s="35" customFormat="1" spans="3:30">
      <c r="C2639" s="144"/>
      <c r="F2639" s="52"/>
      <c r="G2639" s="52"/>
      <c r="P2639" s="37"/>
      <c r="Q2639" s="38"/>
      <c r="AC2639" s="39"/>
      <c r="AD2639" s="40"/>
    </row>
    <row r="2640" s="35" customFormat="1" spans="3:30">
      <c r="C2640" s="144"/>
      <c r="F2640" s="52"/>
      <c r="G2640" s="52"/>
      <c r="P2640" s="37"/>
      <c r="Q2640" s="38"/>
      <c r="AC2640" s="39"/>
      <c r="AD2640" s="40"/>
    </row>
    <row r="2641" s="35" customFormat="1" spans="3:30">
      <c r="C2641" s="144"/>
      <c r="F2641" s="52"/>
      <c r="G2641" s="52"/>
      <c r="P2641" s="37"/>
      <c r="Q2641" s="38"/>
      <c r="AC2641" s="39"/>
      <c r="AD2641" s="40"/>
    </row>
    <row r="2642" s="35" customFormat="1" spans="3:30">
      <c r="C2642" s="144"/>
      <c r="F2642" s="52"/>
      <c r="G2642" s="52"/>
      <c r="P2642" s="37"/>
      <c r="Q2642" s="38"/>
      <c r="AC2642" s="39"/>
      <c r="AD2642" s="40"/>
    </row>
    <row r="2643" s="35" customFormat="1" spans="3:30">
      <c r="C2643" s="144"/>
      <c r="F2643" s="52"/>
      <c r="G2643" s="52"/>
      <c r="P2643" s="37"/>
      <c r="Q2643" s="38"/>
      <c r="AC2643" s="39"/>
      <c r="AD2643" s="40"/>
    </row>
    <row r="2644" s="35" customFormat="1" spans="3:30">
      <c r="C2644" s="144"/>
      <c r="F2644" s="52"/>
      <c r="G2644" s="52"/>
      <c r="P2644" s="37"/>
      <c r="Q2644" s="38"/>
      <c r="AC2644" s="39"/>
      <c r="AD2644" s="40"/>
    </row>
    <row r="2645" s="35" customFormat="1" spans="3:30">
      <c r="C2645" s="144"/>
      <c r="F2645" s="52"/>
      <c r="G2645" s="52"/>
      <c r="P2645" s="37"/>
      <c r="Q2645" s="38"/>
      <c r="AC2645" s="39"/>
      <c r="AD2645" s="40"/>
    </row>
    <row r="2646" s="35" customFormat="1" spans="3:30">
      <c r="C2646" s="144"/>
      <c r="F2646" s="52"/>
      <c r="G2646" s="52"/>
      <c r="P2646" s="37"/>
      <c r="Q2646" s="38"/>
      <c r="AC2646" s="39"/>
      <c r="AD2646" s="40"/>
    </row>
    <row r="2647" s="35" customFormat="1" spans="3:30">
      <c r="C2647" s="144"/>
      <c r="F2647" s="52"/>
      <c r="G2647" s="52"/>
      <c r="P2647" s="37"/>
      <c r="Q2647" s="38"/>
      <c r="AC2647" s="39"/>
      <c r="AD2647" s="40"/>
    </row>
    <row r="2648" s="35" customFormat="1" spans="3:30">
      <c r="C2648" s="144"/>
      <c r="F2648" s="52"/>
      <c r="G2648" s="52"/>
      <c r="P2648" s="37"/>
      <c r="Q2648" s="38"/>
      <c r="AC2648" s="39"/>
      <c r="AD2648" s="40"/>
    </row>
    <row r="2649" s="35" customFormat="1" spans="3:30">
      <c r="C2649" s="144"/>
      <c r="F2649" s="52"/>
      <c r="G2649" s="52"/>
      <c r="P2649" s="37"/>
      <c r="Q2649" s="38"/>
      <c r="AC2649" s="39"/>
      <c r="AD2649" s="40"/>
    </row>
    <row r="2650" s="35" customFormat="1" spans="3:30">
      <c r="C2650" s="144"/>
      <c r="F2650" s="52"/>
      <c r="G2650" s="52"/>
      <c r="P2650" s="37"/>
      <c r="Q2650" s="38"/>
      <c r="AC2650" s="39"/>
      <c r="AD2650" s="40"/>
    </row>
    <row r="2651" s="35" customFormat="1" spans="3:30">
      <c r="C2651" s="144"/>
      <c r="F2651" s="52"/>
      <c r="G2651" s="52"/>
      <c r="P2651" s="37"/>
      <c r="Q2651" s="38"/>
      <c r="AC2651" s="39"/>
      <c r="AD2651" s="40"/>
    </row>
    <row r="2652" s="35" customFormat="1" spans="3:30">
      <c r="C2652" s="144"/>
      <c r="F2652" s="52"/>
      <c r="G2652" s="52"/>
      <c r="P2652" s="37"/>
      <c r="Q2652" s="38"/>
      <c r="AC2652" s="39"/>
      <c r="AD2652" s="40"/>
    </row>
    <row r="2653" s="35" customFormat="1" spans="3:30">
      <c r="C2653" s="144"/>
      <c r="F2653" s="52"/>
      <c r="G2653" s="52"/>
      <c r="P2653" s="37"/>
      <c r="Q2653" s="38"/>
      <c r="AC2653" s="39"/>
      <c r="AD2653" s="40"/>
    </row>
    <row r="2654" s="35" customFormat="1" spans="3:30">
      <c r="C2654" s="144"/>
      <c r="F2654" s="52"/>
      <c r="G2654" s="52"/>
      <c r="P2654" s="37"/>
      <c r="Q2654" s="38"/>
      <c r="AC2654" s="39"/>
      <c r="AD2654" s="40"/>
    </row>
    <row r="2655" s="35" customFormat="1" spans="3:30">
      <c r="C2655" s="144"/>
      <c r="F2655" s="52"/>
      <c r="G2655" s="52"/>
      <c r="P2655" s="37"/>
      <c r="Q2655" s="38"/>
      <c r="AC2655" s="39"/>
      <c r="AD2655" s="40"/>
    </row>
    <row r="2656" s="35" customFormat="1" spans="3:30">
      <c r="C2656" s="144"/>
      <c r="F2656" s="52"/>
      <c r="G2656" s="52"/>
      <c r="P2656" s="37"/>
      <c r="Q2656" s="38"/>
      <c r="AC2656" s="39"/>
      <c r="AD2656" s="40"/>
    </row>
    <row r="2657" s="35" customFormat="1" spans="3:30">
      <c r="C2657" s="144"/>
      <c r="F2657" s="52"/>
      <c r="G2657" s="52"/>
      <c r="P2657" s="37"/>
      <c r="Q2657" s="38"/>
      <c r="AC2657" s="39"/>
      <c r="AD2657" s="40"/>
    </row>
    <row r="2658" s="35" customFormat="1" spans="3:30">
      <c r="C2658" s="144"/>
      <c r="F2658" s="52"/>
      <c r="G2658" s="52"/>
      <c r="P2658" s="37"/>
      <c r="Q2658" s="38"/>
      <c r="AC2658" s="39"/>
      <c r="AD2658" s="40"/>
    </row>
    <row r="2659" s="35" customFormat="1" spans="3:30">
      <c r="C2659" s="144"/>
      <c r="F2659" s="52"/>
      <c r="G2659" s="52"/>
      <c r="P2659" s="37"/>
      <c r="Q2659" s="38"/>
      <c r="AC2659" s="39"/>
      <c r="AD2659" s="40"/>
    </row>
    <row r="2660" s="35" customFormat="1" spans="3:30">
      <c r="C2660" s="144"/>
      <c r="F2660" s="52"/>
      <c r="G2660" s="52"/>
      <c r="P2660" s="37"/>
      <c r="Q2660" s="38"/>
      <c r="AC2660" s="39"/>
      <c r="AD2660" s="40"/>
    </row>
    <row r="2661" s="35" customFormat="1" spans="3:30">
      <c r="C2661" s="144"/>
      <c r="F2661" s="52"/>
      <c r="G2661" s="52"/>
      <c r="P2661" s="37"/>
      <c r="Q2661" s="38"/>
      <c r="AC2661" s="39"/>
      <c r="AD2661" s="40"/>
    </row>
    <row r="2662" s="35" customFormat="1" spans="3:30">
      <c r="C2662" s="144"/>
      <c r="F2662" s="52"/>
      <c r="G2662" s="52"/>
      <c r="P2662" s="37"/>
      <c r="Q2662" s="38"/>
      <c r="AC2662" s="39"/>
      <c r="AD2662" s="40"/>
    </row>
    <row r="2663" s="35" customFormat="1" spans="3:30">
      <c r="C2663" s="144"/>
      <c r="F2663" s="52"/>
      <c r="G2663" s="52"/>
      <c r="P2663" s="37"/>
      <c r="Q2663" s="38"/>
      <c r="AC2663" s="39"/>
      <c r="AD2663" s="40"/>
    </row>
    <row r="2664" s="35" customFormat="1" spans="3:30">
      <c r="C2664" s="144"/>
      <c r="F2664" s="52"/>
      <c r="G2664" s="52"/>
      <c r="P2664" s="37"/>
      <c r="Q2664" s="38"/>
      <c r="AC2664" s="39"/>
      <c r="AD2664" s="40"/>
    </row>
    <row r="2665" s="35" customFormat="1" spans="3:30">
      <c r="C2665" s="144"/>
      <c r="F2665" s="52"/>
      <c r="G2665" s="52"/>
      <c r="P2665" s="37"/>
      <c r="Q2665" s="38"/>
      <c r="AC2665" s="39"/>
      <c r="AD2665" s="40"/>
    </row>
    <row r="2666" s="35" customFormat="1" spans="3:30">
      <c r="C2666" s="144"/>
      <c r="F2666" s="52"/>
      <c r="G2666" s="52"/>
      <c r="P2666" s="37"/>
      <c r="Q2666" s="38"/>
      <c r="AC2666" s="39"/>
      <c r="AD2666" s="40"/>
    </row>
    <row r="2667" s="35" customFormat="1" spans="3:30">
      <c r="C2667" s="144"/>
      <c r="F2667" s="52"/>
      <c r="G2667" s="52"/>
      <c r="P2667" s="37"/>
      <c r="Q2667" s="38"/>
      <c r="AC2667" s="39"/>
      <c r="AD2667" s="40"/>
    </row>
    <row r="2668" s="35" customFormat="1" spans="3:30">
      <c r="C2668" s="144"/>
      <c r="F2668" s="52"/>
      <c r="G2668" s="52"/>
      <c r="P2668" s="37"/>
      <c r="Q2668" s="38"/>
      <c r="AC2668" s="39"/>
      <c r="AD2668" s="40"/>
    </row>
    <row r="2669" s="35" customFormat="1" spans="3:30">
      <c r="C2669" s="144"/>
      <c r="F2669" s="52"/>
      <c r="G2669" s="52"/>
      <c r="P2669" s="37"/>
      <c r="Q2669" s="38"/>
      <c r="AC2669" s="39"/>
      <c r="AD2669" s="40"/>
    </row>
    <row r="2670" s="35" customFormat="1" spans="3:30">
      <c r="C2670" s="144"/>
      <c r="F2670" s="52"/>
      <c r="G2670" s="52"/>
      <c r="P2670" s="37"/>
      <c r="Q2670" s="38"/>
      <c r="AC2670" s="39"/>
      <c r="AD2670" s="40"/>
    </row>
    <row r="2671" s="35" customFormat="1" spans="3:30">
      <c r="C2671" s="144"/>
      <c r="F2671" s="52"/>
      <c r="G2671" s="52"/>
      <c r="P2671" s="37"/>
      <c r="Q2671" s="38"/>
      <c r="AC2671" s="39"/>
      <c r="AD2671" s="40"/>
    </row>
    <row r="2672" s="35" customFormat="1" spans="3:30">
      <c r="C2672" s="144"/>
      <c r="F2672" s="52"/>
      <c r="G2672" s="52"/>
      <c r="P2672" s="37"/>
      <c r="Q2672" s="38"/>
      <c r="AC2672" s="39"/>
      <c r="AD2672" s="40"/>
    </row>
    <row r="2673" s="35" customFormat="1" spans="3:30">
      <c r="C2673" s="144"/>
      <c r="F2673" s="52"/>
      <c r="G2673" s="52"/>
      <c r="P2673" s="37"/>
      <c r="Q2673" s="38"/>
      <c r="AC2673" s="39"/>
      <c r="AD2673" s="40"/>
    </row>
    <row r="2674" s="35" customFormat="1" spans="3:30">
      <c r="C2674" s="144"/>
      <c r="F2674" s="52"/>
      <c r="G2674" s="52"/>
      <c r="P2674" s="37"/>
      <c r="Q2674" s="38"/>
      <c r="AC2674" s="39"/>
      <c r="AD2674" s="40"/>
    </row>
    <row r="2675" s="35" customFormat="1" spans="3:30">
      <c r="C2675" s="144"/>
      <c r="F2675" s="52"/>
      <c r="G2675" s="52"/>
      <c r="P2675" s="37"/>
      <c r="Q2675" s="38"/>
      <c r="AC2675" s="39"/>
      <c r="AD2675" s="40"/>
    </row>
    <row r="2676" s="35" customFormat="1" spans="3:30">
      <c r="C2676" s="144"/>
      <c r="F2676" s="52"/>
      <c r="G2676" s="52"/>
      <c r="P2676" s="37"/>
      <c r="Q2676" s="38"/>
      <c r="AC2676" s="39"/>
      <c r="AD2676" s="40"/>
    </row>
    <row r="2677" s="35" customFormat="1" spans="3:30">
      <c r="C2677" s="144"/>
      <c r="F2677" s="52"/>
      <c r="G2677" s="52"/>
      <c r="P2677" s="37"/>
      <c r="Q2677" s="38"/>
      <c r="AC2677" s="39"/>
      <c r="AD2677" s="40"/>
    </row>
    <row r="2678" s="35" customFormat="1" spans="3:30">
      <c r="C2678" s="144"/>
      <c r="F2678" s="52"/>
      <c r="G2678" s="52"/>
      <c r="P2678" s="37"/>
      <c r="Q2678" s="38"/>
      <c r="AC2678" s="39"/>
      <c r="AD2678" s="40"/>
    </row>
    <row r="2679" s="35" customFormat="1" spans="3:30">
      <c r="C2679" s="144"/>
      <c r="F2679" s="52"/>
      <c r="G2679" s="52"/>
      <c r="P2679" s="37"/>
      <c r="Q2679" s="38"/>
      <c r="AC2679" s="39"/>
      <c r="AD2679" s="40"/>
    </row>
    <row r="2680" s="35" customFormat="1" spans="3:30">
      <c r="C2680" s="144"/>
      <c r="F2680" s="52"/>
      <c r="G2680" s="52"/>
      <c r="P2680" s="37"/>
      <c r="Q2680" s="38"/>
      <c r="AC2680" s="39"/>
      <c r="AD2680" s="40"/>
    </row>
    <row r="2681" s="35" customFormat="1" spans="3:30">
      <c r="C2681" s="144"/>
      <c r="F2681" s="52"/>
      <c r="G2681" s="52"/>
      <c r="P2681" s="37"/>
      <c r="Q2681" s="38"/>
      <c r="AC2681" s="39"/>
      <c r="AD2681" s="40"/>
    </row>
    <row r="2682" s="35" customFormat="1" spans="3:30">
      <c r="C2682" s="144"/>
      <c r="F2682" s="52"/>
      <c r="G2682" s="52"/>
      <c r="P2682" s="37"/>
      <c r="Q2682" s="38"/>
      <c r="AC2682" s="39"/>
      <c r="AD2682" s="40"/>
    </row>
    <row r="2683" s="35" customFormat="1" spans="3:30">
      <c r="C2683" s="144"/>
      <c r="F2683" s="52"/>
      <c r="G2683" s="52"/>
      <c r="P2683" s="37"/>
      <c r="Q2683" s="38"/>
      <c r="AC2683" s="39"/>
      <c r="AD2683" s="40"/>
    </row>
    <row r="2684" s="35" customFormat="1" spans="3:30">
      <c r="C2684" s="144"/>
      <c r="F2684" s="52"/>
      <c r="G2684" s="52"/>
      <c r="P2684" s="37"/>
      <c r="Q2684" s="38"/>
      <c r="AC2684" s="39"/>
      <c r="AD2684" s="40"/>
    </row>
    <row r="2685" s="35" customFormat="1" spans="3:30">
      <c r="C2685" s="144"/>
      <c r="F2685" s="52"/>
      <c r="G2685" s="52"/>
      <c r="P2685" s="37"/>
      <c r="Q2685" s="38"/>
      <c r="AC2685" s="39"/>
      <c r="AD2685" s="40"/>
    </row>
    <row r="2686" s="35" customFormat="1" spans="3:30">
      <c r="C2686" s="144"/>
      <c r="F2686" s="52"/>
      <c r="G2686" s="52"/>
      <c r="P2686" s="37"/>
      <c r="Q2686" s="38"/>
      <c r="AC2686" s="39"/>
      <c r="AD2686" s="40"/>
    </row>
    <row r="2687" s="35" customFormat="1" spans="3:30">
      <c r="C2687" s="144"/>
      <c r="F2687" s="52"/>
      <c r="G2687" s="52"/>
      <c r="P2687" s="37"/>
      <c r="Q2687" s="38"/>
      <c r="AC2687" s="39"/>
      <c r="AD2687" s="40"/>
    </row>
    <row r="2688" s="35" customFormat="1" spans="3:30">
      <c r="C2688" s="144"/>
      <c r="F2688" s="52"/>
      <c r="G2688" s="52"/>
      <c r="P2688" s="37"/>
      <c r="Q2688" s="38"/>
      <c r="AC2688" s="39"/>
      <c r="AD2688" s="40"/>
    </row>
    <row r="2689" s="35" customFormat="1" spans="3:30">
      <c r="C2689" s="144"/>
      <c r="F2689" s="52"/>
      <c r="G2689" s="52"/>
      <c r="P2689" s="37"/>
      <c r="Q2689" s="38"/>
      <c r="AC2689" s="39"/>
      <c r="AD2689" s="40"/>
    </row>
    <row r="2690" s="35" customFormat="1" spans="3:30">
      <c r="C2690" s="144"/>
      <c r="F2690" s="52"/>
      <c r="G2690" s="52"/>
      <c r="P2690" s="37"/>
      <c r="Q2690" s="38"/>
      <c r="AC2690" s="39"/>
      <c r="AD2690" s="40"/>
    </row>
    <row r="2691" s="35" customFormat="1" spans="3:30">
      <c r="C2691" s="144"/>
      <c r="F2691" s="52"/>
      <c r="G2691" s="52"/>
      <c r="P2691" s="37"/>
      <c r="Q2691" s="38"/>
      <c r="AC2691" s="39"/>
      <c r="AD2691" s="40"/>
    </row>
    <row r="2692" s="35" customFormat="1" spans="3:30">
      <c r="C2692" s="144"/>
      <c r="F2692" s="52"/>
      <c r="G2692" s="52"/>
      <c r="P2692" s="37"/>
      <c r="Q2692" s="38"/>
      <c r="AC2692" s="39"/>
      <c r="AD2692" s="40"/>
    </row>
    <row r="2693" s="35" customFormat="1" spans="3:30">
      <c r="C2693" s="144"/>
      <c r="F2693" s="52"/>
      <c r="G2693" s="52"/>
      <c r="P2693" s="37"/>
      <c r="Q2693" s="38"/>
      <c r="AC2693" s="39"/>
      <c r="AD2693" s="40"/>
    </row>
    <row r="2694" s="35" customFormat="1" spans="3:30">
      <c r="C2694" s="144"/>
      <c r="F2694" s="52"/>
      <c r="G2694" s="52"/>
      <c r="P2694" s="37"/>
      <c r="Q2694" s="38"/>
      <c r="AC2694" s="39"/>
      <c r="AD2694" s="40"/>
    </row>
    <row r="2695" s="35" customFormat="1" spans="3:30">
      <c r="C2695" s="144"/>
      <c r="F2695" s="52"/>
      <c r="G2695" s="52"/>
      <c r="P2695" s="37"/>
      <c r="Q2695" s="38"/>
      <c r="AC2695" s="39"/>
      <c r="AD2695" s="40"/>
    </row>
    <row r="2696" s="35" customFormat="1" spans="3:30">
      <c r="C2696" s="144"/>
      <c r="F2696" s="52"/>
      <c r="G2696" s="52"/>
      <c r="P2696" s="37"/>
      <c r="Q2696" s="38"/>
      <c r="AC2696" s="39"/>
      <c r="AD2696" s="40"/>
    </row>
    <row r="2697" s="35" customFormat="1" spans="3:30">
      <c r="C2697" s="144"/>
      <c r="F2697" s="52"/>
      <c r="G2697" s="52"/>
      <c r="P2697" s="37"/>
      <c r="Q2697" s="38"/>
      <c r="AC2697" s="39"/>
      <c r="AD2697" s="40"/>
    </row>
    <row r="2698" s="35" customFormat="1" spans="3:30">
      <c r="C2698" s="144"/>
      <c r="F2698" s="52"/>
      <c r="G2698" s="52"/>
      <c r="P2698" s="37"/>
      <c r="Q2698" s="38"/>
      <c r="AC2698" s="39"/>
      <c r="AD2698" s="40"/>
    </row>
    <row r="2699" s="35" customFormat="1" spans="3:30">
      <c r="C2699" s="144"/>
      <c r="F2699" s="52"/>
      <c r="G2699" s="52"/>
      <c r="P2699" s="37"/>
      <c r="Q2699" s="38"/>
      <c r="AC2699" s="39"/>
      <c r="AD2699" s="40"/>
    </row>
    <row r="2700" s="35" customFormat="1" spans="3:30">
      <c r="C2700" s="144"/>
      <c r="F2700" s="52"/>
      <c r="G2700" s="52"/>
      <c r="P2700" s="37"/>
      <c r="Q2700" s="38"/>
      <c r="AC2700" s="39"/>
      <c r="AD2700" s="40"/>
    </row>
    <row r="2701" s="35" customFormat="1" spans="3:30">
      <c r="C2701" s="144"/>
      <c r="F2701" s="52"/>
      <c r="G2701" s="52"/>
      <c r="P2701" s="37"/>
      <c r="Q2701" s="38"/>
      <c r="AC2701" s="39"/>
      <c r="AD2701" s="40"/>
    </row>
    <row r="2702" s="35" customFormat="1" spans="3:30">
      <c r="C2702" s="144"/>
      <c r="F2702" s="52"/>
      <c r="G2702" s="52"/>
      <c r="P2702" s="37"/>
      <c r="Q2702" s="38"/>
      <c r="AC2702" s="39"/>
      <c r="AD2702" s="40"/>
    </row>
    <row r="2703" s="35" customFormat="1" spans="3:30">
      <c r="C2703" s="144"/>
      <c r="F2703" s="52"/>
      <c r="G2703" s="52"/>
      <c r="P2703" s="37"/>
      <c r="Q2703" s="38"/>
      <c r="AC2703" s="39"/>
      <c r="AD2703" s="40"/>
    </row>
    <row r="2704" s="35" customFormat="1" spans="3:30">
      <c r="C2704" s="144"/>
      <c r="F2704" s="52"/>
      <c r="G2704" s="52"/>
      <c r="P2704" s="37"/>
      <c r="Q2704" s="38"/>
      <c r="AC2704" s="39"/>
      <c r="AD2704" s="40"/>
    </row>
    <row r="2705" s="35" customFormat="1" spans="3:30">
      <c r="C2705" s="144"/>
      <c r="F2705" s="52"/>
      <c r="G2705" s="52"/>
      <c r="P2705" s="37"/>
      <c r="Q2705" s="38"/>
      <c r="AC2705" s="39"/>
      <c r="AD2705" s="40"/>
    </row>
    <row r="2706" s="35" customFormat="1" spans="3:30">
      <c r="C2706" s="144"/>
      <c r="F2706" s="52"/>
      <c r="G2706" s="52"/>
      <c r="P2706" s="37"/>
      <c r="Q2706" s="38"/>
      <c r="AC2706" s="39"/>
      <c r="AD2706" s="40"/>
    </row>
    <row r="2707" s="35" customFormat="1" spans="3:30">
      <c r="C2707" s="144"/>
      <c r="F2707" s="52"/>
      <c r="G2707" s="52"/>
      <c r="P2707" s="37"/>
      <c r="Q2707" s="38"/>
      <c r="AC2707" s="39"/>
      <c r="AD2707" s="40"/>
    </row>
    <row r="2708" s="35" customFormat="1" spans="3:30">
      <c r="C2708" s="144"/>
      <c r="F2708" s="52"/>
      <c r="G2708" s="52"/>
      <c r="P2708" s="37"/>
      <c r="Q2708" s="38"/>
      <c r="AC2708" s="39"/>
      <c r="AD2708" s="40"/>
    </row>
    <row r="2709" s="35" customFormat="1" spans="3:30">
      <c r="C2709" s="144"/>
      <c r="F2709" s="52"/>
      <c r="G2709" s="52"/>
      <c r="P2709" s="37"/>
      <c r="Q2709" s="38"/>
      <c r="AC2709" s="39"/>
      <c r="AD2709" s="40"/>
    </row>
    <row r="2710" s="35" customFormat="1" spans="3:30">
      <c r="C2710" s="144"/>
      <c r="F2710" s="52"/>
      <c r="G2710" s="52"/>
      <c r="P2710" s="37"/>
      <c r="Q2710" s="38"/>
      <c r="AC2710" s="39"/>
      <c r="AD2710" s="40"/>
    </row>
    <row r="2711" s="35" customFormat="1" spans="3:30">
      <c r="C2711" s="144"/>
      <c r="F2711" s="52"/>
      <c r="G2711" s="52"/>
      <c r="P2711" s="37"/>
      <c r="Q2711" s="38"/>
      <c r="AC2711" s="39"/>
      <c r="AD2711" s="40"/>
    </row>
    <row r="2712" s="35" customFormat="1" spans="3:30">
      <c r="C2712" s="144"/>
      <c r="F2712" s="52"/>
      <c r="G2712" s="52"/>
      <c r="P2712" s="37"/>
      <c r="Q2712" s="38"/>
      <c r="AC2712" s="39"/>
      <c r="AD2712" s="40"/>
    </row>
    <row r="2713" s="35" customFormat="1" spans="3:30">
      <c r="C2713" s="144"/>
      <c r="F2713" s="52"/>
      <c r="G2713" s="52"/>
      <c r="P2713" s="37"/>
      <c r="Q2713" s="38"/>
      <c r="AC2713" s="39"/>
      <c r="AD2713" s="40"/>
    </row>
    <row r="2714" s="35" customFormat="1" spans="3:30">
      <c r="C2714" s="144"/>
      <c r="F2714" s="52"/>
      <c r="G2714" s="52"/>
      <c r="P2714" s="37"/>
      <c r="Q2714" s="38"/>
      <c r="AC2714" s="39"/>
      <c r="AD2714" s="40"/>
    </row>
    <row r="2715" s="35" customFormat="1" spans="3:30">
      <c r="C2715" s="144"/>
      <c r="F2715" s="52"/>
      <c r="G2715" s="52"/>
      <c r="P2715" s="37"/>
      <c r="Q2715" s="38"/>
      <c r="AC2715" s="39"/>
      <c r="AD2715" s="40"/>
    </row>
    <row r="2716" s="35" customFormat="1" spans="3:30">
      <c r="C2716" s="144"/>
      <c r="F2716" s="52"/>
      <c r="G2716" s="52"/>
      <c r="P2716" s="37"/>
      <c r="Q2716" s="38"/>
      <c r="AC2716" s="39"/>
      <c r="AD2716" s="40"/>
    </row>
    <row r="2717" s="35" customFormat="1" spans="3:30">
      <c r="C2717" s="144"/>
      <c r="F2717" s="52"/>
      <c r="G2717" s="52"/>
      <c r="P2717" s="37"/>
      <c r="Q2717" s="38"/>
      <c r="AC2717" s="39"/>
      <c r="AD2717" s="40"/>
    </row>
    <row r="2718" s="35" customFormat="1" spans="3:30">
      <c r="C2718" s="144"/>
      <c r="F2718" s="52"/>
      <c r="G2718" s="52"/>
      <c r="P2718" s="37"/>
      <c r="Q2718" s="38"/>
      <c r="AC2718" s="39"/>
      <c r="AD2718" s="40"/>
    </row>
    <row r="2719" s="35" customFormat="1" spans="3:30">
      <c r="C2719" s="144"/>
      <c r="F2719" s="52"/>
      <c r="G2719" s="52"/>
      <c r="P2719" s="37"/>
      <c r="Q2719" s="38"/>
      <c r="AC2719" s="39"/>
      <c r="AD2719" s="40"/>
    </row>
    <row r="2720" s="35" customFormat="1" spans="3:30">
      <c r="C2720" s="144"/>
      <c r="F2720" s="52"/>
      <c r="G2720" s="52"/>
      <c r="P2720" s="37"/>
      <c r="Q2720" s="38"/>
      <c r="AC2720" s="39"/>
      <c r="AD2720" s="40"/>
    </row>
    <row r="2721" s="35" customFormat="1" spans="3:30">
      <c r="C2721" s="144"/>
      <c r="F2721" s="52"/>
      <c r="G2721" s="52"/>
      <c r="P2721" s="37"/>
      <c r="Q2721" s="38"/>
      <c r="AC2721" s="39"/>
      <c r="AD2721" s="40"/>
    </row>
    <row r="2722" s="35" customFormat="1" spans="3:30">
      <c r="C2722" s="144"/>
      <c r="F2722" s="52"/>
      <c r="G2722" s="52"/>
      <c r="P2722" s="37"/>
      <c r="Q2722" s="38"/>
      <c r="AC2722" s="39"/>
      <c r="AD2722" s="40"/>
    </row>
    <row r="2723" s="35" customFormat="1" spans="3:30">
      <c r="C2723" s="144"/>
      <c r="F2723" s="52"/>
      <c r="G2723" s="52"/>
      <c r="P2723" s="37"/>
      <c r="Q2723" s="38"/>
      <c r="AC2723" s="39"/>
      <c r="AD2723" s="40"/>
    </row>
    <row r="2724" s="35" customFormat="1" spans="3:30">
      <c r="C2724" s="144"/>
      <c r="F2724" s="52"/>
      <c r="G2724" s="52"/>
      <c r="P2724" s="37"/>
      <c r="Q2724" s="38"/>
      <c r="AC2724" s="39"/>
      <c r="AD2724" s="40"/>
    </row>
    <row r="2725" s="35" customFormat="1" spans="3:30">
      <c r="C2725" s="144"/>
      <c r="F2725" s="52"/>
      <c r="G2725" s="52"/>
      <c r="P2725" s="37"/>
      <c r="Q2725" s="38"/>
      <c r="AC2725" s="39"/>
      <c r="AD2725" s="40"/>
    </row>
    <row r="2726" s="35" customFormat="1" spans="3:30">
      <c r="C2726" s="144"/>
      <c r="F2726" s="52"/>
      <c r="G2726" s="52"/>
      <c r="P2726" s="37"/>
      <c r="Q2726" s="38"/>
      <c r="AC2726" s="39"/>
      <c r="AD2726" s="40"/>
    </row>
    <row r="2727" s="35" customFormat="1" spans="3:30">
      <c r="C2727" s="144"/>
      <c r="F2727" s="52"/>
      <c r="G2727" s="52"/>
      <c r="P2727" s="37"/>
      <c r="Q2727" s="38"/>
      <c r="AC2727" s="39"/>
      <c r="AD2727" s="40"/>
    </row>
    <row r="2728" s="35" customFormat="1" spans="3:30">
      <c r="C2728" s="144"/>
      <c r="F2728" s="52"/>
      <c r="G2728" s="52"/>
      <c r="P2728" s="37"/>
      <c r="Q2728" s="38"/>
      <c r="AC2728" s="39"/>
      <c r="AD2728" s="40"/>
    </row>
    <row r="2729" s="35" customFormat="1" spans="3:30">
      <c r="C2729" s="144"/>
      <c r="F2729" s="52"/>
      <c r="G2729" s="52"/>
      <c r="P2729" s="37"/>
      <c r="Q2729" s="38"/>
      <c r="AC2729" s="39"/>
      <c r="AD2729" s="40"/>
    </row>
    <row r="2730" s="35" customFormat="1" spans="3:30">
      <c r="C2730" s="144"/>
      <c r="F2730" s="52"/>
      <c r="G2730" s="52"/>
      <c r="P2730" s="37"/>
      <c r="Q2730" s="38"/>
      <c r="AC2730" s="39"/>
      <c r="AD2730" s="40"/>
    </row>
    <row r="2731" s="35" customFormat="1" spans="3:30">
      <c r="C2731" s="144"/>
      <c r="F2731" s="52"/>
      <c r="G2731" s="52"/>
      <c r="P2731" s="37"/>
      <c r="Q2731" s="38"/>
      <c r="AC2731" s="39"/>
      <c r="AD2731" s="40"/>
    </row>
    <row r="2732" s="35" customFormat="1" spans="3:30">
      <c r="C2732" s="144"/>
      <c r="F2732" s="52"/>
      <c r="G2732" s="52"/>
      <c r="P2732" s="37"/>
      <c r="Q2732" s="38"/>
      <c r="AC2732" s="39"/>
      <c r="AD2732" s="40"/>
    </row>
    <row r="2733" s="35" customFormat="1" spans="3:30">
      <c r="C2733" s="144"/>
      <c r="F2733" s="52"/>
      <c r="G2733" s="52"/>
      <c r="P2733" s="37"/>
      <c r="Q2733" s="38"/>
      <c r="AC2733" s="39"/>
      <c r="AD2733" s="40"/>
    </row>
    <row r="2734" s="35" customFormat="1" spans="3:30">
      <c r="C2734" s="144"/>
      <c r="F2734" s="52"/>
      <c r="G2734" s="52"/>
      <c r="P2734" s="37"/>
      <c r="Q2734" s="38"/>
      <c r="AC2734" s="39"/>
      <c r="AD2734" s="40"/>
    </row>
    <row r="2735" s="35" customFormat="1" spans="3:30">
      <c r="C2735" s="144"/>
      <c r="F2735" s="52"/>
      <c r="G2735" s="52"/>
      <c r="P2735" s="37"/>
      <c r="Q2735" s="38"/>
      <c r="AC2735" s="39"/>
      <c r="AD2735" s="40"/>
    </row>
    <row r="2736" s="35" customFormat="1" spans="3:30">
      <c r="C2736" s="144"/>
      <c r="F2736" s="52"/>
      <c r="G2736" s="52"/>
      <c r="P2736" s="37"/>
      <c r="Q2736" s="38"/>
      <c r="AC2736" s="39"/>
      <c r="AD2736" s="40"/>
    </row>
    <row r="2737" s="35" customFormat="1" spans="3:30">
      <c r="C2737" s="144"/>
      <c r="F2737" s="52"/>
      <c r="G2737" s="52"/>
      <c r="P2737" s="37"/>
      <c r="Q2737" s="38"/>
      <c r="AC2737" s="39"/>
      <c r="AD2737" s="40"/>
    </row>
    <row r="2738" s="35" customFormat="1" spans="3:30">
      <c r="C2738" s="144"/>
      <c r="F2738" s="52"/>
      <c r="G2738" s="52"/>
      <c r="P2738" s="37"/>
      <c r="Q2738" s="38"/>
      <c r="AC2738" s="39"/>
      <c r="AD2738" s="40"/>
    </row>
    <row r="2739" s="35" customFormat="1" spans="3:30">
      <c r="C2739" s="144"/>
      <c r="F2739" s="52"/>
      <c r="G2739" s="52"/>
      <c r="P2739" s="37"/>
      <c r="Q2739" s="38"/>
      <c r="AC2739" s="39"/>
      <c r="AD2739" s="40"/>
    </row>
    <row r="2740" s="35" customFormat="1" spans="3:30">
      <c r="C2740" s="144"/>
      <c r="F2740" s="52"/>
      <c r="G2740" s="52"/>
      <c r="P2740" s="37"/>
      <c r="Q2740" s="38"/>
      <c r="AC2740" s="39"/>
      <c r="AD2740" s="40"/>
    </row>
    <row r="2741" s="35" customFormat="1" spans="3:30">
      <c r="C2741" s="144"/>
      <c r="F2741" s="52"/>
      <c r="G2741" s="52"/>
      <c r="P2741" s="37"/>
      <c r="Q2741" s="38"/>
      <c r="AC2741" s="39"/>
      <c r="AD2741" s="40"/>
    </row>
    <row r="2742" s="35" customFormat="1" spans="3:30">
      <c r="C2742" s="144"/>
      <c r="F2742" s="52"/>
      <c r="G2742" s="52"/>
      <c r="P2742" s="37"/>
      <c r="Q2742" s="38"/>
      <c r="AC2742" s="39"/>
      <c r="AD2742" s="40"/>
    </row>
    <row r="2743" s="35" customFormat="1" spans="3:30">
      <c r="C2743" s="144"/>
      <c r="F2743" s="52"/>
      <c r="G2743" s="52"/>
      <c r="P2743" s="37"/>
      <c r="Q2743" s="38"/>
      <c r="AC2743" s="39"/>
      <c r="AD2743" s="40"/>
    </row>
    <row r="2744" s="35" customFormat="1" spans="3:30">
      <c r="C2744" s="144"/>
      <c r="F2744" s="52"/>
      <c r="G2744" s="52"/>
      <c r="P2744" s="37"/>
      <c r="Q2744" s="38"/>
      <c r="AC2744" s="39"/>
      <c r="AD2744" s="40"/>
    </row>
    <row r="2745" s="35" customFormat="1" spans="3:30">
      <c r="C2745" s="144"/>
      <c r="F2745" s="52"/>
      <c r="G2745" s="52"/>
      <c r="P2745" s="37"/>
      <c r="Q2745" s="38"/>
      <c r="AC2745" s="39"/>
      <c r="AD2745" s="40"/>
    </row>
    <row r="2746" s="35" customFormat="1" spans="3:30">
      <c r="C2746" s="144"/>
      <c r="F2746" s="52"/>
      <c r="G2746" s="52"/>
      <c r="P2746" s="37"/>
      <c r="Q2746" s="38"/>
      <c r="AC2746" s="39"/>
      <c r="AD2746" s="40"/>
    </row>
    <row r="2747" s="35" customFormat="1" spans="3:30">
      <c r="C2747" s="144"/>
      <c r="F2747" s="52"/>
      <c r="G2747" s="52"/>
      <c r="P2747" s="37"/>
      <c r="Q2747" s="38"/>
      <c r="AC2747" s="39"/>
      <c r="AD2747" s="40"/>
    </row>
    <row r="2748" s="35" customFormat="1" spans="3:30">
      <c r="C2748" s="144"/>
      <c r="F2748" s="52"/>
      <c r="G2748" s="52"/>
      <c r="P2748" s="37"/>
      <c r="Q2748" s="38"/>
      <c r="AC2748" s="39"/>
      <c r="AD2748" s="40"/>
    </row>
    <row r="2749" s="35" customFormat="1" spans="3:30">
      <c r="C2749" s="144"/>
      <c r="F2749" s="52"/>
      <c r="G2749" s="52"/>
      <c r="P2749" s="37"/>
      <c r="Q2749" s="38"/>
      <c r="AC2749" s="39"/>
      <c r="AD2749" s="40"/>
    </row>
    <row r="2750" s="35" customFormat="1" spans="3:30">
      <c r="C2750" s="144"/>
      <c r="F2750" s="52"/>
      <c r="G2750" s="52"/>
      <c r="P2750" s="37"/>
      <c r="Q2750" s="38"/>
      <c r="AC2750" s="39"/>
      <c r="AD2750" s="40"/>
    </row>
    <row r="2751" s="35" customFormat="1" spans="3:30">
      <c r="C2751" s="144"/>
      <c r="F2751" s="52"/>
      <c r="G2751" s="52"/>
      <c r="P2751" s="37"/>
      <c r="Q2751" s="38"/>
      <c r="AC2751" s="39"/>
      <c r="AD2751" s="40"/>
    </row>
    <row r="2752" s="35" customFormat="1" spans="3:30">
      <c r="C2752" s="144"/>
      <c r="F2752" s="52"/>
      <c r="G2752" s="52"/>
      <c r="P2752" s="37"/>
      <c r="Q2752" s="38"/>
      <c r="AC2752" s="39"/>
      <c r="AD2752" s="40"/>
    </row>
    <row r="2753" s="35" customFormat="1" spans="3:30">
      <c r="C2753" s="144"/>
      <c r="F2753" s="52"/>
      <c r="G2753" s="52"/>
      <c r="P2753" s="37"/>
      <c r="Q2753" s="38"/>
      <c r="AC2753" s="39"/>
      <c r="AD2753" s="40"/>
    </row>
    <row r="2754" s="35" customFormat="1" spans="3:30">
      <c r="C2754" s="144"/>
      <c r="F2754" s="52"/>
      <c r="G2754" s="52"/>
      <c r="P2754" s="37"/>
      <c r="Q2754" s="38"/>
      <c r="AC2754" s="39"/>
      <c r="AD2754" s="40"/>
    </row>
    <row r="2755" s="35" customFormat="1" spans="3:30">
      <c r="C2755" s="144"/>
      <c r="F2755" s="52"/>
      <c r="G2755" s="52"/>
      <c r="P2755" s="37"/>
      <c r="Q2755" s="38"/>
      <c r="AC2755" s="39"/>
      <c r="AD2755" s="40"/>
    </row>
    <row r="2756" s="35" customFormat="1" spans="3:30">
      <c r="C2756" s="144"/>
      <c r="F2756" s="52"/>
      <c r="G2756" s="52"/>
      <c r="P2756" s="37"/>
      <c r="Q2756" s="38"/>
      <c r="AC2756" s="39"/>
      <c r="AD2756" s="40"/>
    </row>
    <row r="2757" s="35" customFormat="1" spans="3:30">
      <c r="C2757" s="144"/>
      <c r="F2757" s="52"/>
      <c r="G2757" s="52"/>
      <c r="P2757" s="37"/>
      <c r="Q2757" s="38"/>
      <c r="AC2757" s="39"/>
      <c r="AD2757" s="40"/>
    </row>
    <row r="2758" s="35" customFormat="1" spans="3:30">
      <c r="C2758" s="144"/>
      <c r="F2758" s="52"/>
      <c r="G2758" s="52"/>
      <c r="P2758" s="37"/>
      <c r="Q2758" s="38"/>
      <c r="AC2758" s="39"/>
      <c r="AD2758" s="40"/>
    </row>
    <row r="2759" s="35" customFormat="1" spans="3:30">
      <c r="C2759" s="144"/>
      <c r="F2759" s="52"/>
      <c r="G2759" s="52"/>
      <c r="P2759" s="37"/>
      <c r="Q2759" s="38"/>
      <c r="AC2759" s="39"/>
      <c r="AD2759" s="40"/>
    </row>
    <row r="2760" s="35" customFormat="1" spans="3:30">
      <c r="C2760" s="144"/>
      <c r="F2760" s="52"/>
      <c r="G2760" s="52"/>
      <c r="P2760" s="37"/>
      <c r="Q2760" s="38"/>
      <c r="AC2760" s="39"/>
      <c r="AD2760" s="40"/>
    </row>
    <row r="2761" s="35" customFormat="1" spans="3:30">
      <c r="C2761" s="144"/>
      <c r="F2761" s="52"/>
      <c r="G2761" s="52"/>
      <c r="P2761" s="37"/>
      <c r="Q2761" s="38"/>
      <c r="AC2761" s="39"/>
      <c r="AD2761" s="40"/>
    </row>
    <row r="2762" s="35" customFormat="1" spans="3:30">
      <c r="C2762" s="144"/>
      <c r="F2762" s="52"/>
      <c r="G2762" s="52"/>
      <c r="P2762" s="37"/>
      <c r="Q2762" s="38"/>
      <c r="AC2762" s="39"/>
      <c r="AD2762" s="40"/>
    </row>
    <row r="2763" s="35" customFormat="1" spans="3:30">
      <c r="C2763" s="144"/>
      <c r="F2763" s="52"/>
      <c r="G2763" s="52"/>
      <c r="P2763" s="37"/>
      <c r="Q2763" s="38"/>
      <c r="AC2763" s="39"/>
      <c r="AD2763" s="40"/>
    </row>
    <row r="2764" s="35" customFormat="1" spans="3:30">
      <c r="C2764" s="144"/>
      <c r="F2764" s="52"/>
      <c r="G2764" s="52"/>
      <c r="P2764" s="37"/>
      <c r="Q2764" s="38"/>
      <c r="AC2764" s="39"/>
      <c r="AD2764" s="40"/>
    </row>
    <row r="2765" s="35" customFormat="1" spans="3:30">
      <c r="C2765" s="144"/>
      <c r="F2765" s="52"/>
      <c r="G2765" s="52"/>
      <c r="P2765" s="37"/>
      <c r="Q2765" s="38"/>
      <c r="AC2765" s="39"/>
      <c r="AD2765" s="40"/>
    </row>
    <row r="2766" s="35" customFormat="1" spans="3:30">
      <c r="C2766" s="144"/>
      <c r="F2766" s="52"/>
      <c r="G2766" s="52"/>
      <c r="P2766" s="37"/>
      <c r="Q2766" s="38"/>
      <c r="AC2766" s="39"/>
      <c r="AD2766" s="40"/>
    </row>
    <row r="2767" s="35" customFormat="1" spans="3:30">
      <c r="C2767" s="144"/>
      <c r="F2767" s="52"/>
      <c r="G2767" s="52"/>
      <c r="P2767" s="37"/>
      <c r="Q2767" s="38"/>
      <c r="AC2767" s="39"/>
      <c r="AD2767" s="40"/>
    </row>
    <row r="2768" s="35" customFormat="1" spans="3:30">
      <c r="C2768" s="144"/>
      <c r="F2768" s="52"/>
      <c r="G2768" s="52"/>
      <c r="P2768" s="37"/>
      <c r="Q2768" s="38"/>
      <c r="AC2768" s="39"/>
      <c r="AD2768" s="40"/>
    </row>
    <row r="2769" s="35" customFormat="1" spans="3:30">
      <c r="C2769" s="144"/>
      <c r="F2769" s="52"/>
      <c r="G2769" s="52"/>
      <c r="P2769" s="37"/>
      <c r="Q2769" s="38"/>
      <c r="AC2769" s="39"/>
      <c r="AD2769" s="40"/>
    </row>
    <row r="2770" s="35" customFormat="1" spans="3:30">
      <c r="C2770" s="144"/>
      <c r="F2770" s="52"/>
      <c r="G2770" s="52"/>
      <c r="P2770" s="37"/>
      <c r="Q2770" s="38"/>
      <c r="AC2770" s="39"/>
      <c r="AD2770" s="40"/>
    </row>
    <row r="2771" s="35" customFormat="1" spans="3:30">
      <c r="C2771" s="144"/>
      <c r="F2771" s="52"/>
      <c r="G2771" s="52"/>
      <c r="P2771" s="37"/>
      <c r="Q2771" s="38"/>
      <c r="AC2771" s="39"/>
      <c r="AD2771" s="40"/>
    </row>
    <row r="2772" s="35" customFormat="1" spans="3:30">
      <c r="C2772" s="144"/>
      <c r="F2772" s="52"/>
      <c r="G2772" s="52"/>
      <c r="P2772" s="37"/>
      <c r="Q2772" s="38"/>
      <c r="AC2772" s="39"/>
      <c r="AD2772" s="40"/>
    </row>
    <row r="2773" s="35" customFormat="1" spans="3:30">
      <c r="C2773" s="144"/>
      <c r="F2773" s="52"/>
      <c r="G2773" s="52"/>
      <c r="P2773" s="37"/>
      <c r="Q2773" s="38"/>
      <c r="AC2773" s="39"/>
      <c r="AD2773" s="40"/>
    </row>
    <row r="2774" s="35" customFormat="1" spans="3:30">
      <c r="C2774" s="144"/>
      <c r="F2774" s="52"/>
      <c r="G2774" s="52"/>
      <c r="P2774" s="37"/>
      <c r="Q2774" s="38"/>
      <c r="AC2774" s="39"/>
      <c r="AD2774" s="40"/>
    </row>
    <row r="2775" s="35" customFormat="1" spans="3:30">
      <c r="C2775" s="144"/>
      <c r="F2775" s="52"/>
      <c r="G2775" s="52"/>
      <c r="P2775" s="37"/>
      <c r="Q2775" s="38"/>
      <c r="AC2775" s="39"/>
      <c r="AD2775" s="40"/>
    </row>
    <row r="2776" s="35" customFormat="1" spans="3:30">
      <c r="C2776" s="144"/>
      <c r="F2776" s="52"/>
      <c r="G2776" s="52"/>
      <c r="P2776" s="37"/>
      <c r="Q2776" s="38"/>
      <c r="AC2776" s="39"/>
      <c r="AD2776" s="40"/>
    </row>
    <row r="2777" s="35" customFormat="1" spans="3:30">
      <c r="C2777" s="144"/>
      <c r="F2777" s="52"/>
      <c r="G2777" s="52"/>
      <c r="P2777" s="37"/>
      <c r="Q2777" s="38"/>
      <c r="AC2777" s="39"/>
      <c r="AD2777" s="40"/>
    </row>
    <row r="2778" s="35" customFormat="1" spans="3:30">
      <c r="C2778" s="144"/>
      <c r="F2778" s="52"/>
      <c r="G2778" s="52"/>
      <c r="P2778" s="37"/>
      <c r="Q2778" s="38"/>
      <c r="AC2778" s="39"/>
      <c r="AD2778" s="40"/>
    </row>
    <row r="2779" s="35" customFormat="1" spans="3:30">
      <c r="C2779" s="144"/>
      <c r="F2779" s="52"/>
      <c r="G2779" s="52"/>
      <c r="P2779" s="37"/>
      <c r="Q2779" s="38"/>
      <c r="AC2779" s="39"/>
      <c r="AD2779" s="40"/>
    </row>
    <row r="2780" s="35" customFormat="1" spans="3:30">
      <c r="C2780" s="144"/>
      <c r="F2780" s="52"/>
      <c r="G2780" s="52"/>
      <c r="P2780" s="37"/>
      <c r="Q2780" s="38"/>
      <c r="AC2780" s="39"/>
      <c r="AD2780" s="40"/>
    </row>
    <row r="2781" s="35" customFormat="1" spans="3:30">
      <c r="C2781" s="144"/>
      <c r="F2781" s="52"/>
      <c r="G2781" s="52"/>
      <c r="P2781" s="37"/>
      <c r="Q2781" s="38"/>
      <c r="AC2781" s="39"/>
      <c r="AD2781" s="40"/>
    </row>
    <row r="2782" s="35" customFormat="1" spans="3:30">
      <c r="C2782" s="144"/>
      <c r="F2782" s="52"/>
      <c r="G2782" s="52"/>
      <c r="P2782" s="37"/>
      <c r="Q2782" s="38"/>
      <c r="AC2782" s="39"/>
      <c r="AD2782" s="40"/>
    </row>
    <row r="2783" s="35" customFormat="1" spans="3:30">
      <c r="C2783" s="144"/>
      <c r="F2783" s="52"/>
      <c r="G2783" s="52"/>
      <c r="P2783" s="37"/>
      <c r="Q2783" s="38"/>
      <c r="AC2783" s="39"/>
      <c r="AD2783" s="40"/>
    </row>
    <row r="2784" s="35" customFormat="1" spans="3:30">
      <c r="C2784" s="144"/>
      <c r="F2784" s="52"/>
      <c r="G2784" s="52"/>
      <c r="P2784" s="37"/>
      <c r="Q2784" s="38"/>
      <c r="AC2784" s="39"/>
      <c r="AD2784" s="40"/>
    </row>
    <row r="2785" s="35" customFormat="1" spans="3:30">
      <c r="C2785" s="144"/>
      <c r="F2785" s="52"/>
      <c r="G2785" s="52"/>
      <c r="P2785" s="37"/>
      <c r="Q2785" s="38"/>
      <c r="AC2785" s="39"/>
      <c r="AD2785" s="40"/>
    </row>
    <row r="2786" s="35" customFormat="1" spans="3:30">
      <c r="C2786" s="144"/>
      <c r="F2786" s="52"/>
      <c r="G2786" s="52"/>
      <c r="P2786" s="37"/>
      <c r="Q2786" s="38"/>
      <c r="AC2786" s="39"/>
      <c r="AD2786" s="40"/>
    </row>
    <row r="2787" s="35" customFormat="1" spans="3:30">
      <c r="C2787" s="144"/>
      <c r="F2787" s="52"/>
      <c r="G2787" s="52"/>
      <c r="P2787" s="37"/>
      <c r="Q2787" s="38"/>
      <c r="AC2787" s="39"/>
      <c r="AD2787" s="40"/>
    </row>
    <row r="2788" s="35" customFormat="1" spans="3:30">
      <c r="C2788" s="144"/>
      <c r="F2788" s="52"/>
      <c r="G2788" s="52"/>
      <c r="P2788" s="37"/>
      <c r="Q2788" s="38"/>
      <c r="AC2788" s="39"/>
      <c r="AD2788" s="40"/>
    </row>
    <row r="2789" s="35" customFormat="1" spans="3:30">
      <c r="C2789" s="144"/>
      <c r="F2789" s="52"/>
      <c r="G2789" s="52"/>
      <c r="P2789" s="37"/>
      <c r="Q2789" s="38"/>
      <c r="AC2789" s="39"/>
      <c r="AD2789" s="40"/>
    </row>
    <row r="2790" s="35" customFormat="1" spans="3:30">
      <c r="C2790" s="144"/>
      <c r="F2790" s="52"/>
      <c r="G2790" s="52"/>
      <c r="P2790" s="37"/>
      <c r="Q2790" s="38"/>
      <c r="AC2790" s="39"/>
      <c r="AD2790" s="40"/>
    </row>
    <row r="2791" s="35" customFormat="1" spans="3:30">
      <c r="C2791" s="144"/>
      <c r="F2791" s="52"/>
      <c r="G2791" s="52"/>
      <c r="P2791" s="37"/>
      <c r="Q2791" s="38"/>
      <c r="AC2791" s="39"/>
      <c r="AD2791" s="40"/>
    </row>
    <row r="2792" s="35" customFormat="1" spans="3:30">
      <c r="C2792" s="144"/>
      <c r="F2792" s="52"/>
      <c r="G2792" s="52"/>
      <c r="P2792" s="37"/>
      <c r="Q2792" s="38"/>
      <c r="AC2792" s="39"/>
      <c r="AD2792" s="40"/>
    </row>
    <row r="2793" s="35" customFormat="1" spans="3:30">
      <c r="C2793" s="144"/>
      <c r="F2793" s="52"/>
      <c r="G2793" s="52"/>
      <c r="P2793" s="37"/>
      <c r="Q2793" s="38"/>
      <c r="AC2793" s="39"/>
      <c r="AD2793" s="40"/>
    </row>
    <row r="2794" s="35" customFormat="1" spans="3:30">
      <c r="C2794" s="144"/>
      <c r="F2794" s="52"/>
      <c r="G2794" s="52"/>
      <c r="P2794" s="37"/>
      <c r="Q2794" s="38"/>
      <c r="AC2794" s="39"/>
      <c r="AD2794" s="40"/>
    </row>
    <row r="2795" s="35" customFormat="1" spans="3:30">
      <c r="C2795" s="144"/>
      <c r="F2795" s="52"/>
      <c r="G2795" s="52"/>
      <c r="P2795" s="37"/>
      <c r="Q2795" s="38"/>
      <c r="AC2795" s="39"/>
      <c r="AD2795" s="40"/>
    </row>
    <row r="2796" s="35" customFormat="1" spans="3:30">
      <c r="C2796" s="144"/>
      <c r="F2796" s="52"/>
      <c r="G2796" s="52"/>
      <c r="P2796" s="37"/>
      <c r="Q2796" s="38"/>
      <c r="AC2796" s="39"/>
      <c r="AD2796" s="40"/>
    </row>
    <row r="2797" s="35" customFormat="1" spans="3:30">
      <c r="C2797" s="144"/>
      <c r="F2797" s="52"/>
      <c r="G2797" s="52"/>
      <c r="P2797" s="37"/>
      <c r="Q2797" s="38"/>
      <c r="AC2797" s="39"/>
      <c r="AD2797" s="40"/>
    </row>
    <row r="2798" s="35" customFormat="1" spans="3:30">
      <c r="C2798" s="144"/>
      <c r="F2798" s="52"/>
      <c r="G2798" s="52"/>
      <c r="P2798" s="37"/>
      <c r="Q2798" s="38"/>
      <c r="AC2798" s="39"/>
      <c r="AD2798" s="40"/>
    </row>
    <row r="2799" s="35" customFormat="1" spans="3:30">
      <c r="C2799" s="144"/>
      <c r="F2799" s="52"/>
      <c r="G2799" s="52"/>
      <c r="P2799" s="37"/>
      <c r="Q2799" s="38"/>
      <c r="AC2799" s="39"/>
      <c r="AD2799" s="40"/>
    </row>
    <row r="2800" s="35" customFormat="1" spans="3:30">
      <c r="C2800" s="144"/>
      <c r="F2800" s="52"/>
      <c r="G2800" s="52"/>
      <c r="P2800" s="37"/>
      <c r="Q2800" s="38"/>
      <c r="AC2800" s="39"/>
      <c r="AD2800" s="40"/>
    </row>
    <row r="2801" s="35" customFormat="1" spans="3:30">
      <c r="C2801" s="144"/>
      <c r="F2801" s="52"/>
      <c r="G2801" s="52"/>
      <c r="P2801" s="37"/>
      <c r="Q2801" s="38"/>
      <c r="AC2801" s="39"/>
      <c r="AD2801" s="40"/>
    </row>
    <row r="2802" s="35" customFormat="1" spans="3:30">
      <c r="C2802" s="144"/>
      <c r="F2802" s="52"/>
      <c r="G2802" s="52"/>
      <c r="P2802" s="37"/>
      <c r="Q2802" s="38"/>
      <c r="AC2802" s="39"/>
      <c r="AD2802" s="40"/>
    </row>
    <row r="2803" s="35" customFormat="1" spans="3:30">
      <c r="C2803" s="144"/>
      <c r="F2803" s="52"/>
      <c r="G2803" s="52"/>
      <c r="P2803" s="37"/>
      <c r="Q2803" s="38"/>
      <c r="AC2803" s="39"/>
      <c r="AD2803" s="40"/>
    </row>
    <row r="2804" s="35" customFormat="1" spans="3:30">
      <c r="C2804" s="144"/>
      <c r="F2804" s="52"/>
      <c r="G2804" s="52"/>
      <c r="P2804" s="37"/>
      <c r="Q2804" s="38"/>
      <c r="AC2804" s="39"/>
      <c r="AD2804" s="40"/>
    </row>
    <row r="2805" s="35" customFormat="1" spans="3:30">
      <c r="C2805" s="144"/>
      <c r="F2805" s="52"/>
      <c r="G2805" s="52"/>
      <c r="P2805" s="37"/>
      <c r="Q2805" s="38"/>
      <c r="AC2805" s="39"/>
      <c r="AD2805" s="40"/>
    </row>
    <row r="2806" s="35" customFormat="1" spans="3:30">
      <c r="C2806" s="144"/>
      <c r="F2806" s="52"/>
      <c r="G2806" s="52"/>
      <c r="P2806" s="37"/>
      <c r="Q2806" s="38"/>
      <c r="AC2806" s="39"/>
      <c r="AD2806" s="40"/>
    </row>
    <row r="2807" s="35" customFormat="1" spans="3:30">
      <c r="C2807" s="144"/>
      <c r="F2807" s="52"/>
      <c r="G2807" s="52"/>
      <c r="P2807" s="37"/>
      <c r="Q2807" s="38"/>
      <c r="AC2807" s="39"/>
      <c r="AD2807" s="40"/>
    </row>
    <row r="2808" s="35" customFormat="1" spans="3:30">
      <c r="C2808" s="144"/>
      <c r="F2808" s="52"/>
      <c r="G2808" s="52"/>
      <c r="P2808" s="37"/>
      <c r="Q2808" s="38"/>
      <c r="AC2808" s="39"/>
      <c r="AD2808" s="40"/>
    </row>
    <row r="2809" s="35" customFormat="1" spans="3:30">
      <c r="C2809" s="144"/>
      <c r="F2809" s="52"/>
      <c r="G2809" s="52"/>
      <c r="P2809" s="37"/>
      <c r="Q2809" s="38"/>
      <c r="AC2809" s="39"/>
      <c r="AD2809" s="40"/>
    </row>
    <row r="2810" s="35" customFormat="1" spans="3:30">
      <c r="C2810" s="144"/>
      <c r="F2810" s="52"/>
      <c r="G2810" s="52"/>
      <c r="P2810" s="37"/>
      <c r="Q2810" s="38"/>
      <c r="AC2810" s="39"/>
      <c r="AD2810" s="40"/>
    </row>
    <row r="2811" s="35" customFormat="1" spans="3:30">
      <c r="C2811" s="144"/>
      <c r="F2811" s="52"/>
      <c r="G2811" s="52"/>
      <c r="P2811" s="37"/>
      <c r="Q2811" s="38"/>
      <c r="AC2811" s="39"/>
      <c r="AD2811" s="40"/>
    </row>
    <row r="2812" s="35" customFormat="1" spans="3:30">
      <c r="C2812" s="144"/>
      <c r="F2812" s="52"/>
      <c r="G2812" s="52"/>
      <c r="P2812" s="37"/>
      <c r="Q2812" s="38"/>
      <c r="AC2812" s="39"/>
      <c r="AD2812" s="40"/>
    </row>
    <row r="2813" s="35" customFormat="1" spans="3:30">
      <c r="C2813" s="144"/>
      <c r="F2813" s="52"/>
      <c r="G2813" s="52"/>
      <c r="P2813" s="37"/>
      <c r="Q2813" s="38"/>
      <c r="AC2813" s="39"/>
      <c r="AD2813" s="40"/>
    </row>
    <row r="2814" s="35" customFormat="1" spans="3:30">
      <c r="C2814" s="144"/>
      <c r="F2814" s="52"/>
      <c r="G2814" s="52"/>
      <c r="P2814" s="37"/>
      <c r="Q2814" s="38"/>
      <c r="AC2814" s="39"/>
      <c r="AD2814" s="40"/>
    </row>
    <row r="2815" s="35" customFormat="1" spans="3:30">
      <c r="C2815" s="144"/>
      <c r="F2815" s="52"/>
      <c r="G2815" s="52"/>
      <c r="P2815" s="37"/>
      <c r="Q2815" s="38"/>
      <c r="AC2815" s="39"/>
      <c r="AD2815" s="40"/>
    </row>
    <row r="2816" s="35" customFormat="1" spans="3:30">
      <c r="C2816" s="144"/>
      <c r="F2816" s="52"/>
      <c r="G2816" s="52"/>
      <c r="P2816" s="37"/>
      <c r="Q2816" s="38"/>
      <c r="AC2816" s="39"/>
      <c r="AD2816" s="40"/>
    </row>
    <row r="2817" s="35" customFormat="1" spans="3:30">
      <c r="C2817" s="144"/>
      <c r="F2817" s="52"/>
      <c r="G2817" s="52"/>
      <c r="P2817" s="37"/>
      <c r="Q2817" s="38"/>
      <c r="AC2817" s="39"/>
      <c r="AD2817" s="40"/>
    </row>
    <row r="2818" s="35" customFormat="1" spans="3:30">
      <c r="C2818" s="144"/>
      <c r="F2818" s="52"/>
      <c r="G2818" s="52"/>
      <c r="P2818" s="37"/>
      <c r="Q2818" s="38"/>
      <c r="AC2818" s="39"/>
      <c r="AD2818" s="40"/>
    </row>
    <row r="2819" s="35" customFormat="1" spans="3:30">
      <c r="C2819" s="144"/>
      <c r="F2819" s="52"/>
      <c r="G2819" s="52"/>
      <c r="P2819" s="37"/>
      <c r="Q2819" s="38"/>
      <c r="AC2819" s="39"/>
      <c r="AD2819" s="40"/>
    </row>
    <row r="2820" s="35" customFormat="1" spans="3:30">
      <c r="C2820" s="144"/>
      <c r="F2820" s="52"/>
      <c r="G2820" s="52"/>
      <c r="P2820" s="37"/>
      <c r="Q2820" s="38"/>
      <c r="AC2820" s="39"/>
      <c r="AD2820" s="40"/>
    </row>
    <row r="2821" s="35" customFormat="1" spans="3:30">
      <c r="C2821" s="144"/>
      <c r="F2821" s="52"/>
      <c r="G2821" s="52"/>
      <c r="P2821" s="37"/>
      <c r="Q2821" s="38"/>
      <c r="AC2821" s="39"/>
      <c r="AD2821" s="40"/>
    </row>
    <row r="2822" s="35" customFormat="1" spans="3:30">
      <c r="C2822" s="144"/>
      <c r="F2822" s="52"/>
      <c r="G2822" s="52"/>
      <c r="P2822" s="37"/>
      <c r="Q2822" s="38"/>
      <c r="AC2822" s="39"/>
      <c r="AD2822" s="40"/>
    </row>
    <row r="2823" s="35" customFormat="1" spans="3:30">
      <c r="C2823" s="144"/>
      <c r="F2823" s="52"/>
      <c r="G2823" s="52"/>
      <c r="P2823" s="37"/>
      <c r="Q2823" s="38"/>
      <c r="AC2823" s="39"/>
      <c r="AD2823" s="40"/>
    </row>
    <row r="2824" s="35" customFormat="1" spans="3:30">
      <c r="C2824" s="144"/>
      <c r="F2824" s="52"/>
      <c r="G2824" s="52"/>
      <c r="P2824" s="37"/>
      <c r="Q2824" s="38"/>
      <c r="AC2824" s="39"/>
      <c r="AD2824" s="40"/>
    </row>
    <row r="2825" s="35" customFormat="1" spans="3:30">
      <c r="C2825" s="144"/>
      <c r="F2825" s="52"/>
      <c r="G2825" s="52"/>
      <c r="P2825" s="37"/>
      <c r="Q2825" s="38"/>
      <c r="AC2825" s="39"/>
      <c r="AD2825" s="40"/>
    </row>
    <row r="2826" s="35" customFormat="1" spans="3:30">
      <c r="C2826" s="144"/>
      <c r="F2826" s="52"/>
      <c r="G2826" s="52"/>
      <c r="P2826" s="37"/>
      <c r="Q2826" s="38"/>
      <c r="AC2826" s="39"/>
      <c r="AD2826" s="40"/>
    </row>
    <row r="2827" s="35" customFormat="1" spans="3:30">
      <c r="C2827" s="144"/>
      <c r="F2827" s="52"/>
      <c r="G2827" s="52"/>
      <c r="P2827" s="37"/>
      <c r="Q2827" s="38"/>
      <c r="AC2827" s="39"/>
      <c r="AD2827" s="40"/>
    </row>
    <row r="2828" s="35" customFormat="1" spans="3:30">
      <c r="C2828" s="144"/>
      <c r="F2828" s="52"/>
      <c r="G2828" s="52"/>
      <c r="P2828" s="37"/>
      <c r="Q2828" s="38"/>
      <c r="AC2828" s="39"/>
      <c r="AD2828" s="40"/>
    </row>
    <row r="2829" s="35" customFormat="1" spans="3:30">
      <c r="C2829" s="144"/>
      <c r="F2829" s="52"/>
      <c r="G2829" s="52"/>
      <c r="P2829" s="37"/>
      <c r="Q2829" s="38"/>
      <c r="AC2829" s="39"/>
      <c r="AD2829" s="40"/>
    </row>
    <row r="2830" s="35" customFormat="1" spans="3:30">
      <c r="C2830" s="144"/>
      <c r="F2830" s="52"/>
      <c r="G2830" s="52"/>
      <c r="P2830" s="37"/>
      <c r="Q2830" s="38"/>
      <c r="AC2830" s="39"/>
      <c r="AD2830" s="40"/>
    </row>
    <row r="2831" s="35" customFormat="1" spans="3:30">
      <c r="C2831" s="144"/>
      <c r="F2831" s="52"/>
      <c r="G2831" s="52"/>
      <c r="P2831" s="37"/>
      <c r="Q2831" s="38"/>
      <c r="AC2831" s="39"/>
      <c r="AD2831" s="40"/>
    </row>
    <row r="2832" s="35" customFormat="1" spans="3:30">
      <c r="C2832" s="144"/>
      <c r="F2832" s="52"/>
      <c r="G2832" s="52"/>
      <c r="P2832" s="37"/>
      <c r="Q2832" s="38"/>
      <c r="AC2832" s="39"/>
      <c r="AD2832" s="40"/>
    </row>
    <row r="2833" s="35" customFormat="1" spans="3:30">
      <c r="C2833" s="144"/>
      <c r="F2833" s="52"/>
      <c r="G2833" s="52"/>
      <c r="P2833" s="37"/>
      <c r="Q2833" s="38"/>
      <c r="AC2833" s="39"/>
      <c r="AD2833" s="40"/>
    </row>
    <row r="2834" s="35" customFormat="1" spans="3:30">
      <c r="C2834" s="144"/>
      <c r="F2834" s="52"/>
      <c r="G2834" s="52"/>
      <c r="P2834" s="37"/>
      <c r="Q2834" s="38"/>
      <c r="AC2834" s="39"/>
      <c r="AD2834" s="40"/>
    </row>
    <row r="2835" s="35" customFormat="1" spans="3:30">
      <c r="C2835" s="144"/>
      <c r="F2835" s="52"/>
      <c r="G2835" s="52"/>
      <c r="P2835" s="37"/>
      <c r="Q2835" s="38"/>
      <c r="AC2835" s="39"/>
      <c r="AD2835" s="40"/>
    </row>
    <row r="2836" s="35" customFormat="1" spans="3:30">
      <c r="C2836" s="144"/>
      <c r="F2836" s="52"/>
      <c r="G2836" s="52"/>
      <c r="P2836" s="37"/>
      <c r="Q2836" s="38"/>
      <c r="AC2836" s="39"/>
      <c r="AD2836" s="40"/>
    </row>
    <row r="2837" s="35" customFormat="1" spans="3:30">
      <c r="C2837" s="144"/>
      <c r="F2837" s="52"/>
      <c r="G2837" s="52"/>
      <c r="P2837" s="37"/>
      <c r="Q2837" s="38"/>
      <c r="AC2837" s="39"/>
      <c r="AD2837" s="40"/>
    </row>
    <row r="2838" s="35" customFormat="1" spans="3:30">
      <c r="C2838" s="144"/>
      <c r="F2838" s="52"/>
      <c r="G2838" s="52"/>
      <c r="P2838" s="37"/>
      <c r="Q2838" s="38"/>
      <c r="AC2838" s="39"/>
      <c r="AD2838" s="40"/>
    </row>
    <row r="2839" s="35" customFormat="1" spans="3:30">
      <c r="C2839" s="144"/>
      <c r="F2839" s="52"/>
      <c r="G2839" s="52"/>
      <c r="P2839" s="37"/>
      <c r="Q2839" s="38"/>
      <c r="AC2839" s="39"/>
      <c r="AD2839" s="40"/>
    </row>
    <row r="2840" s="35" customFormat="1" spans="3:30">
      <c r="C2840" s="144"/>
      <c r="F2840" s="52"/>
      <c r="G2840" s="52"/>
      <c r="P2840" s="37"/>
      <c r="Q2840" s="38"/>
      <c r="AC2840" s="39"/>
      <c r="AD2840" s="40"/>
    </row>
    <row r="2841" s="35" customFormat="1" spans="3:30">
      <c r="C2841" s="144"/>
      <c r="F2841" s="52"/>
      <c r="G2841" s="52"/>
      <c r="P2841" s="37"/>
      <c r="Q2841" s="38"/>
      <c r="AC2841" s="39"/>
      <c r="AD2841" s="40"/>
    </row>
    <row r="2842" s="35" customFormat="1" spans="3:30">
      <c r="C2842" s="144"/>
      <c r="F2842" s="52"/>
      <c r="G2842" s="52"/>
      <c r="P2842" s="37"/>
      <c r="Q2842" s="38"/>
      <c r="AC2842" s="39"/>
      <c r="AD2842" s="40"/>
    </row>
    <row r="2843" s="35" customFormat="1" spans="3:30">
      <c r="C2843" s="144"/>
      <c r="F2843" s="52"/>
      <c r="G2843" s="52"/>
      <c r="P2843" s="37"/>
      <c r="Q2843" s="38"/>
      <c r="AC2843" s="39"/>
      <c r="AD2843" s="40"/>
    </row>
    <row r="2844" s="35" customFormat="1" spans="3:30">
      <c r="C2844" s="144"/>
      <c r="F2844" s="52"/>
      <c r="G2844" s="52"/>
      <c r="P2844" s="37"/>
      <c r="Q2844" s="38"/>
      <c r="AC2844" s="39"/>
      <c r="AD2844" s="40"/>
    </row>
    <row r="2845" s="35" customFormat="1" spans="3:30">
      <c r="C2845" s="144"/>
      <c r="P2845" s="37"/>
      <c r="Q2845" s="38"/>
      <c r="AC2845" s="39"/>
      <c r="AD2845" s="40"/>
    </row>
    <row r="2846" s="35" customFormat="1" spans="3:30">
      <c r="C2846" s="144"/>
      <c r="P2846" s="37"/>
      <c r="Q2846" s="38"/>
      <c r="AC2846" s="39"/>
      <c r="AD2846" s="40"/>
    </row>
    <row r="2847" s="35" customFormat="1" spans="3:30">
      <c r="C2847" s="144"/>
      <c r="P2847" s="37"/>
      <c r="Q2847" s="38"/>
      <c r="AC2847" s="39"/>
      <c r="AD2847" s="40"/>
    </row>
    <row r="2848" s="35" customFormat="1" spans="3:30">
      <c r="C2848" s="144"/>
      <c r="P2848" s="37"/>
      <c r="Q2848" s="38"/>
      <c r="AC2848" s="39"/>
      <c r="AD2848" s="40"/>
    </row>
    <row r="2849" s="35" customFormat="1" spans="3:30">
      <c r="C2849" s="144"/>
      <c r="P2849" s="37"/>
      <c r="Q2849" s="38"/>
      <c r="AC2849" s="39"/>
      <c r="AD2849" s="40"/>
    </row>
    <row r="2850" s="35" customFormat="1" spans="3:30">
      <c r="C2850" s="144"/>
      <c r="P2850" s="37"/>
      <c r="Q2850" s="38"/>
      <c r="AC2850" s="39"/>
      <c r="AD2850" s="40"/>
    </row>
    <row r="2851" s="35" customFormat="1" spans="3:30">
      <c r="C2851" s="144"/>
      <c r="P2851" s="37"/>
      <c r="Q2851" s="38"/>
      <c r="AC2851" s="39"/>
      <c r="AD2851" s="40"/>
    </row>
    <row r="2852" s="35" customFormat="1" spans="3:30">
      <c r="C2852" s="144"/>
      <c r="P2852" s="37"/>
      <c r="Q2852" s="38"/>
      <c r="AC2852" s="39"/>
      <c r="AD2852" s="40"/>
    </row>
    <row r="2853" s="35" customFormat="1" spans="3:30">
      <c r="C2853" s="144"/>
      <c r="P2853" s="37"/>
      <c r="Q2853" s="38"/>
      <c r="AC2853" s="39"/>
      <c r="AD2853" s="40"/>
    </row>
    <row r="2854" s="35" customFormat="1" spans="3:30">
      <c r="C2854" s="144"/>
      <c r="P2854" s="37"/>
      <c r="Q2854" s="38"/>
      <c r="AC2854" s="39"/>
      <c r="AD2854" s="40"/>
    </row>
    <row r="2855" s="35" customFormat="1" spans="3:30">
      <c r="C2855" s="144"/>
      <c r="P2855" s="37"/>
      <c r="Q2855" s="38"/>
      <c r="AC2855" s="39"/>
      <c r="AD2855" s="40"/>
    </row>
    <row r="2856" s="35" customFormat="1" spans="3:30">
      <c r="C2856" s="144"/>
      <c r="P2856" s="37"/>
      <c r="Q2856" s="38"/>
      <c r="AC2856" s="39"/>
      <c r="AD2856" s="40"/>
    </row>
    <row r="2857" s="35" customFormat="1" spans="3:30">
      <c r="C2857" s="144"/>
      <c r="P2857" s="37"/>
      <c r="Q2857" s="38"/>
      <c r="AC2857" s="39"/>
      <c r="AD2857" s="40"/>
    </row>
    <row r="2858" s="35" customFormat="1" spans="3:30">
      <c r="C2858" s="144"/>
      <c r="P2858" s="37"/>
      <c r="Q2858" s="38"/>
      <c r="AC2858" s="39"/>
      <c r="AD2858" s="40"/>
    </row>
    <row r="2859" s="35" customFormat="1" spans="3:30">
      <c r="C2859" s="144"/>
      <c r="P2859" s="37"/>
      <c r="Q2859" s="38"/>
      <c r="AC2859" s="39"/>
      <c r="AD2859" s="40"/>
    </row>
    <row r="2860" s="35" customFormat="1" spans="3:30">
      <c r="C2860" s="144"/>
      <c r="P2860" s="37"/>
      <c r="Q2860" s="38"/>
      <c r="AC2860" s="39"/>
      <c r="AD2860" s="40"/>
    </row>
    <row r="2861" s="35" customFormat="1" spans="3:30">
      <c r="C2861" s="144"/>
      <c r="P2861" s="37"/>
      <c r="Q2861" s="38"/>
      <c r="AC2861" s="39"/>
      <c r="AD2861" s="40"/>
    </row>
    <row r="2862" s="35" customFormat="1" spans="3:30">
      <c r="C2862" s="144"/>
      <c r="P2862" s="37"/>
      <c r="Q2862" s="38"/>
      <c r="AC2862" s="39"/>
      <c r="AD2862" s="40"/>
    </row>
    <row r="2863" s="35" customFormat="1" spans="3:30">
      <c r="C2863" s="144"/>
      <c r="P2863" s="37"/>
      <c r="Q2863" s="38"/>
      <c r="AC2863" s="39"/>
      <c r="AD2863" s="40"/>
    </row>
    <row r="2864" s="35" customFormat="1" spans="3:30">
      <c r="C2864" s="144"/>
      <c r="P2864" s="37"/>
      <c r="Q2864" s="38"/>
      <c r="AC2864" s="39"/>
      <c r="AD2864" s="40"/>
    </row>
    <row r="2865" s="35" customFormat="1" spans="3:30">
      <c r="C2865" s="144"/>
      <c r="P2865" s="37"/>
      <c r="Q2865" s="38"/>
      <c r="AC2865" s="39"/>
      <c r="AD2865" s="40"/>
    </row>
    <row r="2866" s="35" customFormat="1" spans="3:30">
      <c r="C2866" s="144"/>
      <c r="P2866" s="37"/>
      <c r="Q2866" s="38"/>
      <c r="AC2866" s="39"/>
      <c r="AD2866" s="40"/>
    </row>
    <row r="2867" s="35" customFormat="1" spans="3:30">
      <c r="C2867" s="144"/>
      <c r="P2867" s="37"/>
      <c r="Q2867" s="38"/>
      <c r="AC2867" s="39"/>
      <c r="AD2867" s="40"/>
    </row>
    <row r="2868" s="35" customFormat="1" spans="3:30">
      <c r="C2868" s="144"/>
      <c r="P2868" s="37"/>
      <c r="Q2868" s="38"/>
      <c r="AC2868" s="39"/>
      <c r="AD2868" s="40"/>
    </row>
    <row r="2869" s="35" customFormat="1" spans="3:30">
      <c r="C2869" s="144"/>
      <c r="P2869" s="37"/>
      <c r="Q2869" s="38"/>
      <c r="AC2869" s="39"/>
      <c r="AD2869" s="40"/>
    </row>
    <row r="2870" s="35" customFormat="1" spans="3:30">
      <c r="C2870" s="144"/>
      <c r="P2870" s="37"/>
      <c r="Q2870" s="38"/>
      <c r="AC2870" s="39"/>
      <c r="AD2870" s="40"/>
    </row>
    <row r="2871" s="35" customFormat="1" spans="3:30">
      <c r="C2871" s="144"/>
      <c r="P2871" s="37"/>
      <c r="Q2871" s="38"/>
      <c r="AC2871" s="39"/>
      <c r="AD2871" s="40"/>
    </row>
    <row r="2872" s="35" customFormat="1" spans="3:30">
      <c r="C2872" s="144"/>
      <c r="P2872" s="37"/>
      <c r="Q2872" s="38"/>
      <c r="AC2872" s="39"/>
      <c r="AD2872" s="40"/>
    </row>
    <row r="2873" s="35" customFormat="1" spans="3:30">
      <c r="C2873" s="144"/>
      <c r="P2873" s="37"/>
      <c r="Q2873" s="38"/>
      <c r="AC2873" s="39"/>
      <c r="AD2873" s="40"/>
    </row>
    <row r="2874" s="35" customFormat="1" spans="3:30">
      <c r="C2874" s="144"/>
      <c r="P2874" s="37"/>
      <c r="Q2874" s="38"/>
      <c r="AC2874" s="39"/>
      <c r="AD2874" s="40"/>
    </row>
    <row r="2875" s="35" customFormat="1" spans="3:30">
      <c r="C2875" s="144"/>
      <c r="P2875" s="37"/>
      <c r="Q2875" s="38"/>
      <c r="AC2875" s="39"/>
      <c r="AD2875" s="40"/>
    </row>
    <row r="2876" s="35" customFormat="1" spans="3:30">
      <c r="C2876" s="144"/>
      <c r="P2876" s="37"/>
      <c r="Q2876" s="38"/>
      <c r="AC2876" s="39"/>
      <c r="AD2876" s="40"/>
    </row>
    <row r="2877" s="35" customFormat="1" spans="3:30">
      <c r="C2877" s="144"/>
      <c r="P2877" s="37"/>
      <c r="Q2877" s="38"/>
      <c r="AC2877" s="39"/>
      <c r="AD2877" s="40"/>
    </row>
    <row r="2878" s="35" customFormat="1" spans="3:30">
      <c r="C2878" s="144"/>
      <c r="P2878" s="37"/>
      <c r="Q2878" s="38"/>
      <c r="AC2878" s="39"/>
      <c r="AD2878" s="40"/>
    </row>
    <row r="2879" s="35" customFormat="1" spans="3:30">
      <c r="C2879" s="144"/>
      <c r="P2879" s="37"/>
      <c r="Q2879" s="38"/>
      <c r="AC2879" s="39"/>
      <c r="AD2879" s="40"/>
    </row>
    <row r="2880" s="35" customFormat="1" spans="3:30">
      <c r="C2880" s="144"/>
      <c r="P2880" s="37"/>
      <c r="Q2880" s="38"/>
      <c r="AC2880" s="39"/>
      <c r="AD2880" s="40"/>
    </row>
    <row r="2881" s="35" customFormat="1" spans="3:30">
      <c r="C2881" s="144"/>
      <c r="P2881" s="37"/>
      <c r="Q2881" s="38"/>
      <c r="AC2881" s="39"/>
      <c r="AD2881" s="40"/>
    </row>
    <row r="2882" s="35" customFormat="1" spans="3:30">
      <c r="C2882" s="144"/>
      <c r="P2882" s="37"/>
      <c r="Q2882" s="38"/>
      <c r="AC2882" s="39"/>
      <c r="AD2882" s="40"/>
    </row>
    <row r="2883" s="35" customFormat="1" spans="3:30">
      <c r="C2883" s="144"/>
      <c r="P2883" s="37"/>
      <c r="Q2883" s="38"/>
      <c r="AC2883" s="39"/>
      <c r="AD2883" s="40"/>
    </row>
    <row r="2884" s="35" customFormat="1" spans="3:30">
      <c r="C2884" s="144"/>
      <c r="P2884" s="37"/>
      <c r="Q2884" s="38"/>
      <c r="AC2884" s="39"/>
      <c r="AD2884" s="40"/>
    </row>
    <row r="2885" s="35" customFormat="1" spans="3:30">
      <c r="C2885" s="144"/>
      <c r="P2885" s="37"/>
      <c r="Q2885" s="38"/>
      <c r="AC2885" s="39"/>
      <c r="AD2885" s="40"/>
    </row>
    <row r="2886" s="35" customFormat="1" spans="3:30">
      <c r="C2886" s="144"/>
      <c r="P2886" s="37"/>
      <c r="Q2886" s="38"/>
      <c r="AC2886" s="39"/>
      <c r="AD2886" s="40"/>
    </row>
    <row r="2887" s="35" customFormat="1" spans="3:30">
      <c r="C2887" s="144"/>
      <c r="P2887" s="37"/>
      <c r="Q2887" s="38"/>
      <c r="AC2887" s="39"/>
      <c r="AD2887" s="40"/>
    </row>
    <row r="2888" s="35" customFormat="1" spans="3:30">
      <c r="C2888" s="144"/>
      <c r="P2888" s="37"/>
      <c r="Q2888" s="38"/>
      <c r="AC2888" s="39"/>
      <c r="AD2888" s="40"/>
    </row>
    <row r="2889" s="35" customFormat="1" spans="3:30">
      <c r="C2889" s="144"/>
      <c r="P2889" s="37"/>
      <c r="Q2889" s="38"/>
      <c r="AC2889" s="39"/>
      <c r="AD2889" s="40"/>
    </row>
    <row r="2890" s="35" customFormat="1" spans="3:30">
      <c r="C2890" s="144"/>
      <c r="P2890" s="37"/>
      <c r="Q2890" s="38"/>
      <c r="AC2890" s="39"/>
      <c r="AD2890" s="40"/>
    </row>
    <row r="2891" s="35" customFormat="1" spans="3:30">
      <c r="C2891" s="144"/>
      <c r="P2891" s="37"/>
      <c r="Q2891" s="38"/>
      <c r="AC2891" s="39"/>
      <c r="AD2891" s="40"/>
    </row>
    <row r="2892" s="35" customFormat="1" spans="3:30">
      <c r="C2892" s="144"/>
      <c r="P2892" s="37"/>
      <c r="Q2892" s="38"/>
      <c r="AC2892" s="39"/>
      <c r="AD2892" s="40"/>
    </row>
    <row r="2893" s="35" customFormat="1" spans="3:30">
      <c r="C2893" s="144"/>
      <c r="P2893" s="37"/>
      <c r="Q2893" s="38"/>
      <c r="AC2893" s="39"/>
      <c r="AD2893" s="40"/>
    </row>
    <row r="2894" s="35" customFormat="1" spans="3:30">
      <c r="C2894" s="144"/>
      <c r="P2894" s="37"/>
      <c r="Q2894" s="38"/>
      <c r="AC2894" s="39"/>
      <c r="AD2894" s="40"/>
    </row>
    <row r="2895" s="35" customFormat="1" spans="3:30">
      <c r="C2895" s="144"/>
      <c r="P2895" s="37"/>
      <c r="Q2895" s="38"/>
      <c r="AC2895" s="39"/>
      <c r="AD2895" s="40"/>
    </row>
    <row r="2896" s="35" customFormat="1" spans="3:30">
      <c r="C2896" s="144"/>
      <c r="P2896" s="37"/>
      <c r="Q2896" s="38"/>
      <c r="AC2896" s="39"/>
      <c r="AD2896" s="40"/>
    </row>
    <row r="2897" s="35" customFormat="1" spans="3:30">
      <c r="C2897" s="144"/>
      <c r="P2897" s="37"/>
      <c r="Q2897" s="38"/>
      <c r="AC2897" s="39"/>
      <c r="AD2897" s="40"/>
    </row>
    <row r="2898" s="35" customFormat="1" spans="3:30">
      <c r="C2898" s="144"/>
      <c r="P2898" s="37"/>
      <c r="Q2898" s="38"/>
      <c r="AC2898" s="39"/>
      <c r="AD2898" s="40"/>
    </row>
    <row r="2899" s="35" customFormat="1" spans="3:30">
      <c r="C2899" s="144"/>
      <c r="P2899" s="37"/>
      <c r="Q2899" s="38"/>
      <c r="AC2899" s="39"/>
      <c r="AD2899" s="40"/>
    </row>
    <row r="2900" s="35" customFormat="1" spans="3:30">
      <c r="C2900" s="144"/>
      <c r="P2900" s="37"/>
      <c r="Q2900" s="38"/>
      <c r="AC2900" s="39"/>
      <c r="AD2900" s="40"/>
    </row>
    <row r="2901" s="35" customFormat="1" spans="3:30">
      <c r="C2901" s="144"/>
      <c r="P2901" s="37"/>
      <c r="Q2901" s="38"/>
      <c r="AC2901" s="39"/>
      <c r="AD2901" s="40"/>
    </row>
    <row r="2902" s="35" customFormat="1" spans="3:30">
      <c r="C2902" s="144"/>
      <c r="P2902" s="37"/>
      <c r="Q2902" s="38"/>
      <c r="AC2902" s="39"/>
      <c r="AD2902" s="40"/>
    </row>
    <row r="2903" s="35" customFormat="1" spans="3:30">
      <c r="C2903" s="144"/>
      <c r="P2903" s="37"/>
      <c r="Q2903" s="38"/>
      <c r="AC2903" s="39"/>
      <c r="AD2903" s="40"/>
    </row>
    <row r="2904" s="35" customFormat="1" spans="3:30">
      <c r="C2904" s="144"/>
      <c r="P2904" s="37"/>
      <c r="Q2904" s="38"/>
      <c r="AC2904" s="39"/>
      <c r="AD2904" s="40"/>
    </row>
    <row r="2905" s="35" customFormat="1" spans="3:30">
      <c r="C2905" s="144"/>
      <c r="P2905" s="37"/>
      <c r="Q2905" s="38"/>
      <c r="AC2905" s="39"/>
      <c r="AD2905" s="40"/>
    </row>
    <row r="2906" s="35" customFormat="1" spans="3:30">
      <c r="C2906" s="144"/>
      <c r="P2906" s="37"/>
      <c r="Q2906" s="38"/>
      <c r="AC2906" s="39"/>
      <c r="AD2906" s="40"/>
    </row>
    <row r="2907" s="35" customFormat="1" spans="3:30">
      <c r="C2907" s="144"/>
      <c r="P2907" s="37"/>
      <c r="Q2907" s="38"/>
      <c r="AC2907" s="39"/>
      <c r="AD2907" s="40"/>
    </row>
    <row r="2908" s="35" customFormat="1" spans="3:30">
      <c r="C2908" s="144"/>
      <c r="P2908" s="37"/>
      <c r="Q2908" s="38"/>
      <c r="AC2908" s="39"/>
      <c r="AD2908" s="40"/>
    </row>
    <row r="2909" s="35" customFormat="1" spans="3:30">
      <c r="C2909" s="144"/>
      <c r="P2909" s="37"/>
      <c r="Q2909" s="38"/>
      <c r="AC2909" s="39"/>
      <c r="AD2909" s="40"/>
    </row>
    <row r="2910" s="35" customFormat="1" spans="3:30">
      <c r="C2910" s="144"/>
      <c r="P2910" s="37"/>
      <c r="Q2910" s="38"/>
      <c r="AC2910" s="39"/>
      <c r="AD2910" s="40"/>
    </row>
    <row r="2911" s="35" customFormat="1" spans="3:30">
      <c r="C2911" s="144"/>
      <c r="P2911" s="37"/>
      <c r="Q2911" s="38"/>
      <c r="AC2911" s="39"/>
      <c r="AD2911" s="40"/>
    </row>
    <row r="2912" s="35" customFormat="1" spans="3:30">
      <c r="C2912" s="144"/>
      <c r="P2912" s="37"/>
      <c r="Q2912" s="38"/>
      <c r="AC2912" s="39"/>
      <c r="AD2912" s="40"/>
    </row>
    <row r="2913" s="35" customFormat="1" spans="3:30">
      <c r="C2913" s="144"/>
      <c r="P2913" s="37"/>
      <c r="Q2913" s="38"/>
      <c r="AC2913" s="39"/>
      <c r="AD2913" s="40"/>
    </row>
    <row r="2914" s="35" customFormat="1" spans="3:30">
      <c r="C2914" s="144"/>
      <c r="P2914" s="37"/>
      <c r="Q2914" s="38"/>
      <c r="AC2914" s="39"/>
      <c r="AD2914" s="40"/>
    </row>
    <row r="2915" s="35" customFormat="1" spans="3:30">
      <c r="C2915" s="144"/>
      <c r="P2915" s="37"/>
      <c r="Q2915" s="38"/>
      <c r="AC2915" s="39"/>
      <c r="AD2915" s="40"/>
    </row>
    <row r="2916" s="35" customFormat="1" spans="3:30">
      <c r="C2916" s="144"/>
      <c r="P2916" s="37"/>
      <c r="Q2916" s="38"/>
      <c r="AC2916" s="39"/>
      <c r="AD2916" s="40"/>
    </row>
    <row r="2917" s="35" customFormat="1" spans="3:30">
      <c r="C2917" s="144"/>
      <c r="P2917" s="37"/>
      <c r="Q2917" s="38"/>
      <c r="AC2917" s="39"/>
      <c r="AD2917" s="40"/>
    </row>
    <row r="2918" s="35" customFormat="1" spans="3:30">
      <c r="C2918" s="144"/>
      <c r="P2918" s="37"/>
      <c r="Q2918" s="38"/>
      <c r="AC2918" s="39"/>
      <c r="AD2918" s="40"/>
    </row>
    <row r="2919" s="35" customFormat="1" spans="3:30">
      <c r="C2919" s="144"/>
      <c r="P2919" s="37"/>
      <c r="Q2919" s="38"/>
      <c r="AC2919" s="39"/>
      <c r="AD2919" s="40"/>
    </row>
    <row r="2920" s="35" customFormat="1" spans="3:30">
      <c r="C2920" s="144"/>
      <c r="P2920" s="37"/>
      <c r="Q2920" s="38"/>
      <c r="AC2920" s="39"/>
      <c r="AD2920" s="40"/>
    </row>
    <row r="2921" s="35" customFormat="1" spans="3:30">
      <c r="C2921" s="144"/>
      <c r="P2921" s="37"/>
      <c r="Q2921" s="38"/>
      <c r="AC2921" s="39"/>
      <c r="AD2921" s="40"/>
    </row>
    <row r="2922" s="35" customFormat="1" spans="3:30">
      <c r="C2922" s="144"/>
      <c r="P2922" s="37"/>
      <c r="Q2922" s="38"/>
      <c r="AC2922" s="39"/>
      <c r="AD2922" s="40"/>
    </row>
    <row r="2923" s="35" customFormat="1" spans="3:30">
      <c r="C2923" s="144"/>
      <c r="P2923" s="37"/>
      <c r="Q2923" s="38"/>
      <c r="AC2923" s="39"/>
      <c r="AD2923" s="40"/>
    </row>
    <row r="2924" s="35" customFormat="1" spans="3:30">
      <c r="C2924" s="144"/>
      <c r="P2924" s="37"/>
      <c r="Q2924" s="38"/>
      <c r="AC2924" s="39"/>
      <c r="AD2924" s="40"/>
    </row>
    <row r="2925" s="35" customFormat="1" spans="3:30">
      <c r="C2925" s="144"/>
      <c r="P2925" s="37"/>
      <c r="Q2925" s="38"/>
      <c r="AC2925" s="39"/>
      <c r="AD2925" s="40"/>
    </row>
    <row r="2926" s="35" customFormat="1" spans="3:30">
      <c r="C2926" s="144"/>
      <c r="P2926" s="37"/>
      <c r="Q2926" s="38"/>
      <c r="AC2926" s="39"/>
      <c r="AD2926" s="40"/>
    </row>
    <row r="2927" s="35" customFormat="1" spans="3:30">
      <c r="C2927" s="144"/>
      <c r="P2927" s="37"/>
      <c r="Q2927" s="38"/>
      <c r="AC2927" s="39"/>
      <c r="AD2927" s="40"/>
    </row>
    <row r="2928" s="35" customFormat="1" spans="3:30">
      <c r="C2928" s="144"/>
      <c r="P2928" s="37"/>
      <c r="Q2928" s="38"/>
      <c r="AC2928" s="39"/>
      <c r="AD2928" s="40"/>
    </row>
    <row r="2929" s="35" customFormat="1" spans="3:30">
      <c r="C2929" s="144"/>
      <c r="P2929" s="37"/>
      <c r="Q2929" s="38"/>
      <c r="AC2929" s="39"/>
      <c r="AD2929" s="40"/>
    </row>
    <row r="2930" s="35" customFormat="1" spans="3:30">
      <c r="C2930" s="144"/>
      <c r="P2930" s="37"/>
      <c r="Q2930" s="38"/>
      <c r="AC2930" s="39"/>
      <c r="AD2930" s="40"/>
    </row>
    <row r="2931" s="35" customFormat="1" spans="3:30">
      <c r="C2931" s="144"/>
      <c r="P2931" s="37"/>
      <c r="Q2931" s="38"/>
      <c r="AC2931" s="39"/>
      <c r="AD2931" s="40"/>
    </row>
    <row r="2932" s="35" customFormat="1" spans="3:30">
      <c r="C2932" s="144"/>
      <c r="P2932" s="37"/>
      <c r="Q2932" s="38"/>
      <c r="AC2932" s="39"/>
      <c r="AD2932" s="40"/>
    </row>
    <row r="2933" s="35" customFormat="1" spans="3:30">
      <c r="C2933" s="144"/>
      <c r="P2933" s="37"/>
      <c r="Q2933" s="38"/>
      <c r="AC2933" s="39"/>
      <c r="AD2933" s="40"/>
    </row>
    <row r="2934" s="35" customFormat="1" spans="3:30">
      <c r="C2934" s="144"/>
      <c r="P2934" s="37"/>
      <c r="Q2934" s="38"/>
      <c r="AC2934" s="39"/>
      <c r="AD2934" s="40"/>
    </row>
    <row r="2935" s="35" customFormat="1" spans="3:30">
      <c r="C2935" s="144"/>
      <c r="P2935" s="37"/>
      <c r="Q2935" s="38"/>
      <c r="AC2935" s="39"/>
      <c r="AD2935" s="40"/>
    </row>
    <row r="2936" s="35" customFormat="1" spans="3:30">
      <c r="C2936" s="144"/>
      <c r="P2936" s="37"/>
      <c r="Q2936" s="38"/>
      <c r="AC2936" s="39"/>
      <c r="AD2936" s="40"/>
    </row>
    <row r="2937" s="35" customFormat="1" spans="3:30">
      <c r="C2937" s="144"/>
      <c r="P2937" s="37"/>
      <c r="Q2937" s="38"/>
      <c r="AC2937" s="39"/>
      <c r="AD2937" s="40"/>
    </row>
    <row r="2938" s="35" customFormat="1" spans="3:30">
      <c r="C2938" s="144"/>
      <c r="P2938" s="37"/>
      <c r="Q2938" s="38"/>
      <c r="AC2938" s="39"/>
      <c r="AD2938" s="40"/>
    </row>
    <row r="2939" s="35" customFormat="1" spans="3:30">
      <c r="C2939" s="144"/>
      <c r="P2939" s="37"/>
      <c r="Q2939" s="38"/>
      <c r="AC2939" s="39"/>
      <c r="AD2939" s="40"/>
    </row>
    <row r="2940" s="35" customFormat="1" spans="3:30">
      <c r="C2940" s="144"/>
      <c r="P2940" s="37"/>
      <c r="Q2940" s="38"/>
      <c r="AC2940" s="39"/>
      <c r="AD2940" s="40"/>
    </row>
    <row r="2941" s="35" customFormat="1" spans="3:30">
      <c r="C2941" s="144"/>
      <c r="P2941" s="37"/>
      <c r="Q2941" s="38"/>
      <c r="AC2941" s="39"/>
      <c r="AD2941" s="40"/>
    </row>
    <row r="2942" s="35" customFormat="1" spans="3:30">
      <c r="C2942" s="144"/>
      <c r="P2942" s="37"/>
      <c r="Q2942" s="38"/>
      <c r="AC2942" s="39"/>
      <c r="AD2942" s="40"/>
    </row>
    <row r="2943" s="35" customFormat="1" spans="3:30">
      <c r="C2943" s="144"/>
      <c r="P2943" s="37"/>
      <c r="Q2943" s="38"/>
      <c r="AC2943" s="39"/>
      <c r="AD2943" s="40"/>
    </row>
    <row r="2944" s="35" customFormat="1" spans="3:30">
      <c r="C2944" s="144"/>
      <c r="P2944" s="37"/>
      <c r="Q2944" s="38"/>
      <c r="AC2944" s="39"/>
      <c r="AD2944" s="40"/>
    </row>
    <row r="2945" s="35" customFormat="1" spans="3:30">
      <c r="C2945" s="144"/>
      <c r="P2945" s="37"/>
      <c r="Q2945" s="38"/>
      <c r="AC2945" s="39"/>
      <c r="AD2945" s="40"/>
    </row>
    <row r="2946" s="35" customFormat="1" spans="3:30">
      <c r="C2946" s="144"/>
      <c r="P2946" s="37"/>
      <c r="Q2946" s="38"/>
      <c r="AC2946" s="39"/>
      <c r="AD2946" s="40"/>
    </row>
    <row r="2947" s="35" customFormat="1" spans="3:30">
      <c r="C2947" s="144"/>
      <c r="P2947" s="37"/>
      <c r="Q2947" s="38"/>
      <c r="AC2947" s="39"/>
      <c r="AD2947" s="40"/>
    </row>
    <row r="2948" s="35" customFormat="1" spans="3:30">
      <c r="C2948" s="144"/>
      <c r="P2948" s="37"/>
      <c r="Q2948" s="38"/>
      <c r="AC2948" s="39"/>
      <c r="AD2948" s="40"/>
    </row>
    <row r="2949" s="35" customFormat="1" spans="3:30">
      <c r="C2949" s="144"/>
      <c r="P2949" s="37"/>
      <c r="Q2949" s="38"/>
      <c r="AC2949" s="39"/>
      <c r="AD2949" s="40"/>
    </row>
    <row r="2950" s="35" customFormat="1" spans="3:30">
      <c r="C2950" s="144"/>
      <c r="P2950" s="37"/>
      <c r="Q2950" s="38"/>
      <c r="AC2950" s="39"/>
      <c r="AD2950" s="40"/>
    </row>
    <row r="2951" s="35" customFormat="1" spans="3:30">
      <c r="C2951" s="144"/>
      <c r="P2951" s="37"/>
      <c r="Q2951" s="38"/>
      <c r="AC2951" s="39"/>
      <c r="AD2951" s="40"/>
    </row>
    <row r="2952" s="35" customFormat="1" spans="3:30">
      <c r="C2952" s="144"/>
      <c r="P2952" s="37"/>
      <c r="Q2952" s="38"/>
      <c r="AC2952" s="39"/>
      <c r="AD2952" s="40"/>
    </row>
    <row r="2953" s="35" customFormat="1" spans="3:30">
      <c r="C2953" s="144"/>
      <c r="P2953" s="37"/>
      <c r="Q2953" s="38"/>
      <c r="AC2953" s="39"/>
      <c r="AD2953" s="40"/>
    </row>
    <row r="2954" s="35" customFormat="1" spans="3:30">
      <c r="C2954" s="144"/>
      <c r="P2954" s="37"/>
      <c r="Q2954" s="38"/>
      <c r="AC2954" s="39"/>
      <c r="AD2954" s="40"/>
    </row>
    <row r="2955" s="35" customFormat="1" spans="3:30">
      <c r="C2955" s="144"/>
      <c r="P2955" s="37"/>
      <c r="Q2955" s="38"/>
      <c r="AC2955" s="39"/>
      <c r="AD2955" s="40"/>
    </row>
    <row r="2956" s="35" customFormat="1" spans="3:30">
      <c r="C2956" s="144"/>
      <c r="P2956" s="37"/>
      <c r="Q2956" s="38"/>
      <c r="AC2956" s="39"/>
      <c r="AD2956" s="40"/>
    </row>
    <row r="2957" s="35" customFormat="1" spans="3:30">
      <c r="C2957" s="144"/>
      <c r="P2957" s="37"/>
      <c r="Q2957" s="38"/>
      <c r="AC2957" s="39"/>
      <c r="AD2957" s="40"/>
    </row>
    <row r="2958" s="35" customFormat="1" spans="3:30">
      <c r="C2958" s="144"/>
      <c r="P2958" s="37"/>
      <c r="Q2958" s="38"/>
      <c r="AC2958" s="39"/>
      <c r="AD2958" s="40"/>
    </row>
    <row r="2959" s="35" customFormat="1" spans="3:30">
      <c r="C2959" s="144"/>
      <c r="P2959" s="37"/>
      <c r="Q2959" s="38"/>
      <c r="AC2959" s="39"/>
      <c r="AD2959" s="40"/>
    </row>
    <row r="2960" s="35" customFormat="1" spans="3:30">
      <c r="C2960" s="144"/>
      <c r="P2960" s="37"/>
      <c r="Q2960" s="38"/>
      <c r="AC2960" s="39"/>
      <c r="AD2960" s="40"/>
    </row>
    <row r="2961" s="35" customFormat="1" spans="3:30">
      <c r="C2961" s="144"/>
      <c r="P2961" s="37"/>
      <c r="Q2961" s="38"/>
      <c r="AC2961" s="39"/>
      <c r="AD2961" s="40"/>
    </row>
    <row r="2962" s="35" customFormat="1" spans="3:30">
      <c r="C2962" s="144"/>
      <c r="P2962" s="37"/>
      <c r="Q2962" s="38"/>
      <c r="AC2962" s="39"/>
      <c r="AD2962" s="40"/>
    </row>
    <row r="2963" s="35" customFormat="1" spans="3:30">
      <c r="C2963" s="144"/>
      <c r="P2963" s="37"/>
      <c r="Q2963" s="38"/>
      <c r="AC2963" s="39"/>
      <c r="AD2963" s="40"/>
    </row>
    <row r="2964" s="35" customFormat="1" spans="3:30">
      <c r="C2964" s="144"/>
      <c r="P2964" s="37"/>
      <c r="Q2964" s="38"/>
      <c r="AC2964" s="39"/>
      <c r="AD2964" s="40"/>
    </row>
    <row r="2965" s="35" customFormat="1" spans="3:30">
      <c r="C2965" s="144"/>
      <c r="P2965" s="37"/>
      <c r="Q2965" s="38"/>
      <c r="AC2965" s="39"/>
      <c r="AD2965" s="40"/>
    </row>
    <row r="2966" s="35" customFormat="1" spans="3:30">
      <c r="C2966" s="144"/>
      <c r="P2966" s="37"/>
      <c r="Q2966" s="38"/>
      <c r="AC2966" s="39"/>
      <c r="AD2966" s="40"/>
    </row>
    <row r="2967" s="35" customFormat="1" spans="3:30">
      <c r="C2967" s="144"/>
      <c r="P2967" s="37"/>
      <c r="Q2967" s="38"/>
      <c r="AC2967" s="39"/>
      <c r="AD2967" s="40"/>
    </row>
    <row r="2968" s="35" customFormat="1" spans="3:30">
      <c r="C2968" s="144"/>
      <c r="P2968" s="37"/>
      <c r="Q2968" s="38"/>
      <c r="AC2968" s="39"/>
      <c r="AD2968" s="40"/>
    </row>
    <row r="2969" s="35" customFormat="1" spans="3:30">
      <c r="C2969" s="144"/>
      <c r="P2969" s="37"/>
      <c r="Q2969" s="38"/>
      <c r="AC2969" s="39"/>
      <c r="AD2969" s="40"/>
    </row>
    <row r="2970" s="35" customFormat="1" spans="3:30">
      <c r="C2970" s="144"/>
      <c r="P2970" s="37"/>
      <c r="Q2970" s="38"/>
      <c r="AC2970" s="39"/>
      <c r="AD2970" s="40"/>
    </row>
    <row r="2971" s="35" customFormat="1" spans="3:30">
      <c r="C2971" s="144"/>
      <c r="P2971" s="37"/>
      <c r="Q2971" s="38"/>
      <c r="AC2971" s="39"/>
      <c r="AD2971" s="40"/>
    </row>
    <row r="2972" s="35" customFormat="1" spans="3:30">
      <c r="C2972" s="144"/>
      <c r="P2972" s="37"/>
      <c r="Q2972" s="38"/>
      <c r="AC2972" s="39"/>
      <c r="AD2972" s="40"/>
    </row>
    <row r="2973" s="35" customFormat="1" spans="3:30">
      <c r="C2973" s="144"/>
      <c r="P2973" s="37"/>
      <c r="Q2973" s="38"/>
      <c r="AC2973" s="39"/>
      <c r="AD2973" s="40"/>
    </row>
    <row r="2974" s="35" customFormat="1" spans="3:30">
      <c r="C2974" s="144"/>
      <c r="P2974" s="37"/>
      <c r="Q2974" s="38"/>
      <c r="AC2974" s="39"/>
      <c r="AD2974" s="40"/>
    </row>
    <row r="2975" s="35" customFormat="1" spans="3:30">
      <c r="C2975" s="144"/>
      <c r="P2975" s="37"/>
      <c r="Q2975" s="38"/>
      <c r="AC2975" s="39"/>
      <c r="AD2975" s="40"/>
    </row>
    <row r="2976" s="35" customFormat="1" spans="3:30">
      <c r="C2976" s="144"/>
      <c r="P2976" s="37"/>
      <c r="Q2976" s="38"/>
      <c r="AC2976" s="39"/>
      <c r="AD2976" s="40"/>
    </row>
    <row r="2977" s="35" customFormat="1" spans="3:30">
      <c r="C2977" s="144"/>
      <c r="P2977" s="37"/>
      <c r="Q2977" s="38"/>
      <c r="AC2977" s="39"/>
      <c r="AD2977" s="40"/>
    </row>
    <row r="2978" s="35" customFormat="1" spans="3:30">
      <c r="C2978" s="144"/>
      <c r="P2978" s="37"/>
      <c r="Q2978" s="38"/>
      <c r="AC2978" s="39"/>
      <c r="AD2978" s="40"/>
    </row>
    <row r="2979" s="35" customFormat="1" spans="3:30">
      <c r="C2979" s="144"/>
      <c r="P2979" s="37"/>
      <c r="Q2979" s="38"/>
      <c r="AC2979" s="39"/>
      <c r="AD2979" s="40"/>
    </row>
    <row r="2980" s="35" customFormat="1" spans="3:30">
      <c r="C2980" s="144"/>
      <c r="P2980" s="37"/>
      <c r="Q2980" s="38"/>
      <c r="AC2980" s="39"/>
      <c r="AD2980" s="40"/>
    </row>
    <row r="2981" s="35" customFormat="1" spans="3:30">
      <c r="C2981" s="144"/>
      <c r="P2981" s="37"/>
      <c r="Q2981" s="38"/>
      <c r="AC2981" s="39"/>
      <c r="AD2981" s="40"/>
    </row>
    <row r="2982" s="35" customFormat="1" spans="3:30">
      <c r="C2982" s="144"/>
      <c r="P2982" s="37"/>
      <c r="Q2982" s="38"/>
      <c r="AC2982" s="39"/>
      <c r="AD2982" s="40"/>
    </row>
    <row r="2983" s="35" customFormat="1" spans="3:30">
      <c r="C2983" s="144"/>
      <c r="P2983" s="37"/>
      <c r="Q2983" s="38"/>
      <c r="AC2983" s="39"/>
      <c r="AD2983" s="40"/>
    </row>
    <row r="2984" s="35" customFormat="1" spans="3:30">
      <c r="C2984" s="144"/>
      <c r="P2984" s="37"/>
      <c r="Q2984" s="38"/>
      <c r="AC2984" s="39"/>
      <c r="AD2984" s="40"/>
    </row>
    <row r="2985" s="35" customFormat="1" spans="3:30">
      <c r="C2985" s="144"/>
      <c r="P2985" s="37"/>
      <c r="Q2985" s="38"/>
      <c r="AC2985" s="39"/>
      <c r="AD2985" s="40"/>
    </row>
    <row r="2986" s="35" customFormat="1" spans="3:30">
      <c r="C2986" s="144"/>
      <c r="P2986" s="37"/>
      <c r="Q2986" s="38"/>
      <c r="AC2986" s="39"/>
      <c r="AD2986" s="40"/>
    </row>
    <row r="2987" s="35" customFormat="1" spans="3:30">
      <c r="C2987" s="144"/>
      <c r="P2987" s="37"/>
      <c r="Q2987" s="38"/>
      <c r="AC2987" s="39"/>
      <c r="AD2987" s="40"/>
    </row>
    <row r="2988" s="35" customFormat="1" spans="3:30">
      <c r="C2988" s="144"/>
      <c r="P2988" s="37"/>
      <c r="Q2988" s="38"/>
      <c r="AC2988" s="39"/>
      <c r="AD2988" s="40"/>
    </row>
    <row r="2989" s="35" customFormat="1" spans="3:30">
      <c r="C2989" s="144"/>
      <c r="P2989" s="37"/>
      <c r="Q2989" s="38"/>
      <c r="AC2989" s="39"/>
      <c r="AD2989" s="40"/>
    </row>
    <row r="2990" s="35" customFormat="1" spans="3:30">
      <c r="C2990" s="144"/>
      <c r="P2990" s="37"/>
      <c r="Q2990" s="38"/>
      <c r="AC2990" s="39"/>
      <c r="AD2990" s="40"/>
    </row>
    <row r="2991" s="35" customFormat="1" spans="3:30">
      <c r="C2991" s="144"/>
      <c r="P2991" s="37"/>
      <c r="Q2991" s="38"/>
      <c r="AC2991" s="39"/>
      <c r="AD2991" s="40"/>
    </row>
    <row r="2992" s="35" customFormat="1" spans="3:30">
      <c r="C2992" s="144"/>
      <c r="P2992" s="37"/>
      <c r="Q2992" s="38"/>
      <c r="AC2992" s="39"/>
      <c r="AD2992" s="40"/>
    </row>
    <row r="2993" s="35" customFormat="1" spans="3:30">
      <c r="C2993" s="144"/>
      <c r="P2993" s="37"/>
      <c r="Q2993" s="38"/>
      <c r="AC2993" s="39"/>
      <c r="AD2993" s="40"/>
    </row>
    <row r="2994" s="35" customFormat="1" spans="3:30">
      <c r="C2994" s="144"/>
      <c r="P2994" s="37"/>
      <c r="Q2994" s="38"/>
      <c r="AC2994" s="39"/>
      <c r="AD2994" s="40"/>
    </row>
    <row r="2995" s="35" customFormat="1" spans="3:30">
      <c r="C2995" s="144"/>
      <c r="P2995" s="37"/>
      <c r="Q2995" s="38"/>
      <c r="AC2995" s="39"/>
      <c r="AD2995" s="40"/>
    </row>
    <row r="2996" s="35" customFormat="1" spans="3:30">
      <c r="C2996" s="144"/>
      <c r="P2996" s="37"/>
      <c r="Q2996" s="38"/>
      <c r="AC2996" s="39"/>
      <c r="AD2996" s="40"/>
    </row>
    <row r="2997" s="35" customFormat="1" spans="3:30">
      <c r="C2997" s="144"/>
      <c r="P2997" s="37"/>
      <c r="Q2997" s="38"/>
      <c r="AC2997" s="39"/>
      <c r="AD2997" s="40"/>
    </row>
    <row r="2998" s="35" customFormat="1" spans="3:30">
      <c r="C2998" s="144"/>
      <c r="P2998" s="37"/>
      <c r="Q2998" s="38"/>
      <c r="AC2998" s="39"/>
      <c r="AD2998" s="40"/>
    </row>
    <row r="2999" s="35" customFormat="1" spans="3:30">
      <c r="C2999" s="144"/>
      <c r="P2999" s="37"/>
      <c r="Q2999" s="38"/>
      <c r="AC2999" s="39"/>
      <c r="AD2999" s="40"/>
    </row>
    <row r="3000" s="35" customFormat="1" spans="3:30">
      <c r="C3000" s="144"/>
      <c r="P3000" s="37"/>
      <c r="Q3000" s="38"/>
      <c r="AC3000" s="39"/>
      <c r="AD3000" s="40"/>
    </row>
    <row r="3001" s="35" customFormat="1" spans="3:30">
      <c r="C3001" s="144"/>
      <c r="P3001" s="37"/>
      <c r="Q3001" s="38"/>
      <c r="AC3001" s="39"/>
      <c r="AD3001" s="40"/>
    </row>
    <row r="3002" s="35" customFormat="1" spans="3:30">
      <c r="C3002" s="144"/>
      <c r="P3002" s="37"/>
      <c r="Q3002" s="38"/>
      <c r="AC3002" s="39"/>
      <c r="AD3002" s="40"/>
    </row>
    <row r="3003" s="35" customFormat="1" spans="3:30">
      <c r="C3003" s="144"/>
      <c r="P3003" s="37"/>
      <c r="Q3003" s="38"/>
      <c r="AC3003" s="39"/>
      <c r="AD3003" s="40"/>
    </row>
    <row r="3004" s="35" customFormat="1" spans="3:30">
      <c r="C3004" s="144"/>
      <c r="P3004" s="37"/>
      <c r="Q3004" s="38"/>
      <c r="AC3004" s="39"/>
      <c r="AD3004" s="40"/>
    </row>
    <row r="3005" s="35" customFormat="1" spans="3:30">
      <c r="C3005" s="144"/>
      <c r="P3005" s="37"/>
      <c r="Q3005" s="38"/>
      <c r="AC3005" s="39"/>
      <c r="AD3005" s="40"/>
    </row>
    <row r="3006" s="35" customFormat="1" spans="3:30">
      <c r="C3006" s="144"/>
      <c r="P3006" s="37"/>
      <c r="Q3006" s="38"/>
      <c r="AC3006" s="39"/>
      <c r="AD3006" s="40"/>
    </row>
    <row r="3007" s="35" customFormat="1" spans="3:30">
      <c r="C3007" s="144"/>
      <c r="P3007" s="37"/>
      <c r="Q3007" s="38"/>
      <c r="AC3007" s="39"/>
      <c r="AD3007" s="40"/>
    </row>
    <row r="3008" s="35" customFormat="1" spans="3:30">
      <c r="C3008" s="144"/>
      <c r="P3008" s="37"/>
      <c r="Q3008" s="38"/>
      <c r="AC3008" s="39"/>
      <c r="AD3008" s="40"/>
    </row>
    <row r="3009" s="35" customFormat="1" spans="3:30">
      <c r="C3009" s="144"/>
      <c r="P3009" s="37"/>
      <c r="Q3009" s="38"/>
      <c r="AC3009" s="39"/>
      <c r="AD3009" s="40"/>
    </row>
    <row r="3010" s="35" customFormat="1" spans="3:30">
      <c r="C3010" s="144"/>
      <c r="P3010" s="37"/>
      <c r="Q3010" s="38"/>
      <c r="AC3010" s="39"/>
      <c r="AD3010" s="40"/>
    </row>
    <row r="3011" s="35" customFormat="1" spans="3:30">
      <c r="C3011" s="144"/>
      <c r="P3011" s="37"/>
      <c r="Q3011" s="38"/>
      <c r="AC3011" s="39"/>
      <c r="AD3011" s="40"/>
    </row>
    <row r="3012" s="35" customFormat="1" spans="3:30">
      <c r="C3012" s="144"/>
      <c r="P3012" s="37"/>
      <c r="Q3012" s="38"/>
      <c r="AC3012" s="39"/>
      <c r="AD3012" s="40"/>
    </row>
    <row r="3013" s="35" customFormat="1" spans="3:30">
      <c r="C3013" s="144"/>
      <c r="P3013" s="37"/>
      <c r="Q3013" s="38"/>
      <c r="AC3013" s="39"/>
      <c r="AD3013" s="40"/>
    </row>
    <row r="3014" s="35" customFormat="1" spans="3:30">
      <c r="C3014" s="144"/>
      <c r="P3014" s="37"/>
      <c r="Q3014" s="38"/>
      <c r="AC3014" s="39"/>
      <c r="AD3014" s="40"/>
    </row>
    <row r="3015" s="35" customFormat="1" spans="3:30">
      <c r="C3015" s="144"/>
      <c r="P3015" s="37"/>
      <c r="Q3015" s="38"/>
      <c r="AC3015" s="39"/>
      <c r="AD3015" s="40"/>
    </row>
    <row r="3016" s="35" customFormat="1" spans="3:30">
      <c r="C3016" s="144"/>
      <c r="P3016" s="37"/>
      <c r="Q3016" s="38"/>
      <c r="AC3016" s="39"/>
      <c r="AD3016" s="40"/>
    </row>
    <row r="3017" s="35" customFormat="1" spans="3:30">
      <c r="C3017" s="144"/>
      <c r="P3017" s="37"/>
      <c r="Q3017" s="38"/>
      <c r="AC3017" s="39"/>
      <c r="AD3017" s="40"/>
    </row>
    <row r="3018" s="35" customFormat="1" spans="3:30">
      <c r="C3018" s="144"/>
      <c r="P3018" s="37"/>
      <c r="Q3018" s="38"/>
      <c r="AC3018" s="39"/>
      <c r="AD3018" s="40"/>
    </row>
    <row r="3019" s="35" customFormat="1" spans="3:30">
      <c r="C3019" s="144"/>
      <c r="P3019" s="37"/>
      <c r="Q3019" s="38"/>
      <c r="AC3019" s="39"/>
      <c r="AD3019" s="40"/>
    </row>
    <row r="3020" s="35" customFormat="1" spans="3:30">
      <c r="C3020" s="144"/>
      <c r="P3020" s="37"/>
      <c r="Q3020" s="38"/>
      <c r="AC3020" s="39"/>
      <c r="AD3020" s="40"/>
    </row>
    <row r="3021" s="35" customFormat="1" spans="3:30">
      <c r="C3021" s="144"/>
      <c r="P3021" s="37"/>
      <c r="Q3021" s="38"/>
      <c r="AC3021" s="39"/>
      <c r="AD3021" s="40"/>
    </row>
    <row r="3022" s="35" customFormat="1" spans="3:30">
      <c r="C3022" s="144"/>
      <c r="P3022" s="37"/>
      <c r="Q3022" s="38"/>
      <c r="AC3022" s="39"/>
      <c r="AD3022" s="40"/>
    </row>
    <row r="3023" s="35" customFormat="1" spans="3:30">
      <c r="C3023" s="144"/>
      <c r="P3023" s="37"/>
      <c r="Q3023" s="38"/>
      <c r="AC3023" s="39"/>
      <c r="AD3023" s="40"/>
    </row>
    <row r="3024" s="35" customFormat="1" spans="3:30">
      <c r="C3024" s="144"/>
      <c r="P3024" s="37"/>
      <c r="Q3024" s="38"/>
      <c r="AC3024" s="39"/>
      <c r="AD3024" s="40"/>
    </row>
    <row r="3025" s="35" customFormat="1" spans="3:30">
      <c r="C3025" s="144"/>
      <c r="P3025" s="37"/>
      <c r="Q3025" s="38"/>
      <c r="AC3025" s="39"/>
      <c r="AD3025" s="40"/>
    </row>
    <row r="3026" s="35" customFormat="1" spans="3:30">
      <c r="C3026" s="144"/>
      <c r="P3026" s="37"/>
      <c r="Q3026" s="38"/>
      <c r="AC3026" s="39"/>
      <c r="AD3026" s="40"/>
    </row>
    <row r="3027" s="35" customFormat="1" spans="3:30">
      <c r="C3027" s="144"/>
      <c r="P3027" s="37"/>
      <c r="Q3027" s="38"/>
      <c r="AC3027" s="39"/>
      <c r="AD3027" s="40"/>
    </row>
    <row r="3028" s="35" customFormat="1" spans="3:30">
      <c r="C3028" s="144"/>
      <c r="P3028" s="37"/>
      <c r="Q3028" s="38"/>
      <c r="AC3028" s="39"/>
      <c r="AD3028" s="40"/>
    </row>
    <row r="3029" s="35" customFormat="1" spans="3:30">
      <c r="C3029" s="144"/>
      <c r="P3029" s="37"/>
      <c r="Q3029" s="38"/>
      <c r="AC3029" s="39"/>
      <c r="AD3029" s="40"/>
    </row>
    <row r="3030" s="35" customFormat="1" spans="3:30">
      <c r="C3030" s="144"/>
      <c r="P3030" s="37"/>
      <c r="Q3030" s="38"/>
      <c r="AC3030" s="39"/>
      <c r="AD3030" s="40"/>
    </row>
    <row r="3031" s="35" customFormat="1" spans="3:30">
      <c r="C3031" s="144"/>
      <c r="P3031" s="37"/>
      <c r="Q3031" s="38"/>
      <c r="AC3031" s="39"/>
      <c r="AD3031" s="40"/>
    </row>
    <row r="3032" s="35" customFormat="1" spans="3:30">
      <c r="C3032" s="144"/>
      <c r="P3032" s="37"/>
      <c r="Q3032" s="38"/>
      <c r="AC3032" s="39"/>
      <c r="AD3032" s="40"/>
    </row>
    <row r="3033" s="35" customFormat="1" spans="3:30">
      <c r="C3033" s="144"/>
      <c r="P3033" s="37"/>
      <c r="Q3033" s="38"/>
      <c r="AC3033" s="39"/>
      <c r="AD3033" s="40"/>
    </row>
    <row r="3034" s="35" customFormat="1" spans="3:30">
      <c r="C3034" s="144"/>
      <c r="P3034" s="37"/>
      <c r="Q3034" s="38"/>
      <c r="AC3034" s="39"/>
      <c r="AD3034" s="40"/>
    </row>
    <row r="3035" s="35" customFormat="1" spans="3:30">
      <c r="C3035" s="144"/>
      <c r="P3035" s="37"/>
      <c r="Q3035" s="38"/>
      <c r="AC3035" s="39"/>
      <c r="AD3035" s="40"/>
    </row>
    <row r="3036" s="35" customFormat="1" spans="3:30">
      <c r="C3036" s="144"/>
      <c r="P3036" s="37"/>
      <c r="Q3036" s="38"/>
      <c r="AC3036" s="39"/>
      <c r="AD3036" s="40"/>
    </row>
    <row r="3037" s="35" customFormat="1" spans="3:30">
      <c r="C3037" s="144"/>
      <c r="P3037" s="37"/>
      <c r="Q3037" s="38"/>
      <c r="AC3037" s="39"/>
      <c r="AD3037" s="40"/>
    </row>
    <row r="3038" s="35" customFormat="1" spans="3:30">
      <c r="C3038" s="144"/>
      <c r="P3038" s="37"/>
      <c r="Q3038" s="38"/>
      <c r="AC3038" s="39"/>
      <c r="AD3038" s="40"/>
    </row>
    <row r="3039" s="35" customFormat="1" spans="3:30">
      <c r="C3039" s="144"/>
      <c r="P3039" s="37"/>
      <c r="Q3039" s="38"/>
      <c r="AC3039" s="39"/>
      <c r="AD3039" s="40"/>
    </row>
    <row r="3040" s="35" customFormat="1" spans="3:30">
      <c r="C3040" s="144"/>
      <c r="P3040" s="37"/>
      <c r="Q3040" s="38"/>
      <c r="AC3040" s="39"/>
      <c r="AD3040" s="40"/>
    </row>
    <row r="3041" s="35" customFormat="1" spans="3:30">
      <c r="C3041" s="144"/>
      <c r="P3041" s="37"/>
      <c r="Q3041" s="38"/>
      <c r="AC3041" s="39"/>
      <c r="AD3041" s="40"/>
    </row>
    <row r="3042" s="35" customFormat="1" spans="3:30">
      <c r="C3042" s="144"/>
      <c r="P3042" s="37"/>
      <c r="Q3042" s="38"/>
      <c r="AC3042" s="39"/>
      <c r="AD3042" s="40"/>
    </row>
    <row r="3043" s="35" customFormat="1" spans="3:30">
      <c r="C3043" s="144"/>
      <c r="P3043" s="37"/>
      <c r="Q3043" s="38"/>
      <c r="AC3043" s="39"/>
      <c r="AD3043" s="40"/>
    </row>
    <row r="3044" s="35" customFormat="1" spans="3:30">
      <c r="C3044" s="144"/>
      <c r="P3044" s="37"/>
      <c r="Q3044" s="38"/>
      <c r="AC3044" s="39"/>
      <c r="AD3044" s="40"/>
    </row>
    <row r="3045" s="35" customFormat="1" spans="3:30">
      <c r="C3045" s="144"/>
      <c r="P3045" s="37"/>
      <c r="Q3045" s="38"/>
      <c r="AC3045" s="39"/>
      <c r="AD3045" s="40"/>
    </row>
    <row r="3046" s="35" customFormat="1" spans="3:30">
      <c r="C3046" s="144"/>
      <c r="P3046" s="37"/>
      <c r="Q3046" s="38"/>
      <c r="AC3046" s="39"/>
      <c r="AD3046" s="40"/>
    </row>
    <row r="3047" s="35" customFormat="1" spans="3:30">
      <c r="C3047" s="144"/>
      <c r="P3047" s="37"/>
      <c r="Q3047" s="38"/>
      <c r="AC3047" s="39"/>
      <c r="AD3047" s="40"/>
    </row>
    <row r="3048" s="35" customFormat="1" spans="3:30">
      <c r="C3048" s="144"/>
      <c r="P3048" s="37"/>
      <c r="Q3048" s="38"/>
      <c r="AC3048" s="39"/>
      <c r="AD3048" s="40"/>
    </row>
    <row r="3049" s="35" customFormat="1" spans="3:30">
      <c r="C3049" s="144"/>
      <c r="P3049" s="37"/>
      <c r="Q3049" s="38"/>
      <c r="AC3049" s="39"/>
      <c r="AD3049" s="40"/>
    </row>
    <row r="3050" s="35" customFormat="1" spans="3:30">
      <c r="C3050" s="144"/>
      <c r="P3050" s="37"/>
      <c r="Q3050" s="38"/>
      <c r="AC3050" s="39"/>
      <c r="AD3050" s="40"/>
    </row>
    <row r="3051" s="35" customFormat="1" spans="3:30">
      <c r="C3051" s="144"/>
      <c r="P3051" s="37"/>
      <c r="Q3051" s="38"/>
      <c r="AC3051" s="39"/>
      <c r="AD3051" s="40"/>
    </row>
    <row r="3052" s="35" customFormat="1" spans="3:30">
      <c r="C3052" s="144"/>
      <c r="P3052" s="37"/>
      <c r="Q3052" s="38"/>
      <c r="AC3052" s="39"/>
      <c r="AD3052" s="40"/>
    </row>
    <row r="3053" s="35" customFormat="1" spans="3:30">
      <c r="C3053" s="144"/>
      <c r="P3053" s="37"/>
      <c r="Q3053" s="38"/>
      <c r="AC3053" s="39"/>
      <c r="AD3053" s="40"/>
    </row>
    <row r="3054" s="35" customFormat="1" spans="3:30">
      <c r="C3054" s="144"/>
      <c r="P3054" s="37"/>
      <c r="Q3054" s="38"/>
      <c r="AC3054" s="39"/>
      <c r="AD3054" s="40"/>
    </row>
    <row r="3055" s="35" customFormat="1" spans="3:30">
      <c r="C3055" s="144"/>
      <c r="P3055" s="37"/>
      <c r="Q3055" s="38"/>
      <c r="AC3055" s="39"/>
      <c r="AD3055" s="40"/>
    </row>
    <row r="3056" s="35" customFormat="1" spans="3:30">
      <c r="C3056" s="144"/>
      <c r="P3056" s="37"/>
      <c r="Q3056" s="38"/>
      <c r="AC3056" s="39"/>
      <c r="AD3056" s="40"/>
    </row>
    <row r="3057" s="35" customFormat="1" spans="3:30">
      <c r="C3057" s="144"/>
      <c r="P3057" s="37"/>
      <c r="Q3057" s="38"/>
      <c r="AC3057" s="39"/>
      <c r="AD3057" s="40"/>
    </row>
    <row r="3058" s="35" customFormat="1" spans="3:30">
      <c r="C3058" s="144"/>
      <c r="P3058" s="37"/>
      <c r="Q3058" s="38"/>
      <c r="AC3058" s="39"/>
      <c r="AD3058" s="40"/>
    </row>
    <row r="3059" s="35" customFormat="1" spans="3:30">
      <c r="C3059" s="144"/>
      <c r="P3059" s="37"/>
      <c r="Q3059" s="38"/>
      <c r="AC3059" s="39"/>
      <c r="AD3059" s="40"/>
    </row>
    <row r="3060" s="35" customFormat="1" spans="3:30">
      <c r="C3060" s="144"/>
      <c r="P3060" s="37"/>
      <c r="Q3060" s="38"/>
      <c r="AC3060" s="39"/>
      <c r="AD3060" s="40"/>
    </row>
    <row r="3061" s="35" customFormat="1" spans="3:30">
      <c r="C3061" s="144"/>
      <c r="P3061" s="37"/>
      <c r="Q3061" s="38"/>
      <c r="AC3061" s="39"/>
      <c r="AD3061" s="40"/>
    </row>
    <row r="3062" s="35" customFormat="1" spans="3:30">
      <c r="C3062" s="144"/>
      <c r="P3062" s="37"/>
      <c r="Q3062" s="38"/>
      <c r="AC3062" s="39"/>
      <c r="AD3062" s="40"/>
    </row>
    <row r="3063" s="35" customFormat="1" spans="3:30">
      <c r="C3063" s="144"/>
      <c r="P3063" s="37"/>
      <c r="Q3063" s="38"/>
      <c r="AC3063" s="39"/>
      <c r="AD3063" s="40"/>
    </row>
    <row r="3064" s="35" customFormat="1" spans="3:30">
      <c r="C3064" s="144"/>
      <c r="P3064" s="37"/>
      <c r="Q3064" s="38"/>
      <c r="AC3064" s="39"/>
      <c r="AD3064" s="40"/>
    </row>
    <row r="3065" s="35" customFormat="1" spans="3:30">
      <c r="C3065" s="144"/>
      <c r="P3065" s="37"/>
      <c r="Q3065" s="38"/>
      <c r="AC3065" s="39"/>
      <c r="AD3065" s="40"/>
    </row>
    <row r="3066" s="35" customFormat="1" spans="3:30">
      <c r="C3066" s="144"/>
      <c r="P3066" s="37"/>
      <c r="Q3066" s="38"/>
      <c r="AC3066" s="39"/>
      <c r="AD3066" s="40"/>
    </row>
    <row r="3067" s="35" customFormat="1" spans="3:30">
      <c r="C3067" s="144"/>
      <c r="P3067" s="37"/>
      <c r="Q3067" s="38"/>
      <c r="AC3067" s="39"/>
      <c r="AD3067" s="40"/>
    </row>
    <row r="3068" s="35" customFormat="1" spans="3:30">
      <c r="C3068" s="144"/>
      <c r="P3068" s="37"/>
      <c r="Q3068" s="38"/>
      <c r="AC3068" s="39"/>
      <c r="AD3068" s="40"/>
    </row>
    <row r="3069" s="35" customFormat="1" spans="3:30">
      <c r="C3069" s="144"/>
      <c r="P3069" s="37"/>
      <c r="Q3069" s="38"/>
      <c r="AC3069" s="39"/>
      <c r="AD3069" s="40"/>
    </row>
    <row r="3070" s="35" customFormat="1" spans="3:30">
      <c r="C3070" s="144"/>
      <c r="P3070" s="37"/>
      <c r="Q3070" s="38"/>
      <c r="AC3070" s="39"/>
      <c r="AD3070" s="40"/>
    </row>
    <row r="3071" s="35" customFormat="1" spans="3:30">
      <c r="C3071" s="144"/>
      <c r="P3071" s="37"/>
      <c r="Q3071" s="38"/>
      <c r="AC3071" s="39"/>
      <c r="AD3071" s="40"/>
    </row>
    <row r="3072" s="35" customFormat="1" spans="3:30">
      <c r="C3072" s="144"/>
      <c r="P3072" s="37"/>
      <c r="Q3072" s="38"/>
      <c r="AC3072" s="39"/>
      <c r="AD3072" s="40"/>
    </row>
    <row r="3073" s="35" customFormat="1" spans="3:30">
      <c r="C3073" s="144"/>
      <c r="P3073" s="37"/>
      <c r="Q3073" s="38"/>
      <c r="AC3073" s="39"/>
      <c r="AD3073" s="40"/>
    </row>
    <row r="3074" s="35" customFormat="1" spans="3:30">
      <c r="C3074" s="144"/>
      <c r="P3074" s="37"/>
      <c r="Q3074" s="38"/>
      <c r="AC3074" s="39"/>
      <c r="AD3074" s="40"/>
    </row>
    <row r="3075" s="35" customFormat="1" spans="3:30">
      <c r="C3075" s="144"/>
      <c r="P3075" s="37"/>
      <c r="Q3075" s="38"/>
      <c r="AC3075" s="39"/>
      <c r="AD3075" s="40"/>
    </row>
    <row r="3076" s="35" customFormat="1" spans="3:30">
      <c r="C3076" s="144"/>
      <c r="P3076" s="37"/>
      <c r="Q3076" s="38"/>
      <c r="AC3076" s="39"/>
      <c r="AD3076" s="40"/>
    </row>
    <row r="3077" s="35" customFormat="1" spans="3:30">
      <c r="C3077" s="144"/>
      <c r="P3077" s="37"/>
      <c r="Q3077" s="38"/>
      <c r="AC3077" s="39"/>
      <c r="AD3077" s="40"/>
    </row>
    <row r="3078" s="35" customFormat="1" spans="3:30">
      <c r="C3078" s="144"/>
      <c r="P3078" s="37"/>
      <c r="Q3078" s="38"/>
      <c r="AC3078" s="39"/>
      <c r="AD3078" s="40"/>
    </row>
    <row r="3079" s="35" customFormat="1" spans="3:30">
      <c r="C3079" s="144"/>
      <c r="P3079" s="37"/>
      <c r="Q3079" s="38"/>
      <c r="AC3079" s="39"/>
      <c r="AD3079" s="40"/>
    </row>
    <row r="3080" s="35" customFormat="1" spans="3:30">
      <c r="C3080" s="144"/>
      <c r="P3080" s="37"/>
      <c r="Q3080" s="38"/>
      <c r="AC3080" s="39"/>
      <c r="AD3080" s="40"/>
    </row>
    <row r="3081" s="35" customFormat="1" spans="3:30">
      <c r="C3081" s="144"/>
      <c r="P3081" s="37"/>
      <c r="Q3081" s="38"/>
      <c r="AC3081" s="39"/>
      <c r="AD3081" s="40"/>
    </row>
    <row r="3082" s="35" customFormat="1" spans="3:30">
      <c r="C3082" s="144"/>
      <c r="P3082" s="37"/>
      <c r="Q3082" s="38"/>
      <c r="AC3082" s="39"/>
      <c r="AD3082" s="40"/>
    </row>
    <row r="3083" s="35" customFormat="1" spans="3:30">
      <c r="C3083" s="144"/>
      <c r="P3083" s="37"/>
      <c r="Q3083" s="38"/>
      <c r="AC3083" s="39"/>
      <c r="AD3083" s="40"/>
    </row>
    <row r="3084" s="35" customFormat="1" spans="3:30">
      <c r="C3084" s="144"/>
      <c r="P3084" s="37"/>
      <c r="Q3084" s="38"/>
      <c r="AC3084" s="39"/>
      <c r="AD3084" s="40"/>
    </row>
    <row r="3085" s="35" customFormat="1" spans="3:30">
      <c r="C3085" s="144"/>
      <c r="P3085" s="37"/>
      <c r="Q3085" s="38"/>
      <c r="AC3085" s="39"/>
      <c r="AD3085" s="40"/>
    </row>
    <row r="3086" s="35" customFormat="1" spans="3:30">
      <c r="C3086" s="144"/>
      <c r="P3086" s="37"/>
      <c r="Q3086" s="38"/>
      <c r="AC3086" s="39"/>
      <c r="AD3086" s="40"/>
    </row>
    <row r="3087" s="35" customFormat="1" spans="3:30">
      <c r="C3087" s="144"/>
      <c r="P3087" s="37"/>
      <c r="Q3087" s="38"/>
      <c r="AC3087" s="39"/>
      <c r="AD3087" s="40"/>
    </row>
    <row r="3088" s="35" customFormat="1" spans="3:30">
      <c r="C3088" s="144"/>
      <c r="P3088" s="37"/>
      <c r="Q3088" s="38"/>
      <c r="AC3088" s="39"/>
      <c r="AD3088" s="40"/>
    </row>
    <row r="3089" s="35" customFormat="1" spans="3:30">
      <c r="C3089" s="144"/>
      <c r="P3089" s="37"/>
      <c r="Q3089" s="38"/>
      <c r="AC3089" s="39"/>
      <c r="AD3089" s="40"/>
    </row>
    <row r="3090" s="35" customFormat="1" spans="3:30">
      <c r="C3090" s="144"/>
      <c r="P3090" s="37"/>
      <c r="Q3090" s="38"/>
      <c r="AC3090" s="39"/>
      <c r="AD3090" s="40"/>
    </row>
    <row r="3091" s="35" customFormat="1" spans="3:30">
      <c r="C3091" s="144"/>
      <c r="P3091" s="37"/>
      <c r="Q3091" s="38"/>
      <c r="AC3091" s="39"/>
      <c r="AD3091" s="40"/>
    </row>
    <row r="3092" s="35" customFormat="1" spans="3:30">
      <c r="C3092" s="144"/>
      <c r="P3092" s="37"/>
      <c r="Q3092" s="38"/>
      <c r="AC3092" s="39"/>
      <c r="AD3092" s="40"/>
    </row>
    <row r="3093" s="35" customFormat="1" spans="3:30">
      <c r="C3093" s="144"/>
      <c r="P3093" s="37"/>
      <c r="Q3093" s="38"/>
      <c r="AC3093" s="39"/>
      <c r="AD3093" s="40"/>
    </row>
    <row r="3094" s="35" customFormat="1" spans="3:30">
      <c r="C3094" s="144"/>
      <c r="P3094" s="37"/>
      <c r="Q3094" s="38"/>
      <c r="AC3094" s="39"/>
      <c r="AD3094" s="40"/>
    </row>
    <row r="3095" s="35" customFormat="1" spans="3:30">
      <c r="C3095" s="144"/>
      <c r="P3095" s="37"/>
      <c r="Q3095" s="38"/>
      <c r="AC3095" s="39"/>
      <c r="AD3095" s="40"/>
    </row>
    <row r="3096" s="35" customFormat="1" spans="3:30">
      <c r="C3096" s="144"/>
      <c r="P3096" s="37"/>
      <c r="Q3096" s="38"/>
      <c r="AC3096" s="39"/>
      <c r="AD3096" s="40"/>
    </row>
    <row r="3097" s="35" customFormat="1" spans="3:30">
      <c r="C3097" s="144"/>
      <c r="P3097" s="37"/>
      <c r="Q3097" s="38"/>
      <c r="AC3097" s="39"/>
      <c r="AD3097" s="40"/>
    </row>
    <row r="3098" s="35" customFormat="1" spans="3:30">
      <c r="C3098" s="144"/>
      <c r="P3098" s="37"/>
      <c r="Q3098" s="38"/>
      <c r="AC3098" s="39"/>
      <c r="AD3098" s="40"/>
    </row>
    <row r="3099" s="35" customFormat="1" spans="3:30">
      <c r="C3099" s="144"/>
      <c r="P3099" s="37"/>
      <c r="Q3099" s="38"/>
      <c r="AC3099" s="39"/>
      <c r="AD3099" s="40"/>
    </row>
    <row r="3100" s="35" customFormat="1" spans="3:30">
      <c r="C3100" s="144"/>
      <c r="P3100" s="37"/>
      <c r="Q3100" s="38"/>
      <c r="AC3100" s="39"/>
      <c r="AD3100" s="40"/>
    </row>
    <row r="3101" s="35" customFormat="1" spans="3:30">
      <c r="C3101" s="144"/>
      <c r="P3101" s="37"/>
      <c r="Q3101" s="38"/>
      <c r="AC3101" s="39"/>
      <c r="AD3101" s="40"/>
    </row>
    <row r="3102" s="35" customFormat="1" spans="3:30">
      <c r="C3102" s="144"/>
      <c r="P3102" s="37"/>
      <c r="Q3102" s="38"/>
      <c r="AC3102" s="39"/>
      <c r="AD3102" s="40"/>
    </row>
    <row r="3103" s="35" customFormat="1" spans="3:30">
      <c r="C3103" s="144"/>
      <c r="P3103" s="37"/>
      <c r="Q3103" s="38"/>
      <c r="AC3103" s="39"/>
      <c r="AD3103" s="40"/>
    </row>
    <row r="3104" s="35" customFormat="1" spans="3:30">
      <c r="C3104" s="144"/>
      <c r="P3104" s="37"/>
      <c r="Q3104" s="38"/>
      <c r="AC3104" s="39"/>
      <c r="AD3104" s="40"/>
    </row>
    <row r="3105" s="35" customFormat="1" spans="3:30">
      <c r="C3105" s="144"/>
      <c r="P3105" s="37"/>
      <c r="Q3105" s="38"/>
      <c r="AC3105" s="39"/>
      <c r="AD3105" s="40"/>
    </row>
    <row r="3106" s="35" customFormat="1" spans="3:30">
      <c r="C3106" s="144"/>
      <c r="P3106" s="37"/>
      <c r="Q3106" s="38"/>
      <c r="AC3106" s="39"/>
      <c r="AD3106" s="40"/>
    </row>
    <row r="3107" s="35" customFormat="1" spans="3:30">
      <c r="C3107" s="144"/>
      <c r="P3107" s="37"/>
      <c r="Q3107" s="38"/>
      <c r="AC3107" s="39"/>
      <c r="AD3107" s="40"/>
    </row>
    <row r="3108" s="35" customFormat="1" spans="3:30">
      <c r="C3108" s="144"/>
      <c r="P3108" s="37"/>
      <c r="Q3108" s="38"/>
      <c r="AC3108" s="39"/>
      <c r="AD3108" s="40"/>
    </row>
    <row r="3109" s="35" customFormat="1" spans="3:30">
      <c r="C3109" s="144"/>
      <c r="P3109" s="37"/>
      <c r="Q3109" s="38"/>
      <c r="AC3109" s="39"/>
      <c r="AD3109" s="40"/>
    </row>
    <row r="3110" s="35" customFormat="1" spans="3:30">
      <c r="C3110" s="144"/>
      <c r="P3110" s="37"/>
      <c r="Q3110" s="38"/>
      <c r="AC3110" s="39"/>
      <c r="AD3110" s="40"/>
    </row>
    <row r="3111" s="35" customFormat="1" spans="3:30">
      <c r="C3111" s="144"/>
      <c r="P3111" s="37"/>
      <c r="Q3111" s="38"/>
      <c r="AC3111" s="39"/>
      <c r="AD3111" s="40"/>
    </row>
    <row r="3112" s="35" customFormat="1" spans="3:30">
      <c r="C3112" s="144"/>
      <c r="P3112" s="37"/>
      <c r="Q3112" s="38"/>
      <c r="AC3112" s="39"/>
      <c r="AD3112" s="40"/>
    </row>
    <row r="3113" s="35" customFormat="1" spans="3:30">
      <c r="C3113" s="144"/>
      <c r="P3113" s="37"/>
      <c r="Q3113" s="38"/>
      <c r="AC3113" s="39"/>
      <c r="AD3113" s="40"/>
    </row>
    <row r="3114" s="35" customFormat="1" spans="3:30">
      <c r="C3114" s="144"/>
      <c r="P3114" s="37"/>
      <c r="Q3114" s="38"/>
      <c r="AC3114" s="39"/>
      <c r="AD3114" s="40"/>
    </row>
    <row r="3115" s="35" customFormat="1" spans="3:30">
      <c r="C3115" s="144"/>
      <c r="P3115" s="37"/>
      <c r="Q3115" s="38"/>
      <c r="AC3115" s="39"/>
      <c r="AD3115" s="40"/>
    </row>
    <row r="3116" s="35" customFormat="1" spans="3:30">
      <c r="C3116" s="144"/>
      <c r="P3116" s="37"/>
      <c r="Q3116" s="38"/>
      <c r="AC3116" s="39"/>
      <c r="AD3116" s="40"/>
    </row>
    <row r="3117" s="35" customFormat="1" spans="3:30">
      <c r="C3117" s="144"/>
      <c r="P3117" s="37"/>
      <c r="Q3117" s="38"/>
      <c r="AC3117" s="39"/>
      <c r="AD3117" s="40"/>
    </row>
    <row r="3118" s="35" customFormat="1" spans="3:30">
      <c r="C3118" s="144"/>
      <c r="P3118" s="37"/>
      <c r="Q3118" s="38"/>
      <c r="AC3118" s="39"/>
      <c r="AD3118" s="40"/>
    </row>
    <row r="3119" s="35" customFormat="1" spans="3:30">
      <c r="C3119" s="144"/>
      <c r="P3119" s="37"/>
      <c r="Q3119" s="38"/>
      <c r="AC3119" s="39"/>
      <c r="AD3119" s="40"/>
    </row>
    <row r="3120" s="35" customFormat="1" spans="3:30">
      <c r="C3120" s="144"/>
      <c r="P3120" s="37"/>
      <c r="Q3120" s="38"/>
      <c r="AC3120" s="39"/>
      <c r="AD3120" s="40"/>
    </row>
    <row r="3121" s="35" customFormat="1" spans="3:30">
      <c r="C3121" s="144"/>
      <c r="P3121" s="37"/>
      <c r="Q3121" s="38"/>
      <c r="AC3121" s="39"/>
      <c r="AD3121" s="40"/>
    </row>
    <row r="3122" s="35" customFormat="1" spans="3:30">
      <c r="C3122" s="144"/>
      <c r="P3122" s="37"/>
      <c r="Q3122" s="38"/>
      <c r="AC3122" s="39"/>
      <c r="AD3122" s="40"/>
    </row>
    <row r="3123" s="35" customFormat="1" spans="3:30">
      <c r="C3123" s="144"/>
      <c r="P3123" s="37"/>
      <c r="Q3123" s="38"/>
      <c r="AC3123" s="39"/>
      <c r="AD3123" s="40"/>
    </row>
    <row r="3124" s="35" customFormat="1" spans="3:30">
      <c r="C3124" s="144"/>
      <c r="P3124" s="37"/>
      <c r="Q3124" s="38"/>
      <c r="AC3124" s="39"/>
      <c r="AD3124" s="40"/>
    </row>
    <row r="3125" s="35" customFormat="1" spans="3:30">
      <c r="C3125" s="144"/>
      <c r="P3125" s="37"/>
      <c r="Q3125" s="38"/>
      <c r="AC3125" s="39"/>
      <c r="AD3125" s="40"/>
    </row>
    <row r="3126" s="35" customFormat="1" spans="3:30">
      <c r="C3126" s="144"/>
      <c r="P3126" s="37"/>
      <c r="Q3126" s="38"/>
      <c r="AC3126" s="39"/>
      <c r="AD3126" s="40"/>
    </row>
    <row r="3127" s="35" customFormat="1" spans="3:30">
      <c r="C3127" s="144"/>
      <c r="P3127" s="37"/>
      <c r="Q3127" s="38"/>
      <c r="AC3127" s="39"/>
      <c r="AD3127" s="40"/>
    </row>
    <row r="3128" s="35" customFormat="1" spans="3:30">
      <c r="C3128" s="144"/>
      <c r="P3128" s="37"/>
      <c r="Q3128" s="38"/>
      <c r="AC3128" s="39"/>
      <c r="AD3128" s="40"/>
    </row>
    <row r="3129" s="35" customFormat="1" spans="3:30">
      <c r="C3129" s="144"/>
      <c r="P3129" s="37"/>
      <c r="Q3129" s="38"/>
      <c r="AC3129" s="39"/>
      <c r="AD3129" s="40"/>
    </row>
    <row r="3130" s="35" customFormat="1" spans="3:30">
      <c r="C3130" s="144"/>
      <c r="P3130" s="37"/>
      <c r="Q3130" s="38"/>
      <c r="AC3130" s="39"/>
      <c r="AD3130" s="40"/>
    </row>
    <row r="3131" s="35" customFormat="1" spans="3:30">
      <c r="C3131" s="144"/>
      <c r="P3131" s="37"/>
      <c r="Q3131" s="38"/>
      <c r="AC3131" s="39"/>
      <c r="AD3131" s="40"/>
    </row>
    <row r="3132" s="35" customFormat="1" spans="3:30">
      <c r="C3132" s="144"/>
      <c r="P3132" s="37"/>
      <c r="Q3132" s="38"/>
      <c r="AC3132" s="39"/>
      <c r="AD3132" s="40"/>
    </row>
    <row r="3133" s="35" customFormat="1" spans="3:30">
      <c r="C3133" s="144"/>
      <c r="P3133" s="37"/>
      <c r="Q3133" s="38"/>
      <c r="AC3133" s="39"/>
      <c r="AD3133" s="40"/>
    </row>
    <row r="3134" s="35" customFormat="1" spans="3:30">
      <c r="C3134" s="144"/>
      <c r="P3134" s="37"/>
      <c r="Q3134" s="38"/>
      <c r="AC3134" s="39"/>
      <c r="AD3134" s="40"/>
    </row>
    <row r="3135" s="35" customFormat="1" spans="3:30">
      <c r="C3135" s="144"/>
      <c r="P3135" s="37"/>
      <c r="Q3135" s="38"/>
      <c r="AC3135" s="39"/>
      <c r="AD3135" s="40"/>
    </row>
    <row r="3136" s="35" customFormat="1" spans="3:30">
      <c r="C3136" s="144"/>
      <c r="P3136" s="37"/>
      <c r="Q3136" s="38"/>
      <c r="AC3136" s="39"/>
      <c r="AD3136" s="40"/>
    </row>
    <row r="3137" s="35" customFormat="1" spans="3:30">
      <c r="C3137" s="144"/>
      <c r="P3137" s="37"/>
      <c r="Q3137" s="38"/>
      <c r="AC3137" s="39"/>
      <c r="AD3137" s="40"/>
    </row>
    <row r="3138" s="35" customFormat="1" spans="3:30">
      <c r="C3138" s="144"/>
      <c r="P3138" s="37"/>
      <c r="Q3138" s="38"/>
      <c r="AC3138" s="39"/>
      <c r="AD3138" s="40"/>
    </row>
    <row r="3139" s="35" customFormat="1" spans="3:30">
      <c r="C3139" s="144"/>
      <c r="P3139" s="37"/>
      <c r="Q3139" s="38"/>
      <c r="AC3139" s="39"/>
      <c r="AD3139" s="40"/>
    </row>
    <row r="3140" s="35" customFormat="1" spans="3:30">
      <c r="C3140" s="144"/>
      <c r="P3140" s="37"/>
      <c r="Q3140" s="38"/>
      <c r="AC3140" s="39"/>
      <c r="AD3140" s="40"/>
    </row>
    <row r="3141" s="35" customFormat="1" spans="3:30">
      <c r="C3141" s="144"/>
      <c r="P3141" s="37"/>
      <c r="Q3141" s="38"/>
      <c r="AC3141" s="39"/>
      <c r="AD3141" s="40"/>
    </row>
    <row r="3142" s="35" customFormat="1" spans="3:30">
      <c r="C3142" s="144"/>
      <c r="P3142" s="37"/>
      <c r="Q3142" s="38"/>
      <c r="AC3142" s="39"/>
      <c r="AD3142" s="40"/>
    </row>
    <row r="3143" s="35" customFormat="1" spans="3:30">
      <c r="C3143" s="144"/>
      <c r="P3143" s="37"/>
      <c r="Q3143" s="38"/>
      <c r="AC3143" s="39"/>
      <c r="AD3143" s="40"/>
    </row>
    <row r="3144" s="35" customFormat="1" spans="3:30">
      <c r="C3144" s="144"/>
      <c r="P3144" s="37"/>
      <c r="Q3144" s="38"/>
      <c r="AC3144" s="39"/>
      <c r="AD3144" s="40"/>
    </row>
    <row r="3145" s="35" customFormat="1" spans="3:30">
      <c r="C3145" s="144"/>
      <c r="P3145" s="37"/>
      <c r="Q3145" s="38"/>
      <c r="AC3145" s="39"/>
      <c r="AD3145" s="40"/>
    </row>
    <row r="3146" s="35" customFormat="1" spans="3:30">
      <c r="C3146" s="144"/>
      <c r="P3146" s="37"/>
      <c r="Q3146" s="38"/>
      <c r="AC3146" s="39"/>
      <c r="AD3146" s="40"/>
    </row>
    <row r="3147" s="35" customFormat="1" spans="3:30">
      <c r="C3147" s="144"/>
      <c r="P3147" s="37"/>
      <c r="Q3147" s="38"/>
      <c r="AC3147" s="39"/>
      <c r="AD3147" s="40"/>
    </row>
    <row r="3148" s="35" customFormat="1" spans="3:30">
      <c r="C3148" s="144"/>
      <c r="P3148" s="37"/>
      <c r="Q3148" s="38"/>
      <c r="AC3148" s="39"/>
      <c r="AD3148" s="40"/>
    </row>
    <row r="3149" s="35" customFormat="1" spans="3:30">
      <c r="C3149" s="144"/>
      <c r="P3149" s="37"/>
      <c r="Q3149" s="38"/>
      <c r="AC3149" s="39"/>
      <c r="AD3149" s="40"/>
    </row>
    <row r="3150" s="35" customFormat="1" spans="3:30">
      <c r="C3150" s="144"/>
      <c r="P3150" s="37"/>
      <c r="Q3150" s="38"/>
      <c r="AC3150" s="39"/>
      <c r="AD3150" s="40"/>
    </row>
    <row r="3151" s="35" customFormat="1" spans="3:30">
      <c r="C3151" s="144"/>
      <c r="P3151" s="37"/>
      <c r="Q3151" s="38"/>
      <c r="AC3151" s="39"/>
      <c r="AD3151" s="40"/>
    </row>
    <row r="3152" s="35" customFormat="1" spans="3:30">
      <c r="C3152" s="144"/>
      <c r="P3152" s="37"/>
      <c r="Q3152" s="38"/>
      <c r="AC3152" s="39"/>
      <c r="AD3152" s="40"/>
    </row>
    <row r="3153" s="35" customFormat="1" spans="3:30">
      <c r="C3153" s="144"/>
      <c r="P3153" s="37"/>
      <c r="Q3153" s="38"/>
      <c r="AC3153" s="39"/>
      <c r="AD3153" s="40"/>
    </row>
    <row r="3154" s="35" customFormat="1" spans="3:30">
      <c r="C3154" s="144"/>
      <c r="P3154" s="37"/>
      <c r="Q3154" s="38"/>
      <c r="AC3154" s="39"/>
      <c r="AD3154" s="40"/>
    </row>
    <row r="3155" s="35" customFormat="1" spans="3:30">
      <c r="C3155" s="144"/>
      <c r="P3155" s="37"/>
      <c r="Q3155" s="38"/>
      <c r="AC3155" s="39"/>
      <c r="AD3155" s="40"/>
    </row>
    <row r="3156" s="35" customFormat="1" spans="3:30">
      <c r="C3156" s="144"/>
      <c r="P3156" s="37"/>
      <c r="Q3156" s="38"/>
      <c r="AC3156" s="39"/>
      <c r="AD3156" s="40"/>
    </row>
    <row r="3157" s="35" customFormat="1" spans="3:30">
      <c r="C3157" s="144"/>
      <c r="P3157" s="37"/>
      <c r="Q3157" s="38"/>
      <c r="AC3157" s="39"/>
      <c r="AD3157" s="40"/>
    </row>
    <row r="3158" s="35" customFormat="1" spans="3:30">
      <c r="C3158" s="144"/>
      <c r="P3158" s="37"/>
      <c r="Q3158" s="38"/>
      <c r="AC3158" s="39"/>
      <c r="AD3158" s="40"/>
    </row>
    <row r="3159" s="35" customFormat="1" spans="3:30">
      <c r="C3159" s="144"/>
      <c r="P3159" s="37"/>
      <c r="Q3159" s="38"/>
      <c r="AC3159" s="39"/>
      <c r="AD3159" s="40"/>
    </row>
    <row r="3160" s="35" customFormat="1" spans="3:30">
      <c r="C3160" s="144"/>
      <c r="P3160" s="37"/>
      <c r="Q3160" s="38"/>
      <c r="AC3160" s="39"/>
      <c r="AD3160" s="40"/>
    </row>
    <row r="3161" s="35" customFormat="1" spans="3:30">
      <c r="C3161" s="144"/>
      <c r="P3161" s="37"/>
      <c r="Q3161" s="38"/>
      <c r="AC3161" s="39"/>
      <c r="AD3161" s="40"/>
    </row>
    <row r="3162" s="35" customFormat="1" spans="3:30">
      <c r="C3162" s="144"/>
      <c r="P3162" s="37"/>
      <c r="Q3162" s="38"/>
      <c r="AC3162" s="39"/>
      <c r="AD3162" s="40"/>
    </row>
    <row r="3163" s="35" customFormat="1" spans="3:30">
      <c r="C3163" s="144"/>
      <c r="P3163" s="37"/>
      <c r="Q3163" s="38"/>
      <c r="AC3163" s="39"/>
      <c r="AD3163" s="40"/>
    </row>
    <row r="3164" s="35" customFormat="1" spans="3:30">
      <c r="C3164" s="144"/>
      <c r="P3164" s="37"/>
      <c r="Q3164" s="38"/>
      <c r="AC3164" s="39"/>
      <c r="AD3164" s="40"/>
    </row>
    <row r="3165" s="35" customFormat="1" spans="3:30">
      <c r="C3165" s="144"/>
      <c r="P3165" s="37"/>
      <c r="Q3165" s="38"/>
      <c r="AC3165" s="39"/>
      <c r="AD3165" s="40"/>
    </row>
    <row r="3166" s="35" customFormat="1" spans="3:30">
      <c r="C3166" s="144"/>
      <c r="P3166" s="37"/>
      <c r="Q3166" s="38"/>
      <c r="AC3166" s="39"/>
      <c r="AD3166" s="40"/>
    </row>
    <row r="3167" s="35" customFormat="1" spans="3:30">
      <c r="C3167" s="144"/>
      <c r="P3167" s="37"/>
      <c r="Q3167" s="38"/>
      <c r="AC3167" s="39"/>
      <c r="AD3167" s="40"/>
    </row>
    <row r="3168" s="35" customFormat="1" spans="3:30">
      <c r="C3168" s="144"/>
      <c r="P3168" s="37"/>
      <c r="Q3168" s="38"/>
      <c r="AC3168" s="39"/>
      <c r="AD3168" s="40"/>
    </row>
    <row r="3169" s="35" customFormat="1" spans="3:30">
      <c r="C3169" s="144"/>
      <c r="P3169" s="37"/>
      <c r="Q3169" s="38"/>
      <c r="AC3169" s="39"/>
      <c r="AD3169" s="40"/>
    </row>
    <row r="3170" s="35" customFormat="1" spans="3:30">
      <c r="C3170" s="144"/>
      <c r="P3170" s="37"/>
      <c r="Q3170" s="38"/>
      <c r="AC3170" s="39"/>
      <c r="AD3170" s="40"/>
    </row>
    <row r="3171" s="35" customFormat="1" spans="3:30">
      <c r="C3171" s="144"/>
      <c r="P3171" s="37"/>
      <c r="Q3171" s="38"/>
      <c r="AC3171" s="39"/>
      <c r="AD3171" s="40"/>
    </row>
    <row r="3172" s="35" customFormat="1" spans="3:30">
      <c r="C3172" s="144"/>
      <c r="P3172" s="37"/>
      <c r="Q3172" s="38"/>
      <c r="AC3172" s="39"/>
      <c r="AD3172" s="40"/>
    </row>
    <row r="3173" s="35" customFormat="1" spans="3:30">
      <c r="C3173" s="144"/>
      <c r="P3173" s="37"/>
      <c r="Q3173" s="38"/>
      <c r="AC3173" s="39"/>
      <c r="AD3173" s="40"/>
    </row>
    <row r="3174" s="35" customFormat="1" spans="3:30">
      <c r="C3174" s="144"/>
      <c r="P3174" s="37"/>
      <c r="Q3174" s="38"/>
      <c r="AC3174" s="39"/>
      <c r="AD3174" s="40"/>
    </row>
    <row r="3175" s="35" customFormat="1" spans="3:30">
      <c r="C3175" s="144"/>
      <c r="P3175" s="37"/>
      <c r="Q3175" s="38"/>
      <c r="AC3175" s="39"/>
      <c r="AD3175" s="40"/>
    </row>
    <row r="3176" s="35" customFormat="1" spans="3:30">
      <c r="C3176" s="144"/>
      <c r="P3176" s="37"/>
      <c r="Q3176" s="38"/>
      <c r="AC3176" s="39"/>
      <c r="AD3176" s="40"/>
    </row>
    <row r="3177" s="35" customFormat="1" spans="3:30">
      <c r="C3177" s="144"/>
      <c r="P3177" s="37"/>
      <c r="Q3177" s="38"/>
      <c r="AC3177" s="39"/>
      <c r="AD3177" s="40"/>
    </row>
    <row r="3178" s="35" customFormat="1" spans="3:30">
      <c r="C3178" s="144"/>
      <c r="P3178" s="37"/>
      <c r="Q3178" s="38"/>
      <c r="AC3178" s="39"/>
      <c r="AD3178" s="40"/>
    </row>
    <row r="3179" s="35" customFormat="1" spans="3:30">
      <c r="C3179" s="144"/>
      <c r="P3179" s="37"/>
      <c r="Q3179" s="38"/>
      <c r="AC3179" s="39"/>
      <c r="AD3179" s="40"/>
    </row>
    <row r="3180" s="35" customFormat="1" spans="3:30">
      <c r="C3180" s="144"/>
      <c r="P3180" s="37"/>
      <c r="Q3180" s="38"/>
      <c r="AC3180" s="39"/>
      <c r="AD3180" s="40"/>
    </row>
    <row r="3181" s="35" customFormat="1" spans="3:30">
      <c r="C3181" s="144"/>
      <c r="P3181" s="37"/>
      <c r="Q3181" s="38"/>
      <c r="AC3181" s="39"/>
      <c r="AD3181" s="40"/>
    </row>
    <row r="3182" s="35" customFormat="1" spans="3:30">
      <c r="C3182" s="144"/>
      <c r="P3182" s="37"/>
      <c r="Q3182" s="38"/>
      <c r="AC3182" s="39"/>
      <c r="AD3182" s="40"/>
    </row>
    <row r="3183" s="35" customFormat="1" spans="3:30">
      <c r="C3183" s="144"/>
      <c r="P3183" s="37"/>
      <c r="Q3183" s="38"/>
      <c r="AC3183" s="39"/>
      <c r="AD3183" s="40"/>
    </row>
    <row r="3184" s="35" customFormat="1" spans="3:30">
      <c r="C3184" s="144"/>
      <c r="P3184" s="37"/>
      <c r="Q3184" s="38"/>
      <c r="AC3184" s="39"/>
      <c r="AD3184" s="40"/>
    </row>
    <row r="3185" s="35" customFormat="1" spans="3:30">
      <c r="C3185" s="144"/>
      <c r="P3185" s="37"/>
      <c r="Q3185" s="38"/>
      <c r="AC3185" s="39"/>
      <c r="AD3185" s="40"/>
    </row>
    <row r="3186" s="35" customFormat="1" spans="3:30">
      <c r="C3186" s="144"/>
      <c r="P3186" s="37"/>
      <c r="Q3186" s="38"/>
      <c r="AC3186" s="39"/>
      <c r="AD3186" s="40"/>
    </row>
    <row r="3187" s="35" customFormat="1" spans="3:30">
      <c r="C3187" s="144"/>
      <c r="P3187" s="37"/>
      <c r="Q3187" s="38"/>
      <c r="AC3187" s="39"/>
      <c r="AD3187" s="40"/>
    </row>
    <row r="3188" s="35" customFormat="1" spans="3:30">
      <c r="C3188" s="144"/>
      <c r="P3188" s="37"/>
      <c r="Q3188" s="38"/>
      <c r="AC3188" s="39"/>
      <c r="AD3188" s="40"/>
    </row>
    <row r="3189" s="35" customFormat="1" spans="3:30">
      <c r="C3189" s="144"/>
      <c r="P3189" s="37"/>
      <c r="Q3189" s="38"/>
      <c r="AC3189" s="39"/>
      <c r="AD3189" s="40"/>
    </row>
    <row r="3190" s="35" customFormat="1" spans="3:30">
      <c r="C3190" s="144"/>
      <c r="P3190" s="37"/>
      <c r="Q3190" s="38"/>
      <c r="AC3190" s="39"/>
      <c r="AD3190" s="40"/>
    </row>
    <row r="3191" s="35" customFormat="1" spans="3:30">
      <c r="C3191" s="144"/>
      <c r="P3191" s="37"/>
      <c r="Q3191" s="38"/>
      <c r="AC3191" s="39"/>
      <c r="AD3191" s="40"/>
    </row>
    <row r="3192" s="35" customFormat="1" spans="3:30">
      <c r="C3192" s="144"/>
      <c r="P3192" s="37"/>
      <c r="Q3192" s="38"/>
      <c r="AC3192" s="39"/>
      <c r="AD3192" s="40"/>
    </row>
    <row r="3193" s="35" customFormat="1" spans="3:30">
      <c r="C3193" s="144"/>
      <c r="P3193" s="37"/>
      <c r="Q3193" s="38"/>
      <c r="AC3193" s="39"/>
      <c r="AD3193" s="40"/>
    </row>
    <row r="3194" s="35" customFormat="1" spans="3:30">
      <c r="C3194" s="144"/>
      <c r="P3194" s="37"/>
      <c r="Q3194" s="38"/>
      <c r="AC3194" s="39"/>
      <c r="AD3194" s="40"/>
    </row>
    <row r="3195" s="35" customFormat="1" spans="3:30">
      <c r="C3195" s="144"/>
      <c r="P3195" s="37"/>
      <c r="Q3195" s="38"/>
      <c r="AC3195" s="39"/>
      <c r="AD3195" s="40"/>
    </row>
    <row r="3196" s="35" customFormat="1" spans="3:30">
      <c r="C3196" s="144"/>
      <c r="P3196" s="37"/>
      <c r="Q3196" s="38"/>
      <c r="AC3196" s="39"/>
      <c r="AD3196" s="40"/>
    </row>
    <row r="3197" s="35" customFormat="1" spans="3:30">
      <c r="C3197" s="144"/>
      <c r="P3197" s="37"/>
      <c r="Q3197" s="38"/>
      <c r="AC3197" s="39"/>
      <c r="AD3197" s="40"/>
    </row>
    <row r="3198" s="35" customFormat="1" spans="3:30">
      <c r="C3198" s="144"/>
      <c r="P3198" s="37"/>
      <c r="Q3198" s="38"/>
      <c r="AC3198" s="39"/>
      <c r="AD3198" s="40"/>
    </row>
    <row r="3199" s="35" customFormat="1" spans="3:30">
      <c r="C3199" s="144"/>
      <c r="P3199" s="37"/>
      <c r="Q3199" s="38"/>
      <c r="AC3199" s="39"/>
      <c r="AD3199" s="40"/>
    </row>
    <row r="3200" s="35" customFormat="1" spans="3:30">
      <c r="C3200" s="144"/>
      <c r="P3200" s="37"/>
      <c r="Q3200" s="38"/>
      <c r="AC3200" s="39"/>
      <c r="AD3200" s="40"/>
    </row>
    <row r="3201" s="35" customFormat="1" spans="3:30">
      <c r="C3201" s="144"/>
      <c r="P3201" s="37"/>
      <c r="Q3201" s="38"/>
      <c r="AC3201" s="39"/>
      <c r="AD3201" s="40"/>
    </row>
    <row r="3202" s="35" customFormat="1" spans="3:30">
      <c r="C3202" s="144"/>
      <c r="P3202" s="37"/>
      <c r="Q3202" s="38"/>
      <c r="AC3202" s="39"/>
      <c r="AD3202" s="40"/>
    </row>
    <row r="3203" s="35" customFormat="1" spans="3:30">
      <c r="C3203" s="144"/>
      <c r="P3203" s="37"/>
      <c r="Q3203" s="38"/>
      <c r="AC3203" s="39"/>
      <c r="AD3203" s="40"/>
    </row>
    <row r="3204" s="35" customFormat="1" spans="3:30">
      <c r="C3204" s="144"/>
      <c r="P3204" s="37"/>
      <c r="Q3204" s="38"/>
      <c r="AC3204" s="39"/>
      <c r="AD3204" s="40"/>
    </row>
    <row r="3205" s="35" customFormat="1" spans="3:30">
      <c r="C3205" s="144"/>
      <c r="P3205" s="37"/>
      <c r="Q3205" s="38"/>
      <c r="AC3205" s="39"/>
      <c r="AD3205" s="40"/>
    </row>
    <row r="3206" s="35" customFormat="1" spans="3:30">
      <c r="C3206" s="144"/>
      <c r="P3206" s="37"/>
      <c r="Q3206" s="38"/>
      <c r="AC3206" s="39"/>
      <c r="AD3206" s="40"/>
    </row>
    <row r="3207" s="35" customFormat="1" spans="3:30">
      <c r="C3207" s="144"/>
      <c r="P3207" s="37"/>
      <c r="Q3207" s="38"/>
      <c r="AC3207" s="39"/>
      <c r="AD3207" s="40"/>
    </row>
    <row r="3208" s="35" customFormat="1" spans="3:30">
      <c r="C3208" s="144"/>
      <c r="P3208" s="37"/>
      <c r="Q3208" s="38"/>
      <c r="AC3208" s="39"/>
      <c r="AD3208" s="40"/>
    </row>
    <row r="3209" s="35" customFormat="1" spans="3:30">
      <c r="C3209" s="144"/>
      <c r="P3209" s="37"/>
      <c r="Q3209" s="38"/>
      <c r="AC3209" s="39"/>
      <c r="AD3209" s="40"/>
    </row>
    <row r="3210" s="35" customFormat="1" spans="3:30">
      <c r="C3210" s="144"/>
      <c r="P3210" s="37"/>
      <c r="Q3210" s="38"/>
      <c r="AC3210" s="39"/>
      <c r="AD3210" s="40"/>
    </row>
    <row r="3211" s="35" customFormat="1" spans="3:30">
      <c r="C3211" s="144"/>
      <c r="P3211" s="37"/>
      <c r="Q3211" s="38"/>
      <c r="AC3211" s="39"/>
      <c r="AD3211" s="40"/>
    </row>
    <row r="3212" s="35" customFormat="1" spans="3:30">
      <c r="C3212" s="144"/>
      <c r="P3212" s="37"/>
      <c r="Q3212" s="38"/>
      <c r="AC3212" s="39"/>
      <c r="AD3212" s="40"/>
    </row>
    <row r="3213" s="35" customFormat="1" spans="3:30">
      <c r="C3213" s="144"/>
      <c r="P3213" s="37"/>
      <c r="Q3213" s="38"/>
      <c r="AC3213" s="39"/>
      <c r="AD3213" s="40"/>
    </row>
    <row r="3214" s="35" customFormat="1" spans="3:30">
      <c r="C3214" s="144"/>
      <c r="P3214" s="37"/>
      <c r="Q3214" s="38"/>
      <c r="AC3214" s="39"/>
      <c r="AD3214" s="40"/>
    </row>
    <row r="3215" s="35" customFormat="1" spans="3:30">
      <c r="C3215" s="144"/>
      <c r="P3215" s="37"/>
      <c r="Q3215" s="38"/>
      <c r="AC3215" s="39"/>
      <c r="AD3215" s="40"/>
    </row>
    <row r="3216" s="35" customFormat="1" spans="3:30">
      <c r="C3216" s="144"/>
      <c r="P3216" s="37"/>
      <c r="Q3216" s="38"/>
      <c r="AC3216" s="39"/>
      <c r="AD3216" s="40"/>
    </row>
    <row r="3217" s="35" customFormat="1" spans="3:30">
      <c r="C3217" s="144"/>
      <c r="P3217" s="37"/>
      <c r="Q3217" s="38"/>
      <c r="AC3217" s="39"/>
      <c r="AD3217" s="40"/>
    </row>
    <row r="3218" s="35" customFormat="1" spans="3:30">
      <c r="C3218" s="144"/>
      <c r="P3218" s="37"/>
      <c r="Q3218" s="38"/>
      <c r="AC3218" s="39"/>
      <c r="AD3218" s="40"/>
    </row>
    <row r="3219" s="35" customFormat="1" spans="3:30">
      <c r="C3219" s="144"/>
      <c r="P3219" s="37"/>
      <c r="Q3219" s="38"/>
      <c r="AC3219" s="39"/>
      <c r="AD3219" s="40"/>
    </row>
    <row r="3220" s="35" customFormat="1" spans="3:30">
      <c r="C3220" s="144"/>
      <c r="P3220" s="37"/>
      <c r="Q3220" s="38"/>
      <c r="AC3220" s="39"/>
      <c r="AD3220" s="40"/>
    </row>
    <row r="3221" s="35" customFormat="1" spans="3:30">
      <c r="C3221" s="144"/>
      <c r="P3221" s="37"/>
      <c r="Q3221" s="38"/>
      <c r="AC3221" s="39"/>
      <c r="AD3221" s="40"/>
    </row>
    <row r="3222" s="35" customFormat="1" spans="3:30">
      <c r="C3222" s="144"/>
      <c r="P3222" s="37"/>
      <c r="Q3222" s="38"/>
      <c r="AC3222" s="39"/>
      <c r="AD3222" s="40"/>
    </row>
    <row r="3223" s="35" customFormat="1" spans="3:30">
      <c r="C3223" s="144"/>
      <c r="P3223" s="37"/>
      <c r="Q3223" s="38"/>
      <c r="AC3223" s="39"/>
      <c r="AD3223" s="40"/>
    </row>
    <row r="3224" s="35" customFormat="1" spans="3:30">
      <c r="C3224" s="144"/>
      <c r="P3224" s="37"/>
      <c r="Q3224" s="38"/>
      <c r="AC3224" s="39"/>
      <c r="AD3224" s="40"/>
    </row>
    <row r="3225" s="35" customFormat="1" spans="3:30">
      <c r="C3225" s="144"/>
      <c r="P3225" s="37"/>
      <c r="Q3225" s="38"/>
      <c r="AC3225" s="39"/>
      <c r="AD3225" s="40"/>
    </row>
    <row r="3226" s="35" customFormat="1" spans="3:30">
      <c r="C3226" s="144"/>
      <c r="P3226" s="37"/>
      <c r="Q3226" s="38"/>
      <c r="AC3226" s="39"/>
      <c r="AD3226" s="40"/>
    </row>
    <row r="3227" s="35" customFormat="1" spans="3:30">
      <c r="C3227" s="144"/>
      <c r="P3227" s="37"/>
      <c r="Q3227" s="38"/>
      <c r="AC3227" s="39"/>
      <c r="AD3227" s="40"/>
    </row>
    <row r="3228" s="35" customFormat="1" spans="3:30">
      <c r="C3228" s="144"/>
      <c r="P3228" s="37"/>
      <c r="Q3228" s="38"/>
      <c r="AC3228" s="39"/>
      <c r="AD3228" s="40"/>
    </row>
    <row r="3229" s="35" customFormat="1" spans="3:30">
      <c r="C3229" s="144"/>
      <c r="P3229" s="37"/>
      <c r="Q3229" s="38"/>
      <c r="AC3229" s="39"/>
      <c r="AD3229" s="40"/>
    </row>
    <row r="3230" s="35" customFormat="1" spans="3:30">
      <c r="C3230" s="144"/>
      <c r="P3230" s="37"/>
      <c r="Q3230" s="38"/>
      <c r="AC3230" s="39"/>
      <c r="AD3230" s="40"/>
    </row>
    <row r="3231" s="35" customFormat="1" spans="3:30">
      <c r="C3231" s="144"/>
      <c r="P3231" s="37"/>
      <c r="Q3231" s="38"/>
      <c r="AC3231" s="39"/>
      <c r="AD3231" s="40"/>
    </row>
    <row r="3232" s="35" customFormat="1" spans="3:30">
      <c r="C3232" s="144"/>
      <c r="P3232" s="37"/>
      <c r="Q3232" s="38"/>
      <c r="AC3232" s="39"/>
      <c r="AD3232" s="40"/>
    </row>
    <row r="3233" s="35" customFormat="1" spans="3:30">
      <c r="C3233" s="144"/>
      <c r="P3233" s="37"/>
      <c r="Q3233" s="38"/>
      <c r="AC3233" s="39"/>
      <c r="AD3233" s="40"/>
    </row>
    <row r="3234" s="35" customFormat="1" spans="3:30">
      <c r="C3234" s="144"/>
      <c r="P3234" s="37"/>
      <c r="Q3234" s="38"/>
      <c r="AC3234" s="39"/>
      <c r="AD3234" s="40"/>
    </row>
    <row r="3235" s="35" customFormat="1" spans="3:30">
      <c r="C3235" s="144"/>
      <c r="P3235" s="37"/>
      <c r="Q3235" s="38"/>
      <c r="AC3235" s="39"/>
      <c r="AD3235" s="40"/>
    </row>
    <row r="3236" s="35" customFormat="1" spans="3:30">
      <c r="C3236" s="144"/>
      <c r="P3236" s="37"/>
      <c r="Q3236" s="38"/>
      <c r="AC3236" s="39"/>
      <c r="AD3236" s="40"/>
    </row>
    <row r="3237" s="35" customFormat="1" spans="3:30">
      <c r="C3237" s="144"/>
      <c r="P3237" s="37"/>
      <c r="Q3237" s="38"/>
      <c r="AC3237" s="39"/>
      <c r="AD3237" s="40"/>
    </row>
    <row r="3238" s="35" customFormat="1" spans="3:30">
      <c r="C3238" s="144"/>
      <c r="P3238" s="37"/>
      <c r="Q3238" s="38"/>
      <c r="AC3238" s="39"/>
      <c r="AD3238" s="40"/>
    </row>
    <row r="3239" s="35" customFormat="1" spans="3:30">
      <c r="C3239" s="144"/>
      <c r="P3239" s="37"/>
      <c r="Q3239" s="38"/>
      <c r="AC3239" s="39"/>
      <c r="AD3239" s="40"/>
    </row>
    <row r="3240" s="35" customFormat="1" spans="3:30">
      <c r="C3240" s="144"/>
      <c r="P3240" s="37"/>
      <c r="Q3240" s="38"/>
      <c r="AC3240" s="39"/>
      <c r="AD3240" s="40"/>
    </row>
    <row r="3241" s="35" customFormat="1" spans="3:30">
      <c r="C3241" s="144"/>
      <c r="P3241" s="37"/>
      <c r="Q3241" s="38"/>
      <c r="AC3241" s="39"/>
      <c r="AD3241" s="40"/>
    </row>
    <row r="3242" s="35" customFormat="1" spans="3:30">
      <c r="C3242" s="144"/>
      <c r="P3242" s="37"/>
      <c r="Q3242" s="38"/>
      <c r="AC3242" s="39"/>
      <c r="AD3242" s="40"/>
    </row>
    <row r="3243" s="35" customFormat="1" spans="3:30">
      <c r="C3243" s="144"/>
      <c r="P3243" s="37"/>
      <c r="Q3243" s="38"/>
      <c r="AC3243" s="39"/>
      <c r="AD3243" s="40"/>
    </row>
    <row r="3244" s="35" customFormat="1" spans="3:30">
      <c r="C3244" s="144"/>
      <c r="P3244" s="37"/>
      <c r="Q3244" s="38"/>
      <c r="AC3244" s="39"/>
      <c r="AD3244" s="40"/>
    </row>
    <row r="3245" s="35" customFormat="1" spans="3:30">
      <c r="C3245" s="144"/>
      <c r="P3245" s="37"/>
      <c r="Q3245" s="38"/>
      <c r="AC3245" s="39"/>
      <c r="AD3245" s="40"/>
    </row>
    <row r="3246" s="35" customFormat="1" spans="3:30">
      <c r="C3246" s="144"/>
      <c r="P3246" s="37"/>
      <c r="Q3246" s="38"/>
      <c r="AC3246" s="39"/>
      <c r="AD3246" s="40"/>
    </row>
    <row r="3247" s="35" customFormat="1" spans="3:30">
      <c r="C3247" s="144"/>
      <c r="P3247" s="37"/>
      <c r="Q3247" s="38"/>
      <c r="AC3247" s="39"/>
      <c r="AD3247" s="40"/>
    </row>
    <row r="3248" s="35" customFormat="1" spans="3:30">
      <c r="C3248" s="144"/>
      <c r="P3248" s="37"/>
      <c r="Q3248" s="38"/>
      <c r="AC3248" s="39"/>
      <c r="AD3248" s="40"/>
    </row>
    <row r="3249" s="35" customFormat="1" spans="3:30">
      <c r="C3249" s="144"/>
      <c r="P3249" s="37"/>
      <c r="Q3249" s="38"/>
      <c r="AC3249" s="39"/>
      <c r="AD3249" s="40"/>
    </row>
    <row r="3250" s="35" customFormat="1" spans="3:30">
      <c r="C3250" s="144"/>
      <c r="P3250" s="37"/>
      <c r="Q3250" s="38"/>
      <c r="AC3250" s="39"/>
      <c r="AD3250" s="40"/>
    </row>
    <row r="3251" s="35" customFormat="1" spans="3:30">
      <c r="C3251" s="144"/>
      <c r="P3251" s="37"/>
      <c r="Q3251" s="38"/>
      <c r="AC3251" s="39"/>
      <c r="AD3251" s="40"/>
    </row>
    <row r="3252" s="35" customFormat="1" spans="3:30">
      <c r="C3252" s="144"/>
      <c r="P3252" s="37"/>
      <c r="Q3252" s="38"/>
      <c r="AC3252" s="39"/>
      <c r="AD3252" s="40"/>
    </row>
    <row r="3253" s="35" customFormat="1" spans="3:30">
      <c r="C3253" s="144"/>
      <c r="P3253" s="37"/>
      <c r="Q3253" s="38"/>
      <c r="AC3253" s="39"/>
      <c r="AD3253" s="40"/>
    </row>
    <row r="3254" s="35" customFormat="1" spans="3:30">
      <c r="C3254" s="144"/>
      <c r="P3254" s="37"/>
      <c r="Q3254" s="38"/>
      <c r="AC3254" s="39"/>
      <c r="AD3254" s="40"/>
    </row>
    <row r="3255" s="35" customFormat="1" spans="3:30">
      <c r="C3255" s="144"/>
      <c r="P3255" s="37"/>
      <c r="Q3255" s="38"/>
      <c r="AC3255" s="39"/>
      <c r="AD3255" s="40"/>
    </row>
    <row r="3256" s="35" customFormat="1" spans="3:30">
      <c r="C3256" s="144"/>
      <c r="P3256" s="37"/>
      <c r="Q3256" s="38"/>
      <c r="AC3256" s="39"/>
      <c r="AD3256" s="40"/>
    </row>
    <row r="3257" s="35" customFormat="1" spans="3:30">
      <c r="C3257" s="144"/>
      <c r="P3257" s="37"/>
      <c r="Q3257" s="38"/>
      <c r="AC3257" s="39"/>
      <c r="AD3257" s="40"/>
    </row>
    <row r="3258" s="35" customFormat="1" spans="3:30">
      <c r="C3258" s="144"/>
      <c r="P3258" s="37"/>
      <c r="Q3258" s="38"/>
      <c r="AC3258" s="39"/>
      <c r="AD3258" s="40"/>
    </row>
    <row r="3259" s="35" customFormat="1" spans="3:30">
      <c r="C3259" s="144"/>
      <c r="P3259" s="37"/>
      <c r="Q3259" s="38"/>
      <c r="AC3259" s="39"/>
      <c r="AD3259" s="40"/>
    </row>
    <row r="3260" s="35" customFormat="1" spans="3:30">
      <c r="C3260" s="144"/>
      <c r="P3260" s="37"/>
      <c r="Q3260" s="38"/>
      <c r="AC3260" s="39"/>
      <c r="AD3260" s="40"/>
    </row>
    <row r="3261" s="35" customFormat="1" spans="3:30">
      <c r="C3261" s="144"/>
      <c r="P3261" s="37"/>
      <c r="Q3261" s="38"/>
      <c r="AC3261" s="39"/>
      <c r="AD3261" s="40"/>
    </row>
    <row r="3262" s="35" customFormat="1" spans="3:30">
      <c r="C3262" s="144"/>
      <c r="P3262" s="37"/>
      <c r="Q3262" s="38"/>
      <c r="AC3262" s="39"/>
      <c r="AD3262" s="40"/>
    </row>
    <row r="3263" s="35" customFormat="1" spans="3:30">
      <c r="C3263" s="144"/>
      <c r="P3263" s="37"/>
      <c r="Q3263" s="38"/>
      <c r="AC3263" s="39"/>
      <c r="AD3263" s="40"/>
    </row>
    <row r="3264" s="35" customFormat="1" spans="3:30">
      <c r="C3264" s="144"/>
      <c r="P3264" s="37"/>
      <c r="Q3264" s="38"/>
      <c r="AC3264" s="39"/>
      <c r="AD3264" s="40"/>
    </row>
    <row r="3265" s="35" customFormat="1" spans="3:30">
      <c r="C3265" s="144"/>
      <c r="P3265" s="37"/>
      <c r="Q3265" s="38"/>
      <c r="AC3265" s="39"/>
      <c r="AD3265" s="40"/>
    </row>
    <row r="3266" s="35" customFormat="1" spans="3:30">
      <c r="C3266" s="144"/>
      <c r="P3266" s="37"/>
      <c r="Q3266" s="38"/>
      <c r="AC3266" s="39"/>
      <c r="AD3266" s="40"/>
    </row>
    <row r="3267" s="35" customFormat="1" spans="3:30">
      <c r="C3267" s="144"/>
      <c r="P3267" s="37"/>
      <c r="Q3267" s="38"/>
      <c r="AC3267" s="39"/>
      <c r="AD3267" s="40"/>
    </row>
    <row r="3268" s="35" customFormat="1" spans="3:30">
      <c r="C3268" s="144"/>
      <c r="P3268" s="37"/>
      <c r="Q3268" s="38"/>
      <c r="AC3268" s="39"/>
      <c r="AD3268" s="40"/>
    </row>
    <row r="3269" s="35" customFormat="1" spans="3:30">
      <c r="C3269" s="144"/>
      <c r="P3269" s="37"/>
      <c r="Q3269" s="38"/>
      <c r="AC3269" s="39"/>
      <c r="AD3269" s="40"/>
    </row>
    <row r="3270" s="35" customFormat="1" spans="3:30">
      <c r="C3270" s="144"/>
      <c r="P3270" s="37"/>
      <c r="Q3270" s="38"/>
      <c r="AC3270" s="39"/>
      <c r="AD3270" s="40"/>
    </row>
    <row r="3271" s="35" customFormat="1" spans="3:30">
      <c r="C3271" s="144"/>
      <c r="P3271" s="37"/>
      <c r="Q3271" s="38"/>
      <c r="AC3271" s="39"/>
      <c r="AD3271" s="40"/>
    </row>
    <row r="3272" s="35" customFormat="1" spans="3:30">
      <c r="C3272" s="144"/>
      <c r="P3272" s="37"/>
      <c r="Q3272" s="38"/>
      <c r="AC3272" s="39"/>
      <c r="AD3272" s="40"/>
    </row>
    <row r="3273" s="35" customFormat="1" spans="3:30">
      <c r="C3273" s="144"/>
      <c r="P3273" s="37"/>
      <c r="Q3273" s="38"/>
      <c r="AC3273" s="39"/>
      <c r="AD3273" s="40"/>
    </row>
    <row r="3274" s="35" customFormat="1" spans="3:30">
      <c r="C3274" s="144"/>
      <c r="P3274" s="37"/>
      <c r="Q3274" s="38"/>
      <c r="AC3274" s="39"/>
      <c r="AD3274" s="40"/>
    </row>
    <row r="3275" s="35" customFormat="1" spans="3:30">
      <c r="C3275" s="144"/>
      <c r="P3275" s="37"/>
      <c r="Q3275" s="38"/>
      <c r="AC3275" s="39"/>
      <c r="AD3275" s="40"/>
    </row>
    <row r="3276" s="35" customFormat="1" spans="3:30">
      <c r="C3276" s="144"/>
      <c r="P3276" s="37"/>
      <c r="Q3276" s="38"/>
      <c r="AC3276" s="39"/>
      <c r="AD3276" s="40"/>
    </row>
    <row r="3277" s="35" customFormat="1" spans="3:30">
      <c r="C3277" s="144"/>
      <c r="P3277" s="37"/>
      <c r="Q3277" s="38"/>
      <c r="AC3277" s="39"/>
      <c r="AD3277" s="40"/>
    </row>
    <row r="3278" s="35" customFormat="1" spans="3:30">
      <c r="C3278" s="144"/>
      <c r="P3278" s="37"/>
      <c r="Q3278" s="38"/>
      <c r="AC3278" s="39"/>
      <c r="AD3278" s="40"/>
    </row>
    <row r="3279" s="35" customFormat="1" spans="3:30">
      <c r="C3279" s="144"/>
      <c r="P3279" s="37"/>
      <c r="Q3279" s="38"/>
      <c r="AC3279" s="39"/>
      <c r="AD3279" s="40"/>
    </row>
    <row r="3280" s="35" customFormat="1" spans="3:30">
      <c r="C3280" s="144"/>
      <c r="P3280" s="37"/>
      <c r="Q3280" s="38"/>
      <c r="AC3280" s="39"/>
      <c r="AD3280" s="40"/>
    </row>
    <row r="3281" s="35" customFormat="1" spans="3:30">
      <c r="C3281" s="144"/>
      <c r="P3281" s="37"/>
      <c r="Q3281" s="38"/>
      <c r="AC3281" s="39"/>
      <c r="AD3281" s="40"/>
    </row>
    <row r="3282" s="35" customFormat="1" spans="3:30">
      <c r="C3282" s="144"/>
      <c r="P3282" s="37"/>
      <c r="Q3282" s="38"/>
      <c r="AC3282" s="39"/>
      <c r="AD3282" s="40"/>
    </row>
    <row r="3283" s="35" customFormat="1" spans="3:30">
      <c r="C3283" s="144"/>
      <c r="P3283" s="37"/>
      <c r="Q3283" s="38"/>
      <c r="AC3283" s="39"/>
      <c r="AD3283" s="40"/>
    </row>
    <row r="3284" s="35" customFormat="1" spans="3:30">
      <c r="C3284" s="144"/>
      <c r="P3284" s="37"/>
      <c r="Q3284" s="38"/>
      <c r="AC3284" s="39"/>
      <c r="AD3284" s="40"/>
    </row>
    <row r="3285" s="35" customFormat="1" spans="3:30">
      <c r="C3285" s="144"/>
      <c r="P3285" s="37"/>
      <c r="Q3285" s="38"/>
      <c r="AC3285" s="39"/>
      <c r="AD3285" s="40"/>
    </row>
    <row r="3286" s="35" customFormat="1" spans="3:30">
      <c r="C3286" s="144"/>
      <c r="P3286" s="37"/>
      <c r="Q3286" s="38"/>
      <c r="AC3286" s="39"/>
      <c r="AD3286" s="40"/>
    </row>
    <row r="3287" s="35" customFormat="1" spans="3:30">
      <c r="C3287" s="144"/>
      <c r="P3287" s="37"/>
      <c r="Q3287" s="38"/>
      <c r="AC3287" s="39"/>
      <c r="AD3287" s="40"/>
    </row>
    <row r="3288" s="35" customFormat="1" spans="3:30">
      <c r="C3288" s="144"/>
      <c r="P3288" s="37"/>
      <c r="Q3288" s="38"/>
      <c r="AC3288" s="39"/>
      <c r="AD3288" s="40"/>
    </row>
    <row r="3289" s="35" customFormat="1" spans="3:30">
      <c r="C3289" s="144"/>
      <c r="P3289" s="37"/>
      <c r="Q3289" s="38"/>
      <c r="AC3289" s="39"/>
      <c r="AD3289" s="40"/>
    </row>
    <row r="3290" s="35" customFormat="1" spans="3:30">
      <c r="C3290" s="144"/>
      <c r="P3290" s="37"/>
      <c r="Q3290" s="38"/>
      <c r="AC3290" s="39"/>
      <c r="AD3290" s="40"/>
    </row>
    <row r="3291" s="35" customFormat="1" spans="3:30">
      <c r="C3291" s="144"/>
      <c r="P3291" s="37"/>
      <c r="Q3291" s="38"/>
      <c r="AC3291" s="39"/>
      <c r="AD3291" s="40"/>
    </row>
    <row r="3292" s="35" customFormat="1" spans="3:30">
      <c r="C3292" s="144"/>
      <c r="P3292" s="37"/>
      <c r="Q3292" s="38"/>
      <c r="AC3292" s="39"/>
      <c r="AD3292" s="40"/>
    </row>
    <row r="3293" s="35" customFormat="1" spans="3:30">
      <c r="C3293" s="144"/>
      <c r="P3293" s="37"/>
      <c r="Q3293" s="38"/>
      <c r="AC3293" s="39"/>
      <c r="AD3293" s="40"/>
    </row>
    <row r="3294" s="35" customFormat="1" spans="3:30">
      <c r="C3294" s="144"/>
      <c r="P3294" s="37"/>
      <c r="Q3294" s="38"/>
      <c r="AC3294" s="39"/>
      <c r="AD3294" s="40"/>
    </row>
    <row r="3295" s="35" customFormat="1" spans="3:30">
      <c r="C3295" s="144"/>
      <c r="P3295" s="37"/>
      <c r="Q3295" s="38"/>
      <c r="AC3295" s="39"/>
      <c r="AD3295" s="40"/>
    </row>
    <row r="3296" s="35" customFormat="1" spans="3:30">
      <c r="C3296" s="144"/>
      <c r="P3296" s="37"/>
      <c r="Q3296" s="38"/>
      <c r="AC3296" s="39"/>
      <c r="AD3296" s="40"/>
    </row>
    <row r="3297" s="35" customFormat="1" spans="3:30">
      <c r="C3297" s="144"/>
      <c r="P3297" s="37"/>
      <c r="Q3297" s="38"/>
      <c r="AC3297" s="39"/>
      <c r="AD3297" s="40"/>
    </row>
    <row r="3298" s="35" customFormat="1" spans="3:30">
      <c r="C3298" s="144"/>
      <c r="P3298" s="37"/>
      <c r="Q3298" s="38"/>
      <c r="AC3298" s="39"/>
      <c r="AD3298" s="40"/>
    </row>
    <row r="3299" s="35" customFormat="1" spans="3:30">
      <c r="C3299" s="144"/>
      <c r="P3299" s="37"/>
      <c r="Q3299" s="38"/>
      <c r="AC3299" s="39"/>
      <c r="AD3299" s="40"/>
    </row>
    <row r="3300" s="35" customFormat="1" spans="3:30">
      <c r="C3300" s="144"/>
      <c r="P3300" s="37"/>
      <c r="Q3300" s="38"/>
      <c r="AC3300" s="39"/>
      <c r="AD3300" s="40"/>
    </row>
    <row r="3301" s="35" customFormat="1" spans="3:30">
      <c r="C3301" s="144"/>
      <c r="P3301" s="37"/>
      <c r="Q3301" s="38"/>
      <c r="AC3301" s="39"/>
      <c r="AD3301" s="40"/>
    </row>
    <row r="3302" s="35" customFormat="1" spans="3:30">
      <c r="C3302" s="144"/>
      <c r="P3302" s="37"/>
      <c r="Q3302" s="38"/>
      <c r="AC3302" s="39"/>
      <c r="AD3302" s="40"/>
    </row>
    <row r="3303" s="35" customFormat="1" spans="3:30">
      <c r="C3303" s="144"/>
      <c r="P3303" s="37"/>
      <c r="Q3303" s="38"/>
      <c r="AC3303" s="39"/>
      <c r="AD3303" s="40"/>
    </row>
    <row r="3304" s="35" customFormat="1" spans="3:30">
      <c r="C3304" s="144"/>
      <c r="P3304" s="37"/>
      <c r="Q3304" s="38"/>
      <c r="AC3304" s="39"/>
      <c r="AD3304" s="40"/>
    </row>
    <row r="3305" s="35" customFormat="1" spans="3:30">
      <c r="C3305" s="144"/>
      <c r="P3305" s="37"/>
      <c r="Q3305" s="38"/>
      <c r="AC3305" s="39"/>
      <c r="AD3305" s="40"/>
    </row>
    <row r="3306" s="35" customFormat="1" spans="3:30">
      <c r="C3306" s="144"/>
      <c r="P3306" s="37"/>
      <c r="Q3306" s="38"/>
      <c r="AC3306" s="39"/>
      <c r="AD3306" s="40"/>
    </row>
    <row r="3307" s="35" customFormat="1" spans="3:30">
      <c r="C3307" s="144"/>
      <c r="P3307" s="37"/>
      <c r="Q3307" s="38"/>
      <c r="AC3307" s="39"/>
      <c r="AD3307" s="40"/>
    </row>
    <row r="3308" s="35" customFormat="1" spans="3:30">
      <c r="C3308" s="144"/>
      <c r="P3308" s="37"/>
      <c r="Q3308" s="38"/>
      <c r="AC3308" s="39"/>
      <c r="AD3308" s="40"/>
    </row>
    <row r="3309" s="35" customFormat="1" spans="3:30">
      <c r="C3309" s="144"/>
      <c r="P3309" s="37"/>
      <c r="Q3309" s="38"/>
      <c r="AC3309" s="39"/>
      <c r="AD3309" s="40"/>
    </row>
    <row r="3310" s="35" customFormat="1" spans="3:30">
      <c r="C3310" s="144"/>
      <c r="P3310" s="37"/>
      <c r="Q3310" s="38"/>
      <c r="AC3310" s="39"/>
      <c r="AD3310" s="40"/>
    </row>
    <row r="3311" s="35" customFormat="1" spans="3:30">
      <c r="C3311" s="144"/>
      <c r="P3311" s="37"/>
      <c r="Q3311" s="38"/>
      <c r="AC3311" s="39"/>
      <c r="AD3311" s="40"/>
    </row>
    <row r="3312" s="35" customFormat="1" spans="3:30">
      <c r="C3312" s="144"/>
      <c r="P3312" s="37"/>
      <c r="Q3312" s="38"/>
      <c r="AC3312" s="39"/>
      <c r="AD3312" s="40"/>
    </row>
    <row r="3313" s="35" customFormat="1" spans="3:30">
      <c r="C3313" s="144"/>
      <c r="P3313" s="37"/>
      <c r="Q3313" s="38"/>
      <c r="AC3313" s="39"/>
      <c r="AD3313" s="40"/>
    </row>
    <row r="3314" s="35" customFormat="1" spans="3:30">
      <c r="C3314" s="144"/>
      <c r="P3314" s="37"/>
      <c r="Q3314" s="38"/>
      <c r="AC3314" s="39"/>
      <c r="AD3314" s="40"/>
    </row>
    <row r="3315" s="35" customFormat="1" spans="3:30">
      <c r="C3315" s="144"/>
      <c r="P3315" s="37"/>
      <c r="Q3315" s="38"/>
      <c r="AC3315" s="39"/>
      <c r="AD3315" s="40"/>
    </row>
    <row r="3316" s="35" customFormat="1" spans="3:30">
      <c r="C3316" s="144"/>
      <c r="P3316" s="37"/>
      <c r="Q3316" s="38"/>
      <c r="AC3316" s="39"/>
      <c r="AD3316" s="40"/>
    </row>
    <row r="3317" s="35" customFormat="1" spans="3:30">
      <c r="C3317" s="144"/>
      <c r="P3317" s="37"/>
      <c r="Q3317" s="38"/>
      <c r="AC3317" s="39"/>
      <c r="AD3317" s="40"/>
    </row>
    <row r="3318" s="35" customFormat="1" spans="3:30">
      <c r="C3318" s="144"/>
      <c r="P3318" s="37"/>
      <c r="Q3318" s="38"/>
      <c r="AC3318" s="39"/>
      <c r="AD3318" s="40"/>
    </row>
    <row r="3319" s="35" customFormat="1" spans="3:30">
      <c r="C3319" s="144"/>
      <c r="P3319" s="37"/>
      <c r="Q3319" s="38"/>
      <c r="AC3319" s="39"/>
      <c r="AD3319" s="40"/>
    </row>
    <row r="3320" s="35" customFormat="1" spans="3:30">
      <c r="C3320" s="144"/>
      <c r="P3320" s="37"/>
      <c r="Q3320" s="38"/>
      <c r="AC3320" s="39"/>
      <c r="AD3320" s="40"/>
    </row>
    <row r="3321" s="35" customFormat="1" spans="3:30">
      <c r="C3321" s="144"/>
      <c r="P3321" s="37"/>
      <c r="Q3321" s="38"/>
      <c r="AC3321" s="39"/>
      <c r="AD3321" s="40"/>
    </row>
    <row r="3322" s="35" customFormat="1" spans="3:30">
      <c r="C3322" s="144"/>
      <c r="P3322" s="37"/>
      <c r="Q3322" s="38"/>
      <c r="AC3322" s="39"/>
      <c r="AD3322" s="40"/>
    </row>
    <row r="3323" s="35" customFormat="1" spans="3:30">
      <c r="C3323" s="144"/>
      <c r="P3323" s="37"/>
      <c r="Q3323" s="38"/>
      <c r="AC3323" s="39"/>
      <c r="AD3323" s="40"/>
    </row>
    <row r="3324" s="35" customFormat="1" spans="3:30">
      <c r="C3324" s="144"/>
      <c r="P3324" s="37"/>
      <c r="Q3324" s="38"/>
      <c r="AC3324" s="39"/>
      <c r="AD3324" s="40"/>
    </row>
    <row r="3325" s="35" customFormat="1" spans="3:30">
      <c r="C3325" s="144"/>
      <c r="P3325" s="37"/>
      <c r="Q3325" s="38"/>
      <c r="AC3325" s="39"/>
      <c r="AD3325" s="40"/>
    </row>
    <row r="3326" s="35" customFormat="1" spans="3:30">
      <c r="C3326" s="144"/>
      <c r="P3326" s="37"/>
      <c r="Q3326" s="38"/>
      <c r="AC3326" s="39"/>
      <c r="AD3326" s="40"/>
    </row>
    <row r="3327" s="35" customFormat="1" spans="3:30">
      <c r="C3327" s="144"/>
      <c r="P3327" s="37"/>
      <c r="Q3327" s="38"/>
      <c r="AC3327" s="39"/>
      <c r="AD3327" s="40"/>
    </row>
    <row r="3328" s="35" customFormat="1" spans="3:30">
      <c r="C3328" s="144"/>
      <c r="P3328" s="37"/>
      <c r="Q3328" s="38"/>
      <c r="AC3328" s="39"/>
      <c r="AD3328" s="40"/>
    </row>
    <row r="3329" s="35" customFormat="1" spans="3:30">
      <c r="C3329" s="144"/>
      <c r="P3329" s="37"/>
      <c r="Q3329" s="38"/>
      <c r="AC3329" s="39"/>
      <c r="AD3329" s="40"/>
    </row>
    <row r="3330" s="35" customFormat="1" spans="3:30">
      <c r="C3330" s="144"/>
      <c r="P3330" s="37"/>
      <c r="Q3330" s="38"/>
      <c r="AC3330" s="39"/>
      <c r="AD3330" s="40"/>
    </row>
    <row r="3331" s="35" customFormat="1" spans="3:30">
      <c r="C3331" s="144"/>
      <c r="P3331" s="37"/>
      <c r="Q3331" s="38"/>
      <c r="AC3331" s="39"/>
      <c r="AD3331" s="40"/>
    </row>
    <row r="3332" s="35" customFormat="1" spans="3:30">
      <c r="C3332" s="144"/>
      <c r="P3332" s="37"/>
      <c r="Q3332" s="38"/>
      <c r="AC3332" s="39"/>
      <c r="AD3332" s="40"/>
    </row>
    <row r="3333" s="35" customFormat="1" spans="3:30">
      <c r="C3333" s="144"/>
      <c r="P3333" s="37"/>
      <c r="Q3333" s="38"/>
      <c r="AC3333" s="39"/>
      <c r="AD3333" s="40"/>
    </row>
    <row r="3334" s="35" customFormat="1" spans="3:30">
      <c r="C3334" s="144"/>
      <c r="P3334" s="37"/>
      <c r="Q3334" s="38"/>
      <c r="AC3334" s="39"/>
      <c r="AD3334" s="40"/>
    </row>
    <row r="3335" s="35" customFormat="1" spans="3:30">
      <c r="C3335" s="144"/>
      <c r="P3335" s="37"/>
      <c r="Q3335" s="38"/>
      <c r="AC3335" s="39"/>
      <c r="AD3335" s="40"/>
    </row>
    <row r="3336" s="35" customFormat="1" spans="3:30">
      <c r="C3336" s="144"/>
      <c r="P3336" s="37"/>
      <c r="Q3336" s="38"/>
      <c r="AC3336" s="39"/>
      <c r="AD3336" s="40"/>
    </row>
    <row r="3337" s="35" customFormat="1" spans="3:30">
      <c r="C3337" s="144"/>
      <c r="P3337" s="37"/>
      <c r="Q3337" s="38"/>
      <c r="AC3337" s="39"/>
      <c r="AD3337" s="40"/>
    </row>
    <row r="3338" s="35" customFormat="1" spans="3:30">
      <c r="C3338" s="144"/>
      <c r="P3338" s="37"/>
      <c r="Q3338" s="38"/>
      <c r="AC3338" s="39"/>
      <c r="AD3338" s="40"/>
    </row>
    <row r="3339" s="35" customFormat="1" spans="3:30">
      <c r="C3339" s="144"/>
      <c r="P3339" s="37"/>
      <c r="Q3339" s="38"/>
      <c r="AC3339" s="39"/>
      <c r="AD3339" s="40"/>
    </row>
    <row r="3340" s="35" customFormat="1" spans="3:30">
      <c r="C3340" s="144"/>
      <c r="P3340" s="37"/>
      <c r="Q3340" s="38"/>
      <c r="AC3340" s="39"/>
      <c r="AD3340" s="40"/>
    </row>
    <row r="3341" s="35" customFormat="1" spans="3:30">
      <c r="C3341" s="144"/>
      <c r="P3341" s="37"/>
      <c r="Q3341" s="38"/>
      <c r="AC3341" s="39"/>
      <c r="AD3341" s="40"/>
    </row>
    <row r="3342" s="35" customFormat="1" spans="3:30">
      <c r="C3342" s="144"/>
      <c r="P3342" s="37"/>
      <c r="Q3342" s="38"/>
      <c r="AC3342" s="39"/>
      <c r="AD3342" s="40"/>
    </row>
    <row r="3343" s="35" customFormat="1" spans="3:30">
      <c r="C3343" s="144"/>
      <c r="P3343" s="37"/>
      <c r="Q3343" s="38"/>
      <c r="AC3343" s="39"/>
      <c r="AD3343" s="40"/>
    </row>
    <row r="3344" s="35" customFormat="1" spans="3:30">
      <c r="C3344" s="144"/>
      <c r="P3344" s="37"/>
      <c r="Q3344" s="38"/>
      <c r="AC3344" s="39"/>
      <c r="AD3344" s="40"/>
    </row>
    <row r="3345" s="35" customFormat="1" spans="3:30">
      <c r="C3345" s="144"/>
      <c r="P3345" s="37"/>
      <c r="Q3345" s="38"/>
      <c r="AC3345" s="39"/>
      <c r="AD3345" s="40"/>
    </row>
    <row r="3346" s="35" customFormat="1" spans="3:30">
      <c r="C3346" s="144"/>
      <c r="P3346" s="37"/>
      <c r="Q3346" s="38"/>
      <c r="AC3346" s="39"/>
      <c r="AD3346" s="40"/>
    </row>
    <row r="3347" s="35" customFormat="1" spans="3:30">
      <c r="C3347" s="144"/>
      <c r="P3347" s="37"/>
      <c r="Q3347" s="38"/>
      <c r="AC3347" s="39"/>
      <c r="AD3347" s="40"/>
    </row>
    <row r="3348" s="35" customFormat="1" spans="3:30">
      <c r="C3348" s="144"/>
      <c r="P3348" s="37"/>
      <c r="Q3348" s="38"/>
      <c r="AC3348" s="39"/>
      <c r="AD3348" s="40"/>
    </row>
    <row r="3349" s="35" customFormat="1" spans="3:30">
      <c r="C3349" s="144"/>
      <c r="P3349" s="37"/>
      <c r="Q3349" s="38"/>
      <c r="AC3349" s="39"/>
      <c r="AD3349" s="40"/>
    </row>
    <row r="3350" s="35" customFormat="1" spans="3:30">
      <c r="C3350" s="144"/>
      <c r="P3350" s="37"/>
      <c r="Q3350" s="38"/>
      <c r="AC3350" s="39"/>
      <c r="AD3350" s="40"/>
    </row>
    <row r="3351" s="35" customFormat="1" spans="3:30">
      <c r="C3351" s="144"/>
      <c r="P3351" s="37"/>
      <c r="Q3351" s="38"/>
      <c r="AC3351" s="39"/>
      <c r="AD3351" s="40"/>
    </row>
    <row r="3352" s="35" customFormat="1" spans="3:30">
      <c r="C3352" s="144"/>
      <c r="P3352" s="37"/>
      <c r="Q3352" s="38"/>
      <c r="AC3352" s="39"/>
      <c r="AD3352" s="40"/>
    </row>
    <row r="3353" s="35" customFormat="1" spans="3:30">
      <c r="C3353" s="144"/>
      <c r="P3353" s="37"/>
      <c r="Q3353" s="38"/>
      <c r="AC3353" s="39"/>
      <c r="AD3353" s="40"/>
    </row>
    <row r="3354" s="35" customFormat="1" spans="3:30">
      <c r="C3354" s="144"/>
      <c r="P3354" s="37"/>
      <c r="Q3354" s="38"/>
      <c r="AC3354" s="39"/>
      <c r="AD3354" s="40"/>
    </row>
    <row r="3355" s="35" customFormat="1" spans="3:30">
      <c r="C3355" s="144"/>
      <c r="P3355" s="37"/>
      <c r="Q3355" s="38"/>
      <c r="AC3355" s="39"/>
      <c r="AD3355" s="40"/>
    </row>
    <row r="3356" s="35" customFormat="1" spans="3:30">
      <c r="C3356" s="144"/>
      <c r="P3356" s="37"/>
      <c r="Q3356" s="38"/>
      <c r="AC3356" s="39"/>
      <c r="AD3356" s="40"/>
    </row>
    <row r="3357" s="35" customFormat="1" spans="3:30">
      <c r="C3357" s="144"/>
      <c r="P3357" s="37"/>
      <c r="Q3357" s="38"/>
      <c r="AC3357" s="39"/>
      <c r="AD3357" s="40"/>
    </row>
    <row r="3358" s="35" customFormat="1" spans="3:30">
      <c r="C3358" s="144"/>
      <c r="P3358" s="37"/>
      <c r="Q3358" s="38"/>
      <c r="AC3358" s="39"/>
      <c r="AD3358" s="40"/>
    </row>
    <row r="3359" s="35" customFormat="1" spans="3:30">
      <c r="C3359" s="144"/>
      <c r="P3359" s="37"/>
      <c r="Q3359" s="38"/>
      <c r="AC3359" s="39"/>
      <c r="AD3359" s="40"/>
    </row>
    <row r="3360" s="35" customFormat="1" spans="3:30">
      <c r="C3360" s="144"/>
      <c r="P3360" s="37"/>
      <c r="Q3360" s="38"/>
      <c r="AC3360" s="39"/>
      <c r="AD3360" s="40"/>
    </row>
    <row r="3361" s="35" customFormat="1" spans="3:30">
      <c r="C3361" s="144"/>
      <c r="P3361" s="37"/>
      <c r="Q3361" s="38"/>
      <c r="AC3361" s="39"/>
      <c r="AD3361" s="40"/>
    </row>
    <row r="3362" s="35" customFormat="1" spans="3:30">
      <c r="C3362" s="144"/>
      <c r="P3362" s="37"/>
      <c r="Q3362" s="38"/>
      <c r="AC3362" s="39"/>
      <c r="AD3362" s="40"/>
    </row>
    <row r="3363" s="35" customFormat="1" spans="3:30">
      <c r="C3363" s="144"/>
      <c r="P3363" s="37"/>
      <c r="Q3363" s="38"/>
      <c r="AC3363" s="39"/>
      <c r="AD3363" s="40"/>
    </row>
    <row r="3364" s="35" customFormat="1" spans="3:30">
      <c r="C3364" s="144"/>
      <c r="P3364" s="37"/>
      <c r="Q3364" s="38"/>
      <c r="AC3364" s="39"/>
      <c r="AD3364" s="40"/>
    </row>
    <row r="3365" s="35" customFormat="1" spans="3:30">
      <c r="C3365" s="144"/>
      <c r="P3365" s="37"/>
      <c r="Q3365" s="38"/>
      <c r="AC3365" s="39"/>
      <c r="AD3365" s="40"/>
    </row>
    <row r="3366" s="35" customFormat="1" spans="3:30">
      <c r="C3366" s="144"/>
      <c r="P3366" s="37"/>
      <c r="Q3366" s="38"/>
      <c r="AC3366" s="39"/>
      <c r="AD3366" s="40"/>
    </row>
    <row r="3367" s="35" customFormat="1" spans="3:30">
      <c r="C3367" s="144"/>
      <c r="P3367" s="37"/>
      <c r="Q3367" s="38"/>
      <c r="AC3367" s="39"/>
      <c r="AD3367" s="40"/>
    </row>
    <row r="3368" s="35" customFormat="1" spans="3:30">
      <c r="C3368" s="144"/>
      <c r="P3368" s="37"/>
      <c r="Q3368" s="38"/>
      <c r="AC3368" s="39"/>
      <c r="AD3368" s="40"/>
    </row>
    <row r="3369" s="35" customFormat="1" spans="3:30">
      <c r="C3369" s="144"/>
      <c r="P3369" s="37"/>
      <c r="Q3369" s="38"/>
      <c r="AC3369" s="39"/>
      <c r="AD3369" s="40"/>
    </row>
    <row r="3370" s="35" customFormat="1" spans="3:30">
      <c r="C3370" s="144"/>
      <c r="P3370" s="37"/>
      <c r="Q3370" s="38"/>
      <c r="AC3370" s="39"/>
      <c r="AD3370" s="40"/>
    </row>
    <row r="3371" s="35" customFormat="1" spans="3:30">
      <c r="C3371" s="144"/>
      <c r="P3371" s="37"/>
      <c r="Q3371" s="38"/>
      <c r="AC3371" s="39"/>
      <c r="AD3371" s="40"/>
    </row>
    <row r="3372" s="35" customFormat="1" spans="3:30">
      <c r="C3372" s="144"/>
      <c r="P3372" s="37"/>
      <c r="Q3372" s="38"/>
      <c r="AC3372" s="39"/>
      <c r="AD3372" s="40"/>
    </row>
    <row r="3373" s="35" customFormat="1" spans="3:30">
      <c r="C3373" s="144"/>
      <c r="P3373" s="37"/>
      <c r="Q3373" s="38"/>
      <c r="AC3373" s="39"/>
      <c r="AD3373" s="40"/>
    </row>
    <row r="3374" s="35" customFormat="1" spans="3:30">
      <c r="C3374" s="144"/>
      <c r="P3374" s="37"/>
      <c r="Q3374" s="38"/>
      <c r="AC3374" s="39"/>
      <c r="AD3374" s="40"/>
    </row>
    <row r="3375" s="35" customFormat="1" spans="3:30">
      <c r="C3375" s="144"/>
      <c r="P3375" s="37"/>
      <c r="Q3375" s="38"/>
      <c r="AC3375" s="39"/>
      <c r="AD3375" s="40"/>
    </row>
    <row r="3376" s="35" customFormat="1" spans="3:30">
      <c r="C3376" s="144"/>
      <c r="P3376" s="37"/>
      <c r="Q3376" s="38"/>
      <c r="AC3376" s="39"/>
      <c r="AD3376" s="40"/>
    </row>
    <row r="3377" s="35" customFormat="1" spans="3:30">
      <c r="C3377" s="144"/>
      <c r="P3377" s="37"/>
      <c r="Q3377" s="38"/>
      <c r="AC3377" s="39"/>
      <c r="AD3377" s="40"/>
    </row>
    <row r="3378" s="35" customFormat="1" spans="3:30">
      <c r="C3378" s="144"/>
      <c r="P3378" s="37"/>
      <c r="Q3378" s="38"/>
      <c r="AC3378" s="39"/>
      <c r="AD3378" s="40"/>
    </row>
    <row r="3379" s="35" customFormat="1" spans="3:30">
      <c r="C3379" s="144"/>
      <c r="P3379" s="37"/>
      <c r="Q3379" s="38"/>
      <c r="AC3379" s="39"/>
      <c r="AD3379" s="40"/>
    </row>
    <row r="3380" s="35" customFormat="1" spans="3:30">
      <c r="C3380" s="144"/>
      <c r="P3380" s="37"/>
      <c r="Q3380" s="38"/>
      <c r="AC3380" s="39"/>
      <c r="AD3380" s="40"/>
    </row>
    <row r="3381" s="35" customFormat="1" spans="3:30">
      <c r="C3381" s="144"/>
      <c r="P3381" s="37"/>
      <c r="Q3381" s="38"/>
      <c r="AC3381" s="39"/>
      <c r="AD3381" s="40"/>
    </row>
    <row r="3382" s="35" customFormat="1" spans="3:30">
      <c r="C3382" s="144"/>
      <c r="P3382" s="37"/>
      <c r="Q3382" s="38"/>
      <c r="AC3382" s="39"/>
      <c r="AD3382" s="40"/>
    </row>
    <row r="3383" s="35" customFormat="1" spans="3:30">
      <c r="C3383" s="144"/>
      <c r="P3383" s="37"/>
      <c r="Q3383" s="38"/>
      <c r="AC3383" s="39"/>
      <c r="AD3383" s="40"/>
    </row>
    <row r="3384" s="35" customFormat="1" spans="3:30">
      <c r="C3384" s="144"/>
      <c r="P3384" s="37"/>
      <c r="Q3384" s="38"/>
      <c r="AC3384" s="39"/>
      <c r="AD3384" s="40"/>
    </row>
    <row r="3385" s="35" customFormat="1" spans="3:30">
      <c r="C3385" s="144"/>
      <c r="P3385" s="37"/>
      <c r="Q3385" s="38"/>
      <c r="AC3385" s="39"/>
      <c r="AD3385" s="40"/>
    </row>
    <row r="3386" s="35" customFormat="1" spans="3:30">
      <c r="C3386" s="144"/>
      <c r="P3386" s="37"/>
      <c r="Q3386" s="38"/>
      <c r="AC3386" s="39"/>
      <c r="AD3386" s="40"/>
    </row>
    <row r="3387" s="35" customFormat="1" spans="3:30">
      <c r="C3387" s="144"/>
      <c r="P3387" s="37"/>
      <c r="Q3387" s="38"/>
      <c r="AC3387" s="39"/>
      <c r="AD3387" s="40"/>
    </row>
    <row r="3388" s="35" customFormat="1" spans="3:30">
      <c r="C3388" s="144"/>
      <c r="P3388" s="37"/>
      <c r="Q3388" s="38"/>
      <c r="AC3388" s="39"/>
      <c r="AD3388" s="40"/>
    </row>
    <row r="3389" s="35" customFormat="1" spans="3:30">
      <c r="C3389" s="144"/>
      <c r="P3389" s="37"/>
      <c r="Q3389" s="38"/>
      <c r="AC3389" s="39"/>
      <c r="AD3389" s="40"/>
    </row>
    <row r="3390" s="35" customFormat="1" spans="3:30">
      <c r="C3390" s="144"/>
      <c r="P3390" s="37"/>
      <c r="Q3390" s="38"/>
      <c r="AC3390" s="39"/>
      <c r="AD3390" s="40"/>
    </row>
    <row r="3391" s="35" customFormat="1" spans="3:30">
      <c r="C3391" s="144"/>
      <c r="P3391" s="37"/>
      <c r="Q3391" s="38"/>
      <c r="AC3391" s="39"/>
      <c r="AD3391" s="40"/>
    </row>
    <row r="3392" s="35" customFormat="1" spans="3:30">
      <c r="C3392" s="144"/>
      <c r="P3392" s="37"/>
      <c r="Q3392" s="38"/>
      <c r="AC3392" s="39"/>
      <c r="AD3392" s="40"/>
    </row>
    <row r="3393" s="35" customFormat="1" spans="3:30">
      <c r="C3393" s="144"/>
      <c r="P3393" s="37"/>
      <c r="Q3393" s="38"/>
      <c r="AC3393" s="39"/>
      <c r="AD3393" s="40"/>
    </row>
    <row r="3394" s="35" customFormat="1" spans="3:30">
      <c r="C3394" s="144"/>
      <c r="P3394" s="37"/>
      <c r="Q3394" s="38"/>
      <c r="AC3394" s="39"/>
      <c r="AD3394" s="40"/>
    </row>
    <row r="3395" s="35" customFormat="1" spans="3:30">
      <c r="C3395" s="144"/>
      <c r="P3395" s="37"/>
      <c r="Q3395" s="38"/>
      <c r="AC3395" s="39"/>
      <c r="AD3395" s="40"/>
    </row>
    <row r="3396" s="35" customFormat="1" spans="3:30">
      <c r="C3396" s="144"/>
      <c r="P3396" s="37"/>
      <c r="Q3396" s="38"/>
      <c r="AC3396" s="39"/>
      <c r="AD3396" s="40"/>
    </row>
    <row r="3397" s="35" customFormat="1" spans="3:30">
      <c r="C3397" s="144"/>
      <c r="P3397" s="37"/>
      <c r="Q3397" s="38"/>
      <c r="AC3397" s="39"/>
      <c r="AD3397" s="40"/>
    </row>
    <row r="3398" s="35" customFormat="1" spans="3:30">
      <c r="C3398" s="144"/>
      <c r="P3398" s="37"/>
      <c r="Q3398" s="38"/>
      <c r="AC3398" s="39"/>
      <c r="AD3398" s="40"/>
    </row>
    <row r="3399" s="35" customFormat="1" spans="3:30">
      <c r="C3399" s="144"/>
      <c r="P3399" s="37"/>
      <c r="Q3399" s="38"/>
      <c r="AC3399" s="39"/>
      <c r="AD3399" s="40"/>
    </row>
    <row r="3400" s="35" customFormat="1" spans="3:30">
      <c r="C3400" s="144"/>
      <c r="P3400" s="37"/>
      <c r="Q3400" s="38"/>
      <c r="AC3400" s="39"/>
      <c r="AD3400" s="40"/>
    </row>
    <row r="3401" s="35" customFormat="1" spans="3:30">
      <c r="C3401" s="144"/>
      <c r="P3401" s="37"/>
      <c r="Q3401" s="38"/>
      <c r="AC3401" s="39"/>
      <c r="AD3401" s="40"/>
    </row>
    <row r="3402" s="35" customFormat="1" spans="3:30">
      <c r="C3402" s="144"/>
      <c r="P3402" s="37"/>
      <c r="Q3402" s="38"/>
      <c r="AC3402" s="39"/>
      <c r="AD3402" s="40"/>
    </row>
    <row r="3403" s="35" customFormat="1" spans="3:30">
      <c r="C3403" s="144"/>
      <c r="P3403" s="37"/>
      <c r="Q3403" s="38"/>
      <c r="AC3403" s="39"/>
      <c r="AD3403" s="40"/>
    </row>
    <row r="3404" s="35" customFormat="1" spans="3:30">
      <c r="C3404" s="144"/>
      <c r="P3404" s="37"/>
      <c r="Q3404" s="38"/>
      <c r="AC3404" s="39"/>
      <c r="AD3404" s="40"/>
    </row>
    <row r="3405" s="35" customFormat="1" spans="3:30">
      <c r="C3405" s="144"/>
      <c r="P3405" s="37"/>
      <c r="Q3405" s="38"/>
      <c r="AC3405" s="39"/>
      <c r="AD3405" s="40"/>
    </row>
    <row r="3406" s="35" customFormat="1" spans="3:30">
      <c r="C3406" s="144"/>
      <c r="P3406" s="37"/>
      <c r="Q3406" s="38"/>
      <c r="AC3406" s="39"/>
      <c r="AD3406" s="40"/>
    </row>
    <row r="3407" s="35" customFormat="1" spans="3:30">
      <c r="C3407" s="144"/>
      <c r="P3407" s="37"/>
      <c r="Q3407" s="38"/>
      <c r="AC3407" s="39"/>
      <c r="AD3407" s="40"/>
    </row>
    <row r="3408" s="35" customFormat="1" spans="3:30">
      <c r="C3408" s="144"/>
      <c r="P3408" s="37"/>
      <c r="Q3408" s="38"/>
      <c r="AC3408" s="39"/>
      <c r="AD3408" s="40"/>
    </row>
    <row r="3409" s="35" customFormat="1" spans="3:30">
      <c r="C3409" s="144"/>
      <c r="P3409" s="37"/>
      <c r="Q3409" s="38"/>
      <c r="AC3409" s="39"/>
      <c r="AD3409" s="40"/>
    </row>
    <row r="3410" s="35" customFormat="1" spans="3:30">
      <c r="C3410" s="144"/>
      <c r="P3410" s="37"/>
      <c r="Q3410" s="38"/>
      <c r="AC3410" s="39"/>
      <c r="AD3410" s="40"/>
    </row>
    <row r="3411" s="35" customFormat="1" spans="3:30">
      <c r="C3411" s="144"/>
      <c r="P3411" s="37"/>
      <c r="Q3411" s="38"/>
      <c r="AC3411" s="39"/>
      <c r="AD3411" s="40"/>
    </row>
    <row r="3412" s="35" customFormat="1" spans="3:30">
      <c r="C3412" s="144"/>
      <c r="P3412" s="37"/>
      <c r="Q3412" s="38"/>
      <c r="AC3412" s="39"/>
      <c r="AD3412" s="40"/>
    </row>
    <row r="3413" s="35" customFormat="1" spans="3:30">
      <c r="C3413" s="144"/>
      <c r="P3413" s="37"/>
      <c r="Q3413" s="38"/>
      <c r="AC3413" s="39"/>
      <c r="AD3413" s="40"/>
    </row>
    <row r="3414" s="35" customFormat="1" spans="3:30">
      <c r="C3414" s="144"/>
      <c r="P3414" s="37"/>
      <c r="Q3414" s="38"/>
      <c r="AC3414" s="39"/>
      <c r="AD3414" s="40"/>
    </row>
    <row r="3415" s="35" customFormat="1" spans="3:30">
      <c r="C3415" s="144"/>
      <c r="P3415" s="37"/>
      <c r="Q3415" s="38"/>
      <c r="AC3415" s="39"/>
      <c r="AD3415" s="40"/>
    </row>
    <row r="3416" s="35" customFormat="1" spans="3:30">
      <c r="C3416" s="144"/>
      <c r="P3416" s="37"/>
      <c r="Q3416" s="38"/>
      <c r="AC3416" s="39"/>
      <c r="AD3416" s="40"/>
    </row>
    <row r="3417" s="35" customFormat="1" spans="3:30">
      <c r="C3417" s="144"/>
      <c r="P3417" s="37"/>
      <c r="Q3417" s="38"/>
      <c r="AC3417" s="39"/>
      <c r="AD3417" s="40"/>
    </row>
    <row r="3418" s="35" customFormat="1" spans="3:30">
      <c r="C3418" s="144"/>
      <c r="P3418" s="37"/>
      <c r="Q3418" s="38"/>
      <c r="AC3418" s="39"/>
      <c r="AD3418" s="40"/>
    </row>
    <row r="3419" s="35" customFormat="1" spans="3:30">
      <c r="C3419" s="144"/>
      <c r="P3419" s="37"/>
      <c r="Q3419" s="38"/>
      <c r="AC3419" s="39"/>
      <c r="AD3419" s="40"/>
    </row>
    <row r="3420" s="35" customFormat="1" spans="3:30">
      <c r="C3420" s="144"/>
      <c r="P3420" s="37"/>
      <c r="Q3420" s="38"/>
      <c r="AC3420" s="39"/>
      <c r="AD3420" s="40"/>
    </row>
    <row r="3421" s="35" customFormat="1" spans="3:30">
      <c r="C3421" s="144"/>
      <c r="P3421" s="37"/>
      <c r="Q3421" s="38"/>
      <c r="AC3421" s="39"/>
      <c r="AD3421" s="40"/>
    </row>
    <row r="3422" s="35" customFormat="1" spans="3:30">
      <c r="C3422" s="144"/>
      <c r="P3422" s="37"/>
      <c r="Q3422" s="38"/>
      <c r="AC3422" s="39"/>
      <c r="AD3422" s="40"/>
    </row>
    <row r="3423" s="35" customFormat="1" spans="3:30">
      <c r="C3423" s="144"/>
      <c r="P3423" s="37"/>
      <c r="Q3423" s="38"/>
      <c r="AC3423" s="39"/>
      <c r="AD3423" s="40"/>
    </row>
    <row r="3424" s="35" customFormat="1" spans="3:30">
      <c r="C3424" s="144"/>
      <c r="P3424" s="37"/>
      <c r="Q3424" s="38"/>
      <c r="AC3424" s="39"/>
      <c r="AD3424" s="40"/>
    </row>
    <row r="3425" s="35" customFormat="1" spans="3:30">
      <c r="C3425" s="144"/>
      <c r="P3425" s="37"/>
      <c r="Q3425" s="38"/>
      <c r="AC3425" s="39"/>
      <c r="AD3425" s="40"/>
    </row>
    <row r="3426" s="35" customFormat="1" spans="3:30">
      <c r="C3426" s="144"/>
      <c r="P3426" s="37"/>
      <c r="Q3426" s="38"/>
      <c r="AC3426" s="39"/>
      <c r="AD3426" s="40"/>
    </row>
    <row r="3427" s="35" customFormat="1" spans="3:30">
      <c r="C3427" s="144"/>
      <c r="P3427" s="37"/>
      <c r="Q3427" s="38"/>
      <c r="AC3427" s="39"/>
      <c r="AD3427" s="40"/>
    </row>
    <row r="3428" s="35" customFormat="1" spans="3:30">
      <c r="C3428" s="144"/>
      <c r="P3428" s="37"/>
      <c r="Q3428" s="38"/>
      <c r="AC3428" s="39"/>
      <c r="AD3428" s="40"/>
    </row>
    <row r="3429" s="35" customFormat="1" spans="3:30">
      <c r="C3429" s="144"/>
      <c r="P3429" s="37"/>
      <c r="Q3429" s="38"/>
      <c r="AC3429" s="39"/>
      <c r="AD3429" s="40"/>
    </row>
    <row r="3430" s="35" customFormat="1" spans="3:30">
      <c r="C3430" s="144"/>
      <c r="P3430" s="37"/>
      <c r="Q3430" s="38"/>
      <c r="AC3430" s="39"/>
      <c r="AD3430" s="40"/>
    </row>
    <row r="3431" s="35" customFormat="1" spans="3:30">
      <c r="C3431" s="144"/>
      <c r="P3431" s="37"/>
      <c r="Q3431" s="38"/>
      <c r="AC3431" s="39"/>
      <c r="AD3431" s="40"/>
    </row>
    <row r="3432" s="35" customFormat="1" spans="3:30">
      <c r="C3432" s="144"/>
      <c r="P3432" s="37"/>
      <c r="Q3432" s="38"/>
      <c r="AC3432" s="39"/>
      <c r="AD3432" s="40"/>
    </row>
    <row r="3433" s="35" customFormat="1" spans="3:30">
      <c r="C3433" s="144"/>
      <c r="P3433" s="37"/>
      <c r="Q3433" s="38"/>
      <c r="AC3433" s="39"/>
      <c r="AD3433" s="40"/>
    </row>
    <row r="3434" s="35" customFormat="1" spans="3:30">
      <c r="C3434" s="144"/>
      <c r="P3434" s="37"/>
      <c r="Q3434" s="38"/>
      <c r="AC3434" s="39"/>
      <c r="AD3434" s="40"/>
    </row>
    <row r="3435" s="35" customFormat="1" spans="3:30">
      <c r="C3435" s="144"/>
      <c r="P3435" s="37"/>
      <c r="Q3435" s="38"/>
      <c r="AC3435" s="39"/>
      <c r="AD3435" s="40"/>
    </row>
    <row r="3436" s="35" customFormat="1" spans="3:30">
      <c r="C3436" s="144"/>
      <c r="P3436" s="37"/>
      <c r="Q3436" s="38"/>
      <c r="AC3436" s="39"/>
      <c r="AD3436" s="40"/>
    </row>
    <row r="3437" s="35" customFormat="1" spans="3:30">
      <c r="C3437" s="144"/>
      <c r="P3437" s="37"/>
      <c r="Q3437" s="38"/>
      <c r="AC3437" s="39"/>
      <c r="AD3437" s="40"/>
    </row>
    <row r="3438" s="35" customFormat="1" spans="3:30">
      <c r="C3438" s="144"/>
      <c r="P3438" s="37"/>
      <c r="Q3438" s="38"/>
      <c r="AC3438" s="39"/>
      <c r="AD3438" s="40"/>
    </row>
    <row r="3439" s="35" customFormat="1" spans="3:30">
      <c r="C3439" s="144"/>
      <c r="P3439" s="37"/>
      <c r="Q3439" s="38"/>
      <c r="AC3439" s="39"/>
      <c r="AD3439" s="40"/>
    </row>
    <row r="3440" s="35" customFormat="1" spans="3:30">
      <c r="C3440" s="144"/>
      <c r="P3440" s="37"/>
      <c r="Q3440" s="38"/>
      <c r="AC3440" s="39"/>
      <c r="AD3440" s="40"/>
    </row>
    <row r="3441" s="35" customFormat="1" spans="3:30">
      <c r="C3441" s="144"/>
      <c r="P3441" s="37"/>
      <c r="Q3441" s="38"/>
      <c r="AC3441" s="39"/>
      <c r="AD3441" s="40"/>
    </row>
    <row r="3442" s="35" customFormat="1" spans="3:30">
      <c r="C3442" s="144"/>
      <c r="P3442" s="37"/>
      <c r="Q3442" s="38"/>
      <c r="AC3442" s="39"/>
      <c r="AD3442" s="40"/>
    </row>
    <row r="3443" s="35" customFormat="1" spans="3:30">
      <c r="C3443" s="144"/>
      <c r="P3443" s="37"/>
      <c r="Q3443" s="38"/>
      <c r="AC3443" s="39"/>
      <c r="AD3443" s="40"/>
    </row>
    <row r="3444" s="35" customFormat="1" spans="3:30">
      <c r="C3444" s="144"/>
      <c r="P3444" s="37"/>
      <c r="Q3444" s="38"/>
      <c r="AC3444" s="39"/>
      <c r="AD3444" s="40"/>
    </row>
    <row r="3445" s="35" customFormat="1" spans="3:30">
      <c r="C3445" s="144"/>
      <c r="P3445" s="37"/>
      <c r="Q3445" s="38"/>
      <c r="AC3445" s="39"/>
      <c r="AD3445" s="40"/>
    </row>
    <row r="3446" s="35" customFormat="1" spans="3:30">
      <c r="C3446" s="144"/>
      <c r="P3446" s="37"/>
      <c r="Q3446" s="38"/>
      <c r="AC3446" s="39"/>
      <c r="AD3446" s="40"/>
    </row>
    <row r="3447" s="35" customFormat="1" spans="3:30">
      <c r="C3447" s="144"/>
      <c r="P3447" s="37"/>
      <c r="Q3447" s="38"/>
      <c r="AC3447" s="39"/>
      <c r="AD3447" s="40"/>
    </row>
    <row r="3448" s="35" customFormat="1" spans="3:30">
      <c r="C3448" s="144"/>
      <c r="P3448" s="37"/>
      <c r="Q3448" s="38"/>
      <c r="AC3448" s="39"/>
      <c r="AD3448" s="40"/>
    </row>
    <row r="3449" s="35" customFormat="1" spans="3:30">
      <c r="C3449" s="144"/>
      <c r="P3449" s="37"/>
      <c r="Q3449" s="38"/>
      <c r="AC3449" s="39"/>
      <c r="AD3449" s="40"/>
    </row>
    <row r="3450" s="35" customFormat="1" spans="3:30">
      <c r="C3450" s="144"/>
      <c r="P3450" s="37"/>
      <c r="Q3450" s="38"/>
      <c r="AC3450" s="39"/>
      <c r="AD3450" s="40"/>
    </row>
    <row r="3451" s="35" customFormat="1" spans="3:30">
      <c r="C3451" s="144"/>
      <c r="P3451" s="37"/>
      <c r="Q3451" s="38"/>
      <c r="AC3451" s="39"/>
      <c r="AD3451" s="40"/>
    </row>
    <row r="3452" s="35" customFormat="1" spans="3:30">
      <c r="C3452" s="144"/>
      <c r="P3452" s="37"/>
      <c r="Q3452" s="38"/>
      <c r="AC3452" s="39"/>
      <c r="AD3452" s="40"/>
    </row>
    <row r="3453" s="35" customFormat="1" spans="3:30">
      <c r="C3453" s="144"/>
      <c r="P3453" s="37"/>
      <c r="Q3453" s="38"/>
      <c r="AC3453" s="39"/>
      <c r="AD3453" s="40"/>
    </row>
    <row r="3454" s="35" customFormat="1" spans="3:30">
      <c r="C3454" s="144"/>
      <c r="P3454" s="37"/>
      <c r="Q3454" s="38"/>
      <c r="AC3454" s="39"/>
      <c r="AD3454" s="40"/>
    </row>
    <row r="3455" s="35" customFormat="1" spans="3:30">
      <c r="C3455" s="144"/>
      <c r="P3455" s="37"/>
      <c r="Q3455" s="38"/>
      <c r="AC3455" s="39"/>
      <c r="AD3455" s="40"/>
    </row>
    <row r="3456" s="35" customFormat="1" spans="3:30">
      <c r="C3456" s="144"/>
      <c r="P3456" s="37"/>
      <c r="Q3456" s="38"/>
      <c r="AC3456" s="39"/>
      <c r="AD3456" s="40"/>
    </row>
    <row r="3457" s="35" customFormat="1" spans="3:30">
      <c r="C3457" s="144"/>
      <c r="P3457" s="37"/>
      <c r="Q3457" s="38"/>
      <c r="AC3457" s="39"/>
      <c r="AD3457" s="40"/>
    </row>
    <row r="3458" s="35" customFormat="1" spans="3:30">
      <c r="C3458" s="144"/>
      <c r="P3458" s="37"/>
      <c r="Q3458" s="38"/>
      <c r="AC3458" s="39"/>
      <c r="AD3458" s="40"/>
    </row>
    <row r="3459" s="35" customFormat="1" spans="3:30">
      <c r="C3459" s="144"/>
      <c r="P3459" s="37"/>
      <c r="Q3459" s="38"/>
      <c r="AC3459" s="39"/>
      <c r="AD3459" s="40"/>
    </row>
    <row r="3460" s="35" customFormat="1" spans="3:30">
      <c r="C3460" s="144"/>
      <c r="P3460" s="37"/>
      <c r="Q3460" s="38"/>
      <c r="AC3460" s="39"/>
      <c r="AD3460" s="40"/>
    </row>
    <row r="3461" s="35" customFormat="1" spans="3:30">
      <c r="C3461" s="144"/>
      <c r="P3461" s="37"/>
      <c r="Q3461" s="38"/>
      <c r="AC3461" s="39"/>
      <c r="AD3461" s="40"/>
    </row>
    <row r="3462" s="35" customFormat="1" spans="3:30">
      <c r="C3462" s="144"/>
      <c r="P3462" s="37"/>
      <c r="Q3462" s="38"/>
      <c r="AC3462" s="39"/>
      <c r="AD3462" s="40"/>
    </row>
    <row r="3463" s="35" customFormat="1" spans="3:30">
      <c r="C3463" s="144"/>
      <c r="P3463" s="37"/>
      <c r="Q3463" s="38"/>
      <c r="AC3463" s="39"/>
      <c r="AD3463" s="40"/>
    </row>
    <row r="3464" s="35" customFormat="1" spans="3:30">
      <c r="C3464" s="144"/>
      <c r="P3464" s="37"/>
      <c r="Q3464" s="38"/>
      <c r="AC3464" s="39"/>
      <c r="AD3464" s="40"/>
    </row>
    <row r="3465" s="35" customFormat="1" spans="3:30">
      <c r="C3465" s="144"/>
      <c r="P3465" s="37"/>
      <c r="Q3465" s="38"/>
      <c r="AC3465" s="39"/>
      <c r="AD3465" s="40"/>
    </row>
    <row r="3466" s="35" customFormat="1" spans="3:30">
      <c r="C3466" s="144"/>
      <c r="P3466" s="37"/>
      <c r="Q3466" s="38"/>
      <c r="AC3466" s="39"/>
      <c r="AD3466" s="40"/>
    </row>
    <row r="3467" s="35" customFormat="1" spans="3:30">
      <c r="C3467" s="144"/>
      <c r="P3467" s="37"/>
      <c r="Q3467" s="38"/>
      <c r="AC3467" s="39"/>
      <c r="AD3467" s="40"/>
    </row>
    <row r="3468" s="35" customFormat="1" spans="3:30">
      <c r="C3468" s="144"/>
      <c r="P3468" s="37"/>
      <c r="Q3468" s="38"/>
      <c r="AC3468" s="39"/>
      <c r="AD3468" s="40"/>
    </row>
    <row r="3469" s="35" customFormat="1" spans="3:30">
      <c r="C3469" s="144"/>
      <c r="P3469" s="37"/>
      <c r="Q3469" s="38"/>
      <c r="AC3469" s="39"/>
      <c r="AD3469" s="40"/>
    </row>
    <row r="3470" s="35" customFormat="1" spans="3:30">
      <c r="C3470" s="144"/>
      <c r="P3470" s="37"/>
      <c r="Q3470" s="38"/>
      <c r="AC3470" s="39"/>
      <c r="AD3470" s="40"/>
    </row>
    <row r="3471" s="35" customFormat="1" spans="3:30">
      <c r="C3471" s="144"/>
      <c r="P3471" s="37"/>
      <c r="Q3471" s="38"/>
      <c r="AC3471" s="39"/>
      <c r="AD3471" s="40"/>
    </row>
    <row r="3472" s="35" customFormat="1" spans="3:30">
      <c r="C3472" s="144"/>
      <c r="P3472" s="37"/>
      <c r="Q3472" s="38"/>
      <c r="AC3472" s="39"/>
      <c r="AD3472" s="40"/>
    </row>
    <row r="3473" s="35" customFormat="1" spans="3:30">
      <c r="C3473" s="144"/>
      <c r="P3473" s="37"/>
      <c r="Q3473" s="38"/>
      <c r="AC3473" s="39"/>
      <c r="AD3473" s="40"/>
    </row>
    <row r="3474" s="35" customFormat="1" spans="3:30">
      <c r="C3474" s="144"/>
      <c r="P3474" s="37"/>
      <c r="Q3474" s="38"/>
      <c r="AC3474" s="39"/>
      <c r="AD3474" s="40"/>
    </row>
    <row r="3475" s="35" customFormat="1" spans="3:30">
      <c r="C3475" s="144"/>
      <c r="P3475" s="37"/>
      <c r="Q3475" s="38"/>
      <c r="AC3475" s="39"/>
      <c r="AD3475" s="40"/>
    </row>
    <row r="3476" s="35" customFormat="1" spans="3:30">
      <c r="C3476" s="144"/>
      <c r="P3476" s="37"/>
      <c r="Q3476" s="38"/>
      <c r="AC3476" s="39"/>
      <c r="AD3476" s="40"/>
    </row>
    <row r="3477" s="35" customFormat="1" spans="3:30">
      <c r="C3477" s="144"/>
      <c r="P3477" s="37"/>
      <c r="Q3477" s="38"/>
      <c r="AC3477" s="39"/>
      <c r="AD3477" s="40"/>
    </row>
    <row r="3478" s="35" customFormat="1" spans="3:30">
      <c r="C3478" s="144"/>
      <c r="P3478" s="37"/>
      <c r="Q3478" s="38"/>
      <c r="AC3478" s="39"/>
      <c r="AD3478" s="40"/>
    </row>
    <row r="3479" s="35" customFormat="1" spans="3:30">
      <c r="C3479" s="144"/>
      <c r="P3479" s="37"/>
      <c r="Q3479" s="38"/>
      <c r="AC3479" s="39"/>
      <c r="AD3479" s="40"/>
    </row>
    <row r="3480" s="35" customFormat="1" spans="3:30">
      <c r="C3480" s="144"/>
      <c r="P3480" s="37"/>
      <c r="Q3480" s="38"/>
      <c r="AC3480" s="39"/>
      <c r="AD3480" s="40"/>
    </row>
    <row r="3481" s="35" customFormat="1" spans="3:30">
      <c r="C3481" s="144"/>
      <c r="P3481" s="37"/>
      <c r="Q3481" s="38"/>
      <c r="AC3481" s="39"/>
      <c r="AD3481" s="40"/>
    </row>
    <row r="3482" s="35" customFormat="1" spans="3:30">
      <c r="C3482" s="144"/>
      <c r="P3482" s="37"/>
      <c r="Q3482" s="38"/>
      <c r="AC3482" s="39"/>
      <c r="AD3482" s="40"/>
    </row>
    <row r="3483" s="35" customFormat="1" spans="3:30">
      <c r="C3483" s="144"/>
      <c r="P3483" s="37"/>
      <c r="Q3483" s="38"/>
      <c r="AC3483" s="39"/>
      <c r="AD3483" s="40"/>
    </row>
    <row r="3484" s="35" customFormat="1" spans="3:30">
      <c r="C3484" s="144"/>
      <c r="P3484" s="37"/>
      <c r="Q3484" s="38"/>
      <c r="AC3484" s="39"/>
      <c r="AD3484" s="40"/>
    </row>
    <row r="3485" s="35" customFormat="1" spans="3:30">
      <c r="C3485" s="144"/>
      <c r="P3485" s="37"/>
      <c r="Q3485" s="38"/>
      <c r="AC3485" s="39"/>
      <c r="AD3485" s="40"/>
    </row>
    <row r="3486" s="35" customFormat="1" spans="3:30">
      <c r="C3486" s="144"/>
      <c r="P3486" s="37"/>
      <c r="Q3486" s="38"/>
      <c r="AC3486" s="39"/>
      <c r="AD3486" s="40"/>
    </row>
    <row r="3487" s="35" customFormat="1" spans="3:30">
      <c r="C3487" s="144"/>
      <c r="P3487" s="37"/>
      <c r="Q3487" s="38"/>
      <c r="AC3487" s="39"/>
      <c r="AD3487" s="40"/>
    </row>
    <row r="3488" s="35" customFormat="1" spans="3:30">
      <c r="C3488" s="144"/>
      <c r="P3488" s="37"/>
      <c r="Q3488" s="38"/>
      <c r="AC3488" s="39"/>
      <c r="AD3488" s="40"/>
    </row>
    <row r="3489" s="35" customFormat="1" spans="3:30">
      <c r="C3489" s="144"/>
      <c r="P3489" s="37"/>
      <c r="Q3489" s="38"/>
      <c r="AC3489" s="39"/>
      <c r="AD3489" s="40"/>
    </row>
    <row r="3490" s="35" customFormat="1" spans="3:30">
      <c r="C3490" s="144"/>
      <c r="P3490" s="37"/>
      <c r="Q3490" s="38"/>
      <c r="AC3490" s="39"/>
      <c r="AD3490" s="40"/>
    </row>
    <row r="3491" s="35" customFormat="1" spans="3:30">
      <c r="C3491" s="144"/>
      <c r="P3491" s="37"/>
      <c r="Q3491" s="38"/>
      <c r="AC3491" s="39"/>
      <c r="AD3491" s="40"/>
    </row>
    <row r="3492" s="35" customFormat="1" spans="3:30">
      <c r="C3492" s="144"/>
      <c r="P3492" s="37"/>
      <c r="Q3492" s="38"/>
      <c r="AC3492" s="39"/>
      <c r="AD3492" s="40"/>
    </row>
    <row r="3493" s="35" customFormat="1" spans="3:30">
      <c r="C3493" s="144"/>
      <c r="P3493" s="37"/>
      <c r="Q3493" s="38"/>
      <c r="AC3493" s="39"/>
      <c r="AD3493" s="40"/>
    </row>
    <row r="3494" s="35" customFormat="1" spans="3:30">
      <c r="C3494" s="144"/>
      <c r="P3494" s="37"/>
      <c r="Q3494" s="38"/>
      <c r="AC3494" s="39"/>
      <c r="AD3494" s="40"/>
    </row>
    <row r="3495" s="35" customFormat="1" spans="3:30">
      <c r="C3495" s="144"/>
      <c r="P3495" s="37"/>
      <c r="Q3495" s="38"/>
      <c r="AC3495" s="39"/>
      <c r="AD3495" s="40"/>
    </row>
    <row r="3496" s="35" customFormat="1" spans="3:30">
      <c r="C3496" s="144"/>
      <c r="P3496" s="37"/>
      <c r="Q3496" s="38"/>
      <c r="AC3496" s="39"/>
      <c r="AD3496" s="40"/>
    </row>
    <row r="3497" s="35" customFormat="1" spans="3:30">
      <c r="C3497" s="144"/>
      <c r="P3497" s="37"/>
      <c r="Q3497" s="38"/>
      <c r="AC3497" s="39"/>
      <c r="AD3497" s="40"/>
    </row>
    <row r="3498" s="35" customFormat="1" spans="3:30">
      <c r="C3498" s="144"/>
      <c r="P3498" s="37"/>
      <c r="Q3498" s="38"/>
      <c r="AC3498" s="39"/>
      <c r="AD3498" s="40"/>
    </row>
    <row r="3499" s="35" customFormat="1" spans="3:30">
      <c r="C3499" s="144"/>
      <c r="P3499" s="37"/>
      <c r="Q3499" s="38"/>
      <c r="AC3499" s="39"/>
      <c r="AD3499" s="40"/>
    </row>
    <row r="3500" s="35" customFormat="1" spans="3:30">
      <c r="C3500" s="144"/>
      <c r="P3500" s="37"/>
      <c r="Q3500" s="38"/>
      <c r="AC3500" s="39"/>
      <c r="AD3500" s="40"/>
    </row>
    <row r="3501" s="35" customFormat="1" spans="3:30">
      <c r="C3501" s="144"/>
      <c r="P3501" s="37"/>
      <c r="Q3501" s="38"/>
      <c r="AC3501" s="39"/>
      <c r="AD3501" s="40"/>
    </row>
    <row r="3502" s="35" customFormat="1" spans="3:30">
      <c r="C3502" s="144"/>
      <c r="P3502" s="37"/>
      <c r="Q3502" s="38"/>
      <c r="AC3502" s="39"/>
      <c r="AD3502" s="40"/>
    </row>
    <row r="3503" s="35" customFormat="1" spans="3:30">
      <c r="C3503" s="144"/>
      <c r="P3503" s="37"/>
      <c r="Q3503" s="38"/>
      <c r="AC3503" s="39"/>
      <c r="AD3503" s="40"/>
    </row>
    <row r="3504" s="35" customFormat="1" spans="3:30">
      <c r="C3504" s="144"/>
      <c r="P3504" s="37"/>
      <c r="Q3504" s="38"/>
      <c r="AC3504" s="39"/>
      <c r="AD3504" s="40"/>
    </row>
    <row r="3505" s="35" customFormat="1" spans="3:30">
      <c r="C3505" s="144"/>
      <c r="P3505" s="37"/>
      <c r="Q3505" s="38"/>
      <c r="AC3505" s="39"/>
      <c r="AD3505" s="40"/>
    </row>
    <row r="3506" s="35" customFormat="1" spans="3:30">
      <c r="C3506" s="144"/>
      <c r="P3506" s="37"/>
      <c r="Q3506" s="38"/>
      <c r="AC3506" s="39"/>
      <c r="AD3506" s="40"/>
    </row>
    <row r="3507" s="35" customFormat="1" spans="3:30">
      <c r="C3507" s="144"/>
      <c r="P3507" s="37"/>
      <c r="Q3507" s="38"/>
      <c r="AC3507" s="39"/>
      <c r="AD3507" s="40"/>
    </row>
    <row r="3508" s="35" customFormat="1" spans="3:30">
      <c r="C3508" s="144"/>
      <c r="P3508" s="37"/>
      <c r="Q3508" s="38"/>
      <c r="AC3508" s="39"/>
      <c r="AD3508" s="40"/>
    </row>
    <row r="3509" s="35" customFormat="1" spans="3:30">
      <c r="C3509" s="144"/>
      <c r="P3509" s="37"/>
      <c r="Q3509" s="38"/>
      <c r="AC3509" s="39"/>
      <c r="AD3509" s="40"/>
    </row>
    <row r="3510" s="35" customFormat="1" spans="3:30">
      <c r="C3510" s="144"/>
      <c r="P3510" s="37"/>
      <c r="Q3510" s="38"/>
      <c r="AC3510" s="39"/>
      <c r="AD3510" s="40"/>
    </row>
    <row r="3511" s="35" customFormat="1" spans="3:30">
      <c r="C3511" s="144"/>
      <c r="P3511" s="37"/>
      <c r="Q3511" s="38"/>
      <c r="AC3511" s="39"/>
      <c r="AD3511" s="40"/>
    </row>
    <row r="3512" s="35" customFormat="1" spans="3:30">
      <c r="C3512" s="144"/>
      <c r="P3512" s="37"/>
      <c r="Q3512" s="38"/>
      <c r="AC3512" s="39"/>
      <c r="AD3512" s="40"/>
    </row>
    <row r="3513" s="35" customFormat="1" spans="3:30">
      <c r="C3513" s="144"/>
      <c r="P3513" s="37"/>
      <c r="Q3513" s="38"/>
      <c r="AC3513" s="39"/>
      <c r="AD3513" s="40"/>
    </row>
    <row r="3514" s="35" customFormat="1" spans="3:30">
      <c r="C3514" s="144"/>
      <c r="P3514" s="37"/>
      <c r="Q3514" s="38"/>
      <c r="AC3514" s="39"/>
      <c r="AD3514" s="40"/>
    </row>
    <row r="3515" s="35" customFormat="1" spans="3:30">
      <c r="C3515" s="144"/>
      <c r="P3515" s="37"/>
      <c r="Q3515" s="38"/>
      <c r="AC3515" s="39"/>
      <c r="AD3515" s="40"/>
    </row>
    <row r="3516" s="35" customFormat="1" spans="3:30">
      <c r="C3516" s="144"/>
      <c r="P3516" s="37"/>
      <c r="Q3516" s="38"/>
      <c r="AC3516" s="39"/>
      <c r="AD3516" s="40"/>
    </row>
    <row r="3517" s="35" customFormat="1" spans="3:30">
      <c r="C3517" s="144"/>
      <c r="P3517" s="37"/>
      <c r="Q3517" s="38"/>
      <c r="AC3517" s="39"/>
      <c r="AD3517" s="40"/>
    </row>
    <row r="3518" s="35" customFormat="1" spans="3:30">
      <c r="C3518" s="144"/>
      <c r="P3518" s="37"/>
      <c r="Q3518" s="38"/>
      <c r="AC3518" s="39"/>
      <c r="AD3518" s="40"/>
    </row>
    <row r="3519" s="35" customFormat="1" spans="3:30">
      <c r="C3519" s="144"/>
      <c r="P3519" s="37"/>
      <c r="Q3519" s="38"/>
      <c r="AC3519" s="39"/>
      <c r="AD3519" s="40"/>
    </row>
    <row r="3520" s="35" customFormat="1" spans="3:30">
      <c r="C3520" s="144"/>
      <c r="P3520" s="37"/>
      <c r="Q3520" s="38"/>
      <c r="AC3520" s="39"/>
      <c r="AD3520" s="40"/>
    </row>
    <row r="3521" s="35" customFormat="1" spans="3:30">
      <c r="C3521" s="144"/>
      <c r="P3521" s="37"/>
      <c r="Q3521" s="38"/>
      <c r="AC3521" s="39"/>
      <c r="AD3521" s="40"/>
    </row>
    <row r="3522" s="35" customFormat="1" spans="3:30">
      <c r="C3522" s="144"/>
      <c r="P3522" s="37"/>
      <c r="Q3522" s="38"/>
      <c r="AC3522" s="39"/>
      <c r="AD3522" s="40"/>
    </row>
    <row r="3523" s="35" customFormat="1" spans="3:30">
      <c r="C3523" s="144"/>
      <c r="P3523" s="37"/>
      <c r="Q3523" s="38"/>
      <c r="AC3523" s="39"/>
      <c r="AD3523" s="40"/>
    </row>
    <row r="3524" s="35" customFormat="1" spans="3:30">
      <c r="C3524" s="144"/>
      <c r="P3524" s="37"/>
      <c r="Q3524" s="38"/>
      <c r="AC3524" s="39"/>
      <c r="AD3524" s="40"/>
    </row>
    <row r="3525" s="35" customFormat="1" spans="3:30">
      <c r="C3525" s="144"/>
      <c r="P3525" s="37"/>
      <c r="Q3525" s="38"/>
      <c r="AC3525" s="39"/>
      <c r="AD3525" s="40"/>
    </row>
    <row r="3526" s="35" customFormat="1" spans="3:30">
      <c r="C3526" s="144"/>
      <c r="P3526" s="37"/>
      <c r="Q3526" s="38"/>
      <c r="AC3526" s="39"/>
      <c r="AD3526" s="40"/>
    </row>
    <row r="3527" s="35" customFormat="1" spans="3:30">
      <c r="C3527" s="144"/>
      <c r="P3527" s="37"/>
      <c r="Q3527" s="38"/>
      <c r="AC3527" s="39"/>
      <c r="AD3527" s="40"/>
    </row>
    <row r="3528" s="35" customFormat="1" spans="3:30">
      <c r="C3528" s="144"/>
      <c r="P3528" s="37"/>
      <c r="Q3528" s="38"/>
      <c r="AC3528" s="39"/>
      <c r="AD3528" s="40"/>
    </row>
    <row r="3529" s="35" customFormat="1" spans="3:30">
      <c r="C3529" s="144"/>
      <c r="P3529" s="37"/>
      <c r="Q3529" s="38"/>
      <c r="AC3529" s="39"/>
      <c r="AD3529" s="40"/>
    </row>
    <row r="3530" s="35" customFormat="1" spans="3:30">
      <c r="C3530" s="144"/>
      <c r="P3530" s="37"/>
      <c r="Q3530" s="38"/>
      <c r="AC3530" s="39"/>
      <c r="AD3530" s="40"/>
    </row>
    <row r="3531" s="35" customFormat="1" spans="3:30">
      <c r="C3531" s="144"/>
      <c r="P3531" s="37"/>
      <c r="Q3531" s="38"/>
      <c r="AC3531" s="39"/>
      <c r="AD3531" s="40"/>
    </row>
    <row r="3532" s="35" customFormat="1" spans="3:30">
      <c r="C3532" s="144"/>
      <c r="P3532" s="37"/>
      <c r="Q3532" s="38"/>
      <c r="AC3532" s="39"/>
      <c r="AD3532" s="40"/>
    </row>
    <row r="3533" s="35" customFormat="1" spans="3:30">
      <c r="C3533" s="144"/>
      <c r="P3533" s="37"/>
      <c r="Q3533" s="38"/>
      <c r="AC3533" s="39"/>
      <c r="AD3533" s="40"/>
    </row>
    <row r="3534" s="35" customFormat="1" spans="3:30">
      <c r="C3534" s="144"/>
      <c r="P3534" s="37"/>
      <c r="Q3534" s="38"/>
      <c r="AC3534" s="39"/>
      <c r="AD3534" s="40"/>
    </row>
    <row r="3535" s="35" customFormat="1" spans="3:30">
      <c r="C3535" s="144"/>
      <c r="P3535" s="37"/>
      <c r="Q3535" s="38"/>
      <c r="AC3535" s="39"/>
      <c r="AD3535" s="40"/>
    </row>
    <row r="3536" s="35" customFormat="1" spans="3:30">
      <c r="C3536" s="144"/>
      <c r="P3536" s="37"/>
      <c r="Q3536" s="38"/>
      <c r="AC3536" s="39"/>
      <c r="AD3536" s="40"/>
    </row>
    <row r="3537" s="35" customFormat="1" spans="3:30">
      <c r="C3537" s="144"/>
      <c r="P3537" s="37"/>
      <c r="Q3537" s="38"/>
      <c r="AC3537" s="39"/>
      <c r="AD3537" s="40"/>
    </row>
    <row r="3538" s="35" customFormat="1" spans="3:30">
      <c r="C3538" s="144"/>
      <c r="P3538" s="37"/>
      <c r="Q3538" s="38"/>
      <c r="AC3538" s="39"/>
      <c r="AD3538" s="40"/>
    </row>
    <row r="3539" s="35" customFormat="1" spans="3:30">
      <c r="C3539" s="144"/>
      <c r="P3539" s="37"/>
      <c r="Q3539" s="38"/>
      <c r="AC3539" s="39"/>
      <c r="AD3539" s="40"/>
    </row>
    <row r="3540" s="35" customFormat="1" spans="3:30">
      <c r="C3540" s="144"/>
      <c r="P3540" s="37"/>
      <c r="Q3540" s="38"/>
      <c r="AC3540" s="39"/>
      <c r="AD3540" s="40"/>
    </row>
    <row r="3541" s="35" customFormat="1" spans="3:30">
      <c r="C3541" s="144"/>
      <c r="P3541" s="37"/>
      <c r="Q3541" s="38"/>
      <c r="AC3541" s="39"/>
      <c r="AD3541" s="40"/>
    </row>
    <row r="3542" s="35" customFormat="1" spans="3:30">
      <c r="C3542" s="144"/>
      <c r="P3542" s="37"/>
      <c r="Q3542" s="38"/>
      <c r="AC3542" s="39"/>
      <c r="AD3542" s="40"/>
    </row>
    <row r="3543" s="35" customFormat="1" spans="3:30">
      <c r="C3543" s="144"/>
      <c r="P3543" s="37"/>
      <c r="Q3543" s="38"/>
      <c r="AC3543" s="39"/>
      <c r="AD3543" s="40"/>
    </row>
    <row r="3544" s="35" customFormat="1" spans="3:30">
      <c r="C3544" s="144"/>
      <c r="P3544" s="37"/>
      <c r="Q3544" s="38"/>
      <c r="AC3544" s="39"/>
      <c r="AD3544" s="40"/>
    </row>
    <row r="3545" s="35" customFormat="1" spans="3:30">
      <c r="C3545" s="144"/>
      <c r="P3545" s="37"/>
      <c r="Q3545" s="38"/>
      <c r="AC3545" s="39"/>
      <c r="AD3545" s="40"/>
    </row>
    <row r="3546" s="35" customFormat="1" spans="3:30">
      <c r="C3546" s="144"/>
      <c r="P3546" s="37"/>
      <c r="Q3546" s="38"/>
      <c r="AC3546" s="39"/>
      <c r="AD3546" s="40"/>
    </row>
    <row r="3547" s="35" customFormat="1" spans="3:30">
      <c r="C3547" s="144"/>
      <c r="P3547" s="37"/>
      <c r="Q3547" s="38"/>
      <c r="AC3547" s="39"/>
      <c r="AD3547" s="40"/>
    </row>
    <row r="3548" s="35" customFormat="1" spans="3:30">
      <c r="C3548" s="144"/>
      <c r="P3548" s="37"/>
      <c r="Q3548" s="38"/>
      <c r="AC3548" s="39"/>
      <c r="AD3548" s="40"/>
    </row>
    <row r="3549" s="35" customFormat="1" spans="3:30">
      <c r="C3549" s="144"/>
      <c r="P3549" s="37"/>
      <c r="Q3549" s="38"/>
      <c r="AC3549" s="39"/>
      <c r="AD3549" s="40"/>
    </row>
    <row r="3550" s="35" customFormat="1" spans="3:30">
      <c r="C3550" s="144"/>
      <c r="P3550" s="37"/>
      <c r="Q3550" s="38"/>
      <c r="AC3550" s="39"/>
      <c r="AD3550" s="40"/>
    </row>
    <row r="3551" s="35" customFormat="1" spans="3:30">
      <c r="C3551" s="144"/>
      <c r="P3551" s="37"/>
      <c r="Q3551" s="38"/>
      <c r="AC3551" s="39"/>
      <c r="AD3551" s="40"/>
    </row>
    <row r="3552" s="35" customFormat="1" spans="3:30">
      <c r="C3552" s="144"/>
      <c r="P3552" s="37"/>
      <c r="Q3552" s="38"/>
      <c r="AC3552" s="39"/>
      <c r="AD3552" s="40"/>
    </row>
    <row r="3553" s="35" customFormat="1" spans="3:30">
      <c r="C3553" s="144"/>
      <c r="P3553" s="37"/>
      <c r="Q3553" s="38"/>
      <c r="AC3553" s="39"/>
      <c r="AD3553" s="40"/>
    </row>
    <row r="3554" s="35" customFormat="1" spans="3:30">
      <c r="C3554" s="144"/>
      <c r="P3554" s="37"/>
      <c r="Q3554" s="38"/>
      <c r="AC3554" s="39"/>
      <c r="AD3554" s="40"/>
    </row>
    <row r="3555" s="35" customFormat="1" spans="3:30">
      <c r="C3555" s="144"/>
      <c r="P3555" s="37"/>
      <c r="Q3555" s="38"/>
      <c r="AC3555" s="39"/>
      <c r="AD3555" s="40"/>
    </row>
    <row r="3556" s="35" customFormat="1" spans="3:30">
      <c r="C3556" s="144"/>
      <c r="P3556" s="37"/>
      <c r="Q3556" s="38"/>
      <c r="AC3556" s="39"/>
      <c r="AD3556" s="40"/>
    </row>
    <row r="3557" s="35" customFormat="1" spans="3:30">
      <c r="C3557" s="144"/>
      <c r="P3557" s="37"/>
      <c r="Q3557" s="38"/>
      <c r="AC3557" s="39"/>
      <c r="AD3557" s="40"/>
    </row>
    <row r="3558" s="35" customFormat="1" spans="3:30">
      <c r="C3558" s="144"/>
      <c r="P3558" s="37"/>
      <c r="Q3558" s="38"/>
      <c r="AC3558" s="39"/>
      <c r="AD3558" s="40"/>
    </row>
    <row r="3559" s="35" customFormat="1" spans="3:30">
      <c r="C3559" s="144"/>
      <c r="P3559" s="37"/>
      <c r="Q3559" s="38"/>
      <c r="AC3559" s="39"/>
      <c r="AD3559" s="40"/>
    </row>
    <row r="3560" s="35" customFormat="1" spans="3:30">
      <c r="C3560" s="144"/>
      <c r="P3560" s="37"/>
      <c r="Q3560" s="38"/>
      <c r="AC3560" s="39"/>
      <c r="AD3560" s="40"/>
    </row>
    <row r="3561" s="35" customFormat="1" spans="3:30">
      <c r="C3561" s="144"/>
      <c r="P3561" s="37"/>
      <c r="Q3561" s="38"/>
      <c r="AC3561" s="39"/>
      <c r="AD3561" s="40"/>
    </row>
    <row r="3562" s="35" customFormat="1" spans="3:30">
      <c r="C3562" s="144"/>
      <c r="P3562" s="37"/>
      <c r="Q3562" s="38"/>
      <c r="AC3562" s="39"/>
      <c r="AD3562" s="40"/>
    </row>
    <row r="3563" s="35" customFormat="1" spans="3:30">
      <c r="C3563" s="144"/>
      <c r="P3563" s="37"/>
      <c r="Q3563" s="38"/>
      <c r="AC3563" s="39"/>
      <c r="AD3563" s="40"/>
    </row>
    <row r="3564" s="35" customFormat="1" spans="3:30">
      <c r="C3564" s="144"/>
      <c r="P3564" s="37"/>
      <c r="Q3564" s="38"/>
      <c r="AC3564" s="39"/>
      <c r="AD3564" s="40"/>
    </row>
    <row r="3565" s="35" customFormat="1" spans="3:30">
      <c r="C3565" s="144"/>
      <c r="P3565" s="37"/>
      <c r="Q3565" s="38"/>
      <c r="AC3565" s="39"/>
      <c r="AD3565" s="40"/>
    </row>
    <row r="3566" s="35" customFormat="1" spans="3:30">
      <c r="C3566" s="144"/>
      <c r="P3566" s="37"/>
      <c r="Q3566" s="38"/>
      <c r="AC3566" s="39"/>
      <c r="AD3566" s="40"/>
    </row>
    <row r="3567" s="35" customFormat="1" spans="3:30">
      <c r="C3567" s="144"/>
      <c r="P3567" s="37"/>
      <c r="Q3567" s="38"/>
      <c r="AC3567" s="39"/>
      <c r="AD3567" s="40"/>
    </row>
    <row r="3568" s="35" customFormat="1" spans="3:30">
      <c r="C3568" s="144"/>
      <c r="P3568" s="37"/>
      <c r="Q3568" s="38"/>
      <c r="AC3568" s="39"/>
      <c r="AD3568" s="40"/>
    </row>
    <row r="3569" s="35" customFormat="1" spans="3:30">
      <c r="C3569" s="144"/>
      <c r="P3569" s="37"/>
      <c r="Q3569" s="38"/>
      <c r="AC3569" s="39"/>
      <c r="AD3569" s="40"/>
    </row>
    <row r="3570" s="35" customFormat="1" spans="3:30">
      <c r="C3570" s="144"/>
      <c r="P3570" s="37"/>
      <c r="Q3570" s="38"/>
      <c r="AC3570" s="39"/>
      <c r="AD3570" s="40"/>
    </row>
    <row r="3571" s="35" customFormat="1" spans="3:30">
      <c r="C3571" s="144"/>
      <c r="P3571" s="37"/>
      <c r="Q3571" s="38"/>
      <c r="AC3571" s="39"/>
      <c r="AD3571" s="40"/>
    </row>
    <row r="3572" s="35" customFormat="1" spans="3:30">
      <c r="C3572" s="144"/>
      <c r="P3572" s="37"/>
      <c r="Q3572" s="38"/>
      <c r="AC3572" s="39"/>
      <c r="AD3572" s="40"/>
    </row>
    <row r="3573" s="35" customFormat="1" spans="3:30">
      <c r="C3573" s="144"/>
      <c r="P3573" s="37"/>
      <c r="Q3573" s="38"/>
      <c r="AC3573" s="39"/>
      <c r="AD3573" s="40"/>
    </row>
    <row r="3574" s="35" customFormat="1" spans="3:30">
      <c r="C3574" s="144"/>
      <c r="P3574" s="37"/>
      <c r="Q3574" s="38"/>
      <c r="AC3574" s="39"/>
      <c r="AD3574" s="40"/>
    </row>
    <row r="3575" s="35" customFormat="1" spans="3:30">
      <c r="C3575" s="144"/>
      <c r="P3575" s="37"/>
      <c r="Q3575" s="38"/>
      <c r="AC3575" s="39"/>
      <c r="AD3575" s="40"/>
    </row>
    <row r="3576" s="35" customFormat="1" spans="3:30">
      <c r="C3576" s="144"/>
      <c r="P3576" s="37"/>
      <c r="Q3576" s="38"/>
      <c r="AC3576" s="39"/>
      <c r="AD3576" s="40"/>
    </row>
    <row r="3577" s="35" customFormat="1" spans="3:30">
      <c r="C3577" s="144"/>
      <c r="P3577" s="37"/>
      <c r="Q3577" s="38"/>
      <c r="AC3577" s="39"/>
      <c r="AD3577" s="40"/>
    </row>
    <row r="3578" s="35" customFormat="1" spans="3:30">
      <c r="C3578" s="144"/>
      <c r="P3578" s="37"/>
      <c r="Q3578" s="38"/>
      <c r="AC3578" s="39"/>
      <c r="AD3578" s="40"/>
    </row>
    <row r="3579" s="35" customFormat="1" spans="3:30">
      <c r="C3579" s="144"/>
      <c r="P3579" s="37"/>
      <c r="Q3579" s="38"/>
      <c r="AC3579" s="39"/>
      <c r="AD3579" s="40"/>
    </row>
    <row r="3580" s="35" customFormat="1" spans="3:30">
      <c r="C3580" s="144"/>
      <c r="P3580" s="37"/>
      <c r="Q3580" s="38"/>
      <c r="AC3580" s="39"/>
      <c r="AD3580" s="40"/>
    </row>
    <row r="3581" s="35" customFormat="1" spans="3:30">
      <c r="C3581" s="144"/>
      <c r="P3581" s="37"/>
      <c r="Q3581" s="38"/>
      <c r="AC3581" s="39"/>
      <c r="AD3581" s="40"/>
    </row>
    <row r="3582" s="35" customFormat="1" spans="3:30">
      <c r="C3582" s="144"/>
      <c r="P3582" s="37"/>
      <c r="Q3582" s="38"/>
      <c r="AC3582" s="39"/>
      <c r="AD3582" s="40"/>
    </row>
    <row r="3583" s="35" customFormat="1" spans="3:30">
      <c r="C3583" s="144"/>
      <c r="P3583" s="37"/>
      <c r="Q3583" s="38"/>
      <c r="AC3583" s="39"/>
      <c r="AD3583" s="40"/>
    </row>
    <row r="3584" s="35" customFormat="1" spans="3:30">
      <c r="C3584" s="144"/>
      <c r="P3584" s="37"/>
      <c r="Q3584" s="38"/>
      <c r="AC3584" s="39"/>
      <c r="AD3584" s="40"/>
    </row>
    <row r="3585" s="35" customFormat="1" spans="3:30">
      <c r="C3585" s="144"/>
      <c r="P3585" s="37"/>
      <c r="Q3585" s="38"/>
      <c r="AC3585" s="39"/>
      <c r="AD3585" s="40"/>
    </row>
    <row r="3586" s="35" customFormat="1" spans="3:30">
      <c r="C3586" s="144"/>
      <c r="P3586" s="37"/>
      <c r="Q3586" s="38"/>
      <c r="AC3586" s="39"/>
      <c r="AD3586" s="40"/>
    </row>
    <row r="3587" s="35" customFormat="1" spans="3:30">
      <c r="C3587" s="144"/>
      <c r="P3587" s="37"/>
      <c r="Q3587" s="38"/>
      <c r="AC3587" s="39"/>
      <c r="AD3587" s="40"/>
    </row>
    <row r="3588" s="35" customFormat="1" spans="3:30">
      <c r="C3588" s="144"/>
      <c r="P3588" s="37"/>
      <c r="Q3588" s="38"/>
      <c r="AC3588" s="39"/>
      <c r="AD3588" s="40"/>
    </row>
    <row r="3589" s="35" customFormat="1" spans="3:30">
      <c r="C3589" s="144"/>
      <c r="P3589" s="37"/>
      <c r="Q3589" s="38"/>
      <c r="AC3589" s="39"/>
      <c r="AD3589" s="40"/>
    </row>
    <row r="3590" s="35" customFormat="1" spans="3:30">
      <c r="C3590" s="144"/>
      <c r="P3590" s="37"/>
      <c r="Q3590" s="38"/>
      <c r="AC3590" s="39"/>
      <c r="AD3590" s="40"/>
    </row>
    <row r="3591" s="35" customFormat="1" spans="3:30">
      <c r="C3591" s="144"/>
      <c r="P3591" s="37"/>
      <c r="Q3591" s="38"/>
      <c r="AC3591" s="39"/>
      <c r="AD3591" s="40"/>
    </row>
    <row r="3592" s="35" customFormat="1" spans="3:30">
      <c r="C3592" s="144"/>
      <c r="P3592" s="37"/>
      <c r="Q3592" s="38"/>
      <c r="AC3592" s="39"/>
      <c r="AD3592" s="40"/>
    </row>
    <row r="3593" s="35" customFormat="1" spans="3:30">
      <c r="C3593" s="144"/>
      <c r="P3593" s="37"/>
      <c r="Q3593" s="38"/>
      <c r="AC3593" s="39"/>
      <c r="AD3593" s="40"/>
    </row>
    <row r="3594" s="35" customFormat="1" spans="3:30">
      <c r="C3594" s="144"/>
      <c r="P3594" s="37"/>
      <c r="Q3594" s="38"/>
      <c r="AC3594" s="39"/>
      <c r="AD3594" s="40"/>
    </row>
    <row r="3595" s="35" customFormat="1" spans="3:30">
      <c r="C3595" s="144"/>
      <c r="P3595" s="37"/>
      <c r="Q3595" s="38"/>
      <c r="AC3595" s="39"/>
      <c r="AD3595" s="40"/>
    </row>
    <row r="3596" s="35" customFormat="1" spans="3:30">
      <c r="C3596" s="144"/>
      <c r="P3596" s="37"/>
      <c r="Q3596" s="38"/>
      <c r="AC3596" s="39"/>
      <c r="AD3596" s="40"/>
    </row>
    <row r="3597" s="35" customFormat="1" spans="3:30">
      <c r="C3597" s="144"/>
      <c r="P3597" s="37"/>
      <c r="Q3597" s="38"/>
      <c r="AC3597" s="39"/>
      <c r="AD3597" s="40"/>
    </row>
    <row r="3598" s="35" customFormat="1" spans="3:30">
      <c r="C3598" s="144"/>
      <c r="P3598" s="37"/>
      <c r="Q3598" s="38"/>
      <c r="AC3598" s="39"/>
      <c r="AD3598" s="40"/>
    </row>
    <row r="3599" s="35" customFormat="1" spans="3:30">
      <c r="C3599" s="144"/>
      <c r="P3599" s="37"/>
      <c r="Q3599" s="38"/>
      <c r="AC3599" s="39"/>
      <c r="AD3599" s="40"/>
    </row>
    <row r="3600" s="35" customFormat="1" spans="3:30">
      <c r="C3600" s="144"/>
      <c r="P3600" s="37"/>
      <c r="Q3600" s="38"/>
      <c r="AC3600" s="39"/>
      <c r="AD3600" s="40"/>
    </row>
    <row r="3601" s="35" customFormat="1" spans="3:30">
      <c r="C3601" s="144"/>
      <c r="P3601" s="37"/>
      <c r="Q3601" s="38"/>
      <c r="AC3601" s="39"/>
      <c r="AD3601" s="40"/>
    </row>
    <row r="3602" s="35" customFormat="1" spans="3:30">
      <c r="C3602" s="144"/>
      <c r="P3602" s="37"/>
      <c r="Q3602" s="38"/>
      <c r="AC3602" s="39"/>
      <c r="AD3602" s="40"/>
    </row>
    <row r="3603" s="35" customFormat="1" spans="3:30">
      <c r="C3603" s="144"/>
      <c r="P3603" s="37"/>
      <c r="Q3603" s="38"/>
      <c r="AC3603" s="39"/>
      <c r="AD3603" s="40"/>
    </row>
    <row r="3604" s="35" customFormat="1" spans="3:30">
      <c r="C3604" s="144"/>
      <c r="P3604" s="37"/>
      <c r="Q3604" s="38"/>
      <c r="AC3604" s="39"/>
      <c r="AD3604" s="40"/>
    </row>
    <row r="3605" s="35" customFormat="1" spans="3:30">
      <c r="C3605" s="144"/>
      <c r="P3605" s="37"/>
      <c r="Q3605" s="38"/>
      <c r="AC3605" s="39"/>
      <c r="AD3605" s="40"/>
    </row>
    <row r="3606" s="35" customFormat="1" spans="3:30">
      <c r="C3606" s="144"/>
      <c r="P3606" s="37"/>
      <c r="Q3606" s="38"/>
      <c r="AC3606" s="39"/>
      <c r="AD3606" s="40"/>
    </row>
    <row r="3607" s="35" customFormat="1" spans="3:30">
      <c r="C3607" s="144"/>
      <c r="P3607" s="37"/>
      <c r="Q3607" s="38"/>
      <c r="AC3607" s="39"/>
      <c r="AD3607" s="40"/>
    </row>
    <row r="3608" s="35" customFormat="1" spans="3:30">
      <c r="C3608" s="144"/>
      <c r="P3608" s="37"/>
      <c r="Q3608" s="38"/>
      <c r="AC3608" s="39"/>
      <c r="AD3608" s="40"/>
    </row>
    <row r="3609" s="35" customFormat="1" spans="3:30">
      <c r="C3609" s="144"/>
      <c r="P3609" s="37"/>
      <c r="Q3609" s="38"/>
      <c r="AC3609" s="39"/>
      <c r="AD3609" s="40"/>
    </row>
    <row r="3610" s="35" customFormat="1" spans="3:30">
      <c r="C3610" s="144"/>
      <c r="P3610" s="37"/>
      <c r="Q3610" s="38"/>
      <c r="AC3610" s="39"/>
      <c r="AD3610" s="40"/>
    </row>
    <row r="3611" s="35" customFormat="1" spans="3:30">
      <c r="C3611" s="144"/>
      <c r="P3611" s="37"/>
      <c r="Q3611" s="38"/>
      <c r="AC3611" s="39"/>
      <c r="AD3611" s="40"/>
    </row>
    <row r="3612" s="35" customFormat="1" spans="3:30">
      <c r="C3612" s="144"/>
      <c r="P3612" s="37"/>
      <c r="Q3612" s="38"/>
      <c r="AC3612" s="39"/>
      <c r="AD3612" s="40"/>
    </row>
    <row r="3613" s="35" customFormat="1" spans="3:30">
      <c r="C3613" s="144"/>
      <c r="P3613" s="37"/>
      <c r="Q3613" s="38"/>
      <c r="AC3613" s="39"/>
      <c r="AD3613" s="40"/>
    </row>
    <row r="3614" s="35" customFormat="1" spans="3:30">
      <c r="C3614" s="144"/>
      <c r="P3614" s="37"/>
      <c r="Q3614" s="38"/>
      <c r="AC3614" s="39"/>
      <c r="AD3614" s="40"/>
    </row>
    <row r="3615" s="35" customFormat="1" spans="3:30">
      <c r="C3615" s="144"/>
      <c r="P3615" s="37"/>
      <c r="Q3615" s="38"/>
      <c r="AC3615" s="39"/>
      <c r="AD3615" s="40"/>
    </row>
    <row r="3616" s="35" customFormat="1" spans="3:30">
      <c r="C3616" s="144"/>
      <c r="P3616" s="37"/>
      <c r="Q3616" s="38"/>
      <c r="AC3616" s="39"/>
      <c r="AD3616" s="40"/>
    </row>
    <row r="3617" s="35" customFormat="1" spans="3:30">
      <c r="C3617" s="144"/>
      <c r="P3617" s="37"/>
      <c r="Q3617" s="38"/>
      <c r="AC3617" s="39"/>
      <c r="AD3617" s="40"/>
    </row>
    <row r="3618" s="35" customFormat="1" spans="3:30">
      <c r="C3618" s="144"/>
      <c r="P3618" s="37"/>
      <c r="Q3618" s="38"/>
      <c r="AC3618" s="39"/>
      <c r="AD3618" s="40"/>
    </row>
    <row r="3619" s="35" customFormat="1" spans="3:30">
      <c r="C3619" s="144"/>
      <c r="P3619" s="37"/>
      <c r="Q3619" s="38"/>
      <c r="AC3619" s="39"/>
      <c r="AD3619" s="40"/>
    </row>
    <row r="3620" s="35" customFormat="1" spans="3:30">
      <c r="C3620" s="144"/>
      <c r="P3620" s="37"/>
      <c r="Q3620" s="38"/>
      <c r="AC3620" s="39"/>
      <c r="AD3620" s="40"/>
    </row>
    <row r="3621" s="35" customFormat="1" spans="3:30">
      <c r="C3621" s="144"/>
      <c r="P3621" s="37"/>
      <c r="Q3621" s="38"/>
      <c r="AC3621" s="39"/>
      <c r="AD3621" s="40"/>
    </row>
    <row r="3622" s="35" customFormat="1" spans="3:30">
      <c r="C3622" s="144"/>
      <c r="P3622" s="37"/>
      <c r="Q3622" s="38"/>
      <c r="AC3622" s="39"/>
      <c r="AD3622" s="40"/>
    </row>
    <row r="3623" s="35" customFormat="1" spans="3:30">
      <c r="C3623" s="144"/>
      <c r="P3623" s="37"/>
      <c r="Q3623" s="38"/>
      <c r="AC3623" s="39"/>
      <c r="AD3623" s="40"/>
    </row>
    <row r="3624" s="35" customFormat="1" spans="3:30">
      <c r="C3624" s="144"/>
      <c r="P3624" s="37"/>
      <c r="Q3624" s="38"/>
      <c r="AC3624" s="39"/>
      <c r="AD3624" s="40"/>
    </row>
    <row r="3625" s="35" customFormat="1" spans="3:30">
      <c r="C3625" s="144"/>
      <c r="P3625" s="37"/>
      <c r="Q3625" s="38"/>
      <c r="AC3625" s="39"/>
      <c r="AD3625" s="40"/>
    </row>
    <row r="3626" s="35" customFormat="1" spans="3:30">
      <c r="C3626" s="144"/>
      <c r="P3626" s="37"/>
      <c r="Q3626" s="38"/>
      <c r="AC3626" s="39"/>
      <c r="AD3626" s="40"/>
    </row>
    <row r="3627" s="35" customFormat="1" spans="3:30">
      <c r="C3627" s="144"/>
      <c r="P3627" s="37"/>
      <c r="Q3627" s="38"/>
      <c r="AC3627" s="39"/>
      <c r="AD3627" s="40"/>
    </row>
    <row r="3628" s="35" customFormat="1" spans="3:30">
      <c r="C3628" s="144"/>
      <c r="P3628" s="37"/>
      <c r="Q3628" s="38"/>
      <c r="AC3628" s="39"/>
      <c r="AD3628" s="40"/>
    </row>
    <row r="3629" s="35" customFormat="1" spans="3:30">
      <c r="C3629" s="144"/>
      <c r="P3629" s="37"/>
      <c r="Q3629" s="38"/>
      <c r="AC3629" s="39"/>
      <c r="AD3629" s="40"/>
    </row>
    <row r="3630" s="35" customFormat="1" spans="3:30">
      <c r="C3630" s="144"/>
      <c r="P3630" s="37"/>
      <c r="Q3630" s="38"/>
      <c r="AC3630" s="39"/>
      <c r="AD3630" s="40"/>
    </row>
    <row r="3631" s="35" customFormat="1" spans="3:30">
      <c r="C3631" s="144"/>
      <c r="P3631" s="37"/>
      <c r="Q3631" s="38"/>
      <c r="AC3631" s="39"/>
      <c r="AD3631" s="40"/>
    </row>
    <row r="3632" s="35" customFormat="1" spans="3:30">
      <c r="C3632" s="144"/>
      <c r="P3632" s="37"/>
      <c r="Q3632" s="38"/>
      <c r="AC3632" s="39"/>
      <c r="AD3632" s="40"/>
    </row>
    <row r="3633" s="35" customFormat="1" spans="3:30">
      <c r="C3633" s="144"/>
      <c r="P3633" s="37"/>
      <c r="Q3633" s="38"/>
      <c r="AC3633" s="39"/>
      <c r="AD3633" s="40"/>
    </row>
    <row r="3634" s="35" customFormat="1" spans="3:30">
      <c r="C3634" s="144"/>
      <c r="P3634" s="37"/>
      <c r="Q3634" s="38"/>
      <c r="AC3634" s="39"/>
      <c r="AD3634" s="40"/>
    </row>
    <row r="3635" s="35" customFormat="1" spans="3:30">
      <c r="C3635" s="144"/>
      <c r="P3635" s="37"/>
      <c r="Q3635" s="38"/>
      <c r="AC3635" s="39"/>
      <c r="AD3635" s="40"/>
    </row>
    <row r="3636" s="35" customFormat="1" spans="3:30">
      <c r="C3636" s="144"/>
      <c r="P3636" s="37"/>
      <c r="Q3636" s="38"/>
      <c r="AC3636" s="39"/>
      <c r="AD3636" s="40"/>
    </row>
    <row r="3637" s="35" customFormat="1" spans="3:30">
      <c r="C3637" s="144"/>
      <c r="P3637" s="37"/>
      <c r="Q3637" s="38"/>
      <c r="AC3637" s="39"/>
      <c r="AD3637" s="40"/>
    </row>
    <row r="3638" s="35" customFormat="1" spans="3:30">
      <c r="C3638" s="144"/>
      <c r="P3638" s="37"/>
      <c r="Q3638" s="38"/>
      <c r="AC3638" s="39"/>
      <c r="AD3638" s="40"/>
    </row>
    <row r="3639" s="35" customFormat="1" spans="3:30">
      <c r="C3639" s="144"/>
      <c r="P3639" s="37"/>
      <c r="Q3639" s="38"/>
      <c r="AC3639" s="39"/>
      <c r="AD3639" s="40"/>
    </row>
    <row r="3640" s="35" customFormat="1" spans="3:30">
      <c r="C3640" s="144"/>
      <c r="P3640" s="37"/>
      <c r="Q3640" s="38"/>
      <c r="AC3640" s="39"/>
      <c r="AD3640" s="40"/>
    </row>
    <row r="3641" s="35" customFormat="1" spans="3:30">
      <c r="C3641" s="144"/>
      <c r="P3641" s="37"/>
      <c r="Q3641" s="38"/>
      <c r="AC3641" s="39"/>
      <c r="AD3641" s="40"/>
    </row>
    <row r="3642" s="35" customFormat="1" spans="3:30">
      <c r="C3642" s="144"/>
      <c r="P3642" s="37"/>
      <c r="Q3642" s="38"/>
      <c r="AC3642" s="39"/>
      <c r="AD3642" s="40"/>
    </row>
    <row r="3643" s="35" customFormat="1" spans="3:30">
      <c r="C3643" s="144"/>
      <c r="P3643" s="37"/>
      <c r="Q3643" s="38"/>
      <c r="AC3643" s="39"/>
      <c r="AD3643" s="40"/>
    </row>
    <row r="3644" s="35" customFormat="1" spans="3:30">
      <c r="C3644" s="144"/>
      <c r="P3644" s="37"/>
      <c r="Q3644" s="38"/>
      <c r="AC3644" s="39"/>
      <c r="AD3644" s="40"/>
    </row>
    <row r="3645" s="35" customFormat="1" spans="3:30">
      <c r="C3645" s="144"/>
      <c r="P3645" s="37"/>
      <c r="Q3645" s="38"/>
      <c r="AC3645" s="39"/>
      <c r="AD3645" s="40"/>
    </row>
    <row r="3646" s="35" customFormat="1" spans="3:30">
      <c r="C3646" s="144"/>
      <c r="P3646" s="37"/>
      <c r="Q3646" s="38"/>
      <c r="AC3646" s="39"/>
      <c r="AD3646" s="40"/>
    </row>
    <row r="3647" s="35" customFormat="1" spans="3:30">
      <c r="C3647" s="144"/>
      <c r="P3647" s="37"/>
      <c r="Q3647" s="38"/>
      <c r="AC3647" s="39"/>
      <c r="AD3647" s="40"/>
    </row>
    <row r="3648" s="35" customFormat="1" spans="3:30">
      <c r="C3648" s="144"/>
      <c r="P3648" s="37"/>
      <c r="Q3648" s="38"/>
      <c r="AC3648" s="39"/>
      <c r="AD3648" s="40"/>
    </row>
    <row r="3649" s="35" customFormat="1" spans="3:30">
      <c r="C3649" s="144"/>
      <c r="P3649" s="37"/>
      <c r="Q3649" s="38"/>
      <c r="AC3649" s="39"/>
      <c r="AD3649" s="40"/>
    </row>
    <row r="3650" s="35" customFormat="1" spans="3:30">
      <c r="C3650" s="144"/>
      <c r="P3650" s="37"/>
      <c r="Q3650" s="38"/>
      <c r="AC3650" s="39"/>
      <c r="AD3650" s="40"/>
    </row>
    <row r="3651" s="35" customFormat="1" spans="3:30">
      <c r="C3651" s="144"/>
      <c r="P3651" s="37"/>
      <c r="Q3651" s="38"/>
      <c r="AC3651" s="39"/>
      <c r="AD3651" s="40"/>
    </row>
    <row r="3652" s="35" customFormat="1" spans="3:30">
      <c r="C3652" s="144"/>
      <c r="P3652" s="37"/>
      <c r="Q3652" s="38"/>
      <c r="AC3652" s="39"/>
      <c r="AD3652" s="40"/>
    </row>
    <row r="3653" s="35" customFormat="1" spans="3:30">
      <c r="C3653" s="144"/>
      <c r="P3653" s="37"/>
      <c r="Q3653" s="38"/>
      <c r="AC3653" s="39"/>
      <c r="AD3653" s="40"/>
    </row>
    <row r="3654" s="35" customFormat="1" spans="3:30">
      <c r="C3654" s="144"/>
      <c r="P3654" s="37"/>
      <c r="Q3654" s="38"/>
      <c r="AC3654" s="39"/>
      <c r="AD3654" s="40"/>
    </row>
    <row r="3655" s="35" customFormat="1" spans="3:30">
      <c r="C3655" s="144"/>
      <c r="P3655" s="37"/>
      <c r="Q3655" s="38"/>
      <c r="AC3655" s="39"/>
      <c r="AD3655" s="40"/>
    </row>
    <row r="3656" s="35" customFormat="1" spans="3:30">
      <c r="C3656" s="144"/>
      <c r="P3656" s="37"/>
      <c r="Q3656" s="38"/>
      <c r="AC3656" s="39"/>
      <c r="AD3656" s="40"/>
    </row>
    <row r="3657" s="35" customFormat="1" spans="3:30">
      <c r="C3657" s="144"/>
      <c r="P3657" s="37"/>
      <c r="Q3657" s="38"/>
      <c r="AC3657" s="39"/>
      <c r="AD3657" s="40"/>
    </row>
    <row r="3658" s="35" customFormat="1" spans="3:30">
      <c r="C3658" s="144"/>
      <c r="P3658" s="37"/>
      <c r="Q3658" s="38"/>
      <c r="AC3658" s="39"/>
      <c r="AD3658" s="40"/>
    </row>
    <row r="3659" s="35" customFormat="1" spans="3:30">
      <c r="C3659" s="144"/>
      <c r="P3659" s="37"/>
      <c r="Q3659" s="38"/>
      <c r="AC3659" s="39"/>
      <c r="AD3659" s="40"/>
    </row>
    <row r="3660" s="35" customFormat="1" spans="3:30">
      <c r="C3660" s="144"/>
      <c r="P3660" s="37"/>
      <c r="Q3660" s="38"/>
      <c r="AC3660" s="39"/>
      <c r="AD3660" s="40"/>
    </row>
    <row r="3661" s="35" customFormat="1" spans="3:30">
      <c r="C3661" s="144"/>
      <c r="P3661" s="37"/>
      <c r="Q3661" s="38"/>
      <c r="AC3661" s="39"/>
      <c r="AD3661" s="40"/>
    </row>
    <row r="3662" s="35" customFormat="1" spans="3:30">
      <c r="C3662" s="144"/>
      <c r="P3662" s="37"/>
      <c r="Q3662" s="38"/>
      <c r="AC3662" s="39"/>
      <c r="AD3662" s="40"/>
    </row>
    <row r="3663" s="35" customFormat="1" spans="3:30">
      <c r="C3663" s="144"/>
      <c r="P3663" s="37"/>
      <c r="Q3663" s="38"/>
      <c r="AC3663" s="39"/>
      <c r="AD3663" s="40"/>
    </row>
    <row r="3664" s="35" customFormat="1" spans="3:30">
      <c r="C3664" s="144"/>
      <c r="P3664" s="37"/>
      <c r="Q3664" s="38"/>
      <c r="AC3664" s="39"/>
      <c r="AD3664" s="40"/>
    </row>
    <row r="3665" s="35" customFormat="1" spans="3:30">
      <c r="C3665" s="144"/>
      <c r="P3665" s="37"/>
      <c r="Q3665" s="38"/>
      <c r="AC3665" s="39"/>
      <c r="AD3665" s="40"/>
    </row>
    <row r="3666" s="35" customFormat="1" spans="3:30">
      <c r="C3666" s="144"/>
      <c r="P3666" s="37"/>
      <c r="Q3666" s="38"/>
      <c r="AC3666" s="39"/>
      <c r="AD3666" s="40"/>
    </row>
    <row r="3667" s="35" customFormat="1" spans="3:30">
      <c r="C3667" s="144"/>
      <c r="P3667" s="37"/>
      <c r="Q3667" s="38"/>
      <c r="AC3667" s="39"/>
      <c r="AD3667" s="40"/>
    </row>
    <row r="3668" s="35" customFormat="1" spans="3:30">
      <c r="C3668" s="144"/>
      <c r="P3668" s="37"/>
      <c r="Q3668" s="38"/>
      <c r="AC3668" s="39"/>
      <c r="AD3668" s="40"/>
    </row>
    <row r="3669" s="35" customFormat="1" spans="3:30">
      <c r="C3669" s="144"/>
      <c r="P3669" s="37"/>
      <c r="Q3669" s="38"/>
      <c r="AC3669" s="39"/>
      <c r="AD3669" s="40"/>
    </row>
    <row r="3670" s="35" customFormat="1" spans="3:30">
      <c r="C3670" s="144"/>
      <c r="P3670" s="37"/>
      <c r="Q3670" s="38"/>
      <c r="AC3670" s="39"/>
      <c r="AD3670" s="40"/>
    </row>
    <row r="3671" s="35" customFormat="1" spans="3:30">
      <c r="C3671" s="144"/>
      <c r="P3671" s="37"/>
      <c r="Q3671" s="38"/>
      <c r="AC3671" s="39"/>
      <c r="AD3671" s="40"/>
    </row>
    <row r="3672" s="35" customFormat="1" spans="3:30">
      <c r="C3672" s="144"/>
      <c r="P3672" s="37"/>
      <c r="Q3672" s="38"/>
      <c r="AC3672" s="39"/>
      <c r="AD3672" s="40"/>
    </row>
    <row r="3673" s="35" customFormat="1" spans="3:30">
      <c r="C3673" s="144"/>
      <c r="P3673" s="37"/>
      <c r="Q3673" s="38"/>
      <c r="AC3673" s="39"/>
      <c r="AD3673" s="40"/>
    </row>
    <row r="3674" s="35" customFormat="1" spans="3:30">
      <c r="C3674" s="144"/>
      <c r="P3674" s="37"/>
      <c r="Q3674" s="38"/>
      <c r="AC3674" s="39"/>
      <c r="AD3674" s="40"/>
    </row>
    <row r="3675" s="35" customFormat="1" spans="3:30">
      <c r="C3675" s="144"/>
      <c r="P3675" s="37"/>
      <c r="Q3675" s="38"/>
      <c r="AC3675" s="39"/>
      <c r="AD3675" s="40"/>
    </row>
    <row r="3676" s="35" customFormat="1" spans="3:30">
      <c r="C3676" s="144"/>
      <c r="P3676" s="37"/>
      <c r="Q3676" s="38"/>
      <c r="AC3676" s="39"/>
      <c r="AD3676" s="40"/>
    </row>
    <row r="3677" s="35" customFormat="1" spans="3:30">
      <c r="C3677" s="144"/>
      <c r="P3677" s="37"/>
      <c r="Q3677" s="38"/>
      <c r="AC3677" s="39"/>
      <c r="AD3677" s="40"/>
    </row>
    <row r="3678" s="35" customFormat="1" spans="3:30">
      <c r="C3678" s="144"/>
      <c r="P3678" s="37"/>
      <c r="Q3678" s="38"/>
      <c r="AC3678" s="39"/>
      <c r="AD3678" s="40"/>
    </row>
    <row r="3679" s="35" customFormat="1" spans="3:30">
      <c r="C3679" s="144"/>
      <c r="P3679" s="37"/>
      <c r="Q3679" s="38"/>
      <c r="AC3679" s="39"/>
      <c r="AD3679" s="40"/>
    </row>
    <row r="3680" s="35" customFormat="1" spans="3:30">
      <c r="C3680" s="144"/>
      <c r="P3680" s="37"/>
      <c r="Q3680" s="38"/>
      <c r="AC3680" s="39"/>
      <c r="AD3680" s="40"/>
    </row>
    <row r="3681" s="35" customFormat="1" spans="3:30">
      <c r="C3681" s="144"/>
      <c r="P3681" s="37"/>
      <c r="Q3681" s="38"/>
      <c r="AC3681" s="39"/>
      <c r="AD3681" s="40"/>
    </row>
    <row r="3682" s="35" customFormat="1" spans="3:30">
      <c r="C3682" s="144"/>
      <c r="P3682" s="37"/>
      <c r="Q3682" s="38"/>
      <c r="AC3682" s="39"/>
      <c r="AD3682" s="40"/>
    </row>
    <row r="3683" s="35" customFormat="1" spans="3:30">
      <c r="C3683" s="144"/>
      <c r="P3683" s="37"/>
      <c r="Q3683" s="38"/>
      <c r="AC3683" s="39"/>
      <c r="AD3683" s="40"/>
    </row>
    <row r="3684" s="35" customFormat="1" spans="3:30">
      <c r="C3684" s="144"/>
      <c r="P3684" s="37"/>
      <c r="Q3684" s="38"/>
      <c r="AC3684" s="39"/>
      <c r="AD3684" s="40"/>
    </row>
    <row r="3685" s="35" customFormat="1" spans="3:30">
      <c r="C3685" s="144"/>
      <c r="P3685" s="37"/>
      <c r="Q3685" s="38"/>
      <c r="AC3685" s="39"/>
      <c r="AD3685" s="40"/>
    </row>
    <row r="3686" s="35" customFormat="1" spans="3:30">
      <c r="C3686" s="144"/>
      <c r="P3686" s="37"/>
      <c r="Q3686" s="38"/>
      <c r="AC3686" s="39"/>
      <c r="AD3686" s="40"/>
    </row>
    <row r="3687" s="35" customFormat="1" spans="3:30">
      <c r="C3687" s="144"/>
      <c r="P3687" s="37"/>
      <c r="Q3687" s="38"/>
      <c r="AC3687" s="39"/>
      <c r="AD3687" s="40"/>
    </row>
    <row r="3688" s="35" customFormat="1" spans="3:30">
      <c r="C3688" s="144"/>
      <c r="P3688" s="37"/>
      <c r="Q3688" s="38"/>
      <c r="AC3688" s="39"/>
      <c r="AD3688" s="40"/>
    </row>
    <row r="3689" s="35" customFormat="1" spans="3:30">
      <c r="C3689" s="144"/>
      <c r="P3689" s="37"/>
      <c r="Q3689" s="38"/>
      <c r="AC3689" s="39"/>
      <c r="AD3689" s="40"/>
    </row>
    <row r="3690" s="35" customFormat="1" spans="3:30">
      <c r="C3690" s="144"/>
      <c r="P3690" s="37"/>
      <c r="Q3690" s="38"/>
      <c r="AC3690" s="39"/>
      <c r="AD3690" s="40"/>
    </row>
    <row r="3691" s="35" customFormat="1" spans="3:30">
      <c r="C3691" s="144"/>
      <c r="P3691" s="37"/>
      <c r="Q3691" s="38"/>
      <c r="AC3691" s="39"/>
      <c r="AD3691" s="40"/>
    </row>
    <row r="3692" s="35" customFormat="1" spans="3:30">
      <c r="C3692" s="144"/>
      <c r="P3692" s="37"/>
      <c r="Q3692" s="38"/>
      <c r="AC3692" s="39"/>
      <c r="AD3692" s="40"/>
    </row>
    <row r="3693" s="35" customFormat="1" spans="3:30">
      <c r="C3693" s="144"/>
      <c r="P3693" s="37"/>
      <c r="Q3693" s="38"/>
      <c r="AC3693" s="39"/>
      <c r="AD3693" s="40"/>
    </row>
    <row r="3694" s="35" customFormat="1" spans="3:30">
      <c r="C3694" s="144"/>
      <c r="P3694" s="37"/>
      <c r="Q3694" s="38"/>
      <c r="AC3694" s="39"/>
      <c r="AD3694" s="40"/>
    </row>
    <row r="3695" s="35" customFormat="1" spans="3:30">
      <c r="C3695" s="144"/>
      <c r="P3695" s="37"/>
      <c r="Q3695" s="38"/>
      <c r="AC3695" s="39"/>
      <c r="AD3695" s="40"/>
    </row>
    <row r="3696" s="35" customFormat="1" spans="3:30">
      <c r="C3696" s="144"/>
      <c r="P3696" s="37"/>
      <c r="Q3696" s="38"/>
      <c r="AC3696" s="39"/>
      <c r="AD3696" s="40"/>
    </row>
    <row r="3697" s="35" customFormat="1" spans="3:30">
      <c r="C3697" s="144"/>
      <c r="P3697" s="37"/>
      <c r="Q3697" s="38"/>
      <c r="AC3697" s="39"/>
      <c r="AD3697" s="40"/>
    </row>
    <row r="3698" s="35" customFormat="1" spans="3:30">
      <c r="C3698" s="144"/>
      <c r="P3698" s="37"/>
      <c r="Q3698" s="38"/>
      <c r="AC3698" s="39"/>
      <c r="AD3698" s="40"/>
    </row>
    <row r="3699" s="35" customFormat="1" spans="3:30">
      <c r="C3699" s="144"/>
      <c r="P3699" s="37"/>
      <c r="Q3699" s="38"/>
      <c r="AC3699" s="39"/>
      <c r="AD3699" s="40"/>
    </row>
    <row r="3700" s="35" customFormat="1" spans="3:30">
      <c r="C3700" s="144"/>
      <c r="P3700" s="37"/>
      <c r="Q3700" s="38"/>
      <c r="AC3700" s="39"/>
      <c r="AD3700" s="40"/>
    </row>
    <row r="3701" s="35" customFormat="1" spans="3:30">
      <c r="C3701" s="144"/>
      <c r="P3701" s="37"/>
      <c r="Q3701" s="38"/>
      <c r="AC3701" s="39"/>
      <c r="AD3701" s="40"/>
    </row>
    <row r="3702" s="35" customFormat="1" spans="3:30">
      <c r="C3702" s="144"/>
      <c r="P3702" s="37"/>
      <c r="Q3702" s="38"/>
      <c r="AC3702" s="39"/>
      <c r="AD3702" s="40"/>
    </row>
    <row r="3703" s="35" customFormat="1" spans="3:30">
      <c r="C3703" s="144"/>
      <c r="P3703" s="37"/>
      <c r="Q3703" s="38"/>
      <c r="AC3703" s="39"/>
      <c r="AD3703" s="40"/>
    </row>
    <row r="3704" s="35" customFormat="1" spans="3:30">
      <c r="C3704" s="144"/>
      <c r="P3704" s="37"/>
      <c r="Q3704" s="38"/>
      <c r="AC3704" s="39"/>
      <c r="AD3704" s="40"/>
    </row>
    <row r="3705" s="35" customFormat="1" spans="3:30">
      <c r="C3705" s="144"/>
      <c r="P3705" s="37"/>
      <c r="Q3705" s="38"/>
      <c r="AC3705" s="39"/>
      <c r="AD3705" s="40"/>
    </row>
    <row r="3706" s="35" customFormat="1" spans="3:30">
      <c r="C3706" s="144"/>
      <c r="P3706" s="37"/>
      <c r="Q3706" s="38"/>
      <c r="AC3706" s="39"/>
      <c r="AD3706" s="40"/>
    </row>
    <row r="3707" s="35" customFormat="1" spans="3:30">
      <c r="C3707" s="144"/>
      <c r="P3707" s="37"/>
      <c r="Q3707" s="38"/>
      <c r="AC3707" s="39"/>
      <c r="AD3707" s="40"/>
    </row>
    <row r="3708" s="35" customFormat="1" spans="3:30">
      <c r="C3708" s="144"/>
      <c r="P3708" s="37"/>
      <c r="Q3708" s="38"/>
      <c r="AC3708" s="39"/>
      <c r="AD3708" s="40"/>
    </row>
    <row r="3709" s="35" customFormat="1" spans="3:30">
      <c r="C3709" s="144"/>
      <c r="P3709" s="37"/>
      <c r="Q3709" s="38"/>
      <c r="AC3709" s="39"/>
      <c r="AD3709" s="40"/>
    </row>
    <row r="3710" s="35" customFormat="1" spans="3:30">
      <c r="C3710" s="144"/>
      <c r="P3710" s="37"/>
      <c r="Q3710" s="38"/>
      <c r="AC3710" s="39"/>
      <c r="AD3710" s="40"/>
    </row>
    <row r="3711" s="35" customFormat="1" spans="3:30">
      <c r="C3711" s="144"/>
      <c r="P3711" s="37"/>
      <c r="Q3711" s="38"/>
      <c r="AC3711" s="39"/>
      <c r="AD3711" s="40"/>
    </row>
    <row r="3712" s="35" customFormat="1" spans="3:30">
      <c r="C3712" s="144"/>
      <c r="P3712" s="37"/>
      <c r="Q3712" s="38"/>
      <c r="AC3712" s="39"/>
      <c r="AD3712" s="40"/>
    </row>
    <row r="3713" s="35" customFormat="1" spans="3:30">
      <c r="C3713" s="144"/>
      <c r="P3713" s="37"/>
      <c r="Q3713" s="38"/>
      <c r="AC3713" s="39"/>
      <c r="AD3713" s="40"/>
    </row>
    <row r="3714" s="35" customFormat="1" spans="3:30">
      <c r="C3714" s="144"/>
      <c r="P3714" s="37"/>
      <c r="Q3714" s="38"/>
      <c r="AC3714" s="39"/>
      <c r="AD3714" s="40"/>
    </row>
    <row r="3715" s="35" customFormat="1" spans="3:30">
      <c r="C3715" s="144"/>
      <c r="P3715" s="37"/>
      <c r="Q3715" s="38"/>
      <c r="AC3715" s="39"/>
      <c r="AD3715" s="40"/>
    </row>
    <row r="3716" s="35" customFormat="1" spans="3:30">
      <c r="C3716" s="144"/>
      <c r="P3716" s="37"/>
      <c r="Q3716" s="38"/>
      <c r="AC3716" s="39"/>
      <c r="AD3716" s="40"/>
    </row>
    <row r="3717" s="35" customFormat="1" spans="3:30">
      <c r="C3717" s="144"/>
      <c r="P3717" s="37"/>
      <c r="Q3717" s="38"/>
      <c r="AC3717" s="39"/>
      <c r="AD3717" s="40"/>
    </row>
    <row r="3718" s="35" customFormat="1" spans="3:30">
      <c r="C3718" s="144"/>
      <c r="P3718" s="37"/>
      <c r="Q3718" s="38"/>
      <c r="AC3718" s="39"/>
      <c r="AD3718" s="40"/>
    </row>
    <row r="3719" s="35" customFormat="1" spans="3:30">
      <c r="C3719" s="144"/>
      <c r="P3719" s="37"/>
      <c r="Q3719" s="38"/>
      <c r="AC3719" s="39"/>
      <c r="AD3719" s="40"/>
    </row>
    <row r="3720" s="35" customFormat="1" spans="3:30">
      <c r="C3720" s="144"/>
      <c r="P3720" s="37"/>
      <c r="Q3720" s="38"/>
      <c r="AC3720" s="39"/>
      <c r="AD3720" s="40"/>
    </row>
    <row r="3721" s="35" customFormat="1" spans="3:30">
      <c r="C3721" s="144"/>
      <c r="P3721" s="37"/>
      <c r="Q3721" s="38"/>
      <c r="AC3721" s="39"/>
      <c r="AD3721" s="40"/>
    </row>
    <row r="3722" s="35" customFormat="1" spans="3:30">
      <c r="C3722" s="144"/>
      <c r="P3722" s="37"/>
      <c r="Q3722" s="38"/>
      <c r="AC3722" s="39"/>
      <c r="AD3722" s="40"/>
    </row>
    <row r="3723" s="35" customFormat="1" spans="3:30">
      <c r="C3723" s="144"/>
      <c r="P3723" s="37"/>
      <c r="Q3723" s="38"/>
      <c r="AC3723" s="39"/>
      <c r="AD3723" s="40"/>
    </row>
    <row r="3724" s="35" customFormat="1" spans="3:30">
      <c r="C3724" s="144"/>
      <c r="P3724" s="37"/>
      <c r="Q3724" s="38"/>
      <c r="AC3724" s="39"/>
      <c r="AD3724" s="40"/>
    </row>
    <row r="3725" s="35" customFormat="1" spans="3:30">
      <c r="C3725" s="144"/>
      <c r="P3725" s="37"/>
      <c r="Q3725" s="38"/>
      <c r="AC3725" s="39"/>
      <c r="AD3725" s="40"/>
    </row>
    <row r="3726" s="35" customFormat="1" spans="3:30">
      <c r="C3726" s="144"/>
      <c r="P3726" s="37"/>
      <c r="Q3726" s="38"/>
      <c r="AC3726" s="39"/>
      <c r="AD3726" s="40"/>
    </row>
    <row r="3727" s="35" customFormat="1" spans="3:30">
      <c r="C3727" s="144"/>
      <c r="P3727" s="37"/>
      <c r="Q3727" s="38"/>
      <c r="AC3727" s="39"/>
      <c r="AD3727" s="40"/>
    </row>
    <row r="3728" s="35" customFormat="1" spans="3:30">
      <c r="C3728" s="144"/>
      <c r="P3728" s="37"/>
      <c r="Q3728" s="38"/>
      <c r="AC3728" s="39"/>
      <c r="AD3728" s="40"/>
    </row>
    <row r="3729" s="35" customFormat="1" spans="3:30">
      <c r="C3729" s="144"/>
      <c r="P3729" s="37"/>
      <c r="Q3729" s="38"/>
      <c r="AC3729" s="39"/>
      <c r="AD3729" s="40"/>
    </row>
    <row r="3730" s="35" customFormat="1" spans="3:30">
      <c r="C3730" s="144"/>
      <c r="P3730" s="37"/>
      <c r="Q3730" s="38"/>
      <c r="AC3730" s="39"/>
      <c r="AD3730" s="40"/>
    </row>
    <row r="3731" s="35" customFormat="1" spans="3:30">
      <c r="C3731" s="144"/>
      <c r="P3731" s="37"/>
      <c r="Q3731" s="38"/>
      <c r="AC3731" s="39"/>
      <c r="AD3731" s="40"/>
    </row>
    <row r="3732" s="35" customFormat="1" spans="3:30">
      <c r="C3732" s="144"/>
      <c r="P3732" s="37"/>
      <c r="Q3732" s="38"/>
      <c r="AC3732" s="39"/>
      <c r="AD3732" s="40"/>
    </row>
    <row r="3733" s="35" customFormat="1" spans="3:30">
      <c r="C3733" s="144"/>
      <c r="P3733" s="37"/>
      <c r="Q3733" s="38"/>
      <c r="AC3733" s="39"/>
      <c r="AD3733" s="40"/>
    </row>
    <row r="3734" s="35" customFormat="1" spans="3:30">
      <c r="C3734" s="144"/>
      <c r="P3734" s="37"/>
      <c r="Q3734" s="38"/>
      <c r="AC3734" s="39"/>
      <c r="AD3734" s="40"/>
    </row>
    <row r="3735" s="35" customFormat="1" spans="3:30">
      <c r="C3735" s="144"/>
      <c r="P3735" s="37"/>
      <c r="Q3735" s="38"/>
      <c r="AC3735" s="39"/>
      <c r="AD3735" s="40"/>
    </row>
    <row r="3736" s="35" customFormat="1" spans="3:30">
      <c r="C3736" s="144"/>
      <c r="P3736" s="37"/>
      <c r="Q3736" s="38"/>
      <c r="AC3736" s="39"/>
      <c r="AD3736" s="40"/>
    </row>
    <row r="3737" s="35" customFormat="1" spans="3:30">
      <c r="C3737" s="144"/>
      <c r="P3737" s="37"/>
      <c r="Q3737" s="38"/>
      <c r="AC3737" s="39"/>
      <c r="AD3737" s="40"/>
    </row>
    <row r="3738" s="35" customFormat="1" spans="3:30">
      <c r="C3738" s="144"/>
      <c r="P3738" s="37"/>
      <c r="Q3738" s="38"/>
      <c r="AC3738" s="39"/>
      <c r="AD3738" s="40"/>
    </row>
    <row r="3739" s="35" customFormat="1" spans="3:30">
      <c r="C3739" s="144"/>
      <c r="P3739" s="37"/>
      <c r="Q3739" s="38"/>
      <c r="AC3739" s="39"/>
      <c r="AD3739" s="40"/>
    </row>
    <row r="3740" s="35" customFormat="1" spans="3:30">
      <c r="C3740" s="144"/>
      <c r="P3740" s="37"/>
      <c r="Q3740" s="38"/>
      <c r="AC3740" s="39"/>
      <c r="AD3740" s="40"/>
    </row>
    <row r="3741" s="35" customFormat="1" spans="3:30">
      <c r="C3741" s="144"/>
      <c r="P3741" s="37"/>
      <c r="Q3741" s="38"/>
      <c r="AC3741" s="39"/>
      <c r="AD3741" s="40"/>
    </row>
    <row r="3742" s="35" customFormat="1" spans="3:30">
      <c r="C3742" s="144"/>
      <c r="P3742" s="37"/>
      <c r="Q3742" s="38"/>
      <c r="AC3742" s="39"/>
      <c r="AD3742" s="40"/>
    </row>
    <row r="3743" s="35" customFormat="1" spans="3:30">
      <c r="C3743" s="144"/>
      <c r="P3743" s="37"/>
      <c r="Q3743" s="38"/>
      <c r="AC3743" s="39"/>
      <c r="AD3743" s="40"/>
    </row>
    <row r="3744" s="35" customFormat="1" spans="3:30">
      <c r="C3744" s="144"/>
      <c r="P3744" s="37"/>
      <c r="Q3744" s="38"/>
      <c r="AC3744" s="39"/>
      <c r="AD3744" s="40"/>
    </row>
    <row r="3745" s="35" customFormat="1" spans="3:30">
      <c r="C3745" s="144"/>
      <c r="P3745" s="37"/>
      <c r="Q3745" s="38"/>
      <c r="AC3745" s="39"/>
      <c r="AD3745" s="40"/>
    </row>
    <row r="3746" s="35" customFormat="1" spans="3:30">
      <c r="C3746" s="144"/>
      <c r="P3746" s="37"/>
      <c r="Q3746" s="38"/>
      <c r="AC3746" s="39"/>
      <c r="AD3746" s="40"/>
    </row>
    <row r="3747" s="35" customFormat="1" spans="3:30">
      <c r="C3747" s="144"/>
      <c r="P3747" s="37"/>
      <c r="Q3747" s="38"/>
      <c r="AC3747" s="39"/>
      <c r="AD3747" s="40"/>
    </row>
    <row r="3748" s="35" customFormat="1" spans="3:30">
      <c r="C3748" s="144"/>
      <c r="P3748" s="37"/>
      <c r="Q3748" s="38"/>
      <c r="AC3748" s="39"/>
      <c r="AD3748" s="40"/>
    </row>
    <row r="3749" s="35" customFormat="1" spans="3:30">
      <c r="C3749" s="144"/>
      <c r="P3749" s="37"/>
      <c r="Q3749" s="38"/>
      <c r="AC3749" s="39"/>
      <c r="AD3749" s="40"/>
    </row>
    <row r="3750" s="35" customFormat="1" spans="3:30">
      <c r="C3750" s="144"/>
      <c r="P3750" s="37"/>
      <c r="Q3750" s="38"/>
      <c r="AC3750" s="39"/>
      <c r="AD3750" s="40"/>
    </row>
    <row r="3751" s="35" customFormat="1" spans="3:30">
      <c r="C3751" s="144"/>
      <c r="P3751" s="37"/>
      <c r="Q3751" s="38"/>
      <c r="AC3751" s="39"/>
      <c r="AD3751" s="40"/>
    </row>
    <row r="3752" s="35" customFormat="1" spans="3:30">
      <c r="C3752" s="144"/>
      <c r="P3752" s="37"/>
      <c r="Q3752" s="38"/>
      <c r="AC3752" s="39"/>
      <c r="AD3752" s="40"/>
    </row>
    <row r="3753" s="35" customFormat="1" spans="3:30">
      <c r="C3753" s="144"/>
      <c r="P3753" s="37"/>
      <c r="Q3753" s="38"/>
      <c r="AC3753" s="39"/>
      <c r="AD3753" s="40"/>
    </row>
    <row r="3754" s="35" customFormat="1" spans="3:30">
      <c r="C3754" s="144"/>
      <c r="P3754" s="37"/>
      <c r="Q3754" s="38"/>
      <c r="AC3754" s="39"/>
      <c r="AD3754" s="40"/>
    </row>
    <row r="3755" s="35" customFormat="1" spans="3:30">
      <c r="C3755" s="144"/>
      <c r="P3755" s="37"/>
      <c r="Q3755" s="38"/>
      <c r="AC3755" s="39"/>
      <c r="AD3755" s="40"/>
    </row>
    <row r="3756" s="35" customFormat="1" spans="3:30">
      <c r="C3756" s="144"/>
      <c r="P3756" s="37"/>
      <c r="Q3756" s="38"/>
      <c r="AC3756" s="39"/>
      <c r="AD3756" s="40"/>
    </row>
    <row r="3757" s="35" customFormat="1" spans="3:30">
      <c r="C3757" s="144"/>
      <c r="P3757" s="37"/>
      <c r="Q3757" s="38"/>
      <c r="AC3757" s="39"/>
      <c r="AD3757" s="40"/>
    </row>
    <row r="3758" s="35" customFormat="1" spans="3:30">
      <c r="C3758" s="144"/>
      <c r="P3758" s="37"/>
      <c r="Q3758" s="38"/>
      <c r="AC3758" s="39"/>
      <c r="AD3758" s="40"/>
    </row>
    <row r="3759" s="35" customFormat="1" spans="3:30">
      <c r="C3759" s="144"/>
      <c r="P3759" s="37"/>
      <c r="Q3759" s="38"/>
      <c r="AC3759" s="39"/>
      <c r="AD3759" s="40"/>
    </row>
    <row r="3760" s="35" customFormat="1" spans="3:30">
      <c r="C3760" s="144"/>
      <c r="P3760" s="37"/>
      <c r="Q3760" s="38"/>
      <c r="AC3760" s="39"/>
      <c r="AD3760" s="40"/>
    </row>
    <row r="3761" s="35" customFormat="1" spans="3:30">
      <c r="C3761" s="144"/>
      <c r="P3761" s="37"/>
      <c r="Q3761" s="38"/>
      <c r="AC3761" s="39"/>
      <c r="AD3761" s="40"/>
    </row>
    <row r="3762" s="35" customFormat="1" spans="3:30">
      <c r="C3762" s="144"/>
      <c r="P3762" s="37"/>
      <c r="Q3762" s="38"/>
      <c r="AC3762" s="39"/>
      <c r="AD3762" s="40"/>
    </row>
    <row r="3763" s="35" customFormat="1" spans="3:30">
      <c r="C3763" s="144"/>
      <c r="P3763" s="37"/>
      <c r="Q3763" s="38"/>
      <c r="AC3763" s="39"/>
      <c r="AD3763" s="40"/>
    </row>
    <row r="3764" s="35" customFormat="1" spans="3:30">
      <c r="C3764" s="144"/>
      <c r="P3764" s="37"/>
      <c r="Q3764" s="38"/>
      <c r="AC3764" s="39"/>
      <c r="AD3764" s="40"/>
    </row>
    <row r="3765" s="35" customFormat="1" spans="3:30">
      <c r="C3765" s="144"/>
      <c r="P3765" s="37"/>
      <c r="Q3765" s="38"/>
      <c r="AC3765" s="39"/>
      <c r="AD3765" s="40"/>
    </row>
    <row r="3766" s="35" customFormat="1" spans="3:30">
      <c r="C3766" s="144"/>
      <c r="P3766" s="37"/>
      <c r="Q3766" s="38"/>
      <c r="AC3766" s="39"/>
      <c r="AD3766" s="40"/>
    </row>
    <row r="3767" s="35" customFormat="1" spans="3:30">
      <c r="C3767" s="144"/>
      <c r="P3767" s="37"/>
      <c r="Q3767" s="38"/>
      <c r="AC3767" s="39"/>
      <c r="AD3767" s="40"/>
    </row>
    <row r="3768" s="35" customFormat="1" spans="3:30">
      <c r="C3768" s="144"/>
      <c r="P3768" s="37"/>
      <c r="Q3768" s="38"/>
      <c r="AC3768" s="39"/>
      <c r="AD3768" s="40"/>
    </row>
    <row r="3769" s="35" customFormat="1" spans="3:30">
      <c r="C3769" s="144"/>
      <c r="P3769" s="37"/>
      <c r="Q3769" s="38"/>
      <c r="AC3769" s="39"/>
      <c r="AD3769" s="40"/>
    </row>
    <row r="3770" s="35" customFormat="1" spans="3:30">
      <c r="C3770" s="144"/>
      <c r="P3770" s="37"/>
      <c r="Q3770" s="38"/>
      <c r="AC3770" s="39"/>
      <c r="AD3770" s="40"/>
    </row>
    <row r="3771" s="35" customFormat="1" spans="3:30">
      <c r="C3771" s="144"/>
      <c r="P3771" s="37"/>
      <c r="Q3771" s="38"/>
      <c r="AC3771" s="39"/>
      <c r="AD3771" s="40"/>
    </row>
    <row r="3772" s="35" customFormat="1" spans="3:30">
      <c r="C3772" s="144"/>
      <c r="P3772" s="37"/>
      <c r="Q3772" s="38"/>
      <c r="AC3772" s="39"/>
      <c r="AD3772" s="40"/>
    </row>
    <row r="3773" s="35" customFormat="1" spans="3:30">
      <c r="C3773" s="144"/>
      <c r="P3773" s="37"/>
      <c r="Q3773" s="38"/>
      <c r="AC3773" s="39"/>
      <c r="AD3773" s="40"/>
    </row>
    <row r="3774" s="35" customFormat="1" spans="3:30">
      <c r="C3774" s="144"/>
      <c r="P3774" s="37"/>
      <c r="Q3774" s="38"/>
      <c r="AC3774" s="39"/>
      <c r="AD3774" s="40"/>
    </row>
    <row r="3775" s="35" customFormat="1" spans="3:30">
      <c r="C3775" s="144"/>
      <c r="P3775" s="37"/>
      <c r="Q3775" s="38"/>
      <c r="AC3775" s="39"/>
      <c r="AD3775" s="40"/>
    </row>
    <row r="3776" s="35" customFormat="1" spans="3:30">
      <c r="C3776" s="144"/>
      <c r="P3776" s="37"/>
      <c r="Q3776" s="38"/>
      <c r="AC3776" s="39"/>
      <c r="AD3776" s="40"/>
    </row>
    <row r="3777" s="35" customFormat="1" spans="3:30">
      <c r="C3777" s="144"/>
      <c r="P3777" s="37"/>
      <c r="Q3777" s="38"/>
      <c r="AC3777" s="39"/>
      <c r="AD3777" s="40"/>
    </row>
    <row r="3778" s="35" customFormat="1" spans="3:30">
      <c r="C3778" s="144"/>
      <c r="P3778" s="37"/>
      <c r="Q3778" s="38"/>
      <c r="AC3778" s="39"/>
      <c r="AD3778" s="40"/>
    </row>
    <row r="3779" s="35" customFormat="1" spans="3:30">
      <c r="C3779" s="144"/>
      <c r="P3779" s="37"/>
      <c r="Q3779" s="38"/>
      <c r="AC3779" s="39"/>
      <c r="AD3779" s="40"/>
    </row>
    <row r="3780" s="35" customFormat="1" spans="3:30">
      <c r="C3780" s="144"/>
      <c r="P3780" s="37"/>
      <c r="Q3780" s="38"/>
      <c r="AC3780" s="39"/>
      <c r="AD3780" s="40"/>
    </row>
    <row r="3781" s="35" customFormat="1" spans="3:30">
      <c r="C3781" s="144"/>
      <c r="P3781" s="37"/>
      <c r="Q3781" s="38"/>
      <c r="AC3781" s="39"/>
      <c r="AD3781" s="40"/>
    </row>
    <row r="3782" s="35" customFormat="1" spans="3:30">
      <c r="C3782" s="144"/>
      <c r="P3782" s="37"/>
      <c r="Q3782" s="38"/>
      <c r="AC3782" s="39"/>
      <c r="AD3782" s="40"/>
    </row>
    <row r="3783" s="35" customFormat="1" spans="3:30">
      <c r="C3783" s="144"/>
      <c r="P3783" s="37"/>
      <c r="Q3783" s="38"/>
      <c r="AC3783" s="39"/>
      <c r="AD3783" s="40"/>
    </row>
    <row r="3784" s="35" customFormat="1" spans="3:30">
      <c r="C3784" s="144"/>
      <c r="P3784" s="37"/>
      <c r="Q3784" s="38"/>
      <c r="AC3784" s="39"/>
      <c r="AD3784" s="40"/>
    </row>
    <row r="3785" s="35" customFormat="1" spans="3:30">
      <c r="C3785" s="144"/>
      <c r="P3785" s="37"/>
      <c r="Q3785" s="38"/>
      <c r="AC3785" s="39"/>
      <c r="AD3785" s="40"/>
    </row>
    <row r="3786" s="35" customFormat="1" spans="3:30">
      <c r="C3786" s="144"/>
      <c r="P3786" s="37"/>
      <c r="Q3786" s="38"/>
      <c r="AC3786" s="39"/>
      <c r="AD3786" s="40"/>
    </row>
    <row r="3787" s="35" customFormat="1" spans="3:30">
      <c r="C3787" s="144"/>
      <c r="P3787" s="37"/>
      <c r="Q3787" s="38"/>
      <c r="AC3787" s="39"/>
      <c r="AD3787" s="40"/>
    </row>
    <row r="3788" s="35" customFormat="1" spans="3:30">
      <c r="C3788" s="144"/>
      <c r="P3788" s="37"/>
      <c r="Q3788" s="38"/>
      <c r="AC3788" s="39"/>
      <c r="AD3788" s="40"/>
    </row>
    <row r="3789" s="35" customFormat="1" spans="3:30">
      <c r="C3789" s="144"/>
      <c r="P3789" s="37"/>
      <c r="Q3789" s="38"/>
      <c r="AC3789" s="39"/>
      <c r="AD3789" s="40"/>
    </row>
    <row r="3790" s="35" customFormat="1" spans="3:30">
      <c r="C3790" s="144"/>
      <c r="P3790" s="37"/>
      <c r="Q3790" s="38"/>
      <c r="AC3790" s="39"/>
      <c r="AD3790" s="40"/>
    </row>
    <row r="3791" s="35" customFormat="1" spans="3:30">
      <c r="C3791" s="144"/>
      <c r="P3791" s="37"/>
      <c r="Q3791" s="38"/>
      <c r="AC3791" s="39"/>
      <c r="AD3791" s="40"/>
    </row>
    <row r="3792" s="35" customFormat="1" spans="3:30">
      <c r="C3792" s="144"/>
      <c r="P3792" s="37"/>
      <c r="Q3792" s="38"/>
      <c r="AC3792" s="39"/>
      <c r="AD3792" s="40"/>
    </row>
    <row r="3793" s="35" customFormat="1" spans="3:30">
      <c r="C3793" s="144"/>
      <c r="P3793" s="37"/>
      <c r="Q3793" s="38"/>
      <c r="AC3793" s="39"/>
      <c r="AD3793" s="40"/>
    </row>
    <row r="3794" s="35" customFormat="1" spans="3:30">
      <c r="C3794" s="144"/>
      <c r="P3794" s="37"/>
      <c r="Q3794" s="38"/>
      <c r="AC3794" s="39"/>
      <c r="AD3794" s="40"/>
    </row>
    <row r="3795" s="35" customFormat="1" spans="3:30">
      <c r="C3795" s="144"/>
      <c r="P3795" s="37"/>
      <c r="Q3795" s="38"/>
      <c r="AC3795" s="39"/>
      <c r="AD3795" s="40"/>
    </row>
    <row r="3796" s="35" customFormat="1" spans="3:30">
      <c r="C3796" s="144"/>
      <c r="P3796" s="37"/>
      <c r="Q3796" s="38"/>
      <c r="AC3796" s="39"/>
      <c r="AD3796" s="40"/>
    </row>
    <row r="3797" s="35" customFormat="1" spans="3:30">
      <c r="C3797" s="144"/>
      <c r="P3797" s="37"/>
      <c r="Q3797" s="38"/>
      <c r="AC3797" s="39"/>
      <c r="AD3797" s="40"/>
    </row>
    <row r="3798" s="35" customFormat="1" spans="3:30">
      <c r="C3798" s="144"/>
      <c r="P3798" s="37"/>
      <c r="Q3798" s="38"/>
      <c r="AC3798" s="39"/>
      <c r="AD3798" s="40"/>
    </row>
    <row r="3799" s="35" customFormat="1" spans="3:30">
      <c r="C3799" s="144"/>
      <c r="P3799" s="37"/>
      <c r="Q3799" s="38"/>
      <c r="AC3799" s="39"/>
      <c r="AD3799" s="40"/>
    </row>
    <row r="3800" s="35" customFormat="1" spans="3:30">
      <c r="C3800" s="144"/>
      <c r="P3800" s="37"/>
      <c r="Q3800" s="38"/>
      <c r="AC3800" s="39"/>
      <c r="AD3800" s="40"/>
    </row>
    <row r="3801" s="35" customFormat="1" spans="3:30">
      <c r="C3801" s="144"/>
      <c r="P3801" s="37"/>
      <c r="Q3801" s="38"/>
      <c r="AC3801" s="39"/>
      <c r="AD3801" s="40"/>
    </row>
    <row r="3802" s="35" customFormat="1" spans="3:30">
      <c r="C3802" s="144"/>
      <c r="P3802" s="37"/>
      <c r="Q3802" s="38"/>
      <c r="AC3802" s="39"/>
      <c r="AD3802" s="40"/>
    </row>
    <row r="3803" s="35" customFormat="1" spans="3:30">
      <c r="C3803" s="144"/>
      <c r="P3803" s="37"/>
      <c r="Q3803" s="38"/>
      <c r="AC3803" s="39"/>
      <c r="AD3803" s="40"/>
    </row>
    <row r="3804" s="35" customFormat="1" spans="3:30">
      <c r="C3804" s="144"/>
      <c r="P3804" s="37"/>
      <c r="Q3804" s="38"/>
      <c r="AC3804" s="39"/>
      <c r="AD3804" s="40"/>
    </row>
    <row r="3805" s="35" customFormat="1" spans="3:30">
      <c r="C3805" s="144"/>
      <c r="P3805" s="37"/>
      <c r="Q3805" s="38"/>
      <c r="AC3805" s="39"/>
      <c r="AD3805" s="40"/>
    </row>
    <row r="3806" s="35" customFormat="1" spans="3:30">
      <c r="C3806" s="144"/>
      <c r="P3806" s="37"/>
      <c r="Q3806" s="38"/>
      <c r="AC3806" s="39"/>
      <c r="AD3806" s="40"/>
    </row>
    <row r="3807" s="35" customFormat="1" spans="3:30">
      <c r="C3807" s="144"/>
      <c r="P3807" s="37"/>
      <c r="Q3807" s="38"/>
      <c r="AC3807" s="39"/>
      <c r="AD3807" s="40"/>
    </row>
    <row r="3808" s="35" customFormat="1" spans="3:30">
      <c r="C3808" s="144"/>
      <c r="P3808" s="37"/>
      <c r="Q3808" s="38"/>
      <c r="AC3808" s="39"/>
      <c r="AD3808" s="40"/>
    </row>
    <row r="3809" s="35" customFormat="1" spans="3:30">
      <c r="C3809" s="144"/>
      <c r="P3809" s="37"/>
      <c r="Q3809" s="38"/>
      <c r="AC3809" s="39"/>
      <c r="AD3809" s="40"/>
    </row>
    <row r="3810" s="35" customFormat="1" spans="3:30">
      <c r="C3810" s="144"/>
      <c r="P3810" s="37"/>
      <c r="Q3810" s="38"/>
      <c r="AC3810" s="39"/>
      <c r="AD3810" s="40"/>
    </row>
    <row r="3811" s="35" customFormat="1" spans="3:30">
      <c r="C3811" s="144"/>
      <c r="P3811" s="37"/>
      <c r="Q3811" s="38"/>
      <c r="AC3811" s="39"/>
      <c r="AD3811" s="40"/>
    </row>
    <row r="3812" s="35" customFormat="1" spans="3:30">
      <c r="C3812" s="144"/>
      <c r="P3812" s="37"/>
      <c r="Q3812" s="38"/>
      <c r="AC3812" s="39"/>
      <c r="AD3812" s="40"/>
    </row>
    <row r="3813" s="35" customFormat="1" spans="3:30">
      <c r="C3813" s="144"/>
      <c r="P3813" s="37"/>
      <c r="Q3813" s="38"/>
      <c r="AC3813" s="39"/>
      <c r="AD3813" s="40"/>
    </row>
    <row r="3814" s="35" customFormat="1" spans="3:30">
      <c r="C3814" s="144"/>
      <c r="P3814" s="37"/>
      <c r="Q3814" s="38"/>
      <c r="AC3814" s="39"/>
      <c r="AD3814" s="40"/>
    </row>
    <row r="3815" s="35" customFormat="1" spans="3:30">
      <c r="C3815" s="144"/>
      <c r="P3815" s="37"/>
      <c r="Q3815" s="38"/>
      <c r="AC3815" s="39"/>
      <c r="AD3815" s="40"/>
    </row>
    <row r="3816" s="35" customFormat="1" spans="3:30">
      <c r="C3816" s="144"/>
      <c r="P3816" s="37"/>
      <c r="Q3816" s="38"/>
      <c r="AC3816" s="39"/>
      <c r="AD3816" s="40"/>
    </row>
    <row r="3817" s="35" customFormat="1" spans="3:30">
      <c r="C3817" s="144"/>
      <c r="P3817" s="37"/>
      <c r="Q3817" s="38"/>
      <c r="AC3817" s="39"/>
      <c r="AD3817" s="40"/>
    </row>
    <row r="3818" s="35" customFormat="1" spans="3:30">
      <c r="C3818" s="144"/>
      <c r="P3818" s="37"/>
      <c r="Q3818" s="38"/>
      <c r="AC3818" s="39"/>
      <c r="AD3818" s="40"/>
    </row>
    <row r="3819" s="35" customFormat="1" spans="3:30">
      <c r="C3819" s="144"/>
      <c r="P3819" s="37"/>
      <c r="Q3819" s="38"/>
      <c r="AC3819" s="39"/>
      <c r="AD3819" s="40"/>
    </row>
    <row r="3820" s="35" customFormat="1" spans="3:30">
      <c r="C3820" s="144"/>
      <c r="P3820" s="37"/>
      <c r="Q3820" s="38"/>
      <c r="AC3820" s="39"/>
      <c r="AD3820" s="40"/>
    </row>
    <row r="3821" s="35" customFormat="1" spans="3:30">
      <c r="C3821" s="144"/>
      <c r="P3821" s="37"/>
      <c r="Q3821" s="38"/>
      <c r="AC3821" s="39"/>
      <c r="AD3821" s="40"/>
    </row>
    <row r="3822" s="35" customFormat="1" spans="3:30">
      <c r="C3822" s="144"/>
      <c r="P3822" s="37"/>
      <c r="Q3822" s="38"/>
      <c r="AC3822" s="39"/>
      <c r="AD3822" s="40"/>
    </row>
    <row r="3823" s="35" customFormat="1" spans="3:30">
      <c r="C3823" s="144"/>
      <c r="P3823" s="37"/>
      <c r="Q3823" s="38"/>
      <c r="AC3823" s="39"/>
      <c r="AD3823" s="40"/>
    </row>
    <row r="3824" s="35" customFormat="1" spans="3:30">
      <c r="C3824" s="144"/>
      <c r="P3824" s="37"/>
      <c r="Q3824" s="38"/>
      <c r="AC3824" s="39"/>
      <c r="AD3824" s="40"/>
    </row>
    <row r="3825" s="35" customFormat="1" spans="3:30">
      <c r="C3825" s="144"/>
      <c r="P3825" s="37"/>
      <c r="Q3825" s="38"/>
      <c r="AC3825" s="39"/>
      <c r="AD3825" s="40"/>
    </row>
    <row r="3826" s="35" customFormat="1" spans="3:30">
      <c r="C3826" s="144"/>
      <c r="P3826" s="37"/>
      <c r="Q3826" s="38"/>
      <c r="AC3826" s="39"/>
      <c r="AD3826" s="40"/>
    </row>
    <row r="3827" s="35" customFormat="1" spans="3:30">
      <c r="C3827" s="144"/>
      <c r="P3827" s="37"/>
      <c r="Q3827" s="38"/>
      <c r="AC3827" s="39"/>
      <c r="AD3827" s="40"/>
    </row>
    <row r="3828" s="35" customFormat="1" spans="3:30">
      <c r="C3828" s="144"/>
      <c r="P3828" s="37"/>
      <c r="Q3828" s="38"/>
      <c r="AC3828" s="39"/>
      <c r="AD3828" s="40"/>
    </row>
    <row r="3829" s="35" customFormat="1" spans="3:30">
      <c r="C3829" s="144"/>
      <c r="P3829" s="37"/>
      <c r="Q3829" s="38"/>
      <c r="AC3829" s="39"/>
      <c r="AD3829" s="40"/>
    </row>
    <row r="3830" s="35" customFormat="1" spans="3:30">
      <c r="C3830" s="144"/>
      <c r="P3830" s="37"/>
      <c r="Q3830" s="38"/>
      <c r="AC3830" s="39"/>
      <c r="AD3830" s="40"/>
    </row>
    <row r="3831" s="35" customFormat="1" spans="3:30">
      <c r="C3831" s="144"/>
      <c r="P3831" s="37"/>
      <c r="Q3831" s="38"/>
      <c r="AC3831" s="39"/>
      <c r="AD3831" s="40"/>
    </row>
    <row r="3832" s="35" customFormat="1" spans="3:30">
      <c r="C3832" s="144"/>
      <c r="P3832" s="37"/>
      <c r="Q3832" s="38"/>
      <c r="AC3832" s="39"/>
      <c r="AD3832" s="40"/>
    </row>
    <row r="3833" s="35" customFormat="1" spans="3:30">
      <c r="C3833" s="144"/>
      <c r="P3833" s="37"/>
      <c r="Q3833" s="38"/>
      <c r="AC3833" s="39"/>
      <c r="AD3833" s="40"/>
    </row>
    <row r="3834" s="35" customFormat="1" spans="3:30">
      <c r="C3834" s="144"/>
      <c r="P3834" s="37"/>
      <c r="Q3834" s="38"/>
      <c r="AC3834" s="39"/>
      <c r="AD3834" s="40"/>
    </row>
    <row r="3835" s="35" customFormat="1" spans="3:30">
      <c r="C3835" s="144"/>
      <c r="P3835" s="37"/>
      <c r="Q3835" s="38"/>
      <c r="AC3835" s="39"/>
      <c r="AD3835" s="40"/>
    </row>
    <row r="3836" s="35" customFormat="1" spans="3:30">
      <c r="C3836" s="144"/>
      <c r="P3836" s="37"/>
      <c r="Q3836" s="38"/>
      <c r="AC3836" s="39"/>
      <c r="AD3836" s="40"/>
    </row>
    <row r="3837" s="35" customFormat="1" spans="3:30">
      <c r="C3837" s="144"/>
      <c r="P3837" s="37"/>
      <c r="Q3837" s="38"/>
      <c r="AC3837" s="39"/>
      <c r="AD3837" s="40"/>
    </row>
    <row r="3838" s="35" customFormat="1" spans="3:30">
      <c r="C3838" s="144"/>
      <c r="P3838" s="37"/>
      <c r="Q3838" s="38"/>
      <c r="AC3838" s="39"/>
      <c r="AD3838" s="40"/>
    </row>
    <row r="3839" s="35" customFormat="1" spans="3:30">
      <c r="C3839" s="144"/>
      <c r="P3839" s="37"/>
      <c r="Q3839" s="38"/>
      <c r="AC3839" s="39"/>
      <c r="AD3839" s="40"/>
    </row>
    <row r="3840" s="35" customFormat="1" spans="3:30">
      <c r="C3840" s="144"/>
      <c r="P3840" s="37"/>
      <c r="Q3840" s="38"/>
      <c r="AC3840" s="39"/>
      <c r="AD3840" s="40"/>
    </row>
    <row r="3841" s="35" customFormat="1" spans="3:30">
      <c r="C3841" s="144"/>
      <c r="P3841" s="37"/>
      <c r="Q3841" s="38"/>
      <c r="AC3841" s="39"/>
      <c r="AD3841" s="40"/>
    </row>
    <row r="3842" s="35" customFormat="1" spans="3:30">
      <c r="C3842" s="144"/>
      <c r="P3842" s="37"/>
      <c r="Q3842" s="38"/>
      <c r="AC3842" s="39"/>
      <c r="AD3842" s="40"/>
    </row>
    <row r="3843" s="35" customFormat="1" spans="3:30">
      <c r="C3843" s="144"/>
      <c r="P3843" s="37"/>
      <c r="Q3843" s="38"/>
      <c r="AC3843" s="39"/>
      <c r="AD3843" s="40"/>
    </row>
    <row r="3844" s="35" customFormat="1" spans="3:30">
      <c r="C3844" s="144"/>
      <c r="P3844" s="37"/>
      <c r="Q3844" s="38"/>
      <c r="AC3844" s="39"/>
      <c r="AD3844" s="40"/>
    </row>
    <row r="3845" s="35" customFormat="1" spans="3:30">
      <c r="C3845" s="144"/>
      <c r="P3845" s="37"/>
      <c r="Q3845" s="38"/>
      <c r="AC3845" s="39"/>
      <c r="AD3845" s="40"/>
    </row>
    <row r="3846" s="35" customFormat="1" spans="3:30">
      <c r="C3846" s="144"/>
      <c r="P3846" s="37"/>
      <c r="Q3846" s="38"/>
      <c r="AC3846" s="39"/>
      <c r="AD3846" s="40"/>
    </row>
    <row r="3847" s="35" customFormat="1" spans="3:30">
      <c r="C3847" s="144"/>
      <c r="P3847" s="37"/>
      <c r="Q3847" s="38"/>
      <c r="AC3847" s="39"/>
      <c r="AD3847" s="40"/>
    </row>
    <row r="3848" s="35" customFormat="1" spans="3:30">
      <c r="C3848" s="144"/>
      <c r="P3848" s="37"/>
      <c r="Q3848" s="38"/>
      <c r="AC3848" s="39"/>
      <c r="AD3848" s="40"/>
    </row>
    <row r="3849" s="35" customFormat="1" spans="3:30">
      <c r="C3849" s="144"/>
      <c r="P3849" s="37"/>
      <c r="Q3849" s="38"/>
      <c r="AC3849" s="39"/>
      <c r="AD3849" s="40"/>
    </row>
    <row r="3850" s="35" customFormat="1" spans="3:30">
      <c r="C3850" s="144"/>
      <c r="P3850" s="37"/>
      <c r="Q3850" s="38"/>
      <c r="AC3850" s="39"/>
      <c r="AD3850" s="40"/>
    </row>
    <row r="3851" s="35" customFormat="1" spans="3:30">
      <c r="C3851" s="144"/>
      <c r="P3851" s="37"/>
      <c r="Q3851" s="38"/>
      <c r="AC3851" s="39"/>
      <c r="AD3851" s="40"/>
    </row>
    <row r="3852" s="35" customFormat="1" spans="3:30">
      <c r="C3852" s="144"/>
      <c r="P3852" s="37"/>
      <c r="Q3852" s="38"/>
      <c r="AC3852" s="39"/>
      <c r="AD3852" s="40"/>
    </row>
    <row r="3853" s="35" customFormat="1" spans="3:30">
      <c r="C3853" s="144"/>
      <c r="P3853" s="37"/>
      <c r="Q3853" s="38"/>
      <c r="AC3853" s="39"/>
      <c r="AD3853" s="40"/>
    </row>
    <row r="3854" s="35" customFormat="1" spans="3:30">
      <c r="C3854" s="144"/>
      <c r="P3854" s="37"/>
      <c r="Q3854" s="38"/>
      <c r="AC3854" s="39"/>
      <c r="AD3854" s="40"/>
    </row>
    <row r="3855" s="35" customFormat="1" spans="3:30">
      <c r="C3855" s="144"/>
      <c r="P3855" s="37"/>
      <c r="Q3855" s="38"/>
      <c r="AC3855" s="39"/>
      <c r="AD3855" s="40"/>
    </row>
    <row r="3856" s="35" customFormat="1" spans="3:30">
      <c r="C3856" s="144"/>
      <c r="P3856" s="37"/>
      <c r="Q3856" s="38"/>
      <c r="AC3856" s="39"/>
      <c r="AD3856" s="40"/>
    </row>
    <row r="3857" s="35" customFormat="1" spans="3:30">
      <c r="C3857" s="144"/>
      <c r="P3857" s="37"/>
      <c r="Q3857" s="38"/>
      <c r="AC3857" s="39"/>
      <c r="AD3857" s="40"/>
    </row>
    <row r="3858" s="35" customFormat="1" spans="3:30">
      <c r="C3858" s="144"/>
      <c r="P3858" s="37"/>
      <c r="Q3858" s="38"/>
      <c r="AC3858" s="39"/>
      <c r="AD3858" s="40"/>
    </row>
    <row r="3859" s="35" customFormat="1" spans="3:30">
      <c r="C3859" s="144"/>
      <c r="P3859" s="37"/>
      <c r="Q3859" s="38"/>
      <c r="AC3859" s="39"/>
      <c r="AD3859" s="40"/>
    </row>
    <row r="3860" s="35" customFormat="1" spans="3:30">
      <c r="C3860" s="144"/>
      <c r="P3860" s="37"/>
      <c r="Q3860" s="38"/>
      <c r="AC3860" s="39"/>
      <c r="AD3860" s="40"/>
    </row>
    <row r="3861" s="35" customFormat="1" spans="3:30">
      <c r="C3861" s="144"/>
      <c r="P3861" s="37"/>
      <c r="Q3861" s="38"/>
      <c r="AC3861" s="39"/>
      <c r="AD3861" s="40"/>
    </row>
    <row r="3862" s="35" customFormat="1" spans="3:30">
      <c r="C3862" s="144"/>
      <c r="P3862" s="37"/>
      <c r="Q3862" s="38"/>
      <c r="AC3862" s="39"/>
      <c r="AD3862" s="40"/>
    </row>
    <row r="3863" s="35" customFormat="1" spans="3:30">
      <c r="C3863" s="144"/>
      <c r="P3863" s="37"/>
      <c r="Q3863" s="38"/>
      <c r="AC3863" s="39"/>
      <c r="AD3863" s="40"/>
    </row>
    <row r="3864" s="35" customFormat="1" spans="3:30">
      <c r="C3864" s="144"/>
      <c r="P3864" s="37"/>
      <c r="Q3864" s="38"/>
      <c r="AC3864" s="39"/>
      <c r="AD3864" s="40"/>
    </row>
    <row r="3865" s="35" customFormat="1" spans="3:30">
      <c r="C3865" s="144"/>
      <c r="P3865" s="37"/>
      <c r="Q3865" s="38"/>
      <c r="AC3865" s="39"/>
      <c r="AD3865" s="40"/>
    </row>
    <row r="3866" s="35" customFormat="1" spans="3:30">
      <c r="C3866" s="144"/>
      <c r="P3866" s="37"/>
      <c r="Q3866" s="38"/>
      <c r="AC3866" s="39"/>
      <c r="AD3866" s="40"/>
    </row>
    <row r="3867" s="35" customFormat="1" spans="3:30">
      <c r="C3867" s="144"/>
      <c r="P3867" s="37"/>
      <c r="Q3867" s="38"/>
      <c r="AC3867" s="39"/>
      <c r="AD3867" s="40"/>
    </row>
    <row r="3868" s="35" customFormat="1" spans="3:30">
      <c r="C3868" s="144"/>
      <c r="P3868" s="37"/>
      <c r="Q3868" s="38"/>
      <c r="AC3868" s="39"/>
      <c r="AD3868" s="40"/>
    </row>
    <row r="3869" s="35" customFormat="1" spans="3:30">
      <c r="C3869" s="144"/>
      <c r="P3869" s="37"/>
      <c r="Q3869" s="38"/>
      <c r="AC3869" s="39"/>
      <c r="AD3869" s="40"/>
    </row>
    <row r="3870" s="35" customFormat="1" spans="3:30">
      <c r="C3870" s="144"/>
      <c r="P3870" s="37"/>
      <c r="Q3870" s="38"/>
      <c r="AC3870" s="39"/>
      <c r="AD3870" s="40"/>
    </row>
    <row r="3871" s="35" customFormat="1" spans="3:30">
      <c r="C3871" s="144"/>
      <c r="P3871" s="37"/>
      <c r="Q3871" s="38"/>
      <c r="AC3871" s="39"/>
      <c r="AD3871" s="40"/>
    </row>
    <row r="3872" s="35" customFormat="1" spans="3:30">
      <c r="C3872" s="144"/>
      <c r="P3872" s="37"/>
      <c r="Q3872" s="38"/>
      <c r="AC3872" s="39"/>
      <c r="AD3872" s="40"/>
    </row>
    <row r="3873" s="35" customFormat="1" spans="3:30">
      <c r="C3873" s="144"/>
      <c r="P3873" s="37"/>
      <c r="Q3873" s="38"/>
      <c r="AC3873" s="39"/>
      <c r="AD3873" s="40"/>
    </row>
    <row r="3874" s="35" customFormat="1" spans="3:30">
      <c r="C3874" s="144"/>
      <c r="P3874" s="37"/>
      <c r="Q3874" s="38"/>
      <c r="AC3874" s="39"/>
      <c r="AD3874" s="40"/>
    </row>
    <row r="3875" s="35" customFormat="1" spans="3:30">
      <c r="C3875" s="144"/>
      <c r="P3875" s="37"/>
      <c r="Q3875" s="38"/>
      <c r="AC3875" s="39"/>
      <c r="AD3875" s="40"/>
    </row>
    <row r="3876" s="35" customFormat="1" spans="3:30">
      <c r="C3876" s="144"/>
      <c r="P3876" s="37"/>
      <c r="Q3876" s="38"/>
      <c r="AC3876" s="39"/>
      <c r="AD3876" s="40"/>
    </row>
    <row r="3877" s="35" customFormat="1" spans="3:30">
      <c r="C3877" s="144"/>
      <c r="P3877" s="37"/>
      <c r="Q3877" s="38"/>
      <c r="AC3877" s="39"/>
      <c r="AD3877" s="40"/>
    </row>
    <row r="3878" s="35" customFormat="1" spans="3:30">
      <c r="C3878" s="144"/>
      <c r="P3878" s="37"/>
      <c r="Q3878" s="38"/>
      <c r="AC3878" s="39"/>
      <c r="AD3878" s="40"/>
    </row>
    <row r="3879" s="35" customFormat="1" spans="3:30">
      <c r="C3879" s="144"/>
      <c r="P3879" s="37"/>
      <c r="Q3879" s="38"/>
      <c r="AC3879" s="39"/>
      <c r="AD3879" s="40"/>
    </row>
    <row r="3880" s="35" customFormat="1" spans="3:30">
      <c r="C3880" s="144"/>
      <c r="P3880" s="37"/>
      <c r="Q3880" s="38"/>
      <c r="AC3880" s="39"/>
      <c r="AD3880" s="40"/>
    </row>
    <row r="3881" s="35" customFormat="1" spans="3:30">
      <c r="C3881" s="144"/>
      <c r="P3881" s="37"/>
      <c r="Q3881" s="38"/>
      <c r="AC3881" s="39"/>
      <c r="AD3881" s="40"/>
    </row>
    <row r="3882" s="35" customFormat="1" spans="3:30">
      <c r="C3882" s="144"/>
      <c r="P3882" s="37"/>
      <c r="Q3882" s="38"/>
      <c r="AC3882" s="39"/>
      <c r="AD3882" s="40"/>
    </row>
    <row r="3883" s="35" customFormat="1" spans="3:30">
      <c r="C3883" s="144"/>
      <c r="P3883" s="37"/>
      <c r="Q3883" s="38"/>
      <c r="AC3883" s="39"/>
      <c r="AD3883" s="40"/>
    </row>
    <row r="3884" s="35" customFormat="1" spans="3:30">
      <c r="C3884" s="144"/>
      <c r="P3884" s="37"/>
      <c r="Q3884" s="38"/>
      <c r="AC3884" s="39"/>
      <c r="AD3884" s="40"/>
    </row>
    <row r="3885" s="35" customFormat="1" spans="3:30">
      <c r="C3885" s="144"/>
      <c r="P3885" s="37"/>
      <c r="Q3885" s="38"/>
      <c r="AC3885" s="39"/>
      <c r="AD3885" s="40"/>
    </row>
    <row r="3886" s="35" customFormat="1" spans="3:30">
      <c r="C3886" s="144"/>
      <c r="P3886" s="37"/>
      <c r="Q3886" s="38"/>
      <c r="AC3886" s="39"/>
      <c r="AD3886" s="40"/>
    </row>
    <row r="3887" s="35" customFormat="1" spans="3:30">
      <c r="C3887" s="144"/>
      <c r="P3887" s="37"/>
      <c r="Q3887" s="38"/>
      <c r="AC3887" s="39"/>
      <c r="AD3887" s="40"/>
    </row>
    <row r="3888" s="35" customFormat="1" spans="3:30">
      <c r="C3888" s="144"/>
      <c r="P3888" s="37"/>
      <c r="Q3888" s="38"/>
      <c r="AC3888" s="39"/>
      <c r="AD3888" s="40"/>
    </row>
    <row r="3889" s="35" customFormat="1" spans="3:30">
      <c r="C3889" s="144"/>
      <c r="P3889" s="37"/>
      <c r="Q3889" s="38"/>
      <c r="AC3889" s="39"/>
      <c r="AD3889" s="40"/>
    </row>
    <row r="3890" s="35" customFormat="1" spans="3:30">
      <c r="C3890" s="144"/>
      <c r="P3890" s="37"/>
      <c r="Q3890" s="38"/>
      <c r="AC3890" s="39"/>
      <c r="AD3890" s="40"/>
    </row>
    <row r="3891" s="35" customFormat="1" spans="3:30">
      <c r="C3891" s="144"/>
      <c r="P3891" s="37"/>
      <c r="Q3891" s="38"/>
      <c r="AC3891" s="39"/>
      <c r="AD3891" s="40"/>
    </row>
    <row r="3892" s="35" customFormat="1" spans="3:30">
      <c r="C3892" s="144"/>
      <c r="P3892" s="37"/>
      <c r="Q3892" s="38"/>
      <c r="AC3892" s="39"/>
      <c r="AD3892" s="40"/>
    </row>
    <row r="3893" s="35" customFormat="1" spans="3:30">
      <c r="C3893" s="144"/>
      <c r="P3893" s="37"/>
      <c r="Q3893" s="38"/>
      <c r="AC3893" s="39"/>
      <c r="AD3893" s="40"/>
    </row>
    <row r="3894" s="35" customFormat="1" spans="3:30">
      <c r="C3894" s="144"/>
      <c r="P3894" s="37"/>
      <c r="Q3894" s="38"/>
      <c r="AC3894" s="39"/>
      <c r="AD3894" s="40"/>
    </row>
    <row r="3895" s="35" customFormat="1" spans="3:30">
      <c r="C3895" s="144"/>
      <c r="P3895" s="37"/>
      <c r="Q3895" s="38"/>
      <c r="AC3895" s="39"/>
      <c r="AD3895" s="40"/>
    </row>
    <row r="3896" s="35" customFormat="1" spans="3:30">
      <c r="C3896" s="144"/>
      <c r="P3896" s="37"/>
      <c r="Q3896" s="38"/>
      <c r="AC3896" s="39"/>
      <c r="AD3896" s="40"/>
    </row>
    <row r="3897" s="35" customFormat="1" spans="3:30">
      <c r="C3897" s="144"/>
      <c r="P3897" s="37"/>
      <c r="Q3897" s="38"/>
      <c r="AC3897" s="39"/>
      <c r="AD3897" s="40"/>
    </row>
    <row r="3898" s="35" customFormat="1" spans="3:30">
      <c r="C3898" s="144"/>
      <c r="P3898" s="37"/>
      <c r="Q3898" s="38"/>
      <c r="AC3898" s="39"/>
      <c r="AD3898" s="40"/>
    </row>
    <row r="3899" s="35" customFormat="1" spans="3:30">
      <c r="C3899" s="144"/>
      <c r="P3899" s="37"/>
      <c r="Q3899" s="38"/>
      <c r="AC3899" s="39"/>
      <c r="AD3899" s="40"/>
    </row>
    <row r="3900" s="35" customFormat="1" spans="3:30">
      <c r="C3900" s="144"/>
      <c r="P3900" s="37"/>
      <c r="Q3900" s="38"/>
      <c r="AC3900" s="39"/>
      <c r="AD3900" s="40"/>
    </row>
    <row r="3901" s="35" customFormat="1" spans="3:30">
      <c r="C3901" s="144"/>
      <c r="P3901" s="37"/>
      <c r="Q3901" s="38"/>
      <c r="AC3901" s="39"/>
      <c r="AD3901" s="40"/>
    </row>
    <row r="3902" s="35" customFormat="1" spans="3:30">
      <c r="C3902" s="144"/>
      <c r="P3902" s="37"/>
      <c r="Q3902" s="38"/>
      <c r="AC3902" s="39"/>
      <c r="AD3902" s="40"/>
    </row>
    <row r="3903" s="35" customFormat="1" spans="3:30">
      <c r="C3903" s="144"/>
      <c r="P3903" s="37"/>
      <c r="Q3903" s="38"/>
      <c r="AC3903" s="39"/>
      <c r="AD3903" s="40"/>
    </row>
    <row r="3904" s="35" customFormat="1" spans="3:30">
      <c r="C3904" s="144"/>
      <c r="P3904" s="37"/>
      <c r="Q3904" s="38"/>
      <c r="AC3904" s="39"/>
      <c r="AD3904" s="40"/>
    </row>
    <row r="3905" s="35" customFormat="1" spans="3:30">
      <c r="C3905" s="144"/>
      <c r="P3905" s="37"/>
      <c r="Q3905" s="38"/>
      <c r="AC3905" s="39"/>
      <c r="AD3905" s="40"/>
    </row>
    <row r="3906" s="35" customFormat="1" spans="3:30">
      <c r="C3906" s="144"/>
      <c r="P3906" s="37"/>
      <c r="Q3906" s="38"/>
      <c r="AC3906" s="39"/>
      <c r="AD3906" s="40"/>
    </row>
    <row r="3907" s="35" customFormat="1" spans="3:30">
      <c r="C3907" s="144"/>
      <c r="P3907" s="37"/>
      <c r="Q3907" s="38"/>
      <c r="AC3907" s="39"/>
      <c r="AD3907" s="40"/>
    </row>
    <row r="3908" s="35" customFormat="1" spans="3:30">
      <c r="C3908" s="144"/>
      <c r="P3908" s="37"/>
      <c r="Q3908" s="38"/>
      <c r="AC3908" s="39"/>
      <c r="AD3908" s="40"/>
    </row>
    <row r="3909" s="35" customFormat="1" spans="3:30">
      <c r="C3909" s="144"/>
      <c r="P3909" s="37"/>
      <c r="Q3909" s="38"/>
      <c r="AC3909" s="39"/>
      <c r="AD3909" s="40"/>
    </row>
    <row r="3910" s="35" customFormat="1" spans="3:30">
      <c r="C3910" s="144"/>
      <c r="P3910" s="37"/>
      <c r="Q3910" s="38"/>
      <c r="AC3910" s="39"/>
      <c r="AD3910" s="40"/>
    </row>
    <row r="3911" s="35" customFormat="1" spans="3:30">
      <c r="C3911" s="144"/>
      <c r="P3911" s="37"/>
      <c r="Q3911" s="38"/>
      <c r="AC3911" s="39"/>
      <c r="AD3911" s="40"/>
    </row>
    <row r="3912" s="35" customFormat="1" spans="3:30">
      <c r="C3912" s="144"/>
      <c r="P3912" s="37"/>
      <c r="Q3912" s="38"/>
      <c r="AC3912" s="39"/>
      <c r="AD3912" s="40"/>
    </row>
    <row r="3913" s="35" customFormat="1" spans="3:30">
      <c r="C3913" s="144"/>
      <c r="P3913" s="37"/>
      <c r="Q3913" s="38"/>
      <c r="AC3913" s="39"/>
      <c r="AD3913" s="40"/>
    </row>
    <row r="3914" s="35" customFormat="1" spans="3:30">
      <c r="C3914" s="144"/>
      <c r="P3914" s="37"/>
      <c r="Q3914" s="38"/>
      <c r="AC3914" s="39"/>
      <c r="AD3914" s="40"/>
    </row>
    <row r="3915" s="35" customFormat="1" spans="3:30">
      <c r="C3915" s="144"/>
      <c r="P3915" s="37"/>
      <c r="Q3915" s="38"/>
      <c r="AC3915" s="39"/>
      <c r="AD3915" s="40"/>
    </row>
    <row r="3916" s="35" customFormat="1" spans="3:30">
      <c r="C3916" s="144"/>
      <c r="P3916" s="37"/>
      <c r="Q3916" s="38"/>
      <c r="AC3916" s="39"/>
      <c r="AD3916" s="40"/>
    </row>
    <row r="3917" s="35" customFormat="1" spans="3:30">
      <c r="C3917" s="144"/>
      <c r="P3917" s="37"/>
      <c r="Q3917" s="38"/>
      <c r="AC3917" s="39"/>
      <c r="AD3917" s="40"/>
    </row>
    <row r="3918" s="35" customFormat="1" spans="3:30">
      <c r="C3918" s="144"/>
      <c r="P3918" s="37"/>
      <c r="Q3918" s="38"/>
      <c r="AC3918" s="39"/>
      <c r="AD3918" s="40"/>
    </row>
    <row r="3919" s="35" customFormat="1" spans="3:30">
      <c r="C3919" s="144"/>
      <c r="P3919" s="37"/>
      <c r="Q3919" s="38"/>
      <c r="AC3919" s="39"/>
      <c r="AD3919" s="40"/>
    </row>
    <row r="3920" s="35" customFormat="1" spans="3:30">
      <c r="C3920" s="144"/>
      <c r="P3920" s="37"/>
      <c r="Q3920" s="38"/>
      <c r="AC3920" s="39"/>
      <c r="AD3920" s="40"/>
    </row>
    <row r="3921" s="35" customFormat="1" spans="3:30">
      <c r="C3921" s="144"/>
      <c r="P3921" s="37"/>
      <c r="Q3921" s="38"/>
      <c r="AC3921" s="39"/>
      <c r="AD3921" s="40"/>
    </row>
    <row r="3922" s="35" customFormat="1" spans="3:30">
      <c r="C3922" s="144"/>
      <c r="P3922" s="37"/>
      <c r="Q3922" s="38"/>
      <c r="AC3922" s="39"/>
      <c r="AD3922" s="40"/>
    </row>
    <row r="3923" s="35" customFormat="1" spans="3:30">
      <c r="C3923" s="144"/>
      <c r="P3923" s="37"/>
      <c r="Q3923" s="38"/>
      <c r="AC3923" s="39"/>
      <c r="AD3923" s="40"/>
    </row>
    <row r="3924" s="35" customFormat="1" spans="3:30">
      <c r="C3924" s="144"/>
      <c r="P3924" s="37"/>
      <c r="Q3924" s="38"/>
      <c r="AC3924" s="39"/>
      <c r="AD3924" s="40"/>
    </row>
    <row r="3925" s="35" customFormat="1" spans="3:30">
      <c r="C3925" s="144"/>
      <c r="P3925" s="37"/>
      <c r="Q3925" s="38"/>
      <c r="AC3925" s="39"/>
      <c r="AD3925" s="40"/>
    </row>
    <row r="3926" s="35" customFormat="1" spans="3:30">
      <c r="C3926" s="144"/>
      <c r="P3926" s="37"/>
      <c r="Q3926" s="38"/>
      <c r="AC3926" s="39"/>
      <c r="AD3926" s="40"/>
    </row>
    <row r="3927" s="35" customFormat="1" spans="3:30">
      <c r="C3927" s="144"/>
      <c r="P3927" s="37"/>
      <c r="Q3927" s="38"/>
      <c r="AC3927" s="39"/>
      <c r="AD3927" s="40"/>
    </row>
    <row r="3928" s="35" customFormat="1" spans="3:30">
      <c r="C3928" s="144"/>
      <c r="P3928" s="37"/>
      <c r="Q3928" s="38"/>
      <c r="AC3928" s="39"/>
      <c r="AD3928" s="40"/>
    </row>
    <row r="3929" s="35" customFormat="1" spans="3:30">
      <c r="C3929" s="144"/>
      <c r="P3929" s="37"/>
      <c r="Q3929" s="38"/>
      <c r="AC3929" s="39"/>
      <c r="AD3929" s="40"/>
    </row>
    <row r="3930" s="35" customFormat="1" spans="3:30">
      <c r="C3930" s="144"/>
      <c r="P3930" s="37"/>
      <c r="Q3930" s="38"/>
      <c r="AC3930" s="39"/>
      <c r="AD3930" s="40"/>
    </row>
    <row r="3931" s="35" customFormat="1" spans="3:30">
      <c r="C3931" s="144"/>
      <c r="P3931" s="37"/>
      <c r="Q3931" s="38"/>
      <c r="AC3931" s="39"/>
      <c r="AD3931" s="40"/>
    </row>
    <row r="3932" s="35" customFormat="1" spans="3:30">
      <c r="C3932" s="144"/>
      <c r="P3932" s="37"/>
      <c r="Q3932" s="38"/>
      <c r="AC3932" s="39"/>
      <c r="AD3932" s="40"/>
    </row>
    <row r="3933" s="35" customFormat="1" spans="3:30">
      <c r="C3933" s="144"/>
      <c r="P3933" s="37"/>
      <c r="Q3933" s="38"/>
      <c r="AC3933" s="39"/>
      <c r="AD3933" s="40"/>
    </row>
    <row r="3934" s="35" customFormat="1" spans="3:30">
      <c r="C3934" s="144"/>
      <c r="P3934" s="37"/>
      <c r="Q3934" s="38"/>
      <c r="AC3934" s="39"/>
      <c r="AD3934" s="40"/>
    </row>
    <row r="3935" s="35" customFormat="1" spans="3:30">
      <c r="C3935" s="144"/>
      <c r="P3935" s="37"/>
      <c r="Q3935" s="38"/>
      <c r="AC3935" s="39"/>
      <c r="AD3935" s="40"/>
    </row>
    <row r="3936" s="35" customFormat="1" spans="3:30">
      <c r="C3936" s="144"/>
      <c r="P3936" s="37"/>
      <c r="Q3936" s="38"/>
      <c r="AC3936" s="39"/>
      <c r="AD3936" s="40"/>
    </row>
    <row r="3937" s="35" customFormat="1" spans="3:30">
      <c r="C3937" s="144"/>
      <c r="P3937" s="37"/>
      <c r="Q3937" s="38"/>
      <c r="AC3937" s="39"/>
      <c r="AD3937" s="40"/>
    </row>
    <row r="3938" s="35" customFormat="1" spans="3:30">
      <c r="C3938" s="144"/>
      <c r="P3938" s="37"/>
      <c r="Q3938" s="38"/>
      <c r="AC3938" s="39"/>
      <c r="AD3938" s="40"/>
    </row>
    <row r="3939" s="35" customFormat="1" spans="3:30">
      <c r="C3939" s="144"/>
      <c r="P3939" s="37"/>
      <c r="Q3939" s="38"/>
      <c r="AC3939" s="39"/>
      <c r="AD3939" s="40"/>
    </row>
    <row r="3940" s="35" customFormat="1" spans="3:30">
      <c r="C3940" s="144"/>
      <c r="P3940" s="37"/>
      <c r="Q3940" s="38"/>
      <c r="AC3940" s="39"/>
      <c r="AD3940" s="40"/>
    </row>
    <row r="3941" s="35" customFormat="1" spans="3:30">
      <c r="C3941" s="144"/>
      <c r="P3941" s="37"/>
      <c r="Q3941" s="38"/>
      <c r="AC3941" s="39"/>
      <c r="AD3941" s="40"/>
    </row>
    <row r="3942" s="35" customFormat="1" spans="3:30">
      <c r="C3942" s="144"/>
      <c r="P3942" s="37"/>
      <c r="Q3942" s="38"/>
      <c r="AC3942" s="39"/>
      <c r="AD3942" s="40"/>
    </row>
    <row r="3943" s="35" customFormat="1" spans="3:30">
      <c r="C3943" s="144"/>
      <c r="P3943" s="37"/>
      <c r="Q3943" s="38"/>
      <c r="AC3943" s="39"/>
      <c r="AD3943" s="40"/>
    </row>
    <row r="3944" s="35" customFormat="1" spans="3:30">
      <c r="C3944" s="144"/>
      <c r="P3944" s="37"/>
      <c r="Q3944" s="38"/>
      <c r="AC3944" s="39"/>
      <c r="AD3944" s="40"/>
    </row>
    <row r="3945" s="35" customFormat="1" spans="3:30">
      <c r="C3945" s="144"/>
      <c r="P3945" s="37"/>
      <c r="Q3945" s="38"/>
      <c r="AC3945" s="39"/>
      <c r="AD3945" s="40"/>
    </row>
    <row r="3946" s="35" customFormat="1" spans="3:30">
      <c r="C3946" s="144"/>
      <c r="P3946" s="37"/>
      <c r="Q3946" s="38"/>
      <c r="AC3946" s="39"/>
      <c r="AD3946" s="40"/>
    </row>
    <row r="3947" s="35" customFormat="1" spans="3:30">
      <c r="C3947" s="144"/>
      <c r="P3947" s="37"/>
      <c r="Q3947" s="38"/>
      <c r="AC3947" s="39"/>
      <c r="AD3947" s="40"/>
    </row>
    <row r="3948" s="35" customFormat="1" spans="3:30">
      <c r="C3948" s="144"/>
      <c r="P3948" s="37"/>
      <c r="Q3948" s="38"/>
      <c r="AC3948" s="39"/>
      <c r="AD3948" s="40"/>
    </row>
    <row r="3949" s="35" customFormat="1" spans="3:30">
      <c r="C3949" s="144"/>
      <c r="P3949" s="37"/>
      <c r="Q3949" s="38"/>
      <c r="AC3949" s="39"/>
      <c r="AD3949" s="40"/>
    </row>
    <row r="3950" s="35" customFormat="1" spans="3:30">
      <c r="C3950" s="144"/>
      <c r="P3950" s="37"/>
      <c r="Q3950" s="38"/>
      <c r="AC3950" s="39"/>
      <c r="AD3950" s="40"/>
    </row>
    <row r="3951" s="35" customFormat="1" spans="3:30">
      <c r="C3951" s="144"/>
      <c r="P3951" s="37"/>
      <c r="Q3951" s="38"/>
      <c r="AC3951" s="39"/>
      <c r="AD3951" s="40"/>
    </row>
    <row r="3952" s="35" customFormat="1" spans="3:30">
      <c r="C3952" s="144"/>
      <c r="P3952" s="37"/>
      <c r="Q3952" s="38"/>
      <c r="AC3952" s="39"/>
      <c r="AD3952" s="40"/>
    </row>
    <row r="3953" s="35" customFormat="1" spans="3:30">
      <c r="C3953" s="144"/>
      <c r="P3953" s="37"/>
      <c r="Q3953" s="38"/>
      <c r="AC3953" s="39"/>
      <c r="AD3953" s="40"/>
    </row>
    <row r="3954" s="35" customFormat="1" spans="3:30">
      <c r="C3954" s="144"/>
      <c r="P3954" s="37"/>
      <c r="Q3954" s="38"/>
      <c r="AC3954" s="39"/>
      <c r="AD3954" s="40"/>
    </row>
    <row r="3955" s="35" customFormat="1" spans="3:30">
      <c r="C3955" s="144"/>
      <c r="P3955" s="37"/>
      <c r="Q3955" s="38"/>
      <c r="AC3955" s="39"/>
      <c r="AD3955" s="40"/>
    </row>
    <row r="3956" s="35" customFormat="1" spans="3:30">
      <c r="C3956" s="144"/>
      <c r="P3956" s="37"/>
      <c r="Q3956" s="38"/>
      <c r="AC3956" s="39"/>
      <c r="AD3956" s="40"/>
    </row>
    <row r="3957" s="35" customFormat="1" spans="3:30">
      <c r="C3957" s="144"/>
      <c r="P3957" s="37"/>
      <c r="Q3957" s="38"/>
      <c r="AC3957" s="39"/>
      <c r="AD3957" s="40"/>
    </row>
    <row r="3958" s="35" customFormat="1" spans="3:30">
      <c r="C3958" s="144"/>
      <c r="P3958" s="37"/>
      <c r="Q3958" s="38"/>
      <c r="AC3958" s="39"/>
      <c r="AD3958" s="40"/>
    </row>
    <row r="3959" s="35" customFormat="1" spans="3:30">
      <c r="C3959" s="144"/>
      <c r="P3959" s="37"/>
      <c r="Q3959" s="38"/>
      <c r="AC3959" s="39"/>
      <c r="AD3959" s="40"/>
    </row>
    <row r="3960" s="35" customFormat="1" spans="3:30">
      <c r="C3960" s="144"/>
      <c r="P3960" s="37"/>
      <c r="Q3960" s="38"/>
      <c r="AC3960" s="39"/>
      <c r="AD3960" s="40"/>
    </row>
    <row r="3961" s="35" customFormat="1" spans="3:30">
      <c r="C3961" s="144"/>
      <c r="P3961" s="37"/>
      <c r="Q3961" s="38"/>
      <c r="AC3961" s="39"/>
      <c r="AD3961" s="40"/>
    </row>
    <row r="3962" s="35" customFormat="1" spans="3:30">
      <c r="C3962" s="144"/>
      <c r="P3962" s="37"/>
      <c r="Q3962" s="38"/>
      <c r="AC3962" s="39"/>
      <c r="AD3962" s="40"/>
    </row>
    <row r="3963" s="35" customFormat="1" spans="3:30">
      <c r="C3963" s="144"/>
      <c r="P3963" s="37"/>
      <c r="Q3963" s="38"/>
      <c r="AC3963" s="39"/>
      <c r="AD3963" s="40"/>
    </row>
    <row r="3964" s="35" customFormat="1" spans="3:30">
      <c r="C3964" s="144"/>
      <c r="P3964" s="37"/>
      <c r="Q3964" s="38"/>
      <c r="AC3964" s="39"/>
      <c r="AD3964" s="40"/>
    </row>
    <row r="3965" s="35" customFormat="1" spans="3:30">
      <c r="C3965" s="144"/>
      <c r="P3965" s="37"/>
      <c r="Q3965" s="38"/>
      <c r="AC3965" s="39"/>
      <c r="AD3965" s="40"/>
    </row>
    <row r="3966" s="35" customFormat="1" spans="3:30">
      <c r="C3966" s="144"/>
      <c r="P3966" s="37"/>
      <c r="Q3966" s="38"/>
      <c r="AC3966" s="39"/>
      <c r="AD3966" s="40"/>
    </row>
    <row r="3967" s="35" customFormat="1" spans="3:30">
      <c r="C3967" s="144"/>
      <c r="P3967" s="37"/>
      <c r="Q3967" s="38"/>
      <c r="AC3967" s="39"/>
      <c r="AD3967" s="40"/>
    </row>
    <row r="3968" s="35" customFormat="1" spans="3:30">
      <c r="C3968" s="144"/>
      <c r="P3968" s="37"/>
      <c r="Q3968" s="38"/>
      <c r="AC3968" s="39"/>
      <c r="AD3968" s="40"/>
    </row>
    <row r="3969" s="35" customFormat="1" spans="3:30">
      <c r="C3969" s="144"/>
      <c r="P3969" s="37"/>
      <c r="Q3969" s="38"/>
      <c r="AC3969" s="39"/>
      <c r="AD3969" s="40"/>
    </row>
    <row r="3970" s="35" customFormat="1" spans="3:30">
      <c r="C3970" s="144"/>
      <c r="P3970" s="37"/>
      <c r="Q3970" s="38"/>
      <c r="AC3970" s="39"/>
      <c r="AD3970" s="40"/>
    </row>
    <row r="3971" s="35" customFormat="1" spans="3:30">
      <c r="C3971" s="144"/>
      <c r="P3971" s="37"/>
      <c r="Q3971" s="38"/>
      <c r="AC3971" s="39"/>
      <c r="AD3971" s="40"/>
    </row>
    <row r="3972" s="35" customFormat="1" spans="3:30">
      <c r="C3972" s="144"/>
      <c r="P3972" s="37"/>
      <c r="Q3972" s="38"/>
      <c r="AC3972" s="39"/>
      <c r="AD3972" s="40"/>
    </row>
    <row r="3973" s="35" customFormat="1" spans="3:30">
      <c r="C3973" s="144"/>
      <c r="P3973" s="37"/>
      <c r="Q3973" s="38"/>
      <c r="AC3973" s="39"/>
      <c r="AD3973" s="40"/>
    </row>
    <row r="3974" s="35" customFormat="1" spans="3:30">
      <c r="C3974" s="144"/>
      <c r="P3974" s="37"/>
      <c r="Q3974" s="38"/>
      <c r="AC3974" s="39"/>
      <c r="AD3974" s="40"/>
    </row>
    <row r="3975" s="35" customFormat="1" spans="3:30">
      <c r="C3975" s="144"/>
      <c r="P3975" s="37"/>
      <c r="Q3975" s="38"/>
      <c r="AC3975" s="39"/>
      <c r="AD3975" s="40"/>
    </row>
    <row r="3976" s="35" customFormat="1" spans="3:30">
      <c r="C3976" s="144"/>
      <c r="P3976" s="37"/>
      <c r="Q3976" s="38"/>
      <c r="AC3976" s="39"/>
      <c r="AD3976" s="40"/>
    </row>
    <row r="3977" s="35" customFormat="1" spans="3:30">
      <c r="C3977" s="144"/>
      <c r="P3977" s="37"/>
      <c r="Q3977" s="38"/>
      <c r="AC3977" s="39"/>
      <c r="AD3977" s="40"/>
    </row>
    <row r="3978" s="35" customFormat="1" spans="3:30">
      <c r="C3978" s="144"/>
      <c r="P3978" s="37"/>
      <c r="Q3978" s="38"/>
      <c r="AC3978" s="39"/>
      <c r="AD3978" s="40"/>
    </row>
    <row r="3979" s="35" customFormat="1" spans="3:30">
      <c r="C3979" s="144"/>
      <c r="P3979" s="37"/>
      <c r="Q3979" s="38"/>
      <c r="AC3979" s="39"/>
      <c r="AD3979" s="40"/>
    </row>
    <row r="3980" s="35" customFormat="1" spans="3:30">
      <c r="C3980" s="144"/>
      <c r="P3980" s="37"/>
      <c r="Q3980" s="38"/>
      <c r="AC3980" s="39"/>
      <c r="AD3980" s="40"/>
    </row>
    <row r="3981" s="35" customFormat="1" spans="3:30">
      <c r="C3981" s="144"/>
      <c r="P3981" s="37"/>
      <c r="Q3981" s="38"/>
      <c r="AC3981" s="39"/>
      <c r="AD3981" s="40"/>
    </row>
    <row r="3982" s="35" customFormat="1" spans="3:30">
      <c r="C3982" s="144"/>
      <c r="P3982" s="37"/>
      <c r="Q3982" s="38"/>
      <c r="AC3982" s="39"/>
      <c r="AD3982" s="40"/>
    </row>
    <row r="3983" s="35" customFormat="1" spans="3:30">
      <c r="C3983" s="144"/>
      <c r="P3983" s="37"/>
      <c r="Q3983" s="38"/>
      <c r="AC3983" s="39"/>
      <c r="AD3983" s="40"/>
    </row>
    <row r="3984" s="35" customFormat="1" spans="3:30">
      <c r="C3984" s="144"/>
      <c r="P3984" s="37"/>
      <c r="Q3984" s="38"/>
      <c r="AC3984" s="39"/>
      <c r="AD3984" s="40"/>
    </row>
    <row r="3985" s="35" customFormat="1" spans="3:30">
      <c r="C3985" s="144"/>
      <c r="P3985" s="37"/>
      <c r="Q3985" s="38"/>
      <c r="AC3985" s="39"/>
      <c r="AD3985" s="40"/>
    </row>
    <row r="3986" s="35" customFormat="1" spans="3:30">
      <c r="C3986" s="144"/>
      <c r="P3986" s="37"/>
      <c r="Q3986" s="38"/>
      <c r="AC3986" s="39"/>
      <c r="AD3986" s="40"/>
    </row>
    <row r="3987" s="35" customFormat="1" spans="3:30">
      <c r="C3987" s="144"/>
      <c r="P3987" s="37"/>
      <c r="Q3987" s="38"/>
      <c r="AC3987" s="39"/>
      <c r="AD3987" s="40"/>
    </row>
    <row r="3988" s="35" customFormat="1" spans="3:30">
      <c r="C3988" s="144"/>
      <c r="P3988" s="37"/>
      <c r="Q3988" s="38"/>
      <c r="AC3988" s="39"/>
      <c r="AD3988" s="40"/>
    </row>
    <row r="3989" s="35" customFormat="1" spans="3:30">
      <c r="C3989" s="144"/>
      <c r="P3989" s="37"/>
      <c r="Q3989" s="38"/>
      <c r="AC3989" s="39"/>
      <c r="AD3989" s="40"/>
    </row>
    <row r="3990" s="35" customFormat="1" spans="3:30">
      <c r="C3990" s="144"/>
      <c r="P3990" s="37"/>
      <c r="Q3990" s="38"/>
      <c r="AC3990" s="39"/>
      <c r="AD3990" s="40"/>
    </row>
    <row r="3991" s="35" customFormat="1" spans="3:30">
      <c r="C3991" s="144"/>
      <c r="P3991" s="37"/>
      <c r="Q3991" s="38"/>
      <c r="AC3991" s="39"/>
      <c r="AD3991" s="40"/>
    </row>
    <row r="3992" s="35" customFormat="1" spans="3:30">
      <c r="C3992" s="144"/>
      <c r="P3992" s="37"/>
      <c r="Q3992" s="38"/>
      <c r="AC3992" s="39"/>
      <c r="AD3992" s="40"/>
    </row>
    <row r="3993" s="35" customFormat="1" spans="3:30">
      <c r="C3993" s="144"/>
      <c r="P3993" s="37"/>
      <c r="Q3993" s="38"/>
      <c r="AC3993" s="39"/>
      <c r="AD3993" s="40"/>
    </row>
    <row r="3994" s="35" customFormat="1" spans="3:30">
      <c r="C3994" s="144"/>
      <c r="P3994" s="37"/>
      <c r="Q3994" s="38"/>
      <c r="AC3994" s="39"/>
      <c r="AD3994" s="40"/>
    </row>
    <row r="3995" s="35" customFormat="1" spans="3:30">
      <c r="C3995" s="144"/>
      <c r="P3995" s="37"/>
      <c r="Q3995" s="38"/>
      <c r="AC3995" s="39"/>
      <c r="AD3995" s="40"/>
    </row>
    <row r="3996" s="35" customFormat="1" spans="3:30">
      <c r="C3996" s="144"/>
      <c r="P3996" s="37"/>
      <c r="Q3996" s="38"/>
      <c r="AC3996" s="39"/>
      <c r="AD3996" s="40"/>
    </row>
    <row r="3997" s="35" customFormat="1" spans="3:30">
      <c r="C3997" s="144"/>
      <c r="P3997" s="37"/>
      <c r="Q3997" s="38"/>
      <c r="AC3997" s="39"/>
      <c r="AD3997" s="40"/>
    </row>
    <row r="3998" s="35" customFormat="1" spans="3:30">
      <c r="C3998" s="144"/>
      <c r="P3998" s="37"/>
      <c r="Q3998" s="38"/>
      <c r="AC3998" s="39"/>
      <c r="AD3998" s="40"/>
    </row>
    <row r="3999" s="35" customFormat="1" spans="3:30">
      <c r="C3999" s="144"/>
      <c r="P3999" s="37"/>
      <c r="Q3999" s="38"/>
      <c r="AC3999" s="39"/>
      <c r="AD3999" s="40"/>
    </row>
    <row r="4000" s="35" customFormat="1" spans="3:30">
      <c r="C4000" s="144"/>
      <c r="P4000" s="37"/>
      <c r="Q4000" s="38"/>
      <c r="AC4000" s="39"/>
      <c r="AD4000" s="40"/>
    </row>
    <row r="4001" s="35" customFormat="1" spans="3:30">
      <c r="C4001" s="144"/>
      <c r="P4001" s="37"/>
      <c r="Q4001" s="38"/>
      <c r="AC4001" s="39"/>
      <c r="AD4001" s="40"/>
    </row>
    <row r="4002" s="35" customFormat="1" spans="3:30">
      <c r="C4002" s="144"/>
      <c r="P4002" s="37"/>
      <c r="Q4002" s="38"/>
      <c r="AC4002" s="39"/>
      <c r="AD4002" s="40"/>
    </row>
    <row r="4003" s="35" customFormat="1" spans="3:30">
      <c r="C4003" s="144"/>
      <c r="P4003" s="37"/>
      <c r="Q4003" s="38"/>
      <c r="AC4003" s="39"/>
      <c r="AD4003" s="40"/>
    </row>
    <row r="4004" s="35" customFormat="1" spans="3:30">
      <c r="C4004" s="144"/>
      <c r="P4004" s="37"/>
      <c r="Q4004" s="38"/>
      <c r="AC4004" s="39"/>
      <c r="AD4004" s="40"/>
    </row>
    <row r="4005" s="35" customFormat="1" spans="3:30">
      <c r="C4005" s="144"/>
      <c r="P4005" s="37"/>
      <c r="Q4005" s="38"/>
      <c r="AC4005" s="39"/>
      <c r="AD4005" s="40"/>
    </row>
    <row r="4006" s="35" customFormat="1" spans="3:30">
      <c r="C4006" s="144"/>
      <c r="P4006" s="37"/>
      <c r="Q4006" s="38"/>
      <c r="AC4006" s="39"/>
      <c r="AD4006" s="40"/>
    </row>
    <row r="4007" s="35" customFormat="1" spans="3:30">
      <c r="C4007" s="144"/>
      <c r="P4007" s="37"/>
      <c r="Q4007" s="38"/>
      <c r="AC4007" s="39"/>
      <c r="AD4007" s="40"/>
    </row>
    <row r="4008" s="35" customFormat="1" spans="3:30">
      <c r="C4008" s="144"/>
      <c r="P4008" s="37"/>
      <c r="Q4008" s="38"/>
      <c r="AC4008" s="39"/>
      <c r="AD4008" s="40"/>
    </row>
    <row r="4009" s="35" customFormat="1" spans="3:30">
      <c r="C4009" s="144"/>
      <c r="P4009" s="37"/>
      <c r="Q4009" s="38"/>
      <c r="AC4009" s="39"/>
      <c r="AD4009" s="40"/>
    </row>
    <row r="4010" s="35" customFormat="1" spans="3:30">
      <c r="C4010" s="144"/>
      <c r="P4010" s="37"/>
      <c r="Q4010" s="38"/>
      <c r="AC4010" s="39"/>
      <c r="AD4010" s="40"/>
    </row>
    <row r="4011" s="35" customFormat="1" spans="3:30">
      <c r="C4011" s="144"/>
      <c r="P4011" s="37"/>
      <c r="Q4011" s="38"/>
      <c r="AC4011" s="39"/>
      <c r="AD4011" s="40"/>
    </row>
    <row r="4012" s="35" customFormat="1" spans="3:30">
      <c r="C4012" s="144"/>
      <c r="P4012" s="37"/>
      <c r="Q4012" s="38"/>
      <c r="AC4012" s="39"/>
      <c r="AD4012" s="40"/>
    </row>
    <row r="4013" s="35" customFormat="1" spans="3:30">
      <c r="C4013" s="144"/>
      <c r="P4013" s="37"/>
      <c r="Q4013" s="38"/>
      <c r="AC4013" s="39"/>
      <c r="AD4013" s="40"/>
    </row>
    <row r="4014" s="35" customFormat="1" spans="3:30">
      <c r="C4014" s="144"/>
      <c r="P4014" s="37"/>
      <c r="Q4014" s="38"/>
      <c r="AC4014" s="39"/>
      <c r="AD4014" s="40"/>
    </row>
    <row r="4015" s="35" customFormat="1" spans="3:30">
      <c r="C4015" s="144"/>
      <c r="P4015" s="37"/>
      <c r="Q4015" s="38"/>
      <c r="AC4015" s="39"/>
      <c r="AD4015" s="40"/>
    </row>
    <row r="4016" s="35" customFormat="1" spans="3:30">
      <c r="C4016" s="144"/>
      <c r="P4016" s="37"/>
      <c r="Q4016" s="38"/>
      <c r="AC4016" s="39"/>
      <c r="AD4016" s="40"/>
    </row>
    <row r="4017" s="35" customFormat="1" spans="3:30">
      <c r="C4017" s="144"/>
      <c r="P4017" s="37"/>
      <c r="Q4017" s="38"/>
      <c r="AC4017" s="39"/>
      <c r="AD4017" s="40"/>
    </row>
    <row r="4018" s="35" customFormat="1" spans="3:30">
      <c r="C4018" s="144"/>
      <c r="P4018" s="37"/>
      <c r="Q4018" s="38"/>
      <c r="AC4018" s="39"/>
      <c r="AD4018" s="40"/>
    </row>
    <row r="4019" s="35" customFormat="1" spans="3:30">
      <c r="C4019" s="144"/>
      <c r="P4019" s="37"/>
      <c r="Q4019" s="38"/>
      <c r="AC4019" s="39"/>
      <c r="AD4019" s="40"/>
    </row>
    <row r="4020" s="35" customFormat="1" spans="3:30">
      <c r="C4020" s="144"/>
      <c r="P4020" s="37"/>
      <c r="Q4020" s="38"/>
      <c r="AC4020" s="39"/>
      <c r="AD4020" s="40"/>
    </row>
    <row r="4021" s="35" customFormat="1" spans="3:30">
      <c r="C4021" s="144"/>
      <c r="P4021" s="37"/>
      <c r="Q4021" s="38"/>
      <c r="AC4021" s="39"/>
      <c r="AD4021" s="40"/>
    </row>
    <row r="4022" s="35" customFormat="1" spans="3:30">
      <c r="C4022" s="144"/>
      <c r="P4022" s="37"/>
      <c r="Q4022" s="38"/>
      <c r="AC4022" s="39"/>
      <c r="AD4022" s="40"/>
    </row>
    <row r="4023" s="35" customFormat="1" spans="3:30">
      <c r="C4023" s="144"/>
      <c r="P4023" s="37"/>
      <c r="Q4023" s="38"/>
      <c r="AC4023" s="39"/>
      <c r="AD4023" s="40"/>
    </row>
    <row r="4024" s="35" customFormat="1" spans="3:30">
      <c r="C4024" s="144"/>
      <c r="P4024" s="37"/>
      <c r="Q4024" s="38"/>
      <c r="AC4024" s="39"/>
      <c r="AD4024" s="40"/>
    </row>
    <row r="4025" s="35" customFormat="1" spans="3:30">
      <c r="C4025" s="144"/>
      <c r="P4025" s="37"/>
      <c r="Q4025" s="38"/>
      <c r="AC4025" s="39"/>
      <c r="AD4025" s="40"/>
    </row>
    <row r="4026" s="35" customFormat="1" spans="3:30">
      <c r="C4026" s="144"/>
      <c r="P4026" s="37"/>
      <c r="Q4026" s="38"/>
      <c r="AC4026" s="39"/>
      <c r="AD4026" s="40"/>
    </row>
    <row r="4027" s="35" customFormat="1" spans="3:30">
      <c r="C4027" s="144"/>
      <c r="P4027" s="37"/>
      <c r="Q4027" s="38"/>
      <c r="AC4027" s="39"/>
      <c r="AD4027" s="40"/>
    </row>
    <row r="4028" s="35" customFormat="1" spans="3:30">
      <c r="C4028" s="144"/>
      <c r="P4028" s="37"/>
      <c r="Q4028" s="38"/>
      <c r="AC4028" s="39"/>
      <c r="AD4028" s="40"/>
    </row>
    <row r="4029" s="35" customFormat="1" spans="3:30">
      <c r="C4029" s="144"/>
      <c r="P4029" s="37"/>
      <c r="Q4029" s="38"/>
      <c r="AC4029" s="39"/>
      <c r="AD4029" s="40"/>
    </row>
    <row r="4030" s="35" customFormat="1" spans="3:30">
      <c r="C4030" s="144"/>
      <c r="P4030" s="37"/>
      <c r="Q4030" s="38"/>
      <c r="AC4030" s="39"/>
      <c r="AD4030" s="40"/>
    </row>
    <row r="4031" s="35" customFormat="1" spans="3:30">
      <c r="C4031" s="144"/>
      <c r="P4031" s="37"/>
      <c r="Q4031" s="38"/>
      <c r="AC4031" s="39"/>
      <c r="AD4031" s="40"/>
    </row>
    <row r="4032" s="35" customFormat="1" spans="3:30">
      <c r="C4032" s="144"/>
      <c r="P4032" s="37"/>
      <c r="Q4032" s="38"/>
      <c r="AC4032" s="39"/>
      <c r="AD4032" s="40"/>
    </row>
    <row r="4033" s="35" customFormat="1" spans="3:30">
      <c r="C4033" s="144"/>
      <c r="P4033" s="37"/>
      <c r="Q4033" s="38"/>
      <c r="AC4033" s="39"/>
      <c r="AD4033" s="40"/>
    </row>
    <row r="4034" s="35" customFormat="1" spans="3:30">
      <c r="C4034" s="144"/>
      <c r="P4034" s="37"/>
      <c r="Q4034" s="38"/>
      <c r="AC4034" s="39"/>
      <c r="AD4034" s="40"/>
    </row>
    <row r="4035" s="35" customFormat="1" spans="3:30">
      <c r="C4035" s="144"/>
      <c r="P4035" s="37"/>
      <c r="Q4035" s="38"/>
      <c r="AC4035" s="39"/>
      <c r="AD4035" s="40"/>
    </row>
    <row r="4036" s="35" customFormat="1" spans="3:30">
      <c r="C4036" s="144"/>
      <c r="P4036" s="37"/>
      <c r="Q4036" s="38"/>
      <c r="AC4036" s="39"/>
      <c r="AD4036" s="40"/>
    </row>
    <row r="4037" s="35" customFormat="1" spans="3:30">
      <c r="C4037" s="144"/>
      <c r="P4037" s="37"/>
      <c r="Q4037" s="38"/>
      <c r="AC4037" s="39"/>
      <c r="AD4037" s="40"/>
    </row>
    <row r="4038" s="35" customFormat="1" spans="3:30">
      <c r="C4038" s="144"/>
      <c r="P4038" s="37"/>
      <c r="Q4038" s="38"/>
      <c r="AC4038" s="39"/>
      <c r="AD4038" s="40"/>
    </row>
    <row r="4039" s="35" customFormat="1" spans="3:30">
      <c r="C4039" s="144"/>
      <c r="P4039" s="37"/>
      <c r="Q4039" s="38"/>
      <c r="AC4039" s="39"/>
      <c r="AD4039" s="40"/>
    </row>
    <row r="4040" s="35" customFormat="1" spans="3:30">
      <c r="C4040" s="144"/>
      <c r="P4040" s="37"/>
      <c r="Q4040" s="38"/>
      <c r="AC4040" s="39"/>
      <c r="AD4040" s="40"/>
    </row>
    <row r="4041" s="35" customFormat="1" spans="3:30">
      <c r="C4041" s="144"/>
      <c r="P4041" s="37"/>
      <c r="Q4041" s="38"/>
      <c r="AC4041" s="39"/>
      <c r="AD4041" s="40"/>
    </row>
    <row r="4042" s="35" customFormat="1" spans="3:30">
      <c r="C4042" s="144"/>
      <c r="P4042" s="37"/>
      <c r="Q4042" s="38"/>
      <c r="AC4042" s="39"/>
      <c r="AD4042" s="40"/>
    </row>
    <row r="4043" s="35" customFormat="1" spans="3:30">
      <c r="C4043" s="144"/>
      <c r="P4043" s="37"/>
      <c r="Q4043" s="38"/>
      <c r="AC4043" s="39"/>
      <c r="AD4043" s="40"/>
    </row>
    <row r="4044" s="35" customFormat="1" spans="3:30">
      <c r="C4044" s="144"/>
      <c r="P4044" s="37"/>
      <c r="Q4044" s="38"/>
      <c r="AC4044" s="39"/>
      <c r="AD4044" s="40"/>
    </row>
    <row r="4045" s="35" customFormat="1" spans="3:30">
      <c r="C4045" s="144"/>
      <c r="P4045" s="37"/>
      <c r="Q4045" s="38"/>
      <c r="AC4045" s="39"/>
      <c r="AD4045" s="40"/>
    </row>
    <row r="4046" s="35" customFormat="1" spans="3:30">
      <c r="C4046" s="144"/>
      <c r="P4046" s="37"/>
      <c r="Q4046" s="38"/>
      <c r="AC4046" s="39"/>
      <c r="AD4046" s="40"/>
    </row>
    <row r="4047" s="35" customFormat="1" spans="3:30">
      <c r="C4047" s="144"/>
      <c r="P4047" s="37"/>
      <c r="Q4047" s="38"/>
      <c r="AC4047" s="39"/>
      <c r="AD4047" s="40"/>
    </row>
    <row r="4048" s="35" customFormat="1" spans="3:30">
      <c r="C4048" s="144"/>
      <c r="P4048" s="37"/>
      <c r="Q4048" s="38"/>
      <c r="AC4048" s="39"/>
      <c r="AD4048" s="40"/>
    </row>
    <row r="4049" s="35" customFormat="1" spans="3:30">
      <c r="C4049" s="144"/>
      <c r="P4049" s="37"/>
      <c r="Q4049" s="38"/>
      <c r="AC4049" s="39"/>
      <c r="AD4049" s="40"/>
    </row>
    <row r="4050" s="35" customFormat="1" spans="3:30">
      <c r="C4050" s="144"/>
      <c r="P4050" s="37"/>
      <c r="Q4050" s="38"/>
      <c r="AC4050" s="39"/>
      <c r="AD4050" s="40"/>
    </row>
    <row r="4051" s="35" customFormat="1" spans="3:30">
      <c r="C4051" s="144"/>
      <c r="P4051" s="37"/>
      <c r="Q4051" s="38"/>
      <c r="AC4051" s="39"/>
      <c r="AD4051" s="40"/>
    </row>
    <row r="4052" s="35" customFormat="1" spans="3:30">
      <c r="C4052" s="144"/>
      <c r="P4052" s="37"/>
      <c r="Q4052" s="38"/>
      <c r="AC4052" s="39"/>
      <c r="AD4052" s="40"/>
    </row>
    <row r="4053" s="35" customFormat="1" spans="3:30">
      <c r="C4053" s="144"/>
      <c r="P4053" s="37"/>
      <c r="Q4053" s="38"/>
      <c r="AC4053" s="39"/>
      <c r="AD4053" s="40"/>
    </row>
    <row r="4054" s="35" customFormat="1" spans="3:30">
      <c r="C4054" s="144"/>
      <c r="P4054" s="37"/>
      <c r="Q4054" s="38"/>
      <c r="AC4054" s="39"/>
      <c r="AD4054" s="40"/>
    </row>
    <row r="4055" s="35" customFormat="1" spans="3:30">
      <c r="C4055" s="144"/>
      <c r="P4055" s="37"/>
      <c r="Q4055" s="38"/>
      <c r="AC4055" s="39"/>
      <c r="AD4055" s="40"/>
    </row>
    <row r="4056" s="35" customFormat="1" spans="3:30">
      <c r="C4056" s="144"/>
      <c r="P4056" s="37"/>
      <c r="Q4056" s="38"/>
      <c r="AC4056" s="39"/>
      <c r="AD4056" s="40"/>
    </row>
    <row r="4057" s="35" customFormat="1" spans="3:30">
      <c r="C4057" s="144"/>
      <c r="P4057" s="37"/>
      <c r="Q4057" s="38"/>
      <c r="AC4057" s="39"/>
      <c r="AD4057" s="40"/>
    </row>
    <row r="4058" s="35" customFormat="1" spans="3:30">
      <c r="C4058" s="144"/>
      <c r="P4058" s="37"/>
      <c r="Q4058" s="38"/>
      <c r="AC4058" s="39"/>
      <c r="AD4058" s="40"/>
    </row>
    <row r="4059" s="35" customFormat="1" spans="3:30">
      <c r="C4059" s="144"/>
      <c r="P4059" s="37"/>
      <c r="Q4059" s="38"/>
      <c r="AC4059" s="39"/>
      <c r="AD4059" s="40"/>
    </row>
    <row r="4060" s="35" customFormat="1" spans="3:30">
      <c r="C4060" s="144"/>
      <c r="P4060" s="37"/>
      <c r="Q4060" s="38"/>
      <c r="AC4060" s="39"/>
      <c r="AD4060" s="40"/>
    </row>
    <row r="4061" s="35" customFormat="1" spans="3:30">
      <c r="C4061" s="144"/>
      <c r="P4061" s="37"/>
      <c r="Q4061" s="38"/>
      <c r="AC4061" s="39"/>
      <c r="AD4061" s="40"/>
    </row>
    <row r="4062" s="35" customFormat="1" spans="3:30">
      <c r="C4062" s="144"/>
      <c r="P4062" s="37"/>
      <c r="Q4062" s="38"/>
      <c r="AC4062" s="39"/>
      <c r="AD4062" s="40"/>
    </row>
    <row r="4063" s="35" customFormat="1" spans="3:30">
      <c r="C4063" s="144"/>
      <c r="P4063" s="37"/>
      <c r="Q4063" s="38"/>
      <c r="AC4063" s="39"/>
      <c r="AD4063" s="40"/>
    </row>
    <row r="4064" s="35" customFormat="1" spans="3:30">
      <c r="C4064" s="144"/>
      <c r="P4064" s="37"/>
      <c r="Q4064" s="38"/>
      <c r="AC4064" s="39"/>
      <c r="AD4064" s="40"/>
    </row>
    <row r="4065" s="35" customFormat="1" spans="3:30">
      <c r="C4065" s="144"/>
      <c r="P4065" s="37"/>
      <c r="Q4065" s="38"/>
      <c r="AC4065" s="39"/>
      <c r="AD4065" s="40"/>
    </row>
    <row r="4066" s="35" customFormat="1" spans="3:30">
      <c r="C4066" s="144"/>
      <c r="P4066" s="37"/>
      <c r="Q4066" s="38"/>
      <c r="AC4066" s="39"/>
      <c r="AD4066" s="40"/>
    </row>
    <row r="4067" s="35" customFormat="1" spans="3:30">
      <c r="C4067" s="144"/>
      <c r="P4067" s="37"/>
      <c r="Q4067" s="38"/>
      <c r="AC4067" s="39"/>
      <c r="AD4067" s="40"/>
    </row>
    <row r="4068" s="35" customFormat="1" spans="3:30">
      <c r="C4068" s="144"/>
      <c r="P4068" s="37"/>
      <c r="Q4068" s="38"/>
      <c r="AC4068" s="39"/>
      <c r="AD4068" s="40"/>
    </row>
    <row r="4069" s="35" customFormat="1" spans="3:30">
      <c r="C4069" s="144"/>
      <c r="P4069" s="37"/>
      <c r="Q4069" s="38"/>
      <c r="AC4069" s="39"/>
      <c r="AD4069" s="40"/>
    </row>
    <row r="4070" s="35" customFormat="1" spans="3:30">
      <c r="C4070" s="144"/>
      <c r="P4070" s="37"/>
      <c r="Q4070" s="38"/>
      <c r="AC4070" s="39"/>
      <c r="AD4070" s="40"/>
    </row>
    <row r="4071" s="35" customFormat="1" spans="3:30">
      <c r="C4071" s="144"/>
      <c r="P4071" s="37"/>
      <c r="Q4071" s="38"/>
      <c r="AC4071" s="39"/>
      <c r="AD4071" s="40"/>
    </row>
    <row r="4072" s="35" customFormat="1" spans="3:30">
      <c r="C4072" s="144"/>
      <c r="P4072" s="37"/>
      <c r="Q4072" s="38"/>
      <c r="AC4072" s="39"/>
      <c r="AD4072" s="40"/>
    </row>
    <row r="4073" s="35" customFormat="1" spans="3:30">
      <c r="C4073" s="144"/>
      <c r="P4073" s="37"/>
      <c r="Q4073" s="38"/>
      <c r="AC4073" s="39"/>
      <c r="AD4073" s="40"/>
    </row>
    <row r="4074" s="35" customFormat="1" spans="3:30">
      <c r="C4074" s="144"/>
      <c r="P4074" s="37"/>
      <c r="Q4074" s="38"/>
      <c r="AC4074" s="39"/>
      <c r="AD4074" s="40"/>
    </row>
    <row r="4075" s="35" customFormat="1" spans="3:30">
      <c r="C4075" s="144"/>
      <c r="P4075" s="37"/>
      <c r="Q4075" s="38"/>
      <c r="AC4075" s="39"/>
      <c r="AD4075" s="40"/>
    </row>
    <row r="4076" s="35" customFormat="1" spans="3:30">
      <c r="C4076" s="144"/>
      <c r="P4076" s="37"/>
      <c r="Q4076" s="38"/>
      <c r="AC4076" s="39"/>
      <c r="AD4076" s="40"/>
    </row>
    <row r="4077" s="35" customFormat="1" spans="3:30">
      <c r="C4077" s="144"/>
      <c r="P4077" s="37"/>
      <c r="Q4077" s="38"/>
      <c r="AC4077" s="39"/>
      <c r="AD4077" s="40"/>
    </row>
    <row r="4078" s="35" customFormat="1" spans="3:30">
      <c r="C4078" s="144"/>
      <c r="P4078" s="37"/>
      <c r="Q4078" s="38"/>
      <c r="AC4078" s="39"/>
      <c r="AD4078" s="40"/>
    </row>
    <row r="4079" s="35" customFormat="1" spans="3:30">
      <c r="C4079" s="144"/>
      <c r="P4079" s="37"/>
      <c r="Q4079" s="38"/>
      <c r="AC4079" s="39"/>
      <c r="AD4079" s="40"/>
    </row>
    <row r="4080" s="35" customFormat="1" spans="3:30">
      <c r="C4080" s="144"/>
      <c r="P4080" s="37"/>
      <c r="Q4080" s="38"/>
      <c r="AC4080" s="39"/>
      <c r="AD4080" s="40"/>
    </row>
    <row r="4081" s="35" customFormat="1" spans="3:30">
      <c r="C4081" s="144"/>
      <c r="P4081" s="37"/>
      <c r="Q4081" s="38"/>
      <c r="AC4081" s="39"/>
      <c r="AD4081" s="40"/>
    </row>
    <row r="4082" s="35" customFormat="1" spans="3:30">
      <c r="C4082" s="144"/>
      <c r="P4082" s="37"/>
      <c r="Q4082" s="38"/>
      <c r="AC4082" s="39"/>
      <c r="AD4082" s="40"/>
    </row>
    <row r="4083" s="35" customFormat="1" spans="3:30">
      <c r="C4083" s="144"/>
      <c r="P4083" s="37"/>
      <c r="Q4083" s="38"/>
      <c r="AC4083" s="39"/>
      <c r="AD4083" s="40"/>
    </row>
    <row r="4084" s="35" customFormat="1" spans="3:30">
      <c r="C4084" s="144"/>
      <c r="P4084" s="37"/>
      <c r="Q4084" s="38"/>
      <c r="AC4084" s="39"/>
      <c r="AD4084" s="40"/>
    </row>
    <row r="4085" s="35" customFormat="1" spans="3:30">
      <c r="C4085" s="144"/>
      <c r="P4085" s="37"/>
      <c r="Q4085" s="38"/>
      <c r="AC4085" s="39"/>
      <c r="AD4085" s="40"/>
    </row>
    <row r="4086" s="35" customFormat="1" spans="3:30">
      <c r="C4086" s="144"/>
      <c r="P4086" s="37"/>
      <c r="Q4086" s="38"/>
      <c r="AC4086" s="39"/>
      <c r="AD4086" s="40"/>
    </row>
    <row r="4087" s="35" customFormat="1" spans="3:30">
      <c r="C4087" s="144"/>
      <c r="P4087" s="37"/>
      <c r="Q4087" s="38"/>
      <c r="AC4087" s="39"/>
      <c r="AD4087" s="40"/>
    </row>
    <row r="4088" s="35" customFormat="1" spans="3:30">
      <c r="C4088" s="144"/>
      <c r="P4088" s="37"/>
      <c r="Q4088" s="38"/>
      <c r="AC4088" s="39"/>
      <c r="AD4088" s="40"/>
    </row>
    <row r="4089" s="35" customFormat="1" spans="3:30">
      <c r="C4089" s="144"/>
      <c r="P4089" s="37"/>
      <c r="Q4089" s="38"/>
      <c r="AC4089" s="39"/>
      <c r="AD4089" s="40"/>
    </row>
    <row r="4090" s="35" customFormat="1" spans="3:30">
      <c r="C4090" s="144"/>
      <c r="P4090" s="37"/>
      <c r="Q4090" s="38"/>
      <c r="AC4090" s="39"/>
      <c r="AD4090" s="40"/>
    </row>
    <row r="4091" s="35" customFormat="1" spans="3:30">
      <c r="C4091" s="144"/>
      <c r="P4091" s="37"/>
      <c r="Q4091" s="38"/>
      <c r="AC4091" s="39"/>
      <c r="AD4091" s="40"/>
    </row>
    <row r="4092" s="35" customFormat="1" spans="3:30">
      <c r="C4092" s="144"/>
      <c r="P4092" s="37"/>
      <c r="Q4092" s="38"/>
      <c r="AC4092" s="39"/>
      <c r="AD4092" s="40"/>
    </row>
    <row r="4093" s="35" customFormat="1" spans="3:30">
      <c r="C4093" s="144"/>
      <c r="P4093" s="37"/>
      <c r="Q4093" s="38"/>
      <c r="AC4093" s="39"/>
      <c r="AD4093" s="40"/>
    </row>
    <row r="4094" s="35" customFormat="1" spans="3:30">
      <c r="C4094" s="144"/>
      <c r="P4094" s="37"/>
      <c r="Q4094" s="38"/>
      <c r="AC4094" s="39"/>
      <c r="AD4094" s="40"/>
    </row>
    <row r="4095" s="35" customFormat="1" spans="3:30">
      <c r="C4095" s="144"/>
      <c r="P4095" s="37"/>
      <c r="Q4095" s="38"/>
      <c r="AC4095" s="39"/>
      <c r="AD4095" s="40"/>
    </row>
    <row r="4096" s="35" customFormat="1" spans="3:30">
      <c r="C4096" s="144"/>
      <c r="P4096" s="37"/>
      <c r="Q4096" s="38"/>
      <c r="AC4096" s="39"/>
      <c r="AD4096" s="40"/>
    </row>
    <row r="4097" s="35" customFormat="1" spans="3:30">
      <c r="C4097" s="144"/>
      <c r="P4097" s="37"/>
      <c r="Q4097" s="38"/>
      <c r="AC4097" s="39"/>
      <c r="AD4097" s="40"/>
    </row>
    <row r="4098" s="35" customFormat="1" spans="3:30">
      <c r="C4098" s="144"/>
      <c r="P4098" s="37"/>
      <c r="Q4098" s="38"/>
      <c r="AC4098" s="39"/>
      <c r="AD4098" s="40"/>
    </row>
    <row r="4099" s="35" customFormat="1" spans="3:30">
      <c r="C4099" s="144"/>
      <c r="P4099" s="37"/>
      <c r="Q4099" s="38"/>
      <c r="AC4099" s="39"/>
      <c r="AD4099" s="40"/>
    </row>
    <row r="4100" s="35" customFormat="1" spans="3:30">
      <c r="C4100" s="144"/>
      <c r="P4100" s="37"/>
      <c r="Q4100" s="38"/>
      <c r="AC4100" s="39"/>
      <c r="AD4100" s="40"/>
    </row>
    <row r="4101" s="35" customFormat="1" spans="3:30">
      <c r="C4101" s="144"/>
      <c r="P4101" s="37"/>
      <c r="Q4101" s="38"/>
      <c r="AC4101" s="39"/>
      <c r="AD4101" s="40"/>
    </row>
    <row r="4102" s="35" customFormat="1" spans="3:30">
      <c r="C4102" s="144"/>
      <c r="P4102" s="37"/>
      <c r="Q4102" s="38"/>
      <c r="AC4102" s="39"/>
      <c r="AD4102" s="40"/>
    </row>
    <row r="4103" s="35" customFormat="1" spans="3:30">
      <c r="C4103" s="144"/>
      <c r="P4103" s="37"/>
      <c r="Q4103" s="38"/>
      <c r="AC4103" s="39"/>
      <c r="AD4103" s="40"/>
    </row>
    <row r="4104" s="35" customFormat="1" spans="3:30">
      <c r="C4104" s="144"/>
      <c r="P4104" s="37"/>
      <c r="Q4104" s="38"/>
      <c r="AC4104" s="39"/>
      <c r="AD4104" s="40"/>
    </row>
    <row r="4105" s="35" customFormat="1" spans="3:30">
      <c r="C4105" s="144"/>
      <c r="P4105" s="37"/>
      <c r="Q4105" s="38"/>
      <c r="AC4105" s="39"/>
      <c r="AD4105" s="40"/>
    </row>
    <row r="4106" s="35" customFormat="1" spans="3:30">
      <c r="C4106" s="144"/>
      <c r="P4106" s="37"/>
      <c r="Q4106" s="38"/>
      <c r="AC4106" s="39"/>
      <c r="AD4106" s="40"/>
    </row>
    <row r="4107" s="35" customFormat="1" spans="3:30">
      <c r="C4107" s="144"/>
      <c r="P4107" s="37"/>
      <c r="Q4107" s="38"/>
      <c r="AC4107" s="39"/>
      <c r="AD4107" s="40"/>
    </row>
    <row r="4108" s="35" customFormat="1" spans="3:30">
      <c r="C4108" s="144"/>
      <c r="P4108" s="37"/>
      <c r="Q4108" s="38"/>
      <c r="AC4108" s="39"/>
      <c r="AD4108" s="40"/>
    </row>
    <row r="4109" s="35" customFormat="1" spans="3:30">
      <c r="C4109" s="144"/>
      <c r="P4109" s="37"/>
      <c r="Q4109" s="38"/>
      <c r="AC4109" s="39"/>
      <c r="AD4109" s="40"/>
    </row>
    <row r="4110" s="35" customFormat="1" spans="3:30">
      <c r="C4110" s="144"/>
      <c r="P4110" s="37"/>
      <c r="Q4110" s="38"/>
      <c r="AC4110" s="39"/>
      <c r="AD4110" s="40"/>
    </row>
    <row r="4111" s="35" customFormat="1" spans="3:30">
      <c r="C4111" s="144"/>
      <c r="P4111" s="37"/>
      <c r="Q4111" s="38"/>
      <c r="AC4111" s="39"/>
      <c r="AD4111" s="40"/>
    </row>
    <row r="4112" s="35" customFormat="1" spans="3:30">
      <c r="C4112" s="144"/>
      <c r="P4112" s="37"/>
      <c r="Q4112" s="38"/>
      <c r="AC4112" s="39"/>
      <c r="AD4112" s="40"/>
    </row>
    <row r="4113" s="35" customFormat="1" spans="3:30">
      <c r="C4113" s="144"/>
      <c r="P4113" s="37"/>
      <c r="Q4113" s="38"/>
      <c r="AC4113" s="39"/>
      <c r="AD4113" s="40"/>
    </row>
    <row r="4114" s="35" customFormat="1" spans="3:30">
      <c r="C4114" s="144"/>
      <c r="P4114" s="37"/>
      <c r="Q4114" s="38"/>
      <c r="AC4114" s="39"/>
      <c r="AD4114" s="40"/>
    </row>
    <row r="4115" s="35" customFormat="1" spans="3:30">
      <c r="C4115" s="144"/>
      <c r="P4115" s="37"/>
      <c r="Q4115" s="38"/>
      <c r="AC4115" s="39"/>
      <c r="AD4115" s="40"/>
    </row>
    <row r="4116" s="35" customFormat="1" spans="3:30">
      <c r="C4116" s="144"/>
      <c r="P4116" s="37"/>
      <c r="Q4116" s="38"/>
      <c r="AC4116" s="39"/>
      <c r="AD4116" s="40"/>
    </row>
    <row r="4117" s="35" customFormat="1" spans="3:30">
      <c r="C4117" s="144"/>
      <c r="P4117" s="37"/>
      <c r="Q4117" s="38"/>
      <c r="AC4117" s="39"/>
      <c r="AD4117" s="40"/>
    </row>
    <row r="4118" s="35" customFormat="1" spans="3:30">
      <c r="C4118" s="144"/>
      <c r="P4118" s="37"/>
      <c r="Q4118" s="38"/>
      <c r="AC4118" s="39"/>
      <c r="AD4118" s="40"/>
    </row>
    <row r="4119" s="35" customFormat="1" spans="3:30">
      <c r="C4119" s="144"/>
      <c r="P4119" s="37"/>
      <c r="Q4119" s="38"/>
      <c r="AC4119" s="39"/>
      <c r="AD4119" s="40"/>
    </row>
    <row r="4120" s="35" customFormat="1" spans="3:30">
      <c r="C4120" s="144"/>
      <c r="P4120" s="37"/>
      <c r="Q4120" s="38"/>
      <c r="AC4120" s="39"/>
      <c r="AD4120" s="40"/>
    </row>
    <row r="4121" s="35" customFormat="1" spans="3:30">
      <c r="C4121" s="144"/>
      <c r="P4121" s="37"/>
      <c r="Q4121" s="38"/>
      <c r="AC4121" s="39"/>
      <c r="AD4121" s="40"/>
    </row>
    <row r="4122" s="35" customFormat="1" spans="3:30">
      <c r="C4122" s="144"/>
      <c r="P4122" s="37"/>
      <c r="Q4122" s="38"/>
      <c r="AC4122" s="39"/>
      <c r="AD4122" s="40"/>
    </row>
    <row r="4123" s="35" customFormat="1" spans="3:30">
      <c r="C4123" s="144"/>
      <c r="P4123" s="37"/>
      <c r="Q4123" s="38"/>
      <c r="AC4123" s="39"/>
      <c r="AD4123" s="40"/>
    </row>
    <row r="4124" s="35" customFormat="1" spans="3:30">
      <c r="C4124" s="144"/>
      <c r="P4124" s="37"/>
      <c r="Q4124" s="38"/>
      <c r="AC4124" s="39"/>
      <c r="AD4124" s="40"/>
    </row>
    <row r="4125" s="35" customFormat="1" spans="3:30">
      <c r="C4125" s="144"/>
      <c r="P4125" s="37"/>
      <c r="Q4125" s="38"/>
      <c r="AC4125" s="39"/>
      <c r="AD4125" s="40"/>
    </row>
    <row r="4126" s="35" customFormat="1" spans="3:30">
      <c r="C4126" s="144"/>
      <c r="P4126" s="37"/>
      <c r="Q4126" s="38"/>
      <c r="AC4126" s="39"/>
      <c r="AD4126" s="40"/>
    </row>
    <row r="4127" s="35" customFormat="1" spans="3:30">
      <c r="C4127" s="144"/>
      <c r="P4127" s="37"/>
      <c r="Q4127" s="38"/>
      <c r="AC4127" s="39"/>
      <c r="AD4127" s="40"/>
    </row>
    <row r="4128" s="35" customFormat="1" spans="3:30">
      <c r="C4128" s="144"/>
      <c r="P4128" s="37"/>
      <c r="Q4128" s="38"/>
      <c r="AC4128" s="39"/>
      <c r="AD4128" s="40"/>
    </row>
    <row r="4129" s="35" customFormat="1" spans="3:30">
      <c r="C4129" s="144"/>
      <c r="P4129" s="37"/>
      <c r="Q4129" s="38"/>
      <c r="AC4129" s="39"/>
      <c r="AD4129" s="40"/>
    </row>
    <row r="4130" s="35" customFormat="1" spans="3:30">
      <c r="C4130" s="144"/>
      <c r="P4130" s="37"/>
      <c r="Q4130" s="38"/>
      <c r="AC4130" s="39"/>
      <c r="AD4130" s="40"/>
    </row>
    <row r="4131" s="35" customFormat="1" spans="3:30">
      <c r="C4131" s="144"/>
      <c r="P4131" s="37"/>
      <c r="Q4131" s="38"/>
      <c r="AC4131" s="39"/>
      <c r="AD4131" s="40"/>
    </row>
    <row r="4132" s="35" customFormat="1" spans="3:30">
      <c r="C4132" s="144"/>
      <c r="P4132" s="37"/>
      <c r="Q4132" s="38"/>
      <c r="AC4132" s="39"/>
      <c r="AD4132" s="40"/>
    </row>
    <row r="4133" s="35" customFormat="1" spans="3:30">
      <c r="C4133" s="144"/>
      <c r="P4133" s="37"/>
      <c r="Q4133" s="38"/>
      <c r="AC4133" s="39"/>
      <c r="AD4133" s="40"/>
    </row>
    <row r="4134" s="35" customFormat="1" spans="3:30">
      <c r="C4134" s="144"/>
      <c r="P4134" s="37"/>
      <c r="Q4134" s="38"/>
      <c r="AC4134" s="39"/>
      <c r="AD4134" s="40"/>
    </row>
    <row r="4135" s="35" customFormat="1" spans="3:30">
      <c r="C4135" s="144"/>
      <c r="P4135" s="37"/>
      <c r="Q4135" s="38"/>
      <c r="AC4135" s="39"/>
      <c r="AD4135" s="40"/>
    </row>
    <row r="4136" s="35" customFormat="1" spans="3:30">
      <c r="C4136" s="144"/>
      <c r="P4136" s="37"/>
      <c r="Q4136" s="38"/>
      <c r="AC4136" s="39"/>
      <c r="AD4136" s="40"/>
    </row>
    <row r="4137" s="35" customFormat="1" spans="3:30">
      <c r="C4137" s="144"/>
      <c r="P4137" s="37"/>
      <c r="Q4137" s="38"/>
      <c r="AC4137" s="39"/>
      <c r="AD4137" s="40"/>
    </row>
    <row r="4138" s="35" customFormat="1" spans="3:30">
      <c r="C4138" s="144"/>
      <c r="P4138" s="37"/>
      <c r="Q4138" s="38"/>
      <c r="AC4138" s="39"/>
      <c r="AD4138" s="40"/>
    </row>
    <row r="4139" s="35" customFormat="1" spans="3:30">
      <c r="C4139" s="144"/>
      <c r="P4139" s="37"/>
      <c r="Q4139" s="38"/>
      <c r="AC4139" s="39"/>
      <c r="AD4139" s="40"/>
    </row>
    <row r="4140" s="35" customFormat="1" spans="3:30">
      <c r="C4140" s="144"/>
      <c r="P4140" s="37"/>
      <c r="Q4140" s="38"/>
      <c r="AC4140" s="39"/>
      <c r="AD4140" s="40"/>
    </row>
    <row r="4141" s="35" customFormat="1" spans="3:30">
      <c r="C4141" s="144"/>
      <c r="P4141" s="37"/>
      <c r="Q4141" s="38"/>
      <c r="AC4141" s="39"/>
      <c r="AD4141" s="40"/>
    </row>
    <row r="4142" s="35" customFormat="1" spans="3:30">
      <c r="C4142" s="144"/>
      <c r="P4142" s="37"/>
      <c r="Q4142" s="38"/>
      <c r="AC4142" s="39"/>
      <c r="AD4142" s="40"/>
    </row>
    <row r="4143" s="35" customFormat="1" spans="3:30">
      <c r="C4143" s="144"/>
      <c r="P4143" s="37"/>
      <c r="Q4143" s="38"/>
      <c r="AC4143" s="39"/>
      <c r="AD4143" s="40"/>
    </row>
    <row r="4144" s="35" customFormat="1" spans="3:30">
      <c r="C4144" s="144"/>
      <c r="P4144" s="37"/>
      <c r="Q4144" s="38"/>
      <c r="AC4144" s="39"/>
      <c r="AD4144" s="40"/>
    </row>
    <row r="4145" s="35" customFormat="1" spans="3:30">
      <c r="C4145" s="144"/>
      <c r="P4145" s="37"/>
      <c r="Q4145" s="38"/>
      <c r="AC4145" s="39"/>
      <c r="AD4145" s="40"/>
    </row>
    <row r="4146" s="35" customFormat="1" spans="3:30">
      <c r="C4146" s="144"/>
      <c r="P4146" s="37"/>
      <c r="Q4146" s="38"/>
      <c r="AC4146" s="39"/>
      <c r="AD4146" s="40"/>
    </row>
    <row r="4147" s="35" customFormat="1" spans="3:30">
      <c r="C4147" s="144"/>
      <c r="P4147" s="37"/>
      <c r="Q4147" s="38"/>
      <c r="AC4147" s="39"/>
      <c r="AD4147" s="40"/>
    </row>
    <row r="4148" s="35" customFormat="1" spans="3:30">
      <c r="C4148" s="144"/>
      <c r="P4148" s="37"/>
      <c r="Q4148" s="38"/>
      <c r="AC4148" s="39"/>
      <c r="AD4148" s="40"/>
    </row>
    <row r="4149" s="35" customFormat="1" spans="3:30">
      <c r="C4149" s="144"/>
      <c r="P4149" s="37"/>
      <c r="Q4149" s="38"/>
      <c r="AC4149" s="39"/>
      <c r="AD4149" s="40"/>
    </row>
    <row r="4150" s="35" customFormat="1" spans="3:30">
      <c r="C4150" s="144"/>
      <c r="P4150" s="37"/>
      <c r="Q4150" s="38"/>
      <c r="AC4150" s="39"/>
      <c r="AD4150" s="40"/>
    </row>
    <row r="4151" s="35" customFormat="1" spans="3:30">
      <c r="C4151" s="144"/>
      <c r="P4151" s="37"/>
      <c r="Q4151" s="38"/>
      <c r="AC4151" s="39"/>
      <c r="AD4151" s="40"/>
    </row>
    <row r="4152" s="35" customFormat="1" spans="3:30">
      <c r="C4152" s="144"/>
      <c r="P4152" s="37"/>
      <c r="Q4152" s="38"/>
      <c r="AC4152" s="39"/>
      <c r="AD4152" s="40"/>
    </row>
    <row r="4153" s="35" customFormat="1" spans="3:30">
      <c r="C4153" s="144"/>
      <c r="P4153" s="37"/>
      <c r="Q4153" s="38"/>
      <c r="AC4153" s="39"/>
      <c r="AD4153" s="40"/>
    </row>
    <row r="4154" s="35" customFormat="1" spans="3:30">
      <c r="C4154" s="144"/>
      <c r="P4154" s="37"/>
      <c r="Q4154" s="38"/>
      <c r="AC4154" s="39"/>
      <c r="AD4154" s="40"/>
    </row>
    <row r="4155" s="35" customFormat="1" spans="3:30">
      <c r="C4155" s="144"/>
      <c r="P4155" s="37"/>
      <c r="Q4155" s="38"/>
      <c r="AC4155" s="39"/>
      <c r="AD4155" s="40"/>
    </row>
    <row r="4156" s="35" customFormat="1" spans="3:30">
      <c r="C4156" s="144"/>
      <c r="P4156" s="37"/>
      <c r="Q4156" s="38"/>
      <c r="AC4156" s="39"/>
      <c r="AD4156" s="40"/>
    </row>
    <row r="4157" s="35" customFormat="1" spans="3:30">
      <c r="C4157" s="144"/>
      <c r="P4157" s="37"/>
      <c r="Q4157" s="38"/>
      <c r="AC4157" s="39"/>
      <c r="AD4157" s="40"/>
    </row>
    <row r="4158" s="35" customFormat="1" spans="3:30">
      <c r="C4158" s="144"/>
      <c r="P4158" s="37"/>
      <c r="Q4158" s="38"/>
      <c r="AC4158" s="39"/>
      <c r="AD4158" s="40"/>
    </row>
    <row r="4159" s="35" customFormat="1" spans="3:30">
      <c r="C4159" s="144"/>
      <c r="P4159" s="37"/>
      <c r="Q4159" s="38"/>
      <c r="AC4159" s="39"/>
      <c r="AD4159" s="40"/>
    </row>
    <row r="4160" s="35" customFormat="1" spans="3:30">
      <c r="C4160" s="144"/>
      <c r="P4160" s="37"/>
      <c r="Q4160" s="38"/>
      <c r="AC4160" s="39"/>
      <c r="AD4160" s="40"/>
    </row>
    <row r="4161" s="35" customFormat="1" spans="3:30">
      <c r="C4161" s="144"/>
      <c r="P4161" s="37"/>
      <c r="Q4161" s="38"/>
      <c r="AC4161" s="39"/>
      <c r="AD4161" s="40"/>
    </row>
    <row r="4162" s="35" customFormat="1" spans="3:30">
      <c r="C4162" s="144"/>
      <c r="P4162" s="37"/>
      <c r="Q4162" s="38"/>
      <c r="AC4162" s="39"/>
      <c r="AD4162" s="40"/>
    </row>
    <row r="4163" s="35" customFormat="1" spans="3:30">
      <c r="C4163" s="144"/>
      <c r="P4163" s="37"/>
      <c r="Q4163" s="38"/>
      <c r="AC4163" s="39"/>
      <c r="AD4163" s="40"/>
    </row>
    <row r="4164" s="35" customFormat="1" spans="3:30">
      <c r="C4164" s="144"/>
      <c r="P4164" s="37"/>
      <c r="Q4164" s="38"/>
      <c r="AC4164" s="39"/>
      <c r="AD4164" s="40"/>
    </row>
    <row r="4165" s="35" customFormat="1" spans="3:30">
      <c r="C4165" s="144"/>
      <c r="P4165" s="37"/>
      <c r="Q4165" s="38"/>
      <c r="AC4165" s="39"/>
      <c r="AD4165" s="40"/>
    </row>
    <row r="4166" s="35" customFormat="1" spans="3:30">
      <c r="C4166" s="144"/>
      <c r="P4166" s="37"/>
      <c r="Q4166" s="38"/>
      <c r="AC4166" s="39"/>
      <c r="AD4166" s="40"/>
    </row>
    <row r="4167" s="35" customFormat="1" spans="3:30">
      <c r="C4167" s="144"/>
      <c r="P4167" s="37"/>
      <c r="Q4167" s="38"/>
      <c r="AC4167" s="39"/>
      <c r="AD4167" s="40"/>
    </row>
    <row r="4168" s="35" customFormat="1" spans="3:30">
      <c r="C4168" s="144"/>
      <c r="P4168" s="37"/>
      <c r="Q4168" s="38"/>
      <c r="AC4168" s="39"/>
      <c r="AD4168" s="40"/>
    </row>
    <row r="4169" s="35" customFormat="1" spans="3:30">
      <c r="C4169" s="144"/>
      <c r="P4169" s="37"/>
      <c r="Q4169" s="38"/>
      <c r="AC4169" s="39"/>
      <c r="AD4169" s="40"/>
    </row>
    <row r="4170" s="35" customFormat="1" spans="3:30">
      <c r="C4170" s="144"/>
      <c r="P4170" s="37"/>
      <c r="Q4170" s="38"/>
      <c r="AC4170" s="39"/>
      <c r="AD4170" s="40"/>
    </row>
    <row r="4171" s="35" customFormat="1" spans="3:30">
      <c r="C4171" s="144"/>
      <c r="P4171" s="37"/>
      <c r="Q4171" s="38"/>
      <c r="AC4171" s="39"/>
      <c r="AD4171" s="40"/>
    </row>
    <row r="4172" s="35" customFormat="1" spans="3:30">
      <c r="C4172" s="144"/>
      <c r="P4172" s="37"/>
      <c r="Q4172" s="38"/>
      <c r="AC4172" s="39"/>
      <c r="AD4172" s="40"/>
    </row>
    <row r="4173" s="35" customFormat="1" spans="3:30">
      <c r="C4173" s="144"/>
      <c r="P4173" s="37"/>
      <c r="Q4173" s="38"/>
      <c r="AC4173" s="39"/>
      <c r="AD4173" s="40"/>
    </row>
    <row r="4174" s="35" customFormat="1" spans="3:30">
      <c r="C4174" s="144"/>
      <c r="P4174" s="37"/>
      <c r="Q4174" s="38"/>
      <c r="AC4174" s="39"/>
      <c r="AD4174" s="40"/>
    </row>
    <row r="4175" s="35" customFormat="1" spans="3:30">
      <c r="C4175" s="144"/>
      <c r="P4175" s="37"/>
      <c r="Q4175" s="38"/>
      <c r="AC4175" s="39"/>
      <c r="AD4175" s="40"/>
    </row>
    <row r="4176" s="35" customFormat="1" spans="3:30">
      <c r="C4176" s="144"/>
      <c r="P4176" s="37"/>
      <c r="Q4176" s="38"/>
      <c r="AC4176" s="39"/>
      <c r="AD4176" s="40"/>
    </row>
    <row r="4177" s="35" customFormat="1" spans="3:30">
      <c r="C4177" s="144"/>
      <c r="P4177" s="37"/>
      <c r="Q4177" s="38"/>
      <c r="AC4177" s="39"/>
      <c r="AD4177" s="40"/>
    </row>
    <row r="4178" s="35" customFormat="1" spans="3:30">
      <c r="C4178" s="144"/>
      <c r="P4178" s="37"/>
      <c r="Q4178" s="38"/>
      <c r="AC4178" s="39"/>
      <c r="AD4178" s="40"/>
    </row>
    <row r="4179" s="35" customFormat="1" spans="3:30">
      <c r="C4179" s="144"/>
      <c r="P4179" s="37"/>
      <c r="Q4179" s="38"/>
      <c r="AC4179" s="39"/>
      <c r="AD4179" s="40"/>
    </row>
    <row r="4180" s="35" customFormat="1" spans="3:30">
      <c r="C4180" s="144"/>
      <c r="P4180" s="37"/>
      <c r="Q4180" s="38"/>
      <c r="AC4180" s="39"/>
      <c r="AD4180" s="40"/>
    </row>
    <row r="4181" s="35" customFormat="1" spans="3:30">
      <c r="C4181" s="144"/>
      <c r="P4181" s="37"/>
      <c r="Q4181" s="38"/>
      <c r="AC4181" s="39"/>
      <c r="AD4181" s="40"/>
    </row>
    <row r="4182" s="35" customFormat="1" spans="3:30">
      <c r="C4182" s="144"/>
      <c r="P4182" s="37"/>
      <c r="Q4182" s="38"/>
      <c r="AC4182" s="39"/>
      <c r="AD4182" s="40"/>
    </row>
    <row r="4183" s="35" customFormat="1" spans="3:30">
      <c r="C4183" s="144"/>
      <c r="P4183" s="37"/>
      <c r="Q4183" s="38"/>
      <c r="AC4183" s="39"/>
      <c r="AD4183" s="40"/>
    </row>
    <row r="4184" s="35" customFormat="1" spans="3:30">
      <c r="C4184" s="144"/>
      <c r="P4184" s="37"/>
      <c r="Q4184" s="38"/>
      <c r="AC4184" s="39"/>
      <c r="AD4184" s="40"/>
    </row>
    <row r="4185" s="35" customFormat="1" spans="3:30">
      <c r="C4185" s="144"/>
      <c r="P4185" s="37"/>
      <c r="Q4185" s="38"/>
      <c r="AC4185" s="39"/>
      <c r="AD4185" s="40"/>
    </row>
    <row r="4186" s="35" customFormat="1" spans="3:30">
      <c r="C4186" s="144"/>
      <c r="P4186" s="37"/>
      <c r="Q4186" s="38"/>
      <c r="AC4186" s="39"/>
      <c r="AD4186" s="40"/>
    </row>
    <row r="4187" s="35" customFormat="1" spans="3:30">
      <c r="C4187" s="144"/>
      <c r="P4187" s="37"/>
      <c r="Q4187" s="38"/>
      <c r="AC4187" s="39"/>
      <c r="AD4187" s="40"/>
    </row>
    <row r="4188" s="35" customFormat="1" spans="3:30">
      <c r="C4188" s="144"/>
      <c r="P4188" s="37"/>
      <c r="Q4188" s="38"/>
      <c r="AC4188" s="39"/>
      <c r="AD4188" s="40"/>
    </row>
    <row r="4189" s="35" customFormat="1" spans="3:30">
      <c r="C4189" s="144"/>
      <c r="P4189" s="37"/>
      <c r="Q4189" s="38"/>
      <c r="AC4189" s="39"/>
      <c r="AD4189" s="40"/>
    </row>
    <row r="4190" s="35" customFormat="1" spans="3:30">
      <c r="C4190" s="144"/>
      <c r="P4190" s="37"/>
      <c r="Q4190" s="38"/>
      <c r="AC4190" s="39"/>
      <c r="AD4190" s="40"/>
    </row>
    <row r="4191" s="35" customFormat="1" spans="3:30">
      <c r="C4191" s="144"/>
      <c r="P4191" s="37"/>
      <c r="Q4191" s="38"/>
      <c r="AC4191" s="39"/>
      <c r="AD4191" s="40"/>
    </row>
    <row r="4192" s="35" customFormat="1" spans="3:30">
      <c r="C4192" s="144"/>
      <c r="P4192" s="37"/>
      <c r="Q4192" s="38"/>
      <c r="AC4192" s="39"/>
      <c r="AD4192" s="40"/>
    </row>
    <row r="4193" s="35" customFormat="1" spans="3:30">
      <c r="C4193" s="144"/>
      <c r="P4193" s="37"/>
      <c r="Q4193" s="38"/>
      <c r="AC4193" s="39"/>
      <c r="AD4193" s="40"/>
    </row>
    <row r="4194" s="35" customFormat="1" spans="3:30">
      <c r="C4194" s="144"/>
      <c r="P4194" s="37"/>
      <c r="Q4194" s="38"/>
      <c r="AC4194" s="39"/>
      <c r="AD4194" s="40"/>
    </row>
    <row r="4195" s="35" customFormat="1" spans="3:30">
      <c r="C4195" s="144"/>
      <c r="P4195" s="37"/>
      <c r="Q4195" s="38"/>
      <c r="AC4195" s="39"/>
      <c r="AD4195" s="40"/>
    </row>
    <row r="4196" s="35" customFormat="1" spans="3:30">
      <c r="C4196" s="144"/>
      <c r="P4196" s="37"/>
      <c r="Q4196" s="38"/>
      <c r="AC4196" s="39"/>
      <c r="AD4196" s="40"/>
    </row>
    <row r="4197" s="35" customFormat="1" spans="3:30">
      <c r="C4197" s="144"/>
      <c r="P4197" s="37"/>
      <c r="Q4197" s="38"/>
      <c r="AC4197" s="39"/>
      <c r="AD4197" s="40"/>
    </row>
    <row r="4198" s="35" customFormat="1" spans="3:30">
      <c r="C4198" s="144"/>
      <c r="P4198" s="37"/>
      <c r="Q4198" s="38"/>
      <c r="AC4198" s="39"/>
      <c r="AD4198" s="40"/>
    </row>
    <row r="4199" s="35" customFormat="1" spans="3:30">
      <c r="C4199" s="144"/>
      <c r="P4199" s="37"/>
      <c r="Q4199" s="38"/>
      <c r="AC4199" s="39"/>
      <c r="AD4199" s="40"/>
    </row>
    <row r="4200" s="35" customFormat="1" spans="3:30">
      <c r="C4200" s="144"/>
      <c r="P4200" s="37"/>
      <c r="Q4200" s="38"/>
      <c r="AC4200" s="39"/>
      <c r="AD4200" s="40"/>
    </row>
    <row r="4201" s="35" customFormat="1" spans="3:30">
      <c r="C4201" s="144"/>
      <c r="P4201" s="37"/>
      <c r="Q4201" s="38"/>
      <c r="AC4201" s="39"/>
      <c r="AD4201" s="40"/>
    </row>
    <row r="4202" s="35" customFormat="1" spans="3:30">
      <c r="C4202" s="144"/>
      <c r="P4202" s="37"/>
      <c r="Q4202" s="38"/>
      <c r="AC4202" s="39"/>
      <c r="AD4202" s="40"/>
    </row>
    <row r="4203" s="35" customFormat="1" spans="3:30">
      <c r="C4203" s="144"/>
      <c r="P4203" s="37"/>
      <c r="Q4203" s="38"/>
      <c r="AC4203" s="39"/>
      <c r="AD4203" s="40"/>
    </row>
    <row r="4204" s="35" customFormat="1" spans="3:30">
      <c r="C4204" s="144"/>
      <c r="P4204" s="37"/>
      <c r="Q4204" s="38"/>
      <c r="AC4204" s="39"/>
      <c r="AD4204" s="40"/>
    </row>
    <row r="4205" s="35" customFormat="1" spans="3:30">
      <c r="C4205" s="144"/>
      <c r="P4205" s="37"/>
      <c r="Q4205" s="38"/>
      <c r="AC4205" s="39"/>
      <c r="AD4205" s="40"/>
    </row>
    <row r="4206" s="35" customFormat="1" spans="3:30">
      <c r="C4206" s="144"/>
      <c r="P4206" s="37"/>
      <c r="Q4206" s="38"/>
      <c r="AC4206" s="39"/>
      <c r="AD4206" s="40"/>
    </row>
    <row r="4207" s="35" customFormat="1" spans="3:30">
      <c r="C4207" s="144"/>
      <c r="P4207" s="37"/>
      <c r="Q4207" s="38"/>
      <c r="AC4207" s="39"/>
      <c r="AD4207" s="40"/>
    </row>
    <row r="4208" s="35" customFormat="1" spans="3:30">
      <c r="C4208" s="144"/>
      <c r="P4208" s="37"/>
      <c r="Q4208" s="38"/>
      <c r="AC4208" s="39"/>
      <c r="AD4208" s="40"/>
    </row>
    <row r="4209" s="35" customFormat="1" spans="3:30">
      <c r="C4209" s="144"/>
      <c r="P4209" s="37"/>
      <c r="Q4209" s="38"/>
      <c r="AC4209" s="39"/>
      <c r="AD4209" s="40"/>
    </row>
    <row r="4210" s="35" customFormat="1" spans="3:30">
      <c r="C4210" s="144"/>
      <c r="P4210" s="37"/>
      <c r="Q4210" s="38"/>
      <c r="AC4210" s="39"/>
      <c r="AD4210" s="40"/>
    </row>
    <row r="4211" s="35" customFormat="1" spans="3:30">
      <c r="C4211" s="144"/>
      <c r="P4211" s="37"/>
      <c r="Q4211" s="38"/>
      <c r="AC4211" s="39"/>
      <c r="AD4211" s="40"/>
    </row>
    <row r="4212" s="35" customFormat="1" spans="3:30">
      <c r="C4212" s="144"/>
      <c r="P4212" s="37"/>
      <c r="Q4212" s="38"/>
      <c r="AC4212" s="39"/>
      <c r="AD4212" s="40"/>
    </row>
    <row r="4213" s="35" customFormat="1" spans="3:30">
      <c r="C4213" s="144"/>
      <c r="P4213" s="37"/>
      <c r="Q4213" s="38"/>
      <c r="AC4213" s="39"/>
      <c r="AD4213" s="40"/>
    </row>
    <row r="4214" s="35" customFormat="1" spans="3:30">
      <c r="C4214" s="144"/>
      <c r="P4214" s="37"/>
      <c r="Q4214" s="38"/>
      <c r="AC4214" s="39"/>
      <c r="AD4214" s="40"/>
    </row>
    <row r="4215" s="35" customFormat="1" spans="3:30">
      <c r="C4215" s="144"/>
      <c r="P4215" s="37"/>
      <c r="Q4215" s="38"/>
      <c r="AC4215" s="39"/>
      <c r="AD4215" s="40"/>
    </row>
    <row r="4216" s="35" customFormat="1" spans="3:30">
      <c r="C4216" s="144"/>
      <c r="P4216" s="37"/>
      <c r="Q4216" s="38"/>
      <c r="AC4216" s="39"/>
      <c r="AD4216" s="40"/>
    </row>
    <row r="4217" s="35" customFormat="1" spans="3:30">
      <c r="C4217" s="144"/>
      <c r="P4217" s="37"/>
      <c r="Q4217" s="38"/>
      <c r="AC4217" s="39"/>
      <c r="AD4217" s="40"/>
    </row>
    <row r="4218" s="35" customFormat="1" spans="3:30">
      <c r="C4218" s="144"/>
      <c r="P4218" s="37"/>
      <c r="Q4218" s="38"/>
      <c r="AC4218" s="39"/>
      <c r="AD4218" s="40"/>
    </row>
    <row r="4219" s="35" customFormat="1" spans="3:30">
      <c r="C4219" s="144"/>
      <c r="P4219" s="37"/>
      <c r="Q4219" s="38"/>
      <c r="AC4219" s="39"/>
      <c r="AD4219" s="40"/>
    </row>
    <row r="4220" s="35" customFormat="1" spans="3:30">
      <c r="C4220" s="144"/>
      <c r="P4220" s="37"/>
      <c r="Q4220" s="38"/>
      <c r="AC4220" s="39"/>
      <c r="AD4220" s="40"/>
    </row>
    <row r="4221" s="35" customFormat="1" spans="3:30">
      <c r="C4221" s="144"/>
      <c r="P4221" s="37"/>
      <c r="Q4221" s="38"/>
      <c r="AC4221" s="39"/>
      <c r="AD4221" s="40"/>
    </row>
    <row r="4222" s="35" customFormat="1" spans="3:30">
      <c r="C4222" s="144"/>
      <c r="P4222" s="37"/>
      <c r="Q4222" s="38"/>
      <c r="AC4222" s="39"/>
      <c r="AD4222" s="40"/>
    </row>
    <row r="4223" s="35" customFormat="1" spans="3:30">
      <c r="C4223" s="144"/>
      <c r="P4223" s="37"/>
      <c r="Q4223" s="38"/>
      <c r="AC4223" s="39"/>
      <c r="AD4223" s="40"/>
    </row>
    <row r="4224" s="35" customFormat="1" spans="3:30">
      <c r="C4224" s="144"/>
      <c r="P4224" s="37"/>
      <c r="Q4224" s="38"/>
      <c r="AC4224" s="39"/>
      <c r="AD4224" s="40"/>
    </row>
    <row r="4225" s="35" customFormat="1" spans="3:30">
      <c r="C4225" s="144"/>
      <c r="P4225" s="37"/>
      <c r="Q4225" s="38"/>
      <c r="AC4225" s="39"/>
      <c r="AD4225" s="40"/>
    </row>
    <row r="4226" s="35" customFormat="1" spans="3:30">
      <c r="C4226" s="144"/>
      <c r="P4226" s="37"/>
      <c r="Q4226" s="38"/>
      <c r="AC4226" s="39"/>
      <c r="AD4226" s="40"/>
    </row>
    <row r="4227" s="35" customFormat="1" spans="3:30">
      <c r="C4227" s="144"/>
      <c r="P4227" s="37"/>
      <c r="Q4227" s="38"/>
      <c r="AC4227" s="39"/>
      <c r="AD4227" s="40"/>
    </row>
    <row r="4228" s="35" customFormat="1" spans="3:30">
      <c r="C4228" s="144"/>
      <c r="P4228" s="37"/>
      <c r="Q4228" s="38"/>
      <c r="AC4228" s="39"/>
      <c r="AD4228" s="40"/>
    </row>
    <row r="4229" s="35" customFormat="1" spans="3:30">
      <c r="C4229" s="144"/>
      <c r="P4229" s="37"/>
      <c r="Q4229" s="38"/>
      <c r="AC4229" s="39"/>
      <c r="AD4229" s="40"/>
    </row>
    <row r="4230" s="35" customFormat="1" spans="3:30">
      <c r="C4230" s="144"/>
      <c r="P4230" s="37"/>
      <c r="Q4230" s="38"/>
      <c r="AC4230" s="39"/>
      <c r="AD4230" s="40"/>
    </row>
    <row r="4231" s="35" customFormat="1" spans="3:30">
      <c r="C4231" s="144"/>
      <c r="P4231" s="37"/>
      <c r="Q4231" s="38"/>
      <c r="AC4231" s="39"/>
      <c r="AD4231" s="40"/>
    </row>
    <row r="4232" s="35" customFormat="1" spans="3:30">
      <c r="C4232" s="144"/>
      <c r="P4232" s="37"/>
      <c r="Q4232" s="38"/>
      <c r="AC4232" s="39"/>
      <c r="AD4232" s="40"/>
    </row>
    <row r="4233" s="35" customFormat="1" spans="3:30">
      <c r="C4233" s="144"/>
      <c r="P4233" s="37"/>
      <c r="Q4233" s="38"/>
      <c r="AC4233" s="39"/>
      <c r="AD4233" s="40"/>
    </row>
    <row r="4234" s="35" customFormat="1" spans="3:30">
      <c r="C4234" s="144"/>
      <c r="P4234" s="37"/>
      <c r="Q4234" s="38"/>
      <c r="AC4234" s="39"/>
      <c r="AD4234" s="40"/>
    </row>
    <row r="4235" s="35" customFormat="1" spans="3:30">
      <c r="C4235" s="144"/>
      <c r="P4235" s="37"/>
      <c r="Q4235" s="38"/>
      <c r="AC4235" s="39"/>
      <c r="AD4235" s="40"/>
    </row>
    <row r="4236" s="35" customFormat="1" spans="3:30">
      <c r="C4236" s="144"/>
      <c r="P4236" s="37"/>
      <c r="Q4236" s="38"/>
      <c r="AC4236" s="39"/>
      <c r="AD4236" s="40"/>
    </row>
    <row r="4237" s="35" customFormat="1" spans="3:30">
      <c r="C4237" s="144"/>
      <c r="P4237" s="37"/>
      <c r="Q4237" s="38"/>
      <c r="AC4237" s="39"/>
      <c r="AD4237" s="40"/>
    </row>
    <row r="4238" s="35" customFormat="1" spans="3:30">
      <c r="C4238" s="144"/>
      <c r="P4238" s="37"/>
      <c r="Q4238" s="38"/>
      <c r="AC4238" s="39"/>
      <c r="AD4238" s="40"/>
    </row>
    <row r="4239" s="35" customFormat="1" spans="3:30">
      <c r="C4239" s="144"/>
      <c r="P4239" s="37"/>
      <c r="Q4239" s="38"/>
      <c r="AC4239" s="39"/>
      <c r="AD4239" s="40"/>
    </row>
    <row r="4240" s="35" customFormat="1" spans="3:30">
      <c r="C4240" s="144"/>
      <c r="P4240" s="37"/>
      <c r="Q4240" s="38"/>
      <c r="AC4240" s="39"/>
      <c r="AD4240" s="40"/>
    </row>
    <row r="4241" s="35" customFormat="1" spans="3:30">
      <c r="C4241" s="144"/>
      <c r="P4241" s="37"/>
      <c r="Q4241" s="38"/>
      <c r="AC4241" s="39"/>
      <c r="AD4241" s="40"/>
    </row>
    <row r="4242" s="35" customFormat="1" spans="3:30">
      <c r="C4242" s="144"/>
      <c r="P4242" s="37"/>
      <c r="Q4242" s="38"/>
      <c r="AC4242" s="39"/>
      <c r="AD4242" s="40"/>
    </row>
    <row r="4243" s="35" customFormat="1" spans="3:30">
      <c r="C4243" s="144"/>
      <c r="P4243" s="37"/>
      <c r="Q4243" s="38"/>
      <c r="AC4243" s="39"/>
      <c r="AD4243" s="40"/>
    </row>
    <row r="4244" s="35" customFormat="1" spans="3:30">
      <c r="C4244" s="144"/>
      <c r="P4244" s="37"/>
      <c r="Q4244" s="38"/>
      <c r="AC4244" s="39"/>
      <c r="AD4244" s="40"/>
    </row>
    <row r="4245" s="35" customFormat="1" spans="3:30">
      <c r="C4245" s="144"/>
      <c r="P4245" s="37"/>
      <c r="Q4245" s="38"/>
      <c r="AC4245" s="39"/>
      <c r="AD4245" s="40"/>
    </row>
    <row r="4246" s="35" customFormat="1" spans="3:30">
      <c r="C4246" s="144"/>
      <c r="P4246" s="37"/>
      <c r="Q4246" s="38"/>
      <c r="AC4246" s="39"/>
      <c r="AD4246" s="40"/>
    </row>
    <row r="4247" s="35" customFormat="1" spans="3:30">
      <c r="C4247" s="144"/>
      <c r="P4247" s="37"/>
      <c r="Q4247" s="38"/>
      <c r="AC4247" s="39"/>
      <c r="AD4247" s="40"/>
    </row>
    <row r="4248" s="35" customFormat="1" spans="3:30">
      <c r="C4248" s="144"/>
      <c r="P4248" s="37"/>
      <c r="Q4248" s="38"/>
      <c r="AC4248" s="39"/>
      <c r="AD4248" s="40"/>
    </row>
    <row r="4249" s="35" customFormat="1" spans="3:30">
      <c r="C4249" s="144"/>
      <c r="P4249" s="37"/>
      <c r="Q4249" s="38"/>
      <c r="AC4249" s="39"/>
      <c r="AD4249" s="40"/>
    </row>
    <row r="4250" s="35" customFormat="1" spans="3:30">
      <c r="C4250" s="144"/>
      <c r="P4250" s="37"/>
      <c r="Q4250" s="38"/>
      <c r="AC4250" s="39"/>
      <c r="AD4250" s="40"/>
    </row>
    <row r="4251" s="35" customFormat="1" spans="3:30">
      <c r="C4251" s="144"/>
      <c r="P4251" s="37"/>
      <c r="Q4251" s="38"/>
      <c r="AC4251" s="39"/>
      <c r="AD4251" s="40"/>
    </row>
    <row r="4252" s="35" customFormat="1" spans="3:30">
      <c r="C4252" s="144"/>
      <c r="P4252" s="37"/>
      <c r="Q4252" s="38"/>
      <c r="AC4252" s="39"/>
      <c r="AD4252" s="40"/>
    </row>
    <row r="4253" s="35" customFormat="1" spans="3:30">
      <c r="C4253" s="144"/>
      <c r="P4253" s="37"/>
      <c r="Q4253" s="38"/>
      <c r="AC4253" s="39"/>
      <c r="AD4253" s="40"/>
    </row>
    <row r="4254" s="35" customFormat="1" spans="3:30">
      <c r="C4254" s="144"/>
      <c r="P4254" s="37"/>
      <c r="Q4254" s="38"/>
      <c r="AC4254" s="39"/>
      <c r="AD4254" s="40"/>
    </row>
    <row r="4255" s="35" customFormat="1" spans="3:30">
      <c r="C4255" s="144"/>
      <c r="P4255" s="37"/>
      <c r="Q4255" s="38"/>
      <c r="AC4255" s="39"/>
      <c r="AD4255" s="40"/>
    </row>
    <row r="4256" s="35" customFormat="1" spans="3:30">
      <c r="C4256" s="144"/>
      <c r="P4256" s="37"/>
      <c r="Q4256" s="38"/>
      <c r="AC4256" s="39"/>
      <c r="AD4256" s="40"/>
    </row>
    <row r="4257" s="35" customFormat="1" spans="3:30">
      <c r="C4257" s="144"/>
      <c r="P4257" s="37"/>
      <c r="Q4257" s="38"/>
      <c r="AC4257" s="39"/>
      <c r="AD4257" s="40"/>
    </row>
    <row r="4258" s="35" customFormat="1" spans="3:30">
      <c r="C4258" s="144"/>
      <c r="P4258" s="37"/>
      <c r="Q4258" s="38"/>
      <c r="AC4258" s="39"/>
      <c r="AD4258" s="40"/>
    </row>
    <row r="4259" s="35" customFormat="1" spans="3:30">
      <c r="C4259" s="144"/>
      <c r="P4259" s="37"/>
      <c r="Q4259" s="38"/>
      <c r="AC4259" s="39"/>
      <c r="AD4259" s="40"/>
    </row>
    <row r="4260" s="35" customFormat="1" spans="3:30">
      <c r="C4260" s="144"/>
      <c r="P4260" s="37"/>
      <c r="Q4260" s="38"/>
      <c r="AC4260" s="39"/>
      <c r="AD4260" s="40"/>
    </row>
    <row r="4261" s="35" customFormat="1" spans="3:30">
      <c r="C4261" s="144"/>
      <c r="P4261" s="37"/>
      <c r="Q4261" s="38"/>
      <c r="AC4261" s="39"/>
      <c r="AD4261" s="40"/>
    </row>
    <row r="4262" s="35" customFormat="1" spans="3:30">
      <c r="C4262" s="144"/>
      <c r="P4262" s="37"/>
      <c r="Q4262" s="38"/>
      <c r="AC4262" s="39"/>
      <c r="AD4262" s="40"/>
    </row>
    <row r="4263" s="35" customFormat="1" spans="3:30">
      <c r="C4263" s="144"/>
      <c r="P4263" s="37"/>
      <c r="Q4263" s="38"/>
      <c r="AC4263" s="39"/>
      <c r="AD4263" s="40"/>
    </row>
    <row r="4264" s="35" customFormat="1" spans="3:30">
      <c r="C4264" s="144"/>
      <c r="P4264" s="37"/>
      <c r="Q4264" s="38"/>
      <c r="AC4264" s="39"/>
      <c r="AD4264" s="40"/>
    </row>
    <row r="4265" s="35" customFormat="1" spans="3:30">
      <c r="C4265" s="144"/>
      <c r="P4265" s="37"/>
      <c r="Q4265" s="38"/>
      <c r="AC4265" s="39"/>
      <c r="AD4265" s="40"/>
    </row>
    <row r="4266" s="35" customFormat="1" spans="3:30">
      <c r="C4266" s="144"/>
      <c r="P4266" s="37"/>
      <c r="Q4266" s="38"/>
      <c r="AC4266" s="39"/>
      <c r="AD4266" s="40"/>
    </row>
    <row r="4267" s="35" customFormat="1" spans="3:30">
      <c r="C4267" s="144"/>
      <c r="P4267" s="37"/>
      <c r="Q4267" s="38"/>
      <c r="AC4267" s="39"/>
      <c r="AD4267" s="40"/>
    </row>
    <row r="4268" s="35" customFormat="1" spans="3:30">
      <c r="C4268" s="144"/>
      <c r="P4268" s="37"/>
      <c r="Q4268" s="38"/>
      <c r="AC4268" s="39"/>
      <c r="AD4268" s="40"/>
    </row>
    <row r="4269" s="35" customFormat="1" spans="3:30">
      <c r="C4269" s="144"/>
      <c r="P4269" s="37"/>
      <c r="Q4269" s="38"/>
      <c r="AC4269" s="39"/>
      <c r="AD4269" s="40"/>
    </row>
    <row r="4270" s="35" customFormat="1" spans="3:30">
      <c r="C4270" s="144"/>
      <c r="P4270" s="37"/>
      <c r="Q4270" s="38"/>
      <c r="AC4270" s="39"/>
      <c r="AD4270" s="40"/>
    </row>
    <row r="4271" s="35" customFormat="1" spans="3:30">
      <c r="C4271" s="144"/>
      <c r="P4271" s="37"/>
      <c r="Q4271" s="38"/>
      <c r="AC4271" s="39"/>
      <c r="AD4271" s="40"/>
    </row>
    <row r="4272" s="35" customFormat="1" spans="3:30">
      <c r="C4272" s="144"/>
      <c r="P4272" s="37"/>
      <c r="Q4272" s="38"/>
      <c r="AC4272" s="39"/>
      <c r="AD4272" s="40"/>
    </row>
    <row r="4273" s="35" customFormat="1" spans="3:30">
      <c r="C4273" s="144"/>
      <c r="P4273" s="37"/>
      <c r="Q4273" s="38"/>
      <c r="AC4273" s="39"/>
      <c r="AD4273" s="40"/>
    </row>
    <row r="4274" s="35" customFormat="1" spans="3:30">
      <c r="C4274" s="144"/>
      <c r="P4274" s="37"/>
      <c r="Q4274" s="38"/>
      <c r="AC4274" s="39"/>
      <c r="AD4274" s="40"/>
    </row>
    <row r="4275" s="35" customFormat="1" spans="3:30">
      <c r="C4275" s="144"/>
      <c r="P4275" s="37"/>
      <c r="Q4275" s="38"/>
      <c r="AC4275" s="39"/>
      <c r="AD4275" s="40"/>
    </row>
    <row r="4276" s="35" customFormat="1" spans="3:30">
      <c r="C4276" s="144"/>
      <c r="P4276" s="37"/>
      <c r="Q4276" s="38"/>
      <c r="AC4276" s="39"/>
      <c r="AD4276" s="40"/>
    </row>
    <row r="4277" s="35" customFormat="1" spans="3:30">
      <c r="C4277" s="144"/>
      <c r="P4277" s="37"/>
      <c r="Q4277" s="38"/>
      <c r="AC4277" s="39"/>
      <c r="AD4277" s="40"/>
    </row>
    <row r="4278" s="35" customFormat="1" spans="3:30">
      <c r="C4278" s="144"/>
      <c r="P4278" s="37"/>
      <c r="Q4278" s="38"/>
      <c r="AC4278" s="39"/>
      <c r="AD4278" s="40"/>
    </row>
    <row r="4279" s="35" customFormat="1" spans="3:30">
      <c r="C4279" s="144"/>
      <c r="P4279" s="37"/>
      <c r="Q4279" s="38"/>
      <c r="AC4279" s="39"/>
      <c r="AD4279" s="40"/>
    </row>
    <row r="4280" s="35" customFormat="1" spans="3:30">
      <c r="C4280" s="144"/>
      <c r="P4280" s="37"/>
      <c r="Q4280" s="38"/>
      <c r="AC4280" s="39"/>
      <c r="AD4280" s="40"/>
    </row>
    <row r="4281" s="35" customFormat="1" spans="3:30">
      <c r="C4281" s="144"/>
      <c r="P4281" s="37"/>
      <c r="Q4281" s="38"/>
      <c r="AC4281" s="39"/>
      <c r="AD4281" s="40"/>
    </row>
    <row r="4282" s="35" customFormat="1" spans="3:30">
      <c r="C4282" s="144"/>
      <c r="P4282" s="37"/>
      <c r="Q4282" s="38"/>
      <c r="AC4282" s="39"/>
      <c r="AD4282" s="40"/>
    </row>
    <row r="4283" s="35" customFormat="1" spans="3:30">
      <c r="C4283" s="144"/>
      <c r="P4283" s="37"/>
      <c r="Q4283" s="38"/>
      <c r="AC4283" s="39"/>
      <c r="AD4283" s="40"/>
    </row>
    <row r="4284" s="35" customFormat="1" spans="3:30">
      <c r="C4284" s="144"/>
      <c r="P4284" s="37"/>
      <c r="Q4284" s="38"/>
      <c r="AC4284" s="39"/>
      <c r="AD4284" s="40"/>
    </row>
    <row r="4285" s="35" customFormat="1" spans="3:30">
      <c r="C4285" s="144"/>
      <c r="P4285" s="37"/>
      <c r="Q4285" s="38"/>
      <c r="AC4285" s="39"/>
      <c r="AD4285" s="40"/>
    </row>
    <row r="4286" s="35" customFormat="1" spans="3:30">
      <c r="C4286" s="144"/>
      <c r="P4286" s="37"/>
      <c r="Q4286" s="38"/>
      <c r="AC4286" s="39"/>
      <c r="AD4286" s="40"/>
    </row>
    <row r="4287" s="35" customFormat="1" spans="3:30">
      <c r="C4287" s="144"/>
      <c r="P4287" s="37"/>
      <c r="Q4287" s="38"/>
      <c r="AC4287" s="39"/>
      <c r="AD4287" s="40"/>
    </row>
    <row r="4288" s="35" customFormat="1" spans="3:30">
      <c r="C4288" s="144"/>
      <c r="P4288" s="37"/>
      <c r="Q4288" s="38"/>
      <c r="AC4288" s="39"/>
      <c r="AD4288" s="40"/>
    </row>
    <row r="4289" s="35" customFormat="1" spans="3:30">
      <c r="C4289" s="144"/>
      <c r="P4289" s="37"/>
      <c r="Q4289" s="38"/>
      <c r="AC4289" s="39"/>
      <c r="AD4289" s="40"/>
    </row>
    <row r="4290" s="35" customFormat="1" spans="3:30">
      <c r="C4290" s="144"/>
      <c r="P4290" s="37"/>
      <c r="Q4290" s="38"/>
      <c r="AC4290" s="39"/>
      <c r="AD4290" s="40"/>
    </row>
    <row r="4291" s="35" customFormat="1" spans="3:30">
      <c r="C4291" s="144"/>
      <c r="P4291" s="37"/>
      <c r="Q4291" s="38"/>
      <c r="AC4291" s="39"/>
      <c r="AD4291" s="40"/>
    </row>
    <row r="4292" s="35" customFormat="1" spans="3:30">
      <c r="C4292" s="144"/>
      <c r="P4292" s="37"/>
      <c r="Q4292" s="38"/>
      <c r="AC4292" s="39"/>
      <c r="AD4292" s="40"/>
    </row>
    <row r="4293" s="35" customFormat="1" spans="3:30">
      <c r="C4293" s="144"/>
      <c r="P4293" s="37"/>
      <c r="Q4293" s="38"/>
      <c r="AC4293" s="39"/>
      <c r="AD4293" s="40"/>
    </row>
    <row r="4294" s="35" customFormat="1" spans="3:30">
      <c r="C4294" s="144"/>
      <c r="P4294" s="37"/>
      <c r="Q4294" s="38"/>
      <c r="AC4294" s="39"/>
      <c r="AD4294" s="40"/>
    </row>
    <row r="4295" s="35" customFormat="1" spans="3:30">
      <c r="C4295" s="144"/>
      <c r="P4295" s="37"/>
      <c r="Q4295" s="38"/>
      <c r="AC4295" s="39"/>
      <c r="AD4295" s="40"/>
    </row>
    <row r="4296" s="35" customFormat="1" spans="3:30">
      <c r="C4296" s="144"/>
      <c r="P4296" s="37"/>
      <c r="Q4296" s="38"/>
      <c r="AC4296" s="39"/>
      <c r="AD4296" s="40"/>
    </row>
    <row r="4297" s="35" customFormat="1" spans="3:30">
      <c r="C4297" s="144"/>
      <c r="P4297" s="37"/>
      <c r="Q4297" s="38"/>
      <c r="AC4297" s="39"/>
      <c r="AD4297" s="40"/>
    </row>
    <row r="4298" s="35" customFormat="1" spans="3:30">
      <c r="C4298" s="144"/>
      <c r="P4298" s="37"/>
      <c r="Q4298" s="38"/>
      <c r="AC4298" s="39"/>
      <c r="AD4298" s="40"/>
    </row>
    <row r="4299" s="35" customFormat="1" spans="3:30">
      <c r="C4299" s="144"/>
      <c r="P4299" s="37"/>
      <c r="Q4299" s="38"/>
      <c r="AC4299" s="39"/>
      <c r="AD4299" s="40"/>
    </row>
    <row r="4300" s="35" customFormat="1" spans="3:30">
      <c r="C4300" s="144"/>
      <c r="P4300" s="37"/>
      <c r="Q4300" s="38"/>
      <c r="AC4300" s="39"/>
      <c r="AD4300" s="40"/>
    </row>
    <row r="4301" s="35" customFormat="1" spans="3:30">
      <c r="C4301" s="144"/>
      <c r="P4301" s="37"/>
      <c r="Q4301" s="38"/>
      <c r="AC4301" s="39"/>
      <c r="AD4301" s="40"/>
    </row>
    <row r="4302" s="35" customFormat="1" spans="3:30">
      <c r="C4302" s="144"/>
      <c r="P4302" s="37"/>
      <c r="Q4302" s="38"/>
      <c r="AC4302" s="39"/>
      <c r="AD4302" s="40"/>
    </row>
    <row r="4303" s="35" customFormat="1" spans="3:30">
      <c r="C4303" s="144"/>
      <c r="P4303" s="37"/>
      <c r="Q4303" s="38"/>
      <c r="AC4303" s="39"/>
      <c r="AD4303" s="40"/>
    </row>
    <row r="4304" s="35" customFormat="1" spans="3:30">
      <c r="C4304" s="144"/>
      <c r="P4304" s="37"/>
      <c r="Q4304" s="38"/>
      <c r="AC4304" s="39"/>
      <c r="AD4304" s="40"/>
    </row>
    <row r="4305" s="35" customFormat="1" spans="3:30">
      <c r="C4305" s="144"/>
      <c r="P4305" s="37"/>
      <c r="Q4305" s="38"/>
      <c r="AC4305" s="39"/>
      <c r="AD4305" s="40"/>
    </row>
    <row r="4306" s="35" customFormat="1" spans="3:30">
      <c r="C4306" s="144"/>
      <c r="P4306" s="37"/>
      <c r="Q4306" s="38"/>
      <c r="AC4306" s="39"/>
      <c r="AD4306" s="40"/>
    </row>
    <row r="4307" s="35" customFormat="1" spans="3:30">
      <c r="C4307" s="144"/>
      <c r="P4307" s="37"/>
      <c r="Q4307" s="38"/>
      <c r="AC4307" s="39"/>
      <c r="AD4307" s="40"/>
    </row>
    <row r="4308" s="35" customFormat="1" spans="3:30">
      <c r="C4308" s="144"/>
      <c r="P4308" s="37"/>
      <c r="Q4308" s="38"/>
      <c r="AC4308" s="39"/>
      <c r="AD4308" s="40"/>
    </row>
    <row r="4309" s="35" customFormat="1" spans="3:30">
      <c r="C4309" s="144"/>
      <c r="P4309" s="37"/>
      <c r="Q4309" s="38"/>
      <c r="AC4309" s="39"/>
      <c r="AD4309" s="40"/>
    </row>
    <row r="4310" s="35" customFormat="1" spans="3:30">
      <c r="C4310" s="144"/>
      <c r="P4310" s="37"/>
      <c r="Q4310" s="38"/>
      <c r="AC4310" s="39"/>
      <c r="AD4310" s="40"/>
    </row>
    <row r="4311" s="35" customFormat="1" spans="3:30">
      <c r="C4311" s="144"/>
      <c r="P4311" s="37"/>
      <c r="Q4311" s="38"/>
      <c r="AC4311" s="39"/>
      <c r="AD4311" s="40"/>
    </row>
    <row r="4312" s="35" customFormat="1" spans="3:30">
      <c r="C4312" s="144"/>
      <c r="P4312" s="37"/>
      <c r="Q4312" s="38"/>
      <c r="AC4312" s="39"/>
      <c r="AD4312" s="40"/>
    </row>
    <row r="4313" s="35" customFormat="1" spans="3:30">
      <c r="C4313" s="144"/>
      <c r="P4313" s="37"/>
      <c r="Q4313" s="38"/>
      <c r="AC4313" s="39"/>
      <c r="AD4313" s="40"/>
    </row>
    <row r="4314" s="35" customFormat="1" spans="3:30">
      <c r="C4314" s="144"/>
      <c r="P4314" s="37"/>
      <c r="Q4314" s="38"/>
      <c r="AC4314" s="39"/>
      <c r="AD4314" s="40"/>
    </row>
    <row r="4315" s="35" customFormat="1" spans="3:30">
      <c r="C4315" s="144"/>
      <c r="P4315" s="37"/>
      <c r="Q4315" s="38"/>
      <c r="AC4315" s="39"/>
      <c r="AD4315" s="40"/>
    </row>
    <row r="4316" s="35" customFormat="1" spans="3:30">
      <c r="C4316" s="144"/>
      <c r="P4316" s="37"/>
      <c r="Q4316" s="38"/>
      <c r="AC4316" s="39"/>
      <c r="AD4316" s="40"/>
    </row>
    <row r="4317" s="35" customFormat="1" spans="3:30">
      <c r="C4317" s="144"/>
      <c r="P4317" s="37"/>
      <c r="Q4317" s="38"/>
      <c r="AC4317" s="39"/>
      <c r="AD4317" s="40"/>
    </row>
    <row r="4318" s="35" customFormat="1" spans="3:30">
      <c r="C4318" s="144"/>
      <c r="P4318" s="37"/>
      <c r="Q4318" s="38"/>
      <c r="AC4318" s="39"/>
      <c r="AD4318" s="40"/>
    </row>
    <row r="4319" s="35" customFormat="1" spans="3:30">
      <c r="C4319" s="144"/>
      <c r="P4319" s="37"/>
      <c r="Q4319" s="38"/>
      <c r="AC4319" s="39"/>
      <c r="AD4319" s="40"/>
    </row>
    <row r="4320" s="35" customFormat="1" spans="3:30">
      <c r="C4320" s="144"/>
      <c r="P4320" s="37"/>
      <c r="Q4320" s="38"/>
      <c r="AC4320" s="39"/>
      <c r="AD4320" s="40"/>
    </row>
    <row r="4321" s="35" customFormat="1" spans="3:30">
      <c r="C4321" s="144"/>
      <c r="P4321" s="37"/>
      <c r="Q4321" s="38"/>
      <c r="AC4321" s="39"/>
      <c r="AD4321" s="40"/>
    </row>
    <row r="4322" s="35" customFormat="1" spans="3:30">
      <c r="C4322" s="144"/>
      <c r="P4322" s="37"/>
      <c r="Q4322" s="38"/>
      <c r="AC4322" s="39"/>
      <c r="AD4322" s="40"/>
    </row>
    <row r="4323" s="35" customFormat="1" spans="3:30">
      <c r="C4323" s="144"/>
      <c r="P4323" s="37"/>
      <c r="Q4323" s="38"/>
      <c r="AC4323" s="39"/>
      <c r="AD4323" s="40"/>
    </row>
    <row r="4324" s="35" customFormat="1" spans="3:30">
      <c r="C4324" s="144"/>
      <c r="P4324" s="37"/>
      <c r="Q4324" s="38"/>
      <c r="AC4324" s="39"/>
      <c r="AD4324" s="40"/>
    </row>
    <row r="4325" s="35" customFormat="1" spans="3:30">
      <c r="C4325" s="144"/>
      <c r="P4325" s="37"/>
      <c r="Q4325" s="38"/>
      <c r="AC4325" s="39"/>
      <c r="AD4325" s="40"/>
    </row>
    <row r="4326" s="35" customFormat="1" spans="3:30">
      <c r="C4326" s="144"/>
      <c r="P4326" s="37"/>
      <c r="Q4326" s="38"/>
      <c r="AC4326" s="39"/>
      <c r="AD4326" s="40"/>
    </row>
    <row r="4327" s="35" customFormat="1" spans="3:30">
      <c r="C4327" s="144"/>
      <c r="P4327" s="37"/>
      <c r="Q4327" s="38"/>
      <c r="AC4327" s="39"/>
      <c r="AD4327" s="40"/>
    </row>
    <row r="4328" s="35" customFormat="1" spans="3:30">
      <c r="C4328" s="144"/>
      <c r="P4328" s="37"/>
      <c r="Q4328" s="38"/>
      <c r="AC4328" s="39"/>
      <c r="AD4328" s="40"/>
    </row>
    <row r="4329" s="35" customFormat="1" spans="3:30">
      <c r="C4329" s="144"/>
      <c r="P4329" s="37"/>
      <c r="Q4329" s="38"/>
      <c r="AC4329" s="39"/>
      <c r="AD4329" s="40"/>
    </row>
    <row r="4330" s="35" customFormat="1" spans="3:30">
      <c r="C4330" s="144"/>
      <c r="P4330" s="37"/>
      <c r="Q4330" s="38"/>
      <c r="AC4330" s="39"/>
      <c r="AD4330" s="40"/>
    </row>
    <row r="4331" s="35" customFormat="1" spans="3:30">
      <c r="C4331" s="144"/>
      <c r="P4331" s="37"/>
      <c r="Q4331" s="38"/>
      <c r="AC4331" s="39"/>
      <c r="AD4331" s="40"/>
    </row>
    <row r="4332" s="35" customFormat="1" spans="3:30">
      <c r="C4332" s="144"/>
      <c r="P4332" s="37"/>
      <c r="Q4332" s="38"/>
      <c r="AC4332" s="39"/>
      <c r="AD4332" s="40"/>
    </row>
    <row r="4333" s="35" customFormat="1" spans="3:30">
      <c r="C4333" s="144"/>
      <c r="P4333" s="37"/>
      <c r="Q4333" s="38"/>
      <c r="AC4333" s="39"/>
      <c r="AD4333" s="40"/>
    </row>
    <row r="4334" s="35" customFormat="1" spans="3:30">
      <c r="C4334" s="144"/>
      <c r="P4334" s="37"/>
      <c r="Q4334" s="38"/>
      <c r="AC4334" s="39"/>
      <c r="AD4334" s="40"/>
    </row>
    <row r="4335" s="35" customFormat="1" spans="3:30">
      <c r="C4335" s="144"/>
      <c r="P4335" s="37"/>
      <c r="Q4335" s="38"/>
      <c r="AC4335" s="39"/>
      <c r="AD4335" s="40"/>
    </row>
    <row r="4336" s="35" customFormat="1" spans="3:30">
      <c r="C4336" s="144"/>
      <c r="P4336" s="37"/>
      <c r="Q4336" s="38"/>
      <c r="AC4336" s="39"/>
      <c r="AD4336" s="40"/>
    </row>
    <row r="4337" s="35" customFormat="1" spans="3:30">
      <c r="C4337" s="144"/>
      <c r="P4337" s="37"/>
      <c r="Q4337" s="38"/>
      <c r="AC4337" s="39"/>
      <c r="AD4337" s="40"/>
    </row>
    <row r="4338" s="35" customFormat="1" spans="3:30">
      <c r="C4338" s="144"/>
      <c r="P4338" s="37"/>
      <c r="Q4338" s="38"/>
      <c r="AC4338" s="39"/>
      <c r="AD4338" s="40"/>
    </row>
    <row r="4339" s="35" customFormat="1" spans="3:30">
      <c r="C4339" s="144"/>
      <c r="P4339" s="37"/>
      <c r="Q4339" s="38"/>
      <c r="AC4339" s="39"/>
      <c r="AD4339" s="40"/>
    </row>
    <row r="4340" s="35" customFormat="1" spans="3:30">
      <c r="C4340" s="144"/>
      <c r="P4340" s="37"/>
      <c r="Q4340" s="38"/>
      <c r="AC4340" s="39"/>
      <c r="AD4340" s="40"/>
    </row>
    <row r="4341" s="35" customFormat="1" spans="3:30">
      <c r="C4341" s="144"/>
      <c r="P4341" s="37"/>
      <c r="Q4341" s="38"/>
      <c r="AC4341" s="39"/>
      <c r="AD4341" s="40"/>
    </row>
    <row r="4342" s="35" customFormat="1" spans="3:30">
      <c r="C4342" s="144"/>
      <c r="P4342" s="37"/>
      <c r="Q4342" s="38"/>
      <c r="AC4342" s="39"/>
      <c r="AD4342" s="40"/>
    </row>
    <row r="4343" s="35" customFormat="1" spans="3:30">
      <c r="C4343" s="144"/>
      <c r="P4343" s="37"/>
      <c r="Q4343" s="38"/>
      <c r="AC4343" s="39"/>
      <c r="AD4343" s="40"/>
    </row>
    <row r="4344" s="35" customFormat="1" spans="3:30">
      <c r="C4344" s="144"/>
      <c r="P4344" s="37"/>
      <c r="Q4344" s="38"/>
      <c r="AC4344" s="39"/>
      <c r="AD4344" s="40"/>
    </row>
    <row r="4345" s="35" customFormat="1" spans="3:30">
      <c r="C4345" s="144"/>
      <c r="P4345" s="37"/>
      <c r="Q4345" s="38"/>
      <c r="AC4345" s="39"/>
      <c r="AD4345" s="40"/>
    </row>
    <row r="4346" s="35" customFormat="1" spans="3:30">
      <c r="C4346" s="144"/>
      <c r="P4346" s="37"/>
      <c r="Q4346" s="38"/>
      <c r="AC4346" s="39"/>
      <c r="AD4346" s="40"/>
    </row>
    <row r="4347" s="35" customFormat="1" spans="3:30">
      <c r="C4347" s="144"/>
      <c r="P4347" s="37"/>
      <c r="Q4347" s="38"/>
      <c r="AC4347" s="39"/>
      <c r="AD4347" s="40"/>
    </row>
    <row r="4348" s="35" customFormat="1" spans="3:30">
      <c r="C4348" s="144"/>
      <c r="P4348" s="37"/>
      <c r="Q4348" s="38"/>
      <c r="AC4348" s="39"/>
      <c r="AD4348" s="40"/>
    </row>
    <row r="4349" s="35" customFormat="1" spans="3:30">
      <c r="C4349" s="144"/>
      <c r="P4349" s="37"/>
      <c r="Q4349" s="38"/>
      <c r="AC4349" s="39"/>
      <c r="AD4349" s="40"/>
    </row>
    <row r="4350" s="35" customFormat="1" spans="3:30">
      <c r="C4350" s="144"/>
      <c r="P4350" s="37"/>
      <c r="Q4350" s="38"/>
      <c r="AC4350" s="39"/>
      <c r="AD4350" s="40"/>
    </row>
    <row r="4351" s="35" customFormat="1" spans="3:30">
      <c r="C4351" s="144"/>
      <c r="P4351" s="37"/>
      <c r="Q4351" s="38"/>
      <c r="AC4351" s="39"/>
      <c r="AD4351" s="40"/>
    </row>
    <row r="4352" s="35" customFormat="1" spans="3:30">
      <c r="C4352" s="144"/>
      <c r="P4352" s="37"/>
      <c r="Q4352" s="38"/>
      <c r="AC4352" s="39"/>
      <c r="AD4352" s="40"/>
    </row>
    <row r="4353" s="35" customFormat="1" spans="3:30">
      <c r="C4353" s="144"/>
      <c r="P4353" s="37"/>
      <c r="Q4353" s="38"/>
      <c r="AC4353" s="39"/>
      <c r="AD4353" s="40"/>
    </row>
    <row r="4354" s="35" customFormat="1" spans="3:30">
      <c r="C4354" s="144"/>
      <c r="P4354" s="37"/>
      <c r="Q4354" s="38"/>
      <c r="AC4354" s="39"/>
      <c r="AD4354" s="40"/>
    </row>
    <row r="4355" s="35" customFormat="1" spans="3:30">
      <c r="C4355" s="144"/>
      <c r="P4355" s="37"/>
      <c r="Q4355" s="38"/>
      <c r="AC4355" s="39"/>
      <c r="AD4355" s="40"/>
    </row>
    <row r="4356" s="35" customFormat="1" spans="3:30">
      <c r="C4356" s="144"/>
      <c r="P4356" s="37"/>
      <c r="Q4356" s="38"/>
      <c r="AC4356" s="39"/>
      <c r="AD4356" s="40"/>
    </row>
    <row r="4357" s="35" customFormat="1" spans="3:30">
      <c r="C4357" s="144"/>
      <c r="P4357" s="37"/>
      <c r="Q4357" s="38"/>
      <c r="AC4357" s="39"/>
      <c r="AD4357" s="40"/>
    </row>
    <row r="4358" s="35" customFormat="1" spans="3:30">
      <c r="C4358" s="144"/>
      <c r="P4358" s="37"/>
      <c r="Q4358" s="38"/>
      <c r="AC4358" s="39"/>
      <c r="AD4358" s="40"/>
    </row>
    <row r="4359" s="35" customFormat="1" spans="3:30">
      <c r="C4359" s="144"/>
      <c r="P4359" s="37"/>
      <c r="Q4359" s="38"/>
      <c r="AC4359" s="39"/>
      <c r="AD4359" s="40"/>
    </row>
    <row r="4360" s="35" customFormat="1" spans="3:30">
      <c r="C4360" s="144"/>
      <c r="P4360" s="37"/>
      <c r="Q4360" s="38"/>
      <c r="AC4360" s="39"/>
      <c r="AD4360" s="40"/>
    </row>
    <row r="4361" s="35" customFormat="1" spans="3:30">
      <c r="C4361" s="144"/>
      <c r="P4361" s="37"/>
      <c r="Q4361" s="38"/>
      <c r="AC4361" s="39"/>
      <c r="AD4361" s="40"/>
    </row>
    <row r="4362" s="35" customFormat="1" spans="3:30">
      <c r="C4362" s="144"/>
      <c r="P4362" s="37"/>
      <c r="Q4362" s="38"/>
      <c r="AC4362" s="39"/>
      <c r="AD4362" s="40"/>
    </row>
    <row r="4363" s="35" customFormat="1" spans="3:30">
      <c r="C4363" s="144"/>
      <c r="P4363" s="37"/>
      <c r="Q4363" s="38"/>
      <c r="AC4363" s="39"/>
      <c r="AD4363" s="40"/>
    </row>
    <row r="4364" s="35" customFormat="1" spans="3:30">
      <c r="C4364" s="144"/>
      <c r="P4364" s="37"/>
      <c r="Q4364" s="38"/>
      <c r="AC4364" s="39"/>
      <c r="AD4364" s="40"/>
    </row>
    <row r="4365" s="35" customFormat="1" spans="3:30">
      <c r="C4365" s="144"/>
      <c r="P4365" s="37"/>
      <c r="Q4365" s="38"/>
      <c r="AC4365" s="39"/>
      <c r="AD4365" s="40"/>
    </row>
    <row r="4366" s="35" customFormat="1" spans="3:30">
      <c r="C4366" s="144"/>
      <c r="P4366" s="37"/>
      <c r="Q4366" s="38"/>
      <c r="AC4366" s="39"/>
      <c r="AD4366" s="40"/>
    </row>
    <row r="4367" s="35" customFormat="1" spans="3:30">
      <c r="C4367" s="144"/>
      <c r="P4367" s="37"/>
      <c r="Q4367" s="38"/>
      <c r="AC4367" s="39"/>
      <c r="AD4367" s="40"/>
    </row>
    <row r="4368" s="35" customFormat="1" spans="3:30">
      <c r="C4368" s="144"/>
      <c r="P4368" s="37"/>
      <c r="Q4368" s="38"/>
      <c r="AC4368" s="39"/>
      <c r="AD4368" s="40"/>
    </row>
    <row r="4369" s="35" customFormat="1" spans="3:30">
      <c r="C4369" s="144"/>
      <c r="P4369" s="37"/>
      <c r="Q4369" s="38"/>
      <c r="AC4369" s="39"/>
      <c r="AD4369" s="40"/>
    </row>
    <row r="4370" s="35" customFormat="1" spans="3:30">
      <c r="C4370" s="144"/>
      <c r="P4370" s="37"/>
      <c r="Q4370" s="38"/>
      <c r="AC4370" s="39"/>
      <c r="AD4370" s="40"/>
    </row>
    <row r="4371" s="35" customFormat="1" spans="3:30">
      <c r="C4371" s="144"/>
      <c r="P4371" s="37"/>
      <c r="Q4371" s="38"/>
      <c r="AC4371" s="39"/>
      <c r="AD4371" s="40"/>
    </row>
    <row r="4372" s="35" customFormat="1" spans="3:30">
      <c r="C4372" s="144"/>
      <c r="P4372" s="37"/>
      <c r="Q4372" s="38"/>
      <c r="AC4372" s="39"/>
      <c r="AD4372" s="40"/>
    </row>
    <row r="4373" s="35" customFormat="1" spans="3:30">
      <c r="C4373" s="144"/>
      <c r="P4373" s="37"/>
      <c r="Q4373" s="38"/>
      <c r="AC4373" s="39"/>
      <c r="AD4373" s="40"/>
    </row>
    <row r="4374" s="35" customFormat="1" spans="3:30">
      <c r="C4374" s="144"/>
      <c r="P4374" s="37"/>
      <c r="Q4374" s="38"/>
      <c r="AC4374" s="39"/>
      <c r="AD4374" s="40"/>
    </row>
    <row r="4375" s="35" customFormat="1" spans="3:30">
      <c r="C4375" s="144"/>
      <c r="P4375" s="37"/>
      <c r="Q4375" s="38"/>
      <c r="AC4375" s="39"/>
      <c r="AD4375" s="40"/>
    </row>
    <row r="4376" s="35" customFormat="1" spans="3:30">
      <c r="C4376" s="144"/>
      <c r="P4376" s="37"/>
      <c r="Q4376" s="38"/>
      <c r="AC4376" s="39"/>
      <c r="AD4376" s="40"/>
    </row>
    <row r="4377" s="35" customFormat="1" spans="3:30">
      <c r="C4377" s="144"/>
      <c r="P4377" s="37"/>
      <c r="Q4377" s="38"/>
      <c r="AC4377" s="39"/>
      <c r="AD4377" s="40"/>
    </row>
    <row r="4378" s="35" customFormat="1" spans="3:30">
      <c r="C4378" s="144"/>
      <c r="P4378" s="37"/>
      <c r="Q4378" s="38"/>
      <c r="AC4378" s="39"/>
      <c r="AD4378" s="40"/>
    </row>
    <row r="4379" s="35" customFormat="1" spans="3:30">
      <c r="C4379" s="144"/>
      <c r="P4379" s="37"/>
      <c r="Q4379" s="38"/>
      <c r="AC4379" s="39"/>
      <c r="AD4379" s="40"/>
    </row>
    <row r="4380" s="35" customFormat="1" spans="3:30">
      <c r="C4380" s="144"/>
      <c r="P4380" s="37"/>
      <c r="Q4380" s="38"/>
      <c r="AC4380" s="39"/>
      <c r="AD4380" s="40"/>
    </row>
    <row r="4381" s="35" customFormat="1" spans="3:30">
      <c r="C4381" s="144"/>
      <c r="P4381" s="37"/>
      <c r="Q4381" s="38"/>
      <c r="AC4381" s="39"/>
      <c r="AD4381" s="40"/>
    </row>
    <row r="4382" s="35" customFormat="1" spans="3:30">
      <c r="C4382" s="144"/>
      <c r="P4382" s="37"/>
      <c r="Q4382" s="38"/>
      <c r="AC4382" s="39"/>
      <c r="AD4382" s="40"/>
    </row>
    <row r="4383" s="35" customFormat="1" spans="3:30">
      <c r="C4383" s="144"/>
      <c r="P4383" s="37"/>
      <c r="Q4383" s="38"/>
      <c r="AC4383" s="39"/>
      <c r="AD4383" s="40"/>
    </row>
    <row r="4384" s="35" customFormat="1" spans="3:30">
      <c r="C4384" s="144"/>
      <c r="P4384" s="37"/>
      <c r="Q4384" s="38"/>
      <c r="AC4384" s="39"/>
      <c r="AD4384" s="40"/>
    </row>
    <row r="4385" s="35" customFormat="1" spans="3:30">
      <c r="C4385" s="144"/>
      <c r="P4385" s="37"/>
      <c r="Q4385" s="38"/>
      <c r="AC4385" s="39"/>
      <c r="AD4385" s="40"/>
    </row>
    <row r="4386" s="35" customFormat="1" spans="3:30">
      <c r="C4386" s="144"/>
      <c r="P4386" s="37"/>
      <c r="Q4386" s="38"/>
      <c r="AC4386" s="39"/>
      <c r="AD4386" s="40"/>
    </row>
    <row r="4387" s="35" customFormat="1" spans="3:30">
      <c r="C4387" s="144"/>
      <c r="P4387" s="37"/>
      <c r="Q4387" s="38"/>
      <c r="AC4387" s="39"/>
      <c r="AD4387" s="40"/>
    </row>
    <row r="4388" s="35" customFormat="1" spans="3:30">
      <c r="C4388" s="144"/>
      <c r="P4388" s="37"/>
      <c r="Q4388" s="38"/>
      <c r="AC4388" s="39"/>
      <c r="AD4388" s="40"/>
    </row>
    <row r="4389" s="35" customFormat="1" spans="3:30">
      <c r="C4389" s="144"/>
      <c r="P4389" s="37"/>
      <c r="Q4389" s="38"/>
      <c r="AC4389" s="39"/>
      <c r="AD4389" s="40"/>
    </row>
    <row r="4390" s="35" customFormat="1" spans="3:30">
      <c r="C4390" s="144"/>
      <c r="P4390" s="37"/>
      <c r="Q4390" s="38"/>
      <c r="AC4390" s="39"/>
      <c r="AD4390" s="40"/>
    </row>
    <row r="4391" s="35" customFormat="1" spans="3:30">
      <c r="C4391" s="144"/>
      <c r="P4391" s="37"/>
      <c r="Q4391" s="38"/>
      <c r="AC4391" s="39"/>
      <c r="AD4391" s="40"/>
    </row>
    <row r="4392" s="35" customFormat="1" spans="3:30">
      <c r="C4392" s="144"/>
      <c r="P4392" s="37"/>
      <c r="Q4392" s="38"/>
      <c r="AC4392" s="39"/>
      <c r="AD4392" s="40"/>
    </row>
    <row r="4393" s="35" customFormat="1" spans="3:30">
      <c r="C4393" s="144"/>
      <c r="P4393" s="37"/>
      <c r="Q4393" s="38"/>
      <c r="AC4393" s="39"/>
      <c r="AD4393" s="40"/>
    </row>
    <row r="4394" s="35" customFormat="1" spans="3:30">
      <c r="C4394" s="144"/>
      <c r="P4394" s="37"/>
      <c r="Q4394" s="38"/>
      <c r="AC4394" s="39"/>
      <c r="AD4394" s="40"/>
    </row>
    <row r="4395" s="35" customFormat="1" spans="3:30">
      <c r="C4395" s="144"/>
      <c r="P4395" s="37"/>
      <c r="Q4395" s="38"/>
      <c r="AC4395" s="39"/>
      <c r="AD4395" s="40"/>
    </row>
    <row r="4396" s="35" customFormat="1" spans="3:30">
      <c r="C4396" s="144"/>
      <c r="P4396" s="37"/>
      <c r="Q4396" s="38"/>
      <c r="AC4396" s="39"/>
      <c r="AD4396" s="40"/>
    </row>
    <row r="4397" s="35" customFormat="1" spans="3:30">
      <c r="C4397" s="144"/>
      <c r="P4397" s="37"/>
      <c r="Q4397" s="38"/>
      <c r="AC4397" s="39"/>
      <c r="AD4397" s="40"/>
    </row>
    <row r="4398" s="35" customFormat="1" spans="3:30">
      <c r="C4398" s="144"/>
      <c r="P4398" s="37"/>
      <c r="Q4398" s="38"/>
      <c r="AC4398" s="39"/>
      <c r="AD4398" s="40"/>
    </row>
    <row r="4399" s="35" customFormat="1" spans="3:30">
      <c r="C4399" s="144"/>
      <c r="P4399" s="37"/>
      <c r="Q4399" s="38"/>
      <c r="AC4399" s="39"/>
      <c r="AD4399" s="40"/>
    </row>
    <row r="4400" s="35" customFormat="1" spans="3:30">
      <c r="C4400" s="144"/>
      <c r="P4400" s="37"/>
      <c r="Q4400" s="38"/>
      <c r="AC4400" s="39"/>
      <c r="AD4400" s="40"/>
    </row>
    <row r="4401" s="35" customFormat="1" spans="3:30">
      <c r="C4401" s="144"/>
      <c r="P4401" s="37"/>
      <c r="Q4401" s="38"/>
      <c r="AC4401" s="39"/>
      <c r="AD4401" s="40"/>
    </row>
    <row r="4402" s="35" customFormat="1" spans="3:30">
      <c r="C4402" s="144"/>
      <c r="P4402" s="37"/>
      <c r="Q4402" s="38"/>
      <c r="AC4402" s="39"/>
      <c r="AD4402" s="40"/>
    </row>
    <row r="4403" s="35" customFormat="1" spans="3:30">
      <c r="C4403" s="144"/>
      <c r="P4403" s="37"/>
      <c r="Q4403" s="38"/>
      <c r="AC4403" s="39"/>
      <c r="AD4403" s="40"/>
    </row>
    <row r="4404" s="35" customFormat="1" spans="3:30">
      <c r="C4404" s="144"/>
      <c r="P4404" s="37"/>
      <c r="Q4404" s="38"/>
      <c r="AC4404" s="39"/>
      <c r="AD4404" s="40"/>
    </row>
  </sheetData>
  <mergeCells count="6">
    <mergeCell ref="D1:O1"/>
    <mergeCell ref="R1:AC1"/>
    <mergeCell ref="AH1:AN1"/>
    <mergeCell ref="AU1:BA1"/>
    <mergeCell ref="AH8:AN8"/>
    <mergeCell ref="AU8:BA8"/>
  </mergeCells>
  <conditionalFormatting sqref="B1">
    <cfRule type="expression" dxfId="0" priority="1060" stopIfTrue="1">
      <formula>COUNTIF(B:B,B1)&gt;1</formula>
    </cfRule>
  </conditionalFormatting>
  <conditionalFormatting sqref="P1">
    <cfRule type="expression" dxfId="0" priority="1053" stopIfTrue="1">
      <formula>COUNTIF(P:P,P1)&gt;1</formula>
    </cfRule>
  </conditionalFormatting>
  <conditionalFormatting sqref="R1:AC1">
    <cfRule type="cellIs" dxfId="3" priority="1052" operator="equal">
      <formula>"NotPaid"</formula>
    </cfRule>
  </conditionalFormatting>
  <conditionalFormatting sqref="AJ1">
    <cfRule type="expression" dxfId="0" priority="1072" stopIfTrue="1">
      <formula>AND((VLOOKUP(AF5,AllStudents,6,FALSE)+30)&lt;TODAY(),AJ2="NotPaid")</formula>
    </cfRule>
  </conditionalFormatting>
  <conditionalFormatting sqref="AW1">
    <cfRule type="expression" dxfId="0" priority="1071" stopIfTrue="1">
      <formula>AND((VLOOKUP(AS5,AllStudents,6,FALSE)+30)&lt;TODAY(),AW2="NotPaid")</formula>
    </cfRule>
  </conditionalFormatting>
  <conditionalFormatting sqref="F2">
    <cfRule type="expression" dxfId="0" priority="1059" stopIfTrue="1">
      <formula>AND((VLOOKUP(#REF!,AllStudents,6,FALSE)+30)&lt;TODAY(),F4="NotPaid")</formula>
    </cfRule>
  </conditionalFormatting>
  <conditionalFormatting sqref="G2">
    <cfRule type="expression" dxfId="0" priority="1058" stopIfTrue="1">
      <formula>AND((VLOOKUP(#REF!,AllStudents,6,FALSE)+30)&lt;TODAY(),G4="NotPaid")</formula>
    </cfRule>
  </conditionalFormatting>
  <conditionalFormatting sqref="R2:AC2">
    <cfRule type="cellIs" dxfId="3" priority="1054" operator="equal">
      <formula>"NotPaid"</formula>
    </cfRule>
  </conditionalFormatting>
  <conditionalFormatting sqref="T2">
    <cfRule type="expression" dxfId="0" priority="1056" stopIfTrue="1">
      <formula>AND((VLOOKUP(#REF!,AllStudents,6,FALSE)+30)&lt;TODAY(),T4="NotPaid")</formula>
    </cfRule>
  </conditionalFormatting>
  <conditionalFormatting sqref="U2">
    <cfRule type="expression" dxfId="0" priority="1055" stopIfTrue="1">
      <formula>AND((VLOOKUP(#REF!,AllStudents,6,FALSE)+30)&lt;TODAY(),U4="NotPaid")</formula>
    </cfRule>
  </conditionalFormatting>
  <conditionalFormatting sqref="AH2">
    <cfRule type="expression" dxfId="0" priority="12378" stopIfTrue="1">
      <formula>AND((VLOOKUP(#REF!,AllStudents,6,FALSE)+30)&lt;TODAY(),AH4="Not Paid")</formula>
    </cfRule>
  </conditionalFormatting>
  <conditionalFormatting sqref="AI2">
    <cfRule type="expression" dxfId="0" priority="12370" stopIfTrue="1">
      <formula>AND((VLOOKUP(#REF!,AllStudents,6,FALSE)+30)&lt;TODAY(),AI4="Not Paid")</formula>
    </cfRule>
  </conditionalFormatting>
  <conditionalFormatting sqref="AU2:AV2">
    <cfRule type="expression" dxfId="8" priority="1276" stopIfTrue="1">
      <formula>AND((VLOOKUP(Maths!#REF!,AllStudents,6,FALSE)+30)&lt;TODAY(),Maths!AU4="NotPaid")</formula>
    </cfRule>
  </conditionalFormatting>
  <conditionalFormatting sqref="F3">
    <cfRule type="expression" dxfId="0" priority="1061" stopIfTrue="1">
      <formula>AND((VLOOKUP(#REF!,AllStudents,6,FALSE)+30)&lt;TODAY(),F56="NotPaid")</formula>
    </cfRule>
  </conditionalFormatting>
  <conditionalFormatting sqref="G3">
    <cfRule type="expression" dxfId="0" priority="1062" stopIfTrue="1">
      <formula>AND((VLOOKUP(#REF!,AllStudents,6,FALSE)+30)&lt;TODAY(),G56="NotPaid")</formula>
    </cfRule>
  </conditionalFormatting>
  <conditionalFormatting sqref="R3:AC3">
    <cfRule type="cellIs" dxfId="3" priority="1049" operator="equal">
      <formula>"NotPaid"</formula>
    </cfRule>
  </conditionalFormatting>
  <conditionalFormatting sqref="T3">
    <cfRule type="expression" dxfId="0" priority="1050" stopIfTrue="1">
      <formula>AND((VLOOKUP(#REF!,AllStudents,6,FALSE)+30)&lt;TODAY(),T56="NotPaid")</formula>
    </cfRule>
  </conditionalFormatting>
  <conditionalFormatting sqref="U3">
    <cfRule type="expression" dxfId="0" priority="1051" stopIfTrue="1">
      <formula>AND((VLOOKUP(#REF!,AllStudents,6,FALSE)+30)&lt;TODAY(),U56="NotPaid")</formula>
    </cfRule>
  </conditionalFormatting>
  <conditionalFormatting sqref="AE3">
    <cfRule type="expression" dxfId="5" priority="10999" stopIfTrue="1">
      <formula>AE3="NotPaid"</formula>
    </cfRule>
  </conditionalFormatting>
  <conditionalFormatting sqref="D4:K4">
    <cfRule type="cellIs" dxfId="3" priority="7020" operator="equal">
      <formula>"NotPaid"</formula>
    </cfRule>
  </conditionalFormatting>
  <conditionalFormatting sqref="L4:O4">
    <cfRule type="expression" dxfId="0" priority="12291" stopIfTrue="1">
      <formula>AND(TODAY()&gt;VLOOKUP($B4,RegistrationDetails,MathsColumn,FALSE),L4="Not Paid")</formula>
    </cfRule>
    <cfRule type="cellIs" dxfId="3" priority="12290" operator="equal">
      <formula>"NotPaid"</formula>
    </cfRule>
    <cfRule type="cellIs" dxfId="3" priority="12289" operator="equal">
      <formula>"NotPaid"</formula>
    </cfRule>
    <cfRule type="cellIs" dxfId="3" priority="12288" operator="equal">
      <formula>"NotPaid"</formula>
    </cfRule>
    <cfRule type="cellIs" dxfId="3" priority="12287" operator="equal">
      <formula>"NotPaid"</formula>
    </cfRule>
    <cfRule type="cellIs" dxfId="3" priority="12286" operator="equal">
      <formula>"NotPaid"</formula>
    </cfRule>
    <cfRule type="cellIs" dxfId="3" priority="12285" operator="equal">
      <formula>"NotPaid"</formula>
    </cfRule>
    <cfRule type="cellIs" dxfId="3" priority="12267" operator="equal">
      <formula>"NotPaid"</formula>
    </cfRule>
    <cfRule type="cellIs" dxfId="3" priority="12266" operator="equal">
      <formula>"NotPaid"</formula>
    </cfRule>
  </conditionalFormatting>
  <conditionalFormatting sqref="L4:N4">
    <cfRule type="cellIs" dxfId="3" priority="12281" operator="equal">
      <formula>"NotPaid"</formula>
    </cfRule>
    <cfRule type="cellIs" dxfId="3" priority="12272" operator="equal">
      <formula>"NotPaid"</formula>
    </cfRule>
    <cfRule type="cellIs" dxfId="3" priority="12271" operator="equal">
      <formula>"NotPaid"</formula>
    </cfRule>
    <cfRule type="cellIs" dxfId="3" priority="12270" operator="equal">
      <formula>"NotPaid"</formula>
    </cfRule>
  </conditionalFormatting>
  <conditionalFormatting sqref="O4">
    <cfRule type="expression" dxfId="0" priority="12283" stopIfTrue="1">
      <formula>AND(TODAY()&gt;VLOOKUP($B4,RegistrationDetails,MathsColumn,FALSE),O4="Not Paid")</formula>
    </cfRule>
    <cfRule type="cellIs" dxfId="3" priority="12282" operator="equal">
      <formula>"NotPaid"</formula>
    </cfRule>
    <cfRule type="cellIs" dxfId="3" priority="12276" operator="equal">
      <formula>"NotPaid"</formula>
    </cfRule>
  </conditionalFormatting>
  <conditionalFormatting sqref="P5">
    <cfRule type="cellIs" dxfId="3" priority="1036" operator="equal">
      <formula>"NotPaid"</formula>
    </cfRule>
  </conditionalFormatting>
  <conditionalFormatting sqref="R5">
    <cfRule type="cellIs" dxfId="3" priority="1034" operator="equal">
      <formula>"NotPaid"</formula>
    </cfRule>
  </conditionalFormatting>
  <conditionalFormatting sqref="S5:AB5">
    <cfRule type="cellIs" dxfId="3" priority="1035" operator="equal">
      <formula>"NotPaid"</formula>
    </cfRule>
  </conditionalFormatting>
  <conditionalFormatting sqref="AM5:AN5">
    <cfRule type="expression" dxfId="5" priority="11303" stopIfTrue="1">
      <formula>AM5="not paid"</formula>
    </cfRule>
  </conditionalFormatting>
  <conditionalFormatting sqref="AO5">
    <cfRule type="expression" dxfId="5" priority="4240" stopIfTrue="1">
      <formula>AO5="not paid"</formula>
    </cfRule>
  </conditionalFormatting>
  <conditionalFormatting sqref="AP5">
    <cfRule type="expression" dxfId="5" priority="4215" stopIfTrue="1">
      <formula>AP5="not paid"</formula>
    </cfRule>
  </conditionalFormatting>
  <conditionalFormatting sqref="AQ5">
    <cfRule type="expression" dxfId="5" priority="4216" stopIfTrue="1">
      <formula>AQ5="not paid"</formula>
    </cfRule>
  </conditionalFormatting>
  <conditionalFormatting sqref="AT5">
    <cfRule type="expression" dxfId="5" priority="463" stopIfTrue="1">
      <formula>AT5="NotPaid"</formula>
    </cfRule>
  </conditionalFormatting>
  <conditionalFormatting sqref="AU5">
    <cfRule type="expression" dxfId="5" priority="162" stopIfTrue="1">
      <formula>AU5="NotPaid"</formula>
    </cfRule>
  </conditionalFormatting>
  <conditionalFormatting sqref="AX5">
    <cfRule type="expression" dxfId="5" priority="163" stopIfTrue="1">
      <formula>AX5="NotPaid"</formula>
    </cfRule>
  </conditionalFormatting>
  <conditionalFormatting sqref="BD5">
    <cfRule type="expression" dxfId="5" priority="759" stopIfTrue="1">
      <formula>BD5="NotPaid"</formula>
    </cfRule>
  </conditionalFormatting>
  <conditionalFormatting sqref="P6">
    <cfRule type="cellIs" dxfId="3" priority="758" operator="equal">
      <formula>"NotPaid"</formula>
    </cfRule>
  </conditionalFormatting>
  <conditionalFormatting sqref="R6:AC6">
    <cfRule type="cellIs" dxfId="3" priority="757" operator="equal">
      <formula>"NotPaid"</formula>
    </cfRule>
  </conditionalFormatting>
  <conditionalFormatting sqref="D7:O7">
    <cfRule type="cellIs" dxfId="3" priority="7044" operator="equal">
      <formula>"NotPaid"</formula>
    </cfRule>
  </conditionalFormatting>
  <conditionalFormatting sqref="D7:E7">
    <cfRule type="cellIs" dxfId="3" priority="7042" operator="equal">
      <formula>"NotPaid"</formula>
    </cfRule>
  </conditionalFormatting>
  <conditionalFormatting sqref="F7:O7">
    <cfRule type="cellIs" dxfId="3" priority="7043" operator="equal">
      <formula>"NotPaid"</formula>
    </cfRule>
  </conditionalFormatting>
  <conditionalFormatting sqref="F7:N7">
    <cfRule type="cellIs" dxfId="3" priority="7039" operator="equal">
      <formula>"NotPaid"</formula>
    </cfRule>
    <cfRule type="cellIs" dxfId="3" priority="7038" operator="equal">
      <formula>"NotPaid"</formula>
    </cfRule>
  </conditionalFormatting>
  <conditionalFormatting sqref="O7">
    <cfRule type="cellIs" dxfId="3" priority="7040" operator="equal">
      <formula>"NotPaid"</formula>
    </cfRule>
  </conditionalFormatting>
  <conditionalFormatting sqref="R7">
    <cfRule type="cellIs" dxfId="3" priority="650" operator="equal">
      <formula>"NotPaid"</formula>
    </cfRule>
    <cfRule type="cellIs" dxfId="3" priority="649" operator="equal">
      <formula>"NotPaid"</formula>
    </cfRule>
    <cfRule type="cellIs" dxfId="3" priority="648" operator="equal">
      <formula>"NotPaid"</formula>
    </cfRule>
    <cfRule type="cellIs" dxfId="3" priority="647" operator="equal">
      <formula>"NotPaid"</formula>
    </cfRule>
    <cfRule type="cellIs" dxfId="3" priority="646" operator="equal">
      <formula>"NotPaid"</formula>
    </cfRule>
    <cfRule type="cellIs" dxfId="3" priority="645" operator="equal">
      <formula>"NotPaid"</formula>
    </cfRule>
    <cfRule type="cellIs" dxfId="3" priority="644" operator="equal">
      <formula>"NotPaid"</formula>
    </cfRule>
    <cfRule type="cellIs" dxfId="3" priority="643" operator="equal">
      <formula>"NotPaid"</formula>
    </cfRule>
    <cfRule type="cellIs" dxfId="3" priority="642" operator="equal">
      <formula>"NotPaid"</formula>
    </cfRule>
    <cfRule type="cellIs" dxfId="3" priority="641" operator="equal">
      <formula>"NotPaid"</formula>
    </cfRule>
    <cfRule type="cellIs" dxfId="3" priority="640" operator="equal">
      <formula>"NotPaid"</formula>
    </cfRule>
    <cfRule type="cellIs" dxfId="3" priority="639" operator="equal">
      <formula>"NotPaid"</formula>
    </cfRule>
    <cfRule type="cellIs" dxfId="3" priority="638" operator="equal">
      <formula>"NotPaid"</formula>
    </cfRule>
    <cfRule type="cellIs" dxfId="3" priority="637" operator="equal">
      <formula>"NotPaid"</formula>
    </cfRule>
    <cfRule type="cellIs" dxfId="3" priority="636" operator="equal">
      <formula>"NotPaid"</formula>
    </cfRule>
    <cfRule type="cellIs" dxfId="3" priority="635" operator="equal">
      <formula>"NotPaid"</formula>
    </cfRule>
    <cfRule type="cellIs" dxfId="3" priority="634" operator="equal">
      <formula>"NotPaid"</formula>
    </cfRule>
    <cfRule type="cellIs" dxfId="3" priority="633" operator="equal">
      <formula>"NotPaid"</formula>
    </cfRule>
    <cfRule type="cellIs" dxfId="3" priority="632" operator="equal">
      <formula>"NotPaid"</formula>
    </cfRule>
    <cfRule type="cellIs" dxfId="3" priority="631" operator="equal">
      <formula>"NotPaid"</formula>
    </cfRule>
    <cfRule type="cellIs" dxfId="3" priority="630" operator="equal">
      <formula>"NotPaid"</formula>
    </cfRule>
    <cfRule type="cellIs" dxfId="3" priority="629" operator="equal">
      <formula>"NotPaid"</formula>
    </cfRule>
    <cfRule type="cellIs" dxfId="3" priority="628" operator="equal">
      <formula>"NotPaid"</formula>
    </cfRule>
    <cfRule type="cellIs" dxfId="3" priority="627" operator="equal">
      <formula>"NotPaid"</formula>
    </cfRule>
    <cfRule type="cellIs" dxfId="3" priority="626" operator="equal">
      <formula>"NotPaid"</formula>
    </cfRule>
    <cfRule type="cellIs" dxfId="3" priority="625" operator="equal">
      <formula>"NotPaid"</formula>
    </cfRule>
    <cfRule type="cellIs" dxfId="3" priority="624" operator="equal">
      <formula>"NotPaid"</formula>
    </cfRule>
    <cfRule type="cellIs" dxfId="3" priority="623" operator="equal">
      <formula>"NotPaid"</formula>
    </cfRule>
    <cfRule type="cellIs" dxfId="3" priority="622" operator="equal">
      <formula>"NotPaid"</formula>
    </cfRule>
    <cfRule type="cellIs" dxfId="3" priority="621" operator="equal">
      <formula>"NotPaid"</formula>
    </cfRule>
    <cfRule type="cellIs" dxfId="3" priority="620" operator="equal">
      <formula>"NotPaid"</formula>
    </cfRule>
    <cfRule type="cellIs" dxfId="3" priority="619" operator="equal">
      <formula>"NotPaid"</formula>
    </cfRule>
    <cfRule type="cellIs" dxfId="3" priority="618" operator="equal">
      <formula>"NotPaid"</formula>
    </cfRule>
    <cfRule type="cellIs" dxfId="3" priority="617" operator="equal">
      <formula>"NotPaid"</formula>
    </cfRule>
    <cfRule type="cellIs" dxfId="3" priority="616" operator="equal">
      <formula>"NotPaid"</formula>
    </cfRule>
    <cfRule type="cellIs" dxfId="3" priority="615" operator="equal">
      <formula>"NotPaid"</formula>
    </cfRule>
    <cfRule type="cellIs" dxfId="3" priority="614" operator="equal">
      <formula>"NotPaid"</formula>
    </cfRule>
    <cfRule type="cellIs" dxfId="3" priority="613" operator="equal">
      <formula>"NotPaid"</formula>
    </cfRule>
    <cfRule type="cellIs" dxfId="3" priority="612" operator="equal">
      <formula>"NotPaid"</formula>
    </cfRule>
    <cfRule type="cellIs" dxfId="3" priority="611" operator="equal">
      <formula>"NotPaid"</formula>
    </cfRule>
    <cfRule type="cellIs" dxfId="3" priority="610" operator="equal">
      <formula>"NotPaid"</formula>
    </cfRule>
    <cfRule type="cellIs" dxfId="3" priority="609" operator="equal">
      <formula>"NotPaid"</formula>
    </cfRule>
    <cfRule type="cellIs" dxfId="3" priority="608" operator="equal">
      <formula>"NotPaid"</formula>
    </cfRule>
    <cfRule type="cellIs" dxfId="3" priority="607" operator="equal">
      <formula>"NotPaid"</formula>
    </cfRule>
    <cfRule type="cellIs" dxfId="3" priority="606" operator="equal">
      <formula>"NotPaid"</formula>
    </cfRule>
    <cfRule type="cellIs" dxfId="3" priority="605" operator="equal">
      <formula>"NotPaid"</formula>
    </cfRule>
  </conditionalFormatting>
  <conditionalFormatting sqref="S7:AB7">
    <cfRule type="cellIs" dxfId="3" priority="696" operator="equal">
      <formula>"NotPaid"</formula>
    </cfRule>
    <cfRule type="cellIs" dxfId="3" priority="695" operator="equal">
      <formula>"NotPaid"</formula>
    </cfRule>
    <cfRule type="cellIs" dxfId="3" priority="694" operator="equal">
      <formula>"NotPaid"</formula>
    </cfRule>
    <cfRule type="cellIs" dxfId="3" priority="693" operator="equal">
      <formula>"NotPaid"</formula>
    </cfRule>
    <cfRule type="cellIs" dxfId="3" priority="692" operator="equal">
      <formula>"NotPaid"</formula>
    </cfRule>
    <cfRule type="cellIs" dxfId="3" priority="691" operator="equal">
      <formula>"NotPaid"</formula>
    </cfRule>
    <cfRule type="cellIs" dxfId="3" priority="690" operator="equal">
      <formula>"NotPaid"</formula>
    </cfRule>
    <cfRule type="cellIs" dxfId="3" priority="689" operator="equal">
      <formula>"NotPaid"</formula>
    </cfRule>
    <cfRule type="cellIs" dxfId="3" priority="688" operator="equal">
      <formula>"NotPaid"</formula>
    </cfRule>
    <cfRule type="cellIs" dxfId="3" priority="687" operator="equal">
      <formula>"NotPaid"</formula>
    </cfRule>
    <cfRule type="cellIs" dxfId="3" priority="686" operator="equal">
      <formula>"NotPaid"</formula>
    </cfRule>
    <cfRule type="cellIs" dxfId="3" priority="685" operator="equal">
      <formula>"NotPaid"</formula>
    </cfRule>
    <cfRule type="cellIs" dxfId="3" priority="684" operator="equal">
      <formula>"NotPaid"</formula>
    </cfRule>
    <cfRule type="cellIs" dxfId="3" priority="683" operator="equal">
      <formula>"NotPaid"</formula>
    </cfRule>
    <cfRule type="cellIs" dxfId="3" priority="682" operator="equal">
      <formula>"NotPaid"</formula>
    </cfRule>
    <cfRule type="cellIs" dxfId="3" priority="681" operator="equal">
      <formula>"NotPaid"</formula>
    </cfRule>
    <cfRule type="cellIs" dxfId="3" priority="680" operator="equal">
      <formula>"NotPaid"</formula>
    </cfRule>
    <cfRule type="cellIs" dxfId="3" priority="679" operator="equal">
      <formula>"NotPaid"</formula>
    </cfRule>
    <cfRule type="cellIs" dxfId="3" priority="678" operator="equal">
      <formula>"NotPaid"</formula>
    </cfRule>
    <cfRule type="cellIs" dxfId="3" priority="677" operator="equal">
      <formula>"NotPaid"</formula>
    </cfRule>
    <cfRule type="cellIs" dxfId="3" priority="676" operator="equal">
      <formula>"NotPaid"</formula>
    </cfRule>
    <cfRule type="cellIs" dxfId="3" priority="675" operator="equal">
      <formula>"NotPaid"</formula>
    </cfRule>
    <cfRule type="cellIs" dxfId="3" priority="674" operator="equal">
      <formula>"NotPaid"</formula>
    </cfRule>
    <cfRule type="cellIs" dxfId="3" priority="673" operator="equal">
      <formula>"NotPaid"</formula>
    </cfRule>
    <cfRule type="cellIs" dxfId="3" priority="672" operator="equal">
      <formula>"NotPaid"</formula>
    </cfRule>
    <cfRule type="cellIs" dxfId="3" priority="671" operator="equal">
      <formula>"NotPaid"</formula>
    </cfRule>
    <cfRule type="cellIs" dxfId="3" priority="670" operator="equal">
      <formula>"NotPaid"</formula>
    </cfRule>
    <cfRule type="cellIs" dxfId="3" priority="669" operator="equal">
      <formula>"NotPaid"</formula>
    </cfRule>
    <cfRule type="cellIs" dxfId="3" priority="668" operator="equal">
      <formula>"NotPaid"</formula>
    </cfRule>
    <cfRule type="cellIs" dxfId="3" priority="667" operator="equal">
      <formula>"NotPaid"</formula>
    </cfRule>
    <cfRule type="cellIs" dxfId="3" priority="666" operator="equal">
      <formula>"NotPaid"</formula>
    </cfRule>
    <cfRule type="cellIs" dxfId="3" priority="665" operator="equal">
      <formula>"NotPaid"</formula>
    </cfRule>
    <cfRule type="cellIs" dxfId="3" priority="664" operator="equal">
      <formula>"NotPaid"</formula>
    </cfRule>
    <cfRule type="cellIs" dxfId="3" priority="663" operator="equal">
      <formula>"NotPaid"</formula>
    </cfRule>
    <cfRule type="cellIs" dxfId="3" priority="662" operator="equal">
      <formula>"NotPaid"</formula>
    </cfRule>
    <cfRule type="cellIs" dxfId="3" priority="661" operator="equal">
      <formula>"NotPaid"</formula>
    </cfRule>
    <cfRule type="cellIs" dxfId="3" priority="660" operator="equal">
      <formula>"NotPaid"</formula>
    </cfRule>
    <cfRule type="cellIs" dxfId="3" priority="659" operator="equal">
      <formula>"NotPaid"</formula>
    </cfRule>
    <cfRule type="cellIs" dxfId="3" priority="658" operator="equal">
      <formula>"NotPaid"</formula>
    </cfRule>
    <cfRule type="cellIs" dxfId="3" priority="657" operator="equal">
      <formula>"NotPaid"</formula>
    </cfRule>
    <cfRule type="cellIs" dxfId="3" priority="656" operator="equal">
      <formula>"NotPaid"</formula>
    </cfRule>
    <cfRule type="cellIs" dxfId="3" priority="655" operator="equal">
      <formula>"NotPaid"</formula>
    </cfRule>
    <cfRule type="cellIs" dxfId="3" priority="654" operator="equal">
      <formula>"NotPaid"</formula>
    </cfRule>
    <cfRule type="cellIs" dxfId="3" priority="653" operator="equal">
      <formula>"NotPaid"</formula>
    </cfRule>
    <cfRule type="cellIs" dxfId="3" priority="652" operator="equal">
      <formula>"NotPaid"</formula>
    </cfRule>
    <cfRule type="cellIs" dxfId="3" priority="651" operator="equal">
      <formula>"NotPaid"</formula>
    </cfRule>
  </conditionalFormatting>
  <conditionalFormatting sqref="AS7:BA7">
    <cfRule type="expression" dxfId="5" priority="1238" stopIfTrue="1">
      <formula>#REF!="not paid"</formula>
    </cfRule>
  </conditionalFormatting>
  <conditionalFormatting sqref="BB7:BD7">
    <cfRule type="expression" dxfId="5" priority="1251" stopIfTrue="1">
      <formula>BN43="not paid"</formula>
    </cfRule>
  </conditionalFormatting>
  <conditionalFormatting sqref="P8">
    <cfRule type="cellIs" dxfId="3" priority="142" operator="equal">
      <formula>"NotPaid"</formula>
    </cfRule>
    <cfRule type="cellIs" dxfId="3" priority="141" operator="equal">
      <formula>"NotPaid"</formula>
    </cfRule>
    <cfRule type="cellIs" dxfId="3" priority="140" operator="equal">
      <formula>"NotPaid"</formula>
    </cfRule>
    <cfRule type="cellIs" dxfId="3" priority="139" operator="equal">
      <formula>"NotPaid"</formula>
    </cfRule>
    <cfRule type="cellIs" dxfId="3" priority="138" operator="equal">
      <formula>"NotPaid"</formula>
    </cfRule>
    <cfRule type="cellIs" dxfId="3" priority="137" operator="equal">
      <formula>"NotPaid"</formula>
    </cfRule>
    <cfRule type="cellIs" dxfId="3" priority="136" operator="equal">
      <formula>"NotPaid"</formula>
    </cfRule>
    <cfRule type="cellIs" dxfId="3" priority="135" operator="equal">
      <formula>"NotPaid"</formula>
    </cfRule>
    <cfRule type="cellIs" dxfId="3" priority="134" operator="equal">
      <formula>"NotPaid"</formula>
    </cfRule>
    <cfRule type="cellIs" dxfId="3" priority="133" operator="equal">
      <formula>"NotPaid"</formula>
    </cfRule>
    <cfRule type="cellIs" dxfId="3" priority="132" operator="equal">
      <formula>"NotPaid"</formula>
    </cfRule>
    <cfRule type="cellIs" dxfId="3" priority="131" operator="equal">
      <formula>"NotPaid"</formula>
    </cfRule>
    <cfRule type="cellIs" dxfId="3" priority="130" operator="equal">
      <formula>"NotPaid"</formula>
    </cfRule>
    <cfRule type="cellIs" dxfId="3" priority="129" operator="equal">
      <formula>"NotPaid"</formula>
    </cfRule>
    <cfRule type="cellIs" dxfId="3" priority="128" operator="equal">
      <formula>"NotPaid"</formula>
    </cfRule>
    <cfRule type="cellIs" dxfId="3" priority="127" operator="equal">
      <formula>"NotPaid"</formula>
    </cfRule>
    <cfRule type="cellIs" dxfId="3" priority="126" operator="equal">
      <formula>"NotPaid"</formula>
    </cfRule>
    <cfRule type="cellIs" dxfId="3" priority="125" operator="equal">
      <formula>"NotPaid"</formula>
    </cfRule>
    <cfRule type="cellIs" dxfId="3" priority="124" operator="equal">
      <formula>"NotPaid"</formula>
    </cfRule>
    <cfRule type="cellIs" dxfId="3" priority="123" operator="equal">
      <formula>"NotPaid"</formula>
    </cfRule>
    <cfRule type="cellIs" dxfId="3" priority="122" operator="equal">
      <formula>"NotPaid"</formula>
    </cfRule>
    <cfRule type="cellIs" dxfId="3" priority="121" operator="equal">
      <formula>"NotPaid"</formula>
    </cfRule>
    <cfRule type="cellIs" dxfId="3" priority="120" operator="equal">
      <formula>"NotPaid"</formula>
    </cfRule>
    <cfRule type="cellIs" dxfId="3" priority="119" operator="equal">
      <formula>"NotPaid"</formula>
    </cfRule>
    <cfRule type="cellIs" dxfId="3" priority="118" operator="equal">
      <formula>"NotPaid"</formula>
    </cfRule>
    <cfRule type="cellIs" dxfId="3" priority="117" operator="equal">
      <formula>"NotPaid"</formula>
    </cfRule>
    <cfRule type="cellIs" dxfId="3" priority="116" operator="equal">
      <formula>"NotPaid"</formula>
    </cfRule>
    <cfRule type="cellIs" dxfId="3" priority="115" operator="equal">
      <formula>"NotPaid"</formula>
    </cfRule>
    <cfRule type="cellIs" dxfId="3" priority="114" operator="equal">
      <formula>"NotPaid"</formula>
    </cfRule>
    <cfRule type="cellIs" dxfId="3" priority="113" operator="equal">
      <formula>"NotPaid"</formula>
    </cfRule>
    <cfRule type="cellIs" dxfId="3" priority="112" operator="equal">
      <formula>"NotPaid"</formula>
    </cfRule>
    <cfRule type="cellIs" dxfId="3" priority="111" operator="equal">
      <formula>"NotPaid"</formula>
    </cfRule>
    <cfRule type="cellIs" dxfId="3" priority="110" operator="equal">
      <formula>"NotPaid"</formula>
    </cfRule>
    <cfRule type="cellIs" dxfId="3" priority="109" operator="equal">
      <formula>"NotPaid"</formula>
    </cfRule>
    <cfRule type="cellIs" dxfId="3" priority="108" operator="equal">
      <formula>"NotPaid"</formula>
    </cfRule>
    <cfRule type="cellIs" dxfId="3" priority="107" operator="equal">
      <formula>"NotPaid"</formula>
    </cfRule>
    <cfRule type="cellIs" dxfId="3" priority="106" operator="equal">
      <formula>"NotPaid"</formula>
    </cfRule>
    <cfRule type="cellIs" dxfId="3" priority="105" operator="equal">
      <formula>"NotPaid"</formula>
    </cfRule>
    <cfRule type="cellIs" dxfId="3" priority="104" operator="equal">
      <formula>"NotPaid"</formula>
    </cfRule>
    <cfRule type="cellIs" dxfId="3" priority="103" operator="equal">
      <formula>"NotPaid"</formula>
    </cfRule>
    <cfRule type="cellIs" dxfId="3" priority="102" operator="equal">
      <formula>"NotPaid"</formula>
    </cfRule>
    <cfRule type="cellIs" dxfId="3" priority="101" operator="equal">
      <formula>"NotPaid"</formula>
    </cfRule>
    <cfRule type="cellIs" dxfId="3" priority="100" operator="equal">
      <formula>"NotPaid"</formula>
    </cfRule>
    <cfRule type="cellIs" dxfId="3" priority="99" operator="equal">
      <formula>"NotPaid"</formula>
    </cfRule>
    <cfRule type="cellIs" dxfId="3" priority="98" operator="equal">
      <formula>"NotPaid"</formula>
    </cfRule>
    <cfRule type="cellIs" dxfId="3" priority="97" operator="equal">
      <formula>"NotPaid"</formula>
    </cfRule>
  </conditionalFormatting>
  <conditionalFormatting sqref="W8">
    <cfRule type="cellIs" dxfId="3" priority="46" operator="equal">
      <formula>"NotPaid"</formula>
    </cfRule>
    <cfRule type="cellIs" dxfId="3" priority="45" operator="equal">
      <formula>"NotPaid"</formula>
    </cfRule>
    <cfRule type="cellIs" dxfId="3" priority="44" operator="equal">
      <formula>"NotPaid"</formula>
    </cfRule>
    <cfRule type="cellIs" dxfId="3" priority="43" operator="equal">
      <formula>"NotPaid"</formula>
    </cfRule>
    <cfRule type="cellIs" dxfId="3" priority="42" operator="equal">
      <formula>"NotPaid"</formula>
    </cfRule>
    <cfRule type="cellIs" dxfId="3" priority="41" operator="equal">
      <formula>"NotPaid"</formula>
    </cfRule>
    <cfRule type="cellIs" dxfId="3" priority="40" operator="equal">
      <formula>"NotPaid"</formula>
    </cfRule>
    <cfRule type="cellIs" dxfId="3" priority="39" operator="equal">
      <formula>"NotPaid"</formula>
    </cfRule>
    <cfRule type="cellIs" dxfId="3" priority="38" operator="equal">
      <formula>"NotPaid"</formula>
    </cfRule>
    <cfRule type="cellIs" dxfId="3" priority="37" operator="equal">
      <formula>"NotPaid"</formula>
    </cfRule>
    <cfRule type="cellIs" dxfId="3" priority="36" operator="equal">
      <formula>"NotPaid"</formula>
    </cfRule>
    <cfRule type="cellIs" dxfId="3" priority="35" operator="equal">
      <formula>"NotPaid"</formula>
    </cfRule>
    <cfRule type="cellIs" dxfId="3" priority="34" operator="equal">
      <formula>"NotPaid"</formula>
    </cfRule>
    <cfRule type="cellIs" dxfId="3" priority="33" operator="equal">
      <formula>"NotPaid"</formula>
    </cfRule>
    <cfRule type="cellIs" dxfId="3" priority="32" operator="equal">
      <formula>"NotPaid"</formula>
    </cfRule>
    <cfRule type="cellIs" dxfId="3" priority="31" operator="equal">
      <formula>"NotPaid"</formula>
    </cfRule>
    <cfRule type="cellIs" dxfId="3" priority="30" operator="equal">
      <formula>"NotPaid"</formula>
    </cfRule>
    <cfRule type="cellIs" dxfId="3" priority="29" operator="equal">
      <formula>"NotPaid"</formula>
    </cfRule>
    <cfRule type="cellIs" dxfId="3" priority="28" operator="equal">
      <formula>"NotPaid"</formula>
    </cfRule>
    <cfRule type="cellIs" dxfId="3" priority="27" operator="equal">
      <formula>"NotPaid"</formula>
    </cfRule>
    <cfRule type="cellIs" dxfId="3" priority="26" operator="equal">
      <formula>"NotPaid"</formula>
    </cfRule>
    <cfRule type="cellIs" dxfId="3" priority="25" operator="equal">
      <formula>"NotPaid"</formula>
    </cfRule>
    <cfRule type="cellIs" dxfId="3" priority="24" operator="equal">
      <formula>"NotPaid"</formula>
    </cfRule>
    <cfRule type="cellIs" dxfId="3" priority="23" operator="equal">
      <formula>"NotPaid"</formula>
    </cfRule>
    <cfRule type="cellIs" dxfId="3" priority="22" operator="equal">
      <formula>"NotPaid"</formula>
    </cfRule>
    <cfRule type="cellIs" dxfId="3" priority="21" operator="equal">
      <formula>"NotPaid"</formula>
    </cfRule>
    <cfRule type="cellIs" dxfId="3" priority="20" operator="equal">
      <formula>"NotPaid"</formula>
    </cfRule>
    <cfRule type="cellIs" dxfId="3" priority="19" operator="equal">
      <formula>"NotPaid"</formula>
    </cfRule>
    <cfRule type="cellIs" dxfId="3" priority="18" operator="equal">
      <formula>"NotPaid"</formula>
    </cfRule>
    <cfRule type="cellIs" dxfId="3" priority="17" operator="equal">
      <formula>"NotPaid"</formula>
    </cfRule>
    <cfRule type="cellIs" dxfId="3" priority="16" operator="equal">
      <formula>"NotPaid"</formula>
    </cfRule>
    <cfRule type="cellIs" dxfId="3" priority="15" operator="equal">
      <formula>"NotPaid"</formula>
    </cfRule>
    <cfRule type="cellIs" dxfId="3" priority="14" operator="equal">
      <formula>"NotPaid"</formula>
    </cfRule>
    <cfRule type="cellIs" dxfId="3" priority="13" operator="equal">
      <formula>"NotPaid"</formula>
    </cfRule>
    <cfRule type="cellIs" dxfId="3" priority="12" operator="equal">
      <formula>"NotPaid"</formula>
    </cfRule>
    <cfRule type="cellIs" dxfId="3" priority="11" operator="equal">
      <formula>"NotPaid"</formula>
    </cfRule>
    <cfRule type="cellIs" dxfId="3" priority="10" operator="equal">
      <formula>"NotPaid"</formula>
    </cfRule>
    <cfRule type="cellIs" dxfId="3" priority="9" operator="equal">
      <formula>"NotPaid"</formula>
    </cfRule>
    <cfRule type="cellIs" dxfId="3" priority="8" operator="equal">
      <formula>"NotPaid"</formula>
    </cfRule>
    <cfRule type="cellIs" dxfId="3" priority="7" operator="equal">
      <formula>"NotPaid"</formula>
    </cfRule>
    <cfRule type="cellIs" dxfId="3" priority="6" operator="equal">
      <formula>"NotPaid"</formula>
    </cfRule>
    <cfRule type="cellIs" dxfId="3" priority="5" operator="equal">
      <formula>"NotPaid"</formula>
    </cfRule>
    <cfRule type="cellIs" dxfId="3" priority="4" operator="equal">
      <formula>"NotPaid"</formula>
    </cfRule>
    <cfRule type="cellIs" dxfId="3" priority="3" operator="equal">
      <formula>"NotPaid"</formula>
    </cfRule>
    <cfRule type="cellIs" dxfId="3" priority="2" operator="equal">
      <formula>"NotPaid"</formula>
    </cfRule>
    <cfRule type="cellIs" dxfId="3" priority="1" operator="equal">
      <formula>"NotPaid"</formula>
    </cfRule>
  </conditionalFormatting>
  <conditionalFormatting sqref="Z8:AB8">
    <cfRule type="cellIs" dxfId="3" priority="49" operator="equal">
      <formula>"NotPaid"</formula>
    </cfRule>
  </conditionalFormatting>
  <conditionalFormatting sqref="AC8">
    <cfRule type="cellIs" dxfId="3" priority="50" operator="equal">
      <formula>"NotPaid"</formula>
    </cfRule>
  </conditionalFormatting>
  <conditionalFormatting sqref="AJ8">
    <cfRule type="expression" dxfId="8" priority="1070" stopIfTrue="1">
      <formula>AND((VLOOKUP(Bio!#REF!,AllStudents,6,FALSE)+30)&lt;TODAY(),Bio!AJ10="Not Paid")</formula>
    </cfRule>
  </conditionalFormatting>
  <conditionalFormatting sqref="AW8">
    <cfRule type="expression" dxfId="8" priority="1063" stopIfTrue="1">
      <formula>AND((VLOOKUP(Maths!#REF!,AllStudents,6,FALSE)+30)&lt;TODAY(),Maths!AW10="Not Paid")</formula>
    </cfRule>
  </conditionalFormatting>
  <conditionalFormatting sqref="R9">
    <cfRule type="cellIs" dxfId="3" priority="1579" operator="equal">
      <formula>"NotPaid"</formula>
    </cfRule>
    <cfRule type="cellIs" dxfId="3" priority="1573" operator="equal">
      <formula>"NotPaid"</formula>
    </cfRule>
    <cfRule type="cellIs" dxfId="3" priority="1548" operator="equal">
      <formula>"NotPaid"</formula>
    </cfRule>
    <cfRule type="cellIs" dxfId="3" priority="1542" operator="equal">
      <formula>"NotPaid"</formula>
    </cfRule>
  </conditionalFormatting>
  <conditionalFormatting sqref="S9:U9">
    <cfRule type="cellIs" dxfId="3" priority="1892" operator="equal">
      <formula>"NotPaid"</formula>
    </cfRule>
    <cfRule type="cellIs" dxfId="3" priority="1886" operator="equal">
      <formula>"NotPaid"</formula>
    </cfRule>
    <cfRule type="cellIs" dxfId="3" priority="1861" operator="equal">
      <formula>"NotPaid"</formula>
    </cfRule>
    <cfRule type="cellIs" dxfId="3" priority="1855" operator="equal">
      <formula>"NotPaid"</formula>
    </cfRule>
  </conditionalFormatting>
  <conditionalFormatting sqref="V9:X9">
    <cfRule type="cellIs" dxfId="3" priority="2205" operator="equal">
      <formula>"NotPaid"</formula>
    </cfRule>
    <cfRule type="cellIs" dxfId="3" priority="2199" operator="equal">
      <formula>"NotPaid"</formula>
    </cfRule>
    <cfRule type="cellIs" dxfId="3" priority="2174" operator="equal">
      <formula>"NotPaid"</formula>
    </cfRule>
    <cfRule type="cellIs" dxfId="3" priority="2168" operator="equal">
      <formula>"NotPaid"</formula>
    </cfRule>
  </conditionalFormatting>
  <conditionalFormatting sqref="Y9:AA9">
    <cfRule type="cellIs" dxfId="3" priority="2518" operator="equal">
      <formula>"NotPaid"</formula>
    </cfRule>
    <cfRule type="cellIs" dxfId="3" priority="2512" operator="equal">
      <formula>"NotPaid"</formula>
    </cfRule>
    <cfRule type="cellIs" dxfId="3" priority="2487" operator="equal">
      <formula>"NotPaid"</formula>
    </cfRule>
    <cfRule type="cellIs" dxfId="3" priority="2481" operator="equal">
      <formula>"NotPaid"</formula>
    </cfRule>
  </conditionalFormatting>
  <conditionalFormatting sqref="D10:O10">
    <cfRule type="cellIs" dxfId="3" priority="7033" operator="equal">
      <formula>"NotPaid"</formula>
    </cfRule>
    <cfRule type="cellIs" dxfId="3" priority="7032" operator="equal">
      <formula>"NotPaid"</formula>
    </cfRule>
  </conditionalFormatting>
  <conditionalFormatting sqref="D10:E10">
    <cfRule type="cellIs" dxfId="3" priority="7030" operator="equal">
      <formula>"NotPaid"</formula>
    </cfRule>
  </conditionalFormatting>
  <conditionalFormatting sqref="F10:O10">
    <cfRule type="cellIs" dxfId="3" priority="7031" operator="equal">
      <formula>"NotPaid"</formula>
    </cfRule>
  </conditionalFormatting>
  <conditionalFormatting sqref="F10">
    <cfRule type="cellIs" dxfId="3" priority="7029" operator="equal">
      <formula>"NotPaid"</formula>
    </cfRule>
    <cfRule type="cellIs" dxfId="3" priority="7028" operator="equal">
      <formula>"NotPaid"</formula>
    </cfRule>
  </conditionalFormatting>
  <conditionalFormatting sqref="F10:N10">
    <cfRule type="cellIs" dxfId="3" priority="7025" operator="equal">
      <formula>"NotPaid"</formula>
    </cfRule>
  </conditionalFormatting>
  <conditionalFormatting sqref="O10">
    <cfRule type="cellIs" dxfId="3" priority="7026" operator="equal">
      <formula>"NotPaid"</formula>
    </cfRule>
  </conditionalFormatting>
  <conditionalFormatting sqref="R10">
    <cfRule type="cellIs" dxfId="3" priority="1441" operator="equal">
      <formula>"NotPaid"</formula>
    </cfRule>
    <cfRule type="cellIs" dxfId="3" priority="1440" operator="equal">
      <formula>"NotPaid"</formula>
    </cfRule>
    <cfRule type="cellIs" dxfId="3" priority="1439" operator="equal">
      <formula>"NotPaid"</formula>
    </cfRule>
    <cfRule type="cellIs" dxfId="3" priority="1438" operator="equal">
      <formula>"NotPaid"</formula>
    </cfRule>
    <cfRule type="cellIs" dxfId="3" priority="1437" operator="equal">
      <formula>"NotPaid"</formula>
    </cfRule>
    <cfRule type="cellIs" dxfId="3" priority="1436" operator="equal">
      <formula>"NotPaid"</formula>
    </cfRule>
    <cfRule type="cellIs" dxfId="3" priority="1435" operator="equal">
      <formula>"NotPaid"</formula>
    </cfRule>
    <cfRule type="cellIs" dxfId="3" priority="1434" operator="equal">
      <formula>"NotPaid"</formula>
    </cfRule>
    <cfRule type="cellIs" dxfId="3" priority="1433" operator="equal">
      <formula>"NotPaid"</formula>
    </cfRule>
    <cfRule type="cellIs" dxfId="3" priority="1432" operator="equal">
      <formula>"NotPaid"</formula>
    </cfRule>
    <cfRule type="cellIs" dxfId="3" priority="1431" operator="equal">
      <formula>"NotPaid"</formula>
    </cfRule>
    <cfRule type="cellIs" dxfId="3" priority="1430" operator="equal">
      <formula>"NotPaid"</formula>
    </cfRule>
    <cfRule type="cellIs" dxfId="3" priority="1429" operator="equal">
      <formula>"NotPaid"</formula>
    </cfRule>
    <cfRule type="cellIs" dxfId="3" priority="1428" operator="equal">
      <formula>"NotPaid"</formula>
    </cfRule>
    <cfRule type="cellIs" dxfId="3" priority="1427" operator="equal">
      <formula>"NotPaid"</formula>
    </cfRule>
    <cfRule type="cellIs" dxfId="3" priority="1426" operator="equal">
      <formula>"NotPaid"</formula>
    </cfRule>
    <cfRule type="cellIs" dxfId="3" priority="1425" operator="equal">
      <formula>"NotPaid"</formula>
    </cfRule>
    <cfRule type="cellIs" dxfId="3" priority="1424" operator="equal">
      <formula>"NotPaid"</formula>
    </cfRule>
    <cfRule type="cellIs" dxfId="3" priority="1423" operator="equal">
      <formula>"NotPaid"</formula>
    </cfRule>
    <cfRule type="cellIs" dxfId="3" priority="1422" operator="equal">
      <formula>"NotPaid"</formula>
    </cfRule>
    <cfRule type="cellIs" dxfId="3" priority="1421" operator="equal">
      <formula>"NotPaid"</formula>
    </cfRule>
    <cfRule type="cellIs" dxfId="3" priority="1420" operator="equal">
      <formula>"NotPaid"</formula>
    </cfRule>
    <cfRule type="cellIs" dxfId="3" priority="1419" operator="equal">
      <formula>"NotPaid"</formula>
    </cfRule>
    <cfRule type="cellIs" dxfId="3" priority="1395" operator="equal">
      <formula>"NotPaid"</formula>
    </cfRule>
    <cfRule type="cellIs" dxfId="3" priority="1394" operator="equal">
      <formula>"NotPaid"</formula>
    </cfRule>
    <cfRule type="cellIs" dxfId="3" priority="1393" operator="equal">
      <formula>"NotPaid"</formula>
    </cfRule>
    <cfRule type="cellIs" dxfId="3" priority="1392" operator="equal">
      <formula>"NotPaid"</formula>
    </cfRule>
    <cfRule type="cellIs" dxfId="3" priority="1391" operator="equal">
      <formula>"NotPaid"</formula>
    </cfRule>
    <cfRule type="cellIs" dxfId="3" priority="1390" operator="equal">
      <formula>"NotPaid"</formula>
    </cfRule>
    <cfRule type="cellIs" dxfId="3" priority="1389" operator="equal">
      <formula>"NotPaid"</formula>
    </cfRule>
    <cfRule type="cellIs" dxfId="3" priority="1388" operator="equal">
      <formula>"NotPaid"</formula>
    </cfRule>
    <cfRule type="cellIs" dxfId="3" priority="1387" operator="equal">
      <formula>"NotPaid"</formula>
    </cfRule>
    <cfRule type="cellIs" dxfId="3" priority="1386" operator="equal">
      <formula>"NotPaid"</formula>
    </cfRule>
    <cfRule type="cellIs" dxfId="3" priority="1385" operator="equal">
      <formula>"NotPaid"</formula>
    </cfRule>
    <cfRule type="cellIs" dxfId="3" priority="1384" operator="equal">
      <formula>"NotPaid"</formula>
    </cfRule>
    <cfRule type="cellIs" dxfId="3" priority="1383" operator="equal">
      <formula>"NotPaid"</formula>
    </cfRule>
    <cfRule type="cellIs" dxfId="3" priority="1382" operator="equal">
      <formula>"NotPaid"</formula>
    </cfRule>
    <cfRule type="cellIs" dxfId="3" priority="1381" operator="equal">
      <formula>"NotPaid"</formula>
    </cfRule>
    <cfRule type="cellIs" dxfId="3" priority="1380" operator="equal">
      <formula>"NotPaid"</formula>
    </cfRule>
    <cfRule type="cellIs" dxfId="3" priority="1379" operator="equal">
      <formula>"NotPaid"</formula>
    </cfRule>
    <cfRule type="cellIs" dxfId="3" priority="1378" operator="equal">
      <formula>"NotPaid"</formula>
    </cfRule>
    <cfRule type="cellIs" dxfId="3" priority="1377" operator="equal">
      <formula>"NotPaid"</formula>
    </cfRule>
    <cfRule type="cellIs" dxfId="3" priority="1376" operator="equal">
      <formula>"NotPaid"</formula>
    </cfRule>
    <cfRule type="cellIs" dxfId="3" priority="1375" operator="equal">
      <formula>"NotPaid"</formula>
    </cfRule>
    <cfRule type="cellIs" dxfId="3" priority="1374" operator="equal">
      <formula>"NotPaid"</formula>
    </cfRule>
    <cfRule type="cellIs" dxfId="3" priority="1373" operator="equal">
      <formula>"NotPaid"</formula>
    </cfRule>
  </conditionalFormatting>
  <conditionalFormatting sqref="S10:U10">
    <cfRule type="cellIs" dxfId="3" priority="1754" operator="equal">
      <formula>"NotPaid"</formula>
    </cfRule>
    <cfRule type="cellIs" dxfId="3" priority="1753" operator="equal">
      <formula>"NotPaid"</formula>
    </cfRule>
    <cfRule type="cellIs" dxfId="3" priority="1752" operator="equal">
      <formula>"NotPaid"</formula>
    </cfRule>
    <cfRule type="cellIs" dxfId="3" priority="1751" operator="equal">
      <formula>"NotPaid"</formula>
    </cfRule>
    <cfRule type="cellIs" dxfId="3" priority="1750" operator="equal">
      <formula>"NotPaid"</formula>
    </cfRule>
    <cfRule type="cellIs" dxfId="3" priority="1749" operator="equal">
      <formula>"NotPaid"</formula>
    </cfRule>
    <cfRule type="cellIs" dxfId="3" priority="1748" operator="equal">
      <formula>"NotPaid"</formula>
    </cfRule>
    <cfRule type="cellIs" dxfId="3" priority="1747" operator="equal">
      <formula>"NotPaid"</formula>
    </cfRule>
    <cfRule type="cellIs" dxfId="3" priority="1746" operator="equal">
      <formula>"NotPaid"</formula>
    </cfRule>
    <cfRule type="cellIs" dxfId="3" priority="1745" operator="equal">
      <formula>"NotPaid"</formula>
    </cfRule>
    <cfRule type="cellIs" dxfId="3" priority="1744" operator="equal">
      <formula>"NotPaid"</formula>
    </cfRule>
    <cfRule type="cellIs" dxfId="3" priority="1743" operator="equal">
      <formula>"NotPaid"</formula>
    </cfRule>
    <cfRule type="cellIs" dxfId="3" priority="1742" operator="equal">
      <formula>"NotPaid"</formula>
    </cfRule>
    <cfRule type="cellIs" dxfId="3" priority="1741" operator="equal">
      <formula>"NotPaid"</formula>
    </cfRule>
    <cfRule type="cellIs" dxfId="3" priority="1740" operator="equal">
      <formula>"NotPaid"</formula>
    </cfRule>
    <cfRule type="cellIs" dxfId="3" priority="1739" operator="equal">
      <formula>"NotPaid"</formula>
    </cfRule>
    <cfRule type="cellIs" dxfId="3" priority="1738" operator="equal">
      <formula>"NotPaid"</formula>
    </cfRule>
    <cfRule type="cellIs" dxfId="3" priority="1737" operator="equal">
      <formula>"NotPaid"</formula>
    </cfRule>
    <cfRule type="cellIs" dxfId="3" priority="1736" operator="equal">
      <formula>"NotPaid"</formula>
    </cfRule>
    <cfRule type="cellIs" dxfId="3" priority="1735" operator="equal">
      <formula>"NotPaid"</formula>
    </cfRule>
    <cfRule type="cellIs" dxfId="3" priority="1734" operator="equal">
      <formula>"NotPaid"</formula>
    </cfRule>
    <cfRule type="cellIs" dxfId="3" priority="1733" operator="equal">
      <formula>"NotPaid"</formula>
    </cfRule>
    <cfRule type="cellIs" dxfId="3" priority="1732" operator="equal">
      <formula>"NotPaid"</formula>
    </cfRule>
    <cfRule type="cellIs" dxfId="3" priority="1708" operator="equal">
      <formula>"NotPaid"</formula>
    </cfRule>
    <cfRule type="cellIs" dxfId="3" priority="1707" operator="equal">
      <formula>"NotPaid"</formula>
    </cfRule>
    <cfRule type="cellIs" dxfId="3" priority="1706" operator="equal">
      <formula>"NotPaid"</formula>
    </cfRule>
    <cfRule type="cellIs" dxfId="3" priority="1705" operator="equal">
      <formula>"NotPaid"</formula>
    </cfRule>
    <cfRule type="cellIs" dxfId="3" priority="1704" operator="equal">
      <formula>"NotPaid"</formula>
    </cfRule>
    <cfRule type="cellIs" dxfId="3" priority="1703" operator="equal">
      <formula>"NotPaid"</formula>
    </cfRule>
    <cfRule type="cellIs" dxfId="3" priority="1702" operator="equal">
      <formula>"NotPaid"</formula>
    </cfRule>
    <cfRule type="cellIs" dxfId="3" priority="1701" operator="equal">
      <formula>"NotPaid"</formula>
    </cfRule>
    <cfRule type="cellIs" dxfId="3" priority="1700" operator="equal">
      <formula>"NotPaid"</formula>
    </cfRule>
    <cfRule type="cellIs" dxfId="3" priority="1699" operator="equal">
      <formula>"NotPaid"</formula>
    </cfRule>
    <cfRule type="cellIs" dxfId="3" priority="1698" operator="equal">
      <formula>"NotPaid"</formula>
    </cfRule>
    <cfRule type="cellIs" dxfId="3" priority="1697" operator="equal">
      <formula>"NotPaid"</formula>
    </cfRule>
    <cfRule type="cellIs" dxfId="3" priority="1696" operator="equal">
      <formula>"NotPaid"</formula>
    </cfRule>
    <cfRule type="cellIs" dxfId="3" priority="1695" operator="equal">
      <formula>"NotPaid"</formula>
    </cfRule>
    <cfRule type="cellIs" dxfId="3" priority="1694" operator="equal">
      <formula>"NotPaid"</formula>
    </cfRule>
    <cfRule type="cellIs" dxfId="3" priority="1693" operator="equal">
      <formula>"NotPaid"</formula>
    </cfRule>
    <cfRule type="cellIs" dxfId="3" priority="1692" operator="equal">
      <formula>"NotPaid"</formula>
    </cfRule>
    <cfRule type="cellIs" dxfId="3" priority="1691" operator="equal">
      <formula>"NotPaid"</formula>
    </cfRule>
    <cfRule type="cellIs" dxfId="3" priority="1690" operator="equal">
      <formula>"NotPaid"</formula>
    </cfRule>
    <cfRule type="cellIs" dxfId="3" priority="1689" operator="equal">
      <formula>"NotPaid"</formula>
    </cfRule>
    <cfRule type="cellIs" dxfId="3" priority="1688" operator="equal">
      <formula>"NotPaid"</formula>
    </cfRule>
    <cfRule type="cellIs" dxfId="3" priority="1687" operator="equal">
      <formula>"NotPaid"</formula>
    </cfRule>
    <cfRule type="cellIs" dxfId="3" priority="1686" operator="equal">
      <formula>"NotPaid"</formula>
    </cfRule>
  </conditionalFormatting>
  <conditionalFormatting sqref="V10:X10">
    <cfRule type="cellIs" dxfId="3" priority="2067" operator="equal">
      <formula>"NotPaid"</formula>
    </cfRule>
    <cfRule type="cellIs" dxfId="3" priority="2066" operator="equal">
      <formula>"NotPaid"</formula>
    </cfRule>
    <cfRule type="cellIs" dxfId="3" priority="2065" operator="equal">
      <formula>"NotPaid"</formula>
    </cfRule>
    <cfRule type="cellIs" dxfId="3" priority="2064" operator="equal">
      <formula>"NotPaid"</formula>
    </cfRule>
    <cfRule type="cellIs" dxfId="3" priority="2063" operator="equal">
      <formula>"NotPaid"</formula>
    </cfRule>
    <cfRule type="cellIs" dxfId="3" priority="2062" operator="equal">
      <formula>"NotPaid"</formula>
    </cfRule>
    <cfRule type="cellIs" dxfId="3" priority="2061" operator="equal">
      <formula>"NotPaid"</formula>
    </cfRule>
    <cfRule type="cellIs" dxfId="3" priority="2060" operator="equal">
      <formula>"NotPaid"</formula>
    </cfRule>
    <cfRule type="cellIs" dxfId="3" priority="2059" operator="equal">
      <formula>"NotPaid"</formula>
    </cfRule>
    <cfRule type="cellIs" dxfId="3" priority="2058" operator="equal">
      <formula>"NotPaid"</formula>
    </cfRule>
    <cfRule type="cellIs" dxfId="3" priority="2057" operator="equal">
      <formula>"NotPaid"</formula>
    </cfRule>
    <cfRule type="cellIs" dxfId="3" priority="2056" operator="equal">
      <formula>"NotPaid"</formula>
    </cfRule>
    <cfRule type="cellIs" dxfId="3" priority="2055" operator="equal">
      <formula>"NotPaid"</formula>
    </cfRule>
    <cfRule type="cellIs" dxfId="3" priority="2054" operator="equal">
      <formula>"NotPaid"</formula>
    </cfRule>
    <cfRule type="cellIs" dxfId="3" priority="2053" operator="equal">
      <formula>"NotPaid"</formula>
    </cfRule>
    <cfRule type="cellIs" dxfId="3" priority="2052" operator="equal">
      <formula>"NotPaid"</formula>
    </cfRule>
    <cfRule type="cellIs" dxfId="3" priority="2051" operator="equal">
      <formula>"NotPaid"</formula>
    </cfRule>
    <cfRule type="cellIs" dxfId="3" priority="2050" operator="equal">
      <formula>"NotPaid"</formula>
    </cfRule>
    <cfRule type="cellIs" dxfId="3" priority="2049" operator="equal">
      <formula>"NotPaid"</formula>
    </cfRule>
    <cfRule type="cellIs" dxfId="3" priority="2048" operator="equal">
      <formula>"NotPaid"</formula>
    </cfRule>
    <cfRule type="cellIs" dxfId="3" priority="2047" operator="equal">
      <formula>"NotPaid"</formula>
    </cfRule>
    <cfRule type="cellIs" dxfId="3" priority="2046" operator="equal">
      <formula>"NotPaid"</formula>
    </cfRule>
    <cfRule type="cellIs" dxfId="3" priority="2045" operator="equal">
      <formula>"NotPaid"</formula>
    </cfRule>
    <cfRule type="cellIs" dxfId="3" priority="2021" operator="equal">
      <formula>"NotPaid"</formula>
    </cfRule>
    <cfRule type="cellIs" dxfId="3" priority="2020" operator="equal">
      <formula>"NotPaid"</formula>
    </cfRule>
    <cfRule type="cellIs" dxfId="3" priority="2019" operator="equal">
      <formula>"NotPaid"</formula>
    </cfRule>
    <cfRule type="cellIs" dxfId="3" priority="2018" operator="equal">
      <formula>"NotPaid"</formula>
    </cfRule>
    <cfRule type="cellIs" dxfId="3" priority="2017" operator="equal">
      <formula>"NotPaid"</formula>
    </cfRule>
    <cfRule type="cellIs" dxfId="3" priority="2016" operator="equal">
      <formula>"NotPaid"</formula>
    </cfRule>
    <cfRule type="cellIs" dxfId="3" priority="2015" operator="equal">
      <formula>"NotPaid"</formula>
    </cfRule>
    <cfRule type="cellIs" dxfId="3" priority="2014" operator="equal">
      <formula>"NotPaid"</formula>
    </cfRule>
    <cfRule type="cellIs" dxfId="3" priority="2013" operator="equal">
      <formula>"NotPaid"</formula>
    </cfRule>
    <cfRule type="cellIs" dxfId="3" priority="2012" operator="equal">
      <formula>"NotPaid"</formula>
    </cfRule>
    <cfRule type="cellIs" dxfId="3" priority="2011" operator="equal">
      <formula>"NotPaid"</formula>
    </cfRule>
    <cfRule type="cellIs" dxfId="3" priority="2010" operator="equal">
      <formula>"NotPaid"</formula>
    </cfRule>
    <cfRule type="cellIs" dxfId="3" priority="2009" operator="equal">
      <formula>"NotPaid"</formula>
    </cfRule>
    <cfRule type="cellIs" dxfId="3" priority="2008" operator="equal">
      <formula>"NotPaid"</formula>
    </cfRule>
    <cfRule type="cellIs" dxfId="3" priority="2007" operator="equal">
      <formula>"NotPaid"</formula>
    </cfRule>
    <cfRule type="cellIs" dxfId="3" priority="2006" operator="equal">
      <formula>"NotPaid"</formula>
    </cfRule>
    <cfRule type="cellIs" dxfId="3" priority="2005" operator="equal">
      <formula>"NotPaid"</formula>
    </cfRule>
    <cfRule type="cellIs" dxfId="3" priority="2004" operator="equal">
      <formula>"NotPaid"</formula>
    </cfRule>
    <cfRule type="cellIs" dxfId="3" priority="2003" operator="equal">
      <formula>"NotPaid"</formula>
    </cfRule>
    <cfRule type="cellIs" dxfId="3" priority="2002" operator="equal">
      <formula>"NotPaid"</formula>
    </cfRule>
    <cfRule type="cellIs" dxfId="3" priority="2001" operator="equal">
      <formula>"NotPaid"</formula>
    </cfRule>
    <cfRule type="cellIs" dxfId="3" priority="2000" operator="equal">
      <formula>"NotPaid"</formula>
    </cfRule>
    <cfRule type="cellIs" dxfId="3" priority="1999" operator="equal">
      <formula>"NotPaid"</formula>
    </cfRule>
  </conditionalFormatting>
  <conditionalFormatting sqref="Y10:AA10">
    <cfRule type="cellIs" dxfId="3" priority="2380" operator="equal">
      <formula>"NotPaid"</formula>
    </cfRule>
    <cfRule type="cellIs" dxfId="3" priority="2379" operator="equal">
      <formula>"NotPaid"</formula>
    </cfRule>
    <cfRule type="cellIs" dxfId="3" priority="2378" operator="equal">
      <formula>"NotPaid"</formula>
    </cfRule>
    <cfRule type="cellIs" dxfId="3" priority="2377" operator="equal">
      <formula>"NotPaid"</formula>
    </cfRule>
    <cfRule type="cellIs" dxfId="3" priority="2376" operator="equal">
      <formula>"NotPaid"</formula>
    </cfRule>
    <cfRule type="cellIs" dxfId="3" priority="2375" operator="equal">
      <formula>"NotPaid"</formula>
    </cfRule>
    <cfRule type="cellIs" dxfId="3" priority="2374" operator="equal">
      <formula>"NotPaid"</formula>
    </cfRule>
    <cfRule type="cellIs" dxfId="3" priority="2373" operator="equal">
      <formula>"NotPaid"</formula>
    </cfRule>
    <cfRule type="cellIs" dxfId="3" priority="2372" operator="equal">
      <formula>"NotPaid"</formula>
    </cfRule>
    <cfRule type="cellIs" dxfId="3" priority="2371" operator="equal">
      <formula>"NotPaid"</formula>
    </cfRule>
    <cfRule type="cellIs" dxfId="3" priority="2370" operator="equal">
      <formula>"NotPaid"</formula>
    </cfRule>
    <cfRule type="cellIs" dxfId="3" priority="2369" operator="equal">
      <formula>"NotPaid"</formula>
    </cfRule>
    <cfRule type="cellIs" dxfId="3" priority="2368" operator="equal">
      <formula>"NotPaid"</formula>
    </cfRule>
    <cfRule type="cellIs" dxfId="3" priority="2367" operator="equal">
      <formula>"NotPaid"</formula>
    </cfRule>
    <cfRule type="cellIs" dxfId="3" priority="2366" operator="equal">
      <formula>"NotPaid"</formula>
    </cfRule>
    <cfRule type="cellIs" dxfId="3" priority="2365" operator="equal">
      <formula>"NotPaid"</formula>
    </cfRule>
    <cfRule type="cellIs" dxfId="3" priority="2364" operator="equal">
      <formula>"NotPaid"</formula>
    </cfRule>
    <cfRule type="cellIs" dxfId="3" priority="2363" operator="equal">
      <formula>"NotPaid"</formula>
    </cfRule>
    <cfRule type="cellIs" dxfId="3" priority="2362" operator="equal">
      <formula>"NotPaid"</formula>
    </cfRule>
    <cfRule type="cellIs" dxfId="3" priority="2361" operator="equal">
      <formula>"NotPaid"</formula>
    </cfRule>
    <cfRule type="cellIs" dxfId="3" priority="2360" operator="equal">
      <formula>"NotPaid"</formula>
    </cfRule>
    <cfRule type="cellIs" dxfId="3" priority="2359" operator="equal">
      <formula>"NotPaid"</formula>
    </cfRule>
    <cfRule type="cellIs" dxfId="3" priority="2358" operator="equal">
      <formula>"NotPaid"</formula>
    </cfRule>
    <cfRule type="cellIs" dxfId="3" priority="2334" operator="equal">
      <formula>"NotPaid"</formula>
    </cfRule>
    <cfRule type="cellIs" dxfId="3" priority="2333" operator="equal">
      <formula>"NotPaid"</formula>
    </cfRule>
    <cfRule type="cellIs" dxfId="3" priority="2332" operator="equal">
      <formula>"NotPaid"</formula>
    </cfRule>
    <cfRule type="cellIs" dxfId="3" priority="2331" operator="equal">
      <formula>"NotPaid"</formula>
    </cfRule>
    <cfRule type="cellIs" dxfId="3" priority="2330" operator="equal">
      <formula>"NotPaid"</formula>
    </cfRule>
    <cfRule type="cellIs" dxfId="3" priority="2329" operator="equal">
      <formula>"NotPaid"</formula>
    </cfRule>
    <cfRule type="cellIs" dxfId="3" priority="2328" operator="equal">
      <formula>"NotPaid"</formula>
    </cfRule>
    <cfRule type="cellIs" dxfId="3" priority="2327" operator="equal">
      <formula>"NotPaid"</formula>
    </cfRule>
    <cfRule type="cellIs" dxfId="3" priority="2326" operator="equal">
      <formula>"NotPaid"</formula>
    </cfRule>
    <cfRule type="cellIs" dxfId="3" priority="2325" operator="equal">
      <formula>"NotPaid"</formula>
    </cfRule>
    <cfRule type="cellIs" dxfId="3" priority="2324" operator="equal">
      <formula>"NotPaid"</formula>
    </cfRule>
    <cfRule type="cellIs" dxfId="3" priority="2323" operator="equal">
      <formula>"NotPaid"</formula>
    </cfRule>
    <cfRule type="cellIs" dxfId="3" priority="2322" operator="equal">
      <formula>"NotPaid"</formula>
    </cfRule>
    <cfRule type="cellIs" dxfId="3" priority="2321" operator="equal">
      <formula>"NotPaid"</formula>
    </cfRule>
    <cfRule type="cellIs" dxfId="3" priority="2320" operator="equal">
      <formula>"NotPaid"</formula>
    </cfRule>
    <cfRule type="cellIs" dxfId="3" priority="2319" operator="equal">
      <formula>"NotPaid"</formula>
    </cfRule>
    <cfRule type="cellIs" dxfId="3" priority="2318" operator="equal">
      <formula>"NotPaid"</formula>
    </cfRule>
    <cfRule type="cellIs" dxfId="3" priority="2317" operator="equal">
      <formula>"NotPaid"</formula>
    </cfRule>
    <cfRule type="cellIs" dxfId="3" priority="2316" operator="equal">
      <formula>"NotPaid"</formula>
    </cfRule>
    <cfRule type="cellIs" dxfId="3" priority="2315" operator="equal">
      <formula>"NotPaid"</formula>
    </cfRule>
    <cfRule type="cellIs" dxfId="3" priority="2314" operator="equal">
      <formula>"NotPaid"</formula>
    </cfRule>
    <cfRule type="cellIs" dxfId="3" priority="2313" operator="equal">
      <formula>"NotPaid"</formula>
    </cfRule>
    <cfRule type="cellIs" dxfId="3" priority="2312" operator="equal">
      <formula>"NotPaid"</formula>
    </cfRule>
  </conditionalFormatting>
  <conditionalFormatting sqref="AF10:AQ10">
    <cfRule type="expression" dxfId="7" priority="40877" stopIfTrue="1">
      <formula>Bio!AF10="NotPaid"</formula>
    </cfRule>
  </conditionalFormatting>
  <conditionalFormatting sqref="AS10">
    <cfRule type="expression" dxfId="7" priority="3353" stopIfTrue="1">
      <formula>Bio!BE10="not paid"</formula>
    </cfRule>
    <cfRule type="expression" dxfId="7" priority="32303" stopIfTrue="1">
      <formula>Bio!BE10="NotPaid"</formula>
    </cfRule>
  </conditionalFormatting>
  <conditionalFormatting sqref="D11:O11">
    <cfRule type="cellIs" dxfId="3" priority="4218" operator="equal">
      <formula>"NotPaid"</formula>
    </cfRule>
  </conditionalFormatting>
  <conditionalFormatting sqref="R11">
    <cfRule type="cellIs" dxfId="3" priority="1567" operator="equal">
      <formula>"NotPaid"</formula>
    </cfRule>
    <cfRule type="cellIs" dxfId="3" priority="1571" operator="equal">
      <formula>"NotPaid"</formula>
    </cfRule>
    <cfRule type="cellIs" dxfId="3" priority="1562" operator="equal">
      <formula>"NotPaid"</formula>
    </cfRule>
    <cfRule type="cellIs" dxfId="3" priority="1546" operator="equal">
      <formula>"NotPaid"</formula>
    </cfRule>
    <cfRule type="cellIs" dxfId="3" priority="1540" operator="equal">
      <formula>"NotPaid"</formula>
    </cfRule>
    <cfRule type="cellIs" dxfId="3" priority="1534" operator="equal">
      <formula>"NotPaid"</formula>
    </cfRule>
    <cfRule type="cellIs" dxfId="3" priority="1528" operator="equal">
      <formula>"NotPaid"</formula>
    </cfRule>
  </conditionalFormatting>
  <conditionalFormatting sqref="S11:U11">
    <cfRule type="cellIs" dxfId="3" priority="1880" operator="equal">
      <formula>"NotPaid"</formula>
    </cfRule>
    <cfRule type="cellIs" dxfId="3" priority="1884" operator="equal">
      <formula>"NotPaid"</formula>
    </cfRule>
    <cfRule type="cellIs" dxfId="3" priority="1875" operator="equal">
      <formula>"NotPaid"</formula>
    </cfRule>
    <cfRule type="cellIs" dxfId="3" priority="1859" operator="equal">
      <formula>"NotPaid"</formula>
    </cfRule>
    <cfRule type="cellIs" dxfId="3" priority="1853" operator="equal">
      <formula>"NotPaid"</formula>
    </cfRule>
    <cfRule type="cellIs" dxfId="3" priority="1847" operator="equal">
      <formula>"NotPaid"</formula>
    </cfRule>
    <cfRule type="cellIs" dxfId="3" priority="1841" operator="equal">
      <formula>"NotPaid"</formula>
    </cfRule>
  </conditionalFormatting>
  <conditionalFormatting sqref="V11:X11">
    <cfRule type="cellIs" dxfId="3" priority="2193" operator="equal">
      <formula>"NotPaid"</formula>
    </cfRule>
    <cfRule type="cellIs" dxfId="3" priority="2197" operator="equal">
      <formula>"NotPaid"</formula>
    </cfRule>
    <cfRule type="cellIs" dxfId="3" priority="2188" operator="equal">
      <formula>"NotPaid"</formula>
    </cfRule>
    <cfRule type="cellIs" dxfId="3" priority="2172" operator="equal">
      <formula>"NotPaid"</formula>
    </cfRule>
    <cfRule type="cellIs" dxfId="3" priority="2166" operator="equal">
      <formula>"NotPaid"</formula>
    </cfRule>
    <cfRule type="cellIs" dxfId="3" priority="2160" operator="equal">
      <formula>"NotPaid"</formula>
    </cfRule>
    <cfRule type="cellIs" dxfId="3" priority="2154" operator="equal">
      <formula>"NotPaid"</formula>
    </cfRule>
  </conditionalFormatting>
  <conditionalFormatting sqref="Y11:AA11">
    <cfRule type="cellIs" dxfId="3" priority="2506" operator="equal">
      <formula>"NotPaid"</formula>
    </cfRule>
    <cfRule type="cellIs" dxfId="3" priority="2510" operator="equal">
      <formula>"NotPaid"</formula>
    </cfRule>
    <cfRule type="cellIs" dxfId="3" priority="2501" operator="equal">
      <formula>"NotPaid"</formula>
    </cfRule>
    <cfRule type="cellIs" dxfId="3" priority="2485" operator="equal">
      <formula>"NotPaid"</formula>
    </cfRule>
    <cfRule type="cellIs" dxfId="3" priority="2479" operator="equal">
      <formula>"NotPaid"</formula>
    </cfRule>
    <cfRule type="cellIs" dxfId="3" priority="2473" operator="equal">
      <formula>"NotPaid"</formula>
    </cfRule>
    <cfRule type="cellIs" dxfId="3" priority="2467" operator="equal">
      <formula>"NotPaid"</formula>
    </cfRule>
  </conditionalFormatting>
  <conditionalFormatting sqref="D12:E12">
    <cfRule type="cellIs" dxfId="3" priority="12357" operator="equal">
      <formula>"NotPaid"</formula>
    </cfRule>
    <cfRule type="cellIs" dxfId="3" priority="12342" operator="equal">
      <formula>"NotPaid"</formula>
    </cfRule>
  </conditionalFormatting>
  <conditionalFormatting sqref="D12:O12">
    <cfRule type="cellIs" dxfId="3" priority="12344" operator="equal">
      <formula>"NotPaid"</formula>
    </cfRule>
  </conditionalFormatting>
  <conditionalFormatting sqref="F12:O12">
    <cfRule type="cellIs" dxfId="3" priority="12358" operator="equal">
      <formula>"NotPaid"</formula>
    </cfRule>
    <cfRule type="cellIs" dxfId="3" priority="12345" operator="equal">
      <formula>"NotPaid"</formula>
    </cfRule>
    <cfRule type="cellIs" dxfId="3" priority="12343" operator="equal">
      <formula>"NotPaid"</formula>
    </cfRule>
  </conditionalFormatting>
  <conditionalFormatting sqref="F12">
    <cfRule type="cellIs" dxfId="3" priority="12341" operator="equal">
      <formula>"NotPaid"</formula>
    </cfRule>
    <cfRule type="cellIs" dxfId="3" priority="12340" operator="equal">
      <formula>"NotPaid"</formula>
    </cfRule>
    <cfRule type="cellIs" dxfId="3" priority="12336" operator="equal">
      <formula>"NotPaid"</formula>
    </cfRule>
  </conditionalFormatting>
  <conditionalFormatting sqref="F12:G12">
    <cfRule type="expression" dxfId="0" priority="11918" stopIfTrue="1">
      <formula>F12="Not Paid"</formula>
    </cfRule>
  </conditionalFormatting>
  <conditionalFormatting sqref="H12:O12">
    <cfRule type="cellIs" dxfId="3" priority="12320" operator="equal">
      <formula>"NotPaid"</formula>
    </cfRule>
  </conditionalFormatting>
  <conditionalFormatting sqref="R12">
    <cfRule type="cellIs" dxfId="3" priority="1372" operator="equal">
      <formula>"NotPaid"</formula>
    </cfRule>
    <cfRule type="cellIs" dxfId="3" priority="1371" operator="equal">
      <formula>"NotPaid"</formula>
    </cfRule>
    <cfRule type="cellIs" dxfId="3" priority="1370" operator="equal">
      <formula>"NotPaid"</formula>
    </cfRule>
    <cfRule type="cellIs" dxfId="3" priority="1369" operator="equal">
      <formula>"NotPaid"</formula>
    </cfRule>
    <cfRule type="cellIs" dxfId="3" priority="1368" operator="equal">
      <formula>"NotPaid"</formula>
    </cfRule>
    <cfRule type="cellIs" dxfId="3" priority="1367" operator="equal">
      <formula>"NotPaid"</formula>
    </cfRule>
    <cfRule type="cellIs" dxfId="3" priority="1366" operator="equal">
      <formula>"NotPaid"</formula>
    </cfRule>
    <cfRule type="cellIs" dxfId="3" priority="1365" operator="equal">
      <formula>"NotPaid"</formula>
    </cfRule>
    <cfRule type="cellIs" dxfId="3" priority="1364" operator="equal">
      <formula>"NotPaid"</formula>
    </cfRule>
    <cfRule type="cellIs" dxfId="3" priority="1363" operator="equal">
      <formula>"NotPaid"</formula>
    </cfRule>
    <cfRule type="cellIs" dxfId="3" priority="1362" operator="equal">
      <formula>"NotPaid"</formula>
    </cfRule>
    <cfRule type="cellIs" dxfId="3" priority="1361" operator="equal">
      <formula>"NotPaid"</formula>
    </cfRule>
    <cfRule type="cellIs" dxfId="3" priority="1360" operator="equal">
      <formula>"NotPaid"</formula>
    </cfRule>
    <cfRule type="cellIs" dxfId="3" priority="1359" operator="equal">
      <formula>"NotPaid"</formula>
    </cfRule>
    <cfRule type="cellIs" dxfId="3" priority="1358" operator="equal">
      <formula>"NotPaid"</formula>
    </cfRule>
    <cfRule type="cellIs" dxfId="3" priority="1357" operator="equal">
      <formula>"NotPaid"</formula>
    </cfRule>
    <cfRule type="cellIs" dxfId="3" priority="1356" operator="equal">
      <formula>"NotPaid"</formula>
    </cfRule>
    <cfRule type="cellIs" dxfId="3" priority="1355" operator="equal">
      <formula>"NotPaid"</formula>
    </cfRule>
    <cfRule type="cellIs" dxfId="3" priority="1354" operator="equal">
      <formula>"NotPaid"</formula>
    </cfRule>
    <cfRule type="cellIs" dxfId="3" priority="1353" operator="equal">
      <formula>"NotPaid"</formula>
    </cfRule>
    <cfRule type="cellIs" dxfId="3" priority="1352" operator="equal">
      <formula>"NotPaid"</formula>
    </cfRule>
    <cfRule type="cellIs" dxfId="3" priority="1351" operator="equal">
      <formula>"NotPaid"</formula>
    </cfRule>
    <cfRule type="cellIs" dxfId="3" priority="1350" operator="equal">
      <formula>"NotPaid"</formula>
    </cfRule>
    <cfRule type="cellIs" dxfId="3" priority="1349" operator="equal">
      <formula>"NotPaid"</formula>
    </cfRule>
    <cfRule type="cellIs" dxfId="3" priority="1348" operator="equal">
      <formula>"NotPaid"</formula>
    </cfRule>
    <cfRule type="cellIs" dxfId="3" priority="1347" operator="equal">
      <formula>"NotPaid"</formula>
    </cfRule>
    <cfRule type="cellIs" dxfId="3" priority="1346" operator="equal">
      <formula>"NotPaid"</formula>
    </cfRule>
    <cfRule type="cellIs" dxfId="3" priority="1345" operator="equal">
      <formula>"NotPaid"</formula>
    </cfRule>
    <cfRule type="cellIs" dxfId="3" priority="1344" operator="equal">
      <formula>"NotPaid"</formula>
    </cfRule>
    <cfRule type="cellIs" dxfId="3" priority="1343" operator="equal">
      <formula>"NotPaid"</formula>
    </cfRule>
    <cfRule type="cellIs" dxfId="3" priority="1342" operator="equal">
      <formula>"NotPaid"</formula>
    </cfRule>
    <cfRule type="cellIs" dxfId="3" priority="1341" operator="equal">
      <formula>"NotPaid"</formula>
    </cfRule>
    <cfRule type="cellIs" dxfId="3" priority="1340" operator="equal">
      <formula>"NotPaid"</formula>
    </cfRule>
    <cfRule type="cellIs" dxfId="3" priority="1339" operator="equal">
      <formula>"NotPaid"</formula>
    </cfRule>
    <cfRule type="cellIs" dxfId="3" priority="1338" operator="equal">
      <formula>"NotPaid"</formula>
    </cfRule>
    <cfRule type="cellIs" dxfId="3" priority="1337" operator="equal">
      <formula>"NotPaid"</formula>
    </cfRule>
    <cfRule type="cellIs" dxfId="3" priority="1336" operator="equal">
      <formula>"NotPaid"</formula>
    </cfRule>
    <cfRule type="cellIs" dxfId="3" priority="1335" operator="equal">
      <formula>"NotPaid"</formula>
    </cfRule>
    <cfRule type="cellIs" dxfId="3" priority="1334" operator="equal">
      <formula>"NotPaid"</formula>
    </cfRule>
    <cfRule type="cellIs" dxfId="3" priority="1333" operator="equal">
      <formula>"NotPaid"</formula>
    </cfRule>
    <cfRule type="cellIs" dxfId="3" priority="1332" operator="equal">
      <formula>"NotPaid"</formula>
    </cfRule>
    <cfRule type="cellIs" dxfId="3" priority="1331" operator="equal">
      <formula>"NotPaid"</formula>
    </cfRule>
    <cfRule type="cellIs" dxfId="3" priority="1330" operator="equal">
      <formula>"NotPaid"</formula>
    </cfRule>
    <cfRule type="cellIs" dxfId="3" priority="1329" operator="equal">
      <formula>"NotPaid"</formula>
    </cfRule>
    <cfRule type="cellIs" dxfId="3" priority="1328" operator="equal">
      <formula>"NotPaid"</formula>
    </cfRule>
    <cfRule type="cellIs" dxfId="3" priority="1327" operator="equal">
      <formula>"NotPaid"</formula>
    </cfRule>
  </conditionalFormatting>
  <conditionalFormatting sqref="S12:U12">
    <cfRule type="cellIs" dxfId="3" priority="1685" operator="equal">
      <formula>"NotPaid"</formula>
    </cfRule>
    <cfRule type="cellIs" dxfId="3" priority="1684" operator="equal">
      <formula>"NotPaid"</formula>
    </cfRule>
    <cfRule type="cellIs" dxfId="3" priority="1683" operator="equal">
      <formula>"NotPaid"</formula>
    </cfRule>
    <cfRule type="cellIs" dxfId="3" priority="1682" operator="equal">
      <formula>"NotPaid"</formula>
    </cfRule>
    <cfRule type="cellIs" dxfId="3" priority="1681" operator="equal">
      <formula>"NotPaid"</formula>
    </cfRule>
    <cfRule type="cellIs" dxfId="3" priority="1680" operator="equal">
      <formula>"NotPaid"</formula>
    </cfRule>
    <cfRule type="cellIs" dxfId="3" priority="1679" operator="equal">
      <formula>"NotPaid"</formula>
    </cfRule>
    <cfRule type="cellIs" dxfId="3" priority="1678" operator="equal">
      <formula>"NotPaid"</formula>
    </cfRule>
    <cfRule type="cellIs" dxfId="3" priority="1677" operator="equal">
      <formula>"NotPaid"</formula>
    </cfRule>
    <cfRule type="cellIs" dxfId="3" priority="1676" operator="equal">
      <formula>"NotPaid"</formula>
    </cfRule>
    <cfRule type="cellIs" dxfId="3" priority="1675" operator="equal">
      <formula>"NotPaid"</formula>
    </cfRule>
    <cfRule type="cellIs" dxfId="3" priority="1674" operator="equal">
      <formula>"NotPaid"</formula>
    </cfRule>
    <cfRule type="cellIs" dxfId="3" priority="1673" operator="equal">
      <formula>"NotPaid"</formula>
    </cfRule>
    <cfRule type="cellIs" dxfId="3" priority="1672" operator="equal">
      <formula>"NotPaid"</formula>
    </cfRule>
    <cfRule type="cellIs" dxfId="3" priority="1671" operator="equal">
      <formula>"NotPaid"</formula>
    </cfRule>
    <cfRule type="cellIs" dxfId="3" priority="1670" operator="equal">
      <formula>"NotPaid"</formula>
    </cfRule>
    <cfRule type="cellIs" dxfId="3" priority="1669" operator="equal">
      <formula>"NotPaid"</formula>
    </cfRule>
    <cfRule type="cellIs" dxfId="3" priority="1668" operator="equal">
      <formula>"NotPaid"</formula>
    </cfRule>
    <cfRule type="cellIs" dxfId="3" priority="1667" operator="equal">
      <formula>"NotPaid"</formula>
    </cfRule>
    <cfRule type="cellIs" dxfId="3" priority="1666" operator="equal">
      <formula>"NotPaid"</formula>
    </cfRule>
    <cfRule type="cellIs" dxfId="3" priority="1665" operator="equal">
      <formula>"NotPaid"</formula>
    </cfRule>
    <cfRule type="cellIs" dxfId="3" priority="1664" operator="equal">
      <formula>"NotPaid"</formula>
    </cfRule>
    <cfRule type="cellIs" dxfId="3" priority="1663" operator="equal">
      <formula>"NotPaid"</formula>
    </cfRule>
    <cfRule type="cellIs" dxfId="3" priority="1662" operator="equal">
      <formula>"NotPaid"</formula>
    </cfRule>
    <cfRule type="cellIs" dxfId="3" priority="1661" operator="equal">
      <formula>"NotPaid"</formula>
    </cfRule>
    <cfRule type="cellIs" dxfId="3" priority="1660" operator="equal">
      <formula>"NotPaid"</formula>
    </cfRule>
    <cfRule type="cellIs" dxfId="3" priority="1659" operator="equal">
      <formula>"NotPaid"</formula>
    </cfRule>
    <cfRule type="cellIs" dxfId="3" priority="1658" operator="equal">
      <formula>"NotPaid"</formula>
    </cfRule>
    <cfRule type="cellIs" dxfId="3" priority="1657" operator="equal">
      <formula>"NotPaid"</formula>
    </cfRule>
    <cfRule type="cellIs" dxfId="3" priority="1656" operator="equal">
      <formula>"NotPaid"</formula>
    </cfRule>
    <cfRule type="cellIs" dxfId="3" priority="1655" operator="equal">
      <formula>"NotPaid"</formula>
    </cfRule>
    <cfRule type="cellIs" dxfId="3" priority="1654" operator="equal">
      <formula>"NotPaid"</formula>
    </cfRule>
    <cfRule type="cellIs" dxfId="3" priority="1653" operator="equal">
      <formula>"NotPaid"</formula>
    </cfRule>
    <cfRule type="cellIs" dxfId="3" priority="1652" operator="equal">
      <formula>"NotPaid"</formula>
    </cfRule>
    <cfRule type="cellIs" dxfId="3" priority="1651" operator="equal">
      <formula>"NotPaid"</formula>
    </cfRule>
    <cfRule type="cellIs" dxfId="3" priority="1650" operator="equal">
      <formula>"NotPaid"</formula>
    </cfRule>
    <cfRule type="cellIs" dxfId="3" priority="1649" operator="equal">
      <formula>"NotPaid"</formula>
    </cfRule>
    <cfRule type="cellIs" dxfId="3" priority="1648" operator="equal">
      <formula>"NotPaid"</formula>
    </cfRule>
    <cfRule type="cellIs" dxfId="3" priority="1647" operator="equal">
      <formula>"NotPaid"</formula>
    </cfRule>
    <cfRule type="cellIs" dxfId="3" priority="1646" operator="equal">
      <formula>"NotPaid"</formula>
    </cfRule>
    <cfRule type="cellIs" dxfId="3" priority="1645" operator="equal">
      <formula>"NotPaid"</formula>
    </cfRule>
    <cfRule type="cellIs" dxfId="3" priority="1644" operator="equal">
      <formula>"NotPaid"</formula>
    </cfRule>
    <cfRule type="cellIs" dxfId="3" priority="1643" operator="equal">
      <formula>"NotPaid"</formula>
    </cfRule>
    <cfRule type="cellIs" dxfId="3" priority="1642" operator="equal">
      <formula>"NotPaid"</formula>
    </cfRule>
    <cfRule type="cellIs" dxfId="3" priority="1641" operator="equal">
      <formula>"NotPaid"</formula>
    </cfRule>
    <cfRule type="cellIs" dxfId="3" priority="1640" operator="equal">
      <formula>"NotPaid"</formula>
    </cfRule>
  </conditionalFormatting>
  <conditionalFormatting sqref="V12:X12">
    <cfRule type="cellIs" dxfId="3" priority="1998" operator="equal">
      <formula>"NotPaid"</formula>
    </cfRule>
    <cfRule type="cellIs" dxfId="3" priority="1997" operator="equal">
      <formula>"NotPaid"</formula>
    </cfRule>
    <cfRule type="cellIs" dxfId="3" priority="1996" operator="equal">
      <formula>"NotPaid"</formula>
    </cfRule>
    <cfRule type="cellIs" dxfId="3" priority="1995" operator="equal">
      <formula>"NotPaid"</formula>
    </cfRule>
    <cfRule type="cellIs" dxfId="3" priority="1994" operator="equal">
      <formula>"NotPaid"</formula>
    </cfRule>
    <cfRule type="cellIs" dxfId="3" priority="1993" operator="equal">
      <formula>"NotPaid"</formula>
    </cfRule>
    <cfRule type="cellIs" dxfId="3" priority="1992" operator="equal">
      <formula>"NotPaid"</formula>
    </cfRule>
    <cfRule type="cellIs" dxfId="3" priority="1991" operator="equal">
      <formula>"NotPaid"</formula>
    </cfRule>
    <cfRule type="cellIs" dxfId="3" priority="1990" operator="equal">
      <formula>"NotPaid"</formula>
    </cfRule>
    <cfRule type="cellIs" dxfId="3" priority="1989" operator="equal">
      <formula>"NotPaid"</formula>
    </cfRule>
    <cfRule type="cellIs" dxfId="3" priority="1988" operator="equal">
      <formula>"NotPaid"</formula>
    </cfRule>
    <cfRule type="cellIs" dxfId="3" priority="1987" operator="equal">
      <formula>"NotPaid"</formula>
    </cfRule>
    <cfRule type="cellIs" dxfId="3" priority="1986" operator="equal">
      <formula>"NotPaid"</formula>
    </cfRule>
    <cfRule type="cellIs" dxfId="3" priority="1985" operator="equal">
      <formula>"NotPaid"</formula>
    </cfRule>
    <cfRule type="cellIs" dxfId="3" priority="1984" operator="equal">
      <formula>"NotPaid"</formula>
    </cfRule>
    <cfRule type="cellIs" dxfId="3" priority="1983" operator="equal">
      <formula>"NotPaid"</formula>
    </cfRule>
    <cfRule type="cellIs" dxfId="3" priority="1982" operator="equal">
      <formula>"NotPaid"</formula>
    </cfRule>
    <cfRule type="cellIs" dxfId="3" priority="1981" operator="equal">
      <formula>"NotPaid"</formula>
    </cfRule>
    <cfRule type="cellIs" dxfId="3" priority="1980" operator="equal">
      <formula>"NotPaid"</formula>
    </cfRule>
    <cfRule type="cellIs" dxfId="3" priority="1979" operator="equal">
      <formula>"NotPaid"</formula>
    </cfRule>
    <cfRule type="cellIs" dxfId="3" priority="1978" operator="equal">
      <formula>"NotPaid"</formula>
    </cfRule>
    <cfRule type="cellIs" dxfId="3" priority="1977" operator="equal">
      <formula>"NotPaid"</formula>
    </cfRule>
    <cfRule type="cellIs" dxfId="3" priority="1976" operator="equal">
      <formula>"NotPaid"</formula>
    </cfRule>
    <cfRule type="cellIs" dxfId="3" priority="1975" operator="equal">
      <formula>"NotPaid"</formula>
    </cfRule>
    <cfRule type="cellIs" dxfId="3" priority="1974" operator="equal">
      <formula>"NotPaid"</formula>
    </cfRule>
    <cfRule type="cellIs" dxfId="3" priority="1973" operator="equal">
      <formula>"NotPaid"</formula>
    </cfRule>
    <cfRule type="cellIs" dxfId="3" priority="1972" operator="equal">
      <formula>"NotPaid"</formula>
    </cfRule>
    <cfRule type="cellIs" dxfId="3" priority="1971" operator="equal">
      <formula>"NotPaid"</formula>
    </cfRule>
    <cfRule type="cellIs" dxfId="3" priority="1970" operator="equal">
      <formula>"NotPaid"</formula>
    </cfRule>
    <cfRule type="cellIs" dxfId="3" priority="1969" operator="equal">
      <formula>"NotPaid"</formula>
    </cfRule>
    <cfRule type="cellIs" dxfId="3" priority="1968" operator="equal">
      <formula>"NotPaid"</formula>
    </cfRule>
    <cfRule type="cellIs" dxfId="3" priority="1967" operator="equal">
      <formula>"NotPaid"</formula>
    </cfRule>
    <cfRule type="cellIs" dxfId="3" priority="1966" operator="equal">
      <formula>"NotPaid"</formula>
    </cfRule>
    <cfRule type="cellIs" dxfId="3" priority="1965" operator="equal">
      <formula>"NotPaid"</formula>
    </cfRule>
    <cfRule type="cellIs" dxfId="3" priority="1964" operator="equal">
      <formula>"NotPaid"</formula>
    </cfRule>
    <cfRule type="cellIs" dxfId="3" priority="1963" operator="equal">
      <formula>"NotPaid"</formula>
    </cfRule>
    <cfRule type="cellIs" dxfId="3" priority="1962" operator="equal">
      <formula>"NotPaid"</formula>
    </cfRule>
    <cfRule type="cellIs" dxfId="3" priority="1961" operator="equal">
      <formula>"NotPaid"</formula>
    </cfRule>
    <cfRule type="cellIs" dxfId="3" priority="1960" operator="equal">
      <formula>"NotPaid"</formula>
    </cfRule>
    <cfRule type="cellIs" dxfId="3" priority="1959" operator="equal">
      <formula>"NotPaid"</formula>
    </cfRule>
    <cfRule type="cellIs" dxfId="3" priority="1958" operator="equal">
      <formula>"NotPaid"</formula>
    </cfRule>
    <cfRule type="cellIs" dxfId="3" priority="1957" operator="equal">
      <formula>"NotPaid"</formula>
    </cfRule>
    <cfRule type="cellIs" dxfId="3" priority="1956" operator="equal">
      <formula>"NotPaid"</formula>
    </cfRule>
    <cfRule type="cellIs" dxfId="3" priority="1955" operator="equal">
      <formula>"NotPaid"</formula>
    </cfRule>
    <cfRule type="cellIs" dxfId="3" priority="1954" operator="equal">
      <formula>"NotPaid"</formula>
    </cfRule>
    <cfRule type="cellIs" dxfId="3" priority="1953" operator="equal">
      <formula>"NotPaid"</formula>
    </cfRule>
  </conditionalFormatting>
  <conditionalFormatting sqref="Y12:AA12">
    <cfRule type="cellIs" dxfId="3" priority="2311" operator="equal">
      <formula>"NotPaid"</formula>
    </cfRule>
    <cfRule type="cellIs" dxfId="3" priority="2310" operator="equal">
      <formula>"NotPaid"</formula>
    </cfRule>
    <cfRule type="cellIs" dxfId="3" priority="2309" operator="equal">
      <formula>"NotPaid"</formula>
    </cfRule>
    <cfRule type="cellIs" dxfId="3" priority="2308" operator="equal">
      <formula>"NotPaid"</formula>
    </cfRule>
    <cfRule type="cellIs" dxfId="3" priority="2307" operator="equal">
      <formula>"NotPaid"</formula>
    </cfRule>
    <cfRule type="cellIs" dxfId="3" priority="2306" operator="equal">
      <formula>"NotPaid"</formula>
    </cfRule>
    <cfRule type="cellIs" dxfId="3" priority="2305" operator="equal">
      <formula>"NotPaid"</formula>
    </cfRule>
    <cfRule type="cellIs" dxfId="3" priority="2304" operator="equal">
      <formula>"NotPaid"</formula>
    </cfRule>
    <cfRule type="cellIs" dxfId="3" priority="2303" operator="equal">
      <formula>"NotPaid"</formula>
    </cfRule>
    <cfRule type="cellIs" dxfId="3" priority="2302" operator="equal">
      <formula>"NotPaid"</formula>
    </cfRule>
    <cfRule type="cellIs" dxfId="3" priority="2301" operator="equal">
      <formula>"NotPaid"</formula>
    </cfRule>
    <cfRule type="cellIs" dxfId="3" priority="2300" operator="equal">
      <formula>"NotPaid"</formula>
    </cfRule>
    <cfRule type="cellIs" dxfId="3" priority="2299" operator="equal">
      <formula>"NotPaid"</formula>
    </cfRule>
    <cfRule type="cellIs" dxfId="3" priority="2298" operator="equal">
      <formula>"NotPaid"</formula>
    </cfRule>
    <cfRule type="cellIs" dxfId="3" priority="2297" operator="equal">
      <formula>"NotPaid"</formula>
    </cfRule>
    <cfRule type="cellIs" dxfId="3" priority="2296" operator="equal">
      <formula>"NotPaid"</formula>
    </cfRule>
    <cfRule type="cellIs" dxfId="3" priority="2295" operator="equal">
      <formula>"NotPaid"</formula>
    </cfRule>
    <cfRule type="cellIs" dxfId="3" priority="2294" operator="equal">
      <formula>"NotPaid"</formula>
    </cfRule>
    <cfRule type="cellIs" dxfId="3" priority="2293" operator="equal">
      <formula>"NotPaid"</formula>
    </cfRule>
    <cfRule type="cellIs" dxfId="3" priority="2292" operator="equal">
      <formula>"NotPaid"</formula>
    </cfRule>
    <cfRule type="cellIs" dxfId="3" priority="2291" operator="equal">
      <formula>"NotPaid"</formula>
    </cfRule>
    <cfRule type="cellIs" dxfId="3" priority="2290" operator="equal">
      <formula>"NotPaid"</formula>
    </cfRule>
    <cfRule type="cellIs" dxfId="3" priority="2289" operator="equal">
      <formula>"NotPaid"</formula>
    </cfRule>
    <cfRule type="cellIs" dxfId="3" priority="2288" operator="equal">
      <formula>"NotPaid"</formula>
    </cfRule>
    <cfRule type="cellIs" dxfId="3" priority="2287" operator="equal">
      <formula>"NotPaid"</formula>
    </cfRule>
    <cfRule type="cellIs" dxfId="3" priority="2286" operator="equal">
      <formula>"NotPaid"</formula>
    </cfRule>
    <cfRule type="cellIs" dxfId="3" priority="2285" operator="equal">
      <formula>"NotPaid"</formula>
    </cfRule>
    <cfRule type="cellIs" dxfId="3" priority="2284" operator="equal">
      <formula>"NotPaid"</formula>
    </cfRule>
    <cfRule type="cellIs" dxfId="3" priority="2283" operator="equal">
      <formula>"NotPaid"</formula>
    </cfRule>
    <cfRule type="cellIs" dxfId="3" priority="2282" operator="equal">
      <formula>"NotPaid"</formula>
    </cfRule>
    <cfRule type="cellIs" dxfId="3" priority="2281" operator="equal">
      <formula>"NotPaid"</formula>
    </cfRule>
    <cfRule type="cellIs" dxfId="3" priority="2280" operator="equal">
      <formula>"NotPaid"</formula>
    </cfRule>
    <cfRule type="cellIs" dxfId="3" priority="2279" operator="equal">
      <formula>"NotPaid"</formula>
    </cfRule>
    <cfRule type="cellIs" dxfId="3" priority="2278" operator="equal">
      <formula>"NotPaid"</formula>
    </cfRule>
    <cfRule type="cellIs" dxfId="3" priority="2277" operator="equal">
      <formula>"NotPaid"</formula>
    </cfRule>
    <cfRule type="cellIs" dxfId="3" priority="2276" operator="equal">
      <formula>"NotPaid"</formula>
    </cfRule>
    <cfRule type="cellIs" dxfId="3" priority="2275" operator="equal">
      <formula>"NotPaid"</formula>
    </cfRule>
    <cfRule type="cellIs" dxfId="3" priority="2274" operator="equal">
      <formula>"NotPaid"</formula>
    </cfRule>
    <cfRule type="cellIs" dxfId="3" priority="2273" operator="equal">
      <formula>"NotPaid"</formula>
    </cfRule>
    <cfRule type="cellIs" dxfId="3" priority="2272" operator="equal">
      <formula>"NotPaid"</formula>
    </cfRule>
    <cfRule type="cellIs" dxfId="3" priority="2271" operator="equal">
      <formula>"NotPaid"</formula>
    </cfRule>
    <cfRule type="cellIs" dxfId="3" priority="2270" operator="equal">
      <formula>"NotPaid"</formula>
    </cfRule>
    <cfRule type="cellIs" dxfId="3" priority="2269" operator="equal">
      <formula>"NotPaid"</formula>
    </cfRule>
    <cfRule type="cellIs" dxfId="3" priority="2268" operator="equal">
      <formula>"NotPaid"</formula>
    </cfRule>
    <cfRule type="cellIs" dxfId="3" priority="2267" operator="equal">
      <formula>"NotPaid"</formula>
    </cfRule>
    <cfRule type="cellIs" dxfId="3" priority="2266" operator="equal">
      <formula>"NotPaid"</formula>
    </cfRule>
  </conditionalFormatting>
  <conditionalFormatting sqref="AE12:AJ12">
    <cfRule type="expression" dxfId="5" priority="4319" stopIfTrue="1">
      <formula>AE12="NotPaid"</formula>
    </cfRule>
  </conditionalFormatting>
  <conditionalFormatting sqref="AK12">
    <cfRule type="expression" dxfId="5" priority="4318" stopIfTrue="1">
      <formula>AK12="not paid"</formula>
    </cfRule>
  </conditionalFormatting>
  <conditionalFormatting sqref="R13">
    <cfRule type="cellIs" dxfId="3" priority="1326" operator="equal">
      <formula>"NotPaid"</formula>
    </cfRule>
    <cfRule type="cellIs" dxfId="3" priority="1325" operator="equal">
      <formula>"NotPaid"</formula>
    </cfRule>
    <cfRule type="cellIs" dxfId="3" priority="1324" operator="equal">
      <formula>"NotPaid"</formula>
    </cfRule>
    <cfRule type="cellIs" dxfId="3" priority="1323" operator="equal">
      <formula>"NotPaid"</formula>
    </cfRule>
    <cfRule type="cellIs" dxfId="3" priority="1322" operator="equal">
      <formula>"NotPaid"</formula>
    </cfRule>
    <cfRule type="cellIs" dxfId="3" priority="1321" operator="equal">
      <formula>"NotPaid"</formula>
    </cfRule>
    <cfRule type="cellIs" dxfId="3" priority="1320" operator="equal">
      <formula>"NotPaid"</formula>
    </cfRule>
    <cfRule type="cellIs" dxfId="3" priority="1319" operator="equal">
      <formula>"NotPaid"</formula>
    </cfRule>
    <cfRule type="cellIs" dxfId="3" priority="1318" operator="equal">
      <formula>"NotPaid"</formula>
    </cfRule>
    <cfRule type="cellIs" dxfId="3" priority="1317" operator="equal">
      <formula>"NotPaid"</formula>
    </cfRule>
    <cfRule type="cellIs" dxfId="3" priority="1316" operator="equal">
      <formula>"NotPaid"</formula>
    </cfRule>
    <cfRule type="cellIs" dxfId="3" priority="1315" operator="equal">
      <formula>"NotPaid"</formula>
    </cfRule>
    <cfRule type="cellIs" dxfId="3" priority="1314" operator="equal">
      <formula>"NotPaid"</formula>
    </cfRule>
    <cfRule type="cellIs" dxfId="3" priority="1313" operator="equal">
      <formula>"NotPaid"</formula>
    </cfRule>
    <cfRule type="cellIs" dxfId="3" priority="1312" operator="equal">
      <formula>"NotPaid"</formula>
    </cfRule>
    <cfRule type="cellIs" dxfId="3" priority="1311" operator="equal">
      <formula>"NotPaid"</formula>
    </cfRule>
    <cfRule type="cellIs" dxfId="3" priority="1305" operator="equal">
      <formula>"NotPaid"</formula>
    </cfRule>
    <cfRule type="cellIs" dxfId="3" priority="1304" operator="equal">
      <formula>"NotPaid"</formula>
    </cfRule>
    <cfRule type="cellIs" dxfId="3" priority="1303" operator="equal">
      <formula>"NotPaid"</formula>
    </cfRule>
    <cfRule type="cellIs" dxfId="3" priority="1310" operator="equal">
      <formula>"NotPaid"</formula>
    </cfRule>
    <cfRule type="cellIs" dxfId="3" priority="1309" operator="equal">
      <formula>"NotPaid"</formula>
    </cfRule>
    <cfRule type="cellIs" dxfId="3" priority="1308" operator="equal">
      <formula>"NotPaid"</formula>
    </cfRule>
    <cfRule type="cellIs" dxfId="3" priority="1307" operator="equal">
      <formula>"NotPaid"</formula>
    </cfRule>
    <cfRule type="cellIs" dxfId="3" priority="1306" operator="equal">
      <formula>"NotPaid"</formula>
    </cfRule>
    <cfRule type="cellIs" dxfId="3" priority="1302" operator="equal">
      <formula>"NotPaid"</formula>
    </cfRule>
    <cfRule type="cellIs" dxfId="3" priority="1301" operator="equal">
      <formula>"NotPaid"</formula>
    </cfRule>
    <cfRule type="cellIs" dxfId="3" priority="1300" operator="equal">
      <formula>"NotPaid"</formula>
    </cfRule>
    <cfRule type="cellIs" dxfId="3" priority="1299" operator="equal">
      <formula>"NotPaid"</formula>
    </cfRule>
    <cfRule type="cellIs" dxfId="3" priority="1298" operator="equal">
      <formula>"NotPaid"</formula>
    </cfRule>
    <cfRule type="cellIs" dxfId="3" priority="1297" operator="equal">
      <formula>"NotPaid"</formula>
    </cfRule>
    <cfRule type="cellIs" dxfId="3" priority="1296" operator="equal">
      <formula>"NotPaid"</formula>
    </cfRule>
    <cfRule type="cellIs" dxfId="3" priority="1295" operator="equal">
      <formula>"NotPaid"</formula>
    </cfRule>
    <cfRule type="cellIs" dxfId="3" priority="1294" operator="equal">
      <formula>"NotPaid"</formula>
    </cfRule>
    <cfRule type="cellIs" dxfId="3" priority="1293" operator="equal">
      <formula>"NotPaid"</formula>
    </cfRule>
    <cfRule type="cellIs" dxfId="3" priority="1292" operator="equal">
      <formula>"NotPaid"</formula>
    </cfRule>
    <cfRule type="cellIs" dxfId="3" priority="1291" operator="equal">
      <formula>"NotPaid"</formula>
    </cfRule>
    <cfRule type="cellIs" dxfId="3" priority="1290" operator="equal">
      <formula>"NotPaid"</formula>
    </cfRule>
    <cfRule type="cellIs" dxfId="3" priority="1289" operator="equal">
      <formula>"NotPaid"</formula>
    </cfRule>
    <cfRule type="cellIs" dxfId="3" priority="1288" operator="equal">
      <formula>"NotPaid"</formula>
    </cfRule>
    <cfRule type="cellIs" dxfId="3" priority="1287" operator="equal">
      <formula>"NotPaid"</formula>
    </cfRule>
    <cfRule type="cellIs" dxfId="3" priority="1286" operator="equal">
      <formula>"NotPaid"</formula>
    </cfRule>
    <cfRule type="cellIs" dxfId="3" priority="1285" operator="equal">
      <formula>"NotPaid"</formula>
    </cfRule>
    <cfRule type="cellIs" dxfId="3" priority="1284" operator="equal">
      <formula>"NotPaid"</formula>
    </cfRule>
    <cfRule type="cellIs" dxfId="3" priority="1283" operator="equal">
      <formula>"NotPaid"</formula>
    </cfRule>
    <cfRule type="cellIs" dxfId="3" priority="1282" operator="equal">
      <formula>"NotPaid"</formula>
    </cfRule>
    <cfRule type="cellIs" dxfId="3" priority="1281" operator="equal">
      <formula>"NotPaid"</formula>
    </cfRule>
  </conditionalFormatting>
  <conditionalFormatting sqref="S13:U13">
    <cfRule type="cellIs" dxfId="3" priority="1639" operator="equal">
      <formula>"NotPaid"</formula>
    </cfRule>
    <cfRule type="cellIs" dxfId="3" priority="1638" operator="equal">
      <formula>"NotPaid"</formula>
    </cfRule>
    <cfRule type="cellIs" dxfId="3" priority="1637" operator="equal">
      <formula>"NotPaid"</formula>
    </cfRule>
    <cfRule type="cellIs" dxfId="3" priority="1636" operator="equal">
      <formula>"NotPaid"</formula>
    </cfRule>
    <cfRule type="cellIs" dxfId="3" priority="1635" operator="equal">
      <formula>"NotPaid"</formula>
    </cfRule>
    <cfRule type="cellIs" dxfId="3" priority="1634" operator="equal">
      <formula>"NotPaid"</formula>
    </cfRule>
    <cfRule type="cellIs" dxfId="3" priority="1633" operator="equal">
      <formula>"NotPaid"</formula>
    </cfRule>
    <cfRule type="cellIs" dxfId="3" priority="1632" operator="equal">
      <formula>"NotPaid"</formula>
    </cfRule>
    <cfRule type="cellIs" dxfId="3" priority="1631" operator="equal">
      <formula>"NotPaid"</formula>
    </cfRule>
    <cfRule type="cellIs" dxfId="3" priority="1630" operator="equal">
      <formula>"NotPaid"</formula>
    </cfRule>
    <cfRule type="cellIs" dxfId="3" priority="1629" operator="equal">
      <formula>"NotPaid"</formula>
    </cfRule>
    <cfRule type="cellIs" dxfId="3" priority="1628" operator="equal">
      <formula>"NotPaid"</formula>
    </cfRule>
    <cfRule type="cellIs" dxfId="3" priority="1627" operator="equal">
      <formula>"NotPaid"</formula>
    </cfRule>
    <cfRule type="cellIs" dxfId="3" priority="1626" operator="equal">
      <formula>"NotPaid"</formula>
    </cfRule>
    <cfRule type="cellIs" dxfId="3" priority="1625" operator="equal">
      <formula>"NotPaid"</formula>
    </cfRule>
    <cfRule type="cellIs" dxfId="3" priority="1624" operator="equal">
      <formula>"NotPaid"</formula>
    </cfRule>
    <cfRule type="cellIs" dxfId="3" priority="1618" operator="equal">
      <formula>"NotPaid"</formula>
    </cfRule>
    <cfRule type="cellIs" dxfId="3" priority="1617" operator="equal">
      <formula>"NotPaid"</formula>
    </cfRule>
    <cfRule type="cellIs" dxfId="3" priority="1616" operator="equal">
      <formula>"NotPaid"</formula>
    </cfRule>
    <cfRule type="cellIs" dxfId="3" priority="1623" operator="equal">
      <formula>"NotPaid"</formula>
    </cfRule>
    <cfRule type="cellIs" dxfId="3" priority="1622" operator="equal">
      <formula>"NotPaid"</formula>
    </cfRule>
    <cfRule type="cellIs" dxfId="3" priority="1621" operator="equal">
      <formula>"NotPaid"</formula>
    </cfRule>
    <cfRule type="cellIs" dxfId="3" priority="1620" operator="equal">
      <formula>"NotPaid"</formula>
    </cfRule>
    <cfRule type="cellIs" dxfId="3" priority="1619" operator="equal">
      <formula>"NotPaid"</formula>
    </cfRule>
    <cfRule type="cellIs" dxfId="3" priority="1615" operator="equal">
      <formula>"NotPaid"</formula>
    </cfRule>
    <cfRule type="cellIs" dxfId="3" priority="1614" operator="equal">
      <formula>"NotPaid"</formula>
    </cfRule>
    <cfRule type="cellIs" dxfId="3" priority="1613" operator="equal">
      <formula>"NotPaid"</formula>
    </cfRule>
    <cfRule type="cellIs" dxfId="3" priority="1612" operator="equal">
      <formula>"NotPaid"</formula>
    </cfRule>
    <cfRule type="cellIs" dxfId="3" priority="1611" operator="equal">
      <formula>"NotPaid"</formula>
    </cfRule>
    <cfRule type="cellIs" dxfId="3" priority="1610" operator="equal">
      <formula>"NotPaid"</formula>
    </cfRule>
    <cfRule type="cellIs" dxfId="3" priority="1609" operator="equal">
      <formula>"NotPaid"</formula>
    </cfRule>
    <cfRule type="cellIs" dxfId="3" priority="1608" operator="equal">
      <formula>"NotPaid"</formula>
    </cfRule>
    <cfRule type="cellIs" dxfId="3" priority="1607" operator="equal">
      <formula>"NotPaid"</formula>
    </cfRule>
    <cfRule type="cellIs" dxfId="3" priority="1606" operator="equal">
      <formula>"NotPaid"</formula>
    </cfRule>
    <cfRule type="cellIs" dxfId="3" priority="1605" operator="equal">
      <formula>"NotPaid"</formula>
    </cfRule>
    <cfRule type="cellIs" dxfId="3" priority="1604" operator="equal">
      <formula>"NotPaid"</formula>
    </cfRule>
    <cfRule type="cellIs" dxfId="3" priority="1603" operator="equal">
      <formula>"NotPaid"</formula>
    </cfRule>
    <cfRule type="cellIs" dxfId="3" priority="1602" operator="equal">
      <formula>"NotPaid"</formula>
    </cfRule>
    <cfRule type="cellIs" dxfId="3" priority="1601" operator="equal">
      <formula>"NotPaid"</formula>
    </cfRule>
    <cfRule type="cellIs" dxfId="3" priority="1600" operator="equal">
      <formula>"NotPaid"</formula>
    </cfRule>
    <cfRule type="cellIs" dxfId="3" priority="1599" operator="equal">
      <formula>"NotPaid"</formula>
    </cfRule>
    <cfRule type="cellIs" dxfId="3" priority="1598" operator="equal">
      <formula>"NotPaid"</formula>
    </cfRule>
    <cfRule type="cellIs" dxfId="3" priority="1597" operator="equal">
      <formula>"NotPaid"</formula>
    </cfRule>
    <cfRule type="cellIs" dxfId="3" priority="1596" operator="equal">
      <formula>"NotPaid"</formula>
    </cfRule>
    <cfRule type="cellIs" dxfId="3" priority="1595" operator="equal">
      <formula>"NotPaid"</formula>
    </cfRule>
    <cfRule type="cellIs" dxfId="3" priority="1594" operator="equal">
      <formula>"NotPaid"</formula>
    </cfRule>
  </conditionalFormatting>
  <conditionalFormatting sqref="V13:X13">
    <cfRule type="cellIs" dxfId="3" priority="1952" operator="equal">
      <formula>"NotPaid"</formula>
    </cfRule>
    <cfRule type="cellIs" dxfId="3" priority="1951" operator="equal">
      <formula>"NotPaid"</formula>
    </cfRule>
    <cfRule type="cellIs" dxfId="3" priority="1950" operator="equal">
      <formula>"NotPaid"</formula>
    </cfRule>
    <cfRule type="cellIs" dxfId="3" priority="1949" operator="equal">
      <formula>"NotPaid"</formula>
    </cfRule>
    <cfRule type="cellIs" dxfId="3" priority="1948" operator="equal">
      <formula>"NotPaid"</formula>
    </cfRule>
    <cfRule type="cellIs" dxfId="3" priority="1947" operator="equal">
      <formula>"NotPaid"</formula>
    </cfRule>
    <cfRule type="cellIs" dxfId="3" priority="1946" operator="equal">
      <formula>"NotPaid"</formula>
    </cfRule>
    <cfRule type="cellIs" dxfId="3" priority="1945" operator="equal">
      <formula>"NotPaid"</formula>
    </cfRule>
    <cfRule type="cellIs" dxfId="3" priority="1944" operator="equal">
      <formula>"NotPaid"</formula>
    </cfRule>
    <cfRule type="cellIs" dxfId="3" priority="1943" operator="equal">
      <formula>"NotPaid"</formula>
    </cfRule>
    <cfRule type="cellIs" dxfId="3" priority="1942" operator="equal">
      <formula>"NotPaid"</formula>
    </cfRule>
    <cfRule type="cellIs" dxfId="3" priority="1941" operator="equal">
      <formula>"NotPaid"</formula>
    </cfRule>
    <cfRule type="cellIs" dxfId="3" priority="1940" operator="equal">
      <formula>"NotPaid"</formula>
    </cfRule>
    <cfRule type="cellIs" dxfId="3" priority="1939" operator="equal">
      <formula>"NotPaid"</formula>
    </cfRule>
    <cfRule type="cellIs" dxfId="3" priority="1938" operator="equal">
      <formula>"NotPaid"</formula>
    </cfRule>
    <cfRule type="cellIs" dxfId="3" priority="1937" operator="equal">
      <formula>"NotPaid"</formula>
    </cfRule>
    <cfRule type="cellIs" dxfId="3" priority="1931" operator="equal">
      <formula>"NotPaid"</formula>
    </cfRule>
    <cfRule type="cellIs" dxfId="3" priority="1930" operator="equal">
      <formula>"NotPaid"</formula>
    </cfRule>
    <cfRule type="cellIs" dxfId="3" priority="1929" operator="equal">
      <formula>"NotPaid"</formula>
    </cfRule>
    <cfRule type="cellIs" dxfId="3" priority="1936" operator="equal">
      <formula>"NotPaid"</formula>
    </cfRule>
    <cfRule type="cellIs" dxfId="3" priority="1935" operator="equal">
      <formula>"NotPaid"</formula>
    </cfRule>
    <cfRule type="cellIs" dxfId="3" priority="1934" operator="equal">
      <formula>"NotPaid"</formula>
    </cfRule>
    <cfRule type="cellIs" dxfId="3" priority="1933" operator="equal">
      <formula>"NotPaid"</formula>
    </cfRule>
    <cfRule type="cellIs" dxfId="3" priority="1932" operator="equal">
      <formula>"NotPaid"</formula>
    </cfRule>
    <cfRule type="cellIs" dxfId="3" priority="1928" operator="equal">
      <formula>"NotPaid"</formula>
    </cfRule>
    <cfRule type="cellIs" dxfId="3" priority="1927" operator="equal">
      <formula>"NotPaid"</formula>
    </cfRule>
    <cfRule type="cellIs" dxfId="3" priority="1926" operator="equal">
      <formula>"NotPaid"</formula>
    </cfRule>
    <cfRule type="cellIs" dxfId="3" priority="1925" operator="equal">
      <formula>"NotPaid"</formula>
    </cfRule>
    <cfRule type="cellIs" dxfId="3" priority="1924" operator="equal">
      <formula>"NotPaid"</formula>
    </cfRule>
    <cfRule type="cellIs" dxfId="3" priority="1923" operator="equal">
      <formula>"NotPaid"</formula>
    </cfRule>
    <cfRule type="cellIs" dxfId="3" priority="1922" operator="equal">
      <formula>"NotPaid"</formula>
    </cfRule>
    <cfRule type="cellIs" dxfId="3" priority="1921" operator="equal">
      <formula>"NotPaid"</formula>
    </cfRule>
    <cfRule type="cellIs" dxfId="3" priority="1920" operator="equal">
      <formula>"NotPaid"</formula>
    </cfRule>
    <cfRule type="cellIs" dxfId="3" priority="1919" operator="equal">
      <formula>"NotPaid"</formula>
    </cfRule>
    <cfRule type="cellIs" dxfId="3" priority="1918" operator="equal">
      <formula>"NotPaid"</formula>
    </cfRule>
    <cfRule type="cellIs" dxfId="3" priority="1917" operator="equal">
      <formula>"NotPaid"</formula>
    </cfRule>
    <cfRule type="cellIs" dxfId="3" priority="1916" operator="equal">
      <formula>"NotPaid"</formula>
    </cfRule>
    <cfRule type="cellIs" dxfId="3" priority="1915" operator="equal">
      <formula>"NotPaid"</formula>
    </cfRule>
    <cfRule type="cellIs" dxfId="3" priority="1914" operator="equal">
      <formula>"NotPaid"</formula>
    </cfRule>
    <cfRule type="cellIs" dxfId="3" priority="1913" operator="equal">
      <formula>"NotPaid"</formula>
    </cfRule>
    <cfRule type="cellIs" dxfId="3" priority="1912" operator="equal">
      <formula>"NotPaid"</formula>
    </cfRule>
    <cfRule type="cellIs" dxfId="3" priority="1911" operator="equal">
      <formula>"NotPaid"</formula>
    </cfRule>
    <cfRule type="cellIs" dxfId="3" priority="1910" operator="equal">
      <formula>"NotPaid"</formula>
    </cfRule>
    <cfRule type="cellIs" dxfId="3" priority="1909" operator="equal">
      <formula>"NotPaid"</formula>
    </cfRule>
    <cfRule type="cellIs" dxfId="3" priority="1908" operator="equal">
      <formula>"NotPaid"</formula>
    </cfRule>
    <cfRule type="cellIs" dxfId="3" priority="1907" operator="equal">
      <formula>"NotPaid"</formula>
    </cfRule>
  </conditionalFormatting>
  <conditionalFormatting sqref="Y13:AA13">
    <cfRule type="cellIs" dxfId="3" priority="2265" operator="equal">
      <formula>"NotPaid"</formula>
    </cfRule>
    <cfRule type="cellIs" dxfId="3" priority="2264" operator="equal">
      <formula>"NotPaid"</formula>
    </cfRule>
    <cfRule type="cellIs" dxfId="3" priority="2263" operator="equal">
      <formula>"NotPaid"</formula>
    </cfRule>
    <cfRule type="cellIs" dxfId="3" priority="2262" operator="equal">
      <formula>"NotPaid"</formula>
    </cfRule>
    <cfRule type="cellIs" dxfId="3" priority="2261" operator="equal">
      <formula>"NotPaid"</formula>
    </cfRule>
    <cfRule type="cellIs" dxfId="3" priority="2260" operator="equal">
      <formula>"NotPaid"</formula>
    </cfRule>
    <cfRule type="cellIs" dxfId="3" priority="2259" operator="equal">
      <formula>"NotPaid"</formula>
    </cfRule>
    <cfRule type="cellIs" dxfId="3" priority="2258" operator="equal">
      <formula>"NotPaid"</formula>
    </cfRule>
    <cfRule type="cellIs" dxfId="3" priority="2257" operator="equal">
      <formula>"NotPaid"</formula>
    </cfRule>
    <cfRule type="cellIs" dxfId="3" priority="2256" operator="equal">
      <formula>"NotPaid"</formula>
    </cfRule>
    <cfRule type="cellIs" dxfId="3" priority="2255" operator="equal">
      <formula>"NotPaid"</formula>
    </cfRule>
    <cfRule type="cellIs" dxfId="3" priority="2254" operator="equal">
      <formula>"NotPaid"</formula>
    </cfRule>
    <cfRule type="cellIs" dxfId="3" priority="2253" operator="equal">
      <formula>"NotPaid"</formula>
    </cfRule>
    <cfRule type="cellIs" dxfId="3" priority="2252" operator="equal">
      <formula>"NotPaid"</formula>
    </cfRule>
    <cfRule type="cellIs" dxfId="3" priority="2251" operator="equal">
      <formula>"NotPaid"</formula>
    </cfRule>
    <cfRule type="cellIs" dxfId="3" priority="2250" operator="equal">
      <formula>"NotPaid"</formula>
    </cfRule>
    <cfRule type="cellIs" dxfId="3" priority="2244" operator="equal">
      <formula>"NotPaid"</formula>
    </cfRule>
    <cfRule type="cellIs" dxfId="3" priority="2243" operator="equal">
      <formula>"NotPaid"</formula>
    </cfRule>
    <cfRule type="cellIs" dxfId="3" priority="2242" operator="equal">
      <formula>"NotPaid"</formula>
    </cfRule>
    <cfRule type="cellIs" dxfId="3" priority="2249" operator="equal">
      <formula>"NotPaid"</formula>
    </cfRule>
    <cfRule type="cellIs" dxfId="3" priority="2248" operator="equal">
      <formula>"NotPaid"</formula>
    </cfRule>
    <cfRule type="cellIs" dxfId="3" priority="2247" operator="equal">
      <formula>"NotPaid"</formula>
    </cfRule>
    <cfRule type="cellIs" dxfId="3" priority="2246" operator="equal">
      <formula>"NotPaid"</formula>
    </cfRule>
    <cfRule type="cellIs" dxfId="3" priority="2245" operator="equal">
      <formula>"NotPaid"</formula>
    </cfRule>
    <cfRule type="cellIs" dxfId="3" priority="2241" operator="equal">
      <formula>"NotPaid"</formula>
    </cfRule>
    <cfRule type="cellIs" dxfId="3" priority="2240" operator="equal">
      <formula>"NotPaid"</formula>
    </cfRule>
    <cfRule type="cellIs" dxfId="3" priority="2239" operator="equal">
      <formula>"NotPaid"</formula>
    </cfRule>
    <cfRule type="cellIs" dxfId="3" priority="2238" operator="equal">
      <formula>"NotPaid"</formula>
    </cfRule>
    <cfRule type="cellIs" dxfId="3" priority="2237" operator="equal">
      <formula>"NotPaid"</formula>
    </cfRule>
    <cfRule type="cellIs" dxfId="3" priority="2236" operator="equal">
      <formula>"NotPaid"</formula>
    </cfRule>
    <cfRule type="cellIs" dxfId="3" priority="2235" operator="equal">
      <formula>"NotPaid"</formula>
    </cfRule>
    <cfRule type="cellIs" dxfId="3" priority="2234" operator="equal">
      <formula>"NotPaid"</formula>
    </cfRule>
    <cfRule type="cellIs" dxfId="3" priority="2233" operator="equal">
      <formula>"NotPaid"</formula>
    </cfRule>
    <cfRule type="cellIs" dxfId="3" priority="2232" operator="equal">
      <formula>"NotPaid"</formula>
    </cfRule>
    <cfRule type="cellIs" dxfId="3" priority="2231" operator="equal">
      <formula>"NotPaid"</formula>
    </cfRule>
    <cfRule type="cellIs" dxfId="3" priority="2230" operator="equal">
      <formula>"NotPaid"</formula>
    </cfRule>
    <cfRule type="cellIs" dxfId="3" priority="2229" operator="equal">
      <formula>"NotPaid"</formula>
    </cfRule>
    <cfRule type="cellIs" dxfId="3" priority="2228" operator="equal">
      <formula>"NotPaid"</formula>
    </cfRule>
    <cfRule type="cellIs" dxfId="3" priority="2227" operator="equal">
      <formula>"NotPaid"</formula>
    </cfRule>
    <cfRule type="cellIs" dxfId="3" priority="2226" operator="equal">
      <formula>"NotPaid"</formula>
    </cfRule>
    <cfRule type="cellIs" dxfId="3" priority="2225" operator="equal">
      <formula>"NotPaid"</formula>
    </cfRule>
    <cfRule type="cellIs" dxfId="3" priority="2224" operator="equal">
      <formula>"NotPaid"</formula>
    </cfRule>
    <cfRule type="cellIs" dxfId="3" priority="2223" operator="equal">
      <formula>"NotPaid"</formula>
    </cfRule>
    <cfRule type="cellIs" dxfId="3" priority="2222" operator="equal">
      <formula>"NotPaid"</formula>
    </cfRule>
    <cfRule type="cellIs" dxfId="3" priority="2221" operator="equal">
      <formula>"NotPaid"</formula>
    </cfRule>
    <cfRule type="cellIs" dxfId="3" priority="2220" operator="equal">
      <formula>"NotPaid"</formula>
    </cfRule>
  </conditionalFormatting>
  <conditionalFormatting sqref="AE13">
    <cfRule type="expression" dxfId="5" priority="4321" stopIfTrue="1">
      <formula>AE13="NotPaid"</formula>
    </cfRule>
  </conditionalFormatting>
  <conditionalFormatting sqref="AL13:AM13">
    <cfRule type="expression" dxfId="5" priority="4346" stopIfTrue="1">
      <formula>AL13="not paid"</formula>
    </cfRule>
  </conditionalFormatting>
  <conditionalFormatting sqref="K14:O14">
    <cfRule type="cellIs" dxfId="3" priority="11823" operator="equal">
      <formula>"NotPaid"</formula>
    </cfRule>
    <cfRule type="cellIs" dxfId="3" priority="11803" operator="equal">
      <formula>"NotPaid"</formula>
    </cfRule>
    <cfRule type="cellIs" dxfId="3" priority="11802" operator="equal">
      <formula>"NotPaid"</formula>
    </cfRule>
    <cfRule type="cellIs" dxfId="3" priority="11801" operator="equal">
      <formula>"NotPaid"</formula>
    </cfRule>
    <cfRule type="cellIs" dxfId="3" priority="11800" operator="equal">
      <formula>"NotPaid"</formula>
    </cfRule>
    <cfRule type="cellIs" dxfId="3" priority="11799" operator="equal">
      <formula>"NotPaid"</formula>
    </cfRule>
    <cfRule type="cellIs" dxfId="3" priority="11798" operator="equal">
      <formula>"NotPaid"</formula>
    </cfRule>
  </conditionalFormatting>
  <conditionalFormatting sqref="K14:N14">
    <cfRule type="cellIs" dxfId="3" priority="11821" operator="equal">
      <formula>"NotPaid"</formula>
    </cfRule>
    <cfRule type="cellIs" dxfId="3" priority="11820" operator="equal">
      <formula>"NotPaid"</formula>
    </cfRule>
    <cfRule type="cellIs" dxfId="3" priority="11819" operator="equal">
      <formula>"NotPaid"</formula>
    </cfRule>
    <cfRule type="cellIs" dxfId="3" priority="11804" operator="equal">
      <formula>"NotPaid"</formula>
    </cfRule>
  </conditionalFormatting>
  <conditionalFormatting sqref="O14">
    <cfRule type="cellIs" dxfId="3" priority="11822" operator="equal">
      <formula>"NotPaid"</formula>
    </cfRule>
    <cfRule type="cellIs" dxfId="3" priority="11805" operator="equal">
      <formula>"NotPaid"</formula>
    </cfRule>
  </conditionalFormatting>
  <conditionalFormatting sqref="AE14">
    <cfRule type="expression" dxfId="5" priority="4355" stopIfTrue="1">
      <formula>AE28="not paid"</formula>
    </cfRule>
  </conditionalFormatting>
  <conditionalFormatting sqref="AF14">
    <cfRule type="expression" dxfId="5" priority="4343" stopIfTrue="1">
      <formula>AF14="not paid"</formula>
    </cfRule>
  </conditionalFormatting>
  <conditionalFormatting sqref="D16:J16">
    <cfRule type="cellIs" dxfId="3" priority="11784" operator="equal">
      <formula>"NotPaid"</formula>
    </cfRule>
    <cfRule type="cellIs" dxfId="3" priority="11783" operator="equal">
      <formula>"NotPaid"</formula>
    </cfRule>
    <cfRule type="cellIs" dxfId="3" priority="11782" operator="equal">
      <formula>"NotPaid"</formula>
    </cfRule>
    <cfRule type="cellIs" dxfId="3" priority="11781" operator="equal">
      <formula>"NotPaid"</formula>
    </cfRule>
    <cfRule type="cellIs" dxfId="3" priority="11780" operator="equal">
      <formula>"NotPaid"</formula>
    </cfRule>
    <cfRule type="cellIs" dxfId="3" priority="11777" operator="equal">
      <formula>"NotPaid"</formula>
    </cfRule>
  </conditionalFormatting>
  <conditionalFormatting sqref="F16:G16">
    <cfRule type="cellIs" dxfId="3" priority="11778" operator="equal">
      <formula>"NotPaid"</formula>
    </cfRule>
  </conditionalFormatting>
  <conditionalFormatting sqref="F16:J16">
    <cfRule type="cellIs" dxfId="3" priority="11776" operator="equal">
      <formula>"NotPaid"</formula>
    </cfRule>
  </conditionalFormatting>
  <conditionalFormatting sqref="F16">
    <cfRule type="cellIs" dxfId="3" priority="11775" operator="equal">
      <formula>"NotPaid"</formula>
    </cfRule>
  </conditionalFormatting>
  <conditionalFormatting sqref="H16:J16">
    <cfRule type="cellIs" dxfId="3" priority="11779" operator="equal">
      <formula>"NotPaid"</formula>
    </cfRule>
  </conditionalFormatting>
  <conditionalFormatting sqref="K16:O16">
    <cfRule type="cellIs" dxfId="3" priority="11795" operator="equal">
      <formula>"NotPaid"</formula>
    </cfRule>
    <cfRule type="cellIs" dxfId="3" priority="11791" operator="equal">
      <formula>"NotPaid"</formula>
    </cfRule>
    <cfRule type="cellIs" dxfId="3" priority="11790" operator="equal">
      <formula>"NotPaid"</formula>
    </cfRule>
    <cfRule type="cellIs" dxfId="3" priority="11789" operator="equal">
      <formula>"NotPaid"</formula>
    </cfRule>
    <cfRule type="cellIs" dxfId="3" priority="11788" operator="equal">
      <formula>"NotPaid"</formula>
    </cfRule>
    <cfRule type="cellIs" dxfId="3" priority="11787" operator="equal">
      <formula>"NotPaid"</formula>
    </cfRule>
    <cfRule type="cellIs" dxfId="3" priority="11786" operator="equal">
      <formula>"NotPaid"</formula>
    </cfRule>
    <cfRule type="cellIs" dxfId="3" priority="11773" operator="equal">
      <formula>"NotPaid"</formula>
    </cfRule>
    <cfRule type="cellIs" dxfId="3" priority="11769" operator="equal">
      <formula>"NotPaid"</formula>
    </cfRule>
    <cfRule type="cellIs" dxfId="3" priority="11768" operator="equal">
      <formula>"NotPaid"</formula>
    </cfRule>
    <cfRule type="cellIs" dxfId="3" priority="11767" operator="equal">
      <formula>"NotPaid"</formula>
    </cfRule>
    <cfRule type="cellIs" dxfId="3" priority="11766" operator="equal">
      <formula>"NotPaid"</formula>
    </cfRule>
    <cfRule type="cellIs" dxfId="3" priority="11765" operator="equal">
      <formula>"NotPaid"</formula>
    </cfRule>
    <cfRule type="cellIs" dxfId="3" priority="11764" operator="equal">
      <formula>"NotPaid"</formula>
    </cfRule>
  </conditionalFormatting>
  <conditionalFormatting sqref="K16:N16">
    <cfRule type="cellIs" dxfId="3" priority="11792" operator="equal">
      <formula>"NotPaid"</formula>
    </cfRule>
    <cfRule type="cellIs" dxfId="3" priority="11770" operator="equal">
      <formula>"NotPaid"</formula>
    </cfRule>
  </conditionalFormatting>
  <conditionalFormatting sqref="O16">
    <cfRule type="cellIs" dxfId="3" priority="11793" operator="equal">
      <formula>"NotPaid"</formula>
    </cfRule>
    <cfRule type="cellIs" dxfId="3" priority="11771" operator="equal">
      <formula>"NotPaid"</formula>
    </cfRule>
  </conditionalFormatting>
  <conditionalFormatting sqref="R17">
    <cfRule type="cellIs" dxfId="3" priority="1010" operator="equal">
      <formula>"NotPaid"</formula>
    </cfRule>
  </conditionalFormatting>
  <conditionalFormatting sqref="S17:AB17">
    <cfRule type="cellIs" dxfId="3" priority="1270" operator="equal">
      <formula>"NotPaid"</formula>
    </cfRule>
  </conditionalFormatting>
  <conditionalFormatting sqref="AC17">
    <cfRule type="cellIs" dxfId="3" priority="1018" operator="equal">
      <formula>"NotPaid"</formula>
    </cfRule>
  </conditionalFormatting>
  <conditionalFormatting sqref="AK17:AL17">
    <cfRule type="expression" dxfId="5" priority="4362" stopIfTrue="1">
      <formula>AK30="not paid"</formula>
    </cfRule>
    <cfRule type="expression" dxfId="7" priority="4340" stopIfTrue="1">
      <formula>OtherSubjects!AK67="not paid"</formula>
    </cfRule>
  </conditionalFormatting>
  <conditionalFormatting sqref="AM17">
    <cfRule type="expression" dxfId="7" priority="4313" stopIfTrue="1">
      <formula>Maths!AM55="not paid"</formula>
    </cfRule>
  </conditionalFormatting>
  <conditionalFormatting sqref="AN17:AQ17">
    <cfRule type="expression" dxfId="5" priority="4273" stopIfTrue="1">
      <formula>AN17="not paid"</formula>
    </cfRule>
  </conditionalFormatting>
  <conditionalFormatting sqref="AS17">
    <cfRule type="expression" dxfId="5" priority="464" stopIfTrue="1">
      <formula>AS58="NotPaid"</formula>
    </cfRule>
  </conditionalFormatting>
  <conditionalFormatting sqref="AT17">
    <cfRule type="expression" dxfId="5" priority="306" stopIfTrue="1">
      <formula>AT58="NotPaid"</formula>
    </cfRule>
  </conditionalFormatting>
  <conditionalFormatting sqref="P18">
    <cfRule type="expression" dxfId="0" priority="465" stopIfTrue="1">
      <formula>COUNTIF(P:P,P18)&gt;1</formula>
    </cfRule>
  </conditionalFormatting>
  <conditionalFormatting sqref="R18:AC18">
    <cfRule type="cellIs" dxfId="3" priority="466" operator="equal">
      <formula>"NotPaid"</formula>
    </cfRule>
  </conditionalFormatting>
  <conditionalFormatting sqref="AD18">
    <cfRule type="cellIs" dxfId="3" priority="3305" operator="equal">
      <formula>"NotPaid"</formula>
    </cfRule>
    <cfRule type="cellIs" dxfId="3" priority="3217" operator="equal">
      <formula>"NotPaid"</formula>
    </cfRule>
    <cfRule type="cellIs" dxfId="3" priority="3208" operator="equal">
      <formula>"NotPaid"</formula>
    </cfRule>
  </conditionalFormatting>
  <conditionalFormatting sqref="AE18">
    <cfRule type="expression" dxfId="5" priority="4344" stopIfTrue="1">
      <formula>AE18="NotPaid"</formula>
    </cfRule>
  </conditionalFormatting>
  <conditionalFormatting sqref="AF18:AL18">
    <cfRule type="expression" dxfId="5" priority="4315" stopIfTrue="1">
      <formula>AF18="not paid"</formula>
    </cfRule>
  </conditionalFormatting>
  <conditionalFormatting sqref="AM18">
    <cfRule type="expression" dxfId="5" priority="4272" stopIfTrue="1">
      <formula>AM18="not paid"</formula>
    </cfRule>
  </conditionalFormatting>
  <conditionalFormatting sqref="H19:O19">
    <cfRule type="cellIs" dxfId="3" priority="6375" operator="equal">
      <formula>"NotPaid"</formula>
    </cfRule>
  </conditionalFormatting>
  <conditionalFormatting sqref="P19">
    <cfRule type="expression" dxfId="0" priority="753" stopIfTrue="1">
      <formula>COUNTIF(P:P,P19)&gt;1</formula>
    </cfRule>
  </conditionalFormatting>
  <conditionalFormatting sqref="R19:AC19">
    <cfRule type="cellIs" dxfId="3" priority="754" operator="equal">
      <formula>"NotPaid"</formula>
    </cfRule>
  </conditionalFormatting>
  <conditionalFormatting sqref="AD19">
    <cfRule type="cellIs" dxfId="3" priority="2694" operator="equal">
      <formula>"NotPaid"</formula>
    </cfRule>
    <cfRule type="cellIs" dxfId="3" priority="2693" operator="equal">
      <formula>"NotPaid"</formula>
    </cfRule>
    <cfRule type="cellIs" dxfId="3" priority="2692" operator="equal">
      <formula>"NotPaid"</formula>
    </cfRule>
  </conditionalFormatting>
  <conditionalFormatting sqref="H20:O20">
    <cfRule type="cellIs" dxfId="3" priority="6504" operator="equal">
      <formula>"NotPaid"</formula>
    </cfRule>
  </conditionalFormatting>
  <conditionalFormatting sqref="H20:N20">
    <cfRule type="cellIs" dxfId="3" priority="6372" operator="equal">
      <formula>"NotPaid"</formula>
    </cfRule>
  </conditionalFormatting>
  <conditionalFormatting sqref="R20">
    <cfRule type="cellIs" dxfId="3" priority="1578" operator="equal">
      <formula>"NotPaid"</formula>
    </cfRule>
    <cfRule type="cellIs" dxfId="3" priority="1574" operator="equal">
      <formula>"NotPaid"</formula>
    </cfRule>
    <cfRule type="cellIs" dxfId="3" priority="1549" operator="equal">
      <formula>"NotPaid"</formula>
    </cfRule>
    <cfRule type="cellIs" dxfId="3" priority="1543" operator="equal">
      <formula>"NotPaid"</formula>
    </cfRule>
  </conditionalFormatting>
  <conditionalFormatting sqref="S20:U20">
    <cfRule type="cellIs" dxfId="3" priority="1891" operator="equal">
      <formula>"NotPaid"</formula>
    </cfRule>
    <cfRule type="cellIs" dxfId="3" priority="1887" operator="equal">
      <formula>"NotPaid"</formula>
    </cfRule>
    <cfRule type="cellIs" dxfId="3" priority="1862" operator="equal">
      <formula>"NotPaid"</formula>
    </cfRule>
    <cfRule type="cellIs" dxfId="3" priority="1856" operator="equal">
      <formula>"NotPaid"</formula>
    </cfRule>
  </conditionalFormatting>
  <conditionalFormatting sqref="V20:X20">
    <cfRule type="cellIs" dxfId="3" priority="2204" operator="equal">
      <formula>"NotPaid"</formula>
    </cfRule>
    <cfRule type="cellIs" dxfId="3" priority="2200" operator="equal">
      <formula>"NotPaid"</formula>
    </cfRule>
    <cfRule type="cellIs" dxfId="3" priority="2175" operator="equal">
      <formula>"NotPaid"</formula>
    </cfRule>
    <cfRule type="cellIs" dxfId="3" priority="2169" operator="equal">
      <formula>"NotPaid"</formula>
    </cfRule>
  </conditionalFormatting>
  <conditionalFormatting sqref="Y20:AA20">
    <cfRule type="cellIs" dxfId="3" priority="2517" operator="equal">
      <formula>"NotPaid"</formula>
    </cfRule>
    <cfRule type="cellIs" dxfId="3" priority="2513" operator="equal">
      <formula>"NotPaid"</formula>
    </cfRule>
    <cfRule type="cellIs" dxfId="3" priority="2488" operator="equal">
      <formula>"NotPaid"</formula>
    </cfRule>
    <cfRule type="cellIs" dxfId="3" priority="2482" operator="equal">
      <formula>"NotPaid"</formula>
    </cfRule>
  </conditionalFormatting>
  <conditionalFormatting sqref="AE20:AJ20">
    <cfRule type="expression" dxfId="5" priority="4232" stopIfTrue="1">
      <formula>AE20="NotPaid"</formula>
    </cfRule>
  </conditionalFormatting>
  <conditionalFormatting sqref="AK20">
    <cfRule type="expression" dxfId="5" priority="4230" stopIfTrue="1">
      <formula>AK20="not paid"</formula>
    </cfRule>
  </conditionalFormatting>
  <conditionalFormatting sqref="D21:O21">
    <cfRule type="cellIs" dxfId="3" priority="6508" operator="equal">
      <formula>"NotPaid"</formula>
    </cfRule>
    <cfRule type="cellIs" dxfId="3" priority="6458" operator="equal">
      <formula>"NotPaid"</formula>
    </cfRule>
    <cfRule type="cellIs" dxfId="3" priority="6437" operator="equal">
      <formula>"NotPaid"</formula>
    </cfRule>
    <cfRule type="cellIs" dxfId="3" priority="6430" operator="equal">
      <formula>"NotPaid"</formula>
    </cfRule>
    <cfRule type="cellIs" dxfId="3" priority="6409" operator="equal">
      <formula>"NotPaid"</formula>
    </cfRule>
    <cfRule type="cellIs" dxfId="3" priority="6402" operator="equal">
      <formula>"NotPaid"</formula>
    </cfRule>
    <cfRule type="cellIs" dxfId="3" priority="6381" operator="equal">
      <formula>"NotPaid"</formula>
    </cfRule>
    <cfRule type="cellIs" dxfId="3" priority="6339" operator="equal">
      <formula>"NotPaid"</formula>
    </cfRule>
    <cfRule type="cellIs" dxfId="3" priority="6318" operator="equal">
      <formula>"NotPaid"</formula>
    </cfRule>
  </conditionalFormatting>
  <conditionalFormatting sqref="D21:E21">
    <cfRule type="cellIs" dxfId="3" priority="6448" operator="equal">
      <formula>"NotPaid"</formula>
    </cfRule>
    <cfRule type="cellIs" dxfId="3" priority="6447" operator="equal">
      <formula>"NotPaid"</formula>
    </cfRule>
    <cfRule type="cellIs" dxfId="3" priority="6446" operator="equal">
      <formula>"NotPaid"</formula>
    </cfRule>
    <cfRule type="cellIs" dxfId="3" priority="6420" operator="equal">
      <formula>"NotPaid"</formula>
    </cfRule>
    <cfRule type="cellIs" dxfId="3" priority="6419" operator="equal">
      <formula>"NotPaid"</formula>
    </cfRule>
    <cfRule type="cellIs" dxfId="3" priority="6418" operator="equal">
      <formula>"NotPaid"</formula>
    </cfRule>
    <cfRule type="cellIs" dxfId="3" priority="6392" operator="equal">
      <formula>"NotPaid"</formula>
    </cfRule>
    <cfRule type="cellIs" dxfId="3" priority="6391" operator="equal">
      <formula>"NotPaid"</formula>
    </cfRule>
    <cfRule type="cellIs" dxfId="3" priority="6390" operator="equal">
      <formula>"NotPaid"</formula>
    </cfRule>
    <cfRule type="cellIs" dxfId="3" priority="6329" operator="equal">
      <formula>"NotPaid"</formula>
    </cfRule>
    <cfRule type="cellIs" dxfId="3" priority="6328" operator="equal">
      <formula>"NotPaid"</formula>
    </cfRule>
    <cfRule type="cellIs" dxfId="3" priority="6327" operator="equal">
      <formula>"NotPaid"</formula>
    </cfRule>
  </conditionalFormatting>
  <conditionalFormatting sqref="D21">
    <cfRule type="cellIs" dxfId="3" priority="6293" operator="equal">
      <formula>"NotPaid"</formula>
    </cfRule>
    <cfRule type="cellIs" dxfId="3" priority="6292" operator="equal">
      <formula>"NotPaid"</formula>
    </cfRule>
    <cfRule type="cellIs" dxfId="3" priority="6291" operator="equal">
      <formula>"NotPaid"</formula>
    </cfRule>
  </conditionalFormatting>
  <conditionalFormatting sqref="E21">
    <cfRule type="cellIs" dxfId="3" priority="6301" operator="equal">
      <formula>"NotPaid"</formula>
    </cfRule>
    <cfRule type="cellIs" dxfId="3" priority="6300" operator="equal">
      <formula>"NotPaid"</formula>
    </cfRule>
    <cfRule type="cellIs" dxfId="3" priority="6299" operator="equal">
      <formula>"NotPaid"</formula>
    </cfRule>
  </conditionalFormatting>
  <conditionalFormatting sqref="F21:G21">
    <cfRule type="cellIs" dxfId="3" priority="6452" operator="equal">
      <formula>"NotPaid"</formula>
    </cfRule>
    <cfRule type="expression" dxfId="0" priority="6438" stopIfTrue="1">
      <formula>F21="Not Paid"</formula>
    </cfRule>
    <cfRule type="cellIs" dxfId="3" priority="6424" operator="equal">
      <formula>"NotPaid"</formula>
    </cfRule>
    <cfRule type="expression" dxfId="0" priority="6410" stopIfTrue="1">
      <formula>F21="Not Paid"</formula>
    </cfRule>
    <cfRule type="cellIs" dxfId="3" priority="6396" operator="equal">
      <formula>"NotPaid"</formula>
    </cfRule>
    <cfRule type="expression" dxfId="0" priority="6382" stopIfTrue="1">
      <formula>F21="Not Paid"</formula>
    </cfRule>
    <cfRule type="cellIs" dxfId="3" priority="6333" operator="equal">
      <formula>"NotPaid"</formula>
    </cfRule>
    <cfRule type="expression" dxfId="0" priority="6319" stopIfTrue="1">
      <formula>F21="Not Paid"</formula>
    </cfRule>
  </conditionalFormatting>
  <conditionalFormatting sqref="F21:N21">
    <cfRule type="cellIs" dxfId="3" priority="6450" operator="equal">
      <formula>"NotPaid"</formula>
    </cfRule>
    <cfRule type="cellIs" dxfId="3" priority="6422" operator="equal">
      <formula>"NotPaid"</formula>
    </cfRule>
    <cfRule type="cellIs" dxfId="3" priority="6394" operator="equal">
      <formula>"NotPaid"</formula>
    </cfRule>
    <cfRule type="cellIs" dxfId="3" priority="6331" operator="equal">
      <formula>"NotPaid"</formula>
    </cfRule>
  </conditionalFormatting>
  <conditionalFormatting sqref="F21">
    <cfRule type="cellIs" dxfId="3" priority="6449" operator="equal">
      <formula>"NotPaid"</formula>
    </cfRule>
    <cfRule type="cellIs" dxfId="3" priority="6444" operator="equal">
      <formula>"NotPaid"</formula>
    </cfRule>
    <cfRule type="cellIs" dxfId="3" priority="6443" operator="equal">
      <formula>"NotPaid"</formula>
    </cfRule>
    <cfRule type="cellIs" dxfId="3" priority="6442" operator="equal">
      <formula>"NotPaid"</formula>
    </cfRule>
    <cfRule type="cellIs" dxfId="3" priority="6421" operator="equal">
      <formula>"NotPaid"</formula>
    </cfRule>
    <cfRule type="cellIs" dxfId="3" priority="6416" operator="equal">
      <formula>"NotPaid"</formula>
    </cfRule>
    <cfRule type="cellIs" dxfId="3" priority="6415" operator="equal">
      <formula>"NotPaid"</formula>
    </cfRule>
    <cfRule type="cellIs" dxfId="3" priority="6414" operator="equal">
      <formula>"NotPaid"</formula>
    </cfRule>
    <cfRule type="cellIs" dxfId="3" priority="6393" operator="equal">
      <formula>"NotPaid"</formula>
    </cfRule>
    <cfRule type="cellIs" dxfId="3" priority="6388" operator="equal">
      <formula>"NotPaid"</formula>
    </cfRule>
    <cfRule type="cellIs" dxfId="3" priority="6387" operator="equal">
      <formula>"NotPaid"</formula>
    </cfRule>
    <cfRule type="cellIs" dxfId="3" priority="6386" operator="equal">
      <formula>"NotPaid"</formula>
    </cfRule>
    <cfRule type="cellIs" dxfId="3" priority="6330" operator="equal">
      <formula>"NotPaid"</formula>
    </cfRule>
    <cfRule type="cellIs" dxfId="3" priority="6325" operator="equal">
      <formula>"NotPaid"</formula>
    </cfRule>
    <cfRule type="cellIs" dxfId="3" priority="6324" operator="equal">
      <formula>"NotPaid"</formula>
    </cfRule>
    <cfRule type="cellIs" dxfId="3" priority="6323" operator="equal">
      <formula>"NotPaid"</formula>
    </cfRule>
    <cfRule type="cellIs" dxfId="3" priority="6297" operator="equal">
      <formula>"NotPaid"</formula>
    </cfRule>
    <cfRule type="cellIs" dxfId="3" priority="6296" operator="equal">
      <formula>"NotPaid"</formula>
    </cfRule>
    <cfRule type="cellIs" dxfId="3" priority="6295" operator="equal">
      <formula>"NotPaid"</formula>
    </cfRule>
  </conditionalFormatting>
  <conditionalFormatting sqref="G21:N21">
    <cfRule type="cellIs" dxfId="3" priority="6441" operator="equal">
      <formula>"NotPaid"</formula>
    </cfRule>
    <cfRule type="cellIs" dxfId="3" priority="6440" operator="equal">
      <formula>"NotPaid"</formula>
    </cfRule>
    <cfRule type="cellIs" dxfId="3" priority="6439" operator="equal">
      <formula>"NotPaid"</formula>
    </cfRule>
    <cfRule type="cellIs" dxfId="3" priority="6413" operator="equal">
      <formula>"NotPaid"</formula>
    </cfRule>
    <cfRule type="cellIs" dxfId="3" priority="6412" operator="equal">
      <formula>"NotPaid"</formula>
    </cfRule>
    <cfRule type="cellIs" dxfId="3" priority="6411" operator="equal">
      <formula>"NotPaid"</formula>
    </cfRule>
    <cfRule type="cellIs" dxfId="3" priority="6385" operator="equal">
      <formula>"NotPaid"</formula>
    </cfRule>
    <cfRule type="cellIs" dxfId="3" priority="6384" operator="equal">
      <formula>"NotPaid"</formula>
    </cfRule>
    <cfRule type="cellIs" dxfId="3" priority="6383" operator="equal">
      <formula>"NotPaid"</formula>
    </cfRule>
    <cfRule type="cellIs" dxfId="3" priority="6322" operator="equal">
      <formula>"NotPaid"</formula>
    </cfRule>
    <cfRule type="cellIs" dxfId="3" priority="6321" operator="equal">
      <formula>"NotPaid"</formula>
    </cfRule>
    <cfRule type="cellIs" dxfId="3" priority="6320" operator="equal">
      <formula>"NotPaid"</formula>
    </cfRule>
  </conditionalFormatting>
  <conditionalFormatting sqref="G21">
    <cfRule type="cellIs" dxfId="3" priority="6298" operator="equal">
      <formula>"NotPaid"</formula>
    </cfRule>
  </conditionalFormatting>
  <conditionalFormatting sqref="H21:O21">
    <cfRule type="cellIs" dxfId="3" priority="6507" operator="equal">
      <formula>"NotPaid"</formula>
    </cfRule>
    <cfRule type="cellIs" dxfId="3" priority="6503" operator="equal">
      <formula>"NotPaid"</formula>
    </cfRule>
    <cfRule type="cellIs" dxfId="3" priority="6502" operator="equal">
      <formula>"NotPaid"</formula>
    </cfRule>
    <cfRule type="cellIs" dxfId="3" priority="6481" operator="equal">
      <formula>"NotPaid"</formula>
    </cfRule>
    <cfRule type="cellIs" dxfId="3" priority="6495" operator="equal">
      <formula>"NotPaid"</formula>
    </cfRule>
    <cfRule type="cellIs" dxfId="3" priority="6494" operator="equal">
      <formula>"NotPaid"</formula>
    </cfRule>
    <cfRule type="cellIs" dxfId="3" priority="6453" operator="equal">
      <formula>"NotPaid"</formula>
    </cfRule>
    <cfRule type="cellIs" dxfId="3" priority="6425" operator="equal">
      <formula>"NotPaid"</formula>
    </cfRule>
    <cfRule type="cellIs" dxfId="3" priority="6397" operator="equal">
      <formula>"NotPaid"</formula>
    </cfRule>
    <cfRule type="cellIs" dxfId="3" priority="6376" operator="equal">
      <formula>"NotPaid"</formula>
    </cfRule>
    <cfRule type="cellIs" dxfId="3" priority="6359" operator="equal">
      <formula>"NotPaid"</formula>
    </cfRule>
    <cfRule type="cellIs" dxfId="3" priority="6358" operator="equal">
      <formula>"NotPaid"</formula>
    </cfRule>
    <cfRule type="cellIs" dxfId="3" priority="6357" operator="equal">
      <formula>"NotPaid"</formula>
    </cfRule>
    <cfRule type="cellIs" dxfId="3" priority="6334" operator="equal">
      <formula>"NotPaid"</formula>
    </cfRule>
  </conditionalFormatting>
  <conditionalFormatting sqref="H21:N21">
    <cfRule type="cellIs" dxfId="3" priority="6505" operator="equal">
      <formula>"NotPaid"</formula>
    </cfRule>
    <cfRule type="cellIs" dxfId="3" priority="6500" operator="equal">
      <formula>"NotPaid"</formula>
    </cfRule>
    <cfRule type="cellIs" dxfId="3" priority="6499" operator="equal">
      <formula>"NotPaid"</formula>
    </cfRule>
    <cfRule type="cellIs" dxfId="3" priority="6496" operator="equal">
      <formula>"NotPaid"</formula>
    </cfRule>
    <cfRule type="cellIs" dxfId="3" priority="6474" operator="equal">
      <formula>"NotPaid"</formula>
    </cfRule>
    <cfRule type="cellIs" dxfId="3" priority="6473" operator="equal">
      <formula>"NotPaid"</formula>
    </cfRule>
    <cfRule type="cellIs" dxfId="3" priority="6492" operator="equal">
      <formula>"NotPaid"</formula>
    </cfRule>
    <cfRule type="cellIs" dxfId="3" priority="6491" operator="equal">
      <formula>"NotPaid"</formula>
    </cfRule>
    <cfRule type="cellIs" dxfId="3" priority="6488" operator="equal">
      <formula>"NotPaid"</formula>
    </cfRule>
    <cfRule type="cellIs" dxfId="3" priority="6486" operator="equal">
      <formula>"NotPaid"</formula>
    </cfRule>
    <cfRule type="cellIs" dxfId="3" priority="6485" operator="equal">
      <formula>"NotPaid"</formula>
    </cfRule>
    <cfRule type="cellIs" dxfId="3" priority="6484" operator="equal">
      <formula>"NotPaid"</formula>
    </cfRule>
    <cfRule type="cellIs" dxfId="3" priority="6483" operator="equal">
      <formula>"NotPaid"</formula>
    </cfRule>
    <cfRule type="cellIs" dxfId="3" priority="6480" operator="equal">
      <formula>"NotPaid"</formula>
    </cfRule>
    <cfRule type="cellIs" dxfId="3" priority="6479" operator="equal">
      <formula>"NotPaid"</formula>
    </cfRule>
    <cfRule type="cellIs" dxfId="3" priority="6478" operator="equal">
      <formula>"NotPaid"</formula>
    </cfRule>
    <cfRule type="cellIs" dxfId="3" priority="6477" operator="equal">
      <formula>"NotPaid"</formula>
    </cfRule>
    <cfRule type="cellIs" dxfId="3" priority="6476" operator="equal">
      <formula>"NotPaid"</formula>
    </cfRule>
    <cfRule type="cellIs" dxfId="3" priority="6471" operator="equal">
      <formula>"NotPaid"</formula>
    </cfRule>
    <cfRule type="cellIs" dxfId="3" priority="6470" operator="equal">
      <formula>"NotPaid"</formula>
    </cfRule>
    <cfRule type="cellIs" dxfId="3" priority="6468" operator="equal">
      <formula>"NotPaid"</formula>
    </cfRule>
    <cfRule type="cellIs" dxfId="3" priority="6466" operator="equal">
      <formula>"NotPaid"</formula>
    </cfRule>
    <cfRule type="cellIs" dxfId="3" priority="6464" operator="equal">
      <formula>"NotPaid"</formula>
    </cfRule>
    <cfRule type="cellIs" dxfId="3" priority="6462" operator="equal">
      <formula>"NotPaid"</formula>
    </cfRule>
    <cfRule type="cellIs" dxfId="3" priority="6460" operator="equal">
      <formula>"NotPaid"</formula>
    </cfRule>
    <cfRule type="cellIs" dxfId="3" priority="6436" operator="equal">
      <formula>"NotPaid"</formula>
    </cfRule>
    <cfRule type="cellIs" dxfId="3" priority="6434" operator="equal">
      <formula>"NotPaid"</formula>
    </cfRule>
    <cfRule type="cellIs" dxfId="3" priority="6432" operator="equal">
      <formula>"NotPaid"</formula>
    </cfRule>
    <cfRule type="cellIs" dxfId="3" priority="6408" operator="equal">
      <formula>"NotPaid"</formula>
    </cfRule>
    <cfRule type="cellIs" dxfId="3" priority="6405" operator="equal">
      <formula>"NotPaid"</formula>
    </cfRule>
    <cfRule type="cellIs" dxfId="3" priority="6404" operator="equal">
      <formula>"NotPaid"</formula>
    </cfRule>
    <cfRule type="cellIs" dxfId="3" priority="6380" operator="equal">
      <formula>"NotPaid"</formula>
    </cfRule>
    <cfRule type="cellIs" dxfId="3" priority="6378" operator="equal">
      <formula>"NotPaid"</formula>
    </cfRule>
    <cfRule type="cellIs" dxfId="3" priority="6374" operator="equal">
      <formula>"NotPaid"</formula>
    </cfRule>
    <cfRule type="cellIs" dxfId="3" priority="6373" operator="equal">
      <formula>"NotPaid"</formula>
    </cfRule>
    <cfRule type="cellIs" dxfId="3" priority="6371" operator="equal">
      <formula>"NotPaid"</formula>
    </cfRule>
    <cfRule type="cellIs" dxfId="3" priority="6370" operator="equal">
      <formula>"NotPaid"</formula>
    </cfRule>
    <cfRule type="cellIs" dxfId="3" priority="6369" operator="equal">
      <formula>"NotPaid"</formula>
    </cfRule>
    <cfRule type="cellIs" dxfId="3" priority="6367" operator="equal">
      <formula>"NotPaid"</formula>
    </cfRule>
    <cfRule type="cellIs" dxfId="3" priority="6366" operator="equal">
      <formula>"NotPaid"</formula>
    </cfRule>
    <cfRule type="cellIs" dxfId="3" priority="6364" operator="equal">
      <formula>"NotPaid"</formula>
    </cfRule>
    <cfRule type="cellIs" dxfId="3" priority="6363" operator="equal">
      <formula>"NotPaid"</formula>
    </cfRule>
    <cfRule type="cellIs" dxfId="3" priority="6361" operator="equal">
      <formula>"NotPaid"</formula>
    </cfRule>
    <cfRule type="cellIs" dxfId="3" priority="6356" operator="equal">
      <formula>"NotPaid"</formula>
    </cfRule>
    <cfRule type="cellIs" dxfId="3" priority="6355" operator="equal">
      <formula>"NotPaid"</formula>
    </cfRule>
    <cfRule type="cellIs" dxfId="3" priority="6354" operator="equal">
      <formula>"NotPaid"</formula>
    </cfRule>
    <cfRule type="cellIs" dxfId="3" priority="6353" operator="equal">
      <formula>"NotPaid"</formula>
    </cfRule>
    <cfRule type="cellIs" dxfId="3" priority="6350" operator="equal">
      <formula>"NotPaid"</formula>
    </cfRule>
    <cfRule type="cellIs" dxfId="3" priority="6349" operator="equal">
      <formula>"NotPaid"</formula>
    </cfRule>
    <cfRule type="cellIs" dxfId="3" priority="6348" operator="equal">
      <formula>"NotPaid"</formula>
    </cfRule>
    <cfRule type="cellIs" dxfId="3" priority="6347" operator="equal">
      <formula>"NotPaid"</formula>
    </cfRule>
    <cfRule type="cellIs" dxfId="3" priority="6344" operator="equal">
      <formula>"NotPaid"</formula>
    </cfRule>
    <cfRule type="cellIs" dxfId="3" priority="6342" operator="equal">
      <formula>"NotPaid"</formula>
    </cfRule>
    <cfRule type="cellIs" dxfId="3" priority="6341" operator="equal">
      <formula>"NotPaid"</formula>
    </cfRule>
    <cfRule type="cellIs" dxfId="3" priority="6317" operator="equal">
      <formula>"NotPaid"</formula>
    </cfRule>
    <cfRule type="cellIs" dxfId="3" priority="6315" operator="equal">
      <formula>"NotPaid"</formula>
    </cfRule>
    <cfRule type="cellIs" dxfId="3" priority="6312" operator="equal">
      <formula>"NotPaid"</formula>
    </cfRule>
    <cfRule type="cellIs" dxfId="3" priority="6311" operator="equal">
      <formula>"NotPaid"</formula>
    </cfRule>
    <cfRule type="cellIs" dxfId="3" priority="6310" operator="equal">
      <formula>"NotPaid"</formula>
    </cfRule>
    <cfRule type="cellIs" dxfId="3" priority="6309" operator="equal">
      <formula>"NotPaid"</formula>
    </cfRule>
    <cfRule type="cellIs" dxfId="3" priority="6307" operator="equal">
      <formula>"NotPaid"</formula>
    </cfRule>
    <cfRule type="cellIs" dxfId="3" priority="6305" operator="equal">
      <formula>"NotPaid"</formula>
    </cfRule>
    <cfRule type="cellIs" dxfId="3" priority="6303" operator="equal">
      <formula>"NotPaid"</formula>
    </cfRule>
    <cfRule type="cellIs" dxfId="3" priority="6294" operator="equal">
      <formula>"NotPaid"</formula>
    </cfRule>
  </conditionalFormatting>
  <conditionalFormatting sqref="O21">
    <cfRule type="cellIs" dxfId="3" priority="6506" operator="equal">
      <formula>"NotPaid"</formula>
    </cfRule>
    <cfRule type="cellIs" dxfId="3" priority="6501" operator="equal">
      <formula>"NotPaid"</formula>
    </cfRule>
    <cfRule type="cellIs" dxfId="3" priority="6498" operator="equal">
      <formula>"NotPaid"</formula>
    </cfRule>
    <cfRule type="cellIs" dxfId="3" priority="6497" operator="equal">
      <formula>"NotPaid"</formula>
    </cfRule>
    <cfRule type="cellIs" dxfId="3" priority="6493" operator="equal">
      <formula>"NotPaid"</formula>
    </cfRule>
    <cfRule type="cellIs" dxfId="3" priority="6490" operator="equal">
      <formula>"NotPaid"</formula>
    </cfRule>
    <cfRule type="cellIs" dxfId="3" priority="6489" operator="equal">
      <formula>"NotPaid"</formula>
    </cfRule>
    <cfRule type="cellIs" dxfId="3" priority="6487" operator="equal">
      <formula>"NotPaid"</formula>
    </cfRule>
    <cfRule type="cellIs" dxfId="3" priority="6482" operator="equal">
      <formula>"NotPaid"</formula>
    </cfRule>
    <cfRule type="cellIs" dxfId="3" priority="6475" operator="equal">
      <formula>"NotPaid"</formula>
    </cfRule>
    <cfRule type="cellIs" dxfId="3" priority="6472" operator="equal">
      <formula>"NotPaid"</formula>
    </cfRule>
    <cfRule type="cellIs" dxfId="3" priority="6469" operator="equal">
      <formula>"NotPaid"</formula>
    </cfRule>
    <cfRule type="cellIs" dxfId="3" priority="6467" operator="equal">
      <formula>"NotPaid"</formula>
    </cfRule>
    <cfRule type="cellIs" dxfId="3" priority="6465" operator="equal">
      <formula>"NotPaid"</formula>
    </cfRule>
    <cfRule type="cellIs" dxfId="3" priority="6463" operator="equal">
      <formula>"NotPaid"</formula>
    </cfRule>
    <cfRule type="cellIs" dxfId="3" priority="6461" operator="equal">
      <formula>"NotPaid"</formula>
    </cfRule>
    <cfRule type="cellIs" dxfId="3" priority="6459" operator="equal">
      <formula>"NotPaid"</formula>
    </cfRule>
    <cfRule type="cellIs" dxfId="3" priority="6445" operator="equal">
      <formula>"NotPaid"</formula>
    </cfRule>
    <cfRule type="cellIs" dxfId="3" priority="6435" operator="equal">
      <formula>"NotPaid"</formula>
    </cfRule>
    <cfRule type="cellIs" dxfId="3" priority="6433" operator="equal">
      <formula>"NotPaid"</formula>
    </cfRule>
    <cfRule type="cellIs" dxfId="3" priority="6431" operator="equal">
      <formula>"NotPaid"</formula>
    </cfRule>
    <cfRule type="cellIs" dxfId="3" priority="6417" operator="equal">
      <formula>"NotPaid"</formula>
    </cfRule>
    <cfRule type="cellIs" dxfId="3" priority="6407" operator="equal">
      <formula>"NotPaid"</formula>
    </cfRule>
    <cfRule type="cellIs" dxfId="3" priority="6406" operator="equal">
      <formula>"NotPaid"</formula>
    </cfRule>
    <cfRule type="cellIs" dxfId="3" priority="6403" operator="equal">
      <formula>"NotPaid"</formula>
    </cfRule>
    <cfRule type="cellIs" dxfId="3" priority="6389" operator="equal">
      <formula>"NotPaid"</formula>
    </cfRule>
    <cfRule type="cellIs" dxfId="3" priority="6379" operator="equal">
      <formula>"NotPaid"</formula>
    </cfRule>
    <cfRule type="cellIs" dxfId="3" priority="6377" operator="equal">
      <formula>"NotPaid"</formula>
    </cfRule>
    <cfRule type="cellIs" dxfId="3" priority="6368" operator="equal">
      <formula>"NotPaid"</formula>
    </cfRule>
    <cfRule type="cellIs" dxfId="3" priority="6365" operator="equal">
      <formula>"NotPaid"</formula>
    </cfRule>
    <cfRule type="cellIs" dxfId="3" priority="6362" operator="equal">
      <formula>"NotPaid"</formula>
    </cfRule>
    <cfRule type="cellIs" dxfId="3" priority="6360" operator="equal">
      <formula>"NotPaid"</formula>
    </cfRule>
    <cfRule type="cellIs" dxfId="3" priority="6352" operator="equal">
      <formula>"NotPaid"</formula>
    </cfRule>
    <cfRule type="cellIs" dxfId="3" priority="6351" operator="equal">
      <formula>"NotPaid"</formula>
    </cfRule>
    <cfRule type="cellIs" dxfId="3" priority="6346" operator="equal">
      <formula>"NotPaid"</formula>
    </cfRule>
    <cfRule type="cellIs" dxfId="3" priority="6345" operator="equal">
      <formula>"NotPaid"</formula>
    </cfRule>
    <cfRule type="cellIs" dxfId="3" priority="6343" operator="equal">
      <formula>"NotPaid"</formula>
    </cfRule>
    <cfRule type="cellIs" dxfId="3" priority="6340" operator="equal">
      <formula>"NotPaid"</formula>
    </cfRule>
    <cfRule type="cellIs" dxfId="3" priority="6326" operator="equal">
      <formula>"NotPaid"</formula>
    </cfRule>
    <cfRule type="cellIs" dxfId="3" priority="6316" operator="equal">
      <formula>"NotPaid"</formula>
    </cfRule>
    <cfRule type="cellIs" dxfId="3" priority="6314" operator="equal">
      <formula>"NotPaid"</formula>
    </cfRule>
    <cfRule type="cellIs" dxfId="3" priority="6313" operator="equal">
      <formula>"NotPaid"</formula>
    </cfRule>
    <cfRule type="cellIs" dxfId="3" priority="6308" operator="equal">
      <formula>"NotPaid"</formula>
    </cfRule>
    <cfRule type="cellIs" dxfId="3" priority="6306" operator="equal">
      <formula>"NotPaid"</formula>
    </cfRule>
    <cfRule type="cellIs" dxfId="3" priority="6304" operator="equal">
      <formula>"NotPaid"</formula>
    </cfRule>
    <cfRule type="cellIs" dxfId="3" priority="6302" operator="equal">
      <formula>"NotPaid"</formula>
    </cfRule>
    <cfRule type="cellIs" dxfId="3" priority="6290" operator="equal">
      <formula>"NotPaid"</formula>
    </cfRule>
  </conditionalFormatting>
  <conditionalFormatting sqref="AE21">
    <cfRule type="expression" dxfId="5" priority="4225" stopIfTrue="1">
      <formula>AE21="NotPaid"</formula>
    </cfRule>
  </conditionalFormatting>
  <conditionalFormatting sqref="AL21:AM21">
    <cfRule type="expression" dxfId="5" priority="4231" stopIfTrue="1">
      <formula>AL21="not paid"</formula>
    </cfRule>
  </conditionalFormatting>
  <conditionalFormatting sqref="AN21:AQ21">
    <cfRule type="expression" dxfId="5" priority="4226" stopIfTrue="1">
      <formula>AN21="NotPaid"</formula>
    </cfRule>
  </conditionalFormatting>
  <conditionalFormatting sqref="D22:J22">
    <cfRule type="cellIs" dxfId="3" priority="6280" operator="equal">
      <formula>"NotPaid"</formula>
    </cfRule>
    <cfRule type="cellIs" dxfId="3" priority="6279" operator="equal">
      <formula>"NotPaid"</formula>
    </cfRule>
    <cfRule type="cellIs" dxfId="3" priority="6278" operator="equal">
      <formula>"NotPaid"</formula>
    </cfRule>
    <cfRule type="cellIs" dxfId="3" priority="6277" operator="equal">
      <formula>"NotPaid"</formula>
    </cfRule>
    <cfRule type="cellIs" dxfId="3" priority="6276" operator="equal">
      <formula>"NotPaid"</formula>
    </cfRule>
    <cfRule type="cellIs" dxfId="3" priority="6273" operator="equal">
      <formula>"NotPaid"</formula>
    </cfRule>
  </conditionalFormatting>
  <conditionalFormatting sqref="D22:O22">
    <cfRule type="cellIs" dxfId="3" priority="6261" operator="equal">
      <formula>"NotPaid"</formula>
    </cfRule>
    <cfRule type="cellIs" dxfId="3" priority="6212" operator="equal">
      <formula>"NotPaid"</formula>
    </cfRule>
    <cfRule type="cellIs" dxfId="3" priority="6191" operator="equal">
      <formula>"NotPaid"</formula>
    </cfRule>
    <cfRule type="cellIs" dxfId="3" priority="6184" operator="equal">
      <formula>"NotPaid"</formula>
    </cfRule>
    <cfRule type="cellIs" dxfId="3" priority="6163" operator="equal">
      <formula>"NotPaid"</formula>
    </cfRule>
    <cfRule type="cellIs" dxfId="3" priority="6156" operator="equal">
      <formula>"NotPaid"</formula>
    </cfRule>
    <cfRule type="cellIs" dxfId="3" priority="6135" operator="equal">
      <formula>"NotPaid"</formula>
    </cfRule>
    <cfRule type="cellIs" dxfId="3" priority="6095" operator="equal">
      <formula>"NotPaid"</formula>
    </cfRule>
    <cfRule type="cellIs" dxfId="3" priority="6074" operator="equal">
      <formula>"NotPaid"</formula>
    </cfRule>
    <cfRule type="cellIs" dxfId="3" priority="5906" operator="equal">
      <formula>"NotPaid"</formula>
    </cfRule>
  </conditionalFormatting>
  <conditionalFormatting sqref="D22:E22">
    <cfRule type="cellIs" dxfId="3" priority="6202" operator="equal">
      <formula>"NotPaid"</formula>
    </cfRule>
    <cfRule type="cellIs" dxfId="3" priority="6201" operator="equal">
      <formula>"NotPaid"</formula>
    </cfRule>
    <cfRule type="cellIs" dxfId="3" priority="6200" operator="equal">
      <formula>"NotPaid"</formula>
    </cfRule>
    <cfRule type="cellIs" dxfId="3" priority="6174" operator="equal">
      <formula>"NotPaid"</formula>
    </cfRule>
    <cfRule type="cellIs" dxfId="3" priority="6173" operator="equal">
      <formula>"NotPaid"</formula>
    </cfRule>
    <cfRule type="cellIs" dxfId="3" priority="6172" operator="equal">
      <formula>"NotPaid"</formula>
    </cfRule>
    <cfRule type="cellIs" dxfId="3" priority="6146" operator="equal">
      <formula>"NotPaid"</formula>
    </cfRule>
    <cfRule type="cellIs" dxfId="3" priority="6145" operator="equal">
      <formula>"NotPaid"</formula>
    </cfRule>
    <cfRule type="cellIs" dxfId="3" priority="6144" operator="equal">
      <formula>"NotPaid"</formula>
    </cfRule>
    <cfRule type="cellIs" dxfId="3" priority="6085" operator="equal">
      <formula>"NotPaid"</formula>
    </cfRule>
    <cfRule type="cellIs" dxfId="3" priority="6084" operator="equal">
      <formula>"NotPaid"</formula>
    </cfRule>
    <cfRule type="cellIs" dxfId="3" priority="6083" operator="equal">
      <formula>"NotPaid"</formula>
    </cfRule>
  </conditionalFormatting>
  <conditionalFormatting sqref="D22">
    <cfRule type="cellIs" dxfId="3" priority="6049" operator="equal">
      <formula>"NotPaid"</formula>
    </cfRule>
    <cfRule type="cellIs" dxfId="3" priority="6048" operator="equal">
      <formula>"NotPaid"</formula>
    </cfRule>
    <cfRule type="cellIs" dxfId="3" priority="6047" operator="equal">
      <formula>"NotPaid"</formula>
    </cfRule>
    <cfRule type="cellIs" dxfId="3" priority="5897" operator="equal">
      <formula>"NotPaid"</formula>
    </cfRule>
    <cfRule type="cellIs" dxfId="3" priority="5896" operator="equal">
      <formula>"NotPaid"</formula>
    </cfRule>
    <cfRule type="cellIs" dxfId="3" priority="5895" operator="equal">
      <formula>"NotPaid"</formula>
    </cfRule>
    <cfRule type="cellIs" dxfId="3" priority="5885" operator="equal">
      <formula>"NotPaid"</formula>
    </cfRule>
    <cfRule type="cellIs" dxfId="3" priority="5884" operator="equal">
      <formula>"NotPaid"</formula>
    </cfRule>
    <cfRule type="cellIs" dxfId="3" priority="5883" operator="equal">
      <formula>"NotPaid"</formula>
    </cfRule>
    <cfRule type="cellIs" dxfId="3" priority="5874" operator="equal">
      <formula>"NotPaid"</formula>
    </cfRule>
    <cfRule type="cellIs" dxfId="3" priority="5873" operator="equal">
      <formula>"NotPaid"</formula>
    </cfRule>
    <cfRule type="cellIs" dxfId="3" priority="5872" operator="equal">
      <formula>"NotPaid"</formula>
    </cfRule>
    <cfRule type="cellIs" dxfId="3" priority="5863" operator="equal">
      <formula>"NotPaid"</formula>
    </cfRule>
    <cfRule type="cellIs" dxfId="3" priority="5862" operator="equal">
      <formula>"NotPaid"</formula>
    </cfRule>
    <cfRule type="cellIs" dxfId="3" priority="5861" operator="equal">
      <formula>"NotPaid"</formula>
    </cfRule>
    <cfRule type="cellIs" dxfId="3" priority="5851" operator="equal">
      <formula>"NotPaid"</formula>
    </cfRule>
    <cfRule type="cellIs" dxfId="3" priority="5850" operator="equal">
      <formula>"NotPaid"</formula>
    </cfRule>
    <cfRule type="cellIs" dxfId="3" priority="5849" operator="equal">
      <formula>"NotPaid"</formula>
    </cfRule>
    <cfRule type="cellIs" dxfId="3" priority="5847" operator="equal">
      <formula>"NotPaid"</formula>
    </cfRule>
    <cfRule type="cellIs" dxfId="3" priority="5846" operator="equal">
      <formula>"NotPaid"</formula>
    </cfRule>
    <cfRule type="cellIs" dxfId="3" priority="5845" operator="equal">
      <formula>"NotPaid"</formula>
    </cfRule>
    <cfRule type="cellIs" dxfId="3" priority="5837" operator="equal">
      <formula>"NotPaid"</formula>
    </cfRule>
    <cfRule type="cellIs" dxfId="3" priority="5836" operator="equal">
      <formula>"NotPaid"</formula>
    </cfRule>
    <cfRule type="cellIs" dxfId="3" priority="5835" operator="equal">
      <formula>"NotPaid"</formula>
    </cfRule>
    <cfRule type="cellIs" dxfId="3" priority="5826" operator="equal">
      <formula>"NotPaid"</formula>
    </cfRule>
    <cfRule type="cellIs" dxfId="3" priority="5825" operator="equal">
      <formula>"NotPaid"</formula>
    </cfRule>
    <cfRule type="cellIs" dxfId="3" priority="5824" operator="equal">
      <formula>"NotPaid"</formula>
    </cfRule>
    <cfRule type="cellIs" dxfId="3" priority="5815" operator="equal">
      <formula>"NotPaid"</formula>
    </cfRule>
    <cfRule type="cellIs" dxfId="3" priority="5814" operator="equal">
      <formula>"NotPaid"</formula>
    </cfRule>
    <cfRule type="cellIs" dxfId="3" priority="5813" operator="equal">
      <formula>"NotPaid"</formula>
    </cfRule>
    <cfRule type="cellIs" dxfId="3" priority="5803" operator="equal">
      <formula>"NotPaid"</formula>
    </cfRule>
    <cfRule type="cellIs" dxfId="3" priority="5802" operator="equal">
      <formula>"NotPaid"</formula>
    </cfRule>
    <cfRule type="cellIs" dxfId="3" priority="5801" operator="equal">
      <formula>"NotPaid"</formula>
    </cfRule>
    <cfRule type="cellIs" dxfId="3" priority="5791" operator="equal">
      <formula>"NotPaid"</formula>
    </cfRule>
    <cfRule type="cellIs" dxfId="3" priority="5790" operator="equal">
      <formula>"NotPaid"</formula>
    </cfRule>
    <cfRule type="cellIs" dxfId="3" priority="5789" operator="equal">
      <formula>"NotPaid"</formula>
    </cfRule>
  </conditionalFormatting>
  <conditionalFormatting sqref="E22">
    <cfRule type="cellIs" dxfId="3" priority="6057" operator="equal">
      <formula>"NotPaid"</formula>
    </cfRule>
    <cfRule type="cellIs" dxfId="3" priority="6056" operator="equal">
      <formula>"NotPaid"</formula>
    </cfRule>
    <cfRule type="cellIs" dxfId="3" priority="6055" operator="equal">
      <formula>"NotPaid"</formula>
    </cfRule>
    <cfRule type="cellIs" dxfId="3" priority="5916" operator="equal">
      <formula>"NotPaid"</formula>
    </cfRule>
    <cfRule type="cellIs" dxfId="3" priority="5915" operator="equal">
      <formula>"NotPaid"</formula>
    </cfRule>
    <cfRule type="cellIs" dxfId="3" priority="5914" operator="equal">
      <formula>"NotPaid"</formula>
    </cfRule>
    <cfRule type="cellIs" dxfId="3" priority="5905" operator="equal">
      <formula>"NotPaid"</formula>
    </cfRule>
    <cfRule type="cellIs" dxfId="3" priority="5904" operator="equal">
      <formula>"NotPaid"</formula>
    </cfRule>
    <cfRule type="cellIs" dxfId="3" priority="5903" operator="equal">
      <formula>"NotPaid"</formula>
    </cfRule>
    <cfRule type="cellIs" dxfId="3" priority="5893" operator="equal">
      <formula>"NotPaid"</formula>
    </cfRule>
    <cfRule type="cellIs" dxfId="3" priority="5892" operator="equal">
      <formula>"NotPaid"</formula>
    </cfRule>
    <cfRule type="cellIs" dxfId="3" priority="5891" operator="equal">
      <formula>"NotPaid"</formula>
    </cfRule>
    <cfRule type="cellIs" dxfId="3" priority="5881" operator="equal">
      <formula>"NotPaid"</formula>
    </cfRule>
    <cfRule type="cellIs" dxfId="3" priority="5880" operator="equal">
      <formula>"NotPaid"</formula>
    </cfRule>
    <cfRule type="cellIs" dxfId="3" priority="5879" operator="equal">
      <formula>"NotPaid"</formula>
    </cfRule>
    <cfRule type="cellIs" dxfId="3" priority="5870" operator="equal">
      <formula>"NotPaid"</formula>
    </cfRule>
    <cfRule type="cellIs" dxfId="3" priority="5869" operator="equal">
      <formula>"NotPaid"</formula>
    </cfRule>
    <cfRule type="cellIs" dxfId="3" priority="5868" operator="equal">
      <formula>"NotPaid"</formula>
    </cfRule>
    <cfRule type="cellIs" dxfId="3" priority="5859" operator="equal">
      <formula>"NotPaid"</formula>
    </cfRule>
    <cfRule type="cellIs" dxfId="3" priority="5858" operator="equal">
      <formula>"NotPaid"</formula>
    </cfRule>
    <cfRule type="cellIs" dxfId="3" priority="5857" operator="equal">
      <formula>"NotPaid"</formula>
    </cfRule>
    <cfRule type="cellIs" dxfId="3" priority="5844" operator="equal">
      <formula>"NotPaid"</formula>
    </cfRule>
    <cfRule type="cellIs" dxfId="3" priority="5843" operator="equal">
      <formula>"NotPaid"</formula>
    </cfRule>
    <cfRule type="cellIs" dxfId="3" priority="5842" operator="equal">
      <formula>"NotPaid"</formula>
    </cfRule>
    <cfRule type="cellIs" dxfId="3" priority="5833" operator="equal">
      <formula>"NotPaid"</formula>
    </cfRule>
    <cfRule type="cellIs" dxfId="3" priority="5832" operator="equal">
      <formula>"NotPaid"</formula>
    </cfRule>
    <cfRule type="cellIs" dxfId="3" priority="5831" operator="equal">
      <formula>"NotPaid"</formula>
    </cfRule>
    <cfRule type="cellIs" dxfId="3" priority="5822" operator="equal">
      <formula>"NotPaid"</formula>
    </cfRule>
    <cfRule type="cellIs" dxfId="3" priority="5821" operator="equal">
      <formula>"NotPaid"</formula>
    </cfRule>
    <cfRule type="cellIs" dxfId="3" priority="5820" operator="equal">
      <formula>"NotPaid"</formula>
    </cfRule>
    <cfRule type="cellIs" dxfId="3" priority="5811" operator="equal">
      <formula>"NotPaid"</formula>
    </cfRule>
    <cfRule type="cellIs" dxfId="3" priority="5810" operator="equal">
      <formula>"NotPaid"</formula>
    </cfRule>
    <cfRule type="cellIs" dxfId="3" priority="5809" operator="equal">
      <formula>"NotPaid"</formula>
    </cfRule>
    <cfRule type="cellIs" dxfId="3" priority="5799" operator="equal">
      <formula>"NotPaid"</formula>
    </cfRule>
    <cfRule type="cellIs" dxfId="3" priority="5798" operator="equal">
      <formula>"NotPaid"</formula>
    </cfRule>
    <cfRule type="cellIs" dxfId="3" priority="5797" operator="equal">
      <formula>"NotPaid"</formula>
    </cfRule>
  </conditionalFormatting>
  <conditionalFormatting sqref="F22:G22">
    <cfRule type="cellIs" dxfId="3" priority="6274" operator="equal">
      <formula>"NotPaid"</formula>
    </cfRule>
    <cfRule type="cellIs" dxfId="3" priority="6206" operator="equal">
      <formula>"NotPaid"</formula>
    </cfRule>
    <cfRule type="expression" dxfId="0" priority="6192" stopIfTrue="1">
      <formula>F22="Not Paid"</formula>
    </cfRule>
    <cfRule type="cellIs" dxfId="3" priority="6178" operator="equal">
      <formula>"NotPaid"</formula>
    </cfRule>
    <cfRule type="expression" dxfId="0" priority="6164" stopIfTrue="1">
      <formula>F22="Not Paid"</formula>
    </cfRule>
    <cfRule type="cellIs" dxfId="3" priority="6150" operator="equal">
      <formula>"NotPaid"</formula>
    </cfRule>
    <cfRule type="expression" dxfId="0" priority="6136" stopIfTrue="1">
      <formula>F22="Not Paid"</formula>
    </cfRule>
    <cfRule type="cellIs" dxfId="3" priority="6089" operator="equal">
      <formula>"NotPaid"</formula>
    </cfRule>
    <cfRule type="expression" dxfId="0" priority="6075" stopIfTrue="1">
      <formula>F22="Not Paid"</formula>
    </cfRule>
    <cfRule type="expression" dxfId="0" priority="5907" stopIfTrue="1">
      <formula>F22="NotPaid"</formula>
    </cfRule>
  </conditionalFormatting>
  <conditionalFormatting sqref="F22:J22">
    <cfRule type="cellIs" dxfId="3" priority="6272" operator="equal">
      <formula>"NotPaid"</formula>
    </cfRule>
  </conditionalFormatting>
  <conditionalFormatting sqref="F22">
    <cfRule type="cellIs" dxfId="3" priority="6271" operator="equal">
      <formula>"NotPaid"</formula>
    </cfRule>
    <cfRule type="cellIs" dxfId="3" priority="6203" operator="equal">
      <formula>"NotPaid"</formula>
    </cfRule>
    <cfRule type="cellIs" dxfId="3" priority="6198" operator="equal">
      <formula>"NotPaid"</formula>
    </cfRule>
    <cfRule type="cellIs" dxfId="3" priority="6197" operator="equal">
      <formula>"NotPaid"</formula>
    </cfRule>
    <cfRule type="cellIs" dxfId="3" priority="6196" operator="equal">
      <formula>"NotPaid"</formula>
    </cfRule>
    <cfRule type="cellIs" dxfId="3" priority="6175" operator="equal">
      <formula>"NotPaid"</formula>
    </cfRule>
    <cfRule type="cellIs" dxfId="3" priority="6170" operator="equal">
      <formula>"NotPaid"</formula>
    </cfRule>
    <cfRule type="cellIs" dxfId="3" priority="6169" operator="equal">
      <formula>"NotPaid"</formula>
    </cfRule>
    <cfRule type="cellIs" dxfId="3" priority="6168" operator="equal">
      <formula>"NotPaid"</formula>
    </cfRule>
    <cfRule type="cellIs" dxfId="3" priority="6147" operator="equal">
      <formula>"NotPaid"</formula>
    </cfRule>
    <cfRule type="cellIs" dxfId="3" priority="6142" operator="equal">
      <formula>"NotPaid"</formula>
    </cfRule>
    <cfRule type="cellIs" dxfId="3" priority="6141" operator="equal">
      <formula>"NotPaid"</formula>
    </cfRule>
    <cfRule type="cellIs" dxfId="3" priority="6140" operator="equal">
      <formula>"NotPaid"</formula>
    </cfRule>
    <cfRule type="cellIs" dxfId="3" priority="6086" operator="equal">
      <formula>"NotPaid"</formula>
    </cfRule>
    <cfRule type="cellIs" dxfId="3" priority="6081" operator="equal">
      <formula>"NotPaid"</formula>
    </cfRule>
    <cfRule type="cellIs" dxfId="3" priority="6080" operator="equal">
      <formula>"NotPaid"</formula>
    </cfRule>
    <cfRule type="cellIs" dxfId="3" priority="6079" operator="equal">
      <formula>"NotPaid"</formula>
    </cfRule>
    <cfRule type="cellIs" dxfId="3" priority="6053" operator="equal">
      <formula>"NotPaid"</formula>
    </cfRule>
    <cfRule type="cellIs" dxfId="3" priority="6052" operator="equal">
      <formula>"NotPaid"</formula>
    </cfRule>
    <cfRule type="cellIs" dxfId="3" priority="6051" operator="equal">
      <formula>"NotPaid"</formula>
    </cfRule>
    <cfRule type="cellIs" dxfId="3" priority="5912" operator="equal">
      <formula>"NotPaid"</formula>
    </cfRule>
    <cfRule type="cellIs" dxfId="3" priority="5911" operator="equal">
      <formula>"NotPaid"</formula>
    </cfRule>
    <cfRule type="cellIs" dxfId="3" priority="5910" operator="equal">
      <formula>"NotPaid"</formula>
    </cfRule>
    <cfRule type="cellIs" dxfId="3" priority="5901" operator="equal">
      <formula>"NotPaid"</formula>
    </cfRule>
    <cfRule type="cellIs" dxfId="3" priority="5900" operator="equal">
      <formula>"NotPaid"</formula>
    </cfRule>
    <cfRule type="cellIs" dxfId="3" priority="5899" operator="equal">
      <formula>"NotPaid"</formula>
    </cfRule>
    <cfRule type="cellIs" dxfId="3" priority="5889" operator="equal">
      <formula>"NotPaid"</formula>
    </cfRule>
    <cfRule type="cellIs" dxfId="3" priority="5888" operator="equal">
      <formula>"NotPaid"</formula>
    </cfRule>
    <cfRule type="cellIs" dxfId="3" priority="5887" operator="equal">
      <formula>"NotPaid"</formula>
    </cfRule>
    <cfRule type="cellIs" dxfId="3" priority="5877" operator="equal">
      <formula>"NotPaid"</formula>
    </cfRule>
    <cfRule type="cellIs" dxfId="3" priority="5876" operator="equal">
      <formula>"NotPaid"</formula>
    </cfRule>
    <cfRule type="cellIs" dxfId="3" priority="5875" operator="equal">
      <formula>"NotPaid"</formula>
    </cfRule>
    <cfRule type="cellIs" dxfId="3" priority="5866" operator="equal">
      <formula>"NotPaid"</formula>
    </cfRule>
    <cfRule type="cellIs" dxfId="3" priority="5865" operator="equal">
      <formula>"NotPaid"</formula>
    </cfRule>
    <cfRule type="cellIs" dxfId="3" priority="5864" operator="equal">
      <formula>"NotPaid"</formula>
    </cfRule>
    <cfRule type="cellIs" dxfId="3" priority="5855" operator="equal">
      <formula>"NotPaid"</formula>
    </cfRule>
    <cfRule type="cellIs" dxfId="3" priority="5854" operator="equal">
      <formula>"NotPaid"</formula>
    </cfRule>
    <cfRule type="cellIs" dxfId="3" priority="5853" operator="equal">
      <formula>"NotPaid"</formula>
    </cfRule>
    <cfRule type="cellIs" dxfId="3" priority="5840" operator="equal">
      <formula>"NotPaid"</formula>
    </cfRule>
    <cfRule type="cellIs" dxfId="3" priority="5839" operator="equal">
      <formula>"NotPaid"</formula>
    </cfRule>
    <cfRule type="cellIs" dxfId="3" priority="5838" operator="equal">
      <formula>"NotPaid"</formula>
    </cfRule>
    <cfRule type="cellIs" dxfId="3" priority="5829" operator="equal">
      <formula>"NotPaid"</formula>
    </cfRule>
    <cfRule type="cellIs" dxfId="3" priority="5828" operator="equal">
      <formula>"NotPaid"</formula>
    </cfRule>
    <cfRule type="cellIs" dxfId="3" priority="5827" operator="equal">
      <formula>"NotPaid"</formula>
    </cfRule>
    <cfRule type="cellIs" dxfId="3" priority="5818" operator="equal">
      <formula>"NotPaid"</formula>
    </cfRule>
    <cfRule type="cellIs" dxfId="3" priority="5817" operator="equal">
      <formula>"NotPaid"</formula>
    </cfRule>
    <cfRule type="cellIs" dxfId="3" priority="5816" operator="equal">
      <formula>"NotPaid"</formula>
    </cfRule>
    <cfRule type="cellIs" dxfId="3" priority="5807" operator="equal">
      <formula>"NotPaid"</formula>
    </cfRule>
    <cfRule type="cellIs" dxfId="3" priority="5806" operator="equal">
      <formula>"NotPaid"</formula>
    </cfRule>
    <cfRule type="cellIs" dxfId="3" priority="5805" operator="equal">
      <formula>"NotPaid"</formula>
    </cfRule>
    <cfRule type="cellIs" dxfId="3" priority="5795" operator="equal">
      <formula>"NotPaid"</formula>
    </cfRule>
    <cfRule type="cellIs" dxfId="3" priority="5794" operator="equal">
      <formula>"NotPaid"</formula>
    </cfRule>
    <cfRule type="cellIs" dxfId="3" priority="5793" operator="equal">
      <formula>"NotPaid"</formula>
    </cfRule>
  </conditionalFormatting>
  <conditionalFormatting sqref="F22:N22">
    <cfRule type="cellIs" dxfId="3" priority="6204" operator="equal">
      <formula>"NotPaid"</formula>
    </cfRule>
    <cfRule type="cellIs" dxfId="3" priority="6176" operator="equal">
      <formula>"NotPaid"</formula>
    </cfRule>
    <cfRule type="cellIs" dxfId="3" priority="6148" operator="equal">
      <formula>"NotPaid"</formula>
    </cfRule>
    <cfRule type="cellIs" dxfId="3" priority="6087" operator="equal">
      <formula>"NotPaid"</formula>
    </cfRule>
  </conditionalFormatting>
  <conditionalFormatting sqref="G22:N22">
    <cfRule type="cellIs" dxfId="3" priority="6195" operator="equal">
      <formula>"NotPaid"</formula>
    </cfRule>
    <cfRule type="cellIs" dxfId="3" priority="6194" operator="equal">
      <formula>"NotPaid"</formula>
    </cfRule>
    <cfRule type="cellIs" dxfId="3" priority="6193" operator="equal">
      <formula>"NotPaid"</formula>
    </cfRule>
    <cfRule type="cellIs" dxfId="3" priority="6167" operator="equal">
      <formula>"NotPaid"</formula>
    </cfRule>
    <cfRule type="cellIs" dxfId="3" priority="6166" operator="equal">
      <formula>"NotPaid"</formula>
    </cfRule>
    <cfRule type="cellIs" dxfId="3" priority="6165" operator="equal">
      <formula>"NotPaid"</formula>
    </cfRule>
    <cfRule type="cellIs" dxfId="3" priority="6139" operator="equal">
      <formula>"NotPaid"</formula>
    </cfRule>
    <cfRule type="cellIs" dxfId="3" priority="6138" operator="equal">
      <formula>"NotPaid"</formula>
    </cfRule>
    <cfRule type="cellIs" dxfId="3" priority="6137" operator="equal">
      <formula>"NotPaid"</formula>
    </cfRule>
    <cfRule type="cellIs" dxfId="3" priority="6078" operator="equal">
      <formula>"NotPaid"</formula>
    </cfRule>
    <cfRule type="cellIs" dxfId="3" priority="6077" operator="equal">
      <formula>"NotPaid"</formula>
    </cfRule>
    <cfRule type="cellIs" dxfId="3" priority="6076" operator="equal">
      <formula>"NotPaid"</formula>
    </cfRule>
    <cfRule type="cellIs" dxfId="3" priority="5878" operator="equal">
      <formula>"NotPaid"</formula>
    </cfRule>
    <cfRule type="cellIs" dxfId="3" priority="5867" operator="equal">
      <formula>"NotPaid"</formula>
    </cfRule>
    <cfRule type="cellIs" dxfId="3" priority="5841" operator="equal">
      <formula>"NotPaid"</formula>
    </cfRule>
    <cfRule type="cellIs" dxfId="3" priority="5830" operator="equal">
      <formula>"NotPaid"</formula>
    </cfRule>
    <cfRule type="cellIs" dxfId="3" priority="5819" operator="equal">
      <formula>"NotPaid"</formula>
    </cfRule>
  </conditionalFormatting>
  <conditionalFormatting sqref="G22">
    <cfRule type="cellIs" dxfId="3" priority="6054" operator="equal">
      <formula>"NotPaid"</formula>
    </cfRule>
    <cfRule type="cellIs" dxfId="3" priority="5913" operator="equal">
      <formula>"NotPaid"</formula>
    </cfRule>
    <cfRule type="cellIs" dxfId="3" priority="5902" operator="equal">
      <formula>"NotPaid"</formula>
    </cfRule>
    <cfRule type="cellIs" dxfId="3" priority="5890" operator="equal">
      <formula>"NotPaid"</formula>
    </cfRule>
    <cfRule type="cellIs" dxfId="3" priority="5856" operator="equal">
      <formula>"NotPaid"</formula>
    </cfRule>
    <cfRule type="cellIs" dxfId="3" priority="5808" operator="equal">
      <formula>"NotPaid"</formula>
    </cfRule>
    <cfRule type="cellIs" dxfId="3" priority="5796" operator="equal">
      <formula>"NotPaid"</formula>
    </cfRule>
  </conditionalFormatting>
  <conditionalFormatting sqref="H22:J22">
    <cfRule type="cellIs" dxfId="3" priority="6275" operator="equal">
      <formula>"NotPaid"</formula>
    </cfRule>
  </conditionalFormatting>
  <conditionalFormatting sqref="H22:O22">
    <cfRule type="cellIs" dxfId="3" priority="6260" operator="equal">
      <formula>"NotPaid"</formula>
    </cfRule>
    <cfRule type="cellIs" dxfId="3" priority="6257" operator="equal">
      <formula>"NotPaid"</formula>
    </cfRule>
    <cfRule type="cellIs" dxfId="3" priority="6256" operator="equal">
      <formula>"NotPaid"</formula>
    </cfRule>
    <cfRule type="cellIs" dxfId="3" priority="6249" operator="equal">
      <formula>"NotPaid"</formula>
    </cfRule>
    <cfRule type="cellIs" dxfId="3" priority="6248" operator="equal">
      <formula>"NotPaid"</formula>
    </cfRule>
    <cfRule type="cellIs" dxfId="3" priority="6235" operator="equal">
      <formula>"NotPaid"</formula>
    </cfRule>
    <cfRule type="cellIs" dxfId="3" priority="6207" operator="equal">
      <formula>"NotPaid"</formula>
    </cfRule>
    <cfRule type="cellIs" dxfId="3" priority="6179" operator="equal">
      <formula>"NotPaid"</formula>
    </cfRule>
    <cfRule type="cellIs" dxfId="3" priority="6151" operator="equal">
      <formula>"NotPaid"</formula>
    </cfRule>
    <cfRule type="cellIs" dxfId="3" priority="6130" operator="equal">
      <formula>"NotPaid"</formula>
    </cfRule>
    <cfRule type="cellIs" dxfId="3" priority="6115" operator="equal">
      <formula>"NotPaid"</formula>
    </cfRule>
    <cfRule type="cellIs" dxfId="3" priority="6114" operator="equal">
      <formula>"NotPaid"</formula>
    </cfRule>
    <cfRule type="cellIs" dxfId="3" priority="6113" operator="equal">
      <formula>"NotPaid"</formula>
    </cfRule>
    <cfRule type="cellIs" dxfId="3" priority="6090" operator="equal">
      <formula>"NotPaid"</formula>
    </cfRule>
  </conditionalFormatting>
  <conditionalFormatting sqref="H22:N22">
    <cfRule type="cellIs" dxfId="3" priority="6258" operator="equal">
      <formula>"NotPaid"</formula>
    </cfRule>
    <cfRule type="cellIs" dxfId="3" priority="6254" operator="equal">
      <formula>"NotPaid"</formula>
    </cfRule>
    <cfRule type="cellIs" dxfId="3" priority="6253" operator="equal">
      <formula>"NotPaid"</formula>
    </cfRule>
    <cfRule type="cellIs" dxfId="3" priority="6250" operator="equal">
      <formula>"NotPaid"</formula>
    </cfRule>
    <cfRule type="cellIs" dxfId="3" priority="6246" operator="equal">
      <formula>"NotPaid"</formula>
    </cfRule>
    <cfRule type="cellIs" dxfId="3" priority="6245" operator="equal">
      <formula>"NotPaid"</formula>
    </cfRule>
    <cfRule type="cellIs" dxfId="3" priority="6242" operator="equal">
      <formula>"NotPaid"</formula>
    </cfRule>
    <cfRule type="cellIs" dxfId="3" priority="6240" operator="equal">
      <formula>"NotPaid"</formula>
    </cfRule>
    <cfRule type="cellIs" dxfId="3" priority="6239" operator="equal">
      <formula>"NotPaid"</formula>
    </cfRule>
    <cfRule type="cellIs" dxfId="3" priority="6238" operator="equal">
      <formula>"NotPaid"</formula>
    </cfRule>
    <cfRule type="cellIs" dxfId="3" priority="6237" operator="equal">
      <formula>"NotPaid"</formula>
    </cfRule>
    <cfRule type="cellIs" dxfId="3" priority="6234" operator="equal">
      <formula>"NotPaid"</formula>
    </cfRule>
    <cfRule type="cellIs" dxfId="3" priority="6233" operator="equal">
      <formula>"NotPaid"</formula>
    </cfRule>
    <cfRule type="cellIs" dxfId="3" priority="6232" operator="equal">
      <formula>"NotPaid"</formula>
    </cfRule>
    <cfRule type="cellIs" dxfId="3" priority="6231" operator="equal">
      <formula>"NotPaid"</formula>
    </cfRule>
    <cfRule type="cellIs" dxfId="3" priority="6230" operator="equal">
      <formula>"NotPaid"</formula>
    </cfRule>
    <cfRule type="cellIs" dxfId="3" priority="6228" operator="equal">
      <formula>"NotPaid"</formula>
    </cfRule>
    <cfRule type="cellIs" dxfId="3" priority="6227" operator="equal">
      <formula>"NotPaid"</formula>
    </cfRule>
    <cfRule type="cellIs" dxfId="3" priority="6225" operator="equal">
      <formula>"NotPaid"</formula>
    </cfRule>
    <cfRule type="cellIs" dxfId="3" priority="6224" operator="equal">
      <formula>"NotPaid"</formula>
    </cfRule>
    <cfRule type="cellIs" dxfId="3" priority="6222" operator="equal">
      <formula>"NotPaid"</formula>
    </cfRule>
    <cfRule type="cellIs" dxfId="3" priority="6220" operator="equal">
      <formula>"NotPaid"</formula>
    </cfRule>
    <cfRule type="cellIs" dxfId="3" priority="6218" operator="equal">
      <formula>"NotPaid"</formula>
    </cfRule>
    <cfRule type="cellIs" dxfId="3" priority="6216" operator="equal">
      <formula>"NotPaid"</formula>
    </cfRule>
    <cfRule type="cellIs" dxfId="3" priority="6214" operator="equal">
      <formula>"NotPaid"</formula>
    </cfRule>
    <cfRule type="cellIs" dxfId="3" priority="6190" operator="equal">
      <formula>"NotPaid"</formula>
    </cfRule>
    <cfRule type="cellIs" dxfId="3" priority="6188" operator="equal">
      <formula>"NotPaid"</formula>
    </cfRule>
    <cfRule type="cellIs" dxfId="3" priority="6186" operator="equal">
      <formula>"NotPaid"</formula>
    </cfRule>
    <cfRule type="cellIs" dxfId="3" priority="6162" operator="equal">
      <formula>"NotPaid"</formula>
    </cfRule>
    <cfRule type="cellIs" dxfId="3" priority="6159" operator="equal">
      <formula>"NotPaid"</formula>
    </cfRule>
    <cfRule type="cellIs" dxfId="3" priority="6158" operator="equal">
      <formula>"NotPaid"</formula>
    </cfRule>
    <cfRule type="cellIs" dxfId="3" priority="6134" operator="equal">
      <formula>"NotPaid"</formula>
    </cfRule>
    <cfRule type="cellIs" dxfId="3" priority="6132" operator="equal">
      <formula>"NotPaid"</formula>
    </cfRule>
    <cfRule type="cellIs" dxfId="3" priority="6129" operator="equal">
      <formula>"NotPaid"</formula>
    </cfRule>
    <cfRule type="cellIs" dxfId="3" priority="6128" operator="equal">
      <formula>"NotPaid"</formula>
    </cfRule>
    <cfRule type="cellIs" dxfId="3" priority="6127" operator="equal">
      <formula>"NotPaid"</formula>
    </cfRule>
    <cfRule type="cellIs" dxfId="3" priority="6126" operator="equal">
      <formula>"NotPaid"</formula>
    </cfRule>
    <cfRule type="cellIs" dxfId="3" priority="6125" operator="equal">
      <formula>"NotPaid"</formula>
    </cfRule>
    <cfRule type="cellIs" dxfId="3" priority="6123" operator="equal">
      <formula>"NotPaid"</formula>
    </cfRule>
    <cfRule type="cellIs" dxfId="3" priority="6122" operator="equal">
      <formula>"NotPaid"</formula>
    </cfRule>
    <cfRule type="cellIs" dxfId="3" priority="6120" operator="equal">
      <formula>"NotPaid"</formula>
    </cfRule>
    <cfRule type="cellIs" dxfId="3" priority="6119" operator="equal">
      <formula>"NotPaid"</formula>
    </cfRule>
    <cfRule type="cellIs" dxfId="3" priority="6117" operator="equal">
      <formula>"NotPaid"</formula>
    </cfRule>
    <cfRule type="cellIs" dxfId="3" priority="6112" operator="equal">
      <formula>"NotPaid"</formula>
    </cfRule>
    <cfRule type="cellIs" dxfId="3" priority="6111" operator="equal">
      <formula>"NotPaid"</formula>
    </cfRule>
    <cfRule type="cellIs" dxfId="3" priority="6110" operator="equal">
      <formula>"NotPaid"</formula>
    </cfRule>
    <cfRule type="cellIs" dxfId="3" priority="6109" operator="equal">
      <formula>"NotPaid"</formula>
    </cfRule>
    <cfRule type="cellIs" dxfId="3" priority="6106" operator="equal">
      <formula>"NotPaid"</formula>
    </cfRule>
    <cfRule type="cellIs" dxfId="3" priority="6105" operator="equal">
      <formula>"NotPaid"</formula>
    </cfRule>
    <cfRule type="cellIs" dxfId="3" priority="6104" operator="equal">
      <formula>"NotPaid"</formula>
    </cfRule>
    <cfRule type="cellIs" dxfId="3" priority="6103" operator="equal">
      <formula>"NotPaid"</formula>
    </cfRule>
    <cfRule type="cellIs" dxfId="3" priority="6100" operator="equal">
      <formula>"NotPaid"</formula>
    </cfRule>
    <cfRule type="cellIs" dxfId="3" priority="6098" operator="equal">
      <formula>"NotPaid"</formula>
    </cfRule>
    <cfRule type="cellIs" dxfId="3" priority="6097" operator="equal">
      <formula>"NotPaid"</formula>
    </cfRule>
    <cfRule type="cellIs" dxfId="3" priority="6073" operator="equal">
      <formula>"NotPaid"</formula>
    </cfRule>
    <cfRule type="cellIs" dxfId="3" priority="6071" operator="equal">
      <formula>"NotPaid"</formula>
    </cfRule>
    <cfRule type="cellIs" dxfId="3" priority="6068" operator="equal">
      <formula>"NotPaid"</formula>
    </cfRule>
    <cfRule type="cellIs" dxfId="3" priority="6067" operator="equal">
      <formula>"NotPaid"</formula>
    </cfRule>
    <cfRule type="cellIs" dxfId="3" priority="6066" operator="equal">
      <formula>"NotPaid"</formula>
    </cfRule>
    <cfRule type="cellIs" dxfId="3" priority="6065" operator="equal">
      <formula>"NotPaid"</formula>
    </cfRule>
    <cfRule type="cellIs" dxfId="3" priority="6063" operator="equal">
      <formula>"NotPaid"</formula>
    </cfRule>
    <cfRule type="cellIs" dxfId="3" priority="6061" operator="equal">
      <formula>"NotPaid"</formula>
    </cfRule>
    <cfRule type="cellIs" dxfId="3" priority="6059" operator="equal">
      <formula>"NotPaid"</formula>
    </cfRule>
    <cfRule type="cellIs" dxfId="3" priority="6050" operator="equal">
      <formula>"NotPaid"</formula>
    </cfRule>
    <cfRule type="cellIs" dxfId="3" priority="5909" operator="equal">
      <formula>"NotPaid"</formula>
    </cfRule>
    <cfRule type="cellIs" dxfId="3" priority="5898" operator="equal">
      <formula>"NotPaid"</formula>
    </cfRule>
    <cfRule type="cellIs" dxfId="3" priority="5886" operator="equal">
      <formula>"NotPaid"</formula>
    </cfRule>
    <cfRule type="cellIs" dxfId="3" priority="5852" operator="equal">
      <formula>"NotPaid"</formula>
    </cfRule>
    <cfRule type="cellIs" dxfId="3" priority="5804" operator="equal">
      <formula>"NotPaid"</formula>
    </cfRule>
    <cfRule type="cellIs" dxfId="3" priority="5792" operator="equal">
      <formula>"NotPaid"</formula>
    </cfRule>
  </conditionalFormatting>
  <conditionalFormatting sqref="K22:O22">
    <cfRule type="cellIs" dxfId="3" priority="6289" operator="equal">
      <formula>"NotPaid"</formula>
    </cfRule>
    <cfRule type="cellIs" dxfId="3" priority="6286" operator="equal">
      <formula>"NotPaid"</formula>
    </cfRule>
    <cfRule type="cellIs" dxfId="3" priority="6285" operator="equal">
      <formula>"NotPaid"</formula>
    </cfRule>
    <cfRule type="cellIs" dxfId="3" priority="6284" operator="equal">
      <formula>"NotPaid"</formula>
    </cfRule>
    <cfRule type="cellIs" dxfId="3" priority="6283" operator="equal">
      <formula>"NotPaid"</formula>
    </cfRule>
    <cfRule type="cellIs" dxfId="3" priority="6282" operator="equal">
      <formula>"NotPaid"</formula>
    </cfRule>
    <cfRule type="cellIs" dxfId="3" priority="6281" operator="equal">
      <formula>"NotPaid"</formula>
    </cfRule>
    <cfRule type="cellIs" dxfId="3" priority="6270" operator="equal">
      <formula>"NotPaid"</formula>
    </cfRule>
    <cfRule type="cellIs" dxfId="3" priority="6267" operator="equal">
      <formula>"NotPaid"</formula>
    </cfRule>
    <cfRule type="cellIs" dxfId="3" priority="6266" operator="equal">
      <formula>"NotPaid"</formula>
    </cfRule>
    <cfRule type="cellIs" dxfId="3" priority="6265" operator="equal">
      <formula>"NotPaid"</formula>
    </cfRule>
    <cfRule type="cellIs" dxfId="3" priority="6264" operator="equal">
      <formula>"NotPaid"</formula>
    </cfRule>
    <cfRule type="cellIs" dxfId="3" priority="6263" operator="equal">
      <formula>"NotPaid"</formula>
    </cfRule>
    <cfRule type="cellIs" dxfId="3" priority="6262" operator="equal">
      <formula>"NotPaid"</formula>
    </cfRule>
  </conditionalFormatting>
  <conditionalFormatting sqref="K22:N22">
    <cfRule type="cellIs" dxfId="3" priority="6287" operator="equal">
      <formula>"NotPaid"</formula>
    </cfRule>
    <cfRule type="cellIs" dxfId="3" priority="6268" operator="equal">
      <formula>"NotPaid"</formula>
    </cfRule>
  </conditionalFormatting>
  <conditionalFormatting sqref="O22">
    <cfRule type="cellIs" dxfId="3" priority="6288" operator="equal">
      <formula>"NotPaid"</formula>
    </cfRule>
    <cfRule type="cellIs" dxfId="3" priority="6269" operator="equal">
      <formula>"NotPaid"</formula>
    </cfRule>
    <cfRule type="cellIs" dxfId="3" priority="6259" operator="equal">
      <formula>"NotPaid"</formula>
    </cfRule>
    <cfRule type="cellIs" dxfId="3" priority="6255" operator="equal">
      <formula>"NotPaid"</formula>
    </cfRule>
    <cfRule type="cellIs" dxfId="3" priority="6252" operator="equal">
      <formula>"NotPaid"</formula>
    </cfRule>
    <cfRule type="cellIs" dxfId="3" priority="6251" operator="equal">
      <formula>"NotPaid"</formula>
    </cfRule>
    <cfRule type="cellIs" dxfId="3" priority="6247" operator="equal">
      <formula>"NotPaid"</formula>
    </cfRule>
    <cfRule type="cellIs" dxfId="3" priority="6244" operator="equal">
      <formula>"NotPaid"</formula>
    </cfRule>
    <cfRule type="cellIs" dxfId="3" priority="6243" operator="equal">
      <formula>"NotPaid"</formula>
    </cfRule>
    <cfRule type="cellIs" dxfId="3" priority="6241" operator="equal">
      <formula>"NotPaid"</formula>
    </cfRule>
    <cfRule type="cellIs" dxfId="3" priority="6236" operator="equal">
      <formula>"NotPaid"</formula>
    </cfRule>
    <cfRule type="cellIs" dxfId="3" priority="6229" operator="equal">
      <formula>"NotPaid"</formula>
    </cfRule>
    <cfRule type="cellIs" dxfId="3" priority="6226" operator="equal">
      <formula>"NotPaid"</formula>
    </cfRule>
    <cfRule type="cellIs" dxfId="3" priority="6223" operator="equal">
      <formula>"NotPaid"</formula>
    </cfRule>
    <cfRule type="cellIs" dxfId="3" priority="6221" operator="equal">
      <formula>"NotPaid"</formula>
    </cfRule>
    <cfRule type="cellIs" dxfId="3" priority="6219" operator="equal">
      <formula>"NotPaid"</formula>
    </cfRule>
    <cfRule type="cellIs" dxfId="3" priority="6217" operator="equal">
      <formula>"NotPaid"</formula>
    </cfRule>
    <cfRule type="cellIs" dxfId="3" priority="6215" operator="equal">
      <formula>"NotPaid"</formula>
    </cfRule>
    <cfRule type="cellIs" dxfId="3" priority="6213" operator="equal">
      <formula>"NotPaid"</formula>
    </cfRule>
    <cfRule type="cellIs" dxfId="3" priority="6199" operator="equal">
      <formula>"NotPaid"</formula>
    </cfRule>
    <cfRule type="cellIs" dxfId="3" priority="6189" operator="equal">
      <formula>"NotPaid"</formula>
    </cfRule>
    <cfRule type="cellIs" dxfId="3" priority="6187" operator="equal">
      <formula>"NotPaid"</formula>
    </cfRule>
    <cfRule type="cellIs" dxfId="3" priority="6185" operator="equal">
      <formula>"NotPaid"</formula>
    </cfRule>
    <cfRule type="cellIs" dxfId="3" priority="6171" operator="equal">
      <formula>"NotPaid"</formula>
    </cfRule>
    <cfRule type="cellIs" dxfId="3" priority="6161" operator="equal">
      <formula>"NotPaid"</formula>
    </cfRule>
    <cfRule type="cellIs" dxfId="3" priority="6160" operator="equal">
      <formula>"NotPaid"</formula>
    </cfRule>
    <cfRule type="cellIs" dxfId="3" priority="6157" operator="equal">
      <formula>"NotPaid"</formula>
    </cfRule>
    <cfRule type="cellIs" dxfId="3" priority="6143" operator="equal">
      <formula>"NotPaid"</formula>
    </cfRule>
    <cfRule type="cellIs" dxfId="3" priority="6133" operator="equal">
      <formula>"NotPaid"</formula>
    </cfRule>
    <cfRule type="cellIs" dxfId="3" priority="6131" operator="equal">
      <formula>"NotPaid"</formula>
    </cfRule>
    <cfRule type="cellIs" dxfId="3" priority="6124" operator="equal">
      <formula>"NotPaid"</formula>
    </cfRule>
    <cfRule type="cellIs" dxfId="3" priority="6121" operator="equal">
      <formula>"NotPaid"</formula>
    </cfRule>
    <cfRule type="cellIs" dxfId="3" priority="6118" operator="equal">
      <formula>"NotPaid"</formula>
    </cfRule>
    <cfRule type="cellIs" dxfId="3" priority="6116" operator="equal">
      <formula>"NotPaid"</formula>
    </cfRule>
    <cfRule type="cellIs" dxfId="3" priority="6108" operator="equal">
      <formula>"NotPaid"</formula>
    </cfRule>
    <cfRule type="cellIs" dxfId="3" priority="6107" operator="equal">
      <formula>"NotPaid"</formula>
    </cfRule>
    <cfRule type="cellIs" dxfId="3" priority="6102" operator="equal">
      <formula>"NotPaid"</formula>
    </cfRule>
    <cfRule type="cellIs" dxfId="3" priority="6101" operator="equal">
      <formula>"NotPaid"</formula>
    </cfRule>
    <cfRule type="cellIs" dxfId="3" priority="6099" operator="equal">
      <formula>"NotPaid"</formula>
    </cfRule>
    <cfRule type="cellIs" dxfId="3" priority="6096" operator="equal">
      <formula>"NotPaid"</formula>
    </cfRule>
    <cfRule type="cellIs" dxfId="3" priority="6082" operator="equal">
      <formula>"NotPaid"</formula>
    </cfRule>
    <cfRule type="cellIs" dxfId="3" priority="6072" operator="equal">
      <formula>"NotPaid"</formula>
    </cfRule>
    <cfRule type="cellIs" dxfId="3" priority="6070" operator="equal">
      <formula>"NotPaid"</formula>
    </cfRule>
    <cfRule type="cellIs" dxfId="3" priority="6069" operator="equal">
      <formula>"NotPaid"</formula>
    </cfRule>
    <cfRule type="cellIs" dxfId="3" priority="6064" operator="equal">
      <formula>"NotPaid"</formula>
    </cfRule>
    <cfRule type="cellIs" dxfId="3" priority="6062" operator="equal">
      <formula>"NotPaid"</formula>
    </cfRule>
    <cfRule type="cellIs" dxfId="3" priority="6060" operator="equal">
      <formula>"NotPaid"</formula>
    </cfRule>
    <cfRule type="cellIs" dxfId="3" priority="6058" operator="equal">
      <formula>"NotPaid"</formula>
    </cfRule>
    <cfRule type="cellIs" dxfId="3" priority="6046" operator="equal">
      <formula>"NotPaid"</formula>
    </cfRule>
    <cfRule type="cellIs" dxfId="3" priority="5908" operator="equal">
      <formula>"NotPaid"</formula>
    </cfRule>
    <cfRule type="cellIs" dxfId="3" priority="5894" operator="equal">
      <formula>"NotPaid"</formula>
    </cfRule>
    <cfRule type="cellIs" dxfId="3" priority="5882" operator="equal">
      <formula>"NotPaid"</formula>
    </cfRule>
    <cfRule type="cellIs" dxfId="3" priority="5871" operator="equal">
      <formula>"NotPaid"</formula>
    </cfRule>
    <cfRule type="cellIs" dxfId="3" priority="5860" operator="equal">
      <formula>"NotPaid"</formula>
    </cfRule>
    <cfRule type="cellIs" dxfId="3" priority="5848" operator="equal">
      <formula>"NotPaid"</formula>
    </cfRule>
    <cfRule type="cellIs" dxfId="3" priority="5834" operator="equal">
      <formula>"NotPaid"</formula>
    </cfRule>
    <cfRule type="cellIs" dxfId="3" priority="5823" operator="equal">
      <formula>"NotPaid"</formula>
    </cfRule>
    <cfRule type="cellIs" dxfId="3" priority="5812" operator="equal">
      <formula>"NotPaid"</formula>
    </cfRule>
    <cfRule type="cellIs" dxfId="3" priority="5800" operator="equal">
      <formula>"NotPaid"</formula>
    </cfRule>
    <cfRule type="cellIs" dxfId="3" priority="5788" operator="equal">
      <formula>"NotPaid"</formula>
    </cfRule>
  </conditionalFormatting>
  <conditionalFormatting sqref="AE22">
    <cfRule type="expression" dxfId="5" priority="4233" stopIfTrue="1">
      <formula>AE103="not paid"</formula>
    </cfRule>
  </conditionalFormatting>
  <conditionalFormatting sqref="AF22:AQ22">
    <cfRule type="expression" dxfId="5" priority="4235" stopIfTrue="1">
      <formula>AF22="not paid"</formula>
    </cfRule>
    <cfRule type="expression" dxfId="5" priority="4228" stopIfTrue="1">
      <formula>AF22="not paid"</formula>
    </cfRule>
  </conditionalFormatting>
  <conditionalFormatting sqref="D23:O23">
    <cfRule type="cellIs" dxfId="3" priority="6035" operator="equal">
      <formula>"NotPaid"</formula>
    </cfRule>
  </conditionalFormatting>
  <conditionalFormatting sqref="D23">
    <cfRule type="cellIs" dxfId="3" priority="6026" operator="equal">
      <formula>"NotPaid"</formula>
    </cfRule>
    <cfRule type="cellIs" dxfId="3" priority="6025" operator="equal">
      <formula>"NotPaid"</formula>
    </cfRule>
    <cfRule type="cellIs" dxfId="3" priority="6024" operator="equal">
      <formula>"NotPaid"</formula>
    </cfRule>
    <cfRule type="cellIs" dxfId="3" priority="6014" operator="equal">
      <formula>"NotPaid"</formula>
    </cfRule>
    <cfRule type="cellIs" dxfId="3" priority="6013" operator="equal">
      <formula>"NotPaid"</formula>
    </cfRule>
    <cfRule type="cellIs" dxfId="3" priority="6012" operator="equal">
      <formula>"NotPaid"</formula>
    </cfRule>
    <cfRule type="cellIs" dxfId="3" priority="6003" operator="equal">
      <formula>"NotPaid"</formula>
    </cfRule>
    <cfRule type="cellIs" dxfId="3" priority="6002" operator="equal">
      <formula>"NotPaid"</formula>
    </cfRule>
    <cfRule type="cellIs" dxfId="3" priority="6001" operator="equal">
      <formula>"NotPaid"</formula>
    </cfRule>
    <cfRule type="cellIs" dxfId="3" priority="5992" operator="equal">
      <formula>"NotPaid"</formula>
    </cfRule>
    <cfRule type="cellIs" dxfId="3" priority="5991" operator="equal">
      <formula>"NotPaid"</formula>
    </cfRule>
    <cfRule type="cellIs" dxfId="3" priority="5990" operator="equal">
      <formula>"NotPaid"</formula>
    </cfRule>
    <cfRule type="cellIs" dxfId="3" priority="5980" operator="equal">
      <formula>"NotPaid"</formula>
    </cfRule>
    <cfRule type="cellIs" dxfId="3" priority="5979" operator="equal">
      <formula>"NotPaid"</formula>
    </cfRule>
    <cfRule type="cellIs" dxfId="3" priority="5978" operator="equal">
      <formula>"NotPaid"</formula>
    </cfRule>
    <cfRule type="cellIs" dxfId="3" priority="5976" operator="equal">
      <formula>"NotPaid"</formula>
    </cfRule>
    <cfRule type="cellIs" dxfId="3" priority="5975" operator="equal">
      <formula>"NotPaid"</formula>
    </cfRule>
    <cfRule type="cellIs" dxfId="3" priority="5974" operator="equal">
      <formula>"NotPaid"</formula>
    </cfRule>
    <cfRule type="cellIs" dxfId="3" priority="5966" operator="equal">
      <formula>"NotPaid"</formula>
    </cfRule>
    <cfRule type="cellIs" dxfId="3" priority="5965" operator="equal">
      <formula>"NotPaid"</formula>
    </cfRule>
    <cfRule type="cellIs" dxfId="3" priority="5964" operator="equal">
      <formula>"NotPaid"</formula>
    </cfRule>
    <cfRule type="cellIs" dxfId="3" priority="5955" operator="equal">
      <formula>"NotPaid"</formula>
    </cfRule>
    <cfRule type="cellIs" dxfId="3" priority="5954" operator="equal">
      <formula>"NotPaid"</formula>
    </cfRule>
    <cfRule type="cellIs" dxfId="3" priority="5953" operator="equal">
      <formula>"NotPaid"</formula>
    </cfRule>
    <cfRule type="cellIs" dxfId="3" priority="5944" operator="equal">
      <formula>"NotPaid"</formula>
    </cfRule>
    <cfRule type="cellIs" dxfId="3" priority="5943" operator="equal">
      <formula>"NotPaid"</formula>
    </cfRule>
    <cfRule type="cellIs" dxfId="3" priority="5942" operator="equal">
      <formula>"NotPaid"</formula>
    </cfRule>
    <cfRule type="cellIs" dxfId="3" priority="5932" operator="equal">
      <formula>"NotPaid"</formula>
    </cfRule>
    <cfRule type="cellIs" dxfId="3" priority="5931" operator="equal">
      <formula>"NotPaid"</formula>
    </cfRule>
    <cfRule type="cellIs" dxfId="3" priority="5930" operator="equal">
      <formula>"NotPaid"</formula>
    </cfRule>
    <cfRule type="cellIs" dxfId="3" priority="5920" operator="equal">
      <formula>"NotPaid"</formula>
    </cfRule>
    <cfRule type="cellIs" dxfId="3" priority="5919" operator="equal">
      <formula>"NotPaid"</formula>
    </cfRule>
    <cfRule type="cellIs" dxfId="3" priority="5918" operator="equal">
      <formula>"NotPaid"</formula>
    </cfRule>
    <cfRule type="cellIs" dxfId="3" priority="5779" operator="equal">
      <formula>"NotPaid"</formula>
    </cfRule>
    <cfRule type="cellIs" dxfId="3" priority="5778" operator="equal">
      <formula>"NotPaid"</formula>
    </cfRule>
    <cfRule type="cellIs" dxfId="3" priority="5777" operator="equal">
      <formula>"NotPaid"</formula>
    </cfRule>
  </conditionalFormatting>
  <conditionalFormatting sqref="E23">
    <cfRule type="cellIs" dxfId="3" priority="6045" operator="equal">
      <formula>"NotPaid"</formula>
    </cfRule>
    <cfRule type="cellIs" dxfId="3" priority="6044" operator="equal">
      <formula>"NotPaid"</formula>
    </cfRule>
    <cfRule type="cellIs" dxfId="3" priority="6043" operator="equal">
      <formula>"NotPaid"</formula>
    </cfRule>
    <cfRule type="cellIs" dxfId="3" priority="6034" operator="equal">
      <formula>"NotPaid"</formula>
    </cfRule>
    <cfRule type="cellIs" dxfId="3" priority="6033" operator="equal">
      <formula>"NotPaid"</formula>
    </cfRule>
    <cfRule type="cellIs" dxfId="3" priority="6032" operator="equal">
      <formula>"NotPaid"</formula>
    </cfRule>
    <cfRule type="cellIs" dxfId="3" priority="6022" operator="equal">
      <formula>"NotPaid"</formula>
    </cfRule>
    <cfRule type="cellIs" dxfId="3" priority="6021" operator="equal">
      <formula>"NotPaid"</formula>
    </cfRule>
    <cfRule type="cellIs" dxfId="3" priority="6020" operator="equal">
      <formula>"NotPaid"</formula>
    </cfRule>
    <cfRule type="cellIs" dxfId="3" priority="6010" operator="equal">
      <formula>"NotPaid"</formula>
    </cfRule>
    <cfRule type="cellIs" dxfId="3" priority="6009" operator="equal">
      <formula>"NotPaid"</formula>
    </cfRule>
    <cfRule type="cellIs" dxfId="3" priority="6008" operator="equal">
      <formula>"NotPaid"</formula>
    </cfRule>
    <cfRule type="cellIs" dxfId="3" priority="5999" operator="equal">
      <formula>"NotPaid"</formula>
    </cfRule>
    <cfRule type="cellIs" dxfId="3" priority="5998" operator="equal">
      <formula>"NotPaid"</formula>
    </cfRule>
    <cfRule type="cellIs" dxfId="3" priority="5997" operator="equal">
      <formula>"NotPaid"</formula>
    </cfRule>
    <cfRule type="cellIs" dxfId="3" priority="5988" operator="equal">
      <formula>"NotPaid"</formula>
    </cfRule>
    <cfRule type="cellIs" dxfId="3" priority="5987" operator="equal">
      <formula>"NotPaid"</formula>
    </cfRule>
    <cfRule type="cellIs" dxfId="3" priority="5986" operator="equal">
      <formula>"NotPaid"</formula>
    </cfRule>
    <cfRule type="cellIs" dxfId="3" priority="5973" operator="equal">
      <formula>"NotPaid"</formula>
    </cfRule>
    <cfRule type="cellIs" dxfId="3" priority="5972" operator="equal">
      <formula>"NotPaid"</formula>
    </cfRule>
    <cfRule type="cellIs" dxfId="3" priority="5971" operator="equal">
      <formula>"NotPaid"</formula>
    </cfRule>
    <cfRule type="cellIs" dxfId="3" priority="5962" operator="equal">
      <formula>"NotPaid"</formula>
    </cfRule>
    <cfRule type="cellIs" dxfId="3" priority="5961" operator="equal">
      <formula>"NotPaid"</formula>
    </cfRule>
    <cfRule type="cellIs" dxfId="3" priority="5960" operator="equal">
      <formula>"NotPaid"</formula>
    </cfRule>
    <cfRule type="cellIs" dxfId="3" priority="5951" operator="equal">
      <formula>"NotPaid"</formula>
    </cfRule>
    <cfRule type="cellIs" dxfId="3" priority="5950" operator="equal">
      <formula>"NotPaid"</formula>
    </cfRule>
    <cfRule type="cellIs" dxfId="3" priority="5949" operator="equal">
      <formula>"NotPaid"</formula>
    </cfRule>
    <cfRule type="cellIs" dxfId="3" priority="5940" operator="equal">
      <formula>"NotPaid"</formula>
    </cfRule>
    <cfRule type="cellIs" dxfId="3" priority="5939" operator="equal">
      <formula>"NotPaid"</formula>
    </cfRule>
    <cfRule type="cellIs" dxfId="3" priority="5938" operator="equal">
      <formula>"NotPaid"</formula>
    </cfRule>
    <cfRule type="cellIs" dxfId="3" priority="5928" operator="equal">
      <formula>"NotPaid"</formula>
    </cfRule>
    <cfRule type="cellIs" dxfId="3" priority="5927" operator="equal">
      <formula>"NotPaid"</formula>
    </cfRule>
    <cfRule type="cellIs" dxfId="3" priority="5926" operator="equal">
      <formula>"NotPaid"</formula>
    </cfRule>
    <cfRule type="cellIs" dxfId="3" priority="5787" operator="equal">
      <formula>"NotPaid"</formula>
    </cfRule>
    <cfRule type="cellIs" dxfId="3" priority="5786" operator="equal">
      <formula>"NotPaid"</formula>
    </cfRule>
    <cfRule type="cellIs" dxfId="3" priority="5785" operator="equal">
      <formula>"NotPaid"</formula>
    </cfRule>
  </conditionalFormatting>
  <conditionalFormatting sqref="F23">
    <cfRule type="cellIs" dxfId="3" priority="6041" operator="equal">
      <formula>"NotPaid"</formula>
    </cfRule>
    <cfRule type="cellIs" dxfId="3" priority="6040" operator="equal">
      <formula>"NotPaid"</formula>
    </cfRule>
    <cfRule type="cellIs" dxfId="3" priority="6039" operator="equal">
      <formula>"NotPaid"</formula>
    </cfRule>
    <cfRule type="cellIs" dxfId="3" priority="6030" operator="equal">
      <formula>"NotPaid"</formula>
    </cfRule>
    <cfRule type="cellIs" dxfId="3" priority="6029" operator="equal">
      <formula>"NotPaid"</formula>
    </cfRule>
    <cfRule type="cellIs" dxfId="3" priority="6028" operator="equal">
      <formula>"NotPaid"</formula>
    </cfRule>
    <cfRule type="cellIs" dxfId="3" priority="6018" operator="equal">
      <formula>"NotPaid"</formula>
    </cfRule>
    <cfRule type="cellIs" dxfId="3" priority="6017" operator="equal">
      <formula>"NotPaid"</formula>
    </cfRule>
    <cfRule type="cellIs" dxfId="3" priority="6016" operator="equal">
      <formula>"NotPaid"</formula>
    </cfRule>
    <cfRule type="cellIs" dxfId="3" priority="6006" operator="equal">
      <formula>"NotPaid"</formula>
    </cfRule>
    <cfRule type="cellIs" dxfId="3" priority="6005" operator="equal">
      <formula>"NotPaid"</formula>
    </cfRule>
    <cfRule type="cellIs" dxfId="3" priority="6004" operator="equal">
      <formula>"NotPaid"</formula>
    </cfRule>
    <cfRule type="cellIs" dxfId="3" priority="5995" operator="equal">
      <formula>"NotPaid"</formula>
    </cfRule>
    <cfRule type="cellIs" dxfId="3" priority="5994" operator="equal">
      <formula>"NotPaid"</formula>
    </cfRule>
    <cfRule type="cellIs" dxfId="3" priority="5993" operator="equal">
      <formula>"NotPaid"</formula>
    </cfRule>
    <cfRule type="cellIs" dxfId="3" priority="5984" operator="equal">
      <formula>"NotPaid"</formula>
    </cfRule>
    <cfRule type="cellIs" dxfId="3" priority="5983" operator="equal">
      <formula>"NotPaid"</formula>
    </cfRule>
    <cfRule type="cellIs" dxfId="3" priority="5982" operator="equal">
      <formula>"NotPaid"</formula>
    </cfRule>
    <cfRule type="cellIs" dxfId="3" priority="5969" operator="equal">
      <formula>"NotPaid"</formula>
    </cfRule>
    <cfRule type="cellIs" dxfId="3" priority="5968" operator="equal">
      <formula>"NotPaid"</formula>
    </cfRule>
    <cfRule type="cellIs" dxfId="3" priority="5967" operator="equal">
      <formula>"NotPaid"</formula>
    </cfRule>
    <cfRule type="cellIs" dxfId="3" priority="5958" operator="equal">
      <formula>"NotPaid"</formula>
    </cfRule>
    <cfRule type="cellIs" dxfId="3" priority="5957" operator="equal">
      <formula>"NotPaid"</formula>
    </cfRule>
    <cfRule type="cellIs" dxfId="3" priority="5956" operator="equal">
      <formula>"NotPaid"</formula>
    </cfRule>
    <cfRule type="cellIs" dxfId="3" priority="5947" operator="equal">
      <formula>"NotPaid"</formula>
    </cfRule>
    <cfRule type="cellIs" dxfId="3" priority="5946" operator="equal">
      <formula>"NotPaid"</formula>
    </cfRule>
    <cfRule type="cellIs" dxfId="3" priority="5945" operator="equal">
      <formula>"NotPaid"</formula>
    </cfRule>
    <cfRule type="cellIs" dxfId="3" priority="5936" operator="equal">
      <formula>"NotPaid"</formula>
    </cfRule>
    <cfRule type="cellIs" dxfId="3" priority="5935" operator="equal">
      <formula>"NotPaid"</formula>
    </cfRule>
    <cfRule type="cellIs" dxfId="3" priority="5934" operator="equal">
      <formula>"NotPaid"</formula>
    </cfRule>
    <cfRule type="cellIs" dxfId="3" priority="5924" operator="equal">
      <formula>"NotPaid"</formula>
    </cfRule>
    <cfRule type="cellIs" dxfId="3" priority="5923" operator="equal">
      <formula>"NotPaid"</formula>
    </cfRule>
    <cfRule type="cellIs" dxfId="3" priority="5922" operator="equal">
      <formula>"NotPaid"</formula>
    </cfRule>
    <cfRule type="cellIs" dxfId="3" priority="5783" operator="equal">
      <formula>"NotPaid"</formula>
    </cfRule>
    <cfRule type="cellIs" dxfId="3" priority="5782" operator="equal">
      <formula>"NotPaid"</formula>
    </cfRule>
    <cfRule type="cellIs" dxfId="3" priority="5781" operator="equal">
      <formula>"NotPaid"</formula>
    </cfRule>
  </conditionalFormatting>
  <conditionalFormatting sqref="F23:G23">
    <cfRule type="expression" dxfId="0" priority="6036" stopIfTrue="1">
      <formula>F23="NotPaid"</formula>
    </cfRule>
  </conditionalFormatting>
  <conditionalFormatting sqref="G23">
    <cfRule type="cellIs" dxfId="3" priority="6042" operator="equal">
      <formula>"NotPaid"</formula>
    </cfRule>
    <cfRule type="cellIs" dxfId="3" priority="6031" operator="equal">
      <formula>"NotPaid"</formula>
    </cfRule>
    <cfRule type="cellIs" dxfId="3" priority="6019" operator="equal">
      <formula>"NotPaid"</formula>
    </cfRule>
    <cfRule type="cellIs" dxfId="3" priority="5985" operator="equal">
      <formula>"NotPaid"</formula>
    </cfRule>
    <cfRule type="cellIs" dxfId="3" priority="5937" operator="equal">
      <formula>"NotPaid"</formula>
    </cfRule>
    <cfRule type="cellIs" dxfId="3" priority="5925" operator="equal">
      <formula>"NotPaid"</formula>
    </cfRule>
    <cfRule type="cellIs" dxfId="3" priority="5784" operator="equal">
      <formula>"NotPaid"</formula>
    </cfRule>
  </conditionalFormatting>
  <conditionalFormatting sqref="G23:N23">
    <cfRule type="cellIs" dxfId="3" priority="6007" operator="equal">
      <formula>"NotPaid"</formula>
    </cfRule>
    <cfRule type="cellIs" dxfId="3" priority="5996" operator="equal">
      <formula>"NotPaid"</formula>
    </cfRule>
    <cfRule type="cellIs" dxfId="3" priority="5970" operator="equal">
      <formula>"NotPaid"</formula>
    </cfRule>
    <cfRule type="cellIs" dxfId="3" priority="5959" operator="equal">
      <formula>"NotPaid"</formula>
    </cfRule>
    <cfRule type="cellIs" dxfId="3" priority="5948" operator="equal">
      <formula>"NotPaid"</formula>
    </cfRule>
  </conditionalFormatting>
  <conditionalFormatting sqref="H23:N23">
    <cfRule type="cellIs" dxfId="3" priority="6038" operator="equal">
      <formula>"NotPaid"</formula>
    </cfRule>
    <cfRule type="cellIs" dxfId="3" priority="6027" operator="equal">
      <formula>"NotPaid"</formula>
    </cfRule>
    <cfRule type="cellIs" dxfId="3" priority="6015" operator="equal">
      <formula>"NotPaid"</formula>
    </cfRule>
    <cfRule type="cellIs" dxfId="3" priority="5981" operator="equal">
      <formula>"NotPaid"</formula>
    </cfRule>
    <cfRule type="cellIs" dxfId="3" priority="5933" operator="equal">
      <formula>"NotPaid"</formula>
    </cfRule>
    <cfRule type="cellIs" dxfId="3" priority="5921" operator="equal">
      <formula>"NotPaid"</formula>
    </cfRule>
    <cfRule type="cellIs" dxfId="3" priority="5780" operator="equal">
      <formula>"NotPaid"</formula>
    </cfRule>
  </conditionalFormatting>
  <conditionalFormatting sqref="O23">
    <cfRule type="cellIs" dxfId="3" priority="6037" operator="equal">
      <formula>"NotPaid"</formula>
    </cfRule>
    <cfRule type="cellIs" dxfId="3" priority="6023" operator="equal">
      <formula>"NotPaid"</formula>
    </cfRule>
    <cfRule type="cellIs" dxfId="3" priority="6011" operator="equal">
      <formula>"NotPaid"</formula>
    </cfRule>
    <cfRule type="cellIs" dxfId="3" priority="6000" operator="equal">
      <formula>"NotPaid"</formula>
    </cfRule>
    <cfRule type="cellIs" dxfId="3" priority="5989" operator="equal">
      <formula>"NotPaid"</formula>
    </cfRule>
    <cfRule type="cellIs" dxfId="3" priority="5977" operator="equal">
      <formula>"NotPaid"</formula>
    </cfRule>
    <cfRule type="cellIs" dxfId="3" priority="5963" operator="equal">
      <formula>"NotPaid"</formula>
    </cfRule>
    <cfRule type="cellIs" dxfId="3" priority="5952" operator="equal">
      <formula>"NotPaid"</formula>
    </cfRule>
    <cfRule type="cellIs" dxfId="3" priority="5941" operator="equal">
      <formula>"NotPaid"</formula>
    </cfRule>
    <cfRule type="cellIs" dxfId="3" priority="5929" operator="equal">
      <formula>"NotPaid"</formula>
    </cfRule>
    <cfRule type="cellIs" dxfId="3" priority="5917" operator="equal">
      <formula>"NotPaid"</formula>
    </cfRule>
    <cfRule type="cellIs" dxfId="3" priority="5776" operator="equal">
      <formula>"NotPaid"</formula>
    </cfRule>
  </conditionalFormatting>
  <conditionalFormatting sqref="R23">
    <cfRule type="cellIs" dxfId="3" priority="1568" operator="equal">
      <formula>"NotPaid"</formula>
    </cfRule>
    <cfRule type="cellIs" dxfId="3" priority="1563" operator="equal">
      <formula>"NotPaid"</formula>
    </cfRule>
    <cfRule type="cellIs" dxfId="3" priority="1541" operator="equal">
      <formula>"NotPaid"</formula>
    </cfRule>
    <cfRule type="cellIs" dxfId="3" priority="1535" operator="equal">
      <formula>"NotPaid"</formula>
    </cfRule>
    <cfRule type="cellIs" dxfId="3" priority="1529" operator="equal">
      <formula>"NotPaid"</formula>
    </cfRule>
  </conditionalFormatting>
  <conditionalFormatting sqref="S23:U23">
    <cfRule type="cellIs" dxfId="3" priority="1881" operator="equal">
      <formula>"NotPaid"</formula>
    </cfRule>
    <cfRule type="cellIs" dxfId="3" priority="1876" operator="equal">
      <formula>"NotPaid"</formula>
    </cfRule>
    <cfRule type="cellIs" dxfId="3" priority="1854" operator="equal">
      <formula>"NotPaid"</formula>
    </cfRule>
    <cfRule type="cellIs" dxfId="3" priority="1848" operator="equal">
      <formula>"NotPaid"</formula>
    </cfRule>
    <cfRule type="cellIs" dxfId="3" priority="1842" operator="equal">
      <formula>"NotPaid"</formula>
    </cfRule>
  </conditionalFormatting>
  <conditionalFormatting sqref="V23:X23">
    <cfRule type="cellIs" dxfId="3" priority="2194" operator="equal">
      <formula>"NotPaid"</formula>
    </cfRule>
    <cfRule type="cellIs" dxfId="3" priority="2189" operator="equal">
      <formula>"NotPaid"</formula>
    </cfRule>
    <cfRule type="cellIs" dxfId="3" priority="2167" operator="equal">
      <formula>"NotPaid"</formula>
    </cfRule>
    <cfRule type="cellIs" dxfId="3" priority="2161" operator="equal">
      <formula>"NotPaid"</formula>
    </cfRule>
    <cfRule type="cellIs" dxfId="3" priority="2155" operator="equal">
      <formula>"NotPaid"</formula>
    </cfRule>
  </conditionalFormatting>
  <conditionalFormatting sqref="Y23:AA23">
    <cfRule type="cellIs" dxfId="3" priority="2507" operator="equal">
      <formula>"NotPaid"</formula>
    </cfRule>
    <cfRule type="cellIs" dxfId="3" priority="2502" operator="equal">
      <formula>"NotPaid"</formula>
    </cfRule>
    <cfRule type="cellIs" dxfId="3" priority="2480" operator="equal">
      <formula>"NotPaid"</formula>
    </cfRule>
    <cfRule type="cellIs" dxfId="3" priority="2474" operator="equal">
      <formula>"NotPaid"</formula>
    </cfRule>
    <cfRule type="cellIs" dxfId="3" priority="2468" operator="equal">
      <formula>"NotPaid"</formula>
    </cfRule>
  </conditionalFormatting>
  <conditionalFormatting sqref="D24:O24">
    <cfRule type="cellIs" dxfId="3" priority="5304" operator="equal">
      <formula>"NotPaid"</formula>
    </cfRule>
    <cfRule type="cellIs" dxfId="3" priority="5233" operator="equal">
      <formula>"NotPaid"</formula>
    </cfRule>
    <cfRule type="cellIs" dxfId="3" priority="5189" operator="equal">
      <formula>"NotPaid"</formula>
    </cfRule>
    <cfRule type="cellIs" dxfId="3" priority="5774" operator="equal">
      <formula>"NotPaid"</formula>
    </cfRule>
    <cfRule type="cellIs" dxfId="3" priority="5703" operator="equal">
      <formula>"NotPaid"</formula>
    </cfRule>
    <cfRule type="cellIs" dxfId="3" priority="5659" operator="equal">
      <formula>"NotPaid"</formula>
    </cfRule>
  </conditionalFormatting>
  <conditionalFormatting sqref="D24">
    <cfRule type="cellIs" dxfId="3" priority="5295" operator="equal">
      <formula>"NotPaid"</formula>
    </cfRule>
    <cfRule type="cellIs" dxfId="3" priority="5294" operator="equal">
      <formula>"NotPaid"</formula>
    </cfRule>
    <cfRule type="cellIs" dxfId="3" priority="5293" operator="equal">
      <formula>"NotPaid"</formula>
    </cfRule>
    <cfRule type="cellIs" dxfId="3" priority="5291" operator="equal">
      <formula>"NotPaid"</formula>
    </cfRule>
    <cfRule type="cellIs" dxfId="3" priority="5290" operator="equal">
      <formula>"NotPaid"</formula>
    </cfRule>
    <cfRule type="cellIs" dxfId="3" priority="5289" operator="equal">
      <formula>"NotPaid"</formula>
    </cfRule>
    <cfRule type="cellIs" dxfId="3" priority="5280" operator="equal">
      <formula>"NotPaid"</formula>
    </cfRule>
    <cfRule type="cellIs" dxfId="3" priority="5279" operator="equal">
      <formula>"NotPaid"</formula>
    </cfRule>
    <cfRule type="cellIs" dxfId="3" priority="5278" operator="equal">
      <formula>"NotPaid"</formula>
    </cfRule>
    <cfRule type="cellIs" dxfId="3" priority="5276" operator="equal">
      <formula>"NotPaid"</formula>
    </cfRule>
    <cfRule type="cellIs" dxfId="3" priority="5275" operator="equal">
      <formula>"NotPaid"</formula>
    </cfRule>
    <cfRule type="cellIs" dxfId="3" priority="5274" operator="equal">
      <formula>"NotPaid"</formula>
    </cfRule>
    <cfRule type="cellIs" dxfId="3" priority="5267" operator="equal">
      <formula>"NotPaid"</formula>
    </cfRule>
    <cfRule type="cellIs" dxfId="3" priority="5266" operator="equal">
      <formula>"NotPaid"</formula>
    </cfRule>
    <cfRule type="cellIs" dxfId="3" priority="5265" operator="equal">
      <formula>"NotPaid"</formula>
    </cfRule>
    <cfRule type="cellIs" dxfId="3" priority="5250" operator="equal">
      <formula>"NotPaid"</formula>
    </cfRule>
    <cfRule type="cellIs" dxfId="3" priority="5249" operator="equal">
      <formula>"NotPaid"</formula>
    </cfRule>
    <cfRule type="cellIs" dxfId="3" priority="5248" operator="equal">
      <formula>"NotPaid"</formula>
    </cfRule>
    <cfRule type="cellIs" dxfId="3" priority="5238" operator="equal">
      <formula>"NotPaid"</formula>
    </cfRule>
    <cfRule type="cellIs" dxfId="3" priority="5237" operator="equal">
      <formula>"NotPaid"</formula>
    </cfRule>
    <cfRule type="cellIs" dxfId="3" priority="5236" operator="equal">
      <formula>"NotPaid"</formula>
    </cfRule>
    <cfRule type="cellIs" dxfId="3" priority="5224" operator="equal">
      <formula>"NotPaid"</formula>
    </cfRule>
    <cfRule type="cellIs" dxfId="3" priority="5223" operator="equal">
      <formula>"NotPaid"</formula>
    </cfRule>
    <cfRule type="cellIs" dxfId="3" priority="5222" operator="equal">
      <formula>"NotPaid"</formula>
    </cfRule>
    <cfRule type="cellIs" dxfId="3" priority="5212" operator="equal">
      <formula>"NotPaid"</formula>
    </cfRule>
    <cfRule type="cellIs" dxfId="3" priority="5211" operator="equal">
      <formula>"NotPaid"</formula>
    </cfRule>
    <cfRule type="cellIs" dxfId="3" priority="5210" operator="equal">
      <formula>"NotPaid"</formula>
    </cfRule>
    <cfRule type="cellIs" dxfId="3" priority="5208" operator="equal">
      <formula>"NotPaid"</formula>
    </cfRule>
    <cfRule type="cellIs" dxfId="3" priority="5207" operator="equal">
      <formula>"NotPaid"</formula>
    </cfRule>
    <cfRule type="cellIs" dxfId="3" priority="5206" operator="equal">
      <formula>"NotPaid"</formula>
    </cfRule>
    <cfRule type="cellIs" dxfId="3" priority="5180" operator="equal">
      <formula>"NotPaid"</formula>
    </cfRule>
    <cfRule type="cellIs" dxfId="3" priority="5179" operator="equal">
      <formula>"NotPaid"</formula>
    </cfRule>
    <cfRule type="cellIs" dxfId="3" priority="5178" operator="equal">
      <formula>"NotPaid"</formula>
    </cfRule>
    <cfRule type="cellIs" dxfId="3" priority="5168" operator="equal">
      <formula>"NotPaid"</formula>
    </cfRule>
    <cfRule type="cellIs" dxfId="3" priority="5167" operator="equal">
      <formula>"NotPaid"</formula>
    </cfRule>
    <cfRule type="cellIs" dxfId="3" priority="5166" operator="equal">
      <formula>"NotPaid"</formula>
    </cfRule>
    <cfRule type="cellIs" dxfId="3" priority="5157" operator="equal">
      <formula>"NotPaid"</formula>
    </cfRule>
    <cfRule type="cellIs" dxfId="3" priority="5156" operator="equal">
      <formula>"NotPaid"</formula>
    </cfRule>
    <cfRule type="cellIs" dxfId="3" priority="5155" operator="equal">
      <formula>"NotPaid"</formula>
    </cfRule>
    <cfRule type="cellIs" dxfId="3" priority="5146" operator="equal">
      <formula>"NotPaid"</formula>
    </cfRule>
    <cfRule type="cellIs" dxfId="3" priority="5145" operator="equal">
      <formula>"NotPaid"</formula>
    </cfRule>
    <cfRule type="cellIs" dxfId="3" priority="5144" operator="equal">
      <formula>"NotPaid"</formula>
    </cfRule>
    <cfRule type="cellIs" dxfId="3" priority="5134" operator="equal">
      <formula>"NotPaid"</formula>
    </cfRule>
    <cfRule type="cellIs" dxfId="3" priority="5133" operator="equal">
      <formula>"NotPaid"</formula>
    </cfRule>
    <cfRule type="cellIs" dxfId="3" priority="5132" operator="equal">
      <formula>"NotPaid"</formula>
    </cfRule>
    <cfRule type="cellIs" dxfId="3" priority="5130" operator="equal">
      <formula>"NotPaid"</formula>
    </cfRule>
    <cfRule type="cellIs" dxfId="3" priority="5129" operator="equal">
      <formula>"NotPaid"</formula>
    </cfRule>
    <cfRule type="cellIs" dxfId="3" priority="5128" operator="equal">
      <formula>"NotPaid"</formula>
    </cfRule>
    <cfRule type="cellIs" dxfId="3" priority="5120" operator="equal">
      <formula>"NotPaid"</formula>
    </cfRule>
    <cfRule type="cellIs" dxfId="3" priority="5119" operator="equal">
      <formula>"NotPaid"</formula>
    </cfRule>
    <cfRule type="cellIs" dxfId="3" priority="5118" operator="equal">
      <formula>"NotPaid"</formula>
    </cfRule>
    <cfRule type="cellIs" dxfId="3" priority="5109" operator="equal">
      <formula>"NotPaid"</formula>
    </cfRule>
    <cfRule type="cellIs" dxfId="3" priority="5108" operator="equal">
      <formula>"NotPaid"</formula>
    </cfRule>
    <cfRule type="cellIs" dxfId="3" priority="5107" operator="equal">
      <formula>"NotPaid"</formula>
    </cfRule>
    <cfRule type="cellIs" dxfId="3" priority="5098" operator="equal">
      <formula>"NotPaid"</formula>
    </cfRule>
    <cfRule type="cellIs" dxfId="3" priority="5097" operator="equal">
      <formula>"NotPaid"</formula>
    </cfRule>
    <cfRule type="cellIs" dxfId="3" priority="5096" operator="equal">
      <formula>"NotPaid"</formula>
    </cfRule>
    <cfRule type="cellIs" dxfId="3" priority="5086" operator="equal">
      <formula>"NotPaid"</formula>
    </cfRule>
    <cfRule type="cellIs" dxfId="3" priority="5085" operator="equal">
      <formula>"NotPaid"</formula>
    </cfRule>
    <cfRule type="cellIs" dxfId="3" priority="5084" operator="equal">
      <formula>"NotPaid"</formula>
    </cfRule>
    <cfRule type="cellIs" dxfId="3" priority="5074" operator="equal">
      <formula>"NotPaid"</formula>
    </cfRule>
    <cfRule type="cellIs" dxfId="3" priority="5073" operator="equal">
      <formula>"NotPaid"</formula>
    </cfRule>
    <cfRule type="cellIs" dxfId="3" priority="5072" operator="equal">
      <formula>"NotPaid"</formula>
    </cfRule>
    <cfRule type="cellIs" dxfId="3" priority="5765" operator="equal">
      <formula>"NotPaid"</formula>
    </cfRule>
    <cfRule type="cellIs" dxfId="3" priority="5764" operator="equal">
      <formula>"NotPaid"</formula>
    </cfRule>
    <cfRule type="cellIs" dxfId="3" priority="5763" operator="equal">
      <formula>"NotPaid"</formula>
    </cfRule>
    <cfRule type="cellIs" dxfId="3" priority="5761" operator="equal">
      <formula>"NotPaid"</formula>
    </cfRule>
    <cfRule type="cellIs" dxfId="3" priority="5760" operator="equal">
      <formula>"NotPaid"</formula>
    </cfRule>
    <cfRule type="cellIs" dxfId="3" priority="5759" operator="equal">
      <formula>"NotPaid"</formula>
    </cfRule>
    <cfRule type="cellIs" dxfId="3" priority="5750" operator="equal">
      <formula>"NotPaid"</formula>
    </cfRule>
    <cfRule type="cellIs" dxfId="3" priority="5749" operator="equal">
      <formula>"NotPaid"</formula>
    </cfRule>
    <cfRule type="cellIs" dxfId="3" priority="5748" operator="equal">
      <formula>"NotPaid"</formula>
    </cfRule>
    <cfRule type="cellIs" dxfId="3" priority="5746" operator="equal">
      <formula>"NotPaid"</formula>
    </cfRule>
    <cfRule type="cellIs" dxfId="3" priority="5745" operator="equal">
      <formula>"NotPaid"</formula>
    </cfRule>
    <cfRule type="cellIs" dxfId="3" priority="5744" operator="equal">
      <formula>"NotPaid"</formula>
    </cfRule>
    <cfRule type="cellIs" dxfId="3" priority="5737" operator="equal">
      <formula>"NotPaid"</formula>
    </cfRule>
    <cfRule type="cellIs" dxfId="3" priority="5736" operator="equal">
      <formula>"NotPaid"</formula>
    </cfRule>
    <cfRule type="cellIs" dxfId="3" priority="5735" operator="equal">
      <formula>"NotPaid"</formula>
    </cfRule>
    <cfRule type="cellIs" dxfId="3" priority="5720" operator="equal">
      <formula>"NotPaid"</formula>
    </cfRule>
    <cfRule type="cellIs" dxfId="3" priority="5719" operator="equal">
      <formula>"NotPaid"</formula>
    </cfRule>
    <cfRule type="cellIs" dxfId="3" priority="5718" operator="equal">
      <formula>"NotPaid"</formula>
    </cfRule>
    <cfRule type="cellIs" dxfId="3" priority="5708" operator="equal">
      <formula>"NotPaid"</formula>
    </cfRule>
    <cfRule type="cellIs" dxfId="3" priority="5707" operator="equal">
      <formula>"NotPaid"</formula>
    </cfRule>
    <cfRule type="cellIs" dxfId="3" priority="5706" operator="equal">
      <formula>"NotPaid"</formula>
    </cfRule>
    <cfRule type="cellIs" dxfId="3" priority="5694" operator="equal">
      <formula>"NotPaid"</formula>
    </cfRule>
    <cfRule type="cellIs" dxfId="3" priority="5693" operator="equal">
      <formula>"NotPaid"</formula>
    </cfRule>
    <cfRule type="cellIs" dxfId="3" priority="5692" operator="equal">
      <formula>"NotPaid"</formula>
    </cfRule>
    <cfRule type="cellIs" dxfId="3" priority="5682" operator="equal">
      <formula>"NotPaid"</formula>
    </cfRule>
    <cfRule type="cellIs" dxfId="3" priority="5681" operator="equal">
      <formula>"NotPaid"</formula>
    </cfRule>
    <cfRule type="cellIs" dxfId="3" priority="5680" operator="equal">
      <formula>"NotPaid"</formula>
    </cfRule>
    <cfRule type="cellIs" dxfId="3" priority="5678" operator="equal">
      <formula>"NotPaid"</formula>
    </cfRule>
    <cfRule type="cellIs" dxfId="3" priority="5677" operator="equal">
      <formula>"NotPaid"</formula>
    </cfRule>
    <cfRule type="cellIs" dxfId="3" priority="5676" operator="equal">
      <formula>"NotPaid"</formula>
    </cfRule>
    <cfRule type="cellIs" dxfId="3" priority="5650" operator="equal">
      <formula>"NotPaid"</formula>
    </cfRule>
    <cfRule type="cellIs" dxfId="3" priority="5649" operator="equal">
      <formula>"NotPaid"</formula>
    </cfRule>
    <cfRule type="cellIs" dxfId="3" priority="5648" operator="equal">
      <formula>"NotPaid"</formula>
    </cfRule>
    <cfRule type="cellIs" dxfId="3" priority="5638" operator="equal">
      <formula>"NotPaid"</formula>
    </cfRule>
    <cfRule type="cellIs" dxfId="3" priority="5637" operator="equal">
      <formula>"NotPaid"</formula>
    </cfRule>
    <cfRule type="cellIs" dxfId="3" priority="5636" operator="equal">
      <formula>"NotPaid"</formula>
    </cfRule>
    <cfRule type="cellIs" dxfId="3" priority="5627" operator="equal">
      <formula>"NotPaid"</formula>
    </cfRule>
    <cfRule type="cellIs" dxfId="3" priority="5626" operator="equal">
      <formula>"NotPaid"</formula>
    </cfRule>
    <cfRule type="cellIs" dxfId="3" priority="5625" operator="equal">
      <formula>"NotPaid"</formula>
    </cfRule>
    <cfRule type="cellIs" dxfId="3" priority="5616" operator="equal">
      <formula>"NotPaid"</formula>
    </cfRule>
    <cfRule type="cellIs" dxfId="3" priority="5615" operator="equal">
      <formula>"NotPaid"</formula>
    </cfRule>
    <cfRule type="cellIs" dxfId="3" priority="5614" operator="equal">
      <formula>"NotPaid"</formula>
    </cfRule>
    <cfRule type="cellIs" dxfId="3" priority="5604" operator="equal">
      <formula>"NotPaid"</formula>
    </cfRule>
    <cfRule type="cellIs" dxfId="3" priority="5603" operator="equal">
      <formula>"NotPaid"</formula>
    </cfRule>
    <cfRule type="cellIs" dxfId="3" priority="5602" operator="equal">
      <formula>"NotPaid"</formula>
    </cfRule>
    <cfRule type="cellIs" dxfId="3" priority="5600" operator="equal">
      <formula>"NotPaid"</formula>
    </cfRule>
    <cfRule type="cellIs" dxfId="3" priority="5599" operator="equal">
      <formula>"NotPaid"</formula>
    </cfRule>
    <cfRule type="cellIs" dxfId="3" priority="5598" operator="equal">
      <formula>"NotPaid"</formula>
    </cfRule>
    <cfRule type="cellIs" dxfId="3" priority="5590" operator="equal">
      <formula>"NotPaid"</formula>
    </cfRule>
    <cfRule type="cellIs" dxfId="3" priority="5589" operator="equal">
      <formula>"NotPaid"</formula>
    </cfRule>
    <cfRule type="cellIs" dxfId="3" priority="5588" operator="equal">
      <formula>"NotPaid"</formula>
    </cfRule>
    <cfRule type="cellIs" dxfId="3" priority="5579" operator="equal">
      <formula>"NotPaid"</formula>
    </cfRule>
    <cfRule type="cellIs" dxfId="3" priority="5578" operator="equal">
      <formula>"NotPaid"</formula>
    </cfRule>
    <cfRule type="cellIs" dxfId="3" priority="5577" operator="equal">
      <formula>"NotPaid"</formula>
    </cfRule>
    <cfRule type="cellIs" dxfId="3" priority="5568" operator="equal">
      <formula>"NotPaid"</formula>
    </cfRule>
    <cfRule type="cellIs" dxfId="3" priority="5567" operator="equal">
      <formula>"NotPaid"</formula>
    </cfRule>
    <cfRule type="cellIs" dxfId="3" priority="5566" operator="equal">
      <formula>"NotPaid"</formula>
    </cfRule>
    <cfRule type="cellIs" dxfId="3" priority="5556" operator="equal">
      <formula>"NotPaid"</formula>
    </cfRule>
    <cfRule type="cellIs" dxfId="3" priority="5555" operator="equal">
      <formula>"NotPaid"</formula>
    </cfRule>
    <cfRule type="cellIs" dxfId="3" priority="5554" operator="equal">
      <formula>"NotPaid"</formula>
    </cfRule>
    <cfRule type="cellIs" dxfId="3" priority="5544" operator="equal">
      <formula>"NotPaid"</formula>
    </cfRule>
    <cfRule type="cellIs" dxfId="3" priority="5543" operator="equal">
      <formula>"NotPaid"</formula>
    </cfRule>
    <cfRule type="cellIs" dxfId="3" priority="5542" operator="equal">
      <formula>"NotPaid"</formula>
    </cfRule>
  </conditionalFormatting>
  <conditionalFormatting sqref="D24:E24">
    <cfRule type="cellIs" dxfId="3" priority="5272" operator="equal">
      <formula>"NotPaid"</formula>
    </cfRule>
    <cfRule type="cellIs" dxfId="3" priority="5271" operator="equal">
      <formula>"NotPaid"</formula>
    </cfRule>
    <cfRule type="cellIs" dxfId="3" priority="5270" operator="equal">
      <formula>"NotPaid"</formula>
    </cfRule>
    <cfRule type="cellIs" dxfId="3" priority="5263" operator="equal">
      <formula>"NotPaid"</formula>
    </cfRule>
    <cfRule type="cellIs" dxfId="3" priority="5262" operator="equal">
      <formula>"NotPaid"</formula>
    </cfRule>
    <cfRule type="cellIs" dxfId="3" priority="5204" operator="equal">
      <formula>"NotPaid"</formula>
    </cfRule>
    <cfRule type="cellIs" dxfId="3" priority="5203" operator="equal">
      <formula>"NotPaid"</formula>
    </cfRule>
    <cfRule type="cellIs" dxfId="3" priority="5202" operator="equal">
      <formula>"NotPaid"</formula>
    </cfRule>
    <cfRule type="cellIs" dxfId="3" priority="5742" operator="equal">
      <formula>"NotPaid"</formula>
    </cfRule>
    <cfRule type="cellIs" dxfId="3" priority="5741" operator="equal">
      <formula>"NotPaid"</formula>
    </cfRule>
    <cfRule type="cellIs" dxfId="3" priority="5740" operator="equal">
      <formula>"NotPaid"</formula>
    </cfRule>
    <cfRule type="cellIs" dxfId="3" priority="5733" operator="equal">
      <formula>"NotPaid"</formula>
    </cfRule>
    <cfRule type="cellIs" dxfId="3" priority="5732" operator="equal">
      <formula>"NotPaid"</formula>
    </cfRule>
    <cfRule type="cellIs" dxfId="3" priority="5731" operator="equal">
      <formula>"NotPaid"</formula>
    </cfRule>
    <cfRule type="cellIs" dxfId="3" priority="5674" operator="equal">
      <formula>"NotPaid"</formula>
    </cfRule>
    <cfRule type="cellIs" dxfId="3" priority="5673" operator="equal">
      <formula>"NotPaid"</formula>
    </cfRule>
    <cfRule type="cellIs" dxfId="3" priority="5672" operator="equal">
      <formula>"NotPaid"</formula>
    </cfRule>
    <cfRule type="cellIs" dxfId="3" priority="5261" operator="equal">
      <formula>"NotPaid"</formula>
    </cfRule>
  </conditionalFormatting>
  <conditionalFormatting sqref="E24">
    <cfRule type="cellIs" dxfId="3" priority="5303" operator="equal">
      <formula>"NotPaid"</formula>
    </cfRule>
    <cfRule type="cellIs" dxfId="3" priority="5302" operator="equal">
      <formula>"NotPaid"</formula>
    </cfRule>
    <cfRule type="cellIs" dxfId="3" priority="5301" operator="equal">
      <formula>"NotPaid"</formula>
    </cfRule>
    <cfRule type="cellIs" dxfId="3" priority="5288" operator="equal">
      <formula>"NotPaid"</formula>
    </cfRule>
    <cfRule type="cellIs" dxfId="3" priority="5287" operator="equal">
      <formula>"NotPaid"</formula>
    </cfRule>
    <cfRule type="cellIs" dxfId="3" priority="5286" operator="equal">
      <formula>"NotPaid"</formula>
    </cfRule>
    <cfRule type="cellIs" dxfId="3" priority="5258" operator="equal">
      <formula>"NotPaid"</formula>
    </cfRule>
    <cfRule type="cellIs" dxfId="3" priority="5257" operator="equal">
      <formula>"NotPaid"</formula>
    </cfRule>
    <cfRule type="cellIs" dxfId="3" priority="5256" operator="equal">
      <formula>"NotPaid"</formula>
    </cfRule>
    <cfRule type="cellIs" dxfId="3" priority="5246" operator="equal">
      <formula>"NotPaid"</formula>
    </cfRule>
    <cfRule type="cellIs" dxfId="3" priority="5245" operator="equal">
      <formula>"NotPaid"</formula>
    </cfRule>
    <cfRule type="cellIs" dxfId="3" priority="5244" operator="equal">
      <formula>"NotPaid"</formula>
    </cfRule>
    <cfRule type="cellIs" dxfId="3" priority="5232" operator="equal">
      <formula>"NotPaid"</formula>
    </cfRule>
    <cfRule type="cellIs" dxfId="3" priority="5231" operator="equal">
      <formula>"NotPaid"</formula>
    </cfRule>
    <cfRule type="cellIs" dxfId="3" priority="5230" operator="equal">
      <formula>"NotPaid"</formula>
    </cfRule>
    <cfRule type="cellIs" dxfId="3" priority="5220" operator="equal">
      <formula>"NotPaid"</formula>
    </cfRule>
    <cfRule type="cellIs" dxfId="3" priority="5219" operator="equal">
      <formula>"NotPaid"</formula>
    </cfRule>
    <cfRule type="cellIs" dxfId="3" priority="5218" operator="equal">
      <formula>"NotPaid"</formula>
    </cfRule>
    <cfRule type="cellIs" dxfId="3" priority="5199" operator="equal">
      <formula>"NotPaid"</formula>
    </cfRule>
    <cfRule type="cellIs" dxfId="3" priority="5198" operator="equal">
      <formula>"NotPaid"</formula>
    </cfRule>
    <cfRule type="cellIs" dxfId="3" priority="5197" operator="equal">
      <formula>"NotPaid"</formula>
    </cfRule>
    <cfRule type="cellIs" dxfId="3" priority="5188" operator="equal">
      <formula>"NotPaid"</formula>
    </cfRule>
    <cfRule type="cellIs" dxfId="3" priority="5187" operator="equal">
      <formula>"NotPaid"</formula>
    </cfRule>
    <cfRule type="cellIs" dxfId="3" priority="5186" operator="equal">
      <formula>"NotPaid"</formula>
    </cfRule>
    <cfRule type="cellIs" dxfId="3" priority="5176" operator="equal">
      <formula>"NotPaid"</formula>
    </cfRule>
    <cfRule type="cellIs" dxfId="3" priority="5175" operator="equal">
      <formula>"NotPaid"</formula>
    </cfRule>
    <cfRule type="cellIs" dxfId="3" priority="5174" operator="equal">
      <formula>"NotPaid"</formula>
    </cfRule>
    <cfRule type="cellIs" dxfId="3" priority="5164" operator="equal">
      <formula>"NotPaid"</formula>
    </cfRule>
    <cfRule type="cellIs" dxfId="3" priority="5163" operator="equal">
      <formula>"NotPaid"</formula>
    </cfRule>
    <cfRule type="cellIs" dxfId="3" priority="5162" operator="equal">
      <formula>"NotPaid"</formula>
    </cfRule>
    <cfRule type="cellIs" dxfId="3" priority="5153" operator="equal">
      <formula>"NotPaid"</formula>
    </cfRule>
    <cfRule type="cellIs" dxfId="3" priority="5152" operator="equal">
      <formula>"NotPaid"</formula>
    </cfRule>
    <cfRule type="cellIs" dxfId="3" priority="5151" operator="equal">
      <formula>"NotPaid"</formula>
    </cfRule>
    <cfRule type="cellIs" dxfId="3" priority="5142" operator="equal">
      <formula>"NotPaid"</formula>
    </cfRule>
    <cfRule type="cellIs" dxfId="3" priority="5141" operator="equal">
      <formula>"NotPaid"</formula>
    </cfRule>
    <cfRule type="cellIs" dxfId="3" priority="5127" operator="equal">
      <formula>"NotPaid"</formula>
    </cfRule>
    <cfRule type="cellIs" dxfId="3" priority="5126" operator="equal">
      <formula>"NotPaid"</formula>
    </cfRule>
    <cfRule type="cellIs" dxfId="3" priority="5125" operator="equal">
      <formula>"NotPaid"</formula>
    </cfRule>
    <cfRule type="cellIs" dxfId="3" priority="5116" operator="equal">
      <formula>"NotPaid"</formula>
    </cfRule>
    <cfRule type="cellIs" dxfId="3" priority="5115" operator="equal">
      <formula>"NotPaid"</formula>
    </cfRule>
    <cfRule type="cellIs" dxfId="3" priority="5114" operator="equal">
      <formula>"NotPaid"</formula>
    </cfRule>
    <cfRule type="cellIs" dxfId="3" priority="5105" operator="equal">
      <formula>"NotPaid"</formula>
    </cfRule>
    <cfRule type="cellIs" dxfId="3" priority="5104" operator="equal">
      <formula>"NotPaid"</formula>
    </cfRule>
    <cfRule type="cellIs" dxfId="3" priority="5103" operator="equal">
      <formula>"NotPaid"</formula>
    </cfRule>
    <cfRule type="cellIs" dxfId="3" priority="5094" operator="equal">
      <formula>"NotPaid"</formula>
    </cfRule>
    <cfRule type="cellIs" dxfId="3" priority="5093" operator="equal">
      <formula>"NotPaid"</formula>
    </cfRule>
    <cfRule type="cellIs" dxfId="3" priority="5092" operator="equal">
      <formula>"NotPaid"</formula>
    </cfRule>
    <cfRule type="cellIs" dxfId="3" priority="5082" operator="equal">
      <formula>"NotPaid"</formula>
    </cfRule>
    <cfRule type="cellIs" dxfId="3" priority="5081" operator="equal">
      <formula>"NotPaid"</formula>
    </cfRule>
    <cfRule type="cellIs" dxfId="3" priority="5080" operator="equal">
      <formula>"NotPaid"</formula>
    </cfRule>
    <cfRule type="cellIs" dxfId="3" priority="5773" operator="equal">
      <formula>"NotPaid"</formula>
    </cfRule>
    <cfRule type="cellIs" dxfId="3" priority="5772" operator="equal">
      <formula>"NotPaid"</formula>
    </cfRule>
    <cfRule type="cellIs" dxfId="3" priority="5771" operator="equal">
      <formula>"NotPaid"</formula>
    </cfRule>
    <cfRule type="cellIs" dxfId="3" priority="5758" operator="equal">
      <formula>"NotPaid"</formula>
    </cfRule>
    <cfRule type="cellIs" dxfId="3" priority="5757" operator="equal">
      <formula>"NotPaid"</formula>
    </cfRule>
    <cfRule type="cellIs" dxfId="3" priority="5756" operator="equal">
      <formula>"NotPaid"</formula>
    </cfRule>
    <cfRule type="cellIs" dxfId="3" priority="5728" operator="equal">
      <formula>"NotPaid"</formula>
    </cfRule>
    <cfRule type="cellIs" dxfId="3" priority="5727" operator="equal">
      <formula>"NotPaid"</formula>
    </cfRule>
    <cfRule type="cellIs" dxfId="3" priority="5726" operator="equal">
      <formula>"NotPaid"</formula>
    </cfRule>
    <cfRule type="cellIs" dxfId="3" priority="5716" operator="equal">
      <formula>"NotPaid"</formula>
    </cfRule>
    <cfRule type="cellIs" dxfId="3" priority="5715" operator="equal">
      <formula>"NotPaid"</formula>
    </cfRule>
    <cfRule type="cellIs" dxfId="3" priority="5714" operator="equal">
      <formula>"NotPaid"</formula>
    </cfRule>
    <cfRule type="cellIs" dxfId="3" priority="5702" operator="equal">
      <formula>"NotPaid"</formula>
    </cfRule>
    <cfRule type="cellIs" dxfId="3" priority="5701" operator="equal">
      <formula>"NotPaid"</formula>
    </cfRule>
    <cfRule type="cellIs" dxfId="3" priority="5700" operator="equal">
      <formula>"NotPaid"</formula>
    </cfRule>
    <cfRule type="cellIs" dxfId="3" priority="5690" operator="equal">
      <formula>"NotPaid"</formula>
    </cfRule>
    <cfRule type="cellIs" dxfId="3" priority="5689" operator="equal">
      <formula>"NotPaid"</formula>
    </cfRule>
    <cfRule type="cellIs" dxfId="3" priority="5688" operator="equal">
      <formula>"NotPaid"</formula>
    </cfRule>
    <cfRule type="cellIs" dxfId="3" priority="5669" operator="equal">
      <formula>"NotPaid"</formula>
    </cfRule>
    <cfRule type="cellIs" dxfId="3" priority="5668" operator="equal">
      <formula>"NotPaid"</formula>
    </cfRule>
    <cfRule type="cellIs" dxfId="3" priority="5667" operator="equal">
      <formula>"NotPaid"</formula>
    </cfRule>
    <cfRule type="cellIs" dxfId="3" priority="5658" operator="equal">
      <formula>"NotPaid"</formula>
    </cfRule>
    <cfRule type="cellIs" dxfId="3" priority="5657" operator="equal">
      <formula>"NotPaid"</formula>
    </cfRule>
    <cfRule type="cellIs" dxfId="3" priority="5656" operator="equal">
      <formula>"NotPaid"</formula>
    </cfRule>
    <cfRule type="cellIs" dxfId="3" priority="5646" operator="equal">
      <formula>"NotPaid"</formula>
    </cfRule>
    <cfRule type="cellIs" dxfId="3" priority="5645" operator="equal">
      <formula>"NotPaid"</formula>
    </cfRule>
    <cfRule type="cellIs" dxfId="3" priority="5644" operator="equal">
      <formula>"NotPaid"</formula>
    </cfRule>
    <cfRule type="cellIs" dxfId="3" priority="5634" operator="equal">
      <formula>"NotPaid"</formula>
    </cfRule>
    <cfRule type="cellIs" dxfId="3" priority="5633" operator="equal">
      <formula>"NotPaid"</formula>
    </cfRule>
    <cfRule type="cellIs" dxfId="3" priority="5632" operator="equal">
      <formula>"NotPaid"</formula>
    </cfRule>
    <cfRule type="cellIs" dxfId="3" priority="5623" operator="equal">
      <formula>"NotPaid"</formula>
    </cfRule>
    <cfRule type="cellIs" dxfId="3" priority="5622" operator="equal">
      <formula>"NotPaid"</formula>
    </cfRule>
    <cfRule type="cellIs" dxfId="3" priority="5621" operator="equal">
      <formula>"NotPaid"</formula>
    </cfRule>
    <cfRule type="cellIs" dxfId="3" priority="5612" operator="equal">
      <formula>"NotPaid"</formula>
    </cfRule>
    <cfRule type="cellIs" dxfId="3" priority="5611" operator="equal">
      <formula>"NotPaid"</formula>
    </cfRule>
    <cfRule type="cellIs" dxfId="3" priority="5610" operator="equal">
      <formula>"NotPaid"</formula>
    </cfRule>
    <cfRule type="cellIs" dxfId="3" priority="5597" operator="equal">
      <formula>"NotPaid"</formula>
    </cfRule>
    <cfRule type="cellIs" dxfId="3" priority="5596" operator="equal">
      <formula>"NotPaid"</formula>
    </cfRule>
    <cfRule type="cellIs" dxfId="3" priority="5595" operator="equal">
      <formula>"NotPaid"</formula>
    </cfRule>
    <cfRule type="cellIs" dxfId="3" priority="5586" operator="equal">
      <formula>"NotPaid"</formula>
    </cfRule>
    <cfRule type="cellIs" dxfId="3" priority="5585" operator="equal">
      <formula>"NotPaid"</formula>
    </cfRule>
    <cfRule type="cellIs" dxfId="3" priority="5584" operator="equal">
      <formula>"NotPaid"</formula>
    </cfRule>
    <cfRule type="cellIs" dxfId="3" priority="5575" operator="equal">
      <formula>"NotPaid"</formula>
    </cfRule>
    <cfRule type="cellIs" dxfId="3" priority="5574" operator="equal">
      <formula>"NotPaid"</formula>
    </cfRule>
    <cfRule type="cellIs" dxfId="3" priority="5573" operator="equal">
      <formula>"NotPaid"</formula>
    </cfRule>
    <cfRule type="cellIs" dxfId="3" priority="5564" operator="equal">
      <formula>"NotPaid"</formula>
    </cfRule>
    <cfRule type="cellIs" dxfId="3" priority="5563" operator="equal">
      <formula>"NotPaid"</formula>
    </cfRule>
    <cfRule type="cellIs" dxfId="3" priority="5562" operator="equal">
      <formula>"NotPaid"</formula>
    </cfRule>
    <cfRule type="cellIs" dxfId="3" priority="5552" operator="equal">
      <formula>"NotPaid"</formula>
    </cfRule>
    <cfRule type="cellIs" dxfId="3" priority="5551" operator="equal">
      <formula>"NotPaid"</formula>
    </cfRule>
    <cfRule type="cellIs" dxfId="3" priority="5550" operator="equal">
      <formula>"NotPaid"</formula>
    </cfRule>
    <cfRule type="cellIs" dxfId="3" priority="5140" operator="equal">
      <formula>"NotPaid"</formula>
    </cfRule>
  </conditionalFormatting>
  <conditionalFormatting sqref="F24:G24">
    <cfRule type="expression" dxfId="0" priority="5305" stopIfTrue="1">
      <formula>F24="NotPaid"</formula>
    </cfRule>
    <cfRule type="expression" dxfId="0" priority="5775" stopIfTrue="1">
      <formula>F24="NotPaid"</formula>
    </cfRule>
    <cfRule type="expression" dxfId="0" priority="5704" stopIfTrue="1">
      <formula>F24="NotPaid"</formula>
    </cfRule>
    <cfRule type="expression" dxfId="0" priority="5660" stopIfTrue="1">
      <formula>F24="NotPaid"</formula>
    </cfRule>
    <cfRule type="expression" dxfId="0" priority="5234" stopIfTrue="1">
      <formula>F24="NotPaid"</formula>
    </cfRule>
    <cfRule type="expression" dxfId="0" priority="5190" stopIfTrue="1">
      <formula>F24="NotPaid"</formula>
    </cfRule>
  </conditionalFormatting>
  <conditionalFormatting sqref="F24">
    <cfRule type="cellIs" dxfId="3" priority="5299" operator="equal">
      <formula>"NotPaid"</formula>
    </cfRule>
    <cfRule type="cellIs" dxfId="3" priority="5298" operator="equal">
      <formula>"NotPaid"</formula>
    </cfRule>
    <cfRule type="cellIs" dxfId="3" priority="5297" operator="equal">
      <formula>"NotPaid"</formula>
    </cfRule>
    <cfRule type="cellIs" dxfId="3" priority="5284" operator="equal">
      <formula>"NotPaid"</formula>
    </cfRule>
    <cfRule type="cellIs" dxfId="3" priority="5283" operator="equal">
      <formula>"NotPaid"</formula>
    </cfRule>
    <cfRule type="cellIs" dxfId="3" priority="5282" operator="equal">
      <formula>"NotPaid"</formula>
    </cfRule>
    <cfRule type="cellIs" dxfId="3" priority="5269" operator="equal">
      <formula>"NotPaid"</formula>
    </cfRule>
    <cfRule type="cellIs" dxfId="3" priority="5254" operator="equal">
      <formula>"NotPaid"</formula>
    </cfRule>
    <cfRule type="cellIs" dxfId="3" priority="5253" operator="equal">
      <formula>"NotPaid"</formula>
    </cfRule>
    <cfRule type="cellIs" dxfId="3" priority="5252" operator="equal">
      <formula>"NotPaid"</formula>
    </cfRule>
    <cfRule type="cellIs" dxfId="3" priority="5242" operator="equal">
      <formula>"NotPaid"</formula>
    </cfRule>
    <cfRule type="cellIs" dxfId="3" priority="5241" operator="equal">
      <formula>"NotPaid"</formula>
    </cfRule>
    <cfRule type="cellIs" dxfId="3" priority="5240" operator="equal">
      <formula>"NotPaid"</formula>
    </cfRule>
    <cfRule type="cellIs" dxfId="3" priority="5228" operator="equal">
      <formula>"NotPaid"</formula>
    </cfRule>
    <cfRule type="cellIs" dxfId="3" priority="5227" operator="equal">
      <formula>"NotPaid"</formula>
    </cfRule>
    <cfRule type="cellIs" dxfId="3" priority="5226" operator="equal">
      <formula>"NotPaid"</formula>
    </cfRule>
    <cfRule type="cellIs" dxfId="3" priority="5216" operator="equal">
      <formula>"NotPaid"</formula>
    </cfRule>
    <cfRule type="cellIs" dxfId="3" priority="5215" operator="equal">
      <formula>"NotPaid"</formula>
    </cfRule>
    <cfRule type="cellIs" dxfId="3" priority="5214" operator="equal">
      <formula>"NotPaid"</formula>
    </cfRule>
    <cfRule type="cellIs" dxfId="3" priority="5201" operator="equal">
      <formula>"NotPaid"</formula>
    </cfRule>
    <cfRule type="cellIs" dxfId="3" priority="5195" operator="equal">
      <formula>"NotPaid"</formula>
    </cfRule>
    <cfRule type="cellIs" dxfId="3" priority="5194" operator="equal">
      <formula>"NotPaid"</formula>
    </cfRule>
    <cfRule type="cellIs" dxfId="3" priority="5193" operator="equal">
      <formula>"NotPaid"</formula>
    </cfRule>
    <cfRule type="cellIs" dxfId="3" priority="5184" operator="equal">
      <formula>"NotPaid"</formula>
    </cfRule>
    <cfRule type="cellIs" dxfId="3" priority="5183" operator="equal">
      <formula>"NotPaid"</formula>
    </cfRule>
    <cfRule type="cellIs" dxfId="3" priority="5182" operator="equal">
      <formula>"NotPaid"</formula>
    </cfRule>
    <cfRule type="cellIs" dxfId="3" priority="5172" operator="equal">
      <formula>"NotPaid"</formula>
    </cfRule>
    <cfRule type="cellIs" dxfId="3" priority="5171" operator="equal">
      <formula>"NotPaid"</formula>
    </cfRule>
    <cfRule type="cellIs" dxfId="3" priority="5170" operator="equal">
      <formula>"NotPaid"</formula>
    </cfRule>
    <cfRule type="cellIs" dxfId="3" priority="5160" operator="equal">
      <formula>"NotPaid"</formula>
    </cfRule>
    <cfRule type="cellIs" dxfId="3" priority="5159" operator="equal">
      <formula>"NotPaid"</formula>
    </cfRule>
    <cfRule type="cellIs" dxfId="3" priority="5158" operator="equal">
      <formula>"NotPaid"</formula>
    </cfRule>
    <cfRule type="cellIs" dxfId="3" priority="5149" operator="equal">
      <formula>"NotPaid"</formula>
    </cfRule>
    <cfRule type="cellIs" dxfId="3" priority="5148" operator="equal">
      <formula>"NotPaid"</formula>
    </cfRule>
    <cfRule type="cellIs" dxfId="3" priority="5147" operator="equal">
      <formula>"NotPaid"</formula>
    </cfRule>
    <cfRule type="cellIs" dxfId="3" priority="5138" operator="equal">
      <formula>"NotPaid"</formula>
    </cfRule>
    <cfRule type="cellIs" dxfId="3" priority="5137" operator="equal">
      <formula>"NotPaid"</formula>
    </cfRule>
    <cfRule type="cellIs" dxfId="3" priority="5136" operator="equal">
      <formula>"NotPaid"</formula>
    </cfRule>
    <cfRule type="cellIs" dxfId="3" priority="5123" operator="equal">
      <formula>"NotPaid"</formula>
    </cfRule>
    <cfRule type="cellIs" dxfId="3" priority="5122" operator="equal">
      <formula>"NotPaid"</formula>
    </cfRule>
    <cfRule type="cellIs" dxfId="3" priority="5121" operator="equal">
      <formula>"NotPaid"</formula>
    </cfRule>
    <cfRule type="cellIs" dxfId="3" priority="5112" operator="equal">
      <formula>"NotPaid"</formula>
    </cfRule>
    <cfRule type="cellIs" dxfId="3" priority="5111" operator="equal">
      <formula>"NotPaid"</formula>
    </cfRule>
    <cfRule type="cellIs" dxfId="3" priority="5110" operator="equal">
      <formula>"NotPaid"</formula>
    </cfRule>
    <cfRule type="cellIs" dxfId="3" priority="5101" operator="equal">
      <formula>"NotPaid"</formula>
    </cfRule>
    <cfRule type="cellIs" dxfId="3" priority="5100" operator="equal">
      <formula>"NotPaid"</formula>
    </cfRule>
    <cfRule type="cellIs" dxfId="3" priority="5099" operator="equal">
      <formula>"NotPaid"</formula>
    </cfRule>
    <cfRule type="cellIs" dxfId="3" priority="5090" operator="equal">
      <formula>"NotPaid"</formula>
    </cfRule>
    <cfRule type="cellIs" dxfId="3" priority="5089" operator="equal">
      <formula>"NotPaid"</formula>
    </cfRule>
    <cfRule type="cellIs" dxfId="3" priority="5088" operator="equal">
      <formula>"NotPaid"</formula>
    </cfRule>
    <cfRule type="cellIs" dxfId="3" priority="5078" operator="equal">
      <formula>"NotPaid"</formula>
    </cfRule>
    <cfRule type="cellIs" dxfId="3" priority="5077" operator="equal">
      <formula>"NotPaid"</formula>
    </cfRule>
    <cfRule type="cellIs" dxfId="3" priority="5076" operator="equal">
      <formula>"NotPaid"</formula>
    </cfRule>
    <cfRule type="cellIs" dxfId="3" priority="5769" operator="equal">
      <formula>"NotPaid"</formula>
    </cfRule>
    <cfRule type="cellIs" dxfId="3" priority="5768" operator="equal">
      <formula>"NotPaid"</formula>
    </cfRule>
    <cfRule type="cellIs" dxfId="3" priority="5767" operator="equal">
      <formula>"NotPaid"</formula>
    </cfRule>
    <cfRule type="cellIs" dxfId="3" priority="5754" operator="equal">
      <formula>"NotPaid"</formula>
    </cfRule>
    <cfRule type="cellIs" dxfId="3" priority="5753" operator="equal">
      <formula>"NotPaid"</formula>
    </cfRule>
    <cfRule type="cellIs" dxfId="3" priority="5752" operator="equal">
      <formula>"NotPaid"</formula>
    </cfRule>
    <cfRule type="cellIs" dxfId="3" priority="5739" operator="equal">
      <formula>"NotPaid"</formula>
    </cfRule>
    <cfRule type="cellIs" dxfId="3" priority="5730" operator="equal">
      <formula>"NotPaid"</formula>
    </cfRule>
    <cfRule type="cellIs" dxfId="3" priority="5724" operator="equal">
      <formula>"NotPaid"</formula>
    </cfRule>
    <cfRule type="cellIs" dxfId="3" priority="5723" operator="equal">
      <formula>"NotPaid"</formula>
    </cfRule>
    <cfRule type="cellIs" dxfId="3" priority="5722" operator="equal">
      <formula>"NotPaid"</formula>
    </cfRule>
    <cfRule type="cellIs" dxfId="3" priority="5712" operator="equal">
      <formula>"NotPaid"</formula>
    </cfRule>
    <cfRule type="cellIs" dxfId="3" priority="5711" operator="equal">
      <formula>"NotPaid"</formula>
    </cfRule>
    <cfRule type="cellIs" dxfId="3" priority="5710" operator="equal">
      <formula>"NotPaid"</formula>
    </cfRule>
    <cfRule type="cellIs" dxfId="3" priority="5698" operator="equal">
      <formula>"NotPaid"</formula>
    </cfRule>
    <cfRule type="cellIs" dxfId="3" priority="5697" operator="equal">
      <formula>"NotPaid"</formula>
    </cfRule>
    <cfRule type="cellIs" dxfId="3" priority="5696" operator="equal">
      <formula>"NotPaid"</formula>
    </cfRule>
    <cfRule type="cellIs" dxfId="3" priority="5686" operator="equal">
      <formula>"NotPaid"</formula>
    </cfRule>
    <cfRule type="cellIs" dxfId="3" priority="5685" operator="equal">
      <formula>"NotPaid"</formula>
    </cfRule>
    <cfRule type="cellIs" dxfId="3" priority="5684" operator="equal">
      <formula>"NotPaid"</formula>
    </cfRule>
    <cfRule type="cellIs" dxfId="3" priority="5671" operator="equal">
      <formula>"NotPaid"</formula>
    </cfRule>
    <cfRule type="cellIs" dxfId="3" priority="5665" operator="equal">
      <formula>"NotPaid"</formula>
    </cfRule>
    <cfRule type="cellIs" dxfId="3" priority="5664" operator="equal">
      <formula>"NotPaid"</formula>
    </cfRule>
    <cfRule type="cellIs" dxfId="3" priority="5663" operator="equal">
      <formula>"NotPaid"</formula>
    </cfRule>
    <cfRule type="cellIs" dxfId="3" priority="5654" operator="equal">
      <formula>"NotPaid"</formula>
    </cfRule>
    <cfRule type="cellIs" dxfId="3" priority="5653" operator="equal">
      <formula>"NotPaid"</formula>
    </cfRule>
    <cfRule type="cellIs" dxfId="3" priority="5652" operator="equal">
      <formula>"NotPaid"</formula>
    </cfRule>
    <cfRule type="cellIs" dxfId="3" priority="5642" operator="equal">
      <formula>"NotPaid"</formula>
    </cfRule>
    <cfRule type="cellIs" dxfId="3" priority="5641" operator="equal">
      <formula>"NotPaid"</formula>
    </cfRule>
    <cfRule type="cellIs" dxfId="3" priority="5640" operator="equal">
      <formula>"NotPaid"</formula>
    </cfRule>
    <cfRule type="cellIs" dxfId="3" priority="5630" operator="equal">
      <formula>"NotPaid"</formula>
    </cfRule>
    <cfRule type="cellIs" dxfId="3" priority="5629" operator="equal">
      <formula>"NotPaid"</formula>
    </cfRule>
    <cfRule type="cellIs" dxfId="3" priority="5628" operator="equal">
      <formula>"NotPaid"</formula>
    </cfRule>
    <cfRule type="cellIs" dxfId="3" priority="5619" operator="equal">
      <formula>"NotPaid"</formula>
    </cfRule>
    <cfRule type="cellIs" dxfId="3" priority="5618" operator="equal">
      <formula>"NotPaid"</formula>
    </cfRule>
    <cfRule type="cellIs" dxfId="3" priority="5617" operator="equal">
      <formula>"NotPaid"</formula>
    </cfRule>
    <cfRule type="cellIs" dxfId="3" priority="5608" operator="equal">
      <formula>"NotPaid"</formula>
    </cfRule>
    <cfRule type="cellIs" dxfId="3" priority="5607" operator="equal">
      <formula>"NotPaid"</formula>
    </cfRule>
    <cfRule type="cellIs" dxfId="3" priority="5606" operator="equal">
      <formula>"NotPaid"</formula>
    </cfRule>
    <cfRule type="cellIs" dxfId="3" priority="5593" operator="equal">
      <formula>"NotPaid"</formula>
    </cfRule>
    <cfRule type="cellIs" dxfId="3" priority="5592" operator="equal">
      <formula>"NotPaid"</formula>
    </cfRule>
    <cfRule type="cellIs" dxfId="3" priority="5591" operator="equal">
      <formula>"NotPaid"</formula>
    </cfRule>
    <cfRule type="cellIs" dxfId="3" priority="5582" operator="equal">
      <formula>"NotPaid"</formula>
    </cfRule>
    <cfRule type="cellIs" dxfId="3" priority="5581" operator="equal">
      <formula>"NotPaid"</formula>
    </cfRule>
    <cfRule type="cellIs" dxfId="3" priority="5580" operator="equal">
      <formula>"NotPaid"</formula>
    </cfRule>
    <cfRule type="cellIs" dxfId="3" priority="5571" operator="equal">
      <formula>"NotPaid"</formula>
    </cfRule>
    <cfRule type="cellIs" dxfId="3" priority="5570" operator="equal">
      <formula>"NotPaid"</formula>
    </cfRule>
    <cfRule type="cellIs" dxfId="3" priority="5569" operator="equal">
      <formula>"NotPaid"</formula>
    </cfRule>
    <cfRule type="cellIs" dxfId="3" priority="5560" operator="equal">
      <formula>"NotPaid"</formula>
    </cfRule>
    <cfRule type="cellIs" dxfId="3" priority="5559" operator="equal">
      <formula>"NotPaid"</formula>
    </cfRule>
    <cfRule type="cellIs" dxfId="3" priority="5558" operator="equal">
      <formula>"NotPaid"</formula>
    </cfRule>
    <cfRule type="cellIs" dxfId="3" priority="5548" operator="equal">
      <formula>"NotPaid"</formula>
    </cfRule>
    <cfRule type="cellIs" dxfId="3" priority="5547" operator="equal">
      <formula>"NotPaid"</formula>
    </cfRule>
    <cfRule type="cellIs" dxfId="3" priority="5546" operator="equal">
      <formula>"NotPaid"</formula>
    </cfRule>
    <cfRule type="cellIs" dxfId="3" priority="5260" operator="equal">
      <formula>"NotPaid"</formula>
    </cfRule>
  </conditionalFormatting>
  <conditionalFormatting sqref="G24">
    <cfRule type="cellIs" dxfId="3" priority="5300" operator="equal">
      <formula>"NotPaid"</formula>
    </cfRule>
    <cfRule type="cellIs" dxfId="3" priority="5285" operator="equal">
      <formula>"NotPaid"</formula>
    </cfRule>
    <cfRule type="cellIs" dxfId="3" priority="5255" operator="equal">
      <formula>"NotPaid"</formula>
    </cfRule>
    <cfRule type="cellIs" dxfId="3" priority="5243" operator="equal">
      <formula>"NotPaid"</formula>
    </cfRule>
    <cfRule type="cellIs" dxfId="3" priority="5229" operator="equal">
      <formula>"NotPaid"</formula>
    </cfRule>
    <cfRule type="cellIs" dxfId="3" priority="5217" operator="equal">
      <formula>"NotPaid"</formula>
    </cfRule>
    <cfRule type="cellIs" dxfId="3" priority="5196" operator="equal">
      <formula>"NotPaid"</formula>
    </cfRule>
    <cfRule type="cellIs" dxfId="3" priority="5185" operator="equal">
      <formula>"NotPaid"</formula>
    </cfRule>
    <cfRule type="cellIs" dxfId="3" priority="5173" operator="equal">
      <formula>"NotPaid"</formula>
    </cfRule>
    <cfRule type="cellIs" dxfId="3" priority="5091" operator="equal">
      <formula>"NotPaid"</formula>
    </cfRule>
    <cfRule type="cellIs" dxfId="3" priority="5079" operator="equal">
      <formula>"NotPaid"</formula>
    </cfRule>
    <cfRule type="cellIs" dxfId="3" priority="5770" operator="equal">
      <formula>"NotPaid"</formula>
    </cfRule>
    <cfRule type="cellIs" dxfId="3" priority="5755" operator="equal">
      <formula>"NotPaid"</formula>
    </cfRule>
    <cfRule type="cellIs" dxfId="3" priority="5725" operator="equal">
      <formula>"NotPaid"</formula>
    </cfRule>
    <cfRule type="cellIs" dxfId="3" priority="5713" operator="equal">
      <formula>"NotPaid"</formula>
    </cfRule>
    <cfRule type="cellIs" dxfId="3" priority="5699" operator="equal">
      <formula>"NotPaid"</formula>
    </cfRule>
    <cfRule type="cellIs" dxfId="3" priority="5687" operator="equal">
      <formula>"NotPaid"</formula>
    </cfRule>
    <cfRule type="cellIs" dxfId="3" priority="5666" operator="equal">
      <formula>"NotPaid"</formula>
    </cfRule>
    <cfRule type="cellIs" dxfId="3" priority="5655" operator="equal">
      <formula>"NotPaid"</formula>
    </cfRule>
    <cfRule type="cellIs" dxfId="3" priority="5643" operator="equal">
      <formula>"NotPaid"</formula>
    </cfRule>
    <cfRule type="cellIs" dxfId="3" priority="5609" operator="equal">
      <formula>"NotPaid"</formula>
    </cfRule>
    <cfRule type="cellIs" dxfId="3" priority="5561" operator="equal">
      <formula>"NotPaid"</formula>
    </cfRule>
    <cfRule type="cellIs" dxfId="3" priority="5549" operator="equal">
      <formula>"NotPaid"</formula>
    </cfRule>
    <cfRule type="cellIs" dxfId="3" priority="5139" operator="equal">
      <formula>"NotPaid"</formula>
    </cfRule>
  </conditionalFormatting>
  <conditionalFormatting sqref="G24:N24">
    <cfRule type="cellIs" dxfId="3" priority="5273" operator="equal">
      <formula>"NotPaid"</formula>
    </cfRule>
    <cfRule type="cellIs" dxfId="3" priority="5264" operator="equal">
      <formula>"NotPaid"</formula>
    </cfRule>
    <cfRule type="cellIs" dxfId="3" priority="5205" operator="equal">
      <formula>"NotPaid"</formula>
    </cfRule>
    <cfRule type="cellIs" dxfId="3" priority="5161" operator="equal">
      <formula>"NotPaid"</formula>
    </cfRule>
    <cfRule type="cellIs" dxfId="3" priority="5150" operator="equal">
      <formula>"NotPaid"</formula>
    </cfRule>
    <cfRule type="cellIs" dxfId="3" priority="5124" operator="equal">
      <formula>"NotPaid"</formula>
    </cfRule>
    <cfRule type="cellIs" dxfId="3" priority="5113" operator="equal">
      <formula>"NotPaid"</formula>
    </cfRule>
    <cfRule type="cellIs" dxfId="3" priority="5102" operator="equal">
      <formula>"NotPaid"</formula>
    </cfRule>
    <cfRule type="cellIs" dxfId="3" priority="5743" operator="equal">
      <formula>"NotPaid"</formula>
    </cfRule>
    <cfRule type="cellIs" dxfId="3" priority="5734" operator="equal">
      <formula>"NotPaid"</formula>
    </cfRule>
    <cfRule type="cellIs" dxfId="3" priority="5675" operator="equal">
      <formula>"NotPaid"</formula>
    </cfRule>
    <cfRule type="cellIs" dxfId="3" priority="5631" operator="equal">
      <formula>"NotPaid"</formula>
    </cfRule>
    <cfRule type="cellIs" dxfId="3" priority="5620" operator="equal">
      <formula>"NotPaid"</formula>
    </cfRule>
    <cfRule type="cellIs" dxfId="3" priority="5594" operator="equal">
      <formula>"NotPaid"</formula>
    </cfRule>
    <cfRule type="cellIs" dxfId="3" priority="5583" operator="equal">
      <formula>"NotPaid"</formula>
    </cfRule>
    <cfRule type="cellIs" dxfId="3" priority="5572" operator="equal">
      <formula>"NotPaid"</formula>
    </cfRule>
  </conditionalFormatting>
  <conditionalFormatting sqref="H24:N24">
    <cfRule type="cellIs" dxfId="3" priority="5296" operator="equal">
      <formula>"NotPaid"</formula>
    </cfRule>
    <cfRule type="cellIs" dxfId="3" priority="5281" operator="equal">
      <formula>"NotPaid"</formula>
    </cfRule>
    <cfRule type="cellIs" dxfId="3" priority="5251" operator="equal">
      <formula>"NotPaid"</formula>
    </cfRule>
    <cfRule type="cellIs" dxfId="3" priority="5239" operator="equal">
      <formula>"NotPaid"</formula>
    </cfRule>
    <cfRule type="cellIs" dxfId="3" priority="5225" operator="equal">
      <formula>"NotPaid"</formula>
    </cfRule>
    <cfRule type="cellIs" dxfId="3" priority="5213" operator="equal">
      <formula>"NotPaid"</formula>
    </cfRule>
    <cfRule type="cellIs" dxfId="3" priority="5192" operator="equal">
      <formula>"NotPaid"</formula>
    </cfRule>
    <cfRule type="cellIs" dxfId="3" priority="5181" operator="equal">
      <formula>"NotPaid"</formula>
    </cfRule>
    <cfRule type="cellIs" dxfId="3" priority="5169" operator="equal">
      <formula>"NotPaid"</formula>
    </cfRule>
    <cfRule type="cellIs" dxfId="3" priority="5135" operator="equal">
      <formula>"NotPaid"</formula>
    </cfRule>
    <cfRule type="cellIs" dxfId="3" priority="5087" operator="equal">
      <formula>"NotPaid"</formula>
    </cfRule>
    <cfRule type="cellIs" dxfId="3" priority="5075" operator="equal">
      <formula>"NotPaid"</formula>
    </cfRule>
    <cfRule type="cellIs" dxfId="3" priority="5766" operator="equal">
      <formula>"NotPaid"</formula>
    </cfRule>
    <cfRule type="cellIs" dxfId="3" priority="5751" operator="equal">
      <formula>"NotPaid"</formula>
    </cfRule>
    <cfRule type="cellIs" dxfId="3" priority="5721" operator="equal">
      <formula>"NotPaid"</formula>
    </cfRule>
    <cfRule type="cellIs" dxfId="3" priority="5709" operator="equal">
      <formula>"NotPaid"</formula>
    </cfRule>
    <cfRule type="cellIs" dxfId="3" priority="5695" operator="equal">
      <formula>"NotPaid"</formula>
    </cfRule>
    <cfRule type="cellIs" dxfId="3" priority="5683" operator="equal">
      <formula>"NotPaid"</formula>
    </cfRule>
    <cfRule type="cellIs" dxfId="3" priority="5662" operator="equal">
      <formula>"NotPaid"</formula>
    </cfRule>
    <cfRule type="cellIs" dxfId="3" priority="5651" operator="equal">
      <formula>"NotPaid"</formula>
    </cfRule>
    <cfRule type="cellIs" dxfId="3" priority="5639" operator="equal">
      <formula>"NotPaid"</formula>
    </cfRule>
    <cfRule type="cellIs" dxfId="3" priority="5605" operator="equal">
      <formula>"NotPaid"</formula>
    </cfRule>
    <cfRule type="cellIs" dxfId="3" priority="5557" operator="equal">
      <formula>"NotPaid"</formula>
    </cfRule>
    <cfRule type="cellIs" dxfId="3" priority="5545" operator="equal">
      <formula>"NotPaid"</formula>
    </cfRule>
  </conditionalFormatting>
  <conditionalFormatting sqref="O24">
    <cfRule type="cellIs" dxfId="3" priority="5292" operator="equal">
      <formula>"NotPaid"</formula>
    </cfRule>
    <cfRule type="cellIs" dxfId="3" priority="5277" operator="equal">
      <formula>"NotPaid"</formula>
    </cfRule>
    <cfRule type="cellIs" dxfId="3" priority="5268" operator="equal">
      <formula>"NotPaid"</formula>
    </cfRule>
    <cfRule type="cellIs" dxfId="3" priority="5259" operator="equal">
      <formula>"NotPaid"</formula>
    </cfRule>
    <cfRule type="cellIs" dxfId="3" priority="5247" operator="equal">
      <formula>"NotPaid"</formula>
    </cfRule>
    <cfRule type="cellIs" dxfId="3" priority="5235" operator="equal">
      <formula>"NotPaid"</formula>
    </cfRule>
    <cfRule type="cellIs" dxfId="3" priority="5221" operator="equal">
      <formula>"NotPaid"</formula>
    </cfRule>
    <cfRule type="cellIs" dxfId="3" priority="5209" operator="equal">
      <formula>"NotPaid"</formula>
    </cfRule>
    <cfRule type="cellIs" dxfId="3" priority="5200" operator="equal">
      <formula>"NotPaid"</formula>
    </cfRule>
    <cfRule type="cellIs" dxfId="3" priority="5191" operator="equal">
      <formula>"NotPaid"</formula>
    </cfRule>
    <cfRule type="cellIs" dxfId="3" priority="5177" operator="equal">
      <formula>"NotPaid"</formula>
    </cfRule>
    <cfRule type="cellIs" dxfId="3" priority="5165" operator="equal">
      <formula>"NotPaid"</formula>
    </cfRule>
    <cfRule type="cellIs" dxfId="3" priority="5154" operator="equal">
      <formula>"NotPaid"</formula>
    </cfRule>
    <cfRule type="cellIs" dxfId="3" priority="5143" operator="equal">
      <formula>"NotPaid"</formula>
    </cfRule>
    <cfRule type="cellIs" dxfId="3" priority="5131" operator="equal">
      <formula>"NotPaid"</formula>
    </cfRule>
    <cfRule type="cellIs" dxfId="3" priority="5117" operator="equal">
      <formula>"NotPaid"</formula>
    </cfRule>
    <cfRule type="cellIs" dxfId="3" priority="5106" operator="equal">
      <formula>"NotPaid"</formula>
    </cfRule>
    <cfRule type="cellIs" dxfId="3" priority="5095" operator="equal">
      <formula>"NotPaid"</formula>
    </cfRule>
    <cfRule type="cellIs" dxfId="3" priority="5083" operator="equal">
      <formula>"NotPaid"</formula>
    </cfRule>
    <cfRule type="cellIs" dxfId="3" priority="5071" operator="equal">
      <formula>"NotPaid"</formula>
    </cfRule>
    <cfRule type="cellIs" dxfId="3" priority="5762" operator="equal">
      <formula>"NotPaid"</formula>
    </cfRule>
    <cfRule type="cellIs" dxfId="3" priority="5747" operator="equal">
      <formula>"NotPaid"</formula>
    </cfRule>
    <cfRule type="cellIs" dxfId="3" priority="5738" operator="equal">
      <formula>"NotPaid"</formula>
    </cfRule>
    <cfRule type="cellIs" dxfId="3" priority="5729" operator="equal">
      <formula>"NotPaid"</formula>
    </cfRule>
    <cfRule type="cellIs" dxfId="3" priority="5717" operator="equal">
      <formula>"NotPaid"</formula>
    </cfRule>
    <cfRule type="cellIs" dxfId="3" priority="5705" operator="equal">
      <formula>"NotPaid"</formula>
    </cfRule>
    <cfRule type="cellIs" dxfId="3" priority="5691" operator="equal">
      <formula>"NotPaid"</formula>
    </cfRule>
    <cfRule type="cellIs" dxfId="3" priority="5679" operator="equal">
      <formula>"NotPaid"</formula>
    </cfRule>
    <cfRule type="cellIs" dxfId="3" priority="5670" operator="equal">
      <formula>"NotPaid"</formula>
    </cfRule>
    <cfRule type="cellIs" dxfId="3" priority="5661" operator="equal">
      <formula>"NotPaid"</formula>
    </cfRule>
    <cfRule type="cellIs" dxfId="3" priority="5647" operator="equal">
      <formula>"NotPaid"</formula>
    </cfRule>
    <cfRule type="cellIs" dxfId="3" priority="5635" operator="equal">
      <formula>"NotPaid"</formula>
    </cfRule>
    <cfRule type="cellIs" dxfId="3" priority="5624" operator="equal">
      <formula>"NotPaid"</formula>
    </cfRule>
    <cfRule type="cellIs" dxfId="3" priority="5613" operator="equal">
      <formula>"NotPaid"</formula>
    </cfRule>
    <cfRule type="cellIs" dxfId="3" priority="5601" operator="equal">
      <formula>"NotPaid"</formula>
    </cfRule>
    <cfRule type="cellIs" dxfId="3" priority="5587" operator="equal">
      <formula>"NotPaid"</formula>
    </cfRule>
    <cfRule type="cellIs" dxfId="3" priority="5576" operator="equal">
      <formula>"NotPaid"</formula>
    </cfRule>
    <cfRule type="cellIs" dxfId="3" priority="5565" operator="equal">
      <formula>"NotPaid"</formula>
    </cfRule>
    <cfRule type="cellIs" dxfId="3" priority="5553" operator="equal">
      <formula>"NotPaid"</formula>
    </cfRule>
    <cfRule type="cellIs" dxfId="3" priority="5541" operator="equal">
      <formula>"NotPaid"</formula>
    </cfRule>
  </conditionalFormatting>
  <conditionalFormatting sqref="D25">
    <cfRule type="cellIs" dxfId="3" priority="5369" operator="equal">
      <formula>"NotPaid"</formula>
    </cfRule>
    <cfRule type="cellIs" dxfId="3" priority="5368" operator="equal">
      <formula>"NotPaid"</formula>
    </cfRule>
    <cfRule type="cellIs" dxfId="3" priority="5367" operator="equal">
      <formula>"NotPaid"</formula>
    </cfRule>
    <cfRule type="cellIs" dxfId="3" priority="5365" operator="equal">
      <formula>"NotPaid"</formula>
    </cfRule>
    <cfRule type="cellIs" dxfId="3" priority="5364" operator="equal">
      <formula>"NotPaid"</formula>
    </cfRule>
    <cfRule type="cellIs" dxfId="3" priority="5363" operator="equal">
      <formula>"NotPaid"</formula>
    </cfRule>
    <cfRule type="cellIs" dxfId="3" priority="5355" operator="equal">
      <formula>"NotPaid"</formula>
    </cfRule>
    <cfRule type="cellIs" dxfId="3" priority="5354" operator="equal">
      <formula>"NotPaid"</formula>
    </cfRule>
    <cfRule type="cellIs" dxfId="3" priority="5353" operator="equal">
      <formula>"NotPaid"</formula>
    </cfRule>
    <cfRule type="cellIs" dxfId="3" priority="5344" operator="equal">
      <formula>"NotPaid"</formula>
    </cfRule>
    <cfRule type="cellIs" dxfId="3" priority="5343" operator="equal">
      <formula>"NotPaid"</formula>
    </cfRule>
    <cfRule type="cellIs" dxfId="3" priority="5342" operator="equal">
      <formula>"NotPaid"</formula>
    </cfRule>
    <cfRule type="cellIs" dxfId="3" priority="5333" operator="equal">
      <formula>"NotPaid"</formula>
    </cfRule>
    <cfRule type="cellIs" dxfId="3" priority="5332" operator="equal">
      <formula>"NotPaid"</formula>
    </cfRule>
    <cfRule type="cellIs" dxfId="3" priority="5331" operator="equal">
      <formula>"NotPaid"</formula>
    </cfRule>
    <cfRule type="cellIs" dxfId="3" priority="5319" operator="equal">
      <formula>"NotPaid"</formula>
    </cfRule>
    <cfRule type="cellIs" dxfId="3" priority="5321" operator="equal">
      <formula>"NotPaid"</formula>
    </cfRule>
    <cfRule type="cellIs" dxfId="3" priority="5320" operator="equal">
      <formula>"NotPaid"</formula>
    </cfRule>
    <cfRule type="cellIs" dxfId="3" priority="5309" operator="equal">
      <formula>"NotPaid"</formula>
    </cfRule>
    <cfRule type="cellIs" dxfId="3" priority="5308" operator="equal">
      <formula>"NotPaid"</formula>
    </cfRule>
    <cfRule type="cellIs" dxfId="3" priority="5307" operator="equal">
      <formula>"NotPaid"</formula>
    </cfRule>
    <cfRule type="cellIs" dxfId="3" priority="5060" operator="equal">
      <formula>"NotPaid"</formula>
    </cfRule>
    <cfRule type="cellIs" dxfId="3" priority="5059" operator="equal">
      <formula>"NotPaid"</formula>
    </cfRule>
    <cfRule type="cellIs" dxfId="3" priority="5058" operator="equal">
      <formula>"NotPaid"</formula>
    </cfRule>
    <cfRule type="cellIs" dxfId="3" priority="5056" operator="equal">
      <formula>"NotPaid"</formula>
    </cfRule>
    <cfRule type="cellIs" dxfId="3" priority="5055" operator="equal">
      <formula>"NotPaid"</formula>
    </cfRule>
    <cfRule type="cellIs" dxfId="3" priority="5054" operator="equal">
      <formula>"NotPaid"</formula>
    </cfRule>
    <cfRule type="cellIs" dxfId="3" priority="5045" operator="equal">
      <formula>"NotPaid"</formula>
    </cfRule>
    <cfRule type="cellIs" dxfId="3" priority="5044" operator="equal">
      <formula>"NotPaid"</formula>
    </cfRule>
    <cfRule type="cellIs" dxfId="3" priority="5043" operator="equal">
      <formula>"NotPaid"</formula>
    </cfRule>
    <cfRule type="cellIs" dxfId="3" priority="5041" operator="equal">
      <formula>"NotPaid"</formula>
    </cfRule>
    <cfRule type="cellIs" dxfId="3" priority="5040" operator="equal">
      <formula>"NotPaid"</formula>
    </cfRule>
    <cfRule type="cellIs" dxfId="3" priority="5039" operator="equal">
      <formula>"NotPaid"</formula>
    </cfRule>
    <cfRule type="cellIs" dxfId="3" priority="5032" operator="equal">
      <formula>"NotPaid"</formula>
    </cfRule>
    <cfRule type="cellIs" dxfId="3" priority="5031" operator="equal">
      <formula>"NotPaid"</formula>
    </cfRule>
    <cfRule type="cellIs" dxfId="3" priority="5030" operator="equal">
      <formula>"NotPaid"</formula>
    </cfRule>
    <cfRule type="cellIs" dxfId="3" priority="5015" operator="equal">
      <formula>"NotPaid"</formula>
    </cfRule>
    <cfRule type="cellIs" dxfId="3" priority="5014" operator="equal">
      <formula>"NotPaid"</formula>
    </cfRule>
    <cfRule type="cellIs" dxfId="3" priority="5013" operator="equal">
      <formula>"NotPaid"</formula>
    </cfRule>
    <cfRule type="cellIs" dxfId="3" priority="5003" operator="equal">
      <formula>"NotPaid"</formula>
    </cfRule>
    <cfRule type="cellIs" dxfId="3" priority="5002" operator="equal">
      <formula>"NotPaid"</formula>
    </cfRule>
    <cfRule type="cellIs" dxfId="3" priority="5001" operator="equal">
      <formula>"NotPaid"</formula>
    </cfRule>
    <cfRule type="cellIs" dxfId="3" priority="4989" operator="equal">
      <formula>"NotPaid"</formula>
    </cfRule>
    <cfRule type="cellIs" dxfId="3" priority="4988" operator="equal">
      <formula>"NotPaid"</formula>
    </cfRule>
    <cfRule type="cellIs" dxfId="3" priority="4987" operator="equal">
      <formula>"NotPaid"</formula>
    </cfRule>
    <cfRule type="cellIs" dxfId="3" priority="4977" operator="equal">
      <formula>"NotPaid"</formula>
    </cfRule>
    <cfRule type="cellIs" dxfId="3" priority="4976" operator="equal">
      <formula>"NotPaid"</formula>
    </cfRule>
    <cfRule type="cellIs" dxfId="3" priority="4975" operator="equal">
      <formula>"NotPaid"</formula>
    </cfRule>
    <cfRule type="cellIs" dxfId="3" priority="4973" operator="equal">
      <formula>"NotPaid"</formula>
    </cfRule>
    <cfRule type="cellIs" dxfId="3" priority="4972" operator="equal">
      <formula>"NotPaid"</formula>
    </cfRule>
    <cfRule type="cellIs" dxfId="3" priority="4971" operator="equal">
      <formula>"NotPaid"</formula>
    </cfRule>
    <cfRule type="cellIs" dxfId="3" priority="4945" operator="equal">
      <formula>"NotPaid"</formula>
    </cfRule>
    <cfRule type="cellIs" dxfId="3" priority="4944" operator="equal">
      <formula>"NotPaid"</formula>
    </cfRule>
    <cfRule type="cellIs" dxfId="3" priority="4943" operator="equal">
      <formula>"NotPaid"</formula>
    </cfRule>
    <cfRule type="cellIs" dxfId="3" priority="4933" operator="equal">
      <formula>"NotPaid"</formula>
    </cfRule>
    <cfRule type="cellIs" dxfId="3" priority="4932" operator="equal">
      <formula>"NotPaid"</formula>
    </cfRule>
    <cfRule type="cellIs" dxfId="3" priority="4931" operator="equal">
      <formula>"NotPaid"</formula>
    </cfRule>
    <cfRule type="cellIs" dxfId="3" priority="4922" operator="equal">
      <formula>"NotPaid"</formula>
    </cfRule>
    <cfRule type="cellIs" dxfId="3" priority="4921" operator="equal">
      <formula>"NotPaid"</formula>
    </cfRule>
    <cfRule type="cellIs" dxfId="3" priority="4920" operator="equal">
      <formula>"NotPaid"</formula>
    </cfRule>
    <cfRule type="cellIs" dxfId="3" priority="4911" operator="equal">
      <formula>"NotPaid"</formula>
    </cfRule>
    <cfRule type="cellIs" dxfId="3" priority="4910" operator="equal">
      <formula>"NotPaid"</formula>
    </cfRule>
    <cfRule type="cellIs" dxfId="3" priority="4909" operator="equal">
      <formula>"NotPaid"</formula>
    </cfRule>
    <cfRule type="cellIs" dxfId="3" priority="5530" operator="equal">
      <formula>"NotPaid"</formula>
    </cfRule>
    <cfRule type="cellIs" dxfId="3" priority="5529" operator="equal">
      <formula>"NotPaid"</formula>
    </cfRule>
    <cfRule type="cellIs" dxfId="3" priority="5528" operator="equal">
      <formula>"NotPaid"</formula>
    </cfRule>
    <cfRule type="cellIs" dxfId="3" priority="5526" operator="equal">
      <formula>"NotPaid"</formula>
    </cfRule>
    <cfRule type="cellIs" dxfId="3" priority="5525" operator="equal">
      <formula>"NotPaid"</formula>
    </cfRule>
    <cfRule type="cellIs" dxfId="3" priority="5524" operator="equal">
      <formula>"NotPaid"</formula>
    </cfRule>
    <cfRule type="cellIs" dxfId="3" priority="5515" operator="equal">
      <formula>"NotPaid"</formula>
    </cfRule>
    <cfRule type="cellIs" dxfId="3" priority="5514" operator="equal">
      <formula>"NotPaid"</formula>
    </cfRule>
    <cfRule type="cellIs" dxfId="3" priority="5513" operator="equal">
      <formula>"NotPaid"</formula>
    </cfRule>
    <cfRule type="cellIs" dxfId="3" priority="5511" operator="equal">
      <formula>"NotPaid"</formula>
    </cfRule>
    <cfRule type="cellIs" dxfId="3" priority="5510" operator="equal">
      <formula>"NotPaid"</formula>
    </cfRule>
    <cfRule type="cellIs" dxfId="3" priority="5509" operator="equal">
      <formula>"NotPaid"</formula>
    </cfRule>
    <cfRule type="cellIs" dxfId="3" priority="5502" operator="equal">
      <formula>"NotPaid"</formula>
    </cfRule>
    <cfRule type="cellIs" dxfId="3" priority="5501" operator="equal">
      <formula>"NotPaid"</formula>
    </cfRule>
    <cfRule type="cellIs" dxfId="3" priority="5500" operator="equal">
      <formula>"NotPaid"</formula>
    </cfRule>
    <cfRule type="cellIs" dxfId="3" priority="5485" operator="equal">
      <formula>"NotPaid"</formula>
    </cfRule>
    <cfRule type="cellIs" dxfId="3" priority="5484" operator="equal">
      <formula>"NotPaid"</formula>
    </cfRule>
    <cfRule type="cellIs" dxfId="3" priority="5483" operator="equal">
      <formula>"NotPaid"</formula>
    </cfRule>
    <cfRule type="cellIs" dxfId="3" priority="5473" operator="equal">
      <formula>"NotPaid"</formula>
    </cfRule>
    <cfRule type="cellIs" dxfId="3" priority="5472" operator="equal">
      <formula>"NotPaid"</formula>
    </cfRule>
    <cfRule type="cellIs" dxfId="3" priority="5471" operator="equal">
      <formula>"NotPaid"</formula>
    </cfRule>
    <cfRule type="cellIs" dxfId="3" priority="5459" operator="equal">
      <formula>"NotPaid"</formula>
    </cfRule>
    <cfRule type="cellIs" dxfId="3" priority="5458" operator="equal">
      <formula>"NotPaid"</formula>
    </cfRule>
    <cfRule type="cellIs" dxfId="3" priority="5457" operator="equal">
      <formula>"NotPaid"</formula>
    </cfRule>
    <cfRule type="cellIs" dxfId="3" priority="5447" operator="equal">
      <formula>"NotPaid"</formula>
    </cfRule>
    <cfRule type="cellIs" dxfId="3" priority="5446" operator="equal">
      <formula>"NotPaid"</formula>
    </cfRule>
    <cfRule type="cellIs" dxfId="3" priority="5445" operator="equal">
      <formula>"NotPaid"</formula>
    </cfRule>
    <cfRule type="cellIs" dxfId="3" priority="5443" operator="equal">
      <formula>"NotPaid"</formula>
    </cfRule>
    <cfRule type="cellIs" dxfId="3" priority="5442" operator="equal">
      <formula>"NotPaid"</formula>
    </cfRule>
    <cfRule type="cellIs" dxfId="3" priority="5441" operator="equal">
      <formula>"NotPaid"</formula>
    </cfRule>
    <cfRule type="cellIs" dxfId="3" priority="5415" operator="equal">
      <formula>"NotPaid"</formula>
    </cfRule>
    <cfRule type="cellIs" dxfId="3" priority="5414" operator="equal">
      <formula>"NotPaid"</formula>
    </cfRule>
    <cfRule type="cellIs" dxfId="3" priority="5413" operator="equal">
      <formula>"NotPaid"</formula>
    </cfRule>
    <cfRule type="cellIs" dxfId="3" priority="5403" operator="equal">
      <formula>"NotPaid"</formula>
    </cfRule>
    <cfRule type="cellIs" dxfId="3" priority="5402" operator="equal">
      <formula>"NotPaid"</formula>
    </cfRule>
    <cfRule type="cellIs" dxfId="3" priority="5401" operator="equal">
      <formula>"NotPaid"</formula>
    </cfRule>
    <cfRule type="cellIs" dxfId="3" priority="5392" operator="equal">
      <formula>"NotPaid"</formula>
    </cfRule>
    <cfRule type="cellIs" dxfId="3" priority="5391" operator="equal">
      <formula>"NotPaid"</formula>
    </cfRule>
    <cfRule type="cellIs" dxfId="3" priority="5390" operator="equal">
      <formula>"NotPaid"</formula>
    </cfRule>
    <cfRule type="cellIs" dxfId="3" priority="5381" operator="equal">
      <formula>"NotPaid"</formula>
    </cfRule>
    <cfRule type="cellIs" dxfId="3" priority="5380" operator="equal">
      <formula>"NotPaid"</formula>
    </cfRule>
    <cfRule type="cellIs" dxfId="3" priority="5379" operator="equal">
      <formula>"NotPaid"</formula>
    </cfRule>
    <cfRule type="cellIs" dxfId="3" priority="4899" operator="equal">
      <formula>"NotPaid"</formula>
    </cfRule>
    <cfRule type="cellIs" dxfId="3" priority="4898" operator="equal">
      <formula>"NotPaid"</formula>
    </cfRule>
    <cfRule type="cellIs" dxfId="3" priority="4897" operator="equal">
      <formula>"NotPaid"</formula>
    </cfRule>
    <cfRule type="cellIs" dxfId="3" priority="4895" operator="equal">
      <formula>"NotPaid"</formula>
    </cfRule>
    <cfRule type="cellIs" dxfId="3" priority="4894" operator="equal">
      <formula>"NotPaid"</formula>
    </cfRule>
    <cfRule type="cellIs" dxfId="3" priority="4893" operator="equal">
      <formula>"NotPaid"</formula>
    </cfRule>
    <cfRule type="cellIs" dxfId="3" priority="4885" operator="equal">
      <formula>"NotPaid"</formula>
    </cfRule>
    <cfRule type="cellIs" dxfId="3" priority="4884" operator="equal">
      <formula>"NotPaid"</formula>
    </cfRule>
    <cfRule type="cellIs" dxfId="3" priority="4883" operator="equal">
      <formula>"NotPaid"</formula>
    </cfRule>
    <cfRule type="cellIs" dxfId="3" priority="4874" operator="equal">
      <formula>"NotPaid"</formula>
    </cfRule>
    <cfRule type="cellIs" dxfId="3" priority="4873" operator="equal">
      <formula>"NotPaid"</formula>
    </cfRule>
    <cfRule type="cellIs" dxfId="3" priority="4872" operator="equal">
      <formula>"NotPaid"</formula>
    </cfRule>
    <cfRule type="cellIs" dxfId="3" priority="4863" operator="equal">
      <formula>"NotPaid"</formula>
    </cfRule>
    <cfRule type="cellIs" dxfId="3" priority="4862" operator="equal">
      <formula>"NotPaid"</formula>
    </cfRule>
    <cfRule type="cellIs" dxfId="3" priority="4861" operator="equal">
      <formula>"NotPaid"</formula>
    </cfRule>
    <cfRule type="cellIs" dxfId="3" priority="4851" operator="equal">
      <formula>"NotPaid"</formula>
    </cfRule>
    <cfRule type="cellIs" dxfId="3" priority="4850" operator="equal">
      <formula>"NotPaid"</formula>
    </cfRule>
    <cfRule type="cellIs" dxfId="3" priority="4849" operator="equal">
      <formula>"NotPaid"</formula>
    </cfRule>
    <cfRule type="cellIs" dxfId="3" priority="4839" operator="equal">
      <formula>"NotPaid"</formula>
    </cfRule>
    <cfRule type="cellIs" dxfId="3" priority="4838" operator="equal">
      <formula>"NotPaid"</formula>
    </cfRule>
    <cfRule type="cellIs" dxfId="3" priority="4837" operator="equal">
      <formula>"NotPaid"</formula>
    </cfRule>
  </conditionalFormatting>
  <conditionalFormatting sqref="D25:O25">
    <cfRule type="cellIs" dxfId="3" priority="5069" operator="equal">
      <formula>"NotPaid"</formula>
    </cfRule>
    <cfRule type="cellIs" dxfId="3" priority="4998" operator="equal">
      <formula>"NotPaid"</formula>
    </cfRule>
    <cfRule type="cellIs" dxfId="3" priority="4954" operator="equal">
      <formula>"NotPaid"</formula>
    </cfRule>
    <cfRule type="cellIs" dxfId="3" priority="5539" operator="equal">
      <formula>"NotPaid"</formula>
    </cfRule>
    <cfRule type="cellIs" dxfId="3" priority="5468" operator="equal">
      <formula>"NotPaid"</formula>
    </cfRule>
    <cfRule type="cellIs" dxfId="3" priority="5424" operator="equal">
      <formula>"NotPaid"</formula>
    </cfRule>
  </conditionalFormatting>
  <conditionalFormatting sqref="D25:E25">
    <cfRule type="cellIs" dxfId="3" priority="5037" operator="equal">
      <formula>"NotPaid"</formula>
    </cfRule>
    <cfRule type="cellIs" dxfId="3" priority="5036" operator="equal">
      <formula>"NotPaid"</formula>
    </cfRule>
    <cfRule type="cellIs" dxfId="3" priority="5035" operator="equal">
      <formula>"NotPaid"</formula>
    </cfRule>
    <cfRule type="cellIs" dxfId="3" priority="5028" operator="equal">
      <formula>"NotPaid"</formula>
    </cfRule>
    <cfRule type="cellIs" dxfId="3" priority="5027" operator="equal">
      <formula>"NotPaid"</formula>
    </cfRule>
    <cfRule type="cellIs" dxfId="3" priority="5026" operator="equal">
      <formula>"NotPaid"</formula>
    </cfRule>
    <cfRule type="cellIs" dxfId="3" priority="4969" operator="equal">
      <formula>"NotPaid"</formula>
    </cfRule>
    <cfRule type="cellIs" dxfId="3" priority="4968" operator="equal">
      <formula>"NotPaid"</formula>
    </cfRule>
    <cfRule type="cellIs" dxfId="3" priority="4967" operator="equal">
      <formula>"NotPaid"</formula>
    </cfRule>
    <cfRule type="cellIs" dxfId="3" priority="5507" operator="equal">
      <formula>"NotPaid"</formula>
    </cfRule>
    <cfRule type="cellIs" dxfId="3" priority="5506" operator="equal">
      <formula>"NotPaid"</formula>
    </cfRule>
    <cfRule type="cellIs" dxfId="3" priority="5505" operator="equal">
      <formula>"NotPaid"</formula>
    </cfRule>
    <cfRule type="cellIs" dxfId="3" priority="5498" operator="equal">
      <formula>"NotPaid"</formula>
    </cfRule>
    <cfRule type="cellIs" dxfId="3" priority="5497" operator="equal">
      <formula>"NotPaid"</formula>
    </cfRule>
    <cfRule type="cellIs" dxfId="3" priority="5496" operator="equal">
      <formula>"NotPaid"</formula>
    </cfRule>
    <cfRule type="cellIs" dxfId="3" priority="5439" operator="equal">
      <formula>"NotPaid"</formula>
    </cfRule>
    <cfRule type="cellIs" dxfId="3" priority="5438" operator="equal">
      <formula>"NotPaid"</formula>
    </cfRule>
    <cfRule type="cellIs" dxfId="3" priority="5437" operator="equal">
      <formula>"NotPaid"</formula>
    </cfRule>
  </conditionalFormatting>
  <conditionalFormatting sqref="E25">
    <cfRule type="cellIs" dxfId="3" priority="5376" operator="equal">
      <formula>"NotPaid"</formula>
    </cfRule>
    <cfRule type="cellIs" dxfId="3" priority="5375" operator="equal">
      <formula>"NotPaid"</formula>
    </cfRule>
    <cfRule type="cellIs" dxfId="3" priority="5362" operator="equal">
      <formula>"NotPaid"</formula>
    </cfRule>
    <cfRule type="cellIs" dxfId="3" priority="5361" operator="equal">
      <formula>"NotPaid"</formula>
    </cfRule>
    <cfRule type="cellIs" dxfId="3" priority="5360" operator="equal">
      <formula>"NotPaid"</formula>
    </cfRule>
    <cfRule type="cellIs" dxfId="3" priority="5350" operator="equal">
      <formula>"NotPaid"</formula>
    </cfRule>
    <cfRule type="cellIs" dxfId="3" priority="5349" operator="equal">
      <formula>"NotPaid"</formula>
    </cfRule>
    <cfRule type="cellIs" dxfId="3" priority="5340" operator="equal">
      <formula>"NotPaid"</formula>
    </cfRule>
    <cfRule type="cellIs" dxfId="3" priority="5339" operator="equal">
      <formula>"NotPaid"</formula>
    </cfRule>
    <cfRule type="cellIs" dxfId="3" priority="5338" operator="equal">
      <formula>"NotPaid"</formula>
    </cfRule>
    <cfRule type="cellIs" dxfId="3" priority="5329" operator="equal">
      <formula>"NotPaid"</formula>
    </cfRule>
    <cfRule type="cellIs" dxfId="3" priority="5328" operator="equal">
      <formula>"NotPaid"</formula>
    </cfRule>
    <cfRule type="cellIs" dxfId="3" priority="5327" operator="equal">
      <formula>"NotPaid"</formula>
    </cfRule>
    <cfRule type="cellIs" dxfId="3" priority="5317" operator="equal">
      <formula>"NotPaid"</formula>
    </cfRule>
    <cfRule type="cellIs" dxfId="3" priority="5316" operator="equal">
      <formula>"NotPaid"</formula>
    </cfRule>
    <cfRule type="cellIs" dxfId="3" priority="5315" operator="equal">
      <formula>"NotPaid"</formula>
    </cfRule>
    <cfRule type="cellIs" dxfId="3" priority="5351" operator="equal">
      <formula>"NotPaid"</formula>
    </cfRule>
    <cfRule type="cellIs" dxfId="3" priority="5066" operator="equal">
      <formula>"NotPaid"</formula>
    </cfRule>
    <cfRule type="cellIs" dxfId="3" priority="5053" operator="equal">
      <formula>"NotPaid"</formula>
    </cfRule>
    <cfRule type="cellIs" dxfId="3" priority="5052" operator="equal">
      <formula>"NotPaid"</formula>
    </cfRule>
    <cfRule type="cellIs" dxfId="3" priority="5051" operator="equal">
      <formula>"NotPaid"</formula>
    </cfRule>
    <cfRule type="cellIs" dxfId="3" priority="5021" operator="equal">
      <formula>"NotPaid"</formula>
    </cfRule>
    <cfRule type="cellIs" dxfId="3" priority="5011" operator="equal">
      <formula>"NotPaid"</formula>
    </cfRule>
    <cfRule type="cellIs" dxfId="3" priority="5010" operator="equal">
      <formula>"NotPaid"</formula>
    </cfRule>
    <cfRule type="cellIs" dxfId="3" priority="5009" operator="equal">
      <formula>"NotPaid"</formula>
    </cfRule>
    <cfRule type="cellIs" dxfId="3" priority="4997" operator="equal">
      <formula>"NotPaid"</formula>
    </cfRule>
    <cfRule type="cellIs" dxfId="3" priority="4996" operator="equal">
      <formula>"NotPaid"</formula>
    </cfRule>
    <cfRule type="cellIs" dxfId="3" priority="4995" operator="equal">
      <formula>"NotPaid"</formula>
    </cfRule>
    <cfRule type="cellIs" dxfId="3" priority="4985" operator="equal">
      <formula>"NotPaid"</formula>
    </cfRule>
    <cfRule type="cellIs" dxfId="3" priority="4984" operator="equal">
      <formula>"NotPaid"</formula>
    </cfRule>
    <cfRule type="cellIs" dxfId="3" priority="4983" operator="equal">
      <formula>"NotPaid"</formula>
    </cfRule>
    <cfRule type="cellIs" dxfId="3" priority="4964" operator="equal">
      <formula>"NotPaid"</formula>
    </cfRule>
    <cfRule type="cellIs" dxfId="3" priority="4963" operator="equal">
      <formula>"NotPaid"</formula>
    </cfRule>
    <cfRule type="cellIs" dxfId="3" priority="4962" operator="equal">
      <formula>"NotPaid"</formula>
    </cfRule>
    <cfRule type="cellIs" dxfId="3" priority="4953" operator="equal">
      <formula>"NotPaid"</formula>
    </cfRule>
    <cfRule type="cellIs" dxfId="3" priority="4952" operator="equal">
      <formula>"NotPaid"</formula>
    </cfRule>
    <cfRule type="cellIs" dxfId="3" priority="4951" operator="equal">
      <formula>"NotPaid"</formula>
    </cfRule>
    <cfRule type="cellIs" dxfId="3" priority="4941" operator="equal">
      <formula>"NotPaid"</formula>
    </cfRule>
    <cfRule type="cellIs" dxfId="3" priority="4940" operator="equal">
      <formula>"NotPaid"</formula>
    </cfRule>
    <cfRule type="cellIs" dxfId="3" priority="4939" operator="equal">
      <formula>"NotPaid"</formula>
    </cfRule>
    <cfRule type="cellIs" dxfId="3" priority="4929" operator="equal">
      <formula>"NotPaid"</formula>
    </cfRule>
    <cfRule type="cellIs" dxfId="3" priority="4928" operator="equal">
      <formula>"NotPaid"</formula>
    </cfRule>
    <cfRule type="cellIs" dxfId="3" priority="4927" operator="equal">
      <formula>"NotPaid"</formula>
    </cfRule>
    <cfRule type="cellIs" dxfId="3" priority="4918" operator="equal">
      <formula>"NotPaid"</formula>
    </cfRule>
    <cfRule type="cellIs" dxfId="3" priority="4917" operator="equal">
      <formula>"NotPaid"</formula>
    </cfRule>
    <cfRule type="cellIs" dxfId="3" priority="4916" operator="equal">
      <formula>"NotPaid"</formula>
    </cfRule>
    <cfRule type="cellIs" dxfId="3" priority="4907" operator="equal">
      <formula>"NotPaid"</formula>
    </cfRule>
    <cfRule type="cellIs" dxfId="3" priority="4906" operator="equal">
      <formula>"NotPaid"</formula>
    </cfRule>
    <cfRule type="cellIs" dxfId="3" priority="4905" operator="equal">
      <formula>"NotPaid"</formula>
    </cfRule>
    <cfRule type="cellIs" dxfId="3" priority="5538" operator="equal">
      <formula>"NotPaid"</formula>
    </cfRule>
    <cfRule type="cellIs" dxfId="3" priority="5537" operator="equal">
      <formula>"NotPaid"</formula>
    </cfRule>
    <cfRule type="cellIs" dxfId="3" priority="5536" operator="equal">
      <formula>"NotPaid"</formula>
    </cfRule>
    <cfRule type="cellIs" dxfId="3" priority="5523" operator="equal">
      <formula>"NotPaid"</formula>
    </cfRule>
    <cfRule type="cellIs" dxfId="3" priority="5522" operator="equal">
      <formula>"NotPaid"</formula>
    </cfRule>
    <cfRule type="cellIs" dxfId="3" priority="5521" operator="equal">
      <formula>"NotPaid"</formula>
    </cfRule>
    <cfRule type="cellIs" dxfId="3" priority="5493" operator="equal">
      <formula>"NotPaid"</formula>
    </cfRule>
    <cfRule type="cellIs" dxfId="3" priority="5492" operator="equal">
      <formula>"NotPaid"</formula>
    </cfRule>
    <cfRule type="cellIs" dxfId="3" priority="5491" operator="equal">
      <formula>"NotPaid"</formula>
    </cfRule>
    <cfRule type="cellIs" dxfId="3" priority="5481" operator="equal">
      <formula>"NotPaid"</formula>
    </cfRule>
    <cfRule type="cellIs" dxfId="3" priority="5480" operator="equal">
      <formula>"NotPaid"</formula>
    </cfRule>
    <cfRule type="cellIs" dxfId="3" priority="5479" operator="equal">
      <formula>"NotPaid"</formula>
    </cfRule>
    <cfRule type="cellIs" dxfId="3" priority="5467" operator="equal">
      <formula>"NotPaid"</formula>
    </cfRule>
    <cfRule type="cellIs" dxfId="3" priority="5466" operator="equal">
      <formula>"NotPaid"</formula>
    </cfRule>
    <cfRule type="cellIs" dxfId="3" priority="5465" operator="equal">
      <formula>"NotPaid"</formula>
    </cfRule>
    <cfRule type="cellIs" dxfId="3" priority="5455" operator="equal">
      <formula>"NotPaid"</formula>
    </cfRule>
    <cfRule type="cellIs" dxfId="3" priority="5454" operator="equal">
      <formula>"NotPaid"</formula>
    </cfRule>
    <cfRule type="cellIs" dxfId="3" priority="5453" operator="equal">
      <formula>"NotPaid"</formula>
    </cfRule>
    <cfRule type="cellIs" dxfId="3" priority="5434" operator="equal">
      <formula>"NotPaid"</formula>
    </cfRule>
    <cfRule type="cellIs" dxfId="3" priority="5433" operator="equal">
      <formula>"NotPaid"</formula>
    </cfRule>
    <cfRule type="cellIs" dxfId="3" priority="5432" operator="equal">
      <formula>"NotPaid"</formula>
    </cfRule>
    <cfRule type="cellIs" dxfId="3" priority="5423" operator="equal">
      <formula>"NotPaid"</formula>
    </cfRule>
    <cfRule type="cellIs" dxfId="3" priority="5422" operator="equal">
      <formula>"NotPaid"</formula>
    </cfRule>
    <cfRule type="cellIs" dxfId="3" priority="5421" operator="equal">
      <formula>"NotPaid"</formula>
    </cfRule>
    <cfRule type="cellIs" dxfId="3" priority="5411" operator="equal">
      <formula>"NotPaid"</formula>
    </cfRule>
    <cfRule type="cellIs" dxfId="3" priority="5410" operator="equal">
      <formula>"NotPaid"</formula>
    </cfRule>
    <cfRule type="cellIs" dxfId="3" priority="5409" operator="equal">
      <formula>"NotPaid"</formula>
    </cfRule>
    <cfRule type="cellIs" dxfId="3" priority="5399" operator="equal">
      <formula>"NotPaid"</formula>
    </cfRule>
    <cfRule type="cellIs" dxfId="3" priority="5398" operator="equal">
      <formula>"NotPaid"</formula>
    </cfRule>
    <cfRule type="cellIs" dxfId="3" priority="5397" operator="equal">
      <formula>"NotPaid"</formula>
    </cfRule>
    <cfRule type="cellIs" dxfId="3" priority="5388" operator="equal">
      <formula>"NotPaid"</formula>
    </cfRule>
    <cfRule type="cellIs" dxfId="3" priority="5387" operator="equal">
      <formula>"NotPaid"</formula>
    </cfRule>
    <cfRule type="cellIs" dxfId="3" priority="5386" operator="equal">
      <formula>"NotPaid"</formula>
    </cfRule>
    <cfRule type="cellIs" dxfId="3" priority="5377" operator="equal">
      <formula>"NotPaid"</formula>
    </cfRule>
    <cfRule type="cellIs" dxfId="3" priority="5068" operator="equal">
      <formula>"NotPaid"</formula>
    </cfRule>
    <cfRule type="cellIs" dxfId="3" priority="5067" operator="equal">
      <formula>"NotPaid"</formula>
    </cfRule>
    <cfRule type="cellIs" dxfId="3" priority="5023" operator="equal">
      <formula>"NotPaid"</formula>
    </cfRule>
    <cfRule type="cellIs" dxfId="3" priority="5022" operator="equal">
      <formula>"NotPaid"</formula>
    </cfRule>
    <cfRule type="cellIs" dxfId="3" priority="4892" operator="equal">
      <formula>"NotPaid"</formula>
    </cfRule>
    <cfRule type="cellIs" dxfId="3" priority="4891" operator="equal">
      <formula>"NotPaid"</formula>
    </cfRule>
    <cfRule type="cellIs" dxfId="3" priority="4890" operator="equal">
      <formula>"NotPaid"</formula>
    </cfRule>
    <cfRule type="cellIs" dxfId="3" priority="4881" operator="equal">
      <formula>"NotPaid"</formula>
    </cfRule>
    <cfRule type="cellIs" dxfId="3" priority="4880" operator="equal">
      <formula>"NotPaid"</formula>
    </cfRule>
    <cfRule type="cellIs" dxfId="3" priority="4879" operator="equal">
      <formula>"NotPaid"</formula>
    </cfRule>
    <cfRule type="cellIs" dxfId="3" priority="4870" operator="equal">
      <formula>"NotPaid"</formula>
    </cfRule>
    <cfRule type="cellIs" dxfId="3" priority="4869" operator="equal">
      <formula>"NotPaid"</formula>
    </cfRule>
    <cfRule type="cellIs" dxfId="3" priority="4868" operator="equal">
      <formula>"NotPaid"</formula>
    </cfRule>
    <cfRule type="cellIs" dxfId="3" priority="4859" operator="equal">
      <formula>"NotPaid"</formula>
    </cfRule>
    <cfRule type="cellIs" dxfId="3" priority="4858" operator="equal">
      <formula>"NotPaid"</formula>
    </cfRule>
    <cfRule type="cellIs" dxfId="3" priority="4857" operator="equal">
      <formula>"NotPaid"</formula>
    </cfRule>
    <cfRule type="cellIs" dxfId="3" priority="4847" operator="equal">
      <formula>"NotPaid"</formula>
    </cfRule>
    <cfRule type="cellIs" dxfId="3" priority="4846" operator="equal">
      <formula>"NotPaid"</formula>
    </cfRule>
    <cfRule type="cellIs" dxfId="3" priority="4845" operator="equal">
      <formula>"NotPaid"</formula>
    </cfRule>
  </conditionalFormatting>
  <conditionalFormatting sqref="F25">
    <cfRule type="cellIs" dxfId="3" priority="5373" operator="equal">
      <formula>"NotPaid"</formula>
    </cfRule>
    <cfRule type="cellIs" dxfId="3" priority="5371" operator="equal">
      <formula>"NotPaid"</formula>
    </cfRule>
    <cfRule type="cellIs" dxfId="3" priority="5358" operator="equal">
      <formula>"NotPaid"</formula>
    </cfRule>
    <cfRule type="cellIs" dxfId="3" priority="5357" operator="equal">
      <formula>"NotPaid"</formula>
    </cfRule>
    <cfRule type="cellIs" dxfId="3" priority="5356" operator="equal">
      <formula>"NotPaid"</formula>
    </cfRule>
    <cfRule type="cellIs" dxfId="3" priority="5347" operator="equal">
      <formula>"NotPaid"</formula>
    </cfRule>
    <cfRule type="cellIs" dxfId="3" priority="5346" operator="equal">
      <formula>"NotPaid"</formula>
    </cfRule>
    <cfRule type="cellIs" dxfId="3" priority="5345" operator="equal">
      <formula>"NotPaid"</formula>
    </cfRule>
    <cfRule type="cellIs" dxfId="3" priority="5336" operator="equal">
      <formula>"NotPaid"</formula>
    </cfRule>
    <cfRule type="cellIs" dxfId="3" priority="5335" operator="equal">
      <formula>"NotPaid"</formula>
    </cfRule>
    <cfRule type="cellIs" dxfId="3" priority="5334" operator="equal">
      <formula>"NotPaid"</formula>
    </cfRule>
    <cfRule type="cellIs" dxfId="3" priority="5325" operator="equal">
      <formula>"NotPaid"</formula>
    </cfRule>
    <cfRule type="cellIs" dxfId="3" priority="5324" operator="equal">
      <formula>"NotPaid"</formula>
    </cfRule>
    <cfRule type="cellIs" dxfId="3" priority="5323" operator="equal">
      <formula>"NotPaid"</formula>
    </cfRule>
    <cfRule type="cellIs" dxfId="3" priority="5313" operator="equal">
      <formula>"NotPaid"</formula>
    </cfRule>
    <cfRule type="cellIs" dxfId="3" priority="5312" operator="equal">
      <formula>"NotPaid"</formula>
    </cfRule>
    <cfRule type="cellIs" dxfId="3" priority="5311" operator="equal">
      <formula>"NotPaid"</formula>
    </cfRule>
    <cfRule type="cellIs" dxfId="3" priority="5372" operator="equal">
      <formula>"NotPaid"</formula>
    </cfRule>
    <cfRule type="cellIs" dxfId="3" priority="5064" operator="equal">
      <formula>"NotPaid"</formula>
    </cfRule>
    <cfRule type="cellIs" dxfId="3" priority="5063" operator="equal">
      <formula>"NotPaid"</formula>
    </cfRule>
    <cfRule type="cellIs" dxfId="3" priority="5062" operator="equal">
      <formula>"NotPaid"</formula>
    </cfRule>
    <cfRule type="cellIs" dxfId="3" priority="5049" operator="equal">
      <formula>"NotPaid"</formula>
    </cfRule>
    <cfRule type="cellIs" dxfId="3" priority="5048" operator="equal">
      <formula>"NotPaid"</formula>
    </cfRule>
    <cfRule type="cellIs" dxfId="3" priority="5047" operator="equal">
      <formula>"NotPaid"</formula>
    </cfRule>
    <cfRule type="cellIs" dxfId="3" priority="5034" operator="equal">
      <formula>"NotPaid"</formula>
    </cfRule>
    <cfRule type="cellIs" dxfId="3" priority="5025" operator="equal">
      <formula>"NotPaid"</formula>
    </cfRule>
    <cfRule type="cellIs" dxfId="3" priority="5019" operator="equal">
      <formula>"NotPaid"</formula>
    </cfRule>
    <cfRule type="cellIs" dxfId="3" priority="5018" operator="equal">
      <formula>"NotPaid"</formula>
    </cfRule>
    <cfRule type="cellIs" dxfId="3" priority="5017" operator="equal">
      <formula>"NotPaid"</formula>
    </cfRule>
    <cfRule type="cellIs" dxfId="3" priority="5007" operator="equal">
      <formula>"NotPaid"</formula>
    </cfRule>
    <cfRule type="cellIs" dxfId="3" priority="5006" operator="equal">
      <formula>"NotPaid"</formula>
    </cfRule>
    <cfRule type="cellIs" dxfId="3" priority="5005" operator="equal">
      <formula>"NotPaid"</formula>
    </cfRule>
    <cfRule type="cellIs" dxfId="3" priority="4993" operator="equal">
      <formula>"NotPaid"</formula>
    </cfRule>
    <cfRule type="cellIs" dxfId="3" priority="4992" operator="equal">
      <formula>"NotPaid"</formula>
    </cfRule>
    <cfRule type="cellIs" dxfId="3" priority="4991" operator="equal">
      <formula>"NotPaid"</formula>
    </cfRule>
    <cfRule type="cellIs" dxfId="3" priority="4981" operator="equal">
      <formula>"NotPaid"</formula>
    </cfRule>
    <cfRule type="cellIs" dxfId="3" priority="4980" operator="equal">
      <formula>"NotPaid"</formula>
    </cfRule>
    <cfRule type="cellIs" dxfId="3" priority="4979" operator="equal">
      <formula>"NotPaid"</formula>
    </cfRule>
    <cfRule type="cellIs" dxfId="3" priority="4966" operator="equal">
      <formula>"NotPaid"</formula>
    </cfRule>
    <cfRule type="cellIs" dxfId="3" priority="4960" operator="equal">
      <formula>"NotPaid"</formula>
    </cfRule>
    <cfRule type="cellIs" dxfId="3" priority="4959" operator="equal">
      <formula>"NotPaid"</formula>
    </cfRule>
    <cfRule type="cellIs" dxfId="3" priority="4958" operator="equal">
      <formula>"NotPaid"</formula>
    </cfRule>
    <cfRule type="cellIs" dxfId="3" priority="4949" operator="equal">
      <formula>"NotPaid"</formula>
    </cfRule>
    <cfRule type="cellIs" dxfId="3" priority="4948" operator="equal">
      <formula>"NotPaid"</formula>
    </cfRule>
    <cfRule type="cellIs" dxfId="3" priority="4947" operator="equal">
      <formula>"NotPaid"</formula>
    </cfRule>
    <cfRule type="cellIs" dxfId="3" priority="4937" operator="equal">
      <formula>"NotPaid"</formula>
    </cfRule>
    <cfRule type="cellIs" dxfId="3" priority="4936" operator="equal">
      <formula>"NotPaid"</formula>
    </cfRule>
    <cfRule type="cellIs" dxfId="3" priority="4935" operator="equal">
      <formula>"NotPaid"</formula>
    </cfRule>
    <cfRule type="cellIs" dxfId="3" priority="4925" operator="equal">
      <formula>"NotPaid"</formula>
    </cfRule>
    <cfRule type="cellIs" dxfId="3" priority="4924" operator="equal">
      <formula>"NotPaid"</formula>
    </cfRule>
    <cfRule type="cellIs" dxfId="3" priority="4923" operator="equal">
      <formula>"NotPaid"</formula>
    </cfRule>
    <cfRule type="cellIs" dxfId="3" priority="4914" operator="equal">
      <formula>"NotPaid"</formula>
    </cfRule>
    <cfRule type="cellIs" dxfId="3" priority="4913" operator="equal">
      <formula>"NotPaid"</formula>
    </cfRule>
    <cfRule type="cellIs" dxfId="3" priority="4912" operator="equal">
      <formula>"NotPaid"</formula>
    </cfRule>
    <cfRule type="cellIs" dxfId="3" priority="4903" operator="equal">
      <formula>"NotPaid"</formula>
    </cfRule>
    <cfRule type="cellIs" dxfId="3" priority="5534" operator="equal">
      <formula>"NotPaid"</formula>
    </cfRule>
    <cfRule type="cellIs" dxfId="3" priority="5533" operator="equal">
      <formula>"NotPaid"</formula>
    </cfRule>
    <cfRule type="cellIs" dxfId="3" priority="5532" operator="equal">
      <formula>"NotPaid"</formula>
    </cfRule>
    <cfRule type="cellIs" dxfId="3" priority="5519" operator="equal">
      <formula>"NotPaid"</formula>
    </cfRule>
    <cfRule type="cellIs" dxfId="3" priority="5518" operator="equal">
      <formula>"NotPaid"</formula>
    </cfRule>
    <cfRule type="cellIs" dxfId="3" priority="5517" operator="equal">
      <formula>"NotPaid"</formula>
    </cfRule>
    <cfRule type="cellIs" dxfId="3" priority="5504" operator="equal">
      <formula>"NotPaid"</formula>
    </cfRule>
    <cfRule type="cellIs" dxfId="3" priority="5495" operator="equal">
      <formula>"NotPaid"</formula>
    </cfRule>
    <cfRule type="cellIs" dxfId="3" priority="5489" operator="equal">
      <formula>"NotPaid"</formula>
    </cfRule>
    <cfRule type="cellIs" dxfId="3" priority="5488" operator="equal">
      <formula>"NotPaid"</formula>
    </cfRule>
    <cfRule type="cellIs" dxfId="3" priority="5487" operator="equal">
      <formula>"NotPaid"</formula>
    </cfRule>
    <cfRule type="cellIs" dxfId="3" priority="5477" operator="equal">
      <formula>"NotPaid"</formula>
    </cfRule>
    <cfRule type="cellIs" dxfId="3" priority="5476" operator="equal">
      <formula>"NotPaid"</formula>
    </cfRule>
    <cfRule type="cellIs" dxfId="3" priority="5475" operator="equal">
      <formula>"NotPaid"</formula>
    </cfRule>
    <cfRule type="cellIs" dxfId="3" priority="5463" operator="equal">
      <formula>"NotPaid"</formula>
    </cfRule>
    <cfRule type="cellIs" dxfId="3" priority="5462" operator="equal">
      <formula>"NotPaid"</formula>
    </cfRule>
    <cfRule type="cellIs" dxfId="3" priority="5461" operator="equal">
      <formula>"NotPaid"</formula>
    </cfRule>
    <cfRule type="cellIs" dxfId="3" priority="5451" operator="equal">
      <formula>"NotPaid"</formula>
    </cfRule>
    <cfRule type="cellIs" dxfId="3" priority="5450" operator="equal">
      <formula>"NotPaid"</formula>
    </cfRule>
    <cfRule type="cellIs" dxfId="3" priority="5449" operator="equal">
      <formula>"NotPaid"</formula>
    </cfRule>
    <cfRule type="cellIs" dxfId="3" priority="5436" operator="equal">
      <formula>"NotPaid"</formula>
    </cfRule>
    <cfRule type="cellIs" dxfId="3" priority="5430" operator="equal">
      <formula>"NotPaid"</formula>
    </cfRule>
    <cfRule type="cellIs" dxfId="3" priority="5429" operator="equal">
      <formula>"NotPaid"</formula>
    </cfRule>
    <cfRule type="cellIs" dxfId="3" priority="5428" operator="equal">
      <formula>"NotPaid"</formula>
    </cfRule>
    <cfRule type="cellIs" dxfId="3" priority="5419" operator="equal">
      <formula>"NotPaid"</formula>
    </cfRule>
    <cfRule type="cellIs" dxfId="3" priority="5418" operator="equal">
      <formula>"NotPaid"</formula>
    </cfRule>
    <cfRule type="cellIs" dxfId="3" priority="5417" operator="equal">
      <formula>"NotPaid"</formula>
    </cfRule>
    <cfRule type="cellIs" dxfId="3" priority="5407" operator="equal">
      <formula>"NotPaid"</formula>
    </cfRule>
    <cfRule type="cellIs" dxfId="3" priority="5406" operator="equal">
      <formula>"NotPaid"</formula>
    </cfRule>
    <cfRule type="cellIs" dxfId="3" priority="5405" operator="equal">
      <formula>"NotPaid"</formula>
    </cfRule>
    <cfRule type="cellIs" dxfId="3" priority="5395" operator="equal">
      <formula>"NotPaid"</formula>
    </cfRule>
    <cfRule type="cellIs" dxfId="3" priority="5394" operator="equal">
      <formula>"NotPaid"</formula>
    </cfRule>
    <cfRule type="cellIs" dxfId="3" priority="5393" operator="equal">
      <formula>"NotPaid"</formula>
    </cfRule>
    <cfRule type="cellIs" dxfId="3" priority="5384" operator="equal">
      <formula>"NotPaid"</formula>
    </cfRule>
    <cfRule type="cellIs" dxfId="3" priority="5383" operator="equal">
      <formula>"NotPaid"</formula>
    </cfRule>
    <cfRule type="cellIs" dxfId="3" priority="5382" operator="equal">
      <formula>"NotPaid"</formula>
    </cfRule>
    <cfRule type="cellIs" dxfId="3" priority="4902" operator="equal">
      <formula>"NotPaid"</formula>
    </cfRule>
    <cfRule type="cellIs" dxfId="3" priority="4901" operator="equal">
      <formula>"NotPaid"</formula>
    </cfRule>
    <cfRule type="cellIs" dxfId="3" priority="4888" operator="equal">
      <formula>"NotPaid"</formula>
    </cfRule>
    <cfRule type="cellIs" dxfId="3" priority="4887" operator="equal">
      <formula>"NotPaid"</formula>
    </cfRule>
    <cfRule type="cellIs" dxfId="3" priority="4886" operator="equal">
      <formula>"NotPaid"</formula>
    </cfRule>
    <cfRule type="cellIs" dxfId="3" priority="4877" operator="equal">
      <formula>"NotPaid"</formula>
    </cfRule>
    <cfRule type="cellIs" dxfId="3" priority="4876" operator="equal">
      <formula>"NotPaid"</formula>
    </cfRule>
    <cfRule type="cellIs" dxfId="3" priority="4875" operator="equal">
      <formula>"NotPaid"</formula>
    </cfRule>
    <cfRule type="cellIs" dxfId="3" priority="4866" operator="equal">
      <formula>"NotPaid"</formula>
    </cfRule>
    <cfRule type="cellIs" dxfId="3" priority="4865" operator="equal">
      <formula>"NotPaid"</formula>
    </cfRule>
    <cfRule type="cellIs" dxfId="3" priority="4864" operator="equal">
      <formula>"NotPaid"</formula>
    </cfRule>
    <cfRule type="cellIs" dxfId="3" priority="4855" operator="equal">
      <formula>"NotPaid"</formula>
    </cfRule>
    <cfRule type="cellIs" dxfId="3" priority="4854" operator="equal">
      <formula>"NotPaid"</formula>
    </cfRule>
    <cfRule type="cellIs" dxfId="3" priority="4853" operator="equal">
      <formula>"NotPaid"</formula>
    </cfRule>
    <cfRule type="cellIs" dxfId="3" priority="4843" operator="equal">
      <formula>"NotPaid"</formula>
    </cfRule>
    <cfRule type="cellIs" dxfId="3" priority="4842" operator="equal">
      <formula>"NotPaid"</formula>
    </cfRule>
    <cfRule type="cellIs" dxfId="3" priority="4841" operator="equal">
      <formula>"NotPaid"</formula>
    </cfRule>
  </conditionalFormatting>
  <conditionalFormatting sqref="F25:G25">
    <cfRule type="expression" dxfId="0" priority="5540" stopIfTrue="1">
      <formula>F25="NotPaid"</formula>
    </cfRule>
    <cfRule type="expression" dxfId="0" priority="5469" stopIfTrue="1">
      <formula>F25="NotPaid"</formula>
    </cfRule>
    <cfRule type="expression" dxfId="0" priority="5425" stopIfTrue="1">
      <formula>F25="NotPaid"</formula>
    </cfRule>
    <cfRule type="expression" dxfId="0" priority="5070" stopIfTrue="1">
      <formula>F25="NotPaid"</formula>
    </cfRule>
    <cfRule type="expression" dxfId="0" priority="4999" stopIfTrue="1">
      <formula>F25="NotPaid"</formula>
    </cfRule>
    <cfRule type="expression" dxfId="0" priority="4955" stopIfTrue="1">
      <formula>F25="NotPaid"</formula>
    </cfRule>
  </conditionalFormatting>
  <conditionalFormatting sqref="G25">
    <cfRule type="cellIs" dxfId="3" priority="5374" operator="equal">
      <formula>"NotPaid"</formula>
    </cfRule>
    <cfRule type="cellIs" dxfId="3" priority="5326" operator="equal">
      <formula>"NotPaid"</formula>
    </cfRule>
    <cfRule type="cellIs" dxfId="3" priority="5314" operator="equal">
      <formula>"NotPaid"</formula>
    </cfRule>
    <cfRule type="cellIs" dxfId="3" priority="5065" operator="equal">
      <formula>"NotPaid"</formula>
    </cfRule>
    <cfRule type="cellIs" dxfId="3" priority="5050" operator="equal">
      <formula>"NotPaid"</formula>
    </cfRule>
    <cfRule type="cellIs" dxfId="3" priority="5020" operator="equal">
      <formula>"NotPaid"</formula>
    </cfRule>
    <cfRule type="cellIs" dxfId="3" priority="5008" operator="equal">
      <formula>"NotPaid"</formula>
    </cfRule>
    <cfRule type="cellIs" dxfId="3" priority="4994" operator="equal">
      <formula>"NotPaid"</formula>
    </cfRule>
    <cfRule type="cellIs" dxfId="3" priority="4982" operator="equal">
      <formula>"NotPaid"</formula>
    </cfRule>
    <cfRule type="cellIs" dxfId="3" priority="4961" operator="equal">
      <formula>"NotPaid"</formula>
    </cfRule>
    <cfRule type="cellIs" dxfId="3" priority="4950" operator="equal">
      <formula>"NotPaid"</formula>
    </cfRule>
    <cfRule type="cellIs" dxfId="3" priority="4938" operator="equal">
      <formula>"NotPaid"</formula>
    </cfRule>
    <cfRule type="cellIs" dxfId="3" priority="4904" operator="equal">
      <formula>"NotPaid"</formula>
    </cfRule>
    <cfRule type="cellIs" dxfId="3" priority="5535" operator="equal">
      <formula>"NotPaid"</formula>
    </cfRule>
    <cfRule type="cellIs" dxfId="3" priority="5520" operator="equal">
      <formula>"NotPaid"</formula>
    </cfRule>
    <cfRule type="cellIs" dxfId="3" priority="5490" operator="equal">
      <formula>"NotPaid"</formula>
    </cfRule>
    <cfRule type="cellIs" dxfId="3" priority="5478" operator="equal">
      <formula>"NotPaid"</formula>
    </cfRule>
    <cfRule type="cellIs" dxfId="3" priority="5464" operator="equal">
      <formula>"NotPaid"</formula>
    </cfRule>
    <cfRule type="cellIs" dxfId="3" priority="5452" operator="equal">
      <formula>"NotPaid"</formula>
    </cfRule>
    <cfRule type="cellIs" dxfId="3" priority="5431" operator="equal">
      <formula>"NotPaid"</formula>
    </cfRule>
    <cfRule type="cellIs" dxfId="3" priority="5420" operator="equal">
      <formula>"NotPaid"</formula>
    </cfRule>
    <cfRule type="cellIs" dxfId="3" priority="5408" operator="equal">
      <formula>"NotPaid"</formula>
    </cfRule>
    <cfRule type="cellIs" dxfId="3" priority="4856" operator="equal">
      <formula>"NotPaid"</formula>
    </cfRule>
    <cfRule type="cellIs" dxfId="3" priority="4844" operator="equal">
      <formula>"NotPaid"</formula>
    </cfRule>
  </conditionalFormatting>
  <conditionalFormatting sqref="G25:N25">
    <cfRule type="cellIs" dxfId="3" priority="5359" operator="equal">
      <formula>"NotPaid"</formula>
    </cfRule>
    <cfRule type="cellIs" dxfId="3" priority="5348" operator="equal">
      <formula>"NotPaid"</formula>
    </cfRule>
    <cfRule type="cellIs" dxfId="3" priority="5337" operator="equal">
      <formula>"NotPaid"</formula>
    </cfRule>
    <cfRule type="cellIs" dxfId="3" priority="5038" operator="equal">
      <formula>"NotPaid"</formula>
    </cfRule>
    <cfRule type="cellIs" dxfId="3" priority="5029" operator="equal">
      <formula>"NotPaid"</formula>
    </cfRule>
    <cfRule type="cellIs" dxfId="3" priority="4970" operator="equal">
      <formula>"NotPaid"</formula>
    </cfRule>
    <cfRule type="cellIs" dxfId="3" priority="4926" operator="equal">
      <formula>"NotPaid"</formula>
    </cfRule>
    <cfRule type="cellIs" dxfId="3" priority="4915" operator="equal">
      <formula>"NotPaid"</formula>
    </cfRule>
    <cfRule type="cellIs" dxfId="3" priority="5508" operator="equal">
      <formula>"NotPaid"</formula>
    </cfRule>
    <cfRule type="cellIs" dxfId="3" priority="5499" operator="equal">
      <formula>"NotPaid"</formula>
    </cfRule>
    <cfRule type="cellIs" dxfId="3" priority="5440" operator="equal">
      <formula>"NotPaid"</formula>
    </cfRule>
    <cfRule type="cellIs" dxfId="3" priority="5396" operator="equal">
      <formula>"NotPaid"</formula>
    </cfRule>
    <cfRule type="cellIs" dxfId="3" priority="5385" operator="equal">
      <formula>"NotPaid"</formula>
    </cfRule>
    <cfRule type="cellIs" dxfId="3" priority="4889" operator="equal">
      <formula>"NotPaid"</formula>
    </cfRule>
    <cfRule type="cellIs" dxfId="3" priority="4878" operator="equal">
      <formula>"NotPaid"</formula>
    </cfRule>
    <cfRule type="cellIs" dxfId="3" priority="4867" operator="equal">
      <formula>"NotPaid"</formula>
    </cfRule>
  </conditionalFormatting>
  <conditionalFormatting sqref="H25:N25">
    <cfRule type="cellIs" dxfId="3" priority="5370" operator="equal">
      <formula>"NotPaid"</formula>
    </cfRule>
    <cfRule type="cellIs" dxfId="3" priority="5322" operator="equal">
      <formula>"NotPaid"</formula>
    </cfRule>
    <cfRule type="cellIs" dxfId="3" priority="5310" operator="equal">
      <formula>"NotPaid"</formula>
    </cfRule>
    <cfRule type="cellIs" dxfId="3" priority="5061" operator="equal">
      <formula>"NotPaid"</formula>
    </cfRule>
    <cfRule type="cellIs" dxfId="3" priority="5046" operator="equal">
      <formula>"NotPaid"</formula>
    </cfRule>
    <cfRule type="cellIs" dxfId="3" priority="5016" operator="equal">
      <formula>"NotPaid"</formula>
    </cfRule>
    <cfRule type="cellIs" dxfId="3" priority="5004" operator="equal">
      <formula>"NotPaid"</formula>
    </cfRule>
    <cfRule type="cellIs" dxfId="3" priority="4990" operator="equal">
      <formula>"NotPaid"</formula>
    </cfRule>
    <cfRule type="cellIs" dxfId="3" priority="4978" operator="equal">
      <formula>"NotPaid"</formula>
    </cfRule>
    <cfRule type="cellIs" dxfId="3" priority="4957" operator="equal">
      <formula>"NotPaid"</formula>
    </cfRule>
    <cfRule type="cellIs" dxfId="3" priority="4946" operator="equal">
      <formula>"NotPaid"</formula>
    </cfRule>
    <cfRule type="cellIs" dxfId="3" priority="4934" operator="equal">
      <formula>"NotPaid"</formula>
    </cfRule>
    <cfRule type="cellIs" dxfId="3" priority="5531" operator="equal">
      <formula>"NotPaid"</formula>
    </cfRule>
    <cfRule type="cellIs" dxfId="3" priority="5516" operator="equal">
      <formula>"NotPaid"</formula>
    </cfRule>
    <cfRule type="cellIs" dxfId="3" priority="5486" operator="equal">
      <formula>"NotPaid"</formula>
    </cfRule>
    <cfRule type="cellIs" dxfId="3" priority="5474" operator="equal">
      <formula>"NotPaid"</formula>
    </cfRule>
    <cfRule type="cellIs" dxfId="3" priority="5460" operator="equal">
      <formula>"NotPaid"</formula>
    </cfRule>
    <cfRule type="cellIs" dxfId="3" priority="5448" operator="equal">
      <formula>"NotPaid"</formula>
    </cfRule>
    <cfRule type="cellIs" dxfId="3" priority="5427" operator="equal">
      <formula>"NotPaid"</formula>
    </cfRule>
    <cfRule type="cellIs" dxfId="3" priority="5416" operator="equal">
      <formula>"NotPaid"</formula>
    </cfRule>
    <cfRule type="cellIs" dxfId="3" priority="5404" operator="equal">
      <formula>"NotPaid"</formula>
    </cfRule>
    <cfRule type="cellIs" dxfId="3" priority="4900" operator="equal">
      <formula>"NotPaid"</formula>
    </cfRule>
    <cfRule type="cellIs" dxfId="3" priority="4852" operator="equal">
      <formula>"NotPaid"</formula>
    </cfRule>
    <cfRule type="cellIs" dxfId="3" priority="4840" operator="equal">
      <formula>"NotPaid"</formula>
    </cfRule>
  </conditionalFormatting>
  <conditionalFormatting sqref="O25">
    <cfRule type="cellIs" dxfId="3" priority="5366" operator="equal">
      <formula>"NotPaid"</formula>
    </cfRule>
    <cfRule type="cellIs" dxfId="3" priority="5330" operator="equal">
      <formula>"NotPaid"</formula>
    </cfRule>
    <cfRule type="cellIs" dxfId="3" priority="5318" operator="equal">
      <formula>"NotPaid"</formula>
    </cfRule>
    <cfRule type="cellIs" dxfId="3" priority="5352" operator="equal">
      <formula>"NotPaid"</formula>
    </cfRule>
    <cfRule type="cellIs" dxfId="3" priority="5341" operator="equal">
      <formula>"NotPaid"</formula>
    </cfRule>
    <cfRule type="cellIs" dxfId="3" priority="5057" operator="equal">
      <formula>"NotPaid"</formula>
    </cfRule>
    <cfRule type="cellIs" dxfId="3" priority="5042" operator="equal">
      <formula>"NotPaid"</formula>
    </cfRule>
    <cfRule type="cellIs" dxfId="3" priority="5033" operator="equal">
      <formula>"NotPaid"</formula>
    </cfRule>
    <cfRule type="cellIs" dxfId="3" priority="5024" operator="equal">
      <formula>"NotPaid"</formula>
    </cfRule>
    <cfRule type="cellIs" dxfId="3" priority="5012" operator="equal">
      <formula>"NotPaid"</formula>
    </cfRule>
    <cfRule type="cellIs" dxfId="3" priority="5000" operator="equal">
      <formula>"NotPaid"</formula>
    </cfRule>
    <cfRule type="cellIs" dxfId="3" priority="4986" operator="equal">
      <formula>"NotPaid"</formula>
    </cfRule>
    <cfRule type="cellIs" dxfId="3" priority="4974" operator="equal">
      <formula>"NotPaid"</formula>
    </cfRule>
    <cfRule type="cellIs" dxfId="3" priority="4965" operator="equal">
      <formula>"NotPaid"</formula>
    </cfRule>
    <cfRule type="cellIs" dxfId="3" priority="4956" operator="equal">
      <formula>"NotPaid"</formula>
    </cfRule>
    <cfRule type="cellIs" dxfId="3" priority="4942" operator="equal">
      <formula>"NotPaid"</formula>
    </cfRule>
    <cfRule type="cellIs" dxfId="3" priority="4930" operator="equal">
      <formula>"NotPaid"</formula>
    </cfRule>
    <cfRule type="cellIs" dxfId="3" priority="4919" operator="equal">
      <formula>"NotPaid"</formula>
    </cfRule>
    <cfRule type="cellIs" dxfId="3" priority="4908" operator="equal">
      <formula>"NotPaid"</formula>
    </cfRule>
    <cfRule type="cellIs" dxfId="3" priority="5527" operator="equal">
      <formula>"NotPaid"</formula>
    </cfRule>
    <cfRule type="cellIs" dxfId="3" priority="5512" operator="equal">
      <formula>"NotPaid"</formula>
    </cfRule>
    <cfRule type="cellIs" dxfId="3" priority="5503" operator="equal">
      <formula>"NotPaid"</formula>
    </cfRule>
    <cfRule type="cellIs" dxfId="3" priority="5494" operator="equal">
      <formula>"NotPaid"</formula>
    </cfRule>
    <cfRule type="cellIs" dxfId="3" priority="5482" operator="equal">
      <formula>"NotPaid"</formula>
    </cfRule>
    <cfRule type="cellIs" dxfId="3" priority="5470" operator="equal">
      <formula>"NotPaid"</formula>
    </cfRule>
    <cfRule type="cellIs" dxfId="3" priority="5456" operator="equal">
      <formula>"NotPaid"</formula>
    </cfRule>
    <cfRule type="cellIs" dxfId="3" priority="5444" operator="equal">
      <formula>"NotPaid"</formula>
    </cfRule>
    <cfRule type="cellIs" dxfId="3" priority="5435" operator="equal">
      <formula>"NotPaid"</formula>
    </cfRule>
    <cfRule type="cellIs" dxfId="3" priority="5426" operator="equal">
      <formula>"NotPaid"</formula>
    </cfRule>
    <cfRule type="cellIs" dxfId="3" priority="5412" operator="equal">
      <formula>"NotPaid"</formula>
    </cfRule>
    <cfRule type="cellIs" dxfId="3" priority="5400" operator="equal">
      <formula>"NotPaid"</formula>
    </cfRule>
    <cfRule type="cellIs" dxfId="3" priority="5389" operator="equal">
      <formula>"NotPaid"</formula>
    </cfRule>
    <cfRule type="cellIs" dxfId="3" priority="5378" operator="equal">
      <formula>"NotPaid"</formula>
    </cfRule>
    <cfRule type="cellIs" dxfId="3" priority="5306" operator="equal">
      <formula>"NotPaid"</formula>
    </cfRule>
    <cfRule type="cellIs" dxfId="3" priority="4896" operator="equal">
      <formula>"NotPaid"</formula>
    </cfRule>
    <cfRule type="cellIs" dxfId="3" priority="4882" operator="equal">
      <formula>"NotPaid"</formula>
    </cfRule>
    <cfRule type="cellIs" dxfId="3" priority="4871" operator="equal">
      <formula>"NotPaid"</formula>
    </cfRule>
    <cfRule type="cellIs" dxfId="3" priority="4860" operator="equal">
      <formula>"NotPaid"</formula>
    </cfRule>
    <cfRule type="cellIs" dxfId="3" priority="4848" operator="equal">
      <formula>"NotPaid"</formula>
    </cfRule>
    <cfRule type="cellIs" dxfId="3" priority="4836" operator="equal">
      <formula>"NotPaid"</formula>
    </cfRule>
  </conditionalFormatting>
  <conditionalFormatting sqref="R25">
    <cfRule type="cellIs" dxfId="3" priority="1591" operator="equal">
      <formula>"NotPaid"</formula>
    </cfRule>
    <cfRule type="cellIs" dxfId="3" priority="1590" operator="equal">
      <formula>"NotPaid"</formula>
    </cfRule>
    <cfRule type="cellIs" dxfId="3" priority="1589" operator="equal">
      <formula>"NotPaid"</formula>
    </cfRule>
    <cfRule type="cellIs" dxfId="3" priority="1588" operator="equal">
      <formula>"NotPaid"</formula>
    </cfRule>
  </conditionalFormatting>
  <conditionalFormatting sqref="S25:U25">
    <cfRule type="cellIs" dxfId="3" priority="1904" operator="equal">
      <formula>"NotPaid"</formula>
    </cfRule>
    <cfRule type="cellIs" dxfId="3" priority="1903" operator="equal">
      <formula>"NotPaid"</formula>
    </cfRule>
    <cfRule type="cellIs" dxfId="3" priority="1902" operator="equal">
      <formula>"NotPaid"</formula>
    </cfRule>
    <cfRule type="cellIs" dxfId="3" priority="1901" operator="equal">
      <formula>"NotPaid"</formula>
    </cfRule>
  </conditionalFormatting>
  <conditionalFormatting sqref="V25:X25">
    <cfRule type="cellIs" dxfId="3" priority="2217" operator="equal">
      <formula>"NotPaid"</formula>
    </cfRule>
    <cfRule type="cellIs" dxfId="3" priority="2216" operator="equal">
      <formula>"NotPaid"</formula>
    </cfRule>
    <cfRule type="cellIs" dxfId="3" priority="2215" operator="equal">
      <formula>"NotPaid"</formula>
    </cfRule>
    <cfRule type="cellIs" dxfId="3" priority="2214" operator="equal">
      <formula>"NotPaid"</formula>
    </cfRule>
  </conditionalFormatting>
  <conditionalFormatting sqref="Y25:AA25">
    <cfRule type="cellIs" dxfId="3" priority="2530" operator="equal">
      <formula>"NotPaid"</formula>
    </cfRule>
    <cfRule type="cellIs" dxfId="3" priority="2529" operator="equal">
      <formula>"NotPaid"</formula>
    </cfRule>
    <cfRule type="cellIs" dxfId="3" priority="2528" operator="equal">
      <formula>"NotPaid"</formula>
    </cfRule>
    <cfRule type="cellIs" dxfId="3" priority="2527" operator="equal">
      <formula>"NotPaid"</formula>
    </cfRule>
  </conditionalFormatting>
  <conditionalFormatting sqref="AK25">
    <cfRule type="expression" dxfId="5" priority="4224" stopIfTrue="1">
      <formula>AK106="not paid"</formula>
    </cfRule>
    <cfRule type="expression" dxfId="7" priority="32676" stopIfTrue="1">
      <formula>OtherSubjects!AK102="not paid"</formula>
    </cfRule>
  </conditionalFormatting>
  <conditionalFormatting sqref="AL25">
    <cfRule type="expression" dxfId="5" priority="4221" stopIfTrue="1">
      <formula>AL25="not paid"</formula>
    </cfRule>
  </conditionalFormatting>
  <conditionalFormatting sqref="AM25">
    <cfRule type="expression" dxfId="5" priority="4222" stopIfTrue="1">
      <formula>AM25="not paid"</formula>
    </cfRule>
  </conditionalFormatting>
  <conditionalFormatting sqref="AN25:AQ25">
    <cfRule type="expression" dxfId="5" priority="4223" stopIfTrue="1">
      <formula>AN94="not paid"</formula>
    </cfRule>
    <cfRule type="expression" dxfId="7" priority="32677" stopIfTrue="1">
      <formula>OtherSubjects!AN90="not paid"</formula>
    </cfRule>
  </conditionalFormatting>
  <conditionalFormatting sqref="B26">
    <cfRule type="expression" dxfId="8" priority="30260" stopIfTrue="1">
      <formula>COUNTIF(Maths!B:B,Maths!B25)&gt;1</formula>
    </cfRule>
  </conditionalFormatting>
  <conditionalFormatting sqref="D26:O26">
    <cfRule type="cellIs" dxfId="3" priority="3600" operator="equal">
      <formula>"NotPaid"</formula>
    </cfRule>
    <cfRule type="cellIs" dxfId="3" priority="3544" operator="equal">
      <formula>"NotPaid"</formula>
    </cfRule>
    <cfRule type="cellIs" dxfId="3" priority="3500" operator="equal">
      <formula>"NotPaid"</formula>
    </cfRule>
  </conditionalFormatting>
  <conditionalFormatting sqref="D26">
    <cfRule type="cellIs" dxfId="3" priority="3591" operator="equal">
      <formula>"NotPaid"</formula>
    </cfRule>
    <cfRule type="cellIs" dxfId="3" priority="3590" operator="equal">
      <formula>"NotPaid"</formula>
    </cfRule>
    <cfRule type="cellIs" dxfId="3" priority="3589" operator="equal">
      <formula>"NotPaid"</formula>
    </cfRule>
    <cfRule type="cellIs" dxfId="3" priority="3587" operator="equal">
      <formula>"NotPaid"</formula>
    </cfRule>
    <cfRule type="cellIs" dxfId="3" priority="3586" operator="equal">
      <formula>"NotPaid"</formula>
    </cfRule>
    <cfRule type="cellIs" dxfId="3" priority="3585" operator="equal">
      <formula>"NotPaid"</formula>
    </cfRule>
    <cfRule type="cellIs" dxfId="3" priority="3578" operator="equal">
      <formula>"NotPaid"</formula>
    </cfRule>
    <cfRule type="cellIs" dxfId="3" priority="3577" operator="equal">
      <formula>"NotPaid"</formula>
    </cfRule>
    <cfRule type="cellIs" dxfId="3" priority="3576" operator="equal">
      <formula>"NotPaid"</formula>
    </cfRule>
    <cfRule type="cellIs" dxfId="3" priority="3561" operator="equal">
      <formula>"NotPaid"</formula>
    </cfRule>
    <cfRule type="cellIs" dxfId="3" priority="3560" operator="equal">
      <formula>"NotPaid"</formula>
    </cfRule>
    <cfRule type="cellIs" dxfId="3" priority="3559" operator="equal">
      <formula>"NotPaid"</formula>
    </cfRule>
    <cfRule type="cellIs" dxfId="3" priority="3549" operator="equal">
      <formula>"NotPaid"</formula>
    </cfRule>
    <cfRule type="cellIs" dxfId="3" priority="3548" operator="equal">
      <formula>"NotPaid"</formula>
    </cfRule>
    <cfRule type="cellIs" dxfId="3" priority="3547" operator="equal">
      <formula>"NotPaid"</formula>
    </cfRule>
    <cfRule type="cellIs" dxfId="3" priority="3535" operator="equal">
      <formula>"NotPaid"</formula>
    </cfRule>
    <cfRule type="cellIs" dxfId="3" priority="3534" operator="equal">
      <formula>"NotPaid"</formula>
    </cfRule>
    <cfRule type="cellIs" dxfId="3" priority="3533" operator="equal">
      <formula>"NotPaid"</formula>
    </cfRule>
    <cfRule type="cellIs" dxfId="3" priority="3523" operator="equal">
      <formula>"NotPaid"</formula>
    </cfRule>
    <cfRule type="cellIs" dxfId="3" priority="3522" operator="equal">
      <formula>"NotPaid"</formula>
    </cfRule>
    <cfRule type="cellIs" dxfId="3" priority="3521" operator="equal">
      <formula>"NotPaid"</formula>
    </cfRule>
    <cfRule type="cellIs" dxfId="3" priority="3519" operator="equal">
      <formula>"NotPaid"</formula>
    </cfRule>
    <cfRule type="cellIs" dxfId="3" priority="3518" operator="equal">
      <formula>"NotPaid"</formula>
    </cfRule>
    <cfRule type="cellIs" dxfId="3" priority="3517" operator="equal">
      <formula>"NotPaid"</formula>
    </cfRule>
    <cfRule type="cellIs" dxfId="3" priority="3491" operator="equal">
      <formula>"NotPaid"</formula>
    </cfRule>
    <cfRule type="cellIs" dxfId="3" priority="3490" operator="equal">
      <formula>"NotPaid"</formula>
    </cfRule>
    <cfRule type="cellIs" dxfId="3" priority="3489" operator="equal">
      <formula>"NotPaid"</formula>
    </cfRule>
    <cfRule type="cellIs" dxfId="3" priority="3479" operator="equal">
      <formula>"NotPaid"</formula>
    </cfRule>
    <cfRule type="cellIs" dxfId="3" priority="3478" operator="equal">
      <formula>"NotPaid"</formula>
    </cfRule>
    <cfRule type="cellIs" dxfId="3" priority="3477" operator="equal">
      <formula>"NotPaid"</formula>
    </cfRule>
    <cfRule type="cellIs" dxfId="3" priority="3468" operator="equal">
      <formula>"NotPaid"</formula>
    </cfRule>
    <cfRule type="cellIs" dxfId="3" priority="3467" operator="equal">
      <formula>"NotPaid"</formula>
    </cfRule>
    <cfRule type="cellIs" dxfId="3" priority="3466" operator="equal">
      <formula>"NotPaid"</formula>
    </cfRule>
    <cfRule type="cellIs" dxfId="3" priority="3457" operator="equal">
      <formula>"NotPaid"</formula>
    </cfRule>
    <cfRule type="cellIs" dxfId="3" priority="3456" operator="equal">
      <formula>"NotPaid"</formula>
    </cfRule>
    <cfRule type="cellIs" dxfId="3" priority="3455" operator="equal">
      <formula>"NotPaid"</formula>
    </cfRule>
    <cfRule type="cellIs" dxfId="3" priority="3445" operator="equal">
      <formula>"NotPaid"</formula>
    </cfRule>
    <cfRule type="cellIs" dxfId="3" priority="3444" operator="equal">
      <formula>"NotPaid"</formula>
    </cfRule>
    <cfRule type="cellIs" dxfId="3" priority="3443" operator="equal">
      <formula>"NotPaid"</formula>
    </cfRule>
    <cfRule type="cellIs" dxfId="3" priority="3441" operator="equal">
      <formula>"NotPaid"</formula>
    </cfRule>
    <cfRule type="cellIs" dxfId="3" priority="3440" operator="equal">
      <formula>"NotPaid"</formula>
    </cfRule>
    <cfRule type="cellIs" dxfId="3" priority="3439" operator="equal">
      <formula>"NotPaid"</formula>
    </cfRule>
    <cfRule type="cellIs" dxfId="3" priority="3431" operator="equal">
      <formula>"NotPaid"</formula>
    </cfRule>
    <cfRule type="cellIs" dxfId="3" priority="3430" operator="equal">
      <formula>"NotPaid"</formula>
    </cfRule>
    <cfRule type="cellIs" dxfId="3" priority="3429" operator="equal">
      <formula>"NotPaid"</formula>
    </cfRule>
    <cfRule type="cellIs" dxfId="3" priority="3420" operator="equal">
      <formula>"NotPaid"</formula>
    </cfRule>
    <cfRule type="cellIs" dxfId="3" priority="3419" operator="equal">
      <formula>"NotPaid"</formula>
    </cfRule>
    <cfRule type="cellIs" dxfId="3" priority="3418" operator="equal">
      <formula>"NotPaid"</formula>
    </cfRule>
    <cfRule type="cellIs" dxfId="3" priority="3409" operator="equal">
      <formula>"NotPaid"</formula>
    </cfRule>
    <cfRule type="cellIs" dxfId="3" priority="3408" operator="equal">
      <formula>"NotPaid"</formula>
    </cfRule>
    <cfRule type="cellIs" dxfId="3" priority="3407" operator="equal">
      <formula>"NotPaid"</formula>
    </cfRule>
    <cfRule type="cellIs" dxfId="3" priority="3397" operator="equal">
      <formula>"NotPaid"</formula>
    </cfRule>
    <cfRule type="cellIs" dxfId="3" priority="3396" operator="equal">
      <formula>"NotPaid"</formula>
    </cfRule>
    <cfRule type="cellIs" dxfId="3" priority="3395" operator="equal">
      <formula>"NotPaid"</formula>
    </cfRule>
    <cfRule type="cellIs" dxfId="3" priority="3385" operator="equal">
      <formula>"NotPaid"</formula>
    </cfRule>
    <cfRule type="cellIs" dxfId="3" priority="3384" operator="equal">
      <formula>"NotPaid"</formula>
    </cfRule>
    <cfRule type="cellIs" dxfId="3" priority="3383" operator="equal">
      <formula>"NotPaid"</formula>
    </cfRule>
  </conditionalFormatting>
  <conditionalFormatting sqref="D26:E26">
    <cfRule type="cellIs" dxfId="3" priority="3583" operator="equal">
      <formula>"NotPaid"</formula>
    </cfRule>
    <cfRule type="cellIs" dxfId="3" priority="3582" operator="equal">
      <formula>"NotPaid"</formula>
    </cfRule>
    <cfRule type="cellIs" dxfId="3" priority="3581" operator="equal">
      <formula>"NotPaid"</formula>
    </cfRule>
    <cfRule type="cellIs" dxfId="3" priority="3574" operator="equal">
      <formula>"NotPaid"</formula>
    </cfRule>
    <cfRule type="cellIs" dxfId="3" priority="3573" operator="equal">
      <formula>"NotPaid"</formula>
    </cfRule>
    <cfRule type="cellIs" dxfId="3" priority="3572" operator="equal">
      <formula>"NotPaid"</formula>
    </cfRule>
    <cfRule type="cellIs" dxfId="3" priority="3515" operator="equal">
      <formula>"NotPaid"</formula>
    </cfRule>
    <cfRule type="cellIs" dxfId="3" priority="3514" operator="equal">
      <formula>"NotPaid"</formula>
    </cfRule>
    <cfRule type="cellIs" dxfId="3" priority="3513" operator="equal">
      <formula>"NotPaid"</formula>
    </cfRule>
  </conditionalFormatting>
  <conditionalFormatting sqref="E26">
    <cfRule type="cellIs" dxfId="3" priority="3599" operator="equal">
      <formula>"NotPaid"</formula>
    </cfRule>
    <cfRule type="cellIs" dxfId="3" priority="3598" operator="equal">
      <formula>"NotPaid"</formula>
    </cfRule>
    <cfRule type="cellIs" dxfId="3" priority="3597" operator="equal">
      <formula>"NotPaid"</formula>
    </cfRule>
    <cfRule type="cellIs" dxfId="3" priority="3569" operator="equal">
      <formula>"NotPaid"</formula>
    </cfRule>
    <cfRule type="cellIs" dxfId="3" priority="3568" operator="equal">
      <formula>"NotPaid"</formula>
    </cfRule>
    <cfRule type="cellIs" dxfId="3" priority="3567" operator="equal">
      <formula>"NotPaid"</formula>
    </cfRule>
    <cfRule type="cellIs" dxfId="3" priority="3557" operator="equal">
      <formula>"NotPaid"</formula>
    </cfRule>
    <cfRule type="cellIs" dxfId="3" priority="3556" operator="equal">
      <formula>"NotPaid"</formula>
    </cfRule>
    <cfRule type="cellIs" dxfId="3" priority="3555" operator="equal">
      <formula>"NotPaid"</formula>
    </cfRule>
    <cfRule type="cellIs" dxfId="3" priority="3543" operator="equal">
      <formula>"NotPaid"</formula>
    </cfRule>
    <cfRule type="cellIs" dxfId="3" priority="3542" operator="equal">
      <formula>"NotPaid"</formula>
    </cfRule>
    <cfRule type="cellIs" dxfId="3" priority="3541" operator="equal">
      <formula>"NotPaid"</formula>
    </cfRule>
    <cfRule type="cellIs" dxfId="3" priority="3531" operator="equal">
      <formula>"NotPaid"</formula>
    </cfRule>
    <cfRule type="cellIs" dxfId="3" priority="3530" operator="equal">
      <formula>"NotPaid"</formula>
    </cfRule>
    <cfRule type="cellIs" dxfId="3" priority="3529" operator="equal">
      <formula>"NotPaid"</formula>
    </cfRule>
    <cfRule type="cellIs" dxfId="3" priority="3510" operator="equal">
      <formula>"NotPaid"</formula>
    </cfRule>
    <cfRule type="cellIs" dxfId="3" priority="3509" operator="equal">
      <formula>"NotPaid"</formula>
    </cfRule>
    <cfRule type="cellIs" dxfId="3" priority="3508" operator="equal">
      <formula>"NotPaid"</formula>
    </cfRule>
    <cfRule type="cellIs" dxfId="3" priority="3499" operator="equal">
      <formula>"NotPaid"</formula>
    </cfRule>
    <cfRule type="cellIs" dxfId="3" priority="3498" operator="equal">
      <formula>"NotPaid"</formula>
    </cfRule>
    <cfRule type="cellIs" dxfId="3" priority="3497" operator="equal">
      <formula>"NotPaid"</formula>
    </cfRule>
    <cfRule type="cellIs" dxfId="3" priority="3487" operator="equal">
      <formula>"NotPaid"</formula>
    </cfRule>
    <cfRule type="cellIs" dxfId="3" priority="3486" operator="equal">
      <formula>"NotPaid"</formula>
    </cfRule>
    <cfRule type="cellIs" dxfId="3" priority="3485" operator="equal">
      <formula>"NotPaid"</formula>
    </cfRule>
    <cfRule type="cellIs" dxfId="3" priority="3475" operator="equal">
      <formula>"NotPaid"</formula>
    </cfRule>
    <cfRule type="cellIs" dxfId="3" priority="3474" operator="equal">
      <formula>"NotPaid"</formula>
    </cfRule>
    <cfRule type="cellIs" dxfId="3" priority="3473" operator="equal">
      <formula>"NotPaid"</formula>
    </cfRule>
    <cfRule type="cellIs" dxfId="3" priority="3464" operator="equal">
      <formula>"NotPaid"</formula>
    </cfRule>
    <cfRule type="cellIs" dxfId="3" priority="3463" operator="equal">
      <formula>"NotPaid"</formula>
    </cfRule>
    <cfRule type="cellIs" dxfId="3" priority="3462" operator="equal">
      <formula>"NotPaid"</formula>
    </cfRule>
    <cfRule type="cellIs" dxfId="3" priority="3453" operator="equal">
      <formula>"NotPaid"</formula>
    </cfRule>
    <cfRule type="cellIs" dxfId="3" priority="3452" operator="equal">
      <formula>"NotPaid"</formula>
    </cfRule>
    <cfRule type="cellIs" dxfId="3" priority="3451" operator="equal">
      <formula>"NotPaid"</formula>
    </cfRule>
    <cfRule type="cellIs" dxfId="3" priority="3438" operator="equal">
      <formula>"NotPaid"</formula>
    </cfRule>
    <cfRule type="cellIs" dxfId="3" priority="3437" operator="equal">
      <formula>"NotPaid"</formula>
    </cfRule>
    <cfRule type="cellIs" dxfId="3" priority="3436" operator="equal">
      <formula>"NotPaid"</formula>
    </cfRule>
    <cfRule type="cellIs" dxfId="3" priority="3427" operator="equal">
      <formula>"NotPaid"</formula>
    </cfRule>
    <cfRule type="cellIs" dxfId="3" priority="3426" operator="equal">
      <formula>"NotPaid"</formula>
    </cfRule>
    <cfRule type="cellIs" dxfId="3" priority="3425" operator="equal">
      <formula>"NotPaid"</formula>
    </cfRule>
    <cfRule type="cellIs" dxfId="3" priority="3416" operator="equal">
      <formula>"NotPaid"</formula>
    </cfRule>
    <cfRule type="cellIs" dxfId="3" priority="3415" operator="equal">
      <formula>"NotPaid"</formula>
    </cfRule>
    <cfRule type="cellIs" dxfId="3" priority="3414" operator="equal">
      <formula>"NotPaid"</formula>
    </cfRule>
    <cfRule type="cellIs" dxfId="3" priority="3405" operator="equal">
      <formula>"NotPaid"</formula>
    </cfRule>
    <cfRule type="cellIs" dxfId="3" priority="3404" operator="equal">
      <formula>"NotPaid"</formula>
    </cfRule>
    <cfRule type="cellIs" dxfId="3" priority="3403" operator="equal">
      <formula>"NotPaid"</formula>
    </cfRule>
    <cfRule type="cellIs" dxfId="3" priority="3393" operator="equal">
      <formula>"NotPaid"</formula>
    </cfRule>
    <cfRule type="cellIs" dxfId="3" priority="3392" operator="equal">
      <formula>"NotPaid"</formula>
    </cfRule>
    <cfRule type="cellIs" dxfId="3" priority="3391" operator="equal">
      <formula>"NotPaid"</formula>
    </cfRule>
  </conditionalFormatting>
  <conditionalFormatting sqref="F26">
    <cfRule type="cellIs" dxfId="3" priority="3595" operator="equal">
      <formula>"NotPaid"</formula>
    </cfRule>
    <cfRule type="cellIs" dxfId="3" priority="3594" operator="equal">
      <formula>"NotPaid"</formula>
    </cfRule>
    <cfRule type="cellIs" dxfId="3" priority="3593" operator="equal">
      <formula>"NotPaid"</formula>
    </cfRule>
    <cfRule type="cellIs" dxfId="3" priority="3580" operator="equal">
      <formula>"NotPaid"</formula>
    </cfRule>
    <cfRule type="cellIs" dxfId="3" priority="3571" operator="equal">
      <formula>"NotPaid"</formula>
    </cfRule>
    <cfRule type="cellIs" dxfId="3" priority="3565" operator="equal">
      <formula>"NotPaid"</formula>
    </cfRule>
    <cfRule type="cellIs" dxfId="3" priority="3564" operator="equal">
      <formula>"NotPaid"</formula>
    </cfRule>
    <cfRule type="cellIs" dxfId="3" priority="3563" operator="equal">
      <formula>"NotPaid"</formula>
    </cfRule>
    <cfRule type="cellIs" dxfId="3" priority="3553" operator="equal">
      <formula>"NotPaid"</formula>
    </cfRule>
    <cfRule type="cellIs" dxfId="3" priority="3552" operator="equal">
      <formula>"NotPaid"</formula>
    </cfRule>
    <cfRule type="cellIs" dxfId="3" priority="3551" operator="equal">
      <formula>"NotPaid"</formula>
    </cfRule>
    <cfRule type="cellIs" dxfId="3" priority="3539" operator="equal">
      <formula>"NotPaid"</formula>
    </cfRule>
    <cfRule type="cellIs" dxfId="3" priority="3538" operator="equal">
      <formula>"NotPaid"</formula>
    </cfRule>
    <cfRule type="cellIs" dxfId="3" priority="3537" operator="equal">
      <formula>"NotPaid"</formula>
    </cfRule>
    <cfRule type="cellIs" dxfId="3" priority="3527" operator="equal">
      <formula>"NotPaid"</formula>
    </cfRule>
    <cfRule type="cellIs" dxfId="3" priority="3526" operator="equal">
      <formula>"NotPaid"</formula>
    </cfRule>
    <cfRule type="cellIs" dxfId="3" priority="3525" operator="equal">
      <formula>"NotPaid"</formula>
    </cfRule>
    <cfRule type="cellIs" dxfId="3" priority="3512" operator="equal">
      <formula>"NotPaid"</formula>
    </cfRule>
    <cfRule type="cellIs" dxfId="3" priority="3506" operator="equal">
      <formula>"NotPaid"</formula>
    </cfRule>
    <cfRule type="cellIs" dxfId="3" priority="3505" operator="equal">
      <formula>"NotPaid"</formula>
    </cfRule>
    <cfRule type="cellIs" dxfId="3" priority="3504" operator="equal">
      <formula>"NotPaid"</formula>
    </cfRule>
    <cfRule type="cellIs" dxfId="3" priority="3495" operator="equal">
      <formula>"NotPaid"</formula>
    </cfRule>
    <cfRule type="cellIs" dxfId="3" priority="3494" operator="equal">
      <formula>"NotPaid"</formula>
    </cfRule>
    <cfRule type="cellIs" dxfId="3" priority="3493" operator="equal">
      <formula>"NotPaid"</formula>
    </cfRule>
    <cfRule type="cellIs" dxfId="3" priority="3483" operator="equal">
      <formula>"NotPaid"</formula>
    </cfRule>
    <cfRule type="cellIs" dxfId="3" priority="3482" operator="equal">
      <formula>"NotPaid"</formula>
    </cfRule>
    <cfRule type="cellIs" dxfId="3" priority="3481" operator="equal">
      <formula>"NotPaid"</formula>
    </cfRule>
    <cfRule type="cellIs" dxfId="3" priority="3471" operator="equal">
      <formula>"NotPaid"</formula>
    </cfRule>
    <cfRule type="cellIs" dxfId="3" priority="3470" operator="equal">
      <formula>"NotPaid"</formula>
    </cfRule>
    <cfRule type="cellIs" dxfId="3" priority="3469" operator="equal">
      <formula>"NotPaid"</formula>
    </cfRule>
    <cfRule type="cellIs" dxfId="3" priority="3460" operator="equal">
      <formula>"NotPaid"</formula>
    </cfRule>
    <cfRule type="cellIs" dxfId="3" priority="3459" operator="equal">
      <formula>"NotPaid"</formula>
    </cfRule>
    <cfRule type="cellIs" dxfId="3" priority="3458" operator="equal">
      <formula>"NotPaid"</formula>
    </cfRule>
    <cfRule type="cellIs" dxfId="3" priority="3449" operator="equal">
      <formula>"NotPaid"</formula>
    </cfRule>
    <cfRule type="cellIs" dxfId="3" priority="3448" operator="equal">
      <formula>"NotPaid"</formula>
    </cfRule>
    <cfRule type="cellIs" dxfId="3" priority="3447" operator="equal">
      <formula>"NotPaid"</formula>
    </cfRule>
    <cfRule type="cellIs" dxfId="3" priority="3434" operator="equal">
      <formula>"NotPaid"</formula>
    </cfRule>
    <cfRule type="cellIs" dxfId="3" priority="3433" operator="equal">
      <formula>"NotPaid"</formula>
    </cfRule>
    <cfRule type="cellIs" dxfId="3" priority="3432" operator="equal">
      <formula>"NotPaid"</formula>
    </cfRule>
    <cfRule type="cellIs" dxfId="3" priority="3423" operator="equal">
      <formula>"NotPaid"</formula>
    </cfRule>
    <cfRule type="cellIs" dxfId="3" priority="3422" operator="equal">
      <formula>"NotPaid"</formula>
    </cfRule>
    <cfRule type="cellIs" dxfId="3" priority="3421" operator="equal">
      <formula>"NotPaid"</formula>
    </cfRule>
    <cfRule type="cellIs" dxfId="3" priority="3412" operator="equal">
      <formula>"NotPaid"</formula>
    </cfRule>
    <cfRule type="cellIs" dxfId="3" priority="3411" operator="equal">
      <formula>"NotPaid"</formula>
    </cfRule>
    <cfRule type="cellIs" dxfId="3" priority="3410" operator="equal">
      <formula>"NotPaid"</formula>
    </cfRule>
    <cfRule type="cellIs" dxfId="3" priority="3401" operator="equal">
      <formula>"NotPaid"</formula>
    </cfRule>
    <cfRule type="cellIs" dxfId="3" priority="3400" operator="equal">
      <formula>"NotPaid"</formula>
    </cfRule>
    <cfRule type="cellIs" dxfId="3" priority="3399" operator="equal">
      <formula>"NotPaid"</formula>
    </cfRule>
    <cfRule type="cellIs" dxfId="3" priority="3389" operator="equal">
      <formula>"NotPaid"</formula>
    </cfRule>
    <cfRule type="cellIs" dxfId="3" priority="3388" operator="equal">
      <formula>"NotPaid"</formula>
    </cfRule>
    <cfRule type="cellIs" dxfId="3" priority="3387" operator="equal">
      <formula>"NotPaid"</formula>
    </cfRule>
  </conditionalFormatting>
  <conditionalFormatting sqref="F26:G26">
    <cfRule type="expression" dxfId="8" priority="3603" stopIfTrue="1">
      <formula>AND(TODAY()&gt;VLOOKUP(Maths!$B25,RegistrationDetails,MathsColumn,FALSE),Maths!F25="NotPaid")</formula>
    </cfRule>
    <cfRule type="expression" dxfId="8" priority="3601" stopIfTrue="1">
      <formula>Maths!F25="NotPaid"</formula>
    </cfRule>
  </conditionalFormatting>
  <conditionalFormatting sqref="G26">
    <cfRule type="cellIs" dxfId="3" priority="3596" operator="equal">
      <formula>"NotPaid"</formula>
    </cfRule>
    <cfRule type="cellIs" dxfId="3" priority="3566" operator="equal">
      <formula>"NotPaid"</formula>
    </cfRule>
    <cfRule type="cellIs" dxfId="3" priority="3554" operator="equal">
      <formula>"NotPaid"</formula>
    </cfRule>
    <cfRule type="cellIs" dxfId="3" priority="3540" operator="equal">
      <formula>"NotPaid"</formula>
    </cfRule>
    <cfRule type="cellIs" dxfId="3" priority="3528" operator="equal">
      <formula>"NotPaid"</formula>
    </cfRule>
    <cfRule type="cellIs" dxfId="3" priority="3507" operator="equal">
      <formula>"NotPaid"</formula>
    </cfRule>
    <cfRule type="cellIs" dxfId="3" priority="3496" operator="equal">
      <formula>"NotPaid"</formula>
    </cfRule>
    <cfRule type="cellIs" dxfId="3" priority="3484" operator="equal">
      <formula>"NotPaid"</formula>
    </cfRule>
    <cfRule type="cellIs" dxfId="3" priority="3450" operator="equal">
      <formula>"NotPaid"</formula>
    </cfRule>
    <cfRule type="cellIs" dxfId="3" priority="3402" operator="equal">
      <formula>"NotPaid"</formula>
    </cfRule>
    <cfRule type="cellIs" dxfId="3" priority="3390" operator="equal">
      <formula>"NotPaid"</formula>
    </cfRule>
  </conditionalFormatting>
  <conditionalFormatting sqref="G26:N26">
    <cfRule type="cellIs" dxfId="3" priority="3584" operator="equal">
      <formula>"NotPaid"</formula>
    </cfRule>
    <cfRule type="cellIs" dxfId="3" priority="3575" operator="equal">
      <formula>"NotPaid"</formula>
    </cfRule>
    <cfRule type="cellIs" dxfId="3" priority="3516" operator="equal">
      <formula>"NotPaid"</formula>
    </cfRule>
    <cfRule type="cellIs" dxfId="3" priority="3472" operator="equal">
      <formula>"NotPaid"</formula>
    </cfRule>
    <cfRule type="cellIs" dxfId="3" priority="3461" operator="equal">
      <formula>"NotPaid"</formula>
    </cfRule>
    <cfRule type="cellIs" dxfId="3" priority="3435" operator="equal">
      <formula>"NotPaid"</formula>
    </cfRule>
    <cfRule type="cellIs" dxfId="3" priority="3424" operator="equal">
      <formula>"NotPaid"</formula>
    </cfRule>
    <cfRule type="cellIs" dxfId="3" priority="3413" operator="equal">
      <formula>"NotPaid"</formula>
    </cfRule>
  </conditionalFormatting>
  <conditionalFormatting sqref="H26:N26">
    <cfRule type="cellIs" dxfId="3" priority="3592" operator="equal">
      <formula>"NotPaid"</formula>
    </cfRule>
    <cfRule type="cellIs" dxfId="3" priority="3562" operator="equal">
      <formula>"NotPaid"</formula>
    </cfRule>
    <cfRule type="cellIs" dxfId="3" priority="3550" operator="equal">
      <formula>"NotPaid"</formula>
    </cfRule>
    <cfRule type="cellIs" dxfId="3" priority="3536" operator="equal">
      <formula>"NotPaid"</formula>
    </cfRule>
    <cfRule type="cellIs" dxfId="3" priority="3524" operator="equal">
      <formula>"NotPaid"</formula>
    </cfRule>
    <cfRule type="cellIs" dxfId="3" priority="3503" operator="equal">
      <formula>"NotPaid"</formula>
    </cfRule>
    <cfRule type="cellIs" dxfId="3" priority="3492" operator="equal">
      <formula>"NotPaid"</formula>
    </cfRule>
    <cfRule type="cellIs" dxfId="3" priority="3480" operator="equal">
      <formula>"NotPaid"</formula>
    </cfRule>
    <cfRule type="cellIs" dxfId="3" priority="3446" operator="equal">
      <formula>"NotPaid"</formula>
    </cfRule>
    <cfRule type="cellIs" dxfId="3" priority="3398" operator="equal">
      <formula>"NotPaid"</formula>
    </cfRule>
    <cfRule type="cellIs" dxfId="3" priority="3386" operator="equal">
      <formula>"NotPaid"</formula>
    </cfRule>
  </conditionalFormatting>
  <conditionalFormatting sqref="O26">
    <cfRule type="cellIs" dxfId="3" priority="3588" operator="equal">
      <formula>"NotPaid"</formula>
    </cfRule>
    <cfRule type="cellIs" dxfId="3" priority="3579" operator="equal">
      <formula>"NotPaid"</formula>
    </cfRule>
    <cfRule type="cellIs" dxfId="3" priority="3570" operator="equal">
      <formula>"NotPaid"</formula>
    </cfRule>
    <cfRule type="cellIs" dxfId="3" priority="3558" operator="equal">
      <formula>"NotPaid"</formula>
    </cfRule>
    <cfRule type="cellIs" dxfId="3" priority="3546" operator="equal">
      <formula>"NotPaid"</formula>
    </cfRule>
    <cfRule type="cellIs" dxfId="3" priority="3532" operator="equal">
      <formula>"NotPaid"</formula>
    </cfRule>
    <cfRule type="cellIs" dxfId="3" priority="3520" operator="equal">
      <formula>"NotPaid"</formula>
    </cfRule>
    <cfRule type="cellIs" dxfId="3" priority="3511" operator="equal">
      <formula>"NotPaid"</formula>
    </cfRule>
    <cfRule type="cellIs" dxfId="3" priority="3502" operator="equal">
      <formula>"NotPaid"</formula>
    </cfRule>
    <cfRule type="cellIs" dxfId="3" priority="3488" operator="equal">
      <formula>"NotPaid"</formula>
    </cfRule>
    <cfRule type="cellIs" dxfId="3" priority="3476" operator="equal">
      <formula>"NotPaid"</formula>
    </cfRule>
    <cfRule type="cellIs" dxfId="3" priority="3465" operator="equal">
      <formula>"NotPaid"</formula>
    </cfRule>
    <cfRule type="cellIs" dxfId="3" priority="3454" operator="equal">
      <formula>"NotPaid"</formula>
    </cfRule>
    <cfRule type="cellIs" dxfId="3" priority="3442" operator="equal">
      <formula>"NotPaid"</formula>
    </cfRule>
    <cfRule type="cellIs" dxfId="3" priority="3428" operator="equal">
      <formula>"NotPaid"</formula>
    </cfRule>
    <cfRule type="cellIs" dxfId="3" priority="3417" operator="equal">
      <formula>"NotPaid"</formula>
    </cfRule>
    <cfRule type="cellIs" dxfId="3" priority="3406" operator="equal">
      <formula>"NotPaid"</formula>
    </cfRule>
    <cfRule type="cellIs" dxfId="3" priority="3394" operator="equal">
      <formula>"NotPaid"</formula>
    </cfRule>
    <cfRule type="cellIs" dxfId="3" priority="3382" operator="equal">
      <formula>"NotPaid"</formula>
    </cfRule>
  </conditionalFormatting>
  <conditionalFormatting sqref="R26">
    <cfRule type="cellIs" dxfId="3" priority="1577" operator="equal">
      <formula>"NotPaid"</formula>
    </cfRule>
    <cfRule type="cellIs" dxfId="3" priority="1572" operator="equal">
      <formula>"NotPaid"</formula>
    </cfRule>
    <cfRule type="cellIs" dxfId="3" priority="1547" operator="equal">
      <formula>"NotPaid"</formula>
    </cfRule>
    <cfRule type="cellIs" dxfId="3" priority="1532" operator="equal">
      <formula>"NotPaid"</formula>
    </cfRule>
  </conditionalFormatting>
  <conditionalFormatting sqref="S26:U26">
    <cfRule type="cellIs" dxfId="3" priority="1890" operator="equal">
      <formula>"NotPaid"</formula>
    </cfRule>
    <cfRule type="cellIs" dxfId="3" priority="1885" operator="equal">
      <formula>"NotPaid"</formula>
    </cfRule>
    <cfRule type="cellIs" dxfId="3" priority="1860" operator="equal">
      <formula>"NotPaid"</formula>
    </cfRule>
    <cfRule type="cellIs" dxfId="3" priority="1845" operator="equal">
      <formula>"NotPaid"</formula>
    </cfRule>
  </conditionalFormatting>
  <conditionalFormatting sqref="V26:X26">
    <cfRule type="cellIs" dxfId="3" priority="2203" operator="equal">
      <formula>"NotPaid"</formula>
    </cfRule>
    <cfRule type="cellIs" dxfId="3" priority="2198" operator="equal">
      <formula>"NotPaid"</formula>
    </cfRule>
    <cfRule type="cellIs" dxfId="3" priority="2173" operator="equal">
      <formula>"NotPaid"</formula>
    </cfRule>
    <cfRule type="cellIs" dxfId="3" priority="2158" operator="equal">
      <formula>"NotPaid"</formula>
    </cfRule>
  </conditionalFormatting>
  <conditionalFormatting sqref="Y26:AA26">
    <cfRule type="cellIs" dxfId="3" priority="2516" operator="equal">
      <formula>"NotPaid"</formula>
    </cfRule>
    <cfRule type="cellIs" dxfId="3" priority="2511" operator="equal">
      <formula>"NotPaid"</formula>
    </cfRule>
    <cfRule type="cellIs" dxfId="3" priority="2486" operator="equal">
      <formula>"NotPaid"</formula>
    </cfRule>
    <cfRule type="cellIs" dxfId="3" priority="2471" operator="equal">
      <formula>"NotPaid"</formula>
    </cfRule>
  </conditionalFormatting>
  <conditionalFormatting sqref="AE26">
    <cfRule type="expression" dxfId="5" priority="4229" stopIfTrue="1">
      <formula>AE26="NotPaid"</formula>
    </cfRule>
  </conditionalFormatting>
  <conditionalFormatting sqref="AF26">
    <cfRule type="expression" dxfId="5" priority="4227" stopIfTrue="1">
      <formula>AF26="not paid"</formula>
    </cfRule>
  </conditionalFormatting>
  <conditionalFormatting sqref="AG26:AQ26">
    <cfRule type="expression" dxfId="5" priority="4220" stopIfTrue="1">
      <formula>AG26="not paid"</formula>
    </cfRule>
  </conditionalFormatting>
  <conditionalFormatting sqref="D27:O27">
    <cfRule type="cellIs" dxfId="3" priority="4834" operator="equal">
      <formula>"NotPaid"</formula>
    </cfRule>
    <cfRule type="cellIs" dxfId="3" priority="4763" operator="equal">
      <formula>"NotPaid"</formula>
    </cfRule>
    <cfRule type="cellIs" dxfId="3" priority="4719" operator="equal">
      <formula>"NotPaid"</formula>
    </cfRule>
    <cfRule type="cellIs" dxfId="3" priority="4599" operator="equal">
      <formula>"NotPaid"</formula>
    </cfRule>
    <cfRule type="cellIs" dxfId="3" priority="4528" operator="equal">
      <formula>"NotPaid"</formula>
    </cfRule>
    <cfRule type="cellIs" dxfId="3" priority="4484" operator="equal">
      <formula>"NotPaid"</formula>
    </cfRule>
  </conditionalFormatting>
  <conditionalFormatting sqref="D27">
    <cfRule type="cellIs" dxfId="3" priority="4825" operator="equal">
      <formula>"NotPaid"</formula>
    </cfRule>
    <cfRule type="cellIs" dxfId="3" priority="4824" operator="equal">
      <formula>"NotPaid"</formula>
    </cfRule>
    <cfRule type="cellIs" dxfId="3" priority="4823" operator="equal">
      <formula>"NotPaid"</formula>
    </cfRule>
    <cfRule type="cellIs" dxfId="3" priority="4821" operator="equal">
      <formula>"NotPaid"</formula>
    </cfRule>
    <cfRule type="cellIs" dxfId="3" priority="4820" operator="equal">
      <formula>"NotPaid"</formula>
    </cfRule>
    <cfRule type="cellIs" dxfId="3" priority="4819" operator="equal">
      <formula>"NotPaid"</formula>
    </cfRule>
    <cfRule type="cellIs" dxfId="3" priority="4810" operator="equal">
      <formula>"NotPaid"</formula>
    </cfRule>
    <cfRule type="cellIs" dxfId="3" priority="4809" operator="equal">
      <formula>"NotPaid"</formula>
    </cfRule>
    <cfRule type="cellIs" dxfId="3" priority="4808" operator="equal">
      <formula>"NotPaid"</formula>
    </cfRule>
    <cfRule type="cellIs" dxfId="3" priority="4806" operator="equal">
      <formula>"NotPaid"</formula>
    </cfRule>
    <cfRule type="cellIs" dxfId="3" priority="4805" operator="equal">
      <formula>"NotPaid"</formula>
    </cfRule>
    <cfRule type="cellIs" dxfId="3" priority="4804" operator="equal">
      <formula>"NotPaid"</formula>
    </cfRule>
    <cfRule type="cellIs" dxfId="3" priority="4797" operator="equal">
      <formula>"NotPaid"</formula>
    </cfRule>
    <cfRule type="cellIs" dxfId="3" priority="4796" operator="equal">
      <formula>"NotPaid"</formula>
    </cfRule>
    <cfRule type="cellIs" dxfId="3" priority="4795" operator="equal">
      <formula>"NotPaid"</formula>
    </cfRule>
    <cfRule type="cellIs" dxfId="3" priority="4780" operator="equal">
      <formula>"NotPaid"</formula>
    </cfRule>
    <cfRule type="cellIs" dxfId="3" priority="4779" operator="equal">
      <formula>"NotPaid"</formula>
    </cfRule>
    <cfRule type="cellIs" dxfId="3" priority="4778" operator="equal">
      <formula>"NotPaid"</formula>
    </cfRule>
    <cfRule type="cellIs" dxfId="3" priority="4768" operator="equal">
      <formula>"NotPaid"</formula>
    </cfRule>
    <cfRule type="cellIs" dxfId="3" priority="4767" operator="equal">
      <formula>"NotPaid"</formula>
    </cfRule>
    <cfRule type="cellIs" dxfId="3" priority="4766" operator="equal">
      <formula>"NotPaid"</formula>
    </cfRule>
    <cfRule type="cellIs" dxfId="3" priority="4754" operator="equal">
      <formula>"NotPaid"</formula>
    </cfRule>
    <cfRule type="cellIs" dxfId="3" priority="4753" operator="equal">
      <formula>"NotPaid"</formula>
    </cfRule>
    <cfRule type="cellIs" dxfId="3" priority="4752" operator="equal">
      <formula>"NotPaid"</formula>
    </cfRule>
    <cfRule type="cellIs" dxfId="3" priority="4742" operator="equal">
      <formula>"NotPaid"</formula>
    </cfRule>
    <cfRule type="cellIs" dxfId="3" priority="4741" operator="equal">
      <formula>"NotPaid"</formula>
    </cfRule>
    <cfRule type="cellIs" dxfId="3" priority="4740" operator="equal">
      <formula>"NotPaid"</formula>
    </cfRule>
    <cfRule type="cellIs" dxfId="3" priority="4738" operator="equal">
      <formula>"NotPaid"</formula>
    </cfRule>
    <cfRule type="cellIs" dxfId="3" priority="4737" operator="equal">
      <formula>"NotPaid"</formula>
    </cfRule>
    <cfRule type="cellIs" dxfId="3" priority="4736" operator="equal">
      <formula>"NotPaid"</formula>
    </cfRule>
    <cfRule type="cellIs" dxfId="3" priority="4710" operator="equal">
      <formula>"NotPaid"</formula>
    </cfRule>
    <cfRule type="cellIs" dxfId="3" priority="4709" operator="equal">
      <formula>"NotPaid"</formula>
    </cfRule>
    <cfRule type="cellIs" dxfId="3" priority="4708" operator="equal">
      <formula>"NotPaid"</formula>
    </cfRule>
    <cfRule type="cellIs" dxfId="3" priority="4698" operator="equal">
      <formula>"NotPaid"</formula>
    </cfRule>
    <cfRule type="cellIs" dxfId="3" priority="4697" operator="equal">
      <formula>"NotPaid"</formula>
    </cfRule>
    <cfRule type="cellIs" dxfId="3" priority="4696" operator="equal">
      <formula>"NotPaid"</formula>
    </cfRule>
    <cfRule type="cellIs" dxfId="3" priority="4687" operator="equal">
      <formula>"NotPaid"</formula>
    </cfRule>
    <cfRule type="cellIs" dxfId="3" priority="4686" operator="equal">
      <formula>"NotPaid"</formula>
    </cfRule>
    <cfRule type="cellIs" dxfId="3" priority="4685" operator="equal">
      <formula>"NotPaid"</formula>
    </cfRule>
    <cfRule type="cellIs" dxfId="3" priority="4676" operator="equal">
      <formula>"NotPaid"</formula>
    </cfRule>
    <cfRule type="cellIs" dxfId="3" priority="4675" operator="equal">
      <formula>"NotPaid"</formula>
    </cfRule>
    <cfRule type="cellIs" dxfId="3" priority="4674" operator="equal">
      <formula>"NotPaid"</formula>
    </cfRule>
    <cfRule type="cellIs" dxfId="3" priority="4664" operator="equal">
      <formula>"NotPaid"</formula>
    </cfRule>
    <cfRule type="cellIs" dxfId="3" priority="4663" operator="equal">
      <formula>"NotPaid"</formula>
    </cfRule>
    <cfRule type="cellIs" dxfId="3" priority="4662" operator="equal">
      <formula>"NotPaid"</formula>
    </cfRule>
    <cfRule type="cellIs" dxfId="3" priority="4660" operator="equal">
      <formula>"NotPaid"</formula>
    </cfRule>
    <cfRule type="cellIs" dxfId="3" priority="4659" operator="equal">
      <formula>"NotPaid"</formula>
    </cfRule>
    <cfRule type="cellIs" dxfId="3" priority="4658" operator="equal">
      <formula>"NotPaid"</formula>
    </cfRule>
    <cfRule type="cellIs" dxfId="3" priority="4650" operator="equal">
      <formula>"NotPaid"</formula>
    </cfRule>
    <cfRule type="cellIs" dxfId="3" priority="4649" operator="equal">
      <formula>"NotPaid"</formula>
    </cfRule>
    <cfRule type="cellIs" dxfId="3" priority="4648" operator="equal">
      <formula>"NotPaid"</formula>
    </cfRule>
    <cfRule type="cellIs" dxfId="3" priority="4639" operator="equal">
      <formula>"NotPaid"</formula>
    </cfRule>
    <cfRule type="cellIs" dxfId="3" priority="4638" operator="equal">
      <formula>"NotPaid"</formula>
    </cfRule>
    <cfRule type="cellIs" dxfId="3" priority="4637" operator="equal">
      <formula>"NotPaid"</formula>
    </cfRule>
    <cfRule type="cellIs" dxfId="3" priority="4628" operator="equal">
      <formula>"NotPaid"</formula>
    </cfRule>
    <cfRule type="cellIs" dxfId="3" priority="4627" operator="equal">
      <formula>"NotPaid"</formula>
    </cfRule>
    <cfRule type="cellIs" dxfId="3" priority="4626" operator="equal">
      <formula>"NotPaid"</formula>
    </cfRule>
    <cfRule type="cellIs" dxfId="3" priority="4616" operator="equal">
      <formula>"NotPaid"</formula>
    </cfRule>
    <cfRule type="cellIs" dxfId="3" priority="4615" operator="equal">
      <formula>"NotPaid"</formula>
    </cfRule>
    <cfRule type="cellIs" dxfId="3" priority="4614" operator="equal">
      <formula>"NotPaid"</formula>
    </cfRule>
    <cfRule type="cellIs" dxfId="3" priority="4604" operator="equal">
      <formula>"NotPaid"</formula>
    </cfRule>
    <cfRule type="cellIs" dxfId="3" priority="4603" operator="equal">
      <formula>"NotPaid"</formula>
    </cfRule>
    <cfRule type="cellIs" dxfId="3" priority="4602" operator="equal">
      <formula>"NotPaid"</formula>
    </cfRule>
    <cfRule type="cellIs" dxfId="3" priority="4590" operator="equal">
      <formula>"NotPaid"</formula>
    </cfRule>
    <cfRule type="cellIs" dxfId="3" priority="4589" operator="equal">
      <formula>"NotPaid"</formula>
    </cfRule>
    <cfRule type="cellIs" dxfId="3" priority="4588" operator="equal">
      <formula>"NotPaid"</formula>
    </cfRule>
    <cfRule type="cellIs" dxfId="3" priority="4586" operator="equal">
      <formula>"NotPaid"</formula>
    </cfRule>
    <cfRule type="cellIs" dxfId="3" priority="4585" operator="equal">
      <formula>"NotPaid"</formula>
    </cfRule>
    <cfRule type="cellIs" dxfId="3" priority="4584" operator="equal">
      <formula>"NotPaid"</formula>
    </cfRule>
    <cfRule type="cellIs" dxfId="3" priority="4575" operator="equal">
      <formula>"NotPaid"</formula>
    </cfRule>
    <cfRule type="cellIs" dxfId="3" priority="4574" operator="equal">
      <formula>"NotPaid"</formula>
    </cfRule>
    <cfRule type="cellIs" dxfId="3" priority="4573" operator="equal">
      <formula>"NotPaid"</formula>
    </cfRule>
    <cfRule type="cellIs" dxfId="3" priority="4571" operator="equal">
      <formula>"NotPaid"</formula>
    </cfRule>
    <cfRule type="cellIs" dxfId="3" priority="4570" operator="equal">
      <formula>"NotPaid"</formula>
    </cfRule>
    <cfRule type="cellIs" dxfId="3" priority="4569" operator="equal">
      <formula>"NotPaid"</formula>
    </cfRule>
    <cfRule type="cellIs" dxfId="3" priority="4562" operator="equal">
      <formula>"NotPaid"</formula>
    </cfRule>
    <cfRule type="cellIs" dxfId="3" priority="4561" operator="equal">
      <formula>"NotPaid"</formula>
    </cfRule>
    <cfRule type="cellIs" dxfId="3" priority="4560" operator="equal">
      <formula>"NotPaid"</formula>
    </cfRule>
    <cfRule type="cellIs" dxfId="3" priority="4545" operator="equal">
      <formula>"NotPaid"</formula>
    </cfRule>
    <cfRule type="cellIs" dxfId="3" priority="4544" operator="equal">
      <formula>"NotPaid"</formula>
    </cfRule>
    <cfRule type="cellIs" dxfId="3" priority="4543" operator="equal">
      <formula>"NotPaid"</formula>
    </cfRule>
    <cfRule type="cellIs" dxfId="3" priority="4533" operator="equal">
      <formula>"NotPaid"</formula>
    </cfRule>
    <cfRule type="cellIs" dxfId="3" priority="4532" operator="equal">
      <formula>"NotPaid"</formula>
    </cfRule>
    <cfRule type="cellIs" dxfId="3" priority="4531" operator="equal">
      <formula>"NotPaid"</formula>
    </cfRule>
    <cfRule type="cellIs" dxfId="3" priority="4519" operator="equal">
      <formula>"NotPaid"</formula>
    </cfRule>
    <cfRule type="cellIs" dxfId="3" priority="4518" operator="equal">
      <formula>"NotPaid"</formula>
    </cfRule>
    <cfRule type="cellIs" dxfId="3" priority="4517" operator="equal">
      <formula>"NotPaid"</formula>
    </cfRule>
    <cfRule type="cellIs" dxfId="3" priority="4507" operator="equal">
      <formula>"NotPaid"</formula>
    </cfRule>
    <cfRule type="cellIs" dxfId="3" priority="4506" operator="equal">
      <formula>"NotPaid"</formula>
    </cfRule>
    <cfRule type="cellIs" dxfId="3" priority="4505" operator="equal">
      <formula>"NotPaid"</formula>
    </cfRule>
    <cfRule type="cellIs" dxfId="3" priority="4503" operator="equal">
      <formula>"NotPaid"</formula>
    </cfRule>
    <cfRule type="cellIs" dxfId="3" priority="4502" operator="equal">
      <formula>"NotPaid"</formula>
    </cfRule>
    <cfRule type="cellIs" dxfId="3" priority="4501" operator="equal">
      <formula>"NotPaid"</formula>
    </cfRule>
    <cfRule type="cellIs" dxfId="3" priority="4475" operator="equal">
      <formula>"NotPaid"</formula>
    </cfRule>
    <cfRule type="cellIs" dxfId="3" priority="4474" operator="equal">
      <formula>"NotPaid"</formula>
    </cfRule>
    <cfRule type="cellIs" dxfId="3" priority="4473" operator="equal">
      <formula>"NotPaid"</formula>
    </cfRule>
    <cfRule type="cellIs" dxfId="3" priority="4463" operator="equal">
      <formula>"NotPaid"</formula>
    </cfRule>
    <cfRule type="cellIs" dxfId="3" priority="4462" operator="equal">
      <formula>"NotPaid"</formula>
    </cfRule>
    <cfRule type="cellIs" dxfId="3" priority="4461" operator="equal">
      <formula>"NotPaid"</formula>
    </cfRule>
    <cfRule type="cellIs" dxfId="3" priority="4452" operator="equal">
      <formula>"NotPaid"</formula>
    </cfRule>
    <cfRule type="cellIs" dxfId="3" priority="4451" operator="equal">
      <formula>"NotPaid"</formula>
    </cfRule>
    <cfRule type="cellIs" dxfId="3" priority="4450" operator="equal">
      <formula>"NotPaid"</formula>
    </cfRule>
    <cfRule type="cellIs" dxfId="3" priority="4441" operator="equal">
      <formula>"NotPaid"</formula>
    </cfRule>
    <cfRule type="cellIs" dxfId="3" priority="4440" operator="equal">
      <formula>"NotPaid"</formula>
    </cfRule>
    <cfRule type="cellIs" dxfId="3" priority="4439" operator="equal">
      <formula>"NotPaid"</formula>
    </cfRule>
    <cfRule type="cellIs" dxfId="3" priority="4429" operator="equal">
      <formula>"NotPaid"</formula>
    </cfRule>
    <cfRule type="cellIs" dxfId="3" priority="4428" operator="equal">
      <formula>"NotPaid"</formula>
    </cfRule>
    <cfRule type="cellIs" dxfId="3" priority="4427" operator="equal">
      <formula>"NotPaid"</formula>
    </cfRule>
    <cfRule type="cellIs" dxfId="3" priority="4425" operator="equal">
      <formula>"NotPaid"</formula>
    </cfRule>
    <cfRule type="cellIs" dxfId="3" priority="4424" operator="equal">
      <formula>"NotPaid"</formula>
    </cfRule>
    <cfRule type="cellIs" dxfId="3" priority="4423" operator="equal">
      <formula>"NotPaid"</formula>
    </cfRule>
    <cfRule type="cellIs" dxfId="3" priority="4415" operator="equal">
      <formula>"NotPaid"</formula>
    </cfRule>
    <cfRule type="cellIs" dxfId="3" priority="4414" operator="equal">
      <formula>"NotPaid"</formula>
    </cfRule>
    <cfRule type="cellIs" dxfId="3" priority="4413" operator="equal">
      <formula>"NotPaid"</formula>
    </cfRule>
    <cfRule type="cellIs" dxfId="3" priority="4404" operator="equal">
      <formula>"NotPaid"</formula>
    </cfRule>
    <cfRule type="cellIs" dxfId="3" priority="4403" operator="equal">
      <formula>"NotPaid"</formula>
    </cfRule>
    <cfRule type="cellIs" dxfId="3" priority="4402" operator="equal">
      <formula>"NotPaid"</formula>
    </cfRule>
    <cfRule type="cellIs" dxfId="3" priority="4393" operator="equal">
      <formula>"NotPaid"</formula>
    </cfRule>
    <cfRule type="cellIs" dxfId="3" priority="4392" operator="equal">
      <formula>"NotPaid"</formula>
    </cfRule>
    <cfRule type="cellIs" dxfId="3" priority="4391" operator="equal">
      <formula>"NotPaid"</formula>
    </cfRule>
    <cfRule type="cellIs" dxfId="3" priority="4381" operator="equal">
      <formula>"NotPaid"</formula>
    </cfRule>
    <cfRule type="cellIs" dxfId="3" priority="4380" operator="equal">
      <formula>"NotPaid"</formula>
    </cfRule>
    <cfRule type="cellIs" dxfId="3" priority="4379" operator="equal">
      <formula>"NotPaid"</formula>
    </cfRule>
    <cfRule type="cellIs" dxfId="3" priority="4369" operator="equal">
      <formula>"NotPaid"</formula>
    </cfRule>
    <cfRule type="cellIs" dxfId="3" priority="4368" operator="equal">
      <formula>"NotPaid"</formula>
    </cfRule>
    <cfRule type="cellIs" dxfId="3" priority="4367" operator="equal">
      <formula>"NotPaid"</formula>
    </cfRule>
  </conditionalFormatting>
  <conditionalFormatting sqref="D27:E27">
    <cfRule type="cellIs" dxfId="3" priority="4802" operator="equal">
      <formula>"NotPaid"</formula>
    </cfRule>
    <cfRule type="cellIs" dxfId="3" priority="4801" operator="equal">
      <formula>"NotPaid"</formula>
    </cfRule>
    <cfRule type="cellIs" dxfId="3" priority="4800" operator="equal">
      <formula>"NotPaid"</formula>
    </cfRule>
    <cfRule type="cellIs" dxfId="3" priority="4793" operator="equal">
      <formula>"NotPaid"</formula>
    </cfRule>
    <cfRule type="cellIs" dxfId="3" priority="4792" operator="equal">
      <formula>"NotPaid"</formula>
    </cfRule>
    <cfRule type="cellIs" dxfId="3" priority="4791" operator="equal">
      <formula>"NotPaid"</formula>
    </cfRule>
    <cfRule type="cellIs" dxfId="3" priority="4734" operator="equal">
      <formula>"NotPaid"</formula>
    </cfRule>
    <cfRule type="cellIs" dxfId="3" priority="4733" operator="equal">
      <formula>"NotPaid"</formula>
    </cfRule>
    <cfRule type="cellIs" dxfId="3" priority="4732" operator="equal">
      <formula>"NotPaid"</formula>
    </cfRule>
    <cfRule type="cellIs" dxfId="3" priority="4567" operator="equal">
      <formula>"NotPaid"</formula>
    </cfRule>
    <cfRule type="cellIs" dxfId="3" priority="4566" operator="equal">
      <formula>"NotPaid"</formula>
    </cfRule>
    <cfRule type="cellIs" dxfId="3" priority="4565" operator="equal">
      <formula>"NotPaid"</formula>
    </cfRule>
    <cfRule type="cellIs" dxfId="3" priority="4558" operator="equal">
      <formula>"NotPaid"</formula>
    </cfRule>
    <cfRule type="cellIs" dxfId="3" priority="4557" operator="equal">
      <formula>"NotPaid"</formula>
    </cfRule>
    <cfRule type="cellIs" dxfId="3" priority="4556" operator="equal">
      <formula>"NotPaid"</formula>
    </cfRule>
    <cfRule type="cellIs" dxfId="3" priority="4499" operator="equal">
      <formula>"NotPaid"</formula>
    </cfRule>
    <cfRule type="cellIs" dxfId="3" priority="4498" operator="equal">
      <formula>"NotPaid"</formula>
    </cfRule>
    <cfRule type="cellIs" dxfId="3" priority="4497" operator="equal">
      <formula>"NotPaid"</formula>
    </cfRule>
  </conditionalFormatting>
  <conditionalFormatting sqref="E27">
    <cfRule type="cellIs" dxfId="3" priority="4833" operator="equal">
      <formula>"NotPaid"</formula>
    </cfRule>
    <cfRule type="cellIs" dxfId="3" priority="4832" operator="equal">
      <formula>"NotPaid"</formula>
    </cfRule>
    <cfRule type="cellIs" dxfId="3" priority="4831" operator="equal">
      <formula>"NotPaid"</formula>
    </cfRule>
    <cfRule type="cellIs" dxfId="3" priority="4818" operator="equal">
      <formula>"NotPaid"</formula>
    </cfRule>
    <cfRule type="cellIs" dxfId="3" priority="4817" operator="equal">
      <formula>"NotPaid"</formula>
    </cfRule>
    <cfRule type="cellIs" dxfId="3" priority="4816" operator="equal">
      <formula>"NotPaid"</formula>
    </cfRule>
    <cfRule type="cellIs" dxfId="3" priority="4788" operator="equal">
      <formula>"NotPaid"</formula>
    </cfRule>
    <cfRule type="cellIs" dxfId="3" priority="4787" operator="equal">
      <formula>"NotPaid"</formula>
    </cfRule>
    <cfRule type="cellIs" dxfId="3" priority="4786" operator="equal">
      <formula>"NotPaid"</formula>
    </cfRule>
    <cfRule type="cellIs" dxfId="3" priority="4776" operator="equal">
      <formula>"NotPaid"</formula>
    </cfRule>
    <cfRule type="cellIs" dxfId="3" priority="4775" operator="equal">
      <formula>"NotPaid"</formula>
    </cfRule>
    <cfRule type="cellIs" dxfId="3" priority="4774" operator="equal">
      <formula>"NotPaid"</formula>
    </cfRule>
    <cfRule type="cellIs" dxfId="3" priority="4762" operator="equal">
      <formula>"NotPaid"</formula>
    </cfRule>
    <cfRule type="cellIs" dxfId="3" priority="4761" operator="equal">
      <formula>"NotPaid"</formula>
    </cfRule>
    <cfRule type="cellIs" dxfId="3" priority="4760" operator="equal">
      <formula>"NotPaid"</formula>
    </cfRule>
    <cfRule type="cellIs" dxfId="3" priority="4750" operator="equal">
      <formula>"NotPaid"</formula>
    </cfRule>
    <cfRule type="cellIs" dxfId="3" priority="4749" operator="equal">
      <formula>"NotPaid"</formula>
    </cfRule>
    <cfRule type="cellIs" dxfId="3" priority="4748" operator="equal">
      <formula>"NotPaid"</formula>
    </cfRule>
    <cfRule type="cellIs" dxfId="3" priority="4729" operator="equal">
      <formula>"NotPaid"</formula>
    </cfRule>
    <cfRule type="cellIs" dxfId="3" priority="4728" operator="equal">
      <formula>"NotPaid"</formula>
    </cfRule>
    <cfRule type="cellIs" dxfId="3" priority="4727" operator="equal">
      <formula>"NotPaid"</formula>
    </cfRule>
    <cfRule type="cellIs" dxfId="3" priority="4718" operator="equal">
      <formula>"NotPaid"</formula>
    </cfRule>
    <cfRule type="cellIs" dxfId="3" priority="4717" operator="equal">
      <formula>"NotPaid"</formula>
    </cfRule>
    <cfRule type="cellIs" dxfId="3" priority="4716" operator="equal">
      <formula>"NotPaid"</formula>
    </cfRule>
    <cfRule type="cellIs" dxfId="3" priority="4706" operator="equal">
      <formula>"NotPaid"</formula>
    </cfRule>
    <cfRule type="cellIs" dxfId="3" priority="4705" operator="equal">
      <formula>"NotPaid"</formula>
    </cfRule>
    <cfRule type="cellIs" dxfId="3" priority="4704" operator="equal">
      <formula>"NotPaid"</formula>
    </cfRule>
    <cfRule type="cellIs" dxfId="3" priority="4694" operator="equal">
      <formula>"NotPaid"</formula>
    </cfRule>
    <cfRule type="cellIs" dxfId="3" priority="4693" operator="equal">
      <formula>"NotPaid"</formula>
    </cfRule>
    <cfRule type="cellIs" dxfId="3" priority="4692" operator="equal">
      <formula>"NotPaid"</formula>
    </cfRule>
    <cfRule type="cellIs" dxfId="3" priority="4683" operator="equal">
      <formula>"NotPaid"</formula>
    </cfRule>
    <cfRule type="cellIs" dxfId="3" priority="4682" operator="equal">
      <formula>"NotPaid"</formula>
    </cfRule>
    <cfRule type="cellIs" dxfId="3" priority="4681" operator="equal">
      <formula>"NotPaid"</formula>
    </cfRule>
    <cfRule type="cellIs" dxfId="3" priority="4672" operator="equal">
      <formula>"NotPaid"</formula>
    </cfRule>
    <cfRule type="cellIs" dxfId="3" priority="4671" operator="equal">
      <formula>"NotPaid"</formula>
    </cfRule>
    <cfRule type="cellIs" dxfId="3" priority="4670" operator="equal">
      <formula>"NotPaid"</formula>
    </cfRule>
    <cfRule type="cellIs" dxfId="3" priority="4657" operator="equal">
      <formula>"NotPaid"</formula>
    </cfRule>
    <cfRule type="cellIs" dxfId="3" priority="4656" operator="equal">
      <formula>"NotPaid"</formula>
    </cfRule>
    <cfRule type="cellIs" dxfId="3" priority="4655" operator="equal">
      <formula>"NotPaid"</formula>
    </cfRule>
    <cfRule type="cellIs" dxfId="3" priority="4646" operator="equal">
      <formula>"NotPaid"</formula>
    </cfRule>
    <cfRule type="cellIs" dxfId="3" priority="4645" operator="equal">
      <formula>"NotPaid"</formula>
    </cfRule>
    <cfRule type="cellIs" dxfId="3" priority="4644" operator="equal">
      <formula>"NotPaid"</formula>
    </cfRule>
    <cfRule type="cellIs" dxfId="3" priority="4635" operator="equal">
      <formula>"NotPaid"</formula>
    </cfRule>
    <cfRule type="cellIs" dxfId="3" priority="4634" operator="equal">
      <formula>"NotPaid"</formula>
    </cfRule>
    <cfRule type="cellIs" dxfId="3" priority="4633" operator="equal">
      <formula>"NotPaid"</formula>
    </cfRule>
    <cfRule type="cellIs" dxfId="3" priority="4624" operator="equal">
      <formula>"NotPaid"</formula>
    </cfRule>
    <cfRule type="cellIs" dxfId="3" priority="4623" operator="equal">
      <formula>"NotPaid"</formula>
    </cfRule>
    <cfRule type="cellIs" dxfId="3" priority="4622" operator="equal">
      <formula>"NotPaid"</formula>
    </cfRule>
    <cfRule type="cellIs" dxfId="3" priority="4612" operator="equal">
      <formula>"NotPaid"</formula>
    </cfRule>
    <cfRule type="cellIs" dxfId="3" priority="4611" operator="equal">
      <formula>"NotPaid"</formula>
    </cfRule>
    <cfRule type="cellIs" dxfId="3" priority="4610" operator="equal">
      <formula>"NotPaid"</formula>
    </cfRule>
    <cfRule type="cellIs" dxfId="3" priority="4598" operator="equal">
      <formula>"NotPaid"</formula>
    </cfRule>
    <cfRule type="cellIs" dxfId="3" priority="4597" operator="equal">
      <formula>"NotPaid"</formula>
    </cfRule>
    <cfRule type="cellIs" dxfId="3" priority="4596" operator="equal">
      <formula>"NotPaid"</formula>
    </cfRule>
    <cfRule type="cellIs" dxfId="3" priority="4583" operator="equal">
      <formula>"NotPaid"</formula>
    </cfRule>
    <cfRule type="cellIs" dxfId="3" priority="4582" operator="equal">
      <formula>"NotPaid"</formula>
    </cfRule>
    <cfRule type="cellIs" dxfId="3" priority="4581" operator="equal">
      <formula>"NotPaid"</formula>
    </cfRule>
    <cfRule type="cellIs" dxfId="3" priority="4553" operator="equal">
      <formula>"NotPaid"</formula>
    </cfRule>
    <cfRule type="cellIs" dxfId="3" priority="4552" operator="equal">
      <formula>"NotPaid"</formula>
    </cfRule>
    <cfRule type="cellIs" dxfId="3" priority="4551" operator="equal">
      <formula>"NotPaid"</formula>
    </cfRule>
    <cfRule type="cellIs" dxfId="3" priority="4541" operator="equal">
      <formula>"NotPaid"</formula>
    </cfRule>
    <cfRule type="cellIs" dxfId="3" priority="4540" operator="equal">
      <formula>"NotPaid"</formula>
    </cfRule>
    <cfRule type="cellIs" dxfId="3" priority="4539" operator="equal">
      <formula>"NotPaid"</formula>
    </cfRule>
    <cfRule type="cellIs" dxfId="3" priority="4527" operator="equal">
      <formula>"NotPaid"</formula>
    </cfRule>
    <cfRule type="cellIs" dxfId="3" priority="4526" operator="equal">
      <formula>"NotPaid"</formula>
    </cfRule>
    <cfRule type="cellIs" dxfId="3" priority="4525" operator="equal">
      <formula>"NotPaid"</formula>
    </cfRule>
    <cfRule type="cellIs" dxfId="3" priority="4515" operator="equal">
      <formula>"NotPaid"</formula>
    </cfRule>
    <cfRule type="cellIs" dxfId="3" priority="4514" operator="equal">
      <formula>"NotPaid"</formula>
    </cfRule>
    <cfRule type="cellIs" dxfId="3" priority="4513" operator="equal">
      <formula>"NotPaid"</formula>
    </cfRule>
    <cfRule type="cellIs" dxfId="3" priority="4494" operator="equal">
      <formula>"NotPaid"</formula>
    </cfRule>
    <cfRule type="cellIs" dxfId="3" priority="4493" operator="equal">
      <formula>"NotPaid"</formula>
    </cfRule>
    <cfRule type="cellIs" dxfId="3" priority="4492" operator="equal">
      <formula>"NotPaid"</formula>
    </cfRule>
    <cfRule type="cellIs" dxfId="3" priority="4483" operator="equal">
      <formula>"NotPaid"</formula>
    </cfRule>
    <cfRule type="cellIs" dxfId="3" priority="4482" operator="equal">
      <formula>"NotPaid"</formula>
    </cfRule>
    <cfRule type="cellIs" dxfId="3" priority="4481" operator="equal">
      <formula>"NotPaid"</formula>
    </cfRule>
    <cfRule type="cellIs" dxfId="3" priority="4471" operator="equal">
      <formula>"NotPaid"</formula>
    </cfRule>
    <cfRule type="cellIs" dxfId="3" priority="4470" operator="equal">
      <formula>"NotPaid"</formula>
    </cfRule>
    <cfRule type="cellIs" dxfId="3" priority="4469" operator="equal">
      <formula>"NotPaid"</formula>
    </cfRule>
    <cfRule type="cellIs" dxfId="3" priority="4459" operator="equal">
      <formula>"NotPaid"</formula>
    </cfRule>
    <cfRule type="cellIs" dxfId="3" priority="4458" operator="equal">
      <formula>"NotPaid"</formula>
    </cfRule>
    <cfRule type="cellIs" dxfId="3" priority="4457" operator="equal">
      <formula>"NotPaid"</formula>
    </cfRule>
    <cfRule type="cellIs" dxfId="3" priority="4448" operator="equal">
      <formula>"NotPaid"</formula>
    </cfRule>
    <cfRule type="cellIs" dxfId="3" priority="4447" operator="equal">
      <formula>"NotPaid"</formula>
    </cfRule>
    <cfRule type="cellIs" dxfId="3" priority="4446" operator="equal">
      <formula>"NotPaid"</formula>
    </cfRule>
    <cfRule type="cellIs" dxfId="3" priority="4437" operator="equal">
      <formula>"NotPaid"</formula>
    </cfRule>
    <cfRule type="cellIs" dxfId="3" priority="4436" operator="equal">
      <formula>"NotPaid"</formula>
    </cfRule>
    <cfRule type="cellIs" dxfId="3" priority="4435" operator="equal">
      <formula>"NotPaid"</formula>
    </cfRule>
    <cfRule type="cellIs" dxfId="3" priority="4422" operator="equal">
      <formula>"NotPaid"</formula>
    </cfRule>
    <cfRule type="cellIs" dxfId="3" priority="4421" operator="equal">
      <formula>"NotPaid"</formula>
    </cfRule>
    <cfRule type="cellIs" dxfId="3" priority="4420" operator="equal">
      <formula>"NotPaid"</formula>
    </cfRule>
    <cfRule type="cellIs" dxfId="3" priority="4411" operator="equal">
      <formula>"NotPaid"</formula>
    </cfRule>
    <cfRule type="cellIs" dxfId="3" priority="4410" operator="equal">
      <formula>"NotPaid"</formula>
    </cfRule>
    <cfRule type="cellIs" dxfId="3" priority="4409" operator="equal">
      <formula>"NotPaid"</formula>
    </cfRule>
    <cfRule type="cellIs" dxfId="3" priority="4400" operator="equal">
      <formula>"NotPaid"</formula>
    </cfRule>
    <cfRule type="cellIs" dxfId="3" priority="4399" operator="equal">
      <formula>"NotPaid"</formula>
    </cfRule>
    <cfRule type="cellIs" dxfId="3" priority="4398" operator="equal">
      <formula>"NotPaid"</formula>
    </cfRule>
    <cfRule type="cellIs" dxfId="3" priority="4389" operator="equal">
      <formula>"NotPaid"</formula>
    </cfRule>
    <cfRule type="cellIs" dxfId="3" priority="4388" operator="equal">
      <formula>"NotPaid"</formula>
    </cfRule>
    <cfRule type="cellIs" dxfId="3" priority="4387" operator="equal">
      <formula>"NotPaid"</formula>
    </cfRule>
    <cfRule type="cellIs" dxfId="3" priority="4377" operator="equal">
      <formula>"NotPaid"</formula>
    </cfRule>
    <cfRule type="cellIs" dxfId="3" priority="4376" operator="equal">
      <formula>"NotPaid"</formula>
    </cfRule>
    <cfRule type="cellIs" dxfId="3" priority="4375" operator="equal">
      <formula>"NotPaid"</formula>
    </cfRule>
  </conditionalFormatting>
  <conditionalFormatting sqref="F27:G27">
    <cfRule type="expression" dxfId="0" priority="4835" stopIfTrue="1">
      <formula>F27="NotPaid"</formula>
    </cfRule>
    <cfRule type="expression" dxfId="0" priority="4764" stopIfTrue="1">
      <formula>F27="NotPaid"</formula>
    </cfRule>
    <cfRule type="expression" dxfId="0" priority="4720" stopIfTrue="1">
      <formula>F27="NotPaid"</formula>
    </cfRule>
    <cfRule type="expression" dxfId="0" priority="4600" stopIfTrue="1">
      <formula>F27="NotPaid"</formula>
    </cfRule>
    <cfRule type="expression" dxfId="0" priority="4529" stopIfTrue="1">
      <formula>F27="NotPaid"</formula>
    </cfRule>
    <cfRule type="expression" dxfId="0" priority="4485" stopIfTrue="1">
      <formula>F27="NotPaid"</formula>
    </cfRule>
  </conditionalFormatting>
  <conditionalFormatting sqref="F27">
    <cfRule type="cellIs" dxfId="3" priority="4829" operator="equal">
      <formula>"NotPaid"</formula>
    </cfRule>
    <cfRule type="cellIs" dxfId="3" priority="4828" operator="equal">
      <formula>"NotPaid"</formula>
    </cfRule>
    <cfRule type="cellIs" dxfId="3" priority="4827" operator="equal">
      <formula>"NotPaid"</formula>
    </cfRule>
    <cfRule type="cellIs" dxfId="3" priority="4814" operator="equal">
      <formula>"NotPaid"</formula>
    </cfRule>
    <cfRule type="cellIs" dxfId="3" priority="4813" operator="equal">
      <formula>"NotPaid"</formula>
    </cfRule>
    <cfRule type="cellIs" dxfId="3" priority="4812" operator="equal">
      <formula>"NotPaid"</formula>
    </cfRule>
    <cfRule type="cellIs" dxfId="3" priority="4799" operator="equal">
      <formula>"NotPaid"</formula>
    </cfRule>
    <cfRule type="cellIs" dxfId="3" priority="4790" operator="equal">
      <formula>"NotPaid"</formula>
    </cfRule>
    <cfRule type="cellIs" dxfId="3" priority="4784" operator="equal">
      <formula>"NotPaid"</formula>
    </cfRule>
    <cfRule type="cellIs" dxfId="3" priority="4783" operator="equal">
      <formula>"NotPaid"</formula>
    </cfRule>
    <cfRule type="cellIs" dxfId="3" priority="4782" operator="equal">
      <formula>"NotPaid"</formula>
    </cfRule>
    <cfRule type="cellIs" dxfId="3" priority="4772" operator="equal">
      <formula>"NotPaid"</formula>
    </cfRule>
    <cfRule type="cellIs" dxfId="3" priority="4771" operator="equal">
      <formula>"NotPaid"</formula>
    </cfRule>
    <cfRule type="cellIs" dxfId="3" priority="4770" operator="equal">
      <formula>"NotPaid"</formula>
    </cfRule>
    <cfRule type="cellIs" dxfId="3" priority="4758" operator="equal">
      <formula>"NotPaid"</formula>
    </cfRule>
    <cfRule type="cellIs" dxfId="3" priority="4757" operator="equal">
      <formula>"NotPaid"</formula>
    </cfRule>
    <cfRule type="cellIs" dxfId="3" priority="4756" operator="equal">
      <formula>"NotPaid"</formula>
    </cfRule>
    <cfRule type="cellIs" dxfId="3" priority="4746" operator="equal">
      <formula>"NotPaid"</formula>
    </cfRule>
    <cfRule type="cellIs" dxfId="3" priority="4745" operator="equal">
      <formula>"NotPaid"</formula>
    </cfRule>
    <cfRule type="cellIs" dxfId="3" priority="4744" operator="equal">
      <formula>"NotPaid"</formula>
    </cfRule>
    <cfRule type="cellIs" dxfId="3" priority="4731" operator="equal">
      <formula>"NotPaid"</formula>
    </cfRule>
    <cfRule type="cellIs" dxfId="3" priority="4725" operator="equal">
      <formula>"NotPaid"</formula>
    </cfRule>
    <cfRule type="cellIs" dxfId="3" priority="4724" operator="equal">
      <formula>"NotPaid"</formula>
    </cfRule>
    <cfRule type="cellIs" dxfId="3" priority="4723" operator="equal">
      <formula>"NotPaid"</formula>
    </cfRule>
    <cfRule type="cellIs" dxfId="3" priority="4714" operator="equal">
      <formula>"NotPaid"</formula>
    </cfRule>
    <cfRule type="cellIs" dxfId="3" priority="4713" operator="equal">
      <formula>"NotPaid"</formula>
    </cfRule>
    <cfRule type="cellIs" dxfId="3" priority="4712" operator="equal">
      <formula>"NotPaid"</formula>
    </cfRule>
    <cfRule type="cellIs" dxfId="3" priority="4702" operator="equal">
      <formula>"NotPaid"</formula>
    </cfRule>
    <cfRule type="cellIs" dxfId="3" priority="4701" operator="equal">
      <formula>"NotPaid"</formula>
    </cfRule>
    <cfRule type="cellIs" dxfId="3" priority="4700" operator="equal">
      <formula>"NotPaid"</formula>
    </cfRule>
    <cfRule type="cellIs" dxfId="3" priority="4690" operator="equal">
      <formula>"NotPaid"</formula>
    </cfRule>
    <cfRule type="cellIs" dxfId="3" priority="4689" operator="equal">
      <formula>"NotPaid"</formula>
    </cfRule>
    <cfRule type="cellIs" dxfId="3" priority="4688" operator="equal">
      <formula>"NotPaid"</formula>
    </cfRule>
    <cfRule type="cellIs" dxfId="3" priority="4679" operator="equal">
      <formula>"NotPaid"</formula>
    </cfRule>
    <cfRule type="cellIs" dxfId="3" priority="4678" operator="equal">
      <formula>"NotPaid"</formula>
    </cfRule>
    <cfRule type="cellIs" dxfId="3" priority="4677" operator="equal">
      <formula>"NotPaid"</formula>
    </cfRule>
    <cfRule type="cellIs" dxfId="3" priority="4668" operator="equal">
      <formula>"NotPaid"</formula>
    </cfRule>
    <cfRule type="cellIs" dxfId="3" priority="4667" operator="equal">
      <formula>"NotPaid"</formula>
    </cfRule>
    <cfRule type="cellIs" dxfId="3" priority="4666" operator="equal">
      <formula>"NotPaid"</formula>
    </cfRule>
    <cfRule type="cellIs" dxfId="3" priority="4653" operator="equal">
      <formula>"NotPaid"</formula>
    </cfRule>
    <cfRule type="cellIs" dxfId="3" priority="4652" operator="equal">
      <formula>"NotPaid"</formula>
    </cfRule>
    <cfRule type="cellIs" dxfId="3" priority="4651" operator="equal">
      <formula>"NotPaid"</formula>
    </cfRule>
    <cfRule type="cellIs" dxfId="3" priority="4642" operator="equal">
      <formula>"NotPaid"</formula>
    </cfRule>
    <cfRule type="cellIs" dxfId="3" priority="4641" operator="equal">
      <formula>"NotPaid"</formula>
    </cfRule>
    <cfRule type="cellIs" dxfId="3" priority="4640" operator="equal">
      <formula>"NotPaid"</formula>
    </cfRule>
    <cfRule type="cellIs" dxfId="3" priority="4631" operator="equal">
      <formula>"NotPaid"</formula>
    </cfRule>
    <cfRule type="cellIs" dxfId="3" priority="4630" operator="equal">
      <formula>"NotPaid"</formula>
    </cfRule>
    <cfRule type="cellIs" dxfId="3" priority="4629" operator="equal">
      <formula>"NotPaid"</formula>
    </cfRule>
    <cfRule type="cellIs" dxfId="3" priority="4620" operator="equal">
      <formula>"NotPaid"</formula>
    </cfRule>
    <cfRule type="cellIs" dxfId="3" priority="4619" operator="equal">
      <formula>"NotPaid"</formula>
    </cfRule>
    <cfRule type="cellIs" dxfId="3" priority="4618" operator="equal">
      <formula>"NotPaid"</formula>
    </cfRule>
    <cfRule type="cellIs" dxfId="3" priority="4608" operator="equal">
      <formula>"NotPaid"</formula>
    </cfRule>
    <cfRule type="cellIs" dxfId="3" priority="4607" operator="equal">
      <formula>"NotPaid"</formula>
    </cfRule>
    <cfRule type="cellIs" dxfId="3" priority="4606" operator="equal">
      <formula>"NotPaid"</formula>
    </cfRule>
    <cfRule type="cellIs" dxfId="3" priority="4594" operator="equal">
      <formula>"NotPaid"</formula>
    </cfRule>
    <cfRule type="cellIs" dxfId="3" priority="4593" operator="equal">
      <formula>"NotPaid"</formula>
    </cfRule>
    <cfRule type="cellIs" dxfId="3" priority="4592" operator="equal">
      <formula>"NotPaid"</formula>
    </cfRule>
    <cfRule type="cellIs" dxfId="3" priority="4579" operator="equal">
      <formula>"NotPaid"</formula>
    </cfRule>
    <cfRule type="cellIs" dxfId="3" priority="4578" operator="equal">
      <formula>"NotPaid"</formula>
    </cfRule>
    <cfRule type="cellIs" dxfId="3" priority="4577" operator="equal">
      <formula>"NotPaid"</formula>
    </cfRule>
    <cfRule type="cellIs" dxfId="3" priority="4564" operator="equal">
      <formula>"NotPaid"</formula>
    </cfRule>
    <cfRule type="cellIs" dxfId="3" priority="4555" operator="equal">
      <formula>"NotPaid"</formula>
    </cfRule>
    <cfRule type="cellIs" dxfId="3" priority="4549" operator="equal">
      <formula>"NotPaid"</formula>
    </cfRule>
    <cfRule type="cellIs" dxfId="3" priority="4548" operator="equal">
      <formula>"NotPaid"</formula>
    </cfRule>
    <cfRule type="cellIs" dxfId="3" priority="4547" operator="equal">
      <formula>"NotPaid"</formula>
    </cfRule>
    <cfRule type="cellIs" dxfId="3" priority="4537" operator="equal">
      <formula>"NotPaid"</formula>
    </cfRule>
    <cfRule type="cellIs" dxfId="3" priority="4536" operator="equal">
      <formula>"NotPaid"</formula>
    </cfRule>
    <cfRule type="cellIs" dxfId="3" priority="4535" operator="equal">
      <formula>"NotPaid"</formula>
    </cfRule>
    <cfRule type="cellIs" dxfId="3" priority="4523" operator="equal">
      <formula>"NotPaid"</formula>
    </cfRule>
    <cfRule type="cellIs" dxfId="3" priority="4522" operator="equal">
      <formula>"NotPaid"</formula>
    </cfRule>
    <cfRule type="cellIs" dxfId="3" priority="4521" operator="equal">
      <formula>"NotPaid"</formula>
    </cfRule>
    <cfRule type="cellIs" dxfId="3" priority="4511" operator="equal">
      <formula>"NotPaid"</formula>
    </cfRule>
    <cfRule type="cellIs" dxfId="3" priority="4510" operator="equal">
      <formula>"NotPaid"</formula>
    </cfRule>
    <cfRule type="cellIs" dxfId="3" priority="4509" operator="equal">
      <formula>"NotPaid"</formula>
    </cfRule>
    <cfRule type="cellIs" dxfId="3" priority="4496" operator="equal">
      <formula>"NotPaid"</formula>
    </cfRule>
    <cfRule type="cellIs" dxfId="3" priority="4490" operator="equal">
      <formula>"NotPaid"</formula>
    </cfRule>
    <cfRule type="cellIs" dxfId="3" priority="4489" operator="equal">
      <formula>"NotPaid"</formula>
    </cfRule>
    <cfRule type="cellIs" dxfId="3" priority="4488" operator="equal">
      <formula>"NotPaid"</formula>
    </cfRule>
    <cfRule type="cellIs" dxfId="3" priority="4479" operator="equal">
      <formula>"NotPaid"</formula>
    </cfRule>
    <cfRule type="cellIs" dxfId="3" priority="4478" operator="equal">
      <formula>"NotPaid"</formula>
    </cfRule>
    <cfRule type="cellIs" dxfId="3" priority="4477" operator="equal">
      <formula>"NotPaid"</formula>
    </cfRule>
    <cfRule type="cellIs" dxfId="3" priority="4467" operator="equal">
      <formula>"NotPaid"</formula>
    </cfRule>
    <cfRule type="cellIs" dxfId="3" priority="4466" operator="equal">
      <formula>"NotPaid"</formula>
    </cfRule>
    <cfRule type="cellIs" dxfId="3" priority="4465" operator="equal">
      <formula>"NotPaid"</formula>
    </cfRule>
    <cfRule type="cellIs" dxfId="3" priority="4455" operator="equal">
      <formula>"NotPaid"</formula>
    </cfRule>
    <cfRule type="cellIs" dxfId="3" priority="4454" operator="equal">
      <formula>"NotPaid"</formula>
    </cfRule>
    <cfRule type="cellIs" dxfId="3" priority="4453" operator="equal">
      <formula>"NotPaid"</formula>
    </cfRule>
    <cfRule type="cellIs" dxfId="3" priority="4444" operator="equal">
      <formula>"NotPaid"</formula>
    </cfRule>
    <cfRule type="cellIs" dxfId="3" priority="4443" operator="equal">
      <formula>"NotPaid"</formula>
    </cfRule>
    <cfRule type="cellIs" dxfId="3" priority="4442" operator="equal">
      <formula>"NotPaid"</formula>
    </cfRule>
    <cfRule type="cellIs" dxfId="3" priority="4433" operator="equal">
      <formula>"NotPaid"</formula>
    </cfRule>
    <cfRule type="cellIs" dxfId="3" priority="4432" operator="equal">
      <formula>"NotPaid"</formula>
    </cfRule>
    <cfRule type="cellIs" dxfId="3" priority="4431" operator="equal">
      <formula>"NotPaid"</formula>
    </cfRule>
    <cfRule type="cellIs" dxfId="3" priority="4418" operator="equal">
      <formula>"NotPaid"</formula>
    </cfRule>
    <cfRule type="cellIs" dxfId="3" priority="4417" operator="equal">
      <formula>"NotPaid"</formula>
    </cfRule>
    <cfRule type="cellIs" dxfId="3" priority="4416" operator="equal">
      <formula>"NotPaid"</formula>
    </cfRule>
    <cfRule type="cellIs" dxfId="3" priority="4407" operator="equal">
      <formula>"NotPaid"</formula>
    </cfRule>
    <cfRule type="cellIs" dxfId="3" priority="4406" operator="equal">
      <formula>"NotPaid"</formula>
    </cfRule>
    <cfRule type="cellIs" dxfId="3" priority="4405" operator="equal">
      <formula>"NotPaid"</formula>
    </cfRule>
    <cfRule type="cellIs" dxfId="3" priority="4396" operator="equal">
      <formula>"NotPaid"</formula>
    </cfRule>
    <cfRule type="cellIs" dxfId="3" priority="4395" operator="equal">
      <formula>"NotPaid"</formula>
    </cfRule>
    <cfRule type="cellIs" dxfId="3" priority="4394" operator="equal">
      <formula>"NotPaid"</formula>
    </cfRule>
    <cfRule type="cellIs" dxfId="3" priority="4385" operator="equal">
      <formula>"NotPaid"</formula>
    </cfRule>
    <cfRule type="cellIs" dxfId="3" priority="4384" operator="equal">
      <formula>"NotPaid"</formula>
    </cfRule>
    <cfRule type="cellIs" dxfId="3" priority="4383" operator="equal">
      <formula>"NotPaid"</formula>
    </cfRule>
    <cfRule type="cellIs" dxfId="3" priority="4373" operator="equal">
      <formula>"NotPaid"</formula>
    </cfRule>
    <cfRule type="cellIs" dxfId="3" priority="4372" operator="equal">
      <formula>"NotPaid"</formula>
    </cfRule>
    <cfRule type="cellIs" dxfId="3" priority="4371" operator="equal">
      <formula>"NotPaid"</formula>
    </cfRule>
  </conditionalFormatting>
  <conditionalFormatting sqref="G27">
    <cfRule type="cellIs" dxfId="3" priority="4830" operator="equal">
      <formula>"NotPaid"</formula>
    </cfRule>
    <cfRule type="cellIs" dxfId="3" priority="4815" operator="equal">
      <formula>"NotPaid"</formula>
    </cfRule>
    <cfRule type="cellIs" dxfId="3" priority="4785" operator="equal">
      <formula>"NotPaid"</formula>
    </cfRule>
    <cfRule type="cellIs" dxfId="3" priority="4773" operator="equal">
      <formula>"NotPaid"</formula>
    </cfRule>
    <cfRule type="cellIs" dxfId="3" priority="4759" operator="equal">
      <formula>"NotPaid"</formula>
    </cfRule>
    <cfRule type="cellIs" dxfId="3" priority="4747" operator="equal">
      <formula>"NotPaid"</formula>
    </cfRule>
    <cfRule type="cellIs" dxfId="3" priority="4726" operator="equal">
      <formula>"NotPaid"</formula>
    </cfRule>
    <cfRule type="cellIs" dxfId="3" priority="4715" operator="equal">
      <formula>"NotPaid"</formula>
    </cfRule>
    <cfRule type="cellIs" dxfId="3" priority="4703" operator="equal">
      <formula>"NotPaid"</formula>
    </cfRule>
    <cfRule type="cellIs" dxfId="3" priority="4669" operator="equal">
      <formula>"NotPaid"</formula>
    </cfRule>
    <cfRule type="cellIs" dxfId="3" priority="4621" operator="equal">
      <formula>"NotPaid"</formula>
    </cfRule>
    <cfRule type="cellIs" dxfId="3" priority="4609" operator="equal">
      <formula>"NotPaid"</formula>
    </cfRule>
    <cfRule type="cellIs" dxfId="3" priority="4595" operator="equal">
      <formula>"NotPaid"</formula>
    </cfRule>
    <cfRule type="cellIs" dxfId="3" priority="4580" operator="equal">
      <formula>"NotPaid"</formula>
    </cfRule>
    <cfRule type="cellIs" dxfId="3" priority="4550" operator="equal">
      <formula>"NotPaid"</formula>
    </cfRule>
    <cfRule type="cellIs" dxfId="3" priority="4538" operator="equal">
      <formula>"NotPaid"</formula>
    </cfRule>
    <cfRule type="cellIs" dxfId="3" priority="4524" operator="equal">
      <formula>"NotPaid"</formula>
    </cfRule>
    <cfRule type="cellIs" dxfId="3" priority="4512" operator="equal">
      <formula>"NotPaid"</formula>
    </cfRule>
    <cfRule type="cellIs" dxfId="3" priority="4491" operator="equal">
      <formula>"NotPaid"</formula>
    </cfRule>
    <cfRule type="cellIs" dxfId="3" priority="4480" operator="equal">
      <formula>"NotPaid"</formula>
    </cfRule>
    <cfRule type="cellIs" dxfId="3" priority="4468" operator="equal">
      <formula>"NotPaid"</formula>
    </cfRule>
    <cfRule type="cellIs" dxfId="3" priority="4434" operator="equal">
      <formula>"NotPaid"</formula>
    </cfRule>
    <cfRule type="cellIs" dxfId="3" priority="4386" operator="equal">
      <formula>"NotPaid"</formula>
    </cfRule>
    <cfRule type="cellIs" dxfId="3" priority="4374" operator="equal">
      <formula>"NotPaid"</formula>
    </cfRule>
  </conditionalFormatting>
  <conditionalFormatting sqref="G27:N27">
    <cfRule type="cellIs" dxfId="3" priority="4803" operator="equal">
      <formula>"NotPaid"</formula>
    </cfRule>
    <cfRule type="cellIs" dxfId="3" priority="4794" operator="equal">
      <formula>"NotPaid"</formula>
    </cfRule>
    <cfRule type="cellIs" dxfId="3" priority="4735" operator="equal">
      <formula>"NotPaid"</formula>
    </cfRule>
    <cfRule type="cellIs" dxfId="3" priority="4691" operator="equal">
      <formula>"NotPaid"</formula>
    </cfRule>
    <cfRule type="cellIs" dxfId="3" priority="4680" operator="equal">
      <formula>"NotPaid"</formula>
    </cfRule>
    <cfRule type="cellIs" dxfId="3" priority="4654" operator="equal">
      <formula>"NotPaid"</formula>
    </cfRule>
    <cfRule type="cellIs" dxfId="3" priority="4643" operator="equal">
      <formula>"NotPaid"</formula>
    </cfRule>
    <cfRule type="cellIs" dxfId="3" priority="4632" operator="equal">
      <formula>"NotPaid"</formula>
    </cfRule>
    <cfRule type="cellIs" dxfId="3" priority="4568" operator="equal">
      <formula>"NotPaid"</formula>
    </cfRule>
    <cfRule type="cellIs" dxfId="3" priority="4559" operator="equal">
      <formula>"NotPaid"</formula>
    </cfRule>
    <cfRule type="cellIs" dxfId="3" priority="4500" operator="equal">
      <formula>"NotPaid"</formula>
    </cfRule>
    <cfRule type="cellIs" dxfId="3" priority="4456" operator="equal">
      <formula>"NotPaid"</formula>
    </cfRule>
    <cfRule type="cellIs" dxfId="3" priority="4445" operator="equal">
      <formula>"NotPaid"</formula>
    </cfRule>
    <cfRule type="cellIs" dxfId="3" priority="4419" operator="equal">
      <formula>"NotPaid"</formula>
    </cfRule>
    <cfRule type="cellIs" dxfId="3" priority="4408" operator="equal">
      <formula>"NotPaid"</formula>
    </cfRule>
    <cfRule type="cellIs" dxfId="3" priority="4397" operator="equal">
      <formula>"NotPaid"</formula>
    </cfRule>
  </conditionalFormatting>
  <conditionalFormatting sqref="H27:N27">
    <cfRule type="cellIs" dxfId="3" priority="4826" operator="equal">
      <formula>"NotPaid"</formula>
    </cfRule>
    <cfRule type="cellIs" dxfId="3" priority="4811" operator="equal">
      <formula>"NotPaid"</formula>
    </cfRule>
    <cfRule type="cellIs" dxfId="3" priority="4781" operator="equal">
      <formula>"NotPaid"</formula>
    </cfRule>
    <cfRule type="cellIs" dxfId="3" priority="4769" operator="equal">
      <formula>"NotPaid"</formula>
    </cfRule>
    <cfRule type="cellIs" dxfId="3" priority="4755" operator="equal">
      <formula>"NotPaid"</formula>
    </cfRule>
    <cfRule type="cellIs" dxfId="3" priority="4743" operator="equal">
      <formula>"NotPaid"</formula>
    </cfRule>
    <cfRule type="cellIs" dxfId="3" priority="4722" operator="equal">
      <formula>"NotPaid"</formula>
    </cfRule>
    <cfRule type="cellIs" dxfId="3" priority="4711" operator="equal">
      <formula>"NotPaid"</formula>
    </cfRule>
    <cfRule type="cellIs" dxfId="3" priority="4699" operator="equal">
      <formula>"NotPaid"</formula>
    </cfRule>
    <cfRule type="cellIs" dxfId="3" priority="4665" operator="equal">
      <formula>"NotPaid"</formula>
    </cfRule>
    <cfRule type="cellIs" dxfId="3" priority="4617" operator="equal">
      <formula>"NotPaid"</formula>
    </cfRule>
    <cfRule type="cellIs" dxfId="3" priority="4605" operator="equal">
      <formula>"NotPaid"</formula>
    </cfRule>
    <cfRule type="cellIs" dxfId="3" priority="4591" operator="equal">
      <formula>"NotPaid"</formula>
    </cfRule>
    <cfRule type="cellIs" dxfId="3" priority="4576" operator="equal">
      <formula>"NotPaid"</formula>
    </cfRule>
    <cfRule type="cellIs" dxfId="3" priority="4546" operator="equal">
      <formula>"NotPaid"</formula>
    </cfRule>
    <cfRule type="cellIs" dxfId="3" priority="4534" operator="equal">
      <formula>"NotPaid"</formula>
    </cfRule>
    <cfRule type="cellIs" dxfId="3" priority="4520" operator="equal">
      <formula>"NotPaid"</formula>
    </cfRule>
    <cfRule type="cellIs" dxfId="3" priority="4508" operator="equal">
      <formula>"NotPaid"</formula>
    </cfRule>
    <cfRule type="cellIs" dxfId="3" priority="4487" operator="equal">
      <formula>"NotPaid"</formula>
    </cfRule>
    <cfRule type="cellIs" dxfId="3" priority="4476" operator="equal">
      <formula>"NotPaid"</formula>
    </cfRule>
    <cfRule type="cellIs" dxfId="3" priority="4464" operator="equal">
      <formula>"NotPaid"</formula>
    </cfRule>
    <cfRule type="cellIs" dxfId="3" priority="4430" operator="equal">
      <formula>"NotPaid"</formula>
    </cfRule>
    <cfRule type="cellIs" dxfId="3" priority="4382" operator="equal">
      <formula>"NotPaid"</formula>
    </cfRule>
    <cfRule type="cellIs" dxfId="3" priority="4370" operator="equal">
      <formula>"NotPaid"</formula>
    </cfRule>
  </conditionalFormatting>
  <conditionalFormatting sqref="O27">
    <cfRule type="cellIs" dxfId="3" priority="4822" operator="equal">
      <formula>"NotPaid"</formula>
    </cfRule>
    <cfRule type="cellIs" dxfId="3" priority="4807" operator="equal">
      <formula>"NotPaid"</formula>
    </cfRule>
    <cfRule type="cellIs" dxfId="3" priority="4798" operator="equal">
      <formula>"NotPaid"</formula>
    </cfRule>
    <cfRule type="cellIs" dxfId="3" priority="4789" operator="equal">
      <formula>"NotPaid"</formula>
    </cfRule>
    <cfRule type="cellIs" dxfId="3" priority="4777" operator="equal">
      <formula>"NotPaid"</formula>
    </cfRule>
    <cfRule type="cellIs" dxfId="3" priority="4765" operator="equal">
      <formula>"NotPaid"</formula>
    </cfRule>
    <cfRule type="cellIs" dxfId="3" priority="4751" operator="equal">
      <formula>"NotPaid"</formula>
    </cfRule>
    <cfRule type="cellIs" dxfId="3" priority="4739" operator="equal">
      <formula>"NotPaid"</formula>
    </cfRule>
    <cfRule type="cellIs" dxfId="3" priority="4730" operator="equal">
      <formula>"NotPaid"</formula>
    </cfRule>
    <cfRule type="cellIs" dxfId="3" priority="4721" operator="equal">
      <formula>"NotPaid"</formula>
    </cfRule>
    <cfRule type="cellIs" dxfId="3" priority="4707" operator="equal">
      <formula>"NotPaid"</formula>
    </cfRule>
    <cfRule type="cellIs" dxfId="3" priority="4695" operator="equal">
      <formula>"NotPaid"</formula>
    </cfRule>
    <cfRule type="cellIs" dxfId="3" priority="4684" operator="equal">
      <formula>"NotPaid"</formula>
    </cfRule>
    <cfRule type="cellIs" dxfId="3" priority="4673" operator="equal">
      <formula>"NotPaid"</formula>
    </cfRule>
    <cfRule type="cellIs" dxfId="3" priority="4661" operator="equal">
      <formula>"NotPaid"</formula>
    </cfRule>
    <cfRule type="cellIs" dxfId="3" priority="4647" operator="equal">
      <formula>"NotPaid"</formula>
    </cfRule>
    <cfRule type="cellIs" dxfId="3" priority="4636" operator="equal">
      <formula>"NotPaid"</formula>
    </cfRule>
    <cfRule type="cellIs" dxfId="3" priority="4625" operator="equal">
      <formula>"NotPaid"</formula>
    </cfRule>
    <cfRule type="cellIs" dxfId="3" priority="4613" operator="equal">
      <formula>"NotPaid"</formula>
    </cfRule>
    <cfRule type="cellIs" dxfId="3" priority="4601" operator="equal">
      <formula>"NotPaid"</formula>
    </cfRule>
    <cfRule type="cellIs" dxfId="3" priority="4587" operator="equal">
      <formula>"NotPaid"</formula>
    </cfRule>
    <cfRule type="cellIs" dxfId="3" priority="4572" operator="equal">
      <formula>"NotPaid"</formula>
    </cfRule>
    <cfRule type="cellIs" dxfId="3" priority="4563" operator="equal">
      <formula>"NotPaid"</formula>
    </cfRule>
    <cfRule type="cellIs" dxfId="3" priority="4554" operator="equal">
      <formula>"NotPaid"</formula>
    </cfRule>
    <cfRule type="cellIs" dxfId="3" priority="4542" operator="equal">
      <formula>"NotPaid"</formula>
    </cfRule>
    <cfRule type="cellIs" dxfId="3" priority="4530" operator="equal">
      <formula>"NotPaid"</formula>
    </cfRule>
    <cfRule type="cellIs" dxfId="3" priority="4516" operator="equal">
      <formula>"NotPaid"</formula>
    </cfRule>
    <cfRule type="cellIs" dxfId="3" priority="4504" operator="equal">
      <formula>"NotPaid"</formula>
    </cfRule>
    <cfRule type="cellIs" dxfId="3" priority="4495" operator="equal">
      <formula>"NotPaid"</formula>
    </cfRule>
    <cfRule type="cellIs" dxfId="3" priority="4486" operator="equal">
      <formula>"NotPaid"</formula>
    </cfRule>
    <cfRule type="cellIs" dxfId="3" priority="4472" operator="equal">
      <formula>"NotPaid"</formula>
    </cfRule>
    <cfRule type="cellIs" dxfId="3" priority="4460" operator="equal">
      <formula>"NotPaid"</formula>
    </cfRule>
    <cfRule type="cellIs" dxfId="3" priority="4449" operator="equal">
      <formula>"NotPaid"</formula>
    </cfRule>
    <cfRule type="cellIs" dxfId="3" priority="4438" operator="equal">
      <formula>"NotPaid"</formula>
    </cfRule>
    <cfRule type="cellIs" dxfId="3" priority="4426" operator="equal">
      <formula>"NotPaid"</formula>
    </cfRule>
    <cfRule type="cellIs" dxfId="3" priority="4412" operator="equal">
      <formula>"NotPaid"</formula>
    </cfRule>
    <cfRule type="cellIs" dxfId="3" priority="4401" operator="equal">
      <formula>"NotPaid"</formula>
    </cfRule>
    <cfRule type="cellIs" dxfId="3" priority="4390" operator="equal">
      <formula>"NotPaid"</formula>
    </cfRule>
    <cfRule type="cellIs" dxfId="3" priority="4378" operator="equal">
      <formula>"NotPaid"</formula>
    </cfRule>
    <cfRule type="cellIs" dxfId="3" priority="4366" operator="equal">
      <formula>"NotPaid"</formula>
    </cfRule>
  </conditionalFormatting>
  <conditionalFormatting sqref="R28">
    <cfRule type="cellIs" dxfId="3" priority="1252" operator="equal">
      <formula>"NotPaid"</formula>
    </cfRule>
  </conditionalFormatting>
  <conditionalFormatting sqref="S28:AC28">
    <cfRule type="cellIs" dxfId="3" priority="1020" operator="equal">
      <formula>"NotPaid"</formula>
    </cfRule>
  </conditionalFormatting>
  <conditionalFormatting sqref="AE28:AJ28">
    <cfRule type="expression" dxfId="5" priority="4259" stopIfTrue="1">
      <formula>AE28="NotPaid"</formula>
    </cfRule>
  </conditionalFormatting>
  <conditionalFormatting sqref="AK28">
    <cfRule type="expression" dxfId="5" priority="4256" stopIfTrue="1">
      <formula>AK28="not paid"</formula>
    </cfRule>
  </conditionalFormatting>
  <conditionalFormatting sqref="D29:O29">
    <cfRule type="cellIs" dxfId="3" priority="8815" operator="equal">
      <formula>"NotPaid"</formula>
    </cfRule>
    <cfRule type="cellIs" dxfId="3" priority="8743" operator="equal">
      <formula>"NotPaid"</formula>
    </cfRule>
    <cfRule type="cellIs" dxfId="3" priority="8698" operator="equal">
      <formula>"NotPaid"</formula>
    </cfRule>
    <cfRule type="cellIs" dxfId="3" priority="8576" operator="equal">
      <formula>"NotPaid"</formula>
    </cfRule>
    <cfRule type="cellIs" dxfId="3" priority="8504" operator="equal">
      <formula>"NotPaid"</formula>
    </cfRule>
    <cfRule type="cellIs" dxfId="3" priority="8459" operator="equal">
      <formula>"NotPaid"</formula>
    </cfRule>
    <cfRule type="cellIs" dxfId="3" priority="7930" operator="equal">
      <formula>"NotPaid"</formula>
    </cfRule>
    <cfRule type="cellIs" dxfId="3" priority="7922" operator="equal">
      <formula>"NotPaid"</formula>
    </cfRule>
    <cfRule type="cellIs" dxfId="3" priority="7899" operator="equal">
      <formula>"NotPaid"</formula>
    </cfRule>
    <cfRule type="cellIs" dxfId="3" priority="7883" operator="equal">
      <formula>"NotPaid"</formula>
    </cfRule>
    <cfRule type="cellIs" dxfId="3" priority="7860" operator="equal">
      <formula>"NotPaid"</formula>
    </cfRule>
    <cfRule type="cellIs" dxfId="3" priority="7854" operator="equal">
      <formula>"NotPaid"</formula>
    </cfRule>
    <cfRule type="cellIs" dxfId="3" priority="7831" operator="equal">
      <formula>"NotPaid"</formula>
    </cfRule>
    <cfRule type="cellIs" dxfId="3" priority="7823" operator="equal">
      <formula>"NotPaid"</formula>
    </cfRule>
    <cfRule type="cellIs" dxfId="3" priority="7800" operator="equal">
      <formula>"NotPaid"</formula>
    </cfRule>
    <cfRule type="cellIs" dxfId="3" priority="7794" operator="equal">
      <formula>"NotPaid"</formula>
    </cfRule>
    <cfRule type="cellIs" dxfId="3" priority="7771" operator="equal">
      <formula>"NotPaid"</formula>
    </cfRule>
    <cfRule type="cellIs" dxfId="3" priority="7732" operator="equal">
      <formula>"NotPaid"</formula>
    </cfRule>
    <cfRule type="cellIs" dxfId="3" priority="7709" operator="equal">
      <formula>"NotPaid"</formula>
    </cfRule>
    <cfRule type="cellIs" dxfId="3" priority="7678" operator="equal">
      <formula>"NotPaid"</formula>
    </cfRule>
    <cfRule type="cellIs" dxfId="3" priority="7655" operator="equal">
      <formula>"NotPaid"</formula>
    </cfRule>
  </conditionalFormatting>
  <conditionalFormatting sqref="D29">
    <cfRule type="cellIs" dxfId="3" priority="8806" operator="equal">
      <formula>"NotPaid"</formula>
    </cfRule>
    <cfRule type="cellIs" dxfId="3" priority="8805" operator="equal">
      <formula>"NotPaid"</formula>
    </cfRule>
    <cfRule type="cellIs" dxfId="3" priority="8804" operator="equal">
      <formula>"NotPaid"</formula>
    </cfRule>
    <cfRule type="cellIs" dxfId="3" priority="8802" operator="equal">
      <formula>"NotPaid"</formula>
    </cfRule>
    <cfRule type="cellIs" dxfId="3" priority="8801" operator="equal">
      <formula>"NotPaid"</formula>
    </cfRule>
    <cfRule type="cellIs" dxfId="3" priority="8800" operator="equal">
      <formula>"NotPaid"</formula>
    </cfRule>
    <cfRule type="cellIs" dxfId="3" priority="8791" operator="equal">
      <formula>"NotPaid"</formula>
    </cfRule>
    <cfRule type="cellIs" dxfId="3" priority="8790" operator="equal">
      <formula>"NotPaid"</formula>
    </cfRule>
    <cfRule type="cellIs" dxfId="3" priority="8789" operator="equal">
      <formula>"NotPaid"</formula>
    </cfRule>
    <cfRule type="cellIs" dxfId="3" priority="8787" operator="equal">
      <formula>"NotPaid"</formula>
    </cfRule>
    <cfRule type="cellIs" dxfId="3" priority="8786" operator="equal">
      <formula>"NotPaid"</formula>
    </cfRule>
    <cfRule type="cellIs" dxfId="3" priority="8785" operator="equal">
      <formula>"NotPaid"</formula>
    </cfRule>
    <cfRule type="cellIs" dxfId="3" priority="8778" operator="equal">
      <formula>"NotPaid"</formula>
    </cfRule>
    <cfRule type="cellIs" dxfId="3" priority="8777" operator="equal">
      <formula>"NotPaid"</formula>
    </cfRule>
    <cfRule type="cellIs" dxfId="3" priority="8776" operator="equal">
      <formula>"NotPaid"</formula>
    </cfRule>
    <cfRule type="cellIs" dxfId="3" priority="8761" operator="equal">
      <formula>"NotPaid"</formula>
    </cfRule>
    <cfRule type="cellIs" dxfId="3" priority="8760" operator="equal">
      <formula>"NotPaid"</formula>
    </cfRule>
    <cfRule type="cellIs" dxfId="3" priority="8759" operator="equal">
      <formula>"NotPaid"</formula>
    </cfRule>
    <cfRule type="cellIs" dxfId="3" priority="8749" operator="equal">
      <formula>"NotPaid"</formula>
    </cfRule>
    <cfRule type="cellIs" dxfId="3" priority="8748" operator="equal">
      <formula>"NotPaid"</formula>
    </cfRule>
    <cfRule type="cellIs" dxfId="3" priority="8734" operator="equal">
      <formula>"NotPaid"</formula>
    </cfRule>
    <cfRule type="cellIs" dxfId="3" priority="8733" operator="equal">
      <formula>"NotPaid"</formula>
    </cfRule>
    <cfRule type="cellIs" dxfId="3" priority="8732" operator="equal">
      <formula>"NotPaid"</formula>
    </cfRule>
    <cfRule type="cellIs" dxfId="3" priority="8722" operator="equal">
      <formula>"NotPaid"</formula>
    </cfRule>
    <cfRule type="cellIs" dxfId="3" priority="8721" operator="equal">
      <formula>"NotPaid"</formula>
    </cfRule>
    <cfRule type="cellIs" dxfId="3" priority="8720" operator="equal">
      <formula>"NotPaid"</formula>
    </cfRule>
    <cfRule type="cellIs" dxfId="3" priority="8718" operator="equal">
      <formula>"NotPaid"</formula>
    </cfRule>
    <cfRule type="cellIs" dxfId="3" priority="8717" operator="equal">
      <formula>"NotPaid"</formula>
    </cfRule>
    <cfRule type="cellIs" dxfId="3" priority="8716" operator="equal">
      <formula>"NotPaid"</formula>
    </cfRule>
    <cfRule type="cellIs" dxfId="3" priority="8689" operator="equal">
      <formula>"NotPaid"</formula>
    </cfRule>
    <cfRule type="cellIs" dxfId="3" priority="8688" operator="equal">
      <formula>"NotPaid"</formula>
    </cfRule>
    <cfRule type="cellIs" dxfId="3" priority="8687" operator="equal">
      <formula>"NotPaid"</formula>
    </cfRule>
    <cfRule type="cellIs" dxfId="3" priority="8677" operator="equal">
      <formula>"NotPaid"</formula>
    </cfRule>
    <cfRule type="cellIs" dxfId="3" priority="8676" operator="equal">
      <formula>"NotPaid"</formula>
    </cfRule>
    <cfRule type="cellIs" dxfId="3" priority="8675" operator="equal">
      <formula>"NotPaid"</formula>
    </cfRule>
    <cfRule type="cellIs" dxfId="3" priority="8666" operator="equal">
      <formula>"NotPaid"</formula>
    </cfRule>
    <cfRule type="cellIs" dxfId="3" priority="8665" operator="equal">
      <formula>"NotPaid"</formula>
    </cfRule>
    <cfRule type="cellIs" dxfId="3" priority="8664" operator="equal">
      <formula>"NotPaid"</formula>
    </cfRule>
    <cfRule type="cellIs" dxfId="3" priority="8655" operator="equal">
      <formula>"NotPaid"</formula>
    </cfRule>
    <cfRule type="cellIs" dxfId="3" priority="8654" operator="equal">
      <formula>"NotPaid"</formula>
    </cfRule>
    <cfRule type="cellIs" dxfId="3" priority="8653" operator="equal">
      <formula>"NotPaid"</formula>
    </cfRule>
    <cfRule type="cellIs" dxfId="3" priority="8643" operator="equal">
      <formula>"NotPaid"</formula>
    </cfRule>
    <cfRule type="cellIs" dxfId="3" priority="8642" operator="equal">
      <formula>"NotPaid"</formula>
    </cfRule>
    <cfRule type="cellIs" dxfId="3" priority="8641" operator="equal">
      <formula>"NotPaid"</formula>
    </cfRule>
    <cfRule type="cellIs" dxfId="3" priority="8639" operator="equal">
      <formula>"NotPaid"</formula>
    </cfRule>
    <cfRule type="cellIs" dxfId="3" priority="8638" operator="equal">
      <formula>"NotPaid"</formula>
    </cfRule>
    <cfRule type="cellIs" dxfId="3" priority="8637" operator="equal">
      <formula>"NotPaid"</formula>
    </cfRule>
    <cfRule type="cellIs" dxfId="3" priority="8629" operator="equal">
      <formula>"NotPaid"</formula>
    </cfRule>
    <cfRule type="cellIs" dxfId="3" priority="8628" operator="equal">
      <formula>"NotPaid"</formula>
    </cfRule>
    <cfRule type="cellIs" dxfId="3" priority="8627" operator="equal">
      <formula>"NotPaid"</formula>
    </cfRule>
    <cfRule type="cellIs" dxfId="3" priority="8618" operator="equal">
      <formula>"NotPaid"</formula>
    </cfRule>
    <cfRule type="cellIs" dxfId="3" priority="8617" operator="equal">
      <formula>"NotPaid"</formula>
    </cfRule>
    <cfRule type="cellIs" dxfId="3" priority="8616" operator="equal">
      <formula>"NotPaid"</formula>
    </cfRule>
    <cfRule type="cellIs" dxfId="3" priority="8607" operator="equal">
      <formula>"NotPaid"</formula>
    </cfRule>
    <cfRule type="cellIs" dxfId="3" priority="8606" operator="equal">
      <formula>"NotPaid"</formula>
    </cfRule>
    <cfRule type="cellIs" dxfId="3" priority="8605" operator="equal">
      <formula>"NotPaid"</formula>
    </cfRule>
    <cfRule type="cellIs" dxfId="3" priority="8595" operator="equal">
      <formula>"NotPaid"</formula>
    </cfRule>
    <cfRule type="cellIs" dxfId="3" priority="8594" operator="equal">
      <formula>"NotPaid"</formula>
    </cfRule>
    <cfRule type="cellIs" dxfId="3" priority="8593" operator="equal">
      <formula>"NotPaid"</formula>
    </cfRule>
    <cfRule type="cellIs" dxfId="3" priority="8583" operator="equal">
      <formula>"NotPaid"</formula>
    </cfRule>
    <cfRule type="cellIs" dxfId="3" priority="8582" operator="equal">
      <formula>"NotPaid"</formula>
    </cfRule>
    <cfRule type="cellIs" dxfId="3" priority="8567" operator="equal">
      <formula>"NotPaid"</formula>
    </cfRule>
    <cfRule type="cellIs" dxfId="3" priority="8566" operator="equal">
      <formula>"NotPaid"</formula>
    </cfRule>
    <cfRule type="cellIs" dxfId="3" priority="8565" operator="equal">
      <formula>"NotPaid"</formula>
    </cfRule>
    <cfRule type="cellIs" dxfId="3" priority="8563" operator="equal">
      <formula>"NotPaid"</formula>
    </cfRule>
    <cfRule type="cellIs" dxfId="3" priority="8562" operator="equal">
      <formula>"NotPaid"</formula>
    </cfRule>
    <cfRule type="cellIs" dxfId="3" priority="8561" operator="equal">
      <formula>"NotPaid"</formula>
    </cfRule>
    <cfRule type="cellIs" dxfId="3" priority="8552" operator="equal">
      <formula>"NotPaid"</formula>
    </cfRule>
    <cfRule type="cellIs" dxfId="3" priority="8551" operator="equal">
      <formula>"NotPaid"</formula>
    </cfRule>
    <cfRule type="cellIs" dxfId="3" priority="8550" operator="equal">
      <formula>"NotPaid"</formula>
    </cfRule>
    <cfRule type="cellIs" dxfId="3" priority="8548" operator="equal">
      <formula>"NotPaid"</formula>
    </cfRule>
    <cfRule type="cellIs" dxfId="3" priority="8547" operator="equal">
      <formula>"NotPaid"</formula>
    </cfRule>
    <cfRule type="cellIs" dxfId="3" priority="8546" operator="equal">
      <formula>"NotPaid"</formula>
    </cfRule>
    <cfRule type="cellIs" dxfId="3" priority="8539" operator="equal">
      <formula>"NotPaid"</formula>
    </cfRule>
    <cfRule type="cellIs" dxfId="3" priority="8538" operator="equal">
      <formula>"NotPaid"</formula>
    </cfRule>
    <cfRule type="cellIs" dxfId="3" priority="8537" operator="equal">
      <formula>"NotPaid"</formula>
    </cfRule>
    <cfRule type="cellIs" dxfId="3" priority="8522" operator="equal">
      <formula>"NotPaid"</formula>
    </cfRule>
    <cfRule type="cellIs" dxfId="3" priority="8521" operator="equal">
      <formula>"NotPaid"</formula>
    </cfRule>
    <cfRule type="cellIs" dxfId="3" priority="8520" operator="equal">
      <formula>"NotPaid"</formula>
    </cfRule>
    <cfRule type="cellIs" dxfId="3" priority="8510" operator="equal">
      <formula>"NotPaid"</formula>
    </cfRule>
    <cfRule type="cellIs" dxfId="3" priority="8495" operator="equal">
      <formula>"NotPaid"</formula>
    </cfRule>
    <cfRule type="cellIs" dxfId="3" priority="8494" operator="equal">
      <formula>"NotPaid"</formula>
    </cfRule>
    <cfRule type="cellIs" dxfId="3" priority="8493" operator="equal">
      <formula>"NotPaid"</formula>
    </cfRule>
    <cfRule type="cellIs" dxfId="3" priority="8483" operator="equal">
      <formula>"NotPaid"</formula>
    </cfRule>
    <cfRule type="cellIs" dxfId="3" priority="8482" operator="equal">
      <formula>"NotPaid"</formula>
    </cfRule>
    <cfRule type="cellIs" dxfId="3" priority="8481" operator="equal">
      <formula>"NotPaid"</formula>
    </cfRule>
    <cfRule type="cellIs" dxfId="3" priority="8479" operator="equal">
      <formula>"NotPaid"</formula>
    </cfRule>
    <cfRule type="cellIs" dxfId="3" priority="8478" operator="equal">
      <formula>"NotPaid"</formula>
    </cfRule>
    <cfRule type="cellIs" dxfId="3" priority="8477" operator="equal">
      <formula>"NotPaid"</formula>
    </cfRule>
    <cfRule type="cellIs" dxfId="3" priority="8450" operator="equal">
      <formula>"NotPaid"</formula>
    </cfRule>
    <cfRule type="cellIs" dxfId="3" priority="8449" operator="equal">
      <formula>"NotPaid"</formula>
    </cfRule>
    <cfRule type="cellIs" dxfId="3" priority="8448" operator="equal">
      <formula>"NotPaid"</formula>
    </cfRule>
    <cfRule type="cellIs" dxfId="3" priority="8438" operator="equal">
      <formula>"NotPaid"</formula>
    </cfRule>
    <cfRule type="cellIs" dxfId="3" priority="8437" operator="equal">
      <formula>"NotPaid"</formula>
    </cfRule>
    <cfRule type="cellIs" dxfId="3" priority="8436" operator="equal">
      <formula>"NotPaid"</formula>
    </cfRule>
    <cfRule type="cellIs" dxfId="3" priority="8427" operator="equal">
      <formula>"NotPaid"</formula>
    </cfRule>
    <cfRule type="cellIs" dxfId="3" priority="8426" operator="equal">
      <formula>"NotPaid"</formula>
    </cfRule>
    <cfRule type="cellIs" dxfId="3" priority="8425" operator="equal">
      <formula>"NotPaid"</formula>
    </cfRule>
    <cfRule type="cellIs" dxfId="3" priority="8416" operator="equal">
      <formula>"NotPaid"</formula>
    </cfRule>
    <cfRule type="cellIs" dxfId="3" priority="8415" operator="equal">
      <formula>"NotPaid"</formula>
    </cfRule>
    <cfRule type="cellIs" dxfId="3" priority="8414" operator="equal">
      <formula>"NotPaid"</formula>
    </cfRule>
    <cfRule type="cellIs" dxfId="3" priority="8404" operator="equal">
      <formula>"NotPaid"</formula>
    </cfRule>
    <cfRule type="cellIs" dxfId="3" priority="8403" operator="equal">
      <formula>"NotPaid"</formula>
    </cfRule>
    <cfRule type="cellIs" dxfId="3" priority="8402" operator="equal">
      <formula>"NotPaid"</formula>
    </cfRule>
    <cfRule type="cellIs" dxfId="3" priority="8400" operator="equal">
      <formula>"NotPaid"</formula>
    </cfRule>
    <cfRule type="cellIs" dxfId="3" priority="8399" operator="equal">
      <formula>"NotPaid"</formula>
    </cfRule>
    <cfRule type="cellIs" dxfId="3" priority="8398" operator="equal">
      <formula>"NotPaid"</formula>
    </cfRule>
    <cfRule type="cellIs" dxfId="3" priority="8390" operator="equal">
      <formula>"NotPaid"</formula>
    </cfRule>
    <cfRule type="cellIs" dxfId="3" priority="8389" operator="equal">
      <formula>"NotPaid"</formula>
    </cfRule>
    <cfRule type="cellIs" dxfId="3" priority="8388" operator="equal">
      <formula>"NotPaid"</formula>
    </cfRule>
    <cfRule type="cellIs" dxfId="3" priority="8379" operator="equal">
      <formula>"NotPaid"</formula>
    </cfRule>
    <cfRule type="cellIs" dxfId="3" priority="8378" operator="equal">
      <formula>"NotPaid"</formula>
    </cfRule>
    <cfRule type="cellIs" dxfId="3" priority="8377" operator="equal">
      <formula>"NotPaid"</formula>
    </cfRule>
    <cfRule type="cellIs" dxfId="3" priority="8368" operator="equal">
      <formula>"NotPaid"</formula>
    </cfRule>
    <cfRule type="cellIs" dxfId="3" priority="8367" operator="equal">
      <formula>"NotPaid"</formula>
    </cfRule>
    <cfRule type="cellIs" dxfId="3" priority="8366" operator="equal">
      <formula>"NotPaid"</formula>
    </cfRule>
    <cfRule type="cellIs" dxfId="3" priority="8356" operator="equal">
      <formula>"NotPaid"</formula>
    </cfRule>
    <cfRule type="cellIs" dxfId="3" priority="8355" operator="equal">
      <formula>"NotPaid"</formula>
    </cfRule>
    <cfRule type="cellIs" dxfId="3" priority="8354" operator="equal">
      <formula>"NotPaid"</formula>
    </cfRule>
    <cfRule type="cellIs" dxfId="3" priority="8344" operator="equal">
      <formula>"NotPaid"</formula>
    </cfRule>
    <cfRule type="cellIs" dxfId="3" priority="8747" operator="equal">
      <formula>"NotPaid"</formula>
    </cfRule>
    <cfRule type="cellIs" dxfId="3" priority="8581" operator="equal">
      <formula>"NotPaid"</formula>
    </cfRule>
    <cfRule type="cellIs" dxfId="3" priority="8509" operator="equal">
      <formula>"NotPaid"</formula>
    </cfRule>
    <cfRule type="cellIs" dxfId="3" priority="8508" operator="equal">
      <formula>"NotPaid"</formula>
    </cfRule>
    <cfRule type="cellIs" dxfId="3" priority="8343" operator="equal">
      <formula>"NotPaid"</formula>
    </cfRule>
    <cfRule type="cellIs" dxfId="3" priority="8342" operator="equal">
      <formula>"NotPaid"</formula>
    </cfRule>
  </conditionalFormatting>
  <conditionalFormatting sqref="D29:E29">
    <cfRule type="cellIs" dxfId="3" priority="8783" operator="equal">
      <formula>"NotPaid"</formula>
    </cfRule>
    <cfRule type="cellIs" dxfId="3" priority="8782" operator="equal">
      <formula>"NotPaid"</formula>
    </cfRule>
    <cfRule type="cellIs" dxfId="3" priority="8781" operator="equal">
      <formula>"NotPaid"</formula>
    </cfRule>
    <cfRule type="cellIs" dxfId="3" priority="8774" operator="equal">
      <formula>"NotPaid"</formula>
    </cfRule>
    <cfRule type="cellIs" dxfId="3" priority="8773" operator="equal">
      <formula>"NotPaid"</formula>
    </cfRule>
    <cfRule type="cellIs" dxfId="3" priority="8772" operator="equal">
      <formula>"NotPaid"</formula>
    </cfRule>
    <cfRule type="cellIs" dxfId="3" priority="8714" operator="equal">
      <formula>"NotPaid"</formula>
    </cfRule>
    <cfRule type="cellIs" dxfId="3" priority="8713" operator="equal">
      <formula>"NotPaid"</formula>
    </cfRule>
    <cfRule type="cellIs" dxfId="3" priority="8712" operator="equal">
      <formula>"NotPaid"</formula>
    </cfRule>
    <cfRule type="cellIs" dxfId="3" priority="8544" operator="equal">
      <formula>"NotPaid"</formula>
    </cfRule>
    <cfRule type="cellIs" dxfId="3" priority="8543" operator="equal">
      <formula>"NotPaid"</formula>
    </cfRule>
    <cfRule type="cellIs" dxfId="3" priority="8542" operator="equal">
      <formula>"NotPaid"</formula>
    </cfRule>
    <cfRule type="cellIs" dxfId="3" priority="8535" operator="equal">
      <formula>"NotPaid"</formula>
    </cfRule>
    <cfRule type="cellIs" dxfId="3" priority="8534" operator="equal">
      <formula>"NotPaid"</formula>
    </cfRule>
    <cfRule type="cellIs" dxfId="3" priority="8533" operator="equal">
      <formula>"NotPaid"</formula>
    </cfRule>
    <cfRule type="cellIs" dxfId="3" priority="8475" operator="equal">
      <formula>"NotPaid"</formula>
    </cfRule>
    <cfRule type="cellIs" dxfId="3" priority="8474" operator="equal">
      <formula>"NotPaid"</formula>
    </cfRule>
    <cfRule type="cellIs" dxfId="3" priority="8473" operator="equal">
      <formula>"NotPaid"</formula>
    </cfRule>
    <cfRule type="cellIs" dxfId="3" priority="7911" operator="equal">
      <formula>"NotPaid"</formula>
    </cfRule>
    <cfRule type="cellIs" dxfId="3" priority="7910" operator="equal">
      <formula>"NotPaid"</formula>
    </cfRule>
    <cfRule type="cellIs" dxfId="3" priority="7909" operator="equal">
      <formula>"NotPaid"</formula>
    </cfRule>
    <cfRule type="cellIs" dxfId="3" priority="7872" operator="equal">
      <formula>"NotPaid"</formula>
    </cfRule>
    <cfRule type="cellIs" dxfId="3" priority="7871" operator="equal">
      <formula>"NotPaid"</formula>
    </cfRule>
    <cfRule type="cellIs" dxfId="3" priority="7870" operator="equal">
      <formula>"NotPaid"</formula>
    </cfRule>
    <cfRule type="cellIs" dxfId="3" priority="7843" operator="equal">
      <formula>"NotPaid"</formula>
    </cfRule>
    <cfRule type="cellIs" dxfId="3" priority="7842" operator="equal">
      <formula>"NotPaid"</formula>
    </cfRule>
    <cfRule type="cellIs" dxfId="3" priority="7841" operator="equal">
      <formula>"NotPaid"</formula>
    </cfRule>
    <cfRule type="cellIs" dxfId="3" priority="7812" operator="equal">
      <formula>"NotPaid"</formula>
    </cfRule>
    <cfRule type="cellIs" dxfId="3" priority="7811" operator="equal">
      <formula>"NotPaid"</formula>
    </cfRule>
    <cfRule type="cellIs" dxfId="3" priority="7810" operator="equal">
      <formula>"NotPaid"</formula>
    </cfRule>
    <cfRule type="cellIs" dxfId="3" priority="7783" operator="equal">
      <formula>"NotPaid"</formula>
    </cfRule>
    <cfRule type="cellIs" dxfId="3" priority="7782" operator="equal">
      <formula>"NotPaid"</formula>
    </cfRule>
    <cfRule type="cellIs" dxfId="3" priority="7781" operator="equal">
      <formula>"NotPaid"</formula>
    </cfRule>
    <cfRule type="cellIs" dxfId="3" priority="7721" operator="equal">
      <formula>"NotPaid"</formula>
    </cfRule>
    <cfRule type="cellIs" dxfId="3" priority="7720" operator="equal">
      <formula>"NotPaid"</formula>
    </cfRule>
    <cfRule type="cellIs" dxfId="3" priority="7719" operator="equal">
      <formula>"NotPaid"</formula>
    </cfRule>
    <cfRule type="cellIs" dxfId="3" priority="7667" operator="equal">
      <formula>"NotPaid"</formula>
    </cfRule>
    <cfRule type="cellIs" dxfId="3" priority="7666" operator="equal">
      <formula>"NotPaid"</formula>
    </cfRule>
    <cfRule type="cellIs" dxfId="3" priority="7665" operator="equal">
      <formula>"NotPaid"</formula>
    </cfRule>
  </conditionalFormatting>
  <conditionalFormatting sqref="D29:K29">
    <cfRule type="cellIs" dxfId="3" priority="7754" operator="equal">
      <formula>"NotPaid"</formula>
    </cfRule>
    <cfRule type="cellIs" dxfId="3" priority="7753" operator="equal">
      <formula>"NotPaid"</formula>
    </cfRule>
    <cfRule type="cellIs" dxfId="3" priority="7752" operator="equal">
      <formula>"NotPaid"</formula>
    </cfRule>
    <cfRule type="cellIs" dxfId="3" priority="7751" operator="equal">
      <formula>"NotPaid"</formula>
    </cfRule>
    <cfRule type="cellIs" dxfId="3" priority="7750" operator="equal">
      <formula>"NotPaid"</formula>
    </cfRule>
    <cfRule type="cellIs" dxfId="3" priority="7698" operator="equal">
      <formula>"NotPaid"</formula>
    </cfRule>
    <cfRule type="cellIs" dxfId="3" priority="7695" operator="equal">
      <formula>"NotPaid"</formula>
    </cfRule>
    <cfRule type="cellIs" dxfId="3" priority="7694" operator="equal">
      <formula>"NotPaid"</formula>
    </cfRule>
    <cfRule type="cellIs" dxfId="3" priority="7693" operator="equal">
      <formula>"NotPaid"</formula>
    </cfRule>
    <cfRule type="cellIs" dxfId="3" priority="7636" operator="equal">
      <formula>"NotPaid"</formula>
    </cfRule>
    <cfRule type="cellIs" dxfId="3" priority="7633" operator="equal">
      <formula>"NotPaid"</formula>
    </cfRule>
    <cfRule type="cellIs" dxfId="3" priority="7632" operator="equal">
      <formula>"NotPaid"</formula>
    </cfRule>
    <cfRule type="cellIs" dxfId="3" priority="7631" operator="equal">
      <formula>"NotPaid"</formula>
    </cfRule>
    <cfRule type="cellIs" dxfId="3" priority="7747" operator="equal">
      <formula>"NotPaid"</formula>
    </cfRule>
    <cfRule type="cellIs" dxfId="3" priority="7611" operator="equal">
      <formula>"NotPaid"</formula>
    </cfRule>
    <cfRule type="cellIs" dxfId="3" priority="7608" operator="equal">
      <formula>"NotPaid"</formula>
    </cfRule>
    <cfRule type="cellIs" dxfId="3" priority="7607" operator="equal">
      <formula>"NotPaid"</formula>
    </cfRule>
    <cfRule type="cellIs" dxfId="3" priority="7606" operator="equal">
      <formula>"NotPaid"</formula>
    </cfRule>
    <cfRule type="cellIs" dxfId="3" priority="7581" operator="equal">
      <formula>"NotPaid"</formula>
    </cfRule>
    <cfRule type="cellIs" dxfId="3" priority="7578" operator="equal">
      <formula>"NotPaid"</formula>
    </cfRule>
    <cfRule type="cellIs" dxfId="3" priority="7550" operator="equal">
      <formula>"NotPaid"</formula>
    </cfRule>
    <cfRule type="cellIs" dxfId="3" priority="7547" operator="equal">
      <formula>"NotPaid"</formula>
    </cfRule>
    <cfRule type="cellIs" dxfId="3" priority="7546" operator="equal">
      <formula>"NotPaid"</formula>
    </cfRule>
    <cfRule type="cellIs" dxfId="3" priority="7545" operator="equal">
      <formula>"NotPaid"</formula>
    </cfRule>
    <cfRule type="cellIs" dxfId="3" priority="7577" operator="equal">
      <formula>"NotPaid"</formula>
    </cfRule>
    <cfRule type="cellIs" dxfId="3" priority="7576" operator="equal">
      <formula>"NotPaid"</formula>
    </cfRule>
  </conditionalFormatting>
  <conditionalFormatting sqref="D29:N29">
    <cfRule type="cellIs" dxfId="3" priority="7705" operator="equal">
      <formula>"NotPaid"</formula>
    </cfRule>
    <cfRule type="cellIs" dxfId="3" priority="7704" operator="equal">
      <formula>"NotPaid"</formula>
    </cfRule>
    <cfRule type="cellIs" dxfId="3" priority="7703" operator="equal">
      <formula>"NotPaid"</formula>
    </cfRule>
    <cfRule type="cellIs" dxfId="3" priority="7702" operator="equal">
      <formula>"NotPaid"</formula>
    </cfRule>
    <cfRule type="cellIs" dxfId="3" priority="7701" operator="equal">
      <formula>"NotPaid"</formula>
    </cfRule>
    <cfRule type="cellIs" dxfId="3" priority="7684" operator="equal">
      <formula>"NotPaid"</formula>
    </cfRule>
    <cfRule type="cellIs" dxfId="3" priority="7643" operator="equal">
      <formula>"NotPaid"</formula>
    </cfRule>
    <cfRule type="cellIs" dxfId="3" priority="7642" operator="equal">
      <formula>"NotPaid"</formula>
    </cfRule>
    <cfRule type="cellIs" dxfId="3" priority="7641" operator="equal">
      <formula>"NotPaid"</formula>
    </cfRule>
    <cfRule type="cellIs" dxfId="3" priority="7640" operator="equal">
      <formula>"NotPaid"</formula>
    </cfRule>
    <cfRule type="cellIs" dxfId="3" priority="7639" operator="equal">
      <formula>"NotPaid"</formula>
    </cfRule>
    <cfRule type="cellIs" dxfId="3" priority="7622" operator="equal">
      <formula>"NotPaid"</formula>
    </cfRule>
    <cfRule type="cellIs" dxfId="3" priority="7618" operator="equal">
      <formula>"NotPaid"</formula>
    </cfRule>
    <cfRule type="cellIs" dxfId="3" priority="7617" operator="equal">
      <formula>"NotPaid"</formula>
    </cfRule>
    <cfRule type="cellIs" dxfId="3" priority="7614" operator="equal">
      <formula>"NotPaid"</formula>
    </cfRule>
    <cfRule type="cellIs" dxfId="3" priority="7597" operator="equal">
      <formula>"NotPaid"</formula>
    </cfRule>
    <cfRule type="cellIs" dxfId="3" priority="7588" operator="equal">
      <formula>"NotPaid"</formula>
    </cfRule>
    <cfRule type="cellIs" dxfId="3" priority="7585" operator="equal">
      <formula>"NotPaid"</formula>
    </cfRule>
    <cfRule type="cellIs" dxfId="3" priority="7584" operator="equal">
      <formula>"NotPaid"</formula>
    </cfRule>
    <cfRule type="cellIs" dxfId="3" priority="7567" operator="equal">
      <formula>"NotPaid"</formula>
    </cfRule>
    <cfRule type="cellIs" dxfId="3" priority="7557" operator="equal">
      <formula>"NotPaid"</formula>
    </cfRule>
    <cfRule type="cellIs" dxfId="3" priority="7556" operator="equal">
      <formula>"NotPaid"</formula>
    </cfRule>
    <cfRule type="cellIs" dxfId="3" priority="7555" operator="equal">
      <formula>"NotPaid"</formula>
    </cfRule>
    <cfRule type="cellIs" dxfId="3" priority="7536" operator="equal">
      <formula>"NotPaid"</formula>
    </cfRule>
    <cfRule type="cellIs" dxfId="3" priority="7616" operator="equal">
      <formula>"NotPaid"</formula>
    </cfRule>
    <cfRule type="cellIs" dxfId="3" priority="7615" operator="equal">
      <formula>"NotPaid"</formula>
    </cfRule>
    <cfRule type="cellIs" dxfId="3" priority="7587" operator="equal">
      <formula>"NotPaid"</formula>
    </cfRule>
    <cfRule type="cellIs" dxfId="3" priority="7586" operator="equal">
      <formula>"NotPaid"</formula>
    </cfRule>
    <cfRule type="cellIs" dxfId="3" priority="7554" operator="equal">
      <formula>"NotPaid"</formula>
    </cfRule>
    <cfRule type="cellIs" dxfId="3" priority="7553" operator="equal">
      <formula>"NotPaid"</formula>
    </cfRule>
  </conditionalFormatting>
  <conditionalFormatting sqref="E29">
    <cfRule type="cellIs" dxfId="3" priority="8814" operator="equal">
      <formula>"NotPaid"</formula>
    </cfRule>
    <cfRule type="cellIs" dxfId="3" priority="8813" operator="equal">
      <formula>"NotPaid"</formula>
    </cfRule>
    <cfRule type="cellIs" dxfId="3" priority="8812" operator="equal">
      <formula>"NotPaid"</formula>
    </cfRule>
    <cfRule type="cellIs" dxfId="3" priority="8799" operator="equal">
      <formula>"NotPaid"</formula>
    </cfRule>
    <cfRule type="cellIs" dxfId="3" priority="8798" operator="equal">
      <formula>"NotPaid"</formula>
    </cfRule>
    <cfRule type="cellIs" dxfId="3" priority="8797" operator="equal">
      <formula>"NotPaid"</formula>
    </cfRule>
    <cfRule type="cellIs" dxfId="3" priority="8769" operator="equal">
      <formula>"NotPaid"</formula>
    </cfRule>
    <cfRule type="cellIs" dxfId="3" priority="8768" operator="equal">
      <formula>"NotPaid"</formula>
    </cfRule>
    <cfRule type="cellIs" dxfId="3" priority="8767" operator="equal">
      <formula>"NotPaid"</formula>
    </cfRule>
    <cfRule type="cellIs" dxfId="3" priority="8757" operator="equal">
      <formula>"NotPaid"</formula>
    </cfRule>
    <cfRule type="cellIs" dxfId="3" priority="8756" operator="equal">
      <formula>"NotPaid"</formula>
    </cfRule>
    <cfRule type="cellIs" dxfId="3" priority="8755" operator="equal">
      <formula>"NotPaid"</formula>
    </cfRule>
    <cfRule type="cellIs" dxfId="3" priority="8742" operator="equal">
      <formula>"NotPaid"</formula>
    </cfRule>
    <cfRule type="cellIs" dxfId="3" priority="8741" operator="equal">
      <formula>"NotPaid"</formula>
    </cfRule>
    <cfRule type="cellIs" dxfId="3" priority="8740" operator="equal">
      <formula>"NotPaid"</formula>
    </cfRule>
    <cfRule type="cellIs" dxfId="3" priority="8730" operator="equal">
      <formula>"NotPaid"</formula>
    </cfRule>
    <cfRule type="cellIs" dxfId="3" priority="8729" operator="equal">
      <formula>"NotPaid"</formula>
    </cfRule>
    <cfRule type="cellIs" dxfId="3" priority="8728" operator="equal">
      <formula>"NotPaid"</formula>
    </cfRule>
    <cfRule type="cellIs" dxfId="3" priority="8709" operator="equal">
      <formula>"NotPaid"</formula>
    </cfRule>
    <cfRule type="cellIs" dxfId="3" priority="8708" operator="equal">
      <formula>"NotPaid"</formula>
    </cfRule>
    <cfRule type="cellIs" dxfId="3" priority="8707" operator="equal">
      <formula>"NotPaid"</formula>
    </cfRule>
    <cfRule type="cellIs" dxfId="3" priority="8697" operator="equal">
      <formula>"NotPaid"</formula>
    </cfRule>
    <cfRule type="cellIs" dxfId="3" priority="8696" operator="equal">
      <formula>"NotPaid"</formula>
    </cfRule>
    <cfRule type="cellIs" dxfId="3" priority="8695" operator="equal">
      <formula>"NotPaid"</formula>
    </cfRule>
    <cfRule type="cellIs" dxfId="3" priority="8685" operator="equal">
      <formula>"NotPaid"</formula>
    </cfRule>
    <cfRule type="cellIs" dxfId="3" priority="8684" operator="equal">
      <formula>"NotPaid"</formula>
    </cfRule>
    <cfRule type="cellIs" dxfId="3" priority="8683" operator="equal">
      <formula>"NotPaid"</formula>
    </cfRule>
    <cfRule type="cellIs" dxfId="3" priority="8673" operator="equal">
      <formula>"NotPaid"</formula>
    </cfRule>
    <cfRule type="cellIs" dxfId="3" priority="8672" operator="equal">
      <formula>"NotPaid"</formula>
    </cfRule>
    <cfRule type="cellIs" dxfId="3" priority="8671" operator="equal">
      <formula>"NotPaid"</formula>
    </cfRule>
    <cfRule type="cellIs" dxfId="3" priority="8662" operator="equal">
      <formula>"NotPaid"</formula>
    </cfRule>
    <cfRule type="cellIs" dxfId="3" priority="8661" operator="equal">
      <formula>"NotPaid"</formula>
    </cfRule>
    <cfRule type="cellIs" dxfId="3" priority="8660" operator="equal">
      <formula>"NotPaid"</formula>
    </cfRule>
    <cfRule type="cellIs" dxfId="3" priority="8651" operator="equal">
      <formula>"NotPaid"</formula>
    </cfRule>
    <cfRule type="cellIs" dxfId="3" priority="8650" operator="equal">
      <formula>"NotPaid"</formula>
    </cfRule>
    <cfRule type="cellIs" dxfId="3" priority="8649" operator="equal">
      <formula>"NotPaid"</formula>
    </cfRule>
    <cfRule type="cellIs" dxfId="3" priority="8636" operator="equal">
      <formula>"NotPaid"</formula>
    </cfRule>
    <cfRule type="cellIs" dxfId="3" priority="8635" operator="equal">
      <formula>"NotPaid"</formula>
    </cfRule>
    <cfRule type="cellIs" dxfId="3" priority="8634" operator="equal">
      <formula>"NotPaid"</formula>
    </cfRule>
    <cfRule type="cellIs" dxfId="3" priority="8625" operator="equal">
      <formula>"NotPaid"</formula>
    </cfRule>
    <cfRule type="cellIs" dxfId="3" priority="8624" operator="equal">
      <formula>"NotPaid"</formula>
    </cfRule>
    <cfRule type="cellIs" dxfId="3" priority="8623" operator="equal">
      <formula>"NotPaid"</formula>
    </cfRule>
    <cfRule type="cellIs" dxfId="3" priority="8614" operator="equal">
      <formula>"NotPaid"</formula>
    </cfRule>
    <cfRule type="cellIs" dxfId="3" priority="8613" operator="equal">
      <formula>"NotPaid"</formula>
    </cfRule>
    <cfRule type="cellIs" dxfId="3" priority="8612" operator="equal">
      <formula>"NotPaid"</formula>
    </cfRule>
    <cfRule type="cellIs" dxfId="3" priority="8603" operator="equal">
      <formula>"NotPaid"</formula>
    </cfRule>
    <cfRule type="cellIs" dxfId="3" priority="8602" operator="equal">
      <formula>"NotPaid"</formula>
    </cfRule>
    <cfRule type="cellIs" dxfId="3" priority="8601" operator="equal">
      <formula>"NotPaid"</formula>
    </cfRule>
    <cfRule type="cellIs" dxfId="3" priority="8591" operator="equal">
      <formula>"NotPaid"</formula>
    </cfRule>
    <cfRule type="cellIs" dxfId="3" priority="8590" operator="equal">
      <formula>"NotPaid"</formula>
    </cfRule>
    <cfRule type="cellIs" dxfId="3" priority="8589" operator="equal">
      <formula>"NotPaid"</formula>
    </cfRule>
    <cfRule type="cellIs" dxfId="3" priority="8575" operator="equal">
      <formula>"NotPaid"</formula>
    </cfRule>
    <cfRule type="cellIs" dxfId="3" priority="8574" operator="equal">
      <formula>"NotPaid"</formula>
    </cfRule>
    <cfRule type="cellIs" dxfId="3" priority="8573" operator="equal">
      <formula>"NotPaid"</formula>
    </cfRule>
    <cfRule type="cellIs" dxfId="3" priority="8560" operator="equal">
      <formula>"NotPaid"</formula>
    </cfRule>
    <cfRule type="cellIs" dxfId="3" priority="8559" operator="equal">
      <formula>"NotPaid"</formula>
    </cfRule>
    <cfRule type="cellIs" dxfId="3" priority="8558" operator="equal">
      <formula>"NotPaid"</formula>
    </cfRule>
    <cfRule type="cellIs" dxfId="3" priority="8530" operator="equal">
      <formula>"NotPaid"</formula>
    </cfRule>
    <cfRule type="cellIs" dxfId="3" priority="8529" operator="equal">
      <formula>"NotPaid"</formula>
    </cfRule>
    <cfRule type="cellIs" dxfId="3" priority="8528" operator="equal">
      <formula>"NotPaid"</formula>
    </cfRule>
    <cfRule type="cellIs" dxfId="3" priority="8518" operator="equal">
      <formula>"NotPaid"</formula>
    </cfRule>
    <cfRule type="cellIs" dxfId="3" priority="8517" operator="equal">
      <formula>"NotPaid"</formula>
    </cfRule>
    <cfRule type="cellIs" dxfId="3" priority="8516" operator="equal">
      <formula>"NotPaid"</formula>
    </cfRule>
    <cfRule type="cellIs" dxfId="3" priority="8503" operator="equal">
      <formula>"NotPaid"</formula>
    </cfRule>
    <cfRule type="cellIs" dxfId="3" priority="8502" operator="equal">
      <formula>"NotPaid"</formula>
    </cfRule>
    <cfRule type="cellIs" dxfId="3" priority="8501" operator="equal">
      <formula>"NotPaid"</formula>
    </cfRule>
    <cfRule type="cellIs" dxfId="3" priority="8491" operator="equal">
      <formula>"NotPaid"</formula>
    </cfRule>
    <cfRule type="cellIs" dxfId="3" priority="8490" operator="equal">
      <formula>"NotPaid"</formula>
    </cfRule>
    <cfRule type="cellIs" dxfId="3" priority="8489" operator="equal">
      <formula>"NotPaid"</formula>
    </cfRule>
    <cfRule type="cellIs" dxfId="3" priority="8470" operator="equal">
      <formula>"NotPaid"</formula>
    </cfRule>
    <cfRule type="cellIs" dxfId="3" priority="8469" operator="equal">
      <formula>"NotPaid"</formula>
    </cfRule>
    <cfRule type="cellIs" dxfId="3" priority="8468" operator="equal">
      <formula>"NotPaid"</formula>
    </cfRule>
    <cfRule type="cellIs" dxfId="3" priority="8458" operator="equal">
      <formula>"NotPaid"</formula>
    </cfRule>
    <cfRule type="cellIs" dxfId="3" priority="8457" operator="equal">
      <formula>"NotPaid"</formula>
    </cfRule>
    <cfRule type="cellIs" dxfId="3" priority="8456" operator="equal">
      <formula>"NotPaid"</formula>
    </cfRule>
    <cfRule type="cellIs" dxfId="3" priority="8446" operator="equal">
      <formula>"NotPaid"</formula>
    </cfRule>
    <cfRule type="cellIs" dxfId="3" priority="8445" operator="equal">
      <formula>"NotPaid"</formula>
    </cfRule>
    <cfRule type="cellIs" dxfId="3" priority="8444" operator="equal">
      <formula>"NotPaid"</formula>
    </cfRule>
    <cfRule type="cellIs" dxfId="3" priority="8434" operator="equal">
      <formula>"NotPaid"</formula>
    </cfRule>
    <cfRule type="cellIs" dxfId="3" priority="8433" operator="equal">
      <formula>"NotPaid"</formula>
    </cfRule>
    <cfRule type="cellIs" dxfId="3" priority="8432" operator="equal">
      <formula>"NotPaid"</formula>
    </cfRule>
    <cfRule type="cellIs" dxfId="3" priority="8423" operator="equal">
      <formula>"NotPaid"</formula>
    </cfRule>
    <cfRule type="cellIs" dxfId="3" priority="8422" operator="equal">
      <formula>"NotPaid"</formula>
    </cfRule>
    <cfRule type="cellIs" dxfId="3" priority="8421" operator="equal">
      <formula>"NotPaid"</formula>
    </cfRule>
    <cfRule type="cellIs" dxfId="3" priority="8412" operator="equal">
      <formula>"NotPaid"</formula>
    </cfRule>
    <cfRule type="cellIs" dxfId="3" priority="8411" operator="equal">
      <formula>"NotPaid"</formula>
    </cfRule>
    <cfRule type="cellIs" dxfId="3" priority="8410" operator="equal">
      <formula>"NotPaid"</formula>
    </cfRule>
    <cfRule type="cellIs" dxfId="3" priority="8397" operator="equal">
      <formula>"NotPaid"</formula>
    </cfRule>
    <cfRule type="cellIs" dxfId="3" priority="8396" operator="equal">
      <formula>"NotPaid"</formula>
    </cfRule>
    <cfRule type="cellIs" dxfId="3" priority="8395" operator="equal">
      <formula>"NotPaid"</formula>
    </cfRule>
    <cfRule type="cellIs" dxfId="3" priority="8386" operator="equal">
      <formula>"NotPaid"</formula>
    </cfRule>
    <cfRule type="cellIs" dxfId="3" priority="8385" operator="equal">
      <formula>"NotPaid"</formula>
    </cfRule>
    <cfRule type="cellIs" dxfId="3" priority="8384" operator="equal">
      <formula>"NotPaid"</formula>
    </cfRule>
    <cfRule type="cellIs" dxfId="3" priority="8375" operator="equal">
      <formula>"NotPaid"</formula>
    </cfRule>
    <cfRule type="cellIs" dxfId="3" priority="8374" operator="equal">
      <formula>"NotPaid"</formula>
    </cfRule>
    <cfRule type="cellIs" dxfId="3" priority="8373" operator="equal">
      <formula>"NotPaid"</formula>
    </cfRule>
    <cfRule type="cellIs" dxfId="3" priority="8364" operator="equal">
      <formula>"NotPaid"</formula>
    </cfRule>
    <cfRule type="cellIs" dxfId="3" priority="8363" operator="equal">
      <formula>"NotPaid"</formula>
    </cfRule>
    <cfRule type="cellIs" dxfId="3" priority="8362" operator="equal">
      <formula>"NotPaid"</formula>
    </cfRule>
    <cfRule type="cellIs" dxfId="3" priority="8352" operator="equal">
      <formula>"NotPaid"</formula>
    </cfRule>
    <cfRule type="cellIs" dxfId="3" priority="8351" operator="equal">
      <formula>"NotPaid"</formula>
    </cfRule>
    <cfRule type="cellIs" dxfId="3" priority="8350" operator="equal">
      <formula>"NotPaid"</formula>
    </cfRule>
  </conditionalFormatting>
  <conditionalFormatting sqref="F29">
    <cfRule type="cellIs" dxfId="3" priority="8810" operator="equal">
      <formula>"NotPaid"</formula>
    </cfRule>
    <cfRule type="cellIs" dxfId="3" priority="8809" operator="equal">
      <formula>"NotPaid"</formula>
    </cfRule>
    <cfRule type="cellIs" dxfId="3" priority="8808" operator="equal">
      <formula>"NotPaid"</formula>
    </cfRule>
    <cfRule type="cellIs" dxfId="3" priority="8795" operator="equal">
      <formula>"NotPaid"</formula>
    </cfRule>
    <cfRule type="cellIs" dxfId="3" priority="8794" operator="equal">
      <formula>"NotPaid"</formula>
    </cfRule>
    <cfRule type="cellIs" dxfId="3" priority="8793" operator="equal">
      <formula>"NotPaid"</formula>
    </cfRule>
    <cfRule type="cellIs" dxfId="3" priority="8780" operator="equal">
      <formula>"NotPaid"</formula>
    </cfRule>
    <cfRule type="cellIs" dxfId="3" priority="8771" operator="equal">
      <formula>"NotPaid"</formula>
    </cfRule>
    <cfRule type="cellIs" dxfId="3" priority="8765" operator="equal">
      <formula>"NotPaid"</formula>
    </cfRule>
    <cfRule type="cellIs" dxfId="3" priority="8764" operator="equal">
      <formula>"NotPaid"</formula>
    </cfRule>
    <cfRule type="cellIs" dxfId="3" priority="8763" operator="equal">
      <formula>"NotPaid"</formula>
    </cfRule>
    <cfRule type="cellIs" dxfId="3" priority="8753" operator="equal">
      <formula>"NotPaid"</formula>
    </cfRule>
    <cfRule type="cellIs" dxfId="3" priority="8752" operator="equal">
      <formula>"NotPaid"</formula>
    </cfRule>
    <cfRule type="cellIs" dxfId="3" priority="8751" operator="equal">
      <formula>"NotPaid"</formula>
    </cfRule>
    <cfRule type="cellIs" dxfId="3" priority="8738" operator="equal">
      <formula>"NotPaid"</formula>
    </cfRule>
    <cfRule type="cellIs" dxfId="3" priority="8737" operator="equal">
      <formula>"NotPaid"</formula>
    </cfRule>
    <cfRule type="cellIs" dxfId="3" priority="8736" operator="equal">
      <formula>"NotPaid"</formula>
    </cfRule>
    <cfRule type="cellIs" dxfId="3" priority="8726" operator="equal">
      <formula>"NotPaid"</formula>
    </cfRule>
    <cfRule type="cellIs" dxfId="3" priority="8725" operator="equal">
      <formula>"NotPaid"</formula>
    </cfRule>
    <cfRule type="cellIs" dxfId="3" priority="8724" operator="equal">
      <formula>"NotPaid"</formula>
    </cfRule>
    <cfRule type="cellIs" dxfId="3" priority="8711" operator="equal">
      <formula>"NotPaid"</formula>
    </cfRule>
    <cfRule type="cellIs" dxfId="3" priority="8705" operator="equal">
      <formula>"NotPaid"</formula>
    </cfRule>
    <cfRule type="cellIs" dxfId="3" priority="8704" operator="equal">
      <formula>"NotPaid"</formula>
    </cfRule>
    <cfRule type="cellIs" dxfId="3" priority="8703" operator="equal">
      <formula>"NotPaid"</formula>
    </cfRule>
    <cfRule type="cellIs" dxfId="3" priority="8693" operator="equal">
      <formula>"NotPaid"</formula>
    </cfRule>
    <cfRule type="cellIs" dxfId="3" priority="8692" operator="equal">
      <formula>"NotPaid"</formula>
    </cfRule>
    <cfRule type="cellIs" dxfId="3" priority="8691" operator="equal">
      <formula>"NotPaid"</formula>
    </cfRule>
    <cfRule type="cellIs" dxfId="3" priority="8681" operator="equal">
      <formula>"NotPaid"</formula>
    </cfRule>
    <cfRule type="cellIs" dxfId="3" priority="8680" operator="equal">
      <formula>"NotPaid"</formula>
    </cfRule>
    <cfRule type="cellIs" dxfId="3" priority="8679" operator="equal">
      <formula>"NotPaid"</formula>
    </cfRule>
    <cfRule type="cellIs" dxfId="3" priority="8669" operator="equal">
      <formula>"NotPaid"</formula>
    </cfRule>
    <cfRule type="cellIs" dxfId="3" priority="8668" operator="equal">
      <formula>"NotPaid"</formula>
    </cfRule>
    <cfRule type="cellIs" dxfId="3" priority="8667" operator="equal">
      <formula>"NotPaid"</formula>
    </cfRule>
    <cfRule type="cellIs" dxfId="3" priority="8658" operator="equal">
      <formula>"NotPaid"</formula>
    </cfRule>
    <cfRule type="cellIs" dxfId="3" priority="8657" operator="equal">
      <formula>"NotPaid"</formula>
    </cfRule>
    <cfRule type="cellIs" dxfId="3" priority="8656" operator="equal">
      <formula>"NotPaid"</formula>
    </cfRule>
    <cfRule type="cellIs" dxfId="3" priority="8647" operator="equal">
      <formula>"NotPaid"</formula>
    </cfRule>
    <cfRule type="cellIs" dxfId="3" priority="8646" operator="equal">
      <formula>"NotPaid"</formula>
    </cfRule>
    <cfRule type="cellIs" dxfId="3" priority="8645" operator="equal">
      <formula>"NotPaid"</formula>
    </cfRule>
    <cfRule type="cellIs" dxfId="3" priority="8632" operator="equal">
      <formula>"NotPaid"</formula>
    </cfRule>
    <cfRule type="cellIs" dxfId="3" priority="8631" operator="equal">
      <formula>"NotPaid"</formula>
    </cfRule>
    <cfRule type="cellIs" dxfId="3" priority="8630" operator="equal">
      <formula>"NotPaid"</formula>
    </cfRule>
    <cfRule type="cellIs" dxfId="3" priority="8621" operator="equal">
      <formula>"NotPaid"</formula>
    </cfRule>
    <cfRule type="cellIs" dxfId="3" priority="8620" operator="equal">
      <formula>"NotPaid"</formula>
    </cfRule>
    <cfRule type="cellIs" dxfId="3" priority="8619" operator="equal">
      <formula>"NotPaid"</formula>
    </cfRule>
    <cfRule type="cellIs" dxfId="3" priority="8610" operator="equal">
      <formula>"NotPaid"</formula>
    </cfRule>
    <cfRule type="cellIs" dxfId="3" priority="8609" operator="equal">
      <formula>"NotPaid"</formula>
    </cfRule>
    <cfRule type="cellIs" dxfId="3" priority="8608" operator="equal">
      <formula>"NotPaid"</formula>
    </cfRule>
    <cfRule type="cellIs" dxfId="3" priority="8599" operator="equal">
      <formula>"NotPaid"</formula>
    </cfRule>
    <cfRule type="cellIs" dxfId="3" priority="8598" operator="equal">
      <formula>"NotPaid"</formula>
    </cfRule>
    <cfRule type="cellIs" dxfId="3" priority="8597" operator="equal">
      <formula>"NotPaid"</formula>
    </cfRule>
    <cfRule type="cellIs" dxfId="3" priority="8587" operator="equal">
      <formula>"NotPaid"</formula>
    </cfRule>
    <cfRule type="cellIs" dxfId="3" priority="8586" operator="equal">
      <formula>"NotPaid"</formula>
    </cfRule>
    <cfRule type="cellIs" dxfId="3" priority="8585" operator="equal">
      <formula>"NotPaid"</formula>
    </cfRule>
    <cfRule type="cellIs" dxfId="3" priority="8571" operator="equal">
      <formula>"NotPaid"</formula>
    </cfRule>
    <cfRule type="cellIs" dxfId="3" priority="8570" operator="equal">
      <formula>"NotPaid"</formula>
    </cfRule>
    <cfRule type="cellIs" dxfId="3" priority="8569" operator="equal">
      <formula>"NotPaid"</formula>
    </cfRule>
    <cfRule type="cellIs" dxfId="3" priority="8556" operator="equal">
      <formula>"NotPaid"</formula>
    </cfRule>
    <cfRule type="cellIs" dxfId="3" priority="8555" operator="equal">
      <formula>"NotPaid"</formula>
    </cfRule>
    <cfRule type="cellIs" dxfId="3" priority="8554" operator="equal">
      <formula>"NotPaid"</formula>
    </cfRule>
    <cfRule type="cellIs" dxfId="3" priority="8541" operator="equal">
      <formula>"NotPaid"</formula>
    </cfRule>
    <cfRule type="cellIs" dxfId="3" priority="8532" operator="equal">
      <formula>"NotPaid"</formula>
    </cfRule>
    <cfRule type="cellIs" dxfId="3" priority="8526" operator="equal">
      <formula>"NotPaid"</formula>
    </cfRule>
    <cfRule type="cellIs" dxfId="3" priority="8525" operator="equal">
      <formula>"NotPaid"</formula>
    </cfRule>
    <cfRule type="cellIs" dxfId="3" priority="8524" operator="equal">
      <formula>"NotPaid"</formula>
    </cfRule>
    <cfRule type="cellIs" dxfId="3" priority="8514" operator="equal">
      <formula>"NotPaid"</formula>
    </cfRule>
    <cfRule type="cellIs" dxfId="3" priority="8513" operator="equal">
      <formula>"NotPaid"</formula>
    </cfRule>
    <cfRule type="cellIs" dxfId="3" priority="8512" operator="equal">
      <formula>"NotPaid"</formula>
    </cfRule>
    <cfRule type="cellIs" dxfId="3" priority="8499" operator="equal">
      <formula>"NotPaid"</formula>
    </cfRule>
    <cfRule type="cellIs" dxfId="3" priority="8498" operator="equal">
      <formula>"NotPaid"</formula>
    </cfRule>
    <cfRule type="cellIs" dxfId="3" priority="8497" operator="equal">
      <formula>"NotPaid"</formula>
    </cfRule>
    <cfRule type="cellIs" dxfId="3" priority="8487" operator="equal">
      <formula>"NotPaid"</formula>
    </cfRule>
    <cfRule type="cellIs" dxfId="3" priority="8486" operator="equal">
      <formula>"NotPaid"</formula>
    </cfRule>
    <cfRule type="cellIs" dxfId="3" priority="8485" operator="equal">
      <formula>"NotPaid"</formula>
    </cfRule>
    <cfRule type="cellIs" dxfId="3" priority="8472" operator="equal">
      <formula>"NotPaid"</formula>
    </cfRule>
    <cfRule type="cellIs" dxfId="3" priority="8466" operator="equal">
      <formula>"NotPaid"</formula>
    </cfRule>
    <cfRule type="cellIs" dxfId="3" priority="8465" operator="equal">
      <formula>"NotPaid"</formula>
    </cfRule>
    <cfRule type="cellIs" dxfId="3" priority="8454" operator="equal">
      <formula>"NotPaid"</formula>
    </cfRule>
    <cfRule type="cellIs" dxfId="3" priority="8453" operator="equal">
      <formula>"NotPaid"</formula>
    </cfRule>
    <cfRule type="cellIs" dxfId="3" priority="8452" operator="equal">
      <formula>"NotPaid"</formula>
    </cfRule>
    <cfRule type="cellIs" dxfId="3" priority="8442" operator="equal">
      <formula>"NotPaid"</formula>
    </cfRule>
    <cfRule type="cellIs" dxfId="3" priority="8441" operator="equal">
      <formula>"NotPaid"</formula>
    </cfRule>
    <cfRule type="cellIs" dxfId="3" priority="8440" operator="equal">
      <formula>"NotPaid"</formula>
    </cfRule>
    <cfRule type="cellIs" dxfId="3" priority="8430" operator="equal">
      <formula>"NotPaid"</formula>
    </cfRule>
    <cfRule type="cellIs" dxfId="3" priority="8429" operator="equal">
      <formula>"NotPaid"</formula>
    </cfRule>
    <cfRule type="cellIs" dxfId="3" priority="8428" operator="equal">
      <formula>"NotPaid"</formula>
    </cfRule>
    <cfRule type="cellIs" dxfId="3" priority="8419" operator="equal">
      <formula>"NotPaid"</formula>
    </cfRule>
    <cfRule type="cellIs" dxfId="3" priority="8418" operator="equal">
      <formula>"NotPaid"</formula>
    </cfRule>
    <cfRule type="cellIs" dxfId="3" priority="8417" operator="equal">
      <formula>"NotPaid"</formula>
    </cfRule>
    <cfRule type="cellIs" dxfId="3" priority="8408" operator="equal">
      <formula>"NotPaid"</formula>
    </cfRule>
    <cfRule type="cellIs" dxfId="3" priority="8407" operator="equal">
      <formula>"NotPaid"</formula>
    </cfRule>
    <cfRule type="cellIs" dxfId="3" priority="8406" operator="equal">
      <formula>"NotPaid"</formula>
    </cfRule>
    <cfRule type="cellIs" dxfId="3" priority="8393" operator="equal">
      <formula>"NotPaid"</formula>
    </cfRule>
    <cfRule type="cellIs" dxfId="3" priority="8392" operator="equal">
      <formula>"NotPaid"</formula>
    </cfRule>
    <cfRule type="cellIs" dxfId="3" priority="8391" operator="equal">
      <formula>"NotPaid"</formula>
    </cfRule>
    <cfRule type="cellIs" dxfId="3" priority="8382" operator="equal">
      <formula>"NotPaid"</formula>
    </cfRule>
    <cfRule type="cellIs" dxfId="3" priority="8381" operator="equal">
      <formula>"NotPaid"</formula>
    </cfRule>
    <cfRule type="cellIs" dxfId="3" priority="8380" operator="equal">
      <formula>"NotPaid"</formula>
    </cfRule>
    <cfRule type="cellIs" dxfId="3" priority="8371" operator="equal">
      <formula>"NotPaid"</formula>
    </cfRule>
    <cfRule type="cellIs" dxfId="3" priority="8370" operator="equal">
      <formula>"NotPaid"</formula>
    </cfRule>
    <cfRule type="cellIs" dxfId="3" priority="8369" operator="equal">
      <formula>"NotPaid"</formula>
    </cfRule>
    <cfRule type="cellIs" dxfId="3" priority="8360" operator="equal">
      <formula>"NotPaid"</formula>
    </cfRule>
    <cfRule type="cellIs" dxfId="3" priority="8359" operator="equal">
      <formula>"NotPaid"</formula>
    </cfRule>
    <cfRule type="cellIs" dxfId="3" priority="8358" operator="equal">
      <formula>"NotPaid"</formula>
    </cfRule>
    <cfRule type="cellIs" dxfId="3" priority="8348" operator="equal">
      <formula>"NotPaid"</formula>
    </cfRule>
    <cfRule type="cellIs" dxfId="3" priority="8347" operator="equal">
      <formula>"NotPaid"</formula>
    </cfRule>
    <cfRule type="cellIs" dxfId="3" priority="8346" operator="equal">
      <formula>"NotPaid"</formula>
    </cfRule>
    <cfRule type="cellIs" dxfId="3" priority="7912" operator="equal">
      <formula>"NotPaid"</formula>
    </cfRule>
    <cfRule type="cellIs" dxfId="3" priority="7907" operator="equal">
      <formula>"NotPaid"</formula>
    </cfRule>
    <cfRule type="cellIs" dxfId="3" priority="7906" operator="equal">
      <formula>"NotPaid"</formula>
    </cfRule>
    <cfRule type="cellIs" dxfId="3" priority="7905" operator="equal">
      <formula>"NotPaid"</formula>
    </cfRule>
    <cfRule type="cellIs" dxfId="3" priority="7873" operator="equal">
      <formula>"NotPaid"</formula>
    </cfRule>
    <cfRule type="cellIs" dxfId="3" priority="7868" operator="equal">
      <formula>"NotPaid"</formula>
    </cfRule>
    <cfRule type="cellIs" dxfId="3" priority="7867" operator="equal">
      <formula>"NotPaid"</formula>
    </cfRule>
    <cfRule type="cellIs" dxfId="3" priority="7844" operator="equal">
      <formula>"NotPaid"</formula>
    </cfRule>
    <cfRule type="cellIs" dxfId="3" priority="7839" operator="equal">
      <formula>"NotPaid"</formula>
    </cfRule>
    <cfRule type="cellIs" dxfId="3" priority="7838" operator="equal">
      <formula>"NotPaid"</formula>
    </cfRule>
    <cfRule type="cellIs" dxfId="3" priority="7837" operator="equal">
      <formula>"NotPaid"</formula>
    </cfRule>
    <cfRule type="cellIs" dxfId="3" priority="7813" operator="equal">
      <formula>"NotPaid"</formula>
    </cfRule>
    <cfRule type="cellIs" dxfId="3" priority="7808" operator="equal">
      <formula>"NotPaid"</formula>
    </cfRule>
    <cfRule type="cellIs" dxfId="3" priority="7807" operator="equal">
      <formula>"NotPaid"</formula>
    </cfRule>
    <cfRule type="cellIs" dxfId="3" priority="7806" operator="equal">
      <formula>"NotPaid"</formula>
    </cfRule>
    <cfRule type="cellIs" dxfId="3" priority="7784" operator="equal">
      <formula>"NotPaid"</formula>
    </cfRule>
    <cfRule type="cellIs" dxfId="3" priority="7779" operator="equal">
      <formula>"NotPaid"</formula>
    </cfRule>
    <cfRule type="cellIs" dxfId="3" priority="7778" operator="equal">
      <formula>"NotPaid"</formula>
    </cfRule>
    <cfRule type="cellIs" dxfId="3" priority="7777" operator="equal">
      <formula>"NotPaid"</formula>
    </cfRule>
    <cfRule type="cellIs" dxfId="3" priority="7745" operator="equal">
      <formula>"NotPaid"</formula>
    </cfRule>
    <cfRule type="cellIs" dxfId="3" priority="7722" operator="equal">
      <formula>"NotPaid"</formula>
    </cfRule>
    <cfRule type="cellIs" dxfId="3" priority="7717" operator="equal">
      <formula>"NotPaid"</formula>
    </cfRule>
    <cfRule type="cellIs" dxfId="3" priority="7716" operator="equal">
      <formula>"NotPaid"</formula>
    </cfRule>
    <cfRule type="cellIs" dxfId="3" priority="7715" operator="equal">
      <formula>"NotPaid"</formula>
    </cfRule>
    <cfRule type="cellIs" dxfId="3" priority="7696" operator="equal">
      <formula>"NotPaid"</formula>
    </cfRule>
    <cfRule type="cellIs" dxfId="3" priority="7692" operator="equal">
      <formula>"NotPaid"</formula>
    </cfRule>
    <cfRule type="cellIs" dxfId="3" priority="7691" operator="equal">
      <formula>"NotPaid"</formula>
    </cfRule>
    <cfRule type="cellIs" dxfId="3" priority="7690" operator="equal">
      <formula>"NotPaid"</formula>
    </cfRule>
    <cfRule type="cellIs" dxfId="3" priority="7668" operator="equal">
      <formula>"NotPaid"</formula>
    </cfRule>
    <cfRule type="cellIs" dxfId="3" priority="7663" operator="equal">
      <formula>"NotPaid"</formula>
    </cfRule>
    <cfRule type="cellIs" dxfId="3" priority="7662" operator="equal">
      <formula>"NotPaid"</formula>
    </cfRule>
    <cfRule type="cellIs" dxfId="3" priority="7661" operator="equal">
      <formula>"NotPaid"</formula>
    </cfRule>
    <cfRule type="cellIs" dxfId="3" priority="7634" operator="equal">
      <formula>"NotPaid"</formula>
    </cfRule>
    <cfRule type="cellIs" dxfId="3" priority="7630" operator="equal">
      <formula>"NotPaid"</formula>
    </cfRule>
    <cfRule type="cellIs" dxfId="3" priority="7629" operator="equal">
      <formula>"NotPaid"</formula>
    </cfRule>
    <cfRule type="cellIs" dxfId="3" priority="7628" operator="equal">
      <formula>"NotPaid"</formula>
    </cfRule>
    <cfRule type="cellIs" dxfId="3" priority="8464" operator="equal">
      <formula>"NotPaid"</formula>
    </cfRule>
    <cfRule type="cellIs" dxfId="3" priority="7605" operator="equal">
      <formula>"NotPaid"</formula>
    </cfRule>
    <cfRule type="cellIs" dxfId="3" priority="7604" operator="equal">
      <formula>"NotPaid"</formula>
    </cfRule>
    <cfRule type="cellIs" dxfId="3" priority="7603" operator="equal">
      <formula>"NotPaid"</formula>
    </cfRule>
    <cfRule type="cellIs" dxfId="3" priority="7579" operator="equal">
      <formula>"NotPaid"</formula>
    </cfRule>
    <cfRule type="cellIs" dxfId="3" priority="7575" operator="equal">
      <formula>"NotPaid"</formula>
    </cfRule>
    <cfRule type="cellIs" dxfId="3" priority="7573" operator="equal">
      <formula>"NotPaid"</formula>
    </cfRule>
    <cfRule type="cellIs" dxfId="3" priority="7548" operator="equal">
      <formula>"NotPaid"</formula>
    </cfRule>
    <cfRule type="cellIs" dxfId="3" priority="7544" operator="equal">
      <formula>"NotPaid"</formula>
    </cfRule>
    <cfRule type="cellIs" dxfId="3" priority="7543" operator="equal">
      <formula>"NotPaid"</formula>
    </cfRule>
    <cfRule type="cellIs" dxfId="3" priority="7542" operator="equal">
      <formula>"NotPaid"</formula>
    </cfRule>
    <cfRule type="cellIs" dxfId="3" priority="7866" operator="equal">
      <formula>"NotPaid"</formula>
    </cfRule>
    <cfRule type="cellIs" dxfId="3" priority="7609" operator="equal">
      <formula>"NotPaid"</formula>
    </cfRule>
    <cfRule type="cellIs" dxfId="3" priority="7574" operator="equal">
      <formula>"NotPaid"</formula>
    </cfRule>
  </conditionalFormatting>
  <conditionalFormatting sqref="F29:G29">
    <cfRule type="cellIs" dxfId="3" priority="7916" operator="equal">
      <formula>"NotPaid"</formula>
    </cfRule>
    <cfRule type="cellIs" dxfId="3" priority="7877" operator="equal">
      <formula>"NotPaid"</formula>
    </cfRule>
    <cfRule type="cellIs" dxfId="3" priority="7848" operator="equal">
      <formula>"NotPaid"</formula>
    </cfRule>
    <cfRule type="cellIs" dxfId="3" priority="7817" operator="equal">
      <formula>"NotPaid"</formula>
    </cfRule>
    <cfRule type="cellIs" dxfId="3" priority="7788" operator="equal">
      <formula>"NotPaid"</formula>
    </cfRule>
    <cfRule type="cellIs" dxfId="3" priority="7726" operator="equal">
      <formula>"NotPaid"</formula>
    </cfRule>
    <cfRule type="cellIs" dxfId="3" priority="7699" operator="equal">
      <formula>"NotPaid"</formula>
    </cfRule>
    <cfRule type="cellIs" dxfId="3" priority="7672" operator="equal">
      <formula>"NotPaid"</formula>
    </cfRule>
    <cfRule type="cellIs" dxfId="3" priority="7637" operator="equal">
      <formula>"NotPaid"</formula>
    </cfRule>
    <cfRule type="expression" dxfId="0" priority="8817" stopIfTrue="1">
      <formula>AND(TODAY()&gt;VLOOKUP($B29,RegistrationDetails,MathsColumn,FALSE),F29="NotPaid")</formula>
    </cfRule>
    <cfRule type="expression" dxfId="0" priority="8816" stopIfTrue="1">
      <formula>F29="NotPaid"</formula>
    </cfRule>
    <cfRule type="expression" dxfId="0" priority="8745" stopIfTrue="1">
      <formula>AND(TODAY()&gt;VLOOKUP($B29,RegistrationDetails,MathsColumn,FALSE),F29="NotPaid")</formula>
    </cfRule>
    <cfRule type="expression" dxfId="0" priority="8744" stopIfTrue="1">
      <formula>F29="NotPaid"</formula>
    </cfRule>
    <cfRule type="expression" dxfId="0" priority="8700" stopIfTrue="1">
      <formula>AND(TODAY()&gt;VLOOKUP($B29,RegistrationDetails,MathsColumn,FALSE),F29="NotPaid")</formula>
    </cfRule>
    <cfRule type="expression" dxfId="0" priority="8699" stopIfTrue="1">
      <formula>F29="NotPaid"</formula>
    </cfRule>
    <cfRule type="expression" dxfId="0" priority="8578" stopIfTrue="1">
      <formula>AND(TODAY()&gt;VLOOKUP($B29,RegistrationDetails,MathsColumn,FALSE),F29="NotPaid")</formula>
    </cfRule>
    <cfRule type="expression" dxfId="0" priority="8577" stopIfTrue="1">
      <formula>F29="NotPaid"</formula>
    </cfRule>
    <cfRule type="expression" dxfId="0" priority="8506" stopIfTrue="1">
      <formula>AND(TODAY()&gt;VLOOKUP($B29,RegistrationDetails,MathsColumn,FALSE),F29="NotPaid")</formula>
    </cfRule>
    <cfRule type="expression" dxfId="0" priority="8505" stopIfTrue="1">
      <formula>F29="NotPaid"</formula>
    </cfRule>
    <cfRule type="expression" dxfId="0" priority="8461" stopIfTrue="1">
      <formula>AND(TODAY()&gt;VLOOKUP($B29,RegistrationDetails,MathsColumn,FALSE),F29="NotPaid")</formula>
    </cfRule>
    <cfRule type="expression" dxfId="0" priority="8460" stopIfTrue="1">
      <formula>F29="NotPaid"</formula>
    </cfRule>
    <cfRule type="cellIs" dxfId="3" priority="7748" operator="equal">
      <formula>"NotPaid"</formula>
    </cfRule>
    <cfRule type="cellIs" dxfId="3" priority="7612" operator="equal">
      <formula>"NotPaid"</formula>
    </cfRule>
    <cfRule type="cellIs" dxfId="3" priority="7582" operator="equal">
      <formula>"NotPaid"</formula>
    </cfRule>
    <cfRule type="cellIs" dxfId="3" priority="7551" operator="equal">
      <formula>"NotPaid"</formula>
    </cfRule>
    <cfRule type="expression" dxfId="0" priority="7932" stopIfTrue="1">
      <formula>AND(TODAY()&gt;VLOOKUP($B29,RegistrationDetails,MathsColumn,FALSE),F29="NotPaid")</formula>
    </cfRule>
    <cfRule type="expression" dxfId="0" priority="7931" stopIfTrue="1">
      <formula>F29="NotPaid"</formula>
    </cfRule>
    <cfRule type="expression" dxfId="0" priority="7901" stopIfTrue="1">
      <formula>AND(TODAY()&gt;VLOOKUP($B29,RegistrationDetails,MathsColumn,FALSE),F29="Not Paid")</formula>
    </cfRule>
    <cfRule type="expression" dxfId="0" priority="7900" stopIfTrue="1">
      <formula>F29="Not Paid"</formula>
    </cfRule>
    <cfRule type="expression" dxfId="0" priority="7888" stopIfTrue="1">
      <formula>AND(TODAY()&gt;VLOOKUP($B29,RegistrationDetails,MathsColumn,FALSE),F29="NotPaid")</formula>
    </cfRule>
    <cfRule type="expression" dxfId="0" priority="7887" stopIfTrue="1">
      <formula>F29="NotPaid"</formula>
    </cfRule>
    <cfRule type="expression" dxfId="0" priority="7862" stopIfTrue="1">
      <formula>AND(TODAY()&gt;VLOOKUP($B29,RegistrationDetails,MathsColumn,FALSE),F29="Not Paid")</formula>
    </cfRule>
    <cfRule type="expression" dxfId="0" priority="7861" stopIfTrue="1">
      <formula>F29="Not Paid"</formula>
    </cfRule>
    <cfRule type="expression" dxfId="0" priority="7833" stopIfTrue="1">
      <formula>AND(TODAY()&gt;VLOOKUP($B29,RegistrationDetails,MathsColumn,FALSE),F29="Not Paid")</formula>
    </cfRule>
    <cfRule type="expression" dxfId="0" priority="7832" stopIfTrue="1">
      <formula>F29="Not Paid"</formula>
    </cfRule>
    <cfRule type="expression" dxfId="0" priority="7802" stopIfTrue="1">
      <formula>AND(TODAY()&gt;VLOOKUP($B29,RegistrationDetails,MathsColumn,FALSE),F29="Not Paid")</formula>
    </cfRule>
    <cfRule type="expression" dxfId="0" priority="7801" stopIfTrue="1">
      <formula>F29="Not Paid"</formula>
    </cfRule>
    <cfRule type="expression" dxfId="0" priority="7773" stopIfTrue="1">
      <formula>AND(TODAY()&gt;VLOOKUP($B29,RegistrationDetails,MathsColumn,FALSE),F29="Not Paid")</formula>
    </cfRule>
    <cfRule type="expression" dxfId="0" priority="7772" stopIfTrue="1">
      <formula>F29="Not Paid"</formula>
    </cfRule>
    <cfRule type="expression" dxfId="0" priority="7711" stopIfTrue="1">
      <formula>AND(TODAY()&gt;VLOOKUP($B29,RegistrationDetails,MathsColumn,FALSE),F29="Not Paid")</formula>
    </cfRule>
    <cfRule type="expression" dxfId="0" priority="7710" stopIfTrue="1">
      <formula>F29="Not Paid"</formula>
    </cfRule>
    <cfRule type="expression" dxfId="0" priority="7686" stopIfTrue="1">
      <formula>AND(TODAY()&gt;VLOOKUP($B29,RegistrationDetails,MathsColumn,FALSE),F29="Not Paid")</formula>
    </cfRule>
    <cfRule type="expression" dxfId="0" priority="7685" stopIfTrue="1">
      <formula>F29="Not Paid"</formula>
    </cfRule>
    <cfRule type="expression" dxfId="0" priority="7657" stopIfTrue="1">
      <formula>AND(TODAY()&gt;VLOOKUP($B29,RegistrationDetails,MathsColumn,FALSE),F29="Not Paid")</formula>
    </cfRule>
    <cfRule type="expression" dxfId="0" priority="7656" stopIfTrue="1">
      <formula>F29="Not Paid"</formula>
    </cfRule>
    <cfRule type="expression" dxfId="0" priority="7647" stopIfTrue="1">
      <formula>AND(TODAY()&gt;VLOOKUP($B29,RegistrationDetails,MathsColumn,FALSE),F29="NotPaid")</formula>
    </cfRule>
    <cfRule type="expression" dxfId="0" priority="7646" stopIfTrue="1">
      <formula>F29="NotPaid"</formula>
    </cfRule>
    <cfRule type="expression" dxfId="0" priority="7624" stopIfTrue="1">
      <formula>AND(TODAY()&gt;VLOOKUP($B29,RegistrationDetails,MathsColumn,FALSE),F29="Not Paid")</formula>
    </cfRule>
    <cfRule type="expression" dxfId="0" priority="7623" stopIfTrue="1">
      <formula>F29="Not Paid"</formula>
    </cfRule>
    <cfRule type="expression" dxfId="0" priority="7599" stopIfTrue="1">
      <formula>AND(TODAY()&gt;VLOOKUP($B29,RegistrationDetails,MathsColumn,FALSE),F29="Not Paid")</formula>
    </cfRule>
    <cfRule type="expression" dxfId="0" priority="7598" stopIfTrue="1">
      <formula>F29="Not Paid"</formula>
    </cfRule>
    <cfRule type="expression" dxfId="0" priority="7569" stopIfTrue="1">
      <formula>AND(TODAY()&gt;VLOOKUP($B29,RegistrationDetails,MathsColumn,FALSE),F29="Not Paid")</formula>
    </cfRule>
    <cfRule type="expression" dxfId="0" priority="7568" stopIfTrue="1">
      <formula>F29="Not Paid"</formula>
    </cfRule>
    <cfRule type="expression" dxfId="0" priority="7538" stopIfTrue="1">
      <formula>AND(TODAY()&gt;VLOOKUP($B29,RegistrationDetails,MathsColumn,FALSE),F29="Not Paid")</formula>
    </cfRule>
    <cfRule type="expression" dxfId="0" priority="7537" stopIfTrue="1">
      <formula>F29="Not Paid"</formula>
    </cfRule>
  </conditionalFormatting>
  <conditionalFormatting sqref="F29:N29">
    <cfRule type="cellIs" dxfId="3" priority="7913" operator="equal">
      <formula>"NotPaid"</formula>
    </cfRule>
    <cfRule type="cellIs" dxfId="3" priority="7874" operator="equal">
      <formula>"NotPaid"</formula>
    </cfRule>
    <cfRule type="cellIs" dxfId="3" priority="7845" operator="equal">
      <formula>"NotPaid"</formula>
    </cfRule>
    <cfRule type="cellIs" dxfId="3" priority="7814" operator="equal">
      <formula>"NotPaid"</formula>
    </cfRule>
    <cfRule type="cellIs" dxfId="3" priority="7785" operator="equal">
      <formula>"NotPaid"</formula>
    </cfRule>
    <cfRule type="cellIs" dxfId="3" priority="7723" operator="equal">
      <formula>"NotPaid"</formula>
    </cfRule>
    <cfRule type="cellIs" dxfId="3" priority="7697" operator="equal">
      <formula>"NotPaid"</formula>
    </cfRule>
    <cfRule type="cellIs" dxfId="3" priority="7669" operator="equal">
      <formula>"NotPaid"</formula>
    </cfRule>
    <cfRule type="cellIs" dxfId="3" priority="7635" operator="equal">
      <formula>"NotPaid"</formula>
    </cfRule>
    <cfRule type="cellIs" dxfId="3" priority="7610" operator="equal">
      <formula>"NotPaid"</formula>
    </cfRule>
    <cfRule type="cellIs" dxfId="3" priority="7580" operator="equal">
      <formula>"NotPaid"</formula>
    </cfRule>
    <cfRule type="expression" dxfId="0" priority="7706" stopIfTrue="1">
      <formula>AND(TODAY()&gt;VLOOKUP($B29,RegistrationDetails,MathsColumn,FALSE),F29="Not Paid")</formula>
    </cfRule>
    <cfRule type="expression" dxfId="0" priority="7644" stopIfTrue="1">
      <formula>AND(TODAY()&gt;VLOOKUP($B29,RegistrationDetails,MathsColumn,FALSE),F29="Not Paid")</formula>
    </cfRule>
    <cfRule type="expression" dxfId="0" priority="7619" stopIfTrue="1">
      <formula>AND(TODAY()&gt;VLOOKUP($B29,RegistrationDetails,MathsColumn,FALSE),F29="Not Paid")</formula>
    </cfRule>
    <cfRule type="expression" dxfId="0" priority="7589" stopIfTrue="1">
      <formula>AND(TODAY()&gt;VLOOKUP($B29,RegistrationDetails,MathsColumn,FALSE),F29="Not Paid")</formula>
    </cfRule>
    <cfRule type="expression" dxfId="0" priority="7558" stopIfTrue="1">
      <formula>AND(TODAY()&gt;VLOOKUP($B29,RegistrationDetails,MathsColumn,FALSE),F29="Not Paid")</formula>
    </cfRule>
    <cfRule type="cellIs" dxfId="3" priority="7549" operator="equal">
      <formula>"NotPaid"</formula>
    </cfRule>
  </conditionalFormatting>
  <conditionalFormatting sqref="F29:J29">
    <cfRule type="cellIs" dxfId="3" priority="7746" operator="equal">
      <formula>"NotPaid"</formula>
    </cfRule>
    <cfRule type="expression" dxfId="0" priority="7755" stopIfTrue="1">
      <formula>AND(TODAY()&gt;VLOOKUP($B29,RegistrationDetails,MathsColumn,FALSE),F29="Not Paid")</formula>
    </cfRule>
  </conditionalFormatting>
  <conditionalFormatting sqref="F29:O29">
    <cfRule type="expression" dxfId="0" priority="7923" stopIfTrue="1">
      <formula>AND(TODAY()&gt;VLOOKUP($B29,RegistrationDetails,MathsColumn,FALSE),F29="Not Paid")</formula>
    </cfRule>
    <cfRule type="expression" dxfId="0" priority="7884" stopIfTrue="1">
      <formula>AND(TODAY()&gt;VLOOKUP($B29,RegistrationDetails,MathsColumn,FALSE),F29="Not Paid")</formula>
    </cfRule>
    <cfRule type="expression" dxfId="0" priority="7855" stopIfTrue="1">
      <formula>AND(TODAY()&gt;VLOOKUP($B29,RegistrationDetails,MathsColumn,FALSE),F29="Not Paid")</formula>
    </cfRule>
    <cfRule type="expression" dxfId="0" priority="7824" stopIfTrue="1">
      <formula>AND(TODAY()&gt;VLOOKUP($B29,RegistrationDetails,MathsColumn,FALSE),F29="Not Paid")</formula>
    </cfRule>
    <cfRule type="expression" dxfId="0" priority="7795" stopIfTrue="1">
      <formula>AND(TODAY()&gt;VLOOKUP($B29,RegistrationDetails,MathsColumn,FALSE),F29="Not Paid")</formula>
    </cfRule>
    <cfRule type="expression" dxfId="0" priority="7733" stopIfTrue="1">
      <formula>AND(TODAY()&gt;VLOOKUP($B29,RegistrationDetails,MathsColumn,FALSE),F29="Not Paid")</formula>
    </cfRule>
    <cfRule type="expression" dxfId="0" priority="7679" stopIfTrue="1">
      <formula>AND(TODAY()&gt;VLOOKUP($B29,RegistrationDetails,MathsColumn,FALSE),F29="Not Paid")</formula>
    </cfRule>
  </conditionalFormatting>
  <conditionalFormatting sqref="G29">
    <cfRule type="cellIs" dxfId="3" priority="8811" operator="equal">
      <formula>"NotPaid"</formula>
    </cfRule>
    <cfRule type="cellIs" dxfId="3" priority="8796" operator="equal">
      <formula>"NotPaid"</formula>
    </cfRule>
    <cfRule type="cellIs" dxfId="3" priority="8766" operator="equal">
      <formula>"NotPaid"</formula>
    </cfRule>
    <cfRule type="cellIs" dxfId="3" priority="8754" operator="equal">
      <formula>"NotPaid"</formula>
    </cfRule>
    <cfRule type="cellIs" dxfId="3" priority="8739" operator="equal">
      <formula>"NotPaid"</formula>
    </cfRule>
    <cfRule type="cellIs" dxfId="3" priority="8727" operator="equal">
      <formula>"NotPaid"</formula>
    </cfRule>
    <cfRule type="cellIs" dxfId="3" priority="8706" operator="equal">
      <formula>"NotPaid"</formula>
    </cfRule>
    <cfRule type="cellIs" dxfId="3" priority="8694" operator="equal">
      <formula>"NotPaid"</formula>
    </cfRule>
    <cfRule type="cellIs" dxfId="3" priority="8682" operator="equal">
      <formula>"NotPaid"</formula>
    </cfRule>
    <cfRule type="cellIs" dxfId="3" priority="8648" operator="equal">
      <formula>"NotPaid"</formula>
    </cfRule>
    <cfRule type="cellIs" dxfId="3" priority="8600" operator="equal">
      <formula>"NotPaid"</formula>
    </cfRule>
    <cfRule type="cellIs" dxfId="3" priority="8588" operator="equal">
      <formula>"NotPaid"</formula>
    </cfRule>
    <cfRule type="cellIs" dxfId="3" priority="8572" operator="equal">
      <formula>"NotPaid"</formula>
    </cfRule>
    <cfRule type="cellIs" dxfId="3" priority="8557" operator="equal">
      <formula>"NotPaid"</formula>
    </cfRule>
    <cfRule type="cellIs" dxfId="3" priority="8527" operator="equal">
      <formula>"NotPaid"</formula>
    </cfRule>
    <cfRule type="cellIs" dxfId="3" priority="8515" operator="equal">
      <formula>"NotPaid"</formula>
    </cfRule>
    <cfRule type="cellIs" dxfId="3" priority="8500" operator="equal">
      <formula>"NotPaid"</formula>
    </cfRule>
    <cfRule type="cellIs" dxfId="3" priority="8488" operator="equal">
      <formula>"NotPaid"</formula>
    </cfRule>
    <cfRule type="cellIs" dxfId="3" priority="8467" operator="equal">
      <formula>"NotPaid"</formula>
    </cfRule>
    <cfRule type="cellIs" dxfId="3" priority="8455" operator="equal">
      <formula>"NotPaid"</formula>
    </cfRule>
    <cfRule type="cellIs" dxfId="3" priority="8443" operator="equal">
      <formula>"NotPaid"</formula>
    </cfRule>
    <cfRule type="cellIs" dxfId="3" priority="8409" operator="equal">
      <formula>"NotPaid"</formula>
    </cfRule>
    <cfRule type="cellIs" dxfId="3" priority="8361" operator="equal">
      <formula>"NotPaid"</formula>
    </cfRule>
    <cfRule type="cellIs" dxfId="3" priority="8349" operator="equal">
      <formula>"NotPaid"</formula>
    </cfRule>
  </conditionalFormatting>
  <conditionalFormatting sqref="G29:N29">
    <cfRule type="cellIs" dxfId="3" priority="8784" operator="equal">
      <formula>"NotPaid"</formula>
    </cfRule>
    <cfRule type="cellIs" dxfId="3" priority="8775" operator="equal">
      <formula>"NotPaid"</formula>
    </cfRule>
    <cfRule type="cellIs" dxfId="3" priority="8715" operator="equal">
      <formula>"NotPaid"</formula>
    </cfRule>
    <cfRule type="cellIs" dxfId="3" priority="8670" operator="equal">
      <formula>"NotPaid"</formula>
    </cfRule>
    <cfRule type="cellIs" dxfId="3" priority="8659" operator="equal">
      <formula>"NotPaid"</formula>
    </cfRule>
    <cfRule type="cellIs" dxfId="3" priority="8633" operator="equal">
      <formula>"NotPaid"</formula>
    </cfRule>
    <cfRule type="cellIs" dxfId="3" priority="8622" operator="equal">
      <formula>"NotPaid"</formula>
    </cfRule>
    <cfRule type="cellIs" dxfId="3" priority="8611" operator="equal">
      <formula>"NotPaid"</formula>
    </cfRule>
    <cfRule type="cellIs" dxfId="3" priority="8545" operator="equal">
      <formula>"NotPaid"</formula>
    </cfRule>
    <cfRule type="cellIs" dxfId="3" priority="8536" operator="equal">
      <formula>"NotPaid"</formula>
    </cfRule>
    <cfRule type="cellIs" dxfId="3" priority="8476" operator="equal">
      <formula>"NotPaid"</formula>
    </cfRule>
    <cfRule type="cellIs" dxfId="3" priority="8431" operator="equal">
      <formula>"NotPaid"</formula>
    </cfRule>
    <cfRule type="cellIs" dxfId="3" priority="8420" operator="equal">
      <formula>"NotPaid"</formula>
    </cfRule>
    <cfRule type="cellIs" dxfId="3" priority="8394" operator="equal">
      <formula>"NotPaid"</formula>
    </cfRule>
    <cfRule type="cellIs" dxfId="3" priority="8383" operator="equal">
      <formula>"NotPaid"</formula>
    </cfRule>
    <cfRule type="cellIs" dxfId="3" priority="8372" operator="equal">
      <formula>"NotPaid"</formula>
    </cfRule>
    <cfRule type="cellIs" dxfId="3" priority="7904" operator="equal">
      <formula>"NotPaid"</formula>
    </cfRule>
    <cfRule type="cellIs" dxfId="3" priority="7903" operator="equal">
      <formula>"NotPaid"</formula>
    </cfRule>
    <cfRule type="cellIs" dxfId="3" priority="7902" operator="equal">
      <formula>"NotPaid"</formula>
    </cfRule>
    <cfRule type="cellIs" dxfId="3" priority="7863" operator="equal">
      <formula>"NotPaid"</formula>
    </cfRule>
    <cfRule type="cellIs" dxfId="3" priority="7836" operator="equal">
      <formula>"NotPaid"</formula>
    </cfRule>
    <cfRule type="cellIs" dxfId="3" priority="7835" operator="equal">
      <formula>"NotPaid"</formula>
    </cfRule>
    <cfRule type="cellIs" dxfId="3" priority="7834" operator="equal">
      <formula>"NotPaid"</formula>
    </cfRule>
    <cfRule type="cellIs" dxfId="3" priority="7805" operator="equal">
      <formula>"NotPaid"</formula>
    </cfRule>
    <cfRule type="cellIs" dxfId="3" priority="7804" operator="equal">
      <formula>"NotPaid"</formula>
    </cfRule>
    <cfRule type="cellIs" dxfId="3" priority="7803" operator="equal">
      <formula>"NotPaid"</formula>
    </cfRule>
    <cfRule type="cellIs" dxfId="3" priority="7776" operator="equal">
      <formula>"NotPaid"</formula>
    </cfRule>
    <cfRule type="cellIs" dxfId="3" priority="7775" operator="equal">
      <formula>"NotPaid"</formula>
    </cfRule>
    <cfRule type="cellIs" dxfId="3" priority="7774" operator="equal">
      <formula>"NotPaid"</formula>
    </cfRule>
    <cfRule type="cellIs" dxfId="3" priority="7714" operator="equal">
      <formula>"NotPaid"</formula>
    </cfRule>
    <cfRule type="cellIs" dxfId="3" priority="7713" operator="equal">
      <formula>"NotPaid"</formula>
    </cfRule>
    <cfRule type="cellIs" dxfId="3" priority="7712" operator="equal">
      <formula>"NotPaid"</formula>
    </cfRule>
    <cfRule type="cellIs" dxfId="3" priority="7689" operator="equal">
      <formula>"NotPaid"</formula>
    </cfRule>
    <cfRule type="cellIs" dxfId="3" priority="7688" operator="equal">
      <formula>"NotPaid"</formula>
    </cfRule>
    <cfRule type="cellIs" dxfId="3" priority="7687" operator="equal">
      <formula>"NotPaid"</formula>
    </cfRule>
    <cfRule type="cellIs" dxfId="3" priority="7660" operator="equal">
      <formula>"NotPaid"</formula>
    </cfRule>
    <cfRule type="cellIs" dxfId="3" priority="7659" operator="equal">
      <formula>"NotPaid"</formula>
    </cfRule>
    <cfRule type="cellIs" dxfId="3" priority="7658" operator="equal">
      <formula>"NotPaid"</formula>
    </cfRule>
    <cfRule type="cellIs" dxfId="3" priority="7627" operator="equal">
      <formula>"NotPaid"</formula>
    </cfRule>
    <cfRule type="cellIs" dxfId="3" priority="7626" operator="equal">
      <formula>"NotPaid"</formula>
    </cfRule>
    <cfRule type="cellIs" dxfId="3" priority="7625" operator="equal">
      <formula>"NotPaid"</formula>
    </cfRule>
    <cfRule type="cellIs" dxfId="3" priority="7602" operator="equal">
      <formula>"NotPaid"</formula>
    </cfRule>
    <cfRule type="cellIs" dxfId="3" priority="7600" operator="equal">
      <formula>"NotPaid"</formula>
    </cfRule>
    <cfRule type="cellIs" dxfId="3" priority="7572" operator="equal">
      <formula>"NotPaid"</formula>
    </cfRule>
    <cfRule type="cellIs" dxfId="3" priority="7571" operator="equal">
      <formula>"NotPaid"</formula>
    </cfRule>
    <cfRule type="cellIs" dxfId="3" priority="7570" operator="equal">
      <formula>"NotPaid"</formula>
    </cfRule>
    <cfRule type="cellIs" dxfId="3" priority="7541" operator="equal">
      <formula>"NotPaid"</formula>
    </cfRule>
    <cfRule type="cellIs" dxfId="3" priority="7540" operator="equal">
      <formula>"NotPaid"</formula>
    </cfRule>
    <cfRule type="cellIs" dxfId="3" priority="7539" operator="equal">
      <formula>"NotPaid"</formula>
    </cfRule>
    <cfRule type="cellIs" dxfId="3" priority="7865" operator="equal">
      <formula>"NotPaid"</formula>
    </cfRule>
    <cfRule type="cellIs" dxfId="3" priority="7864" operator="equal">
      <formula>"NotPaid"</formula>
    </cfRule>
    <cfRule type="cellIs" dxfId="3" priority="7601" operator="equal">
      <formula>"NotPaid"</formula>
    </cfRule>
  </conditionalFormatting>
  <conditionalFormatting sqref="H29:N29">
    <cfRule type="cellIs" dxfId="3" priority="8807" operator="equal">
      <formula>"NotPaid"</formula>
    </cfRule>
    <cfRule type="cellIs" dxfId="3" priority="8792" operator="equal">
      <formula>"NotPaid"</formula>
    </cfRule>
    <cfRule type="cellIs" dxfId="3" priority="8762" operator="equal">
      <formula>"NotPaid"</formula>
    </cfRule>
    <cfRule type="cellIs" dxfId="3" priority="8750" operator="equal">
      <formula>"NotPaid"</formula>
    </cfRule>
    <cfRule type="cellIs" dxfId="3" priority="8735" operator="equal">
      <formula>"NotPaid"</formula>
    </cfRule>
    <cfRule type="cellIs" dxfId="3" priority="8723" operator="equal">
      <formula>"NotPaid"</formula>
    </cfRule>
    <cfRule type="cellIs" dxfId="3" priority="8690" operator="equal">
      <formula>"NotPaid"</formula>
    </cfRule>
    <cfRule type="cellIs" dxfId="3" priority="8678" operator="equal">
      <formula>"NotPaid"</formula>
    </cfRule>
    <cfRule type="cellIs" dxfId="3" priority="8644" operator="equal">
      <formula>"NotPaid"</formula>
    </cfRule>
    <cfRule type="cellIs" dxfId="3" priority="8596" operator="equal">
      <formula>"NotPaid"</formula>
    </cfRule>
    <cfRule type="cellIs" dxfId="3" priority="8584" operator="equal">
      <formula>"NotPaid"</formula>
    </cfRule>
    <cfRule type="cellIs" dxfId="3" priority="8568" operator="equal">
      <formula>"NotPaid"</formula>
    </cfRule>
    <cfRule type="cellIs" dxfId="3" priority="8553" operator="equal">
      <formula>"NotPaid"</formula>
    </cfRule>
    <cfRule type="cellIs" dxfId="3" priority="8523" operator="equal">
      <formula>"NotPaid"</formula>
    </cfRule>
    <cfRule type="cellIs" dxfId="3" priority="8511" operator="equal">
      <formula>"NotPaid"</formula>
    </cfRule>
    <cfRule type="cellIs" dxfId="3" priority="8496" operator="equal">
      <formula>"NotPaid"</formula>
    </cfRule>
    <cfRule type="cellIs" dxfId="3" priority="8484" operator="equal">
      <formula>"NotPaid"</formula>
    </cfRule>
    <cfRule type="cellIs" dxfId="3" priority="8451" operator="equal">
      <formula>"NotPaid"</formula>
    </cfRule>
    <cfRule type="cellIs" dxfId="3" priority="8439" operator="equal">
      <formula>"NotPaid"</formula>
    </cfRule>
    <cfRule type="cellIs" dxfId="3" priority="8405" operator="equal">
      <formula>"NotPaid"</formula>
    </cfRule>
    <cfRule type="cellIs" dxfId="3" priority="8357" operator="equal">
      <formula>"NotPaid"</formula>
    </cfRule>
    <cfRule type="cellIs" dxfId="3" priority="8345" operator="equal">
      <formula>"NotPaid"</formula>
    </cfRule>
    <cfRule type="cellIs" dxfId="3" priority="7929" operator="equal">
      <formula>"NotPaid"</formula>
    </cfRule>
    <cfRule type="cellIs" dxfId="3" priority="7927" operator="equal">
      <formula>"NotPaid"</formula>
    </cfRule>
    <cfRule type="cellIs" dxfId="3" priority="7925" operator="equal">
      <formula>"NotPaid"</formula>
    </cfRule>
    <cfRule type="cellIs" dxfId="3" priority="7898" operator="equal">
      <formula>"NotPaid"</formula>
    </cfRule>
    <cfRule type="cellIs" dxfId="3" priority="7896" operator="equal">
      <formula>"NotPaid"</formula>
    </cfRule>
    <cfRule type="cellIs" dxfId="3" priority="7894" operator="equal">
      <formula>"NotPaid"</formula>
    </cfRule>
    <cfRule type="cellIs" dxfId="3" priority="7892" operator="equal">
      <formula>"NotPaid"</formula>
    </cfRule>
    <cfRule type="cellIs" dxfId="3" priority="7890" operator="equal">
      <formula>"NotPaid"</formula>
    </cfRule>
    <cfRule type="cellIs" dxfId="3" priority="7886" operator="equal">
      <formula>"NotPaid"</formula>
    </cfRule>
    <cfRule type="cellIs" dxfId="3" priority="7859" operator="equal">
      <formula>"NotPaid"</formula>
    </cfRule>
    <cfRule type="cellIs" dxfId="3" priority="7857" operator="equal">
      <formula>"NotPaid"</formula>
    </cfRule>
    <cfRule type="cellIs" dxfId="3" priority="7830" operator="equal">
      <formula>"NotPaid"</formula>
    </cfRule>
    <cfRule type="cellIs" dxfId="3" priority="7828" operator="equal">
      <formula>"NotPaid"</formula>
    </cfRule>
    <cfRule type="cellIs" dxfId="3" priority="7826" operator="equal">
      <formula>"NotPaid"</formula>
    </cfRule>
    <cfRule type="cellIs" dxfId="3" priority="7799" operator="equal">
      <formula>"NotPaid"</formula>
    </cfRule>
    <cfRule type="cellIs" dxfId="3" priority="7797" operator="equal">
      <formula>"NotPaid"</formula>
    </cfRule>
    <cfRule type="cellIs" dxfId="3" priority="7770" operator="equal">
      <formula>"NotPaid"</formula>
    </cfRule>
    <cfRule type="cellIs" dxfId="3" priority="7768" operator="equal">
      <formula>"NotPaid"</formula>
    </cfRule>
    <cfRule type="cellIs" dxfId="3" priority="7766" operator="equal">
      <formula>"NotPaid"</formula>
    </cfRule>
    <cfRule type="cellIs" dxfId="3" priority="7735" operator="equal">
      <formula>"NotPaid"</formula>
    </cfRule>
    <cfRule type="cellIs" dxfId="3" priority="7734" operator="equal">
      <formula>"NotPaid"</formula>
    </cfRule>
    <cfRule type="cellIs" dxfId="3" priority="7708" operator="equal">
      <formula>"NotPaid"</formula>
    </cfRule>
    <cfRule type="cellIs" dxfId="3" priority="7700" operator="equal">
      <formula>"NotPaid"</formula>
    </cfRule>
    <cfRule type="cellIs" dxfId="3" priority="7683" operator="equal">
      <formula>"NotPaid"</formula>
    </cfRule>
    <cfRule type="cellIs" dxfId="3" priority="7682" operator="equal">
      <formula>"NotPaid"</formula>
    </cfRule>
    <cfRule type="cellIs" dxfId="3" priority="7680" operator="equal">
      <formula>"NotPaid"</formula>
    </cfRule>
    <cfRule type="cellIs" dxfId="3" priority="7654" operator="equal">
      <formula>"NotPaid"</formula>
    </cfRule>
    <cfRule type="cellIs" dxfId="3" priority="7653" operator="equal">
      <formula>"NotPaid"</formula>
    </cfRule>
    <cfRule type="cellIs" dxfId="3" priority="7651" operator="equal">
      <formula>"NotPaid"</formula>
    </cfRule>
    <cfRule type="cellIs" dxfId="3" priority="7650" operator="equal">
      <formula>"NotPaid"</formula>
    </cfRule>
    <cfRule type="cellIs" dxfId="3" priority="7648" operator="equal">
      <formula>"NotPaid"</formula>
    </cfRule>
    <cfRule type="cellIs" dxfId="3" priority="7645" operator="equal">
      <formula>"NotPaid"</formula>
    </cfRule>
    <cfRule type="cellIs" dxfId="3" priority="7638" operator="equal">
      <formula>"NotPaid"</formula>
    </cfRule>
    <cfRule type="cellIs" dxfId="3" priority="8702" operator="equal">
      <formula>"NotPaid"</formula>
    </cfRule>
    <cfRule type="cellIs" dxfId="3" priority="8463" operator="equal">
      <formula>"NotPaid"</formula>
    </cfRule>
    <cfRule type="cellIs" dxfId="3" priority="7621" operator="equal">
      <formula>"NotPaid"</formula>
    </cfRule>
    <cfRule type="cellIs" dxfId="3" priority="7620" operator="equal">
      <formula>"NotPaid"</formula>
    </cfRule>
    <cfRule type="cellIs" dxfId="3" priority="7613" operator="equal">
      <formula>"NotPaid"</formula>
    </cfRule>
    <cfRule type="cellIs" dxfId="3" priority="7596" operator="equal">
      <formula>"NotPaid"</formula>
    </cfRule>
    <cfRule type="cellIs" dxfId="3" priority="7595" operator="equal">
      <formula>"NotPaid"</formula>
    </cfRule>
    <cfRule type="cellIs" dxfId="3" priority="7594" operator="equal">
      <formula>"NotPaid"</formula>
    </cfRule>
    <cfRule type="cellIs" dxfId="3" priority="7593" operator="equal">
      <formula>"NotPaid"</formula>
    </cfRule>
    <cfRule type="cellIs" dxfId="3" priority="7591" operator="equal">
      <formula>"NotPaid"</formula>
    </cfRule>
    <cfRule type="cellIs" dxfId="3" priority="7583" operator="equal">
      <formula>"NotPaid"</formula>
    </cfRule>
    <cfRule type="cellIs" dxfId="3" priority="7566" operator="equal">
      <formula>"NotPaid"</formula>
    </cfRule>
    <cfRule type="cellIs" dxfId="3" priority="7565" operator="equal">
      <formula>"NotPaid"</formula>
    </cfRule>
    <cfRule type="cellIs" dxfId="3" priority="7563" operator="equal">
      <formula>"NotPaid"</formula>
    </cfRule>
    <cfRule type="cellIs" dxfId="3" priority="7562" operator="equal">
      <formula>"NotPaid"</formula>
    </cfRule>
    <cfRule type="cellIs" dxfId="3" priority="7560" operator="equal">
      <formula>"NotPaid"</formula>
    </cfRule>
    <cfRule type="cellIs" dxfId="3" priority="7552" operator="equal">
      <formula>"NotPaid"</formula>
    </cfRule>
    <cfRule type="cellIs" dxfId="3" priority="7535" operator="equal">
      <formula>"NotPaid"</formula>
    </cfRule>
    <cfRule type="cellIs" dxfId="3" priority="7534" operator="equal">
      <formula>"NotPaid"</formula>
    </cfRule>
    <cfRule type="cellIs" dxfId="3" priority="7532" operator="equal">
      <formula>"NotPaid"</formula>
    </cfRule>
    <cfRule type="cellIs" dxfId="3" priority="7531" operator="equal">
      <formula>"NotPaid"</formula>
    </cfRule>
    <cfRule type="cellIs" dxfId="3" priority="7529" operator="equal">
      <formula>"NotPaid"</formula>
    </cfRule>
    <cfRule type="cellIs" dxfId="3" priority="7528" operator="equal">
      <formula>"NotPaid"</formula>
    </cfRule>
  </conditionalFormatting>
  <conditionalFormatting sqref="H29:O29">
    <cfRule type="cellIs" dxfId="3" priority="7917" operator="equal">
      <formula>"NotPaid"</formula>
    </cfRule>
    <cfRule type="cellIs" dxfId="3" priority="7878" operator="equal">
      <formula>"NotPaid"</formula>
    </cfRule>
    <cfRule type="cellIs" dxfId="3" priority="7849" operator="equal">
      <formula>"NotPaid"</formula>
    </cfRule>
    <cfRule type="cellIs" dxfId="3" priority="7818" operator="equal">
      <formula>"NotPaid"</formula>
    </cfRule>
    <cfRule type="cellIs" dxfId="3" priority="7789" operator="equal">
      <formula>"NotPaid"</formula>
    </cfRule>
    <cfRule type="cellIs" dxfId="3" priority="7727" operator="equal">
      <formula>"NotPaid"</formula>
    </cfRule>
    <cfRule type="cellIs" dxfId="3" priority="7673" operator="equal">
      <formula>"NotPaid"</formula>
    </cfRule>
  </conditionalFormatting>
  <conditionalFormatting sqref="H29:J29">
    <cfRule type="cellIs" dxfId="3" priority="7749" operator="equal">
      <formula>"NotPaid"</formula>
    </cfRule>
  </conditionalFormatting>
  <conditionalFormatting sqref="K29:N29">
    <cfRule type="cellIs" dxfId="3" priority="7763" operator="equal">
      <formula>"NotPaid"</formula>
    </cfRule>
    <cfRule type="cellIs" dxfId="3" priority="7762" operator="equal">
      <formula>"NotPaid"</formula>
    </cfRule>
    <cfRule type="cellIs" dxfId="3" priority="7761" operator="equal">
      <formula>"NotPaid"</formula>
    </cfRule>
    <cfRule type="cellIs" dxfId="3" priority="7760" operator="equal">
      <formula>"NotPaid"</formula>
    </cfRule>
    <cfRule type="cellIs" dxfId="3" priority="7759" operator="equal">
      <formula>"NotPaid"</formula>
    </cfRule>
    <cfRule type="cellIs" dxfId="3" priority="7758" operator="equal">
      <formula>"NotPaid"</formula>
    </cfRule>
    <cfRule type="cellIs" dxfId="3" priority="7757" operator="equal">
      <formula>"NotPaid"</formula>
    </cfRule>
    <cfRule type="cellIs" dxfId="3" priority="7756" operator="equal">
      <formula>"NotPaid"</formula>
    </cfRule>
    <cfRule type="cellIs" dxfId="3" priority="7743" operator="equal">
      <formula>"NotPaid"</formula>
    </cfRule>
    <cfRule type="cellIs" dxfId="3" priority="7742" operator="equal">
      <formula>"NotPaid"</formula>
    </cfRule>
    <cfRule type="cellIs" dxfId="3" priority="7741" operator="equal">
      <formula>"NotPaid"</formula>
    </cfRule>
    <cfRule type="cellIs" dxfId="3" priority="7740" operator="equal">
      <formula>"NotPaid"</formula>
    </cfRule>
    <cfRule type="cellIs" dxfId="3" priority="7739" operator="equal">
      <formula>"NotPaid"</formula>
    </cfRule>
    <cfRule type="cellIs" dxfId="3" priority="7738" operator="equal">
      <formula>"NotPaid"</formula>
    </cfRule>
    <cfRule type="cellIs" dxfId="3" priority="7737" operator="equal">
      <formula>"NotPaid"</formula>
    </cfRule>
    <cfRule type="cellIs" dxfId="3" priority="7736" operator="equal">
      <formula>"NotPaid"</formula>
    </cfRule>
    <cfRule type="expression" dxfId="0" priority="7764" stopIfTrue="1">
      <formula>AND(TODAY()&gt;VLOOKUP($B29,RegistrationDetails,MathsColumn,FALSE),K29="Not Paid")</formula>
    </cfRule>
    <cfRule type="expression" dxfId="0" priority="7744" stopIfTrue="1">
      <formula>AND(TODAY()&gt;VLOOKUP($B29,RegistrationDetails,MathsColumn,FALSE),K29="Not Paid")</formula>
    </cfRule>
  </conditionalFormatting>
  <conditionalFormatting sqref="O29">
    <cfRule type="cellIs" dxfId="3" priority="8803" operator="equal">
      <formula>"NotPaid"</formula>
    </cfRule>
    <cfRule type="cellIs" dxfId="3" priority="8788" operator="equal">
      <formula>"NotPaid"</formula>
    </cfRule>
    <cfRule type="cellIs" dxfId="3" priority="8779" operator="equal">
      <formula>"NotPaid"</formula>
    </cfRule>
    <cfRule type="cellIs" dxfId="3" priority="8770" operator="equal">
      <formula>"NotPaid"</formula>
    </cfRule>
    <cfRule type="cellIs" dxfId="3" priority="8758" operator="equal">
      <formula>"NotPaid"</formula>
    </cfRule>
    <cfRule type="cellIs" dxfId="3" priority="8731" operator="equal">
      <formula>"NotPaid"</formula>
    </cfRule>
    <cfRule type="cellIs" dxfId="3" priority="8719" operator="equal">
      <formula>"NotPaid"</formula>
    </cfRule>
    <cfRule type="cellIs" dxfId="3" priority="8710" operator="equal">
      <formula>"NotPaid"</formula>
    </cfRule>
    <cfRule type="cellIs" dxfId="3" priority="8686" operator="equal">
      <formula>"NotPaid"</formula>
    </cfRule>
    <cfRule type="cellIs" dxfId="3" priority="8674" operator="equal">
      <formula>"NotPaid"</formula>
    </cfRule>
    <cfRule type="cellIs" dxfId="3" priority="8663" operator="equal">
      <formula>"NotPaid"</formula>
    </cfRule>
    <cfRule type="cellIs" dxfId="3" priority="8652" operator="equal">
      <formula>"NotPaid"</formula>
    </cfRule>
    <cfRule type="cellIs" dxfId="3" priority="8640" operator="equal">
      <formula>"NotPaid"</formula>
    </cfRule>
    <cfRule type="cellIs" dxfId="3" priority="8626" operator="equal">
      <formula>"NotPaid"</formula>
    </cfRule>
    <cfRule type="cellIs" dxfId="3" priority="8615" operator="equal">
      <formula>"NotPaid"</formula>
    </cfRule>
    <cfRule type="cellIs" dxfId="3" priority="8604" operator="equal">
      <formula>"NotPaid"</formula>
    </cfRule>
    <cfRule type="cellIs" dxfId="3" priority="8592" operator="equal">
      <formula>"NotPaid"</formula>
    </cfRule>
    <cfRule type="cellIs" dxfId="3" priority="8564" operator="equal">
      <formula>"NotPaid"</formula>
    </cfRule>
    <cfRule type="cellIs" dxfId="3" priority="8549" operator="equal">
      <formula>"NotPaid"</formula>
    </cfRule>
    <cfRule type="cellIs" dxfId="3" priority="8540" operator="equal">
      <formula>"NotPaid"</formula>
    </cfRule>
    <cfRule type="cellIs" dxfId="3" priority="8531" operator="equal">
      <formula>"NotPaid"</formula>
    </cfRule>
    <cfRule type="cellIs" dxfId="3" priority="8519" operator="equal">
      <formula>"NotPaid"</formula>
    </cfRule>
    <cfRule type="cellIs" dxfId="3" priority="8507" operator="equal">
      <formula>"NotPaid"</formula>
    </cfRule>
    <cfRule type="cellIs" dxfId="3" priority="8492" operator="equal">
      <formula>"NotPaid"</formula>
    </cfRule>
    <cfRule type="cellIs" dxfId="3" priority="8480" operator="equal">
      <formula>"NotPaid"</formula>
    </cfRule>
    <cfRule type="cellIs" dxfId="3" priority="8471" operator="equal">
      <formula>"NotPaid"</formula>
    </cfRule>
    <cfRule type="cellIs" dxfId="3" priority="8462" operator="equal">
      <formula>"NotPaid"</formula>
    </cfRule>
    <cfRule type="cellIs" dxfId="3" priority="8447" operator="equal">
      <formula>"NotPaid"</formula>
    </cfRule>
    <cfRule type="cellIs" dxfId="3" priority="8435" operator="equal">
      <formula>"NotPaid"</formula>
    </cfRule>
    <cfRule type="cellIs" dxfId="3" priority="8424" operator="equal">
      <formula>"NotPaid"</formula>
    </cfRule>
    <cfRule type="cellIs" dxfId="3" priority="8413" operator="equal">
      <formula>"NotPaid"</formula>
    </cfRule>
    <cfRule type="cellIs" dxfId="3" priority="8401" operator="equal">
      <formula>"NotPaid"</formula>
    </cfRule>
    <cfRule type="cellIs" dxfId="3" priority="8387" operator="equal">
      <formula>"NotPaid"</formula>
    </cfRule>
    <cfRule type="cellIs" dxfId="3" priority="8376" operator="equal">
      <formula>"NotPaid"</formula>
    </cfRule>
    <cfRule type="cellIs" dxfId="3" priority="8365" operator="equal">
      <formula>"NotPaid"</formula>
    </cfRule>
    <cfRule type="cellIs" dxfId="3" priority="8353" operator="equal">
      <formula>"NotPaid"</formula>
    </cfRule>
    <cfRule type="cellIs" dxfId="3" priority="7928" operator="equal">
      <formula>"NotPaid"</formula>
    </cfRule>
    <cfRule type="cellIs" dxfId="3" priority="7926" operator="equal">
      <formula>"NotPaid"</formula>
    </cfRule>
    <cfRule type="cellIs" dxfId="3" priority="7924" operator="equal">
      <formula>"NotPaid"</formula>
    </cfRule>
    <cfRule type="cellIs" dxfId="3" priority="7908" operator="equal">
      <formula>"NotPaid"</formula>
    </cfRule>
    <cfRule type="cellIs" dxfId="3" priority="7897" operator="equal">
      <formula>"NotPaid"</formula>
    </cfRule>
    <cfRule type="cellIs" dxfId="3" priority="7895" operator="equal">
      <formula>"NotPaid"</formula>
    </cfRule>
    <cfRule type="cellIs" dxfId="3" priority="7893" operator="equal">
      <formula>"NotPaid"</formula>
    </cfRule>
    <cfRule type="cellIs" dxfId="3" priority="7891" operator="equal">
      <formula>"NotPaid"</formula>
    </cfRule>
    <cfRule type="cellIs" dxfId="3" priority="7889" operator="equal">
      <formula>"NotPaid"</formula>
    </cfRule>
    <cfRule type="cellIs" dxfId="3" priority="7885" operator="equal">
      <formula>"NotPaid"</formula>
    </cfRule>
    <cfRule type="cellIs" dxfId="3" priority="7869" operator="equal">
      <formula>"NotPaid"</formula>
    </cfRule>
    <cfRule type="cellIs" dxfId="3" priority="7858" operator="equal">
      <formula>"NotPaid"</formula>
    </cfRule>
    <cfRule type="cellIs" dxfId="3" priority="7856" operator="equal">
      <formula>"NotPaid"</formula>
    </cfRule>
    <cfRule type="cellIs" dxfId="3" priority="7840" operator="equal">
      <formula>"NotPaid"</formula>
    </cfRule>
    <cfRule type="cellIs" dxfId="3" priority="7829" operator="equal">
      <formula>"NotPaid"</formula>
    </cfRule>
    <cfRule type="cellIs" dxfId="3" priority="7827" operator="equal">
      <formula>"NotPaid"</formula>
    </cfRule>
    <cfRule type="cellIs" dxfId="3" priority="7825" operator="equal">
      <formula>"NotPaid"</formula>
    </cfRule>
    <cfRule type="cellIs" dxfId="3" priority="7809" operator="equal">
      <formula>"NotPaid"</formula>
    </cfRule>
    <cfRule type="cellIs" dxfId="3" priority="7798" operator="equal">
      <formula>"NotPaid"</formula>
    </cfRule>
    <cfRule type="cellIs" dxfId="3" priority="7796" operator="equal">
      <formula>"NotPaid"</formula>
    </cfRule>
    <cfRule type="cellIs" dxfId="3" priority="7780" operator="equal">
      <formula>"NotPaid"</formula>
    </cfRule>
    <cfRule type="cellIs" dxfId="3" priority="7769" operator="equal">
      <formula>"NotPaid"</formula>
    </cfRule>
    <cfRule type="cellIs" dxfId="3" priority="7767" operator="equal">
      <formula>"NotPaid"</formula>
    </cfRule>
    <cfRule type="cellIs" dxfId="3" priority="7765" operator="equal">
      <formula>"NotPaid"</formula>
    </cfRule>
    <cfRule type="cellIs" dxfId="3" priority="7718" operator="equal">
      <formula>"NotPaid"</formula>
    </cfRule>
    <cfRule type="cellIs" dxfId="3" priority="7707" operator="equal">
      <formula>"NotPaid"</formula>
    </cfRule>
    <cfRule type="cellIs" dxfId="3" priority="7681" operator="equal">
      <formula>"NotPaid"</formula>
    </cfRule>
    <cfRule type="cellIs" dxfId="3" priority="7664" operator="equal">
      <formula>"NotPaid"</formula>
    </cfRule>
    <cfRule type="cellIs" dxfId="3" priority="7652" operator="equal">
      <formula>"NotPaid"</formula>
    </cfRule>
    <cfRule type="cellIs" dxfId="3" priority="7649" operator="equal">
      <formula>"NotPaid"</formula>
    </cfRule>
    <cfRule type="cellIs" dxfId="3" priority="8746" operator="equal">
      <formula>"NotPaid"</formula>
    </cfRule>
    <cfRule type="cellIs" dxfId="3" priority="8701" operator="equal">
      <formula>"NotPaid"</formula>
    </cfRule>
    <cfRule type="cellIs" dxfId="3" priority="8580" operator="equal">
      <formula>"NotPaid"</formula>
    </cfRule>
    <cfRule type="cellIs" dxfId="3" priority="8341" operator="equal">
      <formula>"NotPaid"</formula>
    </cfRule>
    <cfRule type="expression" dxfId="0" priority="7725" stopIfTrue="1">
      <formula>AND(TODAY()&gt;VLOOKUP($B29,RegistrationDetails,MathsColumn,FALSE),O29="Not Paid")</formula>
    </cfRule>
    <cfRule type="cellIs" dxfId="3" priority="7592" operator="equal">
      <formula>"NotPaid"</formula>
    </cfRule>
    <cfRule type="cellIs" dxfId="3" priority="7590" operator="equal">
      <formula>"NotPaid"</formula>
    </cfRule>
    <cfRule type="cellIs" dxfId="3" priority="7564" operator="equal">
      <formula>"NotPaid"</formula>
    </cfRule>
    <cfRule type="cellIs" dxfId="3" priority="7561" operator="equal">
      <formula>"NotPaid"</formula>
    </cfRule>
    <cfRule type="cellIs" dxfId="3" priority="7559" operator="equal">
      <formula>"NotPaid"</formula>
    </cfRule>
    <cfRule type="cellIs" dxfId="3" priority="7533" operator="equal">
      <formula>"NotPaid"</formula>
    </cfRule>
    <cfRule type="cellIs" dxfId="3" priority="7530" operator="equal">
      <formula>"NotPaid"</formula>
    </cfRule>
    <cfRule type="cellIs" dxfId="3" priority="7527" operator="equal">
      <formula>"NotPaid"</formula>
    </cfRule>
    <cfRule type="expression" dxfId="0" priority="7915" stopIfTrue="1">
      <formula>AND(TODAY()&gt;VLOOKUP($B29,RegistrationDetails,MathsColumn,FALSE),O29="Not Paid")</formula>
    </cfRule>
    <cfRule type="expression" dxfId="0" priority="7876" stopIfTrue="1">
      <formula>AND(TODAY()&gt;VLOOKUP($B29,RegistrationDetails,MathsColumn,FALSE),O29="Not Paid")</formula>
    </cfRule>
    <cfRule type="expression" dxfId="0" priority="7847" stopIfTrue="1">
      <formula>AND(TODAY()&gt;VLOOKUP($B29,RegistrationDetails,MathsColumn,FALSE),O29="Not Paid")</formula>
    </cfRule>
    <cfRule type="expression" dxfId="0" priority="7816" stopIfTrue="1">
      <formula>AND(TODAY()&gt;VLOOKUP($B29,RegistrationDetails,MathsColumn,FALSE),O29="Not Paid")</formula>
    </cfRule>
    <cfRule type="expression" dxfId="0" priority="7787" stopIfTrue="1">
      <formula>AND(TODAY()&gt;VLOOKUP($B29,RegistrationDetails,MathsColumn,FALSE),O29="Not Paid")</formula>
    </cfRule>
    <cfRule type="expression" dxfId="0" priority="7671" stopIfTrue="1">
      <formula>AND(TODAY()&gt;VLOOKUP($B29,RegistrationDetails,MathsColumn,FALSE),O29="Not Paid")</formula>
    </cfRule>
  </conditionalFormatting>
  <conditionalFormatting sqref="R29">
    <cfRule type="cellIs" dxfId="3" priority="1279" operator="equal">
      <formula>"NotPaid"</formula>
    </cfRule>
  </conditionalFormatting>
  <conditionalFormatting sqref="S29:U29">
    <cfRule type="cellIs" dxfId="3" priority="1593" operator="equal">
      <formula>"NotPaid"</formula>
    </cfRule>
  </conditionalFormatting>
  <conditionalFormatting sqref="V29:X29">
    <cfRule type="cellIs" dxfId="3" priority="1906" operator="equal">
      <formula>"NotPaid"</formula>
    </cfRule>
  </conditionalFormatting>
  <conditionalFormatting sqref="Y29:AA29">
    <cfRule type="cellIs" dxfId="3" priority="2219" operator="equal">
      <formula>"NotPaid"</formula>
    </cfRule>
  </conditionalFormatting>
  <conditionalFormatting sqref="AE29">
    <cfRule type="expression" dxfId="5" priority="4250" stopIfTrue="1">
      <formula>AE29="NotPaid"</formula>
    </cfRule>
  </conditionalFormatting>
  <conditionalFormatting sqref="AL29:AM29">
    <cfRule type="expression" dxfId="5" priority="4258" stopIfTrue="1">
      <formula>AL29="not paid"</formula>
    </cfRule>
  </conditionalFormatting>
  <conditionalFormatting sqref="AN29:AQ29">
    <cfRule type="expression" dxfId="5" priority="4252" stopIfTrue="1">
      <formula>AN29="NotPaid"</formula>
    </cfRule>
  </conditionalFormatting>
  <conditionalFormatting sqref="H30:N30">
    <cfRule type="cellIs" dxfId="3" priority="12260" operator="equal">
      <formula>"NotPaid"</formula>
    </cfRule>
    <cfRule type="cellIs" dxfId="3" priority="12248" operator="equal">
      <formula>"NotPaid"</formula>
    </cfRule>
    <cfRule type="cellIs" dxfId="3" priority="12246" operator="equal">
      <formula>"NotPaid"</formula>
    </cfRule>
    <cfRule type="cellIs" dxfId="3" priority="12230" operator="equal">
      <formula>"NotPaid"</formula>
    </cfRule>
    <cfRule type="cellIs" dxfId="3" priority="12209" operator="equal">
      <formula>"NotPaid"</formula>
    </cfRule>
    <cfRule type="cellIs" dxfId="3" priority="12203" operator="equal">
      <formula>"NotPaid"</formula>
    </cfRule>
    <cfRule type="cellIs" dxfId="3" priority="12197" operator="equal">
      <formula>"NotPaid"</formula>
    </cfRule>
    <cfRule type="cellIs" dxfId="3" priority="12101" operator="equal">
      <formula>"NotPaid"</formula>
    </cfRule>
    <cfRule type="cellIs" dxfId="3" priority="12090" operator="equal">
      <formula>"NotPaid"</formula>
    </cfRule>
    <cfRule type="cellIs" dxfId="3" priority="12083" operator="equal">
      <formula>"NotPaid"</formula>
    </cfRule>
    <cfRule type="cellIs" dxfId="3" priority="12069" operator="equal">
      <formula>"NotPaid"</formula>
    </cfRule>
    <cfRule type="cellIs" dxfId="3" priority="12043" operator="equal">
      <formula>"NotPaid"</formula>
    </cfRule>
    <cfRule type="cellIs" dxfId="3" priority="12029" operator="equal">
      <formula>"NotPaid"</formula>
    </cfRule>
    <cfRule type="cellIs" dxfId="3" priority="12028" operator="equal">
      <formula>"NotPaid"</formula>
    </cfRule>
    <cfRule type="cellIs" dxfId="3" priority="12016" operator="equal">
      <formula>"NotPaid"</formula>
    </cfRule>
    <cfRule type="cellIs" dxfId="3" priority="12015" operator="equal">
      <formula>"NotPaid"</formula>
    </cfRule>
    <cfRule type="cellIs" dxfId="3" priority="12009" operator="equal">
      <formula>"NotPaid"</formula>
    </cfRule>
    <cfRule type="cellIs" dxfId="3" priority="12008" operator="equal">
      <formula>"NotPaid"</formula>
    </cfRule>
    <cfRule type="cellIs" dxfId="3" priority="12001" operator="equal">
      <formula>"NotPaid"</formula>
    </cfRule>
    <cfRule type="cellIs" dxfId="3" priority="11993" operator="equal">
      <formula>"NotPaid"</formula>
    </cfRule>
    <cfRule type="cellIs" dxfId="3" priority="11992" operator="equal">
      <formula>"NotPaid"</formula>
    </cfRule>
    <cfRule type="cellIs" dxfId="3" priority="11985" operator="equal">
      <formula>"NotPaid"</formula>
    </cfRule>
    <cfRule type="cellIs" dxfId="3" priority="11980" operator="equal">
      <formula>"NotPaid"</formula>
    </cfRule>
    <cfRule type="cellIs" dxfId="3" priority="11972" operator="equal">
      <formula>"NotPaid"</formula>
    </cfRule>
    <cfRule type="cellIs" dxfId="3" priority="11963" operator="equal">
      <formula>"NotPaid"</formula>
    </cfRule>
    <cfRule type="cellIs" dxfId="3" priority="11962" operator="equal">
      <formula>"NotPaid"</formula>
    </cfRule>
    <cfRule type="cellIs" dxfId="3" priority="11956" operator="equal">
      <formula>"NotPaid"</formula>
    </cfRule>
    <cfRule type="cellIs" dxfId="3" priority="11955" operator="equal">
      <formula>"NotPaid"</formula>
    </cfRule>
    <cfRule type="cellIs" dxfId="3" priority="11948" operator="equal">
      <formula>"NotPaid"</formula>
    </cfRule>
    <cfRule type="cellIs" dxfId="3" priority="11941" operator="equal">
      <formula>"NotPaid"</formula>
    </cfRule>
    <cfRule type="cellIs" dxfId="3" priority="11940" operator="equal">
      <formula>"NotPaid"</formula>
    </cfRule>
    <cfRule type="cellIs" dxfId="3" priority="11934" operator="equal">
      <formula>"NotPaid"</formula>
    </cfRule>
    <cfRule type="cellIs" dxfId="3" priority="11925" operator="equal">
      <formula>"NotPaid"</formula>
    </cfRule>
  </conditionalFormatting>
  <conditionalFormatting sqref="H30:O30">
    <cfRule type="cellIs" dxfId="3" priority="12227" operator="equal">
      <formula>"NotPaid"</formula>
    </cfRule>
    <cfRule type="cellIs" dxfId="3" priority="12226" operator="equal">
      <formula>"NotPaid"</formula>
    </cfRule>
    <cfRule type="cellIs" dxfId="3" priority="12225" operator="equal">
      <formula>"NotPaid"</formula>
    </cfRule>
    <cfRule type="cellIs" dxfId="3" priority="12196" operator="equal">
      <formula>"NotPaid"</formula>
    </cfRule>
    <cfRule type="cellIs" dxfId="3" priority="12195" operator="equal">
      <formula>"NotPaid"</formula>
    </cfRule>
    <cfRule type="cellIs" dxfId="3" priority="12075" operator="equal">
      <formula>"NotPaid"</formula>
    </cfRule>
    <cfRule type="cellIs" dxfId="3" priority="12074" operator="equal">
      <formula>"NotPaid"</formula>
    </cfRule>
    <cfRule type="cellIs" dxfId="3" priority="12059" operator="equal">
      <formula>"NotPaid"</formula>
    </cfRule>
    <cfRule type="cellIs" dxfId="3" priority="12039" operator="equal">
      <formula>"NotPaid"</formula>
    </cfRule>
    <cfRule type="cellIs" dxfId="3" priority="12022" operator="equal">
      <formula>"NotPaid"</formula>
    </cfRule>
    <cfRule type="cellIs" dxfId="3" priority="11970" operator="equal">
      <formula>"NotPaid"</formula>
    </cfRule>
    <cfRule type="cellIs" dxfId="3" priority="11969" operator="equal">
      <formula>"NotPaid"</formula>
    </cfRule>
    <cfRule type="cellIs" dxfId="3" priority="11968" operator="equal">
      <formula>"NotPaid"</formula>
    </cfRule>
  </conditionalFormatting>
  <conditionalFormatting sqref="O30">
    <cfRule type="cellIs" dxfId="3" priority="12250" operator="equal">
      <formula>"NotPaid"</formula>
    </cfRule>
    <cfRule type="cellIs" dxfId="3" priority="12249" operator="equal">
      <formula>"NotPaid"</formula>
    </cfRule>
    <cfRule type="cellIs" dxfId="3" priority="12232" operator="equal">
      <formula>"NotPaid"</formula>
    </cfRule>
    <cfRule type="cellIs" dxfId="3" priority="12231" operator="equal">
      <formula>"NotPaid"</formula>
    </cfRule>
    <cfRule type="cellIs" dxfId="3" priority="12210" operator="equal">
      <formula>"NotPaid"</formula>
    </cfRule>
    <cfRule type="cellIs" dxfId="3" priority="12205" operator="equal">
      <formula>"NotPaid"</formula>
    </cfRule>
    <cfRule type="cellIs" dxfId="3" priority="12204" operator="equal">
      <formula>"NotPaid"</formula>
    </cfRule>
    <cfRule type="cellIs" dxfId="3" priority="12198" operator="equal">
      <formula>"NotPaid"</formula>
    </cfRule>
    <cfRule type="cellIs" dxfId="3" priority="12102" operator="equal">
      <formula>"NotPaid"</formula>
    </cfRule>
    <cfRule type="cellIs" dxfId="3" priority="12092" operator="equal">
      <formula>"NotPaid"</formula>
    </cfRule>
    <cfRule type="cellIs" dxfId="3" priority="12091" operator="equal">
      <formula>"NotPaid"</formula>
    </cfRule>
    <cfRule type="cellIs" dxfId="3" priority="12084" operator="equal">
      <formula>"NotPaid"</formula>
    </cfRule>
    <cfRule type="cellIs" dxfId="3" priority="12044" operator="equal">
      <formula>"NotPaid"</formula>
    </cfRule>
    <cfRule type="cellIs" dxfId="3" priority="12007" operator="equal">
      <formula>"NotPaid"</formula>
    </cfRule>
    <cfRule type="cellIs" dxfId="3" priority="11998" operator="equal">
      <formula>"NotPaid"</formula>
    </cfRule>
    <cfRule type="cellIs" dxfId="3" priority="11986" operator="equal">
      <formula>"NotPaid"</formula>
    </cfRule>
    <cfRule type="cellIs" dxfId="3" priority="11977" operator="equal">
      <formula>"NotPaid"</formula>
    </cfRule>
    <cfRule type="cellIs" dxfId="3" priority="11971" operator="equal">
      <formula>"NotPaid"</formula>
    </cfRule>
    <cfRule type="cellIs" dxfId="3" priority="11954" operator="equal">
      <formula>"NotPaid"</formula>
    </cfRule>
    <cfRule type="cellIs" dxfId="3" priority="11949" operator="equal">
      <formula>"NotPaid"</formula>
    </cfRule>
    <cfRule type="cellIs" dxfId="3" priority="11931" operator="equal">
      <formula>"NotPaid"</formula>
    </cfRule>
    <cfRule type="cellIs" dxfId="3" priority="11926" operator="equal">
      <formula>"NotPaid"</formula>
    </cfRule>
  </conditionalFormatting>
  <conditionalFormatting sqref="R30">
    <cfRule type="cellIs" dxfId="3" priority="1585" operator="equal">
      <formula>"NotPaid"</formula>
    </cfRule>
  </conditionalFormatting>
  <conditionalFormatting sqref="S30:U30">
    <cfRule type="cellIs" dxfId="3" priority="1898" operator="equal">
      <formula>"NotPaid"</formula>
    </cfRule>
  </conditionalFormatting>
  <conditionalFormatting sqref="V30:X30">
    <cfRule type="cellIs" dxfId="3" priority="2211" operator="equal">
      <formula>"NotPaid"</formula>
    </cfRule>
  </conditionalFormatting>
  <conditionalFormatting sqref="Y30:AA30">
    <cfRule type="cellIs" dxfId="3" priority="2524" operator="equal">
      <formula>"NotPaid"</formula>
    </cfRule>
  </conditionalFormatting>
  <conditionalFormatting sqref="AE30">
    <cfRule type="expression" dxfId="5" priority="4260" stopIfTrue="1">
      <formula>AE95="not paid"</formula>
    </cfRule>
  </conditionalFormatting>
  <conditionalFormatting sqref="AF30:AQ30">
    <cfRule type="expression" dxfId="5" priority="4262" stopIfTrue="1">
      <formula>AF30="not paid"</formula>
    </cfRule>
  </conditionalFormatting>
  <conditionalFormatting sqref="AF30:AG30">
    <cfRule type="expression" dxfId="5" priority="4254" stopIfTrue="1">
      <formula>AF30="not paid"</formula>
    </cfRule>
  </conditionalFormatting>
  <conditionalFormatting sqref="H31:N31">
    <cfRule type="cellIs" dxfId="3" priority="12251" operator="equal">
      <formula>"NotPaid"</formula>
    </cfRule>
    <cfRule type="cellIs" dxfId="3" priority="12238" operator="equal">
      <formula>"NotPaid"</formula>
    </cfRule>
    <cfRule type="cellIs" dxfId="3" priority="12233" operator="equal">
      <formula>"NotPaid"</formula>
    </cfRule>
    <cfRule type="cellIs" dxfId="3" priority="12219" operator="equal">
      <formula>"NotPaid"</formula>
    </cfRule>
    <cfRule type="cellIs" dxfId="3" priority="12206" operator="equal">
      <formula>"NotPaid"</formula>
    </cfRule>
    <cfRule type="cellIs" dxfId="3" priority="12194" operator="equal">
      <formula>"NotPaid"</formula>
    </cfRule>
    <cfRule type="cellIs" dxfId="3" priority="12193" operator="equal">
      <formula>"NotPaid"</formula>
    </cfRule>
    <cfRule type="cellIs" dxfId="3" priority="12184" operator="equal">
      <formula>"NotPaid"</formula>
    </cfRule>
    <cfRule type="cellIs" dxfId="3" priority="12183" operator="equal">
      <formula>"NotPaid"</formula>
    </cfRule>
    <cfRule type="cellIs" dxfId="3" priority="12179" operator="equal">
      <formula>"NotPaid"</formula>
    </cfRule>
    <cfRule type="cellIs" dxfId="3" priority="12178" operator="equal">
      <formula>"NotPaid"</formula>
    </cfRule>
    <cfRule type="cellIs" dxfId="3" priority="12173" operator="equal">
      <formula>"NotPaid"</formula>
    </cfRule>
    <cfRule type="cellIs" dxfId="3" priority="12169" operator="equal">
      <formula>"NotPaid"</formula>
    </cfRule>
    <cfRule type="cellIs" dxfId="3" priority="12168" operator="equal">
      <formula>"NotPaid"</formula>
    </cfRule>
    <cfRule type="cellIs" dxfId="3" priority="12163" operator="equal">
      <formula>"NotPaid"</formula>
    </cfRule>
    <cfRule type="cellIs" dxfId="3" priority="12160" operator="equal">
      <formula>"NotPaid"</formula>
    </cfRule>
    <cfRule type="cellIs" dxfId="3" priority="12156" operator="equal">
      <formula>"NotPaid"</formula>
    </cfRule>
    <cfRule type="cellIs" dxfId="3" priority="12147" operator="equal">
      <formula>"NotPaid"</formula>
    </cfRule>
    <cfRule type="cellIs" dxfId="3" priority="12146" operator="equal">
      <formula>"NotPaid"</formula>
    </cfRule>
    <cfRule type="cellIs" dxfId="3" priority="12142" operator="equal">
      <formula>"NotPaid"</formula>
    </cfRule>
    <cfRule type="cellIs" dxfId="3" priority="12141" operator="equal">
      <formula>"NotPaid"</formula>
    </cfRule>
    <cfRule type="cellIs" dxfId="3" priority="12136" operator="equal">
      <formula>"NotPaid"</formula>
    </cfRule>
    <cfRule type="cellIs" dxfId="3" priority="12131" operator="equal">
      <formula>"NotPaid"</formula>
    </cfRule>
    <cfRule type="cellIs" dxfId="3" priority="12130" operator="equal">
      <formula>"NotPaid"</formula>
    </cfRule>
    <cfRule type="cellIs" dxfId="3" priority="12126" operator="equal">
      <formula>"NotPaid"</formula>
    </cfRule>
    <cfRule type="cellIs" dxfId="3" priority="12121" operator="equal">
      <formula>"NotPaid"</formula>
    </cfRule>
    <cfRule type="cellIs" dxfId="3" priority="12116" operator="equal">
      <formula>"NotPaid"</formula>
    </cfRule>
    <cfRule type="cellIs" dxfId="3" priority="12093" operator="equal">
      <formula>"NotPaid"</formula>
    </cfRule>
    <cfRule type="cellIs" dxfId="3" priority="12073" operator="equal">
      <formula>"NotPaid"</formula>
    </cfRule>
    <cfRule type="cellIs" dxfId="3" priority="12072" operator="equal">
      <formula>"NotPaid"</formula>
    </cfRule>
    <cfRule type="cellIs" dxfId="3" priority="12068" operator="equal">
      <formula>"NotPaid"</formula>
    </cfRule>
    <cfRule type="cellIs" dxfId="3" priority="12060" operator="equal">
      <formula>"NotPaid"</formula>
    </cfRule>
    <cfRule type="cellIs" dxfId="3" priority="12027" operator="equal">
      <formula>"NotPaid"</formula>
    </cfRule>
    <cfRule type="cellIs" dxfId="3" priority="12026" operator="equal">
      <formula>"NotPaid"</formula>
    </cfRule>
    <cfRule type="cellIs" dxfId="3" priority="12014" operator="equal">
      <formula>"NotPaid"</formula>
    </cfRule>
    <cfRule type="cellIs" dxfId="3" priority="12013" operator="equal">
      <formula>"NotPaid"</formula>
    </cfRule>
    <cfRule type="cellIs" dxfId="3" priority="12006" operator="equal">
      <formula>"NotPaid"</formula>
    </cfRule>
    <cfRule type="cellIs" dxfId="3" priority="12005" operator="equal">
      <formula>"NotPaid"</formula>
    </cfRule>
    <cfRule type="cellIs" dxfId="3" priority="11999" operator="equal">
      <formula>"NotPaid"</formula>
    </cfRule>
    <cfRule type="cellIs" dxfId="3" priority="11991" operator="equal">
      <formula>"NotPaid"</formula>
    </cfRule>
    <cfRule type="cellIs" dxfId="3" priority="11990" operator="equal">
      <formula>"NotPaid"</formula>
    </cfRule>
    <cfRule type="cellIs" dxfId="3" priority="11984" operator="equal">
      <formula>"NotPaid"</formula>
    </cfRule>
    <cfRule type="cellIs" dxfId="3" priority="11978" operator="equal">
      <formula>"NotPaid"</formula>
    </cfRule>
    <cfRule type="cellIs" dxfId="3" priority="11961" operator="equal">
      <formula>"NotPaid"</formula>
    </cfRule>
    <cfRule type="cellIs" dxfId="3" priority="11960" operator="equal">
      <formula>"NotPaid"</formula>
    </cfRule>
    <cfRule type="cellIs" dxfId="3" priority="11952" operator="equal">
      <formula>"NotPaid"</formula>
    </cfRule>
    <cfRule type="cellIs" dxfId="3" priority="11946" operator="equal">
      <formula>"NotPaid"</formula>
    </cfRule>
    <cfRule type="cellIs" dxfId="3" priority="11945" operator="equal">
      <formula>"NotPaid"</formula>
    </cfRule>
    <cfRule type="cellIs" dxfId="3" priority="11944" operator="equal">
      <formula>"NotPaid"</formula>
    </cfRule>
    <cfRule type="cellIs" dxfId="3" priority="11939" operator="equal">
      <formula>"NotPaid"</formula>
    </cfRule>
    <cfRule type="cellIs" dxfId="3" priority="11938" operator="equal">
      <formula>"NotPaid"</formula>
    </cfRule>
    <cfRule type="cellIs" dxfId="3" priority="11932" operator="equal">
      <formula>"NotPaid"</formula>
    </cfRule>
    <cfRule type="cellIs" dxfId="3" priority="11923" operator="equal">
      <formula>"NotPaid"</formula>
    </cfRule>
    <cfRule type="cellIs" dxfId="3" priority="11922" operator="equal">
      <formula>"NotPaid"</formula>
    </cfRule>
    <cfRule type="cellIs" dxfId="3" priority="11921" operator="equal">
      <formula>"NotPaid"</formula>
    </cfRule>
  </conditionalFormatting>
  <conditionalFormatting sqref="H31:O31">
    <cfRule type="cellIs" dxfId="3" priority="12224" operator="equal">
      <formula>"NotPaid"</formula>
    </cfRule>
    <cfRule type="cellIs" dxfId="3" priority="12223" operator="equal">
      <formula>"NotPaid"</formula>
    </cfRule>
    <cfRule type="cellIs" dxfId="3" priority="12214" operator="equal">
      <formula>"NotPaid"</formula>
    </cfRule>
    <cfRule type="cellIs" dxfId="3" priority="12202" operator="equal">
      <formula>"NotPaid"</formula>
    </cfRule>
    <cfRule type="cellIs" dxfId="3" priority="12189" operator="equal">
      <formula>"NotPaid"</formula>
    </cfRule>
    <cfRule type="cellIs" dxfId="3" priority="12152" operator="equal">
      <formula>"NotPaid"</formula>
    </cfRule>
    <cfRule type="cellIs" dxfId="3" priority="12151" operator="equal">
      <formula>"NotPaid"</formula>
    </cfRule>
    <cfRule type="cellIs" dxfId="3" priority="12150" operator="equal">
      <formula>"NotPaid"</formula>
    </cfRule>
    <cfRule type="cellIs" dxfId="3" priority="12106" operator="equal">
      <formula>"NotPaid"</formula>
    </cfRule>
    <cfRule type="cellIs" dxfId="3" priority="12088" operator="equal">
      <formula>"NotPaid"</formula>
    </cfRule>
    <cfRule type="cellIs" dxfId="3" priority="12058" operator="equal">
      <formula>"NotPaid"</formula>
    </cfRule>
    <cfRule type="cellIs" dxfId="3" priority="12057" operator="equal">
      <formula>"NotPaid"</formula>
    </cfRule>
    <cfRule type="cellIs" dxfId="3" priority="12056" operator="equal">
      <formula>"NotPaid"</formula>
    </cfRule>
    <cfRule type="cellIs" dxfId="3" priority="12048" operator="equal">
      <formula>"NotPaid"</formula>
    </cfRule>
    <cfRule type="cellIs" dxfId="3" priority="12038" operator="equal">
      <formula>"NotPaid"</formula>
    </cfRule>
    <cfRule type="cellIs" dxfId="3" priority="12037" operator="equal">
      <formula>"NotPaid"</formula>
    </cfRule>
    <cfRule type="cellIs" dxfId="3" priority="12036" operator="equal">
      <formula>"NotPaid"</formula>
    </cfRule>
    <cfRule type="cellIs" dxfId="3" priority="12021" operator="equal">
      <formula>"NotPaid"</formula>
    </cfRule>
    <cfRule type="cellIs" dxfId="3" priority="12020" operator="equal">
      <formula>"NotPaid"</formula>
    </cfRule>
    <cfRule type="cellIs" dxfId="3" priority="12019" operator="equal">
      <formula>"NotPaid"</formula>
    </cfRule>
    <cfRule type="cellIs" dxfId="3" priority="11967" operator="equal">
      <formula>"NotPaid"</formula>
    </cfRule>
    <cfRule type="cellIs" dxfId="3" priority="11966" operator="equal">
      <formula>"NotPaid"</formula>
    </cfRule>
  </conditionalFormatting>
  <conditionalFormatting sqref="O31">
    <cfRule type="cellIs" dxfId="3" priority="12252" operator="equal">
      <formula>"NotPaid"</formula>
    </cfRule>
    <cfRule type="cellIs" dxfId="3" priority="12240" operator="equal">
      <formula>"NotPaid"</formula>
    </cfRule>
    <cfRule type="cellIs" dxfId="3" priority="12239" operator="equal">
      <formula>"NotPaid"</formula>
    </cfRule>
    <cfRule type="cellIs" dxfId="3" priority="12234" operator="equal">
      <formula>"NotPaid"</formula>
    </cfRule>
    <cfRule type="cellIs" dxfId="3" priority="12207" operator="equal">
      <formula>"NotPaid"</formula>
    </cfRule>
    <cfRule type="cellIs" dxfId="3" priority="12177" operator="equal">
      <formula>"NotPaid"</formula>
    </cfRule>
    <cfRule type="cellIs" dxfId="3" priority="12170" operator="equal">
      <formula>"NotPaid"</formula>
    </cfRule>
    <cfRule type="cellIs" dxfId="3" priority="12164" operator="equal">
      <formula>"NotPaid"</formula>
    </cfRule>
    <cfRule type="cellIs" dxfId="3" priority="12157" operator="equal">
      <formula>"NotPaid"</formula>
    </cfRule>
    <cfRule type="cellIs" dxfId="3" priority="12155" operator="equal">
      <formula>"NotPaid"</formula>
    </cfRule>
    <cfRule type="cellIs" dxfId="3" priority="12140" operator="equal">
      <formula>"NotPaid"</formula>
    </cfRule>
    <cfRule type="cellIs" dxfId="3" priority="12137" operator="equal">
      <formula>"NotPaid"</formula>
    </cfRule>
    <cfRule type="cellIs" dxfId="3" priority="12123" operator="equal">
      <formula>"NotPaid"</formula>
    </cfRule>
    <cfRule type="cellIs" dxfId="3" priority="12122" operator="equal">
      <formula>"NotPaid"</formula>
    </cfRule>
    <cfRule type="cellIs" dxfId="3" priority="12094" operator="equal">
      <formula>"NotPaid"</formula>
    </cfRule>
    <cfRule type="cellIs" dxfId="3" priority="12062" operator="equal">
      <formula>"NotPaid"</formula>
    </cfRule>
    <cfRule type="cellIs" dxfId="3" priority="12061" operator="equal">
      <formula>"NotPaid"</formula>
    </cfRule>
    <cfRule type="cellIs" dxfId="3" priority="12004" operator="equal">
      <formula>"NotPaid"</formula>
    </cfRule>
    <cfRule type="cellIs" dxfId="3" priority="12000" operator="equal">
      <formula>"NotPaid"</formula>
    </cfRule>
    <cfRule type="cellIs" dxfId="3" priority="11981" operator="equal">
      <formula>"NotPaid"</formula>
    </cfRule>
    <cfRule type="cellIs" dxfId="3" priority="11979" operator="equal">
      <formula>"NotPaid"</formula>
    </cfRule>
    <cfRule type="cellIs" dxfId="3" priority="11959" operator="equal">
      <formula>"NotPaid"</formula>
    </cfRule>
    <cfRule type="cellIs" dxfId="3" priority="11953" operator="equal">
      <formula>"NotPaid"</formula>
    </cfRule>
    <cfRule type="cellIs" dxfId="3" priority="11947" operator="equal">
      <formula>"NotPaid"</formula>
    </cfRule>
    <cfRule type="cellIs" dxfId="3" priority="11937" operator="equal">
      <formula>"NotPaid"</formula>
    </cfRule>
    <cfRule type="cellIs" dxfId="3" priority="11933" operator="equal">
      <formula>"NotPaid"</formula>
    </cfRule>
    <cfRule type="cellIs" dxfId="3" priority="11924" operator="equal">
      <formula>"NotPaid"</formula>
    </cfRule>
  </conditionalFormatting>
  <conditionalFormatting sqref="H32:N32">
    <cfRule type="cellIs" dxfId="3" priority="12265" operator="equal">
      <formula>"NotPaid"</formula>
    </cfRule>
    <cfRule type="cellIs" dxfId="3" priority="12264" operator="equal">
      <formula>"NotPaid"</formula>
    </cfRule>
    <cfRule type="cellIs" dxfId="3" priority="12241" operator="equal">
      <formula>"NotPaid"</formula>
    </cfRule>
    <cfRule type="cellIs" dxfId="3" priority="12222" operator="equal">
      <formula>"NotPaid"</formula>
    </cfRule>
    <cfRule type="cellIs" dxfId="3" priority="12221" operator="equal">
      <formula>"NotPaid"</formula>
    </cfRule>
    <cfRule type="cellIs" dxfId="3" priority="12218" operator="equal">
      <formula>"NotPaid"</formula>
    </cfRule>
    <cfRule type="cellIs" dxfId="3" priority="12215" operator="equal">
      <formula>"NotPaid"</formula>
    </cfRule>
    <cfRule type="cellIs" dxfId="3" priority="12192" operator="equal">
      <formula>"NotPaid"</formula>
    </cfRule>
    <cfRule type="cellIs" dxfId="3" priority="12191" operator="equal">
      <formula>"NotPaid"</formula>
    </cfRule>
    <cfRule type="cellIs" dxfId="3" priority="12182" operator="equal">
      <formula>"NotPaid"</formula>
    </cfRule>
    <cfRule type="cellIs" dxfId="3" priority="12181" operator="equal">
      <formula>"NotPaid"</formula>
    </cfRule>
    <cfRule type="cellIs" dxfId="3" priority="12176" operator="equal">
      <formula>"NotPaid"</formula>
    </cfRule>
    <cfRule type="cellIs" dxfId="3" priority="12175" operator="equal">
      <formula>"NotPaid"</formula>
    </cfRule>
    <cfRule type="cellIs" dxfId="3" priority="12171" operator="equal">
      <formula>"NotPaid"</formula>
    </cfRule>
    <cfRule type="cellIs" dxfId="3" priority="12167" operator="equal">
      <formula>"NotPaid"</formula>
    </cfRule>
    <cfRule type="cellIs" dxfId="3" priority="12166" operator="equal">
      <formula>"NotPaid"</formula>
    </cfRule>
    <cfRule type="cellIs" dxfId="3" priority="12162" operator="equal">
      <formula>"NotPaid"</formula>
    </cfRule>
    <cfRule type="cellIs" dxfId="3" priority="12158" operator="equal">
      <formula>"NotPaid"</formula>
    </cfRule>
    <cfRule type="cellIs" dxfId="3" priority="12145" operator="equal">
      <formula>"NotPaid"</formula>
    </cfRule>
    <cfRule type="cellIs" dxfId="3" priority="12144" operator="equal">
      <formula>"NotPaid"</formula>
    </cfRule>
    <cfRule type="cellIs" dxfId="3" priority="12138" operator="equal">
      <formula>"NotPaid"</formula>
    </cfRule>
    <cfRule type="cellIs" dxfId="3" priority="12134" operator="equal">
      <formula>"NotPaid"</formula>
    </cfRule>
    <cfRule type="cellIs" dxfId="3" priority="12133" operator="equal">
      <formula>"NotPaid"</formula>
    </cfRule>
    <cfRule type="cellIs" dxfId="3" priority="12132" operator="equal">
      <formula>"NotPaid"</formula>
    </cfRule>
    <cfRule type="cellIs" dxfId="3" priority="12129" operator="equal">
      <formula>"NotPaid"</formula>
    </cfRule>
    <cfRule type="cellIs" dxfId="3" priority="12128" operator="equal">
      <formula>"NotPaid"</formula>
    </cfRule>
    <cfRule type="cellIs" dxfId="3" priority="12124" operator="equal">
      <formula>"NotPaid"</formula>
    </cfRule>
    <cfRule type="cellIs" dxfId="3" priority="12119" operator="equal">
      <formula>"NotPaid"</formula>
    </cfRule>
    <cfRule type="cellIs" dxfId="3" priority="12118" operator="equal">
      <formula>"NotPaid"</formula>
    </cfRule>
    <cfRule type="cellIs" dxfId="3" priority="12117" operator="equal">
      <formula>"NotPaid"</formula>
    </cfRule>
    <cfRule type="cellIs" dxfId="3" priority="12115" operator="equal">
      <formula>"NotPaid"</formula>
    </cfRule>
    <cfRule type="cellIs" dxfId="3" priority="12107" operator="equal">
      <formula>"NotPaid"</formula>
    </cfRule>
    <cfRule type="cellIs" dxfId="3" priority="12071" operator="equal">
      <formula>"NotPaid"</formula>
    </cfRule>
    <cfRule type="cellIs" dxfId="3" priority="12070" operator="equal">
      <formula>"NotPaid"</formula>
    </cfRule>
    <cfRule type="cellIs" dxfId="3" priority="12065" operator="equal">
      <formula>"NotPaid"</formula>
    </cfRule>
    <cfRule type="cellIs" dxfId="3" priority="12063" operator="equal">
      <formula>"NotPaid"</formula>
    </cfRule>
    <cfRule type="cellIs" dxfId="3" priority="12049" operator="equal">
      <formula>"NotPaid"</formula>
    </cfRule>
    <cfRule type="cellIs" dxfId="3" priority="12025" operator="equal">
      <formula>"NotPaid"</formula>
    </cfRule>
    <cfRule type="cellIs" dxfId="3" priority="12024" operator="equal">
      <formula>"NotPaid"</formula>
    </cfRule>
    <cfRule type="cellIs" dxfId="3" priority="12012" operator="equal">
      <formula>"NotPaid"</formula>
    </cfRule>
    <cfRule type="cellIs" dxfId="3" priority="12011" operator="equal">
      <formula>"NotPaid"</formula>
    </cfRule>
    <cfRule type="cellIs" dxfId="3" priority="12002" operator="equal">
      <formula>"NotPaid"</formula>
    </cfRule>
    <cfRule type="cellIs" dxfId="3" priority="11996" operator="equal">
      <formula>"NotPaid"</formula>
    </cfRule>
    <cfRule type="cellIs" dxfId="3" priority="11995" operator="equal">
      <formula>"NotPaid"</formula>
    </cfRule>
    <cfRule type="cellIs" dxfId="3" priority="11994" operator="equal">
      <formula>"NotPaid"</formula>
    </cfRule>
    <cfRule type="cellIs" dxfId="3" priority="11989" operator="equal">
      <formula>"NotPaid"</formula>
    </cfRule>
    <cfRule type="cellIs" dxfId="3" priority="11988" operator="equal">
      <formula>"NotPaid"</formula>
    </cfRule>
    <cfRule type="cellIs" dxfId="3" priority="11982" operator="equal">
      <formula>"NotPaid"</formula>
    </cfRule>
    <cfRule type="cellIs" dxfId="3" priority="11975" operator="equal">
      <formula>"NotPaid"</formula>
    </cfRule>
    <cfRule type="cellIs" dxfId="3" priority="11974" operator="equal">
      <formula>"NotPaid"</formula>
    </cfRule>
    <cfRule type="cellIs" dxfId="3" priority="11973" operator="equal">
      <formula>"NotPaid"</formula>
    </cfRule>
    <cfRule type="cellIs" dxfId="3" priority="11965" operator="equal">
      <formula>"NotPaid"</formula>
    </cfRule>
    <cfRule type="cellIs" dxfId="3" priority="11964" operator="equal">
      <formula>"NotPaid"</formula>
    </cfRule>
    <cfRule type="cellIs" dxfId="3" priority="11957" operator="equal">
      <formula>"NotPaid"</formula>
    </cfRule>
    <cfRule type="cellIs" dxfId="3" priority="11951" operator="equal">
      <formula>"NotPaid"</formula>
    </cfRule>
    <cfRule type="cellIs" dxfId="3" priority="11943" operator="equal">
      <formula>"NotPaid"</formula>
    </cfRule>
    <cfRule type="cellIs" dxfId="3" priority="11935" operator="equal">
      <formula>"NotPaid"</formula>
    </cfRule>
    <cfRule type="cellIs" dxfId="3" priority="11929" operator="equal">
      <formula>"NotPaid"</formula>
    </cfRule>
    <cfRule type="cellIs" dxfId="3" priority="11928" operator="equal">
      <formula>"NotPaid"</formula>
    </cfRule>
    <cfRule type="cellIs" dxfId="3" priority="11927" operator="equal">
      <formula>"NotPaid"</formula>
    </cfRule>
    <cfRule type="cellIs" dxfId="3" priority="11920" operator="equal">
      <formula>"NotPaid"</formula>
    </cfRule>
  </conditionalFormatting>
  <conditionalFormatting sqref="H32:O32">
    <cfRule type="cellIs" dxfId="3" priority="12253" operator="equal">
      <formula>"NotPaid"</formula>
    </cfRule>
    <cfRule type="cellIs" dxfId="3" priority="12235" operator="equal">
      <formula>"NotPaid"</formula>
    </cfRule>
    <cfRule type="cellIs" dxfId="3" priority="12213" operator="equal">
      <formula>"NotPaid"</formula>
    </cfRule>
    <cfRule type="cellIs" dxfId="3" priority="12212" operator="equal">
      <formula>"NotPaid"</formula>
    </cfRule>
    <cfRule type="cellIs" dxfId="3" priority="12211" operator="equal">
      <formula>"NotPaid"</formula>
    </cfRule>
    <cfRule type="cellIs" dxfId="3" priority="12208" operator="equal">
      <formula>"NotPaid"</formula>
    </cfRule>
    <cfRule type="cellIs" dxfId="3" priority="12201" operator="equal">
      <formula>"NotPaid"</formula>
    </cfRule>
    <cfRule type="cellIs" dxfId="3" priority="12200" operator="equal">
      <formula>"NotPaid"</formula>
    </cfRule>
    <cfRule type="cellIs" dxfId="3" priority="12199" operator="equal">
      <formula>"NotPaid"</formula>
    </cfRule>
    <cfRule type="cellIs" dxfId="3" priority="12188" operator="equal">
      <formula>"NotPaid"</formula>
    </cfRule>
    <cfRule type="cellIs" dxfId="3" priority="12187" operator="equal">
      <formula>"NotPaid"</formula>
    </cfRule>
    <cfRule type="cellIs" dxfId="3" priority="12186" operator="equal">
      <formula>"NotPaid"</formula>
    </cfRule>
    <cfRule type="cellIs" dxfId="3" priority="12149" operator="equal">
      <formula>"NotPaid"</formula>
    </cfRule>
    <cfRule type="cellIs" dxfId="3" priority="12148" operator="equal">
      <formula>"NotPaid"</formula>
    </cfRule>
    <cfRule type="cellIs" dxfId="3" priority="12105" operator="equal">
      <formula>"NotPaid"</formula>
    </cfRule>
    <cfRule type="cellIs" dxfId="3" priority="12104" operator="equal">
      <formula>"NotPaid"</formula>
    </cfRule>
    <cfRule type="cellIs" dxfId="3" priority="12103" operator="equal">
      <formula>"NotPaid"</formula>
    </cfRule>
    <cfRule type="cellIs" dxfId="3" priority="12095" operator="equal">
      <formula>"NotPaid"</formula>
    </cfRule>
    <cfRule type="cellIs" dxfId="3" priority="12087" operator="equal">
      <formula>"NotPaid"</formula>
    </cfRule>
    <cfRule type="cellIs" dxfId="3" priority="12086" operator="equal">
      <formula>"NotPaid"</formula>
    </cfRule>
    <cfRule type="cellIs" dxfId="3" priority="12085" operator="equal">
      <formula>"NotPaid"</formula>
    </cfRule>
    <cfRule type="cellIs" dxfId="3" priority="12055" operator="equal">
      <formula>"NotPaid"</formula>
    </cfRule>
    <cfRule type="cellIs" dxfId="3" priority="12054" operator="equal">
      <formula>"NotPaid"</formula>
    </cfRule>
    <cfRule type="cellIs" dxfId="3" priority="12047" operator="equal">
      <formula>"NotPaid"</formula>
    </cfRule>
    <cfRule type="cellIs" dxfId="3" priority="12046" operator="equal">
      <formula>"NotPaid"</formula>
    </cfRule>
    <cfRule type="cellIs" dxfId="3" priority="12045" operator="equal">
      <formula>"NotPaid"</formula>
    </cfRule>
    <cfRule type="cellIs" dxfId="3" priority="12035" operator="equal">
      <formula>"NotPaid"</formula>
    </cfRule>
    <cfRule type="cellIs" dxfId="3" priority="12034" operator="equal">
      <formula>"NotPaid"</formula>
    </cfRule>
    <cfRule type="cellIs" dxfId="3" priority="12018" operator="equal">
      <formula>"NotPaid"</formula>
    </cfRule>
    <cfRule type="cellIs" dxfId="3" priority="12017" operator="equal">
      <formula>"NotPaid"</formula>
    </cfRule>
  </conditionalFormatting>
  <conditionalFormatting sqref="O32">
    <cfRule type="cellIs" dxfId="3" priority="12242" operator="equal">
      <formula>"NotPaid"</formula>
    </cfRule>
    <cfRule type="cellIs" dxfId="3" priority="12217" operator="equal">
      <formula>"NotPaid"</formula>
    </cfRule>
    <cfRule type="cellIs" dxfId="3" priority="12216" operator="equal">
      <formula>"NotPaid"</formula>
    </cfRule>
    <cfRule type="cellIs" dxfId="3" priority="12185" operator="equal">
      <formula>"NotPaid"</formula>
    </cfRule>
    <cfRule type="cellIs" dxfId="3" priority="12174" operator="equal">
      <formula>"NotPaid"</formula>
    </cfRule>
    <cfRule type="cellIs" dxfId="3" priority="12172" operator="equal">
      <formula>"NotPaid"</formula>
    </cfRule>
    <cfRule type="cellIs" dxfId="3" priority="12161" operator="equal">
      <formula>"NotPaid"</formula>
    </cfRule>
    <cfRule type="cellIs" dxfId="3" priority="12159" operator="equal">
      <formula>"NotPaid"</formula>
    </cfRule>
    <cfRule type="cellIs" dxfId="3" priority="12143" operator="equal">
      <formula>"NotPaid"</formula>
    </cfRule>
    <cfRule type="cellIs" dxfId="3" priority="12139" operator="equal">
      <formula>"NotPaid"</formula>
    </cfRule>
    <cfRule type="cellIs" dxfId="3" priority="12135" operator="equal">
      <formula>"NotPaid"</formula>
    </cfRule>
    <cfRule type="cellIs" dxfId="3" priority="12127" operator="equal">
      <formula>"NotPaid"</formula>
    </cfRule>
    <cfRule type="cellIs" dxfId="3" priority="12125" operator="equal">
      <formula>"NotPaid"</formula>
    </cfRule>
    <cfRule type="cellIs" dxfId="3" priority="12120" operator="equal">
      <formula>"NotPaid"</formula>
    </cfRule>
    <cfRule type="cellIs" dxfId="3" priority="12109" operator="equal">
      <formula>"NotPaid"</formula>
    </cfRule>
    <cfRule type="cellIs" dxfId="3" priority="12108" operator="equal">
      <formula>"NotPaid"</formula>
    </cfRule>
    <cfRule type="cellIs" dxfId="3" priority="12067" operator="equal">
      <formula>"NotPaid"</formula>
    </cfRule>
    <cfRule type="cellIs" dxfId="3" priority="12066" operator="equal">
      <formula>"NotPaid"</formula>
    </cfRule>
    <cfRule type="cellIs" dxfId="3" priority="12064" operator="equal">
      <formula>"NotPaid"</formula>
    </cfRule>
    <cfRule type="cellIs" dxfId="3" priority="12051" operator="equal">
      <formula>"NotPaid"</formula>
    </cfRule>
    <cfRule type="cellIs" dxfId="3" priority="12050" operator="equal">
      <formula>"NotPaid"</formula>
    </cfRule>
    <cfRule type="cellIs" dxfId="3" priority="12023" operator="equal">
      <formula>"NotPaid"</formula>
    </cfRule>
    <cfRule type="cellIs" dxfId="3" priority="12010" operator="equal">
      <formula>"NotPaid"</formula>
    </cfRule>
    <cfRule type="cellIs" dxfId="3" priority="12003" operator="equal">
      <formula>"NotPaid"</formula>
    </cfRule>
    <cfRule type="cellIs" dxfId="3" priority="11997" operator="equal">
      <formula>"NotPaid"</formula>
    </cfRule>
    <cfRule type="cellIs" dxfId="3" priority="11987" operator="equal">
      <formula>"NotPaid"</formula>
    </cfRule>
    <cfRule type="cellIs" dxfId="3" priority="11983" operator="equal">
      <formula>"NotPaid"</formula>
    </cfRule>
    <cfRule type="cellIs" dxfId="3" priority="11976" operator="equal">
      <formula>"NotPaid"</formula>
    </cfRule>
    <cfRule type="cellIs" dxfId="3" priority="11958" operator="equal">
      <formula>"NotPaid"</formula>
    </cfRule>
    <cfRule type="cellIs" dxfId="3" priority="11950" operator="equal">
      <formula>"NotPaid"</formula>
    </cfRule>
    <cfRule type="cellIs" dxfId="3" priority="11942" operator="equal">
      <formula>"NotPaid"</formula>
    </cfRule>
    <cfRule type="cellIs" dxfId="3" priority="11936" operator="equal">
      <formula>"NotPaid"</formula>
    </cfRule>
    <cfRule type="cellIs" dxfId="3" priority="11930" operator="equal">
      <formula>"NotPaid"</formula>
    </cfRule>
    <cfRule type="cellIs" dxfId="3" priority="11919" operator="equal">
      <formula>"NotPaid"</formula>
    </cfRule>
  </conditionalFormatting>
  <conditionalFormatting sqref="D33">
    <cfRule type="cellIs" dxfId="3" priority="11895" operator="equal">
      <formula>"NotPaid"</formula>
    </cfRule>
    <cfRule type="cellIs" dxfId="3" priority="11894" operator="equal">
      <formula>"NotPaid"</formula>
    </cfRule>
    <cfRule type="cellIs" dxfId="3" priority="11893" operator="equal">
      <formula>"NotPaid"</formula>
    </cfRule>
  </conditionalFormatting>
  <conditionalFormatting sqref="E33">
    <cfRule type="cellIs" dxfId="3" priority="11903" operator="equal">
      <formula>"NotPaid"</formula>
    </cfRule>
    <cfRule type="cellIs" dxfId="3" priority="11902" operator="equal">
      <formula>"NotPaid"</formula>
    </cfRule>
    <cfRule type="cellIs" dxfId="3" priority="11901" operator="equal">
      <formula>"NotPaid"</formula>
    </cfRule>
  </conditionalFormatting>
  <conditionalFormatting sqref="F33">
    <cfRule type="cellIs" dxfId="3" priority="11899" operator="equal">
      <formula>"NotPaid"</formula>
    </cfRule>
    <cfRule type="cellIs" dxfId="3" priority="11898" operator="equal">
      <formula>"NotPaid"</formula>
    </cfRule>
    <cfRule type="cellIs" dxfId="3" priority="11897" operator="equal">
      <formula>"NotPaid"</formula>
    </cfRule>
  </conditionalFormatting>
  <conditionalFormatting sqref="G33">
    <cfRule type="cellIs" dxfId="3" priority="11900" operator="equal">
      <formula>"NotPaid"</formula>
    </cfRule>
  </conditionalFormatting>
  <conditionalFormatting sqref="H33:N33">
    <cfRule type="cellIs" dxfId="3" priority="11896" operator="equal">
      <formula>"NotPaid"</formula>
    </cfRule>
  </conditionalFormatting>
  <conditionalFormatting sqref="O33">
    <cfRule type="cellIs" dxfId="3" priority="11892" operator="equal">
      <formula>"NotPaid"</formula>
    </cfRule>
  </conditionalFormatting>
  <conditionalFormatting sqref="P33">
    <cfRule type="cellIs" dxfId="3" priority="1007" operator="equal">
      <formula>"NotPaid"</formula>
    </cfRule>
  </conditionalFormatting>
  <conditionalFormatting sqref="R33:AC33">
    <cfRule type="cellIs" dxfId="3" priority="1006" operator="equal">
      <formula>"NotPaid"</formula>
    </cfRule>
  </conditionalFormatting>
  <conditionalFormatting sqref="AK33">
    <cfRule type="expression" dxfId="5" priority="4248" stopIfTrue="1">
      <formula>AK98="not paid"</formula>
    </cfRule>
  </conditionalFormatting>
  <conditionalFormatting sqref="AL33">
    <cfRule type="expression" dxfId="5" priority="4244" stopIfTrue="1">
      <formula>AL33="not paid"</formula>
    </cfRule>
  </conditionalFormatting>
  <conditionalFormatting sqref="AM33">
    <cfRule type="expression" dxfId="5" priority="4245" stopIfTrue="1">
      <formula>AM33="not paid"</formula>
    </cfRule>
  </conditionalFormatting>
  <conditionalFormatting sqref="AN33:AQ33">
    <cfRule type="expression" dxfId="5" priority="4247" stopIfTrue="1">
      <formula>AN86="not paid"</formula>
    </cfRule>
  </conditionalFormatting>
  <conditionalFormatting sqref="D34">
    <cfRule type="cellIs" dxfId="3" priority="11882" operator="equal">
      <formula>"NotPaid"</formula>
    </cfRule>
    <cfRule type="cellIs" dxfId="3" priority="11881" operator="equal">
      <formula>"NotPaid"</formula>
    </cfRule>
    <cfRule type="cellIs" dxfId="3" priority="11880" operator="equal">
      <formula>"NotPaid"</formula>
    </cfRule>
  </conditionalFormatting>
  <conditionalFormatting sqref="E34">
    <cfRule type="cellIs" dxfId="3" priority="11890" operator="equal">
      <formula>"NotPaid"</formula>
    </cfRule>
    <cfRule type="cellIs" dxfId="3" priority="11889" operator="equal">
      <formula>"NotPaid"</formula>
    </cfRule>
    <cfRule type="cellIs" dxfId="3" priority="11888" operator="equal">
      <formula>"NotPaid"</formula>
    </cfRule>
  </conditionalFormatting>
  <conditionalFormatting sqref="F34">
    <cfRule type="cellIs" dxfId="3" priority="11886" operator="equal">
      <formula>"NotPaid"</formula>
    </cfRule>
    <cfRule type="cellIs" dxfId="3" priority="11885" operator="equal">
      <formula>"NotPaid"</formula>
    </cfRule>
    <cfRule type="cellIs" dxfId="3" priority="11884" operator="equal">
      <formula>"NotPaid"</formula>
    </cfRule>
  </conditionalFormatting>
  <conditionalFormatting sqref="G34">
    <cfRule type="cellIs" dxfId="3" priority="11887" operator="equal">
      <formula>"NotPaid"</formula>
    </cfRule>
  </conditionalFormatting>
  <conditionalFormatting sqref="H34:N34">
    <cfRule type="cellIs" dxfId="3" priority="11883" operator="equal">
      <formula>"NotPaid"</formula>
    </cfRule>
  </conditionalFormatting>
  <conditionalFormatting sqref="O34">
    <cfRule type="cellIs" dxfId="3" priority="11879" operator="equal">
      <formula>"NotPaid"</formula>
    </cfRule>
  </conditionalFormatting>
  <conditionalFormatting sqref="AE34">
    <cfRule type="expression" dxfId="5" priority="4255" stopIfTrue="1">
      <formula>AE34="NotPaid"</formula>
    </cfRule>
  </conditionalFormatting>
  <conditionalFormatting sqref="AF34">
    <cfRule type="expression" dxfId="5" priority="4253" stopIfTrue="1">
      <formula>AF34="not paid"</formula>
    </cfRule>
  </conditionalFormatting>
  <conditionalFormatting sqref="AG34:AQ34">
    <cfRule type="expression" dxfId="5" priority="4242" stopIfTrue="1">
      <formula>AG34="not paid"</formula>
    </cfRule>
  </conditionalFormatting>
  <conditionalFormatting sqref="D35">
    <cfRule type="cellIs" dxfId="3" priority="11854" operator="equal">
      <formula>"NotPaid"</formula>
    </cfRule>
    <cfRule type="cellIs" dxfId="3" priority="11853" operator="equal">
      <formula>"NotPaid"</formula>
    </cfRule>
    <cfRule type="cellIs" dxfId="3" priority="11852" operator="equal">
      <formula>"NotPaid"</formula>
    </cfRule>
  </conditionalFormatting>
  <conditionalFormatting sqref="E35">
    <cfRule type="cellIs" dxfId="3" priority="11862" operator="equal">
      <formula>"NotPaid"</formula>
    </cfRule>
    <cfRule type="cellIs" dxfId="3" priority="11861" operator="equal">
      <formula>"NotPaid"</formula>
    </cfRule>
    <cfRule type="cellIs" dxfId="3" priority="11860" operator="equal">
      <formula>"NotPaid"</formula>
    </cfRule>
  </conditionalFormatting>
  <conditionalFormatting sqref="F35">
    <cfRule type="cellIs" dxfId="3" priority="11858" operator="equal">
      <formula>"NotPaid"</formula>
    </cfRule>
    <cfRule type="cellIs" dxfId="3" priority="11857" operator="equal">
      <formula>"NotPaid"</formula>
    </cfRule>
    <cfRule type="cellIs" dxfId="3" priority="11856" operator="equal">
      <formula>"NotPaid"</formula>
    </cfRule>
  </conditionalFormatting>
  <conditionalFormatting sqref="G35">
    <cfRule type="cellIs" dxfId="3" priority="11859" operator="equal">
      <formula>"NotPaid"</formula>
    </cfRule>
  </conditionalFormatting>
  <conditionalFormatting sqref="H35:N35">
    <cfRule type="cellIs" dxfId="3" priority="11855" operator="equal">
      <formula>"NotPaid"</formula>
    </cfRule>
  </conditionalFormatting>
  <conditionalFormatting sqref="O35">
    <cfRule type="cellIs" dxfId="3" priority="11851" operator="equal">
      <formula>"NotPaid"</formula>
    </cfRule>
  </conditionalFormatting>
  <conditionalFormatting sqref="R35">
    <cfRule type="cellIs" dxfId="3" priority="1043" operator="equal">
      <formula>"NotPaid"</formula>
    </cfRule>
  </conditionalFormatting>
  <conditionalFormatting sqref="AD35">
    <cfRule type="cellIs" dxfId="3" priority="3300" operator="equal">
      <formula>"NotPaid"</formula>
    </cfRule>
    <cfRule type="cellIs" dxfId="3" priority="3289" operator="equal">
      <formula>"NotPaid"</formula>
    </cfRule>
    <cfRule type="cellIs" dxfId="3" priority="3281" operator="equal">
      <formula>"NotPaid"</formula>
    </cfRule>
    <cfRule type="cellIs" dxfId="3" priority="3273" operator="equal">
      <formula>"NotPaid"</formula>
    </cfRule>
    <cfRule type="cellIs" dxfId="3" priority="3213" operator="equal">
      <formula>"NotPaid"</formula>
    </cfRule>
    <cfRule type="cellIs" dxfId="3" priority="3203" operator="equal">
      <formula>"NotPaid"</formula>
    </cfRule>
    <cfRule type="cellIs" dxfId="3" priority="3195" operator="equal">
      <formula>"NotPaid"</formula>
    </cfRule>
    <cfRule type="cellIs" dxfId="3" priority="3187" operator="equal">
      <formula>"NotPaid"</formula>
    </cfRule>
  </conditionalFormatting>
  <conditionalFormatting sqref="D36">
    <cfRule type="cellIs" dxfId="3" priority="11841" operator="equal">
      <formula>"NotPaid"</formula>
    </cfRule>
    <cfRule type="cellIs" dxfId="3" priority="11840" operator="equal">
      <formula>"NotPaid"</formula>
    </cfRule>
    <cfRule type="cellIs" dxfId="3" priority="11839" operator="equal">
      <formula>"NotPaid"</formula>
    </cfRule>
  </conditionalFormatting>
  <conditionalFormatting sqref="E36">
    <cfRule type="cellIs" dxfId="3" priority="11849" operator="equal">
      <formula>"NotPaid"</formula>
    </cfRule>
    <cfRule type="cellIs" dxfId="3" priority="11848" operator="equal">
      <formula>"NotPaid"</formula>
    </cfRule>
    <cfRule type="cellIs" dxfId="3" priority="11847" operator="equal">
      <formula>"NotPaid"</formula>
    </cfRule>
  </conditionalFormatting>
  <conditionalFormatting sqref="F36">
    <cfRule type="cellIs" dxfId="3" priority="11845" operator="equal">
      <formula>"NotPaid"</formula>
    </cfRule>
    <cfRule type="cellIs" dxfId="3" priority="11844" operator="equal">
      <formula>"NotPaid"</formula>
    </cfRule>
    <cfRule type="cellIs" dxfId="3" priority="11843" operator="equal">
      <formula>"NotPaid"</formula>
    </cfRule>
  </conditionalFormatting>
  <conditionalFormatting sqref="G36">
    <cfRule type="cellIs" dxfId="3" priority="11846" operator="equal">
      <formula>"NotPaid"</formula>
    </cfRule>
  </conditionalFormatting>
  <conditionalFormatting sqref="H36:N36">
    <cfRule type="cellIs" dxfId="3" priority="11842" operator="equal">
      <formula>"NotPaid"</formula>
    </cfRule>
  </conditionalFormatting>
  <conditionalFormatting sqref="O36">
    <cfRule type="cellIs" dxfId="3" priority="11838" operator="equal">
      <formula>"NotPaid"</formula>
    </cfRule>
  </conditionalFormatting>
  <conditionalFormatting sqref="R36:AC36">
    <cfRule type="cellIs" dxfId="3" priority="164" operator="equal">
      <formula>"NotPaid"</formula>
    </cfRule>
  </conditionalFormatting>
  <conditionalFormatting sqref="AD36">
    <cfRule type="cellIs" dxfId="3" priority="3252" operator="equal">
      <formula>"NotPaid"</formula>
    </cfRule>
    <cfRule type="cellIs" dxfId="3" priority="3250" operator="equal">
      <formula>"NotPaid"</formula>
    </cfRule>
    <cfRule type="cellIs" dxfId="3" priority="3245" operator="equal">
      <formula>"NotPaid"</formula>
    </cfRule>
    <cfRule type="cellIs" dxfId="3" priority="3241" operator="equal">
      <formula>"NotPaid"</formula>
    </cfRule>
    <cfRule type="cellIs" dxfId="3" priority="3238" operator="equal">
      <formula>"NotPaid"</formula>
    </cfRule>
    <cfRule type="cellIs" dxfId="3" priority="3167" operator="equal">
      <formula>"NotPaid"</formula>
    </cfRule>
    <cfRule type="cellIs" dxfId="3" priority="3133" operator="equal">
      <formula>"NotPaid"</formula>
    </cfRule>
  </conditionalFormatting>
  <conditionalFormatting sqref="B37">
    <cfRule type="expression" dxfId="8" priority="4219" stopIfTrue="1">
      <formula>COUNTIF(Maths!B:B,Maths!B35)&gt;1</formula>
    </cfRule>
  </conditionalFormatting>
  <conditionalFormatting sqref="D37:O37">
    <cfRule type="cellIs" dxfId="3" priority="4211" operator="equal">
      <formula>"NotPaid"</formula>
    </cfRule>
  </conditionalFormatting>
  <conditionalFormatting sqref="D37">
    <cfRule type="cellIs" dxfId="3" priority="4203" operator="equal">
      <formula>"NotPaid"</formula>
    </cfRule>
    <cfRule type="cellIs" dxfId="3" priority="4202" operator="equal">
      <formula>"NotPaid"</formula>
    </cfRule>
    <cfRule type="cellIs" dxfId="3" priority="4201" operator="equal">
      <formula>"NotPaid"</formula>
    </cfRule>
    <cfRule type="cellIs" dxfId="3" priority="4190" operator="equal">
      <formula>"NotPaid"</formula>
    </cfRule>
    <cfRule type="cellIs" dxfId="3" priority="4189" operator="equal">
      <formula>"NotPaid"</formula>
    </cfRule>
    <cfRule type="cellIs" dxfId="3" priority="4188" operator="equal">
      <formula>"NotPaid"</formula>
    </cfRule>
    <cfRule type="cellIs" dxfId="3" priority="4177" operator="equal">
      <formula>"NotPaid"</formula>
    </cfRule>
    <cfRule type="cellIs" dxfId="3" priority="4176" operator="equal">
      <formula>"NotPaid"</formula>
    </cfRule>
    <cfRule type="cellIs" dxfId="3" priority="4175" operator="equal">
      <formula>"NotPaid"</formula>
    </cfRule>
    <cfRule type="cellIs" dxfId="3" priority="4173" operator="equal">
      <formula>"NotPaid"</formula>
    </cfRule>
    <cfRule type="cellIs" dxfId="3" priority="4172" operator="equal">
      <formula>"NotPaid"</formula>
    </cfRule>
    <cfRule type="cellIs" dxfId="3" priority="4171" operator="equal">
      <formula>"NotPaid"</formula>
    </cfRule>
    <cfRule type="cellIs" dxfId="3" priority="4162" operator="equal">
      <formula>"NotPaid"</formula>
    </cfRule>
    <cfRule type="cellIs" dxfId="3" priority="4161" operator="equal">
      <formula>"NotPaid"</formula>
    </cfRule>
    <cfRule type="cellIs" dxfId="3" priority="4160" operator="equal">
      <formula>"NotPaid"</formula>
    </cfRule>
    <cfRule type="cellIs" dxfId="3" priority="4149" operator="equal">
      <formula>"NotPaid"</formula>
    </cfRule>
    <cfRule type="cellIs" dxfId="3" priority="4148" operator="equal">
      <formula>"NotPaid"</formula>
    </cfRule>
    <cfRule type="cellIs" dxfId="3" priority="4147" operator="equal">
      <formula>"NotPaid"</formula>
    </cfRule>
    <cfRule type="cellIs" dxfId="3" priority="4136" operator="equal">
      <formula>"NotPaid"</formula>
    </cfRule>
    <cfRule type="cellIs" dxfId="3" priority="4135" operator="equal">
      <formula>"NotPaid"</formula>
    </cfRule>
    <cfRule type="cellIs" dxfId="3" priority="4134" operator="equal">
      <formula>"NotPaid"</formula>
    </cfRule>
    <cfRule type="cellIs" dxfId="3" priority="4123" operator="equal">
      <formula>"NotPaid"</formula>
    </cfRule>
    <cfRule type="cellIs" dxfId="3" priority="4122" operator="equal">
      <formula>"NotPaid"</formula>
    </cfRule>
    <cfRule type="cellIs" dxfId="3" priority="4121" operator="equal">
      <formula>"NotPaid"</formula>
    </cfRule>
    <cfRule type="cellIs" dxfId="3" priority="4098" operator="equal">
      <formula>"NotPaid"</formula>
    </cfRule>
    <cfRule type="cellIs" dxfId="3" priority="4097" operator="equal">
      <formula>"NotPaid"</formula>
    </cfRule>
    <cfRule type="cellIs" dxfId="3" priority="4096" operator="equal">
      <formula>"NotPaid"</formula>
    </cfRule>
    <cfRule type="cellIs" dxfId="3" priority="4087" operator="equal">
      <formula>"NotPaid"</formula>
    </cfRule>
    <cfRule type="cellIs" dxfId="3" priority="4086" operator="equal">
      <formula>"NotPaid"</formula>
    </cfRule>
    <cfRule type="cellIs" dxfId="3" priority="4085" operator="equal">
      <formula>"NotPaid"</formula>
    </cfRule>
    <cfRule type="cellIs" dxfId="3" priority="4074" operator="equal">
      <formula>"NotPaid"</formula>
    </cfRule>
    <cfRule type="cellIs" dxfId="3" priority="4073" operator="equal">
      <formula>"NotPaid"</formula>
    </cfRule>
    <cfRule type="cellIs" dxfId="3" priority="4072" operator="equal">
      <formula>"NotPaid"</formula>
    </cfRule>
    <cfRule type="cellIs" dxfId="3" priority="4069" operator="equal">
      <formula>"NotPaid"</formula>
    </cfRule>
    <cfRule type="cellIs" dxfId="3" priority="4068" operator="equal">
      <formula>"NotPaid"</formula>
    </cfRule>
    <cfRule type="cellIs" dxfId="3" priority="4067" operator="equal">
      <formula>"NotPaid"</formula>
    </cfRule>
    <cfRule type="cellIs" dxfId="3" priority="4058" operator="equal">
      <formula>"NotPaid"</formula>
    </cfRule>
    <cfRule type="cellIs" dxfId="3" priority="4057" operator="equal">
      <formula>"NotPaid"</formula>
    </cfRule>
    <cfRule type="cellIs" dxfId="3" priority="4056" operator="equal">
      <formula>"NotPaid"</formula>
    </cfRule>
    <cfRule type="cellIs" dxfId="3" priority="4045" operator="equal">
      <formula>"NotPaid"</formula>
    </cfRule>
    <cfRule type="cellIs" dxfId="3" priority="4044" operator="equal">
      <formula>"NotPaid"</formula>
    </cfRule>
    <cfRule type="cellIs" dxfId="3" priority="4043" operator="equal">
      <formula>"NotPaid"</formula>
    </cfRule>
    <cfRule type="cellIs" dxfId="3" priority="4031" operator="equal">
      <formula>"NotPaid"</formula>
    </cfRule>
    <cfRule type="cellIs" dxfId="3" priority="4030" operator="equal">
      <formula>"NotPaid"</formula>
    </cfRule>
    <cfRule type="cellIs" dxfId="3" priority="4029" operator="equal">
      <formula>"NotPaid"</formula>
    </cfRule>
    <cfRule type="cellIs" dxfId="3" priority="4018" operator="equal">
      <formula>"NotPaid"</formula>
    </cfRule>
    <cfRule type="cellIs" dxfId="3" priority="4017" operator="equal">
      <formula>"NotPaid"</formula>
    </cfRule>
    <cfRule type="cellIs" dxfId="3" priority="4016" operator="equal">
      <formula>"NotPaid"</formula>
    </cfRule>
    <cfRule type="cellIs" dxfId="3" priority="4007" operator="equal">
      <formula>"NotPaid"</formula>
    </cfRule>
    <cfRule type="cellIs" dxfId="3" priority="4006" operator="equal">
      <formula>"NotPaid"</formula>
    </cfRule>
    <cfRule type="cellIs" dxfId="3" priority="4005" operator="equal">
      <formula>"NotPaid"</formula>
    </cfRule>
    <cfRule type="cellIs" dxfId="3" priority="3994" operator="equal">
      <formula>"NotPaid"</formula>
    </cfRule>
    <cfRule type="cellIs" dxfId="3" priority="3993" operator="equal">
      <formula>"NotPaid"</formula>
    </cfRule>
    <cfRule type="cellIs" dxfId="3" priority="3992" operator="equal">
      <formula>"NotPaid"</formula>
    </cfRule>
    <cfRule type="cellIs" dxfId="3" priority="3981" operator="equal">
      <formula>"NotPaid"</formula>
    </cfRule>
    <cfRule type="cellIs" dxfId="3" priority="3980" operator="equal">
      <formula>"NotPaid"</formula>
    </cfRule>
    <cfRule type="cellIs" dxfId="3" priority="3979" operator="equal">
      <formula>"NotPaid"</formula>
    </cfRule>
    <cfRule type="cellIs" dxfId="3" priority="3977" operator="equal">
      <formula>"NotPaid"</formula>
    </cfRule>
    <cfRule type="cellIs" dxfId="3" priority="3976" operator="equal">
      <formula>"NotPaid"</formula>
    </cfRule>
    <cfRule type="cellIs" dxfId="3" priority="3975" operator="equal">
      <formula>"NotPaid"</formula>
    </cfRule>
    <cfRule type="cellIs" dxfId="3" priority="3966" operator="equal">
      <formula>"NotPaid"</formula>
    </cfRule>
    <cfRule type="cellIs" dxfId="3" priority="3965" operator="equal">
      <formula>"NotPaid"</formula>
    </cfRule>
    <cfRule type="cellIs" dxfId="3" priority="3964" operator="equal">
      <formula>"NotPaid"</formula>
    </cfRule>
    <cfRule type="cellIs" dxfId="3" priority="3953" operator="equal">
      <formula>"NotPaid"</formula>
    </cfRule>
    <cfRule type="cellIs" dxfId="3" priority="3952" operator="equal">
      <formula>"NotPaid"</formula>
    </cfRule>
    <cfRule type="cellIs" dxfId="3" priority="3951" operator="equal">
      <formula>"NotPaid"</formula>
    </cfRule>
    <cfRule type="cellIs" dxfId="3" priority="3940" operator="equal">
      <formula>"NotPaid"</formula>
    </cfRule>
    <cfRule type="cellIs" dxfId="3" priority="3939" operator="equal">
      <formula>"NotPaid"</formula>
    </cfRule>
    <cfRule type="cellIs" dxfId="3" priority="3938" operator="equal">
      <formula>"NotPaid"</formula>
    </cfRule>
    <cfRule type="cellIs" dxfId="3" priority="3927" operator="equal">
      <formula>"NotPaid"</formula>
    </cfRule>
    <cfRule type="cellIs" dxfId="3" priority="3926" operator="equal">
      <formula>"NotPaid"</formula>
    </cfRule>
    <cfRule type="cellIs" dxfId="3" priority="3925" operator="equal">
      <formula>"NotPaid"</formula>
    </cfRule>
    <cfRule type="cellIs" dxfId="3" priority="3915" operator="equal">
      <formula>"NotPaid"</formula>
    </cfRule>
    <cfRule type="cellIs" dxfId="3" priority="3914" operator="equal">
      <formula>"NotPaid"</formula>
    </cfRule>
    <cfRule type="cellIs" dxfId="3" priority="3913" operator="equal">
      <formula>"NotPaid"</formula>
    </cfRule>
    <cfRule type="cellIs" dxfId="3" priority="3902" operator="equal">
      <formula>"NotPaid"</formula>
    </cfRule>
    <cfRule type="cellIs" dxfId="3" priority="3901" operator="equal">
      <formula>"NotPaid"</formula>
    </cfRule>
    <cfRule type="cellIs" dxfId="3" priority="3900" operator="equal">
      <formula>"NotPaid"</formula>
    </cfRule>
    <cfRule type="cellIs" dxfId="3" priority="3897" operator="equal">
      <formula>"NotPaid"</formula>
    </cfRule>
    <cfRule type="cellIs" dxfId="3" priority="3896" operator="equal">
      <formula>"NotPaid"</formula>
    </cfRule>
    <cfRule type="cellIs" dxfId="3" priority="3895" operator="equal">
      <formula>"NotPaid"</formula>
    </cfRule>
    <cfRule type="cellIs" dxfId="3" priority="3886" operator="equal">
      <formula>"NotPaid"</formula>
    </cfRule>
    <cfRule type="cellIs" dxfId="3" priority="3885" operator="equal">
      <formula>"NotPaid"</formula>
    </cfRule>
    <cfRule type="cellIs" dxfId="3" priority="3884" operator="equal">
      <formula>"NotPaid"</formula>
    </cfRule>
    <cfRule type="cellIs" dxfId="3" priority="3873" operator="equal">
      <formula>"NotPaid"</formula>
    </cfRule>
    <cfRule type="cellIs" dxfId="3" priority="3872" operator="equal">
      <formula>"NotPaid"</formula>
    </cfRule>
    <cfRule type="cellIs" dxfId="3" priority="3871" operator="equal">
      <formula>"NotPaid"</formula>
    </cfRule>
    <cfRule type="cellIs" dxfId="3" priority="3859" operator="equal">
      <formula>"NotPaid"</formula>
    </cfRule>
    <cfRule type="cellIs" dxfId="3" priority="3858" operator="equal">
      <formula>"NotPaid"</formula>
    </cfRule>
    <cfRule type="cellIs" dxfId="3" priority="3857" operator="equal">
      <formula>"NotPaid"</formula>
    </cfRule>
    <cfRule type="cellIs" dxfId="3" priority="3846" operator="equal">
      <formula>"NotPaid"</formula>
    </cfRule>
    <cfRule type="cellIs" dxfId="3" priority="3845" operator="equal">
      <formula>"NotPaid"</formula>
    </cfRule>
    <cfRule type="cellIs" dxfId="3" priority="3844" operator="equal">
      <formula>"NotPaid"</formula>
    </cfRule>
    <cfRule type="cellIs" dxfId="3" priority="3835" operator="equal">
      <formula>"NotPaid"</formula>
    </cfRule>
    <cfRule type="cellIs" dxfId="3" priority="3834" operator="equal">
      <formula>"NotPaid"</formula>
    </cfRule>
    <cfRule type="cellIs" dxfId="3" priority="3833" operator="equal">
      <formula>"NotPaid"</formula>
    </cfRule>
    <cfRule type="cellIs" dxfId="3" priority="3822" operator="equal">
      <formula>"NotPaid"</formula>
    </cfRule>
    <cfRule type="cellIs" dxfId="3" priority="3821" operator="equal">
      <formula>"NotPaid"</formula>
    </cfRule>
    <cfRule type="cellIs" dxfId="3" priority="3820" operator="equal">
      <formula>"NotPaid"</formula>
    </cfRule>
    <cfRule type="cellIs" dxfId="3" priority="3809" operator="equal">
      <formula>"NotPaid"</formula>
    </cfRule>
    <cfRule type="cellIs" dxfId="3" priority="3808" operator="equal">
      <formula>"NotPaid"</formula>
    </cfRule>
    <cfRule type="cellIs" dxfId="3" priority="3807" operator="equal">
      <formula>"NotPaid"</formula>
    </cfRule>
    <cfRule type="cellIs" dxfId="3" priority="3805" operator="equal">
      <formula>"NotPaid"</formula>
    </cfRule>
    <cfRule type="cellIs" dxfId="3" priority="3804" operator="equal">
      <formula>"NotPaid"</formula>
    </cfRule>
    <cfRule type="cellIs" dxfId="3" priority="3803" operator="equal">
      <formula>"NotPaid"</formula>
    </cfRule>
    <cfRule type="cellIs" dxfId="3" priority="3794" operator="equal">
      <formula>"NotPaid"</formula>
    </cfRule>
    <cfRule type="cellIs" dxfId="3" priority="3793" operator="equal">
      <formula>"NotPaid"</formula>
    </cfRule>
    <cfRule type="cellIs" dxfId="3" priority="3792" operator="equal">
      <formula>"NotPaid"</formula>
    </cfRule>
    <cfRule type="cellIs" dxfId="3" priority="3781" operator="equal">
      <formula>"NotPaid"</formula>
    </cfRule>
    <cfRule type="cellIs" dxfId="3" priority="3780" operator="equal">
      <formula>"NotPaid"</formula>
    </cfRule>
    <cfRule type="cellIs" dxfId="3" priority="3779" operator="equal">
      <formula>"NotPaid"</formula>
    </cfRule>
    <cfRule type="cellIs" dxfId="3" priority="3768" operator="equal">
      <formula>"NotPaid"</formula>
    </cfRule>
    <cfRule type="cellIs" dxfId="3" priority="3767" operator="equal">
      <formula>"NotPaid"</formula>
    </cfRule>
    <cfRule type="cellIs" dxfId="3" priority="3766" operator="equal">
      <formula>"NotPaid"</formula>
    </cfRule>
    <cfRule type="cellIs" dxfId="3" priority="3755" operator="equal">
      <formula>"NotPaid"</formula>
    </cfRule>
    <cfRule type="cellIs" dxfId="3" priority="3754" operator="equal">
      <formula>"NotPaid"</formula>
    </cfRule>
    <cfRule type="cellIs" dxfId="3" priority="3753" operator="equal">
      <formula>"NotPaid"</formula>
    </cfRule>
    <cfRule type="cellIs" dxfId="3" priority="3742" operator="equal">
      <formula>"NotPaid"</formula>
    </cfRule>
    <cfRule type="cellIs" dxfId="3" priority="3741" operator="equal">
      <formula>"NotPaid"</formula>
    </cfRule>
    <cfRule type="cellIs" dxfId="3" priority="3740" operator="equal">
      <formula>"NotPaid"</formula>
    </cfRule>
    <cfRule type="cellIs" dxfId="3" priority="3729" operator="equal">
      <formula>"NotPaid"</formula>
    </cfRule>
    <cfRule type="cellIs" dxfId="3" priority="3728" operator="equal">
      <formula>"NotPaid"</formula>
    </cfRule>
    <cfRule type="cellIs" dxfId="3" priority="3727" operator="equal">
      <formula>"NotPaid"</formula>
    </cfRule>
    <cfRule type="cellIs" dxfId="3" priority="3717" operator="equal">
      <formula>"NotPaid"</formula>
    </cfRule>
    <cfRule type="cellIs" dxfId="3" priority="3716" operator="equal">
      <formula>"NotPaid"</formula>
    </cfRule>
    <cfRule type="cellIs" dxfId="3" priority="3715" operator="equal">
      <formula>"NotPaid"</formula>
    </cfRule>
    <cfRule type="cellIs" dxfId="3" priority="3704" operator="equal">
      <formula>"NotPaid"</formula>
    </cfRule>
    <cfRule type="cellIs" dxfId="3" priority="3703" operator="equal">
      <formula>"NotPaid"</formula>
    </cfRule>
    <cfRule type="cellIs" dxfId="3" priority="3702" operator="equal">
      <formula>"NotPaid"</formula>
    </cfRule>
    <cfRule type="cellIs" dxfId="3" priority="3691" operator="equal">
      <formula>"NotPaid"</formula>
    </cfRule>
    <cfRule type="cellIs" dxfId="3" priority="3690" operator="equal">
      <formula>"NotPaid"</formula>
    </cfRule>
    <cfRule type="cellIs" dxfId="3" priority="3689" operator="equal">
      <formula>"NotPaid"</formula>
    </cfRule>
    <cfRule type="cellIs" dxfId="3" priority="3687" operator="equal">
      <formula>"NotPaid"</formula>
    </cfRule>
    <cfRule type="cellIs" dxfId="3" priority="3686" operator="equal">
      <formula>"NotPaid"</formula>
    </cfRule>
    <cfRule type="cellIs" dxfId="3" priority="3685" operator="equal">
      <formula>"NotPaid"</formula>
    </cfRule>
    <cfRule type="cellIs" dxfId="3" priority="3676" operator="equal">
      <formula>"NotPaid"</formula>
    </cfRule>
    <cfRule type="cellIs" dxfId="3" priority="3675" operator="equal">
      <formula>"NotPaid"</formula>
    </cfRule>
    <cfRule type="cellIs" dxfId="3" priority="3674" operator="equal">
      <formula>"NotPaid"</formula>
    </cfRule>
    <cfRule type="cellIs" dxfId="3" priority="3663" operator="equal">
      <formula>"NotPaid"</formula>
    </cfRule>
    <cfRule type="cellIs" dxfId="3" priority="3662" operator="equal">
      <formula>"NotPaid"</formula>
    </cfRule>
    <cfRule type="cellIs" dxfId="3" priority="3661" operator="equal">
      <formula>"NotPaid"</formula>
    </cfRule>
    <cfRule type="cellIs" dxfId="3" priority="3658" operator="equal">
      <formula>"NotPaid"</formula>
    </cfRule>
    <cfRule type="cellIs" dxfId="3" priority="3657" operator="equal">
      <formula>"NotPaid"</formula>
    </cfRule>
    <cfRule type="cellIs" dxfId="3" priority="3656" operator="equal">
      <formula>"NotPaid"</formula>
    </cfRule>
    <cfRule type="cellIs" dxfId="3" priority="3647" operator="equal">
      <formula>"NotPaid"</formula>
    </cfRule>
    <cfRule type="cellIs" dxfId="3" priority="3646" operator="equal">
      <formula>"NotPaid"</formula>
    </cfRule>
    <cfRule type="cellIs" dxfId="3" priority="3645" operator="equal">
      <formula>"NotPaid"</formula>
    </cfRule>
    <cfRule type="cellIs" dxfId="3" priority="3634" operator="equal">
      <formula>"NotPaid"</formula>
    </cfRule>
    <cfRule type="cellIs" dxfId="3" priority="3633" operator="equal">
      <formula>"NotPaid"</formula>
    </cfRule>
    <cfRule type="cellIs" dxfId="3" priority="3632" operator="equal">
      <formula>"NotPaid"</formula>
    </cfRule>
    <cfRule type="cellIs" dxfId="3" priority="3620" operator="equal">
      <formula>"NotPaid"</formula>
    </cfRule>
    <cfRule type="cellIs" dxfId="3" priority="3619" operator="equal">
      <formula>"NotPaid"</formula>
    </cfRule>
    <cfRule type="cellIs" dxfId="3" priority="3618" operator="equal">
      <formula>"NotPaid"</formula>
    </cfRule>
    <cfRule type="cellIs" dxfId="3" priority="3607" operator="equal">
      <formula>"NotPaid"</formula>
    </cfRule>
    <cfRule type="cellIs" dxfId="3" priority="3606" operator="equal">
      <formula>"NotPaid"</formula>
    </cfRule>
    <cfRule type="cellIs" dxfId="3" priority="3605" operator="equal">
      <formula>"NotPaid"</formula>
    </cfRule>
  </conditionalFormatting>
  <conditionalFormatting sqref="E37">
    <cfRule type="cellIs" dxfId="3" priority="4210" operator="equal">
      <formula>"NotPaid"</formula>
    </cfRule>
    <cfRule type="cellIs" dxfId="3" priority="4209" operator="equal">
      <formula>"NotPaid"</formula>
    </cfRule>
    <cfRule type="cellIs" dxfId="3" priority="4208" operator="equal">
      <formula>"NotPaid"</formula>
    </cfRule>
    <cfRule type="cellIs" dxfId="3" priority="4197" operator="equal">
      <formula>"NotPaid"</formula>
    </cfRule>
    <cfRule type="cellIs" dxfId="3" priority="4196" operator="equal">
      <formula>"NotPaid"</formula>
    </cfRule>
    <cfRule type="cellIs" dxfId="3" priority="4195" operator="equal">
      <formula>"NotPaid"</formula>
    </cfRule>
    <cfRule type="cellIs" dxfId="3" priority="4185" operator="equal">
      <formula>"NotPaid"</formula>
    </cfRule>
    <cfRule type="cellIs" dxfId="3" priority="4184" operator="equal">
      <formula>"NotPaid"</formula>
    </cfRule>
    <cfRule type="cellIs" dxfId="3" priority="4183" operator="equal">
      <formula>"NotPaid"</formula>
    </cfRule>
    <cfRule type="cellIs" dxfId="3" priority="4169" operator="equal">
      <formula>"NotPaid"</formula>
    </cfRule>
    <cfRule type="cellIs" dxfId="3" priority="4168" operator="equal">
      <formula>"NotPaid"</formula>
    </cfRule>
    <cfRule type="cellIs" dxfId="3" priority="4167" operator="equal">
      <formula>"NotPaid"</formula>
    </cfRule>
    <cfRule type="cellIs" dxfId="3" priority="4156" operator="equal">
      <formula>"NotPaid"</formula>
    </cfRule>
    <cfRule type="cellIs" dxfId="3" priority="4155" operator="equal">
      <formula>"NotPaid"</formula>
    </cfRule>
    <cfRule type="cellIs" dxfId="3" priority="4154" operator="equal">
      <formula>"NotPaid"</formula>
    </cfRule>
    <cfRule type="cellIs" dxfId="3" priority="4143" operator="equal">
      <formula>"NotPaid"</formula>
    </cfRule>
    <cfRule type="cellIs" dxfId="3" priority="4142" operator="equal">
      <formula>"NotPaid"</formula>
    </cfRule>
    <cfRule type="cellIs" dxfId="3" priority="4141" operator="equal">
      <formula>"NotPaid"</formula>
    </cfRule>
    <cfRule type="cellIs" dxfId="3" priority="4131" operator="equal">
      <formula>"NotPaid"</formula>
    </cfRule>
    <cfRule type="cellIs" dxfId="3" priority="4130" operator="equal">
      <formula>"NotPaid"</formula>
    </cfRule>
    <cfRule type="cellIs" dxfId="3" priority="4129" operator="equal">
      <formula>"NotPaid"</formula>
    </cfRule>
    <cfRule type="cellIs" dxfId="3" priority="4106" operator="equal">
      <formula>"NotPaid"</formula>
    </cfRule>
    <cfRule type="cellIs" dxfId="3" priority="4105" operator="equal">
      <formula>"NotPaid"</formula>
    </cfRule>
    <cfRule type="cellIs" dxfId="3" priority="4104" operator="equal">
      <formula>"NotPaid"</formula>
    </cfRule>
    <cfRule type="cellIs" dxfId="3" priority="4094" operator="equal">
      <formula>"NotPaid"</formula>
    </cfRule>
    <cfRule type="cellIs" dxfId="3" priority="4093" operator="equal">
      <formula>"NotPaid"</formula>
    </cfRule>
    <cfRule type="cellIs" dxfId="3" priority="4092" operator="equal">
      <formula>"NotPaid"</formula>
    </cfRule>
    <cfRule type="cellIs" dxfId="3" priority="4082" operator="equal">
      <formula>"NotPaid"</formula>
    </cfRule>
    <cfRule type="cellIs" dxfId="3" priority="4081" operator="equal">
      <formula>"NotPaid"</formula>
    </cfRule>
    <cfRule type="cellIs" dxfId="3" priority="4080" operator="equal">
      <formula>"NotPaid"</formula>
    </cfRule>
    <cfRule type="cellIs" dxfId="3" priority="4065" operator="equal">
      <formula>"NotPaid"</formula>
    </cfRule>
    <cfRule type="cellIs" dxfId="3" priority="4064" operator="equal">
      <formula>"NotPaid"</formula>
    </cfRule>
    <cfRule type="cellIs" dxfId="3" priority="4063" operator="equal">
      <formula>"NotPaid"</formula>
    </cfRule>
    <cfRule type="cellIs" dxfId="3" priority="4052" operator="equal">
      <formula>"NotPaid"</formula>
    </cfRule>
    <cfRule type="cellIs" dxfId="3" priority="4051" operator="equal">
      <formula>"NotPaid"</formula>
    </cfRule>
    <cfRule type="cellIs" dxfId="3" priority="4050" operator="equal">
      <formula>"NotPaid"</formula>
    </cfRule>
    <cfRule type="cellIs" dxfId="3" priority="4039" operator="equal">
      <formula>"NotPaid"</formula>
    </cfRule>
    <cfRule type="cellIs" dxfId="3" priority="4038" operator="equal">
      <formula>"NotPaid"</formula>
    </cfRule>
    <cfRule type="cellIs" dxfId="3" priority="4037" operator="equal">
      <formula>"NotPaid"</formula>
    </cfRule>
    <cfRule type="cellIs" dxfId="3" priority="4026" operator="equal">
      <formula>"NotPaid"</formula>
    </cfRule>
    <cfRule type="cellIs" dxfId="3" priority="4025" operator="equal">
      <formula>"NotPaid"</formula>
    </cfRule>
    <cfRule type="cellIs" dxfId="3" priority="4024" operator="equal">
      <formula>"NotPaid"</formula>
    </cfRule>
    <cfRule type="cellIs" dxfId="3" priority="4014" operator="equal">
      <formula>"NotPaid"</formula>
    </cfRule>
    <cfRule type="cellIs" dxfId="3" priority="4013" operator="equal">
      <formula>"NotPaid"</formula>
    </cfRule>
    <cfRule type="cellIs" dxfId="3" priority="4012" operator="equal">
      <formula>"NotPaid"</formula>
    </cfRule>
    <cfRule type="cellIs" dxfId="3" priority="4001" operator="equal">
      <formula>"NotPaid"</formula>
    </cfRule>
    <cfRule type="cellIs" dxfId="3" priority="4000" operator="equal">
      <formula>"NotPaid"</formula>
    </cfRule>
    <cfRule type="cellIs" dxfId="3" priority="3999" operator="equal">
      <formula>"NotPaid"</formula>
    </cfRule>
    <cfRule type="cellIs" dxfId="3" priority="3989" operator="equal">
      <formula>"NotPaid"</formula>
    </cfRule>
    <cfRule type="cellIs" dxfId="3" priority="3988" operator="equal">
      <formula>"NotPaid"</formula>
    </cfRule>
    <cfRule type="cellIs" dxfId="3" priority="3987" operator="equal">
      <formula>"NotPaid"</formula>
    </cfRule>
    <cfRule type="cellIs" dxfId="3" priority="3973" operator="equal">
      <formula>"NotPaid"</formula>
    </cfRule>
    <cfRule type="cellIs" dxfId="3" priority="3972" operator="equal">
      <formula>"NotPaid"</formula>
    </cfRule>
    <cfRule type="cellIs" dxfId="3" priority="3971" operator="equal">
      <formula>"NotPaid"</formula>
    </cfRule>
    <cfRule type="cellIs" dxfId="3" priority="3960" operator="equal">
      <formula>"NotPaid"</formula>
    </cfRule>
    <cfRule type="cellIs" dxfId="3" priority="3959" operator="equal">
      <formula>"NotPaid"</formula>
    </cfRule>
    <cfRule type="cellIs" dxfId="3" priority="3958" operator="equal">
      <formula>"NotPaid"</formula>
    </cfRule>
    <cfRule type="cellIs" dxfId="3" priority="3947" operator="equal">
      <formula>"NotPaid"</formula>
    </cfRule>
    <cfRule type="cellIs" dxfId="3" priority="3946" operator="equal">
      <formula>"NotPaid"</formula>
    </cfRule>
    <cfRule type="cellIs" dxfId="3" priority="3945" operator="equal">
      <formula>"NotPaid"</formula>
    </cfRule>
    <cfRule type="cellIs" dxfId="3" priority="3935" operator="equal">
      <formula>"NotPaid"</formula>
    </cfRule>
    <cfRule type="cellIs" dxfId="3" priority="3934" operator="equal">
      <formula>"NotPaid"</formula>
    </cfRule>
    <cfRule type="cellIs" dxfId="3" priority="3933" operator="equal">
      <formula>"NotPaid"</formula>
    </cfRule>
    <cfRule type="cellIs" dxfId="3" priority="3922" operator="equal">
      <formula>"NotPaid"</formula>
    </cfRule>
    <cfRule type="cellIs" dxfId="3" priority="3921" operator="equal">
      <formula>"NotPaid"</formula>
    </cfRule>
    <cfRule type="cellIs" dxfId="3" priority="3920" operator="equal">
      <formula>"NotPaid"</formula>
    </cfRule>
    <cfRule type="cellIs" dxfId="3" priority="3910" operator="equal">
      <formula>"NotPaid"</formula>
    </cfRule>
    <cfRule type="cellIs" dxfId="3" priority="3909" operator="equal">
      <formula>"NotPaid"</formula>
    </cfRule>
    <cfRule type="cellIs" dxfId="3" priority="3908" operator="equal">
      <formula>"NotPaid"</formula>
    </cfRule>
    <cfRule type="cellIs" dxfId="3" priority="3893" operator="equal">
      <formula>"NotPaid"</formula>
    </cfRule>
    <cfRule type="cellIs" dxfId="3" priority="3892" operator="equal">
      <formula>"NotPaid"</formula>
    </cfRule>
    <cfRule type="cellIs" dxfId="3" priority="3891" operator="equal">
      <formula>"NotPaid"</formula>
    </cfRule>
    <cfRule type="cellIs" dxfId="3" priority="3880" operator="equal">
      <formula>"NotPaid"</formula>
    </cfRule>
    <cfRule type="cellIs" dxfId="3" priority="3879" operator="equal">
      <formula>"NotPaid"</formula>
    </cfRule>
    <cfRule type="cellIs" dxfId="3" priority="3878" operator="equal">
      <formula>"NotPaid"</formula>
    </cfRule>
    <cfRule type="cellIs" dxfId="3" priority="3867" operator="equal">
      <formula>"NotPaid"</formula>
    </cfRule>
    <cfRule type="cellIs" dxfId="3" priority="3866" operator="equal">
      <formula>"NotPaid"</formula>
    </cfRule>
    <cfRule type="cellIs" dxfId="3" priority="3865" operator="equal">
      <formula>"NotPaid"</formula>
    </cfRule>
    <cfRule type="cellIs" dxfId="3" priority="3854" operator="equal">
      <formula>"NotPaid"</formula>
    </cfRule>
    <cfRule type="cellIs" dxfId="3" priority="3853" operator="equal">
      <formula>"NotPaid"</formula>
    </cfRule>
    <cfRule type="cellIs" dxfId="3" priority="3852" operator="equal">
      <formula>"NotPaid"</formula>
    </cfRule>
    <cfRule type="cellIs" dxfId="3" priority="3842" operator="equal">
      <formula>"NotPaid"</formula>
    </cfRule>
    <cfRule type="cellIs" dxfId="3" priority="3841" operator="equal">
      <formula>"NotPaid"</formula>
    </cfRule>
    <cfRule type="cellIs" dxfId="3" priority="3840" operator="equal">
      <formula>"NotPaid"</formula>
    </cfRule>
    <cfRule type="cellIs" dxfId="3" priority="3829" operator="equal">
      <formula>"NotPaid"</formula>
    </cfRule>
    <cfRule type="cellIs" dxfId="3" priority="3828" operator="equal">
      <formula>"NotPaid"</formula>
    </cfRule>
    <cfRule type="cellIs" dxfId="3" priority="3827" operator="equal">
      <formula>"NotPaid"</formula>
    </cfRule>
    <cfRule type="cellIs" dxfId="3" priority="3817" operator="equal">
      <formula>"NotPaid"</formula>
    </cfRule>
    <cfRule type="cellIs" dxfId="3" priority="3816" operator="equal">
      <formula>"NotPaid"</formula>
    </cfRule>
    <cfRule type="cellIs" dxfId="3" priority="3815" operator="equal">
      <formula>"NotPaid"</formula>
    </cfRule>
    <cfRule type="cellIs" dxfId="3" priority="3801" operator="equal">
      <formula>"NotPaid"</formula>
    </cfRule>
    <cfRule type="cellIs" dxfId="3" priority="3800" operator="equal">
      <formula>"NotPaid"</formula>
    </cfRule>
    <cfRule type="cellIs" dxfId="3" priority="3799" operator="equal">
      <formula>"NotPaid"</formula>
    </cfRule>
    <cfRule type="cellIs" dxfId="3" priority="3788" operator="equal">
      <formula>"NotPaid"</formula>
    </cfRule>
    <cfRule type="cellIs" dxfId="3" priority="3787" operator="equal">
      <formula>"NotPaid"</formula>
    </cfRule>
    <cfRule type="cellIs" dxfId="3" priority="3786" operator="equal">
      <formula>"NotPaid"</formula>
    </cfRule>
    <cfRule type="cellIs" dxfId="3" priority="3775" operator="equal">
      <formula>"NotPaid"</formula>
    </cfRule>
    <cfRule type="cellIs" dxfId="3" priority="3774" operator="equal">
      <formula>"NotPaid"</formula>
    </cfRule>
    <cfRule type="cellIs" dxfId="3" priority="3773" operator="equal">
      <formula>"NotPaid"</formula>
    </cfRule>
    <cfRule type="cellIs" dxfId="3" priority="3763" operator="equal">
      <formula>"NotPaid"</formula>
    </cfRule>
    <cfRule type="cellIs" dxfId="3" priority="3762" operator="equal">
      <formula>"NotPaid"</formula>
    </cfRule>
    <cfRule type="cellIs" dxfId="3" priority="3761" operator="equal">
      <formula>"NotPaid"</formula>
    </cfRule>
    <cfRule type="cellIs" dxfId="3" priority="3750" operator="equal">
      <formula>"NotPaid"</formula>
    </cfRule>
    <cfRule type="cellIs" dxfId="3" priority="3749" operator="equal">
      <formula>"NotPaid"</formula>
    </cfRule>
    <cfRule type="cellIs" dxfId="3" priority="3748" operator="equal">
      <formula>"NotPaid"</formula>
    </cfRule>
    <cfRule type="cellIs" dxfId="3" priority="3737" operator="equal">
      <formula>"NotPaid"</formula>
    </cfRule>
    <cfRule type="cellIs" dxfId="3" priority="3736" operator="equal">
      <formula>"NotPaid"</formula>
    </cfRule>
    <cfRule type="cellIs" dxfId="3" priority="3735" operator="equal">
      <formula>"NotPaid"</formula>
    </cfRule>
    <cfRule type="cellIs" dxfId="3" priority="3724" operator="equal">
      <formula>"NotPaid"</formula>
    </cfRule>
    <cfRule type="cellIs" dxfId="3" priority="3723" operator="equal">
      <formula>"NotPaid"</formula>
    </cfRule>
    <cfRule type="cellIs" dxfId="3" priority="3722" operator="equal">
      <formula>"NotPaid"</formula>
    </cfRule>
    <cfRule type="cellIs" dxfId="3" priority="3711" operator="equal">
      <formula>"NotPaid"</formula>
    </cfRule>
    <cfRule type="cellIs" dxfId="3" priority="3710" operator="equal">
      <formula>"NotPaid"</formula>
    </cfRule>
    <cfRule type="cellIs" dxfId="3" priority="3709" operator="equal">
      <formula>"NotPaid"</formula>
    </cfRule>
    <cfRule type="cellIs" dxfId="3" priority="3699" operator="equal">
      <formula>"NotPaid"</formula>
    </cfRule>
    <cfRule type="cellIs" dxfId="3" priority="3698" operator="equal">
      <formula>"NotPaid"</formula>
    </cfRule>
    <cfRule type="cellIs" dxfId="3" priority="3697" operator="equal">
      <formula>"NotPaid"</formula>
    </cfRule>
    <cfRule type="cellIs" dxfId="3" priority="3683" operator="equal">
      <formula>"NotPaid"</formula>
    </cfRule>
    <cfRule type="cellIs" dxfId="3" priority="3682" operator="equal">
      <formula>"NotPaid"</formula>
    </cfRule>
    <cfRule type="cellIs" dxfId="3" priority="3681" operator="equal">
      <formula>"NotPaid"</formula>
    </cfRule>
    <cfRule type="cellIs" dxfId="3" priority="3671" operator="equal">
      <formula>"NotPaid"</formula>
    </cfRule>
    <cfRule type="cellIs" dxfId="3" priority="3670" operator="equal">
      <formula>"NotPaid"</formula>
    </cfRule>
    <cfRule type="cellIs" dxfId="3" priority="3669" operator="equal">
      <formula>"NotPaid"</formula>
    </cfRule>
    <cfRule type="cellIs" dxfId="3" priority="3654" operator="equal">
      <formula>"NotPaid"</formula>
    </cfRule>
    <cfRule type="cellIs" dxfId="3" priority="3653" operator="equal">
      <formula>"NotPaid"</formula>
    </cfRule>
    <cfRule type="cellIs" dxfId="3" priority="3652" operator="equal">
      <formula>"NotPaid"</formula>
    </cfRule>
    <cfRule type="cellIs" dxfId="3" priority="3641" operator="equal">
      <formula>"NotPaid"</formula>
    </cfRule>
    <cfRule type="cellIs" dxfId="3" priority="3640" operator="equal">
      <formula>"NotPaid"</formula>
    </cfRule>
    <cfRule type="cellIs" dxfId="3" priority="3639" operator="equal">
      <formula>"NotPaid"</formula>
    </cfRule>
    <cfRule type="cellIs" dxfId="3" priority="3628" operator="equal">
      <formula>"NotPaid"</formula>
    </cfRule>
    <cfRule type="cellIs" dxfId="3" priority="3627" operator="equal">
      <formula>"NotPaid"</formula>
    </cfRule>
    <cfRule type="cellIs" dxfId="3" priority="3626" operator="equal">
      <formula>"NotPaid"</formula>
    </cfRule>
    <cfRule type="cellIs" dxfId="3" priority="3615" operator="equal">
      <formula>"NotPaid"</formula>
    </cfRule>
    <cfRule type="cellIs" dxfId="3" priority="3614" operator="equal">
      <formula>"NotPaid"</formula>
    </cfRule>
    <cfRule type="cellIs" dxfId="3" priority="3613" operator="equal">
      <formula>"NotPaid"</formula>
    </cfRule>
  </conditionalFormatting>
  <conditionalFormatting sqref="F37">
    <cfRule type="cellIs" dxfId="3" priority="4206" operator="equal">
      <formula>"NotPaid"</formula>
    </cfRule>
    <cfRule type="cellIs" dxfId="3" priority="4205" operator="equal">
      <formula>"NotPaid"</formula>
    </cfRule>
    <cfRule type="cellIs" dxfId="3" priority="4204" operator="equal">
      <formula>"NotPaid"</formula>
    </cfRule>
    <cfRule type="cellIs" dxfId="3" priority="4193" operator="equal">
      <formula>"NotPaid"</formula>
    </cfRule>
    <cfRule type="cellIs" dxfId="3" priority="4192" operator="equal">
      <formula>"NotPaid"</formula>
    </cfRule>
    <cfRule type="cellIs" dxfId="3" priority="4191" operator="equal">
      <formula>"NotPaid"</formula>
    </cfRule>
    <cfRule type="cellIs" dxfId="3" priority="4181" operator="equal">
      <formula>"NotPaid"</formula>
    </cfRule>
    <cfRule type="cellIs" dxfId="3" priority="4180" operator="equal">
      <formula>"NotPaid"</formula>
    </cfRule>
    <cfRule type="cellIs" dxfId="3" priority="4179" operator="equal">
      <formula>"NotPaid"</formula>
    </cfRule>
    <cfRule type="cellIs" dxfId="3" priority="4165" operator="equal">
      <formula>"NotPaid"</formula>
    </cfRule>
    <cfRule type="cellIs" dxfId="3" priority="4164" operator="equal">
      <formula>"NotPaid"</formula>
    </cfRule>
    <cfRule type="cellIs" dxfId="3" priority="4163" operator="equal">
      <formula>"NotPaid"</formula>
    </cfRule>
    <cfRule type="cellIs" dxfId="3" priority="4152" operator="equal">
      <formula>"NotPaid"</formula>
    </cfRule>
    <cfRule type="cellIs" dxfId="3" priority="4151" operator="equal">
      <formula>"NotPaid"</formula>
    </cfRule>
    <cfRule type="cellIs" dxfId="3" priority="4150" operator="equal">
      <formula>"NotPaid"</formula>
    </cfRule>
    <cfRule type="cellIs" dxfId="3" priority="4139" operator="equal">
      <formula>"NotPaid"</formula>
    </cfRule>
    <cfRule type="cellIs" dxfId="3" priority="4138" operator="equal">
      <formula>"NotPaid"</formula>
    </cfRule>
    <cfRule type="cellIs" dxfId="3" priority="4137" operator="equal">
      <formula>"NotPaid"</formula>
    </cfRule>
    <cfRule type="cellIs" dxfId="3" priority="4127" operator="equal">
      <formula>"NotPaid"</formula>
    </cfRule>
    <cfRule type="cellIs" dxfId="3" priority="4126" operator="equal">
      <formula>"NotPaid"</formula>
    </cfRule>
    <cfRule type="cellIs" dxfId="3" priority="4125" operator="equal">
      <formula>"NotPaid"</formula>
    </cfRule>
    <cfRule type="cellIs" dxfId="3" priority="4102" operator="equal">
      <formula>"NotPaid"</formula>
    </cfRule>
    <cfRule type="cellIs" dxfId="3" priority="4101" operator="equal">
      <formula>"NotPaid"</formula>
    </cfRule>
    <cfRule type="cellIs" dxfId="3" priority="4100" operator="equal">
      <formula>"NotPaid"</formula>
    </cfRule>
    <cfRule type="cellIs" dxfId="3" priority="4090" operator="equal">
      <formula>"NotPaid"</formula>
    </cfRule>
    <cfRule type="cellIs" dxfId="3" priority="4089" operator="equal">
      <formula>"NotPaid"</formula>
    </cfRule>
    <cfRule type="cellIs" dxfId="3" priority="4088" operator="equal">
      <formula>"NotPaid"</formula>
    </cfRule>
    <cfRule type="cellIs" dxfId="3" priority="4078" operator="equal">
      <formula>"NotPaid"</formula>
    </cfRule>
    <cfRule type="cellIs" dxfId="3" priority="4077" operator="equal">
      <formula>"NotPaid"</formula>
    </cfRule>
    <cfRule type="cellIs" dxfId="3" priority="4076" operator="equal">
      <formula>"NotPaid"</formula>
    </cfRule>
    <cfRule type="cellIs" dxfId="3" priority="4061" operator="equal">
      <formula>"NotPaid"</formula>
    </cfRule>
    <cfRule type="cellIs" dxfId="3" priority="4060" operator="equal">
      <formula>"NotPaid"</formula>
    </cfRule>
    <cfRule type="cellIs" dxfId="3" priority="4059" operator="equal">
      <formula>"NotPaid"</formula>
    </cfRule>
    <cfRule type="cellIs" dxfId="3" priority="4048" operator="equal">
      <formula>"NotPaid"</formula>
    </cfRule>
    <cfRule type="cellIs" dxfId="3" priority="4047" operator="equal">
      <formula>"NotPaid"</formula>
    </cfRule>
    <cfRule type="cellIs" dxfId="3" priority="4046" operator="equal">
      <formula>"NotPaid"</formula>
    </cfRule>
    <cfRule type="cellIs" dxfId="3" priority="4035" operator="equal">
      <formula>"NotPaid"</formula>
    </cfRule>
    <cfRule type="cellIs" dxfId="3" priority="4034" operator="equal">
      <formula>"NotPaid"</formula>
    </cfRule>
    <cfRule type="cellIs" dxfId="3" priority="4033" operator="equal">
      <formula>"NotPaid"</formula>
    </cfRule>
    <cfRule type="cellIs" dxfId="3" priority="4022" operator="equal">
      <formula>"NotPaid"</formula>
    </cfRule>
    <cfRule type="cellIs" dxfId="3" priority="4021" operator="equal">
      <formula>"NotPaid"</formula>
    </cfRule>
    <cfRule type="cellIs" dxfId="3" priority="4020" operator="equal">
      <formula>"NotPaid"</formula>
    </cfRule>
    <cfRule type="cellIs" dxfId="3" priority="4010" operator="equal">
      <formula>"NotPaid"</formula>
    </cfRule>
    <cfRule type="cellIs" dxfId="3" priority="4009" operator="equal">
      <formula>"NotPaid"</formula>
    </cfRule>
    <cfRule type="cellIs" dxfId="3" priority="4008" operator="equal">
      <formula>"NotPaid"</formula>
    </cfRule>
    <cfRule type="cellIs" dxfId="3" priority="3997" operator="equal">
      <formula>"NotPaid"</formula>
    </cfRule>
    <cfRule type="cellIs" dxfId="3" priority="3996" operator="equal">
      <formula>"NotPaid"</formula>
    </cfRule>
    <cfRule type="cellIs" dxfId="3" priority="3995" operator="equal">
      <formula>"NotPaid"</formula>
    </cfRule>
    <cfRule type="cellIs" dxfId="3" priority="3985" operator="equal">
      <formula>"NotPaid"</formula>
    </cfRule>
    <cfRule type="cellIs" dxfId="3" priority="3984" operator="equal">
      <formula>"NotPaid"</formula>
    </cfRule>
    <cfRule type="cellIs" dxfId="3" priority="3983" operator="equal">
      <formula>"NotPaid"</formula>
    </cfRule>
    <cfRule type="cellIs" dxfId="3" priority="3969" operator="equal">
      <formula>"NotPaid"</formula>
    </cfRule>
    <cfRule type="cellIs" dxfId="3" priority="3968" operator="equal">
      <formula>"NotPaid"</formula>
    </cfRule>
    <cfRule type="cellIs" dxfId="3" priority="3967" operator="equal">
      <formula>"NotPaid"</formula>
    </cfRule>
    <cfRule type="cellIs" dxfId="3" priority="3956" operator="equal">
      <formula>"NotPaid"</formula>
    </cfRule>
    <cfRule type="cellIs" dxfId="3" priority="3955" operator="equal">
      <formula>"NotPaid"</formula>
    </cfRule>
    <cfRule type="cellIs" dxfId="3" priority="3954" operator="equal">
      <formula>"NotPaid"</formula>
    </cfRule>
    <cfRule type="cellIs" dxfId="3" priority="3943" operator="equal">
      <formula>"NotPaid"</formula>
    </cfRule>
    <cfRule type="cellIs" dxfId="3" priority="3942" operator="equal">
      <formula>"NotPaid"</formula>
    </cfRule>
    <cfRule type="cellIs" dxfId="3" priority="3941" operator="equal">
      <formula>"NotPaid"</formula>
    </cfRule>
    <cfRule type="cellIs" dxfId="3" priority="3931" operator="equal">
      <formula>"NotPaid"</formula>
    </cfRule>
    <cfRule type="cellIs" dxfId="3" priority="3930" operator="equal">
      <formula>"NotPaid"</formula>
    </cfRule>
    <cfRule type="cellIs" dxfId="3" priority="3929" operator="equal">
      <formula>"NotPaid"</formula>
    </cfRule>
    <cfRule type="cellIs" dxfId="3" priority="3918" operator="equal">
      <formula>"NotPaid"</formula>
    </cfRule>
    <cfRule type="cellIs" dxfId="3" priority="3917" operator="equal">
      <formula>"NotPaid"</formula>
    </cfRule>
    <cfRule type="cellIs" dxfId="3" priority="3916" operator="equal">
      <formula>"NotPaid"</formula>
    </cfRule>
    <cfRule type="cellIs" dxfId="3" priority="3906" operator="equal">
      <formula>"NotPaid"</formula>
    </cfRule>
    <cfRule type="cellIs" dxfId="3" priority="3905" operator="equal">
      <formula>"NotPaid"</formula>
    </cfRule>
    <cfRule type="cellIs" dxfId="3" priority="3904" operator="equal">
      <formula>"NotPaid"</formula>
    </cfRule>
    <cfRule type="cellIs" dxfId="3" priority="3889" operator="equal">
      <formula>"NotPaid"</formula>
    </cfRule>
    <cfRule type="cellIs" dxfId="3" priority="3888" operator="equal">
      <formula>"NotPaid"</formula>
    </cfRule>
    <cfRule type="cellIs" dxfId="3" priority="3887" operator="equal">
      <formula>"NotPaid"</formula>
    </cfRule>
    <cfRule type="cellIs" dxfId="3" priority="3876" operator="equal">
      <formula>"NotPaid"</formula>
    </cfRule>
    <cfRule type="cellIs" dxfId="3" priority="3875" operator="equal">
      <formula>"NotPaid"</formula>
    </cfRule>
    <cfRule type="cellIs" dxfId="3" priority="3874" operator="equal">
      <formula>"NotPaid"</formula>
    </cfRule>
    <cfRule type="cellIs" dxfId="3" priority="3863" operator="equal">
      <formula>"NotPaid"</formula>
    </cfRule>
    <cfRule type="cellIs" dxfId="3" priority="3862" operator="equal">
      <formula>"NotPaid"</formula>
    </cfRule>
    <cfRule type="cellIs" dxfId="3" priority="3861" operator="equal">
      <formula>"NotPaid"</formula>
    </cfRule>
    <cfRule type="cellIs" dxfId="3" priority="3850" operator="equal">
      <formula>"NotPaid"</formula>
    </cfRule>
    <cfRule type="cellIs" dxfId="3" priority="3849" operator="equal">
      <formula>"NotPaid"</formula>
    </cfRule>
    <cfRule type="cellIs" dxfId="3" priority="3848" operator="equal">
      <formula>"NotPaid"</formula>
    </cfRule>
    <cfRule type="cellIs" dxfId="3" priority="3838" operator="equal">
      <formula>"NotPaid"</formula>
    </cfRule>
    <cfRule type="cellIs" dxfId="3" priority="3837" operator="equal">
      <formula>"NotPaid"</formula>
    </cfRule>
    <cfRule type="cellIs" dxfId="3" priority="3836" operator="equal">
      <formula>"NotPaid"</formula>
    </cfRule>
    <cfRule type="cellIs" dxfId="3" priority="3825" operator="equal">
      <formula>"NotPaid"</formula>
    </cfRule>
    <cfRule type="cellIs" dxfId="3" priority="3824" operator="equal">
      <formula>"NotPaid"</formula>
    </cfRule>
    <cfRule type="cellIs" dxfId="3" priority="3823" operator="equal">
      <formula>"NotPaid"</formula>
    </cfRule>
    <cfRule type="cellIs" dxfId="3" priority="3813" operator="equal">
      <formula>"NotPaid"</formula>
    </cfRule>
    <cfRule type="cellIs" dxfId="3" priority="3812" operator="equal">
      <formula>"NotPaid"</formula>
    </cfRule>
    <cfRule type="cellIs" dxfId="3" priority="3811" operator="equal">
      <formula>"NotPaid"</formula>
    </cfRule>
    <cfRule type="cellIs" dxfId="3" priority="3797" operator="equal">
      <formula>"NotPaid"</formula>
    </cfRule>
    <cfRule type="cellIs" dxfId="3" priority="3796" operator="equal">
      <formula>"NotPaid"</formula>
    </cfRule>
    <cfRule type="cellIs" dxfId="3" priority="3795" operator="equal">
      <formula>"NotPaid"</formula>
    </cfRule>
    <cfRule type="cellIs" dxfId="3" priority="3784" operator="equal">
      <formula>"NotPaid"</formula>
    </cfRule>
    <cfRule type="cellIs" dxfId="3" priority="3783" operator="equal">
      <formula>"NotPaid"</formula>
    </cfRule>
    <cfRule type="cellIs" dxfId="3" priority="3782" operator="equal">
      <formula>"NotPaid"</formula>
    </cfRule>
    <cfRule type="cellIs" dxfId="3" priority="3771" operator="equal">
      <formula>"NotPaid"</formula>
    </cfRule>
    <cfRule type="cellIs" dxfId="3" priority="3770" operator="equal">
      <formula>"NotPaid"</formula>
    </cfRule>
    <cfRule type="cellIs" dxfId="3" priority="3769" operator="equal">
      <formula>"NotPaid"</formula>
    </cfRule>
    <cfRule type="cellIs" dxfId="3" priority="3759" operator="equal">
      <formula>"NotPaid"</formula>
    </cfRule>
    <cfRule type="cellIs" dxfId="3" priority="3758" operator="equal">
      <formula>"NotPaid"</formula>
    </cfRule>
    <cfRule type="cellIs" dxfId="3" priority="3757" operator="equal">
      <formula>"NotPaid"</formula>
    </cfRule>
    <cfRule type="cellIs" dxfId="3" priority="3746" operator="equal">
      <formula>"NotPaid"</formula>
    </cfRule>
    <cfRule type="cellIs" dxfId="3" priority="3745" operator="equal">
      <formula>"NotPaid"</formula>
    </cfRule>
    <cfRule type="cellIs" dxfId="3" priority="3744" operator="equal">
      <formula>"NotPaid"</formula>
    </cfRule>
    <cfRule type="cellIs" dxfId="3" priority="3733" operator="equal">
      <formula>"NotPaid"</formula>
    </cfRule>
    <cfRule type="cellIs" dxfId="3" priority="3732" operator="equal">
      <formula>"NotPaid"</formula>
    </cfRule>
    <cfRule type="cellIs" dxfId="3" priority="3731" operator="equal">
      <formula>"NotPaid"</formula>
    </cfRule>
    <cfRule type="cellIs" dxfId="3" priority="3720" operator="equal">
      <formula>"NotPaid"</formula>
    </cfRule>
    <cfRule type="cellIs" dxfId="3" priority="3719" operator="equal">
      <formula>"NotPaid"</formula>
    </cfRule>
    <cfRule type="cellIs" dxfId="3" priority="3718" operator="equal">
      <formula>"NotPaid"</formula>
    </cfRule>
    <cfRule type="cellIs" dxfId="3" priority="3707" operator="equal">
      <formula>"NotPaid"</formula>
    </cfRule>
    <cfRule type="cellIs" dxfId="3" priority="3706" operator="equal">
      <formula>"NotPaid"</formula>
    </cfRule>
    <cfRule type="cellIs" dxfId="3" priority="3705" operator="equal">
      <formula>"NotPaid"</formula>
    </cfRule>
    <cfRule type="cellIs" dxfId="3" priority="3695" operator="equal">
      <formula>"NotPaid"</formula>
    </cfRule>
    <cfRule type="cellIs" dxfId="3" priority="3694" operator="equal">
      <formula>"NotPaid"</formula>
    </cfRule>
    <cfRule type="cellIs" dxfId="3" priority="3693" operator="equal">
      <formula>"NotPaid"</formula>
    </cfRule>
    <cfRule type="cellIs" dxfId="3" priority="3679" operator="equal">
      <formula>"NotPaid"</formula>
    </cfRule>
    <cfRule type="cellIs" dxfId="3" priority="3678" operator="equal">
      <formula>"NotPaid"</formula>
    </cfRule>
    <cfRule type="cellIs" dxfId="3" priority="3677" operator="equal">
      <formula>"NotPaid"</formula>
    </cfRule>
    <cfRule type="cellIs" dxfId="3" priority="3667" operator="equal">
      <formula>"NotPaid"</formula>
    </cfRule>
    <cfRule type="cellIs" dxfId="3" priority="3666" operator="equal">
      <formula>"NotPaid"</formula>
    </cfRule>
    <cfRule type="cellIs" dxfId="3" priority="3665" operator="equal">
      <formula>"NotPaid"</formula>
    </cfRule>
    <cfRule type="cellIs" dxfId="3" priority="3650" operator="equal">
      <formula>"NotPaid"</formula>
    </cfRule>
    <cfRule type="cellIs" dxfId="3" priority="3649" operator="equal">
      <formula>"NotPaid"</formula>
    </cfRule>
    <cfRule type="cellIs" dxfId="3" priority="3648" operator="equal">
      <formula>"NotPaid"</formula>
    </cfRule>
    <cfRule type="cellIs" dxfId="3" priority="3637" operator="equal">
      <formula>"NotPaid"</formula>
    </cfRule>
    <cfRule type="cellIs" dxfId="3" priority="3636" operator="equal">
      <formula>"NotPaid"</formula>
    </cfRule>
    <cfRule type="cellIs" dxfId="3" priority="3635" operator="equal">
      <formula>"NotPaid"</formula>
    </cfRule>
    <cfRule type="cellIs" dxfId="3" priority="3624" operator="equal">
      <formula>"NotPaid"</formula>
    </cfRule>
    <cfRule type="cellIs" dxfId="3" priority="3623" operator="equal">
      <formula>"NotPaid"</formula>
    </cfRule>
    <cfRule type="cellIs" dxfId="3" priority="3622" operator="equal">
      <formula>"NotPaid"</formula>
    </cfRule>
    <cfRule type="cellIs" dxfId="3" priority="3611" operator="equal">
      <formula>"NotPaid"</formula>
    </cfRule>
    <cfRule type="cellIs" dxfId="3" priority="3610" operator="equal">
      <formula>"NotPaid"</formula>
    </cfRule>
    <cfRule type="cellIs" dxfId="3" priority="3609" operator="equal">
      <formula>"NotPaid"</formula>
    </cfRule>
  </conditionalFormatting>
  <conditionalFormatting sqref="F37:G37">
    <cfRule type="expression" dxfId="8" priority="4214" stopIfTrue="1">
      <formula>AND(TODAY()&gt;VLOOKUP(Maths!$B35,RegistrationDetails,MathsColumn,FALSE),Maths!F35="NotPaid")</formula>
    </cfRule>
    <cfRule type="expression" dxfId="8" priority="4212" stopIfTrue="1">
      <formula>Maths!F35="NotPaid"</formula>
    </cfRule>
  </conditionalFormatting>
  <conditionalFormatting sqref="G37:N37">
    <cfRule type="cellIs" dxfId="3" priority="4207" operator="equal">
      <formula>"NotPaid"</formula>
    </cfRule>
    <cfRule type="cellIs" dxfId="3" priority="4194" operator="equal">
      <formula>"NotPaid"</formula>
    </cfRule>
    <cfRule type="cellIs" dxfId="3" priority="4166" operator="equal">
      <formula>"NotPaid"</formula>
    </cfRule>
    <cfRule type="cellIs" dxfId="3" priority="4153" operator="equal">
      <formula>"NotPaid"</formula>
    </cfRule>
    <cfRule type="cellIs" dxfId="3" priority="4140" operator="equal">
      <formula>"NotPaid"</formula>
    </cfRule>
    <cfRule type="cellIs" dxfId="3" priority="4091" operator="equal">
      <formula>"NotPaid"</formula>
    </cfRule>
    <cfRule type="cellIs" dxfId="3" priority="4062" operator="equal">
      <formula>"NotPaid"</formula>
    </cfRule>
    <cfRule type="cellIs" dxfId="3" priority="4049" operator="equal">
      <formula>"NotPaid"</formula>
    </cfRule>
    <cfRule type="cellIs" dxfId="3" priority="4011" operator="equal">
      <formula>"NotPaid"</formula>
    </cfRule>
    <cfRule type="cellIs" dxfId="3" priority="3998" operator="equal">
      <formula>"NotPaid"</formula>
    </cfRule>
    <cfRule type="cellIs" dxfId="3" priority="3970" operator="equal">
      <formula>"NotPaid"</formula>
    </cfRule>
    <cfRule type="cellIs" dxfId="3" priority="3957" operator="equal">
      <formula>"NotPaid"</formula>
    </cfRule>
    <cfRule type="cellIs" dxfId="3" priority="3944" operator="equal">
      <formula>"NotPaid"</formula>
    </cfRule>
    <cfRule type="cellIs" dxfId="3" priority="3919" operator="equal">
      <formula>"NotPaid"</formula>
    </cfRule>
    <cfRule type="cellIs" dxfId="3" priority="3890" operator="equal">
      <formula>"NotPaid"</formula>
    </cfRule>
    <cfRule type="cellIs" dxfId="3" priority="3877" operator="equal">
      <formula>"NotPaid"</formula>
    </cfRule>
    <cfRule type="cellIs" dxfId="3" priority="3839" operator="equal">
      <formula>"NotPaid"</formula>
    </cfRule>
    <cfRule type="cellIs" dxfId="3" priority="3826" operator="equal">
      <formula>"NotPaid"</formula>
    </cfRule>
    <cfRule type="cellIs" dxfId="3" priority="3798" operator="equal">
      <formula>"NotPaid"</formula>
    </cfRule>
    <cfRule type="cellIs" dxfId="3" priority="3785" operator="equal">
      <formula>"NotPaid"</formula>
    </cfRule>
    <cfRule type="cellIs" dxfId="3" priority="3772" operator="equal">
      <formula>"NotPaid"</formula>
    </cfRule>
    <cfRule type="cellIs" dxfId="3" priority="3721" operator="equal">
      <formula>"NotPaid"</formula>
    </cfRule>
    <cfRule type="cellIs" dxfId="3" priority="3708" operator="equal">
      <formula>"NotPaid"</formula>
    </cfRule>
    <cfRule type="cellIs" dxfId="3" priority="3680" operator="equal">
      <formula>"NotPaid"</formula>
    </cfRule>
    <cfRule type="cellIs" dxfId="3" priority="3651" operator="equal">
      <formula>"NotPaid"</formula>
    </cfRule>
    <cfRule type="cellIs" dxfId="3" priority="3638" operator="equal">
      <formula>"NotPaid"</formula>
    </cfRule>
  </conditionalFormatting>
  <conditionalFormatting sqref="G37">
    <cfRule type="cellIs" dxfId="3" priority="4182" operator="equal">
      <formula>"NotPaid"</formula>
    </cfRule>
    <cfRule type="cellIs" dxfId="3" priority="4128" operator="equal">
      <formula>"NotPaid"</formula>
    </cfRule>
    <cfRule type="cellIs" dxfId="3" priority="4103" operator="equal">
      <formula>"NotPaid"</formula>
    </cfRule>
    <cfRule type="cellIs" dxfId="3" priority="4079" operator="equal">
      <formula>"NotPaid"</formula>
    </cfRule>
    <cfRule type="cellIs" dxfId="3" priority="4036" operator="equal">
      <formula>"NotPaid"</formula>
    </cfRule>
    <cfRule type="cellIs" dxfId="3" priority="4023" operator="equal">
      <formula>"NotPaid"</formula>
    </cfRule>
    <cfRule type="cellIs" dxfId="3" priority="3986" operator="equal">
      <formula>"NotPaid"</formula>
    </cfRule>
    <cfRule type="cellIs" dxfId="3" priority="3932" operator="equal">
      <formula>"NotPaid"</formula>
    </cfRule>
    <cfRule type="cellIs" dxfId="3" priority="3907" operator="equal">
      <formula>"NotPaid"</formula>
    </cfRule>
    <cfRule type="cellIs" dxfId="3" priority="3864" operator="equal">
      <formula>"NotPaid"</formula>
    </cfRule>
    <cfRule type="cellIs" dxfId="3" priority="3851" operator="equal">
      <formula>"NotPaid"</formula>
    </cfRule>
    <cfRule type="cellIs" dxfId="3" priority="3814" operator="equal">
      <formula>"NotPaid"</formula>
    </cfRule>
    <cfRule type="cellIs" dxfId="3" priority="3760" operator="equal">
      <formula>"NotPaid"</formula>
    </cfRule>
    <cfRule type="cellIs" dxfId="3" priority="3747" operator="equal">
      <formula>"NotPaid"</formula>
    </cfRule>
    <cfRule type="cellIs" dxfId="3" priority="3734" operator="equal">
      <formula>"NotPaid"</formula>
    </cfRule>
    <cfRule type="cellIs" dxfId="3" priority="3696" operator="equal">
      <formula>"NotPaid"</formula>
    </cfRule>
    <cfRule type="cellIs" dxfId="3" priority="3668" operator="equal">
      <formula>"NotPaid"</formula>
    </cfRule>
    <cfRule type="cellIs" dxfId="3" priority="3625" operator="equal">
      <formula>"NotPaid"</formula>
    </cfRule>
    <cfRule type="cellIs" dxfId="3" priority="3612" operator="equal">
      <formula>"NotPaid"</formula>
    </cfRule>
  </conditionalFormatting>
  <conditionalFormatting sqref="H37:N37">
    <cfRule type="cellIs" dxfId="3" priority="4178" operator="equal">
      <formula>"NotPaid"</formula>
    </cfRule>
    <cfRule type="cellIs" dxfId="3" priority="4124" operator="equal">
      <formula>"NotPaid"</formula>
    </cfRule>
    <cfRule type="cellIs" dxfId="3" priority="4099" operator="equal">
      <formula>"NotPaid"</formula>
    </cfRule>
    <cfRule type="cellIs" dxfId="3" priority="4075" operator="equal">
      <formula>"NotPaid"</formula>
    </cfRule>
    <cfRule type="cellIs" dxfId="3" priority="4032" operator="equal">
      <formula>"NotPaid"</formula>
    </cfRule>
    <cfRule type="cellIs" dxfId="3" priority="4019" operator="equal">
      <formula>"NotPaid"</formula>
    </cfRule>
    <cfRule type="cellIs" dxfId="3" priority="3982" operator="equal">
      <formula>"NotPaid"</formula>
    </cfRule>
    <cfRule type="cellIs" dxfId="3" priority="3928" operator="equal">
      <formula>"NotPaid"</formula>
    </cfRule>
    <cfRule type="cellIs" dxfId="3" priority="3903" operator="equal">
      <formula>"NotPaid"</formula>
    </cfRule>
    <cfRule type="cellIs" dxfId="3" priority="3860" operator="equal">
      <formula>"NotPaid"</formula>
    </cfRule>
    <cfRule type="cellIs" dxfId="3" priority="3847" operator="equal">
      <formula>"NotPaid"</formula>
    </cfRule>
    <cfRule type="cellIs" dxfId="3" priority="3810" operator="equal">
      <formula>"NotPaid"</formula>
    </cfRule>
    <cfRule type="cellIs" dxfId="3" priority="3756" operator="equal">
      <formula>"NotPaid"</formula>
    </cfRule>
    <cfRule type="cellIs" dxfId="3" priority="3743" operator="equal">
      <formula>"NotPaid"</formula>
    </cfRule>
    <cfRule type="cellIs" dxfId="3" priority="3730" operator="equal">
      <formula>"NotPaid"</formula>
    </cfRule>
    <cfRule type="cellIs" dxfId="3" priority="3692" operator="equal">
      <formula>"NotPaid"</formula>
    </cfRule>
    <cfRule type="cellIs" dxfId="3" priority="3664" operator="equal">
      <formula>"NotPaid"</formula>
    </cfRule>
    <cfRule type="cellIs" dxfId="3" priority="3621" operator="equal">
      <formula>"NotPaid"</formula>
    </cfRule>
    <cfRule type="cellIs" dxfId="3" priority="3608" operator="equal">
      <formula>"NotPaid"</formula>
    </cfRule>
  </conditionalFormatting>
  <conditionalFormatting sqref="I37:J37">
    <cfRule type="cellIs" dxfId="3" priority="4199" operator="equal">
      <formula>"NotPaid"</formula>
    </cfRule>
    <cfRule type="cellIs" dxfId="3" priority="4198" operator="equal">
      <formula>"NotPaid"</formula>
    </cfRule>
    <cfRule type="cellIs" dxfId="3" priority="4186" operator="equal">
      <formula>"NotPaid"</formula>
    </cfRule>
    <cfRule type="cellIs" dxfId="3" priority="4170" operator="equal">
      <formula>"NotPaid"</formula>
    </cfRule>
    <cfRule type="cellIs" dxfId="3" priority="4158" operator="equal">
      <formula>"NotPaid"</formula>
    </cfRule>
    <cfRule type="cellIs" dxfId="3" priority="4157" operator="equal">
      <formula>"NotPaid"</formula>
    </cfRule>
    <cfRule type="cellIs" dxfId="3" priority="4145" operator="equal">
      <formula>"NotPaid"</formula>
    </cfRule>
    <cfRule type="cellIs" dxfId="3" priority="4144" operator="equal">
      <formula>"NotPaid"</formula>
    </cfRule>
    <cfRule type="cellIs" dxfId="3" priority="4132" operator="equal">
      <formula>"NotPaid"</formula>
    </cfRule>
    <cfRule type="cellIs" dxfId="3" priority="4119" operator="equal">
      <formula>"NotPaid"</formula>
    </cfRule>
    <cfRule type="cellIs" dxfId="3" priority="4118" operator="equal">
      <formula>"NotPaid"</formula>
    </cfRule>
    <cfRule type="cellIs" dxfId="3" priority="4117" operator="equal">
      <formula>"NotPaid"</formula>
    </cfRule>
    <cfRule type="cellIs" dxfId="3" priority="4116" operator="equal">
      <formula>"NotPaid"</formula>
    </cfRule>
    <cfRule type="cellIs" dxfId="3" priority="4115" operator="equal">
      <formula>"NotPaid"</formula>
    </cfRule>
    <cfRule type="cellIs" dxfId="3" priority="4114" operator="equal">
      <formula>"NotPaid"</formula>
    </cfRule>
    <cfRule type="cellIs" dxfId="3" priority="4113" operator="equal">
      <formula>"NotPaid"</formula>
    </cfRule>
    <cfRule type="cellIs" dxfId="3" priority="4112" operator="equal">
      <formula>"NotPaid"</formula>
    </cfRule>
    <cfRule type="cellIs" dxfId="3" priority="4111" operator="equal">
      <formula>"NotPaid"</formula>
    </cfRule>
    <cfRule type="cellIs" dxfId="3" priority="4110" operator="equal">
      <formula>"NotPaid"</formula>
    </cfRule>
    <cfRule type="cellIs" dxfId="3" priority="4109" operator="equal">
      <formula>"NotPaid"</formula>
    </cfRule>
    <cfRule type="cellIs" dxfId="3" priority="4108" operator="equal">
      <formula>"NotPaid"</formula>
    </cfRule>
    <cfRule type="cellIs" dxfId="3" priority="4107" operator="equal">
      <formula>"NotPaid"</formula>
    </cfRule>
    <cfRule type="cellIs" dxfId="3" priority="4083" operator="equal">
      <formula>"NotPaid"</formula>
    </cfRule>
    <cfRule type="cellIs" dxfId="3" priority="4070" operator="equal">
      <formula>"NotPaid"</formula>
    </cfRule>
    <cfRule type="cellIs" dxfId="3" priority="4066" operator="equal">
      <formula>"NotPaid"</formula>
    </cfRule>
    <cfRule type="cellIs" dxfId="3" priority="4054" operator="equal">
      <formula>"NotPaid"</formula>
    </cfRule>
    <cfRule type="cellIs" dxfId="3" priority="4053" operator="equal">
      <formula>"NotPaid"</formula>
    </cfRule>
    <cfRule type="cellIs" dxfId="3" priority="4041" operator="equal">
      <formula>"NotPaid"</formula>
    </cfRule>
    <cfRule type="cellIs" dxfId="3" priority="4040" operator="equal">
      <formula>"NotPaid"</formula>
    </cfRule>
    <cfRule type="cellIs" dxfId="3" priority="4027" operator="equal">
      <formula>"NotPaid"</formula>
    </cfRule>
    <cfRule type="cellIs" dxfId="3" priority="4003" operator="equal">
      <formula>"NotPaid"</formula>
    </cfRule>
    <cfRule type="cellIs" dxfId="3" priority="4002" operator="equal">
      <formula>"NotPaid"</formula>
    </cfRule>
    <cfRule type="cellIs" dxfId="3" priority="3990" operator="equal">
      <formula>"NotPaid"</formula>
    </cfRule>
    <cfRule type="cellIs" dxfId="3" priority="3974" operator="equal">
      <formula>"NotPaid"</formula>
    </cfRule>
    <cfRule type="cellIs" dxfId="3" priority="3962" operator="equal">
      <formula>"NotPaid"</formula>
    </cfRule>
    <cfRule type="cellIs" dxfId="3" priority="3961" operator="equal">
      <formula>"NotPaid"</formula>
    </cfRule>
    <cfRule type="cellIs" dxfId="3" priority="3949" operator="equal">
      <formula>"NotPaid"</formula>
    </cfRule>
    <cfRule type="cellIs" dxfId="3" priority="3948" operator="equal">
      <formula>"NotPaid"</formula>
    </cfRule>
    <cfRule type="cellIs" dxfId="3" priority="3936" operator="equal">
      <formula>"NotPaid"</formula>
    </cfRule>
    <cfRule type="cellIs" dxfId="3" priority="3923" operator="equal">
      <formula>"NotPaid"</formula>
    </cfRule>
    <cfRule type="cellIs" dxfId="3" priority="3911" operator="equal">
      <formula>"NotPaid"</formula>
    </cfRule>
    <cfRule type="cellIs" dxfId="3" priority="3789" operator="equal">
      <formula>"NotPaid"</formula>
    </cfRule>
    <cfRule type="cellIs" dxfId="3" priority="3898" operator="equal">
      <formula>"NotPaid"</formula>
    </cfRule>
    <cfRule type="cellIs" dxfId="3" priority="3894" operator="equal">
      <formula>"NotPaid"</formula>
    </cfRule>
    <cfRule type="cellIs" dxfId="3" priority="3882" operator="equal">
      <formula>"NotPaid"</formula>
    </cfRule>
    <cfRule type="cellIs" dxfId="3" priority="3881" operator="equal">
      <formula>"NotPaid"</formula>
    </cfRule>
    <cfRule type="cellIs" dxfId="3" priority="3869" operator="equal">
      <formula>"NotPaid"</formula>
    </cfRule>
    <cfRule type="cellIs" dxfId="3" priority="3868" operator="equal">
      <formula>"NotPaid"</formula>
    </cfRule>
    <cfRule type="cellIs" dxfId="3" priority="3855" operator="equal">
      <formula>"NotPaid"</formula>
    </cfRule>
    <cfRule type="cellIs" dxfId="3" priority="3831" operator="equal">
      <formula>"NotPaid"</formula>
    </cfRule>
    <cfRule type="cellIs" dxfId="3" priority="3830" operator="equal">
      <formula>"NotPaid"</formula>
    </cfRule>
    <cfRule type="cellIs" dxfId="3" priority="3818" operator="equal">
      <formula>"NotPaid"</formula>
    </cfRule>
    <cfRule type="cellIs" dxfId="3" priority="3802" operator="equal">
      <formula>"NotPaid"</formula>
    </cfRule>
    <cfRule type="cellIs" dxfId="3" priority="3790" operator="equal">
      <formula>"NotPaid"</formula>
    </cfRule>
    <cfRule type="cellIs" dxfId="3" priority="3777" operator="equal">
      <formula>"NotPaid"</formula>
    </cfRule>
    <cfRule type="cellIs" dxfId="3" priority="3776" operator="equal">
      <formula>"NotPaid"</formula>
    </cfRule>
    <cfRule type="cellIs" dxfId="3" priority="3764" operator="equal">
      <formula>"NotPaid"</formula>
    </cfRule>
    <cfRule type="cellIs" dxfId="3" priority="3751" operator="equal">
      <formula>"NotPaid"</formula>
    </cfRule>
    <cfRule type="cellIs" dxfId="3" priority="3738" operator="equal">
      <formula>"NotPaid"</formula>
    </cfRule>
    <cfRule type="cellIs" dxfId="3" priority="3725" operator="equal">
      <formula>"NotPaid"</formula>
    </cfRule>
    <cfRule type="cellIs" dxfId="3" priority="3713" operator="equal">
      <formula>"NotPaid"</formula>
    </cfRule>
    <cfRule type="cellIs" dxfId="3" priority="3712" operator="equal">
      <formula>"NotPaid"</formula>
    </cfRule>
    <cfRule type="cellIs" dxfId="3" priority="3700" operator="equal">
      <formula>"NotPaid"</formula>
    </cfRule>
    <cfRule type="cellIs" dxfId="3" priority="3684" operator="equal">
      <formula>"NotPaid"</formula>
    </cfRule>
    <cfRule type="cellIs" dxfId="3" priority="3672" operator="equal">
      <formula>"NotPaid"</formula>
    </cfRule>
    <cfRule type="cellIs" dxfId="3" priority="3659" operator="equal">
      <formula>"NotPaid"</formula>
    </cfRule>
    <cfRule type="cellIs" dxfId="3" priority="3655" operator="equal">
      <formula>"NotPaid"</formula>
    </cfRule>
    <cfRule type="cellIs" dxfId="3" priority="3643" operator="equal">
      <formula>"NotPaid"</formula>
    </cfRule>
    <cfRule type="cellIs" dxfId="3" priority="3642" operator="equal">
      <formula>"NotPaid"</formula>
    </cfRule>
    <cfRule type="cellIs" dxfId="3" priority="3630" operator="equal">
      <formula>"NotPaid"</formula>
    </cfRule>
    <cfRule type="cellIs" dxfId="3" priority="3629" operator="equal">
      <formula>"NotPaid"</formula>
    </cfRule>
    <cfRule type="cellIs" dxfId="3" priority="3616" operator="equal">
      <formula>"NotPaid"</formula>
    </cfRule>
  </conditionalFormatting>
  <conditionalFormatting sqref="O37">
    <cfRule type="cellIs" dxfId="3" priority="4200" operator="equal">
      <formula>"NotPaid"</formula>
    </cfRule>
    <cfRule type="cellIs" dxfId="3" priority="4187" operator="equal">
      <formula>"NotPaid"</formula>
    </cfRule>
    <cfRule type="cellIs" dxfId="3" priority="4174" operator="equal">
      <formula>"NotPaid"</formula>
    </cfRule>
    <cfRule type="cellIs" dxfId="3" priority="4159" operator="equal">
      <formula>"NotPaid"</formula>
    </cfRule>
    <cfRule type="cellIs" dxfId="3" priority="4146" operator="equal">
      <formula>"NotPaid"</formula>
    </cfRule>
    <cfRule type="cellIs" dxfId="3" priority="4133" operator="equal">
      <formula>"NotPaid"</formula>
    </cfRule>
    <cfRule type="cellIs" dxfId="3" priority="4120" operator="equal">
      <formula>"NotPaid"</formula>
    </cfRule>
    <cfRule type="cellIs" dxfId="3" priority="4095" operator="equal">
      <formula>"NotPaid"</formula>
    </cfRule>
    <cfRule type="cellIs" dxfId="3" priority="4084" operator="equal">
      <formula>"NotPaid"</formula>
    </cfRule>
    <cfRule type="cellIs" dxfId="3" priority="4071" operator="equal">
      <formula>"NotPaid"</formula>
    </cfRule>
    <cfRule type="cellIs" dxfId="3" priority="4055" operator="equal">
      <formula>"NotPaid"</formula>
    </cfRule>
    <cfRule type="cellIs" dxfId="3" priority="4042" operator="equal">
      <formula>"NotPaid"</formula>
    </cfRule>
    <cfRule type="cellIs" dxfId="3" priority="4028" operator="equal">
      <formula>"NotPaid"</formula>
    </cfRule>
    <cfRule type="cellIs" dxfId="3" priority="4015" operator="equal">
      <formula>"NotPaid"</formula>
    </cfRule>
    <cfRule type="cellIs" dxfId="3" priority="4004" operator="equal">
      <formula>"NotPaid"</formula>
    </cfRule>
    <cfRule type="cellIs" dxfId="3" priority="3991" operator="equal">
      <formula>"NotPaid"</formula>
    </cfRule>
    <cfRule type="cellIs" dxfId="3" priority="3978" operator="equal">
      <formula>"NotPaid"</formula>
    </cfRule>
    <cfRule type="cellIs" dxfId="3" priority="3963" operator="equal">
      <formula>"NotPaid"</formula>
    </cfRule>
    <cfRule type="cellIs" dxfId="3" priority="3950" operator="equal">
      <formula>"NotPaid"</formula>
    </cfRule>
    <cfRule type="cellIs" dxfId="3" priority="3937" operator="equal">
      <formula>"NotPaid"</formula>
    </cfRule>
    <cfRule type="cellIs" dxfId="3" priority="3924" operator="equal">
      <formula>"NotPaid"</formula>
    </cfRule>
    <cfRule type="cellIs" dxfId="3" priority="3912" operator="equal">
      <formula>"NotPaid"</formula>
    </cfRule>
    <cfRule type="cellIs" dxfId="3" priority="3899" operator="equal">
      <formula>"NotPaid"</formula>
    </cfRule>
    <cfRule type="cellIs" dxfId="3" priority="3883" operator="equal">
      <formula>"NotPaid"</formula>
    </cfRule>
    <cfRule type="cellIs" dxfId="3" priority="3870" operator="equal">
      <formula>"NotPaid"</formula>
    </cfRule>
    <cfRule type="cellIs" dxfId="3" priority="3856" operator="equal">
      <formula>"NotPaid"</formula>
    </cfRule>
    <cfRule type="cellIs" dxfId="3" priority="3843" operator="equal">
      <formula>"NotPaid"</formula>
    </cfRule>
    <cfRule type="cellIs" dxfId="3" priority="3832" operator="equal">
      <formula>"NotPaid"</formula>
    </cfRule>
    <cfRule type="cellIs" dxfId="3" priority="3819" operator="equal">
      <formula>"NotPaid"</formula>
    </cfRule>
    <cfRule type="cellIs" dxfId="3" priority="3806" operator="equal">
      <formula>"NotPaid"</formula>
    </cfRule>
    <cfRule type="cellIs" dxfId="3" priority="3791" operator="equal">
      <formula>"NotPaid"</formula>
    </cfRule>
    <cfRule type="cellIs" dxfId="3" priority="3778" operator="equal">
      <formula>"NotPaid"</formula>
    </cfRule>
    <cfRule type="cellIs" dxfId="3" priority="3765" operator="equal">
      <formula>"NotPaid"</formula>
    </cfRule>
    <cfRule type="cellIs" dxfId="3" priority="3752" operator="equal">
      <formula>"NotPaid"</formula>
    </cfRule>
    <cfRule type="cellIs" dxfId="3" priority="3739" operator="equal">
      <formula>"NotPaid"</formula>
    </cfRule>
    <cfRule type="cellIs" dxfId="3" priority="3726" operator="equal">
      <formula>"NotPaid"</formula>
    </cfRule>
    <cfRule type="cellIs" dxfId="3" priority="3714" operator="equal">
      <formula>"NotPaid"</formula>
    </cfRule>
    <cfRule type="cellIs" dxfId="3" priority="3701" operator="equal">
      <formula>"NotPaid"</formula>
    </cfRule>
    <cfRule type="cellIs" dxfId="3" priority="3688" operator="equal">
      <formula>"NotPaid"</formula>
    </cfRule>
    <cfRule type="cellIs" dxfId="3" priority="3673" operator="equal">
      <formula>"NotPaid"</formula>
    </cfRule>
    <cfRule type="cellIs" dxfId="3" priority="3660" operator="equal">
      <formula>"NotPaid"</formula>
    </cfRule>
    <cfRule type="cellIs" dxfId="3" priority="3644" operator="equal">
      <formula>"NotPaid"</formula>
    </cfRule>
    <cfRule type="cellIs" dxfId="3" priority="3631" operator="equal">
      <formula>"NotPaid"</formula>
    </cfRule>
    <cfRule type="cellIs" dxfId="3" priority="3617" operator="equal">
      <formula>"NotPaid"</formula>
    </cfRule>
    <cfRule type="cellIs" dxfId="3" priority="3604" operator="equal">
      <formula>"NotPaid"</formula>
    </cfRule>
  </conditionalFormatting>
  <conditionalFormatting sqref="AD37">
    <cfRule type="cellIs" dxfId="3" priority="2993" operator="equal">
      <formula>"NotPaid"</formula>
    </cfRule>
    <cfRule type="cellIs" dxfId="3" priority="2992" operator="equal">
      <formula>"NotPaid"</formula>
    </cfRule>
    <cfRule type="cellIs" dxfId="3" priority="2991" operator="equal">
      <formula>"NotPaid"</formula>
    </cfRule>
    <cfRule type="cellIs" dxfId="3" priority="2990" operator="equal">
      <formula>"NotPaid"</formula>
    </cfRule>
    <cfRule type="cellIs" dxfId="3" priority="2989" operator="equal">
      <formula>"NotPaid"</formula>
    </cfRule>
    <cfRule type="cellIs" dxfId="3" priority="2988" operator="equal">
      <formula>"NotPaid"</formula>
    </cfRule>
    <cfRule type="cellIs" dxfId="3" priority="2987" operator="equal">
      <formula>"NotPaid"</formula>
    </cfRule>
    <cfRule type="cellIs" dxfId="3" priority="2986" operator="equal">
      <formula>"NotPaid"</formula>
    </cfRule>
    <cfRule type="cellIs" dxfId="3" priority="2985" operator="equal">
      <formula>"NotPaid"</formula>
    </cfRule>
    <cfRule type="cellIs" dxfId="3" priority="2984" operator="equal">
      <formula>"NotPaid"</formula>
    </cfRule>
    <cfRule type="cellIs" dxfId="3" priority="2983" operator="equal">
      <formula>"NotPaid"</formula>
    </cfRule>
    <cfRule type="cellIs" dxfId="3" priority="2982" operator="equal">
      <formula>"NotPaid"</formula>
    </cfRule>
    <cfRule type="cellIs" dxfId="3" priority="2981" operator="equal">
      <formula>"NotPaid"</formula>
    </cfRule>
    <cfRule type="cellIs" dxfId="3" priority="2980" operator="equal">
      <formula>"NotPaid"</formula>
    </cfRule>
    <cfRule type="cellIs" dxfId="3" priority="2979" operator="equal">
      <formula>"NotPaid"</formula>
    </cfRule>
    <cfRule type="cellIs" dxfId="3" priority="2978" operator="equal">
      <formula>"NotPaid"</formula>
    </cfRule>
    <cfRule type="cellIs" dxfId="3" priority="2977" operator="equal">
      <formula>"NotPaid"</formula>
    </cfRule>
    <cfRule type="cellIs" dxfId="3" priority="2976" operator="equal">
      <formula>"NotPaid"</formula>
    </cfRule>
    <cfRule type="cellIs" dxfId="3" priority="2975" operator="equal">
      <formula>"NotPaid"</formula>
    </cfRule>
    <cfRule type="cellIs" dxfId="3" priority="2974" operator="equal">
      <formula>"NotPaid"</formula>
    </cfRule>
    <cfRule type="cellIs" dxfId="3" priority="2973" operator="equal">
      <formula>"NotPaid"</formula>
    </cfRule>
    <cfRule type="cellIs" dxfId="3" priority="2972" operator="equal">
      <formula>"NotPaid"</formula>
    </cfRule>
    <cfRule type="cellIs" dxfId="3" priority="2971" operator="equal">
      <formula>"NotPaid"</formula>
    </cfRule>
    <cfRule type="cellIs" dxfId="3" priority="2924" operator="equal">
      <formula>"NotPaid"</formula>
    </cfRule>
    <cfRule type="cellIs" dxfId="3" priority="2923" operator="equal">
      <formula>"NotPaid"</formula>
    </cfRule>
    <cfRule type="cellIs" dxfId="3" priority="2922" operator="equal">
      <formula>"NotPaid"</formula>
    </cfRule>
    <cfRule type="cellIs" dxfId="3" priority="2921" operator="equal">
      <formula>"NotPaid"</formula>
    </cfRule>
    <cfRule type="cellIs" dxfId="3" priority="2920" operator="equal">
      <formula>"NotPaid"</formula>
    </cfRule>
    <cfRule type="cellIs" dxfId="3" priority="2919" operator="equal">
      <formula>"NotPaid"</formula>
    </cfRule>
    <cfRule type="cellIs" dxfId="3" priority="2918" operator="equal">
      <formula>"NotPaid"</formula>
    </cfRule>
    <cfRule type="cellIs" dxfId="3" priority="2917" operator="equal">
      <formula>"NotPaid"</formula>
    </cfRule>
    <cfRule type="cellIs" dxfId="3" priority="2916" operator="equal">
      <formula>"NotPaid"</formula>
    </cfRule>
    <cfRule type="cellIs" dxfId="3" priority="2915" operator="equal">
      <formula>"NotPaid"</formula>
    </cfRule>
    <cfRule type="cellIs" dxfId="3" priority="2914" operator="equal">
      <formula>"NotPaid"</formula>
    </cfRule>
    <cfRule type="cellIs" dxfId="3" priority="2913" operator="equal">
      <formula>"NotPaid"</formula>
    </cfRule>
    <cfRule type="cellIs" dxfId="3" priority="2912" operator="equal">
      <formula>"NotPaid"</formula>
    </cfRule>
    <cfRule type="cellIs" dxfId="3" priority="2911" operator="equal">
      <formula>"NotPaid"</formula>
    </cfRule>
    <cfRule type="cellIs" dxfId="3" priority="2910" operator="equal">
      <formula>"NotPaid"</formula>
    </cfRule>
    <cfRule type="cellIs" dxfId="3" priority="2909" operator="equal">
      <formula>"NotPaid"</formula>
    </cfRule>
    <cfRule type="cellIs" dxfId="3" priority="2908" operator="equal">
      <formula>"NotPaid"</formula>
    </cfRule>
    <cfRule type="cellIs" dxfId="3" priority="2907" operator="equal">
      <formula>"NotPaid"</formula>
    </cfRule>
    <cfRule type="cellIs" dxfId="3" priority="2906" operator="equal">
      <formula>"NotPaid"</formula>
    </cfRule>
    <cfRule type="cellIs" dxfId="3" priority="2905" operator="equal">
      <formula>"NotPaid"</formula>
    </cfRule>
    <cfRule type="cellIs" dxfId="3" priority="2904" operator="equal">
      <formula>"NotPaid"</formula>
    </cfRule>
    <cfRule type="cellIs" dxfId="3" priority="2903" operator="equal">
      <formula>"NotPaid"</formula>
    </cfRule>
    <cfRule type="cellIs" dxfId="3" priority="2902" operator="equal">
      <formula>"NotPaid"</formula>
    </cfRule>
  </conditionalFormatting>
  <conditionalFormatting sqref="D38">
    <cfRule type="cellIs" dxfId="3" priority="9690" operator="equal">
      <formula>"NotPaid"</formula>
    </cfRule>
    <cfRule type="cellIs" dxfId="3" priority="9689" operator="equal">
      <formula>"NotPaid"</formula>
    </cfRule>
    <cfRule type="cellIs" dxfId="3" priority="9688" operator="equal">
      <formula>"NotPaid"</formula>
    </cfRule>
    <cfRule type="cellIs" dxfId="3" priority="9611" operator="equal">
      <formula>"NotPaid"</formula>
    </cfRule>
    <cfRule type="cellIs" dxfId="3" priority="9610" operator="equal">
      <formula>"NotPaid"</formula>
    </cfRule>
    <cfRule type="cellIs" dxfId="3" priority="9609" operator="equal">
      <formula>"NotPaid"</formula>
    </cfRule>
    <cfRule type="cellIs" dxfId="3" priority="9599" operator="equal">
      <formula>"NotPaid"</formula>
    </cfRule>
    <cfRule type="cellIs" dxfId="3" priority="9598" operator="equal">
      <formula>"NotPaid"</formula>
    </cfRule>
    <cfRule type="cellIs" dxfId="3" priority="9597" operator="equal">
      <formula>"NotPaid"</formula>
    </cfRule>
    <cfRule type="cellIs" dxfId="3" priority="9595" operator="equal">
      <formula>"NotPaid"</formula>
    </cfRule>
    <cfRule type="cellIs" dxfId="3" priority="9594" operator="equal">
      <formula>"NotPaid"</formula>
    </cfRule>
    <cfRule type="cellIs" dxfId="3" priority="9593" operator="equal">
      <formula>"NotPaid"</formula>
    </cfRule>
    <cfRule type="cellIs" dxfId="3" priority="9585" operator="equal">
      <formula>"NotPaid"</formula>
    </cfRule>
    <cfRule type="cellIs" dxfId="3" priority="9584" operator="equal">
      <formula>"NotPaid"</formula>
    </cfRule>
    <cfRule type="cellIs" dxfId="3" priority="9583" operator="equal">
      <formula>"NotPaid"</formula>
    </cfRule>
    <cfRule type="cellIs" dxfId="3" priority="9574" operator="equal">
      <formula>"NotPaid"</formula>
    </cfRule>
    <cfRule type="cellIs" dxfId="3" priority="9573" operator="equal">
      <formula>"NotPaid"</formula>
    </cfRule>
    <cfRule type="cellIs" dxfId="3" priority="9572" operator="equal">
      <formula>"NotPaid"</formula>
    </cfRule>
    <cfRule type="cellIs" dxfId="3" priority="9563" operator="equal">
      <formula>"NotPaid"</formula>
    </cfRule>
    <cfRule type="cellIs" dxfId="3" priority="9562" operator="equal">
      <formula>"NotPaid"</formula>
    </cfRule>
    <cfRule type="cellIs" dxfId="3" priority="9561" operator="equal">
      <formula>"NotPaid"</formula>
    </cfRule>
    <cfRule type="cellIs" dxfId="3" priority="9551" operator="equal">
      <formula>"NotPaid"</formula>
    </cfRule>
    <cfRule type="cellIs" dxfId="3" priority="9550" operator="equal">
      <formula>"NotPaid"</formula>
    </cfRule>
    <cfRule type="cellIs" dxfId="3" priority="9549" operator="equal">
      <formula>"NotPaid"</formula>
    </cfRule>
    <cfRule type="cellIs" dxfId="3" priority="9539" operator="equal">
      <formula>"NotPaid"</formula>
    </cfRule>
    <cfRule type="cellIs" dxfId="3" priority="9538" operator="equal">
      <formula>"NotPaid"</formula>
    </cfRule>
    <cfRule type="cellIs" dxfId="3" priority="9537" operator="equal">
      <formula>"NotPaid"</formula>
    </cfRule>
    <cfRule type="cellIs" dxfId="3" priority="9523" operator="equal">
      <formula>"NotPaid"</formula>
    </cfRule>
    <cfRule type="cellIs" dxfId="3" priority="9522" operator="equal">
      <formula>"NotPaid"</formula>
    </cfRule>
    <cfRule type="cellIs" dxfId="3" priority="9521" operator="equal">
      <formula>"NotPaid"</formula>
    </cfRule>
    <cfRule type="cellIs" dxfId="3" priority="9519" operator="equal">
      <formula>"NotPaid"</formula>
    </cfRule>
    <cfRule type="cellIs" dxfId="3" priority="9518" operator="equal">
      <formula>"NotPaid"</formula>
    </cfRule>
    <cfRule type="cellIs" dxfId="3" priority="9517" operator="equal">
      <formula>"NotPaid"</formula>
    </cfRule>
    <cfRule type="cellIs" dxfId="3" priority="9508" operator="equal">
      <formula>"NotPaid"</formula>
    </cfRule>
    <cfRule type="cellIs" dxfId="3" priority="9507" operator="equal">
      <formula>"NotPaid"</formula>
    </cfRule>
    <cfRule type="cellIs" dxfId="3" priority="9506" operator="equal">
      <formula>"NotPaid"</formula>
    </cfRule>
    <cfRule type="cellIs" dxfId="3" priority="9503" operator="equal">
      <formula>"NotPaid"</formula>
    </cfRule>
    <cfRule type="cellIs" dxfId="3" priority="9502" operator="equal">
      <formula>"NotPaid"</formula>
    </cfRule>
    <cfRule type="cellIs" dxfId="3" priority="9495" operator="equal">
      <formula>"NotPaid"</formula>
    </cfRule>
    <cfRule type="cellIs" dxfId="3" priority="9494" operator="equal">
      <formula>"NotPaid"</formula>
    </cfRule>
    <cfRule type="cellIs" dxfId="3" priority="9493" operator="equal">
      <formula>"NotPaid"</formula>
    </cfRule>
    <cfRule type="cellIs" dxfId="3" priority="9478" operator="equal">
      <formula>"NotPaid"</formula>
    </cfRule>
    <cfRule type="cellIs" dxfId="3" priority="9477" operator="equal">
      <formula>"NotPaid"</formula>
    </cfRule>
    <cfRule type="cellIs" dxfId="3" priority="9476" operator="equal">
      <formula>"NotPaid"</formula>
    </cfRule>
    <cfRule type="cellIs" dxfId="3" priority="9466" operator="equal">
      <formula>"NotPaid"</formula>
    </cfRule>
    <cfRule type="cellIs" dxfId="3" priority="9465" operator="equal">
      <formula>"NotPaid"</formula>
    </cfRule>
    <cfRule type="cellIs" dxfId="3" priority="9464" operator="equal">
      <formula>"NotPaid"</formula>
    </cfRule>
    <cfRule type="cellIs" dxfId="3" priority="9451" operator="equal">
      <formula>"NotPaid"</formula>
    </cfRule>
    <cfRule type="cellIs" dxfId="3" priority="9450" operator="equal">
      <formula>"NotPaid"</formula>
    </cfRule>
    <cfRule type="cellIs" dxfId="3" priority="9449" operator="equal">
      <formula>"NotPaid"</formula>
    </cfRule>
    <cfRule type="cellIs" dxfId="3" priority="9439" operator="equal">
      <formula>"NotPaid"</formula>
    </cfRule>
    <cfRule type="cellIs" dxfId="3" priority="9438" operator="equal">
      <formula>"NotPaid"</formula>
    </cfRule>
    <cfRule type="cellIs" dxfId="3" priority="9437" operator="equal">
      <formula>"NotPaid"</formula>
    </cfRule>
    <cfRule type="cellIs" dxfId="3" priority="9435" operator="equal">
      <formula>"NotPaid"</formula>
    </cfRule>
    <cfRule type="cellIs" dxfId="3" priority="9434" operator="equal">
      <formula>"NotPaid"</formula>
    </cfRule>
    <cfRule type="cellIs" dxfId="3" priority="9433" operator="equal">
      <formula>"NotPaid"</formula>
    </cfRule>
    <cfRule type="cellIs" dxfId="3" priority="9406" operator="equal">
      <formula>"NotPaid"</formula>
    </cfRule>
    <cfRule type="cellIs" dxfId="3" priority="9405" operator="equal">
      <formula>"NotPaid"</formula>
    </cfRule>
    <cfRule type="cellIs" dxfId="3" priority="9404" operator="equal">
      <formula>"NotPaid"</formula>
    </cfRule>
    <cfRule type="cellIs" dxfId="3" priority="9394" operator="equal">
      <formula>"NotPaid"</formula>
    </cfRule>
    <cfRule type="cellIs" dxfId="3" priority="9393" operator="equal">
      <formula>"NotPaid"</formula>
    </cfRule>
    <cfRule type="cellIs" dxfId="3" priority="9392" operator="equal">
      <formula>"NotPaid"</formula>
    </cfRule>
    <cfRule type="cellIs" dxfId="3" priority="9762" operator="equal">
      <formula>"NotPaid"</formula>
    </cfRule>
    <cfRule type="cellIs" dxfId="3" priority="9761" operator="equal">
      <formula>"NotPaid"</formula>
    </cfRule>
    <cfRule type="cellIs" dxfId="3" priority="9760" operator="equal">
      <formula>"NotPaid"</formula>
    </cfRule>
    <cfRule type="cellIs" dxfId="3" priority="9758" operator="equal">
      <formula>"NotPaid"</formula>
    </cfRule>
    <cfRule type="cellIs" dxfId="3" priority="9757" operator="equal">
      <formula>"NotPaid"</formula>
    </cfRule>
    <cfRule type="cellIs" dxfId="3" priority="9756" operator="equal">
      <formula>"NotPaid"</formula>
    </cfRule>
    <cfRule type="cellIs" dxfId="3" priority="9747" operator="equal">
      <formula>"NotPaid"</formula>
    </cfRule>
    <cfRule type="cellIs" dxfId="3" priority="9746" operator="equal">
      <formula>"NotPaid"</formula>
    </cfRule>
    <cfRule type="cellIs" dxfId="3" priority="9745" operator="equal">
      <formula>"NotPaid"</formula>
    </cfRule>
    <cfRule type="cellIs" dxfId="3" priority="9743" operator="equal">
      <formula>"NotPaid"</formula>
    </cfRule>
    <cfRule type="cellIs" dxfId="3" priority="9742" operator="equal">
      <formula>"NotPaid"</formula>
    </cfRule>
    <cfRule type="cellIs" dxfId="3" priority="9741" operator="equal">
      <formula>"NotPaid"</formula>
    </cfRule>
    <cfRule type="cellIs" dxfId="3" priority="9734" operator="equal">
      <formula>"NotPaid"</formula>
    </cfRule>
    <cfRule type="cellIs" dxfId="3" priority="9733" operator="equal">
      <formula>"NotPaid"</formula>
    </cfRule>
    <cfRule type="cellIs" dxfId="3" priority="9732" operator="equal">
      <formula>"NotPaid"</formula>
    </cfRule>
    <cfRule type="cellIs" dxfId="3" priority="9717" operator="equal">
      <formula>"NotPaid"</formula>
    </cfRule>
    <cfRule type="cellIs" dxfId="3" priority="9716" operator="equal">
      <formula>"NotPaid"</formula>
    </cfRule>
    <cfRule type="cellIs" dxfId="3" priority="9715" operator="equal">
      <formula>"NotPaid"</formula>
    </cfRule>
    <cfRule type="cellIs" dxfId="3" priority="9705" operator="equal">
      <formula>"NotPaid"</formula>
    </cfRule>
    <cfRule type="cellIs" dxfId="3" priority="9704" operator="equal">
      <formula>"NotPaid"</formula>
    </cfRule>
    <cfRule type="cellIs" dxfId="3" priority="9703" operator="equal">
      <formula>"NotPaid"</formula>
    </cfRule>
    <cfRule type="cellIs" dxfId="3" priority="9678" operator="equal">
      <formula>"NotPaid"</formula>
    </cfRule>
    <cfRule type="cellIs" dxfId="3" priority="9677" operator="equal">
      <formula>"NotPaid"</formula>
    </cfRule>
    <cfRule type="cellIs" dxfId="3" priority="9676" operator="equal">
      <formula>"NotPaid"</formula>
    </cfRule>
    <cfRule type="cellIs" dxfId="3" priority="9674" operator="equal">
      <formula>"NotPaid"</formula>
    </cfRule>
    <cfRule type="cellIs" dxfId="3" priority="9673" operator="equal">
      <formula>"NotPaid"</formula>
    </cfRule>
    <cfRule type="cellIs" dxfId="3" priority="9672" operator="equal">
      <formula>"NotPaid"</formula>
    </cfRule>
    <cfRule type="cellIs" dxfId="3" priority="9645" operator="equal">
      <formula>"NotPaid"</formula>
    </cfRule>
    <cfRule type="cellIs" dxfId="3" priority="9644" operator="equal">
      <formula>"NotPaid"</formula>
    </cfRule>
    <cfRule type="cellIs" dxfId="3" priority="9643" operator="equal">
      <formula>"NotPaid"</formula>
    </cfRule>
    <cfRule type="cellIs" dxfId="3" priority="9633" operator="equal">
      <formula>"NotPaid"</formula>
    </cfRule>
    <cfRule type="cellIs" dxfId="3" priority="9632" operator="equal">
      <formula>"NotPaid"</formula>
    </cfRule>
    <cfRule type="cellIs" dxfId="3" priority="9631" operator="equal">
      <formula>"NotPaid"</formula>
    </cfRule>
    <cfRule type="cellIs" dxfId="3" priority="9622" operator="equal">
      <formula>"NotPaid"</formula>
    </cfRule>
    <cfRule type="cellIs" dxfId="3" priority="9621" operator="equal">
      <formula>"NotPaid"</formula>
    </cfRule>
    <cfRule type="cellIs" dxfId="3" priority="9620" operator="equal">
      <formula>"NotPaid"</formula>
    </cfRule>
    <cfRule type="cellIs" dxfId="3" priority="9504" operator="equal">
      <formula>"NotPaid"</formula>
    </cfRule>
    <cfRule type="cellIs" dxfId="3" priority="9383" operator="equal">
      <formula>"NotPaid"</formula>
    </cfRule>
    <cfRule type="cellIs" dxfId="3" priority="9382" operator="equal">
      <formula>"NotPaid"</formula>
    </cfRule>
    <cfRule type="cellIs" dxfId="3" priority="9381" operator="equal">
      <formula>"NotPaid"</formula>
    </cfRule>
    <cfRule type="cellIs" dxfId="3" priority="9372" operator="equal">
      <formula>"NotPaid"</formula>
    </cfRule>
    <cfRule type="cellIs" dxfId="3" priority="9371" operator="equal">
      <formula>"NotPaid"</formula>
    </cfRule>
    <cfRule type="cellIs" dxfId="3" priority="9370" operator="equal">
      <formula>"NotPaid"</formula>
    </cfRule>
    <cfRule type="cellIs" dxfId="3" priority="9360" operator="equal">
      <formula>"NotPaid"</formula>
    </cfRule>
    <cfRule type="cellIs" dxfId="3" priority="9359" operator="equal">
      <formula>"NotPaid"</formula>
    </cfRule>
    <cfRule type="cellIs" dxfId="3" priority="9358" operator="equal">
      <formula>"NotPaid"</formula>
    </cfRule>
    <cfRule type="cellIs" dxfId="3" priority="9356" operator="equal">
      <formula>"NotPaid"</formula>
    </cfRule>
    <cfRule type="cellIs" dxfId="3" priority="9355" operator="equal">
      <formula>"NotPaid"</formula>
    </cfRule>
    <cfRule type="cellIs" dxfId="3" priority="9354" operator="equal">
      <formula>"NotPaid"</formula>
    </cfRule>
    <cfRule type="cellIs" dxfId="3" priority="9346" operator="equal">
      <formula>"NotPaid"</formula>
    </cfRule>
    <cfRule type="cellIs" dxfId="3" priority="9345" operator="equal">
      <formula>"NotPaid"</formula>
    </cfRule>
    <cfRule type="cellIs" dxfId="3" priority="9344" operator="equal">
      <formula>"NotPaid"</formula>
    </cfRule>
    <cfRule type="cellIs" dxfId="3" priority="9335" operator="equal">
      <formula>"NotPaid"</formula>
    </cfRule>
    <cfRule type="cellIs" dxfId="3" priority="9334" operator="equal">
      <formula>"NotPaid"</formula>
    </cfRule>
    <cfRule type="cellIs" dxfId="3" priority="9333" operator="equal">
      <formula>"NotPaid"</formula>
    </cfRule>
    <cfRule type="cellIs" dxfId="3" priority="9324" operator="equal">
      <formula>"NotPaid"</formula>
    </cfRule>
    <cfRule type="cellIs" dxfId="3" priority="9323" operator="equal">
      <formula>"NotPaid"</formula>
    </cfRule>
    <cfRule type="cellIs" dxfId="3" priority="9322" operator="equal">
      <formula>"NotPaid"</formula>
    </cfRule>
    <cfRule type="cellIs" dxfId="3" priority="9312" operator="equal">
      <formula>"NotPaid"</formula>
    </cfRule>
    <cfRule type="cellIs" dxfId="3" priority="9311" operator="equal">
      <formula>"NotPaid"</formula>
    </cfRule>
    <cfRule type="cellIs" dxfId="3" priority="9310" operator="equal">
      <formula>"NotPaid"</formula>
    </cfRule>
    <cfRule type="cellIs" dxfId="3" priority="9300" operator="equal">
      <formula>"NotPaid"</formula>
    </cfRule>
    <cfRule type="cellIs" dxfId="3" priority="9299" operator="equal">
      <formula>"NotPaid"</formula>
    </cfRule>
    <cfRule type="cellIs" dxfId="3" priority="9298" operator="equal">
      <formula>"NotPaid"</formula>
    </cfRule>
  </conditionalFormatting>
  <conditionalFormatting sqref="D38:O38">
    <cfRule type="cellIs" dxfId="3" priority="9532" operator="equal">
      <formula>"NotPaid"</formula>
    </cfRule>
    <cfRule type="cellIs" dxfId="3" priority="9460" operator="equal">
      <formula>"NotPaid"</formula>
    </cfRule>
    <cfRule type="cellIs" dxfId="3" priority="9415" operator="equal">
      <formula>"NotPaid"</formula>
    </cfRule>
    <cfRule type="cellIs" dxfId="3" priority="9771" operator="equal">
      <formula>"NotPaid"</formula>
    </cfRule>
    <cfRule type="cellIs" dxfId="3" priority="9699" operator="equal">
      <formula>"NotPaid"</formula>
    </cfRule>
    <cfRule type="cellIs" dxfId="3" priority="9654" operator="equal">
      <formula>"NotPaid"</formula>
    </cfRule>
  </conditionalFormatting>
  <conditionalFormatting sqref="D38:E38">
    <cfRule type="cellIs" dxfId="3" priority="9500" operator="equal">
      <formula>"NotPaid"</formula>
    </cfRule>
    <cfRule type="cellIs" dxfId="3" priority="9499" operator="equal">
      <formula>"NotPaid"</formula>
    </cfRule>
    <cfRule type="cellIs" dxfId="3" priority="9498" operator="equal">
      <formula>"NotPaid"</formula>
    </cfRule>
    <cfRule type="cellIs" dxfId="3" priority="9491" operator="equal">
      <formula>"NotPaid"</formula>
    </cfRule>
    <cfRule type="cellIs" dxfId="3" priority="9490" operator="equal">
      <formula>"NotPaid"</formula>
    </cfRule>
    <cfRule type="cellIs" dxfId="3" priority="9489" operator="equal">
      <formula>"NotPaid"</formula>
    </cfRule>
    <cfRule type="cellIs" dxfId="3" priority="9431" operator="equal">
      <formula>"NotPaid"</formula>
    </cfRule>
    <cfRule type="cellIs" dxfId="3" priority="9430" operator="equal">
      <formula>"NotPaid"</formula>
    </cfRule>
    <cfRule type="cellIs" dxfId="3" priority="9429" operator="equal">
      <formula>"NotPaid"</formula>
    </cfRule>
    <cfRule type="cellIs" dxfId="3" priority="9739" operator="equal">
      <formula>"NotPaid"</formula>
    </cfRule>
    <cfRule type="cellIs" dxfId="3" priority="9738" operator="equal">
      <formula>"NotPaid"</formula>
    </cfRule>
    <cfRule type="cellIs" dxfId="3" priority="9737" operator="equal">
      <formula>"NotPaid"</formula>
    </cfRule>
    <cfRule type="cellIs" dxfId="3" priority="9730" operator="equal">
      <formula>"NotPaid"</formula>
    </cfRule>
    <cfRule type="cellIs" dxfId="3" priority="9729" operator="equal">
      <formula>"NotPaid"</formula>
    </cfRule>
    <cfRule type="cellIs" dxfId="3" priority="9728" operator="equal">
      <formula>"NotPaid"</formula>
    </cfRule>
    <cfRule type="cellIs" dxfId="3" priority="9670" operator="equal">
      <formula>"NotPaid"</formula>
    </cfRule>
    <cfRule type="cellIs" dxfId="3" priority="9669" operator="equal">
      <formula>"NotPaid"</formula>
    </cfRule>
    <cfRule type="cellIs" dxfId="3" priority="9668" operator="equal">
      <formula>"NotPaid"</formula>
    </cfRule>
  </conditionalFormatting>
  <conditionalFormatting sqref="E38">
    <cfRule type="cellIs" dxfId="3" priority="9686" operator="equal">
      <formula>"NotPaid"</formula>
    </cfRule>
    <cfRule type="cellIs" dxfId="3" priority="9685" operator="equal">
      <formula>"NotPaid"</formula>
    </cfRule>
    <cfRule type="cellIs" dxfId="3" priority="9684" operator="equal">
      <formula>"NotPaid"</formula>
    </cfRule>
    <cfRule type="cellIs" dxfId="3" priority="9607" operator="equal">
      <formula>"NotPaid"</formula>
    </cfRule>
    <cfRule type="cellIs" dxfId="3" priority="9606" operator="equal">
      <formula>"NotPaid"</formula>
    </cfRule>
    <cfRule type="cellIs" dxfId="3" priority="9605" operator="equal">
      <formula>"NotPaid"</formula>
    </cfRule>
    <cfRule type="cellIs" dxfId="3" priority="9592" operator="equal">
      <formula>"NotPaid"</formula>
    </cfRule>
    <cfRule type="cellIs" dxfId="3" priority="9591" operator="equal">
      <formula>"NotPaid"</formula>
    </cfRule>
    <cfRule type="cellIs" dxfId="3" priority="9590" operator="equal">
      <formula>"NotPaid"</formula>
    </cfRule>
    <cfRule type="cellIs" dxfId="3" priority="9581" operator="equal">
      <formula>"NotPaid"</formula>
    </cfRule>
    <cfRule type="cellIs" dxfId="3" priority="9580" operator="equal">
      <formula>"NotPaid"</formula>
    </cfRule>
    <cfRule type="cellIs" dxfId="3" priority="9579" operator="equal">
      <formula>"NotPaid"</formula>
    </cfRule>
    <cfRule type="cellIs" dxfId="3" priority="9570" operator="equal">
      <formula>"NotPaid"</formula>
    </cfRule>
    <cfRule type="cellIs" dxfId="3" priority="9569" operator="equal">
      <formula>"NotPaid"</formula>
    </cfRule>
    <cfRule type="cellIs" dxfId="3" priority="9568" operator="equal">
      <formula>"NotPaid"</formula>
    </cfRule>
    <cfRule type="cellIs" dxfId="3" priority="9559" operator="equal">
      <formula>"NotPaid"</formula>
    </cfRule>
    <cfRule type="cellIs" dxfId="3" priority="9557" operator="equal">
      <formula>"NotPaid"</formula>
    </cfRule>
    <cfRule type="cellIs" dxfId="3" priority="9547" operator="equal">
      <formula>"NotPaid"</formula>
    </cfRule>
    <cfRule type="cellIs" dxfId="3" priority="9546" operator="equal">
      <formula>"NotPaid"</formula>
    </cfRule>
    <cfRule type="cellIs" dxfId="3" priority="9545" operator="equal">
      <formula>"NotPaid"</formula>
    </cfRule>
    <cfRule type="cellIs" dxfId="3" priority="9531" operator="equal">
      <formula>"NotPaid"</formula>
    </cfRule>
    <cfRule type="cellIs" dxfId="3" priority="9530" operator="equal">
      <formula>"NotPaid"</formula>
    </cfRule>
    <cfRule type="cellIs" dxfId="3" priority="9529" operator="equal">
      <formula>"NotPaid"</formula>
    </cfRule>
    <cfRule type="cellIs" dxfId="3" priority="9516" operator="equal">
      <formula>"NotPaid"</formula>
    </cfRule>
    <cfRule type="cellIs" dxfId="3" priority="9515" operator="equal">
      <formula>"NotPaid"</formula>
    </cfRule>
    <cfRule type="cellIs" dxfId="3" priority="9514" operator="equal">
      <formula>"NotPaid"</formula>
    </cfRule>
    <cfRule type="cellIs" dxfId="3" priority="9486" operator="equal">
      <formula>"NotPaid"</formula>
    </cfRule>
    <cfRule type="cellIs" dxfId="3" priority="9485" operator="equal">
      <formula>"NotPaid"</formula>
    </cfRule>
    <cfRule type="cellIs" dxfId="3" priority="9484" operator="equal">
      <formula>"NotPaid"</formula>
    </cfRule>
    <cfRule type="cellIs" dxfId="3" priority="9474" operator="equal">
      <formula>"NotPaid"</formula>
    </cfRule>
    <cfRule type="cellIs" dxfId="3" priority="9473" operator="equal">
      <formula>"NotPaid"</formula>
    </cfRule>
    <cfRule type="cellIs" dxfId="3" priority="9472" operator="equal">
      <formula>"NotPaid"</formula>
    </cfRule>
    <cfRule type="cellIs" dxfId="3" priority="9459" operator="equal">
      <formula>"NotPaid"</formula>
    </cfRule>
    <cfRule type="cellIs" dxfId="3" priority="9458" operator="equal">
      <formula>"NotPaid"</formula>
    </cfRule>
    <cfRule type="cellIs" dxfId="3" priority="9457" operator="equal">
      <formula>"NotPaid"</formula>
    </cfRule>
    <cfRule type="cellIs" dxfId="3" priority="9447" operator="equal">
      <formula>"NotPaid"</formula>
    </cfRule>
    <cfRule type="cellIs" dxfId="3" priority="9446" operator="equal">
      <formula>"NotPaid"</formula>
    </cfRule>
    <cfRule type="cellIs" dxfId="3" priority="9445" operator="equal">
      <formula>"NotPaid"</formula>
    </cfRule>
    <cfRule type="cellIs" dxfId="3" priority="9426" operator="equal">
      <formula>"NotPaid"</formula>
    </cfRule>
    <cfRule type="cellIs" dxfId="3" priority="9425" operator="equal">
      <formula>"NotPaid"</formula>
    </cfRule>
    <cfRule type="cellIs" dxfId="3" priority="9424" operator="equal">
      <formula>"NotPaid"</formula>
    </cfRule>
    <cfRule type="cellIs" dxfId="3" priority="9414" operator="equal">
      <formula>"NotPaid"</formula>
    </cfRule>
    <cfRule type="cellIs" dxfId="3" priority="9413" operator="equal">
      <formula>"NotPaid"</formula>
    </cfRule>
    <cfRule type="cellIs" dxfId="3" priority="9412" operator="equal">
      <formula>"NotPaid"</formula>
    </cfRule>
    <cfRule type="cellIs" dxfId="3" priority="9402" operator="equal">
      <formula>"NotPaid"</formula>
    </cfRule>
    <cfRule type="cellIs" dxfId="3" priority="9401" operator="equal">
      <formula>"NotPaid"</formula>
    </cfRule>
    <cfRule type="cellIs" dxfId="3" priority="9400" operator="equal">
      <formula>"NotPaid"</formula>
    </cfRule>
    <cfRule type="cellIs" dxfId="3" priority="9390" operator="equal">
      <formula>"NotPaid"</formula>
    </cfRule>
    <cfRule type="cellIs" dxfId="3" priority="9389" operator="equal">
      <formula>"NotPaid"</formula>
    </cfRule>
    <cfRule type="cellIs" dxfId="3" priority="9388" operator="equal">
      <formula>"NotPaid"</formula>
    </cfRule>
    <cfRule type="cellIs" dxfId="3" priority="9770" operator="equal">
      <formula>"NotPaid"</formula>
    </cfRule>
    <cfRule type="cellIs" dxfId="3" priority="9769" operator="equal">
      <formula>"NotPaid"</formula>
    </cfRule>
    <cfRule type="cellIs" dxfId="3" priority="9768" operator="equal">
      <formula>"NotPaid"</formula>
    </cfRule>
    <cfRule type="cellIs" dxfId="3" priority="9755" operator="equal">
      <formula>"NotPaid"</formula>
    </cfRule>
    <cfRule type="cellIs" dxfId="3" priority="9754" operator="equal">
      <formula>"NotPaid"</formula>
    </cfRule>
    <cfRule type="cellIs" dxfId="3" priority="9753" operator="equal">
      <formula>"NotPaid"</formula>
    </cfRule>
    <cfRule type="cellIs" dxfId="3" priority="9725" operator="equal">
      <formula>"NotPaid"</formula>
    </cfRule>
    <cfRule type="cellIs" dxfId="3" priority="9724" operator="equal">
      <formula>"NotPaid"</formula>
    </cfRule>
    <cfRule type="cellIs" dxfId="3" priority="9723" operator="equal">
      <formula>"NotPaid"</formula>
    </cfRule>
    <cfRule type="cellIs" dxfId="3" priority="9713" operator="equal">
      <formula>"NotPaid"</formula>
    </cfRule>
    <cfRule type="cellIs" dxfId="3" priority="9712" operator="equal">
      <formula>"NotPaid"</formula>
    </cfRule>
    <cfRule type="cellIs" dxfId="3" priority="9711" operator="equal">
      <formula>"NotPaid"</formula>
    </cfRule>
    <cfRule type="cellIs" dxfId="3" priority="9698" operator="equal">
      <formula>"NotPaid"</formula>
    </cfRule>
    <cfRule type="cellIs" dxfId="3" priority="9697" operator="equal">
      <formula>"NotPaid"</formula>
    </cfRule>
    <cfRule type="cellIs" dxfId="3" priority="9696" operator="equal">
      <formula>"NotPaid"</formula>
    </cfRule>
    <cfRule type="cellIs" dxfId="3" priority="9665" operator="equal">
      <formula>"NotPaid"</formula>
    </cfRule>
    <cfRule type="cellIs" dxfId="3" priority="9664" operator="equal">
      <formula>"NotPaid"</formula>
    </cfRule>
    <cfRule type="cellIs" dxfId="3" priority="9663" operator="equal">
      <formula>"NotPaid"</formula>
    </cfRule>
    <cfRule type="cellIs" dxfId="3" priority="9653" operator="equal">
      <formula>"NotPaid"</formula>
    </cfRule>
    <cfRule type="cellIs" dxfId="3" priority="9652" operator="equal">
      <formula>"NotPaid"</formula>
    </cfRule>
    <cfRule type="cellIs" dxfId="3" priority="9651" operator="equal">
      <formula>"NotPaid"</formula>
    </cfRule>
    <cfRule type="cellIs" dxfId="3" priority="9641" operator="equal">
      <formula>"NotPaid"</formula>
    </cfRule>
    <cfRule type="cellIs" dxfId="3" priority="9640" operator="equal">
      <formula>"NotPaid"</formula>
    </cfRule>
    <cfRule type="cellIs" dxfId="3" priority="9639" operator="equal">
      <formula>"NotPaid"</formula>
    </cfRule>
    <cfRule type="cellIs" dxfId="3" priority="9629" operator="equal">
      <formula>"NotPaid"</formula>
    </cfRule>
    <cfRule type="cellIs" dxfId="3" priority="9628" operator="equal">
      <formula>"NotPaid"</formula>
    </cfRule>
    <cfRule type="cellIs" dxfId="3" priority="9627" operator="equal">
      <formula>"NotPaid"</formula>
    </cfRule>
    <cfRule type="cellIs" dxfId="3" priority="9618" operator="equal">
      <formula>"NotPaid"</formula>
    </cfRule>
    <cfRule type="cellIs" dxfId="3" priority="9617" operator="equal">
      <formula>"NotPaid"</formula>
    </cfRule>
    <cfRule type="cellIs" dxfId="3" priority="9616" operator="equal">
      <formula>"NotPaid"</formula>
    </cfRule>
    <cfRule type="cellIs" dxfId="3" priority="9558" operator="equal">
      <formula>"NotPaid"</formula>
    </cfRule>
    <cfRule type="cellIs" dxfId="3" priority="9379" operator="equal">
      <formula>"NotPaid"</formula>
    </cfRule>
    <cfRule type="cellIs" dxfId="3" priority="9378" operator="equal">
      <formula>"NotPaid"</formula>
    </cfRule>
    <cfRule type="cellIs" dxfId="3" priority="9377" operator="equal">
      <formula>"NotPaid"</formula>
    </cfRule>
    <cfRule type="cellIs" dxfId="3" priority="9368" operator="equal">
      <formula>"NotPaid"</formula>
    </cfRule>
    <cfRule type="cellIs" dxfId="3" priority="9367" operator="equal">
      <formula>"NotPaid"</formula>
    </cfRule>
    <cfRule type="cellIs" dxfId="3" priority="9366" operator="equal">
      <formula>"NotPaid"</formula>
    </cfRule>
    <cfRule type="cellIs" dxfId="3" priority="9353" operator="equal">
      <formula>"NotPaid"</formula>
    </cfRule>
    <cfRule type="cellIs" dxfId="3" priority="9352" operator="equal">
      <formula>"NotPaid"</formula>
    </cfRule>
    <cfRule type="cellIs" dxfId="3" priority="9351" operator="equal">
      <formula>"NotPaid"</formula>
    </cfRule>
    <cfRule type="cellIs" dxfId="3" priority="9342" operator="equal">
      <formula>"NotPaid"</formula>
    </cfRule>
    <cfRule type="cellIs" dxfId="3" priority="9341" operator="equal">
      <formula>"NotPaid"</formula>
    </cfRule>
    <cfRule type="cellIs" dxfId="3" priority="9340" operator="equal">
      <formula>"NotPaid"</formula>
    </cfRule>
    <cfRule type="cellIs" dxfId="3" priority="9331" operator="equal">
      <formula>"NotPaid"</formula>
    </cfRule>
    <cfRule type="cellIs" dxfId="3" priority="9330" operator="equal">
      <formula>"NotPaid"</formula>
    </cfRule>
    <cfRule type="cellIs" dxfId="3" priority="9329" operator="equal">
      <formula>"NotPaid"</formula>
    </cfRule>
    <cfRule type="cellIs" dxfId="3" priority="9320" operator="equal">
      <formula>"NotPaid"</formula>
    </cfRule>
    <cfRule type="cellIs" dxfId="3" priority="9319" operator="equal">
      <formula>"NotPaid"</formula>
    </cfRule>
    <cfRule type="cellIs" dxfId="3" priority="9318" operator="equal">
      <formula>"NotPaid"</formula>
    </cfRule>
    <cfRule type="cellIs" dxfId="3" priority="9308" operator="equal">
      <formula>"NotPaid"</formula>
    </cfRule>
    <cfRule type="cellIs" dxfId="3" priority="9307" operator="equal">
      <formula>"NotPaid"</formula>
    </cfRule>
    <cfRule type="cellIs" dxfId="3" priority="9306" operator="equal">
      <formula>"NotPaid"</formula>
    </cfRule>
  </conditionalFormatting>
  <conditionalFormatting sqref="F38">
    <cfRule type="cellIs" dxfId="3" priority="9682" operator="equal">
      <formula>"NotPaid"</formula>
    </cfRule>
    <cfRule type="cellIs" dxfId="3" priority="9681" operator="equal">
      <formula>"NotPaid"</formula>
    </cfRule>
    <cfRule type="cellIs" dxfId="3" priority="9680" operator="equal">
      <formula>"NotPaid"</formula>
    </cfRule>
    <cfRule type="cellIs" dxfId="3" priority="9614" operator="equal">
      <formula>"NotPaid"</formula>
    </cfRule>
    <cfRule type="cellIs" dxfId="3" priority="9613" operator="equal">
      <formula>"NotPaid"</formula>
    </cfRule>
    <cfRule type="cellIs" dxfId="3" priority="9612" operator="equal">
      <formula>"NotPaid"</formula>
    </cfRule>
    <cfRule type="cellIs" dxfId="3" priority="9603" operator="equal">
      <formula>"NotPaid"</formula>
    </cfRule>
    <cfRule type="cellIs" dxfId="3" priority="9602" operator="equal">
      <formula>"NotPaid"</formula>
    </cfRule>
    <cfRule type="cellIs" dxfId="3" priority="9601" operator="equal">
      <formula>"NotPaid"</formula>
    </cfRule>
    <cfRule type="cellIs" dxfId="3" priority="9588" operator="equal">
      <formula>"NotPaid"</formula>
    </cfRule>
    <cfRule type="cellIs" dxfId="3" priority="9587" operator="equal">
      <formula>"NotPaid"</formula>
    </cfRule>
    <cfRule type="cellIs" dxfId="3" priority="9586" operator="equal">
      <formula>"NotPaid"</formula>
    </cfRule>
    <cfRule type="cellIs" dxfId="3" priority="9577" operator="equal">
      <formula>"NotPaid"</formula>
    </cfRule>
    <cfRule type="cellIs" dxfId="3" priority="9576" operator="equal">
      <formula>"NotPaid"</formula>
    </cfRule>
    <cfRule type="cellIs" dxfId="3" priority="9575" operator="equal">
      <formula>"NotPaid"</formula>
    </cfRule>
    <cfRule type="cellIs" dxfId="3" priority="9565" operator="equal">
      <formula>"NotPaid"</formula>
    </cfRule>
    <cfRule type="cellIs" dxfId="3" priority="9564" operator="equal">
      <formula>"NotPaid"</formula>
    </cfRule>
    <cfRule type="cellIs" dxfId="3" priority="9555" operator="equal">
      <formula>"NotPaid"</formula>
    </cfRule>
    <cfRule type="cellIs" dxfId="3" priority="9554" operator="equal">
      <formula>"NotPaid"</formula>
    </cfRule>
    <cfRule type="cellIs" dxfId="3" priority="9553" operator="equal">
      <formula>"NotPaid"</formula>
    </cfRule>
    <cfRule type="cellIs" dxfId="3" priority="9542" operator="equal">
      <formula>"NotPaid"</formula>
    </cfRule>
    <cfRule type="cellIs" dxfId="3" priority="9541" operator="equal">
      <formula>"NotPaid"</formula>
    </cfRule>
    <cfRule type="cellIs" dxfId="3" priority="9526" operator="equal">
      <formula>"NotPaid"</formula>
    </cfRule>
    <cfRule type="cellIs" dxfId="3" priority="9525" operator="equal">
      <formula>"NotPaid"</formula>
    </cfRule>
    <cfRule type="cellIs" dxfId="3" priority="9511" operator="equal">
      <formula>"NotPaid"</formula>
    </cfRule>
    <cfRule type="cellIs" dxfId="3" priority="9510" operator="equal">
      <formula>"NotPaid"</formula>
    </cfRule>
    <cfRule type="cellIs" dxfId="3" priority="9497" operator="equal">
      <formula>"NotPaid"</formula>
    </cfRule>
    <cfRule type="cellIs" dxfId="3" priority="9488" operator="equal">
      <formula>"NotPaid"</formula>
    </cfRule>
    <cfRule type="cellIs" dxfId="3" priority="9480" operator="equal">
      <formula>"NotPaid"</formula>
    </cfRule>
    <cfRule type="cellIs" dxfId="3" priority="9470" operator="equal">
      <formula>"NotPaid"</formula>
    </cfRule>
    <cfRule type="cellIs" dxfId="3" priority="9469" operator="equal">
      <formula>"NotPaid"</formula>
    </cfRule>
    <cfRule type="cellIs" dxfId="3" priority="9468" operator="equal">
      <formula>"NotPaid"</formula>
    </cfRule>
    <cfRule type="cellIs" dxfId="3" priority="9455" operator="equal">
      <formula>"NotPaid"</formula>
    </cfRule>
    <cfRule type="cellIs" dxfId="3" priority="9454" operator="equal">
      <formula>"NotPaid"</formula>
    </cfRule>
    <cfRule type="cellIs" dxfId="3" priority="9453" operator="equal">
      <formula>"NotPaid"</formula>
    </cfRule>
    <cfRule type="cellIs" dxfId="3" priority="9443" operator="equal">
      <formula>"NotPaid"</formula>
    </cfRule>
    <cfRule type="cellIs" dxfId="3" priority="9442" operator="equal">
      <formula>"NotPaid"</formula>
    </cfRule>
    <cfRule type="cellIs" dxfId="3" priority="9441" operator="equal">
      <formula>"NotPaid"</formula>
    </cfRule>
    <cfRule type="cellIs" dxfId="3" priority="9428" operator="equal">
      <formula>"NotPaid"</formula>
    </cfRule>
    <cfRule type="cellIs" dxfId="3" priority="9422" operator="equal">
      <formula>"NotPaid"</formula>
    </cfRule>
    <cfRule type="cellIs" dxfId="3" priority="9421" operator="equal">
      <formula>"NotPaid"</formula>
    </cfRule>
    <cfRule type="cellIs" dxfId="3" priority="9420" operator="equal">
      <formula>"NotPaid"</formula>
    </cfRule>
    <cfRule type="cellIs" dxfId="3" priority="9410" operator="equal">
      <formula>"NotPaid"</formula>
    </cfRule>
    <cfRule type="cellIs" dxfId="3" priority="9409" operator="equal">
      <formula>"NotPaid"</formula>
    </cfRule>
    <cfRule type="cellIs" dxfId="3" priority="9408" operator="equal">
      <formula>"NotPaid"</formula>
    </cfRule>
    <cfRule type="cellIs" dxfId="3" priority="9398" operator="equal">
      <formula>"NotPaid"</formula>
    </cfRule>
    <cfRule type="cellIs" dxfId="3" priority="9397" operator="equal">
      <formula>"NotPaid"</formula>
    </cfRule>
    <cfRule type="cellIs" dxfId="3" priority="9396" operator="equal">
      <formula>"NotPaid"</formula>
    </cfRule>
    <cfRule type="cellIs" dxfId="3" priority="9766" operator="equal">
      <formula>"NotPaid"</formula>
    </cfRule>
    <cfRule type="cellIs" dxfId="3" priority="9765" operator="equal">
      <formula>"NotPaid"</formula>
    </cfRule>
    <cfRule type="cellIs" dxfId="3" priority="9764" operator="equal">
      <formula>"NotPaid"</formula>
    </cfRule>
    <cfRule type="cellIs" dxfId="3" priority="9751" operator="equal">
      <formula>"NotPaid"</formula>
    </cfRule>
    <cfRule type="cellIs" dxfId="3" priority="9750" operator="equal">
      <formula>"NotPaid"</formula>
    </cfRule>
    <cfRule type="cellIs" dxfId="3" priority="9749" operator="equal">
      <formula>"NotPaid"</formula>
    </cfRule>
    <cfRule type="cellIs" dxfId="3" priority="9736" operator="equal">
      <formula>"NotPaid"</formula>
    </cfRule>
    <cfRule type="cellIs" dxfId="3" priority="9727" operator="equal">
      <formula>"NotPaid"</formula>
    </cfRule>
    <cfRule type="cellIs" dxfId="3" priority="9721" operator="equal">
      <formula>"NotPaid"</formula>
    </cfRule>
    <cfRule type="cellIs" dxfId="3" priority="9720" operator="equal">
      <formula>"NotPaid"</formula>
    </cfRule>
    <cfRule type="cellIs" dxfId="3" priority="9719" operator="equal">
      <formula>"NotPaid"</formula>
    </cfRule>
    <cfRule type="cellIs" dxfId="3" priority="9709" operator="equal">
      <formula>"NotPaid"</formula>
    </cfRule>
    <cfRule type="cellIs" dxfId="3" priority="9708" operator="equal">
      <formula>"NotPaid"</formula>
    </cfRule>
    <cfRule type="cellIs" dxfId="3" priority="9707" operator="equal">
      <formula>"NotPaid"</formula>
    </cfRule>
    <cfRule type="cellIs" dxfId="3" priority="9694" operator="equal">
      <formula>"NotPaid"</formula>
    </cfRule>
    <cfRule type="cellIs" dxfId="3" priority="9693" operator="equal">
      <formula>"NotPaid"</formula>
    </cfRule>
    <cfRule type="cellIs" dxfId="3" priority="9692" operator="equal">
      <formula>"NotPaid"</formula>
    </cfRule>
    <cfRule type="cellIs" dxfId="3" priority="9667" operator="equal">
      <formula>"NotPaid"</formula>
    </cfRule>
    <cfRule type="cellIs" dxfId="3" priority="9661" operator="equal">
      <formula>"NotPaid"</formula>
    </cfRule>
    <cfRule type="cellIs" dxfId="3" priority="9660" operator="equal">
      <formula>"NotPaid"</formula>
    </cfRule>
    <cfRule type="cellIs" dxfId="3" priority="9659" operator="equal">
      <formula>"NotPaid"</formula>
    </cfRule>
    <cfRule type="cellIs" dxfId="3" priority="9649" operator="equal">
      <formula>"NotPaid"</formula>
    </cfRule>
    <cfRule type="cellIs" dxfId="3" priority="9648" operator="equal">
      <formula>"NotPaid"</formula>
    </cfRule>
    <cfRule type="cellIs" dxfId="3" priority="9647" operator="equal">
      <formula>"NotPaid"</formula>
    </cfRule>
    <cfRule type="cellIs" dxfId="3" priority="9637" operator="equal">
      <formula>"NotPaid"</formula>
    </cfRule>
    <cfRule type="cellIs" dxfId="3" priority="9636" operator="equal">
      <formula>"NotPaid"</formula>
    </cfRule>
    <cfRule type="cellIs" dxfId="3" priority="9635" operator="equal">
      <formula>"NotPaid"</formula>
    </cfRule>
    <cfRule type="cellIs" dxfId="3" priority="9625" operator="equal">
      <formula>"NotPaid"</formula>
    </cfRule>
    <cfRule type="cellIs" dxfId="3" priority="9624" operator="equal">
      <formula>"NotPaid"</formula>
    </cfRule>
    <cfRule type="cellIs" dxfId="3" priority="9623" operator="equal">
      <formula>"NotPaid"</formula>
    </cfRule>
    <cfRule type="cellIs" dxfId="3" priority="9566" operator="equal">
      <formula>"NotPaid"</formula>
    </cfRule>
    <cfRule type="cellIs" dxfId="3" priority="9543" operator="equal">
      <formula>"NotPaid"</formula>
    </cfRule>
    <cfRule type="cellIs" dxfId="3" priority="9527" operator="equal">
      <formula>"NotPaid"</formula>
    </cfRule>
    <cfRule type="cellIs" dxfId="3" priority="9512" operator="equal">
      <formula>"NotPaid"</formula>
    </cfRule>
    <cfRule type="cellIs" dxfId="3" priority="9482" operator="equal">
      <formula>"NotPaid"</formula>
    </cfRule>
    <cfRule type="cellIs" dxfId="3" priority="9481" operator="equal">
      <formula>"NotPaid"</formula>
    </cfRule>
    <cfRule type="cellIs" dxfId="3" priority="9386" operator="equal">
      <formula>"NotPaid"</formula>
    </cfRule>
    <cfRule type="cellIs" dxfId="3" priority="9385" operator="equal">
      <formula>"NotPaid"</formula>
    </cfRule>
    <cfRule type="cellIs" dxfId="3" priority="9384" operator="equal">
      <formula>"NotPaid"</formula>
    </cfRule>
    <cfRule type="cellIs" dxfId="3" priority="9375" operator="equal">
      <formula>"NotPaid"</formula>
    </cfRule>
    <cfRule type="cellIs" dxfId="3" priority="9374" operator="equal">
      <formula>"NotPaid"</formula>
    </cfRule>
    <cfRule type="cellIs" dxfId="3" priority="9373" operator="equal">
      <formula>"NotPaid"</formula>
    </cfRule>
    <cfRule type="cellIs" dxfId="3" priority="9364" operator="equal">
      <formula>"NotPaid"</formula>
    </cfRule>
    <cfRule type="cellIs" dxfId="3" priority="9363" operator="equal">
      <formula>"NotPaid"</formula>
    </cfRule>
    <cfRule type="cellIs" dxfId="3" priority="9362" operator="equal">
      <formula>"NotPaid"</formula>
    </cfRule>
    <cfRule type="cellIs" dxfId="3" priority="9349" operator="equal">
      <formula>"NotPaid"</formula>
    </cfRule>
    <cfRule type="cellIs" dxfId="3" priority="9348" operator="equal">
      <formula>"NotPaid"</formula>
    </cfRule>
    <cfRule type="cellIs" dxfId="3" priority="9347" operator="equal">
      <formula>"NotPaid"</formula>
    </cfRule>
    <cfRule type="cellIs" dxfId="3" priority="9338" operator="equal">
      <formula>"NotPaid"</formula>
    </cfRule>
    <cfRule type="cellIs" dxfId="3" priority="9337" operator="equal">
      <formula>"NotPaid"</formula>
    </cfRule>
    <cfRule type="cellIs" dxfId="3" priority="9336" operator="equal">
      <formula>"NotPaid"</formula>
    </cfRule>
    <cfRule type="cellIs" dxfId="3" priority="9327" operator="equal">
      <formula>"NotPaid"</formula>
    </cfRule>
    <cfRule type="cellIs" dxfId="3" priority="9326" operator="equal">
      <formula>"NotPaid"</formula>
    </cfRule>
    <cfRule type="cellIs" dxfId="3" priority="9325" operator="equal">
      <formula>"NotPaid"</formula>
    </cfRule>
    <cfRule type="cellIs" dxfId="3" priority="9316" operator="equal">
      <formula>"NotPaid"</formula>
    </cfRule>
    <cfRule type="cellIs" dxfId="3" priority="9315" operator="equal">
      <formula>"NotPaid"</formula>
    </cfRule>
    <cfRule type="cellIs" dxfId="3" priority="9314" operator="equal">
      <formula>"NotPaid"</formula>
    </cfRule>
    <cfRule type="cellIs" dxfId="3" priority="9304" operator="equal">
      <formula>"NotPaid"</formula>
    </cfRule>
    <cfRule type="cellIs" dxfId="3" priority="9303" operator="equal">
      <formula>"NotPaid"</formula>
    </cfRule>
    <cfRule type="cellIs" dxfId="3" priority="9302" operator="equal">
      <formula>"NotPaid"</formula>
    </cfRule>
  </conditionalFormatting>
  <conditionalFormatting sqref="F38:G38">
    <cfRule type="expression" dxfId="0" priority="9772" stopIfTrue="1">
      <formula>F38="NotPaid"</formula>
    </cfRule>
    <cfRule type="expression" dxfId="0" priority="9700" stopIfTrue="1">
      <formula>F38="NotPaid"</formula>
    </cfRule>
    <cfRule type="expression" dxfId="0" priority="9655" stopIfTrue="1">
      <formula>F38="NotPaid"</formula>
    </cfRule>
    <cfRule type="expression" dxfId="0" priority="9533" stopIfTrue="1">
      <formula>F38="NotPaid"</formula>
    </cfRule>
    <cfRule type="expression" dxfId="0" priority="9461" stopIfTrue="1">
      <formula>F38="NotPaid"</formula>
    </cfRule>
    <cfRule type="expression" dxfId="0" priority="9416" stopIfTrue="1">
      <formula>F38="NotPaid"</formula>
    </cfRule>
  </conditionalFormatting>
  <conditionalFormatting sqref="G38">
    <cfRule type="cellIs" dxfId="3" priority="9683" operator="equal">
      <formula>"NotPaid"</formula>
    </cfRule>
    <cfRule type="cellIs" dxfId="3" priority="9604" operator="equal">
      <formula>"NotPaid"</formula>
    </cfRule>
    <cfRule type="cellIs" dxfId="3" priority="9556" operator="equal">
      <formula>"NotPaid"</formula>
    </cfRule>
    <cfRule type="cellIs" dxfId="3" priority="9528" operator="equal">
      <formula>"NotPaid"</formula>
    </cfRule>
    <cfRule type="cellIs" dxfId="3" priority="9483" operator="equal">
      <formula>"NotPaid"</formula>
    </cfRule>
    <cfRule type="cellIs" dxfId="3" priority="9471" operator="equal">
      <formula>"NotPaid"</formula>
    </cfRule>
    <cfRule type="cellIs" dxfId="3" priority="9456" operator="equal">
      <formula>"NotPaid"</formula>
    </cfRule>
    <cfRule type="cellIs" dxfId="3" priority="9444" operator="equal">
      <formula>"NotPaid"</formula>
    </cfRule>
    <cfRule type="cellIs" dxfId="3" priority="9423" operator="equal">
      <formula>"NotPaid"</formula>
    </cfRule>
    <cfRule type="cellIs" dxfId="3" priority="9411" operator="equal">
      <formula>"NotPaid"</formula>
    </cfRule>
    <cfRule type="cellIs" dxfId="3" priority="9767" operator="equal">
      <formula>"NotPaid"</formula>
    </cfRule>
    <cfRule type="cellIs" dxfId="3" priority="9752" operator="equal">
      <formula>"NotPaid"</formula>
    </cfRule>
    <cfRule type="cellIs" dxfId="3" priority="9722" operator="equal">
      <formula>"NotPaid"</formula>
    </cfRule>
    <cfRule type="cellIs" dxfId="3" priority="9710" operator="equal">
      <formula>"NotPaid"</formula>
    </cfRule>
    <cfRule type="cellIs" dxfId="3" priority="9695" operator="equal">
      <formula>"NotPaid"</formula>
    </cfRule>
    <cfRule type="cellIs" dxfId="3" priority="9662" operator="equal">
      <formula>"NotPaid"</formula>
    </cfRule>
    <cfRule type="cellIs" dxfId="3" priority="9650" operator="equal">
      <formula>"NotPaid"</formula>
    </cfRule>
    <cfRule type="cellIs" dxfId="3" priority="9638" operator="equal">
      <formula>"NotPaid"</formula>
    </cfRule>
    <cfRule type="cellIs" dxfId="3" priority="9544" operator="equal">
      <formula>"NotPaid"</formula>
    </cfRule>
    <cfRule type="cellIs" dxfId="3" priority="9513" operator="equal">
      <formula>"NotPaid"</formula>
    </cfRule>
    <cfRule type="cellIs" dxfId="3" priority="9399" operator="equal">
      <formula>"NotPaid"</formula>
    </cfRule>
    <cfRule type="cellIs" dxfId="3" priority="9365" operator="equal">
      <formula>"NotPaid"</formula>
    </cfRule>
    <cfRule type="cellIs" dxfId="3" priority="9317" operator="equal">
      <formula>"NotPaid"</formula>
    </cfRule>
    <cfRule type="cellIs" dxfId="3" priority="9305" operator="equal">
      <formula>"NotPaid"</formula>
    </cfRule>
  </conditionalFormatting>
  <conditionalFormatting sqref="G38:N38">
    <cfRule type="cellIs" dxfId="3" priority="9615" operator="equal">
      <formula>"NotPaid"</formula>
    </cfRule>
    <cfRule type="cellIs" dxfId="3" priority="9589" operator="equal">
      <formula>"NotPaid"</formula>
    </cfRule>
    <cfRule type="cellIs" dxfId="3" priority="9578" operator="equal">
      <formula>"NotPaid"</formula>
    </cfRule>
    <cfRule type="cellIs" dxfId="3" priority="9567" operator="equal">
      <formula>"NotPaid"</formula>
    </cfRule>
    <cfRule type="cellIs" dxfId="3" priority="9501" operator="equal">
      <formula>"NotPaid"</formula>
    </cfRule>
    <cfRule type="cellIs" dxfId="3" priority="9492" operator="equal">
      <formula>"NotPaid"</formula>
    </cfRule>
    <cfRule type="cellIs" dxfId="3" priority="9387" operator="equal">
      <formula>"NotPaid"</formula>
    </cfRule>
    <cfRule type="cellIs" dxfId="3" priority="9740" operator="equal">
      <formula>"NotPaid"</formula>
    </cfRule>
    <cfRule type="cellIs" dxfId="3" priority="9731" operator="equal">
      <formula>"NotPaid"</formula>
    </cfRule>
    <cfRule type="cellIs" dxfId="3" priority="9671" operator="equal">
      <formula>"NotPaid"</formula>
    </cfRule>
    <cfRule type="cellIs" dxfId="3" priority="9626" operator="equal">
      <formula>"NotPaid"</formula>
    </cfRule>
    <cfRule type="cellIs" dxfId="3" priority="9432" operator="equal">
      <formula>"NotPaid"</formula>
    </cfRule>
    <cfRule type="cellIs" dxfId="3" priority="9376" operator="equal">
      <formula>"NotPaid"</formula>
    </cfRule>
    <cfRule type="cellIs" dxfId="3" priority="9350" operator="equal">
      <formula>"NotPaid"</formula>
    </cfRule>
    <cfRule type="cellIs" dxfId="3" priority="9339" operator="equal">
      <formula>"NotPaid"</formula>
    </cfRule>
    <cfRule type="cellIs" dxfId="3" priority="9328" operator="equal">
      <formula>"NotPaid"</formula>
    </cfRule>
  </conditionalFormatting>
  <conditionalFormatting sqref="H38:N38">
    <cfRule type="cellIs" dxfId="3" priority="9679" operator="equal">
      <formula>"NotPaid"</formula>
    </cfRule>
    <cfRule type="cellIs" dxfId="3" priority="9600" operator="equal">
      <formula>"NotPaid"</formula>
    </cfRule>
    <cfRule type="cellIs" dxfId="3" priority="9552" operator="equal">
      <formula>"NotPaid"</formula>
    </cfRule>
    <cfRule type="cellIs" dxfId="3" priority="9540" operator="equal">
      <formula>"NotPaid"</formula>
    </cfRule>
    <cfRule type="cellIs" dxfId="3" priority="9524" operator="equal">
      <formula>"NotPaid"</formula>
    </cfRule>
    <cfRule type="cellIs" dxfId="3" priority="9509" operator="equal">
      <formula>"NotPaid"</formula>
    </cfRule>
    <cfRule type="cellIs" dxfId="3" priority="9479" operator="equal">
      <formula>"NotPaid"</formula>
    </cfRule>
    <cfRule type="cellIs" dxfId="3" priority="9467" operator="equal">
      <formula>"NotPaid"</formula>
    </cfRule>
    <cfRule type="cellIs" dxfId="3" priority="9452" operator="equal">
      <formula>"NotPaid"</formula>
    </cfRule>
    <cfRule type="cellIs" dxfId="3" priority="9419" operator="equal">
      <formula>"NotPaid"</formula>
    </cfRule>
    <cfRule type="cellIs" dxfId="3" priority="9407" operator="equal">
      <formula>"NotPaid"</formula>
    </cfRule>
    <cfRule type="cellIs" dxfId="3" priority="9395" operator="equal">
      <formula>"NotPaid"</formula>
    </cfRule>
    <cfRule type="cellIs" dxfId="3" priority="9763" operator="equal">
      <formula>"NotPaid"</formula>
    </cfRule>
    <cfRule type="cellIs" dxfId="3" priority="9748" operator="equal">
      <formula>"NotPaid"</formula>
    </cfRule>
    <cfRule type="cellIs" dxfId="3" priority="9718" operator="equal">
      <formula>"NotPaid"</formula>
    </cfRule>
    <cfRule type="cellIs" dxfId="3" priority="9706" operator="equal">
      <formula>"NotPaid"</formula>
    </cfRule>
    <cfRule type="cellIs" dxfId="3" priority="9691" operator="equal">
      <formula>"NotPaid"</formula>
    </cfRule>
    <cfRule type="cellIs" dxfId="3" priority="9658" operator="equal">
      <formula>"NotPaid"</formula>
    </cfRule>
    <cfRule type="cellIs" dxfId="3" priority="9646" operator="equal">
      <formula>"NotPaid"</formula>
    </cfRule>
    <cfRule type="cellIs" dxfId="3" priority="9634" operator="equal">
      <formula>"NotPaid"</formula>
    </cfRule>
    <cfRule type="cellIs" dxfId="3" priority="9440" operator="equal">
      <formula>"NotPaid"</formula>
    </cfRule>
    <cfRule type="cellIs" dxfId="3" priority="9361" operator="equal">
      <formula>"NotPaid"</formula>
    </cfRule>
    <cfRule type="cellIs" dxfId="3" priority="9313" operator="equal">
      <formula>"NotPaid"</formula>
    </cfRule>
    <cfRule type="cellIs" dxfId="3" priority="9301" operator="equal">
      <formula>"NotPaid"</formula>
    </cfRule>
  </conditionalFormatting>
  <conditionalFormatting sqref="O38">
    <cfRule type="cellIs" dxfId="3" priority="9687" operator="equal">
      <formula>"NotPaid"</formula>
    </cfRule>
    <cfRule type="cellIs" dxfId="3" priority="9608" operator="equal">
      <formula>"NotPaid"</formula>
    </cfRule>
    <cfRule type="cellIs" dxfId="3" priority="9596" operator="equal">
      <formula>"NotPaid"</formula>
    </cfRule>
    <cfRule type="cellIs" dxfId="3" priority="9582" operator="equal">
      <formula>"NotPaid"</formula>
    </cfRule>
    <cfRule type="cellIs" dxfId="3" priority="9571" operator="equal">
      <formula>"NotPaid"</formula>
    </cfRule>
    <cfRule type="cellIs" dxfId="3" priority="9560" operator="equal">
      <formula>"NotPaid"</formula>
    </cfRule>
    <cfRule type="cellIs" dxfId="3" priority="9548" operator="equal">
      <formula>"NotPaid"</formula>
    </cfRule>
    <cfRule type="cellIs" dxfId="3" priority="9536" operator="equal">
      <formula>"NotPaid"</formula>
    </cfRule>
    <cfRule type="cellIs" dxfId="3" priority="9520" operator="equal">
      <formula>"NotPaid"</formula>
    </cfRule>
    <cfRule type="cellIs" dxfId="3" priority="9505" operator="equal">
      <formula>"NotPaid"</formula>
    </cfRule>
    <cfRule type="cellIs" dxfId="3" priority="9487" operator="equal">
      <formula>"NotPaid"</formula>
    </cfRule>
    <cfRule type="cellIs" dxfId="3" priority="9475" operator="equal">
      <formula>"NotPaid"</formula>
    </cfRule>
    <cfRule type="cellIs" dxfId="3" priority="9463" operator="equal">
      <formula>"NotPaid"</formula>
    </cfRule>
    <cfRule type="cellIs" dxfId="3" priority="9448" operator="equal">
      <formula>"NotPaid"</formula>
    </cfRule>
    <cfRule type="cellIs" dxfId="3" priority="9436" operator="equal">
      <formula>"NotPaid"</formula>
    </cfRule>
    <cfRule type="cellIs" dxfId="3" priority="9427" operator="equal">
      <formula>"NotPaid"</formula>
    </cfRule>
    <cfRule type="cellIs" dxfId="3" priority="9403" operator="equal">
      <formula>"NotPaid"</formula>
    </cfRule>
    <cfRule type="cellIs" dxfId="3" priority="9391" operator="equal">
      <formula>"NotPaid"</formula>
    </cfRule>
    <cfRule type="cellIs" dxfId="3" priority="9759" operator="equal">
      <formula>"NotPaid"</formula>
    </cfRule>
    <cfRule type="cellIs" dxfId="3" priority="9744" operator="equal">
      <formula>"NotPaid"</formula>
    </cfRule>
    <cfRule type="cellIs" dxfId="3" priority="9735" operator="equal">
      <formula>"NotPaid"</formula>
    </cfRule>
    <cfRule type="cellIs" dxfId="3" priority="9726" operator="equal">
      <formula>"NotPaid"</formula>
    </cfRule>
    <cfRule type="cellIs" dxfId="3" priority="9714" operator="equal">
      <formula>"NotPaid"</formula>
    </cfRule>
    <cfRule type="cellIs" dxfId="3" priority="9702" operator="equal">
      <formula>"NotPaid"</formula>
    </cfRule>
    <cfRule type="cellIs" dxfId="3" priority="9675" operator="equal">
      <formula>"NotPaid"</formula>
    </cfRule>
    <cfRule type="cellIs" dxfId="3" priority="9666" operator="equal">
      <formula>"NotPaid"</formula>
    </cfRule>
    <cfRule type="cellIs" dxfId="3" priority="9657" operator="equal">
      <formula>"NotPaid"</formula>
    </cfRule>
    <cfRule type="cellIs" dxfId="3" priority="9642" operator="equal">
      <formula>"NotPaid"</formula>
    </cfRule>
    <cfRule type="cellIs" dxfId="3" priority="9630" operator="equal">
      <formula>"NotPaid"</formula>
    </cfRule>
    <cfRule type="cellIs" dxfId="3" priority="9619" operator="equal">
      <formula>"NotPaid"</formula>
    </cfRule>
    <cfRule type="cellIs" dxfId="3" priority="9496" operator="equal">
      <formula>"NotPaid"</formula>
    </cfRule>
    <cfRule type="cellIs" dxfId="3" priority="9418" operator="equal">
      <formula>"NotPaid"</formula>
    </cfRule>
    <cfRule type="cellIs" dxfId="3" priority="9380" operator="equal">
      <formula>"NotPaid"</formula>
    </cfRule>
    <cfRule type="cellIs" dxfId="3" priority="9369" operator="equal">
      <formula>"NotPaid"</formula>
    </cfRule>
    <cfRule type="cellIs" dxfId="3" priority="9357" operator="equal">
      <formula>"NotPaid"</formula>
    </cfRule>
    <cfRule type="cellIs" dxfId="3" priority="9343" operator="equal">
      <formula>"NotPaid"</formula>
    </cfRule>
    <cfRule type="cellIs" dxfId="3" priority="9332" operator="equal">
      <formula>"NotPaid"</formula>
    </cfRule>
    <cfRule type="cellIs" dxfId="3" priority="9321" operator="equal">
      <formula>"NotPaid"</formula>
    </cfRule>
    <cfRule type="cellIs" dxfId="3" priority="9309" operator="equal">
      <formula>"NotPaid"</formula>
    </cfRule>
    <cfRule type="cellIs" dxfId="3" priority="9297" operator="equal">
      <formula>"NotPaid"</formula>
    </cfRule>
  </conditionalFormatting>
  <conditionalFormatting sqref="AD38">
    <cfRule type="cellIs" dxfId="3" priority="2740" operator="equal">
      <formula>"NotPaid"</formula>
    </cfRule>
    <cfRule type="cellIs" dxfId="3" priority="2739" operator="equal">
      <formula>"NotPaid"</formula>
    </cfRule>
    <cfRule type="cellIs" dxfId="3" priority="2738" operator="equal">
      <formula>"NotPaid"</formula>
    </cfRule>
    <cfRule type="cellIs" dxfId="3" priority="2737" operator="equal">
      <formula>"NotPaid"</formula>
    </cfRule>
    <cfRule type="cellIs" dxfId="3" priority="2736" operator="equal">
      <formula>"NotPaid"</formula>
    </cfRule>
    <cfRule type="cellIs" dxfId="3" priority="2735" operator="equal">
      <formula>"NotPaid"</formula>
    </cfRule>
    <cfRule type="cellIs" dxfId="3" priority="2734" operator="equal">
      <formula>"NotPaid"</formula>
    </cfRule>
    <cfRule type="cellIs" dxfId="3" priority="2733" operator="equal">
      <formula>"NotPaid"</formula>
    </cfRule>
    <cfRule type="cellIs" dxfId="3" priority="2732" operator="equal">
      <formula>"NotPaid"</formula>
    </cfRule>
    <cfRule type="cellIs" dxfId="3" priority="2731" operator="equal">
      <formula>"NotPaid"</formula>
    </cfRule>
    <cfRule type="cellIs" dxfId="3" priority="2730" operator="equal">
      <formula>"NotPaid"</formula>
    </cfRule>
    <cfRule type="cellIs" dxfId="3" priority="2729" operator="equal">
      <formula>"NotPaid"</formula>
    </cfRule>
    <cfRule type="cellIs" dxfId="3" priority="2728" operator="equal">
      <formula>"NotPaid"</formula>
    </cfRule>
    <cfRule type="cellIs" dxfId="3" priority="2727" operator="equal">
      <formula>"NotPaid"</formula>
    </cfRule>
    <cfRule type="cellIs" dxfId="3" priority="2726" operator="equal">
      <formula>"NotPaid"</formula>
    </cfRule>
    <cfRule type="cellIs" dxfId="3" priority="2725" operator="equal">
      <formula>"NotPaid"</formula>
    </cfRule>
    <cfRule type="cellIs" dxfId="3" priority="2724" operator="equal">
      <formula>"NotPaid"</formula>
    </cfRule>
    <cfRule type="cellIs" dxfId="3" priority="2723" operator="equal">
      <formula>"NotPaid"</formula>
    </cfRule>
    <cfRule type="cellIs" dxfId="3" priority="2722" operator="equal">
      <formula>"NotPaid"</formula>
    </cfRule>
    <cfRule type="cellIs" dxfId="3" priority="2721" operator="equal">
      <formula>"NotPaid"</formula>
    </cfRule>
    <cfRule type="cellIs" dxfId="3" priority="2720" operator="equal">
      <formula>"NotPaid"</formula>
    </cfRule>
    <cfRule type="cellIs" dxfId="3" priority="2719" operator="equal">
      <formula>"NotPaid"</formula>
    </cfRule>
    <cfRule type="cellIs" dxfId="3" priority="2718" operator="equal">
      <formula>"NotPaid"</formula>
    </cfRule>
    <cfRule type="cellIs" dxfId="3" priority="2717" operator="equal">
      <formula>"NotPaid"</formula>
    </cfRule>
    <cfRule type="cellIs" dxfId="3" priority="2716" operator="equal">
      <formula>"NotPaid"</formula>
    </cfRule>
    <cfRule type="cellIs" dxfId="3" priority="2715" operator="equal">
      <formula>"NotPaid"</formula>
    </cfRule>
    <cfRule type="cellIs" dxfId="3" priority="2714" operator="equal">
      <formula>"NotPaid"</formula>
    </cfRule>
    <cfRule type="cellIs" dxfId="3" priority="2713" operator="equal">
      <formula>"NotPaid"</formula>
    </cfRule>
    <cfRule type="cellIs" dxfId="3" priority="2712" operator="equal">
      <formula>"NotPaid"</formula>
    </cfRule>
    <cfRule type="cellIs" dxfId="3" priority="2711" operator="equal">
      <formula>"NotPaid"</formula>
    </cfRule>
    <cfRule type="cellIs" dxfId="3" priority="2710" operator="equal">
      <formula>"NotPaid"</formula>
    </cfRule>
    <cfRule type="cellIs" dxfId="3" priority="2709" operator="equal">
      <formula>"NotPaid"</formula>
    </cfRule>
    <cfRule type="cellIs" dxfId="3" priority="2708" operator="equal">
      <formula>"NotPaid"</formula>
    </cfRule>
    <cfRule type="cellIs" dxfId="3" priority="2707" operator="equal">
      <formula>"NotPaid"</formula>
    </cfRule>
    <cfRule type="cellIs" dxfId="3" priority="2706" operator="equal">
      <formula>"NotPaid"</formula>
    </cfRule>
    <cfRule type="cellIs" dxfId="3" priority="2705" operator="equal">
      <formula>"NotPaid"</formula>
    </cfRule>
    <cfRule type="cellIs" dxfId="3" priority="2704" operator="equal">
      <formula>"NotPaid"</formula>
    </cfRule>
    <cfRule type="cellIs" dxfId="3" priority="2703" operator="equal">
      <formula>"NotPaid"</formula>
    </cfRule>
    <cfRule type="cellIs" dxfId="3" priority="2702" operator="equal">
      <formula>"NotPaid"</formula>
    </cfRule>
    <cfRule type="cellIs" dxfId="3" priority="2701" operator="equal">
      <formula>"NotPaid"</formula>
    </cfRule>
    <cfRule type="cellIs" dxfId="3" priority="2700" operator="equal">
      <formula>"NotPaid"</formula>
    </cfRule>
    <cfRule type="cellIs" dxfId="3" priority="2699" operator="equal">
      <formula>"NotPaid"</formula>
    </cfRule>
    <cfRule type="cellIs" dxfId="3" priority="2698" operator="equal">
      <formula>"NotPaid"</formula>
    </cfRule>
    <cfRule type="cellIs" dxfId="3" priority="2697" operator="equal">
      <formula>"NotPaid"</formula>
    </cfRule>
    <cfRule type="cellIs" dxfId="3" priority="2696" operator="equal">
      <formula>"NotPaid"</formula>
    </cfRule>
    <cfRule type="cellIs" dxfId="3" priority="2695" operator="equal">
      <formula>"NotPaid"</formula>
    </cfRule>
  </conditionalFormatting>
  <conditionalFormatting sqref="AE38">
    <cfRule type="expression" dxfId="5" priority="3336" stopIfTrue="1">
      <formula>AE78="not paid"</formula>
    </cfRule>
  </conditionalFormatting>
  <conditionalFormatting sqref="AD39">
    <cfRule type="cellIs" dxfId="3" priority="3265" operator="equal">
      <formula>"NotPaid"</formula>
    </cfRule>
    <cfRule type="cellIs" dxfId="3" priority="3254" operator="equal">
      <formula>"NotPaid"</formula>
    </cfRule>
    <cfRule type="cellIs" dxfId="3" priority="3239" operator="equal">
      <formula>"NotPaid"</formula>
    </cfRule>
    <cfRule type="cellIs" dxfId="3" priority="3232" operator="equal">
      <formula>"NotPaid"</formula>
    </cfRule>
    <cfRule type="cellIs" dxfId="3" priority="3227" operator="equal">
      <formula>"NotPaid"</formula>
    </cfRule>
    <cfRule type="cellIs" dxfId="3" priority="3166" operator="equal">
      <formula>"NotPaid"</formula>
    </cfRule>
    <cfRule type="cellIs" dxfId="3" priority="3165" operator="equal">
      <formula>"NotPaid"</formula>
    </cfRule>
    <cfRule type="cellIs" dxfId="3" priority="3145" operator="equal">
      <formula>"NotPaid"</formula>
    </cfRule>
    <cfRule type="cellIs" dxfId="3" priority="3134" operator="equal">
      <formula>"NotPaid"</formula>
    </cfRule>
    <cfRule type="cellIs" dxfId="3" priority="3028" operator="equal">
      <formula>"NotPaid"</formula>
    </cfRule>
    <cfRule type="cellIs" dxfId="3" priority="3027" operator="equal">
      <formula>"NotPaid"</formula>
    </cfRule>
    <cfRule type="cellIs" dxfId="3" priority="3026" operator="equal">
      <formula>"NotPaid"</formula>
    </cfRule>
    <cfRule type="cellIs" dxfId="3" priority="3025" operator="equal">
      <formula>"NotPaid"</formula>
    </cfRule>
    <cfRule type="cellIs" dxfId="3" priority="3024" operator="equal">
      <formula>"NotPaid"</formula>
    </cfRule>
    <cfRule type="cellIs" dxfId="3" priority="3023" operator="equal">
      <formula>"NotPaid"</formula>
    </cfRule>
    <cfRule type="cellIs" dxfId="3" priority="3022" operator="equal">
      <formula>"NotPaid"</formula>
    </cfRule>
    <cfRule type="cellIs" dxfId="3" priority="3021" operator="equal">
      <formula>"NotPaid"</formula>
    </cfRule>
    <cfRule type="cellIs" dxfId="3" priority="3020" operator="equal">
      <formula>"NotPaid"</formula>
    </cfRule>
    <cfRule type="cellIs" dxfId="3" priority="3019" operator="equal">
      <formula>"NotPaid"</formula>
    </cfRule>
    <cfRule type="cellIs" dxfId="3" priority="3018" operator="equal">
      <formula>"NotPaid"</formula>
    </cfRule>
    <cfRule type="cellIs" dxfId="3" priority="3017" operator="equal">
      <formula>"NotPaid"</formula>
    </cfRule>
  </conditionalFormatting>
  <conditionalFormatting sqref="AD40">
    <cfRule type="cellIs" dxfId="3" priority="2598" operator="equal">
      <formula>"NotPaid"</formula>
    </cfRule>
    <cfRule type="cellIs" dxfId="3" priority="2597" operator="equal">
      <formula>"NotPaid"</formula>
    </cfRule>
    <cfRule type="cellIs" dxfId="3" priority="2596" operator="equal">
      <formula>"NotPaid"</formula>
    </cfRule>
    <cfRule type="cellIs" dxfId="3" priority="2595" operator="equal">
      <formula>"NotPaid"</formula>
    </cfRule>
    <cfRule type="cellIs" dxfId="3" priority="2594" operator="equal">
      <formula>"NotPaid"</formula>
    </cfRule>
    <cfRule type="cellIs" dxfId="3" priority="2593" operator="equal">
      <formula>"NotPaid"</formula>
    </cfRule>
    <cfRule type="cellIs" dxfId="3" priority="2592" operator="equal">
      <formula>"NotPaid"</formula>
    </cfRule>
    <cfRule type="cellIs" dxfId="3" priority="2591" operator="equal">
      <formula>"NotPaid"</formula>
    </cfRule>
    <cfRule type="cellIs" dxfId="3" priority="2590" operator="equal">
      <formula>"NotPaid"</formula>
    </cfRule>
    <cfRule type="cellIs" dxfId="3" priority="2589" operator="equal">
      <formula>"NotPaid"</formula>
    </cfRule>
    <cfRule type="cellIs" dxfId="3" priority="2588" operator="equal">
      <formula>"NotPaid"</formula>
    </cfRule>
    <cfRule type="cellIs" dxfId="3" priority="2587" operator="equal">
      <formula>"NotPaid"</formula>
    </cfRule>
    <cfRule type="cellIs" dxfId="3" priority="2586" operator="equal">
      <formula>"NotPaid"</formula>
    </cfRule>
    <cfRule type="cellIs" dxfId="3" priority="2585" operator="equal">
      <formula>"NotPaid"</formula>
    </cfRule>
    <cfRule type="cellIs" dxfId="3" priority="2584" operator="equal">
      <formula>"NotPaid"</formula>
    </cfRule>
    <cfRule type="cellIs" dxfId="3" priority="2583" operator="equal">
      <formula>"NotPaid"</formula>
    </cfRule>
    <cfRule type="cellIs" dxfId="3" priority="2582" operator="equal">
      <formula>"NotPaid"</formula>
    </cfRule>
    <cfRule type="cellIs" dxfId="3" priority="2581" operator="equal">
      <formula>"NotPaid"</formula>
    </cfRule>
    <cfRule type="cellIs" dxfId="3" priority="2580" operator="equal">
      <formula>"NotPaid"</formula>
    </cfRule>
    <cfRule type="cellIs" dxfId="3" priority="2579" operator="equal">
      <formula>"NotPaid"</formula>
    </cfRule>
    <cfRule type="cellIs" dxfId="3" priority="2578" operator="equal">
      <formula>"NotPaid"</formula>
    </cfRule>
  </conditionalFormatting>
  <conditionalFormatting sqref="D41:K41">
    <cfRule type="cellIs" dxfId="3" priority="6521" operator="equal">
      <formula>"NotPaid"</formula>
    </cfRule>
  </conditionalFormatting>
  <conditionalFormatting sqref="L41:O41">
    <cfRule type="cellIs" dxfId="3" priority="6536" operator="equal">
      <formula>"NotPaid"</formula>
    </cfRule>
    <cfRule type="cellIs" dxfId="3" priority="6535" operator="equal">
      <formula>"NotPaid"</formula>
    </cfRule>
    <cfRule type="cellIs" dxfId="3" priority="6534" operator="equal">
      <formula>"NotPaid"</formula>
    </cfRule>
    <cfRule type="cellIs" dxfId="3" priority="6533" operator="equal">
      <formula>"NotPaid"</formula>
    </cfRule>
    <cfRule type="cellIs" dxfId="3" priority="6532" operator="equal">
      <formula>"NotPaid"</formula>
    </cfRule>
    <cfRule type="cellIs" dxfId="3" priority="6531" operator="equal">
      <formula>"NotPaid"</formula>
    </cfRule>
    <cfRule type="cellIs" dxfId="3" priority="6523" operator="equal">
      <formula>"NotPaid"</formula>
    </cfRule>
    <cfRule type="cellIs" dxfId="3" priority="6522" operator="equal">
      <formula>"NotPaid"</formula>
    </cfRule>
  </conditionalFormatting>
  <conditionalFormatting sqref="L41:N41">
    <cfRule type="cellIs" dxfId="3" priority="6528" operator="equal">
      <formula>"NotPaid"</formula>
    </cfRule>
    <cfRule type="cellIs" dxfId="3" priority="6526" operator="equal">
      <formula>"NotPaid"</formula>
    </cfRule>
    <cfRule type="cellIs" dxfId="3" priority="6525" operator="equal">
      <formula>"NotPaid"</formula>
    </cfRule>
    <cfRule type="cellIs" dxfId="3" priority="6524" operator="equal">
      <formula>"NotPaid"</formula>
    </cfRule>
  </conditionalFormatting>
  <conditionalFormatting sqref="O41">
    <cfRule type="cellIs" dxfId="3" priority="6529" operator="equal">
      <formula>"NotPaid"</formula>
    </cfRule>
    <cfRule type="cellIs" dxfId="3" priority="6527" operator="equal">
      <formula>"NotPaid"</formula>
    </cfRule>
  </conditionalFormatting>
  <conditionalFormatting sqref="P41">
    <cfRule type="cellIs" dxfId="3" priority="1005" operator="equal">
      <formula>"NotPaid"</formula>
    </cfRule>
    <cfRule type="cellIs" dxfId="3" priority="1004" operator="equal">
      <formula>"NotPaid"</formula>
    </cfRule>
    <cfRule type="cellIs" dxfId="3" priority="1003" operator="equal">
      <formula>"NotPaid"</formula>
    </cfRule>
    <cfRule type="cellIs" dxfId="3" priority="1002" operator="equal">
      <formula>"NotPaid"</formula>
    </cfRule>
    <cfRule type="cellIs" dxfId="3" priority="1001" operator="equal">
      <formula>"NotPaid"</formula>
    </cfRule>
    <cfRule type="cellIs" dxfId="3" priority="1000" operator="equal">
      <formula>"NotPaid"</formula>
    </cfRule>
    <cfRule type="cellIs" dxfId="3" priority="999" operator="equal">
      <formula>"NotPaid"</formula>
    </cfRule>
    <cfRule type="cellIs" dxfId="3" priority="998" operator="equal">
      <formula>"NotPaid"</formula>
    </cfRule>
    <cfRule type="cellIs" dxfId="3" priority="997" operator="equal">
      <formula>"NotPaid"</formula>
    </cfRule>
    <cfRule type="cellIs" dxfId="3" priority="996" operator="equal">
      <formula>"NotPaid"</formula>
    </cfRule>
    <cfRule type="cellIs" dxfId="3" priority="995" operator="equal">
      <formula>"NotPaid"</formula>
    </cfRule>
    <cfRule type="cellIs" dxfId="3" priority="994" operator="equal">
      <formula>"NotPaid"</formula>
    </cfRule>
    <cfRule type="cellIs" dxfId="3" priority="993" operator="equal">
      <formula>"NotPaid"</formula>
    </cfRule>
    <cfRule type="cellIs" dxfId="3" priority="992" operator="equal">
      <formula>"NotPaid"</formula>
    </cfRule>
    <cfRule type="cellIs" dxfId="3" priority="991" operator="equal">
      <formula>"NotPaid"</formula>
    </cfRule>
    <cfRule type="cellIs" dxfId="3" priority="990" operator="equal">
      <formula>"NotPaid"</formula>
    </cfRule>
    <cfRule type="cellIs" dxfId="3" priority="989" operator="equal">
      <formula>"NotPaid"</formula>
    </cfRule>
    <cfRule type="cellIs" dxfId="3" priority="988" operator="equal">
      <formula>"NotPaid"</formula>
    </cfRule>
    <cfRule type="cellIs" dxfId="3" priority="987" operator="equal">
      <formula>"NotPaid"</formula>
    </cfRule>
    <cfRule type="cellIs" dxfId="3" priority="986" operator="equal">
      <formula>"NotPaid"</formula>
    </cfRule>
    <cfRule type="cellIs" dxfId="3" priority="985" operator="equal">
      <formula>"NotPaid"</formula>
    </cfRule>
    <cfRule type="cellIs" dxfId="3" priority="984" operator="equal">
      <formula>"NotPaid"</formula>
    </cfRule>
    <cfRule type="cellIs" dxfId="3" priority="983" operator="equal">
      <formula>"NotPaid"</formula>
    </cfRule>
    <cfRule type="cellIs" dxfId="3" priority="982" operator="equal">
      <formula>"NotPaid"</formula>
    </cfRule>
    <cfRule type="cellIs" dxfId="3" priority="981" operator="equal">
      <formula>"NotPaid"</formula>
    </cfRule>
    <cfRule type="cellIs" dxfId="3" priority="980" operator="equal">
      <formula>"NotPaid"</formula>
    </cfRule>
    <cfRule type="cellIs" dxfId="3" priority="979" operator="equal">
      <formula>"NotPaid"</formula>
    </cfRule>
    <cfRule type="cellIs" dxfId="3" priority="978" operator="equal">
      <formula>"NotPaid"</formula>
    </cfRule>
    <cfRule type="cellIs" dxfId="3" priority="977" operator="equal">
      <formula>"NotPaid"</formula>
    </cfRule>
    <cfRule type="cellIs" dxfId="3" priority="976" operator="equal">
      <formula>"NotPaid"</formula>
    </cfRule>
    <cfRule type="cellIs" dxfId="3" priority="975" operator="equal">
      <formula>"NotPaid"</formula>
    </cfRule>
    <cfRule type="cellIs" dxfId="3" priority="974" operator="equal">
      <formula>"NotPaid"</formula>
    </cfRule>
    <cfRule type="cellIs" dxfId="3" priority="973" operator="equal">
      <formula>"NotPaid"</formula>
    </cfRule>
    <cfRule type="cellIs" dxfId="3" priority="972" operator="equal">
      <formula>"NotPaid"</formula>
    </cfRule>
    <cfRule type="cellIs" dxfId="3" priority="971" operator="equal">
      <formula>"NotPaid"</formula>
    </cfRule>
    <cfRule type="cellIs" dxfId="3" priority="970" operator="equal">
      <formula>"NotPaid"</formula>
    </cfRule>
    <cfRule type="cellIs" dxfId="3" priority="969" operator="equal">
      <formula>"NotPaid"</formula>
    </cfRule>
    <cfRule type="cellIs" dxfId="3" priority="968" operator="equal">
      <formula>"NotPaid"</formula>
    </cfRule>
    <cfRule type="cellIs" dxfId="3" priority="967" operator="equal">
      <formula>"NotPaid"</formula>
    </cfRule>
    <cfRule type="cellIs" dxfId="3" priority="966" operator="equal">
      <formula>"NotPaid"</formula>
    </cfRule>
    <cfRule type="cellIs" dxfId="3" priority="965" operator="equal">
      <formula>"NotPaid"</formula>
    </cfRule>
    <cfRule type="cellIs" dxfId="3" priority="964" operator="equal">
      <formula>"NotPaid"</formula>
    </cfRule>
    <cfRule type="cellIs" dxfId="3" priority="963" operator="equal">
      <formula>"NotPaid"</formula>
    </cfRule>
    <cfRule type="cellIs" dxfId="3" priority="962" operator="equal">
      <formula>"NotPaid"</formula>
    </cfRule>
    <cfRule type="cellIs" dxfId="3" priority="961" operator="equal">
      <formula>"NotPaid"</formula>
    </cfRule>
    <cfRule type="cellIs" dxfId="3" priority="960" operator="equal">
      <formula>"NotPaid"</formula>
    </cfRule>
  </conditionalFormatting>
  <conditionalFormatting sqref="R41">
    <cfRule type="cellIs" dxfId="3" priority="819" operator="equal">
      <formula>"NotPaid"</formula>
    </cfRule>
  </conditionalFormatting>
  <conditionalFormatting sqref="R41:Z41">
    <cfRule type="cellIs" dxfId="3" priority="814" operator="equal">
      <formula>"NotPaid"</formula>
    </cfRule>
    <cfRule type="cellIs" dxfId="3" priority="813" operator="equal">
      <formula>"NotPaid"</formula>
    </cfRule>
    <cfRule type="cellIs" dxfId="3" priority="812" operator="equal">
      <formula>"NotPaid"</formula>
    </cfRule>
    <cfRule type="cellIs" dxfId="3" priority="811" operator="equal">
      <formula>"NotPaid"</formula>
    </cfRule>
    <cfRule type="cellIs" dxfId="3" priority="810" operator="equal">
      <formula>"NotPaid"</formula>
    </cfRule>
    <cfRule type="cellIs" dxfId="3" priority="809" operator="equal">
      <formula>"NotPaid"</formula>
    </cfRule>
    <cfRule type="cellIs" dxfId="3" priority="808" operator="equal">
      <formula>"NotPaid"</formula>
    </cfRule>
    <cfRule type="cellIs" dxfId="3" priority="807" operator="equal">
      <formula>"NotPaid"</formula>
    </cfRule>
    <cfRule type="cellIs" dxfId="3" priority="806" operator="equal">
      <formula>"NotPaid"</formula>
    </cfRule>
    <cfRule type="cellIs" dxfId="3" priority="805" operator="equal">
      <formula>"NotPaid"</formula>
    </cfRule>
    <cfRule type="cellIs" dxfId="3" priority="804" operator="equal">
      <formula>"NotPaid"</formula>
    </cfRule>
    <cfRule type="cellIs" dxfId="3" priority="803" operator="equal">
      <formula>"NotPaid"</formula>
    </cfRule>
    <cfRule type="cellIs" dxfId="3" priority="821" operator="equal">
      <formula>"NotPaid"</formula>
    </cfRule>
    <cfRule type="cellIs" dxfId="3" priority="820" operator="equal">
      <formula>"NotPaid"</formula>
    </cfRule>
    <cfRule type="cellIs" dxfId="3" priority="818" operator="equal">
      <formula>"NotPaid"</formula>
    </cfRule>
    <cfRule type="cellIs" dxfId="3" priority="817" operator="equal">
      <formula>"NotPaid"</formula>
    </cfRule>
    <cfRule type="cellIs" dxfId="3" priority="816" operator="equal">
      <formula>"NotPaid"</formula>
    </cfRule>
    <cfRule type="cellIs" dxfId="3" priority="815" operator="equal">
      <formula>"NotPaid"</formula>
    </cfRule>
    <cfRule type="cellIs" dxfId="3" priority="802" operator="equal">
      <formula>"NotPaid"</formula>
    </cfRule>
    <cfRule type="cellIs" dxfId="3" priority="801" operator="equal">
      <formula>"NotPaid"</formula>
    </cfRule>
    <cfRule type="cellIs" dxfId="3" priority="800" operator="equal">
      <formula>"NotPaid"</formula>
    </cfRule>
    <cfRule type="cellIs" dxfId="3" priority="799" operator="equal">
      <formula>"NotPaid"</formula>
    </cfRule>
    <cfRule type="cellIs" dxfId="3" priority="798" operator="equal">
      <formula>"NotPaid"</formula>
    </cfRule>
    <cfRule type="cellIs" dxfId="3" priority="797" operator="equal">
      <formula>"NotPaid"</formula>
    </cfRule>
    <cfRule type="cellIs" dxfId="3" priority="796" operator="equal">
      <formula>"NotPaid"</formula>
    </cfRule>
    <cfRule type="cellIs" dxfId="3" priority="795" operator="equal">
      <formula>"NotPaid"</formula>
    </cfRule>
    <cfRule type="cellIs" dxfId="3" priority="794" operator="equal">
      <formula>"NotPaid"</formula>
    </cfRule>
    <cfRule type="cellIs" dxfId="3" priority="793" operator="equal">
      <formula>"NotPaid"</formula>
    </cfRule>
    <cfRule type="cellIs" dxfId="3" priority="792" operator="equal">
      <formula>"NotPaid"</formula>
    </cfRule>
    <cfRule type="cellIs" dxfId="3" priority="791" operator="equal">
      <formula>"NotPaid"</formula>
    </cfRule>
    <cfRule type="cellIs" dxfId="3" priority="790" operator="equal">
      <formula>"NotPaid"</formula>
    </cfRule>
    <cfRule type="cellIs" dxfId="3" priority="789" operator="equal">
      <formula>"NotPaid"</formula>
    </cfRule>
    <cfRule type="cellIs" dxfId="3" priority="788" operator="equal">
      <formula>"NotPaid"</formula>
    </cfRule>
    <cfRule type="cellIs" dxfId="3" priority="787" operator="equal">
      <formula>"NotPaid"</formula>
    </cfRule>
    <cfRule type="cellIs" dxfId="3" priority="786" operator="equal">
      <formula>"NotPaid"</formula>
    </cfRule>
    <cfRule type="cellIs" dxfId="3" priority="785" operator="equal">
      <formula>"NotPaid"</formula>
    </cfRule>
    <cfRule type="cellIs" dxfId="3" priority="784" operator="equal">
      <formula>"NotPaid"</formula>
    </cfRule>
    <cfRule type="cellIs" dxfId="3" priority="783" operator="equal">
      <formula>"NotPaid"</formula>
    </cfRule>
    <cfRule type="cellIs" dxfId="3" priority="782" operator="equal">
      <formula>"NotPaid"</formula>
    </cfRule>
    <cfRule type="cellIs" dxfId="3" priority="781" operator="equal">
      <formula>"NotPaid"</formula>
    </cfRule>
    <cfRule type="cellIs" dxfId="3" priority="780" operator="equal">
      <formula>"NotPaid"</formula>
    </cfRule>
    <cfRule type="cellIs" dxfId="3" priority="779" operator="equal">
      <formula>"NotPaid"</formula>
    </cfRule>
    <cfRule type="cellIs" dxfId="3" priority="778" operator="equal">
      <formula>"NotPaid"</formula>
    </cfRule>
    <cfRule type="cellIs" dxfId="3" priority="777" operator="equal">
      <formula>"NotPaid"</formula>
    </cfRule>
    <cfRule type="cellIs" dxfId="3" priority="776" operator="equal">
      <formula>"NotPaid"</formula>
    </cfRule>
  </conditionalFormatting>
  <conditionalFormatting sqref="S41:U41">
    <cfRule type="cellIs" dxfId="3" priority="865" operator="equal">
      <formula>"NotPaid"</formula>
    </cfRule>
    <cfRule type="cellIs" dxfId="3" priority="860" operator="equal">
      <formula>"NotPaid"</formula>
    </cfRule>
    <cfRule type="cellIs" dxfId="3" priority="859" operator="equal">
      <formula>"NotPaid"</formula>
    </cfRule>
    <cfRule type="cellIs" dxfId="3" priority="858" operator="equal">
      <formula>"NotPaid"</formula>
    </cfRule>
    <cfRule type="cellIs" dxfId="3" priority="857" operator="equal">
      <formula>"NotPaid"</formula>
    </cfRule>
    <cfRule type="cellIs" dxfId="3" priority="856" operator="equal">
      <formula>"NotPaid"</formula>
    </cfRule>
    <cfRule type="cellIs" dxfId="3" priority="855" operator="equal">
      <formula>"NotPaid"</formula>
    </cfRule>
    <cfRule type="cellIs" dxfId="3" priority="854" operator="equal">
      <formula>"NotPaid"</formula>
    </cfRule>
    <cfRule type="cellIs" dxfId="3" priority="853" operator="equal">
      <formula>"NotPaid"</formula>
    </cfRule>
    <cfRule type="cellIs" dxfId="3" priority="852" operator="equal">
      <formula>"NotPaid"</formula>
    </cfRule>
    <cfRule type="cellIs" dxfId="3" priority="851" operator="equal">
      <formula>"NotPaid"</formula>
    </cfRule>
    <cfRule type="cellIs" dxfId="3" priority="850" operator="equal">
      <formula>"NotPaid"</formula>
    </cfRule>
    <cfRule type="cellIs" dxfId="3" priority="849" operator="equal">
      <formula>"NotPaid"</formula>
    </cfRule>
    <cfRule type="cellIs" dxfId="3" priority="867" operator="equal">
      <formula>"NotPaid"</formula>
    </cfRule>
    <cfRule type="cellIs" dxfId="3" priority="866" operator="equal">
      <formula>"NotPaid"</formula>
    </cfRule>
    <cfRule type="cellIs" dxfId="3" priority="864" operator="equal">
      <formula>"NotPaid"</formula>
    </cfRule>
    <cfRule type="cellIs" dxfId="3" priority="863" operator="equal">
      <formula>"NotPaid"</formula>
    </cfRule>
    <cfRule type="cellIs" dxfId="3" priority="862" operator="equal">
      <formula>"NotPaid"</formula>
    </cfRule>
    <cfRule type="cellIs" dxfId="3" priority="861" operator="equal">
      <formula>"NotPaid"</formula>
    </cfRule>
    <cfRule type="cellIs" dxfId="3" priority="848" operator="equal">
      <formula>"NotPaid"</formula>
    </cfRule>
    <cfRule type="cellIs" dxfId="3" priority="847" operator="equal">
      <formula>"NotPaid"</formula>
    </cfRule>
    <cfRule type="cellIs" dxfId="3" priority="846" operator="equal">
      <formula>"NotPaid"</formula>
    </cfRule>
    <cfRule type="cellIs" dxfId="3" priority="845" operator="equal">
      <formula>"NotPaid"</formula>
    </cfRule>
    <cfRule type="cellIs" dxfId="3" priority="844" operator="equal">
      <formula>"NotPaid"</formula>
    </cfRule>
    <cfRule type="cellIs" dxfId="3" priority="843" operator="equal">
      <formula>"NotPaid"</formula>
    </cfRule>
    <cfRule type="cellIs" dxfId="3" priority="842" operator="equal">
      <formula>"NotPaid"</formula>
    </cfRule>
    <cfRule type="cellIs" dxfId="3" priority="841" operator="equal">
      <formula>"NotPaid"</formula>
    </cfRule>
    <cfRule type="cellIs" dxfId="3" priority="840" operator="equal">
      <formula>"NotPaid"</formula>
    </cfRule>
    <cfRule type="cellIs" dxfId="3" priority="839" operator="equal">
      <formula>"NotPaid"</formula>
    </cfRule>
    <cfRule type="cellIs" dxfId="3" priority="838" operator="equal">
      <formula>"NotPaid"</formula>
    </cfRule>
    <cfRule type="cellIs" dxfId="3" priority="837" operator="equal">
      <formula>"NotPaid"</formula>
    </cfRule>
    <cfRule type="cellIs" dxfId="3" priority="836" operator="equal">
      <formula>"NotPaid"</formula>
    </cfRule>
    <cfRule type="cellIs" dxfId="3" priority="835" operator="equal">
      <formula>"NotPaid"</formula>
    </cfRule>
    <cfRule type="cellIs" dxfId="3" priority="834" operator="equal">
      <formula>"NotPaid"</formula>
    </cfRule>
    <cfRule type="cellIs" dxfId="3" priority="833" operator="equal">
      <formula>"NotPaid"</formula>
    </cfRule>
    <cfRule type="cellIs" dxfId="3" priority="832" operator="equal">
      <formula>"NotPaid"</formula>
    </cfRule>
    <cfRule type="cellIs" dxfId="3" priority="831" operator="equal">
      <formula>"NotPaid"</formula>
    </cfRule>
    <cfRule type="cellIs" dxfId="3" priority="830" operator="equal">
      <formula>"NotPaid"</formula>
    </cfRule>
    <cfRule type="cellIs" dxfId="3" priority="829" operator="equal">
      <formula>"NotPaid"</formula>
    </cfRule>
    <cfRule type="cellIs" dxfId="3" priority="828" operator="equal">
      <formula>"NotPaid"</formula>
    </cfRule>
    <cfRule type="cellIs" dxfId="3" priority="827" operator="equal">
      <formula>"NotPaid"</formula>
    </cfRule>
    <cfRule type="cellIs" dxfId="3" priority="826" operator="equal">
      <formula>"NotPaid"</formula>
    </cfRule>
    <cfRule type="cellIs" dxfId="3" priority="825" operator="equal">
      <formula>"NotPaid"</formula>
    </cfRule>
    <cfRule type="cellIs" dxfId="3" priority="824" operator="equal">
      <formula>"NotPaid"</formula>
    </cfRule>
    <cfRule type="cellIs" dxfId="3" priority="823" operator="equal">
      <formula>"NotPaid"</formula>
    </cfRule>
    <cfRule type="cellIs" dxfId="3" priority="822" operator="equal">
      <formula>"NotPaid"</formula>
    </cfRule>
  </conditionalFormatting>
  <conditionalFormatting sqref="V41:X41">
    <cfRule type="cellIs" dxfId="3" priority="911" operator="equal">
      <formula>"NotPaid"</formula>
    </cfRule>
    <cfRule type="cellIs" dxfId="3" priority="906" operator="equal">
      <formula>"NotPaid"</formula>
    </cfRule>
    <cfRule type="cellIs" dxfId="3" priority="905" operator="equal">
      <formula>"NotPaid"</formula>
    </cfRule>
    <cfRule type="cellIs" dxfId="3" priority="904" operator="equal">
      <formula>"NotPaid"</formula>
    </cfRule>
    <cfRule type="cellIs" dxfId="3" priority="903" operator="equal">
      <formula>"NotPaid"</formula>
    </cfRule>
    <cfRule type="cellIs" dxfId="3" priority="902" operator="equal">
      <formula>"NotPaid"</formula>
    </cfRule>
    <cfRule type="cellIs" dxfId="3" priority="901" operator="equal">
      <formula>"NotPaid"</formula>
    </cfRule>
    <cfRule type="cellIs" dxfId="3" priority="900" operator="equal">
      <formula>"NotPaid"</formula>
    </cfRule>
    <cfRule type="cellIs" dxfId="3" priority="899" operator="equal">
      <formula>"NotPaid"</formula>
    </cfRule>
    <cfRule type="cellIs" dxfId="3" priority="898" operator="equal">
      <formula>"NotPaid"</formula>
    </cfRule>
    <cfRule type="cellIs" dxfId="3" priority="897" operator="equal">
      <formula>"NotPaid"</formula>
    </cfRule>
    <cfRule type="cellIs" dxfId="3" priority="896" operator="equal">
      <formula>"NotPaid"</formula>
    </cfRule>
    <cfRule type="cellIs" dxfId="3" priority="895" operator="equal">
      <formula>"NotPaid"</formula>
    </cfRule>
    <cfRule type="cellIs" dxfId="3" priority="913" operator="equal">
      <formula>"NotPaid"</formula>
    </cfRule>
    <cfRule type="cellIs" dxfId="3" priority="912" operator="equal">
      <formula>"NotPaid"</formula>
    </cfRule>
    <cfRule type="cellIs" dxfId="3" priority="910" operator="equal">
      <formula>"NotPaid"</formula>
    </cfRule>
    <cfRule type="cellIs" dxfId="3" priority="909" operator="equal">
      <formula>"NotPaid"</formula>
    </cfRule>
    <cfRule type="cellIs" dxfId="3" priority="908" operator="equal">
      <formula>"NotPaid"</formula>
    </cfRule>
    <cfRule type="cellIs" dxfId="3" priority="907" operator="equal">
      <formula>"NotPaid"</formula>
    </cfRule>
    <cfRule type="cellIs" dxfId="3" priority="894" operator="equal">
      <formula>"NotPaid"</formula>
    </cfRule>
    <cfRule type="cellIs" dxfId="3" priority="893" operator="equal">
      <formula>"NotPaid"</formula>
    </cfRule>
    <cfRule type="cellIs" dxfId="3" priority="892" operator="equal">
      <formula>"NotPaid"</formula>
    </cfRule>
    <cfRule type="cellIs" dxfId="3" priority="891" operator="equal">
      <formula>"NotPaid"</formula>
    </cfRule>
    <cfRule type="cellIs" dxfId="3" priority="890" operator="equal">
      <formula>"NotPaid"</formula>
    </cfRule>
    <cfRule type="cellIs" dxfId="3" priority="889" operator="equal">
      <formula>"NotPaid"</formula>
    </cfRule>
    <cfRule type="cellIs" dxfId="3" priority="888" operator="equal">
      <formula>"NotPaid"</formula>
    </cfRule>
    <cfRule type="cellIs" dxfId="3" priority="887" operator="equal">
      <formula>"NotPaid"</formula>
    </cfRule>
    <cfRule type="cellIs" dxfId="3" priority="886" operator="equal">
      <formula>"NotPaid"</formula>
    </cfRule>
    <cfRule type="cellIs" dxfId="3" priority="885" operator="equal">
      <formula>"NotPaid"</formula>
    </cfRule>
    <cfRule type="cellIs" dxfId="3" priority="884" operator="equal">
      <formula>"NotPaid"</formula>
    </cfRule>
    <cfRule type="cellIs" dxfId="3" priority="883" operator="equal">
      <formula>"NotPaid"</formula>
    </cfRule>
    <cfRule type="cellIs" dxfId="3" priority="882" operator="equal">
      <formula>"NotPaid"</formula>
    </cfRule>
    <cfRule type="cellIs" dxfId="3" priority="881" operator="equal">
      <formula>"NotPaid"</formula>
    </cfRule>
    <cfRule type="cellIs" dxfId="3" priority="880" operator="equal">
      <formula>"NotPaid"</formula>
    </cfRule>
    <cfRule type="cellIs" dxfId="3" priority="879" operator="equal">
      <formula>"NotPaid"</formula>
    </cfRule>
    <cfRule type="cellIs" dxfId="3" priority="878" operator="equal">
      <formula>"NotPaid"</formula>
    </cfRule>
    <cfRule type="cellIs" dxfId="3" priority="877" operator="equal">
      <formula>"NotPaid"</formula>
    </cfRule>
    <cfRule type="cellIs" dxfId="3" priority="876" operator="equal">
      <formula>"NotPaid"</formula>
    </cfRule>
    <cfRule type="cellIs" dxfId="3" priority="875" operator="equal">
      <formula>"NotPaid"</formula>
    </cfRule>
    <cfRule type="cellIs" dxfId="3" priority="874" operator="equal">
      <formula>"NotPaid"</formula>
    </cfRule>
    <cfRule type="cellIs" dxfId="3" priority="873" operator="equal">
      <formula>"NotPaid"</formula>
    </cfRule>
    <cfRule type="cellIs" dxfId="3" priority="872" operator="equal">
      <formula>"NotPaid"</formula>
    </cfRule>
    <cfRule type="cellIs" dxfId="3" priority="871" operator="equal">
      <formula>"NotPaid"</formula>
    </cfRule>
    <cfRule type="cellIs" dxfId="3" priority="870" operator="equal">
      <formula>"NotPaid"</formula>
    </cfRule>
    <cfRule type="cellIs" dxfId="3" priority="869" operator="equal">
      <formula>"NotPaid"</formula>
    </cfRule>
    <cfRule type="cellIs" dxfId="3" priority="868" operator="equal">
      <formula>"NotPaid"</formula>
    </cfRule>
  </conditionalFormatting>
  <conditionalFormatting sqref="Y41:Z41">
    <cfRule type="cellIs" dxfId="3" priority="957" operator="equal">
      <formula>"NotPaid"</formula>
    </cfRule>
    <cfRule type="cellIs" dxfId="3" priority="952" operator="equal">
      <formula>"NotPaid"</formula>
    </cfRule>
    <cfRule type="cellIs" dxfId="3" priority="951" operator="equal">
      <formula>"NotPaid"</formula>
    </cfRule>
    <cfRule type="cellIs" dxfId="3" priority="950" operator="equal">
      <formula>"NotPaid"</formula>
    </cfRule>
    <cfRule type="cellIs" dxfId="3" priority="949" operator="equal">
      <formula>"NotPaid"</formula>
    </cfRule>
    <cfRule type="cellIs" dxfId="3" priority="948" operator="equal">
      <formula>"NotPaid"</formula>
    </cfRule>
    <cfRule type="cellIs" dxfId="3" priority="947" operator="equal">
      <formula>"NotPaid"</formula>
    </cfRule>
    <cfRule type="cellIs" dxfId="3" priority="946" operator="equal">
      <formula>"NotPaid"</formula>
    </cfRule>
    <cfRule type="cellIs" dxfId="3" priority="945" operator="equal">
      <formula>"NotPaid"</formula>
    </cfRule>
    <cfRule type="cellIs" dxfId="3" priority="944" operator="equal">
      <formula>"NotPaid"</formula>
    </cfRule>
    <cfRule type="cellIs" dxfId="3" priority="943" operator="equal">
      <formula>"NotPaid"</formula>
    </cfRule>
    <cfRule type="cellIs" dxfId="3" priority="942" operator="equal">
      <formula>"NotPaid"</formula>
    </cfRule>
    <cfRule type="cellIs" dxfId="3" priority="941" operator="equal">
      <formula>"NotPaid"</formula>
    </cfRule>
    <cfRule type="cellIs" dxfId="3" priority="959" operator="equal">
      <formula>"NotPaid"</formula>
    </cfRule>
    <cfRule type="cellIs" dxfId="3" priority="958" operator="equal">
      <formula>"NotPaid"</formula>
    </cfRule>
    <cfRule type="cellIs" dxfId="3" priority="956" operator="equal">
      <formula>"NotPaid"</formula>
    </cfRule>
    <cfRule type="cellIs" dxfId="3" priority="955" operator="equal">
      <formula>"NotPaid"</formula>
    </cfRule>
    <cfRule type="cellIs" dxfId="3" priority="954" operator="equal">
      <formula>"NotPaid"</formula>
    </cfRule>
    <cfRule type="cellIs" dxfId="3" priority="953" operator="equal">
      <formula>"NotPaid"</formula>
    </cfRule>
    <cfRule type="cellIs" dxfId="3" priority="940" operator="equal">
      <formula>"NotPaid"</formula>
    </cfRule>
    <cfRule type="cellIs" dxfId="3" priority="939" operator="equal">
      <formula>"NotPaid"</formula>
    </cfRule>
    <cfRule type="cellIs" dxfId="3" priority="938" operator="equal">
      <formula>"NotPaid"</formula>
    </cfRule>
    <cfRule type="cellIs" dxfId="3" priority="937" operator="equal">
      <formula>"NotPaid"</formula>
    </cfRule>
    <cfRule type="cellIs" dxfId="3" priority="936" operator="equal">
      <formula>"NotPaid"</formula>
    </cfRule>
    <cfRule type="cellIs" dxfId="3" priority="935" operator="equal">
      <formula>"NotPaid"</formula>
    </cfRule>
    <cfRule type="cellIs" dxfId="3" priority="934" operator="equal">
      <formula>"NotPaid"</formula>
    </cfRule>
    <cfRule type="cellIs" dxfId="3" priority="933" operator="equal">
      <formula>"NotPaid"</formula>
    </cfRule>
    <cfRule type="cellIs" dxfId="3" priority="932" operator="equal">
      <formula>"NotPaid"</formula>
    </cfRule>
    <cfRule type="cellIs" dxfId="3" priority="931" operator="equal">
      <formula>"NotPaid"</formula>
    </cfRule>
    <cfRule type="cellIs" dxfId="3" priority="930" operator="equal">
      <formula>"NotPaid"</formula>
    </cfRule>
    <cfRule type="cellIs" dxfId="3" priority="929" operator="equal">
      <formula>"NotPaid"</formula>
    </cfRule>
    <cfRule type="cellIs" dxfId="3" priority="928" operator="equal">
      <formula>"NotPaid"</formula>
    </cfRule>
    <cfRule type="cellIs" dxfId="3" priority="927" operator="equal">
      <formula>"NotPaid"</formula>
    </cfRule>
    <cfRule type="cellIs" dxfId="3" priority="926" operator="equal">
      <formula>"NotPaid"</formula>
    </cfRule>
    <cfRule type="cellIs" dxfId="3" priority="925" operator="equal">
      <formula>"NotPaid"</formula>
    </cfRule>
    <cfRule type="cellIs" dxfId="3" priority="924" operator="equal">
      <formula>"NotPaid"</formula>
    </cfRule>
    <cfRule type="cellIs" dxfId="3" priority="923" operator="equal">
      <formula>"NotPaid"</formula>
    </cfRule>
    <cfRule type="cellIs" dxfId="3" priority="922" operator="equal">
      <formula>"NotPaid"</formula>
    </cfRule>
    <cfRule type="cellIs" dxfId="3" priority="921" operator="equal">
      <formula>"NotPaid"</formula>
    </cfRule>
    <cfRule type="cellIs" dxfId="3" priority="920" operator="equal">
      <formula>"NotPaid"</formula>
    </cfRule>
    <cfRule type="cellIs" dxfId="3" priority="919" operator="equal">
      <formula>"NotPaid"</formula>
    </cfRule>
    <cfRule type="cellIs" dxfId="3" priority="918" operator="equal">
      <formula>"NotPaid"</formula>
    </cfRule>
    <cfRule type="cellIs" dxfId="3" priority="917" operator="equal">
      <formula>"NotPaid"</formula>
    </cfRule>
    <cfRule type="cellIs" dxfId="3" priority="916" operator="equal">
      <formula>"NotPaid"</formula>
    </cfRule>
    <cfRule type="cellIs" dxfId="3" priority="915" operator="equal">
      <formula>"NotPaid"</formula>
    </cfRule>
    <cfRule type="cellIs" dxfId="3" priority="914" operator="equal">
      <formula>"NotPaid"</formula>
    </cfRule>
  </conditionalFormatting>
  <conditionalFormatting sqref="AA41:AC41">
    <cfRule type="cellIs" dxfId="3" priority="775" operator="equal">
      <formula>"NotPaid"</formula>
    </cfRule>
  </conditionalFormatting>
  <conditionalFormatting sqref="AD41">
    <cfRule type="cellIs" dxfId="3" priority="3016" operator="equal">
      <formula>"NotPaid"</formula>
    </cfRule>
    <cfRule type="cellIs" dxfId="3" priority="3015" operator="equal">
      <formula>"NotPaid"</formula>
    </cfRule>
    <cfRule type="cellIs" dxfId="3" priority="3014" operator="equal">
      <formula>"NotPaid"</formula>
    </cfRule>
    <cfRule type="cellIs" dxfId="3" priority="3013" operator="equal">
      <formula>"NotPaid"</formula>
    </cfRule>
    <cfRule type="cellIs" dxfId="3" priority="3012" operator="equal">
      <formula>"NotPaid"</formula>
    </cfRule>
    <cfRule type="cellIs" dxfId="3" priority="3011" operator="equal">
      <formula>"NotPaid"</formula>
    </cfRule>
    <cfRule type="cellIs" dxfId="3" priority="3010" operator="equal">
      <formula>"NotPaid"</formula>
    </cfRule>
    <cfRule type="cellIs" dxfId="3" priority="3009" operator="equal">
      <formula>"NotPaid"</formula>
    </cfRule>
    <cfRule type="cellIs" dxfId="3" priority="3008" operator="equal">
      <formula>"NotPaid"</formula>
    </cfRule>
    <cfRule type="cellIs" dxfId="3" priority="3007" operator="equal">
      <formula>"NotPaid"</formula>
    </cfRule>
    <cfRule type="cellIs" dxfId="3" priority="3006" operator="equal">
      <formula>"NotPaid"</formula>
    </cfRule>
    <cfRule type="cellIs" dxfId="3" priority="3005" operator="equal">
      <formula>"NotPaid"</formula>
    </cfRule>
    <cfRule type="cellIs" dxfId="3" priority="3004" operator="equal">
      <formula>"NotPaid"</formula>
    </cfRule>
    <cfRule type="cellIs" dxfId="3" priority="3003" operator="equal">
      <formula>"NotPaid"</formula>
    </cfRule>
    <cfRule type="cellIs" dxfId="3" priority="3002" operator="equal">
      <formula>"NotPaid"</formula>
    </cfRule>
    <cfRule type="cellIs" dxfId="3" priority="3001" operator="equal">
      <formula>"NotPaid"</formula>
    </cfRule>
    <cfRule type="cellIs" dxfId="3" priority="3000" operator="equal">
      <formula>"NotPaid"</formula>
    </cfRule>
    <cfRule type="cellIs" dxfId="3" priority="2999" operator="equal">
      <formula>"NotPaid"</formula>
    </cfRule>
    <cfRule type="cellIs" dxfId="3" priority="2998" operator="equal">
      <formula>"NotPaid"</formula>
    </cfRule>
    <cfRule type="cellIs" dxfId="3" priority="2997" operator="equal">
      <formula>"NotPaid"</formula>
    </cfRule>
    <cfRule type="cellIs" dxfId="3" priority="2996" operator="equal">
      <formula>"NotPaid"</formula>
    </cfRule>
    <cfRule type="cellIs" dxfId="3" priority="2995" operator="equal">
      <formula>"NotPaid"</formula>
    </cfRule>
    <cfRule type="cellIs" dxfId="3" priority="2994" operator="equal">
      <formula>"NotPaid"</formula>
    </cfRule>
    <cfRule type="cellIs" dxfId="3" priority="2947" operator="equal">
      <formula>"NotPaid"</formula>
    </cfRule>
    <cfRule type="cellIs" dxfId="3" priority="2946" operator="equal">
      <formula>"NotPaid"</formula>
    </cfRule>
    <cfRule type="cellIs" dxfId="3" priority="2945" operator="equal">
      <formula>"NotPaid"</formula>
    </cfRule>
    <cfRule type="cellIs" dxfId="3" priority="2944" operator="equal">
      <formula>"NotPaid"</formula>
    </cfRule>
    <cfRule type="cellIs" dxfId="3" priority="2943" operator="equal">
      <formula>"NotPaid"</formula>
    </cfRule>
    <cfRule type="cellIs" dxfId="3" priority="2942" operator="equal">
      <formula>"NotPaid"</formula>
    </cfRule>
    <cfRule type="cellIs" dxfId="3" priority="2941" operator="equal">
      <formula>"NotPaid"</formula>
    </cfRule>
    <cfRule type="cellIs" dxfId="3" priority="2940" operator="equal">
      <formula>"NotPaid"</formula>
    </cfRule>
    <cfRule type="cellIs" dxfId="3" priority="2939" operator="equal">
      <formula>"NotPaid"</formula>
    </cfRule>
    <cfRule type="cellIs" dxfId="3" priority="2938" operator="equal">
      <formula>"NotPaid"</formula>
    </cfRule>
    <cfRule type="cellIs" dxfId="3" priority="2937" operator="equal">
      <formula>"NotPaid"</formula>
    </cfRule>
    <cfRule type="cellIs" dxfId="3" priority="2936" operator="equal">
      <formula>"NotPaid"</formula>
    </cfRule>
    <cfRule type="cellIs" dxfId="3" priority="2935" operator="equal">
      <formula>"NotPaid"</formula>
    </cfRule>
    <cfRule type="cellIs" dxfId="3" priority="2934" operator="equal">
      <formula>"NotPaid"</formula>
    </cfRule>
    <cfRule type="cellIs" dxfId="3" priority="2933" operator="equal">
      <formula>"NotPaid"</formula>
    </cfRule>
    <cfRule type="cellIs" dxfId="3" priority="2932" operator="equal">
      <formula>"NotPaid"</formula>
    </cfRule>
    <cfRule type="cellIs" dxfId="3" priority="2931" operator="equal">
      <formula>"NotPaid"</formula>
    </cfRule>
    <cfRule type="cellIs" dxfId="3" priority="2930" operator="equal">
      <formula>"NotPaid"</formula>
    </cfRule>
    <cfRule type="cellIs" dxfId="3" priority="2929" operator="equal">
      <formula>"NotPaid"</formula>
    </cfRule>
    <cfRule type="cellIs" dxfId="3" priority="2928" operator="equal">
      <formula>"NotPaid"</formula>
    </cfRule>
    <cfRule type="cellIs" dxfId="3" priority="2927" operator="equal">
      <formula>"NotPaid"</formula>
    </cfRule>
    <cfRule type="cellIs" dxfId="3" priority="2926" operator="equal">
      <formula>"NotPaid"</formula>
    </cfRule>
    <cfRule type="cellIs" dxfId="3" priority="2925" operator="equal">
      <formula>"NotPaid"</formula>
    </cfRule>
  </conditionalFormatting>
  <conditionalFormatting sqref="AK41:AL41">
    <cfRule type="expression" dxfId="5" priority="3333" stopIfTrue="1">
      <formula>AK80="not paid"</formula>
    </cfRule>
    <cfRule type="expression" dxfId="7" priority="3334" stopIfTrue="1">
      <formula>OtherSubjects!AK61="not paid"</formula>
    </cfRule>
  </conditionalFormatting>
  <conditionalFormatting sqref="AO41:AQ41">
    <cfRule type="expression" dxfId="7" priority="3338" stopIfTrue="1">
      <formula>Maths!AO24="not paid"</formula>
    </cfRule>
  </conditionalFormatting>
  <conditionalFormatting sqref="H42:O42">
    <cfRule type="cellIs" dxfId="3" priority="12258" operator="equal">
      <formula>"NotPaid"</formula>
    </cfRule>
    <cfRule type="cellIs" dxfId="3" priority="12113" operator="equal">
      <formula>"NotPaid"</formula>
    </cfRule>
    <cfRule type="cellIs" dxfId="3" priority="12110" operator="equal">
      <formula>"NotPaid"</formula>
    </cfRule>
    <cfRule type="cellIs" dxfId="3" priority="12097" operator="equal">
      <formula>"NotPaid"</formula>
    </cfRule>
    <cfRule type="cellIs" dxfId="3" priority="12089" operator="equal">
      <formula>"NotPaid"</formula>
    </cfRule>
    <cfRule type="cellIs" dxfId="3" priority="12079" operator="equal">
      <formula>"NotPaid"</formula>
    </cfRule>
  </conditionalFormatting>
  <conditionalFormatting sqref="P42">
    <cfRule type="cellIs" dxfId="3" priority="156" operator="equal">
      <formula>"NotPaid"</formula>
    </cfRule>
  </conditionalFormatting>
  <conditionalFormatting sqref="R42">
    <cfRule type="cellIs" dxfId="3" priority="154" operator="equal">
      <formula>"NotPaid"</formula>
    </cfRule>
  </conditionalFormatting>
  <conditionalFormatting sqref="S42:T42">
    <cfRule type="cellIs" dxfId="3" priority="155" operator="equal">
      <formula>"NotPaid"</formula>
    </cfRule>
  </conditionalFormatting>
  <conditionalFormatting sqref="U42:AB42">
    <cfRule type="cellIs" dxfId="3" priority="148" operator="equal">
      <formula>"NotPaid"</formula>
    </cfRule>
    <cfRule type="cellIs" dxfId="3" priority="147" operator="equal">
      <formula>"NotPaid"</formula>
    </cfRule>
    <cfRule type="cellIs" dxfId="3" priority="146" operator="equal">
      <formula>"NotPaid"</formula>
    </cfRule>
    <cfRule type="cellIs" dxfId="3" priority="145" operator="equal">
      <formula>"NotPaid"</formula>
    </cfRule>
    <cfRule type="cellIs" dxfId="3" priority="144" operator="equal">
      <formula>"NotPaid"</formula>
    </cfRule>
  </conditionalFormatting>
  <conditionalFormatting sqref="AC42">
    <cfRule type="cellIs" dxfId="3" priority="153" operator="equal">
      <formula>"NotPaid"</formula>
    </cfRule>
    <cfRule type="cellIs" dxfId="3" priority="152" operator="equal">
      <formula>"NotPaid"</formula>
    </cfRule>
    <cfRule type="cellIs" dxfId="3" priority="151" operator="equal">
      <formula>"NotPaid"</formula>
    </cfRule>
    <cfRule type="cellIs" dxfId="3" priority="150" operator="equal">
      <formula>"NotPaid"</formula>
    </cfRule>
    <cfRule type="cellIs" dxfId="3" priority="149" operator="equal">
      <formula>"NotPaid"</formula>
    </cfRule>
  </conditionalFormatting>
  <conditionalFormatting sqref="H43:O43">
    <cfRule type="cellIs" dxfId="3" priority="12261" operator="equal">
      <formula>"NotPaid"</formula>
    </cfRule>
    <cfRule type="cellIs" dxfId="3" priority="12257" operator="equal">
      <formula>"NotPaid"</formula>
    </cfRule>
    <cfRule type="cellIs" dxfId="3" priority="12247" operator="equal">
      <formula>"NotPaid"</formula>
    </cfRule>
    <cfRule type="cellIs" dxfId="3" priority="12237" operator="equal">
      <formula>"NotPaid"</formula>
    </cfRule>
    <cfRule type="cellIs" dxfId="3" priority="12228" operator="equal">
      <formula>"NotPaid"</formula>
    </cfRule>
    <cfRule type="cellIs" dxfId="3" priority="12112" operator="equal">
      <formula>"NotPaid"</formula>
    </cfRule>
    <cfRule type="cellIs" dxfId="3" priority="12098" operator="equal">
      <formula>"NotPaid"</formula>
    </cfRule>
    <cfRule type="cellIs" dxfId="3" priority="12096" operator="equal">
      <formula>"NotPaid"</formula>
    </cfRule>
    <cfRule type="cellIs" dxfId="3" priority="12080" operator="equal">
      <formula>"NotPaid"</formula>
    </cfRule>
    <cfRule type="cellIs" dxfId="3" priority="12078" operator="equal">
      <formula>"NotPaid"</formula>
    </cfRule>
    <cfRule type="cellIs" dxfId="3" priority="12077" operator="equal">
      <formula>"NotPaid"</formula>
    </cfRule>
    <cfRule type="cellIs" dxfId="3" priority="12076" operator="equal">
      <formula>"NotPaid"</formula>
    </cfRule>
    <cfRule type="cellIs" dxfId="3" priority="12052" operator="equal">
      <formula>"NotPaid"</formula>
    </cfRule>
    <cfRule type="cellIs" dxfId="3" priority="12040" operator="equal">
      <formula>"NotPaid"</formula>
    </cfRule>
    <cfRule type="cellIs" dxfId="3" priority="12032" operator="equal">
      <formula>"NotPaid"</formula>
    </cfRule>
    <cfRule type="cellIs" dxfId="3" priority="12031" operator="equal">
      <formula>"NotPaid"</formula>
    </cfRule>
    <cfRule type="cellIs" dxfId="3" priority="12030" operator="equal">
      <formula>"NotPaid"</formula>
    </cfRule>
  </conditionalFormatting>
  <conditionalFormatting sqref="L43:O43">
    <cfRule type="cellIs" dxfId="3" priority="12259" operator="equal">
      <formula>"NotPaid"</formula>
    </cfRule>
    <cfRule type="cellIs" dxfId="3" priority="12256" operator="equal">
      <formula>"NotPaid"</formula>
    </cfRule>
    <cfRule type="cellIs" dxfId="3" priority="12245" operator="equal">
      <formula>"NotPaid"</formula>
    </cfRule>
  </conditionalFormatting>
  <conditionalFormatting sqref="O43">
    <cfRule type="cellIs" dxfId="3" priority="12100" operator="equal">
      <formula>"NotPaid"</formula>
    </cfRule>
    <cfRule type="cellIs" dxfId="3" priority="12099" operator="equal">
      <formula>"NotPaid"</formula>
    </cfRule>
    <cfRule type="cellIs" dxfId="3" priority="12082" operator="equal">
      <formula>"NotPaid"</formula>
    </cfRule>
    <cfRule type="cellIs" dxfId="3" priority="12081" operator="equal">
      <formula>"NotPaid"</formula>
    </cfRule>
    <cfRule type="cellIs" dxfId="3" priority="12053" operator="equal">
      <formula>"NotPaid"</formula>
    </cfRule>
    <cfRule type="cellIs" dxfId="3" priority="12042" operator="equal">
      <formula>"NotPaid"</formula>
    </cfRule>
    <cfRule type="cellIs" dxfId="3" priority="12041" operator="equal">
      <formula>"NotPaid"</formula>
    </cfRule>
    <cfRule type="cellIs" dxfId="3" priority="12033" operator="equal">
      <formula>"NotPaid"</formula>
    </cfRule>
  </conditionalFormatting>
  <conditionalFormatting sqref="R44">
    <cfRule type="cellIs" dxfId="3" priority="311" operator="equal">
      <formula>"NotPaid"</formula>
    </cfRule>
    <cfRule type="cellIs" dxfId="3" priority="310" operator="equal">
      <formula>"NotPaid"</formula>
    </cfRule>
    <cfRule type="cellIs" dxfId="3" priority="309" operator="equal">
      <formula>"NotPaid"</formula>
    </cfRule>
    <cfRule type="cellIs" dxfId="3" priority="308" operator="equal">
      <formula>"NotPaid"</formula>
    </cfRule>
    <cfRule type="cellIs" dxfId="3" priority="307" operator="equal">
      <formula>"NotPaid"</formula>
    </cfRule>
  </conditionalFormatting>
  <conditionalFormatting sqref="S44:AB44">
    <cfRule type="cellIs" dxfId="3" priority="316" operator="equal">
      <formula>"NotPaid"</formula>
    </cfRule>
    <cfRule type="cellIs" dxfId="3" priority="315" operator="equal">
      <formula>"NotPaid"</formula>
    </cfRule>
    <cfRule type="cellIs" dxfId="3" priority="314" operator="equal">
      <formula>"NotPaid"</formula>
    </cfRule>
    <cfRule type="cellIs" dxfId="3" priority="313" operator="equal">
      <formula>"NotPaid"</formula>
    </cfRule>
    <cfRule type="cellIs" dxfId="3" priority="312" operator="equal">
      <formula>"NotPaid"</formula>
    </cfRule>
  </conditionalFormatting>
  <conditionalFormatting sqref="AD44">
    <cfRule type="cellIs" dxfId="3" priority="3284" operator="equal">
      <formula>"NotPaid"</formula>
    </cfRule>
    <cfRule type="cellIs" dxfId="3" priority="3276" operator="equal">
      <formula>"NotPaid"</formula>
    </cfRule>
    <cfRule type="cellIs" dxfId="3" priority="3198" operator="equal">
      <formula>"NotPaid"</formula>
    </cfRule>
    <cfRule type="cellIs" dxfId="3" priority="3190" operator="equal">
      <formula>"NotPaid"</formula>
    </cfRule>
  </conditionalFormatting>
  <conditionalFormatting sqref="AK44">
    <cfRule type="expression" dxfId="5" priority="4354" stopIfTrue="1">
      <formula>AK44="not paid"</formula>
    </cfRule>
  </conditionalFormatting>
  <conditionalFormatting sqref="AD45">
    <cfRule type="cellIs" dxfId="3" priority="3278" operator="equal">
      <formula>"NotPaid"</formula>
    </cfRule>
    <cfRule type="cellIs" dxfId="3" priority="3266" operator="equal">
      <formula>"NotPaid"</formula>
    </cfRule>
    <cfRule type="cellIs" dxfId="3" priority="3260" operator="equal">
      <formula>"NotPaid"</formula>
    </cfRule>
    <cfRule type="cellIs" dxfId="3" priority="3246" operator="equal">
      <formula>"NotPaid"</formula>
    </cfRule>
    <cfRule type="cellIs" dxfId="3" priority="3237" operator="equal">
      <formula>"NotPaid"</formula>
    </cfRule>
    <cfRule type="cellIs" dxfId="3" priority="3233" operator="equal">
      <formula>"NotPaid"</formula>
    </cfRule>
    <cfRule type="cellIs" dxfId="3" priority="3228" operator="equal">
      <formula>"NotPaid"</formula>
    </cfRule>
    <cfRule type="cellIs" dxfId="3" priority="3180" operator="equal">
      <formula>"NotPaid"</formula>
    </cfRule>
    <cfRule type="cellIs" dxfId="3" priority="3169" operator="equal">
      <formula>"NotPaid"</formula>
    </cfRule>
    <cfRule type="cellIs" dxfId="3" priority="3153" operator="equal">
      <formula>"NotPaid"</formula>
    </cfRule>
    <cfRule type="cellIs" dxfId="3" priority="3146" operator="equal">
      <formula>"NotPaid"</formula>
    </cfRule>
    <cfRule type="cellIs" dxfId="3" priority="3140" operator="equal">
      <formula>"NotPaid"</formula>
    </cfRule>
    <cfRule type="cellIs" dxfId="3" priority="3115" operator="equal">
      <formula>"NotPaid"</formula>
    </cfRule>
    <cfRule type="cellIs" dxfId="3" priority="3104" operator="equal">
      <formula>"NotPaid"</formula>
    </cfRule>
    <cfRule type="cellIs" dxfId="3" priority="3095" operator="equal">
      <formula>"NotPaid"</formula>
    </cfRule>
    <cfRule type="cellIs" dxfId="3" priority="3089" operator="equal">
      <formula>"NotPaid"</formula>
    </cfRule>
    <cfRule type="cellIs" dxfId="3" priority="3084" operator="equal">
      <formula>"NotPaid"</formula>
    </cfRule>
    <cfRule type="cellIs" dxfId="3" priority="3057" operator="equal">
      <formula>"NotPaid"</formula>
    </cfRule>
    <cfRule type="cellIs" dxfId="3" priority="3056" operator="equal">
      <formula>"NotPaid"</formula>
    </cfRule>
    <cfRule type="cellIs" dxfId="3" priority="3040" operator="equal">
      <formula>"NotPaid"</formula>
    </cfRule>
    <cfRule type="cellIs" dxfId="3" priority="3029" operator="equal">
      <formula>"NotPaid"</formula>
    </cfRule>
  </conditionalFormatting>
  <conditionalFormatting sqref="AE45">
    <cfRule type="expression" dxfId="5" priority="4322" stopIfTrue="1">
      <formula>AE45="NotPaid"</formula>
    </cfRule>
  </conditionalFormatting>
  <conditionalFormatting sqref="AL45:AM45">
    <cfRule type="expression" dxfId="5" priority="4359" stopIfTrue="1">
      <formula>AL45="not paid"</formula>
    </cfRule>
  </conditionalFormatting>
  <conditionalFormatting sqref="AN45:AQ45">
    <cfRule type="expression" dxfId="5" priority="4349" stopIfTrue="1">
      <formula>AN45="NotPaid"</formula>
    </cfRule>
  </conditionalFormatting>
  <conditionalFormatting sqref="D46:O46">
    <cfRule type="cellIs" dxfId="3" priority="7014" operator="equal">
      <formula>"NotPaid"</formula>
    </cfRule>
    <cfRule type="cellIs" dxfId="3" priority="6942" operator="equal">
      <formula>"NotPaid"</formula>
    </cfRule>
    <cfRule type="cellIs" dxfId="3" priority="6897" operator="equal">
      <formula>"NotPaid"</formula>
    </cfRule>
    <cfRule type="cellIs" dxfId="3" priority="6776" operator="equal">
      <formula>"NotPaid"</formula>
    </cfRule>
    <cfRule type="cellIs" dxfId="3" priority="6704" operator="equal">
      <formula>"NotPaid"</formula>
    </cfRule>
    <cfRule type="cellIs" dxfId="3" priority="6659" operator="equal">
      <formula>"NotPaid"</formula>
    </cfRule>
  </conditionalFormatting>
  <conditionalFormatting sqref="D46">
    <cfRule type="cellIs" dxfId="3" priority="7005" operator="equal">
      <formula>"NotPaid"</formula>
    </cfRule>
    <cfRule type="cellIs" dxfId="3" priority="7004" operator="equal">
      <formula>"NotPaid"</formula>
    </cfRule>
    <cfRule type="cellIs" dxfId="3" priority="7003" operator="equal">
      <formula>"NotPaid"</formula>
    </cfRule>
    <cfRule type="cellIs" dxfId="3" priority="7001" operator="equal">
      <formula>"NotPaid"</formula>
    </cfRule>
    <cfRule type="cellIs" dxfId="3" priority="7000" operator="equal">
      <formula>"NotPaid"</formula>
    </cfRule>
    <cfRule type="cellIs" dxfId="3" priority="6999" operator="equal">
      <formula>"NotPaid"</formula>
    </cfRule>
    <cfRule type="cellIs" dxfId="3" priority="6990" operator="equal">
      <formula>"NotPaid"</formula>
    </cfRule>
    <cfRule type="cellIs" dxfId="3" priority="6989" operator="equal">
      <formula>"NotPaid"</formula>
    </cfRule>
    <cfRule type="cellIs" dxfId="3" priority="6988" operator="equal">
      <formula>"NotPaid"</formula>
    </cfRule>
    <cfRule type="cellIs" dxfId="3" priority="6986" operator="equal">
      <formula>"NotPaid"</formula>
    </cfRule>
    <cfRule type="cellIs" dxfId="3" priority="6985" operator="equal">
      <formula>"NotPaid"</formula>
    </cfRule>
    <cfRule type="cellIs" dxfId="3" priority="6984" operator="equal">
      <formula>"NotPaid"</formula>
    </cfRule>
    <cfRule type="cellIs" dxfId="3" priority="6977" operator="equal">
      <formula>"NotPaid"</formula>
    </cfRule>
    <cfRule type="cellIs" dxfId="3" priority="6976" operator="equal">
      <formula>"NotPaid"</formula>
    </cfRule>
    <cfRule type="cellIs" dxfId="3" priority="6975" operator="equal">
      <formula>"NotPaid"</formula>
    </cfRule>
    <cfRule type="cellIs" dxfId="3" priority="6960" operator="equal">
      <formula>"NotPaid"</formula>
    </cfRule>
    <cfRule type="cellIs" dxfId="3" priority="6959" operator="equal">
      <formula>"NotPaid"</formula>
    </cfRule>
    <cfRule type="cellIs" dxfId="3" priority="6958" operator="equal">
      <formula>"NotPaid"</formula>
    </cfRule>
    <cfRule type="cellIs" dxfId="3" priority="6948" operator="equal">
      <formula>"NotPaid"</formula>
    </cfRule>
    <cfRule type="cellIs" dxfId="3" priority="6947" operator="equal">
      <formula>"NotPaid"</formula>
    </cfRule>
    <cfRule type="cellIs" dxfId="3" priority="6946" operator="equal">
      <formula>"NotPaid"</formula>
    </cfRule>
    <cfRule type="cellIs" dxfId="3" priority="6933" operator="equal">
      <formula>"NotPaid"</formula>
    </cfRule>
    <cfRule type="cellIs" dxfId="3" priority="6932" operator="equal">
      <formula>"NotPaid"</formula>
    </cfRule>
    <cfRule type="cellIs" dxfId="3" priority="6931" operator="equal">
      <formula>"NotPaid"</formula>
    </cfRule>
    <cfRule type="cellIs" dxfId="3" priority="6921" operator="equal">
      <formula>"NotPaid"</formula>
    </cfRule>
    <cfRule type="cellIs" dxfId="3" priority="6920" operator="equal">
      <formula>"NotPaid"</formula>
    </cfRule>
    <cfRule type="cellIs" dxfId="3" priority="6919" operator="equal">
      <formula>"NotPaid"</formula>
    </cfRule>
    <cfRule type="cellIs" dxfId="3" priority="6917" operator="equal">
      <formula>"NotPaid"</formula>
    </cfRule>
    <cfRule type="cellIs" dxfId="3" priority="6916" operator="equal">
      <formula>"NotPaid"</formula>
    </cfRule>
    <cfRule type="cellIs" dxfId="3" priority="6915" operator="equal">
      <formula>"NotPaid"</formula>
    </cfRule>
    <cfRule type="cellIs" dxfId="3" priority="6888" operator="equal">
      <formula>"NotPaid"</formula>
    </cfRule>
    <cfRule type="cellIs" dxfId="3" priority="6887" operator="equal">
      <formula>"NotPaid"</formula>
    </cfRule>
    <cfRule type="cellIs" dxfId="3" priority="6886" operator="equal">
      <formula>"NotPaid"</formula>
    </cfRule>
    <cfRule type="cellIs" dxfId="3" priority="6876" operator="equal">
      <formula>"NotPaid"</formula>
    </cfRule>
    <cfRule type="cellIs" dxfId="3" priority="6875" operator="equal">
      <formula>"NotPaid"</formula>
    </cfRule>
    <cfRule type="cellIs" dxfId="3" priority="6874" operator="equal">
      <formula>"NotPaid"</formula>
    </cfRule>
    <cfRule type="cellIs" dxfId="3" priority="6865" operator="equal">
      <formula>"NotPaid"</formula>
    </cfRule>
    <cfRule type="cellIs" dxfId="3" priority="6864" operator="equal">
      <formula>"NotPaid"</formula>
    </cfRule>
    <cfRule type="cellIs" dxfId="3" priority="6863" operator="equal">
      <formula>"NotPaid"</formula>
    </cfRule>
    <cfRule type="cellIs" dxfId="3" priority="6854" operator="equal">
      <formula>"NotPaid"</formula>
    </cfRule>
    <cfRule type="cellIs" dxfId="3" priority="6853" operator="equal">
      <formula>"NotPaid"</formula>
    </cfRule>
    <cfRule type="cellIs" dxfId="3" priority="6852" operator="equal">
      <formula>"NotPaid"</formula>
    </cfRule>
    <cfRule type="cellIs" dxfId="3" priority="6842" operator="equal">
      <formula>"NotPaid"</formula>
    </cfRule>
    <cfRule type="cellIs" dxfId="3" priority="6841" operator="equal">
      <formula>"NotPaid"</formula>
    </cfRule>
    <cfRule type="cellIs" dxfId="3" priority="6840" operator="equal">
      <formula>"NotPaid"</formula>
    </cfRule>
    <cfRule type="cellIs" dxfId="3" priority="6838" operator="equal">
      <formula>"NotPaid"</formula>
    </cfRule>
    <cfRule type="cellIs" dxfId="3" priority="6837" operator="equal">
      <formula>"NotPaid"</formula>
    </cfRule>
    <cfRule type="cellIs" dxfId="3" priority="6836" operator="equal">
      <formula>"NotPaid"</formula>
    </cfRule>
    <cfRule type="cellIs" dxfId="3" priority="6828" operator="equal">
      <formula>"NotPaid"</formula>
    </cfRule>
    <cfRule type="cellIs" dxfId="3" priority="6827" operator="equal">
      <formula>"NotPaid"</formula>
    </cfRule>
    <cfRule type="cellIs" dxfId="3" priority="6826" operator="equal">
      <formula>"NotPaid"</formula>
    </cfRule>
    <cfRule type="cellIs" dxfId="3" priority="6817" operator="equal">
      <formula>"NotPaid"</formula>
    </cfRule>
    <cfRule type="cellIs" dxfId="3" priority="6816" operator="equal">
      <formula>"NotPaid"</formula>
    </cfRule>
    <cfRule type="cellIs" dxfId="3" priority="6815" operator="equal">
      <formula>"NotPaid"</formula>
    </cfRule>
    <cfRule type="cellIs" dxfId="3" priority="6806" operator="equal">
      <formula>"NotPaid"</formula>
    </cfRule>
    <cfRule type="cellIs" dxfId="3" priority="6805" operator="equal">
      <formula>"NotPaid"</formula>
    </cfRule>
    <cfRule type="cellIs" dxfId="3" priority="6804" operator="equal">
      <formula>"NotPaid"</formula>
    </cfRule>
    <cfRule type="cellIs" dxfId="3" priority="6794" operator="equal">
      <formula>"NotPaid"</formula>
    </cfRule>
    <cfRule type="cellIs" dxfId="3" priority="6793" operator="equal">
      <formula>"NotPaid"</formula>
    </cfRule>
    <cfRule type="cellIs" dxfId="3" priority="6792" operator="equal">
      <formula>"NotPaid"</formula>
    </cfRule>
    <cfRule type="cellIs" dxfId="3" priority="6782" operator="equal">
      <formula>"NotPaid"</formula>
    </cfRule>
    <cfRule type="cellIs" dxfId="3" priority="6781" operator="equal">
      <formula>"NotPaid"</formula>
    </cfRule>
    <cfRule type="cellIs" dxfId="3" priority="6780" operator="equal">
      <formula>"NotPaid"</formula>
    </cfRule>
    <cfRule type="cellIs" dxfId="3" priority="6767" operator="equal">
      <formula>"NotPaid"</formula>
    </cfRule>
    <cfRule type="cellIs" dxfId="3" priority="6766" operator="equal">
      <formula>"NotPaid"</formula>
    </cfRule>
    <cfRule type="cellIs" dxfId="3" priority="6765" operator="equal">
      <formula>"NotPaid"</formula>
    </cfRule>
    <cfRule type="cellIs" dxfId="3" priority="6763" operator="equal">
      <formula>"NotPaid"</formula>
    </cfRule>
    <cfRule type="cellIs" dxfId="3" priority="6762" operator="equal">
      <formula>"NotPaid"</formula>
    </cfRule>
    <cfRule type="cellIs" dxfId="3" priority="6761" operator="equal">
      <formula>"NotPaid"</formula>
    </cfRule>
    <cfRule type="cellIs" dxfId="3" priority="6752" operator="equal">
      <formula>"NotPaid"</formula>
    </cfRule>
    <cfRule type="cellIs" dxfId="3" priority="6751" operator="equal">
      <formula>"NotPaid"</formula>
    </cfRule>
    <cfRule type="cellIs" dxfId="3" priority="6750" operator="equal">
      <formula>"NotPaid"</formula>
    </cfRule>
    <cfRule type="cellIs" dxfId="3" priority="6748" operator="equal">
      <formula>"NotPaid"</formula>
    </cfRule>
    <cfRule type="cellIs" dxfId="3" priority="6747" operator="equal">
      <formula>"NotPaid"</formula>
    </cfRule>
    <cfRule type="cellIs" dxfId="3" priority="6746" operator="equal">
      <formula>"NotPaid"</formula>
    </cfRule>
    <cfRule type="cellIs" dxfId="3" priority="6739" operator="equal">
      <formula>"NotPaid"</formula>
    </cfRule>
    <cfRule type="cellIs" dxfId="3" priority="6738" operator="equal">
      <formula>"NotPaid"</formula>
    </cfRule>
    <cfRule type="cellIs" dxfId="3" priority="6737" operator="equal">
      <formula>"NotPaid"</formula>
    </cfRule>
    <cfRule type="cellIs" dxfId="3" priority="6722" operator="equal">
      <formula>"NotPaid"</formula>
    </cfRule>
    <cfRule type="cellIs" dxfId="3" priority="6721" operator="equal">
      <formula>"NotPaid"</formula>
    </cfRule>
    <cfRule type="cellIs" dxfId="3" priority="6720" operator="equal">
      <formula>"NotPaid"</formula>
    </cfRule>
    <cfRule type="cellIs" dxfId="3" priority="6710" operator="equal">
      <formula>"NotPaid"</formula>
    </cfRule>
    <cfRule type="cellIs" dxfId="3" priority="6709" operator="equal">
      <formula>"NotPaid"</formula>
    </cfRule>
    <cfRule type="cellIs" dxfId="3" priority="6708" operator="equal">
      <formula>"NotPaid"</formula>
    </cfRule>
    <cfRule type="cellIs" dxfId="3" priority="6695" operator="equal">
      <formula>"NotPaid"</formula>
    </cfRule>
    <cfRule type="cellIs" dxfId="3" priority="6694" operator="equal">
      <formula>"NotPaid"</formula>
    </cfRule>
    <cfRule type="cellIs" dxfId="3" priority="6693" operator="equal">
      <formula>"NotPaid"</formula>
    </cfRule>
    <cfRule type="cellIs" dxfId="3" priority="6683" operator="equal">
      <formula>"NotPaid"</formula>
    </cfRule>
    <cfRule type="cellIs" dxfId="3" priority="6682" operator="equal">
      <formula>"NotPaid"</formula>
    </cfRule>
    <cfRule type="cellIs" dxfId="3" priority="6681" operator="equal">
      <formula>"NotPaid"</formula>
    </cfRule>
    <cfRule type="cellIs" dxfId="3" priority="6679" operator="equal">
      <formula>"NotPaid"</formula>
    </cfRule>
    <cfRule type="cellIs" dxfId="3" priority="6678" operator="equal">
      <formula>"NotPaid"</formula>
    </cfRule>
    <cfRule type="cellIs" dxfId="3" priority="6677" operator="equal">
      <formula>"NotPaid"</formula>
    </cfRule>
    <cfRule type="cellIs" dxfId="3" priority="6650" operator="equal">
      <formula>"NotPaid"</formula>
    </cfRule>
    <cfRule type="cellIs" dxfId="3" priority="6649" operator="equal">
      <formula>"NotPaid"</formula>
    </cfRule>
    <cfRule type="cellIs" dxfId="3" priority="6648" operator="equal">
      <formula>"NotPaid"</formula>
    </cfRule>
    <cfRule type="cellIs" dxfId="3" priority="6638" operator="equal">
      <formula>"NotPaid"</formula>
    </cfRule>
    <cfRule type="cellIs" dxfId="3" priority="6637" operator="equal">
      <formula>"NotPaid"</formula>
    </cfRule>
    <cfRule type="cellIs" dxfId="3" priority="6636" operator="equal">
      <formula>"NotPaid"</formula>
    </cfRule>
    <cfRule type="cellIs" dxfId="3" priority="6627" operator="equal">
      <formula>"NotPaid"</formula>
    </cfRule>
    <cfRule type="cellIs" dxfId="3" priority="6626" operator="equal">
      <formula>"NotPaid"</formula>
    </cfRule>
    <cfRule type="cellIs" dxfId="3" priority="6625" operator="equal">
      <formula>"NotPaid"</formula>
    </cfRule>
    <cfRule type="cellIs" dxfId="3" priority="6616" operator="equal">
      <formula>"NotPaid"</formula>
    </cfRule>
    <cfRule type="cellIs" dxfId="3" priority="6615" operator="equal">
      <formula>"NotPaid"</formula>
    </cfRule>
    <cfRule type="cellIs" dxfId="3" priority="6614" operator="equal">
      <formula>"NotPaid"</formula>
    </cfRule>
    <cfRule type="cellIs" dxfId="3" priority="6604" operator="equal">
      <formula>"NotPaid"</formula>
    </cfRule>
    <cfRule type="cellIs" dxfId="3" priority="6603" operator="equal">
      <formula>"NotPaid"</formula>
    </cfRule>
    <cfRule type="cellIs" dxfId="3" priority="6602" operator="equal">
      <formula>"NotPaid"</formula>
    </cfRule>
    <cfRule type="cellIs" dxfId="3" priority="6600" operator="equal">
      <formula>"NotPaid"</formula>
    </cfRule>
    <cfRule type="cellIs" dxfId="3" priority="6599" operator="equal">
      <formula>"NotPaid"</formula>
    </cfRule>
    <cfRule type="cellIs" dxfId="3" priority="6598" operator="equal">
      <formula>"NotPaid"</formula>
    </cfRule>
    <cfRule type="cellIs" dxfId="3" priority="6590" operator="equal">
      <formula>"NotPaid"</formula>
    </cfRule>
    <cfRule type="cellIs" dxfId="3" priority="6589" operator="equal">
      <formula>"NotPaid"</formula>
    </cfRule>
    <cfRule type="cellIs" dxfId="3" priority="6588" operator="equal">
      <formula>"NotPaid"</formula>
    </cfRule>
    <cfRule type="cellIs" dxfId="3" priority="6579" operator="equal">
      <formula>"NotPaid"</formula>
    </cfRule>
    <cfRule type="cellIs" dxfId="3" priority="6578" operator="equal">
      <formula>"NotPaid"</formula>
    </cfRule>
    <cfRule type="cellIs" dxfId="3" priority="6577" operator="equal">
      <formula>"NotPaid"</formula>
    </cfRule>
    <cfRule type="cellIs" dxfId="3" priority="6568" operator="equal">
      <formula>"NotPaid"</formula>
    </cfRule>
    <cfRule type="cellIs" dxfId="3" priority="6567" operator="equal">
      <formula>"NotPaid"</formula>
    </cfRule>
    <cfRule type="cellIs" dxfId="3" priority="6566" operator="equal">
      <formula>"NotPaid"</formula>
    </cfRule>
    <cfRule type="cellIs" dxfId="3" priority="6556" operator="equal">
      <formula>"NotPaid"</formula>
    </cfRule>
    <cfRule type="cellIs" dxfId="3" priority="6555" operator="equal">
      <formula>"NotPaid"</formula>
    </cfRule>
    <cfRule type="cellIs" dxfId="3" priority="6554" operator="equal">
      <formula>"NotPaid"</formula>
    </cfRule>
    <cfRule type="cellIs" dxfId="3" priority="6544" operator="equal">
      <formula>"NotPaid"</formula>
    </cfRule>
    <cfRule type="cellIs" dxfId="3" priority="6543" operator="equal">
      <formula>"NotPaid"</formula>
    </cfRule>
    <cfRule type="cellIs" dxfId="3" priority="6542" operator="equal">
      <formula>"NotPaid"</formula>
    </cfRule>
  </conditionalFormatting>
  <conditionalFormatting sqref="D46:E46">
    <cfRule type="cellIs" dxfId="3" priority="6982" operator="equal">
      <formula>"NotPaid"</formula>
    </cfRule>
    <cfRule type="cellIs" dxfId="3" priority="6981" operator="equal">
      <formula>"NotPaid"</formula>
    </cfRule>
    <cfRule type="cellIs" dxfId="3" priority="6980" operator="equal">
      <formula>"NotPaid"</formula>
    </cfRule>
    <cfRule type="cellIs" dxfId="3" priority="6973" operator="equal">
      <formula>"NotPaid"</formula>
    </cfRule>
    <cfRule type="cellIs" dxfId="3" priority="6972" operator="equal">
      <formula>"NotPaid"</formula>
    </cfRule>
    <cfRule type="cellIs" dxfId="3" priority="6971" operator="equal">
      <formula>"NotPaid"</formula>
    </cfRule>
    <cfRule type="cellIs" dxfId="3" priority="6913" operator="equal">
      <formula>"NotPaid"</formula>
    </cfRule>
    <cfRule type="cellIs" dxfId="3" priority="6912" operator="equal">
      <formula>"NotPaid"</formula>
    </cfRule>
    <cfRule type="cellIs" dxfId="3" priority="6911" operator="equal">
      <formula>"NotPaid"</formula>
    </cfRule>
    <cfRule type="cellIs" dxfId="3" priority="6744" operator="equal">
      <formula>"NotPaid"</formula>
    </cfRule>
    <cfRule type="cellIs" dxfId="3" priority="6743" operator="equal">
      <formula>"NotPaid"</formula>
    </cfRule>
    <cfRule type="cellIs" dxfId="3" priority="6742" operator="equal">
      <formula>"NotPaid"</formula>
    </cfRule>
    <cfRule type="cellIs" dxfId="3" priority="6735" operator="equal">
      <formula>"NotPaid"</formula>
    </cfRule>
    <cfRule type="cellIs" dxfId="3" priority="6734" operator="equal">
      <formula>"NotPaid"</formula>
    </cfRule>
    <cfRule type="cellIs" dxfId="3" priority="6733" operator="equal">
      <formula>"NotPaid"</formula>
    </cfRule>
    <cfRule type="cellIs" dxfId="3" priority="6675" operator="equal">
      <formula>"NotPaid"</formula>
    </cfRule>
    <cfRule type="cellIs" dxfId="3" priority="6674" operator="equal">
      <formula>"NotPaid"</formula>
    </cfRule>
    <cfRule type="cellIs" dxfId="3" priority="6673" operator="equal">
      <formula>"NotPaid"</formula>
    </cfRule>
  </conditionalFormatting>
  <conditionalFormatting sqref="E46">
    <cfRule type="cellIs" dxfId="3" priority="7013" operator="equal">
      <formula>"NotPaid"</formula>
    </cfRule>
    <cfRule type="cellIs" dxfId="3" priority="7012" operator="equal">
      <formula>"NotPaid"</formula>
    </cfRule>
    <cfRule type="cellIs" dxfId="3" priority="7011" operator="equal">
      <formula>"NotPaid"</formula>
    </cfRule>
    <cfRule type="cellIs" dxfId="3" priority="6998" operator="equal">
      <formula>"NotPaid"</formula>
    </cfRule>
    <cfRule type="cellIs" dxfId="3" priority="6997" operator="equal">
      <formula>"NotPaid"</formula>
    </cfRule>
    <cfRule type="cellIs" dxfId="3" priority="6996" operator="equal">
      <formula>"NotPaid"</formula>
    </cfRule>
    <cfRule type="cellIs" dxfId="3" priority="6968" operator="equal">
      <formula>"NotPaid"</formula>
    </cfRule>
    <cfRule type="cellIs" dxfId="3" priority="6967" operator="equal">
      <formula>"NotPaid"</formula>
    </cfRule>
    <cfRule type="cellIs" dxfId="3" priority="6966" operator="equal">
      <formula>"NotPaid"</formula>
    </cfRule>
    <cfRule type="cellIs" dxfId="3" priority="6956" operator="equal">
      <formula>"NotPaid"</formula>
    </cfRule>
    <cfRule type="cellIs" dxfId="3" priority="6955" operator="equal">
      <formula>"NotPaid"</formula>
    </cfRule>
    <cfRule type="cellIs" dxfId="3" priority="6954" operator="equal">
      <formula>"NotPaid"</formula>
    </cfRule>
    <cfRule type="cellIs" dxfId="3" priority="6941" operator="equal">
      <formula>"NotPaid"</formula>
    </cfRule>
    <cfRule type="cellIs" dxfId="3" priority="6940" operator="equal">
      <formula>"NotPaid"</formula>
    </cfRule>
    <cfRule type="cellIs" dxfId="3" priority="6939" operator="equal">
      <formula>"NotPaid"</formula>
    </cfRule>
    <cfRule type="cellIs" dxfId="3" priority="6929" operator="equal">
      <formula>"NotPaid"</formula>
    </cfRule>
    <cfRule type="cellIs" dxfId="3" priority="6928" operator="equal">
      <formula>"NotPaid"</formula>
    </cfRule>
    <cfRule type="cellIs" dxfId="3" priority="6927" operator="equal">
      <formula>"NotPaid"</formula>
    </cfRule>
    <cfRule type="cellIs" dxfId="3" priority="6908" operator="equal">
      <formula>"NotPaid"</formula>
    </cfRule>
    <cfRule type="cellIs" dxfId="3" priority="6907" operator="equal">
      <formula>"NotPaid"</formula>
    </cfRule>
    <cfRule type="cellIs" dxfId="3" priority="6906" operator="equal">
      <formula>"NotPaid"</formula>
    </cfRule>
    <cfRule type="cellIs" dxfId="3" priority="6896" operator="equal">
      <formula>"NotPaid"</formula>
    </cfRule>
    <cfRule type="cellIs" dxfId="3" priority="6895" operator="equal">
      <formula>"NotPaid"</formula>
    </cfRule>
    <cfRule type="cellIs" dxfId="3" priority="6894" operator="equal">
      <formula>"NotPaid"</formula>
    </cfRule>
    <cfRule type="cellIs" dxfId="3" priority="6884" operator="equal">
      <formula>"NotPaid"</formula>
    </cfRule>
    <cfRule type="cellIs" dxfId="3" priority="6883" operator="equal">
      <formula>"NotPaid"</formula>
    </cfRule>
    <cfRule type="cellIs" dxfId="3" priority="6882" operator="equal">
      <formula>"NotPaid"</formula>
    </cfRule>
    <cfRule type="cellIs" dxfId="3" priority="6872" operator="equal">
      <formula>"NotPaid"</formula>
    </cfRule>
    <cfRule type="cellIs" dxfId="3" priority="6871" operator="equal">
      <formula>"NotPaid"</formula>
    </cfRule>
    <cfRule type="cellIs" dxfId="3" priority="6870" operator="equal">
      <formula>"NotPaid"</formula>
    </cfRule>
    <cfRule type="cellIs" dxfId="3" priority="6861" operator="equal">
      <formula>"NotPaid"</formula>
    </cfRule>
    <cfRule type="cellIs" dxfId="3" priority="6860" operator="equal">
      <formula>"NotPaid"</formula>
    </cfRule>
    <cfRule type="cellIs" dxfId="3" priority="6859" operator="equal">
      <formula>"NotPaid"</formula>
    </cfRule>
    <cfRule type="cellIs" dxfId="3" priority="6850" operator="equal">
      <formula>"NotPaid"</formula>
    </cfRule>
    <cfRule type="cellIs" dxfId="3" priority="6849" operator="equal">
      <formula>"NotPaid"</formula>
    </cfRule>
    <cfRule type="cellIs" dxfId="3" priority="6848" operator="equal">
      <formula>"NotPaid"</formula>
    </cfRule>
    <cfRule type="cellIs" dxfId="3" priority="6835" operator="equal">
      <formula>"NotPaid"</formula>
    </cfRule>
    <cfRule type="cellIs" dxfId="3" priority="6834" operator="equal">
      <formula>"NotPaid"</formula>
    </cfRule>
    <cfRule type="cellIs" dxfId="3" priority="6833" operator="equal">
      <formula>"NotPaid"</formula>
    </cfRule>
    <cfRule type="cellIs" dxfId="3" priority="6824" operator="equal">
      <formula>"NotPaid"</formula>
    </cfRule>
    <cfRule type="cellIs" dxfId="3" priority="6823" operator="equal">
      <formula>"NotPaid"</formula>
    </cfRule>
    <cfRule type="cellIs" dxfId="3" priority="6822" operator="equal">
      <formula>"NotPaid"</formula>
    </cfRule>
    <cfRule type="cellIs" dxfId="3" priority="6813" operator="equal">
      <formula>"NotPaid"</formula>
    </cfRule>
    <cfRule type="cellIs" dxfId="3" priority="6812" operator="equal">
      <formula>"NotPaid"</formula>
    </cfRule>
    <cfRule type="cellIs" dxfId="3" priority="6811" operator="equal">
      <formula>"NotPaid"</formula>
    </cfRule>
    <cfRule type="cellIs" dxfId="3" priority="6802" operator="equal">
      <formula>"NotPaid"</formula>
    </cfRule>
    <cfRule type="cellIs" dxfId="3" priority="6801" operator="equal">
      <formula>"NotPaid"</formula>
    </cfRule>
    <cfRule type="cellIs" dxfId="3" priority="6800" operator="equal">
      <formula>"NotPaid"</formula>
    </cfRule>
    <cfRule type="cellIs" dxfId="3" priority="6790" operator="equal">
      <formula>"NotPaid"</formula>
    </cfRule>
    <cfRule type="cellIs" dxfId="3" priority="6789" operator="equal">
      <formula>"NotPaid"</formula>
    </cfRule>
    <cfRule type="cellIs" dxfId="3" priority="6788" operator="equal">
      <formula>"NotPaid"</formula>
    </cfRule>
    <cfRule type="cellIs" dxfId="3" priority="6775" operator="equal">
      <formula>"NotPaid"</formula>
    </cfRule>
    <cfRule type="cellIs" dxfId="3" priority="6774" operator="equal">
      <formula>"NotPaid"</formula>
    </cfRule>
    <cfRule type="cellIs" dxfId="3" priority="6773" operator="equal">
      <formula>"NotPaid"</formula>
    </cfRule>
    <cfRule type="cellIs" dxfId="3" priority="6760" operator="equal">
      <formula>"NotPaid"</formula>
    </cfRule>
    <cfRule type="cellIs" dxfId="3" priority="6759" operator="equal">
      <formula>"NotPaid"</formula>
    </cfRule>
    <cfRule type="cellIs" dxfId="3" priority="6758" operator="equal">
      <formula>"NotPaid"</formula>
    </cfRule>
    <cfRule type="cellIs" dxfId="3" priority="6730" operator="equal">
      <formula>"NotPaid"</formula>
    </cfRule>
    <cfRule type="cellIs" dxfId="3" priority="6729" operator="equal">
      <formula>"NotPaid"</formula>
    </cfRule>
    <cfRule type="cellIs" dxfId="3" priority="6728" operator="equal">
      <formula>"NotPaid"</formula>
    </cfRule>
    <cfRule type="cellIs" dxfId="3" priority="6718" operator="equal">
      <formula>"NotPaid"</formula>
    </cfRule>
    <cfRule type="cellIs" dxfId="3" priority="6717" operator="equal">
      <formula>"NotPaid"</formula>
    </cfRule>
    <cfRule type="cellIs" dxfId="3" priority="6716" operator="equal">
      <formula>"NotPaid"</formula>
    </cfRule>
    <cfRule type="cellIs" dxfId="3" priority="6703" operator="equal">
      <formula>"NotPaid"</formula>
    </cfRule>
    <cfRule type="cellIs" dxfId="3" priority="6702" operator="equal">
      <formula>"NotPaid"</formula>
    </cfRule>
    <cfRule type="cellIs" dxfId="3" priority="6701" operator="equal">
      <formula>"NotPaid"</formula>
    </cfRule>
    <cfRule type="cellIs" dxfId="3" priority="6691" operator="equal">
      <formula>"NotPaid"</formula>
    </cfRule>
    <cfRule type="cellIs" dxfId="3" priority="6690" operator="equal">
      <formula>"NotPaid"</formula>
    </cfRule>
    <cfRule type="cellIs" dxfId="3" priority="6689" operator="equal">
      <formula>"NotPaid"</formula>
    </cfRule>
    <cfRule type="cellIs" dxfId="3" priority="6670" operator="equal">
      <formula>"NotPaid"</formula>
    </cfRule>
    <cfRule type="cellIs" dxfId="3" priority="6669" operator="equal">
      <formula>"NotPaid"</formula>
    </cfRule>
    <cfRule type="cellIs" dxfId="3" priority="6668" operator="equal">
      <formula>"NotPaid"</formula>
    </cfRule>
    <cfRule type="cellIs" dxfId="3" priority="6658" operator="equal">
      <formula>"NotPaid"</formula>
    </cfRule>
    <cfRule type="cellIs" dxfId="3" priority="6657" operator="equal">
      <formula>"NotPaid"</formula>
    </cfRule>
    <cfRule type="cellIs" dxfId="3" priority="6656" operator="equal">
      <formula>"NotPaid"</formula>
    </cfRule>
    <cfRule type="cellIs" dxfId="3" priority="6646" operator="equal">
      <formula>"NotPaid"</formula>
    </cfRule>
    <cfRule type="cellIs" dxfId="3" priority="6645" operator="equal">
      <formula>"NotPaid"</formula>
    </cfRule>
    <cfRule type="cellIs" dxfId="3" priority="6644" operator="equal">
      <formula>"NotPaid"</formula>
    </cfRule>
    <cfRule type="cellIs" dxfId="3" priority="6634" operator="equal">
      <formula>"NotPaid"</formula>
    </cfRule>
    <cfRule type="cellIs" dxfId="3" priority="6633" operator="equal">
      <formula>"NotPaid"</formula>
    </cfRule>
    <cfRule type="cellIs" dxfId="3" priority="6632" operator="equal">
      <formula>"NotPaid"</formula>
    </cfRule>
    <cfRule type="cellIs" dxfId="3" priority="6623" operator="equal">
      <formula>"NotPaid"</formula>
    </cfRule>
    <cfRule type="cellIs" dxfId="3" priority="6622" operator="equal">
      <formula>"NotPaid"</formula>
    </cfRule>
    <cfRule type="cellIs" dxfId="3" priority="6621" operator="equal">
      <formula>"NotPaid"</formula>
    </cfRule>
    <cfRule type="cellIs" dxfId="3" priority="6612" operator="equal">
      <formula>"NotPaid"</formula>
    </cfRule>
    <cfRule type="cellIs" dxfId="3" priority="6611" operator="equal">
      <formula>"NotPaid"</formula>
    </cfRule>
    <cfRule type="cellIs" dxfId="3" priority="6610" operator="equal">
      <formula>"NotPaid"</formula>
    </cfRule>
    <cfRule type="cellIs" dxfId="3" priority="6597" operator="equal">
      <formula>"NotPaid"</formula>
    </cfRule>
    <cfRule type="cellIs" dxfId="3" priority="6596" operator="equal">
      <formula>"NotPaid"</formula>
    </cfRule>
    <cfRule type="cellIs" dxfId="3" priority="6595" operator="equal">
      <formula>"NotPaid"</formula>
    </cfRule>
    <cfRule type="cellIs" dxfId="3" priority="6586" operator="equal">
      <formula>"NotPaid"</formula>
    </cfRule>
    <cfRule type="cellIs" dxfId="3" priority="6585" operator="equal">
      <formula>"NotPaid"</formula>
    </cfRule>
    <cfRule type="cellIs" dxfId="3" priority="6584" operator="equal">
      <formula>"NotPaid"</formula>
    </cfRule>
    <cfRule type="cellIs" dxfId="3" priority="6575" operator="equal">
      <formula>"NotPaid"</formula>
    </cfRule>
    <cfRule type="cellIs" dxfId="3" priority="6574" operator="equal">
      <formula>"NotPaid"</formula>
    </cfRule>
    <cfRule type="cellIs" dxfId="3" priority="6573" operator="equal">
      <formula>"NotPaid"</formula>
    </cfRule>
    <cfRule type="cellIs" dxfId="3" priority="6564" operator="equal">
      <formula>"NotPaid"</formula>
    </cfRule>
    <cfRule type="cellIs" dxfId="3" priority="6563" operator="equal">
      <formula>"NotPaid"</formula>
    </cfRule>
    <cfRule type="cellIs" dxfId="3" priority="6562" operator="equal">
      <formula>"NotPaid"</formula>
    </cfRule>
    <cfRule type="cellIs" dxfId="3" priority="6552" operator="equal">
      <formula>"NotPaid"</formula>
    </cfRule>
    <cfRule type="cellIs" dxfId="3" priority="6551" operator="equal">
      <formula>"NotPaid"</formula>
    </cfRule>
    <cfRule type="cellIs" dxfId="3" priority="6550" operator="equal">
      <formula>"NotPaid"</formula>
    </cfRule>
  </conditionalFormatting>
  <conditionalFormatting sqref="F46:G46">
    <cfRule type="expression" dxfId="0" priority="7015" stopIfTrue="1">
      <formula>F46="NotPaid"</formula>
    </cfRule>
    <cfRule type="expression" dxfId="0" priority="6943" stopIfTrue="1">
      <formula>F46="NotPaid"</formula>
    </cfRule>
    <cfRule type="expression" dxfId="0" priority="6898" stopIfTrue="1">
      <formula>F46="NotPaid"</formula>
    </cfRule>
    <cfRule type="expression" dxfId="0" priority="6777" stopIfTrue="1">
      <formula>F46="NotPaid"</formula>
    </cfRule>
    <cfRule type="expression" dxfId="0" priority="6705" stopIfTrue="1">
      <formula>F46="NotPaid"</formula>
    </cfRule>
    <cfRule type="expression" dxfId="0" priority="6660" stopIfTrue="1">
      <formula>F46="NotPaid"</formula>
    </cfRule>
  </conditionalFormatting>
  <conditionalFormatting sqref="F46">
    <cfRule type="cellIs" dxfId="3" priority="7009" operator="equal">
      <formula>"NotPaid"</formula>
    </cfRule>
    <cfRule type="cellIs" dxfId="3" priority="7008" operator="equal">
      <formula>"NotPaid"</formula>
    </cfRule>
    <cfRule type="cellIs" dxfId="3" priority="7007" operator="equal">
      <formula>"NotPaid"</formula>
    </cfRule>
    <cfRule type="cellIs" dxfId="3" priority="6994" operator="equal">
      <formula>"NotPaid"</formula>
    </cfRule>
    <cfRule type="cellIs" dxfId="3" priority="6993" operator="equal">
      <formula>"NotPaid"</formula>
    </cfRule>
    <cfRule type="cellIs" dxfId="3" priority="6992" operator="equal">
      <formula>"NotPaid"</formula>
    </cfRule>
    <cfRule type="cellIs" dxfId="3" priority="6979" operator="equal">
      <formula>"NotPaid"</formula>
    </cfRule>
    <cfRule type="cellIs" dxfId="3" priority="6970" operator="equal">
      <formula>"NotPaid"</formula>
    </cfRule>
    <cfRule type="cellIs" dxfId="3" priority="6964" operator="equal">
      <formula>"NotPaid"</formula>
    </cfRule>
    <cfRule type="cellIs" dxfId="3" priority="6963" operator="equal">
      <formula>"NotPaid"</formula>
    </cfRule>
    <cfRule type="cellIs" dxfId="3" priority="6962" operator="equal">
      <formula>"NotPaid"</formula>
    </cfRule>
    <cfRule type="cellIs" dxfId="3" priority="6952" operator="equal">
      <formula>"NotPaid"</formula>
    </cfRule>
    <cfRule type="cellIs" dxfId="3" priority="6951" operator="equal">
      <formula>"NotPaid"</formula>
    </cfRule>
    <cfRule type="cellIs" dxfId="3" priority="6950" operator="equal">
      <formula>"NotPaid"</formula>
    </cfRule>
    <cfRule type="cellIs" dxfId="3" priority="6937" operator="equal">
      <formula>"NotPaid"</formula>
    </cfRule>
    <cfRule type="cellIs" dxfId="3" priority="6936" operator="equal">
      <formula>"NotPaid"</formula>
    </cfRule>
    <cfRule type="cellIs" dxfId="3" priority="6935" operator="equal">
      <formula>"NotPaid"</formula>
    </cfRule>
    <cfRule type="cellIs" dxfId="3" priority="6925" operator="equal">
      <formula>"NotPaid"</formula>
    </cfRule>
    <cfRule type="cellIs" dxfId="3" priority="6924" operator="equal">
      <formula>"NotPaid"</formula>
    </cfRule>
    <cfRule type="cellIs" dxfId="3" priority="6923" operator="equal">
      <formula>"NotPaid"</formula>
    </cfRule>
    <cfRule type="cellIs" dxfId="3" priority="6910" operator="equal">
      <formula>"NotPaid"</formula>
    </cfRule>
    <cfRule type="cellIs" dxfId="3" priority="6904" operator="equal">
      <formula>"NotPaid"</formula>
    </cfRule>
    <cfRule type="cellIs" dxfId="3" priority="6903" operator="equal">
      <formula>"NotPaid"</formula>
    </cfRule>
    <cfRule type="cellIs" dxfId="3" priority="6902" operator="equal">
      <formula>"NotPaid"</formula>
    </cfRule>
    <cfRule type="cellIs" dxfId="3" priority="6892" operator="equal">
      <formula>"NotPaid"</formula>
    </cfRule>
    <cfRule type="cellIs" dxfId="3" priority="6891" operator="equal">
      <formula>"NotPaid"</formula>
    </cfRule>
    <cfRule type="cellIs" dxfId="3" priority="6890" operator="equal">
      <formula>"NotPaid"</formula>
    </cfRule>
    <cfRule type="cellIs" dxfId="3" priority="6880" operator="equal">
      <formula>"NotPaid"</formula>
    </cfRule>
    <cfRule type="cellIs" dxfId="3" priority="6879" operator="equal">
      <formula>"NotPaid"</formula>
    </cfRule>
    <cfRule type="cellIs" dxfId="3" priority="6878" operator="equal">
      <formula>"NotPaid"</formula>
    </cfRule>
    <cfRule type="cellIs" dxfId="3" priority="6868" operator="equal">
      <formula>"NotPaid"</formula>
    </cfRule>
    <cfRule type="cellIs" dxfId="3" priority="6867" operator="equal">
      <formula>"NotPaid"</formula>
    </cfRule>
    <cfRule type="cellIs" dxfId="3" priority="6866" operator="equal">
      <formula>"NotPaid"</formula>
    </cfRule>
    <cfRule type="cellIs" dxfId="3" priority="6857" operator="equal">
      <formula>"NotPaid"</formula>
    </cfRule>
    <cfRule type="cellIs" dxfId="3" priority="6856" operator="equal">
      <formula>"NotPaid"</formula>
    </cfRule>
    <cfRule type="cellIs" dxfId="3" priority="6855" operator="equal">
      <formula>"NotPaid"</formula>
    </cfRule>
    <cfRule type="cellIs" dxfId="3" priority="6846" operator="equal">
      <formula>"NotPaid"</formula>
    </cfRule>
    <cfRule type="cellIs" dxfId="3" priority="6845" operator="equal">
      <formula>"NotPaid"</formula>
    </cfRule>
    <cfRule type="cellIs" dxfId="3" priority="6844" operator="equal">
      <formula>"NotPaid"</formula>
    </cfRule>
    <cfRule type="cellIs" dxfId="3" priority="6831" operator="equal">
      <formula>"NotPaid"</formula>
    </cfRule>
    <cfRule type="cellIs" dxfId="3" priority="6830" operator="equal">
      <formula>"NotPaid"</formula>
    </cfRule>
    <cfRule type="cellIs" dxfId="3" priority="6829" operator="equal">
      <formula>"NotPaid"</formula>
    </cfRule>
    <cfRule type="cellIs" dxfId="3" priority="6820" operator="equal">
      <formula>"NotPaid"</formula>
    </cfRule>
    <cfRule type="cellIs" dxfId="3" priority="6819" operator="equal">
      <formula>"NotPaid"</formula>
    </cfRule>
    <cfRule type="cellIs" dxfId="3" priority="6818" operator="equal">
      <formula>"NotPaid"</formula>
    </cfRule>
    <cfRule type="cellIs" dxfId="3" priority="6809" operator="equal">
      <formula>"NotPaid"</formula>
    </cfRule>
    <cfRule type="cellIs" dxfId="3" priority="6808" operator="equal">
      <formula>"NotPaid"</formula>
    </cfRule>
    <cfRule type="cellIs" dxfId="3" priority="6807" operator="equal">
      <formula>"NotPaid"</formula>
    </cfRule>
    <cfRule type="cellIs" dxfId="3" priority="6798" operator="equal">
      <formula>"NotPaid"</formula>
    </cfRule>
    <cfRule type="cellIs" dxfId="3" priority="6797" operator="equal">
      <formula>"NotPaid"</formula>
    </cfRule>
    <cfRule type="cellIs" dxfId="3" priority="6796" operator="equal">
      <formula>"NotPaid"</formula>
    </cfRule>
    <cfRule type="cellIs" dxfId="3" priority="6786" operator="equal">
      <formula>"NotPaid"</formula>
    </cfRule>
    <cfRule type="cellIs" dxfId="3" priority="6785" operator="equal">
      <formula>"NotPaid"</formula>
    </cfRule>
    <cfRule type="cellIs" dxfId="3" priority="6784" operator="equal">
      <formula>"NotPaid"</formula>
    </cfRule>
    <cfRule type="cellIs" dxfId="3" priority="6771" operator="equal">
      <formula>"NotPaid"</formula>
    </cfRule>
    <cfRule type="cellIs" dxfId="3" priority="6770" operator="equal">
      <formula>"NotPaid"</formula>
    </cfRule>
    <cfRule type="cellIs" dxfId="3" priority="6769" operator="equal">
      <formula>"NotPaid"</formula>
    </cfRule>
    <cfRule type="cellIs" dxfId="3" priority="6756" operator="equal">
      <formula>"NotPaid"</formula>
    </cfRule>
    <cfRule type="cellIs" dxfId="3" priority="6755" operator="equal">
      <formula>"NotPaid"</formula>
    </cfRule>
    <cfRule type="cellIs" dxfId="3" priority="6754" operator="equal">
      <formula>"NotPaid"</formula>
    </cfRule>
    <cfRule type="cellIs" dxfId="3" priority="6741" operator="equal">
      <formula>"NotPaid"</formula>
    </cfRule>
    <cfRule type="cellIs" dxfId="3" priority="6732" operator="equal">
      <formula>"NotPaid"</formula>
    </cfRule>
    <cfRule type="cellIs" dxfId="3" priority="6726" operator="equal">
      <formula>"NotPaid"</formula>
    </cfRule>
    <cfRule type="cellIs" dxfId="3" priority="6725" operator="equal">
      <formula>"NotPaid"</formula>
    </cfRule>
    <cfRule type="cellIs" dxfId="3" priority="6724" operator="equal">
      <formula>"NotPaid"</formula>
    </cfRule>
    <cfRule type="cellIs" dxfId="3" priority="6714" operator="equal">
      <formula>"NotPaid"</formula>
    </cfRule>
    <cfRule type="cellIs" dxfId="3" priority="6713" operator="equal">
      <formula>"NotPaid"</formula>
    </cfRule>
    <cfRule type="cellIs" dxfId="3" priority="6712" operator="equal">
      <formula>"NotPaid"</formula>
    </cfRule>
    <cfRule type="cellIs" dxfId="3" priority="6699" operator="equal">
      <formula>"NotPaid"</formula>
    </cfRule>
    <cfRule type="cellIs" dxfId="3" priority="6698" operator="equal">
      <formula>"NotPaid"</formula>
    </cfRule>
    <cfRule type="cellIs" dxfId="3" priority="6697" operator="equal">
      <formula>"NotPaid"</formula>
    </cfRule>
    <cfRule type="cellIs" dxfId="3" priority="6687" operator="equal">
      <formula>"NotPaid"</formula>
    </cfRule>
    <cfRule type="cellIs" dxfId="3" priority="6686" operator="equal">
      <formula>"NotPaid"</formula>
    </cfRule>
    <cfRule type="cellIs" dxfId="3" priority="6685" operator="equal">
      <formula>"NotPaid"</formula>
    </cfRule>
    <cfRule type="cellIs" dxfId="3" priority="6672" operator="equal">
      <formula>"NotPaid"</formula>
    </cfRule>
    <cfRule type="cellIs" dxfId="3" priority="6666" operator="equal">
      <formula>"NotPaid"</formula>
    </cfRule>
    <cfRule type="cellIs" dxfId="3" priority="6665" operator="equal">
      <formula>"NotPaid"</formula>
    </cfRule>
    <cfRule type="cellIs" dxfId="3" priority="6664" operator="equal">
      <formula>"NotPaid"</formula>
    </cfRule>
    <cfRule type="cellIs" dxfId="3" priority="6654" operator="equal">
      <formula>"NotPaid"</formula>
    </cfRule>
    <cfRule type="cellIs" dxfId="3" priority="6653" operator="equal">
      <formula>"NotPaid"</formula>
    </cfRule>
    <cfRule type="cellIs" dxfId="3" priority="6652" operator="equal">
      <formula>"NotPaid"</formula>
    </cfRule>
    <cfRule type="cellIs" dxfId="3" priority="6642" operator="equal">
      <formula>"NotPaid"</formula>
    </cfRule>
    <cfRule type="cellIs" dxfId="3" priority="6641" operator="equal">
      <formula>"NotPaid"</formula>
    </cfRule>
    <cfRule type="cellIs" dxfId="3" priority="6640" operator="equal">
      <formula>"NotPaid"</formula>
    </cfRule>
    <cfRule type="cellIs" dxfId="3" priority="6630" operator="equal">
      <formula>"NotPaid"</formula>
    </cfRule>
    <cfRule type="cellIs" dxfId="3" priority="6629" operator="equal">
      <formula>"NotPaid"</formula>
    </cfRule>
    <cfRule type="cellIs" dxfId="3" priority="6628" operator="equal">
      <formula>"NotPaid"</formula>
    </cfRule>
    <cfRule type="cellIs" dxfId="3" priority="6619" operator="equal">
      <formula>"NotPaid"</formula>
    </cfRule>
    <cfRule type="cellIs" dxfId="3" priority="6618" operator="equal">
      <formula>"NotPaid"</formula>
    </cfRule>
    <cfRule type="cellIs" dxfId="3" priority="6617" operator="equal">
      <formula>"NotPaid"</formula>
    </cfRule>
    <cfRule type="cellIs" dxfId="3" priority="6608" operator="equal">
      <formula>"NotPaid"</formula>
    </cfRule>
    <cfRule type="cellIs" dxfId="3" priority="6607" operator="equal">
      <formula>"NotPaid"</formula>
    </cfRule>
    <cfRule type="cellIs" dxfId="3" priority="6606" operator="equal">
      <formula>"NotPaid"</formula>
    </cfRule>
    <cfRule type="cellIs" dxfId="3" priority="6593" operator="equal">
      <formula>"NotPaid"</formula>
    </cfRule>
    <cfRule type="cellIs" dxfId="3" priority="6592" operator="equal">
      <formula>"NotPaid"</formula>
    </cfRule>
    <cfRule type="cellIs" dxfId="3" priority="6591" operator="equal">
      <formula>"NotPaid"</formula>
    </cfRule>
    <cfRule type="cellIs" dxfId="3" priority="6582" operator="equal">
      <formula>"NotPaid"</formula>
    </cfRule>
    <cfRule type="cellIs" dxfId="3" priority="6581" operator="equal">
      <formula>"NotPaid"</formula>
    </cfRule>
    <cfRule type="cellIs" dxfId="3" priority="6580" operator="equal">
      <formula>"NotPaid"</formula>
    </cfRule>
    <cfRule type="cellIs" dxfId="3" priority="6571" operator="equal">
      <formula>"NotPaid"</formula>
    </cfRule>
    <cfRule type="cellIs" dxfId="3" priority="6570" operator="equal">
      <formula>"NotPaid"</formula>
    </cfRule>
    <cfRule type="cellIs" dxfId="3" priority="6569" operator="equal">
      <formula>"NotPaid"</formula>
    </cfRule>
    <cfRule type="cellIs" dxfId="3" priority="6560" operator="equal">
      <formula>"NotPaid"</formula>
    </cfRule>
    <cfRule type="cellIs" dxfId="3" priority="6559" operator="equal">
      <formula>"NotPaid"</formula>
    </cfRule>
    <cfRule type="cellIs" dxfId="3" priority="6558" operator="equal">
      <formula>"NotPaid"</formula>
    </cfRule>
    <cfRule type="cellIs" dxfId="3" priority="6548" operator="equal">
      <formula>"NotPaid"</formula>
    </cfRule>
    <cfRule type="cellIs" dxfId="3" priority="6547" operator="equal">
      <formula>"NotPaid"</formula>
    </cfRule>
    <cfRule type="cellIs" dxfId="3" priority="6546" operator="equal">
      <formula>"NotPaid"</formula>
    </cfRule>
  </conditionalFormatting>
  <conditionalFormatting sqref="G46">
    <cfRule type="cellIs" dxfId="3" priority="7010" operator="equal">
      <formula>"NotPaid"</formula>
    </cfRule>
    <cfRule type="cellIs" dxfId="3" priority="6995" operator="equal">
      <formula>"NotPaid"</formula>
    </cfRule>
    <cfRule type="cellIs" dxfId="3" priority="6965" operator="equal">
      <formula>"NotPaid"</formula>
    </cfRule>
    <cfRule type="cellIs" dxfId="3" priority="6953" operator="equal">
      <formula>"NotPaid"</formula>
    </cfRule>
    <cfRule type="cellIs" dxfId="3" priority="6938" operator="equal">
      <formula>"NotPaid"</formula>
    </cfRule>
    <cfRule type="cellIs" dxfId="3" priority="6926" operator="equal">
      <formula>"NotPaid"</formula>
    </cfRule>
    <cfRule type="cellIs" dxfId="3" priority="6905" operator="equal">
      <formula>"NotPaid"</formula>
    </cfRule>
    <cfRule type="cellIs" dxfId="3" priority="6893" operator="equal">
      <formula>"NotPaid"</formula>
    </cfRule>
    <cfRule type="cellIs" dxfId="3" priority="6881" operator="equal">
      <formula>"NotPaid"</formula>
    </cfRule>
    <cfRule type="cellIs" dxfId="3" priority="6847" operator="equal">
      <formula>"NotPaid"</formula>
    </cfRule>
    <cfRule type="cellIs" dxfId="3" priority="6799" operator="equal">
      <formula>"NotPaid"</formula>
    </cfRule>
    <cfRule type="cellIs" dxfId="3" priority="6787" operator="equal">
      <formula>"NotPaid"</formula>
    </cfRule>
    <cfRule type="cellIs" dxfId="3" priority="6772" operator="equal">
      <formula>"NotPaid"</formula>
    </cfRule>
    <cfRule type="cellIs" dxfId="3" priority="6757" operator="equal">
      <formula>"NotPaid"</formula>
    </cfRule>
    <cfRule type="cellIs" dxfId="3" priority="6727" operator="equal">
      <formula>"NotPaid"</formula>
    </cfRule>
    <cfRule type="cellIs" dxfId="3" priority="6715" operator="equal">
      <formula>"NotPaid"</formula>
    </cfRule>
    <cfRule type="cellIs" dxfId="3" priority="6700" operator="equal">
      <formula>"NotPaid"</formula>
    </cfRule>
    <cfRule type="cellIs" dxfId="3" priority="6688" operator="equal">
      <formula>"NotPaid"</formula>
    </cfRule>
    <cfRule type="cellIs" dxfId="3" priority="6667" operator="equal">
      <formula>"NotPaid"</formula>
    </cfRule>
    <cfRule type="cellIs" dxfId="3" priority="6655" operator="equal">
      <formula>"NotPaid"</formula>
    </cfRule>
    <cfRule type="cellIs" dxfId="3" priority="6643" operator="equal">
      <formula>"NotPaid"</formula>
    </cfRule>
    <cfRule type="cellIs" dxfId="3" priority="6609" operator="equal">
      <formula>"NotPaid"</formula>
    </cfRule>
    <cfRule type="cellIs" dxfId="3" priority="6561" operator="equal">
      <formula>"NotPaid"</formula>
    </cfRule>
    <cfRule type="cellIs" dxfId="3" priority="6549" operator="equal">
      <formula>"NotPaid"</formula>
    </cfRule>
  </conditionalFormatting>
  <conditionalFormatting sqref="G46:N46">
    <cfRule type="cellIs" dxfId="3" priority="6983" operator="equal">
      <formula>"NotPaid"</formula>
    </cfRule>
    <cfRule type="cellIs" dxfId="3" priority="6974" operator="equal">
      <formula>"NotPaid"</formula>
    </cfRule>
    <cfRule type="cellIs" dxfId="3" priority="6914" operator="equal">
      <formula>"NotPaid"</formula>
    </cfRule>
    <cfRule type="cellIs" dxfId="3" priority="6869" operator="equal">
      <formula>"NotPaid"</formula>
    </cfRule>
    <cfRule type="cellIs" dxfId="3" priority="6858" operator="equal">
      <formula>"NotPaid"</formula>
    </cfRule>
    <cfRule type="cellIs" dxfId="3" priority="6832" operator="equal">
      <formula>"NotPaid"</formula>
    </cfRule>
    <cfRule type="cellIs" dxfId="3" priority="6821" operator="equal">
      <formula>"NotPaid"</formula>
    </cfRule>
    <cfRule type="cellIs" dxfId="3" priority="6810" operator="equal">
      <formula>"NotPaid"</formula>
    </cfRule>
    <cfRule type="cellIs" dxfId="3" priority="6745" operator="equal">
      <formula>"NotPaid"</formula>
    </cfRule>
    <cfRule type="cellIs" dxfId="3" priority="6736" operator="equal">
      <formula>"NotPaid"</formula>
    </cfRule>
    <cfRule type="cellIs" dxfId="3" priority="6676" operator="equal">
      <formula>"NotPaid"</formula>
    </cfRule>
    <cfRule type="cellIs" dxfId="3" priority="6631" operator="equal">
      <formula>"NotPaid"</formula>
    </cfRule>
    <cfRule type="cellIs" dxfId="3" priority="6620" operator="equal">
      <formula>"NotPaid"</formula>
    </cfRule>
    <cfRule type="cellIs" dxfId="3" priority="6594" operator="equal">
      <formula>"NotPaid"</formula>
    </cfRule>
    <cfRule type="cellIs" dxfId="3" priority="6583" operator="equal">
      <formula>"NotPaid"</formula>
    </cfRule>
    <cfRule type="cellIs" dxfId="3" priority="6572" operator="equal">
      <formula>"NotPaid"</formula>
    </cfRule>
  </conditionalFormatting>
  <conditionalFormatting sqref="H46:N46">
    <cfRule type="cellIs" dxfId="3" priority="7006" operator="equal">
      <formula>"NotPaid"</formula>
    </cfRule>
    <cfRule type="cellIs" dxfId="3" priority="6991" operator="equal">
      <formula>"NotPaid"</formula>
    </cfRule>
    <cfRule type="cellIs" dxfId="3" priority="6961" operator="equal">
      <formula>"NotPaid"</formula>
    </cfRule>
    <cfRule type="cellIs" dxfId="3" priority="6949" operator="equal">
      <formula>"NotPaid"</formula>
    </cfRule>
    <cfRule type="cellIs" dxfId="3" priority="6934" operator="equal">
      <formula>"NotPaid"</formula>
    </cfRule>
    <cfRule type="cellIs" dxfId="3" priority="6922" operator="equal">
      <formula>"NotPaid"</formula>
    </cfRule>
    <cfRule type="cellIs" dxfId="3" priority="6901" operator="equal">
      <formula>"NotPaid"</formula>
    </cfRule>
    <cfRule type="cellIs" dxfId="3" priority="6889" operator="equal">
      <formula>"NotPaid"</formula>
    </cfRule>
    <cfRule type="cellIs" dxfId="3" priority="6877" operator="equal">
      <formula>"NotPaid"</formula>
    </cfRule>
    <cfRule type="cellIs" dxfId="3" priority="6843" operator="equal">
      <formula>"NotPaid"</formula>
    </cfRule>
    <cfRule type="cellIs" dxfId="3" priority="6795" operator="equal">
      <formula>"NotPaid"</formula>
    </cfRule>
    <cfRule type="cellIs" dxfId="3" priority="6783" operator="equal">
      <formula>"NotPaid"</formula>
    </cfRule>
    <cfRule type="cellIs" dxfId="3" priority="6768" operator="equal">
      <formula>"NotPaid"</formula>
    </cfRule>
    <cfRule type="cellIs" dxfId="3" priority="6753" operator="equal">
      <formula>"NotPaid"</formula>
    </cfRule>
    <cfRule type="cellIs" dxfId="3" priority="6723" operator="equal">
      <formula>"NotPaid"</formula>
    </cfRule>
    <cfRule type="cellIs" dxfId="3" priority="6711" operator="equal">
      <formula>"NotPaid"</formula>
    </cfRule>
    <cfRule type="cellIs" dxfId="3" priority="6696" operator="equal">
      <formula>"NotPaid"</formula>
    </cfRule>
    <cfRule type="cellIs" dxfId="3" priority="6684" operator="equal">
      <formula>"NotPaid"</formula>
    </cfRule>
    <cfRule type="cellIs" dxfId="3" priority="6663" operator="equal">
      <formula>"NotPaid"</formula>
    </cfRule>
    <cfRule type="cellIs" dxfId="3" priority="6651" operator="equal">
      <formula>"NotPaid"</formula>
    </cfRule>
    <cfRule type="cellIs" dxfId="3" priority="6639" operator="equal">
      <formula>"NotPaid"</formula>
    </cfRule>
    <cfRule type="cellIs" dxfId="3" priority="6605" operator="equal">
      <formula>"NotPaid"</formula>
    </cfRule>
    <cfRule type="cellIs" dxfId="3" priority="6557" operator="equal">
      <formula>"NotPaid"</formula>
    </cfRule>
    <cfRule type="cellIs" dxfId="3" priority="6545" operator="equal">
      <formula>"NotPaid"</formula>
    </cfRule>
  </conditionalFormatting>
  <conditionalFormatting sqref="O46">
    <cfRule type="cellIs" dxfId="3" priority="7002" operator="equal">
      <formula>"NotPaid"</formula>
    </cfRule>
    <cfRule type="cellIs" dxfId="3" priority="6987" operator="equal">
      <formula>"NotPaid"</formula>
    </cfRule>
    <cfRule type="cellIs" dxfId="3" priority="6978" operator="equal">
      <formula>"NotPaid"</formula>
    </cfRule>
    <cfRule type="cellIs" dxfId="3" priority="6969" operator="equal">
      <formula>"NotPaid"</formula>
    </cfRule>
    <cfRule type="cellIs" dxfId="3" priority="6957" operator="equal">
      <formula>"NotPaid"</formula>
    </cfRule>
    <cfRule type="cellIs" dxfId="3" priority="6945" operator="equal">
      <formula>"NotPaid"</formula>
    </cfRule>
    <cfRule type="cellIs" dxfId="3" priority="6930" operator="equal">
      <formula>"NotPaid"</formula>
    </cfRule>
    <cfRule type="cellIs" dxfId="3" priority="6918" operator="equal">
      <formula>"NotPaid"</formula>
    </cfRule>
    <cfRule type="cellIs" dxfId="3" priority="6909" operator="equal">
      <formula>"NotPaid"</formula>
    </cfRule>
    <cfRule type="cellIs" dxfId="3" priority="6900" operator="equal">
      <formula>"NotPaid"</formula>
    </cfRule>
    <cfRule type="cellIs" dxfId="3" priority="6885" operator="equal">
      <formula>"NotPaid"</formula>
    </cfRule>
    <cfRule type="cellIs" dxfId="3" priority="6873" operator="equal">
      <formula>"NotPaid"</formula>
    </cfRule>
    <cfRule type="cellIs" dxfId="3" priority="6862" operator="equal">
      <formula>"NotPaid"</formula>
    </cfRule>
    <cfRule type="cellIs" dxfId="3" priority="6851" operator="equal">
      <formula>"NotPaid"</formula>
    </cfRule>
    <cfRule type="cellIs" dxfId="3" priority="6839" operator="equal">
      <formula>"NotPaid"</formula>
    </cfRule>
    <cfRule type="cellIs" dxfId="3" priority="6825" operator="equal">
      <formula>"NotPaid"</formula>
    </cfRule>
    <cfRule type="cellIs" dxfId="3" priority="6814" operator="equal">
      <formula>"NotPaid"</formula>
    </cfRule>
    <cfRule type="cellIs" dxfId="3" priority="6803" operator="equal">
      <formula>"NotPaid"</formula>
    </cfRule>
    <cfRule type="cellIs" dxfId="3" priority="6791" operator="equal">
      <formula>"NotPaid"</formula>
    </cfRule>
    <cfRule type="cellIs" dxfId="3" priority="6779" operator="equal">
      <formula>"NotPaid"</formula>
    </cfRule>
    <cfRule type="cellIs" dxfId="3" priority="6764" operator="equal">
      <formula>"NotPaid"</formula>
    </cfRule>
    <cfRule type="cellIs" dxfId="3" priority="6749" operator="equal">
      <formula>"NotPaid"</formula>
    </cfRule>
    <cfRule type="cellIs" dxfId="3" priority="6740" operator="equal">
      <formula>"NotPaid"</formula>
    </cfRule>
    <cfRule type="cellIs" dxfId="3" priority="6731" operator="equal">
      <formula>"NotPaid"</formula>
    </cfRule>
    <cfRule type="cellIs" dxfId="3" priority="6719" operator="equal">
      <formula>"NotPaid"</formula>
    </cfRule>
    <cfRule type="cellIs" dxfId="3" priority="6707" operator="equal">
      <formula>"NotPaid"</formula>
    </cfRule>
    <cfRule type="cellIs" dxfId="3" priority="6692" operator="equal">
      <formula>"NotPaid"</formula>
    </cfRule>
    <cfRule type="cellIs" dxfId="3" priority="6680" operator="equal">
      <formula>"NotPaid"</formula>
    </cfRule>
    <cfRule type="cellIs" dxfId="3" priority="6671" operator="equal">
      <formula>"NotPaid"</formula>
    </cfRule>
    <cfRule type="cellIs" dxfId="3" priority="6662" operator="equal">
      <formula>"NotPaid"</formula>
    </cfRule>
    <cfRule type="cellIs" dxfId="3" priority="6647" operator="equal">
      <formula>"NotPaid"</formula>
    </cfRule>
    <cfRule type="cellIs" dxfId="3" priority="6635" operator="equal">
      <formula>"NotPaid"</formula>
    </cfRule>
    <cfRule type="cellIs" dxfId="3" priority="6624" operator="equal">
      <formula>"NotPaid"</formula>
    </cfRule>
    <cfRule type="cellIs" dxfId="3" priority="6613" operator="equal">
      <formula>"NotPaid"</formula>
    </cfRule>
    <cfRule type="cellIs" dxfId="3" priority="6601" operator="equal">
      <formula>"NotPaid"</formula>
    </cfRule>
    <cfRule type="cellIs" dxfId="3" priority="6587" operator="equal">
      <formula>"NotPaid"</formula>
    </cfRule>
    <cfRule type="cellIs" dxfId="3" priority="6576" operator="equal">
      <formula>"NotPaid"</formula>
    </cfRule>
    <cfRule type="cellIs" dxfId="3" priority="6565" operator="equal">
      <formula>"NotPaid"</formula>
    </cfRule>
    <cfRule type="cellIs" dxfId="3" priority="6553" operator="equal">
      <formula>"NotPaid"</formula>
    </cfRule>
    <cfRule type="cellIs" dxfId="3" priority="6541" operator="equal">
      <formula>"NotPaid"</formula>
    </cfRule>
  </conditionalFormatting>
  <conditionalFormatting sqref="AD46">
    <cfRule type="cellIs" dxfId="3" priority="3297" operator="equal">
      <formula>"NotPaid"</formula>
    </cfRule>
    <cfRule type="cellIs" dxfId="3" priority="3286" operator="equal">
      <formula>"NotPaid"</formula>
    </cfRule>
    <cfRule type="cellIs" dxfId="3" priority="3269" operator="equal">
      <formula>"NotPaid"</formula>
    </cfRule>
    <cfRule type="cellIs" dxfId="3" priority="3263" operator="equal">
      <formula>"NotPaid"</formula>
    </cfRule>
    <cfRule type="cellIs" dxfId="3" priority="3258" operator="equal">
      <formula>"NotPaid"</formula>
    </cfRule>
    <cfRule type="cellIs" dxfId="3" priority="3255" operator="equal">
      <formula>"NotPaid"</formula>
    </cfRule>
    <cfRule type="cellIs" dxfId="3" priority="3249" operator="equal">
      <formula>"NotPaid"</formula>
    </cfRule>
    <cfRule type="cellIs" dxfId="3" priority="3244" operator="equal">
      <formula>"NotPaid"</formula>
    </cfRule>
    <cfRule type="cellIs" dxfId="3" priority="3240" operator="equal">
      <formula>"NotPaid"</formula>
    </cfRule>
    <cfRule type="cellIs" dxfId="3" priority="3236" operator="equal">
      <formula>"NotPaid"</formula>
    </cfRule>
    <cfRule type="cellIs" dxfId="3" priority="3231" operator="equal">
      <formula>"NotPaid"</formula>
    </cfRule>
    <cfRule type="cellIs" dxfId="3" priority="3226" operator="equal">
      <formula>"NotPaid"</formula>
    </cfRule>
    <cfRule type="cellIs" dxfId="3" priority="3223" operator="equal">
      <formula>"NotPaid"</formula>
    </cfRule>
    <cfRule type="cellIs" dxfId="3" priority="3210" operator="equal">
      <formula>"NotPaid"</formula>
    </cfRule>
    <cfRule type="cellIs" dxfId="3" priority="3200" operator="equal">
      <formula>"NotPaid"</formula>
    </cfRule>
    <cfRule type="cellIs" dxfId="3" priority="3183" operator="equal">
      <formula>"NotPaid"</formula>
    </cfRule>
    <cfRule type="cellIs" dxfId="3" priority="3177" operator="equal">
      <formula>"NotPaid"</formula>
    </cfRule>
    <cfRule type="cellIs" dxfId="3" priority="3172" operator="equal">
      <formula>"NotPaid"</formula>
    </cfRule>
    <cfRule type="cellIs" dxfId="3" priority="3162" operator="equal">
      <formula>"NotPaid"</formula>
    </cfRule>
    <cfRule type="cellIs" dxfId="3" priority="3157" operator="equal">
      <formula>"NotPaid"</formula>
    </cfRule>
    <cfRule type="cellIs" dxfId="3" priority="3149" operator="equal">
      <formula>"NotPaid"</formula>
    </cfRule>
    <cfRule type="cellIs" dxfId="3" priority="3143" operator="equal">
      <formula>"NotPaid"</formula>
    </cfRule>
    <cfRule type="cellIs" dxfId="3" priority="3138" operator="equal">
      <formula>"NotPaid"</formula>
    </cfRule>
    <cfRule type="cellIs" dxfId="3" priority="3135" operator="equal">
      <formula>"NotPaid"</formula>
    </cfRule>
    <cfRule type="cellIs" dxfId="3" priority="3128" operator="equal">
      <formula>"NotPaid"</formula>
    </cfRule>
    <cfRule type="cellIs" dxfId="3" priority="3124" operator="equal">
      <formula>"NotPaid"</formula>
    </cfRule>
    <cfRule type="cellIs" dxfId="3" priority="3118" operator="equal">
      <formula>"NotPaid"</formula>
    </cfRule>
    <cfRule type="cellIs" dxfId="3" priority="3112" operator="equal">
      <formula>"NotPaid"</formula>
    </cfRule>
    <cfRule type="cellIs" dxfId="3" priority="3107" operator="equal">
      <formula>"NotPaid"</formula>
    </cfRule>
    <cfRule type="cellIs" dxfId="3" priority="3102" operator="equal">
      <formula>"NotPaid"</formula>
    </cfRule>
    <cfRule type="cellIs" dxfId="3" priority="3098" operator="equal">
      <formula>"NotPaid"</formula>
    </cfRule>
    <cfRule type="cellIs" dxfId="3" priority="3092" operator="equal">
      <formula>"NotPaid"</formula>
    </cfRule>
    <cfRule type="cellIs" dxfId="3" priority="3087" operator="equal">
      <formula>"NotPaid"</formula>
    </cfRule>
    <cfRule type="cellIs" dxfId="3" priority="3082" operator="equal">
      <formula>"NotPaid"</formula>
    </cfRule>
    <cfRule type="cellIs" dxfId="3" priority="3079" operator="equal">
      <formula>"NotPaid"</formula>
    </cfRule>
    <cfRule type="cellIs" dxfId="3" priority="3075" operator="equal">
      <formula>"NotPaid"</formula>
    </cfRule>
    <cfRule type="cellIs" dxfId="3" priority="3071" operator="equal">
      <formula>"NotPaid"</formula>
    </cfRule>
    <cfRule type="cellIs" dxfId="3" priority="3068" operator="equal">
      <formula>"NotPaid"</formula>
    </cfRule>
    <cfRule type="cellIs" dxfId="3" priority="3063" operator="equal">
      <formula>"NotPaid"</formula>
    </cfRule>
    <cfRule type="cellIs" dxfId="3" priority="3053" operator="equal">
      <formula>"NotPaid"</formula>
    </cfRule>
    <cfRule type="cellIs" dxfId="3" priority="3049" operator="equal">
      <formula>"NotPaid"</formula>
    </cfRule>
    <cfRule type="cellIs" dxfId="3" priority="3043" operator="equal">
      <formula>"NotPaid"</formula>
    </cfRule>
    <cfRule type="cellIs" dxfId="3" priority="3037" operator="equal">
      <formula>"NotPaid"</formula>
    </cfRule>
    <cfRule type="cellIs" dxfId="3" priority="3032" operator="equal">
      <formula>"NotPaid"</formula>
    </cfRule>
  </conditionalFormatting>
  <conditionalFormatting sqref="AF46:AG46">
    <cfRule type="expression" dxfId="5" priority="4352" stopIfTrue="1">
      <formula>AF46="not paid"</formula>
    </cfRule>
  </conditionalFormatting>
  <conditionalFormatting sqref="AD47">
    <cfRule type="cellIs" dxfId="3" priority="3296" operator="equal">
      <formula>"NotPaid"</formula>
    </cfRule>
    <cfRule type="cellIs" dxfId="3" priority="3285" operator="equal">
      <formula>"NotPaid"</formula>
    </cfRule>
    <cfRule type="cellIs" dxfId="3" priority="3268" operator="equal">
      <formula>"NotPaid"</formula>
    </cfRule>
    <cfRule type="cellIs" dxfId="3" priority="3262" operator="equal">
      <formula>"NotPaid"</formula>
    </cfRule>
    <cfRule type="cellIs" dxfId="3" priority="3257" operator="equal">
      <formula>"NotPaid"</formula>
    </cfRule>
    <cfRule type="cellIs" dxfId="3" priority="3248" operator="equal">
      <formula>"NotPaid"</formula>
    </cfRule>
    <cfRule type="cellIs" dxfId="3" priority="3243" operator="equal">
      <formula>"NotPaid"</formula>
    </cfRule>
    <cfRule type="cellIs" dxfId="3" priority="3235" operator="equal">
      <formula>"NotPaid"</formula>
    </cfRule>
    <cfRule type="cellIs" dxfId="3" priority="3230" operator="equal">
      <formula>"NotPaid"</formula>
    </cfRule>
    <cfRule type="cellIs" dxfId="3" priority="3225" operator="equal">
      <formula>"NotPaid"</formula>
    </cfRule>
    <cfRule type="cellIs" dxfId="3" priority="3222" operator="equal">
      <formula>"NotPaid"</formula>
    </cfRule>
    <cfRule type="cellIs" dxfId="3" priority="3209" operator="equal">
      <formula>"NotPaid"</formula>
    </cfRule>
    <cfRule type="cellIs" dxfId="3" priority="3186" operator="equal">
      <formula>"NotPaid"</formula>
    </cfRule>
    <cfRule type="cellIs" dxfId="3" priority="3182" operator="equal">
      <formula>"NotPaid"</formula>
    </cfRule>
    <cfRule type="cellIs" dxfId="3" priority="3176" operator="equal">
      <formula>"NotPaid"</formula>
    </cfRule>
    <cfRule type="cellIs" dxfId="3" priority="3161" operator="equal">
      <formula>"NotPaid"</formula>
    </cfRule>
    <cfRule type="cellIs" dxfId="3" priority="3156" operator="equal">
      <formula>"NotPaid"</formula>
    </cfRule>
    <cfRule type="cellIs" dxfId="3" priority="3148" operator="equal">
      <formula>"NotPaid"</formula>
    </cfRule>
    <cfRule type="cellIs" dxfId="3" priority="3142" operator="equal">
      <formula>"NotPaid"</formula>
    </cfRule>
    <cfRule type="cellIs" dxfId="3" priority="3137" operator="equal">
      <formula>"NotPaid"</formula>
    </cfRule>
    <cfRule type="cellIs" dxfId="3" priority="3127" operator="equal">
      <formula>"NotPaid"</formula>
    </cfRule>
    <cfRule type="cellIs" dxfId="3" priority="3121" operator="equal">
      <formula>"NotPaid"</formula>
    </cfRule>
    <cfRule type="cellIs" dxfId="3" priority="3117" operator="equal">
      <formula>"NotPaid"</formula>
    </cfRule>
    <cfRule type="cellIs" dxfId="3" priority="3111" operator="equal">
      <formula>"NotPaid"</formula>
    </cfRule>
    <cfRule type="cellIs" dxfId="3" priority="3101" operator="equal">
      <formula>"NotPaid"</formula>
    </cfRule>
    <cfRule type="cellIs" dxfId="3" priority="3097" operator="equal">
      <formula>"NotPaid"</formula>
    </cfRule>
    <cfRule type="cellIs" dxfId="3" priority="3091" operator="equal">
      <formula>"NotPaid"</formula>
    </cfRule>
    <cfRule type="cellIs" dxfId="3" priority="3086" operator="equal">
      <formula>"NotPaid"</formula>
    </cfRule>
    <cfRule type="cellIs" dxfId="3" priority="3081" operator="equal">
      <formula>"NotPaid"</formula>
    </cfRule>
    <cfRule type="cellIs" dxfId="3" priority="3072" operator="equal">
      <formula>"NotPaid"</formula>
    </cfRule>
    <cfRule type="cellIs" dxfId="3" priority="3067" operator="equal">
      <formula>"NotPaid"</formula>
    </cfRule>
    <cfRule type="cellIs" dxfId="3" priority="3062" operator="equal">
      <formula>"NotPaid"</formula>
    </cfRule>
    <cfRule type="cellIs" dxfId="3" priority="3052" operator="equal">
      <formula>"NotPaid"</formula>
    </cfRule>
    <cfRule type="cellIs" dxfId="3" priority="3046" operator="equal">
      <formula>"NotPaid"</formula>
    </cfRule>
    <cfRule type="cellIs" dxfId="3" priority="3042" operator="equal">
      <formula>"NotPaid"</formula>
    </cfRule>
    <cfRule type="cellIs" dxfId="3" priority="3036" operator="equal">
      <formula>"NotPaid"</formula>
    </cfRule>
  </conditionalFormatting>
  <conditionalFormatting sqref="AD48">
    <cfRule type="cellIs" dxfId="3" priority="3295" operator="equal">
      <formula>"NotPaid"</formula>
    </cfRule>
    <cfRule type="cellIs" dxfId="3" priority="3271" operator="equal">
      <formula>"NotPaid"</formula>
    </cfRule>
    <cfRule type="cellIs" dxfId="3" priority="3267" operator="equal">
      <formula>"NotPaid"</formula>
    </cfRule>
    <cfRule type="cellIs" dxfId="3" priority="3261" operator="equal">
      <formula>"NotPaid"</formula>
    </cfRule>
    <cfRule type="cellIs" dxfId="3" priority="3247" operator="equal">
      <formula>"NotPaid"</formula>
    </cfRule>
    <cfRule type="cellIs" dxfId="3" priority="3242" operator="equal">
      <formula>"NotPaid"</formula>
    </cfRule>
    <cfRule type="cellIs" dxfId="3" priority="3234" operator="equal">
      <formula>"NotPaid"</formula>
    </cfRule>
    <cfRule type="cellIs" dxfId="3" priority="3229" operator="equal">
      <formula>"NotPaid"</formula>
    </cfRule>
    <cfRule type="cellIs" dxfId="3" priority="3224" operator="equal">
      <formula>"NotPaid"</formula>
    </cfRule>
    <cfRule type="cellIs" dxfId="3" priority="3193" operator="equal">
      <formula>"NotPaid"</formula>
    </cfRule>
    <cfRule type="cellIs" dxfId="3" priority="3181" operator="equal">
      <formula>"NotPaid"</formula>
    </cfRule>
    <cfRule type="cellIs" dxfId="3" priority="3175" operator="equal">
      <formula>"NotPaid"</formula>
    </cfRule>
    <cfRule type="cellIs" dxfId="3" priority="3160" operator="equal">
      <formula>"NotPaid"</formula>
    </cfRule>
    <cfRule type="cellIs" dxfId="3" priority="3151" operator="equal">
      <formula>"NotPaid"</formula>
    </cfRule>
    <cfRule type="cellIs" dxfId="3" priority="3147" operator="equal">
      <formula>"NotPaid"</formula>
    </cfRule>
    <cfRule type="cellIs" dxfId="3" priority="3141" operator="equal">
      <formula>"NotPaid"</formula>
    </cfRule>
    <cfRule type="cellIs" dxfId="3" priority="3090" operator="equal">
      <formula>"NotPaid"</formula>
    </cfRule>
    <cfRule type="cellIs" dxfId="3" priority="3122" operator="equal">
      <formula>"NotPaid"</formula>
    </cfRule>
    <cfRule type="cellIs" dxfId="3" priority="3116" operator="equal">
      <formula>"NotPaid"</formula>
    </cfRule>
    <cfRule type="cellIs" dxfId="3" priority="3110" operator="equal">
      <formula>"NotPaid"</formula>
    </cfRule>
    <cfRule type="cellIs" dxfId="3" priority="3100" operator="equal">
      <formula>"NotPaid"</formula>
    </cfRule>
    <cfRule type="cellIs" dxfId="3" priority="3094" operator="equal">
      <formula>"NotPaid"</formula>
    </cfRule>
    <cfRule type="cellIs" dxfId="3" priority="3085" operator="equal">
      <formula>"NotPaid"</formula>
    </cfRule>
    <cfRule type="cellIs" dxfId="3" priority="3066" operator="equal">
      <formula>"NotPaid"</formula>
    </cfRule>
    <cfRule type="cellIs" dxfId="3" priority="3058" operator="equal">
      <formula>"NotPaid"</formula>
    </cfRule>
    <cfRule type="cellIs" dxfId="3" priority="3047" operator="equal">
      <formula>"NotPaid"</formula>
    </cfRule>
    <cfRule type="cellIs" dxfId="3" priority="3041" operator="equal">
      <formula>"NotPaid"</formula>
    </cfRule>
    <cfRule type="cellIs" dxfId="3" priority="3035" operator="equal">
      <formula>"NotPaid"</formula>
    </cfRule>
  </conditionalFormatting>
  <conditionalFormatting sqref="AT48:BD48">
    <cfRule type="expression" dxfId="5" priority="160" stopIfTrue="1">
      <formula>AT89="NotPaid"</formula>
    </cfRule>
  </conditionalFormatting>
  <conditionalFormatting sqref="R49">
    <cfRule type="cellIs" dxfId="3" priority="1556" operator="equal">
      <formula>"NotPaid"</formula>
    </cfRule>
    <cfRule type="cellIs" dxfId="3" priority="1551" operator="equal">
      <formula>"NotPaid"</formula>
    </cfRule>
    <cfRule type="cellIs" dxfId="3" priority="1545" operator="equal">
      <formula>"NotPaid"</formula>
    </cfRule>
    <cfRule type="cellIs" dxfId="3" priority="1533" operator="equal">
      <formula>"NotPaid"</formula>
    </cfRule>
    <cfRule type="cellIs" dxfId="3" priority="1539" operator="equal">
      <formula>"NotPaid"</formula>
    </cfRule>
    <cfRule type="cellIs" dxfId="3" priority="1527" operator="equal">
      <formula>"NotPaid"</formula>
    </cfRule>
    <cfRule type="cellIs" dxfId="3" priority="1523" operator="equal">
      <formula>"NotPaid"</formula>
    </cfRule>
    <cfRule type="cellIs" dxfId="3" priority="1521" operator="equal">
      <formula>"NotPaid"</formula>
    </cfRule>
    <cfRule type="cellIs" dxfId="3" priority="1525" operator="equal">
      <formula>"NotPaid"</formula>
    </cfRule>
    <cfRule type="cellIs" dxfId="3" priority="1510" operator="equal">
      <formula>"NotPaid"</formula>
    </cfRule>
    <cfRule type="cellIs" dxfId="3" priority="1507" operator="equal">
      <formula>"NotPaid"</formula>
    </cfRule>
    <cfRule type="cellIs" dxfId="3" priority="1505" operator="equal">
      <formula>"NotPaid"</formula>
    </cfRule>
    <cfRule type="cellIs" dxfId="3" priority="1504" operator="equal">
      <formula>"NotPaid"</formula>
    </cfRule>
    <cfRule type="cellIs" dxfId="3" priority="1509" operator="equal">
      <formula>"NotPaid"</formula>
    </cfRule>
    <cfRule type="cellIs" dxfId="3" priority="1500" operator="equal">
      <formula>"NotPaid"</formula>
    </cfRule>
    <cfRule type="cellIs" dxfId="3" priority="1498" operator="equal">
      <formula>"NotPaid"</formula>
    </cfRule>
    <cfRule type="cellIs" dxfId="3" priority="1502" operator="equal">
      <formula>"NotPaid"</formula>
    </cfRule>
    <cfRule type="cellIs" dxfId="3" priority="1488" operator="equal">
      <formula>"NotPaid"</formula>
    </cfRule>
    <cfRule type="cellIs" dxfId="3" priority="1486" operator="equal">
      <formula>"NotPaid"</formula>
    </cfRule>
    <cfRule type="cellIs" dxfId="3" priority="1484" operator="equal">
      <formula>"NotPaid"</formula>
    </cfRule>
    <cfRule type="cellIs" dxfId="3" priority="1489" operator="equal">
      <formula>"NotPaid"</formula>
    </cfRule>
    <cfRule type="cellIs" dxfId="3" priority="1475" operator="equal">
      <formula>"NotPaid"</formula>
    </cfRule>
    <cfRule type="cellIs" dxfId="3" priority="1482" operator="equal">
      <formula>"NotPaid"</formula>
    </cfRule>
    <cfRule type="cellIs" dxfId="3" priority="1473" operator="equal">
      <formula>"NotPaid"</formula>
    </cfRule>
    <cfRule type="cellIs" dxfId="3" priority="1480" operator="equal">
      <formula>"NotPaid"</formula>
    </cfRule>
    <cfRule type="cellIs" dxfId="3" priority="1478" operator="equal">
      <formula>"NotPaid"</formula>
    </cfRule>
    <cfRule type="cellIs" dxfId="3" priority="1477" operator="equal">
      <formula>"NotPaid"</formula>
    </cfRule>
    <cfRule type="cellIs" dxfId="3" priority="1468" operator="equal">
      <formula>"NotPaid"</formula>
    </cfRule>
    <cfRule type="cellIs" dxfId="3" priority="1466" operator="equal">
      <formula>"NotPaid"</formula>
    </cfRule>
    <cfRule type="cellIs" dxfId="3" priority="1472" operator="equal">
      <formula>"NotPaid"</formula>
    </cfRule>
    <cfRule type="cellIs" dxfId="3" priority="1470" operator="equal">
      <formula>"NotPaid"</formula>
    </cfRule>
  </conditionalFormatting>
  <conditionalFormatting sqref="S49:U49">
    <cfRule type="cellIs" dxfId="3" priority="1869" operator="equal">
      <formula>"NotPaid"</formula>
    </cfRule>
    <cfRule type="cellIs" dxfId="3" priority="1864" operator="equal">
      <formula>"NotPaid"</formula>
    </cfRule>
    <cfRule type="cellIs" dxfId="3" priority="1858" operator="equal">
      <formula>"NotPaid"</formula>
    </cfRule>
    <cfRule type="cellIs" dxfId="3" priority="1846" operator="equal">
      <formula>"NotPaid"</formula>
    </cfRule>
    <cfRule type="cellIs" dxfId="3" priority="1852" operator="equal">
      <formula>"NotPaid"</formula>
    </cfRule>
    <cfRule type="cellIs" dxfId="3" priority="1840" operator="equal">
      <formula>"NotPaid"</formula>
    </cfRule>
    <cfRule type="cellIs" dxfId="3" priority="1836" operator="equal">
      <formula>"NotPaid"</formula>
    </cfRule>
    <cfRule type="cellIs" dxfId="3" priority="1834" operator="equal">
      <formula>"NotPaid"</formula>
    </cfRule>
    <cfRule type="cellIs" dxfId="3" priority="1838" operator="equal">
      <formula>"NotPaid"</formula>
    </cfRule>
    <cfRule type="cellIs" dxfId="3" priority="1823" operator="equal">
      <formula>"NotPaid"</formula>
    </cfRule>
    <cfRule type="cellIs" dxfId="3" priority="1820" operator="equal">
      <formula>"NotPaid"</formula>
    </cfRule>
    <cfRule type="cellIs" dxfId="3" priority="1818" operator="equal">
      <formula>"NotPaid"</formula>
    </cfRule>
    <cfRule type="cellIs" dxfId="3" priority="1817" operator="equal">
      <formula>"NotPaid"</formula>
    </cfRule>
    <cfRule type="cellIs" dxfId="3" priority="1822" operator="equal">
      <formula>"NotPaid"</formula>
    </cfRule>
    <cfRule type="cellIs" dxfId="3" priority="1813" operator="equal">
      <formula>"NotPaid"</formula>
    </cfRule>
    <cfRule type="cellIs" dxfId="3" priority="1811" operator="equal">
      <formula>"NotPaid"</formula>
    </cfRule>
    <cfRule type="cellIs" dxfId="3" priority="1815" operator="equal">
      <formula>"NotPaid"</formula>
    </cfRule>
    <cfRule type="cellIs" dxfId="3" priority="1801" operator="equal">
      <formula>"NotPaid"</formula>
    </cfRule>
    <cfRule type="cellIs" dxfId="3" priority="1799" operator="equal">
      <formula>"NotPaid"</formula>
    </cfRule>
    <cfRule type="cellIs" dxfId="3" priority="1797" operator="equal">
      <formula>"NotPaid"</formula>
    </cfRule>
    <cfRule type="cellIs" dxfId="3" priority="1802" operator="equal">
      <formula>"NotPaid"</formula>
    </cfRule>
    <cfRule type="cellIs" dxfId="3" priority="1788" operator="equal">
      <formula>"NotPaid"</formula>
    </cfRule>
    <cfRule type="cellIs" dxfId="3" priority="1795" operator="equal">
      <formula>"NotPaid"</formula>
    </cfRule>
    <cfRule type="cellIs" dxfId="3" priority="1786" operator="equal">
      <formula>"NotPaid"</formula>
    </cfRule>
    <cfRule type="cellIs" dxfId="3" priority="1793" operator="equal">
      <formula>"NotPaid"</formula>
    </cfRule>
    <cfRule type="cellIs" dxfId="3" priority="1791" operator="equal">
      <formula>"NotPaid"</formula>
    </cfRule>
    <cfRule type="cellIs" dxfId="3" priority="1790" operator="equal">
      <formula>"NotPaid"</formula>
    </cfRule>
    <cfRule type="cellIs" dxfId="3" priority="1781" operator="equal">
      <formula>"NotPaid"</formula>
    </cfRule>
    <cfRule type="cellIs" dxfId="3" priority="1779" operator="equal">
      <formula>"NotPaid"</formula>
    </cfRule>
    <cfRule type="cellIs" dxfId="3" priority="1785" operator="equal">
      <formula>"NotPaid"</formula>
    </cfRule>
    <cfRule type="cellIs" dxfId="3" priority="1783" operator="equal">
      <formula>"NotPaid"</formula>
    </cfRule>
  </conditionalFormatting>
  <conditionalFormatting sqref="V49:X49">
    <cfRule type="cellIs" dxfId="3" priority="2182" operator="equal">
      <formula>"NotPaid"</formula>
    </cfRule>
    <cfRule type="cellIs" dxfId="3" priority="2177" operator="equal">
      <formula>"NotPaid"</formula>
    </cfRule>
    <cfRule type="cellIs" dxfId="3" priority="2171" operator="equal">
      <formula>"NotPaid"</formula>
    </cfRule>
    <cfRule type="cellIs" dxfId="3" priority="2159" operator="equal">
      <formula>"NotPaid"</formula>
    </cfRule>
    <cfRule type="cellIs" dxfId="3" priority="2165" operator="equal">
      <formula>"NotPaid"</formula>
    </cfRule>
    <cfRule type="cellIs" dxfId="3" priority="2153" operator="equal">
      <formula>"NotPaid"</formula>
    </cfRule>
    <cfRule type="cellIs" dxfId="3" priority="2149" operator="equal">
      <formula>"NotPaid"</formula>
    </cfRule>
    <cfRule type="cellIs" dxfId="3" priority="2147" operator="equal">
      <formula>"NotPaid"</formula>
    </cfRule>
    <cfRule type="cellIs" dxfId="3" priority="2151" operator="equal">
      <formula>"NotPaid"</formula>
    </cfRule>
    <cfRule type="cellIs" dxfId="3" priority="2136" operator="equal">
      <formula>"NotPaid"</formula>
    </cfRule>
    <cfRule type="cellIs" dxfId="3" priority="2133" operator="equal">
      <formula>"NotPaid"</formula>
    </cfRule>
    <cfRule type="cellIs" dxfId="3" priority="2131" operator="equal">
      <formula>"NotPaid"</formula>
    </cfRule>
    <cfRule type="cellIs" dxfId="3" priority="2130" operator="equal">
      <formula>"NotPaid"</formula>
    </cfRule>
    <cfRule type="cellIs" dxfId="3" priority="2135" operator="equal">
      <formula>"NotPaid"</formula>
    </cfRule>
    <cfRule type="cellIs" dxfId="3" priority="2126" operator="equal">
      <formula>"NotPaid"</formula>
    </cfRule>
    <cfRule type="cellIs" dxfId="3" priority="2124" operator="equal">
      <formula>"NotPaid"</formula>
    </cfRule>
    <cfRule type="cellIs" dxfId="3" priority="2128" operator="equal">
      <formula>"NotPaid"</formula>
    </cfRule>
    <cfRule type="cellIs" dxfId="3" priority="2114" operator="equal">
      <formula>"NotPaid"</formula>
    </cfRule>
    <cfRule type="cellIs" dxfId="3" priority="2112" operator="equal">
      <formula>"NotPaid"</formula>
    </cfRule>
    <cfRule type="cellIs" dxfId="3" priority="2110" operator="equal">
      <formula>"NotPaid"</formula>
    </cfRule>
    <cfRule type="cellIs" dxfId="3" priority="2115" operator="equal">
      <formula>"NotPaid"</formula>
    </cfRule>
    <cfRule type="cellIs" dxfId="3" priority="2101" operator="equal">
      <formula>"NotPaid"</formula>
    </cfRule>
    <cfRule type="cellIs" dxfId="3" priority="2108" operator="equal">
      <formula>"NotPaid"</formula>
    </cfRule>
    <cfRule type="cellIs" dxfId="3" priority="2099" operator="equal">
      <formula>"NotPaid"</formula>
    </cfRule>
    <cfRule type="cellIs" dxfId="3" priority="2106" operator="equal">
      <formula>"NotPaid"</formula>
    </cfRule>
    <cfRule type="cellIs" dxfId="3" priority="2104" operator="equal">
      <formula>"NotPaid"</formula>
    </cfRule>
    <cfRule type="cellIs" dxfId="3" priority="2103" operator="equal">
      <formula>"NotPaid"</formula>
    </cfRule>
    <cfRule type="cellIs" dxfId="3" priority="2094" operator="equal">
      <formula>"NotPaid"</formula>
    </cfRule>
    <cfRule type="cellIs" dxfId="3" priority="2092" operator="equal">
      <formula>"NotPaid"</formula>
    </cfRule>
    <cfRule type="cellIs" dxfId="3" priority="2098" operator="equal">
      <formula>"NotPaid"</formula>
    </cfRule>
    <cfRule type="cellIs" dxfId="3" priority="2096" operator="equal">
      <formula>"NotPaid"</formula>
    </cfRule>
  </conditionalFormatting>
  <conditionalFormatting sqref="Y49:AA49">
    <cfRule type="cellIs" dxfId="3" priority="2495" operator="equal">
      <formula>"NotPaid"</formula>
    </cfRule>
    <cfRule type="cellIs" dxfId="3" priority="2490" operator="equal">
      <formula>"NotPaid"</formula>
    </cfRule>
    <cfRule type="cellIs" dxfId="3" priority="2484" operator="equal">
      <formula>"NotPaid"</formula>
    </cfRule>
    <cfRule type="cellIs" dxfId="3" priority="2472" operator="equal">
      <formula>"NotPaid"</formula>
    </cfRule>
    <cfRule type="cellIs" dxfId="3" priority="2478" operator="equal">
      <formula>"NotPaid"</formula>
    </cfRule>
    <cfRule type="cellIs" dxfId="3" priority="2466" operator="equal">
      <formula>"NotPaid"</formula>
    </cfRule>
    <cfRule type="cellIs" dxfId="3" priority="2462" operator="equal">
      <formula>"NotPaid"</formula>
    </cfRule>
    <cfRule type="cellIs" dxfId="3" priority="2460" operator="equal">
      <formula>"NotPaid"</formula>
    </cfRule>
    <cfRule type="cellIs" dxfId="3" priority="2464" operator="equal">
      <formula>"NotPaid"</formula>
    </cfRule>
    <cfRule type="cellIs" dxfId="3" priority="2449" operator="equal">
      <formula>"NotPaid"</formula>
    </cfRule>
    <cfRule type="cellIs" dxfId="3" priority="2446" operator="equal">
      <formula>"NotPaid"</formula>
    </cfRule>
    <cfRule type="cellIs" dxfId="3" priority="2444" operator="equal">
      <formula>"NotPaid"</formula>
    </cfRule>
    <cfRule type="cellIs" dxfId="3" priority="2443" operator="equal">
      <formula>"NotPaid"</formula>
    </cfRule>
    <cfRule type="cellIs" dxfId="3" priority="2448" operator="equal">
      <formula>"NotPaid"</formula>
    </cfRule>
    <cfRule type="cellIs" dxfId="3" priority="2439" operator="equal">
      <formula>"NotPaid"</formula>
    </cfRule>
    <cfRule type="cellIs" dxfId="3" priority="2437" operator="equal">
      <formula>"NotPaid"</formula>
    </cfRule>
    <cfRule type="cellIs" dxfId="3" priority="2441" operator="equal">
      <formula>"NotPaid"</formula>
    </cfRule>
    <cfRule type="cellIs" dxfId="3" priority="2427" operator="equal">
      <formula>"NotPaid"</formula>
    </cfRule>
    <cfRule type="cellIs" dxfId="3" priority="2425" operator="equal">
      <formula>"NotPaid"</formula>
    </cfRule>
    <cfRule type="cellIs" dxfId="3" priority="2423" operator="equal">
      <formula>"NotPaid"</formula>
    </cfRule>
    <cfRule type="cellIs" dxfId="3" priority="2428" operator="equal">
      <formula>"NotPaid"</formula>
    </cfRule>
    <cfRule type="cellIs" dxfId="3" priority="2414" operator="equal">
      <formula>"NotPaid"</formula>
    </cfRule>
    <cfRule type="cellIs" dxfId="3" priority="2421" operator="equal">
      <formula>"NotPaid"</formula>
    </cfRule>
    <cfRule type="cellIs" dxfId="3" priority="2412" operator="equal">
      <formula>"NotPaid"</formula>
    </cfRule>
    <cfRule type="cellIs" dxfId="3" priority="2419" operator="equal">
      <formula>"NotPaid"</formula>
    </cfRule>
    <cfRule type="cellIs" dxfId="3" priority="2417" operator="equal">
      <formula>"NotPaid"</formula>
    </cfRule>
    <cfRule type="cellIs" dxfId="3" priority="2416" operator="equal">
      <formula>"NotPaid"</formula>
    </cfRule>
    <cfRule type="cellIs" dxfId="3" priority="2407" operator="equal">
      <formula>"NotPaid"</formula>
    </cfRule>
    <cfRule type="cellIs" dxfId="3" priority="2405" operator="equal">
      <formula>"NotPaid"</formula>
    </cfRule>
    <cfRule type="cellIs" dxfId="3" priority="2411" operator="equal">
      <formula>"NotPaid"</formula>
    </cfRule>
    <cfRule type="cellIs" dxfId="3" priority="2409" operator="equal">
      <formula>"NotPaid"</formula>
    </cfRule>
  </conditionalFormatting>
  <conditionalFormatting sqref="AL49">
    <cfRule type="expression" dxfId="5" priority="4295" stopIfTrue="1">
      <formula>AL49="not paid"</formula>
    </cfRule>
  </conditionalFormatting>
  <conditionalFormatting sqref="AM49">
    <cfRule type="expression" dxfId="5" priority="4306" stopIfTrue="1">
      <formula>AM49="not paid"</formula>
    </cfRule>
  </conditionalFormatting>
  <conditionalFormatting sqref="AN49:AQ49">
    <cfRule type="expression" dxfId="5" priority="32302" stopIfTrue="1">
      <formula>AN69="not paid"</formula>
    </cfRule>
  </conditionalFormatting>
  <conditionalFormatting sqref="R50">
    <cfRule type="cellIs" dxfId="3" priority="1566" operator="equal">
      <formula>"NotPaid"</formula>
    </cfRule>
    <cfRule type="cellIs" dxfId="3" priority="1575" operator="equal">
      <formula>"NotPaid"</formula>
    </cfRule>
    <cfRule type="cellIs" dxfId="3" priority="1570" operator="equal">
      <formula>"NotPaid"</formula>
    </cfRule>
    <cfRule type="cellIs" dxfId="3" priority="1561" operator="equal">
      <formula>"NotPaid"</formula>
    </cfRule>
    <cfRule type="cellIs" dxfId="3" priority="1558" operator="equal">
      <formula>"NotPaid"</formula>
    </cfRule>
    <cfRule type="cellIs" dxfId="3" priority="1560" operator="equal">
      <formula>"NotPaid"</formula>
    </cfRule>
    <cfRule type="cellIs" dxfId="3" priority="1559" operator="equal">
      <formula>"NotPaid"</formula>
    </cfRule>
    <cfRule type="cellIs" dxfId="3" priority="1550" operator="equal">
      <formula>"NotPaid"</formula>
    </cfRule>
    <cfRule type="cellIs" dxfId="3" priority="1544" operator="equal">
      <formula>"NotPaid"</formula>
    </cfRule>
    <cfRule type="cellIs" dxfId="3" priority="1538" operator="equal">
      <formula>"NotPaid"</formula>
    </cfRule>
    <cfRule type="cellIs" dxfId="3" priority="1524" operator="equal">
      <formula>"NotPaid"</formula>
    </cfRule>
    <cfRule type="cellIs" dxfId="3" priority="1526" operator="equal">
      <formula>"NotPaid"</formula>
    </cfRule>
    <cfRule type="cellIs" dxfId="3" priority="1522" operator="equal">
      <formula>"NotPaid"</formula>
    </cfRule>
    <cfRule type="cellIs" dxfId="3" priority="1520" operator="equal">
      <formula>"NotPaid"</formula>
    </cfRule>
    <cfRule type="cellIs" dxfId="3" priority="1516" operator="equal">
      <formula>"NotPaid"</formula>
    </cfRule>
    <cfRule type="cellIs" dxfId="3" priority="1518" operator="equal">
      <formula>"NotPaid"</formula>
    </cfRule>
    <cfRule type="cellIs" dxfId="3" priority="1517" operator="equal">
      <formula>"NotPaid"</formula>
    </cfRule>
    <cfRule type="cellIs" dxfId="3" priority="1512" operator="equal">
      <formula>"NotPaid"</formula>
    </cfRule>
    <cfRule type="cellIs" dxfId="3" priority="1515" operator="equal">
      <formula>"NotPaid"</formula>
    </cfRule>
    <cfRule type="cellIs" dxfId="3" priority="1514" operator="equal">
      <formula>"NotPaid"</formula>
    </cfRule>
    <cfRule type="cellIs" dxfId="3" priority="1506" operator="equal">
      <formula>"NotPaid"</formula>
    </cfRule>
    <cfRule type="cellIs" dxfId="3" priority="1513" operator="equal">
      <formula>"NotPaid"</formula>
    </cfRule>
    <cfRule type="cellIs" dxfId="3" priority="1508" operator="equal">
      <formula>"NotPaid"</formula>
    </cfRule>
    <cfRule type="cellIs" dxfId="3" priority="1501" operator="equal">
      <formula>"NotPaid"</formula>
    </cfRule>
    <cfRule type="cellIs" dxfId="3" priority="1503" operator="equal">
      <formula>"NotPaid"</formula>
    </cfRule>
    <cfRule type="cellIs" dxfId="3" priority="1496" operator="equal">
      <formula>"NotPaid"</formula>
    </cfRule>
    <cfRule type="cellIs" dxfId="3" priority="1494" operator="equal">
      <formula>"NotPaid"</formula>
    </cfRule>
    <cfRule type="cellIs" dxfId="3" priority="1499" operator="equal">
      <formula>"NotPaid"</formula>
    </cfRule>
    <cfRule type="cellIs" dxfId="3" priority="1497" operator="equal">
      <formula>"NotPaid"</formula>
    </cfRule>
    <cfRule type="cellIs" dxfId="3" priority="1495" operator="equal">
      <formula>"NotPaid"</formula>
    </cfRule>
    <cfRule type="cellIs" dxfId="3" priority="1491" operator="equal">
      <formula>"NotPaid"</formula>
    </cfRule>
    <cfRule type="cellIs" dxfId="3" priority="1490" operator="equal">
      <formula>"NotPaid"</formula>
    </cfRule>
    <cfRule type="cellIs" dxfId="3" priority="1493" operator="equal">
      <formula>"NotPaid"</formula>
    </cfRule>
    <cfRule type="cellIs" dxfId="3" priority="1487" operator="equal">
      <formula>"NotPaid"</formula>
    </cfRule>
    <cfRule type="cellIs" dxfId="3" priority="1492" operator="equal">
      <formula>"NotPaid"</formula>
    </cfRule>
    <cfRule type="cellIs" dxfId="3" priority="1483" operator="equal">
      <formula>"NotPaid"</formula>
    </cfRule>
    <cfRule type="cellIs" dxfId="3" priority="1481" operator="equal">
      <formula>"NotPaid"</formula>
    </cfRule>
    <cfRule type="cellIs" dxfId="3" priority="1479" operator="equal">
      <formula>"NotPaid"</formula>
    </cfRule>
    <cfRule type="cellIs" dxfId="3" priority="1485" operator="equal">
      <formula>"NotPaid"</formula>
    </cfRule>
    <cfRule type="cellIs" dxfId="3" priority="1476" operator="equal">
      <formula>"NotPaid"</formula>
    </cfRule>
    <cfRule type="cellIs" dxfId="3" priority="1469" operator="equal">
      <formula>"NotPaid"</formula>
    </cfRule>
    <cfRule type="cellIs" dxfId="3" priority="1474" operator="equal">
      <formula>"NotPaid"</formula>
    </cfRule>
    <cfRule type="cellIs" dxfId="3" priority="1471" operator="equal">
      <formula>"NotPaid"</formula>
    </cfRule>
    <cfRule type="cellIs" dxfId="3" priority="1467" operator="equal">
      <formula>"NotPaid"</formula>
    </cfRule>
    <cfRule type="cellIs" dxfId="3" priority="1465" operator="equal">
      <formula>"NotPaid"</formula>
    </cfRule>
  </conditionalFormatting>
  <conditionalFormatting sqref="S50:U50">
    <cfRule type="cellIs" dxfId="3" priority="1879" operator="equal">
      <formula>"NotPaid"</formula>
    </cfRule>
    <cfRule type="cellIs" dxfId="3" priority="1888" operator="equal">
      <formula>"NotPaid"</formula>
    </cfRule>
    <cfRule type="cellIs" dxfId="3" priority="1883" operator="equal">
      <formula>"NotPaid"</formula>
    </cfRule>
    <cfRule type="cellIs" dxfId="3" priority="1874" operator="equal">
      <formula>"NotPaid"</formula>
    </cfRule>
    <cfRule type="cellIs" dxfId="3" priority="1871" operator="equal">
      <formula>"NotPaid"</formula>
    </cfRule>
    <cfRule type="cellIs" dxfId="3" priority="1873" operator="equal">
      <formula>"NotPaid"</formula>
    </cfRule>
    <cfRule type="cellIs" dxfId="3" priority="1872" operator="equal">
      <formula>"NotPaid"</formula>
    </cfRule>
    <cfRule type="cellIs" dxfId="3" priority="1863" operator="equal">
      <formula>"NotPaid"</formula>
    </cfRule>
    <cfRule type="cellIs" dxfId="3" priority="1857" operator="equal">
      <formula>"NotPaid"</formula>
    </cfRule>
    <cfRule type="cellIs" dxfId="3" priority="1851" operator="equal">
      <formula>"NotPaid"</formula>
    </cfRule>
    <cfRule type="cellIs" dxfId="3" priority="1837" operator="equal">
      <formula>"NotPaid"</formula>
    </cfRule>
    <cfRule type="cellIs" dxfId="3" priority="1839" operator="equal">
      <formula>"NotPaid"</formula>
    </cfRule>
    <cfRule type="cellIs" dxfId="3" priority="1835" operator="equal">
      <formula>"NotPaid"</formula>
    </cfRule>
    <cfRule type="cellIs" dxfId="3" priority="1833" operator="equal">
      <formula>"NotPaid"</formula>
    </cfRule>
    <cfRule type="cellIs" dxfId="3" priority="1829" operator="equal">
      <formula>"NotPaid"</formula>
    </cfRule>
    <cfRule type="cellIs" dxfId="3" priority="1831" operator="equal">
      <formula>"NotPaid"</formula>
    </cfRule>
    <cfRule type="cellIs" dxfId="3" priority="1830" operator="equal">
      <formula>"NotPaid"</formula>
    </cfRule>
    <cfRule type="cellIs" dxfId="3" priority="1825" operator="equal">
      <formula>"NotPaid"</formula>
    </cfRule>
    <cfRule type="cellIs" dxfId="3" priority="1828" operator="equal">
      <formula>"NotPaid"</formula>
    </cfRule>
    <cfRule type="cellIs" dxfId="3" priority="1827" operator="equal">
      <formula>"NotPaid"</formula>
    </cfRule>
    <cfRule type="cellIs" dxfId="3" priority="1819" operator="equal">
      <formula>"NotPaid"</formula>
    </cfRule>
    <cfRule type="cellIs" dxfId="3" priority="1826" operator="equal">
      <formula>"NotPaid"</formula>
    </cfRule>
    <cfRule type="cellIs" dxfId="3" priority="1821" operator="equal">
      <formula>"NotPaid"</formula>
    </cfRule>
    <cfRule type="cellIs" dxfId="3" priority="1814" operator="equal">
      <formula>"NotPaid"</formula>
    </cfRule>
    <cfRule type="cellIs" dxfId="3" priority="1816" operator="equal">
      <formula>"NotPaid"</formula>
    </cfRule>
    <cfRule type="cellIs" dxfId="3" priority="1809" operator="equal">
      <formula>"NotPaid"</formula>
    </cfRule>
    <cfRule type="cellIs" dxfId="3" priority="1807" operator="equal">
      <formula>"NotPaid"</formula>
    </cfRule>
    <cfRule type="cellIs" dxfId="3" priority="1812" operator="equal">
      <formula>"NotPaid"</formula>
    </cfRule>
    <cfRule type="cellIs" dxfId="3" priority="1810" operator="equal">
      <formula>"NotPaid"</formula>
    </cfRule>
    <cfRule type="cellIs" dxfId="3" priority="1808" operator="equal">
      <formula>"NotPaid"</formula>
    </cfRule>
    <cfRule type="cellIs" dxfId="3" priority="1804" operator="equal">
      <formula>"NotPaid"</formula>
    </cfRule>
    <cfRule type="cellIs" dxfId="3" priority="1803" operator="equal">
      <formula>"NotPaid"</formula>
    </cfRule>
    <cfRule type="cellIs" dxfId="3" priority="1806" operator="equal">
      <formula>"NotPaid"</formula>
    </cfRule>
    <cfRule type="cellIs" dxfId="3" priority="1800" operator="equal">
      <formula>"NotPaid"</formula>
    </cfRule>
    <cfRule type="cellIs" dxfId="3" priority="1805" operator="equal">
      <formula>"NotPaid"</formula>
    </cfRule>
    <cfRule type="cellIs" dxfId="3" priority="1796" operator="equal">
      <formula>"NotPaid"</formula>
    </cfRule>
    <cfRule type="cellIs" dxfId="3" priority="1794" operator="equal">
      <formula>"NotPaid"</formula>
    </cfRule>
    <cfRule type="cellIs" dxfId="3" priority="1792" operator="equal">
      <formula>"NotPaid"</formula>
    </cfRule>
    <cfRule type="cellIs" dxfId="3" priority="1798" operator="equal">
      <formula>"NotPaid"</formula>
    </cfRule>
    <cfRule type="cellIs" dxfId="3" priority="1789" operator="equal">
      <formula>"NotPaid"</formula>
    </cfRule>
    <cfRule type="cellIs" dxfId="3" priority="1782" operator="equal">
      <formula>"NotPaid"</formula>
    </cfRule>
    <cfRule type="cellIs" dxfId="3" priority="1787" operator="equal">
      <formula>"NotPaid"</formula>
    </cfRule>
    <cfRule type="cellIs" dxfId="3" priority="1784" operator="equal">
      <formula>"NotPaid"</formula>
    </cfRule>
    <cfRule type="cellIs" dxfId="3" priority="1780" operator="equal">
      <formula>"NotPaid"</formula>
    </cfRule>
    <cfRule type="cellIs" dxfId="3" priority="1778" operator="equal">
      <formula>"NotPaid"</formula>
    </cfRule>
  </conditionalFormatting>
  <conditionalFormatting sqref="V50:X50">
    <cfRule type="cellIs" dxfId="3" priority="2192" operator="equal">
      <formula>"NotPaid"</formula>
    </cfRule>
    <cfRule type="cellIs" dxfId="3" priority="2201" operator="equal">
      <formula>"NotPaid"</formula>
    </cfRule>
    <cfRule type="cellIs" dxfId="3" priority="2196" operator="equal">
      <formula>"NotPaid"</formula>
    </cfRule>
    <cfRule type="cellIs" dxfId="3" priority="2187" operator="equal">
      <formula>"NotPaid"</formula>
    </cfRule>
    <cfRule type="cellIs" dxfId="3" priority="2184" operator="equal">
      <formula>"NotPaid"</formula>
    </cfRule>
    <cfRule type="cellIs" dxfId="3" priority="2186" operator="equal">
      <formula>"NotPaid"</formula>
    </cfRule>
    <cfRule type="cellIs" dxfId="3" priority="2185" operator="equal">
      <formula>"NotPaid"</formula>
    </cfRule>
    <cfRule type="cellIs" dxfId="3" priority="2176" operator="equal">
      <formula>"NotPaid"</formula>
    </cfRule>
    <cfRule type="cellIs" dxfId="3" priority="2170" operator="equal">
      <formula>"NotPaid"</formula>
    </cfRule>
    <cfRule type="cellIs" dxfId="3" priority="2164" operator="equal">
      <formula>"NotPaid"</formula>
    </cfRule>
    <cfRule type="cellIs" dxfId="3" priority="2150" operator="equal">
      <formula>"NotPaid"</formula>
    </cfRule>
    <cfRule type="cellIs" dxfId="3" priority="2152" operator="equal">
      <formula>"NotPaid"</formula>
    </cfRule>
    <cfRule type="cellIs" dxfId="3" priority="2148" operator="equal">
      <formula>"NotPaid"</formula>
    </cfRule>
    <cfRule type="cellIs" dxfId="3" priority="2146" operator="equal">
      <formula>"NotPaid"</formula>
    </cfRule>
    <cfRule type="cellIs" dxfId="3" priority="2142" operator="equal">
      <formula>"NotPaid"</formula>
    </cfRule>
    <cfRule type="cellIs" dxfId="3" priority="2144" operator="equal">
      <formula>"NotPaid"</formula>
    </cfRule>
    <cfRule type="cellIs" dxfId="3" priority="2143" operator="equal">
      <formula>"NotPaid"</formula>
    </cfRule>
    <cfRule type="cellIs" dxfId="3" priority="2138" operator="equal">
      <formula>"NotPaid"</formula>
    </cfRule>
    <cfRule type="cellIs" dxfId="3" priority="2141" operator="equal">
      <formula>"NotPaid"</formula>
    </cfRule>
    <cfRule type="cellIs" dxfId="3" priority="2140" operator="equal">
      <formula>"NotPaid"</formula>
    </cfRule>
    <cfRule type="cellIs" dxfId="3" priority="2132" operator="equal">
      <formula>"NotPaid"</formula>
    </cfRule>
    <cfRule type="cellIs" dxfId="3" priority="2139" operator="equal">
      <formula>"NotPaid"</formula>
    </cfRule>
    <cfRule type="cellIs" dxfId="3" priority="2134" operator="equal">
      <formula>"NotPaid"</formula>
    </cfRule>
    <cfRule type="cellIs" dxfId="3" priority="2127" operator="equal">
      <formula>"NotPaid"</formula>
    </cfRule>
    <cfRule type="cellIs" dxfId="3" priority="2129" operator="equal">
      <formula>"NotPaid"</formula>
    </cfRule>
    <cfRule type="cellIs" dxfId="3" priority="2122" operator="equal">
      <formula>"NotPaid"</formula>
    </cfRule>
    <cfRule type="cellIs" dxfId="3" priority="2120" operator="equal">
      <formula>"NotPaid"</formula>
    </cfRule>
    <cfRule type="cellIs" dxfId="3" priority="2125" operator="equal">
      <formula>"NotPaid"</formula>
    </cfRule>
    <cfRule type="cellIs" dxfId="3" priority="2123" operator="equal">
      <formula>"NotPaid"</formula>
    </cfRule>
    <cfRule type="cellIs" dxfId="3" priority="2121" operator="equal">
      <formula>"NotPaid"</formula>
    </cfRule>
    <cfRule type="cellIs" dxfId="3" priority="2117" operator="equal">
      <formula>"NotPaid"</formula>
    </cfRule>
    <cfRule type="cellIs" dxfId="3" priority="2116" operator="equal">
      <formula>"NotPaid"</formula>
    </cfRule>
    <cfRule type="cellIs" dxfId="3" priority="2119" operator="equal">
      <formula>"NotPaid"</formula>
    </cfRule>
    <cfRule type="cellIs" dxfId="3" priority="2113" operator="equal">
      <formula>"NotPaid"</formula>
    </cfRule>
    <cfRule type="cellIs" dxfId="3" priority="2118" operator="equal">
      <formula>"NotPaid"</formula>
    </cfRule>
    <cfRule type="cellIs" dxfId="3" priority="2109" operator="equal">
      <formula>"NotPaid"</formula>
    </cfRule>
    <cfRule type="cellIs" dxfId="3" priority="2107" operator="equal">
      <formula>"NotPaid"</formula>
    </cfRule>
    <cfRule type="cellIs" dxfId="3" priority="2105" operator="equal">
      <formula>"NotPaid"</formula>
    </cfRule>
    <cfRule type="cellIs" dxfId="3" priority="2111" operator="equal">
      <formula>"NotPaid"</formula>
    </cfRule>
    <cfRule type="cellIs" dxfId="3" priority="2102" operator="equal">
      <formula>"NotPaid"</formula>
    </cfRule>
    <cfRule type="cellIs" dxfId="3" priority="2095" operator="equal">
      <formula>"NotPaid"</formula>
    </cfRule>
    <cfRule type="cellIs" dxfId="3" priority="2100" operator="equal">
      <formula>"NotPaid"</formula>
    </cfRule>
    <cfRule type="cellIs" dxfId="3" priority="2097" operator="equal">
      <formula>"NotPaid"</formula>
    </cfRule>
    <cfRule type="cellIs" dxfId="3" priority="2093" operator="equal">
      <formula>"NotPaid"</formula>
    </cfRule>
    <cfRule type="cellIs" dxfId="3" priority="2091" operator="equal">
      <formula>"NotPaid"</formula>
    </cfRule>
  </conditionalFormatting>
  <conditionalFormatting sqref="Y50:AA50">
    <cfRule type="cellIs" dxfId="3" priority="2505" operator="equal">
      <formula>"NotPaid"</formula>
    </cfRule>
    <cfRule type="cellIs" dxfId="3" priority="2514" operator="equal">
      <formula>"NotPaid"</formula>
    </cfRule>
    <cfRule type="cellIs" dxfId="3" priority="2509" operator="equal">
      <formula>"NotPaid"</formula>
    </cfRule>
    <cfRule type="cellIs" dxfId="3" priority="2500" operator="equal">
      <formula>"NotPaid"</formula>
    </cfRule>
    <cfRule type="cellIs" dxfId="3" priority="2497" operator="equal">
      <formula>"NotPaid"</formula>
    </cfRule>
    <cfRule type="cellIs" dxfId="3" priority="2499" operator="equal">
      <formula>"NotPaid"</formula>
    </cfRule>
    <cfRule type="cellIs" dxfId="3" priority="2498" operator="equal">
      <formula>"NotPaid"</formula>
    </cfRule>
    <cfRule type="cellIs" dxfId="3" priority="2489" operator="equal">
      <formula>"NotPaid"</formula>
    </cfRule>
    <cfRule type="cellIs" dxfId="3" priority="2483" operator="equal">
      <formula>"NotPaid"</formula>
    </cfRule>
    <cfRule type="cellIs" dxfId="3" priority="2477" operator="equal">
      <formula>"NotPaid"</formula>
    </cfRule>
    <cfRule type="cellIs" dxfId="3" priority="2463" operator="equal">
      <formula>"NotPaid"</formula>
    </cfRule>
    <cfRule type="cellIs" dxfId="3" priority="2465" operator="equal">
      <formula>"NotPaid"</formula>
    </cfRule>
    <cfRule type="cellIs" dxfId="3" priority="2461" operator="equal">
      <formula>"NotPaid"</formula>
    </cfRule>
    <cfRule type="cellIs" dxfId="3" priority="2459" operator="equal">
      <formula>"NotPaid"</formula>
    </cfRule>
    <cfRule type="cellIs" dxfId="3" priority="2455" operator="equal">
      <formula>"NotPaid"</formula>
    </cfRule>
    <cfRule type="cellIs" dxfId="3" priority="2457" operator="equal">
      <formula>"NotPaid"</formula>
    </cfRule>
    <cfRule type="cellIs" dxfId="3" priority="2456" operator="equal">
      <formula>"NotPaid"</formula>
    </cfRule>
    <cfRule type="cellIs" dxfId="3" priority="2451" operator="equal">
      <formula>"NotPaid"</formula>
    </cfRule>
    <cfRule type="cellIs" dxfId="3" priority="2454" operator="equal">
      <formula>"NotPaid"</formula>
    </cfRule>
    <cfRule type="cellIs" dxfId="3" priority="2453" operator="equal">
      <formula>"NotPaid"</formula>
    </cfRule>
    <cfRule type="cellIs" dxfId="3" priority="2445" operator="equal">
      <formula>"NotPaid"</formula>
    </cfRule>
    <cfRule type="cellIs" dxfId="3" priority="2452" operator="equal">
      <formula>"NotPaid"</formula>
    </cfRule>
    <cfRule type="cellIs" dxfId="3" priority="2447" operator="equal">
      <formula>"NotPaid"</formula>
    </cfRule>
    <cfRule type="cellIs" dxfId="3" priority="2440" operator="equal">
      <formula>"NotPaid"</formula>
    </cfRule>
    <cfRule type="cellIs" dxfId="3" priority="2442" operator="equal">
      <formula>"NotPaid"</formula>
    </cfRule>
    <cfRule type="cellIs" dxfId="3" priority="2435" operator="equal">
      <formula>"NotPaid"</formula>
    </cfRule>
    <cfRule type="cellIs" dxfId="3" priority="2433" operator="equal">
      <formula>"NotPaid"</formula>
    </cfRule>
    <cfRule type="cellIs" dxfId="3" priority="2438" operator="equal">
      <formula>"NotPaid"</formula>
    </cfRule>
    <cfRule type="cellIs" dxfId="3" priority="2436" operator="equal">
      <formula>"NotPaid"</formula>
    </cfRule>
    <cfRule type="cellIs" dxfId="3" priority="2434" operator="equal">
      <formula>"NotPaid"</formula>
    </cfRule>
    <cfRule type="cellIs" dxfId="3" priority="2430" operator="equal">
      <formula>"NotPaid"</formula>
    </cfRule>
    <cfRule type="cellIs" dxfId="3" priority="2429" operator="equal">
      <formula>"NotPaid"</formula>
    </cfRule>
    <cfRule type="cellIs" dxfId="3" priority="2432" operator="equal">
      <formula>"NotPaid"</formula>
    </cfRule>
    <cfRule type="cellIs" dxfId="3" priority="2426" operator="equal">
      <formula>"NotPaid"</formula>
    </cfRule>
    <cfRule type="cellIs" dxfId="3" priority="2431" operator="equal">
      <formula>"NotPaid"</formula>
    </cfRule>
    <cfRule type="cellIs" dxfId="3" priority="2422" operator="equal">
      <formula>"NotPaid"</formula>
    </cfRule>
    <cfRule type="cellIs" dxfId="3" priority="2420" operator="equal">
      <formula>"NotPaid"</formula>
    </cfRule>
    <cfRule type="cellIs" dxfId="3" priority="2418" operator="equal">
      <formula>"NotPaid"</formula>
    </cfRule>
    <cfRule type="cellIs" dxfId="3" priority="2424" operator="equal">
      <formula>"NotPaid"</formula>
    </cfRule>
    <cfRule type="cellIs" dxfId="3" priority="2415" operator="equal">
      <formula>"NotPaid"</formula>
    </cfRule>
    <cfRule type="cellIs" dxfId="3" priority="2408" operator="equal">
      <formula>"NotPaid"</formula>
    </cfRule>
    <cfRule type="cellIs" dxfId="3" priority="2413" operator="equal">
      <formula>"NotPaid"</formula>
    </cfRule>
    <cfRule type="cellIs" dxfId="3" priority="2410" operator="equal">
      <formula>"NotPaid"</formula>
    </cfRule>
    <cfRule type="cellIs" dxfId="3" priority="2406" operator="equal">
      <formula>"NotPaid"</formula>
    </cfRule>
    <cfRule type="cellIs" dxfId="3" priority="2404" operator="equal">
      <formula>"NotPaid"</formula>
    </cfRule>
  </conditionalFormatting>
  <conditionalFormatting sqref="AE50">
    <cfRule type="expression" dxfId="5" priority="4353" stopIfTrue="1">
      <formula>AE50="NotPaid"</formula>
    </cfRule>
  </conditionalFormatting>
  <conditionalFormatting sqref="AF50">
    <cfRule type="expression" dxfId="5" priority="4351" stopIfTrue="1">
      <formula>AF50="not paid"</formula>
    </cfRule>
  </conditionalFormatting>
  <conditionalFormatting sqref="AG50">
    <cfRule type="expression" dxfId="5" priority="4263" stopIfTrue="1">
      <formula>AG50="not paid"</formula>
    </cfRule>
  </conditionalFormatting>
  <conditionalFormatting sqref="AH50">
    <cfRule type="expression" dxfId="5" priority="4264" stopIfTrue="1">
      <formula>AH50="not paid"</formula>
    </cfRule>
  </conditionalFormatting>
  <conditionalFormatting sqref="R51">
    <cfRule type="cellIs" dxfId="3" priority="1041" operator="equal">
      <formula>"NotPaid"</formula>
    </cfRule>
  </conditionalFormatting>
  <conditionalFormatting sqref="S51:AB51">
    <cfRule type="cellIs" dxfId="3" priority="1261" operator="equal">
      <formula>"NotPaid"</formula>
    </cfRule>
  </conditionalFormatting>
  <conditionalFormatting sqref="AC51">
    <cfRule type="cellIs" dxfId="3" priority="1014" operator="equal">
      <formula>"NotPaid"</formula>
    </cfRule>
  </conditionalFormatting>
  <conditionalFormatting sqref="AD51">
    <cfRule type="cellIs" dxfId="3" priority="2576" operator="equal">
      <formula>"NotPaid"</formula>
    </cfRule>
    <cfRule type="cellIs" dxfId="3" priority="2575" operator="equal">
      <formula>"NotPaid"</formula>
    </cfRule>
    <cfRule type="cellIs" dxfId="3" priority="2574" operator="equal">
      <formula>"NotPaid"</formula>
    </cfRule>
    <cfRule type="cellIs" dxfId="3" priority="2573" operator="equal">
      <formula>"NotPaid"</formula>
    </cfRule>
    <cfRule type="cellIs" dxfId="3" priority="2572" operator="equal">
      <formula>"NotPaid"</formula>
    </cfRule>
    <cfRule type="cellIs" dxfId="3" priority="2571" operator="equal">
      <formula>"NotPaid"</formula>
    </cfRule>
    <cfRule type="cellIs" dxfId="3" priority="2570" operator="equal">
      <formula>"NotPaid"</formula>
    </cfRule>
    <cfRule type="cellIs" dxfId="3" priority="2569" operator="equal">
      <formula>"NotPaid"</formula>
    </cfRule>
    <cfRule type="cellIs" dxfId="3" priority="2568" operator="equal">
      <formula>"NotPaid"</formula>
    </cfRule>
    <cfRule type="cellIs" dxfId="3" priority="2567" operator="equal">
      <formula>"NotPaid"</formula>
    </cfRule>
    <cfRule type="cellIs" dxfId="3" priority="2566" operator="equal">
      <formula>"NotPaid"</formula>
    </cfRule>
    <cfRule type="cellIs" dxfId="3" priority="2565" operator="equal">
      <formula>"NotPaid"</formula>
    </cfRule>
    <cfRule type="cellIs" dxfId="3" priority="2564" operator="equal">
      <formula>"NotPaid"</formula>
    </cfRule>
    <cfRule type="cellIs" dxfId="3" priority="2563" operator="equal">
      <formula>"NotPaid"</formula>
    </cfRule>
    <cfRule type="cellIs" dxfId="3" priority="2562" operator="equal">
      <formula>"NotPaid"</formula>
    </cfRule>
    <cfRule type="cellIs" dxfId="3" priority="2561" operator="equal">
      <formula>"NotPaid"</formula>
    </cfRule>
    <cfRule type="cellIs" dxfId="3" priority="2560" operator="equal">
      <formula>"NotPaid"</formula>
    </cfRule>
    <cfRule type="cellIs" dxfId="3" priority="2559" operator="equal">
      <formula>"NotPaid"</formula>
    </cfRule>
    <cfRule type="cellIs" dxfId="3" priority="2558" operator="equal">
      <formula>"NotPaid"</formula>
    </cfRule>
    <cfRule type="cellIs" dxfId="3" priority="2557" operator="equal">
      <formula>"NotPaid"</formula>
    </cfRule>
    <cfRule type="cellIs" dxfId="3" priority="2556" operator="equal">
      <formula>"NotPaid"</formula>
    </cfRule>
    <cfRule type="cellIs" dxfId="3" priority="2555" operator="equal">
      <formula>"NotPaid"</formula>
    </cfRule>
    <cfRule type="cellIs" dxfId="3" priority="2554" operator="equal">
      <formula>"NotPaid"</formula>
    </cfRule>
    <cfRule type="cellIs" dxfId="3" priority="2553" operator="equal">
      <formula>"NotPaid"</formula>
    </cfRule>
    <cfRule type="cellIs" dxfId="3" priority="2552" operator="equal">
      <formula>"NotPaid"</formula>
    </cfRule>
    <cfRule type="cellIs" dxfId="3" priority="2551" operator="equal">
      <formula>"NotPaid"</formula>
    </cfRule>
    <cfRule type="cellIs" dxfId="3" priority="2550" operator="equal">
      <formula>"NotPaid"</formula>
    </cfRule>
    <cfRule type="cellIs" dxfId="3" priority="2549" operator="equal">
      <formula>"NotPaid"</formula>
    </cfRule>
    <cfRule type="cellIs" dxfId="3" priority="2548" operator="equal">
      <formula>"NotPaid"</formula>
    </cfRule>
    <cfRule type="cellIs" dxfId="3" priority="2547" operator="equal">
      <formula>"NotPaid"</formula>
    </cfRule>
    <cfRule type="cellIs" dxfId="3" priority="2546" operator="equal">
      <formula>"NotPaid"</formula>
    </cfRule>
    <cfRule type="cellIs" dxfId="3" priority="2545" operator="equal">
      <formula>"NotPaid"</formula>
    </cfRule>
    <cfRule type="cellIs" dxfId="3" priority="2544" operator="equal">
      <formula>"NotPaid"</formula>
    </cfRule>
    <cfRule type="cellIs" dxfId="3" priority="2543" operator="equal">
      <formula>"NotPaid"</formula>
    </cfRule>
    <cfRule type="cellIs" dxfId="3" priority="2542" operator="equal">
      <formula>"NotPaid"</formula>
    </cfRule>
    <cfRule type="cellIs" dxfId="3" priority="2541" operator="equal">
      <formula>"NotPaid"</formula>
    </cfRule>
    <cfRule type="cellIs" dxfId="3" priority="2540" operator="equal">
      <formula>"NotPaid"</formula>
    </cfRule>
    <cfRule type="cellIs" dxfId="3" priority="2539" operator="equal">
      <formula>"NotPaid"</formula>
    </cfRule>
    <cfRule type="cellIs" dxfId="3" priority="2538" operator="equal">
      <formula>"NotPaid"</formula>
    </cfRule>
    <cfRule type="cellIs" dxfId="3" priority="2537" operator="equal">
      <formula>"NotPaid"</formula>
    </cfRule>
    <cfRule type="cellIs" dxfId="3" priority="2536" operator="equal">
      <formula>"NotPaid"</formula>
    </cfRule>
    <cfRule type="cellIs" dxfId="3" priority="2535" operator="equal">
      <formula>"NotPaid"</formula>
    </cfRule>
    <cfRule type="cellIs" dxfId="3" priority="2534" operator="equal">
      <formula>"NotPaid"</formula>
    </cfRule>
    <cfRule type="cellIs" dxfId="3" priority="2533" operator="equal">
      <formula>"NotPaid"</formula>
    </cfRule>
    <cfRule type="cellIs" dxfId="3" priority="2532" operator="equal">
      <formula>"NotPaid"</formula>
    </cfRule>
  </conditionalFormatting>
  <conditionalFormatting sqref="R52:AC52">
    <cfRule type="cellIs" dxfId="3" priority="1021" operator="equal">
      <formula>"NotPaid"</formula>
    </cfRule>
  </conditionalFormatting>
  <conditionalFormatting sqref="AD52">
    <cfRule type="cellIs" dxfId="3" priority="2878" operator="equal">
      <formula>"NotPaid"</formula>
    </cfRule>
    <cfRule type="cellIs" dxfId="3" priority="2877" operator="equal">
      <formula>"NotPaid"</formula>
    </cfRule>
    <cfRule type="cellIs" dxfId="3" priority="2876" operator="equal">
      <formula>"NotPaid"</formula>
    </cfRule>
    <cfRule type="cellIs" dxfId="3" priority="2875" operator="equal">
      <formula>"NotPaid"</formula>
    </cfRule>
    <cfRule type="cellIs" dxfId="3" priority="2874" operator="equal">
      <formula>"NotPaid"</formula>
    </cfRule>
    <cfRule type="cellIs" dxfId="3" priority="2873" operator="equal">
      <formula>"NotPaid"</formula>
    </cfRule>
    <cfRule type="cellIs" dxfId="3" priority="2872" operator="equal">
      <formula>"NotPaid"</formula>
    </cfRule>
    <cfRule type="cellIs" dxfId="3" priority="2871" operator="equal">
      <formula>"NotPaid"</formula>
    </cfRule>
    <cfRule type="cellIs" dxfId="3" priority="2870" operator="equal">
      <formula>"NotPaid"</formula>
    </cfRule>
    <cfRule type="cellIs" dxfId="3" priority="2869" operator="equal">
      <formula>"NotPaid"</formula>
    </cfRule>
    <cfRule type="cellIs" dxfId="3" priority="2868" operator="equal">
      <formula>"NotPaid"</formula>
    </cfRule>
    <cfRule type="cellIs" dxfId="3" priority="2867" operator="equal">
      <formula>"NotPaid"</formula>
    </cfRule>
    <cfRule type="cellIs" dxfId="3" priority="2866" operator="equal">
      <formula>"NotPaid"</formula>
    </cfRule>
    <cfRule type="cellIs" dxfId="3" priority="2865" operator="equal">
      <formula>"NotPaid"</formula>
    </cfRule>
    <cfRule type="cellIs" dxfId="3" priority="2864" operator="equal">
      <formula>"NotPaid"</formula>
    </cfRule>
    <cfRule type="cellIs" dxfId="3" priority="2863" operator="equal">
      <formula>"NotPaid"</formula>
    </cfRule>
    <cfRule type="cellIs" dxfId="3" priority="2862" operator="equal">
      <formula>"NotPaid"</formula>
    </cfRule>
    <cfRule type="cellIs" dxfId="3" priority="2861" operator="equal">
      <formula>"NotPaid"</formula>
    </cfRule>
    <cfRule type="cellIs" dxfId="3" priority="2860" operator="equal">
      <formula>"NotPaid"</formula>
    </cfRule>
    <cfRule type="cellIs" dxfId="3" priority="2859" operator="equal">
      <formula>"NotPaid"</formula>
    </cfRule>
    <cfRule type="cellIs" dxfId="3" priority="2858" operator="equal">
      <formula>"NotPaid"</formula>
    </cfRule>
    <cfRule type="cellIs" dxfId="3" priority="2857" operator="equal">
      <formula>"NotPaid"</formula>
    </cfRule>
    <cfRule type="cellIs" dxfId="3" priority="2856" operator="equal">
      <formula>"NotPaid"</formula>
    </cfRule>
    <cfRule type="cellIs" dxfId="3" priority="2855" operator="equal">
      <formula>"NotPaid"</formula>
    </cfRule>
    <cfRule type="cellIs" dxfId="3" priority="2854" operator="equal">
      <formula>"NotPaid"</formula>
    </cfRule>
    <cfRule type="cellIs" dxfId="3" priority="2853" operator="equal">
      <formula>"NotPaid"</formula>
    </cfRule>
    <cfRule type="cellIs" dxfId="3" priority="2852" operator="equal">
      <formula>"NotPaid"</formula>
    </cfRule>
    <cfRule type="cellIs" dxfId="3" priority="2851" operator="equal">
      <formula>"NotPaid"</formula>
    </cfRule>
    <cfRule type="cellIs" dxfId="3" priority="2850" operator="equal">
      <formula>"NotPaid"</formula>
    </cfRule>
    <cfRule type="cellIs" dxfId="3" priority="2849" operator="equal">
      <formula>"NotPaid"</formula>
    </cfRule>
    <cfRule type="cellIs" dxfId="3" priority="2848" operator="equal">
      <formula>"NotPaid"</formula>
    </cfRule>
    <cfRule type="cellIs" dxfId="3" priority="2847" operator="equal">
      <formula>"NotPaid"</formula>
    </cfRule>
    <cfRule type="cellIs" dxfId="3" priority="2846" operator="equal">
      <formula>"NotPaid"</formula>
    </cfRule>
    <cfRule type="cellIs" dxfId="3" priority="2845" operator="equal">
      <formula>"NotPaid"</formula>
    </cfRule>
    <cfRule type="cellIs" dxfId="3" priority="2844" operator="equal">
      <formula>"NotPaid"</formula>
    </cfRule>
    <cfRule type="cellIs" dxfId="3" priority="2843" operator="equal">
      <formula>"NotPaid"</formula>
    </cfRule>
    <cfRule type="cellIs" dxfId="3" priority="2842" operator="equal">
      <formula>"NotPaid"</formula>
    </cfRule>
    <cfRule type="cellIs" dxfId="3" priority="2841" operator="equal">
      <formula>"NotPaid"</formula>
    </cfRule>
    <cfRule type="cellIs" dxfId="3" priority="2840" operator="equal">
      <formula>"NotPaid"</formula>
    </cfRule>
    <cfRule type="cellIs" dxfId="3" priority="2839" operator="equal">
      <formula>"NotPaid"</formula>
    </cfRule>
    <cfRule type="cellIs" dxfId="3" priority="2838" operator="equal">
      <formula>"NotPaid"</formula>
    </cfRule>
    <cfRule type="cellIs" dxfId="3" priority="2837" operator="equal">
      <formula>"NotPaid"</formula>
    </cfRule>
    <cfRule type="cellIs" dxfId="3" priority="2836" operator="equal">
      <formula>"NotPaid"</formula>
    </cfRule>
    <cfRule type="cellIs" dxfId="3" priority="2835" operator="equal">
      <formula>"NotPaid"</formula>
    </cfRule>
    <cfRule type="cellIs" dxfId="3" priority="2834" operator="equal">
      <formula>"NotPaid"</formula>
    </cfRule>
    <cfRule type="cellIs" dxfId="3" priority="2833" operator="equal">
      <formula>"NotPaid"</formula>
    </cfRule>
  </conditionalFormatting>
  <conditionalFormatting sqref="AK52">
    <cfRule type="expression" dxfId="5" priority="3348" stopIfTrue="1">
      <formula>AK52="not paid"</formula>
    </cfRule>
  </conditionalFormatting>
  <conditionalFormatting sqref="R53:AC53">
    <cfRule type="cellIs" dxfId="3" priority="1008" operator="equal">
      <formula>"NotPaid"</formula>
    </cfRule>
  </conditionalFormatting>
  <conditionalFormatting sqref="AE53">
    <cfRule type="expression" dxfId="5" priority="3343" stopIfTrue="1">
      <formula>AE53="NotPaid"</formula>
    </cfRule>
  </conditionalFormatting>
  <conditionalFormatting sqref="AL53:AM53">
    <cfRule type="expression" dxfId="5" priority="3349" stopIfTrue="1">
      <formula>AL53="not paid"</formula>
    </cfRule>
  </conditionalFormatting>
  <conditionalFormatting sqref="AN53:AQ53">
    <cfRule type="expression" dxfId="5" priority="3344" stopIfTrue="1">
      <formula>AN53="NotPaid"</formula>
    </cfRule>
  </conditionalFormatting>
  <conditionalFormatting sqref="P54">
    <cfRule type="cellIs" dxfId="3" priority="303" operator="equal">
      <formula>"NotPaid"</formula>
    </cfRule>
    <cfRule type="cellIs" dxfId="3" priority="302" operator="equal">
      <formula>"NotPaid"</formula>
    </cfRule>
    <cfRule type="cellIs" dxfId="3" priority="301" operator="equal">
      <formula>"NotPaid"</formula>
    </cfRule>
    <cfRule type="cellIs" dxfId="3" priority="300" operator="equal">
      <formula>"NotPaid"</formula>
    </cfRule>
    <cfRule type="cellIs" dxfId="3" priority="299" operator="equal">
      <formula>"NotPaid"</formula>
    </cfRule>
    <cfRule type="cellIs" dxfId="3" priority="298" operator="equal">
      <formula>"NotPaid"</formula>
    </cfRule>
    <cfRule type="cellIs" dxfId="3" priority="297" operator="equal">
      <formula>"NotPaid"</formula>
    </cfRule>
    <cfRule type="cellIs" dxfId="3" priority="296" operator="equal">
      <formula>"NotPaid"</formula>
    </cfRule>
    <cfRule type="cellIs" dxfId="3" priority="295" operator="equal">
      <formula>"NotPaid"</formula>
    </cfRule>
    <cfRule type="cellIs" dxfId="3" priority="294" operator="equal">
      <formula>"NotPaid"</formula>
    </cfRule>
    <cfRule type="cellIs" dxfId="3" priority="293" operator="equal">
      <formula>"NotPaid"</formula>
    </cfRule>
    <cfRule type="cellIs" dxfId="3" priority="292" operator="equal">
      <formula>"NotPaid"</formula>
    </cfRule>
    <cfRule type="cellIs" dxfId="3" priority="291" operator="equal">
      <formula>"NotPaid"</formula>
    </cfRule>
    <cfRule type="cellIs" dxfId="3" priority="290" operator="equal">
      <formula>"NotPaid"</formula>
    </cfRule>
    <cfRule type="cellIs" dxfId="3" priority="289" operator="equal">
      <formula>"NotPaid"</formula>
    </cfRule>
    <cfRule type="cellIs" dxfId="3" priority="288" operator="equal">
      <formula>"NotPaid"</formula>
    </cfRule>
    <cfRule type="cellIs" dxfId="3" priority="287" operator="equal">
      <formula>"NotPaid"</formula>
    </cfRule>
    <cfRule type="cellIs" dxfId="3" priority="286" operator="equal">
      <formula>"NotPaid"</formula>
    </cfRule>
    <cfRule type="cellIs" dxfId="3" priority="285" operator="equal">
      <formula>"NotPaid"</formula>
    </cfRule>
    <cfRule type="cellIs" dxfId="3" priority="284" operator="equal">
      <formula>"NotPaid"</formula>
    </cfRule>
    <cfRule type="cellIs" dxfId="3" priority="283" operator="equal">
      <formula>"NotPaid"</formula>
    </cfRule>
    <cfRule type="cellIs" dxfId="3" priority="282" operator="equal">
      <formula>"NotPaid"</formula>
    </cfRule>
    <cfRule type="cellIs" dxfId="3" priority="281" operator="equal">
      <formula>"NotPaid"</formula>
    </cfRule>
    <cfRule type="cellIs" dxfId="3" priority="280" operator="equal">
      <formula>"NotPaid"</formula>
    </cfRule>
    <cfRule type="cellIs" dxfId="3" priority="279" operator="equal">
      <formula>"NotPaid"</formula>
    </cfRule>
    <cfRule type="cellIs" dxfId="3" priority="278" operator="equal">
      <formula>"NotPaid"</formula>
    </cfRule>
    <cfRule type="cellIs" dxfId="3" priority="277" operator="equal">
      <formula>"NotPaid"</formula>
    </cfRule>
    <cfRule type="cellIs" dxfId="3" priority="276" operator="equal">
      <formula>"NotPaid"</formula>
    </cfRule>
    <cfRule type="cellIs" dxfId="3" priority="275" operator="equal">
      <formula>"NotPaid"</formula>
    </cfRule>
    <cfRule type="cellIs" dxfId="3" priority="274" operator="equal">
      <formula>"NotPaid"</formula>
    </cfRule>
    <cfRule type="cellIs" dxfId="3" priority="273" operator="equal">
      <formula>"NotPaid"</formula>
    </cfRule>
    <cfRule type="cellIs" dxfId="3" priority="272" operator="equal">
      <formula>"NotPaid"</formula>
    </cfRule>
    <cfRule type="cellIs" dxfId="3" priority="271" operator="equal">
      <formula>"NotPaid"</formula>
    </cfRule>
    <cfRule type="cellIs" dxfId="3" priority="270" operator="equal">
      <formula>"NotPaid"</formula>
    </cfRule>
    <cfRule type="cellIs" dxfId="3" priority="269" operator="equal">
      <formula>"NotPaid"</formula>
    </cfRule>
    <cfRule type="cellIs" dxfId="3" priority="268" operator="equal">
      <formula>"NotPaid"</formula>
    </cfRule>
    <cfRule type="cellIs" dxfId="3" priority="267" operator="equal">
      <formula>"NotPaid"</formula>
    </cfRule>
    <cfRule type="cellIs" dxfId="3" priority="266" operator="equal">
      <formula>"NotPaid"</formula>
    </cfRule>
    <cfRule type="cellIs" dxfId="3" priority="265" operator="equal">
      <formula>"NotPaid"</formula>
    </cfRule>
    <cfRule type="cellIs" dxfId="3" priority="264" operator="equal">
      <formula>"NotPaid"</formula>
    </cfRule>
    <cfRule type="cellIs" dxfId="3" priority="263" operator="equal">
      <formula>"NotPaid"</formula>
    </cfRule>
    <cfRule type="cellIs" dxfId="3" priority="262" operator="equal">
      <formula>"NotPaid"</formula>
    </cfRule>
    <cfRule type="cellIs" dxfId="3" priority="261" operator="equal">
      <formula>"NotPaid"</formula>
    </cfRule>
    <cfRule type="cellIs" dxfId="3" priority="260" operator="equal">
      <formula>"NotPaid"</formula>
    </cfRule>
    <cfRule type="cellIs" dxfId="3" priority="259" operator="equal">
      <formula>"NotPaid"</formula>
    </cfRule>
    <cfRule type="cellIs" dxfId="3" priority="258" operator="equal">
      <formula>"NotPaid"</formula>
    </cfRule>
  </conditionalFormatting>
  <conditionalFormatting sqref="R54">
    <cfRule type="cellIs" dxfId="3" priority="211" operator="equal">
      <formula>"NotPaid"</formula>
    </cfRule>
    <cfRule type="cellIs" dxfId="3" priority="208" operator="equal">
      <formula>"NotPaid"</formula>
    </cfRule>
    <cfRule type="cellIs" dxfId="3" priority="210" operator="equal">
      <formula>"NotPaid"</formula>
    </cfRule>
    <cfRule type="cellIs" dxfId="3" priority="209" operator="equal">
      <formula>"NotPaid"</formula>
    </cfRule>
    <cfRule type="cellIs" dxfId="3" priority="207" operator="equal">
      <formula>"NotPaid"</formula>
    </cfRule>
    <cfRule type="cellIs" dxfId="3" priority="204" operator="equal">
      <formula>"NotPaid"</formula>
    </cfRule>
    <cfRule type="cellIs" dxfId="3" priority="206" operator="equal">
      <formula>"NotPaid"</formula>
    </cfRule>
    <cfRule type="cellIs" dxfId="3" priority="205" operator="equal">
      <formula>"NotPaid"</formula>
    </cfRule>
    <cfRule type="cellIs" dxfId="3" priority="203" operator="equal">
      <formula>"NotPaid"</formula>
    </cfRule>
    <cfRule type="cellIs" dxfId="3" priority="202" operator="equal">
      <formula>"NotPaid"</formula>
    </cfRule>
    <cfRule type="cellIs" dxfId="3" priority="201" operator="equal">
      <formula>"NotPaid"</formula>
    </cfRule>
    <cfRule type="cellIs" dxfId="3" priority="199" operator="equal">
      <formula>"NotPaid"</formula>
    </cfRule>
    <cfRule type="cellIs" dxfId="3" priority="200" operator="equal">
      <formula>"NotPaid"</formula>
    </cfRule>
    <cfRule type="cellIs" dxfId="3" priority="198" operator="equal">
      <formula>"NotPaid"</formula>
    </cfRule>
    <cfRule type="cellIs" dxfId="3" priority="197" operator="equal">
      <formula>"NotPaid"</formula>
    </cfRule>
    <cfRule type="cellIs" dxfId="3" priority="194" operator="equal">
      <formula>"NotPaid"</formula>
    </cfRule>
    <cfRule type="cellIs" dxfId="3" priority="196" operator="equal">
      <formula>"NotPaid"</formula>
    </cfRule>
    <cfRule type="cellIs" dxfId="3" priority="195" operator="equal">
      <formula>"NotPaid"</formula>
    </cfRule>
    <cfRule type="cellIs" dxfId="3" priority="190" operator="equal">
      <formula>"NotPaid"</formula>
    </cfRule>
    <cfRule type="cellIs" dxfId="3" priority="193" operator="equal">
      <formula>"NotPaid"</formula>
    </cfRule>
    <cfRule type="cellIs" dxfId="3" priority="192" operator="equal">
      <formula>"NotPaid"</formula>
    </cfRule>
    <cfRule type="cellIs" dxfId="3" priority="188" operator="equal">
      <formula>"NotPaid"</formula>
    </cfRule>
    <cfRule type="cellIs" dxfId="3" priority="191" operator="equal">
      <formula>"NotPaid"</formula>
    </cfRule>
    <cfRule type="cellIs" dxfId="3" priority="189" operator="equal">
      <formula>"NotPaid"</formula>
    </cfRule>
    <cfRule type="cellIs" dxfId="3" priority="186" operator="equal">
      <formula>"NotPaid"</formula>
    </cfRule>
    <cfRule type="cellIs" dxfId="3" priority="187" operator="equal">
      <formula>"NotPaid"</formula>
    </cfRule>
    <cfRule type="cellIs" dxfId="3" priority="183" operator="equal">
      <formula>"NotPaid"</formula>
    </cfRule>
    <cfRule type="cellIs" dxfId="3" priority="181" operator="equal">
      <formula>"NotPaid"</formula>
    </cfRule>
    <cfRule type="cellIs" dxfId="3" priority="185" operator="equal">
      <formula>"NotPaid"</formula>
    </cfRule>
    <cfRule type="cellIs" dxfId="3" priority="184" operator="equal">
      <formula>"NotPaid"</formula>
    </cfRule>
    <cfRule type="cellIs" dxfId="3" priority="182" operator="equal">
      <formula>"NotPaid"</formula>
    </cfRule>
    <cfRule type="cellIs" dxfId="3" priority="178" operator="equal">
      <formula>"NotPaid"</formula>
    </cfRule>
    <cfRule type="cellIs" dxfId="3" priority="177" operator="equal">
      <formula>"NotPaid"</formula>
    </cfRule>
    <cfRule type="cellIs" dxfId="3" priority="180" operator="equal">
      <formula>"NotPaid"</formula>
    </cfRule>
    <cfRule type="cellIs" dxfId="3" priority="176" operator="equal">
      <formula>"NotPaid"</formula>
    </cfRule>
    <cfRule type="cellIs" dxfId="3" priority="179" operator="equal">
      <formula>"NotPaid"</formula>
    </cfRule>
    <cfRule type="cellIs" dxfId="3" priority="174" operator="equal">
      <formula>"NotPaid"</formula>
    </cfRule>
    <cfRule type="cellIs" dxfId="3" priority="173" operator="equal">
      <formula>"NotPaid"</formula>
    </cfRule>
    <cfRule type="cellIs" dxfId="3" priority="172" operator="equal">
      <formula>"NotPaid"</formula>
    </cfRule>
    <cfRule type="cellIs" dxfId="3" priority="175" operator="equal">
      <formula>"NotPaid"</formula>
    </cfRule>
    <cfRule type="cellIs" dxfId="3" priority="171" operator="equal">
      <formula>"NotPaid"</formula>
    </cfRule>
    <cfRule type="cellIs" dxfId="3" priority="168" operator="equal">
      <formula>"NotPaid"</formula>
    </cfRule>
    <cfRule type="cellIs" dxfId="3" priority="170" operator="equal">
      <formula>"NotPaid"</formula>
    </cfRule>
    <cfRule type="cellIs" dxfId="3" priority="169" operator="equal">
      <formula>"NotPaid"</formula>
    </cfRule>
    <cfRule type="cellIs" dxfId="3" priority="167" operator="equal">
      <formula>"NotPaid"</formula>
    </cfRule>
    <cfRule type="cellIs" dxfId="3" priority="166" operator="equal">
      <formula>"NotPaid"</formula>
    </cfRule>
  </conditionalFormatting>
  <conditionalFormatting sqref="S54">
    <cfRule type="cellIs" dxfId="3" priority="257" operator="equal">
      <formula>"NotPaid"</formula>
    </cfRule>
    <cfRule type="cellIs" dxfId="3" priority="254" operator="equal">
      <formula>"NotPaid"</formula>
    </cfRule>
    <cfRule type="cellIs" dxfId="3" priority="256" operator="equal">
      <formula>"NotPaid"</formula>
    </cfRule>
    <cfRule type="cellIs" dxfId="3" priority="255" operator="equal">
      <formula>"NotPaid"</formula>
    </cfRule>
    <cfRule type="cellIs" dxfId="3" priority="253" operator="equal">
      <formula>"NotPaid"</formula>
    </cfRule>
    <cfRule type="cellIs" dxfId="3" priority="250" operator="equal">
      <formula>"NotPaid"</formula>
    </cfRule>
    <cfRule type="cellIs" dxfId="3" priority="252" operator="equal">
      <formula>"NotPaid"</formula>
    </cfRule>
    <cfRule type="cellIs" dxfId="3" priority="251" operator="equal">
      <formula>"NotPaid"</formula>
    </cfRule>
    <cfRule type="cellIs" dxfId="3" priority="249" operator="equal">
      <formula>"NotPaid"</formula>
    </cfRule>
    <cfRule type="cellIs" dxfId="3" priority="248" operator="equal">
      <formula>"NotPaid"</formula>
    </cfRule>
    <cfRule type="cellIs" dxfId="3" priority="247" operator="equal">
      <formula>"NotPaid"</formula>
    </cfRule>
    <cfRule type="cellIs" dxfId="3" priority="245" operator="equal">
      <formula>"NotPaid"</formula>
    </cfRule>
    <cfRule type="cellIs" dxfId="3" priority="246" operator="equal">
      <formula>"NotPaid"</formula>
    </cfRule>
    <cfRule type="cellIs" dxfId="3" priority="244" operator="equal">
      <formula>"NotPaid"</formula>
    </cfRule>
    <cfRule type="cellIs" dxfId="3" priority="243" operator="equal">
      <formula>"NotPaid"</formula>
    </cfRule>
    <cfRule type="cellIs" dxfId="3" priority="240" operator="equal">
      <formula>"NotPaid"</formula>
    </cfRule>
    <cfRule type="cellIs" dxfId="3" priority="242" operator="equal">
      <formula>"NotPaid"</formula>
    </cfRule>
    <cfRule type="cellIs" dxfId="3" priority="241" operator="equal">
      <formula>"NotPaid"</formula>
    </cfRule>
    <cfRule type="cellIs" dxfId="3" priority="236" operator="equal">
      <formula>"NotPaid"</formula>
    </cfRule>
    <cfRule type="cellIs" dxfId="3" priority="239" operator="equal">
      <formula>"NotPaid"</formula>
    </cfRule>
    <cfRule type="cellIs" dxfId="3" priority="238" operator="equal">
      <formula>"NotPaid"</formula>
    </cfRule>
    <cfRule type="cellIs" dxfId="3" priority="234" operator="equal">
      <formula>"NotPaid"</formula>
    </cfRule>
    <cfRule type="cellIs" dxfId="3" priority="237" operator="equal">
      <formula>"NotPaid"</formula>
    </cfRule>
    <cfRule type="cellIs" dxfId="3" priority="235" operator="equal">
      <formula>"NotPaid"</formula>
    </cfRule>
    <cfRule type="cellIs" dxfId="3" priority="232" operator="equal">
      <formula>"NotPaid"</formula>
    </cfRule>
    <cfRule type="cellIs" dxfId="3" priority="233" operator="equal">
      <formula>"NotPaid"</formula>
    </cfRule>
    <cfRule type="cellIs" dxfId="3" priority="229" operator="equal">
      <formula>"NotPaid"</formula>
    </cfRule>
    <cfRule type="cellIs" dxfId="3" priority="227" operator="equal">
      <formula>"NotPaid"</formula>
    </cfRule>
    <cfRule type="cellIs" dxfId="3" priority="231" operator="equal">
      <formula>"NotPaid"</formula>
    </cfRule>
    <cfRule type="cellIs" dxfId="3" priority="230" operator="equal">
      <formula>"NotPaid"</formula>
    </cfRule>
    <cfRule type="cellIs" dxfId="3" priority="228" operator="equal">
      <formula>"NotPaid"</formula>
    </cfRule>
    <cfRule type="cellIs" dxfId="3" priority="224" operator="equal">
      <formula>"NotPaid"</formula>
    </cfRule>
    <cfRule type="cellIs" dxfId="3" priority="223" operator="equal">
      <formula>"NotPaid"</formula>
    </cfRule>
    <cfRule type="cellIs" dxfId="3" priority="226" operator="equal">
      <formula>"NotPaid"</formula>
    </cfRule>
    <cfRule type="cellIs" dxfId="3" priority="222" operator="equal">
      <formula>"NotPaid"</formula>
    </cfRule>
    <cfRule type="cellIs" dxfId="3" priority="225" operator="equal">
      <formula>"NotPaid"</formula>
    </cfRule>
    <cfRule type="cellIs" dxfId="3" priority="220" operator="equal">
      <formula>"NotPaid"</formula>
    </cfRule>
    <cfRule type="cellIs" dxfId="3" priority="219" operator="equal">
      <formula>"NotPaid"</formula>
    </cfRule>
    <cfRule type="cellIs" dxfId="3" priority="218" operator="equal">
      <formula>"NotPaid"</formula>
    </cfRule>
    <cfRule type="cellIs" dxfId="3" priority="221" operator="equal">
      <formula>"NotPaid"</formula>
    </cfRule>
    <cfRule type="cellIs" dxfId="3" priority="217" operator="equal">
      <formula>"NotPaid"</formula>
    </cfRule>
    <cfRule type="cellIs" dxfId="3" priority="214" operator="equal">
      <formula>"NotPaid"</formula>
    </cfRule>
    <cfRule type="cellIs" dxfId="3" priority="216" operator="equal">
      <formula>"NotPaid"</formula>
    </cfRule>
    <cfRule type="cellIs" dxfId="3" priority="215" operator="equal">
      <formula>"NotPaid"</formula>
    </cfRule>
    <cfRule type="cellIs" dxfId="3" priority="213" operator="equal">
      <formula>"NotPaid"</formula>
    </cfRule>
    <cfRule type="cellIs" dxfId="3" priority="212" operator="equal">
      <formula>"NotPaid"</formula>
    </cfRule>
  </conditionalFormatting>
  <conditionalFormatting sqref="T54:AC54">
    <cfRule type="cellIs" dxfId="3" priority="165" operator="equal">
      <formula>"NotPaid"</formula>
    </cfRule>
  </conditionalFormatting>
  <conditionalFormatting sqref="AF54:AQ54">
    <cfRule type="expression" dxfId="5" priority="3346" stopIfTrue="1">
      <formula>AF54="not paid"</formula>
    </cfRule>
  </conditionalFormatting>
  <conditionalFormatting sqref="R55:AB55">
    <cfRule type="cellIs" dxfId="3" priority="1040" operator="equal">
      <formula>"NotPaid"</formula>
    </cfRule>
  </conditionalFormatting>
  <conditionalFormatting sqref="R56:AB56">
    <cfRule type="cellIs" dxfId="3" priority="1260" operator="equal">
      <formula>"NotPaid"</formula>
    </cfRule>
  </conditionalFormatting>
  <conditionalFormatting sqref="AT56:BD56">
    <cfRule type="expression" dxfId="5" priority="304" stopIfTrue="1">
      <formula>AT97="NotPaid"</formula>
    </cfRule>
  </conditionalFormatting>
  <conditionalFormatting sqref="R57:AC57">
    <cfRule type="cellIs" dxfId="3" priority="1022" operator="equal">
      <formula>"NotPaid"</formula>
    </cfRule>
  </conditionalFormatting>
  <conditionalFormatting sqref="AD57">
    <cfRule type="cellIs" dxfId="3" priority="3317" operator="equal">
      <formula>"NotPaid"</formula>
    </cfRule>
  </conditionalFormatting>
  <conditionalFormatting sqref="AL57">
    <cfRule type="expression" dxfId="5" priority="3341" stopIfTrue="1">
      <formula>AL57="not paid"</formula>
    </cfRule>
  </conditionalFormatting>
  <conditionalFormatting sqref="AM57">
    <cfRule type="expression" dxfId="5" priority="3342" stopIfTrue="1">
      <formula>AM57="not paid"</formula>
    </cfRule>
  </conditionalFormatting>
  <conditionalFormatting sqref="AN57:AQ57">
    <cfRule type="expression" dxfId="5" priority="3357" stopIfTrue="1">
      <formula>AN77="not paid"</formula>
    </cfRule>
  </conditionalFormatting>
  <conditionalFormatting sqref="P58">
    <cfRule type="cellIs" dxfId="3" priority="769" operator="equal">
      <formula>"NotPaid"</formula>
    </cfRule>
    <cfRule type="cellIs" dxfId="3" priority="768" operator="equal">
      <formula>"NotPaid"</formula>
    </cfRule>
  </conditionalFormatting>
  <conditionalFormatting sqref="R58:V58">
    <cfRule type="cellIs" dxfId="3" priority="767" operator="equal">
      <formula>"NotPaid"</formula>
    </cfRule>
  </conditionalFormatting>
  <conditionalFormatting sqref="W58:AC58">
    <cfRule type="cellIs" dxfId="3" priority="47" operator="equal">
      <formula>"NotPaid"</formula>
    </cfRule>
  </conditionalFormatting>
  <conditionalFormatting sqref="AD58">
    <cfRule type="cellIs" dxfId="3" priority="3313" operator="equal">
      <formula>"NotPaid"</formula>
    </cfRule>
    <cfRule type="cellIs" dxfId="3" priority="3312" operator="equal">
      <formula>"NotPaid"</formula>
    </cfRule>
  </conditionalFormatting>
  <conditionalFormatting sqref="AE58">
    <cfRule type="expression" dxfId="5" priority="3347" stopIfTrue="1">
      <formula>AE58="NotPaid"</formula>
    </cfRule>
  </conditionalFormatting>
  <conditionalFormatting sqref="AF58">
    <cfRule type="expression" dxfId="5" priority="3345" stopIfTrue="1">
      <formula>AF58="not paid"</formula>
    </cfRule>
  </conditionalFormatting>
  <conditionalFormatting sqref="AG58">
    <cfRule type="expression" dxfId="5" priority="3339" stopIfTrue="1">
      <formula>AG58="not paid"</formula>
    </cfRule>
  </conditionalFormatting>
  <conditionalFormatting sqref="AH58">
    <cfRule type="expression" dxfId="5" priority="3340" stopIfTrue="1">
      <formula>AH58="not paid"</formula>
    </cfRule>
  </conditionalFormatting>
  <conditionalFormatting sqref="P59">
    <cfRule type="cellIs" dxfId="3" priority="462" operator="equal">
      <formula>"NotPaid"</formula>
    </cfRule>
  </conditionalFormatting>
  <conditionalFormatting sqref="R59">
    <cfRule type="cellIs" dxfId="3" priority="461" operator="equal">
      <formula>"NotPaid"</formula>
    </cfRule>
  </conditionalFormatting>
  <conditionalFormatting sqref="S59:AC59">
    <cfRule type="cellIs" dxfId="3" priority="460" operator="equal">
      <formula>"NotPaid"</formula>
    </cfRule>
  </conditionalFormatting>
  <conditionalFormatting sqref="AD59">
    <cfRule type="cellIs" dxfId="3" priority="3309" operator="equal">
      <formula>"NotPaid"</formula>
    </cfRule>
  </conditionalFormatting>
  <conditionalFormatting sqref="R60">
    <cfRule type="cellIs" dxfId="3" priority="1581" operator="equal">
      <formula>"NotPaid"</formula>
    </cfRule>
    <cfRule type="cellIs" dxfId="3" priority="1580" operator="equal">
      <formula>"NotPaid"</formula>
    </cfRule>
  </conditionalFormatting>
  <conditionalFormatting sqref="S60:U60">
    <cfRule type="cellIs" dxfId="3" priority="1894" operator="equal">
      <formula>"NotPaid"</formula>
    </cfRule>
    <cfRule type="cellIs" dxfId="3" priority="1893" operator="equal">
      <formula>"NotPaid"</formula>
    </cfRule>
  </conditionalFormatting>
  <conditionalFormatting sqref="V60:X60">
    <cfRule type="cellIs" dxfId="3" priority="2207" operator="equal">
      <formula>"NotPaid"</formula>
    </cfRule>
    <cfRule type="cellIs" dxfId="3" priority="2206" operator="equal">
      <formula>"NotPaid"</formula>
    </cfRule>
  </conditionalFormatting>
  <conditionalFormatting sqref="Y60:AA60">
    <cfRule type="cellIs" dxfId="3" priority="2519" operator="equal">
      <formula>"NotPaid"</formula>
    </cfRule>
    <cfRule type="cellIs" dxfId="3" priority="2520" operator="equal">
      <formula>"NotPaid"</formula>
    </cfRule>
  </conditionalFormatting>
  <conditionalFormatting sqref="AE60:AJ60">
    <cfRule type="expression" dxfId="5" priority="3374" stopIfTrue="1">
      <formula>AE60="NotPaid"</formula>
    </cfRule>
  </conditionalFormatting>
  <conditionalFormatting sqref="AK60">
    <cfRule type="expression" dxfId="5" priority="3372" stopIfTrue="1">
      <formula>AK60="not paid"</formula>
    </cfRule>
  </conditionalFormatting>
  <conditionalFormatting sqref="AX60">
    <cfRule type="expression" dxfId="5" priority="1096" stopIfTrue="1">
      <formula>AX60="not paid"</formula>
    </cfRule>
  </conditionalFormatting>
  <conditionalFormatting sqref="AE61">
    <cfRule type="expression" dxfId="5" priority="3367" stopIfTrue="1">
      <formula>AE61="NotPaid"</formula>
    </cfRule>
  </conditionalFormatting>
  <conditionalFormatting sqref="AL61:AM61">
    <cfRule type="expression" dxfId="5" priority="3373" stopIfTrue="1">
      <formula>AL61="not paid"</formula>
    </cfRule>
  </conditionalFormatting>
  <conditionalFormatting sqref="AN61:AQ61">
    <cfRule type="expression" dxfId="5" priority="3368" stopIfTrue="1">
      <formula>AN61="NotPaid"</formula>
    </cfRule>
  </conditionalFormatting>
  <conditionalFormatting sqref="R62:AB62">
    <cfRule type="cellIs" dxfId="3" priority="1037" operator="equal">
      <formula>"NotPaid"</formula>
    </cfRule>
  </conditionalFormatting>
  <conditionalFormatting sqref="AC62">
    <cfRule type="cellIs" dxfId="3" priority="1012" operator="equal">
      <formula>"NotPaid"</formula>
    </cfRule>
  </conditionalFormatting>
  <conditionalFormatting sqref="AE62">
    <cfRule type="expression" dxfId="5" priority="3375" stopIfTrue="1">
      <formula>AE127="not paid"</formula>
    </cfRule>
  </conditionalFormatting>
  <conditionalFormatting sqref="AF62:AQ62">
    <cfRule type="expression" dxfId="5" priority="3377" stopIfTrue="1">
      <formula>AF62="not paid"</formula>
    </cfRule>
    <cfRule type="expression" dxfId="5" priority="3370" stopIfTrue="1">
      <formula>AF62="not paid"</formula>
    </cfRule>
  </conditionalFormatting>
  <conditionalFormatting sqref="R63:AC63">
    <cfRule type="cellIs" dxfId="3" priority="1023" operator="equal">
      <formula>"NotPaid"</formula>
    </cfRule>
  </conditionalFormatting>
  <conditionalFormatting sqref="AD63">
    <cfRule type="cellIs" dxfId="3" priority="2832" operator="equal">
      <formula>"NotPaid"</formula>
    </cfRule>
    <cfRule type="cellIs" dxfId="3" priority="2831" operator="equal">
      <formula>"NotPaid"</formula>
    </cfRule>
    <cfRule type="cellIs" dxfId="3" priority="2830" operator="equal">
      <formula>"NotPaid"</formula>
    </cfRule>
    <cfRule type="cellIs" dxfId="3" priority="2829" operator="equal">
      <formula>"NotPaid"</formula>
    </cfRule>
    <cfRule type="cellIs" dxfId="3" priority="2828" operator="equal">
      <formula>"NotPaid"</formula>
    </cfRule>
    <cfRule type="cellIs" dxfId="3" priority="2827" operator="equal">
      <formula>"NotPaid"</formula>
    </cfRule>
    <cfRule type="cellIs" dxfId="3" priority="2826" operator="equal">
      <formula>"NotPaid"</formula>
    </cfRule>
    <cfRule type="cellIs" dxfId="3" priority="2825" operator="equal">
      <formula>"NotPaid"</formula>
    </cfRule>
    <cfRule type="cellIs" dxfId="3" priority="2824" operator="equal">
      <formula>"NotPaid"</formula>
    </cfRule>
    <cfRule type="cellIs" dxfId="3" priority="2823" operator="equal">
      <formula>"NotPaid"</formula>
    </cfRule>
    <cfRule type="cellIs" dxfId="3" priority="2822" operator="equal">
      <formula>"NotPaid"</formula>
    </cfRule>
    <cfRule type="cellIs" dxfId="3" priority="2821" operator="equal">
      <formula>"NotPaid"</formula>
    </cfRule>
    <cfRule type="cellIs" dxfId="3" priority="2820" operator="equal">
      <formula>"NotPaid"</formula>
    </cfRule>
    <cfRule type="cellIs" dxfId="3" priority="2819" operator="equal">
      <formula>"NotPaid"</formula>
    </cfRule>
    <cfRule type="cellIs" dxfId="3" priority="2818" operator="equal">
      <formula>"NotPaid"</formula>
    </cfRule>
    <cfRule type="cellIs" dxfId="3" priority="2817" operator="equal">
      <formula>"NotPaid"</formula>
    </cfRule>
    <cfRule type="cellIs" dxfId="3" priority="2816" operator="equal">
      <formula>"NotPaid"</formula>
    </cfRule>
    <cfRule type="cellIs" dxfId="3" priority="2815" operator="equal">
      <formula>"NotPaid"</formula>
    </cfRule>
    <cfRule type="cellIs" dxfId="3" priority="2814" operator="equal">
      <formula>"NotPaid"</formula>
    </cfRule>
    <cfRule type="cellIs" dxfId="3" priority="2813" operator="equal">
      <formula>"NotPaid"</formula>
    </cfRule>
    <cfRule type="cellIs" dxfId="3" priority="2812" operator="equal">
      <formula>"NotPaid"</formula>
    </cfRule>
    <cfRule type="cellIs" dxfId="3" priority="2811" operator="equal">
      <formula>"NotPaid"</formula>
    </cfRule>
    <cfRule type="cellIs" dxfId="3" priority="2810" operator="equal">
      <formula>"NotPaid"</formula>
    </cfRule>
    <cfRule type="cellIs" dxfId="3" priority="2809" operator="equal">
      <formula>"NotPaid"</formula>
    </cfRule>
    <cfRule type="cellIs" dxfId="3" priority="2808" operator="equal">
      <formula>"NotPaid"</formula>
    </cfRule>
    <cfRule type="cellIs" dxfId="3" priority="2807" operator="equal">
      <formula>"NotPaid"</formula>
    </cfRule>
    <cfRule type="cellIs" dxfId="3" priority="2806" operator="equal">
      <formula>"NotPaid"</formula>
    </cfRule>
    <cfRule type="cellIs" dxfId="3" priority="2805" operator="equal">
      <formula>"NotPaid"</formula>
    </cfRule>
    <cfRule type="cellIs" dxfId="3" priority="2804" operator="equal">
      <formula>"NotPaid"</formula>
    </cfRule>
    <cfRule type="cellIs" dxfId="3" priority="2803" operator="equal">
      <formula>"NotPaid"</formula>
    </cfRule>
    <cfRule type="cellIs" dxfId="3" priority="2802" operator="equal">
      <formula>"NotPaid"</formula>
    </cfRule>
    <cfRule type="cellIs" dxfId="3" priority="2801" operator="equal">
      <formula>"NotPaid"</formula>
    </cfRule>
    <cfRule type="cellIs" dxfId="3" priority="2800" operator="equal">
      <formula>"NotPaid"</formula>
    </cfRule>
    <cfRule type="cellIs" dxfId="3" priority="2799" operator="equal">
      <formula>"NotPaid"</formula>
    </cfRule>
    <cfRule type="cellIs" dxfId="3" priority="2798" operator="equal">
      <formula>"NotPaid"</formula>
    </cfRule>
    <cfRule type="cellIs" dxfId="3" priority="2797" operator="equal">
      <formula>"NotPaid"</formula>
    </cfRule>
    <cfRule type="cellIs" dxfId="3" priority="2796" operator="equal">
      <formula>"NotPaid"</formula>
    </cfRule>
    <cfRule type="cellIs" dxfId="3" priority="2795" operator="equal">
      <formula>"NotPaid"</formula>
    </cfRule>
    <cfRule type="cellIs" dxfId="3" priority="2794" operator="equal">
      <formula>"NotPaid"</formula>
    </cfRule>
    <cfRule type="cellIs" dxfId="3" priority="2793" operator="equal">
      <formula>"NotPaid"</formula>
    </cfRule>
    <cfRule type="cellIs" dxfId="3" priority="2792" operator="equal">
      <formula>"NotPaid"</formula>
    </cfRule>
    <cfRule type="cellIs" dxfId="3" priority="2791" operator="equal">
      <formula>"NotPaid"</formula>
    </cfRule>
    <cfRule type="cellIs" dxfId="3" priority="2790" operator="equal">
      <formula>"NotPaid"</formula>
    </cfRule>
    <cfRule type="cellIs" dxfId="3" priority="2789" operator="equal">
      <formula>"NotPaid"</formula>
    </cfRule>
    <cfRule type="cellIs" dxfId="3" priority="2788" operator="equal">
      <formula>"NotPaid"</formula>
    </cfRule>
    <cfRule type="cellIs" dxfId="3" priority="2787" operator="equal">
      <formula>"NotPaid"</formula>
    </cfRule>
  </conditionalFormatting>
  <conditionalFormatting sqref="R64:AC64">
    <cfRule type="cellIs" dxfId="3" priority="1259" operator="equal">
      <formula>"NotPaid"</formula>
    </cfRule>
  </conditionalFormatting>
  <conditionalFormatting sqref="AD64">
    <cfRule type="cellIs" dxfId="3" priority="2645" operator="equal">
      <formula>"NotPaid"</formula>
    </cfRule>
    <cfRule type="cellIs" dxfId="3" priority="2644" operator="equal">
      <formula>"NotPaid"</formula>
    </cfRule>
    <cfRule type="cellIs" dxfId="3" priority="2643" operator="equal">
      <formula>"NotPaid"</formula>
    </cfRule>
    <cfRule type="cellIs" dxfId="3" priority="2642" operator="equal">
      <formula>"NotPaid"</formula>
    </cfRule>
    <cfRule type="cellIs" dxfId="3" priority="2641" operator="equal">
      <formula>"NotPaid"</formula>
    </cfRule>
    <cfRule type="cellIs" dxfId="3" priority="2640" operator="equal">
      <formula>"NotPaid"</formula>
    </cfRule>
    <cfRule type="cellIs" dxfId="3" priority="2639" operator="equal">
      <formula>"NotPaid"</formula>
    </cfRule>
    <cfRule type="cellIs" dxfId="3" priority="2638" operator="equal">
      <formula>"NotPaid"</formula>
    </cfRule>
    <cfRule type="cellIs" dxfId="3" priority="2637" operator="equal">
      <formula>"NotPaid"</formula>
    </cfRule>
    <cfRule type="cellIs" dxfId="3" priority="2636" operator="equal">
      <formula>"NotPaid"</formula>
    </cfRule>
    <cfRule type="cellIs" dxfId="3" priority="2635" operator="equal">
      <formula>"NotPaid"</formula>
    </cfRule>
    <cfRule type="cellIs" dxfId="3" priority="2634" operator="equal">
      <formula>"NotPaid"</formula>
    </cfRule>
    <cfRule type="cellIs" dxfId="3" priority="2633" operator="equal">
      <formula>"NotPaid"</formula>
    </cfRule>
    <cfRule type="cellIs" dxfId="3" priority="2632" operator="equal">
      <formula>"NotPaid"</formula>
    </cfRule>
    <cfRule type="cellIs" dxfId="3" priority="2631" operator="equal">
      <formula>"NotPaid"</formula>
    </cfRule>
    <cfRule type="cellIs" dxfId="3" priority="2630" operator="equal">
      <formula>"NotPaid"</formula>
    </cfRule>
    <cfRule type="cellIs" dxfId="3" priority="2629" operator="equal">
      <formula>"NotPaid"</formula>
    </cfRule>
    <cfRule type="cellIs" dxfId="3" priority="2628" operator="equal">
      <formula>"NotPaid"</formula>
    </cfRule>
    <cfRule type="cellIs" dxfId="3" priority="2627" operator="equal">
      <formula>"NotPaid"</formula>
    </cfRule>
    <cfRule type="cellIs" dxfId="3" priority="2626" operator="equal">
      <formula>"NotPaid"</formula>
    </cfRule>
    <cfRule type="cellIs" dxfId="3" priority="2625" operator="equal">
      <formula>"NotPaid"</formula>
    </cfRule>
    <cfRule type="cellIs" dxfId="3" priority="2624" operator="equal">
      <formula>"NotPaid"</formula>
    </cfRule>
    <cfRule type="cellIs" dxfId="3" priority="2623" operator="equal">
      <formula>"NotPaid"</formula>
    </cfRule>
    <cfRule type="cellIs" dxfId="3" priority="2622" operator="equal">
      <formula>"NotPaid"</formula>
    </cfRule>
    <cfRule type="cellIs" dxfId="3" priority="2621" operator="equal">
      <formula>"NotPaid"</formula>
    </cfRule>
    <cfRule type="cellIs" dxfId="3" priority="2620" operator="equal">
      <formula>"NotPaid"</formula>
    </cfRule>
    <cfRule type="cellIs" dxfId="3" priority="2619" operator="equal">
      <formula>"NotPaid"</formula>
    </cfRule>
    <cfRule type="cellIs" dxfId="3" priority="2618" operator="equal">
      <formula>"NotPaid"</formula>
    </cfRule>
    <cfRule type="cellIs" dxfId="3" priority="2617" operator="equal">
      <formula>"NotPaid"</formula>
    </cfRule>
    <cfRule type="cellIs" dxfId="3" priority="2616" operator="equal">
      <formula>"NotPaid"</formula>
    </cfRule>
    <cfRule type="cellIs" dxfId="3" priority="2615" operator="equal">
      <formula>"NotPaid"</formula>
    </cfRule>
    <cfRule type="cellIs" dxfId="3" priority="2614" operator="equal">
      <formula>"NotPaid"</formula>
    </cfRule>
    <cfRule type="cellIs" dxfId="3" priority="2613" operator="equal">
      <formula>"NotPaid"</formula>
    </cfRule>
    <cfRule type="cellIs" dxfId="3" priority="2612" operator="equal">
      <formula>"NotPaid"</formula>
    </cfRule>
    <cfRule type="cellIs" dxfId="3" priority="2611" operator="equal">
      <formula>"NotPaid"</formula>
    </cfRule>
    <cfRule type="cellIs" dxfId="3" priority="2610" operator="equal">
      <formula>"NotPaid"</formula>
    </cfRule>
    <cfRule type="cellIs" dxfId="3" priority="2609" operator="equal">
      <formula>"NotPaid"</formula>
    </cfRule>
    <cfRule type="cellIs" dxfId="3" priority="2608" operator="equal">
      <formula>"NotPaid"</formula>
    </cfRule>
    <cfRule type="cellIs" dxfId="3" priority="2607" operator="equal">
      <formula>"NotPaid"</formula>
    </cfRule>
    <cfRule type="cellIs" dxfId="3" priority="2606" operator="equal">
      <formula>"NotPaid"</formula>
    </cfRule>
    <cfRule type="cellIs" dxfId="3" priority="2605" operator="equal">
      <formula>"NotPaid"</formula>
    </cfRule>
    <cfRule type="cellIs" dxfId="3" priority="2604" operator="equal">
      <formula>"NotPaid"</formula>
    </cfRule>
    <cfRule type="cellIs" dxfId="3" priority="2603" operator="equal">
      <formula>"NotPaid"</formula>
    </cfRule>
    <cfRule type="cellIs" dxfId="3" priority="2602" operator="equal">
      <formula>"NotPaid"</formula>
    </cfRule>
    <cfRule type="cellIs" dxfId="3" priority="2601" operator="equal">
      <formula>"NotPaid"</formula>
    </cfRule>
    <cfRule type="cellIs" dxfId="3" priority="2600" operator="equal">
      <formula>"NotPaid"</formula>
    </cfRule>
  </conditionalFormatting>
  <conditionalFormatting sqref="AK65">
    <cfRule type="expression" dxfId="5" priority="3366" stopIfTrue="1">
      <formula>AK130="not paid"</formula>
    </cfRule>
  </conditionalFormatting>
  <conditionalFormatting sqref="AL65">
    <cfRule type="expression" dxfId="5" priority="3363" stopIfTrue="1">
      <formula>AL65="not paid"</formula>
    </cfRule>
  </conditionalFormatting>
  <conditionalFormatting sqref="AM65">
    <cfRule type="expression" dxfId="5" priority="3364" stopIfTrue="1">
      <formula>AM65="not paid"</formula>
    </cfRule>
  </conditionalFormatting>
  <conditionalFormatting sqref="AN65:AQ65">
    <cfRule type="expression" dxfId="5" priority="3365" stopIfTrue="1">
      <formula>AN118="not paid"</formula>
    </cfRule>
  </conditionalFormatting>
  <conditionalFormatting sqref="AS65">
    <cfRule type="expression" dxfId="5" priority="760" stopIfTrue="1">
      <formula>AS106="NotPaid"</formula>
    </cfRule>
  </conditionalFormatting>
  <conditionalFormatting sqref="AE66">
    <cfRule type="expression" dxfId="5" priority="3371" stopIfTrue="1">
      <formula>AE66="NotPaid"</formula>
    </cfRule>
  </conditionalFormatting>
  <conditionalFormatting sqref="AF66">
    <cfRule type="expression" dxfId="5" priority="3369" stopIfTrue="1">
      <formula>AF66="not paid"</formula>
    </cfRule>
  </conditionalFormatting>
  <conditionalFormatting sqref="AG66:AQ66">
    <cfRule type="expression" dxfId="5" priority="3362" stopIfTrue="1">
      <formula>AG66="not paid"</formula>
    </cfRule>
  </conditionalFormatting>
  <conditionalFormatting sqref="R67">
    <cfRule type="cellIs" dxfId="3" priority="1576" operator="equal">
      <formula>"NotPaid"</formula>
    </cfRule>
    <cfRule type="cellIs" dxfId="3" priority="1565" operator="equal">
      <formula>"NotPaid"</formula>
    </cfRule>
    <cfRule type="cellIs" dxfId="3" priority="1531" operator="equal">
      <formula>"NotPaid"</formula>
    </cfRule>
    <cfRule type="cellIs" dxfId="3" priority="1537" operator="equal">
      <formula>"NotPaid"</formula>
    </cfRule>
  </conditionalFormatting>
  <conditionalFormatting sqref="S67:U67">
    <cfRule type="cellIs" dxfId="3" priority="1889" operator="equal">
      <formula>"NotPaid"</formula>
    </cfRule>
    <cfRule type="cellIs" dxfId="3" priority="1878" operator="equal">
      <formula>"NotPaid"</formula>
    </cfRule>
    <cfRule type="cellIs" dxfId="3" priority="1844" operator="equal">
      <formula>"NotPaid"</formula>
    </cfRule>
    <cfRule type="cellIs" dxfId="3" priority="1850" operator="equal">
      <formula>"NotPaid"</formula>
    </cfRule>
  </conditionalFormatting>
  <conditionalFormatting sqref="V67:X67">
    <cfRule type="cellIs" dxfId="3" priority="2202" operator="equal">
      <formula>"NotPaid"</formula>
    </cfRule>
    <cfRule type="cellIs" dxfId="3" priority="2191" operator="equal">
      <formula>"NotPaid"</formula>
    </cfRule>
    <cfRule type="cellIs" dxfId="3" priority="2157" operator="equal">
      <formula>"NotPaid"</formula>
    </cfRule>
    <cfRule type="cellIs" dxfId="3" priority="2163" operator="equal">
      <formula>"NotPaid"</formula>
    </cfRule>
  </conditionalFormatting>
  <conditionalFormatting sqref="Y67:AA67">
    <cfRule type="cellIs" dxfId="3" priority="2515" operator="equal">
      <formula>"NotPaid"</formula>
    </cfRule>
    <cfRule type="cellIs" dxfId="3" priority="2504" operator="equal">
      <formula>"NotPaid"</formula>
    </cfRule>
    <cfRule type="cellIs" dxfId="3" priority="2470" operator="equal">
      <formula>"NotPaid"</formula>
    </cfRule>
    <cfRule type="cellIs" dxfId="3" priority="2476" operator="equal">
      <formula>"NotPaid"</formula>
    </cfRule>
  </conditionalFormatting>
  <conditionalFormatting sqref="AD68">
    <cfRule type="cellIs" dxfId="3" priority="3294" operator="equal">
      <formula>"NotPaid"</formula>
    </cfRule>
  </conditionalFormatting>
  <conditionalFormatting sqref="AE68:AJ68">
    <cfRule type="expression" dxfId="5" priority="4317" stopIfTrue="1">
      <formula>AE68="NotPaid"</formula>
    </cfRule>
  </conditionalFormatting>
  <conditionalFormatting sqref="AK68">
    <cfRule type="expression" dxfId="5" priority="4316" stopIfTrue="1">
      <formula>AK68="not paid"</formula>
    </cfRule>
  </conditionalFormatting>
  <conditionalFormatting sqref="AD69">
    <cfRule type="cellIs" dxfId="3" priority="3299" operator="equal">
      <formula>"NotPaid"</formula>
    </cfRule>
    <cfRule type="cellIs" dxfId="3" priority="3288" operator="equal">
      <formula>"NotPaid"</formula>
    </cfRule>
    <cfRule type="cellIs" dxfId="3" priority="3280" operator="equal">
      <formula>"NotPaid"</formula>
    </cfRule>
    <cfRule type="cellIs" dxfId="3" priority="3272" operator="equal">
      <formula>"NotPaid"</formula>
    </cfRule>
    <cfRule type="cellIs" dxfId="3" priority="3131" operator="equal">
      <formula>"NotPaid"</formula>
    </cfRule>
  </conditionalFormatting>
  <conditionalFormatting sqref="AE69">
    <cfRule type="expression" dxfId="5" priority="4320" stopIfTrue="1">
      <formula>AE69="NotPaid"</formula>
    </cfRule>
  </conditionalFormatting>
  <conditionalFormatting sqref="AL69:AM69">
    <cfRule type="expression" dxfId="5" priority="4336" stopIfTrue="1">
      <formula>AL69="not paid"</formula>
    </cfRule>
  </conditionalFormatting>
  <conditionalFormatting sqref="AN69:AQ69">
    <cfRule type="expression" dxfId="5" priority="4327" stopIfTrue="1">
      <formula>AN69="NotPaid"</formula>
    </cfRule>
  </conditionalFormatting>
  <conditionalFormatting sqref="AD70">
    <cfRule type="cellIs" dxfId="3" priority="3253" operator="equal">
      <formula>"NotPaid"</formula>
    </cfRule>
    <cfRule type="cellIs" dxfId="3" priority="3219" operator="equal">
      <formula>"NotPaid"</formula>
    </cfRule>
    <cfRule type="cellIs" dxfId="3" priority="3168" operator="equal">
      <formula>"NotPaid"</formula>
    </cfRule>
    <cfRule type="cellIs" dxfId="3" priority="3164" operator="equal">
      <formula>"NotPaid"</formula>
    </cfRule>
    <cfRule type="cellIs" dxfId="3" priority="3159" operator="equal">
      <formula>"NotPaid"</formula>
    </cfRule>
    <cfRule type="cellIs" dxfId="3" priority="3155" operator="equal">
      <formula>"NotPaid"</formula>
    </cfRule>
    <cfRule type="cellIs" dxfId="3" priority="3152" operator="equal">
      <formula>"NotPaid"</formula>
    </cfRule>
  </conditionalFormatting>
  <conditionalFormatting sqref="AE70">
    <cfRule type="expression" dxfId="5" priority="4341" stopIfTrue="1">
      <formula>AE34="not paid"</formula>
    </cfRule>
  </conditionalFormatting>
  <conditionalFormatting sqref="AF70">
    <cfRule type="expression" dxfId="5" priority="1047" stopIfTrue="1">
      <formula>AF70="not paid"</formula>
    </cfRule>
  </conditionalFormatting>
  <conditionalFormatting sqref="AG70:AQ70">
    <cfRule type="expression" dxfId="5" priority="1048" stopIfTrue="1">
      <formula>AG70="not paid"</formula>
    </cfRule>
  </conditionalFormatting>
  <conditionalFormatting sqref="AK73:AL73">
    <cfRule type="expression" dxfId="5" priority="31790" stopIfTrue="1">
      <formula>AK20="not paid"</formula>
    </cfRule>
    <cfRule type="expression" dxfId="7" priority="4330" stopIfTrue="1">
      <formula>OtherSubjects!AK73="not paid"</formula>
    </cfRule>
  </conditionalFormatting>
  <conditionalFormatting sqref="AM73">
    <cfRule type="expression" dxfId="5" priority="4328" stopIfTrue="1">
      <formula>AM73="NotPaid"</formula>
    </cfRule>
  </conditionalFormatting>
  <conditionalFormatting sqref="AN73:AQ73">
    <cfRule type="expression" dxfId="5" priority="4329" stopIfTrue="1">
      <formula>AN73="NotPaid"</formula>
    </cfRule>
  </conditionalFormatting>
  <conditionalFormatting sqref="AE74">
    <cfRule type="expression" dxfId="5" priority="4334" stopIfTrue="1">
      <formula>AE74="NotPaid"</formula>
    </cfRule>
  </conditionalFormatting>
  <conditionalFormatting sqref="AE76:AJ76">
    <cfRule type="expression" dxfId="5" priority="4277" stopIfTrue="1">
      <formula>AE76="NotPaid"</formula>
    </cfRule>
  </conditionalFormatting>
  <conditionalFormatting sqref="AK76">
    <cfRule type="expression" dxfId="5" priority="4276" stopIfTrue="1">
      <formula>AK76="not paid"</formula>
    </cfRule>
  </conditionalFormatting>
  <conditionalFormatting sqref="AE77">
    <cfRule type="expression" dxfId="5" priority="4278" stopIfTrue="1">
      <formula>AE77="NotPaid"</formula>
    </cfRule>
  </conditionalFormatting>
  <conditionalFormatting sqref="AL77:AM77">
    <cfRule type="expression" dxfId="5" priority="4290" stopIfTrue="1">
      <formula>AL77="not paid"</formula>
    </cfRule>
  </conditionalFormatting>
  <conditionalFormatting sqref="AN77:AQ77">
    <cfRule type="expression" dxfId="5" priority="4281" stopIfTrue="1">
      <formula>AN77="NotPaid"</formula>
    </cfRule>
  </conditionalFormatting>
  <conditionalFormatting sqref="AE78">
    <cfRule type="expression" dxfId="5" priority="31791" stopIfTrue="1">
      <formula>AE26="not paid"</formula>
    </cfRule>
  </conditionalFormatting>
  <conditionalFormatting sqref="AF78">
    <cfRule type="expression" dxfId="5" priority="4287" stopIfTrue="1">
      <formula>AF78="not paid"</formula>
    </cfRule>
  </conditionalFormatting>
  <conditionalFormatting sqref="AK81">
    <cfRule type="expression" dxfId="5" priority="4268" stopIfTrue="1">
      <formula>AK81="not paid"</formula>
    </cfRule>
  </conditionalFormatting>
  <conditionalFormatting sqref="AL81">
    <cfRule type="expression" dxfId="5" priority="4269" stopIfTrue="1">
      <formula>AL81="not paid"</formula>
    </cfRule>
  </conditionalFormatting>
  <conditionalFormatting sqref="AM81">
    <cfRule type="expression" dxfId="7" priority="36096" stopIfTrue="1">
      <formula>Maths!AM25="not paid"</formula>
    </cfRule>
  </conditionalFormatting>
  <conditionalFormatting sqref="AN81:AQ81">
    <cfRule type="expression" dxfId="5" priority="4283" stopIfTrue="1">
      <formula>AN81="NotPaid"</formula>
    </cfRule>
  </conditionalFormatting>
  <conditionalFormatting sqref="AS81">
    <cfRule type="expression" dxfId="5" priority="761" stopIfTrue="1">
      <formula>AS122="NotPaid"</formula>
    </cfRule>
  </conditionalFormatting>
  <conditionalFormatting sqref="AE82">
    <cfRule type="expression" dxfId="5" priority="4288" stopIfTrue="1">
      <formula>AE82="NotPaid"</formula>
    </cfRule>
  </conditionalFormatting>
  <conditionalFormatting sqref="AJ82">
    <cfRule type="expression" dxfId="5" priority="4267" stopIfTrue="1">
      <formula>AJ82="not paid"</formula>
    </cfRule>
  </conditionalFormatting>
  <conditionalFormatting sqref="AM82">
    <cfRule type="expression" dxfId="5" priority="4270" stopIfTrue="1">
      <formula>AM82="not paid"</formula>
    </cfRule>
  </conditionalFormatting>
  <conditionalFormatting sqref="F13:F14">
    <cfRule type="cellIs" dxfId="3" priority="11807" operator="equal">
      <formula>"NotPaid"</formula>
    </cfRule>
  </conditionalFormatting>
  <conditionalFormatting sqref="O30:O32">
    <cfRule type="cellIs" dxfId="3" priority="12220" operator="equal">
      <formula>"NotPaid"</formula>
    </cfRule>
    <cfRule type="cellIs" dxfId="3" priority="12180" operator="equal">
      <formula>"NotPaid"</formula>
    </cfRule>
    <cfRule type="cellIs" dxfId="3" priority="12165" operator="equal">
      <formula>"NotPaid"</formula>
    </cfRule>
    <cfRule type="cellIs" dxfId="3" priority="12153" operator="equal">
      <formula>"NotPaid"</formula>
    </cfRule>
  </conditionalFormatting>
  <conditionalFormatting sqref="R46:R48">
    <cfRule type="cellIs" dxfId="3" priority="1011" operator="equal">
      <formula>"NotPaid"</formula>
    </cfRule>
  </conditionalFormatting>
  <conditionalFormatting sqref="AC4:AC5">
    <cfRule type="cellIs" dxfId="3" priority="1019" operator="equal">
      <formula>"NotPaid"</formula>
    </cfRule>
  </conditionalFormatting>
  <conditionalFormatting sqref="AC34:AC35">
    <cfRule type="cellIs" dxfId="3" priority="1017" operator="equal">
      <formula>"NotPaid"</formula>
    </cfRule>
  </conditionalFormatting>
  <conditionalFormatting sqref="AC37:AC40">
    <cfRule type="cellIs" dxfId="3" priority="1016" operator="equal">
      <formula>"NotPaid"</formula>
    </cfRule>
  </conditionalFormatting>
  <conditionalFormatting sqref="AC45:AC48">
    <cfRule type="cellIs" dxfId="3" priority="1015" operator="equal">
      <formula>"NotPaid"</formula>
    </cfRule>
  </conditionalFormatting>
  <conditionalFormatting sqref="AC55:AC56">
    <cfRule type="cellIs" dxfId="3" priority="1013" operator="equal">
      <formula>"NotPaid"</formula>
    </cfRule>
  </conditionalFormatting>
  <conditionalFormatting sqref="AD5:AD6">
    <cfRule type="cellIs" dxfId="3" priority="3308" operator="equal">
      <formula>"NotPaid"</formula>
    </cfRule>
  </conditionalFormatting>
  <conditionalFormatting sqref="AD7:AD8">
    <cfRule type="cellIs" dxfId="3" priority="3310" operator="equal">
      <formula>"NotPaid"</formula>
    </cfRule>
  </conditionalFormatting>
  <conditionalFormatting sqref="D1:O3">
    <cfRule type="cellIs" dxfId="3" priority="1057" operator="equal">
      <formula>"NotPaid"</formula>
    </cfRule>
  </conditionalFormatting>
  <conditionalFormatting sqref="P73:P74 P76:P86 P11 P107:P1048576 P102 P67 P61 P14:P15 P65 P23:P27 P43 AB43:AD43 AD39:AD40 AB65:AD65 AB14:AD15 AD17 AB61:AD61 AB67:AD67 AB102:AD102 AB107:AD1048576 AD36 AD55:AD56 AB11:AD11 AB76:AD86 AB73:AD74 AB23:AD27 AD1:AD4 P4 AD33:AD34 AB49:AD50 P49:P50 AD51 AD44:AD48">
    <cfRule type="cellIs" dxfId="3" priority="3319" operator="equal">
      <formula>"NotPaid"</formula>
    </cfRule>
  </conditionalFormatting>
  <conditionalFormatting sqref="B4:B10 B12:B25 B38:B65540 B27:B36">
    <cfRule type="expression" dxfId="0" priority="12380" stopIfTrue="1">
      <formula>COUNTIF(B:B,B4)&gt;1</formula>
    </cfRule>
  </conditionalFormatting>
  <conditionalFormatting sqref="R43 R65 R14:R15 R61 R67 Q102:R102 Q107:R1048576 R11 Q76:R86 R73:R74 R23:R27 R49:R50 R4:AB4">
    <cfRule type="cellIs" dxfId="3" priority="1592" operator="equal">
      <formula>"NotPaid"</formula>
    </cfRule>
  </conditionalFormatting>
  <conditionalFormatting sqref="AF4:AQ4 AF6:AQ6 AE7:AQ7 AE11:AQ11 AI50:AQ50 AN18:AQ18 AF74:AQ74 AN82:AQ82 AG14:AQ14 AF5:AL5 AF19:AQ19 AF51:AQ51 AG78:AQ78 AF46:AQ46">
    <cfRule type="expression" dxfId="5" priority="12379" stopIfTrue="1">
      <formula>AE4="not paid"</formula>
    </cfRule>
  </conditionalFormatting>
  <conditionalFormatting sqref="AE4:AE6 AL44:AQ44 AL68:AQ68 AF45:AQ45 AF13:AQ13 AF69:AQ69 AL12:AQ12 AF77:AQ77 AL76:AQ76">
    <cfRule type="expression" dxfId="5" priority="11000" stopIfTrue="1">
      <formula>AE4="NotPaid"</formula>
    </cfRule>
  </conditionalFormatting>
  <conditionalFormatting sqref="AS4:BD4 AS6:BD6 AS5 AY28:BD28 AS13:BD13 AY12:BD12 AY20:BD20 AS28:AW28 AS12:AW12 BA25:BD25 AS21:BD21 AS20:AW20 AS29:BD29 AY68:BD68 AY60:BD60 AS45:BD45 AY44:BD44 AY52:BD52 AS68:AW68 AS60:AW60 AS44:AW44 BA57:BD57 AS53:BD53 AS52:AW52 AS61:BD61 AS69:BD69 AY36:BD36 AS36:AW36 AS37:BD37 AY76:BD76 AS76:AW76 AS77:BD77 AT10:BD10 AV5:AW5 AW17">
    <cfRule type="expression" dxfId="7" priority="1237" stopIfTrue="1">
      <formula>Maths!AS4="NotPaid"</formula>
    </cfRule>
  </conditionalFormatting>
  <conditionalFormatting sqref="AY5:BC5 AS11:BD11 AS34:BD34 AY13:AZ13 AS14:BD14 AX12 AX28 AS18:BD19 AX20 AX25:AY25 AS42:BD43 AS26:BD26 BA17:BD17 AZ41:BB41 AY21:AZ21 AY29:AZ29 AS66:BD66 AX68 AY45:AZ45 AX44 AS50:BD51 AS54:BD54 AX52 AX57:AY57 AS74:BD75 AS58:BD58 BA49:BD49 AZ73:BB73 AY53:AZ53 AY61:AZ61 AY69:AZ69 AX36 AY37:AZ37 AS82:BD83 AZ81:BB81 AY77:AZ77 AS8:BD9 AT10:BD10 AX76 AS46:BD46 AS22:BD22 AS30:BD30 AS38:BD38">
    <cfRule type="expression" dxfId="7" priority="1234" stopIfTrue="1">
      <formula>Maths!AS5="not paid"</formula>
    </cfRule>
  </conditionalFormatting>
  <conditionalFormatting sqref="F39:G40 F60:G68 F47:G53 F79:G2844 F7:O7 F12:N12 F44:G45 L41:O41 F10:O10 F13:O16">
    <cfRule type="expression" dxfId="0" priority="12381" stopIfTrue="1">
      <formula>AND(TODAY()&gt;VLOOKUP($B7,RegistrationDetails,MathsColumn,FALSE),F7="Not Paid")</formula>
    </cfRule>
  </conditionalFormatting>
  <conditionalFormatting sqref="P7 AC7">
    <cfRule type="cellIs" dxfId="3" priority="742" operator="equal">
      <formula>"NotPaid"</formula>
    </cfRule>
    <cfRule type="cellIs" dxfId="3" priority="741" operator="equal">
      <formula>"NotPaid"</formula>
    </cfRule>
    <cfRule type="cellIs" dxfId="3" priority="740" operator="equal">
      <formula>"NotPaid"</formula>
    </cfRule>
    <cfRule type="cellIs" dxfId="3" priority="739" operator="equal">
      <formula>"NotPaid"</formula>
    </cfRule>
    <cfRule type="cellIs" dxfId="3" priority="738" operator="equal">
      <formula>"NotPaid"</formula>
    </cfRule>
    <cfRule type="cellIs" dxfId="3" priority="737" operator="equal">
      <formula>"NotPaid"</formula>
    </cfRule>
    <cfRule type="cellIs" dxfId="3" priority="736" operator="equal">
      <formula>"NotPaid"</formula>
    </cfRule>
    <cfRule type="cellIs" dxfId="3" priority="735" operator="equal">
      <formula>"NotPaid"</formula>
    </cfRule>
    <cfRule type="cellIs" dxfId="3" priority="734" operator="equal">
      <formula>"NotPaid"</formula>
    </cfRule>
    <cfRule type="cellIs" dxfId="3" priority="733" operator="equal">
      <formula>"NotPaid"</formula>
    </cfRule>
    <cfRule type="cellIs" dxfId="3" priority="732" operator="equal">
      <formula>"NotPaid"</formula>
    </cfRule>
    <cfRule type="cellIs" dxfId="3" priority="731" operator="equal">
      <formula>"NotPaid"</formula>
    </cfRule>
    <cfRule type="cellIs" dxfId="3" priority="730" operator="equal">
      <formula>"NotPaid"</formula>
    </cfRule>
    <cfRule type="cellIs" dxfId="3" priority="729" operator="equal">
      <formula>"NotPaid"</formula>
    </cfRule>
    <cfRule type="cellIs" dxfId="3" priority="728" operator="equal">
      <formula>"NotPaid"</formula>
    </cfRule>
    <cfRule type="cellIs" dxfId="3" priority="727" operator="equal">
      <formula>"NotPaid"</formula>
    </cfRule>
    <cfRule type="cellIs" dxfId="3" priority="726" operator="equal">
      <formula>"NotPaid"</formula>
    </cfRule>
    <cfRule type="cellIs" dxfId="3" priority="725" operator="equal">
      <formula>"NotPaid"</formula>
    </cfRule>
    <cfRule type="cellIs" dxfId="3" priority="724" operator="equal">
      <formula>"NotPaid"</formula>
    </cfRule>
    <cfRule type="cellIs" dxfId="3" priority="723" operator="equal">
      <formula>"NotPaid"</formula>
    </cfRule>
    <cfRule type="cellIs" dxfId="3" priority="722" operator="equal">
      <formula>"NotPaid"</formula>
    </cfRule>
    <cfRule type="cellIs" dxfId="3" priority="721" operator="equal">
      <formula>"NotPaid"</formula>
    </cfRule>
    <cfRule type="cellIs" dxfId="3" priority="720" operator="equal">
      <formula>"NotPaid"</formula>
    </cfRule>
    <cfRule type="cellIs" dxfId="3" priority="719" operator="equal">
      <formula>"NotPaid"</formula>
    </cfRule>
    <cfRule type="cellIs" dxfId="3" priority="718" operator="equal">
      <formula>"NotPaid"</formula>
    </cfRule>
    <cfRule type="cellIs" dxfId="3" priority="717" operator="equal">
      <formula>"NotPaid"</formula>
    </cfRule>
    <cfRule type="cellIs" dxfId="3" priority="716" operator="equal">
      <formula>"NotPaid"</formula>
    </cfRule>
    <cfRule type="cellIs" dxfId="3" priority="715" operator="equal">
      <formula>"NotPaid"</formula>
    </cfRule>
    <cfRule type="cellIs" dxfId="3" priority="714" operator="equal">
      <formula>"NotPaid"</formula>
    </cfRule>
    <cfRule type="cellIs" dxfId="3" priority="713" operator="equal">
      <formula>"NotPaid"</formula>
    </cfRule>
    <cfRule type="cellIs" dxfId="3" priority="712" operator="equal">
      <formula>"NotPaid"</formula>
    </cfRule>
    <cfRule type="cellIs" dxfId="3" priority="711" operator="equal">
      <formula>"NotPaid"</formula>
    </cfRule>
    <cfRule type="cellIs" dxfId="3" priority="710" operator="equal">
      <formula>"NotPaid"</formula>
    </cfRule>
    <cfRule type="cellIs" dxfId="3" priority="709" operator="equal">
      <formula>"NotPaid"</formula>
    </cfRule>
    <cfRule type="cellIs" dxfId="3" priority="708" operator="equal">
      <formula>"NotPaid"</formula>
    </cfRule>
    <cfRule type="cellIs" dxfId="3" priority="707" operator="equal">
      <formula>"NotPaid"</formula>
    </cfRule>
    <cfRule type="cellIs" dxfId="3" priority="706" operator="equal">
      <formula>"NotPaid"</formula>
    </cfRule>
    <cfRule type="cellIs" dxfId="3" priority="705" operator="equal">
      <formula>"NotPaid"</formula>
    </cfRule>
    <cfRule type="cellIs" dxfId="3" priority="704" operator="equal">
      <formula>"NotPaid"</formula>
    </cfRule>
    <cfRule type="cellIs" dxfId="3" priority="703" operator="equal">
      <formula>"NotPaid"</formula>
    </cfRule>
    <cfRule type="cellIs" dxfId="3" priority="702" operator="equal">
      <formula>"NotPaid"</formula>
    </cfRule>
    <cfRule type="cellIs" dxfId="3" priority="701" operator="equal">
      <formula>"NotPaid"</formula>
    </cfRule>
    <cfRule type="cellIs" dxfId="3" priority="700" operator="equal">
      <formula>"NotPaid"</formula>
    </cfRule>
    <cfRule type="cellIs" dxfId="3" priority="699" operator="equal">
      <formula>"NotPaid"</formula>
    </cfRule>
    <cfRule type="cellIs" dxfId="3" priority="698" operator="equal">
      <formula>"NotPaid"</formula>
    </cfRule>
    <cfRule type="cellIs" dxfId="3" priority="697" operator="equal">
      <formula>"NotPaid"</formula>
    </cfRule>
  </conditionalFormatting>
  <conditionalFormatting sqref="R8:V8 X8:Y8">
    <cfRule type="cellIs" dxfId="3" priority="48" operator="equal">
      <formula>"NotPaid"</formula>
    </cfRule>
  </conditionalFormatting>
  <conditionalFormatting sqref="AE8:AQ10">
    <cfRule type="expression" dxfId="7" priority="40876" stopIfTrue="1">
      <formula>Bio!AE8="not paid"</formula>
    </cfRule>
  </conditionalFormatting>
  <conditionalFormatting sqref="P9 AB9:AD9">
    <cfRule type="cellIs" dxfId="3" priority="3304" operator="equal">
      <formula>"NotPaid"</formula>
    </cfRule>
    <cfRule type="cellIs" dxfId="3" priority="3292" operator="equal">
      <formula>"NotPaid"</formula>
    </cfRule>
    <cfRule type="cellIs" dxfId="3" priority="3216" operator="equal">
      <formula>"NotPaid"</formula>
    </cfRule>
    <cfRule type="cellIs" dxfId="3" priority="3206" operator="equal">
      <formula>"NotPaid"</formula>
    </cfRule>
  </conditionalFormatting>
  <conditionalFormatting sqref="P10 AB10:AD10">
    <cfRule type="cellIs" dxfId="3" priority="2970" operator="equal">
      <formula>"NotPaid"</formula>
    </cfRule>
    <cfRule type="cellIs" dxfId="3" priority="2969" operator="equal">
      <formula>"NotPaid"</formula>
    </cfRule>
    <cfRule type="cellIs" dxfId="3" priority="2968" operator="equal">
      <formula>"NotPaid"</formula>
    </cfRule>
    <cfRule type="cellIs" dxfId="3" priority="2967" operator="equal">
      <formula>"NotPaid"</formula>
    </cfRule>
    <cfRule type="cellIs" dxfId="3" priority="2966" operator="equal">
      <formula>"NotPaid"</formula>
    </cfRule>
    <cfRule type="cellIs" dxfId="3" priority="2965" operator="equal">
      <formula>"NotPaid"</formula>
    </cfRule>
    <cfRule type="cellIs" dxfId="3" priority="2964" operator="equal">
      <formula>"NotPaid"</formula>
    </cfRule>
    <cfRule type="cellIs" dxfId="3" priority="2963" operator="equal">
      <formula>"NotPaid"</formula>
    </cfRule>
    <cfRule type="cellIs" dxfId="3" priority="2962" operator="equal">
      <formula>"NotPaid"</formula>
    </cfRule>
    <cfRule type="cellIs" dxfId="3" priority="2961" operator="equal">
      <formula>"NotPaid"</formula>
    </cfRule>
    <cfRule type="cellIs" dxfId="3" priority="2960" operator="equal">
      <formula>"NotPaid"</formula>
    </cfRule>
    <cfRule type="cellIs" dxfId="3" priority="2959" operator="equal">
      <formula>"NotPaid"</formula>
    </cfRule>
    <cfRule type="cellIs" dxfId="3" priority="2958" operator="equal">
      <formula>"NotPaid"</formula>
    </cfRule>
    <cfRule type="cellIs" dxfId="3" priority="2957" operator="equal">
      <formula>"NotPaid"</formula>
    </cfRule>
    <cfRule type="cellIs" dxfId="3" priority="2956" operator="equal">
      <formula>"NotPaid"</formula>
    </cfRule>
    <cfRule type="cellIs" dxfId="3" priority="2955" operator="equal">
      <formula>"NotPaid"</formula>
    </cfRule>
    <cfRule type="cellIs" dxfId="3" priority="2954" operator="equal">
      <formula>"NotPaid"</formula>
    </cfRule>
    <cfRule type="cellIs" dxfId="3" priority="2953" operator="equal">
      <formula>"NotPaid"</formula>
    </cfRule>
    <cfRule type="cellIs" dxfId="3" priority="2952" operator="equal">
      <formula>"NotPaid"</formula>
    </cfRule>
    <cfRule type="cellIs" dxfId="3" priority="2951" operator="equal">
      <formula>"NotPaid"</formula>
    </cfRule>
    <cfRule type="cellIs" dxfId="3" priority="2950" operator="equal">
      <formula>"NotPaid"</formula>
    </cfRule>
    <cfRule type="cellIs" dxfId="3" priority="2949" operator="equal">
      <formula>"NotPaid"</formula>
    </cfRule>
    <cfRule type="cellIs" dxfId="3" priority="2948" operator="equal">
      <formula>"NotPaid"</formula>
    </cfRule>
    <cfRule type="cellIs" dxfId="3" priority="2901" operator="equal">
      <formula>"NotPaid"</formula>
    </cfRule>
    <cfRule type="cellIs" dxfId="3" priority="2900" operator="equal">
      <formula>"NotPaid"</formula>
    </cfRule>
    <cfRule type="cellIs" dxfId="3" priority="2899" operator="equal">
      <formula>"NotPaid"</formula>
    </cfRule>
    <cfRule type="cellIs" dxfId="3" priority="2898" operator="equal">
      <formula>"NotPaid"</formula>
    </cfRule>
    <cfRule type="cellIs" dxfId="3" priority="2897" operator="equal">
      <formula>"NotPaid"</formula>
    </cfRule>
    <cfRule type="cellIs" dxfId="3" priority="2896" operator="equal">
      <formula>"NotPaid"</formula>
    </cfRule>
    <cfRule type="cellIs" dxfId="3" priority="2895" operator="equal">
      <formula>"NotPaid"</formula>
    </cfRule>
    <cfRule type="cellIs" dxfId="3" priority="2894" operator="equal">
      <formula>"NotPaid"</formula>
    </cfRule>
    <cfRule type="cellIs" dxfId="3" priority="2893" operator="equal">
      <formula>"NotPaid"</formula>
    </cfRule>
    <cfRule type="cellIs" dxfId="3" priority="2892" operator="equal">
      <formula>"NotPaid"</formula>
    </cfRule>
    <cfRule type="cellIs" dxfId="3" priority="2891" operator="equal">
      <formula>"NotPaid"</formula>
    </cfRule>
    <cfRule type="cellIs" dxfId="3" priority="2890" operator="equal">
      <formula>"NotPaid"</formula>
    </cfRule>
    <cfRule type="cellIs" dxfId="3" priority="2889" operator="equal">
      <formula>"NotPaid"</formula>
    </cfRule>
    <cfRule type="cellIs" dxfId="3" priority="2888" operator="equal">
      <formula>"NotPaid"</formula>
    </cfRule>
    <cfRule type="cellIs" dxfId="3" priority="2887" operator="equal">
      <formula>"NotPaid"</formula>
    </cfRule>
    <cfRule type="cellIs" dxfId="3" priority="2886" operator="equal">
      <formula>"NotPaid"</formula>
    </cfRule>
    <cfRule type="cellIs" dxfId="3" priority="2885" operator="equal">
      <formula>"NotPaid"</formula>
    </cfRule>
    <cfRule type="cellIs" dxfId="3" priority="2884" operator="equal">
      <formula>"NotPaid"</formula>
    </cfRule>
    <cfRule type="cellIs" dxfId="3" priority="2883" operator="equal">
      <formula>"NotPaid"</formula>
    </cfRule>
    <cfRule type="cellIs" dxfId="3" priority="2882" operator="equal">
      <formula>"NotPaid"</formula>
    </cfRule>
    <cfRule type="cellIs" dxfId="3" priority="2881" operator="equal">
      <formula>"NotPaid"</formula>
    </cfRule>
    <cfRule type="cellIs" dxfId="3" priority="2880" operator="equal">
      <formula>"NotPaid"</formula>
    </cfRule>
    <cfRule type="cellIs" dxfId="3" priority="2879" operator="equal">
      <formula>"NotPaid"</formula>
    </cfRule>
  </conditionalFormatting>
  <conditionalFormatting sqref="B11 P63:P64 P51:P52 P17 P68:P70 P37:P40 P34:P35 P45:P48 P55:P57">
    <cfRule type="expression" dxfId="8" priority="31110" stopIfTrue="1">
      <formula>COUNTIF(Maths!B:B,Maths!B11)&gt;1</formula>
    </cfRule>
  </conditionalFormatting>
  <conditionalFormatting sqref="P11 AB11:AD11">
    <cfRule type="cellIs" dxfId="3" priority="3290" operator="equal">
      <formula>"NotPaid"</formula>
    </cfRule>
    <cfRule type="cellIs" dxfId="3" priority="3282" operator="equal">
      <formula>"NotPaid"</formula>
    </cfRule>
    <cfRule type="cellIs" dxfId="3" priority="3274" operator="equal">
      <formula>"NotPaid"</formula>
    </cfRule>
    <cfRule type="cellIs" dxfId="3" priority="3214" operator="equal">
      <formula>"NotPaid"</formula>
    </cfRule>
    <cfRule type="cellIs" dxfId="3" priority="3204" operator="equal">
      <formula>"NotPaid"</formula>
    </cfRule>
    <cfRule type="cellIs" dxfId="3" priority="3196" operator="equal">
      <formula>"NotPaid"</formula>
    </cfRule>
    <cfRule type="cellIs" dxfId="3" priority="3188" operator="equal">
      <formula>"NotPaid"</formula>
    </cfRule>
  </conditionalFormatting>
  <conditionalFormatting sqref="S43:U43 S65:U65 S14:U15 S61:U61 S67:U67 S102:U102 S107:U1048576 S11:U11 S76:U86 S73:U74 S23:U27 S49:U50">
    <cfRule type="cellIs" dxfId="3" priority="1905" operator="equal">
      <formula>"NotPaid"</formula>
    </cfRule>
  </conditionalFormatting>
  <conditionalFormatting sqref="V43:X43 V65:X65 V14:X15 V61:X61 V67:X67 V102:X102 V107:X1048576 V11:X11 V76:X86 V73:X74 V23:X27 V49:X50">
    <cfRule type="cellIs" dxfId="3" priority="2218" operator="equal">
      <formula>"NotPaid"</formula>
    </cfRule>
  </conditionalFormatting>
  <conditionalFormatting sqref="Y43:AA43 Y65:AA65 Y14:AA15 Y61:AA61 Y67:AA67 Y102:AA102 Y107:AA1048576 Y11:AA11 Y76:AA86 Y73:AA74 Y23:AA27 Y49:AA50">
    <cfRule type="cellIs" dxfId="3" priority="2531" operator="equal">
      <formula>"NotPaid"</formula>
    </cfRule>
  </conditionalFormatting>
  <conditionalFormatting sqref="D42:O45 D47:O53 D79:O1048576 D39:O40 D60:O68 D30:O32 D12:O12 D15:O15">
    <cfRule type="cellIs" dxfId="3" priority="12367" operator="equal">
      <formula>"NotPaid"</formula>
    </cfRule>
  </conditionalFormatting>
  <conditionalFormatting sqref="P12 AB12:AD12">
    <cfRule type="cellIs" dxfId="3" priority="2786" operator="equal">
      <formula>"NotPaid"</formula>
    </cfRule>
    <cfRule type="cellIs" dxfId="3" priority="2785" operator="equal">
      <formula>"NotPaid"</formula>
    </cfRule>
    <cfRule type="cellIs" dxfId="3" priority="2784" operator="equal">
      <formula>"NotPaid"</formula>
    </cfRule>
    <cfRule type="cellIs" dxfId="3" priority="2783" operator="equal">
      <formula>"NotPaid"</formula>
    </cfRule>
    <cfRule type="cellIs" dxfId="3" priority="2782" operator="equal">
      <formula>"NotPaid"</formula>
    </cfRule>
    <cfRule type="cellIs" dxfId="3" priority="2781" operator="equal">
      <formula>"NotPaid"</formula>
    </cfRule>
    <cfRule type="cellIs" dxfId="3" priority="2780" operator="equal">
      <formula>"NotPaid"</formula>
    </cfRule>
    <cfRule type="cellIs" dxfId="3" priority="2779" operator="equal">
      <formula>"NotPaid"</formula>
    </cfRule>
    <cfRule type="cellIs" dxfId="3" priority="2778" operator="equal">
      <formula>"NotPaid"</formula>
    </cfRule>
    <cfRule type="cellIs" dxfId="3" priority="2777" operator="equal">
      <formula>"NotPaid"</formula>
    </cfRule>
    <cfRule type="cellIs" dxfId="3" priority="2776" operator="equal">
      <formula>"NotPaid"</formula>
    </cfRule>
    <cfRule type="cellIs" dxfId="3" priority="2775" operator="equal">
      <formula>"NotPaid"</formula>
    </cfRule>
    <cfRule type="cellIs" dxfId="3" priority="2774" operator="equal">
      <formula>"NotPaid"</formula>
    </cfRule>
    <cfRule type="cellIs" dxfId="3" priority="2773" operator="equal">
      <formula>"NotPaid"</formula>
    </cfRule>
    <cfRule type="cellIs" dxfId="3" priority="2772" operator="equal">
      <formula>"NotPaid"</formula>
    </cfRule>
    <cfRule type="cellIs" dxfId="3" priority="2771" operator="equal">
      <formula>"NotPaid"</formula>
    </cfRule>
    <cfRule type="cellIs" dxfId="3" priority="2770" operator="equal">
      <formula>"NotPaid"</formula>
    </cfRule>
    <cfRule type="cellIs" dxfId="3" priority="2769" operator="equal">
      <formula>"NotPaid"</formula>
    </cfRule>
    <cfRule type="cellIs" dxfId="3" priority="2768" operator="equal">
      <formula>"NotPaid"</formula>
    </cfRule>
    <cfRule type="cellIs" dxfId="3" priority="2767" operator="equal">
      <formula>"NotPaid"</formula>
    </cfRule>
    <cfRule type="cellIs" dxfId="3" priority="2766" operator="equal">
      <formula>"NotPaid"</formula>
    </cfRule>
    <cfRule type="cellIs" dxfId="3" priority="2765" operator="equal">
      <formula>"NotPaid"</formula>
    </cfRule>
    <cfRule type="cellIs" dxfId="3" priority="2764" operator="equal">
      <formula>"NotPaid"</formula>
    </cfRule>
    <cfRule type="cellIs" dxfId="3" priority="2763" operator="equal">
      <formula>"NotPaid"</formula>
    </cfRule>
    <cfRule type="cellIs" dxfId="3" priority="2762" operator="equal">
      <formula>"NotPaid"</formula>
    </cfRule>
    <cfRule type="cellIs" dxfId="3" priority="2761" operator="equal">
      <formula>"NotPaid"</formula>
    </cfRule>
    <cfRule type="cellIs" dxfId="3" priority="2760" operator="equal">
      <formula>"NotPaid"</formula>
    </cfRule>
    <cfRule type="cellIs" dxfId="3" priority="2759" operator="equal">
      <formula>"NotPaid"</formula>
    </cfRule>
    <cfRule type="cellIs" dxfId="3" priority="2758" operator="equal">
      <formula>"NotPaid"</formula>
    </cfRule>
    <cfRule type="cellIs" dxfId="3" priority="2757" operator="equal">
      <formula>"NotPaid"</formula>
    </cfRule>
    <cfRule type="cellIs" dxfId="3" priority="2756" operator="equal">
      <formula>"NotPaid"</formula>
    </cfRule>
    <cfRule type="cellIs" dxfId="3" priority="2755" operator="equal">
      <formula>"NotPaid"</formula>
    </cfRule>
    <cfRule type="cellIs" dxfId="3" priority="2754" operator="equal">
      <formula>"NotPaid"</formula>
    </cfRule>
    <cfRule type="cellIs" dxfId="3" priority="2753" operator="equal">
      <formula>"NotPaid"</formula>
    </cfRule>
    <cfRule type="cellIs" dxfId="3" priority="2752" operator="equal">
      <formula>"NotPaid"</formula>
    </cfRule>
    <cfRule type="cellIs" dxfId="3" priority="2751" operator="equal">
      <formula>"NotPaid"</formula>
    </cfRule>
    <cfRule type="cellIs" dxfId="3" priority="2750" operator="equal">
      <formula>"NotPaid"</formula>
    </cfRule>
    <cfRule type="cellIs" dxfId="3" priority="2749" operator="equal">
      <formula>"NotPaid"</formula>
    </cfRule>
    <cfRule type="cellIs" dxfId="3" priority="2748" operator="equal">
      <formula>"NotPaid"</formula>
    </cfRule>
    <cfRule type="cellIs" dxfId="3" priority="2747" operator="equal">
      <formula>"NotPaid"</formula>
    </cfRule>
    <cfRule type="cellIs" dxfId="3" priority="2746" operator="equal">
      <formula>"NotPaid"</formula>
    </cfRule>
    <cfRule type="cellIs" dxfId="3" priority="2745" operator="equal">
      <formula>"NotPaid"</formula>
    </cfRule>
    <cfRule type="cellIs" dxfId="3" priority="2744" operator="equal">
      <formula>"NotPaid"</formula>
    </cfRule>
    <cfRule type="cellIs" dxfId="3" priority="2743" operator="equal">
      <formula>"NotPaid"</formula>
    </cfRule>
    <cfRule type="cellIs" dxfId="3" priority="2742" operator="equal">
      <formula>"NotPaid"</formula>
    </cfRule>
    <cfRule type="cellIs" dxfId="3" priority="2741" operator="equal">
      <formula>"NotPaid"</formula>
    </cfRule>
  </conditionalFormatting>
  <conditionalFormatting sqref="D13:O13 D14:J14">
    <cfRule type="cellIs" dxfId="3" priority="11817" operator="equal">
      <formula>"NotPaid"</formula>
    </cfRule>
    <cfRule type="cellIs" dxfId="3" priority="11816" operator="equal">
      <formula>"NotPaid"</formula>
    </cfRule>
    <cfRule type="cellIs" dxfId="3" priority="11815" operator="equal">
      <formula>"NotPaid"</formula>
    </cfRule>
    <cfRule type="cellIs" dxfId="3" priority="11814" operator="equal">
      <formula>"NotPaid"</formula>
    </cfRule>
    <cfRule type="cellIs" dxfId="3" priority="11813" operator="equal">
      <formula>"NotPaid"</formula>
    </cfRule>
  </conditionalFormatting>
  <conditionalFormatting sqref="O13 D13:J14">
    <cfRule type="cellIs" dxfId="3" priority="11809" operator="equal">
      <formula>"NotPaid"</formula>
    </cfRule>
  </conditionalFormatting>
  <conditionalFormatting sqref="F13:G14">
    <cfRule type="cellIs" dxfId="3" priority="11811" operator="equal">
      <formula>"NotPaid"</formula>
    </cfRule>
  </conditionalFormatting>
  <conditionalFormatting sqref="F13:N13 F14:J14">
    <cfRule type="cellIs" dxfId="3" priority="11808" operator="equal">
      <formula>"NotPaid"</formula>
    </cfRule>
  </conditionalFormatting>
  <conditionalFormatting sqref="H13:O13 H14:J14">
    <cfRule type="cellIs" dxfId="3" priority="11812" operator="equal">
      <formula>"NotPaid"</formula>
    </cfRule>
  </conditionalFormatting>
  <conditionalFormatting sqref="P13 AB13:AD13">
    <cfRule type="cellIs" dxfId="3" priority="2691" operator="equal">
      <formula>"NotPaid"</formula>
    </cfRule>
    <cfRule type="cellIs" dxfId="3" priority="2690" operator="equal">
      <formula>"NotPaid"</formula>
    </cfRule>
    <cfRule type="cellIs" dxfId="3" priority="2689" operator="equal">
      <formula>"NotPaid"</formula>
    </cfRule>
    <cfRule type="cellIs" dxfId="3" priority="2688" operator="equal">
      <formula>"NotPaid"</formula>
    </cfRule>
    <cfRule type="cellIs" dxfId="3" priority="2687" operator="equal">
      <formula>"NotPaid"</formula>
    </cfRule>
    <cfRule type="cellIs" dxfId="3" priority="2686" operator="equal">
      <formula>"NotPaid"</formula>
    </cfRule>
    <cfRule type="cellIs" dxfId="3" priority="2685" operator="equal">
      <formula>"NotPaid"</formula>
    </cfRule>
    <cfRule type="cellIs" dxfId="3" priority="2684" operator="equal">
      <formula>"NotPaid"</formula>
    </cfRule>
    <cfRule type="cellIs" dxfId="3" priority="2683" operator="equal">
      <formula>"NotPaid"</formula>
    </cfRule>
    <cfRule type="cellIs" dxfId="3" priority="2682" operator="equal">
      <formula>"NotPaid"</formula>
    </cfRule>
    <cfRule type="cellIs" dxfId="3" priority="2681" operator="equal">
      <formula>"NotPaid"</formula>
    </cfRule>
    <cfRule type="cellIs" dxfId="3" priority="2680" operator="equal">
      <formula>"NotPaid"</formula>
    </cfRule>
    <cfRule type="cellIs" dxfId="3" priority="2679" operator="equal">
      <formula>"NotPaid"</formula>
    </cfRule>
    <cfRule type="cellIs" dxfId="3" priority="2678" operator="equal">
      <formula>"NotPaid"</formula>
    </cfRule>
    <cfRule type="cellIs" dxfId="3" priority="2677" operator="equal">
      <formula>"NotPaid"</formula>
    </cfRule>
    <cfRule type="cellIs" dxfId="3" priority="2676" operator="equal">
      <formula>"NotPaid"</formula>
    </cfRule>
    <cfRule type="cellIs" dxfId="3" priority="2675" operator="equal">
      <formula>"NotPaid"</formula>
    </cfRule>
    <cfRule type="cellIs" dxfId="3" priority="2674" operator="equal">
      <formula>"NotPaid"</formula>
    </cfRule>
    <cfRule type="cellIs" dxfId="3" priority="2673" operator="equal">
      <formula>"NotPaid"</formula>
    </cfRule>
    <cfRule type="cellIs" dxfId="3" priority="2672" operator="equal">
      <formula>"NotPaid"</formula>
    </cfRule>
    <cfRule type="cellIs" dxfId="3" priority="2671" operator="equal">
      <formula>"NotPaid"</formula>
    </cfRule>
    <cfRule type="cellIs" dxfId="3" priority="2670" operator="equal">
      <formula>"NotPaid"</formula>
    </cfRule>
    <cfRule type="cellIs" dxfId="3" priority="2669" operator="equal">
      <formula>"NotPaid"</formula>
    </cfRule>
    <cfRule type="cellIs" dxfId="3" priority="2668" operator="equal">
      <formula>"NotPaid"</formula>
    </cfRule>
    <cfRule type="cellIs" dxfId="3" priority="2667" operator="equal">
      <formula>"NotPaid"</formula>
    </cfRule>
    <cfRule type="cellIs" dxfId="3" priority="2666" operator="equal">
      <formula>"NotPaid"</formula>
    </cfRule>
    <cfRule type="cellIs" dxfId="3" priority="2665" operator="equal">
      <formula>"NotPaid"</formula>
    </cfRule>
    <cfRule type="cellIs" dxfId="3" priority="2664" operator="equal">
      <formula>"NotPaid"</formula>
    </cfRule>
    <cfRule type="cellIs" dxfId="3" priority="2663" operator="equal">
      <formula>"NotPaid"</formula>
    </cfRule>
    <cfRule type="cellIs" dxfId="3" priority="2662" operator="equal">
      <formula>"NotPaid"</formula>
    </cfRule>
    <cfRule type="cellIs" dxfId="3" priority="2661" operator="equal">
      <formula>"NotPaid"</formula>
    </cfRule>
    <cfRule type="cellIs" dxfId="3" priority="2660" operator="equal">
      <formula>"NotPaid"</formula>
    </cfRule>
    <cfRule type="cellIs" dxfId="3" priority="2659" operator="equal">
      <formula>"NotPaid"</formula>
    </cfRule>
    <cfRule type="cellIs" dxfId="3" priority="2658" operator="equal">
      <formula>"NotPaid"</formula>
    </cfRule>
    <cfRule type="cellIs" dxfId="3" priority="2657" operator="equal">
      <formula>"NotPaid"</formula>
    </cfRule>
    <cfRule type="cellIs" dxfId="3" priority="2656" operator="equal">
      <formula>"NotPaid"</formula>
    </cfRule>
    <cfRule type="cellIs" dxfId="3" priority="2655" operator="equal">
      <formula>"NotPaid"</formula>
    </cfRule>
    <cfRule type="cellIs" dxfId="3" priority="2654" operator="equal">
      <formula>"NotPaid"</formula>
    </cfRule>
    <cfRule type="cellIs" dxfId="3" priority="2653" operator="equal">
      <formula>"NotPaid"</formula>
    </cfRule>
    <cfRule type="cellIs" dxfId="3" priority="2652" operator="equal">
      <formula>"NotPaid"</formula>
    </cfRule>
    <cfRule type="cellIs" dxfId="3" priority="2651" operator="equal">
      <formula>"NotPaid"</formula>
    </cfRule>
    <cfRule type="cellIs" dxfId="3" priority="2650" operator="equal">
      <formula>"NotPaid"</formula>
    </cfRule>
    <cfRule type="cellIs" dxfId="3" priority="2649" operator="equal">
      <formula>"NotPaid"</formula>
    </cfRule>
    <cfRule type="cellIs" dxfId="3" priority="2648" operator="equal">
      <formula>"NotPaid"</formula>
    </cfRule>
    <cfRule type="cellIs" dxfId="3" priority="2647" operator="equal">
      <formula>"NotPaid"</formula>
    </cfRule>
    <cfRule type="cellIs" dxfId="3" priority="2646" operator="equal">
      <formula>"NotPaid"</formula>
    </cfRule>
  </conditionalFormatting>
  <conditionalFormatting sqref="AE17:AJ17 AE15:AQ16">
    <cfRule type="expression" dxfId="7" priority="31889" stopIfTrue="1">
      <formula>Maths!AE44="NotPaid"</formula>
    </cfRule>
  </conditionalFormatting>
  <conditionalFormatting sqref="AS15:BD16">
    <cfRule type="expression" dxfId="5" priority="1033" stopIfTrue="1">
      <formula>AS56="NotPaid"</formula>
    </cfRule>
  </conditionalFormatting>
  <conditionalFormatting sqref="AU17:AV17 AS49:AW49">
    <cfRule type="expression" dxfId="7" priority="1239" stopIfTrue="1">
      <formula>Maths!AS58="NotPaid"</formula>
    </cfRule>
  </conditionalFormatting>
  <conditionalFormatting sqref="AX17:AY17 AX49:AY49">
    <cfRule type="expression" dxfId="7" priority="1227" stopIfTrue="1">
      <formula>Maths!AX46="not paid"</formula>
    </cfRule>
    <cfRule type="expression" dxfId="7" priority="1250" stopIfTrue="1">
      <formula>OtherSubjects!BJ183="not paid"</formula>
    </cfRule>
  </conditionalFormatting>
  <conditionalFormatting sqref="AZ17 AZ49">
    <cfRule type="expression" dxfId="7" priority="1211" stopIfTrue="1">
      <formula>Maths!AZ67="not paid"</formula>
    </cfRule>
  </conditionalFormatting>
  <conditionalFormatting sqref="D19:O20">
    <cfRule type="cellIs" dxfId="3" priority="6510" operator="equal">
      <formula>"NotPaid"</formula>
    </cfRule>
  </conditionalFormatting>
  <conditionalFormatting sqref="AE44:AJ44 AE51 AE19">
    <cfRule type="expression" dxfId="5" priority="4360" stopIfTrue="1">
      <formula>AE19="NotPaid"</formula>
    </cfRule>
  </conditionalFormatting>
  <conditionalFormatting sqref="P20 AB20:AD20">
    <cfRule type="cellIs" dxfId="3" priority="3303" operator="equal">
      <formula>"NotPaid"</formula>
    </cfRule>
    <cfRule type="cellIs" dxfId="3" priority="3293" operator="equal">
      <formula>"NotPaid"</formula>
    </cfRule>
    <cfRule type="cellIs" dxfId="3" priority="3218" operator="equal">
      <formula>"NotPaid"</formula>
    </cfRule>
    <cfRule type="cellIs" dxfId="3" priority="3207" operator="equal">
      <formula>"NotPaid"</formula>
    </cfRule>
  </conditionalFormatting>
  <conditionalFormatting sqref="AL20:AQ20 AF21:AQ21">
    <cfRule type="expression" dxfId="5" priority="4234" stopIfTrue="1">
      <formula>AF20="NotPaid"</formula>
    </cfRule>
  </conditionalFormatting>
  <conditionalFormatting sqref="D21:E21 H21:O21">
    <cfRule type="cellIs" dxfId="3" priority="6457" operator="equal">
      <formula>"NotPaid"</formula>
    </cfRule>
    <cfRule type="cellIs" dxfId="3" priority="6456" operator="equal">
      <formula>"NotPaid"</formula>
    </cfRule>
    <cfRule type="cellIs" dxfId="3" priority="6455" operator="equal">
      <formula>"NotPaid"</formula>
    </cfRule>
    <cfRule type="cellIs" dxfId="3" priority="6429" operator="equal">
      <formula>"NotPaid"</formula>
    </cfRule>
    <cfRule type="cellIs" dxfId="3" priority="6428" operator="equal">
      <formula>"NotPaid"</formula>
    </cfRule>
    <cfRule type="cellIs" dxfId="3" priority="6427" operator="equal">
      <formula>"NotPaid"</formula>
    </cfRule>
    <cfRule type="cellIs" dxfId="3" priority="6401" operator="equal">
      <formula>"NotPaid"</formula>
    </cfRule>
    <cfRule type="cellIs" dxfId="3" priority="6400" operator="equal">
      <formula>"NotPaid"</formula>
    </cfRule>
    <cfRule type="cellIs" dxfId="3" priority="6399" operator="equal">
      <formula>"NotPaid"</formula>
    </cfRule>
    <cfRule type="cellIs" dxfId="3" priority="6338" operator="equal">
      <formula>"NotPaid"</formula>
    </cfRule>
    <cfRule type="cellIs" dxfId="3" priority="6337" operator="equal">
      <formula>"NotPaid"</formula>
    </cfRule>
    <cfRule type="cellIs" dxfId="3" priority="6336" operator="equal">
      <formula>"NotPaid"</formula>
    </cfRule>
  </conditionalFormatting>
  <conditionalFormatting sqref="D21 H21:O21">
    <cfRule type="cellIs" dxfId="3" priority="6454" operator="equal">
      <formula>"NotPaid"</formula>
    </cfRule>
    <cfRule type="cellIs" dxfId="3" priority="6426" operator="equal">
      <formula>"NotPaid"</formula>
    </cfRule>
    <cfRule type="cellIs" dxfId="3" priority="6398" operator="equal">
      <formula>"NotPaid"</formula>
    </cfRule>
    <cfRule type="cellIs" dxfId="3" priority="6335" operator="equal">
      <formula>"NotPaid"</formula>
    </cfRule>
  </conditionalFormatting>
  <conditionalFormatting sqref="O21 D21:E21">
    <cfRule type="cellIs" dxfId="3" priority="6451" operator="equal">
      <formula>"NotPaid"</formula>
    </cfRule>
    <cfRule type="cellIs" dxfId="3" priority="6423" operator="equal">
      <formula>"NotPaid"</formula>
    </cfRule>
    <cfRule type="cellIs" dxfId="3" priority="6395" operator="equal">
      <formula>"NotPaid"</formula>
    </cfRule>
    <cfRule type="cellIs" dxfId="3" priority="6332" operator="equal">
      <formula>"NotPaid"</formula>
    </cfRule>
  </conditionalFormatting>
  <conditionalFormatting sqref="F21:O22">
    <cfRule type="expression" dxfId="0" priority="6512" stopIfTrue="1">
      <formula>AND(TODAY()&gt;VLOOKUP($B21,RegistrationDetails,MathsColumn,FALSE),F21="Not Paid")</formula>
    </cfRule>
  </conditionalFormatting>
  <conditionalFormatting sqref="D22:E22 H22:O22">
    <cfRule type="cellIs" dxfId="3" priority="6211" operator="equal">
      <formula>"NotPaid"</formula>
    </cfRule>
    <cfRule type="cellIs" dxfId="3" priority="6210" operator="equal">
      <formula>"NotPaid"</formula>
    </cfRule>
    <cfRule type="cellIs" dxfId="3" priority="6209" operator="equal">
      <formula>"NotPaid"</formula>
    </cfRule>
    <cfRule type="cellIs" dxfId="3" priority="6183" operator="equal">
      <formula>"NotPaid"</formula>
    </cfRule>
    <cfRule type="cellIs" dxfId="3" priority="6182" operator="equal">
      <formula>"NotPaid"</formula>
    </cfRule>
    <cfRule type="cellIs" dxfId="3" priority="6181" operator="equal">
      <formula>"NotPaid"</formula>
    </cfRule>
    <cfRule type="cellIs" dxfId="3" priority="6155" operator="equal">
      <formula>"NotPaid"</formula>
    </cfRule>
    <cfRule type="cellIs" dxfId="3" priority="6154" operator="equal">
      <formula>"NotPaid"</formula>
    </cfRule>
    <cfRule type="cellIs" dxfId="3" priority="6153" operator="equal">
      <formula>"NotPaid"</formula>
    </cfRule>
    <cfRule type="cellIs" dxfId="3" priority="6094" operator="equal">
      <formula>"NotPaid"</formula>
    </cfRule>
    <cfRule type="cellIs" dxfId="3" priority="6093" operator="equal">
      <formula>"NotPaid"</formula>
    </cfRule>
    <cfRule type="cellIs" dxfId="3" priority="6092" operator="equal">
      <formula>"NotPaid"</formula>
    </cfRule>
  </conditionalFormatting>
  <conditionalFormatting sqref="D22 H22:O22">
    <cfRule type="cellIs" dxfId="3" priority="6208" operator="equal">
      <formula>"NotPaid"</formula>
    </cfRule>
    <cfRule type="cellIs" dxfId="3" priority="6180" operator="equal">
      <formula>"NotPaid"</formula>
    </cfRule>
    <cfRule type="cellIs" dxfId="3" priority="6152" operator="equal">
      <formula>"NotPaid"</formula>
    </cfRule>
    <cfRule type="cellIs" dxfId="3" priority="6091" operator="equal">
      <formula>"NotPaid"</formula>
    </cfRule>
  </conditionalFormatting>
  <conditionalFormatting sqref="O22 D22:E22">
    <cfRule type="cellIs" dxfId="3" priority="6205" operator="equal">
      <formula>"NotPaid"</formula>
    </cfRule>
    <cfRule type="cellIs" dxfId="3" priority="6177" operator="equal">
      <formula>"NotPaid"</formula>
    </cfRule>
    <cfRule type="cellIs" dxfId="3" priority="6149" operator="equal">
      <formula>"NotPaid"</formula>
    </cfRule>
    <cfRule type="cellIs" dxfId="3" priority="6088" operator="equal">
      <formula>"NotPaid"</formula>
    </cfRule>
  </conditionalFormatting>
  <conditionalFormatting sqref="F38:G38 F46:G46 F22:G25 F27:G27">
    <cfRule type="expression" dxfId="0" priority="11291" stopIfTrue="1">
      <formula>AND(TODAY()&gt;VLOOKUP($B22,RegistrationDetails,MathsColumn,FALSE),F22="NotPaid")</formula>
    </cfRule>
  </conditionalFormatting>
  <conditionalFormatting sqref="P23 AB23:AD23">
    <cfRule type="cellIs" dxfId="3" priority="3283" operator="equal">
      <formula>"NotPaid"</formula>
    </cfRule>
    <cfRule type="cellIs" dxfId="3" priority="3275" operator="equal">
      <formula>"NotPaid"</formula>
    </cfRule>
    <cfRule type="cellIs" dxfId="3" priority="3205" operator="equal">
      <formula>"NotPaid"</formula>
    </cfRule>
    <cfRule type="cellIs" dxfId="3" priority="3197" operator="equal">
      <formula>"NotPaid"</formula>
    </cfRule>
    <cfRule type="cellIs" dxfId="3" priority="3189" operator="equal">
      <formula>"NotPaid"</formula>
    </cfRule>
  </conditionalFormatting>
  <conditionalFormatting sqref="AE23:AE24 AE25:AJ25">
    <cfRule type="expression" dxfId="7" priority="32667" stopIfTrue="1">
      <formula>Maths!AE78="NotPaid"</formula>
    </cfRule>
  </conditionalFormatting>
  <conditionalFormatting sqref="AF23:AQ24">
    <cfRule type="expression" dxfId="7" priority="32673" stopIfTrue="1">
      <formula>Maths!AF76="NotPaid"</formula>
    </cfRule>
  </conditionalFormatting>
  <conditionalFormatting sqref="AS23:BD24">
    <cfRule type="expression" dxfId="5" priority="1032" stopIfTrue="1">
      <formula>AS64="NotPaid"</formula>
    </cfRule>
  </conditionalFormatting>
  <conditionalFormatting sqref="P25 AD57 AB25:AD25">
    <cfRule type="cellIs" dxfId="3" priority="3318" operator="equal">
      <formula>"NotPaid"</formula>
    </cfRule>
  </conditionalFormatting>
  <conditionalFormatting sqref="P25 AB25:AD25">
    <cfRule type="cellIs" dxfId="3" priority="3316" operator="equal">
      <formula>"NotPaid"</formula>
    </cfRule>
    <cfRule type="cellIs" dxfId="3" priority="3315" operator="equal">
      <formula>"NotPaid"</formula>
    </cfRule>
    <cfRule type="cellIs" dxfId="3" priority="3314" operator="equal">
      <formula>"NotPaid"</formula>
    </cfRule>
  </conditionalFormatting>
  <conditionalFormatting sqref="AS25:AW25 AS57:AW57">
    <cfRule type="expression" dxfId="7" priority="1240" stopIfTrue="1">
      <formula>Maths!AS72="NotPaid"</formula>
    </cfRule>
  </conditionalFormatting>
  <conditionalFormatting sqref="AZ25 AZ57">
    <cfRule type="expression" dxfId="7" priority="1195" stopIfTrue="1">
      <formula>Maths!AZ53="not paid"</formula>
    </cfRule>
  </conditionalFormatting>
  <conditionalFormatting sqref="P26 AB26:AD26">
    <cfRule type="cellIs" dxfId="3" priority="3302" operator="equal">
      <formula>"NotPaid"</formula>
    </cfRule>
    <cfRule type="cellIs" dxfId="3" priority="3291" operator="equal">
      <formula>"NotPaid"</formula>
    </cfRule>
    <cfRule type="cellIs" dxfId="3" priority="3215" operator="equal">
      <formula>"NotPaid"</formula>
    </cfRule>
    <cfRule type="cellIs" dxfId="3" priority="3192" operator="equal">
      <formula>"NotPaid"</formula>
    </cfRule>
  </conditionalFormatting>
  <conditionalFormatting sqref="P28 AD28">
    <cfRule type="cellIs" dxfId="3" priority="2599" operator="equal">
      <formula>"NotPaid"</formula>
    </cfRule>
  </conditionalFormatting>
  <conditionalFormatting sqref="AL28:AQ28 AF29:AQ29">
    <cfRule type="expression" dxfId="5" priority="4261" stopIfTrue="1">
      <formula>AF28="NotPaid"</formula>
    </cfRule>
  </conditionalFormatting>
  <conditionalFormatting sqref="D29:E29 H29:O29">
    <cfRule type="cellIs" dxfId="3" priority="7921" operator="equal">
      <formula>"NotPaid"</formula>
    </cfRule>
    <cfRule type="cellIs" dxfId="3" priority="7920" operator="equal">
      <formula>"NotPaid"</formula>
    </cfRule>
    <cfRule type="cellIs" dxfId="3" priority="7919" operator="equal">
      <formula>"NotPaid"</formula>
    </cfRule>
    <cfRule type="cellIs" dxfId="3" priority="7882" operator="equal">
      <formula>"NotPaid"</formula>
    </cfRule>
    <cfRule type="cellIs" dxfId="3" priority="7881" operator="equal">
      <formula>"NotPaid"</formula>
    </cfRule>
    <cfRule type="cellIs" dxfId="3" priority="7880" operator="equal">
      <formula>"NotPaid"</formula>
    </cfRule>
    <cfRule type="cellIs" dxfId="3" priority="7853" operator="equal">
      <formula>"NotPaid"</formula>
    </cfRule>
    <cfRule type="cellIs" dxfId="3" priority="7852" operator="equal">
      <formula>"NotPaid"</formula>
    </cfRule>
    <cfRule type="cellIs" dxfId="3" priority="7851" operator="equal">
      <formula>"NotPaid"</formula>
    </cfRule>
    <cfRule type="cellIs" dxfId="3" priority="7822" operator="equal">
      <formula>"NotPaid"</formula>
    </cfRule>
    <cfRule type="cellIs" dxfId="3" priority="7821" operator="equal">
      <formula>"NotPaid"</formula>
    </cfRule>
    <cfRule type="cellIs" dxfId="3" priority="7820" operator="equal">
      <formula>"NotPaid"</formula>
    </cfRule>
    <cfRule type="cellIs" dxfId="3" priority="7791" operator="equal">
      <formula>"NotPaid"</formula>
    </cfRule>
    <cfRule type="cellIs" dxfId="3" priority="7731" operator="equal">
      <formula>"NotPaid"</formula>
    </cfRule>
    <cfRule type="cellIs" dxfId="3" priority="7730" operator="equal">
      <formula>"NotPaid"</formula>
    </cfRule>
    <cfRule type="cellIs" dxfId="3" priority="7729" operator="equal">
      <formula>"NotPaid"</formula>
    </cfRule>
    <cfRule type="cellIs" dxfId="3" priority="7677" operator="equal">
      <formula>"NotPaid"</formula>
    </cfRule>
    <cfRule type="cellIs" dxfId="3" priority="7676" operator="equal">
      <formula>"NotPaid"</formula>
    </cfRule>
    <cfRule type="cellIs" dxfId="3" priority="7675" operator="equal">
      <formula>"NotPaid"</formula>
    </cfRule>
    <cfRule type="cellIs" dxfId="3" priority="7793" operator="equal">
      <formula>"NotPaid"</formula>
    </cfRule>
    <cfRule type="cellIs" dxfId="3" priority="7792" operator="equal">
      <formula>"NotPaid"</formula>
    </cfRule>
  </conditionalFormatting>
  <conditionalFormatting sqref="D29 H29:O29">
    <cfRule type="cellIs" dxfId="3" priority="7918" operator="equal">
      <formula>"NotPaid"</formula>
    </cfRule>
    <cfRule type="cellIs" dxfId="3" priority="7879" operator="equal">
      <formula>"NotPaid"</formula>
    </cfRule>
    <cfRule type="cellIs" dxfId="3" priority="7850" operator="equal">
      <formula>"NotPaid"</formula>
    </cfRule>
    <cfRule type="cellIs" dxfId="3" priority="7819" operator="equal">
      <formula>"NotPaid"</formula>
    </cfRule>
    <cfRule type="cellIs" dxfId="3" priority="7790" operator="equal">
      <formula>"NotPaid"</formula>
    </cfRule>
    <cfRule type="cellIs" dxfId="3" priority="7728" operator="equal">
      <formula>"NotPaid"</formula>
    </cfRule>
    <cfRule type="cellIs" dxfId="3" priority="7674" operator="equal">
      <formula>"NotPaid"</formula>
    </cfRule>
  </conditionalFormatting>
  <conditionalFormatting sqref="O29 D29:E29">
    <cfRule type="cellIs" dxfId="3" priority="7914" operator="equal">
      <formula>"NotPaid"</formula>
    </cfRule>
    <cfRule type="cellIs" dxfId="3" priority="7875" operator="equal">
      <formula>"NotPaid"</formula>
    </cfRule>
    <cfRule type="cellIs" dxfId="3" priority="7846" operator="equal">
      <formula>"NotPaid"</formula>
    </cfRule>
    <cfRule type="cellIs" dxfId="3" priority="7815" operator="equal">
      <formula>"NotPaid"</formula>
    </cfRule>
    <cfRule type="cellIs" dxfId="3" priority="7786" operator="equal">
      <formula>"NotPaid"</formula>
    </cfRule>
    <cfRule type="cellIs" dxfId="3" priority="7724" operator="equal">
      <formula>"NotPaid"</formula>
    </cfRule>
    <cfRule type="cellIs" dxfId="3" priority="7670" operator="equal">
      <formula>"NotPaid"</formula>
    </cfRule>
  </conditionalFormatting>
  <conditionalFormatting sqref="P29 AB29:AD29">
    <cfRule type="cellIs" dxfId="3" priority="2577" operator="equal">
      <formula>"NotPaid"</formula>
    </cfRule>
  </conditionalFormatting>
  <conditionalFormatting sqref="H30:O32">
    <cfRule type="cellIs" dxfId="3" priority="12254" operator="equal">
      <formula>"NotPaid"</formula>
    </cfRule>
    <cfRule type="cellIs" dxfId="3" priority="12236" operator="equal">
      <formula>"NotPaid"</formula>
    </cfRule>
    <cfRule type="cellIs" dxfId="3" priority="12190" operator="equal">
      <formula>"NotPaid"</formula>
    </cfRule>
  </conditionalFormatting>
  <conditionalFormatting sqref="H30:N32">
    <cfRule type="cellIs" dxfId="3" priority="12154" operator="equal">
      <formula>"NotPaid"</formula>
    </cfRule>
  </conditionalFormatting>
  <conditionalFormatting sqref="P30 AB30:AD30">
    <cfRule type="cellIs" dxfId="3" priority="3311" operator="equal">
      <formula>"NotPaid"</formula>
    </cfRule>
  </conditionalFormatting>
  <conditionalFormatting sqref="H31:O32">
    <cfRule type="cellIs" dxfId="3" priority="12243" operator="equal">
      <formula>"NotPaid"</formula>
    </cfRule>
  </conditionalFormatting>
  <conditionalFormatting sqref="AE63:AE64 AE65:AJ65 AE31:AE32 AE33:AJ33">
    <cfRule type="expression" dxfId="7" priority="4358" stopIfTrue="1">
      <formula>Maths!AE70="NotPaid"</formula>
    </cfRule>
  </conditionalFormatting>
  <conditionalFormatting sqref="AF63:AQ64 AF31:AQ32">
    <cfRule type="expression" dxfId="7" priority="4345" stopIfTrue="1">
      <formula>Maths!AF68="NotPaid"</formula>
    </cfRule>
  </conditionalFormatting>
  <conditionalFormatting sqref="AS31:BD32">
    <cfRule type="expression" dxfId="5" priority="1031" stopIfTrue="1">
      <formula>AS72="NotPaid"</formula>
    </cfRule>
  </conditionalFormatting>
  <conditionalFormatting sqref="AK65 AK33">
    <cfRule type="expression" dxfId="7" priority="4312" stopIfTrue="1">
      <formula>OtherSubjects!AK94="not paid"</formula>
    </cfRule>
  </conditionalFormatting>
  <conditionalFormatting sqref="AN65:AQ65 AN33:AQ33">
    <cfRule type="expression" dxfId="7" priority="4307" stopIfTrue="1">
      <formula>OtherSubjects!AN82="not paid"</formula>
    </cfRule>
  </conditionalFormatting>
  <conditionalFormatting sqref="AS33:AW33 AT65:AW65">
    <cfRule type="expression" dxfId="7" priority="1181" stopIfTrue="1">
      <formula>Maths!AS68="NotPaid"</formula>
    </cfRule>
  </conditionalFormatting>
  <conditionalFormatting sqref="AY33:BA33 AY65:BA65 AS70:BD70 AS78:BD78 AS62:BD62">
    <cfRule type="expression" dxfId="7" priority="1246" stopIfTrue="1">
      <formula>Bio!BE49="not paid"</formula>
    </cfRule>
  </conditionalFormatting>
  <conditionalFormatting sqref="AX33 AX65">
    <cfRule type="expression" dxfId="7" priority="1179" stopIfTrue="1">
      <formula>Maths!AX194="not paid"</formula>
    </cfRule>
    <cfRule type="expression" dxfId="7" priority="1245" stopIfTrue="1">
      <formula>Bio!BJ73="not paid"</formula>
    </cfRule>
  </conditionalFormatting>
  <conditionalFormatting sqref="BB33:BD33 BB65:BD65">
    <cfRule type="expression" dxfId="7" priority="1178" stopIfTrue="1">
      <formula>Maths!BB182="not paid"</formula>
    </cfRule>
    <cfRule type="expression" dxfId="7" priority="1244" stopIfTrue="1">
      <formula>Bio!BN61="not paid"</formula>
    </cfRule>
  </conditionalFormatting>
  <conditionalFormatting sqref="R34:AB34 S35:AB35">
    <cfRule type="cellIs" dxfId="3" priority="1266" operator="equal">
      <formula>"NotPaid"</formula>
    </cfRule>
  </conditionalFormatting>
  <conditionalFormatting sqref="AE36:AJ36 AL36:AQ36 AE42 AM41:AN41 AE37:AQ37">
    <cfRule type="expression" dxfId="7" priority="3323" stopIfTrue="1">
      <formula>Chem!AE36="NotPaid"</formula>
    </cfRule>
  </conditionalFormatting>
  <conditionalFormatting sqref="AL37:AM37 AP37:AQ37 AK36 AF42:AQ42 AF38:AQ38">
    <cfRule type="expression" dxfId="7" priority="3331" stopIfTrue="1">
      <formula>Chem!AF36="not paid"</formula>
    </cfRule>
  </conditionalFormatting>
  <conditionalFormatting sqref="R37:AB40">
    <cfRule type="cellIs" dxfId="3" priority="1265" operator="equal">
      <formula>"NotPaid"</formula>
    </cfRule>
  </conditionalFormatting>
  <conditionalFormatting sqref="F39:G40 F44:G45 F60:G68 F47:G53 F79:G204">
    <cfRule type="expression" dxfId="0" priority="12371" stopIfTrue="1">
      <formula>F39="Not Paid"</formula>
    </cfRule>
  </conditionalFormatting>
  <conditionalFormatting sqref="AE39:AE40 AE41:AJ41">
    <cfRule type="expression" dxfId="7" priority="3337" stopIfTrue="1">
      <formula>Maths!AE22="NotPaid"</formula>
    </cfRule>
  </conditionalFormatting>
  <conditionalFormatting sqref="AF39:AQ40">
    <cfRule type="expression" dxfId="7" priority="3335" stopIfTrue="1">
      <formula>Maths!AF24="NotPaid"</formula>
    </cfRule>
  </conditionalFormatting>
  <conditionalFormatting sqref="AS39:BD40">
    <cfRule type="expression" dxfId="5" priority="1030" stopIfTrue="1">
      <formula>AS80="NotPaid"</formula>
    </cfRule>
  </conditionalFormatting>
  <conditionalFormatting sqref="AS41:AY41 AS73:AY73 AT81:AY81">
    <cfRule type="expression" dxfId="7" priority="1224" stopIfTrue="1">
      <formula>Maths!AS52="NotPaid"</formula>
    </cfRule>
  </conditionalFormatting>
  <conditionalFormatting sqref="BC41:BD41 BC73:BD73 BC81:BD81">
    <cfRule type="expression" dxfId="7" priority="1210" stopIfTrue="1">
      <formula>Maths!BC29="not paid"</formula>
    </cfRule>
    <cfRule type="expression" dxfId="7" priority="1249" stopIfTrue="1">
      <formula>OtherSubjects!BO166="not paid"</formula>
    </cfRule>
  </conditionalFormatting>
  <conditionalFormatting sqref="L42:O43">
    <cfRule type="cellIs" dxfId="3" priority="12255" operator="equal">
      <formula>"NotPaid"</formula>
    </cfRule>
    <cfRule type="cellIs" dxfId="3" priority="12244" operator="equal">
      <formula>"NotPaid"</formula>
    </cfRule>
  </conditionalFormatting>
  <conditionalFormatting sqref="P44 AC44">
    <cfRule type="cellIs" dxfId="3" priority="321" operator="equal">
      <formula>"NotPaid"</formula>
    </cfRule>
    <cfRule type="cellIs" dxfId="3" priority="320" operator="equal">
      <formula>"NotPaid"</formula>
    </cfRule>
    <cfRule type="cellIs" dxfId="3" priority="319" operator="equal">
      <formula>"NotPaid"</formula>
    </cfRule>
    <cfRule type="cellIs" dxfId="3" priority="318" operator="equal">
      <formula>"NotPaid"</formula>
    </cfRule>
    <cfRule type="cellIs" dxfId="3" priority="317" operator="equal">
      <formula>"NotPaid"</formula>
    </cfRule>
  </conditionalFormatting>
  <conditionalFormatting sqref="R45:AB45 S46:AB48">
    <cfRule type="cellIs" dxfId="3" priority="1262" operator="equal">
      <formula>"NotPaid"</formula>
    </cfRule>
  </conditionalFormatting>
  <conditionalFormatting sqref="AE46 AK49">
    <cfRule type="expression" dxfId="5" priority="32300" stopIfTrue="1">
      <formula>AE78="not paid"</formula>
    </cfRule>
  </conditionalFormatting>
  <conditionalFormatting sqref="AE49:AJ49 AE47:AE48">
    <cfRule type="expression" dxfId="7" priority="36104" stopIfTrue="1">
      <formula>Maths!AE22="NotPaid"</formula>
    </cfRule>
  </conditionalFormatting>
  <conditionalFormatting sqref="AF47:AQ48">
    <cfRule type="expression" dxfId="7" priority="36276" stopIfTrue="1">
      <formula>Maths!AF20="NotPaid"</formula>
    </cfRule>
  </conditionalFormatting>
  <conditionalFormatting sqref="AS47:BD47 AS48">
    <cfRule type="expression" dxfId="5" priority="161" stopIfTrue="1">
      <formula>AS88="NotPaid"</formula>
    </cfRule>
  </conditionalFormatting>
  <conditionalFormatting sqref="P49 AB49:AD49">
    <cfRule type="cellIs" dxfId="3" priority="3251" operator="equal">
      <formula>"NotPaid"</formula>
    </cfRule>
    <cfRule type="cellIs" dxfId="3" priority="3221" operator="equal">
      <formula>"NotPaid"</formula>
    </cfRule>
    <cfRule type="cellIs" dxfId="3" priority="3212" operator="equal">
      <formula>"NotPaid"</formula>
    </cfRule>
    <cfRule type="cellIs" dxfId="3" priority="3202" operator="equal">
      <formula>"NotPaid"</formula>
    </cfRule>
    <cfRule type="cellIs" dxfId="3" priority="3194" operator="equal">
      <formula>"NotPaid"</formula>
    </cfRule>
    <cfRule type="cellIs" dxfId="3" priority="3185" operator="equal">
      <formula>"NotPaid"</formula>
    </cfRule>
    <cfRule type="cellIs" dxfId="3" priority="3179" operator="equal">
      <formula>"NotPaid"</formula>
    </cfRule>
    <cfRule type="cellIs" dxfId="3" priority="3174" operator="equal">
      <formula>"NotPaid"</formula>
    </cfRule>
    <cfRule type="cellIs" dxfId="3" priority="3171" operator="equal">
      <formula>"NotPaid"</formula>
    </cfRule>
    <cfRule type="cellIs" dxfId="3" priority="3132" operator="equal">
      <formula>"NotPaid"</formula>
    </cfRule>
    <cfRule type="cellIs" dxfId="3" priority="3130" operator="equal">
      <formula>"NotPaid"</formula>
    </cfRule>
    <cfRule type="cellIs" dxfId="3" priority="3126" operator="equal">
      <formula>"NotPaid"</formula>
    </cfRule>
    <cfRule type="cellIs" dxfId="3" priority="3123" operator="equal">
      <formula>"NotPaid"</formula>
    </cfRule>
    <cfRule type="cellIs" dxfId="3" priority="3120" operator="equal">
      <formula>"NotPaid"</formula>
    </cfRule>
    <cfRule type="cellIs" dxfId="3" priority="3114" operator="equal">
      <formula>"NotPaid"</formula>
    </cfRule>
    <cfRule type="cellIs" dxfId="3" priority="3109" operator="equal">
      <formula>"NotPaid"</formula>
    </cfRule>
    <cfRule type="cellIs" dxfId="3" priority="3106" operator="equal">
      <formula>"NotPaid"</formula>
    </cfRule>
    <cfRule type="cellIs" dxfId="3" priority="3078" operator="equal">
      <formula>"NotPaid"</formula>
    </cfRule>
    <cfRule type="cellIs" dxfId="3" priority="3077" operator="equal">
      <formula>"NotPaid"</formula>
    </cfRule>
    <cfRule type="cellIs" dxfId="3" priority="3074" operator="equal">
      <formula>"NotPaid"</formula>
    </cfRule>
    <cfRule type="cellIs" dxfId="3" priority="3070" operator="equal">
      <formula>"NotPaid"</formula>
    </cfRule>
    <cfRule type="cellIs" dxfId="3" priority="3065" operator="equal">
      <formula>"NotPaid"</formula>
    </cfRule>
    <cfRule type="cellIs" dxfId="3" priority="3061" operator="equal">
      <formula>"NotPaid"</formula>
    </cfRule>
    <cfRule type="cellIs" dxfId="3" priority="3059" operator="equal">
      <formula>"NotPaid"</formula>
    </cfRule>
    <cfRule type="cellIs" dxfId="3" priority="3055" operator="equal">
      <formula>"NotPaid"</formula>
    </cfRule>
    <cfRule type="cellIs" dxfId="3" priority="3051" operator="equal">
      <formula>"NotPaid"</formula>
    </cfRule>
    <cfRule type="cellIs" dxfId="3" priority="3048" operator="equal">
      <formula>"NotPaid"</formula>
    </cfRule>
    <cfRule type="cellIs" dxfId="3" priority="3045" operator="equal">
      <formula>"NotPaid"</formula>
    </cfRule>
    <cfRule type="cellIs" dxfId="3" priority="3039" operator="equal">
      <formula>"NotPaid"</formula>
    </cfRule>
    <cfRule type="cellIs" dxfId="3" priority="3034" operator="equal">
      <formula>"NotPaid"</formula>
    </cfRule>
    <cfRule type="cellIs" dxfId="3" priority="3031" operator="equal">
      <formula>"NotPaid"</formula>
    </cfRule>
  </conditionalFormatting>
  <conditionalFormatting sqref="AK49 AK57">
    <cfRule type="expression" dxfId="7" priority="31681" stopIfTrue="1">
      <formula>OtherSubjects!AK62="not paid"</formula>
    </cfRule>
  </conditionalFormatting>
  <conditionalFormatting sqref="AN49:AQ49 AN57:AQ57">
    <cfRule type="expression" dxfId="7" priority="31683" stopIfTrue="1">
      <formula>OtherSubjects!AN50="not paid"</formula>
    </cfRule>
  </conditionalFormatting>
  <conditionalFormatting sqref="P50 AB50:AD50">
    <cfRule type="cellIs" dxfId="3" priority="3298" operator="equal">
      <formula>"NotPaid"</formula>
    </cfRule>
    <cfRule type="cellIs" dxfId="3" priority="3287" operator="equal">
      <formula>"NotPaid"</formula>
    </cfRule>
    <cfRule type="cellIs" dxfId="3" priority="3279" operator="equal">
      <formula>"NotPaid"</formula>
    </cfRule>
    <cfRule type="cellIs" dxfId="3" priority="3270" operator="equal">
      <formula>"NotPaid"</formula>
    </cfRule>
    <cfRule type="cellIs" dxfId="3" priority="3264" operator="equal">
      <formula>"NotPaid"</formula>
    </cfRule>
    <cfRule type="cellIs" dxfId="3" priority="3259" operator="equal">
      <formula>"NotPaid"</formula>
    </cfRule>
    <cfRule type="cellIs" dxfId="3" priority="3256" operator="equal">
      <formula>"NotPaid"</formula>
    </cfRule>
    <cfRule type="cellIs" dxfId="3" priority="3220" operator="equal">
      <formula>"NotPaid"</formula>
    </cfRule>
    <cfRule type="cellIs" dxfId="3" priority="3211" operator="equal">
      <formula>"NotPaid"</formula>
    </cfRule>
    <cfRule type="cellIs" dxfId="3" priority="3201" operator="equal">
      <formula>"NotPaid"</formula>
    </cfRule>
    <cfRule type="cellIs" dxfId="3" priority="3184" operator="equal">
      <formula>"NotPaid"</formula>
    </cfRule>
    <cfRule type="cellIs" dxfId="3" priority="3178" operator="equal">
      <formula>"NotPaid"</formula>
    </cfRule>
    <cfRule type="cellIs" dxfId="3" priority="3173" operator="equal">
      <formula>"NotPaid"</formula>
    </cfRule>
    <cfRule type="cellIs" dxfId="3" priority="3170" operator="equal">
      <formula>"NotPaid"</formula>
    </cfRule>
    <cfRule type="cellIs" dxfId="3" priority="3163" operator="equal">
      <formula>"NotPaid"</formula>
    </cfRule>
    <cfRule type="cellIs" dxfId="3" priority="3158" operator="equal">
      <formula>"NotPaid"</formula>
    </cfRule>
    <cfRule type="cellIs" dxfId="3" priority="3154" operator="equal">
      <formula>"NotPaid"</formula>
    </cfRule>
    <cfRule type="cellIs" dxfId="3" priority="3150" operator="equal">
      <formula>"NotPaid"</formula>
    </cfRule>
    <cfRule type="cellIs" dxfId="3" priority="3144" operator="equal">
      <formula>"NotPaid"</formula>
    </cfRule>
    <cfRule type="cellIs" dxfId="3" priority="3139" operator="equal">
      <formula>"NotPaid"</formula>
    </cfRule>
    <cfRule type="cellIs" dxfId="3" priority="3136" operator="equal">
      <formula>"NotPaid"</formula>
    </cfRule>
    <cfRule type="cellIs" dxfId="3" priority="3129" operator="equal">
      <formula>"NotPaid"</formula>
    </cfRule>
    <cfRule type="cellIs" dxfId="3" priority="3125" operator="equal">
      <formula>"NotPaid"</formula>
    </cfRule>
    <cfRule type="cellIs" dxfId="3" priority="3119" operator="equal">
      <formula>"NotPaid"</formula>
    </cfRule>
    <cfRule type="cellIs" dxfId="3" priority="3113" operator="equal">
      <formula>"NotPaid"</formula>
    </cfRule>
    <cfRule type="cellIs" dxfId="3" priority="3108" operator="equal">
      <formula>"NotPaid"</formula>
    </cfRule>
    <cfRule type="cellIs" dxfId="3" priority="3105" operator="equal">
      <formula>"NotPaid"</formula>
    </cfRule>
    <cfRule type="cellIs" dxfId="3" priority="3103" operator="equal">
      <formula>"NotPaid"</formula>
    </cfRule>
    <cfRule type="cellIs" dxfId="3" priority="3099" operator="equal">
      <formula>"NotPaid"</formula>
    </cfRule>
    <cfRule type="cellIs" dxfId="3" priority="3096" operator="equal">
      <formula>"NotPaid"</formula>
    </cfRule>
    <cfRule type="cellIs" dxfId="3" priority="3093" operator="equal">
      <formula>"NotPaid"</formula>
    </cfRule>
    <cfRule type="cellIs" dxfId="3" priority="3088" operator="equal">
      <formula>"NotPaid"</formula>
    </cfRule>
    <cfRule type="cellIs" dxfId="3" priority="3083" operator="equal">
      <formula>"NotPaid"</formula>
    </cfRule>
    <cfRule type="cellIs" dxfId="3" priority="3080" operator="equal">
      <formula>"NotPaid"</formula>
    </cfRule>
    <cfRule type="cellIs" dxfId="3" priority="3076" operator="equal">
      <formula>"NotPaid"</formula>
    </cfRule>
    <cfRule type="cellIs" dxfId="3" priority="3073" operator="equal">
      <formula>"NotPaid"</formula>
    </cfRule>
    <cfRule type="cellIs" dxfId="3" priority="3069" operator="equal">
      <formula>"NotPaid"</formula>
    </cfRule>
    <cfRule type="cellIs" dxfId="3" priority="3064" operator="equal">
      <formula>"NotPaid"</formula>
    </cfRule>
    <cfRule type="cellIs" dxfId="3" priority="3060" operator="equal">
      <formula>"NotPaid"</formula>
    </cfRule>
    <cfRule type="cellIs" dxfId="3" priority="3054" operator="equal">
      <formula>"NotPaid"</formula>
    </cfRule>
    <cfRule type="cellIs" dxfId="3" priority="3050" operator="equal">
      <formula>"NotPaid"</formula>
    </cfRule>
    <cfRule type="cellIs" dxfId="3" priority="3044" operator="equal">
      <formula>"NotPaid"</formula>
    </cfRule>
    <cfRule type="cellIs" dxfId="3" priority="3038" operator="equal">
      <formula>"NotPaid"</formula>
    </cfRule>
    <cfRule type="cellIs" dxfId="3" priority="3033" operator="equal">
      <formula>"NotPaid"</formula>
    </cfRule>
    <cfRule type="cellIs" dxfId="3" priority="3030" operator="equal">
      <formula>"NotPaid"</formula>
    </cfRule>
  </conditionalFormatting>
  <conditionalFormatting sqref="AE52:AJ52 AE59">
    <cfRule type="expression" dxfId="5" priority="3350" stopIfTrue="1">
      <formula>AE52="NotPaid"</formula>
    </cfRule>
  </conditionalFormatting>
  <conditionalFormatting sqref="AL52:AQ52 AF53:AQ53">
    <cfRule type="expression" dxfId="5" priority="3351" stopIfTrue="1">
      <formula>AF52="NotPaid"</formula>
    </cfRule>
  </conditionalFormatting>
  <conditionalFormatting sqref="AE54 AK57">
    <cfRule type="expression" dxfId="5" priority="3356" stopIfTrue="1">
      <formula>AE86="not paid"</formula>
    </cfRule>
  </conditionalFormatting>
  <conditionalFormatting sqref="AI58:AQ58 AF59:AQ59 AF54:AQ54">
    <cfRule type="expression" dxfId="5" priority="3352" stopIfTrue="1">
      <formula>AF54="not paid"</formula>
    </cfRule>
  </conditionalFormatting>
  <conditionalFormatting sqref="AE57:AJ57 AE55:AE56">
    <cfRule type="expression" dxfId="7" priority="31665" stopIfTrue="1">
      <formula>Maths!AE46="NotPaid"</formula>
    </cfRule>
  </conditionalFormatting>
  <conditionalFormatting sqref="AF55:AQ56">
    <cfRule type="expression" dxfId="7" priority="32687" stopIfTrue="1">
      <formula>Maths!AF44="NotPaid"</formula>
    </cfRule>
  </conditionalFormatting>
  <conditionalFormatting sqref="AS55:BD55 AS56">
    <cfRule type="expression" dxfId="5" priority="755" stopIfTrue="1">
      <formula>AS96="NotPaid"</formula>
    </cfRule>
  </conditionalFormatting>
  <conditionalFormatting sqref="P60 AB60:AD60">
    <cfRule type="cellIs" dxfId="3" priority="3307" operator="equal">
      <formula>"NotPaid"</formula>
    </cfRule>
    <cfRule type="cellIs" dxfId="3" priority="3306" operator="equal">
      <formula>"NotPaid"</formula>
    </cfRule>
  </conditionalFormatting>
  <conditionalFormatting sqref="AL60:AQ60 AF61:AQ61">
    <cfRule type="expression" dxfId="5" priority="3376" stopIfTrue="1">
      <formula>AF60="NotPaid"</formula>
    </cfRule>
  </conditionalFormatting>
  <conditionalFormatting sqref="AS63:BD64">
    <cfRule type="expression" dxfId="5" priority="1027" stopIfTrue="1">
      <formula>AS104="NotPaid"</formula>
    </cfRule>
  </conditionalFormatting>
  <conditionalFormatting sqref="P67 AB67:AD67">
    <cfRule type="cellIs" dxfId="3" priority="3301" operator="equal">
      <formula>"NotPaid"</formula>
    </cfRule>
    <cfRule type="cellIs" dxfId="3" priority="3277" operator="equal">
      <formula>"NotPaid"</formula>
    </cfRule>
    <cfRule type="cellIs" dxfId="3" priority="3199" operator="equal">
      <formula>"NotPaid"</formula>
    </cfRule>
    <cfRule type="cellIs" dxfId="3" priority="3191" operator="equal">
      <formula>"NotPaid"</formula>
    </cfRule>
  </conditionalFormatting>
  <conditionalFormatting sqref="R68:AC70">
    <cfRule type="cellIs" dxfId="3" priority="1258" operator="equal">
      <formula>"NotPaid"</formula>
    </cfRule>
  </conditionalFormatting>
  <conditionalFormatting sqref="AE71:AE72 AE73:AJ73 AE79:AE80 AE81:AJ81">
    <cfRule type="expression" dxfId="7" priority="4356" stopIfTrue="1">
      <formula>Maths!AE50="NotPaid"</formula>
    </cfRule>
  </conditionalFormatting>
  <conditionalFormatting sqref="AF79:AQ80 AF71:AQ72">
    <cfRule type="expression" dxfId="7" priority="31673" stopIfTrue="1">
      <formula>Maths!AF52="NotPaid"</formula>
    </cfRule>
  </conditionalFormatting>
  <conditionalFormatting sqref="AS71:BD72">
    <cfRule type="expression" dxfId="5" priority="1026" stopIfTrue="1">
      <formula>AS112="NotPaid"</formula>
    </cfRule>
  </conditionalFormatting>
  <conditionalFormatting sqref="AS79:BD80">
    <cfRule type="expression" dxfId="5" priority="1025" stopIfTrue="1">
      <formula>AS120="NotPaid"</formula>
    </cfRule>
  </conditionalFormatting>
  <conditionalFormatting sqref="AF82:AI82 AK82:AL82">
    <cfRule type="expression" dxfId="5" priority="4275" stopIfTrue="1">
      <formula>AF82="not paid"</formula>
    </cfRule>
  </conditionalFormatting>
  <dataValidations count="11">
    <dataValidation type="list" allowBlank="1" showInputMessage="1" showErrorMessage="1" sqref="B7 B10">
      <formula1>AllStudents</formula1>
    </dataValidation>
    <dataValidation type="list" allowBlank="1" showInputMessage="1" showErrorMessage="1" sqref="AK12 AX12 AK20 AX20 AK28 AX28 AK36 AX36 AK44 AK52 AK60 AX60 AK68 AX68 AK76">
      <formula1>$A$23:$A$116</formula1>
    </dataValidation>
    <dataValidation type="list" allowBlank="1" showInputMessage="1" showErrorMessage="1" sqref="P36 P4:P16 P20:P33 P41:P44 P49:P50 P53:P54 P58:P62 P65:P67 P71:P1048576">
      <formula1>Registration!$C$5:$C$5000</formula1>
    </dataValidation>
    <dataValidation type="list" allowBlank="1" showInputMessage="1" showErrorMessage="1" sqref="AX44 AX52 AX76 R$1:AC$1048576 D$1:O$1048576">
      <formula1>Payroll!$A$24:$A$124</formula1>
    </dataValidation>
    <dataValidation type="list" allowBlank="1" showInputMessage="1" showErrorMessage="1" sqref="B4:B6 B8:B9 B11:B1048576 P17:P19 P34:P35 P37:P40 P45:P48 P51:P52 P55:P57 P63:P64 P68:P70">
      <formula1>Registration!$C$5:$C$501</formula1>
    </dataValidation>
    <dataValidation type="whole" operator="greaterThanOrEqual" allowBlank="1" showInputMessage="1" showErrorMessage="1" sqref="C79:C65540 C65544:C131076 C131080:C196612 C196616:C262148 C262152:C327684 C327688:C393220 C393224:C458756 C458760:C524292 C524296:C589828 C589832:C655364 C655368:C720900 C720904:C786436 C786440:C851972 C851976:C917508 C917512:C983044 C983048:C1048576 KA3:KA65535 KA65539:KA131071 KA131075:KA196607 KA196611:KA262143 KA262147:KA327679 KA327683:KA393215 KA393219:KA458751 KA458755:KA524287 KA524291:KA589823 KA589827:KA655359 KA655363:KA720895 KA720899:KA786431 KA786435:KA851967 KA851971:KA917503 KA917507:KA983039 KA983043:KA1048576 TW3:TW65535 TW65539:TW131071 TW131075:TW196607 TW196611:TW262143 TW262147:TW327679 TW327683:TW393215 TW393219:TW458751 TW458755:TW524287 TW524291:TW589823 TW589827:TW655359 TW655363:TW720895 TW720899:TW786431 TW786435:TW851967 TW851971:TW917503 TW917507:TW983039 TW983043:TW1048576 ADS3:ADS65535 ADS65539:ADS131071 ADS131075:ADS196607 ADS196611:ADS262143 ADS262147:ADS327679 ADS327683:ADS393215 ADS393219:ADS458751 ADS458755:ADS524287 ADS524291:ADS589823 ADS589827:ADS655359 ADS655363:ADS720895 ADS720899:ADS786431 ADS786435:ADS851967 ADS851971:ADS917503 ADS917507:ADS983039 ADS983043:ADS1048576 ANO3:ANO65535 ANO65539:ANO131071 ANO131075:ANO196607 ANO196611:ANO262143 ANO262147:ANO327679 ANO327683:ANO393215 ANO393219:ANO458751 ANO458755:ANO524287 ANO524291:ANO589823 ANO589827:ANO655359 ANO655363:ANO720895 ANO720899:ANO786431 ANO786435:ANO851967 ANO851971:ANO917503 ANO917507:ANO983039 ANO983043:ANO1048576 AXK3:AXK65535 AXK65539:AXK131071 AXK131075:AXK196607 AXK196611:AXK262143 AXK262147:AXK327679 AXK327683:AXK393215 AXK393219:AXK458751 AXK458755:AXK524287 AXK524291:AXK589823 AXK589827:AXK655359 AXK655363:AXK720895 AXK720899:AXK786431 AXK786435:AXK851967 AXK851971:AXK917503 AXK917507:AXK983039 AXK983043:AXK1048576 BHG3:BHG65535 BHG65539:BHG131071 BHG131075:BHG196607 BHG196611:BHG262143 BHG262147:BHG327679 BHG327683:BHG393215 BHG393219:BHG458751 BHG458755:BHG524287 BHG524291:BHG589823 BHG589827:BHG655359 BHG655363:BHG720895 BHG720899:BHG786431 BHG786435:BHG851967 BHG851971:BHG917503 BHG917507:BHG983039 BHG983043:BHG1048576 BRC3:BRC65535 BRC65539:BRC131071 BRC131075:BRC196607 BRC196611:BRC262143 BRC262147:BRC327679 BRC327683:BRC393215 BRC393219:BRC458751 BRC458755:BRC524287 BRC524291:BRC589823 BRC589827:BRC655359 BRC655363:BRC720895 BRC720899:BRC786431 BRC786435:BRC851967 BRC851971:BRC917503 BRC917507:BRC983039 BRC983043:BRC1048576 CAY3:CAY65535 CAY65539:CAY131071 CAY131075:CAY196607 CAY196611:CAY262143 CAY262147:CAY327679 CAY327683:CAY393215 CAY393219:CAY458751 CAY458755:CAY524287 CAY524291:CAY589823 CAY589827:CAY655359 CAY655363:CAY720895 CAY720899:CAY786431 CAY786435:CAY851967 CAY851971:CAY917503 CAY917507:CAY983039 CAY983043:CAY1048576 CKU3:CKU65535 CKU65539:CKU131071 CKU131075:CKU196607 CKU196611:CKU262143 CKU262147:CKU327679 CKU327683:CKU393215 CKU393219:CKU458751 CKU458755:CKU524287 CKU524291:CKU589823 CKU589827:CKU655359 CKU655363:CKU720895 CKU720899:CKU786431 CKU786435:CKU851967 CKU851971:CKU917503 CKU917507:CKU983039 CKU983043:CKU1048576 CUQ3:CUQ65535 CUQ65539:CUQ131071 CUQ131075:CUQ196607 CUQ196611:CUQ262143 CUQ262147:CUQ327679 CUQ327683:CUQ393215 CUQ393219:CUQ458751 CUQ458755:CUQ524287 CUQ524291:CUQ589823 CUQ589827:CUQ655359 CUQ655363:CUQ720895 CUQ720899:CUQ786431 CUQ786435:CUQ851967 CUQ851971:CUQ917503 CUQ917507:CUQ983039 CUQ983043:CUQ1048576 DEM3:DEM65535 DEM65539:DEM131071 DEM131075:DEM196607 DEM196611:DEM262143 DEM262147:DEM327679 DEM327683:DEM393215 DEM393219:DEM458751 DEM458755:DEM524287 DEM524291:DEM589823 DEM589827:DEM655359 DEM655363:DEM720895 DEM720899:DEM786431 DEM786435:DEM851967 DEM851971:DEM917503 DEM917507:DEM983039 DEM983043:DEM1048576 DOI3:DOI65535 DOI65539:DOI131071 DOI131075:DOI196607 DOI196611:DOI262143 DOI262147:DOI327679 DOI327683:DOI393215 DOI393219:DOI458751 DOI458755:DOI524287 DOI524291:DOI589823 DOI589827:DOI655359 DOI655363:DOI720895 DOI720899:DOI786431 DOI786435:DOI851967 DOI851971:DOI917503 DOI917507:DOI983039 DOI983043:DOI1048576 DYE3:DYE65535 DYE65539:DYE131071 DYE131075:DYE196607 DYE196611:DYE262143 DYE262147:DYE327679 DYE327683:DYE393215 DYE393219:DYE458751 DYE458755:DYE524287 DYE524291:DYE589823 DYE589827:DYE655359 DYE655363:DYE720895 DYE720899:DYE786431 DYE786435:DYE851967 DYE851971:DYE917503 DYE917507:DYE983039 DYE983043:DYE1048576 EIA3:EIA65535 EIA65539:EIA131071 EIA131075:EIA196607 EIA196611:EIA262143 EIA262147:EIA327679 EIA327683:EIA393215 EIA393219:EIA458751 EIA458755:EIA524287 EIA524291:EIA589823 EIA589827:EIA655359 EIA655363:EIA720895 EIA720899:EIA786431 EIA786435:EIA851967 EIA851971:EIA917503 EIA917507:EIA983039 EIA983043:EIA1048576 ERW3:ERW65535 ERW65539:ERW131071 ERW131075:ERW196607 ERW196611:ERW262143 ERW262147:ERW327679 ERW327683:ERW393215 ERW393219:ERW458751 ERW458755:ERW524287 ERW524291:ERW589823 ERW589827:ERW655359 ERW655363:ERW720895 ERW720899:ERW786431 ERW786435:ERW851967 ERW851971:ERW917503 ERW917507:ERW983039 ERW983043:ERW1048576 FBS3:FBS65535 FBS65539:FBS131071 FBS131075:FBS196607 FBS196611:FBS262143 FBS262147:FBS327679 FBS327683:FBS393215 FBS393219:FBS458751 FBS458755:FBS524287 FBS524291:FBS589823 FBS589827:FBS655359 FBS655363:FBS720895 FBS720899:FBS786431 FBS786435:FBS851967 FBS851971:FBS917503 FBS917507:FBS983039 FBS983043:FBS1048576 FLO3:FLO65535 FLO65539:FLO131071 FLO131075:FLO196607 FLO196611:FLO262143 FLO262147:FLO327679 FLO327683:FLO393215 FLO393219:FLO458751 FLO458755:FLO524287 FLO524291:FLO589823 FLO589827:FLO655359 FLO655363:FLO720895 FLO720899:FLO786431 FLO786435:FLO851967 FLO851971:FLO917503 FLO917507:FLO983039 FLO983043:FLO1048576 FVK3:FVK65535 FVK65539:FVK131071 FVK131075:FVK196607 FVK196611:FVK262143 FVK262147:FVK327679 FVK327683:FVK393215 FVK393219:FVK458751 FVK458755:FVK524287 FVK524291:FVK589823 FVK589827:FVK655359 FVK655363:FVK720895 FVK720899:FVK786431 FVK786435:FVK851967 FVK851971:FVK917503 FVK917507:FVK983039 FVK983043:FVK1048576 GFG3:GFG65535 GFG65539:GFG131071 GFG131075:GFG196607 GFG196611:GFG262143 GFG262147:GFG327679 GFG327683:GFG393215 GFG393219:GFG458751 GFG458755:GFG524287 GFG524291:GFG589823 GFG589827:GFG655359 GFG655363:GFG720895 GFG720899:GFG786431 GFG786435:GFG851967 GFG851971:GFG917503 GFG917507:GFG983039 GFG983043:GFG1048576 GPC3:GPC65535 GPC65539:GPC131071 GPC131075:GPC196607 GPC196611:GPC262143 GPC262147:GPC327679 GPC327683:GPC393215 GPC393219:GPC458751 GPC458755:GPC524287 GPC524291:GPC589823 GPC589827:GPC655359 GPC655363:GPC720895 GPC720899:GPC786431 GPC786435:GPC851967 GPC851971:GPC917503 GPC917507:GPC983039 GPC983043:GPC1048576 GYY3:GYY65535 GYY65539:GYY131071 GYY131075:GYY196607 GYY196611:GYY262143 GYY262147:GYY327679 GYY327683:GYY393215 GYY393219:GYY458751 GYY458755:GYY524287 GYY524291:GYY589823 GYY589827:GYY655359 GYY655363:GYY720895 GYY720899:GYY786431 GYY786435:GYY851967 GYY851971:GYY917503 GYY917507:GYY983039 GYY983043:GYY1048576 HIU3:HIU65535 HIU65539:HIU131071 HIU131075:HIU196607 HIU196611:HIU262143 HIU262147:HIU327679 HIU327683:HIU393215 HIU393219:HIU458751 HIU458755:HIU524287 HIU524291:HIU589823 HIU589827:HIU655359 HIU655363:HIU720895 HIU720899:HIU786431 HIU786435:HIU851967 HIU851971:HIU917503 HIU917507:HIU983039 HIU983043:HIU1048576 HSQ3:HSQ65535 HSQ65539:HSQ131071 HSQ131075:HSQ196607 HSQ196611:HSQ262143 HSQ262147:HSQ327679 HSQ327683:HSQ393215 HSQ393219:HSQ458751 HSQ458755:HSQ524287 HSQ524291:HSQ589823 HSQ589827:HSQ655359 HSQ655363:HSQ720895 HSQ720899:HSQ786431 HSQ786435:HSQ851967 HSQ851971:HSQ917503 HSQ917507:HSQ983039 HSQ983043:HSQ1048576 ICM3:ICM65535 ICM65539:ICM131071 ICM131075:ICM196607 ICM196611:ICM262143 ICM262147:ICM327679 ICM327683:ICM393215 ICM393219:ICM458751 ICM458755:ICM524287 ICM524291:ICM589823 ICM589827:ICM655359 ICM655363:ICM720895 ICM720899:ICM786431 ICM786435:ICM851967 ICM851971:ICM917503 ICM917507:ICM983039 ICM983043:ICM1048576 IMI3:IMI65535 IMI65539:IMI131071 IMI131075:IMI196607 IMI196611:IMI262143 IMI262147:IMI327679 IMI327683:IMI393215 IMI393219:IMI458751 IMI458755:IMI524287 IMI524291:IMI589823 IMI589827:IMI655359 IMI655363:IMI720895 IMI720899:IMI786431 IMI786435:IMI851967 IMI851971:IMI917503 IMI917507:IMI983039 IMI983043:IMI1048576 IWE3:IWE65535 IWE65539:IWE131071 IWE131075:IWE196607 IWE196611:IWE262143 IWE262147:IWE327679 IWE327683:IWE393215 IWE393219:IWE458751 IWE458755:IWE524287 IWE524291:IWE589823 IWE589827:IWE655359 IWE655363:IWE720895 IWE720899:IWE786431 IWE786435:IWE851967 IWE851971:IWE917503 IWE917507:IWE983039 IWE983043:IWE1048576 JGA3:JGA65535 JGA65539:JGA131071 JGA131075:JGA196607 JGA196611:JGA262143 JGA262147:JGA327679 JGA327683:JGA393215 JGA393219:JGA458751 JGA458755:JGA524287 JGA524291:JGA589823 JGA589827:JGA655359 JGA655363:JGA720895 JGA720899:JGA786431 JGA786435:JGA851967 JGA851971:JGA917503 JGA917507:JGA983039 JGA983043:JGA1048576 JPW3:JPW65535 JPW65539:JPW131071 JPW131075:JPW196607 JPW196611:JPW262143 JPW262147:JPW327679 JPW327683:JPW393215 JPW393219:JPW458751 JPW458755:JPW524287 JPW524291:JPW589823 JPW589827:JPW655359 JPW655363:JPW720895 JPW720899:JPW786431 JPW786435:JPW851967 JPW851971:JPW917503 JPW917507:JPW983039 JPW983043:JPW1048576 JZS3:JZS65535 JZS65539:JZS131071 JZS131075:JZS196607 JZS196611:JZS262143 JZS262147:JZS327679 JZS327683:JZS393215 JZS393219:JZS458751 JZS458755:JZS524287 JZS524291:JZS589823 JZS589827:JZS655359 JZS655363:JZS720895 JZS720899:JZS786431 JZS786435:JZS851967 JZS851971:JZS917503 JZS917507:JZS983039 JZS983043:JZS1048576 KJO3:KJO65535 KJO65539:KJO131071 KJO131075:KJO196607 KJO196611:KJO262143 KJO262147:KJO327679 KJO327683:KJO393215 KJO393219:KJO458751 KJO458755:KJO524287 KJO524291:KJO589823 KJO589827:KJO655359 KJO655363:KJO720895 KJO720899:KJO786431 KJO786435:KJO851967 KJO851971:KJO917503 KJO917507:KJO983039 KJO983043:KJO1048576 KTK3:KTK65535 KTK65539:KTK131071 KTK131075:KTK196607 KTK196611:KTK262143 KTK262147:KTK327679 KTK327683:KTK393215 KTK393219:KTK458751 KTK458755:KTK524287 KTK524291:KTK589823 KTK589827:KTK655359 KTK655363:KTK720895 KTK720899:KTK786431 KTK786435:KTK851967 KTK851971:KTK917503 KTK917507:KTK983039 KTK983043:KTK1048576 LDG3:LDG65535 LDG65539:LDG131071 LDG131075:LDG196607 LDG196611:LDG262143 LDG262147:LDG327679 LDG327683:LDG393215 LDG393219:LDG458751 LDG458755:LDG524287 LDG524291:LDG589823 LDG589827:LDG655359 LDG655363:LDG720895 LDG720899:LDG786431 LDG786435:LDG851967 LDG851971:LDG917503 LDG917507:LDG983039 LDG983043:LDG1048576 LNC3:LNC65535 LNC65539:LNC131071 LNC131075:LNC196607 LNC196611:LNC262143 LNC262147:LNC327679 LNC327683:LNC393215 LNC393219:LNC458751 LNC458755:LNC524287 LNC524291:LNC589823 LNC589827:LNC655359 LNC655363:LNC720895 LNC720899:LNC786431 LNC786435:LNC851967 LNC851971:LNC917503 LNC917507:LNC983039 LNC983043:LNC1048576 LWY3:LWY65535 LWY65539:LWY131071 LWY131075:LWY196607 LWY196611:LWY262143 LWY262147:LWY327679 LWY327683:LWY393215 LWY393219:LWY458751 LWY458755:LWY524287 LWY524291:LWY589823 LWY589827:LWY655359 LWY655363:LWY720895 LWY720899:LWY786431 LWY786435:LWY851967 LWY851971:LWY917503 LWY917507:LWY983039 LWY983043:LWY1048576 MGU3:MGU65535 MGU65539:MGU131071 MGU131075:MGU196607 MGU196611:MGU262143 MGU262147:MGU327679 MGU327683:MGU393215 MGU393219:MGU458751 MGU458755:MGU524287 MGU524291:MGU589823 MGU589827:MGU655359 MGU655363:MGU720895 MGU720899:MGU786431 MGU786435:MGU851967 MGU851971:MGU917503 MGU917507:MGU983039 MGU983043:MGU1048576 MQQ3:MQQ65535 MQQ65539:MQQ131071 MQQ131075:MQQ196607 MQQ196611:MQQ262143 MQQ262147:MQQ327679 MQQ327683:MQQ393215 MQQ393219:MQQ458751 MQQ458755:MQQ524287 MQQ524291:MQQ589823 MQQ589827:MQQ655359 MQQ655363:MQQ720895 MQQ720899:MQQ786431 MQQ786435:MQQ851967 MQQ851971:MQQ917503 MQQ917507:MQQ983039 MQQ983043:MQQ1048576 NAM3:NAM65535 NAM65539:NAM131071 NAM131075:NAM196607 NAM196611:NAM262143 NAM262147:NAM327679 NAM327683:NAM393215 NAM393219:NAM458751 NAM458755:NAM524287 NAM524291:NAM589823 NAM589827:NAM655359 NAM655363:NAM720895 NAM720899:NAM786431 NAM786435:NAM851967 NAM851971:NAM917503 NAM917507:NAM983039 NAM983043:NAM1048576 NKI3:NKI65535 NKI65539:NKI131071 NKI131075:NKI196607 NKI196611:NKI262143 NKI262147:NKI327679 NKI327683:NKI393215 NKI393219:NKI458751 NKI458755:NKI524287 NKI524291:NKI589823 NKI589827:NKI655359 NKI655363:NKI720895 NKI720899:NKI786431 NKI786435:NKI851967 NKI851971:NKI917503 NKI917507:NKI983039 NKI983043:NKI1048576 NUE3:NUE65535 NUE65539:NUE131071 NUE131075:NUE196607 NUE196611:NUE262143 NUE262147:NUE327679 NUE327683:NUE393215 NUE393219:NUE458751 NUE458755:NUE524287 NUE524291:NUE589823 NUE589827:NUE655359 NUE655363:NUE720895 NUE720899:NUE786431 NUE786435:NUE851967 NUE851971:NUE917503 NUE917507:NUE983039 NUE983043:NUE1048576 OEA3:OEA65535 OEA65539:OEA131071 OEA131075:OEA196607 OEA196611:OEA262143 OEA262147:OEA327679 OEA327683:OEA393215 OEA393219:OEA458751 OEA458755:OEA524287 OEA524291:OEA589823 OEA589827:OEA655359 OEA655363:OEA720895 OEA720899:OEA786431 OEA786435:OEA851967 OEA851971:OEA917503 OEA917507:OEA983039 OEA983043:OEA1048576 ONW3:ONW65535 ONW65539:ONW131071 ONW131075:ONW196607 ONW196611:ONW262143 ONW262147:ONW327679 ONW327683:ONW393215 ONW393219:ONW458751 ONW458755:ONW524287 ONW524291:ONW589823 ONW589827:ONW655359 ONW655363:ONW720895 ONW720899:ONW786431 ONW786435:ONW851967 ONW851971:ONW917503 ONW917507:ONW983039 ONW983043:ONW1048576 OXS3:OXS65535 OXS65539:OXS131071 OXS131075:OXS196607 OXS196611:OXS262143 OXS262147:OXS327679 OXS327683:OXS393215 OXS393219:OXS458751 OXS458755:OXS524287 OXS524291:OXS589823 OXS589827:OXS655359 OXS655363:OXS720895 OXS720899:OXS786431 OXS786435:OXS851967 OXS851971:OXS917503 OXS917507:OXS983039 OXS983043:OXS1048576 PHO3:PHO65535 PHO65539:PHO131071 PHO131075:PHO196607 PHO196611:PHO262143 PHO262147:PHO327679 PHO327683:PHO393215 PHO393219:PHO458751 PHO458755:PHO524287 PHO524291:PHO589823 PHO589827:PHO655359 PHO655363:PHO720895 PHO720899:PHO786431 PHO786435:PHO851967 PHO851971:PHO917503 PHO917507:PHO983039 PHO983043:PHO1048576 PRK3:PRK65535 PRK65539:PRK131071 PRK131075:PRK196607 PRK196611:PRK262143 PRK262147:PRK327679 PRK327683:PRK393215 PRK393219:PRK458751 PRK458755:PRK524287 PRK524291:PRK589823 PRK589827:PRK655359 PRK655363:PRK720895 PRK720899:PRK786431 PRK786435:PRK851967 PRK851971:PRK917503 PRK917507:PRK983039 PRK983043:PRK1048576 QBG3:QBG65535 QBG65539:QBG131071 QBG131075:QBG196607 QBG196611:QBG262143 QBG262147:QBG327679 QBG327683:QBG393215 QBG393219:QBG458751 QBG458755:QBG524287 QBG524291:QBG589823 QBG589827:QBG655359 QBG655363:QBG720895 QBG720899:QBG786431 QBG786435:QBG851967 QBG851971:QBG917503 QBG917507:QBG983039 QBG983043:QBG1048576 QLC3:QLC65535 QLC65539:QLC131071 QLC131075:QLC196607 QLC196611:QLC262143 QLC262147:QLC327679 QLC327683:QLC393215 QLC393219:QLC458751 QLC458755:QLC524287 QLC524291:QLC589823 QLC589827:QLC655359 QLC655363:QLC720895 QLC720899:QLC786431 QLC786435:QLC851967 QLC851971:QLC917503 QLC917507:QLC983039 QLC983043:QLC1048576 QUY3:QUY65535 QUY65539:QUY131071 QUY131075:QUY196607 QUY196611:QUY262143 QUY262147:QUY327679 QUY327683:QUY393215 QUY393219:QUY458751 QUY458755:QUY524287 QUY524291:QUY589823 QUY589827:QUY655359 QUY655363:QUY720895 QUY720899:QUY786431 QUY786435:QUY851967 QUY851971:QUY917503 QUY917507:QUY983039 QUY983043:QUY1048576 REU3:REU65535 REU65539:REU131071 REU131075:REU196607 REU196611:REU262143 REU262147:REU327679 REU327683:REU393215 REU393219:REU458751 REU458755:REU524287 REU524291:REU589823 REU589827:REU655359 REU655363:REU720895 REU720899:REU786431 REU786435:REU851967 REU851971:REU917503 REU917507:REU983039 REU983043:REU1048576 ROQ3:ROQ65535 ROQ65539:ROQ131071 ROQ131075:ROQ196607 ROQ196611:ROQ262143 ROQ262147:ROQ327679 ROQ327683:ROQ393215 ROQ393219:ROQ458751 ROQ458755:ROQ524287 ROQ524291:ROQ589823 ROQ589827:ROQ655359 ROQ655363:ROQ720895 ROQ720899:ROQ786431 ROQ786435:ROQ851967 ROQ851971:ROQ917503 ROQ917507:ROQ983039 ROQ983043:ROQ1048576 RYM3:RYM65535 RYM65539:RYM131071 RYM131075:RYM196607 RYM196611:RYM262143 RYM262147:RYM327679 RYM327683:RYM393215 RYM393219:RYM458751 RYM458755:RYM524287 RYM524291:RYM589823 RYM589827:RYM655359 RYM655363:RYM720895 RYM720899:RYM786431 RYM786435:RYM851967 RYM851971:RYM917503 RYM917507:RYM983039 RYM983043:RYM1048576 SII3:SII65535 SII65539:SII131071 SII131075:SII196607 SII196611:SII262143 SII262147:SII327679 SII327683:SII393215 SII393219:SII458751 SII458755:SII524287 SII524291:SII589823 SII589827:SII655359 SII655363:SII720895 SII720899:SII786431 SII786435:SII851967 SII851971:SII917503 SII917507:SII983039 SII983043:SII1048576 SSE3:SSE65535 SSE65539:SSE131071 SSE131075:SSE196607 SSE196611:SSE262143 SSE262147:SSE327679 SSE327683:SSE393215 SSE393219:SSE458751 SSE458755:SSE524287 SSE524291:SSE589823 SSE589827:SSE655359 SSE655363:SSE720895 SSE720899:SSE786431 SSE786435:SSE851967 SSE851971:SSE917503 SSE917507:SSE983039 SSE983043:SSE1048576 TCA3:TCA65535 TCA65539:TCA131071 TCA131075:TCA196607 TCA196611:TCA262143 TCA262147:TCA327679 TCA327683:TCA393215 TCA393219:TCA458751 TCA458755:TCA524287 TCA524291:TCA589823 TCA589827:TCA655359 TCA655363:TCA720895 TCA720899:TCA786431 TCA786435:TCA851967 TCA851971:TCA917503 TCA917507:TCA983039 TCA983043:TCA1048576 TLW3:TLW65535 TLW65539:TLW131071 TLW131075:TLW196607 TLW196611:TLW262143 TLW262147:TLW327679 TLW327683:TLW393215 TLW393219:TLW458751 TLW458755:TLW524287 TLW524291:TLW589823 TLW589827:TLW655359 TLW655363:TLW720895 TLW720899:TLW786431 TLW786435:TLW851967 TLW851971:TLW917503 TLW917507:TLW983039 TLW983043:TLW1048576 TVS3:TVS65535 TVS65539:TVS131071 TVS131075:TVS196607 TVS196611:TVS262143 TVS262147:TVS327679 TVS327683:TVS393215 TVS393219:TVS458751 TVS458755:TVS524287 TVS524291:TVS589823 TVS589827:TVS655359 TVS655363:TVS720895 TVS720899:TVS786431 TVS786435:TVS851967 TVS851971:TVS917503 TVS917507:TVS983039 TVS983043:TVS1048576 UFO3:UFO65535 UFO65539:UFO131071 UFO131075:UFO196607 UFO196611:UFO262143 UFO262147:UFO327679 UFO327683:UFO393215 UFO393219:UFO458751 UFO458755:UFO524287 UFO524291:UFO589823 UFO589827:UFO655359 UFO655363:UFO720895 UFO720899:UFO786431 UFO786435:UFO851967 UFO851971:UFO917503 UFO917507:UFO983039 UFO983043:UFO1048576 UPK3:UPK65535 UPK65539:UPK131071 UPK131075:UPK196607 UPK196611:UPK262143 UPK262147:UPK327679 UPK327683:UPK393215 UPK393219:UPK458751 UPK458755:UPK524287 UPK524291:UPK589823 UPK589827:UPK655359 UPK655363:UPK720895 UPK720899:UPK786431 UPK786435:UPK851967 UPK851971:UPK917503 UPK917507:UPK983039 UPK983043:UPK1048576 UZG3:UZG65535 UZG65539:UZG131071 UZG131075:UZG196607 UZG196611:UZG262143 UZG262147:UZG327679 UZG327683:UZG393215 UZG393219:UZG458751 UZG458755:UZG524287 UZG524291:UZG589823 UZG589827:UZG655359 UZG655363:UZG720895 UZG720899:UZG786431 UZG786435:UZG851967 UZG851971:UZG917503 UZG917507:UZG983039 UZG983043:UZG1048576 VJC3:VJC65535 VJC65539:VJC131071 VJC131075:VJC196607 VJC196611:VJC262143 VJC262147:VJC327679 VJC327683:VJC393215 VJC393219:VJC458751 VJC458755:VJC524287 VJC524291:VJC589823 VJC589827:VJC655359 VJC655363:VJC720895 VJC720899:VJC786431 VJC786435:VJC851967 VJC851971:VJC917503 VJC917507:VJC983039 VJC983043:VJC1048576 VSY3:VSY65535 VSY65539:VSY131071 VSY131075:VSY196607 VSY196611:VSY262143 VSY262147:VSY327679 VSY327683:VSY393215 VSY393219:VSY458751 VSY458755:VSY524287 VSY524291:VSY589823 VSY589827:VSY655359 VSY655363:VSY720895 VSY720899:VSY786431 VSY786435:VSY851967 VSY851971:VSY917503 VSY917507:VSY983039 VSY983043:VSY1048576 WCU3:WCU65535 WCU65539:WCU131071 WCU131075:WCU196607 WCU196611:WCU262143 WCU262147:WCU327679 WCU327683:WCU393215 WCU393219:WCU458751 WCU458755:WCU524287 WCU524291:WCU589823 WCU589827:WCU655359 WCU655363:WCU720895 WCU720899:WCU786431 WCU786435:WCU851967 WCU851971:WCU917503 WCU917507:WCU983039 WCU983043:WCU1048576 WMQ3:WMQ65535 WMQ65539:WMQ131071 WMQ131075:WMQ196607 WMQ196611:WMQ262143 WMQ262147:WMQ327679 WMQ327683:WMQ393215 WMQ393219:WMQ458751 WMQ458755:WMQ524287 WMQ524291:WMQ589823 WMQ589827:WMQ655359 WMQ655363:WMQ720895 WMQ720899:WMQ786431 WMQ786435:WMQ851967 WMQ851971:WMQ917503 WMQ917507:WMQ983039 WMQ983043:WMQ1048576 WWM3:WWM65535 WWM65539:WWM131071 WWM131075:WWM196607 WWM196611:WWM262143 WWM262147:WWM327679 WWM327683:WWM393215 WWM393219:WWM458751 WWM458755:WWM524287 WWM524291:WWM589823 WWM589827:WWM655359 WWM655363:WWM720895 WWM720899:WWM786431 WWM786435:WWM851967 WWM851971:WWM917503 WWM917507:WWM983039 WWM983043:WWM1048576">
      <formula1>0</formula1>
    </dataValidation>
    <dataValidation type="decimal" operator="greaterThan" allowBlank="1" showInputMessage="1" showErrorMessage="1" sqref="Q76:Q1048576">
      <formula1>0</formula1>
    </dataValidation>
    <dataValidation type="list" allowBlank="1" showInputMessage="1" showErrorMessage="1" sqref="AD2:AD1048576">
      <formula1>$A$9:$A$109</formula1>
    </dataValidation>
    <dataValidation type="list" showInputMessage="1" showErrorMessage="1" errorTitle="ERROR !!! Unregistered Student" error="Please register the student first !!!" sqref="JZ3:JZ65535 JZ65539:JZ131071 JZ131075:JZ196607 JZ196611:JZ262143 JZ262147:JZ327679 JZ327683:JZ393215 JZ393219:JZ458751 JZ458755:JZ524287 JZ524291:JZ589823 JZ589827:JZ655359 JZ655363:JZ720895 JZ720899:JZ786431 JZ786435:JZ851967 JZ851971:JZ917503 JZ917507:JZ983039 JZ983043:JZ1048576 TV3:TV65535 TV65539:TV131071 TV131075:TV196607 TV196611:TV262143 TV262147:TV327679 TV327683:TV393215 TV393219:TV458751 TV458755:TV524287 TV524291:TV589823 TV589827:TV655359 TV655363:TV720895 TV720899:TV786431 TV786435:TV851967 TV851971:TV917503 TV917507:TV983039 TV983043:TV1048576 ADR3:ADR65535 ADR65539:ADR131071 ADR131075:ADR196607 ADR196611:ADR262143 ADR262147:ADR327679 ADR327683:ADR393215 ADR393219:ADR458751 ADR458755:ADR524287 ADR524291:ADR589823 ADR589827:ADR655359 ADR655363:ADR720895 ADR720899:ADR786431 ADR786435:ADR851967 ADR851971:ADR917503 ADR917507:ADR983039 ADR983043:ADR1048576 ANN3:ANN65535 ANN65539:ANN131071 ANN131075:ANN196607 ANN196611:ANN262143 ANN262147:ANN327679 ANN327683:ANN393215 ANN393219:ANN458751 ANN458755:ANN524287 ANN524291:ANN589823 ANN589827:ANN655359 ANN655363:ANN720895 ANN720899:ANN786431 ANN786435:ANN851967 ANN851971:ANN917503 ANN917507:ANN983039 ANN983043:ANN1048576 AXJ3:AXJ65535 AXJ65539:AXJ131071 AXJ131075:AXJ196607 AXJ196611:AXJ262143 AXJ262147:AXJ327679 AXJ327683:AXJ393215 AXJ393219:AXJ458751 AXJ458755:AXJ524287 AXJ524291:AXJ589823 AXJ589827:AXJ655359 AXJ655363:AXJ720895 AXJ720899:AXJ786431 AXJ786435:AXJ851967 AXJ851971:AXJ917503 AXJ917507:AXJ983039 AXJ983043:AXJ1048576 BHF3:BHF65535 BHF65539:BHF131071 BHF131075:BHF196607 BHF196611:BHF262143 BHF262147:BHF327679 BHF327683:BHF393215 BHF393219:BHF458751 BHF458755:BHF524287 BHF524291:BHF589823 BHF589827:BHF655359 BHF655363:BHF720895 BHF720899:BHF786431 BHF786435:BHF851967 BHF851971:BHF917503 BHF917507:BHF983039 BHF983043:BHF1048576 BRB3:BRB65535 BRB65539:BRB131071 BRB131075:BRB196607 BRB196611:BRB262143 BRB262147:BRB327679 BRB327683:BRB393215 BRB393219:BRB458751 BRB458755:BRB524287 BRB524291:BRB589823 BRB589827:BRB655359 BRB655363:BRB720895 BRB720899:BRB786431 BRB786435:BRB851967 BRB851971:BRB917503 BRB917507:BRB983039 BRB983043:BRB1048576 CAX3:CAX65535 CAX65539:CAX131071 CAX131075:CAX196607 CAX196611:CAX262143 CAX262147:CAX327679 CAX327683:CAX393215 CAX393219:CAX458751 CAX458755:CAX524287 CAX524291:CAX589823 CAX589827:CAX655359 CAX655363:CAX720895 CAX720899:CAX786431 CAX786435:CAX851967 CAX851971:CAX917503 CAX917507:CAX983039 CAX983043:CAX1048576 CKT3:CKT65535 CKT65539:CKT131071 CKT131075:CKT196607 CKT196611:CKT262143 CKT262147:CKT327679 CKT327683:CKT393215 CKT393219:CKT458751 CKT458755:CKT524287 CKT524291:CKT589823 CKT589827:CKT655359 CKT655363:CKT720895 CKT720899:CKT786431 CKT786435:CKT851967 CKT851971:CKT917503 CKT917507:CKT983039 CKT983043:CKT1048576 CUP3:CUP65535 CUP65539:CUP131071 CUP131075:CUP196607 CUP196611:CUP262143 CUP262147:CUP327679 CUP327683:CUP393215 CUP393219:CUP458751 CUP458755:CUP524287 CUP524291:CUP589823 CUP589827:CUP655359 CUP655363:CUP720895 CUP720899:CUP786431 CUP786435:CUP851967 CUP851971:CUP917503 CUP917507:CUP983039 CUP983043:CUP1048576 DEL3:DEL65535 DEL65539:DEL131071 DEL131075:DEL196607 DEL196611:DEL262143 DEL262147:DEL327679 DEL327683:DEL393215 DEL393219:DEL458751 DEL458755:DEL524287 DEL524291:DEL589823 DEL589827:DEL655359 DEL655363:DEL720895 DEL720899:DEL786431 DEL786435:DEL851967 DEL851971:DEL917503 DEL917507:DEL983039 DEL983043:DEL1048576 DOH3:DOH65535 DOH65539:DOH131071 DOH131075:DOH196607 DOH196611:DOH262143 DOH262147:DOH327679 DOH327683:DOH393215 DOH393219:DOH458751 DOH458755:DOH524287 DOH524291:DOH589823 DOH589827:DOH655359 DOH655363:DOH720895 DOH720899:DOH786431 DOH786435:DOH851967 DOH851971:DOH917503 DOH917507:DOH983039 DOH983043:DOH1048576 DYD3:DYD65535 DYD65539:DYD131071 DYD131075:DYD196607 DYD196611:DYD262143 DYD262147:DYD327679 DYD327683:DYD393215 DYD393219:DYD458751 DYD458755:DYD524287 DYD524291:DYD589823 DYD589827:DYD655359 DYD655363:DYD720895 DYD720899:DYD786431 DYD786435:DYD851967 DYD851971:DYD917503 DYD917507:DYD983039 DYD983043:DYD1048576 EHZ3:EHZ65535 EHZ65539:EHZ131071 EHZ131075:EHZ196607 EHZ196611:EHZ262143 EHZ262147:EHZ327679 EHZ327683:EHZ393215 EHZ393219:EHZ458751 EHZ458755:EHZ524287 EHZ524291:EHZ589823 EHZ589827:EHZ655359 EHZ655363:EHZ720895 EHZ720899:EHZ786431 EHZ786435:EHZ851967 EHZ851971:EHZ917503 EHZ917507:EHZ983039 EHZ983043:EHZ1048576 ERV3:ERV65535 ERV65539:ERV131071 ERV131075:ERV196607 ERV196611:ERV262143 ERV262147:ERV327679 ERV327683:ERV393215 ERV393219:ERV458751 ERV458755:ERV524287 ERV524291:ERV589823 ERV589827:ERV655359 ERV655363:ERV720895 ERV720899:ERV786431 ERV786435:ERV851967 ERV851971:ERV917503 ERV917507:ERV983039 ERV983043:ERV1048576 FBR3:FBR65535 FBR65539:FBR131071 FBR131075:FBR196607 FBR196611:FBR262143 FBR262147:FBR327679 FBR327683:FBR393215 FBR393219:FBR458751 FBR458755:FBR524287 FBR524291:FBR589823 FBR589827:FBR655359 FBR655363:FBR720895 FBR720899:FBR786431 FBR786435:FBR851967 FBR851971:FBR917503 FBR917507:FBR983039 FBR983043:FBR1048576 FLN3:FLN65535 FLN65539:FLN131071 FLN131075:FLN196607 FLN196611:FLN262143 FLN262147:FLN327679 FLN327683:FLN393215 FLN393219:FLN458751 FLN458755:FLN524287 FLN524291:FLN589823 FLN589827:FLN655359 FLN655363:FLN720895 FLN720899:FLN786431 FLN786435:FLN851967 FLN851971:FLN917503 FLN917507:FLN983039 FLN983043:FLN1048576 FVJ3:FVJ65535 FVJ65539:FVJ131071 FVJ131075:FVJ196607 FVJ196611:FVJ262143 FVJ262147:FVJ327679 FVJ327683:FVJ393215 FVJ393219:FVJ458751 FVJ458755:FVJ524287 FVJ524291:FVJ589823 FVJ589827:FVJ655359 FVJ655363:FVJ720895 FVJ720899:FVJ786431 FVJ786435:FVJ851967 FVJ851971:FVJ917503 FVJ917507:FVJ983039 FVJ983043:FVJ1048576 GFF3:GFF65535 GFF65539:GFF131071 GFF131075:GFF196607 GFF196611:GFF262143 GFF262147:GFF327679 GFF327683:GFF393215 GFF393219:GFF458751 GFF458755:GFF524287 GFF524291:GFF589823 GFF589827:GFF655359 GFF655363:GFF720895 GFF720899:GFF786431 GFF786435:GFF851967 GFF851971:GFF917503 GFF917507:GFF983039 GFF983043:GFF1048576 GPB3:GPB65535 GPB65539:GPB131071 GPB131075:GPB196607 GPB196611:GPB262143 GPB262147:GPB327679 GPB327683:GPB393215 GPB393219:GPB458751 GPB458755:GPB524287 GPB524291:GPB589823 GPB589827:GPB655359 GPB655363:GPB720895 GPB720899:GPB786431 GPB786435:GPB851967 GPB851971:GPB917503 GPB917507:GPB983039 GPB983043:GPB1048576 GYX3:GYX65535 GYX65539:GYX131071 GYX131075:GYX196607 GYX196611:GYX262143 GYX262147:GYX327679 GYX327683:GYX393215 GYX393219:GYX458751 GYX458755:GYX524287 GYX524291:GYX589823 GYX589827:GYX655359 GYX655363:GYX720895 GYX720899:GYX786431 GYX786435:GYX851967 GYX851971:GYX917503 GYX917507:GYX983039 GYX983043:GYX1048576 HIT3:HIT65535 HIT65539:HIT131071 HIT131075:HIT196607 HIT196611:HIT262143 HIT262147:HIT327679 HIT327683:HIT393215 HIT393219:HIT458751 HIT458755:HIT524287 HIT524291:HIT589823 HIT589827:HIT655359 HIT655363:HIT720895 HIT720899:HIT786431 HIT786435:HIT851967 HIT851971:HIT917503 HIT917507:HIT983039 HIT983043:HIT1048576 HSP3:HSP65535 HSP65539:HSP131071 HSP131075:HSP196607 HSP196611:HSP262143 HSP262147:HSP327679 HSP327683:HSP393215 HSP393219:HSP458751 HSP458755:HSP524287 HSP524291:HSP589823 HSP589827:HSP655359 HSP655363:HSP720895 HSP720899:HSP786431 HSP786435:HSP851967 HSP851971:HSP917503 HSP917507:HSP983039 HSP983043:HSP1048576 ICL3:ICL65535 ICL65539:ICL131071 ICL131075:ICL196607 ICL196611:ICL262143 ICL262147:ICL327679 ICL327683:ICL393215 ICL393219:ICL458751 ICL458755:ICL524287 ICL524291:ICL589823 ICL589827:ICL655359 ICL655363:ICL720895 ICL720899:ICL786431 ICL786435:ICL851967 ICL851971:ICL917503 ICL917507:ICL983039 ICL983043:ICL1048576 IMH3:IMH65535 IMH65539:IMH131071 IMH131075:IMH196607 IMH196611:IMH262143 IMH262147:IMH327679 IMH327683:IMH393215 IMH393219:IMH458751 IMH458755:IMH524287 IMH524291:IMH589823 IMH589827:IMH655359 IMH655363:IMH720895 IMH720899:IMH786431 IMH786435:IMH851967 IMH851971:IMH917503 IMH917507:IMH983039 IMH983043:IMH1048576 IWD3:IWD65535 IWD65539:IWD131071 IWD131075:IWD196607 IWD196611:IWD262143 IWD262147:IWD327679 IWD327683:IWD393215 IWD393219:IWD458751 IWD458755:IWD524287 IWD524291:IWD589823 IWD589827:IWD655359 IWD655363:IWD720895 IWD720899:IWD786431 IWD786435:IWD851967 IWD851971:IWD917503 IWD917507:IWD983039 IWD983043:IWD1048576 JFZ3:JFZ65535 JFZ65539:JFZ131071 JFZ131075:JFZ196607 JFZ196611:JFZ262143 JFZ262147:JFZ327679 JFZ327683:JFZ393215 JFZ393219:JFZ458751 JFZ458755:JFZ524287 JFZ524291:JFZ589823 JFZ589827:JFZ655359 JFZ655363:JFZ720895 JFZ720899:JFZ786431 JFZ786435:JFZ851967 JFZ851971:JFZ917503 JFZ917507:JFZ983039 JFZ983043:JFZ1048576 JPV3:JPV65535 JPV65539:JPV131071 JPV131075:JPV196607 JPV196611:JPV262143 JPV262147:JPV327679 JPV327683:JPV393215 JPV393219:JPV458751 JPV458755:JPV524287 JPV524291:JPV589823 JPV589827:JPV655359 JPV655363:JPV720895 JPV720899:JPV786431 JPV786435:JPV851967 JPV851971:JPV917503 JPV917507:JPV983039 JPV983043:JPV1048576 JZR3:JZR65535 JZR65539:JZR131071 JZR131075:JZR196607 JZR196611:JZR262143 JZR262147:JZR327679 JZR327683:JZR393215 JZR393219:JZR458751 JZR458755:JZR524287 JZR524291:JZR589823 JZR589827:JZR655359 JZR655363:JZR720895 JZR720899:JZR786431 JZR786435:JZR851967 JZR851971:JZR917503 JZR917507:JZR983039 JZR983043:JZR1048576 KJN3:KJN65535 KJN65539:KJN131071 KJN131075:KJN196607 KJN196611:KJN262143 KJN262147:KJN327679 KJN327683:KJN393215 KJN393219:KJN458751 KJN458755:KJN524287 KJN524291:KJN589823 KJN589827:KJN655359 KJN655363:KJN720895 KJN720899:KJN786431 KJN786435:KJN851967 KJN851971:KJN917503 KJN917507:KJN983039 KJN983043:KJN1048576 KTJ3:KTJ65535 KTJ65539:KTJ131071 KTJ131075:KTJ196607 KTJ196611:KTJ262143 KTJ262147:KTJ327679 KTJ327683:KTJ393215 KTJ393219:KTJ458751 KTJ458755:KTJ524287 KTJ524291:KTJ589823 KTJ589827:KTJ655359 KTJ655363:KTJ720895 KTJ720899:KTJ786431 KTJ786435:KTJ851967 KTJ851971:KTJ917503 KTJ917507:KTJ983039 KTJ983043:KTJ1048576 LDF3:LDF65535 LDF65539:LDF131071 LDF131075:LDF196607 LDF196611:LDF262143 LDF262147:LDF327679 LDF327683:LDF393215 LDF393219:LDF458751 LDF458755:LDF524287 LDF524291:LDF589823 LDF589827:LDF655359 LDF655363:LDF720895 LDF720899:LDF786431 LDF786435:LDF851967 LDF851971:LDF917503 LDF917507:LDF983039 LDF983043:LDF1048576 LNB3:LNB65535 LNB65539:LNB131071 LNB131075:LNB196607 LNB196611:LNB262143 LNB262147:LNB327679 LNB327683:LNB393215 LNB393219:LNB458751 LNB458755:LNB524287 LNB524291:LNB589823 LNB589827:LNB655359 LNB655363:LNB720895 LNB720899:LNB786431 LNB786435:LNB851967 LNB851971:LNB917503 LNB917507:LNB983039 LNB983043:LNB1048576 LWX3:LWX65535 LWX65539:LWX131071 LWX131075:LWX196607 LWX196611:LWX262143 LWX262147:LWX327679 LWX327683:LWX393215 LWX393219:LWX458751 LWX458755:LWX524287 LWX524291:LWX589823 LWX589827:LWX655359 LWX655363:LWX720895 LWX720899:LWX786431 LWX786435:LWX851967 LWX851971:LWX917503 LWX917507:LWX983039 LWX983043:LWX1048576 MGT3:MGT65535 MGT65539:MGT131071 MGT131075:MGT196607 MGT196611:MGT262143 MGT262147:MGT327679 MGT327683:MGT393215 MGT393219:MGT458751 MGT458755:MGT524287 MGT524291:MGT589823 MGT589827:MGT655359 MGT655363:MGT720895 MGT720899:MGT786431 MGT786435:MGT851967 MGT851971:MGT917503 MGT917507:MGT983039 MGT983043:MGT1048576 MQP3:MQP65535 MQP65539:MQP131071 MQP131075:MQP196607 MQP196611:MQP262143 MQP262147:MQP327679 MQP327683:MQP393215 MQP393219:MQP458751 MQP458755:MQP524287 MQP524291:MQP589823 MQP589827:MQP655359 MQP655363:MQP720895 MQP720899:MQP786431 MQP786435:MQP851967 MQP851971:MQP917503 MQP917507:MQP983039 MQP983043:MQP1048576 NAL3:NAL65535 NAL65539:NAL131071 NAL131075:NAL196607 NAL196611:NAL262143 NAL262147:NAL327679 NAL327683:NAL393215 NAL393219:NAL458751 NAL458755:NAL524287 NAL524291:NAL589823 NAL589827:NAL655359 NAL655363:NAL720895 NAL720899:NAL786431 NAL786435:NAL851967 NAL851971:NAL917503 NAL917507:NAL983039 NAL983043:NAL1048576 NKH3:NKH65535 NKH65539:NKH131071 NKH131075:NKH196607 NKH196611:NKH262143 NKH262147:NKH327679 NKH327683:NKH393215 NKH393219:NKH458751 NKH458755:NKH524287 NKH524291:NKH589823 NKH589827:NKH655359 NKH655363:NKH720895 NKH720899:NKH786431 NKH786435:NKH851967 NKH851971:NKH917503 NKH917507:NKH983039 NKH983043:NKH1048576 NUD3:NUD65535 NUD65539:NUD131071 NUD131075:NUD196607 NUD196611:NUD262143 NUD262147:NUD327679 NUD327683:NUD393215 NUD393219:NUD458751 NUD458755:NUD524287 NUD524291:NUD589823 NUD589827:NUD655359 NUD655363:NUD720895 NUD720899:NUD786431 NUD786435:NUD851967 NUD851971:NUD917503 NUD917507:NUD983039 NUD983043:NUD1048576 ODZ3:ODZ65535 ODZ65539:ODZ131071 ODZ131075:ODZ196607 ODZ196611:ODZ262143 ODZ262147:ODZ327679 ODZ327683:ODZ393215 ODZ393219:ODZ458751 ODZ458755:ODZ524287 ODZ524291:ODZ589823 ODZ589827:ODZ655359 ODZ655363:ODZ720895 ODZ720899:ODZ786431 ODZ786435:ODZ851967 ODZ851971:ODZ917503 ODZ917507:ODZ983039 ODZ983043:ODZ1048576 ONV3:ONV65535 ONV65539:ONV131071 ONV131075:ONV196607 ONV196611:ONV262143 ONV262147:ONV327679 ONV327683:ONV393215 ONV393219:ONV458751 ONV458755:ONV524287 ONV524291:ONV589823 ONV589827:ONV655359 ONV655363:ONV720895 ONV720899:ONV786431 ONV786435:ONV851967 ONV851971:ONV917503 ONV917507:ONV983039 ONV983043:ONV1048576 OXR3:OXR65535 OXR65539:OXR131071 OXR131075:OXR196607 OXR196611:OXR262143 OXR262147:OXR327679 OXR327683:OXR393215 OXR393219:OXR458751 OXR458755:OXR524287 OXR524291:OXR589823 OXR589827:OXR655359 OXR655363:OXR720895 OXR720899:OXR786431 OXR786435:OXR851967 OXR851971:OXR917503 OXR917507:OXR983039 OXR983043:OXR1048576 PHN3:PHN65535 PHN65539:PHN131071 PHN131075:PHN196607 PHN196611:PHN262143 PHN262147:PHN327679 PHN327683:PHN393215 PHN393219:PHN458751 PHN458755:PHN524287 PHN524291:PHN589823 PHN589827:PHN655359 PHN655363:PHN720895 PHN720899:PHN786431 PHN786435:PHN851967 PHN851971:PHN917503 PHN917507:PHN983039 PHN983043:PHN1048576 PRJ3:PRJ65535 PRJ65539:PRJ131071 PRJ131075:PRJ196607 PRJ196611:PRJ262143 PRJ262147:PRJ327679 PRJ327683:PRJ393215 PRJ393219:PRJ458751 PRJ458755:PRJ524287 PRJ524291:PRJ589823 PRJ589827:PRJ655359 PRJ655363:PRJ720895 PRJ720899:PRJ786431 PRJ786435:PRJ851967 PRJ851971:PRJ917503 PRJ917507:PRJ983039 PRJ983043:PRJ1048576 QBF3:QBF65535 QBF65539:QBF131071 QBF131075:QBF196607 QBF196611:QBF262143 QBF262147:QBF327679 QBF327683:QBF393215 QBF393219:QBF458751 QBF458755:QBF524287 QBF524291:QBF589823 QBF589827:QBF655359 QBF655363:QBF720895 QBF720899:QBF786431 QBF786435:QBF851967 QBF851971:QBF917503 QBF917507:QBF983039 QBF983043:QBF1048576 QLB3:QLB65535 QLB65539:QLB131071 QLB131075:QLB196607 QLB196611:QLB262143 QLB262147:QLB327679 QLB327683:QLB393215 QLB393219:QLB458751 QLB458755:QLB524287 QLB524291:QLB589823 QLB589827:QLB655359 QLB655363:QLB720895 QLB720899:QLB786431 QLB786435:QLB851967 QLB851971:QLB917503 QLB917507:QLB983039 QLB983043:QLB1048576 QUX3:QUX65535 QUX65539:QUX131071 QUX131075:QUX196607 QUX196611:QUX262143 QUX262147:QUX327679 QUX327683:QUX393215 QUX393219:QUX458751 QUX458755:QUX524287 QUX524291:QUX589823 QUX589827:QUX655359 QUX655363:QUX720895 QUX720899:QUX786431 QUX786435:QUX851967 QUX851971:QUX917503 QUX917507:QUX983039 QUX983043:QUX1048576 RET3:RET65535 RET65539:RET131071 RET131075:RET196607 RET196611:RET262143 RET262147:RET327679 RET327683:RET393215 RET393219:RET458751 RET458755:RET524287 RET524291:RET589823 RET589827:RET655359 RET655363:RET720895 RET720899:RET786431 RET786435:RET851967 RET851971:RET917503 RET917507:RET983039 RET983043:RET1048576 ROP3:ROP65535 ROP65539:ROP131071 ROP131075:ROP196607 ROP196611:ROP262143 ROP262147:ROP327679 ROP327683:ROP393215 ROP393219:ROP458751 ROP458755:ROP524287 ROP524291:ROP589823 ROP589827:ROP655359 ROP655363:ROP720895 ROP720899:ROP786431 ROP786435:ROP851967 ROP851971:ROP917503 ROP917507:ROP983039 ROP983043:ROP1048576 RYL3:RYL65535 RYL65539:RYL131071 RYL131075:RYL196607 RYL196611:RYL262143 RYL262147:RYL327679 RYL327683:RYL393215 RYL393219:RYL458751 RYL458755:RYL524287 RYL524291:RYL589823 RYL589827:RYL655359 RYL655363:RYL720895 RYL720899:RYL786431 RYL786435:RYL851967 RYL851971:RYL917503 RYL917507:RYL983039 RYL983043:RYL1048576 SIH3:SIH65535 SIH65539:SIH131071 SIH131075:SIH196607 SIH196611:SIH262143 SIH262147:SIH327679 SIH327683:SIH393215 SIH393219:SIH458751 SIH458755:SIH524287 SIH524291:SIH589823 SIH589827:SIH655359 SIH655363:SIH720895 SIH720899:SIH786431 SIH786435:SIH851967 SIH851971:SIH917503 SIH917507:SIH983039 SIH983043:SIH1048576 SSD3:SSD65535 SSD65539:SSD131071 SSD131075:SSD196607 SSD196611:SSD262143 SSD262147:SSD327679 SSD327683:SSD393215 SSD393219:SSD458751 SSD458755:SSD524287 SSD524291:SSD589823 SSD589827:SSD655359 SSD655363:SSD720895 SSD720899:SSD786431 SSD786435:SSD851967 SSD851971:SSD917503 SSD917507:SSD983039 SSD983043:SSD1048576 TBZ3:TBZ65535 TBZ65539:TBZ131071 TBZ131075:TBZ196607 TBZ196611:TBZ262143 TBZ262147:TBZ327679 TBZ327683:TBZ393215 TBZ393219:TBZ458751 TBZ458755:TBZ524287 TBZ524291:TBZ589823 TBZ589827:TBZ655359 TBZ655363:TBZ720895 TBZ720899:TBZ786431 TBZ786435:TBZ851967 TBZ851971:TBZ917503 TBZ917507:TBZ983039 TBZ983043:TBZ1048576 TLV3:TLV65535 TLV65539:TLV131071 TLV131075:TLV196607 TLV196611:TLV262143 TLV262147:TLV327679 TLV327683:TLV393215 TLV393219:TLV458751 TLV458755:TLV524287 TLV524291:TLV589823 TLV589827:TLV655359 TLV655363:TLV720895 TLV720899:TLV786431 TLV786435:TLV851967 TLV851971:TLV917503 TLV917507:TLV983039 TLV983043:TLV1048576 TVR3:TVR65535 TVR65539:TVR131071 TVR131075:TVR196607 TVR196611:TVR262143 TVR262147:TVR327679 TVR327683:TVR393215 TVR393219:TVR458751 TVR458755:TVR524287 TVR524291:TVR589823 TVR589827:TVR655359 TVR655363:TVR720895 TVR720899:TVR786431 TVR786435:TVR851967 TVR851971:TVR917503 TVR917507:TVR983039 TVR983043:TVR1048576 UFN3:UFN65535 UFN65539:UFN131071 UFN131075:UFN196607 UFN196611:UFN262143 UFN262147:UFN327679 UFN327683:UFN393215 UFN393219:UFN458751 UFN458755:UFN524287 UFN524291:UFN589823 UFN589827:UFN655359 UFN655363:UFN720895 UFN720899:UFN786431 UFN786435:UFN851967 UFN851971:UFN917503 UFN917507:UFN983039 UFN983043:UFN1048576 UPJ3:UPJ65535 UPJ65539:UPJ131071 UPJ131075:UPJ196607 UPJ196611:UPJ262143 UPJ262147:UPJ327679 UPJ327683:UPJ393215 UPJ393219:UPJ458751 UPJ458755:UPJ524287 UPJ524291:UPJ589823 UPJ589827:UPJ655359 UPJ655363:UPJ720895 UPJ720899:UPJ786431 UPJ786435:UPJ851967 UPJ851971:UPJ917503 UPJ917507:UPJ983039 UPJ983043:UPJ1048576 UZF3:UZF65535 UZF65539:UZF131071 UZF131075:UZF196607 UZF196611:UZF262143 UZF262147:UZF327679 UZF327683:UZF393215 UZF393219:UZF458751 UZF458755:UZF524287 UZF524291:UZF589823 UZF589827:UZF655359 UZF655363:UZF720895 UZF720899:UZF786431 UZF786435:UZF851967 UZF851971:UZF917503 UZF917507:UZF983039 UZF983043:UZF1048576 VJB3:VJB65535 VJB65539:VJB131071 VJB131075:VJB196607 VJB196611:VJB262143 VJB262147:VJB327679 VJB327683:VJB393215 VJB393219:VJB458751 VJB458755:VJB524287 VJB524291:VJB589823 VJB589827:VJB655359 VJB655363:VJB720895 VJB720899:VJB786431 VJB786435:VJB851967 VJB851971:VJB917503 VJB917507:VJB983039 VJB983043:VJB1048576 VSX3:VSX65535 VSX65539:VSX131071 VSX131075:VSX196607 VSX196611:VSX262143 VSX262147:VSX327679 VSX327683:VSX393215 VSX393219:VSX458751 VSX458755:VSX524287 VSX524291:VSX589823 VSX589827:VSX655359 VSX655363:VSX720895 VSX720899:VSX786431 VSX786435:VSX851967 VSX851971:VSX917503 VSX917507:VSX983039 VSX983043:VSX1048576 WCT3:WCT65535 WCT65539:WCT131071 WCT131075:WCT196607 WCT196611:WCT262143 WCT262147:WCT327679 WCT327683:WCT393215 WCT393219:WCT458751 WCT458755:WCT524287 WCT524291:WCT589823 WCT589827:WCT655359 WCT655363:WCT720895 WCT720899:WCT786431 WCT786435:WCT851967 WCT851971:WCT917503 WCT917507:WCT983039 WCT983043:WCT1048576 WMP3:WMP65535 WMP65539:WMP131071 WMP131075:WMP196607 WMP196611:WMP262143 WMP262147:WMP327679 WMP327683:WMP393215 WMP393219:WMP458751 WMP458755:WMP524287 WMP524291:WMP589823 WMP589827:WMP655359 WMP655363:WMP720895 WMP720899:WMP786431 WMP786435:WMP851967 WMP851971:WMP917503 WMP917507:WMP983039 WMP983043:WMP1048576 WWL3:WWL65535 WWL65539:WWL131071 WWL131075:WWL196607 WWL196611:WWL262143 WWL262147:WWL327679 WWL327683:WWL393215 WWL393219:WWL458751 WWL458755:WWL524287 WWL524291:WWL589823 WWL589827:WWL655359 WWL655363:WWL720895 WWL720899:WWL786431 WWL786435:WWL851967 WWL851971:WWL917503 WWL917507:WWL983039 WWL983043:WWL1048576">
      <formula1>AllStudents</formula1>
    </dataValidation>
    <dataValidation type="list" allowBlank="1" showInputMessage="1" showErrorMessage="1" sqref="KB3:KB65535 KB65539:KB131071 KB131075:KB196607 KB196611:KB262143 KB262147:KB327679 KB327683:KB393215 KB393219:KB458751 KB458755:KB524287 KB524291:KB589823 KB589827:KB655359 KB655363:KB720895 KB720899:KB786431 KB786435:KB851967 KB851971:KB917503 KB917507:KB983039 KB983043:KB1048576 TX3:TX65535 TX65539:TX131071 TX131075:TX196607 TX196611:TX262143 TX262147:TX327679 TX327683:TX393215 TX393219:TX458751 TX458755:TX524287 TX524291:TX589823 TX589827:TX655359 TX655363:TX720895 TX720899:TX786431 TX786435:TX851967 TX851971:TX917503 TX917507:TX983039 TX983043:TX1048576 ADT3:ADT65535 ADT65539:ADT131071 ADT131075:ADT196607 ADT196611:ADT262143 ADT262147:ADT327679 ADT327683:ADT393215 ADT393219:ADT458751 ADT458755:ADT524287 ADT524291:ADT589823 ADT589827:ADT655359 ADT655363:ADT720895 ADT720899:ADT786431 ADT786435:ADT851967 ADT851971:ADT917503 ADT917507:ADT983039 ADT983043:ADT1048576 ANP3:ANP65535 ANP65539:ANP131071 ANP131075:ANP196607 ANP196611:ANP262143 ANP262147:ANP327679 ANP327683:ANP393215 ANP393219:ANP458751 ANP458755:ANP524287 ANP524291:ANP589823 ANP589827:ANP655359 ANP655363:ANP720895 ANP720899:ANP786431 ANP786435:ANP851967 ANP851971:ANP917503 ANP917507:ANP983039 ANP983043:ANP1048576 AXL3:AXL65535 AXL65539:AXL131071 AXL131075:AXL196607 AXL196611:AXL262143 AXL262147:AXL327679 AXL327683:AXL393215 AXL393219:AXL458751 AXL458755:AXL524287 AXL524291:AXL589823 AXL589827:AXL655359 AXL655363:AXL720895 AXL720899:AXL786431 AXL786435:AXL851967 AXL851971:AXL917503 AXL917507:AXL983039 AXL983043:AXL1048576 BHH3:BHH65535 BHH65539:BHH131071 BHH131075:BHH196607 BHH196611:BHH262143 BHH262147:BHH327679 BHH327683:BHH393215 BHH393219:BHH458751 BHH458755:BHH524287 BHH524291:BHH589823 BHH589827:BHH655359 BHH655363:BHH720895 BHH720899:BHH786431 BHH786435:BHH851967 BHH851971:BHH917503 BHH917507:BHH983039 BHH983043:BHH1048576 BRD3:BRD65535 BRD65539:BRD131071 BRD131075:BRD196607 BRD196611:BRD262143 BRD262147:BRD327679 BRD327683:BRD393215 BRD393219:BRD458751 BRD458755:BRD524287 BRD524291:BRD589823 BRD589827:BRD655359 BRD655363:BRD720895 BRD720899:BRD786431 BRD786435:BRD851967 BRD851971:BRD917503 BRD917507:BRD983039 BRD983043:BRD1048576 CAZ3:CAZ65535 CAZ65539:CAZ131071 CAZ131075:CAZ196607 CAZ196611:CAZ262143 CAZ262147:CAZ327679 CAZ327683:CAZ393215 CAZ393219:CAZ458751 CAZ458755:CAZ524287 CAZ524291:CAZ589823 CAZ589827:CAZ655359 CAZ655363:CAZ720895 CAZ720899:CAZ786431 CAZ786435:CAZ851967 CAZ851971:CAZ917503 CAZ917507:CAZ983039 CAZ983043:CAZ1048576 CKV3:CKV65535 CKV65539:CKV131071 CKV131075:CKV196607 CKV196611:CKV262143 CKV262147:CKV327679 CKV327683:CKV393215 CKV393219:CKV458751 CKV458755:CKV524287 CKV524291:CKV589823 CKV589827:CKV655359 CKV655363:CKV720895 CKV720899:CKV786431 CKV786435:CKV851967 CKV851971:CKV917503 CKV917507:CKV983039 CKV983043:CKV1048576 CUR3:CUR65535 CUR65539:CUR131071 CUR131075:CUR196607 CUR196611:CUR262143 CUR262147:CUR327679 CUR327683:CUR393215 CUR393219:CUR458751 CUR458755:CUR524287 CUR524291:CUR589823 CUR589827:CUR655359 CUR655363:CUR720895 CUR720899:CUR786431 CUR786435:CUR851967 CUR851971:CUR917503 CUR917507:CUR983039 CUR983043:CUR1048576 DEN3:DEN65535 DEN65539:DEN131071 DEN131075:DEN196607 DEN196611:DEN262143 DEN262147:DEN327679 DEN327683:DEN393215 DEN393219:DEN458751 DEN458755:DEN524287 DEN524291:DEN589823 DEN589827:DEN655359 DEN655363:DEN720895 DEN720899:DEN786431 DEN786435:DEN851967 DEN851971:DEN917503 DEN917507:DEN983039 DEN983043:DEN1048576 DOJ3:DOJ65535 DOJ65539:DOJ131071 DOJ131075:DOJ196607 DOJ196611:DOJ262143 DOJ262147:DOJ327679 DOJ327683:DOJ393215 DOJ393219:DOJ458751 DOJ458755:DOJ524287 DOJ524291:DOJ589823 DOJ589827:DOJ655359 DOJ655363:DOJ720895 DOJ720899:DOJ786431 DOJ786435:DOJ851967 DOJ851971:DOJ917503 DOJ917507:DOJ983039 DOJ983043:DOJ1048576 DYF3:DYF65535 DYF65539:DYF131071 DYF131075:DYF196607 DYF196611:DYF262143 DYF262147:DYF327679 DYF327683:DYF393215 DYF393219:DYF458751 DYF458755:DYF524287 DYF524291:DYF589823 DYF589827:DYF655359 DYF655363:DYF720895 DYF720899:DYF786431 DYF786435:DYF851967 DYF851971:DYF917503 DYF917507:DYF983039 DYF983043:DYF1048576 EIB3:EIB65535 EIB65539:EIB131071 EIB131075:EIB196607 EIB196611:EIB262143 EIB262147:EIB327679 EIB327683:EIB393215 EIB393219:EIB458751 EIB458755:EIB524287 EIB524291:EIB589823 EIB589827:EIB655359 EIB655363:EIB720895 EIB720899:EIB786431 EIB786435:EIB851967 EIB851971:EIB917503 EIB917507:EIB983039 EIB983043:EIB1048576 ERX3:ERX65535 ERX65539:ERX131071 ERX131075:ERX196607 ERX196611:ERX262143 ERX262147:ERX327679 ERX327683:ERX393215 ERX393219:ERX458751 ERX458755:ERX524287 ERX524291:ERX589823 ERX589827:ERX655359 ERX655363:ERX720895 ERX720899:ERX786431 ERX786435:ERX851967 ERX851971:ERX917503 ERX917507:ERX983039 ERX983043:ERX1048576 FBT3:FBT65535 FBT65539:FBT131071 FBT131075:FBT196607 FBT196611:FBT262143 FBT262147:FBT327679 FBT327683:FBT393215 FBT393219:FBT458751 FBT458755:FBT524287 FBT524291:FBT589823 FBT589827:FBT655359 FBT655363:FBT720895 FBT720899:FBT786431 FBT786435:FBT851967 FBT851971:FBT917503 FBT917507:FBT983039 FBT983043:FBT1048576 FLP3:FLP65535 FLP65539:FLP131071 FLP131075:FLP196607 FLP196611:FLP262143 FLP262147:FLP327679 FLP327683:FLP393215 FLP393219:FLP458751 FLP458755:FLP524287 FLP524291:FLP589823 FLP589827:FLP655359 FLP655363:FLP720895 FLP720899:FLP786431 FLP786435:FLP851967 FLP851971:FLP917503 FLP917507:FLP983039 FLP983043:FLP1048576 FVL3:FVL65535 FVL65539:FVL131071 FVL131075:FVL196607 FVL196611:FVL262143 FVL262147:FVL327679 FVL327683:FVL393215 FVL393219:FVL458751 FVL458755:FVL524287 FVL524291:FVL589823 FVL589827:FVL655359 FVL655363:FVL720895 FVL720899:FVL786431 FVL786435:FVL851967 FVL851971:FVL917503 FVL917507:FVL983039 FVL983043:FVL1048576 GFH3:GFH65535 GFH65539:GFH131071 GFH131075:GFH196607 GFH196611:GFH262143 GFH262147:GFH327679 GFH327683:GFH393215 GFH393219:GFH458751 GFH458755:GFH524287 GFH524291:GFH589823 GFH589827:GFH655359 GFH655363:GFH720895 GFH720899:GFH786431 GFH786435:GFH851967 GFH851971:GFH917503 GFH917507:GFH983039 GFH983043:GFH1048576 GPD3:GPD65535 GPD65539:GPD131071 GPD131075:GPD196607 GPD196611:GPD262143 GPD262147:GPD327679 GPD327683:GPD393215 GPD393219:GPD458751 GPD458755:GPD524287 GPD524291:GPD589823 GPD589827:GPD655359 GPD655363:GPD720895 GPD720899:GPD786431 GPD786435:GPD851967 GPD851971:GPD917503 GPD917507:GPD983039 GPD983043:GPD1048576 GYZ3:GYZ65535 GYZ65539:GYZ131071 GYZ131075:GYZ196607 GYZ196611:GYZ262143 GYZ262147:GYZ327679 GYZ327683:GYZ393215 GYZ393219:GYZ458751 GYZ458755:GYZ524287 GYZ524291:GYZ589823 GYZ589827:GYZ655359 GYZ655363:GYZ720895 GYZ720899:GYZ786431 GYZ786435:GYZ851967 GYZ851971:GYZ917503 GYZ917507:GYZ983039 GYZ983043:GYZ1048576 HIV3:HIV65535 HIV65539:HIV131071 HIV131075:HIV196607 HIV196611:HIV262143 HIV262147:HIV327679 HIV327683:HIV393215 HIV393219:HIV458751 HIV458755:HIV524287 HIV524291:HIV589823 HIV589827:HIV655359 HIV655363:HIV720895 HIV720899:HIV786431 HIV786435:HIV851967 HIV851971:HIV917503 HIV917507:HIV983039 HIV983043:HIV1048576 HSR3:HSR65535 HSR65539:HSR131071 HSR131075:HSR196607 HSR196611:HSR262143 HSR262147:HSR327679 HSR327683:HSR393215 HSR393219:HSR458751 HSR458755:HSR524287 HSR524291:HSR589823 HSR589827:HSR655359 HSR655363:HSR720895 HSR720899:HSR786431 HSR786435:HSR851967 HSR851971:HSR917503 HSR917507:HSR983039 HSR983043:HSR1048576 ICN3:ICN65535 ICN65539:ICN131071 ICN131075:ICN196607 ICN196611:ICN262143 ICN262147:ICN327679 ICN327683:ICN393215 ICN393219:ICN458751 ICN458755:ICN524287 ICN524291:ICN589823 ICN589827:ICN655359 ICN655363:ICN720895 ICN720899:ICN786431 ICN786435:ICN851967 ICN851971:ICN917503 ICN917507:ICN983039 ICN983043:ICN1048576 IMJ3:IMJ65535 IMJ65539:IMJ131071 IMJ131075:IMJ196607 IMJ196611:IMJ262143 IMJ262147:IMJ327679 IMJ327683:IMJ393215 IMJ393219:IMJ458751 IMJ458755:IMJ524287 IMJ524291:IMJ589823 IMJ589827:IMJ655359 IMJ655363:IMJ720895 IMJ720899:IMJ786431 IMJ786435:IMJ851967 IMJ851971:IMJ917503 IMJ917507:IMJ983039 IMJ983043:IMJ1048576 IWF3:IWF65535 IWF65539:IWF131071 IWF131075:IWF196607 IWF196611:IWF262143 IWF262147:IWF327679 IWF327683:IWF393215 IWF393219:IWF458751 IWF458755:IWF524287 IWF524291:IWF589823 IWF589827:IWF655359 IWF655363:IWF720895 IWF720899:IWF786431 IWF786435:IWF851967 IWF851971:IWF917503 IWF917507:IWF983039 IWF983043:IWF1048576 JGB3:JGB65535 JGB65539:JGB131071 JGB131075:JGB196607 JGB196611:JGB262143 JGB262147:JGB327679 JGB327683:JGB393215 JGB393219:JGB458751 JGB458755:JGB524287 JGB524291:JGB589823 JGB589827:JGB655359 JGB655363:JGB720895 JGB720899:JGB786431 JGB786435:JGB851967 JGB851971:JGB917503 JGB917507:JGB983039 JGB983043:JGB1048576 JPX3:JPX65535 JPX65539:JPX131071 JPX131075:JPX196607 JPX196611:JPX262143 JPX262147:JPX327679 JPX327683:JPX393215 JPX393219:JPX458751 JPX458755:JPX524287 JPX524291:JPX589823 JPX589827:JPX655359 JPX655363:JPX720895 JPX720899:JPX786431 JPX786435:JPX851967 JPX851971:JPX917503 JPX917507:JPX983039 JPX983043:JPX1048576 JZT3:JZT65535 JZT65539:JZT131071 JZT131075:JZT196607 JZT196611:JZT262143 JZT262147:JZT327679 JZT327683:JZT393215 JZT393219:JZT458751 JZT458755:JZT524287 JZT524291:JZT589823 JZT589827:JZT655359 JZT655363:JZT720895 JZT720899:JZT786431 JZT786435:JZT851967 JZT851971:JZT917503 JZT917507:JZT983039 JZT983043:JZT1048576 KJP3:KJP65535 KJP65539:KJP131071 KJP131075:KJP196607 KJP196611:KJP262143 KJP262147:KJP327679 KJP327683:KJP393215 KJP393219:KJP458751 KJP458755:KJP524287 KJP524291:KJP589823 KJP589827:KJP655359 KJP655363:KJP720895 KJP720899:KJP786431 KJP786435:KJP851967 KJP851971:KJP917503 KJP917507:KJP983039 KJP983043:KJP1048576 KTL3:KTL65535 KTL65539:KTL131071 KTL131075:KTL196607 KTL196611:KTL262143 KTL262147:KTL327679 KTL327683:KTL393215 KTL393219:KTL458751 KTL458755:KTL524287 KTL524291:KTL589823 KTL589827:KTL655359 KTL655363:KTL720895 KTL720899:KTL786431 KTL786435:KTL851967 KTL851971:KTL917503 KTL917507:KTL983039 KTL983043:KTL1048576 LDH3:LDH65535 LDH65539:LDH131071 LDH131075:LDH196607 LDH196611:LDH262143 LDH262147:LDH327679 LDH327683:LDH393215 LDH393219:LDH458751 LDH458755:LDH524287 LDH524291:LDH589823 LDH589827:LDH655359 LDH655363:LDH720895 LDH720899:LDH786431 LDH786435:LDH851967 LDH851971:LDH917503 LDH917507:LDH983039 LDH983043:LDH1048576 LND3:LND65535 LND65539:LND131071 LND131075:LND196607 LND196611:LND262143 LND262147:LND327679 LND327683:LND393215 LND393219:LND458751 LND458755:LND524287 LND524291:LND589823 LND589827:LND655359 LND655363:LND720895 LND720899:LND786431 LND786435:LND851967 LND851971:LND917503 LND917507:LND983039 LND983043:LND1048576 LWZ3:LWZ65535 LWZ65539:LWZ131071 LWZ131075:LWZ196607 LWZ196611:LWZ262143 LWZ262147:LWZ327679 LWZ327683:LWZ393215 LWZ393219:LWZ458751 LWZ458755:LWZ524287 LWZ524291:LWZ589823 LWZ589827:LWZ655359 LWZ655363:LWZ720895 LWZ720899:LWZ786431 LWZ786435:LWZ851967 LWZ851971:LWZ917503 LWZ917507:LWZ983039 LWZ983043:LWZ1048576 MGV3:MGV65535 MGV65539:MGV131071 MGV131075:MGV196607 MGV196611:MGV262143 MGV262147:MGV327679 MGV327683:MGV393215 MGV393219:MGV458751 MGV458755:MGV524287 MGV524291:MGV589823 MGV589827:MGV655359 MGV655363:MGV720895 MGV720899:MGV786431 MGV786435:MGV851967 MGV851971:MGV917503 MGV917507:MGV983039 MGV983043:MGV1048576 MQR3:MQR65535 MQR65539:MQR131071 MQR131075:MQR196607 MQR196611:MQR262143 MQR262147:MQR327679 MQR327683:MQR393215 MQR393219:MQR458751 MQR458755:MQR524287 MQR524291:MQR589823 MQR589827:MQR655359 MQR655363:MQR720895 MQR720899:MQR786431 MQR786435:MQR851967 MQR851971:MQR917503 MQR917507:MQR983039 MQR983043:MQR1048576 NAN3:NAN65535 NAN65539:NAN131071 NAN131075:NAN196607 NAN196611:NAN262143 NAN262147:NAN327679 NAN327683:NAN393215 NAN393219:NAN458751 NAN458755:NAN524287 NAN524291:NAN589823 NAN589827:NAN655359 NAN655363:NAN720895 NAN720899:NAN786431 NAN786435:NAN851967 NAN851971:NAN917503 NAN917507:NAN983039 NAN983043:NAN1048576 NKJ3:NKJ65535 NKJ65539:NKJ131071 NKJ131075:NKJ196607 NKJ196611:NKJ262143 NKJ262147:NKJ327679 NKJ327683:NKJ393215 NKJ393219:NKJ458751 NKJ458755:NKJ524287 NKJ524291:NKJ589823 NKJ589827:NKJ655359 NKJ655363:NKJ720895 NKJ720899:NKJ786431 NKJ786435:NKJ851967 NKJ851971:NKJ917503 NKJ917507:NKJ983039 NKJ983043:NKJ1048576 NUF3:NUF65535 NUF65539:NUF131071 NUF131075:NUF196607 NUF196611:NUF262143 NUF262147:NUF327679 NUF327683:NUF393215 NUF393219:NUF458751 NUF458755:NUF524287 NUF524291:NUF589823 NUF589827:NUF655359 NUF655363:NUF720895 NUF720899:NUF786431 NUF786435:NUF851967 NUF851971:NUF917503 NUF917507:NUF983039 NUF983043:NUF1048576 OEB3:OEB65535 OEB65539:OEB131071 OEB131075:OEB196607 OEB196611:OEB262143 OEB262147:OEB327679 OEB327683:OEB393215 OEB393219:OEB458751 OEB458755:OEB524287 OEB524291:OEB589823 OEB589827:OEB655359 OEB655363:OEB720895 OEB720899:OEB786431 OEB786435:OEB851967 OEB851971:OEB917503 OEB917507:OEB983039 OEB983043:OEB1048576 ONX3:ONX65535 ONX65539:ONX131071 ONX131075:ONX196607 ONX196611:ONX262143 ONX262147:ONX327679 ONX327683:ONX393215 ONX393219:ONX458751 ONX458755:ONX524287 ONX524291:ONX589823 ONX589827:ONX655359 ONX655363:ONX720895 ONX720899:ONX786431 ONX786435:ONX851967 ONX851971:ONX917503 ONX917507:ONX983039 ONX983043:ONX1048576 OXT3:OXT65535 OXT65539:OXT131071 OXT131075:OXT196607 OXT196611:OXT262143 OXT262147:OXT327679 OXT327683:OXT393215 OXT393219:OXT458751 OXT458755:OXT524287 OXT524291:OXT589823 OXT589827:OXT655359 OXT655363:OXT720895 OXT720899:OXT786431 OXT786435:OXT851967 OXT851971:OXT917503 OXT917507:OXT983039 OXT983043:OXT1048576 PHP3:PHP65535 PHP65539:PHP131071 PHP131075:PHP196607 PHP196611:PHP262143 PHP262147:PHP327679 PHP327683:PHP393215 PHP393219:PHP458751 PHP458755:PHP524287 PHP524291:PHP589823 PHP589827:PHP655359 PHP655363:PHP720895 PHP720899:PHP786431 PHP786435:PHP851967 PHP851971:PHP917503 PHP917507:PHP983039 PHP983043:PHP1048576 PRL3:PRL65535 PRL65539:PRL131071 PRL131075:PRL196607 PRL196611:PRL262143 PRL262147:PRL327679 PRL327683:PRL393215 PRL393219:PRL458751 PRL458755:PRL524287 PRL524291:PRL589823 PRL589827:PRL655359 PRL655363:PRL720895 PRL720899:PRL786431 PRL786435:PRL851967 PRL851971:PRL917503 PRL917507:PRL983039 PRL983043:PRL1048576 QBH3:QBH65535 QBH65539:QBH131071 QBH131075:QBH196607 QBH196611:QBH262143 QBH262147:QBH327679 QBH327683:QBH393215 QBH393219:QBH458751 QBH458755:QBH524287 QBH524291:QBH589823 QBH589827:QBH655359 QBH655363:QBH720895 QBH720899:QBH786431 QBH786435:QBH851967 QBH851971:QBH917503 QBH917507:QBH983039 QBH983043:QBH1048576 QLD3:QLD65535 QLD65539:QLD131071 QLD131075:QLD196607 QLD196611:QLD262143 QLD262147:QLD327679 QLD327683:QLD393215 QLD393219:QLD458751 QLD458755:QLD524287 QLD524291:QLD589823 QLD589827:QLD655359 QLD655363:QLD720895 QLD720899:QLD786431 QLD786435:QLD851967 QLD851971:QLD917503 QLD917507:QLD983039 QLD983043:QLD1048576 QUZ3:QUZ65535 QUZ65539:QUZ131071 QUZ131075:QUZ196607 QUZ196611:QUZ262143 QUZ262147:QUZ327679 QUZ327683:QUZ393215 QUZ393219:QUZ458751 QUZ458755:QUZ524287 QUZ524291:QUZ589823 QUZ589827:QUZ655359 QUZ655363:QUZ720895 QUZ720899:QUZ786431 QUZ786435:QUZ851967 QUZ851971:QUZ917503 QUZ917507:QUZ983039 QUZ983043:QUZ1048576 REV3:REV65535 REV65539:REV131071 REV131075:REV196607 REV196611:REV262143 REV262147:REV327679 REV327683:REV393215 REV393219:REV458751 REV458755:REV524287 REV524291:REV589823 REV589827:REV655359 REV655363:REV720895 REV720899:REV786431 REV786435:REV851967 REV851971:REV917503 REV917507:REV983039 REV983043:REV1048576 ROR3:ROR65535 ROR65539:ROR131071 ROR131075:ROR196607 ROR196611:ROR262143 ROR262147:ROR327679 ROR327683:ROR393215 ROR393219:ROR458751 ROR458755:ROR524287 ROR524291:ROR589823 ROR589827:ROR655359 ROR655363:ROR720895 ROR720899:ROR786431 ROR786435:ROR851967 ROR851971:ROR917503 ROR917507:ROR983039 ROR983043:ROR1048576 RYN3:RYN65535 RYN65539:RYN131071 RYN131075:RYN196607 RYN196611:RYN262143 RYN262147:RYN327679 RYN327683:RYN393215 RYN393219:RYN458751 RYN458755:RYN524287 RYN524291:RYN589823 RYN589827:RYN655359 RYN655363:RYN720895 RYN720899:RYN786431 RYN786435:RYN851967 RYN851971:RYN917503 RYN917507:RYN983039 RYN983043:RYN1048576 SIJ3:SIJ65535 SIJ65539:SIJ131071 SIJ131075:SIJ196607 SIJ196611:SIJ262143 SIJ262147:SIJ327679 SIJ327683:SIJ393215 SIJ393219:SIJ458751 SIJ458755:SIJ524287 SIJ524291:SIJ589823 SIJ589827:SIJ655359 SIJ655363:SIJ720895 SIJ720899:SIJ786431 SIJ786435:SIJ851967 SIJ851971:SIJ917503 SIJ917507:SIJ983039 SIJ983043:SIJ1048576 SSF3:SSF65535 SSF65539:SSF131071 SSF131075:SSF196607 SSF196611:SSF262143 SSF262147:SSF327679 SSF327683:SSF393215 SSF393219:SSF458751 SSF458755:SSF524287 SSF524291:SSF589823 SSF589827:SSF655359 SSF655363:SSF720895 SSF720899:SSF786431 SSF786435:SSF851967 SSF851971:SSF917503 SSF917507:SSF983039 SSF983043:SSF1048576 TCB3:TCB65535 TCB65539:TCB131071 TCB131075:TCB196607 TCB196611:TCB262143 TCB262147:TCB327679 TCB327683:TCB393215 TCB393219:TCB458751 TCB458755:TCB524287 TCB524291:TCB589823 TCB589827:TCB655359 TCB655363:TCB720895 TCB720899:TCB786431 TCB786435:TCB851967 TCB851971:TCB917503 TCB917507:TCB983039 TCB983043:TCB1048576 TLX3:TLX65535 TLX65539:TLX131071 TLX131075:TLX196607 TLX196611:TLX262143 TLX262147:TLX327679 TLX327683:TLX393215 TLX393219:TLX458751 TLX458755:TLX524287 TLX524291:TLX589823 TLX589827:TLX655359 TLX655363:TLX720895 TLX720899:TLX786431 TLX786435:TLX851967 TLX851971:TLX917503 TLX917507:TLX983039 TLX983043:TLX1048576 TVT3:TVT65535 TVT65539:TVT131071 TVT131075:TVT196607 TVT196611:TVT262143 TVT262147:TVT327679 TVT327683:TVT393215 TVT393219:TVT458751 TVT458755:TVT524287 TVT524291:TVT589823 TVT589827:TVT655359 TVT655363:TVT720895 TVT720899:TVT786431 TVT786435:TVT851967 TVT851971:TVT917503 TVT917507:TVT983039 TVT983043:TVT1048576 UFP3:UFP65535 UFP65539:UFP131071 UFP131075:UFP196607 UFP196611:UFP262143 UFP262147:UFP327679 UFP327683:UFP393215 UFP393219:UFP458751 UFP458755:UFP524287 UFP524291:UFP589823 UFP589827:UFP655359 UFP655363:UFP720895 UFP720899:UFP786431 UFP786435:UFP851967 UFP851971:UFP917503 UFP917507:UFP983039 UFP983043:UFP1048576 UPL3:UPL65535 UPL65539:UPL131071 UPL131075:UPL196607 UPL196611:UPL262143 UPL262147:UPL327679 UPL327683:UPL393215 UPL393219:UPL458751 UPL458755:UPL524287 UPL524291:UPL589823 UPL589827:UPL655359 UPL655363:UPL720895 UPL720899:UPL786431 UPL786435:UPL851967 UPL851971:UPL917503 UPL917507:UPL983039 UPL983043:UPL1048576 UZH3:UZH65535 UZH65539:UZH131071 UZH131075:UZH196607 UZH196611:UZH262143 UZH262147:UZH327679 UZH327683:UZH393215 UZH393219:UZH458751 UZH458755:UZH524287 UZH524291:UZH589823 UZH589827:UZH655359 UZH655363:UZH720895 UZH720899:UZH786431 UZH786435:UZH851967 UZH851971:UZH917503 UZH917507:UZH983039 UZH983043:UZH1048576 VJD3:VJD65535 VJD65539:VJD131071 VJD131075:VJD196607 VJD196611:VJD262143 VJD262147:VJD327679 VJD327683:VJD393215 VJD393219:VJD458751 VJD458755:VJD524287 VJD524291:VJD589823 VJD589827:VJD655359 VJD655363:VJD720895 VJD720899:VJD786431 VJD786435:VJD851967 VJD851971:VJD917503 VJD917507:VJD983039 VJD983043:VJD1048576 VSZ3:VSZ65535 VSZ65539:VSZ131071 VSZ131075:VSZ196607 VSZ196611:VSZ262143 VSZ262147:VSZ327679 VSZ327683:VSZ393215 VSZ393219:VSZ458751 VSZ458755:VSZ524287 VSZ524291:VSZ589823 VSZ589827:VSZ655359 VSZ655363:VSZ720895 VSZ720899:VSZ786431 VSZ786435:VSZ851967 VSZ851971:VSZ917503 VSZ917507:VSZ983039 VSZ983043:VSZ1048576 WCV3:WCV65535 WCV65539:WCV131071 WCV131075:WCV196607 WCV196611:WCV262143 WCV262147:WCV327679 WCV327683:WCV393215 WCV393219:WCV458751 WCV458755:WCV524287 WCV524291:WCV589823 WCV589827:WCV655359 WCV655363:WCV720895 WCV720899:WCV786431 WCV786435:WCV851967 WCV851971:WCV917503 WCV917507:WCV983039 WCV983043:WCV1048576 WMR3:WMR65535 WMR65539:WMR131071 WMR131075:WMR196607 WMR196611:WMR262143 WMR262147:WMR327679 WMR327683:WMR393215 WMR393219:WMR458751 WMR458755:WMR524287 WMR524291:WMR589823 WMR589827:WMR655359 WMR655363:WMR720895 WMR720899:WMR786431 WMR786435:WMR851967 WMR851971:WMR917503 WMR917507:WMR983039 WMR983043:WMR1048576 WWN3:WWN65535 WWN65539:WWN131071 WWN131075:WWN196607 WWN196611:WWN262143 WWN262147:WWN327679 WWN327683:WWN393215 WWN393219:WWN458751 WWN458755:WWN524287 WWN524291:WWN589823 WWN589827:WWN655359 WWN655363:WWN720895 WWN720899:WWN786431 WWN786435:WWN851967 WWN851971:WWN917503 WWN917507:WWN983039 WWN983043:WWN1048576">
      <formula1>"Paid,Not Yet Paid,N/A"</formula1>
    </dataValidation>
    <dataValidation type="list" allowBlank="1" showInputMessage="1" showErrorMessage="1" sqref="CBA983043:CBK1048576 GFI983043:GFS1048576 KJQ983043:KKA1048576 ONY983043:OOI1048576 SSG983043:SSQ1048576 WWO983043:WWY1048576 KC3:KM65535 DOK3:DOU65535 HSS3:HTC65535 LXA3:LXK65535 QBI3:QBS65535 UFQ3:UGA65535 TY3:UI65535 DYG3:DYQ65535 ICO3:ICY65535 MGW3:MHG65535 QLE3:QLO65535 UPM3:UPW65535 ADU3:AEE65535 EIC3:EIM65535 IMK3:IMU65535 MQS3:MRC65535 QVA3:QVK65535 UZI3:UZS65535 ANQ3:AOA65535 ERY3:ESI65535 IWG3:IWQ65535 NAO3:NAY65535 REW3:RFG65535 VJE3:VJO65535 AXM3:AXW65535 FBU3:FCE65535 JGC3:JGM65535 NKK3:NKU65535 ROS3:RPC65535 VTA3:VTK65535 BHI3:BHS65535 FLQ3:FMA65535 JPY3:JQI65535 NUG3:NUQ65535 RYO3:RYY65535 WCW3:WDG65535 BRE3:BRO65535 FVM3:FVW65535 JZU3:KAE65535 OEC3:OEM65535 SIK3:SIU65535 WMS3:WNC65535 CBA3:CBK65535 GFI3:GFS65535 KJQ3:KKA65535 ONY3:OOI65535 SSG3:SSQ65535 WWO3:WWY65535 CKW3:CLG65535 GPE3:GPO65535 KTM3:KTW65535 OXU3:OYE65535 TCC3:TCM65535 CUS3:CVC65535 GZA3:GZK65535 LDI3:LDS65535 PHQ3:PIA65535 TLY3:TMI65535 DEO3:DEY65535 HIW3:HJG65535 LNE3:LNO65535 PRM3:PRW65535 TVU3:TWE65535 ANQ983043:AOA1048576 ERY983043:ESI1048576 IWG983043:IWQ1048576 NAO983043:NAY1048576 REW983043:RFG1048576 VJE983043:VJO1048576 KC65539:KM131071 DOK65539:DOU131071 HSS65539:HTC131071 LXA65539:LXK131071 QBI65539:QBS131071 UFQ65539:UGA131071 TY65539:UI131071 DYG65539:DYQ131071 ICO65539:ICY131071 MGW65539:MHG131071 QLE65539:QLO131071 UPM65539:UPW131071 ADU65539:AEE131071 EIC65539:EIM131071 IMK65539:IMU131071 MQS65539:MRC131071 QVA65539:QVK131071 UZI65539:UZS131071 ANQ65539:AOA131071 ERY65539:ESI131071 IWG65539:IWQ131071 NAO65539:NAY131071 REW65539:RFG131071 VJE65539:VJO131071 AXM65539:AXW131071 FBU65539:FCE131071 JGC65539:JGM131071 NKK65539:NKU131071 ROS65539:RPC131071 VTA65539:VTK131071 BHI65539:BHS131071 FLQ65539:FMA131071 JPY65539:JQI131071 NUG65539:NUQ131071 RYO65539:RYY131071 WCW65539:WDG131071 BRE65539:BRO131071 FVM65539:FVW131071 JZU65539:KAE131071 OEC65539:OEM131071 SIK65539:SIU131071 WMS65539:WNC131071 CBA65539:CBK131071 GFI65539:GFS131071 KJQ65539:KKA131071 ONY65539:OOI131071 SSG65539:SSQ131071 WWO65539:WWY131071 CKW65539:CLG131071 GPE65539:GPO131071 KTM65539:KTW131071 OXU65539:OYE131071 TCC65539:TCM131071 CUS65539:CVC131071 GZA65539:GZK131071 LDI65539:LDS131071 PHQ65539:PIA131071 TLY65539:TMI131071 DEO65539:DEY131071 HIW65539:HJG131071 LNE65539:LNO131071 PRM65539:PRW131071 TVU65539:TWE131071 AXM983043:AXW1048576 FBU983043:FCE1048576 JGC983043:JGM1048576 NKK983043:NKU1048576 ROS983043:RPC1048576 VTA983043:VTK1048576 KC131075:KM196607 DOK131075:DOU196607 HSS131075:HTC196607 LXA131075:LXK196607 QBI131075:QBS196607 UFQ131075:UGA196607 TY131075:UI196607 DYG131075:DYQ196607 ICO131075:ICY196607 MGW131075:MHG196607 QLE131075:QLO196607 UPM131075:UPW196607 ADU131075:AEE196607 EIC131075:EIM196607 IMK131075:IMU196607 MQS131075:MRC196607 QVA131075:QVK196607 UZI131075:UZS196607 ANQ131075:AOA196607 ERY131075:ESI196607 IWG131075:IWQ196607 NAO131075:NAY196607 REW131075:RFG196607 VJE131075:VJO196607 AXM131075:AXW196607 FBU131075:FCE196607 JGC131075:JGM196607 NKK131075:NKU196607 ROS131075:RPC196607 VTA131075:VTK196607 BHI131075:BHS196607 FLQ131075:FMA196607 JPY131075:JQI196607 NUG131075:NUQ196607 RYO131075:RYY196607 WCW131075:WDG196607 BRE131075:BRO196607 FVM131075:FVW196607 JZU131075:KAE196607 OEC131075:OEM196607 SIK131075:SIU196607 WMS131075:WNC196607 CBA131075:CBK196607 GFI131075:GFS196607 KJQ131075:KKA196607 ONY131075:OOI196607 SSG131075:SSQ196607 WWO131075:WWY196607 CKW131075:CLG196607 GPE131075:GPO196607 KTM131075:KTW196607 OXU131075:OYE196607 TCC131075:TCM196607 CUS131075:CVC196607 GZA131075:GZK196607 LDI131075:LDS196607 PHQ131075:PIA196607 TLY131075:TMI196607 DEO131075:DEY196607 HIW131075:HJG196607 LNE131075:LNO196607 PRM131075:PRW196607 TVU131075:TWE196607 BHI983043:BHS1048576 FLQ983043:FMA1048576 JPY983043:JQI1048576 NUG983043:NUQ1048576 RYO983043:RYY1048576 WCW983043:WDG1048576 KC196611:KM262143 DOK196611:DOU262143 HSS196611:HTC262143 LXA196611:LXK262143 QBI196611:QBS262143 UFQ196611:UGA262143 TY196611:UI262143 DYG196611:DYQ262143 ICO196611:ICY262143 MGW196611:MHG262143 QLE196611:QLO262143 UPM196611:UPW262143 ADU196611:AEE262143 EIC196611:EIM262143 IMK196611:IMU262143 MQS196611:MRC262143 QVA196611:QVK262143 UZI196611:UZS262143 ANQ196611:AOA262143 ERY196611:ESI262143 IWG196611:IWQ262143 NAO196611:NAY262143 REW196611:RFG262143 VJE196611:VJO262143 AXM196611:AXW262143 FBU196611:FCE262143 JGC196611:JGM262143 NKK196611:NKU262143 ROS196611:RPC262143 VTA196611:VTK262143 BHI196611:BHS262143 FLQ196611:FMA262143 JPY196611:JQI262143 NUG196611:NUQ262143 RYO196611:RYY262143 WCW196611:WDG262143 BRE196611:BRO262143 FVM196611:FVW262143 JZU196611:KAE262143 OEC196611:OEM262143 SIK196611:SIU262143 WMS196611:WNC262143 CBA196611:CBK262143 GFI196611:GFS262143 KJQ196611:KKA262143 ONY196611:OOI262143 SSG196611:SSQ262143 WWO196611:WWY262143 CKW196611:CLG262143 GPE196611:GPO262143 KTM196611:KTW262143 OXU196611:OYE262143 TCC196611:TCM262143 CUS196611:CVC262143 GZA196611:GZK262143 LDI196611:LDS262143 PHQ196611:PIA262143 TLY196611:TMI262143 DEO196611:DEY262143 HIW196611:HJG262143 LNE196611:LNO262143 PRM196611:PRW262143 TVU196611:TWE262143 BRE983043:BRO1048576 FVM983043:FVW1048576 JZU983043:KAE1048576 OEC983043:OEM1048576 SIK983043:SIU1048576 WMS983043:WNC1048576 KC262147:KM327679 DOK262147:DOU327679 HSS262147:HTC327679 LXA262147:LXK327679 QBI262147:QBS327679 UFQ262147:UGA327679 TY262147:UI327679 DYG262147:DYQ327679 ICO262147:ICY327679 MGW262147:MHG327679 QLE262147:QLO327679 UPM262147:UPW327679 ADU262147:AEE327679 EIC262147:EIM327679 IMK262147:IMU327679 MQS262147:MRC327679 QVA262147:QVK327679 UZI262147:UZS327679 ANQ262147:AOA327679 ERY262147:ESI327679 IWG262147:IWQ327679 NAO262147:NAY327679 REW262147:RFG327679 VJE262147:VJO327679 AXM262147:AXW327679 FBU262147:FCE327679 JGC262147:JGM327679 NKK262147:NKU327679 ROS262147:RPC327679 VTA262147:VTK327679 BHI262147:BHS327679 FLQ262147:FMA327679 JPY262147:JQI327679 NUG262147:NUQ327679 RYO262147:RYY327679 WCW262147:WDG327679 BRE262147:BRO327679 FVM262147:FVW327679 JZU262147:KAE327679 OEC262147:OEM327679 SIK262147:SIU327679 WMS262147:WNC327679 CBA262147:CBK327679 GFI262147:GFS327679 KJQ262147:KKA327679 ONY262147:OOI327679 SSG262147:SSQ327679 WWO262147:WWY327679 CKW262147:CLG327679 GPE262147:GPO327679 KTM262147:KTW327679 OXU262147:OYE327679 TCC262147:TCM327679 CUS262147:CVC327679 GZA262147:GZK327679 LDI262147:LDS327679 PHQ262147:PIA327679 TLY262147:TMI327679 DEO262147:DEY327679 HIW262147:HJG327679 LNE262147:LNO327679 PRM262147:PRW327679 TVU262147:TWE327679 KC327683:KM393215 DOK327683:DOU393215 HSS327683:HTC393215 LXA327683:LXK393215 QBI327683:QBS393215 UFQ327683:UGA393215 TY327683:UI393215 DYG327683:DYQ393215 ICO327683:ICY393215 MGW327683:MHG393215 QLE327683:QLO393215 UPM327683:UPW393215 ADU327683:AEE393215 EIC327683:EIM393215 IMK327683:IMU393215 MQS327683:MRC393215 QVA327683:QVK393215 UZI327683:UZS393215 ANQ327683:AOA393215 ERY327683:ESI393215 IWG327683:IWQ393215 NAO327683:NAY393215 REW327683:RFG393215 VJE327683:VJO393215 AXM327683:AXW393215 FBU327683:FCE393215 JGC327683:JGM393215 NKK327683:NKU393215 ROS327683:RPC393215 VTA327683:VTK393215 BHI327683:BHS393215 FLQ327683:FMA393215 JPY327683:JQI393215 NUG327683:NUQ393215 RYO327683:RYY393215 WCW327683:WDG393215 BRE327683:BRO393215 FVM327683:FVW393215 JZU327683:KAE393215 OEC327683:OEM393215 SIK327683:SIU393215 WMS327683:WNC393215 CBA327683:CBK393215 GFI327683:GFS393215 KJQ327683:KKA393215 ONY327683:OOI393215 SSG327683:SSQ393215 WWO327683:WWY393215 CKW327683:CLG393215 GPE327683:GPO393215 KTM327683:KTW393215 OXU327683:OYE393215 TCC327683:TCM393215 CUS327683:CVC393215 GZA327683:GZK393215 LDI327683:LDS393215 PHQ327683:PIA393215 TLY327683:TMI393215 DEO327683:DEY393215 HIW327683:HJG393215 LNE327683:LNO393215 PRM327683:PRW393215 TVU327683:TWE393215 CKW983043:CLG1048576 GPE983043:GPO1048576 KTM983043:KTW1048576 OXU983043:OYE1048576 TCC983043:TCM1048576 KC393219:KM458751 DOK393219:DOU458751 HSS393219:HTC458751 LXA393219:LXK458751 QBI393219:QBS458751 UFQ393219:UGA458751 TY393219:UI458751 DYG393219:DYQ458751 ICO393219:ICY458751 MGW393219:MHG458751 QLE393219:QLO458751 UPM393219:UPW458751 ADU393219:AEE458751 EIC393219:EIM458751 IMK393219:IMU458751 MQS393219:MRC458751 QVA393219:QVK458751 UZI393219:UZS458751 ANQ393219:AOA458751 ERY393219:ESI458751 IWG393219:IWQ458751 NAO393219:NAY458751 REW393219:RFG458751 VJE393219:VJO458751 AXM393219:AXW458751 FBU393219:FCE458751 JGC393219:JGM458751 NKK393219:NKU458751 ROS393219:RPC458751 VTA393219:VTK458751 BHI393219:BHS458751 FLQ393219:FMA458751 JPY393219:JQI458751 NUG393219:NUQ458751 RYO393219:RYY458751 WCW393219:WDG458751 BRE393219:BRO458751 FVM393219:FVW458751 JZU393219:KAE458751 OEC393219:OEM458751 SIK393219:SIU458751 WMS393219:WNC458751 CBA393219:CBK458751 GFI393219:GFS458751 KJQ393219:KKA458751 ONY393219:OOI458751 SSG393219:SSQ458751 WWO393219:WWY458751 CKW393219:CLG458751 GPE393219:GPO458751 KTM393219:KTW458751 OXU393219:OYE458751 TCC393219:TCM458751 CUS393219:CVC458751 GZA393219:GZK458751 LDI393219:LDS458751 PHQ393219:PIA458751 TLY393219:TMI458751 DEO393219:DEY458751 HIW393219:HJG458751 LNE393219:LNO458751 PRM393219:PRW458751 TVU393219:TWE458751 CUS983043:CVC1048576 GZA983043:GZK1048576 LDI983043:LDS1048576 PHQ983043:PIA1048576 TLY983043:TMI1048576 KC458755:KM524287 DOK458755:DOU524287 HSS458755:HTC524287 LXA458755:LXK524287 QBI458755:QBS524287 UFQ458755:UGA524287 TY458755:UI524287 DYG458755:DYQ524287 ICO458755:ICY524287 MGW458755:MHG524287 QLE458755:QLO524287 UPM458755:UPW524287 ADU458755:AEE524287 EIC458755:EIM524287 IMK458755:IMU524287 MQS458755:MRC524287 QVA458755:QVK524287 UZI458755:UZS524287 ANQ458755:AOA524287 ERY458755:ESI524287 IWG458755:IWQ524287 NAO458755:NAY524287 REW458755:RFG524287 VJE458755:VJO524287 AXM458755:AXW524287 FBU458755:FCE524287 JGC458755:JGM524287 NKK458755:NKU524287 ROS458755:RPC524287 VTA458755:VTK524287 BHI458755:BHS524287 FLQ458755:FMA524287 JPY458755:JQI524287 NUG458755:NUQ524287 RYO458755:RYY524287 WCW458755:WDG524287 BRE458755:BRO524287 FVM458755:FVW524287 JZU458755:KAE524287 OEC458755:OEM524287 SIK458755:SIU524287 WMS458755:WNC524287 CBA458755:CBK524287 GFI458755:GFS524287 KJQ458755:KKA524287 ONY458755:OOI524287 SSG458755:SSQ524287 WWO458755:WWY524287 CKW458755:CLG524287 GPE458755:GPO524287 KTM458755:KTW524287 OXU458755:OYE524287 TCC458755:TCM524287 CUS458755:CVC524287 GZA458755:GZK524287 LDI458755:LDS524287 PHQ458755:PIA524287 TLY458755:TMI524287 DEO458755:DEY524287 HIW458755:HJG524287 LNE458755:LNO524287 PRM458755:PRW524287 TVU458755:TWE524287 DEO983043:DEY1048576 HIW983043:HJG1048576 LNE983043:LNO1048576 PRM983043:PRW1048576 TVU983043:TWE1048576 KC524291:KM589823 DOK524291:DOU589823 HSS524291:HTC589823 LXA524291:LXK589823 QBI524291:QBS589823 UFQ524291:UGA589823 TY524291:UI589823 DYG524291:DYQ589823 ICO524291:ICY589823 MGW524291:MHG589823 QLE524291:QLO589823 UPM524291:UPW589823 ADU524291:AEE589823 EIC524291:EIM589823 IMK524291:IMU589823 MQS524291:MRC589823 QVA524291:QVK589823 UZI524291:UZS589823 ANQ524291:AOA589823 ERY524291:ESI589823 IWG524291:IWQ589823 NAO524291:NAY589823 REW524291:RFG589823 VJE524291:VJO589823 AXM524291:AXW589823 FBU524291:FCE589823 JGC524291:JGM589823 NKK524291:NKU589823 ROS524291:RPC589823 VTA524291:VTK589823 BHI524291:BHS589823 FLQ524291:FMA589823 JPY524291:JQI589823 NUG524291:NUQ589823 RYO524291:RYY589823 WCW524291:WDG589823 BRE524291:BRO589823 FVM524291:FVW589823 JZU524291:KAE589823 OEC524291:OEM589823 SIK524291:SIU589823 WMS524291:WNC589823 CBA524291:CBK589823 GFI524291:GFS589823 KJQ524291:KKA589823 ONY524291:OOI589823 SSG524291:SSQ589823 WWO524291:WWY589823 CKW524291:CLG589823 GPE524291:GPO589823 KTM524291:KTW589823 OXU524291:OYE589823 TCC524291:TCM589823 CUS524291:CVC589823 GZA524291:GZK589823 LDI524291:LDS589823 PHQ524291:PIA589823 TLY524291:TMI589823 DEO524291:DEY589823 HIW524291:HJG589823 LNE524291:LNO589823 PRM524291:PRW589823 TVU524291:TWE589823 KC983043:KM1048576 DOK983043:DOU1048576 HSS983043:HTC1048576 LXA983043:LXK1048576 QBI983043:QBS1048576 UFQ983043:UGA1048576 KC589827:KM655359 DOK589827:DOU655359 HSS589827:HTC655359 LXA589827:LXK655359 QBI589827:QBS655359 UFQ589827:UGA655359 TY589827:UI655359 DYG589827:DYQ655359 ICO589827:ICY655359 MGW589827:MHG655359 QLE589827:QLO655359 UPM589827:UPW655359 ADU589827:AEE655359 EIC589827:EIM655359 IMK589827:IMU655359 MQS589827:MRC655359 QVA589827:QVK655359 UZI589827:UZS655359 ANQ589827:AOA655359 ERY589827:ESI655359 IWG589827:IWQ655359 NAO589827:NAY655359 REW589827:RFG655359 VJE589827:VJO655359 AXM589827:AXW655359 FBU589827:FCE655359 JGC589827:JGM655359 NKK589827:NKU655359 ROS589827:RPC655359 VTA589827:VTK655359 BHI589827:BHS655359 FLQ589827:FMA655359 JPY589827:JQI655359 NUG589827:NUQ655359 RYO589827:RYY655359 WCW589827:WDG655359 BRE589827:BRO655359 FVM589827:FVW655359 JZU589827:KAE655359 OEC589827:OEM655359 SIK589827:SIU655359 WMS589827:WNC655359 CBA589827:CBK655359 GFI589827:GFS655359 KJQ589827:KKA655359 ONY589827:OOI655359 SSG589827:SSQ655359 WWO589827:WWY655359 CKW589827:CLG655359 GPE589827:GPO655359 KTM589827:KTW655359 OXU589827:OYE655359 TCC589827:TCM655359 CUS589827:CVC655359 GZA589827:GZK655359 LDI589827:LDS655359 PHQ589827:PIA655359 TLY589827:TMI655359 DEO589827:DEY655359 HIW589827:HJG655359 LNE589827:LNO655359 PRM589827:PRW655359 TVU589827:TWE655359 TY983043:UI1048576 DYG983043:DYQ1048576 ICO983043:ICY1048576 MGW983043:MHG1048576 QLE983043:QLO1048576 UPM983043:UPW1048576 KC655363:KM720895 DOK655363:DOU720895 HSS655363:HTC720895 LXA655363:LXK720895 QBI655363:QBS720895 UFQ655363:UGA720895 TY655363:UI720895 DYG655363:DYQ720895 ICO655363:ICY720895 MGW655363:MHG720895 QLE655363:QLO720895 UPM655363:UPW720895 ADU655363:AEE720895 EIC655363:EIM720895 IMK655363:IMU720895 MQS655363:MRC720895 QVA655363:QVK720895 UZI655363:UZS720895 ANQ655363:AOA720895 ERY655363:ESI720895 IWG655363:IWQ720895 NAO655363:NAY720895 REW655363:RFG720895 VJE655363:VJO720895 AXM655363:AXW720895 FBU655363:FCE720895 JGC655363:JGM720895 NKK655363:NKU720895 ROS655363:RPC720895 VTA655363:VTK720895 BHI655363:BHS720895 FLQ655363:FMA720895 JPY655363:JQI720895 NUG655363:NUQ720895 RYO655363:RYY720895 WCW655363:WDG720895 BRE655363:BRO720895 FVM655363:FVW720895 JZU655363:KAE720895 OEC655363:OEM720895 SIK655363:SIU720895 WMS655363:WNC720895 CBA655363:CBK720895 GFI655363:GFS720895 KJQ655363:KKA720895 ONY655363:OOI720895 SSG655363:SSQ720895 WWO655363:WWY720895 CKW655363:CLG720895 GPE655363:GPO720895 KTM655363:KTW720895 OXU655363:OYE720895 TCC655363:TCM720895 CUS655363:CVC720895 GZA655363:GZK720895 LDI655363:LDS720895 PHQ655363:PIA720895 TLY655363:TMI720895 DEO655363:DEY720895 HIW655363:HJG720895 LNE655363:LNO720895 PRM655363:PRW720895 TVU655363:TWE720895 ADU983043:AEE1048576 EIC983043:EIM1048576 IMK983043:IMU1048576 MQS983043:MRC1048576 QVA983043:QVK1048576 UZI983043:UZS1048576 KC720899:KM786431 DOK720899:DOU786431 HSS720899:HTC786431 LXA720899:LXK786431 QBI720899:QBS786431 UFQ720899:UGA786431 TY720899:UI786431 DYG720899:DYQ786431 ICO720899:ICY786431 MGW720899:MHG786431 QLE720899:QLO786431 UPM720899:UPW786431 ADU720899:AEE786431 EIC720899:EIM786431 IMK720899:IMU786431 MQS720899:MRC786431 QVA720899:QVK786431 UZI720899:UZS786431 ANQ720899:AOA786431 ERY720899:ESI786431 IWG720899:IWQ786431 NAO720899:NAY786431 REW720899:RFG786431 VJE720899:VJO786431 AXM720899:AXW786431 FBU720899:FCE786431 JGC720899:JGM786431 NKK720899:NKU786431 ROS720899:RPC786431 VTA720899:VTK786431 BHI720899:BHS786431 FLQ720899:FMA786431 JPY720899:JQI786431 NUG720899:NUQ786431 RYO720899:RYY786431 WCW720899:WDG786431 BRE720899:BRO786431 FVM720899:FVW786431 JZU720899:KAE786431 OEC720899:OEM786431 SIK720899:SIU786431 WMS720899:WNC786431 CBA720899:CBK786431 GFI720899:GFS786431 KJQ720899:KKA786431 ONY720899:OOI786431 SSG720899:SSQ786431 WWO720899:WWY786431 CKW720899:CLG786431 GPE720899:GPO786431 KTM720899:KTW786431 OXU720899:OYE786431 TCC720899:TCM786431 CUS720899:CVC786431 GZA720899:GZK786431 LDI720899:LDS786431 PHQ720899:PIA786431 TLY720899:TMI786431 DEO720899:DEY786431 HIW720899:HJG786431 LNE720899:LNO786431 PRM720899:PRW786431 TVU720899:TWE786431 KC786435:KM851967 DOK786435:DOU851967 HSS786435:HTC851967 LXA786435:LXK851967 QBI786435:QBS851967 UFQ786435:UGA851967 TY786435:UI851967 DYG786435:DYQ851967 ICO786435:ICY851967 MGW786435:MHG851967 QLE786435:QLO851967 UPM786435:UPW851967 ADU786435:AEE851967 EIC786435:EIM851967 IMK786435:IMU851967 MQS786435:MRC851967 QVA786435:QVK851967 UZI786435:UZS851967 ANQ786435:AOA851967 ERY786435:ESI851967 IWG786435:IWQ851967 NAO786435:NAY851967 REW786435:RFG851967 VJE786435:VJO851967 AXM786435:AXW851967 FBU786435:FCE851967 JGC786435:JGM851967 NKK786435:NKU851967 ROS786435:RPC851967 VTA786435:VTK851967 BHI786435:BHS851967 FLQ786435:FMA851967 JPY786435:JQI851967 NUG786435:NUQ851967 RYO786435:RYY851967 WCW786435:WDG851967 BRE786435:BRO851967 FVM786435:FVW851967 JZU786435:KAE851967 OEC786435:OEM851967 SIK786435:SIU851967 WMS786435:WNC851967 CBA786435:CBK851967 GFI786435:GFS851967 KJQ786435:KKA851967 ONY786435:OOI851967 SSG786435:SSQ851967 WWO786435:WWY851967 CKW786435:CLG851967 GPE786435:GPO851967 KTM786435:KTW851967 OXU786435:OYE851967 TCC786435:TCM851967 CUS786435:CVC851967 GZA786435:GZK851967 LDI786435:LDS851967 PHQ786435:PIA851967 TLY786435:TMI851967 DEO786435:DEY851967 HIW786435:HJG851967 LNE786435:LNO851967 PRM786435:PRW851967 TVU786435:TWE851967 KC851971:KM917503 DOK851971:DOU917503 HSS851971:HTC917503 LXA851971:LXK917503 QBI851971:QBS917503 UFQ851971:UGA917503 TY851971:UI917503 DYG851971:DYQ917503 ICO851971:ICY917503 MGW851971:MHG917503 QLE851971:QLO917503 UPM851971:UPW917503 ADU851971:AEE917503 EIC851971:EIM917503 IMK851971:IMU917503 MQS851971:MRC917503 QVA851971:QVK917503 UZI851971:UZS917503 ANQ851971:AOA917503 ERY851971:ESI917503 IWG851971:IWQ917503 NAO851971:NAY917503 REW851971:RFG917503 VJE851971:VJO917503 AXM851971:AXW917503 FBU851971:FCE917503 JGC851971:JGM917503 NKK851971:NKU917503 ROS851971:RPC917503 VTA851971:VTK917503 BHI851971:BHS917503 FLQ851971:FMA917503 JPY851971:JQI917503 NUG851971:NUQ917503 RYO851971:RYY917503 WCW851971:WDG917503 BRE851971:BRO917503 FVM851971:FVW917503 JZU851971:KAE917503 OEC851971:OEM917503 SIK851971:SIU917503 WMS851971:WNC917503 CBA851971:CBK917503 GFI851971:GFS917503 KJQ851971:KKA917503 ONY851971:OOI917503 SSG851971:SSQ917503 WWO851971:WWY917503 CKW851971:CLG917503 GPE851971:GPO917503 KTM851971:KTW917503 OXU851971:OYE917503 TCC851971:TCM917503 CUS851971:CVC917503 GZA851971:GZK917503 LDI851971:LDS917503 PHQ851971:PIA917503 TLY851971:TMI917503 DEO851971:DEY917503 HIW851971:HJG917503 LNE851971:LNO917503 PRM851971:PRW917503 TVU851971:TWE917503 KC917507:KM983039 DOK917507:DOU983039 HSS917507:HTC983039 LXA917507:LXK983039 QBI917507:QBS983039 UFQ917507:UGA983039 TY917507:UI983039 DYG917507:DYQ983039 ICO917507:ICY983039 MGW917507:MHG983039 QLE917507:QLO983039 UPM917507:UPW983039 ADU917507:AEE983039 EIC917507:EIM983039 IMK917507:IMU983039 MQS917507:MRC983039 QVA917507:QVK983039 UZI917507:UZS983039 ANQ917507:AOA983039 ERY917507:ESI983039 IWG917507:IWQ983039 NAO917507:NAY983039 REW917507:RFG983039 VJE917507:VJO983039 AXM917507:AXW983039 FBU917507:FCE983039 JGC917507:JGM983039 NKK917507:NKU983039 ROS917507:RPC983039 VTA917507:VTK983039 BHI917507:BHS983039 FLQ917507:FMA983039 JPY917507:JQI983039 NUG917507:NUQ983039 RYO917507:RYY983039 WCW917507:WDG983039 BRE917507:BRO983039 FVM917507:FVW983039 JZU917507:KAE983039 OEC917507:OEM983039 SIK917507:SIU983039 WMS917507:WNC983039 CBA917507:CBK983039 GFI917507:GFS983039 KJQ917507:KKA983039 ONY917507:OOI983039 SSG917507:SSQ983039 WWO917507:WWY983039 CKW917507:CLG983039 GPE917507:GPO983039 KTM917507:KTW983039 OXU917507:OYE983039 TCC917507:TCM983039 CUS917507:CVC983039 GZA917507:GZK983039 LDI917507:LDS983039 PHQ917507:PIA983039 TLY917507:TMI983039 DEO917507:DEY983039 HIW917507:HJG983039 LNE917507:LNO983039 PRM917507:PRW983039 TVU917507:TWE983039">
      <formula1>"Paid,Not Paid,N/A"</formula1>
    </dataValidation>
  </dataValidations>
  <pageMargins left="0.75" right="0.75" top="1" bottom="1" header="0.5" footer="0.5"/>
  <pageSetup paperSize="1" orientation="portrait"/>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F2853"/>
  <sheetViews>
    <sheetView zoomScale="80" zoomScaleNormal="80" topLeftCell="A37" workbookViewId="0">
      <selection activeCell="AU68" sqref="AU68"/>
    </sheetView>
  </sheetViews>
  <sheetFormatPr defaultColWidth="9" defaultRowHeight="11.25"/>
  <cols>
    <col min="1" max="1" width="3.85714285714286" style="35" customWidth="1"/>
    <col min="2" max="2" width="16.2857142857143" style="36" customWidth="1"/>
    <col min="3" max="3" width="5" style="144" customWidth="1"/>
    <col min="4" max="4" width="5.14285714285714" style="35" hidden="1" customWidth="1"/>
    <col min="5" max="5" width="5.85714285714286" style="35" hidden="1" customWidth="1"/>
    <col min="6" max="6" width="5.28571428571429" style="35" hidden="1" customWidth="1"/>
    <col min="7" max="7" width="5.85714285714286" style="35" hidden="1" customWidth="1"/>
    <col min="8" max="8" width="5.14285714285714" style="35" hidden="1" customWidth="1"/>
    <col min="9" max="10" width="7.28571428571429" style="35" hidden="1" customWidth="1"/>
    <col min="11" max="11" width="7.42857142857143" style="35" hidden="1" customWidth="1"/>
    <col min="12" max="12" width="7.28571428571429" style="35" hidden="1" customWidth="1"/>
    <col min="13" max="13" width="6" style="35" hidden="1" customWidth="1"/>
    <col min="14" max="14" width="6.42857142857143" style="35" customWidth="1"/>
    <col min="15" max="15" width="7.42857142857143" style="35" customWidth="1"/>
    <col min="16" max="16" width="16.2857142857143" style="37" customWidth="1"/>
    <col min="17" max="17" width="5" style="144" customWidth="1"/>
    <col min="18" max="28" width="7.42857142857143" style="35" customWidth="1"/>
    <col min="29" max="29" width="7.42857142857143" style="39" customWidth="1"/>
    <col min="30" max="30" width="7.28571428571429" style="40" customWidth="1"/>
    <col min="31" max="31" width="17.8571428571429" style="35" customWidth="1"/>
    <col min="32" max="32" width="5.14285714285714" style="35" hidden="1" customWidth="1"/>
    <col min="33" max="33" width="5.85714285714286" style="35" hidden="1" customWidth="1"/>
    <col min="34" max="34" width="5.57142857142857" style="35" hidden="1" customWidth="1"/>
    <col min="35" max="36" width="5.85714285714286" style="35" hidden="1" customWidth="1"/>
    <col min="37" max="37" width="9.14285714285714" style="35" hidden="1" customWidth="1"/>
    <col min="38" max="43" width="5.85714285714286" style="35" hidden="1" customWidth="1"/>
    <col min="44" max="44" width="9.14285714285714" style="35"/>
    <col min="45" max="49" width="5.85714285714286" style="35" customWidth="1"/>
    <col min="50" max="50" width="9.14285714285714" style="35" customWidth="1"/>
    <col min="51" max="56" width="5.85714285714286" style="35" customWidth="1"/>
    <col min="57" max="284" width="9.14285714285714" style="35"/>
    <col min="285" max="285" width="7.14285714285714" style="35" customWidth="1"/>
    <col min="286" max="286" width="9.57142857142857" style="35" customWidth="1"/>
    <col min="287" max="287" width="5.14285714285714" style="35" customWidth="1"/>
    <col min="288" max="292" width="9" style="35" hidden="1" customWidth="1"/>
    <col min="293" max="293" width="4.71428571428571" style="35" customWidth="1"/>
    <col min="294" max="294" width="4.14285714285714" style="35" customWidth="1"/>
    <col min="295" max="295" width="4.42857142857143" style="35" customWidth="1"/>
    <col min="296" max="296" width="4.57142857142857" style="35" customWidth="1"/>
    <col min="297" max="297" width="4.28571428571429" style="35" customWidth="1"/>
    <col min="298" max="298" width="4.57142857142857" style="35" customWidth="1"/>
    <col min="299" max="299" width="4.71428571428571" style="35" customWidth="1"/>
    <col min="300" max="300" width="18.2857142857143" style="35" customWidth="1"/>
    <col min="301" max="301" width="6" style="35" customWidth="1"/>
    <col min="302" max="302" width="5" style="35" customWidth="1"/>
    <col min="303" max="303" width="9" style="35" customWidth="1"/>
    <col min="304" max="304" width="9.85714285714286" style="35" customWidth="1"/>
    <col min="305" max="305" width="9.71428571428571" style="35" customWidth="1"/>
    <col min="306" max="312" width="6" style="35" customWidth="1"/>
    <col min="313" max="540" width="9.14285714285714" style="35"/>
    <col min="541" max="541" width="7.14285714285714" style="35" customWidth="1"/>
    <col min="542" max="542" width="9.57142857142857" style="35" customWidth="1"/>
    <col min="543" max="543" width="5.14285714285714" style="35" customWidth="1"/>
    <col min="544" max="548" width="9" style="35" hidden="1" customWidth="1"/>
    <col min="549" max="549" width="4.71428571428571" style="35" customWidth="1"/>
    <col min="550" max="550" width="4.14285714285714" style="35" customWidth="1"/>
    <col min="551" max="551" width="4.42857142857143" style="35" customWidth="1"/>
    <col min="552" max="552" width="4.57142857142857" style="35" customWidth="1"/>
    <col min="553" max="553" width="4.28571428571429" style="35" customWidth="1"/>
    <col min="554" max="554" width="4.57142857142857" style="35" customWidth="1"/>
    <col min="555" max="555" width="4.71428571428571" style="35" customWidth="1"/>
    <col min="556" max="556" width="18.2857142857143" style="35" customWidth="1"/>
    <col min="557" max="557" width="6" style="35" customWidth="1"/>
    <col min="558" max="558" width="5" style="35" customWidth="1"/>
    <col min="559" max="559" width="9" style="35" customWidth="1"/>
    <col min="560" max="560" width="9.85714285714286" style="35" customWidth="1"/>
    <col min="561" max="561" width="9.71428571428571" style="35" customWidth="1"/>
    <col min="562" max="568" width="6" style="35" customWidth="1"/>
    <col min="569" max="796" width="9.14285714285714" style="35"/>
    <col min="797" max="797" width="7.14285714285714" style="35" customWidth="1"/>
    <col min="798" max="798" width="9.57142857142857" style="35" customWidth="1"/>
    <col min="799" max="799" width="5.14285714285714" style="35" customWidth="1"/>
    <col min="800" max="804" width="9" style="35" hidden="1" customWidth="1"/>
    <col min="805" max="805" width="4.71428571428571" style="35" customWidth="1"/>
    <col min="806" max="806" width="4.14285714285714" style="35" customWidth="1"/>
    <col min="807" max="807" width="4.42857142857143" style="35" customWidth="1"/>
    <col min="808" max="808" width="4.57142857142857" style="35" customWidth="1"/>
    <col min="809" max="809" width="4.28571428571429" style="35" customWidth="1"/>
    <col min="810" max="810" width="4.57142857142857" style="35" customWidth="1"/>
    <col min="811" max="811" width="4.71428571428571" style="35" customWidth="1"/>
    <col min="812" max="812" width="18.2857142857143" style="35" customWidth="1"/>
    <col min="813" max="813" width="6" style="35" customWidth="1"/>
    <col min="814" max="814" width="5" style="35" customWidth="1"/>
    <col min="815" max="815" width="9" style="35" customWidth="1"/>
    <col min="816" max="816" width="9.85714285714286" style="35" customWidth="1"/>
    <col min="817" max="817" width="9.71428571428571" style="35" customWidth="1"/>
    <col min="818" max="824" width="6" style="35" customWidth="1"/>
    <col min="825" max="1052" width="9.14285714285714" style="35"/>
    <col min="1053" max="1053" width="7.14285714285714" style="35" customWidth="1"/>
    <col min="1054" max="1054" width="9.57142857142857" style="35" customWidth="1"/>
    <col min="1055" max="1055" width="5.14285714285714" style="35" customWidth="1"/>
    <col min="1056" max="1060" width="9" style="35" hidden="1" customWidth="1"/>
    <col min="1061" max="1061" width="4.71428571428571" style="35" customWidth="1"/>
    <col min="1062" max="1062" width="4.14285714285714" style="35" customWidth="1"/>
    <col min="1063" max="1063" width="4.42857142857143" style="35" customWidth="1"/>
    <col min="1064" max="1064" width="4.57142857142857" style="35" customWidth="1"/>
    <col min="1065" max="1065" width="4.28571428571429" style="35" customWidth="1"/>
    <col min="1066" max="1066" width="4.57142857142857" style="35" customWidth="1"/>
    <col min="1067" max="1067" width="4.71428571428571" style="35" customWidth="1"/>
    <col min="1068" max="1068" width="18.2857142857143" style="35" customWidth="1"/>
    <col min="1069" max="1069" width="6" style="35" customWidth="1"/>
    <col min="1070" max="1070" width="5" style="35" customWidth="1"/>
    <col min="1071" max="1071" width="9" style="35" customWidth="1"/>
    <col min="1072" max="1072" width="9.85714285714286" style="35" customWidth="1"/>
    <col min="1073" max="1073" width="9.71428571428571" style="35" customWidth="1"/>
    <col min="1074" max="1080" width="6" style="35" customWidth="1"/>
    <col min="1081" max="1308" width="9.14285714285714" style="35"/>
    <col min="1309" max="1309" width="7.14285714285714" style="35" customWidth="1"/>
    <col min="1310" max="1310" width="9.57142857142857" style="35" customWidth="1"/>
    <col min="1311" max="1311" width="5.14285714285714" style="35" customWidth="1"/>
    <col min="1312" max="1316" width="9" style="35" hidden="1" customWidth="1"/>
    <col min="1317" max="1317" width="4.71428571428571" style="35" customWidth="1"/>
    <col min="1318" max="1318" width="4.14285714285714" style="35" customWidth="1"/>
    <col min="1319" max="1319" width="4.42857142857143" style="35" customWidth="1"/>
    <col min="1320" max="1320" width="4.57142857142857" style="35" customWidth="1"/>
    <col min="1321" max="1321" width="4.28571428571429" style="35" customWidth="1"/>
    <col min="1322" max="1322" width="4.57142857142857" style="35" customWidth="1"/>
    <col min="1323" max="1323" width="4.71428571428571" style="35" customWidth="1"/>
    <col min="1324" max="1324" width="18.2857142857143" style="35" customWidth="1"/>
    <col min="1325" max="1325" width="6" style="35" customWidth="1"/>
    <col min="1326" max="1326" width="5" style="35" customWidth="1"/>
    <col min="1327" max="1327" width="9" style="35" customWidth="1"/>
    <col min="1328" max="1328" width="9.85714285714286" style="35" customWidth="1"/>
    <col min="1329" max="1329" width="9.71428571428571" style="35" customWidth="1"/>
    <col min="1330" max="1336" width="6" style="35" customWidth="1"/>
    <col min="1337" max="1564" width="9.14285714285714" style="35"/>
    <col min="1565" max="1565" width="7.14285714285714" style="35" customWidth="1"/>
    <col min="1566" max="1566" width="9.57142857142857" style="35" customWidth="1"/>
    <col min="1567" max="1567" width="5.14285714285714" style="35" customWidth="1"/>
    <col min="1568" max="1572" width="9" style="35" hidden="1" customWidth="1"/>
    <col min="1573" max="1573" width="4.71428571428571" style="35" customWidth="1"/>
    <col min="1574" max="1574" width="4.14285714285714" style="35" customWidth="1"/>
    <col min="1575" max="1575" width="4.42857142857143" style="35" customWidth="1"/>
    <col min="1576" max="1576" width="4.57142857142857" style="35" customWidth="1"/>
    <col min="1577" max="1577" width="4.28571428571429" style="35" customWidth="1"/>
    <col min="1578" max="1578" width="4.57142857142857" style="35" customWidth="1"/>
    <col min="1579" max="1579" width="4.71428571428571" style="35" customWidth="1"/>
    <col min="1580" max="1580" width="18.2857142857143" style="35" customWidth="1"/>
    <col min="1581" max="1581" width="6" style="35" customWidth="1"/>
    <col min="1582" max="1582" width="5" style="35" customWidth="1"/>
    <col min="1583" max="1583" width="9" style="35" customWidth="1"/>
    <col min="1584" max="1584" width="9.85714285714286" style="35" customWidth="1"/>
    <col min="1585" max="1585" width="9.71428571428571" style="35" customWidth="1"/>
    <col min="1586" max="1592" width="6" style="35" customWidth="1"/>
    <col min="1593" max="1820" width="9.14285714285714" style="35"/>
    <col min="1821" max="1821" width="7.14285714285714" style="35" customWidth="1"/>
    <col min="1822" max="1822" width="9.57142857142857" style="35" customWidth="1"/>
    <col min="1823" max="1823" width="5.14285714285714" style="35" customWidth="1"/>
    <col min="1824" max="1828" width="9" style="35" hidden="1" customWidth="1"/>
    <col min="1829" max="1829" width="4.71428571428571" style="35" customWidth="1"/>
    <col min="1830" max="1830" width="4.14285714285714" style="35" customWidth="1"/>
    <col min="1831" max="1831" width="4.42857142857143" style="35" customWidth="1"/>
    <col min="1832" max="1832" width="4.57142857142857" style="35" customWidth="1"/>
    <col min="1833" max="1833" width="4.28571428571429" style="35" customWidth="1"/>
    <col min="1834" max="1834" width="4.57142857142857" style="35" customWidth="1"/>
    <col min="1835" max="1835" width="4.71428571428571" style="35" customWidth="1"/>
    <col min="1836" max="1836" width="18.2857142857143" style="35" customWidth="1"/>
    <col min="1837" max="1837" width="6" style="35" customWidth="1"/>
    <col min="1838" max="1838" width="5" style="35" customWidth="1"/>
    <col min="1839" max="1839" width="9" style="35" customWidth="1"/>
    <col min="1840" max="1840" width="9.85714285714286" style="35" customWidth="1"/>
    <col min="1841" max="1841" width="9.71428571428571" style="35" customWidth="1"/>
    <col min="1842" max="1848" width="6" style="35" customWidth="1"/>
    <col min="1849" max="2076" width="9.14285714285714" style="35"/>
    <col min="2077" max="2077" width="7.14285714285714" style="35" customWidth="1"/>
    <col min="2078" max="2078" width="9.57142857142857" style="35" customWidth="1"/>
    <col min="2079" max="2079" width="5.14285714285714" style="35" customWidth="1"/>
    <col min="2080" max="2084" width="9" style="35" hidden="1" customWidth="1"/>
    <col min="2085" max="2085" width="4.71428571428571" style="35" customWidth="1"/>
    <col min="2086" max="2086" width="4.14285714285714" style="35" customWidth="1"/>
    <col min="2087" max="2087" width="4.42857142857143" style="35" customWidth="1"/>
    <col min="2088" max="2088" width="4.57142857142857" style="35" customWidth="1"/>
    <col min="2089" max="2089" width="4.28571428571429" style="35" customWidth="1"/>
    <col min="2090" max="2090" width="4.57142857142857" style="35" customWidth="1"/>
    <col min="2091" max="2091" width="4.71428571428571" style="35" customWidth="1"/>
    <col min="2092" max="2092" width="18.2857142857143" style="35" customWidth="1"/>
    <col min="2093" max="2093" width="6" style="35" customWidth="1"/>
    <col min="2094" max="2094" width="5" style="35" customWidth="1"/>
    <col min="2095" max="2095" width="9" style="35" customWidth="1"/>
    <col min="2096" max="2096" width="9.85714285714286" style="35" customWidth="1"/>
    <col min="2097" max="2097" width="9.71428571428571" style="35" customWidth="1"/>
    <col min="2098" max="2104" width="6" style="35" customWidth="1"/>
    <col min="2105" max="2332" width="9.14285714285714" style="35"/>
    <col min="2333" max="2333" width="7.14285714285714" style="35" customWidth="1"/>
    <col min="2334" max="2334" width="9.57142857142857" style="35" customWidth="1"/>
    <col min="2335" max="2335" width="5.14285714285714" style="35" customWidth="1"/>
    <col min="2336" max="2340" width="9" style="35" hidden="1" customWidth="1"/>
    <col min="2341" max="2341" width="4.71428571428571" style="35" customWidth="1"/>
    <col min="2342" max="2342" width="4.14285714285714" style="35" customWidth="1"/>
    <col min="2343" max="2343" width="4.42857142857143" style="35" customWidth="1"/>
    <col min="2344" max="2344" width="4.57142857142857" style="35" customWidth="1"/>
    <col min="2345" max="2345" width="4.28571428571429" style="35" customWidth="1"/>
    <col min="2346" max="2346" width="4.57142857142857" style="35" customWidth="1"/>
    <col min="2347" max="2347" width="4.71428571428571" style="35" customWidth="1"/>
    <col min="2348" max="2348" width="18.2857142857143" style="35" customWidth="1"/>
    <col min="2349" max="2349" width="6" style="35" customWidth="1"/>
    <col min="2350" max="2350" width="5" style="35" customWidth="1"/>
    <col min="2351" max="2351" width="9" style="35" customWidth="1"/>
    <col min="2352" max="2352" width="9.85714285714286" style="35" customWidth="1"/>
    <col min="2353" max="2353" width="9.71428571428571" style="35" customWidth="1"/>
    <col min="2354" max="2360" width="6" style="35" customWidth="1"/>
    <col min="2361" max="2588" width="9.14285714285714" style="35"/>
    <col min="2589" max="2589" width="7.14285714285714" style="35" customWidth="1"/>
    <col min="2590" max="2590" width="9.57142857142857" style="35" customWidth="1"/>
    <col min="2591" max="2591" width="5.14285714285714" style="35" customWidth="1"/>
    <col min="2592" max="2596" width="9" style="35" hidden="1" customWidth="1"/>
    <col min="2597" max="2597" width="4.71428571428571" style="35" customWidth="1"/>
    <col min="2598" max="2598" width="4.14285714285714" style="35" customWidth="1"/>
    <col min="2599" max="2599" width="4.42857142857143" style="35" customWidth="1"/>
    <col min="2600" max="2600" width="4.57142857142857" style="35" customWidth="1"/>
    <col min="2601" max="2601" width="4.28571428571429" style="35" customWidth="1"/>
    <col min="2602" max="2602" width="4.57142857142857" style="35" customWidth="1"/>
    <col min="2603" max="2603" width="4.71428571428571" style="35" customWidth="1"/>
    <col min="2604" max="2604" width="18.2857142857143" style="35" customWidth="1"/>
    <col min="2605" max="2605" width="6" style="35" customWidth="1"/>
    <col min="2606" max="2606" width="5" style="35" customWidth="1"/>
    <col min="2607" max="2607" width="9" style="35" customWidth="1"/>
    <col min="2608" max="2608" width="9.85714285714286" style="35" customWidth="1"/>
    <col min="2609" max="2609" width="9.71428571428571" style="35" customWidth="1"/>
    <col min="2610" max="2616" width="6" style="35" customWidth="1"/>
    <col min="2617" max="2844" width="9.14285714285714" style="35"/>
    <col min="2845" max="2845" width="7.14285714285714" style="35" customWidth="1"/>
    <col min="2846" max="2846" width="9.57142857142857" style="35" customWidth="1"/>
    <col min="2847" max="2847" width="5.14285714285714" style="35" customWidth="1"/>
    <col min="2848" max="2852" width="9" style="35" hidden="1" customWidth="1"/>
    <col min="2853" max="2853" width="4.71428571428571" style="35" customWidth="1"/>
    <col min="2854" max="2854" width="4.14285714285714" style="35" customWidth="1"/>
    <col min="2855" max="2855" width="4.42857142857143" style="35" customWidth="1"/>
    <col min="2856" max="2856" width="4.57142857142857" style="35" customWidth="1"/>
    <col min="2857" max="2857" width="4.28571428571429" style="35" customWidth="1"/>
    <col min="2858" max="2858" width="4.57142857142857" style="35" customWidth="1"/>
    <col min="2859" max="2859" width="4.71428571428571" style="35" customWidth="1"/>
    <col min="2860" max="2860" width="18.2857142857143" style="35" customWidth="1"/>
    <col min="2861" max="2861" width="6" style="35" customWidth="1"/>
    <col min="2862" max="2862" width="5" style="35" customWidth="1"/>
    <col min="2863" max="2863" width="9" style="35" customWidth="1"/>
    <col min="2864" max="2864" width="9.85714285714286" style="35" customWidth="1"/>
    <col min="2865" max="2865" width="9.71428571428571" style="35" customWidth="1"/>
    <col min="2866" max="2872" width="6" style="35" customWidth="1"/>
    <col min="2873" max="3100" width="9.14285714285714" style="35"/>
    <col min="3101" max="3101" width="7.14285714285714" style="35" customWidth="1"/>
    <col min="3102" max="3102" width="9.57142857142857" style="35" customWidth="1"/>
    <col min="3103" max="3103" width="5.14285714285714" style="35" customWidth="1"/>
    <col min="3104" max="3108" width="9" style="35" hidden="1" customWidth="1"/>
    <col min="3109" max="3109" width="4.71428571428571" style="35" customWidth="1"/>
    <col min="3110" max="3110" width="4.14285714285714" style="35" customWidth="1"/>
    <col min="3111" max="3111" width="4.42857142857143" style="35" customWidth="1"/>
    <col min="3112" max="3112" width="4.57142857142857" style="35" customWidth="1"/>
    <col min="3113" max="3113" width="4.28571428571429" style="35" customWidth="1"/>
    <col min="3114" max="3114" width="4.57142857142857" style="35" customWidth="1"/>
    <col min="3115" max="3115" width="4.71428571428571" style="35" customWidth="1"/>
    <col min="3116" max="3116" width="18.2857142857143" style="35" customWidth="1"/>
    <col min="3117" max="3117" width="6" style="35" customWidth="1"/>
    <col min="3118" max="3118" width="5" style="35" customWidth="1"/>
    <col min="3119" max="3119" width="9" style="35" customWidth="1"/>
    <col min="3120" max="3120" width="9.85714285714286" style="35" customWidth="1"/>
    <col min="3121" max="3121" width="9.71428571428571" style="35" customWidth="1"/>
    <col min="3122" max="3128" width="6" style="35" customWidth="1"/>
    <col min="3129" max="3356" width="9.14285714285714" style="35"/>
    <col min="3357" max="3357" width="7.14285714285714" style="35" customWidth="1"/>
    <col min="3358" max="3358" width="9.57142857142857" style="35" customWidth="1"/>
    <col min="3359" max="3359" width="5.14285714285714" style="35" customWidth="1"/>
    <col min="3360" max="3364" width="9" style="35" hidden="1" customWidth="1"/>
    <col min="3365" max="3365" width="4.71428571428571" style="35" customWidth="1"/>
    <col min="3366" max="3366" width="4.14285714285714" style="35" customWidth="1"/>
    <col min="3367" max="3367" width="4.42857142857143" style="35" customWidth="1"/>
    <col min="3368" max="3368" width="4.57142857142857" style="35" customWidth="1"/>
    <col min="3369" max="3369" width="4.28571428571429" style="35" customWidth="1"/>
    <col min="3370" max="3370" width="4.57142857142857" style="35" customWidth="1"/>
    <col min="3371" max="3371" width="4.71428571428571" style="35" customWidth="1"/>
    <col min="3372" max="3372" width="18.2857142857143" style="35" customWidth="1"/>
    <col min="3373" max="3373" width="6" style="35" customWidth="1"/>
    <col min="3374" max="3374" width="5" style="35" customWidth="1"/>
    <col min="3375" max="3375" width="9" style="35" customWidth="1"/>
    <col min="3376" max="3376" width="9.85714285714286" style="35" customWidth="1"/>
    <col min="3377" max="3377" width="9.71428571428571" style="35" customWidth="1"/>
    <col min="3378" max="3384" width="6" style="35" customWidth="1"/>
    <col min="3385" max="3612" width="9.14285714285714" style="35"/>
    <col min="3613" max="3613" width="7.14285714285714" style="35" customWidth="1"/>
    <col min="3614" max="3614" width="9.57142857142857" style="35" customWidth="1"/>
    <col min="3615" max="3615" width="5.14285714285714" style="35" customWidth="1"/>
    <col min="3616" max="3620" width="9" style="35" hidden="1" customWidth="1"/>
    <col min="3621" max="3621" width="4.71428571428571" style="35" customWidth="1"/>
    <col min="3622" max="3622" width="4.14285714285714" style="35" customWidth="1"/>
    <col min="3623" max="3623" width="4.42857142857143" style="35" customWidth="1"/>
    <col min="3624" max="3624" width="4.57142857142857" style="35" customWidth="1"/>
    <col min="3625" max="3625" width="4.28571428571429" style="35" customWidth="1"/>
    <col min="3626" max="3626" width="4.57142857142857" style="35" customWidth="1"/>
    <col min="3627" max="3627" width="4.71428571428571" style="35" customWidth="1"/>
    <col min="3628" max="3628" width="18.2857142857143" style="35" customWidth="1"/>
    <col min="3629" max="3629" width="6" style="35" customWidth="1"/>
    <col min="3630" max="3630" width="5" style="35" customWidth="1"/>
    <col min="3631" max="3631" width="9" style="35" customWidth="1"/>
    <col min="3632" max="3632" width="9.85714285714286" style="35" customWidth="1"/>
    <col min="3633" max="3633" width="9.71428571428571" style="35" customWidth="1"/>
    <col min="3634" max="3640" width="6" style="35" customWidth="1"/>
    <col min="3641" max="3868" width="9.14285714285714" style="35"/>
    <col min="3869" max="3869" width="7.14285714285714" style="35" customWidth="1"/>
    <col min="3870" max="3870" width="9.57142857142857" style="35" customWidth="1"/>
    <col min="3871" max="3871" width="5.14285714285714" style="35" customWidth="1"/>
    <col min="3872" max="3876" width="9" style="35" hidden="1" customWidth="1"/>
    <col min="3877" max="3877" width="4.71428571428571" style="35" customWidth="1"/>
    <col min="3878" max="3878" width="4.14285714285714" style="35" customWidth="1"/>
    <col min="3879" max="3879" width="4.42857142857143" style="35" customWidth="1"/>
    <col min="3880" max="3880" width="4.57142857142857" style="35" customWidth="1"/>
    <col min="3881" max="3881" width="4.28571428571429" style="35" customWidth="1"/>
    <col min="3882" max="3882" width="4.57142857142857" style="35" customWidth="1"/>
    <col min="3883" max="3883" width="4.71428571428571" style="35" customWidth="1"/>
    <col min="3884" max="3884" width="18.2857142857143" style="35" customWidth="1"/>
    <col min="3885" max="3885" width="6" style="35" customWidth="1"/>
    <col min="3886" max="3886" width="5" style="35" customWidth="1"/>
    <col min="3887" max="3887" width="9" style="35" customWidth="1"/>
    <col min="3888" max="3888" width="9.85714285714286" style="35" customWidth="1"/>
    <col min="3889" max="3889" width="9.71428571428571" style="35" customWidth="1"/>
    <col min="3890" max="3896" width="6" style="35" customWidth="1"/>
    <col min="3897" max="4124" width="9.14285714285714" style="35"/>
    <col min="4125" max="4125" width="7.14285714285714" style="35" customWidth="1"/>
    <col min="4126" max="4126" width="9.57142857142857" style="35" customWidth="1"/>
    <col min="4127" max="4127" width="5.14285714285714" style="35" customWidth="1"/>
    <col min="4128" max="4132" width="9" style="35" hidden="1" customWidth="1"/>
    <col min="4133" max="4133" width="4.71428571428571" style="35" customWidth="1"/>
    <col min="4134" max="4134" width="4.14285714285714" style="35" customWidth="1"/>
    <col min="4135" max="4135" width="4.42857142857143" style="35" customWidth="1"/>
    <col min="4136" max="4136" width="4.57142857142857" style="35" customWidth="1"/>
    <col min="4137" max="4137" width="4.28571428571429" style="35" customWidth="1"/>
    <col min="4138" max="4138" width="4.57142857142857" style="35" customWidth="1"/>
    <col min="4139" max="4139" width="4.71428571428571" style="35" customWidth="1"/>
    <col min="4140" max="4140" width="18.2857142857143" style="35" customWidth="1"/>
    <col min="4141" max="4141" width="6" style="35" customWidth="1"/>
    <col min="4142" max="4142" width="5" style="35" customWidth="1"/>
    <col min="4143" max="4143" width="9" style="35" customWidth="1"/>
    <col min="4144" max="4144" width="9.85714285714286" style="35" customWidth="1"/>
    <col min="4145" max="4145" width="9.71428571428571" style="35" customWidth="1"/>
    <col min="4146" max="4152" width="6" style="35" customWidth="1"/>
    <col min="4153" max="4380" width="9.14285714285714" style="35"/>
    <col min="4381" max="4381" width="7.14285714285714" style="35" customWidth="1"/>
    <col min="4382" max="4382" width="9.57142857142857" style="35" customWidth="1"/>
    <col min="4383" max="4383" width="5.14285714285714" style="35" customWidth="1"/>
    <col min="4384" max="4388" width="9" style="35" hidden="1" customWidth="1"/>
    <col min="4389" max="4389" width="4.71428571428571" style="35" customWidth="1"/>
    <col min="4390" max="4390" width="4.14285714285714" style="35" customWidth="1"/>
    <col min="4391" max="4391" width="4.42857142857143" style="35" customWidth="1"/>
    <col min="4392" max="4392" width="4.57142857142857" style="35" customWidth="1"/>
    <col min="4393" max="4393" width="4.28571428571429" style="35" customWidth="1"/>
    <col min="4394" max="4394" width="4.57142857142857" style="35" customWidth="1"/>
    <col min="4395" max="4395" width="4.71428571428571" style="35" customWidth="1"/>
    <col min="4396" max="4396" width="18.2857142857143" style="35" customWidth="1"/>
    <col min="4397" max="4397" width="6" style="35" customWidth="1"/>
    <col min="4398" max="4398" width="5" style="35" customWidth="1"/>
    <col min="4399" max="4399" width="9" style="35" customWidth="1"/>
    <col min="4400" max="4400" width="9.85714285714286" style="35" customWidth="1"/>
    <col min="4401" max="4401" width="9.71428571428571" style="35" customWidth="1"/>
    <col min="4402" max="4408" width="6" style="35" customWidth="1"/>
    <col min="4409" max="4636" width="9.14285714285714" style="35"/>
    <col min="4637" max="4637" width="7.14285714285714" style="35" customWidth="1"/>
    <col min="4638" max="4638" width="9.57142857142857" style="35" customWidth="1"/>
    <col min="4639" max="4639" width="5.14285714285714" style="35" customWidth="1"/>
    <col min="4640" max="4644" width="9" style="35" hidden="1" customWidth="1"/>
    <col min="4645" max="4645" width="4.71428571428571" style="35" customWidth="1"/>
    <col min="4646" max="4646" width="4.14285714285714" style="35" customWidth="1"/>
    <col min="4647" max="4647" width="4.42857142857143" style="35" customWidth="1"/>
    <col min="4648" max="4648" width="4.57142857142857" style="35" customWidth="1"/>
    <col min="4649" max="4649" width="4.28571428571429" style="35" customWidth="1"/>
    <col min="4650" max="4650" width="4.57142857142857" style="35" customWidth="1"/>
    <col min="4651" max="4651" width="4.71428571428571" style="35" customWidth="1"/>
    <col min="4652" max="4652" width="18.2857142857143" style="35" customWidth="1"/>
    <col min="4653" max="4653" width="6" style="35" customWidth="1"/>
    <col min="4654" max="4654" width="5" style="35" customWidth="1"/>
    <col min="4655" max="4655" width="9" style="35" customWidth="1"/>
    <col min="4656" max="4656" width="9.85714285714286" style="35" customWidth="1"/>
    <col min="4657" max="4657" width="9.71428571428571" style="35" customWidth="1"/>
    <col min="4658" max="4664" width="6" style="35" customWidth="1"/>
    <col min="4665" max="4892" width="9.14285714285714" style="35"/>
    <col min="4893" max="4893" width="7.14285714285714" style="35" customWidth="1"/>
    <col min="4894" max="4894" width="9.57142857142857" style="35" customWidth="1"/>
    <col min="4895" max="4895" width="5.14285714285714" style="35" customWidth="1"/>
    <col min="4896" max="4900" width="9" style="35" hidden="1" customWidth="1"/>
    <col min="4901" max="4901" width="4.71428571428571" style="35" customWidth="1"/>
    <col min="4902" max="4902" width="4.14285714285714" style="35" customWidth="1"/>
    <col min="4903" max="4903" width="4.42857142857143" style="35" customWidth="1"/>
    <col min="4904" max="4904" width="4.57142857142857" style="35" customWidth="1"/>
    <col min="4905" max="4905" width="4.28571428571429" style="35" customWidth="1"/>
    <col min="4906" max="4906" width="4.57142857142857" style="35" customWidth="1"/>
    <col min="4907" max="4907" width="4.71428571428571" style="35" customWidth="1"/>
    <col min="4908" max="4908" width="18.2857142857143" style="35" customWidth="1"/>
    <col min="4909" max="4909" width="6" style="35" customWidth="1"/>
    <col min="4910" max="4910" width="5" style="35" customWidth="1"/>
    <col min="4911" max="4911" width="9" style="35" customWidth="1"/>
    <col min="4912" max="4912" width="9.85714285714286" style="35" customWidth="1"/>
    <col min="4913" max="4913" width="9.71428571428571" style="35" customWidth="1"/>
    <col min="4914" max="4920" width="6" style="35" customWidth="1"/>
    <col min="4921" max="5148" width="9.14285714285714" style="35"/>
    <col min="5149" max="5149" width="7.14285714285714" style="35" customWidth="1"/>
    <col min="5150" max="5150" width="9.57142857142857" style="35" customWidth="1"/>
    <col min="5151" max="5151" width="5.14285714285714" style="35" customWidth="1"/>
    <col min="5152" max="5156" width="9" style="35" hidden="1" customWidth="1"/>
    <col min="5157" max="5157" width="4.71428571428571" style="35" customWidth="1"/>
    <col min="5158" max="5158" width="4.14285714285714" style="35" customWidth="1"/>
    <col min="5159" max="5159" width="4.42857142857143" style="35" customWidth="1"/>
    <col min="5160" max="5160" width="4.57142857142857" style="35" customWidth="1"/>
    <col min="5161" max="5161" width="4.28571428571429" style="35" customWidth="1"/>
    <col min="5162" max="5162" width="4.57142857142857" style="35" customWidth="1"/>
    <col min="5163" max="5163" width="4.71428571428571" style="35" customWidth="1"/>
    <col min="5164" max="5164" width="18.2857142857143" style="35" customWidth="1"/>
    <col min="5165" max="5165" width="6" style="35" customWidth="1"/>
    <col min="5166" max="5166" width="5" style="35" customWidth="1"/>
    <col min="5167" max="5167" width="9" style="35" customWidth="1"/>
    <col min="5168" max="5168" width="9.85714285714286" style="35" customWidth="1"/>
    <col min="5169" max="5169" width="9.71428571428571" style="35" customWidth="1"/>
    <col min="5170" max="5176" width="6" style="35" customWidth="1"/>
    <col min="5177" max="5404" width="9.14285714285714" style="35"/>
    <col min="5405" max="5405" width="7.14285714285714" style="35" customWidth="1"/>
    <col min="5406" max="5406" width="9.57142857142857" style="35" customWidth="1"/>
    <col min="5407" max="5407" width="5.14285714285714" style="35" customWidth="1"/>
    <col min="5408" max="5412" width="9" style="35" hidden="1" customWidth="1"/>
    <col min="5413" max="5413" width="4.71428571428571" style="35" customWidth="1"/>
    <col min="5414" max="5414" width="4.14285714285714" style="35" customWidth="1"/>
    <col min="5415" max="5415" width="4.42857142857143" style="35" customWidth="1"/>
    <col min="5416" max="5416" width="4.57142857142857" style="35" customWidth="1"/>
    <col min="5417" max="5417" width="4.28571428571429" style="35" customWidth="1"/>
    <col min="5418" max="5418" width="4.57142857142857" style="35" customWidth="1"/>
    <col min="5419" max="5419" width="4.71428571428571" style="35" customWidth="1"/>
    <col min="5420" max="5420" width="18.2857142857143" style="35" customWidth="1"/>
    <col min="5421" max="5421" width="6" style="35" customWidth="1"/>
    <col min="5422" max="5422" width="5" style="35" customWidth="1"/>
    <col min="5423" max="5423" width="9" style="35" customWidth="1"/>
    <col min="5424" max="5424" width="9.85714285714286" style="35" customWidth="1"/>
    <col min="5425" max="5425" width="9.71428571428571" style="35" customWidth="1"/>
    <col min="5426" max="5432" width="6" style="35" customWidth="1"/>
    <col min="5433" max="5660" width="9.14285714285714" style="35"/>
    <col min="5661" max="5661" width="7.14285714285714" style="35" customWidth="1"/>
    <col min="5662" max="5662" width="9.57142857142857" style="35" customWidth="1"/>
    <col min="5663" max="5663" width="5.14285714285714" style="35" customWidth="1"/>
    <col min="5664" max="5668" width="9" style="35" hidden="1" customWidth="1"/>
    <col min="5669" max="5669" width="4.71428571428571" style="35" customWidth="1"/>
    <col min="5670" max="5670" width="4.14285714285714" style="35" customWidth="1"/>
    <col min="5671" max="5671" width="4.42857142857143" style="35" customWidth="1"/>
    <col min="5672" max="5672" width="4.57142857142857" style="35" customWidth="1"/>
    <col min="5673" max="5673" width="4.28571428571429" style="35" customWidth="1"/>
    <col min="5674" max="5674" width="4.57142857142857" style="35" customWidth="1"/>
    <col min="5675" max="5675" width="4.71428571428571" style="35" customWidth="1"/>
    <col min="5676" max="5676" width="18.2857142857143" style="35" customWidth="1"/>
    <col min="5677" max="5677" width="6" style="35" customWidth="1"/>
    <col min="5678" max="5678" width="5" style="35" customWidth="1"/>
    <col min="5679" max="5679" width="9" style="35" customWidth="1"/>
    <col min="5680" max="5680" width="9.85714285714286" style="35" customWidth="1"/>
    <col min="5681" max="5681" width="9.71428571428571" style="35" customWidth="1"/>
    <col min="5682" max="5688" width="6" style="35" customWidth="1"/>
    <col min="5689" max="5916" width="9.14285714285714" style="35"/>
    <col min="5917" max="5917" width="7.14285714285714" style="35" customWidth="1"/>
    <col min="5918" max="5918" width="9.57142857142857" style="35" customWidth="1"/>
    <col min="5919" max="5919" width="5.14285714285714" style="35" customWidth="1"/>
    <col min="5920" max="5924" width="9" style="35" hidden="1" customWidth="1"/>
    <col min="5925" max="5925" width="4.71428571428571" style="35" customWidth="1"/>
    <col min="5926" max="5926" width="4.14285714285714" style="35" customWidth="1"/>
    <col min="5927" max="5927" width="4.42857142857143" style="35" customWidth="1"/>
    <col min="5928" max="5928" width="4.57142857142857" style="35" customWidth="1"/>
    <col min="5929" max="5929" width="4.28571428571429" style="35" customWidth="1"/>
    <col min="5930" max="5930" width="4.57142857142857" style="35" customWidth="1"/>
    <col min="5931" max="5931" width="4.71428571428571" style="35" customWidth="1"/>
    <col min="5932" max="5932" width="18.2857142857143" style="35" customWidth="1"/>
    <col min="5933" max="5933" width="6" style="35" customWidth="1"/>
    <col min="5934" max="5934" width="5" style="35" customWidth="1"/>
    <col min="5935" max="5935" width="9" style="35" customWidth="1"/>
    <col min="5936" max="5936" width="9.85714285714286" style="35" customWidth="1"/>
    <col min="5937" max="5937" width="9.71428571428571" style="35" customWidth="1"/>
    <col min="5938" max="5944" width="6" style="35" customWidth="1"/>
    <col min="5945" max="6172" width="9.14285714285714" style="35"/>
    <col min="6173" max="6173" width="7.14285714285714" style="35" customWidth="1"/>
    <col min="6174" max="6174" width="9.57142857142857" style="35" customWidth="1"/>
    <col min="6175" max="6175" width="5.14285714285714" style="35" customWidth="1"/>
    <col min="6176" max="6180" width="9" style="35" hidden="1" customWidth="1"/>
    <col min="6181" max="6181" width="4.71428571428571" style="35" customWidth="1"/>
    <col min="6182" max="6182" width="4.14285714285714" style="35" customWidth="1"/>
    <col min="6183" max="6183" width="4.42857142857143" style="35" customWidth="1"/>
    <col min="6184" max="6184" width="4.57142857142857" style="35" customWidth="1"/>
    <col min="6185" max="6185" width="4.28571428571429" style="35" customWidth="1"/>
    <col min="6186" max="6186" width="4.57142857142857" style="35" customWidth="1"/>
    <col min="6187" max="6187" width="4.71428571428571" style="35" customWidth="1"/>
    <col min="6188" max="6188" width="18.2857142857143" style="35" customWidth="1"/>
    <col min="6189" max="6189" width="6" style="35" customWidth="1"/>
    <col min="6190" max="6190" width="5" style="35" customWidth="1"/>
    <col min="6191" max="6191" width="9" style="35" customWidth="1"/>
    <col min="6192" max="6192" width="9.85714285714286" style="35" customWidth="1"/>
    <col min="6193" max="6193" width="9.71428571428571" style="35" customWidth="1"/>
    <col min="6194" max="6200" width="6" style="35" customWidth="1"/>
    <col min="6201" max="6428" width="9.14285714285714" style="35"/>
    <col min="6429" max="6429" width="7.14285714285714" style="35" customWidth="1"/>
    <col min="6430" max="6430" width="9.57142857142857" style="35" customWidth="1"/>
    <col min="6431" max="6431" width="5.14285714285714" style="35" customWidth="1"/>
    <col min="6432" max="6436" width="9" style="35" hidden="1" customWidth="1"/>
    <col min="6437" max="6437" width="4.71428571428571" style="35" customWidth="1"/>
    <col min="6438" max="6438" width="4.14285714285714" style="35" customWidth="1"/>
    <col min="6439" max="6439" width="4.42857142857143" style="35" customWidth="1"/>
    <col min="6440" max="6440" width="4.57142857142857" style="35" customWidth="1"/>
    <col min="6441" max="6441" width="4.28571428571429" style="35" customWidth="1"/>
    <col min="6442" max="6442" width="4.57142857142857" style="35" customWidth="1"/>
    <col min="6443" max="6443" width="4.71428571428571" style="35" customWidth="1"/>
    <col min="6444" max="6444" width="18.2857142857143" style="35" customWidth="1"/>
    <col min="6445" max="6445" width="6" style="35" customWidth="1"/>
    <col min="6446" max="6446" width="5" style="35" customWidth="1"/>
    <col min="6447" max="6447" width="9" style="35" customWidth="1"/>
    <col min="6448" max="6448" width="9.85714285714286" style="35" customWidth="1"/>
    <col min="6449" max="6449" width="9.71428571428571" style="35" customWidth="1"/>
    <col min="6450" max="6456" width="6" style="35" customWidth="1"/>
    <col min="6457" max="6684" width="9.14285714285714" style="35"/>
    <col min="6685" max="6685" width="7.14285714285714" style="35" customWidth="1"/>
    <col min="6686" max="6686" width="9.57142857142857" style="35" customWidth="1"/>
    <col min="6687" max="6687" width="5.14285714285714" style="35" customWidth="1"/>
    <col min="6688" max="6692" width="9" style="35" hidden="1" customWidth="1"/>
    <col min="6693" max="6693" width="4.71428571428571" style="35" customWidth="1"/>
    <col min="6694" max="6694" width="4.14285714285714" style="35" customWidth="1"/>
    <col min="6695" max="6695" width="4.42857142857143" style="35" customWidth="1"/>
    <col min="6696" max="6696" width="4.57142857142857" style="35" customWidth="1"/>
    <col min="6697" max="6697" width="4.28571428571429" style="35" customWidth="1"/>
    <col min="6698" max="6698" width="4.57142857142857" style="35" customWidth="1"/>
    <col min="6699" max="6699" width="4.71428571428571" style="35" customWidth="1"/>
    <col min="6700" max="6700" width="18.2857142857143" style="35" customWidth="1"/>
    <col min="6701" max="6701" width="6" style="35" customWidth="1"/>
    <col min="6702" max="6702" width="5" style="35" customWidth="1"/>
    <col min="6703" max="6703" width="9" style="35" customWidth="1"/>
    <col min="6704" max="6704" width="9.85714285714286" style="35" customWidth="1"/>
    <col min="6705" max="6705" width="9.71428571428571" style="35" customWidth="1"/>
    <col min="6706" max="6712" width="6" style="35" customWidth="1"/>
    <col min="6713" max="6940" width="9.14285714285714" style="35"/>
    <col min="6941" max="6941" width="7.14285714285714" style="35" customWidth="1"/>
    <col min="6942" max="6942" width="9.57142857142857" style="35" customWidth="1"/>
    <col min="6943" max="6943" width="5.14285714285714" style="35" customWidth="1"/>
    <col min="6944" max="6948" width="9" style="35" hidden="1" customWidth="1"/>
    <col min="6949" max="6949" width="4.71428571428571" style="35" customWidth="1"/>
    <col min="6950" max="6950" width="4.14285714285714" style="35" customWidth="1"/>
    <col min="6951" max="6951" width="4.42857142857143" style="35" customWidth="1"/>
    <col min="6952" max="6952" width="4.57142857142857" style="35" customWidth="1"/>
    <col min="6953" max="6953" width="4.28571428571429" style="35" customWidth="1"/>
    <col min="6954" max="6954" width="4.57142857142857" style="35" customWidth="1"/>
    <col min="6955" max="6955" width="4.71428571428571" style="35" customWidth="1"/>
    <col min="6956" max="6956" width="18.2857142857143" style="35" customWidth="1"/>
    <col min="6957" max="6957" width="6" style="35" customWidth="1"/>
    <col min="6958" max="6958" width="5" style="35" customWidth="1"/>
    <col min="6959" max="6959" width="9" style="35" customWidth="1"/>
    <col min="6960" max="6960" width="9.85714285714286" style="35" customWidth="1"/>
    <col min="6961" max="6961" width="9.71428571428571" style="35" customWidth="1"/>
    <col min="6962" max="6968" width="6" style="35" customWidth="1"/>
    <col min="6969" max="7196" width="9.14285714285714" style="35"/>
    <col min="7197" max="7197" width="7.14285714285714" style="35" customWidth="1"/>
    <col min="7198" max="7198" width="9.57142857142857" style="35" customWidth="1"/>
    <col min="7199" max="7199" width="5.14285714285714" style="35" customWidth="1"/>
    <col min="7200" max="7204" width="9" style="35" hidden="1" customWidth="1"/>
    <col min="7205" max="7205" width="4.71428571428571" style="35" customWidth="1"/>
    <col min="7206" max="7206" width="4.14285714285714" style="35" customWidth="1"/>
    <col min="7207" max="7207" width="4.42857142857143" style="35" customWidth="1"/>
    <col min="7208" max="7208" width="4.57142857142857" style="35" customWidth="1"/>
    <col min="7209" max="7209" width="4.28571428571429" style="35" customWidth="1"/>
    <col min="7210" max="7210" width="4.57142857142857" style="35" customWidth="1"/>
    <col min="7211" max="7211" width="4.71428571428571" style="35" customWidth="1"/>
    <col min="7212" max="7212" width="18.2857142857143" style="35" customWidth="1"/>
    <col min="7213" max="7213" width="6" style="35" customWidth="1"/>
    <col min="7214" max="7214" width="5" style="35" customWidth="1"/>
    <col min="7215" max="7215" width="9" style="35" customWidth="1"/>
    <col min="7216" max="7216" width="9.85714285714286" style="35" customWidth="1"/>
    <col min="7217" max="7217" width="9.71428571428571" style="35" customWidth="1"/>
    <col min="7218" max="7224" width="6" style="35" customWidth="1"/>
    <col min="7225" max="7452" width="9.14285714285714" style="35"/>
    <col min="7453" max="7453" width="7.14285714285714" style="35" customWidth="1"/>
    <col min="7454" max="7454" width="9.57142857142857" style="35" customWidth="1"/>
    <col min="7455" max="7455" width="5.14285714285714" style="35" customWidth="1"/>
    <col min="7456" max="7460" width="9" style="35" hidden="1" customWidth="1"/>
    <col min="7461" max="7461" width="4.71428571428571" style="35" customWidth="1"/>
    <col min="7462" max="7462" width="4.14285714285714" style="35" customWidth="1"/>
    <col min="7463" max="7463" width="4.42857142857143" style="35" customWidth="1"/>
    <col min="7464" max="7464" width="4.57142857142857" style="35" customWidth="1"/>
    <col min="7465" max="7465" width="4.28571428571429" style="35" customWidth="1"/>
    <col min="7466" max="7466" width="4.57142857142857" style="35" customWidth="1"/>
    <col min="7467" max="7467" width="4.71428571428571" style="35" customWidth="1"/>
    <col min="7468" max="7468" width="18.2857142857143" style="35" customWidth="1"/>
    <col min="7469" max="7469" width="6" style="35" customWidth="1"/>
    <col min="7470" max="7470" width="5" style="35" customWidth="1"/>
    <col min="7471" max="7471" width="9" style="35" customWidth="1"/>
    <col min="7472" max="7472" width="9.85714285714286" style="35" customWidth="1"/>
    <col min="7473" max="7473" width="9.71428571428571" style="35" customWidth="1"/>
    <col min="7474" max="7480" width="6" style="35" customWidth="1"/>
    <col min="7481" max="7708" width="9.14285714285714" style="35"/>
    <col min="7709" max="7709" width="7.14285714285714" style="35" customWidth="1"/>
    <col min="7710" max="7710" width="9.57142857142857" style="35" customWidth="1"/>
    <col min="7711" max="7711" width="5.14285714285714" style="35" customWidth="1"/>
    <col min="7712" max="7716" width="9" style="35" hidden="1" customWidth="1"/>
    <col min="7717" max="7717" width="4.71428571428571" style="35" customWidth="1"/>
    <col min="7718" max="7718" width="4.14285714285714" style="35" customWidth="1"/>
    <col min="7719" max="7719" width="4.42857142857143" style="35" customWidth="1"/>
    <col min="7720" max="7720" width="4.57142857142857" style="35" customWidth="1"/>
    <col min="7721" max="7721" width="4.28571428571429" style="35" customWidth="1"/>
    <col min="7722" max="7722" width="4.57142857142857" style="35" customWidth="1"/>
    <col min="7723" max="7723" width="4.71428571428571" style="35" customWidth="1"/>
    <col min="7724" max="7724" width="18.2857142857143" style="35" customWidth="1"/>
    <col min="7725" max="7725" width="6" style="35" customWidth="1"/>
    <col min="7726" max="7726" width="5" style="35" customWidth="1"/>
    <col min="7727" max="7727" width="9" style="35" customWidth="1"/>
    <col min="7728" max="7728" width="9.85714285714286" style="35" customWidth="1"/>
    <col min="7729" max="7729" width="9.71428571428571" style="35" customWidth="1"/>
    <col min="7730" max="7736" width="6" style="35" customWidth="1"/>
    <col min="7737" max="7964" width="9.14285714285714" style="35"/>
    <col min="7965" max="7965" width="7.14285714285714" style="35" customWidth="1"/>
    <col min="7966" max="7966" width="9.57142857142857" style="35" customWidth="1"/>
    <col min="7967" max="7967" width="5.14285714285714" style="35" customWidth="1"/>
    <col min="7968" max="7972" width="9" style="35" hidden="1" customWidth="1"/>
    <col min="7973" max="7973" width="4.71428571428571" style="35" customWidth="1"/>
    <col min="7974" max="7974" width="4.14285714285714" style="35" customWidth="1"/>
    <col min="7975" max="7975" width="4.42857142857143" style="35" customWidth="1"/>
    <col min="7976" max="7976" width="4.57142857142857" style="35" customWidth="1"/>
    <col min="7977" max="7977" width="4.28571428571429" style="35" customWidth="1"/>
    <col min="7978" max="7978" width="4.57142857142857" style="35" customWidth="1"/>
    <col min="7979" max="7979" width="4.71428571428571" style="35" customWidth="1"/>
    <col min="7980" max="7980" width="18.2857142857143" style="35" customWidth="1"/>
    <col min="7981" max="7981" width="6" style="35" customWidth="1"/>
    <col min="7982" max="7982" width="5" style="35" customWidth="1"/>
    <col min="7983" max="7983" width="9" style="35" customWidth="1"/>
    <col min="7984" max="7984" width="9.85714285714286" style="35" customWidth="1"/>
    <col min="7985" max="7985" width="9.71428571428571" style="35" customWidth="1"/>
    <col min="7986" max="7992" width="6" style="35" customWidth="1"/>
    <col min="7993" max="8220" width="9.14285714285714" style="35"/>
    <col min="8221" max="8221" width="7.14285714285714" style="35" customWidth="1"/>
    <col min="8222" max="8222" width="9.57142857142857" style="35" customWidth="1"/>
    <col min="8223" max="8223" width="5.14285714285714" style="35" customWidth="1"/>
    <col min="8224" max="8228" width="9" style="35" hidden="1" customWidth="1"/>
    <col min="8229" max="8229" width="4.71428571428571" style="35" customWidth="1"/>
    <col min="8230" max="8230" width="4.14285714285714" style="35" customWidth="1"/>
    <col min="8231" max="8231" width="4.42857142857143" style="35" customWidth="1"/>
    <col min="8232" max="8232" width="4.57142857142857" style="35" customWidth="1"/>
    <col min="8233" max="8233" width="4.28571428571429" style="35" customWidth="1"/>
    <col min="8234" max="8234" width="4.57142857142857" style="35" customWidth="1"/>
    <col min="8235" max="8235" width="4.71428571428571" style="35" customWidth="1"/>
    <col min="8236" max="8236" width="18.2857142857143" style="35" customWidth="1"/>
    <col min="8237" max="8237" width="6" style="35" customWidth="1"/>
    <col min="8238" max="8238" width="5" style="35" customWidth="1"/>
    <col min="8239" max="8239" width="9" style="35" customWidth="1"/>
    <col min="8240" max="8240" width="9.85714285714286" style="35" customWidth="1"/>
    <col min="8241" max="8241" width="9.71428571428571" style="35" customWidth="1"/>
    <col min="8242" max="8248" width="6" style="35" customWidth="1"/>
    <col min="8249" max="8476" width="9.14285714285714" style="35"/>
    <col min="8477" max="8477" width="7.14285714285714" style="35" customWidth="1"/>
    <col min="8478" max="8478" width="9.57142857142857" style="35" customWidth="1"/>
    <col min="8479" max="8479" width="5.14285714285714" style="35" customWidth="1"/>
    <col min="8480" max="8484" width="9" style="35" hidden="1" customWidth="1"/>
    <col min="8485" max="8485" width="4.71428571428571" style="35" customWidth="1"/>
    <col min="8486" max="8486" width="4.14285714285714" style="35" customWidth="1"/>
    <col min="8487" max="8487" width="4.42857142857143" style="35" customWidth="1"/>
    <col min="8488" max="8488" width="4.57142857142857" style="35" customWidth="1"/>
    <col min="8489" max="8489" width="4.28571428571429" style="35" customWidth="1"/>
    <col min="8490" max="8490" width="4.57142857142857" style="35" customWidth="1"/>
    <col min="8491" max="8491" width="4.71428571428571" style="35" customWidth="1"/>
    <col min="8492" max="8492" width="18.2857142857143" style="35" customWidth="1"/>
    <col min="8493" max="8493" width="6" style="35" customWidth="1"/>
    <col min="8494" max="8494" width="5" style="35" customWidth="1"/>
    <col min="8495" max="8495" width="9" style="35" customWidth="1"/>
    <col min="8496" max="8496" width="9.85714285714286" style="35" customWidth="1"/>
    <col min="8497" max="8497" width="9.71428571428571" style="35" customWidth="1"/>
    <col min="8498" max="8504" width="6" style="35" customWidth="1"/>
    <col min="8505" max="8732" width="9.14285714285714" style="35"/>
    <col min="8733" max="8733" width="7.14285714285714" style="35" customWidth="1"/>
    <col min="8734" max="8734" width="9.57142857142857" style="35" customWidth="1"/>
    <col min="8735" max="8735" width="5.14285714285714" style="35" customWidth="1"/>
    <col min="8736" max="8740" width="9" style="35" hidden="1" customWidth="1"/>
    <col min="8741" max="8741" width="4.71428571428571" style="35" customWidth="1"/>
    <col min="8742" max="8742" width="4.14285714285714" style="35" customWidth="1"/>
    <col min="8743" max="8743" width="4.42857142857143" style="35" customWidth="1"/>
    <col min="8744" max="8744" width="4.57142857142857" style="35" customWidth="1"/>
    <col min="8745" max="8745" width="4.28571428571429" style="35" customWidth="1"/>
    <col min="8746" max="8746" width="4.57142857142857" style="35" customWidth="1"/>
    <col min="8747" max="8747" width="4.71428571428571" style="35" customWidth="1"/>
    <col min="8748" max="8748" width="18.2857142857143" style="35" customWidth="1"/>
    <col min="8749" max="8749" width="6" style="35" customWidth="1"/>
    <col min="8750" max="8750" width="5" style="35" customWidth="1"/>
    <col min="8751" max="8751" width="9" style="35" customWidth="1"/>
    <col min="8752" max="8752" width="9.85714285714286" style="35" customWidth="1"/>
    <col min="8753" max="8753" width="9.71428571428571" style="35" customWidth="1"/>
    <col min="8754" max="8760" width="6" style="35" customWidth="1"/>
    <col min="8761" max="8988" width="9.14285714285714" style="35"/>
    <col min="8989" max="8989" width="7.14285714285714" style="35" customWidth="1"/>
    <col min="8990" max="8990" width="9.57142857142857" style="35" customWidth="1"/>
    <col min="8991" max="8991" width="5.14285714285714" style="35" customWidth="1"/>
    <col min="8992" max="8996" width="9" style="35" hidden="1" customWidth="1"/>
    <col min="8997" max="8997" width="4.71428571428571" style="35" customWidth="1"/>
    <col min="8998" max="8998" width="4.14285714285714" style="35" customWidth="1"/>
    <col min="8999" max="8999" width="4.42857142857143" style="35" customWidth="1"/>
    <col min="9000" max="9000" width="4.57142857142857" style="35" customWidth="1"/>
    <col min="9001" max="9001" width="4.28571428571429" style="35" customWidth="1"/>
    <col min="9002" max="9002" width="4.57142857142857" style="35" customWidth="1"/>
    <col min="9003" max="9003" width="4.71428571428571" style="35" customWidth="1"/>
    <col min="9004" max="9004" width="18.2857142857143" style="35" customWidth="1"/>
    <col min="9005" max="9005" width="6" style="35" customWidth="1"/>
    <col min="9006" max="9006" width="5" style="35" customWidth="1"/>
    <col min="9007" max="9007" width="9" style="35" customWidth="1"/>
    <col min="9008" max="9008" width="9.85714285714286" style="35" customWidth="1"/>
    <col min="9009" max="9009" width="9.71428571428571" style="35" customWidth="1"/>
    <col min="9010" max="9016" width="6" style="35" customWidth="1"/>
    <col min="9017" max="9244" width="9.14285714285714" style="35"/>
    <col min="9245" max="9245" width="7.14285714285714" style="35" customWidth="1"/>
    <col min="9246" max="9246" width="9.57142857142857" style="35" customWidth="1"/>
    <col min="9247" max="9247" width="5.14285714285714" style="35" customWidth="1"/>
    <col min="9248" max="9252" width="9" style="35" hidden="1" customWidth="1"/>
    <col min="9253" max="9253" width="4.71428571428571" style="35" customWidth="1"/>
    <col min="9254" max="9254" width="4.14285714285714" style="35" customWidth="1"/>
    <col min="9255" max="9255" width="4.42857142857143" style="35" customWidth="1"/>
    <col min="9256" max="9256" width="4.57142857142857" style="35" customWidth="1"/>
    <col min="9257" max="9257" width="4.28571428571429" style="35" customWidth="1"/>
    <col min="9258" max="9258" width="4.57142857142857" style="35" customWidth="1"/>
    <col min="9259" max="9259" width="4.71428571428571" style="35" customWidth="1"/>
    <col min="9260" max="9260" width="18.2857142857143" style="35" customWidth="1"/>
    <col min="9261" max="9261" width="6" style="35" customWidth="1"/>
    <col min="9262" max="9262" width="5" style="35" customWidth="1"/>
    <col min="9263" max="9263" width="9" style="35" customWidth="1"/>
    <col min="9264" max="9264" width="9.85714285714286" style="35" customWidth="1"/>
    <col min="9265" max="9265" width="9.71428571428571" style="35" customWidth="1"/>
    <col min="9266" max="9272" width="6" style="35" customWidth="1"/>
    <col min="9273" max="9500" width="9.14285714285714" style="35"/>
    <col min="9501" max="9501" width="7.14285714285714" style="35" customWidth="1"/>
    <col min="9502" max="9502" width="9.57142857142857" style="35" customWidth="1"/>
    <col min="9503" max="9503" width="5.14285714285714" style="35" customWidth="1"/>
    <col min="9504" max="9508" width="9" style="35" hidden="1" customWidth="1"/>
    <col min="9509" max="9509" width="4.71428571428571" style="35" customWidth="1"/>
    <col min="9510" max="9510" width="4.14285714285714" style="35" customWidth="1"/>
    <col min="9511" max="9511" width="4.42857142857143" style="35" customWidth="1"/>
    <col min="9512" max="9512" width="4.57142857142857" style="35" customWidth="1"/>
    <col min="9513" max="9513" width="4.28571428571429" style="35" customWidth="1"/>
    <col min="9514" max="9514" width="4.57142857142857" style="35" customWidth="1"/>
    <col min="9515" max="9515" width="4.71428571428571" style="35" customWidth="1"/>
    <col min="9516" max="9516" width="18.2857142857143" style="35" customWidth="1"/>
    <col min="9517" max="9517" width="6" style="35" customWidth="1"/>
    <col min="9518" max="9518" width="5" style="35" customWidth="1"/>
    <col min="9519" max="9519" width="9" style="35" customWidth="1"/>
    <col min="9520" max="9520" width="9.85714285714286" style="35" customWidth="1"/>
    <col min="9521" max="9521" width="9.71428571428571" style="35" customWidth="1"/>
    <col min="9522" max="9528" width="6" style="35" customWidth="1"/>
    <col min="9529" max="9756" width="9.14285714285714" style="35"/>
    <col min="9757" max="9757" width="7.14285714285714" style="35" customWidth="1"/>
    <col min="9758" max="9758" width="9.57142857142857" style="35" customWidth="1"/>
    <col min="9759" max="9759" width="5.14285714285714" style="35" customWidth="1"/>
    <col min="9760" max="9764" width="9" style="35" hidden="1" customWidth="1"/>
    <col min="9765" max="9765" width="4.71428571428571" style="35" customWidth="1"/>
    <col min="9766" max="9766" width="4.14285714285714" style="35" customWidth="1"/>
    <col min="9767" max="9767" width="4.42857142857143" style="35" customWidth="1"/>
    <col min="9768" max="9768" width="4.57142857142857" style="35" customWidth="1"/>
    <col min="9769" max="9769" width="4.28571428571429" style="35" customWidth="1"/>
    <col min="9770" max="9770" width="4.57142857142857" style="35" customWidth="1"/>
    <col min="9771" max="9771" width="4.71428571428571" style="35" customWidth="1"/>
    <col min="9772" max="9772" width="18.2857142857143" style="35" customWidth="1"/>
    <col min="9773" max="9773" width="6" style="35" customWidth="1"/>
    <col min="9774" max="9774" width="5" style="35" customWidth="1"/>
    <col min="9775" max="9775" width="9" style="35" customWidth="1"/>
    <col min="9776" max="9776" width="9.85714285714286" style="35" customWidth="1"/>
    <col min="9777" max="9777" width="9.71428571428571" style="35" customWidth="1"/>
    <col min="9778" max="9784" width="6" style="35" customWidth="1"/>
    <col min="9785" max="10012" width="9.14285714285714" style="35"/>
    <col min="10013" max="10013" width="7.14285714285714" style="35" customWidth="1"/>
    <col min="10014" max="10014" width="9.57142857142857" style="35" customWidth="1"/>
    <col min="10015" max="10015" width="5.14285714285714" style="35" customWidth="1"/>
    <col min="10016" max="10020" width="9" style="35" hidden="1" customWidth="1"/>
    <col min="10021" max="10021" width="4.71428571428571" style="35" customWidth="1"/>
    <col min="10022" max="10022" width="4.14285714285714" style="35" customWidth="1"/>
    <col min="10023" max="10023" width="4.42857142857143" style="35" customWidth="1"/>
    <col min="10024" max="10024" width="4.57142857142857" style="35" customWidth="1"/>
    <col min="10025" max="10025" width="4.28571428571429" style="35" customWidth="1"/>
    <col min="10026" max="10026" width="4.57142857142857" style="35" customWidth="1"/>
    <col min="10027" max="10027" width="4.71428571428571" style="35" customWidth="1"/>
    <col min="10028" max="10028" width="18.2857142857143" style="35" customWidth="1"/>
    <col min="10029" max="10029" width="6" style="35" customWidth="1"/>
    <col min="10030" max="10030" width="5" style="35" customWidth="1"/>
    <col min="10031" max="10031" width="9" style="35" customWidth="1"/>
    <col min="10032" max="10032" width="9.85714285714286" style="35" customWidth="1"/>
    <col min="10033" max="10033" width="9.71428571428571" style="35" customWidth="1"/>
    <col min="10034" max="10040" width="6" style="35" customWidth="1"/>
    <col min="10041" max="10268" width="9.14285714285714" style="35"/>
    <col min="10269" max="10269" width="7.14285714285714" style="35" customWidth="1"/>
    <col min="10270" max="10270" width="9.57142857142857" style="35" customWidth="1"/>
    <col min="10271" max="10271" width="5.14285714285714" style="35" customWidth="1"/>
    <col min="10272" max="10276" width="9" style="35" hidden="1" customWidth="1"/>
    <col min="10277" max="10277" width="4.71428571428571" style="35" customWidth="1"/>
    <col min="10278" max="10278" width="4.14285714285714" style="35" customWidth="1"/>
    <col min="10279" max="10279" width="4.42857142857143" style="35" customWidth="1"/>
    <col min="10280" max="10280" width="4.57142857142857" style="35" customWidth="1"/>
    <col min="10281" max="10281" width="4.28571428571429" style="35" customWidth="1"/>
    <col min="10282" max="10282" width="4.57142857142857" style="35" customWidth="1"/>
    <col min="10283" max="10283" width="4.71428571428571" style="35" customWidth="1"/>
    <col min="10284" max="10284" width="18.2857142857143" style="35" customWidth="1"/>
    <col min="10285" max="10285" width="6" style="35" customWidth="1"/>
    <col min="10286" max="10286" width="5" style="35" customWidth="1"/>
    <col min="10287" max="10287" width="9" style="35" customWidth="1"/>
    <col min="10288" max="10288" width="9.85714285714286" style="35" customWidth="1"/>
    <col min="10289" max="10289" width="9.71428571428571" style="35" customWidth="1"/>
    <col min="10290" max="10296" width="6" style="35" customWidth="1"/>
    <col min="10297" max="10524" width="9.14285714285714" style="35"/>
    <col min="10525" max="10525" width="7.14285714285714" style="35" customWidth="1"/>
    <col min="10526" max="10526" width="9.57142857142857" style="35" customWidth="1"/>
    <col min="10527" max="10527" width="5.14285714285714" style="35" customWidth="1"/>
    <col min="10528" max="10532" width="9" style="35" hidden="1" customWidth="1"/>
    <col min="10533" max="10533" width="4.71428571428571" style="35" customWidth="1"/>
    <col min="10534" max="10534" width="4.14285714285714" style="35" customWidth="1"/>
    <col min="10535" max="10535" width="4.42857142857143" style="35" customWidth="1"/>
    <col min="10536" max="10536" width="4.57142857142857" style="35" customWidth="1"/>
    <col min="10537" max="10537" width="4.28571428571429" style="35" customWidth="1"/>
    <col min="10538" max="10538" width="4.57142857142857" style="35" customWidth="1"/>
    <col min="10539" max="10539" width="4.71428571428571" style="35" customWidth="1"/>
    <col min="10540" max="10540" width="18.2857142857143" style="35" customWidth="1"/>
    <col min="10541" max="10541" width="6" style="35" customWidth="1"/>
    <col min="10542" max="10542" width="5" style="35" customWidth="1"/>
    <col min="10543" max="10543" width="9" style="35" customWidth="1"/>
    <col min="10544" max="10544" width="9.85714285714286" style="35" customWidth="1"/>
    <col min="10545" max="10545" width="9.71428571428571" style="35" customWidth="1"/>
    <col min="10546" max="10552" width="6" style="35" customWidth="1"/>
    <col min="10553" max="10780" width="9.14285714285714" style="35"/>
    <col min="10781" max="10781" width="7.14285714285714" style="35" customWidth="1"/>
    <col min="10782" max="10782" width="9.57142857142857" style="35" customWidth="1"/>
    <col min="10783" max="10783" width="5.14285714285714" style="35" customWidth="1"/>
    <col min="10784" max="10788" width="9" style="35" hidden="1" customWidth="1"/>
    <col min="10789" max="10789" width="4.71428571428571" style="35" customWidth="1"/>
    <col min="10790" max="10790" width="4.14285714285714" style="35" customWidth="1"/>
    <col min="10791" max="10791" width="4.42857142857143" style="35" customWidth="1"/>
    <col min="10792" max="10792" width="4.57142857142857" style="35" customWidth="1"/>
    <col min="10793" max="10793" width="4.28571428571429" style="35" customWidth="1"/>
    <col min="10794" max="10794" width="4.57142857142857" style="35" customWidth="1"/>
    <col min="10795" max="10795" width="4.71428571428571" style="35" customWidth="1"/>
    <col min="10796" max="10796" width="18.2857142857143" style="35" customWidth="1"/>
    <col min="10797" max="10797" width="6" style="35" customWidth="1"/>
    <col min="10798" max="10798" width="5" style="35" customWidth="1"/>
    <col min="10799" max="10799" width="9" style="35" customWidth="1"/>
    <col min="10800" max="10800" width="9.85714285714286" style="35" customWidth="1"/>
    <col min="10801" max="10801" width="9.71428571428571" style="35" customWidth="1"/>
    <col min="10802" max="10808" width="6" style="35" customWidth="1"/>
    <col min="10809" max="11036" width="9.14285714285714" style="35"/>
    <col min="11037" max="11037" width="7.14285714285714" style="35" customWidth="1"/>
    <col min="11038" max="11038" width="9.57142857142857" style="35" customWidth="1"/>
    <col min="11039" max="11039" width="5.14285714285714" style="35" customWidth="1"/>
    <col min="11040" max="11044" width="9" style="35" hidden="1" customWidth="1"/>
    <col min="11045" max="11045" width="4.71428571428571" style="35" customWidth="1"/>
    <col min="11046" max="11046" width="4.14285714285714" style="35" customWidth="1"/>
    <col min="11047" max="11047" width="4.42857142857143" style="35" customWidth="1"/>
    <col min="11048" max="11048" width="4.57142857142857" style="35" customWidth="1"/>
    <col min="11049" max="11049" width="4.28571428571429" style="35" customWidth="1"/>
    <col min="11050" max="11050" width="4.57142857142857" style="35" customWidth="1"/>
    <col min="11051" max="11051" width="4.71428571428571" style="35" customWidth="1"/>
    <col min="11052" max="11052" width="18.2857142857143" style="35" customWidth="1"/>
    <col min="11053" max="11053" width="6" style="35" customWidth="1"/>
    <col min="11054" max="11054" width="5" style="35" customWidth="1"/>
    <col min="11055" max="11055" width="9" style="35" customWidth="1"/>
    <col min="11056" max="11056" width="9.85714285714286" style="35" customWidth="1"/>
    <col min="11057" max="11057" width="9.71428571428571" style="35" customWidth="1"/>
    <col min="11058" max="11064" width="6" style="35" customWidth="1"/>
    <col min="11065" max="11292" width="9.14285714285714" style="35"/>
    <col min="11293" max="11293" width="7.14285714285714" style="35" customWidth="1"/>
    <col min="11294" max="11294" width="9.57142857142857" style="35" customWidth="1"/>
    <col min="11295" max="11295" width="5.14285714285714" style="35" customWidth="1"/>
    <col min="11296" max="11300" width="9" style="35" hidden="1" customWidth="1"/>
    <col min="11301" max="11301" width="4.71428571428571" style="35" customWidth="1"/>
    <col min="11302" max="11302" width="4.14285714285714" style="35" customWidth="1"/>
    <col min="11303" max="11303" width="4.42857142857143" style="35" customWidth="1"/>
    <col min="11304" max="11304" width="4.57142857142857" style="35" customWidth="1"/>
    <col min="11305" max="11305" width="4.28571428571429" style="35" customWidth="1"/>
    <col min="11306" max="11306" width="4.57142857142857" style="35" customWidth="1"/>
    <col min="11307" max="11307" width="4.71428571428571" style="35" customWidth="1"/>
    <col min="11308" max="11308" width="18.2857142857143" style="35" customWidth="1"/>
    <col min="11309" max="11309" width="6" style="35" customWidth="1"/>
    <col min="11310" max="11310" width="5" style="35" customWidth="1"/>
    <col min="11311" max="11311" width="9" style="35" customWidth="1"/>
    <col min="11312" max="11312" width="9.85714285714286" style="35" customWidth="1"/>
    <col min="11313" max="11313" width="9.71428571428571" style="35" customWidth="1"/>
    <col min="11314" max="11320" width="6" style="35" customWidth="1"/>
    <col min="11321" max="11548" width="9.14285714285714" style="35"/>
    <col min="11549" max="11549" width="7.14285714285714" style="35" customWidth="1"/>
    <col min="11550" max="11550" width="9.57142857142857" style="35" customWidth="1"/>
    <col min="11551" max="11551" width="5.14285714285714" style="35" customWidth="1"/>
    <col min="11552" max="11556" width="9" style="35" hidden="1" customWidth="1"/>
    <col min="11557" max="11557" width="4.71428571428571" style="35" customWidth="1"/>
    <col min="11558" max="11558" width="4.14285714285714" style="35" customWidth="1"/>
    <col min="11559" max="11559" width="4.42857142857143" style="35" customWidth="1"/>
    <col min="11560" max="11560" width="4.57142857142857" style="35" customWidth="1"/>
    <col min="11561" max="11561" width="4.28571428571429" style="35" customWidth="1"/>
    <col min="11562" max="11562" width="4.57142857142857" style="35" customWidth="1"/>
    <col min="11563" max="11563" width="4.71428571428571" style="35" customWidth="1"/>
    <col min="11564" max="11564" width="18.2857142857143" style="35" customWidth="1"/>
    <col min="11565" max="11565" width="6" style="35" customWidth="1"/>
    <col min="11566" max="11566" width="5" style="35" customWidth="1"/>
    <col min="11567" max="11567" width="9" style="35" customWidth="1"/>
    <col min="11568" max="11568" width="9.85714285714286" style="35" customWidth="1"/>
    <col min="11569" max="11569" width="9.71428571428571" style="35" customWidth="1"/>
    <col min="11570" max="11576" width="6" style="35" customWidth="1"/>
    <col min="11577" max="11804" width="9.14285714285714" style="35"/>
    <col min="11805" max="11805" width="7.14285714285714" style="35" customWidth="1"/>
    <col min="11806" max="11806" width="9.57142857142857" style="35" customWidth="1"/>
    <col min="11807" max="11807" width="5.14285714285714" style="35" customWidth="1"/>
    <col min="11808" max="11812" width="9" style="35" hidden="1" customWidth="1"/>
    <col min="11813" max="11813" width="4.71428571428571" style="35" customWidth="1"/>
    <col min="11814" max="11814" width="4.14285714285714" style="35" customWidth="1"/>
    <col min="11815" max="11815" width="4.42857142857143" style="35" customWidth="1"/>
    <col min="11816" max="11816" width="4.57142857142857" style="35" customWidth="1"/>
    <col min="11817" max="11817" width="4.28571428571429" style="35" customWidth="1"/>
    <col min="11818" max="11818" width="4.57142857142857" style="35" customWidth="1"/>
    <col min="11819" max="11819" width="4.71428571428571" style="35" customWidth="1"/>
    <col min="11820" max="11820" width="18.2857142857143" style="35" customWidth="1"/>
    <col min="11821" max="11821" width="6" style="35" customWidth="1"/>
    <col min="11822" max="11822" width="5" style="35" customWidth="1"/>
    <col min="11823" max="11823" width="9" style="35" customWidth="1"/>
    <col min="11824" max="11824" width="9.85714285714286" style="35" customWidth="1"/>
    <col min="11825" max="11825" width="9.71428571428571" style="35" customWidth="1"/>
    <col min="11826" max="11832" width="6" style="35" customWidth="1"/>
    <col min="11833" max="12060" width="9.14285714285714" style="35"/>
    <col min="12061" max="12061" width="7.14285714285714" style="35" customWidth="1"/>
    <col min="12062" max="12062" width="9.57142857142857" style="35" customWidth="1"/>
    <col min="12063" max="12063" width="5.14285714285714" style="35" customWidth="1"/>
    <col min="12064" max="12068" width="9" style="35" hidden="1" customWidth="1"/>
    <col min="12069" max="12069" width="4.71428571428571" style="35" customWidth="1"/>
    <col min="12070" max="12070" width="4.14285714285714" style="35" customWidth="1"/>
    <col min="12071" max="12071" width="4.42857142857143" style="35" customWidth="1"/>
    <col min="12072" max="12072" width="4.57142857142857" style="35" customWidth="1"/>
    <col min="12073" max="12073" width="4.28571428571429" style="35" customWidth="1"/>
    <col min="12074" max="12074" width="4.57142857142857" style="35" customWidth="1"/>
    <col min="12075" max="12075" width="4.71428571428571" style="35" customWidth="1"/>
    <col min="12076" max="12076" width="18.2857142857143" style="35" customWidth="1"/>
    <col min="12077" max="12077" width="6" style="35" customWidth="1"/>
    <col min="12078" max="12078" width="5" style="35" customWidth="1"/>
    <col min="12079" max="12079" width="9" style="35" customWidth="1"/>
    <col min="12080" max="12080" width="9.85714285714286" style="35" customWidth="1"/>
    <col min="12081" max="12081" width="9.71428571428571" style="35" customWidth="1"/>
    <col min="12082" max="12088" width="6" style="35" customWidth="1"/>
    <col min="12089" max="12316" width="9.14285714285714" style="35"/>
    <col min="12317" max="12317" width="7.14285714285714" style="35" customWidth="1"/>
    <col min="12318" max="12318" width="9.57142857142857" style="35" customWidth="1"/>
    <col min="12319" max="12319" width="5.14285714285714" style="35" customWidth="1"/>
    <col min="12320" max="12324" width="9" style="35" hidden="1" customWidth="1"/>
    <col min="12325" max="12325" width="4.71428571428571" style="35" customWidth="1"/>
    <col min="12326" max="12326" width="4.14285714285714" style="35" customWidth="1"/>
    <col min="12327" max="12327" width="4.42857142857143" style="35" customWidth="1"/>
    <col min="12328" max="12328" width="4.57142857142857" style="35" customWidth="1"/>
    <col min="12329" max="12329" width="4.28571428571429" style="35" customWidth="1"/>
    <col min="12330" max="12330" width="4.57142857142857" style="35" customWidth="1"/>
    <col min="12331" max="12331" width="4.71428571428571" style="35" customWidth="1"/>
    <col min="12332" max="12332" width="18.2857142857143" style="35" customWidth="1"/>
    <col min="12333" max="12333" width="6" style="35" customWidth="1"/>
    <col min="12334" max="12334" width="5" style="35" customWidth="1"/>
    <col min="12335" max="12335" width="9" style="35" customWidth="1"/>
    <col min="12336" max="12336" width="9.85714285714286" style="35" customWidth="1"/>
    <col min="12337" max="12337" width="9.71428571428571" style="35" customWidth="1"/>
    <col min="12338" max="12344" width="6" style="35" customWidth="1"/>
    <col min="12345" max="12572" width="9.14285714285714" style="35"/>
    <col min="12573" max="12573" width="7.14285714285714" style="35" customWidth="1"/>
    <col min="12574" max="12574" width="9.57142857142857" style="35" customWidth="1"/>
    <col min="12575" max="12575" width="5.14285714285714" style="35" customWidth="1"/>
    <col min="12576" max="12580" width="9" style="35" hidden="1" customWidth="1"/>
    <col min="12581" max="12581" width="4.71428571428571" style="35" customWidth="1"/>
    <col min="12582" max="12582" width="4.14285714285714" style="35" customWidth="1"/>
    <col min="12583" max="12583" width="4.42857142857143" style="35" customWidth="1"/>
    <col min="12584" max="12584" width="4.57142857142857" style="35" customWidth="1"/>
    <col min="12585" max="12585" width="4.28571428571429" style="35" customWidth="1"/>
    <col min="12586" max="12586" width="4.57142857142857" style="35" customWidth="1"/>
    <col min="12587" max="12587" width="4.71428571428571" style="35" customWidth="1"/>
    <col min="12588" max="12588" width="18.2857142857143" style="35" customWidth="1"/>
    <col min="12589" max="12589" width="6" style="35" customWidth="1"/>
    <col min="12590" max="12590" width="5" style="35" customWidth="1"/>
    <col min="12591" max="12591" width="9" style="35" customWidth="1"/>
    <col min="12592" max="12592" width="9.85714285714286" style="35" customWidth="1"/>
    <col min="12593" max="12593" width="9.71428571428571" style="35" customWidth="1"/>
    <col min="12594" max="12600" width="6" style="35" customWidth="1"/>
    <col min="12601" max="12828" width="9.14285714285714" style="35"/>
    <col min="12829" max="12829" width="7.14285714285714" style="35" customWidth="1"/>
    <col min="12830" max="12830" width="9.57142857142857" style="35" customWidth="1"/>
    <col min="12831" max="12831" width="5.14285714285714" style="35" customWidth="1"/>
    <col min="12832" max="12836" width="9" style="35" hidden="1" customWidth="1"/>
    <col min="12837" max="12837" width="4.71428571428571" style="35" customWidth="1"/>
    <col min="12838" max="12838" width="4.14285714285714" style="35" customWidth="1"/>
    <col min="12839" max="12839" width="4.42857142857143" style="35" customWidth="1"/>
    <col min="12840" max="12840" width="4.57142857142857" style="35" customWidth="1"/>
    <col min="12841" max="12841" width="4.28571428571429" style="35" customWidth="1"/>
    <col min="12842" max="12842" width="4.57142857142857" style="35" customWidth="1"/>
    <col min="12843" max="12843" width="4.71428571428571" style="35" customWidth="1"/>
    <col min="12844" max="12844" width="18.2857142857143" style="35" customWidth="1"/>
    <col min="12845" max="12845" width="6" style="35" customWidth="1"/>
    <col min="12846" max="12846" width="5" style="35" customWidth="1"/>
    <col min="12847" max="12847" width="9" style="35" customWidth="1"/>
    <col min="12848" max="12848" width="9.85714285714286" style="35" customWidth="1"/>
    <col min="12849" max="12849" width="9.71428571428571" style="35" customWidth="1"/>
    <col min="12850" max="12856" width="6" style="35" customWidth="1"/>
    <col min="12857" max="13084" width="9.14285714285714" style="35"/>
    <col min="13085" max="13085" width="7.14285714285714" style="35" customWidth="1"/>
    <col min="13086" max="13086" width="9.57142857142857" style="35" customWidth="1"/>
    <col min="13087" max="13087" width="5.14285714285714" style="35" customWidth="1"/>
    <col min="13088" max="13092" width="9" style="35" hidden="1" customWidth="1"/>
    <col min="13093" max="13093" width="4.71428571428571" style="35" customWidth="1"/>
    <col min="13094" max="13094" width="4.14285714285714" style="35" customWidth="1"/>
    <col min="13095" max="13095" width="4.42857142857143" style="35" customWidth="1"/>
    <col min="13096" max="13096" width="4.57142857142857" style="35" customWidth="1"/>
    <col min="13097" max="13097" width="4.28571428571429" style="35" customWidth="1"/>
    <col min="13098" max="13098" width="4.57142857142857" style="35" customWidth="1"/>
    <col min="13099" max="13099" width="4.71428571428571" style="35" customWidth="1"/>
    <col min="13100" max="13100" width="18.2857142857143" style="35" customWidth="1"/>
    <col min="13101" max="13101" width="6" style="35" customWidth="1"/>
    <col min="13102" max="13102" width="5" style="35" customWidth="1"/>
    <col min="13103" max="13103" width="9" style="35" customWidth="1"/>
    <col min="13104" max="13104" width="9.85714285714286" style="35" customWidth="1"/>
    <col min="13105" max="13105" width="9.71428571428571" style="35" customWidth="1"/>
    <col min="13106" max="13112" width="6" style="35" customWidth="1"/>
    <col min="13113" max="13340" width="9.14285714285714" style="35"/>
    <col min="13341" max="13341" width="7.14285714285714" style="35" customWidth="1"/>
    <col min="13342" max="13342" width="9.57142857142857" style="35" customWidth="1"/>
    <col min="13343" max="13343" width="5.14285714285714" style="35" customWidth="1"/>
    <col min="13344" max="13348" width="9" style="35" hidden="1" customWidth="1"/>
    <col min="13349" max="13349" width="4.71428571428571" style="35" customWidth="1"/>
    <col min="13350" max="13350" width="4.14285714285714" style="35" customWidth="1"/>
    <col min="13351" max="13351" width="4.42857142857143" style="35" customWidth="1"/>
    <col min="13352" max="13352" width="4.57142857142857" style="35" customWidth="1"/>
    <col min="13353" max="13353" width="4.28571428571429" style="35" customWidth="1"/>
    <col min="13354" max="13354" width="4.57142857142857" style="35" customWidth="1"/>
    <col min="13355" max="13355" width="4.71428571428571" style="35" customWidth="1"/>
    <col min="13356" max="13356" width="18.2857142857143" style="35" customWidth="1"/>
    <col min="13357" max="13357" width="6" style="35" customWidth="1"/>
    <col min="13358" max="13358" width="5" style="35" customWidth="1"/>
    <col min="13359" max="13359" width="9" style="35" customWidth="1"/>
    <col min="13360" max="13360" width="9.85714285714286" style="35" customWidth="1"/>
    <col min="13361" max="13361" width="9.71428571428571" style="35" customWidth="1"/>
    <col min="13362" max="13368" width="6" style="35" customWidth="1"/>
    <col min="13369" max="13596" width="9.14285714285714" style="35"/>
    <col min="13597" max="13597" width="7.14285714285714" style="35" customWidth="1"/>
    <col min="13598" max="13598" width="9.57142857142857" style="35" customWidth="1"/>
    <col min="13599" max="13599" width="5.14285714285714" style="35" customWidth="1"/>
    <col min="13600" max="13604" width="9" style="35" hidden="1" customWidth="1"/>
    <col min="13605" max="13605" width="4.71428571428571" style="35" customWidth="1"/>
    <col min="13606" max="13606" width="4.14285714285714" style="35" customWidth="1"/>
    <col min="13607" max="13607" width="4.42857142857143" style="35" customWidth="1"/>
    <col min="13608" max="13608" width="4.57142857142857" style="35" customWidth="1"/>
    <col min="13609" max="13609" width="4.28571428571429" style="35" customWidth="1"/>
    <col min="13610" max="13610" width="4.57142857142857" style="35" customWidth="1"/>
    <col min="13611" max="13611" width="4.71428571428571" style="35" customWidth="1"/>
    <col min="13612" max="13612" width="18.2857142857143" style="35" customWidth="1"/>
    <col min="13613" max="13613" width="6" style="35" customWidth="1"/>
    <col min="13614" max="13614" width="5" style="35" customWidth="1"/>
    <col min="13615" max="13615" width="9" style="35" customWidth="1"/>
    <col min="13616" max="13616" width="9.85714285714286" style="35" customWidth="1"/>
    <col min="13617" max="13617" width="9.71428571428571" style="35" customWidth="1"/>
    <col min="13618" max="13624" width="6" style="35" customWidth="1"/>
    <col min="13625" max="13852" width="9.14285714285714" style="35"/>
    <col min="13853" max="13853" width="7.14285714285714" style="35" customWidth="1"/>
    <col min="13854" max="13854" width="9.57142857142857" style="35" customWidth="1"/>
    <col min="13855" max="13855" width="5.14285714285714" style="35" customWidth="1"/>
    <col min="13856" max="13860" width="9" style="35" hidden="1" customWidth="1"/>
    <col min="13861" max="13861" width="4.71428571428571" style="35" customWidth="1"/>
    <col min="13862" max="13862" width="4.14285714285714" style="35" customWidth="1"/>
    <col min="13863" max="13863" width="4.42857142857143" style="35" customWidth="1"/>
    <col min="13864" max="13864" width="4.57142857142857" style="35" customWidth="1"/>
    <col min="13865" max="13865" width="4.28571428571429" style="35" customWidth="1"/>
    <col min="13866" max="13866" width="4.57142857142857" style="35" customWidth="1"/>
    <col min="13867" max="13867" width="4.71428571428571" style="35" customWidth="1"/>
    <col min="13868" max="13868" width="18.2857142857143" style="35" customWidth="1"/>
    <col min="13869" max="13869" width="6" style="35" customWidth="1"/>
    <col min="13870" max="13870" width="5" style="35" customWidth="1"/>
    <col min="13871" max="13871" width="9" style="35" customWidth="1"/>
    <col min="13872" max="13872" width="9.85714285714286" style="35" customWidth="1"/>
    <col min="13873" max="13873" width="9.71428571428571" style="35" customWidth="1"/>
    <col min="13874" max="13880" width="6" style="35" customWidth="1"/>
    <col min="13881" max="14108" width="9.14285714285714" style="35"/>
    <col min="14109" max="14109" width="7.14285714285714" style="35" customWidth="1"/>
    <col min="14110" max="14110" width="9.57142857142857" style="35" customWidth="1"/>
    <col min="14111" max="14111" width="5.14285714285714" style="35" customWidth="1"/>
    <col min="14112" max="14116" width="9" style="35" hidden="1" customWidth="1"/>
    <col min="14117" max="14117" width="4.71428571428571" style="35" customWidth="1"/>
    <col min="14118" max="14118" width="4.14285714285714" style="35" customWidth="1"/>
    <col min="14119" max="14119" width="4.42857142857143" style="35" customWidth="1"/>
    <col min="14120" max="14120" width="4.57142857142857" style="35" customWidth="1"/>
    <col min="14121" max="14121" width="4.28571428571429" style="35" customWidth="1"/>
    <col min="14122" max="14122" width="4.57142857142857" style="35" customWidth="1"/>
    <col min="14123" max="14123" width="4.71428571428571" style="35" customWidth="1"/>
    <col min="14124" max="14124" width="18.2857142857143" style="35" customWidth="1"/>
    <col min="14125" max="14125" width="6" style="35" customWidth="1"/>
    <col min="14126" max="14126" width="5" style="35" customWidth="1"/>
    <col min="14127" max="14127" width="9" style="35" customWidth="1"/>
    <col min="14128" max="14128" width="9.85714285714286" style="35" customWidth="1"/>
    <col min="14129" max="14129" width="9.71428571428571" style="35" customWidth="1"/>
    <col min="14130" max="14136" width="6" style="35" customWidth="1"/>
    <col min="14137" max="14364" width="9.14285714285714" style="35"/>
    <col min="14365" max="14365" width="7.14285714285714" style="35" customWidth="1"/>
    <col min="14366" max="14366" width="9.57142857142857" style="35" customWidth="1"/>
    <col min="14367" max="14367" width="5.14285714285714" style="35" customWidth="1"/>
    <col min="14368" max="14372" width="9" style="35" hidden="1" customWidth="1"/>
    <col min="14373" max="14373" width="4.71428571428571" style="35" customWidth="1"/>
    <col min="14374" max="14374" width="4.14285714285714" style="35" customWidth="1"/>
    <col min="14375" max="14375" width="4.42857142857143" style="35" customWidth="1"/>
    <col min="14376" max="14376" width="4.57142857142857" style="35" customWidth="1"/>
    <col min="14377" max="14377" width="4.28571428571429" style="35" customWidth="1"/>
    <col min="14378" max="14378" width="4.57142857142857" style="35" customWidth="1"/>
    <col min="14379" max="14379" width="4.71428571428571" style="35" customWidth="1"/>
    <col min="14380" max="14380" width="18.2857142857143" style="35" customWidth="1"/>
    <col min="14381" max="14381" width="6" style="35" customWidth="1"/>
    <col min="14382" max="14382" width="5" style="35" customWidth="1"/>
    <col min="14383" max="14383" width="9" style="35" customWidth="1"/>
    <col min="14384" max="14384" width="9.85714285714286" style="35" customWidth="1"/>
    <col min="14385" max="14385" width="9.71428571428571" style="35" customWidth="1"/>
    <col min="14386" max="14392" width="6" style="35" customWidth="1"/>
    <col min="14393" max="14620" width="9.14285714285714" style="35"/>
    <col min="14621" max="14621" width="7.14285714285714" style="35" customWidth="1"/>
    <col min="14622" max="14622" width="9.57142857142857" style="35" customWidth="1"/>
    <col min="14623" max="14623" width="5.14285714285714" style="35" customWidth="1"/>
    <col min="14624" max="14628" width="9" style="35" hidden="1" customWidth="1"/>
    <col min="14629" max="14629" width="4.71428571428571" style="35" customWidth="1"/>
    <col min="14630" max="14630" width="4.14285714285714" style="35" customWidth="1"/>
    <col min="14631" max="14631" width="4.42857142857143" style="35" customWidth="1"/>
    <col min="14632" max="14632" width="4.57142857142857" style="35" customWidth="1"/>
    <col min="14633" max="14633" width="4.28571428571429" style="35" customWidth="1"/>
    <col min="14634" max="14634" width="4.57142857142857" style="35" customWidth="1"/>
    <col min="14635" max="14635" width="4.71428571428571" style="35" customWidth="1"/>
    <col min="14636" max="14636" width="18.2857142857143" style="35" customWidth="1"/>
    <col min="14637" max="14637" width="6" style="35" customWidth="1"/>
    <col min="14638" max="14638" width="5" style="35" customWidth="1"/>
    <col min="14639" max="14639" width="9" style="35" customWidth="1"/>
    <col min="14640" max="14640" width="9.85714285714286" style="35" customWidth="1"/>
    <col min="14641" max="14641" width="9.71428571428571" style="35" customWidth="1"/>
    <col min="14642" max="14648" width="6" style="35" customWidth="1"/>
    <col min="14649" max="14876" width="9.14285714285714" style="35"/>
    <col min="14877" max="14877" width="7.14285714285714" style="35" customWidth="1"/>
    <col min="14878" max="14878" width="9.57142857142857" style="35" customWidth="1"/>
    <col min="14879" max="14879" width="5.14285714285714" style="35" customWidth="1"/>
    <col min="14880" max="14884" width="9" style="35" hidden="1" customWidth="1"/>
    <col min="14885" max="14885" width="4.71428571428571" style="35" customWidth="1"/>
    <col min="14886" max="14886" width="4.14285714285714" style="35" customWidth="1"/>
    <col min="14887" max="14887" width="4.42857142857143" style="35" customWidth="1"/>
    <col min="14888" max="14888" width="4.57142857142857" style="35" customWidth="1"/>
    <col min="14889" max="14889" width="4.28571428571429" style="35" customWidth="1"/>
    <col min="14890" max="14890" width="4.57142857142857" style="35" customWidth="1"/>
    <col min="14891" max="14891" width="4.71428571428571" style="35" customWidth="1"/>
    <col min="14892" max="14892" width="18.2857142857143" style="35" customWidth="1"/>
    <col min="14893" max="14893" width="6" style="35" customWidth="1"/>
    <col min="14894" max="14894" width="5" style="35" customWidth="1"/>
    <col min="14895" max="14895" width="9" style="35" customWidth="1"/>
    <col min="14896" max="14896" width="9.85714285714286" style="35" customWidth="1"/>
    <col min="14897" max="14897" width="9.71428571428571" style="35" customWidth="1"/>
    <col min="14898" max="14904" width="6" style="35" customWidth="1"/>
    <col min="14905" max="15132" width="9.14285714285714" style="35"/>
    <col min="15133" max="15133" width="7.14285714285714" style="35" customWidth="1"/>
    <col min="15134" max="15134" width="9.57142857142857" style="35" customWidth="1"/>
    <col min="15135" max="15135" width="5.14285714285714" style="35" customWidth="1"/>
    <col min="15136" max="15140" width="9" style="35" hidden="1" customWidth="1"/>
    <col min="15141" max="15141" width="4.71428571428571" style="35" customWidth="1"/>
    <col min="15142" max="15142" width="4.14285714285714" style="35" customWidth="1"/>
    <col min="15143" max="15143" width="4.42857142857143" style="35" customWidth="1"/>
    <col min="15144" max="15144" width="4.57142857142857" style="35" customWidth="1"/>
    <col min="15145" max="15145" width="4.28571428571429" style="35" customWidth="1"/>
    <col min="15146" max="15146" width="4.57142857142857" style="35" customWidth="1"/>
    <col min="15147" max="15147" width="4.71428571428571" style="35" customWidth="1"/>
    <col min="15148" max="15148" width="18.2857142857143" style="35" customWidth="1"/>
    <col min="15149" max="15149" width="6" style="35" customWidth="1"/>
    <col min="15150" max="15150" width="5" style="35" customWidth="1"/>
    <col min="15151" max="15151" width="9" style="35" customWidth="1"/>
    <col min="15152" max="15152" width="9.85714285714286" style="35" customWidth="1"/>
    <col min="15153" max="15153" width="9.71428571428571" style="35" customWidth="1"/>
    <col min="15154" max="15160" width="6" style="35" customWidth="1"/>
    <col min="15161" max="15388" width="9.14285714285714" style="35"/>
    <col min="15389" max="15389" width="7.14285714285714" style="35" customWidth="1"/>
    <col min="15390" max="15390" width="9.57142857142857" style="35" customWidth="1"/>
    <col min="15391" max="15391" width="5.14285714285714" style="35" customWidth="1"/>
    <col min="15392" max="15396" width="9" style="35" hidden="1" customWidth="1"/>
    <col min="15397" max="15397" width="4.71428571428571" style="35" customWidth="1"/>
    <col min="15398" max="15398" width="4.14285714285714" style="35" customWidth="1"/>
    <col min="15399" max="15399" width="4.42857142857143" style="35" customWidth="1"/>
    <col min="15400" max="15400" width="4.57142857142857" style="35" customWidth="1"/>
    <col min="15401" max="15401" width="4.28571428571429" style="35" customWidth="1"/>
    <col min="15402" max="15402" width="4.57142857142857" style="35" customWidth="1"/>
    <col min="15403" max="15403" width="4.71428571428571" style="35" customWidth="1"/>
    <col min="15404" max="15404" width="18.2857142857143" style="35" customWidth="1"/>
    <col min="15405" max="15405" width="6" style="35" customWidth="1"/>
    <col min="15406" max="15406" width="5" style="35" customWidth="1"/>
    <col min="15407" max="15407" width="9" style="35" customWidth="1"/>
    <col min="15408" max="15408" width="9.85714285714286" style="35" customWidth="1"/>
    <col min="15409" max="15409" width="9.71428571428571" style="35" customWidth="1"/>
    <col min="15410" max="15416" width="6" style="35" customWidth="1"/>
    <col min="15417" max="15644" width="9.14285714285714" style="35"/>
    <col min="15645" max="15645" width="7.14285714285714" style="35" customWidth="1"/>
    <col min="15646" max="15646" width="9.57142857142857" style="35" customWidth="1"/>
    <col min="15647" max="15647" width="5.14285714285714" style="35" customWidth="1"/>
    <col min="15648" max="15652" width="9" style="35" hidden="1" customWidth="1"/>
    <col min="15653" max="15653" width="4.71428571428571" style="35" customWidth="1"/>
    <col min="15654" max="15654" width="4.14285714285714" style="35" customWidth="1"/>
    <col min="15655" max="15655" width="4.42857142857143" style="35" customWidth="1"/>
    <col min="15656" max="15656" width="4.57142857142857" style="35" customWidth="1"/>
    <col min="15657" max="15657" width="4.28571428571429" style="35" customWidth="1"/>
    <col min="15658" max="15658" width="4.57142857142857" style="35" customWidth="1"/>
    <col min="15659" max="15659" width="4.71428571428571" style="35" customWidth="1"/>
    <col min="15660" max="15660" width="18.2857142857143" style="35" customWidth="1"/>
    <col min="15661" max="15661" width="6" style="35" customWidth="1"/>
    <col min="15662" max="15662" width="5" style="35" customWidth="1"/>
    <col min="15663" max="15663" width="9" style="35" customWidth="1"/>
    <col min="15664" max="15664" width="9.85714285714286" style="35" customWidth="1"/>
    <col min="15665" max="15665" width="9.71428571428571" style="35" customWidth="1"/>
    <col min="15666" max="15672" width="6" style="35" customWidth="1"/>
    <col min="15673" max="15900" width="9.14285714285714" style="35"/>
    <col min="15901" max="15901" width="7.14285714285714" style="35" customWidth="1"/>
    <col min="15902" max="15902" width="9.57142857142857" style="35" customWidth="1"/>
    <col min="15903" max="15903" width="5.14285714285714" style="35" customWidth="1"/>
    <col min="15904" max="15908" width="9" style="35" hidden="1" customWidth="1"/>
    <col min="15909" max="15909" width="4.71428571428571" style="35" customWidth="1"/>
    <col min="15910" max="15910" width="4.14285714285714" style="35" customWidth="1"/>
    <col min="15911" max="15911" width="4.42857142857143" style="35" customWidth="1"/>
    <col min="15912" max="15912" width="4.57142857142857" style="35" customWidth="1"/>
    <col min="15913" max="15913" width="4.28571428571429" style="35" customWidth="1"/>
    <col min="15914" max="15914" width="4.57142857142857" style="35" customWidth="1"/>
    <col min="15915" max="15915" width="4.71428571428571" style="35" customWidth="1"/>
    <col min="15916" max="15916" width="18.2857142857143" style="35" customWidth="1"/>
    <col min="15917" max="15917" width="6" style="35" customWidth="1"/>
    <col min="15918" max="15918" width="5" style="35" customWidth="1"/>
    <col min="15919" max="15919" width="9" style="35" customWidth="1"/>
    <col min="15920" max="15920" width="9.85714285714286" style="35" customWidth="1"/>
    <col min="15921" max="15921" width="9.71428571428571" style="35" customWidth="1"/>
    <col min="15922" max="15928" width="6" style="35" customWidth="1"/>
    <col min="15929" max="16156" width="9.14285714285714" style="35"/>
    <col min="16157" max="16157" width="7.14285714285714" style="35" customWidth="1"/>
    <col min="16158" max="16158" width="9.57142857142857" style="35" customWidth="1"/>
    <col min="16159" max="16159" width="5.14285714285714" style="35" customWidth="1"/>
    <col min="16160" max="16164" width="9" style="35" hidden="1" customWidth="1"/>
    <col min="16165" max="16165" width="4.71428571428571" style="35" customWidth="1"/>
    <col min="16166" max="16166" width="4.14285714285714" style="35" customWidth="1"/>
    <col min="16167" max="16167" width="4.42857142857143" style="35" customWidth="1"/>
    <col min="16168" max="16168" width="4.57142857142857" style="35" customWidth="1"/>
    <col min="16169" max="16169" width="4.28571428571429" style="35" customWidth="1"/>
    <col min="16170" max="16170" width="4.57142857142857" style="35" customWidth="1"/>
    <col min="16171" max="16171" width="4.71428571428571" style="35" customWidth="1"/>
    <col min="16172" max="16172" width="18.2857142857143" style="35" customWidth="1"/>
    <col min="16173" max="16173" width="6" style="35" customWidth="1"/>
    <col min="16174" max="16174" width="5" style="35" customWidth="1"/>
    <col min="16175" max="16175" width="9" style="35" customWidth="1"/>
    <col min="16176" max="16176" width="9.85714285714286" style="35" customWidth="1"/>
    <col min="16177" max="16177" width="9.71428571428571" style="35" customWidth="1"/>
    <col min="16178" max="16184" width="6" style="35" customWidth="1"/>
    <col min="16185" max="16384" width="9.14285714285714" style="35"/>
  </cols>
  <sheetData>
    <row r="1" ht="12.75" spans="1:53">
      <c r="A1" s="41"/>
      <c r="B1" s="42"/>
      <c r="C1" s="43"/>
      <c r="D1" s="44" t="s">
        <v>1239</v>
      </c>
      <c r="E1" s="44"/>
      <c r="F1" s="44"/>
      <c r="G1" s="44"/>
      <c r="H1" s="44"/>
      <c r="I1" s="44"/>
      <c r="J1" s="44"/>
      <c r="K1" s="44"/>
      <c r="L1" s="44"/>
      <c r="M1" s="44"/>
      <c r="N1" s="44"/>
      <c r="O1" s="44"/>
      <c r="P1" s="56"/>
      <c r="Q1" s="61"/>
      <c r="R1" s="44" t="s">
        <v>1240</v>
      </c>
      <c r="S1" s="44"/>
      <c r="T1" s="44"/>
      <c r="U1" s="44"/>
      <c r="V1" s="44"/>
      <c r="W1" s="44"/>
      <c r="X1" s="44"/>
      <c r="Y1" s="44"/>
      <c r="Z1" s="44"/>
      <c r="AA1" s="44"/>
      <c r="AB1" s="44"/>
      <c r="AC1" s="44"/>
      <c r="AD1" s="64"/>
      <c r="AH1" s="91" t="s">
        <v>1241</v>
      </c>
      <c r="AI1" s="44"/>
      <c r="AJ1" s="44"/>
      <c r="AK1" s="44"/>
      <c r="AL1" s="44"/>
      <c r="AM1" s="44"/>
      <c r="AN1" s="92"/>
      <c r="AU1" s="91" t="s">
        <v>1241</v>
      </c>
      <c r="AV1" s="44"/>
      <c r="AW1" s="44"/>
      <c r="AX1" s="44"/>
      <c r="AY1" s="44"/>
      <c r="AZ1" s="44"/>
      <c r="BA1" s="92"/>
    </row>
    <row r="2" ht="12" spans="1:56">
      <c r="A2" s="45" t="s">
        <v>126</v>
      </c>
      <c r="B2" s="45" t="s">
        <v>125</v>
      </c>
      <c r="C2" s="46" t="s">
        <v>1242</v>
      </c>
      <c r="D2" s="47" t="s">
        <v>82</v>
      </c>
      <c r="E2" s="47" t="s">
        <v>4</v>
      </c>
      <c r="F2" s="47" t="s">
        <v>5</v>
      </c>
      <c r="G2" s="47" t="s">
        <v>6</v>
      </c>
      <c r="H2" s="47" t="s">
        <v>7</v>
      </c>
      <c r="I2" s="47" t="s">
        <v>8</v>
      </c>
      <c r="J2" s="47" t="s">
        <v>9</v>
      </c>
      <c r="K2" s="47" t="s">
        <v>10</v>
      </c>
      <c r="L2" s="47" t="s">
        <v>11</v>
      </c>
      <c r="M2" s="47" t="s">
        <v>12</v>
      </c>
      <c r="N2" s="47" t="s">
        <v>13</v>
      </c>
      <c r="O2" s="57" t="s">
        <v>14</v>
      </c>
      <c r="P2" s="47" t="s">
        <v>125</v>
      </c>
      <c r="Q2" s="62" t="s">
        <v>1242</v>
      </c>
      <c r="R2" s="47" t="s">
        <v>82</v>
      </c>
      <c r="S2" s="47" t="s">
        <v>4</v>
      </c>
      <c r="T2" s="47" t="s">
        <v>5</v>
      </c>
      <c r="U2" s="47" t="s">
        <v>6</v>
      </c>
      <c r="V2" s="47" t="s">
        <v>7</v>
      </c>
      <c r="W2" s="47" t="s">
        <v>8</v>
      </c>
      <c r="X2" s="47" t="s">
        <v>9</v>
      </c>
      <c r="Y2" s="47" t="s">
        <v>10</v>
      </c>
      <c r="Z2" s="47" t="s">
        <v>11</v>
      </c>
      <c r="AA2" s="47" t="s">
        <v>12</v>
      </c>
      <c r="AB2" s="47" t="s">
        <v>13</v>
      </c>
      <c r="AC2" s="57" t="s">
        <v>14</v>
      </c>
      <c r="AD2" s="64"/>
      <c r="AF2" s="65" t="s">
        <v>82</v>
      </c>
      <c r="AG2" s="93" t="s">
        <v>4</v>
      </c>
      <c r="AH2" s="93" t="s">
        <v>5</v>
      </c>
      <c r="AI2" s="93" t="s">
        <v>6</v>
      </c>
      <c r="AJ2" s="93" t="s">
        <v>7</v>
      </c>
      <c r="AK2" s="93" t="s">
        <v>8</v>
      </c>
      <c r="AL2" s="93" t="s">
        <v>9</v>
      </c>
      <c r="AM2" s="93" t="s">
        <v>10</v>
      </c>
      <c r="AN2" s="93" t="s">
        <v>11</v>
      </c>
      <c r="AO2" s="93" t="s">
        <v>12</v>
      </c>
      <c r="AP2" s="93" t="s">
        <v>13</v>
      </c>
      <c r="AQ2" s="106" t="s">
        <v>14</v>
      </c>
      <c r="AS2" s="65" t="s">
        <v>82</v>
      </c>
      <c r="AT2" s="93" t="s">
        <v>4</v>
      </c>
      <c r="AU2" s="93" t="s">
        <v>5</v>
      </c>
      <c r="AV2" s="93" t="s">
        <v>6</v>
      </c>
      <c r="AW2" s="93" t="s">
        <v>7</v>
      </c>
      <c r="AX2" s="93" t="s">
        <v>8</v>
      </c>
      <c r="AY2" s="93" t="s">
        <v>9</v>
      </c>
      <c r="AZ2" s="93" t="s">
        <v>10</v>
      </c>
      <c r="BA2" s="93" t="s">
        <v>11</v>
      </c>
      <c r="BB2" s="93" t="s">
        <v>12</v>
      </c>
      <c r="BC2" s="93" t="s">
        <v>13</v>
      </c>
      <c r="BD2" s="106" t="s">
        <v>14</v>
      </c>
    </row>
    <row r="3" ht="12" spans="1:56">
      <c r="A3" s="48"/>
      <c r="B3" s="48" t="s">
        <v>1255</v>
      </c>
      <c r="C3" s="49"/>
      <c r="D3" s="50">
        <f>COUNTA(D4:D1000)-COUNTIF(D4:D1000,"N/A")</f>
        <v>1</v>
      </c>
      <c r="E3" s="50">
        <f t="shared" ref="E3:O3" si="0">COUNTA(E4:E1000)-COUNTIF(E4:E1000,"N/A")</f>
        <v>2</v>
      </c>
      <c r="F3" s="50">
        <f t="shared" si="0"/>
        <v>5</v>
      </c>
      <c r="G3" s="50">
        <f t="shared" si="0"/>
        <v>5</v>
      </c>
      <c r="H3" s="50">
        <f t="shared" si="0"/>
        <v>8</v>
      </c>
      <c r="I3" s="50">
        <f t="shared" si="0"/>
        <v>10</v>
      </c>
      <c r="J3" s="50">
        <f t="shared" si="0"/>
        <v>11</v>
      </c>
      <c r="K3" s="50">
        <f t="shared" si="0"/>
        <v>14</v>
      </c>
      <c r="L3" s="50">
        <f t="shared" si="0"/>
        <v>17</v>
      </c>
      <c r="M3" s="50">
        <f t="shared" si="0"/>
        <v>14</v>
      </c>
      <c r="N3" s="50">
        <f t="shared" si="0"/>
        <v>13</v>
      </c>
      <c r="O3" s="58">
        <f t="shared" si="0"/>
        <v>12</v>
      </c>
      <c r="P3" s="48" t="str">
        <f>B3</f>
        <v>FourthLecture</v>
      </c>
      <c r="Q3" s="63"/>
      <c r="R3" s="50">
        <f>COUNTA(R4:R1000)-COUNTIF(R4:R1000,"N/A")</f>
        <v>0</v>
      </c>
      <c r="S3" s="50">
        <f t="shared" ref="S3:AC3" si="1">COUNTA(S4:S1000)-COUNTIF(S4:S1000,"N/A")</f>
        <v>0</v>
      </c>
      <c r="T3" s="50">
        <f t="shared" si="1"/>
        <v>0</v>
      </c>
      <c r="U3" s="50">
        <f t="shared" si="1"/>
        <v>0</v>
      </c>
      <c r="V3" s="50">
        <f t="shared" si="1"/>
        <v>0</v>
      </c>
      <c r="W3" s="50">
        <f t="shared" si="1"/>
        <v>0</v>
      </c>
      <c r="X3" s="50">
        <f t="shared" si="1"/>
        <v>0</v>
      </c>
      <c r="Y3" s="50">
        <f t="shared" si="1"/>
        <v>0</v>
      </c>
      <c r="Z3" s="50">
        <f t="shared" si="1"/>
        <v>0</v>
      </c>
      <c r="AA3" s="50">
        <f t="shared" si="1"/>
        <v>0</v>
      </c>
      <c r="AB3" s="50">
        <f t="shared" si="1"/>
        <v>0</v>
      </c>
      <c r="AC3" s="58">
        <f t="shared" si="1"/>
        <v>0</v>
      </c>
      <c r="AD3" s="64"/>
      <c r="AE3" s="157" t="s">
        <v>16</v>
      </c>
      <c r="AF3" s="94">
        <f t="shared" ref="AF3:AQ3" si="2">SUM($C$4:$C$222)-SUMIF(D$4:D$222,"=N/A",$C$4:$C$222)</f>
        <v>350</v>
      </c>
      <c r="AG3" s="94">
        <f t="shared" si="2"/>
        <v>600</v>
      </c>
      <c r="AH3" s="94">
        <f t="shared" si="2"/>
        <v>1650</v>
      </c>
      <c r="AI3" s="94">
        <f t="shared" si="2"/>
        <v>1650</v>
      </c>
      <c r="AJ3" s="94">
        <f t="shared" si="2"/>
        <v>2587.5</v>
      </c>
      <c r="AK3" s="94">
        <f t="shared" si="2"/>
        <v>3212.5</v>
      </c>
      <c r="AL3" s="94">
        <f t="shared" si="2"/>
        <v>3537.5</v>
      </c>
      <c r="AM3" s="94">
        <f t="shared" si="2"/>
        <v>4550</v>
      </c>
      <c r="AN3" s="94">
        <f t="shared" si="2"/>
        <v>5587.5</v>
      </c>
      <c r="AO3" s="94">
        <f t="shared" si="2"/>
        <v>4600</v>
      </c>
      <c r="AP3" s="94">
        <f t="shared" si="2"/>
        <v>4350</v>
      </c>
      <c r="AQ3" s="107">
        <f t="shared" si="2"/>
        <v>3975</v>
      </c>
      <c r="AS3" s="67">
        <f t="shared" ref="AS3:BD3" si="3">SUM($Q$4:$Q$200)-SUMIF(R$4:R$2000,"=N/A",$Q$4:$Q$2000)</f>
        <v>0</v>
      </c>
      <c r="AT3" s="108">
        <f t="shared" si="3"/>
        <v>0</v>
      </c>
      <c r="AU3" s="108">
        <f t="shared" si="3"/>
        <v>0</v>
      </c>
      <c r="AV3" s="108">
        <f t="shared" si="3"/>
        <v>0</v>
      </c>
      <c r="AW3" s="108">
        <f t="shared" si="3"/>
        <v>0</v>
      </c>
      <c r="AX3" s="108">
        <f t="shared" si="3"/>
        <v>0</v>
      </c>
      <c r="AY3" s="108">
        <f t="shared" si="3"/>
        <v>0</v>
      </c>
      <c r="AZ3" s="108">
        <f t="shared" si="3"/>
        <v>0</v>
      </c>
      <c r="BA3" s="108">
        <f t="shared" si="3"/>
        <v>0</v>
      </c>
      <c r="BB3" s="108">
        <f t="shared" si="3"/>
        <v>0</v>
      </c>
      <c r="BC3" s="108">
        <f t="shared" si="3"/>
        <v>0</v>
      </c>
      <c r="BD3" s="125">
        <f t="shared" si="3"/>
        <v>0</v>
      </c>
    </row>
    <row r="4" spans="1:56">
      <c r="A4" s="118">
        <v>1</v>
      </c>
      <c r="B4" s="54" t="s">
        <v>161</v>
      </c>
      <c r="C4" s="145">
        <f>1350/4</f>
        <v>337.5</v>
      </c>
      <c r="D4" s="52" t="s">
        <v>98</v>
      </c>
      <c r="E4" s="52" t="s">
        <v>98</v>
      </c>
      <c r="F4" s="52" t="s">
        <v>115</v>
      </c>
      <c r="G4" s="52" t="s">
        <v>115</v>
      </c>
      <c r="H4" s="52" t="s">
        <v>115</v>
      </c>
      <c r="I4" s="52" t="s">
        <v>106</v>
      </c>
      <c r="J4" s="52" t="s">
        <v>106</v>
      </c>
      <c r="K4" s="52" t="s">
        <v>106</v>
      </c>
      <c r="L4" s="52" t="s">
        <v>106</v>
      </c>
      <c r="M4" s="52" t="s">
        <v>105</v>
      </c>
      <c r="N4" s="52" t="s">
        <v>105</v>
      </c>
      <c r="O4" s="59" t="s">
        <v>105</v>
      </c>
      <c r="P4" s="52"/>
      <c r="Q4" s="148"/>
      <c r="R4" s="52"/>
      <c r="S4" s="52"/>
      <c r="T4" s="52"/>
      <c r="U4" s="52"/>
      <c r="V4" s="52"/>
      <c r="W4" s="52"/>
      <c r="X4" s="52"/>
      <c r="Y4" s="52"/>
      <c r="Z4" s="52"/>
      <c r="AA4" s="52"/>
      <c r="AB4" s="52"/>
      <c r="AD4" s="55"/>
      <c r="AE4" s="158" t="s">
        <v>83</v>
      </c>
      <c r="AF4" s="95">
        <f t="shared" ref="AF4:AQ4" si="4">SUM($C$4:$C$222)-SUMIF(D$4:D$222,"=N/A",$C$4:$C$222)-SUMIF(D$4:D$222,"=NotPaid",$C$4:$C$222)</f>
        <v>350</v>
      </c>
      <c r="AG4" s="95">
        <f t="shared" si="4"/>
        <v>600</v>
      </c>
      <c r="AH4" s="95">
        <f t="shared" si="4"/>
        <v>1650</v>
      </c>
      <c r="AI4" s="95">
        <f t="shared" si="4"/>
        <v>1650</v>
      </c>
      <c r="AJ4" s="95">
        <f t="shared" si="4"/>
        <v>2587.5</v>
      </c>
      <c r="AK4" s="95">
        <f t="shared" si="4"/>
        <v>3212.5</v>
      </c>
      <c r="AL4" s="95">
        <f t="shared" si="4"/>
        <v>3537.5</v>
      </c>
      <c r="AM4" s="95">
        <f t="shared" si="4"/>
        <v>4225</v>
      </c>
      <c r="AN4" s="95">
        <f t="shared" si="4"/>
        <v>5587.5</v>
      </c>
      <c r="AO4" s="95">
        <f t="shared" si="4"/>
        <v>4600</v>
      </c>
      <c r="AP4" s="95">
        <f t="shared" si="4"/>
        <v>4350</v>
      </c>
      <c r="AQ4" s="109">
        <f t="shared" si="4"/>
        <v>3600</v>
      </c>
      <c r="AS4" s="69">
        <f t="shared" ref="AS4:BD4" si="5">SUM($Q$4:$Q$200)-SUMIF(R$4:R$2000,"=N/A",$Q$4:$Q$2000)-SUMIF(R$4:R$2000,"=NotPaid",$Q$4:$Q$2000)</f>
        <v>0</v>
      </c>
      <c r="AT4" s="95">
        <f t="shared" si="5"/>
        <v>0</v>
      </c>
      <c r="AU4" s="95">
        <f t="shared" si="5"/>
        <v>0</v>
      </c>
      <c r="AV4" s="95">
        <f t="shared" si="5"/>
        <v>0</v>
      </c>
      <c r="AW4" s="95">
        <f t="shared" si="5"/>
        <v>0</v>
      </c>
      <c r="AX4" s="95">
        <f t="shared" si="5"/>
        <v>0</v>
      </c>
      <c r="AY4" s="95">
        <f t="shared" si="5"/>
        <v>0</v>
      </c>
      <c r="AZ4" s="95">
        <f t="shared" si="5"/>
        <v>0</v>
      </c>
      <c r="BA4" s="95">
        <f t="shared" si="5"/>
        <v>0</v>
      </c>
      <c r="BB4" s="95">
        <f t="shared" si="5"/>
        <v>0</v>
      </c>
      <c r="BC4" s="95">
        <f t="shared" si="5"/>
        <v>0</v>
      </c>
      <c r="BD4" s="109">
        <f t="shared" si="5"/>
        <v>0</v>
      </c>
    </row>
    <row r="5" spans="1:56">
      <c r="A5" s="51">
        <f>A4+1</f>
        <v>2</v>
      </c>
      <c r="B5" s="52" t="s">
        <v>173</v>
      </c>
      <c r="C5" s="146">
        <f>1350/4</f>
        <v>337.5</v>
      </c>
      <c r="D5" s="52" t="s">
        <v>98</v>
      </c>
      <c r="E5" s="52" t="s">
        <v>98</v>
      </c>
      <c r="F5" s="52" t="s">
        <v>115</v>
      </c>
      <c r="G5" s="52" t="s">
        <v>115</v>
      </c>
      <c r="H5" s="52" t="s">
        <v>115</v>
      </c>
      <c r="I5" s="52" t="s">
        <v>106</v>
      </c>
      <c r="J5" s="52" t="s">
        <v>106</v>
      </c>
      <c r="K5" s="52" t="s">
        <v>106</v>
      </c>
      <c r="L5" s="52" t="s">
        <v>106</v>
      </c>
      <c r="M5" s="52" t="s">
        <v>98</v>
      </c>
      <c r="N5" s="52" t="s">
        <v>98</v>
      </c>
      <c r="O5" s="59" t="s">
        <v>113</v>
      </c>
      <c r="P5" s="52"/>
      <c r="Q5" s="148"/>
      <c r="R5" s="52"/>
      <c r="S5" s="52"/>
      <c r="T5" s="52"/>
      <c r="U5" s="52"/>
      <c r="V5" s="52"/>
      <c r="W5" s="52"/>
      <c r="X5" s="52"/>
      <c r="Y5" s="52"/>
      <c r="Z5" s="52"/>
      <c r="AA5" s="52"/>
      <c r="AB5" s="52"/>
      <c r="AD5" s="55"/>
      <c r="AE5" s="158" t="s">
        <v>84</v>
      </c>
      <c r="AF5" s="85"/>
      <c r="AG5" s="85"/>
      <c r="AH5" s="85"/>
      <c r="AI5" s="103"/>
      <c r="AJ5" s="103"/>
      <c r="AK5" s="103"/>
      <c r="AL5" s="103">
        <f>-1500/8</f>
        <v>-187.5</v>
      </c>
      <c r="AM5" s="103">
        <f>-375/3</f>
        <v>-125</v>
      </c>
      <c r="AN5" s="103">
        <f>-(1350/4+1350/4)/2+100/4</f>
        <v>-312.5</v>
      </c>
      <c r="AO5" s="103">
        <f>-100/4-1300/8</f>
        <v>-187.5</v>
      </c>
      <c r="AP5" s="103">
        <f>-100/4-100/4</f>
        <v>-50</v>
      </c>
      <c r="AQ5" s="126">
        <f>(-75-25)+(-3*313/2)+(150+137-25)</f>
        <v>-307.5</v>
      </c>
      <c r="AS5" s="111"/>
      <c r="AT5" s="85"/>
      <c r="AU5" s="85"/>
      <c r="AV5" s="103"/>
      <c r="AW5" s="103"/>
      <c r="AX5" s="103"/>
      <c r="AY5" s="96"/>
      <c r="AZ5" s="103"/>
      <c r="BA5" s="103"/>
      <c r="BB5" s="103"/>
      <c r="BC5" s="103"/>
      <c r="BD5" s="131"/>
    </row>
    <row r="6" ht="12" spans="1:56">
      <c r="A6" s="51">
        <f t="shared" ref="A6:A69" si="6">A5+1</f>
        <v>3</v>
      </c>
      <c r="B6" s="52" t="s">
        <v>242</v>
      </c>
      <c r="C6" s="145">
        <f>1250/4</f>
        <v>312.5</v>
      </c>
      <c r="D6" s="52" t="s">
        <v>98</v>
      </c>
      <c r="E6" s="52" t="s">
        <v>98</v>
      </c>
      <c r="F6" s="52" t="s">
        <v>98</v>
      </c>
      <c r="G6" s="52" t="s">
        <v>98</v>
      </c>
      <c r="H6" s="52" t="s">
        <v>98</v>
      </c>
      <c r="I6" s="52" t="s">
        <v>98</v>
      </c>
      <c r="J6" s="52" t="s">
        <v>98</v>
      </c>
      <c r="K6" s="52" t="s">
        <v>106</v>
      </c>
      <c r="L6" s="52" t="s">
        <v>106</v>
      </c>
      <c r="M6" s="52" t="s">
        <v>105</v>
      </c>
      <c r="N6" s="52" t="s">
        <v>105</v>
      </c>
      <c r="O6" s="59" t="s">
        <v>98</v>
      </c>
      <c r="P6" s="52"/>
      <c r="Q6" s="148"/>
      <c r="R6" s="52"/>
      <c r="S6" s="52"/>
      <c r="T6" s="52"/>
      <c r="U6" s="52"/>
      <c r="V6" s="52"/>
      <c r="W6" s="52"/>
      <c r="X6" s="52"/>
      <c r="Y6" s="52"/>
      <c r="Z6" s="52"/>
      <c r="AA6" s="52"/>
      <c r="AB6" s="52"/>
      <c r="AD6" s="55"/>
      <c r="AE6" s="159" t="s">
        <v>17</v>
      </c>
      <c r="AF6" s="78">
        <f>SUM(AF4:AF5)</f>
        <v>350</v>
      </c>
      <c r="AG6" s="78">
        <f t="shared" ref="AG6:AQ6" si="7">SUM(AG4:AG5)</f>
        <v>600</v>
      </c>
      <c r="AH6" s="78">
        <f t="shared" si="7"/>
        <v>1650</v>
      </c>
      <c r="AI6" s="78">
        <f t="shared" si="7"/>
        <v>1650</v>
      </c>
      <c r="AJ6" s="78">
        <f t="shared" si="7"/>
        <v>2587.5</v>
      </c>
      <c r="AK6" s="78">
        <f t="shared" si="7"/>
        <v>3212.5</v>
      </c>
      <c r="AL6" s="78">
        <f t="shared" si="7"/>
        <v>3350</v>
      </c>
      <c r="AM6" s="78">
        <f t="shared" si="7"/>
        <v>4100</v>
      </c>
      <c r="AN6" s="78">
        <f t="shared" si="7"/>
        <v>5275</v>
      </c>
      <c r="AO6" s="78">
        <f t="shared" si="7"/>
        <v>4412.5</v>
      </c>
      <c r="AP6" s="78">
        <f t="shared" si="7"/>
        <v>4300</v>
      </c>
      <c r="AQ6" s="112">
        <f t="shared" si="7"/>
        <v>3292.5</v>
      </c>
      <c r="AS6" s="72">
        <f>SUM(AS4:AS5)</f>
        <v>0</v>
      </c>
      <c r="AT6" s="78">
        <f t="shared" ref="AT6:AV6" si="8">SUM(AT4:AT5)</f>
        <v>0</v>
      </c>
      <c r="AU6" s="78">
        <f t="shared" si="8"/>
        <v>0</v>
      </c>
      <c r="AV6" s="78">
        <f t="shared" si="8"/>
        <v>0</v>
      </c>
      <c r="AW6" s="78">
        <f t="shared" ref="AW6:BD6" si="9">SUM(AW4:AW5)</f>
        <v>0</v>
      </c>
      <c r="AX6" s="78">
        <f t="shared" si="9"/>
        <v>0</v>
      </c>
      <c r="AY6" s="78">
        <f t="shared" si="9"/>
        <v>0</v>
      </c>
      <c r="AZ6" s="78">
        <f t="shared" si="9"/>
        <v>0</v>
      </c>
      <c r="BA6" s="78">
        <f t="shared" si="9"/>
        <v>0</v>
      </c>
      <c r="BB6" s="78">
        <f t="shared" si="9"/>
        <v>0</v>
      </c>
      <c r="BC6" s="78">
        <f t="shared" si="9"/>
        <v>0</v>
      </c>
      <c r="BD6" s="112">
        <f t="shared" si="9"/>
        <v>0</v>
      </c>
    </row>
    <row r="7" ht="12" spans="1:56">
      <c r="A7" s="51">
        <f t="shared" si="6"/>
        <v>4</v>
      </c>
      <c r="B7" s="54" t="s">
        <v>246</v>
      </c>
      <c r="C7" s="145">
        <f>1500/4</f>
        <v>375</v>
      </c>
      <c r="D7" s="52" t="s">
        <v>98</v>
      </c>
      <c r="E7" s="52" t="s">
        <v>98</v>
      </c>
      <c r="F7" s="52" t="s">
        <v>98</v>
      </c>
      <c r="G7" s="52" t="s">
        <v>98</v>
      </c>
      <c r="H7" s="52" t="s">
        <v>98</v>
      </c>
      <c r="I7" s="52" t="s">
        <v>98</v>
      </c>
      <c r="J7" s="52" t="s">
        <v>98</v>
      </c>
      <c r="K7" s="52" t="s">
        <v>106</v>
      </c>
      <c r="L7" s="52" t="s">
        <v>106</v>
      </c>
      <c r="M7" s="52" t="s">
        <v>105</v>
      </c>
      <c r="N7" s="52" t="s">
        <v>105</v>
      </c>
      <c r="O7" s="59" t="s">
        <v>105</v>
      </c>
      <c r="P7" s="52"/>
      <c r="Q7" s="148"/>
      <c r="R7" s="52"/>
      <c r="S7" s="52"/>
      <c r="T7" s="52"/>
      <c r="U7" s="52"/>
      <c r="V7" s="52"/>
      <c r="W7" s="52"/>
      <c r="X7" s="52"/>
      <c r="Y7" s="52"/>
      <c r="Z7" s="52"/>
      <c r="AA7" s="52"/>
      <c r="AB7" s="52"/>
      <c r="AD7" s="55"/>
      <c r="AE7" s="73"/>
      <c r="AF7" s="74"/>
      <c r="AG7" s="74"/>
      <c r="AH7" s="74"/>
      <c r="AI7" s="74"/>
      <c r="AJ7" s="74"/>
      <c r="AK7" s="74"/>
      <c r="AL7" s="74"/>
      <c r="AM7" s="74"/>
      <c r="AN7" s="74"/>
      <c r="AO7" s="74"/>
      <c r="AP7" s="74"/>
      <c r="AQ7" s="74"/>
      <c r="AS7" s="113"/>
      <c r="AT7" s="113"/>
      <c r="AU7" s="114"/>
      <c r="AV7" s="115"/>
      <c r="AW7" s="115"/>
      <c r="AX7" s="115"/>
      <c r="AY7" s="115"/>
      <c r="AZ7" s="115"/>
      <c r="BA7" s="115"/>
      <c r="BB7" s="127"/>
      <c r="BC7" s="127"/>
      <c r="BD7" s="127"/>
    </row>
    <row r="8" ht="12" spans="1:53">
      <c r="A8" s="51">
        <f t="shared" si="6"/>
        <v>5</v>
      </c>
      <c r="B8" s="54" t="s">
        <v>230</v>
      </c>
      <c r="C8" s="145">
        <f>1300/4</f>
        <v>325</v>
      </c>
      <c r="D8" s="52" t="s">
        <v>98</v>
      </c>
      <c r="E8" s="52" t="s">
        <v>98</v>
      </c>
      <c r="F8" s="52" t="s">
        <v>98</v>
      </c>
      <c r="G8" s="52" t="s">
        <v>98</v>
      </c>
      <c r="H8" s="52" t="s">
        <v>98</v>
      </c>
      <c r="I8" s="52" t="s">
        <v>98</v>
      </c>
      <c r="J8" s="52" t="s">
        <v>98</v>
      </c>
      <c r="K8" s="52" t="s">
        <v>100</v>
      </c>
      <c r="L8" s="52" t="s">
        <v>98</v>
      </c>
      <c r="M8" s="52" t="s">
        <v>98</v>
      </c>
      <c r="N8" s="52" t="s">
        <v>98</v>
      </c>
      <c r="O8" s="59" t="s">
        <v>98</v>
      </c>
      <c r="P8" s="52"/>
      <c r="Q8" s="148"/>
      <c r="R8" s="52"/>
      <c r="S8" s="52"/>
      <c r="T8" s="52"/>
      <c r="U8" s="52"/>
      <c r="V8" s="52"/>
      <c r="W8" s="52"/>
      <c r="X8" s="52"/>
      <c r="Y8" s="52"/>
      <c r="Z8" s="52"/>
      <c r="AA8" s="52"/>
      <c r="AB8" s="52"/>
      <c r="AD8" s="55"/>
      <c r="AF8" s="55"/>
      <c r="AH8" s="97" t="s">
        <v>85</v>
      </c>
      <c r="AI8" s="98"/>
      <c r="AJ8" s="98"/>
      <c r="AK8" s="98"/>
      <c r="AL8" s="98"/>
      <c r="AM8" s="98"/>
      <c r="AN8" s="99"/>
      <c r="AS8" s="55"/>
      <c r="AU8" s="97" t="s">
        <v>85</v>
      </c>
      <c r="AV8" s="98"/>
      <c r="AW8" s="98"/>
      <c r="AX8" s="98"/>
      <c r="AY8" s="98"/>
      <c r="AZ8" s="98"/>
      <c r="BA8" s="99"/>
    </row>
    <row r="9" spans="1:56">
      <c r="A9" s="51">
        <f t="shared" si="6"/>
        <v>6</v>
      </c>
      <c r="B9" s="54" t="s">
        <v>250</v>
      </c>
      <c r="C9" s="145">
        <f>1300/4</f>
        <v>325</v>
      </c>
      <c r="D9" s="52" t="s">
        <v>98</v>
      </c>
      <c r="E9" s="52" t="s">
        <v>98</v>
      </c>
      <c r="F9" s="52" t="s">
        <v>98</v>
      </c>
      <c r="G9" s="52" t="s">
        <v>98</v>
      </c>
      <c r="H9" s="52" t="s">
        <v>98</v>
      </c>
      <c r="I9" s="52" t="s">
        <v>98</v>
      </c>
      <c r="J9" s="52" t="s">
        <v>98</v>
      </c>
      <c r="K9" s="52" t="s">
        <v>98</v>
      </c>
      <c r="L9" s="52" t="s">
        <v>106</v>
      </c>
      <c r="M9" s="52" t="s">
        <v>105</v>
      </c>
      <c r="N9" s="52" t="s">
        <v>98</v>
      </c>
      <c r="O9" s="59" t="s">
        <v>115</v>
      </c>
      <c r="P9" s="52"/>
      <c r="Q9" s="148"/>
      <c r="R9" s="52"/>
      <c r="S9" s="52"/>
      <c r="T9" s="52"/>
      <c r="U9" s="52"/>
      <c r="V9" s="52"/>
      <c r="W9" s="52"/>
      <c r="X9" s="52"/>
      <c r="Y9" s="52"/>
      <c r="Z9" s="52"/>
      <c r="AA9" s="52"/>
      <c r="AB9" s="52"/>
      <c r="AD9" s="55"/>
      <c r="AE9" s="75" t="s">
        <v>1243</v>
      </c>
      <c r="AF9" s="76">
        <f t="shared" ref="AF9:BD9" si="10">IFERROR(AF10/AF6,0)</f>
        <v>0.3</v>
      </c>
      <c r="AG9" s="76">
        <f t="shared" si="10"/>
        <v>0.3</v>
      </c>
      <c r="AH9" s="76">
        <f t="shared" si="10"/>
        <v>0.3</v>
      </c>
      <c r="AI9" s="76">
        <f t="shared" si="10"/>
        <v>0.3</v>
      </c>
      <c r="AJ9" s="76">
        <f t="shared" si="10"/>
        <v>0.3</v>
      </c>
      <c r="AK9" s="76">
        <f t="shared" si="10"/>
        <v>0.50443579766537</v>
      </c>
      <c r="AL9" s="76">
        <f t="shared" si="10"/>
        <v>0.502985074626866</v>
      </c>
      <c r="AM9" s="76">
        <f t="shared" si="10"/>
        <v>0.466341463414634</v>
      </c>
      <c r="AN9" s="76">
        <f t="shared" si="10"/>
        <v>0.324289099526066</v>
      </c>
      <c r="AO9" s="76">
        <f t="shared" si="10"/>
        <v>0.3</v>
      </c>
      <c r="AP9" s="76">
        <f t="shared" si="10"/>
        <v>0.361046511627907</v>
      </c>
      <c r="AQ9" s="116">
        <f t="shared" si="10"/>
        <v>0.434426727410782</v>
      </c>
      <c r="AS9" s="117">
        <f t="shared" si="10"/>
        <v>0</v>
      </c>
      <c r="AT9" s="76">
        <f t="shared" si="10"/>
        <v>0</v>
      </c>
      <c r="AU9" s="76">
        <f t="shared" si="10"/>
        <v>0</v>
      </c>
      <c r="AV9" s="76">
        <f t="shared" si="10"/>
        <v>0</v>
      </c>
      <c r="AW9" s="76">
        <f t="shared" si="10"/>
        <v>0</v>
      </c>
      <c r="AX9" s="76">
        <f t="shared" si="10"/>
        <v>0</v>
      </c>
      <c r="AY9" s="76">
        <f t="shared" si="10"/>
        <v>0</v>
      </c>
      <c r="AZ9" s="76">
        <f t="shared" si="10"/>
        <v>0</v>
      </c>
      <c r="BA9" s="76">
        <f t="shared" si="10"/>
        <v>0</v>
      </c>
      <c r="BB9" s="76">
        <f t="shared" si="10"/>
        <v>0</v>
      </c>
      <c r="BC9" s="76">
        <f t="shared" si="10"/>
        <v>0</v>
      </c>
      <c r="BD9" s="116">
        <f t="shared" si="10"/>
        <v>0</v>
      </c>
    </row>
    <row r="10" ht="12" spans="1:56">
      <c r="A10" s="51">
        <f t="shared" si="6"/>
        <v>7</v>
      </c>
      <c r="B10" s="54" t="s">
        <v>252</v>
      </c>
      <c r="C10" s="145">
        <f>1250/4</f>
        <v>312.5</v>
      </c>
      <c r="D10" s="52" t="s">
        <v>98</v>
      </c>
      <c r="E10" s="52" t="s">
        <v>98</v>
      </c>
      <c r="F10" s="52" t="s">
        <v>98</v>
      </c>
      <c r="G10" s="52" t="s">
        <v>98</v>
      </c>
      <c r="H10" s="52" t="s">
        <v>98</v>
      </c>
      <c r="I10" s="52" t="s">
        <v>98</v>
      </c>
      <c r="J10" s="52" t="s">
        <v>98</v>
      </c>
      <c r="K10" s="52" t="s">
        <v>98</v>
      </c>
      <c r="L10" s="52" t="s">
        <v>106</v>
      </c>
      <c r="M10" s="52" t="s">
        <v>105</v>
      </c>
      <c r="N10" s="52" t="s">
        <v>105</v>
      </c>
      <c r="O10" s="59" t="s">
        <v>115</v>
      </c>
      <c r="P10" s="52"/>
      <c r="Q10" s="148"/>
      <c r="R10" s="52"/>
      <c r="S10" s="52"/>
      <c r="T10" s="52"/>
      <c r="U10" s="52"/>
      <c r="V10" s="52"/>
      <c r="W10" s="52"/>
      <c r="X10" s="52"/>
      <c r="Y10" s="52"/>
      <c r="Z10" s="52"/>
      <c r="AA10" s="52"/>
      <c r="AB10" s="52"/>
      <c r="AD10" s="55"/>
      <c r="AE10" s="77" t="s">
        <v>1244</v>
      </c>
      <c r="AF10" s="78">
        <f>AF6-(AF18+AF26+AF34+AF42+AF50+AF58+AF66+AF74+AF82+AF90+AF98+AF106+AF114+AF122+AF130+AF138)</f>
        <v>105</v>
      </c>
      <c r="AG10" s="78">
        <f t="shared" ref="AG10:BD10" si="11">AG6-(AG18+AG26+AG34+AG42+AG50+AG58+AG66+AG74+AG82+AG90+AG98+AG106+AG114+AG122+AG130+AG138)</f>
        <v>180</v>
      </c>
      <c r="AH10" s="78">
        <f t="shared" si="11"/>
        <v>495</v>
      </c>
      <c r="AI10" s="78">
        <f t="shared" si="11"/>
        <v>495</v>
      </c>
      <c r="AJ10" s="78">
        <f t="shared" si="11"/>
        <v>776.25</v>
      </c>
      <c r="AK10" s="78">
        <f t="shared" si="11"/>
        <v>1620.5</v>
      </c>
      <c r="AL10" s="78">
        <f t="shared" si="11"/>
        <v>1685</v>
      </c>
      <c r="AM10" s="78">
        <f t="shared" si="11"/>
        <v>1912</v>
      </c>
      <c r="AN10" s="78">
        <f t="shared" si="11"/>
        <v>1710.625</v>
      </c>
      <c r="AO10" s="78">
        <f t="shared" si="11"/>
        <v>1323.75</v>
      </c>
      <c r="AP10" s="78">
        <f t="shared" si="11"/>
        <v>1552.5</v>
      </c>
      <c r="AQ10" s="112">
        <f t="shared" si="11"/>
        <v>1430.35</v>
      </c>
      <c r="AS10" s="72">
        <f t="shared" si="11"/>
        <v>0</v>
      </c>
      <c r="AT10" s="78">
        <f t="shared" si="11"/>
        <v>0</v>
      </c>
      <c r="AU10" s="78">
        <f t="shared" si="11"/>
        <v>0</v>
      </c>
      <c r="AV10" s="78">
        <f t="shared" si="11"/>
        <v>0</v>
      </c>
      <c r="AW10" s="78">
        <f t="shared" si="11"/>
        <v>0</v>
      </c>
      <c r="AX10" s="78">
        <f t="shared" si="11"/>
        <v>0</v>
      </c>
      <c r="AY10" s="78">
        <f t="shared" si="11"/>
        <v>0</v>
      </c>
      <c r="AZ10" s="78">
        <f t="shared" si="11"/>
        <v>0</v>
      </c>
      <c r="BA10" s="78">
        <f t="shared" si="11"/>
        <v>0</v>
      </c>
      <c r="BB10" s="78">
        <f t="shared" si="11"/>
        <v>0</v>
      </c>
      <c r="BC10" s="78">
        <f t="shared" si="11"/>
        <v>0</v>
      </c>
      <c r="BD10" s="112">
        <f t="shared" si="11"/>
        <v>0</v>
      </c>
    </row>
    <row r="11" ht="12" spans="1:43">
      <c r="A11" s="51">
        <f t="shared" si="6"/>
        <v>8</v>
      </c>
      <c r="B11" s="54" t="s">
        <v>275</v>
      </c>
      <c r="C11" s="54">
        <f>1500/4</f>
        <v>375</v>
      </c>
      <c r="D11" s="52" t="s">
        <v>98</v>
      </c>
      <c r="E11" s="52" t="s">
        <v>98</v>
      </c>
      <c r="F11" s="52" t="s">
        <v>98</v>
      </c>
      <c r="G11" s="52" t="s">
        <v>98</v>
      </c>
      <c r="H11" s="52" t="s">
        <v>98</v>
      </c>
      <c r="I11" s="52" t="s">
        <v>98</v>
      </c>
      <c r="J11" s="52" t="s">
        <v>98</v>
      </c>
      <c r="K11" s="52" t="s">
        <v>98</v>
      </c>
      <c r="L11" s="52" t="s">
        <v>98</v>
      </c>
      <c r="M11" s="52" t="s">
        <v>98</v>
      </c>
      <c r="N11" s="52" t="s">
        <v>103</v>
      </c>
      <c r="O11" s="59" t="s">
        <v>100</v>
      </c>
      <c r="P11" s="52"/>
      <c r="Q11" s="148"/>
      <c r="R11" s="52"/>
      <c r="S11" s="52"/>
      <c r="T11" s="52"/>
      <c r="U11" s="52"/>
      <c r="V11" s="52"/>
      <c r="W11" s="52"/>
      <c r="X11" s="52"/>
      <c r="Y11" s="52"/>
      <c r="Z11" s="52"/>
      <c r="AA11" s="52"/>
      <c r="AB11" s="52"/>
      <c r="AD11" s="55"/>
      <c r="AE11" s="86"/>
      <c r="AF11" s="87"/>
      <c r="AG11" s="87"/>
      <c r="AH11" s="87"/>
      <c r="AI11" s="87"/>
      <c r="AJ11" s="87"/>
      <c r="AK11" s="162"/>
      <c r="AL11" s="87"/>
      <c r="AM11" s="87"/>
      <c r="AN11" s="87"/>
      <c r="AO11" s="87"/>
      <c r="AP11" s="87"/>
      <c r="AQ11" s="87"/>
    </row>
    <row r="12" ht="12" spans="1:56">
      <c r="A12" s="141">
        <f t="shared" si="6"/>
        <v>9</v>
      </c>
      <c r="B12" s="139" t="s">
        <v>265</v>
      </c>
      <c r="C12" s="147">
        <f>1400/4</f>
        <v>350</v>
      </c>
      <c r="D12" s="142" t="s">
        <v>98</v>
      </c>
      <c r="E12" s="142" t="s">
        <v>98</v>
      </c>
      <c r="F12" s="142" t="s">
        <v>98</v>
      </c>
      <c r="G12" s="142" t="s">
        <v>98</v>
      </c>
      <c r="H12" s="142" t="s">
        <v>98</v>
      </c>
      <c r="I12" s="142" t="s">
        <v>98</v>
      </c>
      <c r="J12" s="142" t="s">
        <v>98</v>
      </c>
      <c r="K12" s="142" t="s">
        <v>98</v>
      </c>
      <c r="L12" s="142" t="s">
        <v>98</v>
      </c>
      <c r="M12" s="142" t="s">
        <v>105</v>
      </c>
      <c r="N12" s="142" t="s">
        <v>105</v>
      </c>
      <c r="O12" s="156" t="s">
        <v>113</v>
      </c>
      <c r="P12" s="52"/>
      <c r="Q12" s="148"/>
      <c r="R12" s="52"/>
      <c r="S12" s="52"/>
      <c r="T12" s="52"/>
      <c r="U12" s="52"/>
      <c r="V12" s="52"/>
      <c r="W12" s="52"/>
      <c r="X12" s="52"/>
      <c r="Y12" s="52"/>
      <c r="Z12" s="52"/>
      <c r="AA12" s="52"/>
      <c r="AB12" s="52"/>
      <c r="AD12" s="55"/>
      <c r="AE12" s="41"/>
      <c r="AF12" s="42"/>
      <c r="AG12" s="42"/>
      <c r="AH12" s="42"/>
      <c r="AI12" s="42"/>
      <c r="AJ12" s="42"/>
      <c r="AK12" s="100" t="s">
        <v>105</v>
      </c>
      <c r="AL12" s="101"/>
      <c r="AM12" s="42"/>
      <c r="AN12" s="42"/>
      <c r="AO12" s="42"/>
      <c r="AP12" s="42"/>
      <c r="AQ12" s="133"/>
      <c r="AS12" s="118"/>
      <c r="AT12" s="119"/>
      <c r="AU12" s="119"/>
      <c r="AV12" s="119"/>
      <c r="AW12" s="119"/>
      <c r="AX12" s="100" t="s">
        <v>105</v>
      </c>
      <c r="AY12" s="56"/>
      <c r="AZ12" s="119"/>
      <c r="BA12" s="119"/>
      <c r="BB12" s="119"/>
      <c r="BC12" s="119"/>
      <c r="BD12" s="61"/>
    </row>
    <row r="13" spans="1:56">
      <c r="A13" s="51">
        <f t="shared" si="6"/>
        <v>10</v>
      </c>
      <c r="B13" s="54"/>
      <c r="C13" s="148"/>
      <c r="D13" s="52"/>
      <c r="E13" s="52"/>
      <c r="F13" s="52"/>
      <c r="G13" s="52"/>
      <c r="H13" s="52"/>
      <c r="I13" s="52"/>
      <c r="J13" s="52"/>
      <c r="K13" s="52"/>
      <c r="L13" s="52"/>
      <c r="M13" s="52"/>
      <c r="N13" s="52"/>
      <c r="O13" s="59"/>
      <c r="P13" s="52"/>
      <c r="Q13" s="148"/>
      <c r="R13" s="52"/>
      <c r="S13" s="52"/>
      <c r="T13" s="52"/>
      <c r="U13" s="52"/>
      <c r="V13" s="52"/>
      <c r="W13" s="52"/>
      <c r="X13" s="52"/>
      <c r="Y13" s="52"/>
      <c r="Z13" s="52"/>
      <c r="AA13" s="52"/>
      <c r="AB13" s="52"/>
      <c r="AD13" s="55"/>
      <c r="AE13" s="160" t="s">
        <v>83</v>
      </c>
      <c r="AF13" s="121">
        <f t="shared" ref="AF13:AQ13" si="12">SUMIF(D$4:D$222,$AK12,$C$4:$C$222)</f>
        <v>0</v>
      </c>
      <c r="AG13" s="121">
        <f t="shared" si="12"/>
        <v>0</v>
      </c>
      <c r="AH13" s="121">
        <f t="shared" si="12"/>
        <v>0</v>
      </c>
      <c r="AI13" s="121">
        <f t="shared" si="12"/>
        <v>0</v>
      </c>
      <c r="AJ13" s="121">
        <f t="shared" si="12"/>
        <v>0</v>
      </c>
      <c r="AK13" s="121">
        <f t="shared" si="12"/>
        <v>0</v>
      </c>
      <c r="AL13" s="121">
        <f t="shared" si="12"/>
        <v>0</v>
      </c>
      <c r="AM13" s="121">
        <f t="shared" si="12"/>
        <v>600</v>
      </c>
      <c r="AN13" s="121">
        <f t="shared" si="12"/>
        <v>2275</v>
      </c>
      <c r="AO13" s="121">
        <f t="shared" si="12"/>
        <v>3325</v>
      </c>
      <c r="AP13" s="121">
        <f t="shared" si="12"/>
        <v>3375</v>
      </c>
      <c r="AQ13" s="129">
        <f t="shared" si="12"/>
        <v>2025</v>
      </c>
      <c r="AS13" s="120">
        <f t="shared" ref="AS13:BD13" si="13">SUMIF(R$4:R$2000,$AX12,$Q$4:$Q$2000)</f>
        <v>0</v>
      </c>
      <c r="AT13" s="121">
        <f t="shared" si="13"/>
        <v>0</v>
      </c>
      <c r="AU13" s="121">
        <f t="shared" si="13"/>
        <v>0</v>
      </c>
      <c r="AV13" s="121">
        <f t="shared" si="13"/>
        <v>0</v>
      </c>
      <c r="AW13" s="121">
        <f t="shared" si="13"/>
        <v>0</v>
      </c>
      <c r="AX13" s="121">
        <f t="shared" si="13"/>
        <v>0</v>
      </c>
      <c r="AY13" s="121">
        <f t="shared" si="13"/>
        <v>0</v>
      </c>
      <c r="AZ13" s="121">
        <f t="shared" si="13"/>
        <v>0</v>
      </c>
      <c r="BA13" s="121">
        <f t="shared" si="13"/>
        <v>0</v>
      </c>
      <c r="BB13" s="121">
        <f t="shared" si="13"/>
        <v>0</v>
      </c>
      <c r="BC13" s="121">
        <f t="shared" si="13"/>
        <v>0</v>
      </c>
      <c r="BD13" s="129">
        <f t="shared" si="13"/>
        <v>0</v>
      </c>
    </row>
    <row r="14" ht="12" spans="1:56">
      <c r="A14" s="51">
        <f t="shared" si="6"/>
        <v>11</v>
      </c>
      <c r="B14" s="54"/>
      <c r="C14" s="148"/>
      <c r="D14" s="52"/>
      <c r="E14" s="52"/>
      <c r="F14" s="52"/>
      <c r="G14" s="52"/>
      <c r="H14" s="52"/>
      <c r="I14" s="52"/>
      <c r="J14" s="52"/>
      <c r="K14" s="52"/>
      <c r="L14" s="52"/>
      <c r="M14" s="52"/>
      <c r="N14" s="52"/>
      <c r="O14" s="59"/>
      <c r="P14" s="52"/>
      <c r="Q14" s="148"/>
      <c r="R14" s="52"/>
      <c r="S14" s="52"/>
      <c r="T14" s="52"/>
      <c r="U14" s="52"/>
      <c r="V14" s="52"/>
      <c r="W14" s="52"/>
      <c r="X14" s="52"/>
      <c r="Y14" s="52"/>
      <c r="Z14" s="52"/>
      <c r="AA14" s="52"/>
      <c r="AB14" s="52"/>
      <c r="AD14" s="55"/>
      <c r="AE14" s="81" t="s">
        <v>1243</v>
      </c>
      <c r="AF14" s="90">
        <v>0.7</v>
      </c>
      <c r="AG14" s="90">
        <v>0.7</v>
      </c>
      <c r="AH14" s="90">
        <v>0.7</v>
      </c>
      <c r="AI14" s="90">
        <v>0.7</v>
      </c>
      <c r="AJ14" s="90">
        <v>0.7</v>
      </c>
      <c r="AK14" s="90">
        <v>0.7</v>
      </c>
      <c r="AL14" s="90">
        <v>0.7</v>
      </c>
      <c r="AM14" s="90">
        <v>0.7</v>
      </c>
      <c r="AN14" s="90">
        <v>0.7</v>
      </c>
      <c r="AO14" s="90">
        <v>0.7</v>
      </c>
      <c r="AP14" s="90">
        <v>0.7</v>
      </c>
      <c r="AQ14" s="130">
        <v>0.7</v>
      </c>
      <c r="AS14" s="123">
        <v>0.7</v>
      </c>
      <c r="AT14" s="90">
        <v>0.7</v>
      </c>
      <c r="AU14" s="90">
        <v>0.7</v>
      </c>
      <c r="AV14" s="90">
        <v>0.7</v>
      </c>
      <c r="AW14" s="90">
        <v>0.7</v>
      </c>
      <c r="AX14" s="90">
        <v>0.7</v>
      </c>
      <c r="AY14" s="90">
        <v>0.7</v>
      </c>
      <c r="AZ14" s="90">
        <v>0.7</v>
      </c>
      <c r="BA14" s="90">
        <v>0.7</v>
      </c>
      <c r="BB14" s="90">
        <v>0.7</v>
      </c>
      <c r="BC14" s="90">
        <v>0.7</v>
      </c>
      <c r="BD14" s="130">
        <v>0.7</v>
      </c>
    </row>
    <row r="15" spans="1:56">
      <c r="A15" s="118">
        <f t="shared" si="6"/>
        <v>12</v>
      </c>
      <c r="B15" s="149" t="s">
        <v>212</v>
      </c>
      <c r="C15" s="150">
        <f>1250/4</f>
        <v>312.5</v>
      </c>
      <c r="D15" s="119" t="s">
        <v>98</v>
      </c>
      <c r="E15" s="119" t="s">
        <v>98</v>
      </c>
      <c r="F15" s="119" t="s">
        <v>98</v>
      </c>
      <c r="G15" s="119" t="s">
        <v>98</v>
      </c>
      <c r="H15" s="119" t="s">
        <v>115</v>
      </c>
      <c r="I15" s="119" t="s">
        <v>106</v>
      </c>
      <c r="J15" s="119" t="s">
        <v>106</v>
      </c>
      <c r="K15" s="119" t="s">
        <v>106</v>
      </c>
      <c r="L15" s="119" t="s">
        <v>105</v>
      </c>
      <c r="M15" s="119" t="s">
        <v>105</v>
      </c>
      <c r="N15" s="119" t="s">
        <v>105</v>
      </c>
      <c r="O15" s="61" t="s">
        <v>105</v>
      </c>
      <c r="P15" s="52"/>
      <c r="Q15" s="148"/>
      <c r="R15" s="52"/>
      <c r="S15" s="52"/>
      <c r="T15" s="52"/>
      <c r="U15" s="52"/>
      <c r="V15" s="52"/>
      <c r="W15" s="52"/>
      <c r="X15" s="52"/>
      <c r="Y15" s="52"/>
      <c r="Z15" s="52"/>
      <c r="AA15" s="52"/>
      <c r="AB15" s="52"/>
      <c r="AD15" s="55"/>
      <c r="AE15" s="83" t="s">
        <v>1245</v>
      </c>
      <c r="AF15" s="85">
        <v>48</v>
      </c>
      <c r="AG15" s="85">
        <v>48</v>
      </c>
      <c r="AH15" s="85">
        <v>48</v>
      </c>
      <c r="AI15" s="85">
        <v>48</v>
      </c>
      <c r="AJ15" s="85">
        <v>48</v>
      </c>
      <c r="AK15" s="85">
        <v>48</v>
      </c>
      <c r="AL15" s="85">
        <v>48</v>
      </c>
      <c r="AM15" s="85">
        <v>48</v>
      </c>
      <c r="AN15" s="85">
        <v>4</v>
      </c>
      <c r="AO15" s="85">
        <v>4</v>
      </c>
      <c r="AP15" s="85">
        <v>4</v>
      </c>
      <c r="AQ15" s="131">
        <v>4</v>
      </c>
      <c r="AS15" s="111">
        <v>4</v>
      </c>
      <c r="AT15" s="85">
        <v>4</v>
      </c>
      <c r="AU15" s="85">
        <v>4</v>
      </c>
      <c r="AV15" s="85">
        <v>4</v>
      </c>
      <c r="AW15" s="85">
        <v>4</v>
      </c>
      <c r="AX15" s="85">
        <v>4</v>
      </c>
      <c r="AY15" s="85">
        <v>4</v>
      </c>
      <c r="AZ15" s="85">
        <v>4</v>
      </c>
      <c r="BA15" s="85">
        <v>4</v>
      </c>
      <c r="BB15" s="85">
        <v>4</v>
      </c>
      <c r="BC15" s="85">
        <v>4</v>
      </c>
      <c r="BD15" s="131">
        <v>4</v>
      </c>
    </row>
    <row r="16" spans="1:56">
      <c r="A16" s="51">
        <f t="shared" si="6"/>
        <v>13</v>
      </c>
      <c r="B16" s="54" t="s">
        <v>214</v>
      </c>
      <c r="C16" s="145">
        <f>1250/4</f>
        <v>312.5</v>
      </c>
      <c r="D16" s="52" t="s">
        <v>98</v>
      </c>
      <c r="E16" s="52" t="s">
        <v>98</v>
      </c>
      <c r="F16" s="52" t="s">
        <v>98</v>
      </c>
      <c r="G16" s="52" t="s">
        <v>98</v>
      </c>
      <c r="H16" s="52" t="s">
        <v>115</v>
      </c>
      <c r="I16" s="52" t="s">
        <v>106</v>
      </c>
      <c r="J16" s="52" t="s">
        <v>106</v>
      </c>
      <c r="K16" s="52" t="s">
        <v>106</v>
      </c>
      <c r="L16" s="52" t="s">
        <v>105</v>
      </c>
      <c r="M16" s="52" t="s">
        <v>105</v>
      </c>
      <c r="N16" s="52" t="s">
        <v>105</v>
      </c>
      <c r="O16" s="59" t="s">
        <v>105</v>
      </c>
      <c r="P16" s="52"/>
      <c r="Q16" s="148"/>
      <c r="R16" s="52"/>
      <c r="S16" s="52"/>
      <c r="T16" s="52"/>
      <c r="U16" s="52"/>
      <c r="V16" s="52"/>
      <c r="W16" s="52"/>
      <c r="X16" s="52"/>
      <c r="Y16" s="52"/>
      <c r="Z16" s="52"/>
      <c r="AA16" s="52"/>
      <c r="AB16" s="52"/>
      <c r="AD16" s="55"/>
      <c r="AE16" s="83" t="s">
        <v>1246</v>
      </c>
      <c r="AF16" s="85">
        <v>48</v>
      </c>
      <c r="AG16" s="85">
        <v>48</v>
      </c>
      <c r="AH16" s="85">
        <v>48</v>
      </c>
      <c r="AI16" s="85">
        <v>48</v>
      </c>
      <c r="AJ16" s="85">
        <v>48</v>
      </c>
      <c r="AK16" s="85">
        <v>48</v>
      </c>
      <c r="AL16" s="85">
        <v>48</v>
      </c>
      <c r="AM16" s="85">
        <v>48</v>
      </c>
      <c r="AN16" s="85">
        <v>3</v>
      </c>
      <c r="AO16" s="85">
        <v>4</v>
      </c>
      <c r="AP16" s="85">
        <v>4</v>
      </c>
      <c r="AQ16" s="131">
        <v>2</v>
      </c>
      <c r="AS16" s="111">
        <v>4</v>
      </c>
      <c r="AT16" s="85">
        <v>4</v>
      </c>
      <c r="AU16" s="85">
        <v>4</v>
      </c>
      <c r="AV16" s="85">
        <v>4</v>
      </c>
      <c r="AW16" s="85">
        <v>4</v>
      </c>
      <c r="AX16" s="85">
        <v>4</v>
      </c>
      <c r="AY16" s="85">
        <v>4</v>
      </c>
      <c r="AZ16" s="85">
        <v>4</v>
      </c>
      <c r="BA16" s="85">
        <v>4</v>
      </c>
      <c r="BB16" s="85">
        <v>4</v>
      </c>
      <c r="BC16" s="85">
        <v>4</v>
      </c>
      <c r="BD16" s="131">
        <v>4</v>
      </c>
    </row>
    <row r="17" spans="1:58">
      <c r="A17" s="51">
        <f t="shared" si="6"/>
        <v>14</v>
      </c>
      <c r="B17" s="54" t="s">
        <v>216</v>
      </c>
      <c r="C17" s="145">
        <f>1250/4</f>
        <v>312.5</v>
      </c>
      <c r="D17" s="52" t="s">
        <v>98</v>
      </c>
      <c r="E17" s="52" t="s">
        <v>98</v>
      </c>
      <c r="F17" s="52" t="s">
        <v>98</v>
      </c>
      <c r="G17" s="52" t="s">
        <v>98</v>
      </c>
      <c r="H17" s="52" t="s">
        <v>115</v>
      </c>
      <c r="I17" s="52" t="s">
        <v>106</v>
      </c>
      <c r="J17" s="52" t="s">
        <v>106</v>
      </c>
      <c r="K17" s="52" t="s">
        <v>106</v>
      </c>
      <c r="L17" s="52" t="s">
        <v>105</v>
      </c>
      <c r="M17" s="52" t="s">
        <v>105</v>
      </c>
      <c r="N17" s="52" t="s">
        <v>105</v>
      </c>
      <c r="O17" s="59" t="s">
        <v>105</v>
      </c>
      <c r="P17" s="52"/>
      <c r="Q17" s="148"/>
      <c r="R17" s="52"/>
      <c r="S17" s="52"/>
      <c r="T17" s="52"/>
      <c r="U17" s="52"/>
      <c r="V17" s="52"/>
      <c r="W17" s="52"/>
      <c r="X17" s="52"/>
      <c r="Y17" s="52"/>
      <c r="Z17" s="52"/>
      <c r="AA17" s="52"/>
      <c r="AB17" s="52"/>
      <c r="AD17" s="55"/>
      <c r="AE17" s="83" t="s">
        <v>1247</v>
      </c>
      <c r="AF17" s="85"/>
      <c r="AG17" s="85"/>
      <c r="AH17" s="85"/>
      <c r="AI17" s="103"/>
      <c r="AJ17" s="103"/>
      <c r="AK17" s="104"/>
      <c r="AL17" s="104"/>
      <c r="AM17" s="103">
        <v>-99</v>
      </c>
      <c r="AN17" s="103">
        <f>-(1350/4)/2</f>
        <v>-168.75</v>
      </c>
      <c r="AO17" s="103">
        <f>-AO14*(100/4)-AO14*1300/8</f>
        <v>-131.25</v>
      </c>
      <c r="AP17" s="103">
        <f>AP14*AP5</f>
        <v>-35</v>
      </c>
      <c r="AQ17" s="126"/>
      <c r="AS17" s="111"/>
      <c r="AT17" s="85"/>
      <c r="AU17" s="85"/>
      <c r="AV17" s="103"/>
      <c r="AW17" s="103"/>
      <c r="AX17" s="104"/>
      <c r="AY17" s="104"/>
      <c r="AZ17" s="103"/>
      <c r="BA17" s="103"/>
      <c r="BB17" s="103"/>
      <c r="BC17" s="103"/>
      <c r="BD17" s="126"/>
      <c r="BF17" s="144"/>
    </row>
    <row r="18" ht="12" spans="1:56">
      <c r="A18" s="51">
        <f t="shared" si="6"/>
        <v>15</v>
      </c>
      <c r="B18" s="54" t="s">
        <v>234</v>
      </c>
      <c r="C18" s="145">
        <f>1250/4</f>
        <v>312.5</v>
      </c>
      <c r="D18" s="52" t="s">
        <v>98</v>
      </c>
      <c r="E18" s="52" t="s">
        <v>98</v>
      </c>
      <c r="F18" s="52" t="s">
        <v>98</v>
      </c>
      <c r="G18" s="52" t="s">
        <v>98</v>
      </c>
      <c r="H18" s="52" t="s">
        <v>98</v>
      </c>
      <c r="I18" s="52" t="s">
        <v>106</v>
      </c>
      <c r="J18" s="52" t="s">
        <v>106</v>
      </c>
      <c r="K18" s="52" t="s">
        <v>106</v>
      </c>
      <c r="L18" s="52" t="s">
        <v>105</v>
      </c>
      <c r="M18" s="52" t="s">
        <v>98</v>
      </c>
      <c r="N18" s="52" t="s">
        <v>98</v>
      </c>
      <c r="O18" s="59" t="s">
        <v>98</v>
      </c>
      <c r="P18" s="54"/>
      <c r="Q18" s="148"/>
      <c r="R18" s="52"/>
      <c r="S18" s="52"/>
      <c r="T18" s="52"/>
      <c r="U18" s="52"/>
      <c r="V18" s="52"/>
      <c r="W18" s="52"/>
      <c r="X18" s="52"/>
      <c r="Y18" s="52"/>
      <c r="Z18" s="52"/>
      <c r="AA18" s="52"/>
      <c r="AB18" s="52"/>
      <c r="AD18" s="55"/>
      <c r="AE18" s="77" t="s">
        <v>1248</v>
      </c>
      <c r="AF18" s="78">
        <f t="shared" ref="AF18" si="14">AF13*AF14*AF16/AF15+AF17</f>
        <v>0</v>
      </c>
      <c r="AG18" s="78">
        <f t="shared" ref="AG18" si="15">AG13*AG14*AG16/AG15+AG17</f>
        <v>0</v>
      </c>
      <c r="AH18" s="78">
        <f t="shared" ref="AH18" si="16">AH13*AH14*AH16/AH15+AH17</f>
        <v>0</v>
      </c>
      <c r="AI18" s="78">
        <f t="shared" ref="AI18" si="17">AI13*AI14*AI16/AI15+AI17</f>
        <v>0</v>
      </c>
      <c r="AJ18" s="78">
        <f t="shared" ref="AJ18" si="18">AJ13*AJ14*AJ16/AJ15+AJ17</f>
        <v>0</v>
      </c>
      <c r="AK18" s="78">
        <f t="shared" ref="AK18" si="19">AK13*AK14*AK16/AK15+AK17</f>
        <v>0</v>
      </c>
      <c r="AL18" s="78">
        <f t="shared" ref="AL18" si="20">AL13*AL14*AL16/AL15+AL17</f>
        <v>0</v>
      </c>
      <c r="AM18" s="78">
        <f t="shared" ref="AM18:AN18" si="21">AM13*AM14*AM16/AM15+AM17</f>
        <v>321</v>
      </c>
      <c r="AN18" s="78">
        <f t="shared" si="21"/>
        <v>1025.625</v>
      </c>
      <c r="AO18" s="78">
        <f t="shared" ref="AO18" si="22">AO13*AO14*AO16/AO15+AO17</f>
        <v>2196.25</v>
      </c>
      <c r="AP18" s="78">
        <f t="shared" ref="AP18" si="23">AP13*AP14*AP16/AP15+AP17</f>
        <v>2327.5</v>
      </c>
      <c r="AQ18" s="112">
        <f t="shared" ref="AQ18:BD18" si="24">AQ13*AQ14*AQ16/AQ15+AQ17</f>
        <v>708.75</v>
      </c>
      <c r="AS18" s="72">
        <f t="shared" si="24"/>
        <v>0</v>
      </c>
      <c r="AT18" s="78">
        <f t="shared" si="24"/>
        <v>0</v>
      </c>
      <c r="AU18" s="78">
        <f t="shared" si="24"/>
        <v>0</v>
      </c>
      <c r="AV18" s="78">
        <f t="shared" si="24"/>
        <v>0</v>
      </c>
      <c r="AW18" s="78">
        <f t="shared" si="24"/>
        <v>0</v>
      </c>
      <c r="AX18" s="78">
        <f t="shared" si="24"/>
        <v>0</v>
      </c>
      <c r="AY18" s="78">
        <f t="shared" si="24"/>
        <v>0</v>
      </c>
      <c r="AZ18" s="78">
        <f t="shared" si="24"/>
        <v>0</v>
      </c>
      <c r="BA18" s="78">
        <f t="shared" si="24"/>
        <v>0</v>
      </c>
      <c r="BB18" s="78">
        <f t="shared" si="24"/>
        <v>0</v>
      </c>
      <c r="BC18" s="78">
        <f t="shared" si="24"/>
        <v>0</v>
      </c>
      <c r="BD18" s="112">
        <f t="shared" si="24"/>
        <v>0</v>
      </c>
    </row>
    <row r="19" ht="12" spans="1:56">
      <c r="A19" s="51">
        <f t="shared" si="6"/>
        <v>16</v>
      </c>
      <c r="B19" s="54" t="s">
        <v>236</v>
      </c>
      <c r="C19" s="145">
        <f>1250/4</f>
        <v>312.5</v>
      </c>
      <c r="D19" s="52" t="s">
        <v>98</v>
      </c>
      <c r="E19" s="52" t="s">
        <v>98</v>
      </c>
      <c r="F19" s="52" t="s">
        <v>98</v>
      </c>
      <c r="G19" s="52" t="s">
        <v>98</v>
      </c>
      <c r="H19" s="52" t="s">
        <v>98</v>
      </c>
      <c r="I19" s="52" t="s">
        <v>106</v>
      </c>
      <c r="J19" s="52" t="s">
        <v>106</v>
      </c>
      <c r="K19" s="52" t="s">
        <v>106</v>
      </c>
      <c r="L19" s="52" t="s">
        <v>105</v>
      </c>
      <c r="M19" s="52" t="s">
        <v>98</v>
      </c>
      <c r="N19" s="52" t="s">
        <v>98</v>
      </c>
      <c r="O19" s="59" t="s">
        <v>98</v>
      </c>
      <c r="P19" s="54"/>
      <c r="Q19" s="148"/>
      <c r="R19" s="52"/>
      <c r="S19" s="52"/>
      <c r="T19" s="52"/>
      <c r="U19" s="52"/>
      <c r="V19" s="52"/>
      <c r="W19" s="52"/>
      <c r="X19" s="52"/>
      <c r="Y19" s="52"/>
      <c r="Z19" s="52"/>
      <c r="AA19" s="52"/>
      <c r="AB19" s="52"/>
      <c r="AD19" s="55"/>
      <c r="AE19" s="86"/>
      <c r="AF19" s="87"/>
      <c r="AG19" s="87"/>
      <c r="AH19" s="87"/>
      <c r="AI19" s="87"/>
      <c r="AJ19" s="87"/>
      <c r="AK19" s="105"/>
      <c r="AL19" s="87"/>
      <c r="AM19" s="87"/>
      <c r="AN19" s="87"/>
      <c r="AO19" s="87"/>
      <c r="AP19" s="87"/>
      <c r="AQ19" s="87"/>
      <c r="AS19" s="87"/>
      <c r="AT19" s="87"/>
      <c r="AU19" s="87"/>
      <c r="AV19" s="87"/>
      <c r="AW19" s="87"/>
      <c r="AX19" s="105"/>
      <c r="AY19" s="87"/>
      <c r="AZ19" s="87"/>
      <c r="BA19" s="87"/>
      <c r="BB19" s="87"/>
      <c r="BC19" s="87"/>
      <c r="BD19" s="87"/>
    </row>
    <row r="20" ht="12" spans="1:56">
      <c r="A20" s="51">
        <f t="shared" si="6"/>
        <v>17</v>
      </c>
      <c r="B20" s="54" t="s">
        <v>238</v>
      </c>
      <c r="C20" s="145">
        <f>1300/4</f>
        <v>325</v>
      </c>
      <c r="D20" s="52" t="s">
        <v>98</v>
      </c>
      <c r="E20" s="52" t="s">
        <v>98</v>
      </c>
      <c r="F20" s="52" t="s">
        <v>98</v>
      </c>
      <c r="G20" s="52" t="s">
        <v>98</v>
      </c>
      <c r="H20" s="52" t="s">
        <v>98</v>
      </c>
      <c r="I20" s="52" t="s">
        <v>98</v>
      </c>
      <c r="J20" s="52" t="s">
        <v>106</v>
      </c>
      <c r="K20" s="52" t="s">
        <v>106</v>
      </c>
      <c r="L20" s="52" t="s">
        <v>98</v>
      </c>
      <c r="M20" s="52" t="s">
        <v>98</v>
      </c>
      <c r="N20" s="52" t="s">
        <v>98</v>
      </c>
      <c r="O20" s="59" t="s">
        <v>98</v>
      </c>
      <c r="P20" s="52"/>
      <c r="Q20" s="148"/>
      <c r="R20" s="52"/>
      <c r="S20" s="52"/>
      <c r="T20" s="52"/>
      <c r="U20" s="52"/>
      <c r="V20" s="52"/>
      <c r="W20" s="52"/>
      <c r="X20" s="52"/>
      <c r="Y20" s="52"/>
      <c r="Z20" s="52"/>
      <c r="AA20" s="52"/>
      <c r="AB20" s="52"/>
      <c r="AD20" s="55"/>
      <c r="AE20" s="41"/>
      <c r="AF20" s="42"/>
      <c r="AG20" s="42"/>
      <c r="AH20" s="42"/>
      <c r="AI20" s="42"/>
      <c r="AJ20" s="42"/>
      <c r="AK20" s="132" t="s">
        <v>103</v>
      </c>
      <c r="AL20" s="101"/>
      <c r="AM20" s="42"/>
      <c r="AN20" s="42"/>
      <c r="AO20" s="42"/>
      <c r="AP20" s="42"/>
      <c r="AQ20" s="133"/>
      <c r="AS20" s="41"/>
      <c r="AT20" s="42"/>
      <c r="AU20" s="42"/>
      <c r="AV20" s="42"/>
      <c r="AW20" s="42"/>
      <c r="AX20" s="132" t="s">
        <v>103</v>
      </c>
      <c r="AY20" s="101"/>
      <c r="AZ20" s="42"/>
      <c r="BA20" s="42"/>
      <c r="BB20" s="42"/>
      <c r="BC20" s="42"/>
      <c r="BD20" s="133"/>
    </row>
    <row r="21" spans="1:56">
      <c r="A21" s="51">
        <f t="shared" si="6"/>
        <v>18</v>
      </c>
      <c r="B21" s="52" t="s">
        <v>195</v>
      </c>
      <c r="C21" s="148">
        <f>1500/4</f>
        <v>375</v>
      </c>
      <c r="D21" s="52" t="s">
        <v>98</v>
      </c>
      <c r="E21" s="52" t="s">
        <v>98</v>
      </c>
      <c r="F21" s="52" t="s">
        <v>98</v>
      </c>
      <c r="G21" s="52" t="s">
        <v>98</v>
      </c>
      <c r="H21" s="52" t="s">
        <v>98</v>
      </c>
      <c r="I21" s="52" t="s">
        <v>98</v>
      </c>
      <c r="J21" s="52" t="s">
        <v>98</v>
      </c>
      <c r="K21" s="52" t="s">
        <v>106</v>
      </c>
      <c r="L21" s="52" t="s">
        <v>105</v>
      </c>
      <c r="M21" s="52" t="s">
        <v>105</v>
      </c>
      <c r="N21" s="52" t="s">
        <v>105</v>
      </c>
      <c r="O21" s="59" t="s">
        <v>105</v>
      </c>
      <c r="P21" s="52"/>
      <c r="Q21" s="148"/>
      <c r="R21" s="52"/>
      <c r="S21" s="52"/>
      <c r="T21" s="52"/>
      <c r="U21" s="52"/>
      <c r="V21" s="52"/>
      <c r="W21" s="52"/>
      <c r="X21" s="52"/>
      <c r="Y21" s="52"/>
      <c r="Z21" s="52"/>
      <c r="AA21" s="52"/>
      <c r="AB21" s="52"/>
      <c r="AD21" s="55"/>
      <c r="AE21" s="88" t="s">
        <v>83</v>
      </c>
      <c r="AF21" s="89">
        <f t="shared" ref="AF21:AQ21" si="25">SUMIF(D$4:D$222,$AK20,$C$4:$C$222)</f>
        <v>0</v>
      </c>
      <c r="AG21" s="89">
        <f t="shared" si="25"/>
        <v>0</v>
      </c>
      <c r="AH21" s="89">
        <f t="shared" si="25"/>
        <v>0</v>
      </c>
      <c r="AI21" s="89">
        <f t="shared" si="25"/>
        <v>0</v>
      </c>
      <c r="AJ21" s="89">
        <f t="shared" si="25"/>
        <v>0</v>
      </c>
      <c r="AK21" s="89">
        <f t="shared" si="25"/>
        <v>0</v>
      </c>
      <c r="AL21" s="89">
        <f t="shared" si="25"/>
        <v>0</v>
      </c>
      <c r="AM21" s="89">
        <f t="shared" si="25"/>
        <v>0</v>
      </c>
      <c r="AN21" s="89">
        <f t="shared" si="25"/>
        <v>0</v>
      </c>
      <c r="AO21" s="89">
        <f t="shared" si="25"/>
        <v>0</v>
      </c>
      <c r="AP21" s="89">
        <f t="shared" si="25"/>
        <v>375</v>
      </c>
      <c r="AQ21" s="134">
        <f t="shared" si="25"/>
        <v>0</v>
      </c>
      <c r="AS21" s="124">
        <f t="shared" ref="AS21:BD21" si="26">SUMIF(R$4:R$2000,$AX20,$Q$4:$Q$2000)</f>
        <v>0</v>
      </c>
      <c r="AT21" s="89">
        <f t="shared" si="26"/>
        <v>0</v>
      </c>
      <c r="AU21" s="89">
        <f t="shared" si="26"/>
        <v>0</v>
      </c>
      <c r="AV21" s="89">
        <f t="shared" si="26"/>
        <v>0</v>
      </c>
      <c r="AW21" s="89">
        <f t="shared" si="26"/>
        <v>0</v>
      </c>
      <c r="AX21" s="89">
        <f t="shared" si="26"/>
        <v>0</v>
      </c>
      <c r="AY21" s="89">
        <f t="shared" si="26"/>
        <v>0</v>
      </c>
      <c r="AZ21" s="89">
        <f t="shared" si="26"/>
        <v>0</v>
      </c>
      <c r="BA21" s="89">
        <f t="shared" si="26"/>
        <v>0</v>
      </c>
      <c r="BB21" s="89">
        <f t="shared" si="26"/>
        <v>0</v>
      </c>
      <c r="BC21" s="89">
        <f t="shared" si="26"/>
        <v>0</v>
      </c>
      <c r="BD21" s="134">
        <f t="shared" si="26"/>
        <v>0</v>
      </c>
    </row>
    <row r="22" spans="1:56">
      <c r="A22" s="52">
        <f t="shared" si="6"/>
        <v>19</v>
      </c>
      <c r="B22" s="54" t="s">
        <v>277</v>
      </c>
      <c r="C22" s="54">
        <f>1500/4</f>
        <v>375</v>
      </c>
      <c r="D22" s="52" t="s">
        <v>98</v>
      </c>
      <c r="E22" s="52" t="s">
        <v>98</v>
      </c>
      <c r="F22" s="52" t="s">
        <v>98</v>
      </c>
      <c r="G22" s="52" t="s">
        <v>98</v>
      </c>
      <c r="H22" s="52" t="s">
        <v>98</v>
      </c>
      <c r="I22" s="52" t="s">
        <v>98</v>
      </c>
      <c r="J22" s="52" t="s">
        <v>98</v>
      </c>
      <c r="K22" s="52" t="s">
        <v>98</v>
      </c>
      <c r="L22" s="52" t="s">
        <v>98</v>
      </c>
      <c r="M22" s="52" t="s">
        <v>98</v>
      </c>
      <c r="N22" s="52" t="s">
        <v>105</v>
      </c>
      <c r="O22" s="59" t="s">
        <v>98</v>
      </c>
      <c r="P22" s="52"/>
      <c r="Q22" s="148"/>
      <c r="R22" s="52"/>
      <c r="S22" s="52"/>
      <c r="T22" s="52"/>
      <c r="U22" s="52"/>
      <c r="V22" s="52"/>
      <c r="W22" s="52"/>
      <c r="X22" s="52"/>
      <c r="Y22" s="52"/>
      <c r="Z22" s="52"/>
      <c r="AA22" s="52"/>
      <c r="AB22" s="52"/>
      <c r="AD22" s="55"/>
      <c r="AE22" s="81" t="s">
        <v>1243</v>
      </c>
      <c r="AF22" s="90">
        <v>0.7</v>
      </c>
      <c r="AG22" s="90">
        <v>0.7</v>
      </c>
      <c r="AH22" s="90">
        <v>0.7</v>
      </c>
      <c r="AI22" s="90">
        <v>0.7</v>
      </c>
      <c r="AJ22" s="90">
        <v>0.7</v>
      </c>
      <c r="AK22" s="90">
        <v>0.7</v>
      </c>
      <c r="AL22" s="90">
        <v>0.7</v>
      </c>
      <c r="AM22" s="90">
        <v>0.7</v>
      </c>
      <c r="AN22" s="90">
        <v>0.7</v>
      </c>
      <c r="AO22" s="90">
        <v>0.7</v>
      </c>
      <c r="AP22" s="90">
        <v>0.7</v>
      </c>
      <c r="AQ22" s="90">
        <v>0.7</v>
      </c>
      <c r="AS22" s="123">
        <v>0.7</v>
      </c>
      <c r="AT22" s="90">
        <v>0.7</v>
      </c>
      <c r="AU22" s="90">
        <v>0.7</v>
      </c>
      <c r="AV22" s="90">
        <v>0.7</v>
      </c>
      <c r="AW22" s="90">
        <v>0.7</v>
      </c>
      <c r="AX22" s="90">
        <v>0.7</v>
      </c>
      <c r="AY22" s="90">
        <v>0.7</v>
      </c>
      <c r="AZ22" s="90">
        <v>0.7</v>
      </c>
      <c r="BA22" s="90">
        <v>0.7</v>
      </c>
      <c r="BB22" s="90">
        <v>0.7</v>
      </c>
      <c r="BC22" s="90">
        <v>0.7</v>
      </c>
      <c r="BD22" s="130">
        <v>0.7</v>
      </c>
    </row>
    <row r="23" ht="12" spans="1:56">
      <c r="A23" s="141">
        <f t="shared" si="6"/>
        <v>20</v>
      </c>
      <c r="B23" s="139" t="s">
        <v>259</v>
      </c>
      <c r="C23" s="147">
        <f>1350/4</f>
        <v>337.5</v>
      </c>
      <c r="D23" s="142" t="s">
        <v>98</v>
      </c>
      <c r="E23" s="142" t="s">
        <v>98</v>
      </c>
      <c r="F23" s="142" t="s">
        <v>98</v>
      </c>
      <c r="G23" s="142" t="s">
        <v>98</v>
      </c>
      <c r="H23" s="142" t="s">
        <v>98</v>
      </c>
      <c r="I23" s="142" t="s">
        <v>98</v>
      </c>
      <c r="J23" s="142" t="s">
        <v>98</v>
      </c>
      <c r="K23" s="142" t="s">
        <v>98</v>
      </c>
      <c r="L23" s="142" t="s">
        <v>105</v>
      </c>
      <c r="M23" s="142" t="s">
        <v>115</v>
      </c>
      <c r="N23" s="142" t="s">
        <v>98</v>
      </c>
      <c r="O23" s="156" t="s">
        <v>98</v>
      </c>
      <c r="P23" s="52"/>
      <c r="Q23" s="148"/>
      <c r="R23" s="52"/>
      <c r="S23" s="52"/>
      <c r="T23" s="52"/>
      <c r="U23" s="52"/>
      <c r="V23" s="52"/>
      <c r="W23" s="52"/>
      <c r="X23" s="52"/>
      <c r="Y23" s="52"/>
      <c r="Z23" s="52"/>
      <c r="AA23" s="52"/>
      <c r="AB23" s="52"/>
      <c r="AD23" s="55"/>
      <c r="AE23" s="83" t="s">
        <v>1245</v>
      </c>
      <c r="AF23" s="85">
        <v>4</v>
      </c>
      <c r="AG23" s="85">
        <v>4</v>
      </c>
      <c r="AH23" s="85">
        <v>4</v>
      </c>
      <c r="AI23" s="85">
        <v>4</v>
      </c>
      <c r="AJ23" s="85">
        <v>4</v>
      </c>
      <c r="AK23" s="85">
        <v>4</v>
      </c>
      <c r="AL23" s="85">
        <v>4</v>
      </c>
      <c r="AM23" s="85">
        <v>4</v>
      </c>
      <c r="AN23" s="85">
        <v>4</v>
      </c>
      <c r="AO23" s="85">
        <v>4</v>
      </c>
      <c r="AP23" s="85">
        <v>4</v>
      </c>
      <c r="AQ23" s="131">
        <v>4</v>
      </c>
      <c r="AS23" s="111">
        <v>4</v>
      </c>
      <c r="AT23" s="85">
        <v>4</v>
      </c>
      <c r="AU23" s="85">
        <v>4</v>
      </c>
      <c r="AV23" s="85">
        <v>4</v>
      </c>
      <c r="AW23" s="85">
        <v>4</v>
      </c>
      <c r="AX23" s="85">
        <v>4</v>
      </c>
      <c r="AY23" s="85">
        <v>4</v>
      </c>
      <c r="AZ23" s="85">
        <v>4</v>
      </c>
      <c r="BA23" s="85">
        <v>4</v>
      </c>
      <c r="BB23" s="85">
        <v>4</v>
      </c>
      <c r="BC23" s="85">
        <v>4</v>
      </c>
      <c r="BD23" s="131">
        <v>4</v>
      </c>
    </row>
    <row r="24" spans="1:56">
      <c r="A24" s="51">
        <f t="shared" si="6"/>
        <v>21</v>
      </c>
      <c r="B24" s="54"/>
      <c r="C24" s="148"/>
      <c r="D24" s="52"/>
      <c r="E24" s="52"/>
      <c r="F24" s="52"/>
      <c r="G24" s="52"/>
      <c r="H24" s="52"/>
      <c r="I24" s="52"/>
      <c r="J24" s="52"/>
      <c r="K24" s="52"/>
      <c r="L24" s="52"/>
      <c r="M24" s="52"/>
      <c r="N24" s="52"/>
      <c r="O24" s="59"/>
      <c r="P24" s="52"/>
      <c r="Q24" s="148"/>
      <c r="R24" s="52"/>
      <c r="S24" s="52"/>
      <c r="T24" s="52"/>
      <c r="U24" s="52"/>
      <c r="V24" s="52"/>
      <c r="W24" s="52"/>
      <c r="X24" s="52"/>
      <c r="Y24" s="52"/>
      <c r="Z24" s="52"/>
      <c r="AA24" s="52"/>
      <c r="AB24" s="52"/>
      <c r="AD24" s="55"/>
      <c r="AE24" s="83" t="s">
        <v>1246</v>
      </c>
      <c r="AF24" s="85">
        <v>4</v>
      </c>
      <c r="AG24" s="85">
        <v>4</v>
      </c>
      <c r="AH24" s="85">
        <v>4</v>
      </c>
      <c r="AI24" s="85">
        <v>4</v>
      </c>
      <c r="AJ24" s="85">
        <v>4</v>
      </c>
      <c r="AK24" s="85">
        <v>4</v>
      </c>
      <c r="AL24" s="85">
        <v>4</v>
      </c>
      <c r="AM24" s="85">
        <v>4</v>
      </c>
      <c r="AN24" s="85">
        <v>4</v>
      </c>
      <c r="AO24" s="85">
        <v>4</v>
      </c>
      <c r="AP24" s="85">
        <v>0</v>
      </c>
      <c r="AQ24" s="131">
        <v>4</v>
      </c>
      <c r="AS24" s="111">
        <v>4</v>
      </c>
      <c r="AT24" s="85">
        <v>4</v>
      </c>
      <c r="AU24" s="85">
        <v>4</v>
      </c>
      <c r="AV24" s="85">
        <v>4</v>
      </c>
      <c r="AW24" s="85">
        <v>4</v>
      </c>
      <c r="AX24" s="85">
        <v>4</v>
      </c>
      <c r="AY24" s="85">
        <v>4</v>
      </c>
      <c r="AZ24" s="85">
        <v>4</v>
      </c>
      <c r="BA24" s="85">
        <v>4</v>
      </c>
      <c r="BB24" s="85">
        <v>4</v>
      </c>
      <c r="BC24" s="85">
        <v>4</v>
      </c>
      <c r="BD24" s="131">
        <v>4</v>
      </c>
    </row>
    <row r="25" ht="12" spans="1:56">
      <c r="A25" s="51">
        <f t="shared" si="6"/>
        <v>22</v>
      </c>
      <c r="B25" s="54"/>
      <c r="C25" s="148"/>
      <c r="D25" s="52"/>
      <c r="E25" s="52"/>
      <c r="F25" s="52"/>
      <c r="G25" s="52"/>
      <c r="H25" s="52"/>
      <c r="I25" s="52"/>
      <c r="J25" s="52"/>
      <c r="K25" s="52"/>
      <c r="L25" s="52"/>
      <c r="M25" s="52"/>
      <c r="N25" s="52"/>
      <c r="O25" s="59"/>
      <c r="P25" s="52"/>
      <c r="Q25" s="148"/>
      <c r="R25" s="52"/>
      <c r="S25" s="52"/>
      <c r="T25" s="52"/>
      <c r="U25" s="52"/>
      <c r="V25" s="52"/>
      <c r="W25" s="52"/>
      <c r="X25" s="52"/>
      <c r="Y25" s="52"/>
      <c r="Z25" s="52"/>
      <c r="AA25" s="52"/>
      <c r="AB25" s="52"/>
      <c r="AD25" s="55"/>
      <c r="AE25" s="83" t="s">
        <v>1247</v>
      </c>
      <c r="AF25" s="85"/>
      <c r="AG25" s="85"/>
      <c r="AH25" s="85"/>
      <c r="AI25" s="103"/>
      <c r="AJ25" s="103"/>
      <c r="AK25" s="104"/>
      <c r="AL25" s="104"/>
      <c r="AM25" s="85"/>
      <c r="AN25" s="85"/>
      <c r="AO25" s="103"/>
      <c r="AP25" s="103"/>
      <c r="AQ25" s="126"/>
      <c r="AS25" s="111"/>
      <c r="AT25" s="85"/>
      <c r="AU25" s="85"/>
      <c r="AV25" s="103"/>
      <c r="AW25" s="103"/>
      <c r="AX25" s="103"/>
      <c r="AY25" s="103"/>
      <c r="AZ25" s="103"/>
      <c r="BA25" s="85"/>
      <c r="BB25" s="85"/>
      <c r="BC25" s="85"/>
      <c r="BD25" s="131"/>
    </row>
    <row r="26" ht="12" spans="1:58">
      <c r="A26" s="118">
        <f t="shared" si="6"/>
        <v>23</v>
      </c>
      <c r="B26" s="151" t="s">
        <v>150</v>
      </c>
      <c r="C26" s="152">
        <f>1400/4</f>
        <v>350</v>
      </c>
      <c r="D26" s="119" t="s">
        <v>115</v>
      </c>
      <c r="E26" s="119" t="s">
        <v>115</v>
      </c>
      <c r="F26" s="119" t="s">
        <v>115</v>
      </c>
      <c r="G26" s="119" t="s">
        <v>115</v>
      </c>
      <c r="H26" s="119" t="s">
        <v>115</v>
      </c>
      <c r="I26" s="119" t="s">
        <v>115</v>
      </c>
      <c r="J26" s="119" t="s">
        <v>115</v>
      </c>
      <c r="K26" s="119" t="s">
        <v>105</v>
      </c>
      <c r="L26" s="119" t="s">
        <v>115</v>
      </c>
      <c r="M26" s="119" t="s">
        <v>115</v>
      </c>
      <c r="N26" s="119" t="s">
        <v>115</v>
      </c>
      <c r="O26" s="61" t="s">
        <v>98</v>
      </c>
      <c r="P26" s="52"/>
      <c r="Q26" s="148"/>
      <c r="R26" s="52"/>
      <c r="S26" s="52"/>
      <c r="T26" s="52"/>
      <c r="U26" s="52"/>
      <c r="V26" s="52"/>
      <c r="W26" s="52"/>
      <c r="X26" s="52"/>
      <c r="Y26" s="52"/>
      <c r="Z26" s="52"/>
      <c r="AA26" s="52"/>
      <c r="AB26" s="52"/>
      <c r="AD26" s="55"/>
      <c r="AE26" s="77" t="s">
        <v>1248</v>
      </c>
      <c r="AF26" s="78">
        <f t="shared" ref="AF26:AN26" si="27">AF21*AF22*AF24/AF23+AF25</f>
        <v>0</v>
      </c>
      <c r="AG26" s="78">
        <f t="shared" si="27"/>
        <v>0</v>
      </c>
      <c r="AH26" s="78">
        <f t="shared" si="27"/>
        <v>0</v>
      </c>
      <c r="AI26" s="78">
        <f t="shared" si="27"/>
        <v>0</v>
      </c>
      <c r="AJ26" s="78">
        <f t="shared" si="27"/>
        <v>0</v>
      </c>
      <c r="AK26" s="78">
        <f t="shared" si="27"/>
        <v>0</v>
      </c>
      <c r="AL26" s="78">
        <f t="shared" si="27"/>
        <v>0</v>
      </c>
      <c r="AM26" s="78">
        <f t="shared" si="27"/>
        <v>0</v>
      </c>
      <c r="AN26" s="78">
        <f t="shared" si="27"/>
        <v>0</v>
      </c>
      <c r="AO26" s="78">
        <f t="shared" ref="AO26:BA26" si="28">AO21*AO22*AO24/AO23+AO25</f>
        <v>0</v>
      </c>
      <c r="AP26" s="78">
        <f t="shared" si="28"/>
        <v>0</v>
      </c>
      <c r="AQ26" s="112">
        <f t="shared" si="28"/>
        <v>0</v>
      </c>
      <c r="AS26" s="72">
        <f t="shared" si="28"/>
        <v>0</v>
      </c>
      <c r="AT26" s="78">
        <f t="shared" si="28"/>
        <v>0</v>
      </c>
      <c r="AU26" s="78">
        <f t="shared" si="28"/>
        <v>0</v>
      </c>
      <c r="AV26" s="78">
        <f t="shared" si="28"/>
        <v>0</v>
      </c>
      <c r="AW26" s="78">
        <f t="shared" si="28"/>
        <v>0</v>
      </c>
      <c r="AX26" s="78">
        <f t="shared" si="28"/>
        <v>0</v>
      </c>
      <c r="AY26" s="78">
        <f t="shared" si="28"/>
        <v>0</v>
      </c>
      <c r="AZ26" s="78">
        <f t="shared" si="28"/>
        <v>0</v>
      </c>
      <c r="BA26" s="78">
        <f t="shared" si="28"/>
        <v>0</v>
      </c>
      <c r="BB26" s="78">
        <f t="shared" ref="BB26:BD26" si="29">BB21*BB22*BB24/BB23+BB25</f>
        <v>0</v>
      </c>
      <c r="BC26" s="78">
        <f t="shared" si="29"/>
        <v>0</v>
      </c>
      <c r="BD26" s="112">
        <f t="shared" si="29"/>
        <v>0</v>
      </c>
      <c r="BF26" s="144"/>
    </row>
    <row r="27" ht="12" spans="1:31">
      <c r="A27" s="51">
        <f t="shared" si="6"/>
        <v>24</v>
      </c>
      <c r="B27" s="54" t="s">
        <v>181</v>
      </c>
      <c r="C27" s="148">
        <f>1000/4</f>
        <v>250</v>
      </c>
      <c r="D27" s="52" t="s">
        <v>98</v>
      </c>
      <c r="E27" s="52" t="s">
        <v>115</v>
      </c>
      <c r="F27" s="52" t="s">
        <v>115</v>
      </c>
      <c r="G27" s="52" t="s">
        <v>115</v>
      </c>
      <c r="H27" s="52" t="s">
        <v>115</v>
      </c>
      <c r="I27" s="52" t="s">
        <v>106</v>
      </c>
      <c r="J27" s="52" t="s">
        <v>106</v>
      </c>
      <c r="K27" s="55" t="s">
        <v>105</v>
      </c>
      <c r="L27" s="52" t="s">
        <v>115</v>
      </c>
      <c r="M27" s="52" t="s">
        <v>115</v>
      </c>
      <c r="N27" s="52" t="s">
        <v>115</v>
      </c>
      <c r="O27" s="59" t="s">
        <v>108</v>
      </c>
      <c r="P27" s="52"/>
      <c r="Q27" s="148"/>
      <c r="R27" s="52"/>
      <c r="S27" s="52"/>
      <c r="T27" s="52"/>
      <c r="U27" s="52"/>
      <c r="V27" s="52"/>
      <c r="W27" s="52"/>
      <c r="X27" s="52"/>
      <c r="Y27" s="52"/>
      <c r="Z27" s="52"/>
      <c r="AA27" s="52"/>
      <c r="AB27" s="52"/>
      <c r="AD27" s="55"/>
      <c r="AE27" s="55"/>
    </row>
    <row r="28" ht="12" spans="1:56">
      <c r="A28" s="141">
        <f t="shared" si="6"/>
        <v>25</v>
      </c>
      <c r="B28" s="139" t="s">
        <v>185</v>
      </c>
      <c r="C28" s="153">
        <f>1500/4</f>
        <v>375</v>
      </c>
      <c r="D28" s="142" t="s">
        <v>98</v>
      </c>
      <c r="E28" s="142" t="s">
        <v>98</v>
      </c>
      <c r="F28" s="142" t="s">
        <v>115</v>
      </c>
      <c r="G28" s="142" t="s">
        <v>115</v>
      </c>
      <c r="H28" s="142" t="s">
        <v>115</v>
      </c>
      <c r="I28" s="142" t="s">
        <v>106</v>
      </c>
      <c r="J28" s="142" t="s">
        <v>106</v>
      </c>
      <c r="K28" s="142" t="s">
        <v>98</v>
      </c>
      <c r="L28" s="142" t="s">
        <v>115</v>
      </c>
      <c r="M28" s="142" t="s">
        <v>98</v>
      </c>
      <c r="N28" s="142" t="s">
        <v>98</v>
      </c>
      <c r="O28" s="156" t="s">
        <v>98</v>
      </c>
      <c r="P28" s="52"/>
      <c r="Q28" s="148"/>
      <c r="R28" s="52"/>
      <c r="S28" s="52"/>
      <c r="T28" s="52"/>
      <c r="U28" s="52"/>
      <c r="V28" s="52"/>
      <c r="W28" s="52"/>
      <c r="X28" s="52"/>
      <c r="Y28" s="52"/>
      <c r="Z28" s="52"/>
      <c r="AA28" s="52"/>
      <c r="AB28" s="52"/>
      <c r="AD28" s="55"/>
      <c r="AE28" s="41"/>
      <c r="AF28" s="42"/>
      <c r="AG28" s="42"/>
      <c r="AH28" s="42"/>
      <c r="AI28" s="42"/>
      <c r="AJ28" s="42"/>
      <c r="AK28" s="100" t="s">
        <v>106</v>
      </c>
      <c r="AL28" s="101"/>
      <c r="AM28" s="42"/>
      <c r="AN28" s="42"/>
      <c r="AO28" s="42"/>
      <c r="AP28" s="42"/>
      <c r="AQ28" s="133"/>
      <c r="AS28" s="41"/>
      <c r="AT28" s="42"/>
      <c r="AU28" s="42"/>
      <c r="AV28" s="42"/>
      <c r="AW28" s="42"/>
      <c r="AX28" s="132" t="s">
        <v>106</v>
      </c>
      <c r="AY28" s="101"/>
      <c r="AZ28" s="42"/>
      <c r="BA28" s="42"/>
      <c r="BB28" s="42"/>
      <c r="BC28" s="42"/>
      <c r="BD28" s="133"/>
    </row>
    <row r="29" spans="1:56">
      <c r="A29" s="51">
        <f t="shared" si="6"/>
        <v>26</v>
      </c>
      <c r="B29" s="55"/>
      <c r="C29" s="148"/>
      <c r="D29" s="52"/>
      <c r="E29" s="52"/>
      <c r="F29" s="52"/>
      <c r="G29" s="52"/>
      <c r="H29" s="52"/>
      <c r="I29" s="52"/>
      <c r="J29" s="52"/>
      <c r="K29" s="52"/>
      <c r="L29" s="52"/>
      <c r="M29" s="52"/>
      <c r="N29" s="52"/>
      <c r="O29" s="52"/>
      <c r="P29" s="52"/>
      <c r="Q29" s="148"/>
      <c r="R29" s="52"/>
      <c r="S29" s="52"/>
      <c r="T29" s="52"/>
      <c r="U29" s="52"/>
      <c r="V29" s="52"/>
      <c r="W29" s="52"/>
      <c r="X29" s="52"/>
      <c r="Y29" s="52"/>
      <c r="Z29" s="52"/>
      <c r="AA29" s="52"/>
      <c r="AB29" s="52"/>
      <c r="AD29" s="55"/>
      <c r="AE29" s="79" t="s">
        <v>83</v>
      </c>
      <c r="AF29" s="161">
        <f t="shared" ref="AF29:AQ29" si="30">SUMIF(D$4:D$222,$AK28,$C$4:$C$222)</f>
        <v>0</v>
      </c>
      <c r="AG29" s="161">
        <f t="shared" si="30"/>
        <v>0</v>
      </c>
      <c r="AH29" s="161">
        <f t="shared" si="30"/>
        <v>0</v>
      </c>
      <c r="AI29" s="161">
        <f t="shared" si="30"/>
        <v>0</v>
      </c>
      <c r="AJ29" s="161">
        <f t="shared" si="30"/>
        <v>0</v>
      </c>
      <c r="AK29" s="161">
        <f t="shared" si="30"/>
        <v>2862.5</v>
      </c>
      <c r="AL29" s="161">
        <f t="shared" si="30"/>
        <v>3187.5</v>
      </c>
      <c r="AM29" s="161">
        <f t="shared" si="30"/>
        <v>3625</v>
      </c>
      <c r="AN29" s="161">
        <f t="shared" si="30"/>
        <v>2000</v>
      </c>
      <c r="AO29" s="161">
        <f t="shared" si="30"/>
        <v>0</v>
      </c>
      <c r="AP29" s="161">
        <f t="shared" si="30"/>
        <v>0</v>
      </c>
      <c r="AQ29" s="163">
        <f t="shared" si="30"/>
        <v>0</v>
      </c>
      <c r="AS29" s="124">
        <f t="shared" ref="AS29:BD29" si="31">SUMIF(R$4:R$2000,$AX28,$Q$4:$Q$2000)</f>
        <v>0</v>
      </c>
      <c r="AT29" s="89">
        <f t="shared" si="31"/>
        <v>0</v>
      </c>
      <c r="AU29" s="89">
        <f t="shared" si="31"/>
        <v>0</v>
      </c>
      <c r="AV29" s="89">
        <f t="shared" si="31"/>
        <v>0</v>
      </c>
      <c r="AW29" s="89">
        <f t="shared" si="31"/>
        <v>0</v>
      </c>
      <c r="AX29" s="89">
        <f t="shared" si="31"/>
        <v>0</v>
      </c>
      <c r="AY29" s="89">
        <f t="shared" si="31"/>
        <v>0</v>
      </c>
      <c r="AZ29" s="89">
        <f t="shared" si="31"/>
        <v>0</v>
      </c>
      <c r="BA29" s="89">
        <f t="shared" si="31"/>
        <v>0</v>
      </c>
      <c r="BB29" s="89">
        <f t="shared" si="31"/>
        <v>0</v>
      </c>
      <c r="BC29" s="89">
        <f t="shared" si="31"/>
        <v>0</v>
      </c>
      <c r="BD29" s="134">
        <f t="shared" si="31"/>
        <v>0</v>
      </c>
    </row>
    <row r="30" ht="12" spans="1:56">
      <c r="A30" s="51">
        <f t="shared" si="6"/>
        <v>27</v>
      </c>
      <c r="B30" s="55"/>
      <c r="C30" s="148"/>
      <c r="D30" s="52"/>
      <c r="E30" s="52"/>
      <c r="F30" s="52"/>
      <c r="G30" s="52"/>
      <c r="H30" s="52"/>
      <c r="I30" s="52"/>
      <c r="J30" s="52"/>
      <c r="K30" s="52"/>
      <c r="L30" s="52"/>
      <c r="M30" s="52"/>
      <c r="N30" s="52"/>
      <c r="O30" s="52"/>
      <c r="P30" s="52"/>
      <c r="Q30" s="148"/>
      <c r="R30" s="52"/>
      <c r="S30" s="52"/>
      <c r="T30" s="52"/>
      <c r="U30" s="52"/>
      <c r="V30" s="52"/>
      <c r="W30" s="52"/>
      <c r="X30" s="52"/>
      <c r="Y30" s="52"/>
      <c r="Z30" s="52"/>
      <c r="AA30" s="52"/>
      <c r="AB30" s="52"/>
      <c r="AD30" s="55"/>
      <c r="AE30" s="81" t="s">
        <v>1243</v>
      </c>
      <c r="AF30" s="90">
        <v>0.8</v>
      </c>
      <c r="AG30" s="90">
        <v>0.8</v>
      </c>
      <c r="AH30" s="90">
        <v>0.8</v>
      </c>
      <c r="AI30" s="90">
        <v>0.8</v>
      </c>
      <c r="AJ30" s="90">
        <v>0.8</v>
      </c>
      <c r="AK30" s="90">
        <v>0.8</v>
      </c>
      <c r="AL30" s="90">
        <v>0.8</v>
      </c>
      <c r="AM30" s="90">
        <v>0.8</v>
      </c>
      <c r="AN30" s="90">
        <v>0.8</v>
      </c>
      <c r="AO30" s="90">
        <v>0.8</v>
      </c>
      <c r="AP30" s="90">
        <v>0.8</v>
      </c>
      <c r="AQ30" s="130">
        <v>0.8</v>
      </c>
      <c r="AS30" s="123">
        <v>0.7</v>
      </c>
      <c r="AT30" s="90">
        <v>0.7</v>
      </c>
      <c r="AU30" s="90">
        <v>0.7</v>
      </c>
      <c r="AV30" s="90">
        <v>0.7</v>
      </c>
      <c r="AW30" s="90">
        <v>0.7</v>
      </c>
      <c r="AX30" s="90">
        <v>0.7</v>
      </c>
      <c r="AY30" s="90">
        <v>0.7</v>
      </c>
      <c r="AZ30" s="90">
        <v>0.7</v>
      </c>
      <c r="BA30" s="90">
        <v>0.7</v>
      </c>
      <c r="BB30" s="90">
        <v>0.7</v>
      </c>
      <c r="BC30" s="90">
        <v>0.7</v>
      </c>
      <c r="BD30" s="130">
        <v>0.6</v>
      </c>
    </row>
    <row r="31" ht="12" spans="1:56">
      <c r="A31" s="41">
        <f t="shared" si="6"/>
        <v>28</v>
      </c>
      <c r="B31" s="154" t="s">
        <v>261</v>
      </c>
      <c r="C31" s="155">
        <f>1350/4</f>
        <v>337.5</v>
      </c>
      <c r="D31" s="42" t="s">
        <v>98</v>
      </c>
      <c r="E31" s="42" t="s">
        <v>98</v>
      </c>
      <c r="F31" s="42" t="s">
        <v>98</v>
      </c>
      <c r="G31" s="42" t="s">
        <v>98</v>
      </c>
      <c r="H31" s="42" t="s">
        <v>98</v>
      </c>
      <c r="I31" s="42" t="s">
        <v>98</v>
      </c>
      <c r="J31" s="42" t="s">
        <v>98</v>
      </c>
      <c r="K31" s="42" t="s">
        <v>98</v>
      </c>
      <c r="L31" s="42" t="s">
        <v>115</v>
      </c>
      <c r="M31" s="42" t="s">
        <v>115</v>
      </c>
      <c r="N31" s="42" t="s">
        <v>98</v>
      </c>
      <c r="O31" s="133" t="s">
        <v>98</v>
      </c>
      <c r="P31" s="52"/>
      <c r="Q31" s="148"/>
      <c r="R31" s="52"/>
      <c r="S31" s="52"/>
      <c r="T31" s="52"/>
      <c r="U31" s="52"/>
      <c r="V31" s="52"/>
      <c r="W31" s="52"/>
      <c r="X31" s="52"/>
      <c r="Y31" s="52"/>
      <c r="Z31" s="52"/>
      <c r="AA31" s="52"/>
      <c r="AB31" s="52"/>
      <c r="AD31" s="55"/>
      <c r="AE31" s="83" t="s">
        <v>1245</v>
      </c>
      <c r="AF31" s="85">
        <v>48</v>
      </c>
      <c r="AG31" s="85">
        <v>48</v>
      </c>
      <c r="AH31" s="85">
        <v>48</v>
      </c>
      <c r="AI31" s="85">
        <v>48</v>
      </c>
      <c r="AJ31" s="85">
        <v>48</v>
      </c>
      <c r="AK31" s="85">
        <v>48</v>
      </c>
      <c r="AL31" s="85">
        <v>48</v>
      </c>
      <c r="AM31" s="85">
        <v>48</v>
      </c>
      <c r="AN31" s="85">
        <v>48</v>
      </c>
      <c r="AO31" s="85">
        <v>4</v>
      </c>
      <c r="AP31" s="85">
        <v>4</v>
      </c>
      <c r="AQ31" s="131">
        <v>4</v>
      </c>
      <c r="AS31" s="111">
        <v>4</v>
      </c>
      <c r="AT31" s="85">
        <v>4</v>
      </c>
      <c r="AU31" s="85">
        <v>4</v>
      </c>
      <c r="AV31" s="85">
        <v>4</v>
      </c>
      <c r="AW31" s="85">
        <v>4</v>
      </c>
      <c r="AX31" s="85">
        <v>4</v>
      </c>
      <c r="AY31" s="85">
        <v>4</v>
      </c>
      <c r="AZ31" s="85">
        <v>4</v>
      </c>
      <c r="BA31" s="85">
        <v>4</v>
      </c>
      <c r="BB31" s="85">
        <v>4</v>
      </c>
      <c r="BC31" s="85">
        <v>4</v>
      </c>
      <c r="BD31" s="131">
        <v>4</v>
      </c>
    </row>
    <row r="32" spans="1:56">
      <c r="A32" s="35">
        <f t="shared" si="6"/>
        <v>29</v>
      </c>
      <c r="B32" s="55"/>
      <c r="P32" s="52"/>
      <c r="Q32" s="148"/>
      <c r="R32" s="52"/>
      <c r="S32" s="52"/>
      <c r="T32" s="52"/>
      <c r="U32" s="52"/>
      <c r="V32" s="52"/>
      <c r="W32" s="52"/>
      <c r="X32" s="52"/>
      <c r="Y32" s="52"/>
      <c r="Z32" s="52"/>
      <c r="AA32" s="52"/>
      <c r="AB32" s="52"/>
      <c r="AD32" s="55"/>
      <c r="AE32" s="83" t="s">
        <v>1246</v>
      </c>
      <c r="AF32" s="85">
        <v>48</v>
      </c>
      <c r="AG32" s="85">
        <v>48</v>
      </c>
      <c r="AH32" s="85">
        <v>48</v>
      </c>
      <c r="AI32" s="85">
        <v>48</v>
      </c>
      <c r="AJ32" s="85">
        <v>48</v>
      </c>
      <c r="AK32" s="85">
        <v>48</v>
      </c>
      <c r="AL32" s="85">
        <v>48</v>
      </c>
      <c r="AM32" s="85">
        <v>48</v>
      </c>
      <c r="AN32" s="85">
        <v>48</v>
      </c>
      <c r="AO32" s="85">
        <v>4</v>
      </c>
      <c r="AP32" s="85">
        <v>4</v>
      </c>
      <c r="AQ32" s="131">
        <v>4</v>
      </c>
      <c r="AS32" s="111">
        <v>4</v>
      </c>
      <c r="AT32" s="85">
        <v>4</v>
      </c>
      <c r="AU32" s="85">
        <v>4</v>
      </c>
      <c r="AV32" s="85">
        <v>4</v>
      </c>
      <c r="AW32" s="85">
        <v>4</v>
      </c>
      <c r="AX32" s="85">
        <v>4</v>
      </c>
      <c r="AY32" s="85">
        <v>4</v>
      </c>
      <c r="AZ32" s="85">
        <v>4</v>
      </c>
      <c r="BA32" s="85">
        <v>4</v>
      </c>
      <c r="BB32" s="85">
        <v>4</v>
      </c>
      <c r="BC32" s="85">
        <v>4</v>
      </c>
      <c r="BD32" s="131">
        <v>4</v>
      </c>
    </row>
    <row r="33" spans="1:56">
      <c r="A33" s="35">
        <f t="shared" si="6"/>
        <v>30</v>
      </c>
      <c r="B33" s="55"/>
      <c r="P33" s="52"/>
      <c r="Q33" s="53"/>
      <c r="R33" s="52"/>
      <c r="S33" s="52"/>
      <c r="T33" s="52"/>
      <c r="U33" s="52"/>
      <c r="V33" s="52"/>
      <c r="W33" s="52"/>
      <c r="X33" s="52"/>
      <c r="Y33" s="52"/>
      <c r="Z33" s="52"/>
      <c r="AA33" s="52"/>
      <c r="AB33" s="52"/>
      <c r="AC33" s="52"/>
      <c r="AD33" s="55"/>
      <c r="AE33" s="83" t="s">
        <v>1247</v>
      </c>
      <c r="AF33" s="85"/>
      <c r="AG33" s="85"/>
      <c r="AH33" s="85"/>
      <c r="AI33" s="103"/>
      <c r="AJ33" s="103"/>
      <c r="AK33" s="104">
        <f>-943</f>
        <v>-943</v>
      </c>
      <c r="AL33" s="103">
        <f>-AL30*C28/2-980</f>
        <v>-1130</v>
      </c>
      <c r="AM33" s="85">
        <f>-AM30*C5/3-943</f>
        <v>-1033</v>
      </c>
      <c r="AN33" s="85">
        <f>AN30*(100/4)</f>
        <v>20</v>
      </c>
      <c r="AO33" s="103"/>
      <c r="AP33" s="103"/>
      <c r="AQ33" s="126"/>
      <c r="AS33" s="111"/>
      <c r="AT33" s="85"/>
      <c r="AU33" s="85"/>
      <c r="AV33" s="103"/>
      <c r="AW33" s="103"/>
      <c r="AX33" s="104"/>
      <c r="AY33" s="103"/>
      <c r="AZ33" s="103"/>
      <c r="BA33" s="103"/>
      <c r="BB33" s="104"/>
      <c r="BC33" s="104"/>
      <c r="BD33" s="135"/>
    </row>
    <row r="34" ht="12" spans="1:56">
      <c r="A34" s="35">
        <f t="shared" si="6"/>
        <v>31</v>
      </c>
      <c r="B34" s="55"/>
      <c r="P34" s="52"/>
      <c r="Q34" s="148"/>
      <c r="R34" s="52"/>
      <c r="S34" s="52"/>
      <c r="T34" s="52"/>
      <c r="U34" s="52"/>
      <c r="V34" s="52"/>
      <c r="W34" s="52"/>
      <c r="X34" s="52"/>
      <c r="Y34" s="52"/>
      <c r="Z34" s="52"/>
      <c r="AA34" s="52"/>
      <c r="AB34" s="52"/>
      <c r="AD34" s="55"/>
      <c r="AE34" s="77" t="s">
        <v>1248</v>
      </c>
      <c r="AF34" s="78">
        <f t="shared" ref="AF34:AN34" si="32">AF29*AF30*AF32/AF31+AF33</f>
        <v>0</v>
      </c>
      <c r="AG34" s="78">
        <f t="shared" si="32"/>
        <v>0</v>
      </c>
      <c r="AH34" s="78">
        <f t="shared" si="32"/>
        <v>0</v>
      </c>
      <c r="AI34" s="78">
        <f t="shared" si="32"/>
        <v>0</v>
      </c>
      <c r="AJ34" s="78">
        <f t="shared" si="32"/>
        <v>0</v>
      </c>
      <c r="AK34" s="78">
        <f t="shared" si="32"/>
        <v>1347</v>
      </c>
      <c r="AL34" s="78">
        <f t="shared" si="32"/>
        <v>1420</v>
      </c>
      <c r="AM34" s="78">
        <f t="shared" si="32"/>
        <v>1867</v>
      </c>
      <c r="AN34" s="78">
        <f t="shared" si="32"/>
        <v>1620</v>
      </c>
      <c r="AO34" s="78">
        <f t="shared" ref="AO34:BD34" si="33">AO29*AO30*AO32/AO31+AO33</f>
        <v>0</v>
      </c>
      <c r="AP34" s="78">
        <f t="shared" si="33"/>
        <v>0</v>
      </c>
      <c r="AQ34" s="112">
        <f t="shared" si="33"/>
        <v>0</v>
      </c>
      <c r="AS34" s="72">
        <f t="shared" si="33"/>
        <v>0</v>
      </c>
      <c r="AT34" s="78">
        <f t="shared" si="33"/>
        <v>0</v>
      </c>
      <c r="AU34" s="78">
        <f t="shared" si="33"/>
        <v>0</v>
      </c>
      <c r="AV34" s="78">
        <f t="shared" si="33"/>
        <v>0</v>
      </c>
      <c r="AW34" s="78">
        <f t="shared" si="33"/>
        <v>0</v>
      </c>
      <c r="AX34" s="78">
        <f t="shared" si="33"/>
        <v>0</v>
      </c>
      <c r="AY34" s="78">
        <f t="shared" si="33"/>
        <v>0</v>
      </c>
      <c r="AZ34" s="78">
        <f t="shared" si="33"/>
        <v>0</v>
      </c>
      <c r="BA34" s="78">
        <f t="shared" si="33"/>
        <v>0</v>
      </c>
      <c r="BB34" s="78">
        <f t="shared" si="33"/>
        <v>0</v>
      </c>
      <c r="BC34" s="78">
        <f t="shared" si="33"/>
        <v>0</v>
      </c>
      <c r="BD34" s="112">
        <f t="shared" si="33"/>
        <v>0</v>
      </c>
    </row>
    <row r="35" ht="12" spans="1:43">
      <c r="A35" s="51">
        <f t="shared" si="6"/>
        <v>32</v>
      </c>
      <c r="B35" s="55"/>
      <c r="C35" s="148"/>
      <c r="D35" s="52"/>
      <c r="E35" s="52"/>
      <c r="F35" s="52"/>
      <c r="G35" s="52"/>
      <c r="H35" s="52"/>
      <c r="I35" s="52"/>
      <c r="J35" s="52"/>
      <c r="K35" s="52"/>
      <c r="L35" s="52"/>
      <c r="M35" s="52"/>
      <c r="N35" s="52"/>
      <c r="O35" s="52"/>
      <c r="P35" s="54"/>
      <c r="Q35" s="148"/>
      <c r="R35" s="52"/>
      <c r="S35" s="52"/>
      <c r="T35" s="52"/>
      <c r="U35" s="52"/>
      <c r="V35" s="52"/>
      <c r="W35" s="52"/>
      <c r="X35" s="52"/>
      <c r="Y35" s="52"/>
      <c r="Z35" s="52"/>
      <c r="AA35" s="52"/>
      <c r="AB35" s="52"/>
      <c r="AD35" s="55"/>
      <c r="AE35" s="86"/>
      <c r="AF35" s="87"/>
      <c r="AG35" s="87"/>
      <c r="AH35" s="87"/>
      <c r="AI35" s="87"/>
      <c r="AJ35" s="87"/>
      <c r="AK35" s="105"/>
      <c r="AL35" s="87"/>
      <c r="AM35" s="87"/>
      <c r="AN35" s="87"/>
      <c r="AO35" s="87"/>
      <c r="AP35" s="87"/>
      <c r="AQ35" s="87"/>
    </row>
    <row r="36" ht="12" spans="1:56">
      <c r="A36" s="51">
        <f t="shared" si="6"/>
        <v>33</v>
      </c>
      <c r="B36" s="55"/>
      <c r="C36" s="148"/>
      <c r="D36" s="52"/>
      <c r="E36" s="52"/>
      <c r="F36" s="52"/>
      <c r="G36" s="52"/>
      <c r="H36" s="52"/>
      <c r="I36" s="52"/>
      <c r="J36" s="52"/>
      <c r="K36" s="52"/>
      <c r="L36" s="52"/>
      <c r="M36" s="52"/>
      <c r="N36" s="52"/>
      <c r="O36" s="52"/>
      <c r="P36" s="52"/>
      <c r="Q36" s="148"/>
      <c r="R36" s="52"/>
      <c r="S36" s="52"/>
      <c r="T36" s="52"/>
      <c r="U36" s="52"/>
      <c r="V36" s="52"/>
      <c r="W36" s="52"/>
      <c r="X36" s="52"/>
      <c r="Y36" s="52"/>
      <c r="Z36" s="52"/>
      <c r="AA36" s="52"/>
      <c r="AB36" s="52"/>
      <c r="AD36" s="55"/>
      <c r="AE36" s="41"/>
      <c r="AF36" s="42"/>
      <c r="AG36" s="42"/>
      <c r="AH36" s="42"/>
      <c r="AI36" s="42"/>
      <c r="AJ36" s="42"/>
      <c r="AK36" s="132" t="s">
        <v>108</v>
      </c>
      <c r="AL36" s="101"/>
      <c r="AM36" s="42"/>
      <c r="AN36" s="42"/>
      <c r="AO36" s="42"/>
      <c r="AP36" s="42"/>
      <c r="AQ36" s="133"/>
      <c r="AS36" s="41"/>
      <c r="AT36" s="42"/>
      <c r="AU36" s="42"/>
      <c r="AV36" s="42"/>
      <c r="AW36" s="42"/>
      <c r="AX36" s="132" t="s">
        <v>108</v>
      </c>
      <c r="AY36" s="101"/>
      <c r="AZ36" s="42"/>
      <c r="BA36" s="42"/>
      <c r="BB36" s="42"/>
      <c r="BC36" s="42"/>
      <c r="BD36" s="133"/>
    </row>
    <row r="37" spans="1:56">
      <c r="A37" s="51">
        <f t="shared" si="6"/>
        <v>34</v>
      </c>
      <c r="B37" s="55"/>
      <c r="C37" s="148"/>
      <c r="D37" s="52"/>
      <c r="E37" s="52"/>
      <c r="F37" s="52"/>
      <c r="G37" s="52"/>
      <c r="H37" s="52"/>
      <c r="I37" s="52"/>
      <c r="J37" s="52"/>
      <c r="K37" s="52"/>
      <c r="L37" s="52"/>
      <c r="M37" s="52"/>
      <c r="N37" s="52"/>
      <c r="O37" s="52"/>
      <c r="P37" s="54"/>
      <c r="Q37" s="53"/>
      <c r="R37" s="52"/>
      <c r="S37" s="52"/>
      <c r="T37" s="52"/>
      <c r="U37" s="52"/>
      <c r="V37" s="52"/>
      <c r="W37" s="52"/>
      <c r="X37" s="52"/>
      <c r="Y37" s="52"/>
      <c r="Z37" s="52"/>
      <c r="AA37" s="52"/>
      <c r="AB37" s="52"/>
      <c r="AD37" s="55"/>
      <c r="AE37" s="88" t="s">
        <v>83</v>
      </c>
      <c r="AF37" s="89">
        <f t="shared" ref="AF37:AQ37" si="34">SUMIF(D$4:D$224,$AK36,$C$4:$C$224)</f>
        <v>0</v>
      </c>
      <c r="AG37" s="89">
        <f t="shared" si="34"/>
        <v>0</v>
      </c>
      <c r="AH37" s="89">
        <f t="shared" si="34"/>
        <v>0</v>
      </c>
      <c r="AI37" s="89">
        <f t="shared" si="34"/>
        <v>0</v>
      </c>
      <c r="AJ37" s="89">
        <f t="shared" si="34"/>
        <v>0</v>
      </c>
      <c r="AK37" s="89">
        <f t="shared" si="34"/>
        <v>0</v>
      </c>
      <c r="AL37" s="89">
        <f t="shared" si="34"/>
        <v>0</v>
      </c>
      <c r="AM37" s="89">
        <f t="shared" si="34"/>
        <v>0</v>
      </c>
      <c r="AN37" s="89">
        <f t="shared" si="34"/>
        <v>0</v>
      </c>
      <c r="AO37" s="89">
        <f t="shared" si="34"/>
        <v>0</v>
      </c>
      <c r="AP37" s="89">
        <f t="shared" si="34"/>
        <v>0</v>
      </c>
      <c r="AQ37" s="134">
        <f t="shared" si="34"/>
        <v>250</v>
      </c>
      <c r="AS37" s="124">
        <f t="shared" ref="AS37:BD37" si="35">SUMIF(R$4:R$2000,$AX36,$Q$4:$Q$2000)</f>
        <v>0</v>
      </c>
      <c r="AT37" s="89">
        <f t="shared" si="35"/>
        <v>0</v>
      </c>
      <c r="AU37" s="89">
        <f t="shared" si="35"/>
        <v>0</v>
      </c>
      <c r="AV37" s="89">
        <f t="shared" si="35"/>
        <v>0</v>
      </c>
      <c r="AW37" s="89">
        <f t="shared" si="35"/>
        <v>0</v>
      </c>
      <c r="AX37" s="89">
        <f t="shared" si="35"/>
        <v>0</v>
      </c>
      <c r="AY37" s="89">
        <f t="shared" si="35"/>
        <v>0</v>
      </c>
      <c r="AZ37" s="89">
        <f t="shared" si="35"/>
        <v>0</v>
      </c>
      <c r="BA37" s="89">
        <f t="shared" si="35"/>
        <v>0</v>
      </c>
      <c r="BB37" s="89">
        <f t="shared" si="35"/>
        <v>0</v>
      </c>
      <c r="BC37" s="89">
        <f t="shared" si="35"/>
        <v>0</v>
      </c>
      <c r="BD37" s="134">
        <f t="shared" si="35"/>
        <v>0</v>
      </c>
    </row>
    <row r="38" spans="1:56">
      <c r="A38" s="51">
        <f t="shared" si="6"/>
        <v>35</v>
      </c>
      <c r="B38" s="55"/>
      <c r="C38" s="148"/>
      <c r="D38" s="52"/>
      <c r="E38" s="52"/>
      <c r="F38" s="52"/>
      <c r="G38" s="52"/>
      <c r="H38" s="52"/>
      <c r="I38" s="52"/>
      <c r="J38" s="52"/>
      <c r="K38" s="52"/>
      <c r="L38" s="52"/>
      <c r="M38" s="52"/>
      <c r="N38" s="52"/>
      <c r="O38" s="52"/>
      <c r="P38" s="54"/>
      <c r="Q38" s="148"/>
      <c r="R38" s="52"/>
      <c r="S38" s="52"/>
      <c r="T38" s="52"/>
      <c r="U38" s="52"/>
      <c r="V38" s="52"/>
      <c r="W38" s="52"/>
      <c r="X38" s="52"/>
      <c r="Y38" s="52"/>
      <c r="Z38" s="52"/>
      <c r="AA38" s="52"/>
      <c r="AB38" s="52"/>
      <c r="AD38" s="55"/>
      <c r="AE38" s="81" t="s">
        <v>1243</v>
      </c>
      <c r="AF38" s="90">
        <v>0.6</v>
      </c>
      <c r="AG38" s="90">
        <v>0.6</v>
      </c>
      <c r="AH38" s="90">
        <v>0.6</v>
      </c>
      <c r="AI38" s="90">
        <v>0.6</v>
      </c>
      <c r="AJ38" s="90">
        <v>0.6</v>
      </c>
      <c r="AK38" s="90">
        <v>0.6</v>
      </c>
      <c r="AL38" s="90">
        <v>0.6</v>
      </c>
      <c r="AM38" s="90">
        <v>0.6</v>
      </c>
      <c r="AN38" s="90">
        <v>0.6</v>
      </c>
      <c r="AO38" s="90">
        <v>0.6</v>
      </c>
      <c r="AP38" s="90">
        <v>0.6</v>
      </c>
      <c r="AQ38" s="90">
        <v>0.6</v>
      </c>
      <c r="AS38" s="123">
        <v>0.7</v>
      </c>
      <c r="AT38" s="90">
        <v>0.7</v>
      </c>
      <c r="AU38" s="90">
        <v>0.7</v>
      </c>
      <c r="AV38" s="90">
        <v>0.7</v>
      </c>
      <c r="AW38" s="90">
        <v>0.7</v>
      </c>
      <c r="AX38" s="90">
        <v>0.7</v>
      </c>
      <c r="AY38" s="90">
        <v>0.7</v>
      </c>
      <c r="AZ38" s="90">
        <v>0.7</v>
      </c>
      <c r="BA38" s="90">
        <v>0.7</v>
      </c>
      <c r="BB38" s="90">
        <v>0.7</v>
      </c>
      <c r="BC38" s="90">
        <v>0.7</v>
      </c>
      <c r="BD38" s="130">
        <v>0.6</v>
      </c>
    </row>
    <row r="39" spans="1:56">
      <c r="A39" s="51">
        <f t="shared" si="6"/>
        <v>36</v>
      </c>
      <c r="B39" s="55"/>
      <c r="C39" s="148"/>
      <c r="D39" s="52"/>
      <c r="E39" s="52"/>
      <c r="F39" s="52"/>
      <c r="G39" s="52"/>
      <c r="H39" s="52"/>
      <c r="I39" s="52"/>
      <c r="J39" s="52"/>
      <c r="K39" s="52"/>
      <c r="L39" s="52"/>
      <c r="M39" s="52"/>
      <c r="N39" s="52"/>
      <c r="O39" s="52"/>
      <c r="P39" s="54"/>
      <c r="Q39" s="148"/>
      <c r="R39" s="52"/>
      <c r="S39" s="52"/>
      <c r="T39" s="52"/>
      <c r="U39" s="52"/>
      <c r="V39" s="52"/>
      <c r="W39" s="52"/>
      <c r="X39" s="52"/>
      <c r="Y39" s="52"/>
      <c r="Z39" s="52"/>
      <c r="AA39" s="52"/>
      <c r="AB39" s="52"/>
      <c r="AD39" s="55"/>
      <c r="AE39" s="83" t="s">
        <v>1245</v>
      </c>
      <c r="AF39" s="85">
        <v>4</v>
      </c>
      <c r="AG39" s="85">
        <v>4</v>
      </c>
      <c r="AH39" s="85">
        <v>4</v>
      </c>
      <c r="AI39" s="85">
        <v>4</v>
      </c>
      <c r="AJ39" s="85">
        <v>4</v>
      </c>
      <c r="AK39" s="85">
        <v>4</v>
      </c>
      <c r="AL39" s="85">
        <v>4</v>
      </c>
      <c r="AM39" s="85">
        <v>4</v>
      </c>
      <c r="AN39" s="85">
        <v>4</v>
      </c>
      <c r="AO39" s="85">
        <v>4</v>
      </c>
      <c r="AP39" s="85">
        <v>4</v>
      </c>
      <c r="AQ39" s="131">
        <v>4</v>
      </c>
      <c r="AS39" s="111">
        <v>4</v>
      </c>
      <c r="AT39" s="85">
        <v>4</v>
      </c>
      <c r="AU39" s="85">
        <v>4</v>
      </c>
      <c r="AV39" s="85">
        <v>4</v>
      </c>
      <c r="AW39" s="85">
        <v>4</v>
      </c>
      <c r="AX39" s="85">
        <v>4</v>
      </c>
      <c r="AY39" s="85">
        <v>4</v>
      </c>
      <c r="AZ39" s="85">
        <v>4</v>
      </c>
      <c r="BA39" s="85">
        <v>4</v>
      </c>
      <c r="BB39" s="85">
        <v>4</v>
      </c>
      <c r="BC39" s="85">
        <v>4</v>
      </c>
      <c r="BD39" s="131">
        <v>4</v>
      </c>
    </row>
    <row r="40" spans="1:56">
      <c r="A40" s="51">
        <f t="shared" si="6"/>
        <v>37</v>
      </c>
      <c r="B40" s="55"/>
      <c r="C40" s="148"/>
      <c r="D40" s="52"/>
      <c r="E40" s="52"/>
      <c r="F40" s="52"/>
      <c r="G40" s="52"/>
      <c r="H40" s="52"/>
      <c r="I40" s="52"/>
      <c r="J40" s="52"/>
      <c r="K40" s="52"/>
      <c r="L40" s="52"/>
      <c r="M40" s="52"/>
      <c r="N40" s="52"/>
      <c r="O40" s="52"/>
      <c r="P40" s="54"/>
      <c r="Q40" s="148"/>
      <c r="R40" s="52"/>
      <c r="S40" s="52"/>
      <c r="T40" s="52"/>
      <c r="U40" s="52"/>
      <c r="V40" s="52"/>
      <c r="W40" s="52"/>
      <c r="X40" s="52"/>
      <c r="Y40" s="52"/>
      <c r="Z40" s="52"/>
      <c r="AA40" s="52"/>
      <c r="AB40" s="52"/>
      <c r="AD40" s="55"/>
      <c r="AE40" s="83" t="s">
        <v>1246</v>
      </c>
      <c r="AF40" s="85">
        <v>4</v>
      </c>
      <c r="AG40" s="85">
        <v>4</v>
      </c>
      <c r="AH40" s="85">
        <v>4</v>
      </c>
      <c r="AI40" s="85">
        <v>4</v>
      </c>
      <c r="AJ40" s="85">
        <v>4</v>
      </c>
      <c r="AK40" s="85">
        <v>4</v>
      </c>
      <c r="AL40" s="85">
        <v>4</v>
      </c>
      <c r="AM40" s="85">
        <v>4</v>
      </c>
      <c r="AN40" s="85">
        <v>4</v>
      </c>
      <c r="AO40" s="85">
        <v>4</v>
      </c>
      <c r="AP40" s="85">
        <v>4</v>
      </c>
      <c r="AQ40" s="131">
        <v>3</v>
      </c>
      <c r="AS40" s="111">
        <v>4</v>
      </c>
      <c r="AT40" s="85">
        <v>4</v>
      </c>
      <c r="AU40" s="85">
        <v>4</v>
      </c>
      <c r="AV40" s="85">
        <v>4</v>
      </c>
      <c r="AW40" s="85">
        <v>4</v>
      </c>
      <c r="AX40" s="85">
        <v>4</v>
      </c>
      <c r="AY40" s="85">
        <v>4</v>
      </c>
      <c r="AZ40" s="85">
        <v>4</v>
      </c>
      <c r="BA40" s="85">
        <v>4</v>
      </c>
      <c r="BB40" s="85">
        <v>4</v>
      </c>
      <c r="BC40" s="85">
        <v>4</v>
      </c>
      <c r="BD40" s="131">
        <v>4</v>
      </c>
    </row>
    <row r="41" spans="1:56">
      <c r="A41" s="51">
        <f t="shared" si="6"/>
        <v>38</v>
      </c>
      <c r="B41" s="55"/>
      <c r="C41" s="148"/>
      <c r="D41" s="52"/>
      <c r="E41" s="52"/>
      <c r="F41" s="52"/>
      <c r="G41" s="52"/>
      <c r="H41" s="52"/>
      <c r="I41" s="52"/>
      <c r="J41" s="52"/>
      <c r="K41" s="52"/>
      <c r="L41" s="52"/>
      <c r="M41" s="52"/>
      <c r="N41" s="52"/>
      <c r="O41" s="52"/>
      <c r="P41" s="52"/>
      <c r="Q41" s="53"/>
      <c r="R41" s="52"/>
      <c r="S41" s="52"/>
      <c r="T41" s="52"/>
      <c r="U41" s="52"/>
      <c r="V41" s="52"/>
      <c r="W41" s="52"/>
      <c r="X41" s="52"/>
      <c r="Y41" s="52"/>
      <c r="Z41" s="52"/>
      <c r="AA41" s="52"/>
      <c r="AB41" s="52"/>
      <c r="AD41" s="55"/>
      <c r="AE41" s="83" t="s">
        <v>1247</v>
      </c>
      <c r="AF41" s="85"/>
      <c r="AG41" s="85"/>
      <c r="AH41" s="85"/>
      <c r="AI41" s="103"/>
      <c r="AJ41" s="103"/>
      <c r="AK41" s="104"/>
      <c r="AL41" s="104"/>
      <c r="AM41" s="85"/>
      <c r="AN41" s="85"/>
      <c r="AO41" s="103"/>
      <c r="AP41" s="103"/>
      <c r="AQ41" s="126"/>
      <c r="AS41" s="111"/>
      <c r="AT41" s="85"/>
      <c r="AU41" s="85"/>
      <c r="AV41" s="85"/>
      <c r="AW41" s="85"/>
      <c r="AX41" s="85"/>
      <c r="AY41" s="85"/>
      <c r="AZ41" s="103"/>
      <c r="BA41" s="103"/>
      <c r="BB41" s="103"/>
      <c r="BC41" s="104"/>
      <c r="BD41" s="135"/>
    </row>
    <row r="42" ht="12" spans="1:56">
      <c r="A42" s="51">
        <f t="shared" si="6"/>
        <v>39</v>
      </c>
      <c r="B42" s="55"/>
      <c r="C42" s="148"/>
      <c r="D42" s="52"/>
      <c r="E42" s="52"/>
      <c r="F42" s="52"/>
      <c r="G42" s="52"/>
      <c r="H42" s="52"/>
      <c r="I42" s="52"/>
      <c r="J42" s="52"/>
      <c r="K42" s="52"/>
      <c r="L42" s="52"/>
      <c r="M42" s="52"/>
      <c r="N42" s="52"/>
      <c r="O42" s="52"/>
      <c r="P42" s="52"/>
      <c r="Q42" s="53"/>
      <c r="R42" s="52"/>
      <c r="S42" s="52"/>
      <c r="T42" s="52"/>
      <c r="U42" s="52"/>
      <c r="V42" s="52"/>
      <c r="W42" s="52"/>
      <c r="X42" s="52"/>
      <c r="Y42" s="52"/>
      <c r="Z42" s="52"/>
      <c r="AA42" s="52"/>
      <c r="AB42" s="52"/>
      <c r="AD42" s="55"/>
      <c r="AE42" s="77" t="s">
        <v>1248</v>
      </c>
      <c r="AF42" s="78">
        <f t="shared" ref="AF42:AN42" si="36">AF37*AF38*AF40/AF39+AF41</f>
        <v>0</v>
      </c>
      <c r="AG42" s="78">
        <f t="shared" si="36"/>
        <v>0</v>
      </c>
      <c r="AH42" s="78">
        <f t="shared" si="36"/>
        <v>0</v>
      </c>
      <c r="AI42" s="78">
        <f t="shared" si="36"/>
        <v>0</v>
      </c>
      <c r="AJ42" s="78">
        <f t="shared" si="36"/>
        <v>0</v>
      </c>
      <c r="AK42" s="78">
        <f t="shared" si="36"/>
        <v>0</v>
      </c>
      <c r="AL42" s="78">
        <f t="shared" si="36"/>
        <v>0</v>
      </c>
      <c r="AM42" s="78">
        <f t="shared" si="36"/>
        <v>0</v>
      </c>
      <c r="AN42" s="78">
        <f t="shared" si="36"/>
        <v>0</v>
      </c>
      <c r="AO42" s="78">
        <f t="shared" ref="AO42:BA42" si="37">AO37*AO38*AO40/AO39+AO41</f>
        <v>0</v>
      </c>
      <c r="AP42" s="78">
        <f t="shared" si="37"/>
        <v>0</v>
      </c>
      <c r="AQ42" s="112">
        <f t="shared" si="37"/>
        <v>112.5</v>
      </c>
      <c r="AS42" s="72">
        <f t="shared" si="37"/>
        <v>0</v>
      </c>
      <c r="AT42" s="78">
        <f t="shared" si="37"/>
        <v>0</v>
      </c>
      <c r="AU42" s="78">
        <f t="shared" si="37"/>
        <v>0</v>
      </c>
      <c r="AV42" s="78">
        <f t="shared" si="37"/>
        <v>0</v>
      </c>
      <c r="AW42" s="78">
        <f t="shared" si="37"/>
        <v>0</v>
      </c>
      <c r="AX42" s="78">
        <f t="shared" si="37"/>
        <v>0</v>
      </c>
      <c r="AY42" s="78">
        <f t="shared" si="37"/>
        <v>0</v>
      </c>
      <c r="AZ42" s="78">
        <f t="shared" si="37"/>
        <v>0</v>
      </c>
      <c r="BA42" s="78">
        <f t="shared" si="37"/>
        <v>0</v>
      </c>
      <c r="BB42" s="78">
        <f t="shared" ref="BB42:BD42" si="38">BB37*BB38*BB40/BB39+BB41</f>
        <v>0</v>
      </c>
      <c r="BC42" s="78">
        <f t="shared" si="38"/>
        <v>0</v>
      </c>
      <c r="BD42" s="112">
        <f t="shared" si="38"/>
        <v>0</v>
      </c>
    </row>
    <row r="43" ht="12" spans="1:56">
      <c r="A43" s="51">
        <f t="shared" si="6"/>
        <v>40</v>
      </c>
      <c r="B43" s="55"/>
      <c r="C43" s="148"/>
      <c r="D43" s="52"/>
      <c r="E43" s="52"/>
      <c r="F43" s="52"/>
      <c r="G43" s="52"/>
      <c r="H43" s="52"/>
      <c r="I43" s="52"/>
      <c r="J43" s="52"/>
      <c r="K43" s="52"/>
      <c r="L43" s="52"/>
      <c r="M43" s="52"/>
      <c r="N43" s="52"/>
      <c r="O43" s="52"/>
      <c r="P43" s="52"/>
      <c r="Q43" s="148"/>
      <c r="R43" s="52"/>
      <c r="S43" s="52"/>
      <c r="T43" s="52"/>
      <c r="U43" s="52"/>
      <c r="V43" s="52"/>
      <c r="W43" s="52"/>
      <c r="X43" s="52"/>
      <c r="Y43" s="52"/>
      <c r="Z43" s="52"/>
      <c r="AA43" s="52"/>
      <c r="AB43" s="52"/>
      <c r="AD43" s="55"/>
      <c r="AS43" s="87"/>
      <c r="AT43" s="87"/>
      <c r="AU43" s="87"/>
      <c r="AV43" s="87"/>
      <c r="AW43" s="87"/>
      <c r="AX43" s="105"/>
      <c r="AY43" s="87"/>
      <c r="AZ43" s="87"/>
      <c r="BA43" s="87"/>
      <c r="BB43" s="87"/>
      <c r="BC43" s="87"/>
      <c r="BD43" s="87"/>
    </row>
    <row r="44" ht="12" spans="1:56">
      <c r="A44" s="51">
        <f t="shared" si="6"/>
        <v>41</v>
      </c>
      <c r="B44" s="55"/>
      <c r="C44" s="148"/>
      <c r="D44" s="52"/>
      <c r="E44" s="52"/>
      <c r="F44" s="52"/>
      <c r="G44" s="52"/>
      <c r="H44" s="52"/>
      <c r="I44" s="52"/>
      <c r="J44" s="52"/>
      <c r="K44" s="52"/>
      <c r="L44" s="52"/>
      <c r="M44" s="52"/>
      <c r="N44" s="52"/>
      <c r="O44" s="52"/>
      <c r="P44" s="52"/>
      <c r="Q44" s="148"/>
      <c r="R44" s="52"/>
      <c r="S44" s="52"/>
      <c r="T44" s="52"/>
      <c r="U44" s="52"/>
      <c r="V44" s="52"/>
      <c r="W44" s="52"/>
      <c r="X44" s="52"/>
      <c r="Y44" s="52"/>
      <c r="Z44" s="52"/>
      <c r="AA44" s="52"/>
      <c r="AB44" s="52"/>
      <c r="AD44" s="55"/>
      <c r="AE44" s="41"/>
      <c r="AF44" s="42"/>
      <c r="AG44" s="42"/>
      <c r="AH44" s="42"/>
      <c r="AI44" s="42"/>
      <c r="AJ44" s="42"/>
      <c r="AK44" s="132" t="s">
        <v>111</v>
      </c>
      <c r="AL44" s="101"/>
      <c r="AM44" s="42"/>
      <c r="AN44" s="42"/>
      <c r="AO44" s="42"/>
      <c r="AP44" s="42"/>
      <c r="AQ44" s="42"/>
      <c r="AS44" s="118"/>
      <c r="AT44" s="119"/>
      <c r="AU44" s="119"/>
      <c r="AV44" s="119"/>
      <c r="AW44" s="119"/>
      <c r="AX44" s="128" t="s">
        <v>110</v>
      </c>
      <c r="AY44" s="56"/>
      <c r="AZ44" s="119"/>
      <c r="BA44" s="119"/>
      <c r="BB44" s="119"/>
      <c r="BC44" s="119"/>
      <c r="BD44" s="61"/>
    </row>
    <row r="45" spans="1:56">
      <c r="A45" s="51">
        <f t="shared" si="6"/>
        <v>42</v>
      </c>
      <c r="B45" s="55"/>
      <c r="C45" s="148"/>
      <c r="D45" s="52"/>
      <c r="E45" s="52"/>
      <c r="F45" s="52"/>
      <c r="G45" s="52"/>
      <c r="H45" s="52"/>
      <c r="I45" s="52"/>
      <c r="J45" s="52"/>
      <c r="K45" s="52"/>
      <c r="L45" s="52"/>
      <c r="M45" s="52"/>
      <c r="N45" s="52"/>
      <c r="O45" s="52"/>
      <c r="P45" s="54"/>
      <c r="Q45" s="136"/>
      <c r="R45" s="52"/>
      <c r="S45" s="52"/>
      <c r="T45" s="52"/>
      <c r="U45" s="52"/>
      <c r="V45" s="52"/>
      <c r="W45" s="52"/>
      <c r="X45" s="52"/>
      <c r="Y45" s="52"/>
      <c r="Z45" s="52"/>
      <c r="AA45" s="52"/>
      <c r="AB45" s="52"/>
      <c r="AD45" s="55"/>
      <c r="AE45" s="88" t="s">
        <v>83</v>
      </c>
      <c r="AF45" s="89">
        <f t="shared" ref="AF45:AQ45" si="39">SUMIF(D$4:D$222,$AK44,$C$4:$C$222)</f>
        <v>0</v>
      </c>
      <c r="AG45" s="89">
        <f t="shared" si="39"/>
        <v>0</v>
      </c>
      <c r="AH45" s="89">
        <f t="shared" si="39"/>
        <v>0</v>
      </c>
      <c r="AI45" s="89">
        <f t="shared" si="39"/>
        <v>0</v>
      </c>
      <c r="AJ45" s="89">
        <f t="shared" si="39"/>
        <v>0</v>
      </c>
      <c r="AK45" s="89">
        <f t="shared" si="39"/>
        <v>0</v>
      </c>
      <c r="AL45" s="89">
        <f t="shared" si="39"/>
        <v>0</v>
      </c>
      <c r="AM45" s="89">
        <f t="shared" si="39"/>
        <v>0</v>
      </c>
      <c r="AN45" s="89">
        <f t="shared" si="39"/>
        <v>0</v>
      </c>
      <c r="AO45" s="89">
        <f t="shared" si="39"/>
        <v>0</v>
      </c>
      <c r="AP45" s="89">
        <f t="shared" si="39"/>
        <v>0</v>
      </c>
      <c r="AQ45" s="89">
        <f t="shared" si="39"/>
        <v>0</v>
      </c>
      <c r="AS45" s="120">
        <f t="shared" ref="AS45:BD45" si="40">SUMIF(R$4:R$2000,$AX44,$Q$4:$Q$2000)</f>
        <v>0</v>
      </c>
      <c r="AT45" s="121">
        <f t="shared" si="40"/>
        <v>0</v>
      </c>
      <c r="AU45" s="121">
        <f t="shared" si="40"/>
        <v>0</v>
      </c>
      <c r="AV45" s="121">
        <f t="shared" si="40"/>
        <v>0</v>
      </c>
      <c r="AW45" s="121">
        <f t="shared" si="40"/>
        <v>0</v>
      </c>
      <c r="AX45" s="121">
        <f t="shared" si="40"/>
        <v>0</v>
      </c>
      <c r="AY45" s="121">
        <f t="shared" si="40"/>
        <v>0</v>
      </c>
      <c r="AZ45" s="121">
        <f t="shared" si="40"/>
        <v>0</v>
      </c>
      <c r="BA45" s="121">
        <f t="shared" si="40"/>
        <v>0</v>
      </c>
      <c r="BB45" s="121">
        <f t="shared" si="40"/>
        <v>0</v>
      </c>
      <c r="BC45" s="121">
        <f t="shared" si="40"/>
        <v>0</v>
      </c>
      <c r="BD45" s="129">
        <f t="shared" si="40"/>
        <v>0</v>
      </c>
    </row>
    <row r="46" spans="1:56">
      <c r="A46" s="51">
        <f t="shared" si="6"/>
        <v>43</v>
      </c>
      <c r="B46" s="55"/>
      <c r="C46" s="148"/>
      <c r="D46" s="52"/>
      <c r="E46" s="52"/>
      <c r="F46" s="52"/>
      <c r="G46" s="52"/>
      <c r="H46" s="52"/>
      <c r="I46" s="52"/>
      <c r="J46" s="52"/>
      <c r="K46" s="52"/>
      <c r="L46" s="52"/>
      <c r="M46" s="52"/>
      <c r="N46" s="52"/>
      <c r="O46" s="52"/>
      <c r="P46" s="54"/>
      <c r="Q46" s="136"/>
      <c r="R46" s="52"/>
      <c r="S46" s="52"/>
      <c r="T46" s="52"/>
      <c r="U46" s="52"/>
      <c r="V46" s="52"/>
      <c r="W46" s="52"/>
      <c r="X46" s="52"/>
      <c r="Y46" s="52"/>
      <c r="Z46" s="52"/>
      <c r="AA46" s="52"/>
      <c r="AB46" s="52"/>
      <c r="AD46" s="55"/>
      <c r="AE46" s="81" t="s">
        <v>1243</v>
      </c>
      <c r="AF46" s="90">
        <v>0.7</v>
      </c>
      <c r="AG46" s="90">
        <v>0.7</v>
      </c>
      <c r="AH46" s="90">
        <v>0.7</v>
      </c>
      <c r="AI46" s="90">
        <v>0.7</v>
      </c>
      <c r="AJ46" s="90">
        <v>0.7</v>
      </c>
      <c r="AK46" s="90">
        <v>0.7</v>
      </c>
      <c r="AL46" s="90">
        <v>0.7</v>
      </c>
      <c r="AM46" s="90">
        <v>0.7</v>
      </c>
      <c r="AN46" s="90">
        <v>0.7</v>
      </c>
      <c r="AO46" s="90">
        <v>0.7</v>
      </c>
      <c r="AP46" s="90">
        <v>0.7</v>
      </c>
      <c r="AQ46" s="90">
        <v>0.7</v>
      </c>
      <c r="AS46" s="123">
        <v>0.7</v>
      </c>
      <c r="AT46" s="90">
        <v>0.7</v>
      </c>
      <c r="AU46" s="90">
        <v>0.7</v>
      </c>
      <c r="AV46" s="90">
        <v>0.7</v>
      </c>
      <c r="AW46" s="90">
        <v>0.7</v>
      </c>
      <c r="AX46" s="90">
        <v>0.7</v>
      </c>
      <c r="AY46" s="90">
        <v>0.7</v>
      </c>
      <c r="AZ46" s="90">
        <v>0.7</v>
      </c>
      <c r="BA46" s="90">
        <v>0.7</v>
      </c>
      <c r="BB46" s="90">
        <v>0.7</v>
      </c>
      <c r="BC46" s="90">
        <v>0.7</v>
      </c>
      <c r="BD46" s="130">
        <v>0.7</v>
      </c>
    </row>
    <row r="47" spans="1:56">
      <c r="A47" s="51">
        <f t="shared" si="6"/>
        <v>44</v>
      </c>
      <c r="B47" s="55"/>
      <c r="C47" s="148"/>
      <c r="D47" s="52"/>
      <c r="E47" s="52"/>
      <c r="F47" s="52"/>
      <c r="G47" s="52"/>
      <c r="H47" s="52"/>
      <c r="I47" s="52"/>
      <c r="J47" s="52"/>
      <c r="K47" s="52"/>
      <c r="L47" s="52"/>
      <c r="M47" s="52"/>
      <c r="N47" s="52"/>
      <c r="O47" s="52"/>
      <c r="P47" s="54"/>
      <c r="Q47" s="136"/>
      <c r="R47" s="52"/>
      <c r="S47" s="52"/>
      <c r="T47" s="52"/>
      <c r="U47" s="52"/>
      <c r="V47" s="52"/>
      <c r="W47" s="52"/>
      <c r="X47" s="52"/>
      <c r="Y47" s="52"/>
      <c r="Z47" s="52"/>
      <c r="AA47" s="52"/>
      <c r="AB47" s="52"/>
      <c r="AD47" s="55"/>
      <c r="AE47" s="83" t="s">
        <v>1245</v>
      </c>
      <c r="AF47" s="85">
        <v>4</v>
      </c>
      <c r="AG47" s="85">
        <v>4</v>
      </c>
      <c r="AH47" s="85">
        <v>4</v>
      </c>
      <c r="AI47" s="85">
        <v>4</v>
      </c>
      <c r="AJ47" s="85">
        <v>4</v>
      </c>
      <c r="AK47" s="85">
        <v>4</v>
      </c>
      <c r="AL47" s="85">
        <v>4</v>
      </c>
      <c r="AM47" s="85">
        <v>4</v>
      </c>
      <c r="AN47" s="85">
        <v>4</v>
      </c>
      <c r="AO47" s="85">
        <v>4</v>
      </c>
      <c r="AP47" s="85">
        <v>4</v>
      </c>
      <c r="AQ47" s="85">
        <v>4</v>
      </c>
      <c r="AS47" s="111">
        <v>4</v>
      </c>
      <c r="AT47" s="85">
        <v>4</v>
      </c>
      <c r="AU47" s="85">
        <v>4</v>
      </c>
      <c r="AV47" s="85">
        <v>4</v>
      </c>
      <c r="AW47" s="85">
        <v>4</v>
      </c>
      <c r="AX47" s="85">
        <v>4</v>
      </c>
      <c r="AY47" s="85">
        <v>4</v>
      </c>
      <c r="AZ47" s="85">
        <v>4</v>
      </c>
      <c r="BA47" s="85">
        <v>4</v>
      </c>
      <c r="BB47" s="85">
        <v>4</v>
      </c>
      <c r="BC47" s="85">
        <v>4</v>
      </c>
      <c r="BD47" s="131">
        <v>4</v>
      </c>
    </row>
    <row r="48" spans="1:56">
      <c r="A48" s="51">
        <f t="shared" si="6"/>
        <v>45</v>
      </c>
      <c r="B48" s="55"/>
      <c r="C48" s="148"/>
      <c r="D48" s="52"/>
      <c r="E48" s="52"/>
      <c r="F48" s="52"/>
      <c r="G48" s="52"/>
      <c r="H48" s="52"/>
      <c r="I48" s="52"/>
      <c r="J48" s="52"/>
      <c r="K48" s="52"/>
      <c r="L48" s="52"/>
      <c r="M48" s="52"/>
      <c r="N48" s="52"/>
      <c r="O48" s="52"/>
      <c r="P48" s="54"/>
      <c r="Q48" s="136"/>
      <c r="R48" s="52"/>
      <c r="S48" s="52"/>
      <c r="T48" s="52"/>
      <c r="U48" s="52"/>
      <c r="V48" s="52"/>
      <c r="W48" s="52"/>
      <c r="X48" s="52"/>
      <c r="Y48" s="52"/>
      <c r="Z48" s="52"/>
      <c r="AA48" s="52"/>
      <c r="AB48" s="52"/>
      <c r="AD48" s="55"/>
      <c r="AE48" s="83" t="s">
        <v>1246</v>
      </c>
      <c r="AF48" s="85">
        <v>4</v>
      </c>
      <c r="AG48" s="85">
        <v>4</v>
      </c>
      <c r="AH48" s="85">
        <v>4</v>
      </c>
      <c r="AI48" s="85">
        <v>4</v>
      </c>
      <c r="AJ48" s="85">
        <v>4</v>
      </c>
      <c r="AK48" s="85">
        <v>4</v>
      </c>
      <c r="AL48" s="85">
        <v>4</v>
      </c>
      <c r="AM48" s="85">
        <v>4</v>
      </c>
      <c r="AN48" s="85">
        <v>4</v>
      </c>
      <c r="AO48" s="85">
        <v>4</v>
      </c>
      <c r="AP48" s="85">
        <v>4</v>
      </c>
      <c r="AQ48" s="85">
        <v>4</v>
      </c>
      <c r="AS48" s="111">
        <v>4</v>
      </c>
      <c r="AT48" s="85">
        <v>4</v>
      </c>
      <c r="AU48" s="85">
        <v>4</v>
      </c>
      <c r="AV48" s="85">
        <v>4</v>
      </c>
      <c r="AW48" s="85">
        <v>4</v>
      </c>
      <c r="AX48" s="85">
        <v>4</v>
      </c>
      <c r="AY48" s="85">
        <v>4</v>
      </c>
      <c r="AZ48" s="85">
        <v>4</v>
      </c>
      <c r="BA48" s="85">
        <v>4</v>
      </c>
      <c r="BB48" s="85">
        <v>4</v>
      </c>
      <c r="BC48" s="85">
        <v>4</v>
      </c>
      <c r="BD48" s="131">
        <v>4</v>
      </c>
    </row>
    <row r="49" spans="1:56">
      <c r="A49" s="51">
        <f t="shared" si="6"/>
        <v>46</v>
      </c>
      <c r="B49" s="55"/>
      <c r="C49" s="148"/>
      <c r="D49" s="52"/>
      <c r="E49" s="52"/>
      <c r="F49" s="52"/>
      <c r="G49" s="52"/>
      <c r="H49" s="52"/>
      <c r="I49" s="52"/>
      <c r="J49" s="52"/>
      <c r="K49" s="52"/>
      <c r="L49" s="52"/>
      <c r="M49" s="52"/>
      <c r="N49" s="52"/>
      <c r="O49" s="52"/>
      <c r="P49" s="52"/>
      <c r="Q49" s="148"/>
      <c r="R49" s="52"/>
      <c r="S49" s="52"/>
      <c r="T49" s="52"/>
      <c r="U49" s="52"/>
      <c r="V49" s="52"/>
      <c r="W49" s="52"/>
      <c r="X49" s="52"/>
      <c r="Y49" s="52"/>
      <c r="Z49" s="52"/>
      <c r="AA49" s="52"/>
      <c r="AB49" s="52"/>
      <c r="AD49" s="55"/>
      <c r="AE49" s="83" t="s">
        <v>1247</v>
      </c>
      <c r="AF49" s="85"/>
      <c r="AG49" s="85"/>
      <c r="AH49" s="85"/>
      <c r="AI49" s="103"/>
      <c r="AJ49" s="103"/>
      <c r="AK49" s="104"/>
      <c r="AL49" s="104"/>
      <c r="AM49" s="85"/>
      <c r="AN49" s="85"/>
      <c r="AO49" s="85"/>
      <c r="AP49" s="85"/>
      <c r="AQ49" s="85"/>
      <c r="AS49" s="111"/>
      <c r="AT49" s="85"/>
      <c r="AU49" s="85"/>
      <c r="AV49" s="103"/>
      <c r="AW49" s="103"/>
      <c r="AX49" s="104"/>
      <c r="AY49" s="104"/>
      <c r="AZ49" s="103"/>
      <c r="BA49" s="103"/>
      <c r="BB49" s="103"/>
      <c r="BC49" s="103"/>
      <c r="BD49" s="126"/>
    </row>
    <row r="50" ht="12" spans="1:56">
      <c r="A50" s="51">
        <f t="shared" si="6"/>
        <v>47</v>
      </c>
      <c r="B50" s="55"/>
      <c r="C50" s="148"/>
      <c r="D50" s="52"/>
      <c r="E50" s="52"/>
      <c r="F50" s="52"/>
      <c r="G50" s="52"/>
      <c r="H50" s="52"/>
      <c r="I50" s="52"/>
      <c r="J50" s="52"/>
      <c r="K50" s="52"/>
      <c r="L50" s="52"/>
      <c r="M50" s="52"/>
      <c r="N50" s="52"/>
      <c r="O50" s="52"/>
      <c r="P50" s="52"/>
      <c r="Q50" s="148"/>
      <c r="R50" s="52"/>
      <c r="S50" s="52"/>
      <c r="T50" s="52"/>
      <c r="U50" s="52"/>
      <c r="V50" s="52"/>
      <c r="W50" s="52"/>
      <c r="X50" s="52"/>
      <c r="Y50" s="52"/>
      <c r="Z50" s="52"/>
      <c r="AA50" s="52"/>
      <c r="AB50" s="52"/>
      <c r="AD50" s="55"/>
      <c r="AE50" s="77" t="s">
        <v>1248</v>
      </c>
      <c r="AF50" s="78">
        <f t="shared" ref="AF50:AN50" si="41">AF45*AF46*AF48/AF47+AF49</f>
        <v>0</v>
      </c>
      <c r="AG50" s="78">
        <f t="shared" si="41"/>
        <v>0</v>
      </c>
      <c r="AH50" s="78">
        <f t="shared" si="41"/>
        <v>0</v>
      </c>
      <c r="AI50" s="78">
        <f t="shared" si="41"/>
        <v>0</v>
      </c>
      <c r="AJ50" s="78">
        <f t="shared" si="41"/>
        <v>0</v>
      </c>
      <c r="AK50" s="78">
        <f t="shared" si="41"/>
        <v>0</v>
      </c>
      <c r="AL50" s="78">
        <f t="shared" si="41"/>
        <v>0</v>
      </c>
      <c r="AM50" s="78">
        <f t="shared" si="41"/>
        <v>0</v>
      </c>
      <c r="AN50" s="78">
        <f t="shared" si="41"/>
        <v>0</v>
      </c>
      <c r="AO50" s="78">
        <f t="shared" ref="AO50:BD50" si="42">AO45*AO46*AO48/AO47+AO49</f>
        <v>0</v>
      </c>
      <c r="AP50" s="78">
        <f t="shared" si="42"/>
        <v>0</v>
      </c>
      <c r="AQ50" s="78">
        <f t="shared" si="42"/>
        <v>0</v>
      </c>
      <c r="AS50" s="72">
        <f t="shared" si="42"/>
        <v>0</v>
      </c>
      <c r="AT50" s="78">
        <f t="shared" si="42"/>
        <v>0</v>
      </c>
      <c r="AU50" s="78">
        <f t="shared" si="42"/>
        <v>0</v>
      </c>
      <c r="AV50" s="78">
        <f t="shared" si="42"/>
        <v>0</v>
      </c>
      <c r="AW50" s="78">
        <f t="shared" si="42"/>
        <v>0</v>
      </c>
      <c r="AX50" s="78">
        <f t="shared" si="42"/>
        <v>0</v>
      </c>
      <c r="AY50" s="78">
        <f t="shared" si="42"/>
        <v>0</v>
      </c>
      <c r="AZ50" s="78">
        <f t="shared" si="42"/>
        <v>0</v>
      </c>
      <c r="BA50" s="78">
        <f t="shared" si="42"/>
        <v>0</v>
      </c>
      <c r="BB50" s="78">
        <f t="shared" si="42"/>
        <v>0</v>
      </c>
      <c r="BC50" s="78">
        <f t="shared" si="42"/>
        <v>0</v>
      </c>
      <c r="BD50" s="112">
        <f t="shared" si="42"/>
        <v>0</v>
      </c>
    </row>
    <row r="51" ht="12" spans="1:56">
      <c r="A51" s="51">
        <f t="shared" si="6"/>
        <v>48</v>
      </c>
      <c r="B51" s="55"/>
      <c r="C51" s="148"/>
      <c r="D51" s="52"/>
      <c r="E51" s="52"/>
      <c r="F51" s="52"/>
      <c r="G51" s="52"/>
      <c r="H51" s="52"/>
      <c r="I51" s="52"/>
      <c r="J51" s="52"/>
      <c r="K51" s="52"/>
      <c r="L51" s="52"/>
      <c r="M51" s="52"/>
      <c r="N51" s="52"/>
      <c r="O51" s="52"/>
      <c r="P51" s="54"/>
      <c r="Q51" s="145"/>
      <c r="R51" s="52"/>
      <c r="S51" s="52"/>
      <c r="T51" s="52"/>
      <c r="U51" s="52"/>
      <c r="V51" s="52"/>
      <c r="W51" s="52"/>
      <c r="X51" s="52"/>
      <c r="Y51" s="52"/>
      <c r="Z51" s="52"/>
      <c r="AA51" s="52"/>
      <c r="AB51" s="52"/>
      <c r="AD51" s="55"/>
      <c r="AS51" s="87"/>
      <c r="AT51" s="87"/>
      <c r="AU51" s="87"/>
      <c r="AV51" s="87"/>
      <c r="AW51" s="87"/>
      <c r="AX51" s="105"/>
      <c r="AY51" s="87"/>
      <c r="AZ51" s="87"/>
      <c r="BA51" s="87"/>
      <c r="BB51" s="87"/>
      <c r="BC51" s="87"/>
      <c r="BD51" s="87"/>
    </row>
    <row r="52" ht="12" spans="1:56">
      <c r="A52" s="51">
        <f t="shared" si="6"/>
        <v>49</v>
      </c>
      <c r="B52" s="55"/>
      <c r="C52" s="148"/>
      <c r="D52" s="52"/>
      <c r="E52" s="52"/>
      <c r="F52" s="52"/>
      <c r="G52" s="52"/>
      <c r="H52" s="52"/>
      <c r="I52" s="52"/>
      <c r="J52" s="52"/>
      <c r="K52" s="52"/>
      <c r="L52" s="52"/>
      <c r="M52" s="52"/>
      <c r="N52" s="52"/>
      <c r="O52" s="52"/>
      <c r="P52" s="54"/>
      <c r="Q52" s="145"/>
      <c r="R52" s="52"/>
      <c r="S52" s="52"/>
      <c r="T52" s="52"/>
      <c r="U52" s="52"/>
      <c r="V52" s="52"/>
      <c r="W52" s="52"/>
      <c r="X52" s="52"/>
      <c r="Y52" s="52"/>
      <c r="Z52" s="52"/>
      <c r="AA52" s="52"/>
      <c r="AB52" s="52"/>
      <c r="AD52" s="55"/>
      <c r="AE52" s="41"/>
      <c r="AF52" s="42"/>
      <c r="AG52" s="42"/>
      <c r="AH52" s="42"/>
      <c r="AI52" s="42"/>
      <c r="AJ52" s="42"/>
      <c r="AK52" s="100" t="s">
        <v>113</v>
      </c>
      <c r="AL52" s="101"/>
      <c r="AM52" s="42"/>
      <c r="AN52" s="42"/>
      <c r="AO52" s="42"/>
      <c r="AP52" s="42"/>
      <c r="AQ52" s="42"/>
      <c r="AS52" s="41"/>
      <c r="AT52" s="42"/>
      <c r="AU52" s="42"/>
      <c r="AV52" s="42"/>
      <c r="AW52" s="42"/>
      <c r="AX52" s="132" t="s">
        <v>109</v>
      </c>
      <c r="AY52" s="101"/>
      <c r="AZ52" s="42"/>
      <c r="BA52" s="42"/>
      <c r="BB52" s="42"/>
      <c r="BC52" s="42"/>
      <c r="BD52" s="133"/>
    </row>
    <row r="53" spans="1:56">
      <c r="A53" s="51">
        <f t="shared" si="6"/>
        <v>50</v>
      </c>
      <c r="B53" s="55"/>
      <c r="C53" s="148"/>
      <c r="D53" s="52"/>
      <c r="E53" s="52"/>
      <c r="F53" s="52"/>
      <c r="G53" s="52"/>
      <c r="H53" s="52"/>
      <c r="I53" s="52"/>
      <c r="J53" s="52"/>
      <c r="K53" s="52"/>
      <c r="L53" s="52"/>
      <c r="M53" s="52"/>
      <c r="N53" s="52"/>
      <c r="O53" s="52"/>
      <c r="P53" s="52"/>
      <c r="Q53" s="53"/>
      <c r="R53" s="52"/>
      <c r="S53" s="52"/>
      <c r="T53" s="52"/>
      <c r="U53" s="52"/>
      <c r="V53" s="52"/>
      <c r="W53" s="52"/>
      <c r="X53" s="52"/>
      <c r="Y53" s="52"/>
      <c r="Z53" s="52"/>
      <c r="AA53" s="52"/>
      <c r="AB53" s="52"/>
      <c r="AD53" s="55"/>
      <c r="AE53" s="79" t="s">
        <v>83</v>
      </c>
      <c r="AF53" s="161">
        <f t="shared" ref="AF53:AQ53" si="43">SUMIF(D$4:D$224,$AK52,$C$4:$C$224)</f>
        <v>0</v>
      </c>
      <c r="AG53" s="161">
        <f t="shared" si="43"/>
        <v>0</v>
      </c>
      <c r="AH53" s="161">
        <f t="shared" si="43"/>
        <v>0</v>
      </c>
      <c r="AI53" s="161">
        <f t="shared" si="43"/>
        <v>0</v>
      </c>
      <c r="AJ53" s="161">
        <f t="shared" si="43"/>
        <v>0</v>
      </c>
      <c r="AK53" s="161">
        <f t="shared" si="43"/>
        <v>0</v>
      </c>
      <c r="AL53" s="161">
        <f t="shared" si="43"/>
        <v>0</v>
      </c>
      <c r="AM53" s="161">
        <f t="shared" si="43"/>
        <v>0</v>
      </c>
      <c r="AN53" s="161">
        <f t="shared" si="43"/>
        <v>0</v>
      </c>
      <c r="AO53" s="161">
        <f t="shared" si="43"/>
        <v>0</v>
      </c>
      <c r="AP53" s="161">
        <f t="shared" si="43"/>
        <v>0</v>
      </c>
      <c r="AQ53" s="161">
        <f t="shared" si="43"/>
        <v>687.5</v>
      </c>
      <c r="AS53" s="124">
        <f t="shared" ref="AS53:BD53" si="44">SUMIF(R$4:R$2000,$AX52,$Q$4:$Q$2000)</f>
        <v>0</v>
      </c>
      <c r="AT53" s="89">
        <f t="shared" si="44"/>
        <v>0</v>
      </c>
      <c r="AU53" s="89">
        <f t="shared" si="44"/>
        <v>0</v>
      </c>
      <c r="AV53" s="89">
        <f t="shared" si="44"/>
        <v>0</v>
      </c>
      <c r="AW53" s="89">
        <f t="shared" si="44"/>
        <v>0</v>
      </c>
      <c r="AX53" s="89">
        <f t="shared" si="44"/>
        <v>0</v>
      </c>
      <c r="AY53" s="89">
        <f t="shared" si="44"/>
        <v>0</v>
      </c>
      <c r="AZ53" s="89">
        <f t="shared" si="44"/>
        <v>0</v>
      </c>
      <c r="BA53" s="89">
        <f t="shared" si="44"/>
        <v>0</v>
      </c>
      <c r="BB53" s="89">
        <f t="shared" si="44"/>
        <v>0</v>
      </c>
      <c r="BC53" s="89">
        <f t="shared" si="44"/>
        <v>0</v>
      </c>
      <c r="BD53" s="134">
        <f t="shared" si="44"/>
        <v>0</v>
      </c>
    </row>
    <row r="54" spans="1:56">
      <c r="A54" s="51">
        <f t="shared" si="6"/>
        <v>51</v>
      </c>
      <c r="B54" s="55"/>
      <c r="C54" s="148"/>
      <c r="D54" s="52"/>
      <c r="E54" s="52"/>
      <c r="F54" s="52"/>
      <c r="G54" s="52"/>
      <c r="H54" s="52"/>
      <c r="I54" s="52"/>
      <c r="J54" s="52"/>
      <c r="K54" s="52"/>
      <c r="L54" s="52"/>
      <c r="M54" s="52"/>
      <c r="N54" s="52"/>
      <c r="O54" s="52"/>
      <c r="P54" s="52"/>
      <c r="Q54" s="148"/>
      <c r="R54" s="52"/>
      <c r="S54" s="52"/>
      <c r="T54" s="52"/>
      <c r="U54" s="52"/>
      <c r="V54" s="52"/>
      <c r="W54" s="52"/>
      <c r="X54" s="52"/>
      <c r="Y54" s="52"/>
      <c r="Z54" s="52"/>
      <c r="AA54" s="52"/>
      <c r="AB54" s="52"/>
      <c r="AD54" s="55"/>
      <c r="AE54" s="81" t="s">
        <v>1243</v>
      </c>
      <c r="AF54" s="90">
        <v>0.7</v>
      </c>
      <c r="AG54" s="90">
        <v>0.7</v>
      </c>
      <c r="AH54" s="90">
        <v>0.7</v>
      </c>
      <c r="AI54" s="90">
        <v>0.7</v>
      </c>
      <c r="AJ54" s="90">
        <v>0.7</v>
      </c>
      <c r="AK54" s="90">
        <v>0.7</v>
      </c>
      <c r="AL54" s="90">
        <v>0.7</v>
      </c>
      <c r="AM54" s="90">
        <v>0.7</v>
      </c>
      <c r="AN54" s="90">
        <v>0.7</v>
      </c>
      <c r="AO54" s="90">
        <v>0.7</v>
      </c>
      <c r="AP54" s="90">
        <v>0.7</v>
      </c>
      <c r="AQ54" s="90">
        <v>0.7</v>
      </c>
      <c r="AS54" s="123">
        <v>0.7</v>
      </c>
      <c r="AT54" s="90">
        <v>0.7</v>
      </c>
      <c r="AU54" s="90">
        <v>0.7</v>
      </c>
      <c r="AV54" s="90">
        <v>0.7</v>
      </c>
      <c r="AW54" s="90">
        <v>0.7</v>
      </c>
      <c r="AX54" s="90">
        <v>0.7</v>
      </c>
      <c r="AY54" s="90">
        <v>0.7</v>
      </c>
      <c r="AZ54" s="90">
        <v>0.7</v>
      </c>
      <c r="BA54" s="90">
        <v>0.7</v>
      </c>
      <c r="BB54" s="90">
        <v>0.7</v>
      </c>
      <c r="BC54" s="90">
        <v>0.7</v>
      </c>
      <c r="BD54" s="130">
        <v>0.7</v>
      </c>
    </row>
    <row r="55" spans="1:56">
      <c r="A55" s="51">
        <f t="shared" si="6"/>
        <v>52</v>
      </c>
      <c r="B55" s="55"/>
      <c r="C55" s="148"/>
      <c r="D55" s="52"/>
      <c r="E55" s="52"/>
      <c r="F55" s="52"/>
      <c r="G55" s="52"/>
      <c r="H55" s="52"/>
      <c r="I55" s="52"/>
      <c r="J55" s="52"/>
      <c r="K55" s="52"/>
      <c r="L55" s="52"/>
      <c r="M55" s="52"/>
      <c r="N55" s="52"/>
      <c r="O55" s="52"/>
      <c r="P55" s="52"/>
      <c r="Q55" s="148"/>
      <c r="R55" s="52"/>
      <c r="S55" s="52"/>
      <c r="T55" s="52"/>
      <c r="U55" s="52"/>
      <c r="V55" s="52"/>
      <c r="W55" s="52"/>
      <c r="X55" s="52"/>
      <c r="Y55" s="52"/>
      <c r="Z55" s="52"/>
      <c r="AA55" s="52"/>
      <c r="AB55" s="52"/>
      <c r="AD55" s="55"/>
      <c r="AE55" s="83" t="s">
        <v>1245</v>
      </c>
      <c r="AF55" s="85">
        <v>4</v>
      </c>
      <c r="AG55" s="85">
        <v>4</v>
      </c>
      <c r="AH55" s="85">
        <v>4</v>
      </c>
      <c r="AI55" s="85">
        <v>4</v>
      </c>
      <c r="AJ55" s="85">
        <v>4</v>
      </c>
      <c r="AK55" s="85">
        <v>4</v>
      </c>
      <c r="AL55" s="85">
        <v>4</v>
      </c>
      <c r="AM55" s="85">
        <v>4</v>
      </c>
      <c r="AN55" s="85">
        <v>4</v>
      </c>
      <c r="AO55" s="85">
        <v>4</v>
      </c>
      <c r="AP55" s="85">
        <v>4</v>
      </c>
      <c r="AQ55" s="85">
        <v>4</v>
      </c>
      <c r="AS55" s="111">
        <v>4</v>
      </c>
      <c r="AT55" s="85">
        <v>4</v>
      </c>
      <c r="AU55" s="85">
        <v>4</v>
      </c>
      <c r="AV55" s="85">
        <v>4</v>
      </c>
      <c r="AW55" s="85">
        <v>4</v>
      </c>
      <c r="AX55" s="85">
        <v>4</v>
      </c>
      <c r="AY55" s="85">
        <v>4</v>
      </c>
      <c r="AZ55" s="85">
        <v>4</v>
      </c>
      <c r="BA55" s="85">
        <v>4</v>
      </c>
      <c r="BB55" s="85">
        <v>4</v>
      </c>
      <c r="BC55" s="85">
        <v>4</v>
      </c>
      <c r="BD55" s="131">
        <v>4</v>
      </c>
    </row>
    <row r="56" spans="1:56">
      <c r="A56" s="51">
        <f t="shared" si="6"/>
        <v>53</v>
      </c>
      <c r="B56" s="55"/>
      <c r="C56" s="148"/>
      <c r="D56" s="52"/>
      <c r="E56" s="52"/>
      <c r="F56" s="52"/>
      <c r="G56" s="52"/>
      <c r="H56" s="52"/>
      <c r="I56" s="52"/>
      <c r="J56" s="52"/>
      <c r="K56" s="52"/>
      <c r="L56" s="52"/>
      <c r="M56" s="52"/>
      <c r="N56" s="52"/>
      <c r="O56" s="52"/>
      <c r="P56" s="52"/>
      <c r="Q56" s="148"/>
      <c r="R56" s="52"/>
      <c r="S56" s="52"/>
      <c r="T56" s="52"/>
      <c r="U56" s="52"/>
      <c r="V56" s="52"/>
      <c r="W56" s="52"/>
      <c r="X56" s="52"/>
      <c r="Y56" s="52"/>
      <c r="Z56" s="52"/>
      <c r="AA56" s="52"/>
      <c r="AB56" s="52"/>
      <c r="AD56" s="55"/>
      <c r="AE56" s="83" t="s">
        <v>1246</v>
      </c>
      <c r="AF56" s="85">
        <v>4</v>
      </c>
      <c r="AG56" s="85">
        <v>4</v>
      </c>
      <c r="AH56" s="85">
        <v>4</v>
      </c>
      <c r="AI56" s="85">
        <v>4</v>
      </c>
      <c r="AJ56" s="85">
        <v>4</v>
      </c>
      <c r="AK56" s="85">
        <v>4</v>
      </c>
      <c r="AL56" s="85">
        <v>4</v>
      </c>
      <c r="AM56" s="85">
        <v>4</v>
      </c>
      <c r="AN56" s="85">
        <v>4</v>
      </c>
      <c r="AO56" s="85">
        <v>4</v>
      </c>
      <c r="AP56" s="85">
        <v>4</v>
      </c>
      <c r="AQ56" s="85">
        <v>4</v>
      </c>
      <c r="AS56" s="111">
        <v>2</v>
      </c>
      <c r="AT56" s="85">
        <v>2</v>
      </c>
      <c r="AU56" s="85">
        <v>2</v>
      </c>
      <c r="AV56" s="85">
        <v>2</v>
      </c>
      <c r="AW56" s="85">
        <v>2</v>
      </c>
      <c r="AX56" s="85">
        <v>2</v>
      </c>
      <c r="AY56" s="85">
        <v>2</v>
      </c>
      <c r="AZ56" s="85">
        <v>2</v>
      </c>
      <c r="BA56" s="85">
        <v>2</v>
      </c>
      <c r="BB56" s="85">
        <v>2</v>
      </c>
      <c r="BC56" s="85">
        <v>2</v>
      </c>
      <c r="BD56" s="131">
        <v>2</v>
      </c>
    </row>
    <row r="57" spans="1:56">
      <c r="A57" s="51">
        <f t="shared" si="6"/>
        <v>54</v>
      </c>
      <c r="B57" s="55"/>
      <c r="C57" s="148"/>
      <c r="D57" s="52"/>
      <c r="E57" s="52"/>
      <c r="F57" s="52"/>
      <c r="G57" s="52"/>
      <c r="H57" s="52"/>
      <c r="I57" s="52"/>
      <c r="J57" s="52"/>
      <c r="K57" s="52"/>
      <c r="L57" s="52"/>
      <c r="M57" s="52"/>
      <c r="N57" s="52"/>
      <c r="O57" s="52"/>
      <c r="P57" s="54"/>
      <c r="Q57" s="148"/>
      <c r="R57" s="52"/>
      <c r="S57" s="52"/>
      <c r="T57" s="52"/>
      <c r="U57" s="52"/>
      <c r="V57" s="52"/>
      <c r="W57" s="52"/>
      <c r="X57" s="52"/>
      <c r="Y57" s="52"/>
      <c r="Z57" s="52"/>
      <c r="AA57" s="52"/>
      <c r="AB57" s="52"/>
      <c r="AD57" s="55"/>
      <c r="AE57" s="83" t="s">
        <v>1247</v>
      </c>
      <c r="AF57" s="85"/>
      <c r="AG57" s="85"/>
      <c r="AH57" s="85"/>
      <c r="AI57" s="103"/>
      <c r="AJ57" s="103"/>
      <c r="AK57" s="104"/>
      <c r="AL57" s="103"/>
      <c r="AM57" s="103"/>
      <c r="AN57" s="104"/>
      <c r="AO57" s="104"/>
      <c r="AP57" s="104"/>
      <c r="AQ57" s="135">
        <f>AQ54*(150+137-25)</f>
        <v>183.4</v>
      </c>
      <c r="AS57" s="111"/>
      <c r="AT57" s="85"/>
      <c r="AU57" s="85"/>
      <c r="AV57" s="103"/>
      <c r="AW57" s="103"/>
      <c r="AX57" s="103"/>
      <c r="AY57" s="103"/>
      <c r="AZ57" s="103"/>
      <c r="BA57" s="85"/>
      <c r="BB57" s="85"/>
      <c r="BC57" s="85"/>
      <c r="BD57" s="131"/>
    </row>
    <row r="58" ht="12" spans="1:56">
      <c r="A58" s="51">
        <f t="shared" si="6"/>
        <v>55</v>
      </c>
      <c r="B58" s="55"/>
      <c r="C58" s="148"/>
      <c r="D58" s="52"/>
      <c r="E58" s="52"/>
      <c r="F58" s="52"/>
      <c r="G58" s="52"/>
      <c r="H58" s="52"/>
      <c r="I58" s="52"/>
      <c r="J58" s="52"/>
      <c r="K58" s="52"/>
      <c r="L58" s="52"/>
      <c r="M58" s="52"/>
      <c r="N58" s="52"/>
      <c r="O58" s="52"/>
      <c r="P58" s="52"/>
      <c r="Q58" s="53"/>
      <c r="R58" s="52"/>
      <c r="S58" s="52"/>
      <c r="T58" s="52"/>
      <c r="U58" s="52"/>
      <c r="V58" s="52"/>
      <c r="W58" s="52"/>
      <c r="X58" s="52"/>
      <c r="Y58" s="52"/>
      <c r="Z58" s="52"/>
      <c r="AA58" s="52"/>
      <c r="AB58" s="52"/>
      <c r="AD58" s="55"/>
      <c r="AE58" s="77" t="s">
        <v>1248</v>
      </c>
      <c r="AF58" s="78">
        <f t="shared" ref="AF58:BA58" si="45">AF53*AF54*AF56/AF55+AF57</f>
        <v>0</v>
      </c>
      <c r="AG58" s="78">
        <f t="shared" si="45"/>
        <v>0</v>
      </c>
      <c r="AH58" s="78">
        <f t="shared" si="45"/>
        <v>0</v>
      </c>
      <c r="AI58" s="78">
        <f t="shared" si="45"/>
        <v>0</v>
      </c>
      <c r="AJ58" s="78">
        <f t="shared" si="45"/>
        <v>0</v>
      </c>
      <c r="AK58" s="78">
        <f t="shared" si="45"/>
        <v>0</v>
      </c>
      <c r="AL58" s="78">
        <f t="shared" si="45"/>
        <v>0</v>
      </c>
      <c r="AM58" s="78">
        <f t="shared" si="45"/>
        <v>0</v>
      </c>
      <c r="AN58" s="78">
        <f t="shared" si="45"/>
        <v>0</v>
      </c>
      <c r="AO58" s="78">
        <f t="shared" si="45"/>
        <v>0</v>
      </c>
      <c r="AP58" s="78">
        <f t="shared" si="45"/>
        <v>0</v>
      </c>
      <c r="AQ58" s="78">
        <f t="shared" si="45"/>
        <v>664.65</v>
      </c>
      <c r="AS58" s="72">
        <f t="shared" si="45"/>
        <v>0</v>
      </c>
      <c r="AT58" s="78">
        <f t="shared" si="45"/>
        <v>0</v>
      </c>
      <c r="AU58" s="78">
        <f t="shared" si="45"/>
        <v>0</v>
      </c>
      <c r="AV58" s="78">
        <f t="shared" si="45"/>
        <v>0</v>
      </c>
      <c r="AW58" s="78">
        <f t="shared" si="45"/>
        <v>0</v>
      </c>
      <c r="AX58" s="78">
        <f t="shared" si="45"/>
        <v>0</v>
      </c>
      <c r="AY58" s="78">
        <f t="shared" si="45"/>
        <v>0</v>
      </c>
      <c r="AZ58" s="78">
        <f t="shared" si="45"/>
        <v>0</v>
      </c>
      <c r="BA58" s="78">
        <f t="shared" si="45"/>
        <v>0</v>
      </c>
      <c r="BB58" s="78">
        <f t="shared" ref="BB58:BD58" si="46">BB53*BB54*BB56/BB55+BB57</f>
        <v>0</v>
      </c>
      <c r="BC58" s="78">
        <f t="shared" si="46"/>
        <v>0</v>
      </c>
      <c r="BD58" s="112">
        <f t="shared" si="46"/>
        <v>0</v>
      </c>
    </row>
    <row r="59" ht="12" spans="1:30">
      <c r="A59" s="51">
        <f t="shared" si="6"/>
        <v>56</v>
      </c>
      <c r="B59" s="55"/>
      <c r="C59" s="148"/>
      <c r="D59" s="52"/>
      <c r="E59" s="52"/>
      <c r="F59" s="52"/>
      <c r="G59" s="52"/>
      <c r="H59" s="52"/>
      <c r="I59" s="52"/>
      <c r="J59" s="52"/>
      <c r="K59" s="52"/>
      <c r="L59" s="52"/>
      <c r="M59" s="52"/>
      <c r="N59" s="52"/>
      <c r="O59" s="52"/>
      <c r="P59" s="52"/>
      <c r="Q59" s="148"/>
      <c r="R59" s="52"/>
      <c r="S59" s="52"/>
      <c r="T59" s="52"/>
      <c r="U59" s="52"/>
      <c r="V59" s="52"/>
      <c r="W59" s="52"/>
      <c r="X59" s="52"/>
      <c r="Y59" s="52"/>
      <c r="Z59" s="52"/>
      <c r="AA59" s="52"/>
      <c r="AB59" s="52"/>
      <c r="AD59" s="55"/>
    </row>
    <row r="60" ht="12" spans="1:56">
      <c r="A60" s="51">
        <f t="shared" si="6"/>
        <v>57</v>
      </c>
      <c r="B60" s="55"/>
      <c r="C60" s="148"/>
      <c r="D60" s="52"/>
      <c r="E60" s="52"/>
      <c r="F60" s="52"/>
      <c r="G60" s="52"/>
      <c r="H60" s="52"/>
      <c r="I60" s="52"/>
      <c r="J60" s="52"/>
      <c r="K60" s="52"/>
      <c r="L60" s="52"/>
      <c r="M60" s="52"/>
      <c r="N60" s="52"/>
      <c r="O60" s="52"/>
      <c r="P60" s="52"/>
      <c r="Q60" s="148"/>
      <c r="R60" s="52"/>
      <c r="S60" s="52"/>
      <c r="T60" s="52"/>
      <c r="U60" s="52"/>
      <c r="V60" s="52"/>
      <c r="W60" s="52"/>
      <c r="X60" s="52"/>
      <c r="Y60" s="52"/>
      <c r="Z60" s="52"/>
      <c r="AA60" s="52"/>
      <c r="AB60" s="52"/>
      <c r="AD60" s="55"/>
      <c r="AE60" s="41"/>
      <c r="AF60" s="42"/>
      <c r="AG60" s="42"/>
      <c r="AH60" s="42"/>
      <c r="AI60" s="42"/>
      <c r="AJ60" s="42"/>
      <c r="AK60" s="132" t="s">
        <v>115</v>
      </c>
      <c r="AL60" s="101"/>
      <c r="AM60" s="42"/>
      <c r="AN60" s="42"/>
      <c r="AO60" s="42"/>
      <c r="AP60" s="42"/>
      <c r="AQ60" s="133"/>
      <c r="AS60" s="41"/>
      <c r="AT60" s="42"/>
      <c r="AU60" s="42"/>
      <c r="AV60" s="42"/>
      <c r="AW60" s="42"/>
      <c r="AX60" s="100" t="s">
        <v>113</v>
      </c>
      <c r="AY60" s="101"/>
      <c r="AZ60" s="42"/>
      <c r="BA60" s="42"/>
      <c r="BB60" s="42"/>
      <c r="BC60" s="42"/>
      <c r="BD60" s="133"/>
    </row>
    <row r="61" spans="1:56">
      <c r="A61" s="51">
        <f t="shared" si="6"/>
        <v>58</v>
      </c>
      <c r="B61" s="55"/>
      <c r="C61" s="148"/>
      <c r="D61" s="52"/>
      <c r="E61" s="52"/>
      <c r="F61" s="52"/>
      <c r="G61" s="52"/>
      <c r="H61" s="52"/>
      <c r="I61" s="52"/>
      <c r="J61" s="52"/>
      <c r="K61" s="52"/>
      <c r="L61" s="52"/>
      <c r="M61" s="52"/>
      <c r="N61" s="52"/>
      <c r="O61" s="52"/>
      <c r="P61" s="52"/>
      <c r="Q61" s="148"/>
      <c r="R61" s="52"/>
      <c r="S61" s="52"/>
      <c r="T61" s="52"/>
      <c r="U61" s="52"/>
      <c r="V61" s="52"/>
      <c r="W61" s="52"/>
      <c r="X61" s="52"/>
      <c r="Y61" s="52"/>
      <c r="Z61" s="52"/>
      <c r="AA61" s="52"/>
      <c r="AB61" s="52"/>
      <c r="AD61" s="55"/>
      <c r="AE61" s="88" t="s">
        <v>83</v>
      </c>
      <c r="AF61" s="89">
        <f t="shared" ref="AF61:AQ61" si="47">SUMIF(D$4:D$222,$AK60,$C$4:$C$222)</f>
        <v>350</v>
      </c>
      <c r="AG61" s="89">
        <f t="shared" si="47"/>
        <v>600</v>
      </c>
      <c r="AH61" s="89">
        <f t="shared" si="47"/>
        <v>1650</v>
      </c>
      <c r="AI61" s="89">
        <f t="shared" si="47"/>
        <v>1650</v>
      </c>
      <c r="AJ61" s="89">
        <f t="shared" si="47"/>
        <v>2587.5</v>
      </c>
      <c r="AK61" s="89">
        <f t="shared" si="47"/>
        <v>350</v>
      </c>
      <c r="AL61" s="89">
        <f t="shared" si="47"/>
        <v>350</v>
      </c>
      <c r="AM61" s="89">
        <f t="shared" si="47"/>
        <v>0</v>
      </c>
      <c r="AN61" s="89">
        <f t="shared" si="47"/>
        <v>1312.5</v>
      </c>
      <c r="AO61" s="89">
        <f t="shared" si="47"/>
        <v>1275</v>
      </c>
      <c r="AP61" s="89">
        <f t="shared" si="47"/>
        <v>600</v>
      </c>
      <c r="AQ61" s="134">
        <f t="shared" si="47"/>
        <v>637.5</v>
      </c>
      <c r="AS61" s="124">
        <f t="shared" ref="AS61:BD61" si="48">SUMIF(R$4:R$2000,$AX60,$Q$4:$Q$2000)</f>
        <v>0</v>
      </c>
      <c r="AT61" s="89">
        <f t="shared" si="48"/>
        <v>0</v>
      </c>
      <c r="AU61" s="89">
        <f t="shared" si="48"/>
        <v>0</v>
      </c>
      <c r="AV61" s="89">
        <f t="shared" si="48"/>
        <v>0</v>
      </c>
      <c r="AW61" s="89">
        <f t="shared" si="48"/>
        <v>0</v>
      </c>
      <c r="AX61" s="89">
        <f t="shared" si="48"/>
        <v>0</v>
      </c>
      <c r="AY61" s="89">
        <f t="shared" si="48"/>
        <v>0</v>
      </c>
      <c r="AZ61" s="89">
        <f t="shared" si="48"/>
        <v>0</v>
      </c>
      <c r="BA61" s="89">
        <f t="shared" si="48"/>
        <v>0</v>
      </c>
      <c r="BB61" s="89">
        <f t="shared" si="48"/>
        <v>0</v>
      </c>
      <c r="BC61" s="89">
        <f t="shared" si="48"/>
        <v>0</v>
      </c>
      <c r="BD61" s="134">
        <f t="shared" si="48"/>
        <v>0</v>
      </c>
    </row>
    <row r="62" spans="1:56">
      <c r="A62" s="51">
        <f t="shared" si="6"/>
        <v>59</v>
      </c>
      <c r="B62" s="55"/>
      <c r="C62" s="148"/>
      <c r="D62" s="52"/>
      <c r="E62" s="52"/>
      <c r="F62" s="52"/>
      <c r="G62" s="52"/>
      <c r="H62" s="52"/>
      <c r="I62" s="52"/>
      <c r="J62" s="52"/>
      <c r="K62" s="52"/>
      <c r="L62" s="52"/>
      <c r="M62" s="52"/>
      <c r="N62" s="52"/>
      <c r="O62" s="52"/>
      <c r="P62" s="52"/>
      <c r="Q62" s="53"/>
      <c r="R62" s="52"/>
      <c r="S62" s="52"/>
      <c r="T62" s="52"/>
      <c r="U62" s="52"/>
      <c r="V62" s="52"/>
      <c r="W62" s="52"/>
      <c r="X62" s="52"/>
      <c r="Y62" s="52"/>
      <c r="Z62" s="52"/>
      <c r="AA62" s="52"/>
      <c r="AB62" s="52"/>
      <c r="AD62" s="55"/>
      <c r="AE62" s="81" t="s">
        <v>1243</v>
      </c>
      <c r="AF62" s="90">
        <v>0.7</v>
      </c>
      <c r="AG62" s="90">
        <v>0.7</v>
      </c>
      <c r="AH62" s="90">
        <v>0.7</v>
      </c>
      <c r="AI62" s="90">
        <v>0.7</v>
      </c>
      <c r="AJ62" s="90">
        <v>0.7</v>
      </c>
      <c r="AK62" s="90">
        <v>0.7</v>
      </c>
      <c r="AL62" s="90">
        <v>0.7</v>
      </c>
      <c r="AM62" s="90">
        <v>0.7</v>
      </c>
      <c r="AN62" s="90">
        <v>0.7</v>
      </c>
      <c r="AO62" s="90">
        <v>0.7</v>
      </c>
      <c r="AP62" s="90">
        <v>0.7</v>
      </c>
      <c r="AQ62" s="130">
        <v>0.7</v>
      </c>
      <c r="AS62" s="123">
        <v>0.7</v>
      </c>
      <c r="AT62" s="90">
        <v>0.7</v>
      </c>
      <c r="AU62" s="90">
        <v>0.7</v>
      </c>
      <c r="AV62" s="90">
        <v>0.7</v>
      </c>
      <c r="AW62" s="90">
        <v>0.7</v>
      </c>
      <c r="AX62" s="90">
        <v>0.7</v>
      </c>
      <c r="AY62" s="90">
        <v>0.7</v>
      </c>
      <c r="AZ62" s="90">
        <v>0.7</v>
      </c>
      <c r="BA62" s="90">
        <v>0.7</v>
      </c>
      <c r="BB62" s="90">
        <v>0.7</v>
      </c>
      <c r="BC62" s="90">
        <v>0.7</v>
      </c>
      <c r="BD62" s="130">
        <v>0.6</v>
      </c>
    </row>
    <row r="63" spans="1:56">
      <c r="A63" s="51">
        <f t="shared" si="6"/>
        <v>60</v>
      </c>
      <c r="B63" s="55"/>
      <c r="C63" s="148"/>
      <c r="D63" s="52"/>
      <c r="E63" s="52"/>
      <c r="F63" s="52"/>
      <c r="G63" s="52"/>
      <c r="H63" s="52"/>
      <c r="I63" s="52"/>
      <c r="J63" s="52"/>
      <c r="K63" s="52"/>
      <c r="L63" s="52"/>
      <c r="M63" s="52"/>
      <c r="N63" s="52"/>
      <c r="O63" s="52"/>
      <c r="P63" s="54"/>
      <c r="Q63" s="145"/>
      <c r="R63" s="52"/>
      <c r="S63" s="52"/>
      <c r="T63" s="52"/>
      <c r="U63" s="52"/>
      <c r="V63" s="52"/>
      <c r="W63" s="52"/>
      <c r="X63" s="52"/>
      <c r="Y63" s="52"/>
      <c r="Z63" s="52"/>
      <c r="AA63" s="52"/>
      <c r="AB63" s="52"/>
      <c r="AD63" s="55"/>
      <c r="AE63" s="83" t="s">
        <v>1245</v>
      </c>
      <c r="AF63" s="85">
        <v>48</v>
      </c>
      <c r="AG63" s="85">
        <v>48</v>
      </c>
      <c r="AH63" s="85">
        <v>48</v>
      </c>
      <c r="AI63" s="85">
        <v>48</v>
      </c>
      <c r="AJ63" s="85">
        <v>48</v>
      </c>
      <c r="AK63" s="85">
        <v>48</v>
      </c>
      <c r="AL63" s="85">
        <v>48</v>
      </c>
      <c r="AM63" s="85">
        <v>48</v>
      </c>
      <c r="AN63" s="85">
        <v>48</v>
      </c>
      <c r="AO63" s="85">
        <v>4</v>
      </c>
      <c r="AP63" s="85">
        <v>4</v>
      </c>
      <c r="AQ63" s="131">
        <v>4</v>
      </c>
      <c r="AS63" s="111">
        <v>10</v>
      </c>
      <c r="AT63" s="85">
        <v>4</v>
      </c>
      <c r="AU63" s="85">
        <v>4</v>
      </c>
      <c r="AV63" s="85">
        <v>4</v>
      </c>
      <c r="AW63" s="85">
        <v>4</v>
      </c>
      <c r="AX63" s="85">
        <v>4</v>
      </c>
      <c r="AY63" s="85">
        <v>4</v>
      </c>
      <c r="AZ63" s="85">
        <v>4</v>
      </c>
      <c r="BA63" s="85">
        <v>4</v>
      </c>
      <c r="BB63" s="85">
        <v>4</v>
      </c>
      <c r="BC63" s="85">
        <v>4</v>
      </c>
      <c r="BD63" s="131">
        <v>4</v>
      </c>
    </row>
    <row r="64" spans="1:56">
      <c r="A64" s="51">
        <f t="shared" si="6"/>
        <v>61</v>
      </c>
      <c r="B64" s="55"/>
      <c r="C64" s="148"/>
      <c r="D64" s="52"/>
      <c r="E64" s="52"/>
      <c r="F64" s="52"/>
      <c r="G64" s="52"/>
      <c r="H64" s="52"/>
      <c r="I64" s="52"/>
      <c r="J64" s="52"/>
      <c r="K64" s="52"/>
      <c r="L64" s="52"/>
      <c r="M64" s="52"/>
      <c r="N64" s="52"/>
      <c r="O64" s="52"/>
      <c r="P64" s="54"/>
      <c r="Q64" s="145"/>
      <c r="R64" s="52"/>
      <c r="S64" s="52"/>
      <c r="T64" s="52"/>
      <c r="U64" s="52"/>
      <c r="V64" s="52"/>
      <c r="W64" s="52"/>
      <c r="X64" s="52"/>
      <c r="Y64" s="52"/>
      <c r="Z64" s="52"/>
      <c r="AA64" s="52"/>
      <c r="AB64" s="52"/>
      <c r="AD64" s="55"/>
      <c r="AE64" s="83" t="s">
        <v>1246</v>
      </c>
      <c r="AF64" s="85">
        <v>48</v>
      </c>
      <c r="AG64" s="85">
        <v>48</v>
      </c>
      <c r="AH64" s="85">
        <v>48</v>
      </c>
      <c r="AI64" s="85">
        <v>48</v>
      </c>
      <c r="AJ64" s="85">
        <v>48</v>
      </c>
      <c r="AK64" s="85">
        <v>48</v>
      </c>
      <c r="AL64" s="85">
        <v>48</v>
      </c>
      <c r="AM64" s="85">
        <v>48</v>
      </c>
      <c r="AN64" s="85">
        <v>48</v>
      </c>
      <c r="AO64" s="85">
        <v>4</v>
      </c>
      <c r="AP64" s="85">
        <v>4</v>
      </c>
      <c r="AQ64" s="131">
        <v>4</v>
      </c>
      <c r="AS64" s="111">
        <v>6</v>
      </c>
      <c r="AT64" s="85">
        <v>4</v>
      </c>
      <c r="AU64" s="85">
        <v>4</v>
      </c>
      <c r="AV64" s="85">
        <v>4</v>
      </c>
      <c r="AW64" s="85">
        <v>4</v>
      </c>
      <c r="AX64" s="85">
        <v>4</v>
      </c>
      <c r="AY64" s="85">
        <v>4</v>
      </c>
      <c r="AZ64" s="85">
        <v>4</v>
      </c>
      <c r="BA64" s="85">
        <v>4</v>
      </c>
      <c r="BB64" s="85">
        <v>4</v>
      </c>
      <c r="BC64" s="85">
        <v>4</v>
      </c>
      <c r="BD64" s="131">
        <v>4</v>
      </c>
    </row>
    <row r="65" spans="1:56">
      <c r="A65" s="51">
        <f t="shared" si="6"/>
        <v>62</v>
      </c>
      <c r="B65" s="55"/>
      <c r="C65" s="148"/>
      <c r="D65" s="52"/>
      <c r="E65" s="52"/>
      <c r="F65" s="52"/>
      <c r="G65" s="52"/>
      <c r="H65" s="52"/>
      <c r="I65" s="52"/>
      <c r="J65" s="52"/>
      <c r="K65" s="52"/>
      <c r="L65" s="52"/>
      <c r="M65" s="52"/>
      <c r="N65" s="52"/>
      <c r="O65" s="52"/>
      <c r="P65" s="52"/>
      <c r="Q65" s="148"/>
      <c r="R65" s="52"/>
      <c r="S65" s="52"/>
      <c r="T65" s="52"/>
      <c r="U65" s="52"/>
      <c r="V65" s="52"/>
      <c r="W65" s="52"/>
      <c r="X65" s="52"/>
      <c r="Y65" s="52"/>
      <c r="Z65" s="52"/>
      <c r="AA65" s="52"/>
      <c r="AB65" s="52"/>
      <c r="AD65" s="55"/>
      <c r="AE65" s="83" t="s">
        <v>1247</v>
      </c>
      <c r="AF65" s="85"/>
      <c r="AG65" s="85"/>
      <c r="AH65" s="85"/>
      <c r="AI65" s="103"/>
      <c r="AJ65" s="103"/>
      <c r="AK65" s="104"/>
      <c r="AL65" s="104"/>
      <c r="AM65" s="85"/>
      <c r="AN65" s="85"/>
      <c r="AO65" s="103"/>
      <c r="AP65" s="103"/>
      <c r="AQ65" s="131">
        <f>AQ62*(-75-25)</f>
        <v>-70</v>
      </c>
      <c r="AS65" s="111"/>
      <c r="AT65" s="85"/>
      <c r="AU65" s="85"/>
      <c r="AV65" s="103"/>
      <c r="AW65" s="103"/>
      <c r="AX65" s="104"/>
      <c r="AY65" s="103"/>
      <c r="AZ65" s="103"/>
      <c r="BA65" s="103"/>
      <c r="BB65" s="104"/>
      <c r="BC65" s="104"/>
      <c r="BD65" s="135"/>
    </row>
    <row r="66" ht="12" spans="1:56">
      <c r="A66" s="51">
        <f t="shared" si="6"/>
        <v>63</v>
      </c>
      <c r="B66" s="55"/>
      <c r="C66" s="148"/>
      <c r="D66" s="52"/>
      <c r="E66" s="52"/>
      <c r="F66" s="52"/>
      <c r="G66" s="52"/>
      <c r="H66" s="52"/>
      <c r="I66" s="52"/>
      <c r="J66" s="52"/>
      <c r="K66" s="52"/>
      <c r="L66" s="52"/>
      <c r="M66" s="52"/>
      <c r="N66" s="52"/>
      <c r="O66" s="52"/>
      <c r="P66" s="52"/>
      <c r="Q66" s="148"/>
      <c r="R66" s="52"/>
      <c r="S66" s="52"/>
      <c r="T66" s="52"/>
      <c r="U66" s="52"/>
      <c r="V66" s="52"/>
      <c r="W66" s="52"/>
      <c r="X66" s="52"/>
      <c r="Y66" s="52"/>
      <c r="Z66" s="52"/>
      <c r="AA66" s="52"/>
      <c r="AB66" s="52"/>
      <c r="AD66" s="55"/>
      <c r="AE66" s="77" t="s">
        <v>1248</v>
      </c>
      <c r="AF66" s="78">
        <f t="shared" ref="AF66" si="49">AF61*AF62*AF64/AF63+AF65</f>
        <v>245</v>
      </c>
      <c r="AG66" s="78">
        <f t="shared" ref="AG66" si="50">AG61*AG62*AG64/AG63+AG65</f>
        <v>420</v>
      </c>
      <c r="AH66" s="78">
        <f t="shared" ref="AH66" si="51">AH61*AH62*AH64/AH63+AH65</f>
        <v>1155</v>
      </c>
      <c r="AI66" s="78">
        <f t="shared" ref="AI66" si="52">AI61*AI62*AI64/AI63+AI65</f>
        <v>1155</v>
      </c>
      <c r="AJ66" s="78">
        <f t="shared" ref="AJ66" si="53">AJ61*AJ62*AJ64/AJ63+AJ65</f>
        <v>1811.25</v>
      </c>
      <c r="AK66" s="78">
        <f t="shared" ref="AK66" si="54">AK61*AK62*AK64/AK63+AK65</f>
        <v>245</v>
      </c>
      <c r="AL66" s="78">
        <f t="shared" ref="AL66" si="55">AL61*AL62*AL64/AL63+AL65</f>
        <v>245</v>
      </c>
      <c r="AM66" s="78">
        <f t="shared" ref="AM66:AN66" si="56">AM61*AM62*AM64/AM63+AM65</f>
        <v>0</v>
      </c>
      <c r="AN66" s="78">
        <f t="shared" si="56"/>
        <v>918.75</v>
      </c>
      <c r="AO66" s="78">
        <f t="shared" ref="AO66" si="57">AO61*AO62*AO64/AO63+AO65</f>
        <v>892.5</v>
      </c>
      <c r="AP66" s="78">
        <f t="shared" ref="AP66" si="58">AP61*AP62*AP64/AP63+AP65</f>
        <v>420</v>
      </c>
      <c r="AQ66" s="112">
        <f t="shared" ref="AQ66:BD66" si="59">AQ61*AQ62*AQ64/AQ63+AQ65</f>
        <v>376.25</v>
      </c>
      <c r="AS66" s="72">
        <f t="shared" si="59"/>
        <v>0</v>
      </c>
      <c r="AT66" s="78">
        <f t="shared" si="59"/>
        <v>0</v>
      </c>
      <c r="AU66" s="78">
        <f t="shared" si="59"/>
        <v>0</v>
      </c>
      <c r="AV66" s="78">
        <f t="shared" si="59"/>
        <v>0</v>
      </c>
      <c r="AW66" s="78">
        <f t="shared" si="59"/>
        <v>0</v>
      </c>
      <c r="AX66" s="78">
        <f t="shared" si="59"/>
        <v>0</v>
      </c>
      <c r="AY66" s="78">
        <f t="shared" si="59"/>
        <v>0</v>
      </c>
      <c r="AZ66" s="78">
        <f t="shared" si="59"/>
        <v>0</v>
      </c>
      <c r="BA66" s="78">
        <f t="shared" si="59"/>
        <v>0</v>
      </c>
      <c r="BB66" s="78">
        <f t="shared" si="59"/>
        <v>0</v>
      </c>
      <c r="BC66" s="78">
        <f t="shared" si="59"/>
        <v>0</v>
      </c>
      <c r="BD66" s="112">
        <f t="shared" si="59"/>
        <v>0</v>
      </c>
    </row>
    <row r="67" ht="12" spans="1:31">
      <c r="A67" s="51">
        <f t="shared" si="6"/>
        <v>64</v>
      </c>
      <c r="B67" s="55"/>
      <c r="C67" s="148"/>
      <c r="D67" s="52"/>
      <c r="E67" s="52"/>
      <c r="F67" s="52"/>
      <c r="G67" s="52"/>
      <c r="H67" s="52"/>
      <c r="I67" s="52"/>
      <c r="J67" s="52"/>
      <c r="K67" s="52"/>
      <c r="L67" s="52"/>
      <c r="M67" s="52"/>
      <c r="N67" s="52"/>
      <c r="O67" s="59"/>
      <c r="P67" s="52"/>
      <c r="Q67" s="148"/>
      <c r="R67" s="52"/>
      <c r="S67" s="52"/>
      <c r="T67" s="52"/>
      <c r="U67" s="52"/>
      <c r="V67" s="52"/>
      <c r="W67" s="52"/>
      <c r="X67" s="52"/>
      <c r="Y67" s="52"/>
      <c r="Z67" s="52"/>
      <c r="AA67" s="52"/>
      <c r="AB67" s="52"/>
      <c r="AD67" s="55"/>
      <c r="AE67" s="86"/>
    </row>
    <row r="68" ht="12" spans="1:56">
      <c r="A68" s="51">
        <f t="shared" si="6"/>
        <v>65</v>
      </c>
      <c r="B68" s="55"/>
      <c r="C68" s="148"/>
      <c r="D68" s="52"/>
      <c r="E68" s="52"/>
      <c r="F68" s="52"/>
      <c r="G68" s="52"/>
      <c r="H68" s="52"/>
      <c r="I68" s="52"/>
      <c r="J68" s="52"/>
      <c r="K68" s="52"/>
      <c r="L68" s="52"/>
      <c r="M68" s="52"/>
      <c r="N68" s="52"/>
      <c r="O68" s="59"/>
      <c r="P68" s="52"/>
      <c r="Q68" s="148"/>
      <c r="R68" s="52"/>
      <c r="S68" s="52"/>
      <c r="T68" s="52"/>
      <c r="U68" s="52"/>
      <c r="V68" s="52"/>
      <c r="W68" s="52"/>
      <c r="X68" s="52"/>
      <c r="Y68" s="52"/>
      <c r="Z68" s="52"/>
      <c r="AA68" s="52"/>
      <c r="AB68" s="52"/>
      <c r="AD68" s="55"/>
      <c r="AE68" s="86"/>
      <c r="AS68" s="41"/>
      <c r="AT68" s="42"/>
      <c r="AU68" s="42"/>
      <c r="AV68" s="42"/>
      <c r="AW68" s="42"/>
      <c r="AX68" s="100" t="s">
        <v>115</v>
      </c>
      <c r="AY68" s="101"/>
      <c r="AZ68" s="42"/>
      <c r="BA68" s="42"/>
      <c r="BB68" s="42"/>
      <c r="BC68" s="42"/>
      <c r="BD68" s="133"/>
    </row>
    <row r="69" spans="1:56">
      <c r="A69" s="51">
        <f t="shared" si="6"/>
        <v>66</v>
      </c>
      <c r="B69" s="55"/>
      <c r="C69" s="148"/>
      <c r="D69" s="52"/>
      <c r="E69" s="52"/>
      <c r="F69" s="52"/>
      <c r="G69" s="52"/>
      <c r="H69" s="52"/>
      <c r="I69" s="52"/>
      <c r="J69" s="52"/>
      <c r="K69" s="52"/>
      <c r="L69" s="52"/>
      <c r="M69" s="52"/>
      <c r="N69" s="52"/>
      <c r="O69" s="59"/>
      <c r="P69" s="54"/>
      <c r="Q69" s="145"/>
      <c r="R69" s="52"/>
      <c r="S69" s="52"/>
      <c r="T69" s="52"/>
      <c r="U69" s="52"/>
      <c r="V69" s="52"/>
      <c r="W69" s="52"/>
      <c r="X69" s="52"/>
      <c r="Y69" s="52"/>
      <c r="Z69" s="52"/>
      <c r="AA69" s="52"/>
      <c r="AB69" s="52"/>
      <c r="AD69" s="55"/>
      <c r="AE69" s="55"/>
      <c r="AS69" s="124">
        <f t="shared" ref="AS69:BD69" si="60">SUMIF(R$4:R$2000,$AX68,$Q$4:$Q$2000)</f>
        <v>0</v>
      </c>
      <c r="AT69" s="89">
        <f t="shared" si="60"/>
        <v>0</v>
      </c>
      <c r="AU69" s="89">
        <f t="shared" si="60"/>
        <v>0</v>
      </c>
      <c r="AV69" s="89">
        <f t="shared" si="60"/>
        <v>0</v>
      </c>
      <c r="AW69" s="89">
        <f t="shared" si="60"/>
        <v>0</v>
      </c>
      <c r="AX69" s="89">
        <f t="shared" si="60"/>
        <v>0</v>
      </c>
      <c r="AY69" s="89">
        <f t="shared" si="60"/>
        <v>0</v>
      </c>
      <c r="AZ69" s="89">
        <f t="shared" si="60"/>
        <v>0</v>
      </c>
      <c r="BA69" s="89">
        <f t="shared" si="60"/>
        <v>0</v>
      </c>
      <c r="BB69" s="89">
        <f t="shared" si="60"/>
        <v>0</v>
      </c>
      <c r="BC69" s="89">
        <f t="shared" si="60"/>
        <v>0</v>
      </c>
      <c r="BD69" s="134">
        <f t="shared" si="60"/>
        <v>0</v>
      </c>
    </row>
    <row r="70" spans="1:56">
      <c r="A70" s="51">
        <f t="shared" ref="A70:A133" si="61">A69+1</f>
        <v>67</v>
      </c>
      <c r="B70" s="55"/>
      <c r="C70" s="148"/>
      <c r="D70" s="52"/>
      <c r="E70" s="52"/>
      <c r="F70" s="52"/>
      <c r="G70" s="52"/>
      <c r="H70" s="52"/>
      <c r="I70" s="52"/>
      <c r="J70" s="52"/>
      <c r="K70" s="52"/>
      <c r="L70" s="52"/>
      <c r="M70" s="52"/>
      <c r="N70" s="52"/>
      <c r="O70" s="59"/>
      <c r="P70" s="54"/>
      <c r="Q70" s="145"/>
      <c r="R70" s="52"/>
      <c r="S70" s="52"/>
      <c r="T70" s="52"/>
      <c r="U70" s="52"/>
      <c r="V70" s="52"/>
      <c r="W70" s="52"/>
      <c r="X70" s="52"/>
      <c r="Y70" s="52"/>
      <c r="Z70" s="52"/>
      <c r="AA70" s="52"/>
      <c r="AB70" s="52"/>
      <c r="AD70" s="55"/>
      <c r="AE70" s="55"/>
      <c r="AS70" s="123">
        <v>0.6</v>
      </c>
      <c r="AT70" s="90">
        <v>0.6</v>
      </c>
      <c r="AU70" s="90">
        <v>0.6</v>
      </c>
      <c r="AV70" s="90">
        <v>0.6</v>
      </c>
      <c r="AW70" s="90">
        <v>0.6</v>
      </c>
      <c r="AX70" s="90">
        <v>0.6</v>
      </c>
      <c r="AY70" s="90">
        <v>0.6</v>
      </c>
      <c r="AZ70" s="90">
        <v>0.6</v>
      </c>
      <c r="BA70" s="90">
        <v>0.6</v>
      </c>
      <c r="BB70" s="90">
        <v>0.6</v>
      </c>
      <c r="BC70" s="90">
        <v>0.6</v>
      </c>
      <c r="BD70" s="130">
        <v>0.6</v>
      </c>
    </row>
    <row r="71" spans="1:56">
      <c r="A71" s="51">
        <f t="shared" si="61"/>
        <v>68</v>
      </c>
      <c r="B71" s="55"/>
      <c r="C71" s="148"/>
      <c r="D71" s="52"/>
      <c r="E71" s="52"/>
      <c r="F71" s="52"/>
      <c r="G71" s="52"/>
      <c r="H71" s="52"/>
      <c r="I71" s="52"/>
      <c r="J71" s="52"/>
      <c r="K71" s="52"/>
      <c r="L71" s="52"/>
      <c r="M71" s="52"/>
      <c r="N71" s="52"/>
      <c r="O71" s="59"/>
      <c r="P71" s="52"/>
      <c r="Q71" s="148"/>
      <c r="R71" s="52"/>
      <c r="S71" s="52"/>
      <c r="T71" s="52"/>
      <c r="U71" s="52"/>
      <c r="V71" s="52"/>
      <c r="W71" s="52"/>
      <c r="X71" s="52"/>
      <c r="Y71" s="52"/>
      <c r="Z71" s="52"/>
      <c r="AA71" s="52"/>
      <c r="AB71" s="52"/>
      <c r="AD71" s="55"/>
      <c r="AE71" s="55"/>
      <c r="AS71" s="111">
        <v>4</v>
      </c>
      <c r="AT71" s="85">
        <v>4</v>
      </c>
      <c r="AU71" s="85">
        <v>4</v>
      </c>
      <c r="AV71" s="85">
        <v>4</v>
      </c>
      <c r="AW71" s="85">
        <v>4</v>
      </c>
      <c r="AX71" s="85">
        <v>4</v>
      </c>
      <c r="AY71" s="85">
        <v>4</v>
      </c>
      <c r="AZ71" s="85">
        <v>4</v>
      </c>
      <c r="BA71" s="85">
        <v>4</v>
      </c>
      <c r="BB71" s="85">
        <v>4</v>
      </c>
      <c r="BC71" s="85">
        <v>4</v>
      </c>
      <c r="BD71" s="131">
        <v>4</v>
      </c>
    </row>
    <row r="72" spans="1:56">
      <c r="A72" s="51">
        <f t="shared" si="61"/>
        <v>69</v>
      </c>
      <c r="B72" s="55"/>
      <c r="C72" s="148"/>
      <c r="D72" s="52"/>
      <c r="E72" s="52"/>
      <c r="F72" s="52"/>
      <c r="G72" s="52"/>
      <c r="H72" s="52"/>
      <c r="I72" s="52"/>
      <c r="J72" s="52"/>
      <c r="K72" s="52"/>
      <c r="L72" s="52"/>
      <c r="M72" s="52"/>
      <c r="N72" s="52"/>
      <c r="O72" s="59"/>
      <c r="P72" s="52"/>
      <c r="Q72" s="148"/>
      <c r="R72" s="52"/>
      <c r="S72" s="52"/>
      <c r="T72" s="52"/>
      <c r="U72" s="52"/>
      <c r="V72" s="52"/>
      <c r="W72" s="52"/>
      <c r="X72" s="52"/>
      <c r="Y72" s="52"/>
      <c r="Z72" s="52"/>
      <c r="AA72" s="52"/>
      <c r="AB72" s="52"/>
      <c r="AD72" s="55"/>
      <c r="AE72" s="86"/>
      <c r="AS72" s="111">
        <v>4</v>
      </c>
      <c r="AT72" s="85">
        <v>4</v>
      </c>
      <c r="AU72" s="85">
        <v>4</v>
      </c>
      <c r="AV72" s="85">
        <v>4</v>
      </c>
      <c r="AW72" s="85">
        <v>4</v>
      </c>
      <c r="AX72" s="85">
        <v>4</v>
      </c>
      <c r="AY72" s="85">
        <v>4</v>
      </c>
      <c r="AZ72" s="85">
        <v>4</v>
      </c>
      <c r="BA72" s="85">
        <v>4</v>
      </c>
      <c r="BB72" s="85">
        <v>4</v>
      </c>
      <c r="BC72" s="85">
        <v>4</v>
      </c>
      <c r="BD72" s="131">
        <v>4</v>
      </c>
    </row>
    <row r="73" spans="1:56">
      <c r="A73" s="51">
        <f t="shared" si="61"/>
        <v>70</v>
      </c>
      <c r="B73" s="55"/>
      <c r="C73" s="148"/>
      <c r="D73" s="52"/>
      <c r="E73" s="52"/>
      <c r="F73" s="52"/>
      <c r="G73" s="52"/>
      <c r="H73" s="52"/>
      <c r="I73" s="52"/>
      <c r="J73" s="52"/>
      <c r="K73" s="52"/>
      <c r="L73" s="52"/>
      <c r="M73" s="52"/>
      <c r="N73" s="52"/>
      <c r="O73" s="59"/>
      <c r="P73" s="54"/>
      <c r="Q73" s="145"/>
      <c r="R73" s="54"/>
      <c r="S73" s="54"/>
      <c r="T73" s="54"/>
      <c r="U73" s="54"/>
      <c r="V73" s="54"/>
      <c r="W73" s="54"/>
      <c r="X73" s="54"/>
      <c r="Y73" s="54"/>
      <c r="Z73" s="54"/>
      <c r="AA73" s="54"/>
      <c r="AB73" s="54"/>
      <c r="AC73" s="137"/>
      <c r="AD73" s="138"/>
      <c r="AE73" s="164"/>
      <c r="AS73" s="111"/>
      <c r="AT73" s="85"/>
      <c r="AU73" s="85"/>
      <c r="AV73" s="85"/>
      <c r="AW73" s="85"/>
      <c r="AX73" s="85"/>
      <c r="AY73" s="85"/>
      <c r="AZ73" s="103"/>
      <c r="BA73" s="103"/>
      <c r="BB73" s="103"/>
      <c r="BC73" s="104"/>
      <c r="BD73" s="135"/>
    </row>
    <row r="74" ht="12" spans="1:56">
      <c r="A74" s="51">
        <f t="shared" si="61"/>
        <v>71</v>
      </c>
      <c r="B74" s="55"/>
      <c r="C74" s="148"/>
      <c r="D74" s="52"/>
      <c r="E74" s="52"/>
      <c r="F74" s="52"/>
      <c r="G74" s="52"/>
      <c r="H74" s="52"/>
      <c r="I74" s="52"/>
      <c r="J74" s="52"/>
      <c r="K74" s="52"/>
      <c r="L74" s="52"/>
      <c r="M74" s="52"/>
      <c r="N74" s="52"/>
      <c r="O74" s="59"/>
      <c r="P74" s="54"/>
      <c r="Q74" s="145"/>
      <c r="R74" s="54"/>
      <c r="S74" s="54"/>
      <c r="T74" s="54"/>
      <c r="U74" s="54"/>
      <c r="V74" s="54"/>
      <c r="W74" s="54"/>
      <c r="X74" s="54"/>
      <c r="Y74" s="54"/>
      <c r="Z74" s="54"/>
      <c r="AA74" s="54"/>
      <c r="AB74" s="54"/>
      <c r="AC74" s="137"/>
      <c r="AD74" s="138"/>
      <c r="AE74" s="55"/>
      <c r="AS74" s="72">
        <f t="shared" ref="AS74:BA74" si="62">AS69*AS70*AS72/AS71+AS73</f>
        <v>0</v>
      </c>
      <c r="AT74" s="78">
        <f t="shared" si="62"/>
        <v>0</v>
      </c>
      <c r="AU74" s="78">
        <f t="shared" si="62"/>
        <v>0</v>
      </c>
      <c r="AV74" s="78">
        <f t="shared" si="62"/>
        <v>0</v>
      </c>
      <c r="AW74" s="78">
        <f t="shared" si="62"/>
        <v>0</v>
      </c>
      <c r="AX74" s="78">
        <f t="shared" si="62"/>
        <v>0</v>
      </c>
      <c r="AY74" s="78">
        <f t="shared" si="62"/>
        <v>0</v>
      </c>
      <c r="AZ74" s="78">
        <f t="shared" si="62"/>
        <v>0</v>
      </c>
      <c r="BA74" s="78">
        <f t="shared" si="62"/>
        <v>0</v>
      </c>
      <c r="BB74" s="78">
        <f t="shared" ref="BB74:BD74" si="63">BB69*BB70*BB72/BB71+BB73</f>
        <v>0</v>
      </c>
      <c r="BC74" s="78">
        <f t="shared" si="63"/>
        <v>0</v>
      </c>
      <c r="BD74" s="112">
        <f t="shared" si="63"/>
        <v>0</v>
      </c>
    </row>
    <row r="75" ht="12" spans="1:56">
      <c r="A75" s="51">
        <f t="shared" si="61"/>
        <v>72</v>
      </c>
      <c r="B75" s="55"/>
      <c r="C75" s="148"/>
      <c r="D75" s="52"/>
      <c r="E75" s="52"/>
      <c r="F75" s="52"/>
      <c r="G75" s="52"/>
      <c r="H75" s="52"/>
      <c r="I75" s="52"/>
      <c r="J75" s="52"/>
      <c r="K75" s="52"/>
      <c r="L75" s="52"/>
      <c r="M75" s="52"/>
      <c r="N75" s="52"/>
      <c r="O75" s="59"/>
      <c r="P75" s="52"/>
      <c r="Q75" s="148"/>
      <c r="R75" s="52"/>
      <c r="S75" s="52"/>
      <c r="T75" s="52"/>
      <c r="U75" s="52"/>
      <c r="V75" s="52"/>
      <c r="W75" s="52"/>
      <c r="X75" s="52"/>
      <c r="Y75" s="52"/>
      <c r="Z75" s="52"/>
      <c r="AA75" s="52"/>
      <c r="AB75" s="52"/>
      <c r="AD75" s="55"/>
      <c r="AE75" s="55"/>
      <c r="AS75" s="87"/>
      <c r="AT75" s="87"/>
      <c r="AU75" s="87"/>
      <c r="AV75" s="87"/>
      <c r="AW75" s="87"/>
      <c r="AX75" s="105"/>
      <c r="AY75" s="87"/>
      <c r="AZ75" s="87"/>
      <c r="BA75" s="87"/>
      <c r="BB75" s="87"/>
      <c r="BC75" s="87"/>
      <c r="BD75" s="87"/>
    </row>
    <row r="76" ht="12" spans="1:56">
      <c r="A76" s="51">
        <f t="shared" si="61"/>
        <v>73</v>
      </c>
      <c r="B76" s="55"/>
      <c r="C76" s="148"/>
      <c r="D76" s="52"/>
      <c r="E76" s="52"/>
      <c r="F76" s="52"/>
      <c r="G76" s="52"/>
      <c r="H76" s="52"/>
      <c r="I76" s="52"/>
      <c r="J76" s="52"/>
      <c r="K76" s="52"/>
      <c r="L76" s="52"/>
      <c r="M76" s="52"/>
      <c r="N76" s="52"/>
      <c r="O76" s="59"/>
      <c r="P76" s="54"/>
      <c r="Q76" s="145"/>
      <c r="R76" s="54"/>
      <c r="S76" s="54"/>
      <c r="T76" s="54"/>
      <c r="U76" s="54"/>
      <c r="V76" s="54"/>
      <c r="W76" s="54"/>
      <c r="X76" s="54"/>
      <c r="Y76" s="54"/>
      <c r="Z76" s="54"/>
      <c r="AA76" s="54"/>
      <c r="AB76" s="54"/>
      <c r="AC76" s="137"/>
      <c r="AD76" s="138"/>
      <c r="AE76" s="55"/>
      <c r="AS76" s="41"/>
      <c r="AT76" s="42"/>
      <c r="AU76" s="42"/>
      <c r="AV76" s="42"/>
      <c r="AW76" s="42"/>
      <c r="AX76" s="100" t="s">
        <v>117</v>
      </c>
      <c r="AY76" s="101"/>
      <c r="AZ76" s="42"/>
      <c r="BA76" s="42"/>
      <c r="BB76" s="42"/>
      <c r="BC76" s="42"/>
      <c r="BD76" s="133"/>
    </row>
    <row r="77" spans="1:56">
      <c r="A77" s="51">
        <f t="shared" si="61"/>
        <v>74</v>
      </c>
      <c r="B77" s="55"/>
      <c r="C77" s="148"/>
      <c r="D77" s="52"/>
      <c r="E77" s="52"/>
      <c r="F77" s="52"/>
      <c r="G77" s="52"/>
      <c r="H77" s="52"/>
      <c r="I77" s="52"/>
      <c r="J77" s="52"/>
      <c r="K77" s="52"/>
      <c r="L77" s="52"/>
      <c r="M77" s="52"/>
      <c r="N77" s="52"/>
      <c r="O77" s="59"/>
      <c r="P77" s="54"/>
      <c r="Q77" s="145"/>
      <c r="R77" s="54"/>
      <c r="S77" s="54"/>
      <c r="T77" s="54"/>
      <c r="U77" s="54"/>
      <c r="V77" s="54"/>
      <c r="W77" s="54"/>
      <c r="X77" s="54"/>
      <c r="Y77" s="54"/>
      <c r="Z77" s="54"/>
      <c r="AA77" s="54"/>
      <c r="AB77" s="54"/>
      <c r="AC77" s="137"/>
      <c r="AD77" s="138"/>
      <c r="AE77" s="86"/>
      <c r="AS77" s="124">
        <f t="shared" ref="AS77:BD77" si="64">SUMIF(R$4:R$2000,$AX76,$Q$4:$Q$2000)</f>
        <v>0</v>
      </c>
      <c r="AT77" s="89">
        <f t="shared" si="64"/>
        <v>0</v>
      </c>
      <c r="AU77" s="89">
        <f t="shared" si="64"/>
        <v>0</v>
      </c>
      <c r="AV77" s="89">
        <f t="shared" si="64"/>
        <v>0</v>
      </c>
      <c r="AW77" s="89">
        <f t="shared" si="64"/>
        <v>0</v>
      </c>
      <c r="AX77" s="89">
        <f t="shared" si="64"/>
        <v>0</v>
      </c>
      <c r="AY77" s="89">
        <f t="shared" si="64"/>
        <v>0</v>
      </c>
      <c r="AZ77" s="89">
        <f t="shared" si="64"/>
        <v>0</v>
      </c>
      <c r="BA77" s="89">
        <f t="shared" si="64"/>
        <v>0</v>
      </c>
      <c r="BB77" s="89">
        <f t="shared" si="64"/>
        <v>0</v>
      </c>
      <c r="BC77" s="89">
        <f t="shared" si="64"/>
        <v>0</v>
      </c>
      <c r="BD77" s="134">
        <f t="shared" si="64"/>
        <v>0</v>
      </c>
    </row>
    <row r="78" spans="1:56">
      <c r="A78" s="51">
        <f t="shared" si="61"/>
        <v>75</v>
      </c>
      <c r="B78" s="55"/>
      <c r="C78" s="148"/>
      <c r="D78" s="52"/>
      <c r="E78" s="52"/>
      <c r="F78" s="52"/>
      <c r="G78" s="52"/>
      <c r="H78" s="52"/>
      <c r="I78" s="52"/>
      <c r="J78" s="52"/>
      <c r="K78" s="52"/>
      <c r="L78" s="52"/>
      <c r="M78" s="52"/>
      <c r="N78" s="52"/>
      <c r="O78" s="59"/>
      <c r="P78" s="54"/>
      <c r="Q78" s="145"/>
      <c r="R78" s="54"/>
      <c r="S78" s="54"/>
      <c r="T78" s="54"/>
      <c r="U78" s="54"/>
      <c r="V78" s="54"/>
      <c r="W78" s="54"/>
      <c r="X78" s="54"/>
      <c r="Y78" s="54"/>
      <c r="Z78" s="54"/>
      <c r="AA78" s="54"/>
      <c r="AB78" s="54"/>
      <c r="AC78" s="137"/>
      <c r="AD78" s="138"/>
      <c r="AE78" s="55"/>
      <c r="AS78" s="123">
        <v>0.7</v>
      </c>
      <c r="AT78" s="90">
        <v>0.7</v>
      </c>
      <c r="AU78" s="90">
        <v>0.7</v>
      </c>
      <c r="AV78" s="90">
        <v>0.7</v>
      </c>
      <c r="AW78" s="90">
        <v>0.7</v>
      </c>
      <c r="AX78" s="90">
        <v>0.7</v>
      </c>
      <c r="AY78" s="90">
        <v>0.7</v>
      </c>
      <c r="AZ78" s="90">
        <v>0.7</v>
      </c>
      <c r="BA78" s="90">
        <v>0.7</v>
      </c>
      <c r="BB78" s="90">
        <v>0.7</v>
      </c>
      <c r="BC78" s="90">
        <v>0.7</v>
      </c>
      <c r="BD78" s="130">
        <v>0.6</v>
      </c>
    </row>
    <row r="79" spans="1:56">
      <c r="A79" s="51">
        <f t="shared" si="61"/>
        <v>76</v>
      </c>
      <c r="B79" s="55"/>
      <c r="C79" s="148"/>
      <c r="D79" s="52"/>
      <c r="E79" s="52"/>
      <c r="F79" s="52"/>
      <c r="G79" s="52"/>
      <c r="H79" s="52"/>
      <c r="I79" s="52"/>
      <c r="J79" s="52"/>
      <c r="K79" s="52"/>
      <c r="L79" s="52"/>
      <c r="M79" s="52"/>
      <c r="N79" s="52"/>
      <c r="O79" s="59"/>
      <c r="P79" s="54"/>
      <c r="Q79" s="145"/>
      <c r="R79" s="54"/>
      <c r="S79" s="54"/>
      <c r="T79" s="54"/>
      <c r="U79" s="54"/>
      <c r="V79" s="54"/>
      <c r="W79" s="54"/>
      <c r="X79" s="54"/>
      <c r="Y79" s="54"/>
      <c r="Z79" s="54"/>
      <c r="AA79" s="54"/>
      <c r="AB79" s="54"/>
      <c r="AC79" s="137"/>
      <c r="AD79" s="138"/>
      <c r="AE79" s="55"/>
      <c r="AS79" s="111">
        <v>4</v>
      </c>
      <c r="AT79" s="85">
        <v>4</v>
      </c>
      <c r="AU79" s="85">
        <v>4</v>
      </c>
      <c r="AV79" s="85">
        <v>4</v>
      </c>
      <c r="AW79" s="85">
        <v>4</v>
      </c>
      <c r="AX79" s="85">
        <v>4</v>
      </c>
      <c r="AY79" s="85">
        <v>4</v>
      </c>
      <c r="AZ79" s="85">
        <v>4</v>
      </c>
      <c r="BA79" s="85">
        <v>4</v>
      </c>
      <c r="BB79" s="85">
        <v>4</v>
      </c>
      <c r="BC79" s="85">
        <v>4</v>
      </c>
      <c r="BD79" s="131">
        <v>4</v>
      </c>
    </row>
    <row r="80" spans="1:56">
      <c r="A80" s="51">
        <f t="shared" si="61"/>
        <v>77</v>
      </c>
      <c r="B80" s="55"/>
      <c r="C80" s="148"/>
      <c r="D80" s="52"/>
      <c r="E80" s="52"/>
      <c r="F80" s="52"/>
      <c r="G80" s="52"/>
      <c r="H80" s="52"/>
      <c r="I80" s="52"/>
      <c r="J80" s="52"/>
      <c r="K80" s="52"/>
      <c r="L80" s="52"/>
      <c r="M80" s="52"/>
      <c r="N80" s="52"/>
      <c r="O80" s="59"/>
      <c r="P80" s="54"/>
      <c r="Q80" s="145"/>
      <c r="R80" s="54"/>
      <c r="S80" s="54"/>
      <c r="T80" s="54"/>
      <c r="U80" s="54"/>
      <c r="V80" s="54"/>
      <c r="W80" s="54"/>
      <c r="X80" s="54"/>
      <c r="Y80" s="54"/>
      <c r="Z80" s="54"/>
      <c r="AA80" s="54"/>
      <c r="AB80" s="54"/>
      <c r="AC80" s="137"/>
      <c r="AD80" s="138"/>
      <c r="AE80" s="55"/>
      <c r="AS80" s="111">
        <v>4</v>
      </c>
      <c r="AT80" s="85">
        <v>4</v>
      </c>
      <c r="AU80" s="85">
        <v>4</v>
      </c>
      <c r="AV80" s="85">
        <v>4</v>
      </c>
      <c r="AW80" s="85">
        <v>4</v>
      </c>
      <c r="AX80" s="85">
        <v>4</v>
      </c>
      <c r="AY80" s="85">
        <v>4</v>
      </c>
      <c r="AZ80" s="85">
        <v>4</v>
      </c>
      <c r="BA80" s="85">
        <v>4</v>
      </c>
      <c r="BB80" s="85">
        <v>4</v>
      </c>
      <c r="BC80" s="85">
        <v>4</v>
      </c>
      <c r="BD80" s="131">
        <v>4</v>
      </c>
    </row>
    <row r="81" spans="1:56">
      <c r="A81" s="51">
        <f t="shared" si="61"/>
        <v>78</v>
      </c>
      <c r="B81" s="55"/>
      <c r="C81" s="148"/>
      <c r="D81" s="52"/>
      <c r="E81" s="52"/>
      <c r="F81" s="52"/>
      <c r="G81" s="52"/>
      <c r="H81" s="52"/>
      <c r="I81" s="52"/>
      <c r="J81" s="52"/>
      <c r="K81" s="52"/>
      <c r="L81" s="52"/>
      <c r="M81" s="52"/>
      <c r="N81" s="52"/>
      <c r="O81" s="59"/>
      <c r="P81" s="54"/>
      <c r="Q81" s="145"/>
      <c r="R81" s="54"/>
      <c r="S81" s="54"/>
      <c r="T81" s="54"/>
      <c r="U81" s="54"/>
      <c r="V81" s="54"/>
      <c r="W81" s="54"/>
      <c r="X81" s="54"/>
      <c r="Y81" s="54"/>
      <c r="Z81" s="54"/>
      <c r="AA81" s="54"/>
      <c r="AB81" s="54"/>
      <c r="AC81" s="137"/>
      <c r="AD81" s="138"/>
      <c r="AS81" s="111"/>
      <c r="AT81" s="85"/>
      <c r="AU81" s="85"/>
      <c r="AV81" s="85"/>
      <c r="AW81" s="85"/>
      <c r="AX81" s="85"/>
      <c r="AY81" s="85"/>
      <c r="AZ81" s="103"/>
      <c r="BA81" s="103"/>
      <c r="BB81" s="103"/>
      <c r="BC81" s="104"/>
      <c r="BD81" s="135"/>
    </row>
    <row r="82" ht="12" spans="1:56">
      <c r="A82" s="51">
        <f t="shared" si="61"/>
        <v>79</v>
      </c>
      <c r="B82" s="55"/>
      <c r="C82" s="148"/>
      <c r="D82" s="52"/>
      <c r="E82" s="52"/>
      <c r="F82" s="52"/>
      <c r="G82" s="52"/>
      <c r="H82" s="52"/>
      <c r="I82" s="52"/>
      <c r="J82" s="52"/>
      <c r="K82" s="52"/>
      <c r="L82" s="52"/>
      <c r="M82" s="52"/>
      <c r="N82" s="52"/>
      <c r="O82" s="59"/>
      <c r="P82" s="54"/>
      <c r="Q82" s="145"/>
      <c r="R82" s="54"/>
      <c r="S82" s="54"/>
      <c r="T82" s="54"/>
      <c r="U82" s="54"/>
      <c r="V82" s="54"/>
      <c r="W82" s="54"/>
      <c r="X82" s="54"/>
      <c r="Y82" s="54"/>
      <c r="Z82" s="54"/>
      <c r="AA82" s="54"/>
      <c r="AB82" s="54"/>
      <c r="AC82" s="137"/>
      <c r="AD82" s="138"/>
      <c r="AS82" s="72">
        <f t="shared" ref="AS82:BA82" si="65">AS77*AS78*AS80/AS79+AS81</f>
        <v>0</v>
      </c>
      <c r="AT82" s="78">
        <f t="shared" si="65"/>
        <v>0</v>
      </c>
      <c r="AU82" s="78">
        <f t="shared" si="65"/>
        <v>0</v>
      </c>
      <c r="AV82" s="78">
        <f t="shared" si="65"/>
        <v>0</v>
      </c>
      <c r="AW82" s="78">
        <f t="shared" si="65"/>
        <v>0</v>
      </c>
      <c r="AX82" s="78">
        <f t="shared" si="65"/>
        <v>0</v>
      </c>
      <c r="AY82" s="78">
        <f t="shared" si="65"/>
        <v>0</v>
      </c>
      <c r="AZ82" s="78">
        <f t="shared" si="65"/>
        <v>0</v>
      </c>
      <c r="BA82" s="78">
        <f t="shared" si="65"/>
        <v>0</v>
      </c>
      <c r="BB82" s="78">
        <f t="shared" ref="BB82:BD82" si="66">BB77*BB78*BB80/BB79+BB81</f>
        <v>0</v>
      </c>
      <c r="BC82" s="78">
        <f t="shared" si="66"/>
        <v>0</v>
      </c>
      <c r="BD82" s="112">
        <f t="shared" si="66"/>
        <v>0</v>
      </c>
    </row>
    <row r="83" spans="1:56">
      <c r="A83" s="51">
        <f t="shared" si="61"/>
        <v>80</v>
      </c>
      <c r="B83" s="55"/>
      <c r="C83" s="148"/>
      <c r="D83" s="52"/>
      <c r="E83" s="52"/>
      <c r="F83" s="52"/>
      <c r="G83" s="52"/>
      <c r="H83" s="52"/>
      <c r="I83" s="52"/>
      <c r="J83" s="52"/>
      <c r="K83" s="52"/>
      <c r="L83" s="52"/>
      <c r="M83" s="52"/>
      <c r="N83" s="52"/>
      <c r="O83" s="59"/>
      <c r="P83" s="54"/>
      <c r="Q83" s="145"/>
      <c r="R83" s="54"/>
      <c r="S83" s="54"/>
      <c r="T83" s="54"/>
      <c r="U83" s="54"/>
      <c r="V83" s="54"/>
      <c r="W83" s="54"/>
      <c r="X83" s="54"/>
      <c r="Y83" s="54"/>
      <c r="Z83" s="54"/>
      <c r="AA83" s="54"/>
      <c r="AB83" s="54"/>
      <c r="AC83" s="137"/>
      <c r="AD83" s="138"/>
      <c r="AS83" s="87"/>
      <c r="AT83" s="87"/>
      <c r="AU83" s="87"/>
      <c r="AV83" s="87"/>
      <c r="AW83" s="87"/>
      <c r="AX83" s="105"/>
      <c r="AY83" s="87"/>
      <c r="AZ83" s="87"/>
      <c r="BA83" s="87"/>
      <c r="BB83" s="87"/>
      <c r="BC83" s="87"/>
      <c r="BD83" s="87"/>
    </row>
    <row r="84" spans="1:30">
      <c r="A84" s="51">
        <f t="shared" si="61"/>
        <v>81</v>
      </c>
      <c r="B84" s="55"/>
      <c r="C84" s="148"/>
      <c r="D84" s="52"/>
      <c r="E84" s="52"/>
      <c r="F84" s="52"/>
      <c r="G84" s="52"/>
      <c r="H84" s="52"/>
      <c r="I84" s="52"/>
      <c r="J84" s="52"/>
      <c r="K84" s="52"/>
      <c r="L84" s="52"/>
      <c r="M84" s="52"/>
      <c r="N84" s="52"/>
      <c r="O84" s="59"/>
      <c r="P84" s="54"/>
      <c r="Q84" s="145"/>
      <c r="R84" s="54"/>
      <c r="S84" s="54"/>
      <c r="T84" s="54"/>
      <c r="U84" s="54"/>
      <c r="V84" s="54"/>
      <c r="W84" s="54"/>
      <c r="X84" s="54"/>
      <c r="Y84" s="54"/>
      <c r="Z84" s="54"/>
      <c r="AA84" s="54"/>
      <c r="AB84" s="54"/>
      <c r="AC84" s="137"/>
      <c r="AD84" s="138"/>
    </row>
    <row r="85" spans="1:30">
      <c r="A85" s="51">
        <f t="shared" si="61"/>
        <v>82</v>
      </c>
      <c r="B85" s="55"/>
      <c r="C85" s="148"/>
      <c r="D85" s="52"/>
      <c r="E85" s="52"/>
      <c r="F85" s="52"/>
      <c r="G85" s="52"/>
      <c r="H85" s="52"/>
      <c r="I85" s="52"/>
      <c r="J85" s="52"/>
      <c r="K85" s="52"/>
      <c r="L85" s="52"/>
      <c r="M85" s="52"/>
      <c r="N85" s="52"/>
      <c r="O85" s="59"/>
      <c r="P85" s="54"/>
      <c r="Q85" s="145"/>
      <c r="R85" s="54"/>
      <c r="S85" s="54"/>
      <c r="T85" s="54"/>
      <c r="U85" s="54"/>
      <c r="V85" s="54"/>
      <c r="W85" s="54"/>
      <c r="X85" s="54"/>
      <c r="Y85" s="54"/>
      <c r="Z85" s="54"/>
      <c r="AA85" s="54"/>
      <c r="AB85" s="54"/>
      <c r="AC85" s="137"/>
      <c r="AD85" s="138"/>
    </row>
    <row r="86" spans="1:30">
      <c r="A86" s="51">
        <f t="shared" si="61"/>
        <v>83</v>
      </c>
      <c r="B86" s="55"/>
      <c r="C86" s="148"/>
      <c r="D86" s="52"/>
      <c r="E86" s="52"/>
      <c r="F86" s="52"/>
      <c r="G86" s="52"/>
      <c r="H86" s="52"/>
      <c r="I86" s="52"/>
      <c r="J86" s="52"/>
      <c r="K86" s="52"/>
      <c r="L86" s="52"/>
      <c r="M86" s="52"/>
      <c r="N86" s="52"/>
      <c r="O86" s="59"/>
      <c r="P86" s="54"/>
      <c r="Q86" s="145"/>
      <c r="R86" s="54"/>
      <c r="S86" s="54"/>
      <c r="T86" s="54"/>
      <c r="U86" s="54"/>
      <c r="V86" s="54"/>
      <c r="W86" s="54"/>
      <c r="X86" s="54"/>
      <c r="Y86" s="54"/>
      <c r="Z86" s="54"/>
      <c r="AA86" s="54"/>
      <c r="AB86" s="54"/>
      <c r="AC86" s="137"/>
      <c r="AD86" s="138"/>
    </row>
    <row r="87" spans="1:30">
      <c r="A87" s="51">
        <f t="shared" si="61"/>
        <v>84</v>
      </c>
      <c r="B87" s="55"/>
      <c r="C87" s="148"/>
      <c r="D87" s="52"/>
      <c r="E87" s="52"/>
      <c r="F87" s="52"/>
      <c r="G87" s="52"/>
      <c r="H87" s="52"/>
      <c r="I87" s="52"/>
      <c r="J87" s="52"/>
      <c r="K87" s="52"/>
      <c r="L87" s="52"/>
      <c r="M87" s="52"/>
      <c r="N87" s="52"/>
      <c r="O87" s="59"/>
      <c r="P87" s="52"/>
      <c r="Q87" s="148"/>
      <c r="R87" s="52"/>
      <c r="S87" s="52"/>
      <c r="T87" s="52"/>
      <c r="U87" s="52"/>
      <c r="V87" s="52"/>
      <c r="W87" s="52"/>
      <c r="X87" s="52"/>
      <c r="Y87" s="52"/>
      <c r="Z87" s="52"/>
      <c r="AA87" s="52"/>
      <c r="AB87" s="52"/>
      <c r="AD87" s="55"/>
    </row>
    <row r="88" spans="1:30">
      <c r="A88" s="51">
        <f t="shared" si="61"/>
        <v>85</v>
      </c>
      <c r="B88" s="55"/>
      <c r="C88" s="148"/>
      <c r="D88" s="52"/>
      <c r="E88" s="52"/>
      <c r="F88" s="52"/>
      <c r="G88" s="52"/>
      <c r="H88" s="52"/>
      <c r="I88" s="52"/>
      <c r="J88" s="52"/>
      <c r="K88" s="52"/>
      <c r="L88" s="52"/>
      <c r="M88" s="52"/>
      <c r="N88" s="52"/>
      <c r="O88" s="59"/>
      <c r="P88" s="52"/>
      <c r="Q88" s="148"/>
      <c r="R88" s="52"/>
      <c r="S88" s="52"/>
      <c r="T88" s="52"/>
      <c r="U88" s="52"/>
      <c r="V88" s="52"/>
      <c r="W88" s="52"/>
      <c r="X88" s="52"/>
      <c r="Y88" s="52"/>
      <c r="Z88" s="52"/>
      <c r="AA88" s="52"/>
      <c r="AB88" s="52"/>
      <c r="AD88" s="55"/>
    </row>
    <row r="89" spans="1:30">
      <c r="A89" s="51">
        <f t="shared" si="61"/>
        <v>86</v>
      </c>
      <c r="B89" s="55"/>
      <c r="C89" s="148"/>
      <c r="D89" s="52"/>
      <c r="E89" s="52"/>
      <c r="F89" s="52"/>
      <c r="G89" s="52"/>
      <c r="H89" s="52"/>
      <c r="I89" s="52"/>
      <c r="J89" s="52"/>
      <c r="K89" s="52"/>
      <c r="L89" s="52"/>
      <c r="M89" s="52"/>
      <c r="N89" s="52"/>
      <c r="O89" s="59"/>
      <c r="P89" s="52"/>
      <c r="Q89" s="148"/>
      <c r="R89" s="52"/>
      <c r="S89" s="52"/>
      <c r="T89" s="52"/>
      <c r="U89" s="52"/>
      <c r="V89" s="52"/>
      <c r="W89" s="52"/>
      <c r="X89" s="52"/>
      <c r="Y89" s="52"/>
      <c r="Z89" s="52"/>
      <c r="AA89" s="52"/>
      <c r="AB89" s="52"/>
      <c r="AD89" s="55"/>
    </row>
    <row r="90" spans="1:30">
      <c r="A90" s="51">
        <f t="shared" si="61"/>
        <v>87</v>
      </c>
      <c r="B90" s="55"/>
      <c r="C90" s="148"/>
      <c r="D90" s="52"/>
      <c r="E90" s="52"/>
      <c r="F90" s="52"/>
      <c r="G90" s="52"/>
      <c r="H90" s="52"/>
      <c r="I90" s="52"/>
      <c r="J90" s="52"/>
      <c r="K90" s="52"/>
      <c r="L90" s="52"/>
      <c r="M90" s="52"/>
      <c r="N90" s="52"/>
      <c r="O90" s="59"/>
      <c r="P90" s="52"/>
      <c r="Q90" s="148"/>
      <c r="R90" s="52"/>
      <c r="S90" s="52"/>
      <c r="T90" s="52"/>
      <c r="U90" s="52"/>
      <c r="V90" s="52"/>
      <c r="W90" s="52"/>
      <c r="X90" s="52"/>
      <c r="Y90" s="52"/>
      <c r="Z90" s="52"/>
      <c r="AA90" s="52"/>
      <c r="AB90" s="52"/>
      <c r="AD90" s="55"/>
    </row>
    <row r="91" spans="1:30">
      <c r="A91" s="51">
        <f t="shared" si="61"/>
        <v>88</v>
      </c>
      <c r="B91" s="55"/>
      <c r="C91" s="148"/>
      <c r="D91" s="52"/>
      <c r="E91" s="52"/>
      <c r="F91" s="52"/>
      <c r="G91" s="52"/>
      <c r="H91" s="52"/>
      <c r="I91" s="52"/>
      <c r="J91" s="52"/>
      <c r="K91" s="52"/>
      <c r="L91" s="52"/>
      <c r="M91" s="52"/>
      <c r="N91" s="52"/>
      <c r="O91" s="59"/>
      <c r="P91" s="52"/>
      <c r="Q91" s="148"/>
      <c r="R91" s="52"/>
      <c r="S91" s="52"/>
      <c r="T91" s="52"/>
      <c r="U91" s="52"/>
      <c r="V91" s="52"/>
      <c r="W91" s="52"/>
      <c r="X91" s="52"/>
      <c r="Y91" s="52"/>
      <c r="Z91" s="52"/>
      <c r="AA91" s="52"/>
      <c r="AB91" s="52"/>
      <c r="AD91" s="55"/>
    </row>
    <row r="92" spans="1:30">
      <c r="A92" s="51">
        <f t="shared" si="61"/>
        <v>89</v>
      </c>
      <c r="B92" s="55"/>
      <c r="C92" s="148"/>
      <c r="D92" s="52"/>
      <c r="E92" s="52"/>
      <c r="F92" s="52"/>
      <c r="G92" s="52"/>
      <c r="H92" s="52"/>
      <c r="I92" s="52"/>
      <c r="J92" s="52"/>
      <c r="K92" s="52"/>
      <c r="L92" s="52"/>
      <c r="M92" s="52"/>
      <c r="N92" s="52"/>
      <c r="O92" s="59"/>
      <c r="P92" s="52"/>
      <c r="Q92" s="148"/>
      <c r="R92" s="52"/>
      <c r="S92" s="52"/>
      <c r="T92" s="52"/>
      <c r="U92" s="52"/>
      <c r="V92" s="52"/>
      <c r="W92" s="52"/>
      <c r="X92" s="52"/>
      <c r="Y92" s="52"/>
      <c r="Z92" s="52"/>
      <c r="AA92" s="52"/>
      <c r="AB92" s="52"/>
      <c r="AD92" s="55"/>
    </row>
    <row r="93" spans="1:30">
      <c r="A93" s="51">
        <f t="shared" si="61"/>
        <v>90</v>
      </c>
      <c r="B93" s="55"/>
      <c r="C93" s="148"/>
      <c r="D93" s="52"/>
      <c r="E93" s="52"/>
      <c r="F93" s="52"/>
      <c r="G93" s="52"/>
      <c r="H93" s="52"/>
      <c r="I93" s="52"/>
      <c r="J93" s="52"/>
      <c r="K93" s="52"/>
      <c r="L93" s="52"/>
      <c r="M93" s="52"/>
      <c r="N93" s="52"/>
      <c r="O93" s="59"/>
      <c r="P93" s="52"/>
      <c r="Q93" s="148"/>
      <c r="R93" s="52"/>
      <c r="S93" s="52"/>
      <c r="T93" s="52"/>
      <c r="U93" s="52"/>
      <c r="V93" s="52"/>
      <c r="W93" s="52"/>
      <c r="X93" s="52"/>
      <c r="Y93" s="52"/>
      <c r="Z93" s="52"/>
      <c r="AA93" s="52"/>
      <c r="AB93" s="52"/>
      <c r="AD93" s="55"/>
    </row>
    <row r="94" spans="1:30">
      <c r="A94" s="51">
        <f t="shared" si="61"/>
        <v>91</v>
      </c>
      <c r="B94" s="55"/>
      <c r="C94" s="148"/>
      <c r="D94" s="52"/>
      <c r="E94" s="52"/>
      <c r="F94" s="52"/>
      <c r="G94" s="52"/>
      <c r="H94" s="52"/>
      <c r="I94" s="52"/>
      <c r="J94" s="52"/>
      <c r="K94" s="52"/>
      <c r="L94" s="52"/>
      <c r="M94" s="52"/>
      <c r="N94" s="52"/>
      <c r="O94" s="59"/>
      <c r="P94" s="52"/>
      <c r="Q94" s="148"/>
      <c r="R94" s="52"/>
      <c r="S94" s="52"/>
      <c r="T94" s="52"/>
      <c r="U94" s="52"/>
      <c r="V94" s="52"/>
      <c r="W94" s="52"/>
      <c r="X94" s="52"/>
      <c r="Y94" s="52"/>
      <c r="Z94" s="52"/>
      <c r="AA94" s="52"/>
      <c r="AB94" s="52"/>
      <c r="AD94" s="55"/>
    </row>
    <row r="95" spans="1:30">
      <c r="A95" s="51">
        <f t="shared" si="61"/>
        <v>92</v>
      </c>
      <c r="B95" s="55"/>
      <c r="C95" s="148"/>
      <c r="D95" s="52"/>
      <c r="E95" s="52"/>
      <c r="F95" s="52"/>
      <c r="G95" s="52"/>
      <c r="H95" s="52"/>
      <c r="I95" s="52"/>
      <c r="J95" s="52"/>
      <c r="K95" s="52"/>
      <c r="L95" s="52"/>
      <c r="M95" s="52"/>
      <c r="N95" s="52"/>
      <c r="O95" s="59"/>
      <c r="P95" s="52"/>
      <c r="Q95" s="148"/>
      <c r="R95" s="52"/>
      <c r="S95" s="52"/>
      <c r="T95" s="52"/>
      <c r="U95" s="52"/>
      <c r="V95" s="52"/>
      <c r="W95" s="52"/>
      <c r="X95" s="52"/>
      <c r="Y95" s="52"/>
      <c r="Z95" s="52"/>
      <c r="AA95" s="52"/>
      <c r="AB95" s="52"/>
      <c r="AD95" s="55"/>
    </row>
    <row r="96" spans="1:30">
      <c r="A96" s="51">
        <f t="shared" si="61"/>
        <v>93</v>
      </c>
      <c r="B96" s="55"/>
      <c r="C96" s="148"/>
      <c r="D96" s="52"/>
      <c r="E96" s="52"/>
      <c r="F96" s="52"/>
      <c r="G96" s="52"/>
      <c r="H96" s="52"/>
      <c r="I96" s="52"/>
      <c r="J96" s="52"/>
      <c r="K96" s="52"/>
      <c r="L96" s="52"/>
      <c r="M96" s="52"/>
      <c r="N96" s="52"/>
      <c r="O96" s="59"/>
      <c r="P96" s="52"/>
      <c r="Q96" s="148"/>
      <c r="R96" s="52"/>
      <c r="S96" s="52"/>
      <c r="T96" s="52"/>
      <c r="U96" s="52"/>
      <c r="V96" s="52"/>
      <c r="W96" s="52"/>
      <c r="X96" s="52"/>
      <c r="Y96" s="52"/>
      <c r="Z96" s="52"/>
      <c r="AA96" s="52"/>
      <c r="AB96" s="52"/>
      <c r="AD96" s="55"/>
    </row>
    <row r="97" spans="1:30">
      <c r="A97" s="51">
        <f t="shared" si="61"/>
        <v>94</v>
      </c>
      <c r="B97" s="55"/>
      <c r="C97" s="148"/>
      <c r="D97" s="52"/>
      <c r="E97" s="52"/>
      <c r="F97" s="52"/>
      <c r="G97" s="52"/>
      <c r="H97" s="52"/>
      <c r="I97" s="52"/>
      <c r="J97" s="52"/>
      <c r="K97" s="52"/>
      <c r="L97" s="52"/>
      <c r="M97" s="52"/>
      <c r="N97" s="52"/>
      <c r="O97" s="59"/>
      <c r="P97" s="52"/>
      <c r="Q97" s="148"/>
      <c r="R97" s="52"/>
      <c r="S97" s="52"/>
      <c r="T97" s="52"/>
      <c r="U97" s="52"/>
      <c r="V97" s="52"/>
      <c r="W97" s="52"/>
      <c r="X97" s="52"/>
      <c r="Y97" s="52"/>
      <c r="Z97" s="52"/>
      <c r="AA97" s="52"/>
      <c r="AB97" s="52"/>
      <c r="AD97" s="55"/>
    </row>
    <row r="98" spans="1:30">
      <c r="A98" s="51">
        <f t="shared" si="61"/>
        <v>95</v>
      </c>
      <c r="B98" s="55"/>
      <c r="C98" s="148"/>
      <c r="D98" s="52"/>
      <c r="E98" s="52"/>
      <c r="F98" s="52"/>
      <c r="G98" s="52"/>
      <c r="H98" s="52"/>
      <c r="I98" s="52"/>
      <c r="J98" s="52"/>
      <c r="K98" s="52"/>
      <c r="L98" s="52"/>
      <c r="M98" s="52"/>
      <c r="N98" s="52"/>
      <c r="O98" s="59"/>
      <c r="P98" s="52"/>
      <c r="Q98" s="148"/>
      <c r="R98" s="52"/>
      <c r="S98" s="52"/>
      <c r="T98" s="52"/>
      <c r="U98" s="52"/>
      <c r="V98" s="52"/>
      <c r="W98" s="52"/>
      <c r="X98" s="52"/>
      <c r="Y98" s="52"/>
      <c r="Z98" s="52"/>
      <c r="AA98" s="52"/>
      <c r="AB98" s="52"/>
      <c r="AD98" s="55"/>
    </row>
    <row r="99" spans="1:30">
      <c r="A99" s="51">
        <f t="shared" si="61"/>
        <v>96</v>
      </c>
      <c r="B99" s="55"/>
      <c r="C99" s="148"/>
      <c r="D99" s="52"/>
      <c r="E99" s="52"/>
      <c r="F99" s="52"/>
      <c r="G99" s="52"/>
      <c r="H99" s="52"/>
      <c r="I99" s="52"/>
      <c r="J99" s="52"/>
      <c r="K99" s="52"/>
      <c r="L99" s="52"/>
      <c r="M99" s="52"/>
      <c r="N99" s="52"/>
      <c r="O99" s="59"/>
      <c r="P99" s="52"/>
      <c r="Q99" s="148"/>
      <c r="R99" s="52"/>
      <c r="S99" s="52"/>
      <c r="T99" s="52"/>
      <c r="U99" s="52"/>
      <c r="V99" s="52"/>
      <c r="W99" s="52"/>
      <c r="X99" s="52"/>
      <c r="Y99" s="52"/>
      <c r="Z99" s="52"/>
      <c r="AA99" s="52"/>
      <c r="AB99" s="52"/>
      <c r="AD99" s="55"/>
    </row>
    <row r="100" spans="1:30">
      <c r="A100" s="51">
        <f t="shared" si="61"/>
        <v>97</v>
      </c>
      <c r="B100" s="55"/>
      <c r="C100" s="148"/>
      <c r="D100" s="52"/>
      <c r="E100" s="52"/>
      <c r="F100" s="52"/>
      <c r="G100" s="52"/>
      <c r="H100" s="52"/>
      <c r="I100" s="52"/>
      <c r="J100" s="52"/>
      <c r="K100" s="52"/>
      <c r="L100" s="52"/>
      <c r="M100" s="52"/>
      <c r="N100" s="52"/>
      <c r="O100" s="59"/>
      <c r="P100" s="52"/>
      <c r="Q100" s="148"/>
      <c r="R100" s="52"/>
      <c r="S100" s="52"/>
      <c r="T100" s="52"/>
      <c r="U100" s="52"/>
      <c r="V100" s="52"/>
      <c r="W100" s="52"/>
      <c r="X100" s="52"/>
      <c r="Y100" s="52"/>
      <c r="Z100" s="52"/>
      <c r="AA100" s="52"/>
      <c r="AB100" s="52"/>
      <c r="AD100" s="55"/>
    </row>
    <row r="101" spans="1:30">
      <c r="A101" s="51">
        <f t="shared" si="61"/>
        <v>98</v>
      </c>
      <c r="B101" s="55"/>
      <c r="C101" s="148"/>
      <c r="D101" s="52"/>
      <c r="E101" s="52"/>
      <c r="F101" s="52"/>
      <c r="G101" s="52"/>
      <c r="H101" s="52"/>
      <c r="I101" s="52"/>
      <c r="J101" s="52"/>
      <c r="K101" s="52"/>
      <c r="L101" s="52"/>
      <c r="M101" s="52"/>
      <c r="N101" s="52"/>
      <c r="O101" s="59"/>
      <c r="P101" s="52"/>
      <c r="Q101" s="148"/>
      <c r="R101" s="52"/>
      <c r="S101" s="52"/>
      <c r="T101" s="52"/>
      <c r="U101" s="52"/>
      <c r="V101" s="52"/>
      <c r="W101" s="52"/>
      <c r="X101" s="52"/>
      <c r="Y101" s="52"/>
      <c r="Z101" s="52"/>
      <c r="AA101" s="52"/>
      <c r="AB101" s="52"/>
      <c r="AD101" s="55"/>
    </row>
    <row r="102" spans="1:30">
      <c r="A102" s="51">
        <f t="shared" si="61"/>
        <v>99</v>
      </c>
      <c r="B102" s="55"/>
      <c r="C102" s="148"/>
      <c r="D102" s="52"/>
      <c r="E102" s="52"/>
      <c r="F102" s="52"/>
      <c r="G102" s="52"/>
      <c r="H102" s="52"/>
      <c r="I102" s="52"/>
      <c r="J102" s="52"/>
      <c r="K102" s="52"/>
      <c r="L102" s="52"/>
      <c r="M102" s="52"/>
      <c r="N102" s="52"/>
      <c r="O102" s="59"/>
      <c r="P102" s="54"/>
      <c r="Q102" s="145"/>
      <c r="R102" s="54"/>
      <c r="S102" s="54"/>
      <c r="T102" s="54"/>
      <c r="U102" s="54"/>
      <c r="V102" s="54"/>
      <c r="W102" s="54"/>
      <c r="X102" s="54"/>
      <c r="Y102" s="54"/>
      <c r="Z102" s="54"/>
      <c r="AA102" s="54"/>
      <c r="AB102" s="54"/>
      <c r="AC102" s="137"/>
      <c r="AD102" s="138"/>
    </row>
    <row r="103" spans="1:30">
      <c r="A103" s="51">
        <f t="shared" si="61"/>
        <v>100</v>
      </c>
      <c r="B103" s="55"/>
      <c r="C103" s="148"/>
      <c r="D103" s="52"/>
      <c r="E103" s="52"/>
      <c r="F103" s="52"/>
      <c r="G103" s="52"/>
      <c r="H103" s="52"/>
      <c r="I103" s="52"/>
      <c r="J103" s="52"/>
      <c r="K103" s="52"/>
      <c r="L103" s="52"/>
      <c r="M103" s="52"/>
      <c r="N103" s="52"/>
      <c r="O103" s="59"/>
      <c r="P103" s="52"/>
      <c r="Q103" s="148"/>
      <c r="R103" s="52"/>
      <c r="S103" s="52"/>
      <c r="T103" s="52"/>
      <c r="U103" s="52"/>
      <c r="V103" s="52"/>
      <c r="W103" s="52"/>
      <c r="X103" s="52"/>
      <c r="Y103" s="52"/>
      <c r="Z103" s="52"/>
      <c r="AA103" s="52"/>
      <c r="AB103" s="52"/>
      <c r="AD103" s="55"/>
    </row>
    <row r="104" spans="1:30">
      <c r="A104" s="51">
        <f t="shared" si="61"/>
        <v>101</v>
      </c>
      <c r="B104" s="55"/>
      <c r="C104" s="148"/>
      <c r="D104" s="52"/>
      <c r="E104" s="52"/>
      <c r="F104" s="52"/>
      <c r="G104" s="52"/>
      <c r="H104" s="52"/>
      <c r="I104" s="52"/>
      <c r="J104" s="52"/>
      <c r="K104" s="52"/>
      <c r="L104" s="52"/>
      <c r="M104" s="52"/>
      <c r="N104" s="52"/>
      <c r="O104" s="59"/>
      <c r="P104" s="52"/>
      <c r="Q104" s="148"/>
      <c r="R104" s="52"/>
      <c r="S104" s="52"/>
      <c r="T104" s="52"/>
      <c r="U104" s="52"/>
      <c r="V104" s="52"/>
      <c r="W104" s="52"/>
      <c r="X104" s="52"/>
      <c r="Y104" s="52"/>
      <c r="Z104" s="52"/>
      <c r="AA104" s="52"/>
      <c r="AB104" s="52"/>
      <c r="AD104" s="55"/>
    </row>
    <row r="105" spans="1:30">
      <c r="A105" s="51">
        <f t="shared" si="61"/>
        <v>102</v>
      </c>
      <c r="B105" s="55"/>
      <c r="C105" s="148"/>
      <c r="D105" s="52"/>
      <c r="E105" s="52"/>
      <c r="F105" s="52"/>
      <c r="G105" s="52"/>
      <c r="H105" s="52"/>
      <c r="I105" s="52"/>
      <c r="J105" s="52"/>
      <c r="K105" s="52"/>
      <c r="L105" s="52"/>
      <c r="M105" s="52"/>
      <c r="N105" s="52"/>
      <c r="O105" s="59"/>
      <c r="P105" s="52"/>
      <c r="Q105" s="148"/>
      <c r="R105" s="52"/>
      <c r="S105" s="52"/>
      <c r="T105" s="52"/>
      <c r="U105" s="52"/>
      <c r="V105" s="52"/>
      <c r="W105" s="52"/>
      <c r="X105" s="52"/>
      <c r="Y105" s="52"/>
      <c r="Z105" s="52"/>
      <c r="AA105" s="52"/>
      <c r="AB105" s="52"/>
      <c r="AD105" s="55"/>
    </row>
    <row r="106" spans="1:30">
      <c r="A106" s="51">
        <f t="shared" si="61"/>
        <v>103</v>
      </c>
      <c r="B106" s="55"/>
      <c r="C106" s="148"/>
      <c r="D106" s="52"/>
      <c r="E106" s="52"/>
      <c r="F106" s="52"/>
      <c r="G106" s="52"/>
      <c r="H106" s="52"/>
      <c r="I106" s="52"/>
      <c r="J106" s="52"/>
      <c r="K106" s="52"/>
      <c r="L106" s="52"/>
      <c r="M106" s="52"/>
      <c r="N106" s="52"/>
      <c r="O106" s="59"/>
      <c r="P106" s="52"/>
      <c r="Q106" s="148"/>
      <c r="R106" s="52"/>
      <c r="S106" s="52"/>
      <c r="T106" s="52"/>
      <c r="U106" s="52"/>
      <c r="V106" s="52"/>
      <c r="W106" s="52"/>
      <c r="X106" s="52"/>
      <c r="Y106" s="52"/>
      <c r="Z106" s="52"/>
      <c r="AA106" s="52"/>
      <c r="AB106" s="52"/>
      <c r="AD106" s="55"/>
    </row>
    <row r="107" spans="1:30">
      <c r="A107" s="51">
        <f t="shared" si="61"/>
        <v>104</v>
      </c>
      <c r="B107" s="55"/>
      <c r="C107" s="148"/>
      <c r="D107" s="52"/>
      <c r="E107" s="52"/>
      <c r="F107" s="52"/>
      <c r="G107" s="52"/>
      <c r="H107" s="52"/>
      <c r="I107" s="52"/>
      <c r="J107" s="52"/>
      <c r="K107" s="52"/>
      <c r="L107" s="52"/>
      <c r="M107" s="52"/>
      <c r="N107" s="52"/>
      <c r="O107" s="59"/>
      <c r="P107" s="54"/>
      <c r="Q107" s="145"/>
      <c r="R107" s="54"/>
      <c r="S107" s="54"/>
      <c r="T107" s="54"/>
      <c r="U107" s="54"/>
      <c r="V107" s="54"/>
      <c r="W107" s="54"/>
      <c r="X107" s="54"/>
      <c r="Y107" s="54"/>
      <c r="Z107" s="54"/>
      <c r="AA107" s="54"/>
      <c r="AB107" s="54"/>
      <c r="AC107" s="137"/>
      <c r="AD107" s="138"/>
    </row>
    <row r="108" spans="1:30">
      <c r="A108" s="51">
        <f t="shared" si="61"/>
        <v>105</v>
      </c>
      <c r="B108" s="55"/>
      <c r="C108" s="148"/>
      <c r="D108" s="52"/>
      <c r="E108" s="52"/>
      <c r="F108" s="52"/>
      <c r="G108" s="52"/>
      <c r="H108" s="52"/>
      <c r="I108" s="52"/>
      <c r="J108" s="52"/>
      <c r="K108" s="52"/>
      <c r="L108" s="52"/>
      <c r="M108" s="52"/>
      <c r="N108" s="52"/>
      <c r="O108" s="59"/>
      <c r="P108" s="54"/>
      <c r="Q108" s="145"/>
      <c r="R108" s="54"/>
      <c r="S108" s="54"/>
      <c r="T108" s="54"/>
      <c r="U108" s="54"/>
      <c r="V108" s="54"/>
      <c r="W108" s="54"/>
      <c r="X108" s="54"/>
      <c r="Y108" s="54"/>
      <c r="Z108" s="54"/>
      <c r="AA108" s="54"/>
      <c r="AB108" s="54"/>
      <c r="AC108" s="137"/>
      <c r="AD108" s="138"/>
    </row>
    <row r="109" spans="1:30">
      <c r="A109" s="51">
        <f t="shared" si="61"/>
        <v>106</v>
      </c>
      <c r="B109" s="55"/>
      <c r="C109" s="148"/>
      <c r="D109" s="52"/>
      <c r="E109" s="52"/>
      <c r="F109" s="52"/>
      <c r="G109" s="52"/>
      <c r="H109" s="52"/>
      <c r="I109" s="52"/>
      <c r="J109" s="52"/>
      <c r="K109" s="52"/>
      <c r="L109" s="52"/>
      <c r="M109" s="52"/>
      <c r="N109" s="52"/>
      <c r="O109" s="59"/>
      <c r="P109" s="54"/>
      <c r="Q109" s="145"/>
      <c r="R109" s="54"/>
      <c r="S109" s="54"/>
      <c r="T109" s="54"/>
      <c r="U109" s="54"/>
      <c r="V109" s="54"/>
      <c r="W109" s="54"/>
      <c r="X109" s="54"/>
      <c r="Y109" s="54"/>
      <c r="Z109" s="54"/>
      <c r="AA109" s="54"/>
      <c r="AB109" s="54"/>
      <c r="AC109" s="137"/>
      <c r="AD109" s="138"/>
    </row>
    <row r="110" spans="1:30">
      <c r="A110" s="51">
        <f t="shared" si="61"/>
        <v>107</v>
      </c>
      <c r="B110" s="55"/>
      <c r="C110" s="148"/>
      <c r="D110" s="52"/>
      <c r="E110" s="52"/>
      <c r="F110" s="52"/>
      <c r="G110" s="52"/>
      <c r="H110" s="52"/>
      <c r="I110" s="52"/>
      <c r="J110" s="52"/>
      <c r="K110" s="52"/>
      <c r="L110" s="52"/>
      <c r="M110" s="52"/>
      <c r="N110" s="52"/>
      <c r="O110" s="59"/>
      <c r="P110" s="54"/>
      <c r="Q110" s="145"/>
      <c r="R110" s="54"/>
      <c r="S110" s="54"/>
      <c r="T110" s="54"/>
      <c r="U110" s="54"/>
      <c r="V110" s="54"/>
      <c r="W110" s="54"/>
      <c r="X110" s="54"/>
      <c r="Y110" s="54"/>
      <c r="Z110" s="54"/>
      <c r="AA110" s="54"/>
      <c r="AB110" s="54"/>
      <c r="AC110" s="137"/>
      <c r="AD110" s="138"/>
    </row>
    <row r="111" spans="1:30">
      <c r="A111" s="51">
        <f t="shared" si="61"/>
        <v>108</v>
      </c>
      <c r="B111" s="55"/>
      <c r="C111" s="148"/>
      <c r="D111" s="52"/>
      <c r="E111" s="52"/>
      <c r="F111" s="52"/>
      <c r="G111" s="52"/>
      <c r="H111" s="52"/>
      <c r="I111" s="52"/>
      <c r="J111" s="52"/>
      <c r="K111" s="52"/>
      <c r="L111" s="52"/>
      <c r="M111" s="52"/>
      <c r="N111" s="52"/>
      <c r="O111" s="59"/>
      <c r="P111" s="54"/>
      <c r="Q111" s="145"/>
      <c r="R111" s="54"/>
      <c r="S111" s="54"/>
      <c r="T111" s="54"/>
      <c r="U111" s="54"/>
      <c r="V111" s="54"/>
      <c r="W111" s="54"/>
      <c r="X111" s="54"/>
      <c r="Y111" s="54"/>
      <c r="Z111" s="54"/>
      <c r="AA111" s="54"/>
      <c r="AB111" s="54"/>
      <c r="AC111" s="137"/>
      <c r="AD111" s="138"/>
    </row>
    <row r="112" spans="1:30">
      <c r="A112" s="51">
        <f t="shared" si="61"/>
        <v>109</v>
      </c>
      <c r="B112" s="55"/>
      <c r="C112" s="148"/>
      <c r="D112" s="52"/>
      <c r="E112" s="52"/>
      <c r="F112" s="52"/>
      <c r="G112" s="52"/>
      <c r="H112" s="52"/>
      <c r="I112" s="52"/>
      <c r="J112" s="52"/>
      <c r="K112" s="52"/>
      <c r="L112" s="52"/>
      <c r="M112" s="52"/>
      <c r="N112" s="52"/>
      <c r="O112" s="59"/>
      <c r="P112" s="54"/>
      <c r="Q112" s="145"/>
      <c r="R112" s="54"/>
      <c r="S112" s="54"/>
      <c r="T112" s="54"/>
      <c r="U112" s="54"/>
      <c r="V112" s="54"/>
      <c r="W112" s="54"/>
      <c r="X112" s="54"/>
      <c r="Y112" s="54"/>
      <c r="Z112" s="54"/>
      <c r="AA112" s="54"/>
      <c r="AB112" s="54"/>
      <c r="AC112" s="137"/>
      <c r="AD112" s="138"/>
    </row>
    <row r="113" spans="1:30">
      <c r="A113" s="51">
        <f t="shared" si="61"/>
        <v>110</v>
      </c>
      <c r="B113" s="55"/>
      <c r="C113" s="148"/>
      <c r="D113" s="52"/>
      <c r="E113" s="52"/>
      <c r="F113" s="52"/>
      <c r="G113" s="52"/>
      <c r="H113" s="52"/>
      <c r="I113" s="52"/>
      <c r="J113" s="52"/>
      <c r="K113" s="52"/>
      <c r="L113" s="52"/>
      <c r="M113" s="52"/>
      <c r="N113" s="52"/>
      <c r="O113" s="59"/>
      <c r="P113" s="54"/>
      <c r="Q113" s="145"/>
      <c r="R113" s="54"/>
      <c r="S113" s="54"/>
      <c r="T113" s="54"/>
      <c r="U113" s="54"/>
      <c r="V113" s="54"/>
      <c r="W113" s="54"/>
      <c r="X113" s="54"/>
      <c r="Y113" s="54"/>
      <c r="Z113" s="54"/>
      <c r="AA113" s="54"/>
      <c r="AB113" s="54"/>
      <c r="AC113" s="137"/>
      <c r="AD113" s="138"/>
    </row>
    <row r="114" spans="1:30">
      <c r="A114" s="51">
        <f t="shared" si="61"/>
        <v>111</v>
      </c>
      <c r="B114" s="55"/>
      <c r="C114" s="148"/>
      <c r="D114" s="52"/>
      <c r="E114" s="52"/>
      <c r="F114" s="52"/>
      <c r="G114" s="52"/>
      <c r="H114" s="52"/>
      <c r="I114" s="52"/>
      <c r="J114" s="52"/>
      <c r="K114" s="52"/>
      <c r="L114" s="52"/>
      <c r="M114" s="52"/>
      <c r="N114" s="52"/>
      <c r="O114" s="59"/>
      <c r="P114" s="54"/>
      <c r="Q114" s="145"/>
      <c r="R114" s="54"/>
      <c r="S114" s="54"/>
      <c r="T114" s="54"/>
      <c r="U114" s="54"/>
      <c r="V114" s="54"/>
      <c r="W114" s="54"/>
      <c r="X114" s="54"/>
      <c r="Y114" s="54"/>
      <c r="Z114" s="54"/>
      <c r="AA114" s="54"/>
      <c r="AB114" s="54"/>
      <c r="AC114" s="137"/>
      <c r="AD114" s="138"/>
    </row>
    <row r="115" spans="1:30">
      <c r="A115" s="51">
        <f t="shared" si="61"/>
        <v>112</v>
      </c>
      <c r="B115" s="55"/>
      <c r="C115" s="148"/>
      <c r="D115" s="52"/>
      <c r="E115" s="52"/>
      <c r="F115" s="52"/>
      <c r="G115" s="52"/>
      <c r="H115" s="52"/>
      <c r="I115" s="52"/>
      <c r="J115" s="52"/>
      <c r="K115" s="52"/>
      <c r="L115" s="52"/>
      <c r="M115" s="52"/>
      <c r="N115" s="52"/>
      <c r="O115" s="59"/>
      <c r="P115" s="54"/>
      <c r="Q115" s="145"/>
      <c r="R115" s="54"/>
      <c r="S115" s="54"/>
      <c r="T115" s="54"/>
      <c r="U115" s="54"/>
      <c r="V115" s="54"/>
      <c r="W115" s="54"/>
      <c r="X115" s="54"/>
      <c r="Y115" s="54"/>
      <c r="Z115" s="54"/>
      <c r="AA115" s="54"/>
      <c r="AB115" s="54"/>
      <c r="AC115" s="137"/>
      <c r="AD115" s="138"/>
    </row>
    <row r="116" spans="1:30">
      <c r="A116" s="51">
        <f t="shared" si="61"/>
        <v>113</v>
      </c>
      <c r="B116" s="55"/>
      <c r="C116" s="148"/>
      <c r="D116" s="52"/>
      <c r="E116" s="52"/>
      <c r="F116" s="52"/>
      <c r="G116" s="52"/>
      <c r="H116" s="52"/>
      <c r="I116" s="52"/>
      <c r="J116" s="52"/>
      <c r="K116" s="52"/>
      <c r="L116" s="52"/>
      <c r="M116" s="52"/>
      <c r="N116" s="52"/>
      <c r="O116" s="59"/>
      <c r="P116" s="54"/>
      <c r="Q116" s="145"/>
      <c r="R116" s="54"/>
      <c r="S116" s="54"/>
      <c r="T116" s="54"/>
      <c r="U116" s="54"/>
      <c r="V116" s="54"/>
      <c r="W116" s="54"/>
      <c r="X116" s="54"/>
      <c r="Y116" s="54"/>
      <c r="Z116" s="54"/>
      <c r="AA116" s="54"/>
      <c r="AB116" s="54"/>
      <c r="AC116" s="137"/>
      <c r="AD116" s="138"/>
    </row>
    <row r="117" spans="1:30">
      <c r="A117" s="51">
        <f t="shared" si="61"/>
        <v>114</v>
      </c>
      <c r="B117" s="55"/>
      <c r="C117" s="148"/>
      <c r="D117" s="52"/>
      <c r="E117" s="52"/>
      <c r="F117" s="52"/>
      <c r="G117" s="52"/>
      <c r="H117" s="52"/>
      <c r="I117" s="52"/>
      <c r="J117" s="52"/>
      <c r="K117" s="52"/>
      <c r="L117" s="52"/>
      <c r="M117" s="52"/>
      <c r="N117" s="52"/>
      <c r="O117" s="59"/>
      <c r="P117" s="54"/>
      <c r="Q117" s="145"/>
      <c r="R117" s="54"/>
      <c r="S117" s="54"/>
      <c r="T117" s="54"/>
      <c r="U117" s="54"/>
      <c r="V117" s="54"/>
      <c r="W117" s="54"/>
      <c r="X117" s="54"/>
      <c r="Y117" s="54"/>
      <c r="Z117" s="54"/>
      <c r="AA117" s="54"/>
      <c r="AB117" s="54"/>
      <c r="AC117" s="137"/>
      <c r="AD117" s="138"/>
    </row>
    <row r="118" spans="1:30">
      <c r="A118" s="51">
        <f t="shared" si="61"/>
        <v>115</v>
      </c>
      <c r="B118" s="55"/>
      <c r="C118" s="148"/>
      <c r="D118" s="52"/>
      <c r="E118" s="52"/>
      <c r="F118" s="52"/>
      <c r="G118" s="52"/>
      <c r="H118" s="52"/>
      <c r="I118" s="52"/>
      <c r="J118" s="52"/>
      <c r="K118" s="52"/>
      <c r="L118" s="52"/>
      <c r="M118" s="52"/>
      <c r="N118" s="52"/>
      <c r="O118" s="59"/>
      <c r="P118" s="54"/>
      <c r="Q118" s="145"/>
      <c r="R118" s="54"/>
      <c r="S118" s="54"/>
      <c r="T118" s="54"/>
      <c r="U118" s="54"/>
      <c r="V118" s="54"/>
      <c r="W118" s="54"/>
      <c r="X118" s="54"/>
      <c r="Y118" s="54"/>
      <c r="Z118" s="54"/>
      <c r="AA118" s="54"/>
      <c r="AB118" s="54"/>
      <c r="AC118" s="137"/>
      <c r="AD118" s="138"/>
    </row>
    <row r="119" spans="1:30">
      <c r="A119" s="51">
        <f t="shared" si="61"/>
        <v>116</v>
      </c>
      <c r="B119" s="55"/>
      <c r="C119" s="148"/>
      <c r="D119" s="52"/>
      <c r="E119" s="52"/>
      <c r="F119" s="52"/>
      <c r="G119" s="52"/>
      <c r="H119" s="52"/>
      <c r="I119" s="52"/>
      <c r="J119" s="52"/>
      <c r="K119" s="52"/>
      <c r="L119" s="52"/>
      <c r="M119" s="52"/>
      <c r="N119" s="52"/>
      <c r="O119" s="59"/>
      <c r="P119" s="54"/>
      <c r="Q119" s="145"/>
      <c r="R119" s="54"/>
      <c r="S119" s="54"/>
      <c r="T119" s="54"/>
      <c r="U119" s="54"/>
      <c r="V119" s="54"/>
      <c r="W119" s="54"/>
      <c r="X119" s="54"/>
      <c r="Y119" s="54"/>
      <c r="Z119" s="54"/>
      <c r="AA119" s="54"/>
      <c r="AB119" s="54"/>
      <c r="AC119" s="137"/>
      <c r="AD119" s="138"/>
    </row>
    <row r="120" spans="1:30">
      <c r="A120" s="51">
        <f t="shared" si="61"/>
        <v>117</v>
      </c>
      <c r="B120" s="55"/>
      <c r="C120" s="148"/>
      <c r="D120" s="52"/>
      <c r="E120" s="52"/>
      <c r="F120" s="52"/>
      <c r="G120" s="52"/>
      <c r="H120" s="52"/>
      <c r="I120" s="52"/>
      <c r="J120" s="52"/>
      <c r="K120" s="52"/>
      <c r="L120" s="52"/>
      <c r="M120" s="52"/>
      <c r="N120" s="52"/>
      <c r="O120" s="59"/>
      <c r="P120" s="54"/>
      <c r="Q120" s="145"/>
      <c r="R120" s="54"/>
      <c r="S120" s="54"/>
      <c r="T120" s="54"/>
      <c r="U120" s="54"/>
      <c r="V120" s="54"/>
      <c r="W120" s="54"/>
      <c r="X120" s="54"/>
      <c r="Y120" s="54"/>
      <c r="Z120" s="54"/>
      <c r="AA120" s="54"/>
      <c r="AB120" s="54"/>
      <c r="AC120" s="137"/>
      <c r="AD120" s="138"/>
    </row>
    <row r="121" spans="1:30">
      <c r="A121" s="51">
        <f t="shared" si="61"/>
        <v>118</v>
      </c>
      <c r="B121" s="55"/>
      <c r="C121" s="148"/>
      <c r="D121" s="52"/>
      <c r="E121" s="52"/>
      <c r="F121" s="52"/>
      <c r="G121" s="52"/>
      <c r="H121" s="52"/>
      <c r="I121" s="52"/>
      <c r="J121" s="52"/>
      <c r="K121" s="52"/>
      <c r="L121" s="52"/>
      <c r="M121" s="52"/>
      <c r="N121" s="52"/>
      <c r="O121" s="59"/>
      <c r="P121" s="54"/>
      <c r="Q121" s="145"/>
      <c r="R121" s="54"/>
      <c r="S121" s="54"/>
      <c r="T121" s="54"/>
      <c r="U121" s="54"/>
      <c r="V121" s="54"/>
      <c r="W121" s="54"/>
      <c r="X121" s="54"/>
      <c r="Y121" s="54"/>
      <c r="Z121" s="54"/>
      <c r="AA121" s="54"/>
      <c r="AB121" s="54"/>
      <c r="AC121" s="137"/>
      <c r="AD121" s="138"/>
    </row>
    <row r="122" spans="1:30">
      <c r="A122" s="51">
        <f t="shared" si="61"/>
        <v>119</v>
      </c>
      <c r="B122" s="55"/>
      <c r="C122" s="148"/>
      <c r="D122" s="52"/>
      <c r="E122" s="52"/>
      <c r="F122" s="52"/>
      <c r="G122" s="52"/>
      <c r="H122" s="52"/>
      <c r="I122" s="52"/>
      <c r="J122" s="52"/>
      <c r="K122" s="52"/>
      <c r="L122" s="52"/>
      <c r="M122" s="52"/>
      <c r="N122" s="52"/>
      <c r="O122" s="59"/>
      <c r="P122" s="54"/>
      <c r="Q122" s="145"/>
      <c r="R122" s="54"/>
      <c r="S122" s="54"/>
      <c r="T122" s="54"/>
      <c r="U122" s="54"/>
      <c r="V122" s="54"/>
      <c r="W122" s="54"/>
      <c r="X122" s="54"/>
      <c r="Y122" s="54"/>
      <c r="Z122" s="54"/>
      <c r="AA122" s="54"/>
      <c r="AB122" s="54"/>
      <c r="AC122" s="137"/>
      <c r="AD122" s="138"/>
    </row>
    <row r="123" spans="1:30">
      <c r="A123" s="51">
        <f t="shared" si="61"/>
        <v>120</v>
      </c>
      <c r="B123" s="55"/>
      <c r="C123" s="148"/>
      <c r="D123" s="52"/>
      <c r="E123" s="52"/>
      <c r="F123" s="52"/>
      <c r="G123" s="52"/>
      <c r="H123" s="52"/>
      <c r="I123" s="52"/>
      <c r="J123" s="52"/>
      <c r="K123" s="52"/>
      <c r="L123" s="52"/>
      <c r="M123" s="52"/>
      <c r="N123" s="52"/>
      <c r="O123" s="59"/>
      <c r="P123" s="54"/>
      <c r="Q123" s="145"/>
      <c r="R123" s="54"/>
      <c r="S123" s="54"/>
      <c r="T123" s="54"/>
      <c r="U123" s="54"/>
      <c r="V123" s="54"/>
      <c r="W123" s="54"/>
      <c r="X123" s="54"/>
      <c r="Y123" s="54"/>
      <c r="Z123" s="54"/>
      <c r="AA123" s="54"/>
      <c r="AB123" s="54"/>
      <c r="AC123" s="137"/>
      <c r="AD123" s="138"/>
    </row>
    <row r="124" spans="1:30">
      <c r="A124" s="51">
        <f t="shared" si="61"/>
        <v>121</v>
      </c>
      <c r="B124" s="55"/>
      <c r="C124" s="148"/>
      <c r="D124" s="52"/>
      <c r="E124" s="52"/>
      <c r="F124" s="52"/>
      <c r="G124" s="52"/>
      <c r="H124" s="52"/>
      <c r="I124" s="52"/>
      <c r="J124" s="52"/>
      <c r="K124" s="52"/>
      <c r="L124" s="52"/>
      <c r="M124" s="52"/>
      <c r="N124" s="52"/>
      <c r="O124" s="59"/>
      <c r="P124" s="54"/>
      <c r="Q124" s="145"/>
      <c r="R124" s="54"/>
      <c r="S124" s="54"/>
      <c r="T124" s="54"/>
      <c r="U124" s="54"/>
      <c r="V124" s="54"/>
      <c r="W124" s="54"/>
      <c r="X124" s="54"/>
      <c r="Y124" s="54"/>
      <c r="Z124" s="54"/>
      <c r="AA124" s="54"/>
      <c r="AB124" s="54"/>
      <c r="AC124" s="137"/>
      <c r="AD124" s="138"/>
    </row>
    <row r="125" spans="1:30">
      <c r="A125" s="51">
        <f t="shared" si="61"/>
        <v>122</v>
      </c>
      <c r="B125" s="55"/>
      <c r="C125" s="148"/>
      <c r="D125" s="52"/>
      <c r="E125" s="52"/>
      <c r="F125" s="52"/>
      <c r="G125" s="52"/>
      <c r="H125" s="52"/>
      <c r="I125" s="52"/>
      <c r="J125" s="52"/>
      <c r="K125" s="52"/>
      <c r="L125" s="52"/>
      <c r="M125" s="52"/>
      <c r="N125" s="52"/>
      <c r="O125" s="59"/>
      <c r="P125" s="54"/>
      <c r="Q125" s="145"/>
      <c r="R125" s="54"/>
      <c r="S125" s="54"/>
      <c r="T125" s="54"/>
      <c r="U125" s="54"/>
      <c r="V125" s="54"/>
      <c r="W125" s="54"/>
      <c r="X125" s="54"/>
      <c r="Y125" s="54"/>
      <c r="Z125" s="54"/>
      <c r="AA125" s="54"/>
      <c r="AB125" s="54"/>
      <c r="AC125" s="137"/>
      <c r="AD125" s="138"/>
    </row>
    <row r="126" spans="1:30">
      <c r="A126" s="51">
        <f t="shared" si="61"/>
        <v>123</v>
      </c>
      <c r="B126" s="55"/>
      <c r="C126" s="148"/>
      <c r="D126" s="52"/>
      <c r="E126" s="52"/>
      <c r="F126" s="52"/>
      <c r="G126" s="52"/>
      <c r="H126" s="52"/>
      <c r="I126" s="52"/>
      <c r="J126" s="52"/>
      <c r="K126" s="52"/>
      <c r="L126" s="52"/>
      <c r="M126" s="52"/>
      <c r="N126" s="52"/>
      <c r="O126" s="59"/>
      <c r="P126" s="54"/>
      <c r="Q126" s="145"/>
      <c r="R126" s="54"/>
      <c r="S126" s="54"/>
      <c r="T126" s="54"/>
      <c r="U126" s="54"/>
      <c r="V126" s="54"/>
      <c r="W126" s="54"/>
      <c r="X126" s="54"/>
      <c r="Y126" s="54"/>
      <c r="Z126" s="54"/>
      <c r="AA126" s="54"/>
      <c r="AB126" s="54"/>
      <c r="AC126" s="137"/>
      <c r="AD126" s="138"/>
    </row>
    <row r="127" spans="1:30">
      <c r="A127" s="51">
        <f t="shared" si="61"/>
        <v>124</v>
      </c>
      <c r="B127" s="55"/>
      <c r="C127" s="148"/>
      <c r="D127" s="52"/>
      <c r="E127" s="52"/>
      <c r="F127" s="52"/>
      <c r="G127" s="52"/>
      <c r="H127" s="52"/>
      <c r="I127" s="52"/>
      <c r="J127" s="52"/>
      <c r="K127" s="52"/>
      <c r="L127" s="52"/>
      <c r="M127" s="52"/>
      <c r="N127" s="52"/>
      <c r="O127" s="59"/>
      <c r="P127" s="54"/>
      <c r="Q127" s="145"/>
      <c r="R127" s="54"/>
      <c r="S127" s="54"/>
      <c r="T127" s="54"/>
      <c r="U127" s="54"/>
      <c r="V127" s="54"/>
      <c r="W127" s="54"/>
      <c r="X127" s="54"/>
      <c r="Y127" s="54"/>
      <c r="Z127" s="54"/>
      <c r="AA127" s="54"/>
      <c r="AB127" s="54"/>
      <c r="AC127" s="137"/>
      <c r="AD127" s="138"/>
    </row>
    <row r="128" spans="1:30">
      <c r="A128" s="51">
        <f t="shared" si="61"/>
        <v>125</v>
      </c>
      <c r="B128" s="55"/>
      <c r="C128" s="148"/>
      <c r="D128" s="52"/>
      <c r="E128" s="52"/>
      <c r="F128" s="52"/>
      <c r="G128" s="52"/>
      <c r="H128" s="52"/>
      <c r="I128" s="52"/>
      <c r="J128" s="52"/>
      <c r="K128" s="52"/>
      <c r="L128" s="52"/>
      <c r="M128" s="52"/>
      <c r="N128" s="52"/>
      <c r="O128" s="59"/>
      <c r="P128" s="54"/>
      <c r="Q128" s="145"/>
      <c r="R128" s="54"/>
      <c r="S128" s="54"/>
      <c r="T128" s="54"/>
      <c r="U128" s="54"/>
      <c r="V128" s="54"/>
      <c r="W128" s="54"/>
      <c r="X128" s="54"/>
      <c r="Y128" s="54"/>
      <c r="Z128" s="54"/>
      <c r="AA128" s="54"/>
      <c r="AB128" s="54"/>
      <c r="AC128" s="137"/>
      <c r="AD128" s="138"/>
    </row>
    <row r="129" spans="1:30">
      <c r="A129" s="51">
        <f t="shared" si="61"/>
        <v>126</v>
      </c>
      <c r="B129" s="55"/>
      <c r="C129" s="148"/>
      <c r="D129" s="52"/>
      <c r="E129" s="52"/>
      <c r="F129" s="52"/>
      <c r="G129" s="52"/>
      <c r="H129" s="52"/>
      <c r="I129" s="52"/>
      <c r="J129" s="52"/>
      <c r="K129" s="52"/>
      <c r="L129" s="52"/>
      <c r="M129" s="52"/>
      <c r="N129" s="52"/>
      <c r="O129" s="59"/>
      <c r="P129" s="54"/>
      <c r="Q129" s="145"/>
      <c r="R129" s="54"/>
      <c r="S129" s="54"/>
      <c r="T129" s="54"/>
      <c r="U129" s="54"/>
      <c r="V129" s="54"/>
      <c r="W129" s="54"/>
      <c r="X129" s="54"/>
      <c r="Y129" s="54"/>
      <c r="Z129" s="54"/>
      <c r="AA129" s="54"/>
      <c r="AB129" s="54"/>
      <c r="AC129" s="137"/>
      <c r="AD129" s="138"/>
    </row>
    <row r="130" spans="1:30">
      <c r="A130" s="51">
        <f t="shared" si="61"/>
        <v>127</v>
      </c>
      <c r="B130" s="55"/>
      <c r="C130" s="148"/>
      <c r="D130" s="52"/>
      <c r="E130" s="52"/>
      <c r="F130" s="52"/>
      <c r="G130" s="52"/>
      <c r="H130" s="52"/>
      <c r="I130" s="52"/>
      <c r="J130" s="52"/>
      <c r="K130" s="52"/>
      <c r="L130" s="52"/>
      <c r="M130" s="52"/>
      <c r="N130" s="52"/>
      <c r="O130" s="59"/>
      <c r="P130" s="54"/>
      <c r="Q130" s="145"/>
      <c r="R130" s="54"/>
      <c r="S130" s="54"/>
      <c r="T130" s="54"/>
      <c r="U130" s="54"/>
      <c r="V130" s="54"/>
      <c r="W130" s="54"/>
      <c r="X130" s="54"/>
      <c r="Y130" s="54"/>
      <c r="Z130" s="54"/>
      <c r="AA130" s="54"/>
      <c r="AB130" s="54"/>
      <c r="AC130" s="137"/>
      <c r="AD130" s="138"/>
    </row>
    <row r="131" ht="12" spans="1:30">
      <c r="A131" s="51">
        <f t="shared" si="61"/>
        <v>128</v>
      </c>
      <c r="B131" s="55"/>
      <c r="C131" s="148"/>
      <c r="D131" s="52"/>
      <c r="E131" s="52"/>
      <c r="F131" s="52"/>
      <c r="G131" s="52"/>
      <c r="H131" s="52"/>
      <c r="I131" s="52"/>
      <c r="J131" s="52"/>
      <c r="K131" s="52"/>
      <c r="L131" s="52"/>
      <c r="M131" s="52"/>
      <c r="N131" s="52"/>
      <c r="O131" s="59"/>
      <c r="P131" s="54"/>
      <c r="Q131" s="145"/>
      <c r="R131" s="139"/>
      <c r="S131" s="139"/>
      <c r="T131" s="139"/>
      <c r="U131" s="139"/>
      <c r="V131" s="139"/>
      <c r="W131" s="139"/>
      <c r="X131" s="139"/>
      <c r="Y131" s="139"/>
      <c r="Z131" s="139"/>
      <c r="AA131" s="139"/>
      <c r="AB131" s="139"/>
      <c r="AC131" s="140"/>
      <c r="AD131" s="138"/>
    </row>
    <row r="132" spans="1:30">
      <c r="A132" s="51">
        <f t="shared" si="61"/>
        <v>129</v>
      </c>
      <c r="B132" s="55"/>
      <c r="C132" s="148"/>
      <c r="D132" s="52"/>
      <c r="E132" s="52"/>
      <c r="F132" s="52"/>
      <c r="G132" s="52"/>
      <c r="H132" s="52"/>
      <c r="I132" s="52"/>
      <c r="J132" s="52"/>
      <c r="K132" s="52"/>
      <c r="L132" s="52"/>
      <c r="M132" s="52"/>
      <c r="N132" s="52"/>
      <c r="O132" s="59"/>
      <c r="P132" s="54"/>
      <c r="Q132" s="145"/>
      <c r="R132" s="54"/>
      <c r="S132" s="54"/>
      <c r="T132" s="54"/>
      <c r="U132" s="54"/>
      <c r="V132" s="54"/>
      <c r="W132" s="54"/>
      <c r="X132" s="54"/>
      <c r="Y132" s="54"/>
      <c r="Z132" s="54"/>
      <c r="AA132" s="54"/>
      <c r="AB132" s="54"/>
      <c r="AC132" s="137"/>
      <c r="AD132" s="138"/>
    </row>
    <row r="133" spans="1:30">
      <c r="A133" s="51">
        <f t="shared" si="61"/>
        <v>130</v>
      </c>
      <c r="B133" s="55"/>
      <c r="C133" s="148"/>
      <c r="D133" s="52"/>
      <c r="E133" s="52"/>
      <c r="F133" s="52"/>
      <c r="G133" s="52"/>
      <c r="H133" s="52"/>
      <c r="I133" s="52"/>
      <c r="J133" s="52"/>
      <c r="K133" s="52"/>
      <c r="L133" s="52"/>
      <c r="M133" s="52"/>
      <c r="N133" s="52"/>
      <c r="O133" s="59"/>
      <c r="P133" s="54"/>
      <c r="Q133" s="145"/>
      <c r="R133" s="54"/>
      <c r="S133" s="54"/>
      <c r="T133" s="54"/>
      <c r="U133" s="54"/>
      <c r="V133" s="54"/>
      <c r="W133" s="54"/>
      <c r="X133" s="54"/>
      <c r="Y133" s="54"/>
      <c r="Z133" s="54"/>
      <c r="AA133" s="54"/>
      <c r="AB133" s="54"/>
      <c r="AC133" s="137"/>
      <c r="AD133" s="138"/>
    </row>
    <row r="134" spans="1:30">
      <c r="A134" s="51">
        <f t="shared" ref="A134:A193" si="67">A133+1</f>
        <v>131</v>
      </c>
      <c r="B134" s="55"/>
      <c r="C134" s="148"/>
      <c r="D134" s="52"/>
      <c r="E134" s="52"/>
      <c r="F134" s="52"/>
      <c r="G134" s="52"/>
      <c r="H134" s="52"/>
      <c r="I134" s="52"/>
      <c r="J134" s="52"/>
      <c r="K134" s="52"/>
      <c r="L134" s="52"/>
      <c r="M134" s="52"/>
      <c r="N134" s="52"/>
      <c r="O134" s="59"/>
      <c r="P134" s="54"/>
      <c r="Q134" s="145"/>
      <c r="R134" s="54"/>
      <c r="S134" s="54"/>
      <c r="T134" s="54"/>
      <c r="U134" s="54"/>
      <c r="V134" s="54"/>
      <c r="W134" s="54"/>
      <c r="X134" s="54"/>
      <c r="Y134" s="54"/>
      <c r="Z134" s="54"/>
      <c r="AA134" s="54"/>
      <c r="AB134" s="54"/>
      <c r="AC134" s="137"/>
      <c r="AD134" s="138"/>
    </row>
    <row r="135" spans="1:30">
      <c r="A135" s="51">
        <f t="shared" si="67"/>
        <v>132</v>
      </c>
      <c r="B135" s="55"/>
      <c r="C135" s="148"/>
      <c r="D135" s="52"/>
      <c r="E135" s="52"/>
      <c r="F135" s="52"/>
      <c r="G135" s="52"/>
      <c r="H135" s="52"/>
      <c r="I135" s="52"/>
      <c r="J135" s="52"/>
      <c r="K135" s="52"/>
      <c r="L135" s="52"/>
      <c r="M135" s="52"/>
      <c r="N135" s="52"/>
      <c r="O135" s="59"/>
      <c r="P135" s="54"/>
      <c r="Q135" s="145"/>
      <c r="R135" s="54"/>
      <c r="S135" s="54"/>
      <c r="T135" s="54"/>
      <c r="U135" s="54"/>
      <c r="V135" s="54"/>
      <c r="W135" s="54"/>
      <c r="X135" s="54"/>
      <c r="Y135" s="54"/>
      <c r="Z135" s="54"/>
      <c r="AA135" s="54"/>
      <c r="AB135" s="54"/>
      <c r="AC135" s="137"/>
      <c r="AD135" s="138"/>
    </row>
    <row r="136" spans="1:30">
      <c r="A136" s="51">
        <f t="shared" si="67"/>
        <v>133</v>
      </c>
      <c r="B136" s="55"/>
      <c r="C136" s="148"/>
      <c r="D136" s="52"/>
      <c r="E136" s="52"/>
      <c r="F136" s="52"/>
      <c r="G136" s="52"/>
      <c r="H136" s="52"/>
      <c r="I136" s="52"/>
      <c r="J136" s="52"/>
      <c r="K136" s="52"/>
      <c r="L136" s="52"/>
      <c r="M136" s="52"/>
      <c r="N136" s="52"/>
      <c r="O136" s="59"/>
      <c r="P136" s="54"/>
      <c r="Q136" s="145"/>
      <c r="R136" s="54"/>
      <c r="S136" s="54"/>
      <c r="T136" s="54"/>
      <c r="U136" s="54"/>
      <c r="V136" s="54"/>
      <c r="W136" s="54"/>
      <c r="X136" s="54"/>
      <c r="Y136" s="54"/>
      <c r="Z136" s="54"/>
      <c r="AA136" s="54"/>
      <c r="AB136" s="54"/>
      <c r="AC136" s="137"/>
      <c r="AD136" s="138"/>
    </row>
    <row r="137" spans="1:30">
      <c r="A137" s="51">
        <f t="shared" si="67"/>
        <v>134</v>
      </c>
      <c r="B137" s="55"/>
      <c r="C137" s="148"/>
      <c r="D137" s="52"/>
      <c r="E137" s="52"/>
      <c r="F137" s="52"/>
      <c r="G137" s="52"/>
      <c r="H137" s="52"/>
      <c r="I137" s="52"/>
      <c r="J137" s="52"/>
      <c r="K137" s="52"/>
      <c r="L137" s="52"/>
      <c r="M137" s="52"/>
      <c r="N137" s="52"/>
      <c r="O137" s="59"/>
      <c r="P137" s="54"/>
      <c r="Q137" s="145"/>
      <c r="R137" s="54"/>
      <c r="S137" s="54"/>
      <c r="T137" s="54"/>
      <c r="U137" s="54"/>
      <c r="V137" s="54"/>
      <c r="W137" s="54"/>
      <c r="X137" s="54"/>
      <c r="Y137" s="54"/>
      <c r="Z137" s="54"/>
      <c r="AA137" s="54"/>
      <c r="AB137" s="54"/>
      <c r="AC137" s="137"/>
      <c r="AD137" s="138"/>
    </row>
    <row r="138" spans="1:30">
      <c r="A138" s="51">
        <f t="shared" si="67"/>
        <v>135</v>
      </c>
      <c r="B138" s="55"/>
      <c r="C138" s="148"/>
      <c r="D138" s="52"/>
      <c r="E138" s="52"/>
      <c r="F138" s="52"/>
      <c r="G138" s="52"/>
      <c r="H138" s="52"/>
      <c r="I138" s="52"/>
      <c r="J138" s="52"/>
      <c r="K138" s="52"/>
      <c r="L138" s="52"/>
      <c r="M138" s="52"/>
      <c r="N138" s="52"/>
      <c r="O138" s="59"/>
      <c r="P138" s="54"/>
      <c r="Q138" s="145"/>
      <c r="R138" s="54"/>
      <c r="S138" s="54"/>
      <c r="T138" s="54"/>
      <c r="U138" s="54"/>
      <c r="V138" s="54"/>
      <c r="W138" s="54"/>
      <c r="X138" s="54"/>
      <c r="Y138" s="54"/>
      <c r="Z138" s="54"/>
      <c r="AA138" s="54"/>
      <c r="AB138" s="54"/>
      <c r="AC138" s="137"/>
      <c r="AD138" s="138"/>
    </row>
    <row r="139" spans="1:30">
      <c r="A139" s="51">
        <f t="shared" si="67"/>
        <v>136</v>
      </c>
      <c r="B139" s="55"/>
      <c r="C139" s="148"/>
      <c r="D139" s="52"/>
      <c r="E139" s="52"/>
      <c r="F139" s="52"/>
      <c r="G139" s="52"/>
      <c r="H139" s="52"/>
      <c r="I139" s="52"/>
      <c r="J139" s="52"/>
      <c r="K139" s="52"/>
      <c r="L139" s="52"/>
      <c r="M139" s="52"/>
      <c r="N139" s="52"/>
      <c r="O139" s="59"/>
      <c r="P139" s="54"/>
      <c r="Q139" s="145"/>
      <c r="R139" s="54"/>
      <c r="S139" s="54"/>
      <c r="T139" s="54"/>
      <c r="U139" s="54"/>
      <c r="V139" s="54"/>
      <c r="W139" s="54"/>
      <c r="X139" s="54"/>
      <c r="Y139" s="54"/>
      <c r="Z139" s="54"/>
      <c r="AA139" s="54"/>
      <c r="AB139" s="54"/>
      <c r="AC139" s="137"/>
      <c r="AD139" s="138"/>
    </row>
    <row r="140" spans="1:30">
      <c r="A140" s="51">
        <f t="shared" si="67"/>
        <v>137</v>
      </c>
      <c r="B140" s="55"/>
      <c r="C140" s="148"/>
      <c r="D140" s="52"/>
      <c r="E140" s="52"/>
      <c r="F140" s="52"/>
      <c r="G140" s="52"/>
      <c r="H140" s="52"/>
      <c r="I140" s="52"/>
      <c r="J140" s="52"/>
      <c r="K140" s="52"/>
      <c r="L140" s="52"/>
      <c r="M140" s="52"/>
      <c r="N140" s="52"/>
      <c r="O140" s="59"/>
      <c r="P140" s="54"/>
      <c r="Q140" s="145"/>
      <c r="R140" s="54"/>
      <c r="S140" s="54"/>
      <c r="T140" s="54"/>
      <c r="U140" s="54"/>
      <c r="V140" s="54"/>
      <c r="W140" s="54"/>
      <c r="X140" s="54"/>
      <c r="Y140" s="54"/>
      <c r="Z140" s="54"/>
      <c r="AA140" s="54"/>
      <c r="AB140" s="54"/>
      <c r="AC140" s="137"/>
      <c r="AD140" s="138"/>
    </row>
    <row r="141" spans="1:30">
      <c r="A141" s="51">
        <f t="shared" si="67"/>
        <v>138</v>
      </c>
      <c r="B141" s="55"/>
      <c r="C141" s="148"/>
      <c r="D141" s="52"/>
      <c r="E141" s="52"/>
      <c r="F141" s="52"/>
      <c r="G141" s="52"/>
      <c r="H141" s="52"/>
      <c r="I141" s="52"/>
      <c r="J141" s="52"/>
      <c r="K141" s="52"/>
      <c r="L141" s="52"/>
      <c r="M141" s="52"/>
      <c r="N141" s="52"/>
      <c r="O141" s="59"/>
      <c r="P141" s="54"/>
      <c r="Q141" s="145"/>
      <c r="R141" s="54"/>
      <c r="S141" s="54"/>
      <c r="T141" s="54"/>
      <c r="U141" s="54"/>
      <c r="V141" s="54"/>
      <c r="W141" s="54"/>
      <c r="X141" s="54"/>
      <c r="Y141" s="54"/>
      <c r="Z141" s="54"/>
      <c r="AA141" s="54"/>
      <c r="AB141" s="54"/>
      <c r="AC141" s="137"/>
      <c r="AD141" s="138"/>
    </row>
    <row r="142" spans="1:30">
      <c r="A142" s="51">
        <f t="shared" si="67"/>
        <v>139</v>
      </c>
      <c r="B142" s="55"/>
      <c r="C142" s="148"/>
      <c r="D142" s="52"/>
      <c r="E142" s="52"/>
      <c r="F142" s="52"/>
      <c r="G142" s="52"/>
      <c r="H142" s="52"/>
      <c r="I142" s="52"/>
      <c r="J142" s="52"/>
      <c r="K142" s="52"/>
      <c r="L142" s="52"/>
      <c r="M142" s="52"/>
      <c r="N142" s="52"/>
      <c r="O142" s="59"/>
      <c r="P142" s="54"/>
      <c r="Q142" s="145"/>
      <c r="R142" s="54"/>
      <c r="S142" s="54"/>
      <c r="T142" s="54"/>
      <c r="U142" s="54"/>
      <c r="V142" s="54"/>
      <c r="W142" s="54"/>
      <c r="X142" s="54"/>
      <c r="Y142" s="54"/>
      <c r="Z142" s="54"/>
      <c r="AA142" s="54"/>
      <c r="AB142" s="54"/>
      <c r="AC142" s="137"/>
      <c r="AD142" s="138"/>
    </row>
    <row r="143" spans="1:30">
      <c r="A143" s="51">
        <f t="shared" si="67"/>
        <v>140</v>
      </c>
      <c r="B143" s="55"/>
      <c r="C143" s="148"/>
      <c r="D143" s="52"/>
      <c r="E143" s="52"/>
      <c r="F143" s="52"/>
      <c r="G143" s="52"/>
      <c r="H143" s="52"/>
      <c r="I143" s="52"/>
      <c r="J143" s="52"/>
      <c r="K143" s="52"/>
      <c r="L143" s="52"/>
      <c r="M143" s="52"/>
      <c r="N143" s="52"/>
      <c r="O143" s="59"/>
      <c r="P143" s="54"/>
      <c r="Q143" s="145"/>
      <c r="R143" s="54"/>
      <c r="S143" s="54"/>
      <c r="T143" s="54"/>
      <c r="U143" s="54"/>
      <c r="V143" s="54"/>
      <c r="W143" s="54"/>
      <c r="X143" s="54"/>
      <c r="Y143" s="54"/>
      <c r="Z143" s="54"/>
      <c r="AA143" s="54"/>
      <c r="AB143" s="54"/>
      <c r="AC143" s="137"/>
      <c r="AD143" s="138"/>
    </row>
    <row r="144" spans="1:30">
      <c r="A144" s="51">
        <f t="shared" si="67"/>
        <v>141</v>
      </c>
      <c r="B144" s="55"/>
      <c r="C144" s="148"/>
      <c r="D144" s="52"/>
      <c r="E144" s="52"/>
      <c r="F144" s="52"/>
      <c r="G144" s="52"/>
      <c r="H144" s="52"/>
      <c r="I144" s="52"/>
      <c r="J144" s="52"/>
      <c r="K144" s="52"/>
      <c r="L144" s="52"/>
      <c r="M144" s="52"/>
      <c r="N144" s="52"/>
      <c r="O144" s="59"/>
      <c r="P144" s="54"/>
      <c r="Q144" s="145"/>
      <c r="R144" s="54"/>
      <c r="S144" s="54"/>
      <c r="T144" s="54"/>
      <c r="U144" s="54"/>
      <c r="V144" s="54"/>
      <c r="W144" s="54"/>
      <c r="X144" s="54"/>
      <c r="Y144" s="54"/>
      <c r="Z144" s="54"/>
      <c r="AA144" s="54"/>
      <c r="AB144" s="54"/>
      <c r="AC144" s="137"/>
      <c r="AD144" s="138"/>
    </row>
    <row r="145" spans="1:30">
      <c r="A145" s="51">
        <f t="shared" si="67"/>
        <v>142</v>
      </c>
      <c r="B145" s="55"/>
      <c r="C145" s="148"/>
      <c r="D145" s="52"/>
      <c r="E145" s="52"/>
      <c r="F145" s="52"/>
      <c r="G145" s="52"/>
      <c r="H145" s="52"/>
      <c r="I145" s="52"/>
      <c r="J145" s="52"/>
      <c r="K145" s="52"/>
      <c r="L145" s="52"/>
      <c r="M145" s="52"/>
      <c r="N145" s="52"/>
      <c r="O145" s="59"/>
      <c r="P145" s="54"/>
      <c r="Q145" s="145"/>
      <c r="R145" s="54"/>
      <c r="S145" s="54"/>
      <c r="T145" s="54"/>
      <c r="U145" s="54"/>
      <c r="V145" s="54"/>
      <c r="W145" s="54"/>
      <c r="X145" s="54"/>
      <c r="Y145" s="54"/>
      <c r="Z145" s="54"/>
      <c r="AA145" s="54"/>
      <c r="AB145" s="54"/>
      <c r="AC145" s="137"/>
      <c r="AD145" s="138"/>
    </row>
    <row r="146" spans="1:30">
      <c r="A146" s="51">
        <f t="shared" si="67"/>
        <v>143</v>
      </c>
      <c r="B146" s="55"/>
      <c r="C146" s="148"/>
      <c r="D146" s="52"/>
      <c r="E146" s="52"/>
      <c r="F146" s="52"/>
      <c r="G146" s="52"/>
      <c r="H146" s="52"/>
      <c r="I146" s="52"/>
      <c r="J146" s="52"/>
      <c r="K146" s="52"/>
      <c r="L146" s="52"/>
      <c r="M146" s="52"/>
      <c r="N146" s="52"/>
      <c r="O146" s="59"/>
      <c r="P146" s="54"/>
      <c r="Q146" s="145"/>
      <c r="R146" s="54"/>
      <c r="S146" s="54"/>
      <c r="T146" s="54"/>
      <c r="U146" s="54"/>
      <c r="V146" s="54"/>
      <c r="W146" s="54"/>
      <c r="X146" s="54"/>
      <c r="Y146" s="54"/>
      <c r="Z146" s="54"/>
      <c r="AA146" s="54"/>
      <c r="AB146" s="54"/>
      <c r="AC146" s="137"/>
      <c r="AD146" s="138"/>
    </row>
    <row r="147" spans="1:30">
      <c r="A147" s="51">
        <f t="shared" si="67"/>
        <v>144</v>
      </c>
      <c r="B147" s="55"/>
      <c r="C147" s="148"/>
      <c r="D147" s="52"/>
      <c r="E147" s="52"/>
      <c r="F147" s="52"/>
      <c r="G147" s="52"/>
      <c r="H147" s="52"/>
      <c r="I147" s="52"/>
      <c r="J147" s="52"/>
      <c r="K147" s="52"/>
      <c r="L147" s="52"/>
      <c r="M147" s="52"/>
      <c r="N147" s="52"/>
      <c r="O147" s="59"/>
      <c r="P147" s="54"/>
      <c r="Q147" s="145"/>
      <c r="R147" s="54"/>
      <c r="S147" s="54"/>
      <c r="T147" s="54"/>
      <c r="U147" s="54"/>
      <c r="V147" s="54"/>
      <c r="W147" s="54"/>
      <c r="X147" s="54"/>
      <c r="Y147" s="54"/>
      <c r="Z147" s="54"/>
      <c r="AA147" s="54"/>
      <c r="AB147" s="54"/>
      <c r="AC147" s="137"/>
      <c r="AD147" s="138"/>
    </row>
    <row r="148" spans="1:30">
      <c r="A148" s="51">
        <f t="shared" si="67"/>
        <v>145</v>
      </c>
      <c r="B148" s="55"/>
      <c r="C148" s="148"/>
      <c r="D148" s="52"/>
      <c r="E148" s="52"/>
      <c r="F148" s="52"/>
      <c r="G148" s="52"/>
      <c r="H148" s="52"/>
      <c r="I148" s="52"/>
      <c r="J148" s="52"/>
      <c r="K148" s="52"/>
      <c r="L148" s="52"/>
      <c r="M148" s="52"/>
      <c r="N148" s="52"/>
      <c r="O148" s="59"/>
      <c r="P148" s="54"/>
      <c r="Q148" s="145"/>
      <c r="R148" s="54"/>
      <c r="S148" s="54"/>
      <c r="T148" s="54"/>
      <c r="U148" s="54"/>
      <c r="V148" s="54"/>
      <c r="W148" s="54"/>
      <c r="X148" s="54"/>
      <c r="Y148" s="54"/>
      <c r="Z148" s="54"/>
      <c r="AA148" s="54"/>
      <c r="AB148" s="54"/>
      <c r="AC148" s="137"/>
      <c r="AD148" s="138"/>
    </row>
    <row r="149" spans="1:30">
      <c r="A149" s="51">
        <f t="shared" si="67"/>
        <v>146</v>
      </c>
      <c r="B149" s="55"/>
      <c r="C149" s="148"/>
      <c r="D149" s="52"/>
      <c r="E149" s="52"/>
      <c r="F149" s="52"/>
      <c r="G149" s="52"/>
      <c r="H149" s="52"/>
      <c r="I149" s="52"/>
      <c r="J149" s="52"/>
      <c r="K149" s="52"/>
      <c r="L149" s="52"/>
      <c r="M149" s="52"/>
      <c r="N149" s="52"/>
      <c r="O149" s="59"/>
      <c r="P149" s="54"/>
      <c r="Q149" s="145"/>
      <c r="R149" s="54"/>
      <c r="S149" s="54"/>
      <c r="T149" s="54"/>
      <c r="U149" s="54"/>
      <c r="V149" s="54"/>
      <c r="W149" s="54"/>
      <c r="X149" s="54"/>
      <c r="Y149" s="54"/>
      <c r="Z149" s="54"/>
      <c r="AA149" s="54"/>
      <c r="AB149" s="54"/>
      <c r="AC149" s="137"/>
      <c r="AD149" s="138"/>
    </row>
    <row r="150" spans="1:30">
      <c r="A150" s="51">
        <f t="shared" si="67"/>
        <v>147</v>
      </c>
      <c r="B150" s="55"/>
      <c r="C150" s="148"/>
      <c r="D150" s="52"/>
      <c r="E150" s="52"/>
      <c r="F150" s="52"/>
      <c r="G150" s="52"/>
      <c r="H150" s="52"/>
      <c r="I150" s="52"/>
      <c r="J150" s="52"/>
      <c r="K150" s="52"/>
      <c r="L150" s="52"/>
      <c r="M150" s="52"/>
      <c r="N150" s="52"/>
      <c r="O150" s="59"/>
      <c r="P150" s="54"/>
      <c r="Q150" s="145"/>
      <c r="R150" s="54"/>
      <c r="S150" s="54"/>
      <c r="T150" s="54"/>
      <c r="U150" s="54"/>
      <c r="V150" s="54"/>
      <c r="W150" s="54"/>
      <c r="X150" s="54"/>
      <c r="Y150" s="54"/>
      <c r="Z150" s="54"/>
      <c r="AA150" s="54"/>
      <c r="AB150" s="54"/>
      <c r="AC150" s="137"/>
      <c r="AD150" s="138"/>
    </row>
    <row r="151" spans="1:30">
      <c r="A151" s="51">
        <f t="shared" si="67"/>
        <v>148</v>
      </c>
      <c r="B151" s="55"/>
      <c r="C151" s="148"/>
      <c r="D151" s="52"/>
      <c r="E151" s="52"/>
      <c r="F151" s="52"/>
      <c r="G151" s="52"/>
      <c r="H151" s="52"/>
      <c r="I151" s="52"/>
      <c r="J151" s="52"/>
      <c r="K151" s="52"/>
      <c r="L151" s="52"/>
      <c r="M151" s="52"/>
      <c r="N151" s="52"/>
      <c r="O151" s="59"/>
      <c r="P151" s="54"/>
      <c r="Q151" s="145"/>
      <c r="R151" s="54"/>
      <c r="S151" s="54"/>
      <c r="T151" s="54"/>
      <c r="U151" s="54"/>
      <c r="V151" s="54"/>
      <c r="W151" s="54"/>
      <c r="X151" s="54"/>
      <c r="Y151" s="54"/>
      <c r="Z151" s="54"/>
      <c r="AA151" s="54"/>
      <c r="AB151" s="54"/>
      <c r="AC151" s="137"/>
      <c r="AD151" s="138"/>
    </row>
    <row r="152" spans="1:30">
      <c r="A152" s="51">
        <f t="shared" si="67"/>
        <v>149</v>
      </c>
      <c r="B152" s="55"/>
      <c r="C152" s="148"/>
      <c r="D152" s="52"/>
      <c r="E152" s="52"/>
      <c r="F152" s="52"/>
      <c r="G152" s="52"/>
      <c r="H152" s="52"/>
      <c r="I152" s="52"/>
      <c r="J152" s="52"/>
      <c r="K152" s="52"/>
      <c r="L152" s="52"/>
      <c r="M152" s="52"/>
      <c r="N152" s="52"/>
      <c r="O152" s="59"/>
      <c r="P152" s="54"/>
      <c r="Q152" s="145"/>
      <c r="R152" s="54"/>
      <c r="S152" s="54"/>
      <c r="T152" s="54"/>
      <c r="U152" s="54"/>
      <c r="V152" s="54"/>
      <c r="W152" s="54"/>
      <c r="X152" s="54"/>
      <c r="Y152" s="54"/>
      <c r="Z152" s="54"/>
      <c r="AA152" s="54"/>
      <c r="AB152" s="54"/>
      <c r="AC152" s="137"/>
      <c r="AD152" s="138"/>
    </row>
    <row r="153" spans="1:30">
      <c r="A153" s="51">
        <f t="shared" si="67"/>
        <v>150</v>
      </c>
      <c r="B153" s="55"/>
      <c r="C153" s="148"/>
      <c r="D153" s="52"/>
      <c r="E153" s="52"/>
      <c r="F153" s="52"/>
      <c r="G153" s="52"/>
      <c r="H153" s="52"/>
      <c r="I153" s="52"/>
      <c r="J153" s="52"/>
      <c r="K153" s="52"/>
      <c r="L153" s="52"/>
      <c r="M153" s="52"/>
      <c r="N153" s="52"/>
      <c r="O153" s="59"/>
      <c r="P153" s="54"/>
      <c r="Q153" s="145"/>
      <c r="R153" s="54"/>
      <c r="S153" s="54"/>
      <c r="T153" s="54"/>
      <c r="U153" s="54"/>
      <c r="V153" s="54"/>
      <c r="W153" s="54"/>
      <c r="X153" s="54"/>
      <c r="Y153" s="54"/>
      <c r="Z153" s="54"/>
      <c r="AA153" s="54"/>
      <c r="AB153" s="54"/>
      <c r="AC153" s="137"/>
      <c r="AD153" s="138"/>
    </row>
    <row r="154" spans="1:30">
      <c r="A154" s="51">
        <f t="shared" si="67"/>
        <v>151</v>
      </c>
      <c r="B154" s="55"/>
      <c r="C154" s="148"/>
      <c r="D154" s="52"/>
      <c r="E154" s="52"/>
      <c r="F154" s="52"/>
      <c r="G154" s="52"/>
      <c r="H154" s="52"/>
      <c r="I154" s="52"/>
      <c r="J154" s="52"/>
      <c r="K154" s="52"/>
      <c r="L154" s="52"/>
      <c r="M154" s="52"/>
      <c r="N154" s="52"/>
      <c r="O154" s="59"/>
      <c r="P154" s="54"/>
      <c r="Q154" s="145"/>
      <c r="R154" s="54"/>
      <c r="S154" s="54"/>
      <c r="T154" s="54"/>
      <c r="U154" s="54"/>
      <c r="V154" s="54"/>
      <c r="W154" s="54"/>
      <c r="X154" s="54"/>
      <c r="Y154" s="54"/>
      <c r="Z154" s="54"/>
      <c r="AA154" s="54"/>
      <c r="AB154" s="54"/>
      <c r="AC154" s="137"/>
      <c r="AD154" s="138"/>
    </row>
    <row r="155" spans="1:30">
      <c r="A155" s="51">
        <f t="shared" si="67"/>
        <v>152</v>
      </c>
      <c r="B155" s="55"/>
      <c r="C155" s="148"/>
      <c r="D155" s="52"/>
      <c r="E155" s="52"/>
      <c r="F155" s="52"/>
      <c r="G155" s="52"/>
      <c r="H155" s="52"/>
      <c r="I155" s="52"/>
      <c r="J155" s="52"/>
      <c r="K155" s="52"/>
      <c r="L155" s="52"/>
      <c r="M155" s="52"/>
      <c r="N155" s="52"/>
      <c r="O155" s="59"/>
      <c r="P155" s="54"/>
      <c r="Q155" s="145"/>
      <c r="R155" s="54"/>
      <c r="S155" s="54"/>
      <c r="T155" s="54"/>
      <c r="U155" s="54"/>
      <c r="V155" s="54"/>
      <c r="W155" s="54"/>
      <c r="X155" s="54"/>
      <c r="Y155" s="54"/>
      <c r="Z155" s="54"/>
      <c r="AA155" s="54"/>
      <c r="AB155" s="54"/>
      <c r="AC155" s="137"/>
      <c r="AD155" s="138"/>
    </row>
    <row r="156" spans="1:30">
      <c r="A156" s="51">
        <f t="shared" si="67"/>
        <v>153</v>
      </c>
      <c r="B156" s="55"/>
      <c r="C156" s="148"/>
      <c r="D156" s="52"/>
      <c r="E156" s="52"/>
      <c r="F156" s="52"/>
      <c r="G156" s="52"/>
      <c r="H156" s="52"/>
      <c r="I156" s="52"/>
      <c r="J156" s="52"/>
      <c r="K156" s="52"/>
      <c r="L156" s="52"/>
      <c r="M156" s="52"/>
      <c r="N156" s="52"/>
      <c r="O156" s="59"/>
      <c r="P156" s="54"/>
      <c r="Q156" s="145"/>
      <c r="R156" s="54"/>
      <c r="S156" s="54"/>
      <c r="T156" s="54"/>
      <c r="U156" s="54"/>
      <c r="V156" s="54"/>
      <c r="W156" s="54"/>
      <c r="X156" s="54"/>
      <c r="Y156" s="54"/>
      <c r="Z156" s="54"/>
      <c r="AA156" s="54"/>
      <c r="AB156" s="54"/>
      <c r="AC156" s="137"/>
      <c r="AD156" s="138"/>
    </row>
    <row r="157" spans="1:30">
      <c r="A157" s="51">
        <f t="shared" si="67"/>
        <v>154</v>
      </c>
      <c r="B157" s="55"/>
      <c r="C157" s="148"/>
      <c r="D157" s="52"/>
      <c r="E157" s="52"/>
      <c r="F157" s="52"/>
      <c r="G157" s="52"/>
      <c r="H157" s="52"/>
      <c r="I157" s="52"/>
      <c r="J157" s="52"/>
      <c r="K157" s="52"/>
      <c r="L157" s="52"/>
      <c r="M157" s="52"/>
      <c r="N157" s="52"/>
      <c r="O157" s="59"/>
      <c r="P157" s="54"/>
      <c r="Q157" s="145"/>
      <c r="R157" s="54"/>
      <c r="S157" s="54"/>
      <c r="T157" s="54"/>
      <c r="U157" s="54"/>
      <c r="V157" s="54"/>
      <c r="W157" s="54"/>
      <c r="X157" s="54"/>
      <c r="Y157" s="54"/>
      <c r="Z157" s="54"/>
      <c r="AA157" s="54"/>
      <c r="AB157" s="54"/>
      <c r="AC157" s="137"/>
      <c r="AD157" s="138"/>
    </row>
    <row r="158" spans="1:30">
      <c r="A158" s="51">
        <f t="shared" si="67"/>
        <v>155</v>
      </c>
      <c r="B158" s="55"/>
      <c r="C158" s="148"/>
      <c r="D158" s="52"/>
      <c r="E158" s="52"/>
      <c r="F158" s="52"/>
      <c r="G158" s="52"/>
      <c r="H158" s="52"/>
      <c r="I158" s="52"/>
      <c r="J158" s="52"/>
      <c r="K158" s="52"/>
      <c r="L158" s="52"/>
      <c r="M158" s="52"/>
      <c r="N158" s="52"/>
      <c r="O158" s="59"/>
      <c r="P158" s="54"/>
      <c r="Q158" s="145"/>
      <c r="R158" s="54"/>
      <c r="S158" s="54"/>
      <c r="T158" s="54"/>
      <c r="U158" s="54"/>
      <c r="V158" s="54"/>
      <c r="W158" s="54"/>
      <c r="X158" s="54"/>
      <c r="Y158" s="54"/>
      <c r="Z158" s="54"/>
      <c r="AA158" s="54"/>
      <c r="AB158" s="54"/>
      <c r="AC158" s="137"/>
      <c r="AD158" s="138"/>
    </row>
    <row r="159" spans="1:30">
      <c r="A159" s="51">
        <f t="shared" si="67"/>
        <v>156</v>
      </c>
      <c r="B159" s="55"/>
      <c r="C159" s="148"/>
      <c r="D159" s="52"/>
      <c r="E159" s="52"/>
      <c r="F159" s="52"/>
      <c r="G159" s="52"/>
      <c r="H159" s="52"/>
      <c r="I159" s="52"/>
      <c r="J159" s="52"/>
      <c r="K159" s="52"/>
      <c r="L159" s="52"/>
      <c r="M159" s="52"/>
      <c r="N159" s="52"/>
      <c r="O159" s="59"/>
      <c r="P159" s="54"/>
      <c r="Q159" s="145"/>
      <c r="R159" s="54"/>
      <c r="S159" s="54"/>
      <c r="T159" s="54"/>
      <c r="U159" s="54"/>
      <c r="V159" s="54"/>
      <c r="W159" s="54"/>
      <c r="X159" s="54"/>
      <c r="Y159" s="54"/>
      <c r="Z159" s="54"/>
      <c r="AA159" s="54"/>
      <c r="AB159" s="54"/>
      <c r="AC159" s="137"/>
      <c r="AD159" s="138"/>
    </row>
    <row r="160" spans="1:30">
      <c r="A160" s="51">
        <f t="shared" si="67"/>
        <v>157</v>
      </c>
      <c r="B160" s="55"/>
      <c r="C160" s="148"/>
      <c r="D160" s="52"/>
      <c r="E160" s="52"/>
      <c r="F160" s="52"/>
      <c r="G160" s="52"/>
      <c r="H160" s="52"/>
      <c r="I160" s="52"/>
      <c r="J160" s="52"/>
      <c r="K160" s="52"/>
      <c r="L160" s="52"/>
      <c r="M160" s="52"/>
      <c r="N160" s="52"/>
      <c r="O160" s="59"/>
      <c r="P160" s="54"/>
      <c r="Q160" s="145"/>
      <c r="R160" s="54"/>
      <c r="S160" s="54"/>
      <c r="T160" s="54"/>
      <c r="U160" s="54"/>
      <c r="V160" s="54"/>
      <c r="W160" s="54"/>
      <c r="X160" s="54"/>
      <c r="Y160" s="54"/>
      <c r="Z160" s="54"/>
      <c r="AA160" s="54"/>
      <c r="AB160" s="54"/>
      <c r="AC160" s="137"/>
      <c r="AD160" s="138"/>
    </row>
    <row r="161" spans="1:30">
      <c r="A161" s="51">
        <f t="shared" si="67"/>
        <v>158</v>
      </c>
      <c r="B161" s="55"/>
      <c r="C161" s="148"/>
      <c r="D161" s="52"/>
      <c r="E161" s="52"/>
      <c r="F161" s="52"/>
      <c r="G161" s="52"/>
      <c r="H161" s="52"/>
      <c r="I161" s="52"/>
      <c r="J161" s="52"/>
      <c r="K161" s="52"/>
      <c r="L161" s="52"/>
      <c r="M161" s="52"/>
      <c r="N161" s="52"/>
      <c r="O161" s="59"/>
      <c r="P161" s="54"/>
      <c r="Q161" s="145"/>
      <c r="R161" s="54"/>
      <c r="S161" s="54"/>
      <c r="T161" s="54"/>
      <c r="U161" s="54"/>
      <c r="V161" s="54"/>
      <c r="W161" s="54"/>
      <c r="X161" s="54"/>
      <c r="Y161" s="54"/>
      <c r="Z161" s="54"/>
      <c r="AA161" s="54"/>
      <c r="AB161" s="54"/>
      <c r="AC161" s="137"/>
      <c r="AD161" s="138"/>
    </row>
    <row r="162" spans="1:30">
      <c r="A162" s="51">
        <f t="shared" si="67"/>
        <v>159</v>
      </c>
      <c r="B162" s="55"/>
      <c r="C162" s="148"/>
      <c r="D162" s="52"/>
      <c r="E162" s="52"/>
      <c r="F162" s="52"/>
      <c r="G162" s="52"/>
      <c r="H162" s="52"/>
      <c r="I162" s="52"/>
      <c r="J162" s="52"/>
      <c r="K162" s="52"/>
      <c r="L162" s="52"/>
      <c r="M162" s="52"/>
      <c r="N162" s="52"/>
      <c r="O162" s="59"/>
      <c r="P162" s="54"/>
      <c r="Q162" s="145"/>
      <c r="R162" s="54"/>
      <c r="S162" s="54"/>
      <c r="T162" s="54"/>
      <c r="U162" s="54"/>
      <c r="V162" s="54"/>
      <c r="W162" s="54"/>
      <c r="X162" s="54"/>
      <c r="Y162" s="54"/>
      <c r="Z162" s="54"/>
      <c r="AA162" s="54"/>
      <c r="AB162" s="54"/>
      <c r="AC162" s="137"/>
      <c r="AD162" s="138"/>
    </row>
    <row r="163" spans="1:30">
      <c r="A163" s="51">
        <f t="shared" si="67"/>
        <v>160</v>
      </c>
      <c r="B163" s="55"/>
      <c r="C163" s="148"/>
      <c r="D163" s="52"/>
      <c r="E163" s="52"/>
      <c r="F163" s="52"/>
      <c r="G163" s="52"/>
      <c r="H163" s="52"/>
      <c r="I163" s="52"/>
      <c r="J163" s="52"/>
      <c r="K163" s="52"/>
      <c r="L163" s="52"/>
      <c r="M163" s="52"/>
      <c r="N163" s="52"/>
      <c r="O163" s="59"/>
      <c r="P163" s="54"/>
      <c r="Q163" s="145"/>
      <c r="R163" s="54"/>
      <c r="S163" s="54"/>
      <c r="T163" s="54"/>
      <c r="U163" s="54"/>
      <c r="V163" s="54"/>
      <c r="W163" s="54"/>
      <c r="X163" s="54"/>
      <c r="Y163" s="54"/>
      <c r="Z163" s="54"/>
      <c r="AA163" s="54"/>
      <c r="AB163" s="54"/>
      <c r="AC163" s="137"/>
      <c r="AD163" s="138"/>
    </row>
    <row r="164" spans="1:30">
      <c r="A164" s="51">
        <f t="shared" si="67"/>
        <v>161</v>
      </c>
      <c r="B164" s="55"/>
      <c r="C164" s="148"/>
      <c r="D164" s="52"/>
      <c r="E164" s="52"/>
      <c r="F164" s="52"/>
      <c r="G164" s="52"/>
      <c r="H164" s="52"/>
      <c r="I164" s="52"/>
      <c r="J164" s="52"/>
      <c r="K164" s="52"/>
      <c r="L164" s="52"/>
      <c r="M164" s="52"/>
      <c r="N164" s="52"/>
      <c r="O164" s="59"/>
      <c r="P164" s="54"/>
      <c r="Q164" s="145"/>
      <c r="R164" s="54"/>
      <c r="S164" s="54"/>
      <c r="T164" s="54"/>
      <c r="U164" s="54"/>
      <c r="V164" s="54"/>
      <c r="W164" s="54"/>
      <c r="X164" s="54"/>
      <c r="Y164" s="54"/>
      <c r="Z164" s="54"/>
      <c r="AA164" s="54"/>
      <c r="AB164" s="54"/>
      <c r="AC164" s="137"/>
      <c r="AD164" s="138"/>
    </row>
    <row r="165" spans="1:30">
      <c r="A165" s="51">
        <f t="shared" si="67"/>
        <v>162</v>
      </c>
      <c r="B165" s="55"/>
      <c r="C165" s="148"/>
      <c r="D165" s="52"/>
      <c r="E165" s="52"/>
      <c r="F165" s="52"/>
      <c r="G165" s="52"/>
      <c r="H165" s="52"/>
      <c r="I165" s="52"/>
      <c r="J165" s="52"/>
      <c r="K165" s="52"/>
      <c r="L165" s="52"/>
      <c r="M165" s="52"/>
      <c r="N165" s="52"/>
      <c r="O165" s="59"/>
      <c r="P165" s="54"/>
      <c r="Q165" s="145"/>
      <c r="R165" s="54"/>
      <c r="S165" s="54"/>
      <c r="T165" s="54"/>
      <c r="U165" s="54"/>
      <c r="V165" s="54"/>
      <c r="W165" s="54"/>
      <c r="X165" s="54"/>
      <c r="Y165" s="54"/>
      <c r="Z165" s="54"/>
      <c r="AA165" s="54"/>
      <c r="AB165" s="54"/>
      <c r="AC165" s="137"/>
      <c r="AD165" s="138"/>
    </row>
    <row r="166" spans="1:30">
      <c r="A166" s="51">
        <f t="shared" si="67"/>
        <v>163</v>
      </c>
      <c r="B166" s="55"/>
      <c r="C166" s="148"/>
      <c r="D166" s="52"/>
      <c r="E166" s="52"/>
      <c r="F166" s="52"/>
      <c r="G166" s="52"/>
      <c r="H166" s="52"/>
      <c r="I166" s="52"/>
      <c r="J166" s="52"/>
      <c r="K166" s="52"/>
      <c r="L166" s="52"/>
      <c r="M166" s="52"/>
      <c r="N166" s="52"/>
      <c r="O166" s="59"/>
      <c r="P166" s="54"/>
      <c r="Q166" s="145"/>
      <c r="R166" s="54"/>
      <c r="S166" s="54"/>
      <c r="T166" s="54"/>
      <c r="U166" s="54"/>
      <c r="V166" s="54"/>
      <c r="W166" s="54"/>
      <c r="X166" s="54"/>
      <c r="Y166" s="54"/>
      <c r="Z166" s="54"/>
      <c r="AA166" s="54"/>
      <c r="AB166" s="54"/>
      <c r="AC166" s="137"/>
      <c r="AD166" s="138"/>
    </row>
    <row r="167" spans="1:30">
      <c r="A167" s="51">
        <f t="shared" si="67"/>
        <v>164</v>
      </c>
      <c r="B167" s="55"/>
      <c r="C167" s="148"/>
      <c r="D167" s="52"/>
      <c r="E167" s="52"/>
      <c r="F167" s="52"/>
      <c r="G167" s="52"/>
      <c r="H167" s="52"/>
      <c r="I167" s="52"/>
      <c r="J167" s="52"/>
      <c r="K167" s="52"/>
      <c r="L167" s="52"/>
      <c r="M167" s="52"/>
      <c r="N167" s="52"/>
      <c r="O167" s="59"/>
      <c r="P167" s="54"/>
      <c r="Q167" s="145"/>
      <c r="R167" s="54"/>
      <c r="S167" s="54"/>
      <c r="T167" s="54"/>
      <c r="U167" s="54"/>
      <c r="V167" s="54"/>
      <c r="W167" s="54"/>
      <c r="X167" s="54"/>
      <c r="Y167" s="54"/>
      <c r="Z167" s="54"/>
      <c r="AA167" s="54"/>
      <c r="AB167" s="54"/>
      <c r="AC167" s="137"/>
      <c r="AD167" s="138"/>
    </row>
    <row r="168" spans="1:30">
      <c r="A168" s="51">
        <f t="shared" si="67"/>
        <v>165</v>
      </c>
      <c r="B168" s="55"/>
      <c r="C168" s="148"/>
      <c r="D168" s="52"/>
      <c r="E168" s="52"/>
      <c r="F168" s="52"/>
      <c r="G168" s="52"/>
      <c r="H168" s="52"/>
      <c r="I168" s="52"/>
      <c r="J168" s="52"/>
      <c r="K168" s="52"/>
      <c r="L168" s="52"/>
      <c r="M168" s="52"/>
      <c r="N168" s="52"/>
      <c r="O168" s="59"/>
      <c r="P168" s="54"/>
      <c r="Q168" s="145"/>
      <c r="R168" s="54"/>
      <c r="S168" s="54"/>
      <c r="T168" s="54"/>
      <c r="U168" s="54"/>
      <c r="V168" s="54"/>
      <c r="W168" s="54"/>
      <c r="X168" s="54"/>
      <c r="Y168" s="54"/>
      <c r="Z168" s="54"/>
      <c r="AA168" s="54"/>
      <c r="AB168" s="54"/>
      <c r="AC168" s="137"/>
      <c r="AD168" s="138"/>
    </row>
    <row r="169" spans="1:30">
      <c r="A169" s="51">
        <f t="shared" si="67"/>
        <v>166</v>
      </c>
      <c r="B169" s="55"/>
      <c r="C169" s="148"/>
      <c r="D169" s="52"/>
      <c r="E169" s="52"/>
      <c r="F169" s="52"/>
      <c r="G169" s="52"/>
      <c r="H169" s="52"/>
      <c r="I169" s="52"/>
      <c r="J169" s="52"/>
      <c r="K169" s="52"/>
      <c r="L169" s="52"/>
      <c r="M169" s="52"/>
      <c r="N169" s="52"/>
      <c r="O169" s="59"/>
      <c r="P169" s="54"/>
      <c r="Q169" s="145"/>
      <c r="R169" s="54"/>
      <c r="S169" s="54"/>
      <c r="T169" s="54"/>
      <c r="U169" s="54"/>
      <c r="V169" s="54"/>
      <c r="W169" s="54"/>
      <c r="X169" s="54"/>
      <c r="Y169" s="54"/>
      <c r="Z169" s="54"/>
      <c r="AA169" s="54"/>
      <c r="AB169" s="54"/>
      <c r="AC169" s="137"/>
      <c r="AD169" s="138"/>
    </row>
    <row r="170" spans="1:30">
      <c r="A170" s="51">
        <f t="shared" si="67"/>
        <v>167</v>
      </c>
      <c r="B170" s="55"/>
      <c r="C170" s="148"/>
      <c r="D170" s="52"/>
      <c r="E170" s="52"/>
      <c r="F170" s="52"/>
      <c r="G170" s="52"/>
      <c r="H170" s="52"/>
      <c r="I170" s="52"/>
      <c r="J170" s="52"/>
      <c r="K170" s="52"/>
      <c r="L170" s="52"/>
      <c r="M170" s="52"/>
      <c r="N170" s="52"/>
      <c r="O170" s="59"/>
      <c r="P170" s="54"/>
      <c r="Q170" s="145"/>
      <c r="R170" s="54"/>
      <c r="S170" s="54"/>
      <c r="T170" s="54"/>
      <c r="U170" s="54"/>
      <c r="V170" s="54"/>
      <c r="W170" s="54"/>
      <c r="X170" s="54"/>
      <c r="Y170" s="54"/>
      <c r="Z170" s="54"/>
      <c r="AA170" s="54"/>
      <c r="AB170" s="54"/>
      <c r="AC170" s="137"/>
      <c r="AD170" s="138"/>
    </row>
    <row r="171" spans="1:30">
      <c r="A171" s="51">
        <f t="shared" si="67"/>
        <v>168</v>
      </c>
      <c r="B171" s="55"/>
      <c r="C171" s="148"/>
      <c r="D171" s="52"/>
      <c r="E171" s="52"/>
      <c r="F171" s="52"/>
      <c r="G171" s="52"/>
      <c r="H171" s="52"/>
      <c r="I171" s="52"/>
      <c r="J171" s="52"/>
      <c r="K171" s="52"/>
      <c r="L171" s="52"/>
      <c r="M171" s="52"/>
      <c r="N171" s="52"/>
      <c r="O171" s="59"/>
      <c r="P171" s="54"/>
      <c r="Q171" s="145"/>
      <c r="R171" s="54"/>
      <c r="S171" s="54"/>
      <c r="T171" s="54"/>
      <c r="U171" s="54"/>
      <c r="V171" s="54"/>
      <c r="W171" s="54"/>
      <c r="X171" s="54"/>
      <c r="Y171" s="54"/>
      <c r="Z171" s="54"/>
      <c r="AA171" s="54"/>
      <c r="AB171" s="54"/>
      <c r="AC171" s="137"/>
      <c r="AD171" s="138"/>
    </row>
    <row r="172" spans="1:30">
      <c r="A172" s="51">
        <f t="shared" si="67"/>
        <v>169</v>
      </c>
      <c r="B172" s="55"/>
      <c r="C172" s="148"/>
      <c r="D172" s="52"/>
      <c r="E172" s="52"/>
      <c r="F172" s="52"/>
      <c r="G172" s="52"/>
      <c r="H172" s="52"/>
      <c r="I172" s="52"/>
      <c r="J172" s="52"/>
      <c r="K172" s="52"/>
      <c r="L172" s="52"/>
      <c r="M172" s="52"/>
      <c r="N172" s="52"/>
      <c r="O172" s="59"/>
      <c r="P172" s="54"/>
      <c r="Q172" s="145"/>
      <c r="R172" s="54"/>
      <c r="S172" s="54"/>
      <c r="T172" s="54"/>
      <c r="U172" s="54"/>
      <c r="V172" s="54"/>
      <c r="W172" s="54"/>
      <c r="X172" s="54"/>
      <c r="Y172" s="54"/>
      <c r="Z172" s="54"/>
      <c r="AA172" s="54"/>
      <c r="AB172" s="54"/>
      <c r="AC172" s="137"/>
      <c r="AD172" s="138"/>
    </row>
    <row r="173" spans="1:30">
      <c r="A173" s="51">
        <f t="shared" si="67"/>
        <v>170</v>
      </c>
      <c r="B173" s="55"/>
      <c r="C173" s="148"/>
      <c r="D173" s="52"/>
      <c r="E173" s="52"/>
      <c r="F173" s="52"/>
      <c r="G173" s="52"/>
      <c r="H173" s="52"/>
      <c r="I173" s="52"/>
      <c r="J173" s="52"/>
      <c r="K173" s="52"/>
      <c r="L173" s="52"/>
      <c r="M173" s="52"/>
      <c r="N173" s="52"/>
      <c r="O173" s="59"/>
      <c r="P173" s="54"/>
      <c r="Q173" s="145"/>
      <c r="R173" s="54"/>
      <c r="S173" s="54"/>
      <c r="T173" s="54"/>
      <c r="U173" s="54"/>
      <c r="V173" s="54"/>
      <c r="W173" s="54"/>
      <c r="X173" s="54"/>
      <c r="Y173" s="54"/>
      <c r="Z173" s="54"/>
      <c r="AA173" s="54"/>
      <c r="AB173" s="54"/>
      <c r="AC173" s="137"/>
      <c r="AD173" s="138"/>
    </row>
    <row r="174" spans="1:30">
      <c r="A174" s="51">
        <f t="shared" si="67"/>
        <v>171</v>
      </c>
      <c r="B174" s="55"/>
      <c r="C174" s="148"/>
      <c r="D174" s="52"/>
      <c r="E174" s="52"/>
      <c r="F174" s="52"/>
      <c r="G174" s="52"/>
      <c r="H174" s="52"/>
      <c r="I174" s="52"/>
      <c r="J174" s="52"/>
      <c r="K174" s="52"/>
      <c r="L174" s="52"/>
      <c r="M174" s="52"/>
      <c r="N174" s="52"/>
      <c r="O174" s="59"/>
      <c r="P174" s="54"/>
      <c r="Q174" s="145"/>
      <c r="R174" s="54"/>
      <c r="S174" s="54"/>
      <c r="T174" s="54"/>
      <c r="U174" s="54"/>
      <c r="V174" s="54"/>
      <c r="W174" s="54"/>
      <c r="X174" s="54"/>
      <c r="Y174" s="54"/>
      <c r="Z174" s="54"/>
      <c r="AA174" s="54"/>
      <c r="AB174" s="54"/>
      <c r="AC174" s="137"/>
      <c r="AD174" s="138"/>
    </row>
    <row r="175" spans="1:30">
      <c r="A175" s="51">
        <f t="shared" si="67"/>
        <v>172</v>
      </c>
      <c r="B175" s="55"/>
      <c r="C175" s="148"/>
      <c r="D175" s="52"/>
      <c r="E175" s="52"/>
      <c r="F175" s="52"/>
      <c r="G175" s="52"/>
      <c r="H175" s="52"/>
      <c r="I175" s="52"/>
      <c r="J175" s="52"/>
      <c r="K175" s="52"/>
      <c r="L175" s="52"/>
      <c r="M175" s="52"/>
      <c r="N175" s="52"/>
      <c r="O175" s="59"/>
      <c r="P175" s="54"/>
      <c r="Q175" s="145"/>
      <c r="R175" s="54"/>
      <c r="S175" s="54"/>
      <c r="T175" s="54"/>
      <c r="U175" s="54"/>
      <c r="V175" s="54"/>
      <c r="W175" s="54"/>
      <c r="X175" s="54"/>
      <c r="Y175" s="54"/>
      <c r="Z175" s="54"/>
      <c r="AA175" s="54"/>
      <c r="AB175" s="54"/>
      <c r="AC175" s="137"/>
      <c r="AD175" s="138"/>
    </row>
    <row r="176" spans="1:30">
      <c r="A176" s="51">
        <f t="shared" si="67"/>
        <v>173</v>
      </c>
      <c r="B176" s="55"/>
      <c r="C176" s="148"/>
      <c r="D176" s="52"/>
      <c r="E176" s="52"/>
      <c r="F176" s="52"/>
      <c r="G176" s="52"/>
      <c r="H176" s="52"/>
      <c r="I176" s="52"/>
      <c r="J176" s="52"/>
      <c r="K176" s="52"/>
      <c r="L176" s="52"/>
      <c r="M176" s="52"/>
      <c r="N176" s="52"/>
      <c r="O176" s="59"/>
      <c r="P176" s="54"/>
      <c r="Q176" s="145"/>
      <c r="R176" s="54"/>
      <c r="S176" s="54"/>
      <c r="T176" s="54"/>
      <c r="U176" s="54"/>
      <c r="V176" s="54"/>
      <c r="W176" s="54"/>
      <c r="X176" s="54"/>
      <c r="Y176" s="54"/>
      <c r="Z176" s="54"/>
      <c r="AA176" s="54"/>
      <c r="AB176" s="54"/>
      <c r="AC176" s="137"/>
      <c r="AD176" s="138"/>
    </row>
    <row r="177" spans="1:30">
      <c r="A177" s="51">
        <f t="shared" si="67"/>
        <v>174</v>
      </c>
      <c r="B177" s="55"/>
      <c r="C177" s="148"/>
      <c r="D177" s="52"/>
      <c r="E177" s="52"/>
      <c r="F177" s="52"/>
      <c r="G177" s="52"/>
      <c r="H177" s="52"/>
      <c r="I177" s="52"/>
      <c r="J177" s="52"/>
      <c r="K177" s="52"/>
      <c r="L177" s="52"/>
      <c r="M177" s="52"/>
      <c r="N177" s="52"/>
      <c r="O177" s="59"/>
      <c r="P177" s="54"/>
      <c r="Q177" s="145"/>
      <c r="R177" s="54"/>
      <c r="S177" s="54"/>
      <c r="T177" s="54"/>
      <c r="U177" s="54"/>
      <c r="V177" s="54"/>
      <c r="W177" s="54"/>
      <c r="X177" s="54"/>
      <c r="Y177" s="54"/>
      <c r="Z177" s="54"/>
      <c r="AA177" s="54"/>
      <c r="AB177" s="54"/>
      <c r="AC177" s="137"/>
      <c r="AD177" s="138"/>
    </row>
    <row r="178" spans="1:30">
      <c r="A178" s="51">
        <f t="shared" si="67"/>
        <v>175</v>
      </c>
      <c r="B178" s="55"/>
      <c r="C178" s="148"/>
      <c r="D178" s="52"/>
      <c r="E178" s="52"/>
      <c r="F178" s="52"/>
      <c r="G178" s="52"/>
      <c r="H178" s="52"/>
      <c r="I178" s="52"/>
      <c r="J178" s="52"/>
      <c r="K178" s="52"/>
      <c r="L178" s="52"/>
      <c r="M178" s="52"/>
      <c r="N178" s="52"/>
      <c r="O178" s="59"/>
      <c r="P178" s="54"/>
      <c r="Q178" s="145"/>
      <c r="R178" s="54"/>
      <c r="S178" s="54"/>
      <c r="T178" s="54"/>
      <c r="U178" s="54"/>
      <c r="V178" s="54"/>
      <c r="W178" s="54"/>
      <c r="X178" s="54"/>
      <c r="Y178" s="54"/>
      <c r="Z178" s="54"/>
      <c r="AA178" s="54"/>
      <c r="AB178" s="54"/>
      <c r="AC178" s="137"/>
      <c r="AD178" s="138"/>
    </row>
    <row r="179" spans="1:30">
      <c r="A179" s="51">
        <f t="shared" si="67"/>
        <v>176</v>
      </c>
      <c r="B179" s="55"/>
      <c r="C179" s="148"/>
      <c r="D179" s="52"/>
      <c r="E179" s="52"/>
      <c r="F179" s="52"/>
      <c r="G179" s="52"/>
      <c r="H179" s="52"/>
      <c r="I179" s="52"/>
      <c r="J179" s="52"/>
      <c r="K179" s="52"/>
      <c r="L179" s="52"/>
      <c r="M179" s="52"/>
      <c r="N179" s="52"/>
      <c r="O179" s="59"/>
      <c r="P179" s="54"/>
      <c r="Q179" s="145"/>
      <c r="R179" s="54"/>
      <c r="S179" s="54"/>
      <c r="T179" s="54"/>
      <c r="U179" s="54"/>
      <c r="V179" s="54"/>
      <c r="W179" s="54"/>
      <c r="X179" s="54"/>
      <c r="Y179" s="54"/>
      <c r="Z179" s="54"/>
      <c r="AA179" s="54"/>
      <c r="AB179" s="54"/>
      <c r="AC179" s="137"/>
      <c r="AD179" s="138"/>
    </row>
    <row r="180" spans="1:30">
      <c r="A180" s="51">
        <f t="shared" si="67"/>
        <v>177</v>
      </c>
      <c r="B180" s="55"/>
      <c r="C180" s="148"/>
      <c r="D180" s="52"/>
      <c r="E180" s="52"/>
      <c r="F180" s="52"/>
      <c r="G180" s="52"/>
      <c r="H180" s="52"/>
      <c r="I180" s="52"/>
      <c r="J180" s="52"/>
      <c r="K180" s="52"/>
      <c r="L180" s="52"/>
      <c r="M180" s="52"/>
      <c r="N180" s="52"/>
      <c r="O180" s="59"/>
      <c r="P180" s="54"/>
      <c r="Q180" s="145"/>
      <c r="R180" s="54"/>
      <c r="S180" s="54"/>
      <c r="T180" s="54"/>
      <c r="U180" s="54"/>
      <c r="V180" s="54"/>
      <c r="W180" s="54"/>
      <c r="X180" s="54"/>
      <c r="Y180" s="54"/>
      <c r="Z180" s="54"/>
      <c r="AA180" s="54"/>
      <c r="AB180" s="54"/>
      <c r="AC180" s="137"/>
      <c r="AD180" s="138"/>
    </row>
    <row r="181" spans="1:30">
      <c r="A181" s="51">
        <f t="shared" si="67"/>
        <v>178</v>
      </c>
      <c r="B181" s="55"/>
      <c r="C181" s="148"/>
      <c r="D181" s="52"/>
      <c r="E181" s="52"/>
      <c r="F181" s="52"/>
      <c r="G181" s="52"/>
      <c r="H181" s="52"/>
      <c r="I181" s="52"/>
      <c r="J181" s="52"/>
      <c r="K181" s="52"/>
      <c r="L181" s="52"/>
      <c r="M181" s="52"/>
      <c r="N181" s="52"/>
      <c r="O181" s="59"/>
      <c r="P181" s="54"/>
      <c r="Q181" s="145"/>
      <c r="R181" s="54"/>
      <c r="S181" s="54"/>
      <c r="T181" s="54"/>
      <c r="U181" s="54"/>
      <c r="V181" s="54"/>
      <c r="W181" s="54"/>
      <c r="X181" s="54"/>
      <c r="Y181" s="54"/>
      <c r="Z181" s="54"/>
      <c r="AA181" s="54"/>
      <c r="AB181" s="54"/>
      <c r="AC181" s="137"/>
      <c r="AD181" s="138"/>
    </row>
    <row r="182" spans="1:30">
      <c r="A182" s="51">
        <f t="shared" si="67"/>
        <v>179</v>
      </c>
      <c r="B182" s="55"/>
      <c r="C182" s="148"/>
      <c r="D182" s="52"/>
      <c r="E182" s="52"/>
      <c r="F182" s="52"/>
      <c r="G182" s="52"/>
      <c r="H182" s="52"/>
      <c r="I182" s="52"/>
      <c r="J182" s="52"/>
      <c r="K182" s="52"/>
      <c r="L182" s="52"/>
      <c r="M182" s="52"/>
      <c r="N182" s="52"/>
      <c r="O182" s="59"/>
      <c r="P182" s="54"/>
      <c r="Q182" s="145"/>
      <c r="R182" s="54"/>
      <c r="S182" s="54"/>
      <c r="T182" s="54"/>
      <c r="U182" s="54"/>
      <c r="V182" s="54"/>
      <c r="W182" s="54"/>
      <c r="X182" s="54"/>
      <c r="Y182" s="54"/>
      <c r="Z182" s="54"/>
      <c r="AA182" s="54"/>
      <c r="AB182" s="54"/>
      <c r="AC182" s="137"/>
      <c r="AD182" s="138"/>
    </row>
    <row r="183" spans="1:30">
      <c r="A183" s="51">
        <f t="shared" si="67"/>
        <v>180</v>
      </c>
      <c r="B183" s="55"/>
      <c r="C183" s="148"/>
      <c r="D183" s="52"/>
      <c r="E183" s="52"/>
      <c r="F183" s="52"/>
      <c r="G183" s="52"/>
      <c r="H183" s="52"/>
      <c r="I183" s="52"/>
      <c r="J183" s="52"/>
      <c r="K183" s="52"/>
      <c r="L183" s="52"/>
      <c r="M183" s="52"/>
      <c r="N183" s="52"/>
      <c r="O183" s="59"/>
      <c r="P183" s="54"/>
      <c r="Q183" s="145"/>
      <c r="R183" s="54"/>
      <c r="S183" s="54"/>
      <c r="T183" s="54"/>
      <c r="U183" s="54"/>
      <c r="V183" s="54"/>
      <c r="W183" s="54"/>
      <c r="X183" s="54"/>
      <c r="Y183" s="54"/>
      <c r="Z183" s="54"/>
      <c r="AA183" s="54"/>
      <c r="AB183" s="54"/>
      <c r="AC183" s="137"/>
      <c r="AD183" s="138"/>
    </row>
    <row r="184" spans="1:30">
      <c r="A184" s="51">
        <f t="shared" si="67"/>
        <v>181</v>
      </c>
      <c r="B184" s="55"/>
      <c r="C184" s="148"/>
      <c r="D184" s="52"/>
      <c r="E184" s="52"/>
      <c r="F184" s="52"/>
      <c r="G184" s="52"/>
      <c r="H184" s="52"/>
      <c r="I184" s="52"/>
      <c r="J184" s="52"/>
      <c r="K184" s="52"/>
      <c r="L184" s="52"/>
      <c r="M184" s="52"/>
      <c r="N184" s="52"/>
      <c r="O184" s="59"/>
      <c r="P184" s="54"/>
      <c r="Q184" s="145"/>
      <c r="R184" s="54"/>
      <c r="S184" s="54"/>
      <c r="T184" s="54"/>
      <c r="U184" s="54"/>
      <c r="V184" s="54"/>
      <c r="W184" s="54"/>
      <c r="X184" s="54"/>
      <c r="Y184" s="54"/>
      <c r="Z184" s="54"/>
      <c r="AA184" s="54"/>
      <c r="AB184" s="54"/>
      <c r="AC184" s="137"/>
      <c r="AD184" s="138"/>
    </row>
    <row r="185" spans="1:30">
      <c r="A185" s="51">
        <f t="shared" si="67"/>
        <v>182</v>
      </c>
      <c r="B185" s="55"/>
      <c r="C185" s="148"/>
      <c r="D185" s="52"/>
      <c r="E185" s="52"/>
      <c r="F185" s="52"/>
      <c r="G185" s="52"/>
      <c r="H185" s="52"/>
      <c r="I185" s="52"/>
      <c r="J185" s="52"/>
      <c r="K185" s="52"/>
      <c r="L185" s="52"/>
      <c r="M185" s="52"/>
      <c r="N185" s="52"/>
      <c r="O185" s="59"/>
      <c r="P185" s="54"/>
      <c r="Q185" s="145"/>
      <c r="R185" s="54"/>
      <c r="S185" s="54"/>
      <c r="T185" s="54"/>
      <c r="U185" s="54"/>
      <c r="V185" s="54"/>
      <c r="W185" s="54"/>
      <c r="X185" s="54"/>
      <c r="Y185" s="54"/>
      <c r="Z185" s="54"/>
      <c r="AA185" s="54"/>
      <c r="AB185" s="54"/>
      <c r="AC185" s="137"/>
      <c r="AD185" s="138"/>
    </row>
    <row r="186" spans="1:30">
      <c r="A186" s="51">
        <f t="shared" si="67"/>
        <v>183</v>
      </c>
      <c r="B186" s="55"/>
      <c r="C186" s="148"/>
      <c r="D186" s="52"/>
      <c r="E186" s="52"/>
      <c r="F186" s="52"/>
      <c r="G186" s="52"/>
      <c r="H186" s="52"/>
      <c r="I186" s="52"/>
      <c r="J186" s="52"/>
      <c r="K186" s="52"/>
      <c r="L186" s="52"/>
      <c r="M186" s="52"/>
      <c r="N186" s="52"/>
      <c r="O186" s="59"/>
      <c r="P186" s="54"/>
      <c r="Q186" s="145"/>
      <c r="R186" s="54"/>
      <c r="S186" s="54"/>
      <c r="T186" s="54"/>
      <c r="U186" s="54"/>
      <c r="V186" s="54"/>
      <c r="W186" s="54"/>
      <c r="X186" s="54"/>
      <c r="Y186" s="54"/>
      <c r="Z186" s="54"/>
      <c r="AA186" s="54"/>
      <c r="AB186" s="54"/>
      <c r="AC186" s="137"/>
      <c r="AD186" s="138"/>
    </row>
    <row r="187" spans="1:30">
      <c r="A187" s="51">
        <f t="shared" si="67"/>
        <v>184</v>
      </c>
      <c r="B187" s="55"/>
      <c r="C187" s="148"/>
      <c r="D187" s="52"/>
      <c r="E187" s="52"/>
      <c r="F187" s="52"/>
      <c r="G187" s="52"/>
      <c r="H187" s="52"/>
      <c r="I187" s="52"/>
      <c r="J187" s="52"/>
      <c r="K187" s="52"/>
      <c r="L187" s="52"/>
      <c r="M187" s="52"/>
      <c r="N187" s="52"/>
      <c r="O187" s="59"/>
      <c r="P187" s="54"/>
      <c r="Q187" s="145"/>
      <c r="R187" s="54"/>
      <c r="S187" s="54"/>
      <c r="T187" s="54"/>
      <c r="U187" s="54"/>
      <c r="V187" s="54"/>
      <c r="W187" s="54"/>
      <c r="X187" s="54"/>
      <c r="Y187" s="54"/>
      <c r="Z187" s="54"/>
      <c r="AA187" s="54"/>
      <c r="AB187" s="54"/>
      <c r="AC187" s="137"/>
      <c r="AD187" s="138"/>
    </row>
    <row r="188" spans="1:30">
      <c r="A188" s="51">
        <f t="shared" si="67"/>
        <v>185</v>
      </c>
      <c r="B188" s="55"/>
      <c r="C188" s="148"/>
      <c r="D188" s="52"/>
      <c r="E188" s="52"/>
      <c r="F188" s="52"/>
      <c r="G188" s="52"/>
      <c r="H188" s="52"/>
      <c r="I188" s="52"/>
      <c r="J188" s="52"/>
      <c r="K188" s="52"/>
      <c r="L188" s="52"/>
      <c r="M188" s="52"/>
      <c r="N188" s="52"/>
      <c r="O188" s="59"/>
      <c r="P188" s="54"/>
      <c r="Q188" s="145"/>
      <c r="R188" s="54"/>
      <c r="S188" s="54"/>
      <c r="T188" s="54"/>
      <c r="U188" s="54"/>
      <c r="V188" s="54"/>
      <c r="W188" s="54"/>
      <c r="X188" s="54"/>
      <c r="Y188" s="54"/>
      <c r="Z188" s="54"/>
      <c r="AA188" s="54"/>
      <c r="AB188" s="54"/>
      <c r="AC188" s="137"/>
      <c r="AD188" s="138"/>
    </row>
    <row r="189" spans="1:30">
      <c r="A189" s="51">
        <f t="shared" si="67"/>
        <v>186</v>
      </c>
      <c r="B189" s="55"/>
      <c r="C189" s="148"/>
      <c r="D189" s="52"/>
      <c r="E189" s="52"/>
      <c r="F189" s="52"/>
      <c r="G189" s="52"/>
      <c r="H189" s="52"/>
      <c r="I189" s="52"/>
      <c r="J189" s="52"/>
      <c r="K189" s="52"/>
      <c r="L189" s="52"/>
      <c r="M189" s="52"/>
      <c r="N189" s="52"/>
      <c r="O189" s="59"/>
      <c r="P189" s="54"/>
      <c r="Q189" s="145"/>
      <c r="R189" s="54"/>
      <c r="S189" s="54"/>
      <c r="T189" s="54"/>
      <c r="U189" s="54"/>
      <c r="V189" s="54"/>
      <c r="W189" s="54"/>
      <c r="X189" s="54"/>
      <c r="Y189" s="54"/>
      <c r="Z189" s="54"/>
      <c r="AA189" s="54"/>
      <c r="AB189" s="54"/>
      <c r="AC189" s="137"/>
      <c r="AD189" s="138"/>
    </row>
    <row r="190" spans="1:30">
      <c r="A190" s="51">
        <f t="shared" si="67"/>
        <v>187</v>
      </c>
      <c r="B190" s="55"/>
      <c r="C190" s="148"/>
      <c r="D190" s="52"/>
      <c r="E190" s="52"/>
      <c r="F190" s="52"/>
      <c r="G190" s="52"/>
      <c r="H190" s="52"/>
      <c r="I190" s="52"/>
      <c r="J190" s="52"/>
      <c r="K190" s="52"/>
      <c r="L190" s="52"/>
      <c r="M190" s="52"/>
      <c r="N190" s="52"/>
      <c r="O190" s="59"/>
      <c r="P190" s="54"/>
      <c r="Q190" s="145"/>
      <c r="R190" s="54"/>
      <c r="S190" s="54"/>
      <c r="T190" s="54"/>
      <c r="U190" s="54"/>
      <c r="V190" s="54"/>
      <c r="W190" s="54"/>
      <c r="X190" s="54"/>
      <c r="Y190" s="54"/>
      <c r="Z190" s="54"/>
      <c r="AA190" s="54"/>
      <c r="AB190" s="54"/>
      <c r="AC190" s="137"/>
      <c r="AD190" s="138"/>
    </row>
    <row r="191" spans="1:30">
      <c r="A191" s="51">
        <f t="shared" si="67"/>
        <v>188</v>
      </c>
      <c r="B191" s="55"/>
      <c r="C191" s="148"/>
      <c r="D191" s="52"/>
      <c r="E191" s="52"/>
      <c r="F191" s="52"/>
      <c r="G191" s="52"/>
      <c r="H191" s="52"/>
      <c r="I191" s="52"/>
      <c r="J191" s="52"/>
      <c r="K191" s="52"/>
      <c r="L191" s="52"/>
      <c r="M191" s="52"/>
      <c r="N191" s="52"/>
      <c r="O191" s="59"/>
      <c r="P191" s="54"/>
      <c r="Q191" s="145"/>
      <c r="R191" s="54"/>
      <c r="S191" s="54"/>
      <c r="T191" s="54"/>
      <c r="U191" s="54"/>
      <c r="V191" s="54"/>
      <c r="W191" s="54"/>
      <c r="X191" s="54"/>
      <c r="Y191" s="54"/>
      <c r="Z191" s="54"/>
      <c r="AA191" s="54"/>
      <c r="AB191" s="54"/>
      <c r="AC191" s="137"/>
      <c r="AD191" s="138"/>
    </row>
    <row r="192" spans="1:30">
      <c r="A192" s="51">
        <f t="shared" si="67"/>
        <v>189</v>
      </c>
      <c r="B192" s="55"/>
      <c r="C192" s="148"/>
      <c r="D192" s="52"/>
      <c r="E192" s="52"/>
      <c r="F192" s="52"/>
      <c r="G192" s="52"/>
      <c r="H192" s="52"/>
      <c r="I192" s="52"/>
      <c r="J192" s="52"/>
      <c r="K192" s="52"/>
      <c r="L192" s="52"/>
      <c r="M192" s="52"/>
      <c r="N192" s="52"/>
      <c r="O192" s="59"/>
      <c r="P192" s="54"/>
      <c r="Q192" s="145"/>
      <c r="R192" s="54"/>
      <c r="S192" s="54"/>
      <c r="T192" s="54"/>
      <c r="U192" s="54"/>
      <c r="V192" s="54"/>
      <c r="W192" s="54"/>
      <c r="X192" s="54"/>
      <c r="Y192" s="54"/>
      <c r="Z192" s="54"/>
      <c r="AA192" s="54"/>
      <c r="AB192" s="54"/>
      <c r="AC192" s="137"/>
      <c r="AD192" s="138"/>
    </row>
    <row r="193" spans="1:30">
      <c r="A193" s="51">
        <f t="shared" si="67"/>
        <v>190</v>
      </c>
      <c r="B193" s="55"/>
      <c r="C193" s="148"/>
      <c r="D193" s="52"/>
      <c r="E193" s="52"/>
      <c r="F193" s="52"/>
      <c r="G193" s="52"/>
      <c r="H193" s="52"/>
      <c r="I193" s="52"/>
      <c r="J193" s="52"/>
      <c r="K193" s="52"/>
      <c r="L193" s="52"/>
      <c r="M193" s="52"/>
      <c r="N193" s="52"/>
      <c r="O193" s="59"/>
      <c r="P193" s="54"/>
      <c r="Q193" s="145"/>
      <c r="R193" s="54"/>
      <c r="S193" s="54"/>
      <c r="T193" s="54"/>
      <c r="U193" s="54"/>
      <c r="V193" s="54"/>
      <c r="W193" s="54"/>
      <c r="X193" s="54"/>
      <c r="Y193" s="54"/>
      <c r="Z193" s="54"/>
      <c r="AA193" s="54"/>
      <c r="AB193" s="54"/>
      <c r="AC193" s="137"/>
      <c r="AD193" s="138"/>
    </row>
    <row r="194" spans="1:30">
      <c r="A194" s="51">
        <f t="shared" ref="A194:A199" si="68">A193+1</f>
        <v>191</v>
      </c>
      <c r="B194" s="54"/>
      <c r="C194" s="145"/>
      <c r="D194" s="52"/>
      <c r="E194" s="52"/>
      <c r="F194" s="52"/>
      <c r="G194" s="52"/>
      <c r="H194" s="54"/>
      <c r="I194" s="54"/>
      <c r="J194" s="54"/>
      <c r="K194" s="54"/>
      <c r="L194" s="54"/>
      <c r="M194" s="54"/>
      <c r="N194" s="54"/>
      <c r="O194" s="60"/>
      <c r="P194" s="54"/>
      <c r="Q194" s="145"/>
      <c r="R194" s="54"/>
      <c r="S194" s="54"/>
      <c r="T194" s="54"/>
      <c r="U194" s="54"/>
      <c r="V194" s="54"/>
      <c r="W194" s="54"/>
      <c r="X194" s="54"/>
      <c r="Y194" s="54"/>
      <c r="Z194" s="54"/>
      <c r="AA194" s="54"/>
      <c r="AB194" s="54"/>
      <c r="AC194" s="137"/>
      <c r="AD194" s="138"/>
    </row>
    <row r="195" spans="1:30">
      <c r="A195" s="51">
        <f t="shared" si="68"/>
        <v>192</v>
      </c>
      <c r="B195" s="54"/>
      <c r="C195" s="145"/>
      <c r="D195" s="52"/>
      <c r="E195" s="52"/>
      <c r="F195" s="52"/>
      <c r="G195" s="52"/>
      <c r="H195" s="54"/>
      <c r="I195" s="54"/>
      <c r="J195" s="54"/>
      <c r="K195" s="54"/>
      <c r="L195" s="54"/>
      <c r="M195" s="54"/>
      <c r="N195" s="54"/>
      <c r="O195" s="60"/>
      <c r="P195" s="54"/>
      <c r="Q195" s="145"/>
      <c r="R195" s="54"/>
      <c r="S195" s="54"/>
      <c r="T195" s="54"/>
      <c r="U195" s="54"/>
      <c r="V195" s="54"/>
      <c r="W195" s="54"/>
      <c r="X195" s="54"/>
      <c r="Y195" s="54"/>
      <c r="Z195" s="54"/>
      <c r="AA195" s="54"/>
      <c r="AB195" s="54"/>
      <c r="AC195" s="137"/>
      <c r="AD195" s="138"/>
    </row>
    <row r="196" spans="1:30">
      <c r="A196" s="51">
        <f t="shared" si="68"/>
        <v>193</v>
      </c>
      <c r="B196" s="54"/>
      <c r="C196" s="145"/>
      <c r="D196" s="52"/>
      <c r="E196" s="52"/>
      <c r="F196" s="52"/>
      <c r="G196" s="52"/>
      <c r="H196" s="54"/>
      <c r="I196" s="54"/>
      <c r="J196" s="54"/>
      <c r="K196" s="54"/>
      <c r="L196" s="54"/>
      <c r="M196" s="54"/>
      <c r="N196" s="54"/>
      <c r="O196" s="60"/>
      <c r="P196" s="54"/>
      <c r="Q196" s="145"/>
      <c r="R196" s="54"/>
      <c r="S196" s="54"/>
      <c r="T196" s="54"/>
      <c r="U196" s="54"/>
      <c r="V196" s="54"/>
      <c r="W196" s="54"/>
      <c r="X196" s="54"/>
      <c r="Y196" s="54"/>
      <c r="Z196" s="54"/>
      <c r="AA196" s="54"/>
      <c r="AB196" s="54"/>
      <c r="AC196" s="137"/>
      <c r="AD196" s="138"/>
    </row>
    <row r="197" spans="1:30">
      <c r="A197" s="51">
        <f t="shared" si="68"/>
        <v>194</v>
      </c>
      <c r="B197" s="54"/>
      <c r="C197" s="145"/>
      <c r="D197" s="52"/>
      <c r="E197" s="52"/>
      <c r="F197" s="52"/>
      <c r="G197" s="52"/>
      <c r="H197" s="54"/>
      <c r="I197" s="54"/>
      <c r="J197" s="54"/>
      <c r="K197" s="54"/>
      <c r="L197" s="54"/>
      <c r="M197" s="54"/>
      <c r="N197" s="54"/>
      <c r="O197" s="60"/>
      <c r="P197" s="54"/>
      <c r="Q197" s="145"/>
      <c r="R197" s="54"/>
      <c r="S197" s="54"/>
      <c r="T197" s="54"/>
      <c r="U197" s="54"/>
      <c r="V197" s="54"/>
      <c r="W197" s="54"/>
      <c r="X197" s="54"/>
      <c r="Y197" s="54"/>
      <c r="Z197" s="54"/>
      <c r="AA197" s="54"/>
      <c r="AB197" s="54"/>
      <c r="AC197" s="137"/>
      <c r="AD197" s="138"/>
    </row>
    <row r="198" spans="1:30">
      <c r="A198" s="51">
        <f t="shared" si="68"/>
        <v>195</v>
      </c>
      <c r="B198" s="54"/>
      <c r="C198" s="145"/>
      <c r="D198" s="52"/>
      <c r="E198" s="52"/>
      <c r="F198" s="52"/>
      <c r="G198" s="52"/>
      <c r="H198" s="54"/>
      <c r="I198" s="54"/>
      <c r="J198" s="54"/>
      <c r="K198" s="54"/>
      <c r="L198" s="54"/>
      <c r="M198" s="54"/>
      <c r="N198" s="54"/>
      <c r="O198" s="60"/>
      <c r="P198" s="54"/>
      <c r="Q198" s="145"/>
      <c r="R198" s="54"/>
      <c r="S198" s="54"/>
      <c r="T198" s="54"/>
      <c r="U198" s="54"/>
      <c r="V198" s="54"/>
      <c r="W198" s="54"/>
      <c r="X198" s="54"/>
      <c r="Y198" s="54"/>
      <c r="Z198" s="54"/>
      <c r="AA198" s="54"/>
      <c r="AB198" s="54"/>
      <c r="AC198" s="137"/>
      <c r="AD198" s="138"/>
    </row>
    <row r="199" spans="1:30">
      <c r="A199" s="51">
        <f t="shared" si="68"/>
        <v>196</v>
      </c>
      <c r="B199" s="54"/>
      <c r="C199" s="145"/>
      <c r="D199" s="52"/>
      <c r="E199" s="52"/>
      <c r="F199" s="52"/>
      <c r="G199" s="52"/>
      <c r="H199" s="54"/>
      <c r="I199" s="54"/>
      <c r="J199" s="54"/>
      <c r="K199" s="54"/>
      <c r="L199" s="54"/>
      <c r="M199" s="54"/>
      <c r="N199" s="54"/>
      <c r="O199" s="60"/>
      <c r="P199" s="54"/>
      <c r="Q199" s="145"/>
      <c r="R199" s="54"/>
      <c r="S199" s="54"/>
      <c r="T199" s="54"/>
      <c r="U199" s="54"/>
      <c r="V199" s="54"/>
      <c r="W199" s="54"/>
      <c r="X199" s="54"/>
      <c r="Y199" s="54"/>
      <c r="Z199" s="54"/>
      <c r="AA199" s="54"/>
      <c r="AB199" s="54"/>
      <c r="AC199" s="137"/>
      <c r="AD199" s="138"/>
    </row>
    <row r="200" spans="1:30">
      <c r="A200" s="51">
        <f t="shared" ref="A200:A203" si="69">A199+1</f>
        <v>197</v>
      </c>
      <c r="B200" s="54"/>
      <c r="C200" s="145"/>
      <c r="D200" s="52"/>
      <c r="E200" s="52"/>
      <c r="F200" s="52"/>
      <c r="G200" s="52"/>
      <c r="H200" s="54"/>
      <c r="I200" s="54"/>
      <c r="J200" s="54"/>
      <c r="K200" s="54"/>
      <c r="L200" s="54"/>
      <c r="M200" s="54"/>
      <c r="N200" s="54"/>
      <c r="O200" s="60"/>
      <c r="P200" s="54"/>
      <c r="Q200" s="145"/>
      <c r="R200" s="54"/>
      <c r="S200" s="54"/>
      <c r="T200" s="54"/>
      <c r="U200" s="54"/>
      <c r="V200" s="54"/>
      <c r="W200" s="54"/>
      <c r="X200" s="54"/>
      <c r="Y200" s="54"/>
      <c r="Z200" s="54"/>
      <c r="AA200" s="54"/>
      <c r="AB200" s="54"/>
      <c r="AC200" s="137"/>
      <c r="AD200" s="138"/>
    </row>
    <row r="201" spans="1:30">
      <c r="A201" s="51">
        <f t="shared" si="69"/>
        <v>198</v>
      </c>
      <c r="B201" s="54"/>
      <c r="C201" s="145"/>
      <c r="D201" s="52"/>
      <c r="E201" s="52"/>
      <c r="F201" s="52"/>
      <c r="G201" s="52"/>
      <c r="H201" s="54"/>
      <c r="I201" s="54"/>
      <c r="J201" s="54"/>
      <c r="K201" s="54"/>
      <c r="L201" s="54"/>
      <c r="M201" s="54"/>
      <c r="N201" s="54"/>
      <c r="O201" s="60"/>
      <c r="P201" s="54"/>
      <c r="Q201" s="145"/>
      <c r="R201" s="54"/>
      <c r="S201" s="54"/>
      <c r="T201" s="54"/>
      <c r="U201" s="54"/>
      <c r="V201" s="54"/>
      <c r="W201" s="54"/>
      <c r="X201" s="54"/>
      <c r="Y201" s="54"/>
      <c r="Z201" s="54"/>
      <c r="AA201" s="54"/>
      <c r="AB201" s="54"/>
      <c r="AC201" s="137"/>
      <c r="AD201" s="138"/>
    </row>
    <row r="202" spans="1:30">
      <c r="A202" s="51">
        <f t="shared" si="69"/>
        <v>199</v>
      </c>
      <c r="B202" s="54"/>
      <c r="C202" s="145"/>
      <c r="D202" s="52"/>
      <c r="E202" s="52"/>
      <c r="F202" s="52"/>
      <c r="G202" s="52"/>
      <c r="H202" s="54"/>
      <c r="I202" s="54"/>
      <c r="J202" s="54"/>
      <c r="K202" s="54"/>
      <c r="L202" s="54"/>
      <c r="M202" s="54"/>
      <c r="N202" s="54"/>
      <c r="O202" s="60"/>
      <c r="P202" s="54"/>
      <c r="Q202" s="145"/>
      <c r="R202" s="54"/>
      <c r="S202" s="54"/>
      <c r="T202" s="54"/>
      <c r="U202" s="54"/>
      <c r="V202" s="54"/>
      <c r="W202" s="54"/>
      <c r="X202" s="54"/>
      <c r="Y202" s="54"/>
      <c r="Z202" s="54"/>
      <c r="AA202" s="54"/>
      <c r="AB202" s="54"/>
      <c r="AC202" s="137"/>
      <c r="AD202" s="138"/>
    </row>
    <row r="203" spans="1:30">
      <c r="A203" s="51">
        <f t="shared" si="69"/>
        <v>200</v>
      </c>
      <c r="B203" s="54"/>
      <c r="C203" s="145"/>
      <c r="D203" s="52"/>
      <c r="E203" s="52"/>
      <c r="F203" s="52"/>
      <c r="G203" s="52"/>
      <c r="H203" s="54"/>
      <c r="I203" s="54"/>
      <c r="J203" s="54"/>
      <c r="K203" s="54"/>
      <c r="L203" s="54"/>
      <c r="M203" s="54"/>
      <c r="N203" s="54"/>
      <c r="O203" s="60"/>
      <c r="P203" s="54"/>
      <c r="Q203" s="145"/>
      <c r="R203" s="54"/>
      <c r="S203" s="54"/>
      <c r="T203" s="54"/>
      <c r="U203" s="54"/>
      <c r="V203" s="54"/>
      <c r="W203" s="54"/>
      <c r="X203" s="54"/>
      <c r="Y203" s="54"/>
      <c r="Z203" s="54"/>
      <c r="AA203" s="54"/>
      <c r="AB203" s="54"/>
      <c r="AC203" s="137"/>
      <c r="AD203" s="138"/>
    </row>
    <row r="204" spans="1:30">
      <c r="A204" s="51"/>
      <c r="B204" s="54"/>
      <c r="C204" s="145"/>
      <c r="D204" s="52"/>
      <c r="E204" s="52"/>
      <c r="F204" s="52"/>
      <c r="G204" s="52"/>
      <c r="H204" s="54"/>
      <c r="I204" s="54"/>
      <c r="J204" s="54"/>
      <c r="K204" s="54"/>
      <c r="L204" s="54"/>
      <c r="M204" s="54"/>
      <c r="N204" s="54"/>
      <c r="O204" s="60"/>
      <c r="P204" s="54"/>
      <c r="Q204" s="145"/>
      <c r="R204" s="54"/>
      <c r="S204" s="54"/>
      <c r="T204" s="54"/>
      <c r="U204" s="54"/>
      <c r="V204" s="54"/>
      <c r="W204" s="54"/>
      <c r="X204" s="54"/>
      <c r="Y204" s="54"/>
      <c r="Z204" s="54"/>
      <c r="AA204" s="54"/>
      <c r="AB204" s="54"/>
      <c r="AC204" s="137"/>
      <c r="AD204" s="138"/>
    </row>
    <row r="205" spans="1:30">
      <c r="A205" s="51"/>
      <c r="B205" s="54"/>
      <c r="C205" s="145"/>
      <c r="D205" s="52"/>
      <c r="E205" s="52"/>
      <c r="F205" s="52"/>
      <c r="G205" s="52"/>
      <c r="H205" s="54"/>
      <c r="I205" s="54"/>
      <c r="J205" s="54"/>
      <c r="K205" s="54"/>
      <c r="L205" s="54"/>
      <c r="M205" s="54"/>
      <c r="N205" s="54"/>
      <c r="O205" s="60"/>
      <c r="P205" s="54"/>
      <c r="Q205" s="145"/>
      <c r="R205" s="54"/>
      <c r="S205" s="54"/>
      <c r="T205" s="54"/>
      <c r="U205" s="54"/>
      <c r="V205" s="54"/>
      <c r="W205" s="54"/>
      <c r="X205" s="54"/>
      <c r="Y205" s="54"/>
      <c r="Z205" s="54"/>
      <c r="AA205" s="54"/>
      <c r="AB205" s="54"/>
      <c r="AC205" s="137"/>
      <c r="AD205" s="138"/>
    </row>
    <row r="206" spans="1:30">
      <c r="A206" s="51"/>
      <c r="B206" s="54"/>
      <c r="C206" s="145"/>
      <c r="D206" s="52"/>
      <c r="E206" s="52"/>
      <c r="F206" s="52"/>
      <c r="G206" s="52"/>
      <c r="H206" s="54"/>
      <c r="I206" s="54"/>
      <c r="J206" s="54"/>
      <c r="K206" s="54"/>
      <c r="L206" s="54"/>
      <c r="M206" s="54"/>
      <c r="N206" s="54"/>
      <c r="O206" s="60"/>
      <c r="P206" s="54"/>
      <c r="Q206" s="145"/>
      <c r="R206" s="54"/>
      <c r="S206" s="54"/>
      <c r="T206" s="54"/>
      <c r="U206" s="54"/>
      <c r="V206" s="54"/>
      <c r="W206" s="54"/>
      <c r="X206" s="54"/>
      <c r="Y206" s="54"/>
      <c r="Z206" s="54"/>
      <c r="AA206" s="54"/>
      <c r="AB206" s="54"/>
      <c r="AC206" s="137"/>
      <c r="AD206" s="138"/>
    </row>
    <row r="207" spans="1:30">
      <c r="A207" s="51"/>
      <c r="B207" s="54"/>
      <c r="C207" s="145"/>
      <c r="D207" s="52"/>
      <c r="E207" s="52"/>
      <c r="F207" s="52"/>
      <c r="G207" s="52"/>
      <c r="H207" s="54"/>
      <c r="I207" s="54"/>
      <c r="J207" s="54"/>
      <c r="K207" s="54"/>
      <c r="L207" s="54"/>
      <c r="M207" s="54"/>
      <c r="N207" s="54"/>
      <c r="O207" s="60"/>
      <c r="P207" s="54"/>
      <c r="Q207" s="145"/>
      <c r="R207" s="54"/>
      <c r="S207" s="54"/>
      <c r="T207" s="54"/>
      <c r="U207" s="54"/>
      <c r="V207" s="54"/>
      <c r="W207" s="54"/>
      <c r="X207" s="54"/>
      <c r="Y207" s="54"/>
      <c r="Z207" s="54"/>
      <c r="AA207" s="54"/>
      <c r="AB207" s="54"/>
      <c r="AC207" s="137"/>
      <c r="AD207" s="138"/>
    </row>
    <row r="208" spans="1:30">
      <c r="A208" s="51"/>
      <c r="B208" s="54"/>
      <c r="C208" s="145"/>
      <c r="D208" s="52"/>
      <c r="E208" s="52"/>
      <c r="F208" s="52"/>
      <c r="G208" s="52"/>
      <c r="H208" s="54"/>
      <c r="I208" s="54"/>
      <c r="J208" s="54"/>
      <c r="K208" s="54"/>
      <c r="L208" s="54"/>
      <c r="M208" s="54"/>
      <c r="N208" s="54"/>
      <c r="O208" s="60"/>
      <c r="P208" s="54"/>
      <c r="Q208" s="145"/>
      <c r="R208" s="54"/>
      <c r="S208" s="54"/>
      <c r="T208" s="54"/>
      <c r="U208" s="54"/>
      <c r="V208" s="54"/>
      <c r="W208" s="54"/>
      <c r="X208" s="54"/>
      <c r="Y208" s="54"/>
      <c r="Z208" s="54"/>
      <c r="AA208" s="54"/>
      <c r="AB208" s="54"/>
      <c r="AC208" s="137"/>
      <c r="AD208" s="138"/>
    </row>
    <row r="209" spans="1:30">
      <c r="A209" s="51"/>
      <c r="B209" s="54"/>
      <c r="C209" s="145"/>
      <c r="D209" s="52"/>
      <c r="E209" s="52"/>
      <c r="F209" s="52"/>
      <c r="G209" s="52"/>
      <c r="H209" s="54"/>
      <c r="I209" s="54"/>
      <c r="J209" s="54"/>
      <c r="K209" s="54"/>
      <c r="L209" s="54"/>
      <c r="M209" s="54"/>
      <c r="N209" s="54"/>
      <c r="O209" s="60"/>
      <c r="P209" s="54"/>
      <c r="Q209" s="145"/>
      <c r="R209" s="54"/>
      <c r="S209" s="54"/>
      <c r="T209" s="54"/>
      <c r="U209" s="54"/>
      <c r="V209" s="54"/>
      <c r="W209" s="54"/>
      <c r="X209" s="54"/>
      <c r="Y209" s="54"/>
      <c r="Z209" s="54"/>
      <c r="AA209" s="54"/>
      <c r="AB209" s="54"/>
      <c r="AC209" s="137"/>
      <c r="AD209" s="138"/>
    </row>
    <row r="210" spans="1:30">
      <c r="A210" s="51"/>
      <c r="B210" s="54"/>
      <c r="C210" s="145"/>
      <c r="D210" s="52"/>
      <c r="E210" s="52"/>
      <c r="F210" s="52"/>
      <c r="G210" s="52"/>
      <c r="H210" s="54"/>
      <c r="I210" s="54"/>
      <c r="J210" s="54"/>
      <c r="K210" s="54"/>
      <c r="L210" s="54"/>
      <c r="M210" s="54"/>
      <c r="N210" s="54"/>
      <c r="O210" s="60"/>
      <c r="P210" s="54"/>
      <c r="Q210" s="145"/>
      <c r="R210" s="54"/>
      <c r="S210" s="54"/>
      <c r="T210" s="54"/>
      <c r="U210" s="54"/>
      <c r="V210" s="54"/>
      <c r="W210" s="54"/>
      <c r="X210" s="54"/>
      <c r="Y210" s="54"/>
      <c r="Z210" s="54"/>
      <c r="AA210" s="54"/>
      <c r="AB210" s="54"/>
      <c r="AC210" s="137"/>
      <c r="AD210" s="138"/>
    </row>
    <row r="211" spans="1:30">
      <c r="A211" s="51"/>
      <c r="B211" s="54"/>
      <c r="C211" s="145"/>
      <c r="D211" s="52"/>
      <c r="E211" s="52"/>
      <c r="F211" s="52"/>
      <c r="G211" s="52"/>
      <c r="H211" s="54"/>
      <c r="I211" s="54"/>
      <c r="J211" s="54"/>
      <c r="K211" s="54"/>
      <c r="L211" s="54"/>
      <c r="M211" s="54"/>
      <c r="N211" s="54"/>
      <c r="O211" s="60"/>
      <c r="P211" s="54"/>
      <c r="Q211" s="145"/>
      <c r="R211" s="54"/>
      <c r="S211" s="54"/>
      <c r="T211" s="54"/>
      <c r="U211" s="54"/>
      <c r="V211" s="54"/>
      <c r="W211" s="54"/>
      <c r="X211" s="54"/>
      <c r="Y211" s="54"/>
      <c r="Z211" s="54"/>
      <c r="AA211" s="54"/>
      <c r="AB211" s="54"/>
      <c r="AC211" s="137"/>
      <c r="AD211" s="138"/>
    </row>
    <row r="212" spans="1:30">
      <c r="A212" s="51"/>
      <c r="B212" s="54"/>
      <c r="C212" s="145"/>
      <c r="D212" s="52"/>
      <c r="E212" s="52"/>
      <c r="F212" s="52"/>
      <c r="G212" s="52"/>
      <c r="H212" s="54"/>
      <c r="I212" s="54"/>
      <c r="J212" s="54"/>
      <c r="K212" s="54"/>
      <c r="L212" s="54"/>
      <c r="M212" s="54"/>
      <c r="N212" s="54"/>
      <c r="O212" s="60"/>
      <c r="P212" s="54"/>
      <c r="Q212" s="145"/>
      <c r="R212" s="54"/>
      <c r="S212" s="54"/>
      <c r="T212" s="54"/>
      <c r="U212" s="54"/>
      <c r="V212" s="54"/>
      <c r="W212" s="54"/>
      <c r="X212" s="54"/>
      <c r="Y212" s="54"/>
      <c r="Z212" s="54"/>
      <c r="AA212" s="54"/>
      <c r="AB212" s="54"/>
      <c r="AC212" s="137"/>
      <c r="AD212" s="138"/>
    </row>
    <row r="213" spans="1:30">
      <c r="A213" s="51"/>
      <c r="B213" s="54"/>
      <c r="C213" s="145"/>
      <c r="D213" s="52"/>
      <c r="E213" s="52"/>
      <c r="F213" s="52"/>
      <c r="G213" s="52"/>
      <c r="H213" s="54"/>
      <c r="I213" s="54"/>
      <c r="J213" s="54"/>
      <c r="K213" s="54"/>
      <c r="L213" s="54"/>
      <c r="M213" s="54"/>
      <c r="N213" s="54"/>
      <c r="O213" s="60"/>
      <c r="P213" s="54"/>
      <c r="Q213" s="145"/>
      <c r="R213" s="54"/>
      <c r="S213" s="54"/>
      <c r="T213" s="54"/>
      <c r="U213" s="54"/>
      <c r="V213" s="54"/>
      <c r="W213" s="54"/>
      <c r="X213" s="54"/>
      <c r="Y213" s="54"/>
      <c r="Z213" s="54"/>
      <c r="AA213" s="54"/>
      <c r="AB213" s="54"/>
      <c r="AC213" s="137"/>
      <c r="AD213" s="138"/>
    </row>
    <row r="214" spans="1:30">
      <c r="A214" s="51"/>
      <c r="B214" s="54"/>
      <c r="C214" s="145"/>
      <c r="D214" s="52"/>
      <c r="E214" s="52"/>
      <c r="F214" s="52"/>
      <c r="G214" s="52"/>
      <c r="H214" s="54"/>
      <c r="I214" s="54"/>
      <c r="J214" s="54"/>
      <c r="K214" s="54"/>
      <c r="L214" s="54"/>
      <c r="M214" s="54"/>
      <c r="N214" s="54"/>
      <c r="O214" s="60"/>
      <c r="P214" s="54"/>
      <c r="Q214" s="145"/>
      <c r="R214" s="54"/>
      <c r="S214" s="54"/>
      <c r="T214" s="54"/>
      <c r="U214" s="54"/>
      <c r="V214" s="54"/>
      <c r="W214" s="54"/>
      <c r="X214" s="54"/>
      <c r="Y214" s="54"/>
      <c r="Z214" s="54"/>
      <c r="AA214" s="54"/>
      <c r="AB214" s="54"/>
      <c r="AC214" s="137"/>
      <c r="AD214" s="138"/>
    </row>
    <row r="215" spans="1:30">
      <c r="A215" s="51"/>
      <c r="B215" s="54"/>
      <c r="C215" s="145"/>
      <c r="D215" s="52"/>
      <c r="E215" s="52"/>
      <c r="F215" s="52"/>
      <c r="G215" s="52"/>
      <c r="H215" s="54"/>
      <c r="I215" s="54"/>
      <c r="J215" s="54"/>
      <c r="K215" s="54"/>
      <c r="L215" s="54"/>
      <c r="M215" s="54"/>
      <c r="N215" s="54"/>
      <c r="O215" s="60"/>
      <c r="P215" s="54"/>
      <c r="Q215" s="145"/>
      <c r="R215" s="54"/>
      <c r="S215" s="54"/>
      <c r="T215" s="54"/>
      <c r="U215" s="54"/>
      <c r="V215" s="54"/>
      <c r="W215" s="54"/>
      <c r="X215" s="54"/>
      <c r="Y215" s="54"/>
      <c r="Z215" s="54"/>
      <c r="AA215" s="54"/>
      <c r="AB215" s="54"/>
      <c r="AC215" s="137"/>
      <c r="AD215" s="138"/>
    </row>
    <row r="216" spans="1:30">
      <c r="A216" s="51"/>
      <c r="B216" s="54"/>
      <c r="C216" s="145"/>
      <c r="D216" s="52"/>
      <c r="E216" s="52"/>
      <c r="F216" s="52"/>
      <c r="G216" s="52"/>
      <c r="H216" s="54"/>
      <c r="I216" s="54"/>
      <c r="J216" s="54"/>
      <c r="K216" s="54"/>
      <c r="L216" s="54"/>
      <c r="M216" s="54"/>
      <c r="N216" s="54"/>
      <c r="O216" s="60"/>
      <c r="P216" s="54"/>
      <c r="Q216" s="145"/>
      <c r="R216" s="54"/>
      <c r="S216" s="54"/>
      <c r="T216" s="54"/>
      <c r="U216" s="54"/>
      <c r="V216" s="54"/>
      <c r="W216" s="54"/>
      <c r="X216" s="54"/>
      <c r="Y216" s="54"/>
      <c r="Z216" s="54"/>
      <c r="AA216" s="54"/>
      <c r="AB216" s="54"/>
      <c r="AC216" s="137"/>
      <c r="AD216" s="138"/>
    </row>
    <row r="217" spans="1:30">
      <c r="A217" s="51"/>
      <c r="B217" s="54"/>
      <c r="C217" s="145"/>
      <c r="D217" s="52"/>
      <c r="E217" s="52"/>
      <c r="F217" s="52"/>
      <c r="G217" s="52"/>
      <c r="H217" s="54"/>
      <c r="I217" s="54"/>
      <c r="J217" s="54"/>
      <c r="K217" s="54"/>
      <c r="L217" s="54"/>
      <c r="M217" s="54"/>
      <c r="N217" s="54"/>
      <c r="O217" s="60"/>
      <c r="P217" s="54"/>
      <c r="Q217" s="145"/>
      <c r="R217" s="54"/>
      <c r="S217" s="54"/>
      <c r="T217" s="54"/>
      <c r="U217" s="54"/>
      <c r="V217" s="54"/>
      <c r="W217" s="54"/>
      <c r="X217" s="54"/>
      <c r="Y217" s="54"/>
      <c r="Z217" s="54"/>
      <c r="AA217" s="54"/>
      <c r="AB217" s="54"/>
      <c r="AC217" s="137"/>
      <c r="AD217" s="138"/>
    </row>
    <row r="218" spans="1:30">
      <c r="A218" s="51"/>
      <c r="B218" s="54"/>
      <c r="C218" s="145"/>
      <c r="D218" s="52"/>
      <c r="E218" s="52"/>
      <c r="F218" s="52"/>
      <c r="G218" s="52"/>
      <c r="H218" s="54"/>
      <c r="I218" s="54"/>
      <c r="J218" s="54"/>
      <c r="K218" s="54"/>
      <c r="L218" s="54"/>
      <c r="M218" s="54"/>
      <c r="N218" s="54"/>
      <c r="O218" s="60"/>
      <c r="P218" s="54"/>
      <c r="Q218" s="145"/>
      <c r="R218" s="54"/>
      <c r="S218" s="54"/>
      <c r="T218" s="54"/>
      <c r="U218" s="54"/>
      <c r="V218" s="54"/>
      <c r="W218" s="54"/>
      <c r="X218" s="54"/>
      <c r="Y218" s="54"/>
      <c r="Z218" s="54"/>
      <c r="AA218" s="54"/>
      <c r="AB218" s="54"/>
      <c r="AC218" s="137"/>
      <c r="AD218" s="138"/>
    </row>
    <row r="219" spans="1:30">
      <c r="A219" s="51"/>
      <c r="B219" s="54"/>
      <c r="C219" s="145"/>
      <c r="D219" s="52"/>
      <c r="E219" s="52"/>
      <c r="F219" s="52"/>
      <c r="G219" s="52"/>
      <c r="H219" s="54"/>
      <c r="I219" s="54"/>
      <c r="J219" s="54"/>
      <c r="K219" s="54"/>
      <c r="L219" s="54"/>
      <c r="M219" s="54"/>
      <c r="N219" s="54"/>
      <c r="O219" s="60"/>
      <c r="P219" s="54"/>
      <c r="Q219" s="145"/>
      <c r="R219" s="54"/>
      <c r="S219" s="54"/>
      <c r="T219" s="54"/>
      <c r="U219" s="54"/>
      <c r="V219" s="54"/>
      <c r="W219" s="54"/>
      <c r="X219" s="54"/>
      <c r="Y219" s="54"/>
      <c r="Z219" s="54"/>
      <c r="AA219" s="54"/>
      <c r="AB219" s="54"/>
      <c r="AC219" s="137"/>
      <c r="AD219" s="138"/>
    </row>
    <row r="220" spans="1:30">
      <c r="A220" s="51"/>
      <c r="B220" s="54"/>
      <c r="C220" s="145"/>
      <c r="D220" s="52"/>
      <c r="E220" s="52"/>
      <c r="F220" s="52"/>
      <c r="G220" s="52"/>
      <c r="H220" s="54"/>
      <c r="I220" s="54"/>
      <c r="J220" s="54"/>
      <c r="K220" s="54"/>
      <c r="L220" s="54"/>
      <c r="M220" s="54"/>
      <c r="N220" s="54"/>
      <c r="O220" s="60"/>
      <c r="P220" s="54"/>
      <c r="Q220" s="145"/>
      <c r="R220" s="54"/>
      <c r="S220" s="54"/>
      <c r="T220" s="54"/>
      <c r="U220" s="54"/>
      <c r="V220" s="54"/>
      <c r="W220" s="54"/>
      <c r="X220" s="54"/>
      <c r="Y220" s="54"/>
      <c r="Z220" s="54"/>
      <c r="AA220" s="54"/>
      <c r="AB220" s="54"/>
      <c r="AC220" s="137"/>
      <c r="AD220" s="138"/>
    </row>
    <row r="221" spans="1:30">
      <c r="A221" s="51"/>
      <c r="B221" s="54"/>
      <c r="C221" s="145"/>
      <c r="D221" s="52"/>
      <c r="E221" s="52"/>
      <c r="F221" s="52"/>
      <c r="G221" s="52"/>
      <c r="H221" s="54"/>
      <c r="I221" s="54"/>
      <c r="J221" s="54"/>
      <c r="K221" s="54"/>
      <c r="L221" s="54"/>
      <c r="M221" s="54"/>
      <c r="N221" s="54"/>
      <c r="O221" s="60"/>
      <c r="P221" s="54"/>
      <c r="Q221" s="145"/>
      <c r="R221" s="54"/>
      <c r="S221" s="54"/>
      <c r="T221" s="54"/>
      <c r="U221" s="54"/>
      <c r="V221" s="54"/>
      <c r="W221" s="54"/>
      <c r="X221" s="54"/>
      <c r="Y221" s="54"/>
      <c r="Z221" s="54"/>
      <c r="AA221" s="54"/>
      <c r="AB221" s="54"/>
      <c r="AC221" s="137"/>
      <c r="AD221" s="138"/>
    </row>
    <row r="222" ht="12" spans="1:30">
      <c r="A222" s="51"/>
      <c r="B222" s="139"/>
      <c r="C222" s="147"/>
      <c r="D222" s="142"/>
      <c r="E222" s="142"/>
      <c r="F222" s="142"/>
      <c r="G222" s="142"/>
      <c r="H222" s="139"/>
      <c r="I222" s="139"/>
      <c r="J222" s="139"/>
      <c r="K222" s="139"/>
      <c r="L222" s="139"/>
      <c r="M222" s="139"/>
      <c r="N222" s="139"/>
      <c r="O222" s="143"/>
      <c r="P222" s="52"/>
      <c r="Q222" s="148"/>
      <c r="R222" s="52"/>
      <c r="S222" s="52"/>
      <c r="T222" s="52"/>
      <c r="U222" s="52"/>
      <c r="V222" s="52"/>
      <c r="W222" s="52"/>
      <c r="X222" s="52"/>
      <c r="Y222" s="52"/>
      <c r="Z222" s="52"/>
      <c r="AA222" s="52"/>
      <c r="AB222" s="52"/>
      <c r="AD222" s="55"/>
    </row>
    <row r="223" spans="1:30">
      <c r="A223" s="51"/>
      <c r="B223" s="52"/>
      <c r="C223" s="148"/>
      <c r="D223" s="52"/>
      <c r="E223" s="52"/>
      <c r="F223" s="52"/>
      <c r="G223" s="52"/>
      <c r="H223" s="52"/>
      <c r="I223" s="52"/>
      <c r="J223" s="52"/>
      <c r="K223" s="52"/>
      <c r="L223" s="52"/>
      <c r="M223" s="52"/>
      <c r="N223" s="52"/>
      <c r="O223" s="59"/>
      <c r="P223" s="52"/>
      <c r="Q223" s="148"/>
      <c r="R223" s="52"/>
      <c r="S223" s="52"/>
      <c r="T223" s="52"/>
      <c r="U223" s="52"/>
      <c r="V223" s="52"/>
      <c r="W223" s="52"/>
      <c r="X223" s="52"/>
      <c r="Y223" s="52"/>
      <c r="Z223" s="52"/>
      <c r="AA223" s="52"/>
      <c r="AB223" s="52"/>
      <c r="AD223" s="55"/>
    </row>
    <row r="224" spans="1:30">
      <c r="A224" s="51"/>
      <c r="B224" s="52"/>
      <c r="C224" s="148"/>
      <c r="D224" s="52"/>
      <c r="E224" s="52"/>
      <c r="F224" s="52"/>
      <c r="G224" s="52"/>
      <c r="H224" s="52"/>
      <c r="I224" s="52"/>
      <c r="J224" s="52"/>
      <c r="K224" s="52"/>
      <c r="L224" s="52"/>
      <c r="M224" s="52"/>
      <c r="N224" s="52"/>
      <c r="O224" s="59"/>
      <c r="P224" s="52"/>
      <c r="Q224" s="148"/>
      <c r="R224" s="52"/>
      <c r="S224" s="52"/>
      <c r="T224" s="52"/>
      <c r="U224" s="52"/>
      <c r="V224" s="52"/>
      <c r="W224" s="52"/>
      <c r="X224" s="52"/>
      <c r="Y224" s="52"/>
      <c r="Z224" s="52"/>
      <c r="AA224" s="52"/>
      <c r="AB224" s="52"/>
      <c r="AD224" s="55"/>
    </row>
    <row r="225" spans="1:30">
      <c r="A225" s="51"/>
      <c r="B225" s="52"/>
      <c r="C225" s="148"/>
      <c r="D225" s="52"/>
      <c r="E225" s="52"/>
      <c r="F225" s="52"/>
      <c r="G225" s="52"/>
      <c r="H225" s="52"/>
      <c r="I225" s="52"/>
      <c r="J225" s="52"/>
      <c r="K225" s="52"/>
      <c r="L225" s="52"/>
      <c r="M225" s="52"/>
      <c r="N225" s="52"/>
      <c r="O225" s="59"/>
      <c r="P225" s="52"/>
      <c r="Q225" s="148"/>
      <c r="R225" s="52"/>
      <c r="S225" s="52"/>
      <c r="T225" s="52"/>
      <c r="U225" s="52"/>
      <c r="V225" s="52"/>
      <c r="W225" s="52"/>
      <c r="X225" s="52"/>
      <c r="Y225" s="52"/>
      <c r="Z225" s="52"/>
      <c r="AA225" s="52"/>
      <c r="AB225" s="52"/>
      <c r="AD225" s="55"/>
    </row>
    <row r="226" spans="1:30">
      <c r="A226" s="51"/>
      <c r="B226" s="52"/>
      <c r="C226" s="148"/>
      <c r="D226" s="52"/>
      <c r="E226" s="52"/>
      <c r="F226" s="52"/>
      <c r="G226" s="52"/>
      <c r="H226" s="52"/>
      <c r="I226" s="52"/>
      <c r="J226" s="52"/>
      <c r="K226" s="52"/>
      <c r="L226" s="52"/>
      <c r="M226" s="52"/>
      <c r="N226" s="52"/>
      <c r="O226" s="59"/>
      <c r="P226" s="52"/>
      <c r="Q226" s="148"/>
      <c r="R226" s="52"/>
      <c r="S226" s="52"/>
      <c r="T226" s="52"/>
      <c r="U226" s="52"/>
      <c r="V226" s="52"/>
      <c r="W226" s="52"/>
      <c r="X226" s="52"/>
      <c r="Y226" s="52"/>
      <c r="Z226" s="52"/>
      <c r="AA226" s="52"/>
      <c r="AB226" s="52"/>
      <c r="AD226" s="55"/>
    </row>
    <row r="227" spans="1:30">
      <c r="A227" s="51"/>
      <c r="B227" s="52"/>
      <c r="C227" s="148"/>
      <c r="D227" s="52"/>
      <c r="E227" s="52"/>
      <c r="F227" s="52"/>
      <c r="G227" s="52"/>
      <c r="H227" s="52"/>
      <c r="I227" s="52"/>
      <c r="J227" s="52"/>
      <c r="K227" s="52"/>
      <c r="L227" s="52"/>
      <c r="M227" s="52"/>
      <c r="N227" s="52"/>
      <c r="O227" s="59"/>
      <c r="P227" s="52"/>
      <c r="Q227" s="148"/>
      <c r="R227" s="52"/>
      <c r="S227" s="52"/>
      <c r="T227" s="52"/>
      <c r="U227" s="52"/>
      <c r="V227" s="52"/>
      <c r="W227" s="52"/>
      <c r="X227" s="52"/>
      <c r="Y227" s="52"/>
      <c r="Z227" s="52"/>
      <c r="AA227" s="52"/>
      <c r="AB227" s="52"/>
      <c r="AD227" s="55"/>
    </row>
    <row r="228" spans="1:30">
      <c r="A228" s="51"/>
      <c r="B228" s="52"/>
      <c r="C228" s="148"/>
      <c r="D228" s="52"/>
      <c r="E228" s="52"/>
      <c r="F228" s="52"/>
      <c r="G228" s="52"/>
      <c r="H228" s="52"/>
      <c r="I228" s="52"/>
      <c r="J228" s="52"/>
      <c r="K228" s="52"/>
      <c r="L228" s="52"/>
      <c r="M228" s="52"/>
      <c r="N228" s="52"/>
      <c r="O228" s="59"/>
      <c r="P228" s="52"/>
      <c r="Q228" s="148"/>
      <c r="R228" s="52"/>
      <c r="S228" s="52"/>
      <c r="T228" s="52"/>
      <c r="U228" s="52"/>
      <c r="V228" s="52"/>
      <c r="W228" s="52"/>
      <c r="X228" s="52"/>
      <c r="Y228" s="52"/>
      <c r="Z228" s="52"/>
      <c r="AA228" s="52"/>
      <c r="AB228" s="52"/>
      <c r="AD228" s="55"/>
    </row>
    <row r="229" spans="1:30">
      <c r="A229" s="51"/>
      <c r="B229" s="52"/>
      <c r="C229" s="148"/>
      <c r="D229" s="52"/>
      <c r="E229" s="52"/>
      <c r="F229" s="52"/>
      <c r="G229" s="52"/>
      <c r="H229" s="52"/>
      <c r="I229" s="52"/>
      <c r="J229" s="52"/>
      <c r="K229" s="52"/>
      <c r="L229" s="52"/>
      <c r="M229" s="52"/>
      <c r="N229" s="52"/>
      <c r="O229" s="59"/>
      <c r="P229" s="52"/>
      <c r="Q229" s="148"/>
      <c r="R229" s="52"/>
      <c r="S229" s="52"/>
      <c r="T229" s="52"/>
      <c r="U229" s="52"/>
      <c r="V229" s="52"/>
      <c r="W229" s="52"/>
      <c r="X229" s="52"/>
      <c r="Y229" s="52"/>
      <c r="Z229" s="52"/>
      <c r="AA229" s="52"/>
      <c r="AB229" s="52"/>
      <c r="AD229" s="55"/>
    </row>
    <row r="230" spans="1:30">
      <c r="A230" s="51"/>
      <c r="B230" s="52"/>
      <c r="C230" s="148"/>
      <c r="D230" s="52"/>
      <c r="E230" s="52"/>
      <c r="F230" s="52"/>
      <c r="G230" s="52"/>
      <c r="H230" s="52"/>
      <c r="I230" s="52"/>
      <c r="J230" s="52"/>
      <c r="K230" s="52"/>
      <c r="L230" s="52"/>
      <c r="M230" s="52"/>
      <c r="N230" s="52"/>
      <c r="O230" s="59"/>
      <c r="P230" s="52"/>
      <c r="Q230" s="148"/>
      <c r="R230" s="52"/>
      <c r="S230" s="52"/>
      <c r="T230" s="52"/>
      <c r="U230" s="52"/>
      <c r="V230" s="52"/>
      <c r="W230" s="52"/>
      <c r="X230" s="52"/>
      <c r="Y230" s="52"/>
      <c r="Z230" s="52"/>
      <c r="AA230" s="52"/>
      <c r="AB230" s="52"/>
      <c r="AD230" s="55"/>
    </row>
    <row r="231" spans="1:30">
      <c r="A231" s="51"/>
      <c r="B231" s="52"/>
      <c r="C231" s="148"/>
      <c r="D231" s="52"/>
      <c r="E231" s="52"/>
      <c r="F231" s="52"/>
      <c r="G231" s="52"/>
      <c r="H231" s="52"/>
      <c r="I231" s="52"/>
      <c r="J231" s="52"/>
      <c r="K231" s="52"/>
      <c r="L231" s="52"/>
      <c r="M231" s="52"/>
      <c r="N231" s="52"/>
      <c r="O231" s="59"/>
      <c r="P231" s="52"/>
      <c r="Q231" s="148"/>
      <c r="R231" s="52"/>
      <c r="S231" s="52"/>
      <c r="T231" s="52"/>
      <c r="U231" s="52"/>
      <c r="V231" s="52"/>
      <c r="W231" s="52"/>
      <c r="X231" s="52"/>
      <c r="Y231" s="52"/>
      <c r="Z231" s="52"/>
      <c r="AA231" s="52"/>
      <c r="AB231" s="52"/>
      <c r="AD231" s="55"/>
    </row>
    <row r="232" spans="1:30">
      <c r="A232" s="51"/>
      <c r="B232" s="52"/>
      <c r="C232" s="148"/>
      <c r="D232" s="52"/>
      <c r="E232" s="52"/>
      <c r="F232" s="52"/>
      <c r="G232" s="52"/>
      <c r="H232" s="52"/>
      <c r="I232" s="52"/>
      <c r="J232" s="52"/>
      <c r="K232" s="52"/>
      <c r="L232" s="52"/>
      <c r="M232" s="52"/>
      <c r="N232" s="52"/>
      <c r="O232" s="59"/>
      <c r="P232" s="52"/>
      <c r="Q232" s="148"/>
      <c r="R232" s="52"/>
      <c r="S232" s="52"/>
      <c r="T232" s="52"/>
      <c r="U232" s="52"/>
      <c r="V232" s="52"/>
      <c r="W232" s="52"/>
      <c r="X232" s="52"/>
      <c r="Y232" s="52"/>
      <c r="Z232" s="52"/>
      <c r="AA232" s="52"/>
      <c r="AB232" s="52"/>
      <c r="AD232" s="55"/>
    </row>
    <row r="233" spans="1:30">
      <c r="A233" s="51"/>
      <c r="B233" s="52"/>
      <c r="C233" s="148"/>
      <c r="D233" s="52"/>
      <c r="E233" s="52"/>
      <c r="F233" s="52"/>
      <c r="G233" s="52"/>
      <c r="H233" s="52"/>
      <c r="I233" s="52"/>
      <c r="J233" s="52"/>
      <c r="K233" s="52"/>
      <c r="L233" s="52"/>
      <c r="M233" s="52"/>
      <c r="N233" s="52"/>
      <c r="O233" s="59"/>
      <c r="P233" s="52"/>
      <c r="Q233" s="148"/>
      <c r="R233" s="52"/>
      <c r="S233" s="52"/>
      <c r="T233" s="52"/>
      <c r="U233" s="52"/>
      <c r="V233" s="52"/>
      <c r="W233" s="52"/>
      <c r="X233" s="52"/>
      <c r="Y233" s="52"/>
      <c r="Z233" s="52"/>
      <c r="AA233" s="52"/>
      <c r="AB233" s="52"/>
      <c r="AD233" s="55"/>
    </row>
    <row r="234" spans="1:30">
      <c r="A234" s="51"/>
      <c r="B234" s="52"/>
      <c r="C234" s="148"/>
      <c r="D234" s="52"/>
      <c r="E234" s="52"/>
      <c r="F234" s="52"/>
      <c r="G234" s="52"/>
      <c r="H234" s="52"/>
      <c r="I234" s="52"/>
      <c r="J234" s="52"/>
      <c r="K234" s="52"/>
      <c r="L234" s="52"/>
      <c r="M234" s="52"/>
      <c r="N234" s="52"/>
      <c r="O234" s="59"/>
      <c r="P234" s="52"/>
      <c r="Q234" s="148"/>
      <c r="R234" s="52"/>
      <c r="S234" s="52"/>
      <c r="T234" s="52"/>
      <c r="U234" s="52"/>
      <c r="V234" s="52"/>
      <c r="W234" s="52"/>
      <c r="X234" s="52"/>
      <c r="Y234" s="52"/>
      <c r="Z234" s="52"/>
      <c r="AA234" s="52"/>
      <c r="AB234" s="52"/>
      <c r="AD234" s="55"/>
    </row>
    <row r="235" spans="1:30">
      <c r="A235" s="51"/>
      <c r="B235" s="52"/>
      <c r="C235" s="148"/>
      <c r="D235" s="52"/>
      <c r="E235" s="52"/>
      <c r="F235" s="52"/>
      <c r="G235" s="52"/>
      <c r="H235" s="52"/>
      <c r="I235" s="52"/>
      <c r="J235" s="52"/>
      <c r="K235" s="52"/>
      <c r="L235" s="52"/>
      <c r="M235" s="52"/>
      <c r="N235" s="52"/>
      <c r="O235" s="59"/>
      <c r="P235" s="52"/>
      <c r="Q235" s="148"/>
      <c r="R235" s="52"/>
      <c r="S235" s="52"/>
      <c r="T235" s="52"/>
      <c r="U235" s="52"/>
      <c r="V235" s="52"/>
      <c r="W235" s="52"/>
      <c r="X235" s="52"/>
      <c r="Y235" s="52"/>
      <c r="Z235" s="52"/>
      <c r="AA235" s="52"/>
      <c r="AB235" s="52"/>
      <c r="AD235" s="55"/>
    </row>
    <row r="236" spans="1:30">
      <c r="A236" s="51"/>
      <c r="B236" s="52"/>
      <c r="C236" s="148"/>
      <c r="D236" s="52"/>
      <c r="E236" s="52"/>
      <c r="F236" s="52"/>
      <c r="G236" s="52"/>
      <c r="H236" s="52"/>
      <c r="I236" s="52"/>
      <c r="J236" s="52"/>
      <c r="K236" s="52"/>
      <c r="L236" s="52"/>
      <c r="M236" s="52"/>
      <c r="N236" s="52"/>
      <c r="O236" s="59"/>
      <c r="P236" s="52"/>
      <c r="Q236" s="148"/>
      <c r="R236" s="52"/>
      <c r="S236" s="52"/>
      <c r="T236" s="52"/>
      <c r="U236" s="52"/>
      <c r="V236" s="52"/>
      <c r="W236" s="52"/>
      <c r="X236" s="52"/>
      <c r="Y236" s="52"/>
      <c r="Z236" s="52"/>
      <c r="AA236" s="52"/>
      <c r="AB236" s="52"/>
      <c r="AD236" s="55"/>
    </row>
    <row r="237" spans="1:30">
      <c r="A237" s="51"/>
      <c r="B237" s="52"/>
      <c r="C237" s="148"/>
      <c r="D237" s="52"/>
      <c r="E237" s="52"/>
      <c r="F237" s="52"/>
      <c r="G237" s="52"/>
      <c r="H237" s="52"/>
      <c r="I237" s="52"/>
      <c r="J237" s="52"/>
      <c r="K237" s="52"/>
      <c r="L237" s="52"/>
      <c r="M237" s="52"/>
      <c r="N237" s="52"/>
      <c r="O237" s="59"/>
      <c r="P237" s="52"/>
      <c r="Q237" s="148"/>
      <c r="R237" s="52"/>
      <c r="S237" s="52"/>
      <c r="T237" s="52"/>
      <c r="U237" s="52"/>
      <c r="V237" s="52"/>
      <c r="W237" s="52"/>
      <c r="X237" s="52"/>
      <c r="Y237" s="52"/>
      <c r="Z237" s="52"/>
      <c r="AA237" s="52"/>
      <c r="AB237" s="52"/>
      <c r="AD237" s="55"/>
    </row>
    <row r="238" spans="1:30">
      <c r="A238" s="51"/>
      <c r="B238" s="52"/>
      <c r="C238" s="148"/>
      <c r="D238" s="52"/>
      <c r="E238" s="52"/>
      <c r="F238" s="52"/>
      <c r="G238" s="52"/>
      <c r="H238" s="52"/>
      <c r="I238" s="52"/>
      <c r="J238" s="52"/>
      <c r="K238" s="52"/>
      <c r="L238" s="52"/>
      <c r="M238" s="52"/>
      <c r="N238" s="52"/>
      <c r="O238" s="59"/>
      <c r="P238" s="52"/>
      <c r="Q238" s="148"/>
      <c r="R238" s="52"/>
      <c r="S238" s="52"/>
      <c r="T238" s="52"/>
      <c r="U238" s="52"/>
      <c r="V238" s="52"/>
      <c r="W238" s="52"/>
      <c r="X238" s="52"/>
      <c r="Y238" s="52"/>
      <c r="Z238" s="52"/>
      <c r="AA238" s="52"/>
      <c r="AB238" s="52"/>
      <c r="AD238" s="55"/>
    </row>
    <row r="239" spans="1:30">
      <c r="A239" s="51"/>
      <c r="B239" s="52"/>
      <c r="C239" s="148"/>
      <c r="D239" s="52"/>
      <c r="E239" s="52"/>
      <c r="F239" s="52"/>
      <c r="G239" s="52"/>
      <c r="H239" s="52"/>
      <c r="I239" s="52"/>
      <c r="J239" s="52"/>
      <c r="K239" s="52"/>
      <c r="L239" s="52"/>
      <c r="M239" s="52"/>
      <c r="N239" s="52"/>
      <c r="O239" s="59"/>
      <c r="P239" s="52"/>
      <c r="Q239" s="148"/>
      <c r="R239" s="52"/>
      <c r="S239" s="52"/>
      <c r="T239" s="52"/>
      <c r="U239" s="52"/>
      <c r="V239" s="52"/>
      <c r="W239" s="52"/>
      <c r="X239" s="52"/>
      <c r="Y239" s="52"/>
      <c r="Z239" s="52"/>
      <c r="AA239" s="52"/>
      <c r="AB239" s="52"/>
      <c r="AD239" s="55"/>
    </row>
    <row r="240" spans="1:30">
      <c r="A240" s="51"/>
      <c r="B240" s="52"/>
      <c r="C240" s="148"/>
      <c r="D240" s="52"/>
      <c r="E240" s="52"/>
      <c r="F240" s="52"/>
      <c r="G240" s="52"/>
      <c r="H240" s="52"/>
      <c r="I240" s="52"/>
      <c r="J240" s="52"/>
      <c r="K240" s="52"/>
      <c r="L240" s="52"/>
      <c r="M240" s="52"/>
      <c r="N240" s="52"/>
      <c r="O240" s="59"/>
      <c r="P240" s="52"/>
      <c r="Q240" s="148"/>
      <c r="R240" s="52"/>
      <c r="S240" s="52"/>
      <c r="T240" s="52"/>
      <c r="U240" s="52"/>
      <c r="V240" s="52"/>
      <c r="W240" s="52"/>
      <c r="X240" s="52"/>
      <c r="Y240" s="52"/>
      <c r="Z240" s="52"/>
      <c r="AA240" s="52"/>
      <c r="AB240" s="52"/>
      <c r="AD240" s="55"/>
    </row>
    <row r="241" spans="1:30">
      <c r="A241" s="51"/>
      <c r="B241" s="52"/>
      <c r="C241" s="148"/>
      <c r="D241" s="52"/>
      <c r="E241" s="52"/>
      <c r="F241" s="52"/>
      <c r="G241" s="52"/>
      <c r="H241" s="52"/>
      <c r="I241" s="52"/>
      <c r="J241" s="52"/>
      <c r="K241" s="52"/>
      <c r="L241" s="52"/>
      <c r="M241" s="52"/>
      <c r="N241" s="52"/>
      <c r="O241" s="59"/>
      <c r="P241" s="52"/>
      <c r="Q241" s="148"/>
      <c r="R241" s="52"/>
      <c r="S241" s="52"/>
      <c r="T241" s="52"/>
      <c r="U241" s="52"/>
      <c r="V241" s="52"/>
      <c r="W241" s="52"/>
      <c r="X241" s="52"/>
      <c r="Y241" s="52"/>
      <c r="Z241" s="52"/>
      <c r="AA241" s="52"/>
      <c r="AB241" s="52"/>
      <c r="AD241" s="55"/>
    </row>
    <row r="242" spans="1:30">
      <c r="A242" s="51"/>
      <c r="B242" s="52"/>
      <c r="C242" s="148"/>
      <c r="D242" s="52"/>
      <c r="E242" s="52"/>
      <c r="F242" s="52"/>
      <c r="G242" s="52"/>
      <c r="H242" s="52"/>
      <c r="I242" s="52"/>
      <c r="J242" s="52"/>
      <c r="K242" s="52"/>
      <c r="L242" s="52"/>
      <c r="M242" s="52"/>
      <c r="N242" s="52"/>
      <c r="O242" s="59"/>
      <c r="P242" s="52"/>
      <c r="Q242" s="148"/>
      <c r="R242" s="52"/>
      <c r="S242" s="52"/>
      <c r="T242" s="52"/>
      <c r="U242" s="52"/>
      <c r="V242" s="52"/>
      <c r="W242" s="52"/>
      <c r="X242" s="52"/>
      <c r="Y242" s="52"/>
      <c r="Z242" s="52"/>
      <c r="AA242" s="52"/>
      <c r="AB242" s="52"/>
      <c r="AD242" s="55"/>
    </row>
    <row r="243" spans="1:30">
      <c r="A243" s="51"/>
      <c r="B243" s="52"/>
      <c r="C243" s="148"/>
      <c r="D243" s="52"/>
      <c r="E243" s="52"/>
      <c r="F243" s="52"/>
      <c r="G243" s="52"/>
      <c r="H243" s="52"/>
      <c r="I243" s="52"/>
      <c r="J243" s="52"/>
      <c r="K243" s="52"/>
      <c r="L243" s="52"/>
      <c r="M243" s="52"/>
      <c r="N243" s="52"/>
      <c r="O243" s="59"/>
      <c r="P243" s="52"/>
      <c r="Q243" s="148"/>
      <c r="R243" s="52"/>
      <c r="S243" s="52"/>
      <c r="T243" s="52"/>
      <c r="U243" s="52"/>
      <c r="V243" s="52"/>
      <c r="W243" s="52"/>
      <c r="X243" s="52"/>
      <c r="Y243" s="52"/>
      <c r="Z243" s="52"/>
      <c r="AA243" s="52"/>
      <c r="AB243" s="52"/>
      <c r="AD243" s="55"/>
    </row>
    <row r="244" spans="1:30">
      <c r="A244" s="51"/>
      <c r="B244" s="52"/>
      <c r="C244" s="148"/>
      <c r="D244" s="52"/>
      <c r="E244" s="52"/>
      <c r="F244" s="52"/>
      <c r="G244" s="52"/>
      <c r="H244" s="52"/>
      <c r="I244" s="52"/>
      <c r="J244" s="52"/>
      <c r="K244" s="52"/>
      <c r="L244" s="52"/>
      <c r="M244" s="52"/>
      <c r="N244" s="52"/>
      <c r="O244" s="59"/>
      <c r="P244" s="52"/>
      <c r="Q244" s="148"/>
      <c r="R244" s="52"/>
      <c r="S244" s="52"/>
      <c r="T244" s="52"/>
      <c r="U244" s="52"/>
      <c r="V244" s="52"/>
      <c r="W244" s="52"/>
      <c r="X244" s="52"/>
      <c r="Y244" s="52"/>
      <c r="Z244" s="52"/>
      <c r="AA244" s="52"/>
      <c r="AB244" s="52"/>
      <c r="AD244" s="55"/>
    </row>
    <row r="245" spans="1:30">
      <c r="A245" s="51"/>
      <c r="B245" s="52"/>
      <c r="C245" s="148"/>
      <c r="D245" s="52"/>
      <c r="E245" s="52"/>
      <c r="F245" s="52"/>
      <c r="G245" s="52"/>
      <c r="H245" s="52"/>
      <c r="I245" s="52"/>
      <c r="J245" s="52"/>
      <c r="K245" s="52"/>
      <c r="L245" s="52"/>
      <c r="M245" s="52"/>
      <c r="N245" s="52"/>
      <c r="O245" s="59"/>
      <c r="P245" s="52"/>
      <c r="Q245" s="148"/>
      <c r="R245" s="52"/>
      <c r="S245" s="52"/>
      <c r="T245" s="52"/>
      <c r="U245" s="52"/>
      <c r="V245" s="52"/>
      <c r="W245" s="52"/>
      <c r="X245" s="52"/>
      <c r="Y245" s="52"/>
      <c r="Z245" s="52"/>
      <c r="AA245" s="52"/>
      <c r="AB245" s="52"/>
      <c r="AD245" s="55"/>
    </row>
    <row r="246" spans="1:30">
      <c r="A246" s="51"/>
      <c r="B246" s="52"/>
      <c r="C246" s="148"/>
      <c r="D246" s="52"/>
      <c r="E246" s="52"/>
      <c r="F246" s="52"/>
      <c r="G246" s="52"/>
      <c r="H246" s="52"/>
      <c r="I246" s="52"/>
      <c r="J246" s="52"/>
      <c r="K246" s="52"/>
      <c r="L246" s="52"/>
      <c r="M246" s="52"/>
      <c r="N246" s="52"/>
      <c r="O246" s="59"/>
      <c r="P246" s="52"/>
      <c r="Q246" s="148"/>
      <c r="R246" s="52"/>
      <c r="S246" s="52"/>
      <c r="T246" s="52"/>
      <c r="U246" s="52"/>
      <c r="V246" s="52"/>
      <c r="W246" s="52"/>
      <c r="X246" s="52"/>
      <c r="Y246" s="52"/>
      <c r="Z246" s="52"/>
      <c r="AA246" s="52"/>
      <c r="AB246" s="52"/>
      <c r="AD246" s="55"/>
    </row>
    <row r="247" spans="1:30">
      <c r="A247" s="51"/>
      <c r="B247" s="52"/>
      <c r="C247" s="148"/>
      <c r="D247" s="52"/>
      <c r="E247" s="52"/>
      <c r="F247" s="52"/>
      <c r="G247" s="52"/>
      <c r="H247" s="52"/>
      <c r="I247" s="52"/>
      <c r="J247" s="52"/>
      <c r="K247" s="52"/>
      <c r="L247" s="52"/>
      <c r="M247" s="52"/>
      <c r="N247" s="52"/>
      <c r="O247" s="59"/>
      <c r="P247" s="52"/>
      <c r="Q247" s="148"/>
      <c r="R247" s="52"/>
      <c r="S247" s="52"/>
      <c r="T247" s="52"/>
      <c r="U247" s="52"/>
      <c r="V247" s="52"/>
      <c r="W247" s="52"/>
      <c r="X247" s="52"/>
      <c r="Y247" s="52"/>
      <c r="Z247" s="52"/>
      <c r="AA247" s="52"/>
      <c r="AB247" s="52"/>
      <c r="AD247" s="55"/>
    </row>
    <row r="248" spans="1:30">
      <c r="A248" s="51"/>
      <c r="B248" s="52"/>
      <c r="C248" s="148"/>
      <c r="D248" s="52"/>
      <c r="E248" s="52"/>
      <c r="F248" s="52"/>
      <c r="G248" s="52"/>
      <c r="H248" s="52"/>
      <c r="I248" s="52"/>
      <c r="J248" s="52"/>
      <c r="K248" s="52"/>
      <c r="L248" s="52"/>
      <c r="M248" s="52"/>
      <c r="N248" s="52"/>
      <c r="O248" s="59"/>
      <c r="P248" s="52"/>
      <c r="Q248" s="148"/>
      <c r="R248" s="52"/>
      <c r="S248" s="52"/>
      <c r="T248" s="52"/>
      <c r="U248" s="52"/>
      <c r="V248" s="52"/>
      <c r="W248" s="52"/>
      <c r="X248" s="52"/>
      <c r="Y248" s="52"/>
      <c r="Z248" s="52"/>
      <c r="AA248" s="52"/>
      <c r="AB248" s="52"/>
      <c r="AD248" s="55"/>
    </row>
    <row r="249" spans="1:30">
      <c r="A249" s="51"/>
      <c r="B249" s="52"/>
      <c r="C249" s="148"/>
      <c r="D249" s="52"/>
      <c r="E249" s="52"/>
      <c r="F249" s="52"/>
      <c r="G249" s="52"/>
      <c r="H249" s="52"/>
      <c r="I249" s="52"/>
      <c r="J249" s="52"/>
      <c r="K249" s="52"/>
      <c r="L249" s="52"/>
      <c r="M249" s="52"/>
      <c r="N249" s="52"/>
      <c r="O249" s="59"/>
      <c r="P249" s="52"/>
      <c r="Q249" s="148"/>
      <c r="R249" s="52"/>
      <c r="S249" s="52"/>
      <c r="T249" s="52"/>
      <c r="U249" s="52"/>
      <c r="V249" s="52"/>
      <c r="W249" s="52"/>
      <c r="X249" s="52"/>
      <c r="Y249" s="52"/>
      <c r="Z249" s="52"/>
      <c r="AA249" s="52"/>
      <c r="AB249" s="52"/>
      <c r="AD249" s="55"/>
    </row>
    <row r="250" spans="1:30">
      <c r="A250" s="51"/>
      <c r="B250" s="52"/>
      <c r="C250" s="148"/>
      <c r="D250" s="52"/>
      <c r="E250" s="52"/>
      <c r="F250" s="52"/>
      <c r="G250" s="52"/>
      <c r="H250" s="52"/>
      <c r="I250" s="52"/>
      <c r="J250" s="52"/>
      <c r="K250" s="52"/>
      <c r="L250" s="52"/>
      <c r="M250" s="52"/>
      <c r="N250" s="52"/>
      <c r="O250" s="59"/>
      <c r="P250" s="52"/>
      <c r="Q250" s="148"/>
      <c r="R250" s="52"/>
      <c r="S250" s="52"/>
      <c r="T250" s="52"/>
      <c r="U250" s="52"/>
      <c r="V250" s="52"/>
      <c r="W250" s="52"/>
      <c r="X250" s="52"/>
      <c r="Y250" s="52"/>
      <c r="Z250" s="52"/>
      <c r="AA250" s="52"/>
      <c r="AB250" s="52"/>
      <c r="AD250" s="55"/>
    </row>
    <row r="251" spans="1:30">
      <c r="A251" s="51"/>
      <c r="B251" s="52"/>
      <c r="C251" s="148"/>
      <c r="D251" s="52"/>
      <c r="E251" s="52"/>
      <c r="F251" s="52"/>
      <c r="G251" s="52"/>
      <c r="H251" s="52"/>
      <c r="I251" s="52"/>
      <c r="J251" s="52"/>
      <c r="K251" s="52"/>
      <c r="L251" s="52"/>
      <c r="M251" s="52"/>
      <c r="N251" s="52"/>
      <c r="O251" s="59"/>
      <c r="P251" s="52"/>
      <c r="Q251" s="148"/>
      <c r="R251" s="52"/>
      <c r="S251" s="52"/>
      <c r="T251" s="52"/>
      <c r="U251" s="52"/>
      <c r="V251" s="52"/>
      <c r="W251" s="52"/>
      <c r="X251" s="52"/>
      <c r="Y251" s="52"/>
      <c r="Z251" s="52"/>
      <c r="AA251" s="52"/>
      <c r="AB251" s="52"/>
      <c r="AD251" s="55"/>
    </row>
    <row r="252" spans="1:30">
      <c r="A252" s="51"/>
      <c r="B252" s="52"/>
      <c r="C252" s="148"/>
      <c r="D252" s="52"/>
      <c r="E252" s="52"/>
      <c r="F252" s="52"/>
      <c r="G252" s="52"/>
      <c r="H252" s="52"/>
      <c r="I252" s="52"/>
      <c r="J252" s="52"/>
      <c r="K252" s="52"/>
      <c r="L252" s="52"/>
      <c r="M252" s="52"/>
      <c r="N252" s="52"/>
      <c r="O252" s="59"/>
      <c r="P252" s="52"/>
      <c r="Q252" s="148"/>
      <c r="R252" s="52"/>
      <c r="S252" s="52"/>
      <c r="T252" s="52"/>
      <c r="U252" s="52"/>
      <c r="V252" s="52"/>
      <c r="W252" s="52"/>
      <c r="X252" s="52"/>
      <c r="Y252" s="52"/>
      <c r="Z252" s="52"/>
      <c r="AA252" s="52"/>
      <c r="AB252" s="52"/>
      <c r="AD252" s="55"/>
    </row>
    <row r="253" spans="1:30">
      <c r="A253" s="51"/>
      <c r="B253" s="52"/>
      <c r="C253" s="148"/>
      <c r="D253" s="52"/>
      <c r="E253" s="52"/>
      <c r="F253" s="52"/>
      <c r="G253" s="52"/>
      <c r="H253" s="52"/>
      <c r="I253" s="52"/>
      <c r="J253" s="52"/>
      <c r="K253" s="52"/>
      <c r="L253" s="52"/>
      <c r="M253" s="52"/>
      <c r="N253" s="52"/>
      <c r="O253" s="59"/>
      <c r="P253" s="52"/>
      <c r="Q253" s="148"/>
      <c r="R253" s="52"/>
      <c r="S253" s="52"/>
      <c r="T253" s="52"/>
      <c r="U253" s="52"/>
      <c r="V253" s="52"/>
      <c r="W253" s="52"/>
      <c r="X253" s="52"/>
      <c r="Y253" s="52"/>
      <c r="Z253" s="52"/>
      <c r="AA253" s="52"/>
      <c r="AB253" s="52"/>
      <c r="AD253" s="55"/>
    </row>
    <row r="254" spans="1:30">
      <c r="A254" s="51"/>
      <c r="B254" s="52"/>
      <c r="C254" s="148"/>
      <c r="D254" s="52"/>
      <c r="E254" s="52"/>
      <c r="F254" s="52"/>
      <c r="G254" s="52"/>
      <c r="H254" s="52"/>
      <c r="I254" s="52"/>
      <c r="J254" s="52"/>
      <c r="K254" s="52"/>
      <c r="L254" s="52"/>
      <c r="M254" s="52"/>
      <c r="N254" s="52"/>
      <c r="O254" s="59"/>
      <c r="P254" s="52"/>
      <c r="Q254" s="148"/>
      <c r="R254" s="52"/>
      <c r="S254" s="52"/>
      <c r="T254" s="52"/>
      <c r="U254" s="52"/>
      <c r="V254" s="52"/>
      <c r="W254" s="52"/>
      <c r="X254" s="52"/>
      <c r="Y254" s="52"/>
      <c r="Z254" s="52"/>
      <c r="AA254" s="52"/>
      <c r="AB254" s="52"/>
      <c r="AD254" s="55"/>
    </row>
    <row r="255" spans="1:30">
      <c r="A255" s="51"/>
      <c r="B255" s="52"/>
      <c r="C255" s="148"/>
      <c r="D255" s="52"/>
      <c r="E255" s="52"/>
      <c r="F255" s="52"/>
      <c r="G255" s="52"/>
      <c r="H255" s="52"/>
      <c r="I255" s="52"/>
      <c r="J255" s="52"/>
      <c r="K255" s="52"/>
      <c r="L255" s="52"/>
      <c r="M255" s="52"/>
      <c r="N255" s="52"/>
      <c r="O255" s="59"/>
      <c r="P255" s="52"/>
      <c r="Q255" s="148"/>
      <c r="R255" s="52"/>
      <c r="S255" s="52"/>
      <c r="T255" s="52"/>
      <c r="U255" s="52"/>
      <c r="V255" s="52"/>
      <c r="W255" s="52"/>
      <c r="X255" s="52"/>
      <c r="Y255" s="52"/>
      <c r="Z255" s="52"/>
      <c r="AA255" s="52"/>
      <c r="AB255" s="52"/>
      <c r="AD255" s="55"/>
    </row>
    <row r="256" spans="1:30">
      <c r="A256" s="51"/>
      <c r="B256" s="52"/>
      <c r="C256" s="148"/>
      <c r="D256" s="52"/>
      <c r="E256" s="52"/>
      <c r="F256" s="52"/>
      <c r="G256" s="52"/>
      <c r="H256" s="52"/>
      <c r="I256" s="52"/>
      <c r="J256" s="52"/>
      <c r="K256" s="52"/>
      <c r="L256" s="52"/>
      <c r="M256" s="52"/>
      <c r="N256" s="52"/>
      <c r="O256" s="59"/>
      <c r="P256" s="52"/>
      <c r="Q256" s="148"/>
      <c r="R256" s="52"/>
      <c r="S256" s="52"/>
      <c r="T256" s="52"/>
      <c r="U256" s="52"/>
      <c r="V256" s="52"/>
      <c r="W256" s="52"/>
      <c r="X256" s="52"/>
      <c r="Y256" s="52"/>
      <c r="Z256" s="52"/>
      <c r="AA256" s="52"/>
      <c r="AB256" s="52"/>
      <c r="AD256" s="55"/>
    </row>
    <row r="257" spans="1:30">
      <c r="A257" s="51"/>
      <c r="B257" s="52"/>
      <c r="C257" s="148"/>
      <c r="D257" s="52"/>
      <c r="E257" s="52"/>
      <c r="F257" s="52"/>
      <c r="G257" s="52"/>
      <c r="H257" s="52"/>
      <c r="I257" s="52"/>
      <c r="J257" s="52"/>
      <c r="K257" s="52"/>
      <c r="L257" s="52"/>
      <c r="M257" s="52"/>
      <c r="N257" s="52"/>
      <c r="O257" s="59"/>
      <c r="P257" s="52"/>
      <c r="Q257" s="148"/>
      <c r="R257" s="52"/>
      <c r="S257" s="52"/>
      <c r="T257" s="52"/>
      <c r="U257" s="52"/>
      <c r="V257" s="52"/>
      <c r="W257" s="52"/>
      <c r="X257" s="52"/>
      <c r="Y257" s="52"/>
      <c r="Z257" s="52"/>
      <c r="AA257" s="52"/>
      <c r="AB257" s="52"/>
      <c r="AD257" s="55"/>
    </row>
    <row r="258" spans="1:30">
      <c r="A258" s="51"/>
      <c r="B258" s="52"/>
      <c r="C258" s="148"/>
      <c r="D258" s="52"/>
      <c r="E258" s="52"/>
      <c r="F258" s="52"/>
      <c r="G258" s="52"/>
      <c r="H258" s="52"/>
      <c r="I258" s="52"/>
      <c r="J258" s="52"/>
      <c r="K258" s="52"/>
      <c r="L258" s="52"/>
      <c r="M258" s="52"/>
      <c r="N258" s="52"/>
      <c r="O258" s="59"/>
      <c r="P258" s="52"/>
      <c r="Q258" s="148"/>
      <c r="R258" s="52"/>
      <c r="S258" s="52"/>
      <c r="T258" s="52"/>
      <c r="U258" s="52"/>
      <c r="V258" s="52"/>
      <c r="W258" s="52"/>
      <c r="X258" s="52"/>
      <c r="Y258" s="52"/>
      <c r="Z258" s="52"/>
      <c r="AA258" s="52"/>
      <c r="AB258" s="52"/>
      <c r="AD258" s="55"/>
    </row>
    <row r="259" spans="1:30">
      <c r="A259" s="51"/>
      <c r="B259" s="52"/>
      <c r="C259" s="148"/>
      <c r="D259" s="52"/>
      <c r="E259" s="52"/>
      <c r="F259" s="52"/>
      <c r="G259" s="52"/>
      <c r="H259" s="52"/>
      <c r="I259" s="52"/>
      <c r="J259" s="52"/>
      <c r="K259" s="52"/>
      <c r="L259" s="52"/>
      <c r="M259" s="52"/>
      <c r="N259" s="52"/>
      <c r="O259" s="59"/>
      <c r="P259" s="52"/>
      <c r="Q259" s="148"/>
      <c r="R259" s="52"/>
      <c r="S259" s="52"/>
      <c r="T259" s="52"/>
      <c r="U259" s="52"/>
      <c r="V259" s="52"/>
      <c r="W259" s="52"/>
      <c r="X259" s="52"/>
      <c r="Y259" s="52"/>
      <c r="Z259" s="52"/>
      <c r="AA259" s="52"/>
      <c r="AB259" s="52"/>
      <c r="AD259" s="55"/>
    </row>
    <row r="260" spans="1:30">
      <c r="A260" s="51"/>
      <c r="B260" s="52"/>
      <c r="C260" s="148"/>
      <c r="D260" s="52"/>
      <c r="E260" s="52"/>
      <c r="F260" s="52"/>
      <c r="G260" s="52"/>
      <c r="H260" s="52"/>
      <c r="I260" s="52"/>
      <c r="J260" s="52"/>
      <c r="K260" s="52"/>
      <c r="L260" s="52"/>
      <c r="M260" s="52"/>
      <c r="N260" s="52"/>
      <c r="O260" s="59"/>
      <c r="P260" s="52"/>
      <c r="Q260" s="148"/>
      <c r="R260" s="52"/>
      <c r="S260" s="52"/>
      <c r="T260" s="52"/>
      <c r="U260" s="52"/>
      <c r="V260" s="52"/>
      <c r="W260" s="52"/>
      <c r="X260" s="52"/>
      <c r="Y260" s="52"/>
      <c r="Z260" s="52"/>
      <c r="AA260" s="52"/>
      <c r="AB260" s="52"/>
      <c r="AD260" s="55"/>
    </row>
    <row r="261" spans="1:30">
      <c r="A261" s="51"/>
      <c r="B261" s="52"/>
      <c r="C261" s="148"/>
      <c r="D261" s="52"/>
      <c r="E261" s="52"/>
      <c r="F261" s="52"/>
      <c r="G261" s="52"/>
      <c r="H261" s="52"/>
      <c r="I261" s="52"/>
      <c r="J261" s="52"/>
      <c r="K261" s="52"/>
      <c r="L261" s="52"/>
      <c r="M261" s="52"/>
      <c r="N261" s="52"/>
      <c r="O261" s="59"/>
      <c r="P261" s="52"/>
      <c r="Q261" s="148"/>
      <c r="R261" s="52"/>
      <c r="S261" s="52"/>
      <c r="T261" s="52"/>
      <c r="U261" s="52"/>
      <c r="V261" s="52"/>
      <c r="W261" s="52"/>
      <c r="X261" s="52"/>
      <c r="Y261" s="52"/>
      <c r="Z261" s="52"/>
      <c r="AA261" s="52"/>
      <c r="AB261" s="52"/>
      <c r="AD261" s="55"/>
    </row>
    <row r="262" spans="1:30">
      <c r="A262" s="51"/>
      <c r="B262" s="52"/>
      <c r="C262" s="148"/>
      <c r="D262" s="52"/>
      <c r="E262" s="52"/>
      <c r="F262" s="52"/>
      <c r="G262" s="52"/>
      <c r="H262" s="52"/>
      <c r="I262" s="52"/>
      <c r="J262" s="52"/>
      <c r="K262" s="52"/>
      <c r="L262" s="52"/>
      <c r="M262" s="52"/>
      <c r="N262" s="52"/>
      <c r="O262" s="59"/>
      <c r="P262" s="52"/>
      <c r="Q262" s="148"/>
      <c r="R262" s="52"/>
      <c r="S262" s="52"/>
      <c r="T262" s="52"/>
      <c r="U262" s="52"/>
      <c r="V262" s="52"/>
      <c r="W262" s="52"/>
      <c r="X262" s="52"/>
      <c r="Y262" s="52"/>
      <c r="Z262" s="52"/>
      <c r="AA262" s="52"/>
      <c r="AB262" s="52"/>
      <c r="AD262" s="55"/>
    </row>
    <row r="263" spans="1:30">
      <c r="A263" s="51"/>
      <c r="B263" s="52"/>
      <c r="C263" s="148"/>
      <c r="D263" s="52"/>
      <c r="E263" s="52"/>
      <c r="F263" s="52"/>
      <c r="G263" s="52"/>
      <c r="H263" s="52"/>
      <c r="I263" s="52"/>
      <c r="J263" s="52"/>
      <c r="K263" s="52"/>
      <c r="L263" s="52"/>
      <c r="M263" s="52"/>
      <c r="N263" s="52"/>
      <c r="O263" s="59"/>
      <c r="P263" s="52"/>
      <c r="Q263" s="148"/>
      <c r="R263" s="52"/>
      <c r="S263" s="52"/>
      <c r="T263" s="52"/>
      <c r="U263" s="52"/>
      <c r="V263" s="52"/>
      <c r="W263" s="52"/>
      <c r="X263" s="52"/>
      <c r="Y263" s="52"/>
      <c r="Z263" s="52"/>
      <c r="AA263" s="52"/>
      <c r="AB263" s="52"/>
      <c r="AD263" s="55"/>
    </row>
    <row r="264" spans="1:30">
      <c r="A264" s="51"/>
      <c r="B264" s="52"/>
      <c r="C264" s="148"/>
      <c r="D264" s="52"/>
      <c r="E264" s="52"/>
      <c r="F264" s="52"/>
      <c r="G264" s="52"/>
      <c r="H264" s="52"/>
      <c r="I264" s="52"/>
      <c r="J264" s="52"/>
      <c r="K264" s="52"/>
      <c r="L264" s="52"/>
      <c r="M264" s="52"/>
      <c r="N264" s="52"/>
      <c r="O264" s="59"/>
      <c r="P264" s="52"/>
      <c r="Q264" s="148"/>
      <c r="R264" s="52"/>
      <c r="S264" s="52"/>
      <c r="T264" s="52"/>
      <c r="U264" s="52"/>
      <c r="V264" s="52"/>
      <c r="W264" s="52"/>
      <c r="X264" s="52"/>
      <c r="Y264" s="52"/>
      <c r="Z264" s="52"/>
      <c r="AA264" s="52"/>
      <c r="AB264" s="52"/>
      <c r="AD264" s="55"/>
    </row>
    <row r="265" spans="1:30">
      <c r="A265" s="51"/>
      <c r="B265" s="52"/>
      <c r="C265" s="148"/>
      <c r="D265" s="52"/>
      <c r="E265" s="52"/>
      <c r="F265" s="52"/>
      <c r="G265" s="52"/>
      <c r="H265" s="52"/>
      <c r="I265" s="52"/>
      <c r="J265" s="52"/>
      <c r="K265" s="52"/>
      <c r="L265" s="52"/>
      <c r="M265" s="52"/>
      <c r="N265" s="52"/>
      <c r="O265" s="59"/>
      <c r="P265" s="52"/>
      <c r="Q265" s="148"/>
      <c r="R265" s="52"/>
      <c r="S265" s="52"/>
      <c r="T265" s="52"/>
      <c r="U265" s="52"/>
      <c r="V265" s="52"/>
      <c r="W265" s="52"/>
      <c r="X265" s="52"/>
      <c r="Y265" s="52"/>
      <c r="Z265" s="52"/>
      <c r="AA265" s="52"/>
      <c r="AB265" s="52"/>
      <c r="AD265" s="55"/>
    </row>
    <row r="266" spans="1:30">
      <c r="A266" s="51"/>
      <c r="B266" s="52"/>
      <c r="C266" s="148"/>
      <c r="D266" s="52"/>
      <c r="E266" s="52"/>
      <c r="F266" s="52"/>
      <c r="G266" s="52"/>
      <c r="H266" s="52"/>
      <c r="I266" s="52"/>
      <c r="J266" s="52"/>
      <c r="K266" s="52"/>
      <c r="L266" s="52"/>
      <c r="M266" s="52"/>
      <c r="N266" s="52"/>
      <c r="O266" s="59"/>
      <c r="P266" s="52"/>
      <c r="Q266" s="148"/>
      <c r="R266" s="52"/>
      <c r="S266" s="52"/>
      <c r="T266" s="52"/>
      <c r="U266" s="52"/>
      <c r="V266" s="52"/>
      <c r="W266" s="52"/>
      <c r="X266" s="52"/>
      <c r="Y266" s="52"/>
      <c r="Z266" s="52"/>
      <c r="AA266" s="52"/>
      <c r="AB266" s="52"/>
      <c r="AD266" s="55"/>
    </row>
    <row r="267" spans="1:30">
      <c r="A267" s="51"/>
      <c r="B267" s="52"/>
      <c r="C267" s="148"/>
      <c r="D267" s="52"/>
      <c r="E267" s="52"/>
      <c r="F267" s="52"/>
      <c r="G267" s="52"/>
      <c r="H267" s="52"/>
      <c r="I267" s="52"/>
      <c r="J267" s="52"/>
      <c r="K267" s="52"/>
      <c r="L267" s="52"/>
      <c r="M267" s="52"/>
      <c r="N267" s="52"/>
      <c r="O267" s="59"/>
      <c r="P267" s="52"/>
      <c r="Q267" s="148"/>
      <c r="R267" s="52"/>
      <c r="S267" s="52"/>
      <c r="T267" s="52"/>
      <c r="U267" s="52"/>
      <c r="V267" s="52"/>
      <c r="W267" s="52"/>
      <c r="X267" s="52"/>
      <c r="Y267" s="52"/>
      <c r="Z267" s="52"/>
      <c r="AA267" s="52"/>
      <c r="AB267" s="52"/>
      <c r="AD267" s="55"/>
    </row>
    <row r="268" spans="1:30">
      <c r="A268" s="51"/>
      <c r="B268" s="52"/>
      <c r="C268" s="148"/>
      <c r="D268" s="52"/>
      <c r="E268" s="52"/>
      <c r="F268" s="52"/>
      <c r="G268" s="52"/>
      <c r="H268" s="52"/>
      <c r="I268" s="52"/>
      <c r="J268" s="52"/>
      <c r="K268" s="52"/>
      <c r="L268" s="52"/>
      <c r="M268" s="52"/>
      <c r="N268" s="52"/>
      <c r="O268" s="59"/>
      <c r="P268" s="52"/>
      <c r="Q268" s="148"/>
      <c r="R268" s="52"/>
      <c r="S268" s="52"/>
      <c r="T268" s="52"/>
      <c r="U268" s="52"/>
      <c r="V268" s="52"/>
      <c r="W268" s="52"/>
      <c r="X268" s="52"/>
      <c r="Y268" s="52"/>
      <c r="Z268" s="52"/>
      <c r="AA268" s="52"/>
      <c r="AB268" s="52"/>
      <c r="AD268" s="55"/>
    </row>
    <row r="269" spans="1:30">
      <c r="A269" s="51"/>
      <c r="B269" s="52"/>
      <c r="C269" s="148"/>
      <c r="D269" s="52"/>
      <c r="E269" s="52"/>
      <c r="F269" s="52"/>
      <c r="G269" s="52"/>
      <c r="H269" s="52"/>
      <c r="I269" s="52"/>
      <c r="J269" s="52"/>
      <c r="K269" s="52"/>
      <c r="L269" s="52"/>
      <c r="M269" s="52"/>
      <c r="N269" s="52"/>
      <c r="O269" s="59"/>
      <c r="P269" s="52"/>
      <c r="Q269" s="148"/>
      <c r="R269" s="52"/>
      <c r="S269" s="52"/>
      <c r="T269" s="52"/>
      <c r="U269" s="52"/>
      <c r="V269" s="52"/>
      <c r="W269" s="52"/>
      <c r="X269" s="52"/>
      <c r="Y269" s="52"/>
      <c r="Z269" s="52"/>
      <c r="AA269" s="52"/>
      <c r="AB269" s="52"/>
      <c r="AD269" s="55"/>
    </row>
    <row r="270" spans="1:30">
      <c r="A270" s="51"/>
      <c r="B270" s="52"/>
      <c r="C270" s="148"/>
      <c r="D270" s="52"/>
      <c r="E270" s="52"/>
      <c r="F270" s="52"/>
      <c r="G270" s="52"/>
      <c r="H270" s="52"/>
      <c r="I270" s="52"/>
      <c r="J270" s="52"/>
      <c r="K270" s="52"/>
      <c r="L270" s="52"/>
      <c r="M270" s="52"/>
      <c r="N270" s="52"/>
      <c r="O270" s="59"/>
      <c r="P270" s="52"/>
      <c r="Q270" s="148"/>
      <c r="R270" s="52"/>
      <c r="S270" s="52"/>
      <c r="T270" s="52"/>
      <c r="U270" s="52"/>
      <c r="V270" s="52"/>
      <c r="W270" s="52"/>
      <c r="X270" s="52"/>
      <c r="Y270" s="52"/>
      <c r="Z270" s="52"/>
      <c r="AA270" s="52"/>
      <c r="AB270" s="52"/>
      <c r="AD270" s="55"/>
    </row>
    <row r="271" spans="1:30">
      <c r="A271" s="51"/>
      <c r="B271" s="52"/>
      <c r="C271" s="148"/>
      <c r="D271" s="52"/>
      <c r="E271" s="52"/>
      <c r="F271" s="52"/>
      <c r="G271" s="52"/>
      <c r="H271" s="52"/>
      <c r="I271" s="52"/>
      <c r="J271" s="52"/>
      <c r="K271" s="52"/>
      <c r="L271" s="52"/>
      <c r="M271" s="52"/>
      <c r="N271" s="52"/>
      <c r="O271" s="59"/>
      <c r="P271" s="52"/>
      <c r="Q271" s="148"/>
      <c r="R271" s="52"/>
      <c r="S271" s="52"/>
      <c r="T271" s="52"/>
      <c r="U271" s="52"/>
      <c r="V271" s="52"/>
      <c r="W271" s="52"/>
      <c r="X271" s="52"/>
      <c r="Y271" s="52"/>
      <c r="Z271" s="52"/>
      <c r="AA271" s="52"/>
      <c r="AB271" s="52"/>
      <c r="AD271" s="55"/>
    </row>
    <row r="272" spans="1:30">
      <c r="A272" s="51"/>
      <c r="B272" s="52"/>
      <c r="C272" s="148"/>
      <c r="D272" s="52"/>
      <c r="E272" s="52"/>
      <c r="F272" s="52"/>
      <c r="G272" s="52"/>
      <c r="H272" s="52"/>
      <c r="I272" s="52"/>
      <c r="J272" s="52"/>
      <c r="K272" s="52"/>
      <c r="L272" s="52"/>
      <c r="M272" s="52"/>
      <c r="N272" s="52"/>
      <c r="O272" s="59"/>
      <c r="P272" s="52"/>
      <c r="Q272" s="148"/>
      <c r="R272" s="52"/>
      <c r="S272" s="52"/>
      <c r="T272" s="52"/>
      <c r="U272" s="52"/>
      <c r="V272" s="52"/>
      <c r="W272" s="52"/>
      <c r="X272" s="52"/>
      <c r="Y272" s="52"/>
      <c r="Z272" s="52"/>
      <c r="AA272" s="52"/>
      <c r="AB272" s="52"/>
      <c r="AD272" s="55"/>
    </row>
    <row r="273" spans="1:30">
      <c r="A273" s="51"/>
      <c r="B273" s="52"/>
      <c r="C273" s="148"/>
      <c r="D273" s="52"/>
      <c r="E273" s="52"/>
      <c r="F273" s="52"/>
      <c r="G273" s="52"/>
      <c r="H273" s="52"/>
      <c r="I273" s="52"/>
      <c r="J273" s="52"/>
      <c r="K273" s="52"/>
      <c r="L273" s="52"/>
      <c r="M273" s="52"/>
      <c r="N273" s="52"/>
      <c r="O273" s="59"/>
      <c r="P273" s="52"/>
      <c r="Q273" s="148"/>
      <c r="R273" s="52"/>
      <c r="S273" s="52"/>
      <c r="T273" s="52"/>
      <c r="U273" s="52"/>
      <c r="V273" s="52"/>
      <c r="W273" s="52"/>
      <c r="X273" s="52"/>
      <c r="Y273" s="52"/>
      <c r="Z273" s="52"/>
      <c r="AA273" s="52"/>
      <c r="AB273" s="52"/>
      <c r="AD273" s="55"/>
    </row>
    <row r="274" spans="1:30">
      <c r="A274" s="51"/>
      <c r="B274" s="52"/>
      <c r="C274" s="148"/>
      <c r="D274" s="52"/>
      <c r="E274" s="52"/>
      <c r="F274" s="52"/>
      <c r="G274" s="52"/>
      <c r="H274" s="52"/>
      <c r="I274" s="52"/>
      <c r="J274" s="52"/>
      <c r="K274" s="52"/>
      <c r="L274" s="52"/>
      <c r="M274" s="52"/>
      <c r="N274" s="52"/>
      <c r="O274" s="59"/>
      <c r="P274" s="52"/>
      <c r="Q274" s="148"/>
      <c r="R274" s="52"/>
      <c r="S274" s="52"/>
      <c r="T274" s="52"/>
      <c r="U274" s="52"/>
      <c r="V274" s="52"/>
      <c r="W274" s="52"/>
      <c r="X274" s="52"/>
      <c r="Y274" s="52"/>
      <c r="Z274" s="52"/>
      <c r="AA274" s="52"/>
      <c r="AB274" s="52"/>
      <c r="AD274" s="55"/>
    </row>
    <row r="275" spans="1:30">
      <c r="A275" s="51"/>
      <c r="B275" s="52"/>
      <c r="C275" s="148"/>
      <c r="D275" s="52"/>
      <c r="E275" s="52"/>
      <c r="F275" s="52"/>
      <c r="G275" s="52"/>
      <c r="H275" s="52"/>
      <c r="I275" s="52"/>
      <c r="J275" s="52"/>
      <c r="K275" s="52"/>
      <c r="L275" s="52"/>
      <c r="M275" s="52"/>
      <c r="N275" s="52"/>
      <c r="O275" s="59"/>
      <c r="P275" s="52"/>
      <c r="Q275" s="148"/>
      <c r="R275" s="52"/>
      <c r="S275" s="52"/>
      <c r="T275" s="52"/>
      <c r="U275" s="52"/>
      <c r="V275" s="52"/>
      <c r="W275" s="52"/>
      <c r="X275" s="52"/>
      <c r="Y275" s="52"/>
      <c r="Z275" s="52"/>
      <c r="AA275" s="52"/>
      <c r="AB275" s="52"/>
      <c r="AD275" s="55"/>
    </row>
    <row r="276" spans="1:30">
      <c r="A276" s="51"/>
      <c r="B276" s="52"/>
      <c r="C276" s="148"/>
      <c r="D276" s="52"/>
      <c r="E276" s="52"/>
      <c r="F276" s="52"/>
      <c r="G276" s="52"/>
      <c r="H276" s="52"/>
      <c r="I276" s="52"/>
      <c r="J276" s="52"/>
      <c r="K276" s="52"/>
      <c r="L276" s="52"/>
      <c r="M276" s="52"/>
      <c r="N276" s="52"/>
      <c r="O276" s="59"/>
      <c r="P276" s="52"/>
      <c r="Q276" s="148"/>
      <c r="R276" s="52"/>
      <c r="S276" s="52"/>
      <c r="T276" s="52"/>
      <c r="U276" s="52"/>
      <c r="V276" s="52"/>
      <c r="W276" s="52"/>
      <c r="X276" s="52"/>
      <c r="Y276" s="52"/>
      <c r="Z276" s="52"/>
      <c r="AA276" s="52"/>
      <c r="AB276" s="52"/>
      <c r="AD276" s="55"/>
    </row>
    <row r="277" spans="1:30">
      <c r="A277" s="51"/>
      <c r="B277" s="52"/>
      <c r="C277" s="148"/>
      <c r="D277" s="52"/>
      <c r="E277" s="52"/>
      <c r="F277" s="52"/>
      <c r="G277" s="52"/>
      <c r="H277" s="52"/>
      <c r="I277" s="52"/>
      <c r="J277" s="52"/>
      <c r="K277" s="52"/>
      <c r="L277" s="52"/>
      <c r="M277" s="52"/>
      <c r="N277" s="52"/>
      <c r="O277" s="59"/>
      <c r="P277" s="52"/>
      <c r="Q277" s="148"/>
      <c r="R277" s="52"/>
      <c r="S277" s="52"/>
      <c r="T277" s="52"/>
      <c r="U277" s="52"/>
      <c r="V277" s="52"/>
      <c r="W277" s="52"/>
      <c r="X277" s="52"/>
      <c r="Y277" s="52"/>
      <c r="Z277" s="52"/>
      <c r="AA277" s="52"/>
      <c r="AB277" s="52"/>
      <c r="AD277" s="55"/>
    </row>
    <row r="278" spans="1:30">
      <c r="A278" s="51"/>
      <c r="B278" s="52"/>
      <c r="C278" s="148"/>
      <c r="D278" s="52"/>
      <c r="E278" s="52"/>
      <c r="F278" s="52"/>
      <c r="G278" s="52"/>
      <c r="H278" s="52"/>
      <c r="I278" s="52"/>
      <c r="J278" s="52"/>
      <c r="K278" s="52"/>
      <c r="L278" s="52"/>
      <c r="M278" s="52"/>
      <c r="N278" s="52"/>
      <c r="O278" s="59"/>
      <c r="P278" s="52"/>
      <c r="Q278" s="148"/>
      <c r="R278" s="52"/>
      <c r="S278" s="52"/>
      <c r="T278" s="52"/>
      <c r="U278" s="52"/>
      <c r="V278" s="52"/>
      <c r="W278" s="52"/>
      <c r="X278" s="52"/>
      <c r="Y278" s="52"/>
      <c r="Z278" s="52"/>
      <c r="AA278" s="52"/>
      <c r="AB278" s="52"/>
      <c r="AD278" s="55"/>
    </row>
    <row r="279" spans="1:30">
      <c r="A279" s="51"/>
      <c r="B279" s="52"/>
      <c r="C279" s="148"/>
      <c r="D279" s="52"/>
      <c r="E279" s="52"/>
      <c r="F279" s="52"/>
      <c r="G279" s="52"/>
      <c r="H279" s="52"/>
      <c r="I279" s="52"/>
      <c r="J279" s="52"/>
      <c r="K279" s="52"/>
      <c r="L279" s="52"/>
      <c r="M279" s="52"/>
      <c r="N279" s="52"/>
      <c r="O279" s="59"/>
      <c r="P279" s="52"/>
      <c r="Q279" s="148"/>
      <c r="R279" s="52"/>
      <c r="S279" s="52"/>
      <c r="T279" s="52"/>
      <c r="U279" s="52"/>
      <c r="V279" s="52"/>
      <c r="W279" s="52"/>
      <c r="X279" s="52"/>
      <c r="Y279" s="52"/>
      <c r="Z279" s="52"/>
      <c r="AA279" s="52"/>
      <c r="AB279" s="52"/>
      <c r="AD279" s="55"/>
    </row>
    <row r="280" spans="1:30">
      <c r="A280" s="51"/>
      <c r="B280" s="52"/>
      <c r="C280" s="148"/>
      <c r="D280" s="52"/>
      <c r="E280" s="52"/>
      <c r="F280" s="52"/>
      <c r="G280" s="52"/>
      <c r="H280" s="52"/>
      <c r="I280" s="52"/>
      <c r="J280" s="52"/>
      <c r="K280" s="52"/>
      <c r="L280" s="52"/>
      <c r="M280" s="52"/>
      <c r="N280" s="52"/>
      <c r="O280" s="59"/>
      <c r="P280" s="52"/>
      <c r="Q280" s="148"/>
      <c r="R280" s="52"/>
      <c r="S280" s="52"/>
      <c r="T280" s="52"/>
      <c r="U280" s="52"/>
      <c r="V280" s="52"/>
      <c r="W280" s="52"/>
      <c r="X280" s="52"/>
      <c r="Y280" s="52"/>
      <c r="Z280" s="52"/>
      <c r="AA280" s="52"/>
      <c r="AB280" s="52"/>
      <c r="AD280" s="55"/>
    </row>
    <row r="281" spans="1:30">
      <c r="A281" s="51"/>
      <c r="B281" s="52"/>
      <c r="C281" s="148"/>
      <c r="D281" s="52"/>
      <c r="E281" s="52"/>
      <c r="F281" s="52"/>
      <c r="G281" s="52"/>
      <c r="H281" s="52"/>
      <c r="I281" s="52"/>
      <c r="J281" s="52"/>
      <c r="K281" s="52"/>
      <c r="L281" s="52"/>
      <c r="M281" s="52"/>
      <c r="N281" s="52"/>
      <c r="O281" s="59"/>
      <c r="P281" s="52"/>
      <c r="Q281" s="148"/>
      <c r="R281" s="52"/>
      <c r="S281" s="52"/>
      <c r="T281" s="52"/>
      <c r="U281" s="52"/>
      <c r="V281" s="52"/>
      <c r="W281" s="52"/>
      <c r="X281" s="52"/>
      <c r="Y281" s="52"/>
      <c r="Z281" s="52"/>
      <c r="AA281" s="52"/>
      <c r="AB281" s="52"/>
      <c r="AD281" s="55"/>
    </row>
    <row r="282" spans="1:30">
      <c r="A282" s="51"/>
      <c r="B282" s="52"/>
      <c r="C282" s="148"/>
      <c r="D282" s="52"/>
      <c r="E282" s="52"/>
      <c r="F282" s="52"/>
      <c r="G282" s="52"/>
      <c r="H282" s="52"/>
      <c r="I282" s="52"/>
      <c r="J282" s="52"/>
      <c r="K282" s="52"/>
      <c r="L282" s="52"/>
      <c r="M282" s="52"/>
      <c r="N282" s="52"/>
      <c r="O282" s="59"/>
      <c r="P282" s="52"/>
      <c r="Q282" s="148"/>
      <c r="R282" s="52"/>
      <c r="S282" s="52"/>
      <c r="T282" s="52"/>
      <c r="U282" s="52"/>
      <c r="V282" s="52"/>
      <c r="W282" s="52"/>
      <c r="X282" s="52"/>
      <c r="Y282" s="52"/>
      <c r="Z282" s="52"/>
      <c r="AA282" s="52"/>
      <c r="AB282" s="52"/>
      <c r="AD282" s="55"/>
    </row>
    <row r="283" spans="1:30">
      <c r="A283" s="51"/>
      <c r="B283" s="52"/>
      <c r="C283" s="148"/>
      <c r="D283" s="52"/>
      <c r="E283" s="52"/>
      <c r="F283" s="52"/>
      <c r="G283" s="52"/>
      <c r="H283" s="52"/>
      <c r="I283" s="52"/>
      <c r="J283" s="52"/>
      <c r="K283" s="52"/>
      <c r="L283" s="52"/>
      <c r="M283" s="52"/>
      <c r="N283" s="52"/>
      <c r="O283" s="59"/>
      <c r="P283" s="52"/>
      <c r="Q283" s="148"/>
      <c r="R283" s="52"/>
      <c r="S283" s="52"/>
      <c r="T283" s="52"/>
      <c r="U283" s="52"/>
      <c r="V283" s="52"/>
      <c r="W283" s="52"/>
      <c r="X283" s="52"/>
      <c r="Y283" s="52"/>
      <c r="Z283" s="52"/>
      <c r="AA283" s="52"/>
      <c r="AB283" s="52"/>
      <c r="AD283" s="55"/>
    </row>
    <row r="284" spans="1:30">
      <c r="A284" s="51"/>
      <c r="B284" s="52"/>
      <c r="C284" s="148"/>
      <c r="D284" s="52"/>
      <c r="E284" s="52"/>
      <c r="F284" s="52"/>
      <c r="G284" s="52"/>
      <c r="H284" s="52"/>
      <c r="I284" s="52"/>
      <c r="J284" s="52"/>
      <c r="K284" s="52"/>
      <c r="L284" s="52"/>
      <c r="M284" s="52"/>
      <c r="N284" s="52"/>
      <c r="O284" s="59"/>
      <c r="P284" s="52"/>
      <c r="Q284" s="148"/>
      <c r="R284" s="52"/>
      <c r="S284" s="52"/>
      <c r="T284" s="52"/>
      <c r="U284" s="52"/>
      <c r="V284" s="52"/>
      <c r="W284" s="52"/>
      <c r="X284" s="52"/>
      <c r="Y284" s="52"/>
      <c r="Z284" s="52"/>
      <c r="AA284" s="52"/>
      <c r="AB284" s="52"/>
      <c r="AD284" s="55"/>
    </row>
    <row r="285" spans="1:30">
      <c r="A285" s="51"/>
      <c r="B285" s="52"/>
      <c r="C285" s="148"/>
      <c r="D285" s="52"/>
      <c r="E285" s="52"/>
      <c r="F285" s="52"/>
      <c r="G285" s="52"/>
      <c r="H285" s="52"/>
      <c r="I285" s="52"/>
      <c r="J285" s="52"/>
      <c r="K285" s="52"/>
      <c r="L285" s="52"/>
      <c r="M285" s="52"/>
      <c r="N285" s="52"/>
      <c r="O285" s="59"/>
      <c r="P285" s="52"/>
      <c r="Q285" s="148"/>
      <c r="R285" s="52"/>
      <c r="S285" s="52"/>
      <c r="T285" s="52"/>
      <c r="U285" s="52"/>
      <c r="V285" s="52"/>
      <c r="W285" s="52"/>
      <c r="X285" s="52"/>
      <c r="Y285" s="52"/>
      <c r="Z285" s="52"/>
      <c r="AA285" s="52"/>
      <c r="AB285" s="52"/>
      <c r="AD285" s="55"/>
    </row>
    <row r="286" spans="1:30">
      <c r="A286" s="51"/>
      <c r="B286" s="52"/>
      <c r="C286" s="148"/>
      <c r="D286" s="52"/>
      <c r="E286" s="52"/>
      <c r="F286" s="52"/>
      <c r="G286" s="52"/>
      <c r="H286" s="52"/>
      <c r="I286" s="52"/>
      <c r="J286" s="52"/>
      <c r="K286" s="52"/>
      <c r="L286" s="52"/>
      <c r="M286" s="52"/>
      <c r="N286" s="52"/>
      <c r="O286" s="59"/>
      <c r="P286" s="52"/>
      <c r="Q286" s="148"/>
      <c r="R286" s="52"/>
      <c r="S286" s="52"/>
      <c r="T286" s="52"/>
      <c r="U286" s="52"/>
      <c r="V286" s="52"/>
      <c r="W286" s="52"/>
      <c r="X286" s="52"/>
      <c r="Y286" s="52"/>
      <c r="Z286" s="52"/>
      <c r="AA286" s="52"/>
      <c r="AB286" s="52"/>
      <c r="AD286" s="55"/>
    </row>
    <row r="287" spans="1:30">
      <c r="A287" s="51"/>
      <c r="B287" s="52"/>
      <c r="C287" s="148"/>
      <c r="D287" s="52"/>
      <c r="E287" s="52"/>
      <c r="F287" s="52"/>
      <c r="G287" s="52"/>
      <c r="H287" s="52"/>
      <c r="I287" s="52"/>
      <c r="J287" s="52"/>
      <c r="K287" s="52"/>
      <c r="L287" s="52"/>
      <c r="M287" s="52"/>
      <c r="N287" s="52"/>
      <c r="O287" s="59"/>
      <c r="P287" s="52"/>
      <c r="Q287" s="148"/>
      <c r="R287" s="52"/>
      <c r="S287" s="52"/>
      <c r="T287" s="52"/>
      <c r="U287" s="52"/>
      <c r="V287" s="52"/>
      <c r="W287" s="52"/>
      <c r="X287" s="52"/>
      <c r="Y287" s="52"/>
      <c r="Z287" s="52"/>
      <c r="AA287" s="52"/>
      <c r="AB287" s="52"/>
      <c r="AD287" s="55"/>
    </row>
    <row r="288" spans="1:30">
      <c r="A288" s="51"/>
      <c r="B288" s="52"/>
      <c r="C288" s="148"/>
      <c r="D288" s="52"/>
      <c r="E288" s="52"/>
      <c r="F288" s="52"/>
      <c r="G288" s="52"/>
      <c r="H288" s="52"/>
      <c r="I288" s="52"/>
      <c r="J288" s="52"/>
      <c r="K288" s="52"/>
      <c r="L288" s="52"/>
      <c r="M288" s="52"/>
      <c r="N288" s="52"/>
      <c r="O288" s="59"/>
      <c r="P288" s="52"/>
      <c r="Q288" s="148"/>
      <c r="R288" s="52"/>
      <c r="S288" s="52"/>
      <c r="T288" s="52"/>
      <c r="U288" s="52"/>
      <c r="V288" s="52"/>
      <c r="W288" s="52"/>
      <c r="X288" s="52"/>
      <c r="Y288" s="52"/>
      <c r="Z288" s="52"/>
      <c r="AA288" s="52"/>
      <c r="AB288" s="52"/>
      <c r="AD288" s="55"/>
    </row>
    <row r="289" spans="1:30">
      <c r="A289" s="51"/>
      <c r="B289" s="52"/>
      <c r="C289" s="148"/>
      <c r="D289" s="52"/>
      <c r="E289" s="52"/>
      <c r="F289" s="52"/>
      <c r="G289" s="52"/>
      <c r="H289" s="52"/>
      <c r="I289" s="52"/>
      <c r="J289" s="52"/>
      <c r="K289" s="52"/>
      <c r="L289" s="52"/>
      <c r="M289" s="52"/>
      <c r="N289" s="52"/>
      <c r="O289" s="59"/>
      <c r="P289" s="52"/>
      <c r="Q289" s="148"/>
      <c r="R289" s="52"/>
      <c r="S289" s="52"/>
      <c r="T289" s="52"/>
      <c r="U289" s="52"/>
      <c r="V289" s="52"/>
      <c r="W289" s="52"/>
      <c r="X289" s="52"/>
      <c r="Y289" s="52"/>
      <c r="Z289" s="52"/>
      <c r="AA289" s="52"/>
      <c r="AB289" s="52"/>
      <c r="AD289" s="55"/>
    </row>
    <row r="290" spans="1:30">
      <c r="A290" s="51"/>
      <c r="B290" s="52"/>
      <c r="C290" s="148"/>
      <c r="D290" s="52"/>
      <c r="E290" s="52"/>
      <c r="F290" s="52"/>
      <c r="G290" s="52"/>
      <c r="H290" s="52"/>
      <c r="I290" s="52"/>
      <c r="J290" s="52"/>
      <c r="K290" s="52"/>
      <c r="L290" s="52"/>
      <c r="M290" s="52"/>
      <c r="N290" s="52"/>
      <c r="O290" s="59"/>
      <c r="P290" s="52"/>
      <c r="Q290" s="148"/>
      <c r="R290" s="52"/>
      <c r="S290" s="52"/>
      <c r="T290" s="52"/>
      <c r="U290" s="52"/>
      <c r="V290" s="52"/>
      <c r="W290" s="52"/>
      <c r="X290" s="52"/>
      <c r="Y290" s="52"/>
      <c r="Z290" s="52"/>
      <c r="AA290" s="52"/>
      <c r="AB290" s="52"/>
      <c r="AD290" s="55"/>
    </row>
    <row r="291" spans="1:30">
      <c r="A291" s="51"/>
      <c r="B291" s="52"/>
      <c r="C291" s="148"/>
      <c r="D291" s="52"/>
      <c r="E291" s="52"/>
      <c r="F291" s="52"/>
      <c r="G291" s="52"/>
      <c r="H291" s="52"/>
      <c r="I291" s="52"/>
      <c r="J291" s="52"/>
      <c r="K291" s="52"/>
      <c r="L291" s="52"/>
      <c r="M291" s="52"/>
      <c r="N291" s="52"/>
      <c r="O291" s="59"/>
      <c r="P291" s="52"/>
      <c r="Q291" s="148"/>
      <c r="R291" s="52"/>
      <c r="S291" s="52"/>
      <c r="T291" s="52"/>
      <c r="U291" s="52"/>
      <c r="V291" s="52"/>
      <c r="W291" s="52"/>
      <c r="X291" s="52"/>
      <c r="Y291" s="52"/>
      <c r="Z291" s="52"/>
      <c r="AA291" s="52"/>
      <c r="AB291" s="52"/>
      <c r="AD291" s="55"/>
    </row>
    <row r="292" spans="1:30">
      <c r="A292" s="51"/>
      <c r="B292" s="52"/>
      <c r="C292" s="148"/>
      <c r="D292" s="52"/>
      <c r="E292" s="52"/>
      <c r="F292" s="52"/>
      <c r="G292" s="52"/>
      <c r="H292" s="52"/>
      <c r="I292" s="52"/>
      <c r="J292" s="52"/>
      <c r="K292" s="52"/>
      <c r="L292" s="52"/>
      <c r="M292" s="52"/>
      <c r="N292" s="52"/>
      <c r="O292" s="59"/>
      <c r="P292" s="52"/>
      <c r="Q292" s="148"/>
      <c r="R292" s="52"/>
      <c r="S292" s="52"/>
      <c r="T292" s="52"/>
      <c r="U292" s="52"/>
      <c r="V292" s="52"/>
      <c r="W292" s="52"/>
      <c r="X292" s="52"/>
      <c r="Y292" s="52"/>
      <c r="Z292" s="52"/>
      <c r="AA292" s="52"/>
      <c r="AB292" s="52"/>
      <c r="AD292" s="55"/>
    </row>
    <row r="293" spans="1:30">
      <c r="A293" s="51"/>
      <c r="B293" s="52"/>
      <c r="C293" s="148"/>
      <c r="D293" s="52"/>
      <c r="E293" s="52"/>
      <c r="F293" s="52"/>
      <c r="G293" s="52"/>
      <c r="H293" s="52"/>
      <c r="I293" s="52"/>
      <c r="J293" s="52"/>
      <c r="K293" s="52"/>
      <c r="L293" s="52"/>
      <c r="M293" s="52"/>
      <c r="N293" s="52"/>
      <c r="O293" s="59"/>
      <c r="P293" s="52"/>
      <c r="Q293" s="148"/>
      <c r="R293" s="52"/>
      <c r="S293" s="52"/>
      <c r="T293" s="52"/>
      <c r="U293" s="52"/>
      <c r="V293" s="52"/>
      <c r="W293" s="52"/>
      <c r="X293" s="52"/>
      <c r="Y293" s="52"/>
      <c r="Z293" s="52"/>
      <c r="AA293" s="52"/>
      <c r="AB293" s="52"/>
      <c r="AD293" s="55"/>
    </row>
    <row r="294" spans="1:30">
      <c r="A294" s="51"/>
      <c r="B294" s="52"/>
      <c r="C294" s="148"/>
      <c r="D294" s="52"/>
      <c r="E294" s="52"/>
      <c r="F294" s="52"/>
      <c r="G294" s="52"/>
      <c r="H294" s="52"/>
      <c r="I294" s="52"/>
      <c r="J294" s="52"/>
      <c r="K294" s="52"/>
      <c r="L294" s="52"/>
      <c r="M294" s="52"/>
      <c r="N294" s="52"/>
      <c r="O294" s="59"/>
      <c r="P294" s="52"/>
      <c r="Q294" s="148"/>
      <c r="R294" s="52"/>
      <c r="S294" s="52"/>
      <c r="T294" s="52"/>
      <c r="U294" s="52"/>
      <c r="V294" s="52"/>
      <c r="W294" s="52"/>
      <c r="X294" s="52"/>
      <c r="Y294" s="52"/>
      <c r="Z294" s="52"/>
      <c r="AA294" s="52"/>
      <c r="AB294" s="52"/>
      <c r="AD294" s="55"/>
    </row>
    <row r="295" spans="1:30">
      <c r="A295" s="51"/>
      <c r="B295" s="52"/>
      <c r="C295" s="148"/>
      <c r="D295" s="52"/>
      <c r="E295" s="52"/>
      <c r="F295" s="52"/>
      <c r="G295" s="52"/>
      <c r="H295" s="52"/>
      <c r="I295" s="52"/>
      <c r="J295" s="52"/>
      <c r="K295" s="52"/>
      <c r="L295" s="52"/>
      <c r="M295" s="52"/>
      <c r="N295" s="52"/>
      <c r="O295" s="59"/>
      <c r="P295" s="52"/>
      <c r="Q295" s="148"/>
      <c r="R295" s="52"/>
      <c r="S295" s="52"/>
      <c r="T295" s="52"/>
      <c r="U295" s="52"/>
      <c r="V295" s="52"/>
      <c r="W295" s="52"/>
      <c r="X295" s="52"/>
      <c r="Y295" s="52"/>
      <c r="Z295" s="52"/>
      <c r="AA295" s="52"/>
      <c r="AB295" s="52"/>
      <c r="AD295" s="55"/>
    </row>
    <row r="296" spans="1:30">
      <c r="A296" s="51"/>
      <c r="B296" s="52"/>
      <c r="C296" s="148"/>
      <c r="D296" s="52"/>
      <c r="E296" s="52"/>
      <c r="F296" s="52"/>
      <c r="G296" s="52"/>
      <c r="H296" s="52"/>
      <c r="I296" s="52"/>
      <c r="J296" s="52"/>
      <c r="K296" s="52"/>
      <c r="L296" s="52"/>
      <c r="M296" s="52"/>
      <c r="N296" s="52"/>
      <c r="O296" s="59"/>
      <c r="P296" s="52"/>
      <c r="Q296" s="148"/>
      <c r="R296" s="52"/>
      <c r="S296" s="52"/>
      <c r="T296" s="52"/>
      <c r="U296" s="52"/>
      <c r="V296" s="52"/>
      <c r="W296" s="52"/>
      <c r="X296" s="52"/>
      <c r="Y296" s="52"/>
      <c r="Z296" s="52"/>
      <c r="AA296" s="52"/>
      <c r="AB296" s="52"/>
      <c r="AD296" s="55"/>
    </row>
    <row r="297" spans="1:30">
      <c r="A297" s="51"/>
      <c r="B297" s="52"/>
      <c r="C297" s="148"/>
      <c r="D297" s="52"/>
      <c r="E297" s="52"/>
      <c r="F297" s="52"/>
      <c r="G297" s="52"/>
      <c r="H297" s="52"/>
      <c r="I297" s="52"/>
      <c r="J297" s="52"/>
      <c r="K297" s="52"/>
      <c r="L297" s="52"/>
      <c r="M297" s="52"/>
      <c r="N297" s="52"/>
      <c r="O297" s="59"/>
      <c r="P297" s="52"/>
      <c r="Q297" s="148"/>
      <c r="R297" s="52"/>
      <c r="S297" s="52"/>
      <c r="T297" s="52"/>
      <c r="U297" s="52"/>
      <c r="V297" s="52"/>
      <c r="W297" s="52"/>
      <c r="X297" s="52"/>
      <c r="Y297" s="52"/>
      <c r="Z297" s="52"/>
      <c r="AA297" s="52"/>
      <c r="AB297" s="52"/>
      <c r="AD297" s="55"/>
    </row>
    <row r="298" spans="1:30">
      <c r="A298" s="51"/>
      <c r="B298" s="52"/>
      <c r="C298" s="148"/>
      <c r="D298" s="52"/>
      <c r="E298" s="52"/>
      <c r="F298" s="52"/>
      <c r="G298" s="52"/>
      <c r="H298" s="52"/>
      <c r="I298" s="52"/>
      <c r="J298" s="52"/>
      <c r="K298" s="52"/>
      <c r="L298" s="52"/>
      <c r="M298" s="52"/>
      <c r="N298" s="52"/>
      <c r="O298" s="59"/>
      <c r="P298" s="52"/>
      <c r="Q298" s="148"/>
      <c r="R298" s="52"/>
      <c r="S298" s="52"/>
      <c r="T298" s="52"/>
      <c r="U298" s="52"/>
      <c r="V298" s="52"/>
      <c r="W298" s="52"/>
      <c r="X298" s="52"/>
      <c r="Y298" s="52"/>
      <c r="Z298" s="52"/>
      <c r="AA298" s="52"/>
      <c r="AB298" s="52"/>
      <c r="AD298" s="55"/>
    </row>
    <row r="299" spans="1:30">
      <c r="A299" s="51"/>
      <c r="B299" s="52"/>
      <c r="C299" s="148"/>
      <c r="D299" s="52"/>
      <c r="E299" s="52"/>
      <c r="F299" s="52"/>
      <c r="G299" s="52"/>
      <c r="H299" s="52"/>
      <c r="I299" s="52"/>
      <c r="J299" s="52"/>
      <c r="K299" s="52"/>
      <c r="L299" s="52"/>
      <c r="M299" s="52"/>
      <c r="N299" s="52"/>
      <c r="O299" s="59"/>
      <c r="P299" s="52"/>
      <c r="Q299" s="148"/>
      <c r="R299" s="52"/>
      <c r="S299" s="52"/>
      <c r="T299" s="52"/>
      <c r="U299" s="52"/>
      <c r="V299" s="52"/>
      <c r="W299" s="52"/>
      <c r="X299" s="52"/>
      <c r="Y299" s="52"/>
      <c r="Z299" s="52"/>
      <c r="AA299" s="52"/>
      <c r="AB299" s="52"/>
      <c r="AD299" s="55"/>
    </row>
    <row r="300" spans="1:30">
      <c r="A300" s="51"/>
      <c r="B300" s="52"/>
      <c r="C300" s="148"/>
      <c r="D300" s="52"/>
      <c r="E300" s="52"/>
      <c r="F300" s="52"/>
      <c r="G300" s="52"/>
      <c r="H300" s="52"/>
      <c r="I300" s="52"/>
      <c r="J300" s="52"/>
      <c r="K300" s="52"/>
      <c r="L300" s="52"/>
      <c r="M300" s="52"/>
      <c r="N300" s="52"/>
      <c r="O300" s="59"/>
      <c r="P300" s="52"/>
      <c r="Q300" s="148"/>
      <c r="R300" s="52"/>
      <c r="S300" s="52"/>
      <c r="T300" s="52"/>
      <c r="U300" s="52"/>
      <c r="V300" s="52"/>
      <c r="W300" s="52"/>
      <c r="X300" s="52"/>
      <c r="Y300" s="52"/>
      <c r="Z300" s="52"/>
      <c r="AA300" s="52"/>
      <c r="AB300" s="52"/>
      <c r="AD300" s="55"/>
    </row>
    <row r="301" spans="1:30">
      <c r="A301" s="51"/>
      <c r="B301" s="52"/>
      <c r="C301" s="148"/>
      <c r="D301" s="52"/>
      <c r="E301" s="52"/>
      <c r="F301" s="52"/>
      <c r="G301" s="52"/>
      <c r="H301" s="52"/>
      <c r="I301" s="52"/>
      <c r="J301" s="52"/>
      <c r="K301" s="52"/>
      <c r="L301" s="52"/>
      <c r="M301" s="52"/>
      <c r="N301" s="52"/>
      <c r="O301" s="59"/>
      <c r="P301" s="52"/>
      <c r="Q301" s="148"/>
      <c r="R301" s="52"/>
      <c r="S301" s="52"/>
      <c r="T301" s="52"/>
      <c r="U301" s="52"/>
      <c r="V301" s="52"/>
      <c r="W301" s="52"/>
      <c r="X301" s="52"/>
      <c r="Y301" s="52"/>
      <c r="Z301" s="52"/>
      <c r="AA301" s="52"/>
      <c r="AB301" s="52"/>
      <c r="AD301" s="55"/>
    </row>
    <row r="302" spans="1:30">
      <c r="A302" s="51"/>
      <c r="B302" s="52"/>
      <c r="C302" s="148"/>
      <c r="D302" s="52"/>
      <c r="E302" s="52"/>
      <c r="F302" s="52"/>
      <c r="G302" s="52"/>
      <c r="H302" s="52"/>
      <c r="I302" s="52"/>
      <c r="J302" s="52"/>
      <c r="K302" s="52"/>
      <c r="L302" s="52"/>
      <c r="M302" s="52"/>
      <c r="N302" s="52"/>
      <c r="O302" s="59"/>
      <c r="P302" s="52"/>
      <c r="Q302" s="148"/>
      <c r="R302" s="52"/>
      <c r="S302" s="52"/>
      <c r="T302" s="52"/>
      <c r="U302" s="52"/>
      <c r="V302" s="52"/>
      <c r="W302" s="52"/>
      <c r="X302" s="52"/>
      <c r="Y302" s="52"/>
      <c r="Z302" s="52"/>
      <c r="AA302" s="52"/>
      <c r="AB302" s="52"/>
      <c r="AD302" s="55"/>
    </row>
    <row r="303" spans="1:30">
      <c r="A303" s="51"/>
      <c r="B303" s="52"/>
      <c r="C303" s="148"/>
      <c r="D303" s="52"/>
      <c r="E303" s="52"/>
      <c r="F303" s="52"/>
      <c r="G303" s="52"/>
      <c r="H303" s="52"/>
      <c r="I303" s="52"/>
      <c r="J303" s="52"/>
      <c r="K303" s="52"/>
      <c r="L303" s="52"/>
      <c r="M303" s="52"/>
      <c r="N303" s="52"/>
      <c r="O303" s="59"/>
      <c r="P303" s="52"/>
      <c r="Q303" s="148"/>
      <c r="R303" s="52"/>
      <c r="S303" s="52"/>
      <c r="T303" s="52"/>
      <c r="U303" s="52"/>
      <c r="V303" s="52"/>
      <c r="W303" s="52"/>
      <c r="X303" s="52"/>
      <c r="Y303" s="52"/>
      <c r="Z303" s="52"/>
      <c r="AA303" s="52"/>
      <c r="AB303" s="52"/>
      <c r="AD303" s="55"/>
    </row>
    <row r="304" spans="1:30">
      <c r="A304" s="51"/>
      <c r="B304" s="52"/>
      <c r="C304" s="148"/>
      <c r="D304" s="52"/>
      <c r="E304" s="52"/>
      <c r="F304" s="52"/>
      <c r="G304" s="52"/>
      <c r="H304" s="52"/>
      <c r="I304" s="52"/>
      <c r="J304" s="52"/>
      <c r="K304" s="52"/>
      <c r="L304" s="52"/>
      <c r="M304" s="52"/>
      <c r="N304" s="52"/>
      <c r="O304" s="59"/>
      <c r="P304" s="52"/>
      <c r="Q304" s="148"/>
      <c r="R304" s="52"/>
      <c r="S304" s="52"/>
      <c r="T304" s="52"/>
      <c r="U304" s="52"/>
      <c r="V304" s="52"/>
      <c r="W304" s="52"/>
      <c r="X304" s="52"/>
      <c r="Y304" s="52"/>
      <c r="Z304" s="52"/>
      <c r="AA304" s="52"/>
      <c r="AB304" s="52"/>
      <c r="AD304" s="55"/>
    </row>
    <row r="305" spans="1:30">
      <c r="A305" s="51"/>
      <c r="B305" s="52"/>
      <c r="C305" s="148"/>
      <c r="D305" s="52"/>
      <c r="E305" s="52"/>
      <c r="F305" s="52"/>
      <c r="G305" s="52"/>
      <c r="H305" s="52"/>
      <c r="I305" s="52"/>
      <c r="J305" s="52"/>
      <c r="K305" s="52"/>
      <c r="L305" s="52"/>
      <c r="M305" s="52"/>
      <c r="N305" s="52"/>
      <c r="O305" s="59"/>
      <c r="P305" s="52"/>
      <c r="Q305" s="148"/>
      <c r="R305" s="52"/>
      <c r="S305" s="52"/>
      <c r="T305" s="52"/>
      <c r="U305" s="52"/>
      <c r="V305" s="52"/>
      <c r="W305" s="52"/>
      <c r="X305" s="52"/>
      <c r="Y305" s="52"/>
      <c r="Z305" s="52"/>
      <c r="AA305" s="52"/>
      <c r="AB305" s="52"/>
      <c r="AD305" s="55"/>
    </row>
    <row r="306" spans="1:30">
      <c r="A306" s="51"/>
      <c r="B306" s="52"/>
      <c r="C306" s="148"/>
      <c r="D306" s="52"/>
      <c r="E306" s="52"/>
      <c r="F306" s="52"/>
      <c r="G306" s="52"/>
      <c r="H306" s="52"/>
      <c r="I306" s="52"/>
      <c r="J306" s="52"/>
      <c r="K306" s="52"/>
      <c r="L306" s="52"/>
      <c r="M306" s="52"/>
      <c r="N306" s="52"/>
      <c r="O306" s="59"/>
      <c r="P306" s="52"/>
      <c r="Q306" s="148"/>
      <c r="R306" s="52"/>
      <c r="S306" s="52"/>
      <c r="T306" s="52"/>
      <c r="U306" s="52"/>
      <c r="V306" s="52"/>
      <c r="W306" s="52"/>
      <c r="X306" s="52"/>
      <c r="Y306" s="52"/>
      <c r="Z306" s="52"/>
      <c r="AA306" s="52"/>
      <c r="AB306" s="52"/>
      <c r="AD306" s="55"/>
    </row>
    <row r="307" spans="1:30">
      <c r="A307" s="51"/>
      <c r="B307" s="52"/>
      <c r="C307" s="148"/>
      <c r="D307" s="52"/>
      <c r="E307" s="52"/>
      <c r="F307" s="52"/>
      <c r="G307" s="52"/>
      <c r="H307" s="52"/>
      <c r="I307" s="52"/>
      <c r="J307" s="52"/>
      <c r="K307" s="52"/>
      <c r="L307" s="52"/>
      <c r="M307" s="52"/>
      <c r="N307" s="52"/>
      <c r="O307" s="59"/>
      <c r="P307" s="52"/>
      <c r="Q307" s="148"/>
      <c r="R307" s="52"/>
      <c r="S307" s="52"/>
      <c r="T307" s="52"/>
      <c r="U307" s="52"/>
      <c r="V307" s="52"/>
      <c r="W307" s="52"/>
      <c r="X307" s="52"/>
      <c r="Y307" s="52"/>
      <c r="Z307" s="52"/>
      <c r="AA307" s="52"/>
      <c r="AB307" s="52"/>
      <c r="AD307" s="55"/>
    </row>
    <row r="308" spans="1:30">
      <c r="A308" s="51"/>
      <c r="B308" s="52"/>
      <c r="C308" s="148"/>
      <c r="D308" s="52"/>
      <c r="E308" s="52"/>
      <c r="F308" s="52"/>
      <c r="G308" s="52"/>
      <c r="H308" s="52"/>
      <c r="I308" s="52"/>
      <c r="J308" s="52"/>
      <c r="K308" s="52"/>
      <c r="L308" s="52"/>
      <c r="M308" s="52"/>
      <c r="N308" s="52"/>
      <c r="O308" s="59"/>
      <c r="P308" s="52"/>
      <c r="Q308" s="148"/>
      <c r="R308" s="52"/>
      <c r="S308" s="52"/>
      <c r="T308" s="52"/>
      <c r="U308" s="52"/>
      <c r="V308" s="52"/>
      <c r="W308" s="52"/>
      <c r="X308" s="52"/>
      <c r="Y308" s="52"/>
      <c r="Z308" s="52"/>
      <c r="AA308" s="52"/>
      <c r="AB308" s="52"/>
      <c r="AD308" s="55"/>
    </row>
    <row r="309" spans="1:30">
      <c r="A309" s="51"/>
      <c r="B309" s="52"/>
      <c r="C309" s="148"/>
      <c r="D309" s="52"/>
      <c r="E309" s="52"/>
      <c r="F309" s="52"/>
      <c r="G309" s="52"/>
      <c r="H309" s="52"/>
      <c r="I309" s="52"/>
      <c r="J309" s="52"/>
      <c r="K309" s="52"/>
      <c r="L309" s="52"/>
      <c r="M309" s="52"/>
      <c r="N309" s="52"/>
      <c r="O309" s="59"/>
      <c r="P309" s="52"/>
      <c r="Q309" s="148"/>
      <c r="R309" s="52"/>
      <c r="S309" s="52"/>
      <c r="T309" s="52"/>
      <c r="U309" s="52"/>
      <c r="V309" s="52"/>
      <c r="W309" s="52"/>
      <c r="X309" s="52"/>
      <c r="Y309" s="52"/>
      <c r="Z309" s="52"/>
      <c r="AA309" s="52"/>
      <c r="AB309" s="52"/>
      <c r="AD309" s="55"/>
    </row>
    <row r="310" spans="1:30">
      <c r="A310" s="51"/>
      <c r="B310" s="52"/>
      <c r="C310" s="148"/>
      <c r="D310" s="52"/>
      <c r="E310" s="52"/>
      <c r="F310" s="52"/>
      <c r="G310" s="52"/>
      <c r="H310" s="52"/>
      <c r="I310" s="52"/>
      <c r="J310" s="52"/>
      <c r="K310" s="52"/>
      <c r="L310" s="52"/>
      <c r="M310" s="52"/>
      <c r="N310" s="52"/>
      <c r="O310" s="59"/>
      <c r="P310" s="52"/>
      <c r="Q310" s="148"/>
      <c r="R310" s="52"/>
      <c r="S310" s="52"/>
      <c r="T310" s="52"/>
      <c r="U310" s="52"/>
      <c r="V310" s="52"/>
      <c r="W310" s="52"/>
      <c r="X310" s="52"/>
      <c r="Y310" s="52"/>
      <c r="Z310" s="52"/>
      <c r="AA310" s="52"/>
      <c r="AB310" s="52"/>
      <c r="AD310" s="55"/>
    </row>
    <row r="311" spans="1:30">
      <c r="A311" s="51"/>
      <c r="B311" s="52"/>
      <c r="C311" s="148"/>
      <c r="D311" s="52"/>
      <c r="E311" s="52"/>
      <c r="F311" s="52"/>
      <c r="G311" s="52"/>
      <c r="H311" s="52"/>
      <c r="I311" s="52"/>
      <c r="J311" s="52"/>
      <c r="K311" s="52"/>
      <c r="L311" s="52"/>
      <c r="M311" s="52"/>
      <c r="N311" s="52"/>
      <c r="O311" s="59"/>
      <c r="P311" s="52"/>
      <c r="Q311" s="148"/>
      <c r="R311" s="52"/>
      <c r="S311" s="52"/>
      <c r="T311" s="52"/>
      <c r="U311" s="52"/>
      <c r="V311" s="52"/>
      <c r="W311" s="52"/>
      <c r="X311" s="52"/>
      <c r="Y311" s="52"/>
      <c r="Z311" s="52"/>
      <c r="AA311" s="52"/>
      <c r="AB311" s="52"/>
      <c r="AD311" s="55"/>
    </row>
    <row r="312" spans="1:30">
      <c r="A312" s="51"/>
      <c r="B312" s="52"/>
      <c r="C312" s="148"/>
      <c r="D312" s="52"/>
      <c r="E312" s="52"/>
      <c r="F312" s="52"/>
      <c r="G312" s="52"/>
      <c r="H312" s="52"/>
      <c r="I312" s="52"/>
      <c r="J312" s="52"/>
      <c r="K312" s="52"/>
      <c r="L312" s="52"/>
      <c r="M312" s="52"/>
      <c r="N312" s="52"/>
      <c r="O312" s="59"/>
      <c r="P312" s="52"/>
      <c r="Q312" s="148"/>
      <c r="R312" s="52"/>
      <c r="S312" s="52"/>
      <c r="T312" s="52"/>
      <c r="U312" s="52"/>
      <c r="V312" s="52"/>
      <c r="W312" s="52"/>
      <c r="X312" s="52"/>
      <c r="Y312" s="52"/>
      <c r="Z312" s="52"/>
      <c r="AA312" s="52"/>
      <c r="AB312" s="52"/>
      <c r="AD312" s="55"/>
    </row>
    <row r="313" spans="1:30">
      <c r="A313" s="51"/>
      <c r="B313" s="52"/>
      <c r="C313" s="148"/>
      <c r="D313" s="52"/>
      <c r="E313" s="52"/>
      <c r="F313" s="52"/>
      <c r="G313" s="52"/>
      <c r="H313" s="52"/>
      <c r="I313" s="52"/>
      <c r="J313" s="52"/>
      <c r="K313" s="52"/>
      <c r="L313" s="52"/>
      <c r="M313" s="52"/>
      <c r="N313" s="52"/>
      <c r="O313" s="59"/>
      <c r="P313" s="52"/>
      <c r="Q313" s="148"/>
      <c r="R313" s="52"/>
      <c r="S313" s="52"/>
      <c r="T313" s="52"/>
      <c r="U313" s="52"/>
      <c r="V313" s="52"/>
      <c r="W313" s="52"/>
      <c r="X313" s="52"/>
      <c r="Y313" s="52"/>
      <c r="Z313" s="52"/>
      <c r="AA313" s="52"/>
      <c r="AB313" s="52"/>
      <c r="AD313" s="55"/>
    </row>
    <row r="314" spans="1:30">
      <c r="A314" s="51"/>
      <c r="B314" s="52"/>
      <c r="C314" s="148"/>
      <c r="D314" s="52"/>
      <c r="E314" s="52"/>
      <c r="F314" s="52"/>
      <c r="G314" s="52"/>
      <c r="H314" s="52"/>
      <c r="I314" s="52"/>
      <c r="J314" s="52"/>
      <c r="K314" s="52"/>
      <c r="L314" s="52"/>
      <c r="M314" s="52"/>
      <c r="N314" s="52"/>
      <c r="O314" s="59"/>
      <c r="P314" s="52"/>
      <c r="Q314" s="148"/>
      <c r="R314" s="52"/>
      <c r="S314" s="52"/>
      <c r="T314" s="52"/>
      <c r="U314" s="52"/>
      <c r="V314" s="52"/>
      <c r="W314" s="52"/>
      <c r="X314" s="52"/>
      <c r="Y314" s="52"/>
      <c r="Z314" s="52"/>
      <c r="AA314" s="52"/>
      <c r="AB314" s="52"/>
      <c r="AD314" s="55"/>
    </row>
    <row r="315" spans="1:30">
      <c r="A315" s="51"/>
      <c r="B315" s="52"/>
      <c r="C315" s="148"/>
      <c r="D315" s="52"/>
      <c r="E315" s="52"/>
      <c r="F315" s="52"/>
      <c r="G315" s="52"/>
      <c r="H315" s="52"/>
      <c r="I315" s="52"/>
      <c r="J315" s="52"/>
      <c r="K315" s="52"/>
      <c r="L315" s="52"/>
      <c r="M315" s="52"/>
      <c r="N315" s="52"/>
      <c r="O315" s="59"/>
      <c r="P315" s="52"/>
      <c r="Q315" s="148"/>
      <c r="R315" s="52"/>
      <c r="S315" s="52"/>
      <c r="T315" s="52"/>
      <c r="U315" s="52"/>
      <c r="V315" s="52"/>
      <c r="W315" s="52"/>
      <c r="X315" s="52"/>
      <c r="Y315" s="52"/>
      <c r="Z315" s="52"/>
      <c r="AA315" s="52"/>
      <c r="AB315" s="52"/>
      <c r="AD315" s="55"/>
    </row>
    <row r="316" spans="1:30">
      <c r="A316" s="51"/>
      <c r="B316" s="52"/>
      <c r="C316" s="148"/>
      <c r="D316" s="52"/>
      <c r="E316" s="52"/>
      <c r="F316" s="52"/>
      <c r="G316" s="52"/>
      <c r="H316" s="52"/>
      <c r="I316" s="52"/>
      <c r="J316" s="52"/>
      <c r="K316" s="52"/>
      <c r="L316" s="52"/>
      <c r="M316" s="52"/>
      <c r="N316" s="52"/>
      <c r="O316" s="59"/>
      <c r="P316" s="52"/>
      <c r="Q316" s="148"/>
      <c r="R316" s="52"/>
      <c r="S316" s="52"/>
      <c r="T316" s="52"/>
      <c r="U316" s="52"/>
      <c r="V316" s="52"/>
      <c r="W316" s="52"/>
      <c r="X316" s="52"/>
      <c r="Y316" s="52"/>
      <c r="Z316" s="52"/>
      <c r="AA316" s="52"/>
      <c r="AB316" s="52"/>
      <c r="AD316" s="55"/>
    </row>
    <row r="317" spans="1:30">
      <c r="A317" s="51"/>
      <c r="B317" s="52"/>
      <c r="C317" s="148"/>
      <c r="D317" s="52"/>
      <c r="E317" s="52"/>
      <c r="F317" s="52"/>
      <c r="G317" s="52"/>
      <c r="H317" s="52"/>
      <c r="I317" s="52"/>
      <c r="J317" s="52"/>
      <c r="K317" s="52"/>
      <c r="L317" s="52"/>
      <c r="M317" s="52"/>
      <c r="N317" s="52"/>
      <c r="O317" s="59"/>
      <c r="P317" s="52"/>
      <c r="Q317" s="148"/>
      <c r="R317" s="52"/>
      <c r="S317" s="52"/>
      <c r="T317" s="52"/>
      <c r="U317" s="52"/>
      <c r="V317" s="52"/>
      <c r="W317" s="52"/>
      <c r="X317" s="52"/>
      <c r="Y317" s="52"/>
      <c r="Z317" s="52"/>
      <c r="AA317" s="52"/>
      <c r="AB317" s="52"/>
      <c r="AD317" s="55"/>
    </row>
    <row r="318" spans="1:30">
      <c r="A318" s="51"/>
      <c r="B318" s="52"/>
      <c r="C318" s="148"/>
      <c r="D318" s="52"/>
      <c r="E318" s="52"/>
      <c r="F318" s="52"/>
      <c r="G318" s="52"/>
      <c r="H318" s="52"/>
      <c r="I318" s="52"/>
      <c r="J318" s="52"/>
      <c r="K318" s="52"/>
      <c r="L318" s="52"/>
      <c r="M318" s="52"/>
      <c r="N318" s="52"/>
      <c r="O318" s="59"/>
      <c r="P318" s="52"/>
      <c r="Q318" s="148"/>
      <c r="R318" s="52"/>
      <c r="S318" s="52"/>
      <c r="T318" s="52"/>
      <c r="U318" s="52"/>
      <c r="V318" s="52"/>
      <c r="W318" s="52"/>
      <c r="X318" s="52"/>
      <c r="Y318" s="52"/>
      <c r="Z318" s="52"/>
      <c r="AA318" s="52"/>
      <c r="AB318" s="52"/>
      <c r="AD318" s="55"/>
    </row>
    <row r="319" spans="1:30">
      <c r="A319" s="51"/>
      <c r="B319" s="52"/>
      <c r="C319" s="148"/>
      <c r="D319" s="52"/>
      <c r="E319" s="52"/>
      <c r="F319" s="52"/>
      <c r="G319" s="52"/>
      <c r="H319" s="52"/>
      <c r="I319" s="52"/>
      <c r="J319" s="52"/>
      <c r="K319" s="52"/>
      <c r="L319" s="52"/>
      <c r="M319" s="52"/>
      <c r="N319" s="52"/>
      <c r="O319" s="59"/>
      <c r="P319" s="52"/>
      <c r="Q319" s="148"/>
      <c r="R319" s="52"/>
      <c r="S319" s="52"/>
      <c r="T319" s="52"/>
      <c r="U319" s="52"/>
      <c r="V319" s="52"/>
      <c r="W319" s="52"/>
      <c r="X319" s="52"/>
      <c r="Y319" s="52"/>
      <c r="Z319" s="52"/>
      <c r="AA319" s="52"/>
      <c r="AB319" s="52"/>
      <c r="AD319" s="55"/>
    </row>
    <row r="320" spans="1:30">
      <c r="A320" s="51"/>
      <c r="B320" s="52"/>
      <c r="C320" s="148"/>
      <c r="D320" s="52"/>
      <c r="E320" s="52"/>
      <c r="F320" s="52"/>
      <c r="G320" s="52"/>
      <c r="H320" s="52"/>
      <c r="I320" s="52"/>
      <c r="J320" s="52"/>
      <c r="K320" s="52"/>
      <c r="L320" s="52"/>
      <c r="M320" s="52"/>
      <c r="N320" s="52"/>
      <c r="O320" s="59"/>
      <c r="P320" s="52"/>
      <c r="Q320" s="148"/>
      <c r="R320" s="52"/>
      <c r="S320" s="52"/>
      <c r="T320" s="52"/>
      <c r="U320" s="52"/>
      <c r="V320" s="52"/>
      <c r="W320" s="52"/>
      <c r="X320" s="52"/>
      <c r="Y320" s="52"/>
      <c r="Z320" s="52"/>
      <c r="AA320" s="52"/>
      <c r="AB320" s="52"/>
      <c r="AD320" s="55"/>
    </row>
    <row r="321" spans="1:30">
      <c r="A321" s="51"/>
      <c r="B321" s="52"/>
      <c r="C321" s="148"/>
      <c r="D321" s="52"/>
      <c r="E321" s="52"/>
      <c r="F321" s="52"/>
      <c r="G321" s="52"/>
      <c r="H321" s="52"/>
      <c r="I321" s="52"/>
      <c r="J321" s="52"/>
      <c r="K321" s="52"/>
      <c r="L321" s="52"/>
      <c r="M321" s="52"/>
      <c r="N321" s="52"/>
      <c r="O321" s="59"/>
      <c r="P321" s="52"/>
      <c r="Q321" s="148"/>
      <c r="R321" s="52"/>
      <c r="S321" s="52"/>
      <c r="T321" s="52"/>
      <c r="U321" s="52"/>
      <c r="V321" s="52"/>
      <c r="W321" s="52"/>
      <c r="X321" s="52"/>
      <c r="Y321" s="52"/>
      <c r="Z321" s="52"/>
      <c r="AA321" s="52"/>
      <c r="AB321" s="52"/>
      <c r="AD321" s="55"/>
    </row>
    <row r="322" spans="1:30">
      <c r="A322" s="51"/>
      <c r="B322" s="52"/>
      <c r="C322" s="148"/>
      <c r="D322" s="52"/>
      <c r="E322" s="52"/>
      <c r="F322" s="52"/>
      <c r="G322" s="52"/>
      <c r="H322" s="52"/>
      <c r="I322" s="52"/>
      <c r="J322" s="52"/>
      <c r="K322" s="52"/>
      <c r="L322" s="52"/>
      <c r="M322" s="52"/>
      <c r="N322" s="52"/>
      <c r="O322" s="59"/>
      <c r="P322" s="52"/>
      <c r="Q322" s="148"/>
      <c r="R322" s="52"/>
      <c r="S322" s="52"/>
      <c r="T322" s="52"/>
      <c r="U322" s="52"/>
      <c r="V322" s="52"/>
      <c r="W322" s="52"/>
      <c r="X322" s="52"/>
      <c r="Y322" s="52"/>
      <c r="Z322" s="52"/>
      <c r="AA322" s="52"/>
      <c r="AB322" s="52"/>
      <c r="AD322" s="55"/>
    </row>
    <row r="323" spans="1:30">
      <c r="A323" s="51"/>
      <c r="B323" s="52"/>
      <c r="C323" s="148"/>
      <c r="D323" s="52"/>
      <c r="E323" s="52"/>
      <c r="F323" s="52"/>
      <c r="G323" s="52"/>
      <c r="H323" s="52"/>
      <c r="I323" s="52"/>
      <c r="J323" s="52"/>
      <c r="K323" s="52"/>
      <c r="L323" s="52"/>
      <c r="M323" s="52"/>
      <c r="N323" s="52"/>
      <c r="O323" s="59"/>
      <c r="P323" s="52"/>
      <c r="Q323" s="148"/>
      <c r="R323" s="52"/>
      <c r="S323" s="52"/>
      <c r="T323" s="52"/>
      <c r="U323" s="52"/>
      <c r="V323" s="52"/>
      <c r="W323" s="52"/>
      <c r="X323" s="52"/>
      <c r="Y323" s="52"/>
      <c r="Z323" s="52"/>
      <c r="AA323" s="52"/>
      <c r="AB323" s="52"/>
      <c r="AD323" s="55"/>
    </row>
    <row r="324" spans="1:30">
      <c r="A324" s="51"/>
      <c r="B324" s="52"/>
      <c r="C324" s="148"/>
      <c r="D324" s="52"/>
      <c r="E324" s="52"/>
      <c r="F324" s="52"/>
      <c r="G324" s="52"/>
      <c r="H324" s="52"/>
      <c r="I324" s="52"/>
      <c r="J324" s="52"/>
      <c r="K324" s="52"/>
      <c r="L324" s="52"/>
      <c r="M324" s="52"/>
      <c r="N324" s="52"/>
      <c r="O324" s="59"/>
      <c r="P324" s="52"/>
      <c r="Q324" s="148"/>
      <c r="R324" s="52"/>
      <c r="S324" s="52"/>
      <c r="T324" s="52"/>
      <c r="U324" s="52"/>
      <c r="V324" s="52"/>
      <c r="W324" s="52"/>
      <c r="X324" s="52"/>
      <c r="Y324" s="52"/>
      <c r="Z324" s="52"/>
      <c r="AA324" s="52"/>
      <c r="AB324" s="52"/>
      <c r="AD324" s="55"/>
    </row>
    <row r="325" spans="1:30">
      <c r="A325" s="51"/>
      <c r="B325" s="52"/>
      <c r="C325" s="148"/>
      <c r="D325" s="52"/>
      <c r="E325" s="52"/>
      <c r="F325" s="52"/>
      <c r="G325" s="52"/>
      <c r="H325" s="52"/>
      <c r="I325" s="52"/>
      <c r="J325" s="52"/>
      <c r="K325" s="52"/>
      <c r="L325" s="52"/>
      <c r="M325" s="52"/>
      <c r="N325" s="52"/>
      <c r="O325" s="59"/>
      <c r="P325" s="52"/>
      <c r="Q325" s="148"/>
      <c r="R325" s="52"/>
      <c r="S325" s="52"/>
      <c r="T325" s="52"/>
      <c r="U325" s="52"/>
      <c r="V325" s="52"/>
      <c r="W325" s="52"/>
      <c r="X325" s="52"/>
      <c r="Y325" s="52"/>
      <c r="Z325" s="52"/>
      <c r="AA325" s="52"/>
      <c r="AB325" s="52"/>
      <c r="AD325" s="55"/>
    </row>
    <row r="326" spans="1:30">
      <c r="A326" s="51"/>
      <c r="B326" s="52"/>
      <c r="C326" s="148"/>
      <c r="D326" s="52"/>
      <c r="E326" s="52"/>
      <c r="F326" s="52"/>
      <c r="G326" s="52"/>
      <c r="H326" s="52"/>
      <c r="I326" s="52"/>
      <c r="J326" s="52"/>
      <c r="K326" s="52"/>
      <c r="L326" s="52"/>
      <c r="M326" s="52"/>
      <c r="N326" s="52"/>
      <c r="O326" s="59"/>
      <c r="P326" s="52"/>
      <c r="Q326" s="148"/>
      <c r="R326" s="52"/>
      <c r="S326" s="52"/>
      <c r="T326" s="52"/>
      <c r="U326" s="52"/>
      <c r="V326" s="52"/>
      <c r="W326" s="52"/>
      <c r="X326" s="52"/>
      <c r="Y326" s="52"/>
      <c r="Z326" s="52"/>
      <c r="AA326" s="52"/>
      <c r="AB326" s="52"/>
      <c r="AD326" s="55"/>
    </row>
    <row r="327" spans="1:30">
      <c r="A327" s="51"/>
      <c r="B327" s="52"/>
      <c r="C327" s="148"/>
      <c r="D327" s="52"/>
      <c r="E327" s="52"/>
      <c r="F327" s="52"/>
      <c r="G327" s="52"/>
      <c r="H327" s="52"/>
      <c r="I327" s="52"/>
      <c r="J327" s="52"/>
      <c r="K327" s="52"/>
      <c r="L327" s="52"/>
      <c r="M327" s="52"/>
      <c r="N327" s="52"/>
      <c r="O327" s="59"/>
      <c r="P327" s="52"/>
      <c r="Q327" s="148"/>
      <c r="R327" s="52"/>
      <c r="S327" s="52"/>
      <c r="T327" s="52"/>
      <c r="U327" s="52"/>
      <c r="V327" s="52"/>
      <c r="W327" s="52"/>
      <c r="X327" s="52"/>
      <c r="Y327" s="52"/>
      <c r="Z327" s="52"/>
      <c r="AA327" s="52"/>
      <c r="AB327" s="52"/>
      <c r="AD327" s="55"/>
    </row>
    <row r="328" spans="1:30">
      <c r="A328" s="51"/>
      <c r="B328" s="52"/>
      <c r="C328" s="148"/>
      <c r="D328" s="52"/>
      <c r="E328" s="52"/>
      <c r="F328" s="52"/>
      <c r="G328" s="52"/>
      <c r="H328" s="52"/>
      <c r="I328" s="52"/>
      <c r="J328" s="52"/>
      <c r="K328" s="52"/>
      <c r="L328" s="52"/>
      <c r="M328" s="52"/>
      <c r="N328" s="52"/>
      <c r="O328" s="59"/>
      <c r="P328" s="52"/>
      <c r="Q328" s="148"/>
      <c r="R328" s="52"/>
      <c r="S328" s="52"/>
      <c r="T328" s="52"/>
      <c r="U328" s="52"/>
      <c r="V328" s="52"/>
      <c r="W328" s="52"/>
      <c r="X328" s="52"/>
      <c r="Y328" s="52"/>
      <c r="Z328" s="52"/>
      <c r="AA328" s="52"/>
      <c r="AB328" s="52"/>
      <c r="AD328" s="55"/>
    </row>
    <row r="329" spans="1:30">
      <c r="A329" s="51"/>
      <c r="B329" s="52"/>
      <c r="C329" s="148"/>
      <c r="D329" s="52"/>
      <c r="E329" s="52"/>
      <c r="F329" s="52"/>
      <c r="G329" s="52"/>
      <c r="H329" s="52"/>
      <c r="I329" s="52"/>
      <c r="J329" s="52"/>
      <c r="K329" s="52"/>
      <c r="L329" s="52"/>
      <c r="M329" s="52"/>
      <c r="N329" s="52"/>
      <c r="O329" s="59"/>
      <c r="P329" s="52"/>
      <c r="Q329" s="148"/>
      <c r="R329" s="52"/>
      <c r="S329" s="52"/>
      <c r="T329" s="52"/>
      <c r="U329" s="52"/>
      <c r="V329" s="52"/>
      <c r="W329" s="52"/>
      <c r="X329" s="52"/>
      <c r="Y329" s="52"/>
      <c r="Z329" s="52"/>
      <c r="AA329" s="52"/>
      <c r="AB329" s="52"/>
      <c r="AD329" s="55"/>
    </row>
    <row r="330" spans="1:30">
      <c r="A330" s="51"/>
      <c r="B330" s="52"/>
      <c r="C330" s="148"/>
      <c r="D330" s="52"/>
      <c r="E330" s="52"/>
      <c r="F330" s="52"/>
      <c r="G330" s="52"/>
      <c r="H330" s="52"/>
      <c r="I330" s="52"/>
      <c r="J330" s="52"/>
      <c r="K330" s="52"/>
      <c r="L330" s="52"/>
      <c r="M330" s="52"/>
      <c r="N330" s="52"/>
      <c r="O330" s="59"/>
      <c r="P330" s="52"/>
      <c r="Q330" s="148"/>
      <c r="R330" s="52"/>
      <c r="S330" s="52"/>
      <c r="T330" s="52"/>
      <c r="U330" s="52"/>
      <c r="V330" s="52"/>
      <c r="W330" s="52"/>
      <c r="X330" s="52"/>
      <c r="Y330" s="52"/>
      <c r="Z330" s="52"/>
      <c r="AA330" s="52"/>
      <c r="AB330" s="52"/>
      <c r="AD330" s="55"/>
    </row>
    <row r="331" spans="1:30">
      <c r="A331" s="51"/>
      <c r="B331" s="52"/>
      <c r="C331" s="148"/>
      <c r="D331" s="52"/>
      <c r="E331" s="52"/>
      <c r="F331" s="52"/>
      <c r="G331" s="52"/>
      <c r="H331" s="52"/>
      <c r="I331" s="52"/>
      <c r="J331" s="52"/>
      <c r="K331" s="52"/>
      <c r="L331" s="52"/>
      <c r="M331" s="52"/>
      <c r="N331" s="52"/>
      <c r="O331" s="59"/>
      <c r="P331" s="52"/>
      <c r="Q331" s="148"/>
      <c r="R331" s="52"/>
      <c r="S331" s="52"/>
      <c r="T331" s="52"/>
      <c r="U331" s="52"/>
      <c r="V331" s="52"/>
      <c r="W331" s="52"/>
      <c r="X331" s="52"/>
      <c r="Y331" s="52"/>
      <c r="Z331" s="52"/>
      <c r="AA331" s="52"/>
      <c r="AB331" s="52"/>
      <c r="AD331" s="55"/>
    </row>
    <row r="332" spans="1:30">
      <c r="A332" s="51"/>
      <c r="B332" s="52"/>
      <c r="C332" s="148"/>
      <c r="D332" s="52"/>
      <c r="E332" s="52"/>
      <c r="F332" s="52"/>
      <c r="G332" s="52"/>
      <c r="H332" s="52"/>
      <c r="I332" s="52"/>
      <c r="J332" s="52"/>
      <c r="K332" s="52"/>
      <c r="L332" s="52"/>
      <c r="M332" s="52"/>
      <c r="N332" s="52"/>
      <c r="O332" s="59"/>
      <c r="P332" s="52"/>
      <c r="Q332" s="148"/>
      <c r="R332" s="52"/>
      <c r="S332" s="52"/>
      <c r="T332" s="52"/>
      <c r="U332" s="52"/>
      <c r="V332" s="52"/>
      <c r="W332" s="52"/>
      <c r="X332" s="52"/>
      <c r="Y332" s="52"/>
      <c r="Z332" s="52"/>
      <c r="AA332" s="52"/>
      <c r="AB332" s="52"/>
      <c r="AD332" s="55"/>
    </row>
    <row r="333" spans="1:30">
      <c r="A333" s="51"/>
      <c r="B333" s="52"/>
      <c r="C333" s="148"/>
      <c r="D333" s="52"/>
      <c r="E333" s="52"/>
      <c r="F333" s="52"/>
      <c r="G333" s="52"/>
      <c r="H333" s="52"/>
      <c r="I333" s="52"/>
      <c r="J333" s="52"/>
      <c r="K333" s="52"/>
      <c r="L333" s="52"/>
      <c r="M333" s="52"/>
      <c r="N333" s="52"/>
      <c r="O333" s="59"/>
      <c r="P333" s="52"/>
      <c r="Q333" s="148"/>
      <c r="R333" s="52"/>
      <c r="S333" s="52"/>
      <c r="T333" s="52"/>
      <c r="U333" s="52"/>
      <c r="V333" s="52"/>
      <c r="W333" s="52"/>
      <c r="X333" s="52"/>
      <c r="Y333" s="52"/>
      <c r="Z333" s="52"/>
      <c r="AA333" s="52"/>
      <c r="AB333" s="52"/>
      <c r="AD333" s="55"/>
    </row>
    <row r="334" spans="1:30">
      <c r="A334" s="51"/>
      <c r="B334" s="52"/>
      <c r="C334" s="148"/>
      <c r="D334" s="52"/>
      <c r="E334" s="52"/>
      <c r="F334" s="52"/>
      <c r="G334" s="52"/>
      <c r="H334" s="52"/>
      <c r="I334" s="52"/>
      <c r="J334" s="52"/>
      <c r="K334" s="52"/>
      <c r="L334" s="52"/>
      <c r="M334" s="52"/>
      <c r="N334" s="52"/>
      <c r="O334" s="59"/>
      <c r="P334" s="52"/>
      <c r="Q334" s="148"/>
      <c r="R334" s="52"/>
      <c r="S334" s="52"/>
      <c r="T334" s="52"/>
      <c r="U334" s="52"/>
      <c r="V334" s="52"/>
      <c r="W334" s="52"/>
      <c r="X334" s="52"/>
      <c r="Y334" s="52"/>
      <c r="Z334" s="52"/>
      <c r="AA334" s="52"/>
      <c r="AB334" s="52"/>
      <c r="AD334" s="55"/>
    </row>
    <row r="335" spans="1:30">
      <c r="A335" s="51"/>
      <c r="B335" s="52"/>
      <c r="C335" s="148"/>
      <c r="D335" s="52"/>
      <c r="E335" s="52"/>
      <c r="F335" s="52"/>
      <c r="G335" s="52"/>
      <c r="H335" s="52"/>
      <c r="I335" s="52"/>
      <c r="J335" s="52"/>
      <c r="K335" s="52"/>
      <c r="L335" s="52"/>
      <c r="M335" s="52"/>
      <c r="N335" s="52"/>
      <c r="O335" s="59"/>
      <c r="P335" s="52"/>
      <c r="Q335" s="148"/>
      <c r="R335" s="52"/>
      <c r="S335" s="52"/>
      <c r="T335" s="52"/>
      <c r="U335" s="52"/>
      <c r="V335" s="52"/>
      <c r="W335" s="52"/>
      <c r="X335" s="52"/>
      <c r="Y335" s="52"/>
      <c r="Z335" s="52"/>
      <c r="AA335" s="52"/>
      <c r="AB335" s="52"/>
      <c r="AD335" s="55"/>
    </row>
    <row r="336" spans="1:30">
      <c r="A336" s="51"/>
      <c r="B336" s="52"/>
      <c r="C336" s="148"/>
      <c r="D336" s="52"/>
      <c r="E336" s="52"/>
      <c r="F336" s="52"/>
      <c r="G336" s="52"/>
      <c r="H336" s="52"/>
      <c r="I336" s="52"/>
      <c r="J336" s="52"/>
      <c r="K336" s="52"/>
      <c r="L336" s="52"/>
      <c r="M336" s="52"/>
      <c r="N336" s="52"/>
      <c r="O336" s="59"/>
      <c r="P336" s="52"/>
      <c r="Q336" s="148"/>
      <c r="R336" s="52"/>
      <c r="S336" s="52"/>
      <c r="T336" s="52"/>
      <c r="U336" s="52"/>
      <c r="V336" s="52"/>
      <c r="W336" s="52"/>
      <c r="X336" s="52"/>
      <c r="Y336" s="52"/>
      <c r="Z336" s="52"/>
      <c r="AA336" s="52"/>
      <c r="AB336" s="52"/>
      <c r="AD336" s="55"/>
    </row>
    <row r="337" spans="1:30">
      <c r="A337" s="51"/>
      <c r="B337" s="52"/>
      <c r="C337" s="148"/>
      <c r="D337" s="52"/>
      <c r="E337" s="52"/>
      <c r="F337" s="52"/>
      <c r="G337" s="52"/>
      <c r="H337" s="52"/>
      <c r="I337" s="52"/>
      <c r="J337" s="52"/>
      <c r="K337" s="52"/>
      <c r="L337" s="52"/>
      <c r="M337" s="52"/>
      <c r="N337" s="52"/>
      <c r="O337" s="59"/>
      <c r="P337" s="52"/>
      <c r="Q337" s="148"/>
      <c r="R337" s="52"/>
      <c r="S337" s="52"/>
      <c r="T337" s="52"/>
      <c r="U337" s="52"/>
      <c r="V337" s="52"/>
      <c r="W337" s="52"/>
      <c r="X337" s="52"/>
      <c r="Y337" s="52"/>
      <c r="Z337" s="52"/>
      <c r="AA337" s="52"/>
      <c r="AB337" s="52"/>
      <c r="AD337" s="55"/>
    </row>
    <row r="338" spans="1:30">
      <c r="A338" s="51"/>
      <c r="B338" s="52"/>
      <c r="C338" s="148"/>
      <c r="D338" s="52"/>
      <c r="E338" s="52"/>
      <c r="F338" s="52"/>
      <c r="G338" s="52"/>
      <c r="H338" s="52"/>
      <c r="I338" s="52"/>
      <c r="J338" s="52"/>
      <c r="K338" s="52"/>
      <c r="L338" s="52"/>
      <c r="M338" s="52"/>
      <c r="N338" s="52"/>
      <c r="O338" s="59"/>
      <c r="P338" s="52"/>
      <c r="Q338" s="148"/>
      <c r="R338" s="52"/>
      <c r="S338" s="52"/>
      <c r="T338" s="52"/>
      <c r="U338" s="52"/>
      <c r="V338" s="52"/>
      <c r="W338" s="52"/>
      <c r="X338" s="52"/>
      <c r="Y338" s="52"/>
      <c r="Z338" s="52"/>
      <c r="AA338" s="52"/>
      <c r="AB338" s="52"/>
      <c r="AD338" s="55"/>
    </row>
    <row r="339" spans="1:30">
      <c r="A339" s="51"/>
      <c r="B339" s="52"/>
      <c r="C339" s="148"/>
      <c r="D339" s="52"/>
      <c r="E339" s="52"/>
      <c r="F339" s="52"/>
      <c r="G339" s="52"/>
      <c r="H339" s="52"/>
      <c r="I339" s="52"/>
      <c r="J339" s="52"/>
      <c r="K339" s="52"/>
      <c r="L339" s="52"/>
      <c r="M339" s="52"/>
      <c r="N339" s="52"/>
      <c r="O339" s="59"/>
      <c r="P339" s="52"/>
      <c r="Q339" s="148"/>
      <c r="R339" s="52"/>
      <c r="S339" s="52"/>
      <c r="T339" s="52"/>
      <c r="U339" s="52"/>
      <c r="V339" s="52"/>
      <c r="W339" s="52"/>
      <c r="X339" s="52"/>
      <c r="Y339" s="52"/>
      <c r="Z339" s="52"/>
      <c r="AA339" s="52"/>
      <c r="AB339" s="52"/>
      <c r="AD339" s="55"/>
    </row>
    <row r="340" spans="1:30">
      <c r="A340" s="51"/>
      <c r="B340" s="52"/>
      <c r="C340" s="148"/>
      <c r="D340" s="52"/>
      <c r="E340" s="52"/>
      <c r="F340" s="52"/>
      <c r="G340" s="52"/>
      <c r="H340" s="52"/>
      <c r="I340" s="52"/>
      <c r="J340" s="52"/>
      <c r="K340" s="52"/>
      <c r="L340" s="52"/>
      <c r="M340" s="52"/>
      <c r="N340" s="52"/>
      <c r="O340" s="59"/>
      <c r="P340" s="52"/>
      <c r="Q340" s="148"/>
      <c r="R340" s="52"/>
      <c r="S340" s="52"/>
      <c r="T340" s="52"/>
      <c r="U340" s="52"/>
      <c r="V340" s="52"/>
      <c r="W340" s="52"/>
      <c r="X340" s="52"/>
      <c r="Y340" s="52"/>
      <c r="Z340" s="52"/>
      <c r="AA340" s="52"/>
      <c r="AB340" s="52"/>
      <c r="AD340" s="55"/>
    </row>
    <row r="341" spans="1:30">
      <c r="A341" s="51"/>
      <c r="B341" s="52"/>
      <c r="C341" s="148"/>
      <c r="D341" s="52"/>
      <c r="E341" s="52"/>
      <c r="F341" s="52"/>
      <c r="G341" s="52"/>
      <c r="H341" s="52"/>
      <c r="I341" s="52"/>
      <c r="J341" s="52"/>
      <c r="K341" s="52"/>
      <c r="L341" s="52"/>
      <c r="M341" s="52"/>
      <c r="N341" s="52"/>
      <c r="O341" s="59"/>
      <c r="P341" s="52"/>
      <c r="Q341" s="148"/>
      <c r="R341" s="52"/>
      <c r="S341" s="52"/>
      <c r="T341" s="52"/>
      <c r="U341" s="52"/>
      <c r="V341" s="52"/>
      <c r="W341" s="52"/>
      <c r="X341" s="52"/>
      <c r="Y341" s="52"/>
      <c r="Z341" s="52"/>
      <c r="AA341" s="52"/>
      <c r="AB341" s="52"/>
      <c r="AD341" s="55"/>
    </row>
    <row r="342" spans="1:30">
      <c r="A342" s="51"/>
      <c r="B342" s="52"/>
      <c r="C342" s="148"/>
      <c r="D342" s="52"/>
      <c r="E342" s="52"/>
      <c r="F342" s="52"/>
      <c r="G342" s="52"/>
      <c r="H342" s="52"/>
      <c r="I342" s="52"/>
      <c r="J342" s="52"/>
      <c r="K342" s="52"/>
      <c r="L342" s="52"/>
      <c r="M342" s="52"/>
      <c r="N342" s="52"/>
      <c r="O342" s="59"/>
      <c r="P342" s="52"/>
      <c r="Q342" s="148"/>
      <c r="R342" s="52"/>
      <c r="S342" s="52"/>
      <c r="T342" s="52"/>
      <c r="U342" s="52"/>
      <c r="V342" s="52"/>
      <c r="W342" s="52"/>
      <c r="X342" s="52"/>
      <c r="Y342" s="52"/>
      <c r="Z342" s="52"/>
      <c r="AA342" s="52"/>
      <c r="AB342" s="52"/>
      <c r="AD342" s="55"/>
    </row>
    <row r="343" spans="1:30">
      <c r="A343" s="51"/>
      <c r="B343" s="52"/>
      <c r="C343" s="148"/>
      <c r="D343" s="52"/>
      <c r="E343" s="52"/>
      <c r="F343" s="52"/>
      <c r="G343" s="52"/>
      <c r="H343" s="52"/>
      <c r="I343" s="52"/>
      <c r="J343" s="52"/>
      <c r="K343" s="52"/>
      <c r="L343" s="52"/>
      <c r="M343" s="52"/>
      <c r="N343" s="52"/>
      <c r="O343" s="59"/>
      <c r="P343" s="52"/>
      <c r="Q343" s="148"/>
      <c r="R343" s="52"/>
      <c r="S343" s="52"/>
      <c r="T343" s="52"/>
      <c r="U343" s="52"/>
      <c r="V343" s="52"/>
      <c r="W343" s="52"/>
      <c r="X343" s="52"/>
      <c r="Y343" s="52"/>
      <c r="Z343" s="52"/>
      <c r="AA343" s="52"/>
      <c r="AB343" s="52"/>
      <c r="AD343" s="55"/>
    </row>
    <row r="344" spans="1:30">
      <c r="A344" s="51"/>
      <c r="B344" s="52"/>
      <c r="C344" s="148"/>
      <c r="D344" s="52"/>
      <c r="E344" s="52"/>
      <c r="F344" s="52"/>
      <c r="G344" s="52"/>
      <c r="H344" s="52"/>
      <c r="I344" s="52"/>
      <c r="J344" s="52"/>
      <c r="K344" s="52"/>
      <c r="L344" s="52"/>
      <c r="M344" s="52"/>
      <c r="N344" s="52"/>
      <c r="O344" s="59"/>
      <c r="P344" s="52"/>
      <c r="Q344" s="148"/>
      <c r="R344" s="52"/>
      <c r="S344" s="52"/>
      <c r="T344" s="52"/>
      <c r="U344" s="52"/>
      <c r="V344" s="52"/>
      <c r="W344" s="52"/>
      <c r="X344" s="52"/>
      <c r="Y344" s="52"/>
      <c r="Z344" s="52"/>
      <c r="AA344" s="52"/>
      <c r="AB344" s="52"/>
      <c r="AD344" s="55"/>
    </row>
    <row r="345" spans="1:30">
      <c r="A345" s="51"/>
      <c r="B345" s="52"/>
      <c r="C345" s="148"/>
      <c r="D345" s="52"/>
      <c r="E345" s="52"/>
      <c r="F345" s="52"/>
      <c r="G345" s="52"/>
      <c r="H345" s="52"/>
      <c r="I345" s="52"/>
      <c r="J345" s="52"/>
      <c r="K345" s="52"/>
      <c r="L345" s="52"/>
      <c r="M345" s="52"/>
      <c r="N345" s="52"/>
      <c r="O345" s="59"/>
      <c r="P345" s="52"/>
      <c r="Q345" s="148"/>
      <c r="R345" s="52"/>
      <c r="S345" s="52"/>
      <c r="T345" s="52"/>
      <c r="U345" s="52"/>
      <c r="V345" s="52"/>
      <c r="W345" s="52"/>
      <c r="X345" s="52"/>
      <c r="Y345" s="52"/>
      <c r="Z345" s="52"/>
      <c r="AA345" s="52"/>
      <c r="AB345" s="52"/>
      <c r="AD345" s="55"/>
    </row>
    <row r="346" spans="1:30">
      <c r="A346" s="51"/>
      <c r="B346" s="52"/>
      <c r="C346" s="148"/>
      <c r="D346" s="52"/>
      <c r="E346" s="52"/>
      <c r="F346" s="52"/>
      <c r="G346" s="52"/>
      <c r="H346" s="52"/>
      <c r="I346" s="52"/>
      <c r="J346" s="52"/>
      <c r="K346" s="52"/>
      <c r="L346" s="52"/>
      <c r="M346" s="52"/>
      <c r="N346" s="52"/>
      <c r="O346" s="59"/>
      <c r="P346" s="52"/>
      <c r="Q346" s="148"/>
      <c r="R346" s="52"/>
      <c r="S346" s="52"/>
      <c r="T346" s="52"/>
      <c r="U346" s="52"/>
      <c r="V346" s="52"/>
      <c r="W346" s="52"/>
      <c r="X346" s="52"/>
      <c r="Y346" s="52"/>
      <c r="Z346" s="52"/>
      <c r="AA346" s="52"/>
      <c r="AB346" s="52"/>
      <c r="AD346" s="55"/>
    </row>
    <row r="347" spans="1:30">
      <c r="A347" s="51"/>
      <c r="B347" s="52"/>
      <c r="C347" s="148"/>
      <c r="D347" s="52"/>
      <c r="E347" s="52"/>
      <c r="F347" s="52"/>
      <c r="G347" s="52"/>
      <c r="H347" s="52"/>
      <c r="I347" s="52"/>
      <c r="J347" s="52"/>
      <c r="K347" s="52"/>
      <c r="L347" s="52"/>
      <c r="M347" s="52"/>
      <c r="N347" s="52"/>
      <c r="O347" s="59"/>
      <c r="P347" s="52"/>
      <c r="Q347" s="148"/>
      <c r="R347" s="52"/>
      <c r="S347" s="52"/>
      <c r="T347" s="52"/>
      <c r="U347" s="52"/>
      <c r="V347" s="52"/>
      <c r="W347" s="52"/>
      <c r="X347" s="52"/>
      <c r="Y347" s="52"/>
      <c r="Z347" s="52"/>
      <c r="AA347" s="52"/>
      <c r="AB347" s="52"/>
      <c r="AD347" s="55"/>
    </row>
    <row r="348" spans="1:30">
      <c r="A348" s="51"/>
      <c r="B348" s="52"/>
      <c r="C348" s="148"/>
      <c r="D348" s="52"/>
      <c r="E348" s="52"/>
      <c r="F348" s="52"/>
      <c r="G348" s="52"/>
      <c r="H348" s="52"/>
      <c r="I348" s="52"/>
      <c r="J348" s="52"/>
      <c r="K348" s="52"/>
      <c r="L348" s="52"/>
      <c r="M348" s="52"/>
      <c r="N348" s="52"/>
      <c r="O348" s="59"/>
      <c r="P348" s="52"/>
      <c r="Q348" s="148"/>
      <c r="R348" s="52"/>
      <c r="S348" s="52"/>
      <c r="T348" s="52"/>
      <c r="U348" s="52"/>
      <c r="V348" s="52"/>
      <c r="W348" s="52"/>
      <c r="X348" s="52"/>
      <c r="Y348" s="52"/>
      <c r="Z348" s="52"/>
      <c r="AA348" s="52"/>
      <c r="AB348" s="52"/>
      <c r="AD348" s="55"/>
    </row>
    <row r="349" spans="1:30">
      <c r="A349" s="51"/>
      <c r="B349" s="52"/>
      <c r="C349" s="148"/>
      <c r="D349" s="52"/>
      <c r="E349" s="52"/>
      <c r="F349" s="52"/>
      <c r="G349" s="52"/>
      <c r="H349" s="52"/>
      <c r="I349" s="52"/>
      <c r="J349" s="52"/>
      <c r="K349" s="52"/>
      <c r="L349" s="52"/>
      <c r="M349" s="52"/>
      <c r="N349" s="52"/>
      <c r="O349" s="59"/>
      <c r="P349" s="52"/>
      <c r="Q349" s="148"/>
      <c r="R349" s="52"/>
      <c r="S349" s="52"/>
      <c r="T349" s="52"/>
      <c r="U349" s="52"/>
      <c r="V349" s="52"/>
      <c r="W349" s="52"/>
      <c r="X349" s="52"/>
      <c r="Y349" s="52"/>
      <c r="Z349" s="52"/>
      <c r="AA349" s="52"/>
      <c r="AB349" s="52"/>
      <c r="AD349" s="55"/>
    </row>
    <row r="350" spans="1:30">
      <c r="A350" s="51"/>
      <c r="B350" s="52"/>
      <c r="C350" s="148"/>
      <c r="D350" s="52"/>
      <c r="E350" s="52"/>
      <c r="F350" s="52"/>
      <c r="G350" s="52"/>
      <c r="H350" s="52"/>
      <c r="I350" s="52"/>
      <c r="J350" s="52"/>
      <c r="K350" s="52"/>
      <c r="L350" s="52"/>
      <c r="M350" s="52"/>
      <c r="N350" s="52"/>
      <c r="O350" s="59"/>
      <c r="P350" s="52"/>
      <c r="Q350" s="148"/>
      <c r="R350" s="52"/>
      <c r="S350" s="52"/>
      <c r="T350" s="52"/>
      <c r="U350" s="52"/>
      <c r="V350" s="52"/>
      <c r="W350" s="52"/>
      <c r="X350" s="52"/>
      <c r="Y350" s="52"/>
      <c r="Z350" s="52"/>
      <c r="AA350" s="52"/>
      <c r="AB350" s="52"/>
      <c r="AD350" s="55"/>
    </row>
    <row r="351" spans="1:30">
      <c r="A351" s="51"/>
      <c r="B351" s="52"/>
      <c r="C351" s="148"/>
      <c r="D351" s="52"/>
      <c r="E351" s="52"/>
      <c r="F351" s="52"/>
      <c r="G351" s="52"/>
      <c r="H351" s="52"/>
      <c r="I351" s="52"/>
      <c r="J351" s="52"/>
      <c r="K351" s="52"/>
      <c r="L351" s="52"/>
      <c r="M351" s="52"/>
      <c r="N351" s="52"/>
      <c r="O351" s="59"/>
      <c r="P351" s="52"/>
      <c r="Q351" s="148"/>
      <c r="R351" s="52"/>
      <c r="S351" s="52"/>
      <c r="T351" s="52"/>
      <c r="U351" s="52"/>
      <c r="V351" s="52"/>
      <c r="W351" s="52"/>
      <c r="X351" s="52"/>
      <c r="Y351" s="52"/>
      <c r="Z351" s="52"/>
      <c r="AA351" s="52"/>
      <c r="AB351" s="52"/>
      <c r="AD351" s="55"/>
    </row>
    <row r="352" spans="1:30">
      <c r="A352" s="51"/>
      <c r="B352" s="52"/>
      <c r="C352" s="148"/>
      <c r="D352" s="52"/>
      <c r="E352" s="52"/>
      <c r="F352" s="52"/>
      <c r="G352" s="52"/>
      <c r="H352" s="52"/>
      <c r="I352" s="52"/>
      <c r="J352" s="52"/>
      <c r="K352" s="52"/>
      <c r="L352" s="52"/>
      <c r="M352" s="52"/>
      <c r="N352" s="52"/>
      <c r="O352" s="59"/>
      <c r="P352" s="52"/>
      <c r="Q352" s="148"/>
      <c r="R352" s="52"/>
      <c r="S352" s="52"/>
      <c r="T352" s="52"/>
      <c r="U352" s="52"/>
      <c r="V352" s="52"/>
      <c r="W352" s="52"/>
      <c r="X352" s="52"/>
      <c r="Y352" s="52"/>
      <c r="Z352" s="52"/>
      <c r="AA352" s="52"/>
      <c r="AB352" s="52"/>
      <c r="AD352" s="55"/>
    </row>
    <row r="353" spans="1:30">
      <c r="A353" s="51"/>
      <c r="B353" s="52"/>
      <c r="C353" s="148"/>
      <c r="D353" s="52"/>
      <c r="E353" s="52"/>
      <c r="F353" s="52"/>
      <c r="G353" s="52"/>
      <c r="H353" s="52"/>
      <c r="I353" s="52"/>
      <c r="J353" s="52"/>
      <c r="K353" s="52"/>
      <c r="L353" s="52"/>
      <c r="M353" s="52"/>
      <c r="N353" s="52"/>
      <c r="O353" s="59"/>
      <c r="P353" s="52"/>
      <c r="Q353" s="148"/>
      <c r="R353" s="52"/>
      <c r="S353" s="52"/>
      <c r="T353" s="52"/>
      <c r="U353" s="52"/>
      <c r="V353" s="52"/>
      <c r="W353" s="52"/>
      <c r="X353" s="52"/>
      <c r="Y353" s="52"/>
      <c r="Z353" s="52"/>
      <c r="AA353" s="52"/>
      <c r="AB353" s="52"/>
      <c r="AD353" s="55"/>
    </row>
    <row r="354" spans="1:30">
      <c r="A354" s="51"/>
      <c r="B354" s="52"/>
      <c r="C354" s="148"/>
      <c r="D354" s="52"/>
      <c r="E354" s="52"/>
      <c r="F354" s="52"/>
      <c r="G354" s="52"/>
      <c r="H354" s="52"/>
      <c r="I354" s="52"/>
      <c r="J354" s="52"/>
      <c r="K354" s="52"/>
      <c r="L354" s="52"/>
      <c r="M354" s="52"/>
      <c r="N354" s="52"/>
      <c r="O354" s="59"/>
      <c r="P354" s="52"/>
      <c r="Q354" s="148"/>
      <c r="R354" s="52"/>
      <c r="S354" s="52"/>
      <c r="T354" s="52"/>
      <c r="U354" s="52"/>
      <c r="V354" s="52"/>
      <c r="W354" s="52"/>
      <c r="X354" s="52"/>
      <c r="Y354" s="52"/>
      <c r="Z354" s="52"/>
      <c r="AA354" s="52"/>
      <c r="AB354" s="52"/>
      <c r="AD354" s="55"/>
    </row>
    <row r="355" spans="1:30">
      <c r="A355" s="51"/>
      <c r="B355" s="52"/>
      <c r="C355" s="148"/>
      <c r="D355" s="52"/>
      <c r="E355" s="52"/>
      <c r="F355" s="52"/>
      <c r="G355" s="52"/>
      <c r="H355" s="52"/>
      <c r="I355" s="52"/>
      <c r="J355" s="52"/>
      <c r="K355" s="52"/>
      <c r="L355" s="52"/>
      <c r="M355" s="52"/>
      <c r="N355" s="52"/>
      <c r="O355" s="59"/>
      <c r="P355" s="52"/>
      <c r="Q355" s="148"/>
      <c r="R355" s="52"/>
      <c r="S355" s="52"/>
      <c r="T355" s="52"/>
      <c r="U355" s="52"/>
      <c r="V355" s="52"/>
      <c r="W355" s="52"/>
      <c r="X355" s="52"/>
      <c r="Y355" s="52"/>
      <c r="Z355" s="52"/>
      <c r="AA355" s="52"/>
      <c r="AB355" s="52"/>
      <c r="AD355" s="55"/>
    </row>
    <row r="356" spans="1:30">
      <c r="A356" s="51"/>
      <c r="B356" s="52"/>
      <c r="C356" s="148"/>
      <c r="D356" s="52"/>
      <c r="E356" s="52"/>
      <c r="F356" s="52"/>
      <c r="G356" s="52"/>
      <c r="H356" s="52"/>
      <c r="I356" s="52"/>
      <c r="J356" s="52"/>
      <c r="K356" s="52"/>
      <c r="L356" s="52"/>
      <c r="M356" s="52"/>
      <c r="N356" s="52"/>
      <c r="O356" s="59"/>
      <c r="P356" s="52"/>
      <c r="Q356" s="148"/>
      <c r="R356" s="52"/>
      <c r="S356" s="52"/>
      <c r="T356" s="52"/>
      <c r="U356" s="52"/>
      <c r="V356" s="52"/>
      <c r="W356" s="52"/>
      <c r="X356" s="52"/>
      <c r="Y356" s="52"/>
      <c r="Z356" s="52"/>
      <c r="AA356" s="52"/>
      <c r="AB356" s="52"/>
      <c r="AD356" s="55"/>
    </row>
    <row r="357" spans="1:30">
      <c r="A357" s="51"/>
      <c r="B357" s="52"/>
      <c r="C357" s="148"/>
      <c r="D357" s="52"/>
      <c r="E357" s="52"/>
      <c r="F357" s="52"/>
      <c r="G357" s="52"/>
      <c r="H357" s="52"/>
      <c r="I357" s="52"/>
      <c r="J357" s="52"/>
      <c r="K357" s="52"/>
      <c r="L357" s="52"/>
      <c r="M357" s="52"/>
      <c r="N357" s="52"/>
      <c r="O357" s="59"/>
      <c r="P357" s="52"/>
      <c r="Q357" s="148"/>
      <c r="R357" s="52"/>
      <c r="S357" s="52"/>
      <c r="T357" s="52"/>
      <c r="U357" s="52"/>
      <c r="V357" s="52"/>
      <c r="W357" s="52"/>
      <c r="X357" s="52"/>
      <c r="Y357" s="52"/>
      <c r="Z357" s="52"/>
      <c r="AA357" s="52"/>
      <c r="AB357" s="52"/>
      <c r="AD357" s="55"/>
    </row>
    <row r="358" spans="1:30">
      <c r="A358" s="51"/>
      <c r="B358" s="52"/>
      <c r="C358" s="148"/>
      <c r="D358" s="52"/>
      <c r="E358" s="52"/>
      <c r="F358" s="52"/>
      <c r="G358" s="52"/>
      <c r="H358" s="52"/>
      <c r="I358" s="52"/>
      <c r="J358" s="52"/>
      <c r="K358" s="52"/>
      <c r="L358" s="52"/>
      <c r="M358" s="52"/>
      <c r="N358" s="52"/>
      <c r="O358" s="59"/>
      <c r="P358" s="52"/>
      <c r="Q358" s="148"/>
      <c r="R358" s="52"/>
      <c r="S358" s="52"/>
      <c r="T358" s="52"/>
      <c r="U358" s="52"/>
      <c r="V358" s="52"/>
      <c r="W358" s="52"/>
      <c r="X358" s="52"/>
      <c r="Y358" s="52"/>
      <c r="Z358" s="52"/>
      <c r="AA358" s="52"/>
      <c r="AB358" s="52"/>
      <c r="AD358" s="55"/>
    </row>
    <row r="359" spans="1:30">
      <c r="A359" s="51"/>
      <c r="B359" s="52"/>
      <c r="C359" s="148"/>
      <c r="D359" s="52"/>
      <c r="E359" s="52"/>
      <c r="F359" s="52"/>
      <c r="G359" s="52"/>
      <c r="H359" s="52"/>
      <c r="I359" s="52"/>
      <c r="J359" s="52"/>
      <c r="K359" s="52"/>
      <c r="L359" s="52"/>
      <c r="M359" s="52"/>
      <c r="N359" s="52"/>
      <c r="O359" s="59"/>
      <c r="P359" s="52"/>
      <c r="Q359" s="148"/>
      <c r="R359" s="52"/>
      <c r="S359" s="52"/>
      <c r="T359" s="52"/>
      <c r="U359" s="52"/>
      <c r="V359" s="52"/>
      <c r="W359" s="52"/>
      <c r="X359" s="52"/>
      <c r="Y359" s="52"/>
      <c r="Z359" s="52"/>
      <c r="AA359" s="52"/>
      <c r="AB359" s="52"/>
      <c r="AD359" s="55"/>
    </row>
    <row r="360" spans="1:30">
      <c r="A360" s="51"/>
      <c r="B360" s="52"/>
      <c r="C360" s="148"/>
      <c r="D360" s="52"/>
      <c r="E360" s="52"/>
      <c r="F360" s="52"/>
      <c r="G360" s="52"/>
      <c r="H360" s="52"/>
      <c r="I360" s="52"/>
      <c r="J360" s="52"/>
      <c r="K360" s="52"/>
      <c r="L360" s="52"/>
      <c r="M360" s="52"/>
      <c r="N360" s="52"/>
      <c r="O360" s="59"/>
      <c r="P360" s="52"/>
      <c r="Q360" s="148"/>
      <c r="R360" s="52"/>
      <c r="S360" s="52"/>
      <c r="T360" s="52"/>
      <c r="U360" s="52"/>
      <c r="V360" s="52"/>
      <c r="W360" s="52"/>
      <c r="X360" s="52"/>
      <c r="Y360" s="52"/>
      <c r="Z360" s="52"/>
      <c r="AA360" s="52"/>
      <c r="AB360" s="52"/>
      <c r="AD360" s="55"/>
    </row>
    <row r="361" spans="1:30">
      <c r="A361" s="51"/>
      <c r="B361" s="52"/>
      <c r="C361" s="148"/>
      <c r="D361" s="52"/>
      <c r="E361" s="52"/>
      <c r="F361" s="52"/>
      <c r="G361" s="52"/>
      <c r="H361" s="52"/>
      <c r="I361" s="52"/>
      <c r="J361" s="52"/>
      <c r="K361" s="52"/>
      <c r="L361" s="52"/>
      <c r="M361" s="52"/>
      <c r="N361" s="52"/>
      <c r="O361" s="59"/>
      <c r="P361" s="52"/>
      <c r="Q361" s="148"/>
      <c r="R361" s="52"/>
      <c r="S361" s="52"/>
      <c r="T361" s="52"/>
      <c r="U361" s="52"/>
      <c r="V361" s="52"/>
      <c r="W361" s="52"/>
      <c r="X361" s="52"/>
      <c r="Y361" s="52"/>
      <c r="Z361" s="52"/>
      <c r="AA361" s="52"/>
      <c r="AB361" s="52"/>
      <c r="AD361" s="55"/>
    </row>
    <row r="362" spans="1:30">
      <c r="A362" s="51"/>
      <c r="B362" s="52"/>
      <c r="C362" s="148"/>
      <c r="D362" s="52"/>
      <c r="E362" s="52"/>
      <c r="F362" s="52"/>
      <c r="G362" s="52"/>
      <c r="H362" s="52"/>
      <c r="I362" s="52"/>
      <c r="J362" s="52"/>
      <c r="K362" s="52"/>
      <c r="L362" s="52"/>
      <c r="M362" s="52"/>
      <c r="N362" s="52"/>
      <c r="O362" s="59"/>
      <c r="P362" s="52"/>
      <c r="Q362" s="148"/>
      <c r="R362" s="52"/>
      <c r="S362" s="52"/>
      <c r="T362" s="52"/>
      <c r="U362" s="52"/>
      <c r="V362" s="52"/>
      <c r="W362" s="52"/>
      <c r="X362" s="52"/>
      <c r="Y362" s="52"/>
      <c r="Z362" s="52"/>
      <c r="AA362" s="52"/>
      <c r="AB362" s="52"/>
      <c r="AD362" s="55"/>
    </row>
    <row r="363" spans="1:30">
      <c r="A363" s="51"/>
      <c r="B363" s="52"/>
      <c r="C363" s="148"/>
      <c r="D363" s="52"/>
      <c r="E363" s="52"/>
      <c r="F363" s="52"/>
      <c r="G363" s="52"/>
      <c r="H363" s="52"/>
      <c r="I363" s="52"/>
      <c r="J363" s="52"/>
      <c r="K363" s="52"/>
      <c r="L363" s="52"/>
      <c r="M363" s="52"/>
      <c r="N363" s="52"/>
      <c r="O363" s="59"/>
      <c r="P363" s="52"/>
      <c r="Q363" s="148"/>
      <c r="R363" s="52"/>
      <c r="S363" s="52"/>
      <c r="T363" s="52"/>
      <c r="U363" s="52"/>
      <c r="V363" s="52"/>
      <c r="W363" s="52"/>
      <c r="X363" s="52"/>
      <c r="Y363" s="52"/>
      <c r="Z363" s="52"/>
      <c r="AA363" s="52"/>
      <c r="AB363" s="52"/>
      <c r="AD363" s="55"/>
    </row>
    <row r="364" spans="1:30">
      <c r="A364" s="51"/>
      <c r="B364" s="52"/>
      <c r="C364" s="148"/>
      <c r="D364" s="52"/>
      <c r="E364" s="52"/>
      <c r="F364" s="52"/>
      <c r="G364" s="52"/>
      <c r="H364" s="52"/>
      <c r="I364" s="52"/>
      <c r="J364" s="52"/>
      <c r="K364" s="52"/>
      <c r="L364" s="52"/>
      <c r="M364" s="52"/>
      <c r="N364" s="52"/>
      <c r="O364" s="59"/>
      <c r="P364" s="52"/>
      <c r="Q364" s="148"/>
      <c r="R364" s="52"/>
      <c r="S364" s="52"/>
      <c r="T364" s="52"/>
      <c r="U364" s="52"/>
      <c r="V364" s="52"/>
      <c r="W364" s="52"/>
      <c r="X364" s="52"/>
      <c r="Y364" s="52"/>
      <c r="Z364" s="52"/>
      <c r="AA364" s="52"/>
      <c r="AB364" s="52"/>
      <c r="AD364" s="55"/>
    </row>
    <row r="365" spans="1:30">
      <c r="A365" s="51"/>
      <c r="B365" s="52"/>
      <c r="C365" s="148"/>
      <c r="D365" s="52"/>
      <c r="E365" s="52"/>
      <c r="F365" s="52"/>
      <c r="G365" s="52"/>
      <c r="H365" s="52"/>
      <c r="I365" s="52"/>
      <c r="J365" s="52"/>
      <c r="K365" s="52"/>
      <c r="L365" s="52"/>
      <c r="M365" s="52"/>
      <c r="N365" s="52"/>
      <c r="O365" s="59"/>
      <c r="P365" s="52"/>
      <c r="Q365" s="148"/>
      <c r="R365" s="52"/>
      <c r="S365" s="52"/>
      <c r="T365" s="52"/>
      <c r="U365" s="52"/>
      <c r="V365" s="52"/>
      <c r="W365" s="52"/>
      <c r="X365" s="52"/>
      <c r="Y365" s="52"/>
      <c r="Z365" s="52"/>
      <c r="AA365" s="52"/>
      <c r="AB365" s="52"/>
      <c r="AD365" s="55"/>
    </row>
    <row r="366" spans="1:30">
      <c r="A366" s="51"/>
      <c r="B366" s="52"/>
      <c r="C366" s="148"/>
      <c r="D366" s="52"/>
      <c r="E366" s="52"/>
      <c r="F366" s="52"/>
      <c r="G366" s="52"/>
      <c r="H366" s="52"/>
      <c r="I366" s="52"/>
      <c r="J366" s="52"/>
      <c r="K366" s="52"/>
      <c r="L366" s="52"/>
      <c r="M366" s="52"/>
      <c r="N366" s="52"/>
      <c r="O366" s="59"/>
      <c r="P366" s="52"/>
      <c r="Q366" s="148"/>
      <c r="R366" s="52"/>
      <c r="S366" s="52"/>
      <c r="T366" s="52"/>
      <c r="U366" s="52"/>
      <c r="V366" s="52"/>
      <c r="W366" s="52"/>
      <c r="X366" s="52"/>
      <c r="Y366" s="52"/>
      <c r="Z366" s="52"/>
      <c r="AA366" s="52"/>
      <c r="AB366" s="52"/>
      <c r="AD366" s="55"/>
    </row>
    <row r="367" spans="1:30">
      <c r="A367" s="51"/>
      <c r="B367" s="52"/>
      <c r="C367" s="148"/>
      <c r="D367" s="52"/>
      <c r="E367" s="52"/>
      <c r="F367" s="52"/>
      <c r="G367" s="52"/>
      <c r="H367" s="52"/>
      <c r="I367" s="52"/>
      <c r="J367" s="52"/>
      <c r="K367" s="52"/>
      <c r="L367" s="52"/>
      <c r="M367" s="52"/>
      <c r="N367" s="52"/>
      <c r="O367" s="59"/>
      <c r="P367" s="52"/>
      <c r="Q367" s="148"/>
      <c r="R367" s="52"/>
      <c r="S367" s="52"/>
      <c r="T367" s="52"/>
      <c r="U367" s="52"/>
      <c r="V367" s="52"/>
      <c r="W367" s="52"/>
      <c r="X367" s="52"/>
      <c r="Y367" s="52"/>
      <c r="Z367" s="52"/>
      <c r="AA367" s="52"/>
      <c r="AB367" s="52"/>
      <c r="AD367" s="55"/>
    </row>
    <row r="368" spans="1:30">
      <c r="A368" s="51"/>
      <c r="B368" s="52"/>
      <c r="C368" s="148"/>
      <c r="D368" s="52"/>
      <c r="E368" s="52"/>
      <c r="F368" s="52"/>
      <c r="G368" s="52"/>
      <c r="H368" s="52"/>
      <c r="I368" s="52"/>
      <c r="J368" s="52"/>
      <c r="K368" s="52"/>
      <c r="L368" s="52"/>
      <c r="M368" s="52"/>
      <c r="N368" s="52"/>
      <c r="O368" s="59"/>
      <c r="P368" s="52"/>
      <c r="Q368" s="148"/>
      <c r="R368" s="52"/>
      <c r="S368" s="52"/>
      <c r="T368" s="52"/>
      <c r="U368" s="52"/>
      <c r="V368" s="52"/>
      <c r="W368" s="52"/>
      <c r="X368" s="52"/>
      <c r="Y368" s="52"/>
      <c r="Z368" s="52"/>
      <c r="AA368" s="52"/>
      <c r="AB368" s="52"/>
      <c r="AD368" s="55"/>
    </row>
    <row r="369" spans="1:30">
      <c r="A369" s="51"/>
      <c r="B369" s="52"/>
      <c r="C369" s="148"/>
      <c r="D369" s="52"/>
      <c r="E369" s="52"/>
      <c r="F369" s="52"/>
      <c r="G369" s="52"/>
      <c r="H369" s="52"/>
      <c r="I369" s="52"/>
      <c r="J369" s="52"/>
      <c r="K369" s="52"/>
      <c r="L369" s="52"/>
      <c r="M369" s="52"/>
      <c r="N369" s="52"/>
      <c r="O369" s="59"/>
      <c r="P369" s="52"/>
      <c r="Q369" s="148"/>
      <c r="R369" s="52"/>
      <c r="S369" s="52"/>
      <c r="T369" s="52"/>
      <c r="U369" s="52"/>
      <c r="V369" s="52"/>
      <c r="W369" s="52"/>
      <c r="X369" s="52"/>
      <c r="Y369" s="52"/>
      <c r="Z369" s="52"/>
      <c r="AA369" s="52"/>
      <c r="AB369" s="52"/>
      <c r="AD369" s="55"/>
    </row>
    <row r="370" spans="1:30">
      <c r="A370" s="51"/>
      <c r="B370" s="52"/>
      <c r="C370" s="148"/>
      <c r="D370" s="52"/>
      <c r="E370" s="52"/>
      <c r="F370" s="52"/>
      <c r="G370" s="52"/>
      <c r="H370" s="52"/>
      <c r="I370" s="52"/>
      <c r="J370" s="52"/>
      <c r="K370" s="52"/>
      <c r="L370" s="52"/>
      <c r="M370" s="52"/>
      <c r="N370" s="52"/>
      <c r="O370" s="59"/>
      <c r="P370" s="52"/>
      <c r="Q370" s="148"/>
      <c r="R370" s="52"/>
      <c r="S370" s="52"/>
      <c r="T370" s="52"/>
      <c r="U370" s="52"/>
      <c r="V370" s="52"/>
      <c r="W370" s="52"/>
      <c r="X370" s="52"/>
      <c r="Y370" s="52"/>
      <c r="Z370" s="52"/>
      <c r="AA370" s="52"/>
      <c r="AB370" s="52"/>
      <c r="AD370" s="55"/>
    </row>
    <row r="371" spans="1:30">
      <c r="A371" s="51"/>
      <c r="B371" s="52"/>
      <c r="C371" s="148"/>
      <c r="D371" s="52"/>
      <c r="E371" s="52"/>
      <c r="F371" s="52"/>
      <c r="G371" s="52"/>
      <c r="H371" s="52"/>
      <c r="I371" s="52"/>
      <c r="J371" s="52"/>
      <c r="K371" s="52"/>
      <c r="L371" s="52"/>
      <c r="M371" s="52"/>
      <c r="N371" s="52"/>
      <c r="O371" s="59"/>
      <c r="P371" s="52"/>
      <c r="Q371" s="148"/>
      <c r="R371" s="52"/>
      <c r="S371" s="52"/>
      <c r="T371" s="52"/>
      <c r="U371" s="52"/>
      <c r="V371" s="52"/>
      <c r="W371" s="52"/>
      <c r="X371" s="52"/>
      <c r="Y371" s="52"/>
      <c r="Z371" s="52"/>
      <c r="AA371" s="52"/>
      <c r="AB371" s="52"/>
      <c r="AD371" s="55"/>
    </row>
    <row r="372" spans="1:30">
      <c r="A372" s="51"/>
      <c r="B372" s="52"/>
      <c r="C372" s="148"/>
      <c r="D372" s="52"/>
      <c r="E372" s="52"/>
      <c r="F372" s="52"/>
      <c r="G372" s="52"/>
      <c r="H372" s="52"/>
      <c r="I372" s="52"/>
      <c r="J372" s="52"/>
      <c r="K372" s="52"/>
      <c r="L372" s="52"/>
      <c r="M372" s="52"/>
      <c r="N372" s="52"/>
      <c r="O372" s="59"/>
      <c r="P372" s="52"/>
      <c r="Q372" s="148"/>
      <c r="R372" s="52"/>
      <c r="S372" s="52"/>
      <c r="T372" s="52"/>
      <c r="U372" s="52"/>
      <c r="V372" s="52"/>
      <c r="W372" s="52"/>
      <c r="X372" s="52"/>
      <c r="Y372" s="52"/>
      <c r="Z372" s="52"/>
      <c r="AA372" s="52"/>
      <c r="AB372" s="52"/>
      <c r="AD372" s="55"/>
    </row>
    <row r="373" spans="1:30">
      <c r="A373" s="51"/>
      <c r="B373" s="52"/>
      <c r="C373" s="148"/>
      <c r="D373" s="52"/>
      <c r="E373" s="52"/>
      <c r="F373" s="52"/>
      <c r="G373" s="52"/>
      <c r="H373" s="52"/>
      <c r="I373" s="52"/>
      <c r="J373" s="52"/>
      <c r="K373" s="52"/>
      <c r="L373" s="52"/>
      <c r="M373" s="52"/>
      <c r="N373" s="52"/>
      <c r="O373" s="59"/>
      <c r="P373" s="52"/>
      <c r="Q373" s="148"/>
      <c r="R373" s="52"/>
      <c r="S373" s="52"/>
      <c r="T373" s="52"/>
      <c r="U373" s="52"/>
      <c r="V373" s="52"/>
      <c r="W373" s="52"/>
      <c r="X373" s="52"/>
      <c r="Y373" s="52"/>
      <c r="Z373" s="52"/>
      <c r="AA373" s="52"/>
      <c r="AB373" s="52"/>
      <c r="AD373" s="55"/>
    </row>
    <row r="374" spans="1:30">
      <c r="A374" s="51"/>
      <c r="B374" s="52"/>
      <c r="C374" s="148"/>
      <c r="D374" s="52"/>
      <c r="E374" s="52"/>
      <c r="F374" s="52"/>
      <c r="G374" s="52"/>
      <c r="H374" s="52"/>
      <c r="I374" s="52"/>
      <c r="J374" s="52"/>
      <c r="K374" s="52"/>
      <c r="L374" s="52"/>
      <c r="M374" s="52"/>
      <c r="N374" s="52"/>
      <c r="O374" s="59"/>
      <c r="P374" s="52"/>
      <c r="Q374" s="148"/>
      <c r="R374" s="52"/>
      <c r="S374" s="52"/>
      <c r="T374" s="52"/>
      <c r="U374" s="52"/>
      <c r="V374" s="52"/>
      <c r="W374" s="52"/>
      <c r="X374" s="52"/>
      <c r="Y374" s="52"/>
      <c r="Z374" s="52"/>
      <c r="AA374" s="52"/>
      <c r="AB374" s="52"/>
      <c r="AD374" s="55"/>
    </row>
    <row r="375" spans="1:30">
      <c r="A375" s="51"/>
      <c r="B375" s="52"/>
      <c r="C375" s="148"/>
      <c r="D375" s="52"/>
      <c r="E375" s="52"/>
      <c r="F375" s="52"/>
      <c r="G375" s="52"/>
      <c r="H375" s="52"/>
      <c r="I375" s="52"/>
      <c r="J375" s="52"/>
      <c r="K375" s="52"/>
      <c r="L375" s="52"/>
      <c r="M375" s="52"/>
      <c r="N375" s="52"/>
      <c r="O375" s="59"/>
      <c r="P375" s="52"/>
      <c r="Q375" s="148"/>
      <c r="R375" s="52"/>
      <c r="S375" s="52"/>
      <c r="T375" s="52"/>
      <c r="U375" s="52"/>
      <c r="V375" s="52"/>
      <c r="W375" s="52"/>
      <c r="X375" s="52"/>
      <c r="Y375" s="52"/>
      <c r="Z375" s="52"/>
      <c r="AA375" s="52"/>
      <c r="AB375" s="52"/>
      <c r="AD375" s="55"/>
    </row>
    <row r="376" spans="1:30">
      <c r="A376" s="51"/>
      <c r="B376" s="52"/>
      <c r="C376" s="148"/>
      <c r="D376" s="52"/>
      <c r="E376" s="52"/>
      <c r="F376" s="52"/>
      <c r="G376" s="52"/>
      <c r="H376" s="52"/>
      <c r="I376" s="52"/>
      <c r="J376" s="52"/>
      <c r="K376" s="52"/>
      <c r="L376" s="52"/>
      <c r="M376" s="52"/>
      <c r="N376" s="52"/>
      <c r="O376" s="59"/>
      <c r="P376" s="52"/>
      <c r="Q376" s="148"/>
      <c r="R376" s="52"/>
      <c r="S376" s="52"/>
      <c r="T376" s="52"/>
      <c r="U376" s="52"/>
      <c r="V376" s="52"/>
      <c r="W376" s="52"/>
      <c r="X376" s="52"/>
      <c r="Y376" s="52"/>
      <c r="Z376" s="52"/>
      <c r="AA376" s="52"/>
      <c r="AB376" s="52"/>
      <c r="AD376" s="55"/>
    </row>
    <row r="377" spans="1:30">
      <c r="A377" s="51"/>
      <c r="B377" s="52"/>
      <c r="C377" s="148"/>
      <c r="D377" s="52"/>
      <c r="E377" s="52"/>
      <c r="F377" s="52"/>
      <c r="G377" s="52"/>
      <c r="H377" s="52"/>
      <c r="I377" s="52"/>
      <c r="J377" s="52"/>
      <c r="K377" s="52"/>
      <c r="L377" s="52"/>
      <c r="M377" s="52"/>
      <c r="N377" s="52"/>
      <c r="O377" s="59"/>
      <c r="P377" s="52"/>
      <c r="Q377" s="148"/>
      <c r="R377" s="52"/>
      <c r="S377" s="52"/>
      <c r="T377" s="52"/>
      <c r="U377" s="52"/>
      <c r="V377" s="52"/>
      <c r="W377" s="52"/>
      <c r="X377" s="52"/>
      <c r="Y377" s="52"/>
      <c r="Z377" s="52"/>
      <c r="AA377" s="52"/>
      <c r="AB377" s="52"/>
      <c r="AD377" s="55"/>
    </row>
    <row r="378" spans="1:30">
      <c r="A378" s="51"/>
      <c r="B378" s="52"/>
      <c r="C378" s="148"/>
      <c r="D378" s="52"/>
      <c r="E378" s="52"/>
      <c r="F378" s="52"/>
      <c r="G378" s="52"/>
      <c r="H378" s="52"/>
      <c r="I378" s="52"/>
      <c r="J378" s="52"/>
      <c r="K378" s="52"/>
      <c r="L378" s="52"/>
      <c r="M378" s="52"/>
      <c r="N378" s="52"/>
      <c r="O378" s="59"/>
      <c r="P378" s="52"/>
      <c r="Q378" s="148"/>
      <c r="R378" s="52"/>
      <c r="S378" s="52"/>
      <c r="T378" s="52"/>
      <c r="U378" s="52"/>
      <c r="V378" s="52"/>
      <c r="W378" s="52"/>
      <c r="X378" s="52"/>
      <c r="Y378" s="52"/>
      <c r="Z378" s="52"/>
      <c r="AA378" s="52"/>
      <c r="AB378" s="52"/>
      <c r="AD378" s="55"/>
    </row>
    <row r="379" spans="1:30">
      <c r="A379" s="51"/>
      <c r="B379" s="52"/>
      <c r="C379" s="148"/>
      <c r="D379" s="52"/>
      <c r="E379" s="52"/>
      <c r="F379" s="52"/>
      <c r="G379" s="52"/>
      <c r="H379" s="52"/>
      <c r="I379" s="52"/>
      <c r="J379" s="52"/>
      <c r="K379" s="52"/>
      <c r="L379" s="52"/>
      <c r="M379" s="52"/>
      <c r="N379" s="52"/>
      <c r="O379" s="59"/>
      <c r="P379" s="52"/>
      <c r="Q379" s="148"/>
      <c r="R379" s="52"/>
      <c r="S379" s="52"/>
      <c r="T379" s="52"/>
      <c r="U379" s="52"/>
      <c r="V379" s="52"/>
      <c r="W379" s="52"/>
      <c r="X379" s="52"/>
      <c r="Y379" s="52"/>
      <c r="Z379" s="52"/>
      <c r="AA379" s="52"/>
      <c r="AB379" s="52"/>
      <c r="AD379" s="55"/>
    </row>
    <row r="380" spans="1:30">
      <c r="A380" s="51"/>
      <c r="B380" s="52"/>
      <c r="C380" s="148"/>
      <c r="D380" s="52"/>
      <c r="E380" s="52"/>
      <c r="F380" s="52"/>
      <c r="G380" s="52"/>
      <c r="H380" s="52"/>
      <c r="I380" s="52"/>
      <c r="J380" s="52"/>
      <c r="K380" s="52"/>
      <c r="L380" s="52"/>
      <c r="M380" s="52"/>
      <c r="N380" s="52"/>
      <c r="O380" s="59"/>
      <c r="P380" s="52"/>
      <c r="Q380" s="148"/>
      <c r="R380" s="52"/>
      <c r="S380" s="52"/>
      <c r="T380" s="52"/>
      <c r="U380" s="52"/>
      <c r="V380" s="52"/>
      <c r="W380" s="52"/>
      <c r="X380" s="52"/>
      <c r="Y380" s="52"/>
      <c r="Z380" s="52"/>
      <c r="AA380" s="52"/>
      <c r="AB380" s="52"/>
      <c r="AD380" s="55"/>
    </row>
    <row r="381" spans="1:30">
      <c r="A381" s="51"/>
      <c r="B381" s="52"/>
      <c r="C381" s="148"/>
      <c r="D381" s="52"/>
      <c r="E381" s="52"/>
      <c r="F381" s="52"/>
      <c r="G381" s="52"/>
      <c r="H381" s="52"/>
      <c r="I381" s="52"/>
      <c r="J381" s="52"/>
      <c r="K381" s="52"/>
      <c r="L381" s="52"/>
      <c r="M381" s="52"/>
      <c r="N381" s="52"/>
      <c r="O381" s="59"/>
      <c r="P381" s="52"/>
      <c r="Q381" s="148"/>
      <c r="R381" s="52"/>
      <c r="S381" s="52"/>
      <c r="T381" s="52"/>
      <c r="U381" s="52"/>
      <c r="V381" s="52"/>
      <c r="W381" s="52"/>
      <c r="X381" s="52"/>
      <c r="Y381" s="52"/>
      <c r="Z381" s="52"/>
      <c r="AA381" s="52"/>
      <c r="AB381" s="52"/>
      <c r="AD381" s="55"/>
    </row>
    <row r="382" spans="1:30">
      <c r="A382" s="51"/>
      <c r="B382" s="52"/>
      <c r="C382" s="148"/>
      <c r="D382" s="52"/>
      <c r="E382" s="52"/>
      <c r="F382" s="52"/>
      <c r="G382" s="52"/>
      <c r="H382" s="52"/>
      <c r="I382" s="52"/>
      <c r="J382" s="52"/>
      <c r="K382" s="52"/>
      <c r="L382" s="52"/>
      <c r="M382" s="52"/>
      <c r="N382" s="52"/>
      <c r="O382" s="59"/>
      <c r="P382" s="52"/>
      <c r="Q382" s="148"/>
      <c r="R382" s="52"/>
      <c r="S382" s="52"/>
      <c r="T382" s="52"/>
      <c r="U382" s="52"/>
      <c r="V382" s="52"/>
      <c r="W382" s="52"/>
      <c r="X382" s="52"/>
      <c r="Y382" s="52"/>
      <c r="Z382" s="52"/>
      <c r="AA382" s="52"/>
      <c r="AB382" s="52"/>
      <c r="AD382" s="55"/>
    </row>
    <row r="383" spans="1:30">
      <c r="A383" s="51"/>
      <c r="B383" s="52"/>
      <c r="C383" s="148"/>
      <c r="D383" s="52"/>
      <c r="E383" s="52"/>
      <c r="F383" s="52"/>
      <c r="G383" s="52"/>
      <c r="H383" s="52"/>
      <c r="I383" s="52"/>
      <c r="J383" s="52"/>
      <c r="K383" s="52"/>
      <c r="L383" s="52"/>
      <c r="M383" s="52"/>
      <c r="N383" s="52"/>
      <c r="O383" s="59"/>
      <c r="P383" s="52"/>
      <c r="Q383" s="148"/>
      <c r="R383" s="52"/>
      <c r="S383" s="52"/>
      <c r="T383" s="52"/>
      <c r="U383" s="52"/>
      <c r="V383" s="52"/>
      <c r="W383" s="52"/>
      <c r="X383" s="52"/>
      <c r="Y383" s="52"/>
      <c r="Z383" s="52"/>
      <c r="AA383" s="52"/>
      <c r="AB383" s="52"/>
      <c r="AD383" s="55"/>
    </row>
    <row r="384" spans="1:30">
      <c r="A384" s="51"/>
      <c r="B384" s="52"/>
      <c r="C384" s="148"/>
      <c r="D384" s="52"/>
      <c r="E384" s="52"/>
      <c r="F384" s="52"/>
      <c r="G384" s="52"/>
      <c r="H384" s="52"/>
      <c r="I384" s="52"/>
      <c r="J384" s="52"/>
      <c r="K384" s="52"/>
      <c r="L384" s="52"/>
      <c r="M384" s="52"/>
      <c r="N384" s="52"/>
      <c r="O384" s="59"/>
      <c r="P384" s="52"/>
      <c r="Q384" s="148"/>
      <c r="R384" s="52"/>
      <c r="S384" s="52"/>
      <c r="T384" s="52"/>
      <c r="U384" s="52"/>
      <c r="V384" s="52"/>
      <c r="W384" s="52"/>
      <c r="X384" s="52"/>
      <c r="Y384" s="52"/>
      <c r="Z384" s="52"/>
      <c r="AA384" s="52"/>
      <c r="AB384" s="52"/>
      <c r="AD384" s="55"/>
    </row>
    <row r="385" spans="1:30">
      <c r="A385" s="51"/>
      <c r="B385" s="52"/>
      <c r="C385" s="148"/>
      <c r="D385" s="52"/>
      <c r="E385" s="52"/>
      <c r="F385" s="52"/>
      <c r="G385" s="52"/>
      <c r="H385" s="52"/>
      <c r="I385" s="52"/>
      <c r="J385" s="52"/>
      <c r="K385" s="52"/>
      <c r="L385" s="52"/>
      <c r="M385" s="52"/>
      <c r="N385" s="52"/>
      <c r="O385" s="59"/>
      <c r="P385" s="52"/>
      <c r="Q385" s="148"/>
      <c r="R385" s="52"/>
      <c r="S385" s="52"/>
      <c r="T385" s="52"/>
      <c r="U385" s="52"/>
      <c r="V385" s="52"/>
      <c r="W385" s="52"/>
      <c r="X385" s="52"/>
      <c r="Y385" s="52"/>
      <c r="Z385" s="52"/>
      <c r="AA385" s="52"/>
      <c r="AB385" s="52"/>
      <c r="AD385" s="55"/>
    </row>
    <row r="386" spans="1:30">
      <c r="A386" s="51"/>
      <c r="B386" s="52"/>
      <c r="C386" s="148"/>
      <c r="D386" s="52"/>
      <c r="E386" s="52"/>
      <c r="F386" s="52"/>
      <c r="G386" s="52"/>
      <c r="H386" s="52"/>
      <c r="I386" s="52"/>
      <c r="J386" s="52"/>
      <c r="K386" s="52"/>
      <c r="L386" s="52"/>
      <c r="M386" s="52"/>
      <c r="N386" s="52"/>
      <c r="O386" s="59"/>
      <c r="P386" s="52"/>
      <c r="Q386" s="148"/>
      <c r="R386" s="52"/>
      <c r="S386" s="52"/>
      <c r="T386" s="52"/>
      <c r="U386" s="52"/>
      <c r="V386" s="52"/>
      <c r="W386" s="52"/>
      <c r="X386" s="52"/>
      <c r="Y386" s="52"/>
      <c r="Z386" s="52"/>
      <c r="AA386" s="52"/>
      <c r="AB386" s="52"/>
      <c r="AD386" s="55"/>
    </row>
    <row r="387" spans="1:30">
      <c r="A387" s="51"/>
      <c r="B387" s="52"/>
      <c r="C387" s="148"/>
      <c r="D387" s="52"/>
      <c r="E387" s="52"/>
      <c r="F387" s="52"/>
      <c r="G387" s="52"/>
      <c r="H387" s="52"/>
      <c r="I387" s="52"/>
      <c r="J387" s="52"/>
      <c r="K387" s="52"/>
      <c r="L387" s="52"/>
      <c r="M387" s="52"/>
      <c r="N387" s="52"/>
      <c r="O387" s="59"/>
      <c r="P387" s="52"/>
      <c r="Q387" s="148"/>
      <c r="R387" s="52"/>
      <c r="S387" s="52"/>
      <c r="T387" s="52"/>
      <c r="U387" s="52"/>
      <c r="V387" s="52"/>
      <c r="W387" s="52"/>
      <c r="X387" s="52"/>
      <c r="Y387" s="52"/>
      <c r="Z387" s="52"/>
      <c r="AA387" s="52"/>
      <c r="AB387" s="52"/>
      <c r="AD387" s="55"/>
    </row>
    <row r="388" spans="1:30">
      <c r="A388" s="51"/>
      <c r="B388" s="52"/>
      <c r="C388" s="148"/>
      <c r="D388" s="52"/>
      <c r="E388" s="52"/>
      <c r="F388" s="52"/>
      <c r="G388" s="52"/>
      <c r="H388" s="52"/>
      <c r="I388" s="52"/>
      <c r="J388" s="52"/>
      <c r="K388" s="52"/>
      <c r="L388" s="52"/>
      <c r="M388" s="52"/>
      <c r="N388" s="52"/>
      <c r="O388" s="59"/>
      <c r="P388" s="52"/>
      <c r="Q388" s="148"/>
      <c r="R388" s="52"/>
      <c r="S388" s="52"/>
      <c r="T388" s="52"/>
      <c r="U388" s="52"/>
      <c r="V388" s="52"/>
      <c r="W388" s="52"/>
      <c r="X388" s="52"/>
      <c r="Y388" s="52"/>
      <c r="Z388" s="52"/>
      <c r="AA388" s="52"/>
      <c r="AB388" s="52"/>
      <c r="AD388" s="55"/>
    </row>
    <row r="389" spans="1:30">
      <c r="A389" s="51"/>
      <c r="B389" s="52"/>
      <c r="C389" s="148"/>
      <c r="D389" s="52"/>
      <c r="E389" s="52"/>
      <c r="F389" s="52"/>
      <c r="G389" s="52"/>
      <c r="H389" s="52"/>
      <c r="I389" s="52"/>
      <c r="J389" s="52"/>
      <c r="K389" s="52"/>
      <c r="L389" s="52"/>
      <c r="M389" s="52"/>
      <c r="N389" s="52"/>
      <c r="O389" s="59"/>
      <c r="P389" s="52"/>
      <c r="Q389" s="148"/>
      <c r="R389" s="52"/>
      <c r="S389" s="52"/>
      <c r="T389" s="52"/>
      <c r="U389" s="52"/>
      <c r="V389" s="52"/>
      <c r="W389" s="52"/>
      <c r="X389" s="52"/>
      <c r="Y389" s="52"/>
      <c r="Z389" s="52"/>
      <c r="AA389" s="52"/>
      <c r="AB389" s="52"/>
      <c r="AD389" s="55"/>
    </row>
    <row r="390" spans="1:30">
      <c r="A390" s="51"/>
      <c r="B390" s="52"/>
      <c r="C390" s="148"/>
      <c r="D390" s="52"/>
      <c r="E390" s="52"/>
      <c r="F390" s="52"/>
      <c r="G390" s="52"/>
      <c r="H390" s="52"/>
      <c r="I390" s="52"/>
      <c r="J390" s="52"/>
      <c r="K390" s="52"/>
      <c r="L390" s="52"/>
      <c r="M390" s="52"/>
      <c r="N390" s="52"/>
      <c r="O390" s="59"/>
      <c r="P390" s="52"/>
      <c r="Q390" s="148"/>
      <c r="R390" s="52"/>
      <c r="S390" s="52"/>
      <c r="T390" s="52"/>
      <c r="U390" s="52"/>
      <c r="V390" s="52"/>
      <c r="W390" s="52"/>
      <c r="X390" s="52"/>
      <c r="Y390" s="52"/>
      <c r="Z390" s="52"/>
      <c r="AA390" s="52"/>
      <c r="AB390" s="52"/>
      <c r="AD390" s="55"/>
    </row>
    <row r="391" spans="1:30">
      <c r="A391" s="51"/>
      <c r="B391" s="52"/>
      <c r="C391" s="148"/>
      <c r="D391" s="52"/>
      <c r="E391" s="52"/>
      <c r="F391" s="52"/>
      <c r="G391" s="52"/>
      <c r="H391" s="52"/>
      <c r="I391" s="52"/>
      <c r="J391" s="52"/>
      <c r="K391" s="52"/>
      <c r="L391" s="52"/>
      <c r="M391" s="52"/>
      <c r="N391" s="52"/>
      <c r="O391" s="59"/>
      <c r="P391" s="52"/>
      <c r="Q391" s="148"/>
      <c r="R391" s="52"/>
      <c r="S391" s="52"/>
      <c r="T391" s="52"/>
      <c r="U391" s="52"/>
      <c r="V391" s="52"/>
      <c r="W391" s="52"/>
      <c r="X391" s="52"/>
      <c r="Y391" s="52"/>
      <c r="Z391" s="52"/>
      <c r="AA391" s="52"/>
      <c r="AB391" s="52"/>
      <c r="AD391" s="55"/>
    </row>
    <row r="392" spans="1:30">
      <c r="A392" s="51"/>
      <c r="B392" s="52"/>
      <c r="C392" s="148"/>
      <c r="D392" s="52"/>
      <c r="E392" s="52"/>
      <c r="F392" s="52"/>
      <c r="G392" s="52"/>
      <c r="H392" s="52"/>
      <c r="I392" s="52"/>
      <c r="J392" s="52"/>
      <c r="K392" s="52"/>
      <c r="L392" s="52"/>
      <c r="M392" s="52"/>
      <c r="N392" s="52"/>
      <c r="O392" s="59"/>
      <c r="P392" s="52"/>
      <c r="Q392" s="148"/>
      <c r="R392" s="52"/>
      <c r="S392" s="52"/>
      <c r="T392" s="52"/>
      <c r="U392" s="52"/>
      <c r="V392" s="52"/>
      <c r="W392" s="52"/>
      <c r="X392" s="52"/>
      <c r="Y392" s="52"/>
      <c r="Z392" s="52"/>
      <c r="AA392" s="52"/>
      <c r="AB392" s="52"/>
      <c r="AD392" s="55"/>
    </row>
    <row r="393" spans="1:30">
      <c r="A393" s="51"/>
      <c r="B393" s="52"/>
      <c r="C393" s="148"/>
      <c r="D393" s="52"/>
      <c r="E393" s="52"/>
      <c r="F393" s="52"/>
      <c r="G393" s="52"/>
      <c r="H393" s="52"/>
      <c r="I393" s="52"/>
      <c r="J393" s="52"/>
      <c r="K393" s="52"/>
      <c r="L393" s="52"/>
      <c r="M393" s="52"/>
      <c r="N393" s="52"/>
      <c r="O393" s="59"/>
      <c r="P393" s="52"/>
      <c r="Q393" s="148"/>
      <c r="R393" s="52"/>
      <c r="S393" s="52"/>
      <c r="T393" s="52"/>
      <c r="U393" s="52"/>
      <c r="V393" s="52"/>
      <c r="W393" s="52"/>
      <c r="X393" s="52"/>
      <c r="Y393" s="52"/>
      <c r="Z393" s="52"/>
      <c r="AA393" s="52"/>
      <c r="AB393" s="52"/>
      <c r="AD393" s="55"/>
    </row>
    <row r="394" spans="1:30">
      <c r="A394" s="51"/>
      <c r="B394" s="52"/>
      <c r="C394" s="148"/>
      <c r="D394" s="52"/>
      <c r="E394" s="52"/>
      <c r="F394" s="52"/>
      <c r="G394" s="52"/>
      <c r="H394" s="52"/>
      <c r="I394" s="52"/>
      <c r="J394" s="52"/>
      <c r="K394" s="52"/>
      <c r="L394" s="52"/>
      <c r="M394" s="52"/>
      <c r="N394" s="52"/>
      <c r="O394" s="59"/>
      <c r="P394" s="52"/>
      <c r="Q394" s="148"/>
      <c r="R394" s="52"/>
      <c r="S394" s="52"/>
      <c r="T394" s="52"/>
      <c r="U394" s="52"/>
      <c r="V394" s="52"/>
      <c r="W394" s="52"/>
      <c r="X394" s="52"/>
      <c r="Y394" s="52"/>
      <c r="Z394" s="52"/>
      <c r="AA394" s="52"/>
      <c r="AB394" s="52"/>
      <c r="AD394" s="55"/>
    </row>
    <row r="395" spans="1:30">
      <c r="A395" s="51"/>
      <c r="B395" s="52"/>
      <c r="C395" s="148"/>
      <c r="D395" s="52"/>
      <c r="E395" s="52"/>
      <c r="F395" s="52"/>
      <c r="G395" s="52"/>
      <c r="H395" s="52"/>
      <c r="I395" s="52"/>
      <c r="J395" s="52"/>
      <c r="K395" s="52"/>
      <c r="L395" s="52"/>
      <c r="M395" s="52"/>
      <c r="N395" s="52"/>
      <c r="O395" s="59"/>
      <c r="P395" s="52"/>
      <c r="Q395" s="148"/>
      <c r="R395" s="52"/>
      <c r="S395" s="52"/>
      <c r="T395" s="52"/>
      <c r="U395" s="52"/>
      <c r="V395" s="52"/>
      <c r="W395" s="52"/>
      <c r="X395" s="52"/>
      <c r="Y395" s="52"/>
      <c r="Z395" s="52"/>
      <c r="AA395" s="52"/>
      <c r="AB395" s="52"/>
      <c r="AD395" s="55"/>
    </row>
    <row r="396" spans="1:30">
      <c r="A396" s="51"/>
      <c r="B396" s="52"/>
      <c r="C396" s="148"/>
      <c r="D396" s="52"/>
      <c r="E396" s="52"/>
      <c r="F396" s="52"/>
      <c r="G396" s="52"/>
      <c r="H396" s="52"/>
      <c r="I396" s="52"/>
      <c r="J396" s="52"/>
      <c r="K396" s="52"/>
      <c r="L396" s="52"/>
      <c r="M396" s="52"/>
      <c r="N396" s="52"/>
      <c r="O396" s="59"/>
      <c r="P396" s="52"/>
      <c r="Q396" s="148"/>
      <c r="R396" s="52"/>
      <c r="S396" s="52"/>
      <c r="T396" s="52"/>
      <c r="U396" s="52"/>
      <c r="V396" s="52"/>
      <c r="W396" s="52"/>
      <c r="X396" s="52"/>
      <c r="Y396" s="52"/>
      <c r="Z396" s="52"/>
      <c r="AA396" s="52"/>
      <c r="AB396" s="52"/>
      <c r="AD396" s="55"/>
    </row>
    <row r="397" spans="1:30">
      <c r="A397" s="51"/>
      <c r="B397" s="52"/>
      <c r="C397" s="148"/>
      <c r="D397" s="52"/>
      <c r="E397" s="52"/>
      <c r="F397" s="52"/>
      <c r="G397" s="52"/>
      <c r="H397" s="52"/>
      <c r="I397" s="52"/>
      <c r="J397" s="52"/>
      <c r="K397" s="52"/>
      <c r="L397" s="52"/>
      <c r="M397" s="52"/>
      <c r="N397" s="52"/>
      <c r="O397" s="59"/>
      <c r="P397" s="52"/>
      <c r="Q397" s="148"/>
      <c r="R397" s="52"/>
      <c r="S397" s="52"/>
      <c r="T397" s="52"/>
      <c r="U397" s="52"/>
      <c r="V397" s="52"/>
      <c r="W397" s="52"/>
      <c r="X397" s="52"/>
      <c r="Y397" s="52"/>
      <c r="Z397" s="52"/>
      <c r="AA397" s="52"/>
      <c r="AB397" s="52"/>
      <c r="AD397" s="55"/>
    </row>
    <row r="398" spans="1:30">
      <c r="A398" s="51"/>
      <c r="B398" s="52"/>
      <c r="C398" s="148"/>
      <c r="D398" s="52"/>
      <c r="E398" s="52"/>
      <c r="F398" s="52"/>
      <c r="G398" s="52"/>
      <c r="H398" s="52"/>
      <c r="I398" s="52"/>
      <c r="J398" s="52"/>
      <c r="K398" s="52"/>
      <c r="L398" s="52"/>
      <c r="M398" s="52"/>
      <c r="N398" s="52"/>
      <c r="O398" s="59"/>
      <c r="P398" s="52"/>
      <c r="Q398" s="148"/>
      <c r="R398" s="52"/>
      <c r="S398" s="52"/>
      <c r="T398" s="52"/>
      <c r="U398" s="52"/>
      <c r="V398" s="52"/>
      <c r="W398" s="52"/>
      <c r="X398" s="52"/>
      <c r="Y398" s="52"/>
      <c r="Z398" s="52"/>
      <c r="AA398" s="52"/>
      <c r="AB398" s="52"/>
      <c r="AD398" s="55"/>
    </row>
    <row r="399" spans="1:30">
      <c r="A399" s="51"/>
      <c r="B399" s="52"/>
      <c r="C399" s="148"/>
      <c r="D399" s="52"/>
      <c r="E399" s="52"/>
      <c r="F399" s="52"/>
      <c r="G399" s="52"/>
      <c r="H399" s="52"/>
      <c r="I399" s="52"/>
      <c r="J399" s="52"/>
      <c r="K399" s="52"/>
      <c r="L399" s="52"/>
      <c r="M399" s="52"/>
      <c r="N399" s="52"/>
      <c r="O399" s="59"/>
      <c r="P399" s="52"/>
      <c r="Q399" s="148"/>
      <c r="R399" s="52"/>
      <c r="S399" s="52"/>
      <c r="T399" s="52"/>
      <c r="U399" s="52"/>
      <c r="V399" s="52"/>
      <c r="W399" s="52"/>
      <c r="X399" s="52"/>
      <c r="Y399" s="52"/>
      <c r="Z399" s="52"/>
      <c r="AA399" s="52"/>
      <c r="AB399" s="52"/>
      <c r="AD399" s="55"/>
    </row>
    <row r="400" spans="1:30">
      <c r="A400" s="51"/>
      <c r="B400" s="52"/>
      <c r="C400" s="148"/>
      <c r="D400" s="52"/>
      <c r="E400" s="52"/>
      <c r="F400" s="52"/>
      <c r="G400" s="52"/>
      <c r="H400" s="52"/>
      <c r="I400" s="52"/>
      <c r="J400" s="52"/>
      <c r="K400" s="52"/>
      <c r="L400" s="52"/>
      <c r="M400" s="52"/>
      <c r="N400" s="52"/>
      <c r="O400" s="59"/>
      <c r="P400" s="52"/>
      <c r="Q400" s="148"/>
      <c r="R400" s="52"/>
      <c r="S400" s="52"/>
      <c r="T400" s="52"/>
      <c r="U400" s="52"/>
      <c r="V400" s="52"/>
      <c r="W400" s="52"/>
      <c r="X400" s="52"/>
      <c r="Y400" s="52"/>
      <c r="Z400" s="52"/>
      <c r="AA400" s="52"/>
      <c r="AB400" s="52"/>
      <c r="AD400" s="55"/>
    </row>
    <row r="401" spans="1:30">
      <c r="A401" s="51"/>
      <c r="B401" s="52"/>
      <c r="C401" s="148"/>
      <c r="D401" s="52"/>
      <c r="E401" s="52"/>
      <c r="F401" s="52"/>
      <c r="G401" s="52"/>
      <c r="H401" s="52"/>
      <c r="I401" s="52"/>
      <c r="J401" s="52"/>
      <c r="K401" s="52"/>
      <c r="L401" s="52"/>
      <c r="M401" s="52"/>
      <c r="N401" s="52"/>
      <c r="O401" s="59"/>
      <c r="P401" s="52"/>
      <c r="Q401" s="148"/>
      <c r="R401" s="52"/>
      <c r="S401" s="52"/>
      <c r="T401" s="52"/>
      <c r="U401" s="52"/>
      <c r="V401" s="52"/>
      <c r="W401" s="52"/>
      <c r="X401" s="52"/>
      <c r="Y401" s="52"/>
      <c r="Z401" s="52"/>
      <c r="AA401" s="52"/>
      <c r="AB401" s="52"/>
      <c r="AD401" s="55"/>
    </row>
    <row r="402" spans="1:30">
      <c r="A402" s="51"/>
      <c r="B402" s="52"/>
      <c r="C402" s="148"/>
      <c r="D402" s="52"/>
      <c r="E402" s="52"/>
      <c r="F402" s="52"/>
      <c r="G402" s="52"/>
      <c r="H402" s="52"/>
      <c r="I402" s="52"/>
      <c r="J402" s="52"/>
      <c r="K402" s="52"/>
      <c r="L402" s="52"/>
      <c r="M402" s="52"/>
      <c r="N402" s="52"/>
      <c r="O402" s="59"/>
      <c r="P402" s="52"/>
      <c r="Q402" s="148"/>
      <c r="R402" s="52"/>
      <c r="S402" s="52"/>
      <c r="T402" s="52"/>
      <c r="U402" s="52"/>
      <c r="V402" s="52"/>
      <c r="W402" s="52"/>
      <c r="X402" s="52"/>
      <c r="Y402" s="52"/>
      <c r="Z402" s="52"/>
      <c r="AA402" s="52"/>
      <c r="AB402" s="52"/>
      <c r="AD402" s="55"/>
    </row>
    <row r="403" spans="1:30">
      <c r="A403" s="51"/>
      <c r="B403" s="52"/>
      <c r="C403" s="148"/>
      <c r="D403" s="52"/>
      <c r="E403" s="52"/>
      <c r="F403" s="52"/>
      <c r="G403" s="52"/>
      <c r="H403" s="52"/>
      <c r="I403" s="52"/>
      <c r="J403" s="52"/>
      <c r="K403" s="52"/>
      <c r="L403" s="52"/>
      <c r="M403" s="52"/>
      <c r="N403" s="52"/>
      <c r="O403" s="59"/>
      <c r="P403" s="52"/>
      <c r="Q403" s="148"/>
      <c r="R403" s="52"/>
      <c r="S403" s="52"/>
      <c r="T403" s="52"/>
      <c r="U403" s="52"/>
      <c r="V403" s="52"/>
      <c r="W403" s="52"/>
      <c r="X403" s="52"/>
      <c r="Y403" s="52"/>
      <c r="Z403" s="52"/>
      <c r="AA403" s="52"/>
      <c r="AB403" s="52"/>
      <c r="AD403" s="55"/>
    </row>
    <row r="404" spans="1:30">
      <c r="A404" s="51"/>
      <c r="B404" s="52"/>
      <c r="C404" s="148"/>
      <c r="D404" s="52"/>
      <c r="E404" s="52"/>
      <c r="F404" s="52"/>
      <c r="G404" s="52"/>
      <c r="H404" s="52"/>
      <c r="I404" s="52"/>
      <c r="J404" s="52"/>
      <c r="K404" s="52"/>
      <c r="L404" s="52"/>
      <c r="M404" s="52"/>
      <c r="N404" s="52"/>
      <c r="O404" s="59"/>
      <c r="P404" s="52"/>
      <c r="Q404" s="148"/>
      <c r="R404" s="52"/>
      <c r="S404" s="52"/>
      <c r="T404" s="52"/>
      <c r="U404" s="52"/>
      <c r="V404" s="52"/>
      <c r="W404" s="52"/>
      <c r="X404" s="52"/>
      <c r="Y404" s="52"/>
      <c r="Z404" s="52"/>
      <c r="AA404" s="52"/>
      <c r="AB404" s="52"/>
      <c r="AD404" s="55"/>
    </row>
    <row r="405" spans="1:30">
      <c r="A405" s="51"/>
      <c r="B405" s="52"/>
      <c r="C405" s="148"/>
      <c r="D405" s="52"/>
      <c r="E405" s="52"/>
      <c r="F405" s="52"/>
      <c r="G405" s="52"/>
      <c r="H405" s="52"/>
      <c r="I405" s="52"/>
      <c r="J405" s="52"/>
      <c r="K405" s="52"/>
      <c r="L405" s="52"/>
      <c r="M405" s="52"/>
      <c r="N405" s="52"/>
      <c r="O405" s="59"/>
      <c r="P405" s="52"/>
      <c r="Q405" s="148"/>
      <c r="R405" s="52"/>
      <c r="S405" s="52"/>
      <c r="T405" s="52"/>
      <c r="U405" s="52"/>
      <c r="V405" s="52"/>
      <c r="W405" s="52"/>
      <c r="X405" s="52"/>
      <c r="Y405" s="52"/>
      <c r="Z405" s="52"/>
      <c r="AA405" s="52"/>
      <c r="AB405" s="52"/>
      <c r="AD405" s="55"/>
    </row>
    <row r="406" spans="1:30">
      <c r="A406" s="51"/>
      <c r="B406" s="52"/>
      <c r="C406" s="148"/>
      <c r="D406" s="52"/>
      <c r="E406" s="52"/>
      <c r="F406" s="52"/>
      <c r="G406" s="52"/>
      <c r="H406" s="52"/>
      <c r="I406" s="52"/>
      <c r="J406" s="52"/>
      <c r="K406" s="52"/>
      <c r="L406" s="52"/>
      <c r="M406" s="52"/>
      <c r="N406" s="52"/>
      <c r="O406" s="59"/>
      <c r="P406" s="52"/>
      <c r="Q406" s="148"/>
      <c r="R406" s="52"/>
      <c r="S406" s="52"/>
      <c r="T406" s="52"/>
      <c r="U406" s="52"/>
      <c r="V406" s="52"/>
      <c r="W406" s="52"/>
      <c r="X406" s="52"/>
      <c r="Y406" s="52"/>
      <c r="Z406" s="52"/>
      <c r="AA406" s="52"/>
      <c r="AB406" s="52"/>
      <c r="AD406" s="55"/>
    </row>
    <row r="407" spans="1:30">
      <c r="A407" s="51"/>
      <c r="B407" s="52"/>
      <c r="C407" s="148"/>
      <c r="D407" s="52"/>
      <c r="E407" s="52"/>
      <c r="F407" s="52"/>
      <c r="G407" s="52"/>
      <c r="H407" s="52"/>
      <c r="I407" s="52"/>
      <c r="J407" s="52"/>
      <c r="K407" s="52"/>
      <c r="L407" s="52"/>
      <c r="M407" s="52"/>
      <c r="N407" s="52"/>
      <c r="O407" s="59"/>
      <c r="P407" s="52"/>
      <c r="Q407" s="148"/>
      <c r="R407" s="52"/>
      <c r="S407" s="52"/>
      <c r="T407" s="52"/>
      <c r="U407" s="52"/>
      <c r="V407" s="52"/>
      <c r="W407" s="52"/>
      <c r="X407" s="52"/>
      <c r="Y407" s="52"/>
      <c r="Z407" s="52"/>
      <c r="AA407" s="52"/>
      <c r="AB407" s="52"/>
      <c r="AD407" s="55"/>
    </row>
    <row r="408" spans="1:30">
      <c r="A408" s="51"/>
      <c r="B408" s="52"/>
      <c r="C408" s="148"/>
      <c r="D408" s="52"/>
      <c r="E408" s="52"/>
      <c r="F408" s="52"/>
      <c r="G408" s="52"/>
      <c r="H408" s="52"/>
      <c r="I408" s="52"/>
      <c r="J408" s="52"/>
      <c r="K408" s="52"/>
      <c r="L408" s="52"/>
      <c r="M408" s="52"/>
      <c r="N408" s="52"/>
      <c r="O408" s="59"/>
      <c r="P408" s="52"/>
      <c r="Q408" s="148"/>
      <c r="R408" s="52"/>
      <c r="S408" s="52"/>
      <c r="T408" s="52"/>
      <c r="U408" s="52"/>
      <c r="V408" s="52"/>
      <c r="W408" s="52"/>
      <c r="X408" s="52"/>
      <c r="Y408" s="52"/>
      <c r="Z408" s="52"/>
      <c r="AA408" s="52"/>
      <c r="AB408" s="52"/>
      <c r="AD408" s="55"/>
    </row>
    <row r="409" spans="1:30">
      <c r="A409" s="51"/>
      <c r="B409" s="52"/>
      <c r="C409" s="148"/>
      <c r="D409" s="52"/>
      <c r="E409" s="52"/>
      <c r="F409" s="52"/>
      <c r="G409" s="52"/>
      <c r="H409" s="52"/>
      <c r="I409" s="52"/>
      <c r="J409" s="52"/>
      <c r="K409" s="52"/>
      <c r="L409" s="52"/>
      <c r="M409" s="52"/>
      <c r="N409" s="52"/>
      <c r="O409" s="59"/>
      <c r="P409" s="52"/>
      <c r="Q409" s="148"/>
      <c r="R409" s="52"/>
      <c r="S409" s="52"/>
      <c r="T409" s="52"/>
      <c r="U409" s="52"/>
      <c r="V409" s="52"/>
      <c r="W409" s="52"/>
      <c r="X409" s="52"/>
      <c r="Y409" s="52"/>
      <c r="Z409" s="52"/>
      <c r="AA409" s="52"/>
      <c r="AB409" s="52"/>
      <c r="AD409" s="55"/>
    </row>
    <row r="410" spans="1:30">
      <c r="A410" s="51"/>
      <c r="B410" s="52"/>
      <c r="C410" s="148"/>
      <c r="D410" s="52"/>
      <c r="E410" s="52"/>
      <c r="F410" s="52"/>
      <c r="G410" s="52"/>
      <c r="H410" s="52"/>
      <c r="I410" s="52"/>
      <c r="J410" s="52"/>
      <c r="K410" s="52"/>
      <c r="L410" s="52"/>
      <c r="M410" s="52"/>
      <c r="N410" s="52"/>
      <c r="O410" s="59"/>
      <c r="P410" s="52"/>
      <c r="Q410" s="148"/>
      <c r="R410" s="52"/>
      <c r="S410" s="52"/>
      <c r="T410" s="52"/>
      <c r="U410" s="52"/>
      <c r="V410" s="52"/>
      <c r="W410" s="52"/>
      <c r="X410" s="52"/>
      <c r="Y410" s="52"/>
      <c r="Z410" s="52"/>
      <c r="AA410" s="52"/>
      <c r="AB410" s="52"/>
      <c r="AD410" s="55"/>
    </row>
    <row r="411" spans="1:30">
      <c r="A411" s="51"/>
      <c r="B411" s="52"/>
      <c r="C411" s="148"/>
      <c r="D411" s="52"/>
      <c r="E411" s="52"/>
      <c r="F411" s="52"/>
      <c r="G411" s="52"/>
      <c r="H411" s="52"/>
      <c r="I411" s="52"/>
      <c r="J411" s="52"/>
      <c r="K411" s="52"/>
      <c r="L411" s="52"/>
      <c r="M411" s="52"/>
      <c r="N411" s="52"/>
      <c r="O411" s="59"/>
      <c r="P411" s="52"/>
      <c r="Q411" s="148"/>
      <c r="R411" s="52"/>
      <c r="S411" s="52"/>
      <c r="T411" s="52"/>
      <c r="U411" s="52"/>
      <c r="V411" s="52"/>
      <c r="W411" s="52"/>
      <c r="X411" s="52"/>
      <c r="Y411" s="52"/>
      <c r="Z411" s="52"/>
      <c r="AA411" s="52"/>
      <c r="AB411" s="52"/>
      <c r="AD411" s="55"/>
    </row>
    <row r="412" spans="1:30">
      <c r="A412" s="51"/>
      <c r="B412" s="52"/>
      <c r="C412" s="148"/>
      <c r="D412" s="52"/>
      <c r="E412" s="52"/>
      <c r="F412" s="52"/>
      <c r="G412" s="52"/>
      <c r="H412" s="52"/>
      <c r="I412" s="52"/>
      <c r="J412" s="52"/>
      <c r="K412" s="52"/>
      <c r="L412" s="52"/>
      <c r="M412" s="52"/>
      <c r="N412" s="52"/>
      <c r="O412" s="59"/>
      <c r="P412" s="52"/>
      <c r="Q412" s="148"/>
      <c r="R412" s="52"/>
      <c r="S412" s="52"/>
      <c r="T412" s="52"/>
      <c r="U412" s="52"/>
      <c r="V412" s="52"/>
      <c r="W412" s="52"/>
      <c r="X412" s="52"/>
      <c r="Y412" s="52"/>
      <c r="Z412" s="52"/>
      <c r="AA412" s="52"/>
      <c r="AB412" s="52"/>
      <c r="AD412" s="55"/>
    </row>
    <row r="413" spans="1:30">
      <c r="A413" s="51"/>
      <c r="B413" s="52"/>
      <c r="C413" s="148"/>
      <c r="D413" s="52"/>
      <c r="E413" s="52"/>
      <c r="F413" s="52"/>
      <c r="G413" s="52"/>
      <c r="H413" s="52"/>
      <c r="I413" s="52"/>
      <c r="J413" s="52"/>
      <c r="K413" s="52"/>
      <c r="L413" s="52"/>
      <c r="M413" s="52"/>
      <c r="N413" s="52"/>
      <c r="O413" s="59"/>
      <c r="P413" s="52"/>
      <c r="Q413" s="148"/>
      <c r="R413" s="52"/>
      <c r="S413" s="52"/>
      <c r="T413" s="52"/>
      <c r="U413" s="52"/>
      <c r="V413" s="52"/>
      <c r="W413" s="52"/>
      <c r="X413" s="52"/>
      <c r="Y413" s="52"/>
      <c r="Z413" s="52"/>
      <c r="AA413" s="52"/>
      <c r="AB413" s="52"/>
      <c r="AD413" s="55"/>
    </row>
    <row r="414" spans="1:30">
      <c r="A414" s="51"/>
      <c r="B414" s="52"/>
      <c r="C414" s="148"/>
      <c r="D414" s="52"/>
      <c r="E414" s="52"/>
      <c r="F414" s="52"/>
      <c r="G414" s="52"/>
      <c r="H414" s="52"/>
      <c r="I414" s="52"/>
      <c r="J414" s="52"/>
      <c r="K414" s="52"/>
      <c r="L414" s="52"/>
      <c r="M414" s="52"/>
      <c r="N414" s="52"/>
      <c r="O414" s="59"/>
      <c r="P414" s="52"/>
      <c r="Q414" s="148"/>
      <c r="R414" s="52"/>
      <c r="S414" s="52"/>
      <c r="T414" s="52"/>
      <c r="U414" s="52"/>
      <c r="V414" s="52"/>
      <c r="W414" s="52"/>
      <c r="X414" s="52"/>
      <c r="Y414" s="52"/>
      <c r="Z414" s="52"/>
      <c r="AA414" s="52"/>
      <c r="AB414" s="52"/>
      <c r="AD414" s="55"/>
    </row>
    <row r="415" spans="1:30">
      <c r="A415" s="51"/>
      <c r="B415" s="52"/>
      <c r="C415" s="148"/>
      <c r="D415" s="52"/>
      <c r="E415" s="52"/>
      <c r="F415" s="52"/>
      <c r="G415" s="52"/>
      <c r="H415" s="52"/>
      <c r="I415" s="52"/>
      <c r="J415" s="52"/>
      <c r="K415" s="52"/>
      <c r="L415" s="52"/>
      <c r="M415" s="52"/>
      <c r="N415" s="52"/>
      <c r="O415" s="59"/>
      <c r="P415" s="52"/>
      <c r="Q415" s="148"/>
      <c r="R415" s="52"/>
      <c r="S415" s="52"/>
      <c r="T415" s="52"/>
      <c r="U415" s="52"/>
      <c r="V415" s="52"/>
      <c r="W415" s="52"/>
      <c r="X415" s="52"/>
      <c r="Y415" s="52"/>
      <c r="Z415" s="52"/>
      <c r="AA415" s="52"/>
      <c r="AB415" s="52"/>
      <c r="AD415" s="55"/>
    </row>
    <row r="416" spans="1:30">
      <c r="A416" s="51"/>
      <c r="B416" s="52"/>
      <c r="C416" s="148"/>
      <c r="D416" s="52"/>
      <c r="E416" s="52"/>
      <c r="F416" s="52"/>
      <c r="G416" s="52"/>
      <c r="H416" s="52"/>
      <c r="I416" s="52"/>
      <c r="J416" s="52"/>
      <c r="K416" s="52"/>
      <c r="L416" s="52"/>
      <c r="M416" s="52"/>
      <c r="N416" s="52"/>
      <c r="O416" s="59"/>
      <c r="P416" s="52"/>
      <c r="Q416" s="148"/>
      <c r="R416" s="52"/>
      <c r="S416" s="52"/>
      <c r="T416" s="52"/>
      <c r="U416" s="52"/>
      <c r="V416" s="52"/>
      <c r="W416" s="52"/>
      <c r="X416" s="52"/>
      <c r="Y416" s="52"/>
      <c r="Z416" s="52"/>
      <c r="AA416" s="52"/>
      <c r="AB416" s="52"/>
      <c r="AD416" s="55"/>
    </row>
    <row r="417" spans="1:30">
      <c r="A417" s="51"/>
      <c r="B417" s="52"/>
      <c r="C417" s="148"/>
      <c r="D417" s="52"/>
      <c r="E417" s="52"/>
      <c r="F417" s="52"/>
      <c r="G417" s="52"/>
      <c r="H417" s="52"/>
      <c r="I417" s="52"/>
      <c r="J417" s="52"/>
      <c r="K417" s="52"/>
      <c r="L417" s="52"/>
      <c r="M417" s="52"/>
      <c r="N417" s="52"/>
      <c r="O417" s="59"/>
      <c r="P417" s="52"/>
      <c r="Q417" s="148"/>
      <c r="R417" s="52"/>
      <c r="S417" s="52"/>
      <c r="T417" s="52"/>
      <c r="U417" s="52"/>
      <c r="V417" s="52"/>
      <c r="W417" s="52"/>
      <c r="X417" s="52"/>
      <c r="Y417" s="52"/>
      <c r="Z417" s="52"/>
      <c r="AA417" s="52"/>
      <c r="AB417" s="52"/>
      <c r="AD417" s="55"/>
    </row>
    <row r="418" spans="1:30">
      <c r="A418" s="51"/>
      <c r="B418" s="52"/>
      <c r="C418" s="148"/>
      <c r="D418" s="52"/>
      <c r="E418" s="52"/>
      <c r="F418" s="52"/>
      <c r="G418" s="52"/>
      <c r="H418" s="52"/>
      <c r="I418" s="52"/>
      <c r="J418" s="52"/>
      <c r="K418" s="52"/>
      <c r="L418" s="52"/>
      <c r="M418" s="52"/>
      <c r="N418" s="52"/>
      <c r="O418" s="59"/>
      <c r="P418" s="52"/>
      <c r="Q418" s="148"/>
      <c r="R418" s="52"/>
      <c r="S418" s="52"/>
      <c r="T418" s="52"/>
      <c r="U418" s="52"/>
      <c r="V418" s="52"/>
      <c r="W418" s="52"/>
      <c r="X418" s="52"/>
      <c r="Y418" s="52"/>
      <c r="Z418" s="52"/>
      <c r="AA418" s="52"/>
      <c r="AB418" s="52"/>
      <c r="AD418" s="55"/>
    </row>
    <row r="419" spans="1:30">
      <c r="A419" s="51"/>
      <c r="B419" s="52"/>
      <c r="C419" s="148"/>
      <c r="D419" s="52"/>
      <c r="E419" s="52"/>
      <c r="F419" s="52"/>
      <c r="G419" s="52"/>
      <c r="H419" s="52"/>
      <c r="I419" s="52"/>
      <c r="J419" s="52"/>
      <c r="K419" s="52"/>
      <c r="L419" s="52"/>
      <c r="M419" s="52"/>
      <c r="N419" s="52"/>
      <c r="O419" s="59"/>
      <c r="P419" s="52"/>
      <c r="Q419" s="148"/>
      <c r="R419" s="52"/>
      <c r="S419" s="52"/>
      <c r="T419" s="52"/>
      <c r="U419" s="52"/>
      <c r="V419" s="52"/>
      <c r="W419" s="52"/>
      <c r="X419" s="52"/>
      <c r="Y419" s="52"/>
      <c r="Z419" s="52"/>
      <c r="AA419" s="52"/>
      <c r="AB419" s="52"/>
      <c r="AD419" s="55"/>
    </row>
    <row r="420" spans="1:30">
      <c r="A420" s="51"/>
      <c r="B420" s="52"/>
      <c r="C420" s="148"/>
      <c r="D420" s="52"/>
      <c r="E420" s="52"/>
      <c r="F420" s="52"/>
      <c r="G420" s="52"/>
      <c r="H420" s="52"/>
      <c r="I420" s="52"/>
      <c r="J420" s="52"/>
      <c r="K420" s="52"/>
      <c r="L420" s="52"/>
      <c r="M420" s="52"/>
      <c r="N420" s="52"/>
      <c r="O420" s="59"/>
      <c r="P420" s="52"/>
      <c r="Q420" s="148"/>
      <c r="R420" s="52"/>
      <c r="S420" s="52"/>
      <c r="T420" s="52"/>
      <c r="U420" s="52"/>
      <c r="V420" s="52"/>
      <c r="W420" s="52"/>
      <c r="X420" s="52"/>
      <c r="Y420" s="52"/>
      <c r="Z420" s="52"/>
      <c r="AA420" s="52"/>
      <c r="AB420" s="52"/>
      <c r="AD420" s="55"/>
    </row>
    <row r="421" spans="1:30">
      <c r="A421" s="51"/>
      <c r="B421" s="52"/>
      <c r="C421" s="148"/>
      <c r="D421" s="52"/>
      <c r="E421" s="52"/>
      <c r="F421" s="52"/>
      <c r="G421" s="52"/>
      <c r="H421" s="52"/>
      <c r="I421" s="52"/>
      <c r="J421" s="52"/>
      <c r="K421" s="52"/>
      <c r="L421" s="52"/>
      <c r="M421" s="52"/>
      <c r="N421" s="52"/>
      <c r="O421" s="59"/>
      <c r="P421" s="52"/>
      <c r="Q421" s="148"/>
      <c r="R421" s="52"/>
      <c r="S421" s="52"/>
      <c r="T421" s="52"/>
      <c r="U421" s="52"/>
      <c r="V421" s="52"/>
      <c r="W421" s="52"/>
      <c r="X421" s="52"/>
      <c r="Y421" s="52"/>
      <c r="Z421" s="52"/>
      <c r="AA421" s="52"/>
      <c r="AB421" s="52"/>
      <c r="AD421" s="55"/>
    </row>
    <row r="422" spans="1:30">
      <c r="A422" s="51"/>
      <c r="B422" s="52"/>
      <c r="C422" s="148"/>
      <c r="D422" s="52"/>
      <c r="E422" s="52"/>
      <c r="F422" s="52"/>
      <c r="G422" s="52"/>
      <c r="H422" s="52"/>
      <c r="I422" s="52"/>
      <c r="J422" s="52"/>
      <c r="K422" s="52"/>
      <c r="L422" s="52"/>
      <c r="M422" s="52"/>
      <c r="N422" s="52"/>
      <c r="O422" s="59"/>
      <c r="P422" s="52"/>
      <c r="Q422" s="148"/>
      <c r="R422" s="52"/>
      <c r="S422" s="52"/>
      <c r="T422" s="52"/>
      <c r="U422" s="52"/>
      <c r="V422" s="52"/>
      <c r="W422" s="52"/>
      <c r="X422" s="52"/>
      <c r="Y422" s="52"/>
      <c r="Z422" s="52"/>
      <c r="AA422" s="52"/>
      <c r="AB422" s="52"/>
      <c r="AD422" s="55"/>
    </row>
    <row r="423" spans="1:30">
      <c r="A423" s="51"/>
      <c r="B423" s="52"/>
      <c r="C423" s="148"/>
      <c r="D423" s="52"/>
      <c r="E423" s="52"/>
      <c r="F423" s="52"/>
      <c r="G423" s="52"/>
      <c r="H423" s="52"/>
      <c r="I423" s="52"/>
      <c r="J423" s="52"/>
      <c r="K423" s="52"/>
      <c r="L423" s="52"/>
      <c r="M423" s="52"/>
      <c r="N423" s="52"/>
      <c r="O423" s="59"/>
      <c r="P423" s="52"/>
      <c r="Q423" s="148"/>
      <c r="R423" s="52"/>
      <c r="S423" s="52"/>
      <c r="T423" s="52"/>
      <c r="U423" s="52"/>
      <c r="V423" s="52"/>
      <c r="W423" s="52"/>
      <c r="X423" s="52"/>
      <c r="Y423" s="52"/>
      <c r="Z423" s="52"/>
      <c r="AA423" s="52"/>
      <c r="AB423" s="52"/>
      <c r="AD423" s="55"/>
    </row>
    <row r="424" spans="1:30">
      <c r="A424" s="51"/>
      <c r="B424" s="52"/>
      <c r="C424" s="148"/>
      <c r="D424" s="52"/>
      <c r="E424" s="52"/>
      <c r="F424" s="52"/>
      <c r="G424" s="52"/>
      <c r="H424" s="52"/>
      <c r="I424" s="52"/>
      <c r="J424" s="52"/>
      <c r="K424" s="52"/>
      <c r="L424" s="52"/>
      <c r="M424" s="52"/>
      <c r="N424" s="52"/>
      <c r="O424" s="59"/>
      <c r="P424" s="52"/>
      <c r="Q424" s="148"/>
      <c r="R424" s="52"/>
      <c r="S424" s="52"/>
      <c r="T424" s="52"/>
      <c r="U424" s="52"/>
      <c r="V424" s="52"/>
      <c r="W424" s="52"/>
      <c r="X424" s="52"/>
      <c r="Y424" s="52"/>
      <c r="Z424" s="52"/>
      <c r="AA424" s="52"/>
      <c r="AB424" s="52"/>
      <c r="AD424" s="55"/>
    </row>
    <row r="425" spans="1:30">
      <c r="A425" s="51"/>
      <c r="B425" s="52"/>
      <c r="C425" s="148"/>
      <c r="D425" s="52"/>
      <c r="E425" s="52"/>
      <c r="F425" s="52"/>
      <c r="G425" s="52"/>
      <c r="H425" s="52"/>
      <c r="I425" s="52"/>
      <c r="J425" s="52"/>
      <c r="K425" s="52"/>
      <c r="L425" s="52"/>
      <c r="M425" s="52"/>
      <c r="N425" s="52"/>
      <c r="O425" s="59"/>
      <c r="P425" s="52"/>
      <c r="Q425" s="148"/>
      <c r="R425" s="52"/>
      <c r="S425" s="52"/>
      <c r="T425" s="52"/>
      <c r="U425" s="52"/>
      <c r="V425" s="52"/>
      <c r="W425" s="52"/>
      <c r="X425" s="52"/>
      <c r="Y425" s="52"/>
      <c r="Z425" s="52"/>
      <c r="AA425" s="52"/>
      <c r="AB425" s="52"/>
      <c r="AD425" s="55"/>
    </row>
    <row r="426" spans="1:30">
      <c r="A426" s="51"/>
      <c r="B426" s="52"/>
      <c r="C426" s="148"/>
      <c r="D426" s="52"/>
      <c r="E426" s="52"/>
      <c r="F426" s="52"/>
      <c r="G426" s="52"/>
      <c r="H426" s="52"/>
      <c r="I426" s="52"/>
      <c r="J426" s="52"/>
      <c r="K426" s="52"/>
      <c r="L426" s="52"/>
      <c r="M426" s="52"/>
      <c r="N426" s="52"/>
      <c r="O426" s="59"/>
      <c r="P426" s="52"/>
      <c r="Q426" s="148"/>
      <c r="R426" s="52"/>
      <c r="S426" s="52"/>
      <c r="T426" s="52"/>
      <c r="U426" s="52"/>
      <c r="V426" s="52"/>
      <c r="W426" s="52"/>
      <c r="X426" s="52"/>
      <c r="Y426" s="52"/>
      <c r="Z426" s="52"/>
      <c r="AA426" s="52"/>
      <c r="AB426" s="52"/>
      <c r="AD426" s="55"/>
    </row>
    <row r="427" spans="1:30">
      <c r="A427" s="51"/>
      <c r="B427" s="52"/>
      <c r="C427" s="148"/>
      <c r="D427" s="52"/>
      <c r="E427" s="52"/>
      <c r="F427" s="52"/>
      <c r="G427" s="52"/>
      <c r="H427" s="52"/>
      <c r="I427" s="52"/>
      <c r="J427" s="52"/>
      <c r="K427" s="52"/>
      <c r="L427" s="52"/>
      <c r="M427" s="52"/>
      <c r="N427" s="52"/>
      <c r="O427" s="59"/>
      <c r="P427" s="52"/>
      <c r="Q427" s="148"/>
      <c r="R427" s="52"/>
      <c r="S427" s="52"/>
      <c r="T427" s="52"/>
      <c r="U427" s="52"/>
      <c r="V427" s="52"/>
      <c r="W427" s="52"/>
      <c r="X427" s="52"/>
      <c r="Y427" s="52"/>
      <c r="Z427" s="52"/>
      <c r="AA427" s="52"/>
      <c r="AB427" s="52"/>
      <c r="AD427" s="55"/>
    </row>
    <row r="428" spans="1:30">
      <c r="A428" s="51"/>
      <c r="B428" s="52"/>
      <c r="C428" s="148"/>
      <c r="D428" s="52"/>
      <c r="E428" s="52"/>
      <c r="F428" s="52"/>
      <c r="G428" s="52"/>
      <c r="H428" s="52"/>
      <c r="I428" s="52"/>
      <c r="J428" s="52"/>
      <c r="K428" s="52"/>
      <c r="L428" s="52"/>
      <c r="M428" s="52"/>
      <c r="N428" s="52"/>
      <c r="O428" s="59"/>
      <c r="P428" s="52"/>
      <c r="Q428" s="148"/>
      <c r="R428" s="52"/>
      <c r="S428" s="52"/>
      <c r="T428" s="52"/>
      <c r="U428" s="52"/>
      <c r="V428" s="52"/>
      <c r="W428" s="52"/>
      <c r="X428" s="52"/>
      <c r="Y428" s="52"/>
      <c r="Z428" s="52"/>
      <c r="AA428" s="52"/>
      <c r="AB428" s="52"/>
      <c r="AD428" s="55"/>
    </row>
    <row r="429" spans="1:30">
      <c r="A429" s="51"/>
      <c r="B429" s="52"/>
      <c r="C429" s="148"/>
      <c r="D429" s="52"/>
      <c r="E429" s="52"/>
      <c r="F429" s="52"/>
      <c r="G429" s="52"/>
      <c r="H429" s="52"/>
      <c r="I429" s="52"/>
      <c r="J429" s="52"/>
      <c r="K429" s="52"/>
      <c r="L429" s="52"/>
      <c r="M429" s="52"/>
      <c r="N429" s="52"/>
      <c r="O429" s="59"/>
      <c r="P429" s="52"/>
      <c r="Q429" s="148"/>
      <c r="R429" s="52"/>
      <c r="S429" s="52"/>
      <c r="T429" s="52"/>
      <c r="U429" s="52"/>
      <c r="V429" s="52"/>
      <c r="W429" s="52"/>
      <c r="X429" s="52"/>
      <c r="Y429" s="52"/>
      <c r="Z429" s="52"/>
      <c r="AA429" s="52"/>
      <c r="AB429" s="52"/>
      <c r="AD429" s="55"/>
    </row>
    <row r="430" spans="1:30">
      <c r="A430" s="51"/>
      <c r="B430" s="52"/>
      <c r="C430" s="148"/>
      <c r="D430" s="52"/>
      <c r="E430" s="52"/>
      <c r="F430" s="52"/>
      <c r="G430" s="52"/>
      <c r="H430" s="52"/>
      <c r="I430" s="52"/>
      <c r="J430" s="52"/>
      <c r="K430" s="52"/>
      <c r="L430" s="52"/>
      <c r="M430" s="52"/>
      <c r="N430" s="52"/>
      <c r="O430" s="59"/>
      <c r="P430" s="52"/>
      <c r="Q430" s="148"/>
      <c r="R430" s="52"/>
      <c r="S430" s="52"/>
      <c r="T430" s="52"/>
      <c r="U430" s="52"/>
      <c r="V430" s="52"/>
      <c r="W430" s="52"/>
      <c r="X430" s="52"/>
      <c r="Y430" s="52"/>
      <c r="Z430" s="52"/>
      <c r="AA430" s="52"/>
      <c r="AB430" s="52"/>
      <c r="AD430" s="55"/>
    </row>
    <row r="431" spans="1:30">
      <c r="A431" s="51"/>
      <c r="B431" s="52"/>
      <c r="C431" s="148"/>
      <c r="D431" s="52"/>
      <c r="E431" s="52"/>
      <c r="F431" s="52"/>
      <c r="G431" s="52"/>
      <c r="H431" s="52"/>
      <c r="I431" s="52"/>
      <c r="J431" s="52"/>
      <c r="K431" s="52"/>
      <c r="L431" s="52"/>
      <c r="M431" s="52"/>
      <c r="N431" s="52"/>
      <c r="O431" s="59"/>
      <c r="P431" s="52"/>
      <c r="Q431" s="148"/>
      <c r="R431" s="52"/>
      <c r="S431" s="52"/>
      <c r="T431" s="52"/>
      <c r="U431" s="52"/>
      <c r="V431" s="52"/>
      <c r="W431" s="52"/>
      <c r="X431" s="52"/>
      <c r="Y431" s="52"/>
      <c r="Z431" s="52"/>
      <c r="AA431" s="52"/>
      <c r="AB431" s="52"/>
      <c r="AD431" s="55"/>
    </row>
    <row r="432" spans="1:30">
      <c r="A432" s="51"/>
      <c r="B432" s="52"/>
      <c r="C432" s="148"/>
      <c r="D432" s="52"/>
      <c r="E432" s="52"/>
      <c r="F432" s="52"/>
      <c r="G432" s="52"/>
      <c r="H432" s="52"/>
      <c r="I432" s="52"/>
      <c r="J432" s="52"/>
      <c r="K432" s="52"/>
      <c r="L432" s="52"/>
      <c r="M432" s="52"/>
      <c r="N432" s="52"/>
      <c r="O432" s="59"/>
      <c r="P432" s="52"/>
      <c r="Q432" s="148"/>
      <c r="R432" s="52"/>
      <c r="S432" s="52"/>
      <c r="T432" s="52"/>
      <c r="U432" s="52"/>
      <c r="V432" s="52"/>
      <c r="W432" s="52"/>
      <c r="X432" s="52"/>
      <c r="Y432" s="52"/>
      <c r="Z432" s="52"/>
      <c r="AA432" s="52"/>
      <c r="AB432" s="52"/>
      <c r="AD432" s="55"/>
    </row>
    <row r="433" spans="1:30">
      <c r="A433" s="51"/>
      <c r="B433" s="52"/>
      <c r="C433" s="148"/>
      <c r="D433" s="52"/>
      <c r="E433" s="52"/>
      <c r="F433" s="52"/>
      <c r="G433" s="52"/>
      <c r="H433" s="52"/>
      <c r="I433" s="52"/>
      <c r="J433" s="52"/>
      <c r="K433" s="52"/>
      <c r="L433" s="52"/>
      <c r="M433" s="52"/>
      <c r="N433" s="52"/>
      <c r="O433" s="59"/>
      <c r="P433" s="52"/>
      <c r="Q433" s="148"/>
      <c r="R433" s="52"/>
      <c r="S433" s="52"/>
      <c r="T433" s="52"/>
      <c r="U433" s="52"/>
      <c r="V433" s="52"/>
      <c r="W433" s="52"/>
      <c r="X433" s="52"/>
      <c r="Y433" s="52"/>
      <c r="Z433" s="52"/>
      <c r="AA433" s="52"/>
      <c r="AB433" s="52"/>
      <c r="AD433" s="55"/>
    </row>
    <row r="434" spans="1:30">
      <c r="A434" s="51"/>
      <c r="B434" s="52"/>
      <c r="C434" s="148"/>
      <c r="D434" s="52"/>
      <c r="E434" s="52"/>
      <c r="F434" s="52"/>
      <c r="G434" s="52"/>
      <c r="H434" s="52"/>
      <c r="I434" s="52"/>
      <c r="J434" s="52"/>
      <c r="K434" s="52"/>
      <c r="L434" s="52"/>
      <c r="M434" s="52"/>
      <c r="N434" s="52"/>
      <c r="O434" s="59"/>
      <c r="P434" s="52"/>
      <c r="Q434" s="148"/>
      <c r="R434" s="52"/>
      <c r="S434" s="52"/>
      <c r="T434" s="52"/>
      <c r="U434" s="52"/>
      <c r="V434" s="52"/>
      <c r="W434" s="52"/>
      <c r="X434" s="52"/>
      <c r="Y434" s="52"/>
      <c r="Z434" s="52"/>
      <c r="AA434" s="52"/>
      <c r="AB434" s="52"/>
      <c r="AD434" s="55"/>
    </row>
    <row r="435" spans="1:30">
      <c r="A435" s="51"/>
      <c r="B435" s="52"/>
      <c r="C435" s="148"/>
      <c r="D435" s="52"/>
      <c r="E435" s="52"/>
      <c r="F435" s="52"/>
      <c r="G435" s="52"/>
      <c r="H435" s="52"/>
      <c r="I435" s="52"/>
      <c r="J435" s="52"/>
      <c r="K435" s="52"/>
      <c r="L435" s="52"/>
      <c r="M435" s="52"/>
      <c r="N435" s="52"/>
      <c r="O435" s="59"/>
      <c r="P435" s="52"/>
      <c r="Q435" s="148"/>
      <c r="R435" s="52"/>
      <c r="S435" s="52"/>
      <c r="T435" s="52"/>
      <c r="U435" s="52"/>
      <c r="V435" s="52"/>
      <c r="W435" s="52"/>
      <c r="X435" s="52"/>
      <c r="Y435" s="52"/>
      <c r="Z435" s="52"/>
      <c r="AA435" s="52"/>
      <c r="AB435" s="52"/>
      <c r="AD435" s="55"/>
    </row>
    <row r="436" spans="1:30">
      <c r="A436" s="51"/>
      <c r="B436" s="52"/>
      <c r="C436" s="148"/>
      <c r="D436" s="52"/>
      <c r="E436" s="52"/>
      <c r="F436" s="52"/>
      <c r="G436" s="52"/>
      <c r="H436" s="52"/>
      <c r="I436" s="52"/>
      <c r="J436" s="52"/>
      <c r="K436" s="52"/>
      <c r="L436" s="52"/>
      <c r="M436" s="52"/>
      <c r="N436" s="52"/>
      <c r="O436" s="59"/>
      <c r="P436" s="52"/>
      <c r="Q436" s="148"/>
      <c r="R436" s="52"/>
      <c r="S436" s="52"/>
      <c r="T436" s="52"/>
      <c r="U436" s="52"/>
      <c r="V436" s="52"/>
      <c r="W436" s="52"/>
      <c r="X436" s="52"/>
      <c r="Y436" s="52"/>
      <c r="Z436" s="52"/>
      <c r="AA436" s="52"/>
      <c r="AB436" s="52"/>
      <c r="AD436" s="55"/>
    </row>
    <row r="437" spans="1:30">
      <c r="A437" s="51"/>
      <c r="B437" s="52"/>
      <c r="C437" s="148"/>
      <c r="D437" s="52"/>
      <c r="E437" s="52"/>
      <c r="F437" s="52"/>
      <c r="G437" s="52"/>
      <c r="H437" s="52"/>
      <c r="I437" s="52"/>
      <c r="J437" s="52"/>
      <c r="K437" s="52"/>
      <c r="L437" s="52"/>
      <c r="M437" s="52"/>
      <c r="N437" s="52"/>
      <c r="O437" s="59"/>
      <c r="P437" s="52"/>
      <c r="Q437" s="148"/>
      <c r="R437" s="52"/>
      <c r="S437" s="52"/>
      <c r="T437" s="52"/>
      <c r="U437" s="52"/>
      <c r="V437" s="52"/>
      <c r="W437" s="52"/>
      <c r="X437" s="52"/>
      <c r="Y437" s="52"/>
      <c r="Z437" s="52"/>
      <c r="AA437" s="52"/>
      <c r="AB437" s="52"/>
      <c r="AD437" s="55"/>
    </row>
    <row r="438" spans="1:30">
      <c r="A438" s="51"/>
      <c r="B438" s="52"/>
      <c r="C438" s="148"/>
      <c r="D438" s="52"/>
      <c r="E438" s="52"/>
      <c r="F438" s="52"/>
      <c r="G438" s="52"/>
      <c r="H438" s="52"/>
      <c r="I438" s="52"/>
      <c r="J438" s="52"/>
      <c r="K438" s="52"/>
      <c r="L438" s="52"/>
      <c r="M438" s="52"/>
      <c r="N438" s="52"/>
      <c r="O438" s="59"/>
      <c r="P438" s="52"/>
      <c r="Q438" s="148"/>
      <c r="R438" s="52"/>
      <c r="S438" s="52"/>
      <c r="T438" s="52"/>
      <c r="U438" s="52"/>
      <c r="V438" s="52"/>
      <c r="W438" s="52"/>
      <c r="X438" s="52"/>
      <c r="Y438" s="52"/>
      <c r="Z438" s="52"/>
      <c r="AA438" s="52"/>
      <c r="AB438" s="52"/>
      <c r="AD438" s="55"/>
    </row>
    <row r="439" spans="1:30">
      <c r="A439" s="51"/>
      <c r="B439" s="52"/>
      <c r="C439" s="148"/>
      <c r="D439" s="52"/>
      <c r="E439" s="52"/>
      <c r="F439" s="52"/>
      <c r="G439" s="52"/>
      <c r="H439" s="52"/>
      <c r="I439" s="52"/>
      <c r="J439" s="52"/>
      <c r="K439" s="52"/>
      <c r="L439" s="52"/>
      <c r="M439" s="52"/>
      <c r="N439" s="52"/>
      <c r="O439" s="59"/>
      <c r="P439" s="52"/>
      <c r="Q439" s="148"/>
      <c r="R439" s="52"/>
      <c r="S439" s="52"/>
      <c r="T439" s="52"/>
      <c r="U439" s="52"/>
      <c r="V439" s="52"/>
      <c r="W439" s="52"/>
      <c r="X439" s="52"/>
      <c r="Y439" s="52"/>
      <c r="Z439" s="52"/>
      <c r="AA439" s="52"/>
      <c r="AB439" s="52"/>
      <c r="AD439" s="55"/>
    </row>
    <row r="440" spans="1:30">
      <c r="A440" s="51"/>
      <c r="B440" s="52"/>
      <c r="C440" s="148"/>
      <c r="D440" s="52"/>
      <c r="E440" s="52"/>
      <c r="F440" s="52"/>
      <c r="G440" s="52"/>
      <c r="H440" s="52"/>
      <c r="I440" s="52"/>
      <c r="J440" s="52"/>
      <c r="K440" s="52"/>
      <c r="L440" s="52"/>
      <c r="M440" s="52"/>
      <c r="N440" s="52"/>
      <c r="O440" s="59"/>
      <c r="P440" s="52"/>
      <c r="Q440" s="148"/>
      <c r="R440" s="52"/>
      <c r="S440" s="52"/>
      <c r="T440" s="52"/>
      <c r="U440" s="52"/>
      <c r="V440" s="52"/>
      <c r="W440" s="52"/>
      <c r="X440" s="52"/>
      <c r="Y440" s="52"/>
      <c r="Z440" s="52"/>
      <c r="AA440" s="52"/>
      <c r="AB440" s="52"/>
      <c r="AD440" s="55"/>
    </row>
    <row r="441" spans="1:30">
      <c r="A441" s="51"/>
      <c r="B441" s="52"/>
      <c r="C441" s="148"/>
      <c r="D441" s="52"/>
      <c r="E441" s="52"/>
      <c r="F441" s="52"/>
      <c r="G441" s="52"/>
      <c r="H441" s="52"/>
      <c r="I441" s="52"/>
      <c r="J441" s="52"/>
      <c r="K441" s="52"/>
      <c r="L441" s="52"/>
      <c r="M441" s="52"/>
      <c r="N441" s="52"/>
      <c r="O441" s="59"/>
      <c r="P441" s="52"/>
      <c r="Q441" s="148"/>
      <c r="R441" s="52"/>
      <c r="S441" s="52"/>
      <c r="T441" s="52"/>
      <c r="U441" s="52"/>
      <c r="V441" s="52"/>
      <c r="W441" s="52"/>
      <c r="X441" s="52"/>
      <c r="Y441" s="52"/>
      <c r="Z441" s="52"/>
      <c r="AA441" s="52"/>
      <c r="AB441" s="52"/>
      <c r="AD441" s="55"/>
    </row>
    <row r="442" spans="1:30">
      <c r="A442" s="51"/>
      <c r="B442" s="52"/>
      <c r="C442" s="148"/>
      <c r="D442" s="52"/>
      <c r="E442" s="52"/>
      <c r="F442" s="52"/>
      <c r="G442" s="52"/>
      <c r="H442" s="52"/>
      <c r="I442" s="52"/>
      <c r="J442" s="52"/>
      <c r="K442" s="52"/>
      <c r="L442" s="52"/>
      <c r="M442" s="52"/>
      <c r="N442" s="52"/>
      <c r="O442" s="59"/>
      <c r="P442" s="52"/>
      <c r="Q442" s="148"/>
      <c r="R442" s="52"/>
      <c r="S442" s="52"/>
      <c r="T442" s="52"/>
      <c r="U442" s="52"/>
      <c r="V442" s="52"/>
      <c r="W442" s="52"/>
      <c r="X442" s="52"/>
      <c r="Y442" s="52"/>
      <c r="Z442" s="52"/>
      <c r="AA442" s="52"/>
      <c r="AB442" s="52"/>
      <c r="AD442" s="55"/>
    </row>
    <row r="443" spans="1:30">
      <c r="A443" s="51"/>
      <c r="B443" s="52"/>
      <c r="C443" s="148"/>
      <c r="D443" s="52"/>
      <c r="E443" s="52"/>
      <c r="F443" s="52"/>
      <c r="G443" s="52"/>
      <c r="H443" s="52"/>
      <c r="I443" s="52"/>
      <c r="J443" s="52"/>
      <c r="K443" s="52"/>
      <c r="L443" s="52"/>
      <c r="M443" s="52"/>
      <c r="N443" s="52"/>
      <c r="O443" s="59"/>
      <c r="P443" s="52"/>
      <c r="Q443" s="148"/>
      <c r="R443" s="52"/>
      <c r="S443" s="52"/>
      <c r="T443" s="52"/>
      <c r="U443" s="52"/>
      <c r="V443" s="52"/>
      <c r="W443" s="52"/>
      <c r="X443" s="52"/>
      <c r="Y443" s="52"/>
      <c r="Z443" s="52"/>
      <c r="AA443" s="52"/>
      <c r="AB443" s="52"/>
      <c r="AD443" s="55"/>
    </row>
    <row r="444" spans="1:30">
      <c r="A444" s="51"/>
      <c r="B444" s="52"/>
      <c r="C444" s="148"/>
      <c r="D444" s="52"/>
      <c r="E444" s="52"/>
      <c r="F444" s="52"/>
      <c r="G444" s="52"/>
      <c r="H444" s="52"/>
      <c r="I444" s="52"/>
      <c r="J444" s="52"/>
      <c r="K444" s="52"/>
      <c r="L444" s="52"/>
      <c r="M444" s="52"/>
      <c r="N444" s="52"/>
      <c r="O444" s="59"/>
      <c r="P444" s="52"/>
      <c r="Q444" s="148"/>
      <c r="R444" s="52"/>
      <c r="S444" s="52"/>
      <c r="T444" s="52"/>
      <c r="U444" s="52"/>
      <c r="V444" s="52"/>
      <c r="W444" s="52"/>
      <c r="X444" s="52"/>
      <c r="Y444" s="52"/>
      <c r="Z444" s="52"/>
      <c r="AA444" s="52"/>
      <c r="AB444" s="52"/>
      <c r="AD444" s="55"/>
    </row>
    <row r="445" spans="1:30">
      <c r="A445" s="51"/>
      <c r="B445" s="52"/>
      <c r="C445" s="148"/>
      <c r="D445" s="52"/>
      <c r="E445" s="52"/>
      <c r="F445" s="52"/>
      <c r="G445" s="52"/>
      <c r="H445" s="52"/>
      <c r="I445" s="52"/>
      <c r="J445" s="52"/>
      <c r="K445" s="52"/>
      <c r="L445" s="52"/>
      <c r="M445" s="52"/>
      <c r="N445" s="52"/>
      <c r="O445" s="59"/>
      <c r="P445" s="52"/>
      <c r="Q445" s="148"/>
      <c r="R445" s="52"/>
      <c r="S445" s="52"/>
      <c r="T445" s="52"/>
      <c r="U445" s="52"/>
      <c r="V445" s="52"/>
      <c r="W445" s="52"/>
      <c r="X445" s="52"/>
      <c r="Y445" s="52"/>
      <c r="Z445" s="52"/>
      <c r="AA445" s="52"/>
      <c r="AB445" s="52"/>
      <c r="AD445" s="55"/>
    </row>
    <row r="446" spans="1:30">
      <c r="A446" s="51"/>
      <c r="B446" s="52"/>
      <c r="C446" s="148"/>
      <c r="D446" s="52"/>
      <c r="E446" s="52"/>
      <c r="F446" s="52"/>
      <c r="G446" s="52"/>
      <c r="H446" s="52"/>
      <c r="I446" s="52"/>
      <c r="J446" s="52"/>
      <c r="K446" s="52"/>
      <c r="L446" s="52"/>
      <c r="M446" s="52"/>
      <c r="N446" s="52"/>
      <c r="O446" s="59"/>
      <c r="P446" s="52"/>
      <c r="Q446" s="148"/>
      <c r="R446" s="52"/>
      <c r="S446" s="52"/>
      <c r="T446" s="52"/>
      <c r="U446" s="52"/>
      <c r="V446" s="52"/>
      <c r="W446" s="52"/>
      <c r="X446" s="52"/>
      <c r="Y446" s="52"/>
      <c r="Z446" s="52"/>
      <c r="AA446" s="52"/>
      <c r="AB446" s="52"/>
      <c r="AD446" s="55"/>
    </row>
    <row r="447" spans="1:30">
      <c r="A447" s="51"/>
      <c r="B447" s="52"/>
      <c r="C447" s="148"/>
      <c r="D447" s="52"/>
      <c r="E447" s="52"/>
      <c r="F447" s="52"/>
      <c r="G447" s="52"/>
      <c r="H447" s="52"/>
      <c r="I447" s="52"/>
      <c r="J447" s="52"/>
      <c r="K447" s="52"/>
      <c r="L447" s="52"/>
      <c r="M447" s="52"/>
      <c r="N447" s="52"/>
      <c r="O447" s="59"/>
      <c r="P447" s="52"/>
      <c r="Q447" s="148"/>
      <c r="R447" s="52"/>
      <c r="S447" s="52"/>
      <c r="T447" s="52"/>
      <c r="U447" s="52"/>
      <c r="V447" s="52"/>
      <c r="W447" s="52"/>
      <c r="X447" s="52"/>
      <c r="Y447" s="52"/>
      <c r="Z447" s="52"/>
      <c r="AA447" s="52"/>
      <c r="AB447" s="52"/>
      <c r="AD447" s="55"/>
    </row>
    <row r="448" spans="1:30">
      <c r="A448" s="51"/>
      <c r="B448" s="52"/>
      <c r="C448" s="148"/>
      <c r="D448" s="52"/>
      <c r="E448" s="52"/>
      <c r="F448" s="52"/>
      <c r="G448" s="52"/>
      <c r="H448" s="52"/>
      <c r="I448" s="52"/>
      <c r="J448" s="52"/>
      <c r="K448" s="52"/>
      <c r="L448" s="52"/>
      <c r="M448" s="52"/>
      <c r="N448" s="52"/>
      <c r="O448" s="59"/>
      <c r="P448" s="52"/>
      <c r="Q448" s="148"/>
      <c r="R448" s="52"/>
      <c r="S448" s="52"/>
      <c r="T448" s="52"/>
      <c r="U448" s="52"/>
      <c r="V448" s="52"/>
      <c r="W448" s="52"/>
      <c r="X448" s="52"/>
      <c r="Y448" s="52"/>
      <c r="Z448" s="52"/>
      <c r="AA448" s="52"/>
      <c r="AB448" s="52"/>
      <c r="AD448" s="55"/>
    </row>
    <row r="449" spans="1:30">
      <c r="A449" s="51"/>
      <c r="B449" s="52"/>
      <c r="C449" s="148"/>
      <c r="D449" s="52"/>
      <c r="E449" s="52"/>
      <c r="F449" s="52"/>
      <c r="G449" s="52"/>
      <c r="H449" s="52"/>
      <c r="I449" s="52"/>
      <c r="J449" s="52"/>
      <c r="K449" s="52"/>
      <c r="L449" s="52"/>
      <c r="M449" s="52"/>
      <c r="N449" s="52"/>
      <c r="O449" s="59"/>
      <c r="P449" s="52"/>
      <c r="Q449" s="148"/>
      <c r="R449" s="52"/>
      <c r="S449" s="52"/>
      <c r="T449" s="52"/>
      <c r="U449" s="52"/>
      <c r="V449" s="52"/>
      <c r="W449" s="52"/>
      <c r="X449" s="52"/>
      <c r="Y449" s="52"/>
      <c r="Z449" s="52"/>
      <c r="AA449" s="52"/>
      <c r="AB449" s="52"/>
      <c r="AD449" s="55"/>
    </row>
    <row r="450" spans="1:30">
      <c r="A450" s="51"/>
      <c r="B450" s="52"/>
      <c r="C450" s="148"/>
      <c r="D450" s="52"/>
      <c r="E450" s="52"/>
      <c r="F450" s="52"/>
      <c r="G450" s="52"/>
      <c r="H450" s="52"/>
      <c r="I450" s="52"/>
      <c r="J450" s="52"/>
      <c r="K450" s="52"/>
      <c r="L450" s="52"/>
      <c r="M450" s="52"/>
      <c r="N450" s="52"/>
      <c r="O450" s="59"/>
      <c r="P450" s="52"/>
      <c r="Q450" s="148"/>
      <c r="R450" s="52"/>
      <c r="S450" s="52"/>
      <c r="T450" s="52"/>
      <c r="U450" s="52"/>
      <c r="V450" s="52"/>
      <c r="W450" s="52"/>
      <c r="X450" s="52"/>
      <c r="Y450" s="52"/>
      <c r="Z450" s="52"/>
      <c r="AA450" s="52"/>
      <c r="AB450" s="52"/>
      <c r="AD450" s="55"/>
    </row>
    <row r="451" spans="1:30">
      <c r="A451" s="51"/>
      <c r="B451" s="52"/>
      <c r="C451" s="148"/>
      <c r="D451" s="52"/>
      <c r="E451" s="52"/>
      <c r="F451" s="52"/>
      <c r="G451" s="52"/>
      <c r="H451" s="52"/>
      <c r="I451" s="52"/>
      <c r="J451" s="52"/>
      <c r="K451" s="52"/>
      <c r="L451" s="52"/>
      <c r="M451" s="52"/>
      <c r="N451" s="52"/>
      <c r="O451" s="59"/>
      <c r="P451" s="52"/>
      <c r="Q451" s="148"/>
      <c r="R451" s="52"/>
      <c r="S451" s="52"/>
      <c r="T451" s="52"/>
      <c r="U451" s="52"/>
      <c r="V451" s="52"/>
      <c r="W451" s="52"/>
      <c r="X451" s="52"/>
      <c r="Y451" s="52"/>
      <c r="Z451" s="52"/>
      <c r="AA451" s="52"/>
      <c r="AB451" s="52"/>
      <c r="AD451" s="55"/>
    </row>
    <row r="452" spans="1:30">
      <c r="A452" s="51"/>
      <c r="B452" s="52"/>
      <c r="C452" s="148"/>
      <c r="D452" s="52"/>
      <c r="E452" s="52"/>
      <c r="F452" s="52"/>
      <c r="G452" s="52"/>
      <c r="H452" s="52"/>
      <c r="I452" s="52"/>
      <c r="J452" s="52"/>
      <c r="K452" s="52"/>
      <c r="L452" s="52"/>
      <c r="M452" s="52"/>
      <c r="N452" s="52"/>
      <c r="O452" s="59"/>
      <c r="P452" s="52"/>
      <c r="Q452" s="148"/>
      <c r="R452" s="52"/>
      <c r="S452" s="52"/>
      <c r="T452" s="52"/>
      <c r="U452" s="52"/>
      <c r="V452" s="52"/>
      <c r="W452" s="52"/>
      <c r="X452" s="52"/>
      <c r="Y452" s="52"/>
      <c r="Z452" s="52"/>
      <c r="AA452" s="52"/>
      <c r="AB452" s="52"/>
      <c r="AD452" s="55"/>
    </row>
    <row r="453" spans="1:30">
      <c r="A453" s="51"/>
      <c r="B453" s="52"/>
      <c r="C453" s="148"/>
      <c r="D453" s="52"/>
      <c r="E453" s="52"/>
      <c r="F453" s="52"/>
      <c r="G453" s="52"/>
      <c r="H453" s="52"/>
      <c r="I453" s="52"/>
      <c r="J453" s="52"/>
      <c r="K453" s="52"/>
      <c r="L453" s="52"/>
      <c r="M453" s="52"/>
      <c r="N453" s="52"/>
      <c r="O453" s="59"/>
      <c r="P453" s="52"/>
      <c r="Q453" s="148"/>
      <c r="R453" s="52"/>
      <c r="S453" s="52"/>
      <c r="T453" s="52"/>
      <c r="U453" s="52"/>
      <c r="V453" s="52"/>
      <c r="W453" s="52"/>
      <c r="X453" s="52"/>
      <c r="Y453" s="52"/>
      <c r="Z453" s="52"/>
      <c r="AA453" s="52"/>
      <c r="AB453" s="52"/>
      <c r="AD453" s="55"/>
    </row>
    <row r="454" spans="1:30">
      <c r="A454" s="51"/>
      <c r="B454" s="52"/>
      <c r="C454" s="148"/>
      <c r="D454" s="52"/>
      <c r="E454" s="52"/>
      <c r="F454" s="52"/>
      <c r="G454" s="52"/>
      <c r="H454" s="52"/>
      <c r="I454" s="52"/>
      <c r="J454" s="52"/>
      <c r="K454" s="52"/>
      <c r="L454" s="52"/>
      <c r="M454" s="52"/>
      <c r="N454" s="52"/>
      <c r="O454" s="59"/>
      <c r="P454" s="52"/>
      <c r="Q454" s="148"/>
      <c r="R454" s="52"/>
      <c r="S454" s="52"/>
      <c r="T454" s="52"/>
      <c r="U454" s="52"/>
      <c r="V454" s="52"/>
      <c r="W454" s="52"/>
      <c r="X454" s="52"/>
      <c r="Y454" s="52"/>
      <c r="Z454" s="52"/>
      <c r="AA454" s="52"/>
      <c r="AB454" s="52"/>
      <c r="AD454" s="55"/>
    </row>
    <row r="455" spans="1:30">
      <c r="A455" s="51"/>
      <c r="B455" s="52"/>
      <c r="C455" s="148"/>
      <c r="D455" s="52"/>
      <c r="E455" s="52"/>
      <c r="F455" s="52"/>
      <c r="G455" s="52"/>
      <c r="H455" s="52"/>
      <c r="I455" s="52"/>
      <c r="J455" s="52"/>
      <c r="K455" s="52"/>
      <c r="L455" s="52"/>
      <c r="M455" s="52"/>
      <c r="N455" s="52"/>
      <c r="O455" s="59"/>
      <c r="P455" s="52"/>
      <c r="Q455" s="148"/>
      <c r="R455" s="52"/>
      <c r="S455" s="52"/>
      <c r="T455" s="52"/>
      <c r="U455" s="52"/>
      <c r="V455" s="52"/>
      <c r="W455" s="52"/>
      <c r="X455" s="52"/>
      <c r="Y455" s="52"/>
      <c r="Z455" s="52"/>
      <c r="AA455" s="52"/>
      <c r="AB455" s="52"/>
      <c r="AD455" s="55"/>
    </row>
    <row r="456" spans="1:30">
      <c r="A456" s="51"/>
      <c r="B456" s="52"/>
      <c r="C456" s="148"/>
      <c r="D456" s="52"/>
      <c r="E456" s="52"/>
      <c r="F456" s="52"/>
      <c r="G456" s="52"/>
      <c r="H456" s="52"/>
      <c r="I456" s="52"/>
      <c r="J456" s="52"/>
      <c r="K456" s="52"/>
      <c r="L456" s="52"/>
      <c r="M456" s="52"/>
      <c r="N456" s="52"/>
      <c r="O456" s="59"/>
      <c r="P456" s="52"/>
      <c r="Q456" s="148"/>
      <c r="R456" s="52"/>
      <c r="S456" s="52"/>
      <c r="T456" s="52"/>
      <c r="U456" s="52"/>
      <c r="V456" s="52"/>
      <c r="W456" s="52"/>
      <c r="X456" s="52"/>
      <c r="Y456" s="52"/>
      <c r="Z456" s="52"/>
      <c r="AA456" s="52"/>
      <c r="AB456" s="52"/>
      <c r="AD456" s="55"/>
    </row>
    <row r="457" spans="1:30">
      <c r="A457" s="51"/>
      <c r="B457" s="52"/>
      <c r="C457" s="148"/>
      <c r="D457" s="52"/>
      <c r="E457" s="52"/>
      <c r="F457" s="52"/>
      <c r="G457" s="52"/>
      <c r="H457" s="52"/>
      <c r="I457" s="52"/>
      <c r="J457" s="52"/>
      <c r="K457" s="52"/>
      <c r="L457" s="52"/>
      <c r="M457" s="52"/>
      <c r="N457" s="52"/>
      <c r="O457" s="59"/>
      <c r="P457" s="52"/>
      <c r="Q457" s="148"/>
      <c r="R457" s="52"/>
      <c r="S457" s="52"/>
      <c r="T457" s="52"/>
      <c r="U457" s="52"/>
      <c r="V457" s="52"/>
      <c r="W457" s="52"/>
      <c r="X457" s="52"/>
      <c r="Y457" s="52"/>
      <c r="Z457" s="52"/>
      <c r="AA457" s="52"/>
      <c r="AB457" s="52"/>
      <c r="AD457" s="55"/>
    </row>
    <row r="458" spans="1:30">
      <c r="A458" s="51"/>
      <c r="B458" s="52"/>
      <c r="C458" s="148"/>
      <c r="D458" s="52"/>
      <c r="E458" s="52"/>
      <c r="F458" s="52"/>
      <c r="G458" s="52"/>
      <c r="H458" s="52"/>
      <c r="I458" s="52"/>
      <c r="J458" s="52"/>
      <c r="K458" s="52"/>
      <c r="L458" s="52"/>
      <c r="M458" s="52"/>
      <c r="N458" s="52"/>
      <c r="O458" s="59"/>
      <c r="P458" s="52"/>
      <c r="Q458" s="148"/>
      <c r="R458" s="52"/>
      <c r="S458" s="52"/>
      <c r="T458" s="52"/>
      <c r="U458" s="52"/>
      <c r="V458" s="52"/>
      <c r="W458" s="52"/>
      <c r="X458" s="52"/>
      <c r="Y458" s="52"/>
      <c r="Z458" s="52"/>
      <c r="AA458" s="52"/>
      <c r="AB458" s="52"/>
      <c r="AD458" s="55"/>
    </row>
    <row r="459" spans="1:30">
      <c r="A459" s="51"/>
      <c r="B459" s="52"/>
      <c r="C459" s="148"/>
      <c r="D459" s="52"/>
      <c r="E459" s="52"/>
      <c r="F459" s="52"/>
      <c r="G459" s="52"/>
      <c r="H459" s="52"/>
      <c r="I459" s="52"/>
      <c r="J459" s="52"/>
      <c r="K459" s="52"/>
      <c r="L459" s="52"/>
      <c r="M459" s="52"/>
      <c r="N459" s="52"/>
      <c r="O459" s="59"/>
      <c r="P459" s="52"/>
      <c r="Q459" s="148"/>
      <c r="R459" s="52"/>
      <c r="S459" s="52"/>
      <c r="T459" s="52"/>
      <c r="U459" s="52"/>
      <c r="V459" s="52"/>
      <c r="W459" s="52"/>
      <c r="X459" s="52"/>
      <c r="Y459" s="52"/>
      <c r="Z459" s="52"/>
      <c r="AA459" s="52"/>
      <c r="AB459" s="52"/>
      <c r="AD459" s="55"/>
    </row>
    <row r="460" spans="1:30">
      <c r="A460" s="51"/>
      <c r="B460" s="52"/>
      <c r="C460" s="148"/>
      <c r="D460" s="52"/>
      <c r="E460" s="52"/>
      <c r="F460" s="52"/>
      <c r="G460" s="52"/>
      <c r="H460" s="52"/>
      <c r="I460" s="52"/>
      <c r="J460" s="52"/>
      <c r="K460" s="52"/>
      <c r="L460" s="52"/>
      <c r="M460" s="52"/>
      <c r="N460" s="52"/>
      <c r="O460" s="59"/>
      <c r="P460" s="52"/>
      <c r="Q460" s="148"/>
      <c r="R460" s="52"/>
      <c r="S460" s="52"/>
      <c r="T460" s="52"/>
      <c r="U460" s="52"/>
      <c r="V460" s="52"/>
      <c r="W460" s="52"/>
      <c r="X460" s="52"/>
      <c r="Y460" s="52"/>
      <c r="Z460" s="52"/>
      <c r="AA460" s="52"/>
      <c r="AB460" s="52"/>
      <c r="AD460" s="55"/>
    </row>
    <row r="461" spans="1:30">
      <c r="A461" s="51"/>
      <c r="B461" s="52"/>
      <c r="C461" s="148"/>
      <c r="D461" s="52"/>
      <c r="E461" s="52"/>
      <c r="F461" s="52"/>
      <c r="G461" s="52"/>
      <c r="H461" s="52"/>
      <c r="I461" s="52"/>
      <c r="J461" s="52"/>
      <c r="K461" s="52"/>
      <c r="L461" s="52"/>
      <c r="M461" s="52"/>
      <c r="N461" s="52"/>
      <c r="O461" s="59"/>
      <c r="P461" s="52"/>
      <c r="Q461" s="148"/>
      <c r="R461" s="52"/>
      <c r="S461" s="52"/>
      <c r="T461" s="52"/>
      <c r="U461" s="52"/>
      <c r="V461" s="52"/>
      <c r="W461" s="52"/>
      <c r="X461" s="52"/>
      <c r="Y461" s="52"/>
      <c r="Z461" s="52"/>
      <c r="AA461" s="52"/>
      <c r="AB461" s="52"/>
      <c r="AD461" s="55"/>
    </row>
    <row r="462" spans="1:30">
      <c r="A462" s="51"/>
      <c r="B462" s="52"/>
      <c r="C462" s="148"/>
      <c r="D462" s="52"/>
      <c r="E462" s="52"/>
      <c r="F462" s="52"/>
      <c r="G462" s="52"/>
      <c r="H462" s="52"/>
      <c r="I462" s="52"/>
      <c r="J462" s="52"/>
      <c r="K462" s="52"/>
      <c r="L462" s="52"/>
      <c r="M462" s="52"/>
      <c r="N462" s="52"/>
      <c r="O462" s="59"/>
      <c r="P462" s="52"/>
      <c r="Q462" s="148"/>
      <c r="R462" s="52"/>
      <c r="S462" s="52"/>
      <c r="T462" s="52"/>
      <c r="U462" s="52"/>
      <c r="V462" s="52"/>
      <c r="W462" s="52"/>
      <c r="X462" s="52"/>
      <c r="Y462" s="52"/>
      <c r="Z462" s="52"/>
      <c r="AA462" s="52"/>
      <c r="AB462" s="52"/>
      <c r="AD462" s="55"/>
    </row>
    <row r="463" spans="1:30">
      <c r="A463" s="51"/>
      <c r="B463" s="52"/>
      <c r="C463" s="148"/>
      <c r="D463" s="52"/>
      <c r="E463" s="52"/>
      <c r="F463" s="52"/>
      <c r="G463" s="52"/>
      <c r="H463" s="52"/>
      <c r="I463" s="52"/>
      <c r="J463" s="52"/>
      <c r="K463" s="52"/>
      <c r="L463" s="52"/>
      <c r="M463" s="52"/>
      <c r="N463" s="52"/>
      <c r="O463" s="59"/>
      <c r="P463" s="52"/>
      <c r="Q463" s="148"/>
      <c r="R463" s="52"/>
      <c r="S463" s="52"/>
      <c r="T463" s="52"/>
      <c r="U463" s="52"/>
      <c r="V463" s="52"/>
      <c r="W463" s="52"/>
      <c r="X463" s="52"/>
      <c r="Y463" s="52"/>
      <c r="Z463" s="52"/>
      <c r="AA463" s="52"/>
      <c r="AB463" s="52"/>
      <c r="AD463" s="55"/>
    </row>
    <row r="464" spans="1:30">
      <c r="A464" s="51"/>
      <c r="B464" s="52"/>
      <c r="C464" s="148"/>
      <c r="D464" s="52"/>
      <c r="E464" s="52"/>
      <c r="F464" s="52"/>
      <c r="G464" s="52"/>
      <c r="H464" s="52"/>
      <c r="I464" s="52"/>
      <c r="J464" s="52"/>
      <c r="K464" s="52"/>
      <c r="L464" s="52"/>
      <c r="M464" s="52"/>
      <c r="N464" s="52"/>
      <c r="O464" s="59"/>
      <c r="P464" s="52"/>
      <c r="Q464" s="148"/>
      <c r="R464" s="52"/>
      <c r="S464" s="52"/>
      <c r="T464" s="52"/>
      <c r="U464" s="52"/>
      <c r="V464" s="52"/>
      <c r="W464" s="52"/>
      <c r="X464" s="52"/>
      <c r="Y464" s="52"/>
      <c r="Z464" s="52"/>
      <c r="AA464" s="52"/>
      <c r="AB464" s="52"/>
      <c r="AD464" s="55"/>
    </row>
    <row r="465" spans="1:30">
      <c r="A465" s="51"/>
      <c r="B465" s="52"/>
      <c r="C465" s="148"/>
      <c r="D465" s="52"/>
      <c r="E465" s="52"/>
      <c r="F465" s="52"/>
      <c r="G465" s="52"/>
      <c r="H465" s="52"/>
      <c r="I465" s="52"/>
      <c r="J465" s="52"/>
      <c r="K465" s="52"/>
      <c r="L465" s="52"/>
      <c r="M465" s="52"/>
      <c r="N465" s="52"/>
      <c r="O465" s="59"/>
      <c r="P465" s="52"/>
      <c r="Q465" s="148"/>
      <c r="R465" s="52"/>
      <c r="S465" s="52"/>
      <c r="T465" s="52"/>
      <c r="U465" s="52"/>
      <c r="V465" s="52"/>
      <c r="W465" s="52"/>
      <c r="X465" s="52"/>
      <c r="Y465" s="52"/>
      <c r="Z465" s="52"/>
      <c r="AA465" s="52"/>
      <c r="AB465" s="52"/>
      <c r="AD465" s="55"/>
    </row>
    <row r="466" spans="1:30">
      <c r="A466" s="51"/>
      <c r="B466" s="52"/>
      <c r="C466" s="148"/>
      <c r="D466" s="52"/>
      <c r="E466" s="52"/>
      <c r="F466" s="52"/>
      <c r="G466" s="52"/>
      <c r="H466" s="52"/>
      <c r="I466" s="52"/>
      <c r="J466" s="52"/>
      <c r="K466" s="52"/>
      <c r="L466" s="52"/>
      <c r="M466" s="52"/>
      <c r="N466" s="52"/>
      <c r="O466" s="59"/>
      <c r="P466" s="52"/>
      <c r="Q466" s="148"/>
      <c r="R466" s="52"/>
      <c r="S466" s="52"/>
      <c r="T466" s="52"/>
      <c r="U466" s="52"/>
      <c r="V466" s="52"/>
      <c r="W466" s="52"/>
      <c r="X466" s="52"/>
      <c r="Y466" s="52"/>
      <c r="Z466" s="52"/>
      <c r="AA466" s="52"/>
      <c r="AB466" s="52"/>
      <c r="AD466" s="55"/>
    </row>
    <row r="467" spans="1:30">
      <c r="A467" s="51"/>
      <c r="B467" s="52"/>
      <c r="C467" s="148"/>
      <c r="D467" s="52"/>
      <c r="E467" s="52"/>
      <c r="F467" s="52"/>
      <c r="G467" s="52"/>
      <c r="H467" s="52"/>
      <c r="I467" s="52"/>
      <c r="J467" s="52"/>
      <c r="K467" s="52"/>
      <c r="L467" s="52"/>
      <c r="M467" s="52"/>
      <c r="N467" s="52"/>
      <c r="O467" s="59"/>
      <c r="P467" s="52"/>
      <c r="Q467" s="148"/>
      <c r="R467" s="52"/>
      <c r="S467" s="52"/>
      <c r="T467" s="52"/>
      <c r="U467" s="52"/>
      <c r="V467" s="52"/>
      <c r="W467" s="52"/>
      <c r="X467" s="52"/>
      <c r="Y467" s="52"/>
      <c r="Z467" s="52"/>
      <c r="AA467" s="52"/>
      <c r="AB467" s="52"/>
      <c r="AD467" s="55"/>
    </row>
    <row r="468" spans="1:30">
      <c r="A468" s="51"/>
      <c r="B468" s="52"/>
      <c r="C468" s="148"/>
      <c r="D468" s="52"/>
      <c r="E468" s="52"/>
      <c r="F468" s="52"/>
      <c r="G468" s="52"/>
      <c r="H468" s="52"/>
      <c r="I468" s="52"/>
      <c r="J468" s="52"/>
      <c r="K468" s="52"/>
      <c r="L468" s="52"/>
      <c r="M468" s="52"/>
      <c r="N468" s="52"/>
      <c r="O468" s="59"/>
      <c r="P468" s="52"/>
      <c r="Q468" s="148"/>
      <c r="R468" s="52"/>
      <c r="S468" s="52"/>
      <c r="T468" s="52"/>
      <c r="U468" s="52"/>
      <c r="V468" s="52"/>
      <c r="W468" s="52"/>
      <c r="X468" s="52"/>
      <c r="Y468" s="52"/>
      <c r="Z468" s="52"/>
      <c r="AA468" s="52"/>
      <c r="AB468" s="52"/>
      <c r="AD468" s="55"/>
    </row>
    <row r="469" spans="1:30">
      <c r="A469" s="51"/>
      <c r="B469" s="52"/>
      <c r="C469" s="148"/>
      <c r="D469" s="52"/>
      <c r="E469" s="52"/>
      <c r="F469" s="52"/>
      <c r="G469" s="52"/>
      <c r="H469" s="52"/>
      <c r="I469" s="52"/>
      <c r="J469" s="52"/>
      <c r="K469" s="52"/>
      <c r="L469" s="52"/>
      <c r="M469" s="52"/>
      <c r="N469" s="52"/>
      <c r="O469" s="59"/>
      <c r="P469" s="52"/>
      <c r="Q469" s="148"/>
      <c r="R469" s="52"/>
      <c r="S469" s="52"/>
      <c r="T469" s="52"/>
      <c r="U469" s="52"/>
      <c r="V469" s="52"/>
      <c r="W469" s="52"/>
      <c r="X469" s="52"/>
      <c r="Y469" s="52"/>
      <c r="Z469" s="52"/>
      <c r="AA469" s="52"/>
      <c r="AB469" s="52"/>
      <c r="AD469" s="55"/>
    </row>
    <row r="470" spans="1:30">
      <c r="A470" s="51"/>
      <c r="B470" s="52"/>
      <c r="C470" s="148"/>
      <c r="D470" s="52"/>
      <c r="E470" s="52"/>
      <c r="F470" s="52"/>
      <c r="G470" s="52"/>
      <c r="H470" s="52"/>
      <c r="I470" s="52"/>
      <c r="J470" s="52"/>
      <c r="K470" s="52"/>
      <c r="L470" s="52"/>
      <c r="M470" s="52"/>
      <c r="N470" s="52"/>
      <c r="O470" s="59"/>
      <c r="P470" s="52"/>
      <c r="Q470" s="148"/>
      <c r="R470" s="52"/>
      <c r="S470" s="52"/>
      <c r="T470" s="52"/>
      <c r="U470" s="52"/>
      <c r="V470" s="52"/>
      <c r="W470" s="52"/>
      <c r="X470" s="52"/>
      <c r="Y470" s="52"/>
      <c r="Z470" s="52"/>
      <c r="AA470" s="52"/>
      <c r="AB470" s="52"/>
      <c r="AD470" s="55"/>
    </row>
    <row r="471" spans="1:30">
      <c r="A471" s="51"/>
      <c r="B471" s="52"/>
      <c r="C471" s="148"/>
      <c r="D471" s="52"/>
      <c r="E471" s="52"/>
      <c r="F471" s="52"/>
      <c r="G471" s="52"/>
      <c r="H471" s="52"/>
      <c r="I471" s="52"/>
      <c r="J471" s="52"/>
      <c r="K471" s="52"/>
      <c r="L471" s="52"/>
      <c r="M471" s="52"/>
      <c r="N471" s="52"/>
      <c r="O471" s="59"/>
      <c r="P471" s="52"/>
      <c r="Q471" s="148"/>
      <c r="R471" s="52"/>
      <c r="S471" s="52"/>
      <c r="T471" s="52"/>
      <c r="U471" s="52"/>
      <c r="V471" s="52"/>
      <c r="W471" s="52"/>
      <c r="X471" s="52"/>
      <c r="Y471" s="52"/>
      <c r="Z471" s="52"/>
      <c r="AA471" s="52"/>
      <c r="AB471" s="52"/>
      <c r="AD471" s="55"/>
    </row>
    <row r="472" spans="1:30">
      <c r="A472" s="51"/>
      <c r="B472" s="52"/>
      <c r="C472" s="148"/>
      <c r="D472" s="52"/>
      <c r="E472" s="52"/>
      <c r="F472" s="52"/>
      <c r="G472" s="52"/>
      <c r="H472" s="52"/>
      <c r="I472" s="52"/>
      <c r="J472" s="52"/>
      <c r="K472" s="52"/>
      <c r="L472" s="52"/>
      <c r="M472" s="52"/>
      <c r="N472" s="52"/>
      <c r="O472" s="59"/>
      <c r="P472" s="52"/>
      <c r="Q472" s="148"/>
      <c r="R472" s="52"/>
      <c r="S472" s="52"/>
      <c r="T472" s="52"/>
      <c r="U472" s="52"/>
      <c r="V472" s="52"/>
      <c r="W472" s="52"/>
      <c r="X472" s="52"/>
      <c r="Y472" s="52"/>
      <c r="Z472" s="52"/>
      <c r="AA472" s="52"/>
      <c r="AB472" s="52"/>
      <c r="AD472" s="55"/>
    </row>
    <row r="473" spans="1:30">
      <c r="A473" s="51"/>
      <c r="B473" s="52"/>
      <c r="C473" s="148"/>
      <c r="D473" s="52"/>
      <c r="E473" s="52"/>
      <c r="F473" s="52"/>
      <c r="G473" s="52"/>
      <c r="H473" s="52"/>
      <c r="I473" s="52"/>
      <c r="J473" s="52"/>
      <c r="K473" s="52"/>
      <c r="L473" s="52"/>
      <c r="M473" s="52"/>
      <c r="N473" s="52"/>
      <c r="O473" s="59"/>
      <c r="P473" s="52"/>
      <c r="Q473" s="148"/>
      <c r="R473" s="52"/>
      <c r="S473" s="52"/>
      <c r="T473" s="52"/>
      <c r="U473" s="52"/>
      <c r="V473" s="52"/>
      <c r="W473" s="52"/>
      <c r="X473" s="52"/>
      <c r="Y473" s="52"/>
      <c r="Z473" s="52"/>
      <c r="AA473" s="52"/>
      <c r="AB473" s="52"/>
      <c r="AD473" s="55"/>
    </row>
    <row r="474" spans="1:30">
      <c r="A474" s="51"/>
      <c r="B474" s="52"/>
      <c r="C474" s="148"/>
      <c r="D474" s="52"/>
      <c r="E474" s="52"/>
      <c r="F474" s="52"/>
      <c r="G474" s="52"/>
      <c r="H474" s="52"/>
      <c r="I474" s="52"/>
      <c r="J474" s="52"/>
      <c r="K474" s="52"/>
      <c r="L474" s="52"/>
      <c r="M474" s="52"/>
      <c r="N474" s="52"/>
      <c r="O474" s="59"/>
      <c r="P474" s="52"/>
      <c r="Q474" s="148"/>
      <c r="R474" s="52"/>
      <c r="S474" s="52"/>
      <c r="T474" s="52"/>
      <c r="U474" s="52"/>
      <c r="V474" s="52"/>
      <c r="W474" s="52"/>
      <c r="X474" s="52"/>
      <c r="Y474" s="52"/>
      <c r="Z474" s="52"/>
      <c r="AA474" s="52"/>
      <c r="AB474" s="52"/>
      <c r="AD474" s="55"/>
    </row>
    <row r="475" spans="1:30">
      <c r="A475" s="51"/>
      <c r="B475" s="52"/>
      <c r="C475" s="148"/>
      <c r="D475" s="52"/>
      <c r="E475" s="52"/>
      <c r="F475" s="52"/>
      <c r="G475" s="52"/>
      <c r="H475" s="52"/>
      <c r="I475" s="52"/>
      <c r="J475" s="52"/>
      <c r="K475" s="52"/>
      <c r="L475" s="52"/>
      <c r="M475" s="52"/>
      <c r="N475" s="52"/>
      <c r="O475" s="59"/>
      <c r="P475" s="52"/>
      <c r="Q475" s="148"/>
      <c r="R475" s="52"/>
      <c r="S475" s="52"/>
      <c r="T475" s="52"/>
      <c r="U475" s="52"/>
      <c r="V475" s="52"/>
      <c r="W475" s="52"/>
      <c r="X475" s="52"/>
      <c r="Y475" s="52"/>
      <c r="Z475" s="52"/>
      <c r="AA475" s="52"/>
      <c r="AB475" s="52"/>
      <c r="AD475" s="55"/>
    </row>
    <row r="476" spans="1:30">
      <c r="A476" s="51"/>
      <c r="B476" s="52"/>
      <c r="C476" s="148"/>
      <c r="D476" s="52"/>
      <c r="E476" s="52"/>
      <c r="F476" s="52"/>
      <c r="G476" s="52"/>
      <c r="H476" s="52"/>
      <c r="I476" s="52"/>
      <c r="J476" s="52"/>
      <c r="K476" s="52"/>
      <c r="L476" s="52"/>
      <c r="M476" s="52"/>
      <c r="N476" s="52"/>
      <c r="O476" s="59"/>
      <c r="P476" s="52"/>
      <c r="Q476" s="148"/>
      <c r="R476" s="52"/>
      <c r="S476" s="52"/>
      <c r="T476" s="52"/>
      <c r="U476" s="52"/>
      <c r="V476" s="52"/>
      <c r="W476" s="52"/>
      <c r="X476" s="52"/>
      <c r="Y476" s="52"/>
      <c r="Z476" s="52"/>
      <c r="AA476" s="52"/>
      <c r="AB476" s="52"/>
      <c r="AD476" s="55"/>
    </row>
    <row r="477" spans="1:30">
      <c r="A477" s="51"/>
      <c r="B477" s="52"/>
      <c r="C477" s="148"/>
      <c r="D477" s="52"/>
      <c r="E477" s="52"/>
      <c r="F477" s="52"/>
      <c r="G477" s="52"/>
      <c r="H477" s="52"/>
      <c r="I477" s="52"/>
      <c r="J477" s="52"/>
      <c r="K477" s="52"/>
      <c r="L477" s="52"/>
      <c r="M477" s="52"/>
      <c r="N477" s="52"/>
      <c r="O477" s="59"/>
      <c r="P477" s="52"/>
      <c r="Q477" s="148"/>
      <c r="R477" s="52"/>
      <c r="S477" s="52"/>
      <c r="T477" s="52"/>
      <c r="U477" s="52"/>
      <c r="V477" s="52"/>
      <c r="W477" s="52"/>
      <c r="X477" s="52"/>
      <c r="Y477" s="52"/>
      <c r="Z477" s="52"/>
      <c r="AA477" s="52"/>
      <c r="AB477" s="52"/>
      <c r="AD477" s="55"/>
    </row>
    <row r="478" spans="1:30">
      <c r="A478" s="51"/>
      <c r="B478" s="52"/>
      <c r="C478" s="148"/>
      <c r="D478" s="52"/>
      <c r="E478" s="52"/>
      <c r="F478" s="52"/>
      <c r="G478" s="52"/>
      <c r="H478" s="52"/>
      <c r="I478" s="52"/>
      <c r="J478" s="52"/>
      <c r="K478" s="52"/>
      <c r="L478" s="52"/>
      <c r="M478" s="52"/>
      <c r="N478" s="52"/>
      <c r="O478" s="59"/>
      <c r="P478" s="52"/>
      <c r="Q478" s="148"/>
      <c r="R478" s="52"/>
      <c r="S478" s="52"/>
      <c r="T478" s="52"/>
      <c r="U478" s="52"/>
      <c r="V478" s="52"/>
      <c r="W478" s="52"/>
      <c r="X478" s="52"/>
      <c r="Y478" s="52"/>
      <c r="Z478" s="52"/>
      <c r="AA478" s="52"/>
      <c r="AB478" s="52"/>
      <c r="AD478" s="55"/>
    </row>
    <row r="479" spans="1:30">
      <c r="A479" s="51"/>
      <c r="B479" s="52"/>
      <c r="C479" s="148"/>
      <c r="D479" s="52"/>
      <c r="E479" s="52"/>
      <c r="F479" s="52"/>
      <c r="G479" s="52"/>
      <c r="H479" s="52"/>
      <c r="I479" s="52"/>
      <c r="J479" s="52"/>
      <c r="K479" s="52"/>
      <c r="L479" s="52"/>
      <c r="M479" s="52"/>
      <c r="N479" s="52"/>
      <c r="O479" s="59"/>
      <c r="P479" s="52"/>
      <c r="Q479" s="148"/>
      <c r="R479" s="52"/>
      <c r="S479" s="52"/>
      <c r="T479" s="52"/>
      <c r="U479" s="52"/>
      <c r="V479" s="52"/>
      <c r="W479" s="52"/>
      <c r="X479" s="52"/>
      <c r="Y479" s="52"/>
      <c r="Z479" s="52"/>
      <c r="AA479" s="52"/>
      <c r="AB479" s="52"/>
      <c r="AD479" s="55"/>
    </row>
    <row r="480" spans="1:30">
      <c r="A480" s="51"/>
      <c r="B480" s="52"/>
      <c r="C480" s="148"/>
      <c r="D480" s="52"/>
      <c r="E480" s="52"/>
      <c r="F480" s="52"/>
      <c r="G480" s="52"/>
      <c r="H480" s="52"/>
      <c r="I480" s="52"/>
      <c r="J480" s="52"/>
      <c r="K480" s="52"/>
      <c r="L480" s="52"/>
      <c r="M480" s="52"/>
      <c r="N480" s="52"/>
      <c r="O480" s="59"/>
      <c r="P480" s="52"/>
      <c r="Q480" s="148"/>
      <c r="R480" s="52"/>
      <c r="S480" s="52"/>
      <c r="T480" s="52"/>
      <c r="U480" s="52"/>
      <c r="V480" s="52"/>
      <c r="W480" s="52"/>
      <c r="X480" s="52"/>
      <c r="Y480" s="52"/>
      <c r="Z480" s="52"/>
      <c r="AA480" s="52"/>
      <c r="AB480" s="52"/>
      <c r="AD480" s="55"/>
    </row>
    <row r="481" spans="1:30">
      <c r="A481" s="51"/>
      <c r="B481" s="52"/>
      <c r="C481" s="148"/>
      <c r="D481" s="52"/>
      <c r="E481" s="52"/>
      <c r="F481" s="52"/>
      <c r="G481" s="52"/>
      <c r="H481" s="52"/>
      <c r="I481" s="52"/>
      <c r="J481" s="52"/>
      <c r="K481" s="52"/>
      <c r="L481" s="52"/>
      <c r="M481" s="52"/>
      <c r="N481" s="52"/>
      <c r="O481" s="59"/>
      <c r="P481" s="52"/>
      <c r="Q481" s="148"/>
      <c r="R481" s="52"/>
      <c r="S481" s="52"/>
      <c r="T481" s="52"/>
      <c r="U481" s="52"/>
      <c r="V481" s="52"/>
      <c r="W481" s="52"/>
      <c r="X481" s="52"/>
      <c r="Y481" s="52"/>
      <c r="Z481" s="52"/>
      <c r="AA481" s="52"/>
      <c r="AB481" s="52"/>
      <c r="AD481" s="55"/>
    </row>
    <row r="482" spans="1:30">
      <c r="A482" s="51"/>
      <c r="B482" s="52"/>
      <c r="C482" s="148"/>
      <c r="D482" s="52"/>
      <c r="E482" s="52"/>
      <c r="F482" s="52"/>
      <c r="G482" s="52"/>
      <c r="H482" s="52"/>
      <c r="I482" s="52"/>
      <c r="J482" s="52"/>
      <c r="K482" s="52"/>
      <c r="L482" s="52"/>
      <c r="M482" s="52"/>
      <c r="N482" s="52"/>
      <c r="O482" s="59"/>
      <c r="P482" s="52"/>
      <c r="Q482" s="148"/>
      <c r="R482" s="52"/>
      <c r="S482" s="52"/>
      <c r="T482" s="52"/>
      <c r="U482" s="52"/>
      <c r="V482" s="52"/>
      <c r="W482" s="52"/>
      <c r="X482" s="52"/>
      <c r="Y482" s="52"/>
      <c r="Z482" s="52"/>
      <c r="AA482" s="52"/>
      <c r="AB482" s="52"/>
      <c r="AD482" s="55"/>
    </row>
    <row r="483" spans="1:30">
      <c r="A483" s="51"/>
      <c r="B483" s="52"/>
      <c r="C483" s="148"/>
      <c r="D483" s="52"/>
      <c r="E483" s="52"/>
      <c r="F483" s="52"/>
      <c r="G483" s="52"/>
      <c r="H483" s="52"/>
      <c r="I483" s="52"/>
      <c r="J483" s="52"/>
      <c r="K483" s="52"/>
      <c r="L483" s="52"/>
      <c r="M483" s="52"/>
      <c r="N483" s="52"/>
      <c r="O483" s="59"/>
      <c r="P483" s="52"/>
      <c r="Q483" s="148"/>
      <c r="R483" s="52"/>
      <c r="S483" s="52"/>
      <c r="T483" s="52"/>
      <c r="U483" s="52"/>
      <c r="V483" s="52"/>
      <c r="W483" s="52"/>
      <c r="X483" s="52"/>
      <c r="Y483" s="52"/>
      <c r="Z483" s="52"/>
      <c r="AA483" s="52"/>
      <c r="AB483" s="52"/>
      <c r="AD483" s="55"/>
    </row>
    <row r="484" spans="1:30">
      <c r="A484" s="51"/>
      <c r="B484" s="52"/>
      <c r="C484" s="148"/>
      <c r="D484" s="52"/>
      <c r="E484" s="52"/>
      <c r="F484" s="52"/>
      <c r="G484" s="52"/>
      <c r="H484" s="52"/>
      <c r="I484" s="52"/>
      <c r="J484" s="52"/>
      <c r="K484" s="52"/>
      <c r="L484" s="52"/>
      <c r="M484" s="52"/>
      <c r="N484" s="52"/>
      <c r="O484" s="59"/>
      <c r="P484" s="52"/>
      <c r="Q484" s="148"/>
      <c r="R484" s="52"/>
      <c r="S484" s="52"/>
      <c r="T484" s="52"/>
      <c r="U484" s="52"/>
      <c r="V484" s="52"/>
      <c r="W484" s="52"/>
      <c r="X484" s="52"/>
      <c r="Y484" s="52"/>
      <c r="Z484" s="52"/>
      <c r="AA484" s="52"/>
      <c r="AB484" s="52"/>
      <c r="AD484" s="55"/>
    </row>
    <row r="485" spans="1:30">
      <c r="A485" s="51"/>
      <c r="B485" s="52"/>
      <c r="C485" s="148"/>
      <c r="D485" s="52"/>
      <c r="E485" s="52"/>
      <c r="F485" s="52"/>
      <c r="G485" s="52"/>
      <c r="H485" s="52"/>
      <c r="I485" s="52"/>
      <c r="J485" s="52"/>
      <c r="K485" s="52"/>
      <c r="L485" s="52"/>
      <c r="M485" s="52"/>
      <c r="N485" s="52"/>
      <c r="O485" s="59"/>
      <c r="P485" s="52"/>
      <c r="Q485" s="148"/>
      <c r="R485" s="52"/>
      <c r="S485" s="52"/>
      <c r="T485" s="52"/>
      <c r="U485" s="52"/>
      <c r="V485" s="52"/>
      <c r="W485" s="52"/>
      <c r="X485" s="52"/>
      <c r="Y485" s="52"/>
      <c r="Z485" s="52"/>
      <c r="AA485" s="52"/>
      <c r="AB485" s="52"/>
      <c r="AD485" s="55"/>
    </row>
    <row r="486" spans="1:30">
      <c r="A486" s="51"/>
      <c r="B486" s="52"/>
      <c r="C486" s="148"/>
      <c r="D486" s="52"/>
      <c r="E486" s="52"/>
      <c r="F486" s="52"/>
      <c r="G486" s="52"/>
      <c r="H486" s="52"/>
      <c r="I486" s="52"/>
      <c r="J486" s="52"/>
      <c r="K486" s="52"/>
      <c r="L486" s="52"/>
      <c r="M486" s="52"/>
      <c r="N486" s="52"/>
      <c r="O486" s="59"/>
      <c r="P486" s="52"/>
      <c r="Q486" s="148"/>
      <c r="R486" s="52"/>
      <c r="S486" s="52"/>
      <c r="T486" s="52"/>
      <c r="U486" s="52"/>
      <c r="V486" s="52"/>
      <c r="W486" s="52"/>
      <c r="X486" s="52"/>
      <c r="Y486" s="52"/>
      <c r="Z486" s="52"/>
      <c r="AA486" s="52"/>
      <c r="AB486" s="52"/>
      <c r="AD486" s="55"/>
    </row>
    <row r="487" spans="1:30">
      <c r="A487" s="51"/>
      <c r="B487" s="52"/>
      <c r="C487" s="148"/>
      <c r="D487" s="52"/>
      <c r="E487" s="52"/>
      <c r="F487" s="52"/>
      <c r="G487" s="52"/>
      <c r="H487" s="52"/>
      <c r="I487" s="52"/>
      <c r="J487" s="52"/>
      <c r="K487" s="52"/>
      <c r="L487" s="52"/>
      <c r="M487" s="52"/>
      <c r="N487" s="52"/>
      <c r="O487" s="59"/>
      <c r="P487" s="52"/>
      <c r="Q487" s="148"/>
      <c r="R487" s="52"/>
      <c r="S487" s="52"/>
      <c r="T487" s="52"/>
      <c r="U487" s="52"/>
      <c r="V487" s="52"/>
      <c r="W487" s="52"/>
      <c r="X487" s="52"/>
      <c r="Y487" s="52"/>
      <c r="Z487" s="52"/>
      <c r="AA487" s="52"/>
      <c r="AB487" s="52"/>
      <c r="AD487" s="55"/>
    </row>
    <row r="488" spans="1:30">
      <c r="A488" s="51"/>
      <c r="B488" s="52"/>
      <c r="C488" s="148"/>
      <c r="D488" s="52"/>
      <c r="E488" s="52"/>
      <c r="F488" s="52"/>
      <c r="G488" s="52"/>
      <c r="H488" s="52"/>
      <c r="I488" s="52"/>
      <c r="J488" s="52"/>
      <c r="K488" s="52"/>
      <c r="L488" s="52"/>
      <c r="M488" s="52"/>
      <c r="N488" s="52"/>
      <c r="O488" s="59"/>
      <c r="P488" s="52"/>
      <c r="Q488" s="148"/>
      <c r="R488" s="52"/>
      <c r="S488" s="52"/>
      <c r="T488" s="52"/>
      <c r="U488" s="52"/>
      <c r="V488" s="52"/>
      <c r="W488" s="52"/>
      <c r="X488" s="52"/>
      <c r="Y488" s="52"/>
      <c r="Z488" s="52"/>
      <c r="AA488" s="52"/>
      <c r="AB488" s="52"/>
      <c r="AD488" s="55"/>
    </row>
    <row r="489" spans="1:30">
      <c r="A489" s="51"/>
      <c r="B489" s="52"/>
      <c r="C489" s="148"/>
      <c r="D489" s="52"/>
      <c r="E489" s="52"/>
      <c r="F489" s="52"/>
      <c r="G489" s="52"/>
      <c r="H489" s="52"/>
      <c r="I489" s="52"/>
      <c r="J489" s="52"/>
      <c r="K489" s="52"/>
      <c r="L489" s="52"/>
      <c r="M489" s="52"/>
      <c r="N489" s="52"/>
      <c r="O489" s="59"/>
      <c r="P489" s="52"/>
      <c r="Q489" s="148"/>
      <c r="R489" s="52"/>
      <c r="S489" s="52"/>
      <c r="T489" s="52"/>
      <c r="U489" s="52"/>
      <c r="V489" s="52"/>
      <c r="W489" s="52"/>
      <c r="X489" s="52"/>
      <c r="Y489" s="52"/>
      <c r="Z489" s="52"/>
      <c r="AA489" s="52"/>
      <c r="AB489" s="52"/>
      <c r="AD489" s="55"/>
    </row>
    <row r="490" spans="1:30">
      <c r="A490" s="51"/>
      <c r="B490" s="52"/>
      <c r="C490" s="148"/>
      <c r="D490" s="52"/>
      <c r="E490" s="52"/>
      <c r="F490" s="52"/>
      <c r="G490" s="52"/>
      <c r="H490" s="52"/>
      <c r="I490" s="52"/>
      <c r="J490" s="52"/>
      <c r="K490" s="52"/>
      <c r="L490" s="52"/>
      <c r="M490" s="52"/>
      <c r="N490" s="52"/>
      <c r="O490" s="59"/>
      <c r="P490" s="52"/>
      <c r="Q490" s="148"/>
      <c r="R490" s="52"/>
      <c r="S490" s="52"/>
      <c r="T490" s="52"/>
      <c r="U490" s="52"/>
      <c r="V490" s="52"/>
      <c r="W490" s="52"/>
      <c r="X490" s="52"/>
      <c r="Y490" s="52"/>
      <c r="Z490" s="52"/>
      <c r="AA490" s="52"/>
      <c r="AB490" s="52"/>
      <c r="AD490" s="55"/>
    </row>
    <row r="491" spans="1:30">
      <c r="A491" s="51"/>
      <c r="B491" s="52"/>
      <c r="C491" s="148"/>
      <c r="D491" s="52"/>
      <c r="E491" s="52"/>
      <c r="F491" s="52"/>
      <c r="G491" s="52"/>
      <c r="H491" s="52"/>
      <c r="I491" s="52"/>
      <c r="J491" s="52"/>
      <c r="K491" s="52"/>
      <c r="L491" s="52"/>
      <c r="M491" s="52"/>
      <c r="N491" s="52"/>
      <c r="O491" s="59"/>
      <c r="P491" s="52"/>
      <c r="Q491" s="148"/>
      <c r="R491" s="52"/>
      <c r="S491" s="52"/>
      <c r="T491" s="52"/>
      <c r="U491" s="52"/>
      <c r="V491" s="52"/>
      <c r="W491" s="52"/>
      <c r="X491" s="52"/>
      <c r="Y491" s="52"/>
      <c r="Z491" s="52"/>
      <c r="AA491" s="52"/>
      <c r="AB491" s="52"/>
      <c r="AD491" s="55"/>
    </row>
    <row r="492" spans="1:30">
      <c r="A492" s="51"/>
      <c r="B492" s="52"/>
      <c r="C492" s="148"/>
      <c r="D492" s="52"/>
      <c r="E492" s="52"/>
      <c r="F492" s="52"/>
      <c r="G492" s="52"/>
      <c r="H492" s="52"/>
      <c r="I492" s="52"/>
      <c r="J492" s="52"/>
      <c r="K492" s="52"/>
      <c r="L492" s="52"/>
      <c r="M492" s="52"/>
      <c r="N492" s="52"/>
      <c r="O492" s="59"/>
      <c r="P492" s="52"/>
      <c r="Q492" s="148"/>
      <c r="R492" s="52"/>
      <c r="S492" s="52"/>
      <c r="T492" s="52"/>
      <c r="U492" s="52"/>
      <c r="V492" s="52"/>
      <c r="W492" s="52"/>
      <c r="X492" s="52"/>
      <c r="Y492" s="52"/>
      <c r="Z492" s="52"/>
      <c r="AA492" s="52"/>
      <c r="AB492" s="52"/>
      <c r="AD492" s="55"/>
    </row>
    <row r="493" spans="1:30">
      <c r="A493" s="51"/>
      <c r="B493" s="52"/>
      <c r="C493" s="148"/>
      <c r="D493" s="52"/>
      <c r="E493" s="52"/>
      <c r="F493" s="52"/>
      <c r="G493" s="52"/>
      <c r="H493" s="52"/>
      <c r="I493" s="52"/>
      <c r="J493" s="52"/>
      <c r="K493" s="52"/>
      <c r="L493" s="52"/>
      <c r="M493" s="52"/>
      <c r="N493" s="52"/>
      <c r="O493" s="59"/>
      <c r="P493" s="52"/>
      <c r="Q493" s="148"/>
      <c r="R493" s="52"/>
      <c r="S493" s="52"/>
      <c r="T493" s="52"/>
      <c r="U493" s="52"/>
      <c r="V493" s="52"/>
      <c r="W493" s="52"/>
      <c r="X493" s="52"/>
      <c r="Y493" s="52"/>
      <c r="Z493" s="52"/>
      <c r="AA493" s="52"/>
      <c r="AB493" s="52"/>
      <c r="AD493" s="55"/>
    </row>
    <row r="494" spans="1:30">
      <c r="A494" s="51"/>
      <c r="B494" s="52"/>
      <c r="C494" s="148"/>
      <c r="D494" s="52"/>
      <c r="E494" s="52"/>
      <c r="F494" s="52"/>
      <c r="G494" s="52"/>
      <c r="H494" s="52"/>
      <c r="I494" s="52"/>
      <c r="J494" s="52"/>
      <c r="K494" s="52"/>
      <c r="L494" s="52"/>
      <c r="M494" s="52"/>
      <c r="N494" s="52"/>
      <c r="O494" s="59"/>
      <c r="P494" s="52"/>
      <c r="Q494" s="148"/>
      <c r="R494" s="52"/>
      <c r="S494" s="52"/>
      <c r="T494" s="52"/>
      <c r="U494" s="52"/>
      <c r="V494" s="52"/>
      <c r="W494" s="52"/>
      <c r="X494" s="52"/>
      <c r="Y494" s="52"/>
      <c r="Z494" s="52"/>
      <c r="AA494" s="52"/>
      <c r="AB494" s="52"/>
      <c r="AD494" s="55"/>
    </row>
    <row r="495" spans="1:30">
      <c r="A495" s="51"/>
      <c r="B495" s="52"/>
      <c r="C495" s="148"/>
      <c r="D495" s="52"/>
      <c r="E495" s="52"/>
      <c r="F495" s="52"/>
      <c r="G495" s="52"/>
      <c r="H495" s="52"/>
      <c r="I495" s="52"/>
      <c r="J495" s="52"/>
      <c r="K495" s="52"/>
      <c r="L495" s="52"/>
      <c r="M495" s="52"/>
      <c r="N495" s="52"/>
      <c r="O495" s="59"/>
      <c r="P495" s="52"/>
      <c r="Q495" s="148"/>
      <c r="R495" s="52"/>
      <c r="S495" s="52"/>
      <c r="T495" s="52"/>
      <c r="U495" s="52"/>
      <c r="V495" s="52"/>
      <c r="W495" s="52"/>
      <c r="X495" s="52"/>
      <c r="Y495" s="52"/>
      <c r="Z495" s="52"/>
      <c r="AA495" s="52"/>
      <c r="AB495" s="52"/>
      <c r="AD495" s="55"/>
    </row>
    <row r="496" spans="1:30">
      <c r="A496" s="51"/>
      <c r="B496" s="52"/>
      <c r="C496" s="148"/>
      <c r="D496" s="52"/>
      <c r="E496" s="52"/>
      <c r="F496" s="52"/>
      <c r="G496" s="52"/>
      <c r="H496" s="52"/>
      <c r="I496" s="52"/>
      <c r="J496" s="52"/>
      <c r="K496" s="52"/>
      <c r="L496" s="52"/>
      <c r="M496" s="52"/>
      <c r="N496" s="52"/>
      <c r="O496" s="59"/>
      <c r="P496" s="52"/>
      <c r="Q496" s="148"/>
      <c r="R496" s="52"/>
      <c r="S496" s="52"/>
      <c r="T496" s="52"/>
      <c r="U496" s="52"/>
      <c r="V496" s="52"/>
      <c r="W496" s="52"/>
      <c r="X496" s="52"/>
      <c r="Y496" s="52"/>
      <c r="Z496" s="52"/>
      <c r="AA496" s="52"/>
      <c r="AB496" s="52"/>
      <c r="AD496" s="55"/>
    </row>
    <row r="497" spans="1:30">
      <c r="A497" s="51"/>
      <c r="B497" s="52"/>
      <c r="C497" s="148"/>
      <c r="D497" s="52"/>
      <c r="E497" s="52"/>
      <c r="F497" s="52"/>
      <c r="G497" s="52"/>
      <c r="H497" s="52"/>
      <c r="I497" s="52"/>
      <c r="J497" s="52"/>
      <c r="K497" s="52"/>
      <c r="L497" s="52"/>
      <c r="M497" s="52"/>
      <c r="N497" s="52"/>
      <c r="O497" s="59"/>
      <c r="P497" s="52"/>
      <c r="Q497" s="148"/>
      <c r="R497" s="52"/>
      <c r="S497" s="52"/>
      <c r="T497" s="52"/>
      <c r="U497" s="52"/>
      <c r="V497" s="52"/>
      <c r="W497" s="52"/>
      <c r="X497" s="52"/>
      <c r="Y497" s="52"/>
      <c r="Z497" s="52"/>
      <c r="AA497" s="52"/>
      <c r="AB497" s="52"/>
      <c r="AD497" s="55"/>
    </row>
    <row r="498" spans="1:30">
      <c r="A498" s="51"/>
      <c r="B498" s="52"/>
      <c r="C498" s="148"/>
      <c r="D498" s="52"/>
      <c r="E498" s="52"/>
      <c r="F498" s="52"/>
      <c r="G498" s="52"/>
      <c r="H498" s="52"/>
      <c r="I498" s="52"/>
      <c r="J498" s="52"/>
      <c r="K498" s="52"/>
      <c r="L498" s="52"/>
      <c r="M498" s="52"/>
      <c r="N498" s="52"/>
      <c r="O498" s="59"/>
      <c r="P498" s="52"/>
      <c r="Q498" s="148"/>
      <c r="R498" s="52"/>
      <c r="S498" s="52"/>
      <c r="T498" s="52"/>
      <c r="U498" s="52"/>
      <c r="V498" s="52"/>
      <c r="W498" s="52"/>
      <c r="X498" s="52"/>
      <c r="Y498" s="52"/>
      <c r="Z498" s="52"/>
      <c r="AA498" s="52"/>
      <c r="AB498" s="52"/>
      <c r="AD498" s="55"/>
    </row>
    <row r="499" spans="1:30">
      <c r="A499" s="51"/>
      <c r="B499" s="52"/>
      <c r="C499" s="148"/>
      <c r="D499" s="52"/>
      <c r="E499" s="52"/>
      <c r="F499" s="52"/>
      <c r="G499" s="52"/>
      <c r="H499" s="52"/>
      <c r="I499" s="52"/>
      <c r="J499" s="52"/>
      <c r="K499" s="52"/>
      <c r="L499" s="52"/>
      <c r="M499" s="52"/>
      <c r="N499" s="52"/>
      <c r="O499" s="59"/>
      <c r="P499" s="52"/>
      <c r="Q499" s="148"/>
      <c r="R499" s="52"/>
      <c r="S499" s="52"/>
      <c r="T499" s="52"/>
      <c r="U499" s="52"/>
      <c r="V499" s="52"/>
      <c r="W499" s="52"/>
      <c r="X499" s="52"/>
      <c r="Y499" s="52"/>
      <c r="Z499" s="52"/>
      <c r="AA499" s="52"/>
      <c r="AB499" s="52"/>
      <c r="AD499" s="55"/>
    </row>
    <row r="500" spans="1:30">
      <c r="A500" s="51"/>
      <c r="B500" s="52"/>
      <c r="C500" s="148"/>
      <c r="D500" s="52"/>
      <c r="E500" s="52"/>
      <c r="F500" s="52"/>
      <c r="G500" s="52"/>
      <c r="H500" s="52"/>
      <c r="I500" s="52"/>
      <c r="J500" s="52"/>
      <c r="K500" s="52"/>
      <c r="L500" s="52"/>
      <c r="M500" s="52"/>
      <c r="N500" s="52"/>
      <c r="O500" s="59"/>
      <c r="P500" s="52"/>
      <c r="Q500" s="148"/>
      <c r="R500" s="52"/>
      <c r="S500" s="52"/>
      <c r="T500" s="52"/>
      <c r="U500" s="52"/>
      <c r="V500" s="52"/>
      <c r="W500" s="52"/>
      <c r="X500" s="52"/>
      <c r="Y500" s="52"/>
      <c r="Z500" s="52"/>
      <c r="AA500" s="52"/>
      <c r="AB500" s="52"/>
      <c r="AD500" s="55"/>
    </row>
    <row r="501" spans="1:30">
      <c r="A501" s="51"/>
      <c r="B501" s="52"/>
      <c r="C501" s="148"/>
      <c r="D501" s="52"/>
      <c r="E501" s="52"/>
      <c r="F501" s="52"/>
      <c r="G501" s="52"/>
      <c r="H501" s="52"/>
      <c r="I501" s="52"/>
      <c r="J501" s="52"/>
      <c r="K501" s="52"/>
      <c r="L501" s="52"/>
      <c r="M501" s="52"/>
      <c r="N501" s="52"/>
      <c r="O501" s="59"/>
      <c r="P501" s="52"/>
      <c r="Q501" s="148"/>
      <c r="R501" s="52"/>
      <c r="S501" s="52"/>
      <c r="T501" s="52"/>
      <c r="U501" s="52"/>
      <c r="V501" s="52"/>
      <c r="W501" s="52"/>
      <c r="X501" s="52"/>
      <c r="Y501" s="52"/>
      <c r="Z501" s="52"/>
      <c r="AA501" s="52"/>
      <c r="AB501" s="52"/>
      <c r="AD501" s="55"/>
    </row>
    <row r="502" spans="1:30">
      <c r="A502" s="51"/>
      <c r="B502" s="52"/>
      <c r="C502" s="148"/>
      <c r="D502" s="52"/>
      <c r="E502" s="52"/>
      <c r="F502" s="52"/>
      <c r="G502" s="52"/>
      <c r="H502" s="52"/>
      <c r="I502" s="52"/>
      <c r="J502" s="52"/>
      <c r="K502" s="52"/>
      <c r="L502" s="52"/>
      <c r="M502" s="52"/>
      <c r="N502" s="52"/>
      <c r="O502" s="59"/>
      <c r="P502" s="52"/>
      <c r="Q502" s="148"/>
      <c r="R502" s="52"/>
      <c r="S502" s="52"/>
      <c r="T502" s="52"/>
      <c r="U502" s="52"/>
      <c r="V502" s="52"/>
      <c r="W502" s="52"/>
      <c r="X502" s="52"/>
      <c r="Y502" s="52"/>
      <c r="Z502" s="52"/>
      <c r="AA502" s="52"/>
      <c r="AB502" s="52"/>
      <c r="AD502" s="55"/>
    </row>
    <row r="503" spans="1:30">
      <c r="A503" s="51"/>
      <c r="B503" s="52"/>
      <c r="C503" s="148"/>
      <c r="D503" s="52"/>
      <c r="E503" s="52"/>
      <c r="F503" s="52"/>
      <c r="G503" s="52"/>
      <c r="H503" s="52"/>
      <c r="I503" s="52"/>
      <c r="J503" s="52"/>
      <c r="K503" s="52"/>
      <c r="L503" s="52"/>
      <c r="M503" s="52"/>
      <c r="N503" s="52"/>
      <c r="O503" s="59"/>
      <c r="P503" s="52"/>
      <c r="Q503" s="148"/>
      <c r="R503" s="52"/>
      <c r="S503" s="52"/>
      <c r="T503" s="52"/>
      <c r="U503" s="52"/>
      <c r="V503" s="52"/>
      <c r="W503" s="52"/>
      <c r="X503" s="52"/>
      <c r="Y503" s="52"/>
      <c r="Z503" s="52"/>
      <c r="AA503" s="52"/>
      <c r="AB503" s="52"/>
      <c r="AD503" s="55"/>
    </row>
    <row r="504" spans="1:30">
      <c r="A504" s="51"/>
      <c r="B504" s="52"/>
      <c r="C504" s="148"/>
      <c r="D504" s="52"/>
      <c r="E504" s="52"/>
      <c r="F504" s="52"/>
      <c r="G504" s="52"/>
      <c r="H504" s="52"/>
      <c r="I504" s="52"/>
      <c r="J504" s="52"/>
      <c r="K504" s="52"/>
      <c r="L504" s="52"/>
      <c r="M504" s="52"/>
      <c r="N504" s="52"/>
      <c r="O504" s="59"/>
      <c r="P504" s="52"/>
      <c r="Q504" s="148"/>
      <c r="R504" s="52"/>
      <c r="S504" s="52"/>
      <c r="T504" s="52"/>
      <c r="U504" s="52"/>
      <c r="V504" s="52"/>
      <c r="W504" s="52"/>
      <c r="X504" s="52"/>
      <c r="Y504" s="52"/>
      <c r="Z504" s="52"/>
      <c r="AA504" s="52"/>
      <c r="AB504" s="52"/>
      <c r="AD504" s="55"/>
    </row>
    <row r="505" spans="1:30">
      <c r="A505" s="51"/>
      <c r="B505" s="52"/>
      <c r="C505" s="148"/>
      <c r="D505" s="52"/>
      <c r="E505" s="52"/>
      <c r="F505" s="52"/>
      <c r="G505" s="52"/>
      <c r="H505" s="52"/>
      <c r="I505" s="52"/>
      <c r="J505" s="52"/>
      <c r="K505" s="52"/>
      <c r="L505" s="52"/>
      <c r="M505" s="52"/>
      <c r="N505" s="52"/>
      <c r="O505" s="59"/>
      <c r="P505" s="52"/>
      <c r="Q505" s="148"/>
      <c r="R505" s="52"/>
      <c r="S505" s="52"/>
      <c r="T505" s="52"/>
      <c r="U505" s="52"/>
      <c r="V505" s="52"/>
      <c r="W505" s="52"/>
      <c r="X505" s="52"/>
      <c r="Y505" s="52"/>
      <c r="Z505" s="52"/>
      <c r="AA505" s="52"/>
      <c r="AB505" s="52"/>
      <c r="AD505" s="55"/>
    </row>
    <row r="506" spans="1:30">
      <c r="A506" s="51"/>
      <c r="B506" s="52"/>
      <c r="C506" s="148"/>
      <c r="D506" s="52"/>
      <c r="E506" s="52"/>
      <c r="F506" s="52"/>
      <c r="G506" s="52"/>
      <c r="H506" s="52"/>
      <c r="I506" s="52"/>
      <c r="J506" s="52"/>
      <c r="K506" s="52"/>
      <c r="L506" s="52"/>
      <c r="M506" s="52"/>
      <c r="N506" s="52"/>
      <c r="O506" s="59"/>
      <c r="P506" s="52"/>
      <c r="Q506" s="148"/>
      <c r="R506" s="52"/>
      <c r="S506" s="52"/>
      <c r="T506" s="52"/>
      <c r="U506" s="52"/>
      <c r="V506" s="52"/>
      <c r="W506" s="52"/>
      <c r="X506" s="52"/>
      <c r="Y506" s="52"/>
      <c r="Z506" s="52"/>
      <c r="AA506" s="52"/>
      <c r="AB506" s="52"/>
      <c r="AD506" s="55"/>
    </row>
    <row r="507" spans="1:30">
      <c r="A507" s="51"/>
      <c r="B507" s="52"/>
      <c r="C507" s="148"/>
      <c r="D507" s="52"/>
      <c r="E507" s="52"/>
      <c r="F507" s="52"/>
      <c r="G507" s="52"/>
      <c r="H507" s="52"/>
      <c r="I507" s="52"/>
      <c r="J507" s="52"/>
      <c r="K507" s="52"/>
      <c r="L507" s="52"/>
      <c r="M507" s="52"/>
      <c r="N507" s="52"/>
      <c r="O507" s="59"/>
      <c r="P507" s="52"/>
      <c r="Q507" s="148"/>
      <c r="R507" s="52"/>
      <c r="S507" s="52"/>
      <c r="T507" s="52"/>
      <c r="U507" s="52"/>
      <c r="V507" s="52"/>
      <c r="W507" s="52"/>
      <c r="X507" s="52"/>
      <c r="Y507" s="52"/>
      <c r="Z507" s="52"/>
      <c r="AA507" s="52"/>
      <c r="AB507" s="52"/>
      <c r="AD507" s="55"/>
    </row>
    <row r="508" spans="1:30">
      <c r="A508" s="51"/>
      <c r="B508" s="52"/>
      <c r="C508" s="148"/>
      <c r="D508" s="52"/>
      <c r="E508" s="52"/>
      <c r="F508" s="52"/>
      <c r="G508" s="52"/>
      <c r="H508" s="52"/>
      <c r="I508" s="52"/>
      <c r="J508" s="52"/>
      <c r="K508" s="52"/>
      <c r="L508" s="52"/>
      <c r="M508" s="52"/>
      <c r="N508" s="52"/>
      <c r="O508" s="59"/>
      <c r="P508" s="52"/>
      <c r="Q508" s="148"/>
      <c r="R508" s="52"/>
      <c r="S508" s="52"/>
      <c r="T508" s="52"/>
      <c r="U508" s="52"/>
      <c r="V508" s="52"/>
      <c r="W508" s="52"/>
      <c r="X508" s="52"/>
      <c r="Y508" s="52"/>
      <c r="Z508" s="52"/>
      <c r="AA508" s="52"/>
      <c r="AB508" s="52"/>
      <c r="AD508" s="55"/>
    </row>
    <row r="509" spans="1:30">
      <c r="A509" s="51"/>
      <c r="B509" s="52"/>
      <c r="C509" s="148"/>
      <c r="D509" s="52"/>
      <c r="E509" s="52"/>
      <c r="F509" s="52"/>
      <c r="G509" s="52"/>
      <c r="H509" s="52"/>
      <c r="I509" s="52"/>
      <c r="J509" s="52"/>
      <c r="K509" s="52"/>
      <c r="L509" s="52"/>
      <c r="M509" s="52"/>
      <c r="N509" s="52"/>
      <c r="O509" s="59"/>
      <c r="P509" s="52"/>
      <c r="Q509" s="148"/>
      <c r="R509" s="52"/>
      <c r="S509" s="52"/>
      <c r="T509" s="52"/>
      <c r="U509" s="52"/>
      <c r="V509" s="52"/>
      <c r="W509" s="52"/>
      <c r="X509" s="52"/>
      <c r="Y509" s="52"/>
      <c r="Z509" s="52"/>
      <c r="AA509" s="52"/>
      <c r="AB509" s="52"/>
      <c r="AD509" s="55"/>
    </row>
    <row r="510" spans="1:30">
      <c r="A510" s="51"/>
      <c r="B510" s="52"/>
      <c r="C510" s="148"/>
      <c r="D510" s="52"/>
      <c r="E510" s="52"/>
      <c r="F510" s="52"/>
      <c r="G510" s="52"/>
      <c r="H510" s="52"/>
      <c r="I510" s="52"/>
      <c r="J510" s="52"/>
      <c r="K510" s="52"/>
      <c r="L510" s="52"/>
      <c r="M510" s="52"/>
      <c r="N510" s="52"/>
      <c r="O510" s="59"/>
      <c r="P510" s="52"/>
      <c r="Q510" s="148"/>
      <c r="R510" s="52"/>
      <c r="S510" s="52"/>
      <c r="T510" s="52"/>
      <c r="U510" s="52"/>
      <c r="V510" s="52"/>
      <c r="W510" s="52"/>
      <c r="X510" s="52"/>
      <c r="Y510" s="52"/>
      <c r="Z510" s="52"/>
      <c r="AA510" s="52"/>
      <c r="AB510" s="52"/>
      <c r="AD510" s="55"/>
    </row>
    <row r="511" spans="1:30">
      <c r="A511" s="51"/>
      <c r="B511" s="52"/>
      <c r="C511" s="148"/>
      <c r="D511" s="52"/>
      <c r="E511" s="52"/>
      <c r="F511" s="52"/>
      <c r="G511" s="52"/>
      <c r="H511" s="52"/>
      <c r="I511" s="52"/>
      <c r="J511" s="52"/>
      <c r="K511" s="52"/>
      <c r="L511" s="52"/>
      <c r="M511" s="52"/>
      <c r="N511" s="52"/>
      <c r="O511" s="59"/>
      <c r="P511" s="52"/>
      <c r="Q511" s="148"/>
      <c r="R511" s="52"/>
      <c r="S511" s="52"/>
      <c r="T511" s="52"/>
      <c r="U511" s="52"/>
      <c r="V511" s="52"/>
      <c r="W511" s="52"/>
      <c r="X511" s="52"/>
      <c r="Y511" s="52"/>
      <c r="Z511" s="52"/>
      <c r="AA511" s="52"/>
      <c r="AB511" s="52"/>
      <c r="AD511" s="55"/>
    </row>
    <row r="512" spans="1:30">
      <c r="A512" s="51"/>
      <c r="B512" s="52"/>
      <c r="C512" s="148"/>
      <c r="D512" s="52"/>
      <c r="E512" s="52"/>
      <c r="F512" s="52"/>
      <c r="G512" s="52"/>
      <c r="H512" s="52"/>
      <c r="I512" s="52"/>
      <c r="J512" s="52"/>
      <c r="K512" s="52"/>
      <c r="L512" s="52"/>
      <c r="M512" s="52"/>
      <c r="N512" s="52"/>
      <c r="O512" s="59"/>
      <c r="P512" s="52"/>
      <c r="Q512" s="148"/>
      <c r="R512" s="52"/>
      <c r="S512" s="52"/>
      <c r="T512" s="52"/>
      <c r="U512" s="52"/>
      <c r="V512" s="52"/>
      <c r="W512" s="52"/>
      <c r="X512" s="52"/>
      <c r="Y512" s="52"/>
      <c r="Z512" s="52"/>
      <c r="AA512" s="52"/>
      <c r="AB512" s="52"/>
      <c r="AD512" s="55"/>
    </row>
    <row r="513" spans="1:30">
      <c r="A513" s="51"/>
      <c r="B513" s="52"/>
      <c r="C513" s="148"/>
      <c r="D513" s="52"/>
      <c r="E513" s="52"/>
      <c r="F513" s="52"/>
      <c r="G513" s="52"/>
      <c r="H513" s="52"/>
      <c r="I513" s="52"/>
      <c r="J513" s="52"/>
      <c r="K513" s="52"/>
      <c r="L513" s="52"/>
      <c r="M513" s="52"/>
      <c r="N513" s="52"/>
      <c r="O513" s="59"/>
      <c r="P513" s="52"/>
      <c r="Q513" s="148"/>
      <c r="R513" s="52"/>
      <c r="S513" s="52"/>
      <c r="T513" s="52"/>
      <c r="U513" s="52"/>
      <c r="V513" s="52"/>
      <c r="W513" s="52"/>
      <c r="X513" s="52"/>
      <c r="Y513" s="52"/>
      <c r="Z513" s="52"/>
      <c r="AA513" s="52"/>
      <c r="AB513" s="52"/>
      <c r="AD513" s="55"/>
    </row>
    <row r="514" spans="1:30">
      <c r="A514" s="51"/>
      <c r="B514" s="52"/>
      <c r="C514" s="148"/>
      <c r="D514" s="52"/>
      <c r="E514" s="52"/>
      <c r="F514" s="52"/>
      <c r="G514" s="52"/>
      <c r="H514" s="52"/>
      <c r="I514" s="52"/>
      <c r="J514" s="52"/>
      <c r="K514" s="52"/>
      <c r="L514" s="52"/>
      <c r="M514" s="52"/>
      <c r="N514" s="52"/>
      <c r="O514" s="59"/>
      <c r="P514" s="52"/>
      <c r="Q514" s="148"/>
      <c r="R514" s="52"/>
      <c r="S514" s="52"/>
      <c r="T514" s="52"/>
      <c r="U514" s="52"/>
      <c r="V514" s="52"/>
      <c r="W514" s="52"/>
      <c r="X514" s="52"/>
      <c r="Y514" s="52"/>
      <c r="Z514" s="52"/>
      <c r="AA514" s="52"/>
      <c r="AB514" s="52"/>
      <c r="AD514" s="55"/>
    </row>
    <row r="515" spans="1:30">
      <c r="A515" s="51"/>
      <c r="B515" s="52"/>
      <c r="C515" s="148"/>
      <c r="D515" s="52"/>
      <c r="E515" s="52"/>
      <c r="F515" s="52"/>
      <c r="G515" s="52"/>
      <c r="H515" s="52"/>
      <c r="I515" s="52"/>
      <c r="J515" s="52"/>
      <c r="K515" s="52"/>
      <c r="L515" s="52"/>
      <c r="M515" s="52"/>
      <c r="N515" s="52"/>
      <c r="O515" s="59"/>
      <c r="P515" s="52"/>
      <c r="Q515" s="148"/>
      <c r="R515" s="52"/>
      <c r="S515" s="52"/>
      <c r="T515" s="52"/>
      <c r="U515" s="52"/>
      <c r="V515" s="52"/>
      <c r="W515" s="52"/>
      <c r="X515" s="52"/>
      <c r="Y515" s="52"/>
      <c r="Z515" s="52"/>
      <c r="AA515" s="52"/>
      <c r="AB515" s="52"/>
      <c r="AD515" s="55"/>
    </row>
    <row r="516" spans="1:30">
      <c r="A516" s="51"/>
      <c r="B516" s="52"/>
      <c r="C516" s="148"/>
      <c r="D516" s="52"/>
      <c r="E516" s="52"/>
      <c r="F516" s="52"/>
      <c r="G516" s="52"/>
      <c r="H516" s="52"/>
      <c r="I516" s="52"/>
      <c r="J516" s="52"/>
      <c r="K516" s="52"/>
      <c r="L516" s="52"/>
      <c r="M516" s="52"/>
      <c r="N516" s="52"/>
      <c r="O516" s="59"/>
      <c r="P516" s="52"/>
      <c r="Q516" s="148"/>
      <c r="R516" s="52"/>
      <c r="S516" s="52"/>
      <c r="T516" s="52"/>
      <c r="U516" s="52"/>
      <c r="V516" s="52"/>
      <c r="W516" s="52"/>
      <c r="X516" s="52"/>
      <c r="Y516" s="52"/>
      <c r="Z516" s="52"/>
      <c r="AA516" s="52"/>
      <c r="AB516" s="52"/>
      <c r="AD516" s="55"/>
    </row>
    <row r="517" spans="1:30">
      <c r="A517" s="51"/>
      <c r="B517" s="52"/>
      <c r="C517" s="148"/>
      <c r="D517" s="52"/>
      <c r="E517" s="52"/>
      <c r="F517" s="52"/>
      <c r="G517" s="52"/>
      <c r="H517" s="52"/>
      <c r="I517" s="52"/>
      <c r="J517" s="52"/>
      <c r="K517" s="52"/>
      <c r="L517" s="52"/>
      <c r="M517" s="52"/>
      <c r="N517" s="52"/>
      <c r="O517" s="59"/>
      <c r="P517" s="52"/>
      <c r="Q517" s="148"/>
      <c r="R517" s="52"/>
      <c r="S517" s="52"/>
      <c r="T517" s="52"/>
      <c r="U517" s="52"/>
      <c r="V517" s="52"/>
      <c r="W517" s="52"/>
      <c r="X517" s="52"/>
      <c r="Y517" s="52"/>
      <c r="Z517" s="52"/>
      <c r="AA517" s="52"/>
      <c r="AB517" s="52"/>
      <c r="AD517" s="55"/>
    </row>
    <row r="518" spans="1:30">
      <c r="A518" s="51"/>
      <c r="B518" s="52"/>
      <c r="C518" s="148"/>
      <c r="D518" s="52"/>
      <c r="E518" s="52"/>
      <c r="F518" s="52"/>
      <c r="G518" s="52"/>
      <c r="H518" s="52"/>
      <c r="I518" s="52"/>
      <c r="J518" s="52"/>
      <c r="K518" s="52"/>
      <c r="L518" s="52"/>
      <c r="M518" s="52"/>
      <c r="N518" s="52"/>
      <c r="O518" s="59"/>
      <c r="P518" s="52"/>
      <c r="Q518" s="148"/>
      <c r="R518" s="52"/>
      <c r="S518" s="52"/>
      <c r="T518" s="52"/>
      <c r="U518" s="52"/>
      <c r="V518" s="52"/>
      <c r="W518" s="52"/>
      <c r="X518" s="52"/>
      <c r="Y518" s="52"/>
      <c r="Z518" s="52"/>
      <c r="AA518" s="52"/>
      <c r="AB518" s="52"/>
      <c r="AD518" s="55"/>
    </row>
    <row r="519" spans="1:30">
      <c r="A519" s="51"/>
      <c r="B519" s="52"/>
      <c r="C519" s="148"/>
      <c r="D519" s="52"/>
      <c r="E519" s="52"/>
      <c r="F519" s="52"/>
      <c r="G519" s="52"/>
      <c r="H519" s="52"/>
      <c r="I519" s="52"/>
      <c r="J519" s="52"/>
      <c r="K519" s="52"/>
      <c r="L519" s="52"/>
      <c r="M519" s="52"/>
      <c r="N519" s="52"/>
      <c r="O519" s="59"/>
      <c r="P519" s="52"/>
      <c r="Q519" s="148"/>
      <c r="R519" s="52"/>
      <c r="S519" s="52"/>
      <c r="T519" s="52"/>
      <c r="U519" s="52"/>
      <c r="V519" s="52"/>
      <c r="W519" s="52"/>
      <c r="X519" s="52"/>
      <c r="Y519" s="52"/>
      <c r="Z519" s="52"/>
      <c r="AA519" s="52"/>
      <c r="AB519" s="52"/>
      <c r="AD519" s="55"/>
    </row>
    <row r="520" spans="1:30">
      <c r="A520" s="51"/>
      <c r="B520" s="52"/>
      <c r="C520" s="148"/>
      <c r="D520" s="52"/>
      <c r="E520" s="52"/>
      <c r="F520" s="52"/>
      <c r="G520" s="52"/>
      <c r="H520" s="52"/>
      <c r="I520" s="52"/>
      <c r="J520" s="52"/>
      <c r="K520" s="52"/>
      <c r="L520" s="52"/>
      <c r="M520" s="52"/>
      <c r="N520" s="52"/>
      <c r="O520" s="59"/>
      <c r="P520" s="52"/>
      <c r="Q520" s="148"/>
      <c r="R520" s="52"/>
      <c r="S520" s="52"/>
      <c r="T520" s="52"/>
      <c r="U520" s="52"/>
      <c r="V520" s="52"/>
      <c r="W520" s="52"/>
      <c r="X520" s="52"/>
      <c r="Y520" s="52"/>
      <c r="Z520" s="52"/>
      <c r="AA520" s="52"/>
      <c r="AB520" s="52"/>
      <c r="AD520" s="55"/>
    </row>
    <row r="521" spans="1:30">
      <c r="A521" s="51"/>
      <c r="B521" s="52"/>
      <c r="C521" s="148"/>
      <c r="D521" s="52"/>
      <c r="E521" s="52"/>
      <c r="F521" s="52"/>
      <c r="G521" s="52"/>
      <c r="H521" s="52"/>
      <c r="I521" s="52"/>
      <c r="J521" s="52"/>
      <c r="K521" s="52"/>
      <c r="L521" s="52"/>
      <c r="M521" s="52"/>
      <c r="N521" s="52"/>
      <c r="O521" s="59"/>
      <c r="P521" s="52"/>
      <c r="Q521" s="148"/>
      <c r="R521" s="52"/>
      <c r="S521" s="52"/>
      <c r="T521" s="52"/>
      <c r="U521" s="52"/>
      <c r="V521" s="52"/>
      <c r="W521" s="52"/>
      <c r="X521" s="52"/>
      <c r="Y521" s="52"/>
      <c r="Z521" s="52"/>
      <c r="AA521" s="52"/>
      <c r="AB521" s="52"/>
      <c r="AD521" s="55"/>
    </row>
    <row r="522" spans="1:30">
      <c r="A522" s="51"/>
      <c r="B522" s="52"/>
      <c r="C522" s="148"/>
      <c r="D522" s="52"/>
      <c r="E522" s="52"/>
      <c r="F522" s="52"/>
      <c r="G522" s="52"/>
      <c r="H522" s="52"/>
      <c r="I522" s="52"/>
      <c r="J522" s="52"/>
      <c r="K522" s="52"/>
      <c r="L522" s="52"/>
      <c r="M522" s="52"/>
      <c r="N522" s="52"/>
      <c r="O522" s="59"/>
      <c r="P522" s="52"/>
      <c r="Q522" s="148"/>
      <c r="R522" s="52"/>
      <c r="S522" s="52"/>
      <c r="T522" s="52"/>
      <c r="U522" s="52"/>
      <c r="V522" s="52"/>
      <c r="W522" s="52"/>
      <c r="X522" s="52"/>
      <c r="Y522" s="52"/>
      <c r="Z522" s="52"/>
      <c r="AA522" s="52"/>
      <c r="AB522" s="52"/>
      <c r="AD522" s="55"/>
    </row>
    <row r="523" spans="1:30">
      <c r="A523" s="51"/>
      <c r="B523" s="52"/>
      <c r="C523" s="148"/>
      <c r="D523" s="52"/>
      <c r="E523" s="52"/>
      <c r="F523" s="52"/>
      <c r="G523" s="52"/>
      <c r="H523" s="52"/>
      <c r="I523" s="52"/>
      <c r="J523" s="52"/>
      <c r="K523" s="52"/>
      <c r="L523" s="52"/>
      <c r="M523" s="52"/>
      <c r="N523" s="52"/>
      <c r="O523" s="59"/>
      <c r="P523" s="52"/>
      <c r="Q523" s="148"/>
      <c r="R523" s="52"/>
      <c r="S523" s="52"/>
      <c r="T523" s="52"/>
      <c r="U523" s="52"/>
      <c r="V523" s="52"/>
      <c r="W523" s="52"/>
      <c r="X523" s="52"/>
      <c r="Y523" s="52"/>
      <c r="Z523" s="52"/>
      <c r="AA523" s="52"/>
      <c r="AB523" s="52"/>
      <c r="AD523" s="55"/>
    </row>
    <row r="524" spans="1:30">
      <c r="A524" s="51"/>
      <c r="B524" s="52"/>
      <c r="C524" s="148"/>
      <c r="D524" s="52"/>
      <c r="E524" s="52"/>
      <c r="F524" s="52"/>
      <c r="G524" s="52"/>
      <c r="H524" s="52"/>
      <c r="I524" s="52"/>
      <c r="J524" s="52"/>
      <c r="K524" s="52"/>
      <c r="L524" s="52"/>
      <c r="M524" s="52"/>
      <c r="N524" s="52"/>
      <c r="O524" s="59"/>
      <c r="P524" s="52"/>
      <c r="Q524" s="148"/>
      <c r="R524" s="52"/>
      <c r="S524" s="52"/>
      <c r="T524" s="52"/>
      <c r="U524" s="52"/>
      <c r="V524" s="52"/>
      <c r="W524" s="52"/>
      <c r="X524" s="52"/>
      <c r="Y524" s="52"/>
      <c r="Z524" s="52"/>
      <c r="AA524" s="52"/>
      <c r="AB524" s="52"/>
      <c r="AD524" s="55"/>
    </row>
    <row r="525" spans="1:30">
      <c r="A525" s="51"/>
      <c r="B525" s="52"/>
      <c r="C525" s="148"/>
      <c r="D525" s="52"/>
      <c r="E525" s="52"/>
      <c r="F525" s="52"/>
      <c r="G525" s="52"/>
      <c r="H525" s="52"/>
      <c r="I525" s="52"/>
      <c r="J525" s="52"/>
      <c r="K525" s="52"/>
      <c r="L525" s="52"/>
      <c r="M525" s="52"/>
      <c r="N525" s="52"/>
      <c r="O525" s="59"/>
      <c r="P525" s="52"/>
      <c r="Q525" s="148"/>
      <c r="R525" s="52"/>
      <c r="S525" s="52"/>
      <c r="T525" s="52"/>
      <c r="U525" s="52"/>
      <c r="V525" s="52"/>
      <c r="W525" s="52"/>
      <c r="X525" s="52"/>
      <c r="Y525" s="52"/>
      <c r="Z525" s="52"/>
      <c r="AA525" s="52"/>
      <c r="AB525" s="52"/>
      <c r="AD525" s="55"/>
    </row>
    <row r="526" spans="1:30">
      <c r="A526" s="51"/>
      <c r="B526" s="52"/>
      <c r="C526" s="148"/>
      <c r="D526" s="52"/>
      <c r="E526" s="52"/>
      <c r="F526" s="52"/>
      <c r="G526" s="52"/>
      <c r="H526" s="52"/>
      <c r="I526" s="52"/>
      <c r="J526" s="52"/>
      <c r="K526" s="52"/>
      <c r="L526" s="52"/>
      <c r="M526" s="52"/>
      <c r="N526" s="52"/>
      <c r="O526" s="59"/>
      <c r="P526" s="52"/>
      <c r="Q526" s="148"/>
      <c r="R526" s="52"/>
      <c r="S526" s="52"/>
      <c r="T526" s="52"/>
      <c r="U526" s="52"/>
      <c r="V526" s="52"/>
      <c r="W526" s="52"/>
      <c r="X526" s="52"/>
      <c r="Y526" s="52"/>
      <c r="Z526" s="52"/>
      <c r="AA526" s="52"/>
      <c r="AB526" s="52"/>
      <c r="AD526" s="55"/>
    </row>
    <row r="527" spans="1:30">
      <c r="A527" s="51"/>
      <c r="B527" s="52"/>
      <c r="C527" s="148"/>
      <c r="D527" s="52"/>
      <c r="E527" s="52"/>
      <c r="F527" s="52"/>
      <c r="G527" s="52"/>
      <c r="H527" s="52"/>
      <c r="I527" s="52"/>
      <c r="J527" s="52"/>
      <c r="K527" s="52"/>
      <c r="L527" s="52"/>
      <c r="M527" s="52"/>
      <c r="N527" s="52"/>
      <c r="O527" s="59"/>
      <c r="P527" s="52"/>
      <c r="Q527" s="148"/>
      <c r="R527" s="52"/>
      <c r="S527" s="52"/>
      <c r="T527" s="52"/>
      <c r="U527" s="52"/>
      <c r="V527" s="52"/>
      <c r="W527" s="52"/>
      <c r="X527" s="52"/>
      <c r="Y527" s="52"/>
      <c r="Z527" s="52"/>
      <c r="AA527" s="52"/>
      <c r="AB527" s="52"/>
      <c r="AD527" s="55"/>
    </row>
    <row r="528" spans="1:30">
      <c r="A528" s="51"/>
      <c r="B528" s="52"/>
      <c r="C528" s="148"/>
      <c r="D528" s="52"/>
      <c r="E528" s="52"/>
      <c r="F528" s="52"/>
      <c r="G528" s="52"/>
      <c r="H528" s="52"/>
      <c r="I528" s="52"/>
      <c r="J528" s="52"/>
      <c r="K528" s="52"/>
      <c r="L528" s="52"/>
      <c r="M528" s="52"/>
      <c r="N528" s="52"/>
      <c r="O528" s="59"/>
      <c r="P528" s="52"/>
      <c r="Q528" s="148"/>
      <c r="R528" s="52"/>
      <c r="S528" s="52"/>
      <c r="T528" s="52"/>
      <c r="U528" s="52"/>
      <c r="V528" s="52"/>
      <c r="W528" s="52"/>
      <c r="X528" s="52"/>
      <c r="Y528" s="52"/>
      <c r="Z528" s="52"/>
      <c r="AA528" s="52"/>
      <c r="AB528" s="52"/>
      <c r="AD528" s="55"/>
    </row>
    <row r="529" spans="1:30">
      <c r="A529" s="51"/>
      <c r="B529" s="52"/>
      <c r="C529" s="148"/>
      <c r="D529" s="52"/>
      <c r="E529" s="52"/>
      <c r="F529" s="52"/>
      <c r="G529" s="52"/>
      <c r="H529" s="52"/>
      <c r="I529" s="52"/>
      <c r="J529" s="52"/>
      <c r="K529" s="52"/>
      <c r="L529" s="52"/>
      <c r="M529" s="52"/>
      <c r="N529" s="52"/>
      <c r="O529" s="59"/>
      <c r="P529" s="52"/>
      <c r="Q529" s="148"/>
      <c r="R529" s="52"/>
      <c r="S529" s="52"/>
      <c r="T529" s="52"/>
      <c r="U529" s="52"/>
      <c r="V529" s="52"/>
      <c r="W529" s="52"/>
      <c r="X529" s="52"/>
      <c r="Y529" s="52"/>
      <c r="Z529" s="52"/>
      <c r="AA529" s="52"/>
      <c r="AB529" s="52"/>
      <c r="AD529" s="55"/>
    </row>
    <row r="530" spans="1:30">
      <c r="A530" s="51"/>
      <c r="B530" s="52"/>
      <c r="C530" s="148"/>
      <c r="D530" s="52"/>
      <c r="E530" s="52"/>
      <c r="F530" s="52"/>
      <c r="G530" s="52"/>
      <c r="H530" s="52"/>
      <c r="I530" s="52"/>
      <c r="J530" s="52"/>
      <c r="K530" s="52"/>
      <c r="L530" s="52"/>
      <c r="M530" s="52"/>
      <c r="N530" s="52"/>
      <c r="O530" s="59"/>
      <c r="P530" s="52"/>
      <c r="Q530" s="148"/>
      <c r="R530" s="52"/>
      <c r="S530" s="52"/>
      <c r="T530" s="52"/>
      <c r="U530" s="52"/>
      <c r="V530" s="52"/>
      <c r="W530" s="52"/>
      <c r="X530" s="52"/>
      <c r="Y530" s="52"/>
      <c r="Z530" s="52"/>
      <c r="AA530" s="52"/>
      <c r="AB530" s="52"/>
      <c r="AD530" s="55"/>
    </row>
    <row r="531" spans="1:30">
      <c r="A531" s="51"/>
      <c r="B531" s="52"/>
      <c r="C531" s="148"/>
      <c r="D531" s="52"/>
      <c r="E531" s="52"/>
      <c r="F531" s="52"/>
      <c r="G531" s="52"/>
      <c r="H531" s="52"/>
      <c r="I531" s="52"/>
      <c r="J531" s="52"/>
      <c r="K531" s="52"/>
      <c r="L531" s="52"/>
      <c r="M531" s="52"/>
      <c r="N531" s="52"/>
      <c r="O531" s="59"/>
      <c r="P531" s="52"/>
      <c r="Q531" s="148"/>
      <c r="R531" s="52"/>
      <c r="S531" s="52"/>
      <c r="T531" s="52"/>
      <c r="U531" s="52"/>
      <c r="V531" s="52"/>
      <c r="W531" s="52"/>
      <c r="X531" s="52"/>
      <c r="Y531" s="52"/>
      <c r="Z531" s="52"/>
      <c r="AA531" s="52"/>
      <c r="AB531" s="52"/>
      <c r="AD531" s="55"/>
    </row>
    <row r="532" spans="1:30">
      <c r="A532" s="51"/>
      <c r="B532" s="52"/>
      <c r="C532" s="148"/>
      <c r="D532" s="52"/>
      <c r="E532" s="52"/>
      <c r="F532" s="52"/>
      <c r="G532" s="52"/>
      <c r="H532" s="52"/>
      <c r="I532" s="52"/>
      <c r="J532" s="52"/>
      <c r="K532" s="52"/>
      <c r="L532" s="52"/>
      <c r="M532" s="52"/>
      <c r="N532" s="52"/>
      <c r="O532" s="59"/>
      <c r="P532" s="52"/>
      <c r="Q532" s="148"/>
      <c r="R532" s="52"/>
      <c r="S532" s="52"/>
      <c r="T532" s="52"/>
      <c r="U532" s="52"/>
      <c r="V532" s="52"/>
      <c r="W532" s="52"/>
      <c r="X532" s="52"/>
      <c r="Y532" s="52"/>
      <c r="Z532" s="52"/>
      <c r="AA532" s="52"/>
      <c r="AB532" s="52"/>
      <c r="AD532" s="55"/>
    </row>
    <row r="533" spans="1:30">
      <c r="A533" s="51"/>
      <c r="B533" s="52"/>
      <c r="C533" s="148"/>
      <c r="D533" s="52"/>
      <c r="E533" s="52"/>
      <c r="F533" s="52"/>
      <c r="G533" s="52"/>
      <c r="H533" s="52"/>
      <c r="I533" s="52"/>
      <c r="J533" s="52"/>
      <c r="K533" s="52"/>
      <c r="L533" s="52"/>
      <c r="M533" s="52"/>
      <c r="N533" s="52"/>
      <c r="O533" s="59"/>
      <c r="P533" s="52"/>
      <c r="Q533" s="148"/>
      <c r="R533" s="52"/>
      <c r="S533" s="52"/>
      <c r="T533" s="52"/>
      <c r="U533" s="52"/>
      <c r="V533" s="52"/>
      <c r="W533" s="52"/>
      <c r="X533" s="52"/>
      <c r="Y533" s="52"/>
      <c r="Z533" s="52"/>
      <c r="AA533" s="52"/>
      <c r="AB533" s="52"/>
      <c r="AD533" s="55"/>
    </row>
    <row r="534" spans="1:30">
      <c r="A534" s="51"/>
      <c r="B534" s="52"/>
      <c r="C534" s="148"/>
      <c r="D534" s="52"/>
      <c r="E534" s="52"/>
      <c r="F534" s="52"/>
      <c r="G534" s="52"/>
      <c r="H534" s="52"/>
      <c r="I534" s="52"/>
      <c r="J534" s="52"/>
      <c r="K534" s="52"/>
      <c r="L534" s="52"/>
      <c r="M534" s="52"/>
      <c r="N534" s="52"/>
      <c r="O534" s="59"/>
      <c r="P534" s="52"/>
      <c r="Q534" s="148"/>
      <c r="R534" s="52"/>
      <c r="S534" s="52"/>
      <c r="T534" s="52"/>
      <c r="U534" s="52"/>
      <c r="V534" s="52"/>
      <c r="W534" s="52"/>
      <c r="X534" s="52"/>
      <c r="Y534" s="52"/>
      <c r="Z534" s="52"/>
      <c r="AA534" s="52"/>
      <c r="AB534" s="52"/>
      <c r="AD534" s="55"/>
    </row>
    <row r="535" spans="1:30">
      <c r="A535" s="51"/>
      <c r="B535" s="52"/>
      <c r="C535" s="148"/>
      <c r="D535" s="52"/>
      <c r="E535" s="52"/>
      <c r="F535" s="52"/>
      <c r="G535" s="52"/>
      <c r="H535" s="52"/>
      <c r="I535" s="52"/>
      <c r="J535" s="52"/>
      <c r="K535" s="52"/>
      <c r="L535" s="52"/>
      <c r="M535" s="52"/>
      <c r="N535" s="52"/>
      <c r="O535" s="59"/>
      <c r="P535" s="52"/>
      <c r="Q535" s="148"/>
      <c r="R535" s="52"/>
      <c r="S535" s="52"/>
      <c r="T535" s="52"/>
      <c r="U535" s="52"/>
      <c r="V535" s="52"/>
      <c r="W535" s="52"/>
      <c r="X535" s="52"/>
      <c r="Y535" s="52"/>
      <c r="Z535" s="52"/>
      <c r="AA535" s="52"/>
      <c r="AB535" s="52"/>
      <c r="AD535" s="55"/>
    </row>
    <row r="536" spans="1:30">
      <c r="A536" s="51"/>
      <c r="B536" s="52"/>
      <c r="C536" s="148"/>
      <c r="D536" s="52"/>
      <c r="E536" s="52"/>
      <c r="F536" s="52"/>
      <c r="G536" s="52"/>
      <c r="H536" s="52"/>
      <c r="I536" s="52"/>
      <c r="J536" s="52"/>
      <c r="K536" s="52"/>
      <c r="L536" s="52"/>
      <c r="M536" s="52"/>
      <c r="N536" s="52"/>
      <c r="O536" s="59"/>
      <c r="P536" s="52"/>
      <c r="Q536" s="148"/>
      <c r="R536" s="52"/>
      <c r="S536" s="52"/>
      <c r="T536" s="52"/>
      <c r="U536" s="52"/>
      <c r="V536" s="52"/>
      <c r="W536" s="52"/>
      <c r="X536" s="52"/>
      <c r="Y536" s="52"/>
      <c r="Z536" s="52"/>
      <c r="AA536" s="52"/>
      <c r="AB536" s="52"/>
      <c r="AD536" s="55"/>
    </row>
    <row r="537" spans="1:30">
      <c r="A537" s="51"/>
      <c r="B537" s="52"/>
      <c r="C537" s="148"/>
      <c r="D537" s="52"/>
      <c r="E537" s="52"/>
      <c r="F537" s="52"/>
      <c r="G537" s="52"/>
      <c r="H537" s="52"/>
      <c r="I537" s="52"/>
      <c r="J537" s="52"/>
      <c r="K537" s="52"/>
      <c r="L537" s="52"/>
      <c r="M537" s="52"/>
      <c r="N537" s="52"/>
      <c r="O537" s="59"/>
      <c r="P537" s="52"/>
      <c r="Q537" s="148"/>
      <c r="R537" s="52"/>
      <c r="S537" s="52"/>
      <c r="T537" s="52"/>
      <c r="U537" s="52"/>
      <c r="V537" s="52"/>
      <c r="W537" s="52"/>
      <c r="X537" s="52"/>
      <c r="Y537" s="52"/>
      <c r="Z537" s="52"/>
      <c r="AA537" s="52"/>
      <c r="AB537" s="52"/>
      <c r="AD537" s="55"/>
    </row>
    <row r="538" spans="1:30">
      <c r="A538" s="51"/>
      <c r="B538" s="52"/>
      <c r="C538" s="148"/>
      <c r="D538" s="52"/>
      <c r="E538" s="52"/>
      <c r="F538" s="52"/>
      <c r="G538" s="52"/>
      <c r="H538" s="52"/>
      <c r="I538" s="52"/>
      <c r="J538" s="52"/>
      <c r="K538" s="52"/>
      <c r="L538" s="52"/>
      <c r="M538" s="52"/>
      <c r="N538" s="52"/>
      <c r="O538" s="59"/>
      <c r="P538" s="52"/>
      <c r="Q538" s="148"/>
      <c r="R538" s="52"/>
      <c r="S538" s="52"/>
      <c r="T538" s="52"/>
      <c r="U538" s="52"/>
      <c r="V538" s="52"/>
      <c r="W538" s="52"/>
      <c r="X538" s="52"/>
      <c r="Y538" s="52"/>
      <c r="Z538" s="52"/>
      <c r="AA538" s="52"/>
      <c r="AB538" s="52"/>
      <c r="AD538" s="55"/>
    </row>
    <row r="539" spans="1:30">
      <c r="A539" s="51"/>
      <c r="B539" s="52"/>
      <c r="C539" s="148"/>
      <c r="D539" s="52"/>
      <c r="E539" s="52"/>
      <c r="F539" s="52"/>
      <c r="G539" s="52"/>
      <c r="H539" s="52"/>
      <c r="I539" s="52"/>
      <c r="J539" s="52"/>
      <c r="K539" s="52"/>
      <c r="L539" s="52"/>
      <c r="M539" s="52"/>
      <c r="N539" s="52"/>
      <c r="O539" s="59"/>
      <c r="P539" s="52"/>
      <c r="Q539" s="148"/>
      <c r="R539" s="52"/>
      <c r="S539" s="52"/>
      <c r="T539" s="52"/>
      <c r="U539" s="52"/>
      <c r="V539" s="52"/>
      <c r="W539" s="52"/>
      <c r="X539" s="52"/>
      <c r="Y539" s="52"/>
      <c r="Z539" s="52"/>
      <c r="AA539" s="52"/>
      <c r="AB539" s="52"/>
      <c r="AD539" s="55"/>
    </row>
    <row r="540" spans="1:30">
      <c r="A540" s="51"/>
      <c r="B540" s="52"/>
      <c r="C540" s="148"/>
      <c r="D540" s="52"/>
      <c r="E540" s="52"/>
      <c r="F540" s="52"/>
      <c r="G540" s="52"/>
      <c r="H540" s="52"/>
      <c r="I540" s="52"/>
      <c r="J540" s="52"/>
      <c r="K540" s="52"/>
      <c r="L540" s="52"/>
      <c r="M540" s="52"/>
      <c r="N540" s="52"/>
      <c r="O540" s="59"/>
      <c r="P540" s="52"/>
      <c r="Q540" s="148"/>
      <c r="R540" s="52"/>
      <c r="S540" s="52"/>
      <c r="T540" s="52"/>
      <c r="U540" s="52"/>
      <c r="V540" s="52"/>
      <c r="W540" s="52"/>
      <c r="X540" s="52"/>
      <c r="Y540" s="52"/>
      <c r="Z540" s="52"/>
      <c r="AA540" s="52"/>
      <c r="AB540" s="52"/>
      <c r="AD540" s="55"/>
    </row>
    <row r="541" spans="1:30">
      <c r="A541" s="51"/>
      <c r="B541" s="52"/>
      <c r="C541" s="148"/>
      <c r="D541" s="52"/>
      <c r="E541" s="52"/>
      <c r="F541" s="52"/>
      <c r="G541" s="52"/>
      <c r="H541" s="52"/>
      <c r="I541" s="52"/>
      <c r="J541" s="52"/>
      <c r="K541" s="52"/>
      <c r="L541" s="52"/>
      <c r="M541" s="52"/>
      <c r="N541" s="52"/>
      <c r="O541" s="59"/>
      <c r="P541" s="52"/>
      <c r="Q541" s="148"/>
      <c r="R541" s="52"/>
      <c r="S541" s="52"/>
      <c r="T541" s="52"/>
      <c r="U541" s="52"/>
      <c r="V541" s="52"/>
      <c r="W541" s="52"/>
      <c r="X541" s="52"/>
      <c r="Y541" s="52"/>
      <c r="Z541" s="52"/>
      <c r="AA541" s="52"/>
      <c r="AB541" s="52"/>
      <c r="AD541" s="55"/>
    </row>
    <row r="542" spans="1:30">
      <c r="A542" s="51"/>
      <c r="B542" s="52"/>
      <c r="C542" s="148"/>
      <c r="D542" s="52"/>
      <c r="E542" s="52"/>
      <c r="F542" s="52"/>
      <c r="G542" s="52"/>
      <c r="H542" s="52"/>
      <c r="I542" s="52"/>
      <c r="J542" s="52"/>
      <c r="K542" s="52"/>
      <c r="L542" s="52"/>
      <c r="M542" s="52"/>
      <c r="N542" s="52"/>
      <c r="O542" s="59"/>
      <c r="P542" s="52"/>
      <c r="Q542" s="148"/>
      <c r="R542" s="52"/>
      <c r="S542" s="52"/>
      <c r="T542" s="52"/>
      <c r="U542" s="52"/>
      <c r="V542" s="52"/>
      <c r="W542" s="52"/>
      <c r="X542" s="52"/>
      <c r="Y542" s="52"/>
      <c r="Z542" s="52"/>
      <c r="AA542" s="52"/>
      <c r="AB542" s="52"/>
      <c r="AD542" s="55"/>
    </row>
    <row r="543" spans="1:30">
      <c r="A543" s="51"/>
      <c r="B543" s="52"/>
      <c r="C543" s="148"/>
      <c r="D543" s="52"/>
      <c r="E543" s="52"/>
      <c r="F543" s="52"/>
      <c r="G543" s="52"/>
      <c r="H543" s="52"/>
      <c r="I543" s="52"/>
      <c r="J543" s="52"/>
      <c r="K543" s="52"/>
      <c r="L543" s="52"/>
      <c r="M543" s="52"/>
      <c r="N543" s="52"/>
      <c r="O543" s="59"/>
      <c r="P543" s="52"/>
      <c r="Q543" s="148"/>
      <c r="R543" s="52"/>
      <c r="S543" s="52"/>
      <c r="T543" s="52"/>
      <c r="U543" s="52"/>
      <c r="V543" s="52"/>
      <c r="W543" s="52"/>
      <c r="X543" s="52"/>
      <c r="Y543" s="52"/>
      <c r="Z543" s="52"/>
      <c r="AA543" s="52"/>
      <c r="AB543" s="52"/>
      <c r="AD543" s="55"/>
    </row>
    <row r="544" spans="1:30">
      <c r="A544" s="51"/>
      <c r="B544" s="52"/>
      <c r="C544" s="148"/>
      <c r="D544" s="52"/>
      <c r="E544" s="52"/>
      <c r="F544" s="52"/>
      <c r="G544" s="52"/>
      <c r="H544" s="52"/>
      <c r="I544" s="52"/>
      <c r="J544" s="52"/>
      <c r="K544" s="52"/>
      <c r="L544" s="52"/>
      <c r="M544" s="52"/>
      <c r="N544" s="52"/>
      <c r="O544" s="59"/>
      <c r="P544" s="52"/>
      <c r="Q544" s="148"/>
      <c r="R544" s="52"/>
      <c r="S544" s="52"/>
      <c r="T544" s="52"/>
      <c r="U544" s="52"/>
      <c r="V544" s="52"/>
      <c r="W544" s="52"/>
      <c r="X544" s="52"/>
      <c r="Y544" s="52"/>
      <c r="Z544" s="52"/>
      <c r="AA544" s="52"/>
      <c r="AB544" s="52"/>
      <c r="AD544" s="55"/>
    </row>
    <row r="545" spans="1:30">
      <c r="A545" s="51"/>
      <c r="B545" s="52"/>
      <c r="C545" s="148"/>
      <c r="D545" s="52"/>
      <c r="E545" s="52"/>
      <c r="F545" s="52"/>
      <c r="G545" s="52"/>
      <c r="H545" s="52"/>
      <c r="I545" s="52"/>
      <c r="J545" s="52"/>
      <c r="K545" s="52"/>
      <c r="L545" s="52"/>
      <c r="M545" s="52"/>
      <c r="N545" s="52"/>
      <c r="O545" s="59"/>
      <c r="P545" s="52"/>
      <c r="Q545" s="148"/>
      <c r="R545" s="52"/>
      <c r="S545" s="52"/>
      <c r="T545" s="52"/>
      <c r="U545" s="52"/>
      <c r="V545" s="52"/>
      <c r="W545" s="52"/>
      <c r="X545" s="52"/>
      <c r="Y545" s="52"/>
      <c r="Z545" s="52"/>
      <c r="AA545" s="52"/>
      <c r="AB545" s="52"/>
      <c r="AD545" s="55"/>
    </row>
    <row r="546" spans="1:30">
      <c r="A546" s="51"/>
      <c r="B546" s="52"/>
      <c r="C546" s="148"/>
      <c r="D546" s="52"/>
      <c r="E546" s="52"/>
      <c r="F546" s="52"/>
      <c r="G546" s="52"/>
      <c r="H546" s="52"/>
      <c r="I546" s="52"/>
      <c r="J546" s="52"/>
      <c r="K546" s="52"/>
      <c r="L546" s="52"/>
      <c r="M546" s="52"/>
      <c r="N546" s="52"/>
      <c r="O546" s="59"/>
      <c r="P546" s="52"/>
      <c r="Q546" s="148"/>
      <c r="R546" s="52"/>
      <c r="S546" s="52"/>
      <c r="T546" s="52"/>
      <c r="U546" s="52"/>
      <c r="V546" s="52"/>
      <c r="W546" s="52"/>
      <c r="X546" s="52"/>
      <c r="Y546" s="52"/>
      <c r="Z546" s="52"/>
      <c r="AA546" s="52"/>
      <c r="AB546" s="52"/>
      <c r="AD546" s="55"/>
    </row>
    <row r="547" spans="1:30">
      <c r="A547" s="51"/>
      <c r="B547" s="52"/>
      <c r="C547" s="148"/>
      <c r="D547" s="52"/>
      <c r="E547" s="52"/>
      <c r="F547" s="52"/>
      <c r="G547" s="52"/>
      <c r="H547" s="52"/>
      <c r="I547" s="52"/>
      <c r="J547" s="52"/>
      <c r="K547" s="52"/>
      <c r="L547" s="52"/>
      <c r="M547" s="52"/>
      <c r="N547" s="52"/>
      <c r="O547" s="59"/>
      <c r="P547" s="52"/>
      <c r="Q547" s="148"/>
      <c r="R547" s="52"/>
      <c r="S547" s="52"/>
      <c r="T547" s="52"/>
      <c r="U547" s="52"/>
      <c r="V547" s="52"/>
      <c r="W547" s="52"/>
      <c r="X547" s="52"/>
      <c r="Y547" s="52"/>
      <c r="Z547" s="52"/>
      <c r="AA547" s="52"/>
      <c r="AB547" s="52"/>
      <c r="AD547" s="55"/>
    </row>
    <row r="548" spans="1:30">
      <c r="A548" s="51"/>
      <c r="B548" s="52"/>
      <c r="C548" s="148"/>
      <c r="D548" s="52"/>
      <c r="E548" s="52"/>
      <c r="F548" s="52"/>
      <c r="G548" s="52"/>
      <c r="H548" s="52"/>
      <c r="I548" s="52"/>
      <c r="J548" s="52"/>
      <c r="K548" s="52"/>
      <c r="L548" s="52"/>
      <c r="M548" s="52"/>
      <c r="N548" s="52"/>
      <c r="O548" s="59"/>
      <c r="P548" s="52"/>
      <c r="Q548" s="148"/>
      <c r="R548" s="52"/>
      <c r="S548" s="52"/>
      <c r="T548" s="52"/>
      <c r="U548" s="52"/>
      <c r="V548" s="52"/>
      <c r="W548" s="52"/>
      <c r="X548" s="52"/>
      <c r="Y548" s="52"/>
      <c r="Z548" s="52"/>
      <c r="AA548" s="52"/>
      <c r="AB548" s="52"/>
      <c r="AD548" s="55"/>
    </row>
    <row r="549" spans="1:30">
      <c r="A549" s="51"/>
      <c r="B549" s="52"/>
      <c r="C549" s="148"/>
      <c r="D549" s="52"/>
      <c r="E549" s="52"/>
      <c r="F549" s="52"/>
      <c r="G549" s="52"/>
      <c r="H549" s="52"/>
      <c r="I549" s="52"/>
      <c r="J549" s="52"/>
      <c r="K549" s="52"/>
      <c r="L549" s="52"/>
      <c r="M549" s="52"/>
      <c r="N549" s="52"/>
      <c r="O549" s="59"/>
      <c r="P549" s="52"/>
      <c r="Q549" s="148"/>
      <c r="R549" s="52"/>
      <c r="S549" s="52"/>
      <c r="T549" s="52"/>
      <c r="U549" s="52"/>
      <c r="V549" s="52"/>
      <c r="W549" s="52"/>
      <c r="X549" s="52"/>
      <c r="Y549" s="52"/>
      <c r="Z549" s="52"/>
      <c r="AA549" s="52"/>
      <c r="AB549" s="52"/>
      <c r="AD549" s="55"/>
    </row>
    <row r="550" spans="1:30">
      <c r="A550" s="51"/>
      <c r="B550" s="52"/>
      <c r="C550" s="148"/>
      <c r="D550" s="52"/>
      <c r="E550" s="52"/>
      <c r="F550" s="52"/>
      <c r="G550" s="52"/>
      <c r="H550" s="52"/>
      <c r="I550" s="52"/>
      <c r="J550" s="52"/>
      <c r="K550" s="52"/>
      <c r="L550" s="52"/>
      <c r="M550" s="52"/>
      <c r="N550" s="52"/>
      <c r="O550" s="59"/>
      <c r="P550" s="52"/>
      <c r="Q550" s="148"/>
      <c r="R550" s="52"/>
      <c r="S550" s="52"/>
      <c r="T550" s="52"/>
      <c r="U550" s="52"/>
      <c r="V550" s="52"/>
      <c r="W550" s="52"/>
      <c r="X550" s="52"/>
      <c r="Y550" s="52"/>
      <c r="Z550" s="52"/>
      <c r="AA550" s="52"/>
      <c r="AB550" s="52"/>
      <c r="AD550" s="55"/>
    </row>
    <row r="551" spans="1:30">
      <c r="A551" s="51"/>
      <c r="B551" s="52"/>
      <c r="C551" s="148"/>
      <c r="D551" s="52"/>
      <c r="E551" s="52"/>
      <c r="F551" s="52"/>
      <c r="G551" s="52"/>
      <c r="H551" s="52"/>
      <c r="I551" s="52"/>
      <c r="J551" s="52"/>
      <c r="K551" s="52"/>
      <c r="L551" s="52"/>
      <c r="M551" s="52"/>
      <c r="N551" s="52"/>
      <c r="O551" s="59"/>
      <c r="P551" s="52"/>
      <c r="Q551" s="148"/>
      <c r="R551" s="52"/>
      <c r="S551" s="52"/>
      <c r="T551" s="52"/>
      <c r="U551" s="52"/>
      <c r="V551" s="52"/>
      <c r="W551" s="52"/>
      <c r="X551" s="52"/>
      <c r="Y551" s="52"/>
      <c r="Z551" s="52"/>
      <c r="AA551" s="52"/>
      <c r="AB551" s="52"/>
      <c r="AD551" s="55"/>
    </row>
    <row r="552" spans="1:30">
      <c r="A552" s="51"/>
      <c r="B552" s="52"/>
      <c r="C552" s="148"/>
      <c r="D552" s="52"/>
      <c r="E552" s="52"/>
      <c r="F552" s="52"/>
      <c r="G552" s="52"/>
      <c r="H552" s="52"/>
      <c r="I552" s="52"/>
      <c r="J552" s="52"/>
      <c r="K552" s="52"/>
      <c r="L552" s="52"/>
      <c r="M552" s="52"/>
      <c r="N552" s="52"/>
      <c r="O552" s="59"/>
      <c r="P552" s="52"/>
      <c r="Q552" s="148"/>
      <c r="R552" s="52"/>
      <c r="S552" s="52"/>
      <c r="T552" s="52"/>
      <c r="U552" s="52"/>
      <c r="V552" s="52"/>
      <c r="W552" s="52"/>
      <c r="X552" s="52"/>
      <c r="Y552" s="52"/>
      <c r="Z552" s="52"/>
      <c r="AA552" s="52"/>
      <c r="AB552" s="52"/>
      <c r="AD552" s="55"/>
    </row>
    <row r="553" spans="1:30">
      <c r="A553" s="51"/>
      <c r="B553" s="52"/>
      <c r="C553" s="148"/>
      <c r="D553" s="52"/>
      <c r="E553" s="52"/>
      <c r="F553" s="52"/>
      <c r="G553" s="52"/>
      <c r="H553" s="52"/>
      <c r="I553" s="52"/>
      <c r="J553" s="52"/>
      <c r="K553" s="52"/>
      <c r="L553" s="52"/>
      <c r="M553" s="52"/>
      <c r="N553" s="52"/>
      <c r="O553" s="59"/>
      <c r="P553" s="52"/>
      <c r="Q553" s="148"/>
      <c r="R553" s="52"/>
      <c r="S553" s="52"/>
      <c r="T553" s="52"/>
      <c r="U553" s="52"/>
      <c r="V553" s="52"/>
      <c r="W553" s="52"/>
      <c r="X553" s="52"/>
      <c r="Y553" s="52"/>
      <c r="Z553" s="52"/>
      <c r="AA553" s="52"/>
      <c r="AB553" s="52"/>
      <c r="AD553" s="55"/>
    </row>
    <row r="554" spans="1:30">
      <c r="A554" s="51"/>
      <c r="B554" s="52"/>
      <c r="C554" s="148"/>
      <c r="D554" s="52"/>
      <c r="E554" s="52"/>
      <c r="F554" s="52"/>
      <c r="G554" s="52"/>
      <c r="H554" s="52"/>
      <c r="I554" s="52"/>
      <c r="J554" s="52"/>
      <c r="K554" s="52"/>
      <c r="L554" s="52"/>
      <c r="M554" s="52"/>
      <c r="N554" s="52"/>
      <c r="O554" s="59"/>
      <c r="P554" s="52"/>
      <c r="Q554" s="148"/>
      <c r="R554" s="52"/>
      <c r="S554" s="52"/>
      <c r="T554" s="52"/>
      <c r="U554" s="52"/>
      <c r="V554" s="52"/>
      <c r="W554" s="52"/>
      <c r="X554" s="52"/>
      <c r="Y554" s="52"/>
      <c r="Z554" s="52"/>
      <c r="AA554" s="52"/>
      <c r="AB554" s="52"/>
      <c r="AD554" s="55"/>
    </row>
    <row r="555" spans="1:30">
      <c r="A555" s="51"/>
      <c r="B555" s="52"/>
      <c r="C555" s="148"/>
      <c r="D555" s="52"/>
      <c r="E555" s="52"/>
      <c r="F555" s="52"/>
      <c r="G555" s="52"/>
      <c r="H555" s="52"/>
      <c r="I555" s="52"/>
      <c r="J555" s="52"/>
      <c r="K555" s="52"/>
      <c r="L555" s="52"/>
      <c r="M555" s="52"/>
      <c r="N555" s="52"/>
      <c r="O555" s="59"/>
      <c r="P555" s="52"/>
      <c r="Q555" s="148"/>
      <c r="R555" s="52"/>
      <c r="S555" s="52"/>
      <c r="T555" s="52"/>
      <c r="U555" s="52"/>
      <c r="V555" s="52"/>
      <c r="W555" s="52"/>
      <c r="X555" s="52"/>
      <c r="Y555" s="52"/>
      <c r="Z555" s="52"/>
      <c r="AA555" s="52"/>
      <c r="AB555" s="52"/>
      <c r="AD555" s="55"/>
    </row>
    <row r="556" spans="1:30">
      <c r="A556" s="51"/>
      <c r="B556" s="52"/>
      <c r="C556" s="148"/>
      <c r="D556" s="52"/>
      <c r="E556" s="52"/>
      <c r="F556" s="52"/>
      <c r="G556" s="52"/>
      <c r="H556" s="52"/>
      <c r="I556" s="52"/>
      <c r="J556" s="52"/>
      <c r="K556" s="52"/>
      <c r="L556" s="52"/>
      <c r="M556" s="52"/>
      <c r="N556" s="52"/>
      <c r="O556" s="59"/>
      <c r="P556" s="52"/>
      <c r="Q556" s="148"/>
      <c r="R556" s="52"/>
      <c r="S556" s="52"/>
      <c r="T556" s="52"/>
      <c r="U556" s="52"/>
      <c r="V556" s="52"/>
      <c r="W556" s="52"/>
      <c r="X556" s="52"/>
      <c r="Y556" s="52"/>
      <c r="Z556" s="52"/>
      <c r="AA556" s="52"/>
      <c r="AB556" s="52"/>
      <c r="AD556" s="55"/>
    </row>
    <row r="557" spans="1:30">
      <c r="A557" s="51"/>
      <c r="B557" s="52"/>
      <c r="C557" s="148"/>
      <c r="D557" s="52"/>
      <c r="E557" s="52"/>
      <c r="F557" s="52"/>
      <c r="G557" s="52"/>
      <c r="H557" s="52"/>
      <c r="I557" s="52"/>
      <c r="J557" s="52"/>
      <c r="K557" s="52"/>
      <c r="L557" s="52"/>
      <c r="M557" s="52"/>
      <c r="N557" s="52"/>
      <c r="O557" s="59"/>
      <c r="P557" s="52"/>
      <c r="Q557" s="148"/>
      <c r="R557" s="52"/>
      <c r="S557" s="52"/>
      <c r="T557" s="52"/>
      <c r="U557" s="52"/>
      <c r="V557" s="52"/>
      <c r="W557" s="52"/>
      <c r="X557" s="52"/>
      <c r="Y557" s="52"/>
      <c r="Z557" s="52"/>
      <c r="AA557" s="52"/>
      <c r="AB557" s="52"/>
      <c r="AD557" s="55"/>
    </row>
    <row r="558" spans="1:30">
      <c r="A558" s="51"/>
      <c r="B558" s="52"/>
      <c r="C558" s="148"/>
      <c r="D558" s="52"/>
      <c r="E558" s="52"/>
      <c r="F558" s="52"/>
      <c r="G558" s="52"/>
      <c r="H558" s="52"/>
      <c r="I558" s="52"/>
      <c r="J558" s="52"/>
      <c r="K558" s="52"/>
      <c r="L558" s="52"/>
      <c r="M558" s="52"/>
      <c r="N558" s="52"/>
      <c r="O558" s="59"/>
      <c r="P558" s="52"/>
      <c r="Q558" s="148"/>
      <c r="R558" s="52"/>
      <c r="S558" s="52"/>
      <c r="T558" s="52"/>
      <c r="U558" s="52"/>
      <c r="V558" s="52"/>
      <c r="W558" s="52"/>
      <c r="X558" s="52"/>
      <c r="Y558" s="52"/>
      <c r="Z558" s="52"/>
      <c r="AA558" s="52"/>
      <c r="AB558" s="52"/>
      <c r="AD558" s="55"/>
    </row>
    <row r="559" spans="1:30">
      <c r="A559" s="51"/>
      <c r="B559" s="52"/>
      <c r="C559" s="148"/>
      <c r="D559" s="52"/>
      <c r="E559" s="52"/>
      <c r="F559" s="52"/>
      <c r="G559" s="52"/>
      <c r="H559" s="52"/>
      <c r="I559" s="52"/>
      <c r="J559" s="52"/>
      <c r="K559" s="52"/>
      <c r="L559" s="52"/>
      <c r="M559" s="52"/>
      <c r="N559" s="52"/>
      <c r="O559" s="59"/>
      <c r="P559" s="52"/>
      <c r="Q559" s="148"/>
      <c r="R559" s="52"/>
      <c r="S559" s="52"/>
      <c r="T559" s="52"/>
      <c r="U559" s="52"/>
      <c r="V559" s="52"/>
      <c r="W559" s="52"/>
      <c r="X559" s="52"/>
      <c r="Y559" s="52"/>
      <c r="Z559" s="52"/>
      <c r="AA559" s="52"/>
      <c r="AB559" s="52"/>
      <c r="AD559" s="55"/>
    </row>
    <row r="560" spans="1:30">
      <c r="A560" s="51"/>
      <c r="B560" s="52"/>
      <c r="C560" s="148"/>
      <c r="D560" s="52"/>
      <c r="E560" s="52"/>
      <c r="F560" s="52"/>
      <c r="G560" s="52"/>
      <c r="H560" s="52"/>
      <c r="I560" s="52"/>
      <c r="J560" s="52"/>
      <c r="K560" s="52"/>
      <c r="L560" s="52"/>
      <c r="M560" s="52"/>
      <c r="N560" s="52"/>
      <c r="O560" s="59"/>
      <c r="P560" s="52"/>
      <c r="Q560" s="148"/>
      <c r="R560" s="52"/>
      <c r="S560" s="52"/>
      <c r="T560" s="52"/>
      <c r="U560" s="52"/>
      <c r="V560" s="52"/>
      <c r="W560" s="52"/>
      <c r="X560" s="52"/>
      <c r="Y560" s="52"/>
      <c r="Z560" s="52"/>
      <c r="AA560" s="52"/>
      <c r="AB560" s="52"/>
      <c r="AD560" s="55"/>
    </row>
    <row r="561" spans="1:30">
      <c r="A561" s="51"/>
      <c r="B561" s="52"/>
      <c r="C561" s="148"/>
      <c r="D561" s="52"/>
      <c r="E561" s="52"/>
      <c r="F561" s="52"/>
      <c r="G561" s="52"/>
      <c r="H561" s="52"/>
      <c r="I561" s="52"/>
      <c r="J561" s="52"/>
      <c r="K561" s="52"/>
      <c r="L561" s="52"/>
      <c r="M561" s="52"/>
      <c r="N561" s="52"/>
      <c r="O561" s="59"/>
      <c r="P561" s="52"/>
      <c r="Q561" s="148"/>
      <c r="R561" s="52"/>
      <c r="S561" s="52"/>
      <c r="T561" s="52"/>
      <c r="U561" s="52"/>
      <c r="V561" s="52"/>
      <c r="W561" s="52"/>
      <c r="X561" s="52"/>
      <c r="Y561" s="52"/>
      <c r="Z561" s="52"/>
      <c r="AA561" s="52"/>
      <c r="AB561" s="52"/>
      <c r="AD561" s="55"/>
    </row>
    <row r="562" spans="1:30">
      <c r="A562" s="51"/>
      <c r="B562" s="52"/>
      <c r="C562" s="148"/>
      <c r="D562" s="52"/>
      <c r="E562" s="52"/>
      <c r="F562" s="52"/>
      <c r="G562" s="52"/>
      <c r="H562" s="52"/>
      <c r="I562" s="52"/>
      <c r="J562" s="52"/>
      <c r="K562" s="52"/>
      <c r="L562" s="52"/>
      <c r="M562" s="52"/>
      <c r="N562" s="52"/>
      <c r="O562" s="59"/>
      <c r="P562" s="52"/>
      <c r="Q562" s="148"/>
      <c r="R562" s="52"/>
      <c r="S562" s="52"/>
      <c r="T562" s="52"/>
      <c r="U562" s="52"/>
      <c r="V562" s="52"/>
      <c r="W562" s="52"/>
      <c r="X562" s="52"/>
      <c r="Y562" s="52"/>
      <c r="Z562" s="52"/>
      <c r="AA562" s="52"/>
      <c r="AB562" s="52"/>
      <c r="AD562" s="55"/>
    </row>
    <row r="563" spans="1:30">
      <c r="A563" s="51"/>
      <c r="B563" s="52"/>
      <c r="C563" s="148"/>
      <c r="D563" s="52"/>
      <c r="E563" s="52"/>
      <c r="F563" s="52"/>
      <c r="G563" s="52"/>
      <c r="H563" s="52"/>
      <c r="I563" s="52"/>
      <c r="J563" s="52"/>
      <c r="K563" s="52"/>
      <c r="L563" s="52"/>
      <c r="M563" s="52"/>
      <c r="N563" s="52"/>
      <c r="O563" s="59"/>
      <c r="P563" s="52"/>
      <c r="Q563" s="148"/>
      <c r="R563" s="52"/>
      <c r="S563" s="52"/>
      <c r="T563" s="52"/>
      <c r="U563" s="52"/>
      <c r="V563" s="52"/>
      <c r="W563" s="52"/>
      <c r="X563" s="52"/>
      <c r="Y563" s="52"/>
      <c r="Z563" s="52"/>
      <c r="AA563" s="52"/>
      <c r="AB563" s="52"/>
      <c r="AD563" s="55"/>
    </row>
    <row r="564" spans="1:30">
      <c r="A564" s="51"/>
      <c r="B564" s="52"/>
      <c r="C564" s="148"/>
      <c r="D564" s="52"/>
      <c r="E564" s="52"/>
      <c r="F564" s="52"/>
      <c r="G564" s="52"/>
      <c r="H564" s="52"/>
      <c r="I564" s="52"/>
      <c r="J564" s="52"/>
      <c r="K564" s="52"/>
      <c r="L564" s="52"/>
      <c r="M564" s="52"/>
      <c r="N564" s="52"/>
      <c r="O564" s="59"/>
      <c r="P564" s="52"/>
      <c r="Q564" s="148"/>
      <c r="R564" s="52"/>
      <c r="S564" s="52"/>
      <c r="T564" s="52"/>
      <c r="U564" s="52"/>
      <c r="V564" s="52"/>
      <c r="W564" s="52"/>
      <c r="X564" s="52"/>
      <c r="Y564" s="52"/>
      <c r="Z564" s="52"/>
      <c r="AA564" s="52"/>
      <c r="AB564" s="52"/>
      <c r="AD564" s="55"/>
    </row>
    <row r="565" spans="1:30">
      <c r="A565" s="51"/>
      <c r="B565" s="52"/>
      <c r="C565" s="148"/>
      <c r="D565" s="52"/>
      <c r="E565" s="52"/>
      <c r="F565" s="52"/>
      <c r="G565" s="52"/>
      <c r="H565" s="52"/>
      <c r="I565" s="52"/>
      <c r="J565" s="52"/>
      <c r="K565" s="52"/>
      <c r="L565" s="52"/>
      <c r="M565" s="52"/>
      <c r="N565" s="52"/>
      <c r="O565" s="59"/>
      <c r="P565" s="52"/>
      <c r="Q565" s="148"/>
      <c r="R565" s="52"/>
      <c r="S565" s="52"/>
      <c r="T565" s="52"/>
      <c r="U565" s="52"/>
      <c r="V565" s="52"/>
      <c r="W565" s="52"/>
      <c r="X565" s="52"/>
      <c r="Y565" s="52"/>
      <c r="Z565" s="52"/>
      <c r="AA565" s="52"/>
      <c r="AB565" s="52"/>
      <c r="AD565" s="55"/>
    </row>
    <row r="566" spans="1:30">
      <c r="A566" s="51"/>
      <c r="B566" s="52"/>
      <c r="C566" s="148"/>
      <c r="D566" s="52"/>
      <c r="E566" s="52"/>
      <c r="F566" s="52"/>
      <c r="G566" s="52"/>
      <c r="H566" s="52"/>
      <c r="I566" s="52"/>
      <c r="J566" s="52"/>
      <c r="K566" s="52"/>
      <c r="L566" s="52"/>
      <c r="M566" s="52"/>
      <c r="N566" s="52"/>
      <c r="O566" s="59"/>
      <c r="P566" s="52"/>
      <c r="Q566" s="148"/>
      <c r="R566" s="52"/>
      <c r="S566" s="52"/>
      <c r="T566" s="52"/>
      <c r="U566" s="52"/>
      <c r="V566" s="52"/>
      <c r="W566" s="52"/>
      <c r="X566" s="52"/>
      <c r="Y566" s="52"/>
      <c r="Z566" s="52"/>
      <c r="AA566" s="52"/>
      <c r="AB566" s="52"/>
      <c r="AD566" s="55"/>
    </row>
    <row r="567" spans="1:30">
      <c r="A567" s="51"/>
      <c r="B567" s="52"/>
      <c r="C567" s="148"/>
      <c r="D567" s="52"/>
      <c r="E567" s="52"/>
      <c r="F567" s="52"/>
      <c r="G567" s="52"/>
      <c r="H567" s="52"/>
      <c r="I567" s="52"/>
      <c r="J567" s="52"/>
      <c r="K567" s="52"/>
      <c r="L567" s="52"/>
      <c r="M567" s="52"/>
      <c r="N567" s="52"/>
      <c r="O567" s="59"/>
      <c r="P567" s="52"/>
      <c r="Q567" s="148"/>
      <c r="R567" s="52"/>
      <c r="S567" s="52"/>
      <c r="T567" s="52"/>
      <c r="U567" s="52"/>
      <c r="V567" s="52"/>
      <c r="W567" s="52"/>
      <c r="X567" s="52"/>
      <c r="Y567" s="52"/>
      <c r="Z567" s="52"/>
      <c r="AA567" s="52"/>
      <c r="AB567" s="52"/>
      <c r="AD567" s="55"/>
    </row>
    <row r="568" spans="1:30">
      <c r="A568" s="51"/>
      <c r="B568" s="52"/>
      <c r="C568" s="148"/>
      <c r="D568" s="52"/>
      <c r="E568" s="52"/>
      <c r="F568" s="52"/>
      <c r="G568" s="52"/>
      <c r="H568" s="52"/>
      <c r="I568" s="52"/>
      <c r="J568" s="52"/>
      <c r="K568" s="52"/>
      <c r="L568" s="52"/>
      <c r="M568" s="52"/>
      <c r="N568" s="52"/>
      <c r="O568" s="59"/>
      <c r="P568" s="52"/>
      <c r="Q568" s="148"/>
      <c r="R568" s="52"/>
      <c r="S568" s="52"/>
      <c r="T568" s="52"/>
      <c r="U568" s="52"/>
      <c r="V568" s="52"/>
      <c r="W568" s="52"/>
      <c r="X568" s="52"/>
      <c r="Y568" s="52"/>
      <c r="Z568" s="52"/>
      <c r="AA568" s="52"/>
      <c r="AB568" s="52"/>
      <c r="AD568" s="55"/>
    </row>
    <row r="569" spans="1:30">
      <c r="A569" s="51"/>
      <c r="B569" s="52"/>
      <c r="C569" s="148"/>
      <c r="D569" s="52"/>
      <c r="E569" s="52"/>
      <c r="F569" s="52"/>
      <c r="G569" s="52"/>
      <c r="H569" s="52"/>
      <c r="I569" s="52"/>
      <c r="J569" s="52"/>
      <c r="K569" s="52"/>
      <c r="L569" s="52"/>
      <c r="M569" s="52"/>
      <c r="N569" s="52"/>
      <c r="O569" s="59"/>
      <c r="P569" s="52"/>
      <c r="Q569" s="148"/>
      <c r="R569" s="52"/>
      <c r="S569" s="52"/>
      <c r="T569" s="52"/>
      <c r="U569" s="52"/>
      <c r="V569" s="52"/>
      <c r="W569" s="52"/>
      <c r="X569" s="52"/>
      <c r="Y569" s="52"/>
      <c r="Z569" s="52"/>
      <c r="AA569" s="52"/>
      <c r="AB569" s="52"/>
      <c r="AD569" s="55"/>
    </row>
    <row r="570" spans="1:30">
      <c r="A570" s="51"/>
      <c r="B570" s="52"/>
      <c r="C570" s="148"/>
      <c r="D570" s="52"/>
      <c r="E570" s="52"/>
      <c r="F570" s="52"/>
      <c r="G570" s="52"/>
      <c r="H570" s="52"/>
      <c r="I570" s="52"/>
      <c r="J570" s="52"/>
      <c r="K570" s="52"/>
      <c r="L570" s="52"/>
      <c r="M570" s="52"/>
      <c r="N570" s="52"/>
      <c r="O570" s="59"/>
      <c r="P570" s="52"/>
      <c r="Q570" s="148"/>
      <c r="R570" s="52"/>
      <c r="S570" s="52"/>
      <c r="T570" s="52"/>
      <c r="U570" s="52"/>
      <c r="V570" s="52"/>
      <c r="W570" s="52"/>
      <c r="X570" s="52"/>
      <c r="Y570" s="52"/>
      <c r="Z570" s="52"/>
      <c r="AA570" s="52"/>
      <c r="AB570" s="52"/>
      <c r="AD570" s="55"/>
    </row>
    <row r="571" spans="1:30">
      <c r="A571" s="51"/>
      <c r="B571" s="52"/>
      <c r="C571" s="148"/>
      <c r="D571" s="52"/>
      <c r="E571" s="52"/>
      <c r="F571" s="52"/>
      <c r="G571" s="52"/>
      <c r="H571" s="52"/>
      <c r="I571" s="52"/>
      <c r="J571" s="52"/>
      <c r="K571" s="52"/>
      <c r="L571" s="52"/>
      <c r="M571" s="52"/>
      <c r="N571" s="52"/>
      <c r="O571" s="59"/>
      <c r="P571" s="52"/>
      <c r="Q571" s="148"/>
      <c r="R571" s="52"/>
      <c r="S571" s="52"/>
      <c r="T571" s="52"/>
      <c r="U571" s="52"/>
      <c r="V571" s="52"/>
      <c r="W571" s="52"/>
      <c r="X571" s="52"/>
      <c r="Y571" s="52"/>
      <c r="Z571" s="52"/>
      <c r="AA571" s="52"/>
      <c r="AB571" s="52"/>
      <c r="AD571" s="55"/>
    </row>
    <row r="572" spans="1:30">
      <c r="A572" s="51"/>
      <c r="B572" s="52"/>
      <c r="C572" s="148"/>
      <c r="D572" s="52"/>
      <c r="E572" s="52"/>
      <c r="F572" s="52"/>
      <c r="G572" s="52"/>
      <c r="H572" s="52"/>
      <c r="I572" s="52"/>
      <c r="J572" s="52"/>
      <c r="K572" s="52"/>
      <c r="L572" s="52"/>
      <c r="M572" s="52"/>
      <c r="N572" s="52"/>
      <c r="O572" s="59"/>
      <c r="P572" s="52"/>
      <c r="Q572" s="148"/>
      <c r="R572" s="52"/>
      <c r="S572" s="52"/>
      <c r="T572" s="52"/>
      <c r="U572" s="52"/>
      <c r="V572" s="52"/>
      <c r="W572" s="52"/>
      <c r="X572" s="52"/>
      <c r="Y572" s="52"/>
      <c r="Z572" s="52"/>
      <c r="AA572" s="52"/>
      <c r="AB572" s="52"/>
      <c r="AD572" s="55"/>
    </row>
    <row r="573" spans="1:30">
      <c r="A573" s="51"/>
      <c r="B573" s="52"/>
      <c r="C573" s="148"/>
      <c r="D573" s="52"/>
      <c r="E573" s="52"/>
      <c r="F573" s="52"/>
      <c r="G573" s="52"/>
      <c r="H573" s="52"/>
      <c r="I573" s="52"/>
      <c r="J573" s="52"/>
      <c r="K573" s="52"/>
      <c r="L573" s="52"/>
      <c r="M573" s="52"/>
      <c r="N573" s="52"/>
      <c r="O573" s="59"/>
      <c r="P573" s="52"/>
      <c r="Q573" s="148"/>
      <c r="R573" s="52"/>
      <c r="S573" s="52"/>
      <c r="T573" s="52"/>
      <c r="U573" s="52"/>
      <c r="V573" s="52"/>
      <c r="W573" s="52"/>
      <c r="X573" s="52"/>
      <c r="Y573" s="52"/>
      <c r="Z573" s="52"/>
      <c r="AA573" s="52"/>
      <c r="AB573" s="52"/>
      <c r="AD573" s="55"/>
    </row>
    <row r="574" spans="1:30">
      <c r="A574" s="51"/>
      <c r="B574" s="52"/>
      <c r="C574" s="148"/>
      <c r="D574" s="52"/>
      <c r="E574" s="52"/>
      <c r="F574" s="52"/>
      <c r="G574" s="52"/>
      <c r="H574" s="52"/>
      <c r="I574" s="52"/>
      <c r="J574" s="52"/>
      <c r="K574" s="52"/>
      <c r="L574" s="52"/>
      <c r="M574" s="52"/>
      <c r="N574" s="52"/>
      <c r="O574" s="59"/>
      <c r="P574" s="52"/>
      <c r="Q574" s="148"/>
      <c r="R574" s="52"/>
      <c r="S574" s="52"/>
      <c r="T574" s="52"/>
      <c r="U574" s="52"/>
      <c r="V574" s="52"/>
      <c r="W574" s="52"/>
      <c r="X574" s="52"/>
      <c r="Y574" s="52"/>
      <c r="Z574" s="52"/>
      <c r="AA574" s="52"/>
      <c r="AB574" s="52"/>
      <c r="AD574" s="55"/>
    </row>
    <row r="575" spans="1:30">
      <c r="A575" s="51"/>
      <c r="B575" s="52"/>
      <c r="C575" s="148"/>
      <c r="D575" s="52"/>
      <c r="E575" s="52"/>
      <c r="F575" s="52"/>
      <c r="G575" s="52"/>
      <c r="H575" s="52"/>
      <c r="I575" s="52"/>
      <c r="J575" s="52"/>
      <c r="K575" s="52"/>
      <c r="L575" s="52"/>
      <c r="M575" s="52"/>
      <c r="N575" s="52"/>
      <c r="O575" s="59"/>
      <c r="P575" s="52"/>
      <c r="Q575" s="148"/>
      <c r="R575" s="52"/>
      <c r="S575" s="52"/>
      <c r="T575" s="52"/>
      <c r="U575" s="52"/>
      <c r="V575" s="52"/>
      <c r="W575" s="52"/>
      <c r="X575" s="52"/>
      <c r="Y575" s="52"/>
      <c r="Z575" s="52"/>
      <c r="AA575" s="52"/>
      <c r="AB575" s="52"/>
      <c r="AD575" s="55"/>
    </row>
    <row r="576" spans="1:30">
      <c r="A576" s="51"/>
      <c r="B576" s="52"/>
      <c r="C576" s="148"/>
      <c r="D576" s="52"/>
      <c r="E576" s="52"/>
      <c r="F576" s="52"/>
      <c r="G576" s="52"/>
      <c r="H576" s="52"/>
      <c r="I576" s="52"/>
      <c r="J576" s="52"/>
      <c r="K576" s="52"/>
      <c r="L576" s="52"/>
      <c r="M576" s="52"/>
      <c r="N576" s="52"/>
      <c r="O576" s="59"/>
      <c r="P576" s="52"/>
      <c r="Q576" s="148"/>
      <c r="R576" s="52"/>
      <c r="S576" s="52"/>
      <c r="T576" s="52"/>
      <c r="U576" s="52"/>
      <c r="V576" s="52"/>
      <c r="W576" s="52"/>
      <c r="X576" s="52"/>
      <c r="Y576" s="52"/>
      <c r="Z576" s="52"/>
      <c r="AA576" s="52"/>
      <c r="AB576" s="52"/>
      <c r="AD576" s="55"/>
    </row>
    <row r="577" spans="1:30">
      <c r="A577" s="51"/>
      <c r="B577" s="52"/>
      <c r="C577" s="148"/>
      <c r="D577" s="52"/>
      <c r="E577" s="52"/>
      <c r="F577" s="52"/>
      <c r="G577" s="52"/>
      <c r="H577" s="52"/>
      <c r="I577" s="52"/>
      <c r="J577" s="52"/>
      <c r="K577" s="52"/>
      <c r="L577" s="52"/>
      <c r="M577" s="52"/>
      <c r="N577" s="52"/>
      <c r="O577" s="59"/>
      <c r="P577" s="52"/>
      <c r="Q577" s="148"/>
      <c r="R577" s="52"/>
      <c r="S577" s="52"/>
      <c r="T577" s="52"/>
      <c r="U577" s="52"/>
      <c r="V577" s="52"/>
      <c r="W577" s="52"/>
      <c r="X577" s="52"/>
      <c r="Y577" s="52"/>
      <c r="Z577" s="52"/>
      <c r="AA577" s="52"/>
      <c r="AB577" s="52"/>
      <c r="AD577" s="55"/>
    </row>
    <row r="578" spans="1:30">
      <c r="A578" s="51"/>
      <c r="B578" s="52"/>
      <c r="C578" s="148"/>
      <c r="D578" s="52"/>
      <c r="E578" s="52"/>
      <c r="F578" s="52"/>
      <c r="G578" s="52"/>
      <c r="H578" s="52"/>
      <c r="I578" s="52"/>
      <c r="J578" s="52"/>
      <c r="K578" s="52"/>
      <c r="L578" s="52"/>
      <c r="M578" s="52"/>
      <c r="N578" s="52"/>
      <c r="O578" s="59"/>
      <c r="P578" s="52"/>
      <c r="Q578" s="148"/>
      <c r="R578" s="52"/>
      <c r="S578" s="52"/>
      <c r="T578" s="52"/>
      <c r="U578" s="52"/>
      <c r="V578" s="52"/>
      <c r="W578" s="52"/>
      <c r="X578" s="52"/>
      <c r="Y578" s="52"/>
      <c r="Z578" s="52"/>
      <c r="AA578" s="52"/>
      <c r="AB578" s="52"/>
      <c r="AD578" s="55"/>
    </row>
    <row r="579" spans="1:30">
      <c r="A579" s="51"/>
      <c r="B579" s="52"/>
      <c r="C579" s="148"/>
      <c r="D579" s="52"/>
      <c r="E579" s="52"/>
      <c r="F579" s="52"/>
      <c r="G579" s="52"/>
      <c r="H579" s="52"/>
      <c r="I579" s="52"/>
      <c r="J579" s="52"/>
      <c r="K579" s="52"/>
      <c r="L579" s="52"/>
      <c r="M579" s="52"/>
      <c r="N579" s="52"/>
      <c r="O579" s="59"/>
      <c r="P579" s="52"/>
      <c r="Q579" s="148"/>
      <c r="R579" s="52"/>
      <c r="S579" s="52"/>
      <c r="T579" s="52"/>
      <c r="U579" s="52"/>
      <c r="V579" s="52"/>
      <c r="W579" s="52"/>
      <c r="X579" s="52"/>
      <c r="Y579" s="52"/>
      <c r="Z579" s="52"/>
      <c r="AA579" s="52"/>
      <c r="AB579" s="52"/>
      <c r="AD579" s="55"/>
    </row>
    <row r="580" spans="1:30">
      <c r="A580" s="51"/>
      <c r="B580" s="52"/>
      <c r="C580" s="148"/>
      <c r="D580" s="52"/>
      <c r="E580" s="52"/>
      <c r="F580" s="52"/>
      <c r="G580" s="52"/>
      <c r="H580" s="52"/>
      <c r="I580" s="52"/>
      <c r="J580" s="52"/>
      <c r="K580" s="52"/>
      <c r="L580" s="52"/>
      <c r="M580" s="52"/>
      <c r="N580" s="52"/>
      <c r="O580" s="59"/>
      <c r="P580" s="52"/>
      <c r="Q580" s="148"/>
      <c r="R580" s="52"/>
      <c r="S580" s="52"/>
      <c r="T580" s="52"/>
      <c r="U580" s="52"/>
      <c r="V580" s="52"/>
      <c r="W580" s="52"/>
      <c r="X580" s="52"/>
      <c r="Y580" s="52"/>
      <c r="Z580" s="52"/>
      <c r="AA580" s="52"/>
      <c r="AB580" s="52"/>
      <c r="AD580" s="55"/>
    </row>
    <row r="581" spans="1:30">
      <c r="A581" s="51"/>
      <c r="B581" s="52"/>
      <c r="C581" s="148"/>
      <c r="D581" s="52"/>
      <c r="E581" s="52"/>
      <c r="F581" s="52"/>
      <c r="G581" s="52"/>
      <c r="H581" s="52"/>
      <c r="I581" s="52"/>
      <c r="J581" s="52"/>
      <c r="K581" s="52"/>
      <c r="L581" s="52"/>
      <c r="M581" s="52"/>
      <c r="N581" s="52"/>
      <c r="O581" s="59"/>
      <c r="P581" s="52"/>
      <c r="Q581" s="148"/>
      <c r="R581" s="52"/>
      <c r="S581" s="52"/>
      <c r="T581" s="52"/>
      <c r="U581" s="52"/>
      <c r="V581" s="52"/>
      <c r="W581" s="52"/>
      <c r="X581" s="52"/>
      <c r="Y581" s="52"/>
      <c r="Z581" s="52"/>
      <c r="AA581" s="52"/>
      <c r="AB581" s="52"/>
      <c r="AD581" s="55"/>
    </row>
    <row r="582" spans="1:30">
      <c r="A582" s="51"/>
      <c r="B582" s="52"/>
      <c r="C582" s="148"/>
      <c r="D582" s="52"/>
      <c r="E582" s="52"/>
      <c r="F582" s="52"/>
      <c r="G582" s="52"/>
      <c r="H582" s="52"/>
      <c r="I582" s="52"/>
      <c r="J582" s="52"/>
      <c r="K582" s="52"/>
      <c r="L582" s="52"/>
      <c r="M582" s="52"/>
      <c r="N582" s="52"/>
      <c r="O582" s="59"/>
      <c r="P582" s="52"/>
      <c r="Q582" s="148"/>
      <c r="R582" s="52"/>
      <c r="S582" s="52"/>
      <c r="T582" s="52"/>
      <c r="U582" s="52"/>
      <c r="V582" s="52"/>
      <c r="W582" s="52"/>
      <c r="X582" s="52"/>
      <c r="Y582" s="52"/>
      <c r="Z582" s="52"/>
      <c r="AA582" s="52"/>
      <c r="AB582" s="52"/>
      <c r="AD582" s="55"/>
    </row>
    <row r="583" spans="1:30">
      <c r="A583" s="51"/>
      <c r="B583" s="52"/>
      <c r="C583" s="148"/>
      <c r="D583" s="52"/>
      <c r="E583" s="52"/>
      <c r="F583" s="52"/>
      <c r="G583" s="52"/>
      <c r="H583" s="52"/>
      <c r="I583" s="52"/>
      <c r="J583" s="52"/>
      <c r="K583" s="52"/>
      <c r="L583" s="52"/>
      <c r="M583" s="52"/>
      <c r="N583" s="52"/>
      <c r="O583" s="59"/>
      <c r="P583" s="52"/>
      <c r="Q583" s="148"/>
      <c r="R583" s="52"/>
      <c r="S583" s="52"/>
      <c r="T583" s="52"/>
      <c r="U583" s="52"/>
      <c r="V583" s="52"/>
      <c r="W583" s="52"/>
      <c r="X583" s="52"/>
      <c r="Y583" s="52"/>
      <c r="Z583" s="52"/>
      <c r="AA583" s="52"/>
      <c r="AB583" s="52"/>
      <c r="AD583" s="55"/>
    </row>
    <row r="584" spans="1:30">
      <c r="A584" s="51"/>
      <c r="B584" s="52"/>
      <c r="C584" s="148"/>
      <c r="D584" s="52"/>
      <c r="E584" s="52"/>
      <c r="F584" s="52"/>
      <c r="G584" s="52"/>
      <c r="H584" s="52"/>
      <c r="I584" s="52"/>
      <c r="J584" s="52"/>
      <c r="K584" s="52"/>
      <c r="L584" s="52"/>
      <c r="M584" s="52"/>
      <c r="N584" s="52"/>
      <c r="O584" s="59"/>
      <c r="P584" s="52"/>
      <c r="Q584" s="148"/>
      <c r="R584" s="52"/>
      <c r="S584" s="52"/>
      <c r="T584" s="52"/>
      <c r="U584" s="52"/>
      <c r="V584" s="52"/>
      <c r="W584" s="52"/>
      <c r="X584" s="52"/>
      <c r="Y584" s="52"/>
      <c r="Z584" s="52"/>
      <c r="AA584" s="52"/>
      <c r="AB584" s="52"/>
      <c r="AD584" s="55"/>
    </row>
    <row r="585" spans="1:30">
      <c r="A585" s="51"/>
      <c r="B585" s="52"/>
      <c r="C585" s="148"/>
      <c r="D585" s="52"/>
      <c r="E585" s="52"/>
      <c r="F585" s="52"/>
      <c r="G585" s="52"/>
      <c r="H585" s="52"/>
      <c r="I585" s="52"/>
      <c r="J585" s="52"/>
      <c r="K585" s="52"/>
      <c r="L585" s="52"/>
      <c r="M585" s="52"/>
      <c r="N585" s="52"/>
      <c r="O585" s="59"/>
      <c r="P585" s="52"/>
      <c r="Q585" s="148"/>
      <c r="R585" s="52"/>
      <c r="S585" s="52"/>
      <c r="T585" s="52"/>
      <c r="U585" s="52"/>
      <c r="V585" s="52"/>
      <c r="W585" s="52"/>
      <c r="X585" s="52"/>
      <c r="Y585" s="52"/>
      <c r="Z585" s="52"/>
      <c r="AA585" s="52"/>
      <c r="AB585" s="52"/>
      <c r="AD585" s="55"/>
    </row>
    <row r="586" spans="1:30">
      <c r="A586" s="51"/>
      <c r="B586" s="52"/>
      <c r="C586" s="148"/>
      <c r="D586" s="52"/>
      <c r="E586" s="52"/>
      <c r="F586" s="52"/>
      <c r="G586" s="52"/>
      <c r="H586" s="52"/>
      <c r="I586" s="52"/>
      <c r="J586" s="52"/>
      <c r="K586" s="52"/>
      <c r="L586" s="52"/>
      <c r="M586" s="52"/>
      <c r="N586" s="52"/>
      <c r="O586" s="59"/>
      <c r="P586" s="52"/>
      <c r="Q586" s="148"/>
      <c r="R586" s="52"/>
      <c r="S586" s="52"/>
      <c r="T586" s="52"/>
      <c r="U586" s="52"/>
      <c r="V586" s="52"/>
      <c r="W586" s="52"/>
      <c r="X586" s="52"/>
      <c r="Y586" s="52"/>
      <c r="Z586" s="52"/>
      <c r="AA586" s="52"/>
      <c r="AB586" s="52"/>
      <c r="AD586" s="55"/>
    </row>
    <row r="587" spans="1:30">
      <c r="A587" s="51"/>
      <c r="B587" s="52"/>
      <c r="C587" s="148"/>
      <c r="D587" s="52"/>
      <c r="E587" s="52"/>
      <c r="F587" s="52"/>
      <c r="G587" s="52"/>
      <c r="H587" s="52"/>
      <c r="I587" s="52"/>
      <c r="J587" s="52"/>
      <c r="K587" s="52"/>
      <c r="L587" s="52"/>
      <c r="M587" s="52"/>
      <c r="N587" s="52"/>
      <c r="O587" s="59"/>
      <c r="P587" s="52"/>
      <c r="Q587" s="148"/>
      <c r="R587" s="52"/>
      <c r="S587" s="52"/>
      <c r="T587" s="52"/>
      <c r="U587" s="52"/>
      <c r="V587" s="52"/>
      <c r="W587" s="52"/>
      <c r="X587" s="52"/>
      <c r="Y587" s="52"/>
      <c r="Z587" s="52"/>
      <c r="AA587" s="52"/>
      <c r="AB587" s="52"/>
      <c r="AD587" s="55"/>
    </row>
    <row r="588" spans="1:30">
      <c r="A588" s="51"/>
      <c r="B588" s="52"/>
      <c r="C588" s="148"/>
      <c r="D588" s="52"/>
      <c r="E588" s="52"/>
      <c r="F588" s="52"/>
      <c r="G588" s="52"/>
      <c r="H588" s="52"/>
      <c r="I588" s="52"/>
      <c r="J588" s="52"/>
      <c r="K588" s="52"/>
      <c r="L588" s="52"/>
      <c r="M588" s="52"/>
      <c r="N588" s="52"/>
      <c r="O588" s="59"/>
      <c r="P588" s="52"/>
      <c r="Q588" s="148"/>
      <c r="R588" s="52"/>
      <c r="S588" s="52"/>
      <c r="T588" s="52"/>
      <c r="U588" s="52"/>
      <c r="V588" s="52"/>
      <c r="W588" s="52"/>
      <c r="X588" s="52"/>
      <c r="Y588" s="52"/>
      <c r="Z588" s="52"/>
      <c r="AA588" s="52"/>
      <c r="AB588" s="52"/>
      <c r="AD588" s="55"/>
    </row>
    <row r="589" spans="1:30">
      <c r="A589" s="51"/>
      <c r="B589" s="52"/>
      <c r="C589" s="148"/>
      <c r="D589" s="52"/>
      <c r="E589" s="52"/>
      <c r="F589" s="52"/>
      <c r="G589" s="52"/>
      <c r="H589" s="52"/>
      <c r="I589" s="52"/>
      <c r="J589" s="52"/>
      <c r="K589" s="52"/>
      <c r="L589" s="52"/>
      <c r="M589" s="52"/>
      <c r="N589" s="52"/>
      <c r="O589" s="59"/>
      <c r="P589" s="52"/>
      <c r="Q589" s="148"/>
      <c r="R589" s="52"/>
      <c r="S589" s="52"/>
      <c r="T589" s="52"/>
      <c r="U589" s="52"/>
      <c r="V589" s="52"/>
      <c r="W589" s="52"/>
      <c r="X589" s="52"/>
      <c r="Y589" s="52"/>
      <c r="Z589" s="52"/>
      <c r="AA589" s="52"/>
      <c r="AB589" s="52"/>
      <c r="AD589" s="55"/>
    </row>
    <row r="590" spans="1:30">
      <c r="A590" s="51"/>
      <c r="B590" s="52"/>
      <c r="C590" s="148"/>
      <c r="D590" s="52"/>
      <c r="E590" s="52"/>
      <c r="F590" s="52"/>
      <c r="G590" s="52"/>
      <c r="H590" s="52"/>
      <c r="I590" s="52"/>
      <c r="J590" s="52"/>
      <c r="K590" s="52"/>
      <c r="L590" s="52"/>
      <c r="M590" s="52"/>
      <c r="N590" s="52"/>
      <c r="O590" s="59"/>
      <c r="P590" s="52"/>
      <c r="Q590" s="148"/>
      <c r="R590" s="52"/>
      <c r="S590" s="52"/>
      <c r="T590" s="52"/>
      <c r="U590" s="52"/>
      <c r="V590" s="52"/>
      <c r="W590" s="52"/>
      <c r="X590" s="52"/>
      <c r="Y590" s="52"/>
      <c r="Z590" s="52"/>
      <c r="AA590" s="52"/>
      <c r="AB590" s="52"/>
      <c r="AD590" s="55"/>
    </row>
    <row r="591" spans="1:30">
      <c r="A591" s="51"/>
      <c r="B591" s="52"/>
      <c r="C591" s="148"/>
      <c r="D591" s="52"/>
      <c r="E591" s="52"/>
      <c r="F591" s="52"/>
      <c r="G591" s="52"/>
      <c r="H591" s="52"/>
      <c r="I591" s="52"/>
      <c r="J591" s="52"/>
      <c r="K591" s="52"/>
      <c r="L591" s="52"/>
      <c r="M591" s="52"/>
      <c r="N591" s="52"/>
      <c r="O591" s="59"/>
      <c r="P591" s="52"/>
      <c r="Q591" s="148"/>
      <c r="R591" s="52"/>
      <c r="S591" s="52"/>
      <c r="T591" s="52"/>
      <c r="U591" s="52"/>
      <c r="V591" s="52"/>
      <c r="W591" s="52"/>
      <c r="X591" s="52"/>
      <c r="Y591" s="52"/>
      <c r="Z591" s="52"/>
      <c r="AA591" s="52"/>
      <c r="AB591" s="52"/>
      <c r="AD591" s="55"/>
    </row>
    <row r="592" spans="1:30">
      <c r="A592" s="51"/>
      <c r="B592" s="52"/>
      <c r="C592" s="148"/>
      <c r="D592" s="52"/>
      <c r="E592" s="52"/>
      <c r="F592" s="52"/>
      <c r="G592" s="52"/>
      <c r="H592" s="52"/>
      <c r="I592" s="52"/>
      <c r="J592" s="52"/>
      <c r="K592" s="52"/>
      <c r="L592" s="52"/>
      <c r="M592" s="52"/>
      <c r="N592" s="52"/>
      <c r="O592" s="59"/>
      <c r="P592" s="52"/>
      <c r="Q592" s="148"/>
      <c r="R592" s="52"/>
      <c r="S592" s="52"/>
      <c r="T592" s="52"/>
      <c r="U592" s="52"/>
      <c r="V592" s="52"/>
      <c r="W592" s="52"/>
      <c r="X592" s="52"/>
      <c r="Y592" s="52"/>
      <c r="Z592" s="52"/>
      <c r="AA592" s="52"/>
      <c r="AB592" s="52"/>
      <c r="AD592" s="55"/>
    </row>
    <row r="593" spans="1:30">
      <c r="A593" s="51"/>
      <c r="B593" s="52"/>
      <c r="C593" s="148"/>
      <c r="D593" s="52"/>
      <c r="E593" s="52"/>
      <c r="F593" s="52"/>
      <c r="G593" s="52"/>
      <c r="H593" s="52"/>
      <c r="I593" s="52"/>
      <c r="J593" s="52"/>
      <c r="K593" s="52"/>
      <c r="L593" s="52"/>
      <c r="M593" s="52"/>
      <c r="N593" s="52"/>
      <c r="O593" s="59"/>
      <c r="P593" s="52"/>
      <c r="Q593" s="148"/>
      <c r="R593" s="52"/>
      <c r="S593" s="52"/>
      <c r="T593" s="52"/>
      <c r="U593" s="52"/>
      <c r="V593" s="52"/>
      <c r="W593" s="52"/>
      <c r="X593" s="52"/>
      <c r="Y593" s="52"/>
      <c r="Z593" s="52"/>
      <c r="AA593" s="52"/>
      <c r="AB593" s="52"/>
      <c r="AD593" s="55"/>
    </row>
    <row r="594" spans="1:30">
      <c r="A594" s="51"/>
      <c r="B594" s="52"/>
      <c r="C594" s="148"/>
      <c r="D594" s="52"/>
      <c r="E594" s="52"/>
      <c r="F594" s="52"/>
      <c r="G594" s="52"/>
      <c r="H594" s="52"/>
      <c r="I594" s="52"/>
      <c r="J594" s="52"/>
      <c r="K594" s="52"/>
      <c r="L594" s="52"/>
      <c r="M594" s="52"/>
      <c r="N594" s="52"/>
      <c r="O594" s="59"/>
      <c r="P594" s="52"/>
      <c r="Q594" s="148"/>
      <c r="R594" s="52"/>
      <c r="S594" s="52"/>
      <c r="T594" s="52"/>
      <c r="U594" s="52"/>
      <c r="V594" s="52"/>
      <c r="W594" s="52"/>
      <c r="X594" s="52"/>
      <c r="Y594" s="52"/>
      <c r="Z594" s="52"/>
      <c r="AA594" s="52"/>
      <c r="AB594" s="52"/>
      <c r="AD594" s="55"/>
    </row>
    <row r="595" spans="1:30">
      <c r="A595" s="51"/>
      <c r="B595" s="52"/>
      <c r="C595" s="148"/>
      <c r="D595" s="52"/>
      <c r="E595" s="52"/>
      <c r="F595" s="52"/>
      <c r="G595" s="52"/>
      <c r="H595" s="52"/>
      <c r="I595" s="52"/>
      <c r="J595" s="52"/>
      <c r="K595" s="52"/>
      <c r="L595" s="52"/>
      <c r="M595" s="52"/>
      <c r="N595" s="52"/>
      <c r="O595" s="59"/>
      <c r="P595" s="52"/>
      <c r="Q595" s="148"/>
      <c r="R595" s="52"/>
      <c r="S595" s="52"/>
      <c r="T595" s="52"/>
      <c r="U595" s="52"/>
      <c r="V595" s="52"/>
      <c r="W595" s="52"/>
      <c r="X595" s="52"/>
      <c r="Y595" s="52"/>
      <c r="Z595" s="52"/>
      <c r="AA595" s="52"/>
      <c r="AB595" s="52"/>
      <c r="AD595" s="55"/>
    </row>
    <row r="596" spans="1:30">
      <c r="A596" s="51"/>
      <c r="B596" s="52"/>
      <c r="C596" s="148"/>
      <c r="D596" s="52"/>
      <c r="E596" s="52"/>
      <c r="F596" s="52"/>
      <c r="G596" s="52"/>
      <c r="H596" s="52"/>
      <c r="I596" s="52"/>
      <c r="J596" s="52"/>
      <c r="K596" s="52"/>
      <c r="L596" s="52"/>
      <c r="M596" s="52"/>
      <c r="N596" s="52"/>
      <c r="O596" s="59"/>
      <c r="P596" s="52"/>
      <c r="Q596" s="148"/>
      <c r="R596" s="52"/>
      <c r="S596" s="52"/>
      <c r="T596" s="52"/>
      <c r="U596" s="52"/>
      <c r="V596" s="52"/>
      <c r="W596" s="52"/>
      <c r="X596" s="52"/>
      <c r="Y596" s="52"/>
      <c r="Z596" s="52"/>
      <c r="AA596" s="52"/>
      <c r="AB596" s="52"/>
      <c r="AD596" s="55"/>
    </row>
    <row r="597" spans="1:30">
      <c r="A597" s="51"/>
      <c r="B597" s="52"/>
      <c r="C597" s="148"/>
      <c r="D597" s="52"/>
      <c r="E597" s="52"/>
      <c r="F597" s="52"/>
      <c r="G597" s="52"/>
      <c r="H597" s="52"/>
      <c r="I597" s="52"/>
      <c r="J597" s="52"/>
      <c r="K597" s="52"/>
      <c r="L597" s="52"/>
      <c r="M597" s="52"/>
      <c r="N597" s="52"/>
      <c r="O597" s="59"/>
      <c r="P597" s="52"/>
      <c r="Q597" s="148"/>
      <c r="R597" s="52"/>
      <c r="S597" s="52"/>
      <c r="T597" s="52"/>
      <c r="U597" s="52"/>
      <c r="V597" s="52"/>
      <c r="W597" s="52"/>
      <c r="X597" s="52"/>
      <c r="Y597" s="52"/>
      <c r="Z597" s="52"/>
      <c r="AA597" s="52"/>
      <c r="AB597" s="52"/>
      <c r="AD597" s="55"/>
    </row>
    <row r="598" spans="1:30">
      <c r="A598" s="51"/>
      <c r="B598" s="52"/>
      <c r="C598" s="148"/>
      <c r="D598" s="52"/>
      <c r="E598" s="52"/>
      <c r="F598" s="52"/>
      <c r="G598" s="52"/>
      <c r="H598" s="52"/>
      <c r="I598" s="52"/>
      <c r="J598" s="52"/>
      <c r="K598" s="52"/>
      <c r="L598" s="52"/>
      <c r="M598" s="52"/>
      <c r="N598" s="52"/>
      <c r="O598" s="59"/>
      <c r="P598" s="52"/>
      <c r="Q598" s="148"/>
      <c r="R598" s="52"/>
      <c r="S598" s="52"/>
      <c r="T598" s="52"/>
      <c r="U598" s="52"/>
      <c r="V598" s="52"/>
      <c r="W598" s="52"/>
      <c r="X598" s="52"/>
      <c r="Y598" s="52"/>
      <c r="Z598" s="52"/>
      <c r="AA598" s="52"/>
      <c r="AB598" s="52"/>
      <c r="AD598" s="55"/>
    </row>
    <row r="599" spans="1:30">
      <c r="A599" s="51"/>
      <c r="B599" s="52"/>
      <c r="C599" s="148"/>
      <c r="D599" s="52"/>
      <c r="E599" s="52"/>
      <c r="F599" s="52"/>
      <c r="G599" s="52"/>
      <c r="H599" s="52"/>
      <c r="I599" s="52"/>
      <c r="J599" s="52"/>
      <c r="K599" s="52"/>
      <c r="L599" s="52"/>
      <c r="M599" s="52"/>
      <c r="N599" s="52"/>
      <c r="O599" s="59"/>
      <c r="P599" s="52"/>
      <c r="Q599" s="148"/>
      <c r="R599" s="52"/>
      <c r="S599" s="52"/>
      <c r="T599" s="52"/>
      <c r="U599" s="52"/>
      <c r="V599" s="52"/>
      <c r="W599" s="52"/>
      <c r="X599" s="52"/>
      <c r="Y599" s="52"/>
      <c r="Z599" s="52"/>
      <c r="AA599" s="52"/>
      <c r="AB599" s="52"/>
      <c r="AD599" s="55"/>
    </row>
    <row r="600" spans="1:30">
      <c r="A600" s="51"/>
      <c r="B600" s="52"/>
      <c r="C600" s="148"/>
      <c r="D600" s="52"/>
      <c r="E600" s="52"/>
      <c r="F600" s="52"/>
      <c r="G600" s="52"/>
      <c r="H600" s="52"/>
      <c r="I600" s="52"/>
      <c r="J600" s="52"/>
      <c r="K600" s="52"/>
      <c r="L600" s="52"/>
      <c r="M600" s="52"/>
      <c r="N600" s="52"/>
      <c r="O600" s="59"/>
      <c r="P600" s="52"/>
      <c r="Q600" s="148"/>
      <c r="R600" s="52"/>
      <c r="S600" s="52"/>
      <c r="T600" s="52"/>
      <c r="U600" s="52"/>
      <c r="V600" s="52"/>
      <c r="W600" s="52"/>
      <c r="X600" s="52"/>
      <c r="Y600" s="52"/>
      <c r="Z600" s="52"/>
      <c r="AA600" s="52"/>
      <c r="AB600" s="52"/>
      <c r="AD600" s="55"/>
    </row>
    <row r="601" spans="1:30">
      <c r="A601" s="51"/>
      <c r="B601" s="52"/>
      <c r="C601" s="148"/>
      <c r="D601" s="52"/>
      <c r="E601" s="52"/>
      <c r="F601" s="52"/>
      <c r="G601" s="52"/>
      <c r="H601" s="52"/>
      <c r="I601" s="52"/>
      <c r="J601" s="52"/>
      <c r="K601" s="52"/>
      <c r="L601" s="52"/>
      <c r="M601" s="52"/>
      <c r="N601" s="52"/>
      <c r="O601" s="59"/>
      <c r="P601" s="52"/>
      <c r="Q601" s="148"/>
      <c r="R601" s="52"/>
      <c r="S601" s="52"/>
      <c r="T601" s="52"/>
      <c r="U601" s="52"/>
      <c r="V601" s="52"/>
      <c r="W601" s="52"/>
      <c r="X601" s="52"/>
      <c r="Y601" s="52"/>
      <c r="Z601" s="52"/>
      <c r="AA601" s="52"/>
      <c r="AB601" s="52"/>
      <c r="AD601" s="55"/>
    </row>
    <row r="602" spans="1:30">
      <c r="A602" s="51"/>
      <c r="B602" s="52"/>
      <c r="C602" s="148"/>
      <c r="D602" s="52"/>
      <c r="E602" s="52"/>
      <c r="F602" s="52"/>
      <c r="G602" s="52"/>
      <c r="H602" s="52"/>
      <c r="I602" s="52"/>
      <c r="J602" s="52"/>
      <c r="K602" s="52"/>
      <c r="L602" s="52"/>
      <c r="M602" s="52"/>
      <c r="N602" s="52"/>
      <c r="O602" s="59"/>
      <c r="P602" s="52"/>
      <c r="Q602" s="148"/>
      <c r="R602" s="52"/>
      <c r="S602" s="52"/>
      <c r="T602" s="52"/>
      <c r="U602" s="52"/>
      <c r="V602" s="52"/>
      <c r="W602" s="52"/>
      <c r="X602" s="52"/>
      <c r="Y602" s="52"/>
      <c r="Z602" s="52"/>
      <c r="AA602" s="52"/>
      <c r="AB602" s="52"/>
      <c r="AD602" s="55"/>
    </row>
    <row r="603" spans="1:30">
      <c r="A603" s="51"/>
      <c r="B603" s="52"/>
      <c r="C603" s="148"/>
      <c r="D603" s="52"/>
      <c r="E603" s="52"/>
      <c r="F603" s="52"/>
      <c r="G603" s="52"/>
      <c r="H603" s="52"/>
      <c r="I603" s="52"/>
      <c r="J603" s="52"/>
      <c r="K603" s="52"/>
      <c r="L603" s="52"/>
      <c r="M603" s="52"/>
      <c r="N603" s="52"/>
      <c r="O603" s="59"/>
      <c r="P603" s="52"/>
      <c r="Q603" s="148"/>
      <c r="R603" s="52"/>
      <c r="S603" s="52"/>
      <c r="T603" s="52"/>
      <c r="U603" s="52"/>
      <c r="V603" s="52"/>
      <c r="W603" s="52"/>
      <c r="X603" s="52"/>
      <c r="Y603" s="52"/>
      <c r="Z603" s="52"/>
      <c r="AA603" s="52"/>
      <c r="AB603" s="52"/>
      <c r="AD603" s="55"/>
    </row>
    <row r="604" spans="1:30">
      <c r="A604" s="51"/>
      <c r="B604" s="52"/>
      <c r="C604" s="148"/>
      <c r="D604" s="52"/>
      <c r="E604" s="52"/>
      <c r="F604" s="52"/>
      <c r="G604" s="52"/>
      <c r="H604" s="52"/>
      <c r="I604" s="52"/>
      <c r="J604" s="52"/>
      <c r="K604" s="52"/>
      <c r="L604" s="52"/>
      <c r="M604" s="52"/>
      <c r="N604" s="52"/>
      <c r="O604" s="59"/>
      <c r="P604" s="52"/>
      <c r="Q604" s="148"/>
      <c r="R604" s="52"/>
      <c r="S604" s="52"/>
      <c r="T604" s="52"/>
      <c r="U604" s="52"/>
      <c r="V604" s="52"/>
      <c r="W604" s="52"/>
      <c r="X604" s="52"/>
      <c r="Y604" s="52"/>
      <c r="Z604" s="52"/>
      <c r="AA604" s="52"/>
      <c r="AB604" s="52"/>
      <c r="AD604" s="55"/>
    </row>
    <row r="605" spans="1:30">
      <c r="A605" s="51"/>
      <c r="B605" s="52"/>
      <c r="C605" s="148"/>
      <c r="D605" s="52"/>
      <c r="E605" s="52"/>
      <c r="F605" s="52"/>
      <c r="G605" s="52"/>
      <c r="H605" s="52"/>
      <c r="I605" s="52"/>
      <c r="J605" s="52"/>
      <c r="K605" s="52"/>
      <c r="L605" s="52"/>
      <c r="M605" s="52"/>
      <c r="N605" s="52"/>
      <c r="O605" s="59"/>
      <c r="P605" s="52"/>
      <c r="Q605" s="148"/>
      <c r="R605" s="52"/>
      <c r="S605" s="52"/>
      <c r="T605" s="52"/>
      <c r="U605" s="52"/>
      <c r="V605" s="52"/>
      <c r="W605" s="52"/>
      <c r="X605" s="52"/>
      <c r="Y605" s="52"/>
      <c r="Z605" s="52"/>
      <c r="AA605" s="52"/>
      <c r="AB605" s="52"/>
      <c r="AD605" s="55"/>
    </row>
    <row r="606" spans="1:30">
      <c r="A606" s="51"/>
      <c r="B606" s="52"/>
      <c r="C606" s="148"/>
      <c r="D606" s="52"/>
      <c r="E606" s="52"/>
      <c r="F606" s="52"/>
      <c r="G606" s="52"/>
      <c r="H606" s="52"/>
      <c r="I606" s="52"/>
      <c r="J606" s="52"/>
      <c r="K606" s="52"/>
      <c r="L606" s="52"/>
      <c r="M606" s="52"/>
      <c r="N606" s="52"/>
      <c r="O606" s="59"/>
      <c r="P606" s="52"/>
      <c r="Q606" s="148"/>
      <c r="R606" s="52"/>
      <c r="S606" s="52"/>
      <c r="T606" s="52"/>
      <c r="U606" s="52"/>
      <c r="V606" s="52"/>
      <c r="W606" s="52"/>
      <c r="X606" s="52"/>
      <c r="Y606" s="52"/>
      <c r="Z606" s="52"/>
      <c r="AA606" s="52"/>
      <c r="AB606" s="52"/>
      <c r="AD606" s="55"/>
    </row>
    <row r="607" spans="1:30">
      <c r="A607" s="51"/>
      <c r="B607" s="52"/>
      <c r="C607" s="148"/>
      <c r="D607" s="52"/>
      <c r="E607" s="52"/>
      <c r="F607" s="52"/>
      <c r="G607" s="52"/>
      <c r="H607" s="52"/>
      <c r="I607" s="52"/>
      <c r="J607" s="52"/>
      <c r="K607" s="52"/>
      <c r="L607" s="52"/>
      <c r="M607" s="52"/>
      <c r="N607" s="52"/>
      <c r="O607" s="59"/>
      <c r="P607" s="52"/>
      <c r="Q607" s="148"/>
      <c r="R607" s="52"/>
      <c r="S607" s="52"/>
      <c r="T607" s="52"/>
      <c r="U607" s="52"/>
      <c r="V607" s="52"/>
      <c r="W607" s="52"/>
      <c r="X607" s="52"/>
      <c r="Y607" s="52"/>
      <c r="Z607" s="52"/>
      <c r="AA607" s="52"/>
      <c r="AB607" s="52"/>
      <c r="AD607" s="55"/>
    </row>
    <row r="608" spans="1:30">
      <c r="A608" s="51"/>
      <c r="B608" s="52"/>
      <c r="C608" s="148"/>
      <c r="D608" s="52"/>
      <c r="E608" s="52"/>
      <c r="F608" s="52"/>
      <c r="G608" s="52"/>
      <c r="H608" s="52"/>
      <c r="I608" s="52"/>
      <c r="J608" s="52"/>
      <c r="K608" s="52"/>
      <c r="L608" s="52"/>
      <c r="M608" s="52"/>
      <c r="N608" s="52"/>
      <c r="O608" s="59"/>
      <c r="P608" s="52"/>
      <c r="Q608" s="148"/>
      <c r="R608" s="52"/>
      <c r="S608" s="52"/>
      <c r="T608" s="52"/>
      <c r="U608" s="52"/>
      <c r="V608" s="52"/>
      <c r="W608" s="52"/>
      <c r="X608" s="52"/>
      <c r="Y608" s="52"/>
      <c r="Z608" s="52"/>
      <c r="AA608" s="52"/>
      <c r="AB608" s="52"/>
      <c r="AD608" s="55"/>
    </row>
    <row r="609" spans="1:30">
      <c r="A609" s="51"/>
      <c r="B609" s="52"/>
      <c r="C609" s="148"/>
      <c r="D609" s="52"/>
      <c r="E609" s="52"/>
      <c r="F609" s="52"/>
      <c r="G609" s="52"/>
      <c r="H609" s="52"/>
      <c r="I609" s="52"/>
      <c r="J609" s="52"/>
      <c r="K609" s="52"/>
      <c r="L609" s="52"/>
      <c r="M609" s="52"/>
      <c r="N609" s="52"/>
      <c r="O609" s="59"/>
      <c r="P609" s="52"/>
      <c r="Q609" s="148"/>
      <c r="R609" s="52"/>
      <c r="S609" s="52"/>
      <c r="T609" s="52"/>
      <c r="U609" s="52"/>
      <c r="V609" s="52"/>
      <c r="W609" s="52"/>
      <c r="X609" s="52"/>
      <c r="Y609" s="52"/>
      <c r="Z609" s="52"/>
      <c r="AA609" s="52"/>
      <c r="AB609" s="52"/>
      <c r="AD609" s="55"/>
    </row>
    <row r="610" spans="1:30">
      <c r="A610" s="51"/>
      <c r="B610" s="52"/>
      <c r="C610" s="148"/>
      <c r="D610" s="52"/>
      <c r="E610" s="52"/>
      <c r="F610" s="52"/>
      <c r="G610" s="52"/>
      <c r="H610" s="52"/>
      <c r="I610" s="52"/>
      <c r="J610" s="52"/>
      <c r="K610" s="52"/>
      <c r="L610" s="52"/>
      <c r="M610" s="52"/>
      <c r="N610" s="52"/>
      <c r="O610" s="59"/>
      <c r="P610" s="52"/>
      <c r="Q610" s="148"/>
      <c r="R610" s="52"/>
      <c r="S610" s="52"/>
      <c r="T610" s="52"/>
      <c r="U610" s="52"/>
      <c r="V610" s="52"/>
      <c r="W610" s="52"/>
      <c r="X610" s="52"/>
      <c r="Y610" s="52"/>
      <c r="Z610" s="52"/>
      <c r="AA610" s="52"/>
      <c r="AB610" s="52"/>
      <c r="AD610" s="55"/>
    </row>
    <row r="611" spans="1:30">
      <c r="A611" s="51"/>
      <c r="B611" s="52"/>
      <c r="C611" s="148"/>
      <c r="D611" s="52"/>
      <c r="E611" s="52"/>
      <c r="F611" s="52"/>
      <c r="G611" s="52"/>
      <c r="H611" s="52"/>
      <c r="I611" s="52"/>
      <c r="J611" s="52"/>
      <c r="K611" s="52"/>
      <c r="L611" s="52"/>
      <c r="M611" s="52"/>
      <c r="N611" s="52"/>
      <c r="O611" s="59"/>
      <c r="P611" s="52"/>
      <c r="Q611" s="148"/>
      <c r="R611" s="52"/>
      <c r="S611" s="52"/>
      <c r="T611" s="52"/>
      <c r="U611" s="52"/>
      <c r="V611" s="52"/>
      <c r="W611" s="52"/>
      <c r="X611" s="52"/>
      <c r="Y611" s="52"/>
      <c r="Z611" s="52"/>
      <c r="AA611" s="52"/>
      <c r="AB611" s="52"/>
      <c r="AD611" s="55"/>
    </row>
    <row r="612" spans="1:30">
      <c r="A612" s="51"/>
      <c r="B612" s="52"/>
      <c r="C612" s="148"/>
      <c r="D612" s="52"/>
      <c r="E612" s="52"/>
      <c r="F612" s="52"/>
      <c r="G612" s="52"/>
      <c r="H612" s="52"/>
      <c r="I612" s="52"/>
      <c r="J612" s="52"/>
      <c r="K612" s="52"/>
      <c r="L612" s="52"/>
      <c r="M612" s="52"/>
      <c r="N612" s="52"/>
      <c r="O612" s="59"/>
      <c r="P612" s="52"/>
      <c r="Q612" s="148"/>
      <c r="R612" s="52"/>
      <c r="S612" s="52"/>
      <c r="T612" s="52"/>
      <c r="U612" s="52"/>
      <c r="V612" s="52"/>
      <c r="W612" s="52"/>
      <c r="X612" s="52"/>
      <c r="Y612" s="52"/>
      <c r="Z612" s="52"/>
      <c r="AA612" s="52"/>
      <c r="AB612" s="52"/>
      <c r="AD612" s="55"/>
    </row>
    <row r="613" spans="1:30">
      <c r="A613" s="51"/>
      <c r="B613" s="52"/>
      <c r="C613" s="148"/>
      <c r="D613" s="52"/>
      <c r="E613" s="52"/>
      <c r="F613" s="52"/>
      <c r="G613" s="52"/>
      <c r="H613" s="52"/>
      <c r="I613" s="52"/>
      <c r="J613" s="52"/>
      <c r="K613" s="52"/>
      <c r="L613" s="52"/>
      <c r="M613" s="52"/>
      <c r="N613" s="52"/>
      <c r="O613" s="59"/>
      <c r="P613" s="52"/>
      <c r="Q613" s="148"/>
      <c r="R613" s="52"/>
      <c r="S613" s="52"/>
      <c r="T613" s="52"/>
      <c r="U613" s="52"/>
      <c r="V613" s="52"/>
      <c r="W613" s="52"/>
      <c r="X613" s="52"/>
      <c r="Y613" s="52"/>
      <c r="Z613" s="52"/>
      <c r="AA613" s="52"/>
      <c r="AB613" s="52"/>
      <c r="AD613" s="55"/>
    </row>
    <row r="614" spans="1:30">
      <c r="A614" s="51"/>
      <c r="B614" s="52"/>
      <c r="C614" s="148"/>
      <c r="D614" s="52"/>
      <c r="E614" s="52"/>
      <c r="F614" s="52"/>
      <c r="G614" s="52"/>
      <c r="H614" s="52"/>
      <c r="I614" s="52"/>
      <c r="J614" s="52"/>
      <c r="K614" s="52"/>
      <c r="L614" s="52"/>
      <c r="M614" s="52"/>
      <c r="N614" s="52"/>
      <c r="O614" s="59"/>
      <c r="P614" s="52"/>
      <c r="Q614" s="148"/>
      <c r="R614" s="52"/>
      <c r="S614" s="52"/>
      <c r="T614" s="52"/>
      <c r="U614" s="52"/>
      <c r="V614" s="52"/>
      <c r="W614" s="52"/>
      <c r="X614" s="52"/>
      <c r="Y614" s="52"/>
      <c r="Z614" s="52"/>
      <c r="AA614" s="52"/>
      <c r="AB614" s="52"/>
      <c r="AD614" s="55"/>
    </row>
    <row r="615" spans="1:30">
      <c r="A615" s="51"/>
      <c r="B615" s="52"/>
      <c r="C615" s="148"/>
      <c r="D615" s="52"/>
      <c r="E615" s="52"/>
      <c r="F615" s="52"/>
      <c r="G615" s="52"/>
      <c r="H615" s="52"/>
      <c r="I615" s="52"/>
      <c r="J615" s="52"/>
      <c r="K615" s="52"/>
      <c r="L615" s="52"/>
      <c r="M615" s="52"/>
      <c r="N615" s="52"/>
      <c r="O615" s="59"/>
      <c r="P615" s="52"/>
      <c r="Q615" s="148"/>
      <c r="R615" s="52"/>
      <c r="S615" s="52"/>
      <c r="T615" s="52"/>
      <c r="U615" s="52"/>
      <c r="V615" s="52"/>
      <c r="W615" s="52"/>
      <c r="X615" s="52"/>
      <c r="Y615" s="52"/>
      <c r="Z615" s="52"/>
      <c r="AA615" s="52"/>
      <c r="AB615" s="52"/>
      <c r="AD615" s="55"/>
    </row>
    <row r="616" spans="1:30">
      <c r="A616" s="51"/>
      <c r="B616" s="52"/>
      <c r="C616" s="148"/>
      <c r="D616" s="52"/>
      <c r="E616" s="52"/>
      <c r="F616" s="52"/>
      <c r="G616" s="52"/>
      <c r="H616" s="52"/>
      <c r="I616" s="52"/>
      <c r="J616" s="52"/>
      <c r="K616" s="52"/>
      <c r="L616" s="52"/>
      <c r="M616" s="52"/>
      <c r="N616" s="52"/>
      <c r="O616" s="59"/>
      <c r="P616" s="52"/>
      <c r="Q616" s="148"/>
      <c r="R616" s="52"/>
      <c r="S616" s="52"/>
      <c r="T616" s="52"/>
      <c r="U616" s="52"/>
      <c r="V616" s="52"/>
      <c r="W616" s="52"/>
      <c r="X616" s="52"/>
      <c r="Y616" s="52"/>
      <c r="Z616" s="52"/>
      <c r="AA616" s="52"/>
      <c r="AB616" s="52"/>
      <c r="AD616" s="55"/>
    </row>
    <row r="617" spans="1:30">
      <c r="A617" s="51"/>
      <c r="B617" s="52"/>
      <c r="C617" s="148"/>
      <c r="D617" s="52"/>
      <c r="E617" s="52"/>
      <c r="F617" s="52"/>
      <c r="G617" s="52"/>
      <c r="H617" s="52"/>
      <c r="I617" s="52"/>
      <c r="J617" s="52"/>
      <c r="K617" s="52"/>
      <c r="L617" s="52"/>
      <c r="M617" s="52"/>
      <c r="N617" s="52"/>
      <c r="O617" s="59"/>
      <c r="P617" s="52"/>
      <c r="Q617" s="148"/>
      <c r="R617" s="52"/>
      <c r="S617" s="52"/>
      <c r="T617" s="52"/>
      <c r="U617" s="52"/>
      <c r="V617" s="52"/>
      <c r="W617" s="52"/>
      <c r="X617" s="52"/>
      <c r="Y617" s="52"/>
      <c r="Z617" s="52"/>
      <c r="AA617" s="52"/>
      <c r="AB617" s="52"/>
      <c r="AD617" s="55"/>
    </row>
    <row r="618" spans="1:30">
      <c r="A618" s="51"/>
      <c r="B618" s="52"/>
      <c r="C618" s="148"/>
      <c r="D618" s="52"/>
      <c r="E618" s="52"/>
      <c r="F618" s="52"/>
      <c r="G618" s="52"/>
      <c r="H618" s="52"/>
      <c r="I618" s="52"/>
      <c r="J618" s="52"/>
      <c r="K618" s="52"/>
      <c r="L618" s="52"/>
      <c r="M618" s="52"/>
      <c r="N618" s="52"/>
      <c r="O618" s="59"/>
      <c r="P618" s="52"/>
      <c r="Q618" s="148"/>
      <c r="R618" s="52"/>
      <c r="S618" s="52"/>
      <c r="T618" s="52"/>
      <c r="U618" s="52"/>
      <c r="V618" s="52"/>
      <c r="W618" s="52"/>
      <c r="X618" s="52"/>
      <c r="Y618" s="52"/>
      <c r="Z618" s="52"/>
      <c r="AA618" s="52"/>
      <c r="AB618" s="52"/>
      <c r="AD618" s="55"/>
    </row>
    <row r="619" spans="1:30">
      <c r="A619" s="51"/>
      <c r="B619" s="52"/>
      <c r="C619" s="148"/>
      <c r="D619" s="52"/>
      <c r="E619" s="52"/>
      <c r="F619" s="52"/>
      <c r="G619" s="52"/>
      <c r="H619" s="52"/>
      <c r="I619" s="52"/>
      <c r="J619" s="52"/>
      <c r="K619" s="52"/>
      <c r="L619" s="52"/>
      <c r="M619" s="52"/>
      <c r="N619" s="52"/>
      <c r="O619" s="59"/>
      <c r="P619" s="52"/>
      <c r="Q619" s="148"/>
      <c r="R619" s="52"/>
      <c r="S619" s="52"/>
      <c r="T619" s="52"/>
      <c r="U619" s="52"/>
      <c r="V619" s="52"/>
      <c r="W619" s="52"/>
      <c r="X619" s="52"/>
      <c r="Y619" s="52"/>
      <c r="Z619" s="52"/>
      <c r="AA619" s="52"/>
      <c r="AB619" s="52"/>
      <c r="AD619" s="55"/>
    </row>
    <row r="620" spans="1:30">
      <c r="A620" s="51"/>
      <c r="B620" s="52"/>
      <c r="C620" s="148"/>
      <c r="D620" s="52"/>
      <c r="E620" s="52"/>
      <c r="F620" s="52"/>
      <c r="G620" s="52"/>
      <c r="H620" s="52"/>
      <c r="I620" s="52"/>
      <c r="J620" s="52"/>
      <c r="K620" s="52"/>
      <c r="L620" s="52"/>
      <c r="M620" s="52"/>
      <c r="N620" s="52"/>
      <c r="O620" s="59"/>
      <c r="P620" s="52"/>
      <c r="Q620" s="148"/>
      <c r="R620" s="52"/>
      <c r="S620" s="52"/>
      <c r="T620" s="52"/>
      <c r="U620" s="52"/>
      <c r="V620" s="52"/>
      <c r="W620" s="52"/>
      <c r="X620" s="52"/>
      <c r="Y620" s="52"/>
      <c r="Z620" s="52"/>
      <c r="AA620" s="52"/>
      <c r="AB620" s="52"/>
      <c r="AD620" s="55"/>
    </row>
    <row r="621" spans="1:30">
      <c r="A621" s="51"/>
      <c r="B621" s="52"/>
      <c r="C621" s="148"/>
      <c r="D621" s="52"/>
      <c r="E621" s="52"/>
      <c r="F621" s="52"/>
      <c r="G621" s="52"/>
      <c r="H621" s="52"/>
      <c r="I621" s="52"/>
      <c r="J621" s="52"/>
      <c r="K621" s="52"/>
      <c r="L621" s="52"/>
      <c r="M621" s="52"/>
      <c r="N621" s="52"/>
      <c r="O621" s="59"/>
      <c r="P621" s="52"/>
      <c r="Q621" s="148"/>
      <c r="R621" s="52"/>
      <c r="S621" s="52"/>
      <c r="T621" s="52"/>
      <c r="U621" s="52"/>
      <c r="V621" s="52"/>
      <c r="W621" s="52"/>
      <c r="X621" s="52"/>
      <c r="Y621" s="52"/>
      <c r="Z621" s="52"/>
      <c r="AA621" s="52"/>
      <c r="AB621" s="52"/>
      <c r="AD621" s="55"/>
    </row>
    <row r="622" spans="1:30">
      <c r="A622" s="51"/>
      <c r="B622" s="52"/>
      <c r="C622" s="148"/>
      <c r="D622" s="52"/>
      <c r="E622" s="52"/>
      <c r="F622" s="52"/>
      <c r="G622" s="52"/>
      <c r="H622" s="52"/>
      <c r="I622" s="52"/>
      <c r="J622" s="52"/>
      <c r="K622" s="52"/>
      <c r="L622" s="52"/>
      <c r="M622" s="52"/>
      <c r="N622" s="52"/>
      <c r="O622" s="59"/>
      <c r="P622" s="52"/>
      <c r="Q622" s="148"/>
      <c r="R622" s="52"/>
      <c r="S622" s="52"/>
      <c r="T622" s="52"/>
      <c r="U622" s="52"/>
      <c r="V622" s="52"/>
      <c r="W622" s="52"/>
      <c r="X622" s="52"/>
      <c r="Y622" s="52"/>
      <c r="Z622" s="52"/>
      <c r="AA622" s="52"/>
      <c r="AB622" s="52"/>
      <c r="AD622" s="55"/>
    </row>
    <row r="623" spans="1:30">
      <c r="A623" s="51"/>
      <c r="B623" s="52"/>
      <c r="C623" s="148"/>
      <c r="D623" s="52"/>
      <c r="E623" s="52"/>
      <c r="F623" s="52"/>
      <c r="G623" s="52"/>
      <c r="H623" s="52"/>
      <c r="I623" s="52"/>
      <c r="J623" s="52"/>
      <c r="K623" s="52"/>
      <c r="L623" s="52"/>
      <c r="M623" s="52"/>
      <c r="N623" s="52"/>
      <c r="O623" s="59"/>
      <c r="P623" s="52"/>
      <c r="Q623" s="148"/>
      <c r="R623" s="52"/>
      <c r="S623" s="52"/>
      <c r="T623" s="52"/>
      <c r="U623" s="52"/>
      <c r="V623" s="52"/>
      <c r="W623" s="52"/>
      <c r="X623" s="52"/>
      <c r="Y623" s="52"/>
      <c r="Z623" s="52"/>
      <c r="AA623" s="52"/>
      <c r="AB623" s="52"/>
      <c r="AD623" s="55"/>
    </row>
    <row r="624" spans="1:30">
      <c r="A624" s="51"/>
      <c r="B624" s="52"/>
      <c r="C624" s="148"/>
      <c r="D624" s="52"/>
      <c r="E624" s="52"/>
      <c r="F624" s="52"/>
      <c r="G624" s="52"/>
      <c r="H624" s="52"/>
      <c r="I624" s="52"/>
      <c r="J624" s="52"/>
      <c r="K624" s="52"/>
      <c r="L624" s="52"/>
      <c r="M624" s="52"/>
      <c r="N624" s="52"/>
      <c r="O624" s="59"/>
      <c r="P624" s="52"/>
      <c r="Q624" s="148"/>
      <c r="R624" s="52"/>
      <c r="S624" s="52"/>
      <c r="T624" s="52"/>
      <c r="U624" s="52"/>
      <c r="V624" s="52"/>
      <c r="W624" s="52"/>
      <c r="X624" s="52"/>
      <c r="Y624" s="52"/>
      <c r="Z624" s="52"/>
      <c r="AA624" s="52"/>
      <c r="AB624" s="52"/>
      <c r="AD624" s="55"/>
    </row>
    <row r="625" spans="1:30">
      <c r="A625" s="51"/>
      <c r="B625" s="52"/>
      <c r="C625" s="148"/>
      <c r="D625" s="52"/>
      <c r="E625" s="52"/>
      <c r="F625" s="52"/>
      <c r="G625" s="52"/>
      <c r="H625" s="52"/>
      <c r="I625" s="52"/>
      <c r="J625" s="52"/>
      <c r="K625" s="52"/>
      <c r="L625" s="52"/>
      <c r="M625" s="52"/>
      <c r="N625" s="52"/>
      <c r="O625" s="59"/>
      <c r="P625" s="52"/>
      <c r="Q625" s="148"/>
      <c r="R625" s="52"/>
      <c r="S625" s="52"/>
      <c r="T625" s="52"/>
      <c r="U625" s="52"/>
      <c r="V625" s="52"/>
      <c r="W625" s="52"/>
      <c r="X625" s="52"/>
      <c r="Y625" s="52"/>
      <c r="Z625" s="52"/>
      <c r="AA625" s="52"/>
      <c r="AB625" s="52"/>
      <c r="AD625" s="55"/>
    </row>
    <row r="626" spans="1:30">
      <c r="A626" s="51"/>
      <c r="B626" s="52"/>
      <c r="C626" s="148"/>
      <c r="D626" s="52"/>
      <c r="E626" s="52"/>
      <c r="F626" s="52"/>
      <c r="G626" s="52"/>
      <c r="H626" s="52"/>
      <c r="I626" s="52"/>
      <c r="J626" s="52"/>
      <c r="K626" s="52"/>
      <c r="L626" s="52"/>
      <c r="M626" s="52"/>
      <c r="N626" s="52"/>
      <c r="O626" s="59"/>
      <c r="P626" s="52"/>
      <c r="Q626" s="148"/>
      <c r="R626" s="52"/>
      <c r="S626" s="52"/>
      <c r="T626" s="52"/>
      <c r="U626" s="52"/>
      <c r="V626" s="52"/>
      <c r="W626" s="52"/>
      <c r="X626" s="52"/>
      <c r="Y626" s="52"/>
      <c r="Z626" s="52"/>
      <c r="AA626" s="52"/>
      <c r="AB626" s="52"/>
      <c r="AD626" s="55"/>
    </row>
    <row r="627" spans="1:30">
      <c r="A627" s="51"/>
      <c r="B627" s="52"/>
      <c r="C627" s="148"/>
      <c r="D627" s="52"/>
      <c r="E627" s="52"/>
      <c r="F627" s="52"/>
      <c r="G627" s="52"/>
      <c r="H627" s="52"/>
      <c r="I627" s="52"/>
      <c r="J627" s="52"/>
      <c r="K627" s="52"/>
      <c r="L627" s="52"/>
      <c r="M627" s="52"/>
      <c r="N627" s="52"/>
      <c r="O627" s="59"/>
      <c r="P627" s="52"/>
      <c r="Q627" s="148"/>
      <c r="R627" s="52"/>
      <c r="S627" s="52"/>
      <c r="T627" s="52"/>
      <c r="U627" s="52"/>
      <c r="V627" s="52"/>
      <c r="W627" s="52"/>
      <c r="X627" s="52"/>
      <c r="Y627" s="52"/>
      <c r="Z627" s="52"/>
      <c r="AA627" s="52"/>
      <c r="AB627" s="52"/>
      <c r="AD627" s="55"/>
    </row>
    <row r="628" spans="1:30">
      <c r="A628" s="51"/>
      <c r="B628" s="52"/>
      <c r="C628" s="148"/>
      <c r="D628" s="52"/>
      <c r="E628" s="52"/>
      <c r="F628" s="52"/>
      <c r="G628" s="52"/>
      <c r="H628" s="52"/>
      <c r="I628" s="52"/>
      <c r="J628" s="52"/>
      <c r="K628" s="52"/>
      <c r="L628" s="52"/>
      <c r="M628" s="52"/>
      <c r="N628" s="52"/>
      <c r="O628" s="59"/>
      <c r="P628" s="52"/>
      <c r="Q628" s="148"/>
      <c r="R628" s="52"/>
      <c r="S628" s="52"/>
      <c r="T628" s="52"/>
      <c r="U628" s="52"/>
      <c r="V628" s="52"/>
      <c r="W628" s="52"/>
      <c r="X628" s="52"/>
      <c r="Y628" s="52"/>
      <c r="Z628" s="52"/>
      <c r="AA628" s="52"/>
      <c r="AB628" s="52"/>
      <c r="AD628" s="55"/>
    </row>
    <row r="629" spans="1:30">
      <c r="A629" s="51"/>
      <c r="B629" s="52"/>
      <c r="C629" s="148"/>
      <c r="D629" s="52"/>
      <c r="E629" s="52"/>
      <c r="F629" s="52"/>
      <c r="G629" s="52"/>
      <c r="H629" s="52"/>
      <c r="I629" s="52"/>
      <c r="J629" s="52"/>
      <c r="K629" s="52"/>
      <c r="L629" s="52"/>
      <c r="M629" s="52"/>
      <c r="N629" s="52"/>
      <c r="O629" s="59"/>
      <c r="P629" s="52"/>
      <c r="Q629" s="148"/>
      <c r="R629" s="52"/>
      <c r="S629" s="52"/>
      <c r="T629" s="52"/>
      <c r="U629" s="52"/>
      <c r="V629" s="52"/>
      <c r="W629" s="52"/>
      <c r="X629" s="52"/>
      <c r="Y629" s="52"/>
      <c r="Z629" s="52"/>
      <c r="AA629" s="52"/>
      <c r="AB629" s="52"/>
      <c r="AD629" s="55"/>
    </row>
    <row r="630" spans="1:30">
      <c r="A630" s="51"/>
      <c r="B630" s="52"/>
      <c r="C630" s="148"/>
      <c r="D630" s="52"/>
      <c r="E630" s="52"/>
      <c r="F630" s="52"/>
      <c r="G630" s="52"/>
      <c r="H630" s="52"/>
      <c r="I630" s="52"/>
      <c r="J630" s="52"/>
      <c r="K630" s="52"/>
      <c r="L630" s="52"/>
      <c r="M630" s="52"/>
      <c r="N630" s="52"/>
      <c r="O630" s="59"/>
      <c r="P630" s="52"/>
      <c r="Q630" s="148"/>
      <c r="R630" s="52"/>
      <c r="S630" s="52"/>
      <c r="T630" s="52"/>
      <c r="U630" s="52"/>
      <c r="V630" s="52"/>
      <c r="W630" s="52"/>
      <c r="X630" s="52"/>
      <c r="Y630" s="52"/>
      <c r="Z630" s="52"/>
      <c r="AA630" s="52"/>
      <c r="AB630" s="52"/>
      <c r="AD630" s="55"/>
    </row>
    <row r="631" spans="1:30">
      <c r="A631" s="51"/>
      <c r="B631" s="52"/>
      <c r="C631" s="148"/>
      <c r="D631" s="52"/>
      <c r="E631" s="52"/>
      <c r="F631" s="52"/>
      <c r="G631" s="52"/>
      <c r="H631" s="52"/>
      <c r="I631" s="52"/>
      <c r="J631" s="52"/>
      <c r="K631" s="52"/>
      <c r="L631" s="52"/>
      <c r="M631" s="52"/>
      <c r="N631" s="52"/>
      <c r="O631" s="59"/>
      <c r="P631" s="52"/>
      <c r="Q631" s="148"/>
      <c r="R631" s="52"/>
      <c r="S631" s="52"/>
      <c r="T631" s="52"/>
      <c r="U631" s="52"/>
      <c r="V631" s="52"/>
      <c r="W631" s="52"/>
      <c r="X631" s="52"/>
      <c r="Y631" s="52"/>
      <c r="Z631" s="52"/>
      <c r="AA631" s="52"/>
      <c r="AB631" s="52"/>
      <c r="AD631" s="55"/>
    </row>
    <row r="632" spans="1:30">
      <c r="A632" s="51"/>
      <c r="B632" s="52"/>
      <c r="C632" s="148"/>
      <c r="D632" s="52"/>
      <c r="E632" s="52"/>
      <c r="F632" s="52"/>
      <c r="G632" s="52"/>
      <c r="H632" s="52"/>
      <c r="I632" s="52"/>
      <c r="J632" s="52"/>
      <c r="K632" s="52"/>
      <c r="L632" s="52"/>
      <c r="M632" s="52"/>
      <c r="N632" s="52"/>
      <c r="O632" s="59"/>
      <c r="P632" s="52"/>
      <c r="Q632" s="148"/>
      <c r="R632" s="52"/>
      <c r="S632" s="52"/>
      <c r="T632" s="52"/>
      <c r="U632" s="52"/>
      <c r="V632" s="52"/>
      <c r="W632" s="52"/>
      <c r="X632" s="52"/>
      <c r="Y632" s="52"/>
      <c r="Z632" s="52"/>
      <c r="AA632" s="52"/>
      <c r="AB632" s="52"/>
      <c r="AD632" s="55"/>
    </row>
    <row r="633" ht="12" spans="1:30">
      <c r="A633" s="141"/>
      <c r="B633" s="142"/>
      <c r="C633" s="153"/>
      <c r="D633" s="142"/>
      <c r="E633" s="142"/>
      <c r="F633" s="142"/>
      <c r="G633" s="142"/>
      <c r="H633" s="142"/>
      <c r="I633" s="142"/>
      <c r="J633" s="142"/>
      <c r="K633" s="142"/>
      <c r="L633" s="142"/>
      <c r="M633" s="142"/>
      <c r="N633" s="142"/>
      <c r="O633" s="156"/>
      <c r="P633" s="52"/>
      <c r="Q633" s="148"/>
      <c r="R633" s="52"/>
      <c r="S633" s="52"/>
      <c r="T633" s="52"/>
      <c r="U633" s="52"/>
      <c r="V633" s="52"/>
      <c r="W633" s="52"/>
      <c r="X633" s="52"/>
      <c r="Y633" s="52"/>
      <c r="Z633" s="52"/>
      <c r="AA633" s="52"/>
      <c r="AB633" s="52"/>
      <c r="AD633" s="55"/>
    </row>
    <row r="634" spans="1:30">
      <c r="A634" s="51"/>
      <c r="B634" s="52"/>
      <c r="C634" s="148"/>
      <c r="D634" s="52"/>
      <c r="E634" s="52"/>
      <c r="F634" s="52"/>
      <c r="G634" s="52"/>
      <c r="H634" s="52"/>
      <c r="I634" s="52"/>
      <c r="J634" s="52"/>
      <c r="K634" s="52"/>
      <c r="L634" s="52"/>
      <c r="M634" s="52"/>
      <c r="N634" s="52"/>
      <c r="O634" s="59"/>
      <c r="P634" s="52"/>
      <c r="Q634" s="148"/>
      <c r="R634" s="52"/>
      <c r="S634" s="52"/>
      <c r="T634" s="52"/>
      <c r="U634" s="52"/>
      <c r="V634" s="52"/>
      <c r="W634" s="52"/>
      <c r="X634" s="52"/>
      <c r="Y634" s="52"/>
      <c r="Z634" s="52"/>
      <c r="AA634" s="52"/>
      <c r="AB634" s="52"/>
      <c r="AD634" s="55"/>
    </row>
    <row r="635" spans="1:30">
      <c r="A635" s="51"/>
      <c r="B635" s="52"/>
      <c r="C635" s="148"/>
      <c r="D635" s="52"/>
      <c r="E635" s="52"/>
      <c r="F635" s="52"/>
      <c r="G635" s="52"/>
      <c r="H635" s="52"/>
      <c r="I635" s="52"/>
      <c r="J635" s="52"/>
      <c r="K635" s="52"/>
      <c r="L635" s="52"/>
      <c r="M635" s="52"/>
      <c r="N635" s="52"/>
      <c r="O635" s="59"/>
      <c r="P635" s="52"/>
      <c r="Q635" s="148"/>
      <c r="R635" s="52"/>
      <c r="S635" s="52"/>
      <c r="T635" s="52"/>
      <c r="U635" s="52"/>
      <c r="V635" s="52"/>
      <c r="W635" s="52"/>
      <c r="X635" s="52"/>
      <c r="Y635" s="52"/>
      <c r="Z635" s="52"/>
      <c r="AA635" s="52"/>
      <c r="AB635" s="52"/>
      <c r="AD635" s="55"/>
    </row>
    <row r="636" spans="1:30">
      <c r="A636" s="51"/>
      <c r="B636" s="52"/>
      <c r="C636" s="148"/>
      <c r="D636" s="52"/>
      <c r="E636" s="52"/>
      <c r="F636" s="52"/>
      <c r="G636" s="52"/>
      <c r="H636" s="52"/>
      <c r="I636" s="52"/>
      <c r="J636" s="52"/>
      <c r="K636" s="52"/>
      <c r="L636" s="52"/>
      <c r="M636" s="52"/>
      <c r="N636" s="52"/>
      <c r="O636" s="59"/>
      <c r="P636" s="52"/>
      <c r="Q636" s="148"/>
      <c r="R636" s="52"/>
      <c r="S636" s="52"/>
      <c r="T636" s="52"/>
      <c r="U636" s="52"/>
      <c r="V636" s="52"/>
      <c r="W636" s="52"/>
      <c r="X636" s="52"/>
      <c r="Y636" s="52"/>
      <c r="Z636" s="52"/>
      <c r="AA636" s="52"/>
      <c r="AB636" s="52"/>
      <c r="AD636" s="55"/>
    </row>
    <row r="637" spans="1:30">
      <c r="A637" s="51"/>
      <c r="B637" s="52"/>
      <c r="C637" s="148"/>
      <c r="D637" s="52"/>
      <c r="E637" s="52"/>
      <c r="F637" s="52"/>
      <c r="G637" s="52"/>
      <c r="H637" s="52"/>
      <c r="I637" s="52"/>
      <c r="J637" s="52"/>
      <c r="K637" s="52"/>
      <c r="L637" s="52"/>
      <c r="M637" s="52"/>
      <c r="N637" s="52"/>
      <c r="O637" s="59"/>
      <c r="P637" s="52"/>
      <c r="Q637" s="148"/>
      <c r="R637" s="52"/>
      <c r="S637" s="52"/>
      <c r="T637" s="52"/>
      <c r="U637" s="52"/>
      <c r="V637" s="52"/>
      <c r="W637" s="52"/>
      <c r="X637" s="52"/>
      <c r="Y637" s="52"/>
      <c r="Z637" s="52"/>
      <c r="AA637" s="52"/>
      <c r="AB637" s="52"/>
      <c r="AD637" s="55"/>
    </row>
    <row r="638" spans="1:30">
      <c r="A638" s="51"/>
      <c r="B638" s="52"/>
      <c r="C638" s="148"/>
      <c r="D638" s="52"/>
      <c r="E638" s="52"/>
      <c r="F638" s="52"/>
      <c r="G638" s="52"/>
      <c r="H638" s="52"/>
      <c r="I638" s="52"/>
      <c r="J638" s="52"/>
      <c r="K638" s="52"/>
      <c r="L638" s="52"/>
      <c r="M638" s="52"/>
      <c r="N638" s="52"/>
      <c r="O638" s="59"/>
      <c r="P638" s="52"/>
      <c r="Q638" s="148"/>
      <c r="R638" s="52"/>
      <c r="S638" s="52"/>
      <c r="T638" s="52"/>
      <c r="U638" s="52"/>
      <c r="V638" s="52"/>
      <c r="W638" s="52"/>
      <c r="X638" s="52"/>
      <c r="Y638" s="52"/>
      <c r="Z638" s="52"/>
      <c r="AA638" s="52"/>
      <c r="AB638" s="52"/>
      <c r="AD638" s="55"/>
    </row>
    <row r="639" spans="1:30">
      <c r="A639" s="51"/>
      <c r="B639" s="52"/>
      <c r="C639" s="148"/>
      <c r="D639" s="52"/>
      <c r="E639" s="52"/>
      <c r="F639" s="52"/>
      <c r="G639" s="52"/>
      <c r="H639" s="52"/>
      <c r="I639" s="52"/>
      <c r="J639" s="52"/>
      <c r="K639" s="52"/>
      <c r="L639" s="52"/>
      <c r="M639" s="52"/>
      <c r="N639" s="52"/>
      <c r="O639" s="59"/>
      <c r="P639" s="52"/>
      <c r="Q639" s="148"/>
      <c r="R639" s="52"/>
      <c r="S639" s="52"/>
      <c r="T639" s="52"/>
      <c r="U639" s="52"/>
      <c r="V639" s="52"/>
      <c r="W639" s="52"/>
      <c r="X639" s="52"/>
      <c r="Y639" s="52"/>
      <c r="Z639" s="52"/>
      <c r="AA639" s="52"/>
      <c r="AB639" s="52"/>
      <c r="AD639" s="55"/>
    </row>
    <row r="640" spans="1:30">
      <c r="A640" s="51"/>
      <c r="B640" s="52"/>
      <c r="C640" s="148"/>
      <c r="D640" s="52"/>
      <c r="E640" s="52"/>
      <c r="F640" s="52"/>
      <c r="G640" s="52"/>
      <c r="H640" s="52"/>
      <c r="I640" s="52"/>
      <c r="J640" s="52"/>
      <c r="K640" s="52"/>
      <c r="L640" s="52"/>
      <c r="M640" s="52"/>
      <c r="N640" s="52"/>
      <c r="O640" s="59"/>
      <c r="P640" s="52"/>
      <c r="Q640" s="148"/>
      <c r="R640" s="52"/>
      <c r="S640" s="52"/>
      <c r="T640" s="52"/>
      <c r="U640" s="52"/>
      <c r="V640" s="52"/>
      <c r="W640" s="52"/>
      <c r="X640" s="52"/>
      <c r="Y640" s="52"/>
      <c r="Z640" s="52"/>
      <c r="AA640" s="52"/>
      <c r="AB640" s="52"/>
      <c r="AD640" s="55"/>
    </row>
    <row r="641" spans="1:30">
      <c r="A641" s="51"/>
      <c r="B641" s="52"/>
      <c r="C641" s="148"/>
      <c r="D641" s="52"/>
      <c r="E641" s="52"/>
      <c r="F641" s="52"/>
      <c r="G641" s="52"/>
      <c r="H641" s="52"/>
      <c r="I641" s="52"/>
      <c r="J641" s="52"/>
      <c r="K641" s="52"/>
      <c r="L641" s="52"/>
      <c r="M641" s="52"/>
      <c r="N641" s="52"/>
      <c r="O641" s="59"/>
      <c r="P641" s="52"/>
      <c r="Q641" s="148"/>
      <c r="R641" s="52"/>
      <c r="S641" s="52"/>
      <c r="T641" s="52"/>
      <c r="U641" s="52"/>
      <c r="V641" s="52"/>
      <c r="W641" s="52"/>
      <c r="X641" s="52"/>
      <c r="Y641" s="52"/>
      <c r="Z641" s="52"/>
      <c r="AA641" s="52"/>
      <c r="AB641" s="52"/>
      <c r="AD641" s="55"/>
    </row>
    <row r="642" spans="1:30">
      <c r="A642" s="51"/>
      <c r="B642" s="52"/>
      <c r="C642" s="148"/>
      <c r="D642" s="52"/>
      <c r="E642" s="52"/>
      <c r="F642" s="52"/>
      <c r="G642" s="52"/>
      <c r="H642" s="52"/>
      <c r="I642" s="52"/>
      <c r="J642" s="52"/>
      <c r="K642" s="52"/>
      <c r="L642" s="52"/>
      <c r="M642" s="52"/>
      <c r="N642" s="52"/>
      <c r="O642" s="59"/>
      <c r="P642" s="52"/>
      <c r="Q642" s="148"/>
      <c r="R642" s="52"/>
      <c r="S642" s="52"/>
      <c r="T642" s="52"/>
      <c r="U642" s="52"/>
      <c r="V642" s="52"/>
      <c r="W642" s="52"/>
      <c r="X642" s="52"/>
      <c r="Y642" s="52"/>
      <c r="Z642" s="52"/>
      <c r="AA642" s="52"/>
      <c r="AB642" s="52"/>
      <c r="AD642" s="55"/>
    </row>
    <row r="643" spans="1:30">
      <c r="A643" s="51"/>
      <c r="B643" s="52"/>
      <c r="C643" s="148"/>
      <c r="D643" s="52"/>
      <c r="E643" s="52"/>
      <c r="F643" s="52"/>
      <c r="G643" s="52"/>
      <c r="H643" s="52"/>
      <c r="I643" s="52"/>
      <c r="J643" s="52"/>
      <c r="K643" s="52"/>
      <c r="L643" s="52"/>
      <c r="M643" s="52"/>
      <c r="N643" s="52"/>
      <c r="O643" s="59"/>
      <c r="P643" s="52"/>
      <c r="Q643" s="148"/>
      <c r="R643" s="52"/>
      <c r="S643" s="52"/>
      <c r="T643" s="52"/>
      <c r="U643" s="52"/>
      <c r="V643" s="52"/>
      <c r="W643" s="52"/>
      <c r="X643" s="52"/>
      <c r="Y643" s="52"/>
      <c r="Z643" s="52"/>
      <c r="AA643" s="52"/>
      <c r="AB643" s="52"/>
      <c r="AD643" s="55"/>
    </row>
    <row r="644" spans="1:30">
      <c r="A644" s="51"/>
      <c r="B644" s="52"/>
      <c r="C644" s="148"/>
      <c r="D644" s="52"/>
      <c r="E644" s="52"/>
      <c r="F644" s="52"/>
      <c r="G644" s="52"/>
      <c r="H644" s="52"/>
      <c r="I644" s="52"/>
      <c r="J644" s="52"/>
      <c r="K644" s="52"/>
      <c r="L644" s="52"/>
      <c r="M644" s="52"/>
      <c r="N644" s="52"/>
      <c r="O644" s="59"/>
      <c r="P644" s="52"/>
      <c r="Q644" s="148"/>
      <c r="R644" s="52"/>
      <c r="S644" s="52"/>
      <c r="T644" s="52"/>
      <c r="U644" s="52"/>
      <c r="V644" s="52"/>
      <c r="W644" s="52"/>
      <c r="X644" s="52"/>
      <c r="Y644" s="52"/>
      <c r="Z644" s="52"/>
      <c r="AA644" s="52"/>
      <c r="AB644" s="52"/>
      <c r="AD644" s="55"/>
    </row>
    <row r="645" spans="1:30">
      <c r="A645" s="51"/>
      <c r="B645" s="52"/>
      <c r="C645" s="148"/>
      <c r="D645" s="52"/>
      <c r="E645" s="52"/>
      <c r="F645" s="52"/>
      <c r="G645" s="52"/>
      <c r="H645" s="52"/>
      <c r="I645" s="52"/>
      <c r="J645" s="52"/>
      <c r="K645" s="52"/>
      <c r="L645" s="52"/>
      <c r="M645" s="52"/>
      <c r="N645" s="52"/>
      <c r="O645" s="59"/>
      <c r="P645" s="52"/>
      <c r="Q645" s="148"/>
      <c r="R645" s="52"/>
      <c r="S645" s="52"/>
      <c r="T645" s="52"/>
      <c r="U645" s="52"/>
      <c r="V645" s="52"/>
      <c r="W645" s="52"/>
      <c r="X645" s="52"/>
      <c r="Y645" s="52"/>
      <c r="Z645" s="52"/>
      <c r="AA645" s="52"/>
      <c r="AB645" s="52"/>
      <c r="AD645" s="55"/>
    </row>
    <row r="646" spans="1:30">
      <c r="A646" s="51"/>
      <c r="B646" s="52"/>
      <c r="C646" s="148"/>
      <c r="D646" s="52"/>
      <c r="E646" s="52"/>
      <c r="F646" s="52"/>
      <c r="G646" s="52"/>
      <c r="H646" s="52"/>
      <c r="I646" s="52"/>
      <c r="J646" s="52"/>
      <c r="K646" s="52"/>
      <c r="L646" s="52"/>
      <c r="M646" s="52"/>
      <c r="N646" s="52"/>
      <c r="O646" s="59"/>
      <c r="P646" s="52"/>
      <c r="Q646" s="148"/>
      <c r="R646" s="52"/>
      <c r="S646" s="52"/>
      <c r="T646" s="52"/>
      <c r="U646" s="52"/>
      <c r="V646" s="52"/>
      <c r="W646" s="52"/>
      <c r="X646" s="52"/>
      <c r="Y646" s="52"/>
      <c r="Z646" s="52"/>
      <c r="AA646" s="52"/>
      <c r="AB646" s="52"/>
      <c r="AD646" s="55"/>
    </row>
    <row r="647" spans="1:30">
      <c r="A647" s="51"/>
      <c r="B647" s="52"/>
      <c r="C647" s="148"/>
      <c r="D647" s="52"/>
      <c r="E647" s="52"/>
      <c r="F647" s="52"/>
      <c r="G647" s="52"/>
      <c r="H647" s="52"/>
      <c r="I647" s="52"/>
      <c r="J647" s="52"/>
      <c r="K647" s="52"/>
      <c r="L647" s="52"/>
      <c r="M647" s="52"/>
      <c r="N647" s="52"/>
      <c r="O647" s="59"/>
      <c r="P647" s="52"/>
      <c r="Q647" s="148"/>
      <c r="R647" s="52"/>
      <c r="S647" s="52"/>
      <c r="T647" s="52"/>
      <c r="U647" s="52"/>
      <c r="V647" s="52"/>
      <c r="W647" s="52"/>
      <c r="X647" s="52"/>
      <c r="Y647" s="52"/>
      <c r="Z647" s="52"/>
      <c r="AA647" s="52"/>
      <c r="AB647" s="52"/>
      <c r="AD647" s="55"/>
    </row>
    <row r="648" spans="1:30">
      <c r="A648" s="51"/>
      <c r="B648" s="52"/>
      <c r="C648" s="148"/>
      <c r="D648" s="52"/>
      <c r="E648" s="52"/>
      <c r="F648" s="52"/>
      <c r="G648" s="52"/>
      <c r="H648" s="52"/>
      <c r="I648" s="52"/>
      <c r="J648" s="52"/>
      <c r="K648" s="52"/>
      <c r="L648" s="52"/>
      <c r="M648" s="52"/>
      <c r="N648" s="52"/>
      <c r="O648" s="59"/>
      <c r="P648" s="52"/>
      <c r="Q648" s="148"/>
      <c r="R648" s="52"/>
      <c r="S648" s="52"/>
      <c r="T648" s="52"/>
      <c r="U648" s="52"/>
      <c r="V648" s="52"/>
      <c r="W648" s="52"/>
      <c r="X648" s="52"/>
      <c r="Y648" s="52"/>
      <c r="Z648" s="52"/>
      <c r="AA648" s="52"/>
      <c r="AB648" s="52"/>
      <c r="AD648" s="55"/>
    </row>
    <row r="649" spans="1:30">
      <c r="A649" s="51"/>
      <c r="B649" s="52"/>
      <c r="C649" s="148"/>
      <c r="D649" s="52"/>
      <c r="E649" s="52"/>
      <c r="F649" s="52"/>
      <c r="G649" s="52"/>
      <c r="H649" s="52"/>
      <c r="I649" s="52"/>
      <c r="J649" s="52"/>
      <c r="K649" s="52"/>
      <c r="L649" s="52"/>
      <c r="M649" s="52"/>
      <c r="N649" s="52"/>
      <c r="O649" s="59"/>
      <c r="P649" s="52"/>
      <c r="Q649" s="148"/>
      <c r="R649" s="52"/>
      <c r="S649" s="52"/>
      <c r="T649" s="52"/>
      <c r="U649" s="52"/>
      <c r="V649" s="52"/>
      <c r="W649" s="52"/>
      <c r="X649" s="52"/>
      <c r="Y649" s="52"/>
      <c r="Z649" s="52"/>
      <c r="AA649" s="52"/>
      <c r="AB649" s="52"/>
      <c r="AD649" s="55"/>
    </row>
    <row r="650" spans="1:30">
      <c r="A650" s="51"/>
      <c r="B650" s="52"/>
      <c r="C650" s="148"/>
      <c r="D650" s="52"/>
      <c r="E650" s="52"/>
      <c r="F650" s="52"/>
      <c r="G650" s="52"/>
      <c r="H650" s="52"/>
      <c r="I650" s="52"/>
      <c r="J650" s="52"/>
      <c r="K650" s="52"/>
      <c r="L650" s="52"/>
      <c r="M650" s="52"/>
      <c r="N650" s="52"/>
      <c r="O650" s="59"/>
      <c r="P650" s="52"/>
      <c r="Q650" s="148"/>
      <c r="R650" s="52"/>
      <c r="S650" s="52"/>
      <c r="T650" s="52"/>
      <c r="U650" s="52"/>
      <c r="V650" s="52"/>
      <c r="W650" s="52"/>
      <c r="X650" s="52"/>
      <c r="Y650" s="52"/>
      <c r="Z650" s="52"/>
      <c r="AA650" s="52"/>
      <c r="AB650" s="52"/>
      <c r="AD650" s="55"/>
    </row>
    <row r="651" spans="1:30">
      <c r="A651" s="51"/>
      <c r="B651" s="52"/>
      <c r="C651" s="148"/>
      <c r="D651" s="52"/>
      <c r="E651" s="52"/>
      <c r="F651" s="52"/>
      <c r="G651" s="52"/>
      <c r="H651" s="52"/>
      <c r="I651" s="52"/>
      <c r="J651" s="52"/>
      <c r="K651" s="52"/>
      <c r="L651" s="52"/>
      <c r="M651" s="52"/>
      <c r="N651" s="52"/>
      <c r="O651" s="59"/>
      <c r="P651" s="52"/>
      <c r="Q651" s="148"/>
      <c r="R651" s="52"/>
      <c r="S651" s="52"/>
      <c r="T651" s="52"/>
      <c r="U651" s="52"/>
      <c r="V651" s="52"/>
      <c r="W651" s="52"/>
      <c r="X651" s="52"/>
      <c r="Y651" s="52"/>
      <c r="Z651" s="52"/>
      <c r="AA651" s="52"/>
      <c r="AB651" s="52"/>
      <c r="AD651" s="55"/>
    </row>
    <row r="652" spans="1:30">
      <c r="A652" s="51"/>
      <c r="B652" s="52"/>
      <c r="C652" s="148"/>
      <c r="D652" s="52"/>
      <c r="E652" s="52"/>
      <c r="F652" s="52"/>
      <c r="G652" s="52"/>
      <c r="H652" s="52"/>
      <c r="I652" s="52"/>
      <c r="J652" s="52"/>
      <c r="K652" s="52"/>
      <c r="L652" s="52"/>
      <c r="M652" s="52"/>
      <c r="N652" s="52"/>
      <c r="O652" s="59"/>
      <c r="P652" s="52"/>
      <c r="Q652" s="148"/>
      <c r="R652" s="52"/>
      <c r="S652" s="52"/>
      <c r="T652" s="52"/>
      <c r="U652" s="52"/>
      <c r="V652" s="52"/>
      <c r="W652" s="52"/>
      <c r="X652" s="52"/>
      <c r="Y652" s="52"/>
      <c r="Z652" s="52"/>
      <c r="AA652" s="52"/>
      <c r="AB652" s="52"/>
      <c r="AD652" s="55"/>
    </row>
    <row r="653" spans="1:30">
      <c r="A653" s="51"/>
      <c r="B653" s="52"/>
      <c r="C653" s="148"/>
      <c r="D653" s="52"/>
      <c r="E653" s="52"/>
      <c r="F653" s="52"/>
      <c r="G653" s="52"/>
      <c r="H653" s="52"/>
      <c r="I653" s="52"/>
      <c r="J653" s="52"/>
      <c r="K653" s="52"/>
      <c r="L653" s="52"/>
      <c r="M653" s="52"/>
      <c r="N653" s="52"/>
      <c r="O653" s="59"/>
      <c r="P653" s="52"/>
      <c r="Q653" s="148"/>
      <c r="R653" s="52"/>
      <c r="S653" s="52"/>
      <c r="T653" s="52"/>
      <c r="U653" s="52"/>
      <c r="V653" s="52"/>
      <c r="W653" s="52"/>
      <c r="X653" s="52"/>
      <c r="Y653" s="52"/>
      <c r="Z653" s="52"/>
      <c r="AA653" s="52"/>
      <c r="AB653" s="52"/>
      <c r="AD653" s="55"/>
    </row>
    <row r="654" spans="1:30">
      <c r="A654" s="51"/>
      <c r="B654" s="52"/>
      <c r="C654" s="148"/>
      <c r="D654" s="52"/>
      <c r="E654" s="52"/>
      <c r="F654" s="52"/>
      <c r="G654" s="52"/>
      <c r="H654" s="52"/>
      <c r="I654" s="52"/>
      <c r="J654" s="52"/>
      <c r="K654" s="52"/>
      <c r="L654" s="52"/>
      <c r="M654" s="52"/>
      <c r="N654" s="52"/>
      <c r="O654" s="59"/>
      <c r="P654" s="52"/>
      <c r="Q654" s="148"/>
      <c r="R654" s="52"/>
      <c r="S654" s="52"/>
      <c r="T654" s="52"/>
      <c r="U654" s="52"/>
      <c r="V654" s="52"/>
      <c r="W654" s="52"/>
      <c r="X654" s="52"/>
      <c r="Y654" s="52"/>
      <c r="Z654" s="52"/>
      <c r="AA654" s="52"/>
      <c r="AB654" s="52"/>
      <c r="AD654" s="55"/>
    </row>
    <row r="655" spans="1:30">
      <c r="A655" s="51"/>
      <c r="B655" s="52"/>
      <c r="C655" s="148"/>
      <c r="D655" s="52"/>
      <c r="E655" s="52"/>
      <c r="F655" s="52"/>
      <c r="G655" s="52"/>
      <c r="H655" s="52"/>
      <c r="I655" s="52"/>
      <c r="J655" s="52"/>
      <c r="K655" s="52"/>
      <c r="L655" s="52"/>
      <c r="M655" s="52"/>
      <c r="N655" s="52"/>
      <c r="O655" s="59"/>
      <c r="P655" s="52"/>
      <c r="Q655" s="148"/>
      <c r="R655" s="52"/>
      <c r="S655" s="52"/>
      <c r="T655" s="52"/>
      <c r="U655" s="52"/>
      <c r="V655" s="52"/>
      <c r="W655" s="52"/>
      <c r="X655" s="52"/>
      <c r="Y655" s="52"/>
      <c r="Z655" s="52"/>
      <c r="AA655" s="52"/>
      <c r="AB655" s="52"/>
      <c r="AD655" s="55"/>
    </row>
    <row r="656" spans="1:30">
      <c r="A656" s="51"/>
      <c r="B656" s="52"/>
      <c r="C656" s="148"/>
      <c r="D656" s="52"/>
      <c r="E656" s="52"/>
      <c r="F656" s="52"/>
      <c r="G656" s="52"/>
      <c r="H656" s="52"/>
      <c r="I656" s="52"/>
      <c r="J656" s="52"/>
      <c r="K656" s="52"/>
      <c r="L656" s="52"/>
      <c r="M656" s="52"/>
      <c r="N656" s="52"/>
      <c r="O656" s="59"/>
      <c r="P656" s="52"/>
      <c r="Q656" s="148"/>
      <c r="R656" s="52"/>
      <c r="S656" s="52"/>
      <c r="T656" s="52"/>
      <c r="U656" s="52"/>
      <c r="V656" s="52"/>
      <c r="W656" s="52"/>
      <c r="X656" s="52"/>
      <c r="Y656" s="52"/>
      <c r="Z656" s="52"/>
      <c r="AA656" s="52"/>
      <c r="AB656" s="52"/>
      <c r="AD656" s="55"/>
    </row>
    <row r="657" spans="1:30">
      <c r="A657" s="51"/>
      <c r="B657" s="52"/>
      <c r="C657" s="148"/>
      <c r="D657" s="52"/>
      <c r="E657" s="52"/>
      <c r="F657" s="52"/>
      <c r="G657" s="52"/>
      <c r="H657" s="52"/>
      <c r="I657" s="52"/>
      <c r="J657" s="52"/>
      <c r="K657" s="52"/>
      <c r="L657" s="52"/>
      <c r="M657" s="52"/>
      <c r="N657" s="52"/>
      <c r="O657" s="59"/>
      <c r="P657" s="52"/>
      <c r="Q657" s="148"/>
      <c r="R657" s="52"/>
      <c r="S657" s="52"/>
      <c r="T657" s="52"/>
      <c r="U657" s="52"/>
      <c r="V657" s="52"/>
      <c r="W657" s="52"/>
      <c r="X657" s="52"/>
      <c r="Y657" s="52"/>
      <c r="Z657" s="52"/>
      <c r="AA657" s="52"/>
      <c r="AB657" s="52"/>
      <c r="AD657" s="55"/>
    </row>
    <row r="658" spans="1:30">
      <c r="A658" s="51"/>
      <c r="B658" s="52"/>
      <c r="C658" s="148"/>
      <c r="D658" s="52"/>
      <c r="E658" s="52"/>
      <c r="F658" s="52"/>
      <c r="G658" s="52"/>
      <c r="H658" s="52"/>
      <c r="I658" s="52"/>
      <c r="J658" s="52"/>
      <c r="K658" s="52"/>
      <c r="L658" s="52"/>
      <c r="M658" s="52"/>
      <c r="N658" s="52"/>
      <c r="O658" s="59"/>
      <c r="P658" s="52"/>
      <c r="Q658" s="148"/>
      <c r="R658" s="52"/>
      <c r="S658" s="52"/>
      <c r="T658" s="52"/>
      <c r="U658" s="52"/>
      <c r="V658" s="52"/>
      <c r="W658" s="52"/>
      <c r="X658" s="52"/>
      <c r="Y658" s="52"/>
      <c r="Z658" s="52"/>
      <c r="AA658" s="52"/>
      <c r="AB658" s="52"/>
      <c r="AD658" s="55"/>
    </row>
    <row r="659" spans="1:30">
      <c r="A659" s="51"/>
      <c r="B659" s="52"/>
      <c r="C659" s="148"/>
      <c r="D659" s="52"/>
      <c r="E659" s="52"/>
      <c r="F659" s="52"/>
      <c r="G659" s="52"/>
      <c r="H659" s="52"/>
      <c r="I659" s="52"/>
      <c r="J659" s="52"/>
      <c r="K659" s="52"/>
      <c r="L659" s="52"/>
      <c r="M659" s="52"/>
      <c r="N659" s="52"/>
      <c r="O659" s="59"/>
      <c r="P659" s="52"/>
      <c r="Q659" s="148"/>
      <c r="R659" s="52"/>
      <c r="S659" s="52"/>
      <c r="T659" s="52"/>
      <c r="U659" s="52"/>
      <c r="V659" s="52"/>
      <c r="W659" s="52"/>
      <c r="X659" s="52"/>
      <c r="Y659" s="52"/>
      <c r="Z659" s="52"/>
      <c r="AA659" s="52"/>
      <c r="AB659" s="52"/>
      <c r="AD659" s="55"/>
    </row>
    <row r="660" spans="1:30">
      <c r="A660" s="51"/>
      <c r="B660" s="52"/>
      <c r="C660" s="148"/>
      <c r="D660" s="52"/>
      <c r="E660" s="52"/>
      <c r="F660" s="52"/>
      <c r="G660" s="52"/>
      <c r="H660" s="52"/>
      <c r="I660" s="52"/>
      <c r="J660" s="52"/>
      <c r="K660" s="52"/>
      <c r="L660" s="52"/>
      <c r="M660" s="52"/>
      <c r="N660" s="52"/>
      <c r="O660" s="59"/>
      <c r="P660" s="52"/>
      <c r="Q660" s="148"/>
      <c r="R660" s="52"/>
      <c r="S660" s="52"/>
      <c r="T660" s="52"/>
      <c r="U660" s="52"/>
      <c r="V660" s="52"/>
      <c r="W660" s="52"/>
      <c r="X660" s="52"/>
      <c r="Y660" s="52"/>
      <c r="Z660" s="52"/>
      <c r="AA660" s="52"/>
      <c r="AB660" s="52"/>
      <c r="AD660" s="55"/>
    </row>
    <row r="661" spans="1:30">
      <c r="A661" s="51"/>
      <c r="B661" s="52"/>
      <c r="C661" s="148"/>
      <c r="D661" s="52"/>
      <c r="E661" s="52"/>
      <c r="F661" s="52"/>
      <c r="G661" s="52"/>
      <c r="H661" s="52"/>
      <c r="I661" s="52"/>
      <c r="J661" s="52"/>
      <c r="K661" s="52"/>
      <c r="L661" s="52"/>
      <c r="M661" s="52"/>
      <c r="N661" s="52"/>
      <c r="O661" s="59"/>
      <c r="P661" s="52"/>
      <c r="Q661" s="148"/>
      <c r="R661" s="52"/>
      <c r="S661" s="52"/>
      <c r="T661" s="52"/>
      <c r="U661" s="52"/>
      <c r="V661" s="52"/>
      <c r="W661" s="52"/>
      <c r="X661" s="52"/>
      <c r="Y661" s="52"/>
      <c r="Z661" s="52"/>
      <c r="AA661" s="52"/>
      <c r="AB661" s="52"/>
      <c r="AD661" s="55"/>
    </row>
    <row r="662" spans="1:30">
      <c r="A662" s="51"/>
      <c r="B662" s="52"/>
      <c r="C662" s="148"/>
      <c r="D662" s="52"/>
      <c r="E662" s="52"/>
      <c r="F662" s="52"/>
      <c r="G662" s="52"/>
      <c r="H662" s="52"/>
      <c r="I662" s="52"/>
      <c r="J662" s="52"/>
      <c r="K662" s="52"/>
      <c r="L662" s="52"/>
      <c r="M662" s="52"/>
      <c r="N662" s="52"/>
      <c r="O662" s="59"/>
      <c r="P662" s="52"/>
      <c r="Q662" s="148"/>
      <c r="R662" s="52"/>
      <c r="S662" s="52"/>
      <c r="T662" s="52"/>
      <c r="U662" s="52"/>
      <c r="V662" s="52"/>
      <c r="W662" s="52"/>
      <c r="X662" s="52"/>
      <c r="Y662" s="52"/>
      <c r="Z662" s="52"/>
      <c r="AA662" s="52"/>
      <c r="AB662" s="52"/>
      <c r="AD662" s="55"/>
    </row>
    <row r="663" spans="1:30">
      <c r="A663" s="51"/>
      <c r="B663" s="52"/>
      <c r="C663" s="148"/>
      <c r="D663" s="52"/>
      <c r="E663" s="52"/>
      <c r="F663" s="52"/>
      <c r="G663" s="52"/>
      <c r="H663" s="52"/>
      <c r="I663" s="52"/>
      <c r="J663" s="52"/>
      <c r="K663" s="52"/>
      <c r="L663" s="52"/>
      <c r="M663" s="52"/>
      <c r="N663" s="52"/>
      <c r="O663" s="59"/>
      <c r="P663" s="52"/>
      <c r="Q663" s="148"/>
      <c r="R663" s="52"/>
      <c r="S663" s="52"/>
      <c r="T663" s="52"/>
      <c r="U663" s="52"/>
      <c r="V663" s="52"/>
      <c r="W663" s="52"/>
      <c r="X663" s="52"/>
      <c r="Y663" s="52"/>
      <c r="Z663" s="52"/>
      <c r="AA663" s="52"/>
      <c r="AB663" s="52"/>
      <c r="AD663" s="55"/>
    </row>
    <row r="664" spans="1:30">
      <c r="A664" s="51"/>
      <c r="B664" s="52"/>
      <c r="C664" s="148"/>
      <c r="D664" s="52"/>
      <c r="E664" s="52"/>
      <c r="F664" s="52"/>
      <c r="G664" s="52"/>
      <c r="H664" s="52"/>
      <c r="I664" s="52"/>
      <c r="J664" s="52"/>
      <c r="K664" s="52"/>
      <c r="L664" s="52"/>
      <c r="M664" s="52"/>
      <c r="N664" s="52"/>
      <c r="O664" s="59"/>
      <c r="P664" s="52"/>
      <c r="Q664" s="148"/>
      <c r="R664" s="52"/>
      <c r="S664" s="52"/>
      <c r="T664" s="52"/>
      <c r="U664" s="52"/>
      <c r="V664" s="52"/>
      <c r="W664" s="52"/>
      <c r="X664" s="52"/>
      <c r="Y664" s="52"/>
      <c r="Z664" s="52"/>
      <c r="AA664" s="52"/>
      <c r="AB664" s="52"/>
      <c r="AD664" s="55"/>
    </row>
    <row r="665" ht="12" spans="1:30">
      <c r="A665" s="141"/>
      <c r="B665" s="52"/>
      <c r="C665" s="148"/>
      <c r="D665" s="52"/>
      <c r="E665" s="52"/>
      <c r="F665" s="52"/>
      <c r="G665" s="52"/>
      <c r="H665" s="52"/>
      <c r="I665" s="52"/>
      <c r="J665" s="52"/>
      <c r="K665" s="52"/>
      <c r="L665" s="52"/>
      <c r="M665" s="52"/>
      <c r="N665" s="52"/>
      <c r="O665" s="59"/>
      <c r="P665" s="52"/>
      <c r="Q665" s="148"/>
      <c r="R665" s="52"/>
      <c r="S665" s="52"/>
      <c r="T665" s="52"/>
      <c r="U665" s="52"/>
      <c r="V665" s="52"/>
      <c r="W665" s="52"/>
      <c r="X665" s="52"/>
      <c r="Y665" s="52"/>
      <c r="Z665" s="52"/>
      <c r="AA665" s="52"/>
      <c r="AB665" s="52"/>
      <c r="AD665" s="55"/>
    </row>
    <row r="666" spans="2:30">
      <c r="B666" s="52"/>
      <c r="C666" s="148"/>
      <c r="D666" s="52"/>
      <c r="E666" s="52"/>
      <c r="F666" s="52"/>
      <c r="G666" s="52"/>
      <c r="H666" s="52"/>
      <c r="I666" s="52"/>
      <c r="J666" s="52"/>
      <c r="K666" s="52"/>
      <c r="L666" s="52"/>
      <c r="M666" s="52"/>
      <c r="N666" s="52"/>
      <c r="O666" s="59"/>
      <c r="P666" s="52"/>
      <c r="Q666" s="148"/>
      <c r="R666" s="52"/>
      <c r="S666" s="52"/>
      <c r="T666" s="52"/>
      <c r="U666" s="52"/>
      <c r="V666" s="52"/>
      <c r="W666" s="52"/>
      <c r="X666" s="52"/>
      <c r="Y666" s="52"/>
      <c r="Z666" s="52"/>
      <c r="AA666" s="52"/>
      <c r="AB666" s="52"/>
      <c r="AD666" s="55"/>
    </row>
    <row r="667" spans="2:30">
      <c r="B667" s="52"/>
      <c r="C667" s="148"/>
      <c r="D667" s="52"/>
      <c r="E667" s="52"/>
      <c r="F667" s="52"/>
      <c r="G667" s="52"/>
      <c r="H667" s="52"/>
      <c r="I667" s="52"/>
      <c r="J667" s="52"/>
      <c r="K667" s="52"/>
      <c r="L667" s="52"/>
      <c r="M667" s="52"/>
      <c r="N667" s="52"/>
      <c r="O667" s="59"/>
      <c r="P667" s="52"/>
      <c r="Q667" s="148"/>
      <c r="R667" s="52"/>
      <c r="S667" s="52"/>
      <c r="T667" s="52"/>
      <c r="U667" s="52"/>
      <c r="V667" s="52"/>
      <c r="W667" s="52"/>
      <c r="X667" s="52"/>
      <c r="Y667" s="52"/>
      <c r="Z667" s="52"/>
      <c r="AA667" s="52"/>
      <c r="AB667" s="52"/>
      <c r="AD667" s="55"/>
    </row>
    <row r="668" spans="2:30">
      <c r="B668" s="52"/>
      <c r="C668" s="148"/>
      <c r="D668" s="52"/>
      <c r="E668" s="52"/>
      <c r="F668" s="52"/>
      <c r="G668" s="52"/>
      <c r="H668" s="52"/>
      <c r="I668" s="52"/>
      <c r="J668" s="52"/>
      <c r="K668" s="52"/>
      <c r="L668" s="52"/>
      <c r="M668" s="52"/>
      <c r="N668" s="52"/>
      <c r="O668" s="59"/>
      <c r="P668" s="52"/>
      <c r="Q668" s="148"/>
      <c r="R668" s="52"/>
      <c r="S668" s="52"/>
      <c r="T668" s="52"/>
      <c r="U668" s="52"/>
      <c r="V668" s="52"/>
      <c r="W668" s="52"/>
      <c r="X668" s="52"/>
      <c r="Y668" s="52"/>
      <c r="Z668" s="52"/>
      <c r="AA668" s="52"/>
      <c r="AB668" s="52"/>
      <c r="AD668" s="55"/>
    </row>
    <row r="669" spans="2:30">
      <c r="B669" s="52"/>
      <c r="C669" s="148"/>
      <c r="D669" s="52"/>
      <c r="E669" s="52"/>
      <c r="F669" s="52"/>
      <c r="G669" s="52"/>
      <c r="H669" s="52"/>
      <c r="I669" s="52"/>
      <c r="J669" s="52"/>
      <c r="K669" s="52"/>
      <c r="L669" s="52"/>
      <c r="M669" s="52"/>
      <c r="N669" s="52"/>
      <c r="O669" s="59"/>
      <c r="P669" s="52"/>
      <c r="Q669" s="148"/>
      <c r="R669" s="52"/>
      <c r="S669" s="52"/>
      <c r="T669" s="52"/>
      <c r="U669" s="52"/>
      <c r="V669" s="52"/>
      <c r="W669" s="52"/>
      <c r="X669" s="52"/>
      <c r="Y669" s="52"/>
      <c r="Z669" s="52"/>
      <c r="AA669" s="52"/>
      <c r="AB669" s="52"/>
      <c r="AD669" s="55"/>
    </row>
    <row r="670" spans="2:30">
      <c r="B670" s="52"/>
      <c r="C670" s="148"/>
      <c r="D670" s="52"/>
      <c r="E670" s="52"/>
      <c r="F670" s="52"/>
      <c r="G670" s="52"/>
      <c r="H670" s="52"/>
      <c r="I670" s="52"/>
      <c r="J670" s="52"/>
      <c r="K670" s="52"/>
      <c r="L670" s="52"/>
      <c r="M670" s="52"/>
      <c r="N670" s="52"/>
      <c r="O670" s="59"/>
      <c r="P670" s="52"/>
      <c r="Q670" s="148"/>
      <c r="R670" s="52"/>
      <c r="S670" s="52"/>
      <c r="T670" s="52"/>
      <c r="U670" s="52"/>
      <c r="V670" s="52"/>
      <c r="W670" s="52"/>
      <c r="X670" s="52"/>
      <c r="Y670" s="52"/>
      <c r="Z670" s="52"/>
      <c r="AA670" s="52"/>
      <c r="AB670" s="52"/>
      <c r="AD670" s="55"/>
    </row>
    <row r="671" spans="2:30">
      <c r="B671" s="52"/>
      <c r="C671" s="148"/>
      <c r="D671" s="52"/>
      <c r="E671" s="52"/>
      <c r="F671" s="52"/>
      <c r="G671" s="52"/>
      <c r="H671" s="52"/>
      <c r="I671" s="52"/>
      <c r="J671" s="52"/>
      <c r="K671" s="52"/>
      <c r="L671" s="52"/>
      <c r="M671" s="52"/>
      <c r="N671" s="52"/>
      <c r="O671" s="59"/>
      <c r="P671" s="52"/>
      <c r="Q671" s="148"/>
      <c r="R671" s="52"/>
      <c r="S671" s="52"/>
      <c r="T671" s="52"/>
      <c r="U671" s="52"/>
      <c r="V671" s="52"/>
      <c r="W671" s="52"/>
      <c r="X671" s="52"/>
      <c r="Y671" s="52"/>
      <c r="Z671" s="52"/>
      <c r="AA671" s="52"/>
      <c r="AB671" s="52"/>
      <c r="AD671" s="55"/>
    </row>
    <row r="672" spans="2:30">
      <c r="B672" s="52"/>
      <c r="C672" s="148"/>
      <c r="D672" s="52"/>
      <c r="E672" s="52"/>
      <c r="F672" s="52"/>
      <c r="G672" s="52"/>
      <c r="H672" s="52"/>
      <c r="I672" s="52"/>
      <c r="J672" s="52"/>
      <c r="K672" s="52"/>
      <c r="L672" s="52"/>
      <c r="M672" s="52"/>
      <c r="N672" s="52"/>
      <c r="O672" s="59"/>
      <c r="P672" s="52"/>
      <c r="Q672" s="148"/>
      <c r="R672" s="52"/>
      <c r="S672" s="52"/>
      <c r="T672" s="52"/>
      <c r="U672" s="52"/>
      <c r="V672" s="52"/>
      <c r="W672" s="52"/>
      <c r="X672" s="52"/>
      <c r="Y672" s="52"/>
      <c r="Z672" s="52"/>
      <c r="AA672" s="52"/>
      <c r="AB672" s="52"/>
      <c r="AD672" s="55"/>
    </row>
    <row r="673" spans="2:30">
      <c r="B673" s="52"/>
      <c r="C673" s="148"/>
      <c r="D673" s="52"/>
      <c r="E673" s="52"/>
      <c r="F673" s="52"/>
      <c r="G673" s="52"/>
      <c r="H673" s="52"/>
      <c r="I673" s="52"/>
      <c r="J673" s="52"/>
      <c r="K673" s="52"/>
      <c r="L673" s="52"/>
      <c r="M673" s="52"/>
      <c r="N673" s="52"/>
      <c r="O673" s="59"/>
      <c r="P673" s="52"/>
      <c r="Q673" s="148"/>
      <c r="R673" s="52"/>
      <c r="S673" s="52"/>
      <c r="T673" s="52"/>
      <c r="U673" s="52"/>
      <c r="V673" s="52"/>
      <c r="W673" s="52"/>
      <c r="X673" s="52"/>
      <c r="Y673" s="52"/>
      <c r="Z673" s="52"/>
      <c r="AA673" s="52"/>
      <c r="AB673" s="52"/>
      <c r="AD673" s="55"/>
    </row>
    <row r="674" spans="2:30">
      <c r="B674" s="52"/>
      <c r="C674" s="148"/>
      <c r="D674" s="52"/>
      <c r="E674" s="52"/>
      <c r="F674" s="52"/>
      <c r="G674" s="52"/>
      <c r="H674" s="52"/>
      <c r="I674" s="52"/>
      <c r="J674" s="52"/>
      <c r="K674" s="52"/>
      <c r="L674" s="52"/>
      <c r="M674" s="52"/>
      <c r="N674" s="52"/>
      <c r="O674" s="59"/>
      <c r="P674" s="52"/>
      <c r="Q674" s="148"/>
      <c r="R674" s="52"/>
      <c r="S674" s="52"/>
      <c r="T674" s="52"/>
      <c r="U674" s="52"/>
      <c r="V674" s="52"/>
      <c r="W674" s="52"/>
      <c r="X674" s="52"/>
      <c r="Y674" s="52"/>
      <c r="Z674" s="52"/>
      <c r="AA674" s="52"/>
      <c r="AB674" s="52"/>
      <c r="AD674" s="55"/>
    </row>
    <row r="675" spans="2:30">
      <c r="B675" s="52"/>
      <c r="C675" s="148"/>
      <c r="D675" s="52"/>
      <c r="E675" s="52"/>
      <c r="F675" s="52"/>
      <c r="G675" s="52"/>
      <c r="H675" s="52"/>
      <c r="I675" s="52"/>
      <c r="J675" s="52"/>
      <c r="K675" s="52"/>
      <c r="L675" s="52"/>
      <c r="M675" s="52"/>
      <c r="N675" s="52"/>
      <c r="O675" s="59"/>
      <c r="P675" s="52"/>
      <c r="Q675" s="148"/>
      <c r="R675" s="52"/>
      <c r="S675" s="52"/>
      <c r="T675" s="52"/>
      <c r="U675" s="52"/>
      <c r="V675" s="52"/>
      <c r="W675" s="52"/>
      <c r="X675" s="52"/>
      <c r="Y675" s="52"/>
      <c r="Z675" s="52"/>
      <c r="AA675" s="52"/>
      <c r="AB675" s="52"/>
      <c r="AD675" s="55"/>
    </row>
    <row r="676" spans="2:30">
      <c r="B676" s="52"/>
      <c r="C676" s="148"/>
      <c r="D676" s="52"/>
      <c r="E676" s="52"/>
      <c r="F676" s="52"/>
      <c r="G676" s="52"/>
      <c r="H676" s="52"/>
      <c r="I676" s="52"/>
      <c r="J676" s="52"/>
      <c r="K676" s="52"/>
      <c r="L676" s="52"/>
      <c r="M676" s="52"/>
      <c r="N676" s="52"/>
      <c r="O676" s="59"/>
      <c r="P676" s="52"/>
      <c r="Q676" s="148"/>
      <c r="R676" s="52"/>
      <c r="S676" s="52"/>
      <c r="T676" s="52"/>
      <c r="U676" s="52"/>
      <c r="V676" s="52"/>
      <c r="W676" s="52"/>
      <c r="X676" s="52"/>
      <c r="Y676" s="52"/>
      <c r="Z676" s="52"/>
      <c r="AA676" s="52"/>
      <c r="AB676" s="52"/>
      <c r="AD676" s="55"/>
    </row>
    <row r="677" spans="2:30">
      <c r="B677" s="52"/>
      <c r="C677" s="148"/>
      <c r="D677" s="52"/>
      <c r="E677" s="52"/>
      <c r="F677" s="52"/>
      <c r="G677" s="52"/>
      <c r="H677" s="52"/>
      <c r="I677" s="52"/>
      <c r="J677" s="52"/>
      <c r="K677" s="52"/>
      <c r="L677" s="52"/>
      <c r="M677" s="52"/>
      <c r="N677" s="52"/>
      <c r="O677" s="59"/>
      <c r="P677" s="52"/>
      <c r="Q677" s="148"/>
      <c r="R677" s="52"/>
      <c r="S677" s="52"/>
      <c r="T677" s="52"/>
      <c r="U677" s="52"/>
      <c r="V677" s="52"/>
      <c r="W677" s="52"/>
      <c r="X677" s="52"/>
      <c r="Y677" s="52"/>
      <c r="Z677" s="52"/>
      <c r="AA677" s="52"/>
      <c r="AB677" s="52"/>
      <c r="AD677" s="55"/>
    </row>
    <row r="678" spans="2:30">
      <c r="B678" s="52"/>
      <c r="C678" s="148"/>
      <c r="D678" s="52"/>
      <c r="E678" s="52"/>
      <c r="F678" s="52"/>
      <c r="G678" s="52"/>
      <c r="H678" s="52"/>
      <c r="I678" s="52"/>
      <c r="J678" s="52"/>
      <c r="K678" s="52"/>
      <c r="L678" s="52"/>
      <c r="M678" s="52"/>
      <c r="N678" s="52"/>
      <c r="O678" s="59"/>
      <c r="P678" s="52"/>
      <c r="Q678" s="148"/>
      <c r="R678" s="52"/>
      <c r="S678" s="52"/>
      <c r="T678" s="52"/>
      <c r="U678" s="52"/>
      <c r="V678" s="52"/>
      <c r="W678" s="52"/>
      <c r="X678" s="52"/>
      <c r="Y678" s="52"/>
      <c r="Z678" s="52"/>
      <c r="AA678" s="52"/>
      <c r="AB678" s="52"/>
      <c r="AD678" s="55"/>
    </row>
    <row r="679" spans="2:30">
      <c r="B679" s="52"/>
      <c r="C679" s="148"/>
      <c r="D679" s="52"/>
      <c r="E679" s="52"/>
      <c r="F679" s="52"/>
      <c r="G679" s="52"/>
      <c r="H679" s="52"/>
      <c r="I679" s="52"/>
      <c r="J679" s="52"/>
      <c r="K679" s="52"/>
      <c r="L679" s="52"/>
      <c r="M679" s="52"/>
      <c r="N679" s="52"/>
      <c r="O679" s="59"/>
      <c r="P679" s="52"/>
      <c r="Q679" s="148"/>
      <c r="R679" s="52"/>
      <c r="S679" s="52"/>
      <c r="T679" s="52"/>
      <c r="U679" s="52"/>
      <c r="V679" s="52"/>
      <c r="W679" s="52"/>
      <c r="X679" s="52"/>
      <c r="Y679" s="52"/>
      <c r="Z679" s="52"/>
      <c r="AA679" s="52"/>
      <c r="AB679" s="52"/>
      <c r="AD679" s="55"/>
    </row>
    <row r="680" spans="2:30">
      <c r="B680" s="52"/>
      <c r="C680" s="148"/>
      <c r="D680" s="52"/>
      <c r="E680" s="52"/>
      <c r="F680" s="52"/>
      <c r="G680" s="52"/>
      <c r="H680" s="52"/>
      <c r="I680" s="52"/>
      <c r="J680" s="52"/>
      <c r="K680" s="52"/>
      <c r="L680" s="52"/>
      <c r="M680" s="52"/>
      <c r="N680" s="52"/>
      <c r="O680" s="59"/>
      <c r="P680" s="52"/>
      <c r="Q680" s="148"/>
      <c r="R680" s="52"/>
      <c r="S680" s="52"/>
      <c r="T680" s="52"/>
      <c r="U680" s="52"/>
      <c r="V680" s="52"/>
      <c r="W680" s="52"/>
      <c r="X680" s="52"/>
      <c r="Y680" s="52"/>
      <c r="Z680" s="52"/>
      <c r="AA680" s="52"/>
      <c r="AB680" s="52"/>
      <c r="AD680" s="55"/>
    </row>
    <row r="681" spans="2:30">
      <c r="B681" s="52"/>
      <c r="C681" s="148"/>
      <c r="D681" s="52"/>
      <c r="E681" s="52"/>
      <c r="F681" s="52"/>
      <c r="G681" s="52"/>
      <c r="H681" s="52"/>
      <c r="I681" s="52"/>
      <c r="J681" s="52"/>
      <c r="K681" s="52"/>
      <c r="L681" s="52"/>
      <c r="M681" s="52"/>
      <c r="N681" s="52"/>
      <c r="O681" s="59"/>
      <c r="P681" s="52"/>
      <c r="Q681" s="148"/>
      <c r="R681" s="52"/>
      <c r="S681" s="52"/>
      <c r="T681" s="52"/>
      <c r="U681" s="52"/>
      <c r="V681" s="52"/>
      <c r="W681" s="52"/>
      <c r="X681" s="52"/>
      <c r="Y681" s="52"/>
      <c r="Z681" s="52"/>
      <c r="AA681" s="52"/>
      <c r="AB681" s="52"/>
      <c r="AD681" s="55"/>
    </row>
    <row r="682" spans="2:30">
      <c r="B682" s="52"/>
      <c r="C682" s="148"/>
      <c r="D682" s="52"/>
      <c r="E682" s="52"/>
      <c r="F682" s="52"/>
      <c r="G682" s="52"/>
      <c r="H682" s="52"/>
      <c r="I682" s="52"/>
      <c r="J682" s="52"/>
      <c r="K682" s="52"/>
      <c r="L682" s="52"/>
      <c r="M682" s="52"/>
      <c r="N682" s="52"/>
      <c r="O682" s="59"/>
      <c r="P682" s="52"/>
      <c r="Q682" s="148"/>
      <c r="R682" s="52"/>
      <c r="S682" s="52"/>
      <c r="T682" s="52"/>
      <c r="U682" s="52"/>
      <c r="V682" s="52"/>
      <c r="W682" s="52"/>
      <c r="X682" s="52"/>
      <c r="Y682" s="52"/>
      <c r="Z682" s="52"/>
      <c r="AA682" s="52"/>
      <c r="AB682" s="52"/>
      <c r="AD682" s="55"/>
    </row>
    <row r="683" spans="2:30">
      <c r="B683" s="52"/>
      <c r="C683" s="148"/>
      <c r="D683" s="52"/>
      <c r="E683" s="52"/>
      <c r="F683" s="52"/>
      <c r="G683" s="52"/>
      <c r="H683" s="52"/>
      <c r="I683" s="52"/>
      <c r="J683" s="52"/>
      <c r="K683" s="52"/>
      <c r="L683" s="52"/>
      <c r="M683" s="52"/>
      <c r="N683" s="52"/>
      <c r="O683" s="59"/>
      <c r="P683" s="52"/>
      <c r="Q683" s="148"/>
      <c r="R683" s="52"/>
      <c r="S683" s="52"/>
      <c r="T683" s="52"/>
      <c r="U683" s="52"/>
      <c r="V683" s="52"/>
      <c r="W683" s="52"/>
      <c r="X683" s="52"/>
      <c r="Y683" s="52"/>
      <c r="Z683" s="52"/>
      <c r="AA683" s="52"/>
      <c r="AB683" s="52"/>
      <c r="AD683" s="55"/>
    </row>
    <row r="684" spans="2:30">
      <c r="B684" s="52"/>
      <c r="C684" s="148"/>
      <c r="D684" s="52"/>
      <c r="E684" s="52"/>
      <c r="F684" s="52"/>
      <c r="G684" s="52"/>
      <c r="H684" s="52"/>
      <c r="I684" s="52"/>
      <c r="J684" s="52"/>
      <c r="K684" s="52"/>
      <c r="L684" s="52"/>
      <c r="M684" s="52"/>
      <c r="N684" s="52"/>
      <c r="O684" s="59"/>
      <c r="P684" s="52"/>
      <c r="Q684" s="148"/>
      <c r="R684" s="52"/>
      <c r="S684" s="52"/>
      <c r="T684" s="52"/>
      <c r="U684" s="52"/>
      <c r="V684" s="52"/>
      <c r="W684" s="52"/>
      <c r="X684" s="52"/>
      <c r="Y684" s="52"/>
      <c r="Z684" s="52"/>
      <c r="AA684" s="52"/>
      <c r="AB684" s="52"/>
      <c r="AD684" s="55"/>
    </row>
    <row r="685" ht="12" spans="2:30">
      <c r="B685" s="142"/>
      <c r="C685" s="153"/>
      <c r="D685" s="142"/>
      <c r="E685" s="142"/>
      <c r="F685" s="142"/>
      <c r="G685" s="142"/>
      <c r="H685" s="142"/>
      <c r="I685" s="142"/>
      <c r="J685" s="142"/>
      <c r="K685" s="142"/>
      <c r="L685" s="142"/>
      <c r="M685" s="142"/>
      <c r="N685" s="142"/>
      <c r="O685" s="156"/>
      <c r="P685" s="52"/>
      <c r="Q685" s="148"/>
      <c r="R685" s="52"/>
      <c r="S685" s="52"/>
      <c r="T685" s="52"/>
      <c r="U685" s="52"/>
      <c r="V685" s="52"/>
      <c r="W685" s="52"/>
      <c r="X685" s="52"/>
      <c r="Y685" s="52"/>
      <c r="Z685" s="52"/>
      <c r="AA685" s="52"/>
      <c r="AB685" s="52"/>
      <c r="AD685" s="55"/>
    </row>
    <row r="686" spans="2:30">
      <c r="B686" s="35"/>
      <c r="F686" s="52"/>
      <c r="G686" s="52"/>
      <c r="P686" s="52"/>
      <c r="Q686" s="148"/>
      <c r="R686" s="52"/>
      <c r="S686" s="52"/>
      <c r="T686" s="52"/>
      <c r="U686" s="52"/>
      <c r="V686" s="52"/>
      <c r="W686" s="52"/>
      <c r="X686" s="52"/>
      <c r="Y686" s="52"/>
      <c r="Z686" s="52"/>
      <c r="AA686" s="52"/>
      <c r="AB686" s="52"/>
      <c r="AD686" s="55"/>
    </row>
    <row r="687" spans="2:30">
      <c r="B687" s="35"/>
      <c r="F687" s="52"/>
      <c r="G687" s="52"/>
      <c r="P687" s="52"/>
      <c r="Q687" s="148"/>
      <c r="R687" s="52"/>
      <c r="S687" s="52"/>
      <c r="T687" s="52"/>
      <c r="U687" s="52"/>
      <c r="V687" s="52"/>
      <c r="W687" s="52"/>
      <c r="X687" s="52"/>
      <c r="Y687" s="52"/>
      <c r="Z687" s="52"/>
      <c r="AA687" s="52"/>
      <c r="AB687" s="52"/>
      <c r="AD687" s="55"/>
    </row>
    <row r="688" spans="2:30">
      <c r="B688" s="35"/>
      <c r="F688" s="52"/>
      <c r="G688" s="52"/>
      <c r="P688" s="52"/>
      <c r="Q688" s="148"/>
      <c r="R688" s="52"/>
      <c r="S688" s="52"/>
      <c r="T688" s="52"/>
      <c r="U688" s="52"/>
      <c r="V688" s="52"/>
      <c r="W688" s="52"/>
      <c r="X688" s="52"/>
      <c r="Y688" s="52"/>
      <c r="Z688" s="52"/>
      <c r="AA688" s="52"/>
      <c r="AB688" s="52"/>
      <c r="AD688" s="55"/>
    </row>
    <row r="689" s="35" customFormat="1" spans="3:30">
      <c r="C689" s="144"/>
      <c r="F689" s="52"/>
      <c r="G689" s="52"/>
      <c r="P689" s="52"/>
      <c r="Q689" s="148"/>
      <c r="R689" s="52"/>
      <c r="S689" s="52"/>
      <c r="T689" s="52"/>
      <c r="U689" s="52"/>
      <c r="V689" s="52"/>
      <c r="W689" s="52"/>
      <c r="X689" s="52"/>
      <c r="Y689" s="52"/>
      <c r="Z689" s="52"/>
      <c r="AA689" s="52"/>
      <c r="AB689" s="52"/>
      <c r="AC689" s="39"/>
      <c r="AD689" s="55"/>
    </row>
    <row r="690" s="35" customFormat="1" spans="3:30">
      <c r="C690" s="144"/>
      <c r="F690" s="52"/>
      <c r="G690" s="52"/>
      <c r="P690" s="52"/>
      <c r="Q690" s="148"/>
      <c r="R690" s="52"/>
      <c r="S690" s="52"/>
      <c r="T690" s="52"/>
      <c r="U690" s="52"/>
      <c r="V690" s="52"/>
      <c r="W690" s="52"/>
      <c r="X690" s="52"/>
      <c r="Y690" s="52"/>
      <c r="Z690" s="52"/>
      <c r="AA690" s="52"/>
      <c r="AB690" s="52"/>
      <c r="AC690" s="39"/>
      <c r="AD690" s="55"/>
    </row>
    <row r="691" s="35" customFormat="1" spans="3:30">
      <c r="C691" s="144"/>
      <c r="F691" s="52"/>
      <c r="G691" s="52"/>
      <c r="P691" s="52"/>
      <c r="Q691" s="148"/>
      <c r="R691" s="52"/>
      <c r="S691" s="52"/>
      <c r="T691" s="52"/>
      <c r="U691" s="52"/>
      <c r="V691" s="52"/>
      <c r="W691" s="52"/>
      <c r="X691" s="52"/>
      <c r="Y691" s="52"/>
      <c r="Z691" s="52"/>
      <c r="AA691" s="52"/>
      <c r="AB691" s="52"/>
      <c r="AC691" s="39"/>
      <c r="AD691" s="55"/>
    </row>
    <row r="692" s="35" customFormat="1" spans="3:30">
      <c r="C692" s="144"/>
      <c r="F692" s="52"/>
      <c r="G692" s="52"/>
      <c r="P692" s="52"/>
      <c r="Q692" s="148"/>
      <c r="R692" s="52"/>
      <c r="S692" s="52"/>
      <c r="T692" s="52"/>
      <c r="U692" s="52"/>
      <c r="V692" s="52"/>
      <c r="W692" s="52"/>
      <c r="X692" s="52"/>
      <c r="Y692" s="52"/>
      <c r="Z692" s="52"/>
      <c r="AA692" s="52"/>
      <c r="AB692" s="52"/>
      <c r="AC692" s="39"/>
      <c r="AD692" s="55"/>
    </row>
    <row r="693" s="35" customFormat="1" spans="3:30">
      <c r="C693" s="144"/>
      <c r="F693" s="52"/>
      <c r="G693" s="52"/>
      <c r="P693" s="52"/>
      <c r="Q693" s="148"/>
      <c r="R693" s="52"/>
      <c r="S693" s="52"/>
      <c r="T693" s="52"/>
      <c r="U693" s="52"/>
      <c r="V693" s="52"/>
      <c r="W693" s="52"/>
      <c r="X693" s="52"/>
      <c r="Y693" s="52"/>
      <c r="Z693" s="52"/>
      <c r="AA693" s="52"/>
      <c r="AB693" s="52"/>
      <c r="AC693" s="39"/>
      <c r="AD693" s="55"/>
    </row>
    <row r="694" s="35" customFormat="1" spans="3:30">
      <c r="C694" s="144"/>
      <c r="F694" s="52"/>
      <c r="G694" s="52"/>
      <c r="P694" s="52"/>
      <c r="Q694" s="148"/>
      <c r="R694" s="52"/>
      <c r="S694" s="52"/>
      <c r="T694" s="52"/>
      <c r="U694" s="52"/>
      <c r="V694" s="52"/>
      <c r="W694" s="52"/>
      <c r="X694" s="52"/>
      <c r="Y694" s="52"/>
      <c r="Z694" s="52"/>
      <c r="AA694" s="52"/>
      <c r="AB694" s="52"/>
      <c r="AC694" s="39"/>
      <c r="AD694" s="55"/>
    </row>
    <row r="695" s="35" customFormat="1" spans="3:30">
      <c r="C695" s="144"/>
      <c r="F695" s="52"/>
      <c r="G695" s="52"/>
      <c r="P695" s="52"/>
      <c r="Q695" s="148"/>
      <c r="R695" s="52"/>
      <c r="S695" s="52"/>
      <c r="T695" s="52"/>
      <c r="U695" s="52"/>
      <c r="V695" s="52"/>
      <c r="W695" s="52"/>
      <c r="X695" s="52"/>
      <c r="Y695" s="52"/>
      <c r="Z695" s="52"/>
      <c r="AA695" s="52"/>
      <c r="AB695" s="52"/>
      <c r="AC695" s="39"/>
      <c r="AD695" s="55"/>
    </row>
    <row r="696" s="35" customFormat="1" spans="3:30">
      <c r="C696" s="144"/>
      <c r="F696" s="52"/>
      <c r="G696" s="52"/>
      <c r="P696" s="52"/>
      <c r="Q696" s="148"/>
      <c r="R696" s="52"/>
      <c r="S696" s="52"/>
      <c r="T696" s="52"/>
      <c r="U696" s="52"/>
      <c r="V696" s="52"/>
      <c r="W696" s="52"/>
      <c r="X696" s="52"/>
      <c r="Y696" s="52"/>
      <c r="Z696" s="52"/>
      <c r="AA696" s="52"/>
      <c r="AB696" s="52"/>
      <c r="AC696" s="39"/>
      <c r="AD696" s="55"/>
    </row>
    <row r="697" s="35" customFormat="1" spans="3:30">
      <c r="C697" s="144"/>
      <c r="F697" s="52"/>
      <c r="G697" s="52"/>
      <c r="P697" s="52"/>
      <c r="Q697" s="148"/>
      <c r="R697" s="52"/>
      <c r="S697" s="52"/>
      <c r="T697" s="52"/>
      <c r="U697" s="52"/>
      <c r="V697" s="52"/>
      <c r="W697" s="52"/>
      <c r="X697" s="52"/>
      <c r="Y697" s="52"/>
      <c r="Z697" s="52"/>
      <c r="AA697" s="52"/>
      <c r="AB697" s="52"/>
      <c r="AC697" s="39"/>
      <c r="AD697" s="55"/>
    </row>
    <row r="698" s="35" customFormat="1" spans="3:30">
      <c r="C698" s="144"/>
      <c r="F698" s="52"/>
      <c r="G698" s="52"/>
      <c r="P698" s="52"/>
      <c r="Q698" s="148"/>
      <c r="R698" s="52"/>
      <c r="S698" s="52"/>
      <c r="T698" s="52"/>
      <c r="U698" s="52"/>
      <c r="V698" s="52"/>
      <c r="W698" s="52"/>
      <c r="X698" s="52"/>
      <c r="Y698" s="52"/>
      <c r="Z698" s="52"/>
      <c r="AA698" s="52"/>
      <c r="AB698" s="52"/>
      <c r="AC698" s="39"/>
      <c r="AD698" s="55"/>
    </row>
    <row r="699" s="35" customFormat="1" spans="3:30">
      <c r="C699" s="144"/>
      <c r="F699" s="52"/>
      <c r="G699" s="52"/>
      <c r="P699" s="52"/>
      <c r="Q699" s="148"/>
      <c r="R699" s="52"/>
      <c r="S699" s="52"/>
      <c r="T699" s="52"/>
      <c r="U699" s="52"/>
      <c r="V699" s="52"/>
      <c r="W699" s="52"/>
      <c r="X699" s="52"/>
      <c r="Y699" s="52"/>
      <c r="Z699" s="52"/>
      <c r="AA699" s="52"/>
      <c r="AB699" s="52"/>
      <c r="AC699" s="39"/>
      <c r="AD699" s="55"/>
    </row>
    <row r="700" s="35" customFormat="1" spans="3:30">
      <c r="C700" s="144"/>
      <c r="F700" s="52"/>
      <c r="G700" s="52"/>
      <c r="P700" s="52"/>
      <c r="Q700" s="148"/>
      <c r="R700" s="52"/>
      <c r="S700" s="52"/>
      <c r="T700" s="52"/>
      <c r="U700" s="52"/>
      <c r="V700" s="52"/>
      <c r="W700" s="52"/>
      <c r="X700" s="52"/>
      <c r="Y700" s="52"/>
      <c r="Z700" s="52"/>
      <c r="AA700" s="52"/>
      <c r="AB700" s="52"/>
      <c r="AC700" s="39"/>
      <c r="AD700" s="55"/>
    </row>
    <row r="701" s="35" customFormat="1" spans="3:30">
      <c r="C701" s="144"/>
      <c r="F701" s="52"/>
      <c r="G701" s="52"/>
      <c r="P701" s="52"/>
      <c r="Q701" s="148"/>
      <c r="R701" s="52"/>
      <c r="S701" s="52"/>
      <c r="T701" s="52"/>
      <c r="U701" s="52"/>
      <c r="V701" s="52"/>
      <c r="W701" s="52"/>
      <c r="X701" s="52"/>
      <c r="Y701" s="52"/>
      <c r="Z701" s="52"/>
      <c r="AA701" s="52"/>
      <c r="AB701" s="52"/>
      <c r="AC701" s="39"/>
      <c r="AD701" s="55"/>
    </row>
    <row r="702" s="35" customFormat="1" spans="3:30">
      <c r="C702" s="144"/>
      <c r="F702" s="52"/>
      <c r="G702" s="52"/>
      <c r="P702" s="52"/>
      <c r="Q702" s="148"/>
      <c r="R702" s="52"/>
      <c r="S702" s="52"/>
      <c r="T702" s="52"/>
      <c r="U702" s="52"/>
      <c r="V702" s="52"/>
      <c r="W702" s="52"/>
      <c r="X702" s="52"/>
      <c r="Y702" s="52"/>
      <c r="Z702" s="52"/>
      <c r="AA702" s="52"/>
      <c r="AB702" s="52"/>
      <c r="AC702" s="39"/>
      <c r="AD702" s="55"/>
    </row>
    <row r="703" s="35" customFormat="1" spans="3:30">
      <c r="C703" s="144"/>
      <c r="F703" s="52"/>
      <c r="G703" s="52"/>
      <c r="P703" s="52"/>
      <c r="Q703" s="148"/>
      <c r="R703" s="52"/>
      <c r="S703" s="52"/>
      <c r="T703" s="52"/>
      <c r="U703" s="52"/>
      <c r="V703" s="52"/>
      <c r="W703" s="52"/>
      <c r="X703" s="52"/>
      <c r="Y703" s="52"/>
      <c r="Z703" s="52"/>
      <c r="AA703" s="52"/>
      <c r="AB703" s="52"/>
      <c r="AC703" s="39"/>
      <c r="AD703" s="55"/>
    </row>
    <row r="704" s="35" customFormat="1" spans="3:30">
      <c r="C704" s="144"/>
      <c r="F704" s="52"/>
      <c r="G704" s="52"/>
      <c r="P704" s="52"/>
      <c r="Q704" s="148"/>
      <c r="R704" s="52"/>
      <c r="S704" s="52"/>
      <c r="T704" s="52"/>
      <c r="U704" s="52"/>
      <c r="V704" s="52"/>
      <c r="W704" s="52"/>
      <c r="X704" s="52"/>
      <c r="Y704" s="52"/>
      <c r="Z704" s="52"/>
      <c r="AA704" s="52"/>
      <c r="AB704" s="52"/>
      <c r="AC704" s="39"/>
      <c r="AD704" s="55"/>
    </row>
    <row r="705" s="35" customFormat="1" spans="3:30">
      <c r="C705" s="144"/>
      <c r="F705" s="52"/>
      <c r="G705" s="52"/>
      <c r="P705" s="52"/>
      <c r="Q705" s="148"/>
      <c r="R705" s="52"/>
      <c r="S705" s="52"/>
      <c r="T705" s="52"/>
      <c r="U705" s="52"/>
      <c r="V705" s="52"/>
      <c r="W705" s="52"/>
      <c r="X705" s="52"/>
      <c r="Y705" s="52"/>
      <c r="Z705" s="52"/>
      <c r="AA705" s="52"/>
      <c r="AB705" s="52"/>
      <c r="AC705" s="39"/>
      <c r="AD705" s="55"/>
    </row>
    <row r="706" s="35" customFormat="1" spans="3:30">
      <c r="C706" s="144"/>
      <c r="F706" s="52"/>
      <c r="G706" s="52"/>
      <c r="P706" s="52"/>
      <c r="Q706" s="148"/>
      <c r="R706" s="52"/>
      <c r="S706" s="52"/>
      <c r="T706" s="52"/>
      <c r="U706" s="52"/>
      <c r="V706" s="52"/>
      <c r="W706" s="52"/>
      <c r="X706" s="52"/>
      <c r="Y706" s="52"/>
      <c r="Z706" s="52"/>
      <c r="AA706" s="52"/>
      <c r="AB706" s="52"/>
      <c r="AC706" s="39"/>
      <c r="AD706" s="55"/>
    </row>
    <row r="707" s="35" customFormat="1" spans="3:30">
      <c r="C707" s="144"/>
      <c r="F707" s="52"/>
      <c r="G707" s="52"/>
      <c r="P707" s="52"/>
      <c r="Q707" s="148"/>
      <c r="R707" s="52"/>
      <c r="S707" s="52"/>
      <c r="T707" s="52"/>
      <c r="U707" s="52"/>
      <c r="V707" s="52"/>
      <c r="W707" s="52"/>
      <c r="X707" s="52"/>
      <c r="Y707" s="52"/>
      <c r="Z707" s="52"/>
      <c r="AA707" s="52"/>
      <c r="AB707" s="52"/>
      <c r="AC707" s="39"/>
      <c r="AD707" s="55"/>
    </row>
    <row r="708" s="35" customFormat="1" spans="3:30">
      <c r="C708" s="144"/>
      <c r="F708" s="52"/>
      <c r="G708" s="52"/>
      <c r="P708" s="52"/>
      <c r="Q708" s="148"/>
      <c r="R708" s="52"/>
      <c r="S708" s="52"/>
      <c r="T708" s="52"/>
      <c r="U708" s="52"/>
      <c r="V708" s="52"/>
      <c r="W708" s="52"/>
      <c r="X708" s="52"/>
      <c r="Y708" s="52"/>
      <c r="Z708" s="52"/>
      <c r="AA708" s="52"/>
      <c r="AB708" s="52"/>
      <c r="AC708" s="39"/>
      <c r="AD708" s="55"/>
    </row>
    <row r="709" s="35" customFormat="1" spans="3:30">
      <c r="C709" s="144"/>
      <c r="F709" s="52"/>
      <c r="G709" s="52"/>
      <c r="P709" s="52"/>
      <c r="Q709" s="148"/>
      <c r="R709" s="52"/>
      <c r="S709" s="52"/>
      <c r="T709" s="52"/>
      <c r="U709" s="52"/>
      <c r="V709" s="52"/>
      <c r="W709" s="52"/>
      <c r="X709" s="52"/>
      <c r="Y709" s="52"/>
      <c r="Z709" s="52"/>
      <c r="AA709" s="52"/>
      <c r="AB709" s="52"/>
      <c r="AC709" s="39"/>
      <c r="AD709" s="55"/>
    </row>
    <row r="710" s="35" customFormat="1" spans="3:30">
      <c r="C710" s="144"/>
      <c r="F710" s="52"/>
      <c r="G710" s="52"/>
      <c r="P710" s="52"/>
      <c r="Q710" s="148"/>
      <c r="R710" s="52"/>
      <c r="S710" s="52"/>
      <c r="T710" s="52"/>
      <c r="U710" s="52"/>
      <c r="V710" s="52"/>
      <c r="W710" s="52"/>
      <c r="X710" s="52"/>
      <c r="Y710" s="52"/>
      <c r="Z710" s="52"/>
      <c r="AA710" s="52"/>
      <c r="AB710" s="52"/>
      <c r="AC710" s="39"/>
      <c r="AD710" s="55"/>
    </row>
    <row r="711" s="35" customFormat="1" spans="3:30">
      <c r="C711" s="144"/>
      <c r="F711" s="52"/>
      <c r="G711" s="52"/>
      <c r="P711" s="52"/>
      <c r="Q711" s="148"/>
      <c r="R711" s="52"/>
      <c r="S711" s="52"/>
      <c r="T711" s="52"/>
      <c r="U711" s="52"/>
      <c r="V711" s="52"/>
      <c r="W711" s="52"/>
      <c r="X711" s="52"/>
      <c r="Y711" s="52"/>
      <c r="Z711" s="52"/>
      <c r="AA711" s="52"/>
      <c r="AB711" s="52"/>
      <c r="AC711" s="39"/>
      <c r="AD711" s="55"/>
    </row>
    <row r="712" s="35" customFormat="1" spans="3:30">
      <c r="C712" s="144"/>
      <c r="F712" s="52"/>
      <c r="G712" s="52"/>
      <c r="P712" s="52"/>
      <c r="Q712" s="148"/>
      <c r="R712" s="52"/>
      <c r="S712" s="52"/>
      <c r="T712" s="52"/>
      <c r="U712" s="52"/>
      <c r="V712" s="52"/>
      <c r="W712" s="52"/>
      <c r="X712" s="52"/>
      <c r="Y712" s="52"/>
      <c r="Z712" s="52"/>
      <c r="AA712" s="52"/>
      <c r="AB712" s="52"/>
      <c r="AC712" s="39"/>
      <c r="AD712" s="55"/>
    </row>
    <row r="713" s="35" customFormat="1" spans="3:30">
      <c r="C713" s="144"/>
      <c r="F713" s="52"/>
      <c r="G713" s="52"/>
      <c r="P713" s="52"/>
      <c r="Q713" s="148"/>
      <c r="R713" s="52"/>
      <c r="S713" s="52"/>
      <c r="T713" s="52"/>
      <c r="U713" s="52"/>
      <c r="V713" s="52"/>
      <c r="W713" s="52"/>
      <c r="X713" s="52"/>
      <c r="Y713" s="52"/>
      <c r="Z713" s="52"/>
      <c r="AA713" s="52"/>
      <c r="AB713" s="52"/>
      <c r="AC713" s="39"/>
      <c r="AD713" s="55"/>
    </row>
    <row r="714" s="35" customFormat="1" spans="3:30">
      <c r="C714" s="144"/>
      <c r="F714" s="52"/>
      <c r="G714" s="52"/>
      <c r="P714" s="52"/>
      <c r="Q714" s="148"/>
      <c r="R714" s="52"/>
      <c r="S714" s="52"/>
      <c r="T714" s="52"/>
      <c r="U714" s="52"/>
      <c r="V714" s="52"/>
      <c r="W714" s="52"/>
      <c r="X714" s="52"/>
      <c r="Y714" s="52"/>
      <c r="Z714" s="52"/>
      <c r="AA714" s="52"/>
      <c r="AB714" s="52"/>
      <c r="AC714" s="39"/>
      <c r="AD714" s="55"/>
    </row>
    <row r="715" s="35" customFormat="1" spans="3:30">
      <c r="C715" s="144"/>
      <c r="F715" s="52"/>
      <c r="G715" s="52"/>
      <c r="P715" s="52"/>
      <c r="Q715" s="148"/>
      <c r="R715" s="52"/>
      <c r="S715" s="52"/>
      <c r="T715" s="52"/>
      <c r="U715" s="52"/>
      <c r="V715" s="52"/>
      <c r="W715" s="52"/>
      <c r="X715" s="52"/>
      <c r="Y715" s="52"/>
      <c r="Z715" s="52"/>
      <c r="AA715" s="52"/>
      <c r="AB715" s="52"/>
      <c r="AC715" s="39"/>
      <c r="AD715" s="55"/>
    </row>
    <row r="716" s="35" customFormat="1" spans="3:30">
      <c r="C716" s="144"/>
      <c r="F716" s="52"/>
      <c r="G716" s="52"/>
      <c r="P716" s="52"/>
      <c r="Q716" s="148"/>
      <c r="R716" s="52"/>
      <c r="S716" s="52"/>
      <c r="T716" s="52"/>
      <c r="U716" s="52"/>
      <c r="V716" s="52"/>
      <c r="W716" s="52"/>
      <c r="X716" s="52"/>
      <c r="Y716" s="52"/>
      <c r="Z716" s="52"/>
      <c r="AA716" s="52"/>
      <c r="AB716" s="52"/>
      <c r="AC716" s="39"/>
      <c r="AD716" s="55"/>
    </row>
    <row r="717" s="35" customFormat="1" spans="3:30">
      <c r="C717" s="144"/>
      <c r="F717" s="52"/>
      <c r="G717" s="52"/>
      <c r="P717" s="52"/>
      <c r="Q717" s="148"/>
      <c r="R717" s="52"/>
      <c r="S717" s="52"/>
      <c r="T717" s="52"/>
      <c r="U717" s="52"/>
      <c r="V717" s="52"/>
      <c r="W717" s="52"/>
      <c r="X717" s="52"/>
      <c r="Y717" s="52"/>
      <c r="Z717" s="52"/>
      <c r="AA717" s="52"/>
      <c r="AB717" s="52"/>
      <c r="AC717" s="39"/>
      <c r="AD717" s="55"/>
    </row>
    <row r="718" s="35" customFormat="1" spans="3:30">
      <c r="C718" s="144"/>
      <c r="F718" s="52"/>
      <c r="G718" s="52"/>
      <c r="P718" s="52"/>
      <c r="Q718" s="148"/>
      <c r="R718" s="52"/>
      <c r="S718" s="52"/>
      <c r="T718" s="52"/>
      <c r="U718" s="52"/>
      <c r="V718" s="52"/>
      <c r="W718" s="52"/>
      <c r="X718" s="52"/>
      <c r="Y718" s="52"/>
      <c r="Z718" s="52"/>
      <c r="AA718" s="52"/>
      <c r="AB718" s="52"/>
      <c r="AC718" s="39"/>
      <c r="AD718" s="55"/>
    </row>
    <row r="719" s="35" customFormat="1" spans="3:30">
      <c r="C719" s="144"/>
      <c r="F719" s="52"/>
      <c r="G719" s="52"/>
      <c r="P719" s="52"/>
      <c r="Q719" s="148"/>
      <c r="R719" s="52"/>
      <c r="S719" s="52"/>
      <c r="T719" s="52"/>
      <c r="U719" s="52"/>
      <c r="V719" s="52"/>
      <c r="W719" s="52"/>
      <c r="X719" s="52"/>
      <c r="Y719" s="52"/>
      <c r="Z719" s="52"/>
      <c r="AA719" s="52"/>
      <c r="AB719" s="52"/>
      <c r="AC719" s="39"/>
      <c r="AD719" s="55"/>
    </row>
    <row r="720" s="35" customFormat="1" spans="3:30">
      <c r="C720" s="144"/>
      <c r="F720" s="52"/>
      <c r="G720" s="52"/>
      <c r="P720" s="52"/>
      <c r="Q720" s="148"/>
      <c r="R720" s="52"/>
      <c r="S720" s="52"/>
      <c r="T720" s="52"/>
      <c r="U720" s="52"/>
      <c r="V720" s="52"/>
      <c r="W720" s="52"/>
      <c r="X720" s="52"/>
      <c r="Y720" s="52"/>
      <c r="Z720" s="52"/>
      <c r="AA720" s="52"/>
      <c r="AB720" s="52"/>
      <c r="AC720" s="39"/>
      <c r="AD720" s="55"/>
    </row>
    <row r="721" s="35" customFormat="1" spans="3:30">
      <c r="C721" s="144"/>
      <c r="F721" s="52"/>
      <c r="G721" s="52"/>
      <c r="P721" s="52"/>
      <c r="Q721" s="148"/>
      <c r="R721" s="52"/>
      <c r="S721" s="52"/>
      <c r="T721" s="52"/>
      <c r="U721" s="52"/>
      <c r="V721" s="52"/>
      <c r="W721" s="52"/>
      <c r="X721" s="52"/>
      <c r="Y721" s="52"/>
      <c r="Z721" s="52"/>
      <c r="AA721" s="52"/>
      <c r="AB721" s="52"/>
      <c r="AC721" s="39"/>
      <c r="AD721" s="55"/>
    </row>
    <row r="722" s="35" customFormat="1" spans="3:30">
      <c r="C722" s="144"/>
      <c r="F722" s="52"/>
      <c r="G722" s="52"/>
      <c r="P722" s="52"/>
      <c r="Q722" s="148"/>
      <c r="R722" s="52"/>
      <c r="S722" s="52"/>
      <c r="T722" s="52"/>
      <c r="U722" s="52"/>
      <c r="V722" s="52"/>
      <c r="W722" s="52"/>
      <c r="X722" s="52"/>
      <c r="Y722" s="52"/>
      <c r="Z722" s="52"/>
      <c r="AA722" s="52"/>
      <c r="AB722" s="52"/>
      <c r="AC722" s="39"/>
      <c r="AD722" s="55"/>
    </row>
    <row r="723" s="35" customFormat="1" spans="3:30">
      <c r="C723" s="144"/>
      <c r="F723" s="52"/>
      <c r="G723" s="52"/>
      <c r="P723" s="52"/>
      <c r="Q723" s="148"/>
      <c r="R723" s="52"/>
      <c r="S723" s="52"/>
      <c r="T723" s="52"/>
      <c r="U723" s="52"/>
      <c r="V723" s="52"/>
      <c r="W723" s="52"/>
      <c r="X723" s="52"/>
      <c r="Y723" s="52"/>
      <c r="Z723" s="52"/>
      <c r="AA723" s="52"/>
      <c r="AB723" s="52"/>
      <c r="AC723" s="39"/>
      <c r="AD723" s="55"/>
    </row>
    <row r="724" s="35" customFormat="1" spans="3:30">
      <c r="C724" s="144"/>
      <c r="F724" s="52"/>
      <c r="G724" s="52"/>
      <c r="P724" s="52"/>
      <c r="Q724" s="148"/>
      <c r="R724" s="52"/>
      <c r="S724" s="52"/>
      <c r="T724" s="52"/>
      <c r="U724" s="52"/>
      <c r="V724" s="52"/>
      <c r="W724" s="52"/>
      <c r="X724" s="52"/>
      <c r="Y724" s="52"/>
      <c r="Z724" s="52"/>
      <c r="AA724" s="52"/>
      <c r="AB724" s="52"/>
      <c r="AC724" s="39"/>
      <c r="AD724" s="55"/>
    </row>
    <row r="725" s="35" customFormat="1" spans="3:30">
      <c r="C725" s="144"/>
      <c r="F725" s="52"/>
      <c r="G725" s="52"/>
      <c r="P725" s="52"/>
      <c r="Q725" s="148"/>
      <c r="R725" s="52"/>
      <c r="S725" s="52"/>
      <c r="T725" s="52"/>
      <c r="U725" s="52"/>
      <c r="V725" s="52"/>
      <c r="W725" s="52"/>
      <c r="X725" s="52"/>
      <c r="Y725" s="52"/>
      <c r="Z725" s="52"/>
      <c r="AA725" s="52"/>
      <c r="AB725" s="52"/>
      <c r="AC725" s="39"/>
      <c r="AD725" s="55"/>
    </row>
    <row r="726" s="35" customFormat="1" spans="3:30">
      <c r="C726" s="144"/>
      <c r="F726" s="52"/>
      <c r="G726" s="52"/>
      <c r="P726" s="52"/>
      <c r="Q726" s="148"/>
      <c r="R726" s="52"/>
      <c r="S726" s="52"/>
      <c r="T726" s="52"/>
      <c r="U726" s="52"/>
      <c r="V726" s="52"/>
      <c r="W726" s="52"/>
      <c r="X726" s="52"/>
      <c r="Y726" s="52"/>
      <c r="Z726" s="52"/>
      <c r="AA726" s="52"/>
      <c r="AB726" s="52"/>
      <c r="AC726" s="39"/>
      <c r="AD726" s="55"/>
    </row>
    <row r="727" s="35" customFormat="1" spans="3:30">
      <c r="C727" s="144"/>
      <c r="F727" s="52"/>
      <c r="G727" s="52"/>
      <c r="P727" s="52"/>
      <c r="Q727" s="148"/>
      <c r="R727" s="52"/>
      <c r="S727" s="52"/>
      <c r="T727" s="52"/>
      <c r="U727" s="52"/>
      <c r="V727" s="52"/>
      <c r="W727" s="52"/>
      <c r="X727" s="52"/>
      <c r="Y727" s="52"/>
      <c r="Z727" s="52"/>
      <c r="AA727" s="52"/>
      <c r="AB727" s="52"/>
      <c r="AC727" s="39"/>
      <c r="AD727" s="55"/>
    </row>
    <row r="728" s="35" customFormat="1" spans="3:30">
      <c r="C728" s="144"/>
      <c r="F728" s="52"/>
      <c r="G728" s="52"/>
      <c r="P728" s="52"/>
      <c r="Q728" s="148"/>
      <c r="R728" s="52"/>
      <c r="S728" s="52"/>
      <c r="T728" s="52"/>
      <c r="U728" s="52"/>
      <c r="V728" s="52"/>
      <c r="W728" s="52"/>
      <c r="X728" s="52"/>
      <c r="Y728" s="52"/>
      <c r="Z728" s="52"/>
      <c r="AA728" s="52"/>
      <c r="AB728" s="52"/>
      <c r="AC728" s="39"/>
      <c r="AD728" s="55"/>
    </row>
    <row r="729" s="35" customFormat="1" spans="3:30">
      <c r="C729" s="144"/>
      <c r="F729" s="52"/>
      <c r="G729" s="52"/>
      <c r="P729" s="52"/>
      <c r="Q729" s="148"/>
      <c r="R729" s="52"/>
      <c r="S729" s="52"/>
      <c r="T729" s="52"/>
      <c r="U729" s="52"/>
      <c r="V729" s="52"/>
      <c r="W729" s="52"/>
      <c r="X729" s="52"/>
      <c r="Y729" s="52"/>
      <c r="Z729" s="52"/>
      <c r="AA729" s="52"/>
      <c r="AB729" s="52"/>
      <c r="AC729" s="39"/>
      <c r="AD729" s="55"/>
    </row>
    <row r="730" s="35" customFormat="1" spans="3:30">
      <c r="C730" s="144"/>
      <c r="F730" s="52"/>
      <c r="G730" s="52"/>
      <c r="P730" s="52"/>
      <c r="Q730" s="148"/>
      <c r="R730" s="52"/>
      <c r="S730" s="52"/>
      <c r="T730" s="52"/>
      <c r="U730" s="52"/>
      <c r="V730" s="52"/>
      <c r="W730" s="52"/>
      <c r="X730" s="52"/>
      <c r="Y730" s="52"/>
      <c r="Z730" s="52"/>
      <c r="AA730" s="52"/>
      <c r="AB730" s="52"/>
      <c r="AC730" s="39"/>
      <c r="AD730" s="55"/>
    </row>
    <row r="731" s="35" customFormat="1" spans="3:30">
      <c r="C731" s="144"/>
      <c r="F731" s="52"/>
      <c r="G731" s="52"/>
      <c r="P731" s="52"/>
      <c r="Q731" s="148"/>
      <c r="R731" s="52"/>
      <c r="S731" s="52"/>
      <c r="T731" s="52"/>
      <c r="U731" s="52"/>
      <c r="V731" s="52"/>
      <c r="W731" s="52"/>
      <c r="X731" s="52"/>
      <c r="Y731" s="52"/>
      <c r="Z731" s="52"/>
      <c r="AA731" s="52"/>
      <c r="AB731" s="52"/>
      <c r="AC731" s="39"/>
      <c r="AD731" s="55"/>
    </row>
    <row r="732" s="35" customFormat="1" spans="3:30">
      <c r="C732" s="144"/>
      <c r="F732" s="52"/>
      <c r="G732" s="52"/>
      <c r="P732" s="52"/>
      <c r="Q732" s="148"/>
      <c r="R732" s="52"/>
      <c r="S732" s="52"/>
      <c r="T732" s="52"/>
      <c r="U732" s="52"/>
      <c r="V732" s="52"/>
      <c r="W732" s="52"/>
      <c r="X732" s="52"/>
      <c r="Y732" s="52"/>
      <c r="Z732" s="52"/>
      <c r="AA732" s="52"/>
      <c r="AB732" s="52"/>
      <c r="AC732" s="39"/>
      <c r="AD732" s="55"/>
    </row>
    <row r="733" s="35" customFormat="1" spans="3:30">
      <c r="C733" s="144"/>
      <c r="F733" s="52"/>
      <c r="G733" s="52"/>
      <c r="P733" s="52"/>
      <c r="Q733" s="148"/>
      <c r="R733" s="52"/>
      <c r="S733" s="52"/>
      <c r="T733" s="52"/>
      <c r="U733" s="52"/>
      <c r="V733" s="52"/>
      <c r="W733" s="52"/>
      <c r="X733" s="52"/>
      <c r="Y733" s="52"/>
      <c r="Z733" s="52"/>
      <c r="AA733" s="52"/>
      <c r="AB733" s="52"/>
      <c r="AC733" s="39"/>
      <c r="AD733" s="55"/>
    </row>
    <row r="734" s="35" customFormat="1" spans="3:30">
      <c r="C734" s="144"/>
      <c r="F734" s="52"/>
      <c r="G734" s="52"/>
      <c r="P734" s="52"/>
      <c r="Q734" s="148"/>
      <c r="R734" s="52"/>
      <c r="S734" s="52"/>
      <c r="T734" s="52"/>
      <c r="U734" s="52"/>
      <c r="V734" s="52"/>
      <c r="W734" s="52"/>
      <c r="X734" s="52"/>
      <c r="Y734" s="52"/>
      <c r="Z734" s="52"/>
      <c r="AA734" s="52"/>
      <c r="AB734" s="52"/>
      <c r="AC734" s="39"/>
      <c r="AD734" s="55"/>
    </row>
    <row r="735" s="35" customFormat="1" spans="3:30">
      <c r="C735" s="144"/>
      <c r="F735" s="52"/>
      <c r="G735" s="52"/>
      <c r="P735" s="52"/>
      <c r="Q735" s="148"/>
      <c r="R735" s="52"/>
      <c r="S735" s="52"/>
      <c r="T735" s="52"/>
      <c r="U735" s="52"/>
      <c r="V735" s="52"/>
      <c r="W735" s="52"/>
      <c r="X735" s="52"/>
      <c r="Y735" s="52"/>
      <c r="Z735" s="52"/>
      <c r="AA735" s="52"/>
      <c r="AB735" s="52"/>
      <c r="AC735" s="39"/>
      <c r="AD735" s="55"/>
    </row>
    <row r="736" s="35" customFormat="1" spans="3:30">
      <c r="C736" s="144"/>
      <c r="F736" s="52"/>
      <c r="G736" s="52"/>
      <c r="P736" s="52"/>
      <c r="Q736" s="148"/>
      <c r="R736" s="52"/>
      <c r="S736" s="52"/>
      <c r="T736" s="52"/>
      <c r="U736" s="52"/>
      <c r="V736" s="52"/>
      <c r="W736" s="52"/>
      <c r="X736" s="52"/>
      <c r="Y736" s="52"/>
      <c r="Z736" s="52"/>
      <c r="AA736" s="52"/>
      <c r="AB736" s="52"/>
      <c r="AC736" s="39"/>
      <c r="AD736" s="55"/>
    </row>
    <row r="737" s="35" customFormat="1" spans="3:30">
      <c r="C737" s="144"/>
      <c r="F737" s="52"/>
      <c r="G737" s="52"/>
      <c r="P737" s="52"/>
      <c r="Q737" s="148"/>
      <c r="R737" s="52"/>
      <c r="S737" s="52"/>
      <c r="T737" s="52"/>
      <c r="U737" s="52"/>
      <c r="V737" s="52"/>
      <c r="W737" s="52"/>
      <c r="X737" s="52"/>
      <c r="Y737" s="52"/>
      <c r="Z737" s="52"/>
      <c r="AA737" s="52"/>
      <c r="AB737" s="52"/>
      <c r="AC737" s="39"/>
      <c r="AD737" s="55"/>
    </row>
    <row r="738" s="35" customFormat="1" spans="3:30">
      <c r="C738" s="144"/>
      <c r="F738" s="52"/>
      <c r="G738" s="52"/>
      <c r="P738" s="52"/>
      <c r="Q738" s="148"/>
      <c r="R738" s="52"/>
      <c r="S738" s="52"/>
      <c r="T738" s="52"/>
      <c r="U738" s="52"/>
      <c r="V738" s="52"/>
      <c r="W738" s="52"/>
      <c r="X738" s="52"/>
      <c r="Y738" s="52"/>
      <c r="Z738" s="52"/>
      <c r="AA738" s="52"/>
      <c r="AB738" s="52"/>
      <c r="AC738" s="39"/>
      <c r="AD738" s="55"/>
    </row>
    <row r="739" s="35" customFormat="1" spans="3:30">
      <c r="C739" s="144"/>
      <c r="F739" s="52"/>
      <c r="G739" s="52"/>
      <c r="P739" s="52"/>
      <c r="Q739" s="148"/>
      <c r="R739" s="52"/>
      <c r="S739" s="52"/>
      <c r="T739" s="52"/>
      <c r="U739" s="52"/>
      <c r="V739" s="52"/>
      <c r="W739" s="52"/>
      <c r="X739" s="52"/>
      <c r="Y739" s="52"/>
      <c r="Z739" s="52"/>
      <c r="AA739" s="52"/>
      <c r="AB739" s="52"/>
      <c r="AC739" s="39"/>
      <c r="AD739" s="55"/>
    </row>
    <row r="740" s="35" customFormat="1" spans="3:30">
      <c r="C740" s="144"/>
      <c r="F740" s="52"/>
      <c r="G740" s="52"/>
      <c r="P740" s="52"/>
      <c r="Q740" s="148"/>
      <c r="R740" s="52"/>
      <c r="S740" s="52"/>
      <c r="T740" s="52"/>
      <c r="U740" s="52"/>
      <c r="V740" s="52"/>
      <c r="W740" s="52"/>
      <c r="X740" s="52"/>
      <c r="Y740" s="52"/>
      <c r="Z740" s="52"/>
      <c r="AA740" s="52"/>
      <c r="AB740" s="52"/>
      <c r="AC740" s="39"/>
      <c r="AD740" s="55"/>
    </row>
    <row r="741" s="35" customFormat="1" spans="3:30">
      <c r="C741" s="144"/>
      <c r="F741" s="52"/>
      <c r="G741" s="52"/>
      <c r="P741" s="52"/>
      <c r="Q741" s="148"/>
      <c r="R741" s="52"/>
      <c r="S741" s="52"/>
      <c r="T741" s="52"/>
      <c r="U741" s="52"/>
      <c r="V741" s="52"/>
      <c r="W741" s="52"/>
      <c r="X741" s="52"/>
      <c r="Y741" s="52"/>
      <c r="Z741" s="52"/>
      <c r="AA741" s="52"/>
      <c r="AB741" s="52"/>
      <c r="AC741" s="39"/>
      <c r="AD741" s="55"/>
    </row>
    <row r="742" s="35" customFormat="1" spans="3:30">
      <c r="C742" s="144"/>
      <c r="F742" s="52"/>
      <c r="G742" s="52"/>
      <c r="P742" s="52"/>
      <c r="Q742" s="148"/>
      <c r="R742" s="52"/>
      <c r="S742" s="52"/>
      <c r="T742" s="52"/>
      <c r="U742" s="52"/>
      <c r="V742" s="52"/>
      <c r="W742" s="52"/>
      <c r="X742" s="52"/>
      <c r="Y742" s="52"/>
      <c r="Z742" s="52"/>
      <c r="AA742" s="52"/>
      <c r="AB742" s="52"/>
      <c r="AC742" s="39"/>
      <c r="AD742" s="55"/>
    </row>
    <row r="743" s="35" customFormat="1" spans="3:30">
      <c r="C743" s="144"/>
      <c r="F743" s="52"/>
      <c r="G743" s="52"/>
      <c r="P743" s="52"/>
      <c r="Q743" s="148"/>
      <c r="R743" s="52"/>
      <c r="S743" s="52"/>
      <c r="T743" s="52"/>
      <c r="U743" s="52"/>
      <c r="V743" s="52"/>
      <c r="W743" s="52"/>
      <c r="X743" s="52"/>
      <c r="Y743" s="52"/>
      <c r="Z743" s="52"/>
      <c r="AA743" s="52"/>
      <c r="AB743" s="52"/>
      <c r="AC743" s="39"/>
      <c r="AD743" s="55"/>
    </row>
    <row r="744" s="35" customFormat="1" spans="3:30">
      <c r="C744" s="144"/>
      <c r="F744" s="52"/>
      <c r="G744" s="52"/>
      <c r="P744" s="52"/>
      <c r="Q744" s="148"/>
      <c r="R744" s="52"/>
      <c r="S744" s="52"/>
      <c r="T744" s="52"/>
      <c r="U744" s="52"/>
      <c r="V744" s="52"/>
      <c r="W744" s="52"/>
      <c r="X744" s="52"/>
      <c r="Y744" s="52"/>
      <c r="Z744" s="52"/>
      <c r="AA744" s="52"/>
      <c r="AB744" s="52"/>
      <c r="AC744" s="39"/>
      <c r="AD744" s="55"/>
    </row>
    <row r="745" s="35" customFormat="1" spans="3:30">
      <c r="C745" s="144"/>
      <c r="F745" s="52"/>
      <c r="G745" s="52"/>
      <c r="P745" s="52"/>
      <c r="Q745" s="148"/>
      <c r="R745" s="52"/>
      <c r="S745" s="52"/>
      <c r="T745" s="52"/>
      <c r="U745" s="52"/>
      <c r="V745" s="52"/>
      <c r="W745" s="52"/>
      <c r="X745" s="52"/>
      <c r="Y745" s="52"/>
      <c r="Z745" s="52"/>
      <c r="AA745" s="52"/>
      <c r="AB745" s="52"/>
      <c r="AC745" s="39"/>
      <c r="AD745" s="55"/>
    </row>
    <row r="746" s="35" customFormat="1" spans="3:30">
      <c r="C746" s="144"/>
      <c r="F746" s="52"/>
      <c r="G746" s="52"/>
      <c r="P746" s="52"/>
      <c r="Q746" s="148"/>
      <c r="R746" s="52"/>
      <c r="S746" s="52"/>
      <c r="T746" s="52"/>
      <c r="U746" s="52"/>
      <c r="V746" s="52"/>
      <c r="W746" s="52"/>
      <c r="X746" s="52"/>
      <c r="Y746" s="52"/>
      <c r="Z746" s="52"/>
      <c r="AA746" s="52"/>
      <c r="AB746" s="52"/>
      <c r="AC746" s="39"/>
      <c r="AD746" s="55"/>
    </row>
    <row r="747" s="35" customFormat="1" spans="3:30">
      <c r="C747" s="144"/>
      <c r="F747" s="52"/>
      <c r="G747" s="52"/>
      <c r="P747" s="52"/>
      <c r="Q747" s="148"/>
      <c r="R747" s="52"/>
      <c r="S747" s="52"/>
      <c r="T747" s="52"/>
      <c r="U747" s="52"/>
      <c r="V747" s="52"/>
      <c r="W747" s="52"/>
      <c r="X747" s="52"/>
      <c r="Y747" s="52"/>
      <c r="Z747" s="52"/>
      <c r="AA747" s="52"/>
      <c r="AB747" s="52"/>
      <c r="AC747" s="39"/>
      <c r="AD747" s="55"/>
    </row>
    <row r="748" s="35" customFormat="1" spans="3:30">
      <c r="C748" s="144"/>
      <c r="F748" s="52"/>
      <c r="G748" s="52"/>
      <c r="P748" s="52"/>
      <c r="Q748" s="148"/>
      <c r="R748" s="52"/>
      <c r="S748" s="52"/>
      <c r="T748" s="52"/>
      <c r="U748" s="52"/>
      <c r="V748" s="52"/>
      <c r="W748" s="52"/>
      <c r="X748" s="52"/>
      <c r="Y748" s="52"/>
      <c r="Z748" s="52"/>
      <c r="AA748" s="52"/>
      <c r="AB748" s="52"/>
      <c r="AC748" s="39"/>
      <c r="AD748" s="55"/>
    </row>
    <row r="749" s="35" customFormat="1" spans="3:30">
      <c r="C749" s="144"/>
      <c r="F749" s="52"/>
      <c r="G749" s="52"/>
      <c r="P749" s="52"/>
      <c r="Q749" s="148"/>
      <c r="R749" s="52"/>
      <c r="S749" s="52"/>
      <c r="T749" s="52"/>
      <c r="U749" s="52"/>
      <c r="V749" s="52"/>
      <c r="W749" s="52"/>
      <c r="X749" s="52"/>
      <c r="Y749" s="52"/>
      <c r="Z749" s="52"/>
      <c r="AA749" s="52"/>
      <c r="AB749" s="52"/>
      <c r="AC749" s="39"/>
      <c r="AD749" s="55"/>
    </row>
    <row r="750" s="35" customFormat="1" spans="3:30">
      <c r="C750" s="144"/>
      <c r="F750" s="52"/>
      <c r="G750" s="52"/>
      <c r="P750" s="52"/>
      <c r="Q750" s="148"/>
      <c r="R750" s="52"/>
      <c r="S750" s="52"/>
      <c r="T750" s="52"/>
      <c r="U750" s="52"/>
      <c r="V750" s="52"/>
      <c r="W750" s="52"/>
      <c r="X750" s="52"/>
      <c r="Y750" s="52"/>
      <c r="Z750" s="52"/>
      <c r="AA750" s="52"/>
      <c r="AB750" s="52"/>
      <c r="AC750" s="39"/>
      <c r="AD750" s="55"/>
    </row>
    <row r="751" s="35" customFormat="1" spans="3:30">
      <c r="C751" s="144"/>
      <c r="F751" s="52"/>
      <c r="G751" s="52"/>
      <c r="P751" s="52"/>
      <c r="Q751" s="148"/>
      <c r="R751" s="52"/>
      <c r="S751" s="52"/>
      <c r="T751" s="52"/>
      <c r="U751" s="52"/>
      <c r="V751" s="52"/>
      <c r="W751" s="52"/>
      <c r="X751" s="52"/>
      <c r="Y751" s="52"/>
      <c r="Z751" s="52"/>
      <c r="AA751" s="52"/>
      <c r="AB751" s="52"/>
      <c r="AC751" s="39"/>
      <c r="AD751" s="55"/>
    </row>
    <row r="752" s="35" customFormat="1" spans="3:30">
      <c r="C752" s="144"/>
      <c r="F752" s="52"/>
      <c r="G752" s="52"/>
      <c r="P752" s="52"/>
      <c r="Q752" s="148"/>
      <c r="R752" s="52"/>
      <c r="S752" s="52"/>
      <c r="T752" s="52"/>
      <c r="U752" s="52"/>
      <c r="V752" s="52"/>
      <c r="W752" s="52"/>
      <c r="X752" s="52"/>
      <c r="Y752" s="52"/>
      <c r="Z752" s="52"/>
      <c r="AA752" s="52"/>
      <c r="AB752" s="52"/>
      <c r="AC752" s="39"/>
      <c r="AD752" s="55"/>
    </row>
    <row r="753" s="35" customFormat="1" spans="3:30">
      <c r="C753" s="144"/>
      <c r="F753" s="52"/>
      <c r="G753" s="52"/>
      <c r="P753" s="52"/>
      <c r="Q753" s="148"/>
      <c r="R753" s="52"/>
      <c r="S753" s="52"/>
      <c r="T753" s="52"/>
      <c r="U753" s="52"/>
      <c r="V753" s="52"/>
      <c r="W753" s="52"/>
      <c r="X753" s="52"/>
      <c r="Y753" s="52"/>
      <c r="Z753" s="52"/>
      <c r="AA753" s="52"/>
      <c r="AB753" s="52"/>
      <c r="AC753" s="39"/>
      <c r="AD753" s="55"/>
    </row>
    <row r="754" s="35" customFormat="1" spans="3:30">
      <c r="C754" s="144"/>
      <c r="F754" s="52"/>
      <c r="G754" s="52"/>
      <c r="P754" s="52"/>
      <c r="Q754" s="148"/>
      <c r="R754" s="52"/>
      <c r="S754" s="52"/>
      <c r="T754" s="52"/>
      <c r="U754" s="52"/>
      <c r="V754" s="52"/>
      <c r="W754" s="52"/>
      <c r="X754" s="52"/>
      <c r="Y754" s="52"/>
      <c r="Z754" s="52"/>
      <c r="AA754" s="52"/>
      <c r="AB754" s="52"/>
      <c r="AC754" s="39"/>
      <c r="AD754" s="55"/>
    </row>
    <row r="755" s="35" customFormat="1" spans="3:30">
      <c r="C755" s="144"/>
      <c r="F755" s="52"/>
      <c r="G755" s="52"/>
      <c r="P755" s="52"/>
      <c r="Q755" s="148"/>
      <c r="R755" s="52"/>
      <c r="S755" s="52"/>
      <c r="T755" s="52"/>
      <c r="U755" s="52"/>
      <c r="V755" s="52"/>
      <c r="W755" s="52"/>
      <c r="X755" s="52"/>
      <c r="Y755" s="52"/>
      <c r="Z755" s="52"/>
      <c r="AA755" s="52"/>
      <c r="AB755" s="52"/>
      <c r="AC755" s="39"/>
      <c r="AD755" s="55"/>
    </row>
    <row r="756" s="35" customFormat="1" spans="3:30">
      <c r="C756" s="144"/>
      <c r="F756" s="52"/>
      <c r="G756" s="52"/>
      <c r="P756" s="52"/>
      <c r="Q756" s="148"/>
      <c r="R756" s="52"/>
      <c r="S756" s="52"/>
      <c r="T756" s="52"/>
      <c r="U756" s="52"/>
      <c r="V756" s="52"/>
      <c r="W756" s="52"/>
      <c r="X756" s="52"/>
      <c r="Y756" s="52"/>
      <c r="Z756" s="52"/>
      <c r="AA756" s="52"/>
      <c r="AB756" s="52"/>
      <c r="AC756" s="39"/>
      <c r="AD756" s="55"/>
    </row>
    <row r="757" s="35" customFormat="1" spans="3:30">
      <c r="C757" s="144"/>
      <c r="F757" s="52"/>
      <c r="G757" s="52"/>
      <c r="P757" s="52"/>
      <c r="Q757" s="148"/>
      <c r="R757" s="52"/>
      <c r="S757" s="52"/>
      <c r="T757" s="52"/>
      <c r="U757" s="52"/>
      <c r="V757" s="52"/>
      <c r="W757" s="52"/>
      <c r="X757" s="52"/>
      <c r="Y757" s="52"/>
      <c r="Z757" s="52"/>
      <c r="AA757" s="52"/>
      <c r="AB757" s="52"/>
      <c r="AC757" s="39"/>
      <c r="AD757" s="55"/>
    </row>
    <row r="758" s="35" customFormat="1" spans="3:30">
      <c r="C758" s="144"/>
      <c r="F758" s="52"/>
      <c r="G758" s="52"/>
      <c r="P758" s="52"/>
      <c r="Q758" s="148"/>
      <c r="R758" s="52"/>
      <c r="S758" s="52"/>
      <c r="T758" s="52"/>
      <c r="U758" s="52"/>
      <c r="V758" s="52"/>
      <c r="W758" s="52"/>
      <c r="X758" s="52"/>
      <c r="Y758" s="52"/>
      <c r="Z758" s="52"/>
      <c r="AA758" s="52"/>
      <c r="AB758" s="52"/>
      <c r="AC758" s="39"/>
      <c r="AD758" s="55"/>
    </row>
    <row r="759" s="35" customFormat="1" spans="3:30">
      <c r="C759" s="144"/>
      <c r="F759" s="52"/>
      <c r="G759" s="52"/>
      <c r="P759" s="52"/>
      <c r="Q759" s="148"/>
      <c r="R759" s="52"/>
      <c r="S759" s="52"/>
      <c r="T759" s="52"/>
      <c r="U759" s="52"/>
      <c r="V759" s="52"/>
      <c r="W759" s="52"/>
      <c r="X759" s="52"/>
      <c r="Y759" s="52"/>
      <c r="Z759" s="52"/>
      <c r="AA759" s="52"/>
      <c r="AB759" s="52"/>
      <c r="AC759" s="39"/>
      <c r="AD759" s="55"/>
    </row>
    <row r="760" s="35" customFormat="1" spans="3:30">
      <c r="C760" s="144"/>
      <c r="F760" s="52"/>
      <c r="G760" s="52"/>
      <c r="P760" s="52"/>
      <c r="Q760" s="148"/>
      <c r="R760" s="52"/>
      <c r="S760" s="52"/>
      <c r="T760" s="52"/>
      <c r="U760" s="52"/>
      <c r="V760" s="52"/>
      <c r="W760" s="52"/>
      <c r="X760" s="52"/>
      <c r="Y760" s="52"/>
      <c r="Z760" s="52"/>
      <c r="AA760" s="52"/>
      <c r="AB760" s="52"/>
      <c r="AC760" s="39"/>
      <c r="AD760" s="55"/>
    </row>
    <row r="761" s="35" customFormat="1" spans="3:30">
      <c r="C761" s="144"/>
      <c r="F761" s="52"/>
      <c r="G761" s="52"/>
      <c r="P761" s="52"/>
      <c r="Q761" s="148"/>
      <c r="R761" s="52"/>
      <c r="S761" s="52"/>
      <c r="T761" s="52"/>
      <c r="U761" s="52"/>
      <c r="V761" s="52"/>
      <c r="W761" s="52"/>
      <c r="X761" s="52"/>
      <c r="Y761" s="52"/>
      <c r="Z761" s="52"/>
      <c r="AA761" s="52"/>
      <c r="AB761" s="52"/>
      <c r="AC761" s="39"/>
      <c r="AD761" s="55"/>
    </row>
    <row r="762" s="35" customFormat="1" spans="3:30">
      <c r="C762" s="144"/>
      <c r="F762" s="52"/>
      <c r="G762" s="52"/>
      <c r="P762" s="52"/>
      <c r="Q762" s="148"/>
      <c r="R762" s="52"/>
      <c r="S762" s="52"/>
      <c r="T762" s="52"/>
      <c r="U762" s="52"/>
      <c r="V762" s="52"/>
      <c r="W762" s="52"/>
      <c r="X762" s="52"/>
      <c r="Y762" s="52"/>
      <c r="Z762" s="52"/>
      <c r="AA762" s="52"/>
      <c r="AB762" s="52"/>
      <c r="AC762" s="39"/>
      <c r="AD762" s="55"/>
    </row>
    <row r="763" s="35" customFormat="1" spans="3:30">
      <c r="C763" s="144"/>
      <c r="F763" s="52"/>
      <c r="G763" s="52"/>
      <c r="P763" s="52"/>
      <c r="Q763" s="148"/>
      <c r="R763" s="52"/>
      <c r="S763" s="52"/>
      <c r="T763" s="52"/>
      <c r="U763" s="52"/>
      <c r="V763" s="52"/>
      <c r="W763" s="52"/>
      <c r="X763" s="52"/>
      <c r="Y763" s="52"/>
      <c r="Z763" s="52"/>
      <c r="AA763" s="52"/>
      <c r="AB763" s="52"/>
      <c r="AC763" s="39"/>
      <c r="AD763" s="55"/>
    </row>
    <row r="764" s="35" customFormat="1" spans="3:30">
      <c r="C764" s="144"/>
      <c r="F764" s="52"/>
      <c r="G764" s="52"/>
      <c r="P764" s="52"/>
      <c r="Q764" s="148"/>
      <c r="R764" s="52"/>
      <c r="S764" s="52"/>
      <c r="T764" s="52"/>
      <c r="U764" s="52"/>
      <c r="V764" s="52"/>
      <c r="W764" s="52"/>
      <c r="X764" s="52"/>
      <c r="Y764" s="52"/>
      <c r="Z764" s="52"/>
      <c r="AA764" s="52"/>
      <c r="AB764" s="52"/>
      <c r="AC764" s="39"/>
      <c r="AD764" s="55"/>
    </row>
    <row r="765" s="35" customFormat="1" spans="3:30">
      <c r="C765" s="144"/>
      <c r="F765" s="52"/>
      <c r="G765" s="52"/>
      <c r="P765" s="52"/>
      <c r="Q765" s="148"/>
      <c r="R765" s="52"/>
      <c r="S765" s="52"/>
      <c r="T765" s="52"/>
      <c r="U765" s="52"/>
      <c r="V765" s="52"/>
      <c r="W765" s="52"/>
      <c r="X765" s="52"/>
      <c r="Y765" s="52"/>
      <c r="Z765" s="52"/>
      <c r="AA765" s="52"/>
      <c r="AB765" s="52"/>
      <c r="AC765" s="39"/>
      <c r="AD765" s="55"/>
    </row>
    <row r="766" s="35" customFormat="1" spans="3:30">
      <c r="C766" s="144"/>
      <c r="F766" s="52"/>
      <c r="G766" s="52"/>
      <c r="P766" s="52"/>
      <c r="Q766" s="148"/>
      <c r="R766" s="52"/>
      <c r="S766" s="52"/>
      <c r="T766" s="52"/>
      <c r="U766" s="52"/>
      <c r="V766" s="52"/>
      <c r="W766" s="52"/>
      <c r="X766" s="52"/>
      <c r="Y766" s="52"/>
      <c r="Z766" s="52"/>
      <c r="AA766" s="52"/>
      <c r="AB766" s="52"/>
      <c r="AC766" s="39"/>
      <c r="AD766" s="55"/>
    </row>
    <row r="767" s="35" customFormat="1" spans="3:30">
      <c r="C767" s="144"/>
      <c r="F767" s="52"/>
      <c r="G767" s="52"/>
      <c r="P767" s="52"/>
      <c r="Q767" s="148"/>
      <c r="R767" s="52"/>
      <c r="S767" s="52"/>
      <c r="T767" s="52"/>
      <c r="U767" s="52"/>
      <c r="V767" s="52"/>
      <c r="W767" s="52"/>
      <c r="X767" s="52"/>
      <c r="Y767" s="52"/>
      <c r="Z767" s="52"/>
      <c r="AA767" s="52"/>
      <c r="AB767" s="52"/>
      <c r="AC767" s="39"/>
      <c r="AD767" s="55"/>
    </row>
    <row r="768" s="35" customFormat="1" spans="3:30">
      <c r="C768" s="144"/>
      <c r="F768" s="52"/>
      <c r="G768" s="52"/>
      <c r="P768" s="52"/>
      <c r="Q768" s="148"/>
      <c r="R768" s="52"/>
      <c r="S768" s="52"/>
      <c r="T768" s="52"/>
      <c r="U768" s="52"/>
      <c r="V768" s="52"/>
      <c r="W768" s="52"/>
      <c r="X768" s="52"/>
      <c r="Y768" s="52"/>
      <c r="Z768" s="52"/>
      <c r="AA768" s="52"/>
      <c r="AB768" s="52"/>
      <c r="AC768" s="39"/>
      <c r="AD768" s="55"/>
    </row>
    <row r="769" s="35" customFormat="1" spans="3:30">
      <c r="C769" s="144"/>
      <c r="F769" s="52"/>
      <c r="G769" s="52"/>
      <c r="P769" s="52"/>
      <c r="Q769" s="144"/>
      <c r="AC769" s="39"/>
      <c r="AD769" s="40"/>
    </row>
    <row r="770" s="35" customFormat="1" spans="3:30">
      <c r="C770" s="144"/>
      <c r="F770" s="52"/>
      <c r="G770" s="52"/>
      <c r="P770" s="52"/>
      <c r="Q770" s="144"/>
      <c r="AC770" s="39"/>
      <c r="AD770" s="40"/>
    </row>
    <row r="771" s="35" customFormat="1" spans="3:30">
      <c r="C771" s="144"/>
      <c r="F771" s="52"/>
      <c r="G771" s="52"/>
      <c r="P771" s="52"/>
      <c r="Q771" s="144"/>
      <c r="AC771" s="39"/>
      <c r="AD771" s="40"/>
    </row>
    <row r="772" s="35" customFormat="1" spans="3:30">
      <c r="C772" s="144"/>
      <c r="F772" s="52"/>
      <c r="G772" s="52"/>
      <c r="P772" s="52"/>
      <c r="Q772" s="144"/>
      <c r="AC772" s="39"/>
      <c r="AD772" s="40"/>
    </row>
    <row r="773" s="35" customFormat="1" spans="3:30">
      <c r="C773" s="144"/>
      <c r="F773" s="52"/>
      <c r="G773" s="52"/>
      <c r="P773" s="52"/>
      <c r="Q773" s="144"/>
      <c r="AC773" s="39"/>
      <c r="AD773" s="40"/>
    </row>
    <row r="774" s="35" customFormat="1" spans="3:30">
      <c r="C774" s="144"/>
      <c r="F774" s="52"/>
      <c r="G774" s="52"/>
      <c r="P774" s="52"/>
      <c r="Q774" s="144"/>
      <c r="AC774" s="39"/>
      <c r="AD774" s="40"/>
    </row>
    <row r="775" s="35" customFormat="1" spans="3:30">
      <c r="C775" s="144"/>
      <c r="F775" s="52"/>
      <c r="G775" s="52"/>
      <c r="P775" s="52"/>
      <c r="Q775" s="144"/>
      <c r="AC775" s="39"/>
      <c r="AD775" s="40"/>
    </row>
    <row r="776" s="35" customFormat="1" spans="3:30">
      <c r="C776" s="144"/>
      <c r="F776" s="52"/>
      <c r="G776" s="52"/>
      <c r="P776" s="52"/>
      <c r="Q776" s="144"/>
      <c r="AC776" s="39"/>
      <c r="AD776" s="40"/>
    </row>
    <row r="777" s="35" customFormat="1" spans="3:30">
      <c r="C777" s="144"/>
      <c r="F777" s="52"/>
      <c r="G777" s="52"/>
      <c r="P777" s="52"/>
      <c r="Q777" s="144"/>
      <c r="AC777" s="39"/>
      <c r="AD777" s="40"/>
    </row>
    <row r="778" s="35" customFormat="1" spans="3:30">
      <c r="C778" s="144"/>
      <c r="F778" s="52"/>
      <c r="G778" s="52"/>
      <c r="P778" s="52"/>
      <c r="Q778" s="144"/>
      <c r="AC778" s="39"/>
      <c r="AD778" s="40"/>
    </row>
    <row r="779" s="35" customFormat="1" spans="3:30">
      <c r="C779" s="144"/>
      <c r="F779" s="52"/>
      <c r="G779" s="52"/>
      <c r="P779" s="52"/>
      <c r="Q779" s="144"/>
      <c r="AC779" s="39"/>
      <c r="AD779" s="40"/>
    </row>
    <row r="780" s="35" customFormat="1" spans="3:30">
      <c r="C780" s="144"/>
      <c r="F780" s="52"/>
      <c r="G780" s="52"/>
      <c r="P780" s="52"/>
      <c r="Q780" s="144"/>
      <c r="AC780" s="39"/>
      <c r="AD780" s="40"/>
    </row>
    <row r="781" s="35" customFormat="1" spans="3:30">
      <c r="C781" s="144"/>
      <c r="F781" s="52"/>
      <c r="G781" s="52"/>
      <c r="P781" s="52"/>
      <c r="Q781" s="144"/>
      <c r="AC781" s="39"/>
      <c r="AD781" s="40"/>
    </row>
    <row r="782" s="35" customFormat="1" spans="3:30">
      <c r="C782" s="144"/>
      <c r="F782" s="52"/>
      <c r="G782" s="52"/>
      <c r="P782" s="52"/>
      <c r="Q782" s="144"/>
      <c r="AC782" s="39"/>
      <c r="AD782" s="40"/>
    </row>
    <row r="783" s="35" customFormat="1" spans="3:30">
      <c r="C783" s="144"/>
      <c r="F783" s="52"/>
      <c r="G783" s="52"/>
      <c r="P783" s="52"/>
      <c r="Q783" s="144"/>
      <c r="AC783" s="39"/>
      <c r="AD783" s="40"/>
    </row>
    <row r="784" s="35" customFormat="1" spans="3:30">
      <c r="C784" s="144"/>
      <c r="F784" s="52"/>
      <c r="G784" s="52"/>
      <c r="P784" s="52"/>
      <c r="Q784" s="144"/>
      <c r="AC784" s="39"/>
      <c r="AD784" s="40"/>
    </row>
    <row r="785" s="35" customFormat="1" spans="3:30">
      <c r="C785" s="144"/>
      <c r="F785" s="52"/>
      <c r="G785" s="52"/>
      <c r="P785" s="52"/>
      <c r="Q785" s="144"/>
      <c r="AC785" s="39"/>
      <c r="AD785" s="40"/>
    </row>
    <row r="786" s="35" customFormat="1" spans="3:30">
      <c r="C786" s="144"/>
      <c r="F786" s="52"/>
      <c r="G786" s="52"/>
      <c r="P786" s="52"/>
      <c r="Q786" s="144"/>
      <c r="AC786" s="39"/>
      <c r="AD786" s="40"/>
    </row>
    <row r="787" s="35" customFormat="1" spans="3:30">
      <c r="C787" s="144"/>
      <c r="F787" s="52"/>
      <c r="G787" s="52"/>
      <c r="P787" s="52"/>
      <c r="Q787" s="144"/>
      <c r="AC787" s="39"/>
      <c r="AD787" s="40"/>
    </row>
    <row r="788" s="35" customFormat="1" spans="3:30">
      <c r="C788" s="144"/>
      <c r="F788" s="52"/>
      <c r="G788" s="52"/>
      <c r="P788" s="52"/>
      <c r="Q788" s="144"/>
      <c r="AC788" s="39"/>
      <c r="AD788" s="40"/>
    </row>
    <row r="789" s="35" customFormat="1" spans="3:30">
      <c r="C789" s="144"/>
      <c r="F789" s="52"/>
      <c r="G789" s="52"/>
      <c r="P789" s="52"/>
      <c r="Q789" s="144"/>
      <c r="AC789" s="39"/>
      <c r="AD789" s="40"/>
    </row>
    <row r="790" s="35" customFormat="1" spans="3:30">
      <c r="C790" s="144"/>
      <c r="F790" s="52"/>
      <c r="G790" s="52"/>
      <c r="P790" s="52"/>
      <c r="Q790" s="144"/>
      <c r="AC790" s="39"/>
      <c r="AD790" s="40"/>
    </row>
    <row r="791" s="35" customFormat="1" spans="3:30">
      <c r="C791" s="144"/>
      <c r="F791" s="52"/>
      <c r="G791" s="52"/>
      <c r="P791" s="52"/>
      <c r="Q791" s="144"/>
      <c r="AC791" s="39"/>
      <c r="AD791" s="40"/>
    </row>
    <row r="792" s="35" customFormat="1" spans="3:30">
      <c r="C792" s="144"/>
      <c r="F792" s="52"/>
      <c r="G792" s="52"/>
      <c r="P792" s="52"/>
      <c r="Q792" s="144"/>
      <c r="AC792" s="39"/>
      <c r="AD792" s="40"/>
    </row>
    <row r="793" s="35" customFormat="1" spans="3:30">
      <c r="C793" s="144"/>
      <c r="F793" s="52"/>
      <c r="G793" s="52"/>
      <c r="P793" s="52"/>
      <c r="Q793" s="144"/>
      <c r="AC793" s="39"/>
      <c r="AD793" s="40"/>
    </row>
    <row r="794" s="35" customFormat="1" spans="3:30">
      <c r="C794" s="144"/>
      <c r="F794" s="52"/>
      <c r="G794" s="52"/>
      <c r="P794" s="52"/>
      <c r="Q794" s="144"/>
      <c r="AC794" s="39"/>
      <c r="AD794" s="40"/>
    </row>
    <row r="795" s="35" customFormat="1" spans="3:30">
      <c r="C795" s="144"/>
      <c r="F795" s="52"/>
      <c r="G795" s="52"/>
      <c r="P795" s="52"/>
      <c r="Q795" s="144"/>
      <c r="AC795" s="39"/>
      <c r="AD795" s="40"/>
    </row>
    <row r="796" s="35" customFormat="1" spans="3:30">
      <c r="C796" s="144"/>
      <c r="F796" s="52"/>
      <c r="G796" s="52"/>
      <c r="P796" s="52"/>
      <c r="Q796" s="144"/>
      <c r="AC796" s="39"/>
      <c r="AD796" s="40"/>
    </row>
    <row r="797" s="35" customFormat="1" spans="3:30">
      <c r="C797" s="144"/>
      <c r="F797" s="52"/>
      <c r="G797" s="52"/>
      <c r="P797" s="52"/>
      <c r="Q797" s="144"/>
      <c r="AC797" s="39"/>
      <c r="AD797" s="40"/>
    </row>
    <row r="798" s="35" customFormat="1" spans="3:30">
      <c r="C798" s="144"/>
      <c r="F798" s="52"/>
      <c r="G798" s="52"/>
      <c r="P798" s="52"/>
      <c r="Q798" s="144"/>
      <c r="AC798" s="39"/>
      <c r="AD798" s="40"/>
    </row>
    <row r="799" s="35" customFormat="1" spans="3:30">
      <c r="C799" s="144"/>
      <c r="F799" s="52"/>
      <c r="G799" s="52"/>
      <c r="P799" s="52"/>
      <c r="Q799" s="144"/>
      <c r="AC799" s="39"/>
      <c r="AD799" s="40"/>
    </row>
    <row r="800" s="35" customFormat="1" spans="3:30">
      <c r="C800" s="144"/>
      <c r="F800" s="52"/>
      <c r="G800" s="52"/>
      <c r="P800" s="52"/>
      <c r="Q800" s="144"/>
      <c r="AC800" s="39"/>
      <c r="AD800" s="40"/>
    </row>
    <row r="801" s="35" customFormat="1" spans="3:30">
      <c r="C801" s="144"/>
      <c r="F801" s="52"/>
      <c r="G801" s="52"/>
      <c r="P801" s="52"/>
      <c r="Q801" s="144"/>
      <c r="AC801" s="39"/>
      <c r="AD801" s="40"/>
    </row>
    <row r="802" s="35" customFormat="1" spans="3:30">
      <c r="C802" s="144"/>
      <c r="F802" s="52"/>
      <c r="G802" s="52"/>
      <c r="P802" s="52"/>
      <c r="Q802" s="144"/>
      <c r="AC802" s="39"/>
      <c r="AD802" s="40"/>
    </row>
    <row r="803" s="35" customFormat="1" spans="3:30">
      <c r="C803" s="144"/>
      <c r="F803" s="52"/>
      <c r="G803" s="52"/>
      <c r="P803" s="52"/>
      <c r="Q803" s="144"/>
      <c r="AC803" s="39"/>
      <c r="AD803" s="40"/>
    </row>
    <row r="804" s="35" customFormat="1" spans="3:30">
      <c r="C804" s="144"/>
      <c r="F804" s="52"/>
      <c r="G804" s="52"/>
      <c r="P804" s="52"/>
      <c r="Q804" s="144"/>
      <c r="AC804" s="39"/>
      <c r="AD804" s="40"/>
    </row>
    <row r="805" s="35" customFormat="1" spans="3:30">
      <c r="C805" s="144"/>
      <c r="F805" s="52"/>
      <c r="G805" s="52"/>
      <c r="P805" s="52"/>
      <c r="Q805" s="144"/>
      <c r="AC805" s="39"/>
      <c r="AD805" s="40"/>
    </row>
    <row r="806" s="35" customFormat="1" spans="3:30">
      <c r="C806" s="144"/>
      <c r="F806" s="52"/>
      <c r="G806" s="52"/>
      <c r="P806" s="52"/>
      <c r="Q806" s="144"/>
      <c r="AC806" s="39"/>
      <c r="AD806" s="40"/>
    </row>
    <row r="807" s="35" customFormat="1" spans="3:30">
      <c r="C807" s="144"/>
      <c r="F807" s="52"/>
      <c r="G807" s="52"/>
      <c r="P807" s="52"/>
      <c r="Q807" s="144"/>
      <c r="AC807" s="39"/>
      <c r="AD807" s="40"/>
    </row>
    <row r="808" s="35" customFormat="1" spans="3:30">
      <c r="C808" s="144"/>
      <c r="F808" s="52"/>
      <c r="G808" s="52"/>
      <c r="P808" s="52"/>
      <c r="Q808" s="144"/>
      <c r="AC808" s="39"/>
      <c r="AD808" s="40"/>
    </row>
    <row r="809" s="35" customFormat="1" spans="3:30">
      <c r="C809" s="144"/>
      <c r="F809" s="52"/>
      <c r="G809" s="52"/>
      <c r="P809" s="52"/>
      <c r="Q809" s="144"/>
      <c r="AC809" s="39"/>
      <c r="AD809" s="40"/>
    </row>
    <row r="810" s="35" customFormat="1" spans="3:30">
      <c r="C810" s="144"/>
      <c r="F810" s="52"/>
      <c r="G810" s="52"/>
      <c r="P810" s="52"/>
      <c r="Q810" s="144"/>
      <c r="AC810" s="39"/>
      <c r="AD810" s="40"/>
    </row>
    <row r="811" s="35" customFormat="1" spans="3:30">
      <c r="C811" s="144"/>
      <c r="F811" s="52"/>
      <c r="G811" s="52"/>
      <c r="P811" s="52"/>
      <c r="Q811" s="144"/>
      <c r="AC811" s="39"/>
      <c r="AD811" s="40"/>
    </row>
    <row r="812" s="35" customFormat="1" spans="3:30">
      <c r="C812" s="144"/>
      <c r="F812" s="52"/>
      <c r="G812" s="52"/>
      <c r="P812" s="52"/>
      <c r="Q812" s="144"/>
      <c r="AC812" s="39"/>
      <c r="AD812" s="40"/>
    </row>
    <row r="813" s="35" customFormat="1" spans="3:30">
      <c r="C813" s="144"/>
      <c r="F813" s="52"/>
      <c r="G813" s="52"/>
      <c r="P813" s="52"/>
      <c r="Q813" s="144"/>
      <c r="AC813" s="39"/>
      <c r="AD813" s="40"/>
    </row>
    <row r="814" s="35" customFormat="1" spans="3:30">
      <c r="C814" s="144"/>
      <c r="F814" s="52"/>
      <c r="G814" s="52"/>
      <c r="P814" s="52"/>
      <c r="Q814" s="144"/>
      <c r="AC814" s="39"/>
      <c r="AD814" s="40"/>
    </row>
    <row r="815" s="35" customFormat="1" spans="3:30">
      <c r="C815" s="144"/>
      <c r="F815" s="52"/>
      <c r="G815" s="52"/>
      <c r="P815" s="52"/>
      <c r="Q815" s="144"/>
      <c r="AC815" s="39"/>
      <c r="AD815" s="40"/>
    </row>
    <row r="816" s="35" customFormat="1" spans="3:30">
      <c r="C816" s="144"/>
      <c r="F816" s="52"/>
      <c r="G816" s="52"/>
      <c r="P816" s="52"/>
      <c r="Q816" s="144"/>
      <c r="AC816" s="39"/>
      <c r="AD816" s="40"/>
    </row>
    <row r="817" s="35" customFormat="1" spans="3:30">
      <c r="C817" s="144"/>
      <c r="F817" s="52"/>
      <c r="G817" s="52"/>
      <c r="P817" s="52"/>
      <c r="Q817" s="144"/>
      <c r="AC817" s="39"/>
      <c r="AD817" s="40"/>
    </row>
    <row r="818" s="35" customFormat="1" spans="3:30">
      <c r="C818" s="144"/>
      <c r="F818" s="52"/>
      <c r="G818" s="52"/>
      <c r="P818" s="52"/>
      <c r="Q818" s="144"/>
      <c r="AC818" s="39"/>
      <c r="AD818" s="40"/>
    </row>
    <row r="819" s="35" customFormat="1" spans="3:30">
      <c r="C819" s="144"/>
      <c r="F819" s="52"/>
      <c r="G819" s="52"/>
      <c r="P819" s="52"/>
      <c r="Q819" s="144"/>
      <c r="AC819" s="39"/>
      <c r="AD819" s="40"/>
    </row>
    <row r="820" s="35" customFormat="1" spans="3:30">
      <c r="C820" s="144"/>
      <c r="F820" s="52"/>
      <c r="G820" s="52"/>
      <c r="P820" s="52"/>
      <c r="Q820" s="144"/>
      <c r="AC820" s="39"/>
      <c r="AD820" s="40"/>
    </row>
    <row r="821" s="35" customFormat="1" spans="3:30">
      <c r="C821" s="144"/>
      <c r="F821" s="52"/>
      <c r="G821" s="52"/>
      <c r="P821" s="52"/>
      <c r="Q821" s="144"/>
      <c r="AC821" s="39"/>
      <c r="AD821" s="40"/>
    </row>
    <row r="822" s="35" customFormat="1" spans="3:30">
      <c r="C822" s="144"/>
      <c r="F822" s="52"/>
      <c r="G822" s="52"/>
      <c r="P822" s="52"/>
      <c r="Q822" s="144"/>
      <c r="AC822" s="39"/>
      <c r="AD822" s="40"/>
    </row>
    <row r="823" s="35" customFormat="1" spans="3:30">
      <c r="C823" s="144"/>
      <c r="F823" s="52"/>
      <c r="G823" s="52"/>
      <c r="P823" s="52"/>
      <c r="Q823" s="144"/>
      <c r="AC823" s="39"/>
      <c r="AD823" s="40"/>
    </row>
    <row r="824" s="35" customFormat="1" spans="3:30">
      <c r="C824" s="144"/>
      <c r="F824" s="52"/>
      <c r="G824" s="52"/>
      <c r="P824" s="52"/>
      <c r="Q824" s="144"/>
      <c r="AC824" s="39"/>
      <c r="AD824" s="40"/>
    </row>
    <row r="825" s="35" customFormat="1" spans="3:30">
      <c r="C825" s="144"/>
      <c r="F825" s="52"/>
      <c r="G825" s="52"/>
      <c r="P825" s="52"/>
      <c r="Q825" s="144"/>
      <c r="AC825" s="39"/>
      <c r="AD825" s="40"/>
    </row>
    <row r="826" s="35" customFormat="1" spans="3:30">
      <c r="C826" s="144"/>
      <c r="F826" s="52"/>
      <c r="G826" s="52"/>
      <c r="P826" s="52"/>
      <c r="Q826" s="144"/>
      <c r="AC826" s="39"/>
      <c r="AD826" s="40"/>
    </row>
    <row r="827" s="35" customFormat="1" spans="3:30">
      <c r="C827" s="144"/>
      <c r="F827" s="52"/>
      <c r="G827" s="52"/>
      <c r="P827" s="52"/>
      <c r="Q827" s="144"/>
      <c r="AC827" s="39"/>
      <c r="AD827" s="40"/>
    </row>
    <row r="828" s="35" customFormat="1" spans="3:30">
      <c r="C828" s="144"/>
      <c r="F828" s="52"/>
      <c r="G828" s="52"/>
      <c r="P828" s="52"/>
      <c r="Q828" s="144"/>
      <c r="AC828" s="39"/>
      <c r="AD828" s="40"/>
    </row>
    <row r="829" s="35" customFormat="1" spans="3:30">
      <c r="C829" s="144"/>
      <c r="F829" s="52"/>
      <c r="G829" s="52"/>
      <c r="P829" s="52"/>
      <c r="Q829" s="144"/>
      <c r="AC829" s="39"/>
      <c r="AD829" s="40"/>
    </row>
    <row r="830" s="35" customFormat="1" spans="3:30">
      <c r="C830" s="144"/>
      <c r="F830" s="52"/>
      <c r="G830" s="52"/>
      <c r="P830" s="52"/>
      <c r="Q830" s="144"/>
      <c r="AC830" s="39"/>
      <c r="AD830" s="40"/>
    </row>
    <row r="831" s="35" customFormat="1" spans="3:30">
      <c r="C831" s="144"/>
      <c r="F831" s="52"/>
      <c r="G831" s="52"/>
      <c r="P831" s="52"/>
      <c r="Q831" s="144"/>
      <c r="AC831" s="39"/>
      <c r="AD831" s="40"/>
    </row>
    <row r="832" s="35" customFormat="1" spans="3:30">
      <c r="C832" s="144"/>
      <c r="F832" s="52"/>
      <c r="G832" s="52"/>
      <c r="P832" s="52"/>
      <c r="Q832" s="144"/>
      <c r="AC832" s="39"/>
      <c r="AD832" s="40"/>
    </row>
    <row r="833" s="35" customFormat="1" spans="3:30">
      <c r="C833" s="144"/>
      <c r="F833" s="52"/>
      <c r="G833" s="52"/>
      <c r="P833" s="52"/>
      <c r="Q833" s="144"/>
      <c r="AC833" s="39"/>
      <c r="AD833" s="40"/>
    </row>
    <row r="834" s="35" customFormat="1" spans="3:30">
      <c r="C834" s="144"/>
      <c r="F834" s="52"/>
      <c r="G834" s="52"/>
      <c r="P834" s="52"/>
      <c r="Q834" s="144"/>
      <c r="AC834" s="39"/>
      <c r="AD834" s="40"/>
    </row>
    <row r="835" s="35" customFormat="1" spans="3:30">
      <c r="C835" s="144"/>
      <c r="F835" s="52"/>
      <c r="G835" s="52"/>
      <c r="P835" s="52"/>
      <c r="Q835" s="144"/>
      <c r="AC835" s="39"/>
      <c r="AD835" s="40"/>
    </row>
    <row r="836" s="35" customFormat="1" spans="3:30">
      <c r="C836" s="144"/>
      <c r="F836" s="52"/>
      <c r="G836" s="52"/>
      <c r="P836" s="52"/>
      <c r="Q836" s="144"/>
      <c r="AC836" s="39"/>
      <c r="AD836" s="40"/>
    </row>
    <row r="837" s="35" customFormat="1" spans="3:30">
      <c r="C837" s="144"/>
      <c r="F837" s="52"/>
      <c r="G837" s="52"/>
      <c r="P837" s="52"/>
      <c r="Q837" s="144"/>
      <c r="AC837" s="39"/>
      <c r="AD837" s="40"/>
    </row>
    <row r="838" s="35" customFormat="1" spans="3:30">
      <c r="C838" s="144"/>
      <c r="F838" s="52"/>
      <c r="G838" s="52"/>
      <c r="P838" s="52"/>
      <c r="Q838" s="144"/>
      <c r="AC838" s="39"/>
      <c r="AD838" s="40"/>
    </row>
    <row r="839" s="35" customFormat="1" spans="3:30">
      <c r="C839" s="144"/>
      <c r="F839" s="52"/>
      <c r="G839" s="52"/>
      <c r="P839" s="52"/>
      <c r="Q839" s="144"/>
      <c r="AC839" s="39"/>
      <c r="AD839" s="40"/>
    </row>
    <row r="840" s="35" customFormat="1" spans="3:30">
      <c r="C840" s="144"/>
      <c r="F840" s="52"/>
      <c r="G840" s="52"/>
      <c r="P840" s="52"/>
      <c r="Q840" s="144"/>
      <c r="AC840" s="39"/>
      <c r="AD840" s="40"/>
    </row>
    <row r="841" s="35" customFormat="1" spans="3:30">
      <c r="C841" s="144"/>
      <c r="F841" s="52"/>
      <c r="G841" s="52"/>
      <c r="P841" s="52"/>
      <c r="Q841" s="144"/>
      <c r="AC841" s="39"/>
      <c r="AD841" s="40"/>
    </row>
    <row r="842" s="35" customFormat="1" spans="3:30">
      <c r="C842" s="144"/>
      <c r="F842" s="52"/>
      <c r="G842" s="52"/>
      <c r="P842" s="52"/>
      <c r="Q842" s="144"/>
      <c r="AC842" s="39"/>
      <c r="AD842" s="40"/>
    </row>
    <row r="843" s="35" customFormat="1" spans="3:30">
      <c r="C843" s="144"/>
      <c r="F843" s="52"/>
      <c r="G843" s="52"/>
      <c r="P843" s="52"/>
      <c r="Q843" s="144"/>
      <c r="AC843" s="39"/>
      <c r="AD843" s="40"/>
    </row>
    <row r="844" s="35" customFormat="1" spans="3:30">
      <c r="C844" s="144"/>
      <c r="F844" s="52"/>
      <c r="G844" s="52"/>
      <c r="P844" s="52"/>
      <c r="Q844" s="144"/>
      <c r="AC844" s="39"/>
      <c r="AD844" s="40"/>
    </row>
    <row r="845" s="35" customFormat="1" spans="3:30">
      <c r="C845" s="144"/>
      <c r="F845" s="52"/>
      <c r="G845" s="52"/>
      <c r="P845" s="52"/>
      <c r="Q845" s="144"/>
      <c r="AC845" s="39"/>
      <c r="AD845" s="40"/>
    </row>
    <row r="846" s="35" customFormat="1" spans="3:30">
      <c r="C846" s="144"/>
      <c r="F846" s="52"/>
      <c r="G846" s="52"/>
      <c r="P846" s="52"/>
      <c r="Q846" s="144"/>
      <c r="AC846" s="39"/>
      <c r="AD846" s="40"/>
    </row>
    <row r="847" s="35" customFormat="1" spans="3:30">
      <c r="C847" s="144"/>
      <c r="F847" s="52"/>
      <c r="G847" s="52"/>
      <c r="P847" s="52"/>
      <c r="Q847" s="144"/>
      <c r="AC847" s="39"/>
      <c r="AD847" s="40"/>
    </row>
    <row r="848" s="35" customFormat="1" spans="3:30">
      <c r="C848" s="144"/>
      <c r="F848" s="52"/>
      <c r="G848" s="52"/>
      <c r="P848" s="52"/>
      <c r="Q848" s="144"/>
      <c r="AC848" s="39"/>
      <c r="AD848" s="40"/>
    </row>
    <row r="849" s="35" customFormat="1" spans="3:30">
      <c r="C849" s="144"/>
      <c r="F849" s="52"/>
      <c r="G849" s="52"/>
      <c r="P849" s="52"/>
      <c r="Q849" s="144"/>
      <c r="AC849" s="39"/>
      <c r="AD849" s="40"/>
    </row>
    <row r="850" s="35" customFormat="1" spans="3:30">
      <c r="C850" s="144"/>
      <c r="F850" s="52"/>
      <c r="G850" s="52"/>
      <c r="P850" s="52"/>
      <c r="Q850" s="144"/>
      <c r="AC850" s="39"/>
      <c r="AD850" s="40"/>
    </row>
    <row r="851" s="35" customFormat="1" spans="3:30">
      <c r="C851" s="144"/>
      <c r="F851" s="52"/>
      <c r="G851" s="52"/>
      <c r="P851" s="52"/>
      <c r="Q851" s="144"/>
      <c r="AC851" s="39"/>
      <c r="AD851" s="40"/>
    </row>
    <row r="852" s="35" customFormat="1" spans="3:30">
      <c r="C852" s="144"/>
      <c r="F852" s="52"/>
      <c r="G852" s="52"/>
      <c r="P852" s="52"/>
      <c r="Q852" s="144"/>
      <c r="AC852" s="39"/>
      <c r="AD852" s="40"/>
    </row>
    <row r="853" s="35" customFormat="1" spans="3:30">
      <c r="C853" s="144"/>
      <c r="F853" s="52"/>
      <c r="G853" s="52"/>
      <c r="P853" s="52"/>
      <c r="Q853" s="144"/>
      <c r="AC853" s="39"/>
      <c r="AD853" s="40"/>
    </row>
    <row r="854" s="35" customFormat="1" spans="3:30">
      <c r="C854" s="144"/>
      <c r="F854" s="52"/>
      <c r="G854" s="52"/>
      <c r="P854" s="52"/>
      <c r="Q854" s="144"/>
      <c r="AC854" s="39"/>
      <c r="AD854" s="40"/>
    </row>
    <row r="855" s="35" customFormat="1" spans="3:30">
      <c r="C855" s="144"/>
      <c r="F855" s="52"/>
      <c r="G855" s="52"/>
      <c r="P855" s="52"/>
      <c r="Q855" s="144"/>
      <c r="AC855" s="39"/>
      <c r="AD855" s="40"/>
    </row>
    <row r="856" s="35" customFormat="1" spans="3:30">
      <c r="C856" s="144"/>
      <c r="F856" s="52"/>
      <c r="G856" s="52"/>
      <c r="P856" s="52"/>
      <c r="Q856" s="144"/>
      <c r="AC856" s="39"/>
      <c r="AD856" s="40"/>
    </row>
    <row r="857" s="35" customFormat="1" spans="3:30">
      <c r="C857" s="144"/>
      <c r="F857" s="52"/>
      <c r="G857" s="52"/>
      <c r="P857" s="52"/>
      <c r="Q857" s="144"/>
      <c r="AC857" s="39"/>
      <c r="AD857" s="40"/>
    </row>
    <row r="858" s="35" customFormat="1" spans="3:30">
      <c r="C858" s="144"/>
      <c r="F858" s="52"/>
      <c r="G858" s="52"/>
      <c r="P858" s="52"/>
      <c r="Q858" s="144"/>
      <c r="AC858" s="39"/>
      <c r="AD858" s="40"/>
    </row>
    <row r="859" s="35" customFormat="1" spans="3:30">
      <c r="C859" s="144"/>
      <c r="F859" s="52"/>
      <c r="G859" s="52"/>
      <c r="P859" s="52"/>
      <c r="Q859" s="144"/>
      <c r="AC859" s="39"/>
      <c r="AD859" s="40"/>
    </row>
    <row r="860" s="35" customFormat="1" spans="3:30">
      <c r="C860" s="144"/>
      <c r="F860" s="52"/>
      <c r="G860" s="52"/>
      <c r="P860" s="52"/>
      <c r="Q860" s="144"/>
      <c r="AC860" s="39"/>
      <c r="AD860" s="40"/>
    </row>
    <row r="861" s="35" customFormat="1" spans="3:30">
      <c r="C861" s="144"/>
      <c r="F861" s="52"/>
      <c r="G861" s="52"/>
      <c r="P861" s="52"/>
      <c r="Q861" s="144"/>
      <c r="AC861" s="39"/>
      <c r="AD861" s="40"/>
    </row>
    <row r="862" s="35" customFormat="1" spans="3:30">
      <c r="C862" s="144"/>
      <c r="F862" s="52"/>
      <c r="G862" s="52"/>
      <c r="P862" s="52"/>
      <c r="Q862" s="144"/>
      <c r="AC862" s="39"/>
      <c r="AD862" s="40"/>
    </row>
    <row r="863" s="35" customFormat="1" spans="3:30">
      <c r="C863" s="144"/>
      <c r="F863" s="52"/>
      <c r="G863" s="52"/>
      <c r="P863" s="52"/>
      <c r="Q863" s="144"/>
      <c r="AC863" s="39"/>
      <c r="AD863" s="40"/>
    </row>
    <row r="864" s="35" customFormat="1" spans="3:30">
      <c r="C864" s="144"/>
      <c r="F864" s="52"/>
      <c r="G864" s="52"/>
      <c r="P864" s="52"/>
      <c r="Q864" s="144"/>
      <c r="AC864" s="39"/>
      <c r="AD864" s="40"/>
    </row>
    <row r="865" s="35" customFormat="1" spans="3:30">
      <c r="C865" s="144"/>
      <c r="F865" s="52"/>
      <c r="G865" s="52"/>
      <c r="P865" s="52"/>
      <c r="Q865" s="144"/>
      <c r="AC865" s="39"/>
      <c r="AD865" s="40"/>
    </row>
    <row r="866" s="35" customFormat="1" spans="3:30">
      <c r="C866" s="144"/>
      <c r="F866" s="52"/>
      <c r="G866" s="52"/>
      <c r="P866" s="52"/>
      <c r="Q866" s="144"/>
      <c r="AC866" s="39"/>
      <c r="AD866" s="40"/>
    </row>
    <row r="867" s="35" customFormat="1" spans="3:30">
      <c r="C867" s="144"/>
      <c r="F867" s="52"/>
      <c r="G867" s="52"/>
      <c r="P867" s="52"/>
      <c r="Q867" s="144"/>
      <c r="AC867" s="39"/>
      <c r="AD867" s="40"/>
    </row>
    <row r="868" s="35" customFormat="1" spans="3:30">
      <c r="C868" s="144"/>
      <c r="F868" s="52"/>
      <c r="G868" s="52"/>
      <c r="P868" s="52"/>
      <c r="Q868" s="144"/>
      <c r="AC868" s="39"/>
      <c r="AD868" s="40"/>
    </row>
    <row r="869" s="35" customFormat="1" spans="3:30">
      <c r="C869" s="144"/>
      <c r="F869" s="52"/>
      <c r="G869" s="52"/>
      <c r="P869" s="52"/>
      <c r="Q869" s="144"/>
      <c r="AC869" s="39"/>
      <c r="AD869" s="40"/>
    </row>
    <row r="870" s="35" customFormat="1" spans="3:30">
      <c r="C870" s="144"/>
      <c r="F870" s="52"/>
      <c r="G870" s="52"/>
      <c r="P870" s="52"/>
      <c r="Q870" s="144"/>
      <c r="AC870" s="39"/>
      <c r="AD870" s="40"/>
    </row>
    <row r="871" s="35" customFormat="1" spans="3:30">
      <c r="C871" s="144"/>
      <c r="F871" s="52"/>
      <c r="G871" s="52"/>
      <c r="P871" s="52"/>
      <c r="Q871" s="144"/>
      <c r="AC871" s="39"/>
      <c r="AD871" s="40"/>
    </row>
    <row r="872" s="35" customFormat="1" spans="3:30">
      <c r="C872" s="144"/>
      <c r="F872" s="52"/>
      <c r="G872" s="52"/>
      <c r="P872" s="52"/>
      <c r="Q872" s="144"/>
      <c r="AC872" s="39"/>
      <c r="AD872" s="40"/>
    </row>
    <row r="873" s="35" customFormat="1" spans="3:30">
      <c r="C873" s="144"/>
      <c r="F873" s="52"/>
      <c r="G873" s="52"/>
      <c r="P873" s="52"/>
      <c r="Q873" s="144"/>
      <c r="AC873" s="39"/>
      <c r="AD873" s="40"/>
    </row>
    <row r="874" s="35" customFormat="1" spans="3:30">
      <c r="C874" s="144"/>
      <c r="F874" s="52"/>
      <c r="G874" s="52"/>
      <c r="P874" s="52"/>
      <c r="Q874" s="144"/>
      <c r="AC874" s="39"/>
      <c r="AD874" s="40"/>
    </row>
    <row r="875" s="35" customFormat="1" spans="3:30">
      <c r="C875" s="144"/>
      <c r="F875" s="52"/>
      <c r="G875" s="52"/>
      <c r="P875" s="52"/>
      <c r="Q875" s="144"/>
      <c r="AC875" s="39"/>
      <c r="AD875" s="40"/>
    </row>
    <row r="876" s="35" customFormat="1" spans="3:30">
      <c r="C876" s="144"/>
      <c r="F876" s="52"/>
      <c r="G876" s="52"/>
      <c r="P876" s="52"/>
      <c r="Q876" s="144"/>
      <c r="AC876" s="39"/>
      <c r="AD876" s="40"/>
    </row>
    <row r="877" s="35" customFormat="1" spans="3:30">
      <c r="C877" s="144"/>
      <c r="F877" s="52"/>
      <c r="G877" s="52"/>
      <c r="P877" s="52"/>
      <c r="Q877" s="144"/>
      <c r="AC877" s="39"/>
      <c r="AD877" s="40"/>
    </row>
    <row r="878" s="35" customFormat="1" spans="3:30">
      <c r="C878" s="144"/>
      <c r="F878" s="52"/>
      <c r="G878" s="52"/>
      <c r="P878" s="52"/>
      <c r="Q878" s="144"/>
      <c r="AC878" s="39"/>
      <c r="AD878" s="40"/>
    </row>
    <row r="879" s="35" customFormat="1" spans="3:30">
      <c r="C879" s="144"/>
      <c r="F879" s="52"/>
      <c r="G879" s="52"/>
      <c r="P879" s="52"/>
      <c r="Q879" s="144"/>
      <c r="AC879" s="39"/>
      <c r="AD879" s="40"/>
    </row>
    <row r="880" s="35" customFormat="1" spans="3:30">
      <c r="C880" s="144"/>
      <c r="F880" s="52"/>
      <c r="G880" s="52"/>
      <c r="P880" s="52"/>
      <c r="Q880" s="144"/>
      <c r="AC880" s="39"/>
      <c r="AD880" s="40"/>
    </row>
    <row r="881" s="35" customFormat="1" spans="3:30">
      <c r="C881" s="144"/>
      <c r="F881" s="52"/>
      <c r="G881" s="52"/>
      <c r="P881" s="52"/>
      <c r="Q881" s="144"/>
      <c r="AC881" s="39"/>
      <c r="AD881" s="40"/>
    </row>
    <row r="882" s="35" customFormat="1" spans="3:30">
      <c r="C882" s="144"/>
      <c r="F882" s="52"/>
      <c r="G882" s="52"/>
      <c r="P882" s="52"/>
      <c r="Q882" s="144"/>
      <c r="AC882" s="39"/>
      <c r="AD882" s="40"/>
    </row>
    <row r="883" s="35" customFormat="1" spans="3:30">
      <c r="C883" s="144"/>
      <c r="F883" s="52"/>
      <c r="G883" s="52"/>
      <c r="P883" s="52"/>
      <c r="Q883" s="144"/>
      <c r="AC883" s="39"/>
      <c r="AD883" s="40"/>
    </row>
    <row r="884" s="35" customFormat="1" spans="3:30">
      <c r="C884" s="144"/>
      <c r="F884" s="52"/>
      <c r="G884" s="52"/>
      <c r="P884" s="52"/>
      <c r="Q884" s="144"/>
      <c r="AC884" s="39"/>
      <c r="AD884" s="40"/>
    </row>
    <row r="885" s="35" customFormat="1" spans="3:30">
      <c r="C885" s="144"/>
      <c r="F885" s="52"/>
      <c r="G885" s="52"/>
      <c r="P885" s="52"/>
      <c r="Q885" s="144"/>
      <c r="AC885" s="39"/>
      <c r="AD885" s="40"/>
    </row>
    <row r="886" s="35" customFormat="1" spans="3:30">
      <c r="C886" s="144"/>
      <c r="F886" s="52"/>
      <c r="G886" s="52"/>
      <c r="P886" s="52"/>
      <c r="Q886" s="144"/>
      <c r="AC886" s="39"/>
      <c r="AD886" s="40"/>
    </row>
    <row r="887" s="35" customFormat="1" spans="3:30">
      <c r="C887" s="144"/>
      <c r="F887" s="52"/>
      <c r="G887" s="52"/>
      <c r="P887" s="52"/>
      <c r="Q887" s="144"/>
      <c r="AC887" s="39"/>
      <c r="AD887" s="40"/>
    </row>
    <row r="888" s="35" customFormat="1" spans="3:30">
      <c r="C888" s="144"/>
      <c r="F888" s="52"/>
      <c r="G888" s="52"/>
      <c r="P888" s="52"/>
      <c r="Q888" s="144"/>
      <c r="AC888" s="39"/>
      <c r="AD888" s="40"/>
    </row>
    <row r="889" s="35" customFormat="1" spans="3:30">
      <c r="C889" s="144"/>
      <c r="F889" s="52"/>
      <c r="G889" s="52"/>
      <c r="P889" s="52"/>
      <c r="Q889" s="144"/>
      <c r="AC889" s="39"/>
      <c r="AD889" s="40"/>
    </row>
    <row r="890" s="35" customFormat="1" spans="3:30">
      <c r="C890" s="144"/>
      <c r="F890" s="52"/>
      <c r="G890" s="52"/>
      <c r="P890" s="52"/>
      <c r="Q890" s="144"/>
      <c r="AC890" s="39"/>
      <c r="AD890" s="40"/>
    </row>
    <row r="891" s="35" customFormat="1" spans="3:30">
      <c r="C891" s="144"/>
      <c r="F891" s="52"/>
      <c r="G891" s="52"/>
      <c r="P891" s="52"/>
      <c r="Q891" s="144"/>
      <c r="AC891" s="39"/>
      <c r="AD891" s="40"/>
    </row>
    <row r="892" s="35" customFormat="1" spans="3:30">
      <c r="C892" s="144"/>
      <c r="F892" s="52"/>
      <c r="G892" s="52"/>
      <c r="P892" s="52"/>
      <c r="Q892" s="144"/>
      <c r="AC892" s="39"/>
      <c r="AD892" s="40"/>
    </row>
    <row r="893" s="35" customFormat="1" spans="3:30">
      <c r="C893" s="144"/>
      <c r="F893" s="52"/>
      <c r="G893" s="52"/>
      <c r="P893" s="52"/>
      <c r="Q893" s="144"/>
      <c r="AC893" s="39"/>
      <c r="AD893" s="40"/>
    </row>
    <row r="894" s="35" customFormat="1" spans="3:30">
      <c r="C894" s="144"/>
      <c r="F894" s="52"/>
      <c r="G894" s="52"/>
      <c r="P894" s="52"/>
      <c r="Q894" s="144"/>
      <c r="AC894" s="39"/>
      <c r="AD894" s="40"/>
    </row>
    <row r="895" s="35" customFormat="1" spans="3:30">
      <c r="C895" s="144"/>
      <c r="F895" s="52"/>
      <c r="G895" s="52"/>
      <c r="P895" s="52"/>
      <c r="Q895" s="144"/>
      <c r="AC895" s="39"/>
      <c r="AD895" s="40"/>
    </row>
    <row r="896" s="35" customFormat="1" spans="3:30">
      <c r="C896" s="144"/>
      <c r="F896" s="52"/>
      <c r="G896" s="52"/>
      <c r="P896" s="52"/>
      <c r="Q896" s="144"/>
      <c r="AC896" s="39"/>
      <c r="AD896" s="40"/>
    </row>
    <row r="897" s="35" customFormat="1" spans="3:30">
      <c r="C897" s="144"/>
      <c r="F897" s="52"/>
      <c r="G897" s="52"/>
      <c r="P897" s="52"/>
      <c r="Q897" s="144"/>
      <c r="AC897" s="39"/>
      <c r="AD897" s="40"/>
    </row>
    <row r="898" s="35" customFormat="1" spans="3:30">
      <c r="C898" s="144"/>
      <c r="F898" s="52"/>
      <c r="G898" s="52"/>
      <c r="P898" s="52"/>
      <c r="Q898" s="144"/>
      <c r="AC898" s="39"/>
      <c r="AD898" s="40"/>
    </row>
    <row r="899" s="35" customFormat="1" spans="3:30">
      <c r="C899" s="144"/>
      <c r="F899" s="52"/>
      <c r="G899" s="52"/>
      <c r="P899" s="52"/>
      <c r="Q899" s="144"/>
      <c r="AC899" s="39"/>
      <c r="AD899" s="40"/>
    </row>
    <row r="900" s="35" customFormat="1" spans="3:30">
      <c r="C900" s="144"/>
      <c r="F900" s="52"/>
      <c r="G900" s="52"/>
      <c r="P900" s="52"/>
      <c r="Q900" s="144"/>
      <c r="AC900" s="39"/>
      <c r="AD900" s="40"/>
    </row>
    <row r="901" s="35" customFormat="1" spans="3:30">
      <c r="C901" s="144"/>
      <c r="F901" s="52"/>
      <c r="G901" s="52"/>
      <c r="P901" s="52"/>
      <c r="Q901" s="144"/>
      <c r="AC901" s="39"/>
      <c r="AD901" s="40"/>
    </row>
    <row r="902" s="35" customFormat="1" spans="3:30">
      <c r="C902" s="144"/>
      <c r="F902" s="52"/>
      <c r="G902" s="52"/>
      <c r="P902" s="52"/>
      <c r="Q902" s="144"/>
      <c r="AC902" s="39"/>
      <c r="AD902" s="40"/>
    </row>
    <row r="903" s="35" customFormat="1" spans="3:30">
      <c r="C903" s="144"/>
      <c r="F903" s="52"/>
      <c r="G903" s="52"/>
      <c r="P903" s="52"/>
      <c r="Q903" s="144"/>
      <c r="AC903" s="39"/>
      <c r="AD903" s="40"/>
    </row>
    <row r="904" s="35" customFormat="1" spans="3:30">
      <c r="C904" s="144"/>
      <c r="F904" s="52"/>
      <c r="G904" s="52"/>
      <c r="P904" s="52"/>
      <c r="Q904" s="144"/>
      <c r="AC904" s="39"/>
      <c r="AD904" s="40"/>
    </row>
    <row r="905" s="35" customFormat="1" spans="3:30">
      <c r="C905" s="144"/>
      <c r="F905" s="52"/>
      <c r="G905" s="52"/>
      <c r="P905" s="52"/>
      <c r="Q905" s="144"/>
      <c r="AC905" s="39"/>
      <c r="AD905" s="40"/>
    </row>
    <row r="906" s="35" customFormat="1" spans="3:30">
      <c r="C906" s="144"/>
      <c r="F906" s="52"/>
      <c r="G906" s="52"/>
      <c r="P906" s="52"/>
      <c r="Q906" s="144"/>
      <c r="AC906" s="39"/>
      <c r="AD906" s="40"/>
    </row>
    <row r="907" s="35" customFormat="1" spans="3:30">
      <c r="C907" s="144"/>
      <c r="F907" s="52"/>
      <c r="G907" s="52"/>
      <c r="P907" s="52"/>
      <c r="Q907" s="144"/>
      <c r="AC907" s="39"/>
      <c r="AD907" s="40"/>
    </row>
    <row r="908" s="35" customFormat="1" spans="3:30">
      <c r="C908" s="144"/>
      <c r="F908" s="52"/>
      <c r="G908" s="52"/>
      <c r="P908" s="52"/>
      <c r="Q908" s="144"/>
      <c r="AC908" s="39"/>
      <c r="AD908" s="40"/>
    </row>
    <row r="909" s="35" customFormat="1" spans="3:30">
      <c r="C909" s="144"/>
      <c r="F909" s="52"/>
      <c r="G909" s="52"/>
      <c r="P909" s="52"/>
      <c r="Q909" s="144"/>
      <c r="AC909" s="39"/>
      <c r="AD909" s="40"/>
    </row>
    <row r="910" s="35" customFormat="1" spans="3:30">
      <c r="C910" s="144"/>
      <c r="F910" s="52"/>
      <c r="G910" s="52"/>
      <c r="P910" s="52"/>
      <c r="Q910" s="144"/>
      <c r="AC910" s="39"/>
      <c r="AD910" s="40"/>
    </row>
    <row r="911" s="35" customFormat="1" spans="3:30">
      <c r="C911" s="144"/>
      <c r="F911" s="52"/>
      <c r="G911" s="52"/>
      <c r="P911" s="52"/>
      <c r="Q911" s="144"/>
      <c r="AC911" s="39"/>
      <c r="AD911" s="40"/>
    </row>
    <row r="912" s="35" customFormat="1" spans="3:30">
      <c r="C912" s="144"/>
      <c r="F912" s="52"/>
      <c r="G912" s="52"/>
      <c r="P912" s="52"/>
      <c r="Q912" s="144"/>
      <c r="AC912" s="39"/>
      <c r="AD912" s="40"/>
    </row>
    <row r="913" s="35" customFormat="1" spans="3:30">
      <c r="C913" s="144"/>
      <c r="F913" s="52"/>
      <c r="G913" s="52"/>
      <c r="P913" s="52"/>
      <c r="Q913" s="144"/>
      <c r="AC913" s="39"/>
      <c r="AD913" s="40"/>
    </row>
    <row r="914" s="35" customFormat="1" spans="3:30">
      <c r="C914" s="144"/>
      <c r="F914" s="52"/>
      <c r="G914" s="52"/>
      <c r="P914" s="52"/>
      <c r="Q914" s="144"/>
      <c r="AC914" s="39"/>
      <c r="AD914" s="40"/>
    </row>
    <row r="915" s="35" customFormat="1" spans="3:30">
      <c r="C915" s="144"/>
      <c r="F915" s="52"/>
      <c r="G915" s="52"/>
      <c r="P915" s="52"/>
      <c r="Q915" s="144"/>
      <c r="AC915" s="39"/>
      <c r="AD915" s="40"/>
    </row>
    <row r="916" s="35" customFormat="1" spans="3:30">
      <c r="C916" s="144"/>
      <c r="F916" s="52"/>
      <c r="G916" s="52"/>
      <c r="P916" s="52"/>
      <c r="Q916" s="144"/>
      <c r="AC916" s="39"/>
      <c r="AD916" s="40"/>
    </row>
    <row r="917" s="35" customFormat="1" spans="3:30">
      <c r="C917" s="144"/>
      <c r="F917" s="52"/>
      <c r="G917" s="52"/>
      <c r="P917" s="52"/>
      <c r="Q917" s="144"/>
      <c r="AC917" s="39"/>
      <c r="AD917" s="40"/>
    </row>
    <row r="918" s="35" customFormat="1" spans="3:30">
      <c r="C918" s="144"/>
      <c r="F918" s="52"/>
      <c r="G918" s="52"/>
      <c r="P918" s="52"/>
      <c r="Q918" s="144"/>
      <c r="AC918" s="39"/>
      <c r="AD918" s="40"/>
    </row>
    <row r="919" s="35" customFormat="1" spans="3:30">
      <c r="C919" s="144"/>
      <c r="F919" s="52"/>
      <c r="G919" s="52"/>
      <c r="P919" s="52"/>
      <c r="Q919" s="144"/>
      <c r="AC919" s="39"/>
      <c r="AD919" s="40"/>
    </row>
    <row r="920" s="35" customFormat="1" spans="3:30">
      <c r="C920" s="144"/>
      <c r="F920" s="52"/>
      <c r="G920" s="52"/>
      <c r="P920" s="52"/>
      <c r="Q920" s="144"/>
      <c r="AC920" s="39"/>
      <c r="AD920" s="40"/>
    </row>
    <row r="921" s="35" customFormat="1" spans="3:30">
      <c r="C921" s="144"/>
      <c r="F921" s="52"/>
      <c r="G921" s="52"/>
      <c r="P921" s="52"/>
      <c r="Q921" s="144"/>
      <c r="AC921" s="39"/>
      <c r="AD921" s="40"/>
    </row>
    <row r="922" s="35" customFormat="1" spans="3:30">
      <c r="C922" s="144"/>
      <c r="F922" s="52"/>
      <c r="G922" s="52"/>
      <c r="P922" s="52"/>
      <c r="Q922" s="144"/>
      <c r="AC922" s="39"/>
      <c r="AD922" s="40"/>
    </row>
    <row r="923" s="35" customFormat="1" spans="3:30">
      <c r="C923" s="144"/>
      <c r="F923" s="52"/>
      <c r="G923" s="52"/>
      <c r="P923" s="52"/>
      <c r="Q923" s="144"/>
      <c r="AC923" s="39"/>
      <c r="AD923" s="40"/>
    </row>
    <row r="924" s="35" customFormat="1" spans="3:30">
      <c r="C924" s="144"/>
      <c r="F924" s="52"/>
      <c r="G924" s="52"/>
      <c r="P924" s="52"/>
      <c r="Q924" s="144"/>
      <c r="AC924" s="39"/>
      <c r="AD924" s="40"/>
    </row>
    <row r="925" s="35" customFormat="1" spans="3:30">
      <c r="C925" s="144"/>
      <c r="F925" s="52"/>
      <c r="G925" s="52"/>
      <c r="P925" s="52"/>
      <c r="Q925" s="144"/>
      <c r="AC925" s="39"/>
      <c r="AD925" s="40"/>
    </row>
    <row r="926" s="35" customFormat="1" spans="3:30">
      <c r="C926" s="144"/>
      <c r="F926" s="52"/>
      <c r="G926" s="52"/>
      <c r="P926" s="52"/>
      <c r="Q926" s="144"/>
      <c r="AC926" s="39"/>
      <c r="AD926" s="40"/>
    </row>
    <row r="927" s="35" customFormat="1" spans="3:30">
      <c r="C927" s="144"/>
      <c r="F927" s="52"/>
      <c r="G927" s="52"/>
      <c r="P927" s="52"/>
      <c r="Q927" s="144"/>
      <c r="AC927" s="39"/>
      <c r="AD927" s="40"/>
    </row>
    <row r="928" s="35" customFormat="1" spans="3:30">
      <c r="C928" s="144"/>
      <c r="F928" s="52"/>
      <c r="G928" s="52"/>
      <c r="P928" s="52"/>
      <c r="Q928" s="144"/>
      <c r="AC928" s="39"/>
      <c r="AD928" s="40"/>
    </row>
    <row r="929" s="35" customFormat="1" spans="3:30">
      <c r="C929" s="144"/>
      <c r="F929" s="52"/>
      <c r="G929" s="52"/>
      <c r="P929" s="52"/>
      <c r="Q929" s="144"/>
      <c r="AC929" s="39"/>
      <c r="AD929" s="40"/>
    </row>
    <row r="930" s="35" customFormat="1" spans="3:30">
      <c r="C930" s="144"/>
      <c r="F930" s="52"/>
      <c r="G930" s="52"/>
      <c r="P930" s="52"/>
      <c r="Q930" s="144"/>
      <c r="AC930" s="39"/>
      <c r="AD930" s="40"/>
    </row>
    <row r="931" s="35" customFormat="1" spans="3:30">
      <c r="C931" s="144"/>
      <c r="F931" s="52"/>
      <c r="G931" s="52"/>
      <c r="P931" s="52"/>
      <c r="Q931" s="144"/>
      <c r="AC931" s="39"/>
      <c r="AD931" s="40"/>
    </row>
    <row r="932" s="35" customFormat="1" spans="3:30">
      <c r="C932" s="144"/>
      <c r="F932" s="52"/>
      <c r="G932" s="52"/>
      <c r="P932" s="52"/>
      <c r="Q932" s="144"/>
      <c r="AC932" s="39"/>
      <c r="AD932" s="40"/>
    </row>
    <row r="933" s="35" customFormat="1" spans="3:30">
      <c r="C933" s="144"/>
      <c r="F933" s="52"/>
      <c r="G933" s="52"/>
      <c r="P933" s="52"/>
      <c r="Q933" s="144"/>
      <c r="AC933" s="39"/>
      <c r="AD933" s="40"/>
    </row>
    <row r="934" s="35" customFormat="1" spans="3:30">
      <c r="C934" s="144"/>
      <c r="F934" s="52"/>
      <c r="G934" s="52"/>
      <c r="P934" s="52"/>
      <c r="Q934" s="144"/>
      <c r="AC934" s="39"/>
      <c r="AD934" s="40"/>
    </row>
    <row r="935" s="35" customFormat="1" spans="3:30">
      <c r="C935" s="144"/>
      <c r="F935" s="52"/>
      <c r="G935" s="52"/>
      <c r="P935" s="52"/>
      <c r="Q935" s="144"/>
      <c r="AC935" s="39"/>
      <c r="AD935" s="40"/>
    </row>
    <row r="936" s="35" customFormat="1" spans="3:30">
      <c r="C936" s="144"/>
      <c r="F936" s="52"/>
      <c r="G936" s="52"/>
      <c r="P936" s="52"/>
      <c r="Q936" s="144"/>
      <c r="AC936" s="39"/>
      <c r="AD936" s="40"/>
    </row>
    <row r="937" s="35" customFormat="1" spans="3:30">
      <c r="C937" s="144"/>
      <c r="F937" s="52"/>
      <c r="G937" s="52"/>
      <c r="P937" s="52"/>
      <c r="Q937" s="144"/>
      <c r="AC937" s="39"/>
      <c r="AD937" s="40"/>
    </row>
    <row r="938" s="35" customFormat="1" spans="3:30">
      <c r="C938" s="144"/>
      <c r="F938" s="52"/>
      <c r="G938" s="52"/>
      <c r="P938" s="52"/>
      <c r="Q938" s="144"/>
      <c r="AC938" s="39"/>
      <c r="AD938" s="40"/>
    </row>
    <row r="939" s="35" customFormat="1" spans="3:30">
      <c r="C939" s="144"/>
      <c r="F939" s="52"/>
      <c r="G939" s="52"/>
      <c r="P939" s="52"/>
      <c r="Q939" s="144"/>
      <c r="AC939" s="39"/>
      <c r="AD939" s="40"/>
    </row>
    <row r="940" s="35" customFormat="1" spans="3:30">
      <c r="C940" s="144"/>
      <c r="F940" s="52"/>
      <c r="G940" s="52"/>
      <c r="P940" s="52"/>
      <c r="Q940" s="144"/>
      <c r="AC940" s="39"/>
      <c r="AD940" s="40"/>
    </row>
    <row r="941" s="35" customFormat="1" spans="3:30">
      <c r="C941" s="144"/>
      <c r="F941" s="52"/>
      <c r="G941" s="52"/>
      <c r="P941" s="52"/>
      <c r="Q941" s="144"/>
      <c r="AC941" s="39"/>
      <c r="AD941" s="40"/>
    </row>
    <row r="942" s="35" customFormat="1" spans="3:30">
      <c r="C942" s="144"/>
      <c r="F942" s="52"/>
      <c r="G942" s="52"/>
      <c r="P942" s="52"/>
      <c r="Q942" s="144"/>
      <c r="AC942" s="39"/>
      <c r="AD942" s="40"/>
    </row>
    <row r="943" s="35" customFormat="1" spans="3:30">
      <c r="C943" s="144"/>
      <c r="F943" s="52"/>
      <c r="G943" s="52"/>
      <c r="P943" s="52"/>
      <c r="Q943" s="144"/>
      <c r="AC943" s="39"/>
      <c r="AD943" s="40"/>
    </row>
    <row r="944" s="35" customFormat="1" spans="3:30">
      <c r="C944" s="144"/>
      <c r="F944" s="52"/>
      <c r="G944" s="52"/>
      <c r="P944" s="52"/>
      <c r="Q944" s="144"/>
      <c r="AC944" s="39"/>
      <c r="AD944" s="40"/>
    </row>
    <row r="945" s="35" customFormat="1" spans="3:30">
      <c r="C945" s="144"/>
      <c r="F945" s="52"/>
      <c r="G945" s="52"/>
      <c r="P945" s="52"/>
      <c r="Q945" s="144"/>
      <c r="AC945" s="39"/>
      <c r="AD945" s="40"/>
    </row>
    <row r="946" s="35" customFormat="1" spans="3:30">
      <c r="C946" s="144"/>
      <c r="F946" s="52"/>
      <c r="G946" s="52"/>
      <c r="P946" s="52"/>
      <c r="Q946" s="144"/>
      <c r="AC946" s="39"/>
      <c r="AD946" s="40"/>
    </row>
    <row r="947" s="35" customFormat="1" spans="3:30">
      <c r="C947" s="144"/>
      <c r="F947" s="52"/>
      <c r="G947" s="52"/>
      <c r="P947" s="52"/>
      <c r="Q947" s="144"/>
      <c r="AC947" s="39"/>
      <c r="AD947" s="40"/>
    </row>
    <row r="948" s="35" customFormat="1" spans="3:30">
      <c r="C948" s="144"/>
      <c r="F948" s="52"/>
      <c r="G948" s="52"/>
      <c r="P948" s="52"/>
      <c r="Q948" s="144"/>
      <c r="AC948" s="39"/>
      <c r="AD948" s="40"/>
    </row>
    <row r="949" s="35" customFormat="1" spans="3:30">
      <c r="C949" s="144"/>
      <c r="F949" s="52"/>
      <c r="G949" s="52"/>
      <c r="P949" s="52"/>
      <c r="Q949" s="144"/>
      <c r="AC949" s="39"/>
      <c r="AD949" s="40"/>
    </row>
    <row r="950" s="35" customFormat="1" spans="3:30">
      <c r="C950" s="144"/>
      <c r="F950" s="52"/>
      <c r="G950" s="52"/>
      <c r="P950" s="52"/>
      <c r="Q950" s="144"/>
      <c r="AC950" s="39"/>
      <c r="AD950" s="40"/>
    </row>
    <row r="951" s="35" customFormat="1" spans="3:30">
      <c r="C951" s="144"/>
      <c r="F951" s="52"/>
      <c r="G951" s="52"/>
      <c r="P951" s="52"/>
      <c r="Q951" s="144"/>
      <c r="AC951" s="39"/>
      <c r="AD951" s="40"/>
    </row>
    <row r="952" s="35" customFormat="1" spans="3:30">
      <c r="C952" s="144"/>
      <c r="F952" s="52"/>
      <c r="G952" s="52"/>
      <c r="P952" s="52"/>
      <c r="Q952" s="144"/>
      <c r="AC952" s="39"/>
      <c r="AD952" s="40"/>
    </row>
    <row r="953" s="35" customFormat="1" spans="3:30">
      <c r="C953" s="144"/>
      <c r="F953" s="52"/>
      <c r="G953" s="52"/>
      <c r="P953" s="52"/>
      <c r="Q953" s="144"/>
      <c r="AC953" s="39"/>
      <c r="AD953" s="40"/>
    </row>
    <row r="954" s="35" customFormat="1" spans="3:30">
      <c r="C954" s="144"/>
      <c r="F954" s="52"/>
      <c r="G954" s="52"/>
      <c r="P954" s="52"/>
      <c r="Q954" s="144"/>
      <c r="AC954" s="39"/>
      <c r="AD954" s="40"/>
    </row>
    <row r="955" s="35" customFormat="1" spans="3:30">
      <c r="C955" s="144"/>
      <c r="F955" s="52"/>
      <c r="G955" s="52"/>
      <c r="P955" s="52"/>
      <c r="Q955" s="144"/>
      <c r="AC955" s="39"/>
      <c r="AD955" s="40"/>
    </row>
    <row r="956" s="35" customFormat="1" spans="3:30">
      <c r="C956" s="144"/>
      <c r="F956" s="52"/>
      <c r="G956" s="52"/>
      <c r="P956" s="52"/>
      <c r="Q956" s="144"/>
      <c r="AC956" s="39"/>
      <c r="AD956" s="40"/>
    </row>
    <row r="957" s="35" customFormat="1" spans="3:30">
      <c r="C957" s="144"/>
      <c r="F957" s="52"/>
      <c r="G957" s="52"/>
      <c r="P957" s="52"/>
      <c r="Q957" s="144"/>
      <c r="AC957" s="39"/>
      <c r="AD957" s="40"/>
    </row>
    <row r="958" s="35" customFormat="1" spans="3:30">
      <c r="C958" s="144"/>
      <c r="F958" s="52"/>
      <c r="G958" s="52"/>
      <c r="P958" s="52"/>
      <c r="Q958" s="144"/>
      <c r="AC958" s="39"/>
      <c r="AD958" s="40"/>
    </row>
    <row r="959" s="35" customFormat="1" spans="3:30">
      <c r="C959" s="144"/>
      <c r="F959" s="52"/>
      <c r="G959" s="52"/>
      <c r="P959" s="52"/>
      <c r="Q959" s="144"/>
      <c r="AC959" s="39"/>
      <c r="AD959" s="40"/>
    </row>
    <row r="960" s="35" customFormat="1" spans="3:30">
      <c r="C960" s="144"/>
      <c r="F960" s="52"/>
      <c r="G960" s="52"/>
      <c r="P960" s="52"/>
      <c r="Q960" s="144"/>
      <c r="AC960" s="39"/>
      <c r="AD960" s="40"/>
    </row>
    <row r="961" s="35" customFormat="1" spans="3:30">
      <c r="C961" s="144"/>
      <c r="F961" s="52"/>
      <c r="G961" s="52"/>
      <c r="P961" s="52"/>
      <c r="Q961" s="144"/>
      <c r="AC961" s="39"/>
      <c r="AD961" s="40"/>
    </row>
    <row r="962" s="35" customFormat="1" spans="3:30">
      <c r="C962" s="144"/>
      <c r="F962" s="52"/>
      <c r="G962" s="52"/>
      <c r="P962" s="52"/>
      <c r="Q962" s="144"/>
      <c r="AC962" s="39"/>
      <c r="AD962" s="40"/>
    </row>
    <row r="963" s="35" customFormat="1" spans="3:30">
      <c r="C963" s="144"/>
      <c r="F963" s="52"/>
      <c r="G963" s="52"/>
      <c r="P963" s="52"/>
      <c r="Q963" s="144"/>
      <c r="AC963" s="39"/>
      <c r="AD963" s="40"/>
    </row>
    <row r="964" s="35" customFormat="1" spans="3:30">
      <c r="C964" s="144"/>
      <c r="F964" s="52"/>
      <c r="G964" s="52"/>
      <c r="P964" s="52"/>
      <c r="Q964" s="144"/>
      <c r="AC964" s="39"/>
      <c r="AD964" s="40"/>
    </row>
    <row r="965" s="35" customFormat="1" spans="3:30">
      <c r="C965" s="144"/>
      <c r="F965" s="52"/>
      <c r="G965" s="52"/>
      <c r="P965" s="52"/>
      <c r="Q965" s="144"/>
      <c r="AC965" s="39"/>
      <c r="AD965" s="40"/>
    </row>
    <row r="966" s="35" customFormat="1" spans="3:30">
      <c r="C966" s="144"/>
      <c r="F966" s="52"/>
      <c r="G966" s="52"/>
      <c r="P966" s="52"/>
      <c r="Q966" s="144"/>
      <c r="AC966" s="39"/>
      <c r="AD966" s="40"/>
    </row>
    <row r="967" s="35" customFormat="1" spans="3:30">
      <c r="C967" s="144"/>
      <c r="F967" s="52"/>
      <c r="G967" s="52"/>
      <c r="P967" s="52"/>
      <c r="Q967" s="144"/>
      <c r="AC967" s="39"/>
      <c r="AD967" s="40"/>
    </row>
    <row r="968" s="35" customFormat="1" spans="3:30">
      <c r="C968" s="144"/>
      <c r="F968" s="52"/>
      <c r="G968" s="52"/>
      <c r="P968" s="52"/>
      <c r="Q968" s="144"/>
      <c r="AC968" s="39"/>
      <c r="AD968" s="40"/>
    </row>
    <row r="969" s="35" customFormat="1" spans="3:30">
      <c r="C969" s="144"/>
      <c r="F969" s="52"/>
      <c r="G969" s="52"/>
      <c r="P969" s="52"/>
      <c r="Q969" s="144"/>
      <c r="AC969" s="39"/>
      <c r="AD969" s="40"/>
    </row>
    <row r="970" s="35" customFormat="1" spans="3:30">
      <c r="C970" s="144"/>
      <c r="F970" s="52"/>
      <c r="G970" s="52"/>
      <c r="P970" s="52"/>
      <c r="Q970" s="144"/>
      <c r="AC970" s="39"/>
      <c r="AD970" s="40"/>
    </row>
    <row r="971" s="35" customFormat="1" spans="3:30">
      <c r="C971" s="144"/>
      <c r="F971" s="52"/>
      <c r="G971" s="52"/>
      <c r="P971" s="52"/>
      <c r="Q971" s="144"/>
      <c r="AC971" s="39"/>
      <c r="AD971" s="40"/>
    </row>
    <row r="972" s="35" customFormat="1" spans="3:30">
      <c r="C972" s="144"/>
      <c r="F972" s="52"/>
      <c r="G972" s="52"/>
      <c r="P972" s="52"/>
      <c r="Q972" s="144"/>
      <c r="AC972" s="39"/>
      <c r="AD972" s="40"/>
    </row>
    <row r="973" s="35" customFormat="1" spans="3:30">
      <c r="C973" s="144"/>
      <c r="F973" s="52"/>
      <c r="G973" s="52"/>
      <c r="P973" s="52"/>
      <c r="Q973" s="144"/>
      <c r="AC973" s="39"/>
      <c r="AD973" s="40"/>
    </row>
    <row r="974" s="35" customFormat="1" spans="3:30">
      <c r="C974" s="144"/>
      <c r="F974" s="52"/>
      <c r="G974" s="52"/>
      <c r="P974" s="52"/>
      <c r="Q974" s="144"/>
      <c r="AC974" s="39"/>
      <c r="AD974" s="40"/>
    </row>
    <row r="975" s="35" customFormat="1" spans="3:30">
      <c r="C975" s="144"/>
      <c r="F975" s="52"/>
      <c r="G975" s="52"/>
      <c r="P975" s="52"/>
      <c r="Q975" s="144"/>
      <c r="AC975" s="39"/>
      <c r="AD975" s="40"/>
    </row>
    <row r="976" s="35" customFormat="1" spans="3:30">
      <c r="C976" s="144"/>
      <c r="F976" s="52"/>
      <c r="G976" s="52"/>
      <c r="P976" s="52"/>
      <c r="Q976" s="144"/>
      <c r="AC976" s="39"/>
      <c r="AD976" s="40"/>
    </row>
    <row r="977" s="35" customFormat="1" spans="3:30">
      <c r="C977" s="144"/>
      <c r="F977" s="52"/>
      <c r="G977" s="52"/>
      <c r="P977" s="52"/>
      <c r="Q977" s="144"/>
      <c r="AC977" s="39"/>
      <c r="AD977" s="40"/>
    </row>
    <row r="978" s="35" customFormat="1" spans="3:30">
      <c r="C978" s="144"/>
      <c r="F978" s="52"/>
      <c r="G978" s="52"/>
      <c r="P978" s="52"/>
      <c r="Q978" s="144"/>
      <c r="AC978" s="39"/>
      <c r="AD978" s="40"/>
    </row>
    <row r="979" s="35" customFormat="1" spans="3:30">
      <c r="C979" s="144"/>
      <c r="F979" s="52"/>
      <c r="G979" s="52"/>
      <c r="P979" s="52"/>
      <c r="Q979" s="144"/>
      <c r="AC979" s="39"/>
      <c r="AD979" s="40"/>
    </row>
    <row r="980" s="35" customFormat="1" spans="3:30">
      <c r="C980" s="144"/>
      <c r="F980" s="52"/>
      <c r="G980" s="52"/>
      <c r="P980" s="52"/>
      <c r="Q980" s="144"/>
      <c r="AC980" s="39"/>
      <c r="AD980" s="40"/>
    </row>
    <row r="981" s="35" customFormat="1" spans="3:30">
      <c r="C981" s="144"/>
      <c r="F981" s="52"/>
      <c r="G981" s="52"/>
      <c r="P981" s="52"/>
      <c r="Q981" s="144"/>
      <c r="AC981" s="39"/>
      <c r="AD981" s="40"/>
    </row>
    <row r="982" s="35" customFormat="1" spans="3:30">
      <c r="C982" s="144"/>
      <c r="F982" s="52"/>
      <c r="G982" s="52"/>
      <c r="P982" s="52"/>
      <c r="Q982" s="144"/>
      <c r="AC982" s="39"/>
      <c r="AD982" s="40"/>
    </row>
    <row r="983" s="35" customFormat="1" spans="3:30">
      <c r="C983" s="144"/>
      <c r="F983" s="52"/>
      <c r="G983" s="52"/>
      <c r="P983" s="52"/>
      <c r="Q983" s="144"/>
      <c r="AC983" s="39"/>
      <c r="AD983" s="40"/>
    </row>
    <row r="984" s="35" customFormat="1" spans="3:30">
      <c r="C984" s="144"/>
      <c r="F984" s="52"/>
      <c r="G984" s="52"/>
      <c r="P984" s="52"/>
      <c r="Q984" s="144"/>
      <c r="AC984" s="39"/>
      <c r="AD984" s="40"/>
    </row>
    <row r="985" s="35" customFormat="1" spans="3:30">
      <c r="C985" s="144"/>
      <c r="F985" s="52"/>
      <c r="G985" s="52"/>
      <c r="P985" s="52"/>
      <c r="Q985" s="144"/>
      <c r="AC985" s="39"/>
      <c r="AD985" s="40"/>
    </row>
    <row r="986" s="35" customFormat="1" spans="3:30">
      <c r="C986" s="144"/>
      <c r="F986" s="52"/>
      <c r="G986" s="52"/>
      <c r="P986" s="52"/>
      <c r="Q986" s="144"/>
      <c r="AC986" s="39"/>
      <c r="AD986" s="40"/>
    </row>
    <row r="987" s="35" customFormat="1" spans="3:30">
      <c r="C987" s="144"/>
      <c r="F987" s="52"/>
      <c r="G987" s="52"/>
      <c r="P987" s="52"/>
      <c r="Q987" s="144"/>
      <c r="AC987" s="39"/>
      <c r="AD987" s="40"/>
    </row>
    <row r="988" s="35" customFormat="1" spans="3:30">
      <c r="C988" s="144"/>
      <c r="F988" s="52"/>
      <c r="G988" s="52"/>
      <c r="P988" s="52"/>
      <c r="Q988" s="144"/>
      <c r="AC988" s="39"/>
      <c r="AD988" s="40"/>
    </row>
    <row r="989" s="35" customFormat="1" spans="3:30">
      <c r="C989" s="144"/>
      <c r="F989" s="52"/>
      <c r="G989" s="52"/>
      <c r="P989" s="52"/>
      <c r="Q989" s="144"/>
      <c r="AC989" s="39"/>
      <c r="AD989" s="40"/>
    </row>
    <row r="990" s="35" customFormat="1" spans="3:30">
      <c r="C990" s="144"/>
      <c r="F990" s="52"/>
      <c r="G990" s="52"/>
      <c r="P990" s="52"/>
      <c r="Q990" s="144"/>
      <c r="AC990" s="39"/>
      <c r="AD990" s="40"/>
    </row>
    <row r="991" s="35" customFormat="1" spans="3:30">
      <c r="C991" s="144"/>
      <c r="F991" s="52"/>
      <c r="G991" s="52"/>
      <c r="P991" s="52"/>
      <c r="Q991" s="144"/>
      <c r="AC991" s="39"/>
      <c r="AD991" s="40"/>
    </row>
    <row r="992" s="35" customFormat="1" spans="3:30">
      <c r="C992" s="144"/>
      <c r="F992" s="52"/>
      <c r="G992" s="52"/>
      <c r="P992" s="52"/>
      <c r="Q992" s="144"/>
      <c r="AC992" s="39"/>
      <c r="AD992" s="40"/>
    </row>
    <row r="993" s="35" customFormat="1" spans="3:30">
      <c r="C993" s="144"/>
      <c r="F993" s="52"/>
      <c r="G993" s="52"/>
      <c r="P993" s="52"/>
      <c r="Q993" s="144"/>
      <c r="AC993" s="39"/>
      <c r="AD993" s="40"/>
    </row>
    <row r="994" s="35" customFormat="1" spans="3:30">
      <c r="C994" s="144"/>
      <c r="F994" s="52"/>
      <c r="G994" s="52"/>
      <c r="P994" s="52"/>
      <c r="Q994" s="144"/>
      <c r="AC994" s="39"/>
      <c r="AD994" s="40"/>
    </row>
    <row r="995" s="35" customFormat="1" spans="3:30">
      <c r="C995" s="144"/>
      <c r="F995" s="52"/>
      <c r="G995" s="52"/>
      <c r="P995" s="52"/>
      <c r="Q995" s="144"/>
      <c r="AC995" s="39"/>
      <c r="AD995" s="40"/>
    </row>
    <row r="996" s="35" customFormat="1" spans="3:30">
      <c r="C996" s="144"/>
      <c r="F996" s="52"/>
      <c r="G996" s="52"/>
      <c r="P996" s="52"/>
      <c r="Q996" s="144"/>
      <c r="AC996" s="39"/>
      <c r="AD996" s="40"/>
    </row>
    <row r="997" s="35" customFormat="1" spans="3:30">
      <c r="C997" s="144"/>
      <c r="F997" s="52"/>
      <c r="G997" s="52"/>
      <c r="P997" s="52"/>
      <c r="Q997" s="144"/>
      <c r="AC997" s="39"/>
      <c r="AD997" s="40"/>
    </row>
    <row r="998" s="35" customFormat="1" spans="3:30">
      <c r="C998" s="144"/>
      <c r="F998" s="52"/>
      <c r="G998" s="52"/>
      <c r="P998" s="52"/>
      <c r="Q998" s="144"/>
      <c r="AC998" s="39"/>
      <c r="AD998" s="40"/>
    </row>
    <row r="999" s="35" customFormat="1" spans="3:30">
      <c r="C999" s="144"/>
      <c r="F999" s="52"/>
      <c r="G999" s="52"/>
      <c r="P999" s="52"/>
      <c r="Q999" s="144"/>
      <c r="AC999" s="39"/>
      <c r="AD999" s="40"/>
    </row>
    <row r="1000" s="35" customFormat="1" spans="3:30">
      <c r="C1000" s="144"/>
      <c r="F1000" s="52"/>
      <c r="G1000" s="52"/>
      <c r="P1000" s="52"/>
      <c r="Q1000" s="144"/>
      <c r="AC1000" s="39"/>
      <c r="AD1000" s="40"/>
    </row>
    <row r="1001" s="35" customFormat="1" spans="3:30">
      <c r="C1001" s="144"/>
      <c r="F1001" s="52"/>
      <c r="G1001" s="52"/>
      <c r="P1001" s="52"/>
      <c r="Q1001" s="144"/>
      <c r="AC1001" s="39"/>
      <c r="AD1001" s="40"/>
    </row>
    <row r="1002" s="35" customFormat="1" spans="3:30">
      <c r="C1002" s="144"/>
      <c r="F1002" s="52"/>
      <c r="G1002" s="52"/>
      <c r="P1002" s="52"/>
      <c r="Q1002" s="144"/>
      <c r="AC1002" s="39"/>
      <c r="AD1002" s="40"/>
    </row>
    <row r="1003" s="35" customFormat="1" spans="3:30">
      <c r="C1003" s="144"/>
      <c r="F1003" s="52"/>
      <c r="G1003" s="52"/>
      <c r="P1003" s="52"/>
      <c r="Q1003" s="144"/>
      <c r="AC1003" s="39"/>
      <c r="AD1003" s="40"/>
    </row>
    <row r="1004" s="35" customFormat="1" spans="3:30">
      <c r="C1004" s="144"/>
      <c r="F1004" s="52"/>
      <c r="G1004" s="52"/>
      <c r="P1004" s="52"/>
      <c r="Q1004" s="144"/>
      <c r="AC1004" s="39"/>
      <c r="AD1004" s="40"/>
    </row>
    <row r="1005" s="35" customFormat="1" spans="3:30">
      <c r="C1005" s="144"/>
      <c r="F1005" s="52"/>
      <c r="G1005" s="52"/>
      <c r="P1005" s="52"/>
      <c r="Q1005" s="144"/>
      <c r="AC1005" s="39"/>
      <c r="AD1005" s="40"/>
    </row>
    <row r="1006" s="35" customFormat="1" spans="3:30">
      <c r="C1006" s="144"/>
      <c r="F1006" s="52"/>
      <c r="G1006" s="52"/>
      <c r="P1006" s="52"/>
      <c r="Q1006" s="144"/>
      <c r="AC1006" s="39"/>
      <c r="AD1006" s="40"/>
    </row>
    <row r="1007" s="35" customFormat="1" spans="3:30">
      <c r="C1007" s="144"/>
      <c r="F1007" s="52"/>
      <c r="G1007" s="52"/>
      <c r="P1007" s="52"/>
      <c r="Q1007" s="144"/>
      <c r="AC1007" s="39"/>
      <c r="AD1007" s="40"/>
    </row>
    <row r="1008" s="35" customFormat="1" spans="3:30">
      <c r="C1008" s="144"/>
      <c r="F1008" s="52"/>
      <c r="G1008" s="52"/>
      <c r="P1008" s="52"/>
      <c r="Q1008" s="144"/>
      <c r="AC1008" s="39"/>
      <c r="AD1008" s="40"/>
    </row>
    <row r="1009" s="35" customFormat="1" spans="3:30">
      <c r="C1009" s="144"/>
      <c r="F1009" s="52"/>
      <c r="G1009" s="52"/>
      <c r="P1009" s="52"/>
      <c r="Q1009" s="144"/>
      <c r="AC1009" s="39"/>
      <c r="AD1009" s="40"/>
    </row>
    <row r="1010" s="35" customFormat="1" spans="3:30">
      <c r="C1010" s="144"/>
      <c r="F1010" s="52"/>
      <c r="G1010" s="52"/>
      <c r="P1010" s="52"/>
      <c r="Q1010" s="144"/>
      <c r="AC1010" s="39"/>
      <c r="AD1010" s="40"/>
    </row>
    <row r="1011" s="35" customFormat="1" spans="3:30">
      <c r="C1011" s="144"/>
      <c r="F1011" s="52"/>
      <c r="G1011" s="52"/>
      <c r="P1011" s="52"/>
      <c r="Q1011" s="144"/>
      <c r="AC1011" s="39"/>
      <c r="AD1011" s="40"/>
    </row>
    <row r="1012" s="35" customFormat="1" spans="3:30">
      <c r="C1012" s="144"/>
      <c r="F1012" s="52"/>
      <c r="G1012" s="52"/>
      <c r="P1012" s="52"/>
      <c r="Q1012" s="144"/>
      <c r="AC1012" s="39"/>
      <c r="AD1012" s="40"/>
    </row>
    <row r="1013" s="35" customFormat="1" spans="3:30">
      <c r="C1013" s="144"/>
      <c r="F1013" s="52"/>
      <c r="G1013" s="52"/>
      <c r="P1013" s="52"/>
      <c r="Q1013" s="144"/>
      <c r="AC1013" s="39"/>
      <c r="AD1013" s="40"/>
    </row>
    <row r="1014" s="35" customFormat="1" spans="3:30">
      <c r="C1014" s="144"/>
      <c r="F1014" s="52"/>
      <c r="G1014" s="52"/>
      <c r="P1014" s="52"/>
      <c r="Q1014" s="144"/>
      <c r="AC1014" s="39"/>
      <c r="AD1014" s="40"/>
    </row>
    <row r="1015" s="35" customFormat="1" spans="3:30">
      <c r="C1015" s="144"/>
      <c r="F1015" s="52"/>
      <c r="G1015" s="52"/>
      <c r="P1015" s="52"/>
      <c r="Q1015" s="144"/>
      <c r="AC1015" s="39"/>
      <c r="AD1015" s="40"/>
    </row>
    <row r="1016" s="35" customFormat="1" spans="3:30">
      <c r="C1016" s="144"/>
      <c r="F1016" s="52"/>
      <c r="G1016" s="52"/>
      <c r="P1016" s="52"/>
      <c r="Q1016" s="144"/>
      <c r="AC1016" s="39"/>
      <c r="AD1016" s="40"/>
    </row>
    <row r="1017" s="35" customFormat="1" spans="3:30">
      <c r="C1017" s="144"/>
      <c r="F1017" s="52"/>
      <c r="G1017" s="52"/>
      <c r="P1017" s="52"/>
      <c r="Q1017" s="144"/>
      <c r="AC1017" s="39"/>
      <c r="AD1017" s="40"/>
    </row>
    <row r="1018" s="35" customFormat="1" spans="3:30">
      <c r="C1018" s="144"/>
      <c r="F1018" s="52"/>
      <c r="G1018" s="52"/>
      <c r="P1018" s="52"/>
      <c r="Q1018" s="144"/>
      <c r="AC1018" s="39"/>
      <c r="AD1018" s="40"/>
    </row>
    <row r="1019" s="35" customFormat="1" spans="3:30">
      <c r="C1019" s="144"/>
      <c r="F1019" s="52"/>
      <c r="G1019" s="52"/>
      <c r="P1019" s="52"/>
      <c r="Q1019" s="144"/>
      <c r="AC1019" s="39"/>
      <c r="AD1019" s="40"/>
    </row>
    <row r="1020" s="35" customFormat="1" spans="3:30">
      <c r="C1020" s="144"/>
      <c r="F1020" s="52"/>
      <c r="G1020" s="52"/>
      <c r="P1020" s="52"/>
      <c r="Q1020" s="144"/>
      <c r="AC1020" s="39"/>
      <c r="AD1020" s="40"/>
    </row>
    <row r="1021" s="35" customFormat="1" spans="3:30">
      <c r="C1021" s="144"/>
      <c r="F1021" s="52"/>
      <c r="G1021" s="52"/>
      <c r="P1021" s="52"/>
      <c r="Q1021" s="144"/>
      <c r="AC1021" s="39"/>
      <c r="AD1021" s="40"/>
    </row>
    <row r="1022" s="35" customFormat="1" spans="3:30">
      <c r="C1022" s="144"/>
      <c r="F1022" s="52"/>
      <c r="G1022" s="52"/>
      <c r="P1022" s="52"/>
      <c r="Q1022" s="144"/>
      <c r="AC1022" s="39"/>
      <c r="AD1022" s="40"/>
    </row>
    <row r="1023" s="35" customFormat="1" spans="3:30">
      <c r="C1023" s="144"/>
      <c r="F1023" s="52"/>
      <c r="G1023" s="52"/>
      <c r="P1023" s="52"/>
      <c r="Q1023" s="144"/>
      <c r="AC1023" s="39"/>
      <c r="AD1023" s="40"/>
    </row>
    <row r="1024" s="35" customFormat="1" spans="3:30">
      <c r="C1024" s="144"/>
      <c r="F1024" s="52"/>
      <c r="G1024" s="52"/>
      <c r="P1024" s="52"/>
      <c r="Q1024" s="144"/>
      <c r="AC1024" s="39"/>
      <c r="AD1024" s="40"/>
    </row>
    <row r="1025" s="35" customFormat="1" spans="3:30">
      <c r="C1025" s="144"/>
      <c r="F1025" s="52"/>
      <c r="G1025" s="52"/>
      <c r="P1025" s="52"/>
      <c r="Q1025" s="144"/>
      <c r="AC1025" s="39"/>
      <c r="AD1025" s="40"/>
    </row>
    <row r="1026" s="35" customFormat="1" spans="3:30">
      <c r="C1026" s="144"/>
      <c r="F1026" s="52"/>
      <c r="G1026" s="52"/>
      <c r="P1026" s="52"/>
      <c r="Q1026" s="144"/>
      <c r="AC1026" s="39"/>
      <c r="AD1026" s="40"/>
    </row>
    <row r="1027" s="35" customFormat="1" spans="3:30">
      <c r="C1027" s="144"/>
      <c r="F1027" s="52"/>
      <c r="G1027" s="52"/>
      <c r="P1027" s="52"/>
      <c r="Q1027" s="144"/>
      <c r="AC1027" s="39"/>
      <c r="AD1027" s="40"/>
    </row>
    <row r="1028" s="35" customFormat="1" spans="3:30">
      <c r="C1028" s="144"/>
      <c r="F1028" s="52"/>
      <c r="G1028" s="52"/>
      <c r="P1028" s="52"/>
      <c r="Q1028" s="144"/>
      <c r="AC1028" s="39"/>
      <c r="AD1028" s="40"/>
    </row>
    <row r="1029" s="35" customFormat="1" spans="3:30">
      <c r="C1029" s="144"/>
      <c r="F1029" s="52"/>
      <c r="G1029" s="52"/>
      <c r="P1029" s="52"/>
      <c r="Q1029" s="144"/>
      <c r="AC1029" s="39"/>
      <c r="AD1029" s="40"/>
    </row>
    <row r="1030" s="35" customFormat="1" spans="3:30">
      <c r="C1030" s="144"/>
      <c r="F1030" s="52"/>
      <c r="G1030" s="52"/>
      <c r="P1030" s="52"/>
      <c r="Q1030" s="144"/>
      <c r="AC1030" s="39"/>
      <c r="AD1030" s="40"/>
    </row>
    <row r="1031" s="35" customFormat="1" spans="3:30">
      <c r="C1031" s="144"/>
      <c r="F1031" s="52"/>
      <c r="G1031" s="52"/>
      <c r="P1031" s="52"/>
      <c r="Q1031" s="144"/>
      <c r="AC1031" s="39"/>
      <c r="AD1031" s="40"/>
    </row>
    <row r="1032" s="35" customFormat="1" spans="3:30">
      <c r="C1032" s="144"/>
      <c r="F1032" s="52"/>
      <c r="G1032" s="52"/>
      <c r="P1032" s="52"/>
      <c r="Q1032" s="144"/>
      <c r="AC1032" s="39"/>
      <c r="AD1032" s="40"/>
    </row>
    <row r="1033" s="35" customFormat="1" spans="3:30">
      <c r="C1033" s="144"/>
      <c r="F1033" s="52"/>
      <c r="G1033" s="52"/>
      <c r="P1033" s="52"/>
      <c r="Q1033" s="144"/>
      <c r="AC1033" s="39"/>
      <c r="AD1033" s="40"/>
    </row>
    <row r="1034" s="35" customFormat="1" spans="3:30">
      <c r="C1034" s="144"/>
      <c r="F1034" s="52"/>
      <c r="G1034" s="52"/>
      <c r="P1034" s="52"/>
      <c r="Q1034" s="144"/>
      <c r="AC1034" s="39"/>
      <c r="AD1034" s="40"/>
    </row>
    <row r="1035" s="35" customFormat="1" spans="3:30">
      <c r="C1035" s="144"/>
      <c r="F1035" s="52"/>
      <c r="G1035" s="52"/>
      <c r="P1035" s="52"/>
      <c r="Q1035" s="144"/>
      <c r="AC1035" s="39"/>
      <c r="AD1035" s="40"/>
    </row>
    <row r="1036" s="35" customFormat="1" spans="3:30">
      <c r="C1036" s="144"/>
      <c r="F1036" s="52"/>
      <c r="G1036" s="52"/>
      <c r="P1036" s="52"/>
      <c r="Q1036" s="144"/>
      <c r="AC1036" s="39"/>
      <c r="AD1036" s="40"/>
    </row>
    <row r="1037" s="35" customFormat="1" spans="3:30">
      <c r="C1037" s="144"/>
      <c r="F1037" s="52"/>
      <c r="G1037" s="52"/>
      <c r="P1037" s="52"/>
      <c r="Q1037" s="144"/>
      <c r="AC1037" s="39"/>
      <c r="AD1037" s="40"/>
    </row>
    <row r="1038" s="35" customFormat="1" spans="3:30">
      <c r="C1038" s="144"/>
      <c r="F1038" s="52"/>
      <c r="G1038" s="52"/>
      <c r="P1038" s="52"/>
      <c r="Q1038" s="144"/>
      <c r="AC1038" s="39"/>
      <c r="AD1038" s="40"/>
    </row>
    <row r="1039" s="35" customFormat="1" spans="3:30">
      <c r="C1039" s="144"/>
      <c r="F1039" s="52"/>
      <c r="G1039" s="52"/>
      <c r="P1039" s="52"/>
      <c r="Q1039" s="144"/>
      <c r="AC1039" s="39"/>
      <c r="AD1039" s="40"/>
    </row>
    <row r="1040" s="35" customFormat="1" spans="3:30">
      <c r="C1040" s="144"/>
      <c r="F1040" s="52"/>
      <c r="G1040" s="52"/>
      <c r="P1040" s="52"/>
      <c r="Q1040" s="144"/>
      <c r="AC1040" s="39"/>
      <c r="AD1040" s="40"/>
    </row>
    <row r="1041" s="35" customFormat="1" spans="3:30">
      <c r="C1041" s="144"/>
      <c r="F1041" s="52"/>
      <c r="G1041" s="52"/>
      <c r="P1041" s="52"/>
      <c r="Q1041" s="144"/>
      <c r="AC1041" s="39"/>
      <c r="AD1041" s="40"/>
    </row>
    <row r="1042" s="35" customFormat="1" spans="3:30">
      <c r="C1042" s="144"/>
      <c r="F1042" s="52"/>
      <c r="G1042" s="52"/>
      <c r="P1042" s="52"/>
      <c r="Q1042" s="144"/>
      <c r="AC1042" s="39"/>
      <c r="AD1042" s="40"/>
    </row>
    <row r="1043" s="35" customFormat="1" spans="3:30">
      <c r="C1043" s="144"/>
      <c r="F1043" s="52"/>
      <c r="G1043" s="52"/>
      <c r="P1043" s="52"/>
      <c r="Q1043" s="144"/>
      <c r="AC1043" s="39"/>
      <c r="AD1043" s="40"/>
    </row>
    <row r="1044" s="35" customFormat="1" spans="3:30">
      <c r="C1044" s="144"/>
      <c r="F1044" s="52"/>
      <c r="G1044" s="52"/>
      <c r="P1044" s="52"/>
      <c r="Q1044" s="144"/>
      <c r="AC1044" s="39"/>
      <c r="AD1044" s="40"/>
    </row>
    <row r="1045" s="35" customFormat="1" spans="3:30">
      <c r="C1045" s="144"/>
      <c r="F1045" s="52"/>
      <c r="G1045" s="52"/>
      <c r="P1045" s="52"/>
      <c r="Q1045" s="144"/>
      <c r="AC1045" s="39"/>
      <c r="AD1045" s="40"/>
    </row>
    <row r="1046" s="35" customFormat="1" spans="3:30">
      <c r="C1046" s="144"/>
      <c r="F1046" s="52"/>
      <c r="G1046" s="52"/>
      <c r="P1046" s="52"/>
      <c r="Q1046" s="144"/>
      <c r="AC1046" s="39"/>
      <c r="AD1046" s="40"/>
    </row>
    <row r="1047" s="35" customFormat="1" spans="3:30">
      <c r="C1047" s="144"/>
      <c r="F1047" s="52"/>
      <c r="G1047" s="52"/>
      <c r="P1047" s="52"/>
      <c r="Q1047" s="144"/>
      <c r="AC1047" s="39"/>
      <c r="AD1047" s="40"/>
    </row>
    <row r="1048" s="35" customFormat="1" spans="3:30">
      <c r="C1048" s="144"/>
      <c r="F1048" s="52"/>
      <c r="G1048" s="52"/>
      <c r="P1048" s="52"/>
      <c r="Q1048" s="144"/>
      <c r="AC1048" s="39"/>
      <c r="AD1048" s="40"/>
    </row>
    <row r="1049" s="35" customFormat="1" spans="3:30">
      <c r="C1049" s="144"/>
      <c r="F1049" s="52"/>
      <c r="G1049" s="52"/>
      <c r="P1049" s="52"/>
      <c r="Q1049" s="144"/>
      <c r="AC1049" s="39"/>
      <c r="AD1049" s="40"/>
    </row>
    <row r="1050" s="35" customFormat="1" spans="3:30">
      <c r="C1050" s="144"/>
      <c r="F1050" s="52"/>
      <c r="G1050" s="52"/>
      <c r="P1050" s="52"/>
      <c r="Q1050" s="144"/>
      <c r="AC1050" s="39"/>
      <c r="AD1050" s="40"/>
    </row>
    <row r="1051" s="35" customFormat="1" spans="3:30">
      <c r="C1051" s="144"/>
      <c r="F1051" s="52"/>
      <c r="G1051" s="52"/>
      <c r="P1051" s="52"/>
      <c r="Q1051" s="144"/>
      <c r="AC1051" s="39"/>
      <c r="AD1051" s="40"/>
    </row>
    <row r="1052" s="35" customFormat="1" spans="3:30">
      <c r="C1052" s="144"/>
      <c r="F1052" s="52"/>
      <c r="G1052" s="52"/>
      <c r="P1052" s="52"/>
      <c r="Q1052" s="144"/>
      <c r="AC1052" s="39"/>
      <c r="AD1052" s="40"/>
    </row>
    <row r="1053" s="35" customFormat="1" spans="3:30">
      <c r="C1053" s="144"/>
      <c r="F1053" s="52"/>
      <c r="G1053" s="52"/>
      <c r="P1053" s="52"/>
      <c r="Q1053" s="144"/>
      <c r="AC1053" s="39"/>
      <c r="AD1053" s="40"/>
    </row>
    <row r="1054" s="35" customFormat="1" spans="3:30">
      <c r="C1054" s="144"/>
      <c r="F1054" s="52"/>
      <c r="G1054" s="52"/>
      <c r="P1054" s="52"/>
      <c r="Q1054" s="144"/>
      <c r="AC1054" s="39"/>
      <c r="AD1054" s="40"/>
    </row>
    <row r="1055" s="35" customFormat="1" spans="3:30">
      <c r="C1055" s="144"/>
      <c r="F1055" s="52"/>
      <c r="G1055" s="52"/>
      <c r="P1055" s="52"/>
      <c r="Q1055" s="144"/>
      <c r="AC1055" s="39"/>
      <c r="AD1055" s="40"/>
    </row>
    <row r="1056" s="35" customFormat="1" spans="3:30">
      <c r="C1056" s="144"/>
      <c r="F1056" s="52"/>
      <c r="G1056" s="52"/>
      <c r="P1056" s="52"/>
      <c r="Q1056" s="144"/>
      <c r="AC1056" s="39"/>
      <c r="AD1056" s="40"/>
    </row>
    <row r="1057" s="35" customFormat="1" spans="3:30">
      <c r="C1057" s="144"/>
      <c r="F1057" s="52"/>
      <c r="G1057" s="52"/>
      <c r="P1057" s="52"/>
      <c r="Q1057" s="144"/>
      <c r="AC1057" s="39"/>
      <c r="AD1057" s="40"/>
    </row>
    <row r="1058" s="35" customFormat="1" spans="3:30">
      <c r="C1058" s="144"/>
      <c r="F1058" s="52"/>
      <c r="G1058" s="52"/>
      <c r="P1058" s="52"/>
      <c r="Q1058" s="144"/>
      <c r="AC1058" s="39"/>
      <c r="AD1058" s="40"/>
    </row>
    <row r="1059" s="35" customFormat="1" spans="3:30">
      <c r="C1059" s="144"/>
      <c r="F1059" s="52"/>
      <c r="G1059" s="52"/>
      <c r="P1059" s="52"/>
      <c r="Q1059" s="144"/>
      <c r="AC1059" s="39"/>
      <c r="AD1059" s="40"/>
    </row>
    <row r="1060" s="35" customFormat="1" spans="3:30">
      <c r="C1060" s="144"/>
      <c r="F1060" s="52"/>
      <c r="G1060" s="52"/>
      <c r="P1060" s="52"/>
      <c r="Q1060" s="144"/>
      <c r="AC1060" s="39"/>
      <c r="AD1060" s="40"/>
    </row>
    <row r="1061" s="35" customFormat="1" spans="3:30">
      <c r="C1061" s="144"/>
      <c r="F1061" s="52"/>
      <c r="G1061" s="52"/>
      <c r="P1061" s="52"/>
      <c r="Q1061" s="144"/>
      <c r="AC1061" s="39"/>
      <c r="AD1061" s="40"/>
    </row>
    <row r="1062" s="35" customFormat="1" spans="3:30">
      <c r="C1062" s="144"/>
      <c r="F1062" s="52"/>
      <c r="G1062" s="52"/>
      <c r="P1062" s="52"/>
      <c r="Q1062" s="144"/>
      <c r="AC1062" s="39"/>
      <c r="AD1062" s="40"/>
    </row>
    <row r="1063" s="35" customFormat="1" spans="3:30">
      <c r="C1063" s="144"/>
      <c r="F1063" s="52"/>
      <c r="G1063" s="52"/>
      <c r="P1063" s="52"/>
      <c r="Q1063" s="144"/>
      <c r="AC1063" s="39"/>
      <c r="AD1063" s="40"/>
    </row>
    <row r="1064" s="35" customFormat="1" spans="3:30">
      <c r="C1064" s="144"/>
      <c r="F1064" s="52"/>
      <c r="G1064" s="52"/>
      <c r="P1064" s="52"/>
      <c r="Q1064" s="144"/>
      <c r="AC1064" s="39"/>
      <c r="AD1064" s="40"/>
    </row>
    <row r="1065" s="35" customFormat="1" spans="3:30">
      <c r="C1065" s="144"/>
      <c r="F1065" s="52"/>
      <c r="G1065" s="52"/>
      <c r="P1065" s="52"/>
      <c r="Q1065" s="144"/>
      <c r="AC1065" s="39"/>
      <c r="AD1065" s="40"/>
    </row>
    <row r="1066" s="35" customFormat="1" spans="3:30">
      <c r="C1066" s="144"/>
      <c r="F1066" s="52"/>
      <c r="G1066" s="52"/>
      <c r="P1066" s="52"/>
      <c r="Q1066" s="144"/>
      <c r="AC1066" s="39"/>
      <c r="AD1066" s="40"/>
    </row>
    <row r="1067" s="35" customFormat="1" spans="3:30">
      <c r="C1067" s="144"/>
      <c r="F1067" s="52"/>
      <c r="G1067" s="52"/>
      <c r="P1067" s="52"/>
      <c r="Q1067" s="144"/>
      <c r="AC1067" s="39"/>
      <c r="AD1067" s="40"/>
    </row>
    <row r="1068" s="35" customFormat="1" spans="3:30">
      <c r="C1068" s="144"/>
      <c r="F1068" s="52"/>
      <c r="G1068" s="52"/>
      <c r="P1068" s="52"/>
      <c r="Q1068" s="144"/>
      <c r="AC1068" s="39"/>
      <c r="AD1068" s="40"/>
    </row>
    <row r="1069" s="35" customFormat="1" spans="3:30">
      <c r="C1069" s="144"/>
      <c r="F1069" s="52"/>
      <c r="G1069" s="52"/>
      <c r="P1069" s="52"/>
      <c r="Q1069" s="144"/>
      <c r="AC1069" s="39"/>
      <c r="AD1069" s="40"/>
    </row>
    <row r="1070" s="35" customFormat="1" spans="3:30">
      <c r="C1070" s="144"/>
      <c r="F1070" s="52"/>
      <c r="G1070" s="52"/>
      <c r="P1070" s="52"/>
      <c r="Q1070" s="144"/>
      <c r="AC1070" s="39"/>
      <c r="AD1070" s="40"/>
    </row>
    <row r="1071" s="35" customFormat="1" spans="3:30">
      <c r="C1071" s="144"/>
      <c r="F1071" s="52"/>
      <c r="G1071" s="52"/>
      <c r="P1071" s="52"/>
      <c r="Q1071" s="144"/>
      <c r="AC1071" s="39"/>
      <c r="AD1071" s="40"/>
    </row>
    <row r="1072" s="35" customFormat="1" spans="3:30">
      <c r="C1072" s="144"/>
      <c r="F1072" s="52"/>
      <c r="G1072" s="52"/>
      <c r="P1072" s="52"/>
      <c r="Q1072" s="144"/>
      <c r="AC1072" s="39"/>
      <c r="AD1072" s="40"/>
    </row>
    <row r="1073" s="35" customFormat="1" spans="3:30">
      <c r="C1073" s="144"/>
      <c r="F1073" s="52"/>
      <c r="G1073" s="52"/>
      <c r="P1073" s="52"/>
      <c r="Q1073" s="144"/>
      <c r="AC1073" s="39"/>
      <c r="AD1073" s="40"/>
    </row>
    <row r="1074" s="35" customFormat="1" spans="3:30">
      <c r="C1074" s="144"/>
      <c r="F1074" s="52"/>
      <c r="G1074" s="52"/>
      <c r="P1074" s="52"/>
      <c r="Q1074" s="144"/>
      <c r="AC1074" s="39"/>
      <c r="AD1074" s="40"/>
    </row>
    <row r="1075" s="35" customFormat="1" spans="3:30">
      <c r="C1075" s="144"/>
      <c r="F1075" s="52"/>
      <c r="G1075" s="52"/>
      <c r="P1075" s="52"/>
      <c r="Q1075" s="144"/>
      <c r="AC1075" s="39"/>
      <c r="AD1075" s="40"/>
    </row>
    <row r="1076" s="35" customFormat="1" spans="3:30">
      <c r="C1076" s="144"/>
      <c r="F1076" s="52"/>
      <c r="G1076" s="52"/>
      <c r="P1076" s="52"/>
      <c r="Q1076" s="144"/>
      <c r="AC1076" s="39"/>
      <c r="AD1076" s="40"/>
    </row>
    <row r="1077" s="35" customFormat="1" spans="3:30">
      <c r="C1077" s="144"/>
      <c r="F1077" s="52"/>
      <c r="G1077" s="52"/>
      <c r="P1077" s="52"/>
      <c r="Q1077" s="144"/>
      <c r="AC1077" s="39"/>
      <c r="AD1077" s="40"/>
    </row>
    <row r="1078" s="35" customFormat="1" spans="3:30">
      <c r="C1078" s="144"/>
      <c r="F1078" s="52"/>
      <c r="G1078" s="52"/>
      <c r="P1078" s="52"/>
      <c r="Q1078" s="144"/>
      <c r="AC1078" s="39"/>
      <c r="AD1078" s="40"/>
    </row>
    <row r="1079" s="35" customFormat="1" spans="3:30">
      <c r="C1079" s="144"/>
      <c r="F1079" s="52"/>
      <c r="G1079" s="52"/>
      <c r="P1079" s="52"/>
      <c r="Q1079" s="144"/>
      <c r="AC1079" s="39"/>
      <c r="AD1079" s="40"/>
    </row>
    <row r="1080" s="35" customFormat="1" spans="3:30">
      <c r="C1080" s="144"/>
      <c r="F1080" s="52"/>
      <c r="G1080" s="52"/>
      <c r="P1080" s="52"/>
      <c r="Q1080" s="144"/>
      <c r="AC1080" s="39"/>
      <c r="AD1080" s="40"/>
    </row>
    <row r="1081" s="35" customFormat="1" spans="3:30">
      <c r="C1081" s="144"/>
      <c r="F1081" s="52"/>
      <c r="G1081" s="52"/>
      <c r="P1081" s="52"/>
      <c r="Q1081" s="144"/>
      <c r="AC1081" s="39"/>
      <c r="AD1081" s="40"/>
    </row>
    <row r="1082" s="35" customFormat="1" spans="3:30">
      <c r="C1082" s="144"/>
      <c r="F1082" s="52"/>
      <c r="G1082" s="52"/>
      <c r="P1082" s="52"/>
      <c r="Q1082" s="144"/>
      <c r="AC1082" s="39"/>
      <c r="AD1082" s="40"/>
    </row>
    <row r="1083" s="35" customFormat="1" spans="3:30">
      <c r="C1083" s="144"/>
      <c r="F1083" s="52"/>
      <c r="G1083" s="52"/>
      <c r="P1083" s="52"/>
      <c r="Q1083" s="144"/>
      <c r="AC1083" s="39"/>
      <c r="AD1083" s="40"/>
    </row>
    <row r="1084" s="35" customFormat="1" spans="3:30">
      <c r="C1084" s="144"/>
      <c r="F1084" s="52"/>
      <c r="G1084" s="52"/>
      <c r="P1084" s="52"/>
      <c r="Q1084" s="144"/>
      <c r="AC1084" s="39"/>
      <c r="AD1084" s="40"/>
    </row>
    <row r="1085" s="35" customFormat="1" spans="3:30">
      <c r="C1085" s="144"/>
      <c r="F1085" s="52"/>
      <c r="G1085" s="52"/>
      <c r="P1085" s="52"/>
      <c r="Q1085" s="144"/>
      <c r="AC1085" s="39"/>
      <c r="AD1085" s="40"/>
    </row>
    <row r="1086" s="35" customFormat="1" spans="3:30">
      <c r="C1086" s="144"/>
      <c r="F1086" s="52"/>
      <c r="G1086" s="52"/>
      <c r="P1086" s="52"/>
      <c r="Q1086" s="144"/>
      <c r="AC1086" s="39"/>
      <c r="AD1086" s="40"/>
    </row>
    <row r="1087" s="35" customFormat="1" spans="3:30">
      <c r="C1087" s="144"/>
      <c r="F1087" s="52"/>
      <c r="G1087" s="52"/>
      <c r="P1087" s="52"/>
      <c r="Q1087" s="144"/>
      <c r="AC1087" s="39"/>
      <c r="AD1087" s="40"/>
    </row>
    <row r="1088" s="35" customFormat="1" spans="3:30">
      <c r="C1088" s="144"/>
      <c r="F1088" s="52"/>
      <c r="G1088" s="52"/>
      <c r="P1088" s="52"/>
      <c r="Q1088" s="144"/>
      <c r="AC1088" s="39"/>
      <c r="AD1088" s="40"/>
    </row>
    <row r="1089" s="35" customFormat="1" spans="3:30">
      <c r="C1089" s="144"/>
      <c r="F1089" s="52"/>
      <c r="G1089" s="52"/>
      <c r="P1089" s="52"/>
      <c r="Q1089" s="144"/>
      <c r="AC1089" s="39"/>
      <c r="AD1089" s="40"/>
    </row>
    <row r="1090" s="35" customFormat="1" spans="3:30">
      <c r="C1090" s="144"/>
      <c r="F1090" s="52"/>
      <c r="G1090" s="52"/>
      <c r="P1090" s="52"/>
      <c r="Q1090" s="144"/>
      <c r="AC1090" s="39"/>
      <c r="AD1090" s="40"/>
    </row>
    <row r="1091" s="35" customFormat="1" spans="3:30">
      <c r="C1091" s="144"/>
      <c r="F1091" s="52"/>
      <c r="G1091" s="52"/>
      <c r="P1091" s="52"/>
      <c r="Q1091" s="144"/>
      <c r="AC1091" s="39"/>
      <c r="AD1091" s="40"/>
    </row>
    <row r="1092" s="35" customFormat="1" spans="3:30">
      <c r="C1092" s="144"/>
      <c r="F1092" s="52"/>
      <c r="G1092" s="52"/>
      <c r="P1092" s="52"/>
      <c r="Q1092" s="144"/>
      <c r="AC1092" s="39"/>
      <c r="AD1092" s="40"/>
    </row>
    <row r="1093" s="35" customFormat="1" spans="3:30">
      <c r="C1093" s="144"/>
      <c r="F1093" s="52"/>
      <c r="G1093" s="52"/>
      <c r="P1093" s="52"/>
      <c r="Q1093" s="144"/>
      <c r="AC1093" s="39"/>
      <c r="AD1093" s="40"/>
    </row>
    <row r="1094" s="35" customFormat="1" spans="3:30">
      <c r="C1094" s="144"/>
      <c r="F1094" s="52"/>
      <c r="G1094" s="52"/>
      <c r="P1094" s="52"/>
      <c r="Q1094" s="144"/>
      <c r="AC1094" s="39"/>
      <c r="AD1094" s="40"/>
    </row>
    <row r="1095" s="35" customFormat="1" spans="3:30">
      <c r="C1095" s="144"/>
      <c r="F1095" s="52"/>
      <c r="G1095" s="52"/>
      <c r="P1095" s="52"/>
      <c r="Q1095" s="144"/>
      <c r="AC1095" s="39"/>
      <c r="AD1095" s="40"/>
    </row>
    <row r="1096" s="35" customFormat="1" spans="3:30">
      <c r="C1096" s="144"/>
      <c r="F1096" s="52"/>
      <c r="G1096" s="52"/>
      <c r="P1096" s="52"/>
      <c r="Q1096" s="144"/>
      <c r="AC1096" s="39"/>
      <c r="AD1096" s="40"/>
    </row>
    <row r="1097" s="35" customFormat="1" spans="3:30">
      <c r="C1097" s="144"/>
      <c r="F1097" s="52"/>
      <c r="G1097" s="52"/>
      <c r="P1097" s="52"/>
      <c r="Q1097" s="144"/>
      <c r="AC1097" s="39"/>
      <c r="AD1097" s="40"/>
    </row>
    <row r="1098" s="35" customFormat="1" spans="3:30">
      <c r="C1098" s="144"/>
      <c r="F1098" s="52"/>
      <c r="G1098" s="52"/>
      <c r="P1098" s="52"/>
      <c r="Q1098" s="144"/>
      <c r="AC1098" s="39"/>
      <c r="AD1098" s="40"/>
    </row>
    <row r="1099" s="35" customFormat="1" spans="3:30">
      <c r="C1099" s="144"/>
      <c r="F1099" s="52"/>
      <c r="G1099" s="52"/>
      <c r="P1099" s="52"/>
      <c r="Q1099" s="144"/>
      <c r="AC1099" s="39"/>
      <c r="AD1099" s="40"/>
    </row>
    <row r="1100" s="35" customFormat="1" spans="3:30">
      <c r="C1100" s="144"/>
      <c r="F1100" s="52"/>
      <c r="G1100" s="52"/>
      <c r="P1100" s="52"/>
      <c r="Q1100" s="144"/>
      <c r="AC1100" s="39"/>
      <c r="AD1100" s="40"/>
    </row>
    <row r="1101" s="35" customFormat="1" spans="3:30">
      <c r="C1101" s="144"/>
      <c r="F1101" s="52"/>
      <c r="G1101" s="52"/>
      <c r="P1101" s="52"/>
      <c r="Q1101" s="144"/>
      <c r="AC1101" s="39"/>
      <c r="AD1101" s="40"/>
    </row>
    <row r="1102" s="35" customFormat="1" spans="3:30">
      <c r="C1102" s="144"/>
      <c r="F1102" s="52"/>
      <c r="G1102" s="52"/>
      <c r="P1102" s="52"/>
      <c r="Q1102" s="144"/>
      <c r="AC1102" s="39"/>
      <c r="AD1102" s="40"/>
    </row>
    <row r="1103" s="35" customFormat="1" spans="3:30">
      <c r="C1103" s="144"/>
      <c r="F1103" s="52"/>
      <c r="G1103" s="52"/>
      <c r="P1103" s="52"/>
      <c r="Q1103" s="144"/>
      <c r="AC1103" s="39"/>
      <c r="AD1103" s="40"/>
    </row>
    <row r="1104" s="35" customFormat="1" spans="3:30">
      <c r="C1104" s="144"/>
      <c r="F1104" s="52"/>
      <c r="G1104" s="52"/>
      <c r="P1104" s="52"/>
      <c r="Q1104" s="144"/>
      <c r="AC1104" s="39"/>
      <c r="AD1104" s="40"/>
    </row>
    <row r="1105" s="35" customFormat="1" spans="3:30">
      <c r="C1105" s="144"/>
      <c r="F1105" s="52"/>
      <c r="G1105" s="52"/>
      <c r="P1105" s="52"/>
      <c r="Q1105" s="144"/>
      <c r="AC1105" s="39"/>
      <c r="AD1105" s="40"/>
    </row>
    <row r="1106" s="35" customFormat="1" spans="3:30">
      <c r="C1106" s="144"/>
      <c r="F1106" s="52"/>
      <c r="G1106" s="52"/>
      <c r="P1106" s="52"/>
      <c r="Q1106" s="144"/>
      <c r="AC1106" s="39"/>
      <c r="AD1106" s="40"/>
    </row>
    <row r="1107" s="35" customFormat="1" spans="3:30">
      <c r="C1107" s="144"/>
      <c r="F1107" s="52"/>
      <c r="G1107" s="52"/>
      <c r="P1107" s="52"/>
      <c r="Q1107" s="144"/>
      <c r="AC1107" s="39"/>
      <c r="AD1107" s="40"/>
    </row>
    <row r="1108" s="35" customFormat="1" spans="3:30">
      <c r="C1108" s="144"/>
      <c r="F1108" s="52"/>
      <c r="G1108" s="52"/>
      <c r="P1108" s="52"/>
      <c r="Q1108" s="144"/>
      <c r="AC1108" s="39"/>
      <c r="AD1108" s="40"/>
    </row>
    <row r="1109" s="35" customFormat="1" spans="3:30">
      <c r="C1109" s="144"/>
      <c r="F1109" s="52"/>
      <c r="G1109" s="52"/>
      <c r="P1109" s="52"/>
      <c r="Q1109" s="144"/>
      <c r="AC1109" s="39"/>
      <c r="AD1109" s="40"/>
    </row>
    <row r="1110" s="35" customFormat="1" spans="3:30">
      <c r="C1110" s="144"/>
      <c r="F1110" s="52"/>
      <c r="G1110" s="52"/>
      <c r="P1110" s="52"/>
      <c r="Q1110" s="144"/>
      <c r="AC1110" s="39"/>
      <c r="AD1110" s="40"/>
    </row>
    <row r="1111" s="35" customFormat="1" spans="3:30">
      <c r="C1111" s="144"/>
      <c r="F1111" s="52"/>
      <c r="G1111" s="52"/>
      <c r="P1111" s="52"/>
      <c r="Q1111" s="144"/>
      <c r="AC1111" s="39"/>
      <c r="AD1111" s="40"/>
    </row>
    <row r="1112" s="35" customFormat="1" spans="3:30">
      <c r="C1112" s="144"/>
      <c r="F1112" s="52"/>
      <c r="G1112" s="52"/>
      <c r="P1112" s="52"/>
      <c r="Q1112" s="144"/>
      <c r="AC1112" s="39"/>
      <c r="AD1112" s="40"/>
    </row>
    <row r="1113" s="35" customFormat="1" spans="3:30">
      <c r="C1113" s="144"/>
      <c r="F1113" s="52"/>
      <c r="G1113" s="52"/>
      <c r="P1113" s="52"/>
      <c r="Q1113" s="144"/>
      <c r="AC1113" s="39"/>
      <c r="AD1113" s="40"/>
    </row>
    <row r="1114" s="35" customFormat="1" spans="3:30">
      <c r="C1114" s="144"/>
      <c r="F1114" s="52"/>
      <c r="G1114" s="52"/>
      <c r="P1114" s="52"/>
      <c r="Q1114" s="144"/>
      <c r="AC1114" s="39"/>
      <c r="AD1114" s="40"/>
    </row>
    <row r="1115" s="35" customFormat="1" spans="3:30">
      <c r="C1115" s="144"/>
      <c r="F1115" s="52"/>
      <c r="G1115" s="52"/>
      <c r="P1115" s="52"/>
      <c r="Q1115" s="144"/>
      <c r="AC1115" s="39"/>
      <c r="AD1115" s="40"/>
    </row>
    <row r="1116" s="35" customFormat="1" spans="3:30">
      <c r="C1116" s="144"/>
      <c r="F1116" s="52"/>
      <c r="G1116" s="52"/>
      <c r="P1116" s="52"/>
      <c r="Q1116" s="144"/>
      <c r="AC1116" s="39"/>
      <c r="AD1116" s="40"/>
    </row>
    <row r="1117" s="35" customFormat="1" spans="3:30">
      <c r="C1117" s="144"/>
      <c r="F1117" s="52"/>
      <c r="G1117" s="52"/>
      <c r="P1117" s="52"/>
      <c r="Q1117" s="144"/>
      <c r="AC1117" s="39"/>
      <c r="AD1117" s="40"/>
    </row>
    <row r="1118" s="35" customFormat="1" spans="3:30">
      <c r="C1118" s="144"/>
      <c r="F1118" s="52"/>
      <c r="G1118" s="52"/>
      <c r="P1118" s="52"/>
      <c r="Q1118" s="144"/>
      <c r="AC1118" s="39"/>
      <c r="AD1118" s="40"/>
    </row>
    <row r="1119" s="35" customFormat="1" spans="3:30">
      <c r="C1119" s="144"/>
      <c r="F1119" s="52"/>
      <c r="G1119" s="52"/>
      <c r="P1119" s="52"/>
      <c r="Q1119" s="144"/>
      <c r="AC1119" s="39"/>
      <c r="AD1119" s="40"/>
    </row>
    <row r="1120" s="35" customFormat="1" spans="3:30">
      <c r="C1120" s="144"/>
      <c r="F1120" s="52"/>
      <c r="G1120" s="52"/>
      <c r="P1120" s="52"/>
      <c r="Q1120" s="144"/>
      <c r="AC1120" s="39"/>
      <c r="AD1120" s="40"/>
    </row>
    <row r="1121" s="35" customFormat="1" spans="3:30">
      <c r="C1121" s="144"/>
      <c r="F1121" s="52"/>
      <c r="G1121" s="52"/>
      <c r="P1121" s="52"/>
      <c r="Q1121" s="144"/>
      <c r="AC1121" s="39"/>
      <c r="AD1121" s="40"/>
    </row>
    <row r="1122" s="35" customFormat="1" spans="3:30">
      <c r="C1122" s="144"/>
      <c r="F1122" s="52"/>
      <c r="G1122" s="52"/>
      <c r="P1122" s="52"/>
      <c r="Q1122" s="144"/>
      <c r="AC1122" s="39"/>
      <c r="AD1122" s="40"/>
    </row>
    <row r="1123" s="35" customFormat="1" spans="3:30">
      <c r="C1123" s="144"/>
      <c r="F1123" s="52"/>
      <c r="G1123" s="52"/>
      <c r="P1123" s="52"/>
      <c r="Q1123" s="144"/>
      <c r="AC1123" s="39"/>
      <c r="AD1123" s="40"/>
    </row>
    <row r="1124" s="35" customFormat="1" spans="3:30">
      <c r="C1124" s="144"/>
      <c r="F1124" s="52"/>
      <c r="G1124" s="52"/>
      <c r="P1124" s="52"/>
      <c r="Q1124" s="144"/>
      <c r="AC1124" s="39"/>
      <c r="AD1124" s="40"/>
    </row>
    <row r="1125" s="35" customFormat="1" spans="3:30">
      <c r="C1125" s="144"/>
      <c r="F1125" s="52"/>
      <c r="G1125" s="52"/>
      <c r="P1125" s="52"/>
      <c r="Q1125" s="144"/>
      <c r="AC1125" s="39"/>
      <c r="AD1125" s="40"/>
    </row>
    <row r="1126" s="35" customFormat="1" spans="3:30">
      <c r="C1126" s="144"/>
      <c r="F1126" s="52"/>
      <c r="G1126" s="52"/>
      <c r="P1126" s="52"/>
      <c r="Q1126" s="144"/>
      <c r="AC1126" s="39"/>
      <c r="AD1126" s="40"/>
    </row>
    <row r="1127" s="35" customFormat="1" spans="3:30">
      <c r="C1127" s="144"/>
      <c r="F1127" s="52"/>
      <c r="G1127" s="52"/>
      <c r="P1127" s="52"/>
      <c r="Q1127" s="144"/>
      <c r="AC1127" s="39"/>
      <c r="AD1127" s="40"/>
    </row>
    <row r="1128" s="35" customFormat="1" spans="3:30">
      <c r="C1128" s="144"/>
      <c r="F1128" s="52"/>
      <c r="G1128" s="52"/>
      <c r="P1128" s="52"/>
      <c r="Q1128" s="144"/>
      <c r="AC1128" s="39"/>
      <c r="AD1128" s="40"/>
    </row>
    <row r="1129" s="35" customFormat="1" spans="3:30">
      <c r="C1129" s="144"/>
      <c r="F1129" s="52"/>
      <c r="G1129" s="52"/>
      <c r="P1129" s="52"/>
      <c r="Q1129" s="144"/>
      <c r="AC1129" s="39"/>
      <c r="AD1129" s="40"/>
    </row>
    <row r="1130" s="35" customFormat="1" spans="3:30">
      <c r="C1130" s="144"/>
      <c r="F1130" s="52"/>
      <c r="G1130" s="52"/>
      <c r="P1130" s="52"/>
      <c r="Q1130" s="144"/>
      <c r="AC1130" s="39"/>
      <c r="AD1130" s="40"/>
    </row>
    <row r="1131" s="35" customFormat="1" spans="3:30">
      <c r="C1131" s="144"/>
      <c r="F1131" s="52"/>
      <c r="G1131" s="52"/>
      <c r="P1131" s="52"/>
      <c r="Q1131" s="144"/>
      <c r="AC1131" s="39"/>
      <c r="AD1131" s="40"/>
    </row>
    <row r="1132" s="35" customFormat="1" spans="3:30">
      <c r="C1132" s="144"/>
      <c r="F1132" s="52"/>
      <c r="G1132" s="52"/>
      <c r="P1132" s="52"/>
      <c r="Q1132" s="144"/>
      <c r="AC1132" s="39"/>
      <c r="AD1132" s="40"/>
    </row>
    <row r="1133" s="35" customFormat="1" spans="3:30">
      <c r="C1133" s="144"/>
      <c r="F1133" s="52"/>
      <c r="G1133" s="52"/>
      <c r="P1133" s="52"/>
      <c r="Q1133" s="144"/>
      <c r="AC1133" s="39"/>
      <c r="AD1133" s="40"/>
    </row>
    <row r="1134" s="35" customFormat="1" spans="3:30">
      <c r="C1134" s="144"/>
      <c r="F1134" s="52"/>
      <c r="G1134" s="52"/>
      <c r="P1134" s="52"/>
      <c r="Q1134" s="144"/>
      <c r="AC1134" s="39"/>
      <c r="AD1134" s="40"/>
    </row>
    <row r="1135" s="35" customFormat="1" spans="3:30">
      <c r="C1135" s="144"/>
      <c r="F1135" s="52"/>
      <c r="G1135" s="52"/>
      <c r="P1135" s="52"/>
      <c r="Q1135" s="144"/>
      <c r="AC1135" s="39"/>
      <c r="AD1135" s="40"/>
    </row>
    <row r="1136" s="35" customFormat="1" spans="3:30">
      <c r="C1136" s="144"/>
      <c r="F1136" s="52"/>
      <c r="G1136" s="52"/>
      <c r="P1136" s="52"/>
      <c r="Q1136" s="144"/>
      <c r="AC1136" s="39"/>
      <c r="AD1136" s="40"/>
    </row>
    <row r="1137" s="35" customFormat="1" spans="3:30">
      <c r="C1137" s="144"/>
      <c r="F1137" s="52"/>
      <c r="G1137" s="52"/>
      <c r="P1137" s="52"/>
      <c r="Q1137" s="144"/>
      <c r="AC1137" s="39"/>
      <c r="AD1137" s="40"/>
    </row>
    <row r="1138" s="35" customFormat="1" spans="3:30">
      <c r="C1138" s="144"/>
      <c r="F1138" s="52"/>
      <c r="G1138" s="52"/>
      <c r="P1138" s="52"/>
      <c r="Q1138" s="144"/>
      <c r="AC1138" s="39"/>
      <c r="AD1138" s="40"/>
    </row>
    <row r="1139" s="35" customFormat="1" spans="3:30">
      <c r="C1139" s="144"/>
      <c r="F1139" s="52"/>
      <c r="G1139" s="52"/>
      <c r="P1139" s="52"/>
      <c r="Q1139" s="144"/>
      <c r="AC1139" s="39"/>
      <c r="AD1139" s="40"/>
    </row>
    <row r="1140" s="35" customFormat="1" spans="3:30">
      <c r="C1140" s="144"/>
      <c r="F1140" s="52"/>
      <c r="G1140" s="52"/>
      <c r="P1140" s="52"/>
      <c r="Q1140" s="144"/>
      <c r="AC1140" s="39"/>
      <c r="AD1140" s="40"/>
    </row>
    <row r="1141" s="35" customFormat="1" spans="3:30">
      <c r="C1141" s="144"/>
      <c r="F1141" s="52"/>
      <c r="G1141" s="52"/>
      <c r="P1141" s="52"/>
      <c r="Q1141" s="144"/>
      <c r="AC1141" s="39"/>
      <c r="AD1141" s="40"/>
    </row>
    <row r="1142" s="35" customFormat="1" spans="3:30">
      <c r="C1142" s="144"/>
      <c r="F1142" s="52"/>
      <c r="G1142" s="52"/>
      <c r="P1142" s="52"/>
      <c r="Q1142" s="144"/>
      <c r="AC1142" s="39"/>
      <c r="AD1142" s="40"/>
    </row>
    <row r="1143" s="35" customFormat="1" spans="3:30">
      <c r="C1143" s="144"/>
      <c r="F1143" s="52"/>
      <c r="G1143" s="52"/>
      <c r="P1143" s="52"/>
      <c r="Q1143" s="144"/>
      <c r="AC1143" s="39"/>
      <c r="AD1143" s="40"/>
    </row>
    <row r="1144" s="35" customFormat="1" spans="3:30">
      <c r="C1144" s="144"/>
      <c r="F1144" s="52"/>
      <c r="G1144" s="52"/>
      <c r="P1144" s="52"/>
      <c r="Q1144" s="144"/>
      <c r="AC1144" s="39"/>
      <c r="AD1144" s="40"/>
    </row>
    <row r="1145" s="35" customFormat="1" spans="3:30">
      <c r="C1145" s="144"/>
      <c r="F1145" s="52"/>
      <c r="G1145" s="52"/>
      <c r="P1145" s="52"/>
      <c r="Q1145" s="144"/>
      <c r="AC1145" s="39"/>
      <c r="AD1145" s="40"/>
    </row>
    <row r="1146" s="35" customFormat="1" spans="3:30">
      <c r="C1146" s="144"/>
      <c r="F1146" s="52"/>
      <c r="G1146" s="52"/>
      <c r="P1146" s="52"/>
      <c r="Q1146" s="144"/>
      <c r="AC1146" s="39"/>
      <c r="AD1146" s="40"/>
    </row>
    <row r="1147" s="35" customFormat="1" spans="3:30">
      <c r="C1147" s="144"/>
      <c r="F1147" s="52"/>
      <c r="G1147" s="52"/>
      <c r="P1147" s="52"/>
      <c r="Q1147" s="144"/>
      <c r="AC1147" s="39"/>
      <c r="AD1147" s="40"/>
    </row>
    <row r="1148" s="35" customFormat="1" spans="3:30">
      <c r="C1148" s="144"/>
      <c r="F1148" s="52"/>
      <c r="G1148" s="52"/>
      <c r="P1148" s="52"/>
      <c r="Q1148" s="144"/>
      <c r="AC1148" s="39"/>
      <c r="AD1148" s="40"/>
    </row>
    <row r="1149" s="35" customFormat="1" spans="3:30">
      <c r="C1149" s="144"/>
      <c r="F1149" s="52"/>
      <c r="G1149" s="52"/>
      <c r="P1149" s="52"/>
      <c r="Q1149" s="144"/>
      <c r="AC1149" s="39"/>
      <c r="AD1149" s="40"/>
    </row>
    <row r="1150" s="35" customFormat="1" spans="3:30">
      <c r="C1150" s="144"/>
      <c r="F1150" s="52"/>
      <c r="G1150" s="52"/>
      <c r="P1150" s="52"/>
      <c r="Q1150" s="144"/>
      <c r="AC1150" s="39"/>
      <c r="AD1150" s="40"/>
    </row>
    <row r="1151" s="35" customFormat="1" spans="3:30">
      <c r="C1151" s="144"/>
      <c r="F1151" s="52"/>
      <c r="G1151" s="52"/>
      <c r="P1151" s="52"/>
      <c r="Q1151" s="144"/>
      <c r="AC1151" s="39"/>
      <c r="AD1151" s="40"/>
    </row>
    <row r="1152" s="35" customFormat="1" spans="3:30">
      <c r="C1152" s="144"/>
      <c r="F1152" s="52"/>
      <c r="G1152" s="52"/>
      <c r="P1152" s="52"/>
      <c r="Q1152" s="144"/>
      <c r="AC1152" s="39"/>
      <c r="AD1152" s="40"/>
    </row>
    <row r="1153" s="35" customFormat="1" spans="3:30">
      <c r="C1153" s="144"/>
      <c r="F1153" s="52"/>
      <c r="G1153" s="52"/>
      <c r="P1153" s="52"/>
      <c r="Q1153" s="144"/>
      <c r="AC1153" s="39"/>
      <c r="AD1153" s="40"/>
    </row>
    <row r="1154" s="35" customFormat="1" spans="3:30">
      <c r="C1154" s="144"/>
      <c r="F1154" s="52"/>
      <c r="G1154" s="52"/>
      <c r="P1154" s="52"/>
      <c r="Q1154" s="144"/>
      <c r="AC1154" s="39"/>
      <c r="AD1154" s="40"/>
    </row>
    <row r="1155" s="35" customFormat="1" spans="3:30">
      <c r="C1155" s="144"/>
      <c r="F1155" s="52"/>
      <c r="G1155" s="52"/>
      <c r="P1155" s="52"/>
      <c r="Q1155" s="144"/>
      <c r="AC1155" s="39"/>
      <c r="AD1155" s="40"/>
    </row>
    <row r="1156" s="35" customFormat="1" spans="3:30">
      <c r="C1156" s="144"/>
      <c r="F1156" s="52"/>
      <c r="G1156" s="52"/>
      <c r="P1156" s="52"/>
      <c r="Q1156" s="144"/>
      <c r="AC1156" s="39"/>
      <c r="AD1156" s="40"/>
    </row>
    <row r="1157" s="35" customFormat="1" spans="3:30">
      <c r="C1157" s="144"/>
      <c r="F1157" s="52"/>
      <c r="G1157" s="52"/>
      <c r="P1157" s="52"/>
      <c r="Q1157" s="144"/>
      <c r="AC1157" s="39"/>
      <c r="AD1157" s="40"/>
    </row>
    <row r="1158" s="35" customFormat="1" spans="3:30">
      <c r="C1158" s="144"/>
      <c r="F1158" s="52"/>
      <c r="G1158" s="52"/>
      <c r="P1158" s="52"/>
      <c r="Q1158" s="144"/>
      <c r="AC1158" s="39"/>
      <c r="AD1158" s="40"/>
    </row>
    <row r="1159" s="35" customFormat="1" spans="3:30">
      <c r="C1159" s="144"/>
      <c r="F1159" s="52"/>
      <c r="G1159" s="52"/>
      <c r="P1159" s="52"/>
      <c r="Q1159" s="144"/>
      <c r="AC1159" s="39"/>
      <c r="AD1159" s="40"/>
    </row>
    <row r="1160" s="35" customFormat="1" spans="3:30">
      <c r="C1160" s="144"/>
      <c r="F1160" s="52"/>
      <c r="G1160" s="52"/>
      <c r="P1160" s="52"/>
      <c r="Q1160" s="144"/>
      <c r="AC1160" s="39"/>
      <c r="AD1160" s="40"/>
    </row>
    <row r="1161" s="35" customFormat="1" spans="3:30">
      <c r="C1161" s="144"/>
      <c r="F1161" s="52"/>
      <c r="G1161" s="52"/>
      <c r="P1161" s="52"/>
      <c r="Q1161" s="144"/>
      <c r="AC1161" s="39"/>
      <c r="AD1161" s="40"/>
    </row>
    <row r="1162" s="35" customFormat="1" spans="3:30">
      <c r="C1162" s="144"/>
      <c r="F1162" s="52"/>
      <c r="G1162" s="52"/>
      <c r="P1162" s="52"/>
      <c r="Q1162" s="144"/>
      <c r="AC1162" s="39"/>
      <c r="AD1162" s="40"/>
    </row>
    <row r="1163" s="35" customFormat="1" spans="3:30">
      <c r="C1163" s="144"/>
      <c r="F1163" s="52"/>
      <c r="G1163" s="52"/>
      <c r="P1163" s="52"/>
      <c r="Q1163" s="144"/>
      <c r="AC1163" s="39"/>
      <c r="AD1163" s="40"/>
    </row>
    <row r="1164" s="35" customFormat="1" spans="3:30">
      <c r="C1164" s="144"/>
      <c r="F1164" s="52"/>
      <c r="G1164" s="52"/>
      <c r="P1164" s="52"/>
      <c r="Q1164" s="144"/>
      <c r="AC1164" s="39"/>
      <c r="AD1164" s="40"/>
    </row>
    <row r="1165" s="35" customFormat="1" spans="3:30">
      <c r="C1165" s="144"/>
      <c r="F1165" s="52"/>
      <c r="G1165" s="52"/>
      <c r="P1165" s="52"/>
      <c r="Q1165" s="144"/>
      <c r="AC1165" s="39"/>
      <c r="AD1165" s="40"/>
    </row>
    <row r="1166" s="35" customFormat="1" spans="3:30">
      <c r="C1166" s="144"/>
      <c r="F1166" s="52"/>
      <c r="G1166" s="52"/>
      <c r="P1166" s="52"/>
      <c r="Q1166" s="144"/>
      <c r="AC1166" s="39"/>
      <c r="AD1166" s="40"/>
    </row>
    <row r="1167" s="35" customFormat="1" spans="3:30">
      <c r="C1167" s="144"/>
      <c r="F1167" s="52"/>
      <c r="G1167" s="52"/>
      <c r="P1167" s="52"/>
      <c r="Q1167" s="144"/>
      <c r="AC1167" s="39"/>
      <c r="AD1167" s="40"/>
    </row>
    <row r="1168" s="35" customFormat="1" spans="3:30">
      <c r="C1168" s="144"/>
      <c r="F1168" s="52"/>
      <c r="G1168" s="52"/>
      <c r="P1168" s="52"/>
      <c r="Q1168" s="144"/>
      <c r="AC1168" s="39"/>
      <c r="AD1168" s="40"/>
    </row>
    <row r="1169" s="35" customFormat="1" spans="3:30">
      <c r="C1169" s="144"/>
      <c r="F1169" s="52"/>
      <c r="G1169" s="52"/>
      <c r="P1169" s="52"/>
      <c r="Q1169" s="144"/>
      <c r="AC1169" s="39"/>
      <c r="AD1169" s="40"/>
    </row>
    <row r="1170" s="35" customFormat="1" spans="3:30">
      <c r="C1170" s="144"/>
      <c r="F1170" s="52"/>
      <c r="G1170" s="52"/>
      <c r="P1170" s="52"/>
      <c r="Q1170" s="144"/>
      <c r="AC1170" s="39"/>
      <c r="AD1170" s="40"/>
    </row>
    <row r="1171" s="35" customFormat="1" spans="3:30">
      <c r="C1171" s="144"/>
      <c r="F1171" s="52"/>
      <c r="G1171" s="52"/>
      <c r="P1171" s="52"/>
      <c r="Q1171" s="144"/>
      <c r="AC1171" s="39"/>
      <c r="AD1171" s="40"/>
    </row>
    <row r="1172" s="35" customFormat="1" spans="3:30">
      <c r="C1172" s="144"/>
      <c r="F1172" s="52"/>
      <c r="G1172" s="52"/>
      <c r="P1172" s="52"/>
      <c r="Q1172" s="144"/>
      <c r="AC1172" s="39"/>
      <c r="AD1172" s="40"/>
    </row>
    <row r="1173" s="35" customFormat="1" spans="3:30">
      <c r="C1173" s="144"/>
      <c r="F1173" s="52"/>
      <c r="G1173" s="52"/>
      <c r="P1173" s="52"/>
      <c r="Q1173" s="144"/>
      <c r="AC1173" s="39"/>
      <c r="AD1173" s="40"/>
    </row>
    <row r="1174" s="35" customFormat="1" spans="3:30">
      <c r="C1174" s="144"/>
      <c r="F1174" s="52"/>
      <c r="G1174" s="52"/>
      <c r="P1174" s="52"/>
      <c r="Q1174" s="144"/>
      <c r="AC1174" s="39"/>
      <c r="AD1174" s="40"/>
    </row>
    <row r="1175" s="35" customFormat="1" spans="3:30">
      <c r="C1175" s="144"/>
      <c r="F1175" s="52"/>
      <c r="G1175" s="52"/>
      <c r="P1175" s="52"/>
      <c r="Q1175" s="144"/>
      <c r="AC1175" s="39"/>
      <c r="AD1175" s="40"/>
    </row>
    <row r="1176" s="35" customFormat="1" spans="3:30">
      <c r="C1176" s="144"/>
      <c r="F1176" s="52"/>
      <c r="G1176" s="52"/>
      <c r="P1176" s="52"/>
      <c r="Q1176" s="144"/>
      <c r="AC1176" s="39"/>
      <c r="AD1176" s="40"/>
    </row>
    <row r="1177" s="35" customFormat="1" spans="3:30">
      <c r="C1177" s="144"/>
      <c r="F1177" s="52"/>
      <c r="G1177" s="52"/>
      <c r="P1177" s="52"/>
      <c r="Q1177" s="144"/>
      <c r="AC1177" s="39"/>
      <c r="AD1177" s="40"/>
    </row>
    <row r="1178" s="35" customFormat="1" spans="3:30">
      <c r="C1178" s="144"/>
      <c r="F1178" s="52"/>
      <c r="G1178" s="52"/>
      <c r="P1178" s="52"/>
      <c r="Q1178" s="144"/>
      <c r="AC1178" s="39"/>
      <c r="AD1178" s="40"/>
    </row>
    <row r="1179" s="35" customFormat="1" spans="3:30">
      <c r="C1179" s="144"/>
      <c r="F1179" s="52"/>
      <c r="G1179" s="52"/>
      <c r="P1179" s="52"/>
      <c r="Q1179" s="144"/>
      <c r="AC1179" s="39"/>
      <c r="AD1179" s="40"/>
    </row>
    <row r="1180" s="35" customFormat="1" spans="3:30">
      <c r="C1180" s="144"/>
      <c r="F1180" s="52"/>
      <c r="G1180" s="52"/>
      <c r="P1180" s="52"/>
      <c r="Q1180" s="144"/>
      <c r="AC1180" s="39"/>
      <c r="AD1180" s="40"/>
    </row>
    <row r="1181" s="35" customFormat="1" spans="3:30">
      <c r="C1181" s="144"/>
      <c r="F1181" s="52"/>
      <c r="G1181" s="52"/>
      <c r="P1181" s="52"/>
      <c r="Q1181" s="144"/>
      <c r="AC1181" s="39"/>
      <c r="AD1181" s="40"/>
    </row>
    <row r="1182" s="35" customFormat="1" spans="3:30">
      <c r="C1182" s="144"/>
      <c r="F1182" s="52"/>
      <c r="G1182" s="52"/>
      <c r="P1182" s="52"/>
      <c r="Q1182" s="144"/>
      <c r="AC1182" s="39"/>
      <c r="AD1182" s="40"/>
    </row>
    <row r="1183" s="35" customFormat="1" spans="3:30">
      <c r="C1183" s="144"/>
      <c r="F1183" s="52"/>
      <c r="G1183" s="52"/>
      <c r="P1183" s="52"/>
      <c r="Q1183" s="144"/>
      <c r="AC1183" s="39"/>
      <c r="AD1183" s="40"/>
    </row>
    <row r="1184" s="35" customFormat="1" spans="3:30">
      <c r="C1184" s="144"/>
      <c r="F1184" s="52"/>
      <c r="G1184" s="52"/>
      <c r="P1184" s="52"/>
      <c r="Q1184" s="144"/>
      <c r="AC1184" s="39"/>
      <c r="AD1184" s="40"/>
    </row>
    <row r="1185" s="35" customFormat="1" spans="3:30">
      <c r="C1185" s="144"/>
      <c r="F1185" s="52"/>
      <c r="G1185" s="52"/>
      <c r="P1185" s="52"/>
      <c r="Q1185" s="144"/>
      <c r="AC1185" s="39"/>
      <c r="AD1185" s="40"/>
    </row>
    <row r="1186" s="35" customFormat="1" spans="3:30">
      <c r="C1186" s="144"/>
      <c r="F1186" s="52"/>
      <c r="G1186" s="52"/>
      <c r="P1186" s="52"/>
      <c r="Q1186" s="144"/>
      <c r="AC1186" s="39"/>
      <c r="AD1186" s="40"/>
    </row>
    <row r="1187" s="35" customFormat="1" spans="3:30">
      <c r="C1187" s="144"/>
      <c r="F1187" s="52"/>
      <c r="G1187" s="52"/>
      <c r="P1187" s="52"/>
      <c r="Q1187" s="144"/>
      <c r="AC1187" s="39"/>
      <c r="AD1187" s="40"/>
    </row>
    <row r="1188" s="35" customFormat="1" spans="3:30">
      <c r="C1188" s="144"/>
      <c r="F1188" s="52"/>
      <c r="G1188" s="52"/>
      <c r="P1188" s="52"/>
      <c r="Q1188" s="144"/>
      <c r="AC1188" s="39"/>
      <c r="AD1188" s="40"/>
    </row>
    <row r="1189" s="35" customFormat="1" spans="3:30">
      <c r="C1189" s="144"/>
      <c r="F1189" s="52"/>
      <c r="G1189" s="52"/>
      <c r="P1189" s="52"/>
      <c r="Q1189" s="144"/>
      <c r="AC1189" s="39"/>
      <c r="AD1189" s="40"/>
    </row>
    <row r="1190" s="35" customFormat="1" spans="3:30">
      <c r="C1190" s="144"/>
      <c r="F1190" s="52"/>
      <c r="G1190" s="52"/>
      <c r="P1190" s="52"/>
      <c r="Q1190" s="144"/>
      <c r="AC1190" s="39"/>
      <c r="AD1190" s="40"/>
    </row>
    <row r="1191" s="35" customFormat="1" spans="3:30">
      <c r="C1191" s="144"/>
      <c r="F1191" s="52"/>
      <c r="G1191" s="52"/>
      <c r="P1191" s="52"/>
      <c r="Q1191" s="144"/>
      <c r="AC1191" s="39"/>
      <c r="AD1191" s="40"/>
    </row>
    <row r="1192" s="35" customFormat="1" spans="3:30">
      <c r="C1192" s="144"/>
      <c r="F1192" s="52"/>
      <c r="G1192" s="52"/>
      <c r="P1192" s="52"/>
      <c r="Q1192" s="144"/>
      <c r="AC1192" s="39"/>
      <c r="AD1192" s="40"/>
    </row>
    <row r="1193" s="35" customFormat="1" spans="3:30">
      <c r="C1193" s="144"/>
      <c r="F1193" s="52"/>
      <c r="G1193" s="52"/>
      <c r="P1193" s="52"/>
      <c r="Q1193" s="144"/>
      <c r="AC1193" s="39"/>
      <c r="AD1193" s="40"/>
    </row>
    <row r="1194" s="35" customFormat="1" spans="3:30">
      <c r="C1194" s="144"/>
      <c r="F1194" s="52"/>
      <c r="G1194" s="52"/>
      <c r="P1194" s="52"/>
      <c r="Q1194" s="144"/>
      <c r="AC1194" s="39"/>
      <c r="AD1194" s="40"/>
    </row>
    <row r="1195" s="35" customFormat="1" spans="3:30">
      <c r="C1195" s="144"/>
      <c r="F1195" s="52"/>
      <c r="G1195" s="52"/>
      <c r="P1195" s="52"/>
      <c r="Q1195" s="144"/>
      <c r="AC1195" s="39"/>
      <c r="AD1195" s="40"/>
    </row>
    <row r="1196" s="35" customFormat="1" spans="3:30">
      <c r="C1196" s="144"/>
      <c r="F1196" s="52"/>
      <c r="G1196" s="52"/>
      <c r="P1196" s="52"/>
      <c r="Q1196" s="144"/>
      <c r="AC1196" s="39"/>
      <c r="AD1196" s="40"/>
    </row>
    <row r="1197" s="35" customFormat="1" spans="3:30">
      <c r="C1197" s="144"/>
      <c r="F1197" s="52"/>
      <c r="G1197" s="52"/>
      <c r="P1197" s="52"/>
      <c r="Q1197" s="144"/>
      <c r="AC1197" s="39"/>
      <c r="AD1197" s="40"/>
    </row>
    <row r="1198" s="35" customFormat="1" spans="3:30">
      <c r="C1198" s="144"/>
      <c r="F1198" s="52"/>
      <c r="G1198" s="52"/>
      <c r="P1198" s="52"/>
      <c r="Q1198" s="144"/>
      <c r="AC1198" s="39"/>
      <c r="AD1198" s="40"/>
    </row>
    <row r="1199" s="35" customFormat="1" spans="3:30">
      <c r="C1199" s="144"/>
      <c r="F1199" s="52"/>
      <c r="G1199" s="52"/>
      <c r="P1199" s="52"/>
      <c r="Q1199" s="144"/>
      <c r="AC1199" s="39"/>
      <c r="AD1199" s="40"/>
    </row>
    <row r="1200" s="35" customFormat="1" spans="3:30">
      <c r="C1200" s="144"/>
      <c r="F1200" s="52"/>
      <c r="G1200" s="52"/>
      <c r="P1200" s="52"/>
      <c r="Q1200" s="144"/>
      <c r="AC1200" s="39"/>
      <c r="AD1200" s="40"/>
    </row>
    <row r="1201" s="35" customFormat="1" spans="3:30">
      <c r="C1201" s="144"/>
      <c r="F1201" s="52"/>
      <c r="G1201" s="52"/>
      <c r="P1201" s="52"/>
      <c r="Q1201" s="144"/>
      <c r="AC1201" s="39"/>
      <c r="AD1201" s="40"/>
    </row>
    <row r="1202" s="35" customFormat="1" spans="3:30">
      <c r="C1202" s="144"/>
      <c r="F1202" s="52"/>
      <c r="G1202" s="52"/>
      <c r="P1202" s="52"/>
      <c r="Q1202" s="144"/>
      <c r="AC1202" s="39"/>
      <c r="AD1202" s="40"/>
    </row>
    <row r="1203" s="35" customFormat="1" spans="3:30">
      <c r="C1203" s="144"/>
      <c r="F1203" s="52"/>
      <c r="G1203" s="52"/>
      <c r="P1203" s="52"/>
      <c r="Q1203" s="144"/>
      <c r="AC1203" s="39"/>
      <c r="AD1203" s="40"/>
    </row>
    <row r="1204" s="35" customFormat="1" spans="3:30">
      <c r="C1204" s="144"/>
      <c r="F1204" s="52"/>
      <c r="G1204" s="52"/>
      <c r="P1204" s="52"/>
      <c r="Q1204" s="144"/>
      <c r="AC1204" s="39"/>
      <c r="AD1204" s="40"/>
    </row>
    <row r="1205" s="35" customFormat="1" spans="3:30">
      <c r="C1205" s="144"/>
      <c r="F1205" s="52"/>
      <c r="G1205" s="52"/>
      <c r="P1205" s="52"/>
      <c r="Q1205" s="144"/>
      <c r="AC1205" s="39"/>
      <c r="AD1205" s="40"/>
    </row>
    <row r="1206" s="35" customFormat="1" spans="3:30">
      <c r="C1206" s="144"/>
      <c r="F1206" s="52"/>
      <c r="G1206" s="52"/>
      <c r="P1206" s="52"/>
      <c r="Q1206" s="144"/>
      <c r="AC1206" s="39"/>
      <c r="AD1206" s="40"/>
    </row>
    <row r="1207" s="35" customFormat="1" spans="3:30">
      <c r="C1207" s="144"/>
      <c r="F1207" s="52"/>
      <c r="G1207" s="52"/>
      <c r="P1207" s="52"/>
      <c r="Q1207" s="144"/>
      <c r="AC1207" s="39"/>
      <c r="AD1207" s="40"/>
    </row>
    <row r="1208" s="35" customFormat="1" spans="3:30">
      <c r="C1208" s="144"/>
      <c r="F1208" s="52"/>
      <c r="G1208" s="52"/>
      <c r="P1208" s="52"/>
      <c r="Q1208" s="144"/>
      <c r="AC1208" s="39"/>
      <c r="AD1208" s="40"/>
    </row>
    <row r="1209" s="35" customFormat="1" spans="3:30">
      <c r="C1209" s="144"/>
      <c r="F1209" s="52"/>
      <c r="G1209" s="52"/>
      <c r="P1209" s="52"/>
      <c r="Q1209" s="144"/>
      <c r="AC1209" s="39"/>
      <c r="AD1209" s="40"/>
    </row>
    <row r="1210" s="35" customFormat="1" spans="3:30">
      <c r="C1210" s="144"/>
      <c r="F1210" s="52"/>
      <c r="G1210" s="52"/>
      <c r="P1210" s="52"/>
      <c r="Q1210" s="144"/>
      <c r="AC1210" s="39"/>
      <c r="AD1210" s="40"/>
    </row>
    <row r="1211" s="35" customFormat="1" spans="3:30">
      <c r="C1211" s="144"/>
      <c r="F1211" s="52"/>
      <c r="G1211" s="52"/>
      <c r="P1211" s="52"/>
      <c r="Q1211" s="144"/>
      <c r="AC1211" s="39"/>
      <c r="AD1211" s="40"/>
    </row>
    <row r="1212" s="35" customFormat="1" spans="3:30">
      <c r="C1212" s="144"/>
      <c r="F1212" s="52"/>
      <c r="G1212" s="52"/>
      <c r="P1212" s="52"/>
      <c r="Q1212" s="144"/>
      <c r="AC1212" s="39"/>
      <c r="AD1212" s="40"/>
    </row>
    <row r="1213" s="35" customFormat="1" spans="3:30">
      <c r="C1213" s="144"/>
      <c r="F1213" s="52"/>
      <c r="G1213" s="52"/>
      <c r="P1213" s="52"/>
      <c r="Q1213" s="144"/>
      <c r="AC1213" s="39"/>
      <c r="AD1213" s="40"/>
    </row>
    <row r="1214" s="35" customFormat="1" spans="3:30">
      <c r="C1214" s="144"/>
      <c r="F1214" s="52"/>
      <c r="G1214" s="52"/>
      <c r="P1214" s="52"/>
      <c r="Q1214" s="144"/>
      <c r="AC1214" s="39"/>
      <c r="AD1214" s="40"/>
    </row>
    <row r="1215" s="35" customFormat="1" spans="3:30">
      <c r="C1215" s="144"/>
      <c r="F1215" s="52"/>
      <c r="G1215" s="52"/>
      <c r="P1215" s="52"/>
      <c r="Q1215" s="144"/>
      <c r="AC1215" s="39"/>
      <c r="AD1215" s="40"/>
    </row>
    <row r="1216" s="35" customFormat="1" spans="3:30">
      <c r="C1216" s="144"/>
      <c r="F1216" s="52"/>
      <c r="G1216" s="52"/>
      <c r="P1216" s="52"/>
      <c r="Q1216" s="144"/>
      <c r="AC1216" s="39"/>
      <c r="AD1216" s="40"/>
    </row>
    <row r="1217" s="35" customFormat="1" spans="3:30">
      <c r="C1217" s="144"/>
      <c r="F1217" s="52"/>
      <c r="G1217" s="52"/>
      <c r="P1217" s="52"/>
      <c r="Q1217" s="144"/>
      <c r="AC1217" s="39"/>
      <c r="AD1217" s="40"/>
    </row>
    <row r="1218" s="35" customFormat="1" spans="3:30">
      <c r="C1218" s="144"/>
      <c r="F1218" s="52"/>
      <c r="G1218" s="52"/>
      <c r="P1218" s="52"/>
      <c r="Q1218" s="144"/>
      <c r="AC1218" s="39"/>
      <c r="AD1218" s="40"/>
    </row>
    <row r="1219" s="35" customFormat="1" spans="3:30">
      <c r="C1219" s="144"/>
      <c r="F1219" s="52"/>
      <c r="G1219" s="52"/>
      <c r="P1219" s="52"/>
      <c r="Q1219" s="144"/>
      <c r="AC1219" s="39"/>
      <c r="AD1219" s="40"/>
    </row>
    <row r="1220" s="35" customFormat="1" spans="3:30">
      <c r="C1220" s="144"/>
      <c r="F1220" s="52"/>
      <c r="G1220" s="52"/>
      <c r="P1220" s="52"/>
      <c r="Q1220" s="144"/>
      <c r="AC1220" s="39"/>
      <c r="AD1220" s="40"/>
    </row>
    <row r="1221" s="35" customFormat="1" spans="3:30">
      <c r="C1221" s="144"/>
      <c r="F1221" s="52"/>
      <c r="G1221" s="52"/>
      <c r="P1221" s="52"/>
      <c r="Q1221" s="144"/>
      <c r="AC1221" s="39"/>
      <c r="AD1221" s="40"/>
    </row>
    <row r="1222" s="35" customFormat="1" spans="3:30">
      <c r="C1222" s="144"/>
      <c r="F1222" s="52"/>
      <c r="G1222" s="52"/>
      <c r="P1222" s="52"/>
      <c r="Q1222" s="144"/>
      <c r="AC1222" s="39"/>
      <c r="AD1222" s="40"/>
    </row>
    <row r="1223" s="35" customFormat="1" spans="3:30">
      <c r="C1223" s="144"/>
      <c r="F1223" s="52"/>
      <c r="G1223" s="52"/>
      <c r="P1223" s="52"/>
      <c r="Q1223" s="144"/>
      <c r="AC1223" s="39"/>
      <c r="AD1223" s="40"/>
    </row>
    <row r="1224" s="35" customFormat="1" spans="3:30">
      <c r="C1224" s="144"/>
      <c r="F1224" s="52"/>
      <c r="G1224" s="52"/>
      <c r="P1224" s="52"/>
      <c r="Q1224" s="144"/>
      <c r="AC1224" s="39"/>
      <c r="AD1224" s="40"/>
    </row>
    <row r="1225" s="35" customFormat="1" spans="3:30">
      <c r="C1225" s="144"/>
      <c r="F1225" s="52"/>
      <c r="G1225" s="52"/>
      <c r="P1225" s="52"/>
      <c r="Q1225" s="144"/>
      <c r="AC1225" s="39"/>
      <c r="AD1225" s="40"/>
    </row>
    <row r="1226" s="35" customFormat="1" spans="3:30">
      <c r="C1226" s="144"/>
      <c r="F1226" s="52"/>
      <c r="G1226" s="52"/>
      <c r="P1226" s="52"/>
      <c r="Q1226" s="144"/>
      <c r="AC1226" s="39"/>
      <c r="AD1226" s="40"/>
    </row>
    <row r="1227" s="35" customFormat="1" spans="3:30">
      <c r="C1227" s="144"/>
      <c r="F1227" s="52"/>
      <c r="G1227" s="52"/>
      <c r="P1227" s="52"/>
      <c r="Q1227" s="144"/>
      <c r="AC1227" s="39"/>
      <c r="AD1227" s="40"/>
    </row>
    <row r="1228" s="35" customFormat="1" spans="3:30">
      <c r="C1228" s="144"/>
      <c r="F1228" s="52"/>
      <c r="G1228" s="52"/>
      <c r="P1228" s="52"/>
      <c r="Q1228" s="144"/>
      <c r="AC1228" s="39"/>
      <c r="AD1228" s="40"/>
    </row>
    <row r="1229" s="35" customFormat="1" spans="3:30">
      <c r="C1229" s="144"/>
      <c r="F1229" s="52"/>
      <c r="G1229" s="52"/>
      <c r="P1229" s="52"/>
      <c r="Q1229" s="144"/>
      <c r="AC1229" s="39"/>
      <c r="AD1229" s="40"/>
    </row>
    <row r="1230" s="35" customFormat="1" spans="3:30">
      <c r="C1230" s="144"/>
      <c r="F1230" s="52"/>
      <c r="G1230" s="52"/>
      <c r="P1230" s="52"/>
      <c r="Q1230" s="144"/>
      <c r="AC1230" s="39"/>
      <c r="AD1230" s="40"/>
    </row>
    <row r="1231" s="35" customFormat="1" spans="3:30">
      <c r="C1231" s="144"/>
      <c r="F1231" s="52"/>
      <c r="G1231" s="52"/>
      <c r="P1231" s="52"/>
      <c r="Q1231" s="144"/>
      <c r="AC1231" s="39"/>
      <c r="AD1231" s="40"/>
    </row>
    <row r="1232" s="35" customFormat="1" spans="3:30">
      <c r="C1232" s="144"/>
      <c r="F1232" s="52"/>
      <c r="G1232" s="52"/>
      <c r="P1232" s="52"/>
      <c r="Q1232" s="144"/>
      <c r="AC1232" s="39"/>
      <c r="AD1232" s="40"/>
    </row>
    <row r="1233" s="35" customFormat="1" spans="3:30">
      <c r="C1233" s="144"/>
      <c r="F1233" s="52"/>
      <c r="G1233" s="52"/>
      <c r="P1233" s="52"/>
      <c r="Q1233" s="144"/>
      <c r="AC1233" s="39"/>
      <c r="AD1233" s="40"/>
    </row>
    <row r="1234" s="35" customFormat="1" spans="3:30">
      <c r="C1234" s="144"/>
      <c r="F1234" s="52"/>
      <c r="G1234" s="52"/>
      <c r="P1234" s="52"/>
      <c r="Q1234" s="144"/>
      <c r="AC1234" s="39"/>
      <c r="AD1234" s="40"/>
    </row>
    <row r="1235" s="35" customFormat="1" spans="3:30">
      <c r="C1235" s="144"/>
      <c r="F1235" s="52"/>
      <c r="G1235" s="52"/>
      <c r="P1235" s="52"/>
      <c r="Q1235" s="144"/>
      <c r="AC1235" s="39"/>
      <c r="AD1235" s="40"/>
    </row>
    <row r="1236" s="35" customFormat="1" spans="3:30">
      <c r="C1236" s="144"/>
      <c r="F1236" s="52"/>
      <c r="G1236" s="52"/>
      <c r="P1236" s="52"/>
      <c r="Q1236" s="144"/>
      <c r="AC1236" s="39"/>
      <c r="AD1236" s="40"/>
    </row>
    <row r="1237" s="35" customFormat="1" spans="3:30">
      <c r="C1237" s="144"/>
      <c r="F1237" s="52"/>
      <c r="G1237" s="52"/>
      <c r="P1237" s="52"/>
      <c r="Q1237" s="144"/>
      <c r="AC1237" s="39"/>
      <c r="AD1237" s="40"/>
    </row>
    <row r="1238" s="35" customFormat="1" spans="3:30">
      <c r="C1238" s="144"/>
      <c r="F1238" s="52"/>
      <c r="G1238" s="52"/>
      <c r="P1238" s="52"/>
      <c r="Q1238" s="144"/>
      <c r="AC1238" s="39"/>
      <c r="AD1238" s="40"/>
    </row>
    <row r="1239" s="35" customFormat="1" spans="3:30">
      <c r="C1239" s="144"/>
      <c r="F1239" s="52"/>
      <c r="G1239" s="52"/>
      <c r="P1239" s="52"/>
      <c r="Q1239" s="144"/>
      <c r="AC1239" s="39"/>
      <c r="AD1239" s="40"/>
    </row>
    <row r="1240" s="35" customFormat="1" spans="3:30">
      <c r="C1240" s="144"/>
      <c r="F1240" s="52"/>
      <c r="G1240" s="52"/>
      <c r="P1240" s="52"/>
      <c r="Q1240" s="144"/>
      <c r="AC1240" s="39"/>
      <c r="AD1240" s="40"/>
    </row>
    <row r="1241" s="35" customFormat="1" spans="3:30">
      <c r="C1241" s="144"/>
      <c r="F1241" s="52"/>
      <c r="G1241" s="52"/>
      <c r="P1241" s="52"/>
      <c r="Q1241" s="144"/>
      <c r="AC1241" s="39"/>
      <c r="AD1241" s="40"/>
    </row>
    <row r="1242" s="35" customFormat="1" spans="3:30">
      <c r="C1242" s="144"/>
      <c r="F1242" s="52"/>
      <c r="G1242" s="52"/>
      <c r="P1242" s="52"/>
      <c r="Q1242" s="144"/>
      <c r="AC1242" s="39"/>
      <c r="AD1242" s="40"/>
    </row>
    <row r="1243" s="35" customFormat="1" spans="3:30">
      <c r="C1243" s="144"/>
      <c r="F1243" s="52"/>
      <c r="G1243" s="52"/>
      <c r="P1243" s="52"/>
      <c r="Q1243" s="144"/>
      <c r="AC1243" s="39"/>
      <c r="AD1243" s="40"/>
    </row>
    <row r="1244" s="35" customFormat="1" spans="3:30">
      <c r="C1244" s="144"/>
      <c r="F1244" s="52"/>
      <c r="G1244" s="52"/>
      <c r="P1244" s="52"/>
      <c r="Q1244" s="144"/>
      <c r="AC1244" s="39"/>
      <c r="AD1244" s="40"/>
    </row>
    <row r="1245" s="35" customFormat="1" spans="3:30">
      <c r="C1245" s="144"/>
      <c r="F1245" s="52"/>
      <c r="G1245" s="52"/>
      <c r="P1245" s="52"/>
      <c r="Q1245" s="144"/>
      <c r="AC1245" s="39"/>
      <c r="AD1245" s="40"/>
    </row>
    <row r="1246" s="35" customFormat="1" spans="3:30">
      <c r="C1246" s="144"/>
      <c r="F1246" s="52"/>
      <c r="G1246" s="52"/>
      <c r="P1246" s="52"/>
      <c r="Q1246" s="144"/>
      <c r="AC1246" s="39"/>
      <c r="AD1246" s="40"/>
    </row>
    <row r="1247" s="35" customFormat="1" spans="3:30">
      <c r="C1247" s="144"/>
      <c r="F1247" s="52"/>
      <c r="G1247" s="52"/>
      <c r="P1247" s="52"/>
      <c r="Q1247" s="144"/>
      <c r="AC1247" s="39"/>
      <c r="AD1247" s="40"/>
    </row>
    <row r="1248" s="35" customFormat="1" spans="3:30">
      <c r="C1248" s="144"/>
      <c r="F1248" s="52"/>
      <c r="G1248" s="52"/>
      <c r="P1248" s="52"/>
      <c r="Q1248" s="144"/>
      <c r="AC1248" s="39"/>
      <c r="AD1248" s="40"/>
    </row>
    <row r="1249" s="35" customFormat="1" spans="3:30">
      <c r="C1249" s="144"/>
      <c r="F1249" s="52"/>
      <c r="G1249" s="52"/>
      <c r="P1249" s="52"/>
      <c r="Q1249" s="144"/>
      <c r="AC1249" s="39"/>
      <c r="AD1249" s="40"/>
    </row>
    <row r="1250" s="35" customFormat="1" spans="3:30">
      <c r="C1250" s="144"/>
      <c r="F1250" s="52"/>
      <c r="G1250" s="52"/>
      <c r="P1250" s="52"/>
      <c r="Q1250" s="144"/>
      <c r="AC1250" s="39"/>
      <c r="AD1250" s="40"/>
    </row>
    <row r="1251" s="35" customFormat="1" spans="3:30">
      <c r="C1251" s="144"/>
      <c r="F1251" s="52"/>
      <c r="G1251" s="52"/>
      <c r="P1251" s="52"/>
      <c r="Q1251" s="144"/>
      <c r="AC1251" s="39"/>
      <c r="AD1251" s="40"/>
    </row>
    <row r="1252" s="35" customFormat="1" spans="3:30">
      <c r="C1252" s="144"/>
      <c r="F1252" s="52"/>
      <c r="G1252" s="52"/>
      <c r="P1252" s="52"/>
      <c r="Q1252" s="144"/>
      <c r="AC1252" s="39"/>
      <c r="AD1252" s="40"/>
    </row>
    <row r="1253" s="35" customFormat="1" spans="3:30">
      <c r="C1253" s="144"/>
      <c r="F1253" s="52"/>
      <c r="G1253" s="52"/>
      <c r="P1253" s="52"/>
      <c r="Q1253" s="144"/>
      <c r="AC1253" s="39"/>
      <c r="AD1253" s="40"/>
    </row>
    <row r="1254" s="35" customFormat="1" spans="3:30">
      <c r="C1254" s="144"/>
      <c r="F1254" s="52"/>
      <c r="G1254" s="52"/>
      <c r="P1254" s="52"/>
      <c r="Q1254" s="144"/>
      <c r="AC1254" s="39"/>
      <c r="AD1254" s="40"/>
    </row>
    <row r="1255" s="35" customFormat="1" spans="3:30">
      <c r="C1255" s="144"/>
      <c r="F1255" s="52"/>
      <c r="G1255" s="52"/>
      <c r="P1255" s="52"/>
      <c r="Q1255" s="144"/>
      <c r="AC1255" s="39"/>
      <c r="AD1255" s="40"/>
    </row>
    <row r="1256" s="35" customFormat="1" spans="3:30">
      <c r="C1256" s="144"/>
      <c r="F1256" s="52"/>
      <c r="G1256" s="52"/>
      <c r="P1256" s="52"/>
      <c r="Q1256" s="144"/>
      <c r="AC1256" s="39"/>
      <c r="AD1256" s="40"/>
    </row>
    <row r="1257" s="35" customFormat="1" spans="3:30">
      <c r="C1257" s="144"/>
      <c r="F1257" s="52"/>
      <c r="G1257" s="52"/>
      <c r="P1257" s="52"/>
      <c r="Q1257" s="144"/>
      <c r="AC1257" s="39"/>
      <c r="AD1257" s="40"/>
    </row>
    <row r="1258" s="35" customFormat="1" spans="3:30">
      <c r="C1258" s="144"/>
      <c r="F1258" s="52"/>
      <c r="G1258" s="52"/>
      <c r="P1258" s="52"/>
      <c r="Q1258" s="144"/>
      <c r="AC1258" s="39"/>
      <c r="AD1258" s="40"/>
    </row>
    <row r="1259" s="35" customFormat="1" spans="3:30">
      <c r="C1259" s="144"/>
      <c r="F1259" s="52"/>
      <c r="G1259" s="52"/>
      <c r="P1259" s="52"/>
      <c r="Q1259" s="144"/>
      <c r="AC1259" s="39"/>
      <c r="AD1259" s="40"/>
    </row>
    <row r="1260" s="35" customFormat="1" spans="3:30">
      <c r="C1260" s="144"/>
      <c r="F1260" s="52"/>
      <c r="G1260" s="52"/>
      <c r="P1260" s="52"/>
      <c r="Q1260" s="144"/>
      <c r="AC1260" s="39"/>
      <c r="AD1260" s="40"/>
    </row>
    <row r="1261" s="35" customFormat="1" spans="3:30">
      <c r="C1261" s="144"/>
      <c r="F1261" s="52"/>
      <c r="G1261" s="52"/>
      <c r="P1261" s="52"/>
      <c r="Q1261" s="144"/>
      <c r="AC1261" s="39"/>
      <c r="AD1261" s="40"/>
    </row>
    <row r="1262" s="35" customFormat="1" spans="3:30">
      <c r="C1262" s="144"/>
      <c r="F1262" s="52"/>
      <c r="G1262" s="52"/>
      <c r="P1262" s="52"/>
      <c r="Q1262" s="144"/>
      <c r="AC1262" s="39"/>
      <c r="AD1262" s="40"/>
    </row>
    <row r="1263" s="35" customFormat="1" spans="3:30">
      <c r="C1263" s="144"/>
      <c r="F1263" s="52"/>
      <c r="G1263" s="52"/>
      <c r="P1263" s="52"/>
      <c r="Q1263" s="144"/>
      <c r="AC1263" s="39"/>
      <c r="AD1263" s="40"/>
    </row>
    <row r="1264" s="35" customFormat="1" spans="3:30">
      <c r="C1264" s="144"/>
      <c r="F1264" s="52"/>
      <c r="G1264" s="52"/>
      <c r="P1264" s="52"/>
      <c r="Q1264" s="144"/>
      <c r="AC1264" s="39"/>
      <c r="AD1264" s="40"/>
    </row>
    <row r="1265" s="35" customFormat="1" spans="3:30">
      <c r="C1265" s="144"/>
      <c r="F1265" s="52"/>
      <c r="G1265" s="52"/>
      <c r="P1265" s="52"/>
      <c r="Q1265" s="144"/>
      <c r="AC1265" s="39"/>
      <c r="AD1265" s="40"/>
    </row>
    <row r="1266" s="35" customFormat="1" spans="3:30">
      <c r="C1266" s="144"/>
      <c r="F1266" s="52"/>
      <c r="G1266" s="52"/>
      <c r="P1266" s="52"/>
      <c r="Q1266" s="144"/>
      <c r="AC1266" s="39"/>
      <c r="AD1266" s="40"/>
    </row>
    <row r="1267" s="35" customFormat="1" spans="3:30">
      <c r="C1267" s="144"/>
      <c r="F1267" s="52"/>
      <c r="G1267" s="52"/>
      <c r="P1267" s="52"/>
      <c r="Q1267" s="144"/>
      <c r="AC1267" s="39"/>
      <c r="AD1267" s="40"/>
    </row>
    <row r="1268" s="35" customFormat="1" spans="3:30">
      <c r="C1268" s="144"/>
      <c r="F1268" s="52"/>
      <c r="G1268" s="52"/>
      <c r="P1268" s="52"/>
      <c r="Q1268" s="144"/>
      <c r="AC1268" s="39"/>
      <c r="AD1268" s="40"/>
    </row>
    <row r="1269" s="35" customFormat="1" spans="3:30">
      <c r="C1269" s="144"/>
      <c r="F1269" s="52"/>
      <c r="G1269" s="52"/>
      <c r="P1269" s="52"/>
      <c r="Q1269" s="144"/>
      <c r="AC1269" s="39"/>
      <c r="AD1269" s="40"/>
    </row>
    <row r="1270" s="35" customFormat="1" spans="3:30">
      <c r="C1270" s="144"/>
      <c r="F1270" s="52"/>
      <c r="G1270" s="52"/>
      <c r="P1270" s="52"/>
      <c r="Q1270" s="144"/>
      <c r="AC1270" s="39"/>
      <c r="AD1270" s="40"/>
    </row>
    <row r="1271" s="35" customFormat="1" spans="3:30">
      <c r="C1271" s="144"/>
      <c r="F1271" s="52"/>
      <c r="G1271" s="52"/>
      <c r="P1271" s="52"/>
      <c r="Q1271" s="144"/>
      <c r="AC1271" s="39"/>
      <c r="AD1271" s="40"/>
    </row>
    <row r="1272" s="35" customFormat="1" spans="3:30">
      <c r="C1272" s="144"/>
      <c r="F1272" s="52"/>
      <c r="G1272" s="52"/>
      <c r="P1272" s="52"/>
      <c r="Q1272" s="144"/>
      <c r="AC1272" s="39"/>
      <c r="AD1272" s="40"/>
    </row>
    <row r="1273" s="35" customFormat="1" spans="3:30">
      <c r="C1273" s="144"/>
      <c r="F1273" s="52"/>
      <c r="G1273" s="52"/>
      <c r="P1273" s="52"/>
      <c r="Q1273" s="144"/>
      <c r="AC1273" s="39"/>
      <c r="AD1273" s="40"/>
    </row>
    <row r="1274" s="35" customFormat="1" spans="3:30">
      <c r="C1274" s="144"/>
      <c r="F1274" s="52"/>
      <c r="G1274" s="52"/>
      <c r="P1274" s="52"/>
      <c r="Q1274" s="144"/>
      <c r="AC1274" s="39"/>
      <c r="AD1274" s="40"/>
    </row>
    <row r="1275" s="35" customFormat="1" spans="3:30">
      <c r="C1275" s="144"/>
      <c r="F1275" s="52"/>
      <c r="G1275" s="52"/>
      <c r="P1275" s="52"/>
      <c r="Q1275" s="144"/>
      <c r="AC1275" s="39"/>
      <c r="AD1275" s="40"/>
    </row>
    <row r="1276" s="35" customFormat="1" spans="3:30">
      <c r="C1276" s="144"/>
      <c r="F1276" s="52"/>
      <c r="G1276" s="52"/>
      <c r="P1276" s="52"/>
      <c r="Q1276" s="144"/>
      <c r="AC1276" s="39"/>
      <c r="AD1276" s="40"/>
    </row>
    <row r="1277" s="35" customFormat="1" spans="3:30">
      <c r="C1277" s="144"/>
      <c r="F1277" s="52"/>
      <c r="G1277" s="52"/>
      <c r="P1277" s="52"/>
      <c r="Q1277" s="144"/>
      <c r="AC1277" s="39"/>
      <c r="AD1277" s="40"/>
    </row>
    <row r="1278" s="35" customFormat="1" spans="3:30">
      <c r="C1278" s="144"/>
      <c r="F1278" s="52"/>
      <c r="G1278" s="52"/>
      <c r="P1278" s="52"/>
      <c r="Q1278" s="144"/>
      <c r="AC1278" s="39"/>
      <c r="AD1278" s="40"/>
    </row>
    <row r="1279" s="35" customFormat="1" spans="3:30">
      <c r="C1279" s="144"/>
      <c r="F1279" s="52"/>
      <c r="G1279" s="52"/>
      <c r="P1279" s="52"/>
      <c r="Q1279" s="144"/>
      <c r="AC1279" s="39"/>
      <c r="AD1279" s="40"/>
    </row>
    <row r="1280" s="35" customFormat="1" spans="3:30">
      <c r="C1280" s="144"/>
      <c r="F1280" s="52"/>
      <c r="G1280" s="52"/>
      <c r="P1280" s="52"/>
      <c r="Q1280" s="144"/>
      <c r="AC1280" s="39"/>
      <c r="AD1280" s="40"/>
    </row>
    <row r="1281" s="35" customFormat="1" spans="3:30">
      <c r="C1281" s="144"/>
      <c r="F1281" s="52"/>
      <c r="G1281" s="52"/>
      <c r="P1281" s="52"/>
      <c r="Q1281" s="144"/>
      <c r="AC1281" s="39"/>
      <c r="AD1281" s="40"/>
    </row>
    <row r="1282" s="35" customFormat="1" spans="3:30">
      <c r="C1282" s="144"/>
      <c r="F1282" s="52"/>
      <c r="G1282" s="52"/>
      <c r="P1282" s="52"/>
      <c r="Q1282" s="144"/>
      <c r="AC1282" s="39"/>
      <c r="AD1282" s="40"/>
    </row>
    <row r="1283" s="35" customFormat="1" spans="3:30">
      <c r="C1283" s="144"/>
      <c r="F1283" s="52"/>
      <c r="G1283" s="52"/>
      <c r="P1283" s="52"/>
      <c r="Q1283" s="144"/>
      <c r="AC1283" s="39"/>
      <c r="AD1283" s="40"/>
    </row>
    <row r="1284" s="35" customFormat="1" spans="3:30">
      <c r="C1284" s="144"/>
      <c r="F1284" s="52"/>
      <c r="G1284" s="52"/>
      <c r="P1284" s="52"/>
      <c r="Q1284" s="144"/>
      <c r="AC1284" s="39"/>
      <c r="AD1284" s="40"/>
    </row>
    <row r="1285" s="35" customFormat="1" spans="3:30">
      <c r="C1285" s="144"/>
      <c r="F1285" s="52"/>
      <c r="G1285" s="52"/>
      <c r="P1285" s="52"/>
      <c r="Q1285" s="144"/>
      <c r="AC1285" s="39"/>
      <c r="AD1285" s="40"/>
    </row>
    <row r="1286" s="35" customFormat="1" spans="3:30">
      <c r="C1286" s="144"/>
      <c r="F1286" s="52"/>
      <c r="G1286" s="52"/>
      <c r="P1286" s="52"/>
      <c r="Q1286" s="144"/>
      <c r="AC1286" s="39"/>
      <c r="AD1286" s="40"/>
    </row>
    <row r="1287" s="35" customFormat="1" spans="3:30">
      <c r="C1287" s="144"/>
      <c r="F1287" s="52"/>
      <c r="G1287" s="52"/>
      <c r="P1287" s="52"/>
      <c r="Q1287" s="144"/>
      <c r="AC1287" s="39"/>
      <c r="AD1287" s="40"/>
    </row>
    <row r="1288" s="35" customFormat="1" spans="3:30">
      <c r="C1288" s="144"/>
      <c r="F1288" s="52"/>
      <c r="G1288" s="52"/>
      <c r="P1288" s="52"/>
      <c r="Q1288" s="144"/>
      <c r="AC1288" s="39"/>
      <c r="AD1288" s="40"/>
    </row>
    <row r="1289" s="35" customFormat="1" spans="3:30">
      <c r="C1289" s="144"/>
      <c r="F1289" s="52"/>
      <c r="G1289" s="52"/>
      <c r="P1289" s="52"/>
      <c r="Q1289" s="144"/>
      <c r="AC1289" s="39"/>
      <c r="AD1289" s="40"/>
    </row>
    <row r="1290" s="35" customFormat="1" spans="3:30">
      <c r="C1290" s="144"/>
      <c r="F1290" s="52"/>
      <c r="G1290" s="52"/>
      <c r="P1290" s="52"/>
      <c r="Q1290" s="144"/>
      <c r="AC1290" s="39"/>
      <c r="AD1290" s="40"/>
    </row>
    <row r="1291" s="35" customFormat="1" spans="3:30">
      <c r="C1291" s="144"/>
      <c r="F1291" s="52"/>
      <c r="G1291" s="52"/>
      <c r="P1291" s="52"/>
      <c r="Q1291" s="144"/>
      <c r="AC1291" s="39"/>
      <c r="AD1291" s="40"/>
    </row>
    <row r="1292" s="35" customFormat="1" spans="3:30">
      <c r="C1292" s="144"/>
      <c r="F1292" s="52"/>
      <c r="G1292" s="52"/>
      <c r="P1292" s="52"/>
      <c r="Q1292" s="144"/>
      <c r="AC1292" s="39"/>
      <c r="AD1292" s="40"/>
    </row>
    <row r="1293" s="35" customFormat="1" spans="3:30">
      <c r="C1293" s="144"/>
      <c r="F1293" s="52"/>
      <c r="G1293" s="52"/>
      <c r="P1293" s="52"/>
      <c r="Q1293" s="144"/>
      <c r="AC1293" s="39"/>
      <c r="AD1293" s="40"/>
    </row>
    <row r="1294" s="35" customFormat="1" spans="3:30">
      <c r="C1294" s="144"/>
      <c r="F1294" s="52"/>
      <c r="G1294" s="52"/>
      <c r="P1294" s="52"/>
      <c r="Q1294" s="144"/>
      <c r="AC1294" s="39"/>
      <c r="AD1294" s="40"/>
    </row>
    <row r="1295" s="35" customFormat="1" spans="3:30">
      <c r="C1295" s="144"/>
      <c r="F1295" s="52"/>
      <c r="G1295" s="52"/>
      <c r="P1295" s="52"/>
      <c r="Q1295" s="144"/>
      <c r="AC1295" s="39"/>
      <c r="AD1295" s="40"/>
    </row>
    <row r="1296" s="35" customFormat="1" spans="3:30">
      <c r="C1296" s="144"/>
      <c r="F1296" s="52"/>
      <c r="G1296" s="52"/>
      <c r="P1296" s="52"/>
      <c r="Q1296" s="144"/>
      <c r="AC1296" s="39"/>
      <c r="AD1296" s="40"/>
    </row>
    <row r="1297" s="35" customFormat="1" spans="3:30">
      <c r="C1297" s="144"/>
      <c r="F1297" s="52"/>
      <c r="G1297" s="52"/>
      <c r="P1297" s="52"/>
      <c r="Q1297" s="144"/>
      <c r="AC1297" s="39"/>
      <c r="AD1297" s="40"/>
    </row>
    <row r="1298" s="35" customFormat="1" spans="3:30">
      <c r="C1298" s="144"/>
      <c r="F1298" s="52"/>
      <c r="G1298" s="52"/>
      <c r="P1298" s="52"/>
      <c r="Q1298" s="144"/>
      <c r="AC1298" s="39"/>
      <c r="AD1298" s="40"/>
    </row>
    <row r="1299" s="35" customFormat="1" spans="3:30">
      <c r="C1299" s="144"/>
      <c r="F1299" s="52"/>
      <c r="G1299" s="52"/>
      <c r="P1299" s="52"/>
      <c r="Q1299" s="144"/>
      <c r="AC1299" s="39"/>
      <c r="AD1299" s="40"/>
    </row>
    <row r="1300" s="35" customFormat="1" spans="3:30">
      <c r="C1300" s="144"/>
      <c r="F1300" s="52"/>
      <c r="G1300" s="52"/>
      <c r="P1300" s="52"/>
      <c r="Q1300" s="144"/>
      <c r="AC1300" s="39"/>
      <c r="AD1300" s="40"/>
    </row>
    <row r="1301" s="35" customFormat="1" spans="3:30">
      <c r="C1301" s="144"/>
      <c r="F1301" s="52"/>
      <c r="G1301" s="52"/>
      <c r="P1301" s="52"/>
      <c r="Q1301" s="144"/>
      <c r="AC1301" s="39"/>
      <c r="AD1301" s="40"/>
    </row>
    <row r="1302" s="35" customFormat="1" spans="3:30">
      <c r="C1302" s="144"/>
      <c r="F1302" s="52"/>
      <c r="G1302" s="52"/>
      <c r="P1302" s="52"/>
      <c r="Q1302" s="144"/>
      <c r="AC1302" s="39"/>
      <c r="AD1302" s="40"/>
    </row>
    <row r="1303" s="35" customFormat="1" spans="3:30">
      <c r="C1303" s="144"/>
      <c r="F1303" s="52"/>
      <c r="G1303" s="52"/>
      <c r="P1303" s="52"/>
      <c r="Q1303" s="144"/>
      <c r="AC1303" s="39"/>
      <c r="AD1303" s="40"/>
    </row>
    <row r="1304" s="35" customFormat="1" spans="3:30">
      <c r="C1304" s="144"/>
      <c r="F1304" s="52"/>
      <c r="G1304" s="52"/>
      <c r="P1304" s="52"/>
      <c r="Q1304" s="144"/>
      <c r="AC1304" s="39"/>
      <c r="AD1304" s="40"/>
    </row>
    <row r="1305" s="35" customFormat="1" spans="3:30">
      <c r="C1305" s="144"/>
      <c r="F1305" s="52"/>
      <c r="G1305" s="52"/>
      <c r="P1305" s="52"/>
      <c r="Q1305" s="144"/>
      <c r="AC1305" s="39"/>
      <c r="AD1305" s="40"/>
    </row>
    <row r="1306" s="35" customFormat="1" spans="3:30">
      <c r="C1306" s="144"/>
      <c r="F1306" s="52"/>
      <c r="G1306" s="52"/>
      <c r="P1306" s="52"/>
      <c r="Q1306" s="144"/>
      <c r="AC1306" s="39"/>
      <c r="AD1306" s="40"/>
    </row>
    <row r="1307" s="35" customFormat="1" spans="3:30">
      <c r="C1307" s="144"/>
      <c r="F1307" s="52"/>
      <c r="G1307" s="52"/>
      <c r="P1307" s="52"/>
      <c r="Q1307" s="144"/>
      <c r="AC1307" s="39"/>
      <c r="AD1307" s="40"/>
    </row>
    <row r="1308" s="35" customFormat="1" spans="3:30">
      <c r="C1308" s="144"/>
      <c r="F1308" s="52"/>
      <c r="G1308" s="52"/>
      <c r="P1308" s="52"/>
      <c r="Q1308" s="144"/>
      <c r="AC1308" s="39"/>
      <c r="AD1308" s="40"/>
    </row>
    <row r="1309" s="35" customFormat="1" spans="3:30">
      <c r="C1309" s="144"/>
      <c r="F1309" s="52"/>
      <c r="G1309" s="52"/>
      <c r="P1309" s="52"/>
      <c r="Q1309" s="144"/>
      <c r="AC1309" s="39"/>
      <c r="AD1309" s="40"/>
    </row>
    <row r="1310" s="35" customFormat="1" spans="3:30">
      <c r="C1310" s="144"/>
      <c r="F1310" s="52"/>
      <c r="G1310" s="52"/>
      <c r="P1310" s="52"/>
      <c r="Q1310" s="144"/>
      <c r="AC1310" s="39"/>
      <c r="AD1310" s="40"/>
    </row>
    <row r="1311" s="35" customFormat="1" spans="3:30">
      <c r="C1311" s="144"/>
      <c r="F1311" s="52"/>
      <c r="G1311" s="52"/>
      <c r="P1311" s="52"/>
      <c r="Q1311" s="144"/>
      <c r="AC1311" s="39"/>
      <c r="AD1311" s="40"/>
    </row>
    <row r="1312" s="35" customFormat="1" spans="3:30">
      <c r="C1312" s="144"/>
      <c r="F1312" s="52"/>
      <c r="G1312" s="52"/>
      <c r="P1312" s="52"/>
      <c r="Q1312" s="144"/>
      <c r="AC1312" s="39"/>
      <c r="AD1312" s="40"/>
    </row>
    <row r="1313" s="35" customFormat="1" spans="3:30">
      <c r="C1313" s="144"/>
      <c r="F1313" s="52"/>
      <c r="G1313" s="52"/>
      <c r="P1313" s="52"/>
      <c r="Q1313" s="144"/>
      <c r="AC1313" s="39"/>
      <c r="AD1313" s="40"/>
    </row>
    <row r="1314" s="35" customFormat="1" spans="3:30">
      <c r="C1314" s="144"/>
      <c r="F1314" s="52"/>
      <c r="G1314" s="52"/>
      <c r="P1314" s="52"/>
      <c r="Q1314" s="144"/>
      <c r="AC1314" s="39"/>
      <c r="AD1314" s="40"/>
    </row>
    <row r="1315" s="35" customFormat="1" spans="3:30">
      <c r="C1315" s="144"/>
      <c r="F1315" s="52"/>
      <c r="G1315" s="52"/>
      <c r="P1315" s="52"/>
      <c r="Q1315" s="144"/>
      <c r="AC1315" s="39"/>
      <c r="AD1315" s="40"/>
    </row>
    <row r="1316" s="35" customFormat="1" spans="3:30">
      <c r="C1316" s="144"/>
      <c r="F1316" s="52"/>
      <c r="G1316" s="52"/>
      <c r="P1316" s="52"/>
      <c r="Q1316" s="144"/>
      <c r="AC1316" s="39"/>
      <c r="AD1316" s="40"/>
    </row>
    <row r="1317" s="35" customFormat="1" spans="3:30">
      <c r="C1317" s="144"/>
      <c r="F1317" s="52"/>
      <c r="G1317" s="52"/>
      <c r="P1317" s="52"/>
      <c r="Q1317" s="144"/>
      <c r="AC1317" s="39"/>
      <c r="AD1317" s="40"/>
    </row>
    <row r="1318" s="35" customFormat="1" spans="3:30">
      <c r="C1318" s="144"/>
      <c r="F1318" s="52"/>
      <c r="G1318" s="52"/>
      <c r="P1318" s="52"/>
      <c r="Q1318" s="144"/>
      <c r="AC1318" s="39"/>
      <c r="AD1318" s="40"/>
    </row>
    <row r="1319" s="35" customFormat="1" spans="3:30">
      <c r="C1319" s="144"/>
      <c r="F1319" s="52"/>
      <c r="G1319" s="52"/>
      <c r="P1319" s="52"/>
      <c r="Q1319" s="144"/>
      <c r="AC1319" s="39"/>
      <c r="AD1319" s="40"/>
    </row>
    <row r="1320" s="35" customFormat="1" spans="3:30">
      <c r="C1320" s="144"/>
      <c r="F1320" s="52"/>
      <c r="G1320" s="52"/>
      <c r="P1320" s="52"/>
      <c r="Q1320" s="144"/>
      <c r="AC1320" s="39"/>
      <c r="AD1320" s="40"/>
    </row>
    <row r="1321" s="35" customFormat="1" spans="3:30">
      <c r="C1321" s="144"/>
      <c r="F1321" s="52"/>
      <c r="G1321" s="52"/>
      <c r="P1321" s="52"/>
      <c r="Q1321" s="144"/>
      <c r="AC1321" s="39"/>
      <c r="AD1321" s="40"/>
    </row>
    <row r="1322" s="35" customFormat="1" spans="3:30">
      <c r="C1322" s="144"/>
      <c r="F1322" s="52"/>
      <c r="G1322" s="52"/>
      <c r="P1322" s="52"/>
      <c r="Q1322" s="144"/>
      <c r="AC1322" s="39"/>
      <c r="AD1322" s="40"/>
    </row>
    <row r="1323" s="35" customFormat="1" spans="3:30">
      <c r="C1323" s="144"/>
      <c r="F1323" s="52"/>
      <c r="G1323" s="52"/>
      <c r="P1323" s="52"/>
      <c r="Q1323" s="144"/>
      <c r="AC1323" s="39"/>
      <c r="AD1323" s="40"/>
    </row>
    <row r="1324" s="35" customFormat="1" spans="3:30">
      <c r="C1324" s="144"/>
      <c r="F1324" s="52"/>
      <c r="G1324" s="52"/>
      <c r="P1324" s="52"/>
      <c r="Q1324" s="144"/>
      <c r="AC1324" s="39"/>
      <c r="AD1324" s="40"/>
    </row>
    <row r="1325" s="35" customFormat="1" spans="3:30">
      <c r="C1325" s="144"/>
      <c r="F1325" s="52"/>
      <c r="G1325" s="52"/>
      <c r="P1325" s="52"/>
      <c r="Q1325" s="144"/>
      <c r="AC1325" s="39"/>
      <c r="AD1325" s="40"/>
    </row>
    <row r="1326" s="35" customFormat="1" spans="3:30">
      <c r="C1326" s="144"/>
      <c r="F1326" s="52"/>
      <c r="G1326" s="52"/>
      <c r="P1326" s="52"/>
      <c r="Q1326" s="144"/>
      <c r="AC1326" s="39"/>
      <c r="AD1326" s="40"/>
    </row>
    <row r="1327" s="35" customFormat="1" spans="3:30">
      <c r="C1327" s="144"/>
      <c r="F1327" s="52"/>
      <c r="G1327" s="52"/>
      <c r="P1327" s="52"/>
      <c r="Q1327" s="144"/>
      <c r="AC1327" s="39"/>
      <c r="AD1327" s="40"/>
    </row>
    <row r="1328" s="35" customFormat="1" spans="3:30">
      <c r="C1328" s="144"/>
      <c r="F1328" s="52"/>
      <c r="G1328" s="52"/>
      <c r="P1328" s="52"/>
      <c r="Q1328" s="144"/>
      <c r="AC1328" s="39"/>
      <c r="AD1328" s="40"/>
    </row>
    <row r="1329" s="35" customFormat="1" spans="3:30">
      <c r="C1329" s="144"/>
      <c r="F1329" s="52"/>
      <c r="G1329" s="52"/>
      <c r="P1329" s="52"/>
      <c r="Q1329" s="144"/>
      <c r="AC1329" s="39"/>
      <c r="AD1329" s="40"/>
    </row>
    <row r="1330" s="35" customFormat="1" spans="3:30">
      <c r="C1330" s="144"/>
      <c r="F1330" s="52"/>
      <c r="G1330" s="52"/>
      <c r="P1330" s="52"/>
      <c r="Q1330" s="144"/>
      <c r="AC1330" s="39"/>
      <c r="AD1330" s="40"/>
    </row>
    <row r="1331" s="35" customFormat="1" spans="3:30">
      <c r="C1331" s="144"/>
      <c r="F1331" s="52"/>
      <c r="G1331" s="52"/>
      <c r="P1331" s="52"/>
      <c r="Q1331" s="144"/>
      <c r="AC1331" s="39"/>
      <c r="AD1331" s="40"/>
    </row>
    <row r="1332" s="35" customFormat="1" spans="3:30">
      <c r="C1332" s="144"/>
      <c r="F1332" s="52"/>
      <c r="G1332" s="52"/>
      <c r="P1332" s="52"/>
      <c r="Q1332" s="144"/>
      <c r="AC1332" s="39"/>
      <c r="AD1332" s="40"/>
    </row>
    <row r="1333" s="35" customFormat="1" spans="3:30">
      <c r="C1333" s="144"/>
      <c r="F1333" s="52"/>
      <c r="G1333" s="52"/>
      <c r="P1333" s="52"/>
      <c r="Q1333" s="144"/>
      <c r="AC1333" s="39"/>
      <c r="AD1333" s="40"/>
    </row>
    <row r="1334" s="35" customFormat="1" spans="3:30">
      <c r="C1334" s="144"/>
      <c r="F1334" s="52"/>
      <c r="G1334" s="52"/>
      <c r="P1334" s="52"/>
      <c r="Q1334" s="144"/>
      <c r="AC1334" s="39"/>
      <c r="AD1334" s="40"/>
    </row>
    <row r="1335" s="35" customFormat="1" spans="3:30">
      <c r="C1335" s="144"/>
      <c r="F1335" s="52"/>
      <c r="G1335" s="52"/>
      <c r="P1335" s="52"/>
      <c r="Q1335" s="144"/>
      <c r="AC1335" s="39"/>
      <c r="AD1335" s="40"/>
    </row>
    <row r="1336" s="35" customFormat="1" spans="3:30">
      <c r="C1336" s="144"/>
      <c r="F1336" s="52"/>
      <c r="G1336" s="52"/>
      <c r="P1336" s="52"/>
      <c r="Q1336" s="144"/>
      <c r="AC1336" s="39"/>
      <c r="AD1336" s="40"/>
    </row>
    <row r="1337" s="35" customFormat="1" spans="3:30">
      <c r="C1337" s="144"/>
      <c r="F1337" s="52"/>
      <c r="G1337" s="52"/>
      <c r="P1337" s="52"/>
      <c r="Q1337" s="144"/>
      <c r="AC1337" s="39"/>
      <c r="AD1337" s="40"/>
    </row>
    <row r="1338" s="35" customFormat="1" spans="3:30">
      <c r="C1338" s="144"/>
      <c r="F1338" s="52"/>
      <c r="G1338" s="52"/>
      <c r="P1338" s="52"/>
      <c r="Q1338" s="144"/>
      <c r="AC1338" s="39"/>
      <c r="AD1338" s="40"/>
    </row>
    <row r="1339" s="35" customFormat="1" spans="3:30">
      <c r="C1339" s="144"/>
      <c r="F1339" s="52"/>
      <c r="G1339" s="52"/>
      <c r="P1339" s="52"/>
      <c r="Q1339" s="144"/>
      <c r="AC1339" s="39"/>
      <c r="AD1339" s="40"/>
    </row>
    <row r="1340" s="35" customFormat="1" spans="3:30">
      <c r="C1340" s="144"/>
      <c r="F1340" s="52"/>
      <c r="G1340" s="52"/>
      <c r="P1340" s="52"/>
      <c r="Q1340" s="144"/>
      <c r="AC1340" s="39"/>
      <c r="AD1340" s="40"/>
    </row>
    <row r="1341" s="35" customFormat="1" spans="3:30">
      <c r="C1341" s="144"/>
      <c r="F1341" s="52"/>
      <c r="G1341" s="52"/>
      <c r="P1341" s="52"/>
      <c r="Q1341" s="144"/>
      <c r="AC1341" s="39"/>
      <c r="AD1341" s="40"/>
    </row>
    <row r="1342" s="35" customFormat="1" spans="3:30">
      <c r="C1342" s="144"/>
      <c r="F1342" s="52"/>
      <c r="G1342" s="52"/>
      <c r="P1342" s="52"/>
      <c r="Q1342" s="144"/>
      <c r="AC1342" s="39"/>
      <c r="AD1342" s="40"/>
    </row>
    <row r="1343" s="35" customFormat="1" spans="3:30">
      <c r="C1343" s="144"/>
      <c r="F1343" s="52"/>
      <c r="G1343" s="52"/>
      <c r="P1343" s="52"/>
      <c r="Q1343" s="144"/>
      <c r="AC1343" s="39"/>
      <c r="AD1343" s="40"/>
    </row>
    <row r="1344" s="35" customFormat="1" spans="3:30">
      <c r="C1344" s="144"/>
      <c r="F1344" s="52"/>
      <c r="G1344" s="52"/>
      <c r="P1344" s="52"/>
      <c r="Q1344" s="144"/>
      <c r="AC1344" s="39"/>
      <c r="AD1344" s="40"/>
    </row>
    <row r="1345" s="35" customFormat="1" spans="3:30">
      <c r="C1345" s="144"/>
      <c r="F1345" s="52"/>
      <c r="G1345" s="52"/>
      <c r="P1345" s="52"/>
      <c r="Q1345" s="144"/>
      <c r="AC1345" s="39"/>
      <c r="AD1345" s="40"/>
    </row>
    <row r="1346" s="35" customFormat="1" spans="3:30">
      <c r="C1346" s="144"/>
      <c r="F1346" s="52"/>
      <c r="G1346" s="52"/>
      <c r="P1346" s="52"/>
      <c r="Q1346" s="144"/>
      <c r="AC1346" s="39"/>
      <c r="AD1346" s="40"/>
    </row>
    <row r="1347" s="35" customFormat="1" spans="3:30">
      <c r="C1347" s="144"/>
      <c r="F1347" s="52"/>
      <c r="G1347" s="52"/>
      <c r="P1347" s="52"/>
      <c r="Q1347" s="144"/>
      <c r="AC1347" s="39"/>
      <c r="AD1347" s="40"/>
    </row>
    <row r="1348" s="35" customFormat="1" spans="3:30">
      <c r="C1348" s="144"/>
      <c r="F1348" s="52"/>
      <c r="G1348" s="52"/>
      <c r="P1348" s="52"/>
      <c r="Q1348" s="144"/>
      <c r="AC1348" s="39"/>
      <c r="AD1348" s="40"/>
    </row>
    <row r="1349" s="35" customFormat="1" spans="3:30">
      <c r="C1349" s="144"/>
      <c r="F1349" s="52"/>
      <c r="G1349" s="52"/>
      <c r="P1349" s="52"/>
      <c r="Q1349" s="144"/>
      <c r="AC1349" s="39"/>
      <c r="AD1349" s="40"/>
    </row>
    <row r="1350" s="35" customFormat="1" spans="3:30">
      <c r="C1350" s="144"/>
      <c r="F1350" s="52"/>
      <c r="G1350" s="52"/>
      <c r="P1350" s="52"/>
      <c r="Q1350" s="144"/>
      <c r="AC1350" s="39"/>
      <c r="AD1350" s="40"/>
    </row>
    <row r="1351" s="35" customFormat="1" spans="3:30">
      <c r="C1351" s="144"/>
      <c r="F1351" s="52"/>
      <c r="G1351" s="52"/>
      <c r="P1351" s="52"/>
      <c r="Q1351" s="144"/>
      <c r="AC1351" s="39"/>
      <c r="AD1351" s="40"/>
    </row>
    <row r="1352" s="35" customFormat="1" spans="3:30">
      <c r="C1352" s="144"/>
      <c r="F1352" s="52"/>
      <c r="G1352" s="52"/>
      <c r="P1352" s="52"/>
      <c r="Q1352" s="144"/>
      <c r="AC1352" s="39"/>
      <c r="AD1352" s="40"/>
    </row>
    <row r="1353" s="35" customFormat="1" spans="3:30">
      <c r="C1353" s="144"/>
      <c r="F1353" s="52"/>
      <c r="G1353" s="52"/>
      <c r="P1353" s="52"/>
      <c r="Q1353" s="144"/>
      <c r="AC1353" s="39"/>
      <c r="AD1353" s="40"/>
    </row>
    <row r="1354" s="35" customFormat="1" spans="3:30">
      <c r="C1354" s="144"/>
      <c r="F1354" s="52"/>
      <c r="G1354" s="52"/>
      <c r="P1354" s="52"/>
      <c r="Q1354" s="144"/>
      <c r="AC1354" s="39"/>
      <c r="AD1354" s="40"/>
    </row>
    <row r="1355" s="35" customFormat="1" spans="3:30">
      <c r="C1355" s="144"/>
      <c r="F1355" s="52"/>
      <c r="G1355" s="52"/>
      <c r="P1355" s="52"/>
      <c r="Q1355" s="144"/>
      <c r="AC1355" s="39"/>
      <c r="AD1355" s="40"/>
    </row>
    <row r="1356" s="35" customFormat="1" spans="3:30">
      <c r="C1356" s="144"/>
      <c r="F1356" s="52"/>
      <c r="G1356" s="52"/>
      <c r="P1356" s="52"/>
      <c r="Q1356" s="144"/>
      <c r="AC1356" s="39"/>
      <c r="AD1356" s="40"/>
    </row>
    <row r="1357" s="35" customFormat="1" spans="3:30">
      <c r="C1357" s="144"/>
      <c r="F1357" s="52"/>
      <c r="G1357" s="52"/>
      <c r="P1357" s="52"/>
      <c r="Q1357" s="144"/>
      <c r="AC1357" s="39"/>
      <c r="AD1357" s="40"/>
    </row>
    <row r="1358" s="35" customFormat="1" spans="3:30">
      <c r="C1358" s="144"/>
      <c r="F1358" s="52"/>
      <c r="G1358" s="52"/>
      <c r="P1358" s="52"/>
      <c r="Q1358" s="144"/>
      <c r="AC1358" s="39"/>
      <c r="AD1358" s="40"/>
    </row>
    <row r="1359" s="35" customFormat="1" spans="3:30">
      <c r="C1359" s="144"/>
      <c r="F1359" s="52"/>
      <c r="G1359" s="52"/>
      <c r="P1359" s="52"/>
      <c r="Q1359" s="144"/>
      <c r="AC1359" s="39"/>
      <c r="AD1359" s="40"/>
    </row>
    <row r="1360" s="35" customFormat="1" spans="3:30">
      <c r="C1360" s="144"/>
      <c r="F1360" s="52"/>
      <c r="G1360" s="52"/>
      <c r="P1360" s="52"/>
      <c r="Q1360" s="144"/>
      <c r="AC1360" s="39"/>
      <c r="AD1360" s="40"/>
    </row>
    <row r="1361" s="35" customFormat="1" spans="3:30">
      <c r="C1361" s="144"/>
      <c r="F1361" s="52"/>
      <c r="G1361" s="52"/>
      <c r="P1361" s="52"/>
      <c r="Q1361" s="144"/>
      <c r="AC1361" s="39"/>
      <c r="AD1361" s="40"/>
    </row>
    <row r="1362" s="35" customFormat="1" spans="3:30">
      <c r="C1362" s="144"/>
      <c r="F1362" s="52"/>
      <c r="G1362" s="52"/>
      <c r="P1362" s="52"/>
      <c r="Q1362" s="144"/>
      <c r="AC1362" s="39"/>
      <c r="AD1362" s="40"/>
    </row>
    <row r="1363" s="35" customFormat="1" spans="3:30">
      <c r="C1363" s="144"/>
      <c r="F1363" s="52"/>
      <c r="G1363" s="52"/>
      <c r="P1363" s="52"/>
      <c r="Q1363" s="144"/>
      <c r="AC1363" s="39"/>
      <c r="AD1363" s="40"/>
    </row>
    <row r="1364" s="35" customFormat="1" spans="3:30">
      <c r="C1364" s="144"/>
      <c r="F1364" s="52"/>
      <c r="G1364" s="52"/>
      <c r="P1364" s="52"/>
      <c r="Q1364" s="144"/>
      <c r="AC1364" s="39"/>
      <c r="AD1364" s="40"/>
    </row>
    <row r="1365" s="35" customFormat="1" spans="3:30">
      <c r="C1365" s="144"/>
      <c r="F1365" s="52"/>
      <c r="G1365" s="52"/>
      <c r="P1365" s="52"/>
      <c r="Q1365" s="144"/>
      <c r="AC1365" s="39"/>
      <c r="AD1365" s="40"/>
    </row>
    <row r="1366" s="35" customFormat="1" spans="3:30">
      <c r="C1366" s="144"/>
      <c r="F1366" s="52"/>
      <c r="G1366" s="52"/>
      <c r="P1366" s="52"/>
      <c r="Q1366" s="144"/>
      <c r="AC1366" s="39"/>
      <c r="AD1366" s="40"/>
    </row>
    <row r="1367" s="35" customFormat="1" spans="3:30">
      <c r="C1367" s="144"/>
      <c r="F1367" s="52"/>
      <c r="G1367" s="52"/>
      <c r="P1367" s="52"/>
      <c r="Q1367" s="144"/>
      <c r="AC1367" s="39"/>
      <c r="AD1367" s="40"/>
    </row>
    <row r="1368" s="35" customFormat="1" spans="3:30">
      <c r="C1368" s="144"/>
      <c r="F1368" s="52"/>
      <c r="G1368" s="52"/>
      <c r="P1368" s="52"/>
      <c r="Q1368" s="144"/>
      <c r="AC1368" s="39"/>
      <c r="AD1368" s="40"/>
    </row>
    <row r="1369" s="35" customFormat="1" spans="3:30">
      <c r="C1369" s="144"/>
      <c r="F1369" s="52"/>
      <c r="G1369" s="52"/>
      <c r="P1369" s="52"/>
      <c r="Q1369" s="144"/>
      <c r="AC1369" s="39"/>
      <c r="AD1369" s="40"/>
    </row>
    <row r="1370" s="35" customFormat="1" spans="3:30">
      <c r="C1370" s="144"/>
      <c r="F1370" s="52"/>
      <c r="G1370" s="52"/>
      <c r="P1370" s="52"/>
      <c r="Q1370" s="144"/>
      <c r="AC1370" s="39"/>
      <c r="AD1370" s="40"/>
    </row>
    <row r="1371" s="35" customFormat="1" spans="3:30">
      <c r="C1371" s="144"/>
      <c r="F1371" s="52"/>
      <c r="G1371" s="52"/>
      <c r="P1371" s="52"/>
      <c r="Q1371" s="144"/>
      <c r="AC1371" s="39"/>
      <c r="AD1371" s="40"/>
    </row>
    <row r="1372" s="35" customFormat="1" spans="3:30">
      <c r="C1372" s="144"/>
      <c r="F1372" s="52"/>
      <c r="G1372" s="52"/>
      <c r="P1372" s="52"/>
      <c r="Q1372" s="144"/>
      <c r="AC1372" s="39"/>
      <c r="AD1372" s="40"/>
    </row>
    <row r="1373" s="35" customFormat="1" spans="3:30">
      <c r="C1373" s="144"/>
      <c r="F1373" s="52"/>
      <c r="G1373" s="52"/>
      <c r="P1373" s="52"/>
      <c r="Q1373" s="144"/>
      <c r="AC1373" s="39"/>
      <c r="AD1373" s="40"/>
    </row>
    <row r="1374" s="35" customFormat="1" spans="3:30">
      <c r="C1374" s="144"/>
      <c r="F1374" s="52"/>
      <c r="G1374" s="52"/>
      <c r="P1374" s="52"/>
      <c r="Q1374" s="144"/>
      <c r="AC1374" s="39"/>
      <c r="AD1374" s="40"/>
    </row>
    <row r="1375" s="35" customFormat="1" spans="3:30">
      <c r="C1375" s="144"/>
      <c r="F1375" s="52"/>
      <c r="G1375" s="52"/>
      <c r="P1375" s="52"/>
      <c r="Q1375" s="144"/>
      <c r="AC1375" s="39"/>
      <c r="AD1375" s="40"/>
    </row>
    <row r="1376" s="35" customFormat="1" spans="3:30">
      <c r="C1376" s="144"/>
      <c r="F1376" s="52"/>
      <c r="G1376" s="52"/>
      <c r="P1376" s="52"/>
      <c r="Q1376" s="144"/>
      <c r="AC1376" s="39"/>
      <c r="AD1376" s="40"/>
    </row>
    <row r="1377" s="35" customFormat="1" spans="3:30">
      <c r="C1377" s="144"/>
      <c r="F1377" s="52"/>
      <c r="G1377" s="52"/>
      <c r="P1377" s="52"/>
      <c r="Q1377" s="144"/>
      <c r="AC1377" s="39"/>
      <c r="AD1377" s="40"/>
    </row>
    <row r="1378" s="35" customFormat="1" spans="3:30">
      <c r="C1378" s="144"/>
      <c r="F1378" s="52"/>
      <c r="G1378" s="52"/>
      <c r="P1378" s="52"/>
      <c r="Q1378" s="144"/>
      <c r="AC1378" s="39"/>
      <c r="AD1378" s="40"/>
    </row>
    <row r="1379" s="35" customFormat="1" spans="3:30">
      <c r="C1379" s="144"/>
      <c r="F1379" s="52"/>
      <c r="G1379" s="52"/>
      <c r="P1379" s="52"/>
      <c r="Q1379" s="144"/>
      <c r="AC1379" s="39"/>
      <c r="AD1379" s="40"/>
    </row>
    <row r="1380" s="35" customFormat="1" spans="3:30">
      <c r="C1380" s="144"/>
      <c r="F1380" s="52"/>
      <c r="G1380" s="52"/>
      <c r="P1380" s="52"/>
      <c r="Q1380" s="144"/>
      <c r="AC1380" s="39"/>
      <c r="AD1380" s="40"/>
    </row>
    <row r="1381" s="35" customFormat="1" spans="3:30">
      <c r="C1381" s="144"/>
      <c r="F1381" s="52"/>
      <c r="G1381" s="52"/>
      <c r="P1381" s="52"/>
      <c r="Q1381" s="144"/>
      <c r="AC1381" s="39"/>
      <c r="AD1381" s="40"/>
    </row>
    <row r="1382" s="35" customFormat="1" spans="3:30">
      <c r="C1382" s="144"/>
      <c r="F1382" s="52"/>
      <c r="G1382" s="52"/>
      <c r="P1382" s="52"/>
      <c r="Q1382" s="144"/>
      <c r="AC1382" s="39"/>
      <c r="AD1382" s="40"/>
    </row>
    <row r="1383" s="35" customFormat="1" spans="3:30">
      <c r="C1383" s="144"/>
      <c r="F1383" s="52"/>
      <c r="G1383" s="52"/>
      <c r="P1383" s="52"/>
      <c r="Q1383" s="144"/>
      <c r="AC1383" s="39"/>
      <c r="AD1383" s="40"/>
    </row>
    <row r="1384" s="35" customFormat="1" spans="3:30">
      <c r="C1384" s="144"/>
      <c r="F1384" s="52"/>
      <c r="G1384" s="52"/>
      <c r="P1384" s="52"/>
      <c r="Q1384" s="144"/>
      <c r="AC1384" s="39"/>
      <c r="AD1384" s="40"/>
    </row>
    <row r="1385" s="35" customFormat="1" spans="3:30">
      <c r="C1385" s="144"/>
      <c r="F1385" s="52"/>
      <c r="G1385" s="52"/>
      <c r="P1385" s="52"/>
      <c r="Q1385" s="144"/>
      <c r="AC1385" s="39"/>
      <c r="AD1385" s="40"/>
    </row>
    <row r="1386" s="35" customFormat="1" spans="3:30">
      <c r="C1386" s="144"/>
      <c r="F1386" s="52"/>
      <c r="G1386" s="52"/>
      <c r="P1386" s="52"/>
      <c r="Q1386" s="144"/>
      <c r="AC1386" s="39"/>
      <c r="AD1386" s="40"/>
    </row>
    <row r="1387" s="35" customFormat="1" spans="3:30">
      <c r="C1387" s="144"/>
      <c r="F1387" s="52"/>
      <c r="G1387" s="52"/>
      <c r="P1387" s="52"/>
      <c r="Q1387" s="144"/>
      <c r="AC1387" s="39"/>
      <c r="AD1387" s="40"/>
    </row>
    <row r="1388" s="35" customFormat="1" spans="3:30">
      <c r="C1388" s="144"/>
      <c r="F1388" s="52"/>
      <c r="G1388" s="52"/>
      <c r="P1388" s="52"/>
      <c r="Q1388" s="144"/>
      <c r="AC1388" s="39"/>
      <c r="AD1388" s="40"/>
    </row>
    <row r="1389" s="35" customFormat="1" spans="3:30">
      <c r="C1389" s="144"/>
      <c r="F1389" s="52"/>
      <c r="G1389" s="52"/>
      <c r="P1389" s="52"/>
      <c r="Q1389" s="144"/>
      <c r="AC1389" s="39"/>
      <c r="AD1389" s="40"/>
    </row>
    <row r="1390" s="35" customFormat="1" spans="3:30">
      <c r="C1390" s="144"/>
      <c r="F1390" s="52"/>
      <c r="G1390" s="52"/>
      <c r="P1390" s="52"/>
      <c r="Q1390" s="144"/>
      <c r="AC1390" s="39"/>
      <c r="AD1390" s="40"/>
    </row>
    <row r="1391" s="35" customFormat="1" spans="3:30">
      <c r="C1391" s="144"/>
      <c r="F1391" s="52"/>
      <c r="G1391" s="52"/>
      <c r="P1391" s="52"/>
      <c r="Q1391" s="144"/>
      <c r="AC1391" s="39"/>
      <c r="AD1391" s="40"/>
    </row>
    <row r="1392" s="35" customFormat="1" spans="3:30">
      <c r="C1392" s="144"/>
      <c r="F1392" s="52"/>
      <c r="G1392" s="52"/>
      <c r="P1392" s="52"/>
      <c r="Q1392" s="144"/>
      <c r="AC1392" s="39"/>
      <c r="AD1392" s="40"/>
    </row>
    <row r="1393" s="35" customFormat="1" spans="3:30">
      <c r="C1393" s="144"/>
      <c r="F1393" s="52"/>
      <c r="G1393" s="52"/>
      <c r="P1393" s="52"/>
      <c r="Q1393" s="144"/>
      <c r="AC1393" s="39"/>
      <c r="AD1393" s="40"/>
    </row>
    <row r="1394" s="35" customFormat="1" spans="3:30">
      <c r="C1394" s="144"/>
      <c r="F1394" s="52"/>
      <c r="G1394" s="52"/>
      <c r="P1394" s="52"/>
      <c r="Q1394" s="144"/>
      <c r="AC1394" s="39"/>
      <c r="AD1394" s="40"/>
    </row>
    <row r="1395" s="35" customFormat="1" spans="3:30">
      <c r="C1395" s="144"/>
      <c r="F1395" s="52"/>
      <c r="G1395" s="52"/>
      <c r="P1395" s="52"/>
      <c r="Q1395" s="144"/>
      <c r="AC1395" s="39"/>
      <c r="AD1395" s="40"/>
    </row>
    <row r="1396" s="35" customFormat="1" spans="3:30">
      <c r="C1396" s="144"/>
      <c r="F1396" s="52"/>
      <c r="G1396" s="52"/>
      <c r="P1396" s="52"/>
      <c r="Q1396" s="144"/>
      <c r="AC1396" s="39"/>
      <c r="AD1396" s="40"/>
    </row>
    <row r="1397" s="35" customFormat="1" spans="3:30">
      <c r="C1397" s="144"/>
      <c r="F1397" s="52"/>
      <c r="G1397" s="52"/>
      <c r="P1397" s="52"/>
      <c r="Q1397" s="144"/>
      <c r="AC1397" s="39"/>
      <c r="AD1397" s="40"/>
    </row>
    <row r="1398" s="35" customFormat="1" spans="3:30">
      <c r="C1398" s="144"/>
      <c r="F1398" s="52"/>
      <c r="G1398" s="52"/>
      <c r="P1398" s="52"/>
      <c r="Q1398" s="144"/>
      <c r="AC1398" s="39"/>
      <c r="AD1398" s="40"/>
    </row>
    <row r="1399" s="35" customFormat="1" spans="3:30">
      <c r="C1399" s="144"/>
      <c r="F1399" s="52"/>
      <c r="G1399" s="52"/>
      <c r="P1399" s="52"/>
      <c r="Q1399" s="144"/>
      <c r="AC1399" s="39"/>
      <c r="AD1399" s="40"/>
    </row>
    <row r="1400" s="35" customFormat="1" spans="3:30">
      <c r="C1400" s="144"/>
      <c r="F1400" s="52"/>
      <c r="G1400" s="52"/>
      <c r="P1400" s="52"/>
      <c r="Q1400" s="144"/>
      <c r="AC1400" s="39"/>
      <c r="AD1400" s="40"/>
    </row>
    <row r="1401" s="35" customFormat="1" spans="3:30">
      <c r="C1401" s="144"/>
      <c r="F1401" s="52"/>
      <c r="G1401" s="52"/>
      <c r="P1401" s="52"/>
      <c r="Q1401" s="144"/>
      <c r="AC1401" s="39"/>
      <c r="AD1401" s="40"/>
    </row>
    <row r="1402" s="35" customFormat="1" spans="3:30">
      <c r="C1402" s="144"/>
      <c r="F1402" s="52"/>
      <c r="G1402" s="52"/>
      <c r="P1402" s="52"/>
      <c r="Q1402" s="144"/>
      <c r="AC1402" s="39"/>
      <c r="AD1402" s="40"/>
    </row>
    <row r="1403" s="35" customFormat="1" spans="3:30">
      <c r="C1403" s="144"/>
      <c r="F1403" s="52"/>
      <c r="G1403" s="52"/>
      <c r="P1403" s="52"/>
      <c r="Q1403" s="144"/>
      <c r="AC1403" s="39"/>
      <c r="AD1403" s="40"/>
    </row>
    <row r="1404" s="35" customFormat="1" spans="3:30">
      <c r="C1404" s="144"/>
      <c r="F1404" s="52"/>
      <c r="G1404" s="52"/>
      <c r="P1404" s="52"/>
      <c r="Q1404" s="144"/>
      <c r="AC1404" s="39"/>
      <c r="AD1404" s="40"/>
    </row>
    <row r="1405" s="35" customFormat="1" spans="3:30">
      <c r="C1405" s="144"/>
      <c r="F1405" s="52"/>
      <c r="G1405" s="52"/>
      <c r="P1405" s="52"/>
      <c r="Q1405" s="144"/>
      <c r="AC1405" s="39"/>
      <c r="AD1405" s="40"/>
    </row>
    <row r="1406" s="35" customFormat="1" spans="3:30">
      <c r="C1406" s="144"/>
      <c r="F1406" s="52"/>
      <c r="G1406" s="52"/>
      <c r="P1406" s="52"/>
      <c r="Q1406" s="144"/>
      <c r="AC1406" s="39"/>
      <c r="AD1406" s="40"/>
    </row>
    <row r="1407" s="35" customFormat="1" spans="3:30">
      <c r="C1407" s="144"/>
      <c r="F1407" s="52"/>
      <c r="G1407" s="52"/>
      <c r="P1407" s="52"/>
      <c r="Q1407" s="144"/>
      <c r="AC1407" s="39"/>
      <c r="AD1407" s="40"/>
    </row>
    <row r="1408" s="35" customFormat="1" spans="3:30">
      <c r="C1408" s="144"/>
      <c r="F1408" s="52"/>
      <c r="G1408" s="52"/>
      <c r="P1408" s="52"/>
      <c r="Q1408" s="144"/>
      <c r="AC1408" s="39"/>
      <c r="AD1408" s="40"/>
    </row>
    <row r="1409" s="35" customFormat="1" spans="3:30">
      <c r="C1409" s="144"/>
      <c r="F1409" s="52"/>
      <c r="G1409" s="52"/>
      <c r="P1409" s="52"/>
      <c r="Q1409" s="144"/>
      <c r="AC1409" s="39"/>
      <c r="AD1409" s="40"/>
    </row>
    <row r="1410" s="35" customFormat="1" spans="3:30">
      <c r="C1410" s="144"/>
      <c r="F1410" s="52"/>
      <c r="G1410" s="52"/>
      <c r="P1410" s="52"/>
      <c r="Q1410" s="144"/>
      <c r="AC1410" s="39"/>
      <c r="AD1410" s="40"/>
    </row>
    <row r="1411" s="35" customFormat="1" spans="3:30">
      <c r="C1411" s="144"/>
      <c r="F1411" s="52"/>
      <c r="G1411" s="52"/>
      <c r="P1411" s="52"/>
      <c r="Q1411" s="144"/>
      <c r="AC1411" s="39"/>
      <c r="AD1411" s="40"/>
    </row>
    <row r="1412" s="35" customFormat="1" spans="3:30">
      <c r="C1412" s="144"/>
      <c r="F1412" s="52"/>
      <c r="G1412" s="52"/>
      <c r="P1412" s="52"/>
      <c r="Q1412" s="144"/>
      <c r="AC1412" s="39"/>
      <c r="AD1412" s="40"/>
    </row>
    <row r="1413" s="35" customFormat="1" spans="3:30">
      <c r="C1413" s="144"/>
      <c r="F1413" s="52"/>
      <c r="G1413" s="52"/>
      <c r="P1413" s="52"/>
      <c r="Q1413" s="144"/>
      <c r="AC1413" s="39"/>
      <c r="AD1413" s="40"/>
    </row>
    <row r="1414" s="35" customFormat="1" spans="3:30">
      <c r="C1414" s="144"/>
      <c r="F1414" s="52"/>
      <c r="G1414" s="52"/>
      <c r="P1414" s="52"/>
      <c r="Q1414" s="144"/>
      <c r="AC1414" s="39"/>
      <c r="AD1414" s="40"/>
    </row>
    <row r="1415" s="35" customFormat="1" spans="3:30">
      <c r="C1415" s="144"/>
      <c r="F1415" s="52"/>
      <c r="G1415" s="52"/>
      <c r="P1415" s="52"/>
      <c r="Q1415" s="144"/>
      <c r="AC1415" s="39"/>
      <c r="AD1415" s="40"/>
    </row>
    <row r="1416" s="35" customFormat="1" spans="3:30">
      <c r="C1416" s="144"/>
      <c r="F1416" s="52"/>
      <c r="G1416" s="52"/>
      <c r="P1416" s="52"/>
      <c r="Q1416" s="144"/>
      <c r="AC1416" s="39"/>
      <c r="AD1416" s="40"/>
    </row>
    <row r="1417" s="35" customFormat="1" spans="3:30">
      <c r="C1417" s="144"/>
      <c r="F1417" s="52"/>
      <c r="G1417" s="52"/>
      <c r="P1417" s="52"/>
      <c r="Q1417" s="144"/>
      <c r="AC1417" s="39"/>
      <c r="AD1417" s="40"/>
    </row>
    <row r="1418" s="35" customFormat="1" spans="3:30">
      <c r="C1418" s="144"/>
      <c r="F1418" s="52"/>
      <c r="G1418" s="52"/>
      <c r="P1418" s="52"/>
      <c r="Q1418" s="144"/>
      <c r="AC1418" s="39"/>
      <c r="AD1418" s="40"/>
    </row>
    <row r="1419" s="35" customFormat="1" spans="3:30">
      <c r="C1419" s="144"/>
      <c r="F1419" s="52"/>
      <c r="G1419" s="52"/>
      <c r="P1419" s="52"/>
      <c r="Q1419" s="144"/>
      <c r="AC1419" s="39"/>
      <c r="AD1419" s="40"/>
    </row>
    <row r="1420" s="35" customFormat="1" spans="3:30">
      <c r="C1420" s="144"/>
      <c r="F1420" s="52"/>
      <c r="G1420" s="52"/>
      <c r="P1420" s="52"/>
      <c r="Q1420" s="144"/>
      <c r="AC1420" s="39"/>
      <c r="AD1420" s="40"/>
    </row>
    <row r="1421" s="35" customFormat="1" spans="3:30">
      <c r="C1421" s="144"/>
      <c r="F1421" s="52"/>
      <c r="G1421" s="52"/>
      <c r="P1421" s="52"/>
      <c r="Q1421" s="144"/>
      <c r="AC1421" s="39"/>
      <c r="AD1421" s="40"/>
    </row>
    <row r="1422" s="35" customFormat="1" spans="3:30">
      <c r="C1422" s="144"/>
      <c r="F1422" s="52"/>
      <c r="G1422" s="52"/>
      <c r="P1422" s="52"/>
      <c r="Q1422" s="144"/>
      <c r="AC1422" s="39"/>
      <c r="AD1422" s="40"/>
    </row>
    <row r="1423" s="35" customFormat="1" spans="3:30">
      <c r="C1423" s="144"/>
      <c r="F1423" s="52"/>
      <c r="G1423" s="52"/>
      <c r="P1423" s="52"/>
      <c r="Q1423" s="144"/>
      <c r="AC1423" s="39"/>
      <c r="AD1423" s="40"/>
    </row>
    <row r="1424" s="35" customFormat="1" spans="3:30">
      <c r="C1424" s="144"/>
      <c r="F1424" s="52"/>
      <c r="G1424" s="52"/>
      <c r="P1424" s="52"/>
      <c r="Q1424" s="144"/>
      <c r="AC1424" s="39"/>
      <c r="AD1424" s="40"/>
    </row>
    <row r="1425" s="35" customFormat="1" spans="3:30">
      <c r="C1425" s="144"/>
      <c r="F1425" s="52"/>
      <c r="G1425" s="52"/>
      <c r="P1425" s="52"/>
      <c r="Q1425" s="144"/>
      <c r="AC1425" s="39"/>
      <c r="AD1425" s="40"/>
    </row>
    <row r="1426" s="35" customFormat="1" spans="3:30">
      <c r="C1426" s="144"/>
      <c r="F1426" s="52"/>
      <c r="G1426" s="52"/>
      <c r="P1426" s="52"/>
      <c r="Q1426" s="144"/>
      <c r="AC1426" s="39"/>
      <c r="AD1426" s="40"/>
    </row>
    <row r="1427" s="35" customFormat="1" spans="3:30">
      <c r="C1427" s="144"/>
      <c r="F1427" s="52"/>
      <c r="G1427" s="52"/>
      <c r="P1427" s="52"/>
      <c r="Q1427" s="144"/>
      <c r="AC1427" s="39"/>
      <c r="AD1427" s="40"/>
    </row>
    <row r="1428" s="35" customFormat="1" spans="3:30">
      <c r="C1428" s="144"/>
      <c r="F1428" s="52"/>
      <c r="G1428" s="52"/>
      <c r="P1428" s="52"/>
      <c r="Q1428" s="144"/>
      <c r="AC1428" s="39"/>
      <c r="AD1428" s="40"/>
    </row>
    <row r="1429" s="35" customFormat="1" spans="3:30">
      <c r="C1429" s="144"/>
      <c r="F1429" s="52"/>
      <c r="G1429" s="52"/>
      <c r="P1429" s="52"/>
      <c r="Q1429" s="144"/>
      <c r="AC1429" s="39"/>
      <c r="AD1429" s="40"/>
    </row>
    <row r="1430" s="35" customFormat="1" spans="3:30">
      <c r="C1430" s="144"/>
      <c r="F1430" s="52"/>
      <c r="G1430" s="52"/>
      <c r="P1430" s="52"/>
      <c r="Q1430" s="144"/>
      <c r="AC1430" s="39"/>
      <c r="AD1430" s="40"/>
    </row>
    <row r="1431" s="35" customFormat="1" spans="3:30">
      <c r="C1431" s="144"/>
      <c r="F1431" s="52"/>
      <c r="G1431" s="52"/>
      <c r="P1431" s="52"/>
      <c r="Q1431" s="144"/>
      <c r="AC1431" s="39"/>
      <c r="AD1431" s="40"/>
    </row>
    <row r="1432" s="35" customFormat="1" spans="3:30">
      <c r="C1432" s="144"/>
      <c r="F1432" s="52"/>
      <c r="G1432" s="52"/>
      <c r="P1432" s="52"/>
      <c r="Q1432" s="144"/>
      <c r="AC1432" s="39"/>
      <c r="AD1432" s="40"/>
    </row>
    <row r="1433" s="35" customFormat="1" spans="3:30">
      <c r="C1433" s="144"/>
      <c r="F1433" s="52"/>
      <c r="G1433" s="52"/>
      <c r="P1433" s="52"/>
      <c r="Q1433" s="144"/>
      <c r="AC1433" s="39"/>
      <c r="AD1433" s="40"/>
    </row>
    <row r="1434" s="35" customFormat="1" spans="3:30">
      <c r="C1434" s="144"/>
      <c r="F1434" s="52"/>
      <c r="G1434" s="52"/>
      <c r="P1434" s="52"/>
      <c r="Q1434" s="144"/>
      <c r="AC1434" s="39"/>
      <c r="AD1434" s="40"/>
    </row>
    <row r="1435" s="35" customFormat="1" spans="3:30">
      <c r="C1435" s="144"/>
      <c r="F1435" s="52"/>
      <c r="G1435" s="52"/>
      <c r="P1435" s="52"/>
      <c r="Q1435" s="144"/>
      <c r="AC1435" s="39"/>
      <c r="AD1435" s="40"/>
    </row>
    <row r="1436" s="35" customFormat="1" spans="3:30">
      <c r="C1436" s="144"/>
      <c r="F1436" s="52"/>
      <c r="G1436" s="52"/>
      <c r="P1436" s="52"/>
      <c r="Q1436" s="144"/>
      <c r="AC1436" s="39"/>
      <c r="AD1436" s="40"/>
    </row>
    <row r="1437" s="35" customFormat="1" spans="3:30">
      <c r="C1437" s="144"/>
      <c r="F1437" s="52"/>
      <c r="G1437" s="52"/>
      <c r="P1437" s="52"/>
      <c r="Q1437" s="144"/>
      <c r="AC1437" s="39"/>
      <c r="AD1437" s="40"/>
    </row>
    <row r="1438" s="35" customFormat="1" spans="3:30">
      <c r="C1438" s="144"/>
      <c r="F1438" s="52"/>
      <c r="G1438" s="52"/>
      <c r="P1438" s="52"/>
      <c r="Q1438" s="144"/>
      <c r="AC1438" s="39"/>
      <c r="AD1438" s="40"/>
    </row>
    <row r="1439" s="35" customFormat="1" spans="3:30">
      <c r="C1439" s="144"/>
      <c r="F1439" s="52"/>
      <c r="G1439" s="52"/>
      <c r="P1439" s="52"/>
      <c r="Q1439" s="144"/>
      <c r="AC1439" s="39"/>
      <c r="AD1439" s="40"/>
    </row>
    <row r="1440" s="35" customFormat="1" spans="3:30">
      <c r="C1440" s="144"/>
      <c r="F1440" s="52"/>
      <c r="G1440" s="52"/>
      <c r="P1440" s="52"/>
      <c r="Q1440" s="144"/>
      <c r="AC1440" s="39"/>
      <c r="AD1440" s="40"/>
    </row>
    <row r="1441" s="35" customFormat="1" spans="3:30">
      <c r="C1441" s="144"/>
      <c r="F1441" s="52"/>
      <c r="G1441" s="52"/>
      <c r="P1441" s="52"/>
      <c r="Q1441" s="144"/>
      <c r="AC1441" s="39"/>
      <c r="AD1441" s="40"/>
    </row>
    <row r="1442" s="35" customFormat="1" spans="3:30">
      <c r="C1442" s="144"/>
      <c r="F1442" s="52"/>
      <c r="G1442" s="52"/>
      <c r="P1442" s="52"/>
      <c r="Q1442" s="144"/>
      <c r="AC1442" s="39"/>
      <c r="AD1442" s="40"/>
    </row>
    <row r="1443" s="35" customFormat="1" spans="3:30">
      <c r="C1443" s="144"/>
      <c r="F1443" s="52"/>
      <c r="G1443" s="52"/>
      <c r="P1443" s="52"/>
      <c r="Q1443" s="144"/>
      <c r="AC1443" s="39"/>
      <c r="AD1443" s="40"/>
    </row>
    <row r="1444" s="35" customFormat="1" spans="3:30">
      <c r="C1444" s="144"/>
      <c r="F1444" s="52"/>
      <c r="G1444" s="52"/>
      <c r="P1444" s="52"/>
      <c r="Q1444" s="144"/>
      <c r="AC1444" s="39"/>
      <c r="AD1444" s="40"/>
    </row>
    <row r="1445" s="35" customFormat="1" spans="3:30">
      <c r="C1445" s="144"/>
      <c r="F1445" s="52"/>
      <c r="G1445" s="52"/>
      <c r="P1445" s="52"/>
      <c r="Q1445" s="144"/>
      <c r="AC1445" s="39"/>
      <c r="AD1445" s="40"/>
    </row>
    <row r="1446" s="35" customFormat="1" spans="3:30">
      <c r="C1446" s="144"/>
      <c r="F1446" s="52"/>
      <c r="G1446" s="52"/>
      <c r="P1446" s="52"/>
      <c r="Q1446" s="144"/>
      <c r="AC1446" s="39"/>
      <c r="AD1446" s="40"/>
    </row>
    <row r="1447" s="35" customFormat="1" spans="3:30">
      <c r="C1447" s="144"/>
      <c r="F1447" s="52"/>
      <c r="G1447" s="52"/>
      <c r="P1447" s="52"/>
      <c r="Q1447" s="144"/>
      <c r="AC1447" s="39"/>
      <c r="AD1447" s="40"/>
    </row>
    <row r="1448" s="35" customFormat="1" spans="3:30">
      <c r="C1448" s="144"/>
      <c r="F1448" s="52"/>
      <c r="G1448" s="52"/>
      <c r="P1448" s="52"/>
      <c r="Q1448" s="144"/>
      <c r="AC1448" s="39"/>
      <c r="AD1448" s="40"/>
    </row>
    <row r="1449" s="35" customFormat="1" spans="3:30">
      <c r="C1449" s="144"/>
      <c r="F1449" s="52"/>
      <c r="G1449" s="52"/>
      <c r="P1449" s="52"/>
      <c r="Q1449" s="144"/>
      <c r="AC1449" s="39"/>
      <c r="AD1449" s="40"/>
    </row>
    <row r="1450" s="35" customFormat="1" spans="3:30">
      <c r="C1450" s="144"/>
      <c r="F1450" s="52"/>
      <c r="G1450" s="52"/>
      <c r="P1450" s="52"/>
      <c r="Q1450" s="144"/>
      <c r="AC1450" s="39"/>
      <c r="AD1450" s="40"/>
    </row>
    <row r="1451" s="35" customFormat="1" spans="3:30">
      <c r="C1451" s="144"/>
      <c r="F1451" s="52"/>
      <c r="G1451" s="52"/>
      <c r="P1451" s="52"/>
      <c r="Q1451" s="144"/>
      <c r="AC1451" s="39"/>
      <c r="AD1451" s="40"/>
    </row>
    <row r="1452" s="35" customFormat="1" spans="3:30">
      <c r="C1452" s="144"/>
      <c r="F1452" s="52"/>
      <c r="G1452" s="52"/>
      <c r="P1452" s="52"/>
      <c r="Q1452" s="144"/>
      <c r="AC1452" s="39"/>
      <c r="AD1452" s="40"/>
    </row>
    <row r="1453" s="35" customFormat="1" spans="3:30">
      <c r="C1453" s="144"/>
      <c r="F1453" s="52"/>
      <c r="G1453" s="52"/>
      <c r="P1453" s="52"/>
      <c r="Q1453" s="144"/>
      <c r="AC1453" s="39"/>
      <c r="AD1453" s="40"/>
    </row>
    <row r="1454" s="35" customFormat="1" spans="3:30">
      <c r="C1454" s="144"/>
      <c r="F1454" s="52"/>
      <c r="G1454" s="52"/>
      <c r="P1454" s="52"/>
      <c r="Q1454" s="144"/>
      <c r="AC1454" s="39"/>
      <c r="AD1454" s="40"/>
    </row>
    <row r="1455" s="35" customFormat="1" spans="3:30">
      <c r="C1455" s="144"/>
      <c r="F1455" s="52"/>
      <c r="G1455" s="52"/>
      <c r="P1455" s="52"/>
      <c r="Q1455" s="144"/>
      <c r="AC1455" s="39"/>
      <c r="AD1455" s="40"/>
    </row>
    <row r="1456" s="35" customFormat="1" spans="3:30">
      <c r="C1456" s="144"/>
      <c r="F1456" s="52"/>
      <c r="G1456" s="52"/>
      <c r="P1456" s="52"/>
      <c r="Q1456" s="144"/>
      <c r="AC1456" s="39"/>
      <c r="AD1456" s="40"/>
    </row>
    <row r="1457" s="35" customFormat="1" spans="3:30">
      <c r="C1457" s="144"/>
      <c r="F1457" s="52"/>
      <c r="G1457" s="52"/>
      <c r="P1457" s="52"/>
      <c r="Q1457" s="144"/>
      <c r="AC1457" s="39"/>
      <c r="AD1457" s="40"/>
    </row>
    <row r="1458" s="35" customFormat="1" spans="3:30">
      <c r="C1458" s="144"/>
      <c r="F1458" s="52"/>
      <c r="G1458" s="52"/>
      <c r="P1458" s="52"/>
      <c r="Q1458" s="144"/>
      <c r="AC1458" s="39"/>
      <c r="AD1458" s="40"/>
    </row>
    <row r="1459" s="35" customFormat="1" spans="3:30">
      <c r="C1459" s="144"/>
      <c r="F1459" s="52"/>
      <c r="G1459" s="52"/>
      <c r="P1459" s="52"/>
      <c r="Q1459" s="144"/>
      <c r="AC1459" s="39"/>
      <c r="AD1459" s="40"/>
    </row>
    <row r="1460" s="35" customFormat="1" spans="3:30">
      <c r="C1460" s="144"/>
      <c r="F1460" s="52"/>
      <c r="G1460" s="52"/>
      <c r="P1460" s="52"/>
      <c r="Q1460" s="144"/>
      <c r="AC1460" s="39"/>
      <c r="AD1460" s="40"/>
    </row>
    <row r="1461" s="35" customFormat="1" spans="3:30">
      <c r="C1461" s="144"/>
      <c r="F1461" s="52"/>
      <c r="G1461" s="52"/>
      <c r="P1461" s="52"/>
      <c r="Q1461" s="144"/>
      <c r="AC1461" s="39"/>
      <c r="AD1461" s="40"/>
    </row>
    <row r="1462" s="35" customFormat="1" spans="3:30">
      <c r="C1462" s="144"/>
      <c r="F1462" s="52"/>
      <c r="G1462" s="52"/>
      <c r="P1462" s="52"/>
      <c r="Q1462" s="144"/>
      <c r="AC1462" s="39"/>
      <c r="AD1462" s="40"/>
    </row>
    <row r="1463" s="35" customFormat="1" spans="3:30">
      <c r="C1463" s="144"/>
      <c r="F1463" s="52"/>
      <c r="G1463" s="52"/>
      <c r="P1463" s="52"/>
      <c r="Q1463" s="144"/>
      <c r="AC1463" s="39"/>
      <c r="AD1463" s="40"/>
    </row>
    <row r="1464" s="35" customFormat="1" spans="3:30">
      <c r="C1464" s="144"/>
      <c r="F1464" s="52"/>
      <c r="G1464" s="52"/>
      <c r="P1464" s="52"/>
      <c r="Q1464" s="144"/>
      <c r="AC1464" s="39"/>
      <c r="AD1464" s="40"/>
    </row>
    <row r="1465" s="35" customFormat="1" spans="3:30">
      <c r="C1465" s="144"/>
      <c r="F1465" s="52"/>
      <c r="G1465" s="52"/>
      <c r="P1465" s="52"/>
      <c r="Q1465" s="144"/>
      <c r="AC1465" s="39"/>
      <c r="AD1465" s="40"/>
    </row>
    <row r="1466" s="35" customFormat="1" spans="3:30">
      <c r="C1466" s="144"/>
      <c r="F1466" s="52"/>
      <c r="G1466" s="52"/>
      <c r="P1466" s="52"/>
      <c r="Q1466" s="144"/>
      <c r="AC1466" s="39"/>
      <c r="AD1466" s="40"/>
    </row>
    <row r="1467" s="35" customFormat="1" spans="3:30">
      <c r="C1467" s="144"/>
      <c r="F1467" s="52"/>
      <c r="G1467" s="52"/>
      <c r="P1467" s="52"/>
      <c r="Q1467" s="144"/>
      <c r="AC1467" s="39"/>
      <c r="AD1467" s="40"/>
    </row>
    <row r="1468" s="35" customFormat="1" spans="3:30">
      <c r="C1468" s="144"/>
      <c r="F1468" s="52"/>
      <c r="G1468" s="52"/>
      <c r="P1468" s="52"/>
      <c r="Q1468" s="144"/>
      <c r="AC1468" s="39"/>
      <c r="AD1468" s="40"/>
    </row>
    <row r="1469" s="35" customFormat="1" spans="3:30">
      <c r="C1469" s="144"/>
      <c r="F1469" s="52"/>
      <c r="G1469" s="52"/>
      <c r="P1469" s="52"/>
      <c r="Q1469" s="144"/>
      <c r="AC1469" s="39"/>
      <c r="AD1469" s="40"/>
    </row>
    <row r="1470" s="35" customFormat="1" spans="3:30">
      <c r="C1470" s="144"/>
      <c r="F1470" s="52"/>
      <c r="G1470" s="52"/>
      <c r="P1470" s="52"/>
      <c r="Q1470" s="144"/>
      <c r="AC1470" s="39"/>
      <c r="AD1470" s="40"/>
    </row>
    <row r="1471" s="35" customFormat="1" spans="3:30">
      <c r="C1471" s="144"/>
      <c r="F1471" s="52"/>
      <c r="G1471" s="52"/>
      <c r="P1471" s="52"/>
      <c r="Q1471" s="144"/>
      <c r="AC1471" s="39"/>
      <c r="AD1471" s="40"/>
    </row>
    <row r="1472" s="35" customFormat="1" spans="3:30">
      <c r="C1472" s="144"/>
      <c r="F1472" s="52"/>
      <c r="G1472" s="52"/>
      <c r="P1472" s="52"/>
      <c r="Q1472" s="144"/>
      <c r="AC1472" s="39"/>
      <c r="AD1472" s="40"/>
    </row>
    <row r="1473" s="35" customFormat="1" spans="3:30">
      <c r="C1473" s="144"/>
      <c r="F1473" s="52"/>
      <c r="G1473" s="52"/>
      <c r="P1473" s="52"/>
      <c r="Q1473" s="144"/>
      <c r="AC1473" s="39"/>
      <c r="AD1473" s="40"/>
    </row>
    <row r="1474" s="35" customFormat="1" spans="3:30">
      <c r="C1474" s="144"/>
      <c r="F1474" s="52"/>
      <c r="G1474" s="52"/>
      <c r="P1474" s="52"/>
      <c r="Q1474" s="144"/>
      <c r="AC1474" s="39"/>
      <c r="AD1474" s="40"/>
    </row>
    <row r="1475" s="35" customFormat="1" spans="3:30">
      <c r="C1475" s="144"/>
      <c r="F1475" s="52"/>
      <c r="G1475" s="52"/>
      <c r="P1475" s="52"/>
      <c r="Q1475" s="144"/>
      <c r="AC1475" s="39"/>
      <c r="AD1475" s="40"/>
    </row>
    <row r="1476" s="35" customFormat="1" spans="3:30">
      <c r="C1476" s="144"/>
      <c r="F1476" s="52"/>
      <c r="G1476" s="52"/>
      <c r="P1476" s="52"/>
      <c r="Q1476" s="144"/>
      <c r="AC1476" s="39"/>
      <c r="AD1476" s="40"/>
    </row>
    <row r="1477" s="35" customFormat="1" spans="3:30">
      <c r="C1477" s="144"/>
      <c r="F1477" s="52"/>
      <c r="G1477" s="52"/>
      <c r="P1477" s="52"/>
      <c r="Q1477" s="144"/>
      <c r="AC1477" s="39"/>
      <c r="AD1477" s="40"/>
    </row>
    <row r="1478" s="35" customFormat="1" spans="3:30">
      <c r="C1478" s="144"/>
      <c r="F1478" s="52"/>
      <c r="G1478" s="52"/>
      <c r="P1478" s="52"/>
      <c r="Q1478" s="144"/>
      <c r="AC1478" s="39"/>
      <c r="AD1478" s="40"/>
    </row>
    <row r="1479" s="35" customFormat="1" spans="3:30">
      <c r="C1479" s="144"/>
      <c r="F1479" s="52"/>
      <c r="G1479" s="52"/>
      <c r="P1479" s="52"/>
      <c r="Q1479" s="144"/>
      <c r="AC1479" s="39"/>
      <c r="AD1479" s="40"/>
    </row>
    <row r="1480" s="35" customFormat="1" spans="3:30">
      <c r="C1480" s="144"/>
      <c r="F1480" s="52"/>
      <c r="G1480" s="52"/>
      <c r="P1480" s="52"/>
      <c r="Q1480" s="144"/>
      <c r="AC1480" s="39"/>
      <c r="AD1480" s="40"/>
    </row>
    <row r="1481" s="35" customFormat="1" spans="3:30">
      <c r="C1481" s="144"/>
      <c r="F1481" s="52"/>
      <c r="G1481" s="52"/>
      <c r="P1481" s="52"/>
      <c r="Q1481" s="144"/>
      <c r="AC1481" s="39"/>
      <c r="AD1481" s="40"/>
    </row>
    <row r="1482" s="35" customFormat="1" spans="3:30">
      <c r="C1482" s="144"/>
      <c r="F1482" s="52"/>
      <c r="G1482" s="52"/>
      <c r="P1482" s="52"/>
      <c r="Q1482" s="144"/>
      <c r="AC1482" s="39"/>
      <c r="AD1482" s="40"/>
    </row>
    <row r="1483" s="35" customFormat="1" spans="3:30">
      <c r="C1483" s="144"/>
      <c r="F1483" s="52"/>
      <c r="G1483" s="52"/>
      <c r="P1483" s="52"/>
      <c r="Q1483" s="144"/>
      <c r="AC1483" s="39"/>
      <c r="AD1483" s="40"/>
    </row>
    <row r="1484" s="35" customFormat="1" spans="3:30">
      <c r="C1484" s="144"/>
      <c r="F1484" s="52"/>
      <c r="G1484" s="52"/>
      <c r="P1484" s="52"/>
      <c r="Q1484" s="144"/>
      <c r="AC1484" s="39"/>
      <c r="AD1484" s="40"/>
    </row>
    <row r="1485" s="35" customFormat="1" spans="3:30">
      <c r="C1485" s="144"/>
      <c r="F1485" s="52"/>
      <c r="G1485" s="52"/>
      <c r="P1485" s="52"/>
      <c r="Q1485" s="144"/>
      <c r="AC1485" s="39"/>
      <c r="AD1485" s="40"/>
    </row>
    <row r="1486" s="35" customFormat="1" spans="3:30">
      <c r="C1486" s="144"/>
      <c r="F1486" s="52"/>
      <c r="G1486" s="52"/>
      <c r="P1486" s="52"/>
      <c r="Q1486" s="144"/>
      <c r="AC1486" s="39"/>
      <c r="AD1486" s="40"/>
    </row>
    <row r="1487" s="35" customFormat="1" spans="3:30">
      <c r="C1487" s="144"/>
      <c r="F1487" s="52"/>
      <c r="G1487" s="52"/>
      <c r="P1487" s="52"/>
      <c r="Q1487" s="144"/>
      <c r="AC1487" s="39"/>
      <c r="AD1487" s="40"/>
    </row>
    <row r="1488" s="35" customFormat="1" spans="3:30">
      <c r="C1488" s="144"/>
      <c r="F1488" s="52"/>
      <c r="G1488" s="52"/>
      <c r="P1488" s="52"/>
      <c r="Q1488" s="144"/>
      <c r="AC1488" s="39"/>
      <c r="AD1488" s="40"/>
    </row>
    <row r="1489" s="35" customFormat="1" spans="3:30">
      <c r="C1489" s="144"/>
      <c r="F1489" s="52"/>
      <c r="G1489" s="52"/>
      <c r="P1489" s="52"/>
      <c r="Q1489" s="144"/>
      <c r="AC1489" s="39"/>
      <c r="AD1489" s="40"/>
    </row>
    <row r="1490" s="35" customFormat="1" spans="3:30">
      <c r="C1490" s="144"/>
      <c r="F1490" s="52"/>
      <c r="G1490" s="52"/>
      <c r="P1490" s="52"/>
      <c r="Q1490" s="144"/>
      <c r="AC1490" s="39"/>
      <c r="AD1490" s="40"/>
    </row>
    <row r="1491" s="35" customFormat="1" spans="3:30">
      <c r="C1491" s="144"/>
      <c r="F1491" s="52"/>
      <c r="G1491" s="52"/>
      <c r="P1491" s="52"/>
      <c r="Q1491" s="144"/>
      <c r="AC1491" s="39"/>
      <c r="AD1491" s="40"/>
    </row>
    <row r="1492" s="35" customFormat="1" spans="3:30">
      <c r="C1492" s="144"/>
      <c r="F1492" s="52"/>
      <c r="G1492" s="52"/>
      <c r="P1492" s="52"/>
      <c r="Q1492" s="144"/>
      <c r="AC1492" s="39"/>
      <c r="AD1492" s="40"/>
    </row>
    <row r="1493" s="35" customFormat="1" spans="3:30">
      <c r="C1493" s="144"/>
      <c r="F1493" s="52"/>
      <c r="G1493" s="52"/>
      <c r="P1493" s="52"/>
      <c r="Q1493" s="144"/>
      <c r="AC1493" s="39"/>
      <c r="AD1493" s="40"/>
    </row>
    <row r="1494" s="35" customFormat="1" spans="3:30">
      <c r="C1494" s="144"/>
      <c r="F1494" s="52"/>
      <c r="G1494" s="52"/>
      <c r="P1494" s="52"/>
      <c r="Q1494" s="144"/>
      <c r="AC1494" s="39"/>
      <c r="AD1494" s="40"/>
    </row>
    <row r="1495" s="35" customFormat="1" spans="3:30">
      <c r="C1495" s="144"/>
      <c r="F1495" s="52"/>
      <c r="G1495" s="52"/>
      <c r="P1495" s="52"/>
      <c r="Q1495" s="144"/>
      <c r="AC1495" s="39"/>
      <c r="AD1495" s="40"/>
    </row>
    <row r="1496" s="35" customFormat="1" spans="3:30">
      <c r="C1496" s="144"/>
      <c r="F1496" s="52"/>
      <c r="G1496" s="52"/>
      <c r="P1496" s="52"/>
      <c r="Q1496" s="144"/>
      <c r="AC1496" s="39"/>
      <c r="AD1496" s="40"/>
    </row>
    <row r="1497" s="35" customFormat="1" spans="3:30">
      <c r="C1497" s="144"/>
      <c r="F1497" s="52"/>
      <c r="G1497" s="52"/>
      <c r="P1497" s="52"/>
      <c r="Q1497" s="144"/>
      <c r="AC1497" s="39"/>
      <c r="AD1497" s="40"/>
    </row>
    <row r="1498" s="35" customFormat="1" spans="3:30">
      <c r="C1498" s="144"/>
      <c r="F1498" s="52"/>
      <c r="G1498" s="52"/>
      <c r="P1498" s="52"/>
      <c r="Q1498" s="144"/>
      <c r="AC1498" s="39"/>
      <c r="AD1498" s="40"/>
    </row>
    <row r="1499" s="35" customFormat="1" spans="3:30">
      <c r="C1499" s="144"/>
      <c r="F1499" s="52"/>
      <c r="G1499" s="52"/>
      <c r="P1499" s="52"/>
      <c r="Q1499" s="144"/>
      <c r="AC1499" s="39"/>
      <c r="AD1499" s="40"/>
    </row>
    <row r="1500" s="35" customFormat="1" spans="3:30">
      <c r="C1500" s="144"/>
      <c r="F1500" s="52"/>
      <c r="G1500" s="52"/>
      <c r="P1500" s="52"/>
      <c r="Q1500" s="144"/>
      <c r="AC1500" s="39"/>
      <c r="AD1500" s="40"/>
    </row>
    <row r="1501" s="35" customFormat="1" spans="3:30">
      <c r="C1501" s="144"/>
      <c r="F1501" s="52"/>
      <c r="G1501" s="52"/>
      <c r="P1501" s="52"/>
      <c r="Q1501" s="144"/>
      <c r="AC1501" s="39"/>
      <c r="AD1501" s="40"/>
    </row>
    <row r="1502" s="35" customFormat="1" spans="3:30">
      <c r="C1502" s="144"/>
      <c r="F1502" s="52"/>
      <c r="G1502" s="52"/>
      <c r="P1502" s="52"/>
      <c r="Q1502" s="144"/>
      <c r="AC1502" s="39"/>
      <c r="AD1502" s="40"/>
    </row>
    <row r="1503" s="35" customFormat="1" spans="3:30">
      <c r="C1503" s="144"/>
      <c r="F1503" s="52"/>
      <c r="G1503" s="52"/>
      <c r="P1503" s="52"/>
      <c r="Q1503" s="144"/>
      <c r="AC1503" s="39"/>
      <c r="AD1503" s="40"/>
    </row>
    <row r="1504" s="35" customFormat="1" spans="3:30">
      <c r="C1504" s="144"/>
      <c r="F1504" s="52"/>
      <c r="G1504" s="52"/>
      <c r="P1504" s="52"/>
      <c r="Q1504" s="144"/>
      <c r="AC1504" s="39"/>
      <c r="AD1504" s="40"/>
    </row>
    <row r="1505" s="35" customFormat="1" spans="3:30">
      <c r="C1505" s="144"/>
      <c r="F1505" s="52"/>
      <c r="G1505" s="52"/>
      <c r="P1505" s="52"/>
      <c r="Q1505" s="144"/>
      <c r="AC1505" s="39"/>
      <c r="AD1505" s="40"/>
    </row>
    <row r="1506" s="35" customFormat="1" spans="3:30">
      <c r="C1506" s="144"/>
      <c r="F1506" s="52"/>
      <c r="G1506" s="52"/>
      <c r="P1506" s="52"/>
      <c r="Q1506" s="144"/>
      <c r="AC1506" s="39"/>
      <c r="AD1506" s="40"/>
    </row>
    <row r="1507" s="35" customFormat="1" spans="3:30">
      <c r="C1507" s="144"/>
      <c r="F1507" s="52"/>
      <c r="G1507" s="52"/>
      <c r="P1507" s="52"/>
      <c r="Q1507" s="144"/>
      <c r="AC1507" s="39"/>
      <c r="AD1507" s="40"/>
    </row>
    <row r="1508" s="35" customFormat="1" spans="3:30">
      <c r="C1508" s="144"/>
      <c r="F1508" s="52"/>
      <c r="G1508" s="52"/>
      <c r="P1508" s="52"/>
      <c r="Q1508" s="144"/>
      <c r="AC1508" s="39"/>
      <c r="AD1508" s="40"/>
    </row>
    <row r="1509" s="35" customFormat="1" spans="3:30">
      <c r="C1509" s="144"/>
      <c r="F1509" s="52"/>
      <c r="G1509" s="52"/>
      <c r="P1509" s="52"/>
      <c r="Q1509" s="144"/>
      <c r="AC1509" s="39"/>
      <c r="AD1509" s="40"/>
    </row>
    <row r="1510" s="35" customFormat="1" spans="3:30">
      <c r="C1510" s="144"/>
      <c r="F1510" s="52"/>
      <c r="G1510" s="52"/>
      <c r="P1510" s="52"/>
      <c r="Q1510" s="144"/>
      <c r="AC1510" s="39"/>
      <c r="AD1510" s="40"/>
    </row>
    <row r="1511" s="35" customFormat="1" spans="3:30">
      <c r="C1511" s="144"/>
      <c r="F1511" s="52"/>
      <c r="G1511" s="52"/>
      <c r="P1511" s="52"/>
      <c r="Q1511" s="144"/>
      <c r="AC1511" s="39"/>
      <c r="AD1511" s="40"/>
    </row>
    <row r="1512" s="35" customFormat="1" spans="3:30">
      <c r="C1512" s="144"/>
      <c r="F1512" s="52"/>
      <c r="G1512" s="52"/>
      <c r="P1512" s="52"/>
      <c r="Q1512" s="144"/>
      <c r="AC1512" s="39"/>
      <c r="AD1512" s="40"/>
    </row>
    <row r="1513" s="35" customFormat="1" spans="3:30">
      <c r="C1513" s="144"/>
      <c r="F1513" s="52"/>
      <c r="G1513" s="52"/>
      <c r="P1513" s="52"/>
      <c r="Q1513" s="144"/>
      <c r="AC1513" s="39"/>
      <c r="AD1513" s="40"/>
    </row>
    <row r="1514" s="35" customFormat="1" spans="3:30">
      <c r="C1514" s="144"/>
      <c r="F1514" s="52"/>
      <c r="G1514" s="52"/>
      <c r="P1514" s="52"/>
      <c r="Q1514" s="144"/>
      <c r="AC1514" s="39"/>
      <c r="AD1514" s="40"/>
    </row>
    <row r="1515" s="35" customFormat="1" spans="3:30">
      <c r="C1515" s="144"/>
      <c r="F1515" s="52"/>
      <c r="G1515" s="52"/>
      <c r="P1515" s="52"/>
      <c r="Q1515" s="144"/>
      <c r="AC1515" s="39"/>
      <c r="AD1515" s="40"/>
    </row>
    <row r="1516" s="35" customFormat="1" spans="3:30">
      <c r="C1516" s="144"/>
      <c r="F1516" s="52"/>
      <c r="G1516" s="52"/>
      <c r="P1516" s="52"/>
      <c r="Q1516" s="144"/>
      <c r="AC1516" s="39"/>
      <c r="AD1516" s="40"/>
    </row>
    <row r="1517" s="35" customFormat="1" spans="3:30">
      <c r="C1517" s="144"/>
      <c r="F1517" s="52"/>
      <c r="G1517" s="52"/>
      <c r="P1517" s="52"/>
      <c r="Q1517" s="144"/>
      <c r="AC1517" s="39"/>
      <c r="AD1517" s="40"/>
    </row>
    <row r="1518" s="35" customFormat="1" spans="3:30">
      <c r="C1518" s="144"/>
      <c r="F1518" s="52"/>
      <c r="G1518" s="52"/>
      <c r="P1518" s="52"/>
      <c r="Q1518" s="144"/>
      <c r="AC1518" s="39"/>
      <c r="AD1518" s="40"/>
    </row>
    <row r="1519" s="35" customFormat="1" spans="3:30">
      <c r="C1519" s="144"/>
      <c r="F1519" s="52"/>
      <c r="G1519" s="52"/>
      <c r="P1519" s="52"/>
      <c r="Q1519" s="144"/>
      <c r="AC1519" s="39"/>
      <c r="AD1519" s="40"/>
    </row>
    <row r="1520" s="35" customFormat="1" spans="3:30">
      <c r="C1520" s="144"/>
      <c r="F1520" s="52"/>
      <c r="G1520" s="52"/>
      <c r="P1520" s="52"/>
      <c r="Q1520" s="144"/>
      <c r="AC1520" s="39"/>
      <c r="AD1520" s="40"/>
    </row>
    <row r="1521" s="35" customFormat="1" spans="3:30">
      <c r="C1521" s="144"/>
      <c r="F1521" s="52"/>
      <c r="G1521" s="52"/>
      <c r="P1521" s="52"/>
      <c r="Q1521" s="144"/>
      <c r="AC1521" s="39"/>
      <c r="AD1521" s="40"/>
    </row>
    <row r="1522" s="35" customFormat="1" spans="3:30">
      <c r="C1522" s="144"/>
      <c r="F1522" s="52"/>
      <c r="G1522" s="52"/>
      <c r="P1522" s="52"/>
      <c r="Q1522" s="144"/>
      <c r="AC1522" s="39"/>
      <c r="AD1522" s="40"/>
    </row>
    <row r="1523" s="35" customFormat="1" spans="3:30">
      <c r="C1523" s="144"/>
      <c r="F1523" s="52"/>
      <c r="G1523" s="52"/>
      <c r="P1523" s="52"/>
      <c r="Q1523" s="144"/>
      <c r="AC1523" s="39"/>
      <c r="AD1523" s="40"/>
    </row>
    <row r="1524" s="35" customFormat="1" spans="3:30">
      <c r="C1524" s="144"/>
      <c r="F1524" s="52"/>
      <c r="G1524" s="52"/>
      <c r="P1524" s="52"/>
      <c r="Q1524" s="144"/>
      <c r="AC1524" s="39"/>
      <c r="AD1524" s="40"/>
    </row>
    <row r="1525" s="35" customFormat="1" spans="3:30">
      <c r="C1525" s="144"/>
      <c r="F1525" s="52"/>
      <c r="G1525" s="52"/>
      <c r="P1525" s="52"/>
      <c r="Q1525" s="144"/>
      <c r="AC1525" s="39"/>
      <c r="AD1525" s="40"/>
    </row>
    <row r="1526" s="35" customFormat="1" spans="3:30">
      <c r="C1526" s="144"/>
      <c r="F1526" s="52"/>
      <c r="G1526" s="52"/>
      <c r="P1526" s="52"/>
      <c r="Q1526" s="144"/>
      <c r="AC1526" s="39"/>
      <c r="AD1526" s="40"/>
    </row>
    <row r="1527" s="35" customFormat="1" spans="3:30">
      <c r="C1527" s="144"/>
      <c r="F1527" s="52"/>
      <c r="G1527" s="52"/>
      <c r="P1527" s="52"/>
      <c r="Q1527" s="144"/>
      <c r="AC1527" s="39"/>
      <c r="AD1527" s="40"/>
    </row>
    <row r="1528" s="35" customFormat="1" spans="3:30">
      <c r="C1528" s="144"/>
      <c r="F1528" s="52"/>
      <c r="G1528" s="52"/>
      <c r="P1528" s="52"/>
      <c r="Q1528" s="144"/>
      <c r="AC1528" s="39"/>
      <c r="AD1528" s="40"/>
    </row>
    <row r="1529" s="35" customFormat="1" spans="3:30">
      <c r="C1529" s="144"/>
      <c r="F1529" s="52"/>
      <c r="G1529" s="52"/>
      <c r="P1529" s="52"/>
      <c r="Q1529" s="144"/>
      <c r="AC1529" s="39"/>
      <c r="AD1529" s="40"/>
    </row>
    <row r="1530" s="35" customFormat="1" spans="3:30">
      <c r="C1530" s="144"/>
      <c r="F1530" s="52"/>
      <c r="G1530" s="52"/>
      <c r="P1530" s="52"/>
      <c r="Q1530" s="144"/>
      <c r="AC1530" s="39"/>
      <c r="AD1530" s="40"/>
    </row>
    <row r="1531" s="35" customFormat="1" spans="3:30">
      <c r="C1531" s="144"/>
      <c r="F1531" s="52"/>
      <c r="G1531" s="52"/>
      <c r="P1531" s="52"/>
      <c r="Q1531" s="144"/>
      <c r="AC1531" s="39"/>
      <c r="AD1531" s="40"/>
    </row>
    <row r="1532" s="35" customFormat="1" spans="3:30">
      <c r="C1532" s="144"/>
      <c r="F1532" s="52"/>
      <c r="G1532" s="52"/>
      <c r="P1532" s="52"/>
      <c r="Q1532" s="144"/>
      <c r="AC1532" s="39"/>
      <c r="AD1532" s="40"/>
    </row>
    <row r="1533" s="35" customFormat="1" spans="3:30">
      <c r="C1533" s="144"/>
      <c r="F1533" s="52"/>
      <c r="G1533" s="52"/>
      <c r="P1533" s="52"/>
      <c r="Q1533" s="144"/>
      <c r="AC1533" s="39"/>
      <c r="AD1533" s="40"/>
    </row>
    <row r="1534" s="35" customFormat="1" spans="3:30">
      <c r="C1534" s="144"/>
      <c r="F1534" s="52"/>
      <c r="G1534" s="52"/>
      <c r="P1534" s="52"/>
      <c r="Q1534" s="144"/>
      <c r="AC1534" s="39"/>
      <c r="AD1534" s="40"/>
    </row>
    <row r="1535" s="35" customFormat="1" spans="3:30">
      <c r="C1535" s="144"/>
      <c r="F1535" s="52"/>
      <c r="G1535" s="52"/>
      <c r="P1535" s="52"/>
      <c r="Q1535" s="144"/>
      <c r="AC1535" s="39"/>
      <c r="AD1535" s="40"/>
    </row>
    <row r="1536" s="35" customFormat="1" spans="3:30">
      <c r="C1536" s="144"/>
      <c r="F1536" s="52"/>
      <c r="G1536" s="52"/>
      <c r="P1536" s="52"/>
      <c r="Q1536" s="144"/>
      <c r="AC1536" s="39"/>
      <c r="AD1536" s="40"/>
    </row>
    <row r="1537" s="35" customFormat="1" spans="3:30">
      <c r="C1537" s="144"/>
      <c r="F1537" s="52"/>
      <c r="G1537" s="52"/>
      <c r="P1537" s="52"/>
      <c r="Q1537" s="144"/>
      <c r="AC1537" s="39"/>
      <c r="AD1537" s="40"/>
    </row>
    <row r="1538" s="35" customFormat="1" spans="3:30">
      <c r="C1538" s="144"/>
      <c r="F1538" s="52"/>
      <c r="G1538" s="52"/>
      <c r="P1538" s="52"/>
      <c r="Q1538" s="144"/>
      <c r="AC1538" s="39"/>
      <c r="AD1538" s="40"/>
    </row>
    <row r="1539" s="35" customFormat="1" spans="3:30">
      <c r="C1539" s="144"/>
      <c r="F1539" s="52"/>
      <c r="G1539" s="52"/>
      <c r="P1539" s="52"/>
      <c r="Q1539" s="144"/>
      <c r="AC1539" s="39"/>
      <c r="AD1539" s="40"/>
    </row>
    <row r="1540" s="35" customFormat="1" spans="3:30">
      <c r="C1540" s="144"/>
      <c r="F1540" s="52"/>
      <c r="G1540" s="52"/>
      <c r="P1540" s="52"/>
      <c r="Q1540" s="144"/>
      <c r="AC1540" s="39"/>
      <c r="AD1540" s="40"/>
    </row>
    <row r="1541" s="35" customFormat="1" spans="3:30">
      <c r="C1541" s="144"/>
      <c r="F1541" s="52"/>
      <c r="G1541" s="52"/>
      <c r="P1541" s="52"/>
      <c r="Q1541" s="144"/>
      <c r="AC1541" s="39"/>
      <c r="AD1541" s="40"/>
    </row>
    <row r="1542" s="35" customFormat="1" spans="3:30">
      <c r="C1542" s="144"/>
      <c r="F1542" s="52"/>
      <c r="G1542" s="52"/>
      <c r="P1542" s="52"/>
      <c r="Q1542" s="144"/>
      <c r="AC1542" s="39"/>
      <c r="AD1542" s="40"/>
    </row>
    <row r="1543" s="35" customFormat="1" spans="3:30">
      <c r="C1543" s="144"/>
      <c r="F1543" s="52"/>
      <c r="G1543" s="52"/>
      <c r="P1543" s="52"/>
      <c r="Q1543" s="144"/>
      <c r="AC1543" s="39"/>
      <c r="AD1543" s="40"/>
    </row>
    <row r="1544" s="35" customFormat="1" spans="3:30">
      <c r="C1544" s="144"/>
      <c r="F1544" s="52"/>
      <c r="G1544" s="52"/>
      <c r="P1544" s="52"/>
      <c r="Q1544" s="144"/>
      <c r="AC1544" s="39"/>
      <c r="AD1544" s="40"/>
    </row>
    <row r="1545" s="35" customFormat="1" spans="3:30">
      <c r="C1545" s="144"/>
      <c r="F1545" s="52"/>
      <c r="G1545" s="52"/>
      <c r="P1545" s="52"/>
      <c r="Q1545" s="144"/>
      <c r="AC1545" s="39"/>
      <c r="AD1545" s="40"/>
    </row>
    <row r="1546" s="35" customFormat="1" spans="3:30">
      <c r="C1546" s="144"/>
      <c r="F1546" s="52"/>
      <c r="G1546" s="52"/>
      <c r="P1546" s="52"/>
      <c r="Q1546" s="144"/>
      <c r="AC1546" s="39"/>
      <c r="AD1546" s="40"/>
    </row>
    <row r="1547" s="35" customFormat="1" spans="3:30">
      <c r="C1547" s="144"/>
      <c r="F1547" s="52"/>
      <c r="G1547" s="52"/>
      <c r="P1547" s="52"/>
      <c r="Q1547" s="144"/>
      <c r="AC1547" s="39"/>
      <c r="AD1547" s="40"/>
    </row>
    <row r="1548" s="35" customFormat="1" spans="3:30">
      <c r="C1548" s="144"/>
      <c r="F1548" s="52"/>
      <c r="G1548" s="52"/>
      <c r="P1548" s="52"/>
      <c r="Q1548" s="144"/>
      <c r="AC1548" s="39"/>
      <c r="AD1548" s="40"/>
    </row>
    <row r="1549" s="35" customFormat="1" spans="3:30">
      <c r="C1549" s="144"/>
      <c r="F1549" s="52"/>
      <c r="G1549" s="52"/>
      <c r="P1549" s="52"/>
      <c r="Q1549" s="144"/>
      <c r="AC1549" s="39"/>
      <c r="AD1549" s="40"/>
    </row>
    <row r="1550" s="35" customFormat="1" spans="3:30">
      <c r="C1550" s="144"/>
      <c r="F1550" s="52"/>
      <c r="G1550" s="52"/>
      <c r="P1550" s="52"/>
      <c r="Q1550" s="144"/>
      <c r="AC1550" s="39"/>
      <c r="AD1550" s="40"/>
    </row>
    <row r="1551" s="35" customFormat="1" spans="3:30">
      <c r="C1551" s="144"/>
      <c r="F1551" s="52"/>
      <c r="G1551" s="52"/>
      <c r="P1551" s="52"/>
      <c r="Q1551" s="144"/>
      <c r="AC1551" s="39"/>
      <c r="AD1551" s="40"/>
    </row>
    <row r="1552" s="35" customFormat="1" spans="3:30">
      <c r="C1552" s="144"/>
      <c r="F1552" s="52"/>
      <c r="G1552" s="52"/>
      <c r="P1552" s="52"/>
      <c r="Q1552" s="144"/>
      <c r="AC1552" s="39"/>
      <c r="AD1552" s="40"/>
    </row>
    <row r="1553" s="35" customFormat="1" spans="3:30">
      <c r="C1553" s="144"/>
      <c r="F1553" s="52"/>
      <c r="G1553" s="52"/>
      <c r="P1553" s="52"/>
      <c r="Q1553" s="144"/>
      <c r="AC1553" s="39"/>
      <c r="AD1553" s="40"/>
    </row>
    <row r="1554" s="35" customFormat="1" spans="3:30">
      <c r="C1554" s="144"/>
      <c r="F1554" s="52"/>
      <c r="G1554" s="52"/>
      <c r="P1554" s="52"/>
      <c r="Q1554" s="144"/>
      <c r="AC1554" s="39"/>
      <c r="AD1554" s="40"/>
    </row>
    <row r="1555" s="35" customFormat="1" spans="3:30">
      <c r="C1555" s="144"/>
      <c r="F1555" s="52"/>
      <c r="G1555" s="52"/>
      <c r="P1555" s="52"/>
      <c r="Q1555" s="144"/>
      <c r="AC1555" s="39"/>
      <c r="AD1555" s="40"/>
    </row>
    <row r="1556" s="35" customFormat="1" spans="3:30">
      <c r="C1556" s="144"/>
      <c r="F1556" s="52"/>
      <c r="G1556" s="52"/>
      <c r="P1556" s="52"/>
      <c r="Q1556" s="144"/>
      <c r="AC1556" s="39"/>
      <c r="AD1556" s="40"/>
    </row>
    <row r="1557" s="35" customFormat="1" spans="3:30">
      <c r="C1557" s="144"/>
      <c r="F1557" s="52"/>
      <c r="G1557" s="52"/>
      <c r="P1557" s="52"/>
      <c r="Q1557" s="144"/>
      <c r="AC1557" s="39"/>
      <c r="AD1557" s="40"/>
    </row>
    <row r="1558" s="35" customFormat="1" spans="3:30">
      <c r="C1558" s="144"/>
      <c r="F1558" s="52"/>
      <c r="G1558" s="52"/>
      <c r="P1558" s="52"/>
      <c r="Q1558" s="144"/>
      <c r="AC1558" s="39"/>
      <c r="AD1558" s="40"/>
    </row>
    <row r="1559" s="35" customFormat="1" spans="3:30">
      <c r="C1559" s="144"/>
      <c r="F1559" s="52"/>
      <c r="G1559" s="52"/>
      <c r="P1559" s="52"/>
      <c r="Q1559" s="144"/>
      <c r="AC1559" s="39"/>
      <c r="AD1559" s="40"/>
    </row>
    <row r="1560" s="35" customFormat="1" spans="3:30">
      <c r="C1560" s="144"/>
      <c r="F1560" s="52"/>
      <c r="G1560" s="52"/>
      <c r="P1560" s="52"/>
      <c r="Q1560" s="144"/>
      <c r="AC1560" s="39"/>
      <c r="AD1560" s="40"/>
    </row>
    <row r="1561" s="35" customFormat="1" spans="3:30">
      <c r="C1561" s="144"/>
      <c r="F1561" s="52"/>
      <c r="G1561" s="52"/>
      <c r="P1561" s="52"/>
      <c r="Q1561" s="144"/>
      <c r="AC1561" s="39"/>
      <c r="AD1561" s="40"/>
    </row>
    <row r="1562" s="35" customFormat="1" spans="3:30">
      <c r="C1562" s="144"/>
      <c r="F1562" s="52"/>
      <c r="G1562" s="52"/>
      <c r="P1562" s="52"/>
      <c r="Q1562" s="144"/>
      <c r="AC1562" s="39"/>
      <c r="AD1562" s="40"/>
    </row>
    <row r="1563" s="35" customFormat="1" spans="3:30">
      <c r="C1563" s="144"/>
      <c r="F1563" s="52"/>
      <c r="G1563" s="52"/>
      <c r="P1563" s="52"/>
      <c r="Q1563" s="144"/>
      <c r="AC1563" s="39"/>
      <c r="AD1563" s="40"/>
    </row>
    <row r="1564" s="35" customFormat="1" spans="3:30">
      <c r="C1564" s="144"/>
      <c r="F1564" s="52"/>
      <c r="G1564" s="52"/>
      <c r="P1564" s="52"/>
      <c r="Q1564" s="144"/>
      <c r="AC1564" s="39"/>
      <c r="AD1564" s="40"/>
    </row>
    <row r="1565" s="35" customFormat="1" spans="3:30">
      <c r="C1565" s="144"/>
      <c r="F1565" s="52"/>
      <c r="G1565" s="52"/>
      <c r="P1565" s="52"/>
      <c r="Q1565" s="144"/>
      <c r="AC1565" s="39"/>
      <c r="AD1565" s="40"/>
    </row>
    <row r="1566" s="35" customFormat="1" spans="3:30">
      <c r="C1566" s="144"/>
      <c r="F1566" s="52"/>
      <c r="G1566" s="52"/>
      <c r="P1566" s="52"/>
      <c r="Q1566" s="144"/>
      <c r="AC1566" s="39"/>
      <c r="AD1566" s="40"/>
    </row>
    <row r="1567" s="35" customFormat="1" spans="3:30">
      <c r="C1567" s="144"/>
      <c r="F1567" s="52"/>
      <c r="G1567" s="52"/>
      <c r="P1567" s="52"/>
      <c r="Q1567" s="144"/>
      <c r="AC1567" s="39"/>
      <c r="AD1567" s="40"/>
    </row>
    <row r="1568" s="35" customFormat="1" spans="3:30">
      <c r="C1568" s="144"/>
      <c r="F1568" s="52"/>
      <c r="G1568" s="52"/>
      <c r="P1568" s="52"/>
      <c r="Q1568" s="144"/>
      <c r="AC1568" s="39"/>
      <c r="AD1568" s="40"/>
    </row>
    <row r="1569" s="35" customFormat="1" spans="3:30">
      <c r="C1569" s="144"/>
      <c r="F1569" s="52"/>
      <c r="G1569" s="52"/>
      <c r="P1569" s="52"/>
      <c r="Q1569" s="144"/>
      <c r="AC1569" s="39"/>
      <c r="AD1569" s="40"/>
    </row>
    <row r="1570" s="35" customFormat="1" spans="3:30">
      <c r="C1570" s="144"/>
      <c r="F1570" s="52"/>
      <c r="G1570" s="52"/>
      <c r="P1570" s="52"/>
      <c r="Q1570" s="144"/>
      <c r="AC1570" s="39"/>
      <c r="AD1570" s="40"/>
    </row>
    <row r="1571" s="35" customFormat="1" spans="3:30">
      <c r="C1571" s="144"/>
      <c r="F1571" s="52"/>
      <c r="G1571" s="52"/>
      <c r="P1571" s="52"/>
      <c r="Q1571" s="144"/>
      <c r="AC1571" s="39"/>
      <c r="AD1571" s="40"/>
    </row>
    <row r="1572" s="35" customFormat="1" spans="3:30">
      <c r="C1572" s="144"/>
      <c r="F1572" s="52"/>
      <c r="G1572" s="52"/>
      <c r="P1572" s="52"/>
      <c r="Q1572" s="144"/>
      <c r="AC1572" s="39"/>
      <c r="AD1572" s="40"/>
    </row>
    <row r="1573" s="35" customFormat="1" spans="3:30">
      <c r="C1573" s="144"/>
      <c r="F1573" s="52"/>
      <c r="G1573" s="52"/>
      <c r="P1573" s="52"/>
      <c r="Q1573" s="144"/>
      <c r="AC1573" s="39"/>
      <c r="AD1573" s="40"/>
    </row>
    <row r="1574" s="35" customFormat="1" spans="3:30">
      <c r="C1574" s="144"/>
      <c r="F1574" s="52"/>
      <c r="G1574" s="52"/>
      <c r="P1574" s="52"/>
      <c r="Q1574" s="144"/>
      <c r="AC1574" s="39"/>
      <c r="AD1574" s="40"/>
    </row>
    <row r="1575" s="35" customFormat="1" spans="3:30">
      <c r="C1575" s="144"/>
      <c r="F1575" s="52"/>
      <c r="G1575" s="52"/>
      <c r="P1575" s="52"/>
      <c r="Q1575" s="144"/>
      <c r="AC1575" s="39"/>
      <c r="AD1575" s="40"/>
    </row>
    <row r="1576" s="35" customFormat="1" spans="3:30">
      <c r="C1576" s="144"/>
      <c r="F1576" s="52"/>
      <c r="G1576" s="52"/>
      <c r="P1576" s="52"/>
      <c r="Q1576" s="144"/>
      <c r="AC1576" s="39"/>
      <c r="AD1576" s="40"/>
    </row>
    <row r="1577" s="35" customFormat="1" spans="3:30">
      <c r="C1577" s="144"/>
      <c r="F1577" s="52"/>
      <c r="G1577" s="52"/>
      <c r="P1577" s="52"/>
      <c r="Q1577" s="144"/>
      <c r="AC1577" s="39"/>
      <c r="AD1577" s="40"/>
    </row>
    <row r="1578" s="35" customFormat="1" spans="3:30">
      <c r="C1578" s="144"/>
      <c r="F1578" s="52"/>
      <c r="G1578" s="52"/>
      <c r="P1578" s="52"/>
      <c r="Q1578" s="144"/>
      <c r="AC1578" s="39"/>
      <c r="AD1578" s="40"/>
    </row>
    <row r="1579" s="35" customFormat="1" spans="3:30">
      <c r="C1579" s="144"/>
      <c r="F1579" s="52"/>
      <c r="G1579" s="52"/>
      <c r="P1579" s="52"/>
      <c r="Q1579" s="144"/>
      <c r="AC1579" s="39"/>
      <c r="AD1579" s="40"/>
    </row>
    <row r="1580" s="35" customFormat="1" spans="3:30">
      <c r="C1580" s="144"/>
      <c r="F1580" s="52"/>
      <c r="G1580" s="52"/>
      <c r="P1580" s="52"/>
      <c r="Q1580" s="144"/>
      <c r="AC1580" s="39"/>
      <c r="AD1580" s="40"/>
    </row>
    <row r="1581" s="35" customFormat="1" spans="3:30">
      <c r="C1581" s="144"/>
      <c r="F1581" s="52"/>
      <c r="G1581" s="52"/>
      <c r="P1581" s="52"/>
      <c r="Q1581" s="144"/>
      <c r="AC1581" s="39"/>
      <c r="AD1581" s="40"/>
    </row>
    <row r="1582" s="35" customFormat="1" spans="3:30">
      <c r="C1582" s="144"/>
      <c r="F1582" s="52"/>
      <c r="G1582" s="52"/>
      <c r="P1582" s="52"/>
      <c r="Q1582" s="144"/>
      <c r="AC1582" s="39"/>
      <c r="AD1582" s="40"/>
    </row>
    <row r="1583" s="35" customFormat="1" spans="3:30">
      <c r="C1583" s="144"/>
      <c r="F1583" s="52"/>
      <c r="G1583" s="52"/>
      <c r="P1583" s="52"/>
      <c r="Q1583" s="144"/>
      <c r="AC1583" s="39"/>
      <c r="AD1583" s="40"/>
    </row>
    <row r="1584" s="35" customFormat="1" spans="3:30">
      <c r="C1584" s="144"/>
      <c r="F1584" s="52"/>
      <c r="G1584" s="52"/>
      <c r="P1584" s="52"/>
      <c r="Q1584" s="144"/>
      <c r="AC1584" s="39"/>
      <c r="AD1584" s="40"/>
    </row>
    <row r="1585" s="35" customFormat="1" spans="3:30">
      <c r="C1585" s="144"/>
      <c r="F1585" s="52"/>
      <c r="G1585" s="52"/>
      <c r="P1585" s="52"/>
      <c r="Q1585" s="144"/>
      <c r="AC1585" s="39"/>
      <c r="AD1585" s="40"/>
    </row>
    <row r="1586" s="35" customFormat="1" spans="3:30">
      <c r="C1586" s="144"/>
      <c r="F1586" s="52"/>
      <c r="G1586" s="52"/>
      <c r="P1586" s="52"/>
      <c r="Q1586" s="144"/>
      <c r="AC1586" s="39"/>
      <c r="AD1586" s="40"/>
    </row>
    <row r="1587" s="35" customFormat="1" spans="3:30">
      <c r="C1587" s="144"/>
      <c r="F1587" s="52"/>
      <c r="G1587" s="52"/>
      <c r="P1587" s="52"/>
      <c r="Q1587" s="144"/>
      <c r="AC1587" s="39"/>
      <c r="AD1587" s="40"/>
    </row>
    <row r="1588" s="35" customFormat="1" spans="3:30">
      <c r="C1588" s="144"/>
      <c r="F1588" s="52"/>
      <c r="G1588" s="52"/>
      <c r="P1588" s="52"/>
      <c r="Q1588" s="144"/>
      <c r="AC1588" s="39"/>
      <c r="AD1588" s="40"/>
    </row>
    <row r="1589" s="35" customFormat="1" spans="3:30">
      <c r="C1589" s="144"/>
      <c r="F1589" s="52"/>
      <c r="G1589" s="52"/>
      <c r="P1589" s="52"/>
      <c r="Q1589" s="144"/>
      <c r="AC1589" s="39"/>
      <c r="AD1589" s="40"/>
    </row>
    <row r="1590" s="35" customFormat="1" spans="3:30">
      <c r="C1590" s="144"/>
      <c r="F1590" s="52"/>
      <c r="G1590" s="52"/>
      <c r="P1590" s="52"/>
      <c r="Q1590" s="144"/>
      <c r="AC1590" s="39"/>
      <c r="AD1590" s="40"/>
    </row>
    <row r="1591" s="35" customFormat="1" spans="3:30">
      <c r="C1591" s="144"/>
      <c r="F1591" s="52"/>
      <c r="G1591" s="52"/>
      <c r="P1591" s="52"/>
      <c r="Q1591" s="144"/>
      <c r="AC1591" s="39"/>
      <c r="AD1591" s="40"/>
    </row>
    <row r="1592" s="35" customFormat="1" spans="3:30">
      <c r="C1592" s="144"/>
      <c r="F1592" s="52"/>
      <c r="G1592" s="52"/>
      <c r="P1592" s="52"/>
      <c r="Q1592" s="144"/>
      <c r="AC1592" s="39"/>
      <c r="AD1592" s="40"/>
    </row>
    <row r="1593" s="35" customFormat="1" spans="3:30">
      <c r="C1593" s="144"/>
      <c r="F1593" s="52"/>
      <c r="G1593" s="52"/>
      <c r="P1593" s="52"/>
      <c r="Q1593" s="144"/>
      <c r="AC1593" s="39"/>
      <c r="AD1593" s="40"/>
    </row>
    <row r="1594" s="35" customFormat="1" spans="3:30">
      <c r="C1594" s="144"/>
      <c r="F1594" s="52"/>
      <c r="G1594" s="52"/>
      <c r="P1594" s="52"/>
      <c r="Q1594" s="144"/>
      <c r="AC1594" s="39"/>
      <c r="AD1594" s="40"/>
    </row>
    <row r="1595" s="35" customFormat="1" spans="3:30">
      <c r="C1595" s="144"/>
      <c r="F1595" s="52"/>
      <c r="G1595" s="52"/>
      <c r="P1595" s="52"/>
      <c r="Q1595" s="144"/>
      <c r="AC1595" s="39"/>
      <c r="AD1595" s="40"/>
    </row>
    <row r="1596" s="35" customFormat="1" spans="3:30">
      <c r="C1596" s="144"/>
      <c r="F1596" s="52"/>
      <c r="G1596" s="52"/>
      <c r="P1596" s="52"/>
      <c r="Q1596" s="144"/>
      <c r="AC1596" s="39"/>
      <c r="AD1596" s="40"/>
    </row>
    <row r="1597" s="35" customFormat="1" spans="3:30">
      <c r="C1597" s="144"/>
      <c r="F1597" s="52"/>
      <c r="G1597" s="52"/>
      <c r="P1597" s="52"/>
      <c r="Q1597" s="144"/>
      <c r="AC1597" s="39"/>
      <c r="AD1597" s="40"/>
    </row>
    <row r="1598" s="35" customFormat="1" spans="3:30">
      <c r="C1598" s="144"/>
      <c r="F1598" s="52"/>
      <c r="G1598" s="52"/>
      <c r="P1598" s="52"/>
      <c r="Q1598" s="144"/>
      <c r="AC1598" s="39"/>
      <c r="AD1598" s="40"/>
    </row>
    <row r="1599" s="35" customFormat="1" spans="3:30">
      <c r="C1599" s="144"/>
      <c r="F1599" s="52"/>
      <c r="G1599" s="52"/>
      <c r="P1599" s="52"/>
      <c r="Q1599" s="144"/>
      <c r="AC1599" s="39"/>
      <c r="AD1599" s="40"/>
    </row>
    <row r="1600" s="35" customFormat="1" spans="3:30">
      <c r="C1600" s="144"/>
      <c r="F1600" s="52"/>
      <c r="G1600" s="52"/>
      <c r="P1600" s="52"/>
      <c r="Q1600" s="144"/>
      <c r="AC1600" s="39"/>
      <c r="AD1600" s="40"/>
    </row>
    <row r="1601" s="35" customFormat="1" spans="3:30">
      <c r="C1601" s="144"/>
      <c r="F1601" s="52"/>
      <c r="G1601" s="52"/>
      <c r="P1601" s="52"/>
      <c r="Q1601" s="144"/>
      <c r="AC1601" s="39"/>
      <c r="AD1601" s="40"/>
    </row>
    <row r="1602" s="35" customFormat="1" spans="3:30">
      <c r="C1602" s="144"/>
      <c r="F1602" s="52"/>
      <c r="G1602" s="52"/>
      <c r="P1602" s="52"/>
      <c r="Q1602" s="144"/>
      <c r="AC1602" s="39"/>
      <c r="AD1602" s="40"/>
    </row>
    <row r="1603" s="35" customFormat="1" spans="3:30">
      <c r="C1603" s="144"/>
      <c r="F1603" s="52"/>
      <c r="G1603" s="52"/>
      <c r="P1603" s="52"/>
      <c r="Q1603" s="144"/>
      <c r="AC1603" s="39"/>
      <c r="AD1603" s="40"/>
    </row>
    <row r="1604" s="35" customFormat="1" spans="3:30">
      <c r="C1604" s="144"/>
      <c r="F1604" s="52"/>
      <c r="G1604" s="52"/>
      <c r="P1604" s="52"/>
      <c r="Q1604" s="144"/>
      <c r="AC1604" s="39"/>
      <c r="AD1604" s="40"/>
    </row>
    <row r="1605" s="35" customFormat="1" spans="3:30">
      <c r="C1605" s="144"/>
      <c r="F1605" s="52"/>
      <c r="G1605" s="52"/>
      <c r="P1605" s="52"/>
      <c r="Q1605" s="144"/>
      <c r="AC1605" s="39"/>
      <c r="AD1605" s="40"/>
    </row>
    <row r="1606" s="35" customFormat="1" spans="3:30">
      <c r="C1606" s="144"/>
      <c r="F1606" s="52"/>
      <c r="G1606" s="52"/>
      <c r="P1606" s="52"/>
      <c r="Q1606" s="144"/>
      <c r="AC1606" s="39"/>
      <c r="AD1606" s="40"/>
    </row>
    <row r="1607" s="35" customFormat="1" spans="3:30">
      <c r="C1607" s="144"/>
      <c r="F1607" s="52"/>
      <c r="G1607" s="52"/>
      <c r="P1607" s="52"/>
      <c r="Q1607" s="144"/>
      <c r="AC1607" s="39"/>
      <c r="AD1607" s="40"/>
    </row>
    <row r="1608" s="35" customFormat="1" spans="3:30">
      <c r="C1608" s="144"/>
      <c r="F1608" s="52"/>
      <c r="G1608" s="52"/>
      <c r="P1608" s="52"/>
      <c r="Q1608" s="144"/>
      <c r="AC1608" s="39"/>
      <c r="AD1608" s="40"/>
    </row>
    <row r="1609" s="35" customFormat="1" spans="3:30">
      <c r="C1609" s="144"/>
      <c r="F1609" s="52"/>
      <c r="G1609" s="52"/>
      <c r="P1609" s="52"/>
      <c r="Q1609" s="144"/>
      <c r="AC1609" s="39"/>
      <c r="AD1609" s="40"/>
    </row>
    <row r="1610" s="35" customFormat="1" spans="3:30">
      <c r="C1610" s="144"/>
      <c r="F1610" s="52"/>
      <c r="G1610" s="52"/>
      <c r="P1610" s="52"/>
      <c r="Q1610" s="144"/>
      <c r="AC1610" s="39"/>
      <c r="AD1610" s="40"/>
    </row>
    <row r="1611" s="35" customFormat="1" spans="3:30">
      <c r="C1611" s="144"/>
      <c r="F1611" s="52"/>
      <c r="G1611" s="52"/>
      <c r="P1611" s="52"/>
      <c r="Q1611" s="144"/>
      <c r="AC1611" s="39"/>
      <c r="AD1611" s="40"/>
    </row>
    <row r="1612" s="35" customFormat="1" spans="3:30">
      <c r="C1612" s="144"/>
      <c r="F1612" s="52"/>
      <c r="G1612" s="52"/>
      <c r="P1612" s="52"/>
      <c r="Q1612" s="144"/>
      <c r="AC1612" s="39"/>
      <c r="AD1612" s="40"/>
    </row>
    <row r="1613" s="35" customFormat="1" spans="3:30">
      <c r="C1613" s="144"/>
      <c r="F1613" s="52"/>
      <c r="G1613" s="52"/>
      <c r="P1613" s="52"/>
      <c r="Q1613" s="144"/>
      <c r="AC1613" s="39"/>
      <c r="AD1613" s="40"/>
    </row>
    <row r="1614" s="35" customFormat="1" spans="3:30">
      <c r="C1614" s="144"/>
      <c r="F1614" s="52"/>
      <c r="G1614" s="52"/>
      <c r="P1614" s="52"/>
      <c r="Q1614" s="144"/>
      <c r="AC1614" s="39"/>
      <c r="AD1614" s="40"/>
    </row>
    <row r="1615" s="35" customFormat="1" spans="3:30">
      <c r="C1615" s="144"/>
      <c r="F1615" s="52"/>
      <c r="G1615" s="52"/>
      <c r="P1615" s="52"/>
      <c r="Q1615" s="144"/>
      <c r="AC1615" s="39"/>
      <c r="AD1615" s="40"/>
    </row>
    <row r="1616" s="35" customFormat="1" spans="3:30">
      <c r="C1616" s="144"/>
      <c r="F1616" s="52"/>
      <c r="G1616" s="52"/>
      <c r="P1616" s="52"/>
      <c r="Q1616" s="144"/>
      <c r="AC1616" s="39"/>
      <c r="AD1616" s="40"/>
    </row>
    <row r="1617" s="35" customFormat="1" spans="3:30">
      <c r="C1617" s="144"/>
      <c r="F1617" s="52"/>
      <c r="G1617" s="52"/>
      <c r="P1617" s="52"/>
      <c r="Q1617" s="144"/>
      <c r="AC1617" s="39"/>
      <c r="AD1617" s="40"/>
    </row>
    <row r="1618" s="35" customFormat="1" spans="3:30">
      <c r="C1618" s="144"/>
      <c r="F1618" s="52"/>
      <c r="G1618" s="52"/>
      <c r="P1618" s="52"/>
      <c r="Q1618" s="144"/>
      <c r="AC1618" s="39"/>
      <c r="AD1618" s="40"/>
    </row>
    <row r="1619" s="35" customFormat="1" spans="3:30">
      <c r="C1619" s="144"/>
      <c r="F1619" s="52"/>
      <c r="G1619" s="52"/>
      <c r="P1619" s="52"/>
      <c r="Q1619" s="144"/>
      <c r="AC1619" s="39"/>
      <c r="AD1619" s="40"/>
    </row>
    <row r="1620" s="35" customFormat="1" spans="3:30">
      <c r="C1620" s="144"/>
      <c r="F1620" s="52"/>
      <c r="G1620" s="52"/>
      <c r="P1620" s="52"/>
      <c r="Q1620" s="144"/>
      <c r="AC1620" s="39"/>
      <c r="AD1620" s="40"/>
    </row>
    <row r="1621" s="35" customFormat="1" spans="3:30">
      <c r="C1621" s="144"/>
      <c r="F1621" s="52"/>
      <c r="G1621" s="52"/>
      <c r="P1621" s="52"/>
      <c r="Q1621" s="144"/>
      <c r="AC1621" s="39"/>
      <c r="AD1621" s="40"/>
    </row>
    <row r="1622" s="35" customFormat="1" spans="3:30">
      <c r="C1622" s="144"/>
      <c r="F1622" s="52"/>
      <c r="G1622" s="52"/>
      <c r="P1622" s="52"/>
      <c r="Q1622" s="144"/>
      <c r="AC1622" s="39"/>
      <c r="AD1622" s="40"/>
    </row>
    <row r="1623" s="35" customFormat="1" spans="3:30">
      <c r="C1623" s="144"/>
      <c r="F1623" s="52"/>
      <c r="G1623" s="52"/>
      <c r="P1623" s="52"/>
      <c r="Q1623" s="144"/>
      <c r="AC1623" s="39"/>
      <c r="AD1623" s="40"/>
    </row>
    <row r="1624" s="35" customFormat="1" spans="3:30">
      <c r="C1624" s="144"/>
      <c r="F1624" s="52"/>
      <c r="G1624" s="52"/>
      <c r="P1624" s="52"/>
      <c r="Q1624" s="144"/>
      <c r="AC1624" s="39"/>
      <c r="AD1624" s="40"/>
    </row>
    <row r="1625" s="35" customFormat="1" spans="3:30">
      <c r="C1625" s="144"/>
      <c r="F1625" s="52"/>
      <c r="G1625" s="52"/>
      <c r="P1625" s="52"/>
      <c r="Q1625" s="144"/>
      <c r="AC1625" s="39"/>
      <c r="AD1625" s="40"/>
    </row>
    <row r="1626" s="35" customFormat="1" spans="3:30">
      <c r="C1626" s="144"/>
      <c r="F1626" s="52"/>
      <c r="G1626" s="52"/>
      <c r="P1626" s="52"/>
      <c r="Q1626" s="144"/>
      <c r="AC1626" s="39"/>
      <c r="AD1626" s="40"/>
    </row>
    <row r="1627" s="35" customFormat="1" spans="3:30">
      <c r="C1627" s="144"/>
      <c r="F1627" s="52"/>
      <c r="G1627" s="52"/>
      <c r="P1627" s="52"/>
      <c r="Q1627" s="144"/>
      <c r="AC1627" s="39"/>
      <c r="AD1627" s="40"/>
    </row>
    <row r="1628" s="35" customFormat="1" spans="3:30">
      <c r="C1628" s="144"/>
      <c r="F1628" s="52"/>
      <c r="G1628" s="52"/>
      <c r="P1628" s="52"/>
      <c r="Q1628" s="144"/>
      <c r="AC1628" s="39"/>
      <c r="AD1628" s="40"/>
    </row>
    <row r="1629" s="35" customFormat="1" spans="3:30">
      <c r="C1629" s="144"/>
      <c r="F1629" s="52"/>
      <c r="G1629" s="52"/>
      <c r="P1629" s="52"/>
      <c r="Q1629" s="144"/>
      <c r="AC1629" s="39"/>
      <c r="AD1629" s="40"/>
    </row>
    <row r="1630" s="35" customFormat="1" spans="3:30">
      <c r="C1630" s="144"/>
      <c r="F1630" s="52"/>
      <c r="G1630" s="52"/>
      <c r="P1630" s="52"/>
      <c r="Q1630" s="144"/>
      <c r="AC1630" s="39"/>
      <c r="AD1630" s="40"/>
    </row>
    <row r="1631" s="35" customFormat="1" spans="3:30">
      <c r="C1631" s="144"/>
      <c r="F1631" s="52"/>
      <c r="G1631" s="52"/>
      <c r="P1631" s="52"/>
      <c r="Q1631" s="144"/>
      <c r="AC1631" s="39"/>
      <c r="AD1631" s="40"/>
    </row>
    <row r="1632" s="35" customFormat="1" spans="3:30">
      <c r="C1632" s="144"/>
      <c r="F1632" s="52"/>
      <c r="G1632" s="52"/>
      <c r="P1632" s="52"/>
      <c r="Q1632" s="144"/>
      <c r="AC1632" s="39"/>
      <c r="AD1632" s="40"/>
    </row>
    <row r="1633" s="35" customFormat="1" spans="3:30">
      <c r="C1633" s="144"/>
      <c r="F1633" s="52"/>
      <c r="G1633" s="52"/>
      <c r="P1633" s="52"/>
      <c r="Q1633" s="144"/>
      <c r="AC1633" s="39"/>
      <c r="AD1633" s="40"/>
    </row>
    <row r="1634" s="35" customFormat="1" spans="3:30">
      <c r="C1634" s="144"/>
      <c r="F1634" s="52"/>
      <c r="G1634" s="52"/>
      <c r="P1634" s="52"/>
      <c r="Q1634" s="144"/>
      <c r="AC1634" s="39"/>
      <c r="AD1634" s="40"/>
    </row>
    <row r="1635" s="35" customFormat="1" spans="3:30">
      <c r="C1635" s="144"/>
      <c r="F1635" s="52"/>
      <c r="G1635" s="52"/>
      <c r="P1635" s="52"/>
      <c r="Q1635" s="144"/>
      <c r="AC1635" s="39"/>
      <c r="AD1635" s="40"/>
    </row>
    <row r="1636" s="35" customFormat="1" spans="3:30">
      <c r="C1636" s="144"/>
      <c r="F1636" s="52"/>
      <c r="G1636" s="52"/>
      <c r="P1636" s="52"/>
      <c r="Q1636" s="144"/>
      <c r="AC1636" s="39"/>
      <c r="AD1636" s="40"/>
    </row>
    <row r="1637" s="35" customFormat="1" spans="3:30">
      <c r="C1637" s="144"/>
      <c r="F1637" s="52"/>
      <c r="G1637" s="52"/>
      <c r="P1637" s="52"/>
      <c r="Q1637" s="144"/>
      <c r="AC1637" s="39"/>
      <c r="AD1637" s="40"/>
    </row>
    <row r="1638" s="35" customFormat="1" spans="3:30">
      <c r="C1638" s="144"/>
      <c r="F1638" s="52"/>
      <c r="G1638" s="52"/>
      <c r="P1638" s="52"/>
      <c r="Q1638" s="144"/>
      <c r="AC1638" s="39"/>
      <c r="AD1638" s="40"/>
    </row>
    <row r="1639" s="35" customFormat="1" spans="3:30">
      <c r="C1639" s="144"/>
      <c r="F1639" s="52"/>
      <c r="G1639" s="52"/>
      <c r="P1639" s="52"/>
      <c r="Q1639" s="144"/>
      <c r="AC1639" s="39"/>
      <c r="AD1639" s="40"/>
    </row>
    <row r="1640" s="35" customFormat="1" spans="3:30">
      <c r="C1640" s="144"/>
      <c r="F1640" s="52"/>
      <c r="G1640" s="52"/>
      <c r="P1640" s="52"/>
      <c r="Q1640" s="144"/>
      <c r="AC1640" s="39"/>
      <c r="AD1640" s="40"/>
    </row>
    <row r="1641" s="35" customFormat="1" spans="3:30">
      <c r="C1641" s="144"/>
      <c r="F1641" s="52"/>
      <c r="G1641" s="52"/>
      <c r="P1641" s="52"/>
      <c r="Q1641" s="144"/>
      <c r="AC1641" s="39"/>
      <c r="AD1641" s="40"/>
    </row>
    <row r="1642" s="35" customFormat="1" spans="3:30">
      <c r="C1642" s="144"/>
      <c r="F1642" s="52"/>
      <c r="G1642" s="52"/>
      <c r="P1642" s="52"/>
      <c r="Q1642" s="144"/>
      <c r="AC1642" s="39"/>
      <c r="AD1642" s="40"/>
    </row>
    <row r="1643" s="35" customFormat="1" spans="3:30">
      <c r="C1643" s="144"/>
      <c r="F1643" s="52"/>
      <c r="G1643" s="52"/>
      <c r="P1643" s="52"/>
      <c r="Q1643" s="144"/>
      <c r="AC1643" s="39"/>
      <c r="AD1643" s="40"/>
    </row>
    <row r="1644" s="35" customFormat="1" spans="3:30">
      <c r="C1644" s="144"/>
      <c r="F1644" s="52"/>
      <c r="G1644" s="52"/>
      <c r="P1644" s="52"/>
      <c r="Q1644" s="144"/>
      <c r="AC1644" s="39"/>
      <c r="AD1644" s="40"/>
    </row>
    <row r="1645" s="35" customFormat="1" spans="3:30">
      <c r="C1645" s="144"/>
      <c r="F1645" s="52"/>
      <c r="G1645" s="52"/>
      <c r="P1645" s="52"/>
      <c r="Q1645" s="144"/>
      <c r="AC1645" s="39"/>
      <c r="AD1645" s="40"/>
    </row>
    <row r="1646" s="35" customFormat="1" spans="3:30">
      <c r="C1646" s="144"/>
      <c r="F1646" s="52"/>
      <c r="G1646" s="52"/>
      <c r="P1646" s="52"/>
      <c r="Q1646" s="144"/>
      <c r="AC1646" s="39"/>
      <c r="AD1646" s="40"/>
    </row>
    <row r="1647" s="35" customFormat="1" spans="3:30">
      <c r="C1647" s="144"/>
      <c r="F1647" s="52"/>
      <c r="G1647" s="52"/>
      <c r="P1647" s="52"/>
      <c r="Q1647" s="144"/>
      <c r="AC1647" s="39"/>
      <c r="AD1647" s="40"/>
    </row>
    <row r="1648" s="35" customFormat="1" spans="3:30">
      <c r="C1648" s="144"/>
      <c r="F1648" s="52"/>
      <c r="G1648" s="52"/>
      <c r="P1648" s="52"/>
      <c r="Q1648" s="144"/>
      <c r="AC1648" s="39"/>
      <c r="AD1648" s="40"/>
    </row>
    <row r="1649" s="35" customFormat="1" spans="3:30">
      <c r="C1649" s="144"/>
      <c r="F1649" s="52"/>
      <c r="G1649" s="52"/>
      <c r="P1649" s="52"/>
      <c r="Q1649" s="144"/>
      <c r="AC1649" s="39"/>
      <c r="AD1649" s="40"/>
    </row>
    <row r="1650" s="35" customFormat="1" spans="3:30">
      <c r="C1650" s="144"/>
      <c r="F1650" s="52"/>
      <c r="G1650" s="52"/>
      <c r="P1650" s="52"/>
      <c r="Q1650" s="144"/>
      <c r="AC1650" s="39"/>
      <c r="AD1650" s="40"/>
    </row>
    <row r="1651" s="35" customFormat="1" spans="3:30">
      <c r="C1651" s="144"/>
      <c r="F1651" s="52"/>
      <c r="G1651" s="52"/>
      <c r="P1651" s="52"/>
      <c r="Q1651" s="144"/>
      <c r="AC1651" s="39"/>
      <c r="AD1651" s="40"/>
    </row>
    <row r="1652" s="35" customFormat="1" spans="3:30">
      <c r="C1652" s="144"/>
      <c r="F1652" s="52"/>
      <c r="G1652" s="52"/>
      <c r="P1652" s="52"/>
      <c r="Q1652" s="144"/>
      <c r="AC1652" s="39"/>
      <c r="AD1652" s="40"/>
    </row>
    <row r="1653" s="35" customFormat="1" spans="3:30">
      <c r="C1653" s="144"/>
      <c r="F1653" s="52"/>
      <c r="G1653" s="52"/>
      <c r="P1653" s="52"/>
      <c r="Q1653" s="144"/>
      <c r="AC1653" s="39"/>
      <c r="AD1653" s="40"/>
    </row>
    <row r="1654" s="35" customFormat="1" spans="3:30">
      <c r="C1654" s="144"/>
      <c r="F1654" s="52"/>
      <c r="G1654" s="52"/>
      <c r="P1654" s="52"/>
      <c r="Q1654" s="144"/>
      <c r="AC1654" s="39"/>
      <c r="AD1654" s="40"/>
    </row>
    <row r="1655" s="35" customFormat="1" spans="3:30">
      <c r="C1655" s="144"/>
      <c r="F1655" s="52"/>
      <c r="G1655" s="52"/>
      <c r="P1655" s="52"/>
      <c r="Q1655" s="144"/>
      <c r="AC1655" s="39"/>
      <c r="AD1655" s="40"/>
    </row>
    <row r="1656" s="35" customFormat="1" spans="3:30">
      <c r="C1656" s="144"/>
      <c r="F1656" s="52"/>
      <c r="G1656" s="52"/>
      <c r="P1656" s="52"/>
      <c r="Q1656" s="144"/>
      <c r="AC1656" s="39"/>
      <c r="AD1656" s="40"/>
    </row>
    <row r="1657" s="35" customFormat="1" spans="3:30">
      <c r="C1657" s="144"/>
      <c r="F1657" s="52"/>
      <c r="G1657" s="52"/>
      <c r="P1657" s="52"/>
      <c r="Q1657" s="144"/>
      <c r="AC1657" s="39"/>
      <c r="AD1657" s="40"/>
    </row>
    <row r="1658" s="35" customFormat="1" spans="3:30">
      <c r="C1658" s="144"/>
      <c r="F1658" s="52"/>
      <c r="G1658" s="52"/>
      <c r="P1658" s="52"/>
      <c r="Q1658" s="144"/>
      <c r="AC1658" s="39"/>
      <c r="AD1658" s="40"/>
    </row>
    <row r="1659" s="35" customFormat="1" spans="3:30">
      <c r="C1659" s="144"/>
      <c r="F1659" s="52"/>
      <c r="G1659" s="52"/>
      <c r="P1659" s="52"/>
      <c r="Q1659" s="144"/>
      <c r="AC1659" s="39"/>
      <c r="AD1659" s="40"/>
    </row>
    <row r="1660" s="35" customFormat="1" spans="3:30">
      <c r="C1660" s="144"/>
      <c r="F1660" s="52"/>
      <c r="G1660" s="52"/>
      <c r="P1660" s="52"/>
      <c r="Q1660" s="144"/>
      <c r="AC1660" s="39"/>
      <c r="AD1660" s="40"/>
    </row>
    <row r="1661" s="35" customFormat="1" spans="3:30">
      <c r="C1661" s="144"/>
      <c r="F1661" s="52"/>
      <c r="G1661" s="52"/>
      <c r="P1661" s="52"/>
      <c r="Q1661" s="144"/>
      <c r="AC1661" s="39"/>
      <c r="AD1661" s="40"/>
    </row>
    <row r="1662" s="35" customFormat="1" spans="3:30">
      <c r="C1662" s="144"/>
      <c r="F1662" s="52"/>
      <c r="G1662" s="52"/>
      <c r="P1662" s="52"/>
      <c r="Q1662" s="144"/>
      <c r="AC1662" s="39"/>
      <c r="AD1662" s="40"/>
    </row>
    <row r="1663" s="35" customFormat="1" spans="3:30">
      <c r="C1663" s="144"/>
      <c r="F1663" s="52"/>
      <c r="G1663" s="52"/>
      <c r="P1663" s="52"/>
      <c r="Q1663" s="144"/>
      <c r="AC1663" s="39"/>
      <c r="AD1663" s="40"/>
    </row>
    <row r="1664" s="35" customFormat="1" spans="3:30">
      <c r="C1664" s="144"/>
      <c r="F1664" s="52"/>
      <c r="G1664" s="52"/>
      <c r="P1664" s="52"/>
      <c r="Q1664" s="144"/>
      <c r="AC1664" s="39"/>
      <c r="AD1664" s="40"/>
    </row>
    <row r="1665" s="35" customFormat="1" spans="3:30">
      <c r="C1665" s="144"/>
      <c r="F1665" s="52"/>
      <c r="G1665" s="52"/>
      <c r="P1665" s="52"/>
      <c r="Q1665" s="144"/>
      <c r="AC1665" s="39"/>
      <c r="AD1665" s="40"/>
    </row>
    <row r="1666" s="35" customFormat="1" spans="3:30">
      <c r="C1666" s="144"/>
      <c r="F1666" s="52"/>
      <c r="G1666" s="52"/>
      <c r="P1666" s="52"/>
      <c r="Q1666" s="144"/>
      <c r="AC1666" s="39"/>
      <c r="AD1666" s="40"/>
    </row>
    <row r="1667" s="35" customFormat="1" spans="3:30">
      <c r="C1667" s="144"/>
      <c r="F1667" s="52"/>
      <c r="G1667" s="52"/>
      <c r="P1667" s="52"/>
      <c r="Q1667" s="144"/>
      <c r="AC1667" s="39"/>
      <c r="AD1667" s="40"/>
    </row>
    <row r="1668" s="35" customFormat="1" spans="3:30">
      <c r="C1668" s="144"/>
      <c r="F1668" s="52"/>
      <c r="G1668" s="52"/>
      <c r="P1668" s="52"/>
      <c r="Q1668" s="144"/>
      <c r="AC1668" s="39"/>
      <c r="AD1668" s="40"/>
    </row>
    <row r="1669" s="35" customFormat="1" spans="3:30">
      <c r="C1669" s="144"/>
      <c r="F1669" s="52"/>
      <c r="G1669" s="52"/>
      <c r="P1669" s="52"/>
      <c r="Q1669" s="144"/>
      <c r="AC1669" s="39"/>
      <c r="AD1669" s="40"/>
    </row>
    <row r="1670" s="35" customFormat="1" spans="3:30">
      <c r="C1670" s="144"/>
      <c r="F1670" s="52"/>
      <c r="G1670" s="52"/>
      <c r="P1670" s="52"/>
      <c r="Q1670" s="144"/>
      <c r="AC1670" s="39"/>
      <c r="AD1670" s="40"/>
    </row>
    <row r="1671" s="35" customFormat="1" spans="3:30">
      <c r="C1671" s="144"/>
      <c r="F1671" s="52"/>
      <c r="G1671" s="52"/>
      <c r="P1671" s="52"/>
      <c r="Q1671" s="144"/>
      <c r="AC1671" s="39"/>
      <c r="AD1671" s="40"/>
    </row>
    <row r="1672" s="35" customFormat="1" spans="3:30">
      <c r="C1672" s="144"/>
      <c r="F1672" s="52"/>
      <c r="G1672" s="52"/>
      <c r="P1672" s="52"/>
      <c r="Q1672" s="144"/>
      <c r="AC1672" s="39"/>
      <c r="AD1672" s="40"/>
    </row>
    <row r="1673" s="35" customFormat="1" spans="3:30">
      <c r="C1673" s="144"/>
      <c r="F1673" s="52"/>
      <c r="G1673" s="52"/>
      <c r="P1673" s="52"/>
      <c r="Q1673" s="144"/>
      <c r="AC1673" s="39"/>
      <c r="AD1673" s="40"/>
    </row>
    <row r="1674" s="35" customFormat="1" spans="3:30">
      <c r="C1674" s="144"/>
      <c r="F1674" s="52"/>
      <c r="G1674" s="52"/>
      <c r="P1674" s="52"/>
      <c r="Q1674" s="144"/>
      <c r="AC1674" s="39"/>
      <c r="AD1674" s="40"/>
    </row>
    <row r="1675" s="35" customFormat="1" spans="3:30">
      <c r="C1675" s="144"/>
      <c r="F1675" s="52"/>
      <c r="G1675" s="52"/>
      <c r="P1675" s="52"/>
      <c r="Q1675" s="144"/>
      <c r="AC1675" s="39"/>
      <c r="AD1675" s="40"/>
    </row>
    <row r="1676" s="35" customFormat="1" spans="3:30">
      <c r="C1676" s="144"/>
      <c r="F1676" s="52"/>
      <c r="G1676" s="52"/>
      <c r="P1676" s="52"/>
      <c r="Q1676" s="144"/>
      <c r="AC1676" s="39"/>
      <c r="AD1676" s="40"/>
    </row>
    <row r="1677" s="35" customFormat="1" spans="3:30">
      <c r="C1677" s="144"/>
      <c r="F1677" s="52"/>
      <c r="G1677" s="52"/>
      <c r="P1677" s="52"/>
      <c r="Q1677" s="144"/>
      <c r="AC1677" s="39"/>
      <c r="AD1677" s="40"/>
    </row>
    <row r="1678" s="35" customFormat="1" spans="3:30">
      <c r="C1678" s="144"/>
      <c r="F1678" s="52"/>
      <c r="G1678" s="52"/>
      <c r="P1678" s="52"/>
      <c r="Q1678" s="144"/>
      <c r="AC1678" s="39"/>
      <c r="AD1678" s="40"/>
    </row>
    <row r="1679" s="35" customFormat="1" spans="3:30">
      <c r="C1679" s="144"/>
      <c r="F1679" s="52"/>
      <c r="G1679" s="52"/>
      <c r="P1679" s="52"/>
      <c r="Q1679" s="144"/>
      <c r="AC1679" s="39"/>
      <c r="AD1679" s="40"/>
    </row>
    <row r="1680" s="35" customFormat="1" spans="3:30">
      <c r="C1680" s="144"/>
      <c r="F1680" s="52"/>
      <c r="G1680" s="52"/>
      <c r="P1680" s="52"/>
      <c r="Q1680" s="144"/>
      <c r="AC1680" s="39"/>
      <c r="AD1680" s="40"/>
    </row>
    <row r="1681" s="35" customFormat="1" spans="3:30">
      <c r="C1681" s="144"/>
      <c r="F1681" s="52"/>
      <c r="G1681" s="52"/>
      <c r="P1681" s="52"/>
      <c r="Q1681" s="144"/>
      <c r="AC1681" s="39"/>
      <c r="AD1681" s="40"/>
    </row>
    <row r="1682" s="35" customFormat="1" spans="3:30">
      <c r="C1682" s="144"/>
      <c r="F1682" s="52"/>
      <c r="G1682" s="52"/>
      <c r="P1682" s="52"/>
      <c r="Q1682" s="144"/>
      <c r="AC1682" s="39"/>
      <c r="AD1682" s="40"/>
    </row>
    <row r="1683" s="35" customFormat="1" spans="3:30">
      <c r="C1683" s="144"/>
      <c r="F1683" s="52"/>
      <c r="G1683" s="52"/>
      <c r="P1683" s="52"/>
      <c r="Q1683" s="144"/>
      <c r="AC1683" s="39"/>
      <c r="AD1683" s="40"/>
    </row>
    <row r="1684" s="35" customFormat="1" spans="3:30">
      <c r="C1684" s="144"/>
      <c r="F1684" s="52"/>
      <c r="G1684" s="52"/>
      <c r="P1684" s="52"/>
      <c r="Q1684" s="144"/>
      <c r="AC1684" s="39"/>
      <c r="AD1684" s="40"/>
    </row>
    <row r="1685" s="35" customFormat="1" spans="3:30">
      <c r="C1685" s="144"/>
      <c r="F1685" s="52"/>
      <c r="G1685" s="52"/>
      <c r="P1685" s="52"/>
      <c r="Q1685" s="144"/>
      <c r="AC1685" s="39"/>
      <c r="AD1685" s="40"/>
    </row>
    <row r="1686" s="35" customFormat="1" spans="3:30">
      <c r="C1686" s="144"/>
      <c r="F1686" s="52"/>
      <c r="G1686" s="52"/>
      <c r="P1686" s="52"/>
      <c r="Q1686" s="144"/>
      <c r="AC1686" s="39"/>
      <c r="AD1686" s="40"/>
    </row>
    <row r="1687" s="35" customFormat="1" spans="3:30">
      <c r="C1687" s="144"/>
      <c r="F1687" s="52"/>
      <c r="G1687" s="52"/>
      <c r="P1687" s="52"/>
      <c r="Q1687" s="144"/>
      <c r="AC1687" s="39"/>
      <c r="AD1687" s="40"/>
    </row>
    <row r="1688" s="35" customFormat="1" spans="3:30">
      <c r="C1688" s="144"/>
      <c r="F1688" s="52"/>
      <c r="G1688" s="52"/>
      <c r="P1688" s="52"/>
      <c r="Q1688" s="144"/>
      <c r="AC1688" s="39"/>
      <c r="AD1688" s="40"/>
    </row>
    <row r="1689" s="35" customFormat="1" spans="3:30">
      <c r="C1689" s="144"/>
      <c r="F1689" s="52"/>
      <c r="G1689" s="52"/>
      <c r="P1689" s="52"/>
      <c r="Q1689" s="144"/>
      <c r="AC1689" s="39"/>
      <c r="AD1689" s="40"/>
    </row>
    <row r="1690" s="35" customFormat="1" spans="3:30">
      <c r="C1690" s="144"/>
      <c r="F1690" s="52"/>
      <c r="G1690" s="52"/>
      <c r="P1690" s="52"/>
      <c r="Q1690" s="144"/>
      <c r="AC1690" s="39"/>
      <c r="AD1690" s="40"/>
    </row>
    <row r="1691" s="35" customFormat="1" spans="3:30">
      <c r="C1691" s="144"/>
      <c r="F1691" s="52"/>
      <c r="G1691" s="52"/>
      <c r="P1691" s="52"/>
      <c r="Q1691" s="144"/>
      <c r="AC1691" s="39"/>
      <c r="AD1691" s="40"/>
    </row>
    <row r="1692" s="35" customFormat="1" spans="3:30">
      <c r="C1692" s="144"/>
      <c r="F1692" s="52"/>
      <c r="G1692" s="52"/>
      <c r="P1692" s="52"/>
      <c r="Q1692" s="144"/>
      <c r="AC1692" s="39"/>
      <c r="AD1692" s="40"/>
    </row>
    <row r="1693" s="35" customFormat="1" spans="3:30">
      <c r="C1693" s="144"/>
      <c r="F1693" s="52"/>
      <c r="G1693" s="52"/>
      <c r="P1693" s="52"/>
      <c r="Q1693" s="144"/>
      <c r="AC1693" s="39"/>
      <c r="AD1693" s="40"/>
    </row>
    <row r="1694" s="35" customFormat="1" spans="3:30">
      <c r="C1694" s="144"/>
      <c r="F1694" s="52"/>
      <c r="G1694" s="52"/>
      <c r="P1694" s="52"/>
      <c r="Q1694" s="144"/>
      <c r="AC1694" s="39"/>
      <c r="AD1694" s="40"/>
    </row>
    <row r="1695" s="35" customFormat="1" spans="3:30">
      <c r="C1695" s="144"/>
      <c r="F1695" s="52"/>
      <c r="G1695" s="52"/>
      <c r="P1695" s="52"/>
      <c r="Q1695" s="144"/>
      <c r="AC1695" s="39"/>
      <c r="AD1695" s="40"/>
    </row>
    <row r="1696" s="35" customFormat="1" spans="3:30">
      <c r="C1696" s="144"/>
      <c r="F1696" s="52"/>
      <c r="G1696" s="52"/>
      <c r="P1696" s="52"/>
      <c r="Q1696" s="144"/>
      <c r="AC1696" s="39"/>
      <c r="AD1696" s="40"/>
    </row>
    <row r="1697" s="35" customFormat="1" spans="3:30">
      <c r="C1697" s="144"/>
      <c r="F1697" s="52"/>
      <c r="G1697" s="52"/>
      <c r="P1697" s="52"/>
      <c r="Q1697" s="144"/>
      <c r="AC1697" s="39"/>
      <c r="AD1697" s="40"/>
    </row>
    <row r="1698" s="35" customFormat="1" spans="3:30">
      <c r="C1698" s="144"/>
      <c r="F1698" s="52"/>
      <c r="G1698" s="52"/>
      <c r="P1698" s="52"/>
      <c r="Q1698" s="144"/>
      <c r="AC1698" s="39"/>
      <c r="AD1698" s="40"/>
    </row>
    <row r="1699" s="35" customFormat="1" spans="3:30">
      <c r="C1699" s="144"/>
      <c r="F1699" s="52"/>
      <c r="G1699" s="52"/>
      <c r="P1699" s="52"/>
      <c r="Q1699" s="144"/>
      <c r="AC1699" s="39"/>
      <c r="AD1699" s="40"/>
    </row>
    <row r="1700" s="35" customFormat="1" spans="3:30">
      <c r="C1700" s="144"/>
      <c r="F1700" s="52"/>
      <c r="G1700" s="52"/>
      <c r="P1700" s="52"/>
      <c r="Q1700" s="144"/>
      <c r="AC1700" s="39"/>
      <c r="AD1700" s="40"/>
    </row>
    <row r="1701" s="35" customFormat="1" spans="3:30">
      <c r="C1701" s="144"/>
      <c r="F1701" s="52"/>
      <c r="G1701" s="52"/>
      <c r="P1701" s="52"/>
      <c r="Q1701" s="144"/>
      <c r="AC1701" s="39"/>
      <c r="AD1701" s="40"/>
    </row>
    <row r="1702" s="35" customFormat="1" spans="3:30">
      <c r="C1702" s="144"/>
      <c r="F1702" s="52"/>
      <c r="G1702" s="52"/>
      <c r="P1702" s="52"/>
      <c r="Q1702" s="144"/>
      <c r="AC1702" s="39"/>
      <c r="AD1702" s="40"/>
    </row>
    <row r="1703" s="35" customFormat="1" spans="3:30">
      <c r="C1703" s="144"/>
      <c r="F1703" s="52"/>
      <c r="G1703" s="52"/>
      <c r="P1703" s="52"/>
      <c r="Q1703" s="144"/>
      <c r="AC1703" s="39"/>
      <c r="AD1703" s="40"/>
    </row>
    <row r="1704" s="35" customFormat="1" spans="3:30">
      <c r="C1704" s="144"/>
      <c r="F1704" s="52"/>
      <c r="G1704" s="52"/>
      <c r="P1704" s="52"/>
      <c r="Q1704" s="144"/>
      <c r="AC1704" s="39"/>
      <c r="AD1704" s="40"/>
    </row>
    <row r="1705" s="35" customFormat="1" spans="3:30">
      <c r="C1705" s="144"/>
      <c r="F1705" s="52"/>
      <c r="G1705" s="52"/>
      <c r="P1705" s="52"/>
      <c r="Q1705" s="144"/>
      <c r="AC1705" s="39"/>
      <c r="AD1705" s="40"/>
    </row>
    <row r="1706" s="35" customFormat="1" spans="3:30">
      <c r="C1706" s="144"/>
      <c r="F1706" s="52"/>
      <c r="G1706" s="52"/>
      <c r="P1706" s="52"/>
      <c r="Q1706" s="144"/>
      <c r="AC1706" s="39"/>
      <c r="AD1706" s="40"/>
    </row>
    <row r="1707" s="35" customFormat="1" spans="3:30">
      <c r="C1707" s="144"/>
      <c r="F1707" s="52"/>
      <c r="G1707" s="52"/>
      <c r="P1707" s="52"/>
      <c r="Q1707" s="144"/>
      <c r="AC1707" s="39"/>
      <c r="AD1707" s="40"/>
    </row>
    <row r="1708" s="35" customFormat="1" spans="3:30">
      <c r="C1708" s="144"/>
      <c r="F1708" s="52"/>
      <c r="G1708" s="52"/>
      <c r="P1708" s="52"/>
      <c r="Q1708" s="144"/>
      <c r="AC1708" s="39"/>
      <c r="AD1708" s="40"/>
    </row>
    <row r="1709" s="35" customFormat="1" spans="3:30">
      <c r="C1709" s="144"/>
      <c r="F1709" s="52"/>
      <c r="G1709" s="52"/>
      <c r="P1709" s="52"/>
      <c r="Q1709" s="144"/>
      <c r="AC1709" s="39"/>
      <c r="AD1709" s="40"/>
    </row>
    <row r="1710" s="35" customFormat="1" spans="3:30">
      <c r="C1710" s="144"/>
      <c r="F1710" s="52"/>
      <c r="G1710" s="52"/>
      <c r="P1710" s="52"/>
      <c r="Q1710" s="144"/>
      <c r="AC1710" s="39"/>
      <c r="AD1710" s="40"/>
    </row>
    <row r="1711" s="35" customFormat="1" spans="3:30">
      <c r="C1711" s="144"/>
      <c r="F1711" s="52"/>
      <c r="G1711" s="52"/>
      <c r="P1711" s="52"/>
      <c r="Q1711" s="144"/>
      <c r="AC1711" s="39"/>
      <c r="AD1711" s="40"/>
    </row>
    <row r="1712" s="35" customFormat="1" spans="3:30">
      <c r="C1712" s="144"/>
      <c r="F1712" s="52"/>
      <c r="G1712" s="52"/>
      <c r="P1712" s="52"/>
      <c r="Q1712" s="144"/>
      <c r="AC1712" s="39"/>
      <c r="AD1712" s="40"/>
    </row>
    <row r="1713" s="35" customFormat="1" spans="3:30">
      <c r="C1713" s="144"/>
      <c r="F1713" s="52"/>
      <c r="G1713" s="52"/>
      <c r="P1713" s="52"/>
      <c r="Q1713" s="144"/>
      <c r="AC1713" s="39"/>
      <c r="AD1713" s="40"/>
    </row>
    <row r="1714" s="35" customFormat="1" spans="3:30">
      <c r="C1714" s="144"/>
      <c r="F1714" s="52"/>
      <c r="G1714" s="52"/>
      <c r="P1714" s="52"/>
      <c r="Q1714" s="144"/>
      <c r="AC1714" s="39"/>
      <c r="AD1714" s="40"/>
    </row>
    <row r="1715" s="35" customFormat="1" spans="3:30">
      <c r="C1715" s="144"/>
      <c r="F1715" s="52"/>
      <c r="G1715" s="52"/>
      <c r="P1715" s="52"/>
      <c r="Q1715" s="144"/>
      <c r="AC1715" s="39"/>
      <c r="AD1715" s="40"/>
    </row>
    <row r="1716" s="35" customFormat="1" spans="3:30">
      <c r="C1716" s="144"/>
      <c r="F1716" s="52"/>
      <c r="G1716" s="52"/>
      <c r="P1716" s="52"/>
      <c r="Q1716" s="144"/>
      <c r="AC1716" s="39"/>
      <c r="AD1716" s="40"/>
    </row>
    <row r="1717" s="35" customFormat="1" spans="3:30">
      <c r="C1717" s="144"/>
      <c r="F1717" s="52"/>
      <c r="G1717" s="52"/>
      <c r="P1717" s="52"/>
      <c r="Q1717" s="144"/>
      <c r="AC1717" s="39"/>
      <c r="AD1717" s="40"/>
    </row>
    <row r="1718" s="35" customFormat="1" spans="3:30">
      <c r="C1718" s="144"/>
      <c r="F1718" s="52"/>
      <c r="G1718" s="52"/>
      <c r="P1718" s="52"/>
      <c r="Q1718" s="144"/>
      <c r="AC1718" s="39"/>
      <c r="AD1718" s="40"/>
    </row>
    <row r="1719" s="35" customFormat="1" spans="3:30">
      <c r="C1719" s="144"/>
      <c r="F1719" s="52"/>
      <c r="G1719" s="52"/>
      <c r="P1719" s="52"/>
      <c r="Q1719" s="144"/>
      <c r="AC1719" s="39"/>
      <c r="AD1719" s="40"/>
    </row>
    <row r="1720" s="35" customFormat="1" spans="3:30">
      <c r="C1720" s="144"/>
      <c r="F1720" s="52"/>
      <c r="G1720" s="52"/>
      <c r="P1720" s="52"/>
      <c r="Q1720" s="144"/>
      <c r="AC1720" s="39"/>
      <c r="AD1720" s="40"/>
    </row>
    <row r="1721" s="35" customFormat="1" spans="3:30">
      <c r="C1721" s="144"/>
      <c r="F1721" s="52"/>
      <c r="G1721" s="52"/>
      <c r="P1721" s="52"/>
      <c r="Q1721" s="144"/>
      <c r="AC1721" s="39"/>
      <c r="AD1721" s="40"/>
    </row>
    <row r="1722" s="35" customFormat="1" spans="3:30">
      <c r="C1722" s="144"/>
      <c r="F1722" s="52"/>
      <c r="G1722" s="52"/>
      <c r="P1722" s="52"/>
      <c r="Q1722" s="144"/>
      <c r="AC1722" s="39"/>
      <c r="AD1722" s="40"/>
    </row>
    <row r="1723" s="35" customFormat="1" spans="3:30">
      <c r="C1723" s="144"/>
      <c r="F1723" s="52"/>
      <c r="G1723" s="52"/>
      <c r="P1723" s="52"/>
      <c r="Q1723" s="144"/>
      <c r="AC1723" s="39"/>
      <c r="AD1723" s="40"/>
    </row>
    <row r="1724" s="35" customFormat="1" spans="3:30">
      <c r="C1724" s="144"/>
      <c r="F1724" s="52"/>
      <c r="G1724" s="52"/>
      <c r="P1724" s="52"/>
      <c r="Q1724" s="144"/>
      <c r="AC1724" s="39"/>
      <c r="AD1724" s="40"/>
    </row>
    <row r="1725" s="35" customFormat="1" spans="3:30">
      <c r="C1725" s="144"/>
      <c r="F1725" s="52"/>
      <c r="G1725" s="52"/>
      <c r="P1725" s="52"/>
      <c r="Q1725" s="144"/>
      <c r="AC1725" s="39"/>
      <c r="AD1725" s="40"/>
    </row>
    <row r="1726" s="35" customFormat="1" spans="3:30">
      <c r="C1726" s="144"/>
      <c r="F1726" s="52"/>
      <c r="G1726" s="52"/>
      <c r="P1726" s="52"/>
      <c r="Q1726" s="144"/>
      <c r="AC1726" s="39"/>
      <c r="AD1726" s="40"/>
    </row>
    <row r="1727" s="35" customFormat="1" spans="3:30">
      <c r="C1727" s="144"/>
      <c r="F1727" s="52"/>
      <c r="G1727" s="52"/>
      <c r="P1727" s="52"/>
      <c r="Q1727" s="144"/>
      <c r="AC1727" s="39"/>
      <c r="AD1727" s="40"/>
    </row>
    <row r="1728" s="35" customFormat="1" spans="3:30">
      <c r="C1728" s="144"/>
      <c r="F1728" s="52"/>
      <c r="G1728" s="52"/>
      <c r="P1728" s="52"/>
      <c r="Q1728" s="144"/>
      <c r="AC1728" s="39"/>
      <c r="AD1728" s="40"/>
    </row>
    <row r="1729" s="35" customFormat="1" spans="3:30">
      <c r="C1729" s="144"/>
      <c r="F1729" s="52"/>
      <c r="G1729" s="52"/>
      <c r="P1729" s="52"/>
      <c r="Q1729" s="144"/>
      <c r="AC1729" s="39"/>
      <c r="AD1729" s="40"/>
    </row>
    <row r="1730" s="35" customFormat="1" spans="3:30">
      <c r="C1730" s="144"/>
      <c r="F1730" s="52"/>
      <c r="G1730" s="52"/>
      <c r="P1730" s="52"/>
      <c r="Q1730" s="144"/>
      <c r="AC1730" s="39"/>
      <c r="AD1730" s="40"/>
    </row>
    <row r="1731" s="35" customFormat="1" spans="3:30">
      <c r="C1731" s="144"/>
      <c r="F1731" s="52"/>
      <c r="G1731" s="52"/>
      <c r="P1731" s="52"/>
      <c r="Q1731" s="144"/>
      <c r="AC1731" s="39"/>
      <c r="AD1731" s="40"/>
    </row>
    <row r="1732" s="35" customFormat="1" spans="3:30">
      <c r="C1732" s="144"/>
      <c r="F1732" s="52"/>
      <c r="G1732" s="52"/>
      <c r="P1732" s="52"/>
      <c r="Q1732" s="144"/>
      <c r="AC1732" s="39"/>
      <c r="AD1732" s="40"/>
    </row>
    <row r="1733" s="35" customFormat="1" spans="3:30">
      <c r="C1733" s="144"/>
      <c r="F1733" s="52"/>
      <c r="G1733" s="52"/>
      <c r="P1733" s="52"/>
      <c r="Q1733" s="144"/>
      <c r="AC1733" s="39"/>
      <c r="AD1733" s="40"/>
    </row>
    <row r="1734" s="35" customFormat="1" spans="3:30">
      <c r="C1734" s="144"/>
      <c r="F1734" s="52"/>
      <c r="G1734" s="52"/>
      <c r="P1734" s="52"/>
      <c r="Q1734" s="144"/>
      <c r="AC1734" s="39"/>
      <c r="AD1734" s="40"/>
    </row>
    <row r="1735" s="35" customFormat="1" spans="3:30">
      <c r="C1735" s="144"/>
      <c r="F1735" s="52"/>
      <c r="G1735" s="52"/>
      <c r="P1735" s="52"/>
      <c r="Q1735" s="144"/>
      <c r="AC1735" s="39"/>
      <c r="AD1735" s="40"/>
    </row>
    <row r="1736" s="35" customFormat="1" spans="3:30">
      <c r="C1736" s="144"/>
      <c r="F1736" s="52"/>
      <c r="G1736" s="52"/>
      <c r="P1736" s="52"/>
      <c r="Q1736" s="144"/>
      <c r="AC1736" s="39"/>
      <c r="AD1736" s="40"/>
    </row>
    <row r="1737" s="35" customFormat="1" spans="3:30">
      <c r="C1737" s="144"/>
      <c r="F1737" s="52"/>
      <c r="G1737" s="52"/>
      <c r="P1737" s="52"/>
      <c r="Q1737" s="144"/>
      <c r="AC1737" s="39"/>
      <c r="AD1737" s="40"/>
    </row>
    <row r="1738" s="35" customFormat="1" spans="3:30">
      <c r="C1738" s="144"/>
      <c r="F1738" s="52"/>
      <c r="G1738" s="52"/>
      <c r="P1738" s="52"/>
      <c r="Q1738" s="144"/>
      <c r="AC1738" s="39"/>
      <c r="AD1738" s="40"/>
    </row>
    <row r="1739" s="35" customFormat="1" spans="3:30">
      <c r="C1739" s="144"/>
      <c r="F1739" s="52"/>
      <c r="G1739" s="52"/>
      <c r="P1739" s="52"/>
      <c r="Q1739" s="144"/>
      <c r="AC1739" s="39"/>
      <c r="AD1739" s="40"/>
    </row>
    <row r="1740" s="35" customFormat="1" spans="3:30">
      <c r="C1740" s="144"/>
      <c r="F1740" s="52"/>
      <c r="G1740" s="52"/>
      <c r="P1740" s="52"/>
      <c r="Q1740" s="144"/>
      <c r="AC1740" s="39"/>
      <c r="AD1740" s="40"/>
    </row>
    <row r="1741" s="35" customFormat="1" spans="3:30">
      <c r="C1741" s="144"/>
      <c r="F1741" s="52"/>
      <c r="G1741" s="52"/>
      <c r="P1741" s="52"/>
      <c r="Q1741" s="144"/>
      <c r="AC1741" s="39"/>
      <c r="AD1741" s="40"/>
    </row>
    <row r="1742" s="35" customFormat="1" spans="3:30">
      <c r="C1742" s="144"/>
      <c r="F1742" s="52"/>
      <c r="G1742" s="52"/>
      <c r="P1742" s="52"/>
      <c r="Q1742" s="144"/>
      <c r="AC1742" s="39"/>
      <c r="AD1742" s="40"/>
    </row>
    <row r="1743" s="35" customFormat="1" spans="3:30">
      <c r="C1743" s="144"/>
      <c r="F1743" s="52"/>
      <c r="G1743" s="52"/>
      <c r="P1743" s="52"/>
      <c r="Q1743" s="144"/>
      <c r="AC1743" s="39"/>
      <c r="AD1743" s="40"/>
    </row>
    <row r="1744" s="35" customFormat="1" spans="3:30">
      <c r="C1744" s="144"/>
      <c r="F1744" s="52"/>
      <c r="G1744" s="52"/>
      <c r="P1744" s="52"/>
      <c r="Q1744" s="144"/>
      <c r="AC1744" s="39"/>
      <c r="AD1744" s="40"/>
    </row>
    <row r="1745" s="35" customFormat="1" spans="3:30">
      <c r="C1745" s="144"/>
      <c r="F1745" s="52"/>
      <c r="G1745" s="52"/>
      <c r="P1745" s="52"/>
      <c r="Q1745" s="144"/>
      <c r="AC1745" s="39"/>
      <c r="AD1745" s="40"/>
    </row>
    <row r="1746" s="35" customFormat="1" spans="3:30">
      <c r="C1746" s="144"/>
      <c r="F1746" s="52"/>
      <c r="G1746" s="52"/>
      <c r="P1746" s="52"/>
      <c r="Q1746" s="144"/>
      <c r="AC1746" s="39"/>
      <c r="AD1746" s="40"/>
    </row>
    <row r="1747" s="35" customFormat="1" spans="3:30">
      <c r="C1747" s="144"/>
      <c r="F1747" s="52"/>
      <c r="G1747" s="52"/>
      <c r="P1747" s="52"/>
      <c r="Q1747" s="144"/>
      <c r="AC1747" s="39"/>
      <c r="AD1747" s="40"/>
    </row>
    <row r="1748" s="35" customFormat="1" spans="3:30">
      <c r="C1748" s="144"/>
      <c r="F1748" s="52"/>
      <c r="G1748" s="52"/>
      <c r="P1748" s="52"/>
      <c r="Q1748" s="144"/>
      <c r="AC1748" s="39"/>
      <c r="AD1748" s="40"/>
    </row>
    <row r="1749" s="35" customFormat="1" spans="3:30">
      <c r="C1749" s="144"/>
      <c r="F1749" s="52"/>
      <c r="G1749" s="52"/>
      <c r="P1749" s="52"/>
      <c r="Q1749" s="144"/>
      <c r="AC1749" s="39"/>
      <c r="AD1749" s="40"/>
    </row>
    <row r="1750" s="35" customFormat="1" spans="3:30">
      <c r="C1750" s="144"/>
      <c r="F1750" s="52"/>
      <c r="G1750" s="52"/>
      <c r="P1750" s="52"/>
      <c r="Q1750" s="144"/>
      <c r="AC1750" s="39"/>
      <c r="AD1750" s="40"/>
    </row>
    <row r="1751" s="35" customFormat="1" spans="3:30">
      <c r="C1751" s="144"/>
      <c r="F1751" s="52"/>
      <c r="G1751" s="52"/>
      <c r="P1751" s="52"/>
      <c r="Q1751" s="144"/>
      <c r="AC1751" s="39"/>
      <c r="AD1751" s="40"/>
    </row>
    <row r="1752" s="35" customFormat="1" spans="3:30">
      <c r="C1752" s="144"/>
      <c r="F1752" s="52"/>
      <c r="G1752" s="52"/>
      <c r="P1752" s="52"/>
      <c r="Q1752" s="144"/>
      <c r="AC1752" s="39"/>
      <c r="AD1752" s="40"/>
    </row>
    <row r="1753" s="35" customFormat="1" spans="3:30">
      <c r="C1753" s="144"/>
      <c r="F1753" s="52"/>
      <c r="G1753" s="52"/>
      <c r="P1753" s="52"/>
      <c r="Q1753" s="144"/>
      <c r="AC1753" s="39"/>
      <c r="AD1753" s="40"/>
    </row>
    <row r="1754" s="35" customFormat="1" spans="3:30">
      <c r="C1754" s="144"/>
      <c r="F1754" s="52"/>
      <c r="G1754" s="52"/>
      <c r="P1754" s="52"/>
      <c r="Q1754" s="144"/>
      <c r="AC1754" s="39"/>
      <c r="AD1754" s="40"/>
    </row>
    <row r="1755" s="35" customFormat="1" spans="3:30">
      <c r="C1755" s="144"/>
      <c r="F1755" s="52"/>
      <c r="G1755" s="52"/>
      <c r="P1755" s="52"/>
      <c r="Q1755" s="144"/>
      <c r="AC1755" s="39"/>
      <c r="AD1755" s="40"/>
    </row>
    <row r="1756" s="35" customFormat="1" spans="3:30">
      <c r="C1756" s="144"/>
      <c r="F1756" s="52"/>
      <c r="G1756" s="52"/>
      <c r="P1756" s="52"/>
      <c r="Q1756" s="144"/>
      <c r="AC1756" s="39"/>
      <c r="AD1756" s="40"/>
    </row>
    <row r="1757" s="35" customFormat="1" spans="3:30">
      <c r="C1757" s="144"/>
      <c r="F1757" s="52"/>
      <c r="G1757" s="52"/>
      <c r="P1757" s="52"/>
      <c r="Q1757" s="144"/>
      <c r="AC1757" s="39"/>
      <c r="AD1757" s="40"/>
    </row>
    <row r="1758" s="35" customFormat="1" spans="3:30">
      <c r="C1758" s="144"/>
      <c r="F1758" s="52"/>
      <c r="G1758" s="52"/>
      <c r="P1758" s="52"/>
      <c r="Q1758" s="144"/>
      <c r="AC1758" s="39"/>
      <c r="AD1758" s="40"/>
    </row>
    <row r="1759" s="35" customFormat="1" spans="3:30">
      <c r="C1759" s="144"/>
      <c r="F1759" s="52"/>
      <c r="G1759" s="52"/>
      <c r="P1759" s="52"/>
      <c r="Q1759" s="144"/>
      <c r="AC1759" s="39"/>
      <c r="AD1759" s="40"/>
    </row>
    <row r="1760" s="35" customFormat="1" spans="3:30">
      <c r="C1760" s="144"/>
      <c r="F1760" s="52"/>
      <c r="G1760" s="52"/>
      <c r="P1760" s="52"/>
      <c r="Q1760" s="144"/>
      <c r="AC1760" s="39"/>
      <c r="AD1760" s="40"/>
    </row>
    <row r="1761" s="35" customFormat="1" spans="3:30">
      <c r="C1761" s="144"/>
      <c r="F1761" s="52"/>
      <c r="G1761" s="52"/>
      <c r="P1761" s="52"/>
      <c r="Q1761" s="144"/>
      <c r="AC1761" s="39"/>
      <c r="AD1761" s="40"/>
    </row>
    <row r="1762" s="35" customFormat="1" spans="3:30">
      <c r="C1762" s="144"/>
      <c r="F1762" s="52"/>
      <c r="G1762" s="52"/>
      <c r="P1762" s="52"/>
      <c r="Q1762" s="144"/>
      <c r="AC1762" s="39"/>
      <c r="AD1762" s="40"/>
    </row>
    <row r="1763" s="35" customFormat="1" spans="3:30">
      <c r="C1763" s="144"/>
      <c r="F1763" s="52"/>
      <c r="G1763" s="52"/>
      <c r="P1763" s="52"/>
      <c r="Q1763" s="144"/>
      <c r="AC1763" s="39"/>
      <c r="AD1763" s="40"/>
    </row>
    <row r="1764" s="35" customFormat="1" spans="3:30">
      <c r="C1764" s="144"/>
      <c r="F1764" s="52"/>
      <c r="G1764" s="52"/>
      <c r="P1764" s="52"/>
      <c r="Q1764" s="144"/>
      <c r="AC1764" s="39"/>
      <c r="AD1764" s="40"/>
    </row>
    <row r="1765" s="35" customFormat="1" spans="3:30">
      <c r="C1765" s="144"/>
      <c r="F1765" s="52"/>
      <c r="G1765" s="52"/>
      <c r="P1765" s="52"/>
      <c r="Q1765" s="144"/>
      <c r="AC1765" s="39"/>
      <c r="AD1765" s="40"/>
    </row>
    <row r="1766" s="35" customFormat="1" spans="3:30">
      <c r="C1766" s="144"/>
      <c r="F1766" s="52"/>
      <c r="G1766" s="52"/>
      <c r="P1766" s="52"/>
      <c r="Q1766" s="144"/>
      <c r="AC1766" s="39"/>
      <c r="AD1766" s="40"/>
    </row>
    <row r="1767" s="35" customFormat="1" spans="3:30">
      <c r="C1767" s="144"/>
      <c r="F1767" s="52"/>
      <c r="G1767" s="52"/>
      <c r="P1767" s="52"/>
      <c r="Q1767" s="144"/>
      <c r="AC1767" s="39"/>
      <c r="AD1767" s="40"/>
    </row>
    <row r="1768" s="35" customFormat="1" spans="3:30">
      <c r="C1768" s="144"/>
      <c r="F1768" s="52"/>
      <c r="G1768" s="52"/>
      <c r="P1768" s="52"/>
      <c r="Q1768" s="144"/>
      <c r="AC1768" s="39"/>
      <c r="AD1768" s="40"/>
    </row>
    <row r="1769" s="35" customFormat="1" spans="3:30">
      <c r="C1769" s="144"/>
      <c r="F1769" s="52"/>
      <c r="G1769" s="52"/>
      <c r="P1769" s="52"/>
      <c r="Q1769" s="144"/>
      <c r="AC1769" s="39"/>
      <c r="AD1769" s="40"/>
    </row>
    <row r="1770" s="35" customFormat="1" spans="3:30">
      <c r="C1770" s="144"/>
      <c r="F1770" s="52"/>
      <c r="G1770" s="52"/>
      <c r="P1770" s="52"/>
      <c r="Q1770" s="144"/>
      <c r="AC1770" s="39"/>
      <c r="AD1770" s="40"/>
    </row>
    <row r="1771" s="35" customFormat="1" spans="3:30">
      <c r="C1771" s="144"/>
      <c r="F1771" s="52"/>
      <c r="G1771" s="52"/>
      <c r="P1771" s="52"/>
      <c r="Q1771" s="144"/>
      <c r="AC1771" s="39"/>
      <c r="AD1771" s="40"/>
    </row>
    <row r="1772" s="35" customFormat="1" spans="3:30">
      <c r="C1772" s="144"/>
      <c r="F1772" s="52"/>
      <c r="G1772" s="52"/>
      <c r="P1772" s="52"/>
      <c r="Q1772" s="144"/>
      <c r="AC1772" s="39"/>
      <c r="AD1772" s="40"/>
    </row>
    <row r="1773" s="35" customFormat="1" spans="3:30">
      <c r="C1773" s="144"/>
      <c r="F1773" s="52"/>
      <c r="G1773" s="52"/>
      <c r="P1773" s="52"/>
      <c r="Q1773" s="144"/>
      <c r="AC1773" s="39"/>
      <c r="AD1773" s="40"/>
    </row>
    <row r="1774" s="35" customFormat="1" spans="3:30">
      <c r="C1774" s="144"/>
      <c r="F1774" s="52"/>
      <c r="G1774" s="52"/>
      <c r="P1774" s="52"/>
      <c r="Q1774" s="144"/>
      <c r="AC1774" s="39"/>
      <c r="AD1774" s="40"/>
    </row>
    <row r="1775" s="35" customFormat="1" spans="3:30">
      <c r="C1775" s="144"/>
      <c r="F1775" s="52"/>
      <c r="G1775" s="52"/>
      <c r="P1775" s="52"/>
      <c r="Q1775" s="144"/>
      <c r="AC1775" s="39"/>
      <c r="AD1775" s="40"/>
    </row>
    <row r="1776" s="35" customFormat="1" spans="3:30">
      <c r="C1776" s="144"/>
      <c r="F1776" s="52"/>
      <c r="G1776" s="52"/>
      <c r="P1776" s="52"/>
      <c r="Q1776" s="144"/>
      <c r="AC1776" s="39"/>
      <c r="AD1776" s="40"/>
    </row>
    <row r="1777" s="35" customFormat="1" spans="3:30">
      <c r="C1777" s="144"/>
      <c r="F1777" s="52"/>
      <c r="G1777" s="52"/>
      <c r="P1777" s="52"/>
      <c r="Q1777" s="144"/>
      <c r="AC1777" s="39"/>
      <c r="AD1777" s="40"/>
    </row>
    <row r="1778" s="35" customFormat="1" spans="3:30">
      <c r="C1778" s="144"/>
      <c r="F1778" s="52"/>
      <c r="G1778" s="52"/>
      <c r="P1778" s="52"/>
      <c r="Q1778" s="144"/>
      <c r="AC1778" s="39"/>
      <c r="AD1778" s="40"/>
    </row>
    <row r="1779" s="35" customFormat="1" spans="3:30">
      <c r="C1779" s="144"/>
      <c r="F1779" s="52"/>
      <c r="G1779" s="52"/>
      <c r="P1779" s="52"/>
      <c r="Q1779" s="144"/>
      <c r="AC1779" s="39"/>
      <c r="AD1779" s="40"/>
    </row>
    <row r="1780" s="35" customFormat="1" spans="3:30">
      <c r="C1780" s="144"/>
      <c r="F1780" s="52"/>
      <c r="G1780" s="52"/>
      <c r="P1780" s="52"/>
      <c r="Q1780" s="144"/>
      <c r="AC1780" s="39"/>
      <c r="AD1780" s="40"/>
    </row>
    <row r="1781" s="35" customFormat="1" spans="3:30">
      <c r="C1781" s="144"/>
      <c r="F1781" s="52"/>
      <c r="G1781" s="52"/>
      <c r="P1781" s="52"/>
      <c r="Q1781" s="144"/>
      <c r="AC1781" s="39"/>
      <c r="AD1781" s="40"/>
    </row>
    <row r="1782" s="35" customFormat="1" spans="3:30">
      <c r="C1782" s="144"/>
      <c r="F1782" s="52"/>
      <c r="G1782" s="52"/>
      <c r="P1782" s="52"/>
      <c r="Q1782" s="144"/>
      <c r="AC1782" s="39"/>
      <c r="AD1782" s="40"/>
    </row>
    <row r="1783" s="35" customFormat="1" spans="3:30">
      <c r="C1783" s="144"/>
      <c r="F1783" s="52"/>
      <c r="G1783" s="52"/>
      <c r="P1783" s="52"/>
      <c r="Q1783" s="144"/>
      <c r="AC1783" s="39"/>
      <c r="AD1783" s="40"/>
    </row>
    <row r="1784" s="35" customFormat="1" spans="3:30">
      <c r="C1784" s="144"/>
      <c r="F1784" s="52"/>
      <c r="G1784" s="52"/>
      <c r="P1784" s="52"/>
      <c r="Q1784" s="144"/>
      <c r="AC1784" s="39"/>
      <c r="AD1784" s="40"/>
    </row>
    <row r="1785" s="35" customFormat="1" spans="3:30">
      <c r="C1785" s="144"/>
      <c r="F1785" s="52"/>
      <c r="G1785" s="52"/>
      <c r="P1785" s="52"/>
      <c r="Q1785" s="144"/>
      <c r="AC1785" s="39"/>
      <c r="AD1785" s="40"/>
    </row>
    <row r="1786" s="35" customFormat="1" spans="3:30">
      <c r="C1786" s="144"/>
      <c r="F1786" s="52"/>
      <c r="G1786" s="52"/>
      <c r="P1786" s="52"/>
      <c r="Q1786" s="144"/>
      <c r="AC1786" s="39"/>
      <c r="AD1786" s="40"/>
    </row>
    <row r="1787" s="35" customFormat="1" spans="3:30">
      <c r="C1787" s="144"/>
      <c r="F1787" s="52"/>
      <c r="G1787" s="52"/>
      <c r="P1787" s="52"/>
      <c r="Q1787" s="144"/>
      <c r="AC1787" s="39"/>
      <c r="AD1787" s="40"/>
    </row>
    <row r="1788" s="35" customFormat="1" spans="3:30">
      <c r="C1788" s="144"/>
      <c r="F1788" s="52"/>
      <c r="G1788" s="52"/>
      <c r="P1788" s="52"/>
      <c r="Q1788" s="144"/>
      <c r="AC1788" s="39"/>
      <c r="AD1788" s="40"/>
    </row>
    <row r="1789" s="35" customFormat="1" spans="3:30">
      <c r="C1789" s="144"/>
      <c r="F1789" s="52"/>
      <c r="G1789" s="52"/>
      <c r="P1789" s="52"/>
      <c r="Q1789" s="144"/>
      <c r="AC1789" s="39"/>
      <c r="AD1789" s="40"/>
    </row>
    <row r="1790" s="35" customFormat="1" spans="3:30">
      <c r="C1790" s="144"/>
      <c r="F1790" s="52"/>
      <c r="G1790" s="52"/>
      <c r="P1790" s="52"/>
      <c r="Q1790" s="144"/>
      <c r="AC1790" s="39"/>
      <c r="AD1790" s="40"/>
    </row>
    <row r="1791" s="35" customFormat="1" spans="3:30">
      <c r="C1791" s="144"/>
      <c r="F1791" s="52"/>
      <c r="G1791" s="52"/>
      <c r="P1791" s="52"/>
      <c r="Q1791" s="144"/>
      <c r="AC1791" s="39"/>
      <c r="AD1791" s="40"/>
    </row>
    <row r="1792" s="35" customFormat="1" spans="3:30">
      <c r="C1792" s="144"/>
      <c r="F1792" s="52"/>
      <c r="G1792" s="52"/>
      <c r="P1792" s="52"/>
      <c r="Q1792" s="144"/>
      <c r="AC1792" s="39"/>
      <c r="AD1792" s="40"/>
    </row>
    <row r="1793" s="35" customFormat="1" spans="3:30">
      <c r="C1793" s="144"/>
      <c r="F1793" s="52"/>
      <c r="G1793" s="52"/>
      <c r="P1793" s="52"/>
      <c r="Q1793" s="144"/>
      <c r="AC1793" s="39"/>
      <c r="AD1793" s="40"/>
    </row>
    <row r="1794" s="35" customFormat="1" spans="3:30">
      <c r="C1794" s="144"/>
      <c r="F1794" s="52"/>
      <c r="G1794" s="52"/>
      <c r="P1794" s="52"/>
      <c r="Q1794" s="144"/>
      <c r="AC1794" s="39"/>
      <c r="AD1794" s="40"/>
    </row>
    <row r="1795" s="35" customFormat="1" spans="3:30">
      <c r="C1795" s="144"/>
      <c r="F1795" s="52"/>
      <c r="G1795" s="52"/>
      <c r="P1795" s="52"/>
      <c r="Q1795" s="144"/>
      <c r="AC1795" s="39"/>
      <c r="AD1795" s="40"/>
    </row>
    <row r="1796" s="35" customFormat="1" spans="3:30">
      <c r="C1796" s="144"/>
      <c r="F1796" s="52"/>
      <c r="G1796" s="52"/>
      <c r="P1796" s="52"/>
      <c r="Q1796" s="144"/>
      <c r="AC1796" s="39"/>
      <c r="AD1796" s="40"/>
    </row>
    <row r="1797" s="35" customFormat="1" spans="3:30">
      <c r="C1797" s="144"/>
      <c r="F1797" s="52"/>
      <c r="G1797" s="52"/>
      <c r="P1797" s="52"/>
      <c r="Q1797" s="144"/>
      <c r="AC1797" s="39"/>
      <c r="AD1797" s="40"/>
    </row>
    <row r="1798" s="35" customFormat="1" spans="3:30">
      <c r="C1798" s="144"/>
      <c r="F1798" s="52"/>
      <c r="G1798" s="52"/>
      <c r="P1798" s="52"/>
      <c r="Q1798" s="144"/>
      <c r="AC1798" s="39"/>
      <c r="AD1798" s="40"/>
    </row>
    <row r="1799" s="35" customFormat="1" spans="3:30">
      <c r="C1799" s="144"/>
      <c r="F1799" s="52"/>
      <c r="G1799" s="52"/>
      <c r="P1799" s="52"/>
      <c r="Q1799" s="144"/>
      <c r="AC1799" s="39"/>
      <c r="AD1799" s="40"/>
    </row>
    <row r="1800" s="35" customFormat="1" spans="3:30">
      <c r="C1800" s="144"/>
      <c r="F1800" s="52"/>
      <c r="G1800" s="52"/>
      <c r="P1800" s="52"/>
      <c r="Q1800" s="144"/>
      <c r="AC1800" s="39"/>
      <c r="AD1800" s="40"/>
    </row>
    <row r="1801" s="35" customFormat="1" spans="3:30">
      <c r="C1801" s="144"/>
      <c r="F1801" s="52"/>
      <c r="G1801" s="52"/>
      <c r="P1801" s="52"/>
      <c r="Q1801" s="144"/>
      <c r="AC1801" s="39"/>
      <c r="AD1801" s="40"/>
    </row>
    <row r="1802" s="35" customFormat="1" spans="3:30">
      <c r="C1802" s="144"/>
      <c r="F1802" s="52"/>
      <c r="G1802" s="52"/>
      <c r="P1802" s="52"/>
      <c r="Q1802" s="144"/>
      <c r="AC1802" s="39"/>
      <c r="AD1802" s="40"/>
    </row>
    <row r="1803" s="35" customFormat="1" spans="3:30">
      <c r="C1803" s="144"/>
      <c r="F1803" s="52"/>
      <c r="G1803" s="52"/>
      <c r="P1803" s="52"/>
      <c r="Q1803" s="144"/>
      <c r="AC1803" s="39"/>
      <c r="AD1803" s="40"/>
    </row>
    <row r="1804" s="35" customFormat="1" spans="3:30">
      <c r="C1804" s="144"/>
      <c r="F1804" s="52"/>
      <c r="G1804" s="52"/>
      <c r="P1804" s="52"/>
      <c r="Q1804" s="144"/>
      <c r="AC1804" s="39"/>
      <c r="AD1804" s="40"/>
    </row>
    <row r="1805" s="35" customFormat="1" spans="3:30">
      <c r="C1805" s="144"/>
      <c r="F1805" s="52"/>
      <c r="G1805" s="52"/>
      <c r="P1805" s="52"/>
      <c r="Q1805" s="144"/>
      <c r="AC1805" s="39"/>
      <c r="AD1805" s="40"/>
    </row>
    <row r="1806" s="35" customFormat="1" spans="3:30">
      <c r="C1806" s="144"/>
      <c r="F1806" s="52"/>
      <c r="G1806" s="52"/>
      <c r="P1806" s="52"/>
      <c r="Q1806" s="144"/>
      <c r="AC1806" s="39"/>
      <c r="AD1806" s="40"/>
    </row>
    <row r="1807" s="35" customFormat="1" spans="3:30">
      <c r="C1807" s="144"/>
      <c r="F1807" s="52"/>
      <c r="G1807" s="52"/>
      <c r="P1807" s="52"/>
      <c r="Q1807" s="144"/>
      <c r="AC1807" s="39"/>
      <c r="AD1807" s="40"/>
    </row>
    <row r="1808" s="35" customFormat="1" spans="3:30">
      <c r="C1808" s="144"/>
      <c r="F1808" s="52"/>
      <c r="G1808" s="52"/>
      <c r="P1808" s="52"/>
      <c r="Q1808" s="144"/>
      <c r="AC1808" s="39"/>
      <c r="AD1808" s="40"/>
    </row>
    <row r="1809" s="35" customFormat="1" spans="3:30">
      <c r="C1809" s="144"/>
      <c r="F1809" s="52"/>
      <c r="G1809" s="52"/>
      <c r="P1809" s="52"/>
      <c r="Q1809" s="144"/>
      <c r="AC1809" s="39"/>
      <c r="AD1809" s="40"/>
    </row>
    <row r="1810" s="35" customFormat="1" spans="3:30">
      <c r="C1810" s="144"/>
      <c r="F1810" s="52"/>
      <c r="G1810" s="52"/>
      <c r="P1810" s="52"/>
      <c r="Q1810" s="144"/>
      <c r="AC1810" s="39"/>
      <c r="AD1810" s="40"/>
    </row>
    <row r="1811" s="35" customFormat="1" spans="3:30">
      <c r="C1811" s="144"/>
      <c r="F1811" s="52"/>
      <c r="G1811" s="52"/>
      <c r="P1811" s="52"/>
      <c r="Q1811" s="144"/>
      <c r="AC1811" s="39"/>
      <c r="AD1811" s="40"/>
    </row>
    <row r="1812" s="35" customFormat="1" spans="3:30">
      <c r="C1812" s="144"/>
      <c r="F1812" s="52"/>
      <c r="G1812" s="52"/>
      <c r="P1812" s="52"/>
      <c r="Q1812" s="144"/>
      <c r="AC1812" s="39"/>
      <c r="AD1812" s="40"/>
    </row>
    <row r="1813" s="35" customFormat="1" spans="3:30">
      <c r="C1813" s="144"/>
      <c r="F1813" s="52"/>
      <c r="G1813" s="52"/>
      <c r="P1813" s="52"/>
      <c r="Q1813" s="144"/>
      <c r="AC1813" s="39"/>
      <c r="AD1813" s="40"/>
    </row>
    <row r="1814" s="35" customFormat="1" spans="3:30">
      <c r="C1814" s="144"/>
      <c r="F1814" s="52"/>
      <c r="G1814" s="52"/>
      <c r="P1814" s="52"/>
      <c r="Q1814" s="144"/>
      <c r="AC1814" s="39"/>
      <c r="AD1814" s="40"/>
    </row>
    <row r="1815" s="35" customFormat="1" spans="3:30">
      <c r="C1815" s="144"/>
      <c r="F1815" s="52"/>
      <c r="G1815" s="52"/>
      <c r="P1815" s="52"/>
      <c r="Q1815" s="144"/>
      <c r="AC1815" s="39"/>
      <c r="AD1815" s="40"/>
    </row>
    <row r="1816" s="35" customFormat="1" spans="3:30">
      <c r="C1816" s="144"/>
      <c r="F1816" s="52"/>
      <c r="G1816" s="52"/>
      <c r="P1816" s="52"/>
      <c r="Q1816" s="144"/>
      <c r="AC1816" s="39"/>
      <c r="AD1816" s="40"/>
    </row>
    <row r="1817" s="35" customFormat="1" spans="3:30">
      <c r="C1817" s="144"/>
      <c r="F1817" s="52"/>
      <c r="G1817" s="52"/>
      <c r="P1817" s="52"/>
      <c r="Q1817" s="144"/>
      <c r="AC1817" s="39"/>
      <c r="AD1817" s="40"/>
    </row>
    <row r="1818" s="35" customFormat="1" spans="3:30">
      <c r="C1818" s="144"/>
      <c r="F1818" s="52"/>
      <c r="G1818" s="52"/>
      <c r="P1818" s="52"/>
      <c r="Q1818" s="144"/>
      <c r="AC1818" s="39"/>
      <c r="AD1818" s="40"/>
    </row>
    <row r="1819" s="35" customFormat="1" spans="3:30">
      <c r="C1819" s="144"/>
      <c r="F1819" s="52"/>
      <c r="G1819" s="52"/>
      <c r="P1819" s="52"/>
      <c r="Q1819" s="144"/>
      <c r="AC1819" s="39"/>
      <c r="AD1819" s="40"/>
    </row>
    <row r="1820" s="35" customFormat="1" spans="3:30">
      <c r="C1820" s="144"/>
      <c r="F1820" s="52"/>
      <c r="G1820" s="52"/>
      <c r="P1820" s="52"/>
      <c r="Q1820" s="144"/>
      <c r="AC1820" s="39"/>
      <c r="AD1820" s="40"/>
    </row>
    <row r="1821" s="35" customFormat="1" spans="3:30">
      <c r="C1821" s="144"/>
      <c r="F1821" s="52"/>
      <c r="G1821" s="52"/>
      <c r="P1821" s="52"/>
      <c r="Q1821" s="144"/>
      <c r="AC1821" s="39"/>
      <c r="AD1821" s="40"/>
    </row>
    <row r="1822" s="35" customFormat="1" spans="3:30">
      <c r="C1822" s="144"/>
      <c r="F1822" s="52"/>
      <c r="G1822" s="52"/>
      <c r="P1822" s="52"/>
      <c r="Q1822" s="144"/>
      <c r="AC1822" s="39"/>
      <c r="AD1822" s="40"/>
    </row>
    <row r="1823" s="35" customFormat="1" spans="3:30">
      <c r="C1823" s="144"/>
      <c r="F1823" s="52"/>
      <c r="G1823" s="52"/>
      <c r="P1823" s="52"/>
      <c r="Q1823" s="144"/>
      <c r="AC1823" s="39"/>
      <c r="AD1823" s="40"/>
    </row>
    <row r="1824" s="35" customFormat="1" spans="3:30">
      <c r="C1824" s="144"/>
      <c r="F1824" s="52"/>
      <c r="G1824" s="52"/>
      <c r="P1824" s="52"/>
      <c r="Q1824" s="144"/>
      <c r="AC1824" s="39"/>
      <c r="AD1824" s="40"/>
    </row>
    <row r="1825" s="35" customFormat="1" spans="3:30">
      <c r="C1825" s="144"/>
      <c r="F1825" s="52"/>
      <c r="G1825" s="52"/>
      <c r="P1825" s="52"/>
      <c r="Q1825" s="144"/>
      <c r="AC1825" s="39"/>
      <c r="AD1825" s="40"/>
    </row>
    <row r="1826" s="35" customFormat="1" spans="3:30">
      <c r="C1826" s="144"/>
      <c r="F1826" s="52"/>
      <c r="G1826" s="52"/>
      <c r="P1826" s="52"/>
      <c r="Q1826" s="144"/>
      <c r="AC1826" s="39"/>
      <c r="AD1826" s="40"/>
    </row>
    <row r="1827" s="35" customFormat="1" spans="3:30">
      <c r="C1827" s="144"/>
      <c r="F1827" s="52"/>
      <c r="G1827" s="52"/>
      <c r="P1827" s="52"/>
      <c r="Q1827" s="144"/>
      <c r="AC1827" s="39"/>
      <c r="AD1827" s="40"/>
    </row>
    <row r="1828" s="35" customFormat="1" spans="3:30">
      <c r="C1828" s="144"/>
      <c r="F1828" s="52"/>
      <c r="G1828" s="52"/>
      <c r="P1828" s="52"/>
      <c r="Q1828" s="144"/>
      <c r="AC1828" s="39"/>
      <c r="AD1828" s="40"/>
    </row>
    <row r="1829" s="35" customFormat="1" spans="3:30">
      <c r="C1829" s="144"/>
      <c r="F1829" s="52"/>
      <c r="G1829" s="52"/>
      <c r="P1829" s="52"/>
      <c r="Q1829" s="144"/>
      <c r="AC1829" s="39"/>
      <c r="AD1829" s="40"/>
    </row>
    <row r="1830" s="35" customFormat="1" spans="3:30">
      <c r="C1830" s="144"/>
      <c r="F1830" s="52"/>
      <c r="G1830" s="52"/>
      <c r="P1830" s="52"/>
      <c r="Q1830" s="144"/>
      <c r="AC1830" s="39"/>
      <c r="AD1830" s="40"/>
    </row>
    <row r="1831" s="35" customFormat="1" spans="3:30">
      <c r="C1831" s="144"/>
      <c r="F1831" s="52"/>
      <c r="G1831" s="52"/>
      <c r="P1831" s="52"/>
      <c r="Q1831" s="144"/>
      <c r="AC1831" s="39"/>
      <c r="AD1831" s="40"/>
    </row>
    <row r="1832" s="35" customFormat="1" spans="3:30">
      <c r="C1832" s="144"/>
      <c r="F1832" s="52"/>
      <c r="G1832" s="52"/>
      <c r="P1832" s="52"/>
      <c r="Q1832" s="144"/>
      <c r="AC1832" s="39"/>
      <c r="AD1832" s="40"/>
    </row>
    <row r="1833" s="35" customFormat="1" spans="3:30">
      <c r="C1833" s="144"/>
      <c r="F1833" s="52"/>
      <c r="G1833" s="52"/>
      <c r="P1833" s="52"/>
      <c r="Q1833" s="144"/>
      <c r="AC1833" s="39"/>
      <c r="AD1833" s="40"/>
    </row>
    <row r="1834" s="35" customFormat="1" spans="3:30">
      <c r="C1834" s="144"/>
      <c r="F1834" s="52"/>
      <c r="G1834" s="52"/>
      <c r="P1834" s="52"/>
      <c r="Q1834" s="144"/>
      <c r="AC1834" s="39"/>
      <c r="AD1834" s="40"/>
    </row>
    <row r="1835" s="35" customFormat="1" spans="3:30">
      <c r="C1835" s="144"/>
      <c r="F1835" s="52"/>
      <c r="G1835" s="52"/>
      <c r="P1835" s="52"/>
      <c r="Q1835" s="144"/>
      <c r="AC1835" s="39"/>
      <c r="AD1835" s="40"/>
    </row>
    <row r="1836" s="35" customFormat="1" spans="3:30">
      <c r="C1836" s="144"/>
      <c r="F1836" s="52"/>
      <c r="G1836" s="52"/>
      <c r="P1836" s="52"/>
      <c r="Q1836" s="144"/>
      <c r="AC1836" s="39"/>
      <c r="AD1836" s="40"/>
    </row>
    <row r="1837" s="35" customFormat="1" spans="3:30">
      <c r="C1837" s="144"/>
      <c r="F1837" s="52"/>
      <c r="G1837" s="52"/>
      <c r="P1837" s="52"/>
      <c r="Q1837" s="144"/>
      <c r="AC1837" s="39"/>
      <c r="AD1837" s="40"/>
    </row>
    <row r="1838" s="35" customFormat="1" spans="3:30">
      <c r="C1838" s="144"/>
      <c r="F1838" s="52"/>
      <c r="G1838" s="52"/>
      <c r="P1838" s="52"/>
      <c r="Q1838" s="144"/>
      <c r="AC1838" s="39"/>
      <c r="AD1838" s="40"/>
    </row>
    <row r="1839" s="35" customFormat="1" spans="3:30">
      <c r="C1839" s="144"/>
      <c r="F1839" s="52"/>
      <c r="G1839" s="52"/>
      <c r="P1839" s="52"/>
      <c r="Q1839" s="144"/>
      <c r="AC1839" s="39"/>
      <c r="AD1839" s="40"/>
    </row>
    <row r="1840" s="35" customFormat="1" spans="3:30">
      <c r="C1840" s="144"/>
      <c r="F1840" s="52"/>
      <c r="G1840" s="52"/>
      <c r="P1840" s="52"/>
      <c r="Q1840" s="144"/>
      <c r="AC1840" s="39"/>
      <c r="AD1840" s="40"/>
    </row>
    <row r="1841" s="35" customFormat="1" spans="3:30">
      <c r="C1841" s="144"/>
      <c r="F1841" s="52"/>
      <c r="G1841" s="52"/>
      <c r="P1841" s="52"/>
      <c r="Q1841" s="144"/>
      <c r="AC1841" s="39"/>
      <c r="AD1841" s="40"/>
    </row>
    <row r="1842" s="35" customFormat="1" spans="3:30">
      <c r="C1842" s="144"/>
      <c r="F1842" s="52"/>
      <c r="G1842" s="52"/>
      <c r="P1842" s="52"/>
      <c r="Q1842" s="144"/>
      <c r="AC1842" s="39"/>
      <c r="AD1842" s="40"/>
    </row>
    <row r="1843" s="35" customFormat="1" spans="3:30">
      <c r="C1843" s="144"/>
      <c r="F1843" s="52"/>
      <c r="G1843" s="52"/>
      <c r="P1843" s="52"/>
      <c r="Q1843" s="144"/>
      <c r="AC1843" s="39"/>
      <c r="AD1843" s="40"/>
    </row>
    <row r="1844" s="35" customFormat="1" spans="3:30">
      <c r="C1844" s="144"/>
      <c r="F1844" s="52"/>
      <c r="G1844" s="52"/>
      <c r="P1844" s="52"/>
      <c r="Q1844" s="144"/>
      <c r="AC1844" s="39"/>
      <c r="AD1844" s="40"/>
    </row>
    <row r="1845" s="35" customFormat="1" spans="3:30">
      <c r="C1845" s="144"/>
      <c r="F1845" s="52"/>
      <c r="G1845" s="52"/>
      <c r="P1845" s="52"/>
      <c r="Q1845" s="144"/>
      <c r="AC1845" s="39"/>
      <c r="AD1845" s="40"/>
    </row>
    <row r="1846" s="35" customFormat="1" spans="3:30">
      <c r="C1846" s="144"/>
      <c r="F1846" s="52"/>
      <c r="G1846" s="52"/>
      <c r="P1846" s="52"/>
      <c r="Q1846" s="144"/>
      <c r="AC1846" s="39"/>
      <c r="AD1846" s="40"/>
    </row>
    <row r="1847" s="35" customFormat="1" spans="3:30">
      <c r="C1847" s="144"/>
      <c r="F1847" s="52"/>
      <c r="G1847" s="52"/>
      <c r="P1847" s="52"/>
      <c r="Q1847" s="144"/>
      <c r="AC1847" s="39"/>
      <c r="AD1847" s="40"/>
    </row>
    <row r="1848" s="35" customFormat="1" spans="3:30">
      <c r="C1848" s="144"/>
      <c r="F1848" s="52"/>
      <c r="G1848" s="52"/>
      <c r="P1848" s="52"/>
      <c r="Q1848" s="144"/>
      <c r="AC1848" s="39"/>
      <c r="AD1848" s="40"/>
    </row>
    <row r="1849" s="35" customFormat="1" spans="3:30">
      <c r="C1849" s="144"/>
      <c r="F1849" s="52"/>
      <c r="G1849" s="52"/>
      <c r="P1849" s="52"/>
      <c r="Q1849" s="144"/>
      <c r="AC1849" s="39"/>
      <c r="AD1849" s="40"/>
    </row>
    <row r="1850" s="35" customFormat="1" spans="3:30">
      <c r="C1850" s="144"/>
      <c r="F1850" s="52"/>
      <c r="G1850" s="52"/>
      <c r="P1850" s="52"/>
      <c r="Q1850" s="144"/>
      <c r="AC1850" s="39"/>
      <c r="AD1850" s="40"/>
    </row>
    <row r="1851" s="35" customFormat="1" spans="3:30">
      <c r="C1851" s="144"/>
      <c r="F1851" s="52"/>
      <c r="G1851" s="52"/>
      <c r="P1851" s="52"/>
      <c r="Q1851" s="144"/>
      <c r="AC1851" s="39"/>
      <c r="AD1851" s="40"/>
    </row>
    <row r="1852" s="35" customFormat="1" spans="3:30">
      <c r="C1852" s="144"/>
      <c r="F1852" s="52"/>
      <c r="G1852" s="52"/>
      <c r="P1852" s="52"/>
      <c r="Q1852" s="144"/>
      <c r="AC1852" s="39"/>
      <c r="AD1852" s="40"/>
    </row>
    <row r="1853" s="35" customFormat="1" spans="3:30">
      <c r="C1853" s="144"/>
      <c r="F1853" s="52"/>
      <c r="G1853" s="52"/>
      <c r="P1853" s="52"/>
      <c r="Q1853" s="144"/>
      <c r="AC1853" s="39"/>
      <c r="AD1853" s="40"/>
    </row>
    <row r="1854" s="35" customFormat="1" spans="3:30">
      <c r="C1854" s="144"/>
      <c r="F1854" s="52"/>
      <c r="G1854" s="52"/>
      <c r="P1854" s="52"/>
      <c r="Q1854" s="144"/>
      <c r="AC1854" s="39"/>
      <c r="AD1854" s="40"/>
    </row>
    <row r="1855" s="35" customFormat="1" spans="3:30">
      <c r="C1855" s="144"/>
      <c r="F1855" s="52"/>
      <c r="G1855" s="52"/>
      <c r="P1855" s="52"/>
      <c r="Q1855" s="144"/>
      <c r="AC1855" s="39"/>
      <c r="AD1855" s="40"/>
    </row>
    <row r="1856" s="35" customFormat="1" spans="3:30">
      <c r="C1856" s="144"/>
      <c r="F1856" s="52"/>
      <c r="G1856" s="52"/>
      <c r="P1856" s="52"/>
      <c r="Q1856" s="144"/>
      <c r="AC1856" s="39"/>
      <c r="AD1856" s="40"/>
    </row>
    <row r="1857" s="35" customFormat="1" spans="3:30">
      <c r="C1857" s="144"/>
      <c r="F1857" s="52"/>
      <c r="G1857" s="52"/>
      <c r="P1857" s="52"/>
      <c r="Q1857" s="144"/>
      <c r="AC1857" s="39"/>
      <c r="AD1857" s="40"/>
    </row>
    <row r="1858" s="35" customFormat="1" spans="3:30">
      <c r="C1858" s="144"/>
      <c r="F1858" s="52"/>
      <c r="G1858" s="52"/>
      <c r="P1858" s="52"/>
      <c r="Q1858" s="144"/>
      <c r="AC1858" s="39"/>
      <c r="AD1858" s="40"/>
    </row>
    <row r="1859" s="35" customFormat="1" spans="3:30">
      <c r="C1859" s="144"/>
      <c r="F1859" s="52"/>
      <c r="G1859" s="52"/>
      <c r="P1859" s="52"/>
      <c r="Q1859" s="144"/>
      <c r="AC1859" s="39"/>
      <c r="AD1859" s="40"/>
    </row>
    <row r="1860" s="35" customFormat="1" spans="3:30">
      <c r="C1860" s="144"/>
      <c r="F1860" s="52"/>
      <c r="G1860" s="52"/>
      <c r="P1860" s="52"/>
      <c r="Q1860" s="144"/>
      <c r="AC1860" s="39"/>
      <c r="AD1860" s="40"/>
    </row>
    <row r="1861" s="35" customFormat="1" spans="3:30">
      <c r="C1861" s="144"/>
      <c r="F1861" s="52"/>
      <c r="G1861" s="52"/>
      <c r="P1861" s="52"/>
      <c r="Q1861" s="144"/>
      <c r="AC1861" s="39"/>
      <c r="AD1861" s="40"/>
    </row>
    <row r="1862" s="35" customFormat="1" spans="3:30">
      <c r="C1862" s="144"/>
      <c r="F1862" s="52"/>
      <c r="G1862" s="52"/>
      <c r="P1862" s="52"/>
      <c r="Q1862" s="144"/>
      <c r="AC1862" s="39"/>
      <c r="AD1862" s="40"/>
    </row>
    <row r="1863" s="35" customFormat="1" spans="3:30">
      <c r="C1863" s="144"/>
      <c r="F1863" s="52"/>
      <c r="G1863" s="52"/>
      <c r="P1863" s="52"/>
      <c r="Q1863" s="144"/>
      <c r="AC1863" s="39"/>
      <c r="AD1863" s="40"/>
    </row>
    <row r="1864" s="35" customFormat="1" spans="3:30">
      <c r="C1864" s="144"/>
      <c r="F1864" s="52"/>
      <c r="G1864" s="52"/>
      <c r="P1864" s="52"/>
      <c r="Q1864" s="144"/>
      <c r="AC1864" s="39"/>
      <c r="AD1864" s="40"/>
    </row>
    <row r="1865" s="35" customFormat="1" spans="3:30">
      <c r="C1865" s="144"/>
      <c r="F1865" s="52"/>
      <c r="G1865" s="52"/>
      <c r="P1865" s="52"/>
      <c r="Q1865" s="144"/>
      <c r="AC1865" s="39"/>
      <c r="AD1865" s="40"/>
    </row>
    <row r="1866" s="35" customFormat="1" spans="3:30">
      <c r="C1866" s="144"/>
      <c r="F1866" s="52"/>
      <c r="G1866" s="52"/>
      <c r="P1866" s="52"/>
      <c r="Q1866" s="144"/>
      <c r="AC1866" s="39"/>
      <c r="AD1866" s="40"/>
    </row>
    <row r="1867" s="35" customFormat="1" spans="3:30">
      <c r="C1867" s="144"/>
      <c r="F1867" s="52"/>
      <c r="G1867" s="52"/>
      <c r="P1867" s="52"/>
      <c r="Q1867" s="144"/>
      <c r="AC1867" s="39"/>
      <c r="AD1867" s="40"/>
    </row>
    <row r="1868" s="35" customFormat="1" spans="3:30">
      <c r="C1868" s="144"/>
      <c r="F1868" s="52"/>
      <c r="G1868" s="52"/>
      <c r="P1868" s="52"/>
      <c r="Q1868" s="144"/>
      <c r="AC1868" s="39"/>
      <c r="AD1868" s="40"/>
    </row>
    <row r="1869" s="35" customFormat="1" spans="3:30">
      <c r="C1869" s="144"/>
      <c r="F1869" s="52"/>
      <c r="G1869" s="52"/>
      <c r="P1869" s="52"/>
      <c r="Q1869" s="144"/>
      <c r="AC1869" s="39"/>
      <c r="AD1869" s="40"/>
    </row>
    <row r="1870" s="35" customFormat="1" spans="3:30">
      <c r="C1870" s="144"/>
      <c r="F1870" s="52"/>
      <c r="G1870" s="52"/>
      <c r="P1870" s="52"/>
      <c r="Q1870" s="144"/>
      <c r="AC1870" s="39"/>
      <c r="AD1870" s="40"/>
    </row>
    <row r="1871" s="35" customFormat="1" spans="3:30">
      <c r="C1871" s="144"/>
      <c r="F1871" s="52"/>
      <c r="G1871" s="52"/>
      <c r="P1871" s="52"/>
      <c r="Q1871" s="144"/>
      <c r="AC1871" s="39"/>
      <c r="AD1871" s="40"/>
    </row>
    <row r="1872" s="35" customFormat="1" spans="3:30">
      <c r="C1872" s="144"/>
      <c r="F1872" s="52"/>
      <c r="G1872" s="52"/>
      <c r="P1872" s="52"/>
      <c r="Q1872" s="144"/>
      <c r="AC1872" s="39"/>
      <c r="AD1872" s="40"/>
    </row>
    <row r="1873" s="35" customFormat="1" spans="3:30">
      <c r="C1873" s="144"/>
      <c r="F1873" s="52"/>
      <c r="G1873" s="52"/>
      <c r="P1873" s="52"/>
      <c r="Q1873" s="144"/>
      <c r="AC1873" s="39"/>
      <c r="AD1873" s="40"/>
    </row>
    <row r="1874" s="35" customFormat="1" spans="3:30">
      <c r="C1874" s="144"/>
      <c r="F1874" s="52"/>
      <c r="G1874" s="52"/>
      <c r="P1874" s="52"/>
      <c r="Q1874" s="144"/>
      <c r="AC1874" s="39"/>
      <c r="AD1874" s="40"/>
    </row>
    <row r="1875" s="35" customFormat="1" spans="3:30">
      <c r="C1875" s="144"/>
      <c r="F1875" s="52"/>
      <c r="G1875" s="52"/>
      <c r="P1875" s="52"/>
      <c r="Q1875" s="144"/>
      <c r="AC1875" s="39"/>
      <c r="AD1875" s="40"/>
    </row>
    <row r="1876" s="35" customFormat="1" spans="3:30">
      <c r="C1876" s="144"/>
      <c r="F1876" s="52"/>
      <c r="G1876" s="52"/>
      <c r="P1876" s="52"/>
      <c r="Q1876" s="144"/>
      <c r="AC1876" s="39"/>
      <c r="AD1876" s="40"/>
    </row>
    <row r="1877" s="35" customFormat="1" spans="3:30">
      <c r="C1877" s="144"/>
      <c r="F1877" s="52"/>
      <c r="G1877" s="52"/>
      <c r="P1877" s="52"/>
      <c r="Q1877" s="144"/>
      <c r="AC1877" s="39"/>
      <c r="AD1877" s="40"/>
    </row>
    <row r="1878" s="35" customFormat="1" spans="3:30">
      <c r="C1878" s="144"/>
      <c r="F1878" s="52"/>
      <c r="G1878" s="52"/>
      <c r="P1878" s="52"/>
      <c r="Q1878" s="144"/>
      <c r="AC1878" s="39"/>
      <c r="AD1878" s="40"/>
    </row>
    <row r="1879" s="35" customFormat="1" spans="3:30">
      <c r="C1879" s="144"/>
      <c r="F1879" s="52"/>
      <c r="G1879" s="52"/>
      <c r="P1879" s="52"/>
      <c r="Q1879" s="144"/>
      <c r="AC1879" s="39"/>
      <c r="AD1879" s="40"/>
    </row>
    <row r="1880" s="35" customFormat="1" spans="3:30">
      <c r="C1880" s="144"/>
      <c r="F1880" s="52"/>
      <c r="G1880" s="52"/>
      <c r="P1880" s="52"/>
      <c r="Q1880" s="144"/>
      <c r="AC1880" s="39"/>
      <c r="AD1880" s="40"/>
    </row>
    <row r="1881" s="35" customFormat="1" spans="3:30">
      <c r="C1881" s="144"/>
      <c r="F1881" s="52"/>
      <c r="G1881" s="52"/>
      <c r="P1881" s="52"/>
      <c r="Q1881" s="144"/>
      <c r="AC1881" s="39"/>
      <c r="AD1881" s="40"/>
    </row>
    <row r="1882" s="35" customFormat="1" spans="3:30">
      <c r="C1882" s="144"/>
      <c r="F1882" s="52"/>
      <c r="G1882" s="52"/>
      <c r="P1882" s="52"/>
      <c r="Q1882" s="144"/>
      <c r="AC1882" s="39"/>
      <c r="AD1882" s="40"/>
    </row>
    <row r="1883" s="35" customFormat="1" spans="3:30">
      <c r="C1883" s="144"/>
      <c r="F1883" s="52"/>
      <c r="G1883" s="52"/>
      <c r="P1883" s="52"/>
      <c r="Q1883" s="144"/>
      <c r="AC1883" s="39"/>
      <c r="AD1883" s="40"/>
    </row>
    <row r="1884" s="35" customFormat="1" spans="3:30">
      <c r="C1884" s="144"/>
      <c r="F1884" s="52"/>
      <c r="G1884" s="52"/>
      <c r="P1884" s="52"/>
      <c r="Q1884" s="144"/>
      <c r="AC1884" s="39"/>
      <c r="AD1884" s="40"/>
    </row>
    <row r="1885" s="35" customFormat="1" spans="3:30">
      <c r="C1885" s="144"/>
      <c r="F1885" s="52"/>
      <c r="G1885" s="52"/>
      <c r="P1885" s="52"/>
      <c r="Q1885" s="144"/>
      <c r="AC1885" s="39"/>
      <c r="AD1885" s="40"/>
    </row>
    <row r="1886" s="35" customFormat="1" spans="3:30">
      <c r="C1886" s="144"/>
      <c r="F1886" s="52"/>
      <c r="G1886" s="52"/>
      <c r="P1886" s="52"/>
      <c r="Q1886" s="144"/>
      <c r="AC1886" s="39"/>
      <c r="AD1886" s="40"/>
    </row>
    <row r="1887" s="35" customFormat="1" spans="3:30">
      <c r="C1887" s="144"/>
      <c r="F1887" s="52"/>
      <c r="G1887" s="52"/>
      <c r="P1887" s="52"/>
      <c r="Q1887" s="144"/>
      <c r="AC1887" s="39"/>
      <c r="AD1887" s="40"/>
    </row>
    <row r="1888" s="35" customFormat="1" spans="3:30">
      <c r="C1888" s="144"/>
      <c r="F1888" s="52"/>
      <c r="G1888" s="52"/>
      <c r="P1888" s="52"/>
      <c r="Q1888" s="144"/>
      <c r="AC1888" s="39"/>
      <c r="AD1888" s="40"/>
    </row>
    <row r="1889" s="35" customFormat="1" spans="3:30">
      <c r="C1889" s="144"/>
      <c r="F1889" s="52"/>
      <c r="G1889" s="52"/>
      <c r="P1889" s="52"/>
      <c r="Q1889" s="144"/>
      <c r="AC1889" s="39"/>
      <c r="AD1889" s="40"/>
    </row>
    <row r="1890" s="35" customFormat="1" spans="3:30">
      <c r="C1890" s="144"/>
      <c r="F1890" s="52"/>
      <c r="G1890" s="52"/>
      <c r="P1890" s="52"/>
      <c r="Q1890" s="144"/>
      <c r="AC1890" s="39"/>
      <c r="AD1890" s="40"/>
    </row>
    <row r="1891" s="35" customFormat="1" spans="3:30">
      <c r="C1891" s="144"/>
      <c r="F1891" s="52"/>
      <c r="G1891" s="52"/>
      <c r="P1891" s="52"/>
      <c r="Q1891" s="144"/>
      <c r="AC1891" s="39"/>
      <c r="AD1891" s="40"/>
    </row>
    <row r="1892" s="35" customFormat="1" spans="3:30">
      <c r="C1892" s="144"/>
      <c r="F1892" s="52"/>
      <c r="G1892" s="52"/>
      <c r="P1892" s="52"/>
      <c r="Q1892" s="144"/>
      <c r="AC1892" s="39"/>
      <c r="AD1892" s="40"/>
    </row>
    <row r="1893" s="35" customFormat="1" spans="3:30">
      <c r="C1893" s="144"/>
      <c r="F1893" s="52"/>
      <c r="G1893" s="52"/>
      <c r="P1893" s="52"/>
      <c r="Q1893" s="144"/>
      <c r="AC1893" s="39"/>
      <c r="AD1893" s="40"/>
    </row>
    <row r="1894" s="35" customFormat="1" spans="3:30">
      <c r="C1894" s="144"/>
      <c r="F1894" s="52"/>
      <c r="G1894" s="52"/>
      <c r="P1894" s="52"/>
      <c r="Q1894" s="144"/>
      <c r="AC1894" s="39"/>
      <c r="AD1894" s="40"/>
    </row>
    <row r="1895" s="35" customFormat="1" spans="3:30">
      <c r="C1895" s="144"/>
      <c r="F1895" s="52"/>
      <c r="G1895" s="52"/>
      <c r="P1895" s="52"/>
      <c r="Q1895" s="144"/>
      <c r="AC1895" s="39"/>
      <c r="AD1895" s="40"/>
    </row>
    <row r="1896" s="35" customFormat="1" spans="3:30">
      <c r="C1896" s="144"/>
      <c r="F1896" s="52"/>
      <c r="G1896" s="52"/>
      <c r="P1896" s="52"/>
      <c r="Q1896" s="144"/>
      <c r="AC1896" s="39"/>
      <c r="AD1896" s="40"/>
    </row>
    <row r="1897" s="35" customFormat="1" spans="3:30">
      <c r="C1897" s="144"/>
      <c r="F1897" s="52"/>
      <c r="G1897" s="52"/>
      <c r="P1897" s="52"/>
      <c r="Q1897" s="144"/>
      <c r="AC1897" s="39"/>
      <c r="AD1897" s="40"/>
    </row>
    <row r="1898" s="35" customFormat="1" spans="3:30">
      <c r="C1898" s="144"/>
      <c r="F1898" s="52"/>
      <c r="G1898" s="52"/>
      <c r="P1898" s="52"/>
      <c r="Q1898" s="144"/>
      <c r="AC1898" s="39"/>
      <c r="AD1898" s="40"/>
    </row>
    <row r="1899" s="35" customFormat="1" spans="3:30">
      <c r="C1899" s="144"/>
      <c r="F1899" s="52"/>
      <c r="G1899" s="52"/>
      <c r="P1899" s="52"/>
      <c r="Q1899" s="144"/>
      <c r="AC1899" s="39"/>
      <c r="AD1899" s="40"/>
    </row>
    <row r="1900" s="35" customFormat="1" spans="3:30">
      <c r="C1900" s="144"/>
      <c r="F1900" s="52"/>
      <c r="G1900" s="52"/>
      <c r="P1900" s="52"/>
      <c r="Q1900" s="144"/>
      <c r="AC1900" s="39"/>
      <c r="AD1900" s="40"/>
    </row>
    <row r="1901" s="35" customFormat="1" spans="3:30">
      <c r="C1901" s="144"/>
      <c r="F1901" s="52"/>
      <c r="G1901" s="52"/>
      <c r="P1901" s="52"/>
      <c r="Q1901" s="144"/>
      <c r="AC1901" s="39"/>
      <c r="AD1901" s="40"/>
    </row>
    <row r="1902" s="35" customFormat="1" spans="3:30">
      <c r="C1902" s="144"/>
      <c r="F1902" s="52"/>
      <c r="G1902" s="52"/>
      <c r="P1902" s="52"/>
      <c r="Q1902" s="144"/>
      <c r="AC1902" s="39"/>
      <c r="AD1902" s="40"/>
    </row>
    <row r="1903" s="35" customFormat="1" spans="3:30">
      <c r="C1903" s="144"/>
      <c r="F1903" s="52"/>
      <c r="G1903" s="52"/>
      <c r="P1903" s="52"/>
      <c r="Q1903" s="144"/>
      <c r="AC1903" s="39"/>
      <c r="AD1903" s="40"/>
    </row>
    <row r="1904" s="35" customFormat="1" spans="3:30">
      <c r="C1904" s="144"/>
      <c r="F1904" s="52"/>
      <c r="G1904" s="52"/>
      <c r="P1904" s="52"/>
      <c r="Q1904" s="144"/>
      <c r="AC1904" s="39"/>
      <c r="AD1904" s="40"/>
    </row>
    <row r="1905" s="35" customFormat="1" spans="3:30">
      <c r="C1905" s="144"/>
      <c r="F1905" s="52"/>
      <c r="G1905" s="52"/>
      <c r="P1905" s="52"/>
      <c r="Q1905" s="144"/>
      <c r="AC1905" s="39"/>
      <c r="AD1905" s="40"/>
    </row>
    <row r="1906" s="35" customFormat="1" spans="3:30">
      <c r="C1906" s="144"/>
      <c r="F1906" s="52"/>
      <c r="G1906" s="52"/>
      <c r="P1906" s="52"/>
      <c r="Q1906" s="144"/>
      <c r="AC1906" s="39"/>
      <c r="AD1906" s="40"/>
    </row>
    <row r="1907" s="35" customFormat="1" spans="3:30">
      <c r="C1907" s="144"/>
      <c r="F1907" s="52"/>
      <c r="G1907" s="52"/>
      <c r="P1907" s="52"/>
      <c r="Q1907" s="144"/>
      <c r="AC1907" s="39"/>
      <c r="AD1907" s="40"/>
    </row>
    <row r="1908" s="35" customFormat="1" spans="3:30">
      <c r="C1908" s="144"/>
      <c r="F1908" s="52"/>
      <c r="G1908" s="52"/>
      <c r="P1908" s="52"/>
      <c r="Q1908" s="144"/>
      <c r="AC1908" s="39"/>
      <c r="AD1908" s="40"/>
    </row>
    <row r="1909" s="35" customFormat="1" spans="3:30">
      <c r="C1909" s="144"/>
      <c r="F1909" s="52"/>
      <c r="G1909" s="52"/>
      <c r="P1909" s="52"/>
      <c r="Q1909" s="144"/>
      <c r="AC1909" s="39"/>
      <c r="AD1909" s="40"/>
    </row>
    <row r="1910" s="35" customFormat="1" spans="3:30">
      <c r="C1910" s="144"/>
      <c r="F1910" s="52"/>
      <c r="G1910" s="52"/>
      <c r="P1910" s="52"/>
      <c r="Q1910" s="144"/>
      <c r="AC1910" s="39"/>
      <c r="AD1910" s="40"/>
    </row>
    <row r="1911" s="35" customFormat="1" spans="3:30">
      <c r="C1911" s="144"/>
      <c r="F1911" s="52"/>
      <c r="G1911" s="52"/>
      <c r="P1911" s="52"/>
      <c r="Q1911" s="144"/>
      <c r="AC1911" s="39"/>
      <c r="AD1911" s="40"/>
    </row>
    <row r="1912" s="35" customFormat="1" spans="3:30">
      <c r="C1912" s="144"/>
      <c r="F1912" s="52"/>
      <c r="G1912" s="52"/>
      <c r="P1912" s="52"/>
      <c r="Q1912" s="144"/>
      <c r="AC1912" s="39"/>
      <c r="AD1912" s="40"/>
    </row>
    <row r="1913" s="35" customFormat="1" spans="3:30">
      <c r="C1913" s="144"/>
      <c r="F1913" s="52"/>
      <c r="G1913" s="52"/>
      <c r="P1913" s="52"/>
      <c r="Q1913" s="144"/>
      <c r="AC1913" s="39"/>
      <c r="AD1913" s="40"/>
    </row>
    <row r="1914" s="35" customFormat="1" spans="3:30">
      <c r="C1914" s="144"/>
      <c r="F1914" s="52"/>
      <c r="G1914" s="52"/>
      <c r="P1914" s="52"/>
      <c r="Q1914" s="144"/>
      <c r="AC1914" s="39"/>
      <c r="AD1914" s="40"/>
    </row>
    <row r="1915" s="35" customFormat="1" spans="3:30">
      <c r="C1915" s="144"/>
      <c r="F1915" s="52"/>
      <c r="G1915" s="52"/>
      <c r="P1915" s="52"/>
      <c r="Q1915" s="144"/>
      <c r="AC1915" s="39"/>
      <c r="AD1915" s="40"/>
    </row>
    <row r="1916" s="35" customFormat="1" spans="3:30">
      <c r="C1916" s="144"/>
      <c r="F1916" s="52"/>
      <c r="G1916" s="52"/>
      <c r="P1916" s="52"/>
      <c r="Q1916" s="144"/>
      <c r="AC1916" s="39"/>
      <c r="AD1916" s="40"/>
    </row>
    <row r="1917" s="35" customFormat="1" spans="3:30">
      <c r="C1917" s="144"/>
      <c r="F1917" s="52"/>
      <c r="G1917" s="52"/>
      <c r="P1917" s="52"/>
      <c r="Q1917" s="144"/>
      <c r="AC1917" s="39"/>
      <c r="AD1917" s="40"/>
    </row>
    <row r="1918" s="35" customFormat="1" spans="3:30">
      <c r="C1918" s="144"/>
      <c r="F1918" s="52"/>
      <c r="G1918" s="52"/>
      <c r="P1918" s="52"/>
      <c r="Q1918" s="144"/>
      <c r="AC1918" s="39"/>
      <c r="AD1918" s="40"/>
    </row>
    <row r="1919" s="35" customFormat="1" spans="3:30">
      <c r="C1919" s="144"/>
      <c r="F1919" s="52"/>
      <c r="G1919" s="52"/>
      <c r="P1919" s="52"/>
      <c r="Q1919" s="144"/>
      <c r="AC1919" s="39"/>
      <c r="AD1919" s="40"/>
    </row>
    <row r="1920" s="35" customFormat="1" spans="3:30">
      <c r="C1920" s="144"/>
      <c r="F1920" s="52"/>
      <c r="G1920" s="52"/>
      <c r="P1920" s="52"/>
      <c r="Q1920" s="144"/>
      <c r="AC1920" s="39"/>
      <c r="AD1920" s="40"/>
    </row>
    <row r="1921" s="35" customFormat="1" spans="3:30">
      <c r="C1921" s="144"/>
      <c r="F1921" s="52"/>
      <c r="G1921" s="52"/>
      <c r="P1921" s="52"/>
      <c r="Q1921" s="144"/>
      <c r="AC1921" s="39"/>
      <c r="AD1921" s="40"/>
    </row>
    <row r="1922" s="35" customFormat="1" spans="3:30">
      <c r="C1922" s="144"/>
      <c r="F1922" s="52"/>
      <c r="G1922" s="52"/>
      <c r="P1922" s="52"/>
      <c r="Q1922" s="144"/>
      <c r="AC1922" s="39"/>
      <c r="AD1922" s="40"/>
    </row>
    <row r="1923" s="35" customFormat="1" spans="3:30">
      <c r="C1923" s="144"/>
      <c r="F1923" s="52"/>
      <c r="G1923" s="52"/>
      <c r="P1923" s="52"/>
      <c r="Q1923" s="144"/>
      <c r="AC1923" s="39"/>
      <c r="AD1923" s="40"/>
    </row>
    <row r="1924" s="35" customFormat="1" spans="3:30">
      <c r="C1924" s="144"/>
      <c r="F1924" s="52"/>
      <c r="G1924" s="52"/>
      <c r="P1924" s="52"/>
      <c r="Q1924" s="144"/>
      <c r="AC1924" s="39"/>
      <c r="AD1924" s="40"/>
    </row>
    <row r="1925" s="35" customFormat="1" spans="3:30">
      <c r="C1925" s="144"/>
      <c r="F1925" s="52"/>
      <c r="G1925" s="52"/>
      <c r="P1925" s="52"/>
      <c r="Q1925" s="144"/>
      <c r="AC1925" s="39"/>
      <c r="AD1925" s="40"/>
    </row>
    <row r="1926" s="35" customFormat="1" spans="3:30">
      <c r="C1926" s="144"/>
      <c r="F1926" s="52"/>
      <c r="G1926" s="52"/>
      <c r="P1926" s="52"/>
      <c r="Q1926" s="144"/>
      <c r="AC1926" s="39"/>
      <c r="AD1926" s="40"/>
    </row>
    <row r="1927" s="35" customFormat="1" spans="3:30">
      <c r="C1927" s="144"/>
      <c r="F1927" s="52"/>
      <c r="G1927" s="52"/>
      <c r="P1927" s="52"/>
      <c r="Q1927" s="144"/>
      <c r="AC1927" s="39"/>
      <c r="AD1927" s="40"/>
    </row>
    <row r="1928" s="35" customFormat="1" spans="3:30">
      <c r="C1928" s="144"/>
      <c r="F1928" s="52"/>
      <c r="G1928" s="52"/>
      <c r="P1928" s="52"/>
      <c r="Q1928" s="144"/>
      <c r="AC1928" s="39"/>
      <c r="AD1928" s="40"/>
    </row>
    <row r="1929" s="35" customFormat="1" spans="3:30">
      <c r="C1929" s="144"/>
      <c r="F1929" s="52"/>
      <c r="G1929" s="52"/>
      <c r="P1929" s="52"/>
      <c r="Q1929" s="144"/>
      <c r="AC1929" s="39"/>
      <c r="AD1929" s="40"/>
    </row>
    <row r="1930" s="35" customFormat="1" spans="3:30">
      <c r="C1930" s="144"/>
      <c r="F1930" s="52"/>
      <c r="G1930" s="52"/>
      <c r="P1930" s="52"/>
      <c r="Q1930" s="144"/>
      <c r="AC1930" s="39"/>
      <c r="AD1930" s="40"/>
    </row>
    <row r="1931" s="35" customFormat="1" spans="3:30">
      <c r="C1931" s="144"/>
      <c r="F1931" s="52"/>
      <c r="G1931" s="52"/>
      <c r="P1931" s="52"/>
      <c r="Q1931" s="144"/>
      <c r="AC1931" s="39"/>
      <c r="AD1931" s="40"/>
    </row>
    <row r="1932" s="35" customFormat="1" spans="3:30">
      <c r="C1932" s="144"/>
      <c r="F1932" s="52"/>
      <c r="G1932" s="52"/>
      <c r="P1932" s="52"/>
      <c r="Q1932" s="144"/>
      <c r="AC1932" s="39"/>
      <c r="AD1932" s="40"/>
    </row>
    <row r="1933" s="35" customFormat="1" spans="3:30">
      <c r="C1933" s="144"/>
      <c r="F1933" s="52"/>
      <c r="G1933" s="52"/>
      <c r="P1933" s="52"/>
      <c r="Q1933" s="144"/>
      <c r="AC1933" s="39"/>
      <c r="AD1933" s="40"/>
    </row>
    <row r="1934" s="35" customFormat="1" spans="3:30">
      <c r="C1934" s="144"/>
      <c r="F1934" s="52"/>
      <c r="G1934" s="52"/>
      <c r="P1934" s="52"/>
      <c r="Q1934" s="144"/>
      <c r="AC1934" s="39"/>
      <c r="AD1934" s="40"/>
    </row>
    <row r="1935" s="35" customFormat="1" spans="3:30">
      <c r="C1935" s="144"/>
      <c r="F1935" s="52"/>
      <c r="G1935" s="52"/>
      <c r="P1935" s="52"/>
      <c r="Q1935" s="144"/>
      <c r="AC1935" s="39"/>
      <c r="AD1935" s="40"/>
    </row>
    <row r="1936" s="35" customFormat="1" spans="3:30">
      <c r="C1936" s="144"/>
      <c r="F1936" s="52"/>
      <c r="G1936" s="52"/>
      <c r="P1936" s="52"/>
      <c r="Q1936" s="144"/>
      <c r="AC1936" s="39"/>
      <c r="AD1936" s="40"/>
    </row>
    <row r="1937" s="35" customFormat="1" spans="3:30">
      <c r="C1937" s="144"/>
      <c r="F1937" s="52"/>
      <c r="G1937" s="52"/>
      <c r="P1937" s="52"/>
      <c r="Q1937" s="144"/>
      <c r="AC1937" s="39"/>
      <c r="AD1937" s="40"/>
    </row>
    <row r="1938" s="35" customFormat="1" spans="3:30">
      <c r="C1938" s="144"/>
      <c r="F1938" s="52"/>
      <c r="G1938" s="52"/>
      <c r="P1938" s="52"/>
      <c r="Q1938" s="144"/>
      <c r="AC1938" s="39"/>
      <c r="AD1938" s="40"/>
    </row>
    <row r="1939" s="35" customFormat="1" spans="3:30">
      <c r="C1939" s="144"/>
      <c r="F1939" s="52"/>
      <c r="G1939" s="52"/>
      <c r="P1939" s="52"/>
      <c r="Q1939" s="144"/>
      <c r="AC1939" s="39"/>
      <c r="AD1939" s="40"/>
    </row>
    <row r="1940" s="35" customFormat="1" spans="3:30">
      <c r="C1940" s="144"/>
      <c r="F1940" s="52"/>
      <c r="G1940" s="52"/>
      <c r="P1940" s="52"/>
      <c r="Q1940" s="144"/>
      <c r="AC1940" s="39"/>
      <c r="AD1940" s="40"/>
    </row>
    <row r="1941" s="35" customFormat="1" spans="3:30">
      <c r="C1941" s="144"/>
      <c r="F1941" s="52"/>
      <c r="G1941" s="52"/>
      <c r="P1941" s="52"/>
      <c r="Q1941" s="144"/>
      <c r="AC1941" s="39"/>
      <c r="AD1941" s="40"/>
    </row>
    <row r="1942" s="35" customFormat="1" spans="3:30">
      <c r="C1942" s="144"/>
      <c r="F1942" s="52"/>
      <c r="G1942" s="52"/>
      <c r="P1942" s="52"/>
      <c r="Q1942" s="144"/>
      <c r="AC1942" s="39"/>
      <c r="AD1942" s="40"/>
    </row>
    <row r="1943" s="35" customFormat="1" spans="3:30">
      <c r="C1943" s="144"/>
      <c r="F1943" s="52"/>
      <c r="G1943" s="52"/>
      <c r="P1943" s="52"/>
      <c r="Q1943" s="144"/>
      <c r="AC1943" s="39"/>
      <c r="AD1943" s="40"/>
    </row>
    <row r="1944" s="35" customFormat="1" spans="3:30">
      <c r="C1944" s="144"/>
      <c r="F1944" s="52"/>
      <c r="G1944" s="52"/>
      <c r="P1944" s="52"/>
      <c r="Q1944" s="144"/>
      <c r="AC1944" s="39"/>
      <c r="AD1944" s="40"/>
    </row>
    <row r="1945" s="35" customFormat="1" spans="3:30">
      <c r="C1945" s="144"/>
      <c r="F1945" s="52"/>
      <c r="G1945" s="52"/>
      <c r="P1945" s="52"/>
      <c r="Q1945" s="144"/>
      <c r="AC1945" s="39"/>
      <c r="AD1945" s="40"/>
    </row>
    <row r="1946" s="35" customFormat="1" spans="3:30">
      <c r="C1946" s="144"/>
      <c r="F1946" s="52"/>
      <c r="G1946" s="52"/>
      <c r="P1946" s="52"/>
      <c r="Q1946" s="144"/>
      <c r="AC1946" s="39"/>
      <c r="AD1946" s="40"/>
    </row>
    <row r="1947" s="35" customFormat="1" spans="3:30">
      <c r="C1947" s="144"/>
      <c r="F1947" s="52"/>
      <c r="G1947" s="52"/>
      <c r="P1947" s="52"/>
      <c r="Q1947" s="144"/>
      <c r="AC1947" s="39"/>
      <c r="AD1947" s="40"/>
    </row>
    <row r="1948" s="35" customFormat="1" spans="3:30">
      <c r="C1948" s="144"/>
      <c r="F1948" s="52"/>
      <c r="G1948" s="52"/>
      <c r="P1948" s="52"/>
      <c r="Q1948" s="144"/>
      <c r="AC1948" s="39"/>
      <c r="AD1948" s="40"/>
    </row>
    <row r="1949" s="35" customFormat="1" spans="3:30">
      <c r="C1949" s="144"/>
      <c r="F1949" s="52"/>
      <c r="G1949" s="52"/>
      <c r="P1949" s="52"/>
      <c r="Q1949" s="144"/>
      <c r="AC1949" s="39"/>
      <c r="AD1949" s="40"/>
    </row>
    <row r="1950" s="35" customFormat="1" spans="3:30">
      <c r="C1950" s="144"/>
      <c r="F1950" s="52"/>
      <c r="G1950" s="52"/>
      <c r="P1950" s="52"/>
      <c r="Q1950" s="144"/>
      <c r="AC1950" s="39"/>
      <c r="AD1950" s="40"/>
    </row>
    <row r="1951" s="35" customFormat="1" spans="3:30">
      <c r="C1951" s="144"/>
      <c r="F1951" s="52"/>
      <c r="G1951" s="52"/>
      <c r="P1951" s="52"/>
      <c r="Q1951" s="144"/>
      <c r="AC1951" s="39"/>
      <c r="AD1951" s="40"/>
    </row>
    <row r="1952" s="35" customFormat="1" spans="3:30">
      <c r="C1952" s="144"/>
      <c r="F1952" s="52"/>
      <c r="G1952" s="52"/>
      <c r="P1952" s="52"/>
      <c r="Q1952" s="144"/>
      <c r="AC1952" s="39"/>
      <c r="AD1952" s="40"/>
    </row>
    <row r="1953" s="35" customFormat="1" spans="3:30">
      <c r="C1953" s="144"/>
      <c r="F1953" s="52"/>
      <c r="G1953" s="52"/>
      <c r="P1953" s="52"/>
      <c r="Q1953" s="144"/>
      <c r="AC1953" s="39"/>
      <c r="AD1953" s="40"/>
    </row>
    <row r="1954" s="35" customFormat="1" spans="3:30">
      <c r="C1954" s="144"/>
      <c r="F1954" s="52"/>
      <c r="G1954" s="52"/>
      <c r="P1954" s="52"/>
      <c r="Q1954" s="144"/>
      <c r="AC1954" s="39"/>
      <c r="AD1954" s="40"/>
    </row>
    <row r="1955" s="35" customFormat="1" spans="3:30">
      <c r="C1955" s="144"/>
      <c r="F1955" s="52"/>
      <c r="G1955" s="52"/>
      <c r="P1955" s="52"/>
      <c r="Q1955" s="144"/>
      <c r="AC1955" s="39"/>
      <c r="AD1955" s="40"/>
    </row>
    <row r="1956" s="35" customFormat="1" spans="3:30">
      <c r="C1956" s="144"/>
      <c r="F1956" s="52"/>
      <c r="G1956" s="52"/>
      <c r="P1956" s="52"/>
      <c r="Q1956" s="144"/>
      <c r="AC1956" s="39"/>
      <c r="AD1956" s="40"/>
    </row>
    <row r="1957" s="35" customFormat="1" spans="3:30">
      <c r="C1957" s="144"/>
      <c r="F1957" s="52"/>
      <c r="G1957" s="52"/>
      <c r="P1957" s="52"/>
      <c r="Q1957" s="144"/>
      <c r="AC1957" s="39"/>
      <c r="AD1957" s="40"/>
    </row>
    <row r="1958" s="35" customFormat="1" spans="3:30">
      <c r="C1958" s="144"/>
      <c r="F1958" s="52"/>
      <c r="G1958" s="52"/>
      <c r="P1958" s="52"/>
      <c r="Q1958" s="144"/>
      <c r="AC1958" s="39"/>
      <c r="AD1958" s="40"/>
    </row>
    <row r="1959" s="35" customFormat="1" spans="3:30">
      <c r="C1959" s="144"/>
      <c r="F1959" s="52"/>
      <c r="G1959" s="52"/>
      <c r="P1959" s="52"/>
      <c r="Q1959" s="144"/>
      <c r="AC1959" s="39"/>
      <c r="AD1959" s="40"/>
    </row>
    <row r="1960" s="35" customFormat="1" spans="3:30">
      <c r="C1960" s="144"/>
      <c r="F1960" s="52"/>
      <c r="G1960" s="52"/>
      <c r="P1960" s="52"/>
      <c r="Q1960" s="144"/>
      <c r="AC1960" s="39"/>
      <c r="AD1960" s="40"/>
    </row>
    <row r="1961" s="35" customFormat="1" spans="3:30">
      <c r="C1961" s="144"/>
      <c r="F1961" s="52"/>
      <c r="G1961" s="52"/>
      <c r="P1961" s="52"/>
      <c r="Q1961" s="144"/>
      <c r="AC1961" s="39"/>
      <c r="AD1961" s="40"/>
    </row>
    <row r="1962" s="35" customFormat="1" spans="3:30">
      <c r="C1962" s="144"/>
      <c r="F1962" s="52"/>
      <c r="G1962" s="52"/>
      <c r="P1962" s="52"/>
      <c r="Q1962" s="144"/>
      <c r="AC1962" s="39"/>
      <c r="AD1962" s="40"/>
    </row>
    <row r="1963" s="35" customFormat="1" spans="3:30">
      <c r="C1963" s="144"/>
      <c r="F1963" s="52"/>
      <c r="G1963" s="52"/>
      <c r="P1963" s="52"/>
      <c r="Q1963" s="144"/>
      <c r="AC1963" s="39"/>
      <c r="AD1963" s="40"/>
    </row>
    <row r="1964" s="35" customFormat="1" spans="3:30">
      <c r="C1964" s="144"/>
      <c r="F1964" s="52"/>
      <c r="G1964" s="52"/>
      <c r="P1964" s="52"/>
      <c r="Q1964" s="144"/>
      <c r="AC1964" s="39"/>
      <c r="AD1964" s="40"/>
    </row>
    <row r="1965" s="35" customFormat="1" spans="3:30">
      <c r="C1965" s="144"/>
      <c r="F1965" s="52"/>
      <c r="G1965" s="52"/>
      <c r="P1965" s="52"/>
      <c r="Q1965" s="144"/>
      <c r="AC1965" s="39"/>
      <c r="AD1965" s="40"/>
    </row>
    <row r="1966" s="35" customFormat="1" spans="3:30">
      <c r="C1966" s="144"/>
      <c r="F1966" s="52"/>
      <c r="G1966" s="52"/>
      <c r="P1966" s="52"/>
      <c r="Q1966" s="144"/>
      <c r="AC1966" s="39"/>
      <c r="AD1966" s="40"/>
    </row>
    <row r="1967" s="35" customFormat="1" spans="3:30">
      <c r="C1967" s="144"/>
      <c r="F1967" s="52"/>
      <c r="G1967" s="52"/>
      <c r="P1967" s="52"/>
      <c r="Q1967" s="144"/>
      <c r="AC1967" s="39"/>
      <c r="AD1967" s="40"/>
    </row>
    <row r="1968" s="35" customFormat="1" spans="3:30">
      <c r="C1968" s="144"/>
      <c r="F1968" s="52"/>
      <c r="G1968" s="52"/>
      <c r="P1968" s="52"/>
      <c r="Q1968" s="144"/>
      <c r="AC1968" s="39"/>
      <c r="AD1968" s="40"/>
    </row>
    <row r="1969" s="35" customFormat="1" spans="3:30">
      <c r="C1969" s="144"/>
      <c r="F1969" s="52"/>
      <c r="G1969" s="52"/>
      <c r="P1969" s="52"/>
      <c r="Q1969" s="144"/>
      <c r="AC1969" s="39"/>
      <c r="AD1969" s="40"/>
    </row>
    <row r="1970" s="35" customFormat="1" spans="3:30">
      <c r="C1970" s="144"/>
      <c r="F1970" s="52"/>
      <c r="G1970" s="52"/>
      <c r="P1970" s="52"/>
      <c r="Q1970" s="144"/>
      <c r="AC1970" s="39"/>
      <c r="AD1970" s="40"/>
    </row>
    <row r="1971" s="35" customFormat="1" spans="3:30">
      <c r="C1971" s="144"/>
      <c r="F1971" s="52"/>
      <c r="G1971" s="52"/>
      <c r="P1971" s="52"/>
      <c r="Q1971" s="144"/>
      <c r="AC1971" s="39"/>
      <c r="AD1971" s="40"/>
    </row>
    <row r="1972" s="35" customFormat="1" spans="3:30">
      <c r="C1972" s="144"/>
      <c r="F1972" s="52"/>
      <c r="G1972" s="52"/>
      <c r="P1972" s="52"/>
      <c r="Q1972" s="144"/>
      <c r="AC1972" s="39"/>
      <c r="AD1972" s="40"/>
    </row>
    <row r="1973" s="35" customFormat="1" spans="3:30">
      <c r="C1973" s="144"/>
      <c r="F1973" s="52"/>
      <c r="G1973" s="52"/>
      <c r="P1973" s="52"/>
      <c r="Q1973" s="144"/>
      <c r="AC1973" s="39"/>
      <c r="AD1973" s="40"/>
    </row>
    <row r="1974" s="35" customFormat="1" spans="3:30">
      <c r="C1974" s="144"/>
      <c r="F1974" s="52"/>
      <c r="G1974" s="52"/>
      <c r="P1974" s="52"/>
      <c r="Q1974" s="144"/>
      <c r="AC1974" s="39"/>
      <c r="AD1974" s="40"/>
    </row>
    <row r="1975" s="35" customFormat="1" spans="3:30">
      <c r="C1975" s="144"/>
      <c r="F1975" s="52"/>
      <c r="G1975" s="52"/>
      <c r="P1975" s="52"/>
      <c r="Q1975" s="144"/>
      <c r="AC1975" s="39"/>
      <c r="AD1975" s="40"/>
    </row>
    <row r="1976" s="35" customFormat="1" spans="3:30">
      <c r="C1976" s="144"/>
      <c r="F1976" s="52"/>
      <c r="G1976" s="52"/>
      <c r="P1976" s="52"/>
      <c r="Q1976" s="144"/>
      <c r="AC1976" s="39"/>
      <c r="AD1976" s="40"/>
    </row>
    <row r="1977" s="35" customFormat="1" spans="3:30">
      <c r="C1977" s="144"/>
      <c r="F1977" s="52"/>
      <c r="G1977" s="52"/>
      <c r="P1977" s="52"/>
      <c r="Q1977" s="144"/>
      <c r="AC1977" s="39"/>
      <c r="AD1977" s="40"/>
    </row>
    <row r="1978" s="35" customFormat="1" spans="3:30">
      <c r="C1978" s="144"/>
      <c r="F1978" s="52"/>
      <c r="G1978" s="52"/>
      <c r="P1978" s="52"/>
      <c r="Q1978" s="144"/>
      <c r="AC1978" s="39"/>
      <c r="AD1978" s="40"/>
    </row>
    <row r="1979" s="35" customFormat="1" spans="3:30">
      <c r="C1979" s="144"/>
      <c r="F1979" s="52"/>
      <c r="G1979" s="52"/>
      <c r="P1979" s="52"/>
      <c r="Q1979" s="144"/>
      <c r="AC1979" s="39"/>
      <c r="AD1979" s="40"/>
    </row>
    <row r="1980" s="35" customFormat="1" spans="3:30">
      <c r="C1980" s="144"/>
      <c r="F1980" s="52"/>
      <c r="G1980" s="52"/>
      <c r="P1980" s="52"/>
      <c r="Q1980" s="144"/>
      <c r="AC1980" s="39"/>
      <c r="AD1980" s="40"/>
    </row>
    <row r="1981" s="35" customFormat="1" spans="3:30">
      <c r="C1981" s="144"/>
      <c r="F1981" s="52"/>
      <c r="G1981" s="52"/>
      <c r="P1981" s="52"/>
      <c r="Q1981" s="144"/>
      <c r="AC1981" s="39"/>
      <c r="AD1981" s="40"/>
    </row>
    <row r="1982" s="35" customFormat="1" spans="3:30">
      <c r="C1982" s="144"/>
      <c r="F1982" s="52"/>
      <c r="G1982" s="52"/>
      <c r="P1982" s="52"/>
      <c r="Q1982" s="144"/>
      <c r="AC1982" s="39"/>
      <c r="AD1982" s="40"/>
    </row>
    <row r="1983" s="35" customFormat="1" spans="3:30">
      <c r="C1983" s="144"/>
      <c r="F1983" s="52"/>
      <c r="G1983" s="52"/>
      <c r="P1983" s="52"/>
      <c r="Q1983" s="144"/>
      <c r="AC1983" s="39"/>
      <c r="AD1983" s="40"/>
    </row>
    <row r="1984" s="35" customFormat="1" spans="3:30">
      <c r="C1984" s="144"/>
      <c r="F1984" s="52"/>
      <c r="G1984" s="52"/>
      <c r="P1984" s="52"/>
      <c r="Q1984" s="144"/>
      <c r="AC1984" s="39"/>
      <c r="AD1984" s="40"/>
    </row>
    <row r="1985" s="35" customFormat="1" spans="3:30">
      <c r="C1985" s="144"/>
      <c r="F1985" s="52"/>
      <c r="G1985" s="52"/>
      <c r="P1985" s="52"/>
      <c r="Q1985" s="144"/>
      <c r="AC1985" s="39"/>
      <c r="AD1985" s="40"/>
    </row>
    <row r="1986" s="35" customFormat="1" spans="3:30">
      <c r="C1986" s="144"/>
      <c r="F1986" s="52"/>
      <c r="G1986" s="52"/>
      <c r="P1986" s="52"/>
      <c r="Q1986" s="144"/>
      <c r="AC1986" s="39"/>
      <c r="AD1986" s="40"/>
    </row>
    <row r="1987" s="35" customFormat="1" spans="3:30">
      <c r="C1987" s="144"/>
      <c r="F1987" s="52"/>
      <c r="G1987" s="52"/>
      <c r="P1987" s="52"/>
      <c r="Q1987" s="144"/>
      <c r="AC1987" s="39"/>
      <c r="AD1987" s="40"/>
    </row>
    <row r="1988" s="35" customFormat="1" spans="3:30">
      <c r="C1988" s="144"/>
      <c r="F1988" s="52"/>
      <c r="G1988" s="52"/>
      <c r="P1988" s="52"/>
      <c r="Q1988" s="144"/>
      <c r="AC1988" s="39"/>
      <c r="AD1988" s="40"/>
    </row>
    <row r="1989" s="35" customFormat="1" spans="3:30">
      <c r="C1989" s="144"/>
      <c r="F1989" s="52"/>
      <c r="G1989" s="52"/>
      <c r="P1989" s="52"/>
      <c r="Q1989" s="144"/>
      <c r="AC1989" s="39"/>
      <c r="AD1989" s="40"/>
    </row>
    <row r="1990" s="35" customFormat="1" spans="3:30">
      <c r="C1990" s="144"/>
      <c r="F1990" s="52"/>
      <c r="G1990" s="52"/>
      <c r="P1990" s="52"/>
      <c r="Q1990" s="144"/>
      <c r="AC1990" s="39"/>
      <c r="AD1990" s="40"/>
    </row>
    <row r="1991" s="35" customFormat="1" spans="3:30">
      <c r="C1991" s="144"/>
      <c r="F1991" s="52"/>
      <c r="G1991" s="52"/>
      <c r="P1991" s="52"/>
      <c r="Q1991" s="144"/>
      <c r="AC1991" s="39"/>
      <c r="AD1991" s="40"/>
    </row>
    <row r="1992" s="35" customFormat="1" spans="3:30">
      <c r="C1992" s="144"/>
      <c r="F1992" s="52"/>
      <c r="G1992" s="52"/>
      <c r="P1992" s="52"/>
      <c r="Q1992" s="144"/>
      <c r="AC1992" s="39"/>
      <c r="AD1992" s="40"/>
    </row>
    <row r="1993" s="35" customFormat="1" spans="3:30">
      <c r="C1993" s="144"/>
      <c r="F1993" s="52"/>
      <c r="G1993" s="52"/>
      <c r="P1993" s="52"/>
      <c r="Q1993" s="144"/>
      <c r="AC1993" s="39"/>
      <c r="AD1993" s="40"/>
    </row>
    <row r="1994" s="35" customFormat="1" spans="3:30">
      <c r="C1994" s="144"/>
      <c r="F1994" s="52"/>
      <c r="G1994" s="52"/>
      <c r="P1994" s="52"/>
      <c r="Q1994" s="144"/>
      <c r="AC1994" s="39"/>
      <c r="AD1994" s="40"/>
    </row>
    <row r="1995" s="35" customFormat="1" spans="3:30">
      <c r="C1995" s="144"/>
      <c r="F1995" s="52"/>
      <c r="G1995" s="52"/>
      <c r="P1995" s="52"/>
      <c r="Q1995" s="144"/>
      <c r="AC1995" s="39"/>
      <c r="AD1995" s="40"/>
    </row>
    <row r="1996" s="35" customFormat="1" spans="3:30">
      <c r="C1996" s="144"/>
      <c r="F1996" s="52"/>
      <c r="G1996" s="52"/>
      <c r="P1996" s="52"/>
      <c r="Q1996" s="144"/>
      <c r="AC1996" s="39"/>
      <c r="AD1996" s="40"/>
    </row>
    <row r="1997" s="35" customFormat="1" spans="3:30">
      <c r="C1997" s="144"/>
      <c r="F1997" s="52"/>
      <c r="G1997" s="52"/>
      <c r="P1997" s="52"/>
      <c r="Q1997" s="144"/>
      <c r="AC1997" s="39"/>
      <c r="AD1997" s="40"/>
    </row>
    <row r="1998" s="35" customFormat="1" spans="3:30">
      <c r="C1998" s="144"/>
      <c r="F1998" s="52"/>
      <c r="G1998" s="52"/>
      <c r="P1998" s="52"/>
      <c r="Q1998" s="144"/>
      <c r="AC1998" s="39"/>
      <c r="AD1998" s="40"/>
    </row>
    <row r="1999" s="35" customFormat="1" spans="3:30">
      <c r="C1999" s="144"/>
      <c r="F1999" s="52"/>
      <c r="G1999" s="52"/>
      <c r="P1999" s="52"/>
      <c r="Q1999" s="144"/>
      <c r="AC1999" s="39"/>
      <c r="AD1999" s="40"/>
    </row>
    <row r="2000" s="35" customFormat="1" spans="3:30">
      <c r="C2000" s="144"/>
      <c r="F2000" s="52"/>
      <c r="G2000" s="52"/>
      <c r="P2000" s="52"/>
      <c r="Q2000" s="144"/>
      <c r="AC2000" s="39"/>
      <c r="AD2000" s="40"/>
    </row>
    <row r="2001" s="35" customFormat="1" spans="3:30">
      <c r="C2001" s="144"/>
      <c r="F2001" s="52"/>
      <c r="G2001" s="52"/>
      <c r="P2001" s="52"/>
      <c r="Q2001" s="144"/>
      <c r="AC2001" s="39"/>
      <c r="AD2001" s="40"/>
    </row>
    <row r="2002" s="35" customFormat="1" spans="3:30">
      <c r="C2002" s="144"/>
      <c r="F2002" s="52"/>
      <c r="G2002" s="52"/>
      <c r="P2002" s="52"/>
      <c r="Q2002" s="144"/>
      <c r="AC2002" s="39"/>
      <c r="AD2002" s="40"/>
    </row>
    <row r="2003" s="35" customFormat="1" spans="3:30">
      <c r="C2003" s="144"/>
      <c r="F2003" s="52"/>
      <c r="G2003" s="52"/>
      <c r="P2003" s="52"/>
      <c r="Q2003" s="144"/>
      <c r="AC2003" s="39"/>
      <c r="AD2003" s="40"/>
    </row>
    <row r="2004" s="35" customFormat="1" spans="3:30">
      <c r="C2004" s="144"/>
      <c r="F2004" s="52"/>
      <c r="G2004" s="52"/>
      <c r="P2004" s="52"/>
      <c r="Q2004" s="144"/>
      <c r="AC2004" s="39"/>
      <c r="AD2004" s="40"/>
    </row>
    <row r="2005" s="35" customFormat="1" spans="3:30">
      <c r="C2005" s="144"/>
      <c r="F2005" s="52"/>
      <c r="G2005" s="52"/>
      <c r="P2005" s="52"/>
      <c r="Q2005" s="144"/>
      <c r="AC2005" s="39"/>
      <c r="AD2005" s="40"/>
    </row>
    <row r="2006" s="35" customFormat="1" spans="3:30">
      <c r="C2006" s="144"/>
      <c r="F2006" s="52"/>
      <c r="G2006" s="52"/>
      <c r="P2006" s="52"/>
      <c r="Q2006" s="144"/>
      <c r="AC2006" s="39"/>
      <c r="AD2006" s="40"/>
    </row>
    <row r="2007" s="35" customFormat="1" spans="3:30">
      <c r="C2007" s="144"/>
      <c r="F2007" s="52"/>
      <c r="G2007" s="52"/>
      <c r="P2007" s="52"/>
      <c r="Q2007" s="144"/>
      <c r="AC2007" s="39"/>
      <c r="AD2007" s="40"/>
    </row>
    <row r="2008" s="35" customFormat="1" spans="3:30">
      <c r="C2008" s="144"/>
      <c r="F2008" s="52"/>
      <c r="G2008" s="52"/>
      <c r="P2008" s="52"/>
      <c r="Q2008" s="144"/>
      <c r="AC2008" s="39"/>
      <c r="AD2008" s="40"/>
    </row>
    <row r="2009" s="35" customFormat="1" spans="3:30">
      <c r="C2009" s="144"/>
      <c r="F2009" s="52"/>
      <c r="G2009" s="52"/>
      <c r="P2009" s="52"/>
      <c r="Q2009" s="144"/>
      <c r="AC2009" s="39"/>
      <c r="AD2009" s="40"/>
    </row>
    <row r="2010" s="35" customFormat="1" spans="3:30">
      <c r="C2010" s="144"/>
      <c r="F2010" s="52"/>
      <c r="G2010" s="52"/>
      <c r="P2010" s="52"/>
      <c r="Q2010" s="144"/>
      <c r="AC2010" s="39"/>
      <c r="AD2010" s="40"/>
    </row>
    <row r="2011" s="35" customFormat="1" spans="3:30">
      <c r="C2011" s="144"/>
      <c r="F2011" s="52"/>
      <c r="G2011" s="52"/>
      <c r="P2011" s="52"/>
      <c r="Q2011" s="144"/>
      <c r="AC2011" s="39"/>
      <c r="AD2011" s="40"/>
    </row>
    <row r="2012" s="35" customFormat="1" spans="3:30">
      <c r="C2012" s="144"/>
      <c r="F2012" s="52"/>
      <c r="G2012" s="52"/>
      <c r="P2012" s="52"/>
      <c r="Q2012" s="144"/>
      <c r="AC2012" s="39"/>
      <c r="AD2012" s="40"/>
    </row>
    <row r="2013" s="35" customFormat="1" spans="3:30">
      <c r="C2013" s="144"/>
      <c r="F2013" s="52"/>
      <c r="G2013" s="52"/>
      <c r="P2013" s="52"/>
      <c r="Q2013" s="144"/>
      <c r="AC2013" s="39"/>
      <c r="AD2013" s="40"/>
    </row>
    <row r="2014" s="35" customFormat="1" spans="3:30">
      <c r="C2014" s="144"/>
      <c r="F2014" s="52"/>
      <c r="G2014" s="52"/>
      <c r="P2014" s="52"/>
      <c r="Q2014" s="144"/>
      <c r="AC2014" s="39"/>
      <c r="AD2014" s="40"/>
    </row>
    <row r="2015" s="35" customFormat="1" spans="3:30">
      <c r="C2015" s="144"/>
      <c r="F2015" s="52"/>
      <c r="G2015" s="52"/>
      <c r="P2015" s="52"/>
      <c r="Q2015" s="144"/>
      <c r="AC2015" s="39"/>
      <c r="AD2015" s="40"/>
    </row>
    <row r="2016" s="35" customFormat="1" spans="3:30">
      <c r="C2016" s="144"/>
      <c r="F2016" s="52"/>
      <c r="G2016" s="52"/>
      <c r="P2016" s="52"/>
      <c r="Q2016" s="144"/>
      <c r="AC2016" s="39"/>
      <c r="AD2016" s="40"/>
    </row>
    <row r="2017" s="35" customFormat="1" spans="3:30">
      <c r="C2017" s="144"/>
      <c r="F2017" s="52"/>
      <c r="G2017" s="52"/>
      <c r="P2017" s="52"/>
      <c r="Q2017" s="144"/>
      <c r="AC2017" s="39"/>
      <c r="AD2017" s="40"/>
    </row>
    <row r="2018" s="35" customFormat="1" spans="3:30">
      <c r="C2018" s="144"/>
      <c r="F2018" s="52"/>
      <c r="G2018" s="52"/>
      <c r="P2018" s="52"/>
      <c r="Q2018" s="144"/>
      <c r="AC2018" s="39"/>
      <c r="AD2018" s="40"/>
    </row>
    <row r="2019" s="35" customFormat="1" spans="3:30">
      <c r="C2019" s="144"/>
      <c r="F2019" s="52"/>
      <c r="G2019" s="52"/>
      <c r="P2019" s="52"/>
      <c r="Q2019" s="144"/>
      <c r="AC2019" s="39"/>
      <c r="AD2019" s="40"/>
    </row>
    <row r="2020" s="35" customFormat="1" spans="3:30">
      <c r="C2020" s="144"/>
      <c r="F2020" s="52"/>
      <c r="G2020" s="52"/>
      <c r="P2020" s="52"/>
      <c r="Q2020" s="144"/>
      <c r="AC2020" s="39"/>
      <c r="AD2020" s="40"/>
    </row>
    <row r="2021" s="35" customFormat="1" spans="3:30">
      <c r="C2021" s="144"/>
      <c r="F2021" s="52"/>
      <c r="G2021" s="52"/>
      <c r="P2021" s="52"/>
      <c r="Q2021" s="144"/>
      <c r="AC2021" s="39"/>
      <c r="AD2021" s="40"/>
    </row>
    <row r="2022" s="35" customFormat="1" spans="3:30">
      <c r="C2022" s="144"/>
      <c r="F2022" s="52"/>
      <c r="G2022" s="52"/>
      <c r="P2022" s="52"/>
      <c r="Q2022" s="144"/>
      <c r="AC2022" s="39"/>
      <c r="AD2022" s="40"/>
    </row>
    <row r="2023" s="35" customFormat="1" spans="3:30">
      <c r="C2023" s="144"/>
      <c r="F2023" s="52"/>
      <c r="G2023" s="52"/>
      <c r="P2023" s="52"/>
      <c r="Q2023" s="144"/>
      <c r="AC2023" s="39"/>
      <c r="AD2023" s="40"/>
    </row>
    <row r="2024" s="35" customFormat="1" spans="3:30">
      <c r="C2024" s="144"/>
      <c r="F2024" s="52"/>
      <c r="G2024" s="52"/>
      <c r="P2024" s="52"/>
      <c r="Q2024" s="144"/>
      <c r="AC2024" s="39"/>
      <c r="AD2024" s="40"/>
    </row>
    <row r="2025" s="35" customFormat="1" spans="3:30">
      <c r="C2025" s="144"/>
      <c r="F2025" s="52"/>
      <c r="G2025" s="52"/>
      <c r="P2025" s="52"/>
      <c r="Q2025" s="144"/>
      <c r="AC2025" s="39"/>
      <c r="AD2025" s="40"/>
    </row>
    <row r="2026" s="35" customFormat="1" spans="3:30">
      <c r="C2026" s="144"/>
      <c r="F2026" s="52"/>
      <c r="G2026" s="52"/>
      <c r="P2026" s="52"/>
      <c r="Q2026" s="144"/>
      <c r="AC2026" s="39"/>
      <c r="AD2026" s="40"/>
    </row>
    <row r="2027" s="35" customFormat="1" spans="3:30">
      <c r="C2027" s="144"/>
      <c r="F2027" s="52"/>
      <c r="G2027" s="52"/>
      <c r="P2027" s="52"/>
      <c r="Q2027" s="144"/>
      <c r="AC2027" s="39"/>
      <c r="AD2027" s="40"/>
    </row>
    <row r="2028" s="35" customFormat="1" spans="3:30">
      <c r="C2028" s="144"/>
      <c r="F2028" s="52"/>
      <c r="G2028" s="52"/>
      <c r="P2028" s="52"/>
      <c r="Q2028" s="144"/>
      <c r="AC2028" s="39"/>
      <c r="AD2028" s="40"/>
    </row>
    <row r="2029" s="35" customFormat="1" spans="3:30">
      <c r="C2029" s="144"/>
      <c r="F2029" s="52"/>
      <c r="G2029" s="52"/>
      <c r="P2029" s="52"/>
      <c r="Q2029" s="144"/>
      <c r="AC2029" s="39"/>
      <c r="AD2029" s="40"/>
    </row>
    <row r="2030" s="35" customFormat="1" spans="3:30">
      <c r="C2030" s="144"/>
      <c r="F2030" s="52"/>
      <c r="G2030" s="52"/>
      <c r="P2030" s="52"/>
      <c r="Q2030" s="144"/>
      <c r="AC2030" s="39"/>
      <c r="AD2030" s="40"/>
    </row>
    <row r="2031" s="35" customFormat="1" spans="3:30">
      <c r="C2031" s="144"/>
      <c r="F2031" s="52"/>
      <c r="G2031" s="52"/>
      <c r="P2031" s="52"/>
      <c r="Q2031" s="144"/>
      <c r="AC2031" s="39"/>
      <c r="AD2031" s="40"/>
    </row>
    <row r="2032" s="35" customFormat="1" spans="3:30">
      <c r="C2032" s="144"/>
      <c r="F2032" s="52"/>
      <c r="G2032" s="52"/>
      <c r="P2032" s="52"/>
      <c r="Q2032" s="144"/>
      <c r="AC2032" s="39"/>
      <c r="AD2032" s="40"/>
    </row>
    <row r="2033" s="35" customFormat="1" spans="3:30">
      <c r="C2033" s="144"/>
      <c r="F2033" s="52"/>
      <c r="G2033" s="52"/>
      <c r="P2033" s="52"/>
      <c r="Q2033" s="144"/>
      <c r="AC2033" s="39"/>
      <c r="AD2033" s="40"/>
    </row>
    <row r="2034" s="35" customFormat="1" spans="3:30">
      <c r="C2034" s="144"/>
      <c r="F2034" s="52"/>
      <c r="G2034" s="52"/>
      <c r="P2034" s="52"/>
      <c r="Q2034" s="144"/>
      <c r="AC2034" s="39"/>
      <c r="AD2034" s="40"/>
    </row>
    <row r="2035" s="35" customFormat="1" spans="3:30">
      <c r="C2035" s="144"/>
      <c r="F2035" s="52"/>
      <c r="G2035" s="52"/>
      <c r="P2035" s="52"/>
      <c r="Q2035" s="144"/>
      <c r="AC2035" s="39"/>
      <c r="AD2035" s="40"/>
    </row>
    <row r="2036" s="35" customFormat="1" spans="3:30">
      <c r="C2036" s="144"/>
      <c r="F2036" s="52"/>
      <c r="G2036" s="52"/>
      <c r="P2036" s="37"/>
      <c r="Q2036" s="144"/>
      <c r="AC2036" s="39"/>
      <c r="AD2036" s="40"/>
    </row>
    <row r="2037" s="35" customFormat="1" spans="3:30">
      <c r="C2037" s="144"/>
      <c r="F2037" s="52"/>
      <c r="G2037" s="52"/>
      <c r="P2037" s="37"/>
      <c r="Q2037" s="144"/>
      <c r="AC2037" s="39"/>
      <c r="AD2037" s="40"/>
    </row>
    <row r="2038" s="35" customFormat="1" spans="3:30">
      <c r="C2038" s="144"/>
      <c r="F2038" s="52"/>
      <c r="G2038" s="52"/>
      <c r="P2038" s="37"/>
      <c r="Q2038" s="144"/>
      <c r="AC2038" s="39"/>
      <c r="AD2038" s="40"/>
    </row>
    <row r="2039" s="35" customFormat="1" spans="3:30">
      <c r="C2039" s="144"/>
      <c r="F2039" s="52"/>
      <c r="G2039" s="52"/>
      <c r="P2039" s="37"/>
      <c r="Q2039" s="144"/>
      <c r="AC2039" s="39"/>
      <c r="AD2039" s="40"/>
    </row>
    <row r="2040" s="35" customFormat="1" spans="3:30">
      <c r="C2040" s="144"/>
      <c r="F2040" s="52"/>
      <c r="G2040" s="52"/>
      <c r="P2040" s="37"/>
      <c r="Q2040" s="144"/>
      <c r="AC2040" s="39"/>
      <c r="AD2040" s="40"/>
    </row>
    <row r="2041" s="35" customFormat="1" spans="3:30">
      <c r="C2041" s="144"/>
      <c r="F2041" s="52"/>
      <c r="G2041" s="52"/>
      <c r="P2041" s="37"/>
      <c r="Q2041" s="144"/>
      <c r="AC2041" s="39"/>
      <c r="AD2041" s="40"/>
    </row>
    <row r="2042" s="35" customFormat="1" spans="3:30">
      <c r="C2042" s="144"/>
      <c r="F2042" s="52"/>
      <c r="G2042" s="52"/>
      <c r="P2042" s="37"/>
      <c r="Q2042" s="144"/>
      <c r="AC2042" s="39"/>
      <c r="AD2042" s="40"/>
    </row>
    <row r="2043" s="35" customFormat="1" spans="3:30">
      <c r="C2043" s="144"/>
      <c r="F2043" s="52"/>
      <c r="G2043" s="52"/>
      <c r="P2043" s="37"/>
      <c r="Q2043" s="144"/>
      <c r="AC2043" s="39"/>
      <c r="AD2043" s="40"/>
    </row>
    <row r="2044" s="35" customFormat="1" spans="3:30">
      <c r="C2044" s="144"/>
      <c r="F2044" s="52"/>
      <c r="G2044" s="52"/>
      <c r="P2044" s="37"/>
      <c r="Q2044" s="144"/>
      <c r="AC2044" s="39"/>
      <c r="AD2044" s="40"/>
    </row>
    <row r="2045" s="35" customFormat="1" spans="3:30">
      <c r="C2045" s="144"/>
      <c r="F2045" s="52"/>
      <c r="G2045" s="52"/>
      <c r="P2045" s="37"/>
      <c r="Q2045" s="144"/>
      <c r="AC2045" s="39"/>
      <c r="AD2045" s="40"/>
    </row>
    <row r="2046" s="35" customFormat="1" spans="3:30">
      <c r="C2046" s="144"/>
      <c r="F2046" s="52"/>
      <c r="G2046" s="52"/>
      <c r="P2046" s="37"/>
      <c r="Q2046" s="144"/>
      <c r="AC2046" s="39"/>
      <c r="AD2046" s="40"/>
    </row>
    <row r="2047" s="35" customFormat="1" spans="3:30">
      <c r="C2047" s="144"/>
      <c r="F2047" s="52"/>
      <c r="G2047" s="52"/>
      <c r="P2047" s="37"/>
      <c r="Q2047" s="144"/>
      <c r="AC2047" s="39"/>
      <c r="AD2047" s="40"/>
    </row>
    <row r="2048" s="35" customFormat="1" spans="3:30">
      <c r="C2048" s="144"/>
      <c r="F2048" s="52"/>
      <c r="G2048" s="52"/>
      <c r="P2048" s="37"/>
      <c r="Q2048" s="144"/>
      <c r="AC2048" s="39"/>
      <c r="AD2048" s="40"/>
    </row>
    <row r="2049" s="35" customFormat="1" spans="3:30">
      <c r="C2049" s="144"/>
      <c r="F2049" s="52"/>
      <c r="G2049" s="52"/>
      <c r="P2049" s="37"/>
      <c r="Q2049" s="144"/>
      <c r="AC2049" s="39"/>
      <c r="AD2049" s="40"/>
    </row>
    <row r="2050" s="35" customFormat="1" spans="3:30">
      <c r="C2050" s="144"/>
      <c r="F2050" s="52"/>
      <c r="G2050" s="52"/>
      <c r="P2050" s="37"/>
      <c r="Q2050" s="144"/>
      <c r="AC2050" s="39"/>
      <c r="AD2050" s="40"/>
    </row>
    <row r="2051" s="35" customFormat="1" spans="3:30">
      <c r="C2051" s="144"/>
      <c r="F2051" s="52"/>
      <c r="G2051" s="52"/>
      <c r="P2051" s="37"/>
      <c r="Q2051" s="144"/>
      <c r="AC2051" s="39"/>
      <c r="AD2051" s="40"/>
    </row>
    <row r="2052" s="35" customFormat="1" spans="3:30">
      <c r="C2052" s="144"/>
      <c r="F2052" s="52"/>
      <c r="G2052" s="52"/>
      <c r="P2052" s="37"/>
      <c r="Q2052" s="144"/>
      <c r="AC2052" s="39"/>
      <c r="AD2052" s="40"/>
    </row>
    <row r="2053" s="35" customFormat="1" spans="3:30">
      <c r="C2053" s="144"/>
      <c r="F2053" s="52"/>
      <c r="G2053" s="52"/>
      <c r="P2053" s="37"/>
      <c r="Q2053" s="144"/>
      <c r="AC2053" s="39"/>
      <c r="AD2053" s="40"/>
    </row>
    <row r="2054" s="35" customFormat="1" spans="3:30">
      <c r="C2054" s="144"/>
      <c r="F2054" s="52"/>
      <c r="G2054" s="52"/>
      <c r="P2054" s="37"/>
      <c r="Q2054" s="144"/>
      <c r="AC2054" s="39"/>
      <c r="AD2054" s="40"/>
    </row>
    <row r="2055" s="35" customFormat="1" spans="3:30">
      <c r="C2055" s="144"/>
      <c r="F2055" s="52"/>
      <c r="G2055" s="52"/>
      <c r="P2055" s="37"/>
      <c r="Q2055" s="144"/>
      <c r="AC2055" s="39"/>
      <c r="AD2055" s="40"/>
    </row>
    <row r="2056" s="35" customFormat="1" spans="3:30">
      <c r="C2056" s="144"/>
      <c r="F2056" s="52"/>
      <c r="G2056" s="52"/>
      <c r="P2056" s="37"/>
      <c r="Q2056" s="144"/>
      <c r="AC2056" s="39"/>
      <c r="AD2056" s="40"/>
    </row>
    <row r="2057" s="35" customFormat="1" spans="3:30">
      <c r="C2057" s="144"/>
      <c r="F2057" s="52"/>
      <c r="G2057" s="52"/>
      <c r="P2057" s="37"/>
      <c r="Q2057" s="144"/>
      <c r="AC2057" s="39"/>
      <c r="AD2057" s="40"/>
    </row>
    <row r="2058" s="35" customFormat="1" spans="3:30">
      <c r="C2058" s="144"/>
      <c r="F2058" s="52"/>
      <c r="G2058" s="52"/>
      <c r="P2058" s="37"/>
      <c r="Q2058" s="144"/>
      <c r="AC2058" s="39"/>
      <c r="AD2058" s="40"/>
    </row>
    <row r="2059" s="35" customFormat="1" spans="3:30">
      <c r="C2059" s="144"/>
      <c r="F2059" s="52"/>
      <c r="G2059" s="52"/>
      <c r="P2059" s="37"/>
      <c r="Q2059" s="144"/>
      <c r="AC2059" s="39"/>
      <c r="AD2059" s="40"/>
    </row>
    <row r="2060" s="35" customFormat="1" spans="3:30">
      <c r="C2060" s="144"/>
      <c r="F2060" s="52"/>
      <c r="G2060" s="52"/>
      <c r="P2060" s="37"/>
      <c r="Q2060" s="144"/>
      <c r="AC2060" s="39"/>
      <c r="AD2060" s="40"/>
    </row>
    <row r="2061" s="35" customFormat="1" spans="3:30">
      <c r="C2061" s="144"/>
      <c r="F2061" s="52"/>
      <c r="G2061" s="52"/>
      <c r="P2061" s="37"/>
      <c r="Q2061" s="144"/>
      <c r="AC2061" s="39"/>
      <c r="AD2061" s="40"/>
    </row>
    <row r="2062" s="35" customFormat="1" spans="3:30">
      <c r="C2062" s="144"/>
      <c r="F2062" s="52"/>
      <c r="G2062" s="52"/>
      <c r="P2062" s="37"/>
      <c r="Q2062" s="144"/>
      <c r="AC2062" s="39"/>
      <c r="AD2062" s="40"/>
    </row>
    <row r="2063" s="35" customFormat="1" spans="3:30">
      <c r="C2063" s="144"/>
      <c r="F2063" s="52"/>
      <c r="G2063" s="52"/>
      <c r="P2063" s="37"/>
      <c r="Q2063" s="144"/>
      <c r="AC2063" s="39"/>
      <c r="AD2063" s="40"/>
    </row>
    <row r="2064" s="35" customFormat="1" spans="3:30">
      <c r="C2064" s="144"/>
      <c r="F2064" s="52"/>
      <c r="G2064" s="52"/>
      <c r="P2064" s="37"/>
      <c r="Q2064" s="144"/>
      <c r="AC2064" s="39"/>
      <c r="AD2064" s="40"/>
    </row>
    <row r="2065" s="35" customFormat="1" spans="3:30">
      <c r="C2065" s="144"/>
      <c r="F2065" s="52"/>
      <c r="G2065" s="52"/>
      <c r="P2065" s="37"/>
      <c r="Q2065" s="144"/>
      <c r="AC2065" s="39"/>
      <c r="AD2065" s="40"/>
    </row>
    <row r="2066" s="35" customFormat="1" spans="3:30">
      <c r="C2066" s="144"/>
      <c r="F2066" s="52"/>
      <c r="G2066" s="52"/>
      <c r="P2066" s="37"/>
      <c r="Q2066" s="144"/>
      <c r="AC2066" s="39"/>
      <c r="AD2066" s="40"/>
    </row>
    <row r="2067" s="35" customFormat="1" spans="3:30">
      <c r="C2067" s="144"/>
      <c r="F2067" s="52"/>
      <c r="G2067" s="52"/>
      <c r="P2067" s="37"/>
      <c r="Q2067" s="144"/>
      <c r="AC2067" s="39"/>
      <c r="AD2067" s="40"/>
    </row>
    <row r="2068" s="35" customFormat="1" spans="3:30">
      <c r="C2068" s="144"/>
      <c r="F2068" s="52"/>
      <c r="G2068" s="52"/>
      <c r="P2068" s="37"/>
      <c r="Q2068" s="144"/>
      <c r="AC2068" s="39"/>
      <c r="AD2068" s="40"/>
    </row>
    <row r="2069" s="35" customFormat="1" spans="3:30">
      <c r="C2069" s="144"/>
      <c r="F2069" s="52"/>
      <c r="G2069" s="52"/>
      <c r="P2069" s="37"/>
      <c r="Q2069" s="144"/>
      <c r="AC2069" s="39"/>
      <c r="AD2069" s="40"/>
    </row>
    <row r="2070" s="35" customFormat="1" spans="3:30">
      <c r="C2070" s="144"/>
      <c r="F2070" s="52"/>
      <c r="G2070" s="52"/>
      <c r="P2070" s="37"/>
      <c r="Q2070" s="144"/>
      <c r="AC2070" s="39"/>
      <c r="AD2070" s="40"/>
    </row>
    <row r="2071" s="35" customFormat="1" spans="3:30">
      <c r="C2071" s="144"/>
      <c r="F2071" s="52"/>
      <c r="G2071" s="52"/>
      <c r="P2071" s="37"/>
      <c r="Q2071" s="144"/>
      <c r="AC2071" s="39"/>
      <c r="AD2071" s="40"/>
    </row>
    <row r="2072" s="35" customFormat="1" spans="3:30">
      <c r="C2072" s="144"/>
      <c r="F2072" s="52"/>
      <c r="G2072" s="52"/>
      <c r="P2072" s="37"/>
      <c r="Q2072" s="144"/>
      <c r="AC2072" s="39"/>
      <c r="AD2072" s="40"/>
    </row>
    <row r="2073" s="35" customFormat="1" spans="3:30">
      <c r="C2073" s="144"/>
      <c r="F2073" s="52"/>
      <c r="G2073" s="52"/>
      <c r="P2073" s="37"/>
      <c r="Q2073" s="144"/>
      <c r="AC2073" s="39"/>
      <c r="AD2073" s="40"/>
    </row>
    <row r="2074" s="35" customFormat="1" spans="3:30">
      <c r="C2074" s="144"/>
      <c r="F2074" s="52"/>
      <c r="G2074" s="52"/>
      <c r="P2074" s="37"/>
      <c r="Q2074" s="144"/>
      <c r="AC2074" s="39"/>
      <c r="AD2074" s="40"/>
    </row>
    <row r="2075" s="35" customFormat="1" spans="3:30">
      <c r="C2075" s="144"/>
      <c r="F2075" s="52"/>
      <c r="G2075" s="52"/>
      <c r="P2075" s="37"/>
      <c r="Q2075" s="144"/>
      <c r="AC2075" s="39"/>
      <c r="AD2075" s="40"/>
    </row>
    <row r="2076" s="35" customFormat="1" spans="3:30">
      <c r="C2076" s="144"/>
      <c r="F2076" s="52"/>
      <c r="G2076" s="52"/>
      <c r="P2076" s="37"/>
      <c r="Q2076" s="144"/>
      <c r="AC2076" s="39"/>
      <c r="AD2076" s="40"/>
    </row>
    <row r="2077" s="35" customFormat="1" spans="3:30">
      <c r="C2077" s="144"/>
      <c r="F2077" s="52"/>
      <c r="G2077" s="52"/>
      <c r="P2077" s="37"/>
      <c r="Q2077" s="144"/>
      <c r="AC2077" s="39"/>
      <c r="AD2077" s="40"/>
    </row>
    <row r="2078" s="35" customFormat="1" spans="3:30">
      <c r="C2078" s="144"/>
      <c r="F2078" s="52"/>
      <c r="G2078" s="52"/>
      <c r="P2078" s="37"/>
      <c r="Q2078" s="144"/>
      <c r="AC2078" s="39"/>
      <c r="AD2078" s="40"/>
    </row>
    <row r="2079" s="35" customFormat="1" spans="3:30">
      <c r="C2079" s="144"/>
      <c r="F2079" s="52"/>
      <c r="G2079" s="52"/>
      <c r="P2079" s="37"/>
      <c r="Q2079" s="144"/>
      <c r="AC2079" s="39"/>
      <c r="AD2079" s="40"/>
    </row>
    <row r="2080" s="35" customFormat="1" spans="3:30">
      <c r="C2080" s="144"/>
      <c r="F2080" s="52"/>
      <c r="G2080" s="52"/>
      <c r="P2080" s="37"/>
      <c r="Q2080" s="144"/>
      <c r="AC2080" s="39"/>
      <c r="AD2080" s="40"/>
    </row>
    <row r="2081" s="35" customFormat="1" spans="3:30">
      <c r="C2081" s="144"/>
      <c r="F2081" s="52"/>
      <c r="G2081" s="52"/>
      <c r="P2081" s="37"/>
      <c r="Q2081" s="144"/>
      <c r="AC2081" s="39"/>
      <c r="AD2081" s="40"/>
    </row>
    <row r="2082" s="35" customFormat="1" spans="3:30">
      <c r="C2082" s="144"/>
      <c r="F2082" s="52"/>
      <c r="G2082" s="52"/>
      <c r="P2082" s="37"/>
      <c r="Q2082" s="144"/>
      <c r="AC2082" s="39"/>
      <c r="AD2082" s="40"/>
    </row>
    <row r="2083" s="35" customFormat="1" spans="3:30">
      <c r="C2083" s="144"/>
      <c r="F2083" s="52"/>
      <c r="G2083" s="52"/>
      <c r="P2083" s="37"/>
      <c r="Q2083" s="144"/>
      <c r="AC2083" s="39"/>
      <c r="AD2083" s="40"/>
    </row>
    <row r="2084" s="35" customFormat="1" spans="3:30">
      <c r="C2084" s="144"/>
      <c r="F2084" s="52"/>
      <c r="G2084" s="52"/>
      <c r="P2084" s="37"/>
      <c r="Q2084" s="144"/>
      <c r="AC2084" s="39"/>
      <c r="AD2084" s="40"/>
    </row>
    <row r="2085" s="35" customFormat="1" spans="3:30">
      <c r="C2085" s="144"/>
      <c r="F2085" s="52"/>
      <c r="G2085" s="52"/>
      <c r="P2085" s="37"/>
      <c r="Q2085" s="144"/>
      <c r="AC2085" s="39"/>
      <c r="AD2085" s="40"/>
    </row>
    <row r="2086" s="35" customFormat="1" spans="3:30">
      <c r="C2086" s="144"/>
      <c r="F2086" s="52"/>
      <c r="G2086" s="52"/>
      <c r="P2086" s="37"/>
      <c r="Q2086" s="144"/>
      <c r="AC2086" s="39"/>
      <c r="AD2086" s="40"/>
    </row>
    <row r="2087" s="35" customFormat="1" spans="3:30">
      <c r="C2087" s="144"/>
      <c r="F2087" s="52"/>
      <c r="G2087" s="52"/>
      <c r="P2087" s="37"/>
      <c r="Q2087" s="144"/>
      <c r="AC2087" s="39"/>
      <c r="AD2087" s="40"/>
    </row>
    <row r="2088" s="35" customFormat="1" spans="3:30">
      <c r="C2088" s="144"/>
      <c r="F2088" s="52"/>
      <c r="G2088" s="52"/>
      <c r="P2088" s="37"/>
      <c r="Q2088" s="144"/>
      <c r="AC2088" s="39"/>
      <c r="AD2088" s="40"/>
    </row>
    <row r="2089" s="35" customFormat="1" spans="3:30">
      <c r="C2089" s="144"/>
      <c r="F2089" s="52"/>
      <c r="G2089" s="52"/>
      <c r="P2089" s="37"/>
      <c r="Q2089" s="144"/>
      <c r="AC2089" s="39"/>
      <c r="AD2089" s="40"/>
    </row>
    <row r="2090" s="35" customFormat="1" spans="3:30">
      <c r="C2090" s="144"/>
      <c r="F2090" s="52"/>
      <c r="G2090" s="52"/>
      <c r="P2090" s="37"/>
      <c r="Q2090" s="144"/>
      <c r="AC2090" s="39"/>
      <c r="AD2090" s="40"/>
    </row>
    <row r="2091" s="35" customFormat="1" spans="3:30">
      <c r="C2091" s="144"/>
      <c r="F2091" s="52"/>
      <c r="G2091" s="52"/>
      <c r="P2091" s="37"/>
      <c r="Q2091" s="144"/>
      <c r="AC2091" s="39"/>
      <c r="AD2091" s="40"/>
    </row>
    <row r="2092" s="35" customFormat="1" spans="3:30">
      <c r="C2092" s="144"/>
      <c r="F2092" s="52"/>
      <c r="G2092" s="52"/>
      <c r="P2092" s="37"/>
      <c r="Q2092" s="144"/>
      <c r="AC2092" s="39"/>
      <c r="AD2092" s="40"/>
    </row>
    <row r="2093" s="35" customFormat="1" spans="3:30">
      <c r="C2093" s="144"/>
      <c r="F2093" s="52"/>
      <c r="G2093" s="52"/>
      <c r="P2093" s="37"/>
      <c r="Q2093" s="144"/>
      <c r="AC2093" s="39"/>
      <c r="AD2093" s="40"/>
    </row>
    <row r="2094" s="35" customFormat="1" spans="3:30">
      <c r="C2094" s="144"/>
      <c r="F2094" s="52"/>
      <c r="G2094" s="52"/>
      <c r="P2094" s="37"/>
      <c r="Q2094" s="144"/>
      <c r="AC2094" s="39"/>
      <c r="AD2094" s="40"/>
    </row>
    <row r="2095" s="35" customFormat="1" spans="3:30">
      <c r="C2095" s="144"/>
      <c r="F2095" s="52"/>
      <c r="G2095" s="52"/>
      <c r="P2095" s="37"/>
      <c r="Q2095" s="144"/>
      <c r="AC2095" s="39"/>
      <c r="AD2095" s="40"/>
    </row>
    <row r="2096" s="35" customFormat="1" spans="3:30">
      <c r="C2096" s="144"/>
      <c r="F2096" s="52"/>
      <c r="G2096" s="52"/>
      <c r="P2096" s="37"/>
      <c r="Q2096" s="144"/>
      <c r="AC2096" s="39"/>
      <c r="AD2096" s="40"/>
    </row>
    <row r="2097" s="35" customFormat="1" spans="3:30">
      <c r="C2097" s="144"/>
      <c r="F2097" s="52"/>
      <c r="G2097" s="52"/>
      <c r="P2097" s="37"/>
      <c r="Q2097" s="144"/>
      <c r="AC2097" s="39"/>
      <c r="AD2097" s="40"/>
    </row>
    <row r="2098" s="35" customFormat="1" spans="3:30">
      <c r="C2098" s="144"/>
      <c r="F2098" s="52"/>
      <c r="G2098" s="52"/>
      <c r="P2098" s="37"/>
      <c r="Q2098" s="144"/>
      <c r="AC2098" s="39"/>
      <c r="AD2098" s="40"/>
    </row>
    <row r="2099" s="35" customFormat="1" spans="3:30">
      <c r="C2099" s="144"/>
      <c r="F2099" s="52"/>
      <c r="G2099" s="52"/>
      <c r="P2099" s="37"/>
      <c r="Q2099" s="144"/>
      <c r="AC2099" s="39"/>
      <c r="AD2099" s="40"/>
    </row>
    <row r="2100" s="35" customFormat="1" spans="3:30">
      <c r="C2100" s="144"/>
      <c r="F2100" s="52"/>
      <c r="G2100" s="52"/>
      <c r="P2100" s="37"/>
      <c r="Q2100" s="144"/>
      <c r="AC2100" s="39"/>
      <c r="AD2100" s="40"/>
    </row>
    <row r="2101" s="35" customFormat="1" spans="3:30">
      <c r="C2101" s="144"/>
      <c r="F2101" s="52"/>
      <c r="G2101" s="52"/>
      <c r="P2101" s="37"/>
      <c r="Q2101" s="144"/>
      <c r="AC2101" s="39"/>
      <c r="AD2101" s="40"/>
    </row>
    <row r="2102" s="35" customFormat="1" spans="3:30">
      <c r="C2102" s="144"/>
      <c r="F2102" s="52"/>
      <c r="G2102" s="52"/>
      <c r="P2102" s="37"/>
      <c r="Q2102" s="144"/>
      <c r="AC2102" s="39"/>
      <c r="AD2102" s="40"/>
    </row>
    <row r="2103" s="35" customFormat="1" spans="3:30">
      <c r="C2103" s="144"/>
      <c r="F2103" s="52"/>
      <c r="G2103" s="52"/>
      <c r="P2103" s="37"/>
      <c r="Q2103" s="144"/>
      <c r="AC2103" s="39"/>
      <c r="AD2103" s="40"/>
    </row>
    <row r="2104" s="35" customFormat="1" spans="3:30">
      <c r="C2104" s="144"/>
      <c r="F2104" s="52"/>
      <c r="G2104" s="52"/>
      <c r="P2104" s="37"/>
      <c r="Q2104" s="144"/>
      <c r="AC2104" s="39"/>
      <c r="AD2104" s="40"/>
    </row>
    <row r="2105" s="35" customFormat="1" spans="3:30">
      <c r="C2105" s="144"/>
      <c r="F2105" s="52"/>
      <c r="G2105" s="52"/>
      <c r="P2105" s="37"/>
      <c r="Q2105" s="144"/>
      <c r="AC2105" s="39"/>
      <c r="AD2105" s="40"/>
    </row>
    <row r="2106" s="35" customFormat="1" spans="3:30">
      <c r="C2106" s="144"/>
      <c r="F2106" s="52"/>
      <c r="G2106" s="52"/>
      <c r="P2106" s="37"/>
      <c r="Q2106" s="144"/>
      <c r="AC2106" s="39"/>
      <c r="AD2106" s="40"/>
    </row>
    <row r="2107" s="35" customFormat="1" spans="3:30">
      <c r="C2107" s="144"/>
      <c r="F2107" s="52"/>
      <c r="G2107" s="52"/>
      <c r="P2107" s="37"/>
      <c r="Q2107" s="144"/>
      <c r="AC2107" s="39"/>
      <c r="AD2107" s="40"/>
    </row>
    <row r="2108" s="35" customFormat="1" spans="3:30">
      <c r="C2108" s="144"/>
      <c r="F2108" s="52"/>
      <c r="G2108" s="52"/>
      <c r="P2108" s="37"/>
      <c r="Q2108" s="144"/>
      <c r="AC2108" s="39"/>
      <c r="AD2108" s="40"/>
    </row>
    <row r="2109" s="35" customFormat="1" spans="3:30">
      <c r="C2109" s="144"/>
      <c r="F2109" s="52"/>
      <c r="G2109" s="52"/>
      <c r="P2109" s="37"/>
      <c r="Q2109" s="144"/>
      <c r="AC2109" s="39"/>
      <c r="AD2109" s="40"/>
    </row>
    <row r="2110" s="35" customFormat="1" spans="3:30">
      <c r="C2110" s="144"/>
      <c r="F2110" s="52"/>
      <c r="G2110" s="52"/>
      <c r="P2110" s="37"/>
      <c r="Q2110" s="144"/>
      <c r="AC2110" s="39"/>
      <c r="AD2110" s="40"/>
    </row>
    <row r="2111" s="35" customFormat="1" spans="3:30">
      <c r="C2111" s="144"/>
      <c r="F2111" s="52"/>
      <c r="G2111" s="52"/>
      <c r="P2111" s="37"/>
      <c r="Q2111" s="144"/>
      <c r="AC2111" s="39"/>
      <c r="AD2111" s="40"/>
    </row>
    <row r="2112" s="35" customFormat="1" spans="3:30">
      <c r="C2112" s="144"/>
      <c r="F2112" s="52"/>
      <c r="G2112" s="52"/>
      <c r="P2112" s="37"/>
      <c r="Q2112" s="144"/>
      <c r="AC2112" s="39"/>
      <c r="AD2112" s="40"/>
    </row>
    <row r="2113" s="35" customFormat="1" spans="3:30">
      <c r="C2113" s="144"/>
      <c r="F2113" s="52"/>
      <c r="G2113" s="52"/>
      <c r="P2113" s="37"/>
      <c r="Q2113" s="144"/>
      <c r="AC2113" s="39"/>
      <c r="AD2113" s="40"/>
    </row>
    <row r="2114" s="35" customFormat="1" spans="3:30">
      <c r="C2114" s="144"/>
      <c r="F2114" s="52"/>
      <c r="G2114" s="52"/>
      <c r="P2114" s="37"/>
      <c r="Q2114" s="144"/>
      <c r="AC2114" s="39"/>
      <c r="AD2114" s="40"/>
    </row>
    <row r="2115" s="35" customFormat="1" spans="3:30">
      <c r="C2115" s="144"/>
      <c r="F2115" s="52"/>
      <c r="G2115" s="52"/>
      <c r="P2115" s="37"/>
      <c r="Q2115" s="144"/>
      <c r="AC2115" s="39"/>
      <c r="AD2115" s="40"/>
    </row>
    <row r="2116" s="35" customFormat="1" spans="3:30">
      <c r="C2116" s="144"/>
      <c r="F2116" s="52"/>
      <c r="G2116" s="52"/>
      <c r="P2116" s="37"/>
      <c r="Q2116" s="144"/>
      <c r="AC2116" s="39"/>
      <c r="AD2116" s="40"/>
    </row>
    <row r="2117" s="35" customFormat="1" spans="3:30">
      <c r="C2117" s="144"/>
      <c r="F2117" s="52"/>
      <c r="G2117" s="52"/>
      <c r="P2117" s="37"/>
      <c r="Q2117" s="144"/>
      <c r="AC2117" s="39"/>
      <c r="AD2117" s="40"/>
    </row>
    <row r="2118" s="35" customFormat="1" spans="3:30">
      <c r="C2118" s="144"/>
      <c r="F2118" s="52"/>
      <c r="G2118" s="52"/>
      <c r="P2118" s="37"/>
      <c r="Q2118" s="144"/>
      <c r="AC2118" s="39"/>
      <c r="AD2118" s="40"/>
    </row>
    <row r="2119" s="35" customFormat="1" spans="3:30">
      <c r="C2119" s="144"/>
      <c r="F2119" s="52"/>
      <c r="G2119" s="52"/>
      <c r="P2119" s="37"/>
      <c r="Q2119" s="144"/>
      <c r="AC2119" s="39"/>
      <c r="AD2119" s="40"/>
    </row>
    <row r="2120" s="35" customFormat="1" spans="3:30">
      <c r="C2120" s="144"/>
      <c r="F2120" s="52"/>
      <c r="G2120" s="52"/>
      <c r="P2120" s="37"/>
      <c r="Q2120" s="144"/>
      <c r="AC2120" s="39"/>
      <c r="AD2120" s="40"/>
    </row>
    <row r="2121" s="35" customFormat="1" spans="3:30">
      <c r="C2121" s="144"/>
      <c r="F2121" s="52"/>
      <c r="G2121" s="52"/>
      <c r="P2121" s="37"/>
      <c r="Q2121" s="144"/>
      <c r="AC2121" s="39"/>
      <c r="AD2121" s="40"/>
    </row>
    <row r="2122" s="35" customFormat="1" spans="3:30">
      <c r="C2122" s="144"/>
      <c r="F2122" s="52"/>
      <c r="G2122" s="52"/>
      <c r="P2122" s="37"/>
      <c r="Q2122" s="144"/>
      <c r="AC2122" s="39"/>
      <c r="AD2122" s="40"/>
    </row>
    <row r="2123" s="35" customFormat="1" spans="3:30">
      <c r="C2123" s="144"/>
      <c r="F2123" s="52"/>
      <c r="G2123" s="52"/>
      <c r="P2123" s="37"/>
      <c r="Q2123" s="144"/>
      <c r="AC2123" s="39"/>
      <c r="AD2123" s="40"/>
    </row>
    <row r="2124" s="35" customFormat="1" spans="3:30">
      <c r="C2124" s="144"/>
      <c r="F2124" s="52"/>
      <c r="G2124" s="52"/>
      <c r="P2124" s="37"/>
      <c r="Q2124" s="144"/>
      <c r="AC2124" s="39"/>
      <c r="AD2124" s="40"/>
    </row>
    <row r="2125" s="35" customFormat="1" spans="3:30">
      <c r="C2125" s="144"/>
      <c r="F2125" s="52"/>
      <c r="G2125" s="52"/>
      <c r="P2125" s="37"/>
      <c r="Q2125" s="144"/>
      <c r="AC2125" s="39"/>
      <c r="AD2125" s="40"/>
    </row>
    <row r="2126" s="35" customFormat="1" spans="3:30">
      <c r="C2126" s="144"/>
      <c r="F2126" s="52"/>
      <c r="G2126" s="52"/>
      <c r="P2126" s="37"/>
      <c r="Q2126" s="144"/>
      <c r="AC2126" s="39"/>
      <c r="AD2126" s="40"/>
    </row>
    <row r="2127" s="35" customFormat="1" spans="3:30">
      <c r="C2127" s="144"/>
      <c r="F2127" s="52"/>
      <c r="G2127" s="52"/>
      <c r="P2127" s="37"/>
      <c r="Q2127" s="144"/>
      <c r="AC2127" s="39"/>
      <c r="AD2127" s="40"/>
    </row>
    <row r="2128" s="35" customFormat="1" spans="3:30">
      <c r="C2128" s="144"/>
      <c r="F2128" s="52"/>
      <c r="G2128" s="52"/>
      <c r="P2128" s="37"/>
      <c r="Q2128" s="144"/>
      <c r="AC2128" s="39"/>
      <c r="AD2128" s="40"/>
    </row>
    <row r="2129" s="35" customFormat="1" spans="3:30">
      <c r="C2129" s="144"/>
      <c r="F2129" s="52"/>
      <c r="G2129" s="52"/>
      <c r="P2129" s="37"/>
      <c r="Q2129" s="144"/>
      <c r="AC2129" s="39"/>
      <c r="AD2129" s="40"/>
    </row>
    <row r="2130" s="35" customFormat="1" spans="3:30">
      <c r="C2130" s="144"/>
      <c r="F2130" s="52"/>
      <c r="G2130" s="52"/>
      <c r="P2130" s="37"/>
      <c r="Q2130" s="144"/>
      <c r="AC2130" s="39"/>
      <c r="AD2130" s="40"/>
    </row>
    <row r="2131" s="35" customFormat="1" spans="3:30">
      <c r="C2131" s="144"/>
      <c r="F2131" s="52"/>
      <c r="G2131" s="52"/>
      <c r="P2131" s="37"/>
      <c r="Q2131" s="144"/>
      <c r="AC2131" s="39"/>
      <c r="AD2131" s="40"/>
    </row>
    <row r="2132" s="35" customFormat="1" spans="3:30">
      <c r="C2132" s="144"/>
      <c r="F2132" s="52"/>
      <c r="G2132" s="52"/>
      <c r="P2132" s="37"/>
      <c r="Q2132" s="144"/>
      <c r="AC2132" s="39"/>
      <c r="AD2132" s="40"/>
    </row>
    <row r="2133" s="35" customFormat="1" spans="3:30">
      <c r="C2133" s="144"/>
      <c r="F2133" s="52"/>
      <c r="G2133" s="52"/>
      <c r="P2133" s="37"/>
      <c r="Q2133" s="144"/>
      <c r="AC2133" s="39"/>
      <c r="AD2133" s="40"/>
    </row>
    <row r="2134" s="35" customFormat="1" spans="3:30">
      <c r="C2134" s="144"/>
      <c r="F2134" s="52"/>
      <c r="G2134" s="52"/>
      <c r="P2134" s="37"/>
      <c r="Q2134" s="144"/>
      <c r="AC2134" s="39"/>
      <c r="AD2134" s="40"/>
    </row>
    <row r="2135" s="35" customFormat="1" spans="3:30">
      <c r="C2135" s="144"/>
      <c r="F2135" s="52"/>
      <c r="G2135" s="52"/>
      <c r="P2135" s="37"/>
      <c r="Q2135" s="144"/>
      <c r="AC2135" s="39"/>
      <c r="AD2135" s="40"/>
    </row>
    <row r="2136" s="35" customFormat="1" spans="3:30">
      <c r="C2136" s="144"/>
      <c r="F2136" s="52"/>
      <c r="G2136" s="52"/>
      <c r="P2136" s="37"/>
      <c r="Q2136" s="144"/>
      <c r="AC2136" s="39"/>
      <c r="AD2136" s="40"/>
    </row>
    <row r="2137" s="35" customFormat="1" spans="3:30">
      <c r="C2137" s="144"/>
      <c r="F2137" s="52"/>
      <c r="G2137" s="52"/>
      <c r="P2137" s="37"/>
      <c r="Q2137" s="144"/>
      <c r="AC2137" s="39"/>
      <c r="AD2137" s="40"/>
    </row>
    <row r="2138" s="35" customFormat="1" spans="3:30">
      <c r="C2138" s="144"/>
      <c r="F2138" s="52"/>
      <c r="G2138" s="52"/>
      <c r="P2138" s="37"/>
      <c r="Q2138" s="144"/>
      <c r="AC2138" s="39"/>
      <c r="AD2138" s="40"/>
    </row>
    <row r="2139" s="35" customFormat="1" spans="3:30">
      <c r="C2139" s="144"/>
      <c r="F2139" s="52"/>
      <c r="G2139" s="52"/>
      <c r="P2139" s="37"/>
      <c r="Q2139" s="144"/>
      <c r="AC2139" s="39"/>
      <c r="AD2139" s="40"/>
    </row>
    <row r="2140" s="35" customFormat="1" spans="3:30">
      <c r="C2140" s="144"/>
      <c r="F2140" s="52"/>
      <c r="G2140" s="52"/>
      <c r="P2140" s="37"/>
      <c r="Q2140" s="144"/>
      <c r="AC2140" s="39"/>
      <c r="AD2140" s="40"/>
    </row>
    <row r="2141" s="35" customFormat="1" spans="3:30">
      <c r="C2141" s="144"/>
      <c r="F2141" s="52"/>
      <c r="G2141" s="52"/>
      <c r="P2141" s="37"/>
      <c r="Q2141" s="144"/>
      <c r="AC2141" s="39"/>
      <c r="AD2141" s="40"/>
    </row>
    <row r="2142" s="35" customFormat="1" spans="3:30">
      <c r="C2142" s="144"/>
      <c r="F2142" s="52"/>
      <c r="G2142" s="52"/>
      <c r="P2142" s="37"/>
      <c r="Q2142" s="144"/>
      <c r="AC2142" s="39"/>
      <c r="AD2142" s="40"/>
    </row>
    <row r="2143" s="35" customFormat="1" spans="3:30">
      <c r="C2143" s="144"/>
      <c r="F2143" s="52"/>
      <c r="G2143" s="52"/>
      <c r="P2143" s="37"/>
      <c r="Q2143" s="144"/>
      <c r="AC2143" s="39"/>
      <c r="AD2143" s="40"/>
    </row>
    <row r="2144" s="35" customFormat="1" spans="3:30">
      <c r="C2144" s="144"/>
      <c r="F2144" s="52"/>
      <c r="G2144" s="52"/>
      <c r="P2144" s="37"/>
      <c r="Q2144" s="144"/>
      <c r="AC2144" s="39"/>
      <c r="AD2144" s="40"/>
    </row>
    <row r="2145" s="35" customFormat="1" spans="3:30">
      <c r="C2145" s="144"/>
      <c r="F2145" s="52"/>
      <c r="G2145" s="52"/>
      <c r="P2145" s="37"/>
      <c r="Q2145" s="144"/>
      <c r="AC2145" s="39"/>
      <c r="AD2145" s="40"/>
    </row>
    <row r="2146" s="35" customFormat="1" spans="3:30">
      <c r="C2146" s="144"/>
      <c r="F2146" s="52"/>
      <c r="G2146" s="52"/>
      <c r="P2146" s="37"/>
      <c r="Q2146" s="144"/>
      <c r="AC2146" s="39"/>
      <c r="AD2146" s="40"/>
    </row>
    <row r="2147" s="35" customFormat="1" spans="3:30">
      <c r="C2147" s="144"/>
      <c r="F2147" s="52"/>
      <c r="G2147" s="52"/>
      <c r="P2147" s="37"/>
      <c r="Q2147" s="144"/>
      <c r="AC2147" s="39"/>
      <c r="AD2147" s="40"/>
    </row>
    <row r="2148" s="35" customFormat="1" spans="3:30">
      <c r="C2148" s="144"/>
      <c r="F2148" s="52"/>
      <c r="G2148" s="52"/>
      <c r="P2148" s="37"/>
      <c r="Q2148" s="144"/>
      <c r="AC2148" s="39"/>
      <c r="AD2148" s="40"/>
    </row>
    <row r="2149" s="35" customFormat="1" spans="3:30">
      <c r="C2149" s="144"/>
      <c r="F2149" s="52"/>
      <c r="G2149" s="52"/>
      <c r="P2149" s="37"/>
      <c r="Q2149" s="144"/>
      <c r="AC2149" s="39"/>
      <c r="AD2149" s="40"/>
    </row>
    <row r="2150" s="35" customFormat="1" spans="3:30">
      <c r="C2150" s="144"/>
      <c r="F2150" s="52"/>
      <c r="G2150" s="52"/>
      <c r="P2150" s="37"/>
      <c r="Q2150" s="144"/>
      <c r="AC2150" s="39"/>
      <c r="AD2150" s="40"/>
    </row>
    <row r="2151" s="35" customFormat="1" spans="3:30">
      <c r="C2151" s="144"/>
      <c r="F2151" s="52"/>
      <c r="G2151" s="52"/>
      <c r="P2151" s="37"/>
      <c r="Q2151" s="144"/>
      <c r="AC2151" s="39"/>
      <c r="AD2151" s="40"/>
    </row>
    <row r="2152" s="35" customFormat="1" spans="3:30">
      <c r="C2152" s="144"/>
      <c r="F2152" s="52"/>
      <c r="G2152" s="52"/>
      <c r="P2152" s="37"/>
      <c r="Q2152" s="144"/>
      <c r="AC2152" s="39"/>
      <c r="AD2152" s="40"/>
    </row>
    <row r="2153" s="35" customFormat="1" spans="3:30">
      <c r="C2153" s="144"/>
      <c r="F2153" s="52"/>
      <c r="G2153" s="52"/>
      <c r="P2153" s="37"/>
      <c r="Q2153" s="144"/>
      <c r="AC2153" s="39"/>
      <c r="AD2153" s="40"/>
    </row>
    <row r="2154" s="35" customFormat="1" spans="3:30">
      <c r="C2154" s="144"/>
      <c r="F2154" s="52"/>
      <c r="G2154" s="52"/>
      <c r="P2154" s="37"/>
      <c r="Q2154" s="144"/>
      <c r="AC2154" s="39"/>
      <c r="AD2154" s="40"/>
    </row>
    <row r="2155" s="35" customFormat="1" spans="3:30">
      <c r="C2155" s="144"/>
      <c r="F2155" s="52"/>
      <c r="G2155" s="52"/>
      <c r="P2155" s="37"/>
      <c r="Q2155" s="144"/>
      <c r="AC2155" s="39"/>
      <c r="AD2155" s="40"/>
    </row>
    <row r="2156" s="35" customFormat="1" spans="3:30">
      <c r="C2156" s="144"/>
      <c r="F2156" s="52"/>
      <c r="G2156" s="52"/>
      <c r="P2156" s="37"/>
      <c r="Q2156" s="144"/>
      <c r="AC2156" s="39"/>
      <c r="AD2156" s="40"/>
    </row>
    <row r="2157" s="35" customFormat="1" spans="3:30">
      <c r="C2157" s="144"/>
      <c r="F2157" s="52"/>
      <c r="G2157" s="52"/>
      <c r="P2157" s="37"/>
      <c r="Q2157" s="144"/>
      <c r="AC2157" s="39"/>
      <c r="AD2157" s="40"/>
    </row>
    <row r="2158" s="35" customFormat="1" spans="3:30">
      <c r="C2158" s="144"/>
      <c r="F2158" s="52"/>
      <c r="G2158" s="52"/>
      <c r="P2158" s="37"/>
      <c r="Q2158" s="144"/>
      <c r="AC2158" s="39"/>
      <c r="AD2158" s="40"/>
    </row>
    <row r="2159" s="35" customFormat="1" spans="3:30">
      <c r="C2159" s="144"/>
      <c r="F2159" s="52"/>
      <c r="G2159" s="52"/>
      <c r="P2159" s="37"/>
      <c r="Q2159" s="144"/>
      <c r="AC2159" s="39"/>
      <c r="AD2159" s="40"/>
    </row>
    <row r="2160" s="35" customFormat="1" spans="3:30">
      <c r="C2160" s="144"/>
      <c r="F2160" s="52"/>
      <c r="G2160" s="52"/>
      <c r="P2160" s="37"/>
      <c r="Q2160" s="144"/>
      <c r="AC2160" s="39"/>
      <c r="AD2160" s="40"/>
    </row>
    <row r="2161" s="35" customFormat="1" spans="3:30">
      <c r="C2161" s="144"/>
      <c r="F2161" s="52"/>
      <c r="G2161" s="52"/>
      <c r="P2161" s="37"/>
      <c r="Q2161" s="144"/>
      <c r="AC2161" s="39"/>
      <c r="AD2161" s="40"/>
    </row>
    <row r="2162" s="35" customFormat="1" spans="3:30">
      <c r="C2162" s="144"/>
      <c r="F2162" s="52"/>
      <c r="G2162" s="52"/>
      <c r="P2162" s="37"/>
      <c r="Q2162" s="144"/>
      <c r="AC2162" s="39"/>
      <c r="AD2162" s="40"/>
    </row>
    <row r="2163" s="35" customFormat="1" spans="3:30">
      <c r="C2163" s="144"/>
      <c r="F2163" s="52"/>
      <c r="G2163" s="52"/>
      <c r="P2163" s="37"/>
      <c r="Q2163" s="144"/>
      <c r="AC2163" s="39"/>
      <c r="AD2163" s="40"/>
    </row>
    <row r="2164" s="35" customFormat="1" spans="3:30">
      <c r="C2164" s="144"/>
      <c r="F2164" s="52"/>
      <c r="G2164" s="52"/>
      <c r="P2164" s="37"/>
      <c r="Q2164" s="144"/>
      <c r="AC2164" s="39"/>
      <c r="AD2164" s="40"/>
    </row>
    <row r="2165" s="35" customFormat="1" spans="3:30">
      <c r="C2165" s="144"/>
      <c r="F2165" s="52"/>
      <c r="G2165" s="52"/>
      <c r="P2165" s="37"/>
      <c r="Q2165" s="144"/>
      <c r="AC2165" s="39"/>
      <c r="AD2165" s="40"/>
    </row>
    <row r="2166" s="35" customFormat="1" spans="3:30">
      <c r="C2166" s="144"/>
      <c r="F2166" s="52"/>
      <c r="G2166" s="52"/>
      <c r="P2166" s="37"/>
      <c r="Q2166" s="144"/>
      <c r="AC2166" s="39"/>
      <c r="AD2166" s="40"/>
    </row>
    <row r="2167" s="35" customFormat="1" spans="3:30">
      <c r="C2167" s="144"/>
      <c r="F2167" s="52"/>
      <c r="G2167" s="52"/>
      <c r="P2167" s="37"/>
      <c r="Q2167" s="144"/>
      <c r="AC2167" s="39"/>
      <c r="AD2167" s="40"/>
    </row>
    <row r="2168" s="35" customFormat="1" spans="3:30">
      <c r="C2168" s="144"/>
      <c r="F2168" s="52"/>
      <c r="G2168" s="52"/>
      <c r="P2168" s="37"/>
      <c r="Q2168" s="144"/>
      <c r="AC2168" s="39"/>
      <c r="AD2168" s="40"/>
    </row>
    <row r="2169" s="35" customFormat="1" spans="3:30">
      <c r="C2169" s="144"/>
      <c r="F2169" s="52"/>
      <c r="G2169" s="52"/>
      <c r="P2169" s="37"/>
      <c r="Q2169" s="144"/>
      <c r="AC2169" s="39"/>
      <c r="AD2169" s="40"/>
    </row>
    <row r="2170" s="35" customFormat="1" spans="3:30">
      <c r="C2170" s="144"/>
      <c r="F2170" s="52"/>
      <c r="G2170" s="52"/>
      <c r="P2170" s="37"/>
      <c r="Q2170" s="144"/>
      <c r="AC2170" s="39"/>
      <c r="AD2170" s="40"/>
    </row>
    <row r="2171" s="35" customFormat="1" spans="3:30">
      <c r="C2171" s="144"/>
      <c r="F2171" s="52"/>
      <c r="G2171" s="52"/>
      <c r="P2171" s="37"/>
      <c r="Q2171" s="144"/>
      <c r="AC2171" s="39"/>
      <c r="AD2171" s="40"/>
    </row>
    <row r="2172" s="35" customFormat="1" spans="3:30">
      <c r="C2172" s="144"/>
      <c r="F2172" s="52"/>
      <c r="G2172" s="52"/>
      <c r="P2172" s="37"/>
      <c r="Q2172" s="144"/>
      <c r="AC2172" s="39"/>
      <c r="AD2172" s="40"/>
    </row>
    <row r="2173" s="35" customFormat="1" spans="3:30">
      <c r="C2173" s="144"/>
      <c r="F2173" s="52"/>
      <c r="G2173" s="52"/>
      <c r="P2173" s="37"/>
      <c r="Q2173" s="144"/>
      <c r="AC2173" s="39"/>
      <c r="AD2173" s="40"/>
    </row>
    <row r="2174" s="35" customFormat="1" spans="3:30">
      <c r="C2174" s="144"/>
      <c r="F2174" s="52"/>
      <c r="G2174" s="52"/>
      <c r="P2174" s="37"/>
      <c r="Q2174" s="144"/>
      <c r="AC2174" s="39"/>
      <c r="AD2174" s="40"/>
    </row>
    <row r="2175" s="35" customFormat="1" spans="3:30">
      <c r="C2175" s="144"/>
      <c r="F2175" s="52"/>
      <c r="G2175" s="52"/>
      <c r="P2175" s="37"/>
      <c r="Q2175" s="144"/>
      <c r="AC2175" s="39"/>
      <c r="AD2175" s="40"/>
    </row>
    <row r="2176" s="35" customFormat="1" spans="3:30">
      <c r="C2176" s="144"/>
      <c r="F2176" s="52"/>
      <c r="G2176" s="52"/>
      <c r="P2176" s="37"/>
      <c r="Q2176" s="144"/>
      <c r="AC2176" s="39"/>
      <c r="AD2176" s="40"/>
    </row>
    <row r="2177" s="35" customFormat="1" spans="3:30">
      <c r="C2177" s="144"/>
      <c r="F2177" s="52"/>
      <c r="G2177" s="52"/>
      <c r="P2177" s="37"/>
      <c r="Q2177" s="144"/>
      <c r="AC2177" s="39"/>
      <c r="AD2177" s="40"/>
    </row>
    <row r="2178" s="35" customFormat="1" spans="3:30">
      <c r="C2178" s="144"/>
      <c r="F2178" s="52"/>
      <c r="G2178" s="52"/>
      <c r="P2178" s="37"/>
      <c r="Q2178" s="144"/>
      <c r="AC2178" s="39"/>
      <c r="AD2178" s="40"/>
    </row>
    <row r="2179" s="35" customFormat="1" spans="3:30">
      <c r="C2179" s="144"/>
      <c r="F2179" s="52"/>
      <c r="G2179" s="52"/>
      <c r="P2179" s="37"/>
      <c r="Q2179" s="144"/>
      <c r="AC2179" s="39"/>
      <c r="AD2179" s="40"/>
    </row>
    <row r="2180" s="35" customFormat="1" spans="3:30">
      <c r="C2180" s="144"/>
      <c r="F2180" s="52"/>
      <c r="G2180" s="52"/>
      <c r="P2180" s="37"/>
      <c r="Q2180" s="144"/>
      <c r="AC2180" s="39"/>
      <c r="AD2180" s="40"/>
    </row>
    <row r="2181" s="35" customFormat="1" spans="3:30">
      <c r="C2181" s="144"/>
      <c r="F2181" s="52"/>
      <c r="G2181" s="52"/>
      <c r="P2181" s="37"/>
      <c r="Q2181" s="144"/>
      <c r="AC2181" s="39"/>
      <c r="AD2181" s="40"/>
    </row>
    <row r="2182" s="35" customFormat="1" spans="3:30">
      <c r="C2182" s="144"/>
      <c r="F2182" s="52"/>
      <c r="G2182" s="52"/>
      <c r="P2182" s="37"/>
      <c r="Q2182" s="144"/>
      <c r="AC2182" s="39"/>
      <c r="AD2182" s="40"/>
    </row>
    <row r="2183" s="35" customFormat="1" spans="3:30">
      <c r="C2183" s="144"/>
      <c r="F2183" s="52"/>
      <c r="G2183" s="52"/>
      <c r="P2183" s="37"/>
      <c r="Q2183" s="144"/>
      <c r="AC2183" s="39"/>
      <c r="AD2183" s="40"/>
    </row>
    <row r="2184" s="35" customFormat="1" spans="3:30">
      <c r="C2184" s="144"/>
      <c r="F2184" s="52"/>
      <c r="G2184" s="52"/>
      <c r="P2184" s="37"/>
      <c r="Q2184" s="144"/>
      <c r="AC2184" s="39"/>
      <c r="AD2184" s="40"/>
    </row>
    <row r="2185" s="35" customFormat="1" spans="3:30">
      <c r="C2185" s="144"/>
      <c r="F2185" s="52"/>
      <c r="G2185" s="52"/>
      <c r="P2185" s="37"/>
      <c r="Q2185" s="144"/>
      <c r="AC2185" s="39"/>
      <c r="AD2185" s="40"/>
    </row>
    <row r="2186" s="35" customFormat="1" spans="3:30">
      <c r="C2186" s="144"/>
      <c r="F2186" s="52"/>
      <c r="G2186" s="52"/>
      <c r="P2186" s="37"/>
      <c r="Q2186" s="144"/>
      <c r="AC2186" s="39"/>
      <c r="AD2186" s="40"/>
    </row>
    <row r="2187" s="35" customFormat="1" spans="3:30">
      <c r="C2187" s="144"/>
      <c r="F2187" s="52"/>
      <c r="G2187" s="52"/>
      <c r="P2187" s="37"/>
      <c r="Q2187" s="144"/>
      <c r="AC2187" s="39"/>
      <c r="AD2187" s="40"/>
    </row>
    <row r="2188" s="35" customFormat="1" spans="3:30">
      <c r="C2188" s="144"/>
      <c r="F2188" s="52"/>
      <c r="G2188" s="52"/>
      <c r="P2188" s="37"/>
      <c r="Q2188" s="144"/>
      <c r="AC2188" s="39"/>
      <c r="AD2188" s="40"/>
    </row>
    <row r="2189" s="35" customFormat="1" spans="3:30">
      <c r="C2189" s="144"/>
      <c r="F2189" s="52"/>
      <c r="G2189" s="52"/>
      <c r="P2189" s="37"/>
      <c r="Q2189" s="144"/>
      <c r="AC2189" s="39"/>
      <c r="AD2189" s="40"/>
    </row>
    <row r="2190" s="35" customFormat="1" spans="3:30">
      <c r="C2190" s="144"/>
      <c r="F2190" s="52"/>
      <c r="G2190" s="52"/>
      <c r="P2190" s="37"/>
      <c r="Q2190" s="144"/>
      <c r="AC2190" s="39"/>
      <c r="AD2190" s="40"/>
    </row>
    <row r="2191" s="35" customFormat="1" spans="3:30">
      <c r="C2191" s="144"/>
      <c r="F2191" s="52"/>
      <c r="G2191" s="52"/>
      <c r="P2191" s="37"/>
      <c r="Q2191" s="144"/>
      <c r="AC2191" s="39"/>
      <c r="AD2191" s="40"/>
    </row>
    <row r="2192" s="35" customFormat="1" spans="3:30">
      <c r="C2192" s="144"/>
      <c r="F2192" s="52"/>
      <c r="G2192" s="52"/>
      <c r="P2192" s="37"/>
      <c r="Q2192" s="144"/>
      <c r="AC2192" s="39"/>
      <c r="AD2192" s="40"/>
    </row>
    <row r="2193" s="35" customFormat="1" spans="3:30">
      <c r="C2193" s="144"/>
      <c r="F2193" s="52"/>
      <c r="G2193" s="52"/>
      <c r="P2193" s="37"/>
      <c r="Q2193" s="144"/>
      <c r="AC2193" s="39"/>
      <c r="AD2193" s="40"/>
    </row>
    <row r="2194" s="35" customFormat="1" spans="3:30">
      <c r="C2194" s="144"/>
      <c r="F2194" s="52"/>
      <c r="G2194" s="52"/>
      <c r="P2194" s="37"/>
      <c r="Q2194" s="144"/>
      <c r="AC2194" s="39"/>
      <c r="AD2194" s="40"/>
    </row>
    <row r="2195" s="35" customFormat="1" spans="3:30">
      <c r="C2195" s="144"/>
      <c r="F2195" s="52"/>
      <c r="G2195" s="52"/>
      <c r="P2195" s="37"/>
      <c r="Q2195" s="144"/>
      <c r="AC2195" s="39"/>
      <c r="AD2195" s="40"/>
    </row>
    <row r="2196" s="35" customFormat="1" spans="3:30">
      <c r="C2196" s="144"/>
      <c r="F2196" s="52"/>
      <c r="G2196" s="52"/>
      <c r="P2196" s="37"/>
      <c r="Q2196" s="144"/>
      <c r="AC2196" s="39"/>
      <c r="AD2196" s="40"/>
    </row>
    <row r="2197" s="35" customFormat="1" spans="3:30">
      <c r="C2197" s="144"/>
      <c r="F2197" s="52"/>
      <c r="G2197" s="52"/>
      <c r="P2197" s="37"/>
      <c r="Q2197" s="144"/>
      <c r="AC2197" s="39"/>
      <c r="AD2197" s="40"/>
    </row>
    <row r="2198" s="35" customFormat="1" spans="3:30">
      <c r="C2198" s="144"/>
      <c r="F2198" s="52"/>
      <c r="G2198" s="52"/>
      <c r="P2198" s="37"/>
      <c r="Q2198" s="144"/>
      <c r="AC2198" s="39"/>
      <c r="AD2198" s="40"/>
    </row>
    <row r="2199" s="35" customFormat="1" spans="3:30">
      <c r="C2199" s="144"/>
      <c r="F2199" s="52"/>
      <c r="G2199" s="52"/>
      <c r="P2199" s="37"/>
      <c r="Q2199" s="144"/>
      <c r="AC2199" s="39"/>
      <c r="AD2199" s="40"/>
    </row>
    <row r="2200" s="35" customFormat="1" spans="3:30">
      <c r="C2200" s="144"/>
      <c r="F2200" s="52"/>
      <c r="G2200" s="52"/>
      <c r="P2200" s="37"/>
      <c r="Q2200" s="144"/>
      <c r="AC2200" s="39"/>
      <c r="AD2200" s="40"/>
    </row>
    <row r="2201" s="35" customFormat="1" spans="3:30">
      <c r="C2201" s="144"/>
      <c r="F2201" s="52"/>
      <c r="G2201" s="52"/>
      <c r="P2201" s="37"/>
      <c r="Q2201" s="144"/>
      <c r="AC2201" s="39"/>
      <c r="AD2201" s="40"/>
    </row>
    <row r="2202" s="35" customFormat="1" spans="3:30">
      <c r="C2202" s="144"/>
      <c r="F2202" s="52"/>
      <c r="G2202" s="52"/>
      <c r="P2202" s="37"/>
      <c r="Q2202" s="144"/>
      <c r="AC2202" s="39"/>
      <c r="AD2202" s="40"/>
    </row>
    <row r="2203" s="35" customFormat="1" spans="3:30">
      <c r="C2203" s="144"/>
      <c r="F2203" s="52"/>
      <c r="G2203" s="52"/>
      <c r="P2203" s="37"/>
      <c r="Q2203" s="144"/>
      <c r="AC2203" s="39"/>
      <c r="AD2203" s="40"/>
    </row>
    <row r="2204" s="35" customFormat="1" spans="3:30">
      <c r="C2204" s="144"/>
      <c r="F2204" s="52"/>
      <c r="G2204" s="52"/>
      <c r="P2204" s="37"/>
      <c r="Q2204" s="144"/>
      <c r="AC2204" s="39"/>
      <c r="AD2204" s="40"/>
    </row>
    <row r="2205" s="35" customFormat="1" spans="3:30">
      <c r="C2205" s="144"/>
      <c r="F2205" s="52"/>
      <c r="G2205" s="52"/>
      <c r="P2205" s="37"/>
      <c r="Q2205" s="144"/>
      <c r="AC2205" s="39"/>
      <c r="AD2205" s="40"/>
    </row>
    <row r="2206" s="35" customFormat="1" spans="3:30">
      <c r="C2206" s="144"/>
      <c r="F2206" s="52"/>
      <c r="G2206" s="52"/>
      <c r="P2206" s="37"/>
      <c r="Q2206" s="144"/>
      <c r="AC2206" s="39"/>
      <c r="AD2206" s="40"/>
    </row>
    <row r="2207" s="35" customFormat="1" spans="3:30">
      <c r="C2207" s="144"/>
      <c r="F2207" s="52"/>
      <c r="G2207" s="52"/>
      <c r="P2207" s="37"/>
      <c r="Q2207" s="144"/>
      <c r="AC2207" s="39"/>
      <c r="AD2207" s="40"/>
    </row>
    <row r="2208" s="35" customFormat="1" spans="3:30">
      <c r="C2208" s="144"/>
      <c r="F2208" s="52"/>
      <c r="G2208" s="52"/>
      <c r="P2208" s="37"/>
      <c r="Q2208" s="144"/>
      <c r="AC2208" s="39"/>
      <c r="AD2208" s="40"/>
    </row>
    <row r="2209" s="35" customFormat="1" spans="3:30">
      <c r="C2209" s="144"/>
      <c r="F2209" s="52"/>
      <c r="G2209" s="52"/>
      <c r="P2209" s="37"/>
      <c r="Q2209" s="144"/>
      <c r="AC2209" s="39"/>
      <c r="AD2209" s="40"/>
    </row>
    <row r="2210" s="35" customFormat="1" spans="3:30">
      <c r="C2210" s="144"/>
      <c r="F2210" s="52"/>
      <c r="G2210" s="52"/>
      <c r="P2210" s="37"/>
      <c r="Q2210" s="144"/>
      <c r="AC2210" s="39"/>
      <c r="AD2210" s="40"/>
    </row>
    <row r="2211" s="35" customFormat="1" spans="3:30">
      <c r="C2211" s="144"/>
      <c r="F2211" s="52"/>
      <c r="G2211" s="52"/>
      <c r="P2211" s="37"/>
      <c r="Q2211" s="144"/>
      <c r="AC2211" s="39"/>
      <c r="AD2211" s="40"/>
    </row>
    <row r="2212" s="35" customFormat="1" spans="3:30">
      <c r="C2212" s="144"/>
      <c r="F2212" s="52"/>
      <c r="G2212" s="52"/>
      <c r="P2212" s="37"/>
      <c r="Q2212" s="144"/>
      <c r="AC2212" s="39"/>
      <c r="AD2212" s="40"/>
    </row>
    <row r="2213" s="35" customFormat="1" spans="3:30">
      <c r="C2213" s="144"/>
      <c r="F2213" s="52"/>
      <c r="G2213" s="52"/>
      <c r="P2213" s="37"/>
      <c r="Q2213" s="144"/>
      <c r="AC2213" s="39"/>
      <c r="AD2213" s="40"/>
    </row>
    <row r="2214" s="35" customFormat="1" spans="3:30">
      <c r="C2214" s="144"/>
      <c r="F2214" s="52"/>
      <c r="G2214" s="52"/>
      <c r="P2214" s="37"/>
      <c r="Q2214" s="144"/>
      <c r="AC2214" s="39"/>
      <c r="AD2214" s="40"/>
    </row>
    <row r="2215" s="35" customFormat="1" spans="3:30">
      <c r="C2215" s="144"/>
      <c r="F2215" s="52"/>
      <c r="G2215" s="52"/>
      <c r="P2215" s="37"/>
      <c r="Q2215" s="144"/>
      <c r="AC2215" s="39"/>
      <c r="AD2215" s="40"/>
    </row>
    <row r="2216" s="35" customFormat="1" spans="3:30">
      <c r="C2216" s="144"/>
      <c r="F2216" s="52"/>
      <c r="G2216" s="52"/>
      <c r="P2216" s="37"/>
      <c r="Q2216" s="144"/>
      <c r="AC2216" s="39"/>
      <c r="AD2216" s="40"/>
    </row>
    <row r="2217" s="35" customFormat="1" spans="3:30">
      <c r="C2217" s="144"/>
      <c r="F2217" s="52"/>
      <c r="G2217" s="52"/>
      <c r="P2217" s="37"/>
      <c r="Q2217" s="144"/>
      <c r="AC2217" s="39"/>
      <c r="AD2217" s="40"/>
    </row>
    <row r="2218" s="35" customFormat="1" spans="3:30">
      <c r="C2218" s="144"/>
      <c r="F2218" s="52"/>
      <c r="G2218" s="52"/>
      <c r="P2218" s="37"/>
      <c r="Q2218" s="144"/>
      <c r="AC2218" s="39"/>
      <c r="AD2218" s="40"/>
    </row>
    <row r="2219" s="35" customFormat="1" spans="3:30">
      <c r="C2219" s="144"/>
      <c r="F2219" s="52"/>
      <c r="G2219" s="52"/>
      <c r="P2219" s="37"/>
      <c r="Q2219" s="144"/>
      <c r="AC2219" s="39"/>
      <c r="AD2219" s="40"/>
    </row>
    <row r="2220" s="35" customFormat="1" spans="3:30">
      <c r="C2220" s="144"/>
      <c r="F2220" s="52"/>
      <c r="G2220" s="52"/>
      <c r="P2220" s="37"/>
      <c r="Q2220" s="144"/>
      <c r="AC2220" s="39"/>
      <c r="AD2220" s="40"/>
    </row>
    <row r="2221" s="35" customFormat="1" spans="3:30">
      <c r="C2221" s="144"/>
      <c r="F2221" s="52"/>
      <c r="G2221" s="52"/>
      <c r="P2221" s="37"/>
      <c r="Q2221" s="144"/>
      <c r="AC2221" s="39"/>
      <c r="AD2221" s="40"/>
    </row>
    <row r="2222" s="35" customFormat="1" spans="3:30">
      <c r="C2222" s="144"/>
      <c r="F2222" s="52"/>
      <c r="G2222" s="52"/>
      <c r="P2222" s="37"/>
      <c r="Q2222" s="144"/>
      <c r="AC2222" s="39"/>
      <c r="AD2222" s="40"/>
    </row>
    <row r="2223" s="35" customFormat="1" spans="3:30">
      <c r="C2223" s="144"/>
      <c r="F2223" s="52"/>
      <c r="G2223" s="52"/>
      <c r="P2223" s="37"/>
      <c r="Q2223" s="144"/>
      <c r="AC2223" s="39"/>
      <c r="AD2223" s="40"/>
    </row>
    <row r="2224" s="35" customFormat="1" spans="3:30">
      <c r="C2224" s="144"/>
      <c r="F2224" s="52"/>
      <c r="G2224" s="52"/>
      <c r="P2224" s="37"/>
      <c r="Q2224" s="144"/>
      <c r="AC2224" s="39"/>
      <c r="AD2224" s="40"/>
    </row>
    <row r="2225" s="35" customFormat="1" spans="3:30">
      <c r="C2225" s="144"/>
      <c r="F2225" s="52"/>
      <c r="G2225" s="52"/>
      <c r="P2225" s="37"/>
      <c r="Q2225" s="144"/>
      <c r="AC2225" s="39"/>
      <c r="AD2225" s="40"/>
    </row>
    <row r="2226" s="35" customFormat="1" spans="3:30">
      <c r="C2226" s="144"/>
      <c r="F2226" s="52"/>
      <c r="G2226" s="52"/>
      <c r="P2226" s="37"/>
      <c r="Q2226" s="144"/>
      <c r="AC2226" s="39"/>
      <c r="AD2226" s="40"/>
    </row>
    <row r="2227" s="35" customFormat="1" spans="3:30">
      <c r="C2227" s="144"/>
      <c r="F2227" s="52"/>
      <c r="G2227" s="52"/>
      <c r="P2227" s="37"/>
      <c r="Q2227" s="144"/>
      <c r="AC2227" s="39"/>
      <c r="AD2227" s="40"/>
    </row>
    <row r="2228" s="35" customFormat="1" spans="3:30">
      <c r="C2228" s="144"/>
      <c r="F2228" s="52"/>
      <c r="G2228" s="52"/>
      <c r="P2228" s="37"/>
      <c r="Q2228" s="144"/>
      <c r="AC2228" s="39"/>
      <c r="AD2228" s="40"/>
    </row>
    <row r="2229" s="35" customFormat="1" spans="3:30">
      <c r="C2229" s="144"/>
      <c r="F2229" s="52"/>
      <c r="G2229" s="52"/>
      <c r="P2229" s="37"/>
      <c r="Q2229" s="144"/>
      <c r="AC2229" s="39"/>
      <c r="AD2229" s="40"/>
    </row>
    <row r="2230" s="35" customFormat="1" spans="3:30">
      <c r="C2230" s="144"/>
      <c r="F2230" s="52"/>
      <c r="G2230" s="52"/>
      <c r="P2230" s="37"/>
      <c r="Q2230" s="144"/>
      <c r="AC2230" s="39"/>
      <c r="AD2230" s="40"/>
    </row>
    <row r="2231" s="35" customFormat="1" spans="3:30">
      <c r="C2231" s="144"/>
      <c r="F2231" s="52"/>
      <c r="G2231" s="52"/>
      <c r="P2231" s="37"/>
      <c r="Q2231" s="144"/>
      <c r="AC2231" s="39"/>
      <c r="AD2231" s="40"/>
    </row>
    <row r="2232" s="35" customFormat="1" spans="3:30">
      <c r="C2232" s="144"/>
      <c r="F2232" s="52"/>
      <c r="G2232" s="52"/>
      <c r="P2232" s="37"/>
      <c r="Q2232" s="144"/>
      <c r="AC2232" s="39"/>
      <c r="AD2232" s="40"/>
    </row>
    <row r="2233" s="35" customFormat="1" spans="3:30">
      <c r="C2233" s="144"/>
      <c r="F2233" s="52"/>
      <c r="G2233" s="52"/>
      <c r="P2233" s="37"/>
      <c r="Q2233" s="144"/>
      <c r="AC2233" s="39"/>
      <c r="AD2233" s="40"/>
    </row>
    <row r="2234" s="35" customFormat="1" spans="3:30">
      <c r="C2234" s="144"/>
      <c r="F2234" s="52"/>
      <c r="G2234" s="52"/>
      <c r="P2234" s="37"/>
      <c r="Q2234" s="144"/>
      <c r="AC2234" s="39"/>
      <c r="AD2234" s="40"/>
    </row>
    <row r="2235" s="35" customFormat="1" spans="3:30">
      <c r="C2235" s="144"/>
      <c r="F2235" s="52"/>
      <c r="G2235" s="52"/>
      <c r="P2235" s="37"/>
      <c r="Q2235" s="144"/>
      <c r="AC2235" s="39"/>
      <c r="AD2235" s="40"/>
    </row>
    <row r="2236" s="35" customFormat="1" spans="3:30">
      <c r="C2236" s="144"/>
      <c r="F2236" s="52"/>
      <c r="G2236" s="52"/>
      <c r="P2236" s="37"/>
      <c r="Q2236" s="144"/>
      <c r="AC2236" s="39"/>
      <c r="AD2236" s="40"/>
    </row>
    <row r="2237" s="35" customFormat="1" spans="3:30">
      <c r="C2237" s="144"/>
      <c r="F2237" s="52"/>
      <c r="G2237" s="52"/>
      <c r="P2237" s="37"/>
      <c r="Q2237" s="144"/>
      <c r="AC2237" s="39"/>
      <c r="AD2237" s="40"/>
    </row>
    <row r="2238" s="35" customFormat="1" spans="3:30">
      <c r="C2238" s="144"/>
      <c r="F2238" s="52"/>
      <c r="G2238" s="52"/>
      <c r="P2238" s="37"/>
      <c r="Q2238" s="144"/>
      <c r="AC2238" s="39"/>
      <c r="AD2238" s="40"/>
    </row>
    <row r="2239" s="35" customFormat="1" spans="3:30">
      <c r="C2239" s="144"/>
      <c r="F2239" s="52"/>
      <c r="G2239" s="52"/>
      <c r="P2239" s="37"/>
      <c r="Q2239" s="144"/>
      <c r="AC2239" s="39"/>
      <c r="AD2239" s="40"/>
    </row>
    <row r="2240" s="35" customFormat="1" spans="3:30">
      <c r="C2240" s="144"/>
      <c r="F2240" s="52"/>
      <c r="G2240" s="52"/>
      <c r="P2240" s="37"/>
      <c r="Q2240" s="144"/>
      <c r="AC2240" s="39"/>
      <c r="AD2240" s="40"/>
    </row>
    <row r="2241" s="35" customFormat="1" spans="3:30">
      <c r="C2241" s="144"/>
      <c r="F2241" s="52"/>
      <c r="G2241" s="52"/>
      <c r="P2241" s="37"/>
      <c r="Q2241" s="144"/>
      <c r="AC2241" s="39"/>
      <c r="AD2241" s="40"/>
    </row>
    <row r="2242" s="35" customFormat="1" spans="3:30">
      <c r="C2242" s="144"/>
      <c r="F2242" s="52"/>
      <c r="G2242" s="52"/>
      <c r="P2242" s="37"/>
      <c r="Q2242" s="144"/>
      <c r="AC2242" s="39"/>
      <c r="AD2242" s="40"/>
    </row>
    <row r="2243" s="35" customFormat="1" spans="3:30">
      <c r="C2243" s="144"/>
      <c r="F2243" s="52"/>
      <c r="G2243" s="52"/>
      <c r="P2243" s="37"/>
      <c r="Q2243" s="144"/>
      <c r="AC2243" s="39"/>
      <c r="AD2243" s="40"/>
    </row>
    <row r="2244" s="35" customFormat="1" spans="3:30">
      <c r="C2244" s="144"/>
      <c r="F2244" s="52"/>
      <c r="G2244" s="52"/>
      <c r="P2244" s="37"/>
      <c r="Q2244" s="144"/>
      <c r="AC2244" s="39"/>
      <c r="AD2244" s="40"/>
    </row>
    <row r="2245" s="35" customFormat="1" spans="3:30">
      <c r="C2245" s="144"/>
      <c r="F2245" s="52"/>
      <c r="G2245" s="52"/>
      <c r="P2245" s="37"/>
      <c r="Q2245" s="144"/>
      <c r="AC2245" s="39"/>
      <c r="AD2245" s="40"/>
    </row>
    <row r="2246" s="35" customFormat="1" spans="3:30">
      <c r="C2246" s="144"/>
      <c r="F2246" s="52"/>
      <c r="G2246" s="52"/>
      <c r="P2246" s="37"/>
      <c r="Q2246" s="144"/>
      <c r="AC2246" s="39"/>
      <c r="AD2246" s="40"/>
    </row>
    <row r="2247" s="35" customFormat="1" spans="3:30">
      <c r="C2247" s="144"/>
      <c r="F2247" s="52"/>
      <c r="G2247" s="52"/>
      <c r="P2247" s="37"/>
      <c r="Q2247" s="144"/>
      <c r="AC2247" s="39"/>
      <c r="AD2247" s="40"/>
    </row>
    <row r="2248" s="35" customFormat="1" spans="3:30">
      <c r="C2248" s="144"/>
      <c r="F2248" s="52"/>
      <c r="G2248" s="52"/>
      <c r="P2248" s="37"/>
      <c r="Q2248" s="144"/>
      <c r="AC2248" s="39"/>
      <c r="AD2248" s="40"/>
    </row>
    <row r="2249" s="35" customFormat="1" spans="3:30">
      <c r="C2249" s="144"/>
      <c r="F2249" s="52"/>
      <c r="G2249" s="52"/>
      <c r="P2249" s="37"/>
      <c r="Q2249" s="144"/>
      <c r="AC2249" s="39"/>
      <c r="AD2249" s="40"/>
    </row>
    <row r="2250" s="35" customFormat="1" spans="3:30">
      <c r="C2250" s="144"/>
      <c r="F2250" s="52"/>
      <c r="G2250" s="52"/>
      <c r="P2250" s="37"/>
      <c r="Q2250" s="144"/>
      <c r="AC2250" s="39"/>
      <c r="AD2250" s="40"/>
    </row>
    <row r="2251" s="35" customFormat="1" spans="3:30">
      <c r="C2251" s="144"/>
      <c r="F2251" s="52"/>
      <c r="G2251" s="52"/>
      <c r="P2251" s="37"/>
      <c r="Q2251" s="144"/>
      <c r="AC2251" s="39"/>
      <c r="AD2251" s="40"/>
    </row>
    <row r="2252" s="35" customFormat="1" spans="3:30">
      <c r="C2252" s="144"/>
      <c r="F2252" s="52"/>
      <c r="G2252" s="52"/>
      <c r="P2252" s="37"/>
      <c r="Q2252" s="144"/>
      <c r="AC2252" s="39"/>
      <c r="AD2252" s="40"/>
    </row>
    <row r="2253" s="35" customFormat="1" spans="3:30">
      <c r="C2253" s="144"/>
      <c r="F2253" s="52"/>
      <c r="G2253" s="52"/>
      <c r="P2253" s="37"/>
      <c r="Q2253" s="144"/>
      <c r="AC2253" s="39"/>
      <c r="AD2253" s="40"/>
    </row>
    <row r="2254" s="35" customFormat="1" spans="3:30">
      <c r="C2254" s="144"/>
      <c r="F2254" s="52"/>
      <c r="G2254" s="52"/>
      <c r="P2254" s="37"/>
      <c r="Q2254" s="144"/>
      <c r="AC2254" s="39"/>
      <c r="AD2254" s="40"/>
    </row>
    <row r="2255" s="35" customFormat="1" spans="3:30">
      <c r="C2255" s="144"/>
      <c r="F2255" s="52"/>
      <c r="G2255" s="52"/>
      <c r="P2255" s="37"/>
      <c r="Q2255" s="144"/>
      <c r="AC2255" s="39"/>
      <c r="AD2255" s="40"/>
    </row>
    <row r="2256" s="35" customFormat="1" spans="3:30">
      <c r="C2256" s="144"/>
      <c r="F2256" s="52"/>
      <c r="G2256" s="52"/>
      <c r="P2256" s="37"/>
      <c r="Q2256" s="144"/>
      <c r="AC2256" s="39"/>
      <c r="AD2256" s="40"/>
    </row>
    <row r="2257" s="35" customFormat="1" spans="3:30">
      <c r="C2257" s="144"/>
      <c r="F2257" s="52"/>
      <c r="G2257" s="52"/>
      <c r="P2257" s="37"/>
      <c r="Q2257" s="144"/>
      <c r="AC2257" s="39"/>
      <c r="AD2257" s="40"/>
    </row>
    <row r="2258" s="35" customFormat="1" spans="3:30">
      <c r="C2258" s="144"/>
      <c r="F2258" s="52"/>
      <c r="G2258" s="52"/>
      <c r="P2258" s="37"/>
      <c r="Q2258" s="144"/>
      <c r="AC2258" s="39"/>
      <c r="AD2258" s="40"/>
    </row>
    <row r="2259" s="35" customFormat="1" spans="3:30">
      <c r="C2259" s="144"/>
      <c r="F2259" s="52"/>
      <c r="G2259" s="52"/>
      <c r="P2259" s="37"/>
      <c r="Q2259" s="144"/>
      <c r="AC2259" s="39"/>
      <c r="AD2259" s="40"/>
    </row>
    <row r="2260" s="35" customFormat="1" spans="3:30">
      <c r="C2260" s="144"/>
      <c r="F2260" s="52"/>
      <c r="G2260" s="52"/>
      <c r="P2260" s="37"/>
      <c r="Q2260" s="144"/>
      <c r="AC2260" s="39"/>
      <c r="AD2260" s="40"/>
    </row>
    <row r="2261" s="35" customFormat="1" spans="3:30">
      <c r="C2261" s="144"/>
      <c r="F2261" s="52"/>
      <c r="G2261" s="52"/>
      <c r="P2261" s="37"/>
      <c r="Q2261" s="144"/>
      <c r="AC2261" s="39"/>
      <c r="AD2261" s="40"/>
    </row>
    <row r="2262" s="35" customFormat="1" spans="3:30">
      <c r="C2262" s="144"/>
      <c r="F2262" s="52"/>
      <c r="G2262" s="52"/>
      <c r="P2262" s="37"/>
      <c r="Q2262" s="144"/>
      <c r="AC2262" s="39"/>
      <c r="AD2262" s="40"/>
    </row>
    <row r="2263" s="35" customFormat="1" spans="3:30">
      <c r="C2263" s="144"/>
      <c r="F2263" s="52"/>
      <c r="G2263" s="52"/>
      <c r="P2263" s="37"/>
      <c r="Q2263" s="144"/>
      <c r="AC2263" s="39"/>
      <c r="AD2263" s="40"/>
    </row>
    <row r="2264" s="35" customFormat="1" spans="3:30">
      <c r="C2264" s="144"/>
      <c r="F2264" s="52"/>
      <c r="G2264" s="52"/>
      <c r="P2264" s="37"/>
      <c r="Q2264" s="144"/>
      <c r="AC2264" s="39"/>
      <c r="AD2264" s="40"/>
    </row>
    <row r="2265" s="35" customFormat="1" spans="3:30">
      <c r="C2265" s="144"/>
      <c r="F2265" s="52"/>
      <c r="G2265" s="52"/>
      <c r="P2265" s="37"/>
      <c r="Q2265" s="144"/>
      <c r="AC2265" s="39"/>
      <c r="AD2265" s="40"/>
    </row>
    <row r="2266" s="35" customFormat="1" spans="3:30">
      <c r="C2266" s="144"/>
      <c r="F2266" s="52"/>
      <c r="G2266" s="52"/>
      <c r="P2266" s="37"/>
      <c r="Q2266" s="144"/>
      <c r="AC2266" s="39"/>
      <c r="AD2266" s="40"/>
    </row>
    <row r="2267" s="35" customFormat="1" spans="3:30">
      <c r="C2267" s="144"/>
      <c r="F2267" s="52"/>
      <c r="G2267" s="52"/>
      <c r="P2267" s="37"/>
      <c r="Q2267" s="144"/>
      <c r="AC2267" s="39"/>
      <c r="AD2267" s="40"/>
    </row>
    <row r="2268" s="35" customFormat="1" spans="3:30">
      <c r="C2268" s="144"/>
      <c r="F2268" s="52"/>
      <c r="G2268" s="52"/>
      <c r="P2268" s="37"/>
      <c r="Q2268" s="144"/>
      <c r="AC2268" s="39"/>
      <c r="AD2268" s="40"/>
    </row>
    <row r="2269" s="35" customFormat="1" spans="3:30">
      <c r="C2269" s="144"/>
      <c r="F2269" s="52"/>
      <c r="G2269" s="52"/>
      <c r="P2269" s="37"/>
      <c r="Q2269" s="144"/>
      <c r="AC2269" s="39"/>
      <c r="AD2269" s="40"/>
    </row>
    <row r="2270" s="35" customFormat="1" spans="3:30">
      <c r="C2270" s="144"/>
      <c r="F2270" s="52"/>
      <c r="G2270" s="52"/>
      <c r="P2270" s="37"/>
      <c r="Q2270" s="144"/>
      <c r="AC2270" s="39"/>
      <c r="AD2270" s="40"/>
    </row>
    <row r="2271" s="35" customFormat="1" spans="3:30">
      <c r="C2271" s="144"/>
      <c r="F2271" s="52"/>
      <c r="G2271" s="52"/>
      <c r="P2271" s="37"/>
      <c r="Q2271" s="144"/>
      <c r="AC2271" s="39"/>
      <c r="AD2271" s="40"/>
    </row>
    <row r="2272" s="35" customFormat="1" spans="3:30">
      <c r="C2272" s="144"/>
      <c r="F2272" s="52"/>
      <c r="G2272" s="52"/>
      <c r="P2272" s="37"/>
      <c r="Q2272" s="144"/>
      <c r="AC2272" s="39"/>
      <c r="AD2272" s="40"/>
    </row>
    <row r="2273" s="35" customFormat="1" spans="3:30">
      <c r="C2273" s="144"/>
      <c r="F2273" s="52"/>
      <c r="G2273" s="52"/>
      <c r="P2273" s="37"/>
      <c r="Q2273" s="144"/>
      <c r="AC2273" s="39"/>
      <c r="AD2273" s="40"/>
    </row>
    <row r="2274" s="35" customFormat="1" spans="3:30">
      <c r="C2274" s="144"/>
      <c r="F2274" s="52"/>
      <c r="G2274" s="52"/>
      <c r="P2274" s="37"/>
      <c r="Q2274" s="144"/>
      <c r="AC2274" s="39"/>
      <c r="AD2274" s="40"/>
    </row>
    <row r="2275" s="35" customFormat="1" spans="3:30">
      <c r="C2275" s="144"/>
      <c r="F2275" s="52"/>
      <c r="G2275" s="52"/>
      <c r="P2275" s="37"/>
      <c r="Q2275" s="144"/>
      <c r="AC2275" s="39"/>
      <c r="AD2275" s="40"/>
    </row>
    <row r="2276" s="35" customFormat="1" spans="3:30">
      <c r="C2276" s="144"/>
      <c r="F2276" s="52"/>
      <c r="G2276" s="52"/>
      <c r="P2276" s="37"/>
      <c r="Q2276" s="144"/>
      <c r="AC2276" s="39"/>
      <c r="AD2276" s="40"/>
    </row>
    <row r="2277" s="35" customFormat="1" spans="3:30">
      <c r="C2277" s="144"/>
      <c r="F2277" s="52"/>
      <c r="G2277" s="52"/>
      <c r="P2277" s="37"/>
      <c r="Q2277" s="144"/>
      <c r="AC2277" s="39"/>
      <c r="AD2277" s="40"/>
    </row>
    <row r="2278" s="35" customFormat="1" spans="3:30">
      <c r="C2278" s="144"/>
      <c r="F2278" s="52"/>
      <c r="G2278" s="52"/>
      <c r="P2278" s="37"/>
      <c r="Q2278" s="144"/>
      <c r="AC2278" s="39"/>
      <c r="AD2278" s="40"/>
    </row>
    <row r="2279" s="35" customFormat="1" spans="3:30">
      <c r="C2279" s="144"/>
      <c r="F2279" s="52"/>
      <c r="G2279" s="52"/>
      <c r="P2279" s="37"/>
      <c r="Q2279" s="144"/>
      <c r="AC2279" s="39"/>
      <c r="AD2279" s="40"/>
    </row>
    <row r="2280" s="35" customFormat="1" spans="3:30">
      <c r="C2280" s="144"/>
      <c r="F2280" s="52"/>
      <c r="G2280" s="52"/>
      <c r="P2280" s="37"/>
      <c r="Q2280" s="144"/>
      <c r="AC2280" s="39"/>
      <c r="AD2280" s="40"/>
    </row>
    <row r="2281" s="35" customFormat="1" spans="3:30">
      <c r="C2281" s="144"/>
      <c r="F2281" s="52"/>
      <c r="G2281" s="52"/>
      <c r="P2281" s="37"/>
      <c r="Q2281" s="144"/>
      <c r="AC2281" s="39"/>
      <c r="AD2281" s="40"/>
    </row>
    <row r="2282" s="35" customFormat="1" spans="3:30">
      <c r="C2282" s="144"/>
      <c r="F2282" s="52"/>
      <c r="G2282" s="52"/>
      <c r="P2282" s="37"/>
      <c r="Q2282" s="144"/>
      <c r="AC2282" s="39"/>
      <c r="AD2282" s="40"/>
    </row>
    <row r="2283" s="35" customFormat="1" spans="3:30">
      <c r="C2283" s="144"/>
      <c r="F2283" s="52"/>
      <c r="G2283" s="52"/>
      <c r="P2283" s="37"/>
      <c r="Q2283" s="144"/>
      <c r="AC2283" s="39"/>
      <c r="AD2283" s="40"/>
    </row>
    <row r="2284" s="35" customFormat="1" spans="3:30">
      <c r="C2284" s="144"/>
      <c r="F2284" s="52"/>
      <c r="G2284" s="52"/>
      <c r="P2284" s="37"/>
      <c r="Q2284" s="144"/>
      <c r="AC2284" s="39"/>
      <c r="AD2284" s="40"/>
    </row>
    <row r="2285" s="35" customFormat="1" spans="3:30">
      <c r="C2285" s="144"/>
      <c r="F2285" s="52"/>
      <c r="G2285" s="52"/>
      <c r="P2285" s="37"/>
      <c r="Q2285" s="144"/>
      <c r="AC2285" s="39"/>
      <c r="AD2285" s="40"/>
    </row>
    <row r="2286" s="35" customFormat="1" spans="3:30">
      <c r="C2286" s="144"/>
      <c r="F2286" s="52"/>
      <c r="G2286" s="52"/>
      <c r="P2286" s="37"/>
      <c r="Q2286" s="144"/>
      <c r="AC2286" s="39"/>
      <c r="AD2286" s="40"/>
    </row>
    <row r="2287" s="35" customFormat="1" spans="3:30">
      <c r="C2287" s="144"/>
      <c r="F2287" s="52"/>
      <c r="G2287" s="52"/>
      <c r="P2287" s="37"/>
      <c r="Q2287" s="144"/>
      <c r="AC2287" s="39"/>
      <c r="AD2287" s="40"/>
    </row>
    <row r="2288" s="35" customFormat="1" spans="3:30">
      <c r="C2288" s="144"/>
      <c r="F2288" s="52"/>
      <c r="G2288" s="52"/>
      <c r="P2288" s="37"/>
      <c r="Q2288" s="144"/>
      <c r="AC2288" s="39"/>
      <c r="AD2288" s="40"/>
    </row>
    <row r="2289" s="35" customFormat="1" spans="3:30">
      <c r="C2289" s="144"/>
      <c r="F2289" s="52"/>
      <c r="G2289" s="52"/>
      <c r="P2289" s="37"/>
      <c r="Q2289" s="144"/>
      <c r="AC2289" s="39"/>
      <c r="AD2289" s="40"/>
    </row>
    <row r="2290" s="35" customFormat="1" spans="3:30">
      <c r="C2290" s="144"/>
      <c r="F2290" s="52"/>
      <c r="G2290" s="52"/>
      <c r="P2290" s="37"/>
      <c r="Q2290" s="144"/>
      <c r="AC2290" s="39"/>
      <c r="AD2290" s="40"/>
    </row>
    <row r="2291" s="35" customFormat="1" spans="3:30">
      <c r="C2291" s="144"/>
      <c r="F2291" s="52"/>
      <c r="G2291" s="52"/>
      <c r="P2291" s="37"/>
      <c r="Q2291" s="144"/>
      <c r="AC2291" s="39"/>
      <c r="AD2291" s="40"/>
    </row>
    <row r="2292" s="35" customFormat="1" spans="3:30">
      <c r="C2292" s="144"/>
      <c r="F2292" s="52"/>
      <c r="G2292" s="52"/>
      <c r="P2292" s="37"/>
      <c r="Q2292" s="144"/>
      <c r="AC2292" s="39"/>
      <c r="AD2292" s="40"/>
    </row>
    <row r="2293" s="35" customFormat="1" spans="3:30">
      <c r="C2293" s="144"/>
      <c r="F2293" s="52"/>
      <c r="G2293" s="52"/>
      <c r="P2293" s="37"/>
      <c r="Q2293" s="144"/>
      <c r="AC2293" s="39"/>
      <c r="AD2293" s="40"/>
    </row>
    <row r="2294" s="35" customFormat="1" spans="3:30">
      <c r="C2294" s="144"/>
      <c r="F2294" s="52"/>
      <c r="G2294" s="52"/>
      <c r="P2294" s="37"/>
      <c r="Q2294" s="144"/>
      <c r="AC2294" s="39"/>
      <c r="AD2294" s="40"/>
    </row>
    <row r="2295" s="35" customFormat="1" spans="3:30">
      <c r="C2295" s="144"/>
      <c r="F2295" s="52"/>
      <c r="G2295" s="52"/>
      <c r="P2295" s="37"/>
      <c r="Q2295" s="144"/>
      <c r="AC2295" s="39"/>
      <c r="AD2295" s="40"/>
    </row>
    <row r="2296" s="35" customFormat="1" spans="3:30">
      <c r="C2296" s="144"/>
      <c r="F2296" s="52"/>
      <c r="G2296" s="52"/>
      <c r="P2296" s="37"/>
      <c r="Q2296" s="144"/>
      <c r="AC2296" s="39"/>
      <c r="AD2296" s="40"/>
    </row>
    <row r="2297" s="35" customFormat="1" spans="3:30">
      <c r="C2297" s="144"/>
      <c r="F2297" s="52"/>
      <c r="G2297" s="52"/>
      <c r="P2297" s="37"/>
      <c r="Q2297" s="144"/>
      <c r="AC2297" s="39"/>
      <c r="AD2297" s="40"/>
    </row>
    <row r="2298" s="35" customFormat="1" spans="3:30">
      <c r="C2298" s="144"/>
      <c r="F2298" s="52"/>
      <c r="G2298" s="52"/>
      <c r="P2298" s="37"/>
      <c r="Q2298" s="144"/>
      <c r="AC2298" s="39"/>
      <c r="AD2298" s="40"/>
    </row>
    <row r="2299" s="35" customFormat="1" spans="3:30">
      <c r="C2299" s="144"/>
      <c r="F2299" s="52"/>
      <c r="G2299" s="52"/>
      <c r="P2299" s="37"/>
      <c r="Q2299" s="144"/>
      <c r="AC2299" s="39"/>
      <c r="AD2299" s="40"/>
    </row>
    <row r="2300" s="35" customFormat="1" spans="3:30">
      <c r="C2300" s="144"/>
      <c r="F2300" s="52"/>
      <c r="G2300" s="52"/>
      <c r="P2300" s="37"/>
      <c r="Q2300" s="144"/>
      <c r="AC2300" s="39"/>
      <c r="AD2300" s="40"/>
    </row>
    <row r="2301" s="35" customFormat="1" spans="3:30">
      <c r="C2301" s="144"/>
      <c r="F2301" s="52"/>
      <c r="G2301" s="52"/>
      <c r="P2301" s="37"/>
      <c r="Q2301" s="144"/>
      <c r="AC2301" s="39"/>
      <c r="AD2301" s="40"/>
    </row>
    <row r="2302" s="35" customFormat="1" spans="3:30">
      <c r="C2302" s="144"/>
      <c r="F2302" s="52"/>
      <c r="G2302" s="52"/>
      <c r="P2302" s="37"/>
      <c r="Q2302" s="144"/>
      <c r="AC2302" s="39"/>
      <c r="AD2302" s="40"/>
    </row>
    <row r="2303" s="35" customFormat="1" spans="3:30">
      <c r="C2303" s="144"/>
      <c r="F2303" s="52"/>
      <c r="G2303" s="52"/>
      <c r="P2303" s="37"/>
      <c r="Q2303" s="144"/>
      <c r="AC2303" s="39"/>
      <c r="AD2303" s="40"/>
    </row>
    <row r="2304" s="35" customFormat="1" spans="3:30">
      <c r="C2304" s="144"/>
      <c r="F2304" s="52"/>
      <c r="G2304" s="52"/>
      <c r="P2304" s="37"/>
      <c r="Q2304" s="144"/>
      <c r="AC2304" s="39"/>
      <c r="AD2304" s="40"/>
    </row>
    <row r="2305" s="35" customFormat="1" spans="3:30">
      <c r="C2305" s="144"/>
      <c r="F2305" s="52"/>
      <c r="G2305" s="52"/>
      <c r="P2305" s="37"/>
      <c r="Q2305" s="144"/>
      <c r="AC2305" s="39"/>
      <c r="AD2305" s="40"/>
    </row>
    <row r="2306" s="35" customFormat="1" spans="3:30">
      <c r="C2306" s="144"/>
      <c r="F2306" s="52"/>
      <c r="G2306" s="52"/>
      <c r="P2306" s="37"/>
      <c r="Q2306" s="144"/>
      <c r="AC2306" s="39"/>
      <c r="AD2306" s="40"/>
    </row>
    <row r="2307" s="35" customFormat="1" spans="3:30">
      <c r="C2307" s="144"/>
      <c r="F2307" s="52"/>
      <c r="G2307" s="52"/>
      <c r="P2307" s="37"/>
      <c r="Q2307" s="144"/>
      <c r="AC2307" s="39"/>
      <c r="AD2307" s="40"/>
    </row>
    <row r="2308" s="35" customFormat="1" spans="3:30">
      <c r="C2308" s="144"/>
      <c r="F2308" s="52"/>
      <c r="G2308" s="52"/>
      <c r="P2308" s="37"/>
      <c r="Q2308" s="144"/>
      <c r="AC2308" s="39"/>
      <c r="AD2308" s="40"/>
    </row>
    <row r="2309" s="35" customFormat="1" spans="3:30">
      <c r="C2309" s="144"/>
      <c r="F2309" s="52"/>
      <c r="G2309" s="52"/>
      <c r="P2309" s="37"/>
      <c r="Q2309" s="144"/>
      <c r="AC2309" s="39"/>
      <c r="AD2309" s="40"/>
    </row>
    <row r="2310" s="35" customFormat="1" spans="3:30">
      <c r="C2310" s="144"/>
      <c r="F2310" s="52"/>
      <c r="G2310" s="52"/>
      <c r="P2310" s="37"/>
      <c r="Q2310" s="144"/>
      <c r="AC2310" s="39"/>
      <c r="AD2310" s="40"/>
    </row>
    <row r="2311" s="35" customFormat="1" spans="3:30">
      <c r="C2311" s="144"/>
      <c r="F2311" s="52"/>
      <c r="G2311" s="52"/>
      <c r="P2311" s="37"/>
      <c r="Q2311" s="144"/>
      <c r="AC2311" s="39"/>
      <c r="AD2311" s="40"/>
    </row>
    <row r="2312" s="35" customFormat="1" spans="3:30">
      <c r="C2312" s="144"/>
      <c r="F2312" s="52"/>
      <c r="G2312" s="52"/>
      <c r="P2312" s="37"/>
      <c r="Q2312" s="144"/>
      <c r="AC2312" s="39"/>
      <c r="AD2312" s="40"/>
    </row>
    <row r="2313" s="35" customFormat="1" spans="3:30">
      <c r="C2313" s="144"/>
      <c r="F2313" s="52"/>
      <c r="G2313" s="52"/>
      <c r="P2313" s="37"/>
      <c r="Q2313" s="144"/>
      <c r="AC2313" s="39"/>
      <c r="AD2313" s="40"/>
    </row>
    <row r="2314" s="35" customFormat="1" spans="3:30">
      <c r="C2314" s="144"/>
      <c r="F2314" s="52"/>
      <c r="G2314" s="52"/>
      <c r="P2314" s="37"/>
      <c r="Q2314" s="144"/>
      <c r="AC2314" s="39"/>
      <c r="AD2314" s="40"/>
    </row>
    <row r="2315" s="35" customFormat="1" spans="3:30">
      <c r="C2315" s="144"/>
      <c r="F2315" s="52"/>
      <c r="G2315" s="52"/>
      <c r="P2315" s="37"/>
      <c r="Q2315" s="144"/>
      <c r="AC2315" s="39"/>
      <c r="AD2315" s="40"/>
    </row>
    <row r="2316" s="35" customFormat="1" spans="3:30">
      <c r="C2316" s="144"/>
      <c r="F2316" s="52"/>
      <c r="G2316" s="52"/>
      <c r="P2316" s="37"/>
      <c r="Q2316" s="144"/>
      <c r="AC2316" s="39"/>
      <c r="AD2316" s="40"/>
    </row>
    <row r="2317" s="35" customFormat="1" spans="3:30">
      <c r="C2317" s="144"/>
      <c r="F2317" s="52"/>
      <c r="G2317" s="52"/>
      <c r="P2317" s="37"/>
      <c r="Q2317" s="144"/>
      <c r="AC2317" s="39"/>
      <c r="AD2317" s="40"/>
    </row>
    <row r="2318" s="35" customFormat="1" spans="3:30">
      <c r="C2318" s="144"/>
      <c r="F2318" s="52"/>
      <c r="G2318" s="52"/>
      <c r="P2318" s="37"/>
      <c r="Q2318" s="144"/>
      <c r="AC2318" s="39"/>
      <c r="AD2318" s="40"/>
    </row>
    <row r="2319" s="35" customFormat="1" spans="3:30">
      <c r="C2319" s="144"/>
      <c r="F2319" s="52"/>
      <c r="G2319" s="52"/>
      <c r="P2319" s="37"/>
      <c r="Q2319" s="144"/>
      <c r="AC2319" s="39"/>
      <c r="AD2319" s="40"/>
    </row>
    <row r="2320" s="35" customFormat="1" spans="3:30">
      <c r="C2320" s="144"/>
      <c r="F2320" s="52"/>
      <c r="G2320" s="52"/>
      <c r="P2320" s="37"/>
      <c r="Q2320" s="144"/>
      <c r="AC2320" s="39"/>
      <c r="AD2320" s="40"/>
    </row>
    <row r="2321" s="35" customFormat="1" spans="3:30">
      <c r="C2321" s="144"/>
      <c r="F2321" s="52"/>
      <c r="G2321" s="52"/>
      <c r="P2321" s="37"/>
      <c r="Q2321" s="144"/>
      <c r="AC2321" s="39"/>
      <c r="AD2321" s="40"/>
    </row>
    <row r="2322" s="35" customFormat="1" spans="3:30">
      <c r="C2322" s="144"/>
      <c r="F2322" s="52"/>
      <c r="G2322" s="52"/>
      <c r="P2322" s="37"/>
      <c r="Q2322" s="144"/>
      <c r="AC2322" s="39"/>
      <c r="AD2322" s="40"/>
    </row>
    <row r="2323" s="35" customFormat="1" spans="3:30">
      <c r="C2323" s="144"/>
      <c r="F2323" s="52"/>
      <c r="G2323" s="52"/>
      <c r="P2323" s="37"/>
      <c r="Q2323" s="144"/>
      <c r="AC2323" s="39"/>
      <c r="AD2323" s="40"/>
    </row>
    <row r="2324" s="35" customFormat="1" spans="3:30">
      <c r="C2324" s="144"/>
      <c r="F2324" s="52"/>
      <c r="G2324" s="52"/>
      <c r="P2324" s="37"/>
      <c r="Q2324" s="144"/>
      <c r="AC2324" s="39"/>
      <c r="AD2324" s="40"/>
    </row>
    <row r="2325" s="35" customFormat="1" spans="3:30">
      <c r="C2325" s="144"/>
      <c r="F2325" s="52"/>
      <c r="G2325" s="52"/>
      <c r="P2325" s="37"/>
      <c r="Q2325" s="144"/>
      <c r="AC2325" s="39"/>
      <c r="AD2325" s="40"/>
    </row>
    <row r="2326" s="35" customFormat="1" spans="3:30">
      <c r="C2326" s="144"/>
      <c r="F2326" s="52"/>
      <c r="G2326" s="52"/>
      <c r="P2326" s="37"/>
      <c r="Q2326" s="144"/>
      <c r="AC2326" s="39"/>
      <c r="AD2326" s="40"/>
    </row>
    <row r="2327" s="35" customFormat="1" spans="3:30">
      <c r="C2327" s="144"/>
      <c r="F2327" s="52"/>
      <c r="G2327" s="52"/>
      <c r="P2327" s="37"/>
      <c r="Q2327" s="144"/>
      <c r="AC2327" s="39"/>
      <c r="AD2327" s="40"/>
    </row>
    <row r="2328" s="35" customFormat="1" spans="3:30">
      <c r="C2328" s="144"/>
      <c r="F2328" s="52"/>
      <c r="G2328" s="52"/>
      <c r="P2328" s="37"/>
      <c r="Q2328" s="144"/>
      <c r="AC2328" s="39"/>
      <c r="AD2328" s="40"/>
    </row>
    <row r="2329" s="35" customFormat="1" spans="3:30">
      <c r="C2329" s="144"/>
      <c r="F2329" s="52"/>
      <c r="G2329" s="52"/>
      <c r="P2329" s="37"/>
      <c r="Q2329" s="144"/>
      <c r="AC2329" s="39"/>
      <c r="AD2329" s="40"/>
    </row>
    <row r="2330" s="35" customFormat="1" spans="3:30">
      <c r="C2330" s="144"/>
      <c r="F2330" s="52"/>
      <c r="G2330" s="52"/>
      <c r="P2330" s="37"/>
      <c r="Q2330" s="144"/>
      <c r="AC2330" s="39"/>
      <c r="AD2330" s="40"/>
    </row>
    <row r="2331" s="35" customFormat="1" spans="3:30">
      <c r="C2331" s="144"/>
      <c r="F2331" s="52"/>
      <c r="G2331" s="52"/>
      <c r="P2331" s="37"/>
      <c r="Q2331" s="144"/>
      <c r="AC2331" s="39"/>
      <c r="AD2331" s="40"/>
    </row>
    <row r="2332" s="35" customFormat="1" spans="3:30">
      <c r="C2332" s="144"/>
      <c r="F2332" s="52"/>
      <c r="G2332" s="52"/>
      <c r="P2332" s="37"/>
      <c r="Q2332" s="144"/>
      <c r="AC2332" s="39"/>
      <c r="AD2332" s="40"/>
    </row>
    <row r="2333" s="35" customFormat="1" spans="3:30">
      <c r="C2333" s="144"/>
      <c r="F2333" s="52"/>
      <c r="G2333" s="52"/>
      <c r="P2333" s="37"/>
      <c r="Q2333" s="144"/>
      <c r="AC2333" s="39"/>
      <c r="AD2333" s="40"/>
    </row>
    <row r="2334" s="35" customFormat="1" spans="3:30">
      <c r="C2334" s="144"/>
      <c r="F2334" s="52"/>
      <c r="G2334" s="52"/>
      <c r="P2334" s="37"/>
      <c r="Q2334" s="144"/>
      <c r="AC2334" s="39"/>
      <c r="AD2334" s="40"/>
    </row>
    <row r="2335" s="35" customFormat="1" spans="3:30">
      <c r="C2335" s="144"/>
      <c r="F2335" s="52"/>
      <c r="G2335" s="52"/>
      <c r="P2335" s="37"/>
      <c r="Q2335" s="144"/>
      <c r="AC2335" s="39"/>
      <c r="AD2335" s="40"/>
    </row>
    <row r="2336" s="35" customFormat="1" spans="3:30">
      <c r="C2336" s="144"/>
      <c r="F2336" s="52"/>
      <c r="G2336" s="52"/>
      <c r="P2336" s="37"/>
      <c r="Q2336" s="144"/>
      <c r="AC2336" s="39"/>
      <c r="AD2336" s="40"/>
    </row>
    <row r="2337" s="35" customFormat="1" spans="3:30">
      <c r="C2337" s="144"/>
      <c r="F2337" s="52"/>
      <c r="G2337" s="52"/>
      <c r="P2337" s="37"/>
      <c r="Q2337" s="144"/>
      <c r="AC2337" s="39"/>
      <c r="AD2337" s="40"/>
    </row>
    <row r="2338" s="35" customFormat="1" spans="3:30">
      <c r="C2338" s="144"/>
      <c r="F2338" s="52"/>
      <c r="G2338" s="52"/>
      <c r="P2338" s="37"/>
      <c r="Q2338" s="144"/>
      <c r="AC2338" s="39"/>
      <c r="AD2338" s="40"/>
    </row>
    <row r="2339" s="35" customFormat="1" spans="3:30">
      <c r="C2339" s="144"/>
      <c r="F2339" s="52"/>
      <c r="G2339" s="52"/>
      <c r="P2339" s="37"/>
      <c r="Q2339" s="144"/>
      <c r="AC2339" s="39"/>
      <c r="AD2339" s="40"/>
    </row>
    <row r="2340" s="35" customFormat="1" spans="3:30">
      <c r="C2340" s="144"/>
      <c r="F2340" s="52"/>
      <c r="G2340" s="52"/>
      <c r="P2340" s="37"/>
      <c r="Q2340" s="144"/>
      <c r="AC2340" s="39"/>
      <c r="AD2340" s="40"/>
    </row>
    <row r="2341" s="35" customFormat="1" spans="3:30">
      <c r="C2341" s="144"/>
      <c r="F2341" s="52"/>
      <c r="G2341" s="52"/>
      <c r="P2341" s="37"/>
      <c r="Q2341" s="144"/>
      <c r="AC2341" s="39"/>
      <c r="AD2341" s="40"/>
    </row>
    <row r="2342" s="35" customFormat="1" spans="3:30">
      <c r="C2342" s="144"/>
      <c r="F2342" s="52"/>
      <c r="G2342" s="52"/>
      <c r="P2342" s="37"/>
      <c r="Q2342" s="144"/>
      <c r="AC2342" s="39"/>
      <c r="AD2342" s="40"/>
    </row>
    <row r="2343" s="35" customFormat="1" spans="3:30">
      <c r="C2343" s="144"/>
      <c r="F2343" s="52"/>
      <c r="G2343" s="52"/>
      <c r="P2343" s="37"/>
      <c r="Q2343" s="144"/>
      <c r="AC2343" s="39"/>
      <c r="AD2343" s="40"/>
    </row>
    <row r="2344" s="35" customFormat="1" spans="3:30">
      <c r="C2344" s="144"/>
      <c r="F2344" s="52"/>
      <c r="G2344" s="52"/>
      <c r="P2344" s="37"/>
      <c r="Q2344" s="144"/>
      <c r="AC2344" s="39"/>
      <c r="AD2344" s="40"/>
    </row>
    <row r="2345" s="35" customFormat="1" spans="3:30">
      <c r="C2345" s="144"/>
      <c r="F2345" s="52"/>
      <c r="G2345" s="52"/>
      <c r="P2345" s="37"/>
      <c r="Q2345" s="144"/>
      <c r="AC2345" s="39"/>
      <c r="AD2345" s="40"/>
    </row>
    <row r="2346" s="35" customFormat="1" spans="3:30">
      <c r="C2346" s="144"/>
      <c r="F2346" s="52"/>
      <c r="G2346" s="52"/>
      <c r="P2346" s="37"/>
      <c r="Q2346" s="144"/>
      <c r="AC2346" s="39"/>
      <c r="AD2346" s="40"/>
    </row>
    <row r="2347" s="35" customFormat="1" spans="3:30">
      <c r="C2347" s="144"/>
      <c r="F2347" s="52"/>
      <c r="G2347" s="52"/>
      <c r="P2347" s="37"/>
      <c r="Q2347" s="144"/>
      <c r="AC2347" s="39"/>
      <c r="AD2347" s="40"/>
    </row>
    <row r="2348" s="35" customFormat="1" spans="3:30">
      <c r="C2348" s="144"/>
      <c r="F2348" s="52"/>
      <c r="G2348" s="52"/>
      <c r="P2348" s="37"/>
      <c r="Q2348" s="144"/>
      <c r="AC2348" s="39"/>
      <c r="AD2348" s="40"/>
    </row>
    <row r="2349" s="35" customFormat="1" spans="3:30">
      <c r="C2349" s="144"/>
      <c r="F2349" s="52"/>
      <c r="G2349" s="52"/>
      <c r="P2349" s="37"/>
      <c r="Q2349" s="144"/>
      <c r="AC2349" s="39"/>
      <c r="AD2349" s="40"/>
    </row>
    <row r="2350" s="35" customFormat="1" spans="3:30">
      <c r="C2350" s="144"/>
      <c r="F2350" s="52"/>
      <c r="G2350" s="52"/>
      <c r="P2350" s="37"/>
      <c r="Q2350" s="144"/>
      <c r="AC2350" s="39"/>
      <c r="AD2350" s="40"/>
    </row>
    <row r="2351" s="35" customFormat="1" spans="3:30">
      <c r="C2351" s="144"/>
      <c r="F2351" s="52"/>
      <c r="G2351" s="52"/>
      <c r="P2351" s="37"/>
      <c r="Q2351" s="144"/>
      <c r="AC2351" s="39"/>
      <c r="AD2351" s="40"/>
    </row>
    <row r="2352" s="35" customFormat="1" spans="3:30">
      <c r="C2352" s="144"/>
      <c r="F2352" s="52"/>
      <c r="G2352" s="52"/>
      <c r="P2352" s="37"/>
      <c r="Q2352" s="144"/>
      <c r="AC2352" s="39"/>
      <c r="AD2352" s="40"/>
    </row>
    <row r="2353" s="35" customFormat="1" spans="3:30">
      <c r="C2353" s="144"/>
      <c r="F2353" s="52"/>
      <c r="G2353" s="52"/>
      <c r="P2353" s="37"/>
      <c r="Q2353" s="144"/>
      <c r="AC2353" s="39"/>
      <c r="AD2353" s="40"/>
    </row>
    <row r="2354" s="35" customFormat="1" spans="3:30">
      <c r="C2354" s="144"/>
      <c r="F2354" s="52"/>
      <c r="G2354" s="52"/>
      <c r="P2354" s="37"/>
      <c r="Q2354" s="144"/>
      <c r="AC2354" s="39"/>
      <c r="AD2354" s="40"/>
    </row>
    <row r="2355" s="35" customFormat="1" spans="3:30">
      <c r="C2355" s="144"/>
      <c r="F2355" s="52"/>
      <c r="G2355" s="52"/>
      <c r="P2355" s="37"/>
      <c r="Q2355" s="144"/>
      <c r="AC2355" s="39"/>
      <c r="AD2355" s="40"/>
    </row>
    <row r="2356" s="35" customFormat="1" spans="3:30">
      <c r="C2356" s="144"/>
      <c r="F2356" s="52"/>
      <c r="G2356" s="52"/>
      <c r="P2356" s="37"/>
      <c r="Q2356" s="144"/>
      <c r="AC2356" s="39"/>
      <c r="AD2356" s="40"/>
    </row>
    <row r="2357" s="35" customFormat="1" spans="3:30">
      <c r="C2357" s="144"/>
      <c r="F2357" s="52"/>
      <c r="G2357" s="52"/>
      <c r="P2357" s="37"/>
      <c r="Q2357" s="144"/>
      <c r="AC2357" s="39"/>
      <c r="AD2357" s="40"/>
    </row>
    <row r="2358" s="35" customFormat="1" spans="3:30">
      <c r="C2358" s="144"/>
      <c r="F2358" s="52"/>
      <c r="G2358" s="52"/>
      <c r="P2358" s="37"/>
      <c r="Q2358" s="144"/>
      <c r="AC2358" s="39"/>
      <c r="AD2358" s="40"/>
    </row>
    <row r="2359" s="35" customFormat="1" spans="3:30">
      <c r="C2359" s="144"/>
      <c r="F2359" s="52"/>
      <c r="G2359" s="52"/>
      <c r="P2359" s="37"/>
      <c r="Q2359" s="144"/>
      <c r="AC2359" s="39"/>
      <c r="AD2359" s="40"/>
    </row>
    <row r="2360" s="35" customFormat="1" spans="3:30">
      <c r="C2360" s="144"/>
      <c r="F2360" s="52"/>
      <c r="G2360" s="52"/>
      <c r="P2360" s="37"/>
      <c r="Q2360" s="144"/>
      <c r="AC2360" s="39"/>
      <c r="AD2360" s="40"/>
    </row>
    <row r="2361" s="35" customFormat="1" spans="3:30">
      <c r="C2361" s="144"/>
      <c r="F2361" s="52"/>
      <c r="G2361" s="52"/>
      <c r="P2361" s="37"/>
      <c r="Q2361" s="144"/>
      <c r="AC2361" s="39"/>
      <c r="AD2361" s="40"/>
    </row>
    <row r="2362" s="35" customFormat="1" spans="3:30">
      <c r="C2362" s="144"/>
      <c r="F2362" s="52"/>
      <c r="G2362" s="52"/>
      <c r="P2362" s="37"/>
      <c r="Q2362" s="144"/>
      <c r="AC2362" s="39"/>
      <c r="AD2362" s="40"/>
    </row>
    <row r="2363" s="35" customFormat="1" spans="3:30">
      <c r="C2363" s="144"/>
      <c r="F2363" s="52"/>
      <c r="G2363" s="52"/>
      <c r="P2363" s="37"/>
      <c r="Q2363" s="144"/>
      <c r="AC2363" s="39"/>
      <c r="AD2363" s="40"/>
    </row>
    <row r="2364" s="35" customFormat="1" spans="3:30">
      <c r="C2364" s="144"/>
      <c r="F2364" s="52"/>
      <c r="G2364" s="52"/>
      <c r="P2364" s="37"/>
      <c r="Q2364" s="144"/>
      <c r="AC2364" s="39"/>
      <c r="AD2364" s="40"/>
    </row>
    <row r="2365" s="35" customFormat="1" spans="3:30">
      <c r="C2365" s="144"/>
      <c r="F2365" s="52"/>
      <c r="G2365" s="52"/>
      <c r="P2365" s="37"/>
      <c r="Q2365" s="144"/>
      <c r="AC2365" s="39"/>
      <c r="AD2365" s="40"/>
    </row>
    <row r="2366" s="35" customFormat="1" spans="3:30">
      <c r="C2366" s="144"/>
      <c r="F2366" s="52"/>
      <c r="G2366" s="52"/>
      <c r="P2366" s="37"/>
      <c r="Q2366" s="144"/>
      <c r="AC2366" s="39"/>
      <c r="AD2366" s="40"/>
    </row>
    <row r="2367" s="35" customFormat="1" spans="3:30">
      <c r="C2367" s="144"/>
      <c r="F2367" s="52"/>
      <c r="G2367" s="52"/>
      <c r="P2367" s="37"/>
      <c r="Q2367" s="144"/>
      <c r="AC2367" s="39"/>
      <c r="AD2367" s="40"/>
    </row>
    <row r="2368" s="35" customFormat="1" spans="3:30">
      <c r="C2368" s="144"/>
      <c r="F2368" s="52"/>
      <c r="G2368" s="52"/>
      <c r="P2368" s="37"/>
      <c r="Q2368" s="144"/>
      <c r="AC2368" s="39"/>
      <c r="AD2368" s="40"/>
    </row>
    <row r="2369" s="35" customFormat="1" spans="3:30">
      <c r="C2369" s="144"/>
      <c r="F2369" s="52"/>
      <c r="G2369" s="52"/>
      <c r="P2369" s="37"/>
      <c r="Q2369" s="144"/>
      <c r="AC2369" s="39"/>
      <c r="AD2369" s="40"/>
    </row>
    <row r="2370" s="35" customFormat="1" spans="3:30">
      <c r="C2370" s="144"/>
      <c r="F2370" s="52"/>
      <c r="G2370" s="52"/>
      <c r="P2370" s="37"/>
      <c r="Q2370" s="144"/>
      <c r="AC2370" s="39"/>
      <c r="AD2370" s="40"/>
    </row>
    <row r="2371" s="35" customFormat="1" spans="3:30">
      <c r="C2371" s="144"/>
      <c r="F2371" s="52"/>
      <c r="G2371" s="52"/>
      <c r="P2371" s="37"/>
      <c r="Q2371" s="144"/>
      <c r="AC2371" s="39"/>
      <c r="AD2371" s="40"/>
    </row>
    <row r="2372" s="35" customFormat="1" spans="3:30">
      <c r="C2372" s="144"/>
      <c r="F2372" s="52"/>
      <c r="G2372" s="52"/>
      <c r="P2372" s="37"/>
      <c r="Q2372" s="144"/>
      <c r="AC2372" s="39"/>
      <c r="AD2372" s="40"/>
    </row>
    <row r="2373" s="35" customFormat="1" spans="3:30">
      <c r="C2373" s="144"/>
      <c r="F2373" s="52"/>
      <c r="G2373" s="52"/>
      <c r="P2373" s="37"/>
      <c r="Q2373" s="144"/>
      <c r="AC2373" s="39"/>
      <c r="AD2373" s="40"/>
    </row>
    <row r="2374" s="35" customFormat="1" spans="3:30">
      <c r="C2374" s="144"/>
      <c r="F2374" s="52"/>
      <c r="G2374" s="52"/>
      <c r="P2374" s="37"/>
      <c r="Q2374" s="144"/>
      <c r="AC2374" s="39"/>
      <c r="AD2374" s="40"/>
    </row>
    <row r="2375" s="35" customFormat="1" spans="3:30">
      <c r="C2375" s="144"/>
      <c r="F2375" s="52"/>
      <c r="G2375" s="52"/>
      <c r="P2375" s="37"/>
      <c r="Q2375" s="144"/>
      <c r="AC2375" s="39"/>
      <c r="AD2375" s="40"/>
    </row>
    <row r="2376" s="35" customFormat="1" spans="3:30">
      <c r="C2376" s="144"/>
      <c r="F2376" s="52"/>
      <c r="G2376" s="52"/>
      <c r="P2376" s="37"/>
      <c r="Q2376" s="144"/>
      <c r="AC2376" s="39"/>
      <c r="AD2376" s="40"/>
    </row>
    <row r="2377" s="35" customFormat="1" spans="3:30">
      <c r="C2377" s="144"/>
      <c r="F2377" s="52"/>
      <c r="G2377" s="52"/>
      <c r="P2377" s="37"/>
      <c r="Q2377" s="144"/>
      <c r="AC2377" s="39"/>
      <c r="AD2377" s="40"/>
    </row>
    <row r="2378" s="35" customFormat="1" spans="3:30">
      <c r="C2378" s="144"/>
      <c r="F2378" s="52"/>
      <c r="G2378" s="52"/>
      <c r="P2378" s="37"/>
      <c r="Q2378" s="144"/>
      <c r="AC2378" s="39"/>
      <c r="AD2378" s="40"/>
    </row>
    <row r="2379" s="35" customFormat="1" spans="3:30">
      <c r="C2379" s="144"/>
      <c r="F2379" s="52"/>
      <c r="G2379" s="52"/>
      <c r="P2379" s="37"/>
      <c r="Q2379" s="144"/>
      <c r="AC2379" s="39"/>
      <c r="AD2379" s="40"/>
    </row>
    <row r="2380" s="35" customFormat="1" spans="3:30">
      <c r="C2380" s="144"/>
      <c r="F2380" s="52"/>
      <c r="G2380" s="52"/>
      <c r="P2380" s="37"/>
      <c r="Q2380" s="144"/>
      <c r="AC2380" s="39"/>
      <c r="AD2380" s="40"/>
    </row>
    <row r="2381" s="35" customFormat="1" spans="3:30">
      <c r="C2381" s="144"/>
      <c r="F2381" s="52"/>
      <c r="G2381" s="52"/>
      <c r="P2381" s="37"/>
      <c r="Q2381" s="144"/>
      <c r="AC2381" s="39"/>
      <c r="AD2381" s="40"/>
    </row>
    <row r="2382" s="35" customFormat="1" spans="3:30">
      <c r="C2382" s="144"/>
      <c r="F2382" s="52"/>
      <c r="G2382" s="52"/>
      <c r="P2382" s="37"/>
      <c r="Q2382" s="144"/>
      <c r="AC2382" s="39"/>
      <c r="AD2382" s="40"/>
    </row>
    <row r="2383" s="35" customFormat="1" spans="3:30">
      <c r="C2383" s="144"/>
      <c r="F2383" s="52"/>
      <c r="G2383" s="52"/>
      <c r="P2383" s="37"/>
      <c r="Q2383" s="144"/>
      <c r="AC2383" s="39"/>
      <c r="AD2383" s="40"/>
    </row>
    <row r="2384" s="35" customFormat="1" spans="3:30">
      <c r="C2384" s="144"/>
      <c r="F2384" s="52"/>
      <c r="G2384" s="52"/>
      <c r="P2384" s="37"/>
      <c r="Q2384" s="144"/>
      <c r="AC2384" s="39"/>
      <c r="AD2384" s="40"/>
    </row>
    <row r="2385" s="35" customFormat="1" spans="3:30">
      <c r="C2385" s="144"/>
      <c r="F2385" s="52"/>
      <c r="G2385" s="52"/>
      <c r="P2385" s="37"/>
      <c r="Q2385" s="144"/>
      <c r="AC2385" s="39"/>
      <c r="AD2385" s="40"/>
    </row>
    <row r="2386" s="35" customFormat="1" spans="3:30">
      <c r="C2386" s="144"/>
      <c r="F2386" s="52"/>
      <c r="G2386" s="52"/>
      <c r="P2386" s="37"/>
      <c r="Q2386" s="144"/>
      <c r="AC2386" s="39"/>
      <c r="AD2386" s="40"/>
    </row>
    <row r="2387" s="35" customFormat="1" spans="3:30">
      <c r="C2387" s="144"/>
      <c r="F2387" s="52"/>
      <c r="G2387" s="52"/>
      <c r="P2387" s="37"/>
      <c r="Q2387" s="144"/>
      <c r="AC2387" s="39"/>
      <c r="AD2387" s="40"/>
    </row>
    <row r="2388" s="35" customFormat="1" spans="3:30">
      <c r="C2388" s="144"/>
      <c r="F2388" s="52"/>
      <c r="G2388" s="52"/>
      <c r="P2388" s="37"/>
      <c r="Q2388" s="144"/>
      <c r="AC2388" s="39"/>
      <c r="AD2388" s="40"/>
    </row>
    <row r="2389" s="35" customFormat="1" spans="3:30">
      <c r="C2389" s="144"/>
      <c r="F2389" s="52"/>
      <c r="G2389" s="52"/>
      <c r="P2389" s="37"/>
      <c r="Q2389" s="144"/>
      <c r="AC2389" s="39"/>
      <c r="AD2389" s="40"/>
    </row>
    <row r="2390" s="35" customFormat="1" spans="3:30">
      <c r="C2390" s="144"/>
      <c r="F2390" s="52"/>
      <c r="G2390" s="52"/>
      <c r="P2390" s="37"/>
      <c r="Q2390" s="144"/>
      <c r="AC2390" s="39"/>
      <c r="AD2390" s="40"/>
    </row>
    <row r="2391" s="35" customFormat="1" spans="3:30">
      <c r="C2391" s="144"/>
      <c r="F2391" s="52"/>
      <c r="G2391" s="52"/>
      <c r="P2391" s="37"/>
      <c r="Q2391" s="144"/>
      <c r="AC2391" s="39"/>
      <c r="AD2391" s="40"/>
    </row>
    <row r="2392" s="35" customFormat="1" spans="3:30">
      <c r="C2392" s="144"/>
      <c r="F2392" s="52"/>
      <c r="G2392" s="52"/>
      <c r="P2392" s="37"/>
      <c r="Q2392" s="144"/>
      <c r="AC2392" s="39"/>
      <c r="AD2392" s="40"/>
    </row>
    <row r="2393" s="35" customFormat="1" spans="3:30">
      <c r="C2393" s="144"/>
      <c r="F2393" s="52"/>
      <c r="G2393" s="52"/>
      <c r="P2393" s="37"/>
      <c r="Q2393" s="144"/>
      <c r="AC2393" s="39"/>
      <c r="AD2393" s="40"/>
    </row>
    <row r="2394" s="35" customFormat="1" spans="3:30">
      <c r="C2394" s="144"/>
      <c r="F2394" s="52"/>
      <c r="G2394" s="52"/>
      <c r="P2394" s="37"/>
      <c r="Q2394" s="144"/>
      <c r="AC2394" s="39"/>
      <c r="AD2394" s="40"/>
    </row>
    <row r="2395" s="35" customFormat="1" spans="3:30">
      <c r="C2395" s="144"/>
      <c r="F2395" s="52"/>
      <c r="G2395" s="52"/>
      <c r="P2395" s="37"/>
      <c r="Q2395" s="144"/>
      <c r="AC2395" s="39"/>
      <c r="AD2395" s="40"/>
    </row>
    <row r="2396" s="35" customFormat="1" spans="3:30">
      <c r="C2396" s="144"/>
      <c r="F2396" s="52"/>
      <c r="G2396" s="52"/>
      <c r="P2396" s="37"/>
      <c r="Q2396" s="144"/>
      <c r="AC2396" s="39"/>
      <c r="AD2396" s="40"/>
    </row>
    <row r="2397" s="35" customFormat="1" spans="3:30">
      <c r="C2397" s="144"/>
      <c r="F2397" s="52"/>
      <c r="G2397" s="52"/>
      <c r="P2397" s="37"/>
      <c r="Q2397" s="144"/>
      <c r="AC2397" s="39"/>
      <c r="AD2397" s="40"/>
    </row>
    <row r="2398" s="35" customFormat="1" spans="3:30">
      <c r="C2398" s="144"/>
      <c r="F2398" s="52"/>
      <c r="G2398" s="52"/>
      <c r="P2398" s="37"/>
      <c r="Q2398" s="144"/>
      <c r="AC2398" s="39"/>
      <c r="AD2398" s="40"/>
    </row>
    <row r="2399" s="35" customFormat="1" spans="3:30">
      <c r="C2399" s="144"/>
      <c r="F2399" s="52"/>
      <c r="G2399" s="52"/>
      <c r="P2399" s="37"/>
      <c r="Q2399" s="144"/>
      <c r="AC2399" s="39"/>
      <c r="AD2399" s="40"/>
    </row>
    <row r="2400" s="35" customFormat="1" spans="3:30">
      <c r="C2400" s="144"/>
      <c r="F2400" s="52"/>
      <c r="G2400" s="52"/>
      <c r="P2400" s="37"/>
      <c r="Q2400" s="144"/>
      <c r="AC2400" s="39"/>
      <c r="AD2400" s="40"/>
    </row>
    <row r="2401" s="35" customFormat="1" spans="3:30">
      <c r="C2401" s="144"/>
      <c r="F2401" s="52"/>
      <c r="G2401" s="52"/>
      <c r="P2401" s="37"/>
      <c r="Q2401" s="144"/>
      <c r="AC2401" s="39"/>
      <c r="AD2401" s="40"/>
    </row>
    <row r="2402" s="35" customFormat="1" spans="3:30">
      <c r="C2402" s="144"/>
      <c r="F2402" s="52"/>
      <c r="G2402" s="52"/>
      <c r="P2402" s="37"/>
      <c r="Q2402" s="144"/>
      <c r="AC2402" s="39"/>
      <c r="AD2402" s="40"/>
    </row>
    <row r="2403" s="35" customFormat="1" spans="3:30">
      <c r="C2403" s="144"/>
      <c r="F2403" s="52"/>
      <c r="G2403" s="52"/>
      <c r="P2403" s="37"/>
      <c r="Q2403" s="144"/>
      <c r="AC2403" s="39"/>
      <c r="AD2403" s="40"/>
    </row>
    <row r="2404" s="35" customFormat="1" spans="3:30">
      <c r="C2404" s="144"/>
      <c r="F2404" s="52"/>
      <c r="G2404" s="52"/>
      <c r="P2404" s="37"/>
      <c r="Q2404" s="144"/>
      <c r="AC2404" s="39"/>
      <c r="AD2404" s="40"/>
    </row>
    <row r="2405" s="35" customFormat="1" spans="3:30">
      <c r="C2405" s="144"/>
      <c r="F2405" s="52"/>
      <c r="G2405" s="52"/>
      <c r="P2405" s="37"/>
      <c r="Q2405" s="144"/>
      <c r="AC2405" s="39"/>
      <c r="AD2405" s="40"/>
    </row>
    <row r="2406" s="35" customFormat="1" spans="3:30">
      <c r="C2406" s="144"/>
      <c r="F2406" s="52"/>
      <c r="G2406" s="52"/>
      <c r="P2406" s="37"/>
      <c r="Q2406" s="144"/>
      <c r="AC2406" s="39"/>
      <c r="AD2406" s="40"/>
    </row>
    <row r="2407" s="35" customFormat="1" spans="3:30">
      <c r="C2407" s="144"/>
      <c r="F2407" s="52"/>
      <c r="G2407" s="52"/>
      <c r="P2407" s="37"/>
      <c r="Q2407" s="144"/>
      <c r="AC2407" s="39"/>
      <c r="AD2407" s="40"/>
    </row>
    <row r="2408" s="35" customFormat="1" spans="3:30">
      <c r="C2408" s="144"/>
      <c r="F2408" s="52"/>
      <c r="G2408" s="52"/>
      <c r="P2408" s="37"/>
      <c r="Q2408" s="144"/>
      <c r="AC2408" s="39"/>
      <c r="AD2408" s="40"/>
    </row>
    <row r="2409" s="35" customFormat="1" spans="3:30">
      <c r="C2409" s="144"/>
      <c r="F2409" s="52"/>
      <c r="G2409" s="52"/>
      <c r="P2409" s="37"/>
      <c r="Q2409" s="144"/>
      <c r="AC2409" s="39"/>
      <c r="AD2409" s="40"/>
    </row>
    <row r="2410" s="35" customFormat="1" spans="3:30">
      <c r="C2410" s="144"/>
      <c r="F2410" s="52"/>
      <c r="G2410" s="52"/>
      <c r="P2410" s="37"/>
      <c r="Q2410" s="144"/>
      <c r="AC2410" s="39"/>
      <c r="AD2410" s="40"/>
    </row>
    <row r="2411" s="35" customFormat="1" spans="3:30">
      <c r="C2411" s="144"/>
      <c r="F2411" s="52"/>
      <c r="G2411" s="52"/>
      <c r="P2411" s="37"/>
      <c r="Q2411" s="144"/>
      <c r="AC2411" s="39"/>
      <c r="AD2411" s="40"/>
    </row>
    <row r="2412" s="35" customFormat="1" spans="3:30">
      <c r="C2412" s="144"/>
      <c r="F2412" s="52"/>
      <c r="G2412" s="52"/>
      <c r="P2412" s="37"/>
      <c r="Q2412" s="144"/>
      <c r="AC2412" s="39"/>
      <c r="AD2412" s="40"/>
    </row>
    <row r="2413" s="35" customFormat="1" spans="3:30">
      <c r="C2413" s="144"/>
      <c r="F2413" s="52"/>
      <c r="G2413" s="52"/>
      <c r="P2413" s="37"/>
      <c r="Q2413" s="144"/>
      <c r="AC2413" s="39"/>
      <c r="AD2413" s="40"/>
    </row>
    <row r="2414" s="35" customFormat="1" spans="3:30">
      <c r="C2414" s="144"/>
      <c r="F2414" s="52"/>
      <c r="G2414" s="52"/>
      <c r="P2414" s="37"/>
      <c r="Q2414" s="144"/>
      <c r="AC2414" s="39"/>
      <c r="AD2414" s="40"/>
    </row>
    <row r="2415" s="35" customFormat="1" spans="3:30">
      <c r="C2415" s="144"/>
      <c r="F2415" s="52"/>
      <c r="G2415" s="52"/>
      <c r="P2415" s="37"/>
      <c r="Q2415" s="144"/>
      <c r="AC2415" s="39"/>
      <c r="AD2415" s="40"/>
    </row>
    <row r="2416" s="35" customFormat="1" spans="3:30">
      <c r="C2416" s="144"/>
      <c r="F2416" s="52"/>
      <c r="G2416" s="52"/>
      <c r="P2416" s="37"/>
      <c r="Q2416" s="144"/>
      <c r="AC2416" s="39"/>
      <c r="AD2416" s="40"/>
    </row>
    <row r="2417" s="35" customFormat="1" spans="3:30">
      <c r="C2417" s="144"/>
      <c r="F2417" s="52"/>
      <c r="G2417" s="52"/>
      <c r="P2417" s="37"/>
      <c r="Q2417" s="144"/>
      <c r="AC2417" s="39"/>
      <c r="AD2417" s="40"/>
    </row>
    <row r="2418" s="35" customFormat="1" spans="3:30">
      <c r="C2418" s="144"/>
      <c r="F2418" s="52"/>
      <c r="G2418" s="52"/>
      <c r="P2418" s="37"/>
      <c r="Q2418" s="144"/>
      <c r="AC2418" s="39"/>
      <c r="AD2418" s="40"/>
    </row>
    <row r="2419" s="35" customFormat="1" spans="3:30">
      <c r="C2419" s="144"/>
      <c r="F2419" s="52"/>
      <c r="G2419" s="52"/>
      <c r="P2419" s="37"/>
      <c r="Q2419" s="144"/>
      <c r="AC2419" s="39"/>
      <c r="AD2419" s="40"/>
    </row>
    <row r="2420" s="35" customFormat="1" spans="3:30">
      <c r="C2420" s="144"/>
      <c r="F2420" s="52"/>
      <c r="G2420" s="52"/>
      <c r="P2420" s="37"/>
      <c r="Q2420" s="144"/>
      <c r="AC2420" s="39"/>
      <c r="AD2420" s="40"/>
    </row>
    <row r="2421" s="35" customFormat="1" spans="3:30">
      <c r="C2421" s="144"/>
      <c r="F2421" s="52"/>
      <c r="G2421" s="52"/>
      <c r="P2421" s="37"/>
      <c r="Q2421" s="144"/>
      <c r="AC2421" s="39"/>
      <c r="AD2421" s="40"/>
    </row>
    <row r="2422" s="35" customFormat="1" spans="3:30">
      <c r="C2422" s="144"/>
      <c r="F2422" s="52"/>
      <c r="G2422" s="52"/>
      <c r="P2422" s="37"/>
      <c r="Q2422" s="144"/>
      <c r="AC2422" s="39"/>
      <c r="AD2422" s="40"/>
    </row>
    <row r="2423" s="35" customFormat="1" spans="3:30">
      <c r="C2423" s="144"/>
      <c r="F2423" s="52"/>
      <c r="G2423" s="52"/>
      <c r="P2423" s="37"/>
      <c r="Q2423" s="144"/>
      <c r="AC2423" s="39"/>
      <c r="AD2423" s="40"/>
    </row>
    <row r="2424" s="35" customFormat="1" spans="3:30">
      <c r="C2424" s="144"/>
      <c r="F2424" s="52"/>
      <c r="G2424" s="52"/>
      <c r="P2424" s="37"/>
      <c r="Q2424" s="144"/>
      <c r="AC2424" s="39"/>
      <c r="AD2424" s="40"/>
    </row>
    <row r="2425" s="35" customFormat="1" spans="3:30">
      <c r="C2425" s="144"/>
      <c r="F2425" s="52"/>
      <c r="G2425" s="52"/>
      <c r="P2425" s="37"/>
      <c r="Q2425" s="144"/>
      <c r="AC2425" s="39"/>
      <c r="AD2425" s="40"/>
    </row>
    <row r="2426" s="35" customFormat="1" spans="3:30">
      <c r="C2426" s="144"/>
      <c r="F2426" s="52"/>
      <c r="G2426" s="52"/>
      <c r="P2426" s="37"/>
      <c r="Q2426" s="144"/>
      <c r="AC2426" s="39"/>
      <c r="AD2426" s="40"/>
    </row>
    <row r="2427" s="35" customFormat="1" spans="3:30">
      <c r="C2427" s="144"/>
      <c r="F2427" s="52"/>
      <c r="G2427" s="52"/>
      <c r="P2427" s="37"/>
      <c r="Q2427" s="144"/>
      <c r="AC2427" s="39"/>
      <c r="AD2427" s="40"/>
    </row>
    <row r="2428" s="35" customFormat="1" spans="3:30">
      <c r="C2428" s="144"/>
      <c r="F2428" s="52"/>
      <c r="G2428" s="52"/>
      <c r="P2428" s="37"/>
      <c r="Q2428" s="144"/>
      <c r="AC2428" s="39"/>
      <c r="AD2428" s="40"/>
    </row>
    <row r="2429" s="35" customFormat="1" spans="3:30">
      <c r="C2429" s="144"/>
      <c r="F2429" s="52"/>
      <c r="G2429" s="52"/>
      <c r="P2429" s="37"/>
      <c r="Q2429" s="144"/>
      <c r="AC2429" s="39"/>
      <c r="AD2429" s="40"/>
    </row>
    <row r="2430" s="35" customFormat="1" spans="3:30">
      <c r="C2430" s="144"/>
      <c r="F2430" s="52"/>
      <c r="G2430" s="52"/>
      <c r="P2430" s="37"/>
      <c r="Q2430" s="144"/>
      <c r="AC2430" s="39"/>
      <c r="AD2430" s="40"/>
    </row>
    <row r="2431" s="35" customFormat="1" spans="3:30">
      <c r="C2431" s="144"/>
      <c r="F2431" s="52"/>
      <c r="G2431" s="52"/>
      <c r="P2431" s="37"/>
      <c r="Q2431" s="144"/>
      <c r="AC2431" s="39"/>
      <c r="AD2431" s="40"/>
    </row>
    <row r="2432" s="35" customFormat="1" spans="3:30">
      <c r="C2432" s="144"/>
      <c r="F2432" s="52"/>
      <c r="G2432" s="52"/>
      <c r="P2432" s="37"/>
      <c r="Q2432" s="144"/>
      <c r="AC2432" s="39"/>
      <c r="AD2432" s="40"/>
    </row>
    <row r="2433" s="35" customFormat="1" spans="3:30">
      <c r="C2433" s="144"/>
      <c r="F2433" s="52"/>
      <c r="G2433" s="52"/>
      <c r="P2433" s="37"/>
      <c r="Q2433" s="144"/>
      <c r="AC2433" s="39"/>
      <c r="AD2433" s="40"/>
    </row>
    <row r="2434" s="35" customFormat="1" spans="3:30">
      <c r="C2434" s="144"/>
      <c r="F2434" s="52"/>
      <c r="G2434" s="52"/>
      <c r="P2434" s="37"/>
      <c r="Q2434" s="144"/>
      <c r="AC2434" s="39"/>
      <c r="AD2434" s="40"/>
    </row>
    <row r="2435" s="35" customFormat="1" spans="3:30">
      <c r="C2435" s="144"/>
      <c r="F2435" s="52"/>
      <c r="G2435" s="52"/>
      <c r="P2435" s="37"/>
      <c r="Q2435" s="144"/>
      <c r="AC2435" s="39"/>
      <c r="AD2435" s="40"/>
    </row>
    <row r="2436" s="35" customFormat="1" spans="3:30">
      <c r="C2436" s="144"/>
      <c r="F2436" s="52"/>
      <c r="G2436" s="52"/>
      <c r="P2436" s="37"/>
      <c r="Q2436" s="144"/>
      <c r="AC2436" s="39"/>
      <c r="AD2436" s="40"/>
    </row>
    <row r="2437" s="35" customFormat="1" spans="3:30">
      <c r="C2437" s="144"/>
      <c r="F2437" s="52"/>
      <c r="G2437" s="52"/>
      <c r="P2437" s="37"/>
      <c r="Q2437" s="144"/>
      <c r="AC2437" s="39"/>
      <c r="AD2437" s="40"/>
    </row>
    <row r="2438" s="35" customFormat="1" spans="3:30">
      <c r="C2438" s="144"/>
      <c r="F2438" s="52"/>
      <c r="G2438" s="52"/>
      <c r="P2438" s="37"/>
      <c r="Q2438" s="144"/>
      <c r="AC2438" s="39"/>
      <c r="AD2438" s="40"/>
    </row>
    <row r="2439" s="35" customFormat="1" spans="3:30">
      <c r="C2439" s="144"/>
      <c r="F2439" s="52"/>
      <c r="G2439" s="52"/>
      <c r="P2439" s="37"/>
      <c r="Q2439" s="144"/>
      <c r="AC2439" s="39"/>
      <c r="AD2439" s="40"/>
    </row>
    <row r="2440" s="35" customFormat="1" spans="3:30">
      <c r="C2440" s="144"/>
      <c r="F2440" s="52"/>
      <c r="G2440" s="52"/>
      <c r="P2440" s="37"/>
      <c r="Q2440" s="144"/>
      <c r="AC2440" s="39"/>
      <c r="AD2440" s="40"/>
    </row>
    <row r="2441" s="35" customFormat="1" spans="3:30">
      <c r="C2441" s="144"/>
      <c r="F2441" s="52"/>
      <c r="G2441" s="52"/>
      <c r="P2441" s="37"/>
      <c r="Q2441" s="144"/>
      <c r="AC2441" s="39"/>
      <c r="AD2441" s="40"/>
    </row>
    <row r="2442" s="35" customFormat="1" spans="3:30">
      <c r="C2442" s="144"/>
      <c r="F2442" s="52"/>
      <c r="G2442" s="52"/>
      <c r="P2442" s="37"/>
      <c r="Q2442" s="144"/>
      <c r="AC2442" s="39"/>
      <c r="AD2442" s="40"/>
    </row>
    <row r="2443" s="35" customFormat="1" spans="3:30">
      <c r="C2443" s="144"/>
      <c r="F2443" s="52"/>
      <c r="G2443" s="52"/>
      <c r="P2443" s="37"/>
      <c r="Q2443" s="144"/>
      <c r="AC2443" s="39"/>
      <c r="AD2443" s="40"/>
    </row>
    <row r="2444" s="35" customFormat="1" spans="3:30">
      <c r="C2444" s="144"/>
      <c r="F2444" s="52"/>
      <c r="G2444" s="52"/>
      <c r="P2444" s="37"/>
      <c r="Q2444" s="144"/>
      <c r="AC2444" s="39"/>
      <c r="AD2444" s="40"/>
    </row>
    <row r="2445" s="35" customFormat="1" spans="3:30">
      <c r="C2445" s="144"/>
      <c r="F2445" s="52"/>
      <c r="G2445" s="52"/>
      <c r="P2445" s="37"/>
      <c r="Q2445" s="144"/>
      <c r="AC2445" s="39"/>
      <c r="AD2445" s="40"/>
    </row>
    <row r="2446" s="35" customFormat="1" spans="3:30">
      <c r="C2446" s="144"/>
      <c r="F2446" s="52"/>
      <c r="G2446" s="52"/>
      <c r="P2446" s="37"/>
      <c r="Q2446" s="144"/>
      <c r="AC2446" s="39"/>
      <c r="AD2446" s="40"/>
    </row>
    <row r="2447" s="35" customFormat="1" spans="3:30">
      <c r="C2447" s="144"/>
      <c r="F2447" s="52"/>
      <c r="G2447" s="52"/>
      <c r="P2447" s="37"/>
      <c r="Q2447" s="144"/>
      <c r="AC2447" s="39"/>
      <c r="AD2447" s="40"/>
    </row>
    <row r="2448" s="35" customFormat="1" spans="3:30">
      <c r="C2448" s="144"/>
      <c r="F2448" s="52"/>
      <c r="G2448" s="52"/>
      <c r="P2448" s="37"/>
      <c r="Q2448" s="144"/>
      <c r="AC2448" s="39"/>
      <c r="AD2448" s="40"/>
    </row>
    <row r="2449" s="35" customFormat="1" spans="3:30">
      <c r="C2449" s="144"/>
      <c r="F2449" s="52"/>
      <c r="G2449" s="52"/>
      <c r="P2449" s="37"/>
      <c r="Q2449" s="144"/>
      <c r="AC2449" s="39"/>
      <c r="AD2449" s="40"/>
    </row>
    <row r="2450" s="35" customFormat="1" spans="3:30">
      <c r="C2450" s="144"/>
      <c r="F2450" s="52"/>
      <c r="G2450" s="52"/>
      <c r="P2450" s="37"/>
      <c r="Q2450" s="144"/>
      <c r="AC2450" s="39"/>
      <c r="AD2450" s="40"/>
    </row>
    <row r="2451" s="35" customFormat="1" spans="3:30">
      <c r="C2451" s="144"/>
      <c r="F2451" s="52"/>
      <c r="G2451" s="52"/>
      <c r="P2451" s="37"/>
      <c r="Q2451" s="144"/>
      <c r="AC2451" s="39"/>
      <c r="AD2451" s="40"/>
    </row>
    <row r="2452" s="35" customFormat="1" spans="3:30">
      <c r="C2452" s="144"/>
      <c r="F2452" s="52"/>
      <c r="G2452" s="52"/>
      <c r="P2452" s="37"/>
      <c r="Q2452" s="144"/>
      <c r="AC2452" s="39"/>
      <c r="AD2452" s="40"/>
    </row>
    <row r="2453" s="35" customFormat="1" spans="3:30">
      <c r="C2453" s="144"/>
      <c r="F2453" s="52"/>
      <c r="G2453" s="52"/>
      <c r="P2453" s="37"/>
      <c r="Q2453" s="144"/>
      <c r="AC2453" s="39"/>
      <c r="AD2453" s="40"/>
    </row>
    <row r="2454" s="35" customFormat="1" spans="3:30">
      <c r="C2454" s="144"/>
      <c r="F2454" s="52"/>
      <c r="G2454" s="52"/>
      <c r="P2454" s="37"/>
      <c r="Q2454" s="144"/>
      <c r="AC2454" s="39"/>
      <c r="AD2454" s="40"/>
    </row>
    <row r="2455" s="35" customFormat="1" spans="3:30">
      <c r="C2455" s="144"/>
      <c r="F2455" s="52"/>
      <c r="G2455" s="52"/>
      <c r="P2455" s="37"/>
      <c r="Q2455" s="144"/>
      <c r="AC2455" s="39"/>
      <c r="AD2455" s="40"/>
    </row>
    <row r="2456" s="35" customFormat="1" spans="3:30">
      <c r="C2456" s="144"/>
      <c r="F2456" s="52"/>
      <c r="G2456" s="52"/>
      <c r="P2456" s="37"/>
      <c r="Q2456" s="144"/>
      <c r="AC2456" s="39"/>
      <c r="AD2456" s="40"/>
    </row>
    <row r="2457" s="35" customFormat="1" spans="3:30">
      <c r="C2457" s="144"/>
      <c r="F2457" s="52"/>
      <c r="G2457" s="52"/>
      <c r="P2457" s="37"/>
      <c r="Q2457" s="144"/>
      <c r="AC2457" s="39"/>
      <c r="AD2457" s="40"/>
    </row>
    <row r="2458" s="35" customFormat="1" spans="3:30">
      <c r="C2458" s="144"/>
      <c r="F2458" s="52"/>
      <c r="G2458" s="52"/>
      <c r="P2458" s="37"/>
      <c r="Q2458" s="144"/>
      <c r="AC2458" s="39"/>
      <c r="AD2458" s="40"/>
    </row>
    <row r="2459" s="35" customFormat="1" spans="3:30">
      <c r="C2459" s="144"/>
      <c r="F2459" s="52"/>
      <c r="G2459" s="52"/>
      <c r="P2459" s="37"/>
      <c r="Q2459" s="144"/>
      <c r="AC2459" s="39"/>
      <c r="AD2459" s="40"/>
    </row>
    <row r="2460" s="35" customFormat="1" spans="3:30">
      <c r="C2460" s="144"/>
      <c r="F2460" s="52"/>
      <c r="G2460" s="52"/>
      <c r="P2460" s="37"/>
      <c r="Q2460" s="144"/>
      <c r="AC2460" s="39"/>
      <c r="AD2460" s="40"/>
    </row>
    <row r="2461" s="35" customFormat="1" spans="3:30">
      <c r="C2461" s="144"/>
      <c r="F2461" s="52"/>
      <c r="G2461" s="52"/>
      <c r="P2461" s="37"/>
      <c r="Q2461" s="144"/>
      <c r="AC2461" s="39"/>
      <c r="AD2461" s="40"/>
    </row>
    <row r="2462" s="35" customFormat="1" spans="3:30">
      <c r="C2462" s="144"/>
      <c r="F2462" s="52"/>
      <c r="G2462" s="52"/>
      <c r="P2462" s="37"/>
      <c r="Q2462" s="144"/>
      <c r="AC2462" s="39"/>
      <c r="AD2462" s="40"/>
    </row>
    <row r="2463" s="35" customFormat="1" spans="3:30">
      <c r="C2463" s="144"/>
      <c r="F2463" s="52"/>
      <c r="G2463" s="52"/>
      <c r="P2463" s="37"/>
      <c r="Q2463" s="144"/>
      <c r="AC2463" s="39"/>
      <c r="AD2463" s="40"/>
    </row>
    <row r="2464" s="35" customFormat="1" spans="3:30">
      <c r="C2464" s="144"/>
      <c r="F2464" s="52"/>
      <c r="G2464" s="52"/>
      <c r="P2464" s="37"/>
      <c r="Q2464" s="144"/>
      <c r="AC2464" s="39"/>
      <c r="AD2464" s="40"/>
    </row>
    <row r="2465" s="35" customFormat="1" spans="3:30">
      <c r="C2465" s="144"/>
      <c r="F2465" s="52"/>
      <c r="G2465" s="52"/>
      <c r="P2465" s="37"/>
      <c r="Q2465" s="144"/>
      <c r="AC2465" s="39"/>
      <c r="AD2465" s="40"/>
    </row>
    <row r="2466" s="35" customFormat="1" spans="3:30">
      <c r="C2466" s="144"/>
      <c r="F2466" s="52"/>
      <c r="G2466" s="52"/>
      <c r="P2466" s="37"/>
      <c r="Q2466" s="144"/>
      <c r="AC2466" s="39"/>
      <c r="AD2466" s="40"/>
    </row>
    <row r="2467" s="35" customFormat="1" spans="3:30">
      <c r="C2467" s="144"/>
      <c r="F2467" s="52"/>
      <c r="G2467" s="52"/>
      <c r="P2467" s="37"/>
      <c r="Q2467" s="144"/>
      <c r="AC2467" s="39"/>
      <c r="AD2467" s="40"/>
    </row>
    <row r="2468" s="35" customFormat="1" spans="3:30">
      <c r="C2468" s="144"/>
      <c r="F2468" s="52"/>
      <c r="G2468" s="52"/>
      <c r="P2468" s="37"/>
      <c r="Q2468" s="144"/>
      <c r="AC2468" s="39"/>
      <c r="AD2468" s="40"/>
    </row>
    <row r="2469" s="35" customFormat="1" spans="3:30">
      <c r="C2469" s="144"/>
      <c r="F2469" s="52"/>
      <c r="G2469" s="52"/>
      <c r="P2469" s="37"/>
      <c r="Q2469" s="144"/>
      <c r="AC2469" s="39"/>
      <c r="AD2469" s="40"/>
    </row>
    <row r="2470" s="35" customFormat="1" spans="3:30">
      <c r="C2470" s="144"/>
      <c r="F2470" s="52"/>
      <c r="G2470" s="52"/>
      <c r="P2470" s="37"/>
      <c r="Q2470" s="144"/>
      <c r="AC2470" s="39"/>
      <c r="AD2470" s="40"/>
    </row>
    <row r="2471" s="35" customFormat="1" spans="3:30">
      <c r="C2471" s="144"/>
      <c r="F2471" s="52"/>
      <c r="G2471" s="52"/>
      <c r="P2471" s="37"/>
      <c r="Q2471" s="144"/>
      <c r="AC2471" s="39"/>
      <c r="AD2471" s="40"/>
    </row>
    <row r="2472" s="35" customFormat="1" spans="3:30">
      <c r="C2472" s="144"/>
      <c r="F2472" s="52"/>
      <c r="G2472" s="52"/>
      <c r="P2472" s="37"/>
      <c r="Q2472" s="144"/>
      <c r="AC2472" s="39"/>
      <c r="AD2472" s="40"/>
    </row>
    <row r="2473" s="35" customFormat="1" spans="3:30">
      <c r="C2473" s="144"/>
      <c r="F2473" s="52"/>
      <c r="G2473" s="52"/>
      <c r="P2473" s="37"/>
      <c r="Q2473" s="144"/>
      <c r="AC2473" s="39"/>
      <c r="AD2473" s="40"/>
    </row>
    <row r="2474" s="35" customFormat="1" spans="3:30">
      <c r="C2474" s="144"/>
      <c r="F2474" s="52"/>
      <c r="G2474" s="52"/>
      <c r="P2474" s="37"/>
      <c r="Q2474" s="144"/>
      <c r="AC2474" s="39"/>
      <c r="AD2474" s="40"/>
    </row>
    <row r="2475" s="35" customFormat="1" spans="3:30">
      <c r="C2475" s="144"/>
      <c r="F2475" s="52"/>
      <c r="G2475" s="52"/>
      <c r="P2475" s="37"/>
      <c r="Q2475" s="144"/>
      <c r="AC2475" s="39"/>
      <c r="AD2475" s="40"/>
    </row>
    <row r="2476" s="35" customFormat="1" spans="3:30">
      <c r="C2476" s="144"/>
      <c r="F2476" s="52"/>
      <c r="G2476" s="52"/>
      <c r="P2476" s="37"/>
      <c r="Q2476" s="144"/>
      <c r="AC2476" s="39"/>
      <c r="AD2476" s="40"/>
    </row>
    <row r="2477" s="35" customFormat="1" spans="3:30">
      <c r="C2477" s="144"/>
      <c r="F2477" s="52"/>
      <c r="G2477" s="52"/>
      <c r="P2477" s="37"/>
      <c r="Q2477" s="144"/>
      <c r="AC2477" s="39"/>
      <c r="AD2477" s="40"/>
    </row>
    <row r="2478" s="35" customFormat="1" spans="3:30">
      <c r="C2478" s="144"/>
      <c r="F2478" s="52"/>
      <c r="G2478" s="52"/>
      <c r="P2478" s="37"/>
      <c r="Q2478" s="144"/>
      <c r="AC2478" s="39"/>
      <c r="AD2478" s="40"/>
    </row>
    <row r="2479" s="35" customFormat="1" spans="3:30">
      <c r="C2479" s="144"/>
      <c r="F2479" s="52"/>
      <c r="G2479" s="52"/>
      <c r="P2479" s="37"/>
      <c r="Q2479" s="144"/>
      <c r="AC2479" s="39"/>
      <c r="AD2479" s="40"/>
    </row>
    <row r="2480" s="35" customFormat="1" spans="3:30">
      <c r="C2480" s="144"/>
      <c r="F2480" s="52"/>
      <c r="G2480" s="52"/>
      <c r="P2480" s="37"/>
      <c r="Q2480" s="144"/>
      <c r="AC2480" s="39"/>
      <c r="AD2480" s="40"/>
    </row>
    <row r="2481" s="35" customFormat="1" spans="3:30">
      <c r="C2481" s="144"/>
      <c r="F2481" s="52"/>
      <c r="G2481" s="52"/>
      <c r="P2481" s="37"/>
      <c r="Q2481" s="144"/>
      <c r="AC2481" s="39"/>
      <c r="AD2481" s="40"/>
    </row>
    <row r="2482" s="35" customFormat="1" spans="3:30">
      <c r="C2482" s="144"/>
      <c r="F2482" s="52"/>
      <c r="G2482" s="52"/>
      <c r="P2482" s="37"/>
      <c r="Q2482" s="144"/>
      <c r="AC2482" s="39"/>
      <c r="AD2482" s="40"/>
    </row>
    <row r="2483" s="35" customFormat="1" spans="3:30">
      <c r="C2483" s="144"/>
      <c r="F2483" s="52"/>
      <c r="G2483" s="52"/>
      <c r="P2483" s="37"/>
      <c r="Q2483" s="144"/>
      <c r="AC2483" s="39"/>
      <c r="AD2483" s="40"/>
    </row>
    <row r="2484" s="35" customFormat="1" spans="3:30">
      <c r="C2484" s="144"/>
      <c r="F2484" s="52"/>
      <c r="G2484" s="52"/>
      <c r="P2484" s="37"/>
      <c r="Q2484" s="144"/>
      <c r="AC2484" s="39"/>
      <c r="AD2484" s="40"/>
    </row>
    <row r="2485" s="35" customFormat="1" spans="3:30">
      <c r="C2485" s="144"/>
      <c r="F2485" s="52"/>
      <c r="G2485" s="52"/>
      <c r="P2485" s="37"/>
      <c r="Q2485" s="144"/>
      <c r="AC2485" s="39"/>
      <c r="AD2485" s="40"/>
    </row>
    <row r="2486" s="35" customFormat="1" spans="3:30">
      <c r="C2486" s="144"/>
      <c r="F2486" s="52"/>
      <c r="G2486" s="52"/>
      <c r="P2486" s="37"/>
      <c r="Q2486" s="144"/>
      <c r="AC2486" s="39"/>
      <c r="AD2486" s="40"/>
    </row>
    <row r="2487" s="35" customFormat="1" spans="3:30">
      <c r="C2487" s="144"/>
      <c r="F2487" s="52"/>
      <c r="G2487" s="52"/>
      <c r="P2487" s="37"/>
      <c r="Q2487" s="144"/>
      <c r="AC2487" s="39"/>
      <c r="AD2487" s="40"/>
    </row>
    <row r="2488" s="35" customFormat="1" spans="3:30">
      <c r="C2488" s="144"/>
      <c r="F2488" s="52"/>
      <c r="G2488" s="52"/>
      <c r="P2488" s="37"/>
      <c r="Q2488" s="144"/>
      <c r="AC2488" s="39"/>
      <c r="AD2488" s="40"/>
    </row>
    <row r="2489" s="35" customFormat="1" spans="3:30">
      <c r="C2489" s="144"/>
      <c r="F2489" s="52"/>
      <c r="G2489" s="52"/>
      <c r="P2489" s="37"/>
      <c r="Q2489" s="144"/>
      <c r="AC2489" s="39"/>
      <c r="AD2489" s="40"/>
    </row>
    <row r="2490" s="35" customFormat="1" spans="3:30">
      <c r="C2490" s="144"/>
      <c r="F2490" s="52"/>
      <c r="G2490" s="52"/>
      <c r="P2490" s="37"/>
      <c r="Q2490" s="144"/>
      <c r="AC2490" s="39"/>
      <c r="AD2490" s="40"/>
    </row>
    <row r="2491" s="35" customFormat="1" spans="3:30">
      <c r="C2491" s="144"/>
      <c r="F2491" s="52"/>
      <c r="G2491" s="52"/>
      <c r="P2491" s="37"/>
      <c r="Q2491" s="144"/>
      <c r="AC2491" s="39"/>
      <c r="AD2491" s="40"/>
    </row>
    <row r="2492" s="35" customFormat="1" spans="3:30">
      <c r="C2492" s="144"/>
      <c r="F2492" s="52"/>
      <c r="G2492" s="52"/>
      <c r="P2492" s="37"/>
      <c r="Q2492" s="144"/>
      <c r="AC2492" s="39"/>
      <c r="AD2492" s="40"/>
    </row>
    <row r="2493" s="35" customFormat="1" spans="3:30">
      <c r="C2493" s="144"/>
      <c r="F2493" s="52"/>
      <c r="G2493" s="52"/>
      <c r="P2493" s="37"/>
      <c r="Q2493" s="144"/>
      <c r="AC2493" s="39"/>
      <c r="AD2493" s="40"/>
    </row>
    <row r="2494" s="35" customFormat="1" spans="3:30">
      <c r="C2494" s="144"/>
      <c r="F2494" s="52"/>
      <c r="G2494" s="52"/>
      <c r="P2494" s="37"/>
      <c r="Q2494" s="144"/>
      <c r="AC2494" s="39"/>
      <c r="AD2494" s="40"/>
    </row>
    <row r="2495" s="35" customFormat="1" spans="3:30">
      <c r="C2495" s="144"/>
      <c r="F2495" s="52"/>
      <c r="G2495" s="52"/>
      <c r="P2495" s="37"/>
      <c r="Q2495" s="144"/>
      <c r="AC2495" s="39"/>
      <c r="AD2495" s="40"/>
    </row>
    <row r="2496" s="35" customFormat="1" spans="3:30">
      <c r="C2496" s="144"/>
      <c r="F2496" s="52"/>
      <c r="G2496" s="52"/>
      <c r="P2496" s="37"/>
      <c r="Q2496" s="144"/>
      <c r="AC2496" s="39"/>
      <c r="AD2496" s="40"/>
    </row>
    <row r="2497" s="35" customFormat="1" spans="3:30">
      <c r="C2497" s="144"/>
      <c r="F2497" s="52"/>
      <c r="G2497" s="52"/>
      <c r="P2497" s="37"/>
      <c r="Q2497" s="144"/>
      <c r="AC2497" s="39"/>
      <c r="AD2497" s="40"/>
    </row>
    <row r="2498" s="35" customFormat="1" spans="3:30">
      <c r="C2498" s="144"/>
      <c r="F2498" s="52"/>
      <c r="G2498" s="52"/>
      <c r="P2498" s="37"/>
      <c r="Q2498" s="144"/>
      <c r="AC2498" s="39"/>
      <c r="AD2498" s="40"/>
    </row>
    <row r="2499" s="35" customFormat="1" spans="3:30">
      <c r="C2499" s="144"/>
      <c r="F2499" s="52"/>
      <c r="G2499" s="52"/>
      <c r="P2499" s="37"/>
      <c r="Q2499" s="144"/>
      <c r="AC2499" s="39"/>
      <c r="AD2499" s="40"/>
    </row>
    <row r="2500" s="35" customFormat="1" spans="3:30">
      <c r="C2500" s="144"/>
      <c r="F2500" s="52"/>
      <c r="G2500" s="52"/>
      <c r="P2500" s="37"/>
      <c r="Q2500" s="144"/>
      <c r="AC2500" s="39"/>
      <c r="AD2500" s="40"/>
    </row>
    <row r="2501" s="35" customFormat="1" spans="3:30">
      <c r="C2501" s="144"/>
      <c r="F2501" s="52"/>
      <c r="G2501" s="52"/>
      <c r="P2501" s="37"/>
      <c r="Q2501" s="144"/>
      <c r="AC2501" s="39"/>
      <c r="AD2501" s="40"/>
    </row>
    <row r="2502" s="35" customFormat="1" spans="3:30">
      <c r="C2502" s="144"/>
      <c r="F2502" s="52"/>
      <c r="G2502" s="52"/>
      <c r="P2502" s="37"/>
      <c r="Q2502" s="144"/>
      <c r="AC2502" s="39"/>
      <c r="AD2502" s="40"/>
    </row>
    <row r="2503" s="35" customFormat="1" spans="3:30">
      <c r="C2503" s="144"/>
      <c r="F2503" s="52"/>
      <c r="G2503" s="52"/>
      <c r="P2503" s="37"/>
      <c r="Q2503" s="144"/>
      <c r="AC2503" s="39"/>
      <c r="AD2503" s="40"/>
    </row>
    <row r="2504" s="35" customFormat="1" spans="3:30">
      <c r="C2504" s="144"/>
      <c r="F2504" s="52"/>
      <c r="G2504" s="52"/>
      <c r="P2504" s="37"/>
      <c r="Q2504" s="144"/>
      <c r="AC2504" s="39"/>
      <c r="AD2504" s="40"/>
    </row>
    <row r="2505" s="35" customFormat="1" spans="3:30">
      <c r="C2505" s="144"/>
      <c r="F2505" s="52"/>
      <c r="G2505" s="52"/>
      <c r="P2505" s="37"/>
      <c r="Q2505" s="144"/>
      <c r="AC2505" s="39"/>
      <c r="AD2505" s="40"/>
    </row>
    <row r="2506" s="35" customFormat="1" spans="3:30">
      <c r="C2506" s="144"/>
      <c r="F2506" s="52"/>
      <c r="G2506" s="52"/>
      <c r="P2506" s="37"/>
      <c r="Q2506" s="144"/>
      <c r="AC2506" s="39"/>
      <c r="AD2506" s="40"/>
    </row>
    <row r="2507" s="35" customFormat="1" spans="3:30">
      <c r="C2507" s="144"/>
      <c r="F2507" s="52"/>
      <c r="G2507" s="52"/>
      <c r="P2507" s="37"/>
      <c r="Q2507" s="144"/>
      <c r="AC2507" s="39"/>
      <c r="AD2507" s="40"/>
    </row>
    <row r="2508" s="35" customFormat="1" spans="3:30">
      <c r="C2508" s="144"/>
      <c r="F2508" s="52"/>
      <c r="G2508" s="52"/>
      <c r="P2508" s="37"/>
      <c r="Q2508" s="144"/>
      <c r="AC2508" s="39"/>
      <c r="AD2508" s="40"/>
    </row>
    <row r="2509" s="35" customFormat="1" spans="3:30">
      <c r="C2509" s="144"/>
      <c r="F2509" s="52"/>
      <c r="G2509" s="52"/>
      <c r="P2509" s="37"/>
      <c r="Q2509" s="144"/>
      <c r="AC2509" s="39"/>
      <c r="AD2509" s="40"/>
    </row>
    <row r="2510" s="35" customFormat="1" spans="3:30">
      <c r="C2510" s="144"/>
      <c r="F2510" s="52"/>
      <c r="G2510" s="52"/>
      <c r="P2510" s="37"/>
      <c r="Q2510" s="144"/>
      <c r="AC2510" s="39"/>
      <c r="AD2510" s="40"/>
    </row>
    <row r="2511" s="35" customFormat="1" spans="3:30">
      <c r="C2511" s="144"/>
      <c r="F2511" s="52"/>
      <c r="G2511" s="52"/>
      <c r="P2511" s="37"/>
      <c r="Q2511" s="144"/>
      <c r="AC2511" s="39"/>
      <c r="AD2511" s="40"/>
    </row>
    <row r="2512" s="35" customFormat="1" spans="3:30">
      <c r="C2512" s="144"/>
      <c r="F2512" s="52"/>
      <c r="G2512" s="52"/>
      <c r="P2512" s="37"/>
      <c r="Q2512" s="144"/>
      <c r="AC2512" s="39"/>
      <c r="AD2512" s="40"/>
    </row>
    <row r="2513" s="35" customFormat="1" spans="3:30">
      <c r="C2513" s="144"/>
      <c r="F2513" s="52"/>
      <c r="G2513" s="52"/>
      <c r="P2513" s="37"/>
      <c r="Q2513" s="144"/>
      <c r="AC2513" s="39"/>
      <c r="AD2513" s="40"/>
    </row>
    <row r="2514" s="35" customFormat="1" spans="3:30">
      <c r="C2514" s="144"/>
      <c r="F2514" s="52"/>
      <c r="G2514" s="52"/>
      <c r="P2514" s="37"/>
      <c r="Q2514" s="144"/>
      <c r="AC2514" s="39"/>
      <c r="AD2514" s="40"/>
    </row>
    <row r="2515" s="35" customFormat="1" spans="3:30">
      <c r="C2515" s="144"/>
      <c r="F2515" s="52"/>
      <c r="G2515" s="52"/>
      <c r="P2515" s="37"/>
      <c r="Q2515" s="144"/>
      <c r="AC2515" s="39"/>
      <c r="AD2515" s="40"/>
    </row>
    <row r="2516" s="35" customFormat="1" spans="3:30">
      <c r="C2516" s="144"/>
      <c r="F2516" s="52"/>
      <c r="G2516" s="52"/>
      <c r="P2516" s="37"/>
      <c r="Q2516" s="144"/>
      <c r="AC2516" s="39"/>
      <c r="AD2516" s="40"/>
    </row>
    <row r="2517" s="35" customFormat="1" spans="3:30">
      <c r="C2517" s="144"/>
      <c r="F2517" s="52"/>
      <c r="G2517" s="52"/>
      <c r="P2517" s="37"/>
      <c r="Q2517" s="144"/>
      <c r="AC2517" s="39"/>
      <c r="AD2517" s="40"/>
    </row>
    <row r="2518" s="35" customFormat="1" spans="3:30">
      <c r="C2518" s="144"/>
      <c r="F2518" s="52"/>
      <c r="G2518" s="52"/>
      <c r="P2518" s="37"/>
      <c r="Q2518" s="144"/>
      <c r="AC2518" s="39"/>
      <c r="AD2518" s="40"/>
    </row>
    <row r="2519" s="35" customFormat="1" spans="3:30">
      <c r="C2519" s="144"/>
      <c r="F2519" s="52"/>
      <c r="G2519" s="52"/>
      <c r="P2519" s="37"/>
      <c r="Q2519" s="144"/>
      <c r="AC2519" s="39"/>
      <c r="AD2519" s="40"/>
    </row>
    <row r="2520" s="35" customFormat="1" spans="3:30">
      <c r="C2520" s="144"/>
      <c r="F2520" s="52"/>
      <c r="G2520" s="52"/>
      <c r="P2520" s="37"/>
      <c r="Q2520" s="144"/>
      <c r="AC2520" s="39"/>
      <c r="AD2520" s="40"/>
    </row>
    <row r="2521" s="35" customFormat="1" spans="3:30">
      <c r="C2521" s="144"/>
      <c r="F2521" s="52"/>
      <c r="G2521" s="52"/>
      <c r="P2521" s="37"/>
      <c r="Q2521" s="144"/>
      <c r="AC2521" s="39"/>
      <c r="AD2521" s="40"/>
    </row>
    <row r="2522" s="35" customFormat="1" spans="3:30">
      <c r="C2522" s="144"/>
      <c r="F2522" s="52"/>
      <c r="G2522" s="52"/>
      <c r="P2522" s="37"/>
      <c r="Q2522" s="144"/>
      <c r="AC2522" s="39"/>
      <c r="AD2522" s="40"/>
    </row>
    <row r="2523" s="35" customFormat="1" spans="3:30">
      <c r="C2523" s="144"/>
      <c r="F2523" s="52"/>
      <c r="G2523" s="52"/>
      <c r="P2523" s="37"/>
      <c r="Q2523" s="144"/>
      <c r="AC2523" s="39"/>
      <c r="AD2523" s="40"/>
    </row>
    <row r="2524" s="35" customFormat="1" spans="3:30">
      <c r="C2524" s="144"/>
      <c r="F2524" s="52"/>
      <c r="G2524" s="52"/>
      <c r="P2524" s="37"/>
      <c r="Q2524" s="144"/>
      <c r="AC2524" s="39"/>
      <c r="AD2524" s="40"/>
    </row>
    <row r="2525" s="35" customFormat="1" spans="3:30">
      <c r="C2525" s="144"/>
      <c r="F2525" s="52"/>
      <c r="G2525" s="52"/>
      <c r="P2525" s="37"/>
      <c r="Q2525" s="144"/>
      <c r="AC2525" s="39"/>
      <c r="AD2525" s="40"/>
    </row>
    <row r="2526" s="35" customFormat="1" spans="3:30">
      <c r="C2526" s="144"/>
      <c r="F2526" s="52"/>
      <c r="G2526" s="52"/>
      <c r="P2526" s="37"/>
      <c r="Q2526" s="144"/>
      <c r="AC2526" s="39"/>
      <c r="AD2526" s="40"/>
    </row>
    <row r="2527" s="35" customFormat="1" spans="3:30">
      <c r="C2527" s="144"/>
      <c r="F2527" s="52"/>
      <c r="G2527" s="52"/>
      <c r="P2527" s="37"/>
      <c r="Q2527" s="144"/>
      <c r="AC2527" s="39"/>
      <c r="AD2527" s="40"/>
    </row>
    <row r="2528" s="35" customFormat="1" spans="3:30">
      <c r="C2528" s="144"/>
      <c r="F2528" s="52"/>
      <c r="G2528" s="52"/>
      <c r="P2528" s="37"/>
      <c r="Q2528" s="144"/>
      <c r="AC2528" s="39"/>
      <c r="AD2528" s="40"/>
    </row>
    <row r="2529" s="35" customFormat="1" spans="3:30">
      <c r="C2529" s="144"/>
      <c r="F2529" s="52"/>
      <c r="G2529" s="52"/>
      <c r="P2529" s="37"/>
      <c r="Q2529" s="144"/>
      <c r="AC2529" s="39"/>
      <c r="AD2529" s="40"/>
    </row>
    <row r="2530" s="35" customFormat="1" spans="3:30">
      <c r="C2530" s="144"/>
      <c r="F2530" s="52"/>
      <c r="G2530" s="52"/>
      <c r="P2530" s="37"/>
      <c r="Q2530" s="144"/>
      <c r="AC2530" s="39"/>
      <c r="AD2530" s="40"/>
    </row>
    <row r="2531" s="35" customFormat="1" spans="3:30">
      <c r="C2531" s="144"/>
      <c r="F2531" s="52"/>
      <c r="G2531" s="52"/>
      <c r="P2531" s="37"/>
      <c r="Q2531" s="144"/>
      <c r="AC2531" s="39"/>
      <c r="AD2531" s="40"/>
    </row>
    <row r="2532" s="35" customFormat="1" spans="3:30">
      <c r="C2532" s="144"/>
      <c r="F2532" s="52"/>
      <c r="G2532" s="52"/>
      <c r="P2532" s="37"/>
      <c r="Q2532" s="144"/>
      <c r="AC2532" s="39"/>
      <c r="AD2532" s="40"/>
    </row>
    <row r="2533" s="35" customFormat="1" spans="3:30">
      <c r="C2533" s="144"/>
      <c r="F2533" s="52"/>
      <c r="G2533" s="52"/>
      <c r="P2533" s="37"/>
      <c r="Q2533" s="144"/>
      <c r="AC2533" s="39"/>
      <c r="AD2533" s="40"/>
    </row>
    <row r="2534" s="35" customFormat="1" spans="3:30">
      <c r="C2534" s="144"/>
      <c r="F2534" s="52"/>
      <c r="G2534" s="52"/>
      <c r="P2534" s="37"/>
      <c r="Q2534" s="144"/>
      <c r="AC2534" s="39"/>
      <c r="AD2534" s="40"/>
    </row>
    <row r="2535" s="35" customFormat="1" spans="3:30">
      <c r="C2535" s="144"/>
      <c r="F2535" s="52"/>
      <c r="G2535" s="52"/>
      <c r="P2535" s="37"/>
      <c r="Q2535" s="144"/>
      <c r="AC2535" s="39"/>
      <c r="AD2535" s="40"/>
    </row>
    <row r="2536" s="35" customFormat="1" spans="3:30">
      <c r="C2536" s="144"/>
      <c r="F2536" s="52"/>
      <c r="G2536" s="52"/>
      <c r="P2536" s="37"/>
      <c r="Q2536" s="144"/>
      <c r="AC2536" s="39"/>
      <c r="AD2536" s="40"/>
    </row>
    <row r="2537" s="35" customFormat="1" spans="3:30">
      <c r="C2537" s="144"/>
      <c r="F2537" s="52"/>
      <c r="G2537" s="52"/>
      <c r="P2537" s="37"/>
      <c r="Q2537" s="144"/>
      <c r="AC2537" s="39"/>
      <c r="AD2537" s="40"/>
    </row>
    <row r="2538" s="35" customFormat="1" spans="3:30">
      <c r="C2538" s="144"/>
      <c r="F2538" s="52"/>
      <c r="G2538" s="52"/>
      <c r="P2538" s="37"/>
      <c r="Q2538" s="144"/>
      <c r="AC2538" s="39"/>
      <c r="AD2538" s="40"/>
    </row>
    <row r="2539" s="35" customFormat="1" spans="3:30">
      <c r="C2539" s="144"/>
      <c r="F2539" s="52"/>
      <c r="G2539" s="52"/>
      <c r="P2539" s="37"/>
      <c r="Q2539" s="144"/>
      <c r="AC2539" s="39"/>
      <c r="AD2539" s="40"/>
    </row>
    <row r="2540" s="35" customFormat="1" spans="3:30">
      <c r="C2540" s="144"/>
      <c r="F2540" s="52"/>
      <c r="G2540" s="52"/>
      <c r="P2540" s="37"/>
      <c r="Q2540" s="144"/>
      <c r="AC2540" s="39"/>
      <c r="AD2540" s="40"/>
    </row>
    <row r="2541" s="35" customFormat="1" spans="3:30">
      <c r="C2541" s="144"/>
      <c r="F2541" s="52"/>
      <c r="G2541" s="52"/>
      <c r="P2541" s="37"/>
      <c r="Q2541" s="144"/>
      <c r="AC2541" s="39"/>
      <c r="AD2541" s="40"/>
    </row>
    <row r="2542" s="35" customFormat="1" spans="3:30">
      <c r="C2542" s="144"/>
      <c r="F2542" s="52"/>
      <c r="G2542" s="52"/>
      <c r="P2542" s="37"/>
      <c r="Q2542" s="144"/>
      <c r="AC2542" s="39"/>
      <c r="AD2542" s="40"/>
    </row>
    <row r="2543" s="35" customFormat="1" spans="3:30">
      <c r="C2543" s="144"/>
      <c r="F2543" s="52"/>
      <c r="G2543" s="52"/>
      <c r="P2543" s="37"/>
      <c r="Q2543" s="144"/>
      <c r="AC2543" s="39"/>
      <c r="AD2543" s="40"/>
    </row>
    <row r="2544" s="35" customFormat="1" spans="3:30">
      <c r="C2544" s="144"/>
      <c r="F2544" s="52"/>
      <c r="G2544" s="52"/>
      <c r="P2544" s="37"/>
      <c r="Q2544" s="144"/>
      <c r="AC2544" s="39"/>
      <c r="AD2544" s="40"/>
    </row>
    <row r="2545" s="35" customFormat="1" spans="3:30">
      <c r="C2545" s="144"/>
      <c r="F2545" s="52"/>
      <c r="G2545" s="52"/>
      <c r="P2545" s="37"/>
      <c r="Q2545" s="144"/>
      <c r="AC2545" s="39"/>
      <c r="AD2545" s="40"/>
    </row>
    <row r="2546" s="35" customFormat="1" spans="3:30">
      <c r="C2546" s="144"/>
      <c r="F2546" s="52"/>
      <c r="G2546" s="52"/>
      <c r="P2546" s="37"/>
      <c r="Q2546" s="144"/>
      <c r="AC2546" s="39"/>
      <c r="AD2546" s="40"/>
    </row>
    <row r="2547" s="35" customFormat="1" spans="3:30">
      <c r="C2547" s="144"/>
      <c r="F2547" s="52"/>
      <c r="G2547" s="52"/>
      <c r="P2547" s="37"/>
      <c r="Q2547" s="144"/>
      <c r="AC2547" s="39"/>
      <c r="AD2547" s="40"/>
    </row>
    <row r="2548" s="35" customFormat="1" spans="3:30">
      <c r="C2548" s="144"/>
      <c r="F2548" s="52"/>
      <c r="G2548" s="52"/>
      <c r="P2548" s="37"/>
      <c r="Q2548" s="144"/>
      <c r="AC2548" s="39"/>
      <c r="AD2548" s="40"/>
    </row>
    <row r="2549" s="35" customFormat="1" spans="3:30">
      <c r="C2549" s="144"/>
      <c r="F2549" s="52"/>
      <c r="G2549" s="52"/>
      <c r="P2549" s="37"/>
      <c r="Q2549" s="144"/>
      <c r="AC2549" s="39"/>
      <c r="AD2549" s="40"/>
    </row>
    <row r="2550" s="35" customFormat="1" spans="3:30">
      <c r="C2550" s="144"/>
      <c r="F2550" s="52"/>
      <c r="G2550" s="52"/>
      <c r="P2550" s="37"/>
      <c r="Q2550" s="144"/>
      <c r="AC2550" s="39"/>
      <c r="AD2550" s="40"/>
    </row>
    <row r="2551" s="35" customFormat="1" spans="3:30">
      <c r="C2551" s="144"/>
      <c r="F2551" s="52"/>
      <c r="G2551" s="52"/>
      <c r="P2551" s="37"/>
      <c r="Q2551" s="144"/>
      <c r="AC2551" s="39"/>
      <c r="AD2551" s="40"/>
    </row>
    <row r="2552" s="35" customFormat="1" spans="3:30">
      <c r="C2552" s="144"/>
      <c r="F2552" s="52"/>
      <c r="G2552" s="52"/>
      <c r="P2552" s="37"/>
      <c r="Q2552" s="144"/>
      <c r="AC2552" s="39"/>
      <c r="AD2552" s="40"/>
    </row>
    <row r="2553" s="35" customFormat="1" spans="3:30">
      <c r="C2553" s="144"/>
      <c r="F2553" s="52"/>
      <c r="G2553" s="52"/>
      <c r="P2553" s="37"/>
      <c r="Q2553" s="144"/>
      <c r="AC2553" s="39"/>
      <c r="AD2553" s="40"/>
    </row>
    <row r="2554" s="35" customFormat="1" spans="3:30">
      <c r="C2554" s="144"/>
      <c r="F2554" s="52"/>
      <c r="G2554" s="52"/>
      <c r="P2554" s="37"/>
      <c r="Q2554" s="144"/>
      <c r="AC2554" s="39"/>
      <c r="AD2554" s="40"/>
    </row>
    <row r="2555" s="35" customFormat="1" spans="3:30">
      <c r="C2555" s="144"/>
      <c r="F2555" s="52"/>
      <c r="G2555" s="52"/>
      <c r="P2555" s="37"/>
      <c r="Q2555" s="144"/>
      <c r="AC2555" s="39"/>
      <c r="AD2555" s="40"/>
    </row>
    <row r="2556" s="35" customFormat="1" spans="3:30">
      <c r="C2556" s="144"/>
      <c r="F2556" s="52"/>
      <c r="G2556" s="52"/>
      <c r="P2556" s="37"/>
      <c r="Q2556" s="144"/>
      <c r="AC2556" s="39"/>
      <c r="AD2556" s="40"/>
    </row>
    <row r="2557" s="35" customFormat="1" spans="3:30">
      <c r="C2557" s="144"/>
      <c r="F2557" s="52"/>
      <c r="G2557" s="52"/>
      <c r="P2557" s="37"/>
      <c r="Q2557" s="144"/>
      <c r="AC2557" s="39"/>
      <c r="AD2557" s="40"/>
    </row>
    <row r="2558" s="35" customFormat="1" spans="3:30">
      <c r="C2558" s="144"/>
      <c r="F2558" s="52"/>
      <c r="G2558" s="52"/>
      <c r="P2558" s="37"/>
      <c r="Q2558" s="144"/>
      <c r="AC2558" s="39"/>
      <c r="AD2558" s="40"/>
    </row>
    <row r="2559" s="35" customFormat="1" spans="3:30">
      <c r="C2559" s="144"/>
      <c r="F2559" s="52"/>
      <c r="G2559" s="52"/>
      <c r="P2559" s="37"/>
      <c r="Q2559" s="144"/>
      <c r="AC2559" s="39"/>
      <c r="AD2559" s="40"/>
    </row>
    <row r="2560" s="35" customFormat="1" spans="3:30">
      <c r="C2560" s="144"/>
      <c r="F2560" s="52"/>
      <c r="G2560" s="52"/>
      <c r="P2560" s="37"/>
      <c r="Q2560" s="144"/>
      <c r="AC2560" s="39"/>
      <c r="AD2560" s="40"/>
    </row>
    <row r="2561" s="35" customFormat="1" spans="3:30">
      <c r="C2561" s="144"/>
      <c r="F2561" s="52"/>
      <c r="G2561" s="52"/>
      <c r="P2561" s="37"/>
      <c r="Q2561" s="144"/>
      <c r="AC2561" s="39"/>
      <c r="AD2561" s="40"/>
    </row>
    <row r="2562" s="35" customFormat="1" spans="3:30">
      <c r="C2562" s="144"/>
      <c r="F2562" s="52"/>
      <c r="G2562" s="52"/>
      <c r="P2562" s="37"/>
      <c r="Q2562" s="144"/>
      <c r="AC2562" s="39"/>
      <c r="AD2562" s="40"/>
    </row>
    <row r="2563" s="35" customFormat="1" spans="3:30">
      <c r="C2563" s="144"/>
      <c r="F2563" s="52"/>
      <c r="G2563" s="52"/>
      <c r="P2563" s="37"/>
      <c r="Q2563" s="144"/>
      <c r="AC2563" s="39"/>
      <c r="AD2563" s="40"/>
    </row>
    <row r="2564" s="35" customFormat="1" spans="3:30">
      <c r="C2564" s="144"/>
      <c r="F2564" s="52"/>
      <c r="G2564" s="52"/>
      <c r="P2564" s="37"/>
      <c r="Q2564" s="144"/>
      <c r="AC2564" s="39"/>
      <c r="AD2564" s="40"/>
    </row>
    <row r="2565" s="35" customFormat="1" spans="3:30">
      <c r="C2565" s="144"/>
      <c r="F2565" s="52"/>
      <c r="G2565" s="52"/>
      <c r="P2565" s="37"/>
      <c r="Q2565" s="144"/>
      <c r="AC2565" s="39"/>
      <c r="AD2565" s="40"/>
    </row>
    <row r="2566" s="35" customFormat="1" spans="3:30">
      <c r="C2566" s="144"/>
      <c r="F2566" s="52"/>
      <c r="G2566" s="52"/>
      <c r="P2566" s="37"/>
      <c r="Q2566" s="144"/>
      <c r="AC2566" s="39"/>
      <c r="AD2566" s="40"/>
    </row>
    <row r="2567" s="35" customFormat="1" spans="3:30">
      <c r="C2567" s="144"/>
      <c r="F2567" s="52"/>
      <c r="G2567" s="52"/>
      <c r="P2567" s="37"/>
      <c r="Q2567" s="144"/>
      <c r="AC2567" s="39"/>
      <c r="AD2567" s="40"/>
    </row>
    <row r="2568" s="35" customFormat="1" spans="3:30">
      <c r="C2568" s="144"/>
      <c r="F2568" s="52"/>
      <c r="G2568" s="52"/>
      <c r="P2568" s="37"/>
      <c r="Q2568" s="144"/>
      <c r="AC2568" s="39"/>
      <c r="AD2568" s="40"/>
    </row>
    <row r="2569" s="35" customFormat="1" spans="3:30">
      <c r="C2569" s="144"/>
      <c r="F2569" s="52"/>
      <c r="G2569" s="52"/>
      <c r="P2569" s="37"/>
      <c r="Q2569" s="144"/>
      <c r="AC2569" s="39"/>
      <c r="AD2569" s="40"/>
    </row>
    <row r="2570" s="35" customFormat="1" spans="3:30">
      <c r="C2570" s="144"/>
      <c r="F2570" s="52"/>
      <c r="G2570" s="52"/>
      <c r="P2570" s="37"/>
      <c r="Q2570" s="144"/>
      <c r="AC2570" s="39"/>
      <c r="AD2570" s="40"/>
    </row>
    <row r="2571" s="35" customFormat="1" spans="3:30">
      <c r="C2571" s="144"/>
      <c r="F2571" s="52"/>
      <c r="G2571" s="52"/>
      <c r="P2571" s="37"/>
      <c r="Q2571" s="144"/>
      <c r="AC2571" s="39"/>
      <c r="AD2571" s="40"/>
    </row>
    <row r="2572" s="35" customFormat="1" spans="3:30">
      <c r="C2572" s="144"/>
      <c r="F2572" s="52"/>
      <c r="G2572" s="52"/>
      <c r="P2572" s="37"/>
      <c r="Q2572" s="144"/>
      <c r="AC2572" s="39"/>
      <c r="AD2572" s="40"/>
    </row>
    <row r="2573" s="35" customFormat="1" spans="3:30">
      <c r="C2573" s="144"/>
      <c r="F2573" s="52"/>
      <c r="G2573" s="52"/>
      <c r="P2573" s="37"/>
      <c r="Q2573" s="144"/>
      <c r="AC2573" s="39"/>
      <c r="AD2573" s="40"/>
    </row>
    <row r="2574" s="35" customFormat="1" spans="3:30">
      <c r="C2574" s="144"/>
      <c r="F2574" s="52"/>
      <c r="G2574" s="52"/>
      <c r="P2574" s="37"/>
      <c r="Q2574" s="144"/>
      <c r="AC2574" s="39"/>
      <c r="AD2574" s="40"/>
    </row>
    <row r="2575" s="35" customFormat="1" spans="3:30">
      <c r="C2575" s="144"/>
      <c r="F2575" s="52"/>
      <c r="G2575" s="52"/>
      <c r="P2575" s="37"/>
      <c r="Q2575" s="144"/>
      <c r="AC2575" s="39"/>
      <c r="AD2575" s="40"/>
    </row>
    <row r="2576" s="35" customFormat="1" spans="3:30">
      <c r="C2576" s="144"/>
      <c r="F2576" s="52"/>
      <c r="G2576" s="52"/>
      <c r="P2576" s="37"/>
      <c r="Q2576" s="144"/>
      <c r="AC2576" s="39"/>
      <c r="AD2576" s="40"/>
    </row>
    <row r="2577" s="35" customFormat="1" spans="3:30">
      <c r="C2577" s="144"/>
      <c r="F2577" s="52"/>
      <c r="G2577" s="52"/>
      <c r="P2577" s="37"/>
      <c r="Q2577" s="144"/>
      <c r="AC2577" s="39"/>
      <c r="AD2577" s="40"/>
    </row>
    <row r="2578" s="35" customFormat="1" spans="3:30">
      <c r="C2578" s="144"/>
      <c r="F2578" s="52"/>
      <c r="G2578" s="52"/>
      <c r="P2578" s="37"/>
      <c r="Q2578" s="144"/>
      <c r="AC2578" s="39"/>
      <c r="AD2578" s="40"/>
    </row>
    <row r="2579" s="35" customFormat="1" spans="3:30">
      <c r="C2579" s="144"/>
      <c r="F2579" s="52"/>
      <c r="G2579" s="52"/>
      <c r="P2579" s="37"/>
      <c r="Q2579" s="144"/>
      <c r="AC2579" s="39"/>
      <c r="AD2579" s="40"/>
    </row>
    <row r="2580" s="35" customFormat="1" spans="3:30">
      <c r="C2580" s="144"/>
      <c r="F2580" s="52"/>
      <c r="G2580" s="52"/>
      <c r="P2580" s="37"/>
      <c r="Q2580" s="144"/>
      <c r="AC2580" s="39"/>
      <c r="AD2580" s="40"/>
    </row>
    <row r="2581" s="35" customFormat="1" spans="3:30">
      <c r="C2581" s="144"/>
      <c r="F2581" s="52"/>
      <c r="G2581" s="52"/>
      <c r="P2581" s="37"/>
      <c r="Q2581" s="144"/>
      <c r="AC2581" s="39"/>
      <c r="AD2581" s="40"/>
    </row>
    <row r="2582" s="35" customFormat="1" spans="3:30">
      <c r="C2582" s="144"/>
      <c r="F2582" s="52"/>
      <c r="G2582" s="52"/>
      <c r="P2582" s="37"/>
      <c r="Q2582" s="144"/>
      <c r="AC2582" s="39"/>
      <c r="AD2582" s="40"/>
    </row>
    <row r="2583" s="35" customFormat="1" spans="3:30">
      <c r="C2583" s="144"/>
      <c r="F2583" s="52"/>
      <c r="G2583" s="52"/>
      <c r="P2583" s="37"/>
      <c r="Q2583" s="144"/>
      <c r="AC2583" s="39"/>
      <c r="AD2583" s="40"/>
    </row>
    <row r="2584" s="35" customFormat="1" spans="3:30">
      <c r="C2584" s="144"/>
      <c r="F2584" s="52"/>
      <c r="G2584" s="52"/>
      <c r="P2584" s="37"/>
      <c r="Q2584" s="144"/>
      <c r="AC2584" s="39"/>
      <c r="AD2584" s="40"/>
    </row>
    <row r="2585" s="35" customFormat="1" spans="3:30">
      <c r="C2585" s="144"/>
      <c r="F2585" s="52"/>
      <c r="G2585" s="52"/>
      <c r="P2585" s="37"/>
      <c r="Q2585" s="144"/>
      <c r="AC2585" s="39"/>
      <c r="AD2585" s="40"/>
    </row>
    <row r="2586" s="35" customFormat="1" spans="3:30">
      <c r="C2586" s="144"/>
      <c r="F2586" s="52"/>
      <c r="G2586" s="52"/>
      <c r="P2586" s="37"/>
      <c r="Q2586" s="144"/>
      <c r="AC2586" s="39"/>
      <c r="AD2586" s="40"/>
    </row>
    <row r="2587" s="35" customFormat="1" spans="3:30">
      <c r="C2587" s="144"/>
      <c r="F2587" s="52"/>
      <c r="G2587" s="52"/>
      <c r="P2587" s="37"/>
      <c r="Q2587" s="144"/>
      <c r="AC2587" s="39"/>
      <c r="AD2587" s="40"/>
    </row>
    <row r="2588" s="35" customFormat="1" spans="3:30">
      <c r="C2588" s="144"/>
      <c r="F2588" s="52"/>
      <c r="G2588" s="52"/>
      <c r="P2588" s="37"/>
      <c r="Q2588" s="144"/>
      <c r="AC2588" s="39"/>
      <c r="AD2588" s="40"/>
    </row>
    <row r="2589" s="35" customFormat="1" spans="3:30">
      <c r="C2589" s="144"/>
      <c r="F2589" s="52"/>
      <c r="G2589" s="52"/>
      <c r="P2589" s="37"/>
      <c r="Q2589" s="144"/>
      <c r="AC2589" s="39"/>
      <c r="AD2589" s="40"/>
    </row>
    <row r="2590" s="35" customFormat="1" spans="3:30">
      <c r="C2590" s="144"/>
      <c r="F2590" s="52"/>
      <c r="G2590" s="52"/>
      <c r="P2590" s="37"/>
      <c r="Q2590" s="144"/>
      <c r="AC2590" s="39"/>
      <c r="AD2590" s="40"/>
    </row>
    <row r="2591" s="35" customFormat="1" spans="3:30">
      <c r="C2591" s="144"/>
      <c r="F2591" s="52"/>
      <c r="G2591" s="52"/>
      <c r="P2591" s="37"/>
      <c r="Q2591" s="144"/>
      <c r="AC2591" s="39"/>
      <c r="AD2591" s="40"/>
    </row>
    <row r="2592" s="35" customFormat="1" spans="3:30">
      <c r="C2592" s="144"/>
      <c r="F2592" s="52"/>
      <c r="G2592" s="52"/>
      <c r="P2592" s="37"/>
      <c r="Q2592" s="144"/>
      <c r="AC2592" s="39"/>
      <c r="AD2592" s="40"/>
    </row>
    <row r="2593" s="35" customFormat="1" spans="3:30">
      <c r="C2593" s="144"/>
      <c r="F2593" s="52"/>
      <c r="G2593" s="52"/>
      <c r="P2593" s="37"/>
      <c r="Q2593" s="144"/>
      <c r="AC2593" s="39"/>
      <c r="AD2593" s="40"/>
    </row>
    <row r="2594" s="35" customFormat="1" spans="3:30">
      <c r="C2594" s="144"/>
      <c r="F2594" s="52"/>
      <c r="G2594" s="52"/>
      <c r="P2594" s="37"/>
      <c r="Q2594" s="144"/>
      <c r="AC2594" s="39"/>
      <c r="AD2594" s="40"/>
    </row>
    <row r="2595" s="35" customFormat="1" spans="3:30">
      <c r="C2595" s="144"/>
      <c r="F2595" s="52"/>
      <c r="G2595" s="52"/>
      <c r="P2595" s="37"/>
      <c r="Q2595" s="144"/>
      <c r="AC2595" s="39"/>
      <c r="AD2595" s="40"/>
    </row>
    <row r="2596" s="35" customFormat="1" spans="3:30">
      <c r="C2596" s="144"/>
      <c r="F2596" s="52"/>
      <c r="G2596" s="52"/>
      <c r="P2596" s="37"/>
      <c r="Q2596" s="144"/>
      <c r="AC2596" s="39"/>
      <c r="AD2596" s="40"/>
    </row>
    <row r="2597" s="35" customFormat="1" spans="3:30">
      <c r="C2597" s="144"/>
      <c r="F2597" s="52"/>
      <c r="G2597" s="52"/>
      <c r="P2597" s="37"/>
      <c r="Q2597" s="144"/>
      <c r="AC2597" s="39"/>
      <c r="AD2597" s="40"/>
    </row>
    <row r="2598" s="35" customFormat="1" spans="3:30">
      <c r="C2598" s="144"/>
      <c r="F2598" s="52"/>
      <c r="G2598" s="52"/>
      <c r="P2598" s="37"/>
      <c r="Q2598" s="144"/>
      <c r="AC2598" s="39"/>
      <c r="AD2598" s="40"/>
    </row>
    <row r="2599" s="35" customFormat="1" spans="3:30">
      <c r="C2599" s="144"/>
      <c r="F2599" s="52"/>
      <c r="G2599" s="52"/>
      <c r="P2599" s="37"/>
      <c r="Q2599" s="144"/>
      <c r="AC2599" s="39"/>
      <c r="AD2599" s="40"/>
    </row>
    <row r="2600" s="35" customFormat="1" spans="3:30">
      <c r="C2600" s="144"/>
      <c r="F2600" s="52"/>
      <c r="G2600" s="52"/>
      <c r="P2600" s="37"/>
      <c r="Q2600" s="144"/>
      <c r="AC2600" s="39"/>
      <c r="AD2600" s="40"/>
    </row>
    <row r="2601" s="35" customFormat="1" spans="3:30">
      <c r="C2601" s="144"/>
      <c r="F2601" s="52"/>
      <c r="G2601" s="52"/>
      <c r="P2601" s="37"/>
      <c r="Q2601" s="144"/>
      <c r="AC2601" s="39"/>
      <c r="AD2601" s="40"/>
    </row>
    <row r="2602" s="35" customFormat="1" spans="3:30">
      <c r="C2602" s="144"/>
      <c r="F2602" s="52"/>
      <c r="G2602" s="52"/>
      <c r="P2602" s="37"/>
      <c r="Q2602" s="144"/>
      <c r="AC2602" s="39"/>
      <c r="AD2602" s="40"/>
    </row>
    <row r="2603" s="35" customFormat="1" spans="3:30">
      <c r="C2603" s="144"/>
      <c r="F2603" s="52"/>
      <c r="G2603" s="52"/>
      <c r="P2603" s="37"/>
      <c r="Q2603" s="144"/>
      <c r="AC2603" s="39"/>
      <c r="AD2603" s="40"/>
    </row>
    <row r="2604" s="35" customFormat="1" spans="3:30">
      <c r="C2604" s="144"/>
      <c r="F2604" s="52"/>
      <c r="G2604" s="52"/>
      <c r="P2604" s="37"/>
      <c r="Q2604" s="144"/>
      <c r="AC2604" s="39"/>
      <c r="AD2604" s="40"/>
    </row>
    <row r="2605" s="35" customFormat="1" spans="3:30">
      <c r="C2605" s="144"/>
      <c r="F2605" s="52"/>
      <c r="G2605" s="52"/>
      <c r="P2605" s="37"/>
      <c r="Q2605" s="144"/>
      <c r="AC2605" s="39"/>
      <c r="AD2605" s="40"/>
    </row>
    <row r="2606" s="35" customFormat="1" spans="3:30">
      <c r="C2606" s="144"/>
      <c r="F2606" s="52"/>
      <c r="G2606" s="52"/>
      <c r="P2606" s="37"/>
      <c r="Q2606" s="144"/>
      <c r="AC2606" s="39"/>
      <c r="AD2606" s="40"/>
    </row>
    <row r="2607" s="35" customFormat="1" spans="3:30">
      <c r="C2607" s="144"/>
      <c r="F2607" s="52"/>
      <c r="G2607" s="52"/>
      <c r="P2607" s="37"/>
      <c r="Q2607" s="144"/>
      <c r="AC2607" s="39"/>
      <c r="AD2607" s="40"/>
    </row>
    <row r="2608" s="35" customFormat="1" spans="3:30">
      <c r="C2608" s="144"/>
      <c r="F2608" s="52"/>
      <c r="G2608" s="52"/>
      <c r="P2608" s="37"/>
      <c r="Q2608" s="144"/>
      <c r="AC2608" s="39"/>
      <c r="AD2608" s="40"/>
    </row>
    <row r="2609" s="35" customFormat="1" spans="3:30">
      <c r="C2609" s="144"/>
      <c r="F2609" s="52"/>
      <c r="G2609" s="52"/>
      <c r="P2609" s="37"/>
      <c r="Q2609" s="144"/>
      <c r="AC2609" s="39"/>
      <c r="AD2609" s="40"/>
    </row>
    <row r="2610" s="35" customFormat="1" spans="3:30">
      <c r="C2610" s="144"/>
      <c r="F2610" s="52"/>
      <c r="G2610" s="52"/>
      <c r="P2610" s="37"/>
      <c r="Q2610" s="144"/>
      <c r="AC2610" s="39"/>
      <c r="AD2610" s="40"/>
    </row>
    <row r="2611" s="35" customFormat="1" spans="3:30">
      <c r="C2611" s="144"/>
      <c r="F2611" s="52"/>
      <c r="G2611" s="52"/>
      <c r="P2611" s="37"/>
      <c r="Q2611" s="144"/>
      <c r="AC2611" s="39"/>
      <c r="AD2611" s="40"/>
    </row>
    <row r="2612" s="35" customFormat="1" spans="3:30">
      <c r="C2612" s="144"/>
      <c r="F2612" s="52"/>
      <c r="G2612" s="52"/>
      <c r="P2612" s="37"/>
      <c r="Q2612" s="144"/>
      <c r="AC2612" s="39"/>
      <c r="AD2612" s="40"/>
    </row>
    <row r="2613" s="35" customFormat="1" spans="3:30">
      <c r="C2613" s="144"/>
      <c r="F2613" s="52"/>
      <c r="G2613" s="52"/>
      <c r="P2613" s="37"/>
      <c r="Q2613" s="144"/>
      <c r="AC2613" s="39"/>
      <c r="AD2613" s="40"/>
    </row>
    <row r="2614" s="35" customFormat="1" spans="3:30">
      <c r="C2614" s="144"/>
      <c r="F2614" s="52"/>
      <c r="G2614" s="52"/>
      <c r="P2614" s="37"/>
      <c r="Q2614" s="144"/>
      <c r="AC2614" s="39"/>
      <c r="AD2614" s="40"/>
    </row>
    <row r="2615" s="35" customFormat="1" spans="3:30">
      <c r="C2615" s="144"/>
      <c r="F2615" s="52"/>
      <c r="G2615" s="52"/>
      <c r="P2615" s="37"/>
      <c r="Q2615" s="144"/>
      <c r="AC2615" s="39"/>
      <c r="AD2615" s="40"/>
    </row>
    <row r="2616" s="35" customFormat="1" spans="3:30">
      <c r="C2616" s="144"/>
      <c r="F2616" s="52"/>
      <c r="G2616" s="52"/>
      <c r="P2616" s="37"/>
      <c r="Q2616" s="144"/>
      <c r="AC2616" s="39"/>
      <c r="AD2616" s="40"/>
    </row>
    <row r="2617" s="35" customFormat="1" spans="3:30">
      <c r="C2617" s="144"/>
      <c r="F2617" s="52"/>
      <c r="G2617" s="52"/>
      <c r="P2617" s="37"/>
      <c r="Q2617" s="144"/>
      <c r="AC2617" s="39"/>
      <c r="AD2617" s="40"/>
    </row>
    <row r="2618" s="35" customFormat="1" spans="3:30">
      <c r="C2618" s="144"/>
      <c r="F2618" s="52"/>
      <c r="G2618" s="52"/>
      <c r="P2618" s="37"/>
      <c r="Q2618" s="144"/>
      <c r="AC2618" s="39"/>
      <c r="AD2618" s="40"/>
    </row>
    <row r="2619" s="35" customFormat="1" spans="3:30">
      <c r="C2619" s="144"/>
      <c r="F2619" s="52"/>
      <c r="G2619" s="52"/>
      <c r="P2619" s="37"/>
      <c r="Q2619" s="144"/>
      <c r="AC2619" s="39"/>
      <c r="AD2619" s="40"/>
    </row>
    <row r="2620" s="35" customFormat="1" spans="3:30">
      <c r="C2620" s="144"/>
      <c r="F2620" s="52"/>
      <c r="G2620" s="52"/>
      <c r="P2620" s="37"/>
      <c r="Q2620" s="144"/>
      <c r="AC2620" s="39"/>
      <c r="AD2620" s="40"/>
    </row>
    <row r="2621" s="35" customFormat="1" spans="3:30">
      <c r="C2621" s="144"/>
      <c r="F2621" s="52"/>
      <c r="G2621" s="52"/>
      <c r="P2621" s="37"/>
      <c r="Q2621" s="144"/>
      <c r="AC2621" s="39"/>
      <c r="AD2621" s="40"/>
    </row>
    <row r="2622" s="35" customFormat="1" spans="3:30">
      <c r="C2622" s="144"/>
      <c r="F2622" s="52"/>
      <c r="G2622" s="52"/>
      <c r="P2622" s="37"/>
      <c r="Q2622" s="144"/>
      <c r="AC2622" s="39"/>
      <c r="AD2622" s="40"/>
    </row>
    <row r="2623" s="35" customFormat="1" spans="3:30">
      <c r="C2623" s="144"/>
      <c r="F2623" s="52"/>
      <c r="G2623" s="52"/>
      <c r="P2623" s="37"/>
      <c r="Q2623" s="144"/>
      <c r="AC2623" s="39"/>
      <c r="AD2623" s="40"/>
    </row>
    <row r="2624" s="35" customFormat="1" spans="3:30">
      <c r="C2624" s="144"/>
      <c r="F2624" s="52"/>
      <c r="G2624" s="52"/>
      <c r="P2624" s="37"/>
      <c r="Q2624" s="144"/>
      <c r="AC2624" s="39"/>
      <c r="AD2624" s="40"/>
    </row>
    <row r="2625" s="35" customFormat="1" spans="3:30">
      <c r="C2625" s="144"/>
      <c r="F2625" s="52"/>
      <c r="G2625" s="52"/>
      <c r="P2625" s="37"/>
      <c r="Q2625" s="144"/>
      <c r="AC2625" s="39"/>
      <c r="AD2625" s="40"/>
    </row>
    <row r="2626" s="35" customFormat="1" spans="3:30">
      <c r="C2626" s="144"/>
      <c r="F2626" s="52"/>
      <c r="G2626" s="52"/>
      <c r="P2626" s="37"/>
      <c r="Q2626" s="144"/>
      <c r="AC2626" s="39"/>
      <c r="AD2626" s="40"/>
    </row>
    <row r="2627" s="35" customFormat="1" spans="3:30">
      <c r="C2627" s="144"/>
      <c r="F2627" s="52"/>
      <c r="G2627" s="52"/>
      <c r="P2627" s="37"/>
      <c r="Q2627" s="144"/>
      <c r="AC2627" s="39"/>
      <c r="AD2627" s="40"/>
    </row>
    <row r="2628" s="35" customFormat="1" spans="3:30">
      <c r="C2628" s="144"/>
      <c r="F2628" s="52"/>
      <c r="G2628" s="52"/>
      <c r="P2628" s="37"/>
      <c r="Q2628" s="144"/>
      <c r="AC2628" s="39"/>
      <c r="AD2628" s="40"/>
    </row>
    <row r="2629" s="35" customFormat="1" spans="3:30">
      <c r="C2629" s="144"/>
      <c r="F2629" s="52"/>
      <c r="G2629" s="52"/>
      <c r="P2629" s="37"/>
      <c r="Q2629" s="144"/>
      <c r="AC2629" s="39"/>
      <c r="AD2629" s="40"/>
    </row>
    <row r="2630" s="35" customFormat="1" spans="3:30">
      <c r="C2630" s="144"/>
      <c r="F2630" s="52"/>
      <c r="G2630" s="52"/>
      <c r="P2630" s="37"/>
      <c r="Q2630" s="144"/>
      <c r="AC2630" s="39"/>
      <c r="AD2630" s="40"/>
    </row>
    <row r="2631" s="35" customFormat="1" spans="3:30">
      <c r="C2631" s="144"/>
      <c r="F2631" s="52"/>
      <c r="G2631" s="52"/>
      <c r="P2631" s="37"/>
      <c r="Q2631" s="144"/>
      <c r="AC2631" s="39"/>
      <c r="AD2631" s="40"/>
    </row>
    <row r="2632" s="35" customFormat="1" spans="3:30">
      <c r="C2632" s="144"/>
      <c r="F2632" s="52"/>
      <c r="G2632" s="52"/>
      <c r="P2632" s="37"/>
      <c r="Q2632" s="144"/>
      <c r="AC2632" s="39"/>
      <c r="AD2632" s="40"/>
    </row>
    <row r="2633" s="35" customFormat="1" spans="3:30">
      <c r="C2633" s="144"/>
      <c r="F2633" s="52"/>
      <c r="G2633" s="52"/>
      <c r="P2633" s="37"/>
      <c r="Q2633" s="144"/>
      <c r="AC2633" s="39"/>
      <c r="AD2633" s="40"/>
    </row>
    <row r="2634" s="35" customFormat="1" spans="3:30">
      <c r="C2634" s="144"/>
      <c r="F2634" s="52"/>
      <c r="G2634" s="52"/>
      <c r="P2634" s="37"/>
      <c r="Q2634" s="144"/>
      <c r="AC2634" s="39"/>
      <c r="AD2634" s="40"/>
    </row>
    <row r="2635" s="35" customFormat="1" spans="3:30">
      <c r="C2635" s="144"/>
      <c r="F2635" s="52"/>
      <c r="G2635" s="52"/>
      <c r="P2635" s="37"/>
      <c r="Q2635" s="144"/>
      <c r="AC2635" s="39"/>
      <c r="AD2635" s="40"/>
    </row>
    <row r="2636" s="35" customFormat="1" spans="3:30">
      <c r="C2636" s="144"/>
      <c r="F2636" s="52"/>
      <c r="G2636" s="52"/>
      <c r="P2636" s="37"/>
      <c r="Q2636" s="144"/>
      <c r="AC2636" s="39"/>
      <c r="AD2636" s="40"/>
    </row>
    <row r="2637" s="35" customFormat="1" spans="3:30">
      <c r="C2637" s="144"/>
      <c r="F2637" s="52"/>
      <c r="G2637" s="52"/>
      <c r="P2637" s="37"/>
      <c r="Q2637" s="144"/>
      <c r="AC2637" s="39"/>
      <c r="AD2637" s="40"/>
    </row>
    <row r="2638" s="35" customFormat="1" spans="3:30">
      <c r="C2638" s="144"/>
      <c r="F2638" s="52"/>
      <c r="G2638" s="52"/>
      <c r="P2638" s="37"/>
      <c r="Q2638" s="144"/>
      <c r="AC2638" s="39"/>
      <c r="AD2638" s="40"/>
    </row>
    <row r="2639" s="35" customFormat="1" spans="3:30">
      <c r="C2639" s="144"/>
      <c r="F2639" s="52"/>
      <c r="G2639" s="52"/>
      <c r="P2639" s="37"/>
      <c r="Q2639" s="144"/>
      <c r="AC2639" s="39"/>
      <c r="AD2639" s="40"/>
    </row>
    <row r="2640" s="35" customFormat="1" spans="3:30">
      <c r="C2640" s="144"/>
      <c r="F2640" s="52"/>
      <c r="G2640" s="52"/>
      <c r="P2640" s="37"/>
      <c r="Q2640" s="144"/>
      <c r="AC2640" s="39"/>
      <c r="AD2640" s="40"/>
    </row>
    <row r="2641" s="35" customFormat="1" spans="3:30">
      <c r="C2641" s="144"/>
      <c r="F2641" s="52"/>
      <c r="G2641" s="52"/>
      <c r="P2641" s="37"/>
      <c r="Q2641" s="144"/>
      <c r="AC2641" s="39"/>
      <c r="AD2641" s="40"/>
    </row>
    <row r="2642" s="35" customFormat="1" spans="3:30">
      <c r="C2642" s="144"/>
      <c r="F2642" s="52"/>
      <c r="G2642" s="52"/>
      <c r="P2642" s="37"/>
      <c r="Q2642" s="144"/>
      <c r="AC2642" s="39"/>
      <c r="AD2642" s="40"/>
    </row>
    <row r="2643" s="35" customFormat="1" spans="3:30">
      <c r="C2643" s="144"/>
      <c r="F2643" s="52"/>
      <c r="G2643" s="52"/>
      <c r="P2643" s="37"/>
      <c r="Q2643" s="144"/>
      <c r="AC2643" s="39"/>
      <c r="AD2643" s="40"/>
    </row>
    <row r="2644" s="35" customFormat="1" spans="3:30">
      <c r="C2644" s="144"/>
      <c r="F2644" s="52"/>
      <c r="G2644" s="52"/>
      <c r="P2644" s="37"/>
      <c r="Q2644" s="144"/>
      <c r="AC2644" s="39"/>
      <c r="AD2644" s="40"/>
    </row>
    <row r="2645" s="35" customFormat="1" spans="3:30">
      <c r="C2645" s="144"/>
      <c r="F2645" s="52"/>
      <c r="G2645" s="52"/>
      <c r="P2645" s="37"/>
      <c r="Q2645" s="144"/>
      <c r="AC2645" s="39"/>
      <c r="AD2645" s="40"/>
    </row>
    <row r="2646" s="35" customFormat="1" spans="3:30">
      <c r="C2646" s="144"/>
      <c r="F2646" s="52"/>
      <c r="G2646" s="52"/>
      <c r="P2646" s="37"/>
      <c r="Q2646" s="144"/>
      <c r="AC2646" s="39"/>
      <c r="AD2646" s="40"/>
    </row>
    <row r="2647" s="35" customFormat="1" spans="3:30">
      <c r="C2647" s="144"/>
      <c r="F2647" s="52"/>
      <c r="G2647" s="52"/>
      <c r="P2647" s="37"/>
      <c r="Q2647" s="144"/>
      <c r="AC2647" s="39"/>
      <c r="AD2647" s="40"/>
    </row>
    <row r="2648" s="35" customFormat="1" spans="3:30">
      <c r="C2648" s="144"/>
      <c r="F2648" s="52"/>
      <c r="G2648" s="52"/>
      <c r="P2648" s="37"/>
      <c r="Q2648" s="144"/>
      <c r="AC2648" s="39"/>
      <c r="AD2648" s="40"/>
    </row>
    <row r="2649" s="35" customFormat="1" spans="3:30">
      <c r="C2649" s="144"/>
      <c r="F2649" s="52"/>
      <c r="G2649" s="52"/>
      <c r="P2649" s="37"/>
      <c r="Q2649" s="144"/>
      <c r="AC2649" s="39"/>
      <c r="AD2649" s="40"/>
    </row>
    <row r="2650" s="35" customFormat="1" spans="3:30">
      <c r="C2650" s="144"/>
      <c r="F2650" s="52"/>
      <c r="G2650" s="52"/>
      <c r="P2650" s="37"/>
      <c r="Q2650" s="144"/>
      <c r="AC2650" s="39"/>
      <c r="AD2650" s="40"/>
    </row>
    <row r="2651" s="35" customFormat="1" spans="3:30">
      <c r="C2651" s="144"/>
      <c r="F2651" s="52"/>
      <c r="G2651" s="52"/>
      <c r="P2651" s="37"/>
      <c r="Q2651" s="144"/>
      <c r="AC2651" s="39"/>
      <c r="AD2651" s="40"/>
    </row>
    <row r="2652" s="35" customFormat="1" spans="3:30">
      <c r="C2652" s="144"/>
      <c r="F2652" s="52"/>
      <c r="G2652" s="52"/>
      <c r="P2652" s="37"/>
      <c r="Q2652" s="144"/>
      <c r="AC2652" s="39"/>
      <c r="AD2652" s="40"/>
    </row>
    <row r="2653" s="35" customFormat="1" spans="3:30">
      <c r="C2653" s="144"/>
      <c r="F2653" s="52"/>
      <c r="G2653" s="52"/>
      <c r="P2653" s="37"/>
      <c r="Q2653" s="144"/>
      <c r="AC2653" s="39"/>
      <c r="AD2653" s="40"/>
    </row>
    <row r="2654" s="35" customFormat="1" spans="3:30">
      <c r="C2654" s="144"/>
      <c r="F2654" s="52"/>
      <c r="G2654" s="52"/>
      <c r="P2654" s="37"/>
      <c r="Q2654" s="144"/>
      <c r="AC2654" s="39"/>
      <c r="AD2654" s="40"/>
    </row>
    <row r="2655" s="35" customFormat="1" spans="3:30">
      <c r="C2655" s="144"/>
      <c r="F2655" s="52"/>
      <c r="G2655" s="52"/>
      <c r="P2655" s="37"/>
      <c r="Q2655" s="144"/>
      <c r="AC2655" s="39"/>
      <c r="AD2655" s="40"/>
    </row>
    <row r="2656" s="35" customFormat="1" spans="3:30">
      <c r="C2656" s="144"/>
      <c r="F2656" s="52"/>
      <c r="G2656" s="52"/>
      <c r="P2656" s="37"/>
      <c r="Q2656" s="144"/>
      <c r="AC2656" s="39"/>
      <c r="AD2656" s="40"/>
    </row>
    <row r="2657" s="35" customFormat="1" spans="3:30">
      <c r="C2657" s="144"/>
      <c r="F2657" s="52"/>
      <c r="G2657" s="52"/>
      <c r="P2657" s="37"/>
      <c r="Q2657" s="144"/>
      <c r="AC2657" s="39"/>
      <c r="AD2657" s="40"/>
    </row>
    <row r="2658" s="35" customFormat="1" spans="3:30">
      <c r="C2658" s="144"/>
      <c r="F2658" s="52"/>
      <c r="G2658" s="52"/>
      <c r="P2658" s="37"/>
      <c r="Q2658" s="144"/>
      <c r="AC2658" s="39"/>
      <c r="AD2658" s="40"/>
    </row>
    <row r="2659" s="35" customFormat="1" spans="3:30">
      <c r="C2659" s="144"/>
      <c r="F2659" s="52"/>
      <c r="G2659" s="52"/>
      <c r="P2659" s="37"/>
      <c r="Q2659" s="144"/>
      <c r="AC2659" s="39"/>
      <c r="AD2659" s="40"/>
    </row>
    <row r="2660" s="35" customFormat="1" spans="3:30">
      <c r="C2660" s="144"/>
      <c r="F2660" s="52"/>
      <c r="G2660" s="52"/>
      <c r="P2660" s="37"/>
      <c r="Q2660" s="144"/>
      <c r="AC2660" s="39"/>
      <c r="AD2660" s="40"/>
    </row>
    <row r="2661" s="35" customFormat="1" spans="3:30">
      <c r="C2661" s="144"/>
      <c r="F2661" s="52"/>
      <c r="G2661" s="52"/>
      <c r="P2661" s="37"/>
      <c r="Q2661" s="144"/>
      <c r="AC2661" s="39"/>
      <c r="AD2661" s="40"/>
    </row>
    <row r="2662" s="35" customFormat="1" spans="3:30">
      <c r="C2662" s="144"/>
      <c r="F2662" s="52"/>
      <c r="G2662" s="52"/>
      <c r="P2662" s="37"/>
      <c r="Q2662" s="144"/>
      <c r="AC2662" s="39"/>
      <c r="AD2662" s="40"/>
    </row>
    <row r="2663" s="35" customFormat="1" spans="3:30">
      <c r="C2663" s="144"/>
      <c r="F2663" s="52"/>
      <c r="G2663" s="52"/>
      <c r="P2663" s="37"/>
      <c r="Q2663" s="144"/>
      <c r="AC2663" s="39"/>
      <c r="AD2663" s="40"/>
    </row>
    <row r="2664" s="35" customFormat="1" spans="3:30">
      <c r="C2664" s="144"/>
      <c r="F2664" s="52"/>
      <c r="G2664" s="52"/>
      <c r="P2664" s="37"/>
      <c r="Q2664" s="144"/>
      <c r="AC2664" s="39"/>
      <c r="AD2664" s="40"/>
    </row>
    <row r="2665" s="35" customFormat="1" spans="3:30">
      <c r="C2665" s="144"/>
      <c r="F2665" s="52"/>
      <c r="G2665" s="52"/>
      <c r="P2665" s="37"/>
      <c r="Q2665" s="144"/>
      <c r="AC2665" s="39"/>
      <c r="AD2665" s="40"/>
    </row>
    <row r="2666" s="35" customFormat="1" spans="3:30">
      <c r="C2666" s="144"/>
      <c r="F2666" s="52"/>
      <c r="G2666" s="52"/>
      <c r="P2666" s="37"/>
      <c r="Q2666" s="144"/>
      <c r="AC2666" s="39"/>
      <c r="AD2666" s="40"/>
    </row>
    <row r="2667" s="35" customFormat="1" spans="3:30">
      <c r="C2667" s="144"/>
      <c r="F2667" s="52"/>
      <c r="G2667" s="52"/>
      <c r="P2667" s="37"/>
      <c r="Q2667" s="144"/>
      <c r="AC2667" s="39"/>
      <c r="AD2667" s="40"/>
    </row>
    <row r="2668" s="35" customFormat="1" spans="3:30">
      <c r="C2668" s="144"/>
      <c r="F2668" s="52"/>
      <c r="G2668" s="52"/>
      <c r="P2668" s="37"/>
      <c r="Q2668" s="144"/>
      <c r="AC2668" s="39"/>
      <c r="AD2668" s="40"/>
    </row>
    <row r="2669" s="35" customFormat="1" spans="3:30">
      <c r="C2669" s="144"/>
      <c r="F2669" s="52"/>
      <c r="G2669" s="52"/>
      <c r="P2669" s="37"/>
      <c r="Q2669" s="144"/>
      <c r="AC2669" s="39"/>
      <c r="AD2669" s="40"/>
    </row>
    <row r="2670" s="35" customFormat="1" spans="3:30">
      <c r="C2670" s="144"/>
      <c r="F2670" s="52"/>
      <c r="G2670" s="52"/>
      <c r="P2670" s="37"/>
      <c r="Q2670" s="144"/>
      <c r="AC2670" s="39"/>
      <c r="AD2670" s="40"/>
    </row>
    <row r="2671" s="35" customFormat="1" spans="3:30">
      <c r="C2671" s="144"/>
      <c r="F2671" s="52"/>
      <c r="G2671" s="52"/>
      <c r="P2671" s="37"/>
      <c r="Q2671" s="144"/>
      <c r="AC2671" s="39"/>
      <c r="AD2671" s="40"/>
    </row>
    <row r="2672" s="35" customFormat="1" spans="3:30">
      <c r="C2672" s="144"/>
      <c r="F2672" s="52"/>
      <c r="G2672" s="52"/>
      <c r="P2672" s="37"/>
      <c r="Q2672" s="144"/>
      <c r="AC2672" s="39"/>
      <c r="AD2672" s="40"/>
    </row>
    <row r="2673" s="35" customFormat="1" spans="3:30">
      <c r="C2673" s="144"/>
      <c r="F2673" s="52"/>
      <c r="G2673" s="52"/>
      <c r="P2673" s="37"/>
      <c r="Q2673" s="144"/>
      <c r="AC2673" s="39"/>
      <c r="AD2673" s="40"/>
    </row>
    <row r="2674" s="35" customFormat="1" spans="3:30">
      <c r="C2674" s="144"/>
      <c r="F2674" s="52"/>
      <c r="G2674" s="52"/>
      <c r="P2674" s="37"/>
      <c r="Q2674" s="144"/>
      <c r="AC2674" s="39"/>
      <c r="AD2674" s="40"/>
    </row>
    <row r="2675" s="35" customFormat="1" spans="3:30">
      <c r="C2675" s="144"/>
      <c r="F2675" s="52"/>
      <c r="G2675" s="52"/>
      <c r="P2675" s="37"/>
      <c r="Q2675" s="144"/>
      <c r="AC2675" s="39"/>
      <c r="AD2675" s="40"/>
    </row>
    <row r="2676" s="35" customFormat="1" spans="3:30">
      <c r="C2676" s="144"/>
      <c r="F2676" s="52"/>
      <c r="G2676" s="52"/>
      <c r="P2676" s="37"/>
      <c r="Q2676" s="144"/>
      <c r="AC2676" s="39"/>
      <c r="AD2676" s="40"/>
    </row>
    <row r="2677" s="35" customFormat="1" spans="3:30">
      <c r="C2677" s="144"/>
      <c r="F2677" s="52"/>
      <c r="G2677" s="52"/>
      <c r="P2677" s="37"/>
      <c r="Q2677" s="144"/>
      <c r="AC2677" s="39"/>
      <c r="AD2677" s="40"/>
    </row>
    <row r="2678" s="35" customFormat="1" spans="3:30">
      <c r="C2678" s="144"/>
      <c r="F2678" s="52"/>
      <c r="G2678" s="52"/>
      <c r="P2678" s="37"/>
      <c r="Q2678" s="144"/>
      <c r="AC2678" s="39"/>
      <c r="AD2678" s="40"/>
    </row>
    <row r="2679" s="35" customFormat="1" spans="3:30">
      <c r="C2679" s="144"/>
      <c r="F2679" s="52"/>
      <c r="G2679" s="52"/>
      <c r="P2679" s="37"/>
      <c r="Q2679" s="144"/>
      <c r="AC2679" s="39"/>
      <c r="AD2679" s="40"/>
    </row>
    <row r="2680" s="35" customFormat="1" spans="3:30">
      <c r="C2680" s="144"/>
      <c r="F2680" s="52"/>
      <c r="G2680" s="52"/>
      <c r="P2680" s="37"/>
      <c r="Q2680" s="144"/>
      <c r="AC2680" s="39"/>
      <c r="AD2680" s="40"/>
    </row>
    <row r="2681" s="35" customFormat="1" spans="3:30">
      <c r="C2681" s="144"/>
      <c r="F2681" s="52"/>
      <c r="G2681" s="52"/>
      <c r="P2681" s="37"/>
      <c r="Q2681" s="144"/>
      <c r="AC2681" s="39"/>
      <c r="AD2681" s="40"/>
    </row>
    <row r="2682" s="35" customFormat="1" spans="3:30">
      <c r="C2682" s="144"/>
      <c r="F2682" s="52"/>
      <c r="G2682" s="52"/>
      <c r="P2682" s="37"/>
      <c r="Q2682" s="144"/>
      <c r="AC2682" s="39"/>
      <c r="AD2682" s="40"/>
    </row>
    <row r="2683" s="35" customFormat="1" spans="3:30">
      <c r="C2683" s="144"/>
      <c r="F2683" s="52"/>
      <c r="G2683" s="52"/>
      <c r="P2683" s="37"/>
      <c r="Q2683" s="144"/>
      <c r="AC2683" s="39"/>
      <c r="AD2683" s="40"/>
    </row>
    <row r="2684" s="35" customFormat="1" spans="3:30">
      <c r="C2684" s="144"/>
      <c r="F2684" s="52"/>
      <c r="G2684" s="52"/>
      <c r="P2684" s="37"/>
      <c r="Q2684" s="144"/>
      <c r="AC2684" s="39"/>
      <c r="AD2684" s="40"/>
    </row>
    <row r="2685" s="35" customFormat="1" spans="3:30">
      <c r="C2685" s="144"/>
      <c r="F2685" s="52"/>
      <c r="G2685" s="52"/>
      <c r="P2685" s="37"/>
      <c r="Q2685" s="144"/>
      <c r="AC2685" s="39"/>
      <c r="AD2685" s="40"/>
    </row>
    <row r="2686" s="35" customFormat="1" spans="3:30">
      <c r="C2686" s="144"/>
      <c r="F2686" s="52"/>
      <c r="G2686" s="52"/>
      <c r="P2686" s="37"/>
      <c r="Q2686" s="144"/>
      <c r="AC2686" s="39"/>
      <c r="AD2686" s="40"/>
    </row>
    <row r="2687" s="35" customFormat="1" spans="3:30">
      <c r="C2687" s="144"/>
      <c r="F2687" s="52"/>
      <c r="G2687" s="52"/>
      <c r="P2687" s="37"/>
      <c r="Q2687" s="144"/>
      <c r="AC2687" s="39"/>
      <c r="AD2687" s="40"/>
    </row>
    <row r="2688" s="35" customFormat="1" spans="3:30">
      <c r="C2688" s="144"/>
      <c r="F2688" s="52"/>
      <c r="G2688" s="52"/>
      <c r="P2688" s="37"/>
      <c r="Q2688" s="144"/>
      <c r="AC2688" s="39"/>
      <c r="AD2688" s="40"/>
    </row>
    <row r="2689" s="35" customFormat="1" spans="3:30">
      <c r="C2689" s="144"/>
      <c r="F2689" s="52"/>
      <c r="G2689" s="52"/>
      <c r="P2689" s="37"/>
      <c r="Q2689" s="144"/>
      <c r="AC2689" s="39"/>
      <c r="AD2689" s="40"/>
    </row>
    <row r="2690" s="35" customFormat="1" spans="3:30">
      <c r="C2690" s="144"/>
      <c r="F2690" s="52"/>
      <c r="G2690" s="52"/>
      <c r="P2690" s="37"/>
      <c r="Q2690" s="144"/>
      <c r="AC2690" s="39"/>
      <c r="AD2690" s="40"/>
    </row>
    <row r="2691" s="35" customFormat="1" spans="3:30">
      <c r="C2691" s="144"/>
      <c r="F2691" s="52"/>
      <c r="G2691" s="52"/>
      <c r="P2691" s="37"/>
      <c r="Q2691" s="144"/>
      <c r="AC2691" s="39"/>
      <c r="AD2691" s="40"/>
    </row>
    <row r="2692" s="35" customFormat="1" spans="3:30">
      <c r="C2692" s="144"/>
      <c r="F2692" s="52"/>
      <c r="G2692" s="52"/>
      <c r="P2692" s="37"/>
      <c r="Q2692" s="144"/>
      <c r="AC2692" s="39"/>
      <c r="AD2692" s="40"/>
    </row>
    <row r="2693" s="35" customFormat="1" spans="3:30">
      <c r="C2693" s="144"/>
      <c r="F2693" s="52"/>
      <c r="G2693" s="52"/>
      <c r="P2693" s="37"/>
      <c r="Q2693" s="144"/>
      <c r="AC2693" s="39"/>
      <c r="AD2693" s="40"/>
    </row>
    <row r="2694" s="35" customFormat="1" spans="3:30">
      <c r="C2694" s="144"/>
      <c r="F2694" s="52"/>
      <c r="G2694" s="52"/>
      <c r="P2694" s="37"/>
      <c r="Q2694" s="144"/>
      <c r="AC2694" s="39"/>
      <c r="AD2694" s="40"/>
    </row>
    <row r="2695" s="35" customFormat="1" spans="3:30">
      <c r="C2695" s="144"/>
      <c r="F2695" s="52"/>
      <c r="G2695" s="52"/>
      <c r="P2695" s="37"/>
      <c r="Q2695" s="144"/>
      <c r="AC2695" s="39"/>
      <c r="AD2695" s="40"/>
    </row>
    <row r="2696" s="35" customFormat="1" spans="3:30">
      <c r="C2696" s="144"/>
      <c r="F2696" s="52"/>
      <c r="G2696" s="52"/>
      <c r="P2696" s="37"/>
      <c r="Q2696" s="144"/>
      <c r="AC2696" s="39"/>
      <c r="AD2696" s="40"/>
    </row>
    <row r="2697" s="35" customFormat="1" spans="3:30">
      <c r="C2697" s="144"/>
      <c r="F2697" s="52"/>
      <c r="G2697" s="52"/>
      <c r="P2697" s="37"/>
      <c r="Q2697" s="144"/>
      <c r="AC2697" s="39"/>
      <c r="AD2697" s="40"/>
    </row>
    <row r="2698" s="35" customFormat="1" spans="3:30">
      <c r="C2698" s="144"/>
      <c r="F2698" s="52"/>
      <c r="G2698" s="52"/>
      <c r="P2698" s="37"/>
      <c r="Q2698" s="144"/>
      <c r="AC2698" s="39"/>
      <c r="AD2698" s="40"/>
    </row>
    <row r="2699" s="35" customFormat="1" spans="3:30">
      <c r="C2699" s="144"/>
      <c r="F2699" s="52"/>
      <c r="G2699" s="52"/>
      <c r="P2699" s="37"/>
      <c r="Q2699" s="144"/>
      <c r="AC2699" s="39"/>
      <c r="AD2699" s="40"/>
    </row>
    <row r="2700" s="35" customFormat="1" spans="3:30">
      <c r="C2700" s="144"/>
      <c r="F2700" s="52"/>
      <c r="G2700" s="52"/>
      <c r="P2700" s="37"/>
      <c r="Q2700" s="144"/>
      <c r="AC2700" s="39"/>
      <c r="AD2700" s="40"/>
    </row>
    <row r="2701" s="35" customFormat="1" spans="3:30">
      <c r="C2701" s="144"/>
      <c r="F2701" s="52"/>
      <c r="G2701" s="52"/>
      <c r="P2701" s="37"/>
      <c r="Q2701" s="144"/>
      <c r="AC2701" s="39"/>
      <c r="AD2701" s="40"/>
    </row>
    <row r="2702" s="35" customFormat="1" spans="3:30">
      <c r="C2702" s="144"/>
      <c r="F2702" s="52"/>
      <c r="G2702" s="52"/>
      <c r="P2702" s="37"/>
      <c r="Q2702" s="144"/>
      <c r="AC2702" s="39"/>
      <c r="AD2702" s="40"/>
    </row>
    <row r="2703" s="35" customFormat="1" spans="3:30">
      <c r="C2703" s="144"/>
      <c r="F2703" s="52"/>
      <c r="G2703" s="52"/>
      <c r="P2703" s="37"/>
      <c r="Q2703" s="144"/>
      <c r="AC2703" s="39"/>
      <c r="AD2703" s="40"/>
    </row>
    <row r="2704" s="35" customFormat="1" spans="3:30">
      <c r="C2704" s="144"/>
      <c r="F2704" s="52"/>
      <c r="G2704" s="52"/>
      <c r="P2704" s="37"/>
      <c r="Q2704" s="144"/>
      <c r="AC2704" s="39"/>
      <c r="AD2704" s="40"/>
    </row>
    <row r="2705" s="35" customFormat="1" spans="3:30">
      <c r="C2705" s="144"/>
      <c r="F2705" s="52"/>
      <c r="G2705" s="52"/>
      <c r="P2705" s="37"/>
      <c r="Q2705" s="144"/>
      <c r="AC2705" s="39"/>
      <c r="AD2705" s="40"/>
    </row>
    <row r="2706" s="35" customFormat="1" spans="3:30">
      <c r="C2706" s="144"/>
      <c r="F2706" s="52"/>
      <c r="G2706" s="52"/>
      <c r="P2706" s="37"/>
      <c r="Q2706" s="144"/>
      <c r="AC2706" s="39"/>
      <c r="AD2706" s="40"/>
    </row>
    <row r="2707" s="35" customFormat="1" spans="3:30">
      <c r="C2707" s="144"/>
      <c r="F2707" s="52"/>
      <c r="G2707" s="52"/>
      <c r="P2707" s="37"/>
      <c r="Q2707" s="144"/>
      <c r="AC2707" s="39"/>
      <c r="AD2707" s="40"/>
    </row>
    <row r="2708" s="35" customFormat="1" spans="3:30">
      <c r="C2708" s="144"/>
      <c r="F2708" s="52"/>
      <c r="G2708" s="52"/>
      <c r="P2708" s="37"/>
      <c r="Q2708" s="144"/>
      <c r="AC2708" s="39"/>
      <c r="AD2708" s="40"/>
    </row>
    <row r="2709" s="35" customFormat="1" spans="3:30">
      <c r="C2709" s="144"/>
      <c r="F2709" s="52"/>
      <c r="G2709" s="52"/>
      <c r="P2709" s="37"/>
      <c r="Q2709" s="144"/>
      <c r="AC2709" s="39"/>
      <c r="AD2709" s="40"/>
    </row>
    <row r="2710" s="35" customFormat="1" spans="3:30">
      <c r="C2710" s="144"/>
      <c r="F2710" s="52"/>
      <c r="G2710" s="52"/>
      <c r="P2710" s="37"/>
      <c r="Q2710" s="144"/>
      <c r="AC2710" s="39"/>
      <c r="AD2710" s="40"/>
    </row>
    <row r="2711" s="35" customFormat="1" spans="3:30">
      <c r="C2711" s="144"/>
      <c r="F2711" s="52"/>
      <c r="G2711" s="52"/>
      <c r="P2711" s="37"/>
      <c r="Q2711" s="144"/>
      <c r="AC2711" s="39"/>
      <c r="AD2711" s="40"/>
    </row>
    <row r="2712" s="35" customFormat="1" spans="3:30">
      <c r="C2712" s="144"/>
      <c r="F2712" s="52"/>
      <c r="G2712" s="52"/>
      <c r="P2712" s="37"/>
      <c r="Q2712" s="144"/>
      <c r="AC2712" s="39"/>
      <c r="AD2712" s="40"/>
    </row>
    <row r="2713" s="35" customFormat="1" spans="3:30">
      <c r="C2713" s="144"/>
      <c r="F2713" s="52"/>
      <c r="G2713" s="52"/>
      <c r="P2713" s="37"/>
      <c r="Q2713" s="144"/>
      <c r="AC2713" s="39"/>
      <c r="AD2713" s="40"/>
    </row>
    <row r="2714" s="35" customFormat="1" spans="3:30">
      <c r="C2714" s="144"/>
      <c r="F2714" s="52"/>
      <c r="G2714" s="52"/>
      <c r="P2714" s="37"/>
      <c r="Q2714" s="144"/>
      <c r="AC2714" s="39"/>
      <c r="AD2714" s="40"/>
    </row>
    <row r="2715" s="35" customFormat="1" spans="3:30">
      <c r="C2715" s="144"/>
      <c r="F2715" s="52"/>
      <c r="G2715" s="52"/>
      <c r="P2715" s="37"/>
      <c r="Q2715" s="144"/>
      <c r="AC2715" s="39"/>
      <c r="AD2715" s="40"/>
    </row>
    <row r="2716" s="35" customFormat="1" spans="3:30">
      <c r="C2716" s="144"/>
      <c r="F2716" s="52"/>
      <c r="G2716" s="52"/>
      <c r="P2716" s="37"/>
      <c r="Q2716" s="144"/>
      <c r="AC2716" s="39"/>
      <c r="AD2716" s="40"/>
    </row>
    <row r="2717" s="35" customFormat="1" spans="3:30">
      <c r="C2717" s="144"/>
      <c r="F2717" s="52"/>
      <c r="G2717" s="52"/>
      <c r="P2717" s="37"/>
      <c r="Q2717" s="144"/>
      <c r="AC2717" s="39"/>
      <c r="AD2717" s="40"/>
    </row>
    <row r="2718" s="35" customFormat="1" spans="3:30">
      <c r="C2718" s="144"/>
      <c r="F2718" s="52"/>
      <c r="G2718" s="52"/>
      <c r="P2718" s="37"/>
      <c r="Q2718" s="144"/>
      <c r="AC2718" s="39"/>
      <c r="AD2718" s="40"/>
    </row>
    <row r="2719" s="35" customFormat="1" spans="3:30">
      <c r="C2719" s="144"/>
      <c r="F2719" s="52"/>
      <c r="G2719" s="52"/>
      <c r="P2719" s="37"/>
      <c r="Q2719" s="144"/>
      <c r="AC2719" s="39"/>
      <c r="AD2719" s="40"/>
    </row>
    <row r="2720" s="35" customFormat="1" spans="3:30">
      <c r="C2720" s="144"/>
      <c r="F2720" s="52"/>
      <c r="G2720" s="52"/>
      <c r="P2720" s="37"/>
      <c r="Q2720" s="144"/>
      <c r="AC2720" s="39"/>
      <c r="AD2720" s="40"/>
    </row>
    <row r="2721" s="35" customFormat="1" spans="3:30">
      <c r="C2721" s="144"/>
      <c r="F2721" s="52"/>
      <c r="G2721" s="52"/>
      <c r="P2721" s="37"/>
      <c r="Q2721" s="144"/>
      <c r="AC2721" s="39"/>
      <c r="AD2721" s="40"/>
    </row>
    <row r="2722" s="35" customFormat="1" spans="3:30">
      <c r="C2722" s="144"/>
      <c r="F2722" s="52"/>
      <c r="G2722" s="52"/>
      <c r="P2722" s="37"/>
      <c r="Q2722" s="144"/>
      <c r="AC2722" s="39"/>
      <c r="AD2722" s="40"/>
    </row>
    <row r="2723" s="35" customFormat="1" spans="3:30">
      <c r="C2723" s="144"/>
      <c r="F2723" s="52"/>
      <c r="G2723" s="52"/>
      <c r="P2723" s="37"/>
      <c r="Q2723" s="144"/>
      <c r="AC2723" s="39"/>
      <c r="AD2723" s="40"/>
    </row>
    <row r="2724" s="35" customFormat="1" spans="3:30">
      <c r="C2724" s="144"/>
      <c r="F2724" s="52"/>
      <c r="G2724" s="52"/>
      <c r="P2724" s="37"/>
      <c r="Q2724" s="144"/>
      <c r="AC2724" s="39"/>
      <c r="AD2724" s="40"/>
    </row>
    <row r="2725" s="35" customFormat="1" spans="3:30">
      <c r="C2725" s="144"/>
      <c r="F2725" s="52"/>
      <c r="G2725" s="52"/>
      <c r="P2725" s="37"/>
      <c r="Q2725" s="144"/>
      <c r="AC2725" s="39"/>
      <c r="AD2725" s="40"/>
    </row>
    <row r="2726" s="35" customFormat="1" spans="3:30">
      <c r="C2726" s="144"/>
      <c r="F2726" s="52"/>
      <c r="G2726" s="52"/>
      <c r="P2726" s="37"/>
      <c r="Q2726" s="144"/>
      <c r="AC2726" s="39"/>
      <c r="AD2726" s="40"/>
    </row>
    <row r="2727" s="35" customFormat="1" spans="3:30">
      <c r="C2727" s="144"/>
      <c r="F2727" s="52"/>
      <c r="G2727" s="52"/>
      <c r="P2727" s="37"/>
      <c r="Q2727" s="144"/>
      <c r="AC2727" s="39"/>
      <c r="AD2727" s="40"/>
    </row>
    <row r="2728" s="35" customFormat="1" spans="3:30">
      <c r="C2728" s="144"/>
      <c r="F2728" s="52"/>
      <c r="G2728" s="52"/>
      <c r="P2728" s="37"/>
      <c r="Q2728" s="144"/>
      <c r="AC2728" s="39"/>
      <c r="AD2728" s="40"/>
    </row>
    <row r="2729" s="35" customFormat="1" spans="3:30">
      <c r="C2729" s="144"/>
      <c r="F2729" s="52"/>
      <c r="G2729" s="52"/>
      <c r="P2729" s="37"/>
      <c r="Q2729" s="144"/>
      <c r="AC2729" s="39"/>
      <c r="AD2729" s="40"/>
    </row>
    <row r="2730" s="35" customFormat="1" spans="3:30">
      <c r="C2730" s="144"/>
      <c r="F2730" s="52"/>
      <c r="G2730" s="52"/>
      <c r="P2730" s="37"/>
      <c r="Q2730" s="144"/>
      <c r="AC2730" s="39"/>
      <c r="AD2730" s="40"/>
    </row>
    <row r="2731" s="35" customFormat="1" spans="3:30">
      <c r="C2731" s="144"/>
      <c r="F2731" s="52"/>
      <c r="G2731" s="52"/>
      <c r="P2731" s="37"/>
      <c r="Q2731" s="144"/>
      <c r="AC2731" s="39"/>
      <c r="AD2731" s="40"/>
    </row>
    <row r="2732" s="35" customFormat="1" spans="3:30">
      <c r="C2732" s="144"/>
      <c r="F2732" s="52"/>
      <c r="G2732" s="52"/>
      <c r="P2732" s="37"/>
      <c r="Q2732" s="144"/>
      <c r="AC2732" s="39"/>
      <c r="AD2732" s="40"/>
    </row>
    <row r="2733" s="35" customFormat="1" spans="3:30">
      <c r="C2733" s="144"/>
      <c r="F2733" s="52"/>
      <c r="G2733" s="52"/>
      <c r="P2733" s="37"/>
      <c r="Q2733" s="144"/>
      <c r="AC2733" s="39"/>
      <c r="AD2733" s="40"/>
    </row>
    <row r="2734" s="35" customFormat="1" spans="3:30">
      <c r="C2734" s="144"/>
      <c r="F2734" s="52"/>
      <c r="G2734" s="52"/>
      <c r="P2734" s="37"/>
      <c r="Q2734" s="144"/>
      <c r="AC2734" s="39"/>
      <c r="AD2734" s="40"/>
    </row>
    <row r="2735" s="35" customFormat="1" spans="3:30">
      <c r="C2735" s="144"/>
      <c r="F2735" s="52"/>
      <c r="G2735" s="52"/>
      <c r="P2735" s="37"/>
      <c r="Q2735" s="144"/>
      <c r="AC2735" s="39"/>
      <c r="AD2735" s="40"/>
    </row>
    <row r="2736" s="35" customFormat="1" spans="3:30">
      <c r="C2736" s="144"/>
      <c r="F2736" s="52"/>
      <c r="G2736" s="52"/>
      <c r="P2736" s="37"/>
      <c r="Q2736" s="144"/>
      <c r="AC2736" s="39"/>
      <c r="AD2736" s="40"/>
    </row>
    <row r="2737" s="35" customFormat="1" spans="3:30">
      <c r="C2737" s="144"/>
      <c r="F2737" s="52"/>
      <c r="G2737" s="52"/>
      <c r="P2737" s="37"/>
      <c r="Q2737" s="144"/>
      <c r="AC2737" s="39"/>
      <c r="AD2737" s="40"/>
    </row>
    <row r="2738" s="35" customFormat="1" spans="3:30">
      <c r="C2738" s="144"/>
      <c r="F2738" s="52"/>
      <c r="G2738" s="52"/>
      <c r="P2738" s="37"/>
      <c r="Q2738" s="144"/>
      <c r="AC2738" s="39"/>
      <c r="AD2738" s="40"/>
    </row>
    <row r="2739" s="35" customFormat="1" spans="3:30">
      <c r="C2739" s="144"/>
      <c r="F2739" s="52"/>
      <c r="G2739" s="52"/>
      <c r="P2739" s="37"/>
      <c r="Q2739" s="144"/>
      <c r="AC2739" s="39"/>
      <c r="AD2739" s="40"/>
    </row>
    <row r="2740" s="35" customFormat="1" spans="3:30">
      <c r="C2740" s="144"/>
      <c r="F2740" s="52"/>
      <c r="G2740" s="52"/>
      <c r="P2740" s="37"/>
      <c r="Q2740" s="144"/>
      <c r="AC2740" s="39"/>
      <c r="AD2740" s="40"/>
    </row>
    <row r="2741" s="35" customFormat="1" spans="3:30">
      <c r="C2741" s="144"/>
      <c r="F2741" s="52"/>
      <c r="G2741" s="52"/>
      <c r="P2741" s="37"/>
      <c r="Q2741" s="144"/>
      <c r="AC2741" s="39"/>
      <c r="AD2741" s="40"/>
    </row>
    <row r="2742" s="35" customFormat="1" spans="3:30">
      <c r="C2742" s="144"/>
      <c r="F2742" s="52"/>
      <c r="G2742" s="52"/>
      <c r="P2742" s="37"/>
      <c r="Q2742" s="144"/>
      <c r="AC2742" s="39"/>
      <c r="AD2742" s="40"/>
    </row>
    <row r="2743" s="35" customFormat="1" spans="3:30">
      <c r="C2743" s="144"/>
      <c r="F2743" s="52"/>
      <c r="G2743" s="52"/>
      <c r="P2743" s="37"/>
      <c r="Q2743" s="144"/>
      <c r="AC2743" s="39"/>
      <c r="AD2743" s="40"/>
    </row>
    <row r="2744" s="35" customFormat="1" spans="3:30">
      <c r="C2744" s="144"/>
      <c r="F2744" s="52"/>
      <c r="G2744" s="52"/>
      <c r="P2744" s="37"/>
      <c r="Q2744" s="144"/>
      <c r="AC2744" s="39"/>
      <c r="AD2744" s="40"/>
    </row>
    <row r="2745" s="35" customFormat="1" spans="3:30">
      <c r="C2745" s="144"/>
      <c r="F2745" s="52"/>
      <c r="G2745" s="52"/>
      <c r="P2745" s="37"/>
      <c r="Q2745" s="144"/>
      <c r="AC2745" s="39"/>
      <c r="AD2745" s="40"/>
    </row>
    <row r="2746" s="35" customFormat="1" spans="3:30">
      <c r="C2746" s="144"/>
      <c r="F2746" s="52"/>
      <c r="G2746" s="52"/>
      <c r="P2746" s="37"/>
      <c r="Q2746" s="144"/>
      <c r="AC2746" s="39"/>
      <c r="AD2746" s="40"/>
    </row>
    <row r="2747" s="35" customFormat="1" spans="3:30">
      <c r="C2747" s="144"/>
      <c r="F2747" s="52"/>
      <c r="G2747" s="52"/>
      <c r="P2747" s="37"/>
      <c r="Q2747" s="144"/>
      <c r="AC2747" s="39"/>
      <c r="AD2747" s="40"/>
    </row>
    <row r="2748" s="35" customFormat="1" spans="3:30">
      <c r="C2748" s="144"/>
      <c r="F2748" s="52"/>
      <c r="G2748" s="52"/>
      <c r="P2748" s="37"/>
      <c r="Q2748" s="144"/>
      <c r="AC2748" s="39"/>
      <c r="AD2748" s="40"/>
    </row>
    <row r="2749" s="35" customFormat="1" spans="3:30">
      <c r="C2749" s="144"/>
      <c r="F2749" s="52"/>
      <c r="G2749" s="52"/>
      <c r="P2749" s="37"/>
      <c r="Q2749" s="144"/>
      <c r="AC2749" s="39"/>
      <c r="AD2749" s="40"/>
    </row>
    <row r="2750" s="35" customFormat="1" spans="3:30">
      <c r="C2750" s="144"/>
      <c r="F2750" s="52"/>
      <c r="G2750" s="52"/>
      <c r="P2750" s="37"/>
      <c r="Q2750" s="144"/>
      <c r="AC2750" s="39"/>
      <c r="AD2750" s="40"/>
    </row>
    <row r="2751" s="35" customFormat="1" spans="3:30">
      <c r="C2751" s="144"/>
      <c r="F2751" s="52"/>
      <c r="G2751" s="52"/>
      <c r="P2751" s="37"/>
      <c r="Q2751" s="144"/>
      <c r="AC2751" s="39"/>
      <c r="AD2751" s="40"/>
    </row>
    <row r="2752" s="35" customFormat="1" spans="3:30">
      <c r="C2752" s="144"/>
      <c r="F2752" s="52"/>
      <c r="G2752" s="52"/>
      <c r="P2752" s="37"/>
      <c r="Q2752" s="144"/>
      <c r="AC2752" s="39"/>
      <c r="AD2752" s="40"/>
    </row>
    <row r="2753" s="35" customFormat="1" spans="3:30">
      <c r="C2753" s="144"/>
      <c r="F2753" s="52"/>
      <c r="G2753" s="52"/>
      <c r="P2753" s="37"/>
      <c r="Q2753" s="144"/>
      <c r="AC2753" s="39"/>
      <c r="AD2753" s="40"/>
    </row>
    <row r="2754" s="35" customFormat="1" spans="3:30">
      <c r="C2754" s="144"/>
      <c r="F2754" s="52"/>
      <c r="G2754" s="52"/>
      <c r="P2754" s="37"/>
      <c r="Q2754" s="144"/>
      <c r="AC2754" s="39"/>
      <c r="AD2754" s="40"/>
    </row>
    <row r="2755" s="35" customFormat="1" spans="3:30">
      <c r="C2755" s="144"/>
      <c r="F2755" s="52"/>
      <c r="G2755" s="52"/>
      <c r="P2755" s="37"/>
      <c r="Q2755" s="144"/>
      <c r="AC2755" s="39"/>
      <c r="AD2755" s="40"/>
    </row>
    <row r="2756" s="35" customFormat="1" spans="3:30">
      <c r="C2756" s="144"/>
      <c r="F2756" s="52"/>
      <c r="G2756" s="52"/>
      <c r="P2756" s="37"/>
      <c r="Q2756" s="144"/>
      <c r="AC2756" s="39"/>
      <c r="AD2756" s="40"/>
    </row>
    <row r="2757" s="35" customFormat="1" spans="3:30">
      <c r="C2757" s="144"/>
      <c r="F2757" s="52"/>
      <c r="G2757" s="52"/>
      <c r="P2757" s="37"/>
      <c r="Q2757" s="144"/>
      <c r="AC2757" s="39"/>
      <c r="AD2757" s="40"/>
    </row>
    <row r="2758" s="35" customFormat="1" spans="3:30">
      <c r="C2758" s="144"/>
      <c r="F2758" s="52"/>
      <c r="G2758" s="52"/>
      <c r="P2758" s="37"/>
      <c r="Q2758" s="144"/>
      <c r="AC2758" s="39"/>
      <c r="AD2758" s="40"/>
    </row>
    <row r="2759" s="35" customFormat="1" spans="3:30">
      <c r="C2759" s="144"/>
      <c r="F2759" s="52"/>
      <c r="G2759" s="52"/>
      <c r="P2759" s="37"/>
      <c r="Q2759" s="144"/>
      <c r="AC2759" s="39"/>
      <c r="AD2759" s="40"/>
    </row>
    <row r="2760" s="35" customFormat="1" spans="3:30">
      <c r="C2760" s="144"/>
      <c r="F2760" s="52"/>
      <c r="G2760" s="52"/>
      <c r="P2760" s="37"/>
      <c r="Q2760" s="144"/>
      <c r="AC2760" s="39"/>
      <c r="AD2760" s="40"/>
    </row>
    <row r="2761" s="35" customFormat="1" spans="3:30">
      <c r="C2761" s="144"/>
      <c r="F2761" s="52"/>
      <c r="G2761" s="52"/>
      <c r="P2761" s="37"/>
      <c r="Q2761" s="144"/>
      <c r="AC2761" s="39"/>
      <c r="AD2761" s="40"/>
    </row>
    <row r="2762" s="35" customFormat="1" spans="3:30">
      <c r="C2762" s="144"/>
      <c r="F2762" s="52"/>
      <c r="G2762" s="52"/>
      <c r="P2762" s="37"/>
      <c r="Q2762" s="144"/>
      <c r="AC2762" s="39"/>
      <c r="AD2762" s="40"/>
    </row>
    <row r="2763" s="35" customFormat="1" spans="3:30">
      <c r="C2763" s="144"/>
      <c r="F2763" s="52"/>
      <c r="G2763" s="52"/>
      <c r="P2763" s="37"/>
      <c r="Q2763" s="144"/>
      <c r="AC2763" s="39"/>
      <c r="AD2763" s="40"/>
    </row>
    <row r="2764" s="35" customFormat="1" spans="3:30">
      <c r="C2764" s="144"/>
      <c r="F2764" s="52"/>
      <c r="G2764" s="52"/>
      <c r="P2764" s="37"/>
      <c r="Q2764" s="144"/>
      <c r="AC2764" s="39"/>
      <c r="AD2764" s="40"/>
    </row>
    <row r="2765" s="35" customFormat="1" spans="3:30">
      <c r="C2765" s="144"/>
      <c r="F2765" s="52"/>
      <c r="G2765" s="52"/>
      <c r="P2765" s="37"/>
      <c r="Q2765" s="144"/>
      <c r="AC2765" s="39"/>
      <c r="AD2765" s="40"/>
    </row>
    <row r="2766" s="35" customFormat="1" spans="3:30">
      <c r="C2766" s="144"/>
      <c r="F2766" s="52"/>
      <c r="G2766" s="52"/>
      <c r="P2766" s="37"/>
      <c r="Q2766" s="144"/>
      <c r="AC2766" s="39"/>
      <c r="AD2766" s="40"/>
    </row>
    <row r="2767" s="35" customFormat="1" spans="3:30">
      <c r="C2767" s="144"/>
      <c r="F2767" s="52"/>
      <c r="G2767" s="52"/>
      <c r="P2767" s="37"/>
      <c r="Q2767" s="144"/>
      <c r="AC2767" s="39"/>
      <c r="AD2767" s="40"/>
    </row>
    <row r="2768" s="35" customFormat="1" spans="3:30">
      <c r="C2768" s="144"/>
      <c r="F2768" s="52"/>
      <c r="G2768" s="52"/>
      <c r="P2768" s="37"/>
      <c r="Q2768" s="144"/>
      <c r="AC2768" s="39"/>
      <c r="AD2768" s="40"/>
    </row>
    <row r="2769" s="35" customFormat="1" spans="3:30">
      <c r="C2769" s="144"/>
      <c r="F2769" s="52"/>
      <c r="G2769" s="52"/>
      <c r="P2769" s="37"/>
      <c r="Q2769" s="144"/>
      <c r="AC2769" s="39"/>
      <c r="AD2769" s="40"/>
    </row>
    <row r="2770" s="35" customFormat="1" spans="3:30">
      <c r="C2770" s="144"/>
      <c r="F2770" s="52"/>
      <c r="G2770" s="52"/>
      <c r="P2770" s="37"/>
      <c r="Q2770" s="144"/>
      <c r="AC2770" s="39"/>
      <c r="AD2770" s="40"/>
    </row>
    <row r="2771" s="35" customFormat="1" spans="3:30">
      <c r="C2771" s="144"/>
      <c r="F2771" s="52"/>
      <c r="G2771" s="52"/>
      <c r="P2771" s="37"/>
      <c r="Q2771" s="144"/>
      <c r="AC2771" s="39"/>
      <c r="AD2771" s="40"/>
    </row>
    <row r="2772" s="35" customFormat="1" spans="3:30">
      <c r="C2772" s="144"/>
      <c r="F2772" s="52"/>
      <c r="G2772" s="52"/>
      <c r="P2772" s="37"/>
      <c r="Q2772" s="144"/>
      <c r="AC2772" s="39"/>
      <c r="AD2772" s="40"/>
    </row>
    <row r="2773" s="35" customFormat="1" spans="3:30">
      <c r="C2773" s="144"/>
      <c r="F2773" s="52"/>
      <c r="G2773" s="52"/>
      <c r="P2773" s="37"/>
      <c r="Q2773" s="144"/>
      <c r="AC2773" s="39"/>
      <c r="AD2773" s="40"/>
    </row>
    <row r="2774" s="35" customFormat="1" spans="3:30">
      <c r="C2774" s="144"/>
      <c r="F2774" s="52"/>
      <c r="G2774" s="52"/>
      <c r="P2774" s="37"/>
      <c r="Q2774" s="144"/>
      <c r="AC2774" s="39"/>
      <c r="AD2774" s="40"/>
    </row>
    <row r="2775" s="35" customFormat="1" spans="3:30">
      <c r="C2775" s="144"/>
      <c r="F2775" s="52"/>
      <c r="G2775" s="52"/>
      <c r="P2775" s="37"/>
      <c r="Q2775" s="144"/>
      <c r="AC2775" s="39"/>
      <c r="AD2775" s="40"/>
    </row>
    <row r="2776" s="35" customFormat="1" spans="3:30">
      <c r="C2776" s="144"/>
      <c r="F2776" s="52"/>
      <c r="G2776" s="52"/>
      <c r="P2776" s="37"/>
      <c r="Q2776" s="144"/>
      <c r="AC2776" s="39"/>
      <c r="AD2776" s="40"/>
    </row>
    <row r="2777" s="35" customFormat="1" spans="3:30">
      <c r="C2777" s="144"/>
      <c r="F2777" s="52"/>
      <c r="G2777" s="52"/>
      <c r="P2777" s="37"/>
      <c r="Q2777" s="144"/>
      <c r="AC2777" s="39"/>
      <c r="AD2777" s="40"/>
    </row>
    <row r="2778" s="35" customFormat="1" spans="3:30">
      <c r="C2778" s="144"/>
      <c r="F2778" s="52"/>
      <c r="G2778" s="52"/>
      <c r="P2778" s="37"/>
      <c r="Q2778" s="144"/>
      <c r="AC2778" s="39"/>
      <c r="AD2778" s="40"/>
    </row>
    <row r="2779" s="35" customFormat="1" spans="3:30">
      <c r="C2779" s="144"/>
      <c r="F2779" s="52"/>
      <c r="G2779" s="52"/>
      <c r="P2779" s="37"/>
      <c r="Q2779" s="144"/>
      <c r="AC2779" s="39"/>
      <c r="AD2779" s="40"/>
    </row>
    <row r="2780" s="35" customFormat="1" spans="3:30">
      <c r="C2780" s="144"/>
      <c r="F2780" s="52"/>
      <c r="G2780" s="52"/>
      <c r="P2780" s="37"/>
      <c r="Q2780" s="144"/>
      <c r="AC2780" s="39"/>
      <c r="AD2780" s="40"/>
    </row>
    <row r="2781" s="35" customFormat="1" spans="3:30">
      <c r="C2781" s="144"/>
      <c r="F2781" s="52"/>
      <c r="G2781" s="52"/>
      <c r="P2781" s="37"/>
      <c r="Q2781" s="144"/>
      <c r="AC2781" s="39"/>
      <c r="AD2781" s="40"/>
    </row>
    <row r="2782" s="35" customFormat="1" spans="3:30">
      <c r="C2782" s="144"/>
      <c r="F2782" s="52"/>
      <c r="G2782" s="52"/>
      <c r="P2782" s="37"/>
      <c r="Q2782" s="144"/>
      <c r="AC2782" s="39"/>
      <c r="AD2782" s="40"/>
    </row>
    <row r="2783" s="35" customFormat="1" spans="3:30">
      <c r="C2783" s="144"/>
      <c r="F2783" s="52"/>
      <c r="G2783" s="52"/>
      <c r="P2783" s="37"/>
      <c r="Q2783" s="144"/>
      <c r="AC2783" s="39"/>
      <c r="AD2783" s="40"/>
    </row>
    <row r="2784" s="35" customFormat="1" spans="3:30">
      <c r="C2784" s="144"/>
      <c r="F2784" s="52"/>
      <c r="G2784" s="52"/>
      <c r="P2784" s="37"/>
      <c r="Q2784" s="144"/>
      <c r="AC2784" s="39"/>
      <c r="AD2784" s="40"/>
    </row>
    <row r="2785" s="35" customFormat="1" spans="3:30">
      <c r="C2785" s="144"/>
      <c r="F2785" s="52"/>
      <c r="G2785" s="52"/>
      <c r="P2785" s="37"/>
      <c r="Q2785" s="144"/>
      <c r="AC2785" s="39"/>
      <c r="AD2785" s="40"/>
    </row>
    <row r="2786" s="35" customFormat="1" spans="3:30">
      <c r="C2786" s="144"/>
      <c r="F2786" s="52"/>
      <c r="G2786" s="52"/>
      <c r="P2786" s="37"/>
      <c r="Q2786" s="144"/>
      <c r="AC2786" s="39"/>
      <c r="AD2786" s="40"/>
    </row>
    <row r="2787" s="35" customFormat="1" spans="3:30">
      <c r="C2787" s="144"/>
      <c r="F2787" s="52"/>
      <c r="G2787" s="52"/>
      <c r="P2787" s="37"/>
      <c r="Q2787" s="144"/>
      <c r="AC2787" s="39"/>
      <c r="AD2787" s="40"/>
    </row>
    <row r="2788" s="35" customFormat="1" spans="3:30">
      <c r="C2788" s="144"/>
      <c r="F2788" s="52"/>
      <c r="G2788" s="52"/>
      <c r="P2788" s="37"/>
      <c r="Q2788" s="144"/>
      <c r="AC2788" s="39"/>
      <c r="AD2788" s="40"/>
    </row>
    <row r="2789" s="35" customFormat="1" spans="3:30">
      <c r="C2789" s="144"/>
      <c r="F2789" s="52"/>
      <c r="G2789" s="52"/>
      <c r="P2789" s="37"/>
      <c r="Q2789" s="144"/>
      <c r="AC2789" s="39"/>
      <c r="AD2789" s="40"/>
    </row>
    <row r="2790" s="35" customFormat="1" spans="3:30">
      <c r="C2790" s="144"/>
      <c r="F2790" s="52"/>
      <c r="G2790" s="52"/>
      <c r="P2790" s="37"/>
      <c r="Q2790" s="144"/>
      <c r="AC2790" s="39"/>
      <c r="AD2790" s="40"/>
    </row>
    <row r="2791" s="35" customFormat="1" spans="3:30">
      <c r="C2791" s="144"/>
      <c r="F2791" s="52"/>
      <c r="G2791" s="52"/>
      <c r="P2791" s="37"/>
      <c r="Q2791" s="144"/>
      <c r="AC2791" s="39"/>
      <c r="AD2791" s="40"/>
    </row>
    <row r="2792" s="35" customFormat="1" spans="3:30">
      <c r="C2792" s="144"/>
      <c r="F2792" s="52"/>
      <c r="G2792" s="52"/>
      <c r="P2792" s="37"/>
      <c r="Q2792" s="144"/>
      <c r="AC2792" s="39"/>
      <c r="AD2792" s="40"/>
    </row>
    <row r="2793" s="35" customFormat="1" spans="3:30">
      <c r="C2793" s="144"/>
      <c r="F2793" s="52"/>
      <c r="G2793" s="52"/>
      <c r="P2793" s="37"/>
      <c r="Q2793" s="144"/>
      <c r="AC2793" s="39"/>
      <c r="AD2793" s="40"/>
    </row>
    <row r="2794" s="35" customFormat="1" spans="3:30">
      <c r="C2794" s="144"/>
      <c r="F2794" s="52"/>
      <c r="G2794" s="52"/>
      <c r="P2794" s="37"/>
      <c r="Q2794" s="144"/>
      <c r="AC2794" s="39"/>
      <c r="AD2794" s="40"/>
    </row>
    <row r="2795" s="35" customFormat="1" spans="3:30">
      <c r="C2795" s="144"/>
      <c r="F2795" s="52"/>
      <c r="G2795" s="52"/>
      <c r="P2795" s="37"/>
      <c r="Q2795" s="144"/>
      <c r="AC2795" s="39"/>
      <c r="AD2795" s="40"/>
    </row>
    <row r="2796" s="35" customFormat="1" spans="3:30">
      <c r="C2796" s="144"/>
      <c r="F2796" s="52"/>
      <c r="G2796" s="52"/>
      <c r="P2796" s="37"/>
      <c r="Q2796" s="144"/>
      <c r="AC2796" s="39"/>
      <c r="AD2796" s="40"/>
    </row>
    <row r="2797" s="35" customFormat="1" spans="3:30">
      <c r="C2797" s="144"/>
      <c r="F2797" s="52"/>
      <c r="G2797" s="52"/>
      <c r="P2797" s="37"/>
      <c r="Q2797" s="144"/>
      <c r="AC2797" s="39"/>
      <c r="AD2797" s="40"/>
    </row>
    <row r="2798" s="35" customFormat="1" spans="3:30">
      <c r="C2798" s="144"/>
      <c r="F2798" s="52"/>
      <c r="G2798" s="52"/>
      <c r="P2798" s="37"/>
      <c r="Q2798" s="144"/>
      <c r="AC2798" s="39"/>
      <c r="AD2798" s="40"/>
    </row>
    <row r="2799" s="35" customFormat="1" spans="3:30">
      <c r="C2799" s="144"/>
      <c r="F2799" s="52"/>
      <c r="G2799" s="52"/>
      <c r="P2799" s="37"/>
      <c r="Q2799" s="144"/>
      <c r="AC2799" s="39"/>
      <c r="AD2799" s="40"/>
    </row>
    <row r="2800" s="35" customFormat="1" spans="3:30">
      <c r="C2800" s="144"/>
      <c r="F2800" s="52"/>
      <c r="G2800" s="52"/>
      <c r="P2800" s="37"/>
      <c r="Q2800" s="144"/>
      <c r="AC2800" s="39"/>
      <c r="AD2800" s="40"/>
    </row>
    <row r="2801" s="35" customFormat="1" spans="3:30">
      <c r="C2801" s="144"/>
      <c r="F2801" s="52"/>
      <c r="G2801" s="52"/>
      <c r="P2801" s="37"/>
      <c r="Q2801" s="144"/>
      <c r="AC2801" s="39"/>
      <c r="AD2801" s="40"/>
    </row>
    <row r="2802" s="35" customFormat="1" spans="3:30">
      <c r="C2802" s="144"/>
      <c r="F2802" s="52"/>
      <c r="G2802" s="52"/>
      <c r="P2802" s="37"/>
      <c r="Q2802" s="144"/>
      <c r="AC2802" s="39"/>
      <c r="AD2802" s="40"/>
    </row>
    <row r="2803" s="35" customFormat="1" spans="3:30">
      <c r="C2803" s="144"/>
      <c r="F2803" s="52"/>
      <c r="G2803" s="52"/>
      <c r="P2803" s="37"/>
      <c r="Q2803" s="144"/>
      <c r="AC2803" s="39"/>
      <c r="AD2803" s="40"/>
    </row>
    <row r="2804" s="35" customFormat="1" spans="3:30">
      <c r="C2804" s="144"/>
      <c r="F2804" s="52"/>
      <c r="G2804" s="52"/>
      <c r="P2804" s="37"/>
      <c r="Q2804" s="144"/>
      <c r="AC2804" s="39"/>
      <c r="AD2804" s="40"/>
    </row>
    <row r="2805" s="35" customFormat="1" spans="3:30">
      <c r="C2805" s="144"/>
      <c r="F2805" s="52"/>
      <c r="G2805" s="52"/>
      <c r="P2805" s="37"/>
      <c r="Q2805" s="144"/>
      <c r="AC2805" s="39"/>
      <c r="AD2805" s="40"/>
    </row>
    <row r="2806" s="35" customFormat="1" spans="3:30">
      <c r="C2806" s="144"/>
      <c r="F2806" s="52"/>
      <c r="G2806" s="52"/>
      <c r="P2806" s="37"/>
      <c r="Q2806" s="144"/>
      <c r="AC2806" s="39"/>
      <c r="AD2806" s="40"/>
    </row>
    <row r="2807" s="35" customFormat="1" spans="3:30">
      <c r="C2807" s="144"/>
      <c r="F2807" s="52"/>
      <c r="G2807" s="52"/>
      <c r="P2807" s="37"/>
      <c r="Q2807" s="144"/>
      <c r="AC2807" s="39"/>
      <c r="AD2807" s="40"/>
    </row>
    <row r="2808" s="35" customFormat="1" spans="3:30">
      <c r="C2808" s="144"/>
      <c r="F2808" s="52"/>
      <c r="G2808" s="52"/>
      <c r="P2808" s="37"/>
      <c r="Q2808" s="144"/>
      <c r="AC2808" s="39"/>
      <c r="AD2808" s="40"/>
    </row>
    <row r="2809" s="35" customFormat="1" spans="3:30">
      <c r="C2809" s="144"/>
      <c r="F2809" s="52"/>
      <c r="G2809" s="52"/>
      <c r="P2809" s="37"/>
      <c r="Q2809" s="144"/>
      <c r="AC2809" s="39"/>
      <c r="AD2809" s="40"/>
    </row>
    <row r="2810" s="35" customFormat="1" spans="3:30">
      <c r="C2810" s="144"/>
      <c r="F2810" s="52"/>
      <c r="G2810" s="52"/>
      <c r="P2810" s="37"/>
      <c r="Q2810" s="144"/>
      <c r="AC2810" s="39"/>
      <c r="AD2810" s="40"/>
    </row>
    <row r="2811" s="35" customFormat="1" spans="3:30">
      <c r="C2811" s="144"/>
      <c r="F2811" s="52"/>
      <c r="G2811" s="52"/>
      <c r="P2811" s="37"/>
      <c r="Q2811" s="144"/>
      <c r="AC2811" s="39"/>
      <c r="AD2811" s="40"/>
    </row>
    <row r="2812" s="35" customFormat="1" spans="3:30">
      <c r="C2812" s="144"/>
      <c r="F2812" s="52"/>
      <c r="G2812" s="52"/>
      <c r="P2812" s="37"/>
      <c r="Q2812" s="144"/>
      <c r="AC2812" s="39"/>
      <c r="AD2812" s="40"/>
    </row>
    <row r="2813" s="35" customFormat="1" spans="3:30">
      <c r="C2813" s="144"/>
      <c r="F2813" s="52"/>
      <c r="G2813" s="52"/>
      <c r="P2813" s="37"/>
      <c r="Q2813" s="144"/>
      <c r="AC2813" s="39"/>
      <c r="AD2813" s="40"/>
    </row>
    <row r="2814" s="35" customFormat="1" spans="3:30">
      <c r="C2814" s="144"/>
      <c r="F2814" s="52"/>
      <c r="G2814" s="52"/>
      <c r="P2814" s="37"/>
      <c r="Q2814" s="144"/>
      <c r="AC2814" s="39"/>
      <c r="AD2814" s="40"/>
    </row>
    <row r="2815" s="35" customFormat="1" spans="3:30">
      <c r="C2815" s="144"/>
      <c r="F2815" s="52"/>
      <c r="G2815" s="52"/>
      <c r="P2815" s="37"/>
      <c r="Q2815" s="144"/>
      <c r="AC2815" s="39"/>
      <c r="AD2815" s="40"/>
    </row>
    <row r="2816" s="35" customFormat="1" spans="3:30">
      <c r="C2816" s="144"/>
      <c r="F2816" s="52"/>
      <c r="G2816" s="52"/>
      <c r="P2816" s="37"/>
      <c r="Q2816" s="144"/>
      <c r="AC2816" s="39"/>
      <c r="AD2816" s="40"/>
    </row>
    <row r="2817" s="35" customFormat="1" spans="3:30">
      <c r="C2817" s="144"/>
      <c r="F2817" s="52"/>
      <c r="G2817" s="52"/>
      <c r="P2817" s="37"/>
      <c r="Q2817" s="144"/>
      <c r="AC2817" s="39"/>
      <c r="AD2817" s="40"/>
    </row>
    <row r="2818" s="35" customFormat="1" spans="3:30">
      <c r="C2818" s="144"/>
      <c r="F2818" s="52"/>
      <c r="G2818" s="52"/>
      <c r="P2818" s="37"/>
      <c r="Q2818" s="144"/>
      <c r="AC2818" s="39"/>
      <c r="AD2818" s="40"/>
    </row>
    <row r="2819" s="35" customFormat="1" spans="3:30">
      <c r="C2819" s="144"/>
      <c r="F2819" s="52"/>
      <c r="G2819" s="52"/>
      <c r="P2819" s="37"/>
      <c r="Q2819" s="144"/>
      <c r="AC2819" s="39"/>
      <c r="AD2819" s="40"/>
    </row>
    <row r="2820" s="35" customFormat="1" spans="3:30">
      <c r="C2820" s="144"/>
      <c r="F2820" s="52"/>
      <c r="G2820" s="52"/>
      <c r="P2820" s="37"/>
      <c r="Q2820" s="144"/>
      <c r="AC2820" s="39"/>
      <c r="AD2820" s="40"/>
    </row>
    <row r="2821" s="35" customFormat="1" spans="3:30">
      <c r="C2821" s="144"/>
      <c r="F2821" s="52"/>
      <c r="G2821" s="52"/>
      <c r="P2821" s="37"/>
      <c r="Q2821" s="144"/>
      <c r="AC2821" s="39"/>
      <c r="AD2821" s="40"/>
    </row>
    <row r="2822" s="35" customFormat="1" spans="3:30">
      <c r="C2822" s="144"/>
      <c r="F2822" s="52"/>
      <c r="G2822" s="52"/>
      <c r="P2822" s="37"/>
      <c r="Q2822" s="144"/>
      <c r="AC2822" s="39"/>
      <c r="AD2822" s="40"/>
    </row>
    <row r="2823" s="35" customFormat="1" spans="3:30">
      <c r="C2823" s="144"/>
      <c r="F2823" s="52"/>
      <c r="G2823" s="52"/>
      <c r="P2823" s="37"/>
      <c r="Q2823" s="144"/>
      <c r="AC2823" s="39"/>
      <c r="AD2823" s="40"/>
    </row>
    <row r="2824" s="35" customFormat="1" spans="3:30">
      <c r="C2824" s="144"/>
      <c r="F2824" s="52"/>
      <c r="G2824" s="52"/>
      <c r="P2824" s="37"/>
      <c r="Q2824" s="144"/>
      <c r="AC2824" s="39"/>
      <c r="AD2824" s="40"/>
    </row>
    <row r="2825" s="35" customFormat="1" spans="3:30">
      <c r="C2825" s="144"/>
      <c r="F2825" s="52"/>
      <c r="G2825" s="52"/>
      <c r="P2825" s="37"/>
      <c r="Q2825" s="144"/>
      <c r="AC2825" s="39"/>
      <c r="AD2825" s="40"/>
    </row>
    <row r="2826" s="35" customFormat="1" spans="3:30">
      <c r="C2826" s="144"/>
      <c r="F2826" s="52"/>
      <c r="G2826" s="52"/>
      <c r="P2826" s="37"/>
      <c r="Q2826" s="144"/>
      <c r="AC2826" s="39"/>
      <c r="AD2826" s="40"/>
    </row>
    <row r="2827" s="35" customFormat="1" spans="3:30">
      <c r="C2827" s="144"/>
      <c r="F2827" s="52"/>
      <c r="G2827" s="52"/>
      <c r="P2827" s="37"/>
      <c r="Q2827" s="144"/>
      <c r="AC2827" s="39"/>
      <c r="AD2827" s="40"/>
    </row>
    <row r="2828" s="35" customFormat="1" spans="3:30">
      <c r="C2828" s="144"/>
      <c r="F2828" s="52"/>
      <c r="G2828" s="52"/>
      <c r="P2828" s="37"/>
      <c r="Q2828" s="144"/>
      <c r="AC2828" s="39"/>
      <c r="AD2828" s="40"/>
    </row>
    <row r="2829" s="35" customFormat="1" spans="3:30">
      <c r="C2829" s="144"/>
      <c r="F2829" s="52"/>
      <c r="G2829" s="52"/>
      <c r="P2829" s="37"/>
      <c r="Q2829" s="144"/>
      <c r="AC2829" s="39"/>
      <c r="AD2829" s="40"/>
    </row>
    <row r="2830" s="35" customFormat="1" spans="3:30">
      <c r="C2830" s="144"/>
      <c r="F2830" s="52"/>
      <c r="G2830" s="52"/>
      <c r="P2830" s="37"/>
      <c r="Q2830" s="144"/>
      <c r="AC2830" s="39"/>
      <c r="AD2830" s="40"/>
    </row>
    <row r="2831" s="35" customFormat="1" spans="3:30">
      <c r="C2831" s="144"/>
      <c r="F2831" s="52"/>
      <c r="G2831" s="52"/>
      <c r="P2831" s="37"/>
      <c r="Q2831" s="144"/>
      <c r="AC2831" s="39"/>
      <c r="AD2831" s="40"/>
    </row>
    <row r="2832" s="35" customFormat="1" spans="3:30">
      <c r="C2832" s="144"/>
      <c r="F2832" s="52"/>
      <c r="G2832" s="52"/>
      <c r="P2832" s="37"/>
      <c r="Q2832" s="144"/>
      <c r="AC2832" s="39"/>
      <c r="AD2832" s="40"/>
    </row>
    <row r="2833" s="35" customFormat="1" spans="3:30">
      <c r="C2833" s="144"/>
      <c r="F2833" s="52"/>
      <c r="G2833" s="52"/>
      <c r="P2833" s="37"/>
      <c r="Q2833" s="144"/>
      <c r="AC2833" s="39"/>
      <c r="AD2833" s="40"/>
    </row>
    <row r="2834" s="35" customFormat="1" spans="3:30">
      <c r="C2834" s="144"/>
      <c r="F2834" s="52"/>
      <c r="G2834" s="52"/>
      <c r="P2834" s="37"/>
      <c r="Q2834" s="144"/>
      <c r="AC2834" s="39"/>
      <c r="AD2834" s="40"/>
    </row>
    <row r="2835" s="35" customFormat="1" spans="3:30">
      <c r="C2835" s="144"/>
      <c r="F2835" s="52"/>
      <c r="G2835" s="52"/>
      <c r="P2835" s="37"/>
      <c r="Q2835" s="144"/>
      <c r="AC2835" s="39"/>
      <c r="AD2835" s="40"/>
    </row>
    <row r="2836" s="35" customFormat="1" spans="3:30">
      <c r="C2836" s="144"/>
      <c r="F2836" s="52"/>
      <c r="G2836" s="52"/>
      <c r="P2836" s="37"/>
      <c r="Q2836" s="144"/>
      <c r="AC2836" s="39"/>
      <c r="AD2836" s="40"/>
    </row>
    <row r="2837" s="35" customFormat="1" spans="3:30">
      <c r="C2837" s="144"/>
      <c r="F2837" s="52"/>
      <c r="G2837" s="52"/>
      <c r="P2837" s="37"/>
      <c r="Q2837" s="144"/>
      <c r="AC2837" s="39"/>
      <c r="AD2837" s="40"/>
    </row>
    <row r="2838" s="35" customFormat="1" spans="3:30">
      <c r="C2838" s="144"/>
      <c r="F2838" s="52"/>
      <c r="G2838" s="52"/>
      <c r="P2838" s="37"/>
      <c r="Q2838" s="144"/>
      <c r="AC2838" s="39"/>
      <c r="AD2838" s="40"/>
    </row>
    <row r="2839" s="35" customFormat="1" spans="3:30">
      <c r="C2839" s="144"/>
      <c r="F2839" s="52"/>
      <c r="G2839" s="52"/>
      <c r="P2839" s="37"/>
      <c r="Q2839" s="144"/>
      <c r="AC2839" s="39"/>
      <c r="AD2839" s="40"/>
    </row>
    <row r="2840" s="35" customFormat="1" spans="3:30">
      <c r="C2840" s="144"/>
      <c r="F2840" s="52"/>
      <c r="G2840" s="52"/>
      <c r="P2840" s="37"/>
      <c r="Q2840" s="144"/>
      <c r="AC2840" s="39"/>
      <c r="AD2840" s="40"/>
    </row>
    <row r="2841" s="35" customFormat="1" spans="3:30">
      <c r="C2841" s="144"/>
      <c r="F2841" s="52"/>
      <c r="G2841" s="52"/>
      <c r="P2841" s="37"/>
      <c r="Q2841" s="144"/>
      <c r="AC2841" s="39"/>
      <c r="AD2841" s="40"/>
    </row>
    <row r="2842" s="35" customFormat="1" spans="3:30">
      <c r="C2842" s="144"/>
      <c r="F2842" s="52"/>
      <c r="G2842" s="52"/>
      <c r="P2842" s="37"/>
      <c r="Q2842" s="144"/>
      <c r="AC2842" s="39"/>
      <c r="AD2842" s="40"/>
    </row>
    <row r="2843" s="35" customFormat="1" spans="3:30">
      <c r="C2843" s="144"/>
      <c r="F2843" s="52"/>
      <c r="G2843" s="52"/>
      <c r="P2843" s="37"/>
      <c r="Q2843" s="144"/>
      <c r="AC2843" s="39"/>
      <c r="AD2843" s="40"/>
    </row>
    <row r="2844" s="35" customFormat="1" spans="3:30">
      <c r="C2844" s="144"/>
      <c r="F2844" s="52"/>
      <c r="G2844" s="52"/>
      <c r="P2844" s="37"/>
      <c r="Q2844" s="144"/>
      <c r="AC2844" s="39"/>
      <c r="AD2844" s="40"/>
    </row>
    <row r="2845" s="35" customFormat="1" spans="3:30">
      <c r="C2845" s="144"/>
      <c r="F2845" s="52"/>
      <c r="G2845" s="52"/>
      <c r="P2845" s="37"/>
      <c r="Q2845" s="144"/>
      <c r="AC2845" s="39"/>
      <c r="AD2845" s="40"/>
    </row>
    <row r="2846" s="35" customFormat="1" spans="3:30">
      <c r="C2846" s="144"/>
      <c r="F2846" s="52"/>
      <c r="G2846" s="52"/>
      <c r="P2846" s="37"/>
      <c r="Q2846" s="144"/>
      <c r="AC2846" s="39"/>
      <c r="AD2846" s="40"/>
    </row>
    <row r="2847" s="35" customFormat="1" spans="3:30">
      <c r="C2847" s="144"/>
      <c r="F2847" s="52"/>
      <c r="G2847" s="52"/>
      <c r="P2847" s="37"/>
      <c r="Q2847" s="144"/>
      <c r="AC2847" s="39"/>
      <c r="AD2847" s="40"/>
    </row>
    <row r="2848" s="35" customFormat="1" spans="3:30">
      <c r="C2848" s="144"/>
      <c r="F2848" s="52"/>
      <c r="G2848" s="52"/>
      <c r="P2848" s="37"/>
      <c r="Q2848" s="144"/>
      <c r="AC2848" s="39"/>
      <c r="AD2848" s="40"/>
    </row>
    <row r="2849" s="35" customFormat="1" spans="3:30">
      <c r="C2849" s="144"/>
      <c r="F2849" s="52"/>
      <c r="G2849" s="52"/>
      <c r="P2849" s="37"/>
      <c r="Q2849" s="144"/>
      <c r="AC2849" s="39"/>
      <c r="AD2849" s="40"/>
    </row>
    <row r="2850" s="35" customFormat="1" spans="3:30">
      <c r="C2850" s="144"/>
      <c r="F2850" s="52"/>
      <c r="G2850" s="52"/>
      <c r="P2850" s="37"/>
      <c r="Q2850" s="144"/>
      <c r="AC2850" s="39"/>
      <c r="AD2850" s="40"/>
    </row>
    <row r="2851" s="35" customFormat="1" spans="3:30">
      <c r="C2851" s="144"/>
      <c r="F2851" s="52"/>
      <c r="G2851" s="52"/>
      <c r="P2851" s="37"/>
      <c r="Q2851" s="144"/>
      <c r="AC2851" s="39"/>
      <c r="AD2851" s="40"/>
    </row>
    <row r="2852" s="35" customFormat="1" spans="3:30">
      <c r="C2852" s="144"/>
      <c r="F2852" s="52"/>
      <c r="G2852" s="52"/>
      <c r="P2852" s="37"/>
      <c r="Q2852" s="144"/>
      <c r="AC2852" s="39"/>
      <c r="AD2852" s="40"/>
    </row>
    <row r="2853" s="35" customFormat="1" spans="3:30">
      <c r="C2853" s="144"/>
      <c r="F2853" s="52"/>
      <c r="G2853" s="52"/>
      <c r="P2853" s="37"/>
      <c r="Q2853" s="144"/>
      <c r="AC2853" s="39"/>
      <c r="AD2853" s="40"/>
    </row>
  </sheetData>
  <mergeCells count="6">
    <mergeCell ref="D1:O1"/>
    <mergeCell ref="R1:AC1"/>
    <mergeCell ref="AH1:AN1"/>
    <mergeCell ref="AU1:BA1"/>
    <mergeCell ref="AH8:AN8"/>
    <mergeCell ref="AU8:BA8"/>
  </mergeCells>
  <conditionalFormatting sqref="B1">
    <cfRule type="expression" dxfId="0" priority="286" stopIfTrue="1">
      <formula>COUNTIF(B:B,B1)&gt;1</formula>
    </cfRule>
  </conditionalFormatting>
  <conditionalFormatting sqref="P1">
    <cfRule type="expression" dxfId="0" priority="279" stopIfTrue="1">
      <formula>COUNTIF(P:P,P1)&gt;1</formula>
    </cfRule>
  </conditionalFormatting>
  <conditionalFormatting sqref="R1:AC1">
    <cfRule type="cellIs" dxfId="3" priority="278" operator="equal">
      <formula>"NotPaid"</formula>
    </cfRule>
  </conditionalFormatting>
  <conditionalFormatting sqref="AJ1">
    <cfRule type="expression" dxfId="0" priority="299" stopIfTrue="1">
      <formula>AND((VLOOKUP(AF5,AllStudents,6,FALSE)+30)&lt;TODAY(),AJ2="NotPaid")</formula>
    </cfRule>
  </conditionalFormatting>
  <conditionalFormatting sqref="AW1">
    <cfRule type="expression" dxfId="0" priority="298" stopIfTrue="1">
      <formula>AND((VLOOKUP(AS5,AllStudents,6,FALSE)+30)&lt;TODAY(),AW2="NotPaid")</formula>
    </cfRule>
  </conditionalFormatting>
  <conditionalFormatting sqref="F2">
    <cfRule type="expression" dxfId="0" priority="285" stopIfTrue="1">
      <formula>AND((VLOOKUP(#REF!,AllStudents,6,FALSE)+30)&lt;TODAY(),F4="NotPaid")</formula>
    </cfRule>
  </conditionalFormatting>
  <conditionalFormatting sqref="G2">
    <cfRule type="expression" dxfId="0" priority="284" stopIfTrue="1">
      <formula>AND((VLOOKUP(#REF!,AllStudents,6,FALSE)+30)&lt;TODAY(),G4="NotPaid")</formula>
    </cfRule>
  </conditionalFormatting>
  <conditionalFormatting sqref="R2:AC2">
    <cfRule type="cellIs" dxfId="3" priority="280" operator="equal">
      <formula>"NotPaid"</formula>
    </cfRule>
  </conditionalFormatting>
  <conditionalFormatting sqref="T2">
    <cfRule type="expression" dxfId="0" priority="282" stopIfTrue="1">
      <formula>AND((VLOOKUP(#REF!,AllStudents,6,FALSE)+30)&lt;TODAY(),T4="NotPaid")</formula>
    </cfRule>
  </conditionalFormatting>
  <conditionalFormatting sqref="U2">
    <cfRule type="expression" dxfId="0" priority="281" stopIfTrue="1">
      <formula>AND((VLOOKUP(#REF!,AllStudents,6,FALSE)+30)&lt;TODAY(),U4="NotPaid")</formula>
    </cfRule>
  </conditionalFormatting>
  <conditionalFormatting sqref="AH2">
    <cfRule type="expression" dxfId="0" priority="12109" stopIfTrue="1">
      <formula>AND((VLOOKUP(#REF!,AllStudents,6,FALSE)+30)&lt;TODAY(),AH4="NotPaid")</formula>
    </cfRule>
  </conditionalFormatting>
  <conditionalFormatting sqref="AI2">
    <cfRule type="expression" dxfId="0" priority="12107" stopIfTrue="1">
      <formula>AND((VLOOKUP(#REF!,AllStudents,6,FALSE)+30)&lt;TODAY(),AI4="NotPaid")</formula>
    </cfRule>
  </conditionalFormatting>
  <conditionalFormatting sqref="AU2:AV2">
    <cfRule type="expression" dxfId="8" priority="343" stopIfTrue="1">
      <formula>AND((VLOOKUP(Maths!#REF!,AllStudents,6,FALSE)+30)&lt;TODAY(),Maths!AU4="NotPaid")</formula>
    </cfRule>
  </conditionalFormatting>
  <conditionalFormatting sqref="F3">
    <cfRule type="expression" dxfId="0" priority="287" stopIfTrue="1">
      <formula>AND((VLOOKUP(#REF!,AllStudents,6,FALSE)+30)&lt;TODAY(),F56="NotPaid")</formula>
    </cfRule>
  </conditionalFormatting>
  <conditionalFormatting sqref="G3">
    <cfRule type="expression" dxfId="0" priority="288" stopIfTrue="1">
      <formula>AND((VLOOKUP(#REF!,AllStudents,6,FALSE)+30)&lt;TODAY(),G56="NotPaid")</formula>
    </cfRule>
  </conditionalFormatting>
  <conditionalFormatting sqref="R3:AC3">
    <cfRule type="cellIs" dxfId="3" priority="275" operator="equal">
      <formula>"NotPaid"</formula>
    </cfRule>
  </conditionalFormatting>
  <conditionalFormatting sqref="T3">
    <cfRule type="expression" dxfId="0" priority="276" stopIfTrue="1">
      <formula>AND((VLOOKUP(#REF!,AllStudents,6,FALSE)+30)&lt;TODAY(),T56="NotPaid")</formula>
    </cfRule>
  </conditionalFormatting>
  <conditionalFormatting sqref="U3">
    <cfRule type="expression" dxfId="0" priority="277" stopIfTrue="1">
      <formula>AND((VLOOKUP(#REF!,AllStudents,6,FALSE)+30)&lt;TODAY(),U56="NotPaid")</formula>
    </cfRule>
  </conditionalFormatting>
  <conditionalFormatting sqref="AE3">
    <cfRule type="expression" dxfId="5" priority="10619" stopIfTrue="1">
      <formula>AE3="NotPaid"</formula>
    </cfRule>
  </conditionalFormatting>
  <conditionalFormatting sqref="D4:L4">
    <cfRule type="cellIs" dxfId="3" priority="11280" operator="equal">
      <formula>"NotPaid"</formula>
    </cfRule>
    <cfRule type="cellIs" dxfId="3" priority="11279" operator="equal">
      <formula>"NotPaid"</formula>
    </cfRule>
    <cfRule type="cellIs" dxfId="3" priority="11278" operator="equal">
      <formula>"NotPaid"</formula>
    </cfRule>
    <cfRule type="cellIs" dxfId="3" priority="11197" operator="equal">
      <formula>"NotPaid"</formula>
    </cfRule>
    <cfRule type="cellIs" dxfId="3" priority="11196" operator="equal">
      <formula>"NotPaid"</formula>
    </cfRule>
    <cfRule type="cellIs" dxfId="3" priority="11195" operator="equal">
      <formula>"NotPaid"</formula>
    </cfRule>
    <cfRule type="cellIs" dxfId="3" priority="11155" operator="equal">
      <formula>"NotPaid"</formula>
    </cfRule>
    <cfRule type="cellIs" dxfId="3" priority="11154" operator="equal">
      <formula>"NotPaid"</formula>
    </cfRule>
    <cfRule type="cellIs" dxfId="3" priority="11153" operator="equal">
      <formula>"NotPaid"</formula>
    </cfRule>
    <cfRule type="cellIs" dxfId="3" priority="11138" operator="equal">
      <formula>"NotPaid"</formula>
    </cfRule>
    <cfRule type="cellIs" dxfId="3" priority="11137" operator="equal">
      <formula>"NotPaid"</formula>
    </cfRule>
    <cfRule type="cellIs" dxfId="3" priority="11136" operator="equal">
      <formula>"NotPaid"</formula>
    </cfRule>
    <cfRule type="cellIs" dxfId="3" priority="11121" operator="equal">
      <formula>"NotPaid"</formula>
    </cfRule>
    <cfRule type="cellIs" dxfId="3" priority="11120" operator="equal">
      <formula>"NotPaid"</formula>
    </cfRule>
    <cfRule type="cellIs" dxfId="3" priority="11119" operator="equal">
      <formula>"NotPaid"</formula>
    </cfRule>
    <cfRule type="cellIs" dxfId="3" priority="11051" operator="equal">
      <formula>"NotPaid"</formula>
    </cfRule>
    <cfRule type="cellIs" dxfId="3" priority="11050" operator="equal">
      <formula>"NotPaid"</formula>
    </cfRule>
    <cfRule type="cellIs" dxfId="3" priority="11049" operator="equal">
      <formula>"NotPaid"</formula>
    </cfRule>
    <cfRule type="cellIs" dxfId="3" priority="10982" operator="equal">
      <formula>"NotPaid"</formula>
    </cfRule>
    <cfRule type="cellIs" dxfId="3" priority="10981" operator="equal">
      <formula>"NotPaid"</formula>
    </cfRule>
    <cfRule type="cellIs" dxfId="3" priority="10980" operator="equal">
      <formula>"NotPaid"</formula>
    </cfRule>
    <cfRule type="cellIs" dxfId="3" priority="10940" operator="equal">
      <formula>"NotPaid"</formula>
    </cfRule>
    <cfRule type="cellIs" dxfId="3" priority="10939" operator="equal">
      <formula>"NotPaid"</formula>
    </cfRule>
    <cfRule type="cellIs" dxfId="3" priority="10938" operator="equal">
      <formula>"NotPaid"</formula>
    </cfRule>
  </conditionalFormatting>
  <conditionalFormatting sqref="M4:N4">
    <cfRule type="cellIs" dxfId="3" priority="11284" operator="equal">
      <formula>"NotPaid"</formula>
    </cfRule>
    <cfRule type="cellIs" dxfId="3" priority="11219" operator="equal">
      <formula>"NotPaid"</formula>
    </cfRule>
    <cfRule type="cellIs" dxfId="3" priority="11201" operator="equal">
      <formula>"NotPaid"</formula>
    </cfRule>
    <cfRule type="cellIs" dxfId="3" priority="11156" operator="equal">
      <formula>"NotPaid"</formula>
    </cfRule>
    <cfRule type="cellIs" dxfId="3" priority="11125" operator="equal">
      <formula>"NotPaid"</formula>
    </cfRule>
    <cfRule type="cellIs" dxfId="3" priority="11055" operator="equal">
      <formula>"NotPaid"</formula>
    </cfRule>
    <cfRule type="cellIs" dxfId="3" priority="10986" operator="equal">
      <formula>"NotPaid"</formula>
    </cfRule>
    <cfRule type="cellIs" dxfId="3" priority="10941" operator="equal">
      <formula>"NotPaid"</formula>
    </cfRule>
  </conditionalFormatting>
  <conditionalFormatting sqref="O4">
    <cfRule type="cellIs" dxfId="3" priority="11277" operator="equal">
      <formula>"NotPaid"</formula>
    </cfRule>
    <cfRule type="cellIs" dxfId="3" priority="11194" operator="equal">
      <formula>"NotPaid"</formula>
    </cfRule>
    <cfRule type="cellIs" dxfId="3" priority="11152" operator="equal">
      <formula>"NotPaid"</formula>
    </cfRule>
    <cfRule type="cellIs" dxfId="3" priority="11118" operator="equal">
      <formula>"NotPaid"</formula>
    </cfRule>
    <cfRule type="cellIs" dxfId="3" priority="11048" operator="equal">
      <formula>"NotPaid"</formula>
    </cfRule>
    <cfRule type="cellIs" dxfId="3" priority="10979" operator="equal">
      <formula>"NotPaid"</formula>
    </cfRule>
    <cfRule type="cellIs" dxfId="3" priority="10937" operator="equal">
      <formula>"NotPaid"</formula>
    </cfRule>
  </conditionalFormatting>
  <conditionalFormatting sqref="H5:O5">
    <cfRule type="cellIs" dxfId="3" priority="6400" operator="equal">
      <formula>"NotPaid"</formula>
    </cfRule>
  </conditionalFormatting>
  <conditionalFormatting sqref="H5:N5">
    <cfRule type="cellIs" dxfId="3" priority="6140" operator="equal">
      <formula>"NotPaid"</formula>
    </cfRule>
  </conditionalFormatting>
  <conditionalFormatting sqref="AL5">
    <cfRule type="expression" dxfId="5" priority="3387" stopIfTrue="1">
      <formula>AL5="not paid"</formula>
    </cfRule>
  </conditionalFormatting>
  <conditionalFormatting sqref="AO5">
    <cfRule type="expression" dxfId="5" priority="3273" stopIfTrue="1">
      <formula>AO5="not paid"</formula>
    </cfRule>
  </conditionalFormatting>
  <conditionalFormatting sqref="AP5">
    <cfRule type="expression" dxfId="5" priority="3272" stopIfTrue="1">
      <formula>AP5="not paid"</formula>
    </cfRule>
  </conditionalFormatting>
  <conditionalFormatting sqref="AQ5">
    <cfRule type="expression" dxfId="5" priority="2438" stopIfTrue="1">
      <formula>AQ5="not paid"</formula>
    </cfRule>
  </conditionalFormatting>
  <conditionalFormatting sqref="BD5">
    <cfRule type="expression" dxfId="5" priority="3" stopIfTrue="1">
      <formula>BD5="NotPaid"</formula>
    </cfRule>
  </conditionalFormatting>
  <conditionalFormatting sqref="D6:O6">
    <cfRule type="cellIs" dxfId="3" priority="6405" operator="equal">
      <formula>"NotPaid"</formula>
    </cfRule>
    <cfRule type="cellIs" dxfId="3" priority="6279" operator="equal">
      <formula>"NotPaid"</formula>
    </cfRule>
    <cfRule type="cellIs" dxfId="3" priority="6258" operator="equal">
      <formula>"NotPaid"</formula>
    </cfRule>
    <cfRule type="cellIs" dxfId="3" priority="6238" operator="equal">
      <formula>"NotPaid"</formula>
    </cfRule>
    <cfRule type="cellIs" dxfId="3" priority="6217" operator="equal">
      <formula>"NotPaid"</formula>
    </cfRule>
    <cfRule type="cellIs" dxfId="3" priority="6178" operator="equal">
      <formula>"NotPaid"</formula>
    </cfRule>
    <cfRule type="cellIs" dxfId="3" priority="6157" operator="equal">
      <formula>"NotPaid"</formula>
    </cfRule>
    <cfRule type="cellIs" dxfId="3" priority="6000" operator="equal">
      <formula>"NotPaid"</formula>
    </cfRule>
    <cfRule type="cellIs" dxfId="3" priority="5979" operator="equal">
      <formula>"NotPaid"</formula>
    </cfRule>
  </conditionalFormatting>
  <conditionalFormatting sqref="D6:E6">
    <cfRule type="cellIs" dxfId="3" priority="6269" operator="equal">
      <formula>"NotPaid"</formula>
    </cfRule>
    <cfRule type="cellIs" dxfId="3" priority="6268" operator="equal">
      <formula>"NotPaid"</formula>
    </cfRule>
    <cfRule type="cellIs" dxfId="3" priority="6267" operator="equal">
      <formula>"NotPaid"</formula>
    </cfRule>
    <cfRule type="cellIs" dxfId="3" priority="6228" operator="equal">
      <formula>"NotPaid"</formula>
    </cfRule>
    <cfRule type="cellIs" dxfId="3" priority="6227" operator="equal">
      <formula>"NotPaid"</formula>
    </cfRule>
    <cfRule type="cellIs" dxfId="3" priority="6226" operator="equal">
      <formula>"NotPaid"</formula>
    </cfRule>
    <cfRule type="cellIs" dxfId="3" priority="6168" operator="equal">
      <formula>"NotPaid"</formula>
    </cfRule>
    <cfRule type="cellIs" dxfId="3" priority="6167" operator="equal">
      <formula>"NotPaid"</formula>
    </cfRule>
    <cfRule type="cellIs" dxfId="3" priority="6166" operator="equal">
      <formula>"NotPaid"</formula>
    </cfRule>
    <cfRule type="cellIs" dxfId="3" priority="5990" operator="equal">
      <formula>"NotPaid"</formula>
    </cfRule>
    <cfRule type="cellIs" dxfId="3" priority="5989" operator="equal">
      <formula>"NotPaid"</formula>
    </cfRule>
    <cfRule type="cellIs" dxfId="3" priority="5988" operator="equal">
      <formula>"NotPaid"</formula>
    </cfRule>
  </conditionalFormatting>
  <conditionalFormatting sqref="D6">
    <cfRule type="cellIs" dxfId="3" priority="5844" operator="equal">
      <formula>"NotPaid"</formula>
    </cfRule>
    <cfRule type="cellIs" dxfId="3" priority="5843" operator="equal">
      <formula>"NotPaid"</formula>
    </cfRule>
    <cfRule type="cellIs" dxfId="3" priority="5842" operator="equal">
      <formula>"NotPaid"</formula>
    </cfRule>
  </conditionalFormatting>
  <conditionalFormatting sqref="E6">
    <cfRule type="cellIs" dxfId="3" priority="5852" operator="equal">
      <formula>"NotPaid"</formula>
    </cfRule>
    <cfRule type="cellIs" dxfId="3" priority="5851" operator="equal">
      <formula>"NotPaid"</formula>
    </cfRule>
    <cfRule type="cellIs" dxfId="3" priority="5850" operator="equal">
      <formula>"NotPaid"</formula>
    </cfRule>
  </conditionalFormatting>
  <conditionalFormatting sqref="F6:G6">
    <cfRule type="cellIs" dxfId="3" priority="6273" operator="equal">
      <formula>"NotPaid"</formula>
    </cfRule>
    <cfRule type="expression" dxfId="0" priority="6259" stopIfTrue="1">
      <formula>F6="Not Paid"</formula>
    </cfRule>
    <cfRule type="cellIs" dxfId="3" priority="6232" operator="equal">
      <formula>"NotPaid"</formula>
    </cfRule>
    <cfRule type="expression" dxfId="0" priority="6218" stopIfTrue="1">
      <formula>F6="Not Paid"</formula>
    </cfRule>
    <cfRule type="cellIs" dxfId="3" priority="6172" operator="equal">
      <formula>"NotPaid"</formula>
    </cfRule>
    <cfRule type="expression" dxfId="0" priority="6158" stopIfTrue="1">
      <formula>F6="Not Paid"</formula>
    </cfRule>
    <cfRule type="cellIs" dxfId="3" priority="5994" operator="equal">
      <formula>"NotPaid"</formula>
    </cfRule>
    <cfRule type="expression" dxfId="0" priority="5980" stopIfTrue="1">
      <formula>F6="Not Paid"</formula>
    </cfRule>
  </conditionalFormatting>
  <conditionalFormatting sqref="F6:N6">
    <cfRule type="cellIs" dxfId="3" priority="6271" operator="equal">
      <formula>"NotPaid"</formula>
    </cfRule>
    <cfRule type="cellIs" dxfId="3" priority="6230" operator="equal">
      <formula>"NotPaid"</formula>
    </cfRule>
    <cfRule type="cellIs" dxfId="3" priority="6170" operator="equal">
      <formula>"NotPaid"</formula>
    </cfRule>
    <cfRule type="cellIs" dxfId="3" priority="5992" operator="equal">
      <formula>"NotPaid"</formula>
    </cfRule>
  </conditionalFormatting>
  <conditionalFormatting sqref="F6">
    <cfRule type="cellIs" dxfId="3" priority="6270" operator="equal">
      <formula>"NotPaid"</formula>
    </cfRule>
    <cfRule type="cellIs" dxfId="3" priority="6265" operator="equal">
      <formula>"NotPaid"</formula>
    </cfRule>
    <cfRule type="cellIs" dxfId="3" priority="6264" operator="equal">
      <formula>"NotPaid"</formula>
    </cfRule>
    <cfRule type="cellIs" dxfId="3" priority="6263" operator="equal">
      <formula>"NotPaid"</formula>
    </cfRule>
    <cfRule type="cellIs" dxfId="3" priority="6229" operator="equal">
      <formula>"NotPaid"</formula>
    </cfRule>
    <cfRule type="cellIs" dxfId="3" priority="6224" operator="equal">
      <formula>"NotPaid"</formula>
    </cfRule>
    <cfRule type="cellIs" dxfId="3" priority="6223" operator="equal">
      <formula>"NotPaid"</formula>
    </cfRule>
    <cfRule type="cellIs" dxfId="3" priority="6222" operator="equal">
      <formula>"NotPaid"</formula>
    </cfRule>
    <cfRule type="cellIs" dxfId="3" priority="6169" operator="equal">
      <formula>"NotPaid"</formula>
    </cfRule>
    <cfRule type="cellIs" dxfId="3" priority="6164" operator="equal">
      <formula>"NotPaid"</formula>
    </cfRule>
    <cfRule type="cellIs" dxfId="3" priority="6163" operator="equal">
      <formula>"NotPaid"</formula>
    </cfRule>
    <cfRule type="cellIs" dxfId="3" priority="6162" operator="equal">
      <formula>"NotPaid"</formula>
    </cfRule>
    <cfRule type="cellIs" dxfId="3" priority="5991" operator="equal">
      <formula>"NotPaid"</formula>
    </cfRule>
    <cfRule type="cellIs" dxfId="3" priority="5986" operator="equal">
      <formula>"NotPaid"</formula>
    </cfRule>
    <cfRule type="cellIs" dxfId="3" priority="5985" operator="equal">
      <formula>"NotPaid"</formula>
    </cfRule>
    <cfRule type="cellIs" dxfId="3" priority="5984" operator="equal">
      <formula>"NotPaid"</formula>
    </cfRule>
    <cfRule type="cellIs" dxfId="3" priority="5848" operator="equal">
      <formula>"NotPaid"</formula>
    </cfRule>
    <cfRule type="cellIs" dxfId="3" priority="5847" operator="equal">
      <formula>"NotPaid"</formula>
    </cfRule>
    <cfRule type="cellIs" dxfId="3" priority="5846" operator="equal">
      <formula>"NotPaid"</formula>
    </cfRule>
  </conditionalFormatting>
  <conditionalFormatting sqref="G6:N6">
    <cfRule type="cellIs" dxfId="3" priority="6262" operator="equal">
      <formula>"NotPaid"</formula>
    </cfRule>
    <cfRule type="cellIs" dxfId="3" priority="6261" operator="equal">
      <formula>"NotPaid"</formula>
    </cfRule>
    <cfRule type="cellIs" dxfId="3" priority="6260" operator="equal">
      <formula>"NotPaid"</formula>
    </cfRule>
    <cfRule type="cellIs" dxfId="3" priority="6221" operator="equal">
      <formula>"NotPaid"</formula>
    </cfRule>
    <cfRule type="cellIs" dxfId="3" priority="6220" operator="equal">
      <formula>"NotPaid"</formula>
    </cfRule>
    <cfRule type="cellIs" dxfId="3" priority="6219" operator="equal">
      <formula>"NotPaid"</formula>
    </cfRule>
    <cfRule type="cellIs" dxfId="3" priority="6161" operator="equal">
      <formula>"NotPaid"</formula>
    </cfRule>
    <cfRule type="cellIs" dxfId="3" priority="6160" operator="equal">
      <formula>"NotPaid"</formula>
    </cfRule>
    <cfRule type="cellIs" dxfId="3" priority="6159" operator="equal">
      <formula>"NotPaid"</formula>
    </cfRule>
    <cfRule type="cellIs" dxfId="3" priority="5983" operator="equal">
      <formula>"NotPaid"</formula>
    </cfRule>
    <cfRule type="cellIs" dxfId="3" priority="5982" operator="equal">
      <formula>"NotPaid"</formula>
    </cfRule>
    <cfRule type="cellIs" dxfId="3" priority="5981" operator="equal">
      <formula>"NotPaid"</formula>
    </cfRule>
  </conditionalFormatting>
  <conditionalFormatting sqref="G6">
    <cfRule type="cellIs" dxfId="3" priority="5849" operator="equal">
      <formula>"NotPaid"</formula>
    </cfRule>
  </conditionalFormatting>
  <conditionalFormatting sqref="H6:O6">
    <cfRule type="cellIs" dxfId="3" priority="6403" operator="equal">
      <formula>"NotPaid"</formula>
    </cfRule>
    <cfRule type="cellIs" dxfId="3" priority="6398" operator="equal">
      <formula>"NotPaid"</formula>
    </cfRule>
    <cfRule type="cellIs" dxfId="3" priority="6397" operator="equal">
      <formula>"NotPaid"</formula>
    </cfRule>
    <cfRule type="cellIs" dxfId="3" priority="6349" operator="equal">
      <formula>"NotPaid"</formula>
    </cfRule>
    <cfRule type="cellIs" dxfId="3" priority="6383" operator="equal">
      <formula>"NotPaid"</formula>
    </cfRule>
    <cfRule type="cellIs" dxfId="3" priority="6382" operator="equal">
      <formula>"NotPaid"</formula>
    </cfRule>
    <cfRule type="cellIs" dxfId="3" priority="6274" operator="equal">
      <formula>"NotPaid"</formula>
    </cfRule>
    <cfRule type="cellIs" dxfId="3" priority="6233" operator="equal">
      <formula>"NotPaid"</formula>
    </cfRule>
    <cfRule type="cellIs" dxfId="3" priority="6173" operator="equal">
      <formula>"NotPaid"</formula>
    </cfRule>
    <cfRule type="cellIs" dxfId="3" priority="6144" operator="equal">
      <formula>"NotPaid"</formula>
    </cfRule>
    <cfRule type="cellIs" dxfId="3" priority="6098" operator="equal">
      <formula>"NotPaid"</formula>
    </cfRule>
    <cfRule type="cellIs" dxfId="3" priority="6097" operator="equal">
      <formula>"NotPaid"</formula>
    </cfRule>
    <cfRule type="cellIs" dxfId="3" priority="6096" operator="equal">
      <formula>"NotPaid"</formula>
    </cfRule>
    <cfRule type="cellIs" dxfId="3" priority="5995" operator="equal">
      <formula>"NotPaid"</formula>
    </cfRule>
  </conditionalFormatting>
  <conditionalFormatting sqref="H6:N6">
    <cfRule type="cellIs" dxfId="3" priority="6401" operator="equal">
      <formula>"NotPaid"</formula>
    </cfRule>
    <cfRule type="cellIs" dxfId="3" priority="6395" operator="equal">
      <formula>"NotPaid"</formula>
    </cfRule>
    <cfRule type="cellIs" dxfId="3" priority="6394" operator="equal">
      <formula>"NotPaid"</formula>
    </cfRule>
    <cfRule type="cellIs" dxfId="3" priority="6386" operator="equal">
      <formula>"NotPaid"</formula>
    </cfRule>
    <cfRule type="cellIs" dxfId="3" priority="6333" operator="equal">
      <formula>"NotPaid"</formula>
    </cfRule>
    <cfRule type="cellIs" dxfId="3" priority="6332" operator="equal">
      <formula>"NotPaid"</formula>
    </cfRule>
    <cfRule type="cellIs" dxfId="3" priority="6378" operator="equal">
      <formula>"NotPaid"</formula>
    </cfRule>
    <cfRule type="cellIs" dxfId="3" priority="6377" operator="equal">
      <formula>"NotPaid"</formula>
    </cfRule>
    <cfRule type="cellIs" dxfId="3" priority="6366" operator="equal">
      <formula>"NotPaid"</formula>
    </cfRule>
    <cfRule type="cellIs" dxfId="3" priority="6356" operator="equal">
      <formula>"NotPaid"</formula>
    </cfRule>
    <cfRule type="cellIs" dxfId="3" priority="6355" operator="equal">
      <formula>"NotPaid"</formula>
    </cfRule>
    <cfRule type="cellIs" dxfId="3" priority="6354" operator="equal">
      <formula>"NotPaid"</formula>
    </cfRule>
    <cfRule type="cellIs" dxfId="3" priority="6353" operator="equal">
      <formula>"NotPaid"</formula>
    </cfRule>
    <cfRule type="cellIs" dxfId="3" priority="6348" operator="equal">
      <formula>"NotPaid"</formula>
    </cfRule>
    <cfRule type="cellIs" dxfId="3" priority="6347" operator="equal">
      <formula>"NotPaid"</formula>
    </cfRule>
    <cfRule type="cellIs" dxfId="3" priority="6346" operator="equal">
      <formula>"NotPaid"</formula>
    </cfRule>
    <cfRule type="cellIs" dxfId="3" priority="6345" operator="equal">
      <formula>"NotPaid"</formula>
    </cfRule>
    <cfRule type="cellIs" dxfId="3" priority="6335" operator="equal">
      <formula>"NotPaid"</formula>
    </cfRule>
    <cfRule type="cellIs" dxfId="3" priority="6325" operator="equal">
      <formula>"NotPaid"</formula>
    </cfRule>
    <cfRule type="cellIs" dxfId="3" priority="6317" operator="equal">
      <formula>"NotPaid"</formula>
    </cfRule>
    <cfRule type="cellIs" dxfId="3" priority="6309" operator="equal">
      <formula>"NotPaid"</formula>
    </cfRule>
    <cfRule type="cellIs" dxfId="3" priority="6302" operator="equal">
      <formula>"NotPaid"</formula>
    </cfRule>
    <cfRule type="cellIs" dxfId="3" priority="6295" operator="equal">
      <formula>"NotPaid"</formula>
    </cfRule>
    <cfRule type="cellIs" dxfId="3" priority="6293" operator="equal">
      <formula>"NotPaid"</formula>
    </cfRule>
    <cfRule type="cellIs" dxfId="3" priority="6285" operator="equal">
      <formula>"NotPaid"</formula>
    </cfRule>
    <cfRule type="cellIs" dxfId="3" priority="6252" operator="equal">
      <formula>"NotPaid"</formula>
    </cfRule>
    <cfRule type="cellIs" dxfId="3" priority="6250" operator="equal">
      <formula>"NotPaid"</formula>
    </cfRule>
    <cfRule type="cellIs" dxfId="3" priority="6244" operator="equal">
      <formula>"NotPaid"</formula>
    </cfRule>
    <cfRule type="cellIs" dxfId="3" priority="6214" operator="equal">
      <formula>"NotPaid"</formula>
    </cfRule>
    <cfRule type="cellIs" dxfId="3" priority="6206" operator="equal">
      <formula>"NotPaid"</formula>
    </cfRule>
    <cfRule type="cellIs" dxfId="3" priority="6189" operator="equal">
      <formula>"NotPaid"</formula>
    </cfRule>
    <cfRule type="cellIs" dxfId="3" priority="6150" operator="equal">
      <formula>"NotPaid"</formula>
    </cfRule>
    <cfRule type="cellIs" dxfId="3" priority="6148" operator="equal">
      <formula>"NotPaid"</formula>
    </cfRule>
    <cfRule type="cellIs" dxfId="3" priority="6142" operator="equal">
      <formula>"NotPaid"</formula>
    </cfRule>
    <cfRule type="cellIs" dxfId="3" priority="6141" operator="equal">
      <formula>"NotPaid"</formula>
    </cfRule>
    <cfRule type="cellIs" dxfId="3" priority="6139" operator="equal">
      <formula>"NotPaid"</formula>
    </cfRule>
    <cfRule type="cellIs" dxfId="3" priority="6138" operator="equal">
      <formula>"NotPaid"</formula>
    </cfRule>
    <cfRule type="cellIs" dxfId="3" priority="6128" operator="equal">
      <formula>"NotPaid"</formula>
    </cfRule>
    <cfRule type="cellIs" dxfId="3" priority="6126" operator="equal">
      <formula>"NotPaid"</formula>
    </cfRule>
    <cfRule type="cellIs" dxfId="3" priority="6125" operator="equal">
      <formula>"NotPaid"</formula>
    </cfRule>
    <cfRule type="cellIs" dxfId="3" priority="6118" operator="equal">
      <formula>"NotPaid"</formula>
    </cfRule>
    <cfRule type="cellIs" dxfId="3" priority="6110" operator="equal">
      <formula>"NotPaid"</formula>
    </cfRule>
    <cfRule type="cellIs" dxfId="3" priority="6102" operator="equal">
      <formula>"NotPaid"</formula>
    </cfRule>
    <cfRule type="cellIs" dxfId="3" priority="6095" operator="equal">
      <formula>"NotPaid"</formula>
    </cfRule>
    <cfRule type="cellIs" dxfId="3" priority="6094" operator="equal">
      <formula>"NotPaid"</formula>
    </cfRule>
    <cfRule type="cellIs" dxfId="3" priority="6088" operator="equal">
      <formula>"NotPaid"</formula>
    </cfRule>
    <cfRule type="cellIs" dxfId="3" priority="6087" operator="equal">
      <formula>"NotPaid"</formula>
    </cfRule>
    <cfRule type="cellIs" dxfId="3" priority="6075" operator="equal">
      <formula>"NotPaid"</formula>
    </cfRule>
    <cfRule type="cellIs" dxfId="3" priority="6074" operator="equal">
      <formula>"NotPaid"</formula>
    </cfRule>
    <cfRule type="cellIs" dxfId="3" priority="6073" operator="equal">
      <formula>"NotPaid"</formula>
    </cfRule>
    <cfRule type="cellIs" dxfId="3" priority="6063" operator="equal">
      <formula>"NotPaid"</formula>
    </cfRule>
    <cfRule type="cellIs" dxfId="3" priority="6054" operator="equal">
      <formula>"NotPaid"</formula>
    </cfRule>
    <cfRule type="cellIs" dxfId="3" priority="6039" operator="equal">
      <formula>"NotPaid"</formula>
    </cfRule>
    <cfRule type="cellIs" dxfId="3" priority="6015" operator="equal">
      <formula>"NotPaid"</formula>
    </cfRule>
    <cfRule type="cellIs" dxfId="3" priority="5970" operator="equal">
      <formula>"NotPaid"</formula>
    </cfRule>
    <cfRule type="cellIs" dxfId="3" priority="5966" operator="equal">
      <formula>"NotPaid"</formula>
    </cfRule>
    <cfRule type="cellIs" dxfId="3" priority="5956" operator="equal">
      <formula>"NotPaid"</formula>
    </cfRule>
    <cfRule type="cellIs" dxfId="3" priority="5955" operator="equal">
      <formula>"NotPaid"</formula>
    </cfRule>
    <cfRule type="cellIs" dxfId="3" priority="5954" operator="equal">
      <formula>"NotPaid"</formula>
    </cfRule>
    <cfRule type="cellIs" dxfId="3" priority="5931" operator="equal">
      <formula>"NotPaid"</formula>
    </cfRule>
    <cfRule type="cellIs" dxfId="3" priority="5914" operator="equal">
      <formula>"NotPaid"</formula>
    </cfRule>
    <cfRule type="cellIs" dxfId="3" priority="5904" operator="equal">
      <formula>"NotPaid"</formula>
    </cfRule>
    <cfRule type="cellIs" dxfId="3" priority="5902" operator="equal">
      <formula>"NotPaid"</formula>
    </cfRule>
    <cfRule type="cellIs" dxfId="3" priority="5845" operator="equal">
      <formula>"NotPaid"</formula>
    </cfRule>
  </conditionalFormatting>
  <conditionalFormatting sqref="O6">
    <cfRule type="cellIs" dxfId="3" priority="6402" operator="equal">
      <formula>"NotPaid"</formula>
    </cfRule>
    <cfRule type="cellIs" dxfId="3" priority="6396" operator="equal">
      <formula>"NotPaid"</formula>
    </cfRule>
    <cfRule type="cellIs" dxfId="3" priority="6393" operator="equal">
      <formula>"NotPaid"</formula>
    </cfRule>
    <cfRule type="cellIs" dxfId="3" priority="6387" operator="equal">
      <formula>"NotPaid"</formula>
    </cfRule>
    <cfRule type="cellIs" dxfId="3" priority="6381" operator="equal">
      <formula>"NotPaid"</formula>
    </cfRule>
    <cfRule type="cellIs" dxfId="3" priority="6376" operator="equal">
      <formula>"NotPaid"</formula>
    </cfRule>
    <cfRule type="cellIs" dxfId="3" priority="6367" operator="equal">
      <formula>"NotPaid"</formula>
    </cfRule>
    <cfRule type="cellIs" dxfId="3" priority="6357" operator="equal">
      <formula>"NotPaid"</formula>
    </cfRule>
    <cfRule type="cellIs" dxfId="3" priority="6352" operator="equal">
      <formula>"NotPaid"</formula>
    </cfRule>
    <cfRule type="cellIs" dxfId="3" priority="6334" operator="equal">
      <formula>"NotPaid"</formula>
    </cfRule>
    <cfRule type="cellIs" dxfId="3" priority="6326" operator="equal">
      <formula>"NotPaid"</formula>
    </cfRule>
    <cfRule type="cellIs" dxfId="3" priority="6316" operator="equal">
      <formula>"NotPaid"</formula>
    </cfRule>
    <cfRule type="cellIs" dxfId="3" priority="6308" operator="equal">
      <formula>"NotPaid"</formula>
    </cfRule>
    <cfRule type="cellIs" dxfId="3" priority="6301" operator="equal">
      <formula>"NotPaid"</formula>
    </cfRule>
    <cfRule type="cellIs" dxfId="3" priority="6294" operator="equal">
      <formula>"NotPaid"</formula>
    </cfRule>
    <cfRule type="cellIs" dxfId="3" priority="6292" operator="equal">
      <formula>"NotPaid"</formula>
    </cfRule>
    <cfRule type="cellIs" dxfId="3" priority="6284" operator="equal">
      <formula>"NotPaid"</formula>
    </cfRule>
    <cfRule type="cellIs" dxfId="3" priority="6266" operator="equal">
      <formula>"NotPaid"</formula>
    </cfRule>
    <cfRule type="cellIs" dxfId="3" priority="6251" operator="equal">
      <formula>"NotPaid"</formula>
    </cfRule>
    <cfRule type="cellIs" dxfId="3" priority="6249" operator="equal">
      <formula>"NotPaid"</formula>
    </cfRule>
    <cfRule type="cellIs" dxfId="3" priority="6243" operator="equal">
      <formula>"NotPaid"</formula>
    </cfRule>
    <cfRule type="cellIs" dxfId="3" priority="6225" operator="equal">
      <formula>"NotPaid"</formula>
    </cfRule>
    <cfRule type="cellIs" dxfId="3" priority="6213" operator="equal">
      <formula>"NotPaid"</formula>
    </cfRule>
    <cfRule type="cellIs" dxfId="3" priority="6207" operator="equal">
      <formula>"NotPaid"</formula>
    </cfRule>
    <cfRule type="cellIs" dxfId="3" priority="6188" operator="equal">
      <formula>"NotPaid"</formula>
    </cfRule>
    <cfRule type="cellIs" dxfId="3" priority="6165" operator="equal">
      <formula>"NotPaid"</formula>
    </cfRule>
    <cfRule type="cellIs" dxfId="3" priority="6149" operator="equal">
      <formula>"NotPaid"</formula>
    </cfRule>
    <cfRule type="cellIs" dxfId="3" priority="6147" operator="equal">
      <formula>"NotPaid"</formula>
    </cfRule>
    <cfRule type="cellIs" dxfId="3" priority="6127" operator="equal">
      <formula>"NotPaid"</formula>
    </cfRule>
    <cfRule type="cellIs" dxfId="3" priority="6119" operator="equal">
      <formula>"NotPaid"</formula>
    </cfRule>
    <cfRule type="cellIs" dxfId="3" priority="6109" operator="equal">
      <formula>"NotPaid"</formula>
    </cfRule>
    <cfRule type="cellIs" dxfId="3" priority="6101" operator="equal">
      <formula>"NotPaid"</formula>
    </cfRule>
    <cfRule type="cellIs" dxfId="3" priority="6086" operator="equal">
      <formula>"NotPaid"</formula>
    </cfRule>
    <cfRule type="cellIs" dxfId="3" priority="6076" operator="equal">
      <formula>"NotPaid"</formula>
    </cfRule>
    <cfRule type="cellIs" dxfId="3" priority="6062" operator="equal">
      <formula>"NotPaid"</formula>
    </cfRule>
    <cfRule type="cellIs" dxfId="3" priority="6055" operator="equal">
      <formula>"NotPaid"</formula>
    </cfRule>
    <cfRule type="cellIs" dxfId="3" priority="6040" operator="equal">
      <formula>"NotPaid"</formula>
    </cfRule>
    <cfRule type="cellIs" dxfId="3" priority="6014" operator="equal">
      <formula>"NotPaid"</formula>
    </cfRule>
    <cfRule type="cellIs" dxfId="3" priority="5987" operator="equal">
      <formula>"NotPaid"</formula>
    </cfRule>
    <cfRule type="cellIs" dxfId="3" priority="5969" operator="equal">
      <formula>"NotPaid"</formula>
    </cfRule>
    <cfRule type="cellIs" dxfId="3" priority="5965" operator="equal">
      <formula>"NotPaid"</formula>
    </cfRule>
    <cfRule type="cellIs" dxfId="3" priority="5957" operator="equal">
      <formula>"NotPaid"</formula>
    </cfRule>
    <cfRule type="cellIs" dxfId="3" priority="5930" operator="equal">
      <formula>"NotPaid"</formula>
    </cfRule>
    <cfRule type="cellIs" dxfId="3" priority="5913" operator="equal">
      <formula>"NotPaid"</formula>
    </cfRule>
    <cfRule type="cellIs" dxfId="3" priority="5903" operator="equal">
      <formula>"NotPaid"</formula>
    </cfRule>
    <cfRule type="cellIs" dxfId="3" priority="5901" operator="equal">
      <formula>"NotPaid"</formula>
    </cfRule>
    <cfRule type="cellIs" dxfId="3" priority="5841" operator="equal">
      <formula>"NotPaid"</formula>
    </cfRule>
  </conditionalFormatting>
  <conditionalFormatting sqref="D7:J7">
    <cfRule type="cellIs" dxfId="3" priority="5831" operator="equal">
      <formula>"NotPaid"</formula>
    </cfRule>
    <cfRule type="cellIs" dxfId="3" priority="5830" operator="equal">
      <formula>"NotPaid"</formula>
    </cfRule>
    <cfRule type="cellIs" dxfId="3" priority="5829" operator="equal">
      <formula>"NotPaid"</formula>
    </cfRule>
    <cfRule type="cellIs" dxfId="3" priority="5828" operator="equal">
      <formula>"NotPaid"</formula>
    </cfRule>
    <cfRule type="cellIs" dxfId="3" priority="5827" operator="equal">
      <formula>"NotPaid"</formula>
    </cfRule>
    <cfRule type="cellIs" dxfId="3" priority="5824" operator="equal">
      <formula>"NotPaid"</formula>
    </cfRule>
  </conditionalFormatting>
  <conditionalFormatting sqref="D7:O7">
    <cfRule type="cellIs" dxfId="3" priority="5812" operator="equal">
      <formula>"NotPaid"</formula>
    </cfRule>
    <cfRule type="cellIs" dxfId="3" priority="5763" operator="equal">
      <formula>"NotPaid"</formula>
    </cfRule>
    <cfRule type="cellIs" dxfId="3" priority="5742" operator="equal">
      <formula>"NotPaid"</formula>
    </cfRule>
    <cfRule type="cellIs" dxfId="3" priority="5735" operator="equal">
      <formula>"NotPaid"</formula>
    </cfRule>
    <cfRule type="cellIs" dxfId="3" priority="5714" operator="equal">
      <formula>"NotPaid"</formula>
    </cfRule>
    <cfRule type="cellIs" dxfId="3" priority="5707" operator="equal">
      <formula>"NotPaid"</formula>
    </cfRule>
    <cfRule type="cellIs" dxfId="3" priority="5686" operator="equal">
      <formula>"NotPaid"</formula>
    </cfRule>
    <cfRule type="cellIs" dxfId="3" priority="5646" operator="equal">
      <formula>"NotPaid"</formula>
    </cfRule>
    <cfRule type="cellIs" dxfId="3" priority="5625" operator="equal">
      <formula>"NotPaid"</formula>
    </cfRule>
    <cfRule type="cellIs" dxfId="3" priority="5457" operator="equal">
      <formula>"NotPaid"</formula>
    </cfRule>
  </conditionalFormatting>
  <conditionalFormatting sqref="D7:E7">
    <cfRule type="cellIs" dxfId="3" priority="5753" operator="equal">
      <formula>"NotPaid"</formula>
    </cfRule>
    <cfRule type="cellIs" dxfId="3" priority="5752" operator="equal">
      <formula>"NotPaid"</formula>
    </cfRule>
    <cfRule type="cellIs" dxfId="3" priority="5751" operator="equal">
      <formula>"NotPaid"</formula>
    </cfRule>
    <cfRule type="cellIs" dxfId="3" priority="5725" operator="equal">
      <formula>"NotPaid"</formula>
    </cfRule>
    <cfRule type="cellIs" dxfId="3" priority="5724" operator="equal">
      <formula>"NotPaid"</formula>
    </cfRule>
    <cfRule type="cellIs" dxfId="3" priority="5723" operator="equal">
      <formula>"NotPaid"</formula>
    </cfRule>
    <cfRule type="cellIs" dxfId="3" priority="5697" operator="equal">
      <formula>"NotPaid"</formula>
    </cfRule>
    <cfRule type="cellIs" dxfId="3" priority="5696" operator="equal">
      <formula>"NotPaid"</formula>
    </cfRule>
    <cfRule type="cellIs" dxfId="3" priority="5695" operator="equal">
      <formula>"NotPaid"</formula>
    </cfRule>
    <cfRule type="cellIs" dxfId="3" priority="5636" operator="equal">
      <formula>"NotPaid"</formula>
    </cfRule>
    <cfRule type="cellIs" dxfId="3" priority="5635" operator="equal">
      <formula>"NotPaid"</formula>
    </cfRule>
    <cfRule type="cellIs" dxfId="3" priority="5634" operator="equal">
      <formula>"NotPaid"</formula>
    </cfRule>
  </conditionalFormatting>
  <conditionalFormatting sqref="D7">
    <cfRule type="cellIs" dxfId="3" priority="5600" operator="equal">
      <formula>"NotPaid"</formula>
    </cfRule>
    <cfRule type="cellIs" dxfId="3" priority="5599" operator="equal">
      <formula>"NotPaid"</formula>
    </cfRule>
    <cfRule type="cellIs" dxfId="3" priority="5598" operator="equal">
      <formula>"NotPaid"</formula>
    </cfRule>
    <cfRule type="cellIs" dxfId="3" priority="5448" operator="equal">
      <formula>"NotPaid"</formula>
    </cfRule>
    <cfRule type="cellIs" dxfId="3" priority="5447" operator="equal">
      <formula>"NotPaid"</formula>
    </cfRule>
    <cfRule type="cellIs" dxfId="3" priority="5446" operator="equal">
      <formula>"NotPaid"</formula>
    </cfRule>
    <cfRule type="cellIs" dxfId="3" priority="5436" operator="equal">
      <formula>"NotPaid"</formula>
    </cfRule>
    <cfRule type="cellIs" dxfId="3" priority="5435" operator="equal">
      <formula>"NotPaid"</formula>
    </cfRule>
    <cfRule type="cellIs" dxfId="3" priority="5434" operator="equal">
      <formula>"NotPaid"</formula>
    </cfRule>
    <cfRule type="cellIs" dxfId="3" priority="5425" operator="equal">
      <formula>"NotPaid"</formula>
    </cfRule>
    <cfRule type="cellIs" dxfId="3" priority="5424" operator="equal">
      <formula>"NotPaid"</formula>
    </cfRule>
    <cfRule type="cellIs" dxfId="3" priority="5423" operator="equal">
      <formula>"NotPaid"</formula>
    </cfRule>
    <cfRule type="cellIs" dxfId="3" priority="5414" operator="equal">
      <formula>"NotPaid"</formula>
    </cfRule>
    <cfRule type="cellIs" dxfId="3" priority="5413" operator="equal">
      <formula>"NotPaid"</formula>
    </cfRule>
    <cfRule type="cellIs" dxfId="3" priority="5412" operator="equal">
      <formula>"NotPaid"</formula>
    </cfRule>
    <cfRule type="cellIs" dxfId="3" priority="5402" operator="equal">
      <formula>"NotPaid"</formula>
    </cfRule>
    <cfRule type="cellIs" dxfId="3" priority="5401" operator="equal">
      <formula>"NotPaid"</formula>
    </cfRule>
    <cfRule type="cellIs" dxfId="3" priority="5400" operator="equal">
      <formula>"NotPaid"</formula>
    </cfRule>
    <cfRule type="cellIs" dxfId="3" priority="5398" operator="equal">
      <formula>"NotPaid"</formula>
    </cfRule>
    <cfRule type="cellIs" dxfId="3" priority="5397" operator="equal">
      <formula>"NotPaid"</formula>
    </cfRule>
    <cfRule type="cellIs" dxfId="3" priority="5396" operator="equal">
      <formula>"NotPaid"</formula>
    </cfRule>
    <cfRule type="cellIs" dxfId="3" priority="5388" operator="equal">
      <formula>"NotPaid"</formula>
    </cfRule>
    <cfRule type="cellIs" dxfId="3" priority="5387" operator="equal">
      <formula>"NotPaid"</formula>
    </cfRule>
    <cfRule type="cellIs" dxfId="3" priority="5386" operator="equal">
      <formula>"NotPaid"</formula>
    </cfRule>
    <cfRule type="cellIs" dxfId="3" priority="5377" operator="equal">
      <formula>"NotPaid"</formula>
    </cfRule>
    <cfRule type="cellIs" dxfId="3" priority="5376" operator="equal">
      <formula>"NotPaid"</formula>
    </cfRule>
    <cfRule type="cellIs" dxfId="3" priority="5375" operator="equal">
      <formula>"NotPaid"</formula>
    </cfRule>
    <cfRule type="cellIs" dxfId="3" priority="5366" operator="equal">
      <formula>"NotPaid"</formula>
    </cfRule>
    <cfRule type="cellIs" dxfId="3" priority="5365" operator="equal">
      <formula>"NotPaid"</formula>
    </cfRule>
    <cfRule type="cellIs" dxfId="3" priority="5364" operator="equal">
      <formula>"NotPaid"</formula>
    </cfRule>
    <cfRule type="cellIs" dxfId="3" priority="5354" operator="equal">
      <formula>"NotPaid"</formula>
    </cfRule>
    <cfRule type="cellIs" dxfId="3" priority="5353" operator="equal">
      <formula>"NotPaid"</formula>
    </cfRule>
    <cfRule type="cellIs" dxfId="3" priority="5352" operator="equal">
      <formula>"NotPaid"</formula>
    </cfRule>
    <cfRule type="cellIs" dxfId="3" priority="5342" operator="equal">
      <formula>"NotPaid"</formula>
    </cfRule>
    <cfRule type="cellIs" dxfId="3" priority="5341" operator="equal">
      <formula>"NotPaid"</formula>
    </cfRule>
    <cfRule type="cellIs" dxfId="3" priority="5340" operator="equal">
      <formula>"NotPaid"</formula>
    </cfRule>
  </conditionalFormatting>
  <conditionalFormatting sqref="E7">
    <cfRule type="cellIs" dxfId="3" priority="5608" operator="equal">
      <formula>"NotPaid"</formula>
    </cfRule>
    <cfRule type="cellIs" dxfId="3" priority="5607" operator="equal">
      <formula>"NotPaid"</formula>
    </cfRule>
    <cfRule type="cellIs" dxfId="3" priority="5606" operator="equal">
      <formula>"NotPaid"</formula>
    </cfRule>
    <cfRule type="cellIs" dxfId="3" priority="5467" operator="equal">
      <formula>"NotPaid"</formula>
    </cfRule>
    <cfRule type="cellIs" dxfId="3" priority="5466" operator="equal">
      <formula>"NotPaid"</formula>
    </cfRule>
    <cfRule type="cellIs" dxfId="3" priority="5465" operator="equal">
      <formula>"NotPaid"</formula>
    </cfRule>
    <cfRule type="cellIs" dxfId="3" priority="5456" operator="equal">
      <formula>"NotPaid"</formula>
    </cfRule>
    <cfRule type="cellIs" dxfId="3" priority="5455" operator="equal">
      <formula>"NotPaid"</formula>
    </cfRule>
    <cfRule type="cellIs" dxfId="3" priority="5454" operator="equal">
      <formula>"NotPaid"</formula>
    </cfRule>
    <cfRule type="cellIs" dxfId="3" priority="5444" operator="equal">
      <formula>"NotPaid"</formula>
    </cfRule>
    <cfRule type="cellIs" dxfId="3" priority="5443" operator="equal">
      <formula>"NotPaid"</formula>
    </cfRule>
    <cfRule type="cellIs" dxfId="3" priority="5442" operator="equal">
      <formula>"NotPaid"</formula>
    </cfRule>
    <cfRule type="cellIs" dxfId="3" priority="5432" operator="equal">
      <formula>"NotPaid"</formula>
    </cfRule>
    <cfRule type="cellIs" dxfId="3" priority="5431" operator="equal">
      <formula>"NotPaid"</formula>
    </cfRule>
    <cfRule type="cellIs" dxfId="3" priority="5430" operator="equal">
      <formula>"NotPaid"</formula>
    </cfRule>
    <cfRule type="cellIs" dxfId="3" priority="5421" operator="equal">
      <formula>"NotPaid"</formula>
    </cfRule>
    <cfRule type="cellIs" dxfId="3" priority="5420" operator="equal">
      <formula>"NotPaid"</formula>
    </cfRule>
    <cfRule type="cellIs" dxfId="3" priority="5419" operator="equal">
      <formula>"NotPaid"</formula>
    </cfRule>
    <cfRule type="cellIs" dxfId="3" priority="5410" operator="equal">
      <formula>"NotPaid"</formula>
    </cfRule>
    <cfRule type="cellIs" dxfId="3" priority="5409" operator="equal">
      <formula>"NotPaid"</formula>
    </cfRule>
    <cfRule type="cellIs" dxfId="3" priority="5408" operator="equal">
      <formula>"NotPaid"</formula>
    </cfRule>
    <cfRule type="cellIs" dxfId="3" priority="5395" operator="equal">
      <formula>"NotPaid"</formula>
    </cfRule>
    <cfRule type="cellIs" dxfId="3" priority="5394" operator="equal">
      <formula>"NotPaid"</formula>
    </cfRule>
    <cfRule type="cellIs" dxfId="3" priority="5393" operator="equal">
      <formula>"NotPaid"</formula>
    </cfRule>
    <cfRule type="cellIs" dxfId="3" priority="5384" operator="equal">
      <formula>"NotPaid"</formula>
    </cfRule>
    <cfRule type="cellIs" dxfId="3" priority="5383" operator="equal">
      <formula>"NotPaid"</formula>
    </cfRule>
    <cfRule type="cellIs" dxfId="3" priority="5382" operator="equal">
      <formula>"NotPaid"</formula>
    </cfRule>
    <cfRule type="cellIs" dxfId="3" priority="5373" operator="equal">
      <formula>"NotPaid"</formula>
    </cfRule>
    <cfRule type="cellIs" dxfId="3" priority="5372" operator="equal">
      <formula>"NotPaid"</formula>
    </cfRule>
    <cfRule type="cellIs" dxfId="3" priority="5371" operator="equal">
      <formula>"NotPaid"</formula>
    </cfRule>
    <cfRule type="cellIs" dxfId="3" priority="5362" operator="equal">
      <formula>"NotPaid"</formula>
    </cfRule>
    <cfRule type="cellIs" dxfId="3" priority="5361" operator="equal">
      <formula>"NotPaid"</formula>
    </cfRule>
    <cfRule type="cellIs" dxfId="3" priority="5360" operator="equal">
      <formula>"NotPaid"</formula>
    </cfRule>
    <cfRule type="cellIs" dxfId="3" priority="5350" operator="equal">
      <formula>"NotPaid"</formula>
    </cfRule>
    <cfRule type="cellIs" dxfId="3" priority="5349" operator="equal">
      <formula>"NotPaid"</formula>
    </cfRule>
    <cfRule type="cellIs" dxfId="3" priority="5348" operator="equal">
      <formula>"NotPaid"</formula>
    </cfRule>
  </conditionalFormatting>
  <conditionalFormatting sqref="F7:G7">
    <cfRule type="cellIs" dxfId="3" priority="5825" operator="equal">
      <formula>"NotPaid"</formula>
    </cfRule>
    <cfRule type="cellIs" dxfId="3" priority="5757" operator="equal">
      <formula>"NotPaid"</formula>
    </cfRule>
    <cfRule type="expression" dxfId="0" priority="5743" stopIfTrue="1">
      <formula>F7="Not Paid"</formula>
    </cfRule>
    <cfRule type="cellIs" dxfId="3" priority="5729" operator="equal">
      <formula>"NotPaid"</formula>
    </cfRule>
    <cfRule type="expression" dxfId="0" priority="5715" stopIfTrue="1">
      <formula>F7="Not Paid"</formula>
    </cfRule>
    <cfRule type="cellIs" dxfId="3" priority="5701" operator="equal">
      <formula>"NotPaid"</formula>
    </cfRule>
    <cfRule type="expression" dxfId="0" priority="5687" stopIfTrue="1">
      <formula>F7="Not Paid"</formula>
    </cfRule>
    <cfRule type="cellIs" dxfId="3" priority="5640" operator="equal">
      <formula>"NotPaid"</formula>
    </cfRule>
    <cfRule type="expression" dxfId="0" priority="5626" stopIfTrue="1">
      <formula>F7="Not Paid"</formula>
    </cfRule>
    <cfRule type="expression" dxfId="0" priority="5458" stopIfTrue="1">
      <formula>F7="NotPaid"</formula>
    </cfRule>
  </conditionalFormatting>
  <conditionalFormatting sqref="F7:J7">
    <cfRule type="cellIs" dxfId="3" priority="5823" operator="equal">
      <formula>"NotPaid"</formula>
    </cfRule>
  </conditionalFormatting>
  <conditionalFormatting sqref="F7">
    <cfRule type="cellIs" dxfId="3" priority="5822" operator="equal">
      <formula>"NotPaid"</formula>
    </cfRule>
    <cfRule type="cellIs" dxfId="3" priority="5754" operator="equal">
      <formula>"NotPaid"</formula>
    </cfRule>
    <cfRule type="cellIs" dxfId="3" priority="5749" operator="equal">
      <formula>"NotPaid"</formula>
    </cfRule>
    <cfRule type="cellIs" dxfId="3" priority="5748" operator="equal">
      <formula>"NotPaid"</formula>
    </cfRule>
    <cfRule type="cellIs" dxfId="3" priority="5747" operator="equal">
      <formula>"NotPaid"</formula>
    </cfRule>
    <cfRule type="cellIs" dxfId="3" priority="5726" operator="equal">
      <formula>"NotPaid"</formula>
    </cfRule>
    <cfRule type="cellIs" dxfId="3" priority="5721" operator="equal">
      <formula>"NotPaid"</formula>
    </cfRule>
    <cfRule type="cellIs" dxfId="3" priority="5720" operator="equal">
      <formula>"NotPaid"</formula>
    </cfRule>
    <cfRule type="cellIs" dxfId="3" priority="5719" operator="equal">
      <formula>"NotPaid"</formula>
    </cfRule>
    <cfRule type="cellIs" dxfId="3" priority="5698" operator="equal">
      <formula>"NotPaid"</formula>
    </cfRule>
    <cfRule type="cellIs" dxfId="3" priority="5693" operator="equal">
      <formula>"NotPaid"</formula>
    </cfRule>
    <cfRule type="cellIs" dxfId="3" priority="5692" operator="equal">
      <formula>"NotPaid"</formula>
    </cfRule>
    <cfRule type="cellIs" dxfId="3" priority="5691" operator="equal">
      <formula>"NotPaid"</formula>
    </cfRule>
    <cfRule type="cellIs" dxfId="3" priority="5637" operator="equal">
      <formula>"NotPaid"</formula>
    </cfRule>
    <cfRule type="cellIs" dxfId="3" priority="5632" operator="equal">
      <formula>"NotPaid"</formula>
    </cfRule>
    <cfRule type="cellIs" dxfId="3" priority="5631" operator="equal">
      <formula>"NotPaid"</formula>
    </cfRule>
    <cfRule type="cellIs" dxfId="3" priority="5630" operator="equal">
      <formula>"NotPaid"</formula>
    </cfRule>
    <cfRule type="cellIs" dxfId="3" priority="5604" operator="equal">
      <formula>"NotPaid"</formula>
    </cfRule>
    <cfRule type="cellIs" dxfId="3" priority="5603" operator="equal">
      <formula>"NotPaid"</formula>
    </cfRule>
    <cfRule type="cellIs" dxfId="3" priority="5602" operator="equal">
      <formula>"NotPaid"</formula>
    </cfRule>
    <cfRule type="cellIs" dxfId="3" priority="5463" operator="equal">
      <formula>"NotPaid"</formula>
    </cfRule>
    <cfRule type="cellIs" dxfId="3" priority="5462" operator="equal">
      <formula>"NotPaid"</formula>
    </cfRule>
    <cfRule type="cellIs" dxfId="3" priority="5461" operator="equal">
      <formula>"NotPaid"</formula>
    </cfRule>
    <cfRule type="cellIs" dxfId="3" priority="5452" operator="equal">
      <formula>"NotPaid"</formula>
    </cfRule>
    <cfRule type="cellIs" dxfId="3" priority="5451" operator="equal">
      <formula>"NotPaid"</formula>
    </cfRule>
    <cfRule type="cellIs" dxfId="3" priority="5450" operator="equal">
      <formula>"NotPaid"</formula>
    </cfRule>
    <cfRule type="cellIs" dxfId="3" priority="5440" operator="equal">
      <formula>"NotPaid"</formula>
    </cfRule>
    <cfRule type="cellIs" dxfId="3" priority="5439" operator="equal">
      <formula>"NotPaid"</formula>
    </cfRule>
    <cfRule type="cellIs" dxfId="3" priority="5438" operator="equal">
      <formula>"NotPaid"</formula>
    </cfRule>
    <cfRule type="cellIs" dxfId="3" priority="5428" operator="equal">
      <formula>"NotPaid"</formula>
    </cfRule>
    <cfRule type="cellIs" dxfId="3" priority="5427" operator="equal">
      <formula>"NotPaid"</formula>
    </cfRule>
    <cfRule type="cellIs" dxfId="3" priority="5426" operator="equal">
      <formula>"NotPaid"</formula>
    </cfRule>
    <cfRule type="cellIs" dxfId="3" priority="5417" operator="equal">
      <formula>"NotPaid"</formula>
    </cfRule>
    <cfRule type="cellIs" dxfId="3" priority="5416" operator="equal">
      <formula>"NotPaid"</formula>
    </cfRule>
    <cfRule type="cellIs" dxfId="3" priority="5415" operator="equal">
      <formula>"NotPaid"</formula>
    </cfRule>
    <cfRule type="cellIs" dxfId="3" priority="5406" operator="equal">
      <formula>"NotPaid"</formula>
    </cfRule>
    <cfRule type="cellIs" dxfId="3" priority="5405" operator="equal">
      <formula>"NotPaid"</formula>
    </cfRule>
    <cfRule type="cellIs" dxfId="3" priority="5404" operator="equal">
      <formula>"NotPaid"</formula>
    </cfRule>
    <cfRule type="cellIs" dxfId="3" priority="5391" operator="equal">
      <formula>"NotPaid"</formula>
    </cfRule>
    <cfRule type="cellIs" dxfId="3" priority="5390" operator="equal">
      <formula>"NotPaid"</formula>
    </cfRule>
    <cfRule type="cellIs" dxfId="3" priority="5389" operator="equal">
      <formula>"NotPaid"</formula>
    </cfRule>
    <cfRule type="cellIs" dxfId="3" priority="5380" operator="equal">
      <formula>"NotPaid"</formula>
    </cfRule>
    <cfRule type="cellIs" dxfId="3" priority="5379" operator="equal">
      <formula>"NotPaid"</formula>
    </cfRule>
    <cfRule type="cellIs" dxfId="3" priority="5378" operator="equal">
      <formula>"NotPaid"</formula>
    </cfRule>
    <cfRule type="cellIs" dxfId="3" priority="5369" operator="equal">
      <formula>"NotPaid"</formula>
    </cfRule>
    <cfRule type="cellIs" dxfId="3" priority="5368" operator="equal">
      <formula>"NotPaid"</formula>
    </cfRule>
    <cfRule type="cellIs" dxfId="3" priority="5367" operator="equal">
      <formula>"NotPaid"</formula>
    </cfRule>
    <cfRule type="cellIs" dxfId="3" priority="5358" operator="equal">
      <formula>"NotPaid"</formula>
    </cfRule>
    <cfRule type="cellIs" dxfId="3" priority="5357" operator="equal">
      <formula>"NotPaid"</formula>
    </cfRule>
    <cfRule type="cellIs" dxfId="3" priority="5356" operator="equal">
      <formula>"NotPaid"</formula>
    </cfRule>
    <cfRule type="cellIs" dxfId="3" priority="5346" operator="equal">
      <formula>"NotPaid"</formula>
    </cfRule>
    <cfRule type="cellIs" dxfId="3" priority="5345" operator="equal">
      <formula>"NotPaid"</formula>
    </cfRule>
    <cfRule type="cellIs" dxfId="3" priority="5344" operator="equal">
      <formula>"NotPaid"</formula>
    </cfRule>
  </conditionalFormatting>
  <conditionalFormatting sqref="F7:N7">
    <cfRule type="cellIs" dxfId="3" priority="5755" operator="equal">
      <formula>"NotPaid"</formula>
    </cfRule>
    <cfRule type="cellIs" dxfId="3" priority="5727" operator="equal">
      <formula>"NotPaid"</formula>
    </cfRule>
    <cfRule type="cellIs" dxfId="3" priority="5699" operator="equal">
      <formula>"NotPaid"</formula>
    </cfRule>
    <cfRule type="cellIs" dxfId="3" priority="5638" operator="equal">
      <formula>"NotPaid"</formula>
    </cfRule>
  </conditionalFormatting>
  <conditionalFormatting sqref="G7:N7">
    <cfRule type="cellIs" dxfId="3" priority="5746" operator="equal">
      <formula>"NotPaid"</formula>
    </cfRule>
    <cfRule type="cellIs" dxfId="3" priority="5745" operator="equal">
      <formula>"NotPaid"</formula>
    </cfRule>
    <cfRule type="cellIs" dxfId="3" priority="5744" operator="equal">
      <formula>"NotPaid"</formula>
    </cfRule>
    <cfRule type="cellIs" dxfId="3" priority="5718" operator="equal">
      <formula>"NotPaid"</formula>
    </cfRule>
    <cfRule type="cellIs" dxfId="3" priority="5717" operator="equal">
      <formula>"NotPaid"</formula>
    </cfRule>
    <cfRule type="cellIs" dxfId="3" priority="5716" operator="equal">
      <formula>"NotPaid"</formula>
    </cfRule>
    <cfRule type="cellIs" dxfId="3" priority="5690" operator="equal">
      <formula>"NotPaid"</formula>
    </cfRule>
    <cfRule type="cellIs" dxfId="3" priority="5689" operator="equal">
      <formula>"NotPaid"</formula>
    </cfRule>
    <cfRule type="cellIs" dxfId="3" priority="5688" operator="equal">
      <formula>"NotPaid"</formula>
    </cfRule>
    <cfRule type="cellIs" dxfId="3" priority="5629" operator="equal">
      <formula>"NotPaid"</formula>
    </cfRule>
    <cfRule type="cellIs" dxfId="3" priority="5628" operator="equal">
      <formula>"NotPaid"</formula>
    </cfRule>
    <cfRule type="cellIs" dxfId="3" priority="5627" operator="equal">
      <formula>"NotPaid"</formula>
    </cfRule>
    <cfRule type="cellIs" dxfId="3" priority="5429" operator="equal">
      <formula>"NotPaid"</formula>
    </cfRule>
    <cfRule type="cellIs" dxfId="3" priority="5418" operator="equal">
      <formula>"NotPaid"</formula>
    </cfRule>
    <cfRule type="cellIs" dxfId="3" priority="5392" operator="equal">
      <formula>"NotPaid"</formula>
    </cfRule>
    <cfRule type="cellIs" dxfId="3" priority="5381" operator="equal">
      <formula>"NotPaid"</formula>
    </cfRule>
    <cfRule type="cellIs" dxfId="3" priority="5370" operator="equal">
      <formula>"NotPaid"</formula>
    </cfRule>
  </conditionalFormatting>
  <conditionalFormatting sqref="G7">
    <cfRule type="cellIs" dxfId="3" priority="5605" operator="equal">
      <formula>"NotPaid"</formula>
    </cfRule>
    <cfRule type="cellIs" dxfId="3" priority="5464" operator="equal">
      <formula>"NotPaid"</formula>
    </cfRule>
    <cfRule type="cellIs" dxfId="3" priority="5453" operator="equal">
      <formula>"NotPaid"</formula>
    </cfRule>
    <cfRule type="cellIs" dxfId="3" priority="5441" operator="equal">
      <formula>"NotPaid"</formula>
    </cfRule>
    <cfRule type="cellIs" dxfId="3" priority="5407" operator="equal">
      <formula>"NotPaid"</formula>
    </cfRule>
    <cfRule type="cellIs" dxfId="3" priority="5359" operator="equal">
      <formula>"NotPaid"</formula>
    </cfRule>
    <cfRule type="cellIs" dxfId="3" priority="5347" operator="equal">
      <formula>"NotPaid"</formula>
    </cfRule>
  </conditionalFormatting>
  <conditionalFormatting sqref="H7:J7">
    <cfRule type="cellIs" dxfId="3" priority="5826" operator="equal">
      <formula>"NotPaid"</formula>
    </cfRule>
  </conditionalFormatting>
  <conditionalFormatting sqref="H7:O7">
    <cfRule type="cellIs" dxfId="3" priority="5811" operator="equal">
      <formula>"NotPaid"</formula>
    </cfRule>
    <cfRule type="cellIs" dxfId="3" priority="5808" operator="equal">
      <formula>"NotPaid"</formula>
    </cfRule>
    <cfRule type="cellIs" dxfId="3" priority="5807" operator="equal">
      <formula>"NotPaid"</formula>
    </cfRule>
    <cfRule type="cellIs" dxfId="3" priority="5800" operator="equal">
      <formula>"NotPaid"</formula>
    </cfRule>
    <cfRule type="cellIs" dxfId="3" priority="5799" operator="equal">
      <formula>"NotPaid"</formula>
    </cfRule>
    <cfRule type="cellIs" dxfId="3" priority="5786" operator="equal">
      <formula>"NotPaid"</formula>
    </cfRule>
    <cfRule type="cellIs" dxfId="3" priority="5758" operator="equal">
      <formula>"NotPaid"</formula>
    </cfRule>
    <cfRule type="cellIs" dxfId="3" priority="5730" operator="equal">
      <formula>"NotPaid"</formula>
    </cfRule>
    <cfRule type="cellIs" dxfId="3" priority="5702" operator="equal">
      <formula>"NotPaid"</formula>
    </cfRule>
    <cfRule type="cellIs" dxfId="3" priority="5681" operator="equal">
      <formula>"NotPaid"</formula>
    </cfRule>
    <cfRule type="cellIs" dxfId="3" priority="5666" operator="equal">
      <formula>"NotPaid"</formula>
    </cfRule>
    <cfRule type="cellIs" dxfId="3" priority="5665" operator="equal">
      <formula>"NotPaid"</formula>
    </cfRule>
    <cfRule type="cellIs" dxfId="3" priority="5664" operator="equal">
      <formula>"NotPaid"</formula>
    </cfRule>
    <cfRule type="cellIs" dxfId="3" priority="5641" operator="equal">
      <formula>"NotPaid"</formula>
    </cfRule>
  </conditionalFormatting>
  <conditionalFormatting sqref="H7:N7">
    <cfRule type="cellIs" dxfId="3" priority="5809" operator="equal">
      <formula>"NotPaid"</formula>
    </cfRule>
    <cfRule type="cellIs" dxfId="3" priority="5805" operator="equal">
      <formula>"NotPaid"</formula>
    </cfRule>
    <cfRule type="cellIs" dxfId="3" priority="5804" operator="equal">
      <formula>"NotPaid"</formula>
    </cfRule>
    <cfRule type="cellIs" dxfId="3" priority="5801" operator="equal">
      <formula>"NotPaid"</formula>
    </cfRule>
    <cfRule type="cellIs" dxfId="3" priority="5797" operator="equal">
      <formula>"NotPaid"</formula>
    </cfRule>
    <cfRule type="cellIs" dxfId="3" priority="5796" operator="equal">
      <formula>"NotPaid"</formula>
    </cfRule>
    <cfRule type="cellIs" dxfId="3" priority="5793" operator="equal">
      <formula>"NotPaid"</formula>
    </cfRule>
    <cfRule type="cellIs" dxfId="3" priority="5791" operator="equal">
      <formula>"NotPaid"</formula>
    </cfRule>
    <cfRule type="cellIs" dxfId="3" priority="5790" operator="equal">
      <formula>"NotPaid"</formula>
    </cfRule>
    <cfRule type="cellIs" dxfId="3" priority="5789" operator="equal">
      <formula>"NotPaid"</formula>
    </cfRule>
    <cfRule type="cellIs" dxfId="3" priority="5788" operator="equal">
      <formula>"NotPaid"</formula>
    </cfRule>
    <cfRule type="cellIs" dxfId="3" priority="5785" operator="equal">
      <formula>"NotPaid"</formula>
    </cfRule>
    <cfRule type="cellIs" dxfId="3" priority="5784" operator="equal">
      <formula>"NotPaid"</formula>
    </cfRule>
    <cfRule type="cellIs" dxfId="3" priority="5783" operator="equal">
      <formula>"NotPaid"</formula>
    </cfRule>
    <cfRule type="cellIs" dxfId="3" priority="5782" operator="equal">
      <formula>"NotPaid"</formula>
    </cfRule>
    <cfRule type="cellIs" dxfId="3" priority="5781" operator="equal">
      <formula>"NotPaid"</formula>
    </cfRule>
    <cfRule type="cellIs" dxfId="3" priority="5779" operator="equal">
      <formula>"NotPaid"</formula>
    </cfRule>
    <cfRule type="cellIs" dxfId="3" priority="5778" operator="equal">
      <formula>"NotPaid"</formula>
    </cfRule>
    <cfRule type="cellIs" dxfId="3" priority="5776" operator="equal">
      <formula>"NotPaid"</formula>
    </cfRule>
    <cfRule type="cellIs" dxfId="3" priority="5775" operator="equal">
      <formula>"NotPaid"</formula>
    </cfRule>
    <cfRule type="cellIs" dxfId="3" priority="5773" operator="equal">
      <formula>"NotPaid"</formula>
    </cfRule>
    <cfRule type="cellIs" dxfId="3" priority="5771" operator="equal">
      <formula>"NotPaid"</formula>
    </cfRule>
    <cfRule type="cellIs" dxfId="3" priority="5769" operator="equal">
      <formula>"NotPaid"</formula>
    </cfRule>
    <cfRule type="cellIs" dxfId="3" priority="5767" operator="equal">
      <formula>"NotPaid"</formula>
    </cfRule>
    <cfRule type="cellIs" dxfId="3" priority="5765" operator="equal">
      <formula>"NotPaid"</formula>
    </cfRule>
    <cfRule type="cellIs" dxfId="3" priority="5741" operator="equal">
      <formula>"NotPaid"</formula>
    </cfRule>
    <cfRule type="cellIs" dxfId="3" priority="5739" operator="equal">
      <formula>"NotPaid"</formula>
    </cfRule>
    <cfRule type="cellIs" dxfId="3" priority="5737" operator="equal">
      <formula>"NotPaid"</formula>
    </cfRule>
    <cfRule type="cellIs" dxfId="3" priority="5713" operator="equal">
      <formula>"NotPaid"</formula>
    </cfRule>
    <cfRule type="cellIs" dxfId="3" priority="5710" operator="equal">
      <formula>"NotPaid"</formula>
    </cfRule>
    <cfRule type="cellIs" dxfId="3" priority="5709" operator="equal">
      <formula>"NotPaid"</formula>
    </cfRule>
    <cfRule type="cellIs" dxfId="3" priority="5685" operator="equal">
      <formula>"NotPaid"</formula>
    </cfRule>
    <cfRule type="cellIs" dxfId="3" priority="5683" operator="equal">
      <formula>"NotPaid"</formula>
    </cfRule>
    <cfRule type="cellIs" dxfId="3" priority="5680" operator="equal">
      <formula>"NotPaid"</formula>
    </cfRule>
    <cfRule type="cellIs" dxfId="3" priority="5679" operator="equal">
      <formula>"NotPaid"</formula>
    </cfRule>
    <cfRule type="cellIs" dxfId="3" priority="5678" operator="equal">
      <formula>"NotPaid"</formula>
    </cfRule>
    <cfRule type="cellIs" dxfId="3" priority="5677" operator="equal">
      <formula>"NotPaid"</formula>
    </cfRule>
    <cfRule type="cellIs" dxfId="3" priority="5676" operator="equal">
      <formula>"NotPaid"</formula>
    </cfRule>
    <cfRule type="cellIs" dxfId="3" priority="5674" operator="equal">
      <formula>"NotPaid"</formula>
    </cfRule>
    <cfRule type="cellIs" dxfId="3" priority="5673" operator="equal">
      <formula>"NotPaid"</formula>
    </cfRule>
    <cfRule type="cellIs" dxfId="3" priority="5671" operator="equal">
      <formula>"NotPaid"</formula>
    </cfRule>
    <cfRule type="cellIs" dxfId="3" priority="5670" operator="equal">
      <formula>"NotPaid"</formula>
    </cfRule>
    <cfRule type="cellIs" dxfId="3" priority="5668" operator="equal">
      <formula>"NotPaid"</formula>
    </cfRule>
    <cfRule type="cellIs" dxfId="3" priority="5663" operator="equal">
      <formula>"NotPaid"</formula>
    </cfRule>
    <cfRule type="cellIs" dxfId="3" priority="5662" operator="equal">
      <formula>"NotPaid"</formula>
    </cfRule>
    <cfRule type="cellIs" dxfId="3" priority="5661" operator="equal">
      <formula>"NotPaid"</formula>
    </cfRule>
    <cfRule type="cellIs" dxfId="3" priority="5660" operator="equal">
      <formula>"NotPaid"</formula>
    </cfRule>
    <cfRule type="cellIs" dxfId="3" priority="5657" operator="equal">
      <formula>"NotPaid"</formula>
    </cfRule>
    <cfRule type="cellIs" dxfId="3" priority="5656" operator="equal">
      <formula>"NotPaid"</formula>
    </cfRule>
    <cfRule type="cellIs" dxfId="3" priority="5655" operator="equal">
      <formula>"NotPaid"</formula>
    </cfRule>
    <cfRule type="cellIs" dxfId="3" priority="5654" operator="equal">
      <formula>"NotPaid"</formula>
    </cfRule>
    <cfRule type="cellIs" dxfId="3" priority="5651" operator="equal">
      <formula>"NotPaid"</formula>
    </cfRule>
    <cfRule type="cellIs" dxfId="3" priority="5649" operator="equal">
      <formula>"NotPaid"</formula>
    </cfRule>
    <cfRule type="cellIs" dxfId="3" priority="5648" operator="equal">
      <formula>"NotPaid"</formula>
    </cfRule>
    <cfRule type="cellIs" dxfId="3" priority="5624" operator="equal">
      <formula>"NotPaid"</formula>
    </cfRule>
    <cfRule type="cellIs" dxfId="3" priority="5622" operator="equal">
      <formula>"NotPaid"</formula>
    </cfRule>
    <cfRule type="cellIs" dxfId="3" priority="5619" operator="equal">
      <formula>"NotPaid"</formula>
    </cfRule>
    <cfRule type="cellIs" dxfId="3" priority="5618" operator="equal">
      <formula>"NotPaid"</formula>
    </cfRule>
    <cfRule type="cellIs" dxfId="3" priority="5617" operator="equal">
      <formula>"NotPaid"</formula>
    </cfRule>
    <cfRule type="cellIs" dxfId="3" priority="5616" operator="equal">
      <formula>"NotPaid"</formula>
    </cfRule>
    <cfRule type="cellIs" dxfId="3" priority="5614" operator="equal">
      <formula>"NotPaid"</formula>
    </cfRule>
    <cfRule type="cellIs" dxfId="3" priority="5612" operator="equal">
      <formula>"NotPaid"</formula>
    </cfRule>
    <cfRule type="cellIs" dxfId="3" priority="5610" operator="equal">
      <formula>"NotPaid"</formula>
    </cfRule>
    <cfRule type="cellIs" dxfId="3" priority="5601" operator="equal">
      <formula>"NotPaid"</formula>
    </cfRule>
    <cfRule type="cellIs" dxfId="3" priority="5460" operator="equal">
      <formula>"NotPaid"</formula>
    </cfRule>
    <cfRule type="cellIs" dxfId="3" priority="5449" operator="equal">
      <formula>"NotPaid"</formula>
    </cfRule>
    <cfRule type="cellIs" dxfId="3" priority="5437" operator="equal">
      <formula>"NotPaid"</formula>
    </cfRule>
    <cfRule type="cellIs" dxfId="3" priority="5403" operator="equal">
      <formula>"NotPaid"</formula>
    </cfRule>
    <cfRule type="cellIs" dxfId="3" priority="5355" operator="equal">
      <formula>"NotPaid"</formula>
    </cfRule>
    <cfRule type="cellIs" dxfId="3" priority="5343" operator="equal">
      <formula>"NotPaid"</formula>
    </cfRule>
  </conditionalFormatting>
  <conditionalFormatting sqref="K7:O7">
    <cfRule type="cellIs" dxfId="3" priority="5840" operator="equal">
      <formula>"NotPaid"</formula>
    </cfRule>
    <cfRule type="cellIs" dxfId="3" priority="5837" operator="equal">
      <formula>"NotPaid"</formula>
    </cfRule>
    <cfRule type="cellIs" dxfId="3" priority="5836" operator="equal">
      <formula>"NotPaid"</formula>
    </cfRule>
    <cfRule type="cellIs" dxfId="3" priority="5835" operator="equal">
      <formula>"NotPaid"</formula>
    </cfRule>
    <cfRule type="cellIs" dxfId="3" priority="5834" operator="equal">
      <formula>"NotPaid"</formula>
    </cfRule>
    <cfRule type="cellIs" dxfId="3" priority="5833" operator="equal">
      <formula>"NotPaid"</formula>
    </cfRule>
    <cfRule type="cellIs" dxfId="3" priority="5832" operator="equal">
      <formula>"NotPaid"</formula>
    </cfRule>
    <cfRule type="cellIs" dxfId="3" priority="5821" operator="equal">
      <formula>"NotPaid"</formula>
    </cfRule>
    <cfRule type="cellIs" dxfId="3" priority="5818" operator="equal">
      <formula>"NotPaid"</formula>
    </cfRule>
    <cfRule type="cellIs" dxfId="3" priority="5817" operator="equal">
      <formula>"NotPaid"</formula>
    </cfRule>
    <cfRule type="cellIs" dxfId="3" priority="5816" operator="equal">
      <formula>"NotPaid"</formula>
    </cfRule>
    <cfRule type="cellIs" dxfId="3" priority="5815" operator="equal">
      <formula>"NotPaid"</formula>
    </cfRule>
    <cfRule type="cellIs" dxfId="3" priority="5814" operator="equal">
      <formula>"NotPaid"</formula>
    </cfRule>
    <cfRule type="cellIs" dxfId="3" priority="5813" operator="equal">
      <formula>"NotPaid"</formula>
    </cfRule>
  </conditionalFormatting>
  <conditionalFormatting sqref="K7:N7">
    <cfRule type="cellIs" dxfId="3" priority="5838" operator="equal">
      <formula>"NotPaid"</formula>
    </cfRule>
    <cfRule type="cellIs" dxfId="3" priority="5819" operator="equal">
      <formula>"NotPaid"</formula>
    </cfRule>
  </conditionalFormatting>
  <conditionalFormatting sqref="O7">
    <cfRule type="cellIs" dxfId="3" priority="5839" operator="equal">
      <formula>"NotPaid"</formula>
    </cfRule>
    <cfRule type="cellIs" dxfId="3" priority="5820" operator="equal">
      <formula>"NotPaid"</formula>
    </cfRule>
    <cfRule type="cellIs" dxfId="3" priority="5810" operator="equal">
      <formula>"NotPaid"</formula>
    </cfRule>
    <cfRule type="cellIs" dxfId="3" priority="5806" operator="equal">
      <formula>"NotPaid"</formula>
    </cfRule>
    <cfRule type="cellIs" dxfId="3" priority="5803" operator="equal">
      <formula>"NotPaid"</formula>
    </cfRule>
    <cfRule type="cellIs" dxfId="3" priority="5802" operator="equal">
      <formula>"NotPaid"</formula>
    </cfRule>
    <cfRule type="cellIs" dxfId="3" priority="5798" operator="equal">
      <formula>"NotPaid"</formula>
    </cfRule>
    <cfRule type="cellIs" dxfId="3" priority="5795" operator="equal">
      <formula>"NotPaid"</formula>
    </cfRule>
    <cfRule type="cellIs" dxfId="3" priority="5794" operator="equal">
      <formula>"NotPaid"</formula>
    </cfRule>
    <cfRule type="cellIs" dxfId="3" priority="5792" operator="equal">
      <formula>"NotPaid"</formula>
    </cfRule>
    <cfRule type="cellIs" dxfId="3" priority="5787" operator="equal">
      <formula>"NotPaid"</formula>
    </cfRule>
    <cfRule type="cellIs" dxfId="3" priority="5780" operator="equal">
      <formula>"NotPaid"</formula>
    </cfRule>
    <cfRule type="cellIs" dxfId="3" priority="5777" operator="equal">
      <formula>"NotPaid"</formula>
    </cfRule>
    <cfRule type="cellIs" dxfId="3" priority="5774" operator="equal">
      <formula>"NotPaid"</formula>
    </cfRule>
    <cfRule type="cellIs" dxfId="3" priority="5772" operator="equal">
      <formula>"NotPaid"</formula>
    </cfRule>
    <cfRule type="cellIs" dxfId="3" priority="5770" operator="equal">
      <formula>"NotPaid"</formula>
    </cfRule>
    <cfRule type="cellIs" dxfId="3" priority="5768" operator="equal">
      <formula>"NotPaid"</formula>
    </cfRule>
    <cfRule type="cellIs" dxfId="3" priority="5766" operator="equal">
      <formula>"NotPaid"</formula>
    </cfRule>
    <cfRule type="cellIs" dxfId="3" priority="5764" operator="equal">
      <formula>"NotPaid"</formula>
    </cfRule>
    <cfRule type="cellIs" dxfId="3" priority="5750" operator="equal">
      <formula>"NotPaid"</formula>
    </cfRule>
    <cfRule type="cellIs" dxfId="3" priority="5740" operator="equal">
      <formula>"NotPaid"</formula>
    </cfRule>
    <cfRule type="cellIs" dxfId="3" priority="5738" operator="equal">
      <formula>"NotPaid"</formula>
    </cfRule>
    <cfRule type="cellIs" dxfId="3" priority="5736" operator="equal">
      <formula>"NotPaid"</formula>
    </cfRule>
    <cfRule type="cellIs" dxfId="3" priority="5722" operator="equal">
      <formula>"NotPaid"</formula>
    </cfRule>
    <cfRule type="cellIs" dxfId="3" priority="5712" operator="equal">
      <formula>"NotPaid"</formula>
    </cfRule>
    <cfRule type="cellIs" dxfId="3" priority="5711" operator="equal">
      <formula>"NotPaid"</formula>
    </cfRule>
    <cfRule type="cellIs" dxfId="3" priority="5708" operator="equal">
      <formula>"NotPaid"</formula>
    </cfRule>
    <cfRule type="cellIs" dxfId="3" priority="5694" operator="equal">
      <formula>"NotPaid"</formula>
    </cfRule>
    <cfRule type="cellIs" dxfId="3" priority="5684" operator="equal">
      <formula>"NotPaid"</formula>
    </cfRule>
    <cfRule type="cellIs" dxfId="3" priority="5682" operator="equal">
      <formula>"NotPaid"</formula>
    </cfRule>
    <cfRule type="cellIs" dxfId="3" priority="5675" operator="equal">
      <formula>"NotPaid"</formula>
    </cfRule>
    <cfRule type="cellIs" dxfId="3" priority="5672" operator="equal">
      <formula>"NotPaid"</formula>
    </cfRule>
    <cfRule type="cellIs" dxfId="3" priority="5669" operator="equal">
      <formula>"NotPaid"</formula>
    </cfRule>
    <cfRule type="cellIs" dxfId="3" priority="5667" operator="equal">
      <formula>"NotPaid"</formula>
    </cfRule>
    <cfRule type="cellIs" dxfId="3" priority="5659" operator="equal">
      <formula>"NotPaid"</formula>
    </cfRule>
    <cfRule type="cellIs" dxfId="3" priority="5658" operator="equal">
      <formula>"NotPaid"</formula>
    </cfRule>
    <cfRule type="cellIs" dxfId="3" priority="5653" operator="equal">
      <formula>"NotPaid"</formula>
    </cfRule>
    <cfRule type="cellIs" dxfId="3" priority="5652" operator="equal">
      <formula>"NotPaid"</formula>
    </cfRule>
    <cfRule type="cellIs" dxfId="3" priority="5650" operator="equal">
      <formula>"NotPaid"</formula>
    </cfRule>
    <cfRule type="cellIs" dxfId="3" priority="5647" operator="equal">
      <formula>"NotPaid"</formula>
    </cfRule>
    <cfRule type="cellIs" dxfId="3" priority="5633" operator="equal">
      <formula>"NotPaid"</formula>
    </cfRule>
    <cfRule type="cellIs" dxfId="3" priority="5623" operator="equal">
      <formula>"NotPaid"</formula>
    </cfRule>
    <cfRule type="cellIs" dxfId="3" priority="5621" operator="equal">
      <formula>"NotPaid"</formula>
    </cfRule>
    <cfRule type="cellIs" dxfId="3" priority="5620" operator="equal">
      <formula>"NotPaid"</formula>
    </cfRule>
    <cfRule type="cellIs" dxfId="3" priority="5615" operator="equal">
      <formula>"NotPaid"</formula>
    </cfRule>
    <cfRule type="cellIs" dxfId="3" priority="5613" operator="equal">
      <formula>"NotPaid"</formula>
    </cfRule>
    <cfRule type="cellIs" dxfId="3" priority="5611" operator="equal">
      <formula>"NotPaid"</formula>
    </cfRule>
    <cfRule type="cellIs" dxfId="3" priority="5609" operator="equal">
      <formula>"NotPaid"</formula>
    </cfRule>
    <cfRule type="cellIs" dxfId="3" priority="5597" operator="equal">
      <formula>"NotPaid"</formula>
    </cfRule>
    <cfRule type="cellIs" dxfId="3" priority="5459" operator="equal">
      <formula>"NotPaid"</formula>
    </cfRule>
    <cfRule type="cellIs" dxfId="3" priority="5445" operator="equal">
      <formula>"NotPaid"</formula>
    </cfRule>
    <cfRule type="cellIs" dxfId="3" priority="5433" operator="equal">
      <formula>"NotPaid"</formula>
    </cfRule>
    <cfRule type="cellIs" dxfId="3" priority="5422" operator="equal">
      <formula>"NotPaid"</formula>
    </cfRule>
    <cfRule type="cellIs" dxfId="3" priority="5411" operator="equal">
      <formula>"NotPaid"</formula>
    </cfRule>
    <cfRule type="cellIs" dxfId="3" priority="5399" operator="equal">
      <formula>"NotPaid"</formula>
    </cfRule>
    <cfRule type="cellIs" dxfId="3" priority="5385" operator="equal">
      <formula>"NotPaid"</formula>
    </cfRule>
    <cfRule type="cellIs" dxfId="3" priority="5374" operator="equal">
      <formula>"NotPaid"</formula>
    </cfRule>
    <cfRule type="cellIs" dxfId="3" priority="5363" operator="equal">
      <formula>"NotPaid"</formula>
    </cfRule>
    <cfRule type="cellIs" dxfId="3" priority="5351" operator="equal">
      <formula>"NotPaid"</formula>
    </cfRule>
    <cfRule type="cellIs" dxfId="3" priority="5339" operator="equal">
      <formula>"NotPaid"</formula>
    </cfRule>
  </conditionalFormatting>
  <conditionalFormatting sqref="AS7:BA7">
    <cfRule type="expression" dxfId="7" priority="313" stopIfTrue="1">
      <formula>Physics!#REF!="not paid"</formula>
    </cfRule>
  </conditionalFormatting>
  <conditionalFormatting sqref="BB7:BD7">
    <cfRule type="expression" dxfId="7" priority="319" stopIfTrue="1">
      <formula>Physics!BN43="not paid"</formula>
    </cfRule>
  </conditionalFormatting>
  <conditionalFormatting sqref="D8:O8">
    <cfRule type="cellIs" dxfId="3" priority="5586" operator="equal">
      <formula>"NotPaid"</formula>
    </cfRule>
  </conditionalFormatting>
  <conditionalFormatting sqref="D8">
    <cfRule type="cellIs" dxfId="3" priority="5577" operator="equal">
      <formula>"NotPaid"</formula>
    </cfRule>
    <cfRule type="cellIs" dxfId="3" priority="5576" operator="equal">
      <formula>"NotPaid"</formula>
    </cfRule>
    <cfRule type="cellIs" dxfId="3" priority="5575" operator="equal">
      <formula>"NotPaid"</formula>
    </cfRule>
    <cfRule type="cellIs" dxfId="3" priority="5565" operator="equal">
      <formula>"NotPaid"</formula>
    </cfRule>
    <cfRule type="cellIs" dxfId="3" priority="5564" operator="equal">
      <formula>"NotPaid"</formula>
    </cfRule>
    <cfRule type="cellIs" dxfId="3" priority="5563" operator="equal">
      <formula>"NotPaid"</formula>
    </cfRule>
    <cfRule type="cellIs" dxfId="3" priority="5554" operator="equal">
      <formula>"NotPaid"</formula>
    </cfRule>
    <cfRule type="cellIs" dxfId="3" priority="5553" operator="equal">
      <formula>"NotPaid"</formula>
    </cfRule>
    <cfRule type="cellIs" dxfId="3" priority="5552" operator="equal">
      <formula>"NotPaid"</formula>
    </cfRule>
    <cfRule type="cellIs" dxfId="3" priority="5543" operator="equal">
      <formula>"NotPaid"</formula>
    </cfRule>
    <cfRule type="cellIs" dxfId="3" priority="5542" operator="equal">
      <formula>"NotPaid"</formula>
    </cfRule>
    <cfRule type="cellIs" dxfId="3" priority="5541" operator="equal">
      <formula>"NotPaid"</formula>
    </cfRule>
    <cfRule type="cellIs" dxfId="3" priority="5531" operator="equal">
      <formula>"NotPaid"</formula>
    </cfRule>
    <cfRule type="cellIs" dxfId="3" priority="5530" operator="equal">
      <formula>"NotPaid"</formula>
    </cfRule>
    <cfRule type="cellIs" dxfId="3" priority="5529" operator="equal">
      <formula>"NotPaid"</formula>
    </cfRule>
    <cfRule type="cellIs" dxfId="3" priority="5527" operator="equal">
      <formula>"NotPaid"</formula>
    </cfRule>
    <cfRule type="cellIs" dxfId="3" priority="5526" operator="equal">
      <formula>"NotPaid"</formula>
    </cfRule>
    <cfRule type="cellIs" dxfId="3" priority="5525" operator="equal">
      <formula>"NotPaid"</formula>
    </cfRule>
    <cfRule type="cellIs" dxfId="3" priority="5517" operator="equal">
      <formula>"NotPaid"</formula>
    </cfRule>
    <cfRule type="cellIs" dxfId="3" priority="5516" operator="equal">
      <formula>"NotPaid"</formula>
    </cfRule>
    <cfRule type="cellIs" dxfId="3" priority="5515" operator="equal">
      <formula>"NotPaid"</formula>
    </cfRule>
    <cfRule type="cellIs" dxfId="3" priority="5506" operator="equal">
      <formula>"NotPaid"</formula>
    </cfRule>
    <cfRule type="cellIs" dxfId="3" priority="5505" operator="equal">
      <formula>"NotPaid"</formula>
    </cfRule>
    <cfRule type="cellIs" dxfId="3" priority="5504" operator="equal">
      <formula>"NotPaid"</formula>
    </cfRule>
    <cfRule type="cellIs" dxfId="3" priority="5495" operator="equal">
      <formula>"NotPaid"</formula>
    </cfRule>
    <cfRule type="cellIs" dxfId="3" priority="5494" operator="equal">
      <formula>"NotPaid"</formula>
    </cfRule>
    <cfRule type="cellIs" dxfId="3" priority="5493" operator="equal">
      <formula>"NotPaid"</formula>
    </cfRule>
    <cfRule type="cellIs" dxfId="3" priority="5483" operator="equal">
      <formula>"NotPaid"</formula>
    </cfRule>
    <cfRule type="cellIs" dxfId="3" priority="5482" operator="equal">
      <formula>"NotPaid"</formula>
    </cfRule>
    <cfRule type="cellIs" dxfId="3" priority="5481" operator="equal">
      <formula>"NotPaid"</formula>
    </cfRule>
    <cfRule type="cellIs" dxfId="3" priority="5471" operator="equal">
      <formula>"NotPaid"</formula>
    </cfRule>
    <cfRule type="cellIs" dxfId="3" priority="5470" operator="equal">
      <formula>"NotPaid"</formula>
    </cfRule>
    <cfRule type="cellIs" dxfId="3" priority="5469" operator="equal">
      <formula>"NotPaid"</formula>
    </cfRule>
    <cfRule type="cellIs" dxfId="3" priority="5330" operator="equal">
      <formula>"NotPaid"</formula>
    </cfRule>
    <cfRule type="cellIs" dxfId="3" priority="5329" operator="equal">
      <formula>"NotPaid"</formula>
    </cfRule>
    <cfRule type="cellIs" dxfId="3" priority="5328" operator="equal">
      <formula>"NotPaid"</formula>
    </cfRule>
  </conditionalFormatting>
  <conditionalFormatting sqref="E8">
    <cfRule type="cellIs" dxfId="3" priority="5596" operator="equal">
      <formula>"NotPaid"</formula>
    </cfRule>
    <cfRule type="cellIs" dxfId="3" priority="5595" operator="equal">
      <formula>"NotPaid"</formula>
    </cfRule>
    <cfRule type="cellIs" dxfId="3" priority="5594" operator="equal">
      <formula>"NotPaid"</formula>
    </cfRule>
    <cfRule type="cellIs" dxfId="3" priority="5585" operator="equal">
      <formula>"NotPaid"</formula>
    </cfRule>
    <cfRule type="cellIs" dxfId="3" priority="5584" operator="equal">
      <formula>"NotPaid"</formula>
    </cfRule>
    <cfRule type="cellIs" dxfId="3" priority="5583" operator="equal">
      <formula>"NotPaid"</formula>
    </cfRule>
    <cfRule type="cellIs" dxfId="3" priority="5573" operator="equal">
      <formula>"NotPaid"</formula>
    </cfRule>
    <cfRule type="cellIs" dxfId="3" priority="5572" operator="equal">
      <formula>"NotPaid"</formula>
    </cfRule>
    <cfRule type="cellIs" dxfId="3" priority="5571" operator="equal">
      <formula>"NotPaid"</formula>
    </cfRule>
    <cfRule type="cellIs" dxfId="3" priority="5561" operator="equal">
      <formula>"NotPaid"</formula>
    </cfRule>
    <cfRule type="cellIs" dxfId="3" priority="5560" operator="equal">
      <formula>"NotPaid"</formula>
    </cfRule>
    <cfRule type="cellIs" dxfId="3" priority="5559" operator="equal">
      <formula>"NotPaid"</formula>
    </cfRule>
    <cfRule type="cellIs" dxfId="3" priority="5550" operator="equal">
      <formula>"NotPaid"</formula>
    </cfRule>
    <cfRule type="cellIs" dxfId="3" priority="5549" operator="equal">
      <formula>"NotPaid"</formula>
    </cfRule>
    <cfRule type="cellIs" dxfId="3" priority="5548" operator="equal">
      <formula>"NotPaid"</formula>
    </cfRule>
    <cfRule type="cellIs" dxfId="3" priority="5539" operator="equal">
      <formula>"NotPaid"</formula>
    </cfRule>
    <cfRule type="cellIs" dxfId="3" priority="5538" operator="equal">
      <formula>"NotPaid"</formula>
    </cfRule>
    <cfRule type="cellIs" dxfId="3" priority="5537" operator="equal">
      <formula>"NotPaid"</formula>
    </cfRule>
    <cfRule type="cellIs" dxfId="3" priority="5524" operator="equal">
      <formula>"NotPaid"</formula>
    </cfRule>
    <cfRule type="cellIs" dxfId="3" priority="5523" operator="equal">
      <formula>"NotPaid"</formula>
    </cfRule>
    <cfRule type="cellIs" dxfId="3" priority="5522" operator="equal">
      <formula>"NotPaid"</formula>
    </cfRule>
    <cfRule type="cellIs" dxfId="3" priority="5513" operator="equal">
      <formula>"NotPaid"</formula>
    </cfRule>
    <cfRule type="cellIs" dxfId="3" priority="5512" operator="equal">
      <formula>"NotPaid"</formula>
    </cfRule>
    <cfRule type="cellIs" dxfId="3" priority="5511" operator="equal">
      <formula>"NotPaid"</formula>
    </cfRule>
    <cfRule type="cellIs" dxfId="3" priority="5502" operator="equal">
      <formula>"NotPaid"</formula>
    </cfRule>
    <cfRule type="cellIs" dxfId="3" priority="5501" operator="equal">
      <formula>"NotPaid"</formula>
    </cfRule>
    <cfRule type="cellIs" dxfId="3" priority="5500" operator="equal">
      <formula>"NotPaid"</formula>
    </cfRule>
    <cfRule type="cellIs" dxfId="3" priority="5491" operator="equal">
      <formula>"NotPaid"</formula>
    </cfRule>
    <cfRule type="cellIs" dxfId="3" priority="5490" operator="equal">
      <formula>"NotPaid"</formula>
    </cfRule>
    <cfRule type="cellIs" dxfId="3" priority="5489" operator="equal">
      <formula>"NotPaid"</formula>
    </cfRule>
    <cfRule type="cellIs" dxfId="3" priority="5479" operator="equal">
      <formula>"NotPaid"</formula>
    </cfRule>
    <cfRule type="cellIs" dxfId="3" priority="5478" operator="equal">
      <formula>"NotPaid"</formula>
    </cfRule>
    <cfRule type="cellIs" dxfId="3" priority="5477" operator="equal">
      <formula>"NotPaid"</formula>
    </cfRule>
    <cfRule type="cellIs" dxfId="3" priority="5338" operator="equal">
      <formula>"NotPaid"</formula>
    </cfRule>
    <cfRule type="cellIs" dxfId="3" priority="5337" operator="equal">
      <formula>"NotPaid"</formula>
    </cfRule>
    <cfRule type="cellIs" dxfId="3" priority="5336" operator="equal">
      <formula>"NotPaid"</formula>
    </cfRule>
  </conditionalFormatting>
  <conditionalFormatting sqref="F8">
    <cfRule type="cellIs" dxfId="3" priority="5592" operator="equal">
      <formula>"NotPaid"</formula>
    </cfRule>
    <cfRule type="cellIs" dxfId="3" priority="5591" operator="equal">
      <formula>"NotPaid"</formula>
    </cfRule>
    <cfRule type="cellIs" dxfId="3" priority="5590" operator="equal">
      <formula>"NotPaid"</formula>
    </cfRule>
    <cfRule type="cellIs" dxfId="3" priority="5581" operator="equal">
      <formula>"NotPaid"</formula>
    </cfRule>
    <cfRule type="cellIs" dxfId="3" priority="5580" operator="equal">
      <formula>"NotPaid"</formula>
    </cfRule>
    <cfRule type="cellIs" dxfId="3" priority="5579" operator="equal">
      <formula>"NotPaid"</formula>
    </cfRule>
    <cfRule type="cellIs" dxfId="3" priority="5569" operator="equal">
      <formula>"NotPaid"</formula>
    </cfRule>
    <cfRule type="cellIs" dxfId="3" priority="5568" operator="equal">
      <formula>"NotPaid"</formula>
    </cfRule>
    <cfRule type="cellIs" dxfId="3" priority="5567" operator="equal">
      <formula>"NotPaid"</formula>
    </cfRule>
    <cfRule type="cellIs" dxfId="3" priority="5557" operator="equal">
      <formula>"NotPaid"</formula>
    </cfRule>
    <cfRule type="cellIs" dxfId="3" priority="5556" operator="equal">
      <formula>"NotPaid"</formula>
    </cfRule>
    <cfRule type="cellIs" dxfId="3" priority="5555" operator="equal">
      <formula>"NotPaid"</formula>
    </cfRule>
    <cfRule type="cellIs" dxfId="3" priority="5546" operator="equal">
      <formula>"NotPaid"</formula>
    </cfRule>
    <cfRule type="cellIs" dxfId="3" priority="5545" operator="equal">
      <formula>"NotPaid"</formula>
    </cfRule>
    <cfRule type="cellIs" dxfId="3" priority="5544" operator="equal">
      <formula>"NotPaid"</formula>
    </cfRule>
    <cfRule type="cellIs" dxfId="3" priority="5535" operator="equal">
      <formula>"NotPaid"</formula>
    </cfRule>
    <cfRule type="cellIs" dxfId="3" priority="5534" operator="equal">
      <formula>"NotPaid"</formula>
    </cfRule>
    <cfRule type="cellIs" dxfId="3" priority="5533" operator="equal">
      <formula>"NotPaid"</formula>
    </cfRule>
    <cfRule type="cellIs" dxfId="3" priority="5520" operator="equal">
      <formula>"NotPaid"</formula>
    </cfRule>
    <cfRule type="cellIs" dxfId="3" priority="5519" operator="equal">
      <formula>"NotPaid"</formula>
    </cfRule>
    <cfRule type="cellIs" dxfId="3" priority="5518" operator="equal">
      <formula>"NotPaid"</formula>
    </cfRule>
    <cfRule type="cellIs" dxfId="3" priority="5509" operator="equal">
      <formula>"NotPaid"</formula>
    </cfRule>
    <cfRule type="cellIs" dxfId="3" priority="5508" operator="equal">
      <formula>"NotPaid"</formula>
    </cfRule>
    <cfRule type="cellIs" dxfId="3" priority="5507" operator="equal">
      <formula>"NotPaid"</formula>
    </cfRule>
    <cfRule type="cellIs" dxfId="3" priority="5498" operator="equal">
      <formula>"NotPaid"</formula>
    </cfRule>
    <cfRule type="cellIs" dxfId="3" priority="5497" operator="equal">
      <formula>"NotPaid"</formula>
    </cfRule>
    <cfRule type="cellIs" dxfId="3" priority="5496" operator="equal">
      <formula>"NotPaid"</formula>
    </cfRule>
    <cfRule type="cellIs" dxfId="3" priority="5487" operator="equal">
      <formula>"NotPaid"</formula>
    </cfRule>
    <cfRule type="cellIs" dxfId="3" priority="5486" operator="equal">
      <formula>"NotPaid"</formula>
    </cfRule>
    <cfRule type="cellIs" dxfId="3" priority="5485" operator="equal">
      <formula>"NotPaid"</formula>
    </cfRule>
    <cfRule type="cellIs" dxfId="3" priority="5475" operator="equal">
      <formula>"NotPaid"</formula>
    </cfRule>
    <cfRule type="cellIs" dxfId="3" priority="5474" operator="equal">
      <formula>"NotPaid"</formula>
    </cfRule>
    <cfRule type="cellIs" dxfId="3" priority="5473" operator="equal">
      <formula>"NotPaid"</formula>
    </cfRule>
    <cfRule type="cellIs" dxfId="3" priority="5334" operator="equal">
      <formula>"NotPaid"</formula>
    </cfRule>
    <cfRule type="cellIs" dxfId="3" priority="5333" operator="equal">
      <formula>"NotPaid"</formula>
    </cfRule>
    <cfRule type="cellIs" dxfId="3" priority="5332" operator="equal">
      <formula>"NotPaid"</formula>
    </cfRule>
  </conditionalFormatting>
  <conditionalFormatting sqref="F8:G8">
    <cfRule type="expression" dxfId="0" priority="5587" stopIfTrue="1">
      <formula>F8="NotPaid"</formula>
    </cfRule>
  </conditionalFormatting>
  <conditionalFormatting sqref="G8">
    <cfRule type="cellIs" dxfId="3" priority="5593" operator="equal">
      <formula>"NotPaid"</formula>
    </cfRule>
    <cfRule type="cellIs" dxfId="3" priority="5582" operator="equal">
      <formula>"NotPaid"</formula>
    </cfRule>
    <cfRule type="cellIs" dxfId="3" priority="5570" operator="equal">
      <formula>"NotPaid"</formula>
    </cfRule>
    <cfRule type="cellIs" dxfId="3" priority="5536" operator="equal">
      <formula>"NotPaid"</formula>
    </cfRule>
    <cfRule type="cellIs" dxfId="3" priority="5488" operator="equal">
      <formula>"NotPaid"</formula>
    </cfRule>
    <cfRule type="cellIs" dxfId="3" priority="5476" operator="equal">
      <formula>"NotPaid"</formula>
    </cfRule>
    <cfRule type="cellIs" dxfId="3" priority="5335" operator="equal">
      <formula>"NotPaid"</formula>
    </cfRule>
  </conditionalFormatting>
  <conditionalFormatting sqref="G8:N8">
    <cfRule type="cellIs" dxfId="3" priority="5558" operator="equal">
      <formula>"NotPaid"</formula>
    </cfRule>
    <cfRule type="cellIs" dxfId="3" priority="5547" operator="equal">
      <formula>"NotPaid"</formula>
    </cfRule>
    <cfRule type="cellIs" dxfId="3" priority="5521" operator="equal">
      <formula>"NotPaid"</formula>
    </cfRule>
    <cfRule type="cellIs" dxfId="3" priority="5510" operator="equal">
      <formula>"NotPaid"</formula>
    </cfRule>
    <cfRule type="cellIs" dxfId="3" priority="5499" operator="equal">
      <formula>"NotPaid"</formula>
    </cfRule>
  </conditionalFormatting>
  <conditionalFormatting sqref="H8:N8">
    <cfRule type="cellIs" dxfId="3" priority="5589" operator="equal">
      <formula>"NotPaid"</formula>
    </cfRule>
    <cfRule type="cellIs" dxfId="3" priority="5578" operator="equal">
      <formula>"NotPaid"</formula>
    </cfRule>
    <cfRule type="cellIs" dxfId="3" priority="5566" operator="equal">
      <formula>"NotPaid"</formula>
    </cfRule>
    <cfRule type="cellIs" dxfId="3" priority="5532" operator="equal">
      <formula>"NotPaid"</formula>
    </cfRule>
    <cfRule type="cellIs" dxfId="3" priority="5484" operator="equal">
      <formula>"NotPaid"</formula>
    </cfRule>
    <cfRule type="cellIs" dxfId="3" priority="5472" operator="equal">
      <formula>"NotPaid"</formula>
    </cfRule>
    <cfRule type="cellIs" dxfId="3" priority="5331" operator="equal">
      <formula>"NotPaid"</formula>
    </cfRule>
  </conditionalFormatting>
  <conditionalFormatting sqref="O8">
    <cfRule type="cellIs" dxfId="3" priority="5588" operator="equal">
      <formula>"NotPaid"</formula>
    </cfRule>
    <cfRule type="cellIs" dxfId="3" priority="5574" operator="equal">
      <formula>"NotPaid"</formula>
    </cfRule>
    <cfRule type="cellIs" dxfId="3" priority="5562" operator="equal">
      <formula>"NotPaid"</formula>
    </cfRule>
    <cfRule type="cellIs" dxfId="3" priority="5551" operator="equal">
      <formula>"NotPaid"</formula>
    </cfRule>
    <cfRule type="cellIs" dxfId="3" priority="5540" operator="equal">
      <formula>"NotPaid"</formula>
    </cfRule>
    <cfRule type="cellIs" dxfId="3" priority="5528" operator="equal">
      <formula>"NotPaid"</formula>
    </cfRule>
    <cfRule type="cellIs" dxfId="3" priority="5514" operator="equal">
      <formula>"NotPaid"</formula>
    </cfRule>
    <cfRule type="cellIs" dxfId="3" priority="5503" operator="equal">
      <formula>"NotPaid"</formula>
    </cfRule>
    <cfRule type="cellIs" dxfId="3" priority="5492" operator="equal">
      <formula>"NotPaid"</formula>
    </cfRule>
    <cfRule type="cellIs" dxfId="3" priority="5480" operator="equal">
      <formula>"NotPaid"</formula>
    </cfRule>
    <cfRule type="cellIs" dxfId="3" priority="5468" operator="equal">
      <formula>"NotPaid"</formula>
    </cfRule>
    <cfRule type="cellIs" dxfId="3" priority="5327" operator="equal">
      <formula>"NotPaid"</formula>
    </cfRule>
  </conditionalFormatting>
  <conditionalFormatting sqref="AJ8">
    <cfRule type="expression" dxfId="8" priority="297" stopIfTrue="1">
      <formula>AND((VLOOKUP(Bio!#REF!,AllStudents,6,FALSE)+30)&lt;TODAY(),Bio!AJ10="Not Paid")</formula>
    </cfRule>
  </conditionalFormatting>
  <conditionalFormatting sqref="AW8">
    <cfRule type="expression" dxfId="8" priority="290" stopIfTrue="1">
      <formula>AND((VLOOKUP(Maths!#REF!,AllStudents,6,FALSE)+30)&lt;TODAY(),Maths!AW10="Not Paid")</formula>
    </cfRule>
  </conditionalFormatting>
  <conditionalFormatting sqref="D9:O9">
    <cfRule type="cellIs" dxfId="3" priority="5325" operator="equal">
      <formula>"NotPaid"</formula>
    </cfRule>
    <cfRule type="cellIs" dxfId="3" priority="5254" operator="equal">
      <formula>"NotPaid"</formula>
    </cfRule>
    <cfRule type="cellIs" dxfId="3" priority="5210" operator="equal">
      <formula>"NotPaid"</formula>
    </cfRule>
    <cfRule type="cellIs" dxfId="3" priority="4855" operator="equal">
      <formula>"NotPaid"</formula>
    </cfRule>
    <cfRule type="cellIs" dxfId="3" priority="4784" operator="equal">
      <formula>"NotPaid"</formula>
    </cfRule>
    <cfRule type="cellIs" dxfId="3" priority="4740" operator="equal">
      <formula>"NotPaid"</formula>
    </cfRule>
  </conditionalFormatting>
  <conditionalFormatting sqref="D9">
    <cfRule type="cellIs" dxfId="3" priority="5316" operator="equal">
      <formula>"NotPaid"</formula>
    </cfRule>
    <cfRule type="cellIs" dxfId="3" priority="5315" operator="equal">
      <formula>"NotPaid"</formula>
    </cfRule>
    <cfRule type="cellIs" dxfId="3" priority="5314" operator="equal">
      <formula>"NotPaid"</formula>
    </cfRule>
    <cfRule type="cellIs" dxfId="3" priority="5312" operator="equal">
      <formula>"NotPaid"</formula>
    </cfRule>
    <cfRule type="cellIs" dxfId="3" priority="5311" operator="equal">
      <formula>"NotPaid"</formula>
    </cfRule>
    <cfRule type="cellIs" dxfId="3" priority="5310" operator="equal">
      <formula>"NotPaid"</formula>
    </cfRule>
    <cfRule type="cellIs" dxfId="3" priority="5301" operator="equal">
      <formula>"NotPaid"</formula>
    </cfRule>
    <cfRule type="cellIs" dxfId="3" priority="5300" operator="equal">
      <formula>"NotPaid"</formula>
    </cfRule>
    <cfRule type="cellIs" dxfId="3" priority="5299" operator="equal">
      <formula>"NotPaid"</formula>
    </cfRule>
    <cfRule type="cellIs" dxfId="3" priority="5297" operator="equal">
      <formula>"NotPaid"</formula>
    </cfRule>
    <cfRule type="cellIs" dxfId="3" priority="5296" operator="equal">
      <formula>"NotPaid"</formula>
    </cfRule>
    <cfRule type="cellIs" dxfId="3" priority="5295" operator="equal">
      <formula>"NotPaid"</formula>
    </cfRule>
    <cfRule type="cellIs" dxfId="3" priority="5288" operator="equal">
      <formula>"NotPaid"</formula>
    </cfRule>
    <cfRule type="cellIs" dxfId="3" priority="5287" operator="equal">
      <formula>"NotPaid"</formula>
    </cfRule>
    <cfRule type="cellIs" dxfId="3" priority="5286" operator="equal">
      <formula>"NotPaid"</formula>
    </cfRule>
    <cfRule type="cellIs" dxfId="3" priority="5271" operator="equal">
      <formula>"NotPaid"</formula>
    </cfRule>
    <cfRule type="cellIs" dxfId="3" priority="5270" operator="equal">
      <formula>"NotPaid"</formula>
    </cfRule>
    <cfRule type="cellIs" dxfId="3" priority="5269" operator="equal">
      <formula>"NotPaid"</formula>
    </cfRule>
    <cfRule type="cellIs" dxfId="3" priority="5259" operator="equal">
      <formula>"NotPaid"</formula>
    </cfRule>
    <cfRule type="cellIs" dxfId="3" priority="5258" operator="equal">
      <formula>"NotPaid"</formula>
    </cfRule>
    <cfRule type="cellIs" dxfId="3" priority="5257" operator="equal">
      <formula>"NotPaid"</formula>
    </cfRule>
    <cfRule type="cellIs" dxfId="3" priority="5245" operator="equal">
      <formula>"NotPaid"</formula>
    </cfRule>
    <cfRule type="cellIs" dxfId="3" priority="5244" operator="equal">
      <formula>"NotPaid"</formula>
    </cfRule>
    <cfRule type="cellIs" dxfId="3" priority="5243" operator="equal">
      <formula>"NotPaid"</formula>
    </cfRule>
    <cfRule type="cellIs" dxfId="3" priority="5233" operator="equal">
      <formula>"NotPaid"</formula>
    </cfRule>
    <cfRule type="cellIs" dxfId="3" priority="5232" operator="equal">
      <formula>"NotPaid"</formula>
    </cfRule>
    <cfRule type="cellIs" dxfId="3" priority="5231" operator="equal">
      <formula>"NotPaid"</formula>
    </cfRule>
    <cfRule type="cellIs" dxfId="3" priority="5229" operator="equal">
      <formula>"NotPaid"</formula>
    </cfRule>
    <cfRule type="cellIs" dxfId="3" priority="5228" operator="equal">
      <formula>"NotPaid"</formula>
    </cfRule>
    <cfRule type="cellIs" dxfId="3" priority="5227" operator="equal">
      <formula>"NotPaid"</formula>
    </cfRule>
    <cfRule type="cellIs" dxfId="3" priority="5201" operator="equal">
      <formula>"NotPaid"</formula>
    </cfRule>
    <cfRule type="cellIs" dxfId="3" priority="5200" operator="equal">
      <formula>"NotPaid"</formula>
    </cfRule>
    <cfRule type="cellIs" dxfId="3" priority="5199" operator="equal">
      <formula>"NotPaid"</formula>
    </cfRule>
    <cfRule type="cellIs" dxfId="3" priority="5189" operator="equal">
      <formula>"NotPaid"</formula>
    </cfRule>
    <cfRule type="cellIs" dxfId="3" priority="5188" operator="equal">
      <formula>"NotPaid"</formula>
    </cfRule>
    <cfRule type="cellIs" dxfId="3" priority="5187" operator="equal">
      <formula>"NotPaid"</formula>
    </cfRule>
    <cfRule type="cellIs" dxfId="3" priority="5178" operator="equal">
      <formula>"NotPaid"</formula>
    </cfRule>
    <cfRule type="cellIs" dxfId="3" priority="5177" operator="equal">
      <formula>"NotPaid"</formula>
    </cfRule>
    <cfRule type="cellIs" dxfId="3" priority="5176" operator="equal">
      <formula>"NotPaid"</formula>
    </cfRule>
    <cfRule type="cellIs" dxfId="3" priority="5167" operator="equal">
      <formula>"NotPaid"</formula>
    </cfRule>
    <cfRule type="cellIs" dxfId="3" priority="5166" operator="equal">
      <formula>"NotPaid"</formula>
    </cfRule>
    <cfRule type="cellIs" dxfId="3" priority="5165" operator="equal">
      <formula>"NotPaid"</formula>
    </cfRule>
    <cfRule type="cellIs" dxfId="3" priority="5155" operator="equal">
      <formula>"NotPaid"</formula>
    </cfRule>
    <cfRule type="cellIs" dxfId="3" priority="5154" operator="equal">
      <formula>"NotPaid"</formula>
    </cfRule>
    <cfRule type="cellIs" dxfId="3" priority="5153" operator="equal">
      <formula>"NotPaid"</formula>
    </cfRule>
    <cfRule type="cellIs" dxfId="3" priority="5151" operator="equal">
      <formula>"NotPaid"</formula>
    </cfRule>
    <cfRule type="cellIs" dxfId="3" priority="5150" operator="equal">
      <formula>"NotPaid"</formula>
    </cfRule>
    <cfRule type="cellIs" dxfId="3" priority="5149" operator="equal">
      <formula>"NotPaid"</formula>
    </cfRule>
    <cfRule type="cellIs" dxfId="3" priority="5141" operator="equal">
      <formula>"NotPaid"</formula>
    </cfRule>
    <cfRule type="cellIs" dxfId="3" priority="5140" operator="equal">
      <formula>"NotPaid"</formula>
    </cfRule>
    <cfRule type="cellIs" dxfId="3" priority="5139" operator="equal">
      <formula>"NotPaid"</formula>
    </cfRule>
    <cfRule type="cellIs" dxfId="3" priority="5130" operator="equal">
      <formula>"NotPaid"</formula>
    </cfRule>
    <cfRule type="cellIs" dxfId="3" priority="5129" operator="equal">
      <formula>"NotPaid"</formula>
    </cfRule>
    <cfRule type="cellIs" dxfId="3" priority="5128" operator="equal">
      <formula>"NotPaid"</formula>
    </cfRule>
    <cfRule type="cellIs" dxfId="3" priority="5119" operator="equal">
      <formula>"NotPaid"</formula>
    </cfRule>
    <cfRule type="cellIs" dxfId="3" priority="5118" operator="equal">
      <formula>"NotPaid"</formula>
    </cfRule>
    <cfRule type="cellIs" dxfId="3" priority="5117" operator="equal">
      <formula>"NotPaid"</formula>
    </cfRule>
    <cfRule type="cellIs" dxfId="3" priority="5107" operator="equal">
      <formula>"NotPaid"</formula>
    </cfRule>
    <cfRule type="cellIs" dxfId="3" priority="5106" operator="equal">
      <formula>"NotPaid"</formula>
    </cfRule>
    <cfRule type="cellIs" dxfId="3" priority="5105" operator="equal">
      <formula>"NotPaid"</formula>
    </cfRule>
    <cfRule type="cellIs" dxfId="3" priority="5095" operator="equal">
      <formula>"NotPaid"</formula>
    </cfRule>
    <cfRule type="cellIs" dxfId="3" priority="5094" operator="equal">
      <formula>"NotPaid"</formula>
    </cfRule>
    <cfRule type="cellIs" dxfId="3" priority="5093" operator="equal">
      <formula>"NotPaid"</formula>
    </cfRule>
    <cfRule type="cellIs" dxfId="3" priority="4846" operator="equal">
      <formula>"NotPaid"</formula>
    </cfRule>
    <cfRule type="cellIs" dxfId="3" priority="4845" operator="equal">
      <formula>"NotPaid"</formula>
    </cfRule>
    <cfRule type="cellIs" dxfId="3" priority="4844" operator="equal">
      <formula>"NotPaid"</formula>
    </cfRule>
    <cfRule type="cellIs" dxfId="3" priority="4842" operator="equal">
      <formula>"NotPaid"</formula>
    </cfRule>
    <cfRule type="cellIs" dxfId="3" priority="4841" operator="equal">
      <formula>"NotPaid"</formula>
    </cfRule>
    <cfRule type="cellIs" dxfId="3" priority="4840" operator="equal">
      <formula>"NotPaid"</formula>
    </cfRule>
    <cfRule type="cellIs" dxfId="3" priority="4831" operator="equal">
      <formula>"NotPaid"</formula>
    </cfRule>
    <cfRule type="cellIs" dxfId="3" priority="4830" operator="equal">
      <formula>"NotPaid"</formula>
    </cfRule>
    <cfRule type="cellIs" dxfId="3" priority="4829" operator="equal">
      <formula>"NotPaid"</formula>
    </cfRule>
    <cfRule type="cellIs" dxfId="3" priority="4827" operator="equal">
      <formula>"NotPaid"</formula>
    </cfRule>
    <cfRule type="cellIs" dxfId="3" priority="4826" operator="equal">
      <formula>"NotPaid"</formula>
    </cfRule>
    <cfRule type="cellIs" dxfId="3" priority="4825" operator="equal">
      <formula>"NotPaid"</formula>
    </cfRule>
    <cfRule type="cellIs" dxfId="3" priority="4818" operator="equal">
      <formula>"NotPaid"</formula>
    </cfRule>
    <cfRule type="cellIs" dxfId="3" priority="4817" operator="equal">
      <formula>"NotPaid"</formula>
    </cfRule>
    <cfRule type="cellIs" dxfId="3" priority="4816" operator="equal">
      <formula>"NotPaid"</formula>
    </cfRule>
    <cfRule type="cellIs" dxfId="3" priority="4801" operator="equal">
      <formula>"NotPaid"</formula>
    </cfRule>
    <cfRule type="cellIs" dxfId="3" priority="4800" operator="equal">
      <formula>"NotPaid"</formula>
    </cfRule>
    <cfRule type="cellIs" dxfId="3" priority="4799" operator="equal">
      <formula>"NotPaid"</formula>
    </cfRule>
    <cfRule type="cellIs" dxfId="3" priority="4789" operator="equal">
      <formula>"NotPaid"</formula>
    </cfRule>
    <cfRule type="cellIs" dxfId="3" priority="4788" operator="equal">
      <formula>"NotPaid"</formula>
    </cfRule>
    <cfRule type="cellIs" dxfId="3" priority="4787" operator="equal">
      <formula>"NotPaid"</formula>
    </cfRule>
    <cfRule type="cellIs" dxfId="3" priority="4775" operator="equal">
      <formula>"NotPaid"</formula>
    </cfRule>
    <cfRule type="cellIs" dxfId="3" priority="4774" operator="equal">
      <formula>"NotPaid"</formula>
    </cfRule>
    <cfRule type="cellIs" dxfId="3" priority="4773" operator="equal">
      <formula>"NotPaid"</formula>
    </cfRule>
    <cfRule type="cellIs" dxfId="3" priority="4763" operator="equal">
      <formula>"NotPaid"</formula>
    </cfRule>
    <cfRule type="cellIs" dxfId="3" priority="4762" operator="equal">
      <formula>"NotPaid"</formula>
    </cfRule>
    <cfRule type="cellIs" dxfId="3" priority="4761" operator="equal">
      <formula>"NotPaid"</formula>
    </cfRule>
    <cfRule type="cellIs" dxfId="3" priority="4759" operator="equal">
      <formula>"NotPaid"</formula>
    </cfRule>
    <cfRule type="cellIs" dxfId="3" priority="4758" operator="equal">
      <formula>"NotPaid"</formula>
    </cfRule>
    <cfRule type="cellIs" dxfId="3" priority="4757" operator="equal">
      <formula>"NotPaid"</formula>
    </cfRule>
    <cfRule type="cellIs" dxfId="3" priority="4731" operator="equal">
      <formula>"NotPaid"</formula>
    </cfRule>
    <cfRule type="cellIs" dxfId="3" priority="4730" operator="equal">
      <formula>"NotPaid"</formula>
    </cfRule>
    <cfRule type="cellIs" dxfId="3" priority="4729" operator="equal">
      <formula>"NotPaid"</formula>
    </cfRule>
    <cfRule type="cellIs" dxfId="3" priority="4719" operator="equal">
      <formula>"NotPaid"</formula>
    </cfRule>
    <cfRule type="cellIs" dxfId="3" priority="4718" operator="equal">
      <formula>"NotPaid"</formula>
    </cfRule>
    <cfRule type="cellIs" dxfId="3" priority="4717" operator="equal">
      <formula>"NotPaid"</formula>
    </cfRule>
    <cfRule type="cellIs" dxfId="3" priority="4708" operator="equal">
      <formula>"NotPaid"</formula>
    </cfRule>
    <cfRule type="cellIs" dxfId="3" priority="4707" operator="equal">
      <formula>"NotPaid"</formula>
    </cfRule>
    <cfRule type="cellIs" dxfId="3" priority="4706" operator="equal">
      <formula>"NotPaid"</formula>
    </cfRule>
    <cfRule type="cellIs" dxfId="3" priority="4697" operator="equal">
      <formula>"NotPaid"</formula>
    </cfRule>
    <cfRule type="cellIs" dxfId="3" priority="4696" operator="equal">
      <formula>"NotPaid"</formula>
    </cfRule>
    <cfRule type="cellIs" dxfId="3" priority="4695" operator="equal">
      <formula>"NotPaid"</formula>
    </cfRule>
    <cfRule type="cellIs" dxfId="3" priority="4685" operator="equal">
      <formula>"NotPaid"</formula>
    </cfRule>
    <cfRule type="cellIs" dxfId="3" priority="4684" operator="equal">
      <formula>"NotPaid"</formula>
    </cfRule>
    <cfRule type="cellIs" dxfId="3" priority="4683" operator="equal">
      <formula>"NotPaid"</formula>
    </cfRule>
    <cfRule type="cellIs" dxfId="3" priority="4681" operator="equal">
      <formula>"NotPaid"</formula>
    </cfRule>
    <cfRule type="cellIs" dxfId="3" priority="4680" operator="equal">
      <formula>"NotPaid"</formula>
    </cfRule>
    <cfRule type="cellIs" dxfId="3" priority="4679" operator="equal">
      <formula>"NotPaid"</formula>
    </cfRule>
    <cfRule type="cellIs" dxfId="3" priority="4671" operator="equal">
      <formula>"NotPaid"</formula>
    </cfRule>
    <cfRule type="cellIs" dxfId="3" priority="4670" operator="equal">
      <formula>"NotPaid"</formula>
    </cfRule>
    <cfRule type="cellIs" dxfId="3" priority="4669" operator="equal">
      <formula>"NotPaid"</formula>
    </cfRule>
    <cfRule type="cellIs" dxfId="3" priority="4660" operator="equal">
      <formula>"NotPaid"</formula>
    </cfRule>
    <cfRule type="cellIs" dxfId="3" priority="4659" operator="equal">
      <formula>"NotPaid"</formula>
    </cfRule>
    <cfRule type="cellIs" dxfId="3" priority="4658" operator="equal">
      <formula>"NotPaid"</formula>
    </cfRule>
    <cfRule type="cellIs" dxfId="3" priority="4649" operator="equal">
      <formula>"NotPaid"</formula>
    </cfRule>
    <cfRule type="cellIs" dxfId="3" priority="4648" operator="equal">
      <formula>"NotPaid"</formula>
    </cfRule>
    <cfRule type="cellIs" dxfId="3" priority="4647" operator="equal">
      <formula>"NotPaid"</formula>
    </cfRule>
    <cfRule type="cellIs" dxfId="3" priority="4637" operator="equal">
      <formula>"NotPaid"</formula>
    </cfRule>
    <cfRule type="cellIs" dxfId="3" priority="4636" operator="equal">
      <formula>"NotPaid"</formula>
    </cfRule>
    <cfRule type="cellIs" dxfId="3" priority="4635" operator="equal">
      <formula>"NotPaid"</formula>
    </cfRule>
    <cfRule type="cellIs" dxfId="3" priority="4625" operator="equal">
      <formula>"NotPaid"</formula>
    </cfRule>
    <cfRule type="cellIs" dxfId="3" priority="4624" operator="equal">
      <formula>"NotPaid"</formula>
    </cfRule>
    <cfRule type="cellIs" dxfId="3" priority="4623" operator="equal">
      <formula>"NotPaid"</formula>
    </cfRule>
  </conditionalFormatting>
  <conditionalFormatting sqref="D9:E9">
    <cfRule type="cellIs" dxfId="3" priority="5293" operator="equal">
      <formula>"NotPaid"</formula>
    </cfRule>
    <cfRule type="cellIs" dxfId="3" priority="5292" operator="equal">
      <formula>"NotPaid"</formula>
    </cfRule>
    <cfRule type="cellIs" dxfId="3" priority="5291" operator="equal">
      <formula>"NotPaid"</formula>
    </cfRule>
    <cfRule type="cellIs" dxfId="3" priority="5284" operator="equal">
      <formula>"NotPaid"</formula>
    </cfRule>
    <cfRule type="cellIs" dxfId="3" priority="5283" operator="equal">
      <formula>"NotPaid"</formula>
    </cfRule>
    <cfRule type="cellIs" dxfId="3" priority="5282" operator="equal">
      <formula>"NotPaid"</formula>
    </cfRule>
    <cfRule type="cellIs" dxfId="3" priority="5225" operator="equal">
      <formula>"NotPaid"</formula>
    </cfRule>
    <cfRule type="cellIs" dxfId="3" priority="5224" operator="equal">
      <formula>"NotPaid"</formula>
    </cfRule>
    <cfRule type="cellIs" dxfId="3" priority="5223" operator="equal">
      <formula>"NotPaid"</formula>
    </cfRule>
    <cfRule type="cellIs" dxfId="3" priority="4823" operator="equal">
      <formula>"NotPaid"</formula>
    </cfRule>
    <cfRule type="cellIs" dxfId="3" priority="4822" operator="equal">
      <formula>"NotPaid"</formula>
    </cfRule>
    <cfRule type="cellIs" dxfId="3" priority="4821" operator="equal">
      <formula>"NotPaid"</formula>
    </cfRule>
    <cfRule type="cellIs" dxfId="3" priority="4814" operator="equal">
      <formula>"NotPaid"</formula>
    </cfRule>
    <cfRule type="cellIs" dxfId="3" priority="4813" operator="equal">
      <formula>"NotPaid"</formula>
    </cfRule>
    <cfRule type="cellIs" dxfId="3" priority="4812" operator="equal">
      <formula>"NotPaid"</formula>
    </cfRule>
    <cfRule type="cellIs" dxfId="3" priority="4755" operator="equal">
      <formula>"NotPaid"</formula>
    </cfRule>
    <cfRule type="cellIs" dxfId="3" priority="4754" operator="equal">
      <formula>"NotPaid"</formula>
    </cfRule>
    <cfRule type="cellIs" dxfId="3" priority="4753" operator="equal">
      <formula>"NotPaid"</formula>
    </cfRule>
  </conditionalFormatting>
  <conditionalFormatting sqref="E9">
    <cfRule type="cellIs" dxfId="3" priority="5324" operator="equal">
      <formula>"NotPaid"</formula>
    </cfRule>
    <cfRule type="cellIs" dxfId="3" priority="5323" operator="equal">
      <formula>"NotPaid"</formula>
    </cfRule>
    <cfRule type="cellIs" dxfId="3" priority="5322" operator="equal">
      <formula>"NotPaid"</formula>
    </cfRule>
    <cfRule type="cellIs" dxfId="3" priority="5309" operator="equal">
      <formula>"NotPaid"</formula>
    </cfRule>
    <cfRule type="cellIs" dxfId="3" priority="5308" operator="equal">
      <formula>"NotPaid"</formula>
    </cfRule>
    <cfRule type="cellIs" dxfId="3" priority="5307" operator="equal">
      <formula>"NotPaid"</formula>
    </cfRule>
    <cfRule type="cellIs" dxfId="3" priority="5279" operator="equal">
      <formula>"NotPaid"</formula>
    </cfRule>
    <cfRule type="cellIs" dxfId="3" priority="5278" operator="equal">
      <formula>"NotPaid"</formula>
    </cfRule>
    <cfRule type="cellIs" dxfId="3" priority="5277" operator="equal">
      <formula>"NotPaid"</formula>
    </cfRule>
    <cfRule type="cellIs" dxfId="3" priority="5267" operator="equal">
      <formula>"NotPaid"</formula>
    </cfRule>
    <cfRule type="cellIs" dxfId="3" priority="5266" operator="equal">
      <formula>"NotPaid"</formula>
    </cfRule>
    <cfRule type="cellIs" dxfId="3" priority="5265" operator="equal">
      <formula>"NotPaid"</formula>
    </cfRule>
    <cfRule type="cellIs" dxfId="3" priority="5253" operator="equal">
      <formula>"NotPaid"</formula>
    </cfRule>
    <cfRule type="cellIs" dxfId="3" priority="5252" operator="equal">
      <formula>"NotPaid"</formula>
    </cfRule>
    <cfRule type="cellIs" dxfId="3" priority="5251" operator="equal">
      <formula>"NotPaid"</formula>
    </cfRule>
    <cfRule type="cellIs" dxfId="3" priority="5241" operator="equal">
      <formula>"NotPaid"</formula>
    </cfRule>
    <cfRule type="cellIs" dxfId="3" priority="5240" operator="equal">
      <formula>"NotPaid"</formula>
    </cfRule>
    <cfRule type="cellIs" dxfId="3" priority="5239" operator="equal">
      <formula>"NotPaid"</formula>
    </cfRule>
    <cfRule type="cellIs" dxfId="3" priority="5220" operator="equal">
      <formula>"NotPaid"</formula>
    </cfRule>
    <cfRule type="cellIs" dxfId="3" priority="5219" operator="equal">
      <formula>"NotPaid"</formula>
    </cfRule>
    <cfRule type="cellIs" dxfId="3" priority="5218" operator="equal">
      <formula>"NotPaid"</formula>
    </cfRule>
    <cfRule type="cellIs" dxfId="3" priority="5209" operator="equal">
      <formula>"NotPaid"</formula>
    </cfRule>
    <cfRule type="cellIs" dxfId="3" priority="5208" operator="equal">
      <formula>"NotPaid"</formula>
    </cfRule>
    <cfRule type="cellIs" dxfId="3" priority="5207" operator="equal">
      <formula>"NotPaid"</formula>
    </cfRule>
    <cfRule type="cellIs" dxfId="3" priority="5197" operator="equal">
      <formula>"NotPaid"</formula>
    </cfRule>
    <cfRule type="cellIs" dxfId="3" priority="5196" operator="equal">
      <formula>"NotPaid"</formula>
    </cfRule>
    <cfRule type="cellIs" dxfId="3" priority="5195" operator="equal">
      <formula>"NotPaid"</formula>
    </cfRule>
    <cfRule type="cellIs" dxfId="3" priority="5185" operator="equal">
      <formula>"NotPaid"</formula>
    </cfRule>
    <cfRule type="cellIs" dxfId="3" priority="5184" operator="equal">
      <formula>"NotPaid"</formula>
    </cfRule>
    <cfRule type="cellIs" dxfId="3" priority="5183" operator="equal">
      <formula>"NotPaid"</formula>
    </cfRule>
    <cfRule type="cellIs" dxfId="3" priority="5174" operator="equal">
      <formula>"NotPaid"</formula>
    </cfRule>
    <cfRule type="cellIs" dxfId="3" priority="5173" operator="equal">
      <formula>"NotPaid"</formula>
    </cfRule>
    <cfRule type="cellIs" dxfId="3" priority="5172" operator="equal">
      <formula>"NotPaid"</formula>
    </cfRule>
    <cfRule type="cellIs" dxfId="3" priority="5163" operator="equal">
      <formula>"NotPaid"</formula>
    </cfRule>
    <cfRule type="cellIs" dxfId="3" priority="5162" operator="equal">
      <formula>"NotPaid"</formula>
    </cfRule>
    <cfRule type="cellIs" dxfId="3" priority="5161" operator="equal">
      <formula>"NotPaid"</formula>
    </cfRule>
    <cfRule type="cellIs" dxfId="3" priority="5148" operator="equal">
      <formula>"NotPaid"</formula>
    </cfRule>
    <cfRule type="cellIs" dxfId="3" priority="5147" operator="equal">
      <formula>"NotPaid"</formula>
    </cfRule>
    <cfRule type="cellIs" dxfId="3" priority="5146" operator="equal">
      <formula>"NotPaid"</formula>
    </cfRule>
    <cfRule type="cellIs" dxfId="3" priority="5137" operator="equal">
      <formula>"NotPaid"</formula>
    </cfRule>
    <cfRule type="cellIs" dxfId="3" priority="5136" operator="equal">
      <formula>"NotPaid"</formula>
    </cfRule>
    <cfRule type="cellIs" dxfId="3" priority="5135" operator="equal">
      <formula>"NotPaid"</formula>
    </cfRule>
    <cfRule type="cellIs" dxfId="3" priority="5126" operator="equal">
      <formula>"NotPaid"</formula>
    </cfRule>
    <cfRule type="cellIs" dxfId="3" priority="5125" operator="equal">
      <formula>"NotPaid"</formula>
    </cfRule>
    <cfRule type="cellIs" dxfId="3" priority="5124" operator="equal">
      <formula>"NotPaid"</formula>
    </cfRule>
    <cfRule type="cellIs" dxfId="3" priority="5115" operator="equal">
      <formula>"NotPaid"</formula>
    </cfRule>
    <cfRule type="cellIs" dxfId="3" priority="5114" operator="equal">
      <formula>"NotPaid"</formula>
    </cfRule>
    <cfRule type="cellIs" dxfId="3" priority="5113" operator="equal">
      <formula>"NotPaid"</formula>
    </cfRule>
    <cfRule type="cellIs" dxfId="3" priority="5103" operator="equal">
      <formula>"NotPaid"</formula>
    </cfRule>
    <cfRule type="cellIs" dxfId="3" priority="5102" operator="equal">
      <formula>"NotPaid"</formula>
    </cfRule>
    <cfRule type="cellIs" dxfId="3" priority="5101" operator="equal">
      <formula>"NotPaid"</formula>
    </cfRule>
    <cfRule type="cellIs" dxfId="3" priority="4854" operator="equal">
      <formula>"NotPaid"</formula>
    </cfRule>
    <cfRule type="cellIs" dxfId="3" priority="4853" operator="equal">
      <formula>"NotPaid"</formula>
    </cfRule>
    <cfRule type="cellIs" dxfId="3" priority="4852" operator="equal">
      <formula>"NotPaid"</formula>
    </cfRule>
    <cfRule type="cellIs" dxfId="3" priority="4839" operator="equal">
      <formula>"NotPaid"</formula>
    </cfRule>
    <cfRule type="cellIs" dxfId="3" priority="4838" operator="equal">
      <formula>"NotPaid"</formula>
    </cfRule>
    <cfRule type="cellIs" dxfId="3" priority="4837" operator="equal">
      <formula>"NotPaid"</formula>
    </cfRule>
    <cfRule type="cellIs" dxfId="3" priority="4809" operator="equal">
      <formula>"NotPaid"</formula>
    </cfRule>
    <cfRule type="cellIs" dxfId="3" priority="4808" operator="equal">
      <formula>"NotPaid"</formula>
    </cfRule>
    <cfRule type="cellIs" dxfId="3" priority="4807" operator="equal">
      <formula>"NotPaid"</formula>
    </cfRule>
    <cfRule type="cellIs" dxfId="3" priority="4797" operator="equal">
      <formula>"NotPaid"</formula>
    </cfRule>
    <cfRule type="cellIs" dxfId="3" priority="4796" operator="equal">
      <formula>"NotPaid"</formula>
    </cfRule>
    <cfRule type="cellIs" dxfId="3" priority="4795" operator="equal">
      <formula>"NotPaid"</formula>
    </cfRule>
    <cfRule type="cellIs" dxfId="3" priority="4783" operator="equal">
      <formula>"NotPaid"</formula>
    </cfRule>
    <cfRule type="cellIs" dxfId="3" priority="4782" operator="equal">
      <formula>"NotPaid"</formula>
    </cfRule>
    <cfRule type="cellIs" dxfId="3" priority="4781" operator="equal">
      <formula>"NotPaid"</formula>
    </cfRule>
    <cfRule type="cellIs" dxfId="3" priority="4771" operator="equal">
      <formula>"NotPaid"</formula>
    </cfRule>
    <cfRule type="cellIs" dxfId="3" priority="4770" operator="equal">
      <formula>"NotPaid"</formula>
    </cfRule>
    <cfRule type="cellIs" dxfId="3" priority="4769" operator="equal">
      <formula>"NotPaid"</formula>
    </cfRule>
    <cfRule type="cellIs" dxfId="3" priority="4750" operator="equal">
      <formula>"NotPaid"</formula>
    </cfRule>
    <cfRule type="cellIs" dxfId="3" priority="4749" operator="equal">
      <formula>"NotPaid"</formula>
    </cfRule>
    <cfRule type="cellIs" dxfId="3" priority="4748" operator="equal">
      <formula>"NotPaid"</formula>
    </cfRule>
    <cfRule type="cellIs" dxfId="3" priority="4739" operator="equal">
      <formula>"NotPaid"</formula>
    </cfRule>
    <cfRule type="cellIs" dxfId="3" priority="4738" operator="equal">
      <formula>"NotPaid"</formula>
    </cfRule>
    <cfRule type="cellIs" dxfId="3" priority="4737" operator="equal">
      <formula>"NotPaid"</formula>
    </cfRule>
    <cfRule type="cellIs" dxfId="3" priority="4727" operator="equal">
      <formula>"NotPaid"</formula>
    </cfRule>
    <cfRule type="cellIs" dxfId="3" priority="4726" operator="equal">
      <formula>"NotPaid"</formula>
    </cfRule>
    <cfRule type="cellIs" dxfId="3" priority="4725" operator="equal">
      <formula>"NotPaid"</formula>
    </cfRule>
    <cfRule type="cellIs" dxfId="3" priority="4715" operator="equal">
      <formula>"NotPaid"</formula>
    </cfRule>
    <cfRule type="cellIs" dxfId="3" priority="4714" operator="equal">
      <formula>"NotPaid"</formula>
    </cfRule>
    <cfRule type="cellIs" dxfId="3" priority="4713" operator="equal">
      <formula>"NotPaid"</formula>
    </cfRule>
    <cfRule type="cellIs" dxfId="3" priority="4704" operator="equal">
      <formula>"NotPaid"</formula>
    </cfRule>
    <cfRule type="cellIs" dxfId="3" priority="4703" operator="equal">
      <formula>"NotPaid"</formula>
    </cfRule>
    <cfRule type="cellIs" dxfId="3" priority="4702" operator="equal">
      <formula>"NotPaid"</formula>
    </cfRule>
    <cfRule type="cellIs" dxfId="3" priority="4693" operator="equal">
      <formula>"NotPaid"</formula>
    </cfRule>
    <cfRule type="cellIs" dxfId="3" priority="4692" operator="equal">
      <formula>"NotPaid"</formula>
    </cfRule>
    <cfRule type="cellIs" dxfId="3" priority="4691" operator="equal">
      <formula>"NotPaid"</formula>
    </cfRule>
    <cfRule type="cellIs" dxfId="3" priority="4678" operator="equal">
      <formula>"NotPaid"</formula>
    </cfRule>
    <cfRule type="cellIs" dxfId="3" priority="4677" operator="equal">
      <formula>"NotPaid"</formula>
    </cfRule>
    <cfRule type="cellIs" dxfId="3" priority="4676" operator="equal">
      <formula>"NotPaid"</formula>
    </cfRule>
    <cfRule type="cellIs" dxfId="3" priority="4667" operator="equal">
      <formula>"NotPaid"</formula>
    </cfRule>
    <cfRule type="cellIs" dxfId="3" priority="4666" operator="equal">
      <formula>"NotPaid"</formula>
    </cfRule>
    <cfRule type="cellIs" dxfId="3" priority="4665" operator="equal">
      <formula>"NotPaid"</formula>
    </cfRule>
    <cfRule type="cellIs" dxfId="3" priority="4656" operator="equal">
      <formula>"NotPaid"</formula>
    </cfRule>
    <cfRule type="cellIs" dxfId="3" priority="4655" operator="equal">
      <formula>"NotPaid"</formula>
    </cfRule>
    <cfRule type="cellIs" dxfId="3" priority="4654" operator="equal">
      <formula>"NotPaid"</formula>
    </cfRule>
    <cfRule type="cellIs" dxfId="3" priority="4645" operator="equal">
      <formula>"NotPaid"</formula>
    </cfRule>
    <cfRule type="cellIs" dxfId="3" priority="4644" operator="equal">
      <formula>"NotPaid"</formula>
    </cfRule>
    <cfRule type="cellIs" dxfId="3" priority="4643" operator="equal">
      <formula>"NotPaid"</formula>
    </cfRule>
    <cfRule type="cellIs" dxfId="3" priority="4633" operator="equal">
      <formula>"NotPaid"</formula>
    </cfRule>
    <cfRule type="cellIs" dxfId="3" priority="4632" operator="equal">
      <formula>"NotPaid"</formula>
    </cfRule>
    <cfRule type="cellIs" dxfId="3" priority="4631" operator="equal">
      <formula>"NotPaid"</formula>
    </cfRule>
  </conditionalFormatting>
  <conditionalFormatting sqref="F9:G9">
    <cfRule type="expression" dxfId="0" priority="5326" stopIfTrue="1">
      <formula>F9="NotPaid"</formula>
    </cfRule>
    <cfRule type="expression" dxfId="0" priority="5255" stopIfTrue="1">
      <formula>F9="NotPaid"</formula>
    </cfRule>
    <cfRule type="expression" dxfId="0" priority="5211" stopIfTrue="1">
      <formula>F9="NotPaid"</formula>
    </cfRule>
    <cfRule type="expression" dxfId="0" priority="4856" stopIfTrue="1">
      <formula>F9="NotPaid"</formula>
    </cfRule>
    <cfRule type="expression" dxfId="0" priority="4785" stopIfTrue="1">
      <formula>F9="NotPaid"</formula>
    </cfRule>
    <cfRule type="expression" dxfId="0" priority="4741" stopIfTrue="1">
      <formula>F9="NotPaid"</formula>
    </cfRule>
  </conditionalFormatting>
  <conditionalFormatting sqref="F9">
    <cfRule type="cellIs" dxfId="3" priority="5320" operator="equal">
      <formula>"NotPaid"</formula>
    </cfRule>
    <cfRule type="cellIs" dxfId="3" priority="5319" operator="equal">
      <formula>"NotPaid"</formula>
    </cfRule>
    <cfRule type="cellIs" dxfId="3" priority="5318" operator="equal">
      <formula>"NotPaid"</formula>
    </cfRule>
    <cfRule type="cellIs" dxfId="3" priority="5305" operator="equal">
      <formula>"NotPaid"</formula>
    </cfRule>
    <cfRule type="cellIs" dxfId="3" priority="5304" operator="equal">
      <formula>"NotPaid"</formula>
    </cfRule>
    <cfRule type="cellIs" dxfId="3" priority="5303" operator="equal">
      <formula>"NotPaid"</formula>
    </cfRule>
    <cfRule type="cellIs" dxfId="3" priority="5290" operator="equal">
      <formula>"NotPaid"</formula>
    </cfRule>
    <cfRule type="cellIs" dxfId="3" priority="5281" operator="equal">
      <formula>"NotPaid"</formula>
    </cfRule>
    <cfRule type="cellIs" dxfId="3" priority="5275" operator="equal">
      <formula>"NotPaid"</formula>
    </cfRule>
    <cfRule type="cellIs" dxfId="3" priority="5274" operator="equal">
      <formula>"NotPaid"</formula>
    </cfRule>
    <cfRule type="cellIs" dxfId="3" priority="5273" operator="equal">
      <formula>"NotPaid"</formula>
    </cfRule>
    <cfRule type="cellIs" dxfId="3" priority="5263" operator="equal">
      <formula>"NotPaid"</formula>
    </cfRule>
    <cfRule type="cellIs" dxfId="3" priority="5262" operator="equal">
      <formula>"NotPaid"</formula>
    </cfRule>
    <cfRule type="cellIs" dxfId="3" priority="5261" operator="equal">
      <formula>"NotPaid"</formula>
    </cfRule>
    <cfRule type="cellIs" dxfId="3" priority="5249" operator="equal">
      <formula>"NotPaid"</formula>
    </cfRule>
    <cfRule type="cellIs" dxfId="3" priority="5248" operator="equal">
      <formula>"NotPaid"</formula>
    </cfRule>
    <cfRule type="cellIs" dxfId="3" priority="5247" operator="equal">
      <formula>"NotPaid"</formula>
    </cfRule>
    <cfRule type="cellIs" dxfId="3" priority="5237" operator="equal">
      <formula>"NotPaid"</formula>
    </cfRule>
    <cfRule type="cellIs" dxfId="3" priority="5236" operator="equal">
      <formula>"NotPaid"</formula>
    </cfRule>
    <cfRule type="cellIs" dxfId="3" priority="5235" operator="equal">
      <formula>"NotPaid"</formula>
    </cfRule>
    <cfRule type="cellIs" dxfId="3" priority="5222" operator="equal">
      <formula>"NotPaid"</formula>
    </cfRule>
    <cfRule type="cellIs" dxfId="3" priority="5216" operator="equal">
      <formula>"NotPaid"</formula>
    </cfRule>
    <cfRule type="cellIs" dxfId="3" priority="5215" operator="equal">
      <formula>"NotPaid"</formula>
    </cfRule>
    <cfRule type="cellIs" dxfId="3" priority="5214" operator="equal">
      <formula>"NotPaid"</formula>
    </cfRule>
    <cfRule type="cellIs" dxfId="3" priority="5205" operator="equal">
      <formula>"NotPaid"</formula>
    </cfRule>
    <cfRule type="cellIs" dxfId="3" priority="5204" operator="equal">
      <formula>"NotPaid"</formula>
    </cfRule>
    <cfRule type="cellIs" dxfId="3" priority="5203" operator="equal">
      <formula>"NotPaid"</formula>
    </cfRule>
    <cfRule type="cellIs" dxfId="3" priority="5193" operator="equal">
      <formula>"NotPaid"</formula>
    </cfRule>
    <cfRule type="cellIs" dxfId="3" priority="5192" operator="equal">
      <formula>"NotPaid"</formula>
    </cfRule>
    <cfRule type="cellIs" dxfId="3" priority="5191" operator="equal">
      <formula>"NotPaid"</formula>
    </cfRule>
    <cfRule type="cellIs" dxfId="3" priority="5181" operator="equal">
      <formula>"NotPaid"</formula>
    </cfRule>
    <cfRule type="cellIs" dxfId="3" priority="5180" operator="equal">
      <formula>"NotPaid"</formula>
    </cfRule>
    <cfRule type="cellIs" dxfId="3" priority="5179" operator="equal">
      <formula>"NotPaid"</formula>
    </cfRule>
    <cfRule type="cellIs" dxfId="3" priority="5170" operator="equal">
      <formula>"NotPaid"</formula>
    </cfRule>
    <cfRule type="cellIs" dxfId="3" priority="5169" operator="equal">
      <formula>"NotPaid"</formula>
    </cfRule>
    <cfRule type="cellIs" dxfId="3" priority="5168" operator="equal">
      <formula>"NotPaid"</formula>
    </cfRule>
    <cfRule type="cellIs" dxfId="3" priority="5159" operator="equal">
      <formula>"NotPaid"</formula>
    </cfRule>
    <cfRule type="cellIs" dxfId="3" priority="5158" operator="equal">
      <formula>"NotPaid"</formula>
    </cfRule>
    <cfRule type="cellIs" dxfId="3" priority="5157" operator="equal">
      <formula>"NotPaid"</formula>
    </cfRule>
    <cfRule type="cellIs" dxfId="3" priority="5144" operator="equal">
      <formula>"NotPaid"</formula>
    </cfRule>
    <cfRule type="cellIs" dxfId="3" priority="5143" operator="equal">
      <formula>"NotPaid"</formula>
    </cfRule>
    <cfRule type="cellIs" dxfId="3" priority="5142" operator="equal">
      <formula>"NotPaid"</formula>
    </cfRule>
    <cfRule type="cellIs" dxfId="3" priority="5133" operator="equal">
      <formula>"NotPaid"</formula>
    </cfRule>
    <cfRule type="cellIs" dxfId="3" priority="5132" operator="equal">
      <formula>"NotPaid"</formula>
    </cfRule>
    <cfRule type="cellIs" dxfId="3" priority="5131" operator="equal">
      <formula>"NotPaid"</formula>
    </cfRule>
    <cfRule type="cellIs" dxfId="3" priority="5122" operator="equal">
      <formula>"NotPaid"</formula>
    </cfRule>
    <cfRule type="cellIs" dxfId="3" priority="5121" operator="equal">
      <formula>"NotPaid"</formula>
    </cfRule>
    <cfRule type="cellIs" dxfId="3" priority="5120" operator="equal">
      <formula>"NotPaid"</formula>
    </cfRule>
    <cfRule type="cellIs" dxfId="3" priority="5111" operator="equal">
      <formula>"NotPaid"</formula>
    </cfRule>
    <cfRule type="cellIs" dxfId="3" priority="5110" operator="equal">
      <formula>"NotPaid"</formula>
    </cfRule>
    <cfRule type="cellIs" dxfId="3" priority="5109" operator="equal">
      <formula>"NotPaid"</formula>
    </cfRule>
    <cfRule type="cellIs" dxfId="3" priority="5099" operator="equal">
      <formula>"NotPaid"</formula>
    </cfRule>
    <cfRule type="cellIs" dxfId="3" priority="5098" operator="equal">
      <formula>"NotPaid"</formula>
    </cfRule>
    <cfRule type="cellIs" dxfId="3" priority="5097" operator="equal">
      <formula>"NotPaid"</formula>
    </cfRule>
    <cfRule type="cellIs" dxfId="3" priority="4850" operator="equal">
      <formula>"NotPaid"</formula>
    </cfRule>
    <cfRule type="cellIs" dxfId="3" priority="4849" operator="equal">
      <formula>"NotPaid"</formula>
    </cfRule>
    <cfRule type="cellIs" dxfId="3" priority="4848" operator="equal">
      <formula>"NotPaid"</formula>
    </cfRule>
    <cfRule type="cellIs" dxfId="3" priority="4835" operator="equal">
      <formula>"NotPaid"</formula>
    </cfRule>
    <cfRule type="cellIs" dxfId="3" priority="4834" operator="equal">
      <formula>"NotPaid"</formula>
    </cfRule>
    <cfRule type="cellIs" dxfId="3" priority="4833" operator="equal">
      <formula>"NotPaid"</formula>
    </cfRule>
    <cfRule type="cellIs" dxfId="3" priority="4820" operator="equal">
      <formula>"NotPaid"</formula>
    </cfRule>
    <cfRule type="cellIs" dxfId="3" priority="4811" operator="equal">
      <formula>"NotPaid"</formula>
    </cfRule>
    <cfRule type="cellIs" dxfId="3" priority="4805" operator="equal">
      <formula>"NotPaid"</formula>
    </cfRule>
    <cfRule type="cellIs" dxfId="3" priority="4804" operator="equal">
      <formula>"NotPaid"</formula>
    </cfRule>
    <cfRule type="cellIs" dxfId="3" priority="4803" operator="equal">
      <formula>"NotPaid"</formula>
    </cfRule>
    <cfRule type="cellIs" dxfId="3" priority="4793" operator="equal">
      <formula>"NotPaid"</formula>
    </cfRule>
    <cfRule type="cellIs" dxfId="3" priority="4792" operator="equal">
      <formula>"NotPaid"</formula>
    </cfRule>
    <cfRule type="cellIs" dxfId="3" priority="4791" operator="equal">
      <formula>"NotPaid"</formula>
    </cfRule>
    <cfRule type="cellIs" dxfId="3" priority="4779" operator="equal">
      <formula>"NotPaid"</formula>
    </cfRule>
    <cfRule type="cellIs" dxfId="3" priority="4778" operator="equal">
      <formula>"NotPaid"</formula>
    </cfRule>
    <cfRule type="cellIs" dxfId="3" priority="4777" operator="equal">
      <formula>"NotPaid"</formula>
    </cfRule>
    <cfRule type="cellIs" dxfId="3" priority="4767" operator="equal">
      <formula>"NotPaid"</formula>
    </cfRule>
    <cfRule type="cellIs" dxfId="3" priority="4766" operator="equal">
      <formula>"NotPaid"</formula>
    </cfRule>
    <cfRule type="cellIs" dxfId="3" priority="4765" operator="equal">
      <formula>"NotPaid"</formula>
    </cfRule>
    <cfRule type="cellIs" dxfId="3" priority="4752" operator="equal">
      <formula>"NotPaid"</formula>
    </cfRule>
    <cfRule type="cellIs" dxfId="3" priority="4746" operator="equal">
      <formula>"NotPaid"</formula>
    </cfRule>
    <cfRule type="cellIs" dxfId="3" priority="4745" operator="equal">
      <formula>"NotPaid"</formula>
    </cfRule>
    <cfRule type="cellIs" dxfId="3" priority="4744" operator="equal">
      <formula>"NotPaid"</formula>
    </cfRule>
    <cfRule type="cellIs" dxfId="3" priority="4735" operator="equal">
      <formula>"NotPaid"</formula>
    </cfRule>
    <cfRule type="cellIs" dxfId="3" priority="4734" operator="equal">
      <formula>"NotPaid"</formula>
    </cfRule>
    <cfRule type="cellIs" dxfId="3" priority="4733" operator="equal">
      <formula>"NotPaid"</formula>
    </cfRule>
    <cfRule type="cellIs" dxfId="3" priority="4723" operator="equal">
      <formula>"NotPaid"</formula>
    </cfRule>
    <cfRule type="cellIs" dxfId="3" priority="4722" operator="equal">
      <formula>"NotPaid"</formula>
    </cfRule>
    <cfRule type="cellIs" dxfId="3" priority="4721" operator="equal">
      <formula>"NotPaid"</formula>
    </cfRule>
    <cfRule type="cellIs" dxfId="3" priority="4711" operator="equal">
      <formula>"NotPaid"</formula>
    </cfRule>
    <cfRule type="cellIs" dxfId="3" priority="4710" operator="equal">
      <formula>"NotPaid"</formula>
    </cfRule>
    <cfRule type="cellIs" dxfId="3" priority="4709" operator="equal">
      <formula>"NotPaid"</formula>
    </cfRule>
    <cfRule type="cellIs" dxfId="3" priority="4700" operator="equal">
      <formula>"NotPaid"</formula>
    </cfRule>
    <cfRule type="cellIs" dxfId="3" priority="4699" operator="equal">
      <formula>"NotPaid"</formula>
    </cfRule>
    <cfRule type="cellIs" dxfId="3" priority="4698" operator="equal">
      <formula>"NotPaid"</formula>
    </cfRule>
    <cfRule type="cellIs" dxfId="3" priority="4689" operator="equal">
      <formula>"NotPaid"</formula>
    </cfRule>
    <cfRule type="cellIs" dxfId="3" priority="4688" operator="equal">
      <formula>"NotPaid"</formula>
    </cfRule>
    <cfRule type="cellIs" dxfId="3" priority="4687" operator="equal">
      <formula>"NotPaid"</formula>
    </cfRule>
    <cfRule type="cellIs" dxfId="3" priority="4674" operator="equal">
      <formula>"NotPaid"</formula>
    </cfRule>
    <cfRule type="cellIs" dxfId="3" priority="4673" operator="equal">
      <formula>"NotPaid"</formula>
    </cfRule>
    <cfRule type="cellIs" dxfId="3" priority="4672" operator="equal">
      <formula>"NotPaid"</formula>
    </cfRule>
    <cfRule type="cellIs" dxfId="3" priority="4663" operator="equal">
      <formula>"NotPaid"</formula>
    </cfRule>
    <cfRule type="cellIs" dxfId="3" priority="4662" operator="equal">
      <formula>"NotPaid"</formula>
    </cfRule>
    <cfRule type="cellIs" dxfId="3" priority="4661" operator="equal">
      <formula>"NotPaid"</formula>
    </cfRule>
    <cfRule type="cellIs" dxfId="3" priority="4652" operator="equal">
      <formula>"NotPaid"</formula>
    </cfRule>
    <cfRule type="cellIs" dxfId="3" priority="4651" operator="equal">
      <formula>"NotPaid"</formula>
    </cfRule>
    <cfRule type="cellIs" dxfId="3" priority="4650" operator="equal">
      <formula>"NotPaid"</formula>
    </cfRule>
    <cfRule type="cellIs" dxfId="3" priority="4641" operator="equal">
      <formula>"NotPaid"</formula>
    </cfRule>
    <cfRule type="cellIs" dxfId="3" priority="4640" operator="equal">
      <formula>"NotPaid"</formula>
    </cfRule>
    <cfRule type="cellIs" dxfId="3" priority="4639" operator="equal">
      <formula>"NotPaid"</formula>
    </cfRule>
    <cfRule type="cellIs" dxfId="3" priority="4629" operator="equal">
      <formula>"NotPaid"</formula>
    </cfRule>
    <cfRule type="cellIs" dxfId="3" priority="4628" operator="equal">
      <formula>"NotPaid"</formula>
    </cfRule>
    <cfRule type="cellIs" dxfId="3" priority="4627" operator="equal">
      <formula>"NotPaid"</formula>
    </cfRule>
  </conditionalFormatting>
  <conditionalFormatting sqref="G9">
    <cfRule type="cellIs" dxfId="3" priority="5321" operator="equal">
      <formula>"NotPaid"</formula>
    </cfRule>
    <cfRule type="cellIs" dxfId="3" priority="5306" operator="equal">
      <formula>"NotPaid"</formula>
    </cfRule>
    <cfRule type="cellIs" dxfId="3" priority="5276" operator="equal">
      <formula>"NotPaid"</formula>
    </cfRule>
    <cfRule type="cellIs" dxfId="3" priority="5264" operator="equal">
      <formula>"NotPaid"</formula>
    </cfRule>
    <cfRule type="cellIs" dxfId="3" priority="5250" operator="equal">
      <formula>"NotPaid"</formula>
    </cfRule>
    <cfRule type="cellIs" dxfId="3" priority="5238" operator="equal">
      <formula>"NotPaid"</formula>
    </cfRule>
    <cfRule type="cellIs" dxfId="3" priority="5217" operator="equal">
      <formula>"NotPaid"</formula>
    </cfRule>
    <cfRule type="cellIs" dxfId="3" priority="5206" operator="equal">
      <formula>"NotPaid"</formula>
    </cfRule>
    <cfRule type="cellIs" dxfId="3" priority="5194" operator="equal">
      <formula>"NotPaid"</formula>
    </cfRule>
    <cfRule type="cellIs" dxfId="3" priority="5160" operator="equal">
      <formula>"NotPaid"</formula>
    </cfRule>
    <cfRule type="cellIs" dxfId="3" priority="5112" operator="equal">
      <formula>"NotPaid"</formula>
    </cfRule>
    <cfRule type="cellIs" dxfId="3" priority="5100" operator="equal">
      <formula>"NotPaid"</formula>
    </cfRule>
    <cfRule type="cellIs" dxfId="3" priority="4851" operator="equal">
      <formula>"NotPaid"</formula>
    </cfRule>
    <cfRule type="cellIs" dxfId="3" priority="4836" operator="equal">
      <formula>"NotPaid"</formula>
    </cfRule>
    <cfRule type="cellIs" dxfId="3" priority="4806" operator="equal">
      <formula>"NotPaid"</formula>
    </cfRule>
    <cfRule type="cellIs" dxfId="3" priority="4794" operator="equal">
      <formula>"NotPaid"</formula>
    </cfRule>
    <cfRule type="cellIs" dxfId="3" priority="4780" operator="equal">
      <formula>"NotPaid"</formula>
    </cfRule>
    <cfRule type="cellIs" dxfId="3" priority="4768" operator="equal">
      <formula>"NotPaid"</formula>
    </cfRule>
    <cfRule type="cellIs" dxfId="3" priority="4747" operator="equal">
      <formula>"NotPaid"</formula>
    </cfRule>
    <cfRule type="cellIs" dxfId="3" priority="4736" operator="equal">
      <formula>"NotPaid"</formula>
    </cfRule>
    <cfRule type="cellIs" dxfId="3" priority="4724" operator="equal">
      <formula>"NotPaid"</formula>
    </cfRule>
    <cfRule type="cellIs" dxfId="3" priority="4690" operator="equal">
      <formula>"NotPaid"</formula>
    </cfRule>
    <cfRule type="cellIs" dxfId="3" priority="4642" operator="equal">
      <formula>"NotPaid"</formula>
    </cfRule>
    <cfRule type="cellIs" dxfId="3" priority="4630" operator="equal">
      <formula>"NotPaid"</formula>
    </cfRule>
  </conditionalFormatting>
  <conditionalFormatting sqref="G9:N9">
    <cfRule type="cellIs" dxfId="3" priority="5294" operator="equal">
      <formula>"NotPaid"</formula>
    </cfRule>
    <cfRule type="cellIs" dxfId="3" priority="5285" operator="equal">
      <formula>"NotPaid"</formula>
    </cfRule>
    <cfRule type="cellIs" dxfId="3" priority="5226" operator="equal">
      <formula>"NotPaid"</formula>
    </cfRule>
    <cfRule type="cellIs" dxfId="3" priority="5182" operator="equal">
      <formula>"NotPaid"</formula>
    </cfRule>
    <cfRule type="cellIs" dxfId="3" priority="5171" operator="equal">
      <formula>"NotPaid"</formula>
    </cfRule>
    <cfRule type="cellIs" dxfId="3" priority="5145" operator="equal">
      <formula>"NotPaid"</formula>
    </cfRule>
    <cfRule type="cellIs" dxfId="3" priority="5134" operator="equal">
      <formula>"NotPaid"</formula>
    </cfRule>
    <cfRule type="cellIs" dxfId="3" priority="5123" operator="equal">
      <formula>"NotPaid"</formula>
    </cfRule>
    <cfRule type="cellIs" dxfId="3" priority="4824" operator="equal">
      <formula>"NotPaid"</formula>
    </cfRule>
    <cfRule type="cellIs" dxfId="3" priority="4815" operator="equal">
      <formula>"NotPaid"</formula>
    </cfRule>
    <cfRule type="cellIs" dxfId="3" priority="4756" operator="equal">
      <formula>"NotPaid"</formula>
    </cfRule>
    <cfRule type="cellIs" dxfId="3" priority="4712" operator="equal">
      <formula>"NotPaid"</formula>
    </cfRule>
    <cfRule type="cellIs" dxfId="3" priority="4701" operator="equal">
      <formula>"NotPaid"</formula>
    </cfRule>
    <cfRule type="cellIs" dxfId="3" priority="4675" operator="equal">
      <formula>"NotPaid"</formula>
    </cfRule>
    <cfRule type="cellIs" dxfId="3" priority="4664" operator="equal">
      <formula>"NotPaid"</formula>
    </cfRule>
    <cfRule type="cellIs" dxfId="3" priority="4653" operator="equal">
      <formula>"NotPaid"</formula>
    </cfRule>
  </conditionalFormatting>
  <conditionalFormatting sqref="H9:N9">
    <cfRule type="cellIs" dxfId="3" priority="5317" operator="equal">
      <formula>"NotPaid"</formula>
    </cfRule>
    <cfRule type="cellIs" dxfId="3" priority="5302" operator="equal">
      <formula>"NotPaid"</formula>
    </cfRule>
    <cfRule type="cellIs" dxfId="3" priority="5272" operator="equal">
      <formula>"NotPaid"</formula>
    </cfRule>
    <cfRule type="cellIs" dxfId="3" priority="5260" operator="equal">
      <formula>"NotPaid"</formula>
    </cfRule>
    <cfRule type="cellIs" dxfId="3" priority="5246" operator="equal">
      <formula>"NotPaid"</formula>
    </cfRule>
    <cfRule type="cellIs" dxfId="3" priority="5234" operator="equal">
      <formula>"NotPaid"</formula>
    </cfRule>
    <cfRule type="cellIs" dxfId="3" priority="5213" operator="equal">
      <formula>"NotPaid"</formula>
    </cfRule>
    <cfRule type="cellIs" dxfId="3" priority="5202" operator="equal">
      <formula>"NotPaid"</formula>
    </cfRule>
    <cfRule type="cellIs" dxfId="3" priority="5190" operator="equal">
      <formula>"NotPaid"</formula>
    </cfRule>
    <cfRule type="cellIs" dxfId="3" priority="5156" operator="equal">
      <formula>"NotPaid"</formula>
    </cfRule>
    <cfRule type="cellIs" dxfId="3" priority="5108" operator="equal">
      <formula>"NotPaid"</formula>
    </cfRule>
    <cfRule type="cellIs" dxfId="3" priority="5096" operator="equal">
      <formula>"NotPaid"</formula>
    </cfRule>
    <cfRule type="cellIs" dxfId="3" priority="4847" operator="equal">
      <formula>"NotPaid"</formula>
    </cfRule>
    <cfRule type="cellIs" dxfId="3" priority="4832" operator="equal">
      <formula>"NotPaid"</formula>
    </cfRule>
    <cfRule type="cellIs" dxfId="3" priority="4802" operator="equal">
      <formula>"NotPaid"</formula>
    </cfRule>
    <cfRule type="cellIs" dxfId="3" priority="4790" operator="equal">
      <formula>"NotPaid"</formula>
    </cfRule>
    <cfRule type="cellIs" dxfId="3" priority="4776" operator="equal">
      <formula>"NotPaid"</formula>
    </cfRule>
    <cfRule type="cellIs" dxfId="3" priority="4764" operator="equal">
      <formula>"NotPaid"</formula>
    </cfRule>
    <cfRule type="cellIs" dxfId="3" priority="4743" operator="equal">
      <formula>"NotPaid"</formula>
    </cfRule>
    <cfRule type="cellIs" dxfId="3" priority="4732" operator="equal">
      <formula>"NotPaid"</formula>
    </cfRule>
    <cfRule type="cellIs" dxfId="3" priority="4720" operator="equal">
      <formula>"NotPaid"</formula>
    </cfRule>
    <cfRule type="cellIs" dxfId="3" priority="4686" operator="equal">
      <formula>"NotPaid"</formula>
    </cfRule>
    <cfRule type="cellIs" dxfId="3" priority="4638" operator="equal">
      <formula>"NotPaid"</formula>
    </cfRule>
    <cfRule type="cellIs" dxfId="3" priority="4626" operator="equal">
      <formula>"NotPaid"</formula>
    </cfRule>
  </conditionalFormatting>
  <conditionalFormatting sqref="O9">
    <cfRule type="cellIs" dxfId="3" priority="5313" operator="equal">
      <formula>"NotPaid"</formula>
    </cfRule>
    <cfRule type="cellIs" dxfId="3" priority="5298" operator="equal">
      <formula>"NotPaid"</formula>
    </cfRule>
    <cfRule type="cellIs" dxfId="3" priority="5289" operator="equal">
      <formula>"NotPaid"</formula>
    </cfRule>
    <cfRule type="cellIs" dxfId="3" priority="5280" operator="equal">
      <formula>"NotPaid"</formula>
    </cfRule>
    <cfRule type="cellIs" dxfId="3" priority="5268" operator="equal">
      <formula>"NotPaid"</formula>
    </cfRule>
    <cfRule type="cellIs" dxfId="3" priority="5256" operator="equal">
      <formula>"NotPaid"</formula>
    </cfRule>
    <cfRule type="cellIs" dxfId="3" priority="5242" operator="equal">
      <formula>"NotPaid"</formula>
    </cfRule>
    <cfRule type="cellIs" dxfId="3" priority="5230" operator="equal">
      <formula>"NotPaid"</formula>
    </cfRule>
    <cfRule type="cellIs" dxfId="3" priority="5221" operator="equal">
      <formula>"NotPaid"</formula>
    </cfRule>
    <cfRule type="cellIs" dxfId="3" priority="5212" operator="equal">
      <formula>"NotPaid"</formula>
    </cfRule>
    <cfRule type="cellIs" dxfId="3" priority="5198" operator="equal">
      <formula>"NotPaid"</formula>
    </cfRule>
    <cfRule type="cellIs" dxfId="3" priority="5186" operator="equal">
      <formula>"NotPaid"</formula>
    </cfRule>
    <cfRule type="cellIs" dxfId="3" priority="5175" operator="equal">
      <formula>"NotPaid"</formula>
    </cfRule>
    <cfRule type="cellIs" dxfId="3" priority="5164" operator="equal">
      <formula>"NotPaid"</formula>
    </cfRule>
    <cfRule type="cellIs" dxfId="3" priority="5152" operator="equal">
      <formula>"NotPaid"</formula>
    </cfRule>
    <cfRule type="cellIs" dxfId="3" priority="5138" operator="equal">
      <formula>"NotPaid"</formula>
    </cfRule>
    <cfRule type="cellIs" dxfId="3" priority="5127" operator="equal">
      <formula>"NotPaid"</formula>
    </cfRule>
    <cfRule type="cellIs" dxfId="3" priority="5116" operator="equal">
      <formula>"NotPaid"</formula>
    </cfRule>
    <cfRule type="cellIs" dxfId="3" priority="5104" operator="equal">
      <formula>"NotPaid"</formula>
    </cfRule>
    <cfRule type="cellIs" dxfId="3" priority="5092" operator="equal">
      <formula>"NotPaid"</formula>
    </cfRule>
    <cfRule type="cellIs" dxfId="3" priority="4843" operator="equal">
      <formula>"NotPaid"</formula>
    </cfRule>
    <cfRule type="cellIs" dxfId="3" priority="4828" operator="equal">
      <formula>"NotPaid"</formula>
    </cfRule>
    <cfRule type="cellIs" dxfId="3" priority="4819" operator="equal">
      <formula>"NotPaid"</formula>
    </cfRule>
    <cfRule type="cellIs" dxfId="3" priority="4810" operator="equal">
      <formula>"NotPaid"</formula>
    </cfRule>
    <cfRule type="cellIs" dxfId="3" priority="4798" operator="equal">
      <formula>"NotPaid"</formula>
    </cfRule>
    <cfRule type="cellIs" dxfId="3" priority="4786" operator="equal">
      <formula>"NotPaid"</formula>
    </cfRule>
    <cfRule type="cellIs" dxfId="3" priority="4772" operator="equal">
      <formula>"NotPaid"</formula>
    </cfRule>
    <cfRule type="cellIs" dxfId="3" priority="4760" operator="equal">
      <formula>"NotPaid"</formula>
    </cfRule>
    <cfRule type="cellIs" dxfId="3" priority="4751" operator="equal">
      <formula>"NotPaid"</formula>
    </cfRule>
    <cfRule type="cellIs" dxfId="3" priority="4742" operator="equal">
      <formula>"NotPaid"</formula>
    </cfRule>
    <cfRule type="cellIs" dxfId="3" priority="4728" operator="equal">
      <formula>"NotPaid"</formula>
    </cfRule>
    <cfRule type="cellIs" dxfId="3" priority="4716" operator="equal">
      <formula>"NotPaid"</formula>
    </cfRule>
    <cfRule type="cellIs" dxfId="3" priority="4705" operator="equal">
      <formula>"NotPaid"</formula>
    </cfRule>
    <cfRule type="cellIs" dxfId="3" priority="4694" operator="equal">
      <formula>"NotPaid"</formula>
    </cfRule>
    <cfRule type="cellIs" dxfId="3" priority="4682" operator="equal">
      <formula>"NotPaid"</formula>
    </cfRule>
    <cfRule type="cellIs" dxfId="3" priority="4668" operator="equal">
      <formula>"NotPaid"</formula>
    </cfRule>
    <cfRule type="cellIs" dxfId="3" priority="4657" operator="equal">
      <formula>"NotPaid"</formula>
    </cfRule>
    <cfRule type="cellIs" dxfId="3" priority="4646" operator="equal">
      <formula>"NotPaid"</formula>
    </cfRule>
    <cfRule type="cellIs" dxfId="3" priority="4634" operator="equal">
      <formula>"NotPaid"</formula>
    </cfRule>
    <cfRule type="cellIs" dxfId="3" priority="4622" operator="equal">
      <formula>"NotPaid"</formula>
    </cfRule>
  </conditionalFormatting>
  <conditionalFormatting sqref="Q9:R9">
    <cfRule type="cellIs" dxfId="3" priority="645" operator="equal">
      <formula>"NotPaid"</formula>
    </cfRule>
    <cfRule type="cellIs" dxfId="3" priority="639" operator="equal">
      <formula>"NotPaid"</formula>
    </cfRule>
    <cfRule type="cellIs" dxfId="3" priority="614" operator="equal">
      <formula>"NotPaid"</formula>
    </cfRule>
    <cfRule type="cellIs" dxfId="3" priority="608" operator="equal">
      <formula>"NotPaid"</formula>
    </cfRule>
  </conditionalFormatting>
  <conditionalFormatting sqref="S9:U9">
    <cfRule type="cellIs" dxfId="3" priority="958" operator="equal">
      <formula>"NotPaid"</formula>
    </cfRule>
    <cfRule type="cellIs" dxfId="3" priority="952" operator="equal">
      <formula>"NotPaid"</formula>
    </cfRule>
    <cfRule type="cellIs" dxfId="3" priority="927" operator="equal">
      <formula>"NotPaid"</formula>
    </cfRule>
    <cfRule type="cellIs" dxfId="3" priority="921" operator="equal">
      <formula>"NotPaid"</formula>
    </cfRule>
  </conditionalFormatting>
  <conditionalFormatting sqref="V9:X9">
    <cfRule type="cellIs" dxfId="3" priority="1271" operator="equal">
      <formula>"NotPaid"</formula>
    </cfRule>
    <cfRule type="cellIs" dxfId="3" priority="1265" operator="equal">
      <formula>"NotPaid"</formula>
    </cfRule>
    <cfRule type="cellIs" dxfId="3" priority="1240" operator="equal">
      <formula>"NotPaid"</formula>
    </cfRule>
    <cfRule type="cellIs" dxfId="3" priority="1234" operator="equal">
      <formula>"NotPaid"</formula>
    </cfRule>
  </conditionalFormatting>
  <conditionalFormatting sqref="Y9:AA9">
    <cfRule type="cellIs" dxfId="3" priority="1584" operator="equal">
      <formula>"NotPaid"</formula>
    </cfRule>
    <cfRule type="cellIs" dxfId="3" priority="1578" operator="equal">
      <formula>"NotPaid"</formula>
    </cfRule>
    <cfRule type="cellIs" dxfId="3" priority="1553" operator="equal">
      <formula>"NotPaid"</formula>
    </cfRule>
    <cfRule type="cellIs" dxfId="3" priority="1547" operator="equal">
      <formula>"NotPaid"</formula>
    </cfRule>
  </conditionalFormatting>
  <conditionalFormatting sqref="D10:O10">
    <cfRule type="cellIs" dxfId="3" priority="5090" operator="equal">
      <formula>"NotPaid"</formula>
    </cfRule>
    <cfRule type="cellIs" dxfId="3" priority="5019" operator="equal">
      <formula>"NotPaid"</formula>
    </cfRule>
    <cfRule type="cellIs" dxfId="3" priority="4975" operator="equal">
      <formula>"NotPaid"</formula>
    </cfRule>
    <cfRule type="cellIs" dxfId="3" priority="4620" operator="equal">
      <formula>"NotPaid"</formula>
    </cfRule>
    <cfRule type="cellIs" dxfId="3" priority="4549" operator="equal">
      <formula>"NotPaid"</formula>
    </cfRule>
    <cfRule type="cellIs" dxfId="3" priority="4505" operator="equal">
      <formula>"NotPaid"</formula>
    </cfRule>
  </conditionalFormatting>
  <conditionalFormatting sqref="D10">
    <cfRule type="cellIs" dxfId="3" priority="5081" operator="equal">
      <formula>"NotPaid"</formula>
    </cfRule>
    <cfRule type="cellIs" dxfId="3" priority="5080" operator="equal">
      <formula>"NotPaid"</formula>
    </cfRule>
    <cfRule type="cellIs" dxfId="3" priority="5079" operator="equal">
      <formula>"NotPaid"</formula>
    </cfRule>
    <cfRule type="cellIs" dxfId="3" priority="5077" operator="equal">
      <formula>"NotPaid"</formula>
    </cfRule>
    <cfRule type="cellIs" dxfId="3" priority="5076" operator="equal">
      <formula>"NotPaid"</formula>
    </cfRule>
    <cfRule type="cellIs" dxfId="3" priority="5075" operator="equal">
      <formula>"NotPaid"</formula>
    </cfRule>
    <cfRule type="cellIs" dxfId="3" priority="5066" operator="equal">
      <formula>"NotPaid"</formula>
    </cfRule>
    <cfRule type="cellIs" dxfId="3" priority="5065" operator="equal">
      <formula>"NotPaid"</formula>
    </cfRule>
    <cfRule type="cellIs" dxfId="3" priority="5064" operator="equal">
      <formula>"NotPaid"</formula>
    </cfRule>
    <cfRule type="cellIs" dxfId="3" priority="5062" operator="equal">
      <formula>"NotPaid"</formula>
    </cfRule>
    <cfRule type="cellIs" dxfId="3" priority="5061" operator="equal">
      <formula>"NotPaid"</formula>
    </cfRule>
    <cfRule type="cellIs" dxfId="3" priority="5060" operator="equal">
      <formula>"NotPaid"</formula>
    </cfRule>
    <cfRule type="cellIs" dxfId="3" priority="5053" operator="equal">
      <formula>"NotPaid"</formula>
    </cfRule>
    <cfRule type="cellIs" dxfId="3" priority="5052" operator="equal">
      <formula>"NotPaid"</formula>
    </cfRule>
    <cfRule type="cellIs" dxfId="3" priority="5051" operator="equal">
      <formula>"NotPaid"</formula>
    </cfRule>
    <cfRule type="cellIs" dxfId="3" priority="5036" operator="equal">
      <formula>"NotPaid"</formula>
    </cfRule>
    <cfRule type="cellIs" dxfId="3" priority="5035" operator="equal">
      <formula>"NotPaid"</formula>
    </cfRule>
    <cfRule type="cellIs" dxfId="3" priority="5034" operator="equal">
      <formula>"NotPaid"</formula>
    </cfRule>
    <cfRule type="cellIs" dxfId="3" priority="5024" operator="equal">
      <formula>"NotPaid"</formula>
    </cfRule>
    <cfRule type="cellIs" dxfId="3" priority="5023" operator="equal">
      <formula>"NotPaid"</formula>
    </cfRule>
    <cfRule type="cellIs" dxfId="3" priority="5022" operator="equal">
      <formula>"NotPaid"</formula>
    </cfRule>
    <cfRule type="cellIs" dxfId="3" priority="5010" operator="equal">
      <formula>"NotPaid"</formula>
    </cfRule>
    <cfRule type="cellIs" dxfId="3" priority="5009" operator="equal">
      <formula>"NotPaid"</formula>
    </cfRule>
    <cfRule type="cellIs" dxfId="3" priority="5008" operator="equal">
      <formula>"NotPaid"</formula>
    </cfRule>
    <cfRule type="cellIs" dxfId="3" priority="4998" operator="equal">
      <formula>"NotPaid"</formula>
    </cfRule>
    <cfRule type="cellIs" dxfId="3" priority="4997" operator="equal">
      <formula>"NotPaid"</formula>
    </cfRule>
    <cfRule type="cellIs" dxfId="3" priority="4996" operator="equal">
      <formula>"NotPaid"</formula>
    </cfRule>
    <cfRule type="cellIs" dxfId="3" priority="4994" operator="equal">
      <formula>"NotPaid"</formula>
    </cfRule>
    <cfRule type="cellIs" dxfId="3" priority="4993" operator="equal">
      <formula>"NotPaid"</formula>
    </cfRule>
    <cfRule type="cellIs" dxfId="3" priority="4992" operator="equal">
      <formula>"NotPaid"</formula>
    </cfRule>
    <cfRule type="cellIs" dxfId="3" priority="4966" operator="equal">
      <formula>"NotPaid"</formula>
    </cfRule>
    <cfRule type="cellIs" dxfId="3" priority="4965" operator="equal">
      <formula>"NotPaid"</formula>
    </cfRule>
    <cfRule type="cellIs" dxfId="3" priority="4964" operator="equal">
      <formula>"NotPaid"</formula>
    </cfRule>
    <cfRule type="cellIs" dxfId="3" priority="4954" operator="equal">
      <formula>"NotPaid"</formula>
    </cfRule>
    <cfRule type="cellIs" dxfId="3" priority="4953" operator="equal">
      <formula>"NotPaid"</formula>
    </cfRule>
    <cfRule type="cellIs" dxfId="3" priority="4952" operator="equal">
      <formula>"NotPaid"</formula>
    </cfRule>
    <cfRule type="cellIs" dxfId="3" priority="4943" operator="equal">
      <formula>"NotPaid"</formula>
    </cfRule>
    <cfRule type="cellIs" dxfId="3" priority="4942" operator="equal">
      <formula>"NotPaid"</formula>
    </cfRule>
    <cfRule type="cellIs" dxfId="3" priority="4941" operator="equal">
      <formula>"NotPaid"</formula>
    </cfRule>
    <cfRule type="cellIs" dxfId="3" priority="4932" operator="equal">
      <formula>"NotPaid"</formula>
    </cfRule>
    <cfRule type="cellIs" dxfId="3" priority="4931" operator="equal">
      <formula>"NotPaid"</formula>
    </cfRule>
    <cfRule type="cellIs" dxfId="3" priority="4930" operator="equal">
      <formula>"NotPaid"</formula>
    </cfRule>
    <cfRule type="cellIs" dxfId="3" priority="4920" operator="equal">
      <formula>"NotPaid"</formula>
    </cfRule>
    <cfRule type="cellIs" dxfId="3" priority="4919" operator="equal">
      <formula>"NotPaid"</formula>
    </cfRule>
    <cfRule type="cellIs" dxfId="3" priority="4918" operator="equal">
      <formula>"NotPaid"</formula>
    </cfRule>
    <cfRule type="cellIs" dxfId="3" priority="4916" operator="equal">
      <formula>"NotPaid"</formula>
    </cfRule>
    <cfRule type="cellIs" dxfId="3" priority="4915" operator="equal">
      <formula>"NotPaid"</formula>
    </cfRule>
    <cfRule type="cellIs" dxfId="3" priority="4914" operator="equal">
      <formula>"NotPaid"</formula>
    </cfRule>
    <cfRule type="cellIs" dxfId="3" priority="4906" operator="equal">
      <formula>"NotPaid"</formula>
    </cfRule>
    <cfRule type="cellIs" dxfId="3" priority="4905" operator="equal">
      <formula>"NotPaid"</formula>
    </cfRule>
    <cfRule type="cellIs" dxfId="3" priority="4904" operator="equal">
      <formula>"NotPaid"</formula>
    </cfRule>
    <cfRule type="cellIs" dxfId="3" priority="4895" operator="equal">
      <formula>"NotPaid"</formula>
    </cfRule>
    <cfRule type="cellIs" dxfId="3" priority="4894" operator="equal">
      <formula>"NotPaid"</formula>
    </cfRule>
    <cfRule type="cellIs" dxfId="3" priority="4893" operator="equal">
      <formula>"NotPaid"</formula>
    </cfRule>
    <cfRule type="cellIs" dxfId="3" priority="4884" operator="equal">
      <formula>"NotPaid"</formula>
    </cfRule>
    <cfRule type="cellIs" dxfId="3" priority="4883" operator="equal">
      <formula>"NotPaid"</formula>
    </cfRule>
    <cfRule type="cellIs" dxfId="3" priority="4882" operator="equal">
      <formula>"NotPaid"</formula>
    </cfRule>
    <cfRule type="cellIs" dxfId="3" priority="4872" operator="equal">
      <formula>"NotPaid"</formula>
    </cfRule>
    <cfRule type="cellIs" dxfId="3" priority="4871" operator="equal">
      <formula>"NotPaid"</formula>
    </cfRule>
    <cfRule type="cellIs" dxfId="3" priority="4870" operator="equal">
      <formula>"NotPaid"</formula>
    </cfRule>
    <cfRule type="cellIs" dxfId="3" priority="4860" operator="equal">
      <formula>"NotPaid"</formula>
    </cfRule>
    <cfRule type="cellIs" dxfId="3" priority="4859" operator="equal">
      <formula>"NotPaid"</formula>
    </cfRule>
    <cfRule type="cellIs" dxfId="3" priority="4858" operator="equal">
      <formula>"NotPaid"</formula>
    </cfRule>
    <cfRule type="cellIs" dxfId="3" priority="4611" operator="equal">
      <formula>"NotPaid"</formula>
    </cfRule>
    <cfRule type="cellIs" dxfId="3" priority="4610" operator="equal">
      <formula>"NotPaid"</formula>
    </cfRule>
    <cfRule type="cellIs" dxfId="3" priority="4609" operator="equal">
      <formula>"NotPaid"</formula>
    </cfRule>
    <cfRule type="cellIs" dxfId="3" priority="4607" operator="equal">
      <formula>"NotPaid"</formula>
    </cfRule>
    <cfRule type="cellIs" dxfId="3" priority="4606" operator="equal">
      <formula>"NotPaid"</formula>
    </cfRule>
    <cfRule type="cellIs" dxfId="3" priority="4605" operator="equal">
      <formula>"NotPaid"</formula>
    </cfRule>
    <cfRule type="cellIs" dxfId="3" priority="4596" operator="equal">
      <formula>"NotPaid"</formula>
    </cfRule>
    <cfRule type="cellIs" dxfId="3" priority="4595" operator="equal">
      <formula>"NotPaid"</formula>
    </cfRule>
    <cfRule type="cellIs" dxfId="3" priority="4594" operator="equal">
      <formula>"NotPaid"</formula>
    </cfRule>
    <cfRule type="cellIs" dxfId="3" priority="4592" operator="equal">
      <formula>"NotPaid"</formula>
    </cfRule>
    <cfRule type="cellIs" dxfId="3" priority="4591" operator="equal">
      <formula>"NotPaid"</formula>
    </cfRule>
    <cfRule type="cellIs" dxfId="3" priority="4590" operator="equal">
      <formula>"NotPaid"</formula>
    </cfRule>
    <cfRule type="cellIs" dxfId="3" priority="4583" operator="equal">
      <formula>"NotPaid"</formula>
    </cfRule>
    <cfRule type="cellIs" dxfId="3" priority="4582" operator="equal">
      <formula>"NotPaid"</formula>
    </cfRule>
    <cfRule type="cellIs" dxfId="3" priority="4581" operator="equal">
      <formula>"NotPaid"</formula>
    </cfRule>
    <cfRule type="cellIs" dxfId="3" priority="4566" operator="equal">
      <formula>"NotPaid"</formula>
    </cfRule>
    <cfRule type="cellIs" dxfId="3" priority="4565" operator="equal">
      <formula>"NotPaid"</formula>
    </cfRule>
    <cfRule type="cellIs" dxfId="3" priority="4564" operator="equal">
      <formula>"NotPaid"</formula>
    </cfRule>
    <cfRule type="cellIs" dxfId="3" priority="4554" operator="equal">
      <formula>"NotPaid"</formula>
    </cfRule>
    <cfRule type="cellIs" dxfId="3" priority="4553" operator="equal">
      <formula>"NotPaid"</formula>
    </cfRule>
    <cfRule type="cellIs" dxfId="3" priority="4552" operator="equal">
      <formula>"NotPaid"</formula>
    </cfRule>
    <cfRule type="cellIs" dxfId="3" priority="4540" operator="equal">
      <formula>"NotPaid"</formula>
    </cfRule>
    <cfRule type="cellIs" dxfId="3" priority="4539" operator="equal">
      <formula>"NotPaid"</formula>
    </cfRule>
    <cfRule type="cellIs" dxfId="3" priority="4538" operator="equal">
      <formula>"NotPaid"</formula>
    </cfRule>
    <cfRule type="cellIs" dxfId="3" priority="4528" operator="equal">
      <formula>"NotPaid"</formula>
    </cfRule>
    <cfRule type="cellIs" dxfId="3" priority="4527" operator="equal">
      <formula>"NotPaid"</formula>
    </cfRule>
    <cfRule type="cellIs" dxfId="3" priority="4526" operator="equal">
      <formula>"NotPaid"</formula>
    </cfRule>
    <cfRule type="cellIs" dxfId="3" priority="4524" operator="equal">
      <formula>"NotPaid"</formula>
    </cfRule>
    <cfRule type="cellIs" dxfId="3" priority="4523" operator="equal">
      <formula>"NotPaid"</formula>
    </cfRule>
    <cfRule type="cellIs" dxfId="3" priority="4522" operator="equal">
      <formula>"NotPaid"</formula>
    </cfRule>
    <cfRule type="cellIs" dxfId="3" priority="4496" operator="equal">
      <formula>"NotPaid"</formula>
    </cfRule>
    <cfRule type="cellIs" dxfId="3" priority="4495" operator="equal">
      <formula>"NotPaid"</formula>
    </cfRule>
    <cfRule type="cellIs" dxfId="3" priority="4494" operator="equal">
      <formula>"NotPaid"</formula>
    </cfRule>
    <cfRule type="cellIs" dxfId="3" priority="4484" operator="equal">
      <formula>"NotPaid"</formula>
    </cfRule>
    <cfRule type="cellIs" dxfId="3" priority="4483" operator="equal">
      <formula>"NotPaid"</formula>
    </cfRule>
    <cfRule type="cellIs" dxfId="3" priority="4482" operator="equal">
      <formula>"NotPaid"</formula>
    </cfRule>
    <cfRule type="cellIs" dxfId="3" priority="4473" operator="equal">
      <formula>"NotPaid"</formula>
    </cfRule>
    <cfRule type="cellIs" dxfId="3" priority="4472" operator="equal">
      <formula>"NotPaid"</formula>
    </cfRule>
    <cfRule type="cellIs" dxfId="3" priority="4471" operator="equal">
      <formula>"NotPaid"</formula>
    </cfRule>
    <cfRule type="cellIs" dxfId="3" priority="4462" operator="equal">
      <formula>"NotPaid"</formula>
    </cfRule>
    <cfRule type="cellIs" dxfId="3" priority="4461" operator="equal">
      <formula>"NotPaid"</formula>
    </cfRule>
    <cfRule type="cellIs" dxfId="3" priority="4460" operator="equal">
      <formula>"NotPaid"</formula>
    </cfRule>
    <cfRule type="cellIs" dxfId="3" priority="4450" operator="equal">
      <formula>"NotPaid"</formula>
    </cfRule>
    <cfRule type="cellIs" dxfId="3" priority="4449" operator="equal">
      <formula>"NotPaid"</formula>
    </cfRule>
    <cfRule type="cellIs" dxfId="3" priority="4448" operator="equal">
      <formula>"NotPaid"</formula>
    </cfRule>
    <cfRule type="cellIs" dxfId="3" priority="4446" operator="equal">
      <formula>"NotPaid"</formula>
    </cfRule>
    <cfRule type="cellIs" dxfId="3" priority="4445" operator="equal">
      <formula>"NotPaid"</formula>
    </cfRule>
    <cfRule type="cellIs" dxfId="3" priority="4444" operator="equal">
      <formula>"NotPaid"</formula>
    </cfRule>
    <cfRule type="cellIs" dxfId="3" priority="4436" operator="equal">
      <formula>"NotPaid"</formula>
    </cfRule>
    <cfRule type="cellIs" dxfId="3" priority="4435" operator="equal">
      <formula>"NotPaid"</formula>
    </cfRule>
    <cfRule type="cellIs" dxfId="3" priority="4434" operator="equal">
      <formula>"NotPaid"</formula>
    </cfRule>
    <cfRule type="cellIs" dxfId="3" priority="4425" operator="equal">
      <formula>"NotPaid"</formula>
    </cfRule>
    <cfRule type="cellIs" dxfId="3" priority="4424" operator="equal">
      <formula>"NotPaid"</formula>
    </cfRule>
    <cfRule type="cellIs" dxfId="3" priority="4423" operator="equal">
      <formula>"NotPaid"</formula>
    </cfRule>
    <cfRule type="cellIs" dxfId="3" priority="4414" operator="equal">
      <formula>"NotPaid"</formula>
    </cfRule>
    <cfRule type="cellIs" dxfId="3" priority="4413" operator="equal">
      <formula>"NotPaid"</formula>
    </cfRule>
    <cfRule type="cellIs" dxfId="3" priority="4412" operator="equal">
      <formula>"NotPaid"</formula>
    </cfRule>
    <cfRule type="cellIs" dxfId="3" priority="4402" operator="equal">
      <formula>"NotPaid"</formula>
    </cfRule>
    <cfRule type="cellIs" dxfId="3" priority="4401" operator="equal">
      <formula>"NotPaid"</formula>
    </cfRule>
    <cfRule type="cellIs" dxfId="3" priority="4400" operator="equal">
      <formula>"NotPaid"</formula>
    </cfRule>
    <cfRule type="cellIs" dxfId="3" priority="4390" operator="equal">
      <formula>"NotPaid"</formula>
    </cfRule>
    <cfRule type="cellIs" dxfId="3" priority="4389" operator="equal">
      <formula>"NotPaid"</formula>
    </cfRule>
    <cfRule type="cellIs" dxfId="3" priority="4388" operator="equal">
      <formula>"NotPaid"</formula>
    </cfRule>
  </conditionalFormatting>
  <conditionalFormatting sqref="D10:E10">
    <cfRule type="cellIs" dxfId="3" priority="5058" operator="equal">
      <formula>"NotPaid"</formula>
    </cfRule>
    <cfRule type="cellIs" dxfId="3" priority="5057" operator="equal">
      <formula>"NotPaid"</formula>
    </cfRule>
    <cfRule type="cellIs" dxfId="3" priority="5056" operator="equal">
      <formula>"NotPaid"</formula>
    </cfRule>
    <cfRule type="cellIs" dxfId="3" priority="5049" operator="equal">
      <formula>"NotPaid"</formula>
    </cfRule>
    <cfRule type="cellIs" dxfId="3" priority="5048" operator="equal">
      <formula>"NotPaid"</formula>
    </cfRule>
    <cfRule type="cellIs" dxfId="3" priority="5047" operator="equal">
      <formula>"NotPaid"</formula>
    </cfRule>
    <cfRule type="cellIs" dxfId="3" priority="4990" operator="equal">
      <formula>"NotPaid"</formula>
    </cfRule>
    <cfRule type="cellIs" dxfId="3" priority="4989" operator="equal">
      <formula>"NotPaid"</formula>
    </cfRule>
    <cfRule type="cellIs" dxfId="3" priority="4988" operator="equal">
      <formula>"NotPaid"</formula>
    </cfRule>
    <cfRule type="cellIs" dxfId="3" priority="4588" operator="equal">
      <formula>"NotPaid"</formula>
    </cfRule>
    <cfRule type="cellIs" dxfId="3" priority="4587" operator="equal">
      <formula>"NotPaid"</formula>
    </cfRule>
    <cfRule type="cellIs" dxfId="3" priority="4586" operator="equal">
      <formula>"NotPaid"</formula>
    </cfRule>
    <cfRule type="cellIs" dxfId="3" priority="4579" operator="equal">
      <formula>"NotPaid"</formula>
    </cfRule>
    <cfRule type="cellIs" dxfId="3" priority="4578" operator="equal">
      <formula>"NotPaid"</formula>
    </cfRule>
    <cfRule type="cellIs" dxfId="3" priority="4577" operator="equal">
      <formula>"NotPaid"</formula>
    </cfRule>
    <cfRule type="cellIs" dxfId="3" priority="4520" operator="equal">
      <formula>"NotPaid"</formula>
    </cfRule>
    <cfRule type="cellIs" dxfId="3" priority="4519" operator="equal">
      <formula>"NotPaid"</formula>
    </cfRule>
    <cfRule type="cellIs" dxfId="3" priority="4518" operator="equal">
      <formula>"NotPaid"</formula>
    </cfRule>
  </conditionalFormatting>
  <conditionalFormatting sqref="E10">
    <cfRule type="cellIs" dxfId="3" priority="5089" operator="equal">
      <formula>"NotPaid"</formula>
    </cfRule>
    <cfRule type="cellIs" dxfId="3" priority="5088" operator="equal">
      <formula>"NotPaid"</formula>
    </cfRule>
    <cfRule type="cellIs" dxfId="3" priority="5087" operator="equal">
      <formula>"NotPaid"</formula>
    </cfRule>
    <cfRule type="cellIs" dxfId="3" priority="5074" operator="equal">
      <formula>"NotPaid"</formula>
    </cfRule>
    <cfRule type="cellIs" dxfId="3" priority="5073" operator="equal">
      <formula>"NotPaid"</formula>
    </cfRule>
    <cfRule type="cellIs" dxfId="3" priority="5072" operator="equal">
      <formula>"NotPaid"</formula>
    </cfRule>
    <cfRule type="cellIs" dxfId="3" priority="5044" operator="equal">
      <formula>"NotPaid"</formula>
    </cfRule>
    <cfRule type="cellIs" dxfId="3" priority="5043" operator="equal">
      <formula>"NotPaid"</formula>
    </cfRule>
    <cfRule type="cellIs" dxfId="3" priority="5042" operator="equal">
      <formula>"NotPaid"</formula>
    </cfRule>
    <cfRule type="cellIs" dxfId="3" priority="5032" operator="equal">
      <formula>"NotPaid"</formula>
    </cfRule>
    <cfRule type="cellIs" dxfId="3" priority="5031" operator="equal">
      <formula>"NotPaid"</formula>
    </cfRule>
    <cfRule type="cellIs" dxfId="3" priority="5030" operator="equal">
      <formula>"NotPaid"</formula>
    </cfRule>
    <cfRule type="cellIs" dxfId="3" priority="5018" operator="equal">
      <formula>"NotPaid"</formula>
    </cfRule>
    <cfRule type="cellIs" dxfId="3" priority="5017" operator="equal">
      <formula>"NotPaid"</formula>
    </cfRule>
    <cfRule type="cellIs" dxfId="3" priority="5016" operator="equal">
      <formula>"NotPaid"</formula>
    </cfRule>
    <cfRule type="cellIs" dxfId="3" priority="5006" operator="equal">
      <formula>"NotPaid"</formula>
    </cfRule>
    <cfRule type="cellIs" dxfId="3" priority="5005" operator="equal">
      <formula>"NotPaid"</formula>
    </cfRule>
    <cfRule type="cellIs" dxfId="3" priority="5004" operator="equal">
      <formula>"NotPaid"</formula>
    </cfRule>
    <cfRule type="cellIs" dxfId="3" priority="4985" operator="equal">
      <formula>"NotPaid"</formula>
    </cfRule>
    <cfRule type="cellIs" dxfId="3" priority="4984" operator="equal">
      <formula>"NotPaid"</formula>
    </cfRule>
    <cfRule type="cellIs" dxfId="3" priority="4983" operator="equal">
      <formula>"NotPaid"</formula>
    </cfRule>
    <cfRule type="cellIs" dxfId="3" priority="4974" operator="equal">
      <formula>"NotPaid"</formula>
    </cfRule>
    <cfRule type="cellIs" dxfId="3" priority="4973" operator="equal">
      <formula>"NotPaid"</formula>
    </cfRule>
    <cfRule type="cellIs" dxfId="3" priority="4972" operator="equal">
      <formula>"NotPaid"</formula>
    </cfRule>
    <cfRule type="cellIs" dxfId="3" priority="4962" operator="equal">
      <formula>"NotPaid"</formula>
    </cfRule>
    <cfRule type="cellIs" dxfId="3" priority="4961" operator="equal">
      <formula>"NotPaid"</formula>
    </cfRule>
    <cfRule type="cellIs" dxfId="3" priority="4960" operator="equal">
      <formula>"NotPaid"</formula>
    </cfRule>
    <cfRule type="cellIs" dxfId="3" priority="4950" operator="equal">
      <formula>"NotPaid"</formula>
    </cfRule>
    <cfRule type="cellIs" dxfId="3" priority="4949" operator="equal">
      <formula>"NotPaid"</formula>
    </cfRule>
    <cfRule type="cellIs" dxfId="3" priority="4948" operator="equal">
      <formula>"NotPaid"</formula>
    </cfRule>
    <cfRule type="cellIs" dxfId="3" priority="4939" operator="equal">
      <formula>"NotPaid"</formula>
    </cfRule>
    <cfRule type="cellIs" dxfId="3" priority="4938" operator="equal">
      <formula>"NotPaid"</formula>
    </cfRule>
    <cfRule type="cellIs" dxfId="3" priority="4937" operator="equal">
      <formula>"NotPaid"</formula>
    </cfRule>
    <cfRule type="cellIs" dxfId="3" priority="4928" operator="equal">
      <formula>"NotPaid"</formula>
    </cfRule>
    <cfRule type="cellIs" dxfId="3" priority="4927" operator="equal">
      <formula>"NotPaid"</formula>
    </cfRule>
    <cfRule type="cellIs" dxfId="3" priority="4926" operator="equal">
      <formula>"NotPaid"</formula>
    </cfRule>
    <cfRule type="cellIs" dxfId="3" priority="4913" operator="equal">
      <formula>"NotPaid"</formula>
    </cfRule>
    <cfRule type="cellIs" dxfId="3" priority="4912" operator="equal">
      <formula>"NotPaid"</formula>
    </cfRule>
    <cfRule type="cellIs" dxfId="3" priority="4911" operator="equal">
      <formula>"NotPaid"</formula>
    </cfRule>
    <cfRule type="cellIs" dxfId="3" priority="4902" operator="equal">
      <formula>"NotPaid"</formula>
    </cfRule>
    <cfRule type="cellIs" dxfId="3" priority="4901" operator="equal">
      <formula>"NotPaid"</formula>
    </cfRule>
    <cfRule type="cellIs" dxfId="3" priority="4900" operator="equal">
      <formula>"NotPaid"</formula>
    </cfRule>
    <cfRule type="cellIs" dxfId="3" priority="4891" operator="equal">
      <formula>"NotPaid"</formula>
    </cfRule>
    <cfRule type="cellIs" dxfId="3" priority="4890" operator="equal">
      <formula>"NotPaid"</formula>
    </cfRule>
    <cfRule type="cellIs" dxfId="3" priority="4889" operator="equal">
      <formula>"NotPaid"</formula>
    </cfRule>
    <cfRule type="cellIs" dxfId="3" priority="4880" operator="equal">
      <formula>"NotPaid"</formula>
    </cfRule>
    <cfRule type="cellIs" dxfId="3" priority="4879" operator="equal">
      <formula>"NotPaid"</formula>
    </cfRule>
    <cfRule type="cellIs" dxfId="3" priority="4878" operator="equal">
      <formula>"NotPaid"</formula>
    </cfRule>
    <cfRule type="cellIs" dxfId="3" priority="4868" operator="equal">
      <formula>"NotPaid"</formula>
    </cfRule>
    <cfRule type="cellIs" dxfId="3" priority="4867" operator="equal">
      <formula>"NotPaid"</formula>
    </cfRule>
    <cfRule type="cellIs" dxfId="3" priority="4866" operator="equal">
      <formula>"NotPaid"</formula>
    </cfRule>
    <cfRule type="cellIs" dxfId="3" priority="4619" operator="equal">
      <formula>"NotPaid"</formula>
    </cfRule>
    <cfRule type="cellIs" dxfId="3" priority="4618" operator="equal">
      <formula>"NotPaid"</formula>
    </cfRule>
    <cfRule type="cellIs" dxfId="3" priority="4617" operator="equal">
      <formula>"NotPaid"</formula>
    </cfRule>
    <cfRule type="cellIs" dxfId="3" priority="4604" operator="equal">
      <formula>"NotPaid"</formula>
    </cfRule>
    <cfRule type="cellIs" dxfId="3" priority="4603" operator="equal">
      <formula>"NotPaid"</formula>
    </cfRule>
    <cfRule type="cellIs" dxfId="3" priority="4602" operator="equal">
      <formula>"NotPaid"</formula>
    </cfRule>
    <cfRule type="cellIs" dxfId="3" priority="4574" operator="equal">
      <formula>"NotPaid"</formula>
    </cfRule>
    <cfRule type="cellIs" dxfId="3" priority="4573" operator="equal">
      <formula>"NotPaid"</formula>
    </cfRule>
    <cfRule type="cellIs" dxfId="3" priority="4572" operator="equal">
      <formula>"NotPaid"</formula>
    </cfRule>
    <cfRule type="cellIs" dxfId="3" priority="4562" operator="equal">
      <formula>"NotPaid"</formula>
    </cfRule>
    <cfRule type="cellIs" dxfId="3" priority="4561" operator="equal">
      <formula>"NotPaid"</formula>
    </cfRule>
    <cfRule type="cellIs" dxfId="3" priority="4560" operator="equal">
      <formula>"NotPaid"</formula>
    </cfRule>
    <cfRule type="cellIs" dxfId="3" priority="4548" operator="equal">
      <formula>"NotPaid"</formula>
    </cfRule>
    <cfRule type="cellIs" dxfId="3" priority="4547" operator="equal">
      <formula>"NotPaid"</formula>
    </cfRule>
    <cfRule type="cellIs" dxfId="3" priority="4546" operator="equal">
      <formula>"NotPaid"</formula>
    </cfRule>
    <cfRule type="cellIs" dxfId="3" priority="4536" operator="equal">
      <formula>"NotPaid"</formula>
    </cfRule>
    <cfRule type="cellIs" dxfId="3" priority="4535" operator="equal">
      <formula>"NotPaid"</formula>
    </cfRule>
    <cfRule type="cellIs" dxfId="3" priority="4534" operator="equal">
      <formula>"NotPaid"</formula>
    </cfRule>
    <cfRule type="cellIs" dxfId="3" priority="4515" operator="equal">
      <formula>"NotPaid"</formula>
    </cfRule>
    <cfRule type="cellIs" dxfId="3" priority="4514" operator="equal">
      <formula>"NotPaid"</formula>
    </cfRule>
    <cfRule type="cellIs" dxfId="3" priority="4513" operator="equal">
      <formula>"NotPaid"</formula>
    </cfRule>
    <cfRule type="cellIs" dxfId="3" priority="4504" operator="equal">
      <formula>"NotPaid"</formula>
    </cfRule>
    <cfRule type="cellIs" dxfId="3" priority="4503" operator="equal">
      <formula>"NotPaid"</formula>
    </cfRule>
    <cfRule type="cellIs" dxfId="3" priority="4502" operator="equal">
      <formula>"NotPaid"</formula>
    </cfRule>
    <cfRule type="cellIs" dxfId="3" priority="4492" operator="equal">
      <formula>"NotPaid"</formula>
    </cfRule>
    <cfRule type="cellIs" dxfId="3" priority="4491" operator="equal">
      <formula>"NotPaid"</formula>
    </cfRule>
    <cfRule type="cellIs" dxfId="3" priority="4490" operator="equal">
      <formula>"NotPaid"</formula>
    </cfRule>
    <cfRule type="cellIs" dxfId="3" priority="4480" operator="equal">
      <formula>"NotPaid"</formula>
    </cfRule>
    <cfRule type="cellIs" dxfId="3" priority="4479" operator="equal">
      <formula>"NotPaid"</formula>
    </cfRule>
    <cfRule type="cellIs" dxfId="3" priority="4478" operator="equal">
      <formula>"NotPaid"</formula>
    </cfRule>
    <cfRule type="cellIs" dxfId="3" priority="4469" operator="equal">
      <formula>"NotPaid"</formula>
    </cfRule>
    <cfRule type="cellIs" dxfId="3" priority="4468" operator="equal">
      <formula>"NotPaid"</formula>
    </cfRule>
    <cfRule type="cellIs" dxfId="3" priority="4467" operator="equal">
      <formula>"NotPaid"</formula>
    </cfRule>
    <cfRule type="cellIs" dxfId="3" priority="4458" operator="equal">
      <formula>"NotPaid"</formula>
    </cfRule>
    <cfRule type="cellIs" dxfId="3" priority="4457" operator="equal">
      <formula>"NotPaid"</formula>
    </cfRule>
    <cfRule type="cellIs" dxfId="3" priority="4456" operator="equal">
      <formula>"NotPaid"</formula>
    </cfRule>
    <cfRule type="cellIs" dxfId="3" priority="4443" operator="equal">
      <formula>"NotPaid"</formula>
    </cfRule>
    <cfRule type="cellIs" dxfId="3" priority="4442" operator="equal">
      <formula>"NotPaid"</formula>
    </cfRule>
    <cfRule type="cellIs" dxfId="3" priority="4441" operator="equal">
      <formula>"NotPaid"</formula>
    </cfRule>
    <cfRule type="cellIs" dxfId="3" priority="4432" operator="equal">
      <formula>"NotPaid"</formula>
    </cfRule>
    <cfRule type="cellIs" dxfId="3" priority="4431" operator="equal">
      <formula>"NotPaid"</formula>
    </cfRule>
    <cfRule type="cellIs" dxfId="3" priority="4430" operator="equal">
      <formula>"NotPaid"</formula>
    </cfRule>
    <cfRule type="cellIs" dxfId="3" priority="4421" operator="equal">
      <formula>"NotPaid"</formula>
    </cfRule>
    <cfRule type="cellIs" dxfId="3" priority="4420" operator="equal">
      <formula>"NotPaid"</formula>
    </cfRule>
    <cfRule type="cellIs" dxfId="3" priority="4419" operator="equal">
      <formula>"NotPaid"</formula>
    </cfRule>
    <cfRule type="cellIs" dxfId="3" priority="4410" operator="equal">
      <formula>"NotPaid"</formula>
    </cfRule>
    <cfRule type="cellIs" dxfId="3" priority="4409" operator="equal">
      <formula>"NotPaid"</formula>
    </cfRule>
    <cfRule type="cellIs" dxfId="3" priority="4408" operator="equal">
      <formula>"NotPaid"</formula>
    </cfRule>
    <cfRule type="cellIs" dxfId="3" priority="4398" operator="equal">
      <formula>"NotPaid"</formula>
    </cfRule>
    <cfRule type="cellIs" dxfId="3" priority="4397" operator="equal">
      <formula>"NotPaid"</formula>
    </cfRule>
    <cfRule type="cellIs" dxfId="3" priority="4396" operator="equal">
      <formula>"NotPaid"</formula>
    </cfRule>
  </conditionalFormatting>
  <conditionalFormatting sqref="F10:G10">
    <cfRule type="expression" dxfId="0" priority="5091" stopIfTrue="1">
      <formula>F10="NotPaid"</formula>
    </cfRule>
    <cfRule type="expression" dxfId="0" priority="5020" stopIfTrue="1">
      <formula>F10="NotPaid"</formula>
    </cfRule>
    <cfRule type="expression" dxfId="0" priority="4976" stopIfTrue="1">
      <formula>F10="NotPaid"</formula>
    </cfRule>
    <cfRule type="expression" dxfId="0" priority="4621" stopIfTrue="1">
      <formula>F10="NotPaid"</formula>
    </cfRule>
    <cfRule type="expression" dxfId="0" priority="4550" stopIfTrue="1">
      <formula>F10="NotPaid"</formula>
    </cfRule>
    <cfRule type="expression" dxfId="0" priority="4506" stopIfTrue="1">
      <formula>F10="NotPaid"</formula>
    </cfRule>
  </conditionalFormatting>
  <conditionalFormatting sqref="F10">
    <cfRule type="cellIs" dxfId="3" priority="5085" operator="equal">
      <formula>"NotPaid"</formula>
    </cfRule>
    <cfRule type="cellIs" dxfId="3" priority="5084" operator="equal">
      <formula>"NotPaid"</formula>
    </cfRule>
    <cfRule type="cellIs" dxfId="3" priority="5083" operator="equal">
      <formula>"NotPaid"</formula>
    </cfRule>
    <cfRule type="cellIs" dxfId="3" priority="5070" operator="equal">
      <formula>"NotPaid"</formula>
    </cfRule>
    <cfRule type="cellIs" dxfId="3" priority="5069" operator="equal">
      <formula>"NotPaid"</formula>
    </cfRule>
    <cfRule type="cellIs" dxfId="3" priority="5068" operator="equal">
      <formula>"NotPaid"</formula>
    </cfRule>
    <cfRule type="cellIs" dxfId="3" priority="5055" operator="equal">
      <formula>"NotPaid"</formula>
    </cfRule>
    <cfRule type="cellIs" dxfId="3" priority="5046" operator="equal">
      <formula>"NotPaid"</formula>
    </cfRule>
    <cfRule type="cellIs" dxfId="3" priority="5040" operator="equal">
      <formula>"NotPaid"</formula>
    </cfRule>
    <cfRule type="cellIs" dxfId="3" priority="5039" operator="equal">
      <formula>"NotPaid"</formula>
    </cfRule>
    <cfRule type="cellIs" dxfId="3" priority="5038" operator="equal">
      <formula>"NotPaid"</formula>
    </cfRule>
    <cfRule type="cellIs" dxfId="3" priority="5028" operator="equal">
      <formula>"NotPaid"</formula>
    </cfRule>
    <cfRule type="cellIs" dxfId="3" priority="5027" operator="equal">
      <formula>"NotPaid"</formula>
    </cfRule>
    <cfRule type="cellIs" dxfId="3" priority="5026" operator="equal">
      <formula>"NotPaid"</formula>
    </cfRule>
    <cfRule type="cellIs" dxfId="3" priority="5014" operator="equal">
      <formula>"NotPaid"</formula>
    </cfRule>
    <cfRule type="cellIs" dxfId="3" priority="5013" operator="equal">
      <formula>"NotPaid"</formula>
    </cfRule>
    <cfRule type="cellIs" dxfId="3" priority="5012" operator="equal">
      <formula>"NotPaid"</formula>
    </cfRule>
    <cfRule type="cellIs" dxfId="3" priority="5002" operator="equal">
      <formula>"NotPaid"</formula>
    </cfRule>
    <cfRule type="cellIs" dxfId="3" priority="5001" operator="equal">
      <formula>"NotPaid"</formula>
    </cfRule>
    <cfRule type="cellIs" dxfId="3" priority="5000" operator="equal">
      <formula>"NotPaid"</formula>
    </cfRule>
    <cfRule type="cellIs" dxfId="3" priority="4987" operator="equal">
      <formula>"NotPaid"</formula>
    </cfRule>
    <cfRule type="cellIs" dxfId="3" priority="4981" operator="equal">
      <formula>"NotPaid"</formula>
    </cfRule>
    <cfRule type="cellIs" dxfId="3" priority="4980" operator="equal">
      <formula>"NotPaid"</formula>
    </cfRule>
    <cfRule type="cellIs" dxfId="3" priority="4979" operator="equal">
      <formula>"NotPaid"</formula>
    </cfRule>
    <cfRule type="cellIs" dxfId="3" priority="4970" operator="equal">
      <formula>"NotPaid"</formula>
    </cfRule>
    <cfRule type="cellIs" dxfId="3" priority="4969" operator="equal">
      <formula>"NotPaid"</formula>
    </cfRule>
    <cfRule type="cellIs" dxfId="3" priority="4968" operator="equal">
      <formula>"NotPaid"</formula>
    </cfRule>
    <cfRule type="cellIs" dxfId="3" priority="4958" operator="equal">
      <formula>"NotPaid"</formula>
    </cfRule>
    <cfRule type="cellIs" dxfId="3" priority="4957" operator="equal">
      <formula>"NotPaid"</formula>
    </cfRule>
    <cfRule type="cellIs" dxfId="3" priority="4956" operator="equal">
      <formula>"NotPaid"</formula>
    </cfRule>
    <cfRule type="cellIs" dxfId="3" priority="4946" operator="equal">
      <formula>"NotPaid"</formula>
    </cfRule>
    <cfRule type="cellIs" dxfId="3" priority="4945" operator="equal">
      <formula>"NotPaid"</formula>
    </cfRule>
    <cfRule type="cellIs" dxfId="3" priority="4944" operator="equal">
      <formula>"NotPaid"</formula>
    </cfRule>
    <cfRule type="cellIs" dxfId="3" priority="4935" operator="equal">
      <formula>"NotPaid"</formula>
    </cfRule>
    <cfRule type="cellIs" dxfId="3" priority="4934" operator="equal">
      <formula>"NotPaid"</formula>
    </cfRule>
    <cfRule type="cellIs" dxfId="3" priority="4933" operator="equal">
      <formula>"NotPaid"</formula>
    </cfRule>
    <cfRule type="cellIs" dxfId="3" priority="4924" operator="equal">
      <formula>"NotPaid"</formula>
    </cfRule>
    <cfRule type="cellIs" dxfId="3" priority="4923" operator="equal">
      <formula>"NotPaid"</formula>
    </cfRule>
    <cfRule type="cellIs" dxfId="3" priority="4922" operator="equal">
      <formula>"NotPaid"</formula>
    </cfRule>
    <cfRule type="cellIs" dxfId="3" priority="4909" operator="equal">
      <formula>"NotPaid"</formula>
    </cfRule>
    <cfRule type="cellIs" dxfId="3" priority="4908" operator="equal">
      <formula>"NotPaid"</formula>
    </cfRule>
    <cfRule type="cellIs" dxfId="3" priority="4907" operator="equal">
      <formula>"NotPaid"</formula>
    </cfRule>
    <cfRule type="cellIs" dxfId="3" priority="4898" operator="equal">
      <formula>"NotPaid"</formula>
    </cfRule>
    <cfRule type="cellIs" dxfId="3" priority="4897" operator="equal">
      <formula>"NotPaid"</formula>
    </cfRule>
    <cfRule type="cellIs" dxfId="3" priority="4896" operator="equal">
      <formula>"NotPaid"</formula>
    </cfRule>
    <cfRule type="cellIs" dxfId="3" priority="4887" operator="equal">
      <formula>"NotPaid"</formula>
    </cfRule>
    <cfRule type="cellIs" dxfId="3" priority="4886" operator="equal">
      <formula>"NotPaid"</formula>
    </cfRule>
    <cfRule type="cellIs" dxfId="3" priority="4885" operator="equal">
      <formula>"NotPaid"</formula>
    </cfRule>
    <cfRule type="cellIs" dxfId="3" priority="4876" operator="equal">
      <formula>"NotPaid"</formula>
    </cfRule>
    <cfRule type="cellIs" dxfId="3" priority="4875" operator="equal">
      <formula>"NotPaid"</formula>
    </cfRule>
    <cfRule type="cellIs" dxfId="3" priority="4874" operator="equal">
      <formula>"NotPaid"</formula>
    </cfRule>
    <cfRule type="cellIs" dxfId="3" priority="4864" operator="equal">
      <formula>"NotPaid"</formula>
    </cfRule>
    <cfRule type="cellIs" dxfId="3" priority="4863" operator="equal">
      <formula>"NotPaid"</formula>
    </cfRule>
    <cfRule type="cellIs" dxfId="3" priority="4862" operator="equal">
      <formula>"NotPaid"</formula>
    </cfRule>
    <cfRule type="cellIs" dxfId="3" priority="4615" operator="equal">
      <formula>"NotPaid"</formula>
    </cfRule>
    <cfRule type="cellIs" dxfId="3" priority="4614" operator="equal">
      <formula>"NotPaid"</formula>
    </cfRule>
    <cfRule type="cellIs" dxfId="3" priority="4613" operator="equal">
      <formula>"NotPaid"</formula>
    </cfRule>
    <cfRule type="cellIs" dxfId="3" priority="4600" operator="equal">
      <formula>"NotPaid"</formula>
    </cfRule>
    <cfRule type="cellIs" dxfId="3" priority="4599" operator="equal">
      <formula>"NotPaid"</formula>
    </cfRule>
    <cfRule type="cellIs" dxfId="3" priority="4598" operator="equal">
      <formula>"NotPaid"</formula>
    </cfRule>
    <cfRule type="cellIs" dxfId="3" priority="4585" operator="equal">
      <formula>"NotPaid"</formula>
    </cfRule>
    <cfRule type="cellIs" dxfId="3" priority="4576" operator="equal">
      <formula>"NotPaid"</formula>
    </cfRule>
    <cfRule type="cellIs" dxfId="3" priority="4570" operator="equal">
      <formula>"NotPaid"</formula>
    </cfRule>
    <cfRule type="cellIs" dxfId="3" priority="4569" operator="equal">
      <formula>"NotPaid"</formula>
    </cfRule>
    <cfRule type="cellIs" dxfId="3" priority="4568" operator="equal">
      <formula>"NotPaid"</formula>
    </cfRule>
    <cfRule type="cellIs" dxfId="3" priority="4558" operator="equal">
      <formula>"NotPaid"</formula>
    </cfRule>
    <cfRule type="cellIs" dxfId="3" priority="4557" operator="equal">
      <formula>"NotPaid"</formula>
    </cfRule>
    <cfRule type="cellIs" dxfId="3" priority="4556" operator="equal">
      <formula>"NotPaid"</formula>
    </cfRule>
    <cfRule type="cellIs" dxfId="3" priority="4544" operator="equal">
      <formula>"NotPaid"</formula>
    </cfRule>
    <cfRule type="cellIs" dxfId="3" priority="4543" operator="equal">
      <formula>"NotPaid"</formula>
    </cfRule>
    <cfRule type="cellIs" dxfId="3" priority="4542" operator="equal">
      <formula>"NotPaid"</formula>
    </cfRule>
    <cfRule type="cellIs" dxfId="3" priority="4532" operator="equal">
      <formula>"NotPaid"</formula>
    </cfRule>
    <cfRule type="cellIs" dxfId="3" priority="4531" operator="equal">
      <formula>"NotPaid"</formula>
    </cfRule>
    <cfRule type="cellIs" dxfId="3" priority="4530" operator="equal">
      <formula>"NotPaid"</formula>
    </cfRule>
    <cfRule type="cellIs" dxfId="3" priority="4517" operator="equal">
      <formula>"NotPaid"</formula>
    </cfRule>
    <cfRule type="cellIs" dxfId="3" priority="4511" operator="equal">
      <formula>"NotPaid"</formula>
    </cfRule>
    <cfRule type="cellIs" dxfId="3" priority="4510" operator="equal">
      <formula>"NotPaid"</formula>
    </cfRule>
    <cfRule type="cellIs" dxfId="3" priority="4509" operator="equal">
      <formula>"NotPaid"</formula>
    </cfRule>
    <cfRule type="cellIs" dxfId="3" priority="4500" operator="equal">
      <formula>"NotPaid"</formula>
    </cfRule>
    <cfRule type="cellIs" dxfId="3" priority="4499" operator="equal">
      <formula>"NotPaid"</formula>
    </cfRule>
    <cfRule type="cellIs" dxfId="3" priority="4498" operator="equal">
      <formula>"NotPaid"</formula>
    </cfRule>
    <cfRule type="cellIs" dxfId="3" priority="4488" operator="equal">
      <formula>"NotPaid"</formula>
    </cfRule>
    <cfRule type="cellIs" dxfId="3" priority="4487" operator="equal">
      <formula>"NotPaid"</formula>
    </cfRule>
    <cfRule type="cellIs" dxfId="3" priority="4486" operator="equal">
      <formula>"NotPaid"</formula>
    </cfRule>
    <cfRule type="cellIs" dxfId="3" priority="4476" operator="equal">
      <formula>"NotPaid"</formula>
    </cfRule>
    <cfRule type="cellIs" dxfId="3" priority="4475" operator="equal">
      <formula>"NotPaid"</formula>
    </cfRule>
    <cfRule type="cellIs" dxfId="3" priority="4474" operator="equal">
      <formula>"NotPaid"</formula>
    </cfRule>
    <cfRule type="cellIs" dxfId="3" priority="4465" operator="equal">
      <formula>"NotPaid"</formula>
    </cfRule>
    <cfRule type="cellIs" dxfId="3" priority="4464" operator="equal">
      <formula>"NotPaid"</formula>
    </cfRule>
    <cfRule type="cellIs" dxfId="3" priority="4463" operator="equal">
      <formula>"NotPaid"</formula>
    </cfRule>
    <cfRule type="cellIs" dxfId="3" priority="4454" operator="equal">
      <formula>"NotPaid"</formula>
    </cfRule>
    <cfRule type="cellIs" dxfId="3" priority="4453" operator="equal">
      <formula>"NotPaid"</formula>
    </cfRule>
    <cfRule type="cellIs" dxfId="3" priority="4452" operator="equal">
      <formula>"NotPaid"</formula>
    </cfRule>
    <cfRule type="cellIs" dxfId="3" priority="4439" operator="equal">
      <formula>"NotPaid"</formula>
    </cfRule>
    <cfRule type="cellIs" dxfId="3" priority="4438" operator="equal">
      <formula>"NotPaid"</formula>
    </cfRule>
    <cfRule type="cellIs" dxfId="3" priority="4437" operator="equal">
      <formula>"NotPaid"</formula>
    </cfRule>
    <cfRule type="cellIs" dxfId="3" priority="4428" operator="equal">
      <formula>"NotPaid"</formula>
    </cfRule>
    <cfRule type="cellIs" dxfId="3" priority="4427" operator="equal">
      <formula>"NotPaid"</formula>
    </cfRule>
    <cfRule type="cellIs" dxfId="3" priority="4426" operator="equal">
      <formula>"NotPaid"</formula>
    </cfRule>
    <cfRule type="cellIs" dxfId="3" priority="4417" operator="equal">
      <formula>"NotPaid"</formula>
    </cfRule>
    <cfRule type="cellIs" dxfId="3" priority="4416" operator="equal">
      <formula>"NotPaid"</formula>
    </cfRule>
    <cfRule type="cellIs" dxfId="3" priority="4415" operator="equal">
      <formula>"NotPaid"</formula>
    </cfRule>
    <cfRule type="cellIs" dxfId="3" priority="4406" operator="equal">
      <formula>"NotPaid"</formula>
    </cfRule>
    <cfRule type="cellIs" dxfId="3" priority="4405" operator="equal">
      <formula>"NotPaid"</formula>
    </cfRule>
    <cfRule type="cellIs" dxfId="3" priority="4404" operator="equal">
      <formula>"NotPaid"</formula>
    </cfRule>
    <cfRule type="cellIs" dxfId="3" priority="4394" operator="equal">
      <formula>"NotPaid"</formula>
    </cfRule>
    <cfRule type="cellIs" dxfId="3" priority="4393" operator="equal">
      <formula>"NotPaid"</formula>
    </cfRule>
    <cfRule type="cellIs" dxfId="3" priority="4392" operator="equal">
      <formula>"NotPaid"</formula>
    </cfRule>
  </conditionalFormatting>
  <conditionalFormatting sqref="G10">
    <cfRule type="cellIs" dxfId="3" priority="5086" operator="equal">
      <formula>"NotPaid"</formula>
    </cfRule>
    <cfRule type="cellIs" dxfId="3" priority="5071" operator="equal">
      <formula>"NotPaid"</formula>
    </cfRule>
    <cfRule type="cellIs" dxfId="3" priority="5041" operator="equal">
      <formula>"NotPaid"</formula>
    </cfRule>
    <cfRule type="cellIs" dxfId="3" priority="5029" operator="equal">
      <formula>"NotPaid"</formula>
    </cfRule>
    <cfRule type="cellIs" dxfId="3" priority="5015" operator="equal">
      <formula>"NotPaid"</formula>
    </cfRule>
    <cfRule type="cellIs" dxfId="3" priority="5003" operator="equal">
      <formula>"NotPaid"</formula>
    </cfRule>
    <cfRule type="cellIs" dxfId="3" priority="4982" operator="equal">
      <formula>"NotPaid"</formula>
    </cfRule>
    <cfRule type="cellIs" dxfId="3" priority="4971" operator="equal">
      <formula>"NotPaid"</formula>
    </cfRule>
    <cfRule type="cellIs" dxfId="3" priority="4959" operator="equal">
      <formula>"NotPaid"</formula>
    </cfRule>
    <cfRule type="cellIs" dxfId="3" priority="4925" operator="equal">
      <formula>"NotPaid"</formula>
    </cfRule>
    <cfRule type="cellIs" dxfId="3" priority="4877" operator="equal">
      <formula>"NotPaid"</formula>
    </cfRule>
    <cfRule type="cellIs" dxfId="3" priority="4865" operator="equal">
      <formula>"NotPaid"</formula>
    </cfRule>
    <cfRule type="cellIs" dxfId="3" priority="4616" operator="equal">
      <formula>"NotPaid"</formula>
    </cfRule>
    <cfRule type="cellIs" dxfId="3" priority="4601" operator="equal">
      <formula>"NotPaid"</formula>
    </cfRule>
    <cfRule type="cellIs" dxfId="3" priority="4571" operator="equal">
      <formula>"NotPaid"</formula>
    </cfRule>
    <cfRule type="cellIs" dxfId="3" priority="4559" operator="equal">
      <formula>"NotPaid"</formula>
    </cfRule>
    <cfRule type="cellIs" dxfId="3" priority="4545" operator="equal">
      <formula>"NotPaid"</formula>
    </cfRule>
    <cfRule type="cellIs" dxfId="3" priority="4533" operator="equal">
      <formula>"NotPaid"</formula>
    </cfRule>
    <cfRule type="cellIs" dxfId="3" priority="4512" operator="equal">
      <formula>"NotPaid"</formula>
    </cfRule>
    <cfRule type="cellIs" dxfId="3" priority="4501" operator="equal">
      <formula>"NotPaid"</formula>
    </cfRule>
    <cfRule type="cellIs" dxfId="3" priority="4489" operator="equal">
      <formula>"NotPaid"</formula>
    </cfRule>
    <cfRule type="cellIs" dxfId="3" priority="4455" operator="equal">
      <formula>"NotPaid"</formula>
    </cfRule>
    <cfRule type="cellIs" dxfId="3" priority="4407" operator="equal">
      <formula>"NotPaid"</formula>
    </cfRule>
    <cfRule type="cellIs" dxfId="3" priority="4395" operator="equal">
      <formula>"NotPaid"</formula>
    </cfRule>
  </conditionalFormatting>
  <conditionalFormatting sqref="G10:N10">
    <cfRule type="cellIs" dxfId="3" priority="5059" operator="equal">
      <formula>"NotPaid"</formula>
    </cfRule>
    <cfRule type="cellIs" dxfId="3" priority="5050" operator="equal">
      <formula>"NotPaid"</formula>
    </cfRule>
    <cfRule type="cellIs" dxfId="3" priority="4991" operator="equal">
      <formula>"NotPaid"</formula>
    </cfRule>
    <cfRule type="cellIs" dxfId="3" priority="4947" operator="equal">
      <formula>"NotPaid"</formula>
    </cfRule>
    <cfRule type="cellIs" dxfId="3" priority="4936" operator="equal">
      <formula>"NotPaid"</formula>
    </cfRule>
    <cfRule type="cellIs" dxfId="3" priority="4910" operator="equal">
      <formula>"NotPaid"</formula>
    </cfRule>
    <cfRule type="cellIs" dxfId="3" priority="4899" operator="equal">
      <formula>"NotPaid"</formula>
    </cfRule>
    <cfRule type="cellIs" dxfId="3" priority="4888" operator="equal">
      <formula>"NotPaid"</formula>
    </cfRule>
    <cfRule type="cellIs" dxfId="3" priority="4589" operator="equal">
      <formula>"NotPaid"</formula>
    </cfRule>
    <cfRule type="cellIs" dxfId="3" priority="4580" operator="equal">
      <formula>"NotPaid"</formula>
    </cfRule>
    <cfRule type="cellIs" dxfId="3" priority="4521" operator="equal">
      <formula>"NotPaid"</formula>
    </cfRule>
    <cfRule type="cellIs" dxfId="3" priority="4477" operator="equal">
      <formula>"NotPaid"</formula>
    </cfRule>
    <cfRule type="cellIs" dxfId="3" priority="4466" operator="equal">
      <formula>"NotPaid"</formula>
    </cfRule>
    <cfRule type="cellIs" dxfId="3" priority="4440" operator="equal">
      <formula>"NotPaid"</formula>
    </cfRule>
    <cfRule type="cellIs" dxfId="3" priority="4429" operator="equal">
      <formula>"NotPaid"</formula>
    </cfRule>
    <cfRule type="cellIs" dxfId="3" priority="4418" operator="equal">
      <formula>"NotPaid"</formula>
    </cfRule>
  </conditionalFormatting>
  <conditionalFormatting sqref="H10:N10">
    <cfRule type="cellIs" dxfId="3" priority="5082" operator="equal">
      <formula>"NotPaid"</formula>
    </cfRule>
    <cfRule type="cellIs" dxfId="3" priority="5067" operator="equal">
      <formula>"NotPaid"</formula>
    </cfRule>
    <cfRule type="cellIs" dxfId="3" priority="5037" operator="equal">
      <formula>"NotPaid"</formula>
    </cfRule>
    <cfRule type="cellIs" dxfId="3" priority="5025" operator="equal">
      <formula>"NotPaid"</formula>
    </cfRule>
    <cfRule type="cellIs" dxfId="3" priority="5011" operator="equal">
      <formula>"NotPaid"</formula>
    </cfRule>
    <cfRule type="cellIs" dxfId="3" priority="4999" operator="equal">
      <formula>"NotPaid"</formula>
    </cfRule>
    <cfRule type="cellIs" dxfId="3" priority="4978" operator="equal">
      <formula>"NotPaid"</formula>
    </cfRule>
    <cfRule type="cellIs" dxfId="3" priority="4967" operator="equal">
      <formula>"NotPaid"</formula>
    </cfRule>
    <cfRule type="cellIs" dxfId="3" priority="4955" operator="equal">
      <formula>"NotPaid"</formula>
    </cfRule>
    <cfRule type="cellIs" dxfId="3" priority="4921" operator="equal">
      <formula>"NotPaid"</formula>
    </cfRule>
    <cfRule type="cellIs" dxfId="3" priority="4873" operator="equal">
      <formula>"NotPaid"</formula>
    </cfRule>
    <cfRule type="cellIs" dxfId="3" priority="4861" operator="equal">
      <formula>"NotPaid"</formula>
    </cfRule>
    <cfRule type="cellIs" dxfId="3" priority="4612" operator="equal">
      <formula>"NotPaid"</formula>
    </cfRule>
    <cfRule type="cellIs" dxfId="3" priority="4597" operator="equal">
      <formula>"NotPaid"</formula>
    </cfRule>
    <cfRule type="cellIs" dxfId="3" priority="4567" operator="equal">
      <formula>"NotPaid"</formula>
    </cfRule>
    <cfRule type="cellIs" dxfId="3" priority="4555" operator="equal">
      <formula>"NotPaid"</formula>
    </cfRule>
    <cfRule type="cellIs" dxfId="3" priority="4541" operator="equal">
      <formula>"NotPaid"</formula>
    </cfRule>
    <cfRule type="cellIs" dxfId="3" priority="4529" operator="equal">
      <formula>"NotPaid"</formula>
    </cfRule>
    <cfRule type="cellIs" dxfId="3" priority="4508" operator="equal">
      <formula>"NotPaid"</formula>
    </cfRule>
    <cfRule type="cellIs" dxfId="3" priority="4497" operator="equal">
      <formula>"NotPaid"</formula>
    </cfRule>
    <cfRule type="cellIs" dxfId="3" priority="4485" operator="equal">
      <formula>"NotPaid"</formula>
    </cfRule>
    <cfRule type="cellIs" dxfId="3" priority="4451" operator="equal">
      <formula>"NotPaid"</formula>
    </cfRule>
    <cfRule type="cellIs" dxfId="3" priority="4403" operator="equal">
      <formula>"NotPaid"</formula>
    </cfRule>
    <cfRule type="cellIs" dxfId="3" priority="4391" operator="equal">
      <formula>"NotPaid"</formula>
    </cfRule>
  </conditionalFormatting>
  <conditionalFormatting sqref="O10">
    <cfRule type="cellIs" dxfId="3" priority="5078" operator="equal">
      <formula>"NotPaid"</formula>
    </cfRule>
    <cfRule type="cellIs" dxfId="3" priority="5063" operator="equal">
      <formula>"NotPaid"</formula>
    </cfRule>
    <cfRule type="cellIs" dxfId="3" priority="5054" operator="equal">
      <formula>"NotPaid"</formula>
    </cfRule>
    <cfRule type="cellIs" dxfId="3" priority="5045" operator="equal">
      <formula>"NotPaid"</formula>
    </cfRule>
    <cfRule type="cellIs" dxfId="3" priority="5033" operator="equal">
      <formula>"NotPaid"</formula>
    </cfRule>
    <cfRule type="cellIs" dxfId="3" priority="5021" operator="equal">
      <formula>"NotPaid"</formula>
    </cfRule>
    <cfRule type="cellIs" dxfId="3" priority="5007" operator="equal">
      <formula>"NotPaid"</formula>
    </cfRule>
    <cfRule type="cellIs" dxfId="3" priority="4995" operator="equal">
      <formula>"NotPaid"</formula>
    </cfRule>
    <cfRule type="cellIs" dxfId="3" priority="4986" operator="equal">
      <formula>"NotPaid"</formula>
    </cfRule>
    <cfRule type="cellIs" dxfId="3" priority="4977" operator="equal">
      <formula>"NotPaid"</formula>
    </cfRule>
    <cfRule type="cellIs" dxfId="3" priority="4963" operator="equal">
      <formula>"NotPaid"</formula>
    </cfRule>
    <cfRule type="cellIs" dxfId="3" priority="4951" operator="equal">
      <formula>"NotPaid"</formula>
    </cfRule>
    <cfRule type="cellIs" dxfId="3" priority="4940" operator="equal">
      <formula>"NotPaid"</formula>
    </cfRule>
    <cfRule type="cellIs" dxfId="3" priority="4929" operator="equal">
      <formula>"NotPaid"</formula>
    </cfRule>
    <cfRule type="cellIs" dxfId="3" priority="4917" operator="equal">
      <formula>"NotPaid"</formula>
    </cfRule>
    <cfRule type="cellIs" dxfId="3" priority="4903" operator="equal">
      <formula>"NotPaid"</formula>
    </cfRule>
    <cfRule type="cellIs" dxfId="3" priority="4892" operator="equal">
      <formula>"NotPaid"</formula>
    </cfRule>
    <cfRule type="cellIs" dxfId="3" priority="4881" operator="equal">
      <formula>"NotPaid"</formula>
    </cfRule>
    <cfRule type="cellIs" dxfId="3" priority="4869" operator="equal">
      <formula>"NotPaid"</formula>
    </cfRule>
    <cfRule type="cellIs" dxfId="3" priority="4857" operator="equal">
      <formula>"NotPaid"</formula>
    </cfRule>
    <cfRule type="cellIs" dxfId="3" priority="4608" operator="equal">
      <formula>"NotPaid"</formula>
    </cfRule>
    <cfRule type="cellIs" dxfId="3" priority="4593" operator="equal">
      <formula>"NotPaid"</formula>
    </cfRule>
    <cfRule type="cellIs" dxfId="3" priority="4584" operator="equal">
      <formula>"NotPaid"</formula>
    </cfRule>
    <cfRule type="cellIs" dxfId="3" priority="4575" operator="equal">
      <formula>"NotPaid"</formula>
    </cfRule>
    <cfRule type="cellIs" dxfId="3" priority="4563" operator="equal">
      <formula>"NotPaid"</formula>
    </cfRule>
    <cfRule type="cellIs" dxfId="3" priority="4551" operator="equal">
      <formula>"NotPaid"</formula>
    </cfRule>
    <cfRule type="cellIs" dxfId="3" priority="4537" operator="equal">
      <formula>"NotPaid"</formula>
    </cfRule>
    <cfRule type="cellIs" dxfId="3" priority="4525" operator="equal">
      <formula>"NotPaid"</formula>
    </cfRule>
    <cfRule type="cellIs" dxfId="3" priority="4516" operator="equal">
      <formula>"NotPaid"</formula>
    </cfRule>
    <cfRule type="cellIs" dxfId="3" priority="4507" operator="equal">
      <formula>"NotPaid"</formula>
    </cfRule>
    <cfRule type="cellIs" dxfId="3" priority="4493" operator="equal">
      <formula>"NotPaid"</formula>
    </cfRule>
    <cfRule type="cellIs" dxfId="3" priority="4481" operator="equal">
      <formula>"NotPaid"</formula>
    </cfRule>
    <cfRule type="cellIs" dxfId="3" priority="4470" operator="equal">
      <formula>"NotPaid"</formula>
    </cfRule>
    <cfRule type="cellIs" dxfId="3" priority="4459" operator="equal">
      <formula>"NotPaid"</formula>
    </cfRule>
    <cfRule type="cellIs" dxfId="3" priority="4447" operator="equal">
      <formula>"NotPaid"</formula>
    </cfRule>
    <cfRule type="cellIs" dxfId="3" priority="4433" operator="equal">
      <formula>"NotPaid"</formula>
    </cfRule>
    <cfRule type="cellIs" dxfId="3" priority="4422" operator="equal">
      <formula>"NotPaid"</formula>
    </cfRule>
    <cfRule type="cellIs" dxfId="3" priority="4411" operator="equal">
      <formula>"NotPaid"</formula>
    </cfRule>
    <cfRule type="cellIs" dxfId="3" priority="4399" operator="equal">
      <formula>"NotPaid"</formula>
    </cfRule>
    <cfRule type="cellIs" dxfId="3" priority="4387" operator="equal">
      <formula>"NotPaid"</formula>
    </cfRule>
  </conditionalFormatting>
  <conditionalFormatting sqref="Q10:R10">
    <cfRule type="cellIs" dxfId="3" priority="507" operator="equal">
      <formula>"NotPaid"</formula>
    </cfRule>
    <cfRule type="cellIs" dxfId="3" priority="506" operator="equal">
      <formula>"NotPaid"</formula>
    </cfRule>
    <cfRule type="cellIs" dxfId="3" priority="505" operator="equal">
      <formula>"NotPaid"</formula>
    </cfRule>
    <cfRule type="cellIs" dxfId="3" priority="504" operator="equal">
      <formula>"NotPaid"</formula>
    </cfRule>
    <cfRule type="cellIs" dxfId="3" priority="503" operator="equal">
      <formula>"NotPaid"</formula>
    </cfRule>
    <cfRule type="cellIs" dxfId="3" priority="502" operator="equal">
      <formula>"NotPaid"</formula>
    </cfRule>
    <cfRule type="cellIs" dxfId="3" priority="501" operator="equal">
      <formula>"NotPaid"</formula>
    </cfRule>
    <cfRule type="cellIs" dxfId="3" priority="500" operator="equal">
      <formula>"NotPaid"</formula>
    </cfRule>
    <cfRule type="cellIs" dxfId="3" priority="499" operator="equal">
      <formula>"NotPaid"</formula>
    </cfRule>
    <cfRule type="cellIs" dxfId="3" priority="498" operator="equal">
      <formula>"NotPaid"</formula>
    </cfRule>
    <cfRule type="cellIs" dxfId="3" priority="497" operator="equal">
      <formula>"NotPaid"</formula>
    </cfRule>
    <cfRule type="cellIs" dxfId="3" priority="496" operator="equal">
      <formula>"NotPaid"</formula>
    </cfRule>
    <cfRule type="cellIs" dxfId="3" priority="495" operator="equal">
      <formula>"NotPaid"</formula>
    </cfRule>
    <cfRule type="cellIs" dxfId="3" priority="494" operator="equal">
      <formula>"NotPaid"</formula>
    </cfRule>
    <cfRule type="cellIs" dxfId="3" priority="493" operator="equal">
      <formula>"NotPaid"</formula>
    </cfRule>
    <cfRule type="cellIs" dxfId="3" priority="492" operator="equal">
      <formula>"NotPaid"</formula>
    </cfRule>
    <cfRule type="cellIs" dxfId="3" priority="491" operator="equal">
      <formula>"NotPaid"</formula>
    </cfRule>
    <cfRule type="cellIs" dxfId="3" priority="490" operator="equal">
      <formula>"NotPaid"</formula>
    </cfRule>
    <cfRule type="cellIs" dxfId="3" priority="489" operator="equal">
      <formula>"NotPaid"</formula>
    </cfRule>
    <cfRule type="cellIs" dxfId="3" priority="488" operator="equal">
      <formula>"NotPaid"</formula>
    </cfRule>
    <cfRule type="cellIs" dxfId="3" priority="487" operator="equal">
      <formula>"NotPaid"</formula>
    </cfRule>
    <cfRule type="cellIs" dxfId="3" priority="486" operator="equal">
      <formula>"NotPaid"</formula>
    </cfRule>
    <cfRule type="cellIs" dxfId="3" priority="485" operator="equal">
      <formula>"NotPaid"</formula>
    </cfRule>
    <cfRule type="cellIs" dxfId="3" priority="461" operator="equal">
      <formula>"NotPaid"</formula>
    </cfRule>
    <cfRule type="cellIs" dxfId="3" priority="460" operator="equal">
      <formula>"NotPaid"</formula>
    </cfRule>
    <cfRule type="cellIs" dxfId="3" priority="459" operator="equal">
      <formula>"NotPaid"</formula>
    </cfRule>
    <cfRule type="cellIs" dxfId="3" priority="458" operator="equal">
      <formula>"NotPaid"</formula>
    </cfRule>
    <cfRule type="cellIs" dxfId="3" priority="457" operator="equal">
      <formula>"NotPaid"</formula>
    </cfRule>
    <cfRule type="cellIs" dxfId="3" priority="456" operator="equal">
      <formula>"NotPaid"</formula>
    </cfRule>
    <cfRule type="cellIs" dxfId="3" priority="455" operator="equal">
      <formula>"NotPaid"</formula>
    </cfRule>
    <cfRule type="cellIs" dxfId="3" priority="454" operator="equal">
      <formula>"NotPaid"</formula>
    </cfRule>
    <cfRule type="cellIs" dxfId="3" priority="453" operator="equal">
      <formula>"NotPaid"</formula>
    </cfRule>
    <cfRule type="cellIs" dxfId="3" priority="452" operator="equal">
      <formula>"NotPaid"</formula>
    </cfRule>
    <cfRule type="cellIs" dxfId="3" priority="451" operator="equal">
      <formula>"NotPaid"</formula>
    </cfRule>
    <cfRule type="cellIs" dxfId="3" priority="450" operator="equal">
      <formula>"NotPaid"</formula>
    </cfRule>
    <cfRule type="cellIs" dxfId="3" priority="449" operator="equal">
      <formula>"NotPaid"</formula>
    </cfRule>
    <cfRule type="cellIs" dxfId="3" priority="448" operator="equal">
      <formula>"NotPaid"</formula>
    </cfRule>
    <cfRule type="cellIs" dxfId="3" priority="447" operator="equal">
      <formula>"NotPaid"</formula>
    </cfRule>
    <cfRule type="cellIs" dxfId="3" priority="446" operator="equal">
      <formula>"NotPaid"</formula>
    </cfRule>
    <cfRule type="cellIs" dxfId="3" priority="445" operator="equal">
      <formula>"NotPaid"</formula>
    </cfRule>
    <cfRule type="cellIs" dxfId="3" priority="444" operator="equal">
      <formula>"NotPaid"</formula>
    </cfRule>
    <cfRule type="cellIs" dxfId="3" priority="443" operator="equal">
      <formula>"NotPaid"</formula>
    </cfRule>
    <cfRule type="cellIs" dxfId="3" priority="442" operator="equal">
      <formula>"NotPaid"</formula>
    </cfRule>
    <cfRule type="cellIs" dxfId="3" priority="441" operator="equal">
      <formula>"NotPaid"</formula>
    </cfRule>
    <cfRule type="cellIs" dxfId="3" priority="440" operator="equal">
      <formula>"NotPaid"</formula>
    </cfRule>
    <cfRule type="cellIs" dxfId="3" priority="439" operator="equal">
      <formula>"NotPaid"</formula>
    </cfRule>
  </conditionalFormatting>
  <conditionalFormatting sqref="S10:U10">
    <cfRule type="cellIs" dxfId="3" priority="820" operator="equal">
      <formula>"NotPaid"</formula>
    </cfRule>
    <cfRule type="cellIs" dxfId="3" priority="819" operator="equal">
      <formula>"NotPaid"</formula>
    </cfRule>
    <cfRule type="cellIs" dxfId="3" priority="818" operator="equal">
      <formula>"NotPaid"</formula>
    </cfRule>
    <cfRule type="cellIs" dxfId="3" priority="817" operator="equal">
      <formula>"NotPaid"</formula>
    </cfRule>
    <cfRule type="cellIs" dxfId="3" priority="816" operator="equal">
      <formula>"NotPaid"</formula>
    </cfRule>
    <cfRule type="cellIs" dxfId="3" priority="815" operator="equal">
      <formula>"NotPaid"</formula>
    </cfRule>
    <cfRule type="cellIs" dxfId="3" priority="814" operator="equal">
      <formula>"NotPaid"</formula>
    </cfRule>
    <cfRule type="cellIs" dxfId="3" priority="813" operator="equal">
      <formula>"NotPaid"</formula>
    </cfRule>
    <cfRule type="cellIs" dxfId="3" priority="812" operator="equal">
      <formula>"NotPaid"</formula>
    </cfRule>
    <cfRule type="cellIs" dxfId="3" priority="811" operator="equal">
      <formula>"NotPaid"</formula>
    </cfRule>
    <cfRule type="cellIs" dxfId="3" priority="810" operator="equal">
      <formula>"NotPaid"</formula>
    </cfRule>
    <cfRule type="cellIs" dxfId="3" priority="809" operator="equal">
      <formula>"NotPaid"</formula>
    </cfRule>
    <cfRule type="cellIs" dxfId="3" priority="808" operator="equal">
      <formula>"NotPaid"</formula>
    </cfRule>
    <cfRule type="cellIs" dxfId="3" priority="807" operator="equal">
      <formula>"NotPaid"</formula>
    </cfRule>
    <cfRule type="cellIs" dxfId="3" priority="806" operator="equal">
      <formula>"NotPaid"</formula>
    </cfRule>
    <cfRule type="cellIs" dxfId="3" priority="805" operator="equal">
      <formula>"NotPaid"</formula>
    </cfRule>
    <cfRule type="cellIs" dxfId="3" priority="804" operator="equal">
      <formula>"NotPaid"</formula>
    </cfRule>
    <cfRule type="cellIs" dxfId="3" priority="803" operator="equal">
      <formula>"NotPaid"</formula>
    </cfRule>
    <cfRule type="cellIs" dxfId="3" priority="802" operator="equal">
      <formula>"NotPaid"</formula>
    </cfRule>
    <cfRule type="cellIs" dxfId="3" priority="801" operator="equal">
      <formula>"NotPaid"</formula>
    </cfRule>
    <cfRule type="cellIs" dxfId="3" priority="800" operator="equal">
      <formula>"NotPaid"</formula>
    </cfRule>
    <cfRule type="cellIs" dxfId="3" priority="799" operator="equal">
      <formula>"NotPaid"</formula>
    </cfRule>
    <cfRule type="cellIs" dxfId="3" priority="798" operator="equal">
      <formula>"NotPaid"</formula>
    </cfRule>
    <cfRule type="cellIs" dxfId="3" priority="774" operator="equal">
      <formula>"NotPaid"</formula>
    </cfRule>
    <cfRule type="cellIs" dxfId="3" priority="773" operator="equal">
      <formula>"NotPaid"</formula>
    </cfRule>
    <cfRule type="cellIs" dxfId="3" priority="772" operator="equal">
      <formula>"NotPaid"</formula>
    </cfRule>
    <cfRule type="cellIs" dxfId="3" priority="771" operator="equal">
      <formula>"NotPaid"</formula>
    </cfRule>
    <cfRule type="cellIs" dxfId="3" priority="770" operator="equal">
      <formula>"NotPaid"</formula>
    </cfRule>
    <cfRule type="cellIs" dxfId="3" priority="769" operator="equal">
      <formula>"NotPaid"</formula>
    </cfRule>
    <cfRule type="cellIs" dxfId="3" priority="768" operator="equal">
      <formula>"NotPaid"</formula>
    </cfRule>
    <cfRule type="cellIs" dxfId="3" priority="767" operator="equal">
      <formula>"NotPaid"</formula>
    </cfRule>
    <cfRule type="cellIs" dxfId="3" priority="766" operator="equal">
      <formula>"NotPaid"</formula>
    </cfRule>
    <cfRule type="cellIs" dxfId="3" priority="765" operator="equal">
      <formula>"NotPaid"</formula>
    </cfRule>
    <cfRule type="cellIs" dxfId="3" priority="764" operator="equal">
      <formula>"NotPaid"</formula>
    </cfRule>
    <cfRule type="cellIs" dxfId="3" priority="763" operator="equal">
      <formula>"NotPaid"</formula>
    </cfRule>
    <cfRule type="cellIs" dxfId="3" priority="762" operator="equal">
      <formula>"NotPaid"</formula>
    </cfRule>
    <cfRule type="cellIs" dxfId="3" priority="761" operator="equal">
      <formula>"NotPaid"</formula>
    </cfRule>
    <cfRule type="cellIs" dxfId="3" priority="760" operator="equal">
      <formula>"NotPaid"</formula>
    </cfRule>
    <cfRule type="cellIs" dxfId="3" priority="759" operator="equal">
      <formula>"NotPaid"</formula>
    </cfRule>
    <cfRule type="cellIs" dxfId="3" priority="758" operator="equal">
      <formula>"NotPaid"</formula>
    </cfRule>
    <cfRule type="cellIs" dxfId="3" priority="757" operator="equal">
      <formula>"NotPaid"</formula>
    </cfRule>
    <cfRule type="cellIs" dxfId="3" priority="756" operator="equal">
      <formula>"NotPaid"</formula>
    </cfRule>
    <cfRule type="cellIs" dxfId="3" priority="755" operator="equal">
      <formula>"NotPaid"</formula>
    </cfRule>
    <cfRule type="cellIs" dxfId="3" priority="754" operator="equal">
      <formula>"NotPaid"</formula>
    </cfRule>
    <cfRule type="cellIs" dxfId="3" priority="753" operator="equal">
      <formula>"NotPaid"</formula>
    </cfRule>
    <cfRule type="cellIs" dxfId="3" priority="752" operator="equal">
      <formula>"NotPaid"</formula>
    </cfRule>
  </conditionalFormatting>
  <conditionalFormatting sqref="V10:X10">
    <cfRule type="cellIs" dxfId="3" priority="1133" operator="equal">
      <formula>"NotPaid"</formula>
    </cfRule>
    <cfRule type="cellIs" dxfId="3" priority="1132" operator="equal">
      <formula>"NotPaid"</formula>
    </cfRule>
    <cfRule type="cellIs" dxfId="3" priority="1131" operator="equal">
      <formula>"NotPaid"</formula>
    </cfRule>
    <cfRule type="cellIs" dxfId="3" priority="1130" operator="equal">
      <formula>"NotPaid"</formula>
    </cfRule>
    <cfRule type="cellIs" dxfId="3" priority="1129" operator="equal">
      <formula>"NotPaid"</formula>
    </cfRule>
    <cfRule type="cellIs" dxfId="3" priority="1128" operator="equal">
      <formula>"NotPaid"</formula>
    </cfRule>
    <cfRule type="cellIs" dxfId="3" priority="1127" operator="equal">
      <formula>"NotPaid"</formula>
    </cfRule>
    <cfRule type="cellIs" dxfId="3" priority="1126" operator="equal">
      <formula>"NotPaid"</formula>
    </cfRule>
    <cfRule type="cellIs" dxfId="3" priority="1125" operator="equal">
      <formula>"NotPaid"</formula>
    </cfRule>
    <cfRule type="cellIs" dxfId="3" priority="1124" operator="equal">
      <formula>"NotPaid"</formula>
    </cfRule>
    <cfRule type="cellIs" dxfId="3" priority="1123" operator="equal">
      <formula>"NotPaid"</formula>
    </cfRule>
    <cfRule type="cellIs" dxfId="3" priority="1122" operator="equal">
      <formula>"NotPaid"</formula>
    </cfRule>
    <cfRule type="cellIs" dxfId="3" priority="1121" operator="equal">
      <formula>"NotPaid"</formula>
    </cfRule>
    <cfRule type="cellIs" dxfId="3" priority="1120" operator="equal">
      <formula>"NotPaid"</formula>
    </cfRule>
    <cfRule type="cellIs" dxfId="3" priority="1119" operator="equal">
      <formula>"NotPaid"</formula>
    </cfRule>
    <cfRule type="cellIs" dxfId="3" priority="1118" operator="equal">
      <formula>"NotPaid"</formula>
    </cfRule>
    <cfRule type="cellIs" dxfId="3" priority="1117" operator="equal">
      <formula>"NotPaid"</formula>
    </cfRule>
    <cfRule type="cellIs" dxfId="3" priority="1116" operator="equal">
      <formula>"NotPaid"</formula>
    </cfRule>
    <cfRule type="cellIs" dxfId="3" priority="1115" operator="equal">
      <formula>"NotPaid"</formula>
    </cfRule>
    <cfRule type="cellIs" dxfId="3" priority="1114" operator="equal">
      <formula>"NotPaid"</formula>
    </cfRule>
    <cfRule type="cellIs" dxfId="3" priority="1113" operator="equal">
      <formula>"NotPaid"</formula>
    </cfRule>
    <cfRule type="cellIs" dxfId="3" priority="1112" operator="equal">
      <formula>"NotPaid"</formula>
    </cfRule>
    <cfRule type="cellIs" dxfId="3" priority="1111" operator="equal">
      <formula>"NotPaid"</formula>
    </cfRule>
    <cfRule type="cellIs" dxfId="3" priority="1087" operator="equal">
      <formula>"NotPaid"</formula>
    </cfRule>
    <cfRule type="cellIs" dxfId="3" priority="1086" operator="equal">
      <formula>"NotPaid"</formula>
    </cfRule>
    <cfRule type="cellIs" dxfId="3" priority="1085" operator="equal">
      <formula>"NotPaid"</formula>
    </cfRule>
    <cfRule type="cellIs" dxfId="3" priority="1084" operator="equal">
      <formula>"NotPaid"</formula>
    </cfRule>
    <cfRule type="cellIs" dxfId="3" priority="1083" operator="equal">
      <formula>"NotPaid"</formula>
    </cfRule>
    <cfRule type="cellIs" dxfId="3" priority="1082" operator="equal">
      <formula>"NotPaid"</formula>
    </cfRule>
    <cfRule type="cellIs" dxfId="3" priority="1081" operator="equal">
      <formula>"NotPaid"</formula>
    </cfRule>
    <cfRule type="cellIs" dxfId="3" priority="1080" operator="equal">
      <formula>"NotPaid"</formula>
    </cfRule>
    <cfRule type="cellIs" dxfId="3" priority="1079" operator="equal">
      <formula>"NotPaid"</formula>
    </cfRule>
    <cfRule type="cellIs" dxfId="3" priority="1078" operator="equal">
      <formula>"NotPaid"</formula>
    </cfRule>
    <cfRule type="cellIs" dxfId="3" priority="1077" operator="equal">
      <formula>"NotPaid"</formula>
    </cfRule>
    <cfRule type="cellIs" dxfId="3" priority="1076" operator="equal">
      <formula>"NotPaid"</formula>
    </cfRule>
    <cfRule type="cellIs" dxfId="3" priority="1075" operator="equal">
      <formula>"NotPaid"</formula>
    </cfRule>
    <cfRule type="cellIs" dxfId="3" priority="1074" operator="equal">
      <formula>"NotPaid"</formula>
    </cfRule>
    <cfRule type="cellIs" dxfId="3" priority="1073" operator="equal">
      <formula>"NotPaid"</formula>
    </cfRule>
    <cfRule type="cellIs" dxfId="3" priority="1072" operator="equal">
      <formula>"NotPaid"</formula>
    </cfRule>
    <cfRule type="cellIs" dxfId="3" priority="1071" operator="equal">
      <formula>"NotPaid"</formula>
    </cfRule>
    <cfRule type="cellIs" dxfId="3" priority="1070" operator="equal">
      <formula>"NotPaid"</formula>
    </cfRule>
    <cfRule type="cellIs" dxfId="3" priority="1069" operator="equal">
      <formula>"NotPaid"</formula>
    </cfRule>
    <cfRule type="cellIs" dxfId="3" priority="1068" operator="equal">
      <formula>"NotPaid"</formula>
    </cfRule>
    <cfRule type="cellIs" dxfId="3" priority="1067" operator="equal">
      <formula>"NotPaid"</formula>
    </cfRule>
    <cfRule type="cellIs" dxfId="3" priority="1066" operator="equal">
      <formula>"NotPaid"</formula>
    </cfRule>
    <cfRule type="cellIs" dxfId="3" priority="1065" operator="equal">
      <formula>"NotPaid"</formula>
    </cfRule>
  </conditionalFormatting>
  <conditionalFormatting sqref="Y10:AA10">
    <cfRule type="cellIs" dxfId="3" priority="1446" operator="equal">
      <formula>"NotPaid"</formula>
    </cfRule>
    <cfRule type="cellIs" dxfId="3" priority="1445" operator="equal">
      <formula>"NotPaid"</formula>
    </cfRule>
    <cfRule type="cellIs" dxfId="3" priority="1444" operator="equal">
      <formula>"NotPaid"</formula>
    </cfRule>
    <cfRule type="cellIs" dxfId="3" priority="1443" operator="equal">
      <formula>"NotPaid"</formula>
    </cfRule>
    <cfRule type="cellIs" dxfId="3" priority="1442" operator="equal">
      <formula>"NotPaid"</formula>
    </cfRule>
    <cfRule type="cellIs" dxfId="3" priority="1441" operator="equal">
      <formula>"NotPaid"</formula>
    </cfRule>
    <cfRule type="cellIs" dxfId="3" priority="1440" operator="equal">
      <formula>"NotPaid"</formula>
    </cfRule>
    <cfRule type="cellIs" dxfId="3" priority="1439" operator="equal">
      <formula>"NotPaid"</formula>
    </cfRule>
    <cfRule type="cellIs" dxfId="3" priority="1438" operator="equal">
      <formula>"NotPaid"</formula>
    </cfRule>
    <cfRule type="cellIs" dxfId="3" priority="1437" operator="equal">
      <formula>"NotPaid"</formula>
    </cfRule>
    <cfRule type="cellIs" dxfId="3" priority="1436" operator="equal">
      <formula>"NotPaid"</formula>
    </cfRule>
    <cfRule type="cellIs" dxfId="3" priority="1435" operator="equal">
      <formula>"NotPaid"</formula>
    </cfRule>
    <cfRule type="cellIs" dxfId="3" priority="1434" operator="equal">
      <formula>"NotPaid"</formula>
    </cfRule>
    <cfRule type="cellIs" dxfId="3" priority="1433" operator="equal">
      <formula>"NotPaid"</formula>
    </cfRule>
    <cfRule type="cellIs" dxfId="3" priority="1432" operator="equal">
      <formula>"NotPaid"</formula>
    </cfRule>
    <cfRule type="cellIs" dxfId="3" priority="1431" operator="equal">
      <formula>"NotPaid"</formula>
    </cfRule>
    <cfRule type="cellIs" dxfId="3" priority="1430" operator="equal">
      <formula>"NotPaid"</formula>
    </cfRule>
    <cfRule type="cellIs" dxfId="3" priority="1429" operator="equal">
      <formula>"NotPaid"</formula>
    </cfRule>
    <cfRule type="cellIs" dxfId="3" priority="1428" operator="equal">
      <formula>"NotPaid"</formula>
    </cfRule>
    <cfRule type="cellIs" dxfId="3" priority="1427" operator="equal">
      <formula>"NotPaid"</formula>
    </cfRule>
    <cfRule type="cellIs" dxfId="3" priority="1426" operator="equal">
      <formula>"NotPaid"</formula>
    </cfRule>
    <cfRule type="cellIs" dxfId="3" priority="1425" operator="equal">
      <formula>"NotPaid"</formula>
    </cfRule>
    <cfRule type="cellIs" dxfId="3" priority="1424" operator="equal">
      <formula>"NotPaid"</formula>
    </cfRule>
    <cfRule type="cellIs" dxfId="3" priority="1400" operator="equal">
      <formula>"NotPaid"</formula>
    </cfRule>
    <cfRule type="cellIs" dxfId="3" priority="1399" operator="equal">
      <formula>"NotPaid"</formula>
    </cfRule>
    <cfRule type="cellIs" dxfId="3" priority="1398" operator="equal">
      <formula>"NotPaid"</formula>
    </cfRule>
    <cfRule type="cellIs" dxfId="3" priority="1397" operator="equal">
      <formula>"NotPaid"</formula>
    </cfRule>
    <cfRule type="cellIs" dxfId="3" priority="1396" operator="equal">
      <formula>"NotPaid"</formula>
    </cfRule>
    <cfRule type="cellIs" dxfId="3" priority="1395" operator="equal">
      <formula>"NotPaid"</formula>
    </cfRule>
    <cfRule type="cellIs" dxfId="3" priority="1394" operator="equal">
      <formula>"NotPaid"</formula>
    </cfRule>
    <cfRule type="cellIs" dxfId="3" priority="1393" operator="equal">
      <formula>"NotPaid"</formula>
    </cfRule>
    <cfRule type="cellIs" dxfId="3" priority="1392" operator="equal">
      <formula>"NotPaid"</formula>
    </cfRule>
    <cfRule type="cellIs" dxfId="3" priority="1391" operator="equal">
      <formula>"NotPaid"</formula>
    </cfRule>
    <cfRule type="cellIs" dxfId="3" priority="1390" operator="equal">
      <formula>"NotPaid"</formula>
    </cfRule>
    <cfRule type="cellIs" dxfId="3" priority="1389" operator="equal">
      <formula>"NotPaid"</formula>
    </cfRule>
    <cfRule type="cellIs" dxfId="3" priority="1388" operator="equal">
      <formula>"NotPaid"</formula>
    </cfRule>
    <cfRule type="cellIs" dxfId="3" priority="1387" operator="equal">
      <formula>"NotPaid"</formula>
    </cfRule>
    <cfRule type="cellIs" dxfId="3" priority="1386" operator="equal">
      <formula>"NotPaid"</formula>
    </cfRule>
    <cfRule type="cellIs" dxfId="3" priority="1385" operator="equal">
      <formula>"NotPaid"</formula>
    </cfRule>
    <cfRule type="cellIs" dxfId="3" priority="1384" operator="equal">
      <formula>"NotPaid"</formula>
    </cfRule>
    <cfRule type="cellIs" dxfId="3" priority="1383" operator="equal">
      <formula>"NotPaid"</formula>
    </cfRule>
    <cfRule type="cellIs" dxfId="3" priority="1382" operator="equal">
      <formula>"NotPaid"</formula>
    </cfRule>
    <cfRule type="cellIs" dxfId="3" priority="1381" operator="equal">
      <formula>"NotPaid"</formula>
    </cfRule>
    <cfRule type="cellIs" dxfId="3" priority="1380" operator="equal">
      <formula>"NotPaid"</formula>
    </cfRule>
    <cfRule type="cellIs" dxfId="3" priority="1379" operator="equal">
      <formula>"NotPaid"</formula>
    </cfRule>
    <cfRule type="cellIs" dxfId="3" priority="1378" operator="equal">
      <formula>"NotPaid"</formula>
    </cfRule>
  </conditionalFormatting>
  <conditionalFormatting sqref="AS10">
    <cfRule type="expression" dxfId="7" priority="39931" stopIfTrue="1">
      <formula>Bio!BE10="not paid"</formula>
    </cfRule>
    <cfRule type="expression" dxfId="7" priority="312" stopIfTrue="1">
      <formula>Bio!BE10="NotPaid"</formula>
    </cfRule>
  </conditionalFormatting>
  <conditionalFormatting sqref="D11:O11">
    <cfRule type="cellIs" dxfId="3" priority="2655" operator="equal">
      <formula>"NotPaid"</formula>
    </cfRule>
    <cfRule type="cellIs" dxfId="3" priority="2600" operator="equal">
      <formula>"NotPaid"</formula>
    </cfRule>
    <cfRule type="cellIs" dxfId="3" priority="2557" operator="equal">
      <formula>"NotPaid"</formula>
    </cfRule>
  </conditionalFormatting>
  <conditionalFormatting sqref="D11">
    <cfRule type="cellIs" dxfId="3" priority="2646" operator="equal">
      <formula>"NotPaid"</formula>
    </cfRule>
    <cfRule type="cellIs" dxfId="3" priority="2645" operator="equal">
      <formula>"NotPaid"</formula>
    </cfRule>
    <cfRule type="cellIs" dxfId="3" priority="2644" operator="equal">
      <formula>"NotPaid"</formula>
    </cfRule>
    <cfRule type="cellIs" dxfId="3" priority="2642" operator="equal">
      <formula>"NotPaid"</formula>
    </cfRule>
    <cfRule type="cellIs" dxfId="3" priority="2641" operator="equal">
      <formula>"NotPaid"</formula>
    </cfRule>
    <cfRule type="cellIs" dxfId="3" priority="2640" operator="equal">
      <formula>"NotPaid"</formula>
    </cfRule>
    <cfRule type="cellIs" dxfId="3" priority="2633" operator="equal">
      <formula>"NotPaid"</formula>
    </cfRule>
    <cfRule type="cellIs" dxfId="3" priority="2632" operator="equal">
      <formula>"NotPaid"</formula>
    </cfRule>
    <cfRule type="cellIs" dxfId="3" priority="2631" operator="equal">
      <formula>"NotPaid"</formula>
    </cfRule>
    <cfRule type="cellIs" dxfId="3" priority="2616" operator="equal">
      <formula>"NotPaid"</formula>
    </cfRule>
    <cfRule type="cellIs" dxfId="3" priority="2615" operator="equal">
      <formula>"NotPaid"</formula>
    </cfRule>
    <cfRule type="cellIs" dxfId="3" priority="2614" operator="equal">
      <formula>"NotPaid"</formula>
    </cfRule>
    <cfRule type="cellIs" dxfId="3" priority="2604" operator="equal">
      <formula>"NotPaid"</formula>
    </cfRule>
    <cfRule type="cellIs" dxfId="3" priority="2603" operator="equal">
      <formula>"NotPaid"</formula>
    </cfRule>
    <cfRule type="cellIs" dxfId="3" priority="2602" operator="equal">
      <formula>"NotPaid"</formula>
    </cfRule>
    <cfRule type="cellIs" dxfId="3" priority="2591" operator="equal">
      <formula>"NotPaid"</formula>
    </cfRule>
    <cfRule type="cellIs" dxfId="3" priority="2590" operator="equal">
      <formula>"NotPaid"</formula>
    </cfRule>
    <cfRule type="cellIs" dxfId="3" priority="2589" operator="equal">
      <formula>"NotPaid"</formula>
    </cfRule>
    <cfRule type="cellIs" dxfId="3" priority="2579" operator="equal">
      <formula>"NotPaid"</formula>
    </cfRule>
    <cfRule type="cellIs" dxfId="3" priority="2578" operator="equal">
      <formula>"NotPaid"</formula>
    </cfRule>
    <cfRule type="cellIs" dxfId="3" priority="2577" operator="equal">
      <formula>"NotPaid"</formula>
    </cfRule>
    <cfRule type="cellIs" dxfId="3" priority="2575" operator="equal">
      <formula>"NotPaid"</formula>
    </cfRule>
    <cfRule type="cellIs" dxfId="3" priority="2574" operator="equal">
      <formula>"NotPaid"</formula>
    </cfRule>
    <cfRule type="cellIs" dxfId="3" priority="2573" operator="equal">
      <formula>"NotPaid"</formula>
    </cfRule>
    <cfRule type="cellIs" dxfId="3" priority="2548" operator="equal">
      <formula>"NotPaid"</formula>
    </cfRule>
    <cfRule type="cellIs" dxfId="3" priority="2547" operator="equal">
      <formula>"NotPaid"</formula>
    </cfRule>
    <cfRule type="cellIs" dxfId="3" priority="2546" operator="equal">
      <formula>"NotPaid"</formula>
    </cfRule>
    <cfRule type="cellIs" dxfId="3" priority="2536" operator="equal">
      <formula>"NotPaid"</formula>
    </cfRule>
    <cfRule type="cellIs" dxfId="3" priority="2535" operator="equal">
      <formula>"NotPaid"</formula>
    </cfRule>
    <cfRule type="cellIs" dxfId="3" priority="2534" operator="equal">
      <formula>"NotPaid"</formula>
    </cfRule>
    <cfRule type="cellIs" dxfId="3" priority="2525" operator="equal">
      <formula>"NotPaid"</formula>
    </cfRule>
    <cfRule type="cellIs" dxfId="3" priority="2524" operator="equal">
      <formula>"NotPaid"</formula>
    </cfRule>
    <cfRule type="cellIs" dxfId="3" priority="2523" operator="equal">
      <formula>"NotPaid"</formula>
    </cfRule>
    <cfRule type="cellIs" dxfId="3" priority="2514" operator="equal">
      <formula>"NotPaid"</formula>
    </cfRule>
    <cfRule type="cellIs" dxfId="3" priority="2513" operator="equal">
      <formula>"NotPaid"</formula>
    </cfRule>
    <cfRule type="cellIs" dxfId="3" priority="2512" operator="equal">
      <formula>"NotPaid"</formula>
    </cfRule>
    <cfRule type="cellIs" dxfId="3" priority="2502" operator="equal">
      <formula>"NotPaid"</formula>
    </cfRule>
    <cfRule type="cellIs" dxfId="3" priority="2501" operator="equal">
      <formula>"NotPaid"</formula>
    </cfRule>
    <cfRule type="cellIs" dxfId="3" priority="2500" operator="equal">
      <formula>"NotPaid"</formula>
    </cfRule>
    <cfRule type="cellIs" dxfId="3" priority="2498" operator="equal">
      <formula>"NotPaid"</formula>
    </cfRule>
    <cfRule type="cellIs" dxfId="3" priority="2497" operator="equal">
      <formula>"NotPaid"</formula>
    </cfRule>
    <cfRule type="cellIs" dxfId="3" priority="2496" operator="equal">
      <formula>"NotPaid"</formula>
    </cfRule>
    <cfRule type="cellIs" dxfId="3" priority="2488" operator="equal">
      <formula>"NotPaid"</formula>
    </cfRule>
    <cfRule type="cellIs" dxfId="3" priority="2487" operator="equal">
      <formula>"NotPaid"</formula>
    </cfRule>
    <cfRule type="cellIs" dxfId="3" priority="2486" operator="equal">
      <formula>"NotPaid"</formula>
    </cfRule>
    <cfRule type="cellIs" dxfId="3" priority="2477" operator="equal">
      <formula>"NotPaid"</formula>
    </cfRule>
    <cfRule type="cellIs" dxfId="3" priority="2476" operator="equal">
      <formula>"NotPaid"</formula>
    </cfRule>
    <cfRule type="cellIs" dxfId="3" priority="2475" operator="equal">
      <formula>"NotPaid"</formula>
    </cfRule>
    <cfRule type="cellIs" dxfId="3" priority="2466" operator="equal">
      <formula>"NotPaid"</formula>
    </cfRule>
    <cfRule type="cellIs" dxfId="3" priority="2465" operator="equal">
      <formula>"NotPaid"</formula>
    </cfRule>
    <cfRule type="cellIs" dxfId="3" priority="2464" operator="equal">
      <formula>"NotPaid"</formula>
    </cfRule>
    <cfRule type="cellIs" dxfId="3" priority="2454" operator="equal">
      <formula>"NotPaid"</formula>
    </cfRule>
    <cfRule type="cellIs" dxfId="3" priority="2453" operator="equal">
      <formula>"NotPaid"</formula>
    </cfRule>
    <cfRule type="cellIs" dxfId="3" priority="2452" operator="equal">
      <formula>"NotPaid"</formula>
    </cfRule>
    <cfRule type="cellIs" dxfId="3" priority="2442" operator="equal">
      <formula>"NotPaid"</formula>
    </cfRule>
    <cfRule type="cellIs" dxfId="3" priority="2441" operator="equal">
      <formula>"NotPaid"</formula>
    </cfRule>
    <cfRule type="cellIs" dxfId="3" priority="2440" operator="equal">
      <formula>"NotPaid"</formula>
    </cfRule>
  </conditionalFormatting>
  <conditionalFormatting sqref="D11:E11">
    <cfRule type="cellIs" dxfId="3" priority="2638" operator="equal">
      <formula>"NotPaid"</formula>
    </cfRule>
    <cfRule type="cellIs" dxfId="3" priority="2637" operator="equal">
      <formula>"NotPaid"</formula>
    </cfRule>
    <cfRule type="cellIs" dxfId="3" priority="2636" operator="equal">
      <formula>"NotPaid"</formula>
    </cfRule>
    <cfRule type="cellIs" dxfId="3" priority="2629" operator="equal">
      <formula>"NotPaid"</formula>
    </cfRule>
    <cfRule type="cellIs" dxfId="3" priority="2628" operator="equal">
      <formula>"NotPaid"</formula>
    </cfRule>
    <cfRule type="cellIs" dxfId="3" priority="2627" operator="equal">
      <formula>"NotPaid"</formula>
    </cfRule>
    <cfRule type="cellIs" dxfId="3" priority="2571" operator="equal">
      <formula>"NotPaid"</formula>
    </cfRule>
    <cfRule type="cellIs" dxfId="3" priority="2570" operator="equal">
      <formula>"NotPaid"</formula>
    </cfRule>
    <cfRule type="cellIs" dxfId="3" priority="2569" operator="equal">
      <formula>"NotPaid"</formula>
    </cfRule>
  </conditionalFormatting>
  <conditionalFormatting sqref="E11">
    <cfRule type="cellIs" dxfId="3" priority="2654" operator="equal">
      <formula>"NotPaid"</formula>
    </cfRule>
    <cfRule type="cellIs" dxfId="3" priority="2653" operator="equal">
      <formula>"NotPaid"</formula>
    </cfRule>
    <cfRule type="cellIs" dxfId="3" priority="2652" operator="equal">
      <formula>"NotPaid"</formula>
    </cfRule>
    <cfRule type="cellIs" dxfId="3" priority="2624" operator="equal">
      <formula>"NotPaid"</formula>
    </cfRule>
    <cfRule type="cellIs" dxfId="3" priority="2623" operator="equal">
      <formula>"NotPaid"</formula>
    </cfRule>
    <cfRule type="cellIs" dxfId="3" priority="2622" operator="equal">
      <formula>"NotPaid"</formula>
    </cfRule>
    <cfRule type="cellIs" dxfId="3" priority="2612" operator="equal">
      <formula>"NotPaid"</formula>
    </cfRule>
    <cfRule type="cellIs" dxfId="3" priority="2611" operator="equal">
      <formula>"NotPaid"</formula>
    </cfRule>
    <cfRule type="cellIs" dxfId="3" priority="2610" operator="equal">
      <formula>"NotPaid"</formula>
    </cfRule>
    <cfRule type="cellIs" dxfId="3" priority="2599" operator="equal">
      <formula>"NotPaid"</formula>
    </cfRule>
    <cfRule type="cellIs" dxfId="3" priority="2598" operator="equal">
      <formula>"NotPaid"</formula>
    </cfRule>
    <cfRule type="cellIs" dxfId="3" priority="2597" operator="equal">
      <formula>"NotPaid"</formula>
    </cfRule>
    <cfRule type="cellIs" dxfId="3" priority="2587" operator="equal">
      <formula>"NotPaid"</formula>
    </cfRule>
    <cfRule type="cellIs" dxfId="3" priority="2586" operator="equal">
      <formula>"NotPaid"</formula>
    </cfRule>
    <cfRule type="cellIs" dxfId="3" priority="2585" operator="equal">
      <formula>"NotPaid"</formula>
    </cfRule>
    <cfRule type="cellIs" dxfId="3" priority="2566" operator="equal">
      <formula>"NotPaid"</formula>
    </cfRule>
    <cfRule type="cellIs" dxfId="3" priority="2565" operator="equal">
      <formula>"NotPaid"</formula>
    </cfRule>
    <cfRule type="cellIs" dxfId="3" priority="2564" operator="equal">
      <formula>"NotPaid"</formula>
    </cfRule>
    <cfRule type="cellIs" dxfId="3" priority="2556" operator="equal">
      <formula>"NotPaid"</formula>
    </cfRule>
    <cfRule type="cellIs" dxfId="3" priority="2555" operator="equal">
      <formula>"NotPaid"</formula>
    </cfRule>
    <cfRule type="cellIs" dxfId="3" priority="2554" operator="equal">
      <formula>"NotPaid"</formula>
    </cfRule>
    <cfRule type="cellIs" dxfId="3" priority="2544" operator="equal">
      <formula>"NotPaid"</formula>
    </cfRule>
    <cfRule type="cellIs" dxfId="3" priority="2543" operator="equal">
      <formula>"NotPaid"</formula>
    </cfRule>
    <cfRule type="cellIs" dxfId="3" priority="2542" operator="equal">
      <formula>"NotPaid"</formula>
    </cfRule>
    <cfRule type="cellIs" dxfId="3" priority="2532" operator="equal">
      <formula>"NotPaid"</formula>
    </cfRule>
    <cfRule type="cellIs" dxfId="3" priority="2531" operator="equal">
      <formula>"NotPaid"</formula>
    </cfRule>
    <cfRule type="cellIs" dxfId="3" priority="2530" operator="equal">
      <formula>"NotPaid"</formula>
    </cfRule>
    <cfRule type="cellIs" dxfId="3" priority="2521" operator="equal">
      <formula>"NotPaid"</formula>
    </cfRule>
    <cfRule type="cellIs" dxfId="3" priority="2520" operator="equal">
      <formula>"NotPaid"</formula>
    </cfRule>
    <cfRule type="cellIs" dxfId="3" priority="2519" operator="equal">
      <formula>"NotPaid"</formula>
    </cfRule>
    <cfRule type="cellIs" dxfId="3" priority="2510" operator="equal">
      <formula>"NotPaid"</formula>
    </cfRule>
    <cfRule type="cellIs" dxfId="3" priority="2509" operator="equal">
      <formula>"NotPaid"</formula>
    </cfRule>
    <cfRule type="cellIs" dxfId="3" priority="2508" operator="equal">
      <formula>"NotPaid"</formula>
    </cfRule>
    <cfRule type="cellIs" dxfId="3" priority="2495" operator="equal">
      <formula>"NotPaid"</formula>
    </cfRule>
    <cfRule type="cellIs" dxfId="3" priority="2494" operator="equal">
      <formula>"NotPaid"</formula>
    </cfRule>
    <cfRule type="cellIs" dxfId="3" priority="2493" operator="equal">
      <formula>"NotPaid"</formula>
    </cfRule>
    <cfRule type="cellIs" dxfId="3" priority="2484" operator="equal">
      <formula>"NotPaid"</formula>
    </cfRule>
    <cfRule type="cellIs" dxfId="3" priority="2483" operator="equal">
      <formula>"NotPaid"</formula>
    </cfRule>
    <cfRule type="cellIs" dxfId="3" priority="2482" operator="equal">
      <formula>"NotPaid"</formula>
    </cfRule>
    <cfRule type="cellIs" dxfId="3" priority="2473" operator="equal">
      <formula>"NotPaid"</formula>
    </cfRule>
    <cfRule type="cellIs" dxfId="3" priority="2472" operator="equal">
      <formula>"NotPaid"</formula>
    </cfRule>
    <cfRule type="cellIs" dxfId="3" priority="2471" operator="equal">
      <formula>"NotPaid"</formula>
    </cfRule>
    <cfRule type="cellIs" dxfId="3" priority="2462" operator="equal">
      <formula>"NotPaid"</formula>
    </cfRule>
    <cfRule type="cellIs" dxfId="3" priority="2461" operator="equal">
      <formula>"NotPaid"</formula>
    </cfRule>
    <cfRule type="cellIs" dxfId="3" priority="2460" operator="equal">
      <formula>"NotPaid"</formula>
    </cfRule>
    <cfRule type="cellIs" dxfId="3" priority="2450" operator="equal">
      <formula>"NotPaid"</formula>
    </cfRule>
    <cfRule type="cellIs" dxfId="3" priority="2449" operator="equal">
      <formula>"NotPaid"</formula>
    </cfRule>
    <cfRule type="cellIs" dxfId="3" priority="2448" operator="equal">
      <formula>"NotPaid"</formula>
    </cfRule>
  </conditionalFormatting>
  <conditionalFormatting sqref="F11">
    <cfRule type="cellIs" dxfId="3" priority="2650" operator="equal">
      <formula>"NotPaid"</formula>
    </cfRule>
    <cfRule type="cellIs" dxfId="3" priority="2649" operator="equal">
      <formula>"NotPaid"</formula>
    </cfRule>
    <cfRule type="cellIs" dxfId="3" priority="2648" operator="equal">
      <formula>"NotPaid"</formula>
    </cfRule>
    <cfRule type="cellIs" dxfId="3" priority="2635" operator="equal">
      <formula>"NotPaid"</formula>
    </cfRule>
    <cfRule type="cellIs" dxfId="3" priority="2626" operator="equal">
      <formula>"NotPaid"</formula>
    </cfRule>
    <cfRule type="cellIs" dxfId="3" priority="2620" operator="equal">
      <formula>"NotPaid"</formula>
    </cfRule>
    <cfRule type="cellIs" dxfId="3" priority="2619" operator="equal">
      <formula>"NotPaid"</formula>
    </cfRule>
    <cfRule type="cellIs" dxfId="3" priority="2618" operator="equal">
      <formula>"NotPaid"</formula>
    </cfRule>
    <cfRule type="cellIs" dxfId="3" priority="2608" operator="equal">
      <formula>"NotPaid"</formula>
    </cfRule>
    <cfRule type="cellIs" dxfId="3" priority="2607" operator="equal">
      <formula>"NotPaid"</formula>
    </cfRule>
    <cfRule type="cellIs" dxfId="3" priority="2606" operator="equal">
      <formula>"NotPaid"</formula>
    </cfRule>
    <cfRule type="cellIs" dxfId="3" priority="2595" operator="equal">
      <formula>"NotPaid"</formula>
    </cfRule>
    <cfRule type="cellIs" dxfId="3" priority="2594" operator="equal">
      <formula>"NotPaid"</formula>
    </cfRule>
    <cfRule type="cellIs" dxfId="3" priority="2593" operator="equal">
      <formula>"NotPaid"</formula>
    </cfRule>
    <cfRule type="cellIs" dxfId="3" priority="2583" operator="equal">
      <formula>"NotPaid"</formula>
    </cfRule>
    <cfRule type="cellIs" dxfId="3" priority="2582" operator="equal">
      <formula>"NotPaid"</formula>
    </cfRule>
    <cfRule type="cellIs" dxfId="3" priority="2581" operator="equal">
      <formula>"NotPaid"</formula>
    </cfRule>
    <cfRule type="cellIs" dxfId="3" priority="2568" operator="equal">
      <formula>"NotPaid"</formula>
    </cfRule>
    <cfRule type="cellIs" dxfId="3" priority="2562" operator="equal">
      <formula>"NotPaid"</formula>
    </cfRule>
    <cfRule type="cellIs" dxfId="3" priority="2561" operator="equal">
      <formula>"NotPaid"</formula>
    </cfRule>
    <cfRule type="cellIs" dxfId="3" priority="2560" operator="equal">
      <formula>"NotPaid"</formula>
    </cfRule>
    <cfRule type="cellIs" dxfId="3" priority="2552" operator="equal">
      <formula>"NotPaid"</formula>
    </cfRule>
    <cfRule type="cellIs" dxfId="3" priority="2551" operator="equal">
      <formula>"NotPaid"</formula>
    </cfRule>
    <cfRule type="cellIs" dxfId="3" priority="2550" operator="equal">
      <formula>"NotPaid"</formula>
    </cfRule>
    <cfRule type="cellIs" dxfId="3" priority="2540" operator="equal">
      <formula>"NotPaid"</formula>
    </cfRule>
    <cfRule type="cellIs" dxfId="3" priority="2539" operator="equal">
      <formula>"NotPaid"</formula>
    </cfRule>
    <cfRule type="cellIs" dxfId="3" priority="2538" operator="equal">
      <formula>"NotPaid"</formula>
    </cfRule>
    <cfRule type="cellIs" dxfId="3" priority="2528" operator="equal">
      <formula>"NotPaid"</formula>
    </cfRule>
    <cfRule type="cellIs" dxfId="3" priority="2527" operator="equal">
      <formula>"NotPaid"</formula>
    </cfRule>
    <cfRule type="cellIs" dxfId="3" priority="2526" operator="equal">
      <formula>"NotPaid"</formula>
    </cfRule>
    <cfRule type="cellIs" dxfId="3" priority="2517" operator="equal">
      <formula>"NotPaid"</formula>
    </cfRule>
    <cfRule type="cellIs" dxfId="3" priority="2516" operator="equal">
      <formula>"NotPaid"</formula>
    </cfRule>
    <cfRule type="cellIs" dxfId="3" priority="2515" operator="equal">
      <formula>"NotPaid"</formula>
    </cfRule>
    <cfRule type="cellIs" dxfId="3" priority="2506" operator="equal">
      <formula>"NotPaid"</formula>
    </cfRule>
    <cfRule type="cellIs" dxfId="3" priority="2505" operator="equal">
      <formula>"NotPaid"</formula>
    </cfRule>
    <cfRule type="cellIs" dxfId="3" priority="2504" operator="equal">
      <formula>"NotPaid"</formula>
    </cfRule>
    <cfRule type="cellIs" dxfId="3" priority="2491" operator="equal">
      <formula>"NotPaid"</formula>
    </cfRule>
    <cfRule type="cellIs" dxfId="3" priority="2490" operator="equal">
      <formula>"NotPaid"</formula>
    </cfRule>
    <cfRule type="cellIs" dxfId="3" priority="2489" operator="equal">
      <formula>"NotPaid"</formula>
    </cfRule>
    <cfRule type="cellIs" dxfId="3" priority="2480" operator="equal">
      <formula>"NotPaid"</formula>
    </cfRule>
    <cfRule type="cellIs" dxfId="3" priority="2479" operator="equal">
      <formula>"NotPaid"</formula>
    </cfRule>
    <cfRule type="cellIs" dxfId="3" priority="2478" operator="equal">
      <formula>"NotPaid"</formula>
    </cfRule>
    <cfRule type="cellIs" dxfId="3" priority="2469" operator="equal">
      <formula>"NotPaid"</formula>
    </cfRule>
    <cfRule type="cellIs" dxfId="3" priority="2468" operator="equal">
      <formula>"NotPaid"</formula>
    </cfRule>
    <cfRule type="cellIs" dxfId="3" priority="2467" operator="equal">
      <formula>"NotPaid"</formula>
    </cfRule>
    <cfRule type="cellIs" dxfId="3" priority="2458" operator="equal">
      <formula>"NotPaid"</formula>
    </cfRule>
    <cfRule type="cellIs" dxfId="3" priority="2457" operator="equal">
      <formula>"NotPaid"</formula>
    </cfRule>
    <cfRule type="cellIs" dxfId="3" priority="2456" operator="equal">
      <formula>"NotPaid"</formula>
    </cfRule>
    <cfRule type="cellIs" dxfId="3" priority="2446" operator="equal">
      <formula>"NotPaid"</formula>
    </cfRule>
    <cfRule type="cellIs" dxfId="3" priority="2445" operator="equal">
      <formula>"NotPaid"</formula>
    </cfRule>
    <cfRule type="cellIs" dxfId="3" priority="2444" operator="equal">
      <formula>"NotPaid"</formula>
    </cfRule>
  </conditionalFormatting>
  <conditionalFormatting sqref="F11:G11">
    <cfRule type="expression" dxfId="8" priority="2657" stopIfTrue="1">
      <formula>AND(TODAY()&gt;VLOOKUP(Maths!$B11,RegistrationDetails,MathsColumn,FALSE),Maths!F11="NotPaid")</formula>
    </cfRule>
    <cfRule type="expression" dxfId="8" priority="2656" stopIfTrue="1">
      <formula>Maths!F11="NotPaid"</formula>
    </cfRule>
  </conditionalFormatting>
  <conditionalFormatting sqref="G11">
    <cfRule type="cellIs" dxfId="3" priority="2651" operator="equal">
      <formula>"NotPaid"</formula>
    </cfRule>
    <cfRule type="cellIs" dxfId="3" priority="2621" operator="equal">
      <formula>"NotPaid"</formula>
    </cfRule>
    <cfRule type="cellIs" dxfId="3" priority="2609" operator="equal">
      <formula>"NotPaid"</formula>
    </cfRule>
    <cfRule type="cellIs" dxfId="3" priority="2596" operator="equal">
      <formula>"NotPaid"</formula>
    </cfRule>
    <cfRule type="cellIs" dxfId="3" priority="2584" operator="equal">
      <formula>"NotPaid"</formula>
    </cfRule>
    <cfRule type="cellIs" dxfId="3" priority="2563" operator="equal">
      <formula>"NotPaid"</formula>
    </cfRule>
    <cfRule type="cellIs" dxfId="3" priority="2553" operator="equal">
      <formula>"NotPaid"</formula>
    </cfRule>
    <cfRule type="cellIs" dxfId="3" priority="2541" operator="equal">
      <formula>"NotPaid"</formula>
    </cfRule>
    <cfRule type="cellIs" dxfId="3" priority="2507" operator="equal">
      <formula>"NotPaid"</formula>
    </cfRule>
    <cfRule type="cellIs" dxfId="3" priority="2459" operator="equal">
      <formula>"NotPaid"</formula>
    </cfRule>
    <cfRule type="cellIs" dxfId="3" priority="2447" operator="equal">
      <formula>"NotPaid"</formula>
    </cfRule>
  </conditionalFormatting>
  <conditionalFormatting sqref="G11:N11">
    <cfRule type="cellIs" dxfId="3" priority="2639" operator="equal">
      <formula>"NotPaid"</formula>
    </cfRule>
    <cfRule type="cellIs" dxfId="3" priority="2630" operator="equal">
      <formula>"NotPaid"</formula>
    </cfRule>
    <cfRule type="cellIs" dxfId="3" priority="2572" operator="equal">
      <formula>"NotPaid"</formula>
    </cfRule>
    <cfRule type="cellIs" dxfId="3" priority="2529" operator="equal">
      <formula>"NotPaid"</formula>
    </cfRule>
    <cfRule type="cellIs" dxfId="3" priority="2518" operator="equal">
      <formula>"NotPaid"</formula>
    </cfRule>
    <cfRule type="cellIs" dxfId="3" priority="2492" operator="equal">
      <formula>"NotPaid"</formula>
    </cfRule>
    <cfRule type="cellIs" dxfId="3" priority="2481" operator="equal">
      <formula>"NotPaid"</formula>
    </cfRule>
    <cfRule type="cellIs" dxfId="3" priority="2470" operator="equal">
      <formula>"NotPaid"</formula>
    </cfRule>
  </conditionalFormatting>
  <conditionalFormatting sqref="H11:N11">
    <cfRule type="cellIs" dxfId="3" priority="2647" operator="equal">
      <formula>"NotPaid"</formula>
    </cfRule>
    <cfRule type="cellIs" dxfId="3" priority="2617" operator="equal">
      <formula>"NotPaid"</formula>
    </cfRule>
    <cfRule type="cellIs" dxfId="3" priority="2605" operator="equal">
      <formula>"NotPaid"</formula>
    </cfRule>
    <cfRule type="cellIs" dxfId="3" priority="2592" operator="equal">
      <formula>"NotPaid"</formula>
    </cfRule>
    <cfRule type="cellIs" dxfId="3" priority="2580" operator="equal">
      <formula>"NotPaid"</formula>
    </cfRule>
    <cfRule type="cellIs" dxfId="3" priority="2559" operator="equal">
      <formula>"NotPaid"</formula>
    </cfRule>
    <cfRule type="cellIs" dxfId="3" priority="2549" operator="equal">
      <formula>"NotPaid"</formula>
    </cfRule>
    <cfRule type="cellIs" dxfId="3" priority="2537" operator="equal">
      <formula>"NotPaid"</formula>
    </cfRule>
    <cfRule type="cellIs" dxfId="3" priority="2503" operator="equal">
      <formula>"NotPaid"</formula>
    </cfRule>
    <cfRule type="cellIs" dxfId="3" priority="2455" operator="equal">
      <formula>"NotPaid"</formula>
    </cfRule>
    <cfRule type="cellIs" dxfId="3" priority="2443" operator="equal">
      <formula>"NotPaid"</formula>
    </cfRule>
  </conditionalFormatting>
  <conditionalFormatting sqref="O11">
    <cfRule type="cellIs" dxfId="3" priority="2643" operator="equal">
      <formula>"NotPaid"</formula>
    </cfRule>
    <cfRule type="cellIs" dxfId="3" priority="2634" operator="equal">
      <formula>"NotPaid"</formula>
    </cfRule>
    <cfRule type="cellIs" dxfId="3" priority="2625" operator="equal">
      <formula>"NotPaid"</formula>
    </cfRule>
    <cfRule type="cellIs" dxfId="3" priority="2613" operator="equal">
      <formula>"NotPaid"</formula>
    </cfRule>
    <cfRule type="cellIs" dxfId="3" priority="2601" operator="equal">
      <formula>"NotPaid"</formula>
    </cfRule>
    <cfRule type="cellIs" dxfId="3" priority="2588" operator="equal">
      <formula>"NotPaid"</formula>
    </cfRule>
    <cfRule type="cellIs" dxfId="3" priority="2576" operator="equal">
      <formula>"NotPaid"</formula>
    </cfRule>
    <cfRule type="cellIs" dxfId="3" priority="2567" operator="equal">
      <formula>"NotPaid"</formula>
    </cfRule>
    <cfRule type="cellIs" dxfId="3" priority="2558" operator="equal">
      <formula>"NotPaid"</formula>
    </cfRule>
    <cfRule type="cellIs" dxfId="3" priority="2545" operator="equal">
      <formula>"NotPaid"</formula>
    </cfRule>
    <cfRule type="cellIs" dxfId="3" priority="2533" operator="equal">
      <formula>"NotPaid"</formula>
    </cfRule>
    <cfRule type="cellIs" dxfId="3" priority="2522" operator="equal">
      <formula>"NotPaid"</formula>
    </cfRule>
    <cfRule type="cellIs" dxfId="3" priority="2511" operator="equal">
      <formula>"NotPaid"</formula>
    </cfRule>
    <cfRule type="cellIs" dxfId="3" priority="2499" operator="equal">
      <formula>"NotPaid"</formula>
    </cfRule>
    <cfRule type="cellIs" dxfId="3" priority="2485" operator="equal">
      <formula>"NotPaid"</formula>
    </cfRule>
    <cfRule type="cellIs" dxfId="3" priority="2474" operator="equal">
      <formula>"NotPaid"</formula>
    </cfRule>
    <cfRule type="cellIs" dxfId="3" priority="2463" operator="equal">
      <formula>"NotPaid"</formula>
    </cfRule>
    <cfRule type="cellIs" dxfId="3" priority="2451" operator="equal">
      <formula>"NotPaid"</formula>
    </cfRule>
    <cfRule type="cellIs" dxfId="3" priority="2439" operator="equal">
      <formula>"NotPaid"</formula>
    </cfRule>
  </conditionalFormatting>
  <conditionalFormatting sqref="Q11:R11">
    <cfRule type="cellIs" dxfId="3" priority="633" operator="equal">
      <formula>"NotPaid"</formula>
    </cfRule>
    <cfRule type="cellIs" dxfId="3" priority="637" operator="equal">
      <formula>"NotPaid"</formula>
    </cfRule>
    <cfRule type="cellIs" dxfId="3" priority="628" operator="equal">
      <formula>"NotPaid"</formula>
    </cfRule>
    <cfRule type="cellIs" dxfId="3" priority="612" operator="equal">
      <formula>"NotPaid"</formula>
    </cfRule>
    <cfRule type="cellIs" dxfId="3" priority="606" operator="equal">
      <formula>"NotPaid"</formula>
    </cfRule>
    <cfRule type="cellIs" dxfId="3" priority="600" operator="equal">
      <formula>"NotPaid"</formula>
    </cfRule>
    <cfRule type="cellIs" dxfId="3" priority="594" operator="equal">
      <formula>"NotPaid"</formula>
    </cfRule>
  </conditionalFormatting>
  <conditionalFormatting sqref="S11:U11">
    <cfRule type="cellIs" dxfId="3" priority="946" operator="equal">
      <formula>"NotPaid"</formula>
    </cfRule>
    <cfRule type="cellIs" dxfId="3" priority="950" operator="equal">
      <formula>"NotPaid"</formula>
    </cfRule>
    <cfRule type="cellIs" dxfId="3" priority="941" operator="equal">
      <formula>"NotPaid"</formula>
    </cfRule>
    <cfRule type="cellIs" dxfId="3" priority="925" operator="equal">
      <formula>"NotPaid"</formula>
    </cfRule>
    <cfRule type="cellIs" dxfId="3" priority="919" operator="equal">
      <formula>"NotPaid"</formula>
    </cfRule>
    <cfRule type="cellIs" dxfId="3" priority="913" operator="equal">
      <formula>"NotPaid"</formula>
    </cfRule>
    <cfRule type="cellIs" dxfId="3" priority="907" operator="equal">
      <formula>"NotPaid"</formula>
    </cfRule>
  </conditionalFormatting>
  <conditionalFormatting sqref="V11:X11">
    <cfRule type="cellIs" dxfId="3" priority="1259" operator="equal">
      <formula>"NotPaid"</formula>
    </cfRule>
    <cfRule type="cellIs" dxfId="3" priority="1263" operator="equal">
      <formula>"NotPaid"</formula>
    </cfRule>
    <cfRule type="cellIs" dxfId="3" priority="1254" operator="equal">
      <formula>"NotPaid"</formula>
    </cfRule>
    <cfRule type="cellIs" dxfId="3" priority="1238" operator="equal">
      <formula>"NotPaid"</formula>
    </cfRule>
    <cfRule type="cellIs" dxfId="3" priority="1232" operator="equal">
      <formula>"NotPaid"</formula>
    </cfRule>
    <cfRule type="cellIs" dxfId="3" priority="1226" operator="equal">
      <formula>"NotPaid"</formula>
    </cfRule>
    <cfRule type="cellIs" dxfId="3" priority="1220" operator="equal">
      <formula>"NotPaid"</formula>
    </cfRule>
  </conditionalFormatting>
  <conditionalFormatting sqref="Y11:AA11">
    <cfRule type="cellIs" dxfId="3" priority="1572" operator="equal">
      <formula>"NotPaid"</formula>
    </cfRule>
    <cfRule type="cellIs" dxfId="3" priority="1576" operator="equal">
      <formula>"NotPaid"</formula>
    </cfRule>
    <cfRule type="cellIs" dxfId="3" priority="1567" operator="equal">
      <formula>"NotPaid"</formula>
    </cfRule>
    <cfRule type="cellIs" dxfId="3" priority="1551" operator="equal">
      <formula>"NotPaid"</formula>
    </cfRule>
    <cfRule type="cellIs" dxfId="3" priority="1545" operator="equal">
      <formula>"NotPaid"</formula>
    </cfRule>
    <cfRule type="cellIs" dxfId="3" priority="1539" operator="equal">
      <formula>"NotPaid"</formula>
    </cfRule>
    <cfRule type="cellIs" dxfId="3" priority="1533" operator="equal">
      <formula>"NotPaid"</formula>
    </cfRule>
  </conditionalFormatting>
  <conditionalFormatting sqref="D12:O12">
    <cfRule type="cellIs" dxfId="3" priority="3915" operator="equal">
      <formula>"NotPaid"</formula>
    </cfRule>
    <cfRule type="cellIs" dxfId="3" priority="3844" operator="equal">
      <formula>"NotPaid"</formula>
    </cfRule>
    <cfRule type="cellIs" dxfId="3" priority="3800" operator="equal">
      <formula>"NotPaid"</formula>
    </cfRule>
    <cfRule type="cellIs" dxfId="3" priority="3680" operator="equal">
      <formula>"NotPaid"</formula>
    </cfRule>
    <cfRule type="cellIs" dxfId="3" priority="3609" operator="equal">
      <formula>"NotPaid"</formula>
    </cfRule>
    <cfRule type="cellIs" dxfId="3" priority="3565" operator="equal">
      <formula>"NotPaid"</formula>
    </cfRule>
  </conditionalFormatting>
  <conditionalFormatting sqref="D12">
    <cfRule type="cellIs" dxfId="3" priority="3906" operator="equal">
      <formula>"NotPaid"</formula>
    </cfRule>
    <cfRule type="cellIs" dxfId="3" priority="3905" operator="equal">
      <formula>"NotPaid"</formula>
    </cfRule>
    <cfRule type="cellIs" dxfId="3" priority="3904" operator="equal">
      <formula>"NotPaid"</formula>
    </cfRule>
    <cfRule type="cellIs" dxfId="3" priority="3902" operator="equal">
      <formula>"NotPaid"</formula>
    </cfRule>
    <cfRule type="cellIs" dxfId="3" priority="3901" operator="equal">
      <formula>"NotPaid"</formula>
    </cfRule>
    <cfRule type="cellIs" dxfId="3" priority="3900" operator="equal">
      <formula>"NotPaid"</formula>
    </cfRule>
    <cfRule type="cellIs" dxfId="3" priority="3891" operator="equal">
      <formula>"NotPaid"</formula>
    </cfRule>
    <cfRule type="cellIs" dxfId="3" priority="3890" operator="equal">
      <formula>"NotPaid"</formula>
    </cfRule>
    <cfRule type="cellIs" dxfId="3" priority="3889" operator="equal">
      <formula>"NotPaid"</formula>
    </cfRule>
    <cfRule type="cellIs" dxfId="3" priority="3887" operator="equal">
      <formula>"NotPaid"</formula>
    </cfRule>
    <cfRule type="cellIs" dxfId="3" priority="3886" operator="equal">
      <formula>"NotPaid"</formula>
    </cfRule>
    <cfRule type="cellIs" dxfId="3" priority="3885" operator="equal">
      <formula>"NotPaid"</formula>
    </cfRule>
    <cfRule type="cellIs" dxfId="3" priority="3878" operator="equal">
      <formula>"NotPaid"</formula>
    </cfRule>
    <cfRule type="cellIs" dxfId="3" priority="3877" operator="equal">
      <formula>"NotPaid"</formula>
    </cfRule>
    <cfRule type="cellIs" dxfId="3" priority="3876" operator="equal">
      <formula>"NotPaid"</formula>
    </cfRule>
    <cfRule type="cellIs" dxfId="3" priority="3861" operator="equal">
      <formula>"NotPaid"</formula>
    </cfRule>
    <cfRule type="cellIs" dxfId="3" priority="3860" operator="equal">
      <formula>"NotPaid"</formula>
    </cfRule>
    <cfRule type="cellIs" dxfId="3" priority="3859" operator="equal">
      <formula>"NotPaid"</formula>
    </cfRule>
    <cfRule type="cellIs" dxfId="3" priority="3849" operator="equal">
      <formula>"NotPaid"</formula>
    </cfRule>
    <cfRule type="cellIs" dxfId="3" priority="3848" operator="equal">
      <formula>"NotPaid"</formula>
    </cfRule>
    <cfRule type="cellIs" dxfId="3" priority="3847" operator="equal">
      <formula>"NotPaid"</formula>
    </cfRule>
    <cfRule type="cellIs" dxfId="3" priority="3835" operator="equal">
      <formula>"NotPaid"</formula>
    </cfRule>
    <cfRule type="cellIs" dxfId="3" priority="3834" operator="equal">
      <formula>"NotPaid"</formula>
    </cfRule>
    <cfRule type="cellIs" dxfId="3" priority="3833" operator="equal">
      <formula>"NotPaid"</formula>
    </cfRule>
    <cfRule type="cellIs" dxfId="3" priority="3823" operator="equal">
      <formula>"NotPaid"</formula>
    </cfRule>
    <cfRule type="cellIs" dxfId="3" priority="3822" operator="equal">
      <formula>"NotPaid"</formula>
    </cfRule>
    <cfRule type="cellIs" dxfId="3" priority="3821" operator="equal">
      <formula>"NotPaid"</formula>
    </cfRule>
    <cfRule type="cellIs" dxfId="3" priority="3819" operator="equal">
      <formula>"NotPaid"</formula>
    </cfRule>
    <cfRule type="cellIs" dxfId="3" priority="3818" operator="equal">
      <formula>"NotPaid"</formula>
    </cfRule>
    <cfRule type="cellIs" dxfId="3" priority="3817" operator="equal">
      <formula>"NotPaid"</formula>
    </cfRule>
    <cfRule type="cellIs" dxfId="3" priority="3791" operator="equal">
      <formula>"NotPaid"</formula>
    </cfRule>
    <cfRule type="cellIs" dxfId="3" priority="3790" operator="equal">
      <formula>"NotPaid"</formula>
    </cfRule>
    <cfRule type="cellIs" dxfId="3" priority="3789" operator="equal">
      <formula>"NotPaid"</formula>
    </cfRule>
    <cfRule type="cellIs" dxfId="3" priority="3779" operator="equal">
      <formula>"NotPaid"</formula>
    </cfRule>
    <cfRule type="cellIs" dxfId="3" priority="3778" operator="equal">
      <formula>"NotPaid"</formula>
    </cfRule>
    <cfRule type="cellIs" dxfId="3" priority="3777" operator="equal">
      <formula>"NotPaid"</formula>
    </cfRule>
    <cfRule type="cellIs" dxfId="3" priority="3768" operator="equal">
      <formula>"NotPaid"</formula>
    </cfRule>
    <cfRule type="cellIs" dxfId="3" priority="3767" operator="equal">
      <formula>"NotPaid"</formula>
    </cfRule>
    <cfRule type="cellIs" dxfId="3" priority="3766" operator="equal">
      <formula>"NotPaid"</formula>
    </cfRule>
    <cfRule type="cellIs" dxfId="3" priority="3757" operator="equal">
      <formula>"NotPaid"</formula>
    </cfRule>
    <cfRule type="cellIs" dxfId="3" priority="3756" operator="equal">
      <formula>"NotPaid"</formula>
    </cfRule>
    <cfRule type="cellIs" dxfId="3" priority="3755" operator="equal">
      <formula>"NotPaid"</formula>
    </cfRule>
    <cfRule type="cellIs" dxfId="3" priority="3745" operator="equal">
      <formula>"NotPaid"</formula>
    </cfRule>
    <cfRule type="cellIs" dxfId="3" priority="3744" operator="equal">
      <formula>"NotPaid"</formula>
    </cfRule>
    <cfRule type="cellIs" dxfId="3" priority="3743" operator="equal">
      <formula>"NotPaid"</formula>
    </cfRule>
    <cfRule type="cellIs" dxfId="3" priority="3741" operator="equal">
      <formula>"NotPaid"</formula>
    </cfRule>
    <cfRule type="cellIs" dxfId="3" priority="3740" operator="equal">
      <formula>"NotPaid"</formula>
    </cfRule>
    <cfRule type="cellIs" dxfId="3" priority="3739" operator="equal">
      <formula>"NotPaid"</formula>
    </cfRule>
    <cfRule type="cellIs" dxfId="3" priority="3731" operator="equal">
      <formula>"NotPaid"</formula>
    </cfRule>
    <cfRule type="cellIs" dxfId="3" priority="3730" operator="equal">
      <formula>"NotPaid"</formula>
    </cfRule>
    <cfRule type="cellIs" dxfId="3" priority="3729" operator="equal">
      <formula>"NotPaid"</formula>
    </cfRule>
    <cfRule type="cellIs" dxfId="3" priority="3720" operator="equal">
      <formula>"NotPaid"</formula>
    </cfRule>
    <cfRule type="cellIs" dxfId="3" priority="3719" operator="equal">
      <formula>"NotPaid"</formula>
    </cfRule>
    <cfRule type="cellIs" dxfId="3" priority="3718" operator="equal">
      <formula>"NotPaid"</formula>
    </cfRule>
    <cfRule type="cellIs" dxfId="3" priority="3709" operator="equal">
      <formula>"NotPaid"</formula>
    </cfRule>
    <cfRule type="cellIs" dxfId="3" priority="3708" operator="equal">
      <formula>"NotPaid"</formula>
    </cfRule>
    <cfRule type="cellIs" dxfId="3" priority="3707" operator="equal">
      <formula>"NotPaid"</formula>
    </cfRule>
    <cfRule type="cellIs" dxfId="3" priority="3697" operator="equal">
      <formula>"NotPaid"</formula>
    </cfRule>
    <cfRule type="cellIs" dxfId="3" priority="3696" operator="equal">
      <formula>"NotPaid"</formula>
    </cfRule>
    <cfRule type="cellIs" dxfId="3" priority="3695" operator="equal">
      <formula>"NotPaid"</formula>
    </cfRule>
    <cfRule type="cellIs" dxfId="3" priority="3685" operator="equal">
      <formula>"NotPaid"</formula>
    </cfRule>
    <cfRule type="cellIs" dxfId="3" priority="3684" operator="equal">
      <formula>"NotPaid"</formula>
    </cfRule>
    <cfRule type="cellIs" dxfId="3" priority="3683" operator="equal">
      <formula>"NotPaid"</formula>
    </cfRule>
    <cfRule type="cellIs" dxfId="3" priority="3671" operator="equal">
      <formula>"NotPaid"</formula>
    </cfRule>
    <cfRule type="cellIs" dxfId="3" priority="3670" operator="equal">
      <formula>"NotPaid"</formula>
    </cfRule>
    <cfRule type="cellIs" dxfId="3" priority="3669" operator="equal">
      <formula>"NotPaid"</formula>
    </cfRule>
    <cfRule type="cellIs" dxfId="3" priority="3667" operator="equal">
      <formula>"NotPaid"</formula>
    </cfRule>
    <cfRule type="cellIs" dxfId="3" priority="3666" operator="equal">
      <formula>"NotPaid"</formula>
    </cfRule>
    <cfRule type="cellIs" dxfId="3" priority="3665" operator="equal">
      <formula>"NotPaid"</formula>
    </cfRule>
    <cfRule type="cellIs" dxfId="3" priority="3656" operator="equal">
      <formula>"NotPaid"</formula>
    </cfRule>
    <cfRule type="cellIs" dxfId="3" priority="3655" operator="equal">
      <formula>"NotPaid"</formula>
    </cfRule>
    <cfRule type="cellIs" dxfId="3" priority="3654" operator="equal">
      <formula>"NotPaid"</formula>
    </cfRule>
    <cfRule type="cellIs" dxfId="3" priority="3652" operator="equal">
      <formula>"NotPaid"</formula>
    </cfRule>
    <cfRule type="cellIs" dxfId="3" priority="3651" operator="equal">
      <formula>"NotPaid"</formula>
    </cfRule>
    <cfRule type="cellIs" dxfId="3" priority="3650" operator="equal">
      <formula>"NotPaid"</formula>
    </cfRule>
    <cfRule type="cellIs" dxfId="3" priority="3643" operator="equal">
      <formula>"NotPaid"</formula>
    </cfRule>
    <cfRule type="cellIs" dxfId="3" priority="3642" operator="equal">
      <formula>"NotPaid"</formula>
    </cfRule>
    <cfRule type="cellIs" dxfId="3" priority="3641" operator="equal">
      <formula>"NotPaid"</formula>
    </cfRule>
    <cfRule type="cellIs" dxfId="3" priority="3626" operator="equal">
      <formula>"NotPaid"</formula>
    </cfRule>
    <cfRule type="cellIs" dxfId="3" priority="3625" operator="equal">
      <formula>"NotPaid"</formula>
    </cfRule>
    <cfRule type="cellIs" dxfId="3" priority="3624" operator="equal">
      <formula>"NotPaid"</formula>
    </cfRule>
    <cfRule type="cellIs" dxfId="3" priority="3614" operator="equal">
      <formula>"NotPaid"</formula>
    </cfRule>
    <cfRule type="cellIs" dxfId="3" priority="3613" operator="equal">
      <formula>"NotPaid"</formula>
    </cfRule>
    <cfRule type="cellIs" dxfId="3" priority="3612" operator="equal">
      <formula>"NotPaid"</formula>
    </cfRule>
    <cfRule type="cellIs" dxfId="3" priority="3600" operator="equal">
      <formula>"NotPaid"</formula>
    </cfRule>
    <cfRule type="cellIs" dxfId="3" priority="3599" operator="equal">
      <formula>"NotPaid"</formula>
    </cfRule>
    <cfRule type="cellIs" dxfId="3" priority="3598" operator="equal">
      <formula>"NotPaid"</formula>
    </cfRule>
    <cfRule type="cellIs" dxfId="3" priority="3588" operator="equal">
      <formula>"NotPaid"</formula>
    </cfRule>
    <cfRule type="cellIs" dxfId="3" priority="3587" operator="equal">
      <formula>"NotPaid"</formula>
    </cfRule>
    <cfRule type="cellIs" dxfId="3" priority="3586" operator="equal">
      <formula>"NotPaid"</formula>
    </cfRule>
    <cfRule type="cellIs" dxfId="3" priority="3584" operator="equal">
      <formula>"NotPaid"</formula>
    </cfRule>
    <cfRule type="cellIs" dxfId="3" priority="3583" operator="equal">
      <formula>"NotPaid"</formula>
    </cfRule>
    <cfRule type="cellIs" dxfId="3" priority="3582" operator="equal">
      <formula>"NotPaid"</formula>
    </cfRule>
    <cfRule type="cellIs" dxfId="3" priority="3556" operator="equal">
      <formula>"NotPaid"</formula>
    </cfRule>
    <cfRule type="cellIs" dxfId="3" priority="3555" operator="equal">
      <formula>"NotPaid"</formula>
    </cfRule>
    <cfRule type="cellIs" dxfId="3" priority="3554" operator="equal">
      <formula>"NotPaid"</formula>
    </cfRule>
    <cfRule type="cellIs" dxfId="3" priority="3544" operator="equal">
      <formula>"NotPaid"</formula>
    </cfRule>
    <cfRule type="cellIs" dxfId="3" priority="3543" operator="equal">
      <formula>"NotPaid"</formula>
    </cfRule>
    <cfRule type="cellIs" dxfId="3" priority="3542" operator="equal">
      <formula>"NotPaid"</formula>
    </cfRule>
    <cfRule type="cellIs" dxfId="3" priority="3533" operator="equal">
      <formula>"NotPaid"</formula>
    </cfRule>
    <cfRule type="cellIs" dxfId="3" priority="3532" operator="equal">
      <formula>"NotPaid"</formula>
    </cfRule>
    <cfRule type="cellIs" dxfId="3" priority="3531" operator="equal">
      <formula>"NotPaid"</formula>
    </cfRule>
    <cfRule type="cellIs" dxfId="3" priority="3522" operator="equal">
      <formula>"NotPaid"</formula>
    </cfRule>
    <cfRule type="cellIs" dxfId="3" priority="3521" operator="equal">
      <formula>"NotPaid"</formula>
    </cfRule>
    <cfRule type="cellIs" dxfId="3" priority="3520" operator="equal">
      <formula>"NotPaid"</formula>
    </cfRule>
    <cfRule type="cellIs" dxfId="3" priority="3510" operator="equal">
      <formula>"NotPaid"</formula>
    </cfRule>
    <cfRule type="cellIs" dxfId="3" priority="3509" operator="equal">
      <formula>"NotPaid"</formula>
    </cfRule>
    <cfRule type="cellIs" dxfId="3" priority="3508" operator="equal">
      <formula>"NotPaid"</formula>
    </cfRule>
    <cfRule type="cellIs" dxfId="3" priority="3506" operator="equal">
      <formula>"NotPaid"</formula>
    </cfRule>
    <cfRule type="cellIs" dxfId="3" priority="3505" operator="equal">
      <formula>"NotPaid"</formula>
    </cfRule>
    <cfRule type="cellIs" dxfId="3" priority="3504" operator="equal">
      <formula>"NotPaid"</formula>
    </cfRule>
    <cfRule type="cellIs" dxfId="3" priority="3496" operator="equal">
      <formula>"NotPaid"</formula>
    </cfRule>
    <cfRule type="cellIs" dxfId="3" priority="3495" operator="equal">
      <formula>"NotPaid"</formula>
    </cfRule>
    <cfRule type="cellIs" dxfId="3" priority="3494" operator="equal">
      <formula>"NotPaid"</formula>
    </cfRule>
    <cfRule type="cellIs" dxfId="3" priority="3485" operator="equal">
      <formula>"NotPaid"</formula>
    </cfRule>
    <cfRule type="cellIs" dxfId="3" priority="3484" operator="equal">
      <formula>"NotPaid"</formula>
    </cfRule>
    <cfRule type="cellIs" dxfId="3" priority="3483" operator="equal">
      <formula>"NotPaid"</formula>
    </cfRule>
    <cfRule type="cellIs" dxfId="3" priority="3474" operator="equal">
      <formula>"NotPaid"</formula>
    </cfRule>
    <cfRule type="cellIs" dxfId="3" priority="3473" operator="equal">
      <formula>"NotPaid"</formula>
    </cfRule>
    <cfRule type="cellIs" dxfId="3" priority="3472" operator="equal">
      <formula>"NotPaid"</formula>
    </cfRule>
    <cfRule type="cellIs" dxfId="3" priority="3462" operator="equal">
      <formula>"NotPaid"</formula>
    </cfRule>
    <cfRule type="cellIs" dxfId="3" priority="3461" operator="equal">
      <formula>"NotPaid"</formula>
    </cfRule>
    <cfRule type="cellIs" dxfId="3" priority="3460" operator="equal">
      <formula>"NotPaid"</formula>
    </cfRule>
    <cfRule type="cellIs" dxfId="3" priority="3450" operator="equal">
      <formula>"NotPaid"</formula>
    </cfRule>
    <cfRule type="cellIs" dxfId="3" priority="3449" operator="equal">
      <formula>"NotPaid"</formula>
    </cfRule>
    <cfRule type="cellIs" dxfId="3" priority="3448" operator="equal">
      <formula>"NotPaid"</formula>
    </cfRule>
  </conditionalFormatting>
  <conditionalFormatting sqref="D12:E12">
    <cfRule type="cellIs" dxfId="3" priority="3883" operator="equal">
      <formula>"NotPaid"</formula>
    </cfRule>
    <cfRule type="cellIs" dxfId="3" priority="3882" operator="equal">
      <formula>"NotPaid"</formula>
    </cfRule>
    <cfRule type="cellIs" dxfId="3" priority="3881" operator="equal">
      <formula>"NotPaid"</formula>
    </cfRule>
    <cfRule type="cellIs" dxfId="3" priority="3874" operator="equal">
      <formula>"NotPaid"</formula>
    </cfRule>
    <cfRule type="cellIs" dxfId="3" priority="3873" operator="equal">
      <formula>"NotPaid"</formula>
    </cfRule>
    <cfRule type="cellIs" dxfId="3" priority="3872" operator="equal">
      <formula>"NotPaid"</formula>
    </cfRule>
    <cfRule type="cellIs" dxfId="3" priority="3815" operator="equal">
      <formula>"NotPaid"</formula>
    </cfRule>
    <cfRule type="cellIs" dxfId="3" priority="3814" operator="equal">
      <formula>"NotPaid"</formula>
    </cfRule>
    <cfRule type="cellIs" dxfId="3" priority="3813" operator="equal">
      <formula>"NotPaid"</formula>
    </cfRule>
    <cfRule type="cellIs" dxfId="3" priority="3648" operator="equal">
      <formula>"NotPaid"</formula>
    </cfRule>
    <cfRule type="cellIs" dxfId="3" priority="3647" operator="equal">
      <formula>"NotPaid"</formula>
    </cfRule>
    <cfRule type="cellIs" dxfId="3" priority="3646" operator="equal">
      <formula>"NotPaid"</formula>
    </cfRule>
    <cfRule type="cellIs" dxfId="3" priority="3639" operator="equal">
      <formula>"NotPaid"</formula>
    </cfRule>
    <cfRule type="cellIs" dxfId="3" priority="3638" operator="equal">
      <formula>"NotPaid"</formula>
    </cfRule>
    <cfRule type="cellIs" dxfId="3" priority="3637" operator="equal">
      <formula>"NotPaid"</formula>
    </cfRule>
    <cfRule type="cellIs" dxfId="3" priority="3580" operator="equal">
      <formula>"NotPaid"</formula>
    </cfRule>
    <cfRule type="cellIs" dxfId="3" priority="3579" operator="equal">
      <formula>"NotPaid"</formula>
    </cfRule>
    <cfRule type="cellIs" dxfId="3" priority="3578" operator="equal">
      <formula>"NotPaid"</formula>
    </cfRule>
  </conditionalFormatting>
  <conditionalFormatting sqref="E12">
    <cfRule type="cellIs" dxfId="3" priority="3914" operator="equal">
      <formula>"NotPaid"</formula>
    </cfRule>
    <cfRule type="cellIs" dxfId="3" priority="3913" operator="equal">
      <formula>"NotPaid"</formula>
    </cfRule>
    <cfRule type="cellIs" dxfId="3" priority="3912" operator="equal">
      <formula>"NotPaid"</formula>
    </cfRule>
    <cfRule type="cellIs" dxfId="3" priority="3899" operator="equal">
      <formula>"NotPaid"</formula>
    </cfRule>
    <cfRule type="cellIs" dxfId="3" priority="3898" operator="equal">
      <formula>"NotPaid"</formula>
    </cfRule>
    <cfRule type="cellIs" dxfId="3" priority="3897" operator="equal">
      <formula>"NotPaid"</formula>
    </cfRule>
    <cfRule type="cellIs" dxfId="3" priority="3869" operator="equal">
      <formula>"NotPaid"</formula>
    </cfRule>
    <cfRule type="cellIs" dxfId="3" priority="3868" operator="equal">
      <formula>"NotPaid"</formula>
    </cfRule>
    <cfRule type="cellIs" dxfId="3" priority="3867" operator="equal">
      <formula>"NotPaid"</formula>
    </cfRule>
    <cfRule type="cellIs" dxfId="3" priority="3857" operator="equal">
      <formula>"NotPaid"</formula>
    </cfRule>
    <cfRule type="cellIs" dxfId="3" priority="3856" operator="equal">
      <formula>"NotPaid"</formula>
    </cfRule>
    <cfRule type="cellIs" dxfId="3" priority="3855" operator="equal">
      <formula>"NotPaid"</formula>
    </cfRule>
    <cfRule type="cellIs" dxfId="3" priority="3843" operator="equal">
      <formula>"NotPaid"</formula>
    </cfRule>
    <cfRule type="cellIs" dxfId="3" priority="3842" operator="equal">
      <formula>"NotPaid"</formula>
    </cfRule>
    <cfRule type="cellIs" dxfId="3" priority="3841" operator="equal">
      <formula>"NotPaid"</formula>
    </cfRule>
    <cfRule type="cellIs" dxfId="3" priority="3831" operator="equal">
      <formula>"NotPaid"</formula>
    </cfRule>
    <cfRule type="cellIs" dxfId="3" priority="3830" operator="equal">
      <formula>"NotPaid"</formula>
    </cfRule>
    <cfRule type="cellIs" dxfId="3" priority="3829" operator="equal">
      <formula>"NotPaid"</formula>
    </cfRule>
    <cfRule type="cellIs" dxfId="3" priority="3810" operator="equal">
      <formula>"NotPaid"</formula>
    </cfRule>
    <cfRule type="cellIs" dxfId="3" priority="3809" operator="equal">
      <formula>"NotPaid"</formula>
    </cfRule>
    <cfRule type="cellIs" dxfId="3" priority="3808" operator="equal">
      <formula>"NotPaid"</formula>
    </cfRule>
    <cfRule type="cellIs" dxfId="3" priority="3799" operator="equal">
      <formula>"NotPaid"</formula>
    </cfRule>
    <cfRule type="cellIs" dxfId="3" priority="3798" operator="equal">
      <formula>"NotPaid"</formula>
    </cfRule>
    <cfRule type="cellIs" dxfId="3" priority="3797" operator="equal">
      <formula>"NotPaid"</formula>
    </cfRule>
    <cfRule type="cellIs" dxfId="3" priority="3787" operator="equal">
      <formula>"NotPaid"</formula>
    </cfRule>
    <cfRule type="cellIs" dxfId="3" priority="3786" operator="equal">
      <formula>"NotPaid"</formula>
    </cfRule>
    <cfRule type="cellIs" dxfId="3" priority="3785" operator="equal">
      <formula>"NotPaid"</formula>
    </cfRule>
    <cfRule type="cellIs" dxfId="3" priority="3775" operator="equal">
      <formula>"NotPaid"</formula>
    </cfRule>
    <cfRule type="cellIs" dxfId="3" priority="3774" operator="equal">
      <formula>"NotPaid"</formula>
    </cfRule>
    <cfRule type="cellIs" dxfId="3" priority="3773" operator="equal">
      <formula>"NotPaid"</formula>
    </cfRule>
    <cfRule type="cellIs" dxfId="3" priority="3764" operator="equal">
      <formula>"NotPaid"</formula>
    </cfRule>
    <cfRule type="cellIs" dxfId="3" priority="3763" operator="equal">
      <formula>"NotPaid"</formula>
    </cfRule>
    <cfRule type="cellIs" dxfId="3" priority="3762" operator="equal">
      <formula>"NotPaid"</formula>
    </cfRule>
    <cfRule type="cellIs" dxfId="3" priority="3753" operator="equal">
      <formula>"NotPaid"</formula>
    </cfRule>
    <cfRule type="cellIs" dxfId="3" priority="3752" operator="equal">
      <formula>"NotPaid"</formula>
    </cfRule>
    <cfRule type="cellIs" dxfId="3" priority="3751" operator="equal">
      <formula>"NotPaid"</formula>
    </cfRule>
    <cfRule type="cellIs" dxfId="3" priority="3738" operator="equal">
      <formula>"NotPaid"</formula>
    </cfRule>
    <cfRule type="cellIs" dxfId="3" priority="3737" operator="equal">
      <formula>"NotPaid"</formula>
    </cfRule>
    <cfRule type="cellIs" dxfId="3" priority="3736" operator="equal">
      <formula>"NotPaid"</formula>
    </cfRule>
    <cfRule type="cellIs" dxfId="3" priority="3727" operator="equal">
      <formula>"NotPaid"</formula>
    </cfRule>
    <cfRule type="cellIs" dxfId="3" priority="3726" operator="equal">
      <formula>"NotPaid"</formula>
    </cfRule>
    <cfRule type="cellIs" dxfId="3" priority="3725" operator="equal">
      <formula>"NotPaid"</formula>
    </cfRule>
    <cfRule type="cellIs" dxfId="3" priority="3716" operator="equal">
      <formula>"NotPaid"</formula>
    </cfRule>
    <cfRule type="cellIs" dxfId="3" priority="3715" operator="equal">
      <formula>"NotPaid"</formula>
    </cfRule>
    <cfRule type="cellIs" dxfId="3" priority="3714" operator="equal">
      <formula>"NotPaid"</formula>
    </cfRule>
    <cfRule type="cellIs" dxfId="3" priority="3705" operator="equal">
      <formula>"NotPaid"</formula>
    </cfRule>
    <cfRule type="cellIs" dxfId="3" priority="3704" operator="equal">
      <formula>"NotPaid"</formula>
    </cfRule>
    <cfRule type="cellIs" dxfId="3" priority="3703" operator="equal">
      <formula>"NotPaid"</formula>
    </cfRule>
    <cfRule type="cellIs" dxfId="3" priority="3693" operator="equal">
      <formula>"NotPaid"</formula>
    </cfRule>
    <cfRule type="cellIs" dxfId="3" priority="3692" operator="equal">
      <formula>"NotPaid"</formula>
    </cfRule>
    <cfRule type="cellIs" dxfId="3" priority="3691" operator="equal">
      <formula>"NotPaid"</formula>
    </cfRule>
    <cfRule type="cellIs" dxfId="3" priority="3679" operator="equal">
      <formula>"NotPaid"</formula>
    </cfRule>
    <cfRule type="cellIs" dxfId="3" priority="3678" operator="equal">
      <formula>"NotPaid"</formula>
    </cfRule>
    <cfRule type="cellIs" dxfId="3" priority="3677" operator="equal">
      <formula>"NotPaid"</formula>
    </cfRule>
    <cfRule type="cellIs" dxfId="3" priority="3664" operator="equal">
      <formula>"NotPaid"</formula>
    </cfRule>
    <cfRule type="cellIs" dxfId="3" priority="3663" operator="equal">
      <formula>"NotPaid"</formula>
    </cfRule>
    <cfRule type="cellIs" dxfId="3" priority="3662" operator="equal">
      <formula>"NotPaid"</formula>
    </cfRule>
    <cfRule type="cellIs" dxfId="3" priority="3634" operator="equal">
      <formula>"NotPaid"</formula>
    </cfRule>
    <cfRule type="cellIs" dxfId="3" priority="3633" operator="equal">
      <formula>"NotPaid"</formula>
    </cfRule>
    <cfRule type="cellIs" dxfId="3" priority="3632" operator="equal">
      <formula>"NotPaid"</formula>
    </cfRule>
    <cfRule type="cellIs" dxfId="3" priority="3622" operator="equal">
      <formula>"NotPaid"</formula>
    </cfRule>
    <cfRule type="cellIs" dxfId="3" priority="3621" operator="equal">
      <formula>"NotPaid"</formula>
    </cfRule>
    <cfRule type="cellIs" dxfId="3" priority="3620" operator="equal">
      <formula>"NotPaid"</formula>
    </cfRule>
    <cfRule type="cellIs" dxfId="3" priority="3608" operator="equal">
      <formula>"NotPaid"</formula>
    </cfRule>
    <cfRule type="cellIs" dxfId="3" priority="3607" operator="equal">
      <formula>"NotPaid"</formula>
    </cfRule>
    <cfRule type="cellIs" dxfId="3" priority="3606" operator="equal">
      <formula>"NotPaid"</formula>
    </cfRule>
    <cfRule type="cellIs" dxfId="3" priority="3596" operator="equal">
      <formula>"NotPaid"</formula>
    </cfRule>
    <cfRule type="cellIs" dxfId="3" priority="3595" operator="equal">
      <formula>"NotPaid"</formula>
    </cfRule>
    <cfRule type="cellIs" dxfId="3" priority="3594" operator="equal">
      <formula>"NotPaid"</formula>
    </cfRule>
    <cfRule type="cellIs" dxfId="3" priority="3575" operator="equal">
      <formula>"NotPaid"</formula>
    </cfRule>
    <cfRule type="cellIs" dxfId="3" priority="3574" operator="equal">
      <formula>"NotPaid"</formula>
    </cfRule>
    <cfRule type="cellIs" dxfId="3" priority="3573" operator="equal">
      <formula>"NotPaid"</formula>
    </cfRule>
    <cfRule type="cellIs" dxfId="3" priority="3564" operator="equal">
      <formula>"NotPaid"</formula>
    </cfRule>
    <cfRule type="cellIs" dxfId="3" priority="3563" operator="equal">
      <formula>"NotPaid"</formula>
    </cfRule>
    <cfRule type="cellIs" dxfId="3" priority="3562" operator="equal">
      <formula>"NotPaid"</formula>
    </cfRule>
    <cfRule type="cellIs" dxfId="3" priority="3552" operator="equal">
      <formula>"NotPaid"</formula>
    </cfRule>
    <cfRule type="cellIs" dxfId="3" priority="3551" operator="equal">
      <formula>"NotPaid"</formula>
    </cfRule>
    <cfRule type="cellIs" dxfId="3" priority="3550" operator="equal">
      <formula>"NotPaid"</formula>
    </cfRule>
    <cfRule type="cellIs" dxfId="3" priority="3540" operator="equal">
      <formula>"NotPaid"</formula>
    </cfRule>
    <cfRule type="cellIs" dxfId="3" priority="3539" operator="equal">
      <formula>"NotPaid"</formula>
    </cfRule>
    <cfRule type="cellIs" dxfId="3" priority="3538" operator="equal">
      <formula>"NotPaid"</formula>
    </cfRule>
    <cfRule type="cellIs" dxfId="3" priority="3529" operator="equal">
      <formula>"NotPaid"</formula>
    </cfRule>
    <cfRule type="cellIs" dxfId="3" priority="3528" operator="equal">
      <formula>"NotPaid"</formula>
    </cfRule>
    <cfRule type="cellIs" dxfId="3" priority="3527" operator="equal">
      <formula>"NotPaid"</formula>
    </cfRule>
    <cfRule type="cellIs" dxfId="3" priority="3518" operator="equal">
      <formula>"NotPaid"</formula>
    </cfRule>
    <cfRule type="cellIs" dxfId="3" priority="3517" operator="equal">
      <formula>"NotPaid"</formula>
    </cfRule>
    <cfRule type="cellIs" dxfId="3" priority="3516" operator="equal">
      <formula>"NotPaid"</formula>
    </cfRule>
    <cfRule type="cellIs" dxfId="3" priority="3503" operator="equal">
      <formula>"NotPaid"</formula>
    </cfRule>
    <cfRule type="cellIs" dxfId="3" priority="3502" operator="equal">
      <formula>"NotPaid"</formula>
    </cfRule>
    <cfRule type="cellIs" dxfId="3" priority="3501" operator="equal">
      <formula>"NotPaid"</formula>
    </cfRule>
    <cfRule type="cellIs" dxfId="3" priority="3492" operator="equal">
      <formula>"NotPaid"</formula>
    </cfRule>
    <cfRule type="cellIs" dxfId="3" priority="3491" operator="equal">
      <formula>"NotPaid"</formula>
    </cfRule>
    <cfRule type="cellIs" dxfId="3" priority="3490" operator="equal">
      <formula>"NotPaid"</formula>
    </cfRule>
    <cfRule type="cellIs" dxfId="3" priority="3481" operator="equal">
      <formula>"NotPaid"</formula>
    </cfRule>
    <cfRule type="cellIs" dxfId="3" priority="3480" operator="equal">
      <formula>"NotPaid"</formula>
    </cfRule>
    <cfRule type="cellIs" dxfId="3" priority="3479" operator="equal">
      <formula>"NotPaid"</formula>
    </cfRule>
    <cfRule type="cellIs" dxfId="3" priority="3470" operator="equal">
      <formula>"NotPaid"</formula>
    </cfRule>
    <cfRule type="cellIs" dxfId="3" priority="3469" operator="equal">
      <formula>"NotPaid"</formula>
    </cfRule>
    <cfRule type="cellIs" dxfId="3" priority="3468" operator="equal">
      <formula>"NotPaid"</formula>
    </cfRule>
    <cfRule type="cellIs" dxfId="3" priority="3458" operator="equal">
      <formula>"NotPaid"</formula>
    </cfRule>
    <cfRule type="cellIs" dxfId="3" priority="3457" operator="equal">
      <formula>"NotPaid"</formula>
    </cfRule>
    <cfRule type="cellIs" dxfId="3" priority="3456" operator="equal">
      <formula>"NotPaid"</formula>
    </cfRule>
  </conditionalFormatting>
  <conditionalFormatting sqref="F12:G12">
    <cfRule type="expression" dxfId="0" priority="3916" stopIfTrue="1">
      <formula>F12="NotPaid"</formula>
    </cfRule>
    <cfRule type="expression" dxfId="0" priority="3845" stopIfTrue="1">
      <formula>F12="NotPaid"</formula>
    </cfRule>
    <cfRule type="expression" dxfId="0" priority="3801" stopIfTrue="1">
      <formula>F12="NotPaid"</formula>
    </cfRule>
    <cfRule type="expression" dxfId="0" priority="3681" stopIfTrue="1">
      <formula>F12="NotPaid"</formula>
    </cfRule>
    <cfRule type="expression" dxfId="0" priority="3610" stopIfTrue="1">
      <formula>F12="NotPaid"</formula>
    </cfRule>
    <cfRule type="expression" dxfId="0" priority="3566" stopIfTrue="1">
      <formula>F12="NotPaid"</formula>
    </cfRule>
  </conditionalFormatting>
  <conditionalFormatting sqref="F12">
    <cfRule type="cellIs" dxfId="3" priority="3910" operator="equal">
      <formula>"NotPaid"</formula>
    </cfRule>
    <cfRule type="cellIs" dxfId="3" priority="3909" operator="equal">
      <formula>"NotPaid"</formula>
    </cfRule>
    <cfRule type="cellIs" dxfId="3" priority="3908" operator="equal">
      <formula>"NotPaid"</formula>
    </cfRule>
    <cfRule type="cellIs" dxfId="3" priority="3895" operator="equal">
      <formula>"NotPaid"</formula>
    </cfRule>
    <cfRule type="cellIs" dxfId="3" priority="3894" operator="equal">
      <formula>"NotPaid"</formula>
    </cfRule>
    <cfRule type="cellIs" dxfId="3" priority="3893" operator="equal">
      <formula>"NotPaid"</formula>
    </cfRule>
    <cfRule type="cellIs" dxfId="3" priority="3880" operator="equal">
      <formula>"NotPaid"</formula>
    </cfRule>
    <cfRule type="cellIs" dxfId="3" priority="3871" operator="equal">
      <formula>"NotPaid"</formula>
    </cfRule>
    <cfRule type="cellIs" dxfId="3" priority="3865" operator="equal">
      <formula>"NotPaid"</formula>
    </cfRule>
    <cfRule type="cellIs" dxfId="3" priority="3864" operator="equal">
      <formula>"NotPaid"</formula>
    </cfRule>
    <cfRule type="cellIs" dxfId="3" priority="3863" operator="equal">
      <formula>"NotPaid"</formula>
    </cfRule>
    <cfRule type="cellIs" dxfId="3" priority="3853" operator="equal">
      <formula>"NotPaid"</formula>
    </cfRule>
    <cfRule type="cellIs" dxfId="3" priority="3852" operator="equal">
      <formula>"NotPaid"</formula>
    </cfRule>
    <cfRule type="cellIs" dxfId="3" priority="3851" operator="equal">
      <formula>"NotPaid"</formula>
    </cfRule>
    <cfRule type="cellIs" dxfId="3" priority="3839" operator="equal">
      <formula>"NotPaid"</formula>
    </cfRule>
    <cfRule type="cellIs" dxfId="3" priority="3838" operator="equal">
      <formula>"NotPaid"</formula>
    </cfRule>
    <cfRule type="cellIs" dxfId="3" priority="3837" operator="equal">
      <formula>"NotPaid"</formula>
    </cfRule>
    <cfRule type="cellIs" dxfId="3" priority="3827" operator="equal">
      <formula>"NotPaid"</formula>
    </cfRule>
    <cfRule type="cellIs" dxfId="3" priority="3826" operator="equal">
      <formula>"NotPaid"</formula>
    </cfRule>
    <cfRule type="cellIs" dxfId="3" priority="3825" operator="equal">
      <formula>"NotPaid"</formula>
    </cfRule>
    <cfRule type="cellIs" dxfId="3" priority="3812" operator="equal">
      <formula>"NotPaid"</formula>
    </cfRule>
    <cfRule type="cellIs" dxfId="3" priority="3806" operator="equal">
      <formula>"NotPaid"</formula>
    </cfRule>
    <cfRule type="cellIs" dxfId="3" priority="3805" operator="equal">
      <formula>"NotPaid"</formula>
    </cfRule>
    <cfRule type="cellIs" dxfId="3" priority="3804" operator="equal">
      <formula>"NotPaid"</formula>
    </cfRule>
    <cfRule type="cellIs" dxfId="3" priority="3795" operator="equal">
      <formula>"NotPaid"</formula>
    </cfRule>
    <cfRule type="cellIs" dxfId="3" priority="3794" operator="equal">
      <formula>"NotPaid"</formula>
    </cfRule>
    <cfRule type="cellIs" dxfId="3" priority="3793" operator="equal">
      <formula>"NotPaid"</formula>
    </cfRule>
    <cfRule type="cellIs" dxfId="3" priority="3783" operator="equal">
      <formula>"NotPaid"</formula>
    </cfRule>
    <cfRule type="cellIs" dxfId="3" priority="3782" operator="equal">
      <formula>"NotPaid"</formula>
    </cfRule>
    <cfRule type="cellIs" dxfId="3" priority="3781" operator="equal">
      <formula>"NotPaid"</formula>
    </cfRule>
    <cfRule type="cellIs" dxfId="3" priority="3771" operator="equal">
      <formula>"NotPaid"</formula>
    </cfRule>
    <cfRule type="cellIs" dxfId="3" priority="3770" operator="equal">
      <formula>"NotPaid"</formula>
    </cfRule>
    <cfRule type="cellIs" dxfId="3" priority="3769" operator="equal">
      <formula>"NotPaid"</formula>
    </cfRule>
    <cfRule type="cellIs" dxfId="3" priority="3760" operator="equal">
      <formula>"NotPaid"</formula>
    </cfRule>
    <cfRule type="cellIs" dxfId="3" priority="3759" operator="equal">
      <formula>"NotPaid"</formula>
    </cfRule>
    <cfRule type="cellIs" dxfId="3" priority="3758" operator="equal">
      <formula>"NotPaid"</formula>
    </cfRule>
    <cfRule type="cellIs" dxfId="3" priority="3749" operator="equal">
      <formula>"NotPaid"</formula>
    </cfRule>
    <cfRule type="cellIs" dxfId="3" priority="3748" operator="equal">
      <formula>"NotPaid"</formula>
    </cfRule>
    <cfRule type="cellIs" dxfId="3" priority="3747" operator="equal">
      <formula>"NotPaid"</formula>
    </cfRule>
    <cfRule type="cellIs" dxfId="3" priority="3734" operator="equal">
      <formula>"NotPaid"</formula>
    </cfRule>
    <cfRule type="cellIs" dxfId="3" priority="3733" operator="equal">
      <formula>"NotPaid"</formula>
    </cfRule>
    <cfRule type="cellIs" dxfId="3" priority="3732" operator="equal">
      <formula>"NotPaid"</formula>
    </cfRule>
    <cfRule type="cellIs" dxfId="3" priority="3723" operator="equal">
      <formula>"NotPaid"</formula>
    </cfRule>
    <cfRule type="cellIs" dxfId="3" priority="3722" operator="equal">
      <formula>"NotPaid"</formula>
    </cfRule>
    <cfRule type="cellIs" dxfId="3" priority="3721" operator="equal">
      <formula>"NotPaid"</formula>
    </cfRule>
    <cfRule type="cellIs" dxfId="3" priority="3712" operator="equal">
      <formula>"NotPaid"</formula>
    </cfRule>
    <cfRule type="cellIs" dxfId="3" priority="3711" operator="equal">
      <formula>"NotPaid"</formula>
    </cfRule>
    <cfRule type="cellIs" dxfId="3" priority="3710" operator="equal">
      <formula>"NotPaid"</formula>
    </cfRule>
    <cfRule type="cellIs" dxfId="3" priority="3701" operator="equal">
      <formula>"NotPaid"</formula>
    </cfRule>
    <cfRule type="cellIs" dxfId="3" priority="3700" operator="equal">
      <formula>"NotPaid"</formula>
    </cfRule>
    <cfRule type="cellIs" dxfId="3" priority="3699" operator="equal">
      <formula>"NotPaid"</formula>
    </cfRule>
    <cfRule type="cellIs" dxfId="3" priority="3689" operator="equal">
      <formula>"NotPaid"</formula>
    </cfRule>
    <cfRule type="cellIs" dxfId="3" priority="3688" operator="equal">
      <formula>"NotPaid"</formula>
    </cfRule>
    <cfRule type="cellIs" dxfId="3" priority="3687" operator="equal">
      <formula>"NotPaid"</formula>
    </cfRule>
    <cfRule type="cellIs" dxfId="3" priority="3675" operator="equal">
      <formula>"NotPaid"</formula>
    </cfRule>
    <cfRule type="cellIs" dxfId="3" priority="3674" operator="equal">
      <formula>"NotPaid"</formula>
    </cfRule>
    <cfRule type="cellIs" dxfId="3" priority="3673" operator="equal">
      <formula>"NotPaid"</formula>
    </cfRule>
    <cfRule type="cellIs" dxfId="3" priority="3660" operator="equal">
      <formula>"NotPaid"</formula>
    </cfRule>
    <cfRule type="cellIs" dxfId="3" priority="3659" operator="equal">
      <formula>"NotPaid"</formula>
    </cfRule>
    <cfRule type="cellIs" dxfId="3" priority="3658" operator="equal">
      <formula>"NotPaid"</formula>
    </cfRule>
    <cfRule type="cellIs" dxfId="3" priority="3645" operator="equal">
      <formula>"NotPaid"</formula>
    </cfRule>
    <cfRule type="cellIs" dxfId="3" priority="3636" operator="equal">
      <formula>"NotPaid"</formula>
    </cfRule>
    <cfRule type="cellIs" dxfId="3" priority="3630" operator="equal">
      <formula>"NotPaid"</formula>
    </cfRule>
    <cfRule type="cellIs" dxfId="3" priority="3629" operator="equal">
      <formula>"NotPaid"</formula>
    </cfRule>
    <cfRule type="cellIs" dxfId="3" priority="3628" operator="equal">
      <formula>"NotPaid"</formula>
    </cfRule>
    <cfRule type="cellIs" dxfId="3" priority="3618" operator="equal">
      <formula>"NotPaid"</formula>
    </cfRule>
    <cfRule type="cellIs" dxfId="3" priority="3617" operator="equal">
      <formula>"NotPaid"</formula>
    </cfRule>
    <cfRule type="cellIs" dxfId="3" priority="3616" operator="equal">
      <formula>"NotPaid"</formula>
    </cfRule>
    <cfRule type="cellIs" dxfId="3" priority="3604" operator="equal">
      <formula>"NotPaid"</formula>
    </cfRule>
    <cfRule type="cellIs" dxfId="3" priority="3603" operator="equal">
      <formula>"NotPaid"</formula>
    </cfRule>
    <cfRule type="cellIs" dxfId="3" priority="3602" operator="equal">
      <formula>"NotPaid"</formula>
    </cfRule>
    <cfRule type="cellIs" dxfId="3" priority="3592" operator="equal">
      <formula>"NotPaid"</formula>
    </cfRule>
    <cfRule type="cellIs" dxfId="3" priority="3591" operator="equal">
      <formula>"NotPaid"</formula>
    </cfRule>
    <cfRule type="cellIs" dxfId="3" priority="3590" operator="equal">
      <formula>"NotPaid"</formula>
    </cfRule>
    <cfRule type="cellIs" dxfId="3" priority="3577" operator="equal">
      <formula>"NotPaid"</formula>
    </cfRule>
    <cfRule type="cellIs" dxfId="3" priority="3571" operator="equal">
      <formula>"NotPaid"</formula>
    </cfRule>
    <cfRule type="cellIs" dxfId="3" priority="3570" operator="equal">
      <formula>"NotPaid"</formula>
    </cfRule>
    <cfRule type="cellIs" dxfId="3" priority="3569" operator="equal">
      <formula>"NotPaid"</formula>
    </cfRule>
    <cfRule type="cellIs" dxfId="3" priority="3560" operator="equal">
      <formula>"NotPaid"</formula>
    </cfRule>
    <cfRule type="cellIs" dxfId="3" priority="3559" operator="equal">
      <formula>"NotPaid"</formula>
    </cfRule>
    <cfRule type="cellIs" dxfId="3" priority="3558" operator="equal">
      <formula>"NotPaid"</formula>
    </cfRule>
    <cfRule type="cellIs" dxfId="3" priority="3548" operator="equal">
      <formula>"NotPaid"</formula>
    </cfRule>
    <cfRule type="cellIs" dxfId="3" priority="3547" operator="equal">
      <formula>"NotPaid"</formula>
    </cfRule>
    <cfRule type="cellIs" dxfId="3" priority="3546" operator="equal">
      <formula>"NotPaid"</formula>
    </cfRule>
    <cfRule type="cellIs" dxfId="3" priority="3536" operator="equal">
      <formula>"NotPaid"</formula>
    </cfRule>
    <cfRule type="cellIs" dxfId="3" priority="3535" operator="equal">
      <formula>"NotPaid"</formula>
    </cfRule>
    <cfRule type="cellIs" dxfId="3" priority="3534" operator="equal">
      <formula>"NotPaid"</formula>
    </cfRule>
    <cfRule type="cellIs" dxfId="3" priority="3525" operator="equal">
      <formula>"NotPaid"</formula>
    </cfRule>
    <cfRule type="cellIs" dxfId="3" priority="3524" operator="equal">
      <formula>"NotPaid"</formula>
    </cfRule>
    <cfRule type="cellIs" dxfId="3" priority="3523" operator="equal">
      <formula>"NotPaid"</formula>
    </cfRule>
    <cfRule type="cellIs" dxfId="3" priority="3514" operator="equal">
      <formula>"NotPaid"</formula>
    </cfRule>
    <cfRule type="cellIs" dxfId="3" priority="3513" operator="equal">
      <formula>"NotPaid"</formula>
    </cfRule>
    <cfRule type="cellIs" dxfId="3" priority="3512" operator="equal">
      <formula>"NotPaid"</formula>
    </cfRule>
    <cfRule type="cellIs" dxfId="3" priority="3499" operator="equal">
      <formula>"NotPaid"</formula>
    </cfRule>
    <cfRule type="cellIs" dxfId="3" priority="3498" operator="equal">
      <formula>"NotPaid"</formula>
    </cfRule>
    <cfRule type="cellIs" dxfId="3" priority="3497" operator="equal">
      <formula>"NotPaid"</formula>
    </cfRule>
    <cfRule type="cellIs" dxfId="3" priority="3488" operator="equal">
      <formula>"NotPaid"</formula>
    </cfRule>
    <cfRule type="cellIs" dxfId="3" priority="3487" operator="equal">
      <formula>"NotPaid"</formula>
    </cfRule>
    <cfRule type="cellIs" dxfId="3" priority="3486" operator="equal">
      <formula>"NotPaid"</formula>
    </cfRule>
    <cfRule type="cellIs" dxfId="3" priority="3477" operator="equal">
      <formula>"NotPaid"</formula>
    </cfRule>
    <cfRule type="cellIs" dxfId="3" priority="3476" operator="equal">
      <formula>"NotPaid"</formula>
    </cfRule>
    <cfRule type="cellIs" dxfId="3" priority="3475" operator="equal">
      <formula>"NotPaid"</formula>
    </cfRule>
    <cfRule type="cellIs" dxfId="3" priority="3466" operator="equal">
      <formula>"NotPaid"</formula>
    </cfRule>
    <cfRule type="cellIs" dxfId="3" priority="3465" operator="equal">
      <formula>"NotPaid"</formula>
    </cfRule>
    <cfRule type="cellIs" dxfId="3" priority="3464" operator="equal">
      <formula>"NotPaid"</formula>
    </cfRule>
    <cfRule type="cellIs" dxfId="3" priority="3454" operator="equal">
      <formula>"NotPaid"</formula>
    </cfRule>
    <cfRule type="cellIs" dxfId="3" priority="3453" operator="equal">
      <formula>"NotPaid"</formula>
    </cfRule>
    <cfRule type="cellIs" dxfId="3" priority="3452" operator="equal">
      <formula>"NotPaid"</formula>
    </cfRule>
  </conditionalFormatting>
  <conditionalFormatting sqref="G12">
    <cfRule type="cellIs" dxfId="3" priority="3911" operator="equal">
      <formula>"NotPaid"</formula>
    </cfRule>
    <cfRule type="cellIs" dxfId="3" priority="3896" operator="equal">
      <formula>"NotPaid"</formula>
    </cfRule>
    <cfRule type="cellIs" dxfId="3" priority="3866" operator="equal">
      <formula>"NotPaid"</formula>
    </cfRule>
    <cfRule type="cellIs" dxfId="3" priority="3854" operator="equal">
      <formula>"NotPaid"</formula>
    </cfRule>
    <cfRule type="cellIs" dxfId="3" priority="3840" operator="equal">
      <formula>"NotPaid"</formula>
    </cfRule>
    <cfRule type="cellIs" dxfId="3" priority="3828" operator="equal">
      <formula>"NotPaid"</formula>
    </cfRule>
    <cfRule type="cellIs" dxfId="3" priority="3807" operator="equal">
      <formula>"NotPaid"</formula>
    </cfRule>
    <cfRule type="cellIs" dxfId="3" priority="3796" operator="equal">
      <formula>"NotPaid"</formula>
    </cfRule>
    <cfRule type="cellIs" dxfId="3" priority="3784" operator="equal">
      <formula>"NotPaid"</formula>
    </cfRule>
    <cfRule type="cellIs" dxfId="3" priority="3750" operator="equal">
      <formula>"NotPaid"</formula>
    </cfRule>
    <cfRule type="cellIs" dxfId="3" priority="3702" operator="equal">
      <formula>"NotPaid"</formula>
    </cfRule>
    <cfRule type="cellIs" dxfId="3" priority="3690" operator="equal">
      <formula>"NotPaid"</formula>
    </cfRule>
    <cfRule type="cellIs" dxfId="3" priority="3676" operator="equal">
      <formula>"NotPaid"</formula>
    </cfRule>
    <cfRule type="cellIs" dxfId="3" priority="3661" operator="equal">
      <formula>"NotPaid"</formula>
    </cfRule>
    <cfRule type="cellIs" dxfId="3" priority="3631" operator="equal">
      <formula>"NotPaid"</formula>
    </cfRule>
    <cfRule type="cellIs" dxfId="3" priority="3619" operator="equal">
      <formula>"NotPaid"</formula>
    </cfRule>
    <cfRule type="cellIs" dxfId="3" priority="3605" operator="equal">
      <formula>"NotPaid"</formula>
    </cfRule>
    <cfRule type="cellIs" dxfId="3" priority="3593" operator="equal">
      <formula>"NotPaid"</formula>
    </cfRule>
    <cfRule type="cellIs" dxfId="3" priority="3572" operator="equal">
      <formula>"NotPaid"</formula>
    </cfRule>
    <cfRule type="cellIs" dxfId="3" priority="3561" operator="equal">
      <formula>"NotPaid"</formula>
    </cfRule>
    <cfRule type="cellIs" dxfId="3" priority="3549" operator="equal">
      <formula>"NotPaid"</formula>
    </cfRule>
    <cfRule type="cellIs" dxfId="3" priority="3515" operator="equal">
      <formula>"NotPaid"</formula>
    </cfRule>
    <cfRule type="cellIs" dxfId="3" priority="3467" operator="equal">
      <formula>"NotPaid"</formula>
    </cfRule>
    <cfRule type="cellIs" dxfId="3" priority="3455" operator="equal">
      <formula>"NotPaid"</formula>
    </cfRule>
  </conditionalFormatting>
  <conditionalFormatting sqref="G12:N12">
    <cfRule type="cellIs" dxfId="3" priority="3884" operator="equal">
      <formula>"NotPaid"</formula>
    </cfRule>
    <cfRule type="cellIs" dxfId="3" priority="3875" operator="equal">
      <formula>"NotPaid"</formula>
    </cfRule>
    <cfRule type="cellIs" dxfId="3" priority="3816" operator="equal">
      <formula>"NotPaid"</formula>
    </cfRule>
    <cfRule type="cellIs" dxfId="3" priority="3772" operator="equal">
      <formula>"NotPaid"</formula>
    </cfRule>
    <cfRule type="cellIs" dxfId="3" priority="3761" operator="equal">
      <formula>"NotPaid"</formula>
    </cfRule>
    <cfRule type="cellIs" dxfId="3" priority="3735" operator="equal">
      <formula>"NotPaid"</formula>
    </cfRule>
    <cfRule type="cellIs" dxfId="3" priority="3724" operator="equal">
      <formula>"NotPaid"</formula>
    </cfRule>
    <cfRule type="cellIs" dxfId="3" priority="3713" operator="equal">
      <formula>"NotPaid"</formula>
    </cfRule>
    <cfRule type="cellIs" dxfId="3" priority="3649" operator="equal">
      <formula>"NotPaid"</formula>
    </cfRule>
    <cfRule type="cellIs" dxfId="3" priority="3640" operator="equal">
      <formula>"NotPaid"</formula>
    </cfRule>
    <cfRule type="cellIs" dxfId="3" priority="3581" operator="equal">
      <formula>"NotPaid"</formula>
    </cfRule>
    <cfRule type="cellIs" dxfId="3" priority="3537" operator="equal">
      <formula>"NotPaid"</formula>
    </cfRule>
    <cfRule type="cellIs" dxfId="3" priority="3526" operator="equal">
      <formula>"NotPaid"</formula>
    </cfRule>
    <cfRule type="cellIs" dxfId="3" priority="3500" operator="equal">
      <formula>"NotPaid"</formula>
    </cfRule>
    <cfRule type="cellIs" dxfId="3" priority="3489" operator="equal">
      <formula>"NotPaid"</formula>
    </cfRule>
    <cfRule type="cellIs" dxfId="3" priority="3478" operator="equal">
      <formula>"NotPaid"</formula>
    </cfRule>
  </conditionalFormatting>
  <conditionalFormatting sqref="H12:N12">
    <cfRule type="cellIs" dxfId="3" priority="3907" operator="equal">
      <formula>"NotPaid"</formula>
    </cfRule>
    <cfRule type="cellIs" dxfId="3" priority="3892" operator="equal">
      <formula>"NotPaid"</formula>
    </cfRule>
    <cfRule type="cellIs" dxfId="3" priority="3862" operator="equal">
      <formula>"NotPaid"</formula>
    </cfRule>
    <cfRule type="cellIs" dxfId="3" priority="3850" operator="equal">
      <formula>"NotPaid"</formula>
    </cfRule>
    <cfRule type="cellIs" dxfId="3" priority="3836" operator="equal">
      <formula>"NotPaid"</formula>
    </cfRule>
    <cfRule type="cellIs" dxfId="3" priority="3824" operator="equal">
      <formula>"NotPaid"</formula>
    </cfRule>
    <cfRule type="cellIs" dxfId="3" priority="3803" operator="equal">
      <formula>"NotPaid"</formula>
    </cfRule>
    <cfRule type="cellIs" dxfId="3" priority="3792" operator="equal">
      <formula>"NotPaid"</formula>
    </cfRule>
    <cfRule type="cellIs" dxfId="3" priority="3780" operator="equal">
      <formula>"NotPaid"</formula>
    </cfRule>
    <cfRule type="cellIs" dxfId="3" priority="3746" operator="equal">
      <formula>"NotPaid"</formula>
    </cfRule>
    <cfRule type="cellIs" dxfId="3" priority="3698" operator="equal">
      <formula>"NotPaid"</formula>
    </cfRule>
    <cfRule type="cellIs" dxfId="3" priority="3686" operator="equal">
      <formula>"NotPaid"</formula>
    </cfRule>
    <cfRule type="cellIs" dxfId="3" priority="3672" operator="equal">
      <formula>"NotPaid"</formula>
    </cfRule>
    <cfRule type="cellIs" dxfId="3" priority="3657" operator="equal">
      <formula>"NotPaid"</formula>
    </cfRule>
    <cfRule type="cellIs" dxfId="3" priority="3627" operator="equal">
      <formula>"NotPaid"</formula>
    </cfRule>
    <cfRule type="cellIs" dxfId="3" priority="3615" operator="equal">
      <formula>"NotPaid"</formula>
    </cfRule>
    <cfRule type="cellIs" dxfId="3" priority="3601" operator="equal">
      <formula>"NotPaid"</formula>
    </cfRule>
    <cfRule type="cellIs" dxfId="3" priority="3589" operator="equal">
      <formula>"NotPaid"</formula>
    </cfRule>
    <cfRule type="cellIs" dxfId="3" priority="3568" operator="equal">
      <formula>"NotPaid"</formula>
    </cfRule>
    <cfRule type="cellIs" dxfId="3" priority="3557" operator="equal">
      <formula>"NotPaid"</formula>
    </cfRule>
    <cfRule type="cellIs" dxfId="3" priority="3545" operator="equal">
      <formula>"NotPaid"</formula>
    </cfRule>
    <cfRule type="cellIs" dxfId="3" priority="3511" operator="equal">
      <formula>"NotPaid"</formula>
    </cfRule>
    <cfRule type="cellIs" dxfId="3" priority="3463" operator="equal">
      <formula>"NotPaid"</formula>
    </cfRule>
    <cfRule type="cellIs" dxfId="3" priority="3451" operator="equal">
      <formula>"NotPaid"</formula>
    </cfRule>
  </conditionalFormatting>
  <conditionalFormatting sqref="O12">
    <cfRule type="cellIs" dxfId="3" priority="3903" operator="equal">
      <formula>"NotPaid"</formula>
    </cfRule>
    <cfRule type="cellIs" dxfId="3" priority="3888" operator="equal">
      <formula>"NotPaid"</formula>
    </cfRule>
    <cfRule type="cellIs" dxfId="3" priority="3879" operator="equal">
      <formula>"NotPaid"</formula>
    </cfRule>
    <cfRule type="cellIs" dxfId="3" priority="3870" operator="equal">
      <formula>"NotPaid"</formula>
    </cfRule>
    <cfRule type="cellIs" dxfId="3" priority="3858" operator="equal">
      <formula>"NotPaid"</formula>
    </cfRule>
    <cfRule type="cellIs" dxfId="3" priority="3846" operator="equal">
      <formula>"NotPaid"</formula>
    </cfRule>
    <cfRule type="cellIs" dxfId="3" priority="3832" operator="equal">
      <formula>"NotPaid"</formula>
    </cfRule>
    <cfRule type="cellIs" dxfId="3" priority="3820" operator="equal">
      <formula>"NotPaid"</formula>
    </cfRule>
    <cfRule type="cellIs" dxfId="3" priority="3811" operator="equal">
      <formula>"NotPaid"</formula>
    </cfRule>
    <cfRule type="cellIs" dxfId="3" priority="3802" operator="equal">
      <formula>"NotPaid"</formula>
    </cfRule>
    <cfRule type="cellIs" dxfId="3" priority="3788" operator="equal">
      <formula>"NotPaid"</formula>
    </cfRule>
    <cfRule type="cellIs" dxfId="3" priority="3776" operator="equal">
      <formula>"NotPaid"</formula>
    </cfRule>
    <cfRule type="cellIs" dxfId="3" priority="3765" operator="equal">
      <formula>"NotPaid"</formula>
    </cfRule>
    <cfRule type="cellIs" dxfId="3" priority="3754" operator="equal">
      <formula>"NotPaid"</formula>
    </cfRule>
    <cfRule type="cellIs" dxfId="3" priority="3742" operator="equal">
      <formula>"NotPaid"</formula>
    </cfRule>
    <cfRule type="cellIs" dxfId="3" priority="3728" operator="equal">
      <formula>"NotPaid"</formula>
    </cfRule>
    <cfRule type="cellIs" dxfId="3" priority="3717" operator="equal">
      <formula>"NotPaid"</formula>
    </cfRule>
    <cfRule type="cellIs" dxfId="3" priority="3706" operator="equal">
      <formula>"NotPaid"</formula>
    </cfRule>
    <cfRule type="cellIs" dxfId="3" priority="3694" operator="equal">
      <formula>"NotPaid"</formula>
    </cfRule>
    <cfRule type="cellIs" dxfId="3" priority="3682" operator="equal">
      <formula>"NotPaid"</formula>
    </cfRule>
    <cfRule type="cellIs" dxfId="3" priority="3668" operator="equal">
      <formula>"NotPaid"</formula>
    </cfRule>
    <cfRule type="cellIs" dxfId="3" priority="3653" operator="equal">
      <formula>"NotPaid"</formula>
    </cfRule>
    <cfRule type="cellIs" dxfId="3" priority="3644" operator="equal">
      <formula>"NotPaid"</formula>
    </cfRule>
    <cfRule type="cellIs" dxfId="3" priority="3635" operator="equal">
      <formula>"NotPaid"</formula>
    </cfRule>
    <cfRule type="cellIs" dxfId="3" priority="3623" operator="equal">
      <formula>"NotPaid"</formula>
    </cfRule>
    <cfRule type="cellIs" dxfId="3" priority="3611" operator="equal">
      <formula>"NotPaid"</formula>
    </cfRule>
    <cfRule type="cellIs" dxfId="3" priority="3597" operator="equal">
      <formula>"NotPaid"</formula>
    </cfRule>
    <cfRule type="cellIs" dxfId="3" priority="3585" operator="equal">
      <formula>"NotPaid"</formula>
    </cfRule>
    <cfRule type="cellIs" dxfId="3" priority="3576" operator="equal">
      <formula>"NotPaid"</formula>
    </cfRule>
    <cfRule type="cellIs" dxfId="3" priority="3567" operator="equal">
      <formula>"NotPaid"</formula>
    </cfRule>
    <cfRule type="cellIs" dxfId="3" priority="3553" operator="equal">
      <formula>"NotPaid"</formula>
    </cfRule>
    <cfRule type="cellIs" dxfId="3" priority="3541" operator="equal">
      <formula>"NotPaid"</formula>
    </cfRule>
    <cfRule type="cellIs" dxfId="3" priority="3530" operator="equal">
      <formula>"NotPaid"</formula>
    </cfRule>
    <cfRule type="cellIs" dxfId="3" priority="3519" operator="equal">
      <formula>"NotPaid"</formula>
    </cfRule>
    <cfRule type="cellIs" dxfId="3" priority="3507" operator="equal">
      <formula>"NotPaid"</formula>
    </cfRule>
    <cfRule type="cellIs" dxfId="3" priority="3493" operator="equal">
      <formula>"NotPaid"</formula>
    </cfRule>
    <cfRule type="cellIs" dxfId="3" priority="3482" operator="equal">
      <formula>"NotPaid"</formula>
    </cfRule>
    <cfRule type="cellIs" dxfId="3" priority="3471" operator="equal">
      <formula>"NotPaid"</formula>
    </cfRule>
    <cfRule type="cellIs" dxfId="3" priority="3459" operator="equal">
      <formula>"NotPaid"</formula>
    </cfRule>
    <cfRule type="cellIs" dxfId="3" priority="3447" operator="equal">
      <formula>"NotPaid"</formula>
    </cfRule>
  </conditionalFormatting>
  <conditionalFormatting sqref="Q12:R12">
    <cfRule type="cellIs" dxfId="3" priority="438" operator="equal">
      <formula>"NotPaid"</formula>
    </cfRule>
    <cfRule type="cellIs" dxfId="3" priority="437" operator="equal">
      <formula>"NotPaid"</formula>
    </cfRule>
    <cfRule type="cellIs" dxfId="3" priority="436" operator="equal">
      <formula>"NotPaid"</formula>
    </cfRule>
    <cfRule type="cellIs" dxfId="3" priority="435" operator="equal">
      <formula>"NotPaid"</formula>
    </cfRule>
    <cfRule type="cellIs" dxfId="3" priority="434" operator="equal">
      <formula>"NotPaid"</formula>
    </cfRule>
    <cfRule type="cellIs" dxfId="3" priority="433" operator="equal">
      <formula>"NotPaid"</formula>
    </cfRule>
    <cfRule type="cellIs" dxfId="3" priority="432" operator="equal">
      <formula>"NotPaid"</formula>
    </cfRule>
    <cfRule type="cellIs" dxfId="3" priority="431" operator="equal">
      <formula>"NotPaid"</formula>
    </cfRule>
    <cfRule type="cellIs" dxfId="3" priority="430" operator="equal">
      <formula>"NotPaid"</formula>
    </cfRule>
    <cfRule type="cellIs" dxfId="3" priority="429" operator="equal">
      <formula>"NotPaid"</formula>
    </cfRule>
    <cfRule type="cellIs" dxfId="3" priority="428" operator="equal">
      <formula>"NotPaid"</formula>
    </cfRule>
    <cfRule type="cellIs" dxfId="3" priority="427" operator="equal">
      <formula>"NotPaid"</formula>
    </cfRule>
    <cfRule type="cellIs" dxfId="3" priority="426" operator="equal">
      <formula>"NotPaid"</formula>
    </cfRule>
    <cfRule type="cellIs" dxfId="3" priority="425" operator="equal">
      <formula>"NotPaid"</formula>
    </cfRule>
    <cfRule type="cellIs" dxfId="3" priority="424" operator="equal">
      <formula>"NotPaid"</formula>
    </cfRule>
    <cfRule type="cellIs" dxfId="3" priority="423" operator="equal">
      <formula>"NotPaid"</formula>
    </cfRule>
    <cfRule type="cellIs" dxfId="3" priority="422" operator="equal">
      <formula>"NotPaid"</formula>
    </cfRule>
    <cfRule type="cellIs" dxfId="3" priority="421" operator="equal">
      <formula>"NotPaid"</formula>
    </cfRule>
    <cfRule type="cellIs" dxfId="3" priority="420" operator="equal">
      <formula>"NotPaid"</formula>
    </cfRule>
    <cfRule type="cellIs" dxfId="3" priority="419" operator="equal">
      <formula>"NotPaid"</formula>
    </cfRule>
    <cfRule type="cellIs" dxfId="3" priority="418" operator="equal">
      <formula>"NotPaid"</formula>
    </cfRule>
    <cfRule type="cellIs" dxfId="3" priority="417" operator="equal">
      <formula>"NotPaid"</formula>
    </cfRule>
    <cfRule type="cellIs" dxfId="3" priority="416" operator="equal">
      <formula>"NotPaid"</formula>
    </cfRule>
    <cfRule type="cellIs" dxfId="3" priority="415" operator="equal">
      <formula>"NotPaid"</formula>
    </cfRule>
    <cfRule type="cellIs" dxfId="3" priority="414" operator="equal">
      <formula>"NotPaid"</formula>
    </cfRule>
    <cfRule type="cellIs" dxfId="3" priority="413" operator="equal">
      <formula>"NotPaid"</formula>
    </cfRule>
    <cfRule type="cellIs" dxfId="3" priority="412" operator="equal">
      <formula>"NotPaid"</formula>
    </cfRule>
    <cfRule type="cellIs" dxfId="3" priority="411" operator="equal">
      <formula>"NotPaid"</formula>
    </cfRule>
    <cfRule type="cellIs" dxfId="3" priority="410" operator="equal">
      <formula>"NotPaid"</formula>
    </cfRule>
    <cfRule type="cellIs" dxfId="3" priority="409" operator="equal">
      <formula>"NotPaid"</formula>
    </cfRule>
    <cfRule type="cellIs" dxfId="3" priority="408" operator="equal">
      <formula>"NotPaid"</formula>
    </cfRule>
    <cfRule type="cellIs" dxfId="3" priority="407" operator="equal">
      <formula>"NotPaid"</formula>
    </cfRule>
    <cfRule type="cellIs" dxfId="3" priority="406" operator="equal">
      <formula>"NotPaid"</formula>
    </cfRule>
    <cfRule type="cellIs" dxfId="3" priority="405" operator="equal">
      <formula>"NotPaid"</formula>
    </cfRule>
    <cfRule type="cellIs" dxfId="3" priority="404" operator="equal">
      <formula>"NotPaid"</formula>
    </cfRule>
    <cfRule type="cellIs" dxfId="3" priority="403" operator="equal">
      <formula>"NotPaid"</formula>
    </cfRule>
    <cfRule type="cellIs" dxfId="3" priority="402" operator="equal">
      <formula>"NotPaid"</formula>
    </cfRule>
    <cfRule type="cellIs" dxfId="3" priority="401" operator="equal">
      <formula>"NotPaid"</formula>
    </cfRule>
    <cfRule type="cellIs" dxfId="3" priority="400" operator="equal">
      <formula>"NotPaid"</formula>
    </cfRule>
    <cfRule type="cellIs" dxfId="3" priority="399" operator="equal">
      <formula>"NotPaid"</formula>
    </cfRule>
    <cfRule type="cellIs" dxfId="3" priority="398" operator="equal">
      <formula>"NotPaid"</formula>
    </cfRule>
    <cfRule type="cellIs" dxfId="3" priority="397" operator="equal">
      <formula>"NotPaid"</formula>
    </cfRule>
    <cfRule type="cellIs" dxfId="3" priority="396" operator="equal">
      <formula>"NotPaid"</formula>
    </cfRule>
    <cfRule type="cellIs" dxfId="3" priority="395" operator="equal">
      <formula>"NotPaid"</formula>
    </cfRule>
    <cfRule type="cellIs" dxfId="3" priority="394" operator="equal">
      <formula>"NotPaid"</formula>
    </cfRule>
    <cfRule type="cellIs" dxfId="3" priority="393" operator="equal">
      <formula>"NotPaid"</formula>
    </cfRule>
  </conditionalFormatting>
  <conditionalFormatting sqref="S12:U12">
    <cfRule type="cellIs" dxfId="3" priority="751" operator="equal">
      <formula>"NotPaid"</formula>
    </cfRule>
    <cfRule type="cellIs" dxfId="3" priority="750" operator="equal">
      <formula>"NotPaid"</formula>
    </cfRule>
    <cfRule type="cellIs" dxfId="3" priority="749" operator="equal">
      <formula>"NotPaid"</formula>
    </cfRule>
    <cfRule type="cellIs" dxfId="3" priority="748" operator="equal">
      <formula>"NotPaid"</formula>
    </cfRule>
    <cfRule type="cellIs" dxfId="3" priority="747" operator="equal">
      <formula>"NotPaid"</formula>
    </cfRule>
    <cfRule type="cellIs" dxfId="3" priority="746" operator="equal">
      <formula>"NotPaid"</formula>
    </cfRule>
    <cfRule type="cellIs" dxfId="3" priority="745" operator="equal">
      <formula>"NotPaid"</formula>
    </cfRule>
    <cfRule type="cellIs" dxfId="3" priority="744" operator="equal">
      <formula>"NotPaid"</formula>
    </cfRule>
    <cfRule type="cellIs" dxfId="3" priority="743" operator="equal">
      <formula>"NotPaid"</formula>
    </cfRule>
    <cfRule type="cellIs" dxfId="3" priority="742" operator="equal">
      <formula>"NotPaid"</formula>
    </cfRule>
    <cfRule type="cellIs" dxfId="3" priority="741" operator="equal">
      <formula>"NotPaid"</formula>
    </cfRule>
    <cfRule type="cellIs" dxfId="3" priority="740" operator="equal">
      <formula>"NotPaid"</formula>
    </cfRule>
    <cfRule type="cellIs" dxfId="3" priority="739" operator="equal">
      <formula>"NotPaid"</formula>
    </cfRule>
    <cfRule type="cellIs" dxfId="3" priority="738" operator="equal">
      <formula>"NotPaid"</formula>
    </cfRule>
    <cfRule type="cellIs" dxfId="3" priority="737" operator="equal">
      <formula>"NotPaid"</formula>
    </cfRule>
    <cfRule type="cellIs" dxfId="3" priority="736" operator="equal">
      <formula>"NotPaid"</formula>
    </cfRule>
    <cfRule type="cellIs" dxfId="3" priority="735" operator="equal">
      <formula>"NotPaid"</formula>
    </cfRule>
    <cfRule type="cellIs" dxfId="3" priority="734" operator="equal">
      <formula>"NotPaid"</formula>
    </cfRule>
    <cfRule type="cellIs" dxfId="3" priority="733" operator="equal">
      <formula>"NotPaid"</formula>
    </cfRule>
    <cfRule type="cellIs" dxfId="3" priority="732" operator="equal">
      <formula>"NotPaid"</formula>
    </cfRule>
    <cfRule type="cellIs" dxfId="3" priority="731" operator="equal">
      <formula>"NotPaid"</formula>
    </cfRule>
    <cfRule type="cellIs" dxfId="3" priority="730" operator="equal">
      <formula>"NotPaid"</formula>
    </cfRule>
    <cfRule type="cellIs" dxfId="3" priority="729" operator="equal">
      <formula>"NotPaid"</formula>
    </cfRule>
    <cfRule type="cellIs" dxfId="3" priority="728" operator="equal">
      <formula>"NotPaid"</formula>
    </cfRule>
    <cfRule type="cellIs" dxfId="3" priority="727" operator="equal">
      <formula>"NotPaid"</formula>
    </cfRule>
    <cfRule type="cellIs" dxfId="3" priority="726" operator="equal">
      <formula>"NotPaid"</formula>
    </cfRule>
    <cfRule type="cellIs" dxfId="3" priority="725" operator="equal">
      <formula>"NotPaid"</formula>
    </cfRule>
    <cfRule type="cellIs" dxfId="3" priority="724" operator="equal">
      <formula>"NotPaid"</formula>
    </cfRule>
    <cfRule type="cellIs" dxfId="3" priority="723" operator="equal">
      <formula>"NotPaid"</formula>
    </cfRule>
    <cfRule type="cellIs" dxfId="3" priority="722" operator="equal">
      <formula>"NotPaid"</formula>
    </cfRule>
    <cfRule type="cellIs" dxfId="3" priority="721" operator="equal">
      <formula>"NotPaid"</formula>
    </cfRule>
    <cfRule type="cellIs" dxfId="3" priority="720" operator="equal">
      <formula>"NotPaid"</formula>
    </cfRule>
    <cfRule type="cellIs" dxfId="3" priority="719" operator="equal">
      <formula>"NotPaid"</formula>
    </cfRule>
    <cfRule type="cellIs" dxfId="3" priority="718" operator="equal">
      <formula>"NotPaid"</formula>
    </cfRule>
    <cfRule type="cellIs" dxfId="3" priority="717" operator="equal">
      <formula>"NotPaid"</formula>
    </cfRule>
    <cfRule type="cellIs" dxfId="3" priority="716" operator="equal">
      <formula>"NotPaid"</formula>
    </cfRule>
    <cfRule type="cellIs" dxfId="3" priority="715" operator="equal">
      <formula>"NotPaid"</formula>
    </cfRule>
    <cfRule type="cellIs" dxfId="3" priority="714" operator="equal">
      <formula>"NotPaid"</formula>
    </cfRule>
    <cfRule type="cellIs" dxfId="3" priority="713" operator="equal">
      <formula>"NotPaid"</formula>
    </cfRule>
    <cfRule type="cellIs" dxfId="3" priority="712" operator="equal">
      <formula>"NotPaid"</formula>
    </cfRule>
    <cfRule type="cellIs" dxfId="3" priority="711" operator="equal">
      <formula>"NotPaid"</formula>
    </cfRule>
    <cfRule type="cellIs" dxfId="3" priority="710" operator="equal">
      <formula>"NotPaid"</formula>
    </cfRule>
    <cfRule type="cellIs" dxfId="3" priority="709" operator="equal">
      <formula>"NotPaid"</formula>
    </cfRule>
    <cfRule type="cellIs" dxfId="3" priority="708" operator="equal">
      <formula>"NotPaid"</formula>
    </cfRule>
    <cfRule type="cellIs" dxfId="3" priority="707" operator="equal">
      <formula>"NotPaid"</formula>
    </cfRule>
    <cfRule type="cellIs" dxfId="3" priority="706" operator="equal">
      <formula>"NotPaid"</formula>
    </cfRule>
  </conditionalFormatting>
  <conditionalFormatting sqref="V12:X12">
    <cfRule type="cellIs" dxfId="3" priority="1064" operator="equal">
      <formula>"NotPaid"</formula>
    </cfRule>
    <cfRule type="cellIs" dxfId="3" priority="1063" operator="equal">
      <formula>"NotPaid"</formula>
    </cfRule>
    <cfRule type="cellIs" dxfId="3" priority="1062" operator="equal">
      <formula>"NotPaid"</formula>
    </cfRule>
    <cfRule type="cellIs" dxfId="3" priority="1061" operator="equal">
      <formula>"NotPaid"</formula>
    </cfRule>
    <cfRule type="cellIs" dxfId="3" priority="1060" operator="equal">
      <formula>"NotPaid"</formula>
    </cfRule>
    <cfRule type="cellIs" dxfId="3" priority="1059" operator="equal">
      <formula>"NotPaid"</formula>
    </cfRule>
    <cfRule type="cellIs" dxfId="3" priority="1058" operator="equal">
      <formula>"NotPaid"</formula>
    </cfRule>
    <cfRule type="cellIs" dxfId="3" priority="1057" operator="equal">
      <formula>"NotPaid"</formula>
    </cfRule>
    <cfRule type="cellIs" dxfId="3" priority="1056" operator="equal">
      <formula>"NotPaid"</formula>
    </cfRule>
    <cfRule type="cellIs" dxfId="3" priority="1055" operator="equal">
      <formula>"NotPaid"</formula>
    </cfRule>
    <cfRule type="cellIs" dxfId="3" priority="1054" operator="equal">
      <formula>"NotPaid"</formula>
    </cfRule>
    <cfRule type="cellIs" dxfId="3" priority="1053" operator="equal">
      <formula>"NotPaid"</formula>
    </cfRule>
    <cfRule type="cellIs" dxfId="3" priority="1052" operator="equal">
      <formula>"NotPaid"</formula>
    </cfRule>
    <cfRule type="cellIs" dxfId="3" priority="1051" operator="equal">
      <formula>"NotPaid"</formula>
    </cfRule>
    <cfRule type="cellIs" dxfId="3" priority="1050" operator="equal">
      <formula>"NotPaid"</formula>
    </cfRule>
    <cfRule type="cellIs" dxfId="3" priority="1049" operator="equal">
      <formula>"NotPaid"</formula>
    </cfRule>
    <cfRule type="cellIs" dxfId="3" priority="1048" operator="equal">
      <formula>"NotPaid"</formula>
    </cfRule>
    <cfRule type="cellIs" dxfId="3" priority="1047" operator="equal">
      <formula>"NotPaid"</formula>
    </cfRule>
    <cfRule type="cellIs" dxfId="3" priority="1046" operator="equal">
      <formula>"NotPaid"</formula>
    </cfRule>
    <cfRule type="cellIs" dxfId="3" priority="1045" operator="equal">
      <formula>"NotPaid"</formula>
    </cfRule>
    <cfRule type="cellIs" dxfId="3" priority="1044" operator="equal">
      <formula>"NotPaid"</formula>
    </cfRule>
    <cfRule type="cellIs" dxfId="3" priority="1043" operator="equal">
      <formula>"NotPaid"</formula>
    </cfRule>
    <cfRule type="cellIs" dxfId="3" priority="1042" operator="equal">
      <formula>"NotPaid"</formula>
    </cfRule>
    <cfRule type="cellIs" dxfId="3" priority="1041" operator="equal">
      <formula>"NotPaid"</formula>
    </cfRule>
    <cfRule type="cellIs" dxfId="3" priority="1040" operator="equal">
      <formula>"NotPaid"</formula>
    </cfRule>
    <cfRule type="cellIs" dxfId="3" priority="1039" operator="equal">
      <formula>"NotPaid"</formula>
    </cfRule>
    <cfRule type="cellIs" dxfId="3" priority="1038" operator="equal">
      <formula>"NotPaid"</formula>
    </cfRule>
    <cfRule type="cellIs" dxfId="3" priority="1037" operator="equal">
      <formula>"NotPaid"</formula>
    </cfRule>
    <cfRule type="cellIs" dxfId="3" priority="1036" operator="equal">
      <formula>"NotPaid"</formula>
    </cfRule>
    <cfRule type="cellIs" dxfId="3" priority="1035" operator="equal">
      <formula>"NotPaid"</formula>
    </cfRule>
    <cfRule type="cellIs" dxfId="3" priority="1034" operator="equal">
      <formula>"NotPaid"</formula>
    </cfRule>
    <cfRule type="cellIs" dxfId="3" priority="1033" operator="equal">
      <formula>"NotPaid"</formula>
    </cfRule>
    <cfRule type="cellIs" dxfId="3" priority="1032" operator="equal">
      <formula>"NotPaid"</formula>
    </cfRule>
    <cfRule type="cellIs" dxfId="3" priority="1031" operator="equal">
      <formula>"NotPaid"</formula>
    </cfRule>
    <cfRule type="cellIs" dxfId="3" priority="1030" operator="equal">
      <formula>"NotPaid"</formula>
    </cfRule>
    <cfRule type="cellIs" dxfId="3" priority="1029" operator="equal">
      <formula>"NotPaid"</formula>
    </cfRule>
    <cfRule type="cellIs" dxfId="3" priority="1028" operator="equal">
      <formula>"NotPaid"</formula>
    </cfRule>
    <cfRule type="cellIs" dxfId="3" priority="1027" operator="equal">
      <formula>"NotPaid"</formula>
    </cfRule>
    <cfRule type="cellIs" dxfId="3" priority="1026" operator="equal">
      <formula>"NotPaid"</formula>
    </cfRule>
    <cfRule type="cellIs" dxfId="3" priority="1025" operator="equal">
      <formula>"NotPaid"</formula>
    </cfRule>
    <cfRule type="cellIs" dxfId="3" priority="1024" operator="equal">
      <formula>"NotPaid"</formula>
    </cfRule>
    <cfRule type="cellIs" dxfId="3" priority="1023" operator="equal">
      <formula>"NotPaid"</formula>
    </cfRule>
    <cfRule type="cellIs" dxfId="3" priority="1022" operator="equal">
      <formula>"NotPaid"</formula>
    </cfRule>
    <cfRule type="cellIs" dxfId="3" priority="1021" operator="equal">
      <formula>"NotPaid"</formula>
    </cfRule>
    <cfRule type="cellIs" dxfId="3" priority="1020" operator="equal">
      <formula>"NotPaid"</formula>
    </cfRule>
    <cfRule type="cellIs" dxfId="3" priority="1019" operator="equal">
      <formula>"NotPaid"</formula>
    </cfRule>
  </conditionalFormatting>
  <conditionalFormatting sqref="Y12:AA12">
    <cfRule type="cellIs" dxfId="3" priority="1377" operator="equal">
      <formula>"NotPaid"</formula>
    </cfRule>
    <cfRule type="cellIs" dxfId="3" priority="1376" operator="equal">
      <formula>"NotPaid"</formula>
    </cfRule>
    <cfRule type="cellIs" dxfId="3" priority="1375" operator="equal">
      <formula>"NotPaid"</formula>
    </cfRule>
    <cfRule type="cellIs" dxfId="3" priority="1374" operator="equal">
      <formula>"NotPaid"</formula>
    </cfRule>
    <cfRule type="cellIs" dxfId="3" priority="1373" operator="equal">
      <formula>"NotPaid"</formula>
    </cfRule>
    <cfRule type="cellIs" dxfId="3" priority="1372" operator="equal">
      <formula>"NotPaid"</formula>
    </cfRule>
    <cfRule type="cellIs" dxfId="3" priority="1371" operator="equal">
      <formula>"NotPaid"</formula>
    </cfRule>
    <cfRule type="cellIs" dxfId="3" priority="1370" operator="equal">
      <formula>"NotPaid"</formula>
    </cfRule>
    <cfRule type="cellIs" dxfId="3" priority="1369" operator="equal">
      <formula>"NotPaid"</formula>
    </cfRule>
    <cfRule type="cellIs" dxfId="3" priority="1368" operator="equal">
      <formula>"NotPaid"</formula>
    </cfRule>
    <cfRule type="cellIs" dxfId="3" priority="1367" operator="equal">
      <formula>"NotPaid"</formula>
    </cfRule>
    <cfRule type="cellIs" dxfId="3" priority="1366" operator="equal">
      <formula>"NotPaid"</formula>
    </cfRule>
    <cfRule type="cellIs" dxfId="3" priority="1365" operator="equal">
      <formula>"NotPaid"</formula>
    </cfRule>
    <cfRule type="cellIs" dxfId="3" priority="1364" operator="equal">
      <formula>"NotPaid"</formula>
    </cfRule>
    <cfRule type="cellIs" dxfId="3" priority="1363" operator="equal">
      <formula>"NotPaid"</formula>
    </cfRule>
    <cfRule type="cellIs" dxfId="3" priority="1362" operator="equal">
      <formula>"NotPaid"</formula>
    </cfRule>
    <cfRule type="cellIs" dxfId="3" priority="1361" operator="equal">
      <formula>"NotPaid"</formula>
    </cfRule>
    <cfRule type="cellIs" dxfId="3" priority="1360" operator="equal">
      <formula>"NotPaid"</formula>
    </cfRule>
    <cfRule type="cellIs" dxfId="3" priority="1359" operator="equal">
      <formula>"NotPaid"</formula>
    </cfRule>
    <cfRule type="cellIs" dxfId="3" priority="1358" operator="equal">
      <formula>"NotPaid"</formula>
    </cfRule>
    <cfRule type="cellIs" dxfId="3" priority="1357" operator="equal">
      <formula>"NotPaid"</formula>
    </cfRule>
    <cfRule type="cellIs" dxfId="3" priority="1356" operator="equal">
      <formula>"NotPaid"</formula>
    </cfRule>
    <cfRule type="cellIs" dxfId="3" priority="1355" operator="equal">
      <formula>"NotPaid"</formula>
    </cfRule>
    <cfRule type="cellIs" dxfId="3" priority="1354" operator="equal">
      <formula>"NotPaid"</formula>
    </cfRule>
    <cfRule type="cellIs" dxfId="3" priority="1353" operator="equal">
      <formula>"NotPaid"</formula>
    </cfRule>
    <cfRule type="cellIs" dxfId="3" priority="1352" operator="equal">
      <formula>"NotPaid"</formula>
    </cfRule>
    <cfRule type="cellIs" dxfId="3" priority="1351" operator="equal">
      <formula>"NotPaid"</formula>
    </cfRule>
    <cfRule type="cellIs" dxfId="3" priority="1350" operator="equal">
      <formula>"NotPaid"</formula>
    </cfRule>
    <cfRule type="cellIs" dxfId="3" priority="1349" operator="equal">
      <formula>"NotPaid"</formula>
    </cfRule>
    <cfRule type="cellIs" dxfId="3" priority="1348" operator="equal">
      <formula>"NotPaid"</formula>
    </cfRule>
    <cfRule type="cellIs" dxfId="3" priority="1347" operator="equal">
      <formula>"NotPaid"</formula>
    </cfRule>
    <cfRule type="cellIs" dxfId="3" priority="1346" operator="equal">
      <formula>"NotPaid"</formula>
    </cfRule>
    <cfRule type="cellIs" dxfId="3" priority="1345" operator="equal">
      <formula>"NotPaid"</formula>
    </cfRule>
    <cfRule type="cellIs" dxfId="3" priority="1344" operator="equal">
      <formula>"NotPaid"</formula>
    </cfRule>
    <cfRule type="cellIs" dxfId="3" priority="1343" operator="equal">
      <formula>"NotPaid"</formula>
    </cfRule>
    <cfRule type="cellIs" dxfId="3" priority="1342" operator="equal">
      <formula>"NotPaid"</formula>
    </cfRule>
    <cfRule type="cellIs" dxfId="3" priority="1341" operator="equal">
      <formula>"NotPaid"</formula>
    </cfRule>
    <cfRule type="cellIs" dxfId="3" priority="1340" operator="equal">
      <formula>"NotPaid"</formula>
    </cfRule>
    <cfRule type="cellIs" dxfId="3" priority="1339" operator="equal">
      <formula>"NotPaid"</formula>
    </cfRule>
    <cfRule type="cellIs" dxfId="3" priority="1338" operator="equal">
      <formula>"NotPaid"</formula>
    </cfRule>
    <cfRule type="cellIs" dxfId="3" priority="1337" operator="equal">
      <formula>"NotPaid"</formula>
    </cfRule>
    <cfRule type="cellIs" dxfId="3" priority="1336" operator="equal">
      <formula>"NotPaid"</formula>
    </cfRule>
    <cfRule type="cellIs" dxfId="3" priority="1335" operator="equal">
      <formula>"NotPaid"</formula>
    </cfRule>
    <cfRule type="cellIs" dxfId="3" priority="1334" operator="equal">
      <formula>"NotPaid"</formula>
    </cfRule>
    <cfRule type="cellIs" dxfId="3" priority="1333" operator="equal">
      <formula>"NotPaid"</formula>
    </cfRule>
    <cfRule type="cellIs" dxfId="3" priority="1332" operator="equal">
      <formula>"NotPaid"</formula>
    </cfRule>
  </conditionalFormatting>
  <conditionalFormatting sqref="AK12">
    <cfRule type="expression" dxfId="5" priority="3303" stopIfTrue="1">
      <formula>AK12="not paid"</formula>
    </cfRule>
  </conditionalFormatting>
  <conditionalFormatting sqref="AX12">
    <cfRule type="expression" dxfId="5" priority="289" stopIfTrue="1">
      <formula>AX12="not paid"</formula>
    </cfRule>
  </conditionalFormatting>
  <conditionalFormatting sqref="Q13:R13">
    <cfRule type="cellIs" dxfId="3" priority="392" operator="equal">
      <formula>"NotPaid"</formula>
    </cfRule>
    <cfRule type="cellIs" dxfId="3" priority="391" operator="equal">
      <formula>"NotPaid"</formula>
    </cfRule>
    <cfRule type="cellIs" dxfId="3" priority="390" operator="equal">
      <formula>"NotPaid"</formula>
    </cfRule>
    <cfRule type="cellIs" dxfId="3" priority="389" operator="equal">
      <formula>"NotPaid"</formula>
    </cfRule>
    <cfRule type="cellIs" dxfId="3" priority="388" operator="equal">
      <formula>"NotPaid"</formula>
    </cfRule>
    <cfRule type="cellIs" dxfId="3" priority="387" operator="equal">
      <formula>"NotPaid"</formula>
    </cfRule>
    <cfRule type="cellIs" dxfId="3" priority="386" operator="equal">
      <formula>"NotPaid"</formula>
    </cfRule>
    <cfRule type="cellIs" dxfId="3" priority="385" operator="equal">
      <formula>"NotPaid"</formula>
    </cfRule>
    <cfRule type="cellIs" dxfId="3" priority="384" operator="equal">
      <formula>"NotPaid"</formula>
    </cfRule>
    <cfRule type="cellIs" dxfId="3" priority="383" operator="equal">
      <formula>"NotPaid"</formula>
    </cfRule>
    <cfRule type="cellIs" dxfId="3" priority="382" operator="equal">
      <formula>"NotPaid"</formula>
    </cfRule>
    <cfRule type="cellIs" dxfId="3" priority="381" operator="equal">
      <formula>"NotPaid"</formula>
    </cfRule>
    <cfRule type="cellIs" dxfId="3" priority="380" operator="equal">
      <formula>"NotPaid"</formula>
    </cfRule>
    <cfRule type="cellIs" dxfId="3" priority="379" operator="equal">
      <formula>"NotPaid"</formula>
    </cfRule>
    <cfRule type="cellIs" dxfId="3" priority="378" operator="equal">
      <formula>"NotPaid"</formula>
    </cfRule>
    <cfRule type="cellIs" dxfId="3" priority="377" operator="equal">
      <formula>"NotPaid"</formula>
    </cfRule>
    <cfRule type="cellIs" dxfId="3" priority="371" operator="equal">
      <formula>"NotPaid"</formula>
    </cfRule>
    <cfRule type="cellIs" dxfId="3" priority="370" operator="equal">
      <formula>"NotPaid"</formula>
    </cfRule>
    <cfRule type="cellIs" dxfId="3" priority="369" operator="equal">
      <formula>"NotPaid"</formula>
    </cfRule>
    <cfRule type="cellIs" dxfId="3" priority="376" operator="equal">
      <formula>"NotPaid"</formula>
    </cfRule>
    <cfRule type="cellIs" dxfId="3" priority="375" operator="equal">
      <formula>"NotPaid"</formula>
    </cfRule>
    <cfRule type="cellIs" dxfId="3" priority="374" operator="equal">
      <formula>"NotPaid"</formula>
    </cfRule>
    <cfRule type="cellIs" dxfId="3" priority="373" operator="equal">
      <formula>"NotPaid"</formula>
    </cfRule>
    <cfRule type="cellIs" dxfId="3" priority="372" operator="equal">
      <formula>"NotPaid"</formula>
    </cfRule>
    <cfRule type="cellIs" dxfId="3" priority="368" operator="equal">
      <formula>"NotPaid"</formula>
    </cfRule>
    <cfRule type="cellIs" dxfId="3" priority="367" operator="equal">
      <formula>"NotPaid"</formula>
    </cfRule>
    <cfRule type="cellIs" dxfId="3" priority="366" operator="equal">
      <formula>"NotPaid"</formula>
    </cfRule>
    <cfRule type="cellIs" dxfId="3" priority="365" operator="equal">
      <formula>"NotPaid"</formula>
    </cfRule>
    <cfRule type="cellIs" dxfId="3" priority="364" operator="equal">
      <formula>"NotPaid"</formula>
    </cfRule>
    <cfRule type="cellIs" dxfId="3" priority="363" operator="equal">
      <formula>"NotPaid"</formula>
    </cfRule>
    <cfRule type="cellIs" dxfId="3" priority="362" operator="equal">
      <formula>"NotPaid"</formula>
    </cfRule>
    <cfRule type="cellIs" dxfId="3" priority="361" operator="equal">
      <formula>"NotPaid"</formula>
    </cfRule>
    <cfRule type="cellIs" dxfId="3" priority="360" operator="equal">
      <formula>"NotPaid"</formula>
    </cfRule>
    <cfRule type="cellIs" dxfId="3" priority="359" operator="equal">
      <formula>"NotPaid"</formula>
    </cfRule>
    <cfRule type="cellIs" dxfId="3" priority="358" operator="equal">
      <formula>"NotPaid"</formula>
    </cfRule>
    <cfRule type="cellIs" dxfId="3" priority="357" operator="equal">
      <formula>"NotPaid"</formula>
    </cfRule>
    <cfRule type="cellIs" dxfId="3" priority="356" operator="equal">
      <formula>"NotPaid"</formula>
    </cfRule>
    <cfRule type="cellIs" dxfId="3" priority="355" operator="equal">
      <formula>"NotPaid"</formula>
    </cfRule>
    <cfRule type="cellIs" dxfId="3" priority="354" operator="equal">
      <formula>"NotPaid"</formula>
    </cfRule>
    <cfRule type="cellIs" dxfId="3" priority="353" operator="equal">
      <formula>"NotPaid"</formula>
    </cfRule>
    <cfRule type="cellIs" dxfId="3" priority="352" operator="equal">
      <formula>"NotPaid"</formula>
    </cfRule>
    <cfRule type="cellIs" dxfId="3" priority="351" operator="equal">
      <formula>"NotPaid"</formula>
    </cfRule>
    <cfRule type="cellIs" dxfId="3" priority="350" operator="equal">
      <formula>"NotPaid"</formula>
    </cfRule>
    <cfRule type="cellIs" dxfId="3" priority="349" operator="equal">
      <formula>"NotPaid"</formula>
    </cfRule>
    <cfRule type="cellIs" dxfId="3" priority="348" operator="equal">
      <formula>"NotPaid"</formula>
    </cfRule>
    <cfRule type="cellIs" dxfId="3" priority="347" operator="equal">
      <formula>"NotPaid"</formula>
    </cfRule>
  </conditionalFormatting>
  <conditionalFormatting sqref="S13:U13">
    <cfRule type="cellIs" dxfId="3" priority="705" operator="equal">
      <formula>"NotPaid"</formula>
    </cfRule>
    <cfRule type="cellIs" dxfId="3" priority="704" operator="equal">
      <formula>"NotPaid"</formula>
    </cfRule>
    <cfRule type="cellIs" dxfId="3" priority="703" operator="equal">
      <formula>"NotPaid"</formula>
    </cfRule>
    <cfRule type="cellIs" dxfId="3" priority="702" operator="equal">
      <formula>"NotPaid"</formula>
    </cfRule>
    <cfRule type="cellIs" dxfId="3" priority="701" operator="equal">
      <formula>"NotPaid"</formula>
    </cfRule>
    <cfRule type="cellIs" dxfId="3" priority="700" operator="equal">
      <formula>"NotPaid"</formula>
    </cfRule>
    <cfRule type="cellIs" dxfId="3" priority="699" operator="equal">
      <formula>"NotPaid"</formula>
    </cfRule>
    <cfRule type="cellIs" dxfId="3" priority="698" operator="equal">
      <formula>"NotPaid"</formula>
    </cfRule>
    <cfRule type="cellIs" dxfId="3" priority="697" operator="equal">
      <formula>"NotPaid"</formula>
    </cfRule>
    <cfRule type="cellIs" dxfId="3" priority="696" operator="equal">
      <formula>"NotPaid"</formula>
    </cfRule>
    <cfRule type="cellIs" dxfId="3" priority="695" operator="equal">
      <formula>"NotPaid"</formula>
    </cfRule>
    <cfRule type="cellIs" dxfId="3" priority="694" operator="equal">
      <formula>"NotPaid"</formula>
    </cfRule>
    <cfRule type="cellIs" dxfId="3" priority="693" operator="equal">
      <formula>"NotPaid"</formula>
    </cfRule>
    <cfRule type="cellIs" dxfId="3" priority="692" operator="equal">
      <formula>"NotPaid"</formula>
    </cfRule>
    <cfRule type="cellIs" dxfId="3" priority="691" operator="equal">
      <formula>"NotPaid"</formula>
    </cfRule>
    <cfRule type="cellIs" dxfId="3" priority="690" operator="equal">
      <formula>"NotPaid"</formula>
    </cfRule>
    <cfRule type="cellIs" dxfId="3" priority="684" operator="equal">
      <formula>"NotPaid"</formula>
    </cfRule>
    <cfRule type="cellIs" dxfId="3" priority="683" operator="equal">
      <formula>"NotPaid"</formula>
    </cfRule>
    <cfRule type="cellIs" dxfId="3" priority="682" operator="equal">
      <formula>"NotPaid"</formula>
    </cfRule>
    <cfRule type="cellIs" dxfId="3" priority="689" operator="equal">
      <formula>"NotPaid"</formula>
    </cfRule>
    <cfRule type="cellIs" dxfId="3" priority="688" operator="equal">
      <formula>"NotPaid"</formula>
    </cfRule>
    <cfRule type="cellIs" dxfId="3" priority="687" operator="equal">
      <formula>"NotPaid"</formula>
    </cfRule>
    <cfRule type="cellIs" dxfId="3" priority="686" operator="equal">
      <formula>"NotPaid"</formula>
    </cfRule>
    <cfRule type="cellIs" dxfId="3" priority="685" operator="equal">
      <formula>"NotPaid"</formula>
    </cfRule>
    <cfRule type="cellIs" dxfId="3" priority="681" operator="equal">
      <formula>"NotPaid"</formula>
    </cfRule>
    <cfRule type="cellIs" dxfId="3" priority="680" operator="equal">
      <formula>"NotPaid"</formula>
    </cfRule>
    <cfRule type="cellIs" dxfId="3" priority="679" operator="equal">
      <formula>"NotPaid"</formula>
    </cfRule>
    <cfRule type="cellIs" dxfId="3" priority="678" operator="equal">
      <formula>"NotPaid"</formula>
    </cfRule>
    <cfRule type="cellIs" dxfId="3" priority="677" operator="equal">
      <formula>"NotPaid"</formula>
    </cfRule>
    <cfRule type="cellIs" dxfId="3" priority="676" operator="equal">
      <formula>"NotPaid"</formula>
    </cfRule>
    <cfRule type="cellIs" dxfId="3" priority="675" operator="equal">
      <formula>"NotPaid"</formula>
    </cfRule>
    <cfRule type="cellIs" dxfId="3" priority="674" operator="equal">
      <formula>"NotPaid"</formula>
    </cfRule>
    <cfRule type="cellIs" dxfId="3" priority="673" operator="equal">
      <formula>"NotPaid"</formula>
    </cfRule>
    <cfRule type="cellIs" dxfId="3" priority="672" operator="equal">
      <formula>"NotPaid"</formula>
    </cfRule>
    <cfRule type="cellIs" dxfId="3" priority="671" operator="equal">
      <formula>"NotPaid"</formula>
    </cfRule>
    <cfRule type="cellIs" dxfId="3" priority="670" operator="equal">
      <formula>"NotPaid"</formula>
    </cfRule>
    <cfRule type="cellIs" dxfId="3" priority="669" operator="equal">
      <formula>"NotPaid"</formula>
    </cfRule>
    <cfRule type="cellIs" dxfId="3" priority="668" operator="equal">
      <formula>"NotPaid"</formula>
    </cfRule>
    <cfRule type="cellIs" dxfId="3" priority="667" operator="equal">
      <formula>"NotPaid"</formula>
    </cfRule>
    <cfRule type="cellIs" dxfId="3" priority="666" operator="equal">
      <formula>"NotPaid"</formula>
    </cfRule>
    <cfRule type="cellIs" dxfId="3" priority="665" operator="equal">
      <formula>"NotPaid"</formula>
    </cfRule>
    <cfRule type="cellIs" dxfId="3" priority="664" operator="equal">
      <formula>"NotPaid"</formula>
    </cfRule>
    <cfRule type="cellIs" dxfId="3" priority="663" operator="equal">
      <formula>"NotPaid"</formula>
    </cfRule>
    <cfRule type="cellIs" dxfId="3" priority="662" operator="equal">
      <formula>"NotPaid"</formula>
    </cfRule>
    <cfRule type="cellIs" dxfId="3" priority="661" operator="equal">
      <formula>"NotPaid"</formula>
    </cfRule>
    <cfRule type="cellIs" dxfId="3" priority="660" operator="equal">
      <formula>"NotPaid"</formula>
    </cfRule>
  </conditionalFormatting>
  <conditionalFormatting sqref="V13:X13">
    <cfRule type="cellIs" dxfId="3" priority="1018" operator="equal">
      <formula>"NotPaid"</formula>
    </cfRule>
    <cfRule type="cellIs" dxfId="3" priority="1017" operator="equal">
      <formula>"NotPaid"</formula>
    </cfRule>
    <cfRule type="cellIs" dxfId="3" priority="1016" operator="equal">
      <formula>"NotPaid"</formula>
    </cfRule>
    <cfRule type="cellIs" dxfId="3" priority="1015" operator="equal">
      <formula>"NotPaid"</formula>
    </cfRule>
    <cfRule type="cellIs" dxfId="3" priority="1014" operator="equal">
      <formula>"NotPaid"</formula>
    </cfRule>
    <cfRule type="cellIs" dxfId="3" priority="1013" operator="equal">
      <formula>"NotPaid"</formula>
    </cfRule>
    <cfRule type="cellIs" dxfId="3" priority="1012" operator="equal">
      <formula>"NotPaid"</formula>
    </cfRule>
    <cfRule type="cellIs" dxfId="3" priority="1011" operator="equal">
      <formula>"NotPaid"</formula>
    </cfRule>
    <cfRule type="cellIs" dxfId="3" priority="1010" operator="equal">
      <formula>"NotPaid"</formula>
    </cfRule>
    <cfRule type="cellIs" dxfId="3" priority="1009" operator="equal">
      <formula>"NotPaid"</formula>
    </cfRule>
    <cfRule type="cellIs" dxfId="3" priority="1008" operator="equal">
      <formula>"NotPaid"</formula>
    </cfRule>
    <cfRule type="cellIs" dxfId="3" priority="1007" operator="equal">
      <formula>"NotPaid"</formula>
    </cfRule>
    <cfRule type="cellIs" dxfId="3" priority="1006" operator="equal">
      <formula>"NotPaid"</formula>
    </cfRule>
    <cfRule type="cellIs" dxfId="3" priority="1005" operator="equal">
      <formula>"NotPaid"</formula>
    </cfRule>
    <cfRule type="cellIs" dxfId="3" priority="1004" operator="equal">
      <formula>"NotPaid"</formula>
    </cfRule>
    <cfRule type="cellIs" dxfId="3" priority="1003" operator="equal">
      <formula>"NotPaid"</formula>
    </cfRule>
    <cfRule type="cellIs" dxfId="3" priority="997" operator="equal">
      <formula>"NotPaid"</formula>
    </cfRule>
    <cfRule type="cellIs" dxfId="3" priority="996" operator="equal">
      <formula>"NotPaid"</formula>
    </cfRule>
    <cfRule type="cellIs" dxfId="3" priority="995" operator="equal">
      <formula>"NotPaid"</formula>
    </cfRule>
    <cfRule type="cellIs" dxfId="3" priority="1002" operator="equal">
      <formula>"NotPaid"</formula>
    </cfRule>
    <cfRule type="cellIs" dxfId="3" priority="1001" operator="equal">
      <formula>"NotPaid"</formula>
    </cfRule>
    <cfRule type="cellIs" dxfId="3" priority="1000" operator="equal">
      <formula>"NotPaid"</formula>
    </cfRule>
    <cfRule type="cellIs" dxfId="3" priority="999" operator="equal">
      <formula>"NotPaid"</formula>
    </cfRule>
    <cfRule type="cellIs" dxfId="3" priority="998" operator="equal">
      <formula>"NotPaid"</formula>
    </cfRule>
    <cfRule type="cellIs" dxfId="3" priority="994" operator="equal">
      <formula>"NotPaid"</formula>
    </cfRule>
    <cfRule type="cellIs" dxfId="3" priority="993" operator="equal">
      <formula>"NotPaid"</formula>
    </cfRule>
    <cfRule type="cellIs" dxfId="3" priority="992" operator="equal">
      <formula>"NotPaid"</formula>
    </cfRule>
    <cfRule type="cellIs" dxfId="3" priority="991" operator="equal">
      <formula>"NotPaid"</formula>
    </cfRule>
    <cfRule type="cellIs" dxfId="3" priority="990" operator="equal">
      <formula>"NotPaid"</formula>
    </cfRule>
    <cfRule type="cellIs" dxfId="3" priority="989" operator="equal">
      <formula>"NotPaid"</formula>
    </cfRule>
    <cfRule type="cellIs" dxfId="3" priority="988" operator="equal">
      <formula>"NotPaid"</formula>
    </cfRule>
    <cfRule type="cellIs" dxfId="3" priority="987" operator="equal">
      <formula>"NotPaid"</formula>
    </cfRule>
    <cfRule type="cellIs" dxfId="3" priority="986" operator="equal">
      <formula>"NotPaid"</formula>
    </cfRule>
    <cfRule type="cellIs" dxfId="3" priority="985" operator="equal">
      <formula>"NotPaid"</formula>
    </cfRule>
    <cfRule type="cellIs" dxfId="3" priority="984" operator="equal">
      <formula>"NotPaid"</formula>
    </cfRule>
    <cfRule type="cellIs" dxfId="3" priority="983" operator="equal">
      <formula>"NotPaid"</formula>
    </cfRule>
    <cfRule type="cellIs" dxfId="3" priority="982" operator="equal">
      <formula>"NotPaid"</formula>
    </cfRule>
    <cfRule type="cellIs" dxfId="3" priority="981" operator="equal">
      <formula>"NotPaid"</formula>
    </cfRule>
    <cfRule type="cellIs" dxfId="3" priority="980" operator="equal">
      <formula>"NotPaid"</formula>
    </cfRule>
    <cfRule type="cellIs" dxfId="3" priority="979" operator="equal">
      <formula>"NotPaid"</formula>
    </cfRule>
    <cfRule type="cellIs" dxfId="3" priority="978" operator="equal">
      <formula>"NotPaid"</formula>
    </cfRule>
    <cfRule type="cellIs" dxfId="3" priority="977" operator="equal">
      <formula>"NotPaid"</formula>
    </cfRule>
    <cfRule type="cellIs" dxfId="3" priority="976" operator="equal">
      <formula>"NotPaid"</formula>
    </cfRule>
    <cfRule type="cellIs" dxfId="3" priority="975" operator="equal">
      <formula>"NotPaid"</formula>
    </cfRule>
    <cfRule type="cellIs" dxfId="3" priority="974" operator="equal">
      <formula>"NotPaid"</formula>
    </cfRule>
    <cfRule type="cellIs" dxfId="3" priority="973" operator="equal">
      <formula>"NotPaid"</formula>
    </cfRule>
  </conditionalFormatting>
  <conditionalFormatting sqref="Y13:AA13">
    <cfRule type="cellIs" dxfId="3" priority="1331" operator="equal">
      <formula>"NotPaid"</formula>
    </cfRule>
    <cfRule type="cellIs" dxfId="3" priority="1330" operator="equal">
      <formula>"NotPaid"</formula>
    </cfRule>
    <cfRule type="cellIs" dxfId="3" priority="1329" operator="equal">
      <formula>"NotPaid"</formula>
    </cfRule>
    <cfRule type="cellIs" dxfId="3" priority="1328" operator="equal">
      <formula>"NotPaid"</formula>
    </cfRule>
    <cfRule type="cellIs" dxfId="3" priority="1327" operator="equal">
      <formula>"NotPaid"</formula>
    </cfRule>
    <cfRule type="cellIs" dxfId="3" priority="1326" operator="equal">
      <formula>"NotPaid"</formula>
    </cfRule>
    <cfRule type="cellIs" dxfId="3" priority="1325" operator="equal">
      <formula>"NotPaid"</formula>
    </cfRule>
    <cfRule type="cellIs" dxfId="3" priority="1324" operator="equal">
      <formula>"NotPaid"</formula>
    </cfRule>
    <cfRule type="cellIs" dxfId="3" priority="1323" operator="equal">
      <formula>"NotPaid"</formula>
    </cfRule>
    <cfRule type="cellIs" dxfId="3" priority="1322" operator="equal">
      <formula>"NotPaid"</formula>
    </cfRule>
    <cfRule type="cellIs" dxfId="3" priority="1321" operator="equal">
      <formula>"NotPaid"</formula>
    </cfRule>
    <cfRule type="cellIs" dxfId="3" priority="1320" operator="equal">
      <formula>"NotPaid"</formula>
    </cfRule>
    <cfRule type="cellIs" dxfId="3" priority="1319" operator="equal">
      <formula>"NotPaid"</formula>
    </cfRule>
    <cfRule type="cellIs" dxfId="3" priority="1318" operator="equal">
      <formula>"NotPaid"</formula>
    </cfRule>
    <cfRule type="cellIs" dxfId="3" priority="1317" operator="equal">
      <formula>"NotPaid"</formula>
    </cfRule>
    <cfRule type="cellIs" dxfId="3" priority="1316" operator="equal">
      <formula>"NotPaid"</formula>
    </cfRule>
    <cfRule type="cellIs" dxfId="3" priority="1310" operator="equal">
      <formula>"NotPaid"</formula>
    </cfRule>
    <cfRule type="cellIs" dxfId="3" priority="1309" operator="equal">
      <formula>"NotPaid"</formula>
    </cfRule>
    <cfRule type="cellIs" dxfId="3" priority="1308" operator="equal">
      <formula>"NotPaid"</formula>
    </cfRule>
    <cfRule type="cellIs" dxfId="3" priority="1315" operator="equal">
      <formula>"NotPaid"</formula>
    </cfRule>
    <cfRule type="cellIs" dxfId="3" priority="1314" operator="equal">
      <formula>"NotPaid"</formula>
    </cfRule>
    <cfRule type="cellIs" dxfId="3" priority="1313" operator="equal">
      <formula>"NotPaid"</formula>
    </cfRule>
    <cfRule type="cellIs" dxfId="3" priority="1312" operator="equal">
      <formula>"NotPaid"</formula>
    </cfRule>
    <cfRule type="cellIs" dxfId="3" priority="1311" operator="equal">
      <formula>"NotPaid"</formula>
    </cfRule>
    <cfRule type="cellIs" dxfId="3" priority="1307" operator="equal">
      <formula>"NotPaid"</formula>
    </cfRule>
    <cfRule type="cellIs" dxfId="3" priority="1306" operator="equal">
      <formula>"NotPaid"</formula>
    </cfRule>
    <cfRule type="cellIs" dxfId="3" priority="1305" operator="equal">
      <formula>"NotPaid"</formula>
    </cfRule>
    <cfRule type="cellIs" dxfId="3" priority="1304" operator="equal">
      <formula>"NotPaid"</formula>
    </cfRule>
    <cfRule type="cellIs" dxfId="3" priority="1303" operator="equal">
      <formula>"NotPaid"</formula>
    </cfRule>
    <cfRule type="cellIs" dxfId="3" priority="1302" operator="equal">
      <formula>"NotPaid"</formula>
    </cfRule>
    <cfRule type="cellIs" dxfId="3" priority="1301" operator="equal">
      <formula>"NotPaid"</formula>
    </cfRule>
    <cfRule type="cellIs" dxfId="3" priority="1300" operator="equal">
      <formula>"NotPaid"</formula>
    </cfRule>
    <cfRule type="cellIs" dxfId="3" priority="1299" operator="equal">
      <formula>"NotPaid"</formula>
    </cfRule>
    <cfRule type="cellIs" dxfId="3" priority="1298" operator="equal">
      <formula>"NotPaid"</formula>
    </cfRule>
    <cfRule type="cellIs" dxfId="3" priority="1297" operator="equal">
      <formula>"NotPaid"</formula>
    </cfRule>
    <cfRule type="cellIs" dxfId="3" priority="1296" operator="equal">
      <formula>"NotPaid"</formula>
    </cfRule>
    <cfRule type="cellIs" dxfId="3" priority="1295" operator="equal">
      <formula>"NotPaid"</formula>
    </cfRule>
    <cfRule type="cellIs" dxfId="3" priority="1294" operator="equal">
      <formula>"NotPaid"</formula>
    </cfRule>
    <cfRule type="cellIs" dxfId="3" priority="1293" operator="equal">
      <formula>"NotPaid"</formula>
    </cfRule>
    <cfRule type="cellIs" dxfId="3" priority="1292" operator="equal">
      <formula>"NotPaid"</formula>
    </cfRule>
    <cfRule type="cellIs" dxfId="3" priority="1291" operator="equal">
      <formula>"NotPaid"</formula>
    </cfRule>
    <cfRule type="cellIs" dxfId="3" priority="1290" operator="equal">
      <formula>"NotPaid"</formula>
    </cfRule>
    <cfRule type="cellIs" dxfId="3" priority="1289" operator="equal">
      <formula>"NotPaid"</formula>
    </cfRule>
    <cfRule type="cellIs" dxfId="3" priority="1288" operator="equal">
      <formula>"NotPaid"</formula>
    </cfRule>
    <cfRule type="cellIs" dxfId="3" priority="1287" operator="equal">
      <formula>"NotPaid"</formula>
    </cfRule>
    <cfRule type="cellIs" dxfId="3" priority="1286" operator="equal">
      <formula>"NotPaid"</formula>
    </cfRule>
  </conditionalFormatting>
  <conditionalFormatting sqref="AE13">
    <cfRule type="expression" dxfId="5" priority="3306" stopIfTrue="1">
      <formula>AE13="NotPaid"</formula>
    </cfRule>
  </conditionalFormatting>
  <conditionalFormatting sqref="AF13:AQ13">
    <cfRule type="expression" dxfId="5" priority="3347" stopIfTrue="1">
      <formula>AF13="NotPaid"</formula>
    </cfRule>
    <cfRule type="expression" dxfId="5" priority="3333" stopIfTrue="1">
      <formula>AF13="NotPaid"</formula>
    </cfRule>
    <cfRule type="expression" dxfId="5" priority="3330" stopIfTrue="1">
      <formula>AF13="NotPaid"</formula>
    </cfRule>
  </conditionalFormatting>
  <conditionalFormatting sqref="AE14">
    <cfRule type="expression" dxfId="7" priority="10134" stopIfTrue="1">
      <formula>Physics!AE12="not paid"</formula>
    </cfRule>
  </conditionalFormatting>
  <conditionalFormatting sqref="AF14">
    <cfRule type="expression" dxfId="5" priority="3342" stopIfTrue="1">
      <formula>AF14="not paid"</formula>
    </cfRule>
  </conditionalFormatting>
  <conditionalFormatting sqref="AG14:AQ14">
    <cfRule type="expression" dxfId="5" priority="3310" stopIfTrue="1">
      <formula>AG14="not paid"</formula>
    </cfRule>
  </conditionalFormatting>
  <conditionalFormatting sqref="H15:N15">
    <cfRule type="cellIs" dxfId="3" priority="6399" operator="equal">
      <formula>"NotPaid"</formula>
    </cfRule>
    <cfRule type="cellIs" dxfId="3" priority="6385" operator="equal">
      <formula>"NotPaid"</formula>
    </cfRule>
    <cfRule type="cellIs" dxfId="3" priority="6384" operator="equal">
      <formula>"NotPaid"</formula>
    </cfRule>
    <cfRule type="cellIs" dxfId="3" priority="6365" operator="equal">
      <formula>"NotPaid"</formula>
    </cfRule>
    <cfRule type="cellIs" dxfId="3" priority="6336" operator="equal">
      <formula>"NotPaid"</formula>
    </cfRule>
    <cfRule type="cellIs" dxfId="3" priority="6324" operator="equal">
      <formula>"NotPaid"</formula>
    </cfRule>
    <cfRule type="cellIs" dxfId="3" priority="6318" operator="equal">
      <formula>"NotPaid"</formula>
    </cfRule>
    <cfRule type="cellIs" dxfId="3" priority="6129" operator="equal">
      <formula>"NotPaid"</formula>
    </cfRule>
    <cfRule type="cellIs" dxfId="3" priority="6117" operator="equal">
      <formula>"NotPaid"</formula>
    </cfRule>
    <cfRule type="cellIs" dxfId="3" priority="6064" operator="equal">
      <formula>"NotPaid"</formula>
    </cfRule>
    <cfRule type="cellIs" dxfId="3" priority="6111" operator="equal">
      <formula>"NotPaid"</formula>
    </cfRule>
    <cfRule type="cellIs" dxfId="3" priority="6100" operator="equal">
      <formula>"NotPaid"</formula>
    </cfRule>
    <cfRule type="cellIs" dxfId="3" priority="6053" operator="equal">
      <formula>"NotPaid"</formula>
    </cfRule>
    <cfRule type="cellIs" dxfId="3" priority="6052" operator="equal">
      <formula>"NotPaid"</formula>
    </cfRule>
    <cfRule type="cellIs" dxfId="3" priority="6038" operator="equal">
      <formula>"NotPaid"</formula>
    </cfRule>
    <cfRule type="cellIs" dxfId="3" priority="6037" operator="equal">
      <formula>"NotPaid"</formula>
    </cfRule>
    <cfRule type="cellIs" dxfId="3" priority="6031" operator="equal">
      <formula>"NotPaid"</formula>
    </cfRule>
    <cfRule type="cellIs" dxfId="3" priority="6030" operator="equal">
      <formula>"NotPaid"</formula>
    </cfRule>
    <cfRule type="cellIs" dxfId="3" priority="6023" operator="equal">
      <formula>"NotPaid"</formula>
    </cfRule>
    <cfRule type="cellIs" dxfId="3" priority="6013" operator="equal">
      <formula>"NotPaid"</formula>
    </cfRule>
    <cfRule type="cellIs" dxfId="3" priority="6012" operator="equal">
      <formula>"NotPaid"</formula>
    </cfRule>
    <cfRule type="cellIs" dxfId="3" priority="6005" operator="equal">
      <formula>"NotPaid"</formula>
    </cfRule>
    <cfRule type="cellIs" dxfId="3" priority="5978" operator="equal">
      <formula>"NotPaid"</formula>
    </cfRule>
    <cfRule type="cellIs" dxfId="3" priority="5968" operator="equal">
      <formula>"NotPaid"</formula>
    </cfRule>
    <cfRule type="cellIs" dxfId="3" priority="5953" operator="equal">
      <formula>"NotPaid"</formula>
    </cfRule>
    <cfRule type="cellIs" dxfId="3" priority="5952" operator="equal">
      <formula>"NotPaid"</formula>
    </cfRule>
    <cfRule type="cellIs" dxfId="3" priority="5946" operator="equal">
      <formula>"NotPaid"</formula>
    </cfRule>
    <cfRule type="cellIs" dxfId="3" priority="5945" operator="equal">
      <formula>"NotPaid"</formula>
    </cfRule>
    <cfRule type="cellIs" dxfId="3" priority="5938" operator="equal">
      <formula>"NotPaid"</formula>
    </cfRule>
    <cfRule type="cellIs" dxfId="3" priority="5929" operator="equal">
      <formula>"NotPaid"</formula>
    </cfRule>
    <cfRule type="cellIs" dxfId="3" priority="5928" operator="equal">
      <formula>"NotPaid"</formula>
    </cfRule>
    <cfRule type="cellIs" dxfId="3" priority="5922" operator="equal">
      <formula>"NotPaid"</formula>
    </cfRule>
    <cfRule type="cellIs" dxfId="3" priority="5911" operator="equal">
      <formula>"NotPaid"</formula>
    </cfRule>
  </conditionalFormatting>
  <conditionalFormatting sqref="H15:O15">
    <cfRule type="cellIs" dxfId="3" priority="6364" operator="equal">
      <formula>"NotPaid"</formula>
    </cfRule>
    <cfRule type="cellIs" dxfId="3" priority="6363" operator="equal">
      <formula>"NotPaid"</formula>
    </cfRule>
    <cfRule type="cellIs" dxfId="3" priority="6362" operator="equal">
      <formula>"NotPaid"</formula>
    </cfRule>
    <cfRule type="cellIs" dxfId="3" priority="6315" operator="equal">
      <formula>"NotPaid"</formula>
    </cfRule>
    <cfRule type="cellIs" dxfId="3" priority="6314" operator="equal">
      <formula>"NotPaid"</formula>
    </cfRule>
    <cfRule type="cellIs" dxfId="3" priority="6108" operator="equal">
      <formula>"NotPaid"</formula>
    </cfRule>
    <cfRule type="cellIs" dxfId="3" priority="6107" operator="equal">
      <formula>"NotPaid"</formula>
    </cfRule>
    <cfRule type="cellIs" dxfId="3" priority="6082" operator="equal">
      <formula>"NotPaid"</formula>
    </cfRule>
    <cfRule type="cellIs" dxfId="3" priority="6061" operator="equal">
      <formula>"NotPaid"</formula>
    </cfRule>
    <cfRule type="cellIs" dxfId="3" priority="6046" operator="equal">
      <formula>"NotPaid"</formula>
    </cfRule>
    <cfRule type="cellIs" dxfId="3" priority="5964" operator="equal">
      <formula>"NotPaid"</formula>
    </cfRule>
    <cfRule type="cellIs" dxfId="3" priority="5963" operator="equal">
      <formula>"NotPaid"</formula>
    </cfRule>
    <cfRule type="cellIs" dxfId="3" priority="5962" operator="equal">
      <formula>"NotPaid"</formula>
    </cfRule>
  </conditionalFormatting>
  <conditionalFormatting sqref="O15">
    <cfRule type="cellIs" dxfId="3" priority="6389" operator="equal">
      <formula>"NotPaid"</formula>
    </cfRule>
    <cfRule type="cellIs" dxfId="3" priority="6388" operator="equal">
      <formula>"NotPaid"</formula>
    </cfRule>
    <cfRule type="cellIs" dxfId="3" priority="6369" operator="equal">
      <formula>"NotPaid"</formula>
    </cfRule>
    <cfRule type="cellIs" dxfId="3" priority="6368" operator="equal">
      <formula>"NotPaid"</formula>
    </cfRule>
    <cfRule type="cellIs" dxfId="3" priority="6337" operator="equal">
      <formula>"NotPaid"</formula>
    </cfRule>
    <cfRule type="cellIs" dxfId="3" priority="6328" operator="equal">
      <formula>"NotPaid"</formula>
    </cfRule>
    <cfRule type="cellIs" dxfId="3" priority="6327" operator="equal">
      <formula>"NotPaid"</formula>
    </cfRule>
    <cfRule type="cellIs" dxfId="3" priority="6319" operator="equal">
      <formula>"NotPaid"</formula>
    </cfRule>
    <cfRule type="cellIs" dxfId="3" priority="6130" operator="equal">
      <formula>"NotPaid"</formula>
    </cfRule>
    <cfRule type="cellIs" dxfId="3" priority="6121" operator="equal">
      <formula>"NotPaid"</formula>
    </cfRule>
    <cfRule type="cellIs" dxfId="3" priority="6120" operator="equal">
      <formula>"NotPaid"</formula>
    </cfRule>
    <cfRule type="cellIs" dxfId="3" priority="6112" operator="equal">
      <formula>"NotPaid"</formula>
    </cfRule>
    <cfRule type="cellIs" dxfId="3" priority="6065" operator="equal">
      <formula>"NotPaid"</formula>
    </cfRule>
    <cfRule type="cellIs" dxfId="3" priority="6029" operator="equal">
      <formula>"NotPaid"</formula>
    </cfRule>
    <cfRule type="cellIs" dxfId="3" priority="6020" operator="equal">
      <formula>"NotPaid"</formula>
    </cfRule>
    <cfRule type="cellIs" dxfId="3" priority="6006" operator="equal">
      <formula>"NotPaid"</formula>
    </cfRule>
    <cfRule type="cellIs" dxfId="3" priority="5975" operator="equal">
      <formula>"NotPaid"</formula>
    </cfRule>
    <cfRule type="cellIs" dxfId="3" priority="5967" operator="equal">
      <formula>"NotPaid"</formula>
    </cfRule>
    <cfRule type="cellIs" dxfId="3" priority="5944" operator="equal">
      <formula>"NotPaid"</formula>
    </cfRule>
    <cfRule type="cellIs" dxfId="3" priority="5939" operator="equal">
      <formula>"NotPaid"</formula>
    </cfRule>
    <cfRule type="cellIs" dxfId="3" priority="5919" operator="equal">
      <formula>"NotPaid"</formula>
    </cfRule>
    <cfRule type="cellIs" dxfId="3" priority="5912" operator="equal">
      <formula>"NotPaid"</formula>
    </cfRule>
  </conditionalFormatting>
  <conditionalFormatting sqref="H16:N16">
    <cfRule type="cellIs" dxfId="3" priority="6351" operator="equal">
      <formula>"NotPaid"</formula>
    </cfRule>
    <cfRule type="cellIs" dxfId="3" priority="6390" operator="equal">
      <formula>"NotPaid"</formula>
    </cfRule>
    <cfRule type="cellIs" dxfId="3" priority="6373" operator="equal">
      <formula>"NotPaid"</formula>
    </cfRule>
    <cfRule type="cellIs" dxfId="3" priority="6370" operator="equal">
      <formula>"NotPaid"</formula>
    </cfRule>
    <cfRule type="cellIs" dxfId="3" priority="6329" operator="equal">
      <formula>"NotPaid"</formula>
    </cfRule>
    <cfRule type="cellIs" dxfId="3" priority="6313" operator="equal">
      <formula>"NotPaid"</formula>
    </cfRule>
    <cfRule type="cellIs" dxfId="3" priority="6312" operator="equal">
      <formula>"NotPaid"</formula>
    </cfRule>
    <cfRule type="cellIs" dxfId="3" priority="6300" operator="equal">
      <formula>"NotPaid"</formula>
    </cfRule>
    <cfRule type="cellIs" dxfId="3" priority="6299" operator="equal">
      <formula>"NotPaid"</formula>
    </cfRule>
    <cfRule type="cellIs" dxfId="3" priority="6291" operator="equal">
      <formula>"NotPaid"</formula>
    </cfRule>
    <cfRule type="cellIs" dxfId="3" priority="6290" operator="equal">
      <formula>"NotPaid"</formula>
    </cfRule>
    <cfRule type="cellIs" dxfId="3" priority="6283" operator="equal">
      <formula>"NotPaid"</formula>
    </cfRule>
    <cfRule type="cellIs" dxfId="3" priority="6257" operator="equal">
      <formula>"NotPaid"</formula>
    </cfRule>
    <cfRule type="cellIs" dxfId="3" priority="6256" operator="equal">
      <formula>"NotPaid"</formula>
    </cfRule>
    <cfRule type="cellIs" dxfId="3" priority="6247" operator="equal">
      <formula>"NotPaid"</formula>
    </cfRule>
    <cfRule type="cellIs" dxfId="3" priority="6242" operator="equal">
      <formula>"NotPaid"</formula>
    </cfRule>
    <cfRule type="cellIs" dxfId="3" priority="6216" operator="equal">
      <formula>"NotPaid"</formula>
    </cfRule>
    <cfRule type="cellIs" dxfId="3" priority="6205" operator="equal">
      <formula>"NotPaid"</formula>
    </cfRule>
    <cfRule type="cellIs" dxfId="3" priority="6204" operator="equal">
      <formula>"NotPaid"</formula>
    </cfRule>
    <cfRule type="cellIs" dxfId="3" priority="6200" operator="equal">
      <formula>"NotPaid"</formula>
    </cfRule>
    <cfRule type="cellIs" dxfId="3" priority="6199" operator="equal">
      <formula>"NotPaid"</formula>
    </cfRule>
    <cfRule type="cellIs" dxfId="3" priority="6194" operator="equal">
      <formula>"NotPaid"</formula>
    </cfRule>
    <cfRule type="cellIs" dxfId="3" priority="6187" operator="equal">
      <formula>"NotPaid"</formula>
    </cfRule>
    <cfRule type="cellIs" dxfId="3" priority="6186" operator="equal">
      <formula>"NotPaid"</formula>
    </cfRule>
    <cfRule type="cellIs" dxfId="3" priority="6182" operator="equal">
      <formula>"NotPaid"</formula>
    </cfRule>
    <cfRule type="cellIs" dxfId="3" priority="6155" operator="equal">
      <formula>"NotPaid"</formula>
    </cfRule>
    <cfRule type="cellIs" dxfId="3" priority="6146" operator="equal">
      <formula>"NotPaid"</formula>
    </cfRule>
    <cfRule type="cellIs" dxfId="3" priority="6122" operator="equal">
      <formula>"NotPaid"</formula>
    </cfRule>
    <cfRule type="cellIs" dxfId="3" priority="6106" operator="equal">
      <formula>"NotPaid"</formula>
    </cfRule>
    <cfRule type="cellIs" dxfId="3" priority="6105" operator="equal">
      <formula>"NotPaid"</formula>
    </cfRule>
    <cfRule type="cellIs" dxfId="3" priority="6099" operator="equal">
      <formula>"NotPaid"</formula>
    </cfRule>
    <cfRule type="cellIs" dxfId="3" priority="6083" operator="equal">
      <formula>"NotPaid"</formula>
    </cfRule>
    <cfRule type="cellIs" dxfId="3" priority="6051" operator="equal">
      <formula>"NotPaid"</formula>
    </cfRule>
    <cfRule type="cellIs" dxfId="3" priority="6050" operator="equal">
      <formula>"NotPaid"</formula>
    </cfRule>
    <cfRule type="cellIs" dxfId="3" priority="6036" operator="equal">
      <formula>"NotPaid"</formula>
    </cfRule>
    <cfRule type="cellIs" dxfId="3" priority="6035" operator="equal">
      <formula>"NotPaid"</formula>
    </cfRule>
    <cfRule type="cellIs" dxfId="3" priority="6028" operator="equal">
      <formula>"NotPaid"</formula>
    </cfRule>
    <cfRule type="cellIs" dxfId="3" priority="6027" operator="equal">
      <formula>"NotPaid"</formula>
    </cfRule>
    <cfRule type="cellIs" dxfId="3" priority="6021" operator="equal">
      <formula>"NotPaid"</formula>
    </cfRule>
    <cfRule type="cellIs" dxfId="3" priority="6011" operator="equal">
      <formula>"NotPaid"</formula>
    </cfRule>
    <cfRule type="cellIs" dxfId="3" priority="6010" operator="equal">
      <formula>"NotPaid"</formula>
    </cfRule>
    <cfRule type="cellIs" dxfId="3" priority="6004" operator="equal">
      <formula>"NotPaid"</formula>
    </cfRule>
    <cfRule type="cellIs" dxfId="3" priority="5976" operator="equal">
      <formula>"NotPaid"</formula>
    </cfRule>
    <cfRule type="cellIs" dxfId="3" priority="5951" operator="equal">
      <formula>"NotPaid"</formula>
    </cfRule>
    <cfRule type="cellIs" dxfId="3" priority="5950" operator="equal">
      <formula>"NotPaid"</formula>
    </cfRule>
    <cfRule type="cellIs" dxfId="3" priority="5942" operator="equal">
      <formula>"NotPaid"</formula>
    </cfRule>
    <cfRule type="cellIs" dxfId="3" priority="5936" operator="equal">
      <formula>"NotPaid"</formula>
    </cfRule>
    <cfRule type="cellIs" dxfId="3" priority="5935" operator="equal">
      <formula>"NotPaid"</formula>
    </cfRule>
    <cfRule type="cellIs" dxfId="3" priority="5934" operator="equal">
      <formula>"NotPaid"</formula>
    </cfRule>
    <cfRule type="cellIs" dxfId="3" priority="5927" operator="equal">
      <formula>"NotPaid"</formula>
    </cfRule>
    <cfRule type="cellIs" dxfId="3" priority="5926" operator="equal">
      <formula>"NotPaid"</formula>
    </cfRule>
    <cfRule type="cellIs" dxfId="3" priority="5920" operator="equal">
      <formula>"NotPaid"</formula>
    </cfRule>
    <cfRule type="cellIs" dxfId="3" priority="5909" operator="equal">
      <formula>"NotPaid"</formula>
    </cfRule>
    <cfRule type="cellIs" dxfId="3" priority="5908" operator="equal">
      <formula>"NotPaid"</formula>
    </cfRule>
    <cfRule type="cellIs" dxfId="3" priority="5907" operator="equal">
      <formula>"NotPaid"</formula>
    </cfRule>
  </conditionalFormatting>
  <conditionalFormatting sqref="H16:O16">
    <cfRule type="cellIs" dxfId="3" priority="6361" operator="equal">
      <formula>"NotPaid"</formula>
    </cfRule>
    <cfRule type="cellIs" dxfId="3" priority="6360" operator="equal">
      <formula>"NotPaid"</formula>
    </cfRule>
    <cfRule type="cellIs" dxfId="3" priority="6341" operator="equal">
      <formula>"NotPaid"</formula>
    </cfRule>
    <cfRule type="cellIs" dxfId="3" priority="6323" operator="equal">
      <formula>"NotPaid"</formula>
    </cfRule>
    <cfRule type="cellIs" dxfId="3" priority="6306" operator="equal">
      <formula>"NotPaid"</formula>
    </cfRule>
    <cfRule type="cellIs" dxfId="3" priority="6212" operator="equal">
      <formula>"NotPaid"</formula>
    </cfRule>
    <cfRule type="cellIs" dxfId="3" priority="6211" operator="equal">
      <formula>"NotPaid"</formula>
    </cfRule>
    <cfRule type="cellIs" dxfId="3" priority="6210" operator="equal">
      <formula>"NotPaid"</formula>
    </cfRule>
    <cfRule type="cellIs" dxfId="3" priority="6134" operator="equal">
      <formula>"NotPaid"</formula>
    </cfRule>
    <cfRule type="cellIs" dxfId="3" priority="6116" operator="equal">
      <formula>"NotPaid"</formula>
    </cfRule>
    <cfRule type="cellIs" dxfId="3" priority="6081" operator="equal">
      <formula>"NotPaid"</formula>
    </cfRule>
    <cfRule type="cellIs" dxfId="3" priority="6080" operator="equal">
      <formula>"NotPaid"</formula>
    </cfRule>
    <cfRule type="cellIs" dxfId="3" priority="6079" operator="equal">
      <formula>"NotPaid"</formula>
    </cfRule>
    <cfRule type="cellIs" dxfId="3" priority="6069" operator="equal">
      <formula>"NotPaid"</formula>
    </cfRule>
    <cfRule type="cellIs" dxfId="3" priority="6060" operator="equal">
      <formula>"NotPaid"</formula>
    </cfRule>
    <cfRule type="cellIs" dxfId="3" priority="6059" operator="equal">
      <formula>"NotPaid"</formula>
    </cfRule>
    <cfRule type="cellIs" dxfId="3" priority="6058" operator="equal">
      <formula>"NotPaid"</formula>
    </cfRule>
    <cfRule type="cellIs" dxfId="3" priority="6045" operator="equal">
      <formula>"NotPaid"</formula>
    </cfRule>
    <cfRule type="cellIs" dxfId="3" priority="6044" operator="equal">
      <formula>"NotPaid"</formula>
    </cfRule>
    <cfRule type="cellIs" dxfId="3" priority="6043" operator="equal">
      <formula>"NotPaid"</formula>
    </cfRule>
    <cfRule type="cellIs" dxfId="3" priority="5961" operator="equal">
      <formula>"NotPaid"</formula>
    </cfRule>
    <cfRule type="cellIs" dxfId="3" priority="5960" operator="equal">
      <formula>"NotPaid"</formula>
    </cfRule>
  </conditionalFormatting>
  <conditionalFormatting sqref="O16">
    <cfRule type="cellIs" dxfId="3" priority="6391" operator="equal">
      <formula>"NotPaid"</formula>
    </cfRule>
    <cfRule type="cellIs" dxfId="3" priority="6375" operator="equal">
      <formula>"NotPaid"</formula>
    </cfRule>
    <cfRule type="cellIs" dxfId="3" priority="6374" operator="equal">
      <formula>"NotPaid"</formula>
    </cfRule>
    <cfRule type="cellIs" dxfId="3" priority="6371" operator="equal">
      <formula>"NotPaid"</formula>
    </cfRule>
    <cfRule type="cellIs" dxfId="3" priority="6330" operator="equal">
      <formula>"NotPaid"</formula>
    </cfRule>
    <cfRule type="cellIs" dxfId="3" priority="6289" operator="equal">
      <formula>"NotPaid"</formula>
    </cfRule>
    <cfRule type="cellIs" dxfId="3" priority="6280" operator="equal">
      <formula>"NotPaid"</formula>
    </cfRule>
    <cfRule type="cellIs" dxfId="3" priority="6248" operator="equal">
      <formula>"NotPaid"</formula>
    </cfRule>
    <cfRule type="cellIs" dxfId="3" priority="6239" operator="equal">
      <formula>"NotPaid"</formula>
    </cfRule>
    <cfRule type="cellIs" dxfId="3" priority="6215" operator="equal">
      <formula>"NotPaid"</formula>
    </cfRule>
    <cfRule type="cellIs" dxfId="3" priority="6198" operator="equal">
      <formula>"NotPaid"</formula>
    </cfRule>
    <cfRule type="cellIs" dxfId="3" priority="6195" operator="equal">
      <formula>"NotPaid"</formula>
    </cfRule>
    <cfRule type="cellIs" dxfId="3" priority="6179" operator="equal">
      <formula>"NotPaid"</formula>
    </cfRule>
    <cfRule type="cellIs" dxfId="3" priority="6156" operator="equal">
      <formula>"NotPaid"</formula>
    </cfRule>
    <cfRule type="cellIs" dxfId="3" priority="6123" operator="equal">
      <formula>"NotPaid"</formula>
    </cfRule>
    <cfRule type="cellIs" dxfId="3" priority="6085" operator="equal">
      <formula>"NotPaid"</formula>
    </cfRule>
    <cfRule type="cellIs" dxfId="3" priority="6084" operator="equal">
      <formula>"NotPaid"</formula>
    </cfRule>
    <cfRule type="cellIs" dxfId="3" priority="6026" operator="equal">
      <formula>"NotPaid"</formula>
    </cfRule>
    <cfRule type="cellIs" dxfId="3" priority="6022" operator="equal">
      <formula>"NotPaid"</formula>
    </cfRule>
    <cfRule type="cellIs" dxfId="3" priority="6001" operator="equal">
      <formula>"NotPaid"</formula>
    </cfRule>
    <cfRule type="cellIs" dxfId="3" priority="5977" operator="equal">
      <formula>"NotPaid"</formula>
    </cfRule>
    <cfRule type="cellIs" dxfId="3" priority="5949" operator="equal">
      <formula>"NotPaid"</formula>
    </cfRule>
    <cfRule type="cellIs" dxfId="3" priority="5943" operator="equal">
      <formula>"NotPaid"</formula>
    </cfRule>
    <cfRule type="cellIs" dxfId="3" priority="5937" operator="equal">
      <formula>"NotPaid"</formula>
    </cfRule>
    <cfRule type="cellIs" dxfId="3" priority="5925" operator="equal">
      <formula>"NotPaid"</formula>
    </cfRule>
    <cfRule type="cellIs" dxfId="3" priority="5921" operator="equal">
      <formula>"NotPaid"</formula>
    </cfRule>
    <cfRule type="cellIs" dxfId="3" priority="5910" operator="equal">
      <formula>"NotPaid"</formula>
    </cfRule>
  </conditionalFormatting>
  <conditionalFormatting sqref="H17:N17">
    <cfRule type="cellIs" dxfId="3" priority="6404" operator="equal">
      <formula>"NotPaid"</formula>
    </cfRule>
    <cfRule type="cellIs" dxfId="3" priority="6350" operator="equal">
      <formula>"NotPaid"</formula>
    </cfRule>
    <cfRule type="cellIs" dxfId="3" priority="6379" operator="equal">
      <formula>"NotPaid"</formula>
    </cfRule>
    <cfRule type="cellIs" dxfId="3" priority="6359" operator="equal">
      <formula>"NotPaid"</formula>
    </cfRule>
    <cfRule type="cellIs" dxfId="3" priority="6358" operator="equal">
      <formula>"NotPaid"</formula>
    </cfRule>
    <cfRule type="cellIs" dxfId="3" priority="6342" operator="equal">
      <formula>"NotPaid"</formula>
    </cfRule>
    <cfRule type="cellIs" dxfId="3" priority="6311" operator="equal">
      <formula>"NotPaid"</formula>
    </cfRule>
    <cfRule type="cellIs" dxfId="3" priority="6310" operator="equal">
      <formula>"NotPaid"</formula>
    </cfRule>
    <cfRule type="cellIs" dxfId="3" priority="6298" operator="equal">
      <formula>"NotPaid"</formula>
    </cfRule>
    <cfRule type="cellIs" dxfId="3" priority="6297" operator="equal">
      <formula>"NotPaid"</formula>
    </cfRule>
    <cfRule type="cellIs" dxfId="3" priority="6288" operator="equal">
      <formula>"NotPaid"</formula>
    </cfRule>
    <cfRule type="cellIs" dxfId="3" priority="6287" operator="equal">
      <formula>"NotPaid"</formula>
    </cfRule>
    <cfRule type="cellIs" dxfId="3" priority="6281" operator="equal">
      <formula>"NotPaid"</formula>
    </cfRule>
    <cfRule type="cellIs" dxfId="3" priority="6255" operator="equal">
      <formula>"NotPaid"</formula>
    </cfRule>
    <cfRule type="cellIs" dxfId="3" priority="6254" operator="equal">
      <formula>"NotPaid"</formula>
    </cfRule>
    <cfRule type="cellIs" dxfId="3" priority="6246" operator="equal">
      <formula>"NotPaid"</formula>
    </cfRule>
    <cfRule type="cellIs" dxfId="3" priority="6240" operator="equal">
      <formula>"NotPaid"</formula>
    </cfRule>
    <cfRule type="cellIs" dxfId="3" priority="6203" operator="equal">
      <formula>"NotPaid"</formula>
    </cfRule>
    <cfRule type="cellIs" dxfId="3" priority="6202" operator="equal">
      <formula>"NotPaid"</formula>
    </cfRule>
    <cfRule type="cellIs" dxfId="3" priority="6196" operator="equal">
      <formula>"NotPaid"</formula>
    </cfRule>
    <cfRule type="cellIs" dxfId="3" priority="6192" operator="equal">
      <formula>"NotPaid"</formula>
    </cfRule>
    <cfRule type="cellIs" dxfId="3" priority="6191" operator="equal">
      <formula>"NotPaid"</formula>
    </cfRule>
    <cfRule type="cellIs" dxfId="3" priority="6190" operator="equal">
      <formula>"NotPaid"</formula>
    </cfRule>
    <cfRule type="cellIs" dxfId="3" priority="6185" operator="equal">
      <formula>"NotPaid"</formula>
    </cfRule>
    <cfRule type="cellIs" dxfId="3" priority="6184" operator="equal">
      <formula>"NotPaid"</formula>
    </cfRule>
    <cfRule type="cellIs" dxfId="3" priority="6180" operator="equal">
      <formula>"NotPaid"</formula>
    </cfRule>
    <cfRule type="cellIs" dxfId="3" priority="6153" operator="equal">
      <formula>"NotPaid"</formula>
    </cfRule>
    <cfRule type="cellIs" dxfId="3" priority="6152" operator="equal">
      <formula>"NotPaid"</formula>
    </cfRule>
    <cfRule type="cellIs" dxfId="3" priority="6151" operator="equal">
      <formula>"NotPaid"</formula>
    </cfRule>
    <cfRule type="cellIs" dxfId="3" priority="6145" operator="equal">
      <formula>"NotPaid"</formula>
    </cfRule>
    <cfRule type="cellIs" dxfId="3" priority="6135" operator="equal">
      <formula>"NotPaid"</formula>
    </cfRule>
    <cfRule type="cellIs" dxfId="3" priority="6104" operator="equal">
      <formula>"NotPaid"</formula>
    </cfRule>
    <cfRule type="cellIs" dxfId="3" priority="6103" operator="equal">
      <formula>"NotPaid"</formula>
    </cfRule>
    <cfRule type="cellIs" dxfId="3" priority="6091" operator="equal">
      <formula>"NotPaid"</formula>
    </cfRule>
    <cfRule type="cellIs" dxfId="3" priority="6089" operator="equal">
      <formula>"NotPaid"</formula>
    </cfRule>
    <cfRule type="cellIs" dxfId="3" priority="6070" operator="equal">
      <formula>"NotPaid"</formula>
    </cfRule>
    <cfRule type="cellIs" dxfId="3" priority="6049" operator="equal">
      <formula>"NotPaid"</formula>
    </cfRule>
    <cfRule type="cellIs" dxfId="3" priority="6048" operator="equal">
      <formula>"NotPaid"</formula>
    </cfRule>
    <cfRule type="cellIs" dxfId="3" priority="6034" operator="equal">
      <formula>"NotPaid"</formula>
    </cfRule>
    <cfRule type="cellIs" dxfId="3" priority="6033" operator="equal">
      <formula>"NotPaid"</formula>
    </cfRule>
    <cfRule type="cellIs" dxfId="3" priority="6024" operator="equal">
      <formula>"NotPaid"</formula>
    </cfRule>
    <cfRule type="cellIs" dxfId="3" priority="6018" operator="equal">
      <formula>"NotPaid"</formula>
    </cfRule>
    <cfRule type="cellIs" dxfId="3" priority="6017" operator="equal">
      <formula>"NotPaid"</formula>
    </cfRule>
    <cfRule type="cellIs" dxfId="3" priority="6016" operator="equal">
      <formula>"NotPaid"</formula>
    </cfRule>
    <cfRule type="cellIs" dxfId="3" priority="6009" operator="equal">
      <formula>"NotPaid"</formula>
    </cfRule>
    <cfRule type="cellIs" dxfId="3" priority="6008" operator="equal">
      <formula>"NotPaid"</formula>
    </cfRule>
    <cfRule type="cellIs" dxfId="3" priority="6002" operator="equal">
      <formula>"NotPaid"</formula>
    </cfRule>
    <cfRule type="cellIs" dxfId="3" priority="5973" operator="equal">
      <formula>"NotPaid"</formula>
    </cfRule>
    <cfRule type="cellIs" dxfId="3" priority="5972" operator="equal">
      <formula>"NotPaid"</formula>
    </cfRule>
    <cfRule type="cellIs" dxfId="3" priority="5971" operator="equal">
      <formula>"NotPaid"</formula>
    </cfRule>
    <cfRule type="cellIs" dxfId="3" priority="5959" operator="equal">
      <formula>"NotPaid"</formula>
    </cfRule>
    <cfRule type="cellIs" dxfId="3" priority="5958" operator="equal">
      <formula>"NotPaid"</formula>
    </cfRule>
    <cfRule type="cellIs" dxfId="3" priority="5947" operator="equal">
      <formula>"NotPaid"</formula>
    </cfRule>
    <cfRule type="cellIs" dxfId="3" priority="5941" operator="equal">
      <formula>"NotPaid"</formula>
    </cfRule>
    <cfRule type="cellIs" dxfId="3" priority="5933" operator="equal">
      <formula>"NotPaid"</formula>
    </cfRule>
    <cfRule type="cellIs" dxfId="3" priority="5923" operator="equal">
      <formula>"NotPaid"</formula>
    </cfRule>
    <cfRule type="cellIs" dxfId="3" priority="5917" operator="equal">
      <formula>"NotPaid"</formula>
    </cfRule>
    <cfRule type="cellIs" dxfId="3" priority="5916" operator="equal">
      <formula>"NotPaid"</formula>
    </cfRule>
    <cfRule type="cellIs" dxfId="3" priority="5915" operator="equal">
      <formula>"NotPaid"</formula>
    </cfRule>
    <cfRule type="cellIs" dxfId="3" priority="5906" operator="equal">
      <formula>"NotPaid"</formula>
    </cfRule>
  </conditionalFormatting>
  <conditionalFormatting sqref="H17:O17">
    <cfRule type="cellIs" dxfId="3" priority="6392" operator="equal">
      <formula>"NotPaid"</formula>
    </cfRule>
    <cfRule type="cellIs" dxfId="3" priority="6372" operator="equal">
      <formula>"NotPaid"</formula>
    </cfRule>
    <cfRule type="cellIs" dxfId="3" priority="6340" operator="equal">
      <formula>"NotPaid"</formula>
    </cfRule>
    <cfRule type="cellIs" dxfId="3" priority="6339" operator="equal">
      <formula>"NotPaid"</formula>
    </cfRule>
    <cfRule type="cellIs" dxfId="3" priority="6338" operator="equal">
      <formula>"NotPaid"</formula>
    </cfRule>
    <cfRule type="cellIs" dxfId="3" priority="6331" operator="equal">
      <formula>"NotPaid"</formula>
    </cfRule>
    <cfRule type="cellIs" dxfId="3" priority="6322" operator="equal">
      <formula>"NotPaid"</formula>
    </cfRule>
    <cfRule type="cellIs" dxfId="3" priority="6321" operator="equal">
      <formula>"NotPaid"</formula>
    </cfRule>
    <cfRule type="cellIs" dxfId="3" priority="6320" operator="equal">
      <formula>"NotPaid"</formula>
    </cfRule>
    <cfRule type="cellIs" dxfId="3" priority="6305" operator="equal">
      <formula>"NotPaid"</formula>
    </cfRule>
    <cfRule type="cellIs" dxfId="3" priority="6304" operator="equal">
      <formula>"NotPaid"</formula>
    </cfRule>
    <cfRule type="cellIs" dxfId="3" priority="6303" operator="equal">
      <formula>"NotPaid"</formula>
    </cfRule>
    <cfRule type="cellIs" dxfId="3" priority="6209" operator="equal">
      <formula>"NotPaid"</formula>
    </cfRule>
    <cfRule type="cellIs" dxfId="3" priority="6208" operator="equal">
      <formula>"NotPaid"</formula>
    </cfRule>
    <cfRule type="cellIs" dxfId="3" priority="6133" operator="equal">
      <formula>"NotPaid"</formula>
    </cfRule>
    <cfRule type="cellIs" dxfId="3" priority="6132" operator="equal">
      <formula>"NotPaid"</formula>
    </cfRule>
    <cfRule type="cellIs" dxfId="3" priority="6131" operator="equal">
      <formula>"NotPaid"</formula>
    </cfRule>
    <cfRule type="cellIs" dxfId="3" priority="6124" operator="equal">
      <formula>"NotPaid"</formula>
    </cfRule>
    <cfRule type="cellIs" dxfId="3" priority="6115" operator="equal">
      <formula>"NotPaid"</formula>
    </cfRule>
    <cfRule type="cellIs" dxfId="3" priority="6114" operator="equal">
      <formula>"NotPaid"</formula>
    </cfRule>
    <cfRule type="cellIs" dxfId="3" priority="6113" operator="equal">
      <formula>"NotPaid"</formula>
    </cfRule>
    <cfRule type="cellIs" dxfId="3" priority="6078" operator="equal">
      <formula>"NotPaid"</formula>
    </cfRule>
    <cfRule type="cellIs" dxfId="3" priority="6077" operator="equal">
      <formula>"NotPaid"</formula>
    </cfRule>
    <cfRule type="cellIs" dxfId="3" priority="6068" operator="equal">
      <formula>"NotPaid"</formula>
    </cfRule>
    <cfRule type="cellIs" dxfId="3" priority="6067" operator="equal">
      <formula>"NotPaid"</formula>
    </cfRule>
    <cfRule type="cellIs" dxfId="3" priority="6066" operator="equal">
      <formula>"NotPaid"</formula>
    </cfRule>
    <cfRule type="cellIs" dxfId="3" priority="6057" operator="equal">
      <formula>"NotPaid"</formula>
    </cfRule>
    <cfRule type="cellIs" dxfId="3" priority="6056" operator="equal">
      <formula>"NotPaid"</formula>
    </cfRule>
    <cfRule type="cellIs" dxfId="3" priority="6042" operator="equal">
      <formula>"NotPaid"</formula>
    </cfRule>
    <cfRule type="cellIs" dxfId="3" priority="6041" operator="equal">
      <formula>"NotPaid"</formula>
    </cfRule>
  </conditionalFormatting>
  <conditionalFormatting sqref="O17">
    <cfRule type="cellIs" dxfId="3" priority="6380" operator="equal">
      <formula>"NotPaid"</formula>
    </cfRule>
    <cfRule type="cellIs" dxfId="3" priority="6344" operator="equal">
      <formula>"NotPaid"</formula>
    </cfRule>
    <cfRule type="cellIs" dxfId="3" priority="6343" operator="equal">
      <formula>"NotPaid"</formula>
    </cfRule>
    <cfRule type="cellIs" dxfId="3" priority="6286" operator="equal">
      <formula>"NotPaid"</formula>
    </cfRule>
    <cfRule type="cellIs" dxfId="3" priority="6282" operator="equal">
      <formula>"NotPaid"</formula>
    </cfRule>
    <cfRule type="cellIs" dxfId="3" priority="6245" operator="equal">
      <formula>"NotPaid"</formula>
    </cfRule>
    <cfRule type="cellIs" dxfId="3" priority="6241" operator="equal">
      <formula>"NotPaid"</formula>
    </cfRule>
    <cfRule type="cellIs" dxfId="3" priority="6201" operator="equal">
      <formula>"NotPaid"</formula>
    </cfRule>
    <cfRule type="cellIs" dxfId="3" priority="6197" operator="equal">
      <formula>"NotPaid"</formula>
    </cfRule>
    <cfRule type="cellIs" dxfId="3" priority="6193" operator="equal">
      <formula>"NotPaid"</formula>
    </cfRule>
    <cfRule type="cellIs" dxfId="3" priority="6183" operator="equal">
      <formula>"NotPaid"</formula>
    </cfRule>
    <cfRule type="cellIs" dxfId="3" priority="6181" operator="equal">
      <formula>"NotPaid"</formula>
    </cfRule>
    <cfRule type="cellIs" dxfId="3" priority="6154" operator="equal">
      <formula>"NotPaid"</formula>
    </cfRule>
    <cfRule type="cellIs" dxfId="3" priority="6137" operator="equal">
      <formula>"NotPaid"</formula>
    </cfRule>
    <cfRule type="cellIs" dxfId="3" priority="6136" operator="equal">
      <formula>"NotPaid"</formula>
    </cfRule>
    <cfRule type="cellIs" dxfId="3" priority="6093" operator="equal">
      <formula>"NotPaid"</formula>
    </cfRule>
    <cfRule type="cellIs" dxfId="3" priority="6092" operator="equal">
      <formula>"NotPaid"</formula>
    </cfRule>
    <cfRule type="cellIs" dxfId="3" priority="6090" operator="equal">
      <formula>"NotPaid"</formula>
    </cfRule>
    <cfRule type="cellIs" dxfId="3" priority="6072" operator="equal">
      <formula>"NotPaid"</formula>
    </cfRule>
    <cfRule type="cellIs" dxfId="3" priority="6071" operator="equal">
      <formula>"NotPaid"</formula>
    </cfRule>
    <cfRule type="cellIs" dxfId="3" priority="6047" operator="equal">
      <formula>"NotPaid"</formula>
    </cfRule>
    <cfRule type="cellIs" dxfId="3" priority="6032" operator="equal">
      <formula>"NotPaid"</formula>
    </cfRule>
    <cfRule type="cellIs" dxfId="3" priority="6025" operator="equal">
      <formula>"NotPaid"</formula>
    </cfRule>
    <cfRule type="cellIs" dxfId="3" priority="6019" operator="equal">
      <formula>"NotPaid"</formula>
    </cfRule>
    <cfRule type="cellIs" dxfId="3" priority="6007" operator="equal">
      <formula>"NotPaid"</formula>
    </cfRule>
    <cfRule type="cellIs" dxfId="3" priority="6003" operator="equal">
      <formula>"NotPaid"</formula>
    </cfRule>
    <cfRule type="cellIs" dxfId="3" priority="5974" operator="equal">
      <formula>"NotPaid"</formula>
    </cfRule>
    <cfRule type="cellIs" dxfId="3" priority="5948" operator="equal">
      <formula>"NotPaid"</formula>
    </cfRule>
    <cfRule type="cellIs" dxfId="3" priority="5940" operator="equal">
      <formula>"NotPaid"</formula>
    </cfRule>
    <cfRule type="cellIs" dxfId="3" priority="5932" operator="equal">
      <formula>"NotPaid"</formula>
    </cfRule>
    <cfRule type="cellIs" dxfId="3" priority="5924" operator="equal">
      <formula>"NotPaid"</formula>
    </cfRule>
    <cfRule type="cellIs" dxfId="3" priority="5918" operator="equal">
      <formula>"NotPaid"</formula>
    </cfRule>
    <cfRule type="cellIs" dxfId="3" priority="5905" operator="equal">
      <formula>"NotPaid"</formula>
    </cfRule>
  </conditionalFormatting>
  <conditionalFormatting sqref="R17:AC17">
    <cfRule type="cellIs" dxfId="3" priority="340" operator="equal">
      <formula>"NotPaid"</formula>
    </cfRule>
  </conditionalFormatting>
  <conditionalFormatting sqref="AK17:AL17">
    <cfRule type="expression" dxfId="7" priority="3337" stopIfTrue="1">
      <formula>OtherSubjects!AK43="not paid"</formula>
    </cfRule>
    <cfRule type="expression" dxfId="7" priority="27356" stopIfTrue="1">
      <formula>Physics!AK14="not paid"</formula>
    </cfRule>
  </conditionalFormatting>
  <conditionalFormatting sqref="AM17">
    <cfRule type="expression" dxfId="7" priority="3297" stopIfTrue="1">
      <formula>Maths!AM31="not paid"</formula>
    </cfRule>
  </conditionalFormatting>
  <conditionalFormatting sqref="AN17">
    <cfRule type="expression" dxfId="5" priority="3308" stopIfTrue="1">
      <formula>AN17="NotPaid"</formula>
    </cfRule>
  </conditionalFormatting>
  <conditionalFormatting sqref="AO17:AP17">
    <cfRule type="expression" dxfId="7" priority="3339" stopIfTrue="1">
      <formula>Maths!AO14="not paid"</formula>
    </cfRule>
  </conditionalFormatting>
  <conditionalFormatting sqref="AQ17">
    <cfRule type="expression" dxfId="5" priority="271" stopIfTrue="1">
      <formula>AQ17="not paid"</formula>
    </cfRule>
  </conditionalFormatting>
  <conditionalFormatting sqref="D18">
    <cfRule type="cellIs" dxfId="3" priority="5892" operator="equal">
      <formula>"NotPaid"</formula>
    </cfRule>
    <cfRule type="cellIs" dxfId="3" priority="5891" operator="equal">
      <formula>"NotPaid"</formula>
    </cfRule>
    <cfRule type="cellIs" dxfId="3" priority="5890" operator="equal">
      <formula>"NotPaid"</formula>
    </cfRule>
  </conditionalFormatting>
  <conditionalFormatting sqref="E18">
    <cfRule type="cellIs" dxfId="3" priority="5900" operator="equal">
      <formula>"NotPaid"</formula>
    </cfRule>
    <cfRule type="cellIs" dxfId="3" priority="5899" operator="equal">
      <formula>"NotPaid"</formula>
    </cfRule>
    <cfRule type="cellIs" dxfId="3" priority="5898" operator="equal">
      <formula>"NotPaid"</formula>
    </cfRule>
  </conditionalFormatting>
  <conditionalFormatting sqref="F18">
    <cfRule type="cellIs" dxfId="3" priority="5896" operator="equal">
      <formula>"NotPaid"</formula>
    </cfRule>
    <cfRule type="cellIs" dxfId="3" priority="5895" operator="equal">
      <formula>"NotPaid"</formula>
    </cfRule>
    <cfRule type="cellIs" dxfId="3" priority="5894" operator="equal">
      <formula>"NotPaid"</formula>
    </cfRule>
  </conditionalFormatting>
  <conditionalFormatting sqref="G18">
    <cfRule type="cellIs" dxfId="3" priority="5897" operator="equal">
      <formula>"NotPaid"</formula>
    </cfRule>
  </conditionalFormatting>
  <conditionalFormatting sqref="H18:N18">
    <cfRule type="cellIs" dxfId="3" priority="5893" operator="equal">
      <formula>"NotPaid"</formula>
    </cfRule>
  </conditionalFormatting>
  <conditionalFormatting sqref="O18">
    <cfRule type="cellIs" dxfId="3" priority="5889" operator="equal">
      <formula>"NotPaid"</formula>
    </cfRule>
  </conditionalFormatting>
  <conditionalFormatting sqref="R18:AC18">
    <cfRule type="cellIs" dxfId="3" priority="339" operator="equal">
      <formula>"NotPaid"</formula>
    </cfRule>
  </conditionalFormatting>
  <conditionalFormatting sqref="AD18">
    <cfRule type="cellIs" dxfId="3" priority="2371" operator="equal">
      <formula>"NotPaid"</formula>
    </cfRule>
    <cfRule type="cellIs" dxfId="3" priority="2283" operator="equal">
      <formula>"NotPaid"</formula>
    </cfRule>
    <cfRule type="cellIs" dxfId="3" priority="2274" operator="equal">
      <formula>"NotPaid"</formula>
    </cfRule>
  </conditionalFormatting>
  <conditionalFormatting sqref="AE18">
    <cfRule type="expression" dxfId="5" priority="3343" stopIfTrue="1">
      <formula>AE18="NotPaid"</formula>
    </cfRule>
  </conditionalFormatting>
  <conditionalFormatting sqref="AF18:AQ18">
    <cfRule type="expression" dxfId="5" priority="3299" stopIfTrue="1">
      <formula>AF18="not paid"</formula>
    </cfRule>
  </conditionalFormatting>
  <conditionalFormatting sqref="D19">
    <cfRule type="cellIs" dxfId="3" priority="5880" operator="equal">
      <formula>"NotPaid"</formula>
    </cfRule>
    <cfRule type="cellIs" dxfId="3" priority="5879" operator="equal">
      <formula>"NotPaid"</formula>
    </cfRule>
    <cfRule type="cellIs" dxfId="3" priority="5878" operator="equal">
      <formula>"NotPaid"</formula>
    </cfRule>
  </conditionalFormatting>
  <conditionalFormatting sqref="E19">
    <cfRule type="cellIs" dxfId="3" priority="5888" operator="equal">
      <formula>"NotPaid"</formula>
    </cfRule>
    <cfRule type="cellIs" dxfId="3" priority="5887" operator="equal">
      <formula>"NotPaid"</formula>
    </cfRule>
    <cfRule type="cellIs" dxfId="3" priority="5886" operator="equal">
      <formula>"NotPaid"</formula>
    </cfRule>
  </conditionalFormatting>
  <conditionalFormatting sqref="F19">
    <cfRule type="cellIs" dxfId="3" priority="5884" operator="equal">
      <formula>"NotPaid"</formula>
    </cfRule>
    <cfRule type="cellIs" dxfId="3" priority="5883" operator="equal">
      <formula>"NotPaid"</formula>
    </cfRule>
    <cfRule type="cellIs" dxfId="3" priority="5882" operator="equal">
      <formula>"NotPaid"</formula>
    </cfRule>
  </conditionalFormatting>
  <conditionalFormatting sqref="G19">
    <cfRule type="cellIs" dxfId="3" priority="5885" operator="equal">
      <formula>"NotPaid"</formula>
    </cfRule>
  </conditionalFormatting>
  <conditionalFormatting sqref="H19:N19">
    <cfRule type="cellIs" dxfId="3" priority="5881" operator="equal">
      <formula>"NotPaid"</formula>
    </cfRule>
  </conditionalFormatting>
  <conditionalFormatting sqref="O19">
    <cfRule type="cellIs" dxfId="3" priority="5877" operator="equal">
      <formula>"NotPaid"</formula>
    </cfRule>
  </conditionalFormatting>
  <conditionalFormatting sqref="R19:AC19">
    <cfRule type="cellIs" dxfId="3" priority="338" operator="equal">
      <formula>"NotPaid"</formula>
    </cfRule>
  </conditionalFormatting>
  <conditionalFormatting sqref="AD19">
    <cfRule type="cellIs" dxfId="3" priority="1760" operator="equal">
      <formula>"NotPaid"</formula>
    </cfRule>
    <cfRule type="cellIs" dxfId="3" priority="1759" operator="equal">
      <formula>"NotPaid"</formula>
    </cfRule>
    <cfRule type="cellIs" dxfId="3" priority="1758" operator="equal">
      <formula>"NotPaid"</formula>
    </cfRule>
  </conditionalFormatting>
  <conditionalFormatting sqref="D20">
    <cfRule type="cellIs" dxfId="3" priority="5868" operator="equal">
      <formula>"NotPaid"</formula>
    </cfRule>
    <cfRule type="cellIs" dxfId="3" priority="5867" operator="equal">
      <formula>"NotPaid"</formula>
    </cfRule>
    <cfRule type="cellIs" dxfId="3" priority="5866" operator="equal">
      <formula>"NotPaid"</formula>
    </cfRule>
  </conditionalFormatting>
  <conditionalFormatting sqref="E20">
    <cfRule type="cellIs" dxfId="3" priority="5876" operator="equal">
      <formula>"NotPaid"</formula>
    </cfRule>
    <cfRule type="cellIs" dxfId="3" priority="5875" operator="equal">
      <formula>"NotPaid"</formula>
    </cfRule>
    <cfRule type="cellIs" dxfId="3" priority="5874" operator="equal">
      <formula>"NotPaid"</formula>
    </cfRule>
  </conditionalFormatting>
  <conditionalFormatting sqref="F20">
    <cfRule type="cellIs" dxfId="3" priority="5872" operator="equal">
      <formula>"NotPaid"</formula>
    </cfRule>
    <cfRule type="cellIs" dxfId="3" priority="5871" operator="equal">
      <formula>"NotPaid"</formula>
    </cfRule>
    <cfRule type="cellIs" dxfId="3" priority="5870" operator="equal">
      <formula>"NotPaid"</formula>
    </cfRule>
  </conditionalFormatting>
  <conditionalFormatting sqref="G20">
    <cfRule type="cellIs" dxfId="3" priority="5873" operator="equal">
      <formula>"NotPaid"</formula>
    </cfRule>
  </conditionalFormatting>
  <conditionalFormatting sqref="H20:N20">
    <cfRule type="cellIs" dxfId="3" priority="5869" operator="equal">
      <formula>"NotPaid"</formula>
    </cfRule>
  </conditionalFormatting>
  <conditionalFormatting sqref="O20">
    <cfRule type="cellIs" dxfId="3" priority="5865" operator="equal">
      <formula>"NotPaid"</formula>
    </cfRule>
  </conditionalFormatting>
  <conditionalFormatting sqref="Q20:R20">
    <cfRule type="cellIs" dxfId="3" priority="644" operator="equal">
      <formula>"NotPaid"</formula>
    </cfRule>
    <cfRule type="cellIs" dxfId="3" priority="640" operator="equal">
      <formula>"NotPaid"</formula>
    </cfRule>
    <cfRule type="cellIs" dxfId="3" priority="615" operator="equal">
      <formula>"NotPaid"</formula>
    </cfRule>
    <cfRule type="cellIs" dxfId="3" priority="609" operator="equal">
      <formula>"NotPaid"</formula>
    </cfRule>
  </conditionalFormatting>
  <conditionalFormatting sqref="S20:U20">
    <cfRule type="cellIs" dxfId="3" priority="957" operator="equal">
      <formula>"NotPaid"</formula>
    </cfRule>
    <cfRule type="cellIs" dxfId="3" priority="953" operator="equal">
      <formula>"NotPaid"</formula>
    </cfRule>
    <cfRule type="cellIs" dxfId="3" priority="928" operator="equal">
      <formula>"NotPaid"</formula>
    </cfRule>
    <cfRule type="cellIs" dxfId="3" priority="922" operator="equal">
      <formula>"NotPaid"</formula>
    </cfRule>
  </conditionalFormatting>
  <conditionalFormatting sqref="V20:X20">
    <cfRule type="cellIs" dxfId="3" priority="1270" operator="equal">
      <formula>"NotPaid"</formula>
    </cfRule>
    <cfRule type="cellIs" dxfId="3" priority="1266" operator="equal">
      <formula>"NotPaid"</formula>
    </cfRule>
    <cfRule type="cellIs" dxfId="3" priority="1241" operator="equal">
      <formula>"NotPaid"</formula>
    </cfRule>
    <cfRule type="cellIs" dxfId="3" priority="1235" operator="equal">
      <formula>"NotPaid"</formula>
    </cfRule>
  </conditionalFormatting>
  <conditionalFormatting sqref="Y20:AA20">
    <cfRule type="cellIs" dxfId="3" priority="1583" operator="equal">
      <formula>"NotPaid"</formula>
    </cfRule>
    <cfRule type="cellIs" dxfId="3" priority="1579" operator="equal">
      <formula>"NotPaid"</formula>
    </cfRule>
    <cfRule type="cellIs" dxfId="3" priority="1554" operator="equal">
      <formula>"NotPaid"</formula>
    </cfRule>
    <cfRule type="cellIs" dxfId="3" priority="1548" operator="equal">
      <formula>"NotPaid"</formula>
    </cfRule>
  </conditionalFormatting>
  <conditionalFormatting sqref="AK20">
    <cfRule type="expression" dxfId="5" priority="3276" stopIfTrue="1">
      <formula>AK20="not paid"</formula>
    </cfRule>
  </conditionalFormatting>
  <conditionalFormatting sqref="D21">
    <cfRule type="cellIs" dxfId="3" priority="5856" operator="equal">
      <formula>"NotPaid"</formula>
    </cfRule>
    <cfRule type="cellIs" dxfId="3" priority="5855" operator="equal">
      <formula>"NotPaid"</formula>
    </cfRule>
    <cfRule type="cellIs" dxfId="3" priority="5854" operator="equal">
      <formula>"NotPaid"</formula>
    </cfRule>
  </conditionalFormatting>
  <conditionalFormatting sqref="E21">
    <cfRule type="cellIs" dxfId="3" priority="5864" operator="equal">
      <formula>"NotPaid"</formula>
    </cfRule>
    <cfRule type="cellIs" dxfId="3" priority="5863" operator="equal">
      <formula>"NotPaid"</formula>
    </cfRule>
    <cfRule type="cellIs" dxfId="3" priority="5862" operator="equal">
      <formula>"NotPaid"</formula>
    </cfRule>
  </conditionalFormatting>
  <conditionalFormatting sqref="F21">
    <cfRule type="cellIs" dxfId="3" priority="5860" operator="equal">
      <formula>"NotPaid"</formula>
    </cfRule>
    <cfRule type="cellIs" dxfId="3" priority="5859" operator="equal">
      <formula>"NotPaid"</formula>
    </cfRule>
    <cfRule type="cellIs" dxfId="3" priority="5858" operator="equal">
      <formula>"NotPaid"</formula>
    </cfRule>
  </conditionalFormatting>
  <conditionalFormatting sqref="G21">
    <cfRule type="cellIs" dxfId="3" priority="5861" operator="equal">
      <formula>"NotPaid"</formula>
    </cfRule>
  </conditionalFormatting>
  <conditionalFormatting sqref="H21:N21">
    <cfRule type="cellIs" dxfId="3" priority="5857" operator="equal">
      <formula>"NotPaid"</formula>
    </cfRule>
  </conditionalFormatting>
  <conditionalFormatting sqref="O21">
    <cfRule type="cellIs" dxfId="3" priority="5853" operator="equal">
      <formula>"NotPaid"</formula>
    </cfRule>
  </conditionalFormatting>
  <conditionalFormatting sqref="AE21">
    <cfRule type="expression" dxfId="5" priority="3278" stopIfTrue="1">
      <formula>AE21="NotPaid"</formula>
    </cfRule>
  </conditionalFormatting>
  <conditionalFormatting sqref="AF21:AQ21">
    <cfRule type="expression" dxfId="5" priority="3291" stopIfTrue="1">
      <formula>AF21="NotPaid"</formula>
    </cfRule>
    <cfRule type="expression" dxfId="5" priority="3280" stopIfTrue="1">
      <formula>AF21="NotPaid"</formula>
    </cfRule>
  </conditionalFormatting>
  <conditionalFormatting sqref="AN21">
    <cfRule type="expression" dxfId="5" priority="3281" stopIfTrue="1">
      <formula>AN21="NotPaid"</formula>
    </cfRule>
  </conditionalFormatting>
  <conditionalFormatting sqref="B22">
    <cfRule type="expression" dxfId="8" priority="3269" stopIfTrue="1">
      <formula>COUNTIF(Maths!B:B,Maths!B21)&gt;1</formula>
    </cfRule>
  </conditionalFormatting>
  <conditionalFormatting sqref="D22:O22">
    <cfRule type="cellIs" dxfId="3" priority="3266" operator="equal">
      <formula>"NotPaid"</formula>
    </cfRule>
  </conditionalFormatting>
  <conditionalFormatting sqref="D22">
    <cfRule type="cellIs" dxfId="3" priority="3258" operator="equal">
      <formula>"NotPaid"</formula>
    </cfRule>
    <cfRule type="cellIs" dxfId="3" priority="3257" operator="equal">
      <formula>"NotPaid"</formula>
    </cfRule>
    <cfRule type="cellIs" dxfId="3" priority="3256" operator="equal">
      <formula>"NotPaid"</formula>
    </cfRule>
    <cfRule type="cellIs" dxfId="3" priority="3245" operator="equal">
      <formula>"NotPaid"</formula>
    </cfRule>
    <cfRule type="cellIs" dxfId="3" priority="3244" operator="equal">
      <formula>"NotPaid"</formula>
    </cfRule>
    <cfRule type="cellIs" dxfId="3" priority="3243" operator="equal">
      <formula>"NotPaid"</formula>
    </cfRule>
    <cfRule type="cellIs" dxfId="3" priority="3232" operator="equal">
      <formula>"NotPaid"</formula>
    </cfRule>
    <cfRule type="cellIs" dxfId="3" priority="3231" operator="equal">
      <formula>"NotPaid"</formula>
    </cfRule>
    <cfRule type="cellIs" dxfId="3" priority="3230" operator="equal">
      <formula>"NotPaid"</formula>
    </cfRule>
    <cfRule type="cellIs" dxfId="3" priority="3228" operator="equal">
      <formula>"NotPaid"</formula>
    </cfRule>
    <cfRule type="cellIs" dxfId="3" priority="3227" operator="equal">
      <formula>"NotPaid"</formula>
    </cfRule>
    <cfRule type="cellIs" dxfId="3" priority="3226" operator="equal">
      <formula>"NotPaid"</formula>
    </cfRule>
    <cfRule type="cellIs" dxfId="3" priority="3217" operator="equal">
      <formula>"NotPaid"</formula>
    </cfRule>
    <cfRule type="cellIs" dxfId="3" priority="3216" operator="equal">
      <formula>"NotPaid"</formula>
    </cfRule>
    <cfRule type="cellIs" dxfId="3" priority="3215" operator="equal">
      <formula>"NotPaid"</formula>
    </cfRule>
    <cfRule type="cellIs" dxfId="3" priority="3204" operator="equal">
      <formula>"NotPaid"</formula>
    </cfRule>
    <cfRule type="cellIs" dxfId="3" priority="3203" operator="equal">
      <formula>"NotPaid"</formula>
    </cfRule>
    <cfRule type="cellIs" dxfId="3" priority="3202" operator="equal">
      <formula>"NotPaid"</formula>
    </cfRule>
    <cfRule type="cellIs" dxfId="3" priority="3191" operator="equal">
      <formula>"NotPaid"</formula>
    </cfRule>
    <cfRule type="cellIs" dxfId="3" priority="3190" operator="equal">
      <formula>"NotPaid"</formula>
    </cfRule>
    <cfRule type="cellIs" dxfId="3" priority="3189" operator="equal">
      <formula>"NotPaid"</formula>
    </cfRule>
    <cfRule type="cellIs" dxfId="3" priority="3178" operator="equal">
      <formula>"NotPaid"</formula>
    </cfRule>
    <cfRule type="cellIs" dxfId="3" priority="3177" operator="equal">
      <formula>"NotPaid"</formula>
    </cfRule>
    <cfRule type="cellIs" dxfId="3" priority="3176" operator="equal">
      <formula>"NotPaid"</formula>
    </cfRule>
    <cfRule type="cellIs" dxfId="3" priority="3153" operator="equal">
      <formula>"NotPaid"</formula>
    </cfRule>
    <cfRule type="cellIs" dxfId="3" priority="3152" operator="equal">
      <formula>"NotPaid"</formula>
    </cfRule>
    <cfRule type="cellIs" dxfId="3" priority="3151" operator="equal">
      <formula>"NotPaid"</formula>
    </cfRule>
    <cfRule type="cellIs" dxfId="3" priority="3142" operator="equal">
      <formula>"NotPaid"</formula>
    </cfRule>
    <cfRule type="cellIs" dxfId="3" priority="3141" operator="equal">
      <formula>"NotPaid"</formula>
    </cfRule>
    <cfRule type="cellIs" dxfId="3" priority="3140" operator="equal">
      <formula>"NotPaid"</formula>
    </cfRule>
    <cfRule type="cellIs" dxfId="3" priority="3129" operator="equal">
      <formula>"NotPaid"</formula>
    </cfRule>
    <cfRule type="cellIs" dxfId="3" priority="3128" operator="equal">
      <formula>"NotPaid"</formula>
    </cfRule>
    <cfRule type="cellIs" dxfId="3" priority="3127" operator="equal">
      <formula>"NotPaid"</formula>
    </cfRule>
    <cfRule type="cellIs" dxfId="3" priority="3124" operator="equal">
      <formula>"NotPaid"</formula>
    </cfRule>
    <cfRule type="cellIs" dxfId="3" priority="3123" operator="equal">
      <formula>"NotPaid"</formula>
    </cfRule>
    <cfRule type="cellIs" dxfId="3" priority="3122" operator="equal">
      <formula>"NotPaid"</formula>
    </cfRule>
    <cfRule type="cellIs" dxfId="3" priority="3113" operator="equal">
      <formula>"NotPaid"</formula>
    </cfRule>
    <cfRule type="cellIs" dxfId="3" priority="3112" operator="equal">
      <formula>"NotPaid"</formula>
    </cfRule>
    <cfRule type="cellIs" dxfId="3" priority="3111" operator="equal">
      <formula>"NotPaid"</formula>
    </cfRule>
    <cfRule type="cellIs" dxfId="3" priority="3100" operator="equal">
      <formula>"NotPaid"</formula>
    </cfRule>
    <cfRule type="cellIs" dxfId="3" priority="3099" operator="equal">
      <formula>"NotPaid"</formula>
    </cfRule>
    <cfRule type="cellIs" dxfId="3" priority="3098" operator="equal">
      <formula>"NotPaid"</formula>
    </cfRule>
    <cfRule type="cellIs" dxfId="3" priority="3086" operator="equal">
      <formula>"NotPaid"</formula>
    </cfRule>
    <cfRule type="cellIs" dxfId="3" priority="3085" operator="equal">
      <formula>"NotPaid"</formula>
    </cfRule>
    <cfRule type="cellIs" dxfId="3" priority="3084" operator="equal">
      <formula>"NotPaid"</formula>
    </cfRule>
    <cfRule type="cellIs" dxfId="3" priority="3073" operator="equal">
      <formula>"NotPaid"</formula>
    </cfRule>
    <cfRule type="cellIs" dxfId="3" priority="3072" operator="equal">
      <formula>"NotPaid"</formula>
    </cfRule>
    <cfRule type="cellIs" dxfId="3" priority="3071" operator="equal">
      <formula>"NotPaid"</formula>
    </cfRule>
    <cfRule type="cellIs" dxfId="3" priority="3062" operator="equal">
      <formula>"NotPaid"</formula>
    </cfRule>
    <cfRule type="cellIs" dxfId="3" priority="3061" operator="equal">
      <formula>"NotPaid"</formula>
    </cfRule>
    <cfRule type="cellIs" dxfId="3" priority="3060" operator="equal">
      <formula>"NotPaid"</formula>
    </cfRule>
    <cfRule type="cellIs" dxfId="3" priority="3049" operator="equal">
      <formula>"NotPaid"</formula>
    </cfRule>
    <cfRule type="cellIs" dxfId="3" priority="3048" operator="equal">
      <formula>"NotPaid"</formula>
    </cfRule>
    <cfRule type="cellIs" dxfId="3" priority="3047" operator="equal">
      <formula>"NotPaid"</formula>
    </cfRule>
    <cfRule type="cellIs" dxfId="3" priority="3036" operator="equal">
      <formula>"NotPaid"</formula>
    </cfRule>
    <cfRule type="cellIs" dxfId="3" priority="3035" operator="equal">
      <formula>"NotPaid"</formula>
    </cfRule>
    <cfRule type="cellIs" dxfId="3" priority="3034" operator="equal">
      <formula>"NotPaid"</formula>
    </cfRule>
    <cfRule type="cellIs" dxfId="3" priority="3032" operator="equal">
      <formula>"NotPaid"</formula>
    </cfRule>
    <cfRule type="cellIs" dxfId="3" priority="3031" operator="equal">
      <formula>"NotPaid"</formula>
    </cfRule>
    <cfRule type="cellIs" dxfId="3" priority="3030" operator="equal">
      <formula>"NotPaid"</formula>
    </cfRule>
    <cfRule type="cellIs" dxfId="3" priority="3021" operator="equal">
      <formula>"NotPaid"</formula>
    </cfRule>
    <cfRule type="cellIs" dxfId="3" priority="3020" operator="equal">
      <formula>"NotPaid"</formula>
    </cfRule>
    <cfRule type="cellIs" dxfId="3" priority="3019" operator="equal">
      <formula>"NotPaid"</formula>
    </cfRule>
    <cfRule type="cellIs" dxfId="3" priority="3008" operator="equal">
      <formula>"NotPaid"</formula>
    </cfRule>
    <cfRule type="cellIs" dxfId="3" priority="3007" operator="equal">
      <formula>"NotPaid"</formula>
    </cfRule>
    <cfRule type="cellIs" dxfId="3" priority="3006" operator="equal">
      <formula>"NotPaid"</formula>
    </cfRule>
    <cfRule type="cellIs" dxfId="3" priority="2995" operator="equal">
      <formula>"NotPaid"</formula>
    </cfRule>
    <cfRule type="cellIs" dxfId="3" priority="2994" operator="equal">
      <formula>"NotPaid"</formula>
    </cfRule>
    <cfRule type="cellIs" dxfId="3" priority="2993" operator="equal">
      <formula>"NotPaid"</formula>
    </cfRule>
    <cfRule type="cellIs" dxfId="3" priority="2982" operator="equal">
      <formula>"NotPaid"</formula>
    </cfRule>
    <cfRule type="cellIs" dxfId="3" priority="2981" operator="equal">
      <formula>"NotPaid"</formula>
    </cfRule>
    <cfRule type="cellIs" dxfId="3" priority="2980" operator="equal">
      <formula>"NotPaid"</formula>
    </cfRule>
    <cfRule type="cellIs" dxfId="3" priority="2970" operator="equal">
      <formula>"NotPaid"</formula>
    </cfRule>
    <cfRule type="cellIs" dxfId="3" priority="2969" operator="equal">
      <formula>"NotPaid"</formula>
    </cfRule>
    <cfRule type="cellIs" dxfId="3" priority="2968" operator="equal">
      <formula>"NotPaid"</formula>
    </cfRule>
    <cfRule type="cellIs" dxfId="3" priority="2957" operator="equal">
      <formula>"NotPaid"</formula>
    </cfRule>
    <cfRule type="cellIs" dxfId="3" priority="2956" operator="equal">
      <formula>"NotPaid"</formula>
    </cfRule>
    <cfRule type="cellIs" dxfId="3" priority="2955" operator="equal">
      <formula>"NotPaid"</formula>
    </cfRule>
    <cfRule type="cellIs" dxfId="3" priority="2952" operator="equal">
      <formula>"NotPaid"</formula>
    </cfRule>
    <cfRule type="cellIs" dxfId="3" priority="2951" operator="equal">
      <formula>"NotPaid"</formula>
    </cfRule>
    <cfRule type="cellIs" dxfId="3" priority="2950" operator="equal">
      <formula>"NotPaid"</formula>
    </cfRule>
    <cfRule type="cellIs" dxfId="3" priority="2941" operator="equal">
      <formula>"NotPaid"</formula>
    </cfRule>
    <cfRule type="cellIs" dxfId="3" priority="2940" operator="equal">
      <formula>"NotPaid"</formula>
    </cfRule>
    <cfRule type="cellIs" dxfId="3" priority="2939" operator="equal">
      <formula>"NotPaid"</formula>
    </cfRule>
    <cfRule type="cellIs" dxfId="3" priority="2928" operator="equal">
      <formula>"NotPaid"</formula>
    </cfRule>
    <cfRule type="cellIs" dxfId="3" priority="2927" operator="equal">
      <formula>"NotPaid"</formula>
    </cfRule>
    <cfRule type="cellIs" dxfId="3" priority="2926" operator="equal">
      <formula>"NotPaid"</formula>
    </cfRule>
    <cfRule type="cellIs" dxfId="3" priority="2914" operator="equal">
      <formula>"NotPaid"</formula>
    </cfRule>
    <cfRule type="cellIs" dxfId="3" priority="2913" operator="equal">
      <formula>"NotPaid"</formula>
    </cfRule>
    <cfRule type="cellIs" dxfId="3" priority="2912" operator="equal">
      <formula>"NotPaid"</formula>
    </cfRule>
    <cfRule type="cellIs" dxfId="3" priority="2901" operator="equal">
      <formula>"NotPaid"</formula>
    </cfRule>
    <cfRule type="cellIs" dxfId="3" priority="2900" operator="equal">
      <formula>"NotPaid"</formula>
    </cfRule>
    <cfRule type="cellIs" dxfId="3" priority="2899" operator="equal">
      <formula>"NotPaid"</formula>
    </cfRule>
    <cfRule type="cellIs" dxfId="3" priority="2890" operator="equal">
      <formula>"NotPaid"</formula>
    </cfRule>
    <cfRule type="cellIs" dxfId="3" priority="2889" operator="equal">
      <formula>"NotPaid"</formula>
    </cfRule>
    <cfRule type="cellIs" dxfId="3" priority="2888" operator="equal">
      <formula>"NotPaid"</formula>
    </cfRule>
    <cfRule type="cellIs" dxfId="3" priority="2877" operator="equal">
      <formula>"NotPaid"</formula>
    </cfRule>
    <cfRule type="cellIs" dxfId="3" priority="2876" operator="equal">
      <formula>"NotPaid"</formula>
    </cfRule>
    <cfRule type="cellIs" dxfId="3" priority="2875" operator="equal">
      <formula>"NotPaid"</formula>
    </cfRule>
    <cfRule type="cellIs" dxfId="3" priority="2864" operator="equal">
      <formula>"NotPaid"</formula>
    </cfRule>
    <cfRule type="cellIs" dxfId="3" priority="2863" operator="equal">
      <formula>"NotPaid"</formula>
    </cfRule>
    <cfRule type="cellIs" dxfId="3" priority="2862" operator="equal">
      <formula>"NotPaid"</formula>
    </cfRule>
    <cfRule type="cellIs" dxfId="3" priority="2860" operator="equal">
      <formula>"NotPaid"</formula>
    </cfRule>
    <cfRule type="cellIs" dxfId="3" priority="2859" operator="equal">
      <formula>"NotPaid"</formula>
    </cfRule>
    <cfRule type="cellIs" dxfId="3" priority="2858" operator="equal">
      <formula>"NotPaid"</formula>
    </cfRule>
    <cfRule type="cellIs" dxfId="3" priority="2849" operator="equal">
      <formula>"NotPaid"</formula>
    </cfRule>
    <cfRule type="cellIs" dxfId="3" priority="2848" operator="equal">
      <formula>"NotPaid"</formula>
    </cfRule>
    <cfRule type="cellIs" dxfId="3" priority="2847" operator="equal">
      <formula>"NotPaid"</formula>
    </cfRule>
    <cfRule type="cellIs" dxfId="3" priority="2836" operator="equal">
      <formula>"NotPaid"</formula>
    </cfRule>
    <cfRule type="cellIs" dxfId="3" priority="2835" operator="equal">
      <formula>"NotPaid"</formula>
    </cfRule>
    <cfRule type="cellIs" dxfId="3" priority="2834" operator="equal">
      <formula>"NotPaid"</formula>
    </cfRule>
    <cfRule type="cellIs" dxfId="3" priority="2823" operator="equal">
      <formula>"NotPaid"</formula>
    </cfRule>
    <cfRule type="cellIs" dxfId="3" priority="2822" operator="equal">
      <formula>"NotPaid"</formula>
    </cfRule>
    <cfRule type="cellIs" dxfId="3" priority="2821" operator="equal">
      <formula>"NotPaid"</formula>
    </cfRule>
    <cfRule type="cellIs" dxfId="3" priority="2810" operator="equal">
      <formula>"NotPaid"</formula>
    </cfRule>
    <cfRule type="cellIs" dxfId="3" priority="2809" operator="equal">
      <formula>"NotPaid"</formula>
    </cfRule>
    <cfRule type="cellIs" dxfId="3" priority="2808" operator="equal">
      <formula>"NotPaid"</formula>
    </cfRule>
    <cfRule type="cellIs" dxfId="3" priority="2797" operator="equal">
      <formula>"NotPaid"</formula>
    </cfRule>
    <cfRule type="cellIs" dxfId="3" priority="2796" operator="equal">
      <formula>"NotPaid"</formula>
    </cfRule>
    <cfRule type="cellIs" dxfId="3" priority="2795" operator="equal">
      <formula>"NotPaid"</formula>
    </cfRule>
    <cfRule type="cellIs" dxfId="3" priority="2784" operator="equal">
      <formula>"NotPaid"</formula>
    </cfRule>
    <cfRule type="cellIs" dxfId="3" priority="2783" operator="equal">
      <formula>"NotPaid"</formula>
    </cfRule>
    <cfRule type="cellIs" dxfId="3" priority="2782" operator="equal">
      <formula>"NotPaid"</formula>
    </cfRule>
    <cfRule type="cellIs" dxfId="3" priority="2772" operator="equal">
      <formula>"NotPaid"</formula>
    </cfRule>
    <cfRule type="cellIs" dxfId="3" priority="2771" operator="equal">
      <formula>"NotPaid"</formula>
    </cfRule>
    <cfRule type="cellIs" dxfId="3" priority="2770" operator="equal">
      <formula>"NotPaid"</formula>
    </cfRule>
    <cfRule type="cellIs" dxfId="3" priority="2759" operator="equal">
      <formula>"NotPaid"</formula>
    </cfRule>
    <cfRule type="cellIs" dxfId="3" priority="2758" operator="equal">
      <formula>"NotPaid"</formula>
    </cfRule>
    <cfRule type="cellIs" dxfId="3" priority="2757" operator="equal">
      <formula>"NotPaid"</formula>
    </cfRule>
    <cfRule type="cellIs" dxfId="3" priority="2746" operator="equal">
      <formula>"NotPaid"</formula>
    </cfRule>
    <cfRule type="cellIs" dxfId="3" priority="2745" operator="equal">
      <formula>"NotPaid"</formula>
    </cfRule>
    <cfRule type="cellIs" dxfId="3" priority="2744" operator="equal">
      <formula>"NotPaid"</formula>
    </cfRule>
    <cfRule type="cellIs" dxfId="3" priority="2742" operator="equal">
      <formula>"NotPaid"</formula>
    </cfRule>
    <cfRule type="cellIs" dxfId="3" priority="2741" operator="equal">
      <formula>"NotPaid"</formula>
    </cfRule>
    <cfRule type="cellIs" dxfId="3" priority="2740" operator="equal">
      <formula>"NotPaid"</formula>
    </cfRule>
    <cfRule type="cellIs" dxfId="3" priority="2731" operator="equal">
      <formula>"NotPaid"</formula>
    </cfRule>
    <cfRule type="cellIs" dxfId="3" priority="2730" operator="equal">
      <formula>"NotPaid"</formula>
    </cfRule>
    <cfRule type="cellIs" dxfId="3" priority="2729" operator="equal">
      <formula>"NotPaid"</formula>
    </cfRule>
    <cfRule type="cellIs" dxfId="3" priority="2718" operator="equal">
      <formula>"NotPaid"</formula>
    </cfRule>
    <cfRule type="cellIs" dxfId="3" priority="2717" operator="equal">
      <formula>"NotPaid"</formula>
    </cfRule>
    <cfRule type="cellIs" dxfId="3" priority="2716" operator="equal">
      <formula>"NotPaid"</formula>
    </cfRule>
    <cfRule type="cellIs" dxfId="3" priority="2713" operator="equal">
      <formula>"NotPaid"</formula>
    </cfRule>
    <cfRule type="cellIs" dxfId="3" priority="2712" operator="equal">
      <formula>"NotPaid"</formula>
    </cfRule>
    <cfRule type="cellIs" dxfId="3" priority="2711" operator="equal">
      <formula>"NotPaid"</formula>
    </cfRule>
    <cfRule type="cellIs" dxfId="3" priority="2702" operator="equal">
      <formula>"NotPaid"</formula>
    </cfRule>
    <cfRule type="cellIs" dxfId="3" priority="2701" operator="equal">
      <formula>"NotPaid"</formula>
    </cfRule>
    <cfRule type="cellIs" dxfId="3" priority="2700" operator="equal">
      <formula>"NotPaid"</formula>
    </cfRule>
    <cfRule type="cellIs" dxfId="3" priority="2689" operator="equal">
      <formula>"NotPaid"</formula>
    </cfRule>
    <cfRule type="cellIs" dxfId="3" priority="2688" operator="equal">
      <formula>"NotPaid"</formula>
    </cfRule>
    <cfRule type="cellIs" dxfId="3" priority="2687" operator="equal">
      <formula>"NotPaid"</formula>
    </cfRule>
    <cfRule type="cellIs" dxfId="3" priority="2675" operator="equal">
      <formula>"NotPaid"</formula>
    </cfRule>
    <cfRule type="cellIs" dxfId="3" priority="2674" operator="equal">
      <formula>"NotPaid"</formula>
    </cfRule>
    <cfRule type="cellIs" dxfId="3" priority="2673" operator="equal">
      <formula>"NotPaid"</formula>
    </cfRule>
    <cfRule type="cellIs" dxfId="3" priority="2662" operator="equal">
      <formula>"NotPaid"</formula>
    </cfRule>
    <cfRule type="cellIs" dxfId="3" priority="2661" operator="equal">
      <formula>"NotPaid"</formula>
    </cfRule>
    <cfRule type="cellIs" dxfId="3" priority="2660" operator="equal">
      <formula>"NotPaid"</formula>
    </cfRule>
  </conditionalFormatting>
  <conditionalFormatting sqref="E22">
    <cfRule type="cellIs" dxfId="3" priority="3265" operator="equal">
      <formula>"NotPaid"</formula>
    </cfRule>
    <cfRule type="cellIs" dxfId="3" priority="3264" operator="equal">
      <formula>"NotPaid"</formula>
    </cfRule>
    <cfRule type="cellIs" dxfId="3" priority="3263" operator="equal">
      <formula>"NotPaid"</formula>
    </cfRule>
    <cfRule type="cellIs" dxfId="3" priority="3252" operator="equal">
      <formula>"NotPaid"</formula>
    </cfRule>
    <cfRule type="cellIs" dxfId="3" priority="3251" operator="equal">
      <formula>"NotPaid"</formula>
    </cfRule>
    <cfRule type="cellIs" dxfId="3" priority="3250" operator="equal">
      <formula>"NotPaid"</formula>
    </cfRule>
    <cfRule type="cellIs" dxfId="3" priority="3240" operator="equal">
      <formula>"NotPaid"</formula>
    </cfRule>
    <cfRule type="cellIs" dxfId="3" priority="3239" operator="equal">
      <formula>"NotPaid"</formula>
    </cfRule>
    <cfRule type="cellIs" dxfId="3" priority="3238" operator="equal">
      <formula>"NotPaid"</formula>
    </cfRule>
    <cfRule type="cellIs" dxfId="3" priority="3224" operator="equal">
      <formula>"NotPaid"</formula>
    </cfRule>
    <cfRule type="cellIs" dxfId="3" priority="3223" operator="equal">
      <formula>"NotPaid"</formula>
    </cfRule>
    <cfRule type="cellIs" dxfId="3" priority="3222" operator="equal">
      <formula>"NotPaid"</formula>
    </cfRule>
    <cfRule type="cellIs" dxfId="3" priority="3211" operator="equal">
      <formula>"NotPaid"</formula>
    </cfRule>
    <cfRule type="cellIs" dxfId="3" priority="3210" operator="equal">
      <formula>"NotPaid"</formula>
    </cfRule>
    <cfRule type="cellIs" dxfId="3" priority="3209" operator="equal">
      <formula>"NotPaid"</formula>
    </cfRule>
    <cfRule type="cellIs" dxfId="3" priority="3198" operator="equal">
      <formula>"NotPaid"</formula>
    </cfRule>
    <cfRule type="cellIs" dxfId="3" priority="3197" operator="equal">
      <formula>"NotPaid"</formula>
    </cfRule>
    <cfRule type="cellIs" dxfId="3" priority="3196" operator="equal">
      <formula>"NotPaid"</formula>
    </cfRule>
    <cfRule type="cellIs" dxfId="3" priority="3186" operator="equal">
      <formula>"NotPaid"</formula>
    </cfRule>
    <cfRule type="cellIs" dxfId="3" priority="3185" operator="equal">
      <formula>"NotPaid"</formula>
    </cfRule>
    <cfRule type="cellIs" dxfId="3" priority="3184" operator="equal">
      <formula>"NotPaid"</formula>
    </cfRule>
    <cfRule type="cellIs" dxfId="3" priority="3161" operator="equal">
      <formula>"NotPaid"</formula>
    </cfRule>
    <cfRule type="cellIs" dxfId="3" priority="3160" operator="equal">
      <formula>"NotPaid"</formula>
    </cfRule>
    <cfRule type="cellIs" dxfId="3" priority="3159" operator="equal">
      <formula>"NotPaid"</formula>
    </cfRule>
    <cfRule type="cellIs" dxfId="3" priority="3149" operator="equal">
      <formula>"NotPaid"</formula>
    </cfRule>
    <cfRule type="cellIs" dxfId="3" priority="3148" operator="equal">
      <formula>"NotPaid"</formula>
    </cfRule>
    <cfRule type="cellIs" dxfId="3" priority="3147" operator="equal">
      <formula>"NotPaid"</formula>
    </cfRule>
    <cfRule type="cellIs" dxfId="3" priority="3137" operator="equal">
      <formula>"NotPaid"</formula>
    </cfRule>
    <cfRule type="cellIs" dxfId="3" priority="3136" operator="equal">
      <formula>"NotPaid"</formula>
    </cfRule>
    <cfRule type="cellIs" dxfId="3" priority="3135" operator="equal">
      <formula>"NotPaid"</formula>
    </cfRule>
    <cfRule type="cellIs" dxfId="3" priority="3120" operator="equal">
      <formula>"NotPaid"</formula>
    </cfRule>
    <cfRule type="cellIs" dxfId="3" priority="3119" operator="equal">
      <formula>"NotPaid"</formula>
    </cfRule>
    <cfRule type="cellIs" dxfId="3" priority="3118" operator="equal">
      <formula>"NotPaid"</formula>
    </cfRule>
    <cfRule type="cellIs" dxfId="3" priority="3107" operator="equal">
      <formula>"NotPaid"</formula>
    </cfRule>
    <cfRule type="cellIs" dxfId="3" priority="3106" operator="equal">
      <formula>"NotPaid"</formula>
    </cfRule>
    <cfRule type="cellIs" dxfId="3" priority="3105" operator="equal">
      <formula>"NotPaid"</formula>
    </cfRule>
    <cfRule type="cellIs" dxfId="3" priority="3094" operator="equal">
      <formula>"NotPaid"</formula>
    </cfRule>
    <cfRule type="cellIs" dxfId="3" priority="3093" operator="equal">
      <formula>"NotPaid"</formula>
    </cfRule>
    <cfRule type="cellIs" dxfId="3" priority="3092" operator="equal">
      <formula>"NotPaid"</formula>
    </cfRule>
    <cfRule type="cellIs" dxfId="3" priority="3081" operator="equal">
      <formula>"NotPaid"</formula>
    </cfRule>
    <cfRule type="cellIs" dxfId="3" priority="3080" operator="equal">
      <formula>"NotPaid"</formula>
    </cfRule>
    <cfRule type="cellIs" dxfId="3" priority="3079" operator="equal">
      <formula>"NotPaid"</formula>
    </cfRule>
    <cfRule type="cellIs" dxfId="3" priority="3069" operator="equal">
      <formula>"NotPaid"</formula>
    </cfRule>
    <cfRule type="cellIs" dxfId="3" priority="3068" operator="equal">
      <formula>"NotPaid"</formula>
    </cfRule>
    <cfRule type="cellIs" dxfId="3" priority="3067" operator="equal">
      <formula>"NotPaid"</formula>
    </cfRule>
    <cfRule type="cellIs" dxfId="3" priority="3056" operator="equal">
      <formula>"NotPaid"</formula>
    </cfRule>
    <cfRule type="cellIs" dxfId="3" priority="3055" operator="equal">
      <formula>"NotPaid"</formula>
    </cfRule>
    <cfRule type="cellIs" dxfId="3" priority="3054" operator="equal">
      <formula>"NotPaid"</formula>
    </cfRule>
    <cfRule type="cellIs" dxfId="3" priority="3044" operator="equal">
      <formula>"NotPaid"</formula>
    </cfRule>
    <cfRule type="cellIs" dxfId="3" priority="3043" operator="equal">
      <formula>"NotPaid"</formula>
    </cfRule>
    <cfRule type="cellIs" dxfId="3" priority="3042" operator="equal">
      <formula>"NotPaid"</formula>
    </cfRule>
    <cfRule type="cellIs" dxfId="3" priority="3028" operator="equal">
      <formula>"NotPaid"</formula>
    </cfRule>
    <cfRule type="cellIs" dxfId="3" priority="3027" operator="equal">
      <formula>"NotPaid"</formula>
    </cfRule>
    <cfRule type="cellIs" dxfId="3" priority="3026" operator="equal">
      <formula>"NotPaid"</formula>
    </cfRule>
    <cfRule type="cellIs" dxfId="3" priority="3015" operator="equal">
      <formula>"NotPaid"</formula>
    </cfRule>
    <cfRule type="cellIs" dxfId="3" priority="3014" operator="equal">
      <formula>"NotPaid"</formula>
    </cfRule>
    <cfRule type="cellIs" dxfId="3" priority="3013" operator="equal">
      <formula>"NotPaid"</formula>
    </cfRule>
    <cfRule type="cellIs" dxfId="3" priority="3002" operator="equal">
      <formula>"NotPaid"</formula>
    </cfRule>
    <cfRule type="cellIs" dxfId="3" priority="3001" operator="equal">
      <formula>"NotPaid"</formula>
    </cfRule>
    <cfRule type="cellIs" dxfId="3" priority="3000" operator="equal">
      <formula>"NotPaid"</formula>
    </cfRule>
    <cfRule type="cellIs" dxfId="3" priority="2990" operator="equal">
      <formula>"NotPaid"</formula>
    </cfRule>
    <cfRule type="cellIs" dxfId="3" priority="2989" operator="equal">
      <formula>"NotPaid"</formula>
    </cfRule>
    <cfRule type="cellIs" dxfId="3" priority="2988" operator="equal">
      <formula>"NotPaid"</formula>
    </cfRule>
    <cfRule type="cellIs" dxfId="3" priority="2977" operator="equal">
      <formula>"NotPaid"</formula>
    </cfRule>
    <cfRule type="cellIs" dxfId="3" priority="2976" operator="equal">
      <formula>"NotPaid"</formula>
    </cfRule>
    <cfRule type="cellIs" dxfId="3" priority="2975" operator="equal">
      <formula>"NotPaid"</formula>
    </cfRule>
    <cfRule type="cellIs" dxfId="3" priority="2965" operator="equal">
      <formula>"NotPaid"</formula>
    </cfRule>
    <cfRule type="cellIs" dxfId="3" priority="2964" operator="equal">
      <formula>"NotPaid"</formula>
    </cfRule>
    <cfRule type="cellIs" dxfId="3" priority="2963" operator="equal">
      <formula>"NotPaid"</formula>
    </cfRule>
    <cfRule type="cellIs" dxfId="3" priority="2948" operator="equal">
      <formula>"NotPaid"</formula>
    </cfRule>
    <cfRule type="cellIs" dxfId="3" priority="2947" operator="equal">
      <formula>"NotPaid"</formula>
    </cfRule>
    <cfRule type="cellIs" dxfId="3" priority="2946" operator="equal">
      <formula>"NotPaid"</formula>
    </cfRule>
    <cfRule type="cellIs" dxfId="3" priority="2935" operator="equal">
      <formula>"NotPaid"</formula>
    </cfRule>
    <cfRule type="cellIs" dxfId="3" priority="2934" operator="equal">
      <formula>"NotPaid"</formula>
    </cfRule>
    <cfRule type="cellIs" dxfId="3" priority="2933" operator="equal">
      <formula>"NotPaid"</formula>
    </cfRule>
    <cfRule type="cellIs" dxfId="3" priority="2922" operator="equal">
      <formula>"NotPaid"</formula>
    </cfRule>
    <cfRule type="cellIs" dxfId="3" priority="2921" operator="equal">
      <formula>"NotPaid"</formula>
    </cfRule>
    <cfRule type="cellIs" dxfId="3" priority="2920" operator="equal">
      <formula>"NotPaid"</formula>
    </cfRule>
    <cfRule type="cellIs" dxfId="3" priority="2909" operator="equal">
      <formula>"NotPaid"</formula>
    </cfRule>
    <cfRule type="cellIs" dxfId="3" priority="2908" operator="equal">
      <formula>"NotPaid"</formula>
    </cfRule>
    <cfRule type="cellIs" dxfId="3" priority="2907" operator="equal">
      <formula>"NotPaid"</formula>
    </cfRule>
    <cfRule type="cellIs" dxfId="3" priority="2897" operator="equal">
      <formula>"NotPaid"</formula>
    </cfRule>
    <cfRule type="cellIs" dxfId="3" priority="2896" operator="equal">
      <formula>"NotPaid"</formula>
    </cfRule>
    <cfRule type="cellIs" dxfId="3" priority="2895" operator="equal">
      <formula>"NotPaid"</formula>
    </cfRule>
    <cfRule type="cellIs" dxfId="3" priority="2884" operator="equal">
      <formula>"NotPaid"</formula>
    </cfRule>
    <cfRule type="cellIs" dxfId="3" priority="2883" operator="equal">
      <formula>"NotPaid"</formula>
    </cfRule>
    <cfRule type="cellIs" dxfId="3" priority="2882" operator="equal">
      <formula>"NotPaid"</formula>
    </cfRule>
    <cfRule type="cellIs" dxfId="3" priority="2872" operator="equal">
      <formula>"NotPaid"</formula>
    </cfRule>
    <cfRule type="cellIs" dxfId="3" priority="2871" operator="equal">
      <formula>"NotPaid"</formula>
    </cfRule>
    <cfRule type="cellIs" dxfId="3" priority="2870" operator="equal">
      <formula>"NotPaid"</formula>
    </cfRule>
    <cfRule type="cellIs" dxfId="3" priority="2856" operator="equal">
      <formula>"NotPaid"</formula>
    </cfRule>
    <cfRule type="cellIs" dxfId="3" priority="2855" operator="equal">
      <formula>"NotPaid"</formula>
    </cfRule>
    <cfRule type="cellIs" dxfId="3" priority="2854" operator="equal">
      <formula>"NotPaid"</formula>
    </cfRule>
    <cfRule type="cellIs" dxfId="3" priority="2843" operator="equal">
      <formula>"NotPaid"</formula>
    </cfRule>
    <cfRule type="cellIs" dxfId="3" priority="2842" operator="equal">
      <formula>"NotPaid"</formula>
    </cfRule>
    <cfRule type="cellIs" dxfId="3" priority="2841" operator="equal">
      <formula>"NotPaid"</formula>
    </cfRule>
    <cfRule type="cellIs" dxfId="3" priority="2830" operator="equal">
      <formula>"NotPaid"</formula>
    </cfRule>
    <cfRule type="cellIs" dxfId="3" priority="2829" operator="equal">
      <formula>"NotPaid"</formula>
    </cfRule>
    <cfRule type="cellIs" dxfId="3" priority="2828" operator="equal">
      <formula>"NotPaid"</formula>
    </cfRule>
    <cfRule type="cellIs" dxfId="3" priority="2818" operator="equal">
      <formula>"NotPaid"</formula>
    </cfRule>
    <cfRule type="cellIs" dxfId="3" priority="2817" operator="equal">
      <formula>"NotPaid"</formula>
    </cfRule>
    <cfRule type="cellIs" dxfId="3" priority="2816" operator="equal">
      <formula>"NotPaid"</formula>
    </cfRule>
    <cfRule type="cellIs" dxfId="3" priority="2805" operator="equal">
      <formula>"NotPaid"</formula>
    </cfRule>
    <cfRule type="cellIs" dxfId="3" priority="2804" operator="equal">
      <formula>"NotPaid"</formula>
    </cfRule>
    <cfRule type="cellIs" dxfId="3" priority="2803" operator="equal">
      <formula>"NotPaid"</formula>
    </cfRule>
    <cfRule type="cellIs" dxfId="3" priority="2792" operator="equal">
      <formula>"NotPaid"</formula>
    </cfRule>
    <cfRule type="cellIs" dxfId="3" priority="2791" operator="equal">
      <formula>"NotPaid"</formula>
    </cfRule>
    <cfRule type="cellIs" dxfId="3" priority="2790" operator="equal">
      <formula>"NotPaid"</formula>
    </cfRule>
    <cfRule type="cellIs" dxfId="3" priority="2779" operator="equal">
      <formula>"NotPaid"</formula>
    </cfRule>
    <cfRule type="cellIs" dxfId="3" priority="2778" operator="equal">
      <formula>"NotPaid"</formula>
    </cfRule>
    <cfRule type="cellIs" dxfId="3" priority="2777" operator="equal">
      <formula>"NotPaid"</formula>
    </cfRule>
    <cfRule type="cellIs" dxfId="3" priority="2766" operator="equal">
      <formula>"NotPaid"</formula>
    </cfRule>
    <cfRule type="cellIs" dxfId="3" priority="2765" operator="equal">
      <formula>"NotPaid"</formula>
    </cfRule>
    <cfRule type="cellIs" dxfId="3" priority="2764" operator="equal">
      <formula>"NotPaid"</formula>
    </cfRule>
    <cfRule type="cellIs" dxfId="3" priority="2754" operator="equal">
      <formula>"NotPaid"</formula>
    </cfRule>
    <cfRule type="cellIs" dxfId="3" priority="2753" operator="equal">
      <formula>"NotPaid"</formula>
    </cfRule>
    <cfRule type="cellIs" dxfId="3" priority="2752" operator="equal">
      <formula>"NotPaid"</formula>
    </cfRule>
    <cfRule type="cellIs" dxfId="3" priority="2738" operator="equal">
      <formula>"NotPaid"</formula>
    </cfRule>
    <cfRule type="cellIs" dxfId="3" priority="2737" operator="equal">
      <formula>"NotPaid"</formula>
    </cfRule>
    <cfRule type="cellIs" dxfId="3" priority="2736" operator="equal">
      <formula>"NotPaid"</formula>
    </cfRule>
    <cfRule type="cellIs" dxfId="3" priority="2726" operator="equal">
      <formula>"NotPaid"</formula>
    </cfRule>
    <cfRule type="cellIs" dxfId="3" priority="2725" operator="equal">
      <formula>"NotPaid"</formula>
    </cfRule>
    <cfRule type="cellIs" dxfId="3" priority="2724" operator="equal">
      <formula>"NotPaid"</formula>
    </cfRule>
    <cfRule type="cellIs" dxfId="3" priority="2709" operator="equal">
      <formula>"NotPaid"</formula>
    </cfRule>
    <cfRule type="cellIs" dxfId="3" priority="2708" operator="equal">
      <formula>"NotPaid"</formula>
    </cfRule>
    <cfRule type="cellIs" dxfId="3" priority="2707" operator="equal">
      <formula>"NotPaid"</formula>
    </cfRule>
    <cfRule type="cellIs" dxfId="3" priority="2696" operator="equal">
      <formula>"NotPaid"</formula>
    </cfRule>
    <cfRule type="cellIs" dxfId="3" priority="2695" operator="equal">
      <formula>"NotPaid"</formula>
    </cfRule>
    <cfRule type="cellIs" dxfId="3" priority="2694" operator="equal">
      <formula>"NotPaid"</formula>
    </cfRule>
    <cfRule type="cellIs" dxfId="3" priority="2683" operator="equal">
      <formula>"NotPaid"</formula>
    </cfRule>
    <cfRule type="cellIs" dxfId="3" priority="2682" operator="equal">
      <formula>"NotPaid"</formula>
    </cfRule>
    <cfRule type="cellIs" dxfId="3" priority="2681" operator="equal">
      <formula>"NotPaid"</formula>
    </cfRule>
    <cfRule type="cellIs" dxfId="3" priority="2670" operator="equal">
      <formula>"NotPaid"</formula>
    </cfRule>
    <cfRule type="cellIs" dxfId="3" priority="2669" operator="equal">
      <formula>"NotPaid"</formula>
    </cfRule>
    <cfRule type="cellIs" dxfId="3" priority="2668" operator="equal">
      <formula>"NotPaid"</formula>
    </cfRule>
  </conditionalFormatting>
  <conditionalFormatting sqref="F22">
    <cfRule type="cellIs" dxfId="3" priority="3261" operator="equal">
      <formula>"NotPaid"</formula>
    </cfRule>
    <cfRule type="cellIs" dxfId="3" priority="3260" operator="equal">
      <formula>"NotPaid"</formula>
    </cfRule>
    <cfRule type="cellIs" dxfId="3" priority="3259" operator="equal">
      <formula>"NotPaid"</formula>
    </cfRule>
    <cfRule type="cellIs" dxfId="3" priority="3248" operator="equal">
      <formula>"NotPaid"</formula>
    </cfRule>
    <cfRule type="cellIs" dxfId="3" priority="3247" operator="equal">
      <formula>"NotPaid"</formula>
    </cfRule>
    <cfRule type="cellIs" dxfId="3" priority="3246" operator="equal">
      <formula>"NotPaid"</formula>
    </cfRule>
    <cfRule type="cellIs" dxfId="3" priority="3236" operator="equal">
      <formula>"NotPaid"</formula>
    </cfRule>
    <cfRule type="cellIs" dxfId="3" priority="3235" operator="equal">
      <formula>"NotPaid"</formula>
    </cfRule>
    <cfRule type="cellIs" dxfId="3" priority="3234" operator="equal">
      <formula>"NotPaid"</formula>
    </cfRule>
    <cfRule type="cellIs" dxfId="3" priority="3220" operator="equal">
      <formula>"NotPaid"</formula>
    </cfRule>
    <cfRule type="cellIs" dxfId="3" priority="3219" operator="equal">
      <formula>"NotPaid"</formula>
    </cfRule>
    <cfRule type="cellIs" dxfId="3" priority="3218" operator="equal">
      <formula>"NotPaid"</formula>
    </cfRule>
    <cfRule type="cellIs" dxfId="3" priority="3207" operator="equal">
      <formula>"NotPaid"</formula>
    </cfRule>
    <cfRule type="cellIs" dxfId="3" priority="3206" operator="equal">
      <formula>"NotPaid"</formula>
    </cfRule>
    <cfRule type="cellIs" dxfId="3" priority="3205" operator="equal">
      <formula>"NotPaid"</formula>
    </cfRule>
    <cfRule type="cellIs" dxfId="3" priority="3194" operator="equal">
      <formula>"NotPaid"</formula>
    </cfRule>
    <cfRule type="cellIs" dxfId="3" priority="3193" operator="equal">
      <formula>"NotPaid"</formula>
    </cfRule>
    <cfRule type="cellIs" dxfId="3" priority="3192" operator="equal">
      <formula>"NotPaid"</formula>
    </cfRule>
    <cfRule type="cellIs" dxfId="3" priority="3182" operator="equal">
      <formula>"NotPaid"</formula>
    </cfRule>
    <cfRule type="cellIs" dxfId="3" priority="3181" operator="equal">
      <formula>"NotPaid"</formula>
    </cfRule>
    <cfRule type="cellIs" dxfId="3" priority="3180" operator="equal">
      <formula>"NotPaid"</formula>
    </cfRule>
    <cfRule type="cellIs" dxfId="3" priority="3157" operator="equal">
      <formula>"NotPaid"</formula>
    </cfRule>
    <cfRule type="cellIs" dxfId="3" priority="3156" operator="equal">
      <formula>"NotPaid"</formula>
    </cfRule>
    <cfRule type="cellIs" dxfId="3" priority="3155" operator="equal">
      <formula>"NotPaid"</formula>
    </cfRule>
    <cfRule type="cellIs" dxfId="3" priority="3145" operator="equal">
      <formula>"NotPaid"</formula>
    </cfRule>
    <cfRule type="cellIs" dxfId="3" priority="3144" operator="equal">
      <formula>"NotPaid"</formula>
    </cfRule>
    <cfRule type="cellIs" dxfId="3" priority="3143" operator="equal">
      <formula>"NotPaid"</formula>
    </cfRule>
    <cfRule type="cellIs" dxfId="3" priority="3133" operator="equal">
      <formula>"NotPaid"</formula>
    </cfRule>
    <cfRule type="cellIs" dxfId="3" priority="3132" operator="equal">
      <formula>"NotPaid"</formula>
    </cfRule>
    <cfRule type="cellIs" dxfId="3" priority="3131" operator="equal">
      <formula>"NotPaid"</formula>
    </cfRule>
    <cfRule type="cellIs" dxfId="3" priority="3116" operator="equal">
      <formula>"NotPaid"</formula>
    </cfRule>
    <cfRule type="cellIs" dxfId="3" priority="3115" operator="equal">
      <formula>"NotPaid"</formula>
    </cfRule>
    <cfRule type="cellIs" dxfId="3" priority="3114" operator="equal">
      <formula>"NotPaid"</formula>
    </cfRule>
    <cfRule type="cellIs" dxfId="3" priority="3103" operator="equal">
      <formula>"NotPaid"</formula>
    </cfRule>
    <cfRule type="cellIs" dxfId="3" priority="3102" operator="equal">
      <formula>"NotPaid"</formula>
    </cfRule>
    <cfRule type="cellIs" dxfId="3" priority="3101" operator="equal">
      <formula>"NotPaid"</formula>
    </cfRule>
    <cfRule type="cellIs" dxfId="3" priority="3090" operator="equal">
      <formula>"NotPaid"</formula>
    </cfRule>
    <cfRule type="cellIs" dxfId="3" priority="3089" operator="equal">
      <formula>"NotPaid"</formula>
    </cfRule>
    <cfRule type="cellIs" dxfId="3" priority="3088" operator="equal">
      <formula>"NotPaid"</formula>
    </cfRule>
    <cfRule type="cellIs" dxfId="3" priority="3077" operator="equal">
      <formula>"NotPaid"</formula>
    </cfRule>
    <cfRule type="cellIs" dxfId="3" priority="3076" operator="equal">
      <formula>"NotPaid"</formula>
    </cfRule>
    <cfRule type="cellIs" dxfId="3" priority="3075" operator="equal">
      <formula>"NotPaid"</formula>
    </cfRule>
    <cfRule type="cellIs" dxfId="3" priority="3065" operator="equal">
      <formula>"NotPaid"</formula>
    </cfRule>
    <cfRule type="cellIs" dxfId="3" priority="3064" operator="equal">
      <formula>"NotPaid"</formula>
    </cfRule>
    <cfRule type="cellIs" dxfId="3" priority="3063" operator="equal">
      <formula>"NotPaid"</formula>
    </cfRule>
    <cfRule type="cellIs" dxfId="3" priority="3052" operator="equal">
      <formula>"NotPaid"</formula>
    </cfRule>
    <cfRule type="cellIs" dxfId="3" priority="3051" operator="equal">
      <formula>"NotPaid"</formula>
    </cfRule>
    <cfRule type="cellIs" dxfId="3" priority="3050" operator="equal">
      <formula>"NotPaid"</formula>
    </cfRule>
    <cfRule type="cellIs" dxfId="3" priority="3040" operator="equal">
      <formula>"NotPaid"</formula>
    </cfRule>
    <cfRule type="cellIs" dxfId="3" priority="3039" operator="equal">
      <formula>"NotPaid"</formula>
    </cfRule>
    <cfRule type="cellIs" dxfId="3" priority="3038" operator="equal">
      <formula>"NotPaid"</formula>
    </cfRule>
    <cfRule type="cellIs" dxfId="3" priority="3024" operator="equal">
      <formula>"NotPaid"</formula>
    </cfRule>
    <cfRule type="cellIs" dxfId="3" priority="3023" operator="equal">
      <formula>"NotPaid"</formula>
    </cfRule>
    <cfRule type="cellIs" dxfId="3" priority="3022" operator="equal">
      <formula>"NotPaid"</formula>
    </cfRule>
    <cfRule type="cellIs" dxfId="3" priority="3011" operator="equal">
      <formula>"NotPaid"</formula>
    </cfRule>
    <cfRule type="cellIs" dxfId="3" priority="3010" operator="equal">
      <formula>"NotPaid"</formula>
    </cfRule>
    <cfRule type="cellIs" dxfId="3" priority="3009" operator="equal">
      <formula>"NotPaid"</formula>
    </cfRule>
    <cfRule type="cellIs" dxfId="3" priority="2998" operator="equal">
      <formula>"NotPaid"</formula>
    </cfRule>
    <cfRule type="cellIs" dxfId="3" priority="2997" operator="equal">
      <formula>"NotPaid"</formula>
    </cfRule>
    <cfRule type="cellIs" dxfId="3" priority="2996" operator="equal">
      <formula>"NotPaid"</formula>
    </cfRule>
    <cfRule type="cellIs" dxfId="3" priority="2986" operator="equal">
      <formula>"NotPaid"</formula>
    </cfRule>
    <cfRule type="cellIs" dxfId="3" priority="2985" operator="equal">
      <formula>"NotPaid"</formula>
    </cfRule>
    <cfRule type="cellIs" dxfId="3" priority="2984" operator="equal">
      <formula>"NotPaid"</formula>
    </cfRule>
    <cfRule type="cellIs" dxfId="3" priority="2973" operator="equal">
      <formula>"NotPaid"</formula>
    </cfRule>
    <cfRule type="cellIs" dxfId="3" priority="2972" operator="equal">
      <formula>"NotPaid"</formula>
    </cfRule>
    <cfRule type="cellIs" dxfId="3" priority="2971" operator="equal">
      <formula>"NotPaid"</formula>
    </cfRule>
    <cfRule type="cellIs" dxfId="3" priority="2961" operator="equal">
      <formula>"NotPaid"</formula>
    </cfRule>
    <cfRule type="cellIs" dxfId="3" priority="2960" operator="equal">
      <formula>"NotPaid"</formula>
    </cfRule>
    <cfRule type="cellIs" dxfId="3" priority="2959" operator="equal">
      <formula>"NotPaid"</formula>
    </cfRule>
    <cfRule type="cellIs" dxfId="3" priority="2944" operator="equal">
      <formula>"NotPaid"</formula>
    </cfRule>
    <cfRule type="cellIs" dxfId="3" priority="2943" operator="equal">
      <formula>"NotPaid"</formula>
    </cfRule>
    <cfRule type="cellIs" dxfId="3" priority="2942" operator="equal">
      <formula>"NotPaid"</formula>
    </cfRule>
    <cfRule type="cellIs" dxfId="3" priority="2931" operator="equal">
      <formula>"NotPaid"</formula>
    </cfRule>
    <cfRule type="cellIs" dxfId="3" priority="2930" operator="equal">
      <formula>"NotPaid"</formula>
    </cfRule>
    <cfRule type="cellIs" dxfId="3" priority="2929" operator="equal">
      <formula>"NotPaid"</formula>
    </cfRule>
    <cfRule type="cellIs" dxfId="3" priority="2918" operator="equal">
      <formula>"NotPaid"</formula>
    </cfRule>
    <cfRule type="cellIs" dxfId="3" priority="2917" operator="equal">
      <formula>"NotPaid"</formula>
    </cfRule>
    <cfRule type="cellIs" dxfId="3" priority="2916" operator="equal">
      <formula>"NotPaid"</formula>
    </cfRule>
    <cfRule type="cellIs" dxfId="3" priority="2905" operator="equal">
      <formula>"NotPaid"</formula>
    </cfRule>
    <cfRule type="cellIs" dxfId="3" priority="2904" operator="equal">
      <formula>"NotPaid"</formula>
    </cfRule>
    <cfRule type="cellIs" dxfId="3" priority="2903" operator="equal">
      <formula>"NotPaid"</formula>
    </cfRule>
    <cfRule type="cellIs" dxfId="3" priority="2893" operator="equal">
      <formula>"NotPaid"</formula>
    </cfRule>
    <cfRule type="cellIs" dxfId="3" priority="2892" operator="equal">
      <formula>"NotPaid"</formula>
    </cfRule>
    <cfRule type="cellIs" dxfId="3" priority="2891" operator="equal">
      <formula>"NotPaid"</formula>
    </cfRule>
    <cfRule type="cellIs" dxfId="3" priority="2880" operator="equal">
      <formula>"NotPaid"</formula>
    </cfRule>
    <cfRule type="cellIs" dxfId="3" priority="2879" operator="equal">
      <formula>"NotPaid"</formula>
    </cfRule>
    <cfRule type="cellIs" dxfId="3" priority="2878" operator="equal">
      <formula>"NotPaid"</formula>
    </cfRule>
    <cfRule type="cellIs" dxfId="3" priority="2868" operator="equal">
      <formula>"NotPaid"</formula>
    </cfRule>
    <cfRule type="cellIs" dxfId="3" priority="2867" operator="equal">
      <formula>"NotPaid"</formula>
    </cfRule>
    <cfRule type="cellIs" dxfId="3" priority="2866" operator="equal">
      <formula>"NotPaid"</formula>
    </cfRule>
    <cfRule type="cellIs" dxfId="3" priority="2852" operator="equal">
      <formula>"NotPaid"</formula>
    </cfRule>
    <cfRule type="cellIs" dxfId="3" priority="2851" operator="equal">
      <formula>"NotPaid"</formula>
    </cfRule>
    <cfRule type="cellIs" dxfId="3" priority="2850" operator="equal">
      <formula>"NotPaid"</formula>
    </cfRule>
    <cfRule type="cellIs" dxfId="3" priority="2839" operator="equal">
      <formula>"NotPaid"</formula>
    </cfRule>
    <cfRule type="cellIs" dxfId="3" priority="2838" operator="equal">
      <formula>"NotPaid"</formula>
    </cfRule>
    <cfRule type="cellIs" dxfId="3" priority="2837" operator="equal">
      <formula>"NotPaid"</formula>
    </cfRule>
    <cfRule type="cellIs" dxfId="3" priority="2826" operator="equal">
      <formula>"NotPaid"</formula>
    </cfRule>
    <cfRule type="cellIs" dxfId="3" priority="2825" operator="equal">
      <formula>"NotPaid"</formula>
    </cfRule>
    <cfRule type="cellIs" dxfId="3" priority="2824" operator="equal">
      <formula>"NotPaid"</formula>
    </cfRule>
    <cfRule type="cellIs" dxfId="3" priority="2814" operator="equal">
      <formula>"NotPaid"</formula>
    </cfRule>
    <cfRule type="cellIs" dxfId="3" priority="2813" operator="equal">
      <formula>"NotPaid"</formula>
    </cfRule>
    <cfRule type="cellIs" dxfId="3" priority="2812" operator="equal">
      <formula>"NotPaid"</formula>
    </cfRule>
    <cfRule type="cellIs" dxfId="3" priority="2801" operator="equal">
      <formula>"NotPaid"</formula>
    </cfRule>
    <cfRule type="cellIs" dxfId="3" priority="2800" operator="equal">
      <formula>"NotPaid"</formula>
    </cfRule>
    <cfRule type="cellIs" dxfId="3" priority="2799" operator="equal">
      <formula>"NotPaid"</formula>
    </cfRule>
    <cfRule type="cellIs" dxfId="3" priority="2788" operator="equal">
      <formula>"NotPaid"</formula>
    </cfRule>
    <cfRule type="cellIs" dxfId="3" priority="2787" operator="equal">
      <formula>"NotPaid"</formula>
    </cfRule>
    <cfRule type="cellIs" dxfId="3" priority="2786" operator="equal">
      <formula>"NotPaid"</formula>
    </cfRule>
    <cfRule type="cellIs" dxfId="3" priority="2775" operator="equal">
      <formula>"NotPaid"</formula>
    </cfRule>
    <cfRule type="cellIs" dxfId="3" priority="2774" operator="equal">
      <formula>"NotPaid"</formula>
    </cfRule>
    <cfRule type="cellIs" dxfId="3" priority="2773" operator="equal">
      <formula>"NotPaid"</formula>
    </cfRule>
    <cfRule type="cellIs" dxfId="3" priority="2762" operator="equal">
      <formula>"NotPaid"</formula>
    </cfRule>
    <cfRule type="cellIs" dxfId="3" priority="2761" operator="equal">
      <formula>"NotPaid"</formula>
    </cfRule>
    <cfRule type="cellIs" dxfId="3" priority="2760" operator="equal">
      <formula>"NotPaid"</formula>
    </cfRule>
    <cfRule type="cellIs" dxfId="3" priority="2750" operator="equal">
      <formula>"NotPaid"</formula>
    </cfRule>
    <cfRule type="cellIs" dxfId="3" priority="2749" operator="equal">
      <formula>"NotPaid"</formula>
    </cfRule>
    <cfRule type="cellIs" dxfId="3" priority="2748" operator="equal">
      <formula>"NotPaid"</formula>
    </cfRule>
    <cfRule type="cellIs" dxfId="3" priority="2734" operator="equal">
      <formula>"NotPaid"</formula>
    </cfRule>
    <cfRule type="cellIs" dxfId="3" priority="2733" operator="equal">
      <formula>"NotPaid"</formula>
    </cfRule>
    <cfRule type="cellIs" dxfId="3" priority="2732" operator="equal">
      <formula>"NotPaid"</formula>
    </cfRule>
    <cfRule type="cellIs" dxfId="3" priority="2722" operator="equal">
      <formula>"NotPaid"</formula>
    </cfRule>
    <cfRule type="cellIs" dxfId="3" priority="2721" operator="equal">
      <formula>"NotPaid"</formula>
    </cfRule>
    <cfRule type="cellIs" dxfId="3" priority="2720" operator="equal">
      <formula>"NotPaid"</formula>
    </cfRule>
    <cfRule type="cellIs" dxfId="3" priority="2705" operator="equal">
      <formula>"NotPaid"</formula>
    </cfRule>
    <cfRule type="cellIs" dxfId="3" priority="2704" operator="equal">
      <formula>"NotPaid"</formula>
    </cfRule>
    <cfRule type="cellIs" dxfId="3" priority="2703" operator="equal">
      <formula>"NotPaid"</formula>
    </cfRule>
    <cfRule type="cellIs" dxfId="3" priority="2692" operator="equal">
      <formula>"NotPaid"</formula>
    </cfRule>
    <cfRule type="cellIs" dxfId="3" priority="2691" operator="equal">
      <formula>"NotPaid"</formula>
    </cfRule>
    <cfRule type="cellIs" dxfId="3" priority="2690" operator="equal">
      <formula>"NotPaid"</formula>
    </cfRule>
    <cfRule type="cellIs" dxfId="3" priority="2679" operator="equal">
      <formula>"NotPaid"</formula>
    </cfRule>
    <cfRule type="cellIs" dxfId="3" priority="2678" operator="equal">
      <formula>"NotPaid"</formula>
    </cfRule>
    <cfRule type="cellIs" dxfId="3" priority="2677" operator="equal">
      <formula>"NotPaid"</formula>
    </cfRule>
    <cfRule type="cellIs" dxfId="3" priority="2666" operator="equal">
      <formula>"NotPaid"</formula>
    </cfRule>
    <cfRule type="cellIs" dxfId="3" priority="2665" operator="equal">
      <formula>"NotPaid"</formula>
    </cfRule>
    <cfRule type="cellIs" dxfId="3" priority="2664" operator="equal">
      <formula>"NotPaid"</formula>
    </cfRule>
  </conditionalFormatting>
  <conditionalFormatting sqref="F22:G22">
    <cfRule type="expression" dxfId="8" priority="3268" stopIfTrue="1">
      <formula>AND(TODAY()&gt;VLOOKUP(Maths!$B21,RegistrationDetails,MathsColumn,FALSE),Maths!F21="NotPaid")</formula>
    </cfRule>
    <cfRule type="expression" dxfId="8" priority="3267" stopIfTrue="1">
      <formula>Maths!F21="NotPaid"</formula>
    </cfRule>
  </conditionalFormatting>
  <conditionalFormatting sqref="G22:N22">
    <cfRule type="cellIs" dxfId="3" priority="3262" operator="equal">
      <formula>"NotPaid"</formula>
    </cfRule>
    <cfRule type="cellIs" dxfId="3" priority="3249" operator="equal">
      <formula>"NotPaid"</formula>
    </cfRule>
    <cfRule type="cellIs" dxfId="3" priority="3221" operator="equal">
      <formula>"NotPaid"</formula>
    </cfRule>
    <cfRule type="cellIs" dxfId="3" priority="3208" operator="equal">
      <formula>"NotPaid"</formula>
    </cfRule>
    <cfRule type="cellIs" dxfId="3" priority="3195" operator="equal">
      <formula>"NotPaid"</formula>
    </cfRule>
    <cfRule type="cellIs" dxfId="3" priority="3146" operator="equal">
      <formula>"NotPaid"</formula>
    </cfRule>
    <cfRule type="cellIs" dxfId="3" priority="3117" operator="equal">
      <formula>"NotPaid"</formula>
    </cfRule>
    <cfRule type="cellIs" dxfId="3" priority="3104" operator="equal">
      <formula>"NotPaid"</formula>
    </cfRule>
    <cfRule type="cellIs" dxfId="3" priority="3066" operator="equal">
      <formula>"NotPaid"</formula>
    </cfRule>
    <cfRule type="cellIs" dxfId="3" priority="3053" operator="equal">
      <formula>"NotPaid"</formula>
    </cfRule>
    <cfRule type="cellIs" dxfId="3" priority="3025" operator="equal">
      <formula>"NotPaid"</formula>
    </cfRule>
    <cfRule type="cellIs" dxfId="3" priority="3012" operator="equal">
      <formula>"NotPaid"</formula>
    </cfRule>
    <cfRule type="cellIs" dxfId="3" priority="2999" operator="equal">
      <formula>"NotPaid"</formula>
    </cfRule>
    <cfRule type="cellIs" dxfId="3" priority="2974" operator="equal">
      <formula>"NotPaid"</formula>
    </cfRule>
    <cfRule type="cellIs" dxfId="3" priority="2945" operator="equal">
      <formula>"NotPaid"</formula>
    </cfRule>
    <cfRule type="cellIs" dxfId="3" priority="2932" operator="equal">
      <formula>"NotPaid"</formula>
    </cfRule>
    <cfRule type="cellIs" dxfId="3" priority="2894" operator="equal">
      <formula>"NotPaid"</formula>
    </cfRule>
    <cfRule type="cellIs" dxfId="3" priority="2881" operator="equal">
      <formula>"NotPaid"</formula>
    </cfRule>
    <cfRule type="cellIs" dxfId="3" priority="2853" operator="equal">
      <formula>"NotPaid"</formula>
    </cfRule>
    <cfRule type="cellIs" dxfId="3" priority="2840" operator="equal">
      <formula>"NotPaid"</formula>
    </cfRule>
    <cfRule type="cellIs" dxfId="3" priority="2827" operator="equal">
      <formula>"NotPaid"</formula>
    </cfRule>
    <cfRule type="cellIs" dxfId="3" priority="2776" operator="equal">
      <formula>"NotPaid"</formula>
    </cfRule>
    <cfRule type="cellIs" dxfId="3" priority="2763" operator="equal">
      <formula>"NotPaid"</formula>
    </cfRule>
    <cfRule type="cellIs" dxfId="3" priority="2735" operator="equal">
      <formula>"NotPaid"</formula>
    </cfRule>
    <cfRule type="cellIs" dxfId="3" priority="2706" operator="equal">
      <formula>"NotPaid"</formula>
    </cfRule>
    <cfRule type="cellIs" dxfId="3" priority="2693" operator="equal">
      <formula>"NotPaid"</formula>
    </cfRule>
  </conditionalFormatting>
  <conditionalFormatting sqref="G22">
    <cfRule type="cellIs" dxfId="3" priority="3237" operator="equal">
      <formula>"NotPaid"</formula>
    </cfRule>
    <cfRule type="cellIs" dxfId="3" priority="3183" operator="equal">
      <formula>"NotPaid"</formula>
    </cfRule>
    <cfRule type="cellIs" dxfId="3" priority="3158" operator="equal">
      <formula>"NotPaid"</formula>
    </cfRule>
    <cfRule type="cellIs" dxfId="3" priority="3134" operator="equal">
      <formula>"NotPaid"</formula>
    </cfRule>
    <cfRule type="cellIs" dxfId="3" priority="3091" operator="equal">
      <formula>"NotPaid"</formula>
    </cfRule>
    <cfRule type="cellIs" dxfId="3" priority="3078" operator="equal">
      <formula>"NotPaid"</formula>
    </cfRule>
    <cfRule type="cellIs" dxfId="3" priority="3041" operator="equal">
      <formula>"NotPaid"</formula>
    </cfRule>
    <cfRule type="cellIs" dxfId="3" priority="2987" operator="equal">
      <formula>"NotPaid"</formula>
    </cfRule>
    <cfRule type="cellIs" dxfId="3" priority="2962" operator="equal">
      <formula>"NotPaid"</formula>
    </cfRule>
    <cfRule type="cellIs" dxfId="3" priority="2919" operator="equal">
      <formula>"NotPaid"</formula>
    </cfRule>
    <cfRule type="cellIs" dxfId="3" priority="2906" operator="equal">
      <formula>"NotPaid"</formula>
    </cfRule>
    <cfRule type="cellIs" dxfId="3" priority="2869" operator="equal">
      <formula>"NotPaid"</formula>
    </cfRule>
    <cfRule type="cellIs" dxfId="3" priority="2815" operator="equal">
      <formula>"NotPaid"</formula>
    </cfRule>
    <cfRule type="cellIs" dxfId="3" priority="2802" operator="equal">
      <formula>"NotPaid"</formula>
    </cfRule>
    <cfRule type="cellIs" dxfId="3" priority="2789" operator="equal">
      <formula>"NotPaid"</formula>
    </cfRule>
    <cfRule type="cellIs" dxfId="3" priority="2751" operator="equal">
      <formula>"NotPaid"</formula>
    </cfRule>
    <cfRule type="cellIs" dxfId="3" priority="2723" operator="equal">
      <formula>"NotPaid"</formula>
    </cfRule>
    <cfRule type="cellIs" dxfId="3" priority="2680" operator="equal">
      <formula>"NotPaid"</formula>
    </cfRule>
    <cfRule type="cellIs" dxfId="3" priority="2667" operator="equal">
      <formula>"NotPaid"</formula>
    </cfRule>
  </conditionalFormatting>
  <conditionalFormatting sqref="H22:N22">
    <cfRule type="cellIs" dxfId="3" priority="3233" operator="equal">
      <formula>"NotPaid"</formula>
    </cfRule>
    <cfRule type="cellIs" dxfId="3" priority="3179" operator="equal">
      <formula>"NotPaid"</formula>
    </cfRule>
    <cfRule type="cellIs" dxfId="3" priority="3154" operator="equal">
      <formula>"NotPaid"</formula>
    </cfRule>
    <cfRule type="cellIs" dxfId="3" priority="3130" operator="equal">
      <formula>"NotPaid"</formula>
    </cfRule>
    <cfRule type="cellIs" dxfId="3" priority="3087" operator="equal">
      <formula>"NotPaid"</formula>
    </cfRule>
    <cfRule type="cellIs" dxfId="3" priority="3074" operator="equal">
      <formula>"NotPaid"</formula>
    </cfRule>
    <cfRule type="cellIs" dxfId="3" priority="3037" operator="equal">
      <formula>"NotPaid"</formula>
    </cfRule>
    <cfRule type="cellIs" dxfId="3" priority="2983" operator="equal">
      <formula>"NotPaid"</formula>
    </cfRule>
    <cfRule type="cellIs" dxfId="3" priority="2958" operator="equal">
      <formula>"NotPaid"</formula>
    </cfRule>
    <cfRule type="cellIs" dxfId="3" priority="2915" operator="equal">
      <formula>"NotPaid"</formula>
    </cfRule>
    <cfRule type="cellIs" dxfId="3" priority="2902" operator="equal">
      <formula>"NotPaid"</formula>
    </cfRule>
    <cfRule type="cellIs" dxfId="3" priority="2865" operator="equal">
      <formula>"NotPaid"</formula>
    </cfRule>
    <cfRule type="cellIs" dxfId="3" priority="2811" operator="equal">
      <formula>"NotPaid"</formula>
    </cfRule>
    <cfRule type="cellIs" dxfId="3" priority="2798" operator="equal">
      <formula>"NotPaid"</formula>
    </cfRule>
    <cfRule type="cellIs" dxfId="3" priority="2785" operator="equal">
      <formula>"NotPaid"</formula>
    </cfRule>
    <cfRule type="cellIs" dxfId="3" priority="2747" operator="equal">
      <formula>"NotPaid"</formula>
    </cfRule>
    <cfRule type="cellIs" dxfId="3" priority="2719" operator="equal">
      <formula>"NotPaid"</formula>
    </cfRule>
    <cfRule type="cellIs" dxfId="3" priority="2676" operator="equal">
      <formula>"NotPaid"</formula>
    </cfRule>
    <cfRule type="cellIs" dxfId="3" priority="2663" operator="equal">
      <formula>"NotPaid"</formula>
    </cfRule>
  </conditionalFormatting>
  <conditionalFormatting sqref="I22:J22">
    <cfRule type="cellIs" dxfId="3" priority="3254" operator="equal">
      <formula>"NotPaid"</formula>
    </cfRule>
    <cfRule type="cellIs" dxfId="3" priority="3253" operator="equal">
      <formula>"NotPaid"</formula>
    </cfRule>
    <cfRule type="cellIs" dxfId="3" priority="3241" operator="equal">
      <formula>"NotPaid"</formula>
    </cfRule>
    <cfRule type="cellIs" dxfId="3" priority="3225" operator="equal">
      <formula>"NotPaid"</formula>
    </cfRule>
    <cfRule type="cellIs" dxfId="3" priority="3213" operator="equal">
      <formula>"NotPaid"</formula>
    </cfRule>
    <cfRule type="cellIs" dxfId="3" priority="3212" operator="equal">
      <formula>"NotPaid"</formula>
    </cfRule>
    <cfRule type="cellIs" dxfId="3" priority="3200" operator="equal">
      <formula>"NotPaid"</formula>
    </cfRule>
    <cfRule type="cellIs" dxfId="3" priority="3199" operator="equal">
      <formula>"NotPaid"</formula>
    </cfRule>
    <cfRule type="cellIs" dxfId="3" priority="3187" operator="equal">
      <formula>"NotPaid"</formula>
    </cfRule>
    <cfRule type="cellIs" dxfId="3" priority="3174" operator="equal">
      <formula>"NotPaid"</formula>
    </cfRule>
    <cfRule type="cellIs" dxfId="3" priority="3173" operator="equal">
      <formula>"NotPaid"</formula>
    </cfRule>
    <cfRule type="cellIs" dxfId="3" priority="3172" operator="equal">
      <formula>"NotPaid"</formula>
    </cfRule>
    <cfRule type="cellIs" dxfId="3" priority="3171" operator="equal">
      <formula>"NotPaid"</formula>
    </cfRule>
    <cfRule type="cellIs" dxfId="3" priority="3170" operator="equal">
      <formula>"NotPaid"</formula>
    </cfRule>
    <cfRule type="cellIs" dxfId="3" priority="3169" operator="equal">
      <formula>"NotPaid"</formula>
    </cfRule>
    <cfRule type="cellIs" dxfId="3" priority="3168" operator="equal">
      <formula>"NotPaid"</formula>
    </cfRule>
    <cfRule type="cellIs" dxfId="3" priority="3167" operator="equal">
      <formula>"NotPaid"</formula>
    </cfRule>
    <cfRule type="cellIs" dxfId="3" priority="3166" operator="equal">
      <formula>"NotPaid"</formula>
    </cfRule>
    <cfRule type="cellIs" dxfId="3" priority="3165" operator="equal">
      <formula>"NotPaid"</formula>
    </cfRule>
    <cfRule type="cellIs" dxfId="3" priority="3164" operator="equal">
      <formula>"NotPaid"</formula>
    </cfRule>
    <cfRule type="cellIs" dxfId="3" priority="3163" operator="equal">
      <formula>"NotPaid"</formula>
    </cfRule>
    <cfRule type="cellIs" dxfId="3" priority="3162" operator="equal">
      <formula>"NotPaid"</formula>
    </cfRule>
    <cfRule type="cellIs" dxfId="3" priority="3138" operator="equal">
      <formula>"NotPaid"</formula>
    </cfRule>
    <cfRule type="cellIs" dxfId="3" priority="3125" operator="equal">
      <formula>"NotPaid"</formula>
    </cfRule>
    <cfRule type="cellIs" dxfId="3" priority="3121" operator="equal">
      <formula>"NotPaid"</formula>
    </cfRule>
    <cfRule type="cellIs" dxfId="3" priority="3109" operator="equal">
      <formula>"NotPaid"</formula>
    </cfRule>
    <cfRule type="cellIs" dxfId="3" priority="3108" operator="equal">
      <formula>"NotPaid"</formula>
    </cfRule>
    <cfRule type="cellIs" dxfId="3" priority="3096" operator="equal">
      <formula>"NotPaid"</formula>
    </cfRule>
    <cfRule type="cellIs" dxfId="3" priority="3095" operator="equal">
      <formula>"NotPaid"</formula>
    </cfRule>
    <cfRule type="cellIs" dxfId="3" priority="3082" operator="equal">
      <formula>"NotPaid"</formula>
    </cfRule>
    <cfRule type="cellIs" dxfId="3" priority="3058" operator="equal">
      <formula>"NotPaid"</formula>
    </cfRule>
    <cfRule type="cellIs" dxfId="3" priority="3057" operator="equal">
      <formula>"NotPaid"</formula>
    </cfRule>
    <cfRule type="cellIs" dxfId="3" priority="3045" operator="equal">
      <formula>"NotPaid"</formula>
    </cfRule>
    <cfRule type="cellIs" dxfId="3" priority="3029" operator="equal">
      <formula>"NotPaid"</formula>
    </cfRule>
    <cfRule type="cellIs" dxfId="3" priority="3017" operator="equal">
      <formula>"NotPaid"</formula>
    </cfRule>
    <cfRule type="cellIs" dxfId="3" priority="3016" operator="equal">
      <formula>"NotPaid"</formula>
    </cfRule>
    <cfRule type="cellIs" dxfId="3" priority="3004" operator="equal">
      <formula>"NotPaid"</formula>
    </cfRule>
    <cfRule type="cellIs" dxfId="3" priority="3003" operator="equal">
      <formula>"NotPaid"</formula>
    </cfRule>
    <cfRule type="cellIs" dxfId="3" priority="2991" operator="equal">
      <formula>"NotPaid"</formula>
    </cfRule>
    <cfRule type="cellIs" dxfId="3" priority="2978" operator="equal">
      <formula>"NotPaid"</formula>
    </cfRule>
    <cfRule type="cellIs" dxfId="3" priority="2966" operator="equal">
      <formula>"NotPaid"</formula>
    </cfRule>
    <cfRule type="cellIs" dxfId="3" priority="2844" operator="equal">
      <formula>"NotPaid"</formula>
    </cfRule>
    <cfRule type="cellIs" dxfId="3" priority="2953" operator="equal">
      <formula>"NotPaid"</formula>
    </cfRule>
    <cfRule type="cellIs" dxfId="3" priority="2949" operator="equal">
      <formula>"NotPaid"</formula>
    </cfRule>
    <cfRule type="cellIs" dxfId="3" priority="2937" operator="equal">
      <formula>"NotPaid"</formula>
    </cfRule>
    <cfRule type="cellIs" dxfId="3" priority="2936" operator="equal">
      <formula>"NotPaid"</formula>
    </cfRule>
    <cfRule type="cellIs" dxfId="3" priority="2924" operator="equal">
      <formula>"NotPaid"</formula>
    </cfRule>
    <cfRule type="cellIs" dxfId="3" priority="2923" operator="equal">
      <formula>"NotPaid"</formula>
    </cfRule>
    <cfRule type="cellIs" dxfId="3" priority="2910" operator="equal">
      <formula>"NotPaid"</formula>
    </cfRule>
    <cfRule type="cellIs" dxfId="3" priority="2886" operator="equal">
      <formula>"NotPaid"</formula>
    </cfRule>
    <cfRule type="cellIs" dxfId="3" priority="2885" operator="equal">
      <formula>"NotPaid"</formula>
    </cfRule>
    <cfRule type="cellIs" dxfId="3" priority="2873" operator="equal">
      <formula>"NotPaid"</formula>
    </cfRule>
    <cfRule type="cellIs" dxfId="3" priority="2857" operator="equal">
      <formula>"NotPaid"</formula>
    </cfRule>
    <cfRule type="cellIs" dxfId="3" priority="2845" operator="equal">
      <formula>"NotPaid"</formula>
    </cfRule>
    <cfRule type="cellIs" dxfId="3" priority="2832" operator="equal">
      <formula>"NotPaid"</formula>
    </cfRule>
    <cfRule type="cellIs" dxfId="3" priority="2831" operator="equal">
      <formula>"NotPaid"</formula>
    </cfRule>
    <cfRule type="cellIs" dxfId="3" priority="2819" operator="equal">
      <formula>"NotPaid"</formula>
    </cfRule>
    <cfRule type="cellIs" dxfId="3" priority="2806" operator="equal">
      <formula>"NotPaid"</formula>
    </cfRule>
    <cfRule type="cellIs" dxfId="3" priority="2793" operator="equal">
      <formula>"NotPaid"</formula>
    </cfRule>
    <cfRule type="cellIs" dxfId="3" priority="2780" operator="equal">
      <formula>"NotPaid"</formula>
    </cfRule>
    <cfRule type="cellIs" dxfId="3" priority="2768" operator="equal">
      <formula>"NotPaid"</formula>
    </cfRule>
    <cfRule type="cellIs" dxfId="3" priority="2767" operator="equal">
      <formula>"NotPaid"</formula>
    </cfRule>
    <cfRule type="cellIs" dxfId="3" priority="2755" operator="equal">
      <formula>"NotPaid"</formula>
    </cfRule>
    <cfRule type="cellIs" dxfId="3" priority="2739" operator="equal">
      <formula>"NotPaid"</formula>
    </cfRule>
    <cfRule type="cellIs" dxfId="3" priority="2727" operator="equal">
      <formula>"NotPaid"</formula>
    </cfRule>
    <cfRule type="cellIs" dxfId="3" priority="2714" operator="equal">
      <formula>"NotPaid"</formula>
    </cfRule>
    <cfRule type="cellIs" dxfId="3" priority="2710" operator="equal">
      <formula>"NotPaid"</formula>
    </cfRule>
    <cfRule type="cellIs" dxfId="3" priority="2698" operator="equal">
      <formula>"NotPaid"</formula>
    </cfRule>
    <cfRule type="cellIs" dxfId="3" priority="2697" operator="equal">
      <formula>"NotPaid"</formula>
    </cfRule>
    <cfRule type="cellIs" dxfId="3" priority="2685" operator="equal">
      <formula>"NotPaid"</formula>
    </cfRule>
    <cfRule type="cellIs" dxfId="3" priority="2684" operator="equal">
      <formula>"NotPaid"</formula>
    </cfRule>
    <cfRule type="cellIs" dxfId="3" priority="2671" operator="equal">
      <formula>"NotPaid"</formula>
    </cfRule>
  </conditionalFormatting>
  <conditionalFormatting sqref="O22">
    <cfRule type="cellIs" dxfId="3" priority="3255" operator="equal">
      <formula>"NotPaid"</formula>
    </cfRule>
    <cfRule type="cellIs" dxfId="3" priority="3242" operator="equal">
      <formula>"NotPaid"</formula>
    </cfRule>
    <cfRule type="cellIs" dxfId="3" priority="3229" operator="equal">
      <formula>"NotPaid"</formula>
    </cfRule>
    <cfRule type="cellIs" dxfId="3" priority="3214" operator="equal">
      <formula>"NotPaid"</formula>
    </cfRule>
    <cfRule type="cellIs" dxfId="3" priority="3201" operator="equal">
      <formula>"NotPaid"</formula>
    </cfRule>
    <cfRule type="cellIs" dxfId="3" priority="3188" operator="equal">
      <formula>"NotPaid"</formula>
    </cfRule>
    <cfRule type="cellIs" dxfId="3" priority="3175" operator="equal">
      <formula>"NotPaid"</formula>
    </cfRule>
    <cfRule type="cellIs" dxfId="3" priority="3150" operator="equal">
      <formula>"NotPaid"</formula>
    </cfRule>
    <cfRule type="cellIs" dxfId="3" priority="3139" operator="equal">
      <formula>"NotPaid"</formula>
    </cfRule>
    <cfRule type="cellIs" dxfId="3" priority="3126" operator="equal">
      <formula>"NotPaid"</formula>
    </cfRule>
    <cfRule type="cellIs" dxfId="3" priority="3110" operator="equal">
      <formula>"NotPaid"</formula>
    </cfRule>
    <cfRule type="cellIs" dxfId="3" priority="3097" operator="equal">
      <formula>"NotPaid"</formula>
    </cfRule>
    <cfRule type="cellIs" dxfId="3" priority="3083" operator="equal">
      <formula>"NotPaid"</formula>
    </cfRule>
    <cfRule type="cellIs" dxfId="3" priority="3070" operator="equal">
      <formula>"NotPaid"</formula>
    </cfRule>
    <cfRule type="cellIs" dxfId="3" priority="3059" operator="equal">
      <formula>"NotPaid"</formula>
    </cfRule>
    <cfRule type="cellIs" dxfId="3" priority="3046" operator="equal">
      <formula>"NotPaid"</formula>
    </cfRule>
    <cfRule type="cellIs" dxfId="3" priority="3033" operator="equal">
      <formula>"NotPaid"</formula>
    </cfRule>
    <cfRule type="cellIs" dxfId="3" priority="3018" operator="equal">
      <formula>"NotPaid"</formula>
    </cfRule>
    <cfRule type="cellIs" dxfId="3" priority="3005" operator="equal">
      <formula>"NotPaid"</formula>
    </cfRule>
    <cfRule type="cellIs" dxfId="3" priority="2992" operator="equal">
      <formula>"NotPaid"</formula>
    </cfRule>
    <cfRule type="cellIs" dxfId="3" priority="2979" operator="equal">
      <formula>"NotPaid"</formula>
    </cfRule>
    <cfRule type="cellIs" dxfId="3" priority="2967" operator="equal">
      <formula>"NotPaid"</formula>
    </cfRule>
    <cfRule type="cellIs" dxfId="3" priority="2954" operator="equal">
      <formula>"NotPaid"</formula>
    </cfRule>
    <cfRule type="cellIs" dxfId="3" priority="2938" operator="equal">
      <formula>"NotPaid"</formula>
    </cfRule>
    <cfRule type="cellIs" dxfId="3" priority="2925" operator="equal">
      <formula>"NotPaid"</formula>
    </cfRule>
    <cfRule type="cellIs" dxfId="3" priority="2911" operator="equal">
      <formula>"NotPaid"</formula>
    </cfRule>
    <cfRule type="cellIs" dxfId="3" priority="2898" operator="equal">
      <formula>"NotPaid"</formula>
    </cfRule>
    <cfRule type="cellIs" dxfId="3" priority="2887" operator="equal">
      <formula>"NotPaid"</formula>
    </cfRule>
    <cfRule type="cellIs" dxfId="3" priority="2874" operator="equal">
      <formula>"NotPaid"</formula>
    </cfRule>
    <cfRule type="cellIs" dxfId="3" priority="2861" operator="equal">
      <formula>"NotPaid"</formula>
    </cfRule>
    <cfRule type="cellIs" dxfId="3" priority="2846" operator="equal">
      <formula>"NotPaid"</formula>
    </cfRule>
    <cfRule type="cellIs" dxfId="3" priority="2833" operator="equal">
      <formula>"NotPaid"</formula>
    </cfRule>
    <cfRule type="cellIs" dxfId="3" priority="2820" operator="equal">
      <formula>"NotPaid"</formula>
    </cfRule>
    <cfRule type="cellIs" dxfId="3" priority="2807" operator="equal">
      <formula>"NotPaid"</formula>
    </cfRule>
    <cfRule type="cellIs" dxfId="3" priority="2794" operator="equal">
      <formula>"NotPaid"</formula>
    </cfRule>
    <cfRule type="cellIs" dxfId="3" priority="2781" operator="equal">
      <formula>"NotPaid"</formula>
    </cfRule>
    <cfRule type="cellIs" dxfId="3" priority="2769" operator="equal">
      <formula>"NotPaid"</formula>
    </cfRule>
    <cfRule type="cellIs" dxfId="3" priority="2756" operator="equal">
      <formula>"NotPaid"</formula>
    </cfRule>
    <cfRule type="cellIs" dxfId="3" priority="2743" operator="equal">
      <formula>"NotPaid"</formula>
    </cfRule>
    <cfRule type="cellIs" dxfId="3" priority="2728" operator="equal">
      <formula>"NotPaid"</formula>
    </cfRule>
    <cfRule type="cellIs" dxfId="3" priority="2715" operator="equal">
      <formula>"NotPaid"</formula>
    </cfRule>
    <cfRule type="cellIs" dxfId="3" priority="2699" operator="equal">
      <formula>"NotPaid"</formula>
    </cfRule>
    <cfRule type="cellIs" dxfId="3" priority="2686" operator="equal">
      <formula>"NotPaid"</formula>
    </cfRule>
    <cfRule type="cellIs" dxfId="3" priority="2672" operator="equal">
      <formula>"NotPaid"</formula>
    </cfRule>
    <cfRule type="cellIs" dxfId="3" priority="2659" operator="equal">
      <formula>"NotPaid"</formula>
    </cfRule>
  </conditionalFormatting>
  <conditionalFormatting sqref="AE22">
    <cfRule type="expression" dxfId="7" priority="31478" stopIfTrue="1">
      <formula>Physics!AE74="not paid"</formula>
    </cfRule>
  </conditionalFormatting>
  <conditionalFormatting sqref="AF22">
    <cfRule type="expression" dxfId="5" priority="3287" stopIfTrue="1">
      <formula>AF22="not paid"</formula>
    </cfRule>
  </conditionalFormatting>
  <conditionalFormatting sqref="AG22:AQ22">
    <cfRule type="expression" dxfId="5" priority="3270" stopIfTrue="1">
      <formula>AG22="not paid"</formula>
    </cfRule>
  </conditionalFormatting>
  <conditionalFormatting sqref="D23:O23">
    <cfRule type="cellIs" dxfId="3" priority="4385" operator="equal">
      <formula>"NotPaid"</formula>
    </cfRule>
    <cfRule type="cellIs" dxfId="3" priority="4314" operator="equal">
      <formula>"NotPaid"</formula>
    </cfRule>
    <cfRule type="cellIs" dxfId="3" priority="4270" operator="equal">
      <formula>"NotPaid"</formula>
    </cfRule>
    <cfRule type="cellIs" dxfId="3" priority="4150" operator="equal">
      <formula>"NotPaid"</formula>
    </cfRule>
    <cfRule type="cellIs" dxfId="3" priority="4079" operator="equal">
      <formula>"NotPaid"</formula>
    </cfRule>
    <cfRule type="cellIs" dxfId="3" priority="4035" operator="equal">
      <formula>"NotPaid"</formula>
    </cfRule>
  </conditionalFormatting>
  <conditionalFormatting sqref="D23">
    <cfRule type="cellIs" dxfId="3" priority="4376" operator="equal">
      <formula>"NotPaid"</formula>
    </cfRule>
    <cfRule type="cellIs" dxfId="3" priority="4375" operator="equal">
      <formula>"NotPaid"</formula>
    </cfRule>
    <cfRule type="cellIs" dxfId="3" priority="4374" operator="equal">
      <formula>"NotPaid"</formula>
    </cfRule>
    <cfRule type="cellIs" dxfId="3" priority="4372" operator="equal">
      <formula>"NotPaid"</formula>
    </cfRule>
    <cfRule type="cellIs" dxfId="3" priority="4371" operator="equal">
      <formula>"NotPaid"</formula>
    </cfRule>
    <cfRule type="cellIs" dxfId="3" priority="4370" operator="equal">
      <formula>"NotPaid"</formula>
    </cfRule>
    <cfRule type="cellIs" dxfId="3" priority="4361" operator="equal">
      <formula>"NotPaid"</formula>
    </cfRule>
    <cfRule type="cellIs" dxfId="3" priority="4360" operator="equal">
      <formula>"NotPaid"</formula>
    </cfRule>
    <cfRule type="cellIs" dxfId="3" priority="4359" operator="equal">
      <formula>"NotPaid"</formula>
    </cfRule>
    <cfRule type="cellIs" dxfId="3" priority="4357" operator="equal">
      <formula>"NotPaid"</formula>
    </cfRule>
    <cfRule type="cellIs" dxfId="3" priority="4356" operator="equal">
      <formula>"NotPaid"</formula>
    </cfRule>
    <cfRule type="cellIs" dxfId="3" priority="4355" operator="equal">
      <formula>"NotPaid"</formula>
    </cfRule>
    <cfRule type="cellIs" dxfId="3" priority="4348" operator="equal">
      <formula>"NotPaid"</formula>
    </cfRule>
    <cfRule type="cellIs" dxfId="3" priority="4347" operator="equal">
      <formula>"NotPaid"</formula>
    </cfRule>
    <cfRule type="cellIs" dxfId="3" priority="4346" operator="equal">
      <formula>"NotPaid"</formula>
    </cfRule>
    <cfRule type="cellIs" dxfId="3" priority="4331" operator="equal">
      <formula>"NotPaid"</formula>
    </cfRule>
    <cfRule type="cellIs" dxfId="3" priority="4330" operator="equal">
      <formula>"NotPaid"</formula>
    </cfRule>
    <cfRule type="cellIs" dxfId="3" priority="4329" operator="equal">
      <formula>"NotPaid"</formula>
    </cfRule>
    <cfRule type="cellIs" dxfId="3" priority="4319" operator="equal">
      <formula>"NotPaid"</formula>
    </cfRule>
    <cfRule type="cellIs" dxfId="3" priority="4318" operator="equal">
      <formula>"NotPaid"</formula>
    </cfRule>
    <cfRule type="cellIs" dxfId="3" priority="4317" operator="equal">
      <formula>"NotPaid"</formula>
    </cfRule>
    <cfRule type="cellIs" dxfId="3" priority="4305" operator="equal">
      <formula>"NotPaid"</formula>
    </cfRule>
    <cfRule type="cellIs" dxfId="3" priority="4304" operator="equal">
      <formula>"NotPaid"</formula>
    </cfRule>
    <cfRule type="cellIs" dxfId="3" priority="4303" operator="equal">
      <formula>"NotPaid"</formula>
    </cfRule>
    <cfRule type="cellIs" dxfId="3" priority="4293" operator="equal">
      <formula>"NotPaid"</formula>
    </cfRule>
    <cfRule type="cellIs" dxfId="3" priority="4292" operator="equal">
      <formula>"NotPaid"</formula>
    </cfRule>
    <cfRule type="cellIs" dxfId="3" priority="4291" operator="equal">
      <formula>"NotPaid"</formula>
    </cfRule>
    <cfRule type="cellIs" dxfId="3" priority="4289" operator="equal">
      <formula>"NotPaid"</formula>
    </cfRule>
    <cfRule type="cellIs" dxfId="3" priority="4288" operator="equal">
      <formula>"NotPaid"</formula>
    </cfRule>
    <cfRule type="cellIs" dxfId="3" priority="4287" operator="equal">
      <formula>"NotPaid"</formula>
    </cfRule>
    <cfRule type="cellIs" dxfId="3" priority="4261" operator="equal">
      <formula>"NotPaid"</formula>
    </cfRule>
    <cfRule type="cellIs" dxfId="3" priority="4260" operator="equal">
      <formula>"NotPaid"</formula>
    </cfRule>
    <cfRule type="cellIs" dxfId="3" priority="4259" operator="equal">
      <formula>"NotPaid"</formula>
    </cfRule>
    <cfRule type="cellIs" dxfId="3" priority="4249" operator="equal">
      <formula>"NotPaid"</formula>
    </cfRule>
    <cfRule type="cellIs" dxfId="3" priority="4248" operator="equal">
      <formula>"NotPaid"</formula>
    </cfRule>
    <cfRule type="cellIs" dxfId="3" priority="4247" operator="equal">
      <formula>"NotPaid"</formula>
    </cfRule>
    <cfRule type="cellIs" dxfId="3" priority="4238" operator="equal">
      <formula>"NotPaid"</formula>
    </cfRule>
    <cfRule type="cellIs" dxfId="3" priority="4237" operator="equal">
      <formula>"NotPaid"</formula>
    </cfRule>
    <cfRule type="cellIs" dxfId="3" priority="4236" operator="equal">
      <formula>"NotPaid"</formula>
    </cfRule>
    <cfRule type="cellIs" dxfId="3" priority="4227" operator="equal">
      <formula>"NotPaid"</formula>
    </cfRule>
    <cfRule type="cellIs" dxfId="3" priority="4226" operator="equal">
      <formula>"NotPaid"</formula>
    </cfRule>
    <cfRule type="cellIs" dxfId="3" priority="4225" operator="equal">
      <formula>"NotPaid"</formula>
    </cfRule>
    <cfRule type="cellIs" dxfId="3" priority="4215" operator="equal">
      <formula>"NotPaid"</formula>
    </cfRule>
    <cfRule type="cellIs" dxfId="3" priority="4214" operator="equal">
      <formula>"NotPaid"</formula>
    </cfRule>
    <cfRule type="cellIs" dxfId="3" priority="4213" operator="equal">
      <formula>"NotPaid"</formula>
    </cfRule>
    <cfRule type="cellIs" dxfId="3" priority="4211" operator="equal">
      <formula>"NotPaid"</formula>
    </cfRule>
    <cfRule type="cellIs" dxfId="3" priority="4210" operator="equal">
      <formula>"NotPaid"</formula>
    </cfRule>
    <cfRule type="cellIs" dxfId="3" priority="4209" operator="equal">
      <formula>"NotPaid"</formula>
    </cfRule>
    <cfRule type="cellIs" dxfId="3" priority="4201" operator="equal">
      <formula>"NotPaid"</formula>
    </cfRule>
    <cfRule type="cellIs" dxfId="3" priority="4200" operator="equal">
      <formula>"NotPaid"</formula>
    </cfRule>
    <cfRule type="cellIs" dxfId="3" priority="4199" operator="equal">
      <formula>"NotPaid"</formula>
    </cfRule>
    <cfRule type="cellIs" dxfId="3" priority="4190" operator="equal">
      <formula>"NotPaid"</formula>
    </cfRule>
    <cfRule type="cellIs" dxfId="3" priority="4189" operator="equal">
      <formula>"NotPaid"</formula>
    </cfRule>
    <cfRule type="cellIs" dxfId="3" priority="4188" operator="equal">
      <formula>"NotPaid"</formula>
    </cfRule>
    <cfRule type="cellIs" dxfId="3" priority="4179" operator="equal">
      <formula>"NotPaid"</formula>
    </cfRule>
    <cfRule type="cellIs" dxfId="3" priority="4178" operator="equal">
      <formula>"NotPaid"</formula>
    </cfRule>
    <cfRule type="cellIs" dxfId="3" priority="4177" operator="equal">
      <formula>"NotPaid"</formula>
    </cfRule>
    <cfRule type="cellIs" dxfId="3" priority="4167" operator="equal">
      <formula>"NotPaid"</formula>
    </cfRule>
    <cfRule type="cellIs" dxfId="3" priority="4166" operator="equal">
      <formula>"NotPaid"</formula>
    </cfRule>
    <cfRule type="cellIs" dxfId="3" priority="4165" operator="equal">
      <formula>"NotPaid"</formula>
    </cfRule>
    <cfRule type="cellIs" dxfId="3" priority="4155" operator="equal">
      <formula>"NotPaid"</formula>
    </cfRule>
    <cfRule type="cellIs" dxfId="3" priority="4154" operator="equal">
      <formula>"NotPaid"</formula>
    </cfRule>
    <cfRule type="cellIs" dxfId="3" priority="4153" operator="equal">
      <formula>"NotPaid"</formula>
    </cfRule>
    <cfRule type="cellIs" dxfId="3" priority="4141" operator="equal">
      <formula>"NotPaid"</formula>
    </cfRule>
    <cfRule type="cellIs" dxfId="3" priority="4140" operator="equal">
      <formula>"NotPaid"</formula>
    </cfRule>
    <cfRule type="cellIs" dxfId="3" priority="4139" operator="equal">
      <formula>"NotPaid"</formula>
    </cfRule>
    <cfRule type="cellIs" dxfId="3" priority="4137" operator="equal">
      <formula>"NotPaid"</formula>
    </cfRule>
    <cfRule type="cellIs" dxfId="3" priority="4136" operator="equal">
      <formula>"NotPaid"</formula>
    </cfRule>
    <cfRule type="cellIs" dxfId="3" priority="4135" operator="equal">
      <formula>"NotPaid"</formula>
    </cfRule>
    <cfRule type="cellIs" dxfId="3" priority="4126" operator="equal">
      <formula>"NotPaid"</formula>
    </cfRule>
    <cfRule type="cellIs" dxfId="3" priority="4125" operator="equal">
      <formula>"NotPaid"</formula>
    </cfRule>
    <cfRule type="cellIs" dxfId="3" priority="4124" operator="equal">
      <formula>"NotPaid"</formula>
    </cfRule>
    <cfRule type="cellIs" dxfId="3" priority="4122" operator="equal">
      <formula>"NotPaid"</formula>
    </cfRule>
    <cfRule type="cellIs" dxfId="3" priority="4121" operator="equal">
      <formula>"NotPaid"</formula>
    </cfRule>
    <cfRule type="cellIs" dxfId="3" priority="4120" operator="equal">
      <formula>"NotPaid"</formula>
    </cfRule>
    <cfRule type="cellIs" dxfId="3" priority="4113" operator="equal">
      <formula>"NotPaid"</formula>
    </cfRule>
    <cfRule type="cellIs" dxfId="3" priority="4112" operator="equal">
      <formula>"NotPaid"</formula>
    </cfRule>
    <cfRule type="cellIs" dxfId="3" priority="4111" operator="equal">
      <formula>"NotPaid"</formula>
    </cfRule>
    <cfRule type="cellIs" dxfId="3" priority="4096" operator="equal">
      <formula>"NotPaid"</formula>
    </cfRule>
    <cfRule type="cellIs" dxfId="3" priority="4095" operator="equal">
      <formula>"NotPaid"</formula>
    </cfRule>
    <cfRule type="cellIs" dxfId="3" priority="4094" operator="equal">
      <formula>"NotPaid"</formula>
    </cfRule>
    <cfRule type="cellIs" dxfId="3" priority="4084" operator="equal">
      <formula>"NotPaid"</formula>
    </cfRule>
    <cfRule type="cellIs" dxfId="3" priority="4083" operator="equal">
      <formula>"NotPaid"</formula>
    </cfRule>
    <cfRule type="cellIs" dxfId="3" priority="4082" operator="equal">
      <formula>"NotPaid"</formula>
    </cfRule>
    <cfRule type="cellIs" dxfId="3" priority="4070" operator="equal">
      <formula>"NotPaid"</formula>
    </cfRule>
    <cfRule type="cellIs" dxfId="3" priority="4069" operator="equal">
      <formula>"NotPaid"</formula>
    </cfRule>
    <cfRule type="cellIs" dxfId="3" priority="4068" operator="equal">
      <formula>"NotPaid"</formula>
    </cfRule>
    <cfRule type="cellIs" dxfId="3" priority="4058" operator="equal">
      <formula>"NotPaid"</formula>
    </cfRule>
    <cfRule type="cellIs" dxfId="3" priority="4057" operator="equal">
      <formula>"NotPaid"</formula>
    </cfRule>
    <cfRule type="cellIs" dxfId="3" priority="4056" operator="equal">
      <formula>"NotPaid"</formula>
    </cfRule>
    <cfRule type="cellIs" dxfId="3" priority="4054" operator="equal">
      <formula>"NotPaid"</formula>
    </cfRule>
    <cfRule type="cellIs" dxfId="3" priority="4053" operator="equal">
      <formula>"NotPaid"</formula>
    </cfRule>
    <cfRule type="cellIs" dxfId="3" priority="4052" operator="equal">
      <formula>"NotPaid"</formula>
    </cfRule>
    <cfRule type="cellIs" dxfId="3" priority="4026" operator="equal">
      <formula>"NotPaid"</formula>
    </cfRule>
    <cfRule type="cellIs" dxfId="3" priority="4025" operator="equal">
      <formula>"NotPaid"</formula>
    </cfRule>
    <cfRule type="cellIs" dxfId="3" priority="4024" operator="equal">
      <formula>"NotPaid"</formula>
    </cfRule>
    <cfRule type="cellIs" dxfId="3" priority="4014" operator="equal">
      <formula>"NotPaid"</formula>
    </cfRule>
    <cfRule type="cellIs" dxfId="3" priority="4013" operator="equal">
      <formula>"NotPaid"</formula>
    </cfRule>
    <cfRule type="cellIs" dxfId="3" priority="4012" operator="equal">
      <formula>"NotPaid"</formula>
    </cfRule>
    <cfRule type="cellIs" dxfId="3" priority="4003" operator="equal">
      <formula>"NotPaid"</formula>
    </cfRule>
    <cfRule type="cellIs" dxfId="3" priority="4002" operator="equal">
      <formula>"NotPaid"</formula>
    </cfRule>
    <cfRule type="cellIs" dxfId="3" priority="4001" operator="equal">
      <formula>"NotPaid"</formula>
    </cfRule>
    <cfRule type="cellIs" dxfId="3" priority="3992" operator="equal">
      <formula>"NotPaid"</formula>
    </cfRule>
    <cfRule type="cellIs" dxfId="3" priority="3991" operator="equal">
      <formula>"NotPaid"</formula>
    </cfRule>
    <cfRule type="cellIs" dxfId="3" priority="3990" operator="equal">
      <formula>"NotPaid"</formula>
    </cfRule>
    <cfRule type="cellIs" dxfId="3" priority="3980" operator="equal">
      <formula>"NotPaid"</formula>
    </cfRule>
    <cfRule type="cellIs" dxfId="3" priority="3979" operator="equal">
      <formula>"NotPaid"</formula>
    </cfRule>
    <cfRule type="cellIs" dxfId="3" priority="3978" operator="equal">
      <formula>"NotPaid"</formula>
    </cfRule>
    <cfRule type="cellIs" dxfId="3" priority="3976" operator="equal">
      <formula>"NotPaid"</formula>
    </cfRule>
    <cfRule type="cellIs" dxfId="3" priority="3975" operator="equal">
      <formula>"NotPaid"</formula>
    </cfRule>
    <cfRule type="cellIs" dxfId="3" priority="3974" operator="equal">
      <formula>"NotPaid"</formula>
    </cfRule>
    <cfRule type="cellIs" dxfId="3" priority="3966" operator="equal">
      <formula>"NotPaid"</formula>
    </cfRule>
    <cfRule type="cellIs" dxfId="3" priority="3965" operator="equal">
      <formula>"NotPaid"</formula>
    </cfRule>
    <cfRule type="cellIs" dxfId="3" priority="3964" operator="equal">
      <formula>"NotPaid"</formula>
    </cfRule>
    <cfRule type="cellIs" dxfId="3" priority="3955" operator="equal">
      <formula>"NotPaid"</formula>
    </cfRule>
    <cfRule type="cellIs" dxfId="3" priority="3954" operator="equal">
      <formula>"NotPaid"</formula>
    </cfRule>
    <cfRule type="cellIs" dxfId="3" priority="3953" operator="equal">
      <formula>"NotPaid"</formula>
    </cfRule>
    <cfRule type="cellIs" dxfId="3" priority="3944" operator="equal">
      <formula>"NotPaid"</formula>
    </cfRule>
    <cfRule type="cellIs" dxfId="3" priority="3943" operator="equal">
      <formula>"NotPaid"</formula>
    </cfRule>
    <cfRule type="cellIs" dxfId="3" priority="3942" operator="equal">
      <formula>"NotPaid"</formula>
    </cfRule>
    <cfRule type="cellIs" dxfId="3" priority="3932" operator="equal">
      <formula>"NotPaid"</formula>
    </cfRule>
    <cfRule type="cellIs" dxfId="3" priority="3931" operator="equal">
      <formula>"NotPaid"</formula>
    </cfRule>
    <cfRule type="cellIs" dxfId="3" priority="3930" operator="equal">
      <formula>"NotPaid"</formula>
    </cfRule>
    <cfRule type="cellIs" dxfId="3" priority="3920" operator="equal">
      <formula>"NotPaid"</formula>
    </cfRule>
    <cfRule type="cellIs" dxfId="3" priority="3919" operator="equal">
      <formula>"NotPaid"</formula>
    </cfRule>
    <cfRule type="cellIs" dxfId="3" priority="3918" operator="equal">
      <formula>"NotPaid"</formula>
    </cfRule>
  </conditionalFormatting>
  <conditionalFormatting sqref="D23:E23">
    <cfRule type="cellIs" dxfId="3" priority="4353" operator="equal">
      <formula>"NotPaid"</formula>
    </cfRule>
    <cfRule type="cellIs" dxfId="3" priority="4352" operator="equal">
      <formula>"NotPaid"</formula>
    </cfRule>
    <cfRule type="cellIs" dxfId="3" priority="4351" operator="equal">
      <formula>"NotPaid"</formula>
    </cfRule>
    <cfRule type="cellIs" dxfId="3" priority="4344" operator="equal">
      <formula>"NotPaid"</formula>
    </cfRule>
    <cfRule type="cellIs" dxfId="3" priority="4343" operator="equal">
      <formula>"NotPaid"</formula>
    </cfRule>
    <cfRule type="cellIs" dxfId="3" priority="4342" operator="equal">
      <formula>"NotPaid"</formula>
    </cfRule>
    <cfRule type="cellIs" dxfId="3" priority="4285" operator="equal">
      <formula>"NotPaid"</formula>
    </cfRule>
    <cfRule type="cellIs" dxfId="3" priority="4284" operator="equal">
      <formula>"NotPaid"</formula>
    </cfRule>
    <cfRule type="cellIs" dxfId="3" priority="4283" operator="equal">
      <formula>"NotPaid"</formula>
    </cfRule>
    <cfRule type="cellIs" dxfId="3" priority="4118" operator="equal">
      <formula>"NotPaid"</formula>
    </cfRule>
    <cfRule type="cellIs" dxfId="3" priority="4117" operator="equal">
      <formula>"NotPaid"</formula>
    </cfRule>
    <cfRule type="cellIs" dxfId="3" priority="4116" operator="equal">
      <formula>"NotPaid"</formula>
    </cfRule>
    <cfRule type="cellIs" dxfId="3" priority="4109" operator="equal">
      <formula>"NotPaid"</formula>
    </cfRule>
    <cfRule type="cellIs" dxfId="3" priority="4108" operator="equal">
      <formula>"NotPaid"</formula>
    </cfRule>
    <cfRule type="cellIs" dxfId="3" priority="4107" operator="equal">
      <formula>"NotPaid"</formula>
    </cfRule>
    <cfRule type="cellIs" dxfId="3" priority="4050" operator="equal">
      <formula>"NotPaid"</formula>
    </cfRule>
    <cfRule type="cellIs" dxfId="3" priority="4049" operator="equal">
      <formula>"NotPaid"</formula>
    </cfRule>
    <cfRule type="cellIs" dxfId="3" priority="4048" operator="equal">
      <formula>"NotPaid"</formula>
    </cfRule>
  </conditionalFormatting>
  <conditionalFormatting sqref="E23">
    <cfRule type="cellIs" dxfId="3" priority="4384" operator="equal">
      <formula>"NotPaid"</formula>
    </cfRule>
    <cfRule type="cellIs" dxfId="3" priority="4383" operator="equal">
      <formula>"NotPaid"</formula>
    </cfRule>
    <cfRule type="cellIs" dxfId="3" priority="4382" operator="equal">
      <formula>"NotPaid"</formula>
    </cfRule>
    <cfRule type="cellIs" dxfId="3" priority="4369" operator="equal">
      <formula>"NotPaid"</formula>
    </cfRule>
    <cfRule type="cellIs" dxfId="3" priority="4368" operator="equal">
      <formula>"NotPaid"</formula>
    </cfRule>
    <cfRule type="cellIs" dxfId="3" priority="4367" operator="equal">
      <formula>"NotPaid"</formula>
    </cfRule>
    <cfRule type="cellIs" dxfId="3" priority="4339" operator="equal">
      <formula>"NotPaid"</formula>
    </cfRule>
    <cfRule type="cellIs" dxfId="3" priority="4338" operator="equal">
      <formula>"NotPaid"</formula>
    </cfRule>
    <cfRule type="cellIs" dxfId="3" priority="4337" operator="equal">
      <formula>"NotPaid"</formula>
    </cfRule>
    <cfRule type="cellIs" dxfId="3" priority="4327" operator="equal">
      <formula>"NotPaid"</formula>
    </cfRule>
    <cfRule type="cellIs" dxfId="3" priority="4326" operator="equal">
      <formula>"NotPaid"</formula>
    </cfRule>
    <cfRule type="cellIs" dxfId="3" priority="4325" operator="equal">
      <formula>"NotPaid"</formula>
    </cfRule>
    <cfRule type="cellIs" dxfId="3" priority="4313" operator="equal">
      <formula>"NotPaid"</formula>
    </cfRule>
    <cfRule type="cellIs" dxfId="3" priority="4312" operator="equal">
      <formula>"NotPaid"</formula>
    </cfRule>
    <cfRule type="cellIs" dxfId="3" priority="4311" operator="equal">
      <formula>"NotPaid"</formula>
    </cfRule>
    <cfRule type="cellIs" dxfId="3" priority="4301" operator="equal">
      <formula>"NotPaid"</formula>
    </cfRule>
    <cfRule type="cellIs" dxfId="3" priority="4300" operator="equal">
      <formula>"NotPaid"</formula>
    </cfRule>
    <cfRule type="cellIs" dxfId="3" priority="4299" operator="equal">
      <formula>"NotPaid"</formula>
    </cfRule>
    <cfRule type="cellIs" dxfId="3" priority="4280" operator="equal">
      <formula>"NotPaid"</formula>
    </cfRule>
    <cfRule type="cellIs" dxfId="3" priority="4279" operator="equal">
      <formula>"NotPaid"</formula>
    </cfRule>
    <cfRule type="cellIs" dxfId="3" priority="4278" operator="equal">
      <formula>"NotPaid"</formula>
    </cfRule>
    <cfRule type="cellIs" dxfId="3" priority="4269" operator="equal">
      <formula>"NotPaid"</formula>
    </cfRule>
    <cfRule type="cellIs" dxfId="3" priority="4268" operator="equal">
      <formula>"NotPaid"</formula>
    </cfRule>
    <cfRule type="cellIs" dxfId="3" priority="4267" operator="equal">
      <formula>"NotPaid"</formula>
    </cfRule>
    <cfRule type="cellIs" dxfId="3" priority="4257" operator="equal">
      <formula>"NotPaid"</formula>
    </cfRule>
    <cfRule type="cellIs" dxfId="3" priority="4256" operator="equal">
      <formula>"NotPaid"</formula>
    </cfRule>
    <cfRule type="cellIs" dxfId="3" priority="4255" operator="equal">
      <formula>"NotPaid"</formula>
    </cfRule>
    <cfRule type="cellIs" dxfId="3" priority="4245" operator="equal">
      <formula>"NotPaid"</formula>
    </cfRule>
    <cfRule type="cellIs" dxfId="3" priority="4244" operator="equal">
      <formula>"NotPaid"</formula>
    </cfRule>
    <cfRule type="cellIs" dxfId="3" priority="4243" operator="equal">
      <formula>"NotPaid"</formula>
    </cfRule>
    <cfRule type="cellIs" dxfId="3" priority="4234" operator="equal">
      <formula>"NotPaid"</formula>
    </cfRule>
    <cfRule type="cellIs" dxfId="3" priority="4233" operator="equal">
      <formula>"NotPaid"</formula>
    </cfRule>
    <cfRule type="cellIs" dxfId="3" priority="4232" operator="equal">
      <formula>"NotPaid"</formula>
    </cfRule>
    <cfRule type="cellIs" dxfId="3" priority="4223" operator="equal">
      <formula>"NotPaid"</formula>
    </cfRule>
    <cfRule type="cellIs" dxfId="3" priority="4222" operator="equal">
      <formula>"NotPaid"</formula>
    </cfRule>
    <cfRule type="cellIs" dxfId="3" priority="4221" operator="equal">
      <formula>"NotPaid"</formula>
    </cfRule>
    <cfRule type="cellIs" dxfId="3" priority="4208" operator="equal">
      <formula>"NotPaid"</formula>
    </cfRule>
    <cfRule type="cellIs" dxfId="3" priority="4207" operator="equal">
      <formula>"NotPaid"</formula>
    </cfRule>
    <cfRule type="cellIs" dxfId="3" priority="4206" operator="equal">
      <formula>"NotPaid"</formula>
    </cfRule>
    <cfRule type="cellIs" dxfId="3" priority="4197" operator="equal">
      <formula>"NotPaid"</formula>
    </cfRule>
    <cfRule type="cellIs" dxfId="3" priority="4196" operator="equal">
      <formula>"NotPaid"</formula>
    </cfRule>
    <cfRule type="cellIs" dxfId="3" priority="4195" operator="equal">
      <formula>"NotPaid"</formula>
    </cfRule>
    <cfRule type="cellIs" dxfId="3" priority="4186" operator="equal">
      <formula>"NotPaid"</formula>
    </cfRule>
    <cfRule type="cellIs" dxfId="3" priority="4185" operator="equal">
      <formula>"NotPaid"</formula>
    </cfRule>
    <cfRule type="cellIs" dxfId="3" priority="4184" operator="equal">
      <formula>"NotPaid"</formula>
    </cfRule>
    <cfRule type="cellIs" dxfId="3" priority="4175" operator="equal">
      <formula>"NotPaid"</formula>
    </cfRule>
    <cfRule type="cellIs" dxfId="3" priority="4174" operator="equal">
      <formula>"NotPaid"</formula>
    </cfRule>
    <cfRule type="cellIs" dxfId="3" priority="4173" operator="equal">
      <formula>"NotPaid"</formula>
    </cfRule>
    <cfRule type="cellIs" dxfId="3" priority="4163" operator="equal">
      <formula>"NotPaid"</formula>
    </cfRule>
    <cfRule type="cellIs" dxfId="3" priority="4162" operator="equal">
      <formula>"NotPaid"</formula>
    </cfRule>
    <cfRule type="cellIs" dxfId="3" priority="4161" operator="equal">
      <formula>"NotPaid"</formula>
    </cfRule>
    <cfRule type="cellIs" dxfId="3" priority="4149" operator="equal">
      <formula>"NotPaid"</formula>
    </cfRule>
    <cfRule type="cellIs" dxfId="3" priority="4148" operator="equal">
      <formula>"NotPaid"</formula>
    </cfRule>
    <cfRule type="cellIs" dxfId="3" priority="4147" operator="equal">
      <formula>"NotPaid"</formula>
    </cfRule>
    <cfRule type="cellIs" dxfId="3" priority="4134" operator="equal">
      <formula>"NotPaid"</formula>
    </cfRule>
    <cfRule type="cellIs" dxfId="3" priority="4133" operator="equal">
      <formula>"NotPaid"</formula>
    </cfRule>
    <cfRule type="cellIs" dxfId="3" priority="4132" operator="equal">
      <formula>"NotPaid"</formula>
    </cfRule>
    <cfRule type="cellIs" dxfId="3" priority="4104" operator="equal">
      <formula>"NotPaid"</formula>
    </cfRule>
    <cfRule type="cellIs" dxfId="3" priority="4103" operator="equal">
      <formula>"NotPaid"</formula>
    </cfRule>
    <cfRule type="cellIs" dxfId="3" priority="4102" operator="equal">
      <formula>"NotPaid"</formula>
    </cfRule>
    <cfRule type="cellIs" dxfId="3" priority="4092" operator="equal">
      <formula>"NotPaid"</formula>
    </cfRule>
    <cfRule type="cellIs" dxfId="3" priority="4091" operator="equal">
      <formula>"NotPaid"</formula>
    </cfRule>
    <cfRule type="cellIs" dxfId="3" priority="4090" operator="equal">
      <formula>"NotPaid"</formula>
    </cfRule>
    <cfRule type="cellIs" dxfId="3" priority="4078" operator="equal">
      <formula>"NotPaid"</formula>
    </cfRule>
    <cfRule type="cellIs" dxfId="3" priority="4077" operator="equal">
      <formula>"NotPaid"</formula>
    </cfRule>
    <cfRule type="cellIs" dxfId="3" priority="4076" operator="equal">
      <formula>"NotPaid"</formula>
    </cfRule>
    <cfRule type="cellIs" dxfId="3" priority="4066" operator="equal">
      <formula>"NotPaid"</formula>
    </cfRule>
    <cfRule type="cellIs" dxfId="3" priority="4065" operator="equal">
      <formula>"NotPaid"</formula>
    </cfRule>
    <cfRule type="cellIs" dxfId="3" priority="4064" operator="equal">
      <formula>"NotPaid"</formula>
    </cfRule>
    <cfRule type="cellIs" dxfId="3" priority="4045" operator="equal">
      <formula>"NotPaid"</formula>
    </cfRule>
    <cfRule type="cellIs" dxfId="3" priority="4044" operator="equal">
      <formula>"NotPaid"</formula>
    </cfRule>
    <cfRule type="cellIs" dxfId="3" priority="4043" operator="equal">
      <formula>"NotPaid"</formula>
    </cfRule>
    <cfRule type="cellIs" dxfId="3" priority="4034" operator="equal">
      <formula>"NotPaid"</formula>
    </cfRule>
    <cfRule type="cellIs" dxfId="3" priority="4033" operator="equal">
      <formula>"NotPaid"</formula>
    </cfRule>
    <cfRule type="cellIs" dxfId="3" priority="4032" operator="equal">
      <formula>"NotPaid"</formula>
    </cfRule>
    <cfRule type="cellIs" dxfId="3" priority="4022" operator="equal">
      <formula>"NotPaid"</formula>
    </cfRule>
    <cfRule type="cellIs" dxfId="3" priority="4021" operator="equal">
      <formula>"NotPaid"</formula>
    </cfRule>
    <cfRule type="cellIs" dxfId="3" priority="4020" operator="equal">
      <formula>"NotPaid"</formula>
    </cfRule>
    <cfRule type="cellIs" dxfId="3" priority="4010" operator="equal">
      <formula>"NotPaid"</formula>
    </cfRule>
    <cfRule type="cellIs" dxfId="3" priority="4009" operator="equal">
      <formula>"NotPaid"</formula>
    </cfRule>
    <cfRule type="cellIs" dxfId="3" priority="4008" operator="equal">
      <formula>"NotPaid"</formula>
    </cfRule>
    <cfRule type="cellIs" dxfId="3" priority="3999" operator="equal">
      <formula>"NotPaid"</formula>
    </cfRule>
    <cfRule type="cellIs" dxfId="3" priority="3998" operator="equal">
      <formula>"NotPaid"</formula>
    </cfRule>
    <cfRule type="cellIs" dxfId="3" priority="3997" operator="equal">
      <formula>"NotPaid"</formula>
    </cfRule>
    <cfRule type="cellIs" dxfId="3" priority="3988" operator="equal">
      <formula>"NotPaid"</formula>
    </cfRule>
    <cfRule type="cellIs" dxfId="3" priority="3987" operator="equal">
      <formula>"NotPaid"</formula>
    </cfRule>
    <cfRule type="cellIs" dxfId="3" priority="3986" operator="equal">
      <formula>"NotPaid"</formula>
    </cfRule>
    <cfRule type="cellIs" dxfId="3" priority="3973" operator="equal">
      <formula>"NotPaid"</formula>
    </cfRule>
    <cfRule type="cellIs" dxfId="3" priority="3972" operator="equal">
      <formula>"NotPaid"</formula>
    </cfRule>
    <cfRule type="cellIs" dxfId="3" priority="3971" operator="equal">
      <formula>"NotPaid"</formula>
    </cfRule>
    <cfRule type="cellIs" dxfId="3" priority="3962" operator="equal">
      <formula>"NotPaid"</formula>
    </cfRule>
    <cfRule type="cellIs" dxfId="3" priority="3961" operator="equal">
      <formula>"NotPaid"</formula>
    </cfRule>
    <cfRule type="cellIs" dxfId="3" priority="3960" operator="equal">
      <formula>"NotPaid"</formula>
    </cfRule>
    <cfRule type="cellIs" dxfId="3" priority="3951" operator="equal">
      <formula>"NotPaid"</formula>
    </cfRule>
    <cfRule type="cellIs" dxfId="3" priority="3950" operator="equal">
      <formula>"NotPaid"</formula>
    </cfRule>
    <cfRule type="cellIs" dxfId="3" priority="3949" operator="equal">
      <formula>"NotPaid"</formula>
    </cfRule>
    <cfRule type="cellIs" dxfId="3" priority="3940" operator="equal">
      <formula>"NotPaid"</formula>
    </cfRule>
    <cfRule type="cellIs" dxfId="3" priority="3939" operator="equal">
      <formula>"NotPaid"</formula>
    </cfRule>
    <cfRule type="cellIs" dxfId="3" priority="3938" operator="equal">
      <formula>"NotPaid"</formula>
    </cfRule>
    <cfRule type="cellIs" dxfId="3" priority="3928" operator="equal">
      <formula>"NotPaid"</formula>
    </cfRule>
    <cfRule type="cellIs" dxfId="3" priority="3927" operator="equal">
      <formula>"NotPaid"</formula>
    </cfRule>
    <cfRule type="cellIs" dxfId="3" priority="3926" operator="equal">
      <formula>"NotPaid"</formula>
    </cfRule>
  </conditionalFormatting>
  <conditionalFormatting sqref="F23:G23">
    <cfRule type="expression" dxfId="0" priority="4386" stopIfTrue="1">
      <formula>F23="NotPaid"</formula>
    </cfRule>
    <cfRule type="expression" dxfId="0" priority="4315" stopIfTrue="1">
      <formula>F23="NotPaid"</formula>
    </cfRule>
    <cfRule type="expression" dxfId="0" priority="4271" stopIfTrue="1">
      <formula>F23="NotPaid"</formula>
    </cfRule>
    <cfRule type="expression" dxfId="0" priority="4151" stopIfTrue="1">
      <formula>F23="NotPaid"</formula>
    </cfRule>
    <cfRule type="expression" dxfId="0" priority="4080" stopIfTrue="1">
      <formula>F23="NotPaid"</formula>
    </cfRule>
    <cfRule type="expression" dxfId="0" priority="4036" stopIfTrue="1">
      <formula>F23="NotPaid"</formula>
    </cfRule>
  </conditionalFormatting>
  <conditionalFormatting sqref="F23">
    <cfRule type="cellIs" dxfId="3" priority="4380" operator="equal">
      <formula>"NotPaid"</formula>
    </cfRule>
    <cfRule type="cellIs" dxfId="3" priority="4379" operator="equal">
      <formula>"NotPaid"</formula>
    </cfRule>
    <cfRule type="cellIs" dxfId="3" priority="4378" operator="equal">
      <formula>"NotPaid"</formula>
    </cfRule>
    <cfRule type="cellIs" dxfId="3" priority="4365" operator="equal">
      <formula>"NotPaid"</formula>
    </cfRule>
    <cfRule type="cellIs" dxfId="3" priority="4364" operator="equal">
      <formula>"NotPaid"</formula>
    </cfRule>
    <cfRule type="cellIs" dxfId="3" priority="4363" operator="equal">
      <formula>"NotPaid"</formula>
    </cfRule>
    <cfRule type="cellIs" dxfId="3" priority="4350" operator="equal">
      <formula>"NotPaid"</formula>
    </cfRule>
    <cfRule type="cellIs" dxfId="3" priority="4341" operator="equal">
      <formula>"NotPaid"</formula>
    </cfRule>
    <cfRule type="cellIs" dxfId="3" priority="4335" operator="equal">
      <formula>"NotPaid"</formula>
    </cfRule>
    <cfRule type="cellIs" dxfId="3" priority="4334" operator="equal">
      <formula>"NotPaid"</formula>
    </cfRule>
    <cfRule type="cellIs" dxfId="3" priority="4333" operator="equal">
      <formula>"NotPaid"</formula>
    </cfRule>
    <cfRule type="cellIs" dxfId="3" priority="4323" operator="equal">
      <formula>"NotPaid"</formula>
    </cfRule>
    <cfRule type="cellIs" dxfId="3" priority="4322" operator="equal">
      <formula>"NotPaid"</formula>
    </cfRule>
    <cfRule type="cellIs" dxfId="3" priority="4321" operator="equal">
      <formula>"NotPaid"</formula>
    </cfRule>
    <cfRule type="cellIs" dxfId="3" priority="4309" operator="equal">
      <formula>"NotPaid"</formula>
    </cfRule>
    <cfRule type="cellIs" dxfId="3" priority="4308" operator="equal">
      <formula>"NotPaid"</formula>
    </cfRule>
    <cfRule type="cellIs" dxfId="3" priority="4307" operator="equal">
      <formula>"NotPaid"</formula>
    </cfRule>
    <cfRule type="cellIs" dxfId="3" priority="4297" operator="equal">
      <formula>"NotPaid"</formula>
    </cfRule>
    <cfRule type="cellIs" dxfId="3" priority="4296" operator="equal">
      <formula>"NotPaid"</formula>
    </cfRule>
    <cfRule type="cellIs" dxfId="3" priority="4295" operator="equal">
      <formula>"NotPaid"</formula>
    </cfRule>
    <cfRule type="cellIs" dxfId="3" priority="4282" operator="equal">
      <formula>"NotPaid"</formula>
    </cfRule>
    <cfRule type="cellIs" dxfId="3" priority="4276" operator="equal">
      <formula>"NotPaid"</formula>
    </cfRule>
    <cfRule type="cellIs" dxfId="3" priority="4275" operator="equal">
      <formula>"NotPaid"</formula>
    </cfRule>
    <cfRule type="cellIs" dxfId="3" priority="4274" operator="equal">
      <formula>"NotPaid"</formula>
    </cfRule>
    <cfRule type="cellIs" dxfId="3" priority="4265" operator="equal">
      <formula>"NotPaid"</formula>
    </cfRule>
    <cfRule type="cellIs" dxfId="3" priority="4264" operator="equal">
      <formula>"NotPaid"</formula>
    </cfRule>
    <cfRule type="cellIs" dxfId="3" priority="4263" operator="equal">
      <formula>"NotPaid"</formula>
    </cfRule>
    <cfRule type="cellIs" dxfId="3" priority="4253" operator="equal">
      <formula>"NotPaid"</formula>
    </cfRule>
    <cfRule type="cellIs" dxfId="3" priority="4252" operator="equal">
      <formula>"NotPaid"</formula>
    </cfRule>
    <cfRule type="cellIs" dxfId="3" priority="4251" operator="equal">
      <formula>"NotPaid"</formula>
    </cfRule>
    <cfRule type="cellIs" dxfId="3" priority="4241" operator="equal">
      <formula>"NotPaid"</formula>
    </cfRule>
    <cfRule type="cellIs" dxfId="3" priority="4240" operator="equal">
      <formula>"NotPaid"</formula>
    </cfRule>
    <cfRule type="cellIs" dxfId="3" priority="4239" operator="equal">
      <formula>"NotPaid"</formula>
    </cfRule>
    <cfRule type="cellIs" dxfId="3" priority="4230" operator="equal">
      <formula>"NotPaid"</formula>
    </cfRule>
    <cfRule type="cellIs" dxfId="3" priority="4229" operator="equal">
      <formula>"NotPaid"</formula>
    </cfRule>
    <cfRule type="cellIs" dxfId="3" priority="4228" operator="equal">
      <formula>"NotPaid"</formula>
    </cfRule>
    <cfRule type="cellIs" dxfId="3" priority="4219" operator="equal">
      <formula>"NotPaid"</formula>
    </cfRule>
    <cfRule type="cellIs" dxfId="3" priority="4218" operator="equal">
      <formula>"NotPaid"</formula>
    </cfRule>
    <cfRule type="cellIs" dxfId="3" priority="4217" operator="equal">
      <formula>"NotPaid"</formula>
    </cfRule>
    <cfRule type="cellIs" dxfId="3" priority="4204" operator="equal">
      <formula>"NotPaid"</formula>
    </cfRule>
    <cfRule type="cellIs" dxfId="3" priority="4203" operator="equal">
      <formula>"NotPaid"</formula>
    </cfRule>
    <cfRule type="cellIs" dxfId="3" priority="4202" operator="equal">
      <formula>"NotPaid"</formula>
    </cfRule>
    <cfRule type="cellIs" dxfId="3" priority="4193" operator="equal">
      <formula>"NotPaid"</formula>
    </cfRule>
    <cfRule type="cellIs" dxfId="3" priority="4192" operator="equal">
      <formula>"NotPaid"</formula>
    </cfRule>
    <cfRule type="cellIs" dxfId="3" priority="4191" operator="equal">
      <formula>"NotPaid"</formula>
    </cfRule>
    <cfRule type="cellIs" dxfId="3" priority="4182" operator="equal">
      <formula>"NotPaid"</formula>
    </cfRule>
    <cfRule type="cellIs" dxfId="3" priority="4181" operator="equal">
      <formula>"NotPaid"</formula>
    </cfRule>
    <cfRule type="cellIs" dxfId="3" priority="4180" operator="equal">
      <formula>"NotPaid"</formula>
    </cfRule>
    <cfRule type="cellIs" dxfId="3" priority="4171" operator="equal">
      <formula>"NotPaid"</formula>
    </cfRule>
    <cfRule type="cellIs" dxfId="3" priority="4170" operator="equal">
      <formula>"NotPaid"</formula>
    </cfRule>
    <cfRule type="cellIs" dxfId="3" priority="4169" operator="equal">
      <formula>"NotPaid"</formula>
    </cfRule>
    <cfRule type="cellIs" dxfId="3" priority="4159" operator="equal">
      <formula>"NotPaid"</formula>
    </cfRule>
    <cfRule type="cellIs" dxfId="3" priority="4158" operator="equal">
      <formula>"NotPaid"</formula>
    </cfRule>
    <cfRule type="cellIs" dxfId="3" priority="4157" operator="equal">
      <formula>"NotPaid"</formula>
    </cfRule>
    <cfRule type="cellIs" dxfId="3" priority="4145" operator="equal">
      <formula>"NotPaid"</formula>
    </cfRule>
    <cfRule type="cellIs" dxfId="3" priority="4144" operator="equal">
      <formula>"NotPaid"</formula>
    </cfRule>
    <cfRule type="cellIs" dxfId="3" priority="4143" operator="equal">
      <formula>"NotPaid"</formula>
    </cfRule>
    <cfRule type="cellIs" dxfId="3" priority="4130" operator="equal">
      <formula>"NotPaid"</formula>
    </cfRule>
    <cfRule type="cellIs" dxfId="3" priority="4129" operator="equal">
      <formula>"NotPaid"</formula>
    </cfRule>
    <cfRule type="cellIs" dxfId="3" priority="4128" operator="equal">
      <formula>"NotPaid"</formula>
    </cfRule>
    <cfRule type="cellIs" dxfId="3" priority="4115" operator="equal">
      <formula>"NotPaid"</formula>
    </cfRule>
    <cfRule type="cellIs" dxfId="3" priority="4106" operator="equal">
      <formula>"NotPaid"</formula>
    </cfRule>
    <cfRule type="cellIs" dxfId="3" priority="4100" operator="equal">
      <formula>"NotPaid"</formula>
    </cfRule>
    <cfRule type="cellIs" dxfId="3" priority="4099" operator="equal">
      <formula>"NotPaid"</formula>
    </cfRule>
    <cfRule type="cellIs" dxfId="3" priority="4098" operator="equal">
      <formula>"NotPaid"</formula>
    </cfRule>
    <cfRule type="cellIs" dxfId="3" priority="4088" operator="equal">
      <formula>"NotPaid"</formula>
    </cfRule>
    <cfRule type="cellIs" dxfId="3" priority="4087" operator="equal">
      <formula>"NotPaid"</formula>
    </cfRule>
    <cfRule type="cellIs" dxfId="3" priority="4086" operator="equal">
      <formula>"NotPaid"</formula>
    </cfRule>
    <cfRule type="cellIs" dxfId="3" priority="4074" operator="equal">
      <formula>"NotPaid"</formula>
    </cfRule>
    <cfRule type="cellIs" dxfId="3" priority="4073" operator="equal">
      <formula>"NotPaid"</formula>
    </cfRule>
    <cfRule type="cellIs" dxfId="3" priority="4072" operator="equal">
      <formula>"NotPaid"</formula>
    </cfRule>
    <cfRule type="cellIs" dxfId="3" priority="4062" operator="equal">
      <formula>"NotPaid"</formula>
    </cfRule>
    <cfRule type="cellIs" dxfId="3" priority="4061" operator="equal">
      <formula>"NotPaid"</formula>
    </cfRule>
    <cfRule type="cellIs" dxfId="3" priority="4060" operator="equal">
      <formula>"NotPaid"</formula>
    </cfRule>
    <cfRule type="cellIs" dxfId="3" priority="4047" operator="equal">
      <formula>"NotPaid"</formula>
    </cfRule>
    <cfRule type="cellIs" dxfId="3" priority="4041" operator="equal">
      <formula>"NotPaid"</formula>
    </cfRule>
    <cfRule type="cellIs" dxfId="3" priority="4040" operator="equal">
      <formula>"NotPaid"</formula>
    </cfRule>
    <cfRule type="cellIs" dxfId="3" priority="4039" operator="equal">
      <formula>"NotPaid"</formula>
    </cfRule>
    <cfRule type="cellIs" dxfId="3" priority="4030" operator="equal">
      <formula>"NotPaid"</formula>
    </cfRule>
    <cfRule type="cellIs" dxfId="3" priority="4029" operator="equal">
      <formula>"NotPaid"</formula>
    </cfRule>
    <cfRule type="cellIs" dxfId="3" priority="4028" operator="equal">
      <formula>"NotPaid"</formula>
    </cfRule>
    <cfRule type="cellIs" dxfId="3" priority="4018" operator="equal">
      <formula>"NotPaid"</formula>
    </cfRule>
    <cfRule type="cellIs" dxfId="3" priority="4017" operator="equal">
      <formula>"NotPaid"</formula>
    </cfRule>
    <cfRule type="cellIs" dxfId="3" priority="4016" operator="equal">
      <formula>"NotPaid"</formula>
    </cfRule>
    <cfRule type="cellIs" dxfId="3" priority="4006" operator="equal">
      <formula>"NotPaid"</formula>
    </cfRule>
    <cfRule type="cellIs" dxfId="3" priority="4005" operator="equal">
      <formula>"NotPaid"</formula>
    </cfRule>
    <cfRule type="cellIs" dxfId="3" priority="4004" operator="equal">
      <formula>"NotPaid"</formula>
    </cfRule>
    <cfRule type="cellIs" dxfId="3" priority="3995" operator="equal">
      <formula>"NotPaid"</formula>
    </cfRule>
    <cfRule type="cellIs" dxfId="3" priority="3994" operator="equal">
      <formula>"NotPaid"</formula>
    </cfRule>
    <cfRule type="cellIs" dxfId="3" priority="3993" operator="equal">
      <formula>"NotPaid"</formula>
    </cfRule>
    <cfRule type="cellIs" dxfId="3" priority="3984" operator="equal">
      <formula>"NotPaid"</formula>
    </cfRule>
    <cfRule type="cellIs" dxfId="3" priority="3983" operator="equal">
      <formula>"NotPaid"</formula>
    </cfRule>
    <cfRule type="cellIs" dxfId="3" priority="3982" operator="equal">
      <formula>"NotPaid"</formula>
    </cfRule>
    <cfRule type="cellIs" dxfId="3" priority="3969" operator="equal">
      <formula>"NotPaid"</formula>
    </cfRule>
    <cfRule type="cellIs" dxfId="3" priority="3968" operator="equal">
      <formula>"NotPaid"</formula>
    </cfRule>
    <cfRule type="cellIs" dxfId="3" priority="3967" operator="equal">
      <formula>"NotPaid"</formula>
    </cfRule>
    <cfRule type="cellIs" dxfId="3" priority="3958" operator="equal">
      <formula>"NotPaid"</formula>
    </cfRule>
    <cfRule type="cellIs" dxfId="3" priority="3957" operator="equal">
      <formula>"NotPaid"</formula>
    </cfRule>
    <cfRule type="cellIs" dxfId="3" priority="3956" operator="equal">
      <formula>"NotPaid"</formula>
    </cfRule>
    <cfRule type="cellIs" dxfId="3" priority="3947" operator="equal">
      <formula>"NotPaid"</formula>
    </cfRule>
    <cfRule type="cellIs" dxfId="3" priority="3946" operator="equal">
      <formula>"NotPaid"</formula>
    </cfRule>
    <cfRule type="cellIs" dxfId="3" priority="3945" operator="equal">
      <formula>"NotPaid"</formula>
    </cfRule>
    <cfRule type="cellIs" dxfId="3" priority="3936" operator="equal">
      <formula>"NotPaid"</formula>
    </cfRule>
    <cfRule type="cellIs" dxfId="3" priority="3935" operator="equal">
      <formula>"NotPaid"</formula>
    </cfRule>
    <cfRule type="cellIs" dxfId="3" priority="3934" operator="equal">
      <formula>"NotPaid"</formula>
    </cfRule>
    <cfRule type="cellIs" dxfId="3" priority="3924" operator="equal">
      <formula>"NotPaid"</formula>
    </cfRule>
    <cfRule type="cellIs" dxfId="3" priority="3923" operator="equal">
      <formula>"NotPaid"</formula>
    </cfRule>
    <cfRule type="cellIs" dxfId="3" priority="3922" operator="equal">
      <formula>"NotPaid"</formula>
    </cfRule>
  </conditionalFormatting>
  <conditionalFormatting sqref="G23">
    <cfRule type="cellIs" dxfId="3" priority="4381" operator="equal">
      <formula>"NotPaid"</formula>
    </cfRule>
    <cfRule type="cellIs" dxfId="3" priority="4366" operator="equal">
      <formula>"NotPaid"</formula>
    </cfRule>
    <cfRule type="cellIs" dxfId="3" priority="4336" operator="equal">
      <formula>"NotPaid"</formula>
    </cfRule>
    <cfRule type="cellIs" dxfId="3" priority="4324" operator="equal">
      <formula>"NotPaid"</formula>
    </cfRule>
    <cfRule type="cellIs" dxfId="3" priority="4310" operator="equal">
      <formula>"NotPaid"</formula>
    </cfRule>
    <cfRule type="cellIs" dxfId="3" priority="4298" operator="equal">
      <formula>"NotPaid"</formula>
    </cfRule>
    <cfRule type="cellIs" dxfId="3" priority="4277" operator="equal">
      <formula>"NotPaid"</formula>
    </cfRule>
    <cfRule type="cellIs" dxfId="3" priority="4266" operator="equal">
      <formula>"NotPaid"</formula>
    </cfRule>
    <cfRule type="cellIs" dxfId="3" priority="4254" operator="equal">
      <formula>"NotPaid"</formula>
    </cfRule>
    <cfRule type="cellIs" dxfId="3" priority="4220" operator="equal">
      <formula>"NotPaid"</formula>
    </cfRule>
    <cfRule type="cellIs" dxfId="3" priority="4172" operator="equal">
      <formula>"NotPaid"</formula>
    </cfRule>
    <cfRule type="cellIs" dxfId="3" priority="4160" operator="equal">
      <formula>"NotPaid"</formula>
    </cfRule>
    <cfRule type="cellIs" dxfId="3" priority="4146" operator="equal">
      <formula>"NotPaid"</formula>
    </cfRule>
    <cfRule type="cellIs" dxfId="3" priority="4131" operator="equal">
      <formula>"NotPaid"</formula>
    </cfRule>
    <cfRule type="cellIs" dxfId="3" priority="4101" operator="equal">
      <formula>"NotPaid"</formula>
    </cfRule>
    <cfRule type="cellIs" dxfId="3" priority="4089" operator="equal">
      <formula>"NotPaid"</formula>
    </cfRule>
    <cfRule type="cellIs" dxfId="3" priority="4075" operator="equal">
      <formula>"NotPaid"</formula>
    </cfRule>
    <cfRule type="cellIs" dxfId="3" priority="4063" operator="equal">
      <formula>"NotPaid"</formula>
    </cfRule>
    <cfRule type="cellIs" dxfId="3" priority="4042" operator="equal">
      <formula>"NotPaid"</formula>
    </cfRule>
    <cfRule type="cellIs" dxfId="3" priority="4031" operator="equal">
      <formula>"NotPaid"</formula>
    </cfRule>
    <cfRule type="cellIs" dxfId="3" priority="4019" operator="equal">
      <formula>"NotPaid"</formula>
    </cfRule>
    <cfRule type="cellIs" dxfId="3" priority="3985" operator="equal">
      <formula>"NotPaid"</formula>
    </cfRule>
    <cfRule type="cellIs" dxfId="3" priority="3937" operator="equal">
      <formula>"NotPaid"</formula>
    </cfRule>
    <cfRule type="cellIs" dxfId="3" priority="3925" operator="equal">
      <formula>"NotPaid"</formula>
    </cfRule>
  </conditionalFormatting>
  <conditionalFormatting sqref="G23:N23">
    <cfRule type="cellIs" dxfId="3" priority="4354" operator="equal">
      <formula>"NotPaid"</formula>
    </cfRule>
    <cfRule type="cellIs" dxfId="3" priority="4345" operator="equal">
      <formula>"NotPaid"</formula>
    </cfRule>
    <cfRule type="cellIs" dxfId="3" priority="4286" operator="equal">
      <formula>"NotPaid"</formula>
    </cfRule>
    <cfRule type="cellIs" dxfId="3" priority="4242" operator="equal">
      <formula>"NotPaid"</formula>
    </cfRule>
    <cfRule type="cellIs" dxfId="3" priority="4231" operator="equal">
      <formula>"NotPaid"</formula>
    </cfRule>
    <cfRule type="cellIs" dxfId="3" priority="4205" operator="equal">
      <formula>"NotPaid"</formula>
    </cfRule>
    <cfRule type="cellIs" dxfId="3" priority="4194" operator="equal">
      <formula>"NotPaid"</formula>
    </cfRule>
    <cfRule type="cellIs" dxfId="3" priority="4183" operator="equal">
      <formula>"NotPaid"</formula>
    </cfRule>
    <cfRule type="cellIs" dxfId="3" priority="4119" operator="equal">
      <formula>"NotPaid"</formula>
    </cfRule>
    <cfRule type="cellIs" dxfId="3" priority="4110" operator="equal">
      <formula>"NotPaid"</formula>
    </cfRule>
    <cfRule type="cellIs" dxfId="3" priority="4051" operator="equal">
      <formula>"NotPaid"</formula>
    </cfRule>
    <cfRule type="cellIs" dxfId="3" priority="4007" operator="equal">
      <formula>"NotPaid"</formula>
    </cfRule>
    <cfRule type="cellIs" dxfId="3" priority="3996" operator="equal">
      <formula>"NotPaid"</formula>
    </cfRule>
    <cfRule type="cellIs" dxfId="3" priority="3970" operator="equal">
      <formula>"NotPaid"</formula>
    </cfRule>
    <cfRule type="cellIs" dxfId="3" priority="3959" operator="equal">
      <formula>"NotPaid"</formula>
    </cfRule>
    <cfRule type="cellIs" dxfId="3" priority="3948" operator="equal">
      <formula>"NotPaid"</formula>
    </cfRule>
  </conditionalFormatting>
  <conditionalFormatting sqref="H23:N23">
    <cfRule type="cellIs" dxfId="3" priority="4377" operator="equal">
      <formula>"NotPaid"</formula>
    </cfRule>
    <cfRule type="cellIs" dxfId="3" priority="4362" operator="equal">
      <formula>"NotPaid"</formula>
    </cfRule>
    <cfRule type="cellIs" dxfId="3" priority="4332" operator="equal">
      <formula>"NotPaid"</formula>
    </cfRule>
    <cfRule type="cellIs" dxfId="3" priority="4320" operator="equal">
      <formula>"NotPaid"</formula>
    </cfRule>
    <cfRule type="cellIs" dxfId="3" priority="4306" operator="equal">
      <formula>"NotPaid"</formula>
    </cfRule>
    <cfRule type="cellIs" dxfId="3" priority="4294" operator="equal">
      <formula>"NotPaid"</formula>
    </cfRule>
    <cfRule type="cellIs" dxfId="3" priority="4273" operator="equal">
      <formula>"NotPaid"</formula>
    </cfRule>
    <cfRule type="cellIs" dxfId="3" priority="4262" operator="equal">
      <formula>"NotPaid"</formula>
    </cfRule>
    <cfRule type="cellIs" dxfId="3" priority="4250" operator="equal">
      <formula>"NotPaid"</formula>
    </cfRule>
    <cfRule type="cellIs" dxfId="3" priority="4216" operator="equal">
      <formula>"NotPaid"</formula>
    </cfRule>
    <cfRule type="cellIs" dxfId="3" priority="4168" operator="equal">
      <formula>"NotPaid"</formula>
    </cfRule>
    <cfRule type="cellIs" dxfId="3" priority="4156" operator="equal">
      <formula>"NotPaid"</formula>
    </cfRule>
    <cfRule type="cellIs" dxfId="3" priority="4142" operator="equal">
      <formula>"NotPaid"</formula>
    </cfRule>
    <cfRule type="cellIs" dxfId="3" priority="4127" operator="equal">
      <formula>"NotPaid"</formula>
    </cfRule>
    <cfRule type="cellIs" dxfId="3" priority="4097" operator="equal">
      <formula>"NotPaid"</formula>
    </cfRule>
    <cfRule type="cellIs" dxfId="3" priority="4085" operator="equal">
      <formula>"NotPaid"</formula>
    </cfRule>
    <cfRule type="cellIs" dxfId="3" priority="4071" operator="equal">
      <formula>"NotPaid"</formula>
    </cfRule>
    <cfRule type="cellIs" dxfId="3" priority="4059" operator="equal">
      <formula>"NotPaid"</formula>
    </cfRule>
    <cfRule type="cellIs" dxfId="3" priority="4038" operator="equal">
      <formula>"NotPaid"</formula>
    </cfRule>
    <cfRule type="cellIs" dxfId="3" priority="4027" operator="equal">
      <formula>"NotPaid"</formula>
    </cfRule>
    <cfRule type="cellIs" dxfId="3" priority="4015" operator="equal">
      <formula>"NotPaid"</formula>
    </cfRule>
    <cfRule type="cellIs" dxfId="3" priority="3981" operator="equal">
      <formula>"NotPaid"</formula>
    </cfRule>
    <cfRule type="cellIs" dxfId="3" priority="3933" operator="equal">
      <formula>"NotPaid"</formula>
    </cfRule>
    <cfRule type="cellIs" dxfId="3" priority="3921" operator="equal">
      <formula>"NotPaid"</formula>
    </cfRule>
  </conditionalFormatting>
  <conditionalFormatting sqref="O23">
    <cfRule type="cellIs" dxfId="3" priority="4373" operator="equal">
      <formula>"NotPaid"</formula>
    </cfRule>
    <cfRule type="cellIs" dxfId="3" priority="4358" operator="equal">
      <formula>"NotPaid"</formula>
    </cfRule>
    <cfRule type="cellIs" dxfId="3" priority="4349" operator="equal">
      <formula>"NotPaid"</formula>
    </cfRule>
    <cfRule type="cellIs" dxfId="3" priority="4340" operator="equal">
      <formula>"NotPaid"</formula>
    </cfRule>
    <cfRule type="cellIs" dxfId="3" priority="4328" operator="equal">
      <formula>"NotPaid"</formula>
    </cfRule>
    <cfRule type="cellIs" dxfId="3" priority="4316" operator="equal">
      <formula>"NotPaid"</formula>
    </cfRule>
    <cfRule type="cellIs" dxfId="3" priority="4302" operator="equal">
      <formula>"NotPaid"</formula>
    </cfRule>
    <cfRule type="cellIs" dxfId="3" priority="4290" operator="equal">
      <formula>"NotPaid"</formula>
    </cfRule>
    <cfRule type="cellIs" dxfId="3" priority="4281" operator="equal">
      <formula>"NotPaid"</formula>
    </cfRule>
    <cfRule type="cellIs" dxfId="3" priority="4272" operator="equal">
      <formula>"NotPaid"</formula>
    </cfRule>
    <cfRule type="cellIs" dxfId="3" priority="4258" operator="equal">
      <formula>"NotPaid"</formula>
    </cfRule>
    <cfRule type="cellIs" dxfId="3" priority="4246" operator="equal">
      <formula>"NotPaid"</formula>
    </cfRule>
    <cfRule type="cellIs" dxfId="3" priority="4235" operator="equal">
      <formula>"NotPaid"</formula>
    </cfRule>
    <cfRule type="cellIs" dxfId="3" priority="4224" operator="equal">
      <formula>"NotPaid"</formula>
    </cfRule>
    <cfRule type="cellIs" dxfId="3" priority="4212" operator="equal">
      <formula>"NotPaid"</formula>
    </cfRule>
    <cfRule type="cellIs" dxfId="3" priority="4198" operator="equal">
      <formula>"NotPaid"</formula>
    </cfRule>
    <cfRule type="cellIs" dxfId="3" priority="4187" operator="equal">
      <formula>"NotPaid"</formula>
    </cfRule>
    <cfRule type="cellIs" dxfId="3" priority="4176" operator="equal">
      <formula>"NotPaid"</formula>
    </cfRule>
    <cfRule type="cellIs" dxfId="3" priority="4164" operator="equal">
      <formula>"NotPaid"</formula>
    </cfRule>
    <cfRule type="cellIs" dxfId="3" priority="4152" operator="equal">
      <formula>"NotPaid"</formula>
    </cfRule>
    <cfRule type="cellIs" dxfId="3" priority="4138" operator="equal">
      <formula>"NotPaid"</formula>
    </cfRule>
    <cfRule type="cellIs" dxfId="3" priority="4123" operator="equal">
      <formula>"NotPaid"</formula>
    </cfRule>
    <cfRule type="cellIs" dxfId="3" priority="4114" operator="equal">
      <formula>"NotPaid"</formula>
    </cfRule>
    <cfRule type="cellIs" dxfId="3" priority="4105" operator="equal">
      <formula>"NotPaid"</formula>
    </cfRule>
    <cfRule type="cellIs" dxfId="3" priority="4093" operator="equal">
      <formula>"NotPaid"</formula>
    </cfRule>
    <cfRule type="cellIs" dxfId="3" priority="4081" operator="equal">
      <formula>"NotPaid"</formula>
    </cfRule>
    <cfRule type="cellIs" dxfId="3" priority="4067" operator="equal">
      <formula>"NotPaid"</formula>
    </cfRule>
    <cfRule type="cellIs" dxfId="3" priority="4055" operator="equal">
      <formula>"NotPaid"</formula>
    </cfRule>
    <cfRule type="cellIs" dxfId="3" priority="4046" operator="equal">
      <formula>"NotPaid"</formula>
    </cfRule>
    <cfRule type="cellIs" dxfId="3" priority="4037" operator="equal">
      <formula>"NotPaid"</formula>
    </cfRule>
    <cfRule type="cellIs" dxfId="3" priority="4023" operator="equal">
      <formula>"NotPaid"</formula>
    </cfRule>
    <cfRule type="cellIs" dxfId="3" priority="4011" operator="equal">
      <formula>"NotPaid"</formula>
    </cfRule>
    <cfRule type="cellIs" dxfId="3" priority="4000" operator="equal">
      <formula>"NotPaid"</formula>
    </cfRule>
    <cfRule type="cellIs" dxfId="3" priority="3989" operator="equal">
      <formula>"NotPaid"</formula>
    </cfRule>
    <cfRule type="cellIs" dxfId="3" priority="3977" operator="equal">
      <formula>"NotPaid"</formula>
    </cfRule>
    <cfRule type="cellIs" dxfId="3" priority="3963" operator="equal">
      <formula>"NotPaid"</formula>
    </cfRule>
    <cfRule type="cellIs" dxfId="3" priority="3952" operator="equal">
      <formula>"NotPaid"</formula>
    </cfRule>
    <cfRule type="cellIs" dxfId="3" priority="3941" operator="equal">
      <formula>"NotPaid"</formula>
    </cfRule>
    <cfRule type="cellIs" dxfId="3" priority="3929" operator="equal">
      <formula>"NotPaid"</formula>
    </cfRule>
    <cfRule type="cellIs" dxfId="3" priority="3917" operator="equal">
      <formula>"NotPaid"</formula>
    </cfRule>
  </conditionalFormatting>
  <conditionalFormatting sqref="Q23:R23">
    <cfRule type="cellIs" dxfId="3" priority="634" operator="equal">
      <formula>"NotPaid"</formula>
    </cfRule>
    <cfRule type="cellIs" dxfId="3" priority="629" operator="equal">
      <formula>"NotPaid"</formula>
    </cfRule>
    <cfRule type="cellIs" dxfId="3" priority="607" operator="equal">
      <formula>"NotPaid"</formula>
    </cfRule>
    <cfRule type="cellIs" dxfId="3" priority="601" operator="equal">
      <formula>"NotPaid"</formula>
    </cfRule>
    <cfRule type="cellIs" dxfId="3" priority="595" operator="equal">
      <formula>"NotPaid"</formula>
    </cfRule>
  </conditionalFormatting>
  <conditionalFormatting sqref="S23:U23">
    <cfRule type="cellIs" dxfId="3" priority="947" operator="equal">
      <formula>"NotPaid"</formula>
    </cfRule>
    <cfRule type="cellIs" dxfId="3" priority="942" operator="equal">
      <formula>"NotPaid"</formula>
    </cfRule>
    <cfRule type="cellIs" dxfId="3" priority="920" operator="equal">
      <formula>"NotPaid"</formula>
    </cfRule>
    <cfRule type="cellIs" dxfId="3" priority="914" operator="equal">
      <formula>"NotPaid"</formula>
    </cfRule>
    <cfRule type="cellIs" dxfId="3" priority="908" operator="equal">
      <formula>"NotPaid"</formula>
    </cfRule>
  </conditionalFormatting>
  <conditionalFormatting sqref="V23:X23">
    <cfRule type="cellIs" dxfId="3" priority="1260" operator="equal">
      <formula>"NotPaid"</formula>
    </cfRule>
    <cfRule type="cellIs" dxfId="3" priority="1255" operator="equal">
      <formula>"NotPaid"</formula>
    </cfRule>
    <cfRule type="cellIs" dxfId="3" priority="1233" operator="equal">
      <formula>"NotPaid"</formula>
    </cfRule>
    <cfRule type="cellIs" dxfId="3" priority="1227" operator="equal">
      <formula>"NotPaid"</formula>
    </cfRule>
    <cfRule type="cellIs" dxfId="3" priority="1221" operator="equal">
      <formula>"NotPaid"</formula>
    </cfRule>
  </conditionalFormatting>
  <conditionalFormatting sqref="Y23:AA23">
    <cfRule type="cellIs" dxfId="3" priority="1573" operator="equal">
      <formula>"NotPaid"</formula>
    </cfRule>
    <cfRule type="cellIs" dxfId="3" priority="1568" operator="equal">
      <formula>"NotPaid"</formula>
    </cfRule>
    <cfRule type="cellIs" dxfId="3" priority="1546" operator="equal">
      <formula>"NotPaid"</formula>
    </cfRule>
    <cfRule type="cellIs" dxfId="3" priority="1540" operator="equal">
      <formula>"NotPaid"</formula>
    </cfRule>
    <cfRule type="cellIs" dxfId="3" priority="1534" operator="equal">
      <formula>"NotPaid"</formula>
    </cfRule>
  </conditionalFormatting>
  <conditionalFormatting sqref="Q25:R25">
    <cfRule type="cellIs" dxfId="3" priority="657" operator="equal">
      <formula>"NotPaid"</formula>
    </cfRule>
    <cfRule type="cellIs" dxfId="3" priority="656" operator="equal">
      <formula>"NotPaid"</formula>
    </cfRule>
    <cfRule type="cellIs" dxfId="3" priority="655" operator="equal">
      <formula>"NotPaid"</formula>
    </cfRule>
    <cfRule type="cellIs" dxfId="3" priority="654" operator="equal">
      <formula>"NotPaid"</formula>
    </cfRule>
  </conditionalFormatting>
  <conditionalFormatting sqref="S25:U25">
    <cfRule type="cellIs" dxfId="3" priority="970" operator="equal">
      <formula>"NotPaid"</formula>
    </cfRule>
    <cfRule type="cellIs" dxfId="3" priority="969" operator="equal">
      <formula>"NotPaid"</formula>
    </cfRule>
    <cfRule type="cellIs" dxfId="3" priority="968" operator="equal">
      <formula>"NotPaid"</formula>
    </cfRule>
    <cfRule type="cellIs" dxfId="3" priority="967" operator="equal">
      <formula>"NotPaid"</formula>
    </cfRule>
  </conditionalFormatting>
  <conditionalFormatting sqref="V25:X25">
    <cfRule type="cellIs" dxfId="3" priority="1283" operator="equal">
      <formula>"NotPaid"</formula>
    </cfRule>
    <cfRule type="cellIs" dxfId="3" priority="1282" operator="equal">
      <formula>"NotPaid"</formula>
    </cfRule>
    <cfRule type="cellIs" dxfId="3" priority="1281" operator="equal">
      <formula>"NotPaid"</formula>
    </cfRule>
    <cfRule type="cellIs" dxfId="3" priority="1280" operator="equal">
      <formula>"NotPaid"</formula>
    </cfRule>
  </conditionalFormatting>
  <conditionalFormatting sqref="Y25:AA25">
    <cfRule type="cellIs" dxfId="3" priority="1596" operator="equal">
      <formula>"NotPaid"</formula>
    </cfRule>
    <cfRule type="cellIs" dxfId="3" priority="1595" operator="equal">
      <formula>"NotPaid"</formula>
    </cfRule>
    <cfRule type="cellIs" dxfId="3" priority="1594" operator="equal">
      <formula>"NotPaid"</formula>
    </cfRule>
    <cfRule type="cellIs" dxfId="3" priority="1593" operator="equal">
      <formula>"NotPaid"</formula>
    </cfRule>
  </conditionalFormatting>
  <conditionalFormatting sqref="AE25:AJ25">
    <cfRule type="expression" dxfId="7" priority="35294" stopIfTrue="1">
      <formula>Maths!AE20="NotPaid"</formula>
    </cfRule>
  </conditionalFormatting>
  <conditionalFormatting sqref="AK25:AL25">
    <cfRule type="expression" dxfId="7" priority="3318" stopIfTrue="1">
      <formula>OtherSubjects!AK57="not paid"</formula>
    </cfRule>
    <cfRule type="expression" dxfId="7" priority="31482" stopIfTrue="1">
      <formula>Physics!AK76="not paid"</formula>
    </cfRule>
  </conditionalFormatting>
  <conditionalFormatting sqref="AM25">
    <cfRule type="expression" dxfId="5" priority="3282" stopIfTrue="1">
      <formula>AM25="NotPaid"</formula>
    </cfRule>
  </conditionalFormatting>
  <conditionalFormatting sqref="AN25">
    <cfRule type="expression" dxfId="5" priority="3283" stopIfTrue="1">
      <formula>AN25="NotPaid"</formula>
    </cfRule>
  </conditionalFormatting>
  <conditionalFormatting sqref="AO25:AQ25">
    <cfRule type="expression" dxfId="7" priority="35305" stopIfTrue="1">
      <formula>Maths!AO20="not paid"</formula>
    </cfRule>
  </conditionalFormatting>
  <conditionalFormatting sqref="D26:K26">
    <cfRule type="cellIs" dxfId="3" priority="3390" operator="equal">
      <formula>"NotPaid"</formula>
    </cfRule>
  </conditionalFormatting>
  <conditionalFormatting sqref="L26:O26">
    <cfRule type="expression" dxfId="0" priority="3443" stopIfTrue="1">
      <formula>AND(TODAY()&gt;VLOOKUP($B26,RegistrationDetails,MathsColumn,FALSE),L26="Not Paid")</formula>
    </cfRule>
    <cfRule type="cellIs" dxfId="3" priority="3404" operator="equal">
      <formula>"NotPaid"</formula>
    </cfRule>
    <cfRule type="cellIs" dxfId="3" priority="3403" operator="equal">
      <formula>"NotPaid"</formula>
    </cfRule>
    <cfRule type="cellIs" dxfId="3" priority="3402" operator="equal">
      <formula>"NotPaid"</formula>
    </cfRule>
    <cfRule type="cellIs" dxfId="3" priority="3401" operator="equal">
      <formula>"NotPaid"</formula>
    </cfRule>
    <cfRule type="cellIs" dxfId="3" priority="3400" operator="equal">
      <formula>"NotPaid"</formula>
    </cfRule>
    <cfRule type="cellIs" dxfId="3" priority="3399" operator="equal">
      <formula>"NotPaid"</formula>
    </cfRule>
    <cfRule type="cellIs" dxfId="3" priority="3392" operator="equal">
      <formula>"NotPaid"</formula>
    </cfRule>
    <cfRule type="cellIs" dxfId="3" priority="3391" operator="equal">
      <formula>"NotPaid"</formula>
    </cfRule>
  </conditionalFormatting>
  <conditionalFormatting sqref="L26:N26">
    <cfRule type="cellIs" dxfId="3" priority="3397" operator="equal">
      <formula>"NotPaid"</formula>
    </cfRule>
    <cfRule type="cellIs" dxfId="3" priority="3395" operator="equal">
      <formula>"NotPaid"</formula>
    </cfRule>
    <cfRule type="cellIs" dxfId="3" priority="3394" operator="equal">
      <formula>"NotPaid"</formula>
    </cfRule>
    <cfRule type="cellIs" dxfId="3" priority="3393" operator="equal">
      <formula>"NotPaid"</formula>
    </cfRule>
  </conditionalFormatting>
  <conditionalFormatting sqref="O26">
    <cfRule type="cellIs" dxfId="3" priority="3398" operator="equal">
      <formula>"NotPaid"</formula>
    </cfRule>
    <cfRule type="cellIs" dxfId="3" priority="3396" operator="equal">
      <formula>"NotPaid"</formula>
    </cfRule>
  </conditionalFormatting>
  <conditionalFormatting sqref="Q26:R26">
    <cfRule type="cellIs" dxfId="3" priority="643" operator="equal">
      <formula>"NotPaid"</formula>
    </cfRule>
    <cfRule type="cellIs" dxfId="3" priority="638" operator="equal">
      <formula>"NotPaid"</formula>
    </cfRule>
    <cfRule type="cellIs" dxfId="3" priority="613" operator="equal">
      <formula>"NotPaid"</formula>
    </cfRule>
    <cfRule type="cellIs" dxfId="3" priority="598" operator="equal">
      <formula>"NotPaid"</formula>
    </cfRule>
  </conditionalFormatting>
  <conditionalFormatting sqref="S26:U26">
    <cfRule type="cellIs" dxfId="3" priority="956" operator="equal">
      <formula>"NotPaid"</formula>
    </cfRule>
    <cfRule type="cellIs" dxfId="3" priority="951" operator="equal">
      <formula>"NotPaid"</formula>
    </cfRule>
    <cfRule type="cellIs" dxfId="3" priority="926" operator="equal">
      <formula>"NotPaid"</formula>
    </cfRule>
    <cfRule type="cellIs" dxfId="3" priority="911" operator="equal">
      <formula>"NotPaid"</formula>
    </cfRule>
  </conditionalFormatting>
  <conditionalFormatting sqref="V26:X26">
    <cfRule type="cellIs" dxfId="3" priority="1269" operator="equal">
      <formula>"NotPaid"</formula>
    </cfRule>
    <cfRule type="cellIs" dxfId="3" priority="1264" operator="equal">
      <formula>"NotPaid"</formula>
    </cfRule>
    <cfRule type="cellIs" dxfId="3" priority="1239" operator="equal">
      <formula>"NotPaid"</formula>
    </cfRule>
    <cfRule type="cellIs" dxfId="3" priority="1224" operator="equal">
      <formula>"NotPaid"</formula>
    </cfRule>
  </conditionalFormatting>
  <conditionalFormatting sqref="Y26:AA26">
    <cfRule type="cellIs" dxfId="3" priority="1582" operator="equal">
      <formula>"NotPaid"</formula>
    </cfRule>
    <cfRule type="cellIs" dxfId="3" priority="1577" operator="equal">
      <formula>"NotPaid"</formula>
    </cfRule>
    <cfRule type="cellIs" dxfId="3" priority="1552" operator="equal">
      <formula>"NotPaid"</formula>
    </cfRule>
    <cfRule type="cellIs" dxfId="3" priority="1537" operator="equal">
      <formula>"NotPaid"</formula>
    </cfRule>
  </conditionalFormatting>
  <conditionalFormatting sqref="AE26">
    <cfRule type="expression" dxfId="5" priority="3288" stopIfTrue="1">
      <formula>AE26="NotPaid"</formula>
    </cfRule>
  </conditionalFormatting>
  <conditionalFormatting sqref="AF26:AQ26">
    <cfRule type="expression" dxfId="5" priority="3275" stopIfTrue="1">
      <formula>AF26="not paid"</formula>
    </cfRule>
  </conditionalFormatting>
  <conditionalFormatting sqref="H27:O27">
    <cfRule type="cellIs" dxfId="3" priority="3438" operator="equal">
      <formula>"NotPaid"</formula>
    </cfRule>
    <cfRule type="cellIs" dxfId="3" priority="3429" operator="equal">
      <formula>"NotPaid"</formula>
    </cfRule>
    <cfRule type="cellIs" dxfId="3" priority="3427" operator="equal">
      <formula>"NotPaid"</formula>
    </cfRule>
    <cfRule type="cellIs" dxfId="3" priority="3423" operator="equal">
      <formula>"NotPaid"</formula>
    </cfRule>
    <cfRule type="cellIs" dxfId="3" priority="3421" operator="equal">
      <formula>"NotPaid"</formula>
    </cfRule>
    <cfRule type="cellIs" dxfId="3" priority="3417" operator="equal">
      <formula>"NotPaid"</formula>
    </cfRule>
  </conditionalFormatting>
  <conditionalFormatting sqref="H28:O28">
    <cfRule type="cellIs" dxfId="3" priority="3440" operator="equal">
      <formula>"NotPaid"</formula>
    </cfRule>
    <cfRule type="cellIs" dxfId="3" priority="3437" operator="equal">
      <formula>"NotPaid"</formula>
    </cfRule>
    <cfRule type="cellIs" dxfId="3" priority="3434" operator="equal">
      <formula>"NotPaid"</formula>
    </cfRule>
    <cfRule type="cellIs" dxfId="3" priority="3431" operator="equal">
      <formula>"NotPaid"</formula>
    </cfRule>
    <cfRule type="cellIs" dxfId="3" priority="3430" operator="equal">
      <formula>"NotPaid"</formula>
    </cfRule>
    <cfRule type="cellIs" dxfId="3" priority="3428" operator="equal">
      <formula>"NotPaid"</formula>
    </cfRule>
    <cfRule type="cellIs" dxfId="3" priority="3424" operator="equal">
      <formula>"NotPaid"</formula>
    </cfRule>
    <cfRule type="cellIs" dxfId="3" priority="3422" operator="equal">
      <formula>"NotPaid"</formula>
    </cfRule>
    <cfRule type="cellIs" dxfId="3" priority="3418" operator="equal">
      <formula>"NotPaid"</formula>
    </cfRule>
    <cfRule type="cellIs" dxfId="3" priority="3416" operator="equal">
      <formula>"NotPaid"</formula>
    </cfRule>
    <cfRule type="cellIs" dxfId="3" priority="3415" operator="equal">
      <formula>"NotPaid"</formula>
    </cfRule>
    <cfRule type="cellIs" dxfId="3" priority="3414" operator="equal">
      <formula>"NotPaid"</formula>
    </cfRule>
    <cfRule type="cellIs" dxfId="3" priority="3412" operator="equal">
      <formula>"NotPaid"</formula>
    </cfRule>
    <cfRule type="cellIs" dxfId="3" priority="3409" operator="equal">
      <formula>"NotPaid"</formula>
    </cfRule>
    <cfRule type="cellIs" dxfId="3" priority="3407" operator="equal">
      <formula>"NotPaid"</formula>
    </cfRule>
    <cfRule type="cellIs" dxfId="3" priority="3406" operator="equal">
      <formula>"NotPaid"</formula>
    </cfRule>
    <cfRule type="cellIs" dxfId="3" priority="3405" operator="equal">
      <formula>"NotPaid"</formula>
    </cfRule>
  </conditionalFormatting>
  <conditionalFormatting sqref="L28:O28">
    <cfRule type="cellIs" dxfId="3" priority="3439" operator="equal">
      <formula>"NotPaid"</formula>
    </cfRule>
    <cfRule type="cellIs" dxfId="3" priority="3436" operator="equal">
      <formula>"NotPaid"</formula>
    </cfRule>
    <cfRule type="cellIs" dxfId="3" priority="3433" operator="equal">
      <formula>"NotPaid"</formula>
    </cfRule>
  </conditionalFormatting>
  <conditionalFormatting sqref="O28">
    <cfRule type="cellIs" dxfId="3" priority="3426" operator="equal">
      <formula>"NotPaid"</formula>
    </cfRule>
    <cfRule type="cellIs" dxfId="3" priority="3425" operator="equal">
      <formula>"NotPaid"</formula>
    </cfRule>
    <cfRule type="cellIs" dxfId="3" priority="3420" operator="equal">
      <formula>"NotPaid"</formula>
    </cfRule>
    <cfRule type="cellIs" dxfId="3" priority="3419" operator="equal">
      <formula>"NotPaid"</formula>
    </cfRule>
    <cfRule type="cellIs" dxfId="3" priority="3413" operator="equal">
      <formula>"NotPaid"</formula>
    </cfRule>
    <cfRule type="cellIs" dxfId="3" priority="3411" operator="equal">
      <formula>"NotPaid"</formula>
    </cfRule>
    <cfRule type="cellIs" dxfId="3" priority="3410" operator="equal">
      <formula>"NotPaid"</formula>
    </cfRule>
    <cfRule type="cellIs" dxfId="3" priority="3408" operator="equal">
      <formula>"NotPaid"</formula>
    </cfRule>
  </conditionalFormatting>
  <conditionalFormatting sqref="Q28">
    <cfRule type="cellIs" dxfId="3" priority="346" operator="equal">
      <formula>"NotPaid"</formula>
    </cfRule>
  </conditionalFormatting>
  <conditionalFormatting sqref="R28:AC28">
    <cfRule type="cellIs" dxfId="3" priority="330" operator="equal">
      <formula>"NotPaid"</formula>
    </cfRule>
  </conditionalFormatting>
  <conditionalFormatting sqref="AK28">
    <cfRule type="expression" dxfId="5" priority="3373" stopIfTrue="1">
      <formula>AK28="not paid"</formula>
    </cfRule>
  </conditionalFormatting>
  <conditionalFormatting sqref="Q29:R29">
    <cfRule type="cellIs" dxfId="3" priority="345" operator="equal">
      <formula>"NotPaid"</formula>
    </cfRule>
  </conditionalFormatting>
  <conditionalFormatting sqref="S29:U29">
    <cfRule type="cellIs" dxfId="3" priority="659" operator="equal">
      <formula>"NotPaid"</formula>
    </cfRule>
  </conditionalFormatting>
  <conditionalFormatting sqref="V29:X29">
    <cfRule type="cellIs" dxfId="3" priority="972" operator="equal">
      <formula>"NotPaid"</formula>
    </cfRule>
  </conditionalFormatting>
  <conditionalFormatting sqref="Y29:AA29">
    <cfRule type="cellIs" dxfId="3" priority="1285" operator="equal">
      <formula>"NotPaid"</formula>
    </cfRule>
  </conditionalFormatting>
  <conditionalFormatting sqref="AE29">
    <cfRule type="expression" dxfId="5" priority="3307" stopIfTrue="1">
      <formula>AE29="NotPaid"</formula>
    </cfRule>
  </conditionalFormatting>
  <conditionalFormatting sqref="AF29:AQ29">
    <cfRule type="expression" dxfId="5" priority="3349" stopIfTrue="1">
      <formula>AF29="NotPaid"</formula>
    </cfRule>
  </conditionalFormatting>
  <conditionalFormatting sqref="AN29">
    <cfRule type="expression" dxfId="5" priority="3352" stopIfTrue="1">
      <formula>AN29="NotPaid"</formula>
    </cfRule>
  </conditionalFormatting>
  <conditionalFormatting sqref="Q30:R30">
    <cfRule type="cellIs" dxfId="3" priority="651" operator="equal">
      <formula>"NotPaid"</formula>
    </cfRule>
  </conditionalFormatting>
  <conditionalFormatting sqref="S30:U30">
    <cfRule type="cellIs" dxfId="3" priority="964" operator="equal">
      <formula>"NotPaid"</formula>
    </cfRule>
  </conditionalFormatting>
  <conditionalFormatting sqref="V30:X30">
    <cfRule type="cellIs" dxfId="3" priority="1277" operator="equal">
      <formula>"NotPaid"</formula>
    </cfRule>
  </conditionalFormatting>
  <conditionalFormatting sqref="Y30:AA30">
    <cfRule type="cellIs" dxfId="3" priority="1590" operator="equal">
      <formula>"NotPaid"</formula>
    </cfRule>
  </conditionalFormatting>
  <conditionalFormatting sqref="AF30:AG30">
    <cfRule type="expression" dxfId="5" priority="3364" stopIfTrue="1">
      <formula>AF30="not paid"</formula>
    </cfRule>
  </conditionalFormatting>
  <conditionalFormatting sqref="AH30:AQ30">
    <cfRule type="expression" dxfId="5" priority="3353" stopIfTrue="1">
      <formula>AH30="not paid"</formula>
    </cfRule>
  </conditionalFormatting>
  <conditionalFormatting sqref="D31:J31">
    <cfRule type="cellIs" dxfId="3" priority="9139" operator="equal">
      <formula>"NotPaid"</formula>
    </cfRule>
  </conditionalFormatting>
  <conditionalFormatting sqref="D31:O31">
    <cfRule type="cellIs" dxfId="3" priority="9104" operator="equal">
      <formula>"NotPaid"</formula>
    </cfRule>
    <cfRule type="cellIs" dxfId="3" priority="9032" operator="equal">
      <formula>"NotPaid"</formula>
    </cfRule>
    <cfRule type="cellIs" dxfId="3" priority="8987" operator="equal">
      <formula>"NotPaid"</formula>
    </cfRule>
    <cfRule type="cellIs" dxfId="3" priority="8866" operator="equal">
      <formula>"NotPaid"</formula>
    </cfRule>
    <cfRule type="cellIs" dxfId="3" priority="8794" operator="equal">
      <formula>"NotPaid"</formula>
    </cfRule>
    <cfRule type="cellIs" dxfId="3" priority="8749" operator="equal">
      <formula>"NotPaid"</formula>
    </cfRule>
  </conditionalFormatting>
  <conditionalFormatting sqref="D31">
    <cfRule type="cellIs" dxfId="3" priority="9095" operator="equal">
      <formula>"NotPaid"</formula>
    </cfRule>
    <cfRule type="cellIs" dxfId="3" priority="9094" operator="equal">
      <formula>"NotPaid"</formula>
    </cfRule>
    <cfRule type="cellIs" dxfId="3" priority="9093" operator="equal">
      <formula>"NotPaid"</formula>
    </cfRule>
    <cfRule type="cellIs" dxfId="3" priority="9091" operator="equal">
      <formula>"NotPaid"</formula>
    </cfRule>
    <cfRule type="cellIs" dxfId="3" priority="9090" operator="equal">
      <formula>"NotPaid"</formula>
    </cfRule>
    <cfRule type="cellIs" dxfId="3" priority="9089" operator="equal">
      <formula>"NotPaid"</formula>
    </cfRule>
    <cfRule type="cellIs" dxfId="3" priority="9080" operator="equal">
      <formula>"NotPaid"</formula>
    </cfRule>
    <cfRule type="cellIs" dxfId="3" priority="9079" operator="equal">
      <formula>"NotPaid"</formula>
    </cfRule>
    <cfRule type="cellIs" dxfId="3" priority="9078" operator="equal">
      <formula>"NotPaid"</formula>
    </cfRule>
    <cfRule type="cellIs" dxfId="3" priority="9076" operator="equal">
      <formula>"NotPaid"</formula>
    </cfRule>
    <cfRule type="cellIs" dxfId="3" priority="9075" operator="equal">
      <formula>"NotPaid"</formula>
    </cfRule>
    <cfRule type="cellIs" dxfId="3" priority="9074" operator="equal">
      <formula>"NotPaid"</formula>
    </cfRule>
    <cfRule type="cellIs" dxfId="3" priority="9067" operator="equal">
      <formula>"NotPaid"</formula>
    </cfRule>
    <cfRule type="cellIs" dxfId="3" priority="9066" operator="equal">
      <formula>"NotPaid"</formula>
    </cfRule>
    <cfRule type="cellIs" dxfId="3" priority="9065" operator="equal">
      <formula>"NotPaid"</formula>
    </cfRule>
    <cfRule type="cellIs" dxfId="3" priority="9038" operator="equal">
      <formula>"NotPaid"</formula>
    </cfRule>
    <cfRule type="cellIs" dxfId="3" priority="9037" operator="equal">
      <formula>"NotPaid"</formula>
    </cfRule>
    <cfRule type="cellIs" dxfId="3" priority="9036" operator="equal">
      <formula>"NotPaid"</formula>
    </cfRule>
    <cfRule type="cellIs" dxfId="3" priority="9023" operator="equal">
      <formula>"NotPaid"</formula>
    </cfRule>
    <cfRule type="cellIs" dxfId="3" priority="9022" operator="equal">
      <formula>"NotPaid"</formula>
    </cfRule>
    <cfRule type="cellIs" dxfId="3" priority="9021" operator="equal">
      <formula>"NotPaid"</formula>
    </cfRule>
    <cfRule type="cellIs" dxfId="3" priority="9010" operator="equal">
      <formula>"NotPaid"</formula>
    </cfRule>
    <cfRule type="cellIs" dxfId="3" priority="9009" operator="equal">
      <formula>"NotPaid"</formula>
    </cfRule>
    <cfRule type="cellIs" dxfId="3" priority="9007" operator="equal">
      <formula>"NotPaid"</formula>
    </cfRule>
    <cfRule type="cellIs" dxfId="3" priority="9006" operator="equal">
      <formula>"NotPaid"</formula>
    </cfRule>
    <cfRule type="cellIs" dxfId="3" priority="9005" operator="equal">
      <formula>"NotPaid"</formula>
    </cfRule>
    <cfRule type="cellIs" dxfId="3" priority="8978" operator="equal">
      <formula>"NotPaid"</formula>
    </cfRule>
    <cfRule type="cellIs" dxfId="3" priority="8977" operator="equal">
      <formula>"NotPaid"</formula>
    </cfRule>
    <cfRule type="cellIs" dxfId="3" priority="8976" operator="equal">
      <formula>"NotPaid"</formula>
    </cfRule>
    <cfRule type="cellIs" dxfId="3" priority="8966" operator="equal">
      <formula>"NotPaid"</formula>
    </cfRule>
    <cfRule type="cellIs" dxfId="3" priority="8965" operator="equal">
      <formula>"NotPaid"</formula>
    </cfRule>
    <cfRule type="cellIs" dxfId="3" priority="8964" operator="equal">
      <formula>"NotPaid"</formula>
    </cfRule>
    <cfRule type="cellIs" dxfId="3" priority="8955" operator="equal">
      <formula>"NotPaid"</formula>
    </cfRule>
    <cfRule type="cellIs" dxfId="3" priority="8954" operator="equal">
      <formula>"NotPaid"</formula>
    </cfRule>
    <cfRule type="cellIs" dxfId="3" priority="8944" operator="equal">
      <formula>"NotPaid"</formula>
    </cfRule>
    <cfRule type="cellIs" dxfId="3" priority="8943" operator="equal">
      <formula>"NotPaid"</formula>
    </cfRule>
    <cfRule type="cellIs" dxfId="3" priority="8942" operator="equal">
      <formula>"NotPaid"</formula>
    </cfRule>
    <cfRule type="cellIs" dxfId="3" priority="8932" operator="equal">
      <formula>"NotPaid"</formula>
    </cfRule>
    <cfRule type="cellIs" dxfId="3" priority="8931" operator="equal">
      <formula>"NotPaid"</formula>
    </cfRule>
    <cfRule type="cellIs" dxfId="3" priority="8930" operator="equal">
      <formula>"NotPaid"</formula>
    </cfRule>
    <cfRule type="cellIs" dxfId="3" priority="8928" operator="equal">
      <formula>"NotPaid"</formula>
    </cfRule>
    <cfRule type="cellIs" dxfId="3" priority="8918" operator="equal">
      <formula>"NotPaid"</formula>
    </cfRule>
    <cfRule type="cellIs" dxfId="3" priority="8917" operator="equal">
      <formula>"NotPaid"</formula>
    </cfRule>
    <cfRule type="cellIs" dxfId="3" priority="8916" operator="equal">
      <formula>"NotPaid"</formula>
    </cfRule>
    <cfRule type="cellIs" dxfId="3" priority="8812" operator="equal">
      <formula>"NotPaid"</formula>
    </cfRule>
    <cfRule type="cellIs" dxfId="3" priority="8811" operator="equal">
      <formula>"NotPaid"</formula>
    </cfRule>
    <cfRule type="cellIs" dxfId="3" priority="8810" operator="equal">
      <formula>"NotPaid"</formula>
    </cfRule>
    <cfRule type="cellIs" dxfId="3" priority="9050" operator="equal">
      <formula>"NotPaid"</formula>
    </cfRule>
    <cfRule type="cellIs" dxfId="3" priority="9049" operator="equal">
      <formula>"NotPaid"</formula>
    </cfRule>
    <cfRule type="cellIs" dxfId="3" priority="9048" operator="equal">
      <formula>"NotPaid"</formula>
    </cfRule>
    <cfRule type="cellIs" dxfId="3" priority="9011" operator="equal">
      <formula>"NotPaid"</formula>
    </cfRule>
    <cfRule type="cellIs" dxfId="3" priority="8953" operator="equal">
      <formula>"NotPaid"</formula>
    </cfRule>
    <cfRule type="cellIs" dxfId="3" priority="8927" operator="equal">
      <formula>"NotPaid"</formula>
    </cfRule>
    <cfRule type="cellIs" dxfId="3" priority="8926" operator="equal">
      <formula>"NotPaid"</formula>
    </cfRule>
    <cfRule type="cellIs" dxfId="3" priority="8907" operator="equal">
      <formula>"NotPaid"</formula>
    </cfRule>
    <cfRule type="cellIs" dxfId="3" priority="8906" operator="equal">
      <formula>"NotPaid"</formula>
    </cfRule>
    <cfRule type="cellIs" dxfId="3" priority="8905" operator="equal">
      <formula>"NotPaid"</formula>
    </cfRule>
    <cfRule type="cellIs" dxfId="3" priority="8896" operator="equal">
      <formula>"NotPaid"</formula>
    </cfRule>
    <cfRule type="cellIs" dxfId="3" priority="8895" operator="equal">
      <formula>"NotPaid"</formula>
    </cfRule>
    <cfRule type="cellIs" dxfId="3" priority="8894" operator="equal">
      <formula>"NotPaid"</formula>
    </cfRule>
    <cfRule type="cellIs" dxfId="3" priority="8884" operator="equal">
      <formula>"NotPaid"</formula>
    </cfRule>
    <cfRule type="cellIs" dxfId="3" priority="8883" operator="equal">
      <formula>"NotPaid"</formula>
    </cfRule>
    <cfRule type="cellIs" dxfId="3" priority="8882" operator="equal">
      <formula>"NotPaid"</formula>
    </cfRule>
    <cfRule type="cellIs" dxfId="3" priority="8872" operator="equal">
      <formula>"NotPaid"</formula>
    </cfRule>
    <cfRule type="cellIs" dxfId="3" priority="8871" operator="equal">
      <formula>"NotPaid"</formula>
    </cfRule>
    <cfRule type="cellIs" dxfId="3" priority="8870" operator="equal">
      <formula>"NotPaid"</formula>
    </cfRule>
    <cfRule type="cellIs" dxfId="3" priority="8857" operator="equal">
      <formula>"NotPaid"</formula>
    </cfRule>
    <cfRule type="cellIs" dxfId="3" priority="8856" operator="equal">
      <formula>"NotPaid"</formula>
    </cfRule>
    <cfRule type="cellIs" dxfId="3" priority="8855" operator="equal">
      <formula>"NotPaid"</formula>
    </cfRule>
    <cfRule type="cellIs" dxfId="3" priority="8853" operator="equal">
      <formula>"NotPaid"</formula>
    </cfRule>
    <cfRule type="cellIs" dxfId="3" priority="8852" operator="equal">
      <formula>"NotPaid"</formula>
    </cfRule>
    <cfRule type="cellIs" dxfId="3" priority="8851" operator="equal">
      <formula>"NotPaid"</formula>
    </cfRule>
    <cfRule type="cellIs" dxfId="3" priority="8842" operator="equal">
      <formula>"NotPaid"</formula>
    </cfRule>
    <cfRule type="cellIs" dxfId="3" priority="8841" operator="equal">
      <formula>"NotPaid"</formula>
    </cfRule>
    <cfRule type="cellIs" dxfId="3" priority="8840" operator="equal">
      <formula>"NotPaid"</formula>
    </cfRule>
    <cfRule type="cellIs" dxfId="3" priority="8838" operator="equal">
      <formula>"NotPaid"</formula>
    </cfRule>
    <cfRule type="cellIs" dxfId="3" priority="8837" operator="equal">
      <formula>"NotPaid"</formula>
    </cfRule>
    <cfRule type="cellIs" dxfId="3" priority="8836" operator="equal">
      <formula>"NotPaid"</formula>
    </cfRule>
    <cfRule type="cellIs" dxfId="3" priority="8829" operator="equal">
      <formula>"NotPaid"</formula>
    </cfRule>
    <cfRule type="cellIs" dxfId="3" priority="8828" operator="equal">
      <formula>"NotPaid"</formula>
    </cfRule>
    <cfRule type="cellIs" dxfId="3" priority="8827" operator="equal">
      <formula>"NotPaid"</formula>
    </cfRule>
    <cfRule type="cellIs" dxfId="3" priority="8800" operator="equal">
      <formula>"NotPaid"</formula>
    </cfRule>
    <cfRule type="cellIs" dxfId="3" priority="8799" operator="equal">
      <formula>"NotPaid"</formula>
    </cfRule>
    <cfRule type="cellIs" dxfId="3" priority="8798" operator="equal">
      <formula>"NotPaid"</formula>
    </cfRule>
    <cfRule type="cellIs" dxfId="3" priority="8785" operator="equal">
      <formula>"NotPaid"</formula>
    </cfRule>
    <cfRule type="cellIs" dxfId="3" priority="8784" operator="equal">
      <formula>"NotPaid"</formula>
    </cfRule>
    <cfRule type="cellIs" dxfId="3" priority="8783" operator="equal">
      <formula>"NotPaid"</formula>
    </cfRule>
    <cfRule type="cellIs" dxfId="3" priority="8773" operator="equal">
      <formula>"NotPaid"</formula>
    </cfRule>
    <cfRule type="cellIs" dxfId="3" priority="8772" operator="equal">
      <formula>"NotPaid"</formula>
    </cfRule>
    <cfRule type="cellIs" dxfId="3" priority="8771" operator="equal">
      <formula>"NotPaid"</formula>
    </cfRule>
    <cfRule type="cellIs" dxfId="3" priority="8769" operator="equal">
      <formula>"NotPaid"</formula>
    </cfRule>
    <cfRule type="cellIs" dxfId="3" priority="8768" operator="equal">
      <formula>"NotPaid"</formula>
    </cfRule>
    <cfRule type="cellIs" dxfId="3" priority="8767" operator="equal">
      <formula>"NotPaid"</formula>
    </cfRule>
    <cfRule type="cellIs" dxfId="3" priority="8740" operator="equal">
      <formula>"NotPaid"</formula>
    </cfRule>
    <cfRule type="cellIs" dxfId="3" priority="8739" operator="equal">
      <formula>"NotPaid"</formula>
    </cfRule>
    <cfRule type="cellIs" dxfId="3" priority="8738" operator="equal">
      <formula>"NotPaid"</formula>
    </cfRule>
    <cfRule type="cellIs" dxfId="3" priority="8728" operator="equal">
      <formula>"NotPaid"</formula>
    </cfRule>
    <cfRule type="cellIs" dxfId="3" priority="8727" operator="equal">
      <formula>"NotPaid"</formula>
    </cfRule>
    <cfRule type="cellIs" dxfId="3" priority="8726" operator="equal">
      <formula>"NotPaid"</formula>
    </cfRule>
    <cfRule type="cellIs" dxfId="3" priority="8717" operator="equal">
      <formula>"NotPaid"</formula>
    </cfRule>
    <cfRule type="cellIs" dxfId="3" priority="8716" operator="equal">
      <formula>"NotPaid"</formula>
    </cfRule>
    <cfRule type="cellIs" dxfId="3" priority="8715" operator="equal">
      <formula>"NotPaid"</formula>
    </cfRule>
    <cfRule type="cellIs" dxfId="3" priority="8706" operator="equal">
      <formula>"NotPaid"</formula>
    </cfRule>
    <cfRule type="cellIs" dxfId="3" priority="8705" operator="equal">
      <formula>"NotPaid"</formula>
    </cfRule>
    <cfRule type="cellIs" dxfId="3" priority="8704" operator="equal">
      <formula>"NotPaid"</formula>
    </cfRule>
    <cfRule type="cellIs" dxfId="3" priority="8694" operator="equal">
      <formula>"NotPaid"</formula>
    </cfRule>
    <cfRule type="cellIs" dxfId="3" priority="8693" operator="equal">
      <formula>"NotPaid"</formula>
    </cfRule>
    <cfRule type="cellIs" dxfId="3" priority="8692" operator="equal">
      <formula>"NotPaid"</formula>
    </cfRule>
    <cfRule type="cellIs" dxfId="3" priority="8690" operator="equal">
      <formula>"NotPaid"</formula>
    </cfRule>
    <cfRule type="cellIs" dxfId="3" priority="8689" operator="equal">
      <formula>"NotPaid"</formula>
    </cfRule>
    <cfRule type="cellIs" dxfId="3" priority="8688" operator="equal">
      <formula>"NotPaid"</formula>
    </cfRule>
    <cfRule type="cellIs" dxfId="3" priority="8680" operator="equal">
      <formula>"NotPaid"</formula>
    </cfRule>
    <cfRule type="cellIs" dxfId="3" priority="8679" operator="equal">
      <formula>"NotPaid"</formula>
    </cfRule>
    <cfRule type="cellIs" dxfId="3" priority="8678" operator="equal">
      <formula>"NotPaid"</formula>
    </cfRule>
    <cfRule type="cellIs" dxfId="3" priority="8669" operator="equal">
      <formula>"NotPaid"</formula>
    </cfRule>
    <cfRule type="cellIs" dxfId="3" priority="8668" operator="equal">
      <formula>"NotPaid"</formula>
    </cfRule>
    <cfRule type="cellIs" dxfId="3" priority="8667" operator="equal">
      <formula>"NotPaid"</formula>
    </cfRule>
    <cfRule type="cellIs" dxfId="3" priority="8658" operator="equal">
      <formula>"NotPaid"</formula>
    </cfRule>
    <cfRule type="cellIs" dxfId="3" priority="8657" operator="equal">
      <formula>"NotPaid"</formula>
    </cfRule>
    <cfRule type="cellIs" dxfId="3" priority="8656" operator="equal">
      <formula>"NotPaid"</formula>
    </cfRule>
    <cfRule type="cellIs" dxfId="3" priority="8646" operator="equal">
      <formula>"NotPaid"</formula>
    </cfRule>
    <cfRule type="cellIs" dxfId="3" priority="8645" operator="equal">
      <formula>"NotPaid"</formula>
    </cfRule>
    <cfRule type="cellIs" dxfId="3" priority="8644" operator="equal">
      <formula>"NotPaid"</formula>
    </cfRule>
    <cfRule type="cellIs" dxfId="3" priority="8634" operator="equal">
      <formula>"NotPaid"</formula>
    </cfRule>
    <cfRule type="cellIs" dxfId="3" priority="8633" operator="equal">
      <formula>"NotPaid"</formula>
    </cfRule>
    <cfRule type="cellIs" dxfId="3" priority="8632" operator="equal">
      <formula>"NotPaid"</formula>
    </cfRule>
  </conditionalFormatting>
  <conditionalFormatting sqref="D31:E31">
    <cfRule type="cellIs" dxfId="3" priority="9072" operator="equal">
      <formula>"NotPaid"</formula>
    </cfRule>
    <cfRule type="cellIs" dxfId="3" priority="9071" operator="equal">
      <formula>"NotPaid"</formula>
    </cfRule>
    <cfRule type="cellIs" dxfId="3" priority="9070" operator="equal">
      <formula>"NotPaid"</formula>
    </cfRule>
    <cfRule type="cellIs" dxfId="3" priority="9003" operator="equal">
      <formula>"NotPaid"</formula>
    </cfRule>
    <cfRule type="cellIs" dxfId="3" priority="9002" operator="equal">
      <formula>"NotPaid"</formula>
    </cfRule>
    <cfRule type="cellIs" dxfId="3" priority="9001" operator="equal">
      <formula>"NotPaid"</formula>
    </cfRule>
    <cfRule type="cellIs" dxfId="3" priority="9063" operator="equal">
      <formula>"NotPaid"</formula>
    </cfRule>
    <cfRule type="cellIs" dxfId="3" priority="9062" operator="equal">
      <formula>"NotPaid"</formula>
    </cfRule>
    <cfRule type="cellIs" dxfId="3" priority="9061" operator="equal">
      <formula>"NotPaid"</formula>
    </cfRule>
    <cfRule type="cellIs" dxfId="3" priority="8834" operator="equal">
      <formula>"NotPaid"</formula>
    </cfRule>
    <cfRule type="cellIs" dxfId="3" priority="8833" operator="equal">
      <formula>"NotPaid"</formula>
    </cfRule>
    <cfRule type="cellIs" dxfId="3" priority="8832" operator="equal">
      <formula>"NotPaid"</formula>
    </cfRule>
    <cfRule type="cellIs" dxfId="3" priority="8825" operator="equal">
      <formula>"NotPaid"</formula>
    </cfRule>
    <cfRule type="cellIs" dxfId="3" priority="8824" operator="equal">
      <formula>"NotPaid"</formula>
    </cfRule>
    <cfRule type="cellIs" dxfId="3" priority="8823" operator="equal">
      <formula>"NotPaid"</formula>
    </cfRule>
    <cfRule type="cellIs" dxfId="3" priority="8765" operator="equal">
      <formula>"NotPaid"</formula>
    </cfRule>
    <cfRule type="cellIs" dxfId="3" priority="8764" operator="equal">
      <formula>"NotPaid"</formula>
    </cfRule>
    <cfRule type="cellIs" dxfId="3" priority="8763" operator="equal">
      <formula>"NotPaid"</formula>
    </cfRule>
  </conditionalFormatting>
  <conditionalFormatting sqref="E31">
    <cfRule type="cellIs" dxfId="3" priority="9103" operator="equal">
      <formula>"NotPaid"</formula>
    </cfRule>
    <cfRule type="cellIs" dxfId="3" priority="9102" operator="equal">
      <formula>"NotPaid"</formula>
    </cfRule>
    <cfRule type="cellIs" dxfId="3" priority="9101" operator="equal">
      <formula>"NotPaid"</formula>
    </cfRule>
    <cfRule type="cellIs" dxfId="3" priority="9088" operator="equal">
      <formula>"NotPaid"</formula>
    </cfRule>
    <cfRule type="cellIs" dxfId="3" priority="9087" operator="equal">
      <formula>"NotPaid"</formula>
    </cfRule>
    <cfRule type="cellIs" dxfId="3" priority="9086" operator="equal">
      <formula>"NotPaid"</formula>
    </cfRule>
    <cfRule type="cellIs" dxfId="3" priority="9031" operator="equal">
      <formula>"NotPaid"</formula>
    </cfRule>
    <cfRule type="cellIs" dxfId="3" priority="9030" operator="equal">
      <formula>"NotPaid"</formula>
    </cfRule>
    <cfRule type="cellIs" dxfId="3" priority="9019" operator="equal">
      <formula>"NotPaid"</formula>
    </cfRule>
    <cfRule type="cellIs" dxfId="3" priority="9018" operator="equal">
      <formula>"NotPaid"</formula>
    </cfRule>
    <cfRule type="cellIs" dxfId="3" priority="9017" operator="equal">
      <formula>"NotPaid"</formula>
    </cfRule>
    <cfRule type="cellIs" dxfId="3" priority="8998" operator="equal">
      <formula>"NotPaid"</formula>
    </cfRule>
    <cfRule type="cellIs" dxfId="3" priority="8997" operator="equal">
      <formula>"NotPaid"</formula>
    </cfRule>
    <cfRule type="cellIs" dxfId="3" priority="8996" operator="equal">
      <formula>"NotPaid"</formula>
    </cfRule>
    <cfRule type="cellIs" dxfId="3" priority="8986" operator="equal">
      <formula>"NotPaid"</formula>
    </cfRule>
    <cfRule type="cellIs" dxfId="3" priority="8985" operator="equal">
      <formula>"NotPaid"</formula>
    </cfRule>
    <cfRule type="cellIs" dxfId="3" priority="8974" operator="equal">
      <formula>"NotPaid"</formula>
    </cfRule>
    <cfRule type="cellIs" dxfId="3" priority="8973" operator="equal">
      <formula>"NotPaid"</formula>
    </cfRule>
    <cfRule type="cellIs" dxfId="3" priority="8972" operator="equal">
      <formula>"NotPaid"</formula>
    </cfRule>
    <cfRule type="cellIs" dxfId="3" priority="8961" operator="equal">
      <formula>"NotPaid"</formula>
    </cfRule>
    <cfRule type="cellIs" dxfId="3" priority="8960" operator="equal">
      <formula>"NotPaid"</formula>
    </cfRule>
    <cfRule type="cellIs" dxfId="3" priority="8940" operator="equal">
      <formula>"NotPaid"</formula>
    </cfRule>
    <cfRule type="cellIs" dxfId="3" priority="8939" operator="equal">
      <formula>"NotPaid"</formula>
    </cfRule>
    <cfRule type="cellIs" dxfId="3" priority="8938" operator="equal">
      <formula>"NotPaid"</formula>
    </cfRule>
    <cfRule type="cellIs" dxfId="3" priority="8925" operator="equal">
      <formula>"NotPaid"</formula>
    </cfRule>
    <cfRule type="cellIs" dxfId="3" priority="8914" operator="equal">
      <formula>"NotPaid"</formula>
    </cfRule>
    <cfRule type="cellIs" dxfId="3" priority="8913" operator="equal">
      <formula>"NotPaid"</formula>
    </cfRule>
    <cfRule type="cellIs" dxfId="3" priority="8912" operator="equal">
      <formula>"NotPaid"</formula>
    </cfRule>
    <cfRule type="cellIs" dxfId="3" priority="8808" operator="equal">
      <formula>"NotPaid"</formula>
    </cfRule>
    <cfRule type="cellIs" dxfId="3" priority="8807" operator="equal">
      <formula>"NotPaid"</formula>
    </cfRule>
    <cfRule type="cellIs" dxfId="3" priority="8806" operator="equal">
      <formula>"NotPaid"</formula>
    </cfRule>
    <cfRule type="cellIs" dxfId="3" priority="9058" operator="equal">
      <formula>"NotPaid"</formula>
    </cfRule>
    <cfRule type="cellIs" dxfId="3" priority="9057" operator="equal">
      <formula>"NotPaid"</formula>
    </cfRule>
    <cfRule type="cellIs" dxfId="3" priority="9056" operator="equal">
      <formula>"NotPaid"</formula>
    </cfRule>
    <cfRule type="cellIs" dxfId="3" priority="9046" operator="equal">
      <formula>"NotPaid"</formula>
    </cfRule>
    <cfRule type="cellIs" dxfId="3" priority="9045" operator="equal">
      <formula>"NotPaid"</formula>
    </cfRule>
    <cfRule type="cellIs" dxfId="3" priority="9044" operator="equal">
      <formula>"NotPaid"</formula>
    </cfRule>
    <cfRule type="cellIs" dxfId="3" priority="9029" operator="equal">
      <formula>"NotPaid"</formula>
    </cfRule>
    <cfRule type="cellIs" dxfId="3" priority="8984" operator="equal">
      <formula>"NotPaid"</formula>
    </cfRule>
    <cfRule type="cellIs" dxfId="3" priority="8962" operator="equal">
      <formula>"NotPaid"</formula>
    </cfRule>
    <cfRule type="cellIs" dxfId="3" priority="8951" operator="equal">
      <formula>"NotPaid"</formula>
    </cfRule>
    <cfRule type="cellIs" dxfId="3" priority="8950" operator="equal">
      <formula>"NotPaid"</formula>
    </cfRule>
    <cfRule type="cellIs" dxfId="3" priority="8949" operator="equal">
      <formula>"NotPaid"</formula>
    </cfRule>
    <cfRule type="cellIs" dxfId="3" priority="8924" operator="equal">
      <formula>"NotPaid"</formula>
    </cfRule>
    <cfRule type="cellIs" dxfId="3" priority="8923" operator="equal">
      <formula>"NotPaid"</formula>
    </cfRule>
    <cfRule type="cellIs" dxfId="3" priority="8903" operator="equal">
      <formula>"NotPaid"</formula>
    </cfRule>
    <cfRule type="cellIs" dxfId="3" priority="8902" operator="equal">
      <formula>"NotPaid"</formula>
    </cfRule>
    <cfRule type="cellIs" dxfId="3" priority="8901" operator="equal">
      <formula>"NotPaid"</formula>
    </cfRule>
    <cfRule type="cellIs" dxfId="3" priority="8892" operator="equal">
      <formula>"NotPaid"</formula>
    </cfRule>
    <cfRule type="cellIs" dxfId="3" priority="8891" operator="equal">
      <formula>"NotPaid"</formula>
    </cfRule>
    <cfRule type="cellIs" dxfId="3" priority="8890" operator="equal">
      <formula>"NotPaid"</formula>
    </cfRule>
    <cfRule type="cellIs" dxfId="3" priority="8880" operator="equal">
      <formula>"NotPaid"</formula>
    </cfRule>
    <cfRule type="cellIs" dxfId="3" priority="8879" operator="equal">
      <formula>"NotPaid"</formula>
    </cfRule>
    <cfRule type="cellIs" dxfId="3" priority="8878" operator="equal">
      <formula>"NotPaid"</formula>
    </cfRule>
    <cfRule type="cellIs" dxfId="3" priority="8865" operator="equal">
      <formula>"NotPaid"</formula>
    </cfRule>
    <cfRule type="cellIs" dxfId="3" priority="8864" operator="equal">
      <formula>"NotPaid"</formula>
    </cfRule>
    <cfRule type="cellIs" dxfId="3" priority="8863" operator="equal">
      <formula>"NotPaid"</formula>
    </cfRule>
    <cfRule type="cellIs" dxfId="3" priority="8850" operator="equal">
      <formula>"NotPaid"</formula>
    </cfRule>
    <cfRule type="cellIs" dxfId="3" priority="8849" operator="equal">
      <formula>"NotPaid"</formula>
    </cfRule>
    <cfRule type="cellIs" dxfId="3" priority="8848" operator="equal">
      <formula>"NotPaid"</formula>
    </cfRule>
    <cfRule type="cellIs" dxfId="3" priority="8820" operator="equal">
      <formula>"NotPaid"</formula>
    </cfRule>
    <cfRule type="cellIs" dxfId="3" priority="8819" operator="equal">
      <formula>"NotPaid"</formula>
    </cfRule>
    <cfRule type="cellIs" dxfId="3" priority="8818" operator="equal">
      <formula>"NotPaid"</formula>
    </cfRule>
    <cfRule type="cellIs" dxfId="3" priority="8793" operator="equal">
      <formula>"NotPaid"</formula>
    </cfRule>
    <cfRule type="cellIs" dxfId="3" priority="8792" operator="equal">
      <formula>"NotPaid"</formula>
    </cfRule>
    <cfRule type="cellIs" dxfId="3" priority="8791" operator="equal">
      <formula>"NotPaid"</formula>
    </cfRule>
    <cfRule type="cellIs" dxfId="3" priority="8781" operator="equal">
      <formula>"NotPaid"</formula>
    </cfRule>
    <cfRule type="cellIs" dxfId="3" priority="8780" operator="equal">
      <formula>"NotPaid"</formula>
    </cfRule>
    <cfRule type="cellIs" dxfId="3" priority="8779" operator="equal">
      <formula>"NotPaid"</formula>
    </cfRule>
    <cfRule type="cellIs" dxfId="3" priority="8760" operator="equal">
      <formula>"NotPaid"</formula>
    </cfRule>
    <cfRule type="cellIs" dxfId="3" priority="8759" operator="equal">
      <formula>"NotPaid"</formula>
    </cfRule>
    <cfRule type="cellIs" dxfId="3" priority="8758" operator="equal">
      <formula>"NotPaid"</formula>
    </cfRule>
    <cfRule type="cellIs" dxfId="3" priority="8748" operator="equal">
      <formula>"NotPaid"</formula>
    </cfRule>
    <cfRule type="cellIs" dxfId="3" priority="8747" operator="equal">
      <formula>"NotPaid"</formula>
    </cfRule>
    <cfRule type="cellIs" dxfId="3" priority="8746" operator="equal">
      <formula>"NotPaid"</formula>
    </cfRule>
    <cfRule type="cellIs" dxfId="3" priority="8736" operator="equal">
      <formula>"NotPaid"</formula>
    </cfRule>
    <cfRule type="cellIs" dxfId="3" priority="8735" operator="equal">
      <formula>"NotPaid"</formula>
    </cfRule>
    <cfRule type="cellIs" dxfId="3" priority="8734" operator="equal">
      <formula>"NotPaid"</formula>
    </cfRule>
    <cfRule type="cellIs" dxfId="3" priority="8724" operator="equal">
      <formula>"NotPaid"</formula>
    </cfRule>
    <cfRule type="cellIs" dxfId="3" priority="8723" operator="equal">
      <formula>"NotPaid"</formula>
    </cfRule>
    <cfRule type="cellIs" dxfId="3" priority="8722" operator="equal">
      <formula>"NotPaid"</formula>
    </cfRule>
    <cfRule type="cellIs" dxfId="3" priority="8713" operator="equal">
      <formula>"NotPaid"</formula>
    </cfRule>
    <cfRule type="cellIs" dxfId="3" priority="8712" operator="equal">
      <formula>"NotPaid"</formula>
    </cfRule>
    <cfRule type="cellIs" dxfId="3" priority="8711" operator="equal">
      <formula>"NotPaid"</formula>
    </cfRule>
    <cfRule type="cellIs" dxfId="3" priority="8702" operator="equal">
      <formula>"NotPaid"</formula>
    </cfRule>
    <cfRule type="cellIs" dxfId="3" priority="8701" operator="equal">
      <formula>"NotPaid"</formula>
    </cfRule>
    <cfRule type="cellIs" dxfId="3" priority="8700" operator="equal">
      <formula>"NotPaid"</formula>
    </cfRule>
    <cfRule type="cellIs" dxfId="3" priority="8687" operator="equal">
      <formula>"NotPaid"</formula>
    </cfRule>
    <cfRule type="cellIs" dxfId="3" priority="8686" operator="equal">
      <formula>"NotPaid"</formula>
    </cfRule>
    <cfRule type="cellIs" dxfId="3" priority="8685" operator="equal">
      <formula>"NotPaid"</formula>
    </cfRule>
    <cfRule type="cellIs" dxfId="3" priority="8676" operator="equal">
      <formula>"NotPaid"</formula>
    </cfRule>
    <cfRule type="cellIs" dxfId="3" priority="8675" operator="equal">
      <formula>"NotPaid"</formula>
    </cfRule>
    <cfRule type="cellIs" dxfId="3" priority="8674" operator="equal">
      <formula>"NotPaid"</formula>
    </cfRule>
    <cfRule type="cellIs" dxfId="3" priority="8665" operator="equal">
      <formula>"NotPaid"</formula>
    </cfRule>
    <cfRule type="cellIs" dxfId="3" priority="8664" operator="equal">
      <formula>"NotPaid"</formula>
    </cfRule>
    <cfRule type="cellIs" dxfId="3" priority="8663" operator="equal">
      <formula>"NotPaid"</formula>
    </cfRule>
    <cfRule type="cellIs" dxfId="3" priority="8654" operator="equal">
      <formula>"NotPaid"</formula>
    </cfRule>
    <cfRule type="cellIs" dxfId="3" priority="8653" operator="equal">
      <formula>"NotPaid"</formula>
    </cfRule>
    <cfRule type="cellIs" dxfId="3" priority="8652" operator="equal">
      <formula>"NotPaid"</formula>
    </cfRule>
    <cfRule type="cellIs" dxfId="3" priority="8642" operator="equal">
      <formula>"NotPaid"</formula>
    </cfRule>
    <cfRule type="cellIs" dxfId="3" priority="8641" operator="equal">
      <formula>"NotPaid"</formula>
    </cfRule>
    <cfRule type="cellIs" dxfId="3" priority="8640" operator="equal">
      <formula>"NotPaid"</formula>
    </cfRule>
  </conditionalFormatting>
  <conditionalFormatting sqref="F31">
    <cfRule type="cellIs" dxfId="3" priority="9099" operator="equal">
      <formula>"NotPaid"</formula>
    </cfRule>
    <cfRule type="cellIs" dxfId="3" priority="9098" operator="equal">
      <formula>"NotPaid"</formula>
    </cfRule>
    <cfRule type="cellIs" dxfId="3" priority="9097" operator="equal">
      <formula>"NotPaid"</formula>
    </cfRule>
    <cfRule type="cellIs" dxfId="3" priority="9083" operator="equal">
      <formula>"NotPaid"</formula>
    </cfRule>
    <cfRule type="cellIs" dxfId="3" priority="9082" operator="equal">
      <formula>"NotPaid"</formula>
    </cfRule>
    <cfRule type="cellIs" dxfId="3" priority="9069" operator="equal">
      <formula>"NotPaid"</formula>
    </cfRule>
    <cfRule type="cellIs" dxfId="3" priority="9027" operator="equal">
      <formula>"NotPaid"</formula>
    </cfRule>
    <cfRule type="cellIs" dxfId="3" priority="9026" operator="equal">
      <formula>"NotPaid"</formula>
    </cfRule>
    <cfRule type="cellIs" dxfId="3" priority="9015" operator="equal">
      <formula>"NotPaid"</formula>
    </cfRule>
    <cfRule type="cellIs" dxfId="3" priority="9000" operator="equal">
      <formula>"NotPaid"</formula>
    </cfRule>
    <cfRule type="cellIs" dxfId="3" priority="8994" operator="equal">
      <formula>"NotPaid"</formula>
    </cfRule>
    <cfRule type="cellIs" dxfId="3" priority="8993" operator="equal">
      <formula>"NotPaid"</formula>
    </cfRule>
    <cfRule type="cellIs" dxfId="3" priority="8992" operator="equal">
      <formula>"NotPaid"</formula>
    </cfRule>
    <cfRule type="cellIs" dxfId="3" priority="8982" operator="equal">
      <formula>"NotPaid"</formula>
    </cfRule>
    <cfRule type="cellIs" dxfId="3" priority="8981" operator="equal">
      <formula>"NotPaid"</formula>
    </cfRule>
    <cfRule type="cellIs" dxfId="3" priority="8980" operator="equal">
      <formula>"NotPaid"</formula>
    </cfRule>
    <cfRule type="cellIs" dxfId="3" priority="8970" operator="equal">
      <formula>"NotPaid"</formula>
    </cfRule>
    <cfRule type="cellIs" dxfId="3" priority="8969" operator="equal">
      <formula>"NotPaid"</formula>
    </cfRule>
    <cfRule type="cellIs" dxfId="3" priority="8968" operator="equal">
      <formula>"NotPaid"</formula>
    </cfRule>
    <cfRule type="cellIs" dxfId="3" priority="8958" operator="equal">
      <formula>"NotPaid"</formula>
    </cfRule>
    <cfRule type="cellIs" dxfId="3" priority="8957" operator="equal">
      <formula>"NotPaid"</formula>
    </cfRule>
    <cfRule type="cellIs" dxfId="3" priority="8956" operator="equal">
      <formula>"NotPaid"</formula>
    </cfRule>
    <cfRule type="cellIs" dxfId="3" priority="8947" operator="equal">
      <formula>"NotPaid"</formula>
    </cfRule>
    <cfRule type="cellIs" dxfId="3" priority="8946" operator="equal">
      <formula>"NotPaid"</formula>
    </cfRule>
    <cfRule type="cellIs" dxfId="3" priority="8945" operator="equal">
      <formula>"NotPaid"</formula>
    </cfRule>
    <cfRule type="cellIs" dxfId="3" priority="8936" operator="equal">
      <formula>"NotPaid"</formula>
    </cfRule>
    <cfRule type="cellIs" dxfId="3" priority="8935" operator="equal">
      <formula>"NotPaid"</formula>
    </cfRule>
    <cfRule type="cellIs" dxfId="3" priority="8934" operator="equal">
      <formula>"NotPaid"</formula>
    </cfRule>
    <cfRule type="cellIs" dxfId="3" priority="8921" operator="equal">
      <formula>"NotPaid"</formula>
    </cfRule>
    <cfRule type="cellIs" dxfId="3" priority="8920" operator="equal">
      <formula>"NotPaid"</formula>
    </cfRule>
    <cfRule type="cellIs" dxfId="3" priority="8919" operator="equal">
      <formula>"NotPaid"</formula>
    </cfRule>
    <cfRule type="cellIs" dxfId="3" priority="8804" operator="equal">
      <formula>"NotPaid"</formula>
    </cfRule>
    <cfRule type="cellIs" dxfId="3" priority="8803" operator="equal">
      <formula>"NotPaid"</formula>
    </cfRule>
    <cfRule type="cellIs" dxfId="3" priority="8802" operator="equal">
      <formula>"NotPaid"</formula>
    </cfRule>
    <cfRule type="cellIs" dxfId="3" priority="9084" operator="equal">
      <formula>"NotPaid"</formula>
    </cfRule>
    <cfRule type="cellIs" dxfId="3" priority="9060" operator="equal">
      <formula>"NotPaid"</formula>
    </cfRule>
    <cfRule type="cellIs" dxfId="3" priority="9054" operator="equal">
      <formula>"NotPaid"</formula>
    </cfRule>
    <cfRule type="cellIs" dxfId="3" priority="9053" operator="equal">
      <formula>"NotPaid"</formula>
    </cfRule>
    <cfRule type="cellIs" dxfId="3" priority="9052" operator="equal">
      <formula>"NotPaid"</formula>
    </cfRule>
    <cfRule type="cellIs" dxfId="3" priority="9042" operator="equal">
      <formula>"NotPaid"</formula>
    </cfRule>
    <cfRule type="cellIs" dxfId="3" priority="9041" operator="equal">
      <formula>"NotPaid"</formula>
    </cfRule>
    <cfRule type="cellIs" dxfId="3" priority="9040" operator="equal">
      <formula>"NotPaid"</formula>
    </cfRule>
    <cfRule type="cellIs" dxfId="3" priority="9025" operator="equal">
      <formula>"NotPaid"</formula>
    </cfRule>
    <cfRule type="cellIs" dxfId="3" priority="9014" operator="equal">
      <formula>"NotPaid"</formula>
    </cfRule>
    <cfRule type="cellIs" dxfId="3" priority="9013" operator="equal">
      <formula>"NotPaid"</formula>
    </cfRule>
    <cfRule type="cellIs" dxfId="3" priority="8910" operator="equal">
      <formula>"NotPaid"</formula>
    </cfRule>
    <cfRule type="cellIs" dxfId="3" priority="8909" operator="equal">
      <formula>"NotPaid"</formula>
    </cfRule>
    <cfRule type="cellIs" dxfId="3" priority="8908" operator="equal">
      <formula>"NotPaid"</formula>
    </cfRule>
    <cfRule type="cellIs" dxfId="3" priority="8899" operator="equal">
      <formula>"NotPaid"</formula>
    </cfRule>
    <cfRule type="cellIs" dxfId="3" priority="8898" operator="equal">
      <formula>"NotPaid"</formula>
    </cfRule>
    <cfRule type="cellIs" dxfId="3" priority="8897" operator="equal">
      <formula>"NotPaid"</formula>
    </cfRule>
    <cfRule type="cellIs" dxfId="3" priority="8888" operator="equal">
      <formula>"NotPaid"</formula>
    </cfRule>
    <cfRule type="cellIs" dxfId="3" priority="8887" operator="equal">
      <formula>"NotPaid"</formula>
    </cfRule>
    <cfRule type="cellIs" dxfId="3" priority="8886" operator="equal">
      <formula>"NotPaid"</formula>
    </cfRule>
    <cfRule type="cellIs" dxfId="3" priority="8876" operator="equal">
      <formula>"NotPaid"</formula>
    </cfRule>
    <cfRule type="cellIs" dxfId="3" priority="8875" operator="equal">
      <formula>"NotPaid"</formula>
    </cfRule>
    <cfRule type="cellIs" dxfId="3" priority="8874" operator="equal">
      <formula>"NotPaid"</formula>
    </cfRule>
    <cfRule type="cellIs" dxfId="3" priority="8861" operator="equal">
      <formula>"NotPaid"</formula>
    </cfRule>
    <cfRule type="cellIs" dxfId="3" priority="8860" operator="equal">
      <formula>"NotPaid"</formula>
    </cfRule>
    <cfRule type="cellIs" dxfId="3" priority="8859" operator="equal">
      <formula>"NotPaid"</formula>
    </cfRule>
    <cfRule type="cellIs" dxfId="3" priority="8846" operator="equal">
      <formula>"NotPaid"</formula>
    </cfRule>
    <cfRule type="cellIs" dxfId="3" priority="8845" operator="equal">
      <formula>"NotPaid"</formula>
    </cfRule>
    <cfRule type="cellIs" dxfId="3" priority="8844" operator="equal">
      <formula>"NotPaid"</formula>
    </cfRule>
    <cfRule type="cellIs" dxfId="3" priority="8831" operator="equal">
      <formula>"NotPaid"</formula>
    </cfRule>
    <cfRule type="cellIs" dxfId="3" priority="8822" operator="equal">
      <formula>"NotPaid"</formula>
    </cfRule>
    <cfRule type="cellIs" dxfId="3" priority="8816" operator="equal">
      <formula>"NotPaid"</formula>
    </cfRule>
    <cfRule type="cellIs" dxfId="3" priority="8815" operator="equal">
      <formula>"NotPaid"</formula>
    </cfRule>
    <cfRule type="cellIs" dxfId="3" priority="8814" operator="equal">
      <formula>"NotPaid"</formula>
    </cfRule>
    <cfRule type="cellIs" dxfId="3" priority="8789" operator="equal">
      <formula>"NotPaid"</formula>
    </cfRule>
    <cfRule type="cellIs" dxfId="3" priority="8788" operator="equal">
      <formula>"NotPaid"</formula>
    </cfRule>
    <cfRule type="cellIs" dxfId="3" priority="8787" operator="equal">
      <formula>"NotPaid"</formula>
    </cfRule>
    <cfRule type="cellIs" dxfId="3" priority="8777" operator="equal">
      <formula>"NotPaid"</formula>
    </cfRule>
    <cfRule type="cellIs" dxfId="3" priority="8776" operator="equal">
      <formula>"NotPaid"</formula>
    </cfRule>
    <cfRule type="cellIs" dxfId="3" priority="8775" operator="equal">
      <formula>"NotPaid"</formula>
    </cfRule>
    <cfRule type="cellIs" dxfId="3" priority="8762" operator="equal">
      <formula>"NotPaid"</formula>
    </cfRule>
    <cfRule type="cellIs" dxfId="3" priority="8756" operator="equal">
      <formula>"NotPaid"</formula>
    </cfRule>
    <cfRule type="cellIs" dxfId="3" priority="8755" operator="equal">
      <formula>"NotPaid"</formula>
    </cfRule>
    <cfRule type="cellIs" dxfId="3" priority="8754" operator="equal">
      <formula>"NotPaid"</formula>
    </cfRule>
    <cfRule type="cellIs" dxfId="3" priority="8744" operator="equal">
      <formula>"NotPaid"</formula>
    </cfRule>
    <cfRule type="cellIs" dxfId="3" priority="8743" operator="equal">
      <formula>"NotPaid"</formula>
    </cfRule>
    <cfRule type="cellIs" dxfId="3" priority="8742" operator="equal">
      <formula>"NotPaid"</formula>
    </cfRule>
    <cfRule type="cellIs" dxfId="3" priority="8732" operator="equal">
      <formula>"NotPaid"</formula>
    </cfRule>
    <cfRule type="cellIs" dxfId="3" priority="8731" operator="equal">
      <formula>"NotPaid"</formula>
    </cfRule>
    <cfRule type="cellIs" dxfId="3" priority="8730" operator="equal">
      <formula>"NotPaid"</formula>
    </cfRule>
    <cfRule type="cellIs" dxfId="3" priority="8720" operator="equal">
      <formula>"NotPaid"</formula>
    </cfRule>
    <cfRule type="cellIs" dxfId="3" priority="8719" operator="equal">
      <formula>"NotPaid"</formula>
    </cfRule>
    <cfRule type="cellIs" dxfId="3" priority="8718" operator="equal">
      <formula>"NotPaid"</formula>
    </cfRule>
    <cfRule type="cellIs" dxfId="3" priority="8709" operator="equal">
      <formula>"NotPaid"</formula>
    </cfRule>
    <cfRule type="cellIs" dxfId="3" priority="8708" operator="equal">
      <formula>"NotPaid"</formula>
    </cfRule>
    <cfRule type="cellIs" dxfId="3" priority="8707" operator="equal">
      <formula>"NotPaid"</formula>
    </cfRule>
    <cfRule type="cellIs" dxfId="3" priority="8698" operator="equal">
      <formula>"NotPaid"</formula>
    </cfRule>
    <cfRule type="cellIs" dxfId="3" priority="8697" operator="equal">
      <formula>"NotPaid"</formula>
    </cfRule>
    <cfRule type="cellIs" dxfId="3" priority="8696" operator="equal">
      <formula>"NotPaid"</formula>
    </cfRule>
    <cfRule type="cellIs" dxfId="3" priority="8683" operator="equal">
      <formula>"NotPaid"</formula>
    </cfRule>
    <cfRule type="cellIs" dxfId="3" priority="8682" operator="equal">
      <formula>"NotPaid"</formula>
    </cfRule>
    <cfRule type="cellIs" dxfId="3" priority="8681" operator="equal">
      <formula>"NotPaid"</formula>
    </cfRule>
    <cfRule type="cellIs" dxfId="3" priority="8672" operator="equal">
      <formula>"NotPaid"</formula>
    </cfRule>
    <cfRule type="cellIs" dxfId="3" priority="8671" operator="equal">
      <formula>"NotPaid"</formula>
    </cfRule>
    <cfRule type="cellIs" dxfId="3" priority="8670" operator="equal">
      <formula>"NotPaid"</formula>
    </cfRule>
    <cfRule type="cellIs" dxfId="3" priority="8661" operator="equal">
      <formula>"NotPaid"</formula>
    </cfRule>
    <cfRule type="cellIs" dxfId="3" priority="8660" operator="equal">
      <formula>"NotPaid"</formula>
    </cfRule>
    <cfRule type="cellIs" dxfId="3" priority="8659" operator="equal">
      <formula>"NotPaid"</formula>
    </cfRule>
    <cfRule type="cellIs" dxfId="3" priority="8650" operator="equal">
      <formula>"NotPaid"</formula>
    </cfRule>
    <cfRule type="cellIs" dxfId="3" priority="8649" operator="equal">
      <formula>"NotPaid"</formula>
    </cfRule>
    <cfRule type="cellIs" dxfId="3" priority="8648" operator="equal">
      <formula>"NotPaid"</formula>
    </cfRule>
    <cfRule type="cellIs" dxfId="3" priority="8638" operator="equal">
      <formula>"NotPaid"</formula>
    </cfRule>
    <cfRule type="cellIs" dxfId="3" priority="8637" operator="equal">
      <formula>"NotPaid"</formula>
    </cfRule>
    <cfRule type="cellIs" dxfId="3" priority="8636" operator="equal">
      <formula>"NotPaid"</formula>
    </cfRule>
  </conditionalFormatting>
  <conditionalFormatting sqref="F31:G31">
    <cfRule type="expression" dxfId="0" priority="9105" stopIfTrue="1">
      <formula>F31="NotPaid"</formula>
    </cfRule>
    <cfRule type="expression" dxfId="0" priority="9033" stopIfTrue="1">
      <formula>F31="NotPaid"</formula>
    </cfRule>
    <cfRule type="expression" dxfId="0" priority="8988" stopIfTrue="1">
      <formula>F31="NotPaid"</formula>
    </cfRule>
    <cfRule type="expression" dxfId="0" priority="8867" stopIfTrue="1">
      <formula>F31="NotPaid"</formula>
    </cfRule>
    <cfRule type="expression" dxfId="0" priority="8795" stopIfTrue="1">
      <formula>F31="NotPaid"</formula>
    </cfRule>
    <cfRule type="expression" dxfId="0" priority="8750" stopIfTrue="1">
      <formula>F31="NotPaid"</formula>
    </cfRule>
  </conditionalFormatting>
  <conditionalFormatting sqref="G31">
    <cfRule type="cellIs" dxfId="3" priority="9100" operator="equal">
      <formula>"NotPaid"</formula>
    </cfRule>
    <cfRule type="cellIs" dxfId="3" priority="9016" operator="equal">
      <formula>"NotPaid"</formula>
    </cfRule>
    <cfRule type="cellIs" dxfId="3" priority="8995" operator="equal">
      <formula>"NotPaid"</formula>
    </cfRule>
    <cfRule type="cellIs" dxfId="3" priority="8971" operator="equal">
      <formula>"NotPaid"</formula>
    </cfRule>
    <cfRule type="cellIs" dxfId="3" priority="8937" operator="equal">
      <formula>"NotPaid"</formula>
    </cfRule>
    <cfRule type="cellIs" dxfId="3" priority="8805" operator="equal">
      <formula>"NotPaid"</formula>
    </cfRule>
    <cfRule type="cellIs" dxfId="3" priority="9085" operator="equal">
      <formula>"NotPaid"</formula>
    </cfRule>
    <cfRule type="cellIs" dxfId="3" priority="9055" operator="equal">
      <formula>"NotPaid"</formula>
    </cfRule>
    <cfRule type="cellIs" dxfId="3" priority="9043" operator="equal">
      <formula>"NotPaid"</formula>
    </cfRule>
    <cfRule type="cellIs" dxfId="3" priority="9028" operator="equal">
      <formula>"NotPaid"</formula>
    </cfRule>
    <cfRule type="cellIs" dxfId="3" priority="8983" operator="equal">
      <formula>"NotPaid"</formula>
    </cfRule>
    <cfRule type="cellIs" dxfId="3" priority="8889" operator="equal">
      <formula>"NotPaid"</formula>
    </cfRule>
    <cfRule type="cellIs" dxfId="3" priority="8877" operator="equal">
      <formula>"NotPaid"</formula>
    </cfRule>
    <cfRule type="cellIs" dxfId="3" priority="8862" operator="equal">
      <formula>"NotPaid"</formula>
    </cfRule>
    <cfRule type="cellIs" dxfId="3" priority="8847" operator="equal">
      <formula>"NotPaid"</formula>
    </cfRule>
    <cfRule type="cellIs" dxfId="3" priority="8817" operator="equal">
      <formula>"NotPaid"</formula>
    </cfRule>
    <cfRule type="cellIs" dxfId="3" priority="8790" operator="equal">
      <formula>"NotPaid"</formula>
    </cfRule>
    <cfRule type="cellIs" dxfId="3" priority="8778" operator="equal">
      <formula>"NotPaid"</formula>
    </cfRule>
    <cfRule type="cellIs" dxfId="3" priority="8757" operator="equal">
      <formula>"NotPaid"</formula>
    </cfRule>
    <cfRule type="cellIs" dxfId="3" priority="8745" operator="equal">
      <formula>"NotPaid"</formula>
    </cfRule>
    <cfRule type="cellIs" dxfId="3" priority="8733" operator="equal">
      <formula>"NotPaid"</formula>
    </cfRule>
    <cfRule type="cellIs" dxfId="3" priority="8699" operator="equal">
      <formula>"NotPaid"</formula>
    </cfRule>
    <cfRule type="cellIs" dxfId="3" priority="8651" operator="equal">
      <formula>"NotPaid"</formula>
    </cfRule>
    <cfRule type="cellIs" dxfId="3" priority="8639" operator="equal">
      <formula>"NotPaid"</formula>
    </cfRule>
  </conditionalFormatting>
  <conditionalFormatting sqref="G31:N31">
    <cfRule type="cellIs" dxfId="3" priority="9073" operator="equal">
      <formula>"NotPaid"</formula>
    </cfRule>
    <cfRule type="cellIs" dxfId="3" priority="9004" operator="equal">
      <formula>"NotPaid"</formula>
    </cfRule>
    <cfRule type="cellIs" dxfId="3" priority="8959" operator="equal">
      <formula>"NotPaid"</formula>
    </cfRule>
    <cfRule type="cellIs" dxfId="3" priority="8948" operator="equal">
      <formula>"NotPaid"</formula>
    </cfRule>
    <cfRule type="cellIs" dxfId="3" priority="8922" operator="equal">
      <formula>"NotPaid"</formula>
    </cfRule>
    <cfRule type="cellIs" dxfId="3" priority="8911" operator="equal">
      <formula>"NotPaid"</formula>
    </cfRule>
    <cfRule type="cellIs" dxfId="3" priority="9064" operator="equal">
      <formula>"NotPaid"</formula>
    </cfRule>
    <cfRule type="cellIs" dxfId="3" priority="8900" operator="equal">
      <formula>"NotPaid"</formula>
    </cfRule>
    <cfRule type="cellIs" dxfId="3" priority="8835" operator="equal">
      <formula>"NotPaid"</formula>
    </cfRule>
    <cfRule type="cellIs" dxfId="3" priority="8826" operator="equal">
      <formula>"NotPaid"</formula>
    </cfRule>
    <cfRule type="cellIs" dxfId="3" priority="8766" operator="equal">
      <formula>"NotPaid"</formula>
    </cfRule>
    <cfRule type="cellIs" dxfId="3" priority="8721" operator="equal">
      <formula>"NotPaid"</formula>
    </cfRule>
    <cfRule type="cellIs" dxfId="3" priority="8710" operator="equal">
      <formula>"NotPaid"</formula>
    </cfRule>
    <cfRule type="cellIs" dxfId="3" priority="8684" operator="equal">
      <formula>"NotPaid"</formula>
    </cfRule>
    <cfRule type="cellIs" dxfId="3" priority="8673" operator="equal">
      <formula>"NotPaid"</formula>
    </cfRule>
    <cfRule type="cellIs" dxfId="3" priority="8662" operator="equal">
      <formula>"NotPaid"</formula>
    </cfRule>
  </conditionalFormatting>
  <conditionalFormatting sqref="H31:N31">
    <cfRule type="cellIs" dxfId="3" priority="9096" operator="equal">
      <formula>"NotPaid"</formula>
    </cfRule>
    <cfRule type="cellIs" dxfId="3" priority="9081" operator="equal">
      <formula>"NotPaid"</formula>
    </cfRule>
    <cfRule type="cellIs" dxfId="3" priority="9039" operator="equal">
      <formula>"NotPaid"</formula>
    </cfRule>
    <cfRule type="cellIs" dxfId="3" priority="8991" operator="equal">
      <formula>"NotPaid"</formula>
    </cfRule>
    <cfRule type="cellIs" dxfId="3" priority="8979" operator="equal">
      <formula>"NotPaid"</formula>
    </cfRule>
    <cfRule type="cellIs" dxfId="3" priority="8967" operator="equal">
      <formula>"NotPaid"</formula>
    </cfRule>
    <cfRule type="cellIs" dxfId="3" priority="8933" operator="equal">
      <formula>"NotPaid"</formula>
    </cfRule>
    <cfRule type="cellIs" dxfId="3" priority="9051" operator="equal">
      <formula>"NotPaid"</formula>
    </cfRule>
    <cfRule type="cellIs" dxfId="3" priority="9024" operator="equal">
      <formula>"NotPaid"</formula>
    </cfRule>
    <cfRule type="cellIs" dxfId="3" priority="9012" operator="equal">
      <formula>"NotPaid"</formula>
    </cfRule>
    <cfRule type="cellIs" dxfId="3" priority="8885" operator="equal">
      <formula>"NotPaid"</formula>
    </cfRule>
    <cfRule type="cellIs" dxfId="3" priority="8873" operator="equal">
      <formula>"NotPaid"</formula>
    </cfRule>
    <cfRule type="cellIs" dxfId="3" priority="8858" operator="equal">
      <formula>"NotPaid"</formula>
    </cfRule>
    <cfRule type="cellIs" dxfId="3" priority="8843" operator="equal">
      <formula>"NotPaid"</formula>
    </cfRule>
    <cfRule type="cellIs" dxfId="3" priority="8813" operator="equal">
      <formula>"NotPaid"</formula>
    </cfRule>
    <cfRule type="cellIs" dxfId="3" priority="8801" operator="equal">
      <formula>"NotPaid"</formula>
    </cfRule>
    <cfRule type="cellIs" dxfId="3" priority="8786" operator="equal">
      <formula>"NotPaid"</formula>
    </cfRule>
    <cfRule type="cellIs" dxfId="3" priority="8774" operator="equal">
      <formula>"NotPaid"</formula>
    </cfRule>
    <cfRule type="cellIs" dxfId="3" priority="8753" operator="equal">
      <formula>"NotPaid"</formula>
    </cfRule>
    <cfRule type="cellIs" dxfId="3" priority="8741" operator="equal">
      <formula>"NotPaid"</formula>
    </cfRule>
    <cfRule type="cellIs" dxfId="3" priority="8729" operator="equal">
      <formula>"NotPaid"</formula>
    </cfRule>
    <cfRule type="cellIs" dxfId="3" priority="8695" operator="equal">
      <formula>"NotPaid"</formula>
    </cfRule>
    <cfRule type="cellIs" dxfId="3" priority="8647" operator="equal">
      <formula>"NotPaid"</formula>
    </cfRule>
    <cfRule type="cellIs" dxfId="3" priority="8635" operator="equal">
      <formula>"NotPaid"</formula>
    </cfRule>
  </conditionalFormatting>
  <conditionalFormatting sqref="M31:O31">
    <cfRule type="cellIs" dxfId="3" priority="9155" operator="equal">
      <formula>"NotPaid"</formula>
    </cfRule>
    <cfRule type="cellIs" dxfId="3" priority="9154" operator="equal">
      <formula>"NotPaid"</formula>
    </cfRule>
    <cfRule type="cellIs" dxfId="3" priority="9153" operator="equal">
      <formula>"NotPaid"</formula>
    </cfRule>
    <cfRule type="cellIs" dxfId="3" priority="9152" operator="equal">
      <formula>"NotPaid"</formula>
    </cfRule>
    <cfRule type="cellIs" dxfId="3" priority="9151" operator="equal">
      <formula>"NotPaid"</formula>
    </cfRule>
    <cfRule type="cellIs" dxfId="3" priority="9150" operator="equal">
      <formula>"NotPaid"</formula>
    </cfRule>
    <cfRule type="cellIs" dxfId="3" priority="9142" operator="equal">
      <formula>"NotPaid"</formula>
    </cfRule>
    <cfRule type="cellIs" dxfId="3" priority="9141" operator="equal">
      <formula>"NotPaid"</formula>
    </cfRule>
  </conditionalFormatting>
  <conditionalFormatting sqref="M31:N31">
    <cfRule type="cellIs" dxfId="3" priority="9147" operator="equal">
      <formula>"NotPaid"</formula>
    </cfRule>
    <cfRule type="cellIs" dxfId="3" priority="9143" operator="equal">
      <formula>"NotPaid"</formula>
    </cfRule>
    <cfRule type="cellIs" dxfId="3" priority="9145" operator="equal">
      <formula>"NotPaid"</formula>
    </cfRule>
    <cfRule type="cellIs" dxfId="3" priority="9144" operator="equal">
      <formula>"NotPaid"</formula>
    </cfRule>
  </conditionalFormatting>
  <conditionalFormatting sqref="O31">
    <cfRule type="cellIs" dxfId="3" priority="9148" operator="equal">
      <formula>"NotPaid"</formula>
    </cfRule>
    <cfRule type="cellIs" dxfId="3" priority="9146" operator="equal">
      <formula>"NotPaid"</formula>
    </cfRule>
    <cfRule type="cellIs" dxfId="3" priority="9125" operator="equal">
      <formula>"NotPaid"</formula>
    </cfRule>
    <cfRule type="cellIs" dxfId="3" priority="9124" operator="equal">
      <formula>"NotPaid"</formula>
    </cfRule>
    <cfRule type="cellIs" dxfId="3" priority="9121" operator="equal">
      <formula>"NotPaid"</formula>
    </cfRule>
    <cfRule type="cellIs" dxfId="3" priority="9120" operator="equal">
      <formula>"NotPaid"</formula>
    </cfRule>
    <cfRule type="cellIs" dxfId="3" priority="9115" operator="equal">
      <formula>"NotPaid"</formula>
    </cfRule>
    <cfRule type="cellIs" dxfId="3" priority="9113" operator="equal">
      <formula>"NotPaid"</formula>
    </cfRule>
    <cfRule type="cellIs" dxfId="3" priority="9112" operator="equal">
      <formula>"NotPaid"</formula>
    </cfRule>
    <cfRule type="cellIs" dxfId="3" priority="9110" operator="equal">
      <formula>"NotPaid"</formula>
    </cfRule>
    <cfRule type="cellIs" dxfId="3" priority="9092" operator="equal">
      <formula>"NotPaid"</formula>
    </cfRule>
    <cfRule type="cellIs" dxfId="3" priority="9077" operator="equal">
      <formula>"NotPaid"</formula>
    </cfRule>
    <cfRule type="cellIs" dxfId="3" priority="9068" operator="equal">
      <formula>"NotPaid"</formula>
    </cfRule>
    <cfRule type="cellIs" dxfId="3" priority="9035" operator="equal">
      <formula>"NotPaid"</formula>
    </cfRule>
    <cfRule type="cellIs" dxfId="3" priority="9020" operator="equal">
      <formula>"NotPaid"</formula>
    </cfRule>
    <cfRule type="cellIs" dxfId="3" priority="9008" operator="equal">
      <formula>"NotPaid"</formula>
    </cfRule>
    <cfRule type="cellIs" dxfId="3" priority="8999" operator="equal">
      <formula>"NotPaid"</formula>
    </cfRule>
    <cfRule type="cellIs" dxfId="3" priority="8990" operator="equal">
      <formula>"NotPaid"</formula>
    </cfRule>
    <cfRule type="cellIs" dxfId="3" priority="8975" operator="equal">
      <formula>"NotPaid"</formula>
    </cfRule>
    <cfRule type="cellIs" dxfId="3" priority="8929" operator="equal">
      <formula>"NotPaid"</formula>
    </cfRule>
    <cfRule type="cellIs" dxfId="3" priority="8915" operator="equal">
      <formula>"NotPaid"</formula>
    </cfRule>
    <cfRule type="cellIs" dxfId="3" priority="8809" operator="equal">
      <formula>"NotPaid"</formula>
    </cfRule>
    <cfRule type="cellIs" dxfId="3" priority="9059" operator="equal">
      <formula>"NotPaid"</formula>
    </cfRule>
    <cfRule type="cellIs" dxfId="3" priority="9047" operator="equal">
      <formula>"NotPaid"</formula>
    </cfRule>
    <cfRule type="cellIs" dxfId="3" priority="8963" operator="equal">
      <formula>"NotPaid"</formula>
    </cfRule>
    <cfRule type="cellIs" dxfId="3" priority="8952" operator="equal">
      <formula>"NotPaid"</formula>
    </cfRule>
    <cfRule type="cellIs" dxfId="3" priority="8941" operator="equal">
      <formula>"NotPaid"</formula>
    </cfRule>
    <cfRule type="cellIs" dxfId="3" priority="8904" operator="equal">
      <formula>"NotPaid"</formula>
    </cfRule>
    <cfRule type="cellIs" dxfId="3" priority="8893" operator="equal">
      <formula>"NotPaid"</formula>
    </cfRule>
    <cfRule type="cellIs" dxfId="3" priority="8881" operator="equal">
      <formula>"NotPaid"</formula>
    </cfRule>
    <cfRule type="cellIs" dxfId="3" priority="8869" operator="equal">
      <formula>"NotPaid"</formula>
    </cfRule>
    <cfRule type="cellIs" dxfId="3" priority="8854" operator="equal">
      <formula>"NotPaid"</formula>
    </cfRule>
    <cfRule type="cellIs" dxfId="3" priority="8839" operator="equal">
      <formula>"NotPaid"</formula>
    </cfRule>
    <cfRule type="cellIs" dxfId="3" priority="8830" operator="equal">
      <formula>"NotPaid"</formula>
    </cfRule>
    <cfRule type="cellIs" dxfId="3" priority="8821" operator="equal">
      <formula>"NotPaid"</formula>
    </cfRule>
    <cfRule type="cellIs" dxfId="3" priority="8797" operator="equal">
      <formula>"NotPaid"</formula>
    </cfRule>
    <cfRule type="cellIs" dxfId="3" priority="8782" operator="equal">
      <formula>"NotPaid"</formula>
    </cfRule>
    <cfRule type="cellIs" dxfId="3" priority="8770" operator="equal">
      <formula>"NotPaid"</formula>
    </cfRule>
    <cfRule type="cellIs" dxfId="3" priority="8761" operator="equal">
      <formula>"NotPaid"</formula>
    </cfRule>
    <cfRule type="cellIs" dxfId="3" priority="8752" operator="equal">
      <formula>"NotPaid"</formula>
    </cfRule>
    <cfRule type="cellIs" dxfId="3" priority="8737" operator="equal">
      <formula>"NotPaid"</formula>
    </cfRule>
    <cfRule type="cellIs" dxfId="3" priority="8725" operator="equal">
      <formula>"NotPaid"</formula>
    </cfRule>
    <cfRule type="cellIs" dxfId="3" priority="8714" operator="equal">
      <formula>"NotPaid"</formula>
    </cfRule>
    <cfRule type="cellIs" dxfId="3" priority="8703" operator="equal">
      <formula>"NotPaid"</formula>
    </cfRule>
    <cfRule type="cellIs" dxfId="3" priority="8691" operator="equal">
      <formula>"NotPaid"</formula>
    </cfRule>
    <cfRule type="cellIs" dxfId="3" priority="8677" operator="equal">
      <formula>"NotPaid"</formula>
    </cfRule>
    <cfRule type="cellIs" dxfId="3" priority="8666" operator="equal">
      <formula>"NotPaid"</formula>
    </cfRule>
    <cfRule type="cellIs" dxfId="3" priority="8655" operator="equal">
      <formula>"NotPaid"</formula>
    </cfRule>
    <cfRule type="cellIs" dxfId="3" priority="8643" operator="equal">
      <formula>"NotPaid"</formula>
    </cfRule>
    <cfRule type="cellIs" dxfId="3" priority="8631" operator="equal">
      <formula>"NotPaid"</formula>
    </cfRule>
    <cfRule type="cellIs" dxfId="3" priority="8615" operator="equal">
      <formula>"NotPaid"</formula>
    </cfRule>
    <cfRule type="cellIs" dxfId="3" priority="8612" operator="equal">
      <formula>"NotPaid"</formula>
    </cfRule>
    <cfRule type="cellIs" dxfId="3" priority="8611" operator="equal">
      <formula>"NotPaid"</formula>
    </cfRule>
    <cfRule type="cellIs" dxfId="3" priority="8606" operator="equal">
      <formula>"NotPaid"</formula>
    </cfRule>
    <cfRule type="cellIs" dxfId="3" priority="8604" operator="equal">
      <formula>"NotPaid"</formula>
    </cfRule>
    <cfRule type="cellIs" dxfId="3" priority="8603" operator="equal">
      <formula>"NotPaid"</formula>
    </cfRule>
    <cfRule type="cellIs" dxfId="3" priority="8616" operator="equal">
      <formula>"NotPaid"</formula>
    </cfRule>
    <cfRule type="cellIs" dxfId="3" priority="8601" operator="equal">
      <formula>"NotPaid"</formula>
    </cfRule>
  </conditionalFormatting>
  <conditionalFormatting sqref="P33">
    <cfRule type="cellIs" dxfId="3" priority="242" operator="equal">
      <formula>"NotPaid"</formula>
    </cfRule>
  </conditionalFormatting>
  <conditionalFormatting sqref="Q33">
    <cfRule type="cellIs" dxfId="3" priority="4" operator="equal">
      <formula>"NotPaid"</formula>
    </cfRule>
  </conditionalFormatting>
  <conditionalFormatting sqref="R33:AC33">
    <cfRule type="cellIs" dxfId="3" priority="241" operator="equal">
      <formula>"NotPaid"</formula>
    </cfRule>
  </conditionalFormatting>
  <conditionalFormatting sqref="AK33">
    <cfRule type="expression" dxfId="7" priority="3295" stopIfTrue="1">
      <formula>OtherSubjects!AK38="not paid"</formula>
    </cfRule>
  </conditionalFormatting>
  <conditionalFormatting sqref="AL33">
    <cfRule type="expression" dxfId="5" priority="3296" stopIfTrue="1">
      <formula>AL33="not paid"</formula>
    </cfRule>
  </conditionalFormatting>
  <conditionalFormatting sqref="AM33">
    <cfRule type="expression" dxfId="5" priority="3357" stopIfTrue="1">
      <formula>AM33="NotPaid"</formula>
    </cfRule>
  </conditionalFormatting>
  <conditionalFormatting sqref="AN33">
    <cfRule type="expression" dxfId="5" priority="3358" stopIfTrue="1">
      <formula>AN33="NotPaid"</formula>
    </cfRule>
  </conditionalFormatting>
  <conditionalFormatting sqref="AO33:AQ33">
    <cfRule type="expression" dxfId="7" priority="35492" stopIfTrue="1">
      <formula>Maths!AO40="not paid"</formula>
    </cfRule>
  </conditionalFormatting>
  <conditionalFormatting sqref="AE34">
    <cfRule type="expression" dxfId="5" priority="3365" stopIfTrue="1">
      <formula>AE34="NotPaid"</formula>
    </cfRule>
  </conditionalFormatting>
  <conditionalFormatting sqref="AF34:AQ34">
    <cfRule type="expression" dxfId="5" priority="3363" stopIfTrue="1">
      <formula>AF34="not paid"</formula>
    </cfRule>
  </conditionalFormatting>
  <conditionalFormatting sqref="R35">
    <cfRule type="cellIs" dxfId="3" priority="266" operator="equal">
      <formula>"NotPaid"</formula>
    </cfRule>
  </conditionalFormatting>
  <conditionalFormatting sqref="AD35">
    <cfRule type="cellIs" dxfId="3" priority="2366" operator="equal">
      <formula>"NotPaid"</formula>
    </cfRule>
    <cfRule type="cellIs" dxfId="3" priority="2355" operator="equal">
      <formula>"NotPaid"</formula>
    </cfRule>
    <cfRule type="cellIs" dxfId="3" priority="2347" operator="equal">
      <formula>"NotPaid"</formula>
    </cfRule>
    <cfRule type="cellIs" dxfId="3" priority="2339" operator="equal">
      <formula>"NotPaid"</formula>
    </cfRule>
    <cfRule type="cellIs" dxfId="3" priority="2279" operator="equal">
      <formula>"NotPaid"</formula>
    </cfRule>
    <cfRule type="cellIs" dxfId="3" priority="2269" operator="equal">
      <formula>"NotPaid"</formula>
    </cfRule>
    <cfRule type="cellIs" dxfId="3" priority="2261" operator="equal">
      <formula>"NotPaid"</formula>
    </cfRule>
    <cfRule type="cellIs" dxfId="3" priority="2253" operator="equal">
      <formula>"NotPaid"</formula>
    </cfRule>
  </conditionalFormatting>
  <conditionalFormatting sqref="Q36:R36">
    <cfRule type="cellIs" dxfId="3" priority="623" operator="equal">
      <formula>"NotPaid"</formula>
    </cfRule>
    <cfRule type="cellIs" dxfId="3" priority="620" operator="equal">
      <formula>"NotPaid"</formula>
    </cfRule>
    <cfRule type="cellIs" dxfId="3" priority="621" operator="equal">
      <formula>"NotPaid"</formula>
    </cfRule>
    <cfRule type="cellIs" dxfId="3" priority="619" operator="equal">
      <formula>"NotPaid"</formula>
    </cfRule>
    <cfRule type="cellIs" dxfId="3" priority="618" operator="equal">
      <formula>"NotPaid"</formula>
    </cfRule>
    <cfRule type="cellIs" dxfId="3" priority="585" operator="equal">
      <formula>"NotPaid"</formula>
    </cfRule>
    <cfRule type="cellIs" dxfId="3" priority="577" operator="equal">
      <formula>"NotPaid"</formula>
    </cfRule>
  </conditionalFormatting>
  <conditionalFormatting sqref="S36:U36">
    <cfRule type="cellIs" dxfId="3" priority="936" operator="equal">
      <formula>"NotPaid"</formula>
    </cfRule>
    <cfRule type="cellIs" dxfId="3" priority="933" operator="equal">
      <formula>"NotPaid"</formula>
    </cfRule>
    <cfRule type="cellIs" dxfId="3" priority="934" operator="equal">
      <formula>"NotPaid"</formula>
    </cfRule>
    <cfRule type="cellIs" dxfId="3" priority="932" operator="equal">
      <formula>"NotPaid"</formula>
    </cfRule>
    <cfRule type="cellIs" dxfId="3" priority="931" operator="equal">
      <formula>"NotPaid"</formula>
    </cfRule>
    <cfRule type="cellIs" dxfId="3" priority="898" operator="equal">
      <formula>"NotPaid"</formula>
    </cfRule>
    <cfRule type="cellIs" dxfId="3" priority="890" operator="equal">
      <formula>"NotPaid"</formula>
    </cfRule>
  </conditionalFormatting>
  <conditionalFormatting sqref="V36:X36">
    <cfRule type="cellIs" dxfId="3" priority="1249" operator="equal">
      <formula>"NotPaid"</formula>
    </cfRule>
    <cfRule type="cellIs" dxfId="3" priority="1246" operator="equal">
      <formula>"NotPaid"</formula>
    </cfRule>
    <cfRule type="cellIs" dxfId="3" priority="1247" operator="equal">
      <formula>"NotPaid"</formula>
    </cfRule>
    <cfRule type="cellIs" dxfId="3" priority="1245" operator="equal">
      <formula>"NotPaid"</formula>
    </cfRule>
    <cfRule type="cellIs" dxfId="3" priority="1244" operator="equal">
      <formula>"NotPaid"</formula>
    </cfRule>
    <cfRule type="cellIs" dxfId="3" priority="1211" operator="equal">
      <formula>"NotPaid"</formula>
    </cfRule>
    <cfRule type="cellIs" dxfId="3" priority="1203" operator="equal">
      <formula>"NotPaid"</formula>
    </cfRule>
  </conditionalFormatting>
  <conditionalFormatting sqref="Y36:AA36">
    <cfRule type="cellIs" dxfId="3" priority="1562" operator="equal">
      <formula>"NotPaid"</formula>
    </cfRule>
    <cfRule type="cellIs" dxfId="3" priority="1559" operator="equal">
      <formula>"NotPaid"</formula>
    </cfRule>
    <cfRule type="cellIs" dxfId="3" priority="1560" operator="equal">
      <formula>"NotPaid"</formula>
    </cfRule>
    <cfRule type="cellIs" dxfId="3" priority="1558" operator="equal">
      <formula>"NotPaid"</formula>
    </cfRule>
    <cfRule type="cellIs" dxfId="3" priority="1557" operator="equal">
      <formula>"NotPaid"</formula>
    </cfRule>
    <cfRule type="cellIs" dxfId="3" priority="1524" operator="equal">
      <formula>"NotPaid"</formula>
    </cfRule>
    <cfRule type="cellIs" dxfId="3" priority="1516" operator="equal">
      <formula>"NotPaid"</formula>
    </cfRule>
  </conditionalFormatting>
  <conditionalFormatting sqref="Q37">
    <cfRule type="cellIs" dxfId="3" priority="5" operator="equal">
      <formula>"NotPaid"</formula>
    </cfRule>
  </conditionalFormatting>
  <conditionalFormatting sqref="AD37">
    <cfRule type="cellIs" dxfId="3" priority="2059" operator="equal">
      <formula>"NotPaid"</formula>
    </cfRule>
    <cfRule type="cellIs" dxfId="3" priority="2058" operator="equal">
      <formula>"NotPaid"</formula>
    </cfRule>
    <cfRule type="cellIs" dxfId="3" priority="2057" operator="equal">
      <formula>"NotPaid"</formula>
    </cfRule>
    <cfRule type="cellIs" dxfId="3" priority="2056" operator="equal">
      <formula>"NotPaid"</formula>
    </cfRule>
    <cfRule type="cellIs" dxfId="3" priority="2055" operator="equal">
      <formula>"NotPaid"</formula>
    </cfRule>
    <cfRule type="cellIs" dxfId="3" priority="2054" operator="equal">
      <formula>"NotPaid"</formula>
    </cfRule>
    <cfRule type="cellIs" dxfId="3" priority="2053" operator="equal">
      <formula>"NotPaid"</formula>
    </cfRule>
    <cfRule type="cellIs" dxfId="3" priority="2052" operator="equal">
      <formula>"NotPaid"</formula>
    </cfRule>
    <cfRule type="cellIs" dxfId="3" priority="2051" operator="equal">
      <formula>"NotPaid"</formula>
    </cfRule>
    <cfRule type="cellIs" dxfId="3" priority="2050" operator="equal">
      <formula>"NotPaid"</formula>
    </cfRule>
    <cfRule type="cellIs" dxfId="3" priority="2049" operator="equal">
      <formula>"NotPaid"</formula>
    </cfRule>
    <cfRule type="cellIs" dxfId="3" priority="2048" operator="equal">
      <formula>"NotPaid"</formula>
    </cfRule>
    <cfRule type="cellIs" dxfId="3" priority="2047" operator="equal">
      <formula>"NotPaid"</formula>
    </cfRule>
    <cfRule type="cellIs" dxfId="3" priority="2046" operator="equal">
      <formula>"NotPaid"</formula>
    </cfRule>
    <cfRule type="cellIs" dxfId="3" priority="2045" operator="equal">
      <formula>"NotPaid"</formula>
    </cfRule>
    <cfRule type="cellIs" dxfId="3" priority="2044" operator="equal">
      <formula>"NotPaid"</formula>
    </cfRule>
    <cfRule type="cellIs" dxfId="3" priority="2043" operator="equal">
      <formula>"NotPaid"</formula>
    </cfRule>
    <cfRule type="cellIs" dxfId="3" priority="2042" operator="equal">
      <formula>"NotPaid"</formula>
    </cfRule>
    <cfRule type="cellIs" dxfId="3" priority="2041" operator="equal">
      <formula>"NotPaid"</formula>
    </cfRule>
    <cfRule type="cellIs" dxfId="3" priority="2040" operator="equal">
      <formula>"NotPaid"</formula>
    </cfRule>
    <cfRule type="cellIs" dxfId="3" priority="2039" operator="equal">
      <formula>"NotPaid"</formula>
    </cfRule>
    <cfRule type="cellIs" dxfId="3" priority="2038" operator="equal">
      <formula>"NotPaid"</formula>
    </cfRule>
    <cfRule type="cellIs" dxfId="3" priority="2037" operator="equal">
      <formula>"NotPaid"</formula>
    </cfRule>
    <cfRule type="cellIs" dxfId="3" priority="1990" operator="equal">
      <formula>"NotPaid"</formula>
    </cfRule>
    <cfRule type="cellIs" dxfId="3" priority="1989" operator="equal">
      <formula>"NotPaid"</formula>
    </cfRule>
    <cfRule type="cellIs" dxfId="3" priority="1988" operator="equal">
      <formula>"NotPaid"</formula>
    </cfRule>
    <cfRule type="cellIs" dxfId="3" priority="1987" operator="equal">
      <formula>"NotPaid"</formula>
    </cfRule>
    <cfRule type="cellIs" dxfId="3" priority="1986" operator="equal">
      <formula>"NotPaid"</formula>
    </cfRule>
    <cfRule type="cellIs" dxfId="3" priority="1985" operator="equal">
      <formula>"NotPaid"</formula>
    </cfRule>
    <cfRule type="cellIs" dxfId="3" priority="1984" operator="equal">
      <formula>"NotPaid"</formula>
    </cfRule>
    <cfRule type="cellIs" dxfId="3" priority="1983" operator="equal">
      <formula>"NotPaid"</formula>
    </cfRule>
    <cfRule type="cellIs" dxfId="3" priority="1982" operator="equal">
      <formula>"NotPaid"</formula>
    </cfRule>
    <cfRule type="cellIs" dxfId="3" priority="1981" operator="equal">
      <formula>"NotPaid"</formula>
    </cfRule>
    <cfRule type="cellIs" dxfId="3" priority="1980" operator="equal">
      <formula>"NotPaid"</formula>
    </cfRule>
    <cfRule type="cellIs" dxfId="3" priority="1979" operator="equal">
      <formula>"NotPaid"</formula>
    </cfRule>
    <cfRule type="cellIs" dxfId="3" priority="1978" operator="equal">
      <formula>"NotPaid"</formula>
    </cfRule>
    <cfRule type="cellIs" dxfId="3" priority="1977" operator="equal">
      <formula>"NotPaid"</formula>
    </cfRule>
    <cfRule type="cellIs" dxfId="3" priority="1976" operator="equal">
      <formula>"NotPaid"</formula>
    </cfRule>
    <cfRule type="cellIs" dxfId="3" priority="1975" operator="equal">
      <formula>"NotPaid"</formula>
    </cfRule>
    <cfRule type="cellIs" dxfId="3" priority="1974" operator="equal">
      <formula>"NotPaid"</formula>
    </cfRule>
    <cfRule type="cellIs" dxfId="3" priority="1973" operator="equal">
      <formula>"NotPaid"</formula>
    </cfRule>
    <cfRule type="cellIs" dxfId="3" priority="1972" operator="equal">
      <formula>"NotPaid"</formula>
    </cfRule>
    <cfRule type="cellIs" dxfId="3" priority="1971" operator="equal">
      <formula>"NotPaid"</formula>
    </cfRule>
    <cfRule type="cellIs" dxfId="3" priority="1970" operator="equal">
      <formula>"NotPaid"</formula>
    </cfRule>
    <cfRule type="cellIs" dxfId="3" priority="1969" operator="equal">
      <formula>"NotPaid"</formula>
    </cfRule>
    <cfRule type="cellIs" dxfId="3" priority="1968" operator="equal">
      <formula>"NotPaid"</formula>
    </cfRule>
  </conditionalFormatting>
  <conditionalFormatting sqref="AD38">
    <cfRule type="cellIs" dxfId="3" priority="1806" operator="equal">
      <formula>"NotPaid"</formula>
    </cfRule>
    <cfRule type="cellIs" dxfId="3" priority="1805" operator="equal">
      <formula>"NotPaid"</formula>
    </cfRule>
    <cfRule type="cellIs" dxfId="3" priority="1804" operator="equal">
      <formula>"NotPaid"</formula>
    </cfRule>
    <cfRule type="cellIs" dxfId="3" priority="1803" operator="equal">
      <formula>"NotPaid"</formula>
    </cfRule>
    <cfRule type="cellIs" dxfId="3" priority="1802" operator="equal">
      <formula>"NotPaid"</formula>
    </cfRule>
    <cfRule type="cellIs" dxfId="3" priority="1801" operator="equal">
      <formula>"NotPaid"</formula>
    </cfRule>
    <cfRule type="cellIs" dxfId="3" priority="1800" operator="equal">
      <formula>"NotPaid"</formula>
    </cfRule>
    <cfRule type="cellIs" dxfId="3" priority="1799" operator="equal">
      <formula>"NotPaid"</formula>
    </cfRule>
    <cfRule type="cellIs" dxfId="3" priority="1798" operator="equal">
      <formula>"NotPaid"</formula>
    </cfRule>
    <cfRule type="cellIs" dxfId="3" priority="1797" operator="equal">
      <formula>"NotPaid"</formula>
    </cfRule>
    <cfRule type="cellIs" dxfId="3" priority="1796" operator="equal">
      <formula>"NotPaid"</formula>
    </cfRule>
    <cfRule type="cellIs" dxfId="3" priority="1795" operator="equal">
      <formula>"NotPaid"</formula>
    </cfRule>
    <cfRule type="cellIs" dxfId="3" priority="1794" operator="equal">
      <formula>"NotPaid"</formula>
    </cfRule>
    <cfRule type="cellIs" dxfId="3" priority="1793" operator="equal">
      <formula>"NotPaid"</formula>
    </cfRule>
    <cfRule type="cellIs" dxfId="3" priority="1792" operator="equal">
      <formula>"NotPaid"</formula>
    </cfRule>
    <cfRule type="cellIs" dxfId="3" priority="1791" operator="equal">
      <formula>"NotPaid"</formula>
    </cfRule>
    <cfRule type="cellIs" dxfId="3" priority="1790" operator="equal">
      <formula>"NotPaid"</formula>
    </cfRule>
    <cfRule type="cellIs" dxfId="3" priority="1789" operator="equal">
      <formula>"NotPaid"</formula>
    </cfRule>
    <cfRule type="cellIs" dxfId="3" priority="1788" operator="equal">
      <formula>"NotPaid"</formula>
    </cfRule>
    <cfRule type="cellIs" dxfId="3" priority="1787" operator="equal">
      <formula>"NotPaid"</formula>
    </cfRule>
    <cfRule type="cellIs" dxfId="3" priority="1786" operator="equal">
      <formula>"NotPaid"</formula>
    </cfRule>
    <cfRule type="cellIs" dxfId="3" priority="1785" operator="equal">
      <formula>"NotPaid"</formula>
    </cfRule>
    <cfRule type="cellIs" dxfId="3" priority="1784" operator="equal">
      <formula>"NotPaid"</formula>
    </cfRule>
    <cfRule type="cellIs" dxfId="3" priority="1783" operator="equal">
      <formula>"NotPaid"</formula>
    </cfRule>
    <cfRule type="cellIs" dxfId="3" priority="1782" operator="equal">
      <formula>"NotPaid"</formula>
    </cfRule>
    <cfRule type="cellIs" dxfId="3" priority="1781" operator="equal">
      <formula>"NotPaid"</formula>
    </cfRule>
    <cfRule type="cellIs" dxfId="3" priority="1780" operator="equal">
      <formula>"NotPaid"</formula>
    </cfRule>
    <cfRule type="cellIs" dxfId="3" priority="1779" operator="equal">
      <formula>"NotPaid"</formula>
    </cfRule>
    <cfRule type="cellIs" dxfId="3" priority="1778" operator="equal">
      <formula>"NotPaid"</formula>
    </cfRule>
    <cfRule type="cellIs" dxfId="3" priority="1777" operator="equal">
      <formula>"NotPaid"</formula>
    </cfRule>
    <cfRule type="cellIs" dxfId="3" priority="1776" operator="equal">
      <formula>"NotPaid"</formula>
    </cfRule>
    <cfRule type="cellIs" dxfId="3" priority="1775" operator="equal">
      <formula>"NotPaid"</formula>
    </cfRule>
    <cfRule type="cellIs" dxfId="3" priority="1774" operator="equal">
      <formula>"NotPaid"</formula>
    </cfRule>
    <cfRule type="cellIs" dxfId="3" priority="1773" operator="equal">
      <formula>"NotPaid"</formula>
    </cfRule>
    <cfRule type="cellIs" dxfId="3" priority="1772" operator="equal">
      <formula>"NotPaid"</formula>
    </cfRule>
    <cfRule type="cellIs" dxfId="3" priority="1771" operator="equal">
      <formula>"NotPaid"</formula>
    </cfRule>
    <cfRule type="cellIs" dxfId="3" priority="1770" operator="equal">
      <formula>"NotPaid"</formula>
    </cfRule>
    <cfRule type="cellIs" dxfId="3" priority="1769" operator="equal">
      <formula>"NotPaid"</formula>
    </cfRule>
    <cfRule type="cellIs" dxfId="3" priority="1768" operator="equal">
      <formula>"NotPaid"</formula>
    </cfRule>
    <cfRule type="cellIs" dxfId="3" priority="1767" operator="equal">
      <formula>"NotPaid"</formula>
    </cfRule>
    <cfRule type="cellIs" dxfId="3" priority="1766" operator="equal">
      <formula>"NotPaid"</formula>
    </cfRule>
    <cfRule type="cellIs" dxfId="3" priority="1765" operator="equal">
      <formula>"NotPaid"</formula>
    </cfRule>
    <cfRule type="cellIs" dxfId="3" priority="1764" operator="equal">
      <formula>"NotPaid"</formula>
    </cfRule>
    <cfRule type="cellIs" dxfId="3" priority="1763" operator="equal">
      <formula>"NotPaid"</formula>
    </cfRule>
    <cfRule type="cellIs" dxfId="3" priority="1762" operator="equal">
      <formula>"NotPaid"</formula>
    </cfRule>
    <cfRule type="cellIs" dxfId="3" priority="1761" operator="equal">
      <formula>"NotPaid"</formula>
    </cfRule>
  </conditionalFormatting>
  <conditionalFormatting sqref="AE38">
    <cfRule type="expression" dxfId="7" priority="2396" stopIfTrue="1">
      <formula>Physics!AE62="not paid"</formula>
    </cfRule>
  </conditionalFormatting>
  <conditionalFormatting sqref="AD39">
    <cfRule type="cellIs" dxfId="3" priority="2331" operator="equal">
      <formula>"NotPaid"</formula>
    </cfRule>
    <cfRule type="cellIs" dxfId="3" priority="2320" operator="equal">
      <formula>"NotPaid"</formula>
    </cfRule>
    <cfRule type="cellIs" dxfId="3" priority="2305" operator="equal">
      <formula>"NotPaid"</formula>
    </cfRule>
    <cfRule type="cellIs" dxfId="3" priority="2298" operator="equal">
      <formula>"NotPaid"</formula>
    </cfRule>
    <cfRule type="cellIs" dxfId="3" priority="2293" operator="equal">
      <formula>"NotPaid"</formula>
    </cfRule>
    <cfRule type="cellIs" dxfId="3" priority="2232" operator="equal">
      <formula>"NotPaid"</formula>
    </cfRule>
    <cfRule type="cellIs" dxfId="3" priority="2231" operator="equal">
      <formula>"NotPaid"</formula>
    </cfRule>
    <cfRule type="cellIs" dxfId="3" priority="2211" operator="equal">
      <formula>"NotPaid"</formula>
    </cfRule>
    <cfRule type="cellIs" dxfId="3" priority="2200" operator="equal">
      <formula>"NotPaid"</formula>
    </cfRule>
    <cfRule type="cellIs" dxfId="3" priority="2094" operator="equal">
      <formula>"NotPaid"</formula>
    </cfRule>
    <cfRule type="cellIs" dxfId="3" priority="2093" operator="equal">
      <formula>"NotPaid"</formula>
    </cfRule>
    <cfRule type="cellIs" dxfId="3" priority="2092" operator="equal">
      <formula>"NotPaid"</formula>
    </cfRule>
    <cfRule type="cellIs" dxfId="3" priority="2091" operator="equal">
      <formula>"NotPaid"</formula>
    </cfRule>
    <cfRule type="cellIs" dxfId="3" priority="2090" operator="equal">
      <formula>"NotPaid"</formula>
    </cfRule>
    <cfRule type="cellIs" dxfId="3" priority="2089" operator="equal">
      <formula>"NotPaid"</formula>
    </cfRule>
    <cfRule type="cellIs" dxfId="3" priority="2088" operator="equal">
      <formula>"NotPaid"</formula>
    </cfRule>
    <cfRule type="cellIs" dxfId="3" priority="2087" operator="equal">
      <formula>"NotPaid"</formula>
    </cfRule>
    <cfRule type="cellIs" dxfId="3" priority="2086" operator="equal">
      <formula>"NotPaid"</formula>
    </cfRule>
    <cfRule type="cellIs" dxfId="3" priority="2085" operator="equal">
      <formula>"NotPaid"</formula>
    </cfRule>
    <cfRule type="cellIs" dxfId="3" priority="2084" operator="equal">
      <formula>"NotPaid"</formula>
    </cfRule>
    <cfRule type="cellIs" dxfId="3" priority="2083" operator="equal">
      <formula>"NotPaid"</formula>
    </cfRule>
  </conditionalFormatting>
  <conditionalFormatting sqref="AD40">
    <cfRule type="cellIs" dxfId="3" priority="1664" operator="equal">
      <formula>"NotPaid"</formula>
    </cfRule>
    <cfRule type="cellIs" dxfId="3" priority="1663" operator="equal">
      <formula>"NotPaid"</formula>
    </cfRule>
    <cfRule type="cellIs" dxfId="3" priority="1662" operator="equal">
      <formula>"NotPaid"</formula>
    </cfRule>
    <cfRule type="cellIs" dxfId="3" priority="1661" operator="equal">
      <formula>"NotPaid"</formula>
    </cfRule>
    <cfRule type="cellIs" dxfId="3" priority="1660" operator="equal">
      <formula>"NotPaid"</formula>
    </cfRule>
    <cfRule type="cellIs" dxfId="3" priority="1659" operator="equal">
      <formula>"NotPaid"</formula>
    </cfRule>
    <cfRule type="cellIs" dxfId="3" priority="1658" operator="equal">
      <formula>"NotPaid"</formula>
    </cfRule>
    <cfRule type="cellIs" dxfId="3" priority="1657" operator="equal">
      <formula>"NotPaid"</formula>
    </cfRule>
    <cfRule type="cellIs" dxfId="3" priority="1656" operator="equal">
      <formula>"NotPaid"</formula>
    </cfRule>
    <cfRule type="cellIs" dxfId="3" priority="1655" operator="equal">
      <formula>"NotPaid"</formula>
    </cfRule>
    <cfRule type="cellIs" dxfId="3" priority="1654" operator="equal">
      <formula>"NotPaid"</formula>
    </cfRule>
    <cfRule type="cellIs" dxfId="3" priority="1653" operator="equal">
      <formula>"NotPaid"</formula>
    </cfRule>
    <cfRule type="cellIs" dxfId="3" priority="1652" operator="equal">
      <formula>"NotPaid"</formula>
    </cfRule>
    <cfRule type="cellIs" dxfId="3" priority="1651" operator="equal">
      <formula>"NotPaid"</formula>
    </cfRule>
    <cfRule type="cellIs" dxfId="3" priority="1650" operator="equal">
      <formula>"NotPaid"</formula>
    </cfRule>
    <cfRule type="cellIs" dxfId="3" priority="1649" operator="equal">
      <formula>"NotPaid"</formula>
    </cfRule>
    <cfRule type="cellIs" dxfId="3" priority="1648" operator="equal">
      <formula>"NotPaid"</formula>
    </cfRule>
    <cfRule type="cellIs" dxfId="3" priority="1647" operator="equal">
      <formula>"NotPaid"</formula>
    </cfRule>
    <cfRule type="cellIs" dxfId="3" priority="1646" operator="equal">
      <formula>"NotPaid"</formula>
    </cfRule>
    <cfRule type="cellIs" dxfId="3" priority="1645" operator="equal">
      <formula>"NotPaid"</formula>
    </cfRule>
    <cfRule type="cellIs" dxfId="3" priority="1644" operator="equal">
      <formula>"NotPaid"</formula>
    </cfRule>
  </conditionalFormatting>
  <conditionalFormatting sqref="P41">
    <cfRule type="cellIs" dxfId="3" priority="240" operator="equal">
      <formula>"NotPaid"</formula>
    </cfRule>
    <cfRule type="cellIs" dxfId="3" priority="239" operator="equal">
      <formula>"NotPaid"</formula>
    </cfRule>
    <cfRule type="cellIs" dxfId="3" priority="238" operator="equal">
      <formula>"NotPaid"</formula>
    </cfRule>
    <cfRule type="cellIs" dxfId="3" priority="237" operator="equal">
      <formula>"NotPaid"</formula>
    </cfRule>
    <cfRule type="cellIs" dxfId="3" priority="236" operator="equal">
      <formula>"NotPaid"</formula>
    </cfRule>
    <cfRule type="cellIs" dxfId="3" priority="235" operator="equal">
      <formula>"NotPaid"</formula>
    </cfRule>
    <cfRule type="cellIs" dxfId="3" priority="234" operator="equal">
      <formula>"NotPaid"</formula>
    </cfRule>
    <cfRule type="cellIs" dxfId="3" priority="233" operator="equal">
      <formula>"NotPaid"</formula>
    </cfRule>
    <cfRule type="cellIs" dxfId="3" priority="232" operator="equal">
      <formula>"NotPaid"</formula>
    </cfRule>
    <cfRule type="cellIs" dxfId="3" priority="231" operator="equal">
      <formula>"NotPaid"</formula>
    </cfRule>
    <cfRule type="cellIs" dxfId="3" priority="230" operator="equal">
      <formula>"NotPaid"</formula>
    </cfRule>
    <cfRule type="cellIs" dxfId="3" priority="229" operator="equal">
      <formula>"NotPaid"</formula>
    </cfRule>
    <cfRule type="cellIs" dxfId="3" priority="228" operator="equal">
      <formula>"NotPaid"</formula>
    </cfRule>
    <cfRule type="cellIs" dxfId="3" priority="227" operator="equal">
      <formula>"NotPaid"</formula>
    </cfRule>
    <cfRule type="cellIs" dxfId="3" priority="226" operator="equal">
      <formula>"NotPaid"</formula>
    </cfRule>
    <cfRule type="cellIs" dxfId="3" priority="225" operator="equal">
      <formula>"NotPaid"</formula>
    </cfRule>
    <cfRule type="cellIs" dxfId="3" priority="224" operator="equal">
      <formula>"NotPaid"</formula>
    </cfRule>
    <cfRule type="cellIs" dxfId="3" priority="223" operator="equal">
      <formula>"NotPaid"</formula>
    </cfRule>
    <cfRule type="cellIs" dxfId="3" priority="222" operator="equal">
      <formula>"NotPaid"</formula>
    </cfRule>
    <cfRule type="cellIs" dxfId="3" priority="221" operator="equal">
      <formula>"NotPaid"</formula>
    </cfRule>
    <cfRule type="cellIs" dxfId="3" priority="220" operator="equal">
      <formula>"NotPaid"</formula>
    </cfRule>
    <cfRule type="cellIs" dxfId="3" priority="219" operator="equal">
      <formula>"NotPaid"</formula>
    </cfRule>
    <cfRule type="cellIs" dxfId="3" priority="218" operator="equal">
      <formula>"NotPaid"</formula>
    </cfRule>
    <cfRule type="cellIs" dxfId="3" priority="217" operator="equal">
      <formula>"NotPaid"</formula>
    </cfRule>
    <cfRule type="cellIs" dxfId="3" priority="216" operator="equal">
      <formula>"NotPaid"</formula>
    </cfRule>
    <cfRule type="cellIs" dxfId="3" priority="215" operator="equal">
      <formula>"NotPaid"</formula>
    </cfRule>
    <cfRule type="cellIs" dxfId="3" priority="214" operator="equal">
      <formula>"NotPaid"</formula>
    </cfRule>
    <cfRule type="cellIs" dxfId="3" priority="213" operator="equal">
      <formula>"NotPaid"</formula>
    </cfRule>
    <cfRule type="cellIs" dxfId="3" priority="212" operator="equal">
      <formula>"NotPaid"</formula>
    </cfRule>
    <cfRule type="cellIs" dxfId="3" priority="211" operator="equal">
      <formula>"NotPaid"</formula>
    </cfRule>
    <cfRule type="cellIs" dxfId="3" priority="210" operator="equal">
      <formula>"NotPaid"</formula>
    </cfRule>
    <cfRule type="cellIs" dxfId="3" priority="209" operator="equal">
      <formula>"NotPaid"</formula>
    </cfRule>
    <cfRule type="cellIs" dxfId="3" priority="208" operator="equal">
      <formula>"NotPaid"</formula>
    </cfRule>
    <cfRule type="cellIs" dxfId="3" priority="207" operator="equal">
      <formula>"NotPaid"</formula>
    </cfRule>
    <cfRule type="cellIs" dxfId="3" priority="206" operator="equal">
      <formula>"NotPaid"</formula>
    </cfRule>
    <cfRule type="cellIs" dxfId="3" priority="205" operator="equal">
      <formula>"NotPaid"</formula>
    </cfRule>
    <cfRule type="cellIs" dxfId="3" priority="204" operator="equal">
      <formula>"NotPaid"</formula>
    </cfRule>
    <cfRule type="cellIs" dxfId="3" priority="203" operator="equal">
      <formula>"NotPaid"</formula>
    </cfRule>
    <cfRule type="cellIs" dxfId="3" priority="202" operator="equal">
      <formula>"NotPaid"</formula>
    </cfRule>
    <cfRule type="cellIs" dxfId="3" priority="201" operator="equal">
      <formula>"NotPaid"</formula>
    </cfRule>
    <cfRule type="cellIs" dxfId="3" priority="200" operator="equal">
      <formula>"NotPaid"</formula>
    </cfRule>
    <cfRule type="cellIs" dxfId="3" priority="199" operator="equal">
      <formula>"NotPaid"</formula>
    </cfRule>
    <cfRule type="cellIs" dxfId="3" priority="198" operator="equal">
      <formula>"NotPaid"</formula>
    </cfRule>
    <cfRule type="cellIs" dxfId="3" priority="197" operator="equal">
      <formula>"NotPaid"</formula>
    </cfRule>
    <cfRule type="cellIs" dxfId="3" priority="196" operator="equal">
      <formula>"NotPaid"</formula>
    </cfRule>
    <cfRule type="cellIs" dxfId="3" priority="195" operator="equal">
      <formula>"NotPaid"</formula>
    </cfRule>
  </conditionalFormatting>
  <conditionalFormatting sqref="Q41:R41">
    <cfRule type="cellIs" dxfId="3" priority="54" operator="equal">
      <formula>"NotPaid"</formula>
    </cfRule>
  </conditionalFormatting>
  <conditionalFormatting sqref="Q41:Z41">
    <cfRule type="cellIs" dxfId="3" priority="49" operator="equal">
      <formula>"NotPaid"</formula>
    </cfRule>
    <cfRule type="cellIs" dxfId="3" priority="48" operator="equal">
      <formula>"NotPaid"</formula>
    </cfRule>
    <cfRule type="cellIs" dxfId="3" priority="47" operator="equal">
      <formula>"NotPaid"</formula>
    </cfRule>
    <cfRule type="cellIs" dxfId="3" priority="46" operator="equal">
      <formula>"NotPaid"</formula>
    </cfRule>
    <cfRule type="cellIs" dxfId="3" priority="45" operator="equal">
      <formula>"NotPaid"</formula>
    </cfRule>
    <cfRule type="cellIs" dxfId="3" priority="44" operator="equal">
      <formula>"NotPaid"</formula>
    </cfRule>
    <cfRule type="cellIs" dxfId="3" priority="43" operator="equal">
      <formula>"NotPaid"</formula>
    </cfRule>
    <cfRule type="cellIs" dxfId="3" priority="42" operator="equal">
      <formula>"NotPaid"</formula>
    </cfRule>
    <cfRule type="cellIs" dxfId="3" priority="41" operator="equal">
      <formula>"NotPaid"</formula>
    </cfRule>
    <cfRule type="cellIs" dxfId="3" priority="40" operator="equal">
      <formula>"NotPaid"</formula>
    </cfRule>
    <cfRule type="cellIs" dxfId="3" priority="39" operator="equal">
      <formula>"NotPaid"</formula>
    </cfRule>
    <cfRule type="cellIs" dxfId="3" priority="38" operator="equal">
      <formula>"NotPaid"</formula>
    </cfRule>
    <cfRule type="cellIs" dxfId="3" priority="56" operator="equal">
      <formula>"NotPaid"</formula>
    </cfRule>
    <cfRule type="cellIs" dxfId="3" priority="55" operator="equal">
      <formula>"NotPaid"</formula>
    </cfRule>
    <cfRule type="cellIs" dxfId="3" priority="53" operator="equal">
      <formula>"NotPaid"</formula>
    </cfRule>
    <cfRule type="cellIs" dxfId="3" priority="52" operator="equal">
      <formula>"NotPaid"</formula>
    </cfRule>
    <cfRule type="cellIs" dxfId="3" priority="51" operator="equal">
      <formula>"NotPaid"</formula>
    </cfRule>
    <cfRule type="cellIs" dxfId="3" priority="50" operator="equal">
      <formula>"NotPaid"</formula>
    </cfRule>
    <cfRule type="cellIs" dxfId="3" priority="37" operator="equal">
      <formula>"NotPaid"</formula>
    </cfRule>
    <cfRule type="cellIs" dxfId="3" priority="36" operator="equal">
      <formula>"NotPaid"</formula>
    </cfRule>
    <cfRule type="cellIs" dxfId="3" priority="35" operator="equal">
      <formula>"NotPaid"</formula>
    </cfRule>
    <cfRule type="cellIs" dxfId="3" priority="34" operator="equal">
      <formula>"NotPaid"</formula>
    </cfRule>
    <cfRule type="cellIs" dxfId="3" priority="33" operator="equal">
      <formula>"NotPaid"</formula>
    </cfRule>
    <cfRule type="cellIs" dxfId="3" priority="32" operator="equal">
      <formula>"NotPaid"</formula>
    </cfRule>
    <cfRule type="cellIs" dxfId="3" priority="31" operator="equal">
      <formula>"NotPaid"</formula>
    </cfRule>
    <cfRule type="cellIs" dxfId="3" priority="30" operator="equal">
      <formula>"NotPaid"</formula>
    </cfRule>
    <cfRule type="cellIs" dxfId="3" priority="29" operator="equal">
      <formula>"NotPaid"</formula>
    </cfRule>
    <cfRule type="cellIs" dxfId="3" priority="28" operator="equal">
      <formula>"NotPaid"</formula>
    </cfRule>
    <cfRule type="cellIs" dxfId="3" priority="27" operator="equal">
      <formula>"NotPaid"</formula>
    </cfRule>
    <cfRule type="cellIs" dxfId="3" priority="26" operator="equal">
      <formula>"NotPaid"</formula>
    </cfRule>
    <cfRule type="cellIs" dxfId="3" priority="25" operator="equal">
      <formula>"NotPaid"</formula>
    </cfRule>
    <cfRule type="cellIs" dxfId="3" priority="24" operator="equal">
      <formula>"NotPaid"</formula>
    </cfRule>
    <cfRule type="cellIs" dxfId="3" priority="23" operator="equal">
      <formula>"NotPaid"</formula>
    </cfRule>
    <cfRule type="cellIs" dxfId="3" priority="22" operator="equal">
      <formula>"NotPaid"</formula>
    </cfRule>
    <cfRule type="cellIs" dxfId="3" priority="21" operator="equal">
      <formula>"NotPaid"</formula>
    </cfRule>
    <cfRule type="cellIs" dxfId="3" priority="20" operator="equal">
      <formula>"NotPaid"</formula>
    </cfRule>
    <cfRule type="cellIs" dxfId="3" priority="19" operator="equal">
      <formula>"NotPaid"</formula>
    </cfRule>
    <cfRule type="cellIs" dxfId="3" priority="18" operator="equal">
      <formula>"NotPaid"</formula>
    </cfRule>
    <cfRule type="cellIs" dxfId="3" priority="17" operator="equal">
      <formula>"NotPaid"</formula>
    </cfRule>
    <cfRule type="cellIs" dxfId="3" priority="16" operator="equal">
      <formula>"NotPaid"</formula>
    </cfRule>
    <cfRule type="cellIs" dxfId="3" priority="15" operator="equal">
      <formula>"NotPaid"</formula>
    </cfRule>
    <cfRule type="cellIs" dxfId="3" priority="14" operator="equal">
      <formula>"NotPaid"</formula>
    </cfRule>
    <cfRule type="cellIs" dxfId="3" priority="13" operator="equal">
      <formula>"NotPaid"</formula>
    </cfRule>
    <cfRule type="cellIs" dxfId="3" priority="12" operator="equal">
      <formula>"NotPaid"</formula>
    </cfRule>
    <cfRule type="cellIs" dxfId="3" priority="11" operator="equal">
      <formula>"NotPaid"</formula>
    </cfRule>
  </conditionalFormatting>
  <conditionalFormatting sqref="S41:U41">
    <cfRule type="cellIs" dxfId="3" priority="100" operator="equal">
      <formula>"NotPaid"</formula>
    </cfRule>
    <cfRule type="cellIs" dxfId="3" priority="95" operator="equal">
      <formula>"NotPaid"</formula>
    </cfRule>
    <cfRule type="cellIs" dxfId="3" priority="94" operator="equal">
      <formula>"NotPaid"</formula>
    </cfRule>
    <cfRule type="cellIs" dxfId="3" priority="93" operator="equal">
      <formula>"NotPaid"</formula>
    </cfRule>
    <cfRule type="cellIs" dxfId="3" priority="92" operator="equal">
      <formula>"NotPaid"</formula>
    </cfRule>
    <cfRule type="cellIs" dxfId="3" priority="91" operator="equal">
      <formula>"NotPaid"</formula>
    </cfRule>
    <cfRule type="cellIs" dxfId="3" priority="90" operator="equal">
      <formula>"NotPaid"</formula>
    </cfRule>
    <cfRule type="cellIs" dxfId="3" priority="89" operator="equal">
      <formula>"NotPaid"</formula>
    </cfRule>
    <cfRule type="cellIs" dxfId="3" priority="88" operator="equal">
      <formula>"NotPaid"</formula>
    </cfRule>
    <cfRule type="cellIs" dxfId="3" priority="87" operator="equal">
      <formula>"NotPaid"</formula>
    </cfRule>
    <cfRule type="cellIs" dxfId="3" priority="86" operator="equal">
      <formula>"NotPaid"</formula>
    </cfRule>
    <cfRule type="cellIs" dxfId="3" priority="85" operator="equal">
      <formula>"NotPaid"</formula>
    </cfRule>
    <cfRule type="cellIs" dxfId="3" priority="84" operator="equal">
      <formula>"NotPaid"</formula>
    </cfRule>
    <cfRule type="cellIs" dxfId="3" priority="102" operator="equal">
      <formula>"NotPaid"</formula>
    </cfRule>
    <cfRule type="cellIs" dxfId="3" priority="101" operator="equal">
      <formula>"NotPaid"</formula>
    </cfRule>
    <cfRule type="cellIs" dxfId="3" priority="99" operator="equal">
      <formula>"NotPaid"</formula>
    </cfRule>
    <cfRule type="cellIs" dxfId="3" priority="98" operator="equal">
      <formula>"NotPaid"</formula>
    </cfRule>
    <cfRule type="cellIs" dxfId="3" priority="97" operator="equal">
      <formula>"NotPaid"</formula>
    </cfRule>
    <cfRule type="cellIs" dxfId="3" priority="96" operator="equal">
      <formula>"NotPaid"</formula>
    </cfRule>
    <cfRule type="cellIs" dxfId="3" priority="83" operator="equal">
      <formula>"NotPaid"</formula>
    </cfRule>
    <cfRule type="cellIs" dxfId="3" priority="82" operator="equal">
      <formula>"NotPaid"</formula>
    </cfRule>
    <cfRule type="cellIs" dxfId="3" priority="81" operator="equal">
      <formula>"NotPaid"</formula>
    </cfRule>
    <cfRule type="cellIs" dxfId="3" priority="80" operator="equal">
      <formula>"NotPaid"</formula>
    </cfRule>
    <cfRule type="cellIs" dxfId="3" priority="79" operator="equal">
      <formula>"NotPaid"</formula>
    </cfRule>
    <cfRule type="cellIs" dxfId="3" priority="78" operator="equal">
      <formula>"NotPaid"</formula>
    </cfRule>
    <cfRule type="cellIs" dxfId="3" priority="77" operator="equal">
      <formula>"NotPaid"</formula>
    </cfRule>
    <cfRule type="cellIs" dxfId="3" priority="76" operator="equal">
      <formula>"NotPaid"</formula>
    </cfRule>
    <cfRule type="cellIs" dxfId="3" priority="75" operator="equal">
      <formula>"NotPaid"</formula>
    </cfRule>
    <cfRule type="cellIs" dxfId="3" priority="74" operator="equal">
      <formula>"NotPaid"</formula>
    </cfRule>
    <cfRule type="cellIs" dxfId="3" priority="73" operator="equal">
      <formula>"NotPaid"</formula>
    </cfRule>
    <cfRule type="cellIs" dxfId="3" priority="72" operator="equal">
      <formula>"NotPaid"</formula>
    </cfRule>
    <cfRule type="cellIs" dxfId="3" priority="71" operator="equal">
      <formula>"NotPaid"</formula>
    </cfRule>
    <cfRule type="cellIs" dxfId="3" priority="70" operator="equal">
      <formula>"NotPaid"</formula>
    </cfRule>
    <cfRule type="cellIs" dxfId="3" priority="69" operator="equal">
      <formula>"NotPaid"</formula>
    </cfRule>
    <cfRule type="cellIs" dxfId="3" priority="68" operator="equal">
      <formula>"NotPaid"</formula>
    </cfRule>
    <cfRule type="cellIs" dxfId="3" priority="67" operator="equal">
      <formula>"NotPaid"</formula>
    </cfRule>
    <cfRule type="cellIs" dxfId="3" priority="66" operator="equal">
      <formula>"NotPaid"</formula>
    </cfRule>
    <cfRule type="cellIs" dxfId="3" priority="65" operator="equal">
      <formula>"NotPaid"</formula>
    </cfRule>
    <cfRule type="cellIs" dxfId="3" priority="64" operator="equal">
      <formula>"NotPaid"</formula>
    </cfRule>
    <cfRule type="cellIs" dxfId="3" priority="63" operator="equal">
      <formula>"NotPaid"</formula>
    </cfRule>
    <cfRule type="cellIs" dxfId="3" priority="62" operator="equal">
      <formula>"NotPaid"</formula>
    </cfRule>
    <cfRule type="cellIs" dxfId="3" priority="61" operator="equal">
      <formula>"NotPaid"</formula>
    </cfRule>
    <cfRule type="cellIs" dxfId="3" priority="60" operator="equal">
      <formula>"NotPaid"</formula>
    </cfRule>
    <cfRule type="cellIs" dxfId="3" priority="59" operator="equal">
      <formula>"NotPaid"</formula>
    </cfRule>
    <cfRule type="cellIs" dxfId="3" priority="58" operator="equal">
      <formula>"NotPaid"</formula>
    </cfRule>
    <cfRule type="cellIs" dxfId="3" priority="57" operator="equal">
      <formula>"NotPaid"</formula>
    </cfRule>
  </conditionalFormatting>
  <conditionalFormatting sqref="V41:X41">
    <cfRule type="cellIs" dxfId="3" priority="146" operator="equal">
      <formula>"NotPaid"</formula>
    </cfRule>
    <cfRule type="cellIs" dxfId="3" priority="141" operator="equal">
      <formula>"NotPaid"</formula>
    </cfRule>
    <cfRule type="cellIs" dxfId="3" priority="140" operator="equal">
      <formula>"NotPaid"</formula>
    </cfRule>
    <cfRule type="cellIs" dxfId="3" priority="139" operator="equal">
      <formula>"NotPaid"</formula>
    </cfRule>
    <cfRule type="cellIs" dxfId="3" priority="138" operator="equal">
      <formula>"NotPaid"</formula>
    </cfRule>
    <cfRule type="cellIs" dxfId="3" priority="137" operator="equal">
      <formula>"NotPaid"</formula>
    </cfRule>
    <cfRule type="cellIs" dxfId="3" priority="136" operator="equal">
      <formula>"NotPaid"</formula>
    </cfRule>
    <cfRule type="cellIs" dxfId="3" priority="135" operator="equal">
      <formula>"NotPaid"</formula>
    </cfRule>
    <cfRule type="cellIs" dxfId="3" priority="134" operator="equal">
      <formula>"NotPaid"</formula>
    </cfRule>
    <cfRule type="cellIs" dxfId="3" priority="133" operator="equal">
      <formula>"NotPaid"</formula>
    </cfRule>
    <cfRule type="cellIs" dxfId="3" priority="132" operator="equal">
      <formula>"NotPaid"</formula>
    </cfRule>
    <cfRule type="cellIs" dxfId="3" priority="131" operator="equal">
      <formula>"NotPaid"</formula>
    </cfRule>
    <cfRule type="cellIs" dxfId="3" priority="130" operator="equal">
      <formula>"NotPaid"</formula>
    </cfRule>
    <cfRule type="cellIs" dxfId="3" priority="148" operator="equal">
      <formula>"NotPaid"</formula>
    </cfRule>
    <cfRule type="cellIs" dxfId="3" priority="147" operator="equal">
      <formula>"NotPaid"</formula>
    </cfRule>
    <cfRule type="cellIs" dxfId="3" priority="145" operator="equal">
      <formula>"NotPaid"</formula>
    </cfRule>
    <cfRule type="cellIs" dxfId="3" priority="144" operator="equal">
      <formula>"NotPaid"</formula>
    </cfRule>
    <cfRule type="cellIs" dxfId="3" priority="143" operator="equal">
      <formula>"NotPaid"</formula>
    </cfRule>
    <cfRule type="cellIs" dxfId="3" priority="142" operator="equal">
      <formula>"NotPaid"</formula>
    </cfRule>
    <cfRule type="cellIs" dxfId="3" priority="129" operator="equal">
      <formula>"NotPaid"</formula>
    </cfRule>
    <cfRule type="cellIs" dxfId="3" priority="128" operator="equal">
      <formula>"NotPaid"</formula>
    </cfRule>
    <cfRule type="cellIs" dxfId="3" priority="127" operator="equal">
      <formula>"NotPaid"</formula>
    </cfRule>
    <cfRule type="cellIs" dxfId="3" priority="126" operator="equal">
      <formula>"NotPaid"</formula>
    </cfRule>
    <cfRule type="cellIs" dxfId="3" priority="125" operator="equal">
      <formula>"NotPaid"</formula>
    </cfRule>
    <cfRule type="cellIs" dxfId="3" priority="124" operator="equal">
      <formula>"NotPaid"</formula>
    </cfRule>
    <cfRule type="cellIs" dxfId="3" priority="123" operator="equal">
      <formula>"NotPaid"</formula>
    </cfRule>
    <cfRule type="cellIs" dxfId="3" priority="122" operator="equal">
      <formula>"NotPaid"</formula>
    </cfRule>
    <cfRule type="cellIs" dxfId="3" priority="121" operator="equal">
      <formula>"NotPaid"</formula>
    </cfRule>
    <cfRule type="cellIs" dxfId="3" priority="120" operator="equal">
      <formula>"NotPaid"</formula>
    </cfRule>
    <cfRule type="cellIs" dxfId="3" priority="119" operator="equal">
      <formula>"NotPaid"</formula>
    </cfRule>
    <cfRule type="cellIs" dxfId="3" priority="118" operator="equal">
      <formula>"NotPaid"</formula>
    </cfRule>
    <cfRule type="cellIs" dxfId="3" priority="117" operator="equal">
      <formula>"NotPaid"</formula>
    </cfRule>
    <cfRule type="cellIs" dxfId="3" priority="116" operator="equal">
      <formula>"NotPaid"</formula>
    </cfRule>
    <cfRule type="cellIs" dxfId="3" priority="115" operator="equal">
      <formula>"NotPaid"</formula>
    </cfRule>
    <cfRule type="cellIs" dxfId="3" priority="114" operator="equal">
      <formula>"NotPaid"</formula>
    </cfRule>
    <cfRule type="cellIs" dxfId="3" priority="113" operator="equal">
      <formula>"NotPaid"</formula>
    </cfRule>
    <cfRule type="cellIs" dxfId="3" priority="112" operator="equal">
      <formula>"NotPaid"</formula>
    </cfRule>
    <cfRule type="cellIs" dxfId="3" priority="111" operator="equal">
      <formula>"NotPaid"</formula>
    </cfRule>
    <cfRule type="cellIs" dxfId="3" priority="110" operator="equal">
      <formula>"NotPaid"</formula>
    </cfRule>
    <cfRule type="cellIs" dxfId="3" priority="109" operator="equal">
      <formula>"NotPaid"</formula>
    </cfRule>
    <cfRule type="cellIs" dxfId="3" priority="108" operator="equal">
      <formula>"NotPaid"</formula>
    </cfRule>
    <cfRule type="cellIs" dxfId="3" priority="107" operator="equal">
      <formula>"NotPaid"</formula>
    </cfRule>
    <cfRule type="cellIs" dxfId="3" priority="106" operator="equal">
      <formula>"NotPaid"</formula>
    </cfRule>
    <cfRule type="cellIs" dxfId="3" priority="105" operator="equal">
      <formula>"NotPaid"</formula>
    </cfRule>
    <cfRule type="cellIs" dxfId="3" priority="104" operator="equal">
      <formula>"NotPaid"</formula>
    </cfRule>
    <cfRule type="cellIs" dxfId="3" priority="103" operator="equal">
      <formula>"NotPaid"</formula>
    </cfRule>
  </conditionalFormatting>
  <conditionalFormatting sqref="Y41:Z41">
    <cfRule type="cellIs" dxfId="3" priority="192" operator="equal">
      <formula>"NotPaid"</formula>
    </cfRule>
    <cfRule type="cellIs" dxfId="3" priority="187" operator="equal">
      <formula>"NotPaid"</formula>
    </cfRule>
    <cfRule type="cellIs" dxfId="3" priority="186" operator="equal">
      <formula>"NotPaid"</formula>
    </cfRule>
    <cfRule type="cellIs" dxfId="3" priority="185" operator="equal">
      <formula>"NotPaid"</formula>
    </cfRule>
    <cfRule type="cellIs" dxfId="3" priority="184" operator="equal">
      <formula>"NotPaid"</formula>
    </cfRule>
    <cfRule type="cellIs" dxfId="3" priority="183" operator="equal">
      <formula>"NotPaid"</formula>
    </cfRule>
    <cfRule type="cellIs" dxfId="3" priority="182" operator="equal">
      <formula>"NotPaid"</formula>
    </cfRule>
    <cfRule type="cellIs" dxfId="3" priority="181" operator="equal">
      <formula>"NotPaid"</formula>
    </cfRule>
    <cfRule type="cellIs" dxfId="3" priority="180" operator="equal">
      <formula>"NotPaid"</formula>
    </cfRule>
    <cfRule type="cellIs" dxfId="3" priority="179" operator="equal">
      <formula>"NotPaid"</formula>
    </cfRule>
    <cfRule type="cellIs" dxfId="3" priority="178" operator="equal">
      <formula>"NotPaid"</formula>
    </cfRule>
    <cfRule type="cellIs" dxfId="3" priority="177" operator="equal">
      <formula>"NotPaid"</formula>
    </cfRule>
    <cfRule type="cellIs" dxfId="3" priority="176" operator="equal">
      <formula>"NotPaid"</formula>
    </cfRule>
    <cfRule type="cellIs" dxfId="3" priority="194" operator="equal">
      <formula>"NotPaid"</formula>
    </cfRule>
    <cfRule type="cellIs" dxfId="3" priority="193" operator="equal">
      <formula>"NotPaid"</formula>
    </cfRule>
    <cfRule type="cellIs" dxfId="3" priority="191" operator="equal">
      <formula>"NotPaid"</formula>
    </cfRule>
    <cfRule type="cellIs" dxfId="3" priority="190" operator="equal">
      <formula>"NotPaid"</formula>
    </cfRule>
    <cfRule type="cellIs" dxfId="3" priority="189" operator="equal">
      <formula>"NotPaid"</formula>
    </cfRule>
    <cfRule type="cellIs" dxfId="3" priority="188" operator="equal">
      <formula>"NotPaid"</formula>
    </cfRule>
    <cfRule type="cellIs" dxfId="3" priority="175" operator="equal">
      <formula>"NotPaid"</formula>
    </cfRule>
    <cfRule type="cellIs" dxfId="3" priority="174" operator="equal">
      <formula>"NotPaid"</formula>
    </cfRule>
    <cfRule type="cellIs" dxfId="3" priority="173" operator="equal">
      <formula>"NotPaid"</formula>
    </cfRule>
    <cfRule type="cellIs" dxfId="3" priority="172" operator="equal">
      <formula>"NotPaid"</formula>
    </cfRule>
    <cfRule type="cellIs" dxfId="3" priority="171" operator="equal">
      <formula>"NotPaid"</formula>
    </cfRule>
    <cfRule type="cellIs" dxfId="3" priority="170" operator="equal">
      <formula>"NotPaid"</formula>
    </cfRule>
    <cfRule type="cellIs" dxfId="3" priority="169" operator="equal">
      <formula>"NotPaid"</formula>
    </cfRule>
    <cfRule type="cellIs" dxfId="3" priority="168" operator="equal">
      <formula>"NotPaid"</formula>
    </cfRule>
    <cfRule type="cellIs" dxfId="3" priority="167" operator="equal">
      <formula>"NotPaid"</formula>
    </cfRule>
    <cfRule type="cellIs" dxfId="3" priority="166" operator="equal">
      <formula>"NotPaid"</formula>
    </cfRule>
    <cfRule type="cellIs" dxfId="3" priority="165" operator="equal">
      <formula>"NotPaid"</formula>
    </cfRule>
    <cfRule type="cellIs" dxfId="3" priority="164" operator="equal">
      <formula>"NotPaid"</formula>
    </cfRule>
    <cfRule type="cellIs" dxfId="3" priority="163" operator="equal">
      <formula>"NotPaid"</formula>
    </cfRule>
    <cfRule type="cellIs" dxfId="3" priority="162" operator="equal">
      <formula>"NotPaid"</formula>
    </cfRule>
    <cfRule type="cellIs" dxfId="3" priority="161" operator="equal">
      <formula>"NotPaid"</formula>
    </cfRule>
    <cfRule type="cellIs" dxfId="3" priority="160" operator="equal">
      <formula>"NotPaid"</formula>
    </cfRule>
    <cfRule type="cellIs" dxfId="3" priority="159" operator="equal">
      <formula>"NotPaid"</formula>
    </cfRule>
    <cfRule type="cellIs" dxfId="3" priority="158" operator="equal">
      <formula>"NotPaid"</formula>
    </cfRule>
    <cfRule type="cellIs" dxfId="3" priority="157" operator="equal">
      <formula>"NotPaid"</formula>
    </cfRule>
    <cfRule type="cellIs" dxfId="3" priority="156" operator="equal">
      <formula>"NotPaid"</formula>
    </cfRule>
    <cfRule type="cellIs" dxfId="3" priority="155" operator="equal">
      <formula>"NotPaid"</formula>
    </cfRule>
    <cfRule type="cellIs" dxfId="3" priority="154" operator="equal">
      <formula>"NotPaid"</formula>
    </cfRule>
    <cfRule type="cellIs" dxfId="3" priority="153" operator="equal">
      <formula>"NotPaid"</formula>
    </cfRule>
    <cfRule type="cellIs" dxfId="3" priority="152" operator="equal">
      <formula>"NotPaid"</formula>
    </cfRule>
    <cfRule type="cellIs" dxfId="3" priority="151" operator="equal">
      <formula>"NotPaid"</formula>
    </cfRule>
    <cfRule type="cellIs" dxfId="3" priority="150" operator="equal">
      <formula>"NotPaid"</formula>
    </cfRule>
    <cfRule type="cellIs" dxfId="3" priority="149" operator="equal">
      <formula>"NotPaid"</formula>
    </cfRule>
  </conditionalFormatting>
  <conditionalFormatting sqref="AA41:AC41">
    <cfRule type="cellIs" dxfId="3" priority="10" operator="equal">
      <formula>"NotPaid"</formula>
    </cfRule>
  </conditionalFormatting>
  <conditionalFormatting sqref="AD41">
    <cfRule type="cellIs" dxfId="3" priority="2082" operator="equal">
      <formula>"NotPaid"</formula>
    </cfRule>
    <cfRule type="cellIs" dxfId="3" priority="2081" operator="equal">
      <formula>"NotPaid"</formula>
    </cfRule>
    <cfRule type="cellIs" dxfId="3" priority="2080" operator="equal">
      <formula>"NotPaid"</formula>
    </cfRule>
    <cfRule type="cellIs" dxfId="3" priority="2079" operator="equal">
      <formula>"NotPaid"</formula>
    </cfRule>
    <cfRule type="cellIs" dxfId="3" priority="2078" operator="equal">
      <formula>"NotPaid"</formula>
    </cfRule>
    <cfRule type="cellIs" dxfId="3" priority="2077" operator="equal">
      <formula>"NotPaid"</formula>
    </cfRule>
    <cfRule type="cellIs" dxfId="3" priority="2076" operator="equal">
      <formula>"NotPaid"</formula>
    </cfRule>
    <cfRule type="cellIs" dxfId="3" priority="2075" operator="equal">
      <formula>"NotPaid"</formula>
    </cfRule>
    <cfRule type="cellIs" dxfId="3" priority="2074" operator="equal">
      <formula>"NotPaid"</formula>
    </cfRule>
    <cfRule type="cellIs" dxfId="3" priority="2073" operator="equal">
      <formula>"NotPaid"</formula>
    </cfRule>
    <cfRule type="cellIs" dxfId="3" priority="2072" operator="equal">
      <formula>"NotPaid"</formula>
    </cfRule>
    <cfRule type="cellIs" dxfId="3" priority="2071" operator="equal">
      <formula>"NotPaid"</formula>
    </cfRule>
    <cfRule type="cellIs" dxfId="3" priority="2070" operator="equal">
      <formula>"NotPaid"</formula>
    </cfRule>
    <cfRule type="cellIs" dxfId="3" priority="2069" operator="equal">
      <formula>"NotPaid"</formula>
    </cfRule>
    <cfRule type="cellIs" dxfId="3" priority="2068" operator="equal">
      <formula>"NotPaid"</formula>
    </cfRule>
    <cfRule type="cellIs" dxfId="3" priority="2067" operator="equal">
      <formula>"NotPaid"</formula>
    </cfRule>
    <cfRule type="cellIs" dxfId="3" priority="2066" operator="equal">
      <formula>"NotPaid"</formula>
    </cfRule>
    <cfRule type="cellIs" dxfId="3" priority="2065" operator="equal">
      <formula>"NotPaid"</formula>
    </cfRule>
    <cfRule type="cellIs" dxfId="3" priority="2064" operator="equal">
      <formula>"NotPaid"</formula>
    </cfRule>
    <cfRule type="cellIs" dxfId="3" priority="2063" operator="equal">
      <formula>"NotPaid"</formula>
    </cfRule>
    <cfRule type="cellIs" dxfId="3" priority="2062" operator="equal">
      <formula>"NotPaid"</formula>
    </cfRule>
    <cfRule type="cellIs" dxfId="3" priority="2061" operator="equal">
      <formula>"NotPaid"</formula>
    </cfRule>
    <cfRule type="cellIs" dxfId="3" priority="2060" operator="equal">
      <formula>"NotPaid"</formula>
    </cfRule>
    <cfRule type="cellIs" dxfId="3" priority="2013" operator="equal">
      <formula>"NotPaid"</formula>
    </cfRule>
    <cfRule type="cellIs" dxfId="3" priority="2012" operator="equal">
      <formula>"NotPaid"</formula>
    </cfRule>
    <cfRule type="cellIs" dxfId="3" priority="2011" operator="equal">
      <formula>"NotPaid"</formula>
    </cfRule>
    <cfRule type="cellIs" dxfId="3" priority="2010" operator="equal">
      <formula>"NotPaid"</formula>
    </cfRule>
    <cfRule type="cellIs" dxfId="3" priority="2009" operator="equal">
      <formula>"NotPaid"</formula>
    </cfRule>
    <cfRule type="cellIs" dxfId="3" priority="2008" operator="equal">
      <formula>"NotPaid"</formula>
    </cfRule>
    <cfRule type="cellIs" dxfId="3" priority="2007" operator="equal">
      <formula>"NotPaid"</formula>
    </cfRule>
    <cfRule type="cellIs" dxfId="3" priority="2006" operator="equal">
      <formula>"NotPaid"</formula>
    </cfRule>
    <cfRule type="cellIs" dxfId="3" priority="2005" operator="equal">
      <formula>"NotPaid"</formula>
    </cfRule>
    <cfRule type="cellIs" dxfId="3" priority="2004" operator="equal">
      <formula>"NotPaid"</formula>
    </cfRule>
    <cfRule type="cellIs" dxfId="3" priority="2003" operator="equal">
      <formula>"NotPaid"</formula>
    </cfRule>
    <cfRule type="cellIs" dxfId="3" priority="2002" operator="equal">
      <formula>"NotPaid"</formula>
    </cfRule>
    <cfRule type="cellIs" dxfId="3" priority="2001" operator="equal">
      <formula>"NotPaid"</formula>
    </cfRule>
    <cfRule type="cellIs" dxfId="3" priority="2000" operator="equal">
      <formula>"NotPaid"</formula>
    </cfRule>
    <cfRule type="cellIs" dxfId="3" priority="1999" operator="equal">
      <formula>"NotPaid"</formula>
    </cfRule>
    <cfRule type="cellIs" dxfId="3" priority="1998" operator="equal">
      <formula>"NotPaid"</formula>
    </cfRule>
    <cfRule type="cellIs" dxfId="3" priority="1997" operator="equal">
      <formula>"NotPaid"</formula>
    </cfRule>
    <cfRule type="cellIs" dxfId="3" priority="1996" operator="equal">
      <formula>"NotPaid"</formula>
    </cfRule>
    <cfRule type="cellIs" dxfId="3" priority="1995" operator="equal">
      <formula>"NotPaid"</formula>
    </cfRule>
    <cfRule type="cellIs" dxfId="3" priority="1994" operator="equal">
      <formula>"NotPaid"</formula>
    </cfRule>
    <cfRule type="cellIs" dxfId="3" priority="1993" operator="equal">
      <formula>"NotPaid"</formula>
    </cfRule>
    <cfRule type="cellIs" dxfId="3" priority="1992" operator="equal">
      <formula>"NotPaid"</formula>
    </cfRule>
    <cfRule type="cellIs" dxfId="3" priority="1991" operator="equal">
      <formula>"NotPaid"</formula>
    </cfRule>
  </conditionalFormatting>
  <conditionalFormatting sqref="AK41:AL41">
    <cfRule type="expression" dxfId="7" priority="2409" stopIfTrue="1">
      <formula>OtherSubjects!AK45="not paid"</formula>
    </cfRule>
    <cfRule type="expression" dxfId="7" priority="2393" stopIfTrue="1">
      <formula>Physics!AK64="not paid"</formula>
    </cfRule>
  </conditionalFormatting>
  <conditionalFormatting sqref="AO41:AQ41">
    <cfRule type="expression" dxfId="7" priority="2398" stopIfTrue="1">
      <formula>Maths!AO8="not paid"</formula>
    </cfRule>
  </conditionalFormatting>
  <conditionalFormatting sqref="R42:AC42">
    <cfRule type="cellIs" dxfId="3" priority="9" operator="equal">
      <formula>"NotPaid"</formula>
    </cfRule>
  </conditionalFormatting>
  <conditionalFormatting sqref="Q44:R44">
    <cfRule type="cellIs" dxfId="3" priority="635" operator="equal">
      <formula>"NotPaid"</formula>
    </cfRule>
    <cfRule type="cellIs" dxfId="3" priority="630" operator="equal">
      <formula>"NotPaid"</formula>
    </cfRule>
    <cfRule type="cellIs" dxfId="3" priority="602" operator="equal">
      <formula>"NotPaid"</formula>
    </cfRule>
    <cfRule type="cellIs" dxfId="3" priority="596" operator="equal">
      <formula>"NotPaid"</formula>
    </cfRule>
  </conditionalFormatting>
  <conditionalFormatting sqref="S44:U44">
    <cfRule type="cellIs" dxfId="3" priority="948" operator="equal">
      <formula>"NotPaid"</formula>
    </cfRule>
    <cfRule type="cellIs" dxfId="3" priority="943" operator="equal">
      <formula>"NotPaid"</formula>
    </cfRule>
    <cfRule type="cellIs" dxfId="3" priority="915" operator="equal">
      <formula>"NotPaid"</formula>
    </cfRule>
    <cfRule type="cellIs" dxfId="3" priority="909" operator="equal">
      <formula>"NotPaid"</formula>
    </cfRule>
  </conditionalFormatting>
  <conditionalFormatting sqref="V44:X44">
    <cfRule type="cellIs" dxfId="3" priority="1261" operator="equal">
      <formula>"NotPaid"</formula>
    </cfRule>
    <cfRule type="cellIs" dxfId="3" priority="1256" operator="equal">
      <formula>"NotPaid"</formula>
    </cfRule>
    <cfRule type="cellIs" dxfId="3" priority="1228" operator="equal">
      <formula>"NotPaid"</formula>
    </cfRule>
    <cfRule type="cellIs" dxfId="3" priority="1222" operator="equal">
      <formula>"NotPaid"</formula>
    </cfRule>
  </conditionalFormatting>
  <conditionalFormatting sqref="Y44:AA44">
    <cfRule type="cellIs" dxfId="3" priority="1574" operator="equal">
      <formula>"NotPaid"</formula>
    </cfRule>
    <cfRule type="cellIs" dxfId="3" priority="1569" operator="equal">
      <formula>"NotPaid"</formula>
    </cfRule>
    <cfRule type="cellIs" dxfId="3" priority="1541" operator="equal">
      <formula>"NotPaid"</formula>
    </cfRule>
    <cfRule type="cellIs" dxfId="3" priority="1535" operator="equal">
      <formula>"NotPaid"</formula>
    </cfRule>
  </conditionalFormatting>
  <conditionalFormatting sqref="AD45">
    <cfRule type="cellIs" dxfId="3" priority="2344" operator="equal">
      <formula>"NotPaid"</formula>
    </cfRule>
    <cfRule type="cellIs" dxfId="3" priority="2332" operator="equal">
      <formula>"NotPaid"</formula>
    </cfRule>
    <cfRule type="cellIs" dxfId="3" priority="2326" operator="equal">
      <formula>"NotPaid"</formula>
    </cfRule>
    <cfRule type="cellIs" dxfId="3" priority="2312" operator="equal">
      <formula>"NotPaid"</formula>
    </cfRule>
    <cfRule type="cellIs" dxfId="3" priority="2303" operator="equal">
      <formula>"NotPaid"</formula>
    </cfRule>
    <cfRule type="cellIs" dxfId="3" priority="2299" operator="equal">
      <formula>"NotPaid"</formula>
    </cfRule>
    <cfRule type="cellIs" dxfId="3" priority="2294" operator="equal">
      <formula>"NotPaid"</formula>
    </cfRule>
    <cfRule type="cellIs" dxfId="3" priority="2246" operator="equal">
      <formula>"NotPaid"</formula>
    </cfRule>
    <cfRule type="cellIs" dxfId="3" priority="2235" operator="equal">
      <formula>"NotPaid"</formula>
    </cfRule>
    <cfRule type="cellIs" dxfId="3" priority="2219" operator="equal">
      <formula>"NotPaid"</formula>
    </cfRule>
    <cfRule type="cellIs" dxfId="3" priority="2212" operator="equal">
      <formula>"NotPaid"</formula>
    </cfRule>
    <cfRule type="cellIs" dxfId="3" priority="2206" operator="equal">
      <formula>"NotPaid"</formula>
    </cfRule>
    <cfRule type="cellIs" dxfId="3" priority="2181" operator="equal">
      <formula>"NotPaid"</formula>
    </cfRule>
    <cfRule type="cellIs" dxfId="3" priority="2170" operator="equal">
      <formula>"NotPaid"</formula>
    </cfRule>
    <cfRule type="cellIs" dxfId="3" priority="2161" operator="equal">
      <formula>"NotPaid"</formula>
    </cfRule>
    <cfRule type="cellIs" dxfId="3" priority="2155" operator="equal">
      <formula>"NotPaid"</formula>
    </cfRule>
    <cfRule type="cellIs" dxfId="3" priority="2150" operator="equal">
      <formula>"NotPaid"</formula>
    </cfRule>
    <cfRule type="cellIs" dxfId="3" priority="2123" operator="equal">
      <formula>"NotPaid"</formula>
    </cfRule>
    <cfRule type="cellIs" dxfId="3" priority="2122" operator="equal">
      <formula>"NotPaid"</formula>
    </cfRule>
    <cfRule type="cellIs" dxfId="3" priority="2106" operator="equal">
      <formula>"NotPaid"</formula>
    </cfRule>
    <cfRule type="cellIs" dxfId="3" priority="2095" operator="equal">
      <formula>"NotPaid"</formula>
    </cfRule>
  </conditionalFormatting>
  <conditionalFormatting sqref="AD46">
    <cfRule type="cellIs" dxfId="3" priority="2363" operator="equal">
      <formula>"NotPaid"</formula>
    </cfRule>
    <cfRule type="cellIs" dxfId="3" priority="2352" operator="equal">
      <formula>"NotPaid"</formula>
    </cfRule>
    <cfRule type="cellIs" dxfId="3" priority="2335" operator="equal">
      <formula>"NotPaid"</formula>
    </cfRule>
    <cfRule type="cellIs" dxfId="3" priority="2329" operator="equal">
      <formula>"NotPaid"</formula>
    </cfRule>
    <cfRule type="cellIs" dxfId="3" priority="2324" operator="equal">
      <formula>"NotPaid"</formula>
    </cfRule>
    <cfRule type="cellIs" dxfId="3" priority="2321" operator="equal">
      <formula>"NotPaid"</formula>
    </cfRule>
    <cfRule type="cellIs" dxfId="3" priority="2315" operator="equal">
      <formula>"NotPaid"</formula>
    </cfRule>
    <cfRule type="cellIs" dxfId="3" priority="2310" operator="equal">
      <formula>"NotPaid"</formula>
    </cfRule>
    <cfRule type="cellIs" dxfId="3" priority="2306" operator="equal">
      <formula>"NotPaid"</formula>
    </cfRule>
    <cfRule type="cellIs" dxfId="3" priority="2302" operator="equal">
      <formula>"NotPaid"</formula>
    </cfRule>
    <cfRule type="cellIs" dxfId="3" priority="2297" operator="equal">
      <formula>"NotPaid"</formula>
    </cfRule>
    <cfRule type="cellIs" dxfId="3" priority="2292" operator="equal">
      <formula>"NotPaid"</formula>
    </cfRule>
    <cfRule type="cellIs" dxfId="3" priority="2289" operator="equal">
      <formula>"NotPaid"</formula>
    </cfRule>
    <cfRule type="cellIs" dxfId="3" priority="2276" operator="equal">
      <formula>"NotPaid"</formula>
    </cfRule>
    <cfRule type="cellIs" dxfId="3" priority="2266" operator="equal">
      <formula>"NotPaid"</formula>
    </cfRule>
    <cfRule type="cellIs" dxfId="3" priority="2249" operator="equal">
      <formula>"NotPaid"</formula>
    </cfRule>
    <cfRule type="cellIs" dxfId="3" priority="2243" operator="equal">
      <formula>"NotPaid"</formula>
    </cfRule>
    <cfRule type="cellIs" dxfId="3" priority="2238" operator="equal">
      <formula>"NotPaid"</formula>
    </cfRule>
    <cfRule type="cellIs" dxfId="3" priority="2228" operator="equal">
      <formula>"NotPaid"</formula>
    </cfRule>
    <cfRule type="cellIs" dxfId="3" priority="2223" operator="equal">
      <formula>"NotPaid"</formula>
    </cfRule>
    <cfRule type="cellIs" dxfId="3" priority="2215" operator="equal">
      <formula>"NotPaid"</formula>
    </cfRule>
    <cfRule type="cellIs" dxfId="3" priority="2209" operator="equal">
      <formula>"NotPaid"</formula>
    </cfRule>
    <cfRule type="cellIs" dxfId="3" priority="2204" operator="equal">
      <formula>"NotPaid"</formula>
    </cfRule>
    <cfRule type="cellIs" dxfId="3" priority="2201" operator="equal">
      <formula>"NotPaid"</formula>
    </cfRule>
    <cfRule type="cellIs" dxfId="3" priority="2194" operator="equal">
      <formula>"NotPaid"</formula>
    </cfRule>
    <cfRule type="cellIs" dxfId="3" priority="2190" operator="equal">
      <formula>"NotPaid"</formula>
    </cfRule>
    <cfRule type="cellIs" dxfId="3" priority="2184" operator="equal">
      <formula>"NotPaid"</formula>
    </cfRule>
    <cfRule type="cellIs" dxfId="3" priority="2178" operator="equal">
      <formula>"NotPaid"</formula>
    </cfRule>
    <cfRule type="cellIs" dxfId="3" priority="2173" operator="equal">
      <formula>"NotPaid"</formula>
    </cfRule>
    <cfRule type="cellIs" dxfId="3" priority="2168" operator="equal">
      <formula>"NotPaid"</formula>
    </cfRule>
    <cfRule type="cellIs" dxfId="3" priority="2164" operator="equal">
      <formula>"NotPaid"</formula>
    </cfRule>
    <cfRule type="cellIs" dxfId="3" priority="2158" operator="equal">
      <formula>"NotPaid"</formula>
    </cfRule>
    <cfRule type="cellIs" dxfId="3" priority="2153" operator="equal">
      <formula>"NotPaid"</formula>
    </cfRule>
    <cfRule type="cellIs" dxfId="3" priority="2148" operator="equal">
      <formula>"NotPaid"</formula>
    </cfRule>
    <cfRule type="cellIs" dxfId="3" priority="2145" operator="equal">
      <formula>"NotPaid"</formula>
    </cfRule>
    <cfRule type="cellIs" dxfId="3" priority="2141" operator="equal">
      <formula>"NotPaid"</formula>
    </cfRule>
    <cfRule type="cellIs" dxfId="3" priority="2137" operator="equal">
      <formula>"NotPaid"</formula>
    </cfRule>
    <cfRule type="cellIs" dxfId="3" priority="2134" operator="equal">
      <formula>"NotPaid"</formula>
    </cfRule>
    <cfRule type="cellIs" dxfId="3" priority="2129" operator="equal">
      <formula>"NotPaid"</formula>
    </cfRule>
    <cfRule type="cellIs" dxfId="3" priority="2119" operator="equal">
      <formula>"NotPaid"</formula>
    </cfRule>
    <cfRule type="cellIs" dxfId="3" priority="2115" operator="equal">
      <formula>"NotPaid"</formula>
    </cfRule>
    <cfRule type="cellIs" dxfId="3" priority="2109" operator="equal">
      <formula>"NotPaid"</formula>
    </cfRule>
    <cfRule type="cellIs" dxfId="3" priority="2103" operator="equal">
      <formula>"NotPaid"</formula>
    </cfRule>
    <cfRule type="cellIs" dxfId="3" priority="2098" operator="equal">
      <formula>"NotPaid"</formula>
    </cfRule>
  </conditionalFormatting>
  <conditionalFormatting sqref="AE46">
    <cfRule type="expression" dxfId="7" priority="2413" stopIfTrue="1">
      <formula>Bio!AE66="not paid"</formula>
    </cfRule>
  </conditionalFormatting>
  <conditionalFormatting sqref="AD47">
    <cfRule type="cellIs" dxfId="3" priority="2362" operator="equal">
      <formula>"NotPaid"</formula>
    </cfRule>
    <cfRule type="cellIs" dxfId="3" priority="2351" operator="equal">
      <formula>"NotPaid"</formula>
    </cfRule>
    <cfRule type="cellIs" dxfId="3" priority="2334" operator="equal">
      <formula>"NotPaid"</formula>
    </cfRule>
    <cfRule type="cellIs" dxfId="3" priority="2328" operator="equal">
      <formula>"NotPaid"</formula>
    </cfRule>
    <cfRule type="cellIs" dxfId="3" priority="2323" operator="equal">
      <formula>"NotPaid"</formula>
    </cfRule>
    <cfRule type="cellIs" dxfId="3" priority="2314" operator="equal">
      <formula>"NotPaid"</formula>
    </cfRule>
    <cfRule type="cellIs" dxfId="3" priority="2309" operator="equal">
      <formula>"NotPaid"</formula>
    </cfRule>
    <cfRule type="cellIs" dxfId="3" priority="2301" operator="equal">
      <formula>"NotPaid"</formula>
    </cfRule>
    <cfRule type="cellIs" dxfId="3" priority="2296" operator="equal">
      <formula>"NotPaid"</formula>
    </cfRule>
    <cfRule type="cellIs" dxfId="3" priority="2291" operator="equal">
      <formula>"NotPaid"</formula>
    </cfRule>
    <cfRule type="cellIs" dxfId="3" priority="2288" operator="equal">
      <formula>"NotPaid"</formula>
    </cfRule>
    <cfRule type="cellIs" dxfId="3" priority="2275" operator="equal">
      <formula>"NotPaid"</formula>
    </cfRule>
    <cfRule type="cellIs" dxfId="3" priority="2252" operator="equal">
      <formula>"NotPaid"</formula>
    </cfRule>
    <cfRule type="cellIs" dxfId="3" priority="2248" operator="equal">
      <formula>"NotPaid"</formula>
    </cfRule>
    <cfRule type="cellIs" dxfId="3" priority="2242" operator="equal">
      <formula>"NotPaid"</formula>
    </cfRule>
    <cfRule type="cellIs" dxfId="3" priority="2227" operator="equal">
      <formula>"NotPaid"</formula>
    </cfRule>
    <cfRule type="cellIs" dxfId="3" priority="2222" operator="equal">
      <formula>"NotPaid"</formula>
    </cfRule>
    <cfRule type="cellIs" dxfId="3" priority="2214" operator="equal">
      <formula>"NotPaid"</formula>
    </cfRule>
    <cfRule type="cellIs" dxfId="3" priority="2208" operator="equal">
      <formula>"NotPaid"</formula>
    </cfRule>
    <cfRule type="cellIs" dxfId="3" priority="2203" operator="equal">
      <formula>"NotPaid"</formula>
    </cfRule>
    <cfRule type="cellIs" dxfId="3" priority="2193" operator="equal">
      <formula>"NotPaid"</formula>
    </cfRule>
    <cfRule type="cellIs" dxfId="3" priority="2187" operator="equal">
      <formula>"NotPaid"</formula>
    </cfRule>
    <cfRule type="cellIs" dxfId="3" priority="2183" operator="equal">
      <formula>"NotPaid"</formula>
    </cfRule>
    <cfRule type="cellIs" dxfId="3" priority="2177" operator="equal">
      <formula>"NotPaid"</formula>
    </cfRule>
    <cfRule type="cellIs" dxfId="3" priority="2167" operator="equal">
      <formula>"NotPaid"</formula>
    </cfRule>
    <cfRule type="cellIs" dxfId="3" priority="2163" operator="equal">
      <formula>"NotPaid"</formula>
    </cfRule>
    <cfRule type="cellIs" dxfId="3" priority="2157" operator="equal">
      <formula>"NotPaid"</formula>
    </cfRule>
    <cfRule type="cellIs" dxfId="3" priority="2152" operator="equal">
      <formula>"NotPaid"</formula>
    </cfRule>
    <cfRule type="cellIs" dxfId="3" priority="2147" operator="equal">
      <formula>"NotPaid"</formula>
    </cfRule>
    <cfRule type="cellIs" dxfId="3" priority="2138" operator="equal">
      <formula>"NotPaid"</formula>
    </cfRule>
    <cfRule type="cellIs" dxfId="3" priority="2133" operator="equal">
      <formula>"NotPaid"</formula>
    </cfRule>
    <cfRule type="cellIs" dxfId="3" priority="2128" operator="equal">
      <formula>"NotPaid"</formula>
    </cfRule>
    <cfRule type="cellIs" dxfId="3" priority="2118" operator="equal">
      <formula>"NotPaid"</formula>
    </cfRule>
    <cfRule type="cellIs" dxfId="3" priority="2112" operator="equal">
      <formula>"NotPaid"</formula>
    </cfRule>
    <cfRule type="cellIs" dxfId="3" priority="2108" operator="equal">
      <formula>"NotPaid"</formula>
    </cfRule>
    <cfRule type="cellIs" dxfId="3" priority="2102" operator="equal">
      <formula>"NotPaid"</formula>
    </cfRule>
  </conditionalFormatting>
  <conditionalFormatting sqref="AD48">
    <cfRule type="cellIs" dxfId="3" priority="2361" operator="equal">
      <formula>"NotPaid"</formula>
    </cfRule>
    <cfRule type="cellIs" dxfId="3" priority="2337" operator="equal">
      <formula>"NotPaid"</formula>
    </cfRule>
    <cfRule type="cellIs" dxfId="3" priority="2333" operator="equal">
      <formula>"NotPaid"</formula>
    </cfRule>
    <cfRule type="cellIs" dxfId="3" priority="2327" operator="equal">
      <formula>"NotPaid"</formula>
    </cfRule>
    <cfRule type="cellIs" dxfId="3" priority="2313" operator="equal">
      <formula>"NotPaid"</formula>
    </cfRule>
    <cfRule type="cellIs" dxfId="3" priority="2308" operator="equal">
      <formula>"NotPaid"</formula>
    </cfRule>
    <cfRule type="cellIs" dxfId="3" priority="2300" operator="equal">
      <formula>"NotPaid"</formula>
    </cfRule>
    <cfRule type="cellIs" dxfId="3" priority="2295" operator="equal">
      <formula>"NotPaid"</formula>
    </cfRule>
    <cfRule type="cellIs" dxfId="3" priority="2290" operator="equal">
      <formula>"NotPaid"</formula>
    </cfRule>
    <cfRule type="cellIs" dxfId="3" priority="2259" operator="equal">
      <formula>"NotPaid"</formula>
    </cfRule>
    <cfRule type="cellIs" dxfId="3" priority="2247" operator="equal">
      <formula>"NotPaid"</formula>
    </cfRule>
    <cfRule type="cellIs" dxfId="3" priority="2241" operator="equal">
      <formula>"NotPaid"</formula>
    </cfRule>
    <cfRule type="cellIs" dxfId="3" priority="2226" operator="equal">
      <formula>"NotPaid"</formula>
    </cfRule>
    <cfRule type="cellIs" dxfId="3" priority="2217" operator="equal">
      <formula>"NotPaid"</formula>
    </cfRule>
    <cfRule type="cellIs" dxfId="3" priority="2213" operator="equal">
      <formula>"NotPaid"</formula>
    </cfRule>
    <cfRule type="cellIs" dxfId="3" priority="2207" operator="equal">
      <formula>"NotPaid"</formula>
    </cfRule>
    <cfRule type="cellIs" dxfId="3" priority="2156" operator="equal">
      <formula>"NotPaid"</formula>
    </cfRule>
    <cfRule type="cellIs" dxfId="3" priority="2188" operator="equal">
      <formula>"NotPaid"</formula>
    </cfRule>
    <cfRule type="cellIs" dxfId="3" priority="2182" operator="equal">
      <formula>"NotPaid"</formula>
    </cfRule>
    <cfRule type="cellIs" dxfId="3" priority="2176" operator="equal">
      <formula>"NotPaid"</formula>
    </cfRule>
    <cfRule type="cellIs" dxfId="3" priority="2166" operator="equal">
      <formula>"NotPaid"</formula>
    </cfRule>
    <cfRule type="cellIs" dxfId="3" priority="2160" operator="equal">
      <formula>"NotPaid"</formula>
    </cfRule>
    <cfRule type="cellIs" dxfId="3" priority="2151" operator="equal">
      <formula>"NotPaid"</formula>
    </cfRule>
    <cfRule type="cellIs" dxfId="3" priority="2132" operator="equal">
      <formula>"NotPaid"</formula>
    </cfRule>
    <cfRule type="cellIs" dxfId="3" priority="2124" operator="equal">
      <formula>"NotPaid"</formula>
    </cfRule>
    <cfRule type="cellIs" dxfId="3" priority="2113" operator="equal">
      <formula>"NotPaid"</formula>
    </cfRule>
    <cfRule type="cellIs" dxfId="3" priority="2107" operator="equal">
      <formula>"NotPaid"</formula>
    </cfRule>
    <cfRule type="cellIs" dxfId="3" priority="2101" operator="equal">
      <formula>"NotPaid"</formula>
    </cfRule>
  </conditionalFormatting>
  <conditionalFormatting sqref="Q49:R49">
    <cfRule type="cellIs" dxfId="3" priority="622" operator="equal">
      <formula>"NotPaid"</formula>
    </cfRule>
    <cfRule type="cellIs" dxfId="3" priority="617" operator="equal">
      <formula>"NotPaid"</formula>
    </cfRule>
    <cfRule type="cellIs" dxfId="3" priority="611" operator="equal">
      <formula>"NotPaid"</formula>
    </cfRule>
    <cfRule type="cellIs" dxfId="3" priority="599" operator="equal">
      <formula>"NotPaid"</formula>
    </cfRule>
    <cfRule type="cellIs" dxfId="3" priority="605" operator="equal">
      <formula>"NotPaid"</formula>
    </cfRule>
    <cfRule type="cellIs" dxfId="3" priority="593" operator="equal">
      <formula>"NotPaid"</formula>
    </cfRule>
    <cfRule type="cellIs" dxfId="3" priority="589" operator="equal">
      <formula>"NotPaid"</formula>
    </cfRule>
    <cfRule type="cellIs" dxfId="3" priority="587" operator="equal">
      <formula>"NotPaid"</formula>
    </cfRule>
    <cfRule type="cellIs" dxfId="3" priority="591" operator="equal">
      <formula>"NotPaid"</formula>
    </cfRule>
    <cfRule type="cellIs" dxfId="3" priority="576" operator="equal">
      <formula>"NotPaid"</formula>
    </cfRule>
    <cfRule type="cellIs" dxfId="3" priority="573" operator="equal">
      <formula>"NotPaid"</formula>
    </cfRule>
    <cfRule type="cellIs" dxfId="3" priority="571" operator="equal">
      <formula>"NotPaid"</formula>
    </cfRule>
    <cfRule type="cellIs" dxfId="3" priority="570" operator="equal">
      <formula>"NotPaid"</formula>
    </cfRule>
    <cfRule type="cellIs" dxfId="3" priority="575" operator="equal">
      <formula>"NotPaid"</formula>
    </cfRule>
    <cfRule type="cellIs" dxfId="3" priority="566" operator="equal">
      <formula>"NotPaid"</formula>
    </cfRule>
    <cfRule type="cellIs" dxfId="3" priority="564" operator="equal">
      <formula>"NotPaid"</formula>
    </cfRule>
    <cfRule type="cellIs" dxfId="3" priority="568" operator="equal">
      <formula>"NotPaid"</formula>
    </cfRule>
    <cfRule type="cellIs" dxfId="3" priority="554" operator="equal">
      <formula>"NotPaid"</formula>
    </cfRule>
    <cfRule type="cellIs" dxfId="3" priority="552" operator="equal">
      <formula>"NotPaid"</formula>
    </cfRule>
    <cfRule type="cellIs" dxfId="3" priority="550" operator="equal">
      <formula>"NotPaid"</formula>
    </cfRule>
    <cfRule type="cellIs" dxfId="3" priority="555" operator="equal">
      <formula>"NotPaid"</formula>
    </cfRule>
    <cfRule type="cellIs" dxfId="3" priority="541" operator="equal">
      <formula>"NotPaid"</formula>
    </cfRule>
    <cfRule type="cellIs" dxfId="3" priority="548" operator="equal">
      <formula>"NotPaid"</formula>
    </cfRule>
    <cfRule type="cellIs" dxfId="3" priority="539" operator="equal">
      <formula>"NotPaid"</formula>
    </cfRule>
    <cfRule type="cellIs" dxfId="3" priority="546" operator="equal">
      <formula>"NotPaid"</formula>
    </cfRule>
    <cfRule type="cellIs" dxfId="3" priority="544" operator="equal">
      <formula>"NotPaid"</formula>
    </cfRule>
    <cfRule type="cellIs" dxfId="3" priority="543" operator="equal">
      <formula>"NotPaid"</formula>
    </cfRule>
    <cfRule type="cellIs" dxfId="3" priority="534" operator="equal">
      <formula>"NotPaid"</formula>
    </cfRule>
    <cfRule type="cellIs" dxfId="3" priority="532" operator="equal">
      <formula>"NotPaid"</formula>
    </cfRule>
    <cfRule type="cellIs" dxfId="3" priority="538" operator="equal">
      <formula>"NotPaid"</formula>
    </cfRule>
    <cfRule type="cellIs" dxfId="3" priority="536" operator="equal">
      <formula>"NotPaid"</formula>
    </cfRule>
  </conditionalFormatting>
  <conditionalFormatting sqref="S49:U49">
    <cfRule type="cellIs" dxfId="3" priority="935" operator="equal">
      <formula>"NotPaid"</formula>
    </cfRule>
    <cfRule type="cellIs" dxfId="3" priority="930" operator="equal">
      <formula>"NotPaid"</formula>
    </cfRule>
    <cfRule type="cellIs" dxfId="3" priority="924" operator="equal">
      <formula>"NotPaid"</formula>
    </cfRule>
    <cfRule type="cellIs" dxfId="3" priority="912" operator="equal">
      <formula>"NotPaid"</formula>
    </cfRule>
    <cfRule type="cellIs" dxfId="3" priority="918" operator="equal">
      <formula>"NotPaid"</formula>
    </cfRule>
    <cfRule type="cellIs" dxfId="3" priority="906" operator="equal">
      <formula>"NotPaid"</formula>
    </cfRule>
    <cfRule type="cellIs" dxfId="3" priority="902" operator="equal">
      <formula>"NotPaid"</formula>
    </cfRule>
    <cfRule type="cellIs" dxfId="3" priority="900" operator="equal">
      <formula>"NotPaid"</formula>
    </cfRule>
    <cfRule type="cellIs" dxfId="3" priority="904" operator="equal">
      <formula>"NotPaid"</formula>
    </cfRule>
    <cfRule type="cellIs" dxfId="3" priority="889" operator="equal">
      <formula>"NotPaid"</formula>
    </cfRule>
    <cfRule type="cellIs" dxfId="3" priority="886" operator="equal">
      <formula>"NotPaid"</formula>
    </cfRule>
    <cfRule type="cellIs" dxfId="3" priority="884" operator="equal">
      <formula>"NotPaid"</formula>
    </cfRule>
    <cfRule type="cellIs" dxfId="3" priority="883" operator="equal">
      <formula>"NotPaid"</formula>
    </cfRule>
    <cfRule type="cellIs" dxfId="3" priority="888" operator="equal">
      <formula>"NotPaid"</formula>
    </cfRule>
    <cfRule type="cellIs" dxfId="3" priority="879" operator="equal">
      <formula>"NotPaid"</formula>
    </cfRule>
    <cfRule type="cellIs" dxfId="3" priority="877" operator="equal">
      <formula>"NotPaid"</formula>
    </cfRule>
    <cfRule type="cellIs" dxfId="3" priority="881" operator="equal">
      <formula>"NotPaid"</formula>
    </cfRule>
    <cfRule type="cellIs" dxfId="3" priority="867" operator="equal">
      <formula>"NotPaid"</formula>
    </cfRule>
    <cfRule type="cellIs" dxfId="3" priority="865" operator="equal">
      <formula>"NotPaid"</formula>
    </cfRule>
    <cfRule type="cellIs" dxfId="3" priority="863" operator="equal">
      <formula>"NotPaid"</formula>
    </cfRule>
    <cfRule type="cellIs" dxfId="3" priority="868" operator="equal">
      <formula>"NotPaid"</formula>
    </cfRule>
    <cfRule type="cellIs" dxfId="3" priority="854" operator="equal">
      <formula>"NotPaid"</formula>
    </cfRule>
    <cfRule type="cellIs" dxfId="3" priority="861" operator="equal">
      <formula>"NotPaid"</formula>
    </cfRule>
    <cfRule type="cellIs" dxfId="3" priority="852" operator="equal">
      <formula>"NotPaid"</formula>
    </cfRule>
    <cfRule type="cellIs" dxfId="3" priority="859" operator="equal">
      <formula>"NotPaid"</formula>
    </cfRule>
    <cfRule type="cellIs" dxfId="3" priority="857" operator="equal">
      <formula>"NotPaid"</formula>
    </cfRule>
    <cfRule type="cellIs" dxfId="3" priority="856" operator="equal">
      <formula>"NotPaid"</formula>
    </cfRule>
    <cfRule type="cellIs" dxfId="3" priority="847" operator="equal">
      <formula>"NotPaid"</formula>
    </cfRule>
    <cfRule type="cellIs" dxfId="3" priority="845" operator="equal">
      <formula>"NotPaid"</formula>
    </cfRule>
    <cfRule type="cellIs" dxfId="3" priority="851" operator="equal">
      <formula>"NotPaid"</formula>
    </cfRule>
    <cfRule type="cellIs" dxfId="3" priority="849" operator="equal">
      <formula>"NotPaid"</formula>
    </cfRule>
  </conditionalFormatting>
  <conditionalFormatting sqref="V49:X49">
    <cfRule type="cellIs" dxfId="3" priority="1248" operator="equal">
      <formula>"NotPaid"</formula>
    </cfRule>
    <cfRule type="cellIs" dxfId="3" priority="1243" operator="equal">
      <formula>"NotPaid"</formula>
    </cfRule>
    <cfRule type="cellIs" dxfId="3" priority="1237" operator="equal">
      <formula>"NotPaid"</formula>
    </cfRule>
    <cfRule type="cellIs" dxfId="3" priority="1225" operator="equal">
      <formula>"NotPaid"</formula>
    </cfRule>
    <cfRule type="cellIs" dxfId="3" priority="1231" operator="equal">
      <formula>"NotPaid"</formula>
    </cfRule>
    <cfRule type="cellIs" dxfId="3" priority="1219" operator="equal">
      <formula>"NotPaid"</formula>
    </cfRule>
    <cfRule type="cellIs" dxfId="3" priority="1215" operator="equal">
      <formula>"NotPaid"</formula>
    </cfRule>
    <cfRule type="cellIs" dxfId="3" priority="1213" operator="equal">
      <formula>"NotPaid"</formula>
    </cfRule>
    <cfRule type="cellIs" dxfId="3" priority="1217" operator="equal">
      <formula>"NotPaid"</formula>
    </cfRule>
    <cfRule type="cellIs" dxfId="3" priority="1202" operator="equal">
      <formula>"NotPaid"</formula>
    </cfRule>
    <cfRule type="cellIs" dxfId="3" priority="1199" operator="equal">
      <formula>"NotPaid"</formula>
    </cfRule>
    <cfRule type="cellIs" dxfId="3" priority="1197" operator="equal">
      <formula>"NotPaid"</formula>
    </cfRule>
    <cfRule type="cellIs" dxfId="3" priority="1196" operator="equal">
      <formula>"NotPaid"</formula>
    </cfRule>
    <cfRule type="cellIs" dxfId="3" priority="1201" operator="equal">
      <formula>"NotPaid"</formula>
    </cfRule>
    <cfRule type="cellIs" dxfId="3" priority="1192" operator="equal">
      <formula>"NotPaid"</formula>
    </cfRule>
    <cfRule type="cellIs" dxfId="3" priority="1190" operator="equal">
      <formula>"NotPaid"</formula>
    </cfRule>
    <cfRule type="cellIs" dxfId="3" priority="1194" operator="equal">
      <formula>"NotPaid"</formula>
    </cfRule>
    <cfRule type="cellIs" dxfId="3" priority="1180" operator="equal">
      <formula>"NotPaid"</formula>
    </cfRule>
    <cfRule type="cellIs" dxfId="3" priority="1178" operator="equal">
      <formula>"NotPaid"</formula>
    </cfRule>
    <cfRule type="cellIs" dxfId="3" priority="1176" operator="equal">
      <formula>"NotPaid"</formula>
    </cfRule>
    <cfRule type="cellIs" dxfId="3" priority="1181" operator="equal">
      <formula>"NotPaid"</formula>
    </cfRule>
    <cfRule type="cellIs" dxfId="3" priority="1167" operator="equal">
      <formula>"NotPaid"</formula>
    </cfRule>
    <cfRule type="cellIs" dxfId="3" priority="1174" operator="equal">
      <formula>"NotPaid"</formula>
    </cfRule>
    <cfRule type="cellIs" dxfId="3" priority="1165" operator="equal">
      <formula>"NotPaid"</formula>
    </cfRule>
    <cfRule type="cellIs" dxfId="3" priority="1172" operator="equal">
      <formula>"NotPaid"</formula>
    </cfRule>
    <cfRule type="cellIs" dxfId="3" priority="1170" operator="equal">
      <formula>"NotPaid"</formula>
    </cfRule>
    <cfRule type="cellIs" dxfId="3" priority="1169" operator="equal">
      <formula>"NotPaid"</formula>
    </cfRule>
    <cfRule type="cellIs" dxfId="3" priority="1160" operator="equal">
      <formula>"NotPaid"</formula>
    </cfRule>
    <cfRule type="cellIs" dxfId="3" priority="1158" operator="equal">
      <formula>"NotPaid"</formula>
    </cfRule>
    <cfRule type="cellIs" dxfId="3" priority="1164" operator="equal">
      <formula>"NotPaid"</formula>
    </cfRule>
    <cfRule type="cellIs" dxfId="3" priority="1162" operator="equal">
      <formula>"NotPaid"</formula>
    </cfRule>
  </conditionalFormatting>
  <conditionalFormatting sqref="Y49:AA49">
    <cfRule type="cellIs" dxfId="3" priority="1561" operator="equal">
      <formula>"NotPaid"</formula>
    </cfRule>
    <cfRule type="cellIs" dxfId="3" priority="1556" operator="equal">
      <formula>"NotPaid"</formula>
    </cfRule>
    <cfRule type="cellIs" dxfId="3" priority="1550" operator="equal">
      <formula>"NotPaid"</formula>
    </cfRule>
    <cfRule type="cellIs" dxfId="3" priority="1538" operator="equal">
      <formula>"NotPaid"</formula>
    </cfRule>
    <cfRule type="cellIs" dxfId="3" priority="1544" operator="equal">
      <formula>"NotPaid"</formula>
    </cfRule>
    <cfRule type="cellIs" dxfId="3" priority="1532" operator="equal">
      <formula>"NotPaid"</formula>
    </cfRule>
    <cfRule type="cellIs" dxfId="3" priority="1528" operator="equal">
      <formula>"NotPaid"</formula>
    </cfRule>
    <cfRule type="cellIs" dxfId="3" priority="1526" operator="equal">
      <formula>"NotPaid"</formula>
    </cfRule>
    <cfRule type="cellIs" dxfId="3" priority="1530" operator="equal">
      <formula>"NotPaid"</formula>
    </cfRule>
    <cfRule type="cellIs" dxfId="3" priority="1515" operator="equal">
      <formula>"NotPaid"</formula>
    </cfRule>
    <cfRule type="cellIs" dxfId="3" priority="1512" operator="equal">
      <formula>"NotPaid"</formula>
    </cfRule>
    <cfRule type="cellIs" dxfId="3" priority="1510" operator="equal">
      <formula>"NotPaid"</formula>
    </cfRule>
    <cfRule type="cellIs" dxfId="3" priority="1509" operator="equal">
      <formula>"NotPaid"</formula>
    </cfRule>
    <cfRule type="cellIs" dxfId="3" priority="1514" operator="equal">
      <formula>"NotPaid"</formula>
    </cfRule>
    <cfRule type="cellIs" dxfId="3" priority="1505" operator="equal">
      <formula>"NotPaid"</formula>
    </cfRule>
    <cfRule type="cellIs" dxfId="3" priority="1503" operator="equal">
      <formula>"NotPaid"</formula>
    </cfRule>
    <cfRule type="cellIs" dxfId="3" priority="1507" operator="equal">
      <formula>"NotPaid"</formula>
    </cfRule>
    <cfRule type="cellIs" dxfId="3" priority="1493" operator="equal">
      <formula>"NotPaid"</formula>
    </cfRule>
    <cfRule type="cellIs" dxfId="3" priority="1491" operator="equal">
      <formula>"NotPaid"</formula>
    </cfRule>
    <cfRule type="cellIs" dxfId="3" priority="1489" operator="equal">
      <formula>"NotPaid"</formula>
    </cfRule>
    <cfRule type="cellIs" dxfId="3" priority="1494" operator="equal">
      <formula>"NotPaid"</formula>
    </cfRule>
    <cfRule type="cellIs" dxfId="3" priority="1480" operator="equal">
      <formula>"NotPaid"</formula>
    </cfRule>
    <cfRule type="cellIs" dxfId="3" priority="1487" operator="equal">
      <formula>"NotPaid"</formula>
    </cfRule>
    <cfRule type="cellIs" dxfId="3" priority="1478" operator="equal">
      <formula>"NotPaid"</formula>
    </cfRule>
    <cfRule type="cellIs" dxfId="3" priority="1485" operator="equal">
      <formula>"NotPaid"</formula>
    </cfRule>
    <cfRule type="cellIs" dxfId="3" priority="1483" operator="equal">
      <formula>"NotPaid"</formula>
    </cfRule>
    <cfRule type="cellIs" dxfId="3" priority="1482" operator="equal">
      <formula>"NotPaid"</formula>
    </cfRule>
    <cfRule type="cellIs" dxfId="3" priority="1473" operator="equal">
      <formula>"NotPaid"</formula>
    </cfRule>
    <cfRule type="cellIs" dxfId="3" priority="1471" operator="equal">
      <formula>"NotPaid"</formula>
    </cfRule>
    <cfRule type="cellIs" dxfId="3" priority="1477" operator="equal">
      <formula>"NotPaid"</formula>
    </cfRule>
    <cfRule type="cellIs" dxfId="3" priority="1475" operator="equal">
      <formula>"NotPaid"</formula>
    </cfRule>
  </conditionalFormatting>
  <conditionalFormatting sqref="AK49:AL49">
    <cfRule type="expression" dxfId="7" priority="2410" stopIfTrue="1">
      <formula>Bio!AK68="not paid"</formula>
    </cfRule>
    <cfRule type="expression" dxfId="7" priority="39683" stopIfTrue="1">
      <formula>OtherSubjects!AK85="not paid"</formula>
    </cfRule>
  </conditionalFormatting>
  <conditionalFormatting sqref="Q50:R50">
    <cfRule type="cellIs" dxfId="3" priority="632" operator="equal">
      <formula>"NotPaid"</formula>
    </cfRule>
    <cfRule type="cellIs" dxfId="3" priority="641" operator="equal">
      <formula>"NotPaid"</formula>
    </cfRule>
    <cfRule type="cellIs" dxfId="3" priority="636" operator="equal">
      <formula>"NotPaid"</formula>
    </cfRule>
    <cfRule type="cellIs" dxfId="3" priority="627" operator="equal">
      <formula>"NotPaid"</formula>
    </cfRule>
    <cfRule type="cellIs" dxfId="3" priority="624" operator="equal">
      <formula>"NotPaid"</formula>
    </cfRule>
    <cfRule type="cellIs" dxfId="3" priority="626" operator="equal">
      <formula>"NotPaid"</formula>
    </cfRule>
    <cfRule type="cellIs" dxfId="3" priority="625" operator="equal">
      <formula>"NotPaid"</formula>
    </cfRule>
    <cfRule type="cellIs" dxfId="3" priority="616" operator="equal">
      <formula>"NotPaid"</formula>
    </cfRule>
    <cfRule type="cellIs" dxfId="3" priority="610" operator="equal">
      <formula>"NotPaid"</formula>
    </cfRule>
    <cfRule type="cellIs" dxfId="3" priority="604" operator="equal">
      <formula>"NotPaid"</formula>
    </cfRule>
    <cfRule type="cellIs" dxfId="3" priority="590" operator="equal">
      <formula>"NotPaid"</formula>
    </cfRule>
    <cfRule type="cellIs" dxfId="3" priority="592" operator="equal">
      <formula>"NotPaid"</formula>
    </cfRule>
    <cfRule type="cellIs" dxfId="3" priority="588" operator="equal">
      <formula>"NotPaid"</formula>
    </cfRule>
    <cfRule type="cellIs" dxfId="3" priority="586" operator="equal">
      <formula>"NotPaid"</formula>
    </cfRule>
    <cfRule type="cellIs" dxfId="3" priority="582" operator="equal">
      <formula>"NotPaid"</formula>
    </cfRule>
    <cfRule type="cellIs" dxfId="3" priority="584" operator="equal">
      <formula>"NotPaid"</formula>
    </cfRule>
    <cfRule type="cellIs" dxfId="3" priority="583" operator="equal">
      <formula>"NotPaid"</formula>
    </cfRule>
    <cfRule type="cellIs" dxfId="3" priority="578" operator="equal">
      <formula>"NotPaid"</formula>
    </cfRule>
    <cfRule type="cellIs" dxfId="3" priority="581" operator="equal">
      <formula>"NotPaid"</formula>
    </cfRule>
    <cfRule type="cellIs" dxfId="3" priority="580" operator="equal">
      <formula>"NotPaid"</formula>
    </cfRule>
    <cfRule type="cellIs" dxfId="3" priority="572" operator="equal">
      <formula>"NotPaid"</formula>
    </cfRule>
    <cfRule type="cellIs" dxfId="3" priority="579" operator="equal">
      <formula>"NotPaid"</formula>
    </cfRule>
    <cfRule type="cellIs" dxfId="3" priority="574" operator="equal">
      <formula>"NotPaid"</formula>
    </cfRule>
    <cfRule type="cellIs" dxfId="3" priority="567" operator="equal">
      <formula>"NotPaid"</formula>
    </cfRule>
    <cfRule type="cellIs" dxfId="3" priority="569" operator="equal">
      <formula>"NotPaid"</formula>
    </cfRule>
    <cfRule type="cellIs" dxfId="3" priority="562" operator="equal">
      <formula>"NotPaid"</formula>
    </cfRule>
    <cfRule type="cellIs" dxfId="3" priority="560" operator="equal">
      <formula>"NotPaid"</formula>
    </cfRule>
    <cfRule type="cellIs" dxfId="3" priority="565" operator="equal">
      <formula>"NotPaid"</formula>
    </cfRule>
    <cfRule type="cellIs" dxfId="3" priority="563" operator="equal">
      <formula>"NotPaid"</formula>
    </cfRule>
    <cfRule type="cellIs" dxfId="3" priority="561" operator="equal">
      <formula>"NotPaid"</formula>
    </cfRule>
    <cfRule type="cellIs" dxfId="3" priority="557" operator="equal">
      <formula>"NotPaid"</formula>
    </cfRule>
    <cfRule type="cellIs" dxfId="3" priority="556" operator="equal">
      <formula>"NotPaid"</formula>
    </cfRule>
    <cfRule type="cellIs" dxfId="3" priority="559" operator="equal">
      <formula>"NotPaid"</formula>
    </cfRule>
    <cfRule type="cellIs" dxfId="3" priority="553" operator="equal">
      <formula>"NotPaid"</formula>
    </cfRule>
    <cfRule type="cellIs" dxfId="3" priority="558" operator="equal">
      <formula>"NotPaid"</formula>
    </cfRule>
    <cfRule type="cellIs" dxfId="3" priority="549" operator="equal">
      <formula>"NotPaid"</formula>
    </cfRule>
    <cfRule type="cellIs" dxfId="3" priority="547" operator="equal">
      <formula>"NotPaid"</formula>
    </cfRule>
    <cfRule type="cellIs" dxfId="3" priority="545" operator="equal">
      <formula>"NotPaid"</formula>
    </cfRule>
    <cfRule type="cellIs" dxfId="3" priority="551" operator="equal">
      <formula>"NotPaid"</formula>
    </cfRule>
    <cfRule type="cellIs" dxfId="3" priority="542" operator="equal">
      <formula>"NotPaid"</formula>
    </cfRule>
    <cfRule type="cellIs" dxfId="3" priority="535" operator="equal">
      <formula>"NotPaid"</formula>
    </cfRule>
    <cfRule type="cellIs" dxfId="3" priority="540" operator="equal">
      <formula>"NotPaid"</formula>
    </cfRule>
    <cfRule type="cellIs" dxfId="3" priority="537" operator="equal">
      <formula>"NotPaid"</formula>
    </cfRule>
    <cfRule type="cellIs" dxfId="3" priority="533" operator="equal">
      <formula>"NotPaid"</formula>
    </cfRule>
    <cfRule type="cellIs" dxfId="3" priority="531" operator="equal">
      <formula>"NotPaid"</formula>
    </cfRule>
  </conditionalFormatting>
  <conditionalFormatting sqref="S50:U50">
    <cfRule type="cellIs" dxfId="3" priority="945" operator="equal">
      <formula>"NotPaid"</formula>
    </cfRule>
    <cfRule type="cellIs" dxfId="3" priority="954" operator="equal">
      <formula>"NotPaid"</formula>
    </cfRule>
    <cfRule type="cellIs" dxfId="3" priority="949" operator="equal">
      <formula>"NotPaid"</formula>
    </cfRule>
    <cfRule type="cellIs" dxfId="3" priority="940" operator="equal">
      <formula>"NotPaid"</formula>
    </cfRule>
    <cfRule type="cellIs" dxfId="3" priority="937" operator="equal">
      <formula>"NotPaid"</formula>
    </cfRule>
    <cfRule type="cellIs" dxfId="3" priority="939" operator="equal">
      <formula>"NotPaid"</formula>
    </cfRule>
    <cfRule type="cellIs" dxfId="3" priority="938" operator="equal">
      <formula>"NotPaid"</formula>
    </cfRule>
    <cfRule type="cellIs" dxfId="3" priority="929" operator="equal">
      <formula>"NotPaid"</formula>
    </cfRule>
    <cfRule type="cellIs" dxfId="3" priority="923" operator="equal">
      <formula>"NotPaid"</formula>
    </cfRule>
    <cfRule type="cellIs" dxfId="3" priority="917" operator="equal">
      <formula>"NotPaid"</formula>
    </cfRule>
    <cfRule type="cellIs" dxfId="3" priority="903" operator="equal">
      <formula>"NotPaid"</formula>
    </cfRule>
    <cfRule type="cellIs" dxfId="3" priority="905" operator="equal">
      <formula>"NotPaid"</formula>
    </cfRule>
    <cfRule type="cellIs" dxfId="3" priority="901" operator="equal">
      <formula>"NotPaid"</formula>
    </cfRule>
    <cfRule type="cellIs" dxfId="3" priority="899" operator="equal">
      <formula>"NotPaid"</formula>
    </cfRule>
    <cfRule type="cellIs" dxfId="3" priority="895" operator="equal">
      <formula>"NotPaid"</formula>
    </cfRule>
    <cfRule type="cellIs" dxfId="3" priority="897" operator="equal">
      <formula>"NotPaid"</formula>
    </cfRule>
    <cfRule type="cellIs" dxfId="3" priority="896" operator="equal">
      <formula>"NotPaid"</formula>
    </cfRule>
    <cfRule type="cellIs" dxfId="3" priority="891" operator="equal">
      <formula>"NotPaid"</formula>
    </cfRule>
    <cfRule type="cellIs" dxfId="3" priority="894" operator="equal">
      <formula>"NotPaid"</formula>
    </cfRule>
    <cfRule type="cellIs" dxfId="3" priority="893" operator="equal">
      <formula>"NotPaid"</formula>
    </cfRule>
    <cfRule type="cellIs" dxfId="3" priority="885" operator="equal">
      <formula>"NotPaid"</formula>
    </cfRule>
    <cfRule type="cellIs" dxfId="3" priority="892" operator="equal">
      <formula>"NotPaid"</formula>
    </cfRule>
    <cfRule type="cellIs" dxfId="3" priority="887" operator="equal">
      <formula>"NotPaid"</formula>
    </cfRule>
    <cfRule type="cellIs" dxfId="3" priority="880" operator="equal">
      <formula>"NotPaid"</formula>
    </cfRule>
    <cfRule type="cellIs" dxfId="3" priority="882" operator="equal">
      <formula>"NotPaid"</formula>
    </cfRule>
    <cfRule type="cellIs" dxfId="3" priority="875" operator="equal">
      <formula>"NotPaid"</formula>
    </cfRule>
    <cfRule type="cellIs" dxfId="3" priority="873" operator="equal">
      <formula>"NotPaid"</formula>
    </cfRule>
    <cfRule type="cellIs" dxfId="3" priority="878" operator="equal">
      <formula>"NotPaid"</formula>
    </cfRule>
    <cfRule type="cellIs" dxfId="3" priority="876" operator="equal">
      <formula>"NotPaid"</formula>
    </cfRule>
    <cfRule type="cellIs" dxfId="3" priority="874" operator="equal">
      <formula>"NotPaid"</formula>
    </cfRule>
    <cfRule type="cellIs" dxfId="3" priority="870" operator="equal">
      <formula>"NotPaid"</formula>
    </cfRule>
    <cfRule type="cellIs" dxfId="3" priority="869" operator="equal">
      <formula>"NotPaid"</formula>
    </cfRule>
    <cfRule type="cellIs" dxfId="3" priority="872" operator="equal">
      <formula>"NotPaid"</formula>
    </cfRule>
    <cfRule type="cellIs" dxfId="3" priority="866" operator="equal">
      <formula>"NotPaid"</formula>
    </cfRule>
    <cfRule type="cellIs" dxfId="3" priority="871" operator="equal">
      <formula>"NotPaid"</formula>
    </cfRule>
    <cfRule type="cellIs" dxfId="3" priority="862" operator="equal">
      <formula>"NotPaid"</formula>
    </cfRule>
    <cfRule type="cellIs" dxfId="3" priority="860" operator="equal">
      <formula>"NotPaid"</formula>
    </cfRule>
    <cfRule type="cellIs" dxfId="3" priority="858" operator="equal">
      <formula>"NotPaid"</formula>
    </cfRule>
    <cfRule type="cellIs" dxfId="3" priority="864" operator="equal">
      <formula>"NotPaid"</formula>
    </cfRule>
    <cfRule type="cellIs" dxfId="3" priority="855" operator="equal">
      <formula>"NotPaid"</formula>
    </cfRule>
    <cfRule type="cellIs" dxfId="3" priority="848" operator="equal">
      <formula>"NotPaid"</formula>
    </cfRule>
    <cfRule type="cellIs" dxfId="3" priority="853" operator="equal">
      <formula>"NotPaid"</formula>
    </cfRule>
    <cfRule type="cellIs" dxfId="3" priority="850" operator="equal">
      <formula>"NotPaid"</formula>
    </cfRule>
    <cfRule type="cellIs" dxfId="3" priority="846" operator="equal">
      <formula>"NotPaid"</formula>
    </cfRule>
    <cfRule type="cellIs" dxfId="3" priority="844" operator="equal">
      <formula>"NotPaid"</formula>
    </cfRule>
  </conditionalFormatting>
  <conditionalFormatting sqref="V50:X50">
    <cfRule type="cellIs" dxfId="3" priority="1258" operator="equal">
      <formula>"NotPaid"</formula>
    </cfRule>
    <cfRule type="cellIs" dxfId="3" priority="1267" operator="equal">
      <formula>"NotPaid"</formula>
    </cfRule>
    <cfRule type="cellIs" dxfId="3" priority="1262" operator="equal">
      <formula>"NotPaid"</formula>
    </cfRule>
    <cfRule type="cellIs" dxfId="3" priority="1253" operator="equal">
      <formula>"NotPaid"</formula>
    </cfRule>
    <cfRule type="cellIs" dxfId="3" priority="1250" operator="equal">
      <formula>"NotPaid"</formula>
    </cfRule>
    <cfRule type="cellIs" dxfId="3" priority="1252" operator="equal">
      <formula>"NotPaid"</formula>
    </cfRule>
    <cfRule type="cellIs" dxfId="3" priority="1251" operator="equal">
      <formula>"NotPaid"</formula>
    </cfRule>
    <cfRule type="cellIs" dxfId="3" priority="1242" operator="equal">
      <formula>"NotPaid"</formula>
    </cfRule>
    <cfRule type="cellIs" dxfId="3" priority="1236" operator="equal">
      <formula>"NotPaid"</formula>
    </cfRule>
    <cfRule type="cellIs" dxfId="3" priority="1230" operator="equal">
      <formula>"NotPaid"</formula>
    </cfRule>
    <cfRule type="cellIs" dxfId="3" priority="1216" operator="equal">
      <formula>"NotPaid"</formula>
    </cfRule>
    <cfRule type="cellIs" dxfId="3" priority="1218" operator="equal">
      <formula>"NotPaid"</formula>
    </cfRule>
    <cfRule type="cellIs" dxfId="3" priority="1214" operator="equal">
      <formula>"NotPaid"</formula>
    </cfRule>
    <cfRule type="cellIs" dxfId="3" priority="1212" operator="equal">
      <formula>"NotPaid"</formula>
    </cfRule>
    <cfRule type="cellIs" dxfId="3" priority="1208" operator="equal">
      <formula>"NotPaid"</formula>
    </cfRule>
    <cfRule type="cellIs" dxfId="3" priority="1210" operator="equal">
      <formula>"NotPaid"</formula>
    </cfRule>
    <cfRule type="cellIs" dxfId="3" priority="1209" operator="equal">
      <formula>"NotPaid"</formula>
    </cfRule>
    <cfRule type="cellIs" dxfId="3" priority="1204" operator="equal">
      <formula>"NotPaid"</formula>
    </cfRule>
    <cfRule type="cellIs" dxfId="3" priority="1207" operator="equal">
      <formula>"NotPaid"</formula>
    </cfRule>
    <cfRule type="cellIs" dxfId="3" priority="1206" operator="equal">
      <formula>"NotPaid"</formula>
    </cfRule>
    <cfRule type="cellIs" dxfId="3" priority="1198" operator="equal">
      <formula>"NotPaid"</formula>
    </cfRule>
    <cfRule type="cellIs" dxfId="3" priority="1205" operator="equal">
      <formula>"NotPaid"</formula>
    </cfRule>
    <cfRule type="cellIs" dxfId="3" priority="1200" operator="equal">
      <formula>"NotPaid"</formula>
    </cfRule>
    <cfRule type="cellIs" dxfId="3" priority="1193" operator="equal">
      <formula>"NotPaid"</formula>
    </cfRule>
    <cfRule type="cellIs" dxfId="3" priority="1195" operator="equal">
      <formula>"NotPaid"</formula>
    </cfRule>
    <cfRule type="cellIs" dxfId="3" priority="1188" operator="equal">
      <formula>"NotPaid"</formula>
    </cfRule>
    <cfRule type="cellIs" dxfId="3" priority="1186" operator="equal">
      <formula>"NotPaid"</formula>
    </cfRule>
    <cfRule type="cellIs" dxfId="3" priority="1191" operator="equal">
      <formula>"NotPaid"</formula>
    </cfRule>
    <cfRule type="cellIs" dxfId="3" priority="1189" operator="equal">
      <formula>"NotPaid"</formula>
    </cfRule>
    <cfRule type="cellIs" dxfId="3" priority="1187" operator="equal">
      <formula>"NotPaid"</formula>
    </cfRule>
    <cfRule type="cellIs" dxfId="3" priority="1183" operator="equal">
      <formula>"NotPaid"</formula>
    </cfRule>
    <cfRule type="cellIs" dxfId="3" priority="1182" operator="equal">
      <formula>"NotPaid"</formula>
    </cfRule>
    <cfRule type="cellIs" dxfId="3" priority="1185" operator="equal">
      <formula>"NotPaid"</formula>
    </cfRule>
    <cfRule type="cellIs" dxfId="3" priority="1179" operator="equal">
      <formula>"NotPaid"</formula>
    </cfRule>
    <cfRule type="cellIs" dxfId="3" priority="1184" operator="equal">
      <formula>"NotPaid"</formula>
    </cfRule>
    <cfRule type="cellIs" dxfId="3" priority="1175" operator="equal">
      <formula>"NotPaid"</formula>
    </cfRule>
    <cfRule type="cellIs" dxfId="3" priority="1173" operator="equal">
      <formula>"NotPaid"</formula>
    </cfRule>
    <cfRule type="cellIs" dxfId="3" priority="1171" operator="equal">
      <formula>"NotPaid"</formula>
    </cfRule>
    <cfRule type="cellIs" dxfId="3" priority="1177" operator="equal">
      <formula>"NotPaid"</formula>
    </cfRule>
    <cfRule type="cellIs" dxfId="3" priority="1168" operator="equal">
      <formula>"NotPaid"</formula>
    </cfRule>
    <cfRule type="cellIs" dxfId="3" priority="1161" operator="equal">
      <formula>"NotPaid"</formula>
    </cfRule>
    <cfRule type="cellIs" dxfId="3" priority="1166" operator="equal">
      <formula>"NotPaid"</formula>
    </cfRule>
    <cfRule type="cellIs" dxfId="3" priority="1163" operator="equal">
      <formula>"NotPaid"</formula>
    </cfRule>
    <cfRule type="cellIs" dxfId="3" priority="1159" operator="equal">
      <formula>"NotPaid"</formula>
    </cfRule>
    <cfRule type="cellIs" dxfId="3" priority="1157" operator="equal">
      <formula>"NotPaid"</formula>
    </cfRule>
  </conditionalFormatting>
  <conditionalFormatting sqref="Y50:AA50">
    <cfRule type="cellIs" dxfId="3" priority="1571" operator="equal">
      <formula>"NotPaid"</formula>
    </cfRule>
    <cfRule type="cellIs" dxfId="3" priority="1580" operator="equal">
      <formula>"NotPaid"</formula>
    </cfRule>
    <cfRule type="cellIs" dxfId="3" priority="1575" operator="equal">
      <formula>"NotPaid"</formula>
    </cfRule>
    <cfRule type="cellIs" dxfId="3" priority="1566" operator="equal">
      <formula>"NotPaid"</formula>
    </cfRule>
    <cfRule type="cellIs" dxfId="3" priority="1563" operator="equal">
      <formula>"NotPaid"</formula>
    </cfRule>
    <cfRule type="cellIs" dxfId="3" priority="1565" operator="equal">
      <formula>"NotPaid"</formula>
    </cfRule>
    <cfRule type="cellIs" dxfId="3" priority="1564" operator="equal">
      <formula>"NotPaid"</formula>
    </cfRule>
    <cfRule type="cellIs" dxfId="3" priority="1555" operator="equal">
      <formula>"NotPaid"</formula>
    </cfRule>
    <cfRule type="cellIs" dxfId="3" priority="1549" operator="equal">
      <formula>"NotPaid"</formula>
    </cfRule>
    <cfRule type="cellIs" dxfId="3" priority="1543" operator="equal">
      <formula>"NotPaid"</formula>
    </cfRule>
    <cfRule type="cellIs" dxfId="3" priority="1529" operator="equal">
      <formula>"NotPaid"</formula>
    </cfRule>
    <cfRule type="cellIs" dxfId="3" priority="1531" operator="equal">
      <formula>"NotPaid"</formula>
    </cfRule>
    <cfRule type="cellIs" dxfId="3" priority="1527" operator="equal">
      <formula>"NotPaid"</formula>
    </cfRule>
    <cfRule type="cellIs" dxfId="3" priority="1525" operator="equal">
      <formula>"NotPaid"</formula>
    </cfRule>
    <cfRule type="cellIs" dxfId="3" priority="1521" operator="equal">
      <formula>"NotPaid"</formula>
    </cfRule>
    <cfRule type="cellIs" dxfId="3" priority="1523" operator="equal">
      <formula>"NotPaid"</formula>
    </cfRule>
    <cfRule type="cellIs" dxfId="3" priority="1522" operator="equal">
      <formula>"NotPaid"</formula>
    </cfRule>
    <cfRule type="cellIs" dxfId="3" priority="1517" operator="equal">
      <formula>"NotPaid"</formula>
    </cfRule>
    <cfRule type="cellIs" dxfId="3" priority="1520" operator="equal">
      <formula>"NotPaid"</formula>
    </cfRule>
    <cfRule type="cellIs" dxfId="3" priority="1519" operator="equal">
      <formula>"NotPaid"</formula>
    </cfRule>
    <cfRule type="cellIs" dxfId="3" priority="1511" operator="equal">
      <formula>"NotPaid"</formula>
    </cfRule>
    <cfRule type="cellIs" dxfId="3" priority="1518" operator="equal">
      <formula>"NotPaid"</formula>
    </cfRule>
    <cfRule type="cellIs" dxfId="3" priority="1513" operator="equal">
      <formula>"NotPaid"</formula>
    </cfRule>
    <cfRule type="cellIs" dxfId="3" priority="1506" operator="equal">
      <formula>"NotPaid"</formula>
    </cfRule>
    <cfRule type="cellIs" dxfId="3" priority="1508" operator="equal">
      <formula>"NotPaid"</formula>
    </cfRule>
    <cfRule type="cellIs" dxfId="3" priority="1501" operator="equal">
      <formula>"NotPaid"</formula>
    </cfRule>
    <cfRule type="cellIs" dxfId="3" priority="1499" operator="equal">
      <formula>"NotPaid"</formula>
    </cfRule>
    <cfRule type="cellIs" dxfId="3" priority="1504" operator="equal">
      <formula>"NotPaid"</formula>
    </cfRule>
    <cfRule type="cellIs" dxfId="3" priority="1502" operator="equal">
      <formula>"NotPaid"</formula>
    </cfRule>
    <cfRule type="cellIs" dxfId="3" priority="1500" operator="equal">
      <formula>"NotPaid"</formula>
    </cfRule>
    <cfRule type="cellIs" dxfId="3" priority="1496" operator="equal">
      <formula>"NotPaid"</formula>
    </cfRule>
    <cfRule type="cellIs" dxfId="3" priority="1495" operator="equal">
      <formula>"NotPaid"</formula>
    </cfRule>
    <cfRule type="cellIs" dxfId="3" priority="1498" operator="equal">
      <formula>"NotPaid"</formula>
    </cfRule>
    <cfRule type="cellIs" dxfId="3" priority="1492" operator="equal">
      <formula>"NotPaid"</formula>
    </cfRule>
    <cfRule type="cellIs" dxfId="3" priority="1497" operator="equal">
      <formula>"NotPaid"</formula>
    </cfRule>
    <cfRule type="cellIs" dxfId="3" priority="1488" operator="equal">
      <formula>"NotPaid"</formula>
    </cfRule>
    <cfRule type="cellIs" dxfId="3" priority="1486" operator="equal">
      <formula>"NotPaid"</formula>
    </cfRule>
    <cfRule type="cellIs" dxfId="3" priority="1484" operator="equal">
      <formula>"NotPaid"</formula>
    </cfRule>
    <cfRule type="cellIs" dxfId="3" priority="1490" operator="equal">
      <formula>"NotPaid"</formula>
    </cfRule>
    <cfRule type="cellIs" dxfId="3" priority="1481" operator="equal">
      <formula>"NotPaid"</formula>
    </cfRule>
    <cfRule type="cellIs" dxfId="3" priority="1474" operator="equal">
      <formula>"NotPaid"</formula>
    </cfRule>
    <cfRule type="cellIs" dxfId="3" priority="1479" operator="equal">
      <formula>"NotPaid"</formula>
    </cfRule>
    <cfRule type="cellIs" dxfId="3" priority="1476" operator="equal">
      <formula>"NotPaid"</formula>
    </cfRule>
    <cfRule type="cellIs" dxfId="3" priority="1472" operator="equal">
      <formula>"NotPaid"</formula>
    </cfRule>
    <cfRule type="cellIs" dxfId="3" priority="1470" operator="equal">
      <formula>"NotPaid"</formula>
    </cfRule>
  </conditionalFormatting>
  <conditionalFormatting sqref="R51">
    <cfRule type="cellIs" dxfId="3" priority="264" operator="equal">
      <formula>"NotPaid"</formula>
    </cfRule>
  </conditionalFormatting>
  <conditionalFormatting sqref="S51:AB51">
    <cfRule type="cellIs" dxfId="3" priority="334" operator="equal">
      <formula>"NotPaid"</formula>
    </cfRule>
  </conditionalFormatting>
  <conditionalFormatting sqref="AD51">
    <cfRule type="cellIs" dxfId="3" priority="1642" operator="equal">
      <formula>"NotPaid"</formula>
    </cfRule>
    <cfRule type="cellIs" dxfId="3" priority="1641" operator="equal">
      <formula>"NotPaid"</formula>
    </cfRule>
    <cfRule type="cellIs" dxfId="3" priority="1640" operator="equal">
      <formula>"NotPaid"</formula>
    </cfRule>
    <cfRule type="cellIs" dxfId="3" priority="1639" operator="equal">
      <formula>"NotPaid"</formula>
    </cfRule>
    <cfRule type="cellIs" dxfId="3" priority="1638" operator="equal">
      <formula>"NotPaid"</formula>
    </cfRule>
    <cfRule type="cellIs" dxfId="3" priority="1637" operator="equal">
      <formula>"NotPaid"</formula>
    </cfRule>
    <cfRule type="cellIs" dxfId="3" priority="1636" operator="equal">
      <formula>"NotPaid"</formula>
    </cfRule>
    <cfRule type="cellIs" dxfId="3" priority="1635" operator="equal">
      <formula>"NotPaid"</formula>
    </cfRule>
    <cfRule type="cellIs" dxfId="3" priority="1634" operator="equal">
      <formula>"NotPaid"</formula>
    </cfRule>
    <cfRule type="cellIs" dxfId="3" priority="1633" operator="equal">
      <formula>"NotPaid"</formula>
    </cfRule>
    <cfRule type="cellIs" dxfId="3" priority="1632" operator="equal">
      <formula>"NotPaid"</formula>
    </cfRule>
    <cfRule type="cellIs" dxfId="3" priority="1631" operator="equal">
      <formula>"NotPaid"</formula>
    </cfRule>
    <cfRule type="cellIs" dxfId="3" priority="1630" operator="equal">
      <formula>"NotPaid"</formula>
    </cfRule>
    <cfRule type="cellIs" dxfId="3" priority="1629" operator="equal">
      <formula>"NotPaid"</formula>
    </cfRule>
    <cfRule type="cellIs" dxfId="3" priority="1628" operator="equal">
      <formula>"NotPaid"</formula>
    </cfRule>
    <cfRule type="cellIs" dxfId="3" priority="1627" operator="equal">
      <formula>"NotPaid"</formula>
    </cfRule>
    <cfRule type="cellIs" dxfId="3" priority="1626" operator="equal">
      <formula>"NotPaid"</formula>
    </cfRule>
    <cfRule type="cellIs" dxfId="3" priority="1625" operator="equal">
      <formula>"NotPaid"</formula>
    </cfRule>
    <cfRule type="cellIs" dxfId="3" priority="1624" operator="equal">
      <formula>"NotPaid"</formula>
    </cfRule>
    <cfRule type="cellIs" dxfId="3" priority="1623" operator="equal">
      <formula>"NotPaid"</formula>
    </cfRule>
    <cfRule type="cellIs" dxfId="3" priority="1622" operator="equal">
      <formula>"NotPaid"</formula>
    </cfRule>
    <cfRule type="cellIs" dxfId="3" priority="1621" operator="equal">
      <formula>"NotPaid"</formula>
    </cfRule>
    <cfRule type="cellIs" dxfId="3" priority="1620" operator="equal">
      <formula>"NotPaid"</formula>
    </cfRule>
    <cfRule type="cellIs" dxfId="3" priority="1619" operator="equal">
      <formula>"NotPaid"</formula>
    </cfRule>
    <cfRule type="cellIs" dxfId="3" priority="1618" operator="equal">
      <formula>"NotPaid"</formula>
    </cfRule>
    <cfRule type="cellIs" dxfId="3" priority="1617" operator="equal">
      <formula>"NotPaid"</formula>
    </cfRule>
    <cfRule type="cellIs" dxfId="3" priority="1616" operator="equal">
      <formula>"NotPaid"</formula>
    </cfRule>
    <cfRule type="cellIs" dxfId="3" priority="1615" operator="equal">
      <formula>"NotPaid"</formula>
    </cfRule>
    <cfRule type="cellIs" dxfId="3" priority="1614" operator="equal">
      <formula>"NotPaid"</formula>
    </cfRule>
    <cfRule type="cellIs" dxfId="3" priority="1613" operator="equal">
      <formula>"NotPaid"</formula>
    </cfRule>
    <cfRule type="cellIs" dxfId="3" priority="1612" operator="equal">
      <formula>"NotPaid"</formula>
    </cfRule>
    <cfRule type="cellIs" dxfId="3" priority="1611" operator="equal">
      <formula>"NotPaid"</formula>
    </cfRule>
    <cfRule type="cellIs" dxfId="3" priority="1610" operator="equal">
      <formula>"NotPaid"</formula>
    </cfRule>
    <cfRule type="cellIs" dxfId="3" priority="1609" operator="equal">
      <formula>"NotPaid"</formula>
    </cfRule>
    <cfRule type="cellIs" dxfId="3" priority="1608" operator="equal">
      <formula>"NotPaid"</formula>
    </cfRule>
    <cfRule type="cellIs" dxfId="3" priority="1607" operator="equal">
      <formula>"NotPaid"</formula>
    </cfRule>
    <cfRule type="cellIs" dxfId="3" priority="1606" operator="equal">
      <formula>"NotPaid"</formula>
    </cfRule>
    <cfRule type="cellIs" dxfId="3" priority="1605" operator="equal">
      <formula>"NotPaid"</formula>
    </cfRule>
    <cfRule type="cellIs" dxfId="3" priority="1604" operator="equal">
      <formula>"NotPaid"</formula>
    </cfRule>
    <cfRule type="cellIs" dxfId="3" priority="1603" operator="equal">
      <formula>"NotPaid"</formula>
    </cfRule>
    <cfRule type="cellIs" dxfId="3" priority="1602" operator="equal">
      <formula>"NotPaid"</formula>
    </cfRule>
    <cfRule type="cellIs" dxfId="3" priority="1601" operator="equal">
      <formula>"NotPaid"</formula>
    </cfRule>
    <cfRule type="cellIs" dxfId="3" priority="1600" operator="equal">
      <formula>"NotPaid"</formula>
    </cfRule>
    <cfRule type="cellIs" dxfId="3" priority="1599" operator="equal">
      <formula>"NotPaid"</formula>
    </cfRule>
    <cfRule type="cellIs" dxfId="3" priority="1598" operator="equal">
      <formula>"NotPaid"</formula>
    </cfRule>
  </conditionalFormatting>
  <conditionalFormatting sqref="R52:AB52">
    <cfRule type="cellIs" dxfId="3" priority="249" operator="equal">
      <formula>"NotPaid"</formula>
    </cfRule>
  </conditionalFormatting>
  <conditionalFormatting sqref="AD52">
    <cfRule type="cellIs" dxfId="3" priority="1944" operator="equal">
      <formula>"NotPaid"</formula>
    </cfRule>
    <cfRule type="cellIs" dxfId="3" priority="1943" operator="equal">
      <formula>"NotPaid"</formula>
    </cfRule>
    <cfRule type="cellIs" dxfId="3" priority="1942" operator="equal">
      <formula>"NotPaid"</formula>
    </cfRule>
    <cfRule type="cellIs" dxfId="3" priority="1941" operator="equal">
      <formula>"NotPaid"</formula>
    </cfRule>
    <cfRule type="cellIs" dxfId="3" priority="1940" operator="equal">
      <formula>"NotPaid"</formula>
    </cfRule>
    <cfRule type="cellIs" dxfId="3" priority="1939" operator="equal">
      <formula>"NotPaid"</formula>
    </cfRule>
    <cfRule type="cellIs" dxfId="3" priority="1938" operator="equal">
      <formula>"NotPaid"</formula>
    </cfRule>
    <cfRule type="cellIs" dxfId="3" priority="1937" operator="equal">
      <formula>"NotPaid"</formula>
    </cfRule>
    <cfRule type="cellIs" dxfId="3" priority="1936" operator="equal">
      <formula>"NotPaid"</formula>
    </cfRule>
    <cfRule type="cellIs" dxfId="3" priority="1935" operator="equal">
      <formula>"NotPaid"</formula>
    </cfRule>
    <cfRule type="cellIs" dxfId="3" priority="1934" operator="equal">
      <formula>"NotPaid"</formula>
    </cfRule>
    <cfRule type="cellIs" dxfId="3" priority="1933" operator="equal">
      <formula>"NotPaid"</formula>
    </cfRule>
    <cfRule type="cellIs" dxfId="3" priority="1932" operator="equal">
      <formula>"NotPaid"</formula>
    </cfRule>
    <cfRule type="cellIs" dxfId="3" priority="1931" operator="equal">
      <formula>"NotPaid"</formula>
    </cfRule>
    <cfRule type="cellIs" dxfId="3" priority="1930" operator="equal">
      <formula>"NotPaid"</formula>
    </cfRule>
    <cfRule type="cellIs" dxfId="3" priority="1929" operator="equal">
      <formula>"NotPaid"</formula>
    </cfRule>
    <cfRule type="cellIs" dxfId="3" priority="1928" operator="equal">
      <formula>"NotPaid"</formula>
    </cfRule>
    <cfRule type="cellIs" dxfId="3" priority="1927" operator="equal">
      <formula>"NotPaid"</formula>
    </cfRule>
    <cfRule type="cellIs" dxfId="3" priority="1926" operator="equal">
      <formula>"NotPaid"</formula>
    </cfRule>
    <cfRule type="cellIs" dxfId="3" priority="1925" operator="equal">
      <formula>"NotPaid"</formula>
    </cfRule>
    <cfRule type="cellIs" dxfId="3" priority="1924" operator="equal">
      <formula>"NotPaid"</formula>
    </cfRule>
    <cfRule type="cellIs" dxfId="3" priority="1923" operator="equal">
      <formula>"NotPaid"</formula>
    </cfRule>
    <cfRule type="cellIs" dxfId="3" priority="1922" operator="equal">
      <formula>"NotPaid"</formula>
    </cfRule>
    <cfRule type="cellIs" dxfId="3" priority="1921" operator="equal">
      <formula>"NotPaid"</formula>
    </cfRule>
    <cfRule type="cellIs" dxfId="3" priority="1920" operator="equal">
      <formula>"NotPaid"</formula>
    </cfRule>
    <cfRule type="cellIs" dxfId="3" priority="1919" operator="equal">
      <formula>"NotPaid"</formula>
    </cfRule>
    <cfRule type="cellIs" dxfId="3" priority="1918" operator="equal">
      <formula>"NotPaid"</formula>
    </cfRule>
    <cfRule type="cellIs" dxfId="3" priority="1917" operator="equal">
      <formula>"NotPaid"</formula>
    </cfRule>
    <cfRule type="cellIs" dxfId="3" priority="1916" operator="equal">
      <formula>"NotPaid"</formula>
    </cfRule>
    <cfRule type="cellIs" dxfId="3" priority="1915" operator="equal">
      <formula>"NotPaid"</formula>
    </cfRule>
    <cfRule type="cellIs" dxfId="3" priority="1914" operator="equal">
      <formula>"NotPaid"</formula>
    </cfRule>
    <cfRule type="cellIs" dxfId="3" priority="1913" operator="equal">
      <formula>"NotPaid"</formula>
    </cfRule>
    <cfRule type="cellIs" dxfId="3" priority="1912" operator="equal">
      <formula>"NotPaid"</formula>
    </cfRule>
    <cfRule type="cellIs" dxfId="3" priority="1911" operator="equal">
      <formula>"NotPaid"</formula>
    </cfRule>
    <cfRule type="cellIs" dxfId="3" priority="1910" operator="equal">
      <formula>"NotPaid"</formula>
    </cfRule>
    <cfRule type="cellIs" dxfId="3" priority="1909" operator="equal">
      <formula>"NotPaid"</formula>
    </cfRule>
    <cfRule type="cellIs" dxfId="3" priority="1908" operator="equal">
      <formula>"NotPaid"</formula>
    </cfRule>
    <cfRule type="cellIs" dxfId="3" priority="1907" operator="equal">
      <formula>"NotPaid"</formula>
    </cfRule>
    <cfRule type="cellIs" dxfId="3" priority="1906" operator="equal">
      <formula>"NotPaid"</formula>
    </cfRule>
    <cfRule type="cellIs" dxfId="3" priority="1905" operator="equal">
      <formula>"NotPaid"</formula>
    </cfRule>
    <cfRule type="cellIs" dxfId="3" priority="1904" operator="equal">
      <formula>"NotPaid"</formula>
    </cfRule>
    <cfRule type="cellIs" dxfId="3" priority="1903" operator="equal">
      <formula>"NotPaid"</formula>
    </cfRule>
    <cfRule type="cellIs" dxfId="3" priority="1902" operator="equal">
      <formula>"NotPaid"</formula>
    </cfRule>
    <cfRule type="cellIs" dxfId="3" priority="1901" operator="equal">
      <formula>"NotPaid"</formula>
    </cfRule>
    <cfRule type="cellIs" dxfId="3" priority="1900" operator="equal">
      <formula>"NotPaid"</formula>
    </cfRule>
    <cfRule type="cellIs" dxfId="3" priority="1899" operator="equal">
      <formula>"NotPaid"</formula>
    </cfRule>
  </conditionalFormatting>
  <conditionalFormatting sqref="R53:AC53">
    <cfRule type="cellIs" dxfId="3" priority="243" operator="equal">
      <formula>"NotPaid"</formula>
    </cfRule>
  </conditionalFormatting>
  <conditionalFormatting sqref="R55">
    <cfRule type="cellIs" dxfId="3" priority="263" operator="equal">
      <formula>"NotPaid"</formula>
    </cfRule>
  </conditionalFormatting>
  <conditionalFormatting sqref="R57:AB57">
    <cfRule type="cellIs" dxfId="3" priority="250" operator="equal">
      <formula>"NotPaid"</formula>
    </cfRule>
  </conditionalFormatting>
  <conditionalFormatting sqref="AD57">
    <cfRule type="cellIs" dxfId="3" priority="2383" operator="equal">
      <formula>"NotPaid"</formula>
    </cfRule>
  </conditionalFormatting>
  <conditionalFormatting sqref="AK57">
    <cfRule type="expression" dxfId="7" priority="2435" stopIfTrue="1">
      <formula>OtherSubjects!AK110="not paid"</formula>
    </cfRule>
  </conditionalFormatting>
  <conditionalFormatting sqref="AN57:AP57">
    <cfRule type="expression" dxfId="7" priority="2421" stopIfTrue="1">
      <formula>Physics!AN102="not paid"</formula>
    </cfRule>
    <cfRule type="expression" dxfId="7" priority="2434" stopIfTrue="1">
      <formula>OtherSubjects!AN98="not paid"</formula>
    </cfRule>
  </conditionalFormatting>
  <conditionalFormatting sqref="AQ57">
    <cfRule type="expression" dxfId="5" priority="273" stopIfTrue="1">
      <formula>AQ110="not paid"</formula>
    </cfRule>
    <cfRule type="expression" dxfId="7" priority="274" stopIfTrue="1">
      <formula>OtherSubjects!AQ106="not paid"</formula>
    </cfRule>
  </conditionalFormatting>
  <conditionalFormatting sqref="P58">
    <cfRule type="cellIs" dxfId="3" priority="8" operator="equal">
      <formula>"NotPaid"</formula>
    </cfRule>
    <cfRule type="cellIs" dxfId="3" priority="7" operator="equal">
      <formula>"NotPaid"</formula>
    </cfRule>
  </conditionalFormatting>
  <conditionalFormatting sqref="R58:AC58">
    <cfRule type="cellIs" dxfId="3" priority="6" operator="equal">
      <formula>"NotPaid"</formula>
    </cfRule>
  </conditionalFormatting>
  <conditionalFormatting sqref="AD58">
    <cfRule type="cellIs" dxfId="3" priority="2379" operator="equal">
      <formula>"NotPaid"</formula>
    </cfRule>
    <cfRule type="cellIs" dxfId="3" priority="2378" operator="equal">
      <formula>"NotPaid"</formula>
    </cfRule>
  </conditionalFormatting>
  <conditionalFormatting sqref="Q59:R59">
    <cfRule type="cellIs" dxfId="3" priority="649" operator="equal">
      <formula>"NotPaid"</formula>
    </cfRule>
  </conditionalFormatting>
  <conditionalFormatting sqref="S59:U59">
    <cfRule type="cellIs" dxfId="3" priority="962" operator="equal">
      <formula>"NotPaid"</formula>
    </cfRule>
  </conditionalFormatting>
  <conditionalFormatting sqref="V59:X59">
    <cfRule type="cellIs" dxfId="3" priority="1275" operator="equal">
      <formula>"NotPaid"</formula>
    </cfRule>
  </conditionalFormatting>
  <conditionalFormatting sqref="Y59:AA59">
    <cfRule type="cellIs" dxfId="3" priority="1588" operator="equal">
      <formula>"NotPaid"</formula>
    </cfRule>
  </conditionalFormatting>
  <conditionalFormatting sqref="Q60:R60">
    <cfRule type="cellIs" dxfId="3" priority="647" operator="equal">
      <formula>"NotPaid"</formula>
    </cfRule>
    <cfRule type="cellIs" dxfId="3" priority="646" operator="equal">
      <formula>"NotPaid"</formula>
    </cfRule>
  </conditionalFormatting>
  <conditionalFormatting sqref="S60:U60">
    <cfRule type="cellIs" dxfId="3" priority="960" operator="equal">
      <formula>"NotPaid"</formula>
    </cfRule>
    <cfRule type="cellIs" dxfId="3" priority="959" operator="equal">
      <formula>"NotPaid"</formula>
    </cfRule>
  </conditionalFormatting>
  <conditionalFormatting sqref="V60:X60">
    <cfRule type="cellIs" dxfId="3" priority="1273" operator="equal">
      <formula>"NotPaid"</formula>
    </cfRule>
    <cfRule type="cellIs" dxfId="3" priority="1272" operator="equal">
      <formula>"NotPaid"</formula>
    </cfRule>
  </conditionalFormatting>
  <conditionalFormatting sqref="Y60:AA60">
    <cfRule type="cellIs" dxfId="3" priority="1585" operator="equal">
      <formula>"NotPaid"</formula>
    </cfRule>
    <cfRule type="cellIs" dxfId="3" priority="1586" operator="equal">
      <formula>"NotPaid"</formula>
    </cfRule>
  </conditionalFormatting>
  <conditionalFormatting sqref="AK60">
    <cfRule type="expression" dxfId="5" priority="3301" stopIfTrue="1">
      <formula>AK60="not paid"</formula>
    </cfRule>
  </conditionalFormatting>
  <conditionalFormatting sqref="AX60">
    <cfRule type="expression" dxfId="7" priority="39930" stopIfTrue="1">
      <formula>Physics!AX60="not paid"</formula>
    </cfRule>
  </conditionalFormatting>
  <conditionalFormatting sqref="AE61">
    <cfRule type="expression" dxfId="5" priority="3305" stopIfTrue="1">
      <formula>AE61="NotPaid"</formula>
    </cfRule>
  </conditionalFormatting>
  <conditionalFormatting sqref="AF61:AQ61">
    <cfRule type="expression" dxfId="5" priority="3328" stopIfTrue="1">
      <formula>AF61="NotPaid"</formula>
    </cfRule>
    <cfRule type="expression" dxfId="5" priority="3311" stopIfTrue="1">
      <formula>AF61="NotPaid"</formula>
    </cfRule>
  </conditionalFormatting>
  <conditionalFormatting sqref="AN61">
    <cfRule type="expression" dxfId="5" priority="3314" stopIfTrue="1">
      <formula>AN61="NotPaid"</formula>
    </cfRule>
  </conditionalFormatting>
  <conditionalFormatting sqref="R62:AB62">
    <cfRule type="cellIs" dxfId="3" priority="260" operator="equal">
      <formula>"NotPaid"</formula>
    </cfRule>
  </conditionalFormatting>
  <conditionalFormatting sqref="AE62">
    <cfRule type="expression" dxfId="7" priority="30834" stopIfTrue="1">
      <formula>Physics!AE18="not paid"</formula>
    </cfRule>
  </conditionalFormatting>
  <conditionalFormatting sqref="AF62">
    <cfRule type="expression" dxfId="5" priority="269" stopIfTrue="1">
      <formula>AF62="not paid"</formula>
    </cfRule>
  </conditionalFormatting>
  <conditionalFormatting sqref="AG62:AQ62">
    <cfRule type="expression" dxfId="5" priority="270" stopIfTrue="1">
      <formula>AG62="not paid"</formula>
    </cfRule>
  </conditionalFormatting>
  <conditionalFormatting sqref="R63:AC63">
    <cfRule type="cellIs" dxfId="3" priority="251" operator="equal">
      <formula>"NotPaid"</formula>
    </cfRule>
  </conditionalFormatting>
  <conditionalFormatting sqref="AD63">
    <cfRule type="cellIs" dxfId="3" priority="1898" operator="equal">
      <formula>"NotPaid"</formula>
    </cfRule>
    <cfRule type="cellIs" dxfId="3" priority="1897" operator="equal">
      <formula>"NotPaid"</formula>
    </cfRule>
    <cfRule type="cellIs" dxfId="3" priority="1896" operator="equal">
      <formula>"NotPaid"</formula>
    </cfRule>
    <cfRule type="cellIs" dxfId="3" priority="1895" operator="equal">
      <formula>"NotPaid"</formula>
    </cfRule>
    <cfRule type="cellIs" dxfId="3" priority="1894" operator="equal">
      <formula>"NotPaid"</formula>
    </cfRule>
    <cfRule type="cellIs" dxfId="3" priority="1893" operator="equal">
      <formula>"NotPaid"</formula>
    </cfRule>
    <cfRule type="cellIs" dxfId="3" priority="1892" operator="equal">
      <formula>"NotPaid"</formula>
    </cfRule>
    <cfRule type="cellIs" dxfId="3" priority="1891" operator="equal">
      <formula>"NotPaid"</formula>
    </cfRule>
    <cfRule type="cellIs" dxfId="3" priority="1890" operator="equal">
      <formula>"NotPaid"</formula>
    </cfRule>
    <cfRule type="cellIs" dxfId="3" priority="1889" operator="equal">
      <formula>"NotPaid"</formula>
    </cfRule>
    <cfRule type="cellIs" dxfId="3" priority="1888" operator="equal">
      <formula>"NotPaid"</formula>
    </cfRule>
    <cfRule type="cellIs" dxfId="3" priority="1887" operator="equal">
      <formula>"NotPaid"</formula>
    </cfRule>
    <cfRule type="cellIs" dxfId="3" priority="1886" operator="equal">
      <formula>"NotPaid"</formula>
    </cfRule>
    <cfRule type="cellIs" dxfId="3" priority="1885" operator="equal">
      <formula>"NotPaid"</formula>
    </cfRule>
    <cfRule type="cellIs" dxfId="3" priority="1884" operator="equal">
      <formula>"NotPaid"</formula>
    </cfRule>
    <cfRule type="cellIs" dxfId="3" priority="1883" operator="equal">
      <formula>"NotPaid"</formula>
    </cfRule>
    <cfRule type="cellIs" dxfId="3" priority="1882" operator="equal">
      <formula>"NotPaid"</formula>
    </cfRule>
    <cfRule type="cellIs" dxfId="3" priority="1881" operator="equal">
      <formula>"NotPaid"</formula>
    </cfRule>
    <cfRule type="cellIs" dxfId="3" priority="1880" operator="equal">
      <formula>"NotPaid"</formula>
    </cfRule>
    <cfRule type="cellIs" dxfId="3" priority="1879" operator="equal">
      <formula>"NotPaid"</formula>
    </cfRule>
    <cfRule type="cellIs" dxfId="3" priority="1878" operator="equal">
      <formula>"NotPaid"</formula>
    </cfRule>
    <cfRule type="cellIs" dxfId="3" priority="1877" operator="equal">
      <formula>"NotPaid"</formula>
    </cfRule>
    <cfRule type="cellIs" dxfId="3" priority="1876" operator="equal">
      <formula>"NotPaid"</formula>
    </cfRule>
    <cfRule type="cellIs" dxfId="3" priority="1875" operator="equal">
      <formula>"NotPaid"</formula>
    </cfRule>
    <cfRule type="cellIs" dxfId="3" priority="1874" operator="equal">
      <formula>"NotPaid"</formula>
    </cfRule>
    <cfRule type="cellIs" dxfId="3" priority="1873" operator="equal">
      <formula>"NotPaid"</formula>
    </cfRule>
    <cfRule type="cellIs" dxfId="3" priority="1872" operator="equal">
      <formula>"NotPaid"</formula>
    </cfRule>
    <cfRule type="cellIs" dxfId="3" priority="1871" operator="equal">
      <formula>"NotPaid"</formula>
    </cfRule>
    <cfRule type="cellIs" dxfId="3" priority="1870" operator="equal">
      <formula>"NotPaid"</formula>
    </cfRule>
    <cfRule type="cellIs" dxfId="3" priority="1869" operator="equal">
      <formula>"NotPaid"</formula>
    </cfRule>
    <cfRule type="cellIs" dxfId="3" priority="1868" operator="equal">
      <formula>"NotPaid"</formula>
    </cfRule>
    <cfRule type="cellIs" dxfId="3" priority="1867" operator="equal">
      <formula>"NotPaid"</formula>
    </cfRule>
    <cfRule type="cellIs" dxfId="3" priority="1866" operator="equal">
      <formula>"NotPaid"</formula>
    </cfRule>
    <cfRule type="cellIs" dxfId="3" priority="1865" operator="equal">
      <formula>"NotPaid"</formula>
    </cfRule>
    <cfRule type="cellIs" dxfId="3" priority="1864" operator="equal">
      <formula>"NotPaid"</formula>
    </cfRule>
    <cfRule type="cellIs" dxfId="3" priority="1863" operator="equal">
      <formula>"NotPaid"</formula>
    </cfRule>
    <cfRule type="cellIs" dxfId="3" priority="1862" operator="equal">
      <formula>"NotPaid"</formula>
    </cfRule>
    <cfRule type="cellIs" dxfId="3" priority="1861" operator="equal">
      <formula>"NotPaid"</formula>
    </cfRule>
    <cfRule type="cellIs" dxfId="3" priority="1860" operator="equal">
      <formula>"NotPaid"</formula>
    </cfRule>
    <cfRule type="cellIs" dxfId="3" priority="1859" operator="equal">
      <formula>"NotPaid"</formula>
    </cfRule>
    <cfRule type="cellIs" dxfId="3" priority="1858" operator="equal">
      <formula>"NotPaid"</formula>
    </cfRule>
    <cfRule type="cellIs" dxfId="3" priority="1857" operator="equal">
      <formula>"NotPaid"</formula>
    </cfRule>
    <cfRule type="cellIs" dxfId="3" priority="1856" operator="equal">
      <formula>"NotPaid"</formula>
    </cfRule>
    <cfRule type="cellIs" dxfId="3" priority="1855" operator="equal">
      <formula>"NotPaid"</formula>
    </cfRule>
    <cfRule type="cellIs" dxfId="3" priority="1854" operator="equal">
      <formula>"NotPaid"</formula>
    </cfRule>
    <cfRule type="cellIs" dxfId="3" priority="1853" operator="equal">
      <formula>"NotPaid"</formula>
    </cfRule>
  </conditionalFormatting>
  <conditionalFormatting sqref="R64:AC64">
    <cfRule type="cellIs" dxfId="3" priority="332" operator="equal">
      <formula>"NotPaid"</formula>
    </cfRule>
  </conditionalFormatting>
  <conditionalFormatting sqref="AD64">
    <cfRule type="cellIs" dxfId="3" priority="1711" operator="equal">
      <formula>"NotPaid"</formula>
    </cfRule>
    <cfRule type="cellIs" dxfId="3" priority="1710" operator="equal">
      <formula>"NotPaid"</formula>
    </cfRule>
    <cfRule type="cellIs" dxfId="3" priority="1709" operator="equal">
      <formula>"NotPaid"</formula>
    </cfRule>
    <cfRule type="cellIs" dxfId="3" priority="1708" operator="equal">
      <formula>"NotPaid"</formula>
    </cfRule>
    <cfRule type="cellIs" dxfId="3" priority="1707" operator="equal">
      <formula>"NotPaid"</formula>
    </cfRule>
    <cfRule type="cellIs" dxfId="3" priority="1706" operator="equal">
      <formula>"NotPaid"</formula>
    </cfRule>
    <cfRule type="cellIs" dxfId="3" priority="1705" operator="equal">
      <formula>"NotPaid"</formula>
    </cfRule>
    <cfRule type="cellIs" dxfId="3" priority="1704" operator="equal">
      <formula>"NotPaid"</formula>
    </cfRule>
    <cfRule type="cellIs" dxfId="3" priority="1703" operator="equal">
      <formula>"NotPaid"</formula>
    </cfRule>
    <cfRule type="cellIs" dxfId="3" priority="1702" operator="equal">
      <formula>"NotPaid"</formula>
    </cfRule>
    <cfRule type="cellIs" dxfId="3" priority="1701" operator="equal">
      <formula>"NotPaid"</formula>
    </cfRule>
    <cfRule type="cellIs" dxfId="3" priority="1700" operator="equal">
      <formula>"NotPaid"</formula>
    </cfRule>
    <cfRule type="cellIs" dxfId="3" priority="1699" operator="equal">
      <formula>"NotPaid"</formula>
    </cfRule>
    <cfRule type="cellIs" dxfId="3" priority="1698" operator="equal">
      <formula>"NotPaid"</formula>
    </cfRule>
    <cfRule type="cellIs" dxfId="3" priority="1697" operator="equal">
      <formula>"NotPaid"</formula>
    </cfRule>
    <cfRule type="cellIs" dxfId="3" priority="1696" operator="equal">
      <formula>"NotPaid"</formula>
    </cfRule>
    <cfRule type="cellIs" dxfId="3" priority="1695" operator="equal">
      <formula>"NotPaid"</formula>
    </cfRule>
    <cfRule type="cellIs" dxfId="3" priority="1694" operator="equal">
      <formula>"NotPaid"</formula>
    </cfRule>
    <cfRule type="cellIs" dxfId="3" priority="1693" operator="equal">
      <formula>"NotPaid"</formula>
    </cfRule>
    <cfRule type="cellIs" dxfId="3" priority="1692" operator="equal">
      <formula>"NotPaid"</formula>
    </cfRule>
    <cfRule type="cellIs" dxfId="3" priority="1691" operator="equal">
      <formula>"NotPaid"</formula>
    </cfRule>
    <cfRule type="cellIs" dxfId="3" priority="1690" operator="equal">
      <formula>"NotPaid"</formula>
    </cfRule>
    <cfRule type="cellIs" dxfId="3" priority="1689" operator="equal">
      <formula>"NotPaid"</formula>
    </cfRule>
    <cfRule type="cellIs" dxfId="3" priority="1688" operator="equal">
      <formula>"NotPaid"</formula>
    </cfRule>
    <cfRule type="cellIs" dxfId="3" priority="1687" operator="equal">
      <formula>"NotPaid"</formula>
    </cfRule>
    <cfRule type="cellIs" dxfId="3" priority="1686" operator="equal">
      <formula>"NotPaid"</formula>
    </cfRule>
    <cfRule type="cellIs" dxfId="3" priority="1685" operator="equal">
      <formula>"NotPaid"</formula>
    </cfRule>
    <cfRule type="cellIs" dxfId="3" priority="1684" operator="equal">
      <formula>"NotPaid"</formula>
    </cfRule>
    <cfRule type="cellIs" dxfId="3" priority="1683" operator="equal">
      <formula>"NotPaid"</formula>
    </cfRule>
    <cfRule type="cellIs" dxfId="3" priority="1682" operator="equal">
      <formula>"NotPaid"</formula>
    </cfRule>
    <cfRule type="cellIs" dxfId="3" priority="1681" operator="equal">
      <formula>"NotPaid"</formula>
    </cfRule>
    <cfRule type="cellIs" dxfId="3" priority="1680" operator="equal">
      <formula>"NotPaid"</formula>
    </cfRule>
    <cfRule type="cellIs" dxfId="3" priority="1679" operator="equal">
      <formula>"NotPaid"</formula>
    </cfRule>
    <cfRule type="cellIs" dxfId="3" priority="1678" operator="equal">
      <formula>"NotPaid"</formula>
    </cfRule>
    <cfRule type="cellIs" dxfId="3" priority="1677" operator="equal">
      <formula>"NotPaid"</formula>
    </cfRule>
    <cfRule type="cellIs" dxfId="3" priority="1676" operator="equal">
      <formula>"NotPaid"</formula>
    </cfRule>
    <cfRule type="cellIs" dxfId="3" priority="1675" operator="equal">
      <formula>"NotPaid"</formula>
    </cfRule>
    <cfRule type="cellIs" dxfId="3" priority="1674" operator="equal">
      <formula>"NotPaid"</formula>
    </cfRule>
    <cfRule type="cellIs" dxfId="3" priority="1673" operator="equal">
      <formula>"NotPaid"</formula>
    </cfRule>
    <cfRule type="cellIs" dxfId="3" priority="1672" operator="equal">
      <formula>"NotPaid"</formula>
    </cfRule>
    <cfRule type="cellIs" dxfId="3" priority="1671" operator="equal">
      <formula>"NotPaid"</formula>
    </cfRule>
    <cfRule type="cellIs" dxfId="3" priority="1670" operator="equal">
      <formula>"NotPaid"</formula>
    </cfRule>
    <cfRule type="cellIs" dxfId="3" priority="1669" operator="equal">
      <formula>"NotPaid"</formula>
    </cfRule>
    <cfRule type="cellIs" dxfId="3" priority="1668" operator="equal">
      <formula>"NotPaid"</formula>
    </cfRule>
    <cfRule type="cellIs" dxfId="3" priority="1667" operator="equal">
      <formula>"NotPaid"</formula>
    </cfRule>
    <cfRule type="cellIs" dxfId="3" priority="1666" operator="equal">
      <formula>"NotPaid"</formula>
    </cfRule>
  </conditionalFormatting>
  <conditionalFormatting sqref="AE65:AJ65">
    <cfRule type="expression" dxfId="7" priority="39374" stopIfTrue="1">
      <formula>Maths!AE28="NotPaid"</formula>
    </cfRule>
  </conditionalFormatting>
  <conditionalFormatting sqref="AK65:AL65">
    <cfRule type="expression" dxfId="7" priority="39384" stopIfTrue="1">
      <formula>OtherSubjects!AK49="not paid"</formula>
    </cfRule>
    <cfRule type="expression" dxfId="7" priority="39397" stopIfTrue="1">
      <formula>Physics!AK68="not paid"</formula>
    </cfRule>
  </conditionalFormatting>
  <conditionalFormatting sqref="AM65">
    <cfRule type="expression" dxfId="5" priority="3316" stopIfTrue="1">
      <formula>AM65="NotPaid"</formula>
    </cfRule>
  </conditionalFormatting>
  <conditionalFormatting sqref="AN65">
    <cfRule type="expression" dxfId="5" priority="3317" stopIfTrue="1">
      <formula>AN65="NotPaid"</formula>
    </cfRule>
  </conditionalFormatting>
  <conditionalFormatting sqref="AO65:AP65">
    <cfRule type="expression" dxfId="7" priority="3320" stopIfTrue="1">
      <formula>Maths!AO28="not paid"</formula>
    </cfRule>
  </conditionalFormatting>
  <conditionalFormatting sqref="AQ65">
    <cfRule type="expression" dxfId="5" priority="272" stopIfTrue="1">
      <formula>AQ65="NotPaid"</formula>
    </cfRule>
  </conditionalFormatting>
  <conditionalFormatting sqref="AS65">
    <cfRule type="expression" dxfId="5" priority="244" stopIfTrue="1">
      <formula>AS106="NotPaid"</formula>
    </cfRule>
  </conditionalFormatting>
  <conditionalFormatting sqref="AE66">
    <cfRule type="expression" dxfId="5" priority="3324" stopIfTrue="1">
      <formula>AE66="NotPaid"</formula>
    </cfRule>
  </conditionalFormatting>
  <conditionalFormatting sqref="AF66:AQ66">
    <cfRule type="expression" dxfId="5" priority="3298" stopIfTrue="1">
      <formula>AF66="not paid"</formula>
    </cfRule>
  </conditionalFormatting>
  <conditionalFormatting sqref="Q67:R67">
    <cfRule type="cellIs" dxfId="3" priority="642" operator="equal">
      <formula>"NotPaid"</formula>
    </cfRule>
    <cfRule type="cellIs" dxfId="3" priority="631" operator="equal">
      <formula>"NotPaid"</formula>
    </cfRule>
    <cfRule type="cellIs" dxfId="3" priority="597" operator="equal">
      <formula>"NotPaid"</formula>
    </cfRule>
    <cfRule type="cellIs" dxfId="3" priority="603" operator="equal">
      <formula>"NotPaid"</formula>
    </cfRule>
  </conditionalFormatting>
  <conditionalFormatting sqref="S67:U67">
    <cfRule type="cellIs" dxfId="3" priority="955" operator="equal">
      <formula>"NotPaid"</formula>
    </cfRule>
    <cfRule type="cellIs" dxfId="3" priority="944" operator="equal">
      <formula>"NotPaid"</formula>
    </cfRule>
    <cfRule type="cellIs" dxfId="3" priority="910" operator="equal">
      <formula>"NotPaid"</formula>
    </cfRule>
    <cfRule type="cellIs" dxfId="3" priority="916" operator="equal">
      <formula>"NotPaid"</formula>
    </cfRule>
  </conditionalFormatting>
  <conditionalFormatting sqref="V67:X67">
    <cfRule type="cellIs" dxfId="3" priority="1268" operator="equal">
      <formula>"NotPaid"</formula>
    </cfRule>
    <cfRule type="cellIs" dxfId="3" priority="1257" operator="equal">
      <formula>"NotPaid"</formula>
    </cfRule>
    <cfRule type="cellIs" dxfId="3" priority="1223" operator="equal">
      <formula>"NotPaid"</formula>
    </cfRule>
    <cfRule type="cellIs" dxfId="3" priority="1229" operator="equal">
      <formula>"NotPaid"</formula>
    </cfRule>
  </conditionalFormatting>
  <conditionalFormatting sqref="Y67:AA67">
    <cfRule type="cellIs" dxfId="3" priority="1581" operator="equal">
      <formula>"NotPaid"</formula>
    </cfRule>
    <cfRule type="cellIs" dxfId="3" priority="1570" operator="equal">
      <formula>"NotPaid"</formula>
    </cfRule>
    <cfRule type="cellIs" dxfId="3" priority="1536" operator="equal">
      <formula>"NotPaid"</formula>
    </cfRule>
    <cfRule type="cellIs" dxfId="3" priority="1542" operator="equal">
      <formula>"NotPaid"</formula>
    </cfRule>
  </conditionalFormatting>
  <conditionalFormatting sqref="AE67">
    <cfRule type="expression" dxfId="5" priority="3371" stopIfTrue="1">
      <formula>AE67="not paid"</formula>
    </cfRule>
  </conditionalFormatting>
  <conditionalFormatting sqref="AD68">
    <cfRule type="cellIs" dxfId="3" priority="2360" operator="equal">
      <formula>"NotPaid"</formula>
    </cfRule>
  </conditionalFormatting>
  <conditionalFormatting sqref="AE68">
    <cfRule type="expression" dxfId="5" priority="3368" stopIfTrue="1">
      <formula>AE68="not paid"</formula>
    </cfRule>
  </conditionalFormatting>
  <conditionalFormatting sqref="AD69">
    <cfRule type="cellIs" dxfId="3" priority="2365" operator="equal">
      <formula>"NotPaid"</formula>
    </cfRule>
    <cfRule type="cellIs" dxfId="3" priority="2354" operator="equal">
      <formula>"NotPaid"</formula>
    </cfRule>
    <cfRule type="cellIs" dxfId="3" priority="2346" operator="equal">
      <formula>"NotPaid"</formula>
    </cfRule>
    <cfRule type="cellIs" dxfId="3" priority="2338" operator="equal">
      <formula>"NotPaid"</formula>
    </cfRule>
    <cfRule type="cellIs" dxfId="3" priority="2197" operator="equal">
      <formula>"NotPaid"</formula>
    </cfRule>
  </conditionalFormatting>
  <conditionalFormatting sqref="AD70">
    <cfRule type="cellIs" dxfId="3" priority="2319" operator="equal">
      <formula>"NotPaid"</formula>
    </cfRule>
    <cfRule type="cellIs" dxfId="3" priority="2285" operator="equal">
      <formula>"NotPaid"</formula>
    </cfRule>
    <cfRule type="cellIs" dxfId="3" priority="2234" operator="equal">
      <formula>"NotPaid"</formula>
    </cfRule>
    <cfRule type="cellIs" dxfId="3" priority="2230" operator="equal">
      <formula>"NotPaid"</formula>
    </cfRule>
    <cfRule type="cellIs" dxfId="3" priority="2225" operator="equal">
      <formula>"NotPaid"</formula>
    </cfRule>
    <cfRule type="cellIs" dxfId="3" priority="2221" operator="equal">
      <formula>"NotPaid"</formula>
    </cfRule>
    <cfRule type="cellIs" dxfId="3" priority="2218" operator="equal">
      <formula>"NotPaid"</formula>
    </cfRule>
  </conditionalFormatting>
  <conditionalFormatting sqref="AE72">
    <cfRule type="expression" dxfId="5" priority="3366" stopIfTrue="1">
      <formula>AE72="not paid"</formula>
    </cfRule>
  </conditionalFormatting>
  <conditionalFormatting sqref="AE77">
    <cfRule type="expression" dxfId="5" priority="3367" stopIfTrue="1">
      <formula>AE77="not paid"</formula>
    </cfRule>
  </conditionalFormatting>
  <conditionalFormatting sqref="AS81">
    <cfRule type="expression" dxfId="5" priority="2" stopIfTrue="1">
      <formula>AS122="NotPaid"</formula>
    </cfRule>
  </conditionalFormatting>
  <conditionalFormatting sqref="O15:O17">
    <cfRule type="cellIs" dxfId="3" priority="6296" operator="equal">
      <formula>"NotPaid"</formula>
    </cfRule>
    <cfRule type="cellIs" dxfId="3" priority="6253" operator="equal">
      <formula>"NotPaid"</formula>
    </cfRule>
  </conditionalFormatting>
  <conditionalFormatting sqref="R46:R48">
    <cfRule type="cellIs" dxfId="3" priority="247" operator="equal">
      <formula>"NotPaid"</formula>
    </cfRule>
  </conditionalFormatting>
  <conditionalFormatting sqref="AE4:AE6">
    <cfRule type="expression" dxfId="5" priority="10620" stopIfTrue="1">
      <formula>AE4="NotPaid"</formula>
    </cfRule>
  </conditionalFormatting>
  <conditionalFormatting sqref="D1:O3">
    <cfRule type="cellIs" dxfId="3" priority="283" operator="equal">
      <formula>"NotPaid"</formula>
    </cfRule>
  </conditionalFormatting>
  <conditionalFormatting sqref="P73:P74 P76:P86 P11 P36 P107:P1048576 P102 P67 P61 P14:P15 P65 P23:P27 P43:P44 AB43:AB44 AD39:AD40 AB65:AD65 AB14:AD15 AD17 AB61 AB67:AD67 AB102:AD102 AB107:AD1048576 AB36 AD55:AD56 AB11:AD11 AB76:AD86 AB73:AD74 AB23:AD27 AB4:AD4 AD1:AD3 P4 AD33:AD34 AB49:AB50 P49:P50 AD36 AD61 AD43:AD51">
    <cfRule type="cellIs" dxfId="3" priority="2385" operator="equal">
      <formula>"NotPaid"</formula>
    </cfRule>
  </conditionalFormatting>
  <conditionalFormatting sqref="B4:B10 B23:B65549 B12:B21">
    <cfRule type="expression" dxfId="0" priority="12112" stopIfTrue="1">
      <formula>COUNTIF(B:B,B4)&gt;1</formula>
    </cfRule>
  </conditionalFormatting>
  <conditionalFormatting sqref="D194:O1048576 O4">
    <cfRule type="cellIs" dxfId="3" priority="12104" operator="equal">
      <formula>"NotPaid"</formula>
    </cfRule>
  </conditionalFormatting>
  <conditionalFormatting sqref="Q43:R44 Q65:R65 Q14:R15 Q61:R61 Q67:R67 Q102:R102 Q107:R1048576 Q36:R36 Q11:R11 Q76:R86 Q73:R74 Q23:R27 Q4:R4 Q49:R50">
    <cfRule type="cellIs" dxfId="3" priority="658" operator="equal">
      <formula>"NotPaid"</formula>
    </cfRule>
  </conditionalFormatting>
  <conditionalFormatting sqref="S43:U44 S65:U65 S14:U15 S61:U61 S67:U67 S102:U102 S107:U1048576 S36:U36 S11:U11 S76:U86 S73:U74 S23:U27 S4:U4 S49:U50">
    <cfRule type="cellIs" dxfId="3" priority="971" operator="equal">
      <formula>"NotPaid"</formula>
    </cfRule>
  </conditionalFormatting>
  <conditionalFormatting sqref="V43:X44 V65:X65 V14:X15 V61:X61 V67:X67 V102:X102 V107:X1048576 V36:X36 V11:X11 V76:X86 V73:X74 V23:X27 V4:X4 V49:X50">
    <cfRule type="cellIs" dxfId="3" priority="1284" operator="equal">
      <formula>"NotPaid"</formula>
    </cfRule>
  </conditionalFormatting>
  <conditionalFormatting sqref="Y43:AA44 Y65:AA65 Y14:AA15 Y61:AA61 Y67:AA67 Y102:AA102 Y107:AA1048576 Y36:AA36 Y11:AA11 Y76:AA86 Y73:AA74 Y23:AA27 Y4:AA4 Y49:AA50">
    <cfRule type="cellIs" dxfId="3" priority="1597" operator="equal">
      <formula>"NotPaid"</formula>
    </cfRule>
  </conditionalFormatting>
  <conditionalFormatting sqref="AF4:AQ4 AE7:AQ7 AF5:AK5 AM5:AN5 AF6:AQ6 AE28:AJ28 AF29:AQ29 AL28:AQ28 AE11:AQ11 AE35 AE19">
    <cfRule type="expression" dxfId="5" priority="12111" stopIfTrue="1">
      <formula>AE4="NotPaid"</formula>
    </cfRule>
  </conditionalFormatting>
  <conditionalFormatting sqref="AS4:BD4 AS6:BD6 AY28:BD28 AS13:BD13 AY12:BD12 AY20:BD20 AS28:AW28 AS12:AW12 BA25:BD25 AS21:BD21 AS20:AW20 AS29:BD29 AY68:BD68 AY60:BD60 AS45:BD45 AY44:BD44 AY52:BD52 AS68:AW68 AS60:AW60 AS44:AW44 BA57:BD57 AS53:BD53 AS52:AW52 AS61:BD61 AS69:BD69 AY36:BD36 AS36:AW36 AS37:BD37 AY76:BD76 AS76:AW76 AS77:BD77 AT10:BD10 AS5:AX5">
    <cfRule type="expression" dxfId="7" priority="39932" stopIfTrue="1">
      <formula>Maths!AS4="NotPaid"</formula>
    </cfRule>
  </conditionalFormatting>
  <conditionalFormatting sqref="D15:O17 D5:O5">
    <cfRule type="cellIs" dxfId="3" priority="6407" operator="equal">
      <formula>"NotPaid"</formula>
    </cfRule>
  </conditionalFormatting>
  <conditionalFormatting sqref="P5:P6 AB5:AD6">
    <cfRule type="cellIs" dxfId="3" priority="2374" operator="equal">
      <formula>"NotPaid"</formula>
    </cfRule>
  </conditionalFormatting>
  <conditionalFormatting sqref="Q5:R6">
    <cfRule type="cellIs" dxfId="3" priority="648" operator="equal">
      <formula>"NotPaid"</formula>
    </cfRule>
  </conditionalFormatting>
  <conditionalFormatting sqref="S5:U6">
    <cfRule type="cellIs" dxfId="3" priority="961" operator="equal">
      <formula>"NotPaid"</formula>
    </cfRule>
  </conditionalFormatting>
  <conditionalFormatting sqref="V5:X6">
    <cfRule type="cellIs" dxfId="3" priority="1274" operator="equal">
      <formula>"NotPaid"</formula>
    </cfRule>
  </conditionalFormatting>
  <conditionalFormatting sqref="Y5:AA6">
    <cfRule type="cellIs" dxfId="3" priority="1587" operator="equal">
      <formula>"NotPaid"</formula>
    </cfRule>
  </conditionalFormatting>
  <conditionalFormatting sqref="AY5:BC5 AS11:BD11 AS34:BD34 AY13:AZ13 AS14:BD14 AX28 AS18:BD19 AS22:BD22 AX20 AX25:AY25 AS42:BD43 AS26:BD26 BA17:BD17 AZ41:BB41 AY21:AZ21 AY29:AZ29 AS66:BD66 AX68 AY45:AZ45 AS46:BD46 AX44 AS50:BD51 AS54:BD54 AX52 AX57:AY57 AS74:BD75 AS58:BD58 BA49:BD49 AZ73:BB73 AY53:AZ53 AY61:AZ61 AY69:AZ69 AX36 AY37:AZ37 AX76 AS82:BD83 AZ81:BB81 AY77:AZ77 AS8:BD9 AT10:BD10">
    <cfRule type="expression" dxfId="7" priority="309" stopIfTrue="1">
      <formula>Maths!AS5="not paid"</formula>
    </cfRule>
  </conditionalFormatting>
  <conditionalFormatting sqref="D6:E6 H6:O6">
    <cfRule type="cellIs" dxfId="3" priority="6278" operator="equal">
      <formula>"NotPaid"</formula>
    </cfRule>
    <cfRule type="cellIs" dxfId="3" priority="6277" operator="equal">
      <formula>"NotPaid"</formula>
    </cfRule>
    <cfRule type="cellIs" dxfId="3" priority="6276" operator="equal">
      <formula>"NotPaid"</formula>
    </cfRule>
    <cfRule type="cellIs" dxfId="3" priority="6237" operator="equal">
      <formula>"NotPaid"</formula>
    </cfRule>
    <cfRule type="cellIs" dxfId="3" priority="6236" operator="equal">
      <formula>"NotPaid"</formula>
    </cfRule>
    <cfRule type="cellIs" dxfId="3" priority="6235" operator="equal">
      <formula>"NotPaid"</formula>
    </cfRule>
    <cfRule type="cellIs" dxfId="3" priority="6177" operator="equal">
      <formula>"NotPaid"</formula>
    </cfRule>
    <cfRule type="cellIs" dxfId="3" priority="6176" operator="equal">
      <formula>"NotPaid"</formula>
    </cfRule>
    <cfRule type="cellIs" dxfId="3" priority="6175" operator="equal">
      <formula>"NotPaid"</formula>
    </cfRule>
    <cfRule type="cellIs" dxfId="3" priority="5999" operator="equal">
      <formula>"NotPaid"</formula>
    </cfRule>
    <cfRule type="cellIs" dxfId="3" priority="5998" operator="equal">
      <formula>"NotPaid"</formula>
    </cfRule>
    <cfRule type="cellIs" dxfId="3" priority="5997" operator="equal">
      <formula>"NotPaid"</formula>
    </cfRule>
  </conditionalFormatting>
  <conditionalFormatting sqref="D6 H6:O6">
    <cfRule type="cellIs" dxfId="3" priority="6275" operator="equal">
      <formula>"NotPaid"</formula>
    </cfRule>
    <cfRule type="cellIs" dxfId="3" priority="6234" operator="equal">
      <formula>"NotPaid"</formula>
    </cfRule>
    <cfRule type="cellIs" dxfId="3" priority="6174" operator="equal">
      <formula>"NotPaid"</formula>
    </cfRule>
    <cfRule type="cellIs" dxfId="3" priority="5996" operator="equal">
      <formula>"NotPaid"</formula>
    </cfRule>
  </conditionalFormatting>
  <conditionalFormatting sqref="O6 D6:E6">
    <cfRule type="cellIs" dxfId="3" priority="6272" operator="equal">
      <formula>"NotPaid"</formula>
    </cfRule>
    <cfRule type="cellIs" dxfId="3" priority="6231" operator="equal">
      <formula>"NotPaid"</formula>
    </cfRule>
    <cfRule type="cellIs" dxfId="3" priority="6171" operator="equal">
      <formula>"NotPaid"</formula>
    </cfRule>
    <cfRule type="cellIs" dxfId="3" priority="5993" operator="equal">
      <formula>"NotPaid"</formula>
    </cfRule>
  </conditionalFormatting>
  <conditionalFormatting sqref="F6:O7 M31:O31">
    <cfRule type="expression" dxfId="0" priority="10851" stopIfTrue="1">
      <formula>AND(TODAY()&gt;VLOOKUP($B6,RegistrationDetails,MathsColumn,FALSE),F6="Not Paid")</formula>
    </cfRule>
  </conditionalFormatting>
  <conditionalFormatting sqref="D7:E7 H7:O7">
    <cfRule type="cellIs" dxfId="3" priority="5762" operator="equal">
      <formula>"NotPaid"</formula>
    </cfRule>
    <cfRule type="cellIs" dxfId="3" priority="5761" operator="equal">
      <formula>"NotPaid"</formula>
    </cfRule>
    <cfRule type="cellIs" dxfId="3" priority="5760" operator="equal">
      <formula>"NotPaid"</formula>
    </cfRule>
    <cfRule type="cellIs" dxfId="3" priority="5734" operator="equal">
      <formula>"NotPaid"</formula>
    </cfRule>
    <cfRule type="cellIs" dxfId="3" priority="5733" operator="equal">
      <formula>"NotPaid"</formula>
    </cfRule>
    <cfRule type="cellIs" dxfId="3" priority="5732" operator="equal">
      <formula>"NotPaid"</formula>
    </cfRule>
    <cfRule type="cellIs" dxfId="3" priority="5706" operator="equal">
      <formula>"NotPaid"</formula>
    </cfRule>
    <cfRule type="cellIs" dxfId="3" priority="5705" operator="equal">
      <formula>"NotPaid"</formula>
    </cfRule>
    <cfRule type="cellIs" dxfId="3" priority="5704" operator="equal">
      <formula>"NotPaid"</formula>
    </cfRule>
    <cfRule type="cellIs" dxfId="3" priority="5645" operator="equal">
      <formula>"NotPaid"</formula>
    </cfRule>
    <cfRule type="cellIs" dxfId="3" priority="5644" operator="equal">
      <formula>"NotPaid"</formula>
    </cfRule>
    <cfRule type="cellIs" dxfId="3" priority="5643" operator="equal">
      <formula>"NotPaid"</formula>
    </cfRule>
  </conditionalFormatting>
  <conditionalFormatting sqref="D7 H7:O7">
    <cfRule type="cellIs" dxfId="3" priority="5759" operator="equal">
      <formula>"NotPaid"</formula>
    </cfRule>
    <cfRule type="cellIs" dxfId="3" priority="5731" operator="equal">
      <formula>"NotPaid"</formula>
    </cfRule>
    <cfRule type="cellIs" dxfId="3" priority="5703" operator="equal">
      <formula>"NotPaid"</formula>
    </cfRule>
    <cfRule type="cellIs" dxfId="3" priority="5642" operator="equal">
      <formula>"NotPaid"</formula>
    </cfRule>
  </conditionalFormatting>
  <conditionalFormatting sqref="O7 D7:E7">
    <cfRule type="cellIs" dxfId="3" priority="5756" operator="equal">
      <formula>"NotPaid"</formula>
    </cfRule>
    <cfRule type="cellIs" dxfId="3" priority="5728" operator="equal">
      <formula>"NotPaid"</formula>
    </cfRule>
    <cfRule type="cellIs" dxfId="3" priority="5700" operator="equal">
      <formula>"NotPaid"</formula>
    </cfRule>
    <cfRule type="cellIs" dxfId="3" priority="5639" operator="equal">
      <formula>"NotPaid"</formula>
    </cfRule>
  </conditionalFormatting>
  <conditionalFormatting sqref="F194:G2853 F23:G23 F31:G31 F7:G10 F12:G12">
    <cfRule type="expression" dxfId="0" priority="12113" stopIfTrue="1">
      <formula>AND(TODAY()&gt;VLOOKUP($B7,RegistrationDetails,MathsColumn,FALSE),F7="NotPaid")</formula>
    </cfRule>
  </conditionalFormatting>
  <conditionalFormatting sqref="P7:P8 AB7:AD8">
    <cfRule type="cellIs" dxfId="3" priority="2376" operator="equal">
      <formula>"NotPaid"</formula>
    </cfRule>
  </conditionalFormatting>
  <conditionalFormatting sqref="Q7:R8">
    <cfRule type="cellIs" dxfId="3" priority="650" operator="equal">
      <formula>"NotPaid"</formula>
    </cfRule>
  </conditionalFormatting>
  <conditionalFormatting sqref="S7:U8">
    <cfRule type="cellIs" dxfId="3" priority="963" operator="equal">
      <formula>"NotPaid"</formula>
    </cfRule>
  </conditionalFormatting>
  <conditionalFormatting sqref="V7:X8">
    <cfRule type="cellIs" dxfId="3" priority="1276" operator="equal">
      <formula>"NotPaid"</formula>
    </cfRule>
  </conditionalFormatting>
  <conditionalFormatting sqref="Y7:AA8">
    <cfRule type="cellIs" dxfId="3" priority="1589" operator="equal">
      <formula>"NotPaid"</formula>
    </cfRule>
  </conditionalFormatting>
  <conditionalFormatting sqref="AF50:AQ50 AL45:AM45 AK44 AF46:AQ46 AE8:AQ10">
    <cfRule type="expression" dxfId="7" priority="2415" stopIfTrue="1">
      <formula>Bio!AE8="not paid"</formula>
    </cfRule>
  </conditionalFormatting>
  <conditionalFormatting sqref="P9 AB9:AD9">
    <cfRule type="cellIs" dxfId="3" priority="2370" operator="equal">
      <formula>"NotPaid"</formula>
    </cfRule>
    <cfRule type="cellIs" dxfId="3" priority="2358" operator="equal">
      <formula>"NotPaid"</formula>
    </cfRule>
    <cfRule type="cellIs" dxfId="3" priority="2282" operator="equal">
      <formula>"NotPaid"</formula>
    </cfRule>
    <cfRule type="cellIs" dxfId="3" priority="2272" operator="equal">
      <formula>"NotPaid"</formula>
    </cfRule>
  </conditionalFormatting>
  <conditionalFormatting sqref="P10 AB10:AD10">
    <cfRule type="cellIs" dxfId="3" priority="2036" operator="equal">
      <formula>"NotPaid"</formula>
    </cfRule>
    <cfRule type="cellIs" dxfId="3" priority="2035" operator="equal">
      <formula>"NotPaid"</formula>
    </cfRule>
    <cfRule type="cellIs" dxfId="3" priority="2034" operator="equal">
      <formula>"NotPaid"</formula>
    </cfRule>
    <cfRule type="cellIs" dxfId="3" priority="2033" operator="equal">
      <formula>"NotPaid"</formula>
    </cfRule>
    <cfRule type="cellIs" dxfId="3" priority="2032" operator="equal">
      <formula>"NotPaid"</formula>
    </cfRule>
    <cfRule type="cellIs" dxfId="3" priority="2031" operator="equal">
      <formula>"NotPaid"</formula>
    </cfRule>
    <cfRule type="cellIs" dxfId="3" priority="2030" operator="equal">
      <formula>"NotPaid"</formula>
    </cfRule>
    <cfRule type="cellIs" dxfId="3" priority="2029" operator="equal">
      <formula>"NotPaid"</formula>
    </cfRule>
    <cfRule type="cellIs" dxfId="3" priority="2028" operator="equal">
      <formula>"NotPaid"</formula>
    </cfRule>
    <cfRule type="cellIs" dxfId="3" priority="2027" operator="equal">
      <formula>"NotPaid"</formula>
    </cfRule>
    <cfRule type="cellIs" dxfId="3" priority="2026" operator="equal">
      <formula>"NotPaid"</formula>
    </cfRule>
    <cfRule type="cellIs" dxfId="3" priority="2025" operator="equal">
      <formula>"NotPaid"</formula>
    </cfRule>
    <cfRule type="cellIs" dxfId="3" priority="2024" operator="equal">
      <formula>"NotPaid"</formula>
    </cfRule>
    <cfRule type="cellIs" dxfId="3" priority="2023" operator="equal">
      <formula>"NotPaid"</formula>
    </cfRule>
    <cfRule type="cellIs" dxfId="3" priority="2022" operator="equal">
      <formula>"NotPaid"</formula>
    </cfRule>
    <cfRule type="cellIs" dxfId="3" priority="2021" operator="equal">
      <formula>"NotPaid"</formula>
    </cfRule>
    <cfRule type="cellIs" dxfId="3" priority="2020" operator="equal">
      <formula>"NotPaid"</formula>
    </cfRule>
    <cfRule type="cellIs" dxfId="3" priority="2019" operator="equal">
      <formula>"NotPaid"</formula>
    </cfRule>
    <cfRule type="cellIs" dxfId="3" priority="2018" operator="equal">
      <formula>"NotPaid"</formula>
    </cfRule>
    <cfRule type="cellIs" dxfId="3" priority="2017" operator="equal">
      <formula>"NotPaid"</formula>
    </cfRule>
    <cfRule type="cellIs" dxfId="3" priority="2016" operator="equal">
      <formula>"NotPaid"</formula>
    </cfRule>
    <cfRule type="cellIs" dxfId="3" priority="2015" operator="equal">
      <formula>"NotPaid"</formula>
    </cfRule>
    <cfRule type="cellIs" dxfId="3" priority="2014" operator="equal">
      <formula>"NotPaid"</formula>
    </cfRule>
    <cfRule type="cellIs" dxfId="3" priority="1967" operator="equal">
      <formula>"NotPaid"</formula>
    </cfRule>
    <cfRule type="cellIs" dxfId="3" priority="1966" operator="equal">
      <formula>"NotPaid"</formula>
    </cfRule>
    <cfRule type="cellIs" dxfId="3" priority="1965" operator="equal">
      <formula>"NotPaid"</formula>
    </cfRule>
    <cfRule type="cellIs" dxfId="3" priority="1964" operator="equal">
      <formula>"NotPaid"</formula>
    </cfRule>
    <cfRule type="cellIs" dxfId="3" priority="1963" operator="equal">
      <formula>"NotPaid"</formula>
    </cfRule>
    <cfRule type="cellIs" dxfId="3" priority="1962" operator="equal">
      <formula>"NotPaid"</formula>
    </cfRule>
    <cfRule type="cellIs" dxfId="3" priority="1961" operator="equal">
      <formula>"NotPaid"</formula>
    </cfRule>
    <cfRule type="cellIs" dxfId="3" priority="1960" operator="equal">
      <formula>"NotPaid"</formula>
    </cfRule>
    <cfRule type="cellIs" dxfId="3" priority="1959" operator="equal">
      <formula>"NotPaid"</formula>
    </cfRule>
    <cfRule type="cellIs" dxfId="3" priority="1958" operator="equal">
      <formula>"NotPaid"</formula>
    </cfRule>
    <cfRule type="cellIs" dxfId="3" priority="1957" operator="equal">
      <formula>"NotPaid"</formula>
    </cfRule>
    <cfRule type="cellIs" dxfId="3" priority="1956" operator="equal">
      <formula>"NotPaid"</formula>
    </cfRule>
    <cfRule type="cellIs" dxfId="3" priority="1955" operator="equal">
      <formula>"NotPaid"</formula>
    </cfRule>
    <cfRule type="cellIs" dxfId="3" priority="1954" operator="equal">
      <formula>"NotPaid"</formula>
    </cfRule>
    <cfRule type="cellIs" dxfId="3" priority="1953" operator="equal">
      <formula>"NotPaid"</formula>
    </cfRule>
    <cfRule type="cellIs" dxfId="3" priority="1952" operator="equal">
      <formula>"NotPaid"</formula>
    </cfRule>
    <cfRule type="cellIs" dxfId="3" priority="1951" operator="equal">
      <formula>"NotPaid"</formula>
    </cfRule>
    <cfRule type="cellIs" dxfId="3" priority="1950" operator="equal">
      <formula>"NotPaid"</formula>
    </cfRule>
    <cfRule type="cellIs" dxfId="3" priority="1949" operator="equal">
      <formula>"NotPaid"</formula>
    </cfRule>
    <cfRule type="cellIs" dxfId="3" priority="1948" operator="equal">
      <formula>"NotPaid"</formula>
    </cfRule>
    <cfRule type="cellIs" dxfId="3" priority="1947" operator="equal">
      <formula>"NotPaid"</formula>
    </cfRule>
    <cfRule type="cellIs" dxfId="3" priority="1946" operator="equal">
      <formula>"NotPaid"</formula>
    </cfRule>
    <cfRule type="cellIs" dxfId="3" priority="1945" operator="equal">
      <formula>"NotPaid"</formula>
    </cfRule>
  </conditionalFormatting>
  <conditionalFormatting sqref="AL44:AQ44 AE44:AJ44 AE50 AM49:AQ49 AE45:AQ45 AF10:AQ10">
    <cfRule type="expression" dxfId="7" priority="2414" stopIfTrue="1">
      <formula>Bio!AE10="NotPaid"</formula>
    </cfRule>
  </conditionalFormatting>
  <conditionalFormatting sqref="B11 P63:P64 P51:P52 P17:P19 P68:P70 P37:P40 P34:P35 P45:P48 P55:P57">
    <cfRule type="expression" dxfId="8" priority="2658" stopIfTrue="1">
      <formula>COUNTIF(Maths!B:B,Maths!B11)&gt;1</formula>
    </cfRule>
  </conditionalFormatting>
  <conditionalFormatting sqref="P11 AB11:AD11">
    <cfRule type="cellIs" dxfId="3" priority="2356" operator="equal">
      <formula>"NotPaid"</formula>
    </cfRule>
    <cfRule type="cellIs" dxfId="3" priority="2348" operator="equal">
      <formula>"NotPaid"</formula>
    </cfRule>
    <cfRule type="cellIs" dxfId="3" priority="2340" operator="equal">
      <formula>"NotPaid"</formula>
    </cfRule>
    <cfRule type="cellIs" dxfId="3" priority="2280" operator="equal">
      <formula>"NotPaid"</formula>
    </cfRule>
    <cfRule type="cellIs" dxfId="3" priority="2270" operator="equal">
      <formula>"NotPaid"</formula>
    </cfRule>
    <cfRule type="cellIs" dxfId="3" priority="2262" operator="equal">
      <formula>"NotPaid"</formula>
    </cfRule>
    <cfRule type="cellIs" dxfId="3" priority="2254" operator="equal">
      <formula>"NotPaid"</formula>
    </cfRule>
  </conditionalFormatting>
  <conditionalFormatting sqref="AL29:AM29 AP29:AQ29 AF11:AQ11 AF35:AQ35 AF19:AQ19">
    <cfRule type="expression" dxfId="5" priority="11914" stopIfTrue="1">
      <formula>AF11="not paid"</formula>
    </cfRule>
  </conditionalFormatting>
  <conditionalFormatting sqref="P12 AB12:AD12">
    <cfRule type="cellIs" dxfId="3" priority="1852" operator="equal">
      <formula>"NotPaid"</formula>
    </cfRule>
    <cfRule type="cellIs" dxfId="3" priority="1851" operator="equal">
      <formula>"NotPaid"</formula>
    </cfRule>
    <cfRule type="cellIs" dxfId="3" priority="1850" operator="equal">
      <formula>"NotPaid"</formula>
    </cfRule>
    <cfRule type="cellIs" dxfId="3" priority="1849" operator="equal">
      <formula>"NotPaid"</formula>
    </cfRule>
    <cfRule type="cellIs" dxfId="3" priority="1848" operator="equal">
      <formula>"NotPaid"</formula>
    </cfRule>
    <cfRule type="cellIs" dxfId="3" priority="1847" operator="equal">
      <formula>"NotPaid"</formula>
    </cfRule>
    <cfRule type="cellIs" dxfId="3" priority="1846" operator="equal">
      <formula>"NotPaid"</formula>
    </cfRule>
    <cfRule type="cellIs" dxfId="3" priority="1845" operator="equal">
      <formula>"NotPaid"</formula>
    </cfRule>
    <cfRule type="cellIs" dxfId="3" priority="1844" operator="equal">
      <formula>"NotPaid"</formula>
    </cfRule>
    <cfRule type="cellIs" dxfId="3" priority="1843" operator="equal">
      <formula>"NotPaid"</formula>
    </cfRule>
    <cfRule type="cellIs" dxfId="3" priority="1842" operator="equal">
      <formula>"NotPaid"</formula>
    </cfRule>
    <cfRule type="cellIs" dxfId="3" priority="1841" operator="equal">
      <formula>"NotPaid"</formula>
    </cfRule>
    <cfRule type="cellIs" dxfId="3" priority="1840" operator="equal">
      <formula>"NotPaid"</formula>
    </cfRule>
    <cfRule type="cellIs" dxfId="3" priority="1839" operator="equal">
      <formula>"NotPaid"</formula>
    </cfRule>
    <cfRule type="cellIs" dxfId="3" priority="1838" operator="equal">
      <formula>"NotPaid"</formula>
    </cfRule>
    <cfRule type="cellIs" dxfId="3" priority="1837" operator="equal">
      <formula>"NotPaid"</formula>
    </cfRule>
    <cfRule type="cellIs" dxfId="3" priority="1836" operator="equal">
      <formula>"NotPaid"</formula>
    </cfRule>
    <cfRule type="cellIs" dxfId="3" priority="1835" operator="equal">
      <formula>"NotPaid"</formula>
    </cfRule>
    <cfRule type="cellIs" dxfId="3" priority="1834" operator="equal">
      <formula>"NotPaid"</formula>
    </cfRule>
    <cfRule type="cellIs" dxfId="3" priority="1833" operator="equal">
      <formula>"NotPaid"</formula>
    </cfRule>
    <cfRule type="cellIs" dxfId="3" priority="1832" operator="equal">
      <formula>"NotPaid"</formula>
    </cfRule>
    <cfRule type="cellIs" dxfId="3" priority="1831" operator="equal">
      <formula>"NotPaid"</formula>
    </cfRule>
    <cfRule type="cellIs" dxfId="3" priority="1830" operator="equal">
      <formula>"NotPaid"</formula>
    </cfRule>
    <cfRule type="cellIs" dxfId="3" priority="1829" operator="equal">
      <formula>"NotPaid"</formula>
    </cfRule>
    <cfRule type="cellIs" dxfId="3" priority="1828" operator="equal">
      <formula>"NotPaid"</formula>
    </cfRule>
    <cfRule type="cellIs" dxfId="3" priority="1827" operator="equal">
      <formula>"NotPaid"</formula>
    </cfRule>
    <cfRule type="cellIs" dxfId="3" priority="1826" operator="equal">
      <formula>"NotPaid"</formula>
    </cfRule>
    <cfRule type="cellIs" dxfId="3" priority="1825" operator="equal">
      <formula>"NotPaid"</formula>
    </cfRule>
    <cfRule type="cellIs" dxfId="3" priority="1824" operator="equal">
      <formula>"NotPaid"</formula>
    </cfRule>
    <cfRule type="cellIs" dxfId="3" priority="1823" operator="equal">
      <formula>"NotPaid"</formula>
    </cfRule>
    <cfRule type="cellIs" dxfId="3" priority="1822" operator="equal">
      <formula>"NotPaid"</formula>
    </cfRule>
    <cfRule type="cellIs" dxfId="3" priority="1821" operator="equal">
      <formula>"NotPaid"</formula>
    </cfRule>
    <cfRule type="cellIs" dxfId="3" priority="1820" operator="equal">
      <formula>"NotPaid"</formula>
    </cfRule>
    <cfRule type="cellIs" dxfId="3" priority="1819" operator="equal">
      <formula>"NotPaid"</formula>
    </cfRule>
    <cfRule type="cellIs" dxfId="3" priority="1818" operator="equal">
      <formula>"NotPaid"</formula>
    </cfRule>
    <cfRule type="cellIs" dxfId="3" priority="1817" operator="equal">
      <formula>"NotPaid"</formula>
    </cfRule>
    <cfRule type="cellIs" dxfId="3" priority="1816" operator="equal">
      <formula>"NotPaid"</formula>
    </cfRule>
    <cfRule type="cellIs" dxfId="3" priority="1815" operator="equal">
      <formula>"NotPaid"</formula>
    </cfRule>
    <cfRule type="cellIs" dxfId="3" priority="1814" operator="equal">
      <formula>"NotPaid"</formula>
    </cfRule>
    <cfRule type="cellIs" dxfId="3" priority="1813" operator="equal">
      <formula>"NotPaid"</formula>
    </cfRule>
    <cfRule type="cellIs" dxfId="3" priority="1812" operator="equal">
      <formula>"NotPaid"</formula>
    </cfRule>
    <cfRule type="cellIs" dxfId="3" priority="1811" operator="equal">
      <formula>"NotPaid"</formula>
    </cfRule>
    <cfRule type="cellIs" dxfId="3" priority="1810" operator="equal">
      <formula>"NotPaid"</formula>
    </cfRule>
    <cfRule type="cellIs" dxfId="3" priority="1809" operator="equal">
      <formula>"NotPaid"</formula>
    </cfRule>
    <cfRule type="cellIs" dxfId="3" priority="1808" operator="equal">
      <formula>"NotPaid"</formula>
    </cfRule>
    <cfRule type="cellIs" dxfId="3" priority="1807" operator="equal">
      <formula>"NotPaid"</formula>
    </cfRule>
  </conditionalFormatting>
  <conditionalFormatting sqref="AE12:AJ12 AL12:AQ12">
    <cfRule type="expression" dxfId="5" priority="3304" stopIfTrue="1">
      <formula>AE12="NotPaid"</formula>
    </cfRule>
  </conditionalFormatting>
  <conditionalFormatting sqref="P13 AB13:AD13">
    <cfRule type="cellIs" dxfId="3" priority="1757" operator="equal">
      <formula>"NotPaid"</formula>
    </cfRule>
    <cfRule type="cellIs" dxfId="3" priority="1756" operator="equal">
      <formula>"NotPaid"</formula>
    </cfRule>
    <cfRule type="cellIs" dxfId="3" priority="1755" operator="equal">
      <formula>"NotPaid"</formula>
    </cfRule>
    <cfRule type="cellIs" dxfId="3" priority="1754" operator="equal">
      <formula>"NotPaid"</formula>
    </cfRule>
    <cfRule type="cellIs" dxfId="3" priority="1753" operator="equal">
      <formula>"NotPaid"</formula>
    </cfRule>
    <cfRule type="cellIs" dxfId="3" priority="1752" operator="equal">
      <formula>"NotPaid"</formula>
    </cfRule>
    <cfRule type="cellIs" dxfId="3" priority="1751" operator="equal">
      <formula>"NotPaid"</formula>
    </cfRule>
    <cfRule type="cellIs" dxfId="3" priority="1750" operator="equal">
      <formula>"NotPaid"</formula>
    </cfRule>
    <cfRule type="cellIs" dxfId="3" priority="1749" operator="equal">
      <formula>"NotPaid"</formula>
    </cfRule>
    <cfRule type="cellIs" dxfId="3" priority="1748" operator="equal">
      <formula>"NotPaid"</formula>
    </cfRule>
    <cfRule type="cellIs" dxfId="3" priority="1747" operator="equal">
      <formula>"NotPaid"</formula>
    </cfRule>
    <cfRule type="cellIs" dxfId="3" priority="1746" operator="equal">
      <formula>"NotPaid"</formula>
    </cfRule>
    <cfRule type="cellIs" dxfId="3" priority="1745" operator="equal">
      <formula>"NotPaid"</formula>
    </cfRule>
    <cfRule type="cellIs" dxfId="3" priority="1744" operator="equal">
      <formula>"NotPaid"</formula>
    </cfRule>
    <cfRule type="cellIs" dxfId="3" priority="1743" operator="equal">
      <formula>"NotPaid"</formula>
    </cfRule>
    <cfRule type="cellIs" dxfId="3" priority="1742" operator="equal">
      <formula>"NotPaid"</formula>
    </cfRule>
    <cfRule type="cellIs" dxfId="3" priority="1741" operator="equal">
      <formula>"NotPaid"</formula>
    </cfRule>
    <cfRule type="cellIs" dxfId="3" priority="1740" operator="equal">
      <formula>"NotPaid"</formula>
    </cfRule>
    <cfRule type="cellIs" dxfId="3" priority="1739" operator="equal">
      <formula>"NotPaid"</formula>
    </cfRule>
    <cfRule type="cellIs" dxfId="3" priority="1738" operator="equal">
      <formula>"NotPaid"</formula>
    </cfRule>
    <cfRule type="cellIs" dxfId="3" priority="1737" operator="equal">
      <formula>"NotPaid"</formula>
    </cfRule>
    <cfRule type="cellIs" dxfId="3" priority="1736" operator="equal">
      <formula>"NotPaid"</formula>
    </cfRule>
    <cfRule type="cellIs" dxfId="3" priority="1735" operator="equal">
      <formula>"NotPaid"</formula>
    </cfRule>
    <cfRule type="cellIs" dxfId="3" priority="1734" operator="equal">
      <formula>"NotPaid"</formula>
    </cfRule>
    <cfRule type="cellIs" dxfId="3" priority="1733" operator="equal">
      <formula>"NotPaid"</formula>
    </cfRule>
    <cfRule type="cellIs" dxfId="3" priority="1732" operator="equal">
      <formula>"NotPaid"</formula>
    </cfRule>
    <cfRule type="cellIs" dxfId="3" priority="1731" operator="equal">
      <formula>"NotPaid"</formula>
    </cfRule>
    <cfRule type="cellIs" dxfId="3" priority="1730" operator="equal">
      <formula>"NotPaid"</formula>
    </cfRule>
    <cfRule type="cellIs" dxfId="3" priority="1729" operator="equal">
      <formula>"NotPaid"</formula>
    </cfRule>
    <cfRule type="cellIs" dxfId="3" priority="1728" operator="equal">
      <formula>"NotPaid"</formula>
    </cfRule>
    <cfRule type="cellIs" dxfId="3" priority="1727" operator="equal">
      <formula>"NotPaid"</formula>
    </cfRule>
    <cfRule type="cellIs" dxfId="3" priority="1726" operator="equal">
      <formula>"NotPaid"</formula>
    </cfRule>
    <cfRule type="cellIs" dxfId="3" priority="1725" operator="equal">
      <formula>"NotPaid"</formula>
    </cfRule>
    <cfRule type="cellIs" dxfId="3" priority="1724" operator="equal">
      <formula>"NotPaid"</formula>
    </cfRule>
    <cfRule type="cellIs" dxfId="3" priority="1723" operator="equal">
      <formula>"NotPaid"</formula>
    </cfRule>
    <cfRule type="cellIs" dxfId="3" priority="1722" operator="equal">
      <formula>"NotPaid"</formula>
    </cfRule>
    <cfRule type="cellIs" dxfId="3" priority="1721" operator="equal">
      <formula>"NotPaid"</formula>
    </cfRule>
    <cfRule type="cellIs" dxfId="3" priority="1720" operator="equal">
      <formula>"NotPaid"</formula>
    </cfRule>
    <cfRule type="cellIs" dxfId="3" priority="1719" operator="equal">
      <formula>"NotPaid"</formula>
    </cfRule>
    <cfRule type="cellIs" dxfId="3" priority="1718" operator="equal">
      <formula>"NotPaid"</formula>
    </cfRule>
    <cfRule type="cellIs" dxfId="3" priority="1717" operator="equal">
      <formula>"NotPaid"</formula>
    </cfRule>
    <cfRule type="cellIs" dxfId="3" priority="1716" operator="equal">
      <formula>"NotPaid"</formula>
    </cfRule>
    <cfRule type="cellIs" dxfId="3" priority="1715" operator="equal">
      <formula>"NotPaid"</formula>
    </cfRule>
    <cfRule type="cellIs" dxfId="3" priority="1714" operator="equal">
      <formula>"NotPaid"</formula>
    </cfRule>
    <cfRule type="cellIs" dxfId="3" priority="1713" operator="equal">
      <formula>"NotPaid"</formula>
    </cfRule>
    <cfRule type="cellIs" dxfId="3" priority="1712" operator="equal">
      <formula>"NotPaid"</formula>
    </cfRule>
  </conditionalFormatting>
  <conditionalFormatting sqref="AL13:AM13 AP13:AQ13">
    <cfRule type="expression" dxfId="5" priority="3346" stopIfTrue="1">
      <formula>AL13="not paid"</formula>
    </cfRule>
  </conditionalFormatting>
  <conditionalFormatting sqref="H15:O17">
    <cfRule type="cellIs" dxfId="3" priority="6307" operator="equal">
      <formula>"NotPaid"</formula>
    </cfRule>
  </conditionalFormatting>
  <conditionalFormatting sqref="AE17:AJ17 AE15:AQ16 AF23:AQ24">
    <cfRule type="expression" dxfId="7" priority="31711" stopIfTrue="1">
      <formula>Maths!AE12="NotPaid"</formula>
    </cfRule>
  </conditionalFormatting>
  <conditionalFormatting sqref="AS15:BD16 AS17:AW17 AS49:AW49 AS47:BD48 AS23:BD24 AS31:BD32 AS39:BD40 AS63:BD64 AS71:BD72 AS79:BD80">
    <cfRule type="expression" dxfId="7" priority="329" stopIfTrue="1">
      <formula>Maths!AS56="NotPaid"</formula>
    </cfRule>
  </conditionalFormatting>
  <conditionalFormatting sqref="AX17:AY17 AX49:AY49">
    <cfRule type="expression" dxfId="7" priority="326" stopIfTrue="1">
      <formula>OtherSubjects!BJ183="not paid"</formula>
    </cfRule>
    <cfRule type="expression" dxfId="7" priority="308" stopIfTrue="1">
      <formula>Maths!AX46="not paid"</formula>
    </cfRule>
  </conditionalFormatting>
  <conditionalFormatting sqref="AZ17 AZ49">
    <cfRule type="expression" dxfId="7" priority="325" stopIfTrue="1">
      <formula>Maths!AZ67="not paid"</formula>
    </cfRule>
  </conditionalFormatting>
  <conditionalFormatting sqref="P20 AB20:AD20">
    <cfRule type="cellIs" dxfId="3" priority="2369" operator="equal">
      <formula>"NotPaid"</formula>
    </cfRule>
    <cfRule type="cellIs" dxfId="3" priority="2359" operator="equal">
      <formula>"NotPaid"</formula>
    </cfRule>
    <cfRule type="cellIs" dxfId="3" priority="2284" operator="equal">
      <formula>"NotPaid"</formula>
    </cfRule>
    <cfRule type="cellIs" dxfId="3" priority="2273" operator="equal">
      <formula>"NotPaid"</formula>
    </cfRule>
  </conditionalFormatting>
  <conditionalFormatting sqref="AE20:AJ20 AL20:AQ20">
    <cfRule type="expression" dxfId="5" priority="3277" stopIfTrue="1">
      <formula>AE20="NotPaid"</formula>
    </cfRule>
  </conditionalFormatting>
  <conditionalFormatting sqref="AL21:AM21 AP21:AQ21">
    <cfRule type="expression" dxfId="5" priority="3290" stopIfTrue="1">
      <formula>AL21="not paid"</formula>
    </cfRule>
  </conditionalFormatting>
  <conditionalFormatting sqref="P23 AB23:AD23">
    <cfRule type="cellIs" dxfId="3" priority="2349" operator="equal">
      <formula>"NotPaid"</formula>
    </cfRule>
    <cfRule type="cellIs" dxfId="3" priority="2341" operator="equal">
      <formula>"NotPaid"</formula>
    </cfRule>
    <cfRule type="cellIs" dxfId="3" priority="2271" operator="equal">
      <formula>"NotPaid"</formula>
    </cfRule>
    <cfRule type="cellIs" dxfId="3" priority="2263" operator="equal">
      <formula>"NotPaid"</formula>
    </cfRule>
    <cfRule type="cellIs" dxfId="3" priority="2255" operator="equal">
      <formula>"NotPaid"</formula>
    </cfRule>
  </conditionalFormatting>
  <conditionalFormatting sqref="AS41:AY41 AS73:AY73 AT81:AY81 AE23:AE24">
    <cfRule type="expression" dxfId="7" priority="10136" stopIfTrue="1">
      <formula>Maths!AE34="NotPaid"</formula>
    </cfRule>
  </conditionalFormatting>
  <conditionalFormatting sqref="P25 AD57 AB25:AD25">
    <cfRule type="cellIs" dxfId="3" priority="2384" operator="equal">
      <formula>"NotPaid"</formula>
    </cfRule>
  </conditionalFormatting>
  <conditionalFormatting sqref="P25 AB25:AD25">
    <cfRule type="cellIs" dxfId="3" priority="2382" operator="equal">
      <formula>"NotPaid"</formula>
    </cfRule>
    <cfRule type="cellIs" dxfId="3" priority="2381" operator="equal">
      <formula>"NotPaid"</formula>
    </cfRule>
    <cfRule type="cellIs" dxfId="3" priority="2380" operator="equal">
      <formula>"NotPaid"</formula>
    </cfRule>
  </conditionalFormatting>
  <conditionalFormatting sqref="AS25:AW25 AS57:AW57">
    <cfRule type="expression" dxfId="7" priority="328" stopIfTrue="1">
      <formula>Maths!AS72="NotPaid"</formula>
    </cfRule>
  </conditionalFormatting>
  <conditionalFormatting sqref="AZ25 AZ57">
    <cfRule type="expression" dxfId="7" priority="324" stopIfTrue="1">
      <formula>Maths!AZ53="not paid"</formula>
    </cfRule>
  </conditionalFormatting>
  <conditionalFormatting sqref="P26 AB26:AD26">
    <cfRule type="cellIs" dxfId="3" priority="2368" operator="equal">
      <formula>"NotPaid"</formula>
    </cfRule>
    <cfRule type="cellIs" dxfId="3" priority="2357" operator="equal">
      <formula>"NotPaid"</formula>
    </cfRule>
    <cfRule type="cellIs" dxfId="3" priority="2281" operator="equal">
      <formula>"NotPaid"</formula>
    </cfRule>
    <cfRule type="cellIs" dxfId="3" priority="2258" operator="equal">
      <formula>"NotPaid"</formula>
    </cfRule>
  </conditionalFormatting>
  <conditionalFormatting sqref="D27:O28">
    <cfRule type="cellIs" dxfId="3" priority="3441" operator="equal">
      <formula>"NotPaid"</formula>
    </cfRule>
  </conditionalFormatting>
  <conditionalFormatting sqref="L27:O28">
    <cfRule type="cellIs" dxfId="3" priority="3435" operator="equal">
      <formula>"NotPaid"</formula>
    </cfRule>
    <cfRule type="cellIs" dxfId="3" priority="3432" operator="equal">
      <formula>"NotPaid"</formula>
    </cfRule>
  </conditionalFormatting>
  <conditionalFormatting sqref="P28 AD28">
    <cfRule type="cellIs" dxfId="3" priority="1665" operator="equal">
      <formula>"NotPaid"</formula>
    </cfRule>
  </conditionalFormatting>
  <conditionalFormatting sqref="P29 AB29:AD29">
    <cfRule type="cellIs" dxfId="3" priority="1643" operator="equal">
      <formula>"NotPaid"</formula>
    </cfRule>
  </conditionalFormatting>
  <conditionalFormatting sqref="P30 AB30:AD30">
    <cfRule type="cellIs" dxfId="3" priority="2377" operator="equal">
      <formula>"NotPaid"</formula>
    </cfRule>
  </conditionalFormatting>
  <conditionalFormatting sqref="AE30 AK33">
    <cfRule type="expression" dxfId="7" priority="31038" stopIfTrue="1">
      <formula>Physics!AE46="not paid"</formula>
    </cfRule>
  </conditionalFormatting>
  <conditionalFormatting sqref="AY33:BA33 AS30:BD30 AY65:BA65 AS62:BD62 AS38:BD38 AS78:BD78 AS70:BD70">
    <cfRule type="expression" dxfId="7" priority="317" stopIfTrue="1">
      <formula>Bio!BE46="not paid"</formula>
    </cfRule>
  </conditionalFormatting>
  <conditionalFormatting sqref="D31:J31 M31:O31">
    <cfRule type="cellIs" dxfId="3" priority="9140" operator="equal">
      <formula>"NotPaid"</formula>
    </cfRule>
    <cfRule type="cellIs" dxfId="3" priority="8597" operator="equal">
      <formula>"NotPaid"</formula>
    </cfRule>
  </conditionalFormatting>
  <conditionalFormatting sqref="H31:J31 M31:O31">
    <cfRule type="cellIs" dxfId="3" priority="9138" operator="equal">
      <formula>"NotPaid"</formula>
    </cfRule>
    <cfRule type="cellIs" dxfId="3" priority="9118" operator="equal">
      <formula>"NotPaid"</formula>
    </cfRule>
    <cfRule type="cellIs" dxfId="3" priority="9117" operator="equal">
      <formula>"NotPaid"</formula>
    </cfRule>
    <cfRule type="cellIs" dxfId="3" priority="9116" operator="equal">
      <formula>"NotPaid"</formula>
    </cfRule>
    <cfRule type="cellIs" dxfId="3" priority="9108" operator="equal">
      <formula>"NotPaid"</formula>
    </cfRule>
    <cfRule type="cellIs" dxfId="3" priority="9128" operator="equal">
      <formula>"NotPaid"</formula>
    </cfRule>
    <cfRule type="cellIs" dxfId="3" priority="9127" operator="equal">
      <formula>"NotPaid"</formula>
    </cfRule>
    <cfRule type="cellIs" dxfId="3" priority="9107" operator="equal">
      <formula>"NotPaid"</formula>
    </cfRule>
    <cfRule type="cellIs" dxfId="3" priority="8619" operator="equal">
      <formula>"NotPaid"</formula>
    </cfRule>
    <cfRule type="cellIs" dxfId="3" priority="8609" operator="equal">
      <formula>"NotPaid"</formula>
    </cfRule>
    <cfRule type="cellIs" dxfId="3" priority="8608" operator="equal">
      <formula>"NotPaid"</formula>
    </cfRule>
    <cfRule type="cellIs" dxfId="3" priority="8607" operator="equal">
      <formula>"NotPaid"</formula>
    </cfRule>
    <cfRule type="cellIs" dxfId="3" priority="8598" operator="equal">
      <formula>"NotPaid"</formula>
    </cfRule>
    <cfRule type="cellIs" dxfId="3" priority="8592" operator="equal">
      <formula>"NotPaid"</formula>
    </cfRule>
    <cfRule type="cellIs" dxfId="3" priority="8587" operator="equal">
      <formula>"NotPaid"</formula>
    </cfRule>
    <cfRule type="cellIs" dxfId="3" priority="8629" operator="equal">
      <formula>"NotPaid"</formula>
    </cfRule>
    <cfRule type="cellIs" dxfId="3" priority="8618" operator="equal">
      <formula>"NotPaid"</formula>
    </cfRule>
    <cfRule type="cellIs" dxfId="3" priority="8599" operator="equal">
      <formula>"NotPaid"</formula>
    </cfRule>
    <cfRule type="cellIs" dxfId="3" priority="8596" operator="equal">
      <formula>"NotPaid"</formula>
    </cfRule>
  </conditionalFormatting>
  <conditionalFormatting sqref="H31:J31 M31:N31">
    <cfRule type="cellIs" dxfId="3" priority="9137" operator="equal">
      <formula>"NotPaid"</formula>
    </cfRule>
    <cfRule type="cellIs" dxfId="3" priority="9136" operator="equal">
      <formula>"NotPaid"</formula>
    </cfRule>
    <cfRule type="cellIs" dxfId="3" priority="9135" operator="equal">
      <formula>"NotPaid"</formula>
    </cfRule>
    <cfRule type="cellIs" dxfId="3" priority="9134" operator="equal">
      <formula>"NotPaid"</formula>
    </cfRule>
    <cfRule type="cellIs" dxfId="3" priority="9133" operator="equal">
      <formula>"NotPaid"</formula>
    </cfRule>
    <cfRule type="cellIs" dxfId="3" priority="9132" operator="equal">
      <formula>"NotPaid"</formula>
    </cfRule>
    <cfRule type="cellIs" dxfId="3" priority="9131" operator="equal">
      <formula>"NotPaid"</formula>
    </cfRule>
    <cfRule type="cellIs" dxfId="3" priority="9130" operator="equal">
      <formula>"NotPaid"</formula>
    </cfRule>
    <cfRule type="cellIs" dxfId="3" priority="9129" operator="equal">
      <formula>"NotPaid"</formula>
    </cfRule>
    <cfRule type="cellIs" dxfId="3" priority="9126" operator="equal">
      <formula>"NotPaid"</formula>
    </cfRule>
    <cfRule type="cellIs" dxfId="3" priority="9123" operator="equal">
      <formula>"NotPaid"</formula>
    </cfRule>
    <cfRule type="cellIs" dxfId="3" priority="9122" operator="equal">
      <formula>"NotPaid"</formula>
    </cfRule>
    <cfRule type="cellIs" dxfId="3" priority="9119" operator="equal">
      <formula>"NotPaid"</formula>
    </cfRule>
    <cfRule type="cellIs" dxfId="3" priority="9114" operator="equal">
      <formula>"NotPaid"</formula>
    </cfRule>
    <cfRule type="cellIs" dxfId="3" priority="9111" operator="equal">
      <formula>"NotPaid"</formula>
    </cfRule>
    <cfRule type="cellIs" dxfId="3" priority="9109" operator="equal">
      <formula>"NotPaid"</formula>
    </cfRule>
    <cfRule type="cellIs" dxfId="3" priority="8626" operator="equal">
      <formula>"NotPaid"</formula>
    </cfRule>
    <cfRule type="cellIs" dxfId="3" priority="8625" operator="equal">
      <formula>"NotPaid"</formula>
    </cfRule>
    <cfRule type="cellIs" dxfId="3" priority="8624" operator="equal">
      <formula>"NotPaid"</formula>
    </cfRule>
    <cfRule type="cellIs" dxfId="3" priority="8623" operator="equal">
      <formula>"NotPaid"</formula>
    </cfRule>
    <cfRule type="cellIs" dxfId="3" priority="8622" operator="equal">
      <formula>"NotPaid"</formula>
    </cfRule>
    <cfRule type="cellIs" dxfId="3" priority="8621" operator="equal">
      <formula>"NotPaid"</formula>
    </cfRule>
    <cfRule type="cellIs" dxfId="3" priority="8620" operator="equal">
      <formula>"NotPaid"</formula>
    </cfRule>
    <cfRule type="cellIs" dxfId="3" priority="8614" operator="equal">
      <formula>"NotPaid"</formula>
    </cfRule>
    <cfRule type="cellIs" dxfId="3" priority="8613" operator="equal">
      <formula>"NotPaid"</formula>
    </cfRule>
    <cfRule type="cellIs" dxfId="3" priority="8610" operator="equal">
      <formula>"NotPaid"</formula>
    </cfRule>
    <cfRule type="cellIs" dxfId="3" priority="8605" operator="equal">
      <formula>"NotPaid"</formula>
    </cfRule>
    <cfRule type="cellIs" dxfId="3" priority="8591" operator="equal">
      <formula>"NotPaid"</formula>
    </cfRule>
    <cfRule type="cellIs" dxfId="3" priority="8590" operator="equal">
      <formula>"NotPaid"</formula>
    </cfRule>
    <cfRule type="cellIs" dxfId="3" priority="8589" operator="equal">
      <formula>"NotPaid"</formula>
    </cfRule>
    <cfRule type="cellIs" dxfId="3" priority="8588" operator="equal">
      <formula>"NotPaid"</formula>
    </cfRule>
    <cfRule type="cellIs" dxfId="3" priority="8628" operator="equal">
      <formula>"NotPaid"</formula>
    </cfRule>
    <cfRule type="cellIs" dxfId="3" priority="8627" operator="equal">
      <formula>"NotPaid"</formula>
    </cfRule>
    <cfRule type="cellIs" dxfId="3" priority="8617" operator="equal">
      <formula>"NotPaid"</formula>
    </cfRule>
    <cfRule type="cellIs" dxfId="3" priority="8602" operator="equal">
      <formula>"NotPaid"</formula>
    </cfRule>
    <cfRule type="cellIs" dxfId="3" priority="8600" operator="equal">
      <formula>"NotPaid"</formula>
    </cfRule>
    <cfRule type="cellIs" dxfId="3" priority="8595" operator="equal">
      <formula>"NotPaid"</formula>
    </cfRule>
    <cfRule type="cellIs" dxfId="3" priority="8594" operator="equal">
      <formula>"NotPaid"</formula>
    </cfRule>
    <cfRule type="cellIs" dxfId="3" priority="8593" operator="equal">
      <formula>"NotPaid"</formula>
    </cfRule>
  </conditionalFormatting>
  <conditionalFormatting sqref="AE33:AJ33 AE31:AQ32">
    <cfRule type="expression" dxfId="7" priority="39138" stopIfTrue="1">
      <formula>Maths!AE38="NotPaid"</formula>
    </cfRule>
  </conditionalFormatting>
  <conditionalFormatting sqref="AS33:AW33 AT65:AW65">
    <cfRule type="expression" dxfId="7" priority="304" stopIfTrue="1">
      <formula>Maths!AS68="NotPaid"</formula>
    </cfRule>
  </conditionalFormatting>
  <conditionalFormatting sqref="AX33 AX65">
    <cfRule type="expression" dxfId="7" priority="303" stopIfTrue="1">
      <formula>Maths!AX194="not paid"</formula>
    </cfRule>
    <cfRule type="expression" dxfId="7" priority="316" stopIfTrue="1">
      <formula>Bio!BJ73="not paid"</formula>
    </cfRule>
  </conditionalFormatting>
  <conditionalFormatting sqref="BB33:BD33 BB65:BD65">
    <cfRule type="expression" dxfId="7" priority="302" stopIfTrue="1">
      <formula>Maths!BB182="not paid"</formula>
    </cfRule>
    <cfRule type="expression" dxfId="7" priority="315" stopIfTrue="1">
      <formula>Bio!BN61="not paid"</formula>
    </cfRule>
  </conditionalFormatting>
  <conditionalFormatting sqref="R34:AC34 S35:AB35">
    <cfRule type="cellIs" dxfId="3" priority="337" operator="equal">
      <formula>"NotPaid"</formula>
    </cfRule>
  </conditionalFormatting>
  <conditionalFormatting sqref="AC35:AC40 AC54:AC57 AC43:AC52 AC59:AC62">
    <cfRule type="cellIs" dxfId="3" priority="248" operator="equal">
      <formula>"NotPaid"</formula>
    </cfRule>
  </conditionalFormatting>
  <conditionalFormatting sqref="P36 AB36 AD36">
    <cfRule type="cellIs" dxfId="3" priority="2318" operator="equal">
      <formula>"NotPaid"</formula>
    </cfRule>
    <cfRule type="cellIs" dxfId="3" priority="2316" operator="equal">
      <formula>"NotPaid"</formula>
    </cfRule>
    <cfRule type="cellIs" dxfId="3" priority="2311" operator="equal">
      <formula>"NotPaid"</formula>
    </cfRule>
    <cfRule type="cellIs" dxfId="3" priority="2307" operator="equal">
      <formula>"NotPaid"</formula>
    </cfRule>
    <cfRule type="cellIs" dxfId="3" priority="2304" operator="equal">
      <formula>"NotPaid"</formula>
    </cfRule>
    <cfRule type="cellIs" dxfId="3" priority="2233" operator="equal">
      <formula>"NotPaid"</formula>
    </cfRule>
    <cfRule type="cellIs" dxfId="3" priority="2199" operator="equal">
      <formula>"NotPaid"</formula>
    </cfRule>
  </conditionalFormatting>
  <conditionalFormatting sqref="AE36:AJ36 AL36:AQ36 AE42 AM41:AN41 AE37:AQ37">
    <cfRule type="expression" dxfId="7" priority="2391" stopIfTrue="1">
      <formula>Chem!AE20="NotPaid"</formula>
    </cfRule>
  </conditionalFormatting>
  <conditionalFormatting sqref="AL37:AM37 AP37:AQ37 AK36 AF42:AQ42 AF38:AQ38">
    <cfRule type="expression" dxfId="7" priority="2392" stopIfTrue="1">
      <formula>Chem!AF20="not paid"</formula>
    </cfRule>
  </conditionalFormatting>
  <conditionalFormatting sqref="R37:AB40">
    <cfRule type="cellIs" dxfId="3" priority="336" operator="equal">
      <formula>"NotPaid"</formula>
    </cfRule>
  </conditionalFormatting>
  <conditionalFormatting sqref="AE39:AE40 AE41:AJ41">
    <cfRule type="expression" dxfId="7" priority="2397" stopIfTrue="1">
      <formula>Maths!AE6="NotPaid"</formula>
    </cfRule>
  </conditionalFormatting>
  <conditionalFormatting sqref="AF39:AQ40">
    <cfRule type="expression" dxfId="7" priority="2395" stopIfTrue="1">
      <formula>Maths!AF8="NotPaid"</formula>
    </cfRule>
  </conditionalFormatting>
  <conditionalFormatting sqref="BC41:BD41 BC73:BD73 BC81:BD81">
    <cfRule type="expression" dxfId="7" priority="306" stopIfTrue="1">
      <formula>Maths!BC29="not paid"</formula>
    </cfRule>
    <cfRule type="expression" dxfId="7" priority="318" stopIfTrue="1">
      <formula>OtherSubjects!BO166="not paid"</formula>
    </cfRule>
  </conditionalFormatting>
  <conditionalFormatting sqref="P44 AB44 AD44">
    <cfRule type="cellIs" dxfId="3" priority="2350" operator="equal">
      <formula>"NotPaid"</formula>
    </cfRule>
    <cfRule type="cellIs" dxfId="3" priority="2342" operator="equal">
      <formula>"NotPaid"</formula>
    </cfRule>
    <cfRule type="cellIs" dxfId="3" priority="2264" operator="equal">
      <formula>"NotPaid"</formula>
    </cfRule>
    <cfRule type="cellIs" dxfId="3" priority="2256" operator="equal">
      <formula>"NotPaid"</formula>
    </cfRule>
  </conditionalFormatting>
  <conditionalFormatting sqref="S46:AB48 R45:AB45">
    <cfRule type="cellIs" dxfId="3" priority="335" operator="equal">
      <formula>"NotPaid"</formula>
    </cfRule>
  </conditionalFormatting>
  <conditionalFormatting sqref="AE47:AE48 AE49:AJ49">
    <cfRule type="expression" dxfId="7" priority="2416" stopIfTrue="1">
      <formula>Maths!AE62="NotPaid"</formula>
    </cfRule>
  </conditionalFormatting>
  <conditionalFormatting sqref="AF47:AQ48">
    <cfRule type="expression" dxfId="7" priority="2417" stopIfTrue="1">
      <formula>Maths!AF64="NotPaid"</formula>
    </cfRule>
  </conditionalFormatting>
  <conditionalFormatting sqref="P49 AB49 AD49">
    <cfRule type="cellIs" dxfId="3" priority="2317" operator="equal">
      <formula>"NotPaid"</formula>
    </cfRule>
    <cfRule type="cellIs" dxfId="3" priority="2287" operator="equal">
      <formula>"NotPaid"</formula>
    </cfRule>
    <cfRule type="cellIs" dxfId="3" priority="2278" operator="equal">
      <formula>"NotPaid"</formula>
    </cfRule>
    <cfRule type="cellIs" dxfId="3" priority="2268" operator="equal">
      <formula>"NotPaid"</formula>
    </cfRule>
    <cfRule type="cellIs" dxfId="3" priority="2260" operator="equal">
      <formula>"NotPaid"</formula>
    </cfRule>
    <cfRule type="cellIs" dxfId="3" priority="2251" operator="equal">
      <formula>"NotPaid"</formula>
    </cfRule>
    <cfRule type="cellIs" dxfId="3" priority="2245" operator="equal">
      <formula>"NotPaid"</formula>
    </cfRule>
    <cfRule type="cellIs" dxfId="3" priority="2240" operator="equal">
      <formula>"NotPaid"</formula>
    </cfRule>
    <cfRule type="cellIs" dxfId="3" priority="2237" operator="equal">
      <formula>"NotPaid"</formula>
    </cfRule>
    <cfRule type="cellIs" dxfId="3" priority="2198" operator="equal">
      <formula>"NotPaid"</formula>
    </cfRule>
    <cfRule type="cellIs" dxfId="3" priority="2196" operator="equal">
      <formula>"NotPaid"</formula>
    </cfRule>
    <cfRule type="cellIs" dxfId="3" priority="2192" operator="equal">
      <formula>"NotPaid"</formula>
    </cfRule>
    <cfRule type="cellIs" dxfId="3" priority="2189" operator="equal">
      <formula>"NotPaid"</formula>
    </cfRule>
    <cfRule type="cellIs" dxfId="3" priority="2186" operator="equal">
      <formula>"NotPaid"</formula>
    </cfRule>
    <cfRule type="cellIs" dxfId="3" priority="2180" operator="equal">
      <formula>"NotPaid"</formula>
    </cfRule>
    <cfRule type="cellIs" dxfId="3" priority="2175" operator="equal">
      <formula>"NotPaid"</formula>
    </cfRule>
    <cfRule type="cellIs" dxfId="3" priority="2172" operator="equal">
      <formula>"NotPaid"</formula>
    </cfRule>
    <cfRule type="cellIs" dxfId="3" priority="2144" operator="equal">
      <formula>"NotPaid"</formula>
    </cfRule>
    <cfRule type="cellIs" dxfId="3" priority="2143" operator="equal">
      <formula>"NotPaid"</formula>
    </cfRule>
    <cfRule type="cellIs" dxfId="3" priority="2140" operator="equal">
      <formula>"NotPaid"</formula>
    </cfRule>
    <cfRule type="cellIs" dxfId="3" priority="2136" operator="equal">
      <formula>"NotPaid"</formula>
    </cfRule>
    <cfRule type="cellIs" dxfId="3" priority="2131" operator="equal">
      <formula>"NotPaid"</formula>
    </cfRule>
    <cfRule type="cellIs" dxfId="3" priority="2127" operator="equal">
      <formula>"NotPaid"</formula>
    </cfRule>
    <cfRule type="cellIs" dxfId="3" priority="2125" operator="equal">
      <formula>"NotPaid"</formula>
    </cfRule>
    <cfRule type="cellIs" dxfId="3" priority="2121" operator="equal">
      <formula>"NotPaid"</formula>
    </cfRule>
    <cfRule type="cellIs" dxfId="3" priority="2117" operator="equal">
      <formula>"NotPaid"</formula>
    </cfRule>
    <cfRule type="cellIs" dxfId="3" priority="2114" operator="equal">
      <formula>"NotPaid"</formula>
    </cfRule>
    <cfRule type="cellIs" dxfId="3" priority="2111" operator="equal">
      <formula>"NotPaid"</formula>
    </cfRule>
    <cfRule type="cellIs" dxfId="3" priority="2105" operator="equal">
      <formula>"NotPaid"</formula>
    </cfRule>
    <cfRule type="cellIs" dxfId="3" priority="2100" operator="equal">
      <formula>"NotPaid"</formula>
    </cfRule>
    <cfRule type="cellIs" dxfId="3" priority="2097" operator="equal">
      <formula>"NotPaid"</formula>
    </cfRule>
  </conditionalFormatting>
  <conditionalFormatting sqref="P50 AB50 AD50">
    <cfRule type="cellIs" dxfId="3" priority="2364" operator="equal">
      <formula>"NotPaid"</formula>
    </cfRule>
    <cfRule type="cellIs" dxfId="3" priority="2353" operator="equal">
      <formula>"NotPaid"</formula>
    </cfRule>
    <cfRule type="cellIs" dxfId="3" priority="2345" operator="equal">
      <formula>"NotPaid"</formula>
    </cfRule>
    <cfRule type="cellIs" dxfId="3" priority="2336" operator="equal">
      <formula>"NotPaid"</formula>
    </cfRule>
    <cfRule type="cellIs" dxfId="3" priority="2330" operator="equal">
      <formula>"NotPaid"</formula>
    </cfRule>
    <cfRule type="cellIs" dxfId="3" priority="2325" operator="equal">
      <formula>"NotPaid"</formula>
    </cfRule>
    <cfRule type="cellIs" dxfId="3" priority="2322" operator="equal">
      <formula>"NotPaid"</formula>
    </cfRule>
    <cfRule type="cellIs" dxfId="3" priority="2286" operator="equal">
      <formula>"NotPaid"</formula>
    </cfRule>
    <cfRule type="cellIs" dxfId="3" priority="2277" operator="equal">
      <formula>"NotPaid"</formula>
    </cfRule>
    <cfRule type="cellIs" dxfId="3" priority="2267" operator="equal">
      <formula>"NotPaid"</formula>
    </cfRule>
    <cfRule type="cellIs" dxfId="3" priority="2250" operator="equal">
      <formula>"NotPaid"</formula>
    </cfRule>
    <cfRule type="cellIs" dxfId="3" priority="2244" operator="equal">
      <formula>"NotPaid"</formula>
    </cfRule>
    <cfRule type="cellIs" dxfId="3" priority="2239" operator="equal">
      <formula>"NotPaid"</formula>
    </cfRule>
    <cfRule type="cellIs" dxfId="3" priority="2236" operator="equal">
      <formula>"NotPaid"</formula>
    </cfRule>
    <cfRule type="cellIs" dxfId="3" priority="2229" operator="equal">
      <formula>"NotPaid"</formula>
    </cfRule>
    <cfRule type="cellIs" dxfId="3" priority="2224" operator="equal">
      <formula>"NotPaid"</formula>
    </cfRule>
    <cfRule type="cellIs" dxfId="3" priority="2220" operator="equal">
      <formula>"NotPaid"</formula>
    </cfRule>
    <cfRule type="cellIs" dxfId="3" priority="2216" operator="equal">
      <formula>"NotPaid"</formula>
    </cfRule>
    <cfRule type="cellIs" dxfId="3" priority="2210" operator="equal">
      <formula>"NotPaid"</formula>
    </cfRule>
    <cfRule type="cellIs" dxfId="3" priority="2205" operator="equal">
      <formula>"NotPaid"</formula>
    </cfRule>
    <cfRule type="cellIs" dxfId="3" priority="2202" operator="equal">
      <formula>"NotPaid"</formula>
    </cfRule>
    <cfRule type="cellIs" dxfId="3" priority="2195" operator="equal">
      <formula>"NotPaid"</formula>
    </cfRule>
    <cfRule type="cellIs" dxfId="3" priority="2191" operator="equal">
      <formula>"NotPaid"</formula>
    </cfRule>
    <cfRule type="cellIs" dxfId="3" priority="2185" operator="equal">
      <formula>"NotPaid"</formula>
    </cfRule>
    <cfRule type="cellIs" dxfId="3" priority="2179" operator="equal">
      <formula>"NotPaid"</formula>
    </cfRule>
    <cfRule type="cellIs" dxfId="3" priority="2174" operator="equal">
      <formula>"NotPaid"</formula>
    </cfRule>
    <cfRule type="cellIs" dxfId="3" priority="2171" operator="equal">
      <formula>"NotPaid"</formula>
    </cfRule>
    <cfRule type="cellIs" dxfId="3" priority="2169" operator="equal">
      <formula>"NotPaid"</formula>
    </cfRule>
    <cfRule type="cellIs" dxfId="3" priority="2165" operator="equal">
      <formula>"NotPaid"</formula>
    </cfRule>
    <cfRule type="cellIs" dxfId="3" priority="2162" operator="equal">
      <formula>"NotPaid"</formula>
    </cfRule>
    <cfRule type="cellIs" dxfId="3" priority="2159" operator="equal">
      <formula>"NotPaid"</formula>
    </cfRule>
    <cfRule type="cellIs" dxfId="3" priority="2154" operator="equal">
      <formula>"NotPaid"</formula>
    </cfRule>
    <cfRule type="cellIs" dxfId="3" priority="2149" operator="equal">
      <formula>"NotPaid"</formula>
    </cfRule>
    <cfRule type="cellIs" dxfId="3" priority="2146" operator="equal">
      <formula>"NotPaid"</formula>
    </cfRule>
    <cfRule type="cellIs" dxfId="3" priority="2142" operator="equal">
      <formula>"NotPaid"</formula>
    </cfRule>
    <cfRule type="cellIs" dxfId="3" priority="2139" operator="equal">
      <formula>"NotPaid"</formula>
    </cfRule>
    <cfRule type="cellIs" dxfId="3" priority="2135" operator="equal">
      <formula>"NotPaid"</formula>
    </cfRule>
    <cfRule type="cellIs" dxfId="3" priority="2130" operator="equal">
      <formula>"NotPaid"</formula>
    </cfRule>
    <cfRule type="cellIs" dxfId="3" priority="2126" operator="equal">
      <formula>"NotPaid"</formula>
    </cfRule>
    <cfRule type="cellIs" dxfId="3" priority="2120" operator="equal">
      <formula>"NotPaid"</formula>
    </cfRule>
    <cfRule type="cellIs" dxfId="3" priority="2116" operator="equal">
      <formula>"NotPaid"</formula>
    </cfRule>
    <cfRule type="cellIs" dxfId="3" priority="2110" operator="equal">
      <formula>"NotPaid"</formula>
    </cfRule>
    <cfRule type="cellIs" dxfId="3" priority="2104" operator="equal">
      <formula>"NotPaid"</formula>
    </cfRule>
    <cfRule type="cellIs" dxfId="3" priority="2099" operator="equal">
      <formula>"NotPaid"</formula>
    </cfRule>
    <cfRule type="cellIs" dxfId="3" priority="2096" operator="equal">
      <formula>"NotPaid"</formula>
    </cfRule>
  </conditionalFormatting>
  <conditionalFormatting sqref="AL52:AQ52 AE52:AJ52 AE58 AE53:AQ53">
    <cfRule type="expression" dxfId="7" priority="2432" stopIfTrue="1">
      <formula>Physics!AE28="NotPaid"</formula>
    </cfRule>
  </conditionalFormatting>
  <conditionalFormatting sqref="AL53:AM53 AK52 AF54:AQ54 AL57:AM57 AF58:AQ58">
    <cfRule type="expression" dxfId="7" priority="27062" stopIfTrue="1">
      <formula>Physics!AF28="not paid"</formula>
    </cfRule>
  </conditionalFormatting>
  <conditionalFormatting sqref="AE54 AK57">
    <cfRule type="expression" dxfId="7" priority="2431" stopIfTrue="1">
      <formula>Physics!AE111="not paid"</formula>
    </cfRule>
  </conditionalFormatting>
  <conditionalFormatting sqref="R56:AB56 S55:AB55">
    <cfRule type="cellIs" dxfId="3" priority="333" operator="equal">
      <formula>"NotPaid"</formula>
    </cfRule>
  </conditionalFormatting>
  <conditionalFormatting sqref="AE55:AE56 AE57:AJ57">
    <cfRule type="expression" dxfId="7" priority="2437" stopIfTrue="1">
      <formula>Maths!AE86="NotPaid"</formula>
    </cfRule>
  </conditionalFormatting>
  <conditionalFormatting sqref="AF55:AQ56">
    <cfRule type="expression" dxfId="7" priority="2436" stopIfTrue="1">
      <formula>Maths!AF84="NotPaid"</formula>
    </cfRule>
  </conditionalFormatting>
  <conditionalFormatting sqref="AS55:BD56">
    <cfRule type="expression" dxfId="5" priority="1" stopIfTrue="1">
      <formula>AS96="NotPaid"</formula>
    </cfRule>
  </conditionalFormatting>
  <conditionalFormatting sqref="P59 AB59 AD59">
    <cfRule type="cellIs" dxfId="3" priority="2375" operator="equal">
      <formula>"NotPaid"</formula>
    </cfRule>
  </conditionalFormatting>
  <conditionalFormatting sqref="P60 AB60 AD60">
    <cfRule type="cellIs" dxfId="3" priority="2373" operator="equal">
      <formula>"NotPaid"</formula>
    </cfRule>
    <cfRule type="cellIs" dxfId="3" priority="2372" operator="equal">
      <formula>"NotPaid"</formula>
    </cfRule>
  </conditionalFormatting>
  <conditionalFormatting sqref="AE60:AJ60 AL60:AQ60">
    <cfRule type="expression" dxfId="5" priority="3302" stopIfTrue="1">
      <formula>AE60="NotPaid"</formula>
    </cfRule>
  </conditionalFormatting>
  <conditionalFormatting sqref="AL61:AM61 AP61:AQ61">
    <cfRule type="expression" dxfId="5" priority="3327" stopIfTrue="1">
      <formula>AL61="not paid"</formula>
    </cfRule>
  </conditionalFormatting>
  <conditionalFormatting sqref="AE63:AQ64">
    <cfRule type="expression" dxfId="7" priority="35131" stopIfTrue="1">
      <formula>Maths!AE18="NotPaid"</formula>
    </cfRule>
  </conditionalFormatting>
  <conditionalFormatting sqref="P67 AB67:AD67">
    <cfRule type="cellIs" dxfId="3" priority="2367" operator="equal">
      <formula>"NotPaid"</formula>
    </cfRule>
    <cfRule type="cellIs" dxfId="3" priority="2343" operator="equal">
      <formula>"NotPaid"</formula>
    </cfRule>
    <cfRule type="cellIs" dxfId="3" priority="2265" operator="equal">
      <formula>"NotPaid"</formula>
    </cfRule>
    <cfRule type="cellIs" dxfId="3" priority="2257" operator="equal">
      <formula>"NotPaid"</formula>
    </cfRule>
  </conditionalFormatting>
  <conditionalFormatting sqref="R68:AC70">
    <cfRule type="cellIs" dxfId="3" priority="331" operator="equal">
      <formula>"NotPaid"</formula>
    </cfRule>
  </conditionalFormatting>
  <conditionalFormatting sqref="F194:G222">
    <cfRule type="expression" dxfId="0" priority="12108" stopIfTrue="1">
      <formula>F194="NotPaid"</formula>
    </cfRule>
  </conditionalFormatting>
  <dataValidations count="10">
    <dataValidation type="list" allowBlank="1" showInputMessage="1" showErrorMessage="1" sqref="AK12 AX12 AK20 AX20 AK28 AX28 AK36 AX36 AK44 AX44 AK52 AK60 AX60 AX68">
      <formula1>$A$23:$A$116</formula1>
    </dataValidation>
    <dataValidation type="whole" operator="greaterThanOrEqual" allowBlank="1" showInputMessage="1" showErrorMessage="1" sqref="C21 KA4:KA65527 KA65531:KA131063 KA131067:KA196599 KA196603:KA262135 KA262139:KA327671 KA327675:KA393207 KA393211:KA458743 KA458747:KA524279 KA524283:KA589815 KA589819:KA655351 KA655355:KA720887 KA720891:KA786423 KA786427:KA851959 KA851963:KA917495 KA917499:KA983031 KA983035:KA1048576 TW4:TW65527 TW65531:TW131063 TW131067:TW196599 TW196603:TW262135 TW262139:TW327671 TW327675:TW393207 TW393211:TW458743 TW458747:TW524279 TW524283:TW589815 TW589819:TW655351 TW655355:TW720887 TW720891:TW786423 TW786427:TW851959 TW851963:TW917495 TW917499:TW983031 TW983035:TW1048576 ADS4:ADS65527 ADS65531:ADS131063 ADS131067:ADS196599 ADS196603:ADS262135 ADS262139:ADS327671 ADS327675:ADS393207 ADS393211:ADS458743 ADS458747:ADS524279 ADS524283:ADS589815 ADS589819:ADS655351 ADS655355:ADS720887 ADS720891:ADS786423 ADS786427:ADS851959 ADS851963:ADS917495 ADS917499:ADS983031 ADS983035:ADS1048576 ANO4:ANO65527 ANO65531:ANO131063 ANO131067:ANO196599 ANO196603:ANO262135 ANO262139:ANO327671 ANO327675:ANO393207 ANO393211:ANO458743 ANO458747:ANO524279 ANO524283:ANO589815 ANO589819:ANO655351 ANO655355:ANO720887 ANO720891:ANO786423 ANO786427:ANO851959 ANO851963:ANO917495 ANO917499:ANO983031 ANO983035:ANO1048576 AXK4:AXK65527 AXK65531:AXK131063 AXK131067:AXK196599 AXK196603:AXK262135 AXK262139:AXK327671 AXK327675:AXK393207 AXK393211:AXK458743 AXK458747:AXK524279 AXK524283:AXK589815 AXK589819:AXK655351 AXK655355:AXK720887 AXK720891:AXK786423 AXK786427:AXK851959 AXK851963:AXK917495 AXK917499:AXK983031 AXK983035:AXK1048576 BHG4:BHG65527 BHG65531:BHG131063 BHG131067:BHG196599 BHG196603:BHG262135 BHG262139:BHG327671 BHG327675:BHG393207 BHG393211:BHG458743 BHG458747:BHG524279 BHG524283:BHG589815 BHG589819:BHG655351 BHG655355:BHG720887 BHG720891:BHG786423 BHG786427:BHG851959 BHG851963:BHG917495 BHG917499:BHG983031 BHG983035:BHG1048576 BRC4:BRC65527 BRC65531:BRC131063 BRC131067:BRC196599 BRC196603:BRC262135 BRC262139:BRC327671 BRC327675:BRC393207 BRC393211:BRC458743 BRC458747:BRC524279 BRC524283:BRC589815 BRC589819:BRC655351 BRC655355:BRC720887 BRC720891:BRC786423 BRC786427:BRC851959 BRC851963:BRC917495 BRC917499:BRC983031 BRC983035:BRC1048576 CAY4:CAY65527 CAY65531:CAY131063 CAY131067:CAY196599 CAY196603:CAY262135 CAY262139:CAY327671 CAY327675:CAY393207 CAY393211:CAY458743 CAY458747:CAY524279 CAY524283:CAY589815 CAY589819:CAY655351 CAY655355:CAY720887 CAY720891:CAY786423 CAY786427:CAY851959 CAY851963:CAY917495 CAY917499:CAY983031 CAY983035:CAY1048576 CKU4:CKU65527 CKU65531:CKU131063 CKU131067:CKU196599 CKU196603:CKU262135 CKU262139:CKU327671 CKU327675:CKU393207 CKU393211:CKU458743 CKU458747:CKU524279 CKU524283:CKU589815 CKU589819:CKU655351 CKU655355:CKU720887 CKU720891:CKU786423 CKU786427:CKU851959 CKU851963:CKU917495 CKU917499:CKU983031 CKU983035:CKU1048576 CUQ4:CUQ65527 CUQ65531:CUQ131063 CUQ131067:CUQ196599 CUQ196603:CUQ262135 CUQ262139:CUQ327671 CUQ327675:CUQ393207 CUQ393211:CUQ458743 CUQ458747:CUQ524279 CUQ524283:CUQ589815 CUQ589819:CUQ655351 CUQ655355:CUQ720887 CUQ720891:CUQ786423 CUQ786427:CUQ851959 CUQ851963:CUQ917495 CUQ917499:CUQ983031 CUQ983035:CUQ1048576 DEM4:DEM65527 DEM65531:DEM131063 DEM131067:DEM196599 DEM196603:DEM262135 DEM262139:DEM327671 DEM327675:DEM393207 DEM393211:DEM458743 DEM458747:DEM524279 DEM524283:DEM589815 DEM589819:DEM655351 DEM655355:DEM720887 DEM720891:DEM786423 DEM786427:DEM851959 DEM851963:DEM917495 DEM917499:DEM983031 DEM983035:DEM1048576 DOI4:DOI65527 DOI65531:DOI131063 DOI131067:DOI196599 DOI196603:DOI262135 DOI262139:DOI327671 DOI327675:DOI393207 DOI393211:DOI458743 DOI458747:DOI524279 DOI524283:DOI589815 DOI589819:DOI655351 DOI655355:DOI720887 DOI720891:DOI786423 DOI786427:DOI851959 DOI851963:DOI917495 DOI917499:DOI983031 DOI983035:DOI1048576 DYE4:DYE65527 DYE65531:DYE131063 DYE131067:DYE196599 DYE196603:DYE262135 DYE262139:DYE327671 DYE327675:DYE393207 DYE393211:DYE458743 DYE458747:DYE524279 DYE524283:DYE589815 DYE589819:DYE655351 DYE655355:DYE720887 DYE720891:DYE786423 DYE786427:DYE851959 DYE851963:DYE917495 DYE917499:DYE983031 DYE983035:DYE1048576 EIA4:EIA65527 EIA65531:EIA131063 EIA131067:EIA196599 EIA196603:EIA262135 EIA262139:EIA327671 EIA327675:EIA393207 EIA393211:EIA458743 EIA458747:EIA524279 EIA524283:EIA589815 EIA589819:EIA655351 EIA655355:EIA720887 EIA720891:EIA786423 EIA786427:EIA851959 EIA851963:EIA917495 EIA917499:EIA983031 EIA983035:EIA1048576 ERW4:ERW65527 ERW65531:ERW131063 ERW131067:ERW196599 ERW196603:ERW262135 ERW262139:ERW327671 ERW327675:ERW393207 ERW393211:ERW458743 ERW458747:ERW524279 ERW524283:ERW589815 ERW589819:ERW655351 ERW655355:ERW720887 ERW720891:ERW786423 ERW786427:ERW851959 ERW851963:ERW917495 ERW917499:ERW983031 ERW983035:ERW1048576 FBS4:FBS65527 FBS65531:FBS131063 FBS131067:FBS196599 FBS196603:FBS262135 FBS262139:FBS327671 FBS327675:FBS393207 FBS393211:FBS458743 FBS458747:FBS524279 FBS524283:FBS589815 FBS589819:FBS655351 FBS655355:FBS720887 FBS720891:FBS786423 FBS786427:FBS851959 FBS851963:FBS917495 FBS917499:FBS983031 FBS983035:FBS1048576 FLO4:FLO65527 FLO65531:FLO131063 FLO131067:FLO196599 FLO196603:FLO262135 FLO262139:FLO327671 FLO327675:FLO393207 FLO393211:FLO458743 FLO458747:FLO524279 FLO524283:FLO589815 FLO589819:FLO655351 FLO655355:FLO720887 FLO720891:FLO786423 FLO786427:FLO851959 FLO851963:FLO917495 FLO917499:FLO983031 FLO983035:FLO1048576 FVK4:FVK65527 FVK65531:FVK131063 FVK131067:FVK196599 FVK196603:FVK262135 FVK262139:FVK327671 FVK327675:FVK393207 FVK393211:FVK458743 FVK458747:FVK524279 FVK524283:FVK589815 FVK589819:FVK655351 FVK655355:FVK720887 FVK720891:FVK786423 FVK786427:FVK851959 FVK851963:FVK917495 FVK917499:FVK983031 FVK983035:FVK1048576 GFG4:GFG65527 GFG65531:GFG131063 GFG131067:GFG196599 GFG196603:GFG262135 GFG262139:GFG327671 GFG327675:GFG393207 GFG393211:GFG458743 GFG458747:GFG524279 GFG524283:GFG589815 GFG589819:GFG655351 GFG655355:GFG720887 GFG720891:GFG786423 GFG786427:GFG851959 GFG851963:GFG917495 GFG917499:GFG983031 GFG983035:GFG1048576 GPC4:GPC65527 GPC65531:GPC131063 GPC131067:GPC196599 GPC196603:GPC262135 GPC262139:GPC327671 GPC327675:GPC393207 GPC393211:GPC458743 GPC458747:GPC524279 GPC524283:GPC589815 GPC589819:GPC655351 GPC655355:GPC720887 GPC720891:GPC786423 GPC786427:GPC851959 GPC851963:GPC917495 GPC917499:GPC983031 GPC983035:GPC1048576 GYY4:GYY65527 GYY65531:GYY131063 GYY131067:GYY196599 GYY196603:GYY262135 GYY262139:GYY327671 GYY327675:GYY393207 GYY393211:GYY458743 GYY458747:GYY524279 GYY524283:GYY589815 GYY589819:GYY655351 GYY655355:GYY720887 GYY720891:GYY786423 GYY786427:GYY851959 GYY851963:GYY917495 GYY917499:GYY983031 GYY983035:GYY1048576 HIU4:HIU65527 HIU65531:HIU131063 HIU131067:HIU196599 HIU196603:HIU262135 HIU262139:HIU327671 HIU327675:HIU393207 HIU393211:HIU458743 HIU458747:HIU524279 HIU524283:HIU589815 HIU589819:HIU655351 HIU655355:HIU720887 HIU720891:HIU786423 HIU786427:HIU851959 HIU851963:HIU917495 HIU917499:HIU983031 HIU983035:HIU1048576 HSQ4:HSQ65527 HSQ65531:HSQ131063 HSQ131067:HSQ196599 HSQ196603:HSQ262135 HSQ262139:HSQ327671 HSQ327675:HSQ393207 HSQ393211:HSQ458743 HSQ458747:HSQ524279 HSQ524283:HSQ589815 HSQ589819:HSQ655351 HSQ655355:HSQ720887 HSQ720891:HSQ786423 HSQ786427:HSQ851959 HSQ851963:HSQ917495 HSQ917499:HSQ983031 HSQ983035:HSQ1048576 ICM4:ICM65527 ICM65531:ICM131063 ICM131067:ICM196599 ICM196603:ICM262135 ICM262139:ICM327671 ICM327675:ICM393207 ICM393211:ICM458743 ICM458747:ICM524279 ICM524283:ICM589815 ICM589819:ICM655351 ICM655355:ICM720887 ICM720891:ICM786423 ICM786427:ICM851959 ICM851963:ICM917495 ICM917499:ICM983031 ICM983035:ICM1048576 IMI4:IMI65527 IMI65531:IMI131063 IMI131067:IMI196599 IMI196603:IMI262135 IMI262139:IMI327671 IMI327675:IMI393207 IMI393211:IMI458743 IMI458747:IMI524279 IMI524283:IMI589815 IMI589819:IMI655351 IMI655355:IMI720887 IMI720891:IMI786423 IMI786427:IMI851959 IMI851963:IMI917495 IMI917499:IMI983031 IMI983035:IMI1048576 IWE4:IWE65527 IWE65531:IWE131063 IWE131067:IWE196599 IWE196603:IWE262135 IWE262139:IWE327671 IWE327675:IWE393207 IWE393211:IWE458743 IWE458747:IWE524279 IWE524283:IWE589815 IWE589819:IWE655351 IWE655355:IWE720887 IWE720891:IWE786423 IWE786427:IWE851959 IWE851963:IWE917495 IWE917499:IWE983031 IWE983035:IWE1048576 JGA4:JGA65527 JGA65531:JGA131063 JGA131067:JGA196599 JGA196603:JGA262135 JGA262139:JGA327671 JGA327675:JGA393207 JGA393211:JGA458743 JGA458747:JGA524279 JGA524283:JGA589815 JGA589819:JGA655351 JGA655355:JGA720887 JGA720891:JGA786423 JGA786427:JGA851959 JGA851963:JGA917495 JGA917499:JGA983031 JGA983035:JGA1048576 JPW4:JPW65527 JPW65531:JPW131063 JPW131067:JPW196599 JPW196603:JPW262135 JPW262139:JPW327671 JPW327675:JPW393207 JPW393211:JPW458743 JPW458747:JPW524279 JPW524283:JPW589815 JPW589819:JPW655351 JPW655355:JPW720887 JPW720891:JPW786423 JPW786427:JPW851959 JPW851963:JPW917495 JPW917499:JPW983031 JPW983035:JPW1048576 JZS4:JZS65527 JZS65531:JZS131063 JZS131067:JZS196599 JZS196603:JZS262135 JZS262139:JZS327671 JZS327675:JZS393207 JZS393211:JZS458743 JZS458747:JZS524279 JZS524283:JZS589815 JZS589819:JZS655351 JZS655355:JZS720887 JZS720891:JZS786423 JZS786427:JZS851959 JZS851963:JZS917495 JZS917499:JZS983031 JZS983035:JZS1048576 KJO4:KJO65527 KJO65531:KJO131063 KJO131067:KJO196599 KJO196603:KJO262135 KJO262139:KJO327671 KJO327675:KJO393207 KJO393211:KJO458743 KJO458747:KJO524279 KJO524283:KJO589815 KJO589819:KJO655351 KJO655355:KJO720887 KJO720891:KJO786423 KJO786427:KJO851959 KJO851963:KJO917495 KJO917499:KJO983031 KJO983035:KJO1048576 KTK4:KTK65527 KTK65531:KTK131063 KTK131067:KTK196599 KTK196603:KTK262135 KTK262139:KTK327671 KTK327675:KTK393207 KTK393211:KTK458743 KTK458747:KTK524279 KTK524283:KTK589815 KTK589819:KTK655351 KTK655355:KTK720887 KTK720891:KTK786423 KTK786427:KTK851959 KTK851963:KTK917495 KTK917499:KTK983031 KTK983035:KTK1048576 LDG4:LDG65527 LDG65531:LDG131063 LDG131067:LDG196599 LDG196603:LDG262135 LDG262139:LDG327671 LDG327675:LDG393207 LDG393211:LDG458743 LDG458747:LDG524279 LDG524283:LDG589815 LDG589819:LDG655351 LDG655355:LDG720887 LDG720891:LDG786423 LDG786427:LDG851959 LDG851963:LDG917495 LDG917499:LDG983031 LDG983035:LDG1048576 LNC4:LNC65527 LNC65531:LNC131063 LNC131067:LNC196599 LNC196603:LNC262135 LNC262139:LNC327671 LNC327675:LNC393207 LNC393211:LNC458743 LNC458747:LNC524279 LNC524283:LNC589815 LNC589819:LNC655351 LNC655355:LNC720887 LNC720891:LNC786423 LNC786427:LNC851959 LNC851963:LNC917495 LNC917499:LNC983031 LNC983035:LNC1048576 LWY4:LWY65527 LWY65531:LWY131063 LWY131067:LWY196599 LWY196603:LWY262135 LWY262139:LWY327671 LWY327675:LWY393207 LWY393211:LWY458743 LWY458747:LWY524279 LWY524283:LWY589815 LWY589819:LWY655351 LWY655355:LWY720887 LWY720891:LWY786423 LWY786427:LWY851959 LWY851963:LWY917495 LWY917499:LWY983031 LWY983035:LWY1048576 MGU4:MGU65527 MGU65531:MGU131063 MGU131067:MGU196599 MGU196603:MGU262135 MGU262139:MGU327671 MGU327675:MGU393207 MGU393211:MGU458743 MGU458747:MGU524279 MGU524283:MGU589815 MGU589819:MGU655351 MGU655355:MGU720887 MGU720891:MGU786423 MGU786427:MGU851959 MGU851963:MGU917495 MGU917499:MGU983031 MGU983035:MGU1048576 MQQ4:MQQ65527 MQQ65531:MQQ131063 MQQ131067:MQQ196599 MQQ196603:MQQ262135 MQQ262139:MQQ327671 MQQ327675:MQQ393207 MQQ393211:MQQ458743 MQQ458747:MQQ524279 MQQ524283:MQQ589815 MQQ589819:MQQ655351 MQQ655355:MQQ720887 MQQ720891:MQQ786423 MQQ786427:MQQ851959 MQQ851963:MQQ917495 MQQ917499:MQQ983031 MQQ983035:MQQ1048576 NAM4:NAM65527 NAM65531:NAM131063 NAM131067:NAM196599 NAM196603:NAM262135 NAM262139:NAM327671 NAM327675:NAM393207 NAM393211:NAM458743 NAM458747:NAM524279 NAM524283:NAM589815 NAM589819:NAM655351 NAM655355:NAM720887 NAM720891:NAM786423 NAM786427:NAM851959 NAM851963:NAM917495 NAM917499:NAM983031 NAM983035:NAM1048576 NKI4:NKI65527 NKI65531:NKI131063 NKI131067:NKI196599 NKI196603:NKI262135 NKI262139:NKI327671 NKI327675:NKI393207 NKI393211:NKI458743 NKI458747:NKI524279 NKI524283:NKI589815 NKI589819:NKI655351 NKI655355:NKI720887 NKI720891:NKI786423 NKI786427:NKI851959 NKI851963:NKI917495 NKI917499:NKI983031 NKI983035:NKI1048576 NUE4:NUE65527 NUE65531:NUE131063 NUE131067:NUE196599 NUE196603:NUE262135 NUE262139:NUE327671 NUE327675:NUE393207 NUE393211:NUE458743 NUE458747:NUE524279 NUE524283:NUE589815 NUE589819:NUE655351 NUE655355:NUE720887 NUE720891:NUE786423 NUE786427:NUE851959 NUE851963:NUE917495 NUE917499:NUE983031 NUE983035:NUE1048576 OEA4:OEA65527 OEA65531:OEA131063 OEA131067:OEA196599 OEA196603:OEA262135 OEA262139:OEA327671 OEA327675:OEA393207 OEA393211:OEA458743 OEA458747:OEA524279 OEA524283:OEA589815 OEA589819:OEA655351 OEA655355:OEA720887 OEA720891:OEA786423 OEA786427:OEA851959 OEA851963:OEA917495 OEA917499:OEA983031 OEA983035:OEA1048576 ONW4:ONW65527 ONW65531:ONW131063 ONW131067:ONW196599 ONW196603:ONW262135 ONW262139:ONW327671 ONW327675:ONW393207 ONW393211:ONW458743 ONW458747:ONW524279 ONW524283:ONW589815 ONW589819:ONW655351 ONW655355:ONW720887 ONW720891:ONW786423 ONW786427:ONW851959 ONW851963:ONW917495 ONW917499:ONW983031 ONW983035:ONW1048576 OXS4:OXS65527 OXS65531:OXS131063 OXS131067:OXS196599 OXS196603:OXS262135 OXS262139:OXS327671 OXS327675:OXS393207 OXS393211:OXS458743 OXS458747:OXS524279 OXS524283:OXS589815 OXS589819:OXS655351 OXS655355:OXS720887 OXS720891:OXS786423 OXS786427:OXS851959 OXS851963:OXS917495 OXS917499:OXS983031 OXS983035:OXS1048576 PHO4:PHO65527 PHO65531:PHO131063 PHO131067:PHO196599 PHO196603:PHO262135 PHO262139:PHO327671 PHO327675:PHO393207 PHO393211:PHO458743 PHO458747:PHO524279 PHO524283:PHO589815 PHO589819:PHO655351 PHO655355:PHO720887 PHO720891:PHO786423 PHO786427:PHO851959 PHO851963:PHO917495 PHO917499:PHO983031 PHO983035:PHO1048576 PRK4:PRK65527 PRK65531:PRK131063 PRK131067:PRK196599 PRK196603:PRK262135 PRK262139:PRK327671 PRK327675:PRK393207 PRK393211:PRK458743 PRK458747:PRK524279 PRK524283:PRK589815 PRK589819:PRK655351 PRK655355:PRK720887 PRK720891:PRK786423 PRK786427:PRK851959 PRK851963:PRK917495 PRK917499:PRK983031 PRK983035:PRK1048576 QBG4:QBG65527 QBG65531:QBG131063 QBG131067:QBG196599 QBG196603:QBG262135 QBG262139:QBG327671 QBG327675:QBG393207 QBG393211:QBG458743 QBG458747:QBG524279 QBG524283:QBG589815 QBG589819:QBG655351 QBG655355:QBG720887 QBG720891:QBG786423 QBG786427:QBG851959 QBG851963:QBG917495 QBG917499:QBG983031 QBG983035:QBG1048576 QLC4:QLC65527 QLC65531:QLC131063 QLC131067:QLC196599 QLC196603:QLC262135 QLC262139:QLC327671 QLC327675:QLC393207 QLC393211:QLC458743 QLC458747:QLC524279 QLC524283:QLC589815 QLC589819:QLC655351 QLC655355:QLC720887 QLC720891:QLC786423 QLC786427:QLC851959 QLC851963:QLC917495 QLC917499:QLC983031 QLC983035:QLC1048576 QUY4:QUY65527 QUY65531:QUY131063 QUY131067:QUY196599 QUY196603:QUY262135 QUY262139:QUY327671 QUY327675:QUY393207 QUY393211:QUY458743 QUY458747:QUY524279 QUY524283:QUY589815 QUY589819:QUY655351 QUY655355:QUY720887 QUY720891:QUY786423 QUY786427:QUY851959 QUY851963:QUY917495 QUY917499:QUY983031 QUY983035:QUY1048576 REU4:REU65527 REU65531:REU131063 REU131067:REU196599 REU196603:REU262135 REU262139:REU327671 REU327675:REU393207 REU393211:REU458743 REU458747:REU524279 REU524283:REU589815 REU589819:REU655351 REU655355:REU720887 REU720891:REU786423 REU786427:REU851959 REU851963:REU917495 REU917499:REU983031 REU983035:REU1048576 ROQ4:ROQ65527 ROQ65531:ROQ131063 ROQ131067:ROQ196599 ROQ196603:ROQ262135 ROQ262139:ROQ327671 ROQ327675:ROQ393207 ROQ393211:ROQ458743 ROQ458747:ROQ524279 ROQ524283:ROQ589815 ROQ589819:ROQ655351 ROQ655355:ROQ720887 ROQ720891:ROQ786423 ROQ786427:ROQ851959 ROQ851963:ROQ917495 ROQ917499:ROQ983031 ROQ983035:ROQ1048576 RYM4:RYM65527 RYM65531:RYM131063 RYM131067:RYM196599 RYM196603:RYM262135 RYM262139:RYM327671 RYM327675:RYM393207 RYM393211:RYM458743 RYM458747:RYM524279 RYM524283:RYM589815 RYM589819:RYM655351 RYM655355:RYM720887 RYM720891:RYM786423 RYM786427:RYM851959 RYM851963:RYM917495 RYM917499:RYM983031 RYM983035:RYM1048576 SII4:SII65527 SII65531:SII131063 SII131067:SII196599 SII196603:SII262135 SII262139:SII327671 SII327675:SII393207 SII393211:SII458743 SII458747:SII524279 SII524283:SII589815 SII589819:SII655351 SII655355:SII720887 SII720891:SII786423 SII786427:SII851959 SII851963:SII917495 SII917499:SII983031 SII983035:SII1048576 SSE4:SSE65527 SSE65531:SSE131063 SSE131067:SSE196599 SSE196603:SSE262135 SSE262139:SSE327671 SSE327675:SSE393207 SSE393211:SSE458743 SSE458747:SSE524279 SSE524283:SSE589815 SSE589819:SSE655351 SSE655355:SSE720887 SSE720891:SSE786423 SSE786427:SSE851959 SSE851963:SSE917495 SSE917499:SSE983031 SSE983035:SSE1048576 TCA4:TCA65527 TCA65531:TCA131063 TCA131067:TCA196599 TCA196603:TCA262135 TCA262139:TCA327671 TCA327675:TCA393207 TCA393211:TCA458743 TCA458747:TCA524279 TCA524283:TCA589815 TCA589819:TCA655351 TCA655355:TCA720887 TCA720891:TCA786423 TCA786427:TCA851959 TCA851963:TCA917495 TCA917499:TCA983031 TCA983035:TCA1048576 TLW4:TLW65527 TLW65531:TLW131063 TLW131067:TLW196599 TLW196603:TLW262135 TLW262139:TLW327671 TLW327675:TLW393207 TLW393211:TLW458743 TLW458747:TLW524279 TLW524283:TLW589815 TLW589819:TLW655351 TLW655355:TLW720887 TLW720891:TLW786423 TLW786427:TLW851959 TLW851963:TLW917495 TLW917499:TLW983031 TLW983035:TLW1048576 TVS4:TVS65527 TVS65531:TVS131063 TVS131067:TVS196599 TVS196603:TVS262135 TVS262139:TVS327671 TVS327675:TVS393207 TVS393211:TVS458743 TVS458747:TVS524279 TVS524283:TVS589815 TVS589819:TVS655351 TVS655355:TVS720887 TVS720891:TVS786423 TVS786427:TVS851959 TVS851963:TVS917495 TVS917499:TVS983031 TVS983035:TVS1048576 UFO4:UFO65527 UFO65531:UFO131063 UFO131067:UFO196599 UFO196603:UFO262135 UFO262139:UFO327671 UFO327675:UFO393207 UFO393211:UFO458743 UFO458747:UFO524279 UFO524283:UFO589815 UFO589819:UFO655351 UFO655355:UFO720887 UFO720891:UFO786423 UFO786427:UFO851959 UFO851963:UFO917495 UFO917499:UFO983031 UFO983035:UFO1048576 UPK4:UPK65527 UPK65531:UPK131063 UPK131067:UPK196599 UPK196603:UPK262135 UPK262139:UPK327671 UPK327675:UPK393207 UPK393211:UPK458743 UPK458747:UPK524279 UPK524283:UPK589815 UPK589819:UPK655351 UPK655355:UPK720887 UPK720891:UPK786423 UPK786427:UPK851959 UPK851963:UPK917495 UPK917499:UPK983031 UPK983035:UPK1048576 UZG4:UZG65527 UZG65531:UZG131063 UZG131067:UZG196599 UZG196603:UZG262135 UZG262139:UZG327671 UZG327675:UZG393207 UZG393211:UZG458743 UZG458747:UZG524279 UZG524283:UZG589815 UZG589819:UZG655351 UZG655355:UZG720887 UZG720891:UZG786423 UZG786427:UZG851959 UZG851963:UZG917495 UZG917499:UZG983031 UZG983035:UZG1048576 VJC4:VJC65527 VJC65531:VJC131063 VJC131067:VJC196599 VJC196603:VJC262135 VJC262139:VJC327671 VJC327675:VJC393207 VJC393211:VJC458743 VJC458747:VJC524279 VJC524283:VJC589815 VJC589819:VJC655351 VJC655355:VJC720887 VJC720891:VJC786423 VJC786427:VJC851959 VJC851963:VJC917495 VJC917499:VJC983031 VJC983035:VJC1048576 VSY4:VSY65527 VSY65531:VSY131063 VSY131067:VSY196599 VSY196603:VSY262135 VSY262139:VSY327671 VSY327675:VSY393207 VSY393211:VSY458743 VSY458747:VSY524279 VSY524283:VSY589815 VSY589819:VSY655351 VSY655355:VSY720887 VSY720891:VSY786423 VSY786427:VSY851959 VSY851963:VSY917495 VSY917499:VSY983031 VSY983035:VSY1048576 WCU4:WCU65527 WCU65531:WCU131063 WCU131067:WCU196599 WCU196603:WCU262135 WCU262139:WCU327671 WCU327675:WCU393207 WCU393211:WCU458743 WCU458747:WCU524279 WCU524283:WCU589815 WCU589819:WCU655351 WCU655355:WCU720887 WCU720891:WCU786423 WCU786427:WCU851959 WCU851963:WCU917495 WCU917499:WCU983031 WCU983035:WCU1048576 WMQ4:WMQ65527 WMQ65531:WMQ131063 WMQ131067:WMQ196599 WMQ196603:WMQ262135 WMQ262139:WMQ327671 WMQ327675:WMQ393207 WMQ393211:WMQ458743 WMQ458747:WMQ524279 WMQ524283:WMQ589815 WMQ589819:WMQ655351 WMQ655355:WMQ720887 WMQ720891:WMQ786423 WMQ786427:WMQ851959 WMQ851963:WMQ917495 WMQ917499:WMQ983031 WMQ983035:WMQ1048576 WWM4:WWM65527 WWM65531:WWM131063 WWM131067:WWM196599 WWM196603:WWM262135 WWM262139:WWM327671 WWM327675:WWM393207 WWM393211:WWM458743 WWM458747:WWM524279 WWM524283:WWM589815 WWM589819:WWM655351 WWM655355:WWM720887 WWM720891:WWM786423 WWM786427:WWM851959 WWM851963:WWM917495 WWM917499:WWM983031 WWM983035:WWM1048576">
      <formula1>0</formula1>
    </dataValidation>
    <dataValidation type="list" allowBlank="1" showInputMessage="1" showErrorMessage="1" sqref="P36 P4:P16 P20:P33 P41:P44 P49:P50 P53:P54 P58:P62 P65:P67 P71:P1048576">
      <formula1>Registration!$C$5:$C$5000</formula1>
    </dataValidation>
    <dataValidation type="list" allowBlank="1" showInputMessage="1" showErrorMessage="1" sqref="AX52 AX76 D$1:O$1048576 R$1:AC$1048576">
      <formula1>Payroll!$A$24:$A$124</formula1>
    </dataValidation>
    <dataValidation type="list" allowBlank="1" showInputMessage="1" showErrorMessage="1" sqref="B4:B1048576 P17:P19 P34:P35 P37:P40 P45:P48 P51:P52 P55:P57 P63:P64 P68:P70">
      <formula1>Registration!$C$5:$C$501</formula1>
    </dataValidation>
    <dataValidation type="decimal" operator="greaterThan" allowBlank="1" showInputMessage="1" showErrorMessage="1" sqref="Q4:Q16 Q20:Q33 Q36:Q37 Q41:Q44 Q49:Q50 Q53:Q54 Q59:Q62 Q65:Q67 Q71:Q1048576">
      <formula1>0</formula1>
    </dataValidation>
    <dataValidation type="list" allowBlank="1" showInputMessage="1" showErrorMessage="1" sqref="AD2:AD1048576">
      <formula1>$A$9:$A$109</formula1>
    </dataValidation>
    <dataValidation type="list" showInputMessage="1" showErrorMessage="1" errorTitle="ERROR !!! Unregistered Student" error="Please register the student first !!!" sqref="JZ4:JZ65527 JZ65531:JZ131063 JZ131067:JZ196599 JZ196603:JZ262135 JZ262139:JZ327671 JZ327675:JZ393207 JZ393211:JZ458743 JZ458747:JZ524279 JZ524283:JZ589815 JZ589819:JZ655351 JZ655355:JZ720887 JZ720891:JZ786423 JZ786427:JZ851959 JZ851963:JZ917495 JZ917499:JZ983031 JZ983035:JZ1048576 TV4:TV65527 TV65531:TV131063 TV131067:TV196599 TV196603:TV262135 TV262139:TV327671 TV327675:TV393207 TV393211:TV458743 TV458747:TV524279 TV524283:TV589815 TV589819:TV655351 TV655355:TV720887 TV720891:TV786423 TV786427:TV851959 TV851963:TV917495 TV917499:TV983031 TV983035:TV1048576 ADR4:ADR65527 ADR65531:ADR131063 ADR131067:ADR196599 ADR196603:ADR262135 ADR262139:ADR327671 ADR327675:ADR393207 ADR393211:ADR458743 ADR458747:ADR524279 ADR524283:ADR589815 ADR589819:ADR655351 ADR655355:ADR720887 ADR720891:ADR786423 ADR786427:ADR851959 ADR851963:ADR917495 ADR917499:ADR983031 ADR983035:ADR1048576 ANN4:ANN65527 ANN65531:ANN131063 ANN131067:ANN196599 ANN196603:ANN262135 ANN262139:ANN327671 ANN327675:ANN393207 ANN393211:ANN458743 ANN458747:ANN524279 ANN524283:ANN589815 ANN589819:ANN655351 ANN655355:ANN720887 ANN720891:ANN786423 ANN786427:ANN851959 ANN851963:ANN917495 ANN917499:ANN983031 ANN983035:ANN1048576 AXJ4:AXJ65527 AXJ65531:AXJ131063 AXJ131067:AXJ196599 AXJ196603:AXJ262135 AXJ262139:AXJ327671 AXJ327675:AXJ393207 AXJ393211:AXJ458743 AXJ458747:AXJ524279 AXJ524283:AXJ589815 AXJ589819:AXJ655351 AXJ655355:AXJ720887 AXJ720891:AXJ786423 AXJ786427:AXJ851959 AXJ851963:AXJ917495 AXJ917499:AXJ983031 AXJ983035:AXJ1048576 BHF4:BHF65527 BHF65531:BHF131063 BHF131067:BHF196599 BHF196603:BHF262135 BHF262139:BHF327671 BHF327675:BHF393207 BHF393211:BHF458743 BHF458747:BHF524279 BHF524283:BHF589815 BHF589819:BHF655351 BHF655355:BHF720887 BHF720891:BHF786423 BHF786427:BHF851959 BHF851963:BHF917495 BHF917499:BHF983031 BHF983035:BHF1048576 BRB4:BRB65527 BRB65531:BRB131063 BRB131067:BRB196599 BRB196603:BRB262135 BRB262139:BRB327671 BRB327675:BRB393207 BRB393211:BRB458743 BRB458747:BRB524279 BRB524283:BRB589815 BRB589819:BRB655351 BRB655355:BRB720887 BRB720891:BRB786423 BRB786427:BRB851959 BRB851963:BRB917495 BRB917499:BRB983031 BRB983035:BRB1048576 CAX4:CAX65527 CAX65531:CAX131063 CAX131067:CAX196599 CAX196603:CAX262135 CAX262139:CAX327671 CAX327675:CAX393207 CAX393211:CAX458743 CAX458747:CAX524279 CAX524283:CAX589815 CAX589819:CAX655351 CAX655355:CAX720887 CAX720891:CAX786423 CAX786427:CAX851959 CAX851963:CAX917495 CAX917499:CAX983031 CAX983035:CAX1048576 CKT4:CKT65527 CKT65531:CKT131063 CKT131067:CKT196599 CKT196603:CKT262135 CKT262139:CKT327671 CKT327675:CKT393207 CKT393211:CKT458743 CKT458747:CKT524279 CKT524283:CKT589815 CKT589819:CKT655351 CKT655355:CKT720887 CKT720891:CKT786423 CKT786427:CKT851959 CKT851963:CKT917495 CKT917499:CKT983031 CKT983035:CKT1048576 CUP4:CUP65527 CUP65531:CUP131063 CUP131067:CUP196599 CUP196603:CUP262135 CUP262139:CUP327671 CUP327675:CUP393207 CUP393211:CUP458743 CUP458747:CUP524279 CUP524283:CUP589815 CUP589819:CUP655351 CUP655355:CUP720887 CUP720891:CUP786423 CUP786427:CUP851959 CUP851963:CUP917495 CUP917499:CUP983031 CUP983035:CUP1048576 DEL4:DEL65527 DEL65531:DEL131063 DEL131067:DEL196599 DEL196603:DEL262135 DEL262139:DEL327671 DEL327675:DEL393207 DEL393211:DEL458743 DEL458747:DEL524279 DEL524283:DEL589815 DEL589819:DEL655351 DEL655355:DEL720887 DEL720891:DEL786423 DEL786427:DEL851959 DEL851963:DEL917495 DEL917499:DEL983031 DEL983035:DEL1048576 DOH4:DOH65527 DOH65531:DOH131063 DOH131067:DOH196599 DOH196603:DOH262135 DOH262139:DOH327671 DOH327675:DOH393207 DOH393211:DOH458743 DOH458747:DOH524279 DOH524283:DOH589815 DOH589819:DOH655351 DOH655355:DOH720887 DOH720891:DOH786423 DOH786427:DOH851959 DOH851963:DOH917495 DOH917499:DOH983031 DOH983035:DOH1048576 DYD4:DYD65527 DYD65531:DYD131063 DYD131067:DYD196599 DYD196603:DYD262135 DYD262139:DYD327671 DYD327675:DYD393207 DYD393211:DYD458743 DYD458747:DYD524279 DYD524283:DYD589815 DYD589819:DYD655351 DYD655355:DYD720887 DYD720891:DYD786423 DYD786427:DYD851959 DYD851963:DYD917495 DYD917499:DYD983031 DYD983035:DYD1048576 EHZ4:EHZ65527 EHZ65531:EHZ131063 EHZ131067:EHZ196599 EHZ196603:EHZ262135 EHZ262139:EHZ327671 EHZ327675:EHZ393207 EHZ393211:EHZ458743 EHZ458747:EHZ524279 EHZ524283:EHZ589815 EHZ589819:EHZ655351 EHZ655355:EHZ720887 EHZ720891:EHZ786423 EHZ786427:EHZ851959 EHZ851963:EHZ917495 EHZ917499:EHZ983031 EHZ983035:EHZ1048576 ERV4:ERV65527 ERV65531:ERV131063 ERV131067:ERV196599 ERV196603:ERV262135 ERV262139:ERV327671 ERV327675:ERV393207 ERV393211:ERV458743 ERV458747:ERV524279 ERV524283:ERV589815 ERV589819:ERV655351 ERV655355:ERV720887 ERV720891:ERV786423 ERV786427:ERV851959 ERV851963:ERV917495 ERV917499:ERV983031 ERV983035:ERV1048576 FBR4:FBR65527 FBR65531:FBR131063 FBR131067:FBR196599 FBR196603:FBR262135 FBR262139:FBR327671 FBR327675:FBR393207 FBR393211:FBR458743 FBR458747:FBR524279 FBR524283:FBR589815 FBR589819:FBR655351 FBR655355:FBR720887 FBR720891:FBR786423 FBR786427:FBR851959 FBR851963:FBR917495 FBR917499:FBR983031 FBR983035:FBR1048576 FLN4:FLN65527 FLN65531:FLN131063 FLN131067:FLN196599 FLN196603:FLN262135 FLN262139:FLN327671 FLN327675:FLN393207 FLN393211:FLN458743 FLN458747:FLN524279 FLN524283:FLN589815 FLN589819:FLN655351 FLN655355:FLN720887 FLN720891:FLN786423 FLN786427:FLN851959 FLN851963:FLN917495 FLN917499:FLN983031 FLN983035:FLN1048576 FVJ4:FVJ65527 FVJ65531:FVJ131063 FVJ131067:FVJ196599 FVJ196603:FVJ262135 FVJ262139:FVJ327671 FVJ327675:FVJ393207 FVJ393211:FVJ458743 FVJ458747:FVJ524279 FVJ524283:FVJ589815 FVJ589819:FVJ655351 FVJ655355:FVJ720887 FVJ720891:FVJ786423 FVJ786427:FVJ851959 FVJ851963:FVJ917495 FVJ917499:FVJ983031 FVJ983035:FVJ1048576 GFF4:GFF65527 GFF65531:GFF131063 GFF131067:GFF196599 GFF196603:GFF262135 GFF262139:GFF327671 GFF327675:GFF393207 GFF393211:GFF458743 GFF458747:GFF524279 GFF524283:GFF589815 GFF589819:GFF655351 GFF655355:GFF720887 GFF720891:GFF786423 GFF786427:GFF851959 GFF851963:GFF917495 GFF917499:GFF983031 GFF983035:GFF1048576 GPB4:GPB65527 GPB65531:GPB131063 GPB131067:GPB196599 GPB196603:GPB262135 GPB262139:GPB327671 GPB327675:GPB393207 GPB393211:GPB458743 GPB458747:GPB524279 GPB524283:GPB589815 GPB589819:GPB655351 GPB655355:GPB720887 GPB720891:GPB786423 GPB786427:GPB851959 GPB851963:GPB917495 GPB917499:GPB983031 GPB983035:GPB1048576 GYX4:GYX65527 GYX65531:GYX131063 GYX131067:GYX196599 GYX196603:GYX262135 GYX262139:GYX327671 GYX327675:GYX393207 GYX393211:GYX458743 GYX458747:GYX524279 GYX524283:GYX589815 GYX589819:GYX655351 GYX655355:GYX720887 GYX720891:GYX786423 GYX786427:GYX851959 GYX851963:GYX917495 GYX917499:GYX983031 GYX983035:GYX1048576 HIT4:HIT65527 HIT65531:HIT131063 HIT131067:HIT196599 HIT196603:HIT262135 HIT262139:HIT327671 HIT327675:HIT393207 HIT393211:HIT458743 HIT458747:HIT524279 HIT524283:HIT589815 HIT589819:HIT655351 HIT655355:HIT720887 HIT720891:HIT786423 HIT786427:HIT851959 HIT851963:HIT917495 HIT917499:HIT983031 HIT983035:HIT1048576 HSP4:HSP65527 HSP65531:HSP131063 HSP131067:HSP196599 HSP196603:HSP262135 HSP262139:HSP327671 HSP327675:HSP393207 HSP393211:HSP458743 HSP458747:HSP524279 HSP524283:HSP589815 HSP589819:HSP655351 HSP655355:HSP720887 HSP720891:HSP786423 HSP786427:HSP851959 HSP851963:HSP917495 HSP917499:HSP983031 HSP983035:HSP1048576 ICL4:ICL65527 ICL65531:ICL131063 ICL131067:ICL196599 ICL196603:ICL262135 ICL262139:ICL327671 ICL327675:ICL393207 ICL393211:ICL458743 ICL458747:ICL524279 ICL524283:ICL589815 ICL589819:ICL655351 ICL655355:ICL720887 ICL720891:ICL786423 ICL786427:ICL851959 ICL851963:ICL917495 ICL917499:ICL983031 ICL983035:ICL1048576 IMH4:IMH65527 IMH65531:IMH131063 IMH131067:IMH196599 IMH196603:IMH262135 IMH262139:IMH327671 IMH327675:IMH393207 IMH393211:IMH458743 IMH458747:IMH524279 IMH524283:IMH589815 IMH589819:IMH655351 IMH655355:IMH720887 IMH720891:IMH786423 IMH786427:IMH851959 IMH851963:IMH917495 IMH917499:IMH983031 IMH983035:IMH1048576 IWD4:IWD65527 IWD65531:IWD131063 IWD131067:IWD196599 IWD196603:IWD262135 IWD262139:IWD327671 IWD327675:IWD393207 IWD393211:IWD458743 IWD458747:IWD524279 IWD524283:IWD589815 IWD589819:IWD655351 IWD655355:IWD720887 IWD720891:IWD786423 IWD786427:IWD851959 IWD851963:IWD917495 IWD917499:IWD983031 IWD983035:IWD1048576 JFZ4:JFZ65527 JFZ65531:JFZ131063 JFZ131067:JFZ196599 JFZ196603:JFZ262135 JFZ262139:JFZ327671 JFZ327675:JFZ393207 JFZ393211:JFZ458743 JFZ458747:JFZ524279 JFZ524283:JFZ589815 JFZ589819:JFZ655351 JFZ655355:JFZ720887 JFZ720891:JFZ786423 JFZ786427:JFZ851959 JFZ851963:JFZ917495 JFZ917499:JFZ983031 JFZ983035:JFZ1048576 JPV4:JPV65527 JPV65531:JPV131063 JPV131067:JPV196599 JPV196603:JPV262135 JPV262139:JPV327671 JPV327675:JPV393207 JPV393211:JPV458743 JPV458747:JPV524279 JPV524283:JPV589815 JPV589819:JPV655351 JPV655355:JPV720887 JPV720891:JPV786423 JPV786427:JPV851959 JPV851963:JPV917495 JPV917499:JPV983031 JPV983035:JPV1048576 JZR4:JZR65527 JZR65531:JZR131063 JZR131067:JZR196599 JZR196603:JZR262135 JZR262139:JZR327671 JZR327675:JZR393207 JZR393211:JZR458743 JZR458747:JZR524279 JZR524283:JZR589815 JZR589819:JZR655351 JZR655355:JZR720887 JZR720891:JZR786423 JZR786427:JZR851959 JZR851963:JZR917495 JZR917499:JZR983031 JZR983035:JZR1048576 KJN4:KJN65527 KJN65531:KJN131063 KJN131067:KJN196599 KJN196603:KJN262135 KJN262139:KJN327671 KJN327675:KJN393207 KJN393211:KJN458743 KJN458747:KJN524279 KJN524283:KJN589815 KJN589819:KJN655351 KJN655355:KJN720887 KJN720891:KJN786423 KJN786427:KJN851959 KJN851963:KJN917495 KJN917499:KJN983031 KJN983035:KJN1048576 KTJ4:KTJ65527 KTJ65531:KTJ131063 KTJ131067:KTJ196599 KTJ196603:KTJ262135 KTJ262139:KTJ327671 KTJ327675:KTJ393207 KTJ393211:KTJ458743 KTJ458747:KTJ524279 KTJ524283:KTJ589815 KTJ589819:KTJ655351 KTJ655355:KTJ720887 KTJ720891:KTJ786423 KTJ786427:KTJ851959 KTJ851963:KTJ917495 KTJ917499:KTJ983031 KTJ983035:KTJ1048576 LDF4:LDF65527 LDF65531:LDF131063 LDF131067:LDF196599 LDF196603:LDF262135 LDF262139:LDF327671 LDF327675:LDF393207 LDF393211:LDF458743 LDF458747:LDF524279 LDF524283:LDF589815 LDF589819:LDF655351 LDF655355:LDF720887 LDF720891:LDF786423 LDF786427:LDF851959 LDF851963:LDF917495 LDF917499:LDF983031 LDF983035:LDF1048576 LNB4:LNB65527 LNB65531:LNB131063 LNB131067:LNB196599 LNB196603:LNB262135 LNB262139:LNB327671 LNB327675:LNB393207 LNB393211:LNB458743 LNB458747:LNB524279 LNB524283:LNB589815 LNB589819:LNB655351 LNB655355:LNB720887 LNB720891:LNB786423 LNB786427:LNB851959 LNB851963:LNB917495 LNB917499:LNB983031 LNB983035:LNB1048576 LWX4:LWX65527 LWX65531:LWX131063 LWX131067:LWX196599 LWX196603:LWX262135 LWX262139:LWX327671 LWX327675:LWX393207 LWX393211:LWX458743 LWX458747:LWX524279 LWX524283:LWX589815 LWX589819:LWX655351 LWX655355:LWX720887 LWX720891:LWX786423 LWX786427:LWX851959 LWX851963:LWX917495 LWX917499:LWX983031 LWX983035:LWX1048576 MGT4:MGT65527 MGT65531:MGT131063 MGT131067:MGT196599 MGT196603:MGT262135 MGT262139:MGT327671 MGT327675:MGT393207 MGT393211:MGT458743 MGT458747:MGT524279 MGT524283:MGT589815 MGT589819:MGT655351 MGT655355:MGT720887 MGT720891:MGT786423 MGT786427:MGT851959 MGT851963:MGT917495 MGT917499:MGT983031 MGT983035:MGT1048576 MQP4:MQP65527 MQP65531:MQP131063 MQP131067:MQP196599 MQP196603:MQP262135 MQP262139:MQP327671 MQP327675:MQP393207 MQP393211:MQP458743 MQP458747:MQP524279 MQP524283:MQP589815 MQP589819:MQP655351 MQP655355:MQP720887 MQP720891:MQP786423 MQP786427:MQP851959 MQP851963:MQP917495 MQP917499:MQP983031 MQP983035:MQP1048576 NAL4:NAL65527 NAL65531:NAL131063 NAL131067:NAL196599 NAL196603:NAL262135 NAL262139:NAL327671 NAL327675:NAL393207 NAL393211:NAL458743 NAL458747:NAL524279 NAL524283:NAL589815 NAL589819:NAL655351 NAL655355:NAL720887 NAL720891:NAL786423 NAL786427:NAL851959 NAL851963:NAL917495 NAL917499:NAL983031 NAL983035:NAL1048576 NKH4:NKH65527 NKH65531:NKH131063 NKH131067:NKH196599 NKH196603:NKH262135 NKH262139:NKH327671 NKH327675:NKH393207 NKH393211:NKH458743 NKH458747:NKH524279 NKH524283:NKH589815 NKH589819:NKH655351 NKH655355:NKH720887 NKH720891:NKH786423 NKH786427:NKH851959 NKH851963:NKH917495 NKH917499:NKH983031 NKH983035:NKH1048576 NUD4:NUD65527 NUD65531:NUD131063 NUD131067:NUD196599 NUD196603:NUD262135 NUD262139:NUD327671 NUD327675:NUD393207 NUD393211:NUD458743 NUD458747:NUD524279 NUD524283:NUD589815 NUD589819:NUD655351 NUD655355:NUD720887 NUD720891:NUD786423 NUD786427:NUD851959 NUD851963:NUD917495 NUD917499:NUD983031 NUD983035:NUD1048576 ODZ4:ODZ65527 ODZ65531:ODZ131063 ODZ131067:ODZ196599 ODZ196603:ODZ262135 ODZ262139:ODZ327671 ODZ327675:ODZ393207 ODZ393211:ODZ458743 ODZ458747:ODZ524279 ODZ524283:ODZ589815 ODZ589819:ODZ655351 ODZ655355:ODZ720887 ODZ720891:ODZ786423 ODZ786427:ODZ851959 ODZ851963:ODZ917495 ODZ917499:ODZ983031 ODZ983035:ODZ1048576 ONV4:ONV65527 ONV65531:ONV131063 ONV131067:ONV196599 ONV196603:ONV262135 ONV262139:ONV327671 ONV327675:ONV393207 ONV393211:ONV458743 ONV458747:ONV524279 ONV524283:ONV589815 ONV589819:ONV655351 ONV655355:ONV720887 ONV720891:ONV786423 ONV786427:ONV851959 ONV851963:ONV917495 ONV917499:ONV983031 ONV983035:ONV1048576 OXR4:OXR65527 OXR65531:OXR131063 OXR131067:OXR196599 OXR196603:OXR262135 OXR262139:OXR327671 OXR327675:OXR393207 OXR393211:OXR458743 OXR458747:OXR524279 OXR524283:OXR589815 OXR589819:OXR655351 OXR655355:OXR720887 OXR720891:OXR786423 OXR786427:OXR851959 OXR851963:OXR917495 OXR917499:OXR983031 OXR983035:OXR1048576 PHN4:PHN65527 PHN65531:PHN131063 PHN131067:PHN196599 PHN196603:PHN262135 PHN262139:PHN327671 PHN327675:PHN393207 PHN393211:PHN458743 PHN458747:PHN524279 PHN524283:PHN589815 PHN589819:PHN655351 PHN655355:PHN720887 PHN720891:PHN786423 PHN786427:PHN851959 PHN851963:PHN917495 PHN917499:PHN983031 PHN983035:PHN1048576 PRJ4:PRJ65527 PRJ65531:PRJ131063 PRJ131067:PRJ196599 PRJ196603:PRJ262135 PRJ262139:PRJ327671 PRJ327675:PRJ393207 PRJ393211:PRJ458743 PRJ458747:PRJ524279 PRJ524283:PRJ589815 PRJ589819:PRJ655351 PRJ655355:PRJ720887 PRJ720891:PRJ786423 PRJ786427:PRJ851959 PRJ851963:PRJ917495 PRJ917499:PRJ983031 PRJ983035:PRJ1048576 QBF4:QBF65527 QBF65531:QBF131063 QBF131067:QBF196599 QBF196603:QBF262135 QBF262139:QBF327671 QBF327675:QBF393207 QBF393211:QBF458743 QBF458747:QBF524279 QBF524283:QBF589815 QBF589819:QBF655351 QBF655355:QBF720887 QBF720891:QBF786423 QBF786427:QBF851959 QBF851963:QBF917495 QBF917499:QBF983031 QBF983035:QBF1048576 QLB4:QLB65527 QLB65531:QLB131063 QLB131067:QLB196599 QLB196603:QLB262135 QLB262139:QLB327671 QLB327675:QLB393207 QLB393211:QLB458743 QLB458747:QLB524279 QLB524283:QLB589815 QLB589819:QLB655351 QLB655355:QLB720887 QLB720891:QLB786423 QLB786427:QLB851959 QLB851963:QLB917495 QLB917499:QLB983031 QLB983035:QLB1048576 QUX4:QUX65527 QUX65531:QUX131063 QUX131067:QUX196599 QUX196603:QUX262135 QUX262139:QUX327671 QUX327675:QUX393207 QUX393211:QUX458743 QUX458747:QUX524279 QUX524283:QUX589815 QUX589819:QUX655351 QUX655355:QUX720887 QUX720891:QUX786423 QUX786427:QUX851959 QUX851963:QUX917495 QUX917499:QUX983031 QUX983035:QUX1048576 RET4:RET65527 RET65531:RET131063 RET131067:RET196599 RET196603:RET262135 RET262139:RET327671 RET327675:RET393207 RET393211:RET458743 RET458747:RET524279 RET524283:RET589815 RET589819:RET655351 RET655355:RET720887 RET720891:RET786423 RET786427:RET851959 RET851963:RET917495 RET917499:RET983031 RET983035:RET1048576 ROP4:ROP65527 ROP65531:ROP131063 ROP131067:ROP196599 ROP196603:ROP262135 ROP262139:ROP327671 ROP327675:ROP393207 ROP393211:ROP458743 ROP458747:ROP524279 ROP524283:ROP589815 ROP589819:ROP655351 ROP655355:ROP720887 ROP720891:ROP786423 ROP786427:ROP851959 ROP851963:ROP917495 ROP917499:ROP983031 ROP983035:ROP1048576 RYL4:RYL65527 RYL65531:RYL131063 RYL131067:RYL196599 RYL196603:RYL262135 RYL262139:RYL327671 RYL327675:RYL393207 RYL393211:RYL458743 RYL458747:RYL524279 RYL524283:RYL589815 RYL589819:RYL655351 RYL655355:RYL720887 RYL720891:RYL786423 RYL786427:RYL851959 RYL851963:RYL917495 RYL917499:RYL983031 RYL983035:RYL1048576 SIH4:SIH65527 SIH65531:SIH131063 SIH131067:SIH196599 SIH196603:SIH262135 SIH262139:SIH327671 SIH327675:SIH393207 SIH393211:SIH458743 SIH458747:SIH524279 SIH524283:SIH589815 SIH589819:SIH655351 SIH655355:SIH720887 SIH720891:SIH786423 SIH786427:SIH851959 SIH851963:SIH917495 SIH917499:SIH983031 SIH983035:SIH1048576 SSD4:SSD65527 SSD65531:SSD131063 SSD131067:SSD196599 SSD196603:SSD262135 SSD262139:SSD327671 SSD327675:SSD393207 SSD393211:SSD458743 SSD458747:SSD524279 SSD524283:SSD589815 SSD589819:SSD655351 SSD655355:SSD720887 SSD720891:SSD786423 SSD786427:SSD851959 SSD851963:SSD917495 SSD917499:SSD983031 SSD983035:SSD1048576 TBZ4:TBZ65527 TBZ65531:TBZ131063 TBZ131067:TBZ196599 TBZ196603:TBZ262135 TBZ262139:TBZ327671 TBZ327675:TBZ393207 TBZ393211:TBZ458743 TBZ458747:TBZ524279 TBZ524283:TBZ589815 TBZ589819:TBZ655351 TBZ655355:TBZ720887 TBZ720891:TBZ786423 TBZ786427:TBZ851959 TBZ851963:TBZ917495 TBZ917499:TBZ983031 TBZ983035:TBZ1048576 TLV4:TLV65527 TLV65531:TLV131063 TLV131067:TLV196599 TLV196603:TLV262135 TLV262139:TLV327671 TLV327675:TLV393207 TLV393211:TLV458743 TLV458747:TLV524279 TLV524283:TLV589815 TLV589819:TLV655351 TLV655355:TLV720887 TLV720891:TLV786423 TLV786427:TLV851959 TLV851963:TLV917495 TLV917499:TLV983031 TLV983035:TLV1048576 TVR4:TVR65527 TVR65531:TVR131063 TVR131067:TVR196599 TVR196603:TVR262135 TVR262139:TVR327671 TVR327675:TVR393207 TVR393211:TVR458743 TVR458747:TVR524279 TVR524283:TVR589815 TVR589819:TVR655351 TVR655355:TVR720887 TVR720891:TVR786423 TVR786427:TVR851959 TVR851963:TVR917495 TVR917499:TVR983031 TVR983035:TVR1048576 UFN4:UFN65527 UFN65531:UFN131063 UFN131067:UFN196599 UFN196603:UFN262135 UFN262139:UFN327671 UFN327675:UFN393207 UFN393211:UFN458743 UFN458747:UFN524279 UFN524283:UFN589815 UFN589819:UFN655351 UFN655355:UFN720887 UFN720891:UFN786423 UFN786427:UFN851959 UFN851963:UFN917495 UFN917499:UFN983031 UFN983035:UFN1048576 UPJ4:UPJ65527 UPJ65531:UPJ131063 UPJ131067:UPJ196599 UPJ196603:UPJ262135 UPJ262139:UPJ327671 UPJ327675:UPJ393207 UPJ393211:UPJ458743 UPJ458747:UPJ524279 UPJ524283:UPJ589815 UPJ589819:UPJ655351 UPJ655355:UPJ720887 UPJ720891:UPJ786423 UPJ786427:UPJ851959 UPJ851963:UPJ917495 UPJ917499:UPJ983031 UPJ983035:UPJ1048576 UZF4:UZF65527 UZF65531:UZF131063 UZF131067:UZF196599 UZF196603:UZF262135 UZF262139:UZF327671 UZF327675:UZF393207 UZF393211:UZF458743 UZF458747:UZF524279 UZF524283:UZF589815 UZF589819:UZF655351 UZF655355:UZF720887 UZF720891:UZF786423 UZF786427:UZF851959 UZF851963:UZF917495 UZF917499:UZF983031 UZF983035:UZF1048576 VJB4:VJB65527 VJB65531:VJB131063 VJB131067:VJB196599 VJB196603:VJB262135 VJB262139:VJB327671 VJB327675:VJB393207 VJB393211:VJB458743 VJB458747:VJB524279 VJB524283:VJB589815 VJB589819:VJB655351 VJB655355:VJB720887 VJB720891:VJB786423 VJB786427:VJB851959 VJB851963:VJB917495 VJB917499:VJB983031 VJB983035:VJB1048576 VSX4:VSX65527 VSX65531:VSX131063 VSX131067:VSX196599 VSX196603:VSX262135 VSX262139:VSX327671 VSX327675:VSX393207 VSX393211:VSX458743 VSX458747:VSX524279 VSX524283:VSX589815 VSX589819:VSX655351 VSX655355:VSX720887 VSX720891:VSX786423 VSX786427:VSX851959 VSX851963:VSX917495 VSX917499:VSX983031 VSX983035:VSX1048576 WCT4:WCT65527 WCT65531:WCT131063 WCT131067:WCT196599 WCT196603:WCT262135 WCT262139:WCT327671 WCT327675:WCT393207 WCT393211:WCT458743 WCT458747:WCT524279 WCT524283:WCT589815 WCT589819:WCT655351 WCT655355:WCT720887 WCT720891:WCT786423 WCT786427:WCT851959 WCT851963:WCT917495 WCT917499:WCT983031 WCT983035:WCT1048576 WMP4:WMP65527 WMP65531:WMP131063 WMP131067:WMP196599 WMP196603:WMP262135 WMP262139:WMP327671 WMP327675:WMP393207 WMP393211:WMP458743 WMP458747:WMP524279 WMP524283:WMP589815 WMP589819:WMP655351 WMP655355:WMP720887 WMP720891:WMP786423 WMP786427:WMP851959 WMP851963:WMP917495 WMP917499:WMP983031 WMP983035:WMP1048576 WWL4:WWL65527 WWL65531:WWL131063 WWL131067:WWL196599 WWL196603:WWL262135 WWL262139:WWL327671 WWL327675:WWL393207 WWL393211:WWL458743 WWL458747:WWL524279 WWL524283:WWL589815 WWL589819:WWL655351 WWL655355:WWL720887 WWL720891:WWL786423 WWL786427:WWL851959 WWL851963:WWL917495 WWL917499:WWL983031 WWL983035:WWL1048576">
      <formula1>AllStudents</formula1>
    </dataValidation>
    <dataValidation type="list" allowBlank="1" showInputMessage="1" showErrorMessage="1" sqref="KB4:KB65527 KB65531:KB131063 KB131067:KB196599 KB196603:KB262135 KB262139:KB327671 KB327675:KB393207 KB393211:KB458743 KB458747:KB524279 KB524283:KB589815 KB589819:KB655351 KB655355:KB720887 KB720891:KB786423 KB786427:KB851959 KB851963:KB917495 KB917499:KB983031 KB983035:KB1048576 TX4:TX65527 TX65531:TX131063 TX131067:TX196599 TX196603:TX262135 TX262139:TX327671 TX327675:TX393207 TX393211:TX458743 TX458747:TX524279 TX524283:TX589815 TX589819:TX655351 TX655355:TX720887 TX720891:TX786423 TX786427:TX851959 TX851963:TX917495 TX917499:TX983031 TX983035:TX1048576 ADT4:ADT65527 ADT65531:ADT131063 ADT131067:ADT196599 ADT196603:ADT262135 ADT262139:ADT327671 ADT327675:ADT393207 ADT393211:ADT458743 ADT458747:ADT524279 ADT524283:ADT589815 ADT589819:ADT655351 ADT655355:ADT720887 ADT720891:ADT786423 ADT786427:ADT851959 ADT851963:ADT917495 ADT917499:ADT983031 ADT983035:ADT1048576 ANP4:ANP65527 ANP65531:ANP131063 ANP131067:ANP196599 ANP196603:ANP262135 ANP262139:ANP327671 ANP327675:ANP393207 ANP393211:ANP458743 ANP458747:ANP524279 ANP524283:ANP589815 ANP589819:ANP655351 ANP655355:ANP720887 ANP720891:ANP786423 ANP786427:ANP851959 ANP851963:ANP917495 ANP917499:ANP983031 ANP983035:ANP1048576 AXL4:AXL65527 AXL65531:AXL131063 AXL131067:AXL196599 AXL196603:AXL262135 AXL262139:AXL327671 AXL327675:AXL393207 AXL393211:AXL458743 AXL458747:AXL524279 AXL524283:AXL589815 AXL589819:AXL655351 AXL655355:AXL720887 AXL720891:AXL786423 AXL786427:AXL851959 AXL851963:AXL917495 AXL917499:AXL983031 AXL983035:AXL1048576 BHH4:BHH65527 BHH65531:BHH131063 BHH131067:BHH196599 BHH196603:BHH262135 BHH262139:BHH327671 BHH327675:BHH393207 BHH393211:BHH458743 BHH458747:BHH524279 BHH524283:BHH589815 BHH589819:BHH655351 BHH655355:BHH720887 BHH720891:BHH786423 BHH786427:BHH851959 BHH851963:BHH917495 BHH917499:BHH983031 BHH983035:BHH1048576 BRD4:BRD65527 BRD65531:BRD131063 BRD131067:BRD196599 BRD196603:BRD262135 BRD262139:BRD327671 BRD327675:BRD393207 BRD393211:BRD458743 BRD458747:BRD524279 BRD524283:BRD589815 BRD589819:BRD655351 BRD655355:BRD720887 BRD720891:BRD786423 BRD786427:BRD851959 BRD851963:BRD917495 BRD917499:BRD983031 BRD983035:BRD1048576 CAZ4:CAZ65527 CAZ65531:CAZ131063 CAZ131067:CAZ196599 CAZ196603:CAZ262135 CAZ262139:CAZ327671 CAZ327675:CAZ393207 CAZ393211:CAZ458743 CAZ458747:CAZ524279 CAZ524283:CAZ589815 CAZ589819:CAZ655351 CAZ655355:CAZ720887 CAZ720891:CAZ786423 CAZ786427:CAZ851959 CAZ851963:CAZ917495 CAZ917499:CAZ983031 CAZ983035:CAZ1048576 CKV4:CKV65527 CKV65531:CKV131063 CKV131067:CKV196599 CKV196603:CKV262135 CKV262139:CKV327671 CKV327675:CKV393207 CKV393211:CKV458743 CKV458747:CKV524279 CKV524283:CKV589815 CKV589819:CKV655351 CKV655355:CKV720887 CKV720891:CKV786423 CKV786427:CKV851959 CKV851963:CKV917495 CKV917499:CKV983031 CKV983035:CKV1048576 CUR4:CUR65527 CUR65531:CUR131063 CUR131067:CUR196599 CUR196603:CUR262135 CUR262139:CUR327671 CUR327675:CUR393207 CUR393211:CUR458743 CUR458747:CUR524279 CUR524283:CUR589815 CUR589819:CUR655351 CUR655355:CUR720887 CUR720891:CUR786423 CUR786427:CUR851959 CUR851963:CUR917495 CUR917499:CUR983031 CUR983035:CUR1048576 DEN4:DEN65527 DEN65531:DEN131063 DEN131067:DEN196599 DEN196603:DEN262135 DEN262139:DEN327671 DEN327675:DEN393207 DEN393211:DEN458743 DEN458747:DEN524279 DEN524283:DEN589815 DEN589819:DEN655351 DEN655355:DEN720887 DEN720891:DEN786423 DEN786427:DEN851959 DEN851963:DEN917495 DEN917499:DEN983031 DEN983035:DEN1048576 DOJ4:DOJ65527 DOJ65531:DOJ131063 DOJ131067:DOJ196599 DOJ196603:DOJ262135 DOJ262139:DOJ327671 DOJ327675:DOJ393207 DOJ393211:DOJ458743 DOJ458747:DOJ524279 DOJ524283:DOJ589815 DOJ589819:DOJ655351 DOJ655355:DOJ720887 DOJ720891:DOJ786423 DOJ786427:DOJ851959 DOJ851963:DOJ917495 DOJ917499:DOJ983031 DOJ983035:DOJ1048576 DYF4:DYF65527 DYF65531:DYF131063 DYF131067:DYF196599 DYF196603:DYF262135 DYF262139:DYF327671 DYF327675:DYF393207 DYF393211:DYF458743 DYF458747:DYF524279 DYF524283:DYF589815 DYF589819:DYF655351 DYF655355:DYF720887 DYF720891:DYF786423 DYF786427:DYF851959 DYF851963:DYF917495 DYF917499:DYF983031 DYF983035:DYF1048576 EIB4:EIB65527 EIB65531:EIB131063 EIB131067:EIB196599 EIB196603:EIB262135 EIB262139:EIB327671 EIB327675:EIB393207 EIB393211:EIB458743 EIB458747:EIB524279 EIB524283:EIB589815 EIB589819:EIB655351 EIB655355:EIB720887 EIB720891:EIB786423 EIB786427:EIB851959 EIB851963:EIB917495 EIB917499:EIB983031 EIB983035:EIB1048576 ERX4:ERX65527 ERX65531:ERX131063 ERX131067:ERX196599 ERX196603:ERX262135 ERX262139:ERX327671 ERX327675:ERX393207 ERX393211:ERX458743 ERX458747:ERX524279 ERX524283:ERX589815 ERX589819:ERX655351 ERX655355:ERX720887 ERX720891:ERX786423 ERX786427:ERX851959 ERX851963:ERX917495 ERX917499:ERX983031 ERX983035:ERX1048576 FBT4:FBT65527 FBT65531:FBT131063 FBT131067:FBT196599 FBT196603:FBT262135 FBT262139:FBT327671 FBT327675:FBT393207 FBT393211:FBT458743 FBT458747:FBT524279 FBT524283:FBT589815 FBT589819:FBT655351 FBT655355:FBT720887 FBT720891:FBT786423 FBT786427:FBT851959 FBT851963:FBT917495 FBT917499:FBT983031 FBT983035:FBT1048576 FLP4:FLP65527 FLP65531:FLP131063 FLP131067:FLP196599 FLP196603:FLP262135 FLP262139:FLP327671 FLP327675:FLP393207 FLP393211:FLP458743 FLP458747:FLP524279 FLP524283:FLP589815 FLP589819:FLP655351 FLP655355:FLP720887 FLP720891:FLP786423 FLP786427:FLP851959 FLP851963:FLP917495 FLP917499:FLP983031 FLP983035:FLP1048576 FVL4:FVL65527 FVL65531:FVL131063 FVL131067:FVL196599 FVL196603:FVL262135 FVL262139:FVL327671 FVL327675:FVL393207 FVL393211:FVL458743 FVL458747:FVL524279 FVL524283:FVL589815 FVL589819:FVL655351 FVL655355:FVL720887 FVL720891:FVL786423 FVL786427:FVL851959 FVL851963:FVL917495 FVL917499:FVL983031 FVL983035:FVL1048576 GFH4:GFH65527 GFH65531:GFH131063 GFH131067:GFH196599 GFH196603:GFH262135 GFH262139:GFH327671 GFH327675:GFH393207 GFH393211:GFH458743 GFH458747:GFH524279 GFH524283:GFH589815 GFH589819:GFH655351 GFH655355:GFH720887 GFH720891:GFH786423 GFH786427:GFH851959 GFH851963:GFH917495 GFH917499:GFH983031 GFH983035:GFH1048576 GPD4:GPD65527 GPD65531:GPD131063 GPD131067:GPD196599 GPD196603:GPD262135 GPD262139:GPD327671 GPD327675:GPD393207 GPD393211:GPD458743 GPD458747:GPD524279 GPD524283:GPD589815 GPD589819:GPD655351 GPD655355:GPD720887 GPD720891:GPD786423 GPD786427:GPD851959 GPD851963:GPD917495 GPD917499:GPD983031 GPD983035:GPD1048576 GYZ4:GYZ65527 GYZ65531:GYZ131063 GYZ131067:GYZ196599 GYZ196603:GYZ262135 GYZ262139:GYZ327671 GYZ327675:GYZ393207 GYZ393211:GYZ458743 GYZ458747:GYZ524279 GYZ524283:GYZ589815 GYZ589819:GYZ655351 GYZ655355:GYZ720887 GYZ720891:GYZ786423 GYZ786427:GYZ851959 GYZ851963:GYZ917495 GYZ917499:GYZ983031 GYZ983035:GYZ1048576 HIV4:HIV65527 HIV65531:HIV131063 HIV131067:HIV196599 HIV196603:HIV262135 HIV262139:HIV327671 HIV327675:HIV393207 HIV393211:HIV458743 HIV458747:HIV524279 HIV524283:HIV589815 HIV589819:HIV655351 HIV655355:HIV720887 HIV720891:HIV786423 HIV786427:HIV851959 HIV851963:HIV917495 HIV917499:HIV983031 HIV983035:HIV1048576 HSR4:HSR65527 HSR65531:HSR131063 HSR131067:HSR196599 HSR196603:HSR262135 HSR262139:HSR327671 HSR327675:HSR393207 HSR393211:HSR458743 HSR458747:HSR524279 HSR524283:HSR589815 HSR589819:HSR655351 HSR655355:HSR720887 HSR720891:HSR786423 HSR786427:HSR851959 HSR851963:HSR917495 HSR917499:HSR983031 HSR983035:HSR1048576 ICN4:ICN65527 ICN65531:ICN131063 ICN131067:ICN196599 ICN196603:ICN262135 ICN262139:ICN327671 ICN327675:ICN393207 ICN393211:ICN458743 ICN458747:ICN524279 ICN524283:ICN589815 ICN589819:ICN655351 ICN655355:ICN720887 ICN720891:ICN786423 ICN786427:ICN851959 ICN851963:ICN917495 ICN917499:ICN983031 ICN983035:ICN1048576 IMJ4:IMJ65527 IMJ65531:IMJ131063 IMJ131067:IMJ196599 IMJ196603:IMJ262135 IMJ262139:IMJ327671 IMJ327675:IMJ393207 IMJ393211:IMJ458743 IMJ458747:IMJ524279 IMJ524283:IMJ589815 IMJ589819:IMJ655351 IMJ655355:IMJ720887 IMJ720891:IMJ786423 IMJ786427:IMJ851959 IMJ851963:IMJ917495 IMJ917499:IMJ983031 IMJ983035:IMJ1048576 IWF4:IWF65527 IWF65531:IWF131063 IWF131067:IWF196599 IWF196603:IWF262135 IWF262139:IWF327671 IWF327675:IWF393207 IWF393211:IWF458743 IWF458747:IWF524279 IWF524283:IWF589815 IWF589819:IWF655351 IWF655355:IWF720887 IWF720891:IWF786423 IWF786427:IWF851959 IWF851963:IWF917495 IWF917499:IWF983031 IWF983035:IWF1048576 JGB4:JGB65527 JGB65531:JGB131063 JGB131067:JGB196599 JGB196603:JGB262135 JGB262139:JGB327671 JGB327675:JGB393207 JGB393211:JGB458743 JGB458747:JGB524279 JGB524283:JGB589815 JGB589819:JGB655351 JGB655355:JGB720887 JGB720891:JGB786423 JGB786427:JGB851959 JGB851963:JGB917495 JGB917499:JGB983031 JGB983035:JGB1048576 JPX4:JPX65527 JPX65531:JPX131063 JPX131067:JPX196599 JPX196603:JPX262135 JPX262139:JPX327671 JPX327675:JPX393207 JPX393211:JPX458743 JPX458747:JPX524279 JPX524283:JPX589815 JPX589819:JPX655351 JPX655355:JPX720887 JPX720891:JPX786423 JPX786427:JPX851959 JPX851963:JPX917495 JPX917499:JPX983031 JPX983035:JPX1048576 JZT4:JZT65527 JZT65531:JZT131063 JZT131067:JZT196599 JZT196603:JZT262135 JZT262139:JZT327671 JZT327675:JZT393207 JZT393211:JZT458743 JZT458747:JZT524279 JZT524283:JZT589815 JZT589819:JZT655351 JZT655355:JZT720887 JZT720891:JZT786423 JZT786427:JZT851959 JZT851963:JZT917495 JZT917499:JZT983031 JZT983035:JZT1048576 KJP4:KJP65527 KJP65531:KJP131063 KJP131067:KJP196599 KJP196603:KJP262135 KJP262139:KJP327671 KJP327675:KJP393207 KJP393211:KJP458743 KJP458747:KJP524279 KJP524283:KJP589815 KJP589819:KJP655351 KJP655355:KJP720887 KJP720891:KJP786423 KJP786427:KJP851959 KJP851963:KJP917495 KJP917499:KJP983031 KJP983035:KJP1048576 KTL4:KTL65527 KTL65531:KTL131063 KTL131067:KTL196599 KTL196603:KTL262135 KTL262139:KTL327671 KTL327675:KTL393207 KTL393211:KTL458743 KTL458747:KTL524279 KTL524283:KTL589815 KTL589819:KTL655351 KTL655355:KTL720887 KTL720891:KTL786423 KTL786427:KTL851959 KTL851963:KTL917495 KTL917499:KTL983031 KTL983035:KTL1048576 LDH4:LDH65527 LDH65531:LDH131063 LDH131067:LDH196599 LDH196603:LDH262135 LDH262139:LDH327671 LDH327675:LDH393207 LDH393211:LDH458743 LDH458747:LDH524279 LDH524283:LDH589815 LDH589819:LDH655351 LDH655355:LDH720887 LDH720891:LDH786423 LDH786427:LDH851959 LDH851963:LDH917495 LDH917499:LDH983031 LDH983035:LDH1048576 LND4:LND65527 LND65531:LND131063 LND131067:LND196599 LND196603:LND262135 LND262139:LND327671 LND327675:LND393207 LND393211:LND458743 LND458747:LND524279 LND524283:LND589815 LND589819:LND655351 LND655355:LND720887 LND720891:LND786423 LND786427:LND851959 LND851963:LND917495 LND917499:LND983031 LND983035:LND1048576 LWZ4:LWZ65527 LWZ65531:LWZ131063 LWZ131067:LWZ196599 LWZ196603:LWZ262135 LWZ262139:LWZ327671 LWZ327675:LWZ393207 LWZ393211:LWZ458743 LWZ458747:LWZ524279 LWZ524283:LWZ589815 LWZ589819:LWZ655351 LWZ655355:LWZ720887 LWZ720891:LWZ786423 LWZ786427:LWZ851959 LWZ851963:LWZ917495 LWZ917499:LWZ983031 LWZ983035:LWZ1048576 MGV4:MGV65527 MGV65531:MGV131063 MGV131067:MGV196599 MGV196603:MGV262135 MGV262139:MGV327671 MGV327675:MGV393207 MGV393211:MGV458743 MGV458747:MGV524279 MGV524283:MGV589815 MGV589819:MGV655351 MGV655355:MGV720887 MGV720891:MGV786423 MGV786427:MGV851959 MGV851963:MGV917495 MGV917499:MGV983031 MGV983035:MGV1048576 MQR4:MQR65527 MQR65531:MQR131063 MQR131067:MQR196599 MQR196603:MQR262135 MQR262139:MQR327671 MQR327675:MQR393207 MQR393211:MQR458743 MQR458747:MQR524279 MQR524283:MQR589815 MQR589819:MQR655351 MQR655355:MQR720887 MQR720891:MQR786423 MQR786427:MQR851959 MQR851963:MQR917495 MQR917499:MQR983031 MQR983035:MQR1048576 NAN4:NAN65527 NAN65531:NAN131063 NAN131067:NAN196599 NAN196603:NAN262135 NAN262139:NAN327671 NAN327675:NAN393207 NAN393211:NAN458743 NAN458747:NAN524279 NAN524283:NAN589815 NAN589819:NAN655351 NAN655355:NAN720887 NAN720891:NAN786423 NAN786427:NAN851959 NAN851963:NAN917495 NAN917499:NAN983031 NAN983035:NAN1048576 NKJ4:NKJ65527 NKJ65531:NKJ131063 NKJ131067:NKJ196599 NKJ196603:NKJ262135 NKJ262139:NKJ327671 NKJ327675:NKJ393207 NKJ393211:NKJ458743 NKJ458747:NKJ524279 NKJ524283:NKJ589815 NKJ589819:NKJ655351 NKJ655355:NKJ720887 NKJ720891:NKJ786423 NKJ786427:NKJ851959 NKJ851963:NKJ917495 NKJ917499:NKJ983031 NKJ983035:NKJ1048576 NUF4:NUF65527 NUF65531:NUF131063 NUF131067:NUF196599 NUF196603:NUF262135 NUF262139:NUF327671 NUF327675:NUF393207 NUF393211:NUF458743 NUF458747:NUF524279 NUF524283:NUF589815 NUF589819:NUF655351 NUF655355:NUF720887 NUF720891:NUF786423 NUF786427:NUF851959 NUF851963:NUF917495 NUF917499:NUF983031 NUF983035:NUF1048576 OEB4:OEB65527 OEB65531:OEB131063 OEB131067:OEB196599 OEB196603:OEB262135 OEB262139:OEB327671 OEB327675:OEB393207 OEB393211:OEB458743 OEB458747:OEB524279 OEB524283:OEB589815 OEB589819:OEB655351 OEB655355:OEB720887 OEB720891:OEB786423 OEB786427:OEB851959 OEB851963:OEB917495 OEB917499:OEB983031 OEB983035:OEB1048576 ONX4:ONX65527 ONX65531:ONX131063 ONX131067:ONX196599 ONX196603:ONX262135 ONX262139:ONX327671 ONX327675:ONX393207 ONX393211:ONX458743 ONX458747:ONX524279 ONX524283:ONX589815 ONX589819:ONX655351 ONX655355:ONX720887 ONX720891:ONX786423 ONX786427:ONX851959 ONX851963:ONX917495 ONX917499:ONX983031 ONX983035:ONX1048576 OXT4:OXT65527 OXT65531:OXT131063 OXT131067:OXT196599 OXT196603:OXT262135 OXT262139:OXT327671 OXT327675:OXT393207 OXT393211:OXT458743 OXT458747:OXT524279 OXT524283:OXT589815 OXT589819:OXT655351 OXT655355:OXT720887 OXT720891:OXT786423 OXT786427:OXT851959 OXT851963:OXT917495 OXT917499:OXT983031 OXT983035:OXT1048576 PHP4:PHP65527 PHP65531:PHP131063 PHP131067:PHP196599 PHP196603:PHP262135 PHP262139:PHP327671 PHP327675:PHP393207 PHP393211:PHP458743 PHP458747:PHP524279 PHP524283:PHP589815 PHP589819:PHP655351 PHP655355:PHP720887 PHP720891:PHP786423 PHP786427:PHP851959 PHP851963:PHP917495 PHP917499:PHP983031 PHP983035:PHP1048576 PRL4:PRL65527 PRL65531:PRL131063 PRL131067:PRL196599 PRL196603:PRL262135 PRL262139:PRL327671 PRL327675:PRL393207 PRL393211:PRL458743 PRL458747:PRL524279 PRL524283:PRL589815 PRL589819:PRL655351 PRL655355:PRL720887 PRL720891:PRL786423 PRL786427:PRL851959 PRL851963:PRL917495 PRL917499:PRL983031 PRL983035:PRL1048576 QBH4:QBH65527 QBH65531:QBH131063 QBH131067:QBH196599 QBH196603:QBH262135 QBH262139:QBH327671 QBH327675:QBH393207 QBH393211:QBH458743 QBH458747:QBH524279 QBH524283:QBH589815 QBH589819:QBH655351 QBH655355:QBH720887 QBH720891:QBH786423 QBH786427:QBH851959 QBH851963:QBH917495 QBH917499:QBH983031 QBH983035:QBH1048576 QLD4:QLD65527 QLD65531:QLD131063 QLD131067:QLD196599 QLD196603:QLD262135 QLD262139:QLD327671 QLD327675:QLD393207 QLD393211:QLD458743 QLD458747:QLD524279 QLD524283:QLD589815 QLD589819:QLD655351 QLD655355:QLD720887 QLD720891:QLD786423 QLD786427:QLD851959 QLD851963:QLD917495 QLD917499:QLD983031 QLD983035:QLD1048576 QUZ4:QUZ65527 QUZ65531:QUZ131063 QUZ131067:QUZ196599 QUZ196603:QUZ262135 QUZ262139:QUZ327671 QUZ327675:QUZ393207 QUZ393211:QUZ458743 QUZ458747:QUZ524279 QUZ524283:QUZ589815 QUZ589819:QUZ655351 QUZ655355:QUZ720887 QUZ720891:QUZ786423 QUZ786427:QUZ851959 QUZ851963:QUZ917495 QUZ917499:QUZ983031 QUZ983035:QUZ1048576 REV4:REV65527 REV65531:REV131063 REV131067:REV196599 REV196603:REV262135 REV262139:REV327671 REV327675:REV393207 REV393211:REV458743 REV458747:REV524279 REV524283:REV589815 REV589819:REV655351 REV655355:REV720887 REV720891:REV786423 REV786427:REV851959 REV851963:REV917495 REV917499:REV983031 REV983035:REV1048576 ROR4:ROR65527 ROR65531:ROR131063 ROR131067:ROR196599 ROR196603:ROR262135 ROR262139:ROR327671 ROR327675:ROR393207 ROR393211:ROR458743 ROR458747:ROR524279 ROR524283:ROR589815 ROR589819:ROR655351 ROR655355:ROR720887 ROR720891:ROR786423 ROR786427:ROR851959 ROR851963:ROR917495 ROR917499:ROR983031 ROR983035:ROR1048576 RYN4:RYN65527 RYN65531:RYN131063 RYN131067:RYN196599 RYN196603:RYN262135 RYN262139:RYN327671 RYN327675:RYN393207 RYN393211:RYN458743 RYN458747:RYN524279 RYN524283:RYN589815 RYN589819:RYN655351 RYN655355:RYN720887 RYN720891:RYN786423 RYN786427:RYN851959 RYN851963:RYN917495 RYN917499:RYN983031 RYN983035:RYN1048576 SIJ4:SIJ65527 SIJ65531:SIJ131063 SIJ131067:SIJ196599 SIJ196603:SIJ262135 SIJ262139:SIJ327671 SIJ327675:SIJ393207 SIJ393211:SIJ458743 SIJ458747:SIJ524279 SIJ524283:SIJ589815 SIJ589819:SIJ655351 SIJ655355:SIJ720887 SIJ720891:SIJ786423 SIJ786427:SIJ851959 SIJ851963:SIJ917495 SIJ917499:SIJ983031 SIJ983035:SIJ1048576 SSF4:SSF65527 SSF65531:SSF131063 SSF131067:SSF196599 SSF196603:SSF262135 SSF262139:SSF327671 SSF327675:SSF393207 SSF393211:SSF458743 SSF458747:SSF524279 SSF524283:SSF589815 SSF589819:SSF655351 SSF655355:SSF720887 SSF720891:SSF786423 SSF786427:SSF851959 SSF851963:SSF917495 SSF917499:SSF983031 SSF983035:SSF1048576 TCB4:TCB65527 TCB65531:TCB131063 TCB131067:TCB196599 TCB196603:TCB262135 TCB262139:TCB327671 TCB327675:TCB393207 TCB393211:TCB458743 TCB458747:TCB524279 TCB524283:TCB589815 TCB589819:TCB655351 TCB655355:TCB720887 TCB720891:TCB786423 TCB786427:TCB851959 TCB851963:TCB917495 TCB917499:TCB983031 TCB983035:TCB1048576 TLX4:TLX65527 TLX65531:TLX131063 TLX131067:TLX196599 TLX196603:TLX262135 TLX262139:TLX327671 TLX327675:TLX393207 TLX393211:TLX458743 TLX458747:TLX524279 TLX524283:TLX589815 TLX589819:TLX655351 TLX655355:TLX720887 TLX720891:TLX786423 TLX786427:TLX851959 TLX851963:TLX917495 TLX917499:TLX983031 TLX983035:TLX1048576 TVT4:TVT65527 TVT65531:TVT131063 TVT131067:TVT196599 TVT196603:TVT262135 TVT262139:TVT327671 TVT327675:TVT393207 TVT393211:TVT458743 TVT458747:TVT524279 TVT524283:TVT589815 TVT589819:TVT655351 TVT655355:TVT720887 TVT720891:TVT786423 TVT786427:TVT851959 TVT851963:TVT917495 TVT917499:TVT983031 TVT983035:TVT1048576 UFP4:UFP65527 UFP65531:UFP131063 UFP131067:UFP196599 UFP196603:UFP262135 UFP262139:UFP327671 UFP327675:UFP393207 UFP393211:UFP458743 UFP458747:UFP524279 UFP524283:UFP589815 UFP589819:UFP655351 UFP655355:UFP720887 UFP720891:UFP786423 UFP786427:UFP851959 UFP851963:UFP917495 UFP917499:UFP983031 UFP983035:UFP1048576 UPL4:UPL65527 UPL65531:UPL131063 UPL131067:UPL196599 UPL196603:UPL262135 UPL262139:UPL327671 UPL327675:UPL393207 UPL393211:UPL458743 UPL458747:UPL524279 UPL524283:UPL589815 UPL589819:UPL655351 UPL655355:UPL720887 UPL720891:UPL786423 UPL786427:UPL851959 UPL851963:UPL917495 UPL917499:UPL983031 UPL983035:UPL1048576 UZH4:UZH65527 UZH65531:UZH131063 UZH131067:UZH196599 UZH196603:UZH262135 UZH262139:UZH327671 UZH327675:UZH393207 UZH393211:UZH458743 UZH458747:UZH524279 UZH524283:UZH589815 UZH589819:UZH655351 UZH655355:UZH720887 UZH720891:UZH786423 UZH786427:UZH851959 UZH851963:UZH917495 UZH917499:UZH983031 UZH983035:UZH1048576 VJD4:VJD65527 VJD65531:VJD131063 VJD131067:VJD196599 VJD196603:VJD262135 VJD262139:VJD327671 VJD327675:VJD393207 VJD393211:VJD458743 VJD458747:VJD524279 VJD524283:VJD589815 VJD589819:VJD655351 VJD655355:VJD720887 VJD720891:VJD786423 VJD786427:VJD851959 VJD851963:VJD917495 VJD917499:VJD983031 VJD983035:VJD1048576 VSZ4:VSZ65527 VSZ65531:VSZ131063 VSZ131067:VSZ196599 VSZ196603:VSZ262135 VSZ262139:VSZ327671 VSZ327675:VSZ393207 VSZ393211:VSZ458743 VSZ458747:VSZ524279 VSZ524283:VSZ589815 VSZ589819:VSZ655351 VSZ655355:VSZ720887 VSZ720891:VSZ786423 VSZ786427:VSZ851959 VSZ851963:VSZ917495 VSZ917499:VSZ983031 VSZ983035:VSZ1048576 WCV4:WCV65527 WCV65531:WCV131063 WCV131067:WCV196599 WCV196603:WCV262135 WCV262139:WCV327671 WCV327675:WCV393207 WCV393211:WCV458743 WCV458747:WCV524279 WCV524283:WCV589815 WCV589819:WCV655351 WCV655355:WCV720887 WCV720891:WCV786423 WCV786427:WCV851959 WCV851963:WCV917495 WCV917499:WCV983031 WCV983035:WCV1048576 WMR4:WMR65527 WMR65531:WMR131063 WMR131067:WMR196599 WMR196603:WMR262135 WMR262139:WMR327671 WMR327675:WMR393207 WMR393211:WMR458743 WMR458747:WMR524279 WMR524283:WMR589815 WMR589819:WMR655351 WMR655355:WMR720887 WMR720891:WMR786423 WMR786427:WMR851959 WMR851963:WMR917495 WMR917499:WMR983031 WMR983035:WMR1048576 WWN4:WWN65527 WWN65531:WWN131063 WWN131067:WWN196599 WWN196603:WWN262135 WWN262139:WWN327671 WWN327675:WWN393207 WWN393211:WWN458743 WWN458747:WWN524279 WWN524283:WWN589815 WWN589819:WWN655351 WWN655355:WWN720887 WWN720891:WWN786423 WWN786427:WWN851959 WWN851963:WWN917495 WWN917499:WWN983031 WWN983035:WWN1048576">
      <formula1>"Paid,Not Yet Paid,N/A"</formula1>
    </dataValidation>
    <dataValidation type="list" allowBlank="1" showInputMessage="1" showErrorMessage="1" sqref="CBA983035:CBK1048576 GFI983035:GFS1048576 KJQ983035:KKA1048576 ONY983035:OOI1048576 SSG983035:SSQ1048576 WWO983035:WWY1048576 ANQ983035:AOA1048576 ERY983035:ESI1048576 IWG983035:IWQ1048576 NAO983035:NAY1048576 REW983035:RFG1048576 VJE983035:VJO1048576 KC65531:KM131063 DOK65531:DOU131063 HSS65531:HTC131063 LXA65531:LXK131063 QBI65531:QBS131063 UFQ65531:UGA131063 TY65531:UI131063 DYG65531:DYQ131063 ICO65531:ICY131063 MGW65531:MHG131063 QLE65531:QLO131063 UPM65531:UPW131063 ADU65531:AEE131063 EIC65531:EIM131063 IMK65531:IMU131063 MQS65531:MRC131063 QVA65531:QVK131063 UZI65531:UZS131063 ANQ65531:AOA131063 ERY65531:ESI131063 IWG65531:IWQ131063 NAO65531:NAY131063 REW65531:RFG131063 VJE65531:VJO131063 AXM65531:AXW131063 FBU65531:FCE131063 JGC65531:JGM131063 NKK65531:NKU131063 ROS65531:RPC131063 VTA65531:VTK131063 BHI65531:BHS131063 FLQ65531:FMA131063 JPY65531:JQI131063 NUG65531:NUQ131063 RYO65531:RYY131063 WCW65531:WDG131063 BRE65531:BRO131063 FVM65531:FVW131063 JZU65531:KAE131063 OEC65531:OEM131063 SIK65531:SIU131063 WMS65531:WNC131063 CBA65531:CBK131063 GFI65531:GFS131063 KJQ65531:KKA131063 ONY65531:OOI131063 SSG65531:SSQ131063 WWO65531:WWY131063 CKW65531:CLG131063 GPE65531:GPO131063 KTM65531:KTW131063 OXU65531:OYE131063 TCC65531:TCM131063 CUS65531:CVC131063 GZA65531:GZK131063 LDI65531:LDS131063 PHQ65531:PIA131063 TLY65531:TMI131063 DEO65531:DEY131063 HIW65531:HJG131063 LNE65531:LNO131063 PRM65531:PRW131063 TVU65531:TWE131063 AXM983035:AXW1048576 FBU983035:FCE1048576 JGC983035:JGM1048576 NKK983035:NKU1048576 ROS983035:RPC1048576 VTA983035:VTK1048576 KC131067:KM196599 DOK131067:DOU196599 HSS131067:HTC196599 LXA131067:LXK196599 QBI131067:QBS196599 UFQ131067:UGA196599 TY131067:UI196599 DYG131067:DYQ196599 ICO131067:ICY196599 MGW131067:MHG196599 QLE131067:QLO196599 UPM131067:UPW196599 ADU131067:AEE196599 EIC131067:EIM196599 IMK131067:IMU196599 MQS131067:MRC196599 QVA131067:QVK196599 UZI131067:UZS196599 ANQ131067:AOA196599 ERY131067:ESI196599 IWG131067:IWQ196599 NAO131067:NAY196599 REW131067:RFG196599 VJE131067:VJO196599 AXM131067:AXW196599 FBU131067:FCE196599 JGC131067:JGM196599 NKK131067:NKU196599 ROS131067:RPC196599 VTA131067:VTK196599 BHI131067:BHS196599 FLQ131067:FMA196599 JPY131067:JQI196599 NUG131067:NUQ196599 RYO131067:RYY196599 WCW131067:WDG196599 BRE131067:BRO196599 FVM131067:FVW196599 JZU131067:KAE196599 OEC131067:OEM196599 SIK131067:SIU196599 WMS131067:WNC196599 CBA131067:CBK196599 GFI131067:GFS196599 KJQ131067:KKA196599 ONY131067:OOI196599 SSG131067:SSQ196599 WWO131067:WWY196599 CKW131067:CLG196599 GPE131067:GPO196599 KTM131067:KTW196599 OXU131067:OYE196599 TCC131067:TCM196599 CUS131067:CVC196599 GZA131067:GZK196599 LDI131067:LDS196599 PHQ131067:PIA196599 TLY131067:TMI196599 DEO131067:DEY196599 HIW131067:HJG196599 LNE131067:LNO196599 PRM131067:PRW196599 TVU131067:TWE196599 BHI983035:BHS1048576 FLQ983035:FMA1048576 JPY983035:JQI1048576 NUG983035:NUQ1048576 RYO983035:RYY1048576 WCW983035:WDG1048576 KC196603:KM262135 DOK196603:DOU262135 HSS196603:HTC262135 LXA196603:LXK262135 QBI196603:QBS262135 UFQ196603:UGA262135 TY196603:UI262135 DYG196603:DYQ262135 ICO196603:ICY262135 MGW196603:MHG262135 QLE196603:QLO262135 UPM196603:UPW262135 ADU196603:AEE262135 EIC196603:EIM262135 IMK196603:IMU262135 MQS196603:MRC262135 QVA196603:QVK262135 UZI196603:UZS262135 ANQ196603:AOA262135 ERY196603:ESI262135 IWG196603:IWQ262135 NAO196603:NAY262135 REW196603:RFG262135 VJE196603:VJO262135 AXM196603:AXW262135 FBU196603:FCE262135 JGC196603:JGM262135 NKK196603:NKU262135 ROS196603:RPC262135 VTA196603:VTK262135 BHI196603:BHS262135 FLQ196603:FMA262135 JPY196603:JQI262135 NUG196603:NUQ262135 RYO196603:RYY262135 WCW196603:WDG262135 BRE196603:BRO262135 FVM196603:FVW262135 JZU196603:KAE262135 OEC196603:OEM262135 SIK196603:SIU262135 WMS196603:WNC262135 CBA196603:CBK262135 GFI196603:GFS262135 KJQ196603:KKA262135 ONY196603:OOI262135 SSG196603:SSQ262135 WWO196603:WWY262135 CKW196603:CLG262135 GPE196603:GPO262135 KTM196603:KTW262135 OXU196603:OYE262135 TCC196603:TCM262135 CUS196603:CVC262135 GZA196603:GZK262135 LDI196603:LDS262135 PHQ196603:PIA262135 TLY196603:TMI262135 DEO196603:DEY262135 HIW196603:HJG262135 LNE196603:LNO262135 PRM196603:PRW262135 TVU196603:TWE262135 BRE983035:BRO1048576 FVM983035:FVW1048576 JZU983035:KAE1048576 OEC983035:OEM1048576 SIK983035:SIU1048576 WMS983035:WNC1048576 KC262139:KM327671 DOK262139:DOU327671 HSS262139:HTC327671 LXA262139:LXK327671 QBI262139:QBS327671 UFQ262139:UGA327671 TY262139:UI327671 DYG262139:DYQ327671 ICO262139:ICY327671 MGW262139:MHG327671 QLE262139:QLO327671 UPM262139:UPW327671 ADU262139:AEE327671 EIC262139:EIM327671 IMK262139:IMU327671 MQS262139:MRC327671 QVA262139:QVK327671 UZI262139:UZS327671 ANQ262139:AOA327671 ERY262139:ESI327671 IWG262139:IWQ327671 NAO262139:NAY327671 REW262139:RFG327671 VJE262139:VJO327671 AXM262139:AXW327671 FBU262139:FCE327671 JGC262139:JGM327671 NKK262139:NKU327671 ROS262139:RPC327671 VTA262139:VTK327671 BHI262139:BHS327671 FLQ262139:FMA327671 JPY262139:JQI327671 NUG262139:NUQ327671 RYO262139:RYY327671 WCW262139:WDG327671 BRE262139:BRO327671 FVM262139:FVW327671 JZU262139:KAE327671 OEC262139:OEM327671 SIK262139:SIU327671 WMS262139:WNC327671 CBA262139:CBK327671 GFI262139:GFS327671 KJQ262139:KKA327671 ONY262139:OOI327671 SSG262139:SSQ327671 WWO262139:WWY327671 CKW262139:CLG327671 GPE262139:GPO327671 KTM262139:KTW327671 OXU262139:OYE327671 TCC262139:TCM327671 CUS262139:CVC327671 GZA262139:GZK327671 LDI262139:LDS327671 PHQ262139:PIA327671 TLY262139:TMI327671 DEO262139:DEY327671 HIW262139:HJG327671 LNE262139:LNO327671 PRM262139:PRW327671 TVU262139:TWE327671 KC327675:KM393207 DOK327675:DOU393207 HSS327675:HTC393207 LXA327675:LXK393207 QBI327675:QBS393207 UFQ327675:UGA393207 TY327675:UI393207 DYG327675:DYQ393207 ICO327675:ICY393207 MGW327675:MHG393207 QLE327675:QLO393207 UPM327675:UPW393207 ADU327675:AEE393207 EIC327675:EIM393207 IMK327675:IMU393207 MQS327675:MRC393207 QVA327675:QVK393207 UZI327675:UZS393207 ANQ327675:AOA393207 ERY327675:ESI393207 IWG327675:IWQ393207 NAO327675:NAY393207 REW327675:RFG393207 VJE327675:VJO393207 AXM327675:AXW393207 FBU327675:FCE393207 JGC327675:JGM393207 NKK327675:NKU393207 ROS327675:RPC393207 VTA327675:VTK393207 BHI327675:BHS393207 FLQ327675:FMA393207 JPY327675:JQI393207 NUG327675:NUQ393207 RYO327675:RYY393207 WCW327675:WDG393207 BRE327675:BRO393207 FVM327675:FVW393207 JZU327675:KAE393207 OEC327675:OEM393207 SIK327675:SIU393207 WMS327675:WNC393207 CBA327675:CBK393207 GFI327675:GFS393207 KJQ327675:KKA393207 ONY327675:OOI393207 SSG327675:SSQ393207 WWO327675:WWY393207 CKW327675:CLG393207 GPE327675:GPO393207 KTM327675:KTW393207 OXU327675:OYE393207 TCC327675:TCM393207 CUS327675:CVC393207 GZA327675:GZK393207 LDI327675:LDS393207 PHQ327675:PIA393207 TLY327675:TMI393207 DEO327675:DEY393207 HIW327675:HJG393207 LNE327675:LNO393207 PRM327675:PRW393207 TVU327675:TWE393207 CKW983035:CLG1048576 GPE983035:GPO1048576 KTM983035:KTW1048576 OXU983035:OYE1048576 TCC983035:TCM1048576 KC393211:KM458743 DOK393211:DOU458743 HSS393211:HTC458743 LXA393211:LXK458743 QBI393211:QBS458743 UFQ393211:UGA458743 TY393211:UI458743 DYG393211:DYQ458743 ICO393211:ICY458743 MGW393211:MHG458743 QLE393211:QLO458743 UPM393211:UPW458743 ADU393211:AEE458743 EIC393211:EIM458743 IMK393211:IMU458743 MQS393211:MRC458743 QVA393211:QVK458743 UZI393211:UZS458743 ANQ393211:AOA458743 ERY393211:ESI458743 IWG393211:IWQ458743 NAO393211:NAY458743 REW393211:RFG458743 VJE393211:VJO458743 AXM393211:AXW458743 FBU393211:FCE458743 JGC393211:JGM458743 NKK393211:NKU458743 ROS393211:RPC458743 VTA393211:VTK458743 BHI393211:BHS458743 FLQ393211:FMA458743 JPY393211:JQI458743 NUG393211:NUQ458743 RYO393211:RYY458743 WCW393211:WDG458743 BRE393211:BRO458743 FVM393211:FVW458743 JZU393211:KAE458743 OEC393211:OEM458743 SIK393211:SIU458743 WMS393211:WNC458743 CBA393211:CBK458743 GFI393211:GFS458743 KJQ393211:KKA458743 ONY393211:OOI458743 SSG393211:SSQ458743 WWO393211:WWY458743 CKW393211:CLG458743 GPE393211:GPO458743 KTM393211:KTW458743 OXU393211:OYE458743 TCC393211:TCM458743 CUS393211:CVC458743 GZA393211:GZK458743 LDI393211:LDS458743 PHQ393211:PIA458743 TLY393211:TMI458743 DEO393211:DEY458743 HIW393211:HJG458743 LNE393211:LNO458743 PRM393211:PRW458743 TVU393211:TWE458743 CUS983035:CVC1048576 GZA983035:GZK1048576 LDI983035:LDS1048576 PHQ983035:PIA1048576 TLY983035:TMI1048576 KC458747:KM524279 DOK458747:DOU524279 HSS458747:HTC524279 LXA458747:LXK524279 QBI458747:QBS524279 UFQ458747:UGA524279 TY458747:UI524279 DYG458747:DYQ524279 ICO458747:ICY524279 MGW458747:MHG524279 QLE458747:QLO524279 UPM458747:UPW524279 ADU458747:AEE524279 EIC458747:EIM524279 IMK458747:IMU524279 MQS458747:MRC524279 QVA458747:QVK524279 UZI458747:UZS524279 ANQ458747:AOA524279 ERY458747:ESI524279 IWG458747:IWQ524279 NAO458747:NAY524279 REW458747:RFG524279 VJE458747:VJO524279 AXM458747:AXW524279 FBU458747:FCE524279 JGC458747:JGM524279 NKK458747:NKU524279 ROS458747:RPC524279 VTA458747:VTK524279 BHI458747:BHS524279 FLQ458747:FMA524279 JPY458747:JQI524279 NUG458747:NUQ524279 RYO458747:RYY524279 WCW458747:WDG524279 BRE458747:BRO524279 FVM458747:FVW524279 JZU458747:KAE524279 OEC458747:OEM524279 SIK458747:SIU524279 WMS458747:WNC524279 CBA458747:CBK524279 GFI458747:GFS524279 KJQ458747:KKA524279 ONY458747:OOI524279 SSG458747:SSQ524279 WWO458747:WWY524279 CKW458747:CLG524279 GPE458747:GPO524279 KTM458747:KTW524279 OXU458747:OYE524279 TCC458747:TCM524279 CUS458747:CVC524279 GZA458747:GZK524279 LDI458747:LDS524279 PHQ458747:PIA524279 TLY458747:TMI524279 DEO458747:DEY524279 HIW458747:HJG524279 LNE458747:LNO524279 PRM458747:PRW524279 TVU458747:TWE524279 DEO983035:DEY1048576 HIW983035:HJG1048576 LNE983035:LNO1048576 PRM983035:PRW1048576 TVU983035:TWE1048576 KC524283:KM589815 DOK524283:DOU589815 HSS524283:HTC589815 LXA524283:LXK589815 QBI524283:QBS589815 UFQ524283:UGA589815 TY524283:UI589815 DYG524283:DYQ589815 ICO524283:ICY589815 MGW524283:MHG589815 QLE524283:QLO589815 UPM524283:UPW589815 ADU524283:AEE589815 EIC524283:EIM589815 IMK524283:IMU589815 MQS524283:MRC589815 QVA524283:QVK589815 UZI524283:UZS589815 ANQ524283:AOA589815 ERY524283:ESI589815 IWG524283:IWQ589815 NAO524283:NAY589815 REW524283:RFG589815 VJE524283:VJO589815 AXM524283:AXW589815 FBU524283:FCE589815 JGC524283:JGM589815 NKK524283:NKU589815 ROS524283:RPC589815 VTA524283:VTK589815 BHI524283:BHS589815 FLQ524283:FMA589815 JPY524283:JQI589815 NUG524283:NUQ589815 RYO524283:RYY589815 WCW524283:WDG589815 BRE524283:BRO589815 FVM524283:FVW589815 JZU524283:KAE589815 OEC524283:OEM589815 SIK524283:SIU589815 WMS524283:WNC589815 CBA524283:CBK589815 GFI524283:GFS589815 KJQ524283:KKA589815 ONY524283:OOI589815 SSG524283:SSQ589815 WWO524283:WWY589815 CKW524283:CLG589815 GPE524283:GPO589815 KTM524283:KTW589815 OXU524283:OYE589815 TCC524283:TCM589815 CUS524283:CVC589815 GZA524283:GZK589815 LDI524283:LDS589815 PHQ524283:PIA589815 TLY524283:TMI589815 DEO524283:DEY589815 HIW524283:HJG589815 LNE524283:LNO589815 PRM524283:PRW589815 TVU524283:TWE589815 KC983035:KM1048576 DOK983035:DOU1048576 HSS983035:HTC1048576 LXA983035:LXK1048576 QBI983035:QBS1048576 UFQ983035:UGA1048576 KC589819:KM655351 DOK589819:DOU655351 HSS589819:HTC655351 LXA589819:LXK655351 QBI589819:QBS655351 UFQ589819:UGA655351 TY589819:UI655351 DYG589819:DYQ655351 ICO589819:ICY655351 MGW589819:MHG655351 QLE589819:QLO655351 UPM589819:UPW655351 ADU589819:AEE655351 EIC589819:EIM655351 IMK589819:IMU655351 MQS589819:MRC655351 QVA589819:QVK655351 UZI589819:UZS655351 ANQ589819:AOA655351 ERY589819:ESI655351 IWG589819:IWQ655351 NAO589819:NAY655351 REW589819:RFG655351 VJE589819:VJO655351 AXM589819:AXW655351 FBU589819:FCE655351 JGC589819:JGM655351 NKK589819:NKU655351 ROS589819:RPC655351 VTA589819:VTK655351 BHI589819:BHS655351 FLQ589819:FMA655351 JPY589819:JQI655351 NUG589819:NUQ655351 RYO589819:RYY655351 WCW589819:WDG655351 BRE589819:BRO655351 FVM589819:FVW655351 JZU589819:KAE655351 OEC589819:OEM655351 SIK589819:SIU655351 WMS589819:WNC655351 CBA589819:CBK655351 GFI589819:GFS655351 KJQ589819:KKA655351 ONY589819:OOI655351 SSG589819:SSQ655351 WWO589819:WWY655351 CKW589819:CLG655351 GPE589819:GPO655351 KTM589819:KTW655351 OXU589819:OYE655351 TCC589819:TCM655351 CUS589819:CVC655351 GZA589819:GZK655351 LDI589819:LDS655351 PHQ589819:PIA655351 TLY589819:TMI655351 DEO589819:DEY655351 HIW589819:HJG655351 LNE589819:LNO655351 PRM589819:PRW655351 TVU589819:TWE655351 TY983035:UI1048576 DYG983035:DYQ1048576 ICO983035:ICY1048576 MGW983035:MHG1048576 QLE983035:QLO1048576 UPM983035:UPW1048576 KC655355:KM720887 DOK655355:DOU720887 HSS655355:HTC720887 LXA655355:LXK720887 QBI655355:QBS720887 UFQ655355:UGA720887 TY655355:UI720887 DYG655355:DYQ720887 ICO655355:ICY720887 MGW655355:MHG720887 QLE655355:QLO720887 UPM655355:UPW720887 ADU655355:AEE720887 EIC655355:EIM720887 IMK655355:IMU720887 MQS655355:MRC720887 QVA655355:QVK720887 UZI655355:UZS720887 ANQ655355:AOA720887 ERY655355:ESI720887 IWG655355:IWQ720887 NAO655355:NAY720887 REW655355:RFG720887 VJE655355:VJO720887 AXM655355:AXW720887 FBU655355:FCE720887 JGC655355:JGM720887 NKK655355:NKU720887 ROS655355:RPC720887 VTA655355:VTK720887 BHI655355:BHS720887 FLQ655355:FMA720887 JPY655355:JQI720887 NUG655355:NUQ720887 RYO655355:RYY720887 WCW655355:WDG720887 BRE655355:BRO720887 FVM655355:FVW720887 JZU655355:KAE720887 OEC655355:OEM720887 SIK655355:SIU720887 WMS655355:WNC720887 CBA655355:CBK720887 GFI655355:GFS720887 KJQ655355:KKA720887 ONY655355:OOI720887 SSG655355:SSQ720887 WWO655355:WWY720887 CKW655355:CLG720887 GPE655355:GPO720887 KTM655355:KTW720887 OXU655355:OYE720887 TCC655355:TCM720887 CUS655355:CVC720887 GZA655355:GZK720887 LDI655355:LDS720887 PHQ655355:PIA720887 TLY655355:TMI720887 DEO655355:DEY720887 HIW655355:HJG720887 LNE655355:LNO720887 PRM655355:PRW720887 TVU655355:TWE720887 ADU983035:AEE1048576 EIC983035:EIM1048576 IMK983035:IMU1048576 MQS983035:MRC1048576 QVA983035:QVK1048576 UZI983035:UZS1048576 KC720891:KM786423 DOK720891:DOU786423 HSS720891:HTC786423 LXA720891:LXK786423 QBI720891:QBS786423 UFQ720891:UGA786423 TY720891:UI786423 DYG720891:DYQ786423 ICO720891:ICY786423 MGW720891:MHG786423 QLE720891:QLO786423 UPM720891:UPW786423 ADU720891:AEE786423 EIC720891:EIM786423 IMK720891:IMU786423 MQS720891:MRC786423 QVA720891:QVK786423 UZI720891:UZS786423 ANQ720891:AOA786423 ERY720891:ESI786423 IWG720891:IWQ786423 NAO720891:NAY786423 REW720891:RFG786423 VJE720891:VJO786423 AXM720891:AXW786423 FBU720891:FCE786423 JGC720891:JGM786423 NKK720891:NKU786423 ROS720891:RPC786423 VTA720891:VTK786423 BHI720891:BHS786423 FLQ720891:FMA786423 JPY720891:JQI786423 NUG720891:NUQ786423 RYO720891:RYY786423 WCW720891:WDG786423 BRE720891:BRO786423 FVM720891:FVW786423 JZU720891:KAE786423 OEC720891:OEM786423 SIK720891:SIU786423 WMS720891:WNC786423 CBA720891:CBK786423 GFI720891:GFS786423 KJQ720891:KKA786423 ONY720891:OOI786423 SSG720891:SSQ786423 WWO720891:WWY786423 CKW720891:CLG786423 GPE720891:GPO786423 KTM720891:KTW786423 OXU720891:OYE786423 TCC720891:TCM786423 CUS720891:CVC786423 GZA720891:GZK786423 LDI720891:LDS786423 PHQ720891:PIA786423 TLY720891:TMI786423 DEO720891:DEY786423 HIW720891:HJG786423 LNE720891:LNO786423 PRM720891:PRW786423 TVU720891:TWE786423 KC786427:KM851959 DOK786427:DOU851959 HSS786427:HTC851959 LXA786427:LXK851959 QBI786427:QBS851959 UFQ786427:UGA851959 TY786427:UI851959 DYG786427:DYQ851959 ICO786427:ICY851959 MGW786427:MHG851959 QLE786427:QLO851959 UPM786427:UPW851959 ADU786427:AEE851959 EIC786427:EIM851959 IMK786427:IMU851959 MQS786427:MRC851959 QVA786427:QVK851959 UZI786427:UZS851959 ANQ786427:AOA851959 ERY786427:ESI851959 IWG786427:IWQ851959 NAO786427:NAY851959 REW786427:RFG851959 VJE786427:VJO851959 AXM786427:AXW851959 FBU786427:FCE851959 JGC786427:JGM851959 NKK786427:NKU851959 ROS786427:RPC851959 VTA786427:VTK851959 BHI786427:BHS851959 FLQ786427:FMA851959 JPY786427:JQI851959 NUG786427:NUQ851959 RYO786427:RYY851959 WCW786427:WDG851959 BRE786427:BRO851959 FVM786427:FVW851959 JZU786427:KAE851959 OEC786427:OEM851959 SIK786427:SIU851959 WMS786427:WNC851959 CBA786427:CBK851959 GFI786427:GFS851959 KJQ786427:KKA851959 ONY786427:OOI851959 SSG786427:SSQ851959 WWO786427:WWY851959 CKW786427:CLG851959 GPE786427:GPO851959 KTM786427:KTW851959 OXU786427:OYE851959 TCC786427:TCM851959 CUS786427:CVC851959 GZA786427:GZK851959 LDI786427:LDS851959 PHQ786427:PIA851959 TLY786427:TMI851959 DEO786427:DEY851959 HIW786427:HJG851959 LNE786427:LNO851959 PRM786427:PRW851959 TVU786427:TWE851959 KC851963:KM917495 DOK851963:DOU917495 HSS851963:HTC917495 LXA851963:LXK917495 QBI851963:QBS917495 UFQ851963:UGA917495 TY851963:UI917495 DYG851963:DYQ917495 ICO851963:ICY917495 MGW851963:MHG917495 QLE851963:QLO917495 UPM851963:UPW917495 ADU851963:AEE917495 EIC851963:EIM917495 IMK851963:IMU917495 MQS851963:MRC917495 QVA851963:QVK917495 UZI851963:UZS917495 ANQ851963:AOA917495 ERY851963:ESI917495 IWG851963:IWQ917495 NAO851963:NAY917495 REW851963:RFG917495 VJE851963:VJO917495 AXM851963:AXW917495 FBU851963:FCE917495 JGC851963:JGM917495 NKK851963:NKU917495 ROS851963:RPC917495 VTA851963:VTK917495 BHI851963:BHS917495 FLQ851963:FMA917495 JPY851963:JQI917495 NUG851963:NUQ917495 RYO851963:RYY917495 WCW851963:WDG917495 BRE851963:BRO917495 FVM851963:FVW917495 JZU851963:KAE917495 OEC851963:OEM917495 SIK851963:SIU917495 WMS851963:WNC917495 CBA851963:CBK917495 GFI851963:GFS917495 KJQ851963:KKA917495 ONY851963:OOI917495 SSG851963:SSQ917495 WWO851963:WWY917495 CKW851963:CLG917495 GPE851963:GPO917495 KTM851963:KTW917495 OXU851963:OYE917495 TCC851963:TCM917495 CUS851963:CVC917495 GZA851963:GZK917495 LDI851963:LDS917495 PHQ851963:PIA917495 TLY851963:TMI917495 DEO851963:DEY917495 HIW851963:HJG917495 LNE851963:LNO917495 PRM851963:PRW917495 TVU851963:TWE917495 KC917499:KM983031 DOK917499:DOU983031 HSS917499:HTC983031 LXA917499:LXK983031 QBI917499:QBS983031 UFQ917499:UGA983031 TY917499:UI983031 DYG917499:DYQ983031 ICO917499:ICY983031 MGW917499:MHG983031 QLE917499:QLO983031 UPM917499:UPW983031 ADU917499:AEE983031 EIC917499:EIM983031 IMK917499:IMU983031 MQS917499:MRC983031 QVA917499:QVK983031 UZI917499:UZS983031 ANQ917499:AOA983031 ERY917499:ESI983031 IWG917499:IWQ983031 NAO917499:NAY983031 REW917499:RFG983031 VJE917499:VJO983031 AXM917499:AXW983031 FBU917499:FCE983031 JGC917499:JGM983031 NKK917499:NKU983031 ROS917499:RPC983031 VTA917499:VTK983031 BHI917499:BHS983031 FLQ917499:FMA983031 JPY917499:JQI983031 NUG917499:NUQ983031 RYO917499:RYY983031 WCW917499:WDG983031 BRE917499:BRO983031 FVM917499:FVW983031 JZU917499:KAE983031 OEC917499:OEM983031 SIK917499:SIU983031 WMS917499:WNC983031 CBA917499:CBK983031 GFI917499:GFS983031 KJQ917499:KKA983031 ONY917499:OOI983031 SSG917499:SSQ983031 WWO917499:WWY983031 CKW917499:CLG983031 GPE917499:GPO983031 KTM917499:KTW983031 OXU917499:OYE983031 TCC917499:TCM983031 CUS917499:CVC983031 GZA917499:GZK983031 LDI917499:LDS983031 PHQ917499:PIA983031 TLY917499:TMI983031 DEO917499:DEY983031 HIW917499:HJG983031 LNE917499:LNO983031 PRM917499:PRW983031 TVU917499:TWE983031 CBA4:CBK65527 GFI4:GFS65527 KJQ4:KKA65527 ONY4:OOI65527 SSG4:SSQ65527 WWO4:WWY65527 BRE4:BRO65527 FVM4:FVW65527 JZU4:KAE65527 OEC4:OEM65527 SIK4:SIU65527 WMS4:WNC65527 BHI4:BHS65527 FLQ4:FMA65527 JPY4:JQI65527 NUG4:NUQ65527 RYO4:RYY65527 WCW4:WDG65527 AXM4:AXW65527 FBU4:FCE65527 JGC4:JGM65527 NKK4:NKU65527 ROS4:RPC65527 VTA4:VTK65527 ANQ4:AOA65527 ERY4:ESI65527 IWG4:IWQ65527 NAO4:NAY65527 REW4:RFG65527 VJE4:VJO65527 ADU4:AEE65527 EIC4:EIM65527 IMK4:IMU65527 MQS4:MRC65527 QVA4:QVK65527 UZI4:UZS65527 TY4:UI65527 DYG4:DYQ65527 ICO4:ICY65527 MGW4:MHG65527 QLE4:QLO65527 UPM4:UPW65527 KC4:KM65527 DOK4:DOU65527 HSS4:HTC65527 LXA4:LXK65527 QBI4:QBS65527 UFQ4:UGA65527 DEO4:DEY65527 HIW4:HJG65527 LNE4:LNO65527 PRM4:PRW65527 TVU4:TWE65527 CUS4:CVC65527 GZA4:GZK65527 LDI4:LDS65527 PHQ4:PIA65527 TLY4:TMI65527 CKW4:CLG65527 GPE4:GPO65527 KTM4:KTW65527 OXU4:OYE65527 TCC4:TCM65527">
      <formula1>"Paid,Not Paid,N/A"</formula1>
    </dataValidation>
  </dataValidations>
  <pageMargins left="0.75" right="0.75" top="1" bottom="1" header="0.5" footer="0.5"/>
  <pageSetup paperSize="1" orientation="portrait"/>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2831"/>
  <sheetViews>
    <sheetView zoomScale="90" zoomScaleNormal="90" workbookViewId="0">
      <pane ySplit="10" topLeftCell="A11" activePane="bottomLeft" state="frozen"/>
      <selection/>
      <selection pane="bottomLeft" activeCell="B4" sqref="B4"/>
    </sheetView>
  </sheetViews>
  <sheetFormatPr defaultColWidth="9" defaultRowHeight="11.25"/>
  <cols>
    <col min="1" max="1" width="4" style="35" customWidth="1"/>
    <col min="2" max="2" width="13.5714285714286" style="36" customWidth="1"/>
    <col min="3" max="3" width="5.42857142857143" style="35" customWidth="1"/>
    <col min="4" max="14" width="4.85714285714286" style="35" hidden="1" customWidth="1"/>
    <col min="15" max="15" width="4.85714285714286" style="35" customWidth="1"/>
    <col min="16" max="16" width="12.4285714285714" style="37" customWidth="1"/>
    <col min="17" max="17" width="7.28571428571429" style="38" customWidth="1"/>
    <col min="18" max="28" width="7.28571428571429" style="35" customWidth="1"/>
    <col min="29" max="29" width="7.28571428571429" style="39" customWidth="1"/>
    <col min="30" max="30" width="7.28571428571429" style="40" customWidth="1"/>
    <col min="31" max="31" width="17.2857142857143" style="35" customWidth="1"/>
    <col min="32" max="32" width="8.14285714285714" style="35" hidden="1" customWidth="1"/>
    <col min="33" max="38" width="6" style="35" hidden="1" customWidth="1"/>
    <col min="39" max="39" width="8.28571428571429" style="35" hidden="1" customWidth="1"/>
    <col min="40" max="42" width="6" style="35" hidden="1" customWidth="1"/>
    <col min="43" max="43" width="6.71428571428571" style="35" customWidth="1"/>
    <col min="44" max="44" width="9.14285714285714" style="35"/>
    <col min="45" max="45" width="8.14285714285714" style="35" customWidth="1"/>
    <col min="46" max="51" width="6" style="35" customWidth="1"/>
    <col min="52" max="52" width="6.85714285714286" style="35" customWidth="1"/>
    <col min="53" max="56" width="6" style="35" customWidth="1"/>
    <col min="57" max="284" width="9.14285714285714" style="35"/>
    <col min="285" max="285" width="7.14285714285714" style="35" customWidth="1"/>
    <col min="286" max="286" width="9.57142857142857" style="35" customWidth="1"/>
    <col min="287" max="287" width="5.14285714285714" style="35" customWidth="1"/>
    <col min="288" max="292" width="9" style="35" hidden="1" customWidth="1"/>
    <col min="293" max="293" width="4.71428571428571" style="35" customWidth="1"/>
    <col min="294" max="294" width="4.14285714285714" style="35" customWidth="1"/>
    <col min="295" max="295" width="4.42857142857143" style="35" customWidth="1"/>
    <col min="296" max="296" width="4.57142857142857" style="35" customWidth="1"/>
    <col min="297" max="297" width="4.28571428571429" style="35" customWidth="1"/>
    <col min="298" max="298" width="4.57142857142857" style="35" customWidth="1"/>
    <col min="299" max="299" width="4.71428571428571" style="35" customWidth="1"/>
    <col min="300" max="300" width="18.2857142857143" style="35" customWidth="1"/>
    <col min="301" max="301" width="6" style="35" customWidth="1"/>
    <col min="302" max="302" width="5" style="35" customWidth="1"/>
    <col min="303" max="303" width="9" style="35" customWidth="1"/>
    <col min="304" max="304" width="9.85714285714286" style="35" customWidth="1"/>
    <col min="305" max="305" width="9.71428571428571" style="35" customWidth="1"/>
    <col min="306" max="312" width="6" style="35" customWidth="1"/>
    <col min="313" max="540" width="9.14285714285714" style="35"/>
    <col min="541" max="541" width="7.14285714285714" style="35" customWidth="1"/>
    <col min="542" max="542" width="9.57142857142857" style="35" customWidth="1"/>
    <col min="543" max="543" width="5.14285714285714" style="35" customWidth="1"/>
    <col min="544" max="548" width="9" style="35" hidden="1" customWidth="1"/>
    <col min="549" max="549" width="4.71428571428571" style="35" customWidth="1"/>
    <col min="550" max="550" width="4.14285714285714" style="35" customWidth="1"/>
    <col min="551" max="551" width="4.42857142857143" style="35" customWidth="1"/>
    <col min="552" max="552" width="4.57142857142857" style="35" customWidth="1"/>
    <col min="553" max="553" width="4.28571428571429" style="35" customWidth="1"/>
    <col min="554" max="554" width="4.57142857142857" style="35" customWidth="1"/>
    <col min="555" max="555" width="4.71428571428571" style="35" customWidth="1"/>
    <col min="556" max="556" width="18.2857142857143" style="35" customWidth="1"/>
    <col min="557" max="557" width="6" style="35" customWidth="1"/>
    <col min="558" max="558" width="5" style="35" customWidth="1"/>
    <col min="559" max="559" width="9" style="35" customWidth="1"/>
    <col min="560" max="560" width="9.85714285714286" style="35" customWidth="1"/>
    <col min="561" max="561" width="9.71428571428571" style="35" customWidth="1"/>
    <col min="562" max="568" width="6" style="35" customWidth="1"/>
    <col min="569" max="796" width="9.14285714285714" style="35"/>
    <col min="797" max="797" width="7.14285714285714" style="35" customWidth="1"/>
    <col min="798" max="798" width="9.57142857142857" style="35" customWidth="1"/>
    <col min="799" max="799" width="5.14285714285714" style="35" customWidth="1"/>
    <col min="800" max="804" width="9" style="35" hidden="1" customWidth="1"/>
    <col min="805" max="805" width="4.71428571428571" style="35" customWidth="1"/>
    <col min="806" max="806" width="4.14285714285714" style="35" customWidth="1"/>
    <col min="807" max="807" width="4.42857142857143" style="35" customWidth="1"/>
    <col min="808" max="808" width="4.57142857142857" style="35" customWidth="1"/>
    <col min="809" max="809" width="4.28571428571429" style="35" customWidth="1"/>
    <col min="810" max="810" width="4.57142857142857" style="35" customWidth="1"/>
    <col min="811" max="811" width="4.71428571428571" style="35" customWidth="1"/>
    <col min="812" max="812" width="18.2857142857143" style="35" customWidth="1"/>
    <col min="813" max="813" width="6" style="35" customWidth="1"/>
    <col min="814" max="814" width="5" style="35" customWidth="1"/>
    <col min="815" max="815" width="9" style="35" customWidth="1"/>
    <col min="816" max="816" width="9.85714285714286" style="35" customWidth="1"/>
    <col min="817" max="817" width="9.71428571428571" style="35" customWidth="1"/>
    <col min="818" max="824" width="6" style="35" customWidth="1"/>
    <col min="825" max="1052" width="9.14285714285714" style="35"/>
    <col min="1053" max="1053" width="7.14285714285714" style="35" customWidth="1"/>
    <col min="1054" max="1054" width="9.57142857142857" style="35" customWidth="1"/>
    <col min="1055" max="1055" width="5.14285714285714" style="35" customWidth="1"/>
    <col min="1056" max="1060" width="9" style="35" hidden="1" customWidth="1"/>
    <col min="1061" max="1061" width="4.71428571428571" style="35" customWidth="1"/>
    <col min="1062" max="1062" width="4.14285714285714" style="35" customWidth="1"/>
    <col min="1063" max="1063" width="4.42857142857143" style="35" customWidth="1"/>
    <col min="1064" max="1064" width="4.57142857142857" style="35" customWidth="1"/>
    <col min="1065" max="1065" width="4.28571428571429" style="35" customWidth="1"/>
    <col min="1066" max="1066" width="4.57142857142857" style="35" customWidth="1"/>
    <col min="1067" max="1067" width="4.71428571428571" style="35" customWidth="1"/>
    <col min="1068" max="1068" width="18.2857142857143" style="35" customWidth="1"/>
    <col min="1069" max="1069" width="6" style="35" customWidth="1"/>
    <col min="1070" max="1070" width="5" style="35" customWidth="1"/>
    <col min="1071" max="1071" width="9" style="35" customWidth="1"/>
    <col min="1072" max="1072" width="9.85714285714286" style="35" customWidth="1"/>
    <col min="1073" max="1073" width="9.71428571428571" style="35" customWidth="1"/>
    <col min="1074" max="1080" width="6" style="35" customWidth="1"/>
    <col min="1081" max="1308" width="9.14285714285714" style="35"/>
    <col min="1309" max="1309" width="7.14285714285714" style="35" customWidth="1"/>
    <col min="1310" max="1310" width="9.57142857142857" style="35" customWidth="1"/>
    <col min="1311" max="1311" width="5.14285714285714" style="35" customWidth="1"/>
    <col min="1312" max="1316" width="9" style="35" hidden="1" customWidth="1"/>
    <col min="1317" max="1317" width="4.71428571428571" style="35" customWidth="1"/>
    <col min="1318" max="1318" width="4.14285714285714" style="35" customWidth="1"/>
    <col min="1319" max="1319" width="4.42857142857143" style="35" customWidth="1"/>
    <col min="1320" max="1320" width="4.57142857142857" style="35" customWidth="1"/>
    <col min="1321" max="1321" width="4.28571428571429" style="35" customWidth="1"/>
    <col min="1322" max="1322" width="4.57142857142857" style="35" customWidth="1"/>
    <col min="1323" max="1323" width="4.71428571428571" style="35" customWidth="1"/>
    <col min="1324" max="1324" width="18.2857142857143" style="35" customWidth="1"/>
    <col min="1325" max="1325" width="6" style="35" customWidth="1"/>
    <col min="1326" max="1326" width="5" style="35" customWidth="1"/>
    <col min="1327" max="1327" width="9" style="35" customWidth="1"/>
    <col min="1328" max="1328" width="9.85714285714286" style="35" customWidth="1"/>
    <col min="1329" max="1329" width="9.71428571428571" style="35" customWidth="1"/>
    <col min="1330" max="1336" width="6" style="35" customWidth="1"/>
    <col min="1337" max="1564" width="9.14285714285714" style="35"/>
    <col min="1565" max="1565" width="7.14285714285714" style="35" customWidth="1"/>
    <col min="1566" max="1566" width="9.57142857142857" style="35" customWidth="1"/>
    <col min="1567" max="1567" width="5.14285714285714" style="35" customWidth="1"/>
    <col min="1568" max="1572" width="9" style="35" hidden="1" customWidth="1"/>
    <col min="1573" max="1573" width="4.71428571428571" style="35" customWidth="1"/>
    <col min="1574" max="1574" width="4.14285714285714" style="35" customWidth="1"/>
    <col min="1575" max="1575" width="4.42857142857143" style="35" customWidth="1"/>
    <col min="1576" max="1576" width="4.57142857142857" style="35" customWidth="1"/>
    <col min="1577" max="1577" width="4.28571428571429" style="35" customWidth="1"/>
    <col min="1578" max="1578" width="4.57142857142857" style="35" customWidth="1"/>
    <col min="1579" max="1579" width="4.71428571428571" style="35" customWidth="1"/>
    <col min="1580" max="1580" width="18.2857142857143" style="35" customWidth="1"/>
    <col min="1581" max="1581" width="6" style="35" customWidth="1"/>
    <col min="1582" max="1582" width="5" style="35" customWidth="1"/>
    <col min="1583" max="1583" width="9" style="35" customWidth="1"/>
    <col min="1584" max="1584" width="9.85714285714286" style="35" customWidth="1"/>
    <col min="1585" max="1585" width="9.71428571428571" style="35" customWidth="1"/>
    <col min="1586" max="1592" width="6" style="35" customWidth="1"/>
    <col min="1593" max="1820" width="9.14285714285714" style="35"/>
    <col min="1821" max="1821" width="7.14285714285714" style="35" customWidth="1"/>
    <col min="1822" max="1822" width="9.57142857142857" style="35" customWidth="1"/>
    <col min="1823" max="1823" width="5.14285714285714" style="35" customWidth="1"/>
    <col min="1824" max="1828" width="9" style="35" hidden="1" customWidth="1"/>
    <col min="1829" max="1829" width="4.71428571428571" style="35" customWidth="1"/>
    <col min="1830" max="1830" width="4.14285714285714" style="35" customWidth="1"/>
    <col min="1831" max="1831" width="4.42857142857143" style="35" customWidth="1"/>
    <col min="1832" max="1832" width="4.57142857142857" style="35" customWidth="1"/>
    <col min="1833" max="1833" width="4.28571428571429" style="35" customWidth="1"/>
    <col min="1834" max="1834" width="4.57142857142857" style="35" customWidth="1"/>
    <col min="1835" max="1835" width="4.71428571428571" style="35" customWidth="1"/>
    <col min="1836" max="1836" width="18.2857142857143" style="35" customWidth="1"/>
    <col min="1837" max="1837" width="6" style="35" customWidth="1"/>
    <col min="1838" max="1838" width="5" style="35" customWidth="1"/>
    <col min="1839" max="1839" width="9" style="35" customWidth="1"/>
    <col min="1840" max="1840" width="9.85714285714286" style="35" customWidth="1"/>
    <col min="1841" max="1841" width="9.71428571428571" style="35" customWidth="1"/>
    <col min="1842" max="1848" width="6" style="35" customWidth="1"/>
    <col min="1849" max="2076" width="9.14285714285714" style="35"/>
    <col min="2077" max="2077" width="7.14285714285714" style="35" customWidth="1"/>
    <col min="2078" max="2078" width="9.57142857142857" style="35" customWidth="1"/>
    <col min="2079" max="2079" width="5.14285714285714" style="35" customWidth="1"/>
    <col min="2080" max="2084" width="9" style="35" hidden="1" customWidth="1"/>
    <col min="2085" max="2085" width="4.71428571428571" style="35" customWidth="1"/>
    <col min="2086" max="2086" width="4.14285714285714" style="35" customWidth="1"/>
    <col min="2087" max="2087" width="4.42857142857143" style="35" customWidth="1"/>
    <col min="2088" max="2088" width="4.57142857142857" style="35" customWidth="1"/>
    <col min="2089" max="2089" width="4.28571428571429" style="35" customWidth="1"/>
    <col min="2090" max="2090" width="4.57142857142857" style="35" customWidth="1"/>
    <col min="2091" max="2091" width="4.71428571428571" style="35" customWidth="1"/>
    <col min="2092" max="2092" width="18.2857142857143" style="35" customWidth="1"/>
    <col min="2093" max="2093" width="6" style="35" customWidth="1"/>
    <col min="2094" max="2094" width="5" style="35" customWidth="1"/>
    <col min="2095" max="2095" width="9" style="35" customWidth="1"/>
    <col min="2096" max="2096" width="9.85714285714286" style="35" customWidth="1"/>
    <col min="2097" max="2097" width="9.71428571428571" style="35" customWidth="1"/>
    <col min="2098" max="2104" width="6" style="35" customWidth="1"/>
    <col min="2105" max="2332" width="9.14285714285714" style="35"/>
    <col min="2333" max="2333" width="7.14285714285714" style="35" customWidth="1"/>
    <col min="2334" max="2334" width="9.57142857142857" style="35" customWidth="1"/>
    <col min="2335" max="2335" width="5.14285714285714" style="35" customWidth="1"/>
    <col min="2336" max="2340" width="9" style="35" hidden="1" customWidth="1"/>
    <col min="2341" max="2341" width="4.71428571428571" style="35" customWidth="1"/>
    <col min="2342" max="2342" width="4.14285714285714" style="35" customWidth="1"/>
    <col min="2343" max="2343" width="4.42857142857143" style="35" customWidth="1"/>
    <col min="2344" max="2344" width="4.57142857142857" style="35" customWidth="1"/>
    <col min="2345" max="2345" width="4.28571428571429" style="35" customWidth="1"/>
    <col min="2346" max="2346" width="4.57142857142857" style="35" customWidth="1"/>
    <col min="2347" max="2347" width="4.71428571428571" style="35" customWidth="1"/>
    <col min="2348" max="2348" width="18.2857142857143" style="35" customWidth="1"/>
    <col min="2349" max="2349" width="6" style="35" customWidth="1"/>
    <col min="2350" max="2350" width="5" style="35" customWidth="1"/>
    <col min="2351" max="2351" width="9" style="35" customWidth="1"/>
    <col min="2352" max="2352" width="9.85714285714286" style="35" customWidth="1"/>
    <col min="2353" max="2353" width="9.71428571428571" style="35" customWidth="1"/>
    <col min="2354" max="2360" width="6" style="35" customWidth="1"/>
    <col min="2361" max="2588" width="9.14285714285714" style="35"/>
    <col min="2589" max="2589" width="7.14285714285714" style="35" customWidth="1"/>
    <col min="2590" max="2590" width="9.57142857142857" style="35" customWidth="1"/>
    <col min="2591" max="2591" width="5.14285714285714" style="35" customWidth="1"/>
    <col min="2592" max="2596" width="9" style="35" hidden="1" customWidth="1"/>
    <col min="2597" max="2597" width="4.71428571428571" style="35" customWidth="1"/>
    <col min="2598" max="2598" width="4.14285714285714" style="35" customWidth="1"/>
    <col min="2599" max="2599" width="4.42857142857143" style="35" customWidth="1"/>
    <col min="2600" max="2600" width="4.57142857142857" style="35" customWidth="1"/>
    <col min="2601" max="2601" width="4.28571428571429" style="35" customWidth="1"/>
    <col min="2602" max="2602" width="4.57142857142857" style="35" customWidth="1"/>
    <col min="2603" max="2603" width="4.71428571428571" style="35" customWidth="1"/>
    <col min="2604" max="2604" width="18.2857142857143" style="35" customWidth="1"/>
    <col min="2605" max="2605" width="6" style="35" customWidth="1"/>
    <col min="2606" max="2606" width="5" style="35" customWidth="1"/>
    <col min="2607" max="2607" width="9" style="35" customWidth="1"/>
    <col min="2608" max="2608" width="9.85714285714286" style="35" customWidth="1"/>
    <col min="2609" max="2609" width="9.71428571428571" style="35" customWidth="1"/>
    <col min="2610" max="2616" width="6" style="35" customWidth="1"/>
    <col min="2617" max="2844" width="9.14285714285714" style="35"/>
    <col min="2845" max="2845" width="7.14285714285714" style="35" customWidth="1"/>
    <col min="2846" max="2846" width="9.57142857142857" style="35" customWidth="1"/>
    <col min="2847" max="2847" width="5.14285714285714" style="35" customWidth="1"/>
    <col min="2848" max="2852" width="9" style="35" hidden="1" customWidth="1"/>
    <col min="2853" max="2853" width="4.71428571428571" style="35" customWidth="1"/>
    <col min="2854" max="2854" width="4.14285714285714" style="35" customWidth="1"/>
    <col min="2855" max="2855" width="4.42857142857143" style="35" customWidth="1"/>
    <col min="2856" max="2856" width="4.57142857142857" style="35" customWidth="1"/>
    <col min="2857" max="2857" width="4.28571428571429" style="35" customWidth="1"/>
    <col min="2858" max="2858" width="4.57142857142857" style="35" customWidth="1"/>
    <col min="2859" max="2859" width="4.71428571428571" style="35" customWidth="1"/>
    <col min="2860" max="2860" width="18.2857142857143" style="35" customWidth="1"/>
    <col min="2861" max="2861" width="6" style="35" customWidth="1"/>
    <col min="2862" max="2862" width="5" style="35" customWidth="1"/>
    <col min="2863" max="2863" width="9" style="35" customWidth="1"/>
    <col min="2864" max="2864" width="9.85714285714286" style="35" customWidth="1"/>
    <col min="2865" max="2865" width="9.71428571428571" style="35" customWidth="1"/>
    <col min="2866" max="2872" width="6" style="35" customWidth="1"/>
    <col min="2873" max="3100" width="9.14285714285714" style="35"/>
    <col min="3101" max="3101" width="7.14285714285714" style="35" customWidth="1"/>
    <col min="3102" max="3102" width="9.57142857142857" style="35" customWidth="1"/>
    <col min="3103" max="3103" width="5.14285714285714" style="35" customWidth="1"/>
    <col min="3104" max="3108" width="9" style="35" hidden="1" customWidth="1"/>
    <col min="3109" max="3109" width="4.71428571428571" style="35" customWidth="1"/>
    <col min="3110" max="3110" width="4.14285714285714" style="35" customWidth="1"/>
    <col min="3111" max="3111" width="4.42857142857143" style="35" customWidth="1"/>
    <col min="3112" max="3112" width="4.57142857142857" style="35" customWidth="1"/>
    <col min="3113" max="3113" width="4.28571428571429" style="35" customWidth="1"/>
    <col min="3114" max="3114" width="4.57142857142857" style="35" customWidth="1"/>
    <col min="3115" max="3115" width="4.71428571428571" style="35" customWidth="1"/>
    <col min="3116" max="3116" width="18.2857142857143" style="35" customWidth="1"/>
    <col min="3117" max="3117" width="6" style="35" customWidth="1"/>
    <col min="3118" max="3118" width="5" style="35" customWidth="1"/>
    <col min="3119" max="3119" width="9" style="35" customWidth="1"/>
    <col min="3120" max="3120" width="9.85714285714286" style="35" customWidth="1"/>
    <col min="3121" max="3121" width="9.71428571428571" style="35" customWidth="1"/>
    <col min="3122" max="3128" width="6" style="35" customWidth="1"/>
    <col min="3129" max="3356" width="9.14285714285714" style="35"/>
    <col min="3357" max="3357" width="7.14285714285714" style="35" customWidth="1"/>
    <col min="3358" max="3358" width="9.57142857142857" style="35" customWidth="1"/>
    <col min="3359" max="3359" width="5.14285714285714" style="35" customWidth="1"/>
    <col min="3360" max="3364" width="9" style="35" hidden="1" customWidth="1"/>
    <col min="3365" max="3365" width="4.71428571428571" style="35" customWidth="1"/>
    <col min="3366" max="3366" width="4.14285714285714" style="35" customWidth="1"/>
    <col min="3367" max="3367" width="4.42857142857143" style="35" customWidth="1"/>
    <col min="3368" max="3368" width="4.57142857142857" style="35" customWidth="1"/>
    <col min="3369" max="3369" width="4.28571428571429" style="35" customWidth="1"/>
    <col min="3370" max="3370" width="4.57142857142857" style="35" customWidth="1"/>
    <col min="3371" max="3371" width="4.71428571428571" style="35" customWidth="1"/>
    <col min="3372" max="3372" width="18.2857142857143" style="35" customWidth="1"/>
    <col min="3373" max="3373" width="6" style="35" customWidth="1"/>
    <col min="3374" max="3374" width="5" style="35" customWidth="1"/>
    <col min="3375" max="3375" width="9" style="35" customWidth="1"/>
    <col min="3376" max="3376" width="9.85714285714286" style="35" customWidth="1"/>
    <col min="3377" max="3377" width="9.71428571428571" style="35" customWidth="1"/>
    <col min="3378" max="3384" width="6" style="35" customWidth="1"/>
    <col min="3385" max="3612" width="9.14285714285714" style="35"/>
    <col min="3613" max="3613" width="7.14285714285714" style="35" customWidth="1"/>
    <col min="3614" max="3614" width="9.57142857142857" style="35" customWidth="1"/>
    <col min="3615" max="3615" width="5.14285714285714" style="35" customWidth="1"/>
    <col min="3616" max="3620" width="9" style="35" hidden="1" customWidth="1"/>
    <col min="3621" max="3621" width="4.71428571428571" style="35" customWidth="1"/>
    <col min="3622" max="3622" width="4.14285714285714" style="35" customWidth="1"/>
    <col min="3623" max="3623" width="4.42857142857143" style="35" customWidth="1"/>
    <col min="3624" max="3624" width="4.57142857142857" style="35" customWidth="1"/>
    <col min="3625" max="3625" width="4.28571428571429" style="35" customWidth="1"/>
    <col min="3626" max="3626" width="4.57142857142857" style="35" customWidth="1"/>
    <col min="3627" max="3627" width="4.71428571428571" style="35" customWidth="1"/>
    <col min="3628" max="3628" width="18.2857142857143" style="35" customWidth="1"/>
    <col min="3629" max="3629" width="6" style="35" customWidth="1"/>
    <col min="3630" max="3630" width="5" style="35" customWidth="1"/>
    <col min="3631" max="3631" width="9" style="35" customWidth="1"/>
    <col min="3632" max="3632" width="9.85714285714286" style="35" customWidth="1"/>
    <col min="3633" max="3633" width="9.71428571428571" style="35" customWidth="1"/>
    <col min="3634" max="3640" width="6" style="35" customWidth="1"/>
    <col min="3641" max="3868" width="9.14285714285714" style="35"/>
    <col min="3869" max="3869" width="7.14285714285714" style="35" customWidth="1"/>
    <col min="3870" max="3870" width="9.57142857142857" style="35" customWidth="1"/>
    <col min="3871" max="3871" width="5.14285714285714" style="35" customWidth="1"/>
    <col min="3872" max="3876" width="9" style="35" hidden="1" customWidth="1"/>
    <col min="3877" max="3877" width="4.71428571428571" style="35" customWidth="1"/>
    <col min="3878" max="3878" width="4.14285714285714" style="35" customWidth="1"/>
    <col min="3879" max="3879" width="4.42857142857143" style="35" customWidth="1"/>
    <col min="3880" max="3880" width="4.57142857142857" style="35" customWidth="1"/>
    <col min="3881" max="3881" width="4.28571428571429" style="35" customWidth="1"/>
    <col min="3882" max="3882" width="4.57142857142857" style="35" customWidth="1"/>
    <col min="3883" max="3883" width="4.71428571428571" style="35" customWidth="1"/>
    <col min="3884" max="3884" width="18.2857142857143" style="35" customWidth="1"/>
    <col min="3885" max="3885" width="6" style="35" customWidth="1"/>
    <col min="3886" max="3886" width="5" style="35" customWidth="1"/>
    <col min="3887" max="3887" width="9" style="35" customWidth="1"/>
    <col min="3888" max="3888" width="9.85714285714286" style="35" customWidth="1"/>
    <col min="3889" max="3889" width="9.71428571428571" style="35" customWidth="1"/>
    <col min="3890" max="3896" width="6" style="35" customWidth="1"/>
    <col min="3897" max="4124" width="9.14285714285714" style="35"/>
    <col min="4125" max="4125" width="7.14285714285714" style="35" customWidth="1"/>
    <col min="4126" max="4126" width="9.57142857142857" style="35" customWidth="1"/>
    <col min="4127" max="4127" width="5.14285714285714" style="35" customWidth="1"/>
    <col min="4128" max="4132" width="9" style="35" hidden="1" customWidth="1"/>
    <col min="4133" max="4133" width="4.71428571428571" style="35" customWidth="1"/>
    <col min="4134" max="4134" width="4.14285714285714" style="35" customWidth="1"/>
    <col min="4135" max="4135" width="4.42857142857143" style="35" customWidth="1"/>
    <col min="4136" max="4136" width="4.57142857142857" style="35" customWidth="1"/>
    <col min="4137" max="4137" width="4.28571428571429" style="35" customWidth="1"/>
    <col min="4138" max="4138" width="4.57142857142857" style="35" customWidth="1"/>
    <col min="4139" max="4139" width="4.71428571428571" style="35" customWidth="1"/>
    <col min="4140" max="4140" width="18.2857142857143" style="35" customWidth="1"/>
    <col min="4141" max="4141" width="6" style="35" customWidth="1"/>
    <col min="4142" max="4142" width="5" style="35" customWidth="1"/>
    <col min="4143" max="4143" width="9" style="35" customWidth="1"/>
    <col min="4144" max="4144" width="9.85714285714286" style="35" customWidth="1"/>
    <col min="4145" max="4145" width="9.71428571428571" style="35" customWidth="1"/>
    <col min="4146" max="4152" width="6" style="35" customWidth="1"/>
    <col min="4153" max="4380" width="9.14285714285714" style="35"/>
    <col min="4381" max="4381" width="7.14285714285714" style="35" customWidth="1"/>
    <col min="4382" max="4382" width="9.57142857142857" style="35" customWidth="1"/>
    <col min="4383" max="4383" width="5.14285714285714" style="35" customWidth="1"/>
    <col min="4384" max="4388" width="9" style="35" hidden="1" customWidth="1"/>
    <col min="4389" max="4389" width="4.71428571428571" style="35" customWidth="1"/>
    <col min="4390" max="4390" width="4.14285714285714" style="35" customWidth="1"/>
    <col min="4391" max="4391" width="4.42857142857143" style="35" customWidth="1"/>
    <col min="4392" max="4392" width="4.57142857142857" style="35" customWidth="1"/>
    <col min="4393" max="4393" width="4.28571428571429" style="35" customWidth="1"/>
    <col min="4394" max="4394" width="4.57142857142857" style="35" customWidth="1"/>
    <col min="4395" max="4395" width="4.71428571428571" style="35" customWidth="1"/>
    <col min="4396" max="4396" width="18.2857142857143" style="35" customWidth="1"/>
    <col min="4397" max="4397" width="6" style="35" customWidth="1"/>
    <col min="4398" max="4398" width="5" style="35" customWidth="1"/>
    <col min="4399" max="4399" width="9" style="35" customWidth="1"/>
    <col min="4400" max="4400" width="9.85714285714286" style="35" customWidth="1"/>
    <col min="4401" max="4401" width="9.71428571428571" style="35" customWidth="1"/>
    <col min="4402" max="4408" width="6" style="35" customWidth="1"/>
    <col min="4409" max="4636" width="9.14285714285714" style="35"/>
    <col min="4637" max="4637" width="7.14285714285714" style="35" customWidth="1"/>
    <col min="4638" max="4638" width="9.57142857142857" style="35" customWidth="1"/>
    <col min="4639" max="4639" width="5.14285714285714" style="35" customWidth="1"/>
    <col min="4640" max="4644" width="9" style="35" hidden="1" customWidth="1"/>
    <col min="4645" max="4645" width="4.71428571428571" style="35" customWidth="1"/>
    <col min="4646" max="4646" width="4.14285714285714" style="35" customWidth="1"/>
    <col min="4647" max="4647" width="4.42857142857143" style="35" customWidth="1"/>
    <col min="4648" max="4648" width="4.57142857142857" style="35" customWidth="1"/>
    <col min="4649" max="4649" width="4.28571428571429" style="35" customWidth="1"/>
    <col min="4650" max="4650" width="4.57142857142857" style="35" customWidth="1"/>
    <col min="4651" max="4651" width="4.71428571428571" style="35" customWidth="1"/>
    <col min="4652" max="4652" width="18.2857142857143" style="35" customWidth="1"/>
    <col min="4653" max="4653" width="6" style="35" customWidth="1"/>
    <col min="4654" max="4654" width="5" style="35" customWidth="1"/>
    <col min="4655" max="4655" width="9" style="35" customWidth="1"/>
    <col min="4656" max="4656" width="9.85714285714286" style="35" customWidth="1"/>
    <col min="4657" max="4657" width="9.71428571428571" style="35" customWidth="1"/>
    <col min="4658" max="4664" width="6" style="35" customWidth="1"/>
    <col min="4665" max="4892" width="9.14285714285714" style="35"/>
    <col min="4893" max="4893" width="7.14285714285714" style="35" customWidth="1"/>
    <col min="4894" max="4894" width="9.57142857142857" style="35" customWidth="1"/>
    <col min="4895" max="4895" width="5.14285714285714" style="35" customWidth="1"/>
    <col min="4896" max="4900" width="9" style="35" hidden="1" customWidth="1"/>
    <col min="4901" max="4901" width="4.71428571428571" style="35" customWidth="1"/>
    <col min="4902" max="4902" width="4.14285714285714" style="35" customWidth="1"/>
    <col min="4903" max="4903" width="4.42857142857143" style="35" customWidth="1"/>
    <col min="4904" max="4904" width="4.57142857142857" style="35" customWidth="1"/>
    <col min="4905" max="4905" width="4.28571428571429" style="35" customWidth="1"/>
    <col min="4906" max="4906" width="4.57142857142857" style="35" customWidth="1"/>
    <col min="4907" max="4907" width="4.71428571428571" style="35" customWidth="1"/>
    <col min="4908" max="4908" width="18.2857142857143" style="35" customWidth="1"/>
    <col min="4909" max="4909" width="6" style="35" customWidth="1"/>
    <col min="4910" max="4910" width="5" style="35" customWidth="1"/>
    <col min="4911" max="4911" width="9" style="35" customWidth="1"/>
    <col min="4912" max="4912" width="9.85714285714286" style="35" customWidth="1"/>
    <col min="4913" max="4913" width="9.71428571428571" style="35" customWidth="1"/>
    <col min="4914" max="4920" width="6" style="35" customWidth="1"/>
    <col min="4921" max="5148" width="9.14285714285714" style="35"/>
    <col min="5149" max="5149" width="7.14285714285714" style="35" customWidth="1"/>
    <col min="5150" max="5150" width="9.57142857142857" style="35" customWidth="1"/>
    <col min="5151" max="5151" width="5.14285714285714" style="35" customWidth="1"/>
    <col min="5152" max="5156" width="9" style="35" hidden="1" customWidth="1"/>
    <col min="5157" max="5157" width="4.71428571428571" style="35" customWidth="1"/>
    <col min="5158" max="5158" width="4.14285714285714" style="35" customWidth="1"/>
    <col min="5159" max="5159" width="4.42857142857143" style="35" customWidth="1"/>
    <col min="5160" max="5160" width="4.57142857142857" style="35" customWidth="1"/>
    <col min="5161" max="5161" width="4.28571428571429" style="35" customWidth="1"/>
    <col min="5162" max="5162" width="4.57142857142857" style="35" customWidth="1"/>
    <col min="5163" max="5163" width="4.71428571428571" style="35" customWidth="1"/>
    <col min="5164" max="5164" width="18.2857142857143" style="35" customWidth="1"/>
    <col min="5165" max="5165" width="6" style="35" customWidth="1"/>
    <col min="5166" max="5166" width="5" style="35" customWidth="1"/>
    <col min="5167" max="5167" width="9" style="35" customWidth="1"/>
    <col min="5168" max="5168" width="9.85714285714286" style="35" customWidth="1"/>
    <col min="5169" max="5169" width="9.71428571428571" style="35" customWidth="1"/>
    <col min="5170" max="5176" width="6" style="35" customWidth="1"/>
    <col min="5177" max="5404" width="9.14285714285714" style="35"/>
    <col min="5405" max="5405" width="7.14285714285714" style="35" customWidth="1"/>
    <col min="5406" max="5406" width="9.57142857142857" style="35" customWidth="1"/>
    <col min="5407" max="5407" width="5.14285714285714" style="35" customWidth="1"/>
    <col min="5408" max="5412" width="9" style="35" hidden="1" customWidth="1"/>
    <col min="5413" max="5413" width="4.71428571428571" style="35" customWidth="1"/>
    <col min="5414" max="5414" width="4.14285714285714" style="35" customWidth="1"/>
    <col min="5415" max="5415" width="4.42857142857143" style="35" customWidth="1"/>
    <col min="5416" max="5416" width="4.57142857142857" style="35" customWidth="1"/>
    <col min="5417" max="5417" width="4.28571428571429" style="35" customWidth="1"/>
    <col min="5418" max="5418" width="4.57142857142857" style="35" customWidth="1"/>
    <col min="5419" max="5419" width="4.71428571428571" style="35" customWidth="1"/>
    <col min="5420" max="5420" width="18.2857142857143" style="35" customWidth="1"/>
    <col min="5421" max="5421" width="6" style="35" customWidth="1"/>
    <col min="5422" max="5422" width="5" style="35" customWidth="1"/>
    <col min="5423" max="5423" width="9" style="35" customWidth="1"/>
    <col min="5424" max="5424" width="9.85714285714286" style="35" customWidth="1"/>
    <col min="5425" max="5425" width="9.71428571428571" style="35" customWidth="1"/>
    <col min="5426" max="5432" width="6" style="35" customWidth="1"/>
    <col min="5433" max="5660" width="9.14285714285714" style="35"/>
    <col min="5661" max="5661" width="7.14285714285714" style="35" customWidth="1"/>
    <col min="5662" max="5662" width="9.57142857142857" style="35" customWidth="1"/>
    <col min="5663" max="5663" width="5.14285714285714" style="35" customWidth="1"/>
    <col min="5664" max="5668" width="9" style="35" hidden="1" customWidth="1"/>
    <col min="5669" max="5669" width="4.71428571428571" style="35" customWidth="1"/>
    <col min="5670" max="5670" width="4.14285714285714" style="35" customWidth="1"/>
    <col min="5671" max="5671" width="4.42857142857143" style="35" customWidth="1"/>
    <col min="5672" max="5672" width="4.57142857142857" style="35" customWidth="1"/>
    <col min="5673" max="5673" width="4.28571428571429" style="35" customWidth="1"/>
    <col min="5674" max="5674" width="4.57142857142857" style="35" customWidth="1"/>
    <col min="5675" max="5675" width="4.71428571428571" style="35" customWidth="1"/>
    <col min="5676" max="5676" width="18.2857142857143" style="35" customWidth="1"/>
    <col min="5677" max="5677" width="6" style="35" customWidth="1"/>
    <col min="5678" max="5678" width="5" style="35" customWidth="1"/>
    <col min="5679" max="5679" width="9" style="35" customWidth="1"/>
    <col min="5680" max="5680" width="9.85714285714286" style="35" customWidth="1"/>
    <col min="5681" max="5681" width="9.71428571428571" style="35" customWidth="1"/>
    <col min="5682" max="5688" width="6" style="35" customWidth="1"/>
    <col min="5689" max="5916" width="9.14285714285714" style="35"/>
    <col min="5917" max="5917" width="7.14285714285714" style="35" customWidth="1"/>
    <col min="5918" max="5918" width="9.57142857142857" style="35" customWidth="1"/>
    <col min="5919" max="5919" width="5.14285714285714" style="35" customWidth="1"/>
    <col min="5920" max="5924" width="9" style="35" hidden="1" customWidth="1"/>
    <col min="5925" max="5925" width="4.71428571428571" style="35" customWidth="1"/>
    <col min="5926" max="5926" width="4.14285714285714" style="35" customWidth="1"/>
    <col min="5927" max="5927" width="4.42857142857143" style="35" customWidth="1"/>
    <col min="5928" max="5928" width="4.57142857142857" style="35" customWidth="1"/>
    <col min="5929" max="5929" width="4.28571428571429" style="35" customWidth="1"/>
    <col min="5930" max="5930" width="4.57142857142857" style="35" customWidth="1"/>
    <col min="5931" max="5931" width="4.71428571428571" style="35" customWidth="1"/>
    <col min="5932" max="5932" width="18.2857142857143" style="35" customWidth="1"/>
    <col min="5933" max="5933" width="6" style="35" customWidth="1"/>
    <col min="5934" max="5934" width="5" style="35" customWidth="1"/>
    <col min="5935" max="5935" width="9" style="35" customWidth="1"/>
    <col min="5936" max="5936" width="9.85714285714286" style="35" customWidth="1"/>
    <col min="5937" max="5937" width="9.71428571428571" style="35" customWidth="1"/>
    <col min="5938" max="5944" width="6" style="35" customWidth="1"/>
    <col min="5945" max="6172" width="9.14285714285714" style="35"/>
    <col min="6173" max="6173" width="7.14285714285714" style="35" customWidth="1"/>
    <col min="6174" max="6174" width="9.57142857142857" style="35" customWidth="1"/>
    <col min="6175" max="6175" width="5.14285714285714" style="35" customWidth="1"/>
    <col min="6176" max="6180" width="9" style="35" hidden="1" customWidth="1"/>
    <col min="6181" max="6181" width="4.71428571428571" style="35" customWidth="1"/>
    <col min="6182" max="6182" width="4.14285714285714" style="35" customWidth="1"/>
    <col min="6183" max="6183" width="4.42857142857143" style="35" customWidth="1"/>
    <col min="6184" max="6184" width="4.57142857142857" style="35" customWidth="1"/>
    <col min="6185" max="6185" width="4.28571428571429" style="35" customWidth="1"/>
    <col min="6186" max="6186" width="4.57142857142857" style="35" customWidth="1"/>
    <col min="6187" max="6187" width="4.71428571428571" style="35" customWidth="1"/>
    <col min="6188" max="6188" width="18.2857142857143" style="35" customWidth="1"/>
    <col min="6189" max="6189" width="6" style="35" customWidth="1"/>
    <col min="6190" max="6190" width="5" style="35" customWidth="1"/>
    <col min="6191" max="6191" width="9" style="35" customWidth="1"/>
    <col min="6192" max="6192" width="9.85714285714286" style="35" customWidth="1"/>
    <col min="6193" max="6193" width="9.71428571428571" style="35" customWidth="1"/>
    <col min="6194" max="6200" width="6" style="35" customWidth="1"/>
    <col min="6201" max="6428" width="9.14285714285714" style="35"/>
    <col min="6429" max="6429" width="7.14285714285714" style="35" customWidth="1"/>
    <col min="6430" max="6430" width="9.57142857142857" style="35" customWidth="1"/>
    <col min="6431" max="6431" width="5.14285714285714" style="35" customWidth="1"/>
    <col min="6432" max="6436" width="9" style="35" hidden="1" customWidth="1"/>
    <col min="6437" max="6437" width="4.71428571428571" style="35" customWidth="1"/>
    <col min="6438" max="6438" width="4.14285714285714" style="35" customWidth="1"/>
    <col min="6439" max="6439" width="4.42857142857143" style="35" customWidth="1"/>
    <col min="6440" max="6440" width="4.57142857142857" style="35" customWidth="1"/>
    <col min="6441" max="6441" width="4.28571428571429" style="35" customWidth="1"/>
    <col min="6442" max="6442" width="4.57142857142857" style="35" customWidth="1"/>
    <col min="6443" max="6443" width="4.71428571428571" style="35" customWidth="1"/>
    <col min="6444" max="6444" width="18.2857142857143" style="35" customWidth="1"/>
    <col min="6445" max="6445" width="6" style="35" customWidth="1"/>
    <col min="6446" max="6446" width="5" style="35" customWidth="1"/>
    <col min="6447" max="6447" width="9" style="35" customWidth="1"/>
    <col min="6448" max="6448" width="9.85714285714286" style="35" customWidth="1"/>
    <col min="6449" max="6449" width="9.71428571428571" style="35" customWidth="1"/>
    <col min="6450" max="6456" width="6" style="35" customWidth="1"/>
    <col min="6457" max="6684" width="9.14285714285714" style="35"/>
    <col min="6685" max="6685" width="7.14285714285714" style="35" customWidth="1"/>
    <col min="6686" max="6686" width="9.57142857142857" style="35" customWidth="1"/>
    <col min="6687" max="6687" width="5.14285714285714" style="35" customWidth="1"/>
    <col min="6688" max="6692" width="9" style="35" hidden="1" customWidth="1"/>
    <col min="6693" max="6693" width="4.71428571428571" style="35" customWidth="1"/>
    <col min="6694" max="6694" width="4.14285714285714" style="35" customWidth="1"/>
    <col min="6695" max="6695" width="4.42857142857143" style="35" customWidth="1"/>
    <col min="6696" max="6696" width="4.57142857142857" style="35" customWidth="1"/>
    <col min="6697" max="6697" width="4.28571428571429" style="35" customWidth="1"/>
    <col min="6698" max="6698" width="4.57142857142857" style="35" customWidth="1"/>
    <col min="6699" max="6699" width="4.71428571428571" style="35" customWidth="1"/>
    <col min="6700" max="6700" width="18.2857142857143" style="35" customWidth="1"/>
    <col min="6701" max="6701" width="6" style="35" customWidth="1"/>
    <col min="6702" max="6702" width="5" style="35" customWidth="1"/>
    <col min="6703" max="6703" width="9" style="35" customWidth="1"/>
    <col min="6704" max="6704" width="9.85714285714286" style="35" customWidth="1"/>
    <col min="6705" max="6705" width="9.71428571428571" style="35" customWidth="1"/>
    <col min="6706" max="6712" width="6" style="35" customWidth="1"/>
    <col min="6713" max="6940" width="9.14285714285714" style="35"/>
    <col min="6941" max="6941" width="7.14285714285714" style="35" customWidth="1"/>
    <col min="6942" max="6942" width="9.57142857142857" style="35" customWidth="1"/>
    <col min="6943" max="6943" width="5.14285714285714" style="35" customWidth="1"/>
    <col min="6944" max="6948" width="9" style="35" hidden="1" customWidth="1"/>
    <col min="6949" max="6949" width="4.71428571428571" style="35" customWidth="1"/>
    <col min="6950" max="6950" width="4.14285714285714" style="35" customWidth="1"/>
    <col min="6951" max="6951" width="4.42857142857143" style="35" customWidth="1"/>
    <col min="6952" max="6952" width="4.57142857142857" style="35" customWidth="1"/>
    <col min="6953" max="6953" width="4.28571428571429" style="35" customWidth="1"/>
    <col min="6954" max="6954" width="4.57142857142857" style="35" customWidth="1"/>
    <col min="6955" max="6955" width="4.71428571428571" style="35" customWidth="1"/>
    <col min="6956" max="6956" width="18.2857142857143" style="35" customWidth="1"/>
    <col min="6957" max="6957" width="6" style="35" customWidth="1"/>
    <col min="6958" max="6958" width="5" style="35" customWidth="1"/>
    <col min="6959" max="6959" width="9" style="35" customWidth="1"/>
    <col min="6960" max="6960" width="9.85714285714286" style="35" customWidth="1"/>
    <col min="6961" max="6961" width="9.71428571428571" style="35" customWidth="1"/>
    <col min="6962" max="6968" width="6" style="35" customWidth="1"/>
    <col min="6969" max="7196" width="9.14285714285714" style="35"/>
    <col min="7197" max="7197" width="7.14285714285714" style="35" customWidth="1"/>
    <col min="7198" max="7198" width="9.57142857142857" style="35" customWidth="1"/>
    <col min="7199" max="7199" width="5.14285714285714" style="35" customWidth="1"/>
    <col min="7200" max="7204" width="9" style="35" hidden="1" customWidth="1"/>
    <col min="7205" max="7205" width="4.71428571428571" style="35" customWidth="1"/>
    <col min="7206" max="7206" width="4.14285714285714" style="35" customWidth="1"/>
    <col min="7207" max="7207" width="4.42857142857143" style="35" customWidth="1"/>
    <col min="7208" max="7208" width="4.57142857142857" style="35" customWidth="1"/>
    <col min="7209" max="7209" width="4.28571428571429" style="35" customWidth="1"/>
    <col min="7210" max="7210" width="4.57142857142857" style="35" customWidth="1"/>
    <col min="7211" max="7211" width="4.71428571428571" style="35" customWidth="1"/>
    <col min="7212" max="7212" width="18.2857142857143" style="35" customWidth="1"/>
    <col min="7213" max="7213" width="6" style="35" customWidth="1"/>
    <col min="7214" max="7214" width="5" style="35" customWidth="1"/>
    <col min="7215" max="7215" width="9" style="35" customWidth="1"/>
    <col min="7216" max="7216" width="9.85714285714286" style="35" customWidth="1"/>
    <col min="7217" max="7217" width="9.71428571428571" style="35" customWidth="1"/>
    <col min="7218" max="7224" width="6" style="35" customWidth="1"/>
    <col min="7225" max="7452" width="9.14285714285714" style="35"/>
    <col min="7453" max="7453" width="7.14285714285714" style="35" customWidth="1"/>
    <col min="7454" max="7454" width="9.57142857142857" style="35" customWidth="1"/>
    <col min="7455" max="7455" width="5.14285714285714" style="35" customWidth="1"/>
    <col min="7456" max="7460" width="9" style="35" hidden="1" customWidth="1"/>
    <col min="7461" max="7461" width="4.71428571428571" style="35" customWidth="1"/>
    <col min="7462" max="7462" width="4.14285714285714" style="35" customWidth="1"/>
    <col min="7463" max="7463" width="4.42857142857143" style="35" customWidth="1"/>
    <col min="7464" max="7464" width="4.57142857142857" style="35" customWidth="1"/>
    <col min="7465" max="7465" width="4.28571428571429" style="35" customWidth="1"/>
    <col min="7466" max="7466" width="4.57142857142857" style="35" customWidth="1"/>
    <col min="7467" max="7467" width="4.71428571428571" style="35" customWidth="1"/>
    <col min="7468" max="7468" width="18.2857142857143" style="35" customWidth="1"/>
    <col min="7469" max="7469" width="6" style="35" customWidth="1"/>
    <col min="7470" max="7470" width="5" style="35" customWidth="1"/>
    <col min="7471" max="7471" width="9" style="35" customWidth="1"/>
    <col min="7472" max="7472" width="9.85714285714286" style="35" customWidth="1"/>
    <col min="7473" max="7473" width="9.71428571428571" style="35" customWidth="1"/>
    <col min="7474" max="7480" width="6" style="35" customWidth="1"/>
    <col min="7481" max="7708" width="9.14285714285714" style="35"/>
    <col min="7709" max="7709" width="7.14285714285714" style="35" customWidth="1"/>
    <col min="7710" max="7710" width="9.57142857142857" style="35" customWidth="1"/>
    <col min="7711" max="7711" width="5.14285714285714" style="35" customWidth="1"/>
    <col min="7712" max="7716" width="9" style="35" hidden="1" customWidth="1"/>
    <col min="7717" max="7717" width="4.71428571428571" style="35" customWidth="1"/>
    <col min="7718" max="7718" width="4.14285714285714" style="35" customWidth="1"/>
    <col min="7719" max="7719" width="4.42857142857143" style="35" customWidth="1"/>
    <col min="7720" max="7720" width="4.57142857142857" style="35" customWidth="1"/>
    <col min="7721" max="7721" width="4.28571428571429" style="35" customWidth="1"/>
    <col min="7722" max="7722" width="4.57142857142857" style="35" customWidth="1"/>
    <col min="7723" max="7723" width="4.71428571428571" style="35" customWidth="1"/>
    <col min="7724" max="7724" width="18.2857142857143" style="35" customWidth="1"/>
    <col min="7725" max="7725" width="6" style="35" customWidth="1"/>
    <col min="7726" max="7726" width="5" style="35" customWidth="1"/>
    <col min="7727" max="7727" width="9" style="35" customWidth="1"/>
    <col min="7728" max="7728" width="9.85714285714286" style="35" customWidth="1"/>
    <col min="7729" max="7729" width="9.71428571428571" style="35" customWidth="1"/>
    <col min="7730" max="7736" width="6" style="35" customWidth="1"/>
    <col min="7737" max="7964" width="9.14285714285714" style="35"/>
    <col min="7965" max="7965" width="7.14285714285714" style="35" customWidth="1"/>
    <col min="7966" max="7966" width="9.57142857142857" style="35" customWidth="1"/>
    <col min="7967" max="7967" width="5.14285714285714" style="35" customWidth="1"/>
    <col min="7968" max="7972" width="9" style="35" hidden="1" customWidth="1"/>
    <col min="7973" max="7973" width="4.71428571428571" style="35" customWidth="1"/>
    <col min="7974" max="7974" width="4.14285714285714" style="35" customWidth="1"/>
    <col min="7975" max="7975" width="4.42857142857143" style="35" customWidth="1"/>
    <col min="7976" max="7976" width="4.57142857142857" style="35" customWidth="1"/>
    <col min="7977" max="7977" width="4.28571428571429" style="35" customWidth="1"/>
    <col min="7978" max="7978" width="4.57142857142857" style="35" customWidth="1"/>
    <col min="7979" max="7979" width="4.71428571428571" style="35" customWidth="1"/>
    <col min="7980" max="7980" width="18.2857142857143" style="35" customWidth="1"/>
    <col min="7981" max="7981" width="6" style="35" customWidth="1"/>
    <col min="7982" max="7982" width="5" style="35" customWidth="1"/>
    <col min="7983" max="7983" width="9" style="35" customWidth="1"/>
    <col min="7984" max="7984" width="9.85714285714286" style="35" customWidth="1"/>
    <col min="7985" max="7985" width="9.71428571428571" style="35" customWidth="1"/>
    <col min="7986" max="7992" width="6" style="35" customWidth="1"/>
    <col min="7993" max="8220" width="9.14285714285714" style="35"/>
    <col min="8221" max="8221" width="7.14285714285714" style="35" customWidth="1"/>
    <col min="8222" max="8222" width="9.57142857142857" style="35" customWidth="1"/>
    <col min="8223" max="8223" width="5.14285714285714" style="35" customWidth="1"/>
    <col min="8224" max="8228" width="9" style="35" hidden="1" customWidth="1"/>
    <col min="8229" max="8229" width="4.71428571428571" style="35" customWidth="1"/>
    <col min="8230" max="8230" width="4.14285714285714" style="35" customWidth="1"/>
    <col min="8231" max="8231" width="4.42857142857143" style="35" customWidth="1"/>
    <col min="8232" max="8232" width="4.57142857142857" style="35" customWidth="1"/>
    <col min="8233" max="8233" width="4.28571428571429" style="35" customWidth="1"/>
    <col min="8234" max="8234" width="4.57142857142857" style="35" customWidth="1"/>
    <col min="8235" max="8235" width="4.71428571428571" style="35" customWidth="1"/>
    <col min="8236" max="8236" width="18.2857142857143" style="35" customWidth="1"/>
    <col min="8237" max="8237" width="6" style="35" customWidth="1"/>
    <col min="8238" max="8238" width="5" style="35" customWidth="1"/>
    <col min="8239" max="8239" width="9" style="35" customWidth="1"/>
    <col min="8240" max="8240" width="9.85714285714286" style="35" customWidth="1"/>
    <col min="8241" max="8241" width="9.71428571428571" style="35" customWidth="1"/>
    <col min="8242" max="8248" width="6" style="35" customWidth="1"/>
    <col min="8249" max="8476" width="9.14285714285714" style="35"/>
    <col min="8477" max="8477" width="7.14285714285714" style="35" customWidth="1"/>
    <col min="8478" max="8478" width="9.57142857142857" style="35" customWidth="1"/>
    <col min="8479" max="8479" width="5.14285714285714" style="35" customWidth="1"/>
    <col min="8480" max="8484" width="9" style="35" hidden="1" customWidth="1"/>
    <col min="8485" max="8485" width="4.71428571428571" style="35" customWidth="1"/>
    <col min="8486" max="8486" width="4.14285714285714" style="35" customWidth="1"/>
    <col min="8487" max="8487" width="4.42857142857143" style="35" customWidth="1"/>
    <col min="8488" max="8488" width="4.57142857142857" style="35" customWidth="1"/>
    <col min="8489" max="8489" width="4.28571428571429" style="35" customWidth="1"/>
    <col min="8490" max="8490" width="4.57142857142857" style="35" customWidth="1"/>
    <col min="8491" max="8491" width="4.71428571428571" style="35" customWidth="1"/>
    <col min="8492" max="8492" width="18.2857142857143" style="35" customWidth="1"/>
    <col min="8493" max="8493" width="6" style="35" customWidth="1"/>
    <col min="8494" max="8494" width="5" style="35" customWidth="1"/>
    <col min="8495" max="8495" width="9" style="35" customWidth="1"/>
    <col min="8496" max="8496" width="9.85714285714286" style="35" customWidth="1"/>
    <col min="8497" max="8497" width="9.71428571428571" style="35" customWidth="1"/>
    <col min="8498" max="8504" width="6" style="35" customWidth="1"/>
    <col min="8505" max="8732" width="9.14285714285714" style="35"/>
    <col min="8733" max="8733" width="7.14285714285714" style="35" customWidth="1"/>
    <col min="8734" max="8734" width="9.57142857142857" style="35" customWidth="1"/>
    <col min="8735" max="8735" width="5.14285714285714" style="35" customWidth="1"/>
    <col min="8736" max="8740" width="9" style="35" hidden="1" customWidth="1"/>
    <col min="8741" max="8741" width="4.71428571428571" style="35" customWidth="1"/>
    <col min="8742" max="8742" width="4.14285714285714" style="35" customWidth="1"/>
    <col min="8743" max="8743" width="4.42857142857143" style="35" customWidth="1"/>
    <col min="8744" max="8744" width="4.57142857142857" style="35" customWidth="1"/>
    <col min="8745" max="8745" width="4.28571428571429" style="35" customWidth="1"/>
    <col min="8746" max="8746" width="4.57142857142857" style="35" customWidth="1"/>
    <col min="8747" max="8747" width="4.71428571428571" style="35" customWidth="1"/>
    <col min="8748" max="8748" width="18.2857142857143" style="35" customWidth="1"/>
    <col min="8749" max="8749" width="6" style="35" customWidth="1"/>
    <col min="8750" max="8750" width="5" style="35" customWidth="1"/>
    <col min="8751" max="8751" width="9" style="35" customWidth="1"/>
    <col min="8752" max="8752" width="9.85714285714286" style="35" customWidth="1"/>
    <col min="8753" max="8753" width="9.71428571428571" style="35" customWidth="1"/>
    <col min="8754" max="8760" width="6" style="35" customWidth="1"/>
    <col min="8761" max="8988" width="9.14285714285714" style="35"/>
    <col min="8989" max="8989" width="7.14285714285714" style="35" customWidth="1"/>
    <col min="8990" max="8990" width="9.57142857142857" style="35" customWidth="1"/>
    <col min="8991" max="8991" width="5.14285714285714" style="35" customWidth="1"/>
    <col min="8992" max="8996" width="9" style="35" hidden="1" customWidth="1"/>
    <col min="8997" max="8997" width="4.71428571428571" style="35" customWidth="1"/>
    <col min="8998" max="8998" width="4.14285714285714" style="35" customWidth="1"/>
    <col min="8999" max="8999" width="4.42857142857143" style="35" customWidth="1"/>
    <col min="9000" max="9000" width="4.57142857142857" style="35" customWidth="1"/>
    <col min="9001" max="9001" width="4.28571428571429" style="35" customWidth="1"/>
    <col min="9002" max="9002" width="4.57142857142857" style="35" customWidth="1"/>
    <col min="9003" max="9003" width="4.71428571428571" style="35" customWidth="1"/>
    <col min="9004" max="9004" width="18.2857142857143" style="35" customWidth="1"/>
    <col min="9005" max="9005" width="6" style="35" customWidth="1"/>
    <col min="9006" max="9006" width="5" style="35" customWidth="1"/>
    <col min="9007" max="9007" width="9" style="35" customWidth="1"/>
    <col min="9008" max="9008" width="9.85714285714286" style="35" customWidth="1"/>
    <col min="9009" max="9009" width="9.71428571428571" style="35" customWidth="1"/>
    <col min="9010" max="9016" width="6" style="35" customWidth="1"/>
    <col min="9017" max="9244" width="9.14285714285714" style="35"/>
    <col min="9245" max="9245" width="7.14285714285714" style="35" customWidth="1"/>
    <col min="9246" max="9246" width="9.57142857142857" style="35" customWidth="1"/>
    <col min="9247" max="9247" width="5.14285714285714" style="35" customWidth="1"/>
    <col min="9248" max="9252" width="9" style="35" hidden="1" customWidth="1"/>
    <col min="9253" max="9253" width="4.71428571428571" style="35" customWidth="1"/>
    <col min="9254" max="9254" width="4.14285714285714" style="35" customWidth="1"/>
    <col min="9255" max="9255" width="4.42857142857143" style="35" customWidth="1"/>
    <col min="9256" max="9256" width="4.57142857142857" style="35" customWidth="1"/>
    <col min="9257" max="9257" width="4.28571428571429" style="35" customWidth="1"/>
    <col min="9258" max="9258" width="4.57142857142857" style="35" customWidth="1"/>
    <col min="9259" max="9259" width="4.71428571428571" style="35" customWidth="1"/>
    <col min="9260" max="9260" width="18.2857142857143" style="35" customWidth="1"/>
    <col min="9261" max="9261" width="6" style="35" customWidth="1"/>
    <col min="9262" max="9262" width="5" style="35" customWidth="1"/>
    <col min="9263" max="9263" width="9" style="35" customWidth="1"/>
    <col min="9264" max="9264" width="9.85714285714286" style="35" customWidth="1"/>
    <col min="9265" max="9265" width="9.71428571428571" style="35" customWidth="1"/>
    <col min="9266" max="9272" width="6" style="35" customWidth="1"/>
    <col min="9273" max="9500" width="9.14285714285714" style="35"/>
    <col min="9501" max="9501" width="7.14285714285714" style="35" customWidth="1"/>
    <col min="9502" max="9502" width="9.57142857142857" style="35" customWidth="1"/>
    <col min="9503" max="9503" width="5.14285714285714" style="35" customWidth="1"/>
    <col min="9504" max="9508" width="9" style="35" hidden="1" customWidth="1"/>
    <col min="9509" max="9509" width="4.71428571428571" style="35" customWidth="1"/>
    <col min="9510" max="9510" width="4.14285714285714" style="35" customWidth="1"/>
    <col min="9511" max="9511" width="4.42857142857143" style="35" customWidth="1"/>
    <col min="9512" max="9512" width="4.57142857142857" style="35" customWidth="1"/>
    <col min="9513" max="9513" width="4.28571428571429" style="35" customWidth="1"/>
    <col min="9514" max="9514" width="4.57142857142857" style="35" customWidth="1"/>
    <col min="9515" max="9515" width="4.71428571428571" style="35" customWidth="1"/>
    <col min="9516" max="9516" width="18.2857142857143" style="35" customWidth="1"/>
    <col min="9517" max="9517" width="6" style="35" customWidth="1"/>
    <col min="9518" max="9518" width="5" style="35" customWidth="1"/>
    <col min="9519" max="9519" width="9" style="35" customWidth="1"/>
    <col min="9520" max="9520" width="9.85714285714286" style="35" customWidth="1"/>
    <col min="9521" max="9521" width="9.71428571428571" style="35" customWidth="1"/>
    <col min="9522" max="9528" width="6" style="35" customWidth="1"/>
    <col min="9529" max="9756" width="9.14285714285714" style="35"/>
    <col min="9757" max="9757" width="7.14285714285714" style="35" customWidth="1"/>
    <col min="9758" max="9758" width="9.57142857142857" style="35" customWidth="1"/>
    <col min="9759" max="9759" width="5.14285714285714" style="35" customWidth="1"/>
    <col min="9760" max="9764" width="9" style="35" hidden="1" customWidth="1"/>
    <col min="9765" max="9765" width="4.71428571428571" style="35" customWidth="1"/>
    <col min="9766" max="9766" width="4.14285714285714" style="35" customWidth="1"/>
    <col min="9767" max="9767" width="4.42857142857143" style="35" customWidth="1"/>
    <col min="9768" max="9768" width="4.57142857142857" style="35" customWidth="1"/>
    <col min="9769" max="9769" width="4.28571428571429" style="35" customWidth="1"/>
    <col min="9770" max="9770" width="4.57142857142857" style="35" customWidth="1"/>
    <col min="9771" max="9771" width="4.71428571428571" style="35" customWidth="1"/>
    <col min="9772" max="9772" width="18.2857142857143" style="35" customWidth="1"/>
    <col min="9773" max="9773" width="6" style="35" customWidth="1"/>
    <col min="9774" max="9774" width="5" style="35" customWidth="1"/>
    <col min="9775" max="9775" width="9" style="35" customWidth="1"/>
    <col min="9776" max="9776" width="9.85714285714286" style="35" customWidth="1"/>
    <col min="9777" max="9777" width="9.71428571428571" style="35" customWidth="1"/>
    <col min="9778" max="9784" width="6" style="35" customWidth="1"/>
    <col min="9785" max="10012" width="9.14285714285714" style="35"/>
    <col min="10013" max="10013" width="7.14285714285714" style="35" customWidth="1"/>
    <col min="10014" max="10014" width="9.57142857142857" style="35" customWidth="1"/>
    <col min="10015" max="10015" width="5.14285714285714" style="35" customWidth="1"/>
    <col min="10016" max="10020" width="9" style="35" hidden="1" customWidth="1"/>
    <col min="10021" max="10021" width="4.71428571428571" style="35" customWidth="1"/>
    <col min="10022" max="10022" width="4.14285714285714" style="35" customWidth="1"/>
    <col min="10023" max="10023" width="4.42857142857143" style="35" customWidth="1"/>
    <col min="10024" max="10024" width="4.57142857142857" style="35" customWidth="1"/>
    <col min="10025" max="10025" width="4.28571428571429" style="35" customWidth="1"/>
    <col min="10026" max="10026" width="4.57142857142857" style="35" customWidth="1"/>
    <col min="10027" max="10027" width="4.71428571428571" style="35" customWidth="1"/>
    <col min="10028" max="10028" width="18.2857142857143" style="35" customWidth="1"/>
    <col min="10029" max="10029" width="6" style="35" customWidth="1"/>
    <col min="10030" max="10030" width="5" style="35" customWidth="1"/>
    <col min="10031" max="10031" width="9" style="35" customWidth="1"/>
    <col min="10032" max="10032" width="9.85714285714286" style="35" customWidth="1"/>
    <col min="10033" max="10033" width="9.71428571428571" style="35" customWidth="1"/>
    <col min="10034" max="10040" width="6" style="35" customWidth="1"/>
    <col min="10041" max="10268" width="9.14285714285714" style="35"/>
    <col min="10269" max="10269" width="7.14285714285714" style="35" customWidth="1"/>
    <col min="10270" max="10270" width="9.57142857142857" style="35" customWidth="1"/>
    <col min="10271" max="10271" width="5.14285714285714" style="35" customWidth="1"/>
    <col min="10272" max="10276" width="9" style="35" hidden="1" customWidth="1"/>
    <col min="10277" max="10277" width="4.71428571428571" style="35" customWidth="1"/>
    <col min="10278" max="10278" width="4.14285714285714" style="35" customWidth="1"/>
    <col min="10279" max="10279" width="4.42857142857143" style="35" customWidth="1"/>
    <col min="10280" max="10280" width="4.57142857142857" style="35" customWidth="1"/>
    <col min="10281" max="10281" width="4.28571428571429" style="35" customWidth="1"/>
    <col min="10282" max="10282" width="4.57142857142857" style="35" customWidth="1"/>
    <col min="10283" max="10283" width="4.71428571428571" style="35" customWidth="1"/>
    <col min="10284" max="10284" width="18.2857142857143" style="35" customWidth="1"/>
    <col min="10285" max="10285" width="6" style="35" customWidth="1"/>
    <col min="10286" max="10286" width="5" style="35" customWidth="1"/>
    <col min="10287" max="10287" width="9" style="35" customWidth="1"/>
    <col min="10288" max="10288" width="9.85714285714286" style="35" customWidth="1"/>
    <col min="10289" max="10289" width="9.71428571428571" style="35" customWidth="1"/>
    <col min="10290" max="10296" width="6" style="35" customWidth="1"/>
    <col min="10297" max="10524" width="9.14285714285714" style="35"/>
    <col min="10525" max="10525" width="7.14285714285714" style="35" customWidth="1"/>
    <col min="10526" max="10526" width="9.57142857142857" style="35" customWidth="1"/>
    <col min="10527" max="10527" width="5.14285714285714" style="35" customWidth="1"/>
    <col min="10528" max="10532" width="9" style="35" hidden="1" customWidth="1"/>
    <col min="10533" max="10533" width="4.71428571428571" style="35" customWidth="1"/>
    <col min="10534" max="10534" width="4.14285714285714" style="35" customWidth="1"/>
    <col min="10535" max="10535" width="4.42857142857143" style="35" customWidth="1"/>
    <col min="10536" max="10536" width="4.57142857142857" style="35" customWidth="1"/>
    <col min="10537" max="10537" width="4.28571428571429" style="35" customWidth="1"/>
    <col min="10538" max="10538" width="4.57142857142857" style="35" customWidth="1"/>
    <col min="10539" max="10539" width="4.71428571428571" style="35" customWidth="1"/>
    <col min="10540" max="10540" width="18.2857142857143" style="35" customWidth="1"/>
    <col min="10541" max="10541" width="6" style="35" customWidth="1"/>
    <col min="10542" max="10542" width="5" style="35" customWidth="1"/>
    <col min="10543" max="10543" width="9" style="35" customWidth="1"/>
    <col min="10544" max="10544" width="9.85714285714286" style="35" customWidth="1"/>
    <col min="10545" max="10545" width="9.71428571428571" style="35" customWidth="1"/>
    <col min="10546" max="10552" width="6" style="35" customWidth="1"/>
    <col min="10553" max="10780" width="9.14285714285714" style="35"/>
    <col min="10781" max="10781" width="7.14285714285714" style="35" customWidth="1"/>
    <col min="10782" max="10782" width="9.57142857142857" style="35" customWidth="1"/>
    <col min="10783" max="10783" width="5.14285714285714" style="35" customWidth="1"/>
    <col min="10784" max="10788" width="9" style="35" hidden="1" customWidth="1"/>
    <col min="10789" max="10789" width="4.71428571428571" style="35" customWidth="1"/>
    <col min="10790" max="10790" width="4.14285714285714" style="35" customWidth="1"/>
    <col min="10791" max="10791" width="4.42857142857143" style="35" customWidth="1"/>
    <col min="10792" max="10792" width="4.57142857142857" style="35" customWidth="1"/>
    <col min="10793" max="10793" width="4.28571428571429" style="35" customWidth="1"/>
    <col min="10794" max="10794" width="4.57142857142857" style="35" customWidth="1"/>
    <col min="10795" max="10795" width="4.71428571428571" style="35" customWidth="1"/>
    <col min="10796" max="10796" width="18.2857142857143" style="35" customWidth="1"/>
    <col min="10797" max="10797" width="6" style="35" customWidth="1"/>
    <col min="10798" max="10798" width="5" style="35" customWidth="1"/>
    <col min="10799" max="10799" width="9" style="35" customWidth="1"/>
    <col min="10800" max="10800" width="9.85714285714286" style="35" customWidth="1"/>
    <col min="10801" max="10801" width="9.71428571428571" style="35" customWidth="1"/>
    <col min="10802" max="10808" width="6" style="35" customWidth="1"/>
    <col min="10809" max="11036" width="9.14285714285714" style="35"/>
    <col min="11037" max="11037" width="7.14285714285714" style="35" customWidth="1"/>
    <col min="11038" max="11038" width="9.57142857142857" style="35" customWidth="1"/>
    <col min="11039" max="11039" width="5.14285714285714" style="35" customWidth="1"/>
    <col min="11040" max="11044" width="9" style="35" hidden="1" customWidth="1"/>
    <col min="11045" max="11045" width="4.71428571428571" style="35" customWidth="1"/>
    <col min="11046" max="11046" width="4.14285714285714" style="35" customWidth="1"/>
    <col min="11047" max="11047" width="4.42857142857143" style="35" customWidth="1"/>
    <col min="11048" max="11048" width="4.57142857142857" style="35" customWidth="1"/>
    <col min="11049" max="11049" width="4.28571428571429" style="35" customWidth="1"/>
    <col min="11050" max="11050" width="4.57142857142857" style="35" customWidth="1"/>
    <col min="11051" max="11051" width="4.71428571428571" style="35" customWidth="1"/>
    <col min="11052" max="11052" width="18.2857142857143" style="35" customWidth="1"/>
    <col min="11053" max="11053" width="6" style="35" customWidth="1"/>
    <col min="11054" max="11054" width="5" style="35" customWidth="1"/>
    <col min="11055" max="11055" width="9" style="35" customWidth="1"/>
    <col min="11056" max="11056" width="9.85714285714286" style="35" customWidth="1"/>
    <col min="11057" max="11057" width="9.71428571428571" style="35" customWidth="1"/>
    <col min="11058" max="11064" width="6" style="35" customWidth="1"/>
    <col min="11065" max="11292" width="9.14285714285714" style="35"/>
    <col min="11293" max="11293" width="7.14285714285714" style="35" customWidth="1"/>
    <col min="11294" max="11294" width="9.57142857142857" style="35" customWidth="1"/>
    <col min="11295" max="11295" width="5.14285714285714" style="35" customWidth="1"/>
    <col min="11296" max="11300" width="9" style="35" hidden="1" customWidth="1"/>
    <col min="11301" max="11301" width="4.71428571428571" style="35" customWidth="1"/>
    <col min="11302" max="11302" width="4.14285714285714" style="35" customWidth="1"/>
    <col min="11303" max="11303" width="4.42857142857143" style="35" customWidth="1"/>
    <col min="11304" max="11304" width="4.57142857142857" style="35" customWidth="1"/>
    <col min="11305" max="11305" width="4.28571428571429" style="35" customWidth="1"/>
    <col min="11306" max="11306" width="4.57142857142857" style="35" customWidth="1"/>
    <col min="11307" max="11307" width="4.71428571428571" style="35" customWidth="1"/>
    <col min="11308" max="11308" width="18.2857142857143" style="35" customWidth="1"/>
    <col min="11309" max="11309" width="6" style="35" customWidth="1"/>
    <col min="11310" max="11310" width="5" style="35" customWidth="1"/>
    <col min="11311" max="11311" width="9" style="35" customWidth="1"/>
    <col min="11312" max="11312" width="9.85714285714286" style="35" customWidth="1"/>
    <col min="11313" max="11313" width="9.71428571428571" style="35" customWidth="1"/>
    <col min="11314" max="11320" width="6" style="35" customWidth="1"/>
    <col min="11321" max="11548" width="9.14285714285714" style="35"/>
    <col min="11549" max="11549" width="7.14285714285714" style="35" customWidth="1"/>
    <col min="11550" max="11550" width="9.57142857142857" style="35" customWidth="1"/>
    <col min="11551" max="11551" width="5.14285714285714" style="35" customWidth="1"/>
    <col min="11552" max="11556" width="9" style="35" hidden="1" customWidth="1"/>
    <col min="11557" max="11557" width="4.71428571428571" style="35" customWidth="1"/>
    <col min="11558" max="11558" width="4.14285714285714" style="35" customWidth="1"/>
    <col min="11559" max="11559" width="4.42857142857143" style="35" customWidth="1"/>
    <col min="11560" max="11560" width="4.57142857142857" style="35" customWidth="1"/>
    <col min="11561" max="11561" width="4.28571428571429" style="35" customWidth="1"/>
    <col min="11562" max="11562" width="4.57142857142857" style="35" customWidth="1"/>
    <col min="11563" max="11563" width="4.71428571428571" style="35" customWidth="1"/>
    <col min="11564" max="11564" width="18.2857142857143" style="35" customWidth="1"/>
    <col min="11565" max="11565" width="6" style="35" customWidth="1"/>
    <col min="11566" max="11566" width="5" style="35" customWidth="1"/>
    <col min="11567" max="11567" width="9" style="35" customWidth="1"/>
    <col min="11568" max="11568" width="9.85714285714286" style="35" customWidth="1"/>
    <col min="11569" max="11569" width="9.71428571428571" style="35" customWidth="1"/>
    <col min="11570" max="11576" width="6" style="35" customWidth="1"/>
    <col min="11577" max="11804" width="9.14285714285714" style="35"/>
    <col min="11805" max="11805" width="7.14285714285714" style="35" customWidth="1"/>
    <col min="11806" max="11806" width="9.57142857142857" style="35" customWidth="1"/>
    <col min="11807" max="11807" width="5.14285714285714" style="35" customWidth="1"/>
    <col min="11808" max="11812" width="9" style="35" hidden="1" customWidth="1"/>
    <col min="11813" max="11813" width="4.71428571428571" style="35" customWidth="1"/>
    <col min="11814" max="11814" width="4.14285714285714" style="35" customWidth="1"/>
    <col min="11815" max="11815" width="4.42857142857143" style="35" customWidth="1"/>
    <col min="11816" max="11816" width="4.57142857142857" style="35" customWidth="1"/>
    <col min="11817" max="11817" width="4.28571428571429" style="35" customWidth="1"/>
    <col min="11818" max="11818" width="4.57142857142857" style="35" customWidth="1"/>
    <col min="11819" max="11819" width="4.71428571428571" style="35" customWidth="1"/>
    <col min="11820" max="11820" width="18.2857142857143" style="35" customWidth="1"/>
    <col min="11821" max="11821" width="6" style="35" customWidth="1"/>
    <col min="11822" max="11822" width="5" style="35" customWidth="1"/>
    <col min="11823" max="11823" width="9" style="35" customWidth="1"/>
    <col min="11824" max="11824" width="9.85714285714286" style="35" customWidth="1"/>
    <col min="11825" max="11825" width="9.71428571428571" style="35" customWidth="1"/>
    <col min="11826" max="11832" width="6" style="35" customWidth="1"/>
    <col min="11833" max="12060" width="9.14285714285714" style="35"/>
    <col min="12061" max="12061" width="7.14285714285714" style="35" customWidth="1"/>
    <col min="12062" max="12062" width="9.57142857142857" style="35" customWidth="1"/>
    <col min="12063" max="12063" width="5.14285714285714" style="35" customWidth="1"/>
    <col min="12064" max="12068" width="9" style="35" hidden="1" customWidth="1"/>
    <col min="12069" max="12069" width="4.71428571428571" style="35" customWidth="1"/>
    <col min="12070" max="12070" width="4.14285714285714" style="35" customWidth="1"/>
    <col min="12071" max="12071" width="4.42857142857143" style="35" customWidth="1"/>
    <col min="12072" max="12072" width="4.57142857142857" style="35" customWidth="1"/>
    <col min="12073" max="12073" width="4.28571428571429" style="35" customWidth="1"/>
    <col min="12074" max="12074" width="4.57142857142857" style="35" customWidth="1"/>
    <col min="12075" max="12075" width="4.71428571428571" style="35" customWidth="1"/>
    <col min="12076" max="12076" width="18.2857142857143" style="35" customWidth="1"/>
    <col min="12077" max="12077" width="6" style="35" customWidth="1"/>
    <col min="12078" max="12078" width="5" style="35" customWidth="1"/>
    <col min="12079" max="12079" width="9" style="35" customWidth="1"/>
    <col min="12080" max="12080" width="9.85714285714286" style="35" customWidth="1"/>
    <col min="12081" max="12081" width="9.71428571428571" style="35" customWidth="1"/>
    <col min="12082" max="12088" width="6" style="35" customWidth="1"/>
    <col min="12089" max="12316" width="9.14285714285714" style="35"/>
    <col min="12317" max="12317" width="7.14285714285714" style="35" customWidth="1"/>
    <col min="12318" max="12318" width="9.57142857142857" style="35" customWidth="1"/>
    <col min="12319" max="12319" width="5.14285714285714" style="35" customWidth="1"/>
    <col min="12320" max="12324" width="9" style="35" hidden="1" customWidth="1"/>
    <col min="12325" max="12325" width="4.71428571428571" style="35" customWidth="1"/>
    <col min="12326" max="12326" width="4.14285714285714" style="35" customWidth="1"/>
    <col min="12327" max="12327" width="4.42857142857143" style="35" customWidth="1"/>
    <col min="12328" max="12328" width="4.57142857142857" style="35" customWidth="1"/>
    <col min="12329" max="12329" width="4.28571428571429" style="35" customWidth="1"/>
    <col min="12330" max="12330" width="4.57142857142857" style="35" customWidth="1"/>
    <col min="12331" max="12331" width="4.71428571428571" style="35" customWidth="1"/>
    <col min="12332" max="12332" width="18.2857142857143" style="35" customWidth="1"/>
    <col min="12333" max="12333" width="6" style="35" customWidth="1"/>
    <col min="12334" max="12334" width="5" style="35" customWidth="1"/>
    <col min="12335" max="12335" width="9" style="35" customWidth="1"/>
    <col min="12336" max="12336" width="9.85714285714286" style="35" customWidth="1"/>
    <col min="12337" max="12337" width="9.71428571428571" style="35" customWidth="1"/>
    <col min="12338" max="12344" width="6" style="35" customWidth="1"/>
    <col min="12345" max="12572" width="9.14285714285714" style="35"/>
    <col min="12573" max="12573" width="7.14285714285714" style="35" customWidth="1"/>
    <col min="12574" max="12574" width="9.57142857142857" style="35" customWidth="1"/>
    <col min="12575" max="12575" width="5.14285714285714" style="35" customWidth="1"/>
    <col min="12576" max="12580" width="9" style="35" hidden="1" customWidth="1"/>
    <col min="12581" max="12581" width="4.71428571428571" style="35" customWidth="1"/>
    <col min="12582" max="12582" width="4.14285714285714" style="35" customWidth="1"/>
    <col min="12583" max="12583" width="4.42857142857143" style="35" customWidth="1"/>
    <col min="12584" max="12584" width="4.57142857142857" style="35" customWidth="1"/>
    <col min="12585" max="12585" width="4.28571428571429" style="35" customWidth="1"/>
    <col min="12586" max="12586" width="4.57142857142857" style="35" customWidth="1"/>
    <col min="12587" max="12587" width="4.71428571428571" style="35" customWidth="1"/>
    <col min="12588" max="12588" width="18.2857142857143" style="35" customWidth="1"/>
    <col min="12589" max="12589" width="6" style="35" customWidth="1"/>
    <col min="12590" max="12590" width="5" style="35" customWidth="1"/>
    <col min="12591" max="12591" width="9" style="35" customWidth="1"/>
    <col min="12592" max="12592" width="9.85714285714286" style="35" customWidth="1"/>
    <col min="12593" max="12593" width="9.71428571428571" style="35" customWidth="1"/>
    <col min="12594" max="12600" width="6" style="35" customWidth="1"/>
    <col min="12601" max="12828" width="9.14285714285714" style="35"/>
    <col min="12829" max="12829" width="7.14285714285714" style="35" customWidth="1"/>
    <col min="12830" max="12830" width="9.57142857142857" style="35" customWidth="1"/>
    <col min="12831" max="12831" width="5.14285714285714" style="35" customWidth="1"/>
    <col min="12832" max="12836" width="9" style="35" hidden="1" customWidth="1"/>
    <col min="12837" max="12837" width="4.71428571428571" style="35" customWidth="1"/>
    <col min="12838" max="12838" width="4.14285714285714" style="35" customWidth="1"/>
    <col min="12839" max="12839" width="4.42857142857143" style="35" customWidth="1"/>
    <col min="12840" max="12840" width="4.57142857142857" style="35" customWidth="1"/>
    <col min="12841" max="12841" width="4.28571428571429" style="35" customWidth="1"/>
    <col min="12842" max="12842" width="4.57142857142857" style="35" customWidth="1"/>
    <col min="12843" max="12843" width="4.71428571428571" style="35" customWidth="1"/>
    <col min="12844" max="12844" width="18.2857142857143" style="35" customWidth="1"/>
    <col min="12845" max="12845" width="6" style="35" customWidth="1"/>
    <col min="12846" max="12846" width="5" style="35" customWidth="1"/>
    <col min="12847" max="12847" width="9" style="35" customWidth="1"/>
    <col min="12848" max="12848" width="9.85714285714286" style="35" customWidth="1"/>
    <col min="12849" max="12849" width="9.71428571428571" style="35" customWidth="1"/>
    <col min="12850" max="12856" width="6" style="35" customWidth="1"/>
    <col min="12857" max="13084" width="9.14285714285714" style="35"/>
    <col min="13085" max="13085" width="7.14285714285714" style="35" customWidth="1"/>
    <col min="13086" max="13086" width="9.57142857142857" style="35" customWidth="1"/>
    <col min="13087" max="13087" width="5.14285714285714" style="35" customWidth="1"/>
    <col min="13088" max="13092" width="9" style="35" hidden="1" customWidth="1"/>
    <col min="13093" max="13093" width="4.71428571428571" style="35" customWidth="1"/>
    <col min="13094" max="13094" width="4.14285714285714" style="35" customWidth="1"/>
    <col min="13095" max="13095" width="4.42857142857143" style="35" customWidth="1"/>
    <col min="13096" max="13096" width="4.57142857142857" style="35" customWidth="1"/>
    <col min="13097" max="13097" width="4.28571428571429" style="35" customWidth="1"/>
    <col min="13098" max="13098" width="4.57142857142857" style="35" customWidth="1"/>
    <col min="13099" max="13099" width="4.71428571428571" style="35" customWidth="1"/>
    <col min="13100" max="13100" width="18.2857142857143" style="35" customWidth="1"/>
    <col min="13101" max="13101" width="6" style="35" customWidth="1"/>
    <col min="13102" max="13102" width="5" style="35" customWidth="1"/>
    <col min="13103" max="13103" width="9" style="35" customWidth="1"/>
    <col min="13104" max="13104" width="9.85714285714286" style="35" customWidth="1"/>
    <col min="13105" max="13105" width="9.71428571428571" style="35" customWidth="1"/>
    <col min="13106" max="13112" width="6" style="35" customWidth="1"/>
    <col min="13113" max="13340" width="9.14285714285714" style="35"/>
    <col min="13341" max="13341" width="7.14285714285714" style="35" customWidth="1"/>
    <col min="13342" max="13342" width="9.57142857142857" style="35" customWidth="1"/>
    <col min="13343" max="13343" width="5.14285714285714" style="35" customWidth="1"/>
    <col min="13344" max="13348" width="9" style="35" hidden="1" customWidth="1"/>
    <col min="13349" max="13349" width="4.71428571428571" style="35" customWidth="1"/>
    <col min="13350" max="13350" width="4.14285714285714" style="35" customWidth="1"/>
    <col min="13351" max="13351" width="4.42857142857143" style="35" customWidth="1"/>
    <col min="13352" max="13352" width="4.57142857142857" style="35" customWidth="1"/>
    <col min="13353" max="13353" width="4.28571428571429" style="35" customWidth="1"/>
    <col min="13354" max="13354" width="4.57142857142857" style="35" customWidth="1"/>
    <col min="13355" max="13355" width="4.71428571428571" style="35" customWidth="1"/>
    <col min="13356" max="13356" width="18.2857142857143" style="35" customWidth="1"/>
    <col min="13357" max="13357" width="6" style="35" customWidth="1"/>
    <col min="13358" max="13358" width="5" style="35" customWidth="1"/>
    <col min="13359" max="13359" width="9" style="35" customWidth="1"/>
    <col min="13360" max="13360" width="9.85714285714286" style="35" customWidth="1"/>
    <col min="13361" max="13361" width="9.71428571428571" style="35" customWidth="1"/>
    <col min="13362" max="13368" width="6" style="35" customWidth="1"/>
    <col min="13369" max="13596" width="9.14285714285714" style="35"/>
    <col min="13597" max="13597" width="7.14285714285714" style="35" customWidth="1"/>
    <col min="13598" max="13598" width="9.57142857142857" style="35" customWidth="1"/>
    <col min="13599" max="13599" width="5.14285714285714" style="35" customWidth="1"/>
    <col min="13600" max="13604" width="9" style="35" hidden="1" customWidth="1"/>
    <col min="13605" max="13605" width="4.71428571428571" style="35" customWidth="1"/>
    <col min="13606" max="13606" width="4.14285714285714" style="35" customWidth="1"/>
    <col min="13607" max="13607" width="4.42857142857143" style="35" customWidth="1"/>
    <col min="13608" max="13608" width="4.57142857142857" style="35" customWidth="1"/>
    <col min="13609" max="13609" width="4.28571428571429" style="35" customWidth="1"/>
    <col min="13610" max="13610" width="4.57142857142857" style="35" customWidth="1"/>
    <col min="13611" max="13611" width="4.71428571428571" style="35" customWidth="1"/>
    <col min="13612" max="13612" width="18.2857142857143" style="35" customWidth="1"/>
    <col min="13613" max="13613" width="6" style="35" customWidth="1"/>
    <col min="13614" max="13614" width="5" style="35" customWidth="1"/>
    <col min="13615" max="13615" width="9" style="35" customWidth="1"/>
    <col min="13616" max="13616" width="9.85714285714286" style="35" customWidth="1"/>
    <col min="13617" max="13617" width="9.71428571428571" style="35" customWidth="1"/>
    <col min="13618" max="13624" width="6" style="35" customWidth="1"/>
    <col min="13625" max="13852" width="9.14285714285714" style="35"/>
    <col min="13853" max="13853" width="7.14285714285714" style="35" customWidth="1"/>
    <col min="13854" max="13854" width="9.57142857142857" style="35" customWidth="1"/>
    <col min="13855" max="13855" width="5.14285714285714" style="35" customWidth="1"/>
    <col min="13856" max="13860" width="9" style="35" hidden="1" customWidth="1"/>
    <col min="13861" max="13861" width="4.71428571428571" style="35" customWidth="1"/>
    <col min="13862" max="13862" width="4.14285714285714" style="35" customWidth="1"/>
    <col min="13863" max="13863" width="4.42857142857143" style="35" customWidth="1"/>
    <col min="13864" max="13864" width="4.57142857142857" style="35" customWidth="1"/>
    <col min="13865" max="13865" width="4.28571428571429" style="35" customWidth="1"/>
    <col min="13866" max="13866" width="4.57142857142857" style="35" customWidth="1"/>
    <col min="13867" max="13867" width="4.71428571428571" style="35" customWidth="1"/>
    <col min="13868" max="13868" width="18.2857142857143" style="35" customWidth="1"/>
    <col min="13869" max="13869" width="6" style="35" customWidth="1"/>
    <col min="13870" max="13870" width="5" style="35" customWidth="1"/>
    <col min="13871" max="13871" width="9" style="35" customWidth="1"/>
    <col min="13872" max="13872" width="9.85714285714286" style="35" customWidth="1"/>
    <col min="13873" max="13873" width="9.71428571428571" style="35" customWidth="1"/>
    <col min="13874" max="13880" width="6" style="35" customWidth="1"/>
    <col min="13881" max="14108" width="9.14285714285714" style="35"/>
    <col min="14109" max="14109" width="7.14285714285714" style="35" customWidth="1"/>
    <col min="14110" max="14110" width="9.57142857142857" style="35" customWidth="1"/>
    <col min="14111" max="14111" width="5.14285714285714" style="35" customWidth="1"/>
    <col min="14112" max="14116" width="9" style="35" hidden="1" customWidth="1"/>
    <col min="14117" max="14117" width="4.71428571428571" style="35" customWidth="1"/>
    <col min="14118" max="14118" width="4.14285714285714" style="35" customWidth="1"/>
    <col min="14119" max="14119" width="4.42857142857143" style="35" customWidth="1"/>
    <col min="14120" max="14120" width="4.57142857142857" style="35" customWidth="1"/>
    <col min="14121" max="14121" width="4.28571428571429" style="35" customWidth="1"/>
    <col min="14122" max="14122" width="4.57142857142857" style="35" customWidth="1"/>
    <col min="14123" max="14123" width="4.71428571428571" style="35" customWidth="1"/>
    <col min="14124" max="14124" width="18.2857142857143" style="35" customWidth="1"/>
    <col min="14125" max="14125" width="6" style="35" customWidth="1"/>
    <col min="14126" max="14126" width="5" style="35" customWidth="1"/>
    <col min="14127" max="14127" width="9" style="35" customWidth="1"/>
    <col min="14128" max="14128" width="9.85714285714286" style="35" customWidth="1"/>
    <col min="14129" max="14129" width="9.71428571428571" style="35" customWidth="1"/>
    <col min="14130" max="14136" width="6" style="35" customWidth="1"/>
    <col min="14137" max="14364" width="9.14285714285714" style="35"/>
    <col min="14365" max="14365" width="7.14285714285714" style="35" customWidth="1"/>
    <col min="14366" max="14366" width="9.57142857142857" style="35" customWidth="1"/>
    <col min="14367" max="14367" width="5.14285714285714" style="35" customWidth="1"/>
    <col min="14368" max="14372" width="9" style="35" hidden="1" customWidth="1"/>
    <col min="14373" max="14373" width="4.71428571428571" style="35" customWidth="1"/>
    <col min="14374" max="14374" width="4.14285714285714" style="35" customWidth="1"/>
    <col min="14375" max="14375" width="4.42857142857143" style="35" customWidth="1"/>
    <col min="14376" max="14376" width="4.57142857142857" style="35" customWidth="1"/>
    <col min="14377" max="14377" width="4.28571428571429" style="35" customWidth="1"/>
    <col min="14378" max="14378" width="4.57142857142857" style="35" customWidth="1"/>
    <col min="14379" max="14379" width="4.71428571428571" style="35" customWidth="1"/>
    <col min="14380" max="14380" width="18.2857142857143" style="35" customWidth="1"/>
    <col min="14381" max="14381" width="6" style="35" customWidth="1"/>
    <col min="14382" max="14382" width="5" style="35" customWidth="1"/>
    <col min="14383" max="14383" width="9" style="35" customWidth="1"/>
    <col min="14384" max="14384" width="9.85714285714286" style="35" customWidth="1"/>
    <col min="14385" max="14385" width="9.71428571428571" style="35" customWidth="1"/>
    <col min="14386" max="14392" width="6" style="35" customWidth="1"/>
    <col min="14393" max="14620" width="9.14285714285714" style="35"/>
    <col min="14621" max="14621" width="7.14285714285714" style="35" customWidth="1"/>
    <col min="14622" max="14622" width="9.57142857142857" style="35" customWidth="1"/>
    <col min="14623" max="14623" width="5.14285714285714" style="35" customWidth="1"/>
    <col min="14624" max="14628" width="9" style="35" hidden="1" customWidth="1"/>
    <col min="14629" max="14629" width="4.71428571428571" style="35" customWidth="1"/>
    <col min="14630" max="14630" width="4.14285714285714" style="35" customWidth="1"/>
    <col min="14631" max="14631" width="4.42857142857143" style="35" customWidth="1"/>
    <col min="14632" max="14632" width="4.57142857142857" style="35" customWidth="1"/>
    <col min="14633" max="14633" width="4.28571428571429" style="35" customWidth="1"/>
    <col min="14634" max="14634" width="4.57142857142857" style="35" customWidth="1"/>
    <col min="14635" max="14635" width="4.71428571428571" style="35" customWidth="1"/>
    <col min="14636" max="14636" width="18.2857142857143" style="35" customWidth="1"/>
    <col min="14637" max="14637" width="6" style="35" customWidth="1"/>
    <col min="14638" max="14638" width="5" style="35" customWidth="1"/>
    <col min="14639" max="14639" width="9" style="35" customWidth="1"/>
    <col min="14640" max="14640" width="9.85714285714286" style="35" customWidth="1"/>
    <col min="14641" max="14641" width="9.71428571428571" style="35" customWidth="1"/>
    <col min="14642" max="14648" width="6" style="35" customWidth="1"/>
    <col min="14649" max="14876" width="9.14285714285714" style="35"/>
    <col min="14877" max="14877" width="7.14285714285714" style="35" customWidth="1"/>
    <col min="14878" max="14878" width="9.57142857142857" style="35" customWidth="1"/>
    <col min="14879" max="14879" width="5.14285714285714" style="35" customWidth="1"/>
    <col min="14880" max="14884" width="9" style="35" hidden="1" customWidth="1"/>
    <col min="14885" max="14885" width="4.71428571428571" style="35" customWidth="1"/>
    <col min="14886" max="14886" width="4.14285714285714" style="35" customWidth="1"/>
    <col min="14887" max="14887" width="4.42857142857143" style="35" customWidth="1"/>
    <col min="14888" max="14888" width="4.57142857142857" style="35" customWidth="1"/>
    <col min="14889" max="14889" width="4.28571428571429" style="35" customWidth="1"/>
    <col min="14890" max="14890" width="4.57142857142857" style="35" customWidth="1"/>
    <col min="14891" max="14891" width="4.71428571428571" style="35" customWidth="1"/>
    <col min="14892" max="14892" width="18.2857142857143" style="35" customWidth="1"/>
    <col min="14893" max="14893" width="6" style="35" customWidth="1"/>
    <col min="14894" max="14894" width="5" style="35" customWidth="1"/>
    <col min="14895" max="14895" width="9" style="35" customWidth="1"/>
    <col min="14896" max="14896" width="9.85714285714286" style="35" customWidth="1"/>
    <col min="14897" max="14897" width="9.71428571428571" style="35" customWidth="1"/>
    <col min="14898" max="14904" width="6" style="35" customWidth="1"/>
    <col min="14905" max="15132" width="9.14285714285714" style="35"/>
    <col min="15133" max="15133" width="7.14285714285714" style="35" customWidth="1"/>
    <col min="15134" max="15134" width="9.57142857142857" style="35" customWidth="1"/>
    <col min="15135" max="15135" width="5.14285714285714" style="35" customWidth="1"/>
    <col min="15136" max="15140" width="9" style="35" hidden="1" customWidth="1"/>
    <col min="15141" max="15141" width="4.71428571428571" style="35" customWidth="1"/>
    <col min="15142" max="15142" width="4.14285714285714" style="35" customWidth="1"/>
    <col min="15143" max="15143" width="4.42857142857143" style="35" customWidth="1"/>
    <col min="15144" max="15144" width="4.57142857142857" style="35" customWidth="1"/>
    <col min="15145" max="15145" width="4.28571428571429" style="35" customWidth="1"/>
    <col min="15146" max="15146" width="4.57142857142857" style="35" customWidth="1"/>
    <col min="15147" max="15147" width="4.71428571428571" style="35" customWidth="1"/>
    <col min="15148" max="15148" width="18.2857142857143" style="35" customWidth="1"/>
    <col min="15149" max="15149" width="6" style="35" customWidth="1"/>
    <col min="15150" max="15150" width="5" style="35" customWidth="1"/>
    <col min="15151" max="15151" width="9" style="35" customWidth="1"/>
    <col min="15152" max="15152" width="9.85714285714286" style="35" customWidth="1"/>
    <col min="15153" max="15153" width="9.71428571428571" style="35" customWidth="1"/>
    <col min="15154" max="15160" width="6" style="35" customWidth="1"/>
    <col min="15161" max="15388" width="9.14285714285714" style="35"/>
    <col min="15389" max="15389" width="7.14285714285714" style="35" customWidth="1"/>
    <col min="15390" max="15390" width="9.57142857142857" style="35" customWidth="1"/>
    <col min="15391" max="15391" width="5.14285714285714" style="35" customWidth="1"/>
    <col min="15392" max="15396" width="9" style="35" hidden="1" customWidth="1"/>
    <col min="15397" max="15397" width="4.71428571428571" style="35" customWidth="1"/>
    <col min="15398" max="15398" width="4.14285714285714" style="35" customWidth="1"/>
    <col min="15399" max="15399" width="4.42857142857143" style="35" customWidth="1"/>
    <col min="15400" max="15400" width="4.57142857142857" style="35" customWidth="1"/>
    <col min="15401" max="15401" width="4.28571428571429" style="35" customWidth="1"/>
    <col min="15402" max="15402" width="4.57142857142857" style="35" customWidth="1"/>
    <col min="15403" max="15403" width="4.71428571428571" style="35" customWidth="1"/>
    <col min="15404" max="15404" width="18.2857142857143" style="35" customWidth="1"/>
    <col min="15405" max="15405" width="6" style="35" customWidth="1"/>
    <col min="15406" max="15406" width="5" style="35" customWidth="1"/>
    <col min="15407" max="15407" width="9" style="35" customWidth="1"/>
    <col min="15408" max="15408" width="9.85714285714286" style="35" customWidth="1"/>
    <col min="15409" max="15409" width="9.71428571428571" style="35" customWidth="1"/>
    <col min="15410" max="15416" width="6" style="35" customWidth="1"/>
    <col min="15417" max="15644" width="9.14285714285714" style="35"/>
    <col min="15645" max="15645" width="7.14285714285714" style="35" customWidth="1"/>
    <col min="15646" max="15646" width="9.57142857142857" style="35" customWidth="1"/>
    <col min="15647" max="15647" width="5.14285714285714" style="35" customWidth="1"/>
    <col min="15648" max="15652" width="9" style="35" hidden="1" customWidth="1"/>
    <col min="15653" max="15653" width="4.71428571428571" style="35" customWidth="1"/>
    <col min="15654" max="15654" width="4.14285714285714" style="35" customWidth="1"/>
    <col min="15655" max="15655" width="4.42857142857143" style="35" customWidth="1"/>
    <col min="15656" max="15656" width="4.57142857142857" style="35" customWidth="1"/>
    <col min="15657" max="15657" width="4.28571428571429" style="35" customWidth="1"/>
    <col min="15658" max="15658" width="4.57142857142857" style="35" customWidth="1"/>
    <col min="15659" max="15659" width="4.71428571428571" style="35" customWidth="1"/>
    <col min="15660" max="15660" width="18.2857142857143" style="35" customWidth="1"/>
    <col min="15661" max="15661" width="6" style="35" customWidth="1"/>
    <col min="15662" max="15662" width="5" style="35" customWidth="1"/>
    <col min="15663" max="15663" width="9" style="35" customWidth="1"/>
    <col min="15664" max="15664" width="9.85714285714286" style="35" customWidth="1"/>
    <col min="15665" max="15665" width="9.71428571428571" style="35" customWidth="1"/>
    <col min="15666" max="15672" width="6" style="35" customWidth="1"/>
    <col min="15673" max="15900" width="9.14285714285714" style="35"/>
    <col min="15901" max="15901" width="7.14285714285714" style="35" customWidth="1"/>
    <col min="15902" max="15902" width="9.57142857142857" style="35" customWidth="1"/>
    <col min="15903" max="15903" width="5.14285714285714" style="35" customWidth="1"/>
    <col min="15904" max="15908" width="9" style="35" hidden="1" customWidth="1"/>
    <col min="15909" max="15909" width="4.71428571428571" style="35" customWidth="1"/>
    <col min="15910" max="15910" width="4.14285714285714" style="35" customWidth="1"/>
    <col min="15911" max="15911" width="4.42857142857143" style="35" customWidth="1"/>
    <col min="15912" max="15912" width="4.57142857142857" style="35" customWidth="1"/>
    <col min="15913" max="15913" width="4.28571428571429" style="35" customWidth="1"/>
    <col min="15914" max="15914" width="4.57142857142857" style="35" customWidth="1"/>
    <col min="15915" max="15915" width="4.71428571428571" style="35" customWidth="1"/>
    <col min="15916" max="15916" width="18.2857142857143" style="35" customWidth="1"/>
    <col min="15917" max="15917" width="6" style="35" customWidth="1"/>
    <col min="15918" max="15918" width="5" style="35" customWidth="1"/>
    <col min="15919" max="15919" width="9" style="35" customWidth="1"/>
    <col min="15920" max="15920" width="9.85714285714286" style="35" customWidth="1"/>
    <col min="15921" max="15921" width="9.71428571428571" style="35" customWidth="1"/>
    <col min="15922" max="15928" width="6" style="35" customWidth="1"/>
    <col min="15929" max="16156" width="9.14285714285714" style="35"/>
    <col min="16157" max="16157" width="7.14285714285714" style="35" customWidth="1"/>
    <col min="16158" max="16158" width="9.57142857142857" style="35" customWidth="1"/>
    <col min="16159" max="16159" width="5.14285714285714" style="35" customWidth="1"/>
    <col min="16160" max="16164" width="9" style="35" hidden="1" customWidth="1"/>
    <col min="16165" max="16165" width="4.71428571428571" style="35" customWidth="1"/>
    <col min="16166" max="16166" width="4.14285714285714" style="35" customWidth="1"/>
    <col min="16167" max="16167" width="4.42857142857143" style="35" customWidth="1"/>
    <col min="16168" max="16168" width="4.57142857142857" style="35" customWidth="1"/>
    <col min="16169" max="16169" width="4.28571428571429" style="35" customWidth="1"/>
    <col min="16170" max="16170" width="4.57142857142857" style="35" customWidth="1"/>
    <col min="16171" max="16171" width="4.71428571428571" style="35" customWidth="1"/>
    <col min="16172" max="16172" width="18.2857142857143" style="35" customWidth="1"/>
    <col min="16173" max="16173" width="6" style="35" customWidth="1"/>
    <col min="16174" max="16174" width="5" style="35" customWidth="1"/>
    <col min="16175" max="16175" width="9" style="35" customWidth="1"/>
    <col min="16176" max="16176" width="9.85714285714286" style="35" customWidth="1"/>
    <col min="16177" max="16177" width="9.71428571428571" style="35" customWidth="1"/>
    <col min="16178" max="16184" width="6" style="35" customWidth="1"/>
    <col min="16185" max="16384" width="9.14285714285714" style="35"/>
  </cols>
  <sheetData>
    <row r="1" ht="10.5" customHeight="1" spans="1:53">
      <c r="A1" s="41"/>
      <c r="B1" s="42"/>
      <c r="C1" s="43"/>
      <c r="D1" s="44" t="s">
        <v>1239</v>
      </c>
      <c r="E1" s="44"/>
      <c r="F1" s="44"/>
      <c r="G1" s="44"/>
      <c r="H1" s="44"/>
      <c r="I1" s="44"/>
      <c r="J1" s="44"/>
      <c r="K1" s="44"/>
      <c r="L1" s="44"/>
      <c r="M1" s="44"/>
      <c r="N1" s="44"/>
      <c r="O1" s="44"/>
      <c r="P1" s="56"/>
      <c r="Q1" s="61"/>
      <c r="R1" s="44" t="s">
        <v>1240</v>
      </c>
      <c r="S1" s="44"/>
      <c r="T1" s="44"/>
      <c r="U1" s="44"/>
      <c r="V1" s="44"/>
      <c r="W1" s="44"/>
      <c r="X1" s="44"/>
      <c r="Y1" s="44"/>
      <c r="Z1" s="44"/>
      <c r="AA1" s="44"/>
      <c r="AB1" s="44"/>
      <c r="AC1" s="44"/>
      <c r="AD1" s="64"/>
      <c r="AH1" s="91" t="s">
        <v>1241</v>
      </c>
      <c r="AI1" s="44"/>
      <c r="AJ1" s="44"/>
      <c r="AK1" s="44"/>
      <c r="AL1" s="44"/>
      <c r="AM1" s="44"/>
      <c r="AN1" s="92"/>
      <c r="AU1" s="91" t="s">
        <v>1241</v>
      </c>
      <c r="AV1" s="44"/>
      <c r="AW1" s="44"/>
      <c r="AX1" s="44"/>
      <c r="AY1" s="44"/>
      <c r="AZ1" s="44"/>
      <c r="BA1" s="92"/>
    </row>
    <row r="2" ht="10.5" customHeight="1" spans="1:56">
      <c r="A2" s="45" t="s">
        <v>126</v>
      </c>
      <c r="B2" s="45" t="s">
        <v>125</v>
      </c>
      <c r="C2" s="46" t="s">
        <v>1242</v>
      </c>
      <c r="D2" s="47" t="s">
        <v>82</v>
      </c>
      <c r="E2" s="47" t="s">
        <v>4</v>
      </c>
      <c r="F2" s="47" t="s">
        <v>5</v>
      </c>
      <c r="G2" s="47" t="s">
        <v>6</v>
      </c>
      <c r="H2" s="47" t="s">
        <v>7</v>
      </c>
      <c r="I2" s="47" t="s">
        <v>8</v>
      </c>
      <c r="J2" s="47" t="s">
        <v>9</v>
      </c>
      <c r="K2" s="47" t="s">
        <v>10</v>
      </c>
      <c r="L2" s="47" t="s">
        <v>11</v>
      </c>
      <c r="M2" s="47" t="s">
        <v>12</v>
      </c>
      <c r="N2" s="47" t="s">
        <v>13</v>
      </c>
      <c r="O2" s="57" t="s">
        <v>14</v>
      </c>
      <c r="P2" s="47" t="s">
        <v>125</v>
      </c>
      <c r="Q2" s="62" t="s">
        <v>1242</v>
      </c>
      <c r="R2" s="47" t="s">
        <v>82</v>
      </c>
      <c r="S2" s="47" t="s">
        <v>4</v>
      </c>
      <c r="T2" s="47" t="s">
        <v>5</v>
      </c>
      <c r="U2" s="47" t="s">
        <v>6</v>
      </c>
      <c r="V2" s="47" t="s">
        <v>7</v>
      </c>
      <c r="W2" s="47" t="s">
        <v>8</v>
      </c>
      <c r="X2" s="47" t="s">
        <v>9</v>
      </c>
      <c r="Y2" s="47" t="s">
        <v>10</v>
      </c>
      <c r="Z2" s="47" t="s">
        <v>11</v>
      </c>
      <c r="AA2" s="47" t="s">
        <v>12</v>
      </c>
      <c r="AB2" s="47" t="s">
        <v>13</v>
      </c>
      <c r="AC2" s="57" t="s">
        <v>14</v>
      </c>
      <c r="AD2" s="64"/>
      <c r="AF2" s="65" t="s">
        <v>82</v>
      </c>
      <c r="AG2" s="93" t="s">
        <v>4</v>
      </c>
      <c r="AH2" s="93" t="s">
        <v>5</v>
      </c>
      <c r="AI2" s="93" t="s">
        <v>6</v>
      </c>
      <c r="AJ2" s="93" t="s">
        <v>7</v>
      </c>
      <c r="AK2" s="93" t="s">
        <v>8</v>
      </c>
      <c r="AL2" s="93" t="s">
        <v>9</v>
      </c>
      <c r="AM2" s="93" t="s">
        <v>10</v>
      </c>
      <c r="AN2" s="93" t="s">
        <v>11</v>
      </c>
      <c r="AO2" s="93" t="s">
        <v>12</v>
      </c>
      <c r="AP2" s="93" t="s">
        <v>13</v>
      </c>
      <c r="AQ2" s="106" t="s">
        <v>14</v>
      </c>
      <c r="AS2" s="65" t="s">
        <v>82</v>
      </c>
      <c r="AT2" s="93" t="s">
        <v>4</v>
      </c>
      <c r="AU2" s="93" t="s">
        <v>5</v>
      </c>
      <c r="AV2" s="93" t="s">
        <v>6</v>
      </c>
      <c r="AW2" s="93" t="s">
        <v>7</v>
      </c>
      <c r="AX2" s="93" t="s">
        <v>8</v>
      </c>
      <c r="AY2" s="93" t="s">
        <v>9</v>
      </c>
      <c r="AZ2" s="93" t="s">
        <v>10</v>
      </c>
      <c r="BA2" s="93" t="s">
        <v>11</v>
      </c>
      <c r="BB2" s="93" t="s">
        <v>12</v>
      </c>
      <c r="BC2" s="93" t="s">
        <v>13</v>
      </c>
      <c r="BD2" s="106" t="s">
        <v>14</v>
      </c>
    </row>
    <row r="3" ht="10.5" customHeight="1" spans="1:56">
      <c r="A3" s="48"/>
      <c r="B3" s="48" t="s">
        <v>1256</v>
      </c>
      <c r="C3" s="49"/>
      <c r="D3" s="50">
        <f>COUNTA(D4:D1000)-COUNTIF(D4:D1000,"N/A")</f>
        <v>0</v>
      </c>
      <c r="E3" s="50">
        <f t="shared" ref="E3:O3" si="0">COUNTA(E4:E1000)-COUNTIF(E4:E1000,"N/A")</f>
        <v>0</v>
      </c>
      <c r="F3" s="50">
        <f t="shared" si="0"/>
        <v>0</v>
      </c>
      <c r="G3" s="50">
        <f t="shared" si="0"/>
        <v>0</v>
      </c>
      <c r="H3" s="50">
        <f t="shared" si="0"/>
        <v>1</v>
      </c>
      <c r="I3" s="50">
        <f t="shared" si="0"/>
        <v>4</v>
      </c>
      <c r="J3" s="50">
        <f t="shared" si="0"/>
        <v>4</v>
      </c>
      <c r="K3" s="50">
        <f t="shared" si="0"/>
        <v>4</v>
      </c>
      <c r="L3" s="50">
        <f t="shared" si="0"/>
        <v>4</v>
      </c>
      <c r="M3" s="50">
        <f t="shared" si="0"/>
        <v>4</v>
      </c>
      <c r="N3" s="50">
        <f t="shared" si="0"/>
        <v>4</v>
      </c>
      <c r="O3" s="58">
        <f t="shared" si="0"/>
        <v>3</v>
      </c>
      <c r="P3" s="48" t="str">
        <f>B3</f>
        <v>OtherSubjects</v>
      </c>
      <c r="Q3" s="63"/>
      <c r="R3" s="50">
        <f>COUNTA(R4:R1000)-COUNTIF(R4:R1000,"N/A")</f>
        <v>1</v>
      </c>
      <c r="S3" s="50">
        <f t="shared" ref="S3:AC3" si="1">COUNTA(S4:S1000)-COUNTIF(S4:S1000,"N/A")</f>
        <v>2</v>
      </c>
      <c r="T3" s="50">
        <f t="shared" si="1"/>
        <v>2</v>
      </c>
      <c r="U3" s="50">
        <f t="shared" si="1"/>
        <v>4</v>
      </c>
      <c r="V3" s="50">
        <f t="shared" si="1"/>
        <v>3</v>
      </c>
      <c r="W3" s="50">
        <f t="shared" si="1"/>
        <v>3</v>
      </c>
      <c r="X3" s="50">
        <f t="shared" si="1"/>
        <v>5</v>
      </c>
      <c r="Y3" s="50">
        <f t="shared" si="1"/>
        <v>5</v>
      </c>
      <c r="Z3" s="50">
        <f t="shared" si="1"/>
        <v>5</v>
      </c>
      <c r="AA3" s="50">
        <f t="shared" si="1"/>
        <v>5</v>
      </c>
      <c r="AB3" s="50">
        <f t="shared" si="1"/>
        <v>5</v>
      </c>
      <c r="AC3" s="58">
        <f t="shared" si="1"/>
        <v>5</v>
      </c>
      <c r="AD3" s="64"/>
      <c r="AE3" s="66" t="s">
        <v>16</v>
      </c>
      <c r="AF3" s="67">
        <f t="shared" ref="AF3:AQ3" si="2">SUM($C$4:$C$200)-SUMIF(D$4:D$200,"=N/A",$C$4:$C$200)</f>
        <v>6000</v>
      </c>
      <c r="AG3" s="94">
        <f t="shared" si="2"/>
        <v>6000</v>
      </c>
      <c r="AH3" s="94">
        <f t="shared" si="2"/>
        <v>6000</v>
      </c>
      <c r="AI3" s="94">
        <f t="shared" si="2"/>
        <v>6000</v>
      </c>
      <c r="AJ3" s="94">
        <f t="shared" si="2"/>
        <v>9000</v>
      </c>
      <c r="AK3" s="94">
        <f t="shared" si="2"/>
        <v>18000</v>
      </c>
      <c r="AL3" s="94">
        <f t="shared" si="2"/>
        <v>18000</v>
      </c>
      <c r="AM3" s="94">
        <f t="shared" si="2"/>
        <v>18000</v>
      </c>
      <c r="AN3" s="94">
        <f t="shared" si="2"/>
        <v>18000</v>
      </c>
      <c r="AO3" s="94">
        <f t="shared" si="2"/>
        <v>18000</v>
      </c>
      <c r="AP3" s="94">
        <f t="shared" si="2"/>
        <v>18000</v>
      </c>
      <c r="AQ3" s="107">
        <f t="shared" si="2"/>
        <v>15000</v>
      </c>
      <c r="AS3" s="67">
        <f t="shared" ref="AS3:BD3" si="3">SUM($Q$4:$Q$200)-SUMIF(R$4:R$2000,"=N/A",$Q$4:$Q$2000)</f>
        <v>15000</v>
      </c>
      <c r="AT3" s="108">
        <f t="shared" si="3"/>
        <v>18000</v>
      </c>
      <c r="AU3" s="108">
        <f t="shared" si="3"/>
        <v>18000</v>
      </c>
      <c r="AV3" s="108">
        <f t="shared" si="3"/>
        <v>24000</v>
      </c>
      <c r="AW3" s="108">
        <f t="shared" si="3"/>
        <v>21000</v>
      </c>
      <c r="AX3" s="108">
        <f t="shared" si="3"/>
        <v>21000</v>
      </c>
      <c r="AY3" s="108">
        <f t="shared" si="3"/>
        <v>27000</v>
      </c>
      <c r="AZ3" s="108">
        <f t="shared" si="3"/>
        <v>27000</v>
      </c>
      <c r="BA3" s="108">
        <f t="shared" si="3"/>
        <v>27000</v>
      </c>
      <c r="BB3" s="108">
        <f t="shared" si="3"/>
        <v>27000</v>
      </c>
      <c r="BC3" s="108">
        <f t="shared" si="3"/>
        <v>27000</v>
      </c>
      <c r="BD3" s="125">
        <f t="shared" si="3"/>
        <v>27000</v>
      </c>
    </row>
    <row r="4" ht="10.5" customHeight="1" spans="1:56">
      <c r="A4" s="51">
        <v>1</v>
      </c>
      <c r="B4" s="52" t="s">
        <v>193</v>
      </c>
      <c r="C4" s="53">
        <v>3000</v>
      </c>
      <c r="D4" s="52" t="s">
        <v>98</v>
      </c>
      <c r="E4" s="52" t="s">
        <v>98</v>
      </c>
      <c r="F4" s="52" t="s">
        <v>98</v>
      </c>
      <c r="G4" s="52" t="s">
        <v>98</v>
      </c>
      <c r="H4" s="52" t="s">
        <v>114</v>
      </c>
      <c r="I4" s="52" t="s">
        <v>114</v>
      </c>
      <c r="J4" s="52" t="s">
        <v>114</v>
      </c>
      <c r="K4" s="52" t="s">
        <v>114</v>
      </c>
      <c r="L4" s="52" t="s">
        <v>114</v>
      </c>
      <c r="M4" s="52" t="s">
        <v>114</v>
      </c>
      <c r="N4" s="52" t="s">
        <v>114</v>
      </c>
      <c r="O4" s="59" t="s">
        <v>114</v>
      </c>
      <c r="P4" s="52" t="s">
        <v>193</v>
      </c>
      <c r="Q4" s="53">
        <v>3000</v>
      </c>
      <c r="R4" s="52" t="s">
        <v>112</v>
      </c>
      <c r="S4" s="52" t="s">
        <v>112</v>
      </c>
      <c r="T4" s="52" t="s">
        <v>112</v>
      </c>
      <c r="U4" s="52" t="s">
        <v>112</v>
      </c>
      <c r="V4" s="52" t="s">
        <v>112</v>
      </c>
      <c r="W4" s="52" t="s">
        <v>112</v>
      </c>
      <c r="X4" s="52" t="s">
        <v>100</v>
      </c>
      <c r="Y4" s="52" t="s">
        <v>100</v>
      </c>
      <c r="Z4" s="52" t="s">
        <v>100</v>
      </c>
      <c r="AA4" s="52" t="s">
        <v>100</v>
      </c>
      <c r="AB4" s="52" t="s">
        <v>100</v>
      </c>
      <c r="AC4" s="39" t="s">
        <v>100</v>
      </c>
      <c r="AD4" s="55"/>
      <c r="AE4" s="68" t="s">
        <v>83</v>
      </c>
      <c r="AF4" s="69">
        <f t="shared" ref="AF4:AQ4" si="4">SUM($C$4:$C$200)-SUMIF(D$4:D$200,"=N/A",$C$4:$C$200)-SUMIF(D$4:D$200,"=NotPaid",$C$4:$C$200)</f>
        <v>6000</v>
      </c>
      <c r="AG4" s="95">
        <f t="shared" si="4"/>
        <v>6000</v>
      </c>
      <c r="AH4" s="95">
        <f t="shared" si="4"/>
        <v>6000</v>
      </c>
      <c r="AI4" s="95">
        <f t="shared" si="4"/>
        <v>6000</v>
      </c>
      <c r="AJ4" s="95">
        <f t="shared" si="4"/>
        <v>9000</v>
      </c>
      <c r="AK4" s="95">
        <f t="shared" si="4"/>
        <v>18000</v>
      </c>
      <c r="AL4" s="95">
        <f t="shared" si="4"/>
        <v>18000</v>
      </c>
      <c r="AM4" s="95">
        <f t="shared" si="4"/>
        <v>18000</v>
      </c>
      <c r="AN4" s="95">
        <f t="shared" si="4"/>
        <v>18000</v>
      </c>
      <c r="AO4" s="95">
        <f t="shared" si="4"/>
        <v>18000</v>
      </c>
      <c r="AP4" s="95">
        <f t="shared" si="4"/>
        <v>18000</v>
      </c>
      <c r="AQ4" s="109">
        <f t="shared" si="4"/>
        <v>15000</v>
      </c>
      <c r="AS4" s="69">
        <f t="shared" ref="AS4:BD4" si="5">SUM($Q$4:$Q$200)-SUMIF(R$4:R$2000,"=N/A",$Q$4:$Q$2000)-SUMIF(R$4:R$2000,"=NotPaid",$Q$4:$Q$2000)</f>
        <v>15000</v>
      </c>
      <c r="AT4" s="95">
        <f t="shared" si="5"/>
        <v>18000</v>
      </c>
      <c r="AU4" s="95">
        <f t="shared" si="5"/>
        <v>18000</v>
      </c>
      <c r="AV4" s="95">
        <f t="shared" si="5"/>
        <v>24000</v>
      </c>
      <c r="AW4" s="95">
        <f t="shared" si="5"/>
        <v>21000</v>
      </c>
      <c r="AX4" s="95">
        <f t="shared" si="5"/>
        <v>21000</v>
      </c>
      <c r="AY4" s="95">
        <f t="shared" si="5"/>
        <v>12000</v>
      </c>
      <c r="AZ4" s="95">
        <f t="shared" si="5"/>
        <v>12000</v>
      </c>
      <c r="BA4" s="95">
        <f t="shared" si="5"/>
        <v>12000</v>
      </c>
      <c r="BB4" s="95">
        <f t="shared" si="5"/>
        <v>12000</v>
      </c>
      <c r="BC4" s="95">
        <f t="shared" si="5"/>
        <v>12000</v>
      </c>
      <c r="BD4" s="109">
        <f t="shared" si="5"/>
        <v>12000</v>
      </c>
    </row>
    <row r="5" ht="10.5" customHeight="1" spans="1:56">
      <c r="A5" s="51">
        <f>A4+1</f>
        <v>2</v>
      </c>
      <c r="B5" s="52" t="s">
        <v>257</v>
      </c>
      <c r="C5" s="53">
        <v>3000</v>
      </c>
      <c r="D5" s="52" t="s">
        <v>98</v>
      </c>
      <c r="E5" s="52" t="s">
        <v>98</v>
      </c>
      <c r="F5" s="52" t="s">
        <v>98</v>
      </c>
      <c r="G5" s="52" t="s">
        <v>98</v>
      </c>
      <c r="H5" s="52" t="s">
        <v>98</v>
      </c>
      <c r="I5" s="52" t="s">
        <v>114</v>
      </c>
      <c r="J5" s="52" t="s">
        <v>114</v>
      </c>
      <c r="K5" s="52" t="s">
        <v>114</v>
      </c>
      <c r="L5" s="52" t="s">
        <v>114</v>
      </c>
      <c r="M5" s="52" t="s">
        <v>114</v>
      </c>
      <c r="N5" s="52" t="s">
        <v>114</v>
      </c>
      <c r="O5" s="59" t="s">
        <v>98</v>
      </c>
      <c r="P5" s="52"/>
      <c r="Q5" s="53">
        <v>3000</v>
      </c>
      <c r="R5" s="52"/>
      <c r="S5" s="52"/>
      <c r="T5" s="52"/>
      <c r="U5" s="52"/>
      <c r="V5" s="52"/>
      <c r="W5" s="52"/>
      <c r="X5" s="52"/>
      <c r="Y5" s="52"/>
      <c r="Z5" s="52"/>
      <c r="AA5" s="52"/>
      <c r="AB5" s="52"/>
      <c r="AD5" s="55"/>
      <c r="AE5" s="68" t="s">
        <v>84</v>
      </c>
      <c r="AF5" s="70"/>
      <c r="AG5" s="70"/>
      <c r="AH5" s="70"/>
      <c r="AI5" s="96"/>
      <c r="AJ5" s="96">
        <v>200</v>
      </c>
      <c r="AK5" s="96"/>
      <c r="AL5" s="96"/>
      <c r="AM5" s="96"/>
      <c r="AN5" s="96"/>
      <c r="AO5" s="96"/>
      <c r="AP5" s="96">
        <f>-(C6+C7)/2</f>
        <v>-3000</v>
      </c>
      <c r="AQ5" s="110"/>
      <c r="AS5" s="111"/>
      <c r="AT5" s="85">
        <v>500</v>
      </c>
      <c r="AU5" s="85"/>
      <c r="AV5" s="85">
        <v>700</v>
      </c>
      <c r="AW5" s="103"/>
      <c r="AX5" s="103"/>
      <c r="AY5" s="96"/>
      <c r="AZ5" s="103"/>
      <c r="BA5" s="103"/>
      <c r="BB5" s="103"/>
      <c r="BC5" s="103"/>
      <c r="BD5" s="126"/>
    </row>
    <row r="6" ht="10.5" customHeight="1" spans="1:56">
      <c r="A6" s="51">
        <f t="shared" ref="A6:A69" si="6">A5+1</f>
        <v>3</v>
      </c>
      <c r="B6" s="52" t="s">
        <v>232</v>
      </c>
      <c r="C6" s="53">
        <v>3000</v>
      </c>
      <c r="D6" s="52" t="s">
        <v>98</v>
      </c>
      <c r="E6" s="52" t="s">
        <v>98</v>
      </c>
      <c r="F6" s="52" t="s">
        <v>98</v>
      </c>
      <c r="G6" s="52" t="s">
        <v>98</v>
      </c>
      <c r="H6" s="52" t="s">
        <v>98</v>
      </c>
      <c r="I6" s="52" t="s">
        <v>114</v>
      </c>
      <c r="J6" s="52" t="s">
        <v>114</v>
      </c>
      <c r="K6" s="52" t="s">
        <v>114</v>
      </c>
      <c r="L6" s="52" t="s">
        <v>114</v>
      </c>
      <c r="M6" s="52" t="s">
        <v>114</v>
      </c>
      <c r="N6" s="52" t="s">
        <v>114</v>
      </c>
      <c r="O6" s="59" t="s">
        <v>114</v>
      </c>
      <c r="P6" s="52" t="s">
        <v>232</v>
      </c>
      <c r="Q6" s="53">
        <v>3000</v>
      </c>
      <c r="R6" s="52" t="s">
        <v>98</v>
      </c>
      <c r="S6" s="52" t="s">
        <v>98</v>
      </c>
      <c r="T6" s="52" t="s">
        <v>98</v>
      </c>
      <c r="U6" s="52" t="s">
        <v>114</v>
      </c>
      <c r="V6" s="52" t="s">
        <v>114</v>
      </c>
      <c r="W6" s="52" t="s">
        <v>114</v>
      </c>
      <c r="X6" s="52" t="s">
        <v>100</v>
      </c>
      <c r="Y6" s="52" t="s">
        <v>100</v>
      </c>
      <c r="Z6" s="52" t="s">
        <v>100</v>
      </c>
      <c r="AA6" s="52" t="s">
        <v>100</v>
      </c>
      <c r="AB6" s="52" t="s">
        <v>100</v>
      </c>
      <c r="AC6" s="39" t="s">
        <v>100</v>
      </c>
      <c r="AD6" s="55"/>
      <c r="AE6" s="71" t="s">
        <v>17</v>
      </c>
      <c r="AF6" s="72">
        <f>SUM(AF4:AF5)</f>
        <v>6000</v>
      </c>
      <c r="AG6" s="78">
        <f t="shared" ref="AG6:AQ6" si="7">SUM(AG4:AG5)</f>
        <v>6000</v>
      </c>
      <c r="AH6" s="78">
        <f t="shared" si="7"/>
        <v>6000</v>
      </c>
      <c r="AI6" s="78">
        <f t="shared" si="7"/>
        <v>6000</v>
      </c>
      <c r="AJ6" s="78">
        <f t="shared" si="7"/>
        <v>9200</v>
      </c>
      <c r="AK6" s="78">
        <f t="shared" si="7"/>
        <v>18000</v>
      </c>
      <c r="AL6" s="78">
        <f t="shared" si="7"/>
        <v>18000</v>
      </c>
      <c r="AM6" s="78">
        <f t="shared" si="7"/>
        <v>18000</v>
      </c>
      <c r="AN6" s="78">
        <f t="shared" si="7"/>
        <v>18000</v>
      </c>
      <c r="AO6" s="78">
        <f t="shared" si="7"/>
        <v>18000</v>
      </c>
      <c r="AP6" s="78">
        <f t="shared" si="7"/>
        <v>15000</v>
      </c>
      <c r="AQ6" s="112">
        <f t="shared" si="7"/>
        <v>15000</v>
      </c>
      <c r="AS6" s="72">
        <f>SUM(AS4:AS5)</f>
        <v>15000</v>
      </c>
      <c r="AT6" s="78">
        <f t="shared" ref="AT6:AV6" si="8">SUM(AT4:AT5)</f>
        <v>18500</v>
      </c>
      <c r="AU6" s="78">
        <f t="shared" si="8"/>
        <v>18000</v>
      </c>
      <c r="AV6" s="78">
        <f t="shared" si="8"/>
        <v>24700</v>
      </c>
      <c r="AW6" s="78">
        <f t="shared" ref="AW6:BD6" si="9">SUM(AW4:AW5)</f>
        <v>21000</v>
      </c>
      <c r="AX6" s="78">
        <f t="shared" si="9"/>
        <v>21000</v>
      </c>
      <c r="AY6" s="78">
        <f t="shared" si="9"/>
        <v>12000</v>
      </c>
      <c r="AZ6" s="78">
        <f t="shared" si="9"/>
        <v>12000</v>
      </c>
      <c r="BA6" s="78">
        <f t="shared" si="9"/>
        <v>12000</v>
      </c>
      <c r="BB6" s="78">
        <f t="shared" si="9"/>
        <v>12000</v>
      </c>
      <c r="BC6" s="78">
        <f t="shared" si="9"/>
        <v>12000</v>
      </c>
      <c r="BD6" s="112">
        <f t="shared" si="9"/>
        <v>12000</v>
      </c>
    </row>
    <row r="7" ht="10.5" customHeight="1" spans="1:56">
      <c r="A7" s="51">
        <f t="shared" si="6"/>
        <v>4</v>
      </c>
      <c r="B7" s="52" t="s">
        <v>240</v>
      </c>
      <c r="C7" s="53">
        <v>3000</v>
      </c>
      <c r="D7" s="52" t="s">
        <v>98</v>
      </c>
      <c r="E7" s="52" t="s">
        <v>98</v>
      </c>
      <c r="F7" s="52" t="s">
        <v>98</v>
      </c>
      <c r="G7" s="52" t="s">
        <v>98</v>
      </c>
      <c r="H7" s="52" t="s">
        <v>98</v>
      </c>
      <c r="I7" s="52" t="s">
        <v>114</v>
      </c>
      <c r="J7" s="52" t="s">
        <v>114</v>
      </c>
      <c r="K7" s="52" t="s">
        <v>114</v>
      </c>
      <c r="L7" s="52" t="s">
        <v>114</v>
      </c>
      <c r="M7" s="52" t="s">
        <v>114</v>
      </c>
      <c r="N7" s="52" t="s">
        <v>114</v>
      </c>
      <c r="O7" s="59" t="s">
        <v>114</v>
      </c>
      <c r="P7" s="52" t="s">
        <v>240</v>
      </c>
      <c r="Q7" s="53">
        <v>3000</v>
      </c>
      <c r="R7" s="52" t="s">
        <v>98</v>
      </c>
      <c r="S7" s="52" t="s">
        <v>98</v>
      </c>
      <c r="T7" s="52" t="s">
        <v>98</v>
      </c>
      <c r="U7" s="52" t="s">
        <v>114</v>
      </c>
      <c r="V7" s="52" t="s">
        <v>114</v>
      </c>
      <c r="W7" s="52" t="s">
        <v>114</v>
      </c>
      <c r="X7" s="52" t="s">
        <v>100</v>
      </c>
      <c r="Y7" s="52" t="s">
        <v>100</v>
      </c>
      <c r="Z7" s="52" t="s">
        <v>100</v>
      </c>
      <c r="AA7" s="52" t="s">
        <v>100</v>
      </c>
      <c r="AB7" s="52" t="s">
        <v>100</v>
      </c>
      <c r="AC7" s="39" t="s">
        <v>100</v>
      </c>
      <c r="AD7" s="55"/>
      <c r="AE7" s="73"/>
      <c r="AF7" s="74"/>
      <c r="AG7" s="74"/>
      <c r="AH7" s="74"/>
      <c r="AI7" s="74"/>
      <c r="AJ7" s="74"/>
      <c r="AK7" s="74"/>
      <c r="AL7" s="74"/>
      <c r="AM7" s="74"/>
      <c r="AN7" s="74"/>
      <c r="AO7" s="74"/>
      <c r="AP7" s="74"/>
      <c r="AQ7" s="74"/>
      <c r="AS7" s="113"/>
      <c r="AT7" s="113"/>
      <c r="AU7" s="114"/>
      <c r="AV7" s="115"/>
      <c r="AW7" s="115"/>
      <c r="AX7" s="115"/>
      <c r="AY7" s="115"/>
      <c r="AZ7" s="115"/>
      <c r="BA7" s="115"/>
      <c r="BB7" s="127"/>
      <c r="BC7" s="127"/>
      <c r="BD7" s="127"/>
    </row>
    <row r="8" ht="10.5" customHeight="1" spans="1:53">
      <c r="A8" s="51">
        <f t="shared" si="6"/>
        <v>5</v>
      </c>
      <c r="B8" s="52" t="s">
        <v>281</v>
      </c>
      <c r="C8" s="53">
        <v>3000</v>
      </c>
      <c r="D8" s="52" t="s">
        <v>98</v>
      </c>
      <c r="E8" s="52" t="s">
        <v>98</v>
      </c>
      <c r="F8" s="52" t="s">
        <v>98</v>
      </c>
      <c r="G8" s="52" t="s">
        <v>98</v>
      </c>
      <c r="H8" s="52" t="s">
        <v>98</v>
      </c>
      <c r="I8" s="52" t="s">
        <v>98</v>
      </c>
      <c r="J8" s="52" t="s">
        <v>98</v>
      </c>
      <c r="K8" s="52" t="s">
        <v>98</v>
      </c>
      <c r="L8" s="52" t="s">
        <v>98</v>
      </c>
      <c r="M8" s="52" t="s">
        <v>98</v>
      </c>
      <c r="N8" s="52" t="s">
        <v>98</v>
      </c>
      <c r="O8" s="59" t="s">
        <v>98</v>
      </c>
      <c r="P8" s="52" t="s">
        <v>281</v>
      </c>
      <c r="Q8" s="53">
        <v>3000</v>
      </c>
      <c r="R8" s="52" t="s">
        <v>98</v>
      </c>
      <c r="S8" s="52" t="s">
        <v>98</v>
      </c>
      <c r="T8" s="52" t="s">
        <v>98</v>
      </c>
      <c r="U8" s="52" t="s">
        <v>98</v>
      </c>
      <c r="V8" s="52" t="s">
        <v>98</v>
      </c>
      <c r="W8" s="52" t="s">
        <v>98</v>
      </c>
      <c r="X8" s="52" t="s">
        <v>100</v>
      </c>
      <c r="Y8" s="52" t="s">
        <v>100</v>
      </c>
      <c r="Z8" s="52" t="s">
        <v>100</v>
      </c>
      <c r="AA8" s="52" t="s">
        <v>100</v>
      </c>
      <c r="AB8" s="52" t="s">
        <v>100</v>
      </c>
      <c r="AC8" s="39" t="s">
        <v>100</v>
      </c>
      <c r="AD8" s="55"/>
      <c r="AF8" s="55"/>
      <c r="AH8" s="97" t="s">
        <v>85</v>
      </c>
      <c r="AI8" s="98"/>
      <c r="AJ8" s="98"/>
      <c r="AK8" s="98"/>
      <c r="AL8" s="98"/>
      <c r="AM8" s="98"/>
      <c r="AN8" s="99"/>
      <c r="AS8" s="55"/>
      <c r="AU8" s="97" t="s">
        <v>85</v>
      </c>
      <c r="AV8" s="98"/>
      <c r="AW8" s="98"/>
      <c r="AX8" s="98"/>
      <c r="AY8" s="98"/>
      <c r="AZ8" s="98"/>
      <c r="BA8" s="99"/>
    </row>
    <row r="9" ht="10.5" customHeight="1" spans="1:56">
      <c r="A9" s="51">
        <f t="shared" si="6"/>
        <v>6</v>
      </c>
      <c r="B9" s="52" t="s">
        <v>283</v>
      </c>
      <c r="C9" s="53">
        <v>3000</v>
      </c>
      <c r="D9" s="52" t="s">
        <v>98</v>
      </c>
      <c r="E9" s="52" t="s">
        <v>98</v>
      </c>
      <c r="F9" s="52" t="s">
        <v>98</v>
      </c>
      <c r="G9" s="52" t="s">
        <v>98</v>
      </c>
      <c r="H9" s="52" t="s">
        <v>98</v>
      </c>
      <c r="I9" s="52" t="s">
        <v>98</v>
      </c>
      <c r="J9" s="52" t="s">
        <v>98</v>
      </c>
      <c r="K9" s="52" t="s">
        <v>98</v>
      </c>
      <c r="L9" s="52" t="s">
        <v>98</v>
      </c>
      <c r="M9" s="52" t="s">
        <v>98</v>
      </c>
      <c r="N9" s="52" t="s">
        <v>98</v>
      </c>
      <c r="O9" s="59" t="s">
        <v>98</v>
      </c>
      <c r="P9" s="52" t="s">
        <v>283</v>
      </c>
      <c r="Q9" s="53">
        <v>3000</v>
      </c>
      <c r="R9" s="52" t="s">
        <v>98</v>
      </c>
      <c r="S9" s="52" t="s">
        <v>98</v>
      </c>
      <c r="T9" s="52" t="s">
        <v>98</v>
      </c>
      <c r="U9" s="52" t="s">
        <v>98</v>
      </c>
      <c r="V9" s="52" t="s">
        <v>98</v>
      </c>
      <c r="W9" s="52" t="s">
        <v>98</v>
      </c>
      <c r="X9" s="52" t="s">
        <v>100</v>
      </c>
      <c r="Y9" s="52" t="s">
        <v>100</v>
      </c>
      <c r="Z9" s="52" t="s">
        <v>100</v>
      </c>
      <c r="AA9" s="52" t="s">
        <v>100</v>
      </c>
      <c r="AB9" s="52" t="s">
        <v>100</v>
      </c>
      <c r="AC9" s="39" t="s">
        <v>100</v>
      </c>
      <c r="AD9" s="55"/>
      <c r="AE9" s="75" t="s">
        <v>1243</v>
      </c>
      <c r="AF9" s="76">
        <f t="shared" ref="AF9:BD9" si="10">IFERROR(AF10/AF6,0)</f>
        <v>1</v>
      </c>
      <c r="AG9" s="76">
        <f t="shared" si="10"/>
        <v>1</v>
      </c>
      <c r="AH9" s="76">
        <f t="shared" si="10"/>
        <v>1</v>
      </c>
      <c r="AI9" s="76">
        <f t="shared" si="10"/>
        <v>1</v>
      </c>
      <c r="AJ9" s="76">
        <f t="shared" si="10"/>
        <v>0.721739130434783</v>
      </c>
      <c r="AK9" s="76">
        <f t="shared" si="10"/>
        <v>0.466666666666667</v>
      </c>
      <c r="AL9" s="76">
        <f t="shared" si="10"/>
        <v>0.466666666666667</v>
      </c>
      <c r="AM9" s="76">
        <f t="shared" si="10"/>
        <v>0.466666666666667</v>
      </c>
      <c r="AN9" s="76">
        <f t="shared" si="10"/>
        <v>0.466666666666667</v>
      </c>
      <c r="AO9" s="76">
        <f t="shared" si="10"/>
        <v>0.466666666666667</v>
      </c>
      <c r="AP9" s="76">
        <f t="shared" si="10"/>
        <v>0.52</v>
      </c>
      <c r="AQ9" s="116">
        <f t="shared" si="10"/>
        <v>0.693333333333333</v>
      </c>
      <c r="AS9" s="117">
        <f t="shared" si="10"/>
        <v>0.91</v>
      </c>
      <c r="AT9" s="76">
        <f t="shared" si="10"/>
        <v>0.789189189189189</v>
      </c>
      <c r="AU9" s="76">
        <f t="shared" si="10"/>
        <v>0.8</v>
      </c>
      <c r="AV9" s="76">
        <f t="shared" si="10"/>
        <v>0.696356275303644</v>
      </c>
      <c r="AW9" s="76">
        <f t="shared" si="10"/>
        <v>0.742857142857143</v>
      </c>
      <c r="AX9" s="76">
        <f t="shared" si="10"/>
        <v>0.742857142857143</v>
      </c>
      <c r="AY9" s="76">
        <f t="shared" si="10"/>
        <v>1</v>
      </c>
      <c r="AZ9" s="76">
        <f t="shared" si="10"/>
        <v>1</v>
      </c>
      <c r="BA9" s="76">
        <f t="shared" si="10"/>
        <v>1</v>
      </c>
      <c r="BB9" s="76">
        <f t="shared" si="10"/>
        <v>1</v>
      </c>
      <c r="BC9" s="76">
        <f t="shared" si="10"/>
        <v>1</v>
      </c>
      <c r="BD9" s="116">
        <f t="shared" si="10"/>
        <v>1</v>
      </c>
    </row>
    <row r="10" ht="10.5" customHeight="1" spans="1:56">
      <c r="A10" s="51">
        <f t="shared" si="6"/>
        <v>7</v>
      </c>
      <c r="B10" s="52"/>
      <c r="C10" s="53">
        <v>3000</v>
      </c>
      <c r="D10" s="52"/>
      <c r="E10" s="52"/>
      <c r="F10" s="52"/>
      <c r="G10" s="52"/>
      <c r="H10" s="52"/>
      <c r="I10" s="52"/>
      <c r="J10" s="52"/>
      <c r="K10" s="52"/>
      <c r="L10" s="52"/>
      <c r="M10" s="52"/>
      <c r="N10" s="52"/>
      <c r="O10" s="59"/>
      <c r="P10" s="52" t="s">
        <v>313</v>
      </c>
      <c r="Q10" s="53">
        <v>3000</v>
      </c>
      <c r="R10" s="52" t="s">
        <v>98</v>
      </c>
      <c r="S10" s="52" t="s">
        <v>114</v>
      </c>
      <c r="T10" s="52" t="s">
        <v>114</v>
      </c>
      <c r="U10" s="52" t="s">
        <v>114</v>
      </c>
      <c r="V10" s="52" t="s">
        <v>98</v>
      </c>
      <c r="W10" s="52" t="s">
        <v>98</v>
      </c>
      <c r="X10" s="52" t="s">
        <v>98</v>
      </c>
      <c r="Y10" s="52" t="s">
        <v>98</v>
      </c>
      <c r="Z10" s="52" t="s">
        <v>98</v>
      </c>
      <c r="AA10" s="52" t="s">
        <v>98</v>
      </c>
      <c r="AB10" s="52" t="s">
        <v>98</v>
      </c>
      <c r="AC10" s="39" t="s">
        <v>98</v>
      </c>
      <c r="AD10" s="55"/>
      <c r="AE10" s="77" t="s">
        <v>1244</v>
      </c>
      <c r="AF10" s="78">
        <f>AF6-(AF18+AF26+AF34)</f>
        <v>6000</v>
      </c>
      <c r="AG10" s="78">
        <f t="shared" ref="AG10:AQ10" si="11">AG6-(AG18+AG26+AG34)</f>
        <v>6000</v>
      </c>
      <c r="AH10" s="78">
        <f t="shared" si="11"/>
        <v>6000</v>
      </c>
      <c r="AI10" s="78">
        <f t="shared" si="11"/>
        <v>6000</v>
      </c>
      <c r="AJ10" s="78">
        <f t="shared" si="11"/>
        <v>6640</v>
      </c>
      <c r="AK10" s="78">
        <f t="shared" si="11"/>
        <v>8400</v>
      </c>
      <c r="AL10" s="78">
        <f t="shared" si="11"/>
        <v>8400</v>
      </c>
      <c r="AM10" s="78">
        <f t="shared" si="11"/>
        <v>8400</v>
      </c>
      <c r="AN10" s="78">
        <f t="shared" si="11"/>
        <v>8400</v>
      </c>
      <c r="AO10" s="78">
        <f t="shared" si="11"/>
        <v>8400</v>
      </c>
      <c r="AP10" s="78">
        <f t="shared" si="11"/>
        <v>7800</v>
      </c>
      <c r="AQ10" s="112">
        <f t="shared" si="11"/>
        <v>10400</v>
      </c>
      <c r="AS10" s="72">
        <f t="shared" ref="AS10:BD10" si="12">AS6-(AS18+AS26+AS34+AS42+AS50+AS58+AS66+AS74+AS82+AS90+AS98+AS106+AS114+AS122+AS130+AS138)</f>
        <v>13650</v>
      </c>
      <c r="AT10" s="78">
        <f t="shared" si="12"/>
        <v>14600</v>
      </c>
      <c r="AU10" s="78">
        <f t="shared" si="12"/>
        <v>14400</v>
      </c>
      <c r="AV10" s="78">
        <f t="shared" si="12"/>
        <v>17200</v>
      </c>
      <c r="AW10" s="78">
        <f t="shared" si="12"/>
        <v>15600</v>
      </c>
      <c r="AX10" s="78">
        <f t="shared" si="12"/>
        <v>15600</v>
      </c>
      <c r="AY10" s="78">
        <f t="shared" si="12"/>
        <v>12000</v>
      </c>
      <c r="AZ10" s="78">
        <f t="shared" si="12"/>
        <v>12000</v>
      </c>
      <c r="BA10" s="78">
        <f t="shared" si="12"/>
        <v>12000</v>
      </c>
      <c r="BB10" s="78">
        <f t="shared" si="12"/>
        <v>12000</v>
      </c>
      <c r="BC10" s="78">
        <f t="shared" si="12"/>
        <v>12000</v>
      </c>
      <c r="BD10" s="112">
        <f t="shared" si="12"/>
        <v>12000</v>
      </c>
    </row>
    <row r="11" ht="10.5" customHeight="1" spans="1:30">
      <c r="A11" s="51">
        <f t="shared" si="6"/>
        <v>8</v>
      </c>
      <c r="B11" s="52"/>
      <c r="C11" s="53">
        <v>3000</v>
      </c>
      <c r="D11" s="52"/>
      <c r="E11" s="52"/>
      <c r="F11" s="52"/>
      <c r="G11" s="52"/>
      <c r="H11" s="52"/>
      <c r="I11" s="52"/>
      <c r="J11" s="52"/>
      <c r="K11" s="52"/>
      <c r="L11" s="52"/>
      <c r="M11" s="52"/>
      <c r="N11" s="52"/>
      <c r="O11" s="52"/>
      <c r="P11" s="52"/>
      <c r="Q11" s="53">
        <v>3000</v>
      </c>
      <c r="R11" s="52"/>
      <c r="S11" s="52"/>
      <c r="T11" s="52"/>
      <c r="U11" s="52"/>
      <c r="V11" s="52"/>
      <c r="W11" s="52"/>
      <c r="X11" s="52"/>
      <c r="Y11" s="52"/>
      <c r="Z11" s="52"/>
      <c r="AA11" s="52"/>
      <c r="AB11" s="52"/>
      <c r="AD11" s="55"/>
    </row>
    <row r="12" ht="10.5" customHeight="1" spans="1:56">
      <c r="A12" s="51">
        <f t="shared" si="6"/>
        <v>9</v>
      </c>
      <c r="B12" s="52"/>
      <c r="C12" s="52"/>
      <c r="D12" s="52"/>
      <c r="E12" s="52"/>
      <c r="F12" s="52"/>
      <c r="G12" s="52"/>
      <c r="H12" s="52"/>
      <c r="I12" s="52"/>
      <c r="J12" s="52"/>
      <c r="K12" s="52"/>
      <c r="L12" s="52"/>
      <c r="M12" s="52"/>
      <c r="N12" s="52"/>
      <c r="O12" s="52"/>
      <c r="P12" s="52"/>
      <c r="Q12" s="53">
        <v>3000</v>
      </c>
      <c r="R12" s="52"/>
      <c r="S12" s="52"/>
      <c r="T12" s="52"/>
      <c r="U12" s="52"/>
      <c r="V12" s="52"/>
      <c r="W12" s="52"/>
      <c r="X12" s="52"/>
      <c r="Y12" s="52"/>
      <c r="Z12" s="52"/>
      <c r="AA12" s="52"/>
      <c r="AB12" s="52"/>
      <c r="AD12" s="55"/>
      <c r="AE12" s="41"/>
      <c r="AF12" s="42"/>
      <c r="AG12" s="42"/>
      <c r="AH12" s="42"/>
      <c r="AI12" s="42"/>
      <c r="AJ12" s="42"/>
      <c r="AK12" s="100" t="s">
        <v>1257</v>
      </c>
      <c r="AL12" s="101"/>
      <c r="AM12" s="42"/>
      <c r="AN12" s="42"/>
      <c r="AO12" s="42"/>
      <c r="AP12" s="42"/>
      <c r="AQ12" s="42"/>
      <c r="AS12" s="118"/>
      <c r="AT12" s="119"/>
      <c r="AU12" s="119"/>
      <c r="AV12" s="119"/>
      <c r="AW12" s="119"/>
      <c r="AX12" s="128" t="s">
        <v>105</v>
      </c>
      <c r="AY12" s="56"/>
      <c r="AZ12" s="119"/>
      <c r="BA12" s="119"/>
      <c r="BB12" s="119"/>
      <c r="BC12" s="119"/>
      <c r="BD12" s="61"/>
    </row>
    <row r="13" ht="10.5" customHeight="1" spans="1:56">
      <c r="A13" s="51">
        <f t="shared" si="6"/>
        <v>10</v>
      </c>
      <c r="B13" s="52"/>
      <c r="C13" s="52"/>
      <c r="D13" s="52"/>
      <c r="E13" s="52"/>
      <c r="F13" s="52"/>
      <c r="G13" s="52"/>
      <c r="H13" s="52"/>
      <c r="I13" s="52"/>
      <c r="J13" s="52"/>
      <c r="K13" s="52"/>
      <c r="L13" s="52"/>
      <c r="M13" s="52"/>
      <c r="N13" s="52"/>
      <c r="O13" s="52"/>
      <c r="P13" s="52"/>
      <c r="Q13" s="53">
        <v>3000</v>
      </c>
      <c r="R13" s="52"/>
      <c r="S13" s="52"/>
      <c r="T13" s="52"/>
      <c r="U13" s="52"/>
      <c r="V13" s="52"/>
      <c r="W13" s="52"/>
      <c r="X13" s="52"/>
      <c r="Y13" s="52"/>
      <c r="Z13" s="52"/>
      <c r="AA13" s="52"/>
      <c r="AB13" s="52"/>
      <c r="AD13" s="55"/>
      <c r="AE13" s="79" t="s">
        <v>83</v>
      </c>
      <c r="AF13" s="80">
        <f t="shared" ref="AF13" si="13">SUMIF(D$4:D$222,$AK12,$C$4:$C$222)</f>
        <v>0</v>
      </c>
      <c r="AG13" s="80">
        <f t="shared" ref="AG13" si="14">SUMIF(E$4:E$222,$AK12,$C$4:$C$222)</f>
        <v>0</v>
      </c>
      <c r="AH13" s="80">
        <f t="shared" ref="AH13" si="15">SUMIF(F$4:F$222,$AK12,$C$4:$C$222)</f>
        <v>0</v>
      </c>
      <c r="AI13" s="80">
        <f t="shared" ref="AI13" si="16">SUMIF(G$4:G$222,$AK12,$C$4:$C$222)</f>
        <v>0</v>
      </c>
      <c r="AJ13" s="80">
        <f t="shared" ref="AJ13" si="17">SUMIF(H$4:H$222,$AK12,$C$4:$C$222)</f>
        <v>0</v>
      </c>
      <c r="AK13" s="80">
        <f t="shared" ref="AK13" si="18">SUMIF(I$4:I$222,$AK12,$C$4:$C$222)</f>
        <v>0</v>
      </c>
      <c r="AL13" s="80">
        <f t="shared" ref="AL13" si="19">SUMIF(J$4:J$222,$AK12,$C$4:$C$222)</f>
        <v>0</v>
      </c>
      <c r="AM13" s="80">
        <f t="shared" ref="AM13" si="20">SUMIF(K$4:K$222,$AK12,$C$4:$C$222)</f>
        <v>0</v>
      </c>
      <c r="AN13" s="80">
        <f t="shared" ref="AN13" si="21">SUMIF(L$4:L$222,$AK12,$C$4:$C$222)</f>
        <v>0</v>
      </c>
      <c r="AO13" s="80">
        <f t="shared" ref="AO13" si="22">SUMIF(M$4:M$222,$AK12,$C$4:$C$222)</f>
        <v>0</v>
      </c>
      <c r="AP13" s="80">
        <f t="shared" ref="AP13" si="23">SUMIF(N$4:N$222,$AK12,$C$4:$C$222)</f>
        <v>0</v>
      </c>
      <c r="AQ13" s="80">
        <f t="shared" ref="AQ13" si="24">SUMIF(O$4:O$222,$AK12,$C$4:$C$222)</f>
        <v>0</v>
      </c>
      <c r="AS13" s="120">
        <f t="shared" ref="AS13:BD13" si="25">SUMIF(R$4:R$2000,$AX12,$Q$4:$Q$2000)</f>
        <v>0</v>
      </c>
      <c r="AT13" s="121">
        <f t="shared" si="25"/>
        <v>0</v>
      </c>
      <c r="AU13" s="121">
        <f t="shared" si="25"/>
        <v>0</v>
      </c>
      <c r="AV13" s="121">
        <f t="shared" si="25"/>
        <v>0</v>
      </c>
      <c r="AW13" s="121">
        <f t="shared" si="25"/>
        <v>0</v>
      </c>
      <c r="AX13" s="121">
        <f t="shared" si="25"/>
        <v>0</v>
      </c>
      <c r="AY13" s="121">
        <f t="shared" si="25"/>
        <v>0</v>
      </c>
      <c r="AZ13" s="121">
        <f t="shared" si="25"/>
        <v>0</v>
      </c>
      <c r="BA13" s="121">
        <f t="shared" si="25"/>
        <v>0</v>
      </c>
      <c r="BB13" s="121">
        <f t="shared" si="25"/>
        <v>0</v>
      </c>
      <c r="BC13" s="121">
        <f t="shared" si="25"/>
        <v>0</v>
      </c>
      <c r="BD13" s="129">
        <f t="shared" si="25"/>
        <v>0</v>
      </c>
    </row>
    <row r="14" ht="10.5" customHeight="1" spans="1:56">
      <c r="A14" s="51">
        <f t="shared" si="6"/>
        <v>11</v>
      </c>
      <c r="B14" s="52"/>
      <c r="C14" s="52"/>
      <c r="D14" s="52"/>
      <c r="E14" s="52"/>
      <c r="F14" s="52"/>
      <c r="G14" s="52"/>
      <c r="H14" s="52"/>
      <c r="I14" s="52"/>
      <c r="J14" s="52"/>
      <c r="K14" s="52"/>
      <c r="L14" s="52"/>
      <c r="M14" s="52"/>
      <c r="N14" s="52"/>
      <c r="O14" s="52"/>
      <c r="P14" s="52"/>
      <c r="Q14" s="53"/>
      <c r="R14" s="52"/>
      <c r="S14" s="52"/>
      <c r="T14" s="52"/>
      <c r="U14" s="52"/>
      <c r="V14" s="52"/>
      <c r="W14" s="52"/>
      <c r="X14" s="52"/>
      <c r="Y14" s="52"/>
      <c r="Z14" s="52"/>
      <c r="AA14" s="52"/>
      <c r="AB14" s="52"/>
      <c r="AD14" s="55"/>
      <c r="AE14" s="81" t="s">
        <v>1243</v>
      </c>
      <c r="AF14" s="82">
        <v>0</v>
      </c>
      <c r="AG14" s="82">
        <v>0</v>
      </c>
      <c r="AH14" s="82">
        <v>0</v>
      </c>
      <c r="AI14" s="82">
        <v>0</v>
      </c>
      <c r="AJ14" s="82">
        <v>0</v>
      </c>
      <c r="AK14" s="82">
        <v>0</v>
      </c>
      <c r="AL14" s="82">
        <v>0</v>
      </c>
      <c r="AM14" s="82">
        <v>0</v>
      </c>
      <c r="AN14" s="82">
        <v>0</v>
      </c>
      <c r="AO14" s="82">
        <v>0</v>
      </c>
      <c r="AP14" s="82">
        <v>0</v>
      </c>
      <c r="AQ14" s="122">
        <v>0.6</v>
      </c>
      <c r="AS14" s="123">
        <v>0.6</v>
      </c>
      <c r="AT14" s="90">
        <v>0.6</v>
      </c>
      <c r="AU14" s="90">
        <v>0.6</v>
      </c>
      <c r="AV14" s="90">
        <v>0.6</v>
      </c>
      <c r="AW14" s="90">
        <v>0.6</v>
      </c>
      <c r="AX14" s="90">
        <v>0.6</v>
      </c>
      <c r="AY14" s="90">
        <v>0.6</v>
      </c>
      <c r="AZ14" s="90">
        <v>0.6</v>
      </c>
      <c r="BA14" s="90">
        <v>0.6</v>
      </c>
      <c r="BB14" s="90">
        <v>0.6</v>
      </c>
      <c r="BC14" s="90">
        <v>0.6</v>
      </c>
      <c r="BD14" s="130">
        <v>0.6</v>
      </c>
    </row>
    <row r="15" ht="10.5" customHeight="1" spans="1:56">
      <c r="A15" s="51">
        <f t="shared" si="6"/>
        <v>12</v>
      </c>
      <c r="B15" s="54"/>
      <c r="C15" s="52"/>
      <c r="D15" s="52"/>
      <c r="E15" s="52"/>
      <c r="F15" s="52"/>
      <c r="G15" s="52"/>
      <c r="H15" s="52"/>
      <c r="I15" s="52"/>
      <c r="J15" s="52"/>
      <c r="K15" s="52"/>
      <c r="L15" s="52"/>
      <c r="M15" s="52"/>
      <c r="N15" s="52"/>
      <c r="O15" s="52"/>
      <c r="P15" s="52"/>
      <c r="Q15" s="53"/>
      <c r="R15" s="52"/>
      <c r="S15" s="52"/>
      <c r="T15" s="52"/>
      <c r="U15" s="52"/>
      <c r="V15" s="52"/>
      <c r="W15" s="52"/>
      <c r="X15" s="52"/>
      <c r="Y15" s="52"/>
      <c r="Z15" s="52"/>
      <c r="AA15" s="52"/>
      <c r="AB15" s="52"/>
      <c r="AD15" s="55"/>
      <c r="AE15" s="83" t="s">
        <v>1245</v>
      </c>
      <c r="AF15" s="84">
        <v>20</v>
      </c>
      <c r="AG15" s="84">
        <v>20</v>
      </c>
      <c r="AH15" s="84">
        <v>20</v>
      </c>
      <c r="AI15" s="84">
        <v>20</v>
      </c>
      <c r="AJ15" s="84">
        <v>20</v>
      </c>
      <c r="AK15" s="84">
        <v>20</v>
      </c>
      <c r="AL15" s="84">
        <v>20</v>
      </c>
      <c r="AM15" s="84">
        <v>20</v>
      </c>
      <c r="AN15" s="102">
        <v>20</v>
      </c>
      <c r="AO15" s="102">
        <v>20</v>
      </c>
      <c r="AP15" s="84">
        <v>20</v>
      </c>
      <c r="AQ15" s="84">
        <v>20</v>
      </c>
      <c r="AS15" s="111">
        <v>17</v>
      </c>
      <c r="AT15" s="85">
        <v>17</v>
      </c>
      <c r="AU15" s="85">
        <v>17</v>
      </c>
      <c r="AV15" s="85">
        <v>17</v>
      </c>
      <c r="AW15" s="85">
        <v>17</v>
      </c>
      <c r="AX15" s="85">
        <v>17</v>
      </c>
      <c r="AY15" s="85">
        <v>17</v>
      </c>
      <c r="AZ15" s="85">
        <v>17</v>
      </c>
      <c r="BA15" s="85">
        <v>17</v>
      </c>
      <c r="BB15" s="85">
        <v>17</v>
      </c>
      <c r="BC15" s="85">
        <v>17</v>
      </c>
      <c r="BD15" s="131">
        <v>17</v>
      </c>
    </row>
    <row r="16" ht="10.5" customHeight="1" spans="1:56">
      <c r="A16" s="51">
        <f t="shared" si="6"/>
        <v>13</v>
      </c>
      <c r="B16" s="54"/>
      <c r="C16" s="52"/>
      <c r="D16" s="52"/>
      <c r="E16" s="52"/>
      <c r="F16" s="52"/>
      <c r="G16" s="52"/>
      <c r="H16" s="52"/>
      <c r="I16" s="52"/>
      <c r="J16" s="52"/>
      <c r="K16" s="52"/>
      <c r="L16" s="52"/>
      <c r="M16" s="52"/>
      <c r="N16" s="52"/>
      <c r="O16" s="52"/>
      <c r="P16" s="52"/>
      <c r="Q16" s="53"/>
      <c r="R16" s="52"/>
      <c r="S16" s="52"/>
      <c r="T16" s="52"/>
      <c r="U16" s="52"/>
      <c r="V16" s="52"/>
      <c r="W16" s="52"/>
      <c r="X16" s="52"/>
      <c r="Y16" s="52"/>
      <c r="Z16" s="52"/>
      <c r="AA16" s="52"/>
      <c r="AB16" s="52"/>
      <c r="AD16" s="55"/>
      <c r="AE16" s="83" t="s">
        <v>1246</v>
      </c>
      <c r="AF16" s="85">
        <v>0</v>
      </c>
      <c r="AG16" s="85">
        <v>0</v>
      </c>
      <c r="AH16" s="85">
        <v>0</v>
      </c>
      <c r="AI16" s="85">
        <v>0</v>
      </c>
      <c r="AJ16" s="85">
        <v>0</v>
      </c>
      <c r="AK16" s="85">
        <v>0</v>
      </c>
      <c r="AL16" s="85">
        <v>0</v>
      </c>
      <c r="AM16" s="85">
        <v>0</v>
      </c>
      <c r="AN16" s="85">
        <v>0</v>
      </c>
      <c r="AO16" s="85">
        <v>0</v>
      </c>
      <c r="AP16" s="85">
        <v>0</v>
      </c>
      <c r="AQ16" s="85">
        <v>6</v>
      </c>
      <c r="AS16" s="111">
        <v>17</v>
      </c>
      <c r="AT16" s="85">
        <v>17</v>
      </c>
      <c r="AU16" s="85">
        <v>17</v>
      </c>
      <c r="AV16" s="85">
        <v>17</v>
      </c>
      <c r="AW16" s="85">
        <v>17</v>
      </c>
      <c r="AX16" s="85">
        <v>17</v>
      </c>
      <c r="AY16" s="85">
        <v>17</v>
      </c>
      <c r="AZ16" s="85">
        <v>17</v>
      </c>
      <c r="BA16" s="85">
        <v>17</v>
      </c>
      <c r="BB16" s="85">
        <v>17</v>
      </c>
      <c r="BC16" s="85">
        <v>17</v>
      </c>
      <c r="BD16" s="131">
        <v>17</v>
      </c>
    </row>
    <row r="17" ht="10.5" customHeight="1" spans="1:56">
      <c r="A17" s="51">
        <f t="shared" si="6"/>
        <v>14</v>
      </c>
      <c r="B17" s="54"/>
      <c r="C17" s="52"/>
      <c r="D17" s="52"/>
      <c r="E17" s="52"/>
      <c r="F17" s="52"/>
      <c r="G17" s="52"/>
      <c r="H17" s="52"/>
      <c r="I17" s="52"/>
      <c r="J17" s="52"/>
      <c r="K17" s="52"/>
      <c r="L17" s="52"/>
      <c r="M17" s="52"/>
      <c r="N17" s="52"/>
      <c r="O17" s="52"/>
      <c r="P17" s="52"/>
      <c r="Q17" s="52"/>
      <c r="R17" s="52"/>
      <c r="S17" s="52"/>
      <c r="T17" s="52"/>
      <c r="U17" s="52"/>
      <c r="V17" s="52"/>
      <c r="W17" s="52"/>
      <c r="X17" s="52"/>
      <c r="Y17" s="52"/>
      <c r="Z17" s="52"/>
      <c r="AA17" s="52"/>
      <c r="AB17" s="52"/>
      <c r="AD17" s="55"/>
      <c r="AE17" s="83" t="s">
        <v>1247</v>
      </c>
      <c r="AF17" s="85"/>
      <c r="AG17" s="85"/>
      <c r="AH17" s="85"/>
      <c r="AI17" s="103"/>
      <c r="AJ17" s="103"/>
      <c r="AK17" s="104"/>
      <c r="AL17" s="103"/>
      <c r="AM17" s="103"/>
      <c r="AN17" s="103"/>
      <c r="AO17" s="104"/>
      <c r="AP17" s="104">
        <f>AP14*AP5</f>
        <v>0</v>
      </c>
      <c r="AQ17" s="104"/>
      <c r="AS17" s="111"/>
      <c r="AT17" s="85"/>
      <c r="AU17" s="85"/>
      <c r="AV17" s="103"/>
      <c r="AW17" s="103"/>
      <c r="AX17" s="104"/>
      <c r="AY17" s="104"/>
      <c r="AZ17" s="103"/>
      <c r="BA17" s="103"/>
      <c r="BB17" s="103"/>
      <c r="BC17" s="103"/>
      <c r="BD17" s="126"/>
    </row>
    <row r="18" ht="10.5" customHeight="1" spans="1:56">
      <c r="A18" s="51">
        <f t="shared" si="6"/>
        <v>15</v>
      </c>
      <c r="B18" s="54"/>
      <c r="C18" s="52"/>
      <c r="D18" s="52"/>
      <c r="E18" s="52"/>
      <c r="F18" s="52"/>
      <c r="G18" s="52"/>
      <c r="H18" s="52"/>
      <c r="I18" s="52"/>
      <c r="J18" s="52"/>
      <c r="K18" s="52"/>
      <c r="L18" s="52"/>
      <c r="M18" s="52"/>
      <c r="N18" s="52"/>
      <c r="O18" s="52"/>
      <c r="P18" s="54"/>
      <c r="Q18" s="52"/>
      <c r="R18" s="52"/>
      <c r="S18" s="52"/>
      <c r="T18" s="52"/>
      <c r="U18" s="52"/>
      <c r="V18" s="52"/>
      <c r="W18" s="52"/>
      <c r="X18" s="52"/>
      <c r="Y18" s="52"/>
      <c r="Z18" s="52"/>
      <c r="AA18" s="52"/>
      <c r="AB18" s="52"/>
      <c r="AD18" s="55"/>
      <c r="AE18" s="77" t="s">
        <v>1248</v>
      </c>
      <c r="AF18" s="78">
        <f t="shared" ref="AF18:AN18" si="26">AF13*AF14*AF16/AF15+AF17</f>
        <v>0</v>
      </c>
      <c r="AG18" s="78">
        <f t="shared" si="26"/>
        <v>0</v>
      </c>
      <c r="AH18" s="78">
        <f t="shared" si="26"/>
        <v>0</v>
      </c>
      <c r="AI18" s="78">
        <f t="shared" si="26"/>
        <v>0</v>
      </c>
      <c r="AJ18" s="78">
        <f t="shared" si="26"/>
        <v>0</v>
      </c>
      <c r="AK18" s="78">
        <f t="shared" si="26"/>
        <v>0</v>
      </c>
      <c r="AL18" s="78">
        <f t="shared" si="26"/>
        <v>0</v>
      </c>
      <c r="AM18" s="78">
        <f t="shared" si="26"/>
        <v>0</v>
      </c>
      <c r="AN18" s="78">
        <f t="shared" si="26"/>
        <v>0</v>
      </c>
      <c r="AO18" s="78">
        <f t="shared" ref="AO18:BD50" si="27">AO13*AO14*AO16/AO15+AO17</f>
        <v>0</v>
      </c>
      <c r="AP18" s="78">
        <f t="shared" si="27"/>
        <v>0</v>
      </c>
      <c r="AQ18" s="78">
        <f t="shared" si="27"/>
        <v>0</v>
      </c>
      <c r="AS18" s="72">
        <f t="shared" ref="AS18:BD18" si="28">AS13*AS14*AS16/AS15+AS17</f>
        <v>0</v>
      </c>
      <c r="AT18" s="78">
        <f t="shared" si="28"/>
        <v>0</v>
      </c>
      <c r="AU18" s="78">
        <f t="shared" si="28"/>
        <v>0</v>
      </c>
      <c r="AV18" s="78">
        <f t="shared" si="28"/>
        <v>0</v>
      </c>
      <c r="AW18" s="78">
        <f t="shared" si="28"/>
        <v>0</v>
      </c>
      <c r="AX18" s="78">
        <f t="shared" si="28"/>
        <v>0</v>
      </c>
      <c r="AY18" s="78">
        <f t="shared" si="28"/>
        <v>0</v>
      </c>
      <c r="AZ18" s="78">
        <f t="shared" si="28"/>
        <v>0</v>
      </c>
      <c r="BA18" s="78">
        <f t="shared" si="28"/>
        <v>0</v>
      </c>
      <c r="BB18" s="78">
        <f t="shared" si="28"/>
        <v>0</v>
      </c>
      <c r="BC18" s="78">
        <f t="shared" si="28"/>
        <v>0</v>
      </c>
      <c r="BD18" s="112">
        <f t="shared" si="28"/>
        <v>0</v>
      </c>
    </row>
    <row r="19" ht="10.5" customHeight="1" spans="1:56">
      <c r="A19" s="51">
        <f t="shared" si="6"/>
        <v>16</v>
      </c>
      <c r="B19" s="54"/>
      <c r="C19" s="52"/>
      <c r="D19" s="52"/>
      <c r="E19" s="52"/>
      <c r="F19" s="52"/>
      <c r="G19" s="52"/>
      <c r="H19" s="52"/>
      <c r="I19" s="52"/>
      <c r="J19" s="52"/>
      <c r="K19" s="52"/>
      <c r="L19" s="52"/>
      <c r="M19" s="52"/>
      <c r="N19" s="52"/>
      <c r="O19" s="59"/>
      <c r="P19" s="54"/>
      <c r="Q19" s="52"/>
      <c r="R19" s="52"/>
      <c r="S19" s="52"/>
      <c r="T19" s="52"/>
      <c r="U19" s="52"/>
      <c r="V19" s="52"/>
      <c r="W19" s="52"/>
      <c r="X19" s="52"/>
      <c r="Y19" s="52"/>
      <c r="Z19" s="52"/>
      <c r="AA19" s="52"/>
      <c r="AB19" s="52"/>
      <c r="AD19" s="55"/>
      <c r="AE19" s="86"/>
      <c r="AF19" s="87"/>
      <c r="AG19" s="87"/>
      <c r="AH19" s="87"/>
      <c r="AI19" s="87"/>
      <c r="AJ19" s="87"/>
      <c r="AK19" s="105"/>
      <c r="AL19" s="87"/>
      <c r="AM19" s="87"/>
      <c r="AN19" s="87"/>
      <c r="AO19" s="87"/>
      <c r="AP19" s="87"/>
      <c r="AQ19" s="87"/>
      <c r="AS19" s="87"/>
      <c r="AT19" s="87"/>
      <c r="AU19" s="87"/>
      <c r="AV19" s="87"/>
      <c r="AW19" s="87"/>
      <c r="AX19" s="105"/>
      <c r="AY19" s="87"/>
      <c r="AZ19" s="87"/>
      <c r="BA19" s="87"/>
      <c r="BB19" s="87"/>
      <c r="BC19" s="87"/>
      <c r="BD19" s="87"/>
    </row>
    <row r="20" ht="10.5" customHeight="1" spans="1:56">
      <c r="A20" s="51">
        <f t="shared" si="6"/>
        <v>17</v>
      </c>
      <c r="B20" s="54"/>
      <c r="C20" s="52"/>
      <c r="D20" s="52"/>
      <c r="E20" s="52"/>
      <c r="F20" s="52"/>
      <c r="G20" s="52"/>
      <c r="H20" s="52"/>
      <c r="I20" s="52"/>
      <c r="J20" s="52"/>
      <c r="K20" s="52"/>
      <c r="L20" s="52"/>
      <c r="M20" s="52"/>
      <c r="N20" s="52"/>
      <c r="O20" s="59"/>
      <c r="P20" s="52"/>
      <c r="Q20" s="53"/>
      <c r="R20" s="52"/>
      <c r="S20" s="52"/>
      <c r="T20" s="52"/>
      <c r="U20" s="52"/>
      <c r="V20" s="52"/>
      <c r="W20" s="52"/>
      <c r="X20" s="52"/>
      <c r="Y20" s="52"/>
      <c r="Z20" s="52"/>
      <c r="AA20" s="52"/>
      <c r="AB20" s="52"/>
      <c r="AD20" s="55"/>
      <c r="AE20" s="41"/>
      <c r="AF20" s="42"/>
      <c r="AG20" s="42"/>
      <c r="AH20" s="42"/>
      <c r="AI20" s="42"/>
      <c r="AJ20" s="42"/>
      <c r="AK20" s="100" t="s">
        <v>112</v>
      </c>
      <c r="AL20" s="101"/>
      <c r="AM20" s="42"/>
      <c r="AN20" s="42"/>
      <c r="AO20" s="42"/>
      <c r="AP20" s="42"/>
      <c r="AQ20" s="42"/>
      <c r="AS20" s="41"/>
      <c r="AT20" s="42"/>
      <c r="AU20" s="42"/>
      <c r="AV20" s="42"/>
      <c r="AW20" s="42"/>
      <c r="AX20" s="132" t="s">
        <v>103</v>
      </c>
      <c r="AY20" s="101"/>
      <c r="AZ20" s="42"/>
      <c r="BA20" s="42"/>
      <c r="BB20" s="42"/>
      <c r="BC20" s="42"/>
      <c r="BD20" s="133"/>
    </row>
    <row r="21" ht="10.5" customHeight="1" spans="1:56">
      <c r="A21" s="51">
        <f t="shared" si="6"/>
        <v>18</v>
      </c>
      <c r="B21" s="54"/>
      <c r="C21" s="55"/>
      <c r="D21" s="52"/>
      <c r="E21" s="52"/>
      <c r="F21" s="52"/>
      <c r="G21" s="52"/>
      <c r="H21" s="52"/>
      <c r="I21" s="52"/>
      <c r="J21" s="52"/>
      <c r="K21" s="52"/>
      <c r="L21" s="52"/>
      <c r="M21" s="52"/>
      <c r="N21" s="52"/>
      <c r="O21" s="59"/>
      <c r="P21" s="52"/>
      <c r="Q21" s="53"/>
      <c r="R21" s="52"/>
      <c r="S21" s="52"/>
      <c r="T21" s="52"/>
      <c r="U21" s="52"/>
      <c r="V21" s="52"/>
      <c r="W21" s="52"/>
      <c r="X21" s="52"/>
      <c r="Y21" s="52"/>
      <c r="Z21" s="52"/>
      <c r="AA21" s="52"/>
      <c r="AB21" s="52"/>
      <c r="AD21" s="55"/>
      <c r="AE21" s="88" t="s">
        <v>83</v>
      </c>
      <c r="AF21" s="89">
        <f t="shared" ref="AF21" si="29">SUMIF(D$4:D$222,$AK20,$C$4:$C$222)</f>
        <v>0</v>
      </c>
      <c r="AG21" s="89">
        <f t="shared" ref="AG21" si="30">SUMIF(E$4:E$222,$AK20,$C$4:$C$222)</f>
        <v>0</v>
      </c>
      <c r="AH21" s="89">
        <f t="shared" ref="AH21" si="31">SUMIF(F$4:F$222,$AK20,$C$4:$C$222)</f>
        <v>0</v>
      </c>
      <c r="AI21" s="89">
        <f t="shared" ref="AI21" si="32">SUMIF(G$4:G$222,$AK20,$C$4:$C$222)</f>
        <v>0</v>
      </c>
      <c r="AJ21" s="89">
        <f t="shared" ref="AJ21" si="33">SUMIF(H$4:H$222,$AK20,$C$4:$C$222)</f>
        <v>0</v>
      </c>
      <c r="AK21" s="89">
        <f t="shared" ref="AK21" si="34">SUMIF(I$4:I$222,$AK20,$C$4:$C$222)</f>
        <v>0</v>
      </c>
      <c r="AL21" s="89">
        <f t="shared" ref="AL21" si="35">SUMIF(J$4:J$222,$AK20,$C$4:$C$222)</f>
        <v>0</v>
      </c>
      <c r="AM21" s="89">
        <f t="shared" ref="AM21" si="36">SUMIF(K$4:K$222,$AK20,$C$4:$C$222)</f>
        <v>0</v>
      </c>
      <c r="AN21" s="89">
        <f t="shared" ref="AN21" si="37">SUMIF(L$4:L$222,$AK20,$C$4:$C$222)</f>
        <v>0</v>
      </c>
      <c r="AO21" s="89">
        <f t="shared" ref="AO21" si="38">SUMIF(M$4:M$222,$AK20,$C$4:$C$222)</f>
        <v>0</v>
      </c>
      <c r="AP21" s="89">
        <f t="shared" ref="AP21" si="39">SUMIF(N$4:N$222,$AK20,$C$4:$C$222)</f>
        <v>0</v>
      </c>
      <c r="AQ21" s="89">
        <f t="shared" ref="AQ21" si="40">SUMIF(O$4:O$222,$AK20,$C$4:$C$222)</f>
        <v>0</v>
      </c>
      <c r="AS21" s="124">
        <f t="shared" ref="AS21:BD21" si="41">SUMIF(R$4:R$2000,$AX20,$Q$4:$Q$2000)</f>
        <v>0</v>
      </c>
      <c r="AT21" s="89">
        <f t="shared" si="41"/>
        <v>0</v>
      </c>
      <c r="AU21" s="89">
        <f t="shared" si="41"/>
        <v>0</v>
      </c>
      <c r="AV21" s="89">
        <f t="shared" si="41"/>
        <v>0</v>
      </c>
      <c r="AW21" s="89">
        <f t="shared" si="41"/>
        <v>0</v>
      </c>
      <c r="AX21" s="89">
        <f t="shared" si="41"/>
        <v>0</v>
      </c>
      <c r="AY21" s="89">
        <f t="shared" si="41"/>
        <v>0</v>
      </c>
      <c r="AZ21" s="89">
        <f t="shared" si="41"/>
        <v>0</v>
      </c>
      <c r="BA21" s="89">
        <f t="shared" si="41"/>
        <v>0</v>
      </c>
      <c r="BB21" s="89">
        <f t="shared" si="41"/>
        <v>0</v>
      </c>
      <c r="BC21" s="89">
        <f t="shared" si="41"/>
        <v>0</v>
      </c>
      <c r="BD21" s="134">
        <f t="shared" si="41"/>
        <v>0</v>
      </c>
    </row>
    <row r="22" ht="10.5" customHeight="1" spans="1:56">
      <c r="A22" s="51">
        <f t="shared" si="6"/>
        <v>19</v>
      </c>
      <c r="B22" s="54"/>
      <c r="C22" s="54"/>
      <c r="D22" s="52"/>
      <c r="E22" s="52"/>
      <c r="F22" s="52"/>
      <c r="G22" s="52"/>
      <c r="H22" s="52"/>
      <c r="I22" s="52"/>
      <c r="J22" s="52"/>
      <c r="K22" s="52"/>
      <c r="L22" s="52"/>
      <c r="M22" s="52"/>
      <c r="N22" s="52"/>
      <c r="O22" s="59"/>
      <c r="P22" s="52"/>
      <c r="Q22" s="53"/>
      <c r="R22" s="52"/>
      <c r="S22" s="52"/>
      <c r="T22" s="52"/>
      <c r="U22" s="52"/>
      <c r="V22" s="52"/>
      <c r="W22" s="52"/>
      <c r="X22" s="52"/>
      <c r="Y22" s="52"/>
      <c r="Z22" s="52"/>
      <c r="AA22" s="52"/>
      <c r="AB22" s="52"/>
      <c r="AD22" s="55"/>
      <c r="AE22" s="81" t="s">
        <v>1243</v>
      </c>
      <c r="AF22" s="90">
        <v>0.6</v>
      </c>
      <c r="AG22" s="90">
        <v>0.6</v>
      </c>
      <c r="AH22" s="90">
        <v>0.6</v>
      </c>
      <c r="AI22" s="90">
        <v>0.6</v>
      </c>
      <c r="AJ22" s="90">
        <v>0.6</v>
      </c>
      <c r="AK22" s="90">
        <v>0.6</v>
      </c>
      <c r="AL22" s="90">
        <v>0.6</v>
      </c>
      <c r="AM22" s="90">
        <v>0.6</v>
      </c>
      <c r="AN22" s="90">
        <v>0.6</v>
      </c>
      <c r="AO22" s="90">
        <v>0.6</v>
      </c>
      <c r="AP22" s="90">
        <v>0.6</v>
      </c>
      <c r="AQ22" s="90">
        <v>0.6</v>
      </c>
      <c r="AS22" s="123">
        <v>0.6</v>
      </c>
      <c r="AT22" s="90">
        <v>0.6</v>
      </c>
      <c r="AU22" s="90">
        <v>0.6</v>
      </c>
      <c r="AV22" s="90">
        <v>0.6</v>
      </c>
      <c r="AW22" s="90">
        <v>0.6</v>
      </c>
      <c r="AX22" s="90">
        <v>0.6</v>
      </c>
      <c r="AY22" s="90">
        <v>0.6</v>
      </c>
      <c r="AZ22" s="90">
        <v>0.6</v>
      </c>
      <c r="BA22" s="90">
        <v>0.6</v>
      </c>
      <c r="BB22" s="90">
        <v>0.6</v>
      </c>
      <c r="BC22" s="90">
        <v>0.6</v>
      </c>
      <c r="BD22" s="130">
        <v>0.6</v>
      </c>
    </row>
    <row r="23" ht="10.5" customHeight="1" spans="1:56">
      <c r="A23" s="51">
        <f t="shared" si="6"/>
        <v>20</v>
      </c>
      <c r="B23" s="54"/>
      <c r="C23" s="54"/>
      <c r="D23" s="52"/>
      <c r="E23" s="52"/>
      <c r="F23" s="52"/>
      <c r="G23" s="52"/>
      <c r="H23" s="52"/>
      <c r="I23" s="52"/>
      <c r="J23" s="52"/>
      <c r="K23" s="52"/>
      <c r="L23" s="52"/>
      <c r="M23" s="52"/>
      <c r="N23" s="52"/>
      <c r="O23" s="59"/>
      <c r="P23" s="52"/>
      <c r="Q23" s="53"/>
      <c r="R23" s="52"/>
      <c r="S23" s="52"/>
      <c r="T23" s="52"/>
      <c r="U23" s="52"/>
      <c r="V23" s="52"/>
      <c r="W23" s="52"/>
      <c r="X23" s="52"/>
      <c r="Y23" s="52"/>
      <c r="Z23" s="52"/>
      <c r="AA23" s="52"/>
      <c r="AB23" s="52"/>
      <c r="AD23" s="55"/>
      <c r="AE23" s="83" t="s">
        <v>1245</v>
      </c>
      <c r="AF23" s="85">
        <v>24</v>
      </c>
      <c r="AG23" s="85">
        <v>24</v>
      </c>
      <c r="AH23" s="85">
        <v>24</v>
      </c>
      <c r="AI23" s="85">
        <v>24</v>
      </c>
      <c r="AJ23" s="85">
        <v>24</v>
      </c>
      <c r="AK23" s="85">
        <v>24</v>
      </c>
      <c r="AL23" s="85">
        <v>24</v>
      </c>
      <c r="AM23" s="85">
        <v>24</v>
      </c>
      <c r="AN23" s="85">
        <v>24</v>
      </c>
      <c r="AO23" s="85">
        <v>24</v>
      </c>
      <c r="AP23" s="85">
        <v>24</v>
      </c>
      <c r="AQ23" s="85">
        <v>24</v>
      </c>
      <c r="AS23" s="111">
        <v>17</v>
      </c>
      <c r="AT23" s="85">
        <v>17</v>
      </c>
      <c r="AU23" s="85">
        <v>17</v>
      </c>
      <c r="AV23" s="85">
        <v>17</v>
      </c>
      <c r="AW23" s="85">
        <v>17</v>
      </c>
      <c r="AX23" s="85">
        <v>17</v>
      </c>
      <c r="AY23" s="85">
        <v>17</v>
      </c>
      <c r="AZ23" s="85">
        <v>17</v>
      </c>
      <c r="BA23" s="85">
        <v>17</v>
      </c>
      <c r="BB23" s="85">
        <v>17</v>
      </c>
      <c r="BC23" s="85">
        <v>17</v>
      </c>
      <c r="BD23" s="131">
        <v>17</v>
      </c>
    </row>
    <row r="24" ht="10.5" customHeight="1" spans="1:56">
      <c r="A24" s="51">
        <f t="shared" si="6"/>
        <v>21</v>
      </c>
      <c r="B24" s="54"/>
      <c r="C24" s="54"/>
      <c r="D24" s="52"/>
      <c r="E24" s="52"/>
      <c r="F24" s="52"/>
      <c r="G24" s="52"/>
      <c r="H24" s="52"/>
      <c r="I24" s="52"/>
      <c r="J24" s="52"/>
      <c r="K24" s="52"/>
      <c r="L24" s="52"/>
      <c r="M24" s="52"/>
      <c r="N24" s="52"/>
      <c r="O24" s="59"/>
      <c r="P24" s="52"/>
      <c r="Q24" s="53"/>
      <c r="R24" s="52"/>
      <c r="S24" s="52"/>
      <c r="T24" s="52"/>
      <c r="U24" s="52"/>
      <c r="V24" s="52"/>
      <c r="W24" s="52"/>
      <c r="X24" s="52"/>
      <c r="Y24" s="52"/>
      <c r="Z24" s="52"/>
      <c r="AA24" s="52"/>
      <c r="AB24" s="52"/>
      <c r="AD24" s="55"/>
      <c r="AE24" s="83" t="s">
        <v>1246</v>
      </c>
      <c r="AF24" s="85">
        <v>24</v>
      </c>
      <c r="AG24" s="85">
        <v>24</v>
      </c>
      <c r="AH24" s="85">
        <v>24</v>
      </c>
      <c r="AI24" s="85">
        <v>24</v>
      </c>
      <c r="AJ24" s="85">
        <v>24</v>
      </c>
      <c r="AK24" s="85">
        <v>24</v>
      </c>
      <c r="AL24" s="85">
        <v>24</v>
      </c>
      <c r="AM24" s="85">
        <v>24</v>
      </c>
      <c r="AN24" s="85">
        <v>24</v>
      </c>
      <c r="AO24" s="85">
        <v>24</v>
      </c>
      <c r="AP24" s="85">
        <v>24</v>
      </c>
      <c r="AQ24" s="85">
        <v>8</v>
      </c>
      <c r="AS24" s="111">
        <v>17</v>
      </c>
      <c r="AT24" s="85">
        <v>17</v>
      </c>
      <c r="AU24" s="85">
        <v>17</v>
      </c>
      <c r="AV24" s="85">
        <v>17</v>
      </c>
      <c r="AW24" s="85">
        <v>17</v>
      </c>
      <c r="AX24" s="85">
        <v>17</v>
      </c>
      <c r="AY24" s="85">
        <v>17</v>
      </c>
      <c r="AZ24" s="85">
        <v>17</v>
      </c>
      <c r="BA24" s="85">
        <v>17</v>
      </c>
      <c r="BB24" s="85">
        <v>17</v>
      </c>
      <c r="BC24" s="85">
        <v>17</v>
      </c>
      <c r="BD24" s="131">
        <v>17</v>
      </c>
    </row>
    <row r="25" ht="10.5" customHeight="1" spans="1:56">
      <c r="A25" s="51">
        <f t="shared" si="6"/>
        <v>22</v>
      </c>
      <c r="B25" s="54"/>
      <c r="C25" s="54"/>
      <c r="D25" s="52"/>
      <c r="E25" s="52"/>
      <c r="F25" s="52"/>
      <c r="G25" s="52"/>
      <c r="H25" s="52"/>
      <c r="I25" s="52"/>
      <c r="J25" s="52"/>
      <c r="K25" s="52"/>
      <c r="L25" s="52"/>
      <c r="M25" s="52"/>
      <c r="N25" s="52"/>
      <c r="O25" s="59"/>
      <c r="P25" s="52"/>
      <c r="Q25" s="53"/>
      <c r="R25" s="52"/>
      <c r="S25" s="52"/>
      <c r="T25" s="52"/>
      <c r="U25" s="52"/>
      <c r="V25" s="52"/>
      <c r="W25" s="52"/>
      <c r="X25" s="52"/>
      <c r="Y25" s="52"/>
      <c r="Z25" s="52"/>
      <c r="AA25" s="52"/>
      <c r="AB25" s="52"/>
      <c r="AD25" s="55"/>
      <c r="AE25" s="83" t="s">
        <v>1247</v>
      </c>
      <c r="AF25" s="85"/>
      <c r="AG25" s="85"/>
      <c r="AH25" s="85"/>
      <c r="AI25" s="103"/>
      <c r="AJ25" s="103"/>
      <c r="AK25" s="104"/>
      <c r="AL25" s="104"/>
      <c r="AM25" s="85"/>
      <c r="AN25" s="85"/>
      <c r="AO25" s="85"/>
      <c r="AP25" s="85"/>
      <c r="AQ25" s="103">
        <f>AQ22*(3800/2+3800/2+1200)*AQ24/AQ23</f>
        <v>1000</v>
      </c>
      <c r="AS25" s="111"/>
      <c r="AT25" s="85"/>
      <c r="AU25" s="85"/>
      <c r="AV25" s="103"/>
      <c r="AW25" s="103"/>
      <c r="AX25" s="103"/>
      <c r="AY25" s="103"/>
      <c r="AZ25" s="103"/>
      <c r="BA25" s="85"/>
      <c r="BB25" s="85"/>
      <c r="BC25" s="85"/>
      <c r="BD25" s="131"/>
    </row>
    <row r="26" ht="10.5" customHeight="1" spans="1:56">
      <c r="A26" s="51">
        <f t="shared" si="6"/>
        <v>23</v>
      </c>
      <c r="B26" s="54"/>
      <c r="C26" s="54"/>
      <c r="D26" s="52"/>
      <c r="E26" s="52"/>
      <c r="F26" s="52"/>
      <c r="G26" s="52"/>
      <c r="H26" s="52"/>
      <c r="I26" s="52"/>
      <c r="J26" s="52"/>
      <c r="K26" s="52"/>
      <c r="L26" s="52"/>
      <c r="M26" s="52"/>
      <c r="N26" s="52"/>
      <c r="O26" s="59"/>
      <c r="P26" s="52"/>
      <c r="Q26" s="53"/>
      <c r="R26" s="52"/>
      <c r="S26" s="52"/>
      <c r="T26" s="52"/>
      <c r="U26" s="52"/>
      <c r="V26" s="52"/>
      <c r="W26" s="52"/>
      <c r="X26" s="52"/>
      <c r="Y26" s="52"/>
      <c r="Z26" s="52"/>
      <c r="AA26" s="52"/>
      <c r="AB26" s="52"/>
      <c r="AD26" s="55"/>
      <c r="AE26" s="77" t="s">
        <v>1248</v>
      </c>
      <c r="AF26" s="78">
        <f t="shared" ref="AF26:AN26" si="42">AF21*AF22*AF24/AF23+AF25</f>
        <v>0</v>
      </c>
      <c r="AG26" s="78">
        <f t="shared" si="42"/>
        <v>0</v>
      </c>
      <c r="AH26" s="78">
        <f t="shared" si="42"/>
        <v>0</v>
      </c>
      <c r="AI26" s="78">
        <f t="shared" si="42"/>
        <v>0</v>
      </c>
      <c r="AJ26" s="78">
        <f t="shared" si="42"/>
        <v>0</v>
      </c>
      <c r="AK26" s="78">
        <f t="shared" si="42"/>
        <v>0</v>
      </c>
      <c r="AL26" s="78">
        <f t="shared" si="42"/>
        <v>0</v>
      </c>
      <c r="AM26" s="78">
        <f t="shared" si="42"/>
        <v>0</v>
      </c>
      <c r="AN26" s="78">
        <f t="shared" si="42"/>
        <v>0</v>
      </c>
      <c r="AO26" s="78">
        <f t="shared" ref="AO26:AZ58" si="43">AO21*AO22*AO24/AO23+AO25</f>
        <v>0</v>
      </c>
      <c r="AP26" s="78">
        <f t="shared" si="43"/>
        <v>0</v>
      </c>
      <c r="AQ26" s="78">
        <f t="shared" si="43"/>
        <v>1000</v>
      </c>
      <c r="AS26" s="72">
        <f t="shared" ref="AS26:BA26" si="44">AS21*AS22*AS24/AS23+AS25</f>
        <v>0</v>
      </c>
      <c r="AT26" s="78">
        <f t="shared" si="44"/>
        <v>0</v>
      </c>
      <c r="AU26" s="78">
        <f t="shared" si="44"/>
        <v>0</v>
      </c>
      <c r="AV26" s="78">
        <f t="shared" si="44"/>
        <v>0</v>
      </c>
      <c r="AW26" s="78">
        <f t="shared" si="44"/>
        <v>0</v>
      </c>
      <c r="AX26" s="78">
        <f t="shared" si="44"/>
        <v>0</v>
      </c>
      <c r="AY26" s="78">
        <f t="shared" si="44"/>
        <v>0</v>
      </c>
      <c r="AZ26" s="78">
        <f t="shared" si="44"/>
        <v>0</v>
      </c>
      <c r="BA26" s="78">
        <f t="shared" si="44"/>
        <v>0</v>
      </c>
      <c r="BB26" s="78">
        <f t="shared" ref="BB26:BD26" si="45">BB21*BB22*BB24/BB23+BB25</f>
        <v>0</v>
      </c>
      <c r="BC26" s="78">
        <f t="shared" si="45"/>
        <v>0</v>
      </c>
      <c r="BD26" s="112">
        <f t="shared" si="45"/>
        <v>0</v>
      </c>
    </row>
    <row r="27" ht="10.5" customHeight="1" spans="1:43">
      <c r="A27" s="51">
        <f t="shared" si="6"/>
        <v>24</v>
      </c>
      <c r="B27" s="54"/>
      <c r="C27" s="54"/>
      <c r="D27" s="52"/>
      <c r="E27" s="52"/>
      <c r="F27" s="52"/>
      <c r="G27" s="52"/>
      <c r="H27" s="52"/>
      <c r="I27" s="52"/>
      <c r="J27" s="52"/>
      <c r="K27" s="52"/>
      <c r="L27" s="52"/>
      <c r="M27" s="52"/>
      <c r="N27" s="52"/>
      <c r="O27" s="59"/>
      <c r="P27" s="52"/>
      <c r="Q27" s="53"/>
      <c r="R27" s="52"/>
      <c r="S27" s="52"/>
      <c r="T27" s="52"/>
      <c r="U27" s="52"/>
      <c r="V27" s="52"/>
      <c r="W27" s="52"/>
      <c r="X27" s="52"/>
      <c r="Y27" s="52"/>
      <c r="Z27" s="52"/>
      <c r="AA27" s="52"/>
      <c r="AB27" s="52"/>
      <c r="AD27" s="55"/>
      <c r="AE27" s="86"/>
      <c r="AF27" s="87"/>
      <c r="AG27" s="87"/>
      <c r="AH27" s="87"/>
      <c r="AI27" s="87"/>
      <c r="AJ27" s="87"/>
      <c r="AK27" s="105"/>
      <c r="AL27" s="87"/>
      <c r="AM27" s="87"/>
      <c r="AN27" s="87"/>
      <c r="AO27" s="87"/>
      <c r="AP27" s="87"/>
      <c r="AQ27" s="87"/>
    </row>
    <row r="28" ht="10.5" customHeight="1" spans="1:56">
      <c r="A28" s="51">
        <f t="shared" si="6"/>
        <v>25</v>
      </c>
      <c r="B28" s="54"/>
      <c r="C28" s="54"/>
      <c r="D28" s="52"/>
      <c r="E28" s="52"/>
      <c r="F28" s="52"/>
      <c r="G28" s="52"/>
      <c r="H28" s="52"/>
      <c r="I28" s="52"/>
      <c r="J28" s="52"/>
      <c r="K28" s="52"/>
      <c r="L28" s="52"/>
      <c r="M28" s="52"/>
      <c r="N28" s="52"/>
      <c r="O28" s="59"/>
      <c r="P28" s="52"/>
      <c r="Q28" s="53"/>
      <c r="R28" s="52"/>
      <c r="S28" s="52"/>
      <c r="T28" s="52"/>
      <c r="U28" s="52"/>
      <c r="V28" s="52"/>
      <c r="W28" s="52"/>
      <c r="X28" s="52"/>
      <c r="Y28" s="52"/>
      <c r="Z28" s="52"/>
      <c r="AA28" s="52"/>
      <c r="AB28" s="52"/>
      <c r="AD28" s="55"/>
      <c r="AE28" s="41"/>
      <c r="AF28" s="42"/>
      <c r="AG28" s="42"/>
      <c r="AH28" s="42"/>
      <c r="AI28" s="42"/>
      <c r="AJ28" s="42"/>
      <c r="AK28" s="100" t="s">
        <v>114</v>
      </c>
      <c r="AL28" s="101"/>
      <c r="AM28" s="42"/>
      <c r="AN28" s="42"/>
      <c r="AO28" s="42"/>
      <c r="AP28" s="42"/>
      <c r="AQ28" s="42"/>
      <c r="AS28" s="41"/>
      <c r="AT28" s="42"/>
      <c r="AU28" s="42"/>
      <c r="AV28" s="42"/>
      <c r="AW28" s="42"/>
      <c r="AX28" s="132" t="s">
        <v>106</v>
      </c>
      <c r="AY28" s="101"/>
      <c r="AZ28" s="42"/>
      <c r="BA28" s="42"/>
      <c r="BB28" s="42"/>
      <c r="BC28" s="42"/>
      <c r="BD28" s="133"/>
    </row>
    <row r="29" ht="10.5" customHeight="1" spans="1:56">
      <c r="A29" s="51">
        <f t="shared" si="6"/>
        <v>26</v>
      </c>
      <c r="B29" s="54"/>
      <c r="C29" s="54"/>
      <c r="D29" s="52"/>
      <c r="E29" s="52"/>
      <c r="F29" s="52"/>
      <c r="G29" s="52"/>
      <c r="H29" s="52"/>
      <c r="I29" s="52"/>
      <c r="J29" s="52"/>
      <c r="K29" s="52"/>
      <c r="L29" s="52"/>
      <c r="M29" s="52"/>
      <c r="N29" s="52"/>
      <c r="O29" s="59"/>
      <c r="P29" s="52"/>
      <c r="Q29" s="53"/>
      <c r="R29" s="52"/>
      <c r="S29" s="52"/>
      <c r="T29" s="52"/>
      <c r="U29" s="52"/>
      <c r="V29" s="52"/>
      <c r="W29" s="52"/>
      <c r="X29" s="52"/>
      <c r="Y29" s="52"/>
      <c r="Z29" s="52"/>
      <c r="AA29" s="52"/>
      <c r="AB29" s="52"/>
      <c r="AD29" s="55"/>
      <c r="AE29" s="79" t="s">
        <v>83</v>
      </c>
      <c r="AF29" s="80">
        <f t="shared" ref="AF29" si="46">SUMIF(D$4:D$222,$AK28,$C$4:$C$222)</f>
        <v>0</v>
      </c>
      <c r="AG29" s="80">
        <f t="shared" ref="AG29" si="47">SUMIF(E$4:E$222,$AK28,$C$4:$C$222)</f>
        <v>0</v>
      </c>
      <c r="AH29" s="80">
        <f t="shared" ref="AH29" si="48">SUMIF(F$4:F$222,$AK28,$C$4:$C$222)</f>
        <v>0</v>
      </c>
      <c r="AI29" s="80">
        <f t="shared" ref="AI29" si="49">SUMIF(G$4:G$222,$AK28,$C$4:$C$222)</f>
        <v>0</v>
      </c>
      <c r="AJ29" s="80">
        <f t="shared" ref="AJ29" si="50">SUMIF(H$4:H$222,$AK28,$C$4:$C$222)</f>
        <v>3000</v>
      </c>
      <c r="AK29" s="80">
        <f t="shared" ref="AK29" si="51">SUMIF(I$4:I$222,$AK28,$C$4:$C$222)</f>
        <v>12000</v>
      </c>
      <c r="AL29" s="80">
        <f t="shared" ref="AL29" si="52">SUMIF(J$4:J$222,$AK28,$C$4:$C$222)</f>
        <v>12000</v>
      </c>
      <c r="AM29" s="80">
        <f t="shared" ref="AM29" si="53">SUMIF(K$4:K$222,$AK28,$C$4:$C$222)</f>
        <v>12000</v>
      </c>
      <c r="AN29" s="80">
        <f t="shared" ref="AN29" si="54">SUMIF(L$4:L$222,$AK28,$C$4:$C$222)</f>
        <v>12000</v>
      </c>
      <c r="AO29" s="80">
        <f t="shared" ref="AO29" si="55">SUMIF(M$4:M$222,$AK28,$C$4:$C$222)</f>
        <v>12000</v>
      </c>
      <c r="AP29" s="80">
        <f t="shared" ref="AP29" si="56">SUMIF(N$4:N$222,$AK28,$C$4:$C$222)</f>
        <v>12000</v>
      </c>
      <c r="AQ29" s="80">
        <f t="shared" ref="AQ29" si="57">SUMIF(O$4:O$222,$AK28,$C$4:$C$222)</f>
        <v>9000</v>
      </c>
      <c r="AS29" s="124">
        <f t="shared" ref="AS29:BD29" si="58">SUMIF(R$4:R$2000,$AX28,$Q$4:$Q$2000)</f>
        <v>0</v>
      </c>
      <c r="AT29" s="89">
        <f t="shared" si="58"/>
        <v>0</v>
      </c>
      <c r="AU29" s="89">
        <f t="shared" si="58"/>
        <v>0</v>
      </c>
      <c r="AV29" s="89">
        <f t="shared" si="58"/>
        <v>0</v>
      </c>
      <c r="AW29" s="89">
        <f t="shared" si="58"/>
        <v>0</v>
      </c>
      <c r="AX29" s="89">
        <f t="shared" si="58"/>
        <v>0</v>
      </c>
      <c r="AY29" s="89">
        <f t="shared" si="58"/>
        <v>0</v>
      </c>
      <c r="AZ29" s="89">
        <f t="shared" si="58"/>
        <v>0</v>
      </c>
      <c r="BA29" s="89">
        <f t="shared" si="58"/>
        <v>0</v>
      </c>
      <c r="BB29" s="89">
        <f t="shared" si="58"/>
        <v>0</v>
      </c>
      <c r="BC29" s="89">
        <f t="shared" si="58"/>
        <v>0</v>
      </c>
      <c r="BD29" s="134">
        <f t="shared" si="58"/>
        <v>0</v>
      </c>
    </row>
    <row r="30" ht="10.5" customHeight="1" spans="1:56">
      <c r="A30" s="51">
        <f t="shared" si="6"/>
        <v>27</v>
      </c>
      <c r="B30" s="54"/>
      <c r="C30" s="54"/>
      <c r="D30" s="52"/>
      <c r="E30" s="52"/>
      <c r="F30" s="52"/>
      <c r="G30" s="52"/>
      <c r="H30" s="52"/>
      <c r="I30" s="52"/>
      <c r="J30" s="52"/>
      <c r="K30" s="52"/>
      <c r="L30" s="52"/>
      <c r="M30" s="52"/>
      <c r="N30" s="52"/>
      <c r="O30" s="59"/>
      <c r="P30" s="52"/>
      <c r="Q30" s="53"/>
      <c r="R30" s="52"/>
      <c r="S30" s="52"/>
      <c r="T30" s="52"/>
      <c r="U30" s="52"/>
      <c r="V30" s="52"/>
      <c r="W30" s="52"/>
      <c r="X30" s="52"/>
      <c r="Y30" s="52"/>
      <c r="Z30" s="52"/>
      <c r="AA30" s="52"/>
      <c r="AB30" s="52"/>
      <c r="AD30" s="55"/>
      <c r="AE30" s="81" t="s">
        <v>1243</v>
      </c>
      <c r="AF30" s="90">
        <v>0.8</v>
      </c>
      <c r="AG30" s="90">
        <v>0.8</v>
      </c>
      <c r="AH30" s="90">
        <v>0.8</v>
      </c>
      <c r="AI30" s="90">
        <v>0.8</v>
      </c>
      <c r="AJ30" s="90">
        <v>0.8</v>
      </c>
      <c r="AK30" s="90">
        <v>0.8</v>
      </c>
      <c r="AL30" s="90">
        <v>0.8</v>
      </c>
      <c r="AM30" s="90">
        <v>0.8</v>
      </c>
      <c r="AN30" s="90">
        <v>0.8</v>
      </c>
      <c r="AO30" s="90">
        <v>0.8</v>
      </c>
      <c r="AP30" s="90">
        <v>0.8</v>
      </c>
      <c r="AQ30" s="90">
        <v>0.8</v>
      </c>
      <c r="AS30" s="123">
        <v>0.6</v>
      </c>
      <c r="AT30" s="90">
        <v>0.6</v>
      </c>
      <c r="AU30" s="90">
        <v>0.6</v>
      </c>
      <c r="AV30" s="90">
        <v>0.6</v>
      </c>
      <c r="AW30" s="90">
        <v>0.6</v>
      </c>
      <c r="AX30" s="90">
        <v>0.6</v>
      </c>
      <c r="AY30" s="90">
        <v>0.6</v>
      </c>
      <c r="AZ30" s="90">
        <v>0.6</v>
      </c>
      <c r="BA30" s="90">
        <v>0.6</v>
      </c>
      <c r="BB30" s="90">
        <v>0.6</v>
      </c>
      <c r="BC30" s="90">
        <v>0.6</v>
      </c>
      <c r="BD30" s="130">
        <v>0.6</v>
      </c>
    </row>
    <row r="31" ht="10.5" customHeight="1" spans="1:56">
      <c r="A31" s="51">
        <f t="shared" si="6"/>
        <v>28</v>
      </c>
      <c r="B31" s="54"/>
      <c r="C31" s="54"/>
      <c r="D31" s="52"/>
      <c r="E31" s="52"/>
      <c r="F31" s="52"/>
      <c r="G31" s="52"/>
      <c r="H31" s="52"/>
      <c r="I31" s="52"/>
      <c r="J31" s="52"/>
      <c r="K31" s="52"/>
      <c r="L31" s="52"/>
      <c r="M31" s="52"/>
      <c r="N31" s="52"/>
      <c r="O31" s="59"/>
      <c r="P31" s="52"/>
      <c r="Q31" s="53"/>
      <c r="R31" s="52"/>
      <c r="S31" s="52"/>
      <c r="T31" s="52"/>
      <c r="U31" s="52"/>
      <c r="V31" s="52"/>
      <c r="W31" s="52"/>
      <c r="X31" s="52"/>
      <c r="Y31" s="52"/>
      <c r="Z31" s="52"/>
      <c r="AA31" s="52"/>
      <c r="AB31" s="52"/>
      <c r="AD31" s="55"/>
      <c r="AE31" s="83" t="s">
        <v>1245</v>
      </c>
      <c r="AF31" s="84">
        <v>48</v>
      </c>
      <c r="AG31" s="84">
        <v>48</v>
      </c>
      <c r="AH31" s="84">
        <v>48</v>
      </c>
      <c r="AI31" s="84">
        <v>48</v>
      </c>
      <c r="AJ31" s="84">
        <v>48</v>
      </c>
      <c r="AK31" s="84">
        <v>48</v>
      </c>
      <c r="AL31" s="84">
        <v>48</v>
      </c>
      <c r="AM31" s="84">
        <v>48</v>
      </c>
      <c r="AN31" s="84">
        <v>48</v>
      </c>
      <c r="AO31" s="84">
        <v>48</v>
      </c>
      <c r="AP31" s="84">
        <v>48</v>
      </c>
      <c r="AQ31" s="84">
        <v>48</v>
      </c>
      <c r="AS31" s="111">
        <v>17</v>
      </c>
      <c r="AT31" s="85">
        <v>17</v>
      </c>
      <c r="AU31" s="85">
        <v>17</v>
      </c>
      <c r="AV31" s="85">
        <v>17</v>
      </c>
      <c r="AW31" s="85">
        <v>17</v>
      </c>
      <c r="AX31" s="85">
        <v>17</v>
      </c>
      <c r="AY31" s="85">
        <v>17</v>
      </c>
      <c r="AZ31" s="85">
        <v>17</v>
      </c>
      <c r="BA31" s="85">
        <v>17</v>
      </c>
      <c r="BB31" s="85">
        <v>17</v>
      </c>
      <c r="BC31" s="85">
        <v>17</v>
      </c>
      <c r="BD31" s="131">
        <v>17</v>
      </c>
    </row>
    <row r="32" ht="10.5" customHeight="1" spans="1:56">
      <c r="A32" s="51">
        <f t="shared" si="6"/>
        <v>29</v>
      </c>
      <c r="B32" s="54"/>
      <c r="C32" s="54"/>
      <c r="D32" s="52"/>
      <c r="E32" s="52"/>
      <c r="F32" s="52"/>
      <c r="G32" s="52"/>
      <c r="H32" s="52"/>
      <c r="I32" s="52"/>
      <c r="J32" s="52"/>
      <c r="K32" s="52"/>
      <c r="L32" s="52"/>
      <c r="M32" s="52"/>
      <c r="N32" s="52"/>
      <c r="O32" s="59"/>
      <c r="P32" s="52"/>
      <c r="Q32" s="53"/>
      <c r="R32" s="52"/>
      <c r="S32" s="52"/>
      <c r="T32" s="52"/>
      <c r="U32" s="52"/>
      <c r="V32" s="52"/>
      <c r="W32" s="52"/>
      <c r="X32" s="52"/>
      <c r="Y32" s="52"/>
      <c r="Z32" s="52"/>
      <c r="AA32" s="52"/>
      <c r="AB32" s="52"/>
      <c r="AD32" s="55"/>
      <c r="AE32" s="83" t="s">
        <v>1246</v>
      </c>
      <c r="AF32" s="84">
        <v>48</v>
      </c>
      <c r="AG32" s="84">
        <v>48</v>
      </c>
      <c r="AH32" s="84">
        <v>48</v>
      </c>
      <c r="AI32" s="84">
        <v>48</v>
      </c>
      <c r="AJ32" s="84">
        <v>48</v>
      </c>
      <c r="AK32" s="84">
        <v>48</v>
      </c>
      <c r="AL32" s="84">
        <v>48</v>
      </c>
      <c r="AM32" s="84">
        <v>48</v>
      </c>
      <c r="AN32" s="84">
        <v>48</v>
      </c>
      <c r="AO32" s="84">
        <v>48</v>
      </c>
      <c r="AP32" s="84">
        <v>48</v>
      </c>
      <c r="AQ32" s="84">
        <v>24</v>
      </c>
      <c r="AS32" s="111">
        <v>17</v>
      </c>
      <c r="AT32" s="85">
        <v>17</v>
      </c>
      <c r="AU32" s="85">
        <v>17</v>
      </c>
      <c r="AV32" s="85">
        <v>17</v>
      </c>
      <c r="AW32" s="85">
        <v>17</v>
      </c>
      <c r="AX32" s="85">
        <v>17</v>
      </c>
      <c r="AY32" s="85">
        <v>17</v>
      </c>
      <c r="AZ32" s="85">
        <v>17</v>
      </c>
      <c r="BA32" s="85">
        <v>17</v>
      </c>
      <c r="BB32" s="85">
        <v>17</v>
      </c>
      <c r="BC32" s="85">
        <v>17</v>
      </c>
      <c r="BD32" s="131">
        <v>17</v>
      </c>
    </row>
    <row r="33" spans="1:56">
      <c r="A33" s="51">
        <f t="shared" si="6"/>
        <v>30</v>
      </c>
      <c r="B33" s="54"/>
      <c r="C33" s="54"/>
      <c r="D33" s="52"/>
      <c r="E33" s="52"/>
      <c r="F33" s="52"/>
      <c r="G33" s="52"/>
      <c r="H33" s="52"/>
      <c r="I33" s="52"/>
      <c r="J33" s="52"/>
      <c r="K33" s="52"/>
      <c r="L33" s="52"/>
      <c r="M33" s="52"/>
      <c r="N33" s="52"/>
      <c r="O33" s="59"/>
      <c r="P33" s="52"/>
      <c r="Q33" s="53"/>
      <c r="R33" s="52"/>
      <c r="S33" s="52"/>
      <c r="T33" s="52"/>
      <c r="U33" s="52"/>
      <c r="V33" s="52"/>
      <c r="W33" s="52"/>
      <c r="X33" s="52"/>
      <c r="Y33" s="52"/>
      <c r="Z33" s="52"/>
      <c r="AA33" s="52"/>
      <c r="AB33" s="52"/>
      <c r="AD33" s="55"/>
      <c r="AE33" s="83" t="s">
        <v>1247</v>
      </c>
      <c r="AF33" s="85"/>
      <c r="AG33" s="85"/>
      <c r="AH33" s="85"/>
      <c r="AI33" s="103"/>
      <c r="AJ33" s="103">
        <f>AJ30*AJ5</f>
        <v>160</v>
      </c>
      <c r="AK33" s="104"/>
      <c r="AL33" s="103"/>
      <c r="AM33" s="103"/>
      <c r="AN33" s="103"/>
      <c r="AO33" s="104"/>
      <c r="AP33" s="104">
        <f>AP30*AP5</f>
        <v>-2400</v>
      </c>
      <c r="AQ33" s="104"/>
      <c r="AS33" s="111"/>
      <c r="AT33" s="85"/>
      <c r="AU33" s="85"/>
      <c r="AV33" s="103"/>
      <c r="AW33" s="103"/>
      <c r="AX33" s="104"/>
      <c r="AY33" s="103"/>
      <c r="AZ33" s="103"/>
      <c r="BA33" s="103"/>
      <c r="BB33" s="104"/>
      <c r="BC33" s="104"/>
      <c r="BD33" s="135"/>
    </row>
    <row r="34" ht="12" spans="1:56">
      <c r="A34" s="51">
        <f t="shared" si="6"/>
        <v>31</v>
      </c>
      <c r="B34" s="54"/>
      <c r="C34" s="54"/>
      <c r="D34" s="52"/>
      <c r="E34" s="52"/>
      <c r="F34" s="52"/>
      <c r="G34" s="52"/>
      <c r="H34" s="52"/>
      <c r="I34" s="52"/>
      <c r="J34" s="52"/>
      <c r="K34" s="52"/>
      <c r="L34" s="52"/>
      <c r="M34" s="52"/>
      <c r="N34" s="52"/>
      <c r="O34" s="59"/>
      <c r="P34" s="52"/>
      <c r="Q34" s="52"/>
      <c r="R34" s="52"/>
      <c r="S34" s="52"/>
      <c r="T34" s="52"/>
      <c r="U34" s="52"/>
      <c r="V34" s="52"/>
      <c r="W34" s="52"/>
      <c r="X34" s="52"/>
      <c r="Y34" s="52"/>
      <c r="Z34" s="52"/>
      <c r="AA34" s="52"/>
      <c r="AB34" s="52"/>
      <c r="AD34" s="55"/>
      <c r="AE34" s="77" t="s">
        <v>1248</v>
      </c>
      <c r="AF34" s="78">
        <f t="shared" ref="AF34:AN34" si="59">AF29*AF30*AF32/AF31+AF33</f>
        <v>0</v>
      </c>
      <c r="AG34" s="78">
        <f t="shared" si="59"/>
        <v>0</v>
      </c>
      <c r="AH34" s="78">
        <f t="shared" si="59"/>
        <v>0</v>
      </c>
      <c r="AI34" s="78">
        <f t="shared" si="59"/>
        <v>0</v>
      </c>
      <c r="AJ34" s="78">
        <f t="shared" si="59"/>
        <v>2560</v>
      </c>
      <c r="AK34" s="78">
        <f t="shared" si="59"/>
        <v>9600</v>
      </c>
      <c r="AL34" s="78">
        <f t="shared" si="59"/>
        <v>9600</v>
      </c>
      <c r="AM34" s="78">
        <f t="shared" si="59"/>
        <v>9600</v>
      </c>
      <c r="AN34" s="78">
        <f t="shared" si="59"/>
        <v>9600</v>
      </c>
      <c r="AO34" s="78">
        <f t="shared" ref="AO34:AZ82" si="60">AO29*AO30*AO32/AO31+AO33</f>
        <v>9600</v>
      </c>
      <c r="AP34" s="78">
        <f t="shared" si="60"/>
        <v>7200</v>
      </c>
      <c r="AQ34" s="78">
        <f t="shared" si="60"/>
        <v>3600</v>
      </c>
      <c r="AS34" s="72">
        <f t="shared" ref="AS34:BD34" si="61">AS29*AS30*AS32/AS31+AS33</f>
        <v>0</v>
      </c>
      <c r="AT34" s="78">
        <f t="shared" si="61"/>
        <v>0</v>
      </c>
      <c r="AU34" s="78">
        <f t="shared" si="61"/>
        <v>0</v>
      </c>
      <c r="AV34" s="78">
        <f t="shared" si="61"/>
        <v>0</v>
      </c>
      <c r="AW34" s="78">
        <f t="shared" si="61"/>
        <v>0</v>
      </c>
      <c r="AX34" s="78">
        <f t="shared" si="61"/>
        <v>0</v>
      </c>
      <c r="AY34" s="78">
        <f t="shared" si="61"/>
        <v>0</v>
      </c>
      <c r="AZ34" s="78">
        <f t="shared" si="61"/>
        <v>0</v>
      </c>
      <c r="BA34" s="78">
        <f t="shared" si="61"/>
        <v>0</v>
      </c>
      <c r="BB34" s="78">
        <f t="shared" si="61"/>
        <v>0</v>
      </c>
      <c r="BC34" s="78">
        <f t="shared" si="61"/>
        <v>0</v>
      </c>
      <c r="BD34" s="112">
        <f t="shared" si="61"/>
        <v>0</v>
      </c>
    </row>
    <row r="35" ht="12" spans="1:43">
      <c r="A35" s="51">
        <f t="shared" si="6"/>
        <v>32</v>
      </c>
      <c r="B35" s="54"/>
      <c r="C35" s="54"/>
      <c r="D35" s="52"/>
      <c r="E35" s="52"/>
      <c r="F35" s="52"/>
      <c r="G35" s="52"/>
      <c r="H35" s="52"/>
      <c r="I35" s="52"/>
      <c r="J35" s="52"/>
      <c r="K35" s="52"/>
      <c r="L35" s="52"/>
      <c r="M35" s="52"/>
      <c r="N35" s="52"/>
      <c r="O35" s="59"/>
      <c r="P35" s="54"/>
      <c r="Q35" s="52"/>
      <c r="R35" s="52"/>
      <c r="S35" s="52"/>
      <c r="T35" s="52"/>
      <c r="U35" s="52"/>
      <c r="V35" s="52"/>
      <c r="W35" s="52"/>
      <c r="X35" s="52"/>
      <c r="Y35" s="52"/>
      <c r="Z35" s="52"/>
      <c r="AA35" s="52"/>
      <c r="AB35" s="52"/>
      <c r="AD35" s="55"/>
      <c r="AE35" s="86"/>
      <c r="AF35" s="87"/>
      <c r="AG35" s="87"/>
      <c r="AH35" s="87"/>
      <c r="AI35" s="87"/>
      <c r="AJ35" s="87"/>
      <c r="AK35" s="105"/>
      <c r="AL35" s="87"/>
      <c r="AM35" s="87"/>
      <c r="AN35" s="87"/>
      <c r="AO35" s="87"/>
      <c r="AP35" s="87"/>
      <c r="AQ35" s="87"/>
    </row>
    <row r="36" ht="12" spans="1:56">
      <c r="A36" s="51">
        <f t="shared" si="6"/>
        <v>33</v>
      </c>
      <c r="B36" s="54"/>
      <c r="C36" s="54"/>
      <c r="D36" s="52"/>
      <c r="E36" s="52"/>
      <c r="F36" s="52"/>
      <c r="G36" s="52"/>
      <c r="H36" s="52"/>
      <c r="I36" s="52"/>
      <c r="J36" s="52"/>
      <c r="K36" s="52"/>
      <c r="L36" s="52"/>
      <c r="M36" s="52"/>
      <c r="N36" s="52"/>
      <c r="O36" s="59"/>
      <c r="P36" s="52"/>
      <c r="Q36" s="53"/>
      <c r="R36" s="52"/>
      <c r="S36" s="52"/>
      <c r="T36" s="52"/>
      <c r="U36" s="52"/>
      <c r="V36" s="52"/>
      <c r="W36" s="52"/>
      <c r="X36" s="52"/>
      <c r="Y36" s="52"/>
      <c r="Z36" s="52"/>
      <c r="AA36" s="52"/>
      <c r="AB36" s="52"/>
      <c r="AD36" s="55"/>
      <c r="AS36" s="41"/>
      <c r="AT36" s="42"/>
      <c r="AU36" s="42"/>
      <c r="AV36" s="42"/>
      <c r="AW36" s="42"/>
      <c r="AX36" s="132" t="s">
        <v>108</v>
      </c>
      <c r="AY36" s="101"/>
      <c r="AZ36" s="42"/>
      <c r="BA36" s="42"/>
      <c r="BB36" s="42"/>
      <c r="BC36" s="42"/>
      <c r="BD36" s="133"/>
    </row>
    <row r="37" spans="1:56">
      <c r="A37" s="51">
        <f t="shared" si="6"/>
        <v>34</v>
      </c>
      <c r="B37" s="54"/>
      <c r="C37" s="54"/>
      <c r="D37" s="52"/>
      <c r="E37" s="52"/>
      <c r="F37" s="52"/>
      <c r="G37" s="52"/>
      <c r="H37" s="52"/>
      <c r="I37" s="52"/>
      <c r="J37" s="52"/>
      <c r="K37" s="52"/>
      <c r="L37" s="52"/>
      <c r="M37" s="52"/>
      <c r="N37" s="52"/>
      <c r="O37" s="59"/>
      <c r="P37" s="54"/>
      <c r="Q37" s="52"/>
      <c r="R37" s="52"/>
      <c r="S37" s="52"/>
      <c r="T37" s="52"/>
      <c r="U37" s="52"/>
      <c r="V37" s="52"/>
      <c r="W37" s="52"/>
      <c r="X37" s="52"/>
      <c r="Y37" s="52"/>
      <c r="Z37" s="52"/>
      <c r="AA37" s="52"/>
      <c r="AB37" s="52"/>
      <c r="AD37" s="55"/>
      <c r="AS37" s="124">
        <f t="shared" ref="AS37:BD37" si="62">SUMIF(R$4:R$2000,$AX36,$Q$4:$Q$2000)</f>
        <v>0</v>
      </c>
      <c r="AT37" s="89">
        <f t="shared" si="62"/>
        <v>0</v>
      </c>
      <c r="AU37" s="89">
        <f t="shared" si="62"/>
        <v>0</v>
      </c>
      <c r="AV37" s="89">
        <f t="shared" si="62"/>
        <v>0</v>
      </c>
      <c r="AW37" s="89">
        <f t="shared" si="62"/>
        <v>0</v>
      </c>
      <c r="AX37" s="89">
        <f t="shared" si="62"/>
        <v>0</v>
      </c>
      <c r="AY37" s="89">
        <f t="shared" si="62"/>
        <v>0</v>
      </c>
      <c r="AZ37" s="89">
        <f t="shared" si="62"/>
        <v>0</v>
      </c>
      <c r="BA37" s="89">
        <f t="shared" si="62"/>
        <v>0</v>
      </c>
      <c r="BB37" s="89">
        <f t="shared" si="62"/>
        <v>0</v>
      </c>
      <c r="BC37" s="89">
        <f t="shared" si="62"/>
        <v>0</v>
      </c>
      <c r="BD37" s="134">
        <f t="shared" si="62"/>
        <v>0</v>
      </c>
    </row>
    <row r="38" spans="1:56">
      <c r="A38" s="51">
        <f t="shared" si="6"/>
        <v>35</v>
      </c>
      <c r="B38" s="54"/>
      <c r="C38" s="54"/>
      <c r="D38" s="52"/>
      <c r="E38" s="52"/>
      <c r="F38" s="52"/>
      <c r="G38" s="52"/>
      <c r="H38" s="52"/>
      <c r="I38" s="52"/>
      <c r="J38" s="52"/>
      <c r="K38" s="52"/>
      <c r="L38" s="52"/>
      <c r="M38" s="52"/>
      <c r="N38" s="52"/>
      <c r="O38" s="59"/>
      <c r="P38" s="54"/>
      <c r="Q38" s="52"/>
      <c r="R38" s="52"/>
      <c r="S38" s="52"/>
      <c r="T38" s="52"/>
      <c r="U38" s="52"/>
      <c r="V38" s="52"/>
      <c r="W38" s="52"/>
      <c r="X38" s="52"/>
      <c r="Y38" s="52"/>
      <c r="Z38" s="52"/>
      <c r="AA38" s="52"/>
      <c r="AB38" s="52"/>
      <c r="AD38" s="55"/>
      <c r="AS38" s="123">
        <v>0.6</v>
      </c>
      <c r="AT38" s="90">
        <v>0.6</v>
      </c>
      <c r="AU38" s="90">
        <v>0.6</v>
      </c>
      <c r="AV38" s="90">
        <v>0.6</v>
      </c>
      <c r="AW38" s="90">
        <v>0.6</v>
      </c>
      <c r="AX38" s="90">
        <v>0.6</v>
      </c>
      <c r="AY38" s="90">
        <v>0.6</v>
      </c>
      <c r="AZ38" s="90">
        <v>0.6</v>
      </c>
      <c r="BA38" s="90">
        <v>0.6</v>
      </c>
      <c r="BB38" s="90">
        <v>0.6</v>
      </c>
      <c r="BC38" s="90">
        <v>0.6</v>
      </c>
      <c r="BD38" s="130">
        <v>0.6</v>
      </c>
    </row>
    <row r="39" spans="1:56">
      <c r="A39" s="51">
        <f t="shared" si="6"/>
        <v>36</v>
      </c>
      <c r="B39" s="54"/>
      <c r="C39" s="54"/>
      <c r="D39" s="52"/>
      <c r="E39" s="52"/>
      <c r="F39" s="52"/>
      <c r="G39" s="52"/>
      <c r="H39" s="52"/>
      <c r="I39" s="52"/>
      <c r="J39" s="52"/>
      <c r="K39" s="52"/>
      <c r="L39" s="52"/>
      <c r="M39" s="52"/>
      <c r="N39" s="52"/>
      <c r="O39" s="59"/>
      <c r="P39" s="54"/>
      <c r="Q39" s="52"/>
      <c r="R39" s="52"/>
      <c r="S39" s="52"/>
      <c r="T39" s="52"/>
      <c r="U39" s="52"/>
      <c r="V39" s="52"/>
      <c r="W39" s="52"/>
      <c r="X39" s="52"/>
      <c r="Y39" s="52"/>
      <c r="Z39" s="52"/>
      <c r="AA39" s="52"/>
      <c r="AB39" s="52"/>
      <c r="AD39" s="55"/>
      <c r="AS39" s="111">
        <v>17</v>
      </c>
      <c r="AT39" s="85">
        <v>17</v>
      </c>
      <c r="AU39" s="85">
        <v>17</v>
      </c>
      <c r="AV39" s="85">
        <v>17</v>
      </c>
      <c r="AW39" s="85">
        <v>17</v>
      </c>
      <c r="AX39" s="85">
        <v>17</v>
      </c>
      <c r="AY39" s="85">
        <v>17</v>
      </c>
      <c r="AZ39" s="85">
        <v>17</v>
      </c>
      <c r="BA39" s="85">
        <v>17</v>
      </c>
      <c r="BB39" s="85">
        <v>17</v>
      </c>
      <c r="BC39" s="85">
        <v>17</v>
      </c>
      <c r="BD39" s="131">
        <v>17</v>
      </c>
    </row>
    <row r="40" spans="1:56">
      <c r="A40" s="51">
        <f t="shared" si="6"/>
        <v>37</v>
      </c>
      <c r="B40" s="54"/>
      <c r="C40" s="54"/>
      <c r="D40" s="52"/>
      <c r="E40" s="52"/>
      <c r="F40" s="52"/>
      <c r="G40" s="52"/>
      <c r="H40" s="52"/>
      <c r="I40" s="52"/>
      <c r="J40" s="52"/>
      <c r="K40" s="52"/>
      <c r="L40" s="52"/>
      <c r="M40" s="52"/>
      <c r="N40" s="52"/>
      <c r="O40" s="59"/>
      <c r="P40" s="54"/>
      <c r="Q40" s="52"/>
      <c r="R40" s="52"/>
      <c r="S40" s="52"/>
      <c r="T40" s="52"/>
      <c r="U40" s="52"/>
      <c r="V40" s="52"/>
      <c r="W40" s="52"/>
      <c r="X40" s="52"/>
      <c r="Y40" s="52"/>
      <c r="Z40" s="52"/>
      <c r="AA40" s="52"/>
      <c r="AB40" s="52"/>
      <c r="AD40" s="55"/>
      <c r="AS40" s="111">
        <v>17</v>
      </c>
      <c r="AT40" s="85">
        <v>17</v>
      </c>
      <c r="AU40" s="85">
        <v>17</v>
      </c>
      <c r="AV40" s="85">
        <v>17</v>
      </c>
      <c r="AW40" s="85">
        <v>17</v>
      </c>
      <c r="AX40" s="85">
        <v>17</v>
      </c>
      <c r="AY40" s="85">
        <v>17</v>
      </c>
      <c r="AZ40" s="85">
        <v>17</v>
      </c>
      <c r="BA40" s="85">
        <v>17</v>
      </c>
      <c r="BB40" s="85">
        <v>17</v>
      </c>
      <c r="BC40" s="85">
        <v>17</v>
      </c>
      <c r="BD40" s="131">
        <v>17</v>
      </c>
    </row>
    <row r="41" spans="1:56">
      <c r="A41" s="51">
        <f t="shared" si="6"/>
        <v>38</v>
      </c>
      <c r="B41" s="54"/>
      <c r="C41" s="54"/>
      <c r="D41" s="52"/>
      <c r="E41" s="52"/>
      <c r="F41" s="52"/>
      <c r="G41" s="52"/>
      <c r="H41" s="52"/>
      <c r="I41" s="52"/>
      <c r="J41" s="52"/>
      <c r="K41" s="52"/>
      <c r="L41" s="52"/>
      <c r="M41" s="52"/>
      <c r="N41" s="52"/>
      <c r="O41" s="59"/>
      <c r="P41" s="52"/>
      <c r="Q41" s="53"/>
      <c r="R41" s="52"/>
      <c r="S41" s="52"/>
      <c r="T41" s="52"/>
      <c r="U41" s="52"/>
      <c r="V41" s="52"/>
      <c r="W41" s="52"/>
      <c r="X41" s="52"/>
      <c r="Y41" s="52"/>
      <c r="Z41" s="52"/>
      <c r="AA41" s="52"/>
      <c r="AB41" s="52"/>
      <c r="AD41" s="55"/>
      <c r="AS41" s="111"/>
      <c r="AT41" s="85"/>
      <c r="AU41" s="85"/>
      <c r="AV41" s="85"/>
      <c r="AW41" s="85"/>
      <c r="AX41" s="85"/>
      <c r="AY41" s="85"/>
      <c r="AZ41" s="103"/>
      <c r="BA41" s="103"/>
      <c r="BB41" s="103"/>
      <c r="BC41" s="104"/>
      <c r="BD41" s="135"/>
    </row>
    <row r="42" ht="12" spans="1:56">
      <c r="A42" s="51">
        <f t="shared" si="6"/>
        <v>39</v>
      </c>
      <c r="B42" s="54"/>
      <c r="C42" s="54"/>
      <c r="D42" s="52"/>
      <c r="E42" s="52"/>
      <c r="F42" s="52"/>
      <c r="G42" s="52"/>
      <c r="H42" s="52"/>
      <c r="I42" s="52"/>
      <c r="J42" s="52"/>
      <c r="K42" s="52"/>
      <c r="L42" s="52"/>
      <c r="M42" s="52"/>
      <c r="N42" s="52"/>
      <c r="O42" s="59"/>
      <c r="P42" s="52"/>
      <c r="Q42" s="53"/>
      <c r="R42" s="52"/>
      <c r="S42" s="52"/>
      <c r="T42" s="52"/>
      <c r="U42" s="52"/>
      <c r="V42" s="52"/>
      <c r="W42" s="52"/>
      <c r="X42" s="52"/>
      <c r="Y42" s="52"/>
      <c r="Z42" s="52"/>
      <c r="AA42" s="52"/>
      <c r="AB42" s="52"/>
      <c r="AD42" s="55"/>
      <c r="AS42" s="72">
        <f t="shared" ref="AS42:BA42" si="63">AS37*AS38*AS40/AS39+AS41</f>
        <v>0</v>
      </c>
      <c r="AT42" s="78">
        <f t="shared" si="63"/>
        <v>0</v>
      </c>
      <c r="AU42" s="78">
        <f t="shared" si="63"/>
        <v>0</v>
      </c>
      <c r="AV42" s="78">
        <f t="shared" si="63"/>
        <v>0</v>
      </c>
      <c r="AW42" s="78">
        <f t="shared" si="63"/>
        <v>0</v>
      </c>
      <c r="AX42" s="78">
        <f t="shared" si="63"/>
        <v>0</v>
      </c>
      <c r="AY42" s="78">
        <f t="shared" si="63"/>
        <v>0</v>
      </c>
      <c r="AZ42" s="78">
        <f t="shared" si="63"/>
        <v>0</v>
      </c>
      <c r="BA42" s="78">
        <f t="shared" si="63"/>
        <v>0</v>
      </c>
      <c r="BB42" s="78">
        <f t="shared" ref="BB42:BD42" si="64">BB37*BB38*BB40/BB39+BB41</f>
        <v>0</v>
      </c>
      <c r="BC42" s="78">
        <f t="shared" si="64"/>
        <v>0</v>
      </c>
      <c r="BD42" s="112">
        <f t="shared" si="64"/>
        <v>0</v>
      </c>
    </row>
    <row r="43" ht="12" spans="1:56">
      <c r="A43" s="51">
        <f t="shared" si="6"/>
        <v>40</v>
      </c>
      <c r="B43" s="54"/>
      <c r="C43" s="54"/>
      <c r="D43" s="52"/>
      <c r="E43" s="52"/>
      <c r="F43" s="52"/>
      <c r="G43" s="52"/>
      <c r="H43" s="52"/>
      <c r="I43" s="52"/>
      <c r="J43" s="52"/>
      <c r="K43" s="52"/>
      <c r="L43" s="52"/>
      <c r="M43" s="52"/>
      <c r="N43" s="52"/>
      <c r="O43" s="59"/>
      <c r="P43" s="52"/>
      <c r="Q43" s="53"/>
      <c r="R43" s="52"/>
      <c r="S43" s="52"/>
      <c r="T43" s="52"/>
      <c r="U43" s="52"/>
      <c r="V43" s="52"/>
      <c r="W43" s="52"/>
      <c r="X43" s="52"/>
      <c r="Y43" s="52"/>
      <c r="Z43" s="52"/>
      <c r="AA43" s="52"/>
      <c r="AB43" s="52"/>
      <c r="AD43" s="55"/>
      <c r="AS43" s="87"/>
      <c r="AT43" s="87"/>
      <c r="AU43" s="87"/>
      <c r="AV43" s="87"/>
      <c r="AW43" s="87"/>
      <c r="AX43" s="105"/>
      <c r="AY43" s="87"/>
      <c r="AZ43" s="87"/>
      <c r="BA43" s="87"/>
      <c r="BB43" s="87"/>
      <c r="BC43" s="87"/>
      <c r="BD43" s="87"/>
    </row>
    <row r="44" ht="12" spans="1:56">
      <c r="A44" s="51">
        <f t="shared" si="6"/>
        <v>41</v>
      </c>
      <c r="B44" s="54"/>
      <c r="C44" s="54"/>
      <c r="D44" s="52"/>
      <c r="E44" s="52"/>
      <c r="F44" s="52"/>
      <c r="G44" s="52"/>
      <c r="H44" s="54"/>
      <c r="I44" s="54"/>
      <c r="J44" s="54"/>
      <c r="K44" s="54"/>
      <c r="L44" s="54"/>
      <c r="M44" s="54"/>
      <c r="N44" s="54"/>
      <c r="O44" s="60"/>
      <c r="P44" s="52"/>
      <c r="Q44" s="53"/>
      <c r="R44" s="52"/>
      <c r="S44" s="52"/>
      <c r="T44" s="52"/>
      <c r="U44" s="52"/>
      <c r="V44" s="52"/>
      <c r="W44" s="52"/>
      <c r="X44" s="52"/>
      <c r="Y44" s="52"/>
      <c r="Z44" s="52"/>
      <c r="AA44" s="52"/>
      <c r="AB44" s="52"/>
      <c r="AD44" s="55"/>
      <c r="AS44" s="118"/>
      <c r="AT44" s="119"/>
      <c r="AU44" s="119"/>
      <c r="AV44" s="119"/>
      <c r="AW44" s="119"/>
      <c r="AX44" s="128" t="s">
        <v>1257</v>
      </c>
      <c r="AY44" s="56"/>
      <c r="AZ44" s="119"/>
      <c r="BA44" s="119"/>
      <c r="BB44" s="119"/>
      <c r="BC44" s="119"/>
      <c r="BD44" s="61"/>
    </row>
    <row r="45" spans="1:56">
      <c r="A45" s="51">
        <f t="shared" si="6"/>
        <v>42</v>
      </c>
      <c r="B45" s="54"/>
      <c r="C45" s="54"/>
      <c r="D45" s="52"/>
      <c r="E45" s="52"/>
      <c r="F45" s="52"/>
      <c r="G45" s="52"/>
      <c r="H45" s="54"/>
      <c r="I45" s="54"/>
      <c r="J45" s="54"/>
      <c r="K45" s="54"/>
      <c r="L45" s="54"/>
      <c r="M45" s="54"/>
      <c r="N45" s="54"/>
      <c r="O45" s="60"/>
      <c r="P45" s="54"/>
      <c r="Q45" s="54"/>
      <c r="R45" s="52"/>
      <c r="S45" s="52"/>
      <c r="T45" s="52"/>
      <c r="U45" s="52"/>
      <c r="V45" s="52"/>
      <c r="W45" s="52"/>
      <c r="X45" s="52"/>
      <c r="Y45" s="52"/>
      <c r="Z45" s="52"/>
      <c r="AA45" s="52"/>
      <c r="AB45" s="52"/>
      <c r="AD45" s="55"/>
      <c r="AS45" s="120">
        <f t="shared" ref="AS45:BD45" si="65">SUMIF(R$4:R$2000,$AX44,$Q$4:$Q$2000)</f>
        <v>0</v>
      </c>
      <c r="AT45" s="121">
        <f t="shared" si="65"/>
        <v>0</v>
      </c>
      <c r="AU45" s="121">
        <f t="shared" si="65"/>
        <v>0</v>
      </c>
      <c r="AV45" s="121">
        <f t="shared" si="65"/>
        <v>0</v>
      </c>
      <c r="AW45" s="121">
        <f t="shared" si="65"/>
        <v>0</v>
      </c>
      <c r="AX45" s="121">
        <f t="shared" si="65"/>
        <v>0</v>
      </c>
      <c r="AY45" s="121">
        <f t="shared" si="65"/>
        <v>0</v>
      </c>
      <c r="AZ45" s="121">
        <f t="shared" si="65"/>
        <v>0</v>
      </c>
      <c r="BA45" s="121">
        <f t="shared" si="65"/>
        <v>0</v>
      </c>
      <c r="BB45" s="121">
        <f t="shared" si="65"/>
        <v>0</v>
      </c>
      <c r="BC45" s="121">
        <f t="shared" si="65"/>
        <v>0</v>
      </c>
      <c r="BD45" s="129">
        <f t="shared" si="65"/>
        <v>0</v>
      </c>
    </row>
    <row r="46" spans="1:56">
      <c r="A46" s="51">
        <f t="shared" si="6"/>
        <v>43</v>
      </c>
      <c r="B46" s="54"/>
      <c r="C46" s="54"/>
      <c r="D46" s="52"/>
      <c r="E46" s="52"/>
      <c r="F46" s="52"/>
      <c r="G46" s="52"/>
      <c r="H46" s="54"/>
      <c r="I46" s="54"/>
      <c r="J46" s="54"/>
      <c r="K46" s="54"/>
      <c r="L46" s="54"/>
      <c r="M46" s="54"/>
      <c r="N46" s="54"/>
      <c r="O46" s="60"/>
      <c r="P46" s="54"/>
      <c r="Q46" s="54"/>
      <c r="R46" s="52"/>
      <c r="S46" s="52"/>
      <c r="T46" s="52"/>
      <c r="U46" s="52"/>
      <c r="V46" s="52"/>
      <c r="W46" s="52"/>
      <c r="X46" s="52"/>
      <c r="Y46" s="52"/>
      <c r="Z46" s="52"/>
      <c r="AA46" s="52"/>
      <c r="AB46" s="52"/>
      <c r="AD46" s="55"/>
      <c r="AS46" s="123">
        <v>0.6</v>
      </c>
      <c r="AT46" s="90">
        <v>0.6</v>
      </c>
      <c r="AU46" s="90">
        <v>0.6</v>
      </c>
      <c r="AV46" s="90">
        <v>0.6</v>
      </c>
      <c r="AW46" s="90">
        <v>0.6</v>
      </c>
      <c r="AX46" s="90">
        <v>0.6</v>
      </c>
      <c r="AY46" s="90">
        <v>0.6</v>
      </c>
      <c r="AZ46" s="90">
        <v>0.6</v>
      </c>
      <c r="BA46" s="90">
        <v>0.6</v>
      </c>
      <c r="BB46" s="90">
        <v>0.6</v>
      </c>
      <c r="BC46" s="90">
        <v>0.6</v>
      </c>
      <c r="BD46" s="130">
        <v>0.6</v>
      </c>
    </row>
    <row r="47" spans="1:56">
      <c r="A47" s="51">
        <f t="shared" si="6"/>
        <v>44</v>
      </c>
      <c r="B47" s="54"/>
      <c r="C47" s="54"/>
      <c r="D47" s="52"/>
      <c r="E47" s="52"/>
      <c r="F47" s="52"/>
      <c r="G47" s="52"/>
      <c r="H47" s="54"/>
      <c r="I47" s="54"/>
      <c r="J47" s="54"/>
      <c r="K47" s="54"/>
      <c r="L47" s="54"/>
      <c r="M47" s="54"/>
      <c r="N47" s="54"/>
      <c r="O47" s="60"/>
      <c r="P47" s="54"/>
      <c r="Q47" s="54"/>
      <c r="R47" s="52"/>
      <c r="S47" s="52"/>
      <c r="T47" s="52"/>
      <c r="U47" s="52"/>
      <c r="V47" s="52"/>
      <c r="W47" s="52"/>
      <c r="X47" s="52"/>
      <c r="Y47" s="52"/>
      <c r="Z47" s="52"/>
      <c r="AA47" s="52"/>
      <c r="AB47" s="52"/>
      <c r="AD47" s="55"/>
      <c r="AS47" s="111">
        <v>17</v>
      </c>
      <c r="AT47" s="85">
        <v>17</v>
      </c>
      <c r="AU47" s="85">
        <v>17</v>
      </c>
      <c r="AV47" s="85">
        <v>17</v>
      </c>
      <c r="AW47" s="85">
        <v>17</v>
      </c>
      <c r="AX47" s="85">
        <v>17</v>
      </c>
      <c r="AY47" s="85">
        <v>17</v>
      </c>
      <c r="AZ47" s="85">
        <v>17</v>
      </c>
      <c r="BA47" s="85">
        <v>17</v>
      </c>
      <c r="BB47" s="85">
        <v>17</v>
      </c>
      <c r="BC47" s="85">
        <v>17</v>
      </c>
      <c r="BD47" s="131">
        <v>17</v>
      </c>
    </row>
    <row r="48" spans="1:56">
      <c r="A48" s="51">
        <f t="shared" si="6"/>
        <v>45</v>
      </c>
      <c r="B48" s="54"/>
      <c r="C48" s="54"/>
      <c r="D48" s="52"/>
      <c r="E48" s="52"/>
      <c r="F48" s="52"/>
      <c r="G48" s="52"/>
      <c r="H48" s="54"/>
      <c r="I48" s="54"/>
      <c r="J48" s="54"/>
      <c r="K48" s="54"/>
      <c r="L48" s="54"/>
      <c r="M48" s="54"/>
      <c r="N48" s="54"/>
      <c r="O48" s="60"/>
      <c r="P48" s="54"/>
      <c r="Q48" s="54"/>
      <c r="R48" s="52"/>
      <c r="S48" s="52"/>
      <c r="T48" s="52"/>
      <c r="U48" s="52"/>
      <c r="V48" s="52"/>
      <c r="W48" s="52"/>
      <c r="X48" s="52"/>
      <c r="Y48" s="52"/>
      <c r="Z48" s="52"/>
      <c r="AA48" s="52"/>
      <c r="AB48" s="52"/>
      <c r="AD48" s="55"/>
      <c r="AS48" s="111">
        <v>17</v>
      </c>
      <c r="AT48" s="85">
        <v>17</v>
      </c>
      <c r="AU48" s="85">
        <v>17</v>
      </c>
      <c r="AV48" s="85">
        <v>17</v>
      </c>
      <c r="AW48" s="85">
        <v>17</v>
      </c>
      <c r="AX48" s="85">
        <v>17</v>
      </c>
      <c r="AY48" s="85">
        <v>17</v>
      </c>
      <c r="AZ48" s="85">
        <v>17</v>
      </c>
      <c r="BA48" s="85">
        <v>17</v>
      </c>
      <c r="BB48" s="85">
        <v>17</v>
      </c>
      <c r="BC48" s="85">
        <v>17</v>
      </c>
      <c r="BD48" s="131">
        <v>17</v>
      </c>
    </row>
    <row r="49" spans="1:56">
      <c r="A49" s="51">
        <f t="shared" si="6"/>
        <v>46</v>
      </c>
      <c r="B49" s="54"/>
      <c r="C49" s="54"/>
      <c r="D49" s="52"/>
      <c r="E49" s="52"/>
      <c r="F49" s="52"/>
      <c r="G49" s="52"/>
      <c r="H49" s="52"/>
      <c r="I49" s="52"/>
      <c r="J49" s="52"/>
      <c r="K49" s="52"/>
      <c r="L49" s="52"/>
      <c r="M49" s="52"/>
      <c r="N49" s="52"/>
      <c r="O49" s="59"/>
      <c r="P49" s="52"/>
      <c r="Q49" s="53"/>
      <c r="R49" s="52"/>
      <c r="S49" s="52"/>
      <c r="T49" s="52"/>
      <c r="U49" s="52"/>
      <c r="V49" s="52"/>
      <c r="W49" s="52"/>
      <c r="X49" s="52"/>
      <c r="Y49" s="52"/>
      <c r="Z49" s="52"/>
      <c r="AA49" s="52"/>
      <c r="AB49" s="52"/>
      <c r="AD49" s="55"/>
      <c r="AS49" s="111"/>
      <c r="AT49" s="85"/>
      <c r="AU49" s="85"/>
      <c r="AV49" s="103"/>
      <c r="AW49" s="103"/>
      <c r="AX49" s="104"/>
      <c r="AY49" s="104"/>
      <c r="AZ49" s="103"/>
      <c r="BA49" s="103"/>
      <c r="BB49" s="103"/>
      <c r="BC49" s="103"/>
      <c r="BD49" s="126"/>
    </row>
    <row r="50" ht="12" spans="1:56">
      <c r="A50" s="51">
        <f t="shared" si="6"/>
        <v>47</v>
      </c>
      <c r="B50" s="54"/>
      <c r="C50" s="54"/>
      <c r="D50" s="52"/>
      <c r="E50" s="52"/>
      <c r="F50" s="52"/>
      <c r="G50" s="52"/>
      <c r="H50" s="52"/>
      <c r="I50" s="52"/>
      <c r="J50" s="52"/>
      <c r="K50" s="52"/>
      <c r="L50" s="52"/>
      <c r="M50" s="52"/>
      <c r="N50" s="52"/>
      <c r="O50" s="59"/>
      <c r="P50" s="52"/>
      <c r="Q50" s="53"/>
      <c r="R50" s="52"/>
      <c r="S50" s="52"/>
      <c r="T50" s="52"/>
      <c r="U50" s="52"/>
      <c r="V50" s="52"/>
      <c r="W50" s="52"/>
      <c r="X50" s="52"/>
      <c r="Y50" s="52"/>
      <c r="Z50" s="52"/>
      <c r="AA50" s="52"/>
      <c r="AB50" s="52"/>
      <c r="AD50" s="55"/>
      <c r="AS50" s="72">
        <f t="shared" si="27"/>
        <v>0</v>
      </c>
      <c r="AT50" s="78">
        <f t="shared" si="27"/>
        <v>0</v>
      </c>
      <c r="AU50" s="78">
        <f t="shared" si="27"/>
        <v>0</v>
      </c>
      <c r="AV50" s="78">
        <f t="shared" si="27"/>
        <v>0</v>
      </c>
      <c r="AW50" s="78">
        <f t="shared" si="27"/>
        <v>0</v>
      </c>
      <c r="AX50" s="78">
        <f t="shared" si="27"/>
        <v>0</v>
      </c>
      <c r="AY50" s="78">
        <f t="shared" si="27"/>
        <v>0</v>
      </c>
      <c r="AZ50" s="78">
        <f t="shared" si="27"/>
        <v>0</v>
      </c>
      <c r="BA50" s="78">
        <f t="shared" si="27"/>
        <v>0</v>
      </c>
      <c r="BB50" s="78">
        <f t="shared" si="27"/>
        <v>0</v>
      </c>
      <c r="BC50" s="78">
        <f t="shared" si="27"/>
        <v>0</v>
      </c>
      <c r="BD50" s="112">
        <f t="shared" si="27"/>
        <v>0</v>
      </c>
    </row>
    <row r="51" ht="12" spans="1:56">
      <c r="A51" s="51">
        <f t="shared" si="6"/>
        <v>48</v>
      </c>
      <c r="B51" s="54"/>
      <c r="C51" s="54"/>
      <c r="D51" s="52"/>
      <c r="E51" s="52"/>
      <c r="F51" s="52"/>
      <c r="G51" s="52"/>
      <c r="H51" s="54"/>
      <c r="I51" s="54"/>
      <c r="J51" s="54"/>
      <c r="K51" s="54"/>
      <c r="L51" s="54"/>
      <c r="M51" s="54"/>
      <c r="N51" s="54"/>
      <c r="O51" s="60"/>
      <c r="P51" s="54"/>
      <c r="Q51" s="54"/>
      <c r="R51" s="52"/>
      <c r="S51" s="52"/>
      <c r="T51" s="52"/>
      <c r="U51" s="52"/>
      <c r="V51" s="52"/>
      <c r="W51" s="52"/>
      <c r="X51" s="52"/>
      <c r="Y51" s="52"/>
      <c r="Z51" s="52"/>
      <c r="AA51" s="52"/>
      <c r="AB51" s="52"/>
      <c r="AD51" s="55"/>
      <c r="AS51" s="87"/>
      <c r="AT51" s="87"/>
      <c r="AU51" s="87"/>
      <c r="AV51" s="87"/>
      <c r="AW51" s="87"/>
      <c r="AX51" s="105"/>
      <c r="AY51" s="87"/>
      <c r="AZ51" s="87"/>
      <c r="BA51" s="87"/>
      <c r="BB51" s="87"/>
      <c r="BC51" s="87"/>
      <c r="BD51" s="87"/>
    </row>
    <row r="52" ht="12" spans="1:56">
      <c r="A52" s="51">
        <f t="shared" si="6"/>
        <v>49</v>
      </c>
      <c r="B52" s="54"/>
      <c r="C52" s="54"/>
      <c r="D52" s="52"/>
      <c r="E52" s="52"/>
      <c r="F52" s="52"/>
      <c r="G52" s="52"/>
      <c r="H52" s="54"/>
      <c r="I52" s="54"/>
      <c r="J52" s="54"/>
      <c r="K52" s="54"/>
      <c r="L52" s="54"/>
      <c r="M52" s="54"/>
      <c r="N52" s="54"/>
      <c r="O52" s="60"/>
      <c r="P52" s="54"/>
      <c r="Q52" s="54"/>
      <c r="R52" s="52"/>
      <c r="S52" s="52"/>
      <c r="T52" s="52"/>
      <c r="U52" s="52"/>
      <c r="V52" s="52"/>
      <c r="W52" s="52"/>
      <c r="X52" s="52"/>
      <c r="Y52" s="52"/>
      <c r="Z52" s="52"/>
      <c r="AA52" s="52"/>
      <c r="AB52" s="52"/>
      <c r="AD52" s="55"/>
      <c r="AS52" s="41"/>
      <c r="AT52" s="42"/>
      <c r="AU52" s="42"/>
      <c r="AV52" s="42"/>
      <c r="AW52" s="42"/>
      <c r="AX52" s="132" t="s">
        <v>111</v>
      </c>
      <c r="AY52" s="101"/>
      <c r="AZ52" s="42"/>
      <c r="BA52" s="42"/>
      <c r="BB52" s="42"/>
      <c r="BC52" s="42"/>
      <c r="BD52" s="133"/>
    </row>
    <row r="53" spans="1:56">
      <c r="A53" s="51">
        <f t="shared" si="6"/>
        <v>50</v>
      </c>
      <c r="B53" s="54"/>
      <c r="C53" s="54"/>
      <c r="D53" s="52"/>
      <c r="E53" s="52"/>
      <c r="F53" s="52"/>
      <c r="G53" s="52"/>
      <c r="H53" s="54"/>
      <c r="I53" s="54"/>
      <c r="J53" s="54"/>
      <c r="K53" s="54"/>
      <c r="L53" s="54"/>
      <c r="M53" s="54"/>
      <c r="N53" s="54"/>
      <c r="O53" s="60"/>
      <c r="P53" s="52"/>
      <c r="Q53" s="53"/>
      <c r="R53" s="52"/>
      <c r="S53" s="52"/>
      <c r="T53" s="52"/>
      <c r="U53" s="52"/>
      <c r="V53" s="52"/>
      <c r="W53" s="52"/>
      <c r="X53" s="52"/>
      <c r="Y53" s="52"/>
      <c r="Z53" s="52"/>
      <c r="AA53" s="52"/>
      <c r="AB53" s="52"/>
      <c r="AD53" s="55"/>
      <c r="AS53" s="124">
        <f t="shared" ref="AS53:BD53" si="66">SUMIF(R$4:R$2000,$AX52,$Q$4:$Q$2000)</f>
        <v>0</v>
      </c>
      <c r="AT53" s="89">
        <f t="shared" si="66"/>
        <v>0</v>
      </c>
      <c r="AU53" s="89">
        <f t="shared" si="66"/>
        <v>0</v>
      </c>
      <c r="AV53" s="89">
        <f t="shared" si="66"/>
        <v>0</v>
      </c>
      <c r="AW53" s="89">
        <f t="shared" si="66"/>
        <v>0</v>
      </c>
      <c r="AX53" s="89">
        <f t="shared" si="66"/>
        <v>0</v>
      </c>
      <c r="AY53" s="89">
        <f t="shared" si="66"/>
        <v>0</v>
      </c>
      <c r="AZ53" s="89">
        <f t="shared" si="66"/>
        <v>0</v>
      </c>
      <c r="BA53" s="89">
        <f t="shared" si="66"/>
        <v>0</v>
      </c>
      <c r="BB53" s="89">
        <f t="shared" si="66"/>
        <v>0</v>
      </c>
      <c r="BC53" s="89">
        <f t="shared" si="66"/>
        <v>0</v>
      </c>
      <c r="BD53" s="134">
        <f t="shared" si="66"/>
        <v>0</v>
      </c>
    </row>
    <row r="54" spans="1:56">
      <c r="A54" s="51">
        <f t="shared" si="6"/>
        <v>51</v>
      </c>
      <c r="B54" s="54"/>
      <c r="C54" s="54"/>
      <c r="D54" s="52"/>
      <c r="E54" s="52"/>
      <c r="F54" s="52"/>
      <c r="G54" s="52"/>
      <c r="H54" s="54"/>
      <c r="I54" s="54"/>
      <c r="J54" s="54"/>
      <c r="K54" s="54"/>
      <c r="L54" s="54"/>
      <c r="M54" s="54"/>
      <c r="N54" s="54"/>
      <c r="O54" s="60"/>
      <c r="P54" s="52"/>
      <c r="Q54" s="53"/>
      <c r="R54" s="52"/>
      <c r="S54" s="52"/>
      <c r="T54" s="52"/>
      <c r="U54" s="52"/>
      <c r="V54" s="52"/>
      <c r="W54" s="52"/>
      <c r="X54" s="52"/>
      <c r="Y54" s="52"/>
      <c r="Z54" s="52"/>
      <c r="AA54" s="52"/>
      <c r="AB54" s="52"/>
      <c r="AD54" s="55"/>
      <c r="AS54" s="123">
        <v>0.6</v>
      </c>
      <c r="AT54" s="90">
        <v>0.6</v>
      </c>
      <c r="AU54" s="90">
        <v>0.6</v>
      </c>
      <c r="AV54" s="90">
        <v>0.6</v>
      </c>
      <c r="AW54" s="90">
        <v>0.6</v>
      </c>
      <c r="AX54" s="90">
        <v>0.6</v>
      </c>
      <c r="AY54" s="90">
        <v>0.6</v>
      </c>
      <c r="AZ54" s="90">
        <v>0.6</v>
      </c>
      <c r="BA54" s="90">
        <v>0.6</v>
      </c>
      <c r="BB54" s="90">
        <v>0.6</v>
      </c>
      <c r="BC54" s="90">
        <v>0.6</v>
      </c>
      <c r="BD54" s="130">
        <v>0.6</v>
      </c>
    </row>
    <row r="55" spans="1:56">
      <c r="A55" s="51">
        <f t="shared" si="6"/>
        <v>52</v>
      </c>
      <c r="B55" s="54"/>
      <c r="C55" s="54"/>
      <c r="D55" s="52"/>
      <c r="E55" s="52"/>
      <c r="F55" s="52"/>
      <c r="G55" s="52"/>
      <c r="H55" s="54"/>
      <c r="I55" s="54"/>
      <c r="J55" s="54"/>
      <c r="K55" s="54"/>
      <c r="L55" s="54"/>
      <c r="M55" s="54"/>
      <c r="N55" s="54"/>
      <c r="O55" s="60"/>
      <c r="P55" s="52"/>
      <c r="Q55" s="52"/>
      <c r="R55" s="52"/>
      <c r="S55" s="52"/>
      <c r="T55" s="52"/>
      <c r="U55" s="52"/>
      <c r="V55" s="52"/>
      <c r="W55" s="52"/>
      <c r="X55" s="52"/>
      <c r="Y55" s="52"/>
      <c r="Z55" s="52"/>
      <c r="AA55" s="52"/>
      <c r="AB55" s="52"/>
      <c r="AD55" s="55"/>
      <c r="AS55" s="111">
        <v>17</v>
      </c>
      <c r="AT55" s="85">
        <v>17</v>
      </c>
      <c r="AU55" s="85">
        <v>17</v>
      </c>
      <c r="AV55" s="85">
        <v>17</v>
      </c>
      <c r="AW55" s="85">
        <v>17</v>
      </c>
      <c r="AX55" s="85">
        <v>17</v>
      </c>
      <c r="AY55" s="85">
        <v>17</v>
      </c>
      <c r="AZ55" s="85">
        <v>17</v>
      </c>
      <c r="BA55" s="85">
        <v>17</v>
      </c>
      <c r="BB55" s="85">
        <v>17</v>
      </c>
      <c r="BC55" s="85">
        <v>17</v>
      </c>
      <c r="BD55" s="131">
        <v>17</v>
      </c>
    </row>
    <row r="56" spans="1:56">
      <c r="A56" s="51">
        <f t="shared" si="6"/>
        <v>53</v>
      </c>
      <c r="B56" s="54"/>
      <c r="C56" s="54"/>
      <c r="D56" s="52"/>
      <c r="E56" s="52"/>
      <c r="F56" s="52"/>
      <c r="G56" s="52"/>
      <c r="H56" s="54"/>
      <c r="I56" s="54"/>
      <c r="J56" s="54"/>
      <c r="K56" s="54"/>
      <c r="L56" s="54"/>
      <c r="M56" s="54"/>
      <c r="N56" s="54"/>
      <c r="O56" s="60"/>
      <c r="P56" s="52"/>
      <c r="Q56" s="52"/>
      <c r="R56" s="52"/>
      <c r="S56" s="52"/>
      <c r="T56" s="52"/>
      <c r="U56" s="52"/>
      <c r="V56" s="52"/>
      <c r="W56" s="52"/>
      <c r="X56" s="52"/>
      <c r="Y56" s="52"/>
      <c r="Z56" s="52"/>
      <c r="AA56" s="52"/>
      <c r="AB56" s="52"/>
      <c r="AD56" s="55"/>
      <c r="AS56" s="111">
        <v>17</v>
      </c>
      <c r="AT56" s="85">
        <v>17</v>
      </c>
      <c r="AU56" s="85">
        <v>17</v>
      </c>
      <c r="AV56" s="85">
        <v>17</v>
      </c>
      <c r="AW56" s="85">
        <v>17</v>
      </c>
      <c r="AX56" s="85">
        <v>17</v>
      </c>
      <c r="AY56" s="85">
        <v>17</v>
      </c>
      <c r="AZ56" s="85">
        <v>17</v>
      </c>
      <c r="BA56" s="85">
        <v>17</v>
      </c>
      <c r="BB56" s="85">
        <v>17</v>
      </c>
      <c r="BC56" s="85">
        <v>17</v>
      </c>
      <c r="BD56" s="131">
        <v>17</v>
      </c>
    </row>
    <row r="57" spans="1:56">
      <c r="A57" s="51">
        <f t="shared" si="6"/>
        <v>54</v>
      </c>
      <c r="B57" s="54"/>
      <c r="C57" s="54"/>
      <c r="D57" s="52"/>
      <c r="E57" s="52"/>
      <c r="F57" s="52"/>
      <c r="G57" s="52"/>
      <c r="H57" s="54"/>
      <c r="I57" s="54"/>
      <c r="J57" s="54"/>
      <c r="K57" s="54"/>
      <c r="L57" s="54"/>
      <c r="M57" s="54"/>
      <c r="N57" s="54"/>
      <c r="O57" s="60"/>
      <c r="P57" s="54"/>
      <c r="Q57" s="52"/>
      <c r="R57" s="52"/>
      <c r="S57" s="52"/>
      <c r="T57" s="52"/>
      <c r="U57" s="52"/>
      <c r="V57" s="52"/>
      <c r="W57" s="52"/>
      <c r="X57" s="52"/>
      <c r="Y57" s="52"/>
      <c r="Z57" s="52"/>
      <c r="AA57" s="52"/>
      <c r="AB57" s="52"/>
      <c r="AD57" s="55"/>
      <c r="AS57" s="111"/>
      <c r="AT57" s="85"/>
      <c r="AU57" s="85"/>
      <c r="AV57" s="103"/>
      <c r="AW57" s="103"/>
      <c r="AX57" s="103"/>
      <c r="AY57" s="103"/>
      <c r="AZ57" s="103"/>
      <c r="BA57" s="85"/>
      <c r="BB57" s="85"/>
      <c r="BC57" s="85"/>
      <c r="BD57" s="131"/>
    </row>
    <row r="58" ht="12" spans="1:56">
      <c r="A58" s="51">
        <f t="shared" si="6"/>
        <v>55</v>
      </c>
      <c r="B58" s="54"/>
      <c r="C58" s="54"/>
      <c r="D58" s="52"/>
      <c r="E58" s="52"/>
      <c r="F58" s="52"/>
      <c r="G58" s="52"/>
      <c r="H58" s="54"/>
      <c r="I58" s="54"/>
      <c r="J58" s="54"/>
      <c r="K58" s="54"/>
      <c r="L58" s="54"/>
      <c r="M58" s="54"/>
      <c r="N58" s="54"/>
      <c r="O58" s="60"/>
      <c r="P58" s="52"/>
      <c r="Q58" s="53"/>
      <c r="R58" s="52"/>
      <c r="S58" s="52"/>
      <c r="T58" s="52"/>
      <c r="U58" s="52"/>
      <c r="V58" s="52"/>
      <c r="W58" s="52"/>
      <c r="X58" s="52"/>
      <c r="Y58" s="52"/>
      <c r="Z58" s="52"/>
      <c r="AA58" s="52"/>
      <c r="AB58" s="52"/>
      <c r="AD58" s="55"/>
      <c r="AS58" s="72">
        <f t="shared" si="43"/>
        <v>0</v>
      </c>
      <c r="AT58" s="78">
        <f t="shared" si="43"/>
        <v>0</v>
      </c>
      <c r="AU58" s="78">
        <f t="shared" si="43"/>
        <v>0</v>
      </c>
      <c r="AV58" s="78">
        <f t="shared" si="43"/>
        <v>0</v>
      </c>
      <c r="AW58" s="78">
        <f t="shared" si="43"/>
        <v>0</v>
      </c>
      <c r="AX58" s="78">
        <f t="shared" si="43"/>
        <v>0</v>
      </c>
      <c r="AY58" s="78">
        <f t="shared" si="43"/>
        <v>0</v>
      </c>
      <c r="AZ58" s="78">
        <f t="shared" si="43"/>
        <v>0</v>
      </c>
      <c r="BA58" s="78">
        <f>BA53*BA54*BA56/BA55+BA57</f>
        <v>0</v>
      </c>
      <c r="BB58" s="78">
        <f t="shared" ref="BB58:BD58" si="67">BB53*BB54*BB56/BB55+BB57</f>
        <v>0</v>
      </c>
      <c r="BC58" s="78">
        <f t="shared" si="67"/>
        <v>0</v>
      </c>
      <c r="BD58" s="112">
        <f t="shared" si="67"/>
        <v>0</v>
      </c>
    </row>
    <row r="59" ht="12" spans="1:30">
      <c r="A59" s="51">
        <f t="shared" si="6"/>
        <v>56</v>
      </c>
      <c r="B59" s="54"/>
      <c r="C59" s="54"/>
      <c r="D59" s="52"/>
      <c r="E59" s="52"/>
      <c r="F59" s="52"/>
      <c r="G59" s="52"/>
      <c r="H59" s="54"/>
      <c r="I59" s="54"/>
      <c r="J59" s="54"/>
      <c r="K59" s="54"/>
      <c r="L59" s="54"/>
      <c r="M59" s="54"/>
      <c r="N59" s="54"/>
      <c r="O59" s="60"/>
      <c r="P59" s="52"/>
      <c r="Q59" s="53"/>
      <c r="R59" s="52"/>
      <c r="S59" s="52"/>
      <c r="T59" s="52"/>
      <c r="U59" s="52"/>
      <c r="V59" s="52"/>
      <c r="W59" s="52"/>
      <c r="X59" s="52"/>
      <c r="Y59" s="52"/>
      <c r="Z59" s="52"/>
      <c r="AA59" s="52"/>
      <c r="AB59" s="52"/>
      <c r="AD59" s="55"/>
    </row>
    <row r="60" ht="12" spans="1:56">
      <c r="A60" s="51">
        <f t="shared" si="6"/>
        <v>57</v>
      </c>
      <c r="B60" s="54"/>
      <c r="C60" s="54"/>
      <c r="D60" s="52"/>
      <c r="E60" s="52"/>
      <c r="F60" s="52"/>
      <c r="G60" s="52"/>
      <c r="H60" s="54"/>
      <c r="I60" s="54"/>
      <c r="J60" s="54"/>
      <c r="K60" s="54"/>
      <c r="L60" s="54"/>
      <c r="M60" s="54"/>
      <c r="N60" s="54"/>
      <c r="O60" s="60"/>
      <c r="P60" s="52"/>
      <c r="Q60" s="53"/>
      <c r="R60" s="52"/>
      <c r="S60" s="52"/>
      <c r="T60" s="52"/>
      <c r="U60" s="52"/>
      <c r="V60" s="52"/>
      <c r="W60" s="52"/>
      <c r="X60" s="52"/>
      <c r="Y60" s="52"/>
      <c r="Z60" s="52"/>
      <c r="AA60" s="52"/>
      <c r="AB60" s="52"/>
      <c r="AD60" s="55"/>
      <c r="AS60" s="41"/>
      <c r="AT60" s="42"/>
      <c r="AU60" s="42"/>
      <c r="AV60" s="42"/>
      <c r="AW60" s="42"/>
      <c r="AX60" s="100" t="s">
        <v>112</v>
      </c>
      <c r="AY60" s="101"/>
      <c r="AZ60" s="42"/>
      <c r="BA60" s="42"/>
      <c r="BB60" s="42"/>
      <c r="BC60" s="42"/>
      <c r="BD60" s="133"/>
    </row>
    <row r="61" spans="1:56">
      <c r="A61" s="51">
        <f t="shared" si="6"/>
        <v>58</v>
      </c>
      <c r="B61" s="54"/>
      <c r="C61" s="54"/>
      <c r="D61" s="52"/>
      <c r="E61" s="52"/>
      <c r="F61" s="52"/>
      <c r="G61" s="52"/>
      <c r="H61" s="54"/>
      <c r="I61" s="54"/>
      <c r="J61" s="54"/>
      <c r="K61" s="54"/>
      <c r="L61" s="54"/>
      <c r="M61" s="54"/>
      <c r="N61" s="54"/>
      <c r="O61" s="60"/>
      <c r="P61" s="52"/>
      <c r="Q61" s="53"/>
      <c r="R61" s="52"/>
      <c r="S61" s="52"/>
      <c r="T61" s="52"/>
      <c r="U61" s="52"/>
      <c r="V61" s="52"/>
      <c r="W61" s="52"/>
      <c r="X61" s="52"/>
      <c r="Y61" s="52"/>
      <c r="Z61" s="52"/>
      <c r="AA61" s="52"/>
      <c r="AB61" s="52"/>
      <c r="AD61" s="55"/>
      <c r="AS61" s="124">
        <f t="shared" ref="AS61:BD61" si="68">SUMIF(R$4:R$2000,$AX60,$Q$4:$Q$2000)</f>
        <v>3000</v>
      </c>
      <c r="AT61" s="89">
        <f t="shared" si="68"/>
        <v>3000</v>
      </c>
      <c r="AU61" s="89">
        <f t="shared" si="68"/>
        <v>3000</v>
      </c>
      <c r="AV61" s="89">
        <f t="shared" si="68"/>
        <v>3000</v>
      </c>
      <c r="AW61" s="89">
        <f t="shared" si="68"/>
        <v>3000</v>
      </c>
      <c r="AX61" s="89">
        <f t="shared" si="68"/>
        <v>3000</v>
      </c>
      <c r="AY61" s="89">
        <f t="shared" si="68"/>
        <v>0</v>
      </c>
      <c r="AZ61" s="89">
        <f t="shared" si="68"/>
        <v>0</v>
      </c>
      <c r="BA61" s="89">
        <f t="shared" si="68"/>
        <v>0</v>
      </c>
      <c r="BB61" s="89">
        <f t="shared" si="68"/>
        <v>0</v>
      </c>
      <c r="BC61" s="89">
        <f t="shared" si="68"/>
        <v>0</v>
      </c>
      <c r="BD61" s="134">
        <f t="shared" si="68"/>
        <v>0</v>
      </c>
    </row>
    <row r="62" spans="1:56">
      <c r="A62" s="51">
        <f t="shared" si="6"/>
        <v>59</v>
      </c>
      <c r="B62" s="54"/>
      <c r="C62" s="54"/>
      <c r="D62" s="52"/>
      <c r="E62" s="52"/>
      <c r="F62" s="52"/>
      <c r="G62" s="52"/>
      <c r="H62" s="54"/>
      <c r="I62" s="54"/>
      <c r="J62" s="54"/>
      <c r="K62" s="54"/>
      <c r="L62" s="54"/>
      <c r="M62" s="54"/>
      <c r="N62" s="54"/>
      <c r="O62" s="60"/>
      <c r="P62" s="52"/>
      <c r="Q62" s="53"/>
      <c r="R62" s="52"/>
      <c r="S62" s="52"/>
      <c r="T62" s="52"/>
      <c r="U62" s="52"/>
      <c r="V62" s="52"/>
      <c r="W62" s="52"/>
      <c r="X62" s="52"/>
      <c r="Y62" s="52"/>
      <c r="Z62" s="52"/>
      <c r="AA62" s="52"/>
      <c r="AB62" s="52"/>
      <c r="AD62" s="55"/>
      <c r="AS62" s="123">
        <v>0.6</v>
      </c>
      <c r="AT62" s="90">
        <v>0.6</v>
      </c>
      <c r="AU62" s="90">
        <v>0.6</v>
      </c>
      <c r="AV62" s="90">
        <v>0.6</v>
      </c>
      <c r="AW62" s="90">
        <v>0.6</v>
      </c>
      <c r="AX62" s="90">
        <v>0.6</v>
      </c>
      <c r="AY62" s="90">
        <v>0.6</v>
      </c>
      <c r="AZ62" s="90">
        <v>0.6</v>
      </c>
      <c r="BA62" s="90">
        <v>0.6</v>
      </c>
      <c r="BB62" s="90">
        <v>0.6</v>
      </c>
      <c r="BC62" s="90">
        <v>0.6</v>
      </c>
      <c r="BD62" s="130">
        <v>0.6</v>
      </c>
    </row>
    <row r="63" spans="1:56">
      <c r="A63" s="51">
        <f t="shared" si="6"/>
        <v>60</v>
      </c>
      <c r="B63" s="54"/>
      <c r="C63" s="54"/>
      <c r="D63" s="52"/>
      <c r="E63" s="52"/>
      <c r="F63" s="52"/>
      <c r="G63" s="52"/>
      <c r="H63" s="54"/>
      <c r="I63" s="54"/>
      <c r="J63" s="54"/>
      <c r="K63" s="54"/>
      <c r="L63" s="54"/>
      <c r="M63" s="54"/>
      <c r="N63" s="54"/>
      <c r="O63" s="60"/>
      <c r="P63" s="54"/>
      <c r="Q63" s="54"/>
      <c r="R63" s="52"/>
      <c r="S63" s="52"/>
      <c r="T63" s="52"/>
      <c r="U63" s="52"/>
      <c r="V63" s="52"/>
      <c r="W63" s="52"/>
      <c r="X63" s="52"/>
      <c r="Y63" s="52"/>
      <c r="Z63" s="52"/>
      <c r="AA63" s="52"/>
      <c r="AB63" s="52"/>
      <c r="AD63" s="55"/>
      <c r="AS63" s="111">
        <v>20</v>
      </c>
      <c r="AT63" s="85">
        <v>17</v>
      </c>
      <c r="AU63" s="85">
        <v>17</v>
      </c>
      <c r="AV63" s="85">
        <v>17</v>
      </c>
      <c r="AW63" s="85">
        <v>17</v>
      </c>
      <c r="AX63" s="85">
        <v>17</v>
      </c>
      <c r="AY63" s="85">
        <v>17</v>
      </c>
      <c r="AZ63" s="85">
        <v>17</v>
      </c>
      <c r="BA63" s="85">
        <v>17</v>
      </c>
      <c r="BB63" s="85">
        <v>17</v>
      </c>
      <c r="BC63" s="85">
        <v>17</v>
      </c>
      <c r="BD63" s="131">
        <v>17</v>
      </c>
    </row>
    <row r="64" spans="1:56">
      <c r="A64" s="51">
        <f t="shared" si="6"/>
        <v>61</v>
      </c>
      <c r="B64" s="54"/>
      <c r="C64" s="54"/>
      <c r="D64" s="52"/>
      <c r="E64" s="52"/>
      <c r="F64" s="52"/>
      <c r="G64" s="52"/>
      <c r="H64" s="54"/>
      <c r="I64" s="54"/>
      <c r="J64" s="54"/>
      <c r="K64" s="54"/>
      <c r="L64" s="54"/>
      <c r="M64" s="54"/>
      <c r="N64" s="54"/>
      <c r="O64" s="60"/>
      <c r="P64" s="54"/>
      <c r="Q64" s="54"/>
      <c r="R64" s="52"/>
      <c r="S64" s="52"/>
      <c r="T64" s="52"/>
      <c r="U64" s="52"/>
      <c r="V64" s="52"/>
      <c r="W64" s="52"/>
      <c r="X64" s="52"/>
      <c r="Y64" s="52"/>
      <c r="Z64" s="52"/>
      <c r="AA64" s="52"/>
      <c r="AB64" s="52"/>
      <c r="AD64" s="55"/>
      <c r="AS64" s="111">
        <v>15</v>
      </c>
      <c r="AT64" s="85">
        <v>17</v>
      </c>
      <c r="AU64" s="85">
        <v>17</v>
      </c>
      <c r="AV64" s="85">
        <v>17</v>
      </c>
      <c r="AW64" s="85">
        <v>17</v>
      </c>
      <c r="AX64" s="85">
        <v>17</v>
      </c>
      <c r="AY64" s="85">
        <v>17</v>
      </c>
      <c r="AZ64" s="85">
        <v>17</v>
      </c>
      <c r="BA64" s="85">
        <v>17</v>
      </c>
      <c r="BB64" s="85">
        <v>17</v>
      </c>
      <c r="BC64" s="85">
        <v>17</v>
      </c>
      <c r="BD64" s="131">
        <v>17</v>
      </c>
    </row>
    <row r="65" spans="1:56">
      <c r="A65" s="51">
        <f t="shared" si="6"/>
        <v>62</v>
      </c>
      <c r="B65" s="54"/>
      <c r="C65" s="54"/>
      <c r="D65" s="52"/>
      <c r="E65" s="52"/>
      <c r="F65" s="52"/>
      <c r="G65" s="52"/>
      <c r="H65" s="54"/>
      <c r="I65" s="54"/>
      <c r="J65" s="54"/>
      <c r="K65" s="54"/>
      <c r="L65" s="54"/>
      <c r="M65" s="54"/>
      <c r="N65" s="54"/>
      <c r="O65" s="60"/>
      <c r="P65" s="52"/>
      <c r="Q65" s="53"/>
      <c r="R65" s="52"/>
      <c r="S65" s="52"/>
      <c r="T65" s="52"/>
      <c r="U65" s="52"/>
      <c r="V65" s="52"/>
      <c r="W65" s="52"/>
      <c r="X65" s="52"/>
      <c r="Y65" s="52"/>
      <c r="Z65" s="52"/>
      <c r="AA65" s="52"/>
      <c r="AB65" s="52"/>
      <c r="AD65" s="55"/>
      <c r="AS65" s="111"/>
      <c r="AT65" s="85"/>
      <c r="AU65" s="85"/>
      <c r="AV65" s="103"/>
      <c r="AW65" s="103"/>
      <c r="AX65" s="104"/>
      <c r="AY65" s="103"/>
      <c r="AZ65" s="103"/>
      <c r="BA65" s="103"/>
      <c r="BB65" s="104"/>
      <c r="BC65" s="104"/>
      <c r="BD65" s="135"/>
    </row>
    <row r="66" ht="12" spans="1:56">
      <c r="A66" s="51">
        <f t="shared" si="6"/>
        <v>63</v>
      </c>
      <c r="B66" s="54"/>
      <c r="C66" s="54"/>
      <c r="D66" s="52"/>
      <c r="E66" s="52"/>
      <c r="F66" s="52"/>
      <c r="G66" s="52"/>
      <c r="H66" s="54"/>
      <c r="I66" s="54"/>
      <c r="J66" s="54"/>
      <c r="K66" s="54"/>
      <c r="L66" s="54"/>
      <c r="M66" s="54"/>
      <c r="N66" s="54"/>
      <c r="O66" s="60"/>
      <c r="P66" s="52"/>
      <c r="Q66" s="53"/>
      <c r="R66" s="52"/>
      <c r="S66" s="52"/>
      <c r="T66" s="52"/>
      <c r="U66" s="52"/>
      <c r="V66" s="52"/>
      <c r="W66" s="52"/>
      <c r="X66" s="52"/>
      <c r="Y66" s="52"/>
      <c r="Z66" s="52"/>
      <c r="AA66" s="52"/>
      <c r="AB66" s="52"/>
      <c r="AD66" s="55"/>
      <c r="AS66" s="72">
        <f t="shared" ref="AS66:BD66" si="69">AS61*AS62*AS64/AS63+AS65</f>
        <v>1350</v>
      </c>
      <c r="AT66" s="78">
        <f t="shared" si="69"/>
        <v>1800</v>
      </c>
      <c r="AU66" s="78">
        <f t="shared" si="69"/>
        <v>1800</v>
      </c>
      <c r="AV66" s="78">
        <f t="shared" si="69"/>
        <v>1800</v>
      </c>
      <c r="AW66" s="78">
        <f t="shared" si="69"/>
        <v>1800</v>
      </c>
      <c r="AX66" s="78">
        <f t="shared" si="69"/>
        <v>1800</v>
      </c>
      <c r="AY66" s="78">
        <f t="shared" si="69"/>
        <v>0</v>
      </c>
      <c r="AZ66" s="78">
        <f t="shared" si="69"/>
        <v>0</v>
      </c>
      <c r="BA66" s="78">
        <f t="shared" si="69"/>
        <v>0</v>
      </c>
      <c r="BB66" s="78">
        <f t="shared" si="69"/>
        <v>0</v>
      </c>
      <c r="BC66" s="78">
        <f t="shared" si="69"/>
        <v>0</v>
      </c>
      <c r="BD66" s="112">
        <f t="shared" si="69"/>
        <v>0</v>
      </c>
    </row>
    <row r="67" ht="12" spans="1:30">
      <c r="A67" s="51">
        <f t="shared" si="6"/>
        <v>64</v>
      </c>
      <c r="B67" s="54"/>
      <c r="C67" s="54"/>
      <c r="D67" s="52"/>
      <c r="E67" s="52"/>
      <c r="F67" s="52"/>
      <c r="G67" s="52"/>
      <c r="H67" s="54"/>
      <c r="I67" s="54"/>
      <c r="J67" s="54"/>
      <c r="K67" s="54"/>
      <c r="L67" s="54"/>
      <c r="M67" s="54"/>
      <c r="N67" s="54"/>
      <c r="O67" s="60"/>
      <c r="P67" s="52"/>
      <c r="Q67" s="53"/>
      <c r="R67" s="52"/>
      <c r="S67" s="52"/>
      <c r="T67" s="52"/>
      <c r="U67" s="52"/>
      <c r="V67" s="52"/>
      <c r="W67" s="52"/>
      <c r="X67" s="52"/>
      <c r="Y67" s="52"/>
      <c r="Z67" s="52"/>
      <c r="AA67" s="52"/>
      <c r="AB67" s="52"/>
      <c r="AD67" s="55"/>
    </row>
    <row r="68" ht="12" spans="1:56">
      <c r="A68" s="51">
        <f t="shared" si="6"/>
        <v>65</v>
      </c>
      <c r="B68" s="54"/>
      <c r="C68" s="54"/>
      <c r="D68" s="52"/>
      <c r="E68" s="52"/>
      <c r="F68" s="52"/>
      <c r="G68" s="52"/>
      <c r="H68" s="54"/>
      <c r="I68" s="54"/>
      <c r="J68" s="54"/>
      <c r="K68" s="54"/>
      <c r="L68" s="54"/>
      <c r="M68" s="54"/>
      <c r="N68" s="54"/>
      <c r="O68" s="60"/>
      <c r="P68" s="52"/>
      <c r="Q68" s="52"/>
      <c r="R68" s="52"/>
      <c r="S68" s="52"/>
      <c r="T68" s="52"/>
      <c r="U68" s="52"/>
      <c r="V68" s="52"/>
      <c r="W68" s="52"/>
      <c r="X68" s="52"/>
      <c r="Y68" s="52"/>
      <c r="Z68" s="52"/>
      <c r="AA68" s="52"/>
      <c r="AB68" s="52"/>
      <c r="AD68" s="55"/>
      <c r="AS68" s="41"/>
      <c r="AT68" s="42"/>
      <c r="AU68" s="42"/>
      <c r="AV68" s="42"/>
      <c r="AW68" s="42"/>
      <c r="AX68" s="100" t="s">
        <v>115</v>
      </c>
      <c r="AY68" s="101"/>
      <c r="AZ68" s="42"/>
      <c r="BA68" s="42"/>
      <c r="BB68" s="42"/>
      <c r="BC68" s="42"/>
      <c r="BD68" s="133"/>
    </row>
    <row r="69" spans="1:56">
      <c r="A69" s="51">
        <f t="shared" si="6"/>
        <v>66</v>
      </c>
      <c r="B69" s="54"/>
      <c r="C69" s="54"/>
      <c r="D69" s="52"/>
      <c r="E69" s="52"/>
      <c r="F69" s="52"/>
      <c r="G69" s="52"/>
      <c r="H69" s="54"/>
      <c r="I69" s="54"/>
      <c r="J69" s="54"/>
      <c r="K69" s="54"/>
      <c r="L69" s="54"/>
      <c r="M69" s="54"/>
      <c r="N69" s="54"/>
      <c r="O69" s="60"/>
      <c r="P69" s="54"/>
      <c r="Q69" s="54"/>
      <c r="R69" s="52"/>
      <c r="S69" s="52"/>
      <c r="T69" s="52"/>
      <c r="U69" s="52"/>
      <c r="V69" s="52"/>
      <c r="W69" s="52"/>
      <c r="X69" s="52"/>
      <c r="Y69" s="52"/>
      <c r="Z69" s="52"/>
      <c r="AA69" s="52"/>
      <c r="AB69" s="52"/>
      <c r="AD69" s="55"/>
      <c r="AS69" s="124">
        <f t="shared" ref="AS69:BD69" si="70">SUMIF(R$4:R$2000,$AX68,$Q$4:$Q$2000)</f>
        <v>0</v>
      </c>
      <c r="AT69" s="89">
        <f t="shared" si="70"/>
        <v>0</v>
      </c>
      <c r="AU69" s="89">
        <f t="shared" si="70"/>
        <v>0</v>
      </c>
      <c r="AV69" s="89">
        <f t="shared" si="70"/>
        <v>0</v>
      </c>
      <c r="AW69" s="89">
        <f t="shared" si="70"/>
        <v>0</v>
      </c>
      <c r="AX69" s="89">
        <f t="shared" si="70"/>
        <v>0</v>
      </c>
      <c r="AY69" s="89">
        <f t="shared" si="70"/>
        <v>0</v>
      </c>
      <c r="AZ69" s="89">
        <f t="shared" si="70"/>
        <v>0</v>
      </c>
      <c r="BA69" s="89">
        <f t="shared" si="70"/>
        <v>0</v>
      </c>
      <c r="BB69" s="89">
        <f t="shared" si="70"/>
        <v>0</v>
      </c>
      <c r="BC69" s="89">
        <f t="shared" si="70"/>
        <v>0</v>
      </c>
      <c r="BD69" s="134">
        <f t="shared" si="70"/>
        <v>0</v>
      </c>
    </row>
    <row r="70" spans="1:56">
      <c r="A70" s="51">
        <f t="shared" ref="A70:A133" si="71">A69+1</f>
        <v>67</v>
      </c>
      <c r="B70" s="54"/>
      <c r="C70" s="54"/>
      <c r="D70" s="52"/>
      <c r="E70" s="52"/>
      <c r="F70" s="52"/>
      <c r="G70" s="52"/>
      <c r="H70" s="54"/>
      <c r="I70" s="54"/>
      <c r="J70" s="54"/>
      <c r="K70" s="54"/>
      <c r="L70" s="54"/>
      <c r="M70" s="54"/>
      <c r="N70" s="54"/>
      <c r="O70" s="60"/>
      <c r="P70" s="54"/>
      <c r="Q70" s="54"/>
      <c r="R70" s="52"/>
      <c r="S70" s="52"/>
      <c r="T70" s="52"/>
      <c r="U70" s="52"/>
      <c r="V70" s="52"/>
      <c r="W70" s="52"/>
      <c r="X70" s="52"/>
      <c r="Y70" s="52"/>
      <c r="Z70" s="52"/>
      <c r="AA70" s="52"/>
      <c r="AB70" s="52"/>
      <c r="AD70" s="55"/>
      <c r="AS70" s="123">
        <v>0.6</v>
      </c>
      <c r="AT70" s="90">
        <v>0.6</v>
      </c>
      <c r="AU70" s="90">
        <v>0.6</v>
      </c>
      <c r="AV70" s="90">
        <v>0.6</v>
      </c>
      <c r="AW70" s="90">
        <v>0.6</v>
      </c>
      <c r="AX70" s="90">
        <v>0.6</v>
      </c>
      <c r="AY70" s="90">
        <v>0.6</v>
      </c>
      <c r="AZ70" s="90">
        <v>0.6</v>
      </c>
      <c r="BA70" s="90">
        <v>0.6</v>
      </c>
      <c r="BB70" s="90">
        <v>0.6</v>
      </c>
      <c r="BC70" s="90">
        <v>0.6</v>
      </c>
      <c r="BD70" s="130">
        <v>0.6</v>
      </c>
    </row>
    <row r="71" spans="1:56">
      <c r="A71" s="51">
        <f t="shared" si="71"/>
        <v>68</v>
      </c>
      <c r="B71" s="54"/>
      <c r="C71" s="54"/>
      <c r="D71" s="52"/>
      <c r="E71" s="52"/>
      <c r="F71" s="52"/>
      <c r="G71" s="52"/>
      <c r="H71" s="54"/>
      <c r="I71" s="54"/>
      <c r="J71" s="54"/>
      <c r="K71" s="54"/>
      <c r="L71" s="54"/>
      <c r="M71" s="54"/>
      <c r="N71" s="54"/>
      <c r="O71" s="60"/>
      <c r="P71" s="52"/>
      <c r="Q71" s="53"/>
      <c r="R71" s="52"/>
      <c r="S71" s="52"/>
      <c r="T71" s="52"/>
      <c r="U71" s="52"/>
      <c r="V71" s="52"/>
      <c r="W71" s="52"/>
      <c r="X71" s="52"/>
      <c r="Y71" s="52"/>
      <c r="Z71" s="52"/>
      <c r="AA71" s="52"/>
      <c r="AB71" s="52"/>
      <c r="AD71" s="55"/>
      <c r="AS71" s="111">
        <v>17</v>
      </c>
      <c r="AT71" s="85">
        <v>17</v>
      </c>
      <c r="AU71" s="85">
        <v>17</v>
      </c>
      <c r="AV71" s="85">
        <v>17</v>
      </c>
      <c r="AW71" s="85">
        <v>17</v>
      </c>
      <c r="AX71" s="85">
        <v>17</v>
      </c>
      <c r="AY71" s="85">
        <v>17</v>
      </c>
      <c r="AZ71" s="85">
        <v>17</v>
      </c>
      <c r="BA71" s="85">
        <v>17</v>
      </c>
      <c r="BB71" s="85">
        <v>17</v>
      </c>
      <c r="BC71" s="85">
        <v>17</v>
      </c>
      <c r="BD71" s="131">
        <v>17</v>
      </c>
    </row>
    <row r="72" spans="1:56">
      <c r="A72" s="51">
        <f t="shared" si="71"/>
        <v>69</v>
      </c>
      <c r="B72" s="54"/>
      <c r="C72" s="54"/>
      <c r="D72" s="52"/>
      <c r="E72" s="52"/>
      <c r="F72" s="52"/>
      <c r="G72" s="52"/>
      <c r="H72" s="54"/>
      <c r="I72" s="54"/>
      <c r="J72" s="54"/>
      <c r="K72" s="54"/>
      <c r="L72" s="54"/>
      <c r="M72" s="54"/>
      <c r="N72" s="54"/>
      <c r="O72" s="60"/>
      <c r="P72" s="52"/>
      <c r="Q72" s="53"/>
      <c r="R72" s="52"/>
      <c r="S72" s="52"/>
      <c r="T72" s="52"/>
      <c r="U72" s="52"/>
      <c r="V72" s="52"/>
      <c r="W72" s="52"/>
      <c r="X72" s="52"/>
      <c r="Y72" s="52"/>
      <c r="Z72" s="52"/>
      <c r="AA72" s="52"/>
      <c r="AB72" s="52"/>
      <c r="AD72" s="55"/>
      <c r="AS72" s="111">
        <v>17</v>
      </c>
      <c r="AT72" s="85">
        <v>17</v>
      </c>
      <c r="AU72" s="85">
        <v>17</v>
      </c>
      <c r="AV72" s="85">
        <v>17</v>
      </c>
      <c r="AW72" s="85">
        <v>17</v>
      </c>
      <c r="AX72" s="85">
        <v>17</v>
      </c>
      <c r="AY72" s="85">
        <v>17</v>
      </c>
      <c r="AZ72" s="85">
        <v>17</v>
      </c>
      <c r="BA72" s="85">
        <v>17</v>
      </c>
      <c r="BB72" s="85">
        <v>17</v>
      </c>
      <c r="BC72" s="85">
        <v>17</v>
      </c>
      <c r="BD72" s="131">
        <v>17</v>
      </c>
    </row>
    <row r="73" spans="1:56">
      <c r="A73" s="51">
        <f t="shared" si="71"/>
        <v>70</v>
      </c>
      <c r="B73" s="54"/>
      <c r="C73" s="54"/>
      <c r="D73" s="52"/>
      <c r="E73" s="52"/>
      <c r="F73" s="52"/>
      <c r="G73" s="52"/>
      <c r="H73" s="54"/>
      <c r="I73" s="54"/>
      <c r="J73" s="54"/>
      <c r="K73" s="54"/>
      <c r="L73" s="54"/>
      <c r="M73" s="54"/>
      <c r="N73" s="54"/>
      <c r="O73" s="60"/>
      <c r="P73" s="54"/>
      <c r="Q73" s="136"/>
      <c r="R73" s="54"/>
      <c r="S73" s="54"/>
      <c r="T73" s="54"/>
      <c r="U73" s="54"/>
      <c r="V73" s="54"/>
      <c r="W73" s="54"/>
      <c r="X73" s="54"/>
      <c r="Y73" s="54"/>
      <c r="Z73" s="54"/>
      <c r="AA73" s="54"/>
      <c r="AB73" s="54"/>
      <c r="AC73" s="137"/>
      <c r="AD73" s="138"/>
      <c r="AS73" s="111"/>
      <c r="AT73" s="85"/>
      <c r="AU73" s="85"/>
      <c r="AV73" s="85"/>
      <c r="AW73" s="85"/>
      <c r="AX73" s="85"/>
      <c r="AY73" s="85"/>
      <c r="AZ73" s="103"/>
      <c r="BA73" s="103"/>
      <c r="BB73" s="103"/>
      <c r="BC73" s="104"/>
      <c r="BD73" s="135"/>
    </row>
    <row r="74" ht="12" spans="1:56">
      <c r="A74" s="51">
        <f t="shared" si="71"/>
        <v>71</v>
      </c>
      <c r="B74" s="54"/>
      <c r="C74" s="54"/>
      <c r="D74" s="52"/>
      <c r="E74" s="52"/>
      <c r="F74" s="52"/>
      <c r="G74" s="52"/>
      <c r="H74" s="54"/>
      <c r="I74" s="54"/>
      <c r="J74" s="54"/>
      <c r="K74" s="54"/>
      <c r="L74" s="54"/>
      <c r="M74" s="54"/>
      <c r="N74" s="54"/>
      <c r="O74" s="60"/>
      <c r="P74" s="54"/>
      <c r="Q74" s="136"/>
      <c r="R74" s="54"/>
      <c r="S74" s="54"/>
      <c r="T74" s="54"/>
      <c r="U74" s="54"/>
      <c r="V74" s="54"/>
      <c r="W74" s="54"/>
      <c r="X74" s="54"/>
      <c r="Y74" s="54"/>
      <c r="Z74" s="54"/>
      <c r="AA74" s="54"/>
      <c r="AB74" s="54"/>
      <c r="AC74" s="137"/>
      <c r="AD74" s="138"/>
      <c r="AS74" s="72">
        <f t="shared" ref="AS74:BA74" si="72">AS69*AS70*AS72/AS71+AS73</f>
        <v>0</v>
      </c>
      <c r="AT74" s="78">
        <f t="shared" si="72"/>
        <v>0</v>
      </c>
      <c r="AU74" s="78">
        <f t="shared" si="72"/>
        <v>0</v>
      </c>
      <c r="AV74" s="78">
        <f t="shared" si="72"/>
        <v>0</v>
      </c>
      <c r="AW74" s="78">
        <f t="shared" si="72"/>
        <v>0</v>
      </c>
      <c r="AX74" s="78">
        <f t="shared" si="72"/>
        <v>0</v>
      </c>
      <c r="AY74" s="78">
        <f t="shared" si="72"/>
        <v>0</v>
      </c>
      <c r="AZ74" s="78">
        <f t="shared" si="72"/>
        <v>0</v>
      </c>
      <c r="BA74" s="78">
        <f t="shared" si="72"/>
        <v>0</v>
      </c>
      <c r="BB74" s="78">
        <f t="shared" ref="BB74:BD74" si="73">BB69*BB70*BB72/BB71+BB73</f>
        <v>0</v>
      </c>
      <c r="BC74" s="78">
        <f t="shared" si="73"/>
        <v>0</v>
      </c>
      <c r="BD74" s="112">
        <f t="shared" si="73"/>
        <v>0</v>
      </c>
    </row>
    <row r="75" ht="12" spans="1:56">
      <c r="A75" s="51">
        <f t="shared" si="71"/>
        <v>72</v>
      </c>
      <c r="B75" s="54"/>
      <c r="C75" s="54"/>
      <c r="D75" s="52"/>
      <c r="E75" s="52"/>
      <c r="F75" s="52"/>
      <c r="G75" s="52"/>
      <c r="H75" s="54"/>
      <c r="I75" s="54"/>
      <c r="J75" s="54"/>
      <c r="K75" s="54"/>
      <c r="L75" s="54"/>
      <c r="M75" s="54"/>
      <c r="N75" s="54"/>
      <c r="O75" s="60"/>
      <c r="P75" s="52"/>
      <c r="Q75" s="53"/>
      <c r="R75" s="52"/>
      <c r="S75" s="52"/>
      <c r="T75" s="52"/>
      <c r="U75" s="52"/>
      <c r="V75" s="52"/>
      <c r="W75" s="52"/>
      <c r="X75" s="52"/>
      <c r="Y75" s="52"/>
      <c r="Z75" s="52"/>
      <c r="AA75" s="52"/>
      <c r="AB75" s="52"/>
      <c r="AD75" s="55"/>
      <c r="AS75" s="87"/>
      <c r="AT75" s="87"/>
      <c r="AU75" s="87"/>
      <c r="AV75" s="87"/>
      <c r="AW75" s="87"/>
      <c r="AX75" s="105"/>
      <c r="AY75" s="87"/>
      <c r="AZ75" s="87"/>
      <c r="BA75" s="87"/>
      <c r="BB75" s="87"/>
      <c r="BC75" s="87"/>
      <c r="BD75" s="87"/>
    </row>
    <row r="76" ht="12" spans="1:56">
      <c r="A76" s="51">
        <f t="shared" si="71"/>
        <v>73</v>
      </c>
      <c r="B76" s="54"/>
      <c r="C76" s="54"/>
      <c r="D76" s="52"/>
      <c r="E76" s="52"/>
      <c r="F76" s="52"/>
      <c r="G76" s="52"/>
      <c r="H76" s="54"/>
      <c r="I76" s="54"/>
      <c r="J76" s="54"/>
      <c r="K76" s="54"/>
      <c r="L76" s="54"/>
      <c r="M76" s="54"/>
      <c r="N76" s="54"/>
      <c r="O76" s="60"/>
      <c r="P76" s="54"/>
      <c r="Q76" s="136"/>
      <c r="R76" s="54"/>
      <c r="S76" s="54"/>
      <c r="T76" s="54"/>
      <c r="U76" s="54"/>
      <c r="V76" s="54"/>
      <c r="W76" s="54"/>
      <c r="X76" s="54"/>
      <c r="Y76" s="54"/>
      <c r="Z76" s="54"/>
      <c r="AA76" s="54"/>
      <c r="AB76" s="54"/>
      <c r="AC76" s="137"/>
      <c r="AD76" s="138"/>
      <c r="AS76" s="42"/>
      <c r="AT76" s="42"/>
      <c r="AU76" s="42"/>
      <c r="AV76" s="42"/>
      <c r="AW76" s="42"/>
      <c r="AX76" s="100" t="s">
        <v>114</v>
      </c>
      <c r="AY76" s="101"/>
      <c r="AZ76" s="42"/>
      <c r="BA76" s="42"/>
      <c r="BB76" s="42"/>
      <c r="BC76" s="42"/>
      <c r="BD76" s="133"/>
    </row>
    <row r="77" spans="1:56">
      <c r="A77" s="51">
        <f t="shared" si="71"/>
        <v>74</v>
      </c>
      <c r="B77" s="54"/>
      <c r="C77" s="54"/>
      <c r="D77" s="52"/>
      <c r="E77" s="52"/>
      <c r="F77" s="52"/>
      <c r="G77" s="52"/>
      <c r="H77" s="54"/>
      <c r="I77" s="54"/>
      <c r="J77" s="54"/>
      <c r="K77" s="54"/>
      <c r="L77" s="54"/>
      <c r="M77" s="54"/>
      <c r="N77" s="54"/>
      <c r="O77" s="60"/>
      <c r="P77" s="54"/>
      <c r="Q77" s="136"/>
      <c r="R77" s="54"/>
      <c r="S77" s="54"/>
      <c r="T77" s="54"/>
      <c r="U77" s="54"/>
      <c r="V77" s="54"/>
      <c r="W77" s="54"/>
      <c r="X77" s="54"/>
      <c r="Y77" s="54"/>
      <c r="Z77" s="54"/>
      <c r="AA77" s="54"/>
      <c r="AB77" s="54"/>
      <c r="AC77" s="137"/>
      <c r="AD77" s="138"/>
      <c r="AS77" s="120">
        <f t="shared" ref="AS77:BD77" si="74">SUMIF(R$4:R$2000,$AX76,$Q$4:$Q$2000)</f>
        <v>0</v>
      </c>
      <c r="AT77" s="121">
        <f t="shared" si="74"/>
        <v>3000</v>
      </c>
      <c r="AU77" s="121">
        <f t="shared" si="74"/>
        <v>3000</v>
      </c>
      <c r="AV77" s="121">
        <f t="shared" si="74"/>
        <v>9000</v>
      </c>
      <c r="AW77" s="121">
        <f t="shared" si="74"/>
        <v>6000</v>
      </c>
      <c r="AX77" s="121">
        <f t="shared" si="74"/>
        <v>6000</v>
      </c>
      <c r="AY77" s="121">
        <f t="shared" si="74"/>
        <v>0</v>
      </c>
      <c r="AZ77" s="121">
        <f t="shared" si="74"/>
        <v>0</v>
      </c>
      <c r="BA77" s="121">
        <f t="shared" si="74"/>
        <v>0</v>
      </c>
      <c r="BB77" s="121">
        <f t="shared" si="74"/>
        <v>0</v>
      </c>
      <c r="BC77" s="121">
        <f t="shared" si="74"/>
        <v>0</v>
      </c>
      <c r="BD77" s="129">
        <f t="shared" si="74"/>
        <v>0</v>
      </c>
    </row>
    <row r="78" spans="1:56">
      <c r="A78" s="51">
        <f t="shared" si="71"/>
        <v>75</v>
      </c>
      <c r="B78" s="54"/>
      <c r="C78" s="54"/>
      <c r="D78" s="52"/>
      <c r="E78" s="52"/>
      <c r="F78" s="52"/>
      <c r="G78" s="52"/>
      <c r="H78" s="54"/>
      <c r="I78" s="54"/>
      <c r="J78" s="54"/>
      <c r="K78" s="54"/>
      <c r="L78" s="54"/>
      <c r="M78" s="54"/>
      <c r="N78" s="54"/>
      <c r="O78" s="60"/>
      <c r="P78" s="54"/>
      <c r="Q78" s="136"/>
      <c r="R78" s="54"/>
      <c r="S78" s="54"/>
      <c r="T78" s="54"/>
      <c r="U78" s="54"/>
      <c r="V78" s="54"/>
      <c r="W78" s="54"/>
      <c r="X78" s="54"/>
      <c r="Y78" s="54"/>
      <c r="Z78" s="54"/>
      <c r="AA78" s="54"/>
      <c r="AB78" s="54"/>
      <c r="AC78" s="137"/>
      <c r="AD78" s="138"/>
      <c r="AS78" s="123">
        <v>0.6</v>
      </c>
      <c r="AT78" s="90">
        <v>0.6</v>
      </c>
      <c r="AU78" s="90">
        <v>0.6</v>
      </c>
      <c r="AV78" s="90">
        <v>0.6</v>
      </c>
      <c r="AW78" s="90">
        <v>0.6</v>
      </c>
      <c r="AX78" s="90">
        <v>0.6</v>
      </c>
      <c r="AY78" s="90">
        <v>0.6</v>
      </c>
      <c r="AZ78" s="90">
        <v>0.6</v>
      </c>
      <c r="BA78" s="90">
        <v>0.6</v>
      </c>
      <c r="BB78" s="90">
        <v>0.6</v>
      </c>
      <c r="BC78" s="90">
        <v>0.6</v>
      </c>
      <c r="BD78" s="130">
        <v>0.6</v>
      </c>
    </row>
    <row r="79" spans="1:56">
      <c r="A79" s="51">
        <f t="shared" si="71"/>
        <v>76</v>
      </c>
      <c r="B79" s="54"/>
      <c r="C79" s="54"/>
      <c r="D79" s="52"/>
      <c r="E79" s="52"/>
      <c r="F79" s="52"/>
      <c r="G79" s="52"/>
      <c r="H79" s="54"/>
      <c r="I79" s="54"/>
      <c r="J79" s="54"/>
      <c r="K79" s="54"/>
      <c r="L79" s="54"/>
      <c r="M79" s="54"/>
      <c r="N79" s="54"/>
      <c r="O79" s="60"/>
      <c r="P79" s="54"/>
      <c r="Q79" s="136"/>
      <c r="R79" s="54"/>
      <c r="S79" s="54"/>
      <c r="T79" s="54"/>
      <c r="U79" s="54"/>
      <c r="V79" s="54"/>
      <c r="W79" s="54"/>
      <c r="X79" s="54"/>
      <c r="Y79" s="54"/>
      <c r="Z79" s="54"/>
      <c r="AA79" s="54"/>
      <c r="AB79" s="54"/>
      <c r="AC79" s="137"/>
      <c r="AD79" s="138"/>
      <c r="AS79" s="111">
        <v>17</v>
      </c>
      <c r="AT79" s="85">
        <v>17</v>
      </c>
      <c r="AU79" s="85">
        <v>17</v>
      </c>
      <c r="AV79" s="85">
        <v>17</v>
      </c>
      <c r="AW79" s="85">
        <v>17</v>
      </c>
      <c r="AX79" s="85">
        <v>17</v>
      </c>
      <c r="AY79" s="85">
        <v>17</v>
      </c>
      <c r="AZ79" s="85">
        <v>17</v>
      </c>
      <c r="BA79" s="85">
        <v>17</v>
      </c>
      <c r="BB79" s="85">
        <v>17</v>
      </c>
      <c r="BC79" s="85">
        <v>17</v>
      </c>
      <c r="BD79" s="131">
        <v>17</v>
      </c>
    </row>
    <row r="80" spans="1:56">
      <c r="A80" s="51">
        <f t="shared" si="71"/>
        <v>77</v>
      </c>
      <c r="B80" s="54"/>
      <c r="C80" s="54"/>
      <c r="D80" s="52"/>
      <c r="E80" s="52"/>
      <c r="F80" s="52"/>
      <c r="G80" s="52"/>
      <c r="H80" s="54"/>
      <c r="I80" s="54"/>
      <c r="J80" s="54"/>
      <c r="K80" s="54"/>
      <c r="L80" s="54"/>
      <c r="M80" s="54"/>
      <c r="N80" s="54"/>
      <c r="O80" s="60"/>
      <c r="P80" s="54"/>
      <c r="Q80" s="136"/>
      <c r="R80" s="54"/>
      <c r="S80" s="54"/>
      <c r="T80" s="54"/>
      <c r="U80" s="54"/>
      <c r="V80" s="54"/>
      <c r="W80" s="54"/>
      <c r="X80" s="54"/>
      <c r="Y80" s="54"/>
      <c r="Z80" s="54"/>
      <c r="AA80" s="54"/>
      <c r="AB80" s="54"/>
      <c r="AC80" s="137"/>
      <c r="AD80" s="138"/>
      <c r="AS80" s="111">
        <v>17</v>
      </c>
      <c r="AT80" s="85">
        <v>17</v>
      </c>
      <c r="AU80" s="85">
        <v>17</v>
      </c>
      <c r="AV80" s="85">
        <v>17</v>
      </c>
      <c r="AW80" s="85">
        <v>17</v>
      </c>
      <c r="AX80" s="85">
        <v>17</v>
      </c>
      <c r="AY80" s="85">
        <v>17</v>
      </c>
      <c r="AZ80" s="85">
        <v>17</v>
      </c>
      <c r="BA80" s="85">
        <v>17</v>
      </c>
      <c r="BB80" s="85">
        <v>17</v>
      </c>
      <c r="BC80" s="85">
        <v>17</v>
      </c>
      <c r="BD80" s="131">
        <v>17</v>
      </c>
    </row>
    <row r="81" spans="1:56">
      <c r="A81" s="51">
        <f t="shared" si="71"/>
        <v>78</v>
      </c>
      <c r="B81" s="54"/>
      <c r="C81" s="54"/>
      <c r="D81" s="52"/>
      <c r="E81" s="52"/>
      <c r="F81" s="52"/>
      <c r="G81" s="52"/>
      <c r="H81" s="54"/>
      <c r="I81" s="54"/>
      <c r="J81" s="54"/>
      <c r="K81" s="54"/>
      <c r="L81" s="54"/>
      <c r="M81" s="54"/>
      <c r="N81" s="54"/>
      <c r="O81" s="60"/>
      <c r="P81" s="54"/>
      <c r="Q81" s="136"/>
      <c r="R81" s="54"/>
      <c r="S81" s="54"/>
      <c r="T81" s="54"/>
      <c r="U81" s="54"/>
      <c r="V81" s="54"/>
      <c r="W81" s="54"/>
      <c r="X81" s="54"/>
      <c r="Y81" s="54"/>
      <c r="Z81" s="54"/>
      <c r="AA81" s="54"/>
      <c r="AB81" s="54"/>
      <c r="AC81" s="137"/>
      <c r="AD81" s="138"/>
      <c r="AS81" s="111"/>
      <c r="AT81" s="85">
        <f>AT78*(500)</f>
        <v>300</v>
      </c>
      <c r="AU81" s="85"/>
      <c r="AV81" s="85">
        <f>AV78*(500)</f>
        <v>300</v>
      </c>
      <c r="AW81" s="85"/>
      <c r="AX81" s="85"/>
      <c r="AY81" s="85"/>
      <c r="AZ81" s="103"/>
      <c r="BA81" s="103"/>
      <c r="BB81" s="103"/>
      <c r="BC81" s="104"/>
      <c r="BD81" s="135"/>
    </row>
    <row r="82" ht="12" spans="1:56">
      <c r="A82" s="51">
        <f t="shared" si="71"/>
        <v>79</v>
      </c>
      <c r="B82" s="54"/>
      <c r="C82" s="54"/>
      <c r="D82" s="52"/>
      <c r="E82" s="52"/>
      <c r="F82" s="52"/>
      <c r="G82" s="52"/>
      <c r="H82" s="54"/>
      <c r="I82" s="54"/>
      <c r="J82" s="54"/>
      <c r="K82" s="54"/>
      <c r="L82" s="54"/>
      <c r="M82" s="54"/>
      <c r="N82" s="54"/>
      <c r="O82" s="60"/>
      <c r="P82" s="54"/>
      <c r="Q82" s="136"/>
      <c r="R82" s="54"/>
      <c r="S82" s="54"/>
      <c r="T82" s="54"/>
      <c r="U82" s="54"/>
      <c r="V82" s="54"/>
      <c r="W82" s="54"/>
      <c r="X82" s="54"/>
      <c r="Y82" s="54"/>
      <c r="Z82" s="54"/>
      <c r="AA82" s="54"/>
      <c r="AB82" s="54"/>
      <c r="AC82" s="137"/>
      <c r="AD82" s="138"/>
      <c r="AS82" s="72">
        <f t="shared" si="60"/>
        <v>0</v>
      </c>
      <c r="AT82" s="78">
        <f t="shared" si="60"/>
        <v>2100</v>
      </c>
      <c r="AU82" s="78">
        <f t="shared" si="60"/>
        <v>1800</v>
      </c>
      <c r="AV82" s="78">
        <f t="shared" si="60"/>
        <v>5700</v>
      </c>
      <c r="AW82" s="78">
        <f t="shared" si="60"/>
        <v>3600</v>
      </c>
      <c r="AX82" s="78">
        <f t="shared" si="60"/>
        <v>3600</v>
      </c>
      <c r="AY82" s="78">
        <f t="shared" si="60"/>
        <v>0</v>
      </c>
      <c r="AZ82" s="78">
        <f t="shared" si="60"/>
        <v>0</v>
      </c>
      <c r="BA82" s="78">
        <f>BA77*BA78*BA80/BA79+BA81</f>
        <v>0</v>
      </c>
      <c r="BB82" s="78">
        <f t="shared" ref="BB82:BD82" si="75">BB77*BB78*BB80/BB79+BB81</f>
        <v>0</v>
      </c>
      <c r="BC82" s="78">
        <f t="shared" si="75"/>
        <v>0</v>
      </c>
      <c r="BD82" s="112">
        <f t="shared" si="75"/>
        <v>0</v>
      </c>
    </row>
    <row r="83" spans="1:56">
      <c r="A83" s="51">
        <f t="shared" si="71"/>
        <v>80</v>
      </c>
      <c r="B83" s="54"/>
      <c r="C83" s="54"/>
      <c r="D83" s="52"/>
      <c r="E83" s="52"/>
      <c r="F83" s="52"/>
      <c r="G83" s="52"/>
      <c r="H83" s="54"/>
      <c r="I83" s="54"/>
      <c r="J83" s="54"/>
      <c r="K83" s="54"/>
      <c r="L83" s="54"/>
      <c r="M83" s="54"/>
      <c r="N83" s="54"/>
      <c r="O83" s="60"/>
      <c r="P83" s="54"/>
      <c r="Q83" s="136"/>
      <c r="R83" s="54"/>
      <c r="S83" s="54"/>
      <c r="T83" s="54"/>
      <c r="U83" s="54"/>
      <c r="V83" s="54"/>
      <c r="W83" s="54"/>
      <c r="X83" s="54"/>
      <c r="Y83" s="54"/>
      <c r="Z83" s="54"/>
      <c r="AA83" s="54"/>
      <c r="AB83" s="54"/>
      <c r="AC83" s="137"/>
      <c r="AD83" s="138"/>
      <c r="AS83" s="87"/>
      <c r="AT83" s="87"/>
      <c r="AU83" s="87"/>
      <c r="AV83" s="87"/>
      <c r="AW83" s="87"/>
      <c r="AX83" s="105"/>
      <c r="AY83" s="87"/>
      <c r="AZ83" s="87"/>
      <c r="BA83" s="87"/>
      <c r="BB83" s="87"/>
      <c r="BC83" s="87"/>
      <c r="BD83" s="87"/>
    </row>
    <row r="84" spans="1:30">
      <c r="A84" s="51">
        <f t="shared" si="71"/>
        <v>81</v>
      </c>
      <c r="B84" s="54"/>
      <c r="C84" s="54"/>
      <c r="D84" s="52"/>
      <c r="E84" s="52"/>
      <c r="F84" s="52"/>
      <c r="G84" s="52"/>
      <c r="H84" s="54"/>
      <c r="I84" s="54"/>
      <c r="J84" s="54"/>
      <c r="K84" s="54"/>
      <c r="L84" s="54"/>
      <c r="M84" s="54"/>
      <c r="N84" s="54"/>
      <c r="O84" s="60"/>
      <c r="P84" s="54"/>
      <c r="Q84" s="136"/>
      <c r="R84" s="54"/>
      <c r="S84" s="54"/>
      <c r="T84" s="54"/>
      <c r="U84" s="54"/>
      <c r="V84" s="54"/>
      <c r="W84" s="54"/>
      <c r="X84" s="54"/>
      <c r="Y84" s="54"/>
      <c r="Z84" s="54"/>
      <c r="AA84" s="54"/>
      <c r="AB84" s="54"/>
      <c r="AC84" s="137"/>
      <c r="AD84" s="138"/>
    </row>
    <row r="85" spans="1:30">
      <c r="A85" s="51">
        <f t="shared" si="71"/>
        <v>82</v>
      </c>
      <c r="B85" s="54"/>
      <c r="C85" s="54"/>
      <c r="D85" s="52"/>
      <c r="E85" s="52"/>
      <c r="F85" s="52"/>
      <c r="G85" s="52"/>
      <c r="H85" s="54"/>
      <c r="I85" s="54"/>
      <c r="J85" s="54"/>
      <c r="K85" s="54"/>
      <c r="L85" s="54"/>
      <c r="M85" s="54"/>
      <c r="N85" s="54"/>
      <c r="O85" s="60"/>
      <c r="P85" s="54"/>
      <c r="Q85" s="136"/>
      <c r="R85" s="54"/>
      <c r="S85" s="54"/>
      <c r="T85" s="54"/>
      <c r="U85" s="54"/>
      <c r="V85" s="54"/>
      <c r="W85" s="54"/>
      <c r="X85" s="54"/>
      <c r="Y85" s="54"/>
      <c r="Z85" s="54"/>
      <c r="AA85" s="54"/>
      <c r="AB85" s="54"/>
      <c r="AC85" s="137"/>
      <c r="AD85" s="138"/>
    </row>
    <row r="86" spans="1:30">
      <c r="A86" s="51">
        <f t="shared" si="71"/>
        <v>83</v>
      </c>
      <c r="B86" s="54"/>
      <c r="C86" s="54"/>
      <c r="D86" s="52"/>
      <c r="E86" s="52"/>
      <c r="F86" s="52"/>
      <c r="G86" s="52"/>
      <c r="H86" s="54"/>
      <c r="I86" s="54"/>
      <c r="J86" s="54"/>
      <c r="K86" s="54"/>
      <c r="L86" s="54"/>
      <c r="M86" s="54"/>
      <c r="N86" s="54"/>
      <c r="O86" s="60"/>
      <c r="P86" s="54"/>
      <c r="Q86" s="136"/>
      <c r="R86" s="54"/>
      <c r="S86" s="54"/>
      <c r="T86" s="54"/>
      <c r="U86" s="54"/>
      <c r="V86" s="54"/>
      <c r="W86" s="54"/>
      <c r="X86" s="54"/>
      <c r="Y86" s="54"/>
      <c r="Z86" s="54"/>
      <c r="AA86" s="54"/>
      <c r="AB86" s="54"/>
      <c r="AC86" s="137"/>
      <c r="AD86" s="138"/>
    </row>
    <row r="87" spans="1:30">
      <c r="A87" s="51">
        <f t="shared" si="71"/>
        <v>84</v>
      </c>
      <c r="B87" s="54"/>
      <c r="C87" s="54"/>
      <c r="D87" s="52"/>
      <c r="E87" s="52"/>
      <c r="F87" s="52"/>
      <c r="G87" s="52"/>
      <c r="H87" s="54"/>
      <c r="I87" s="54"/>
      <c r="J87" s="54"/>
      <c r="K87" s="54"/>
      <c r="L87" s="54"/>
      <c r="M87" s="54"/>
      <c r="N87" s="54"/>
      <c r="O87" s="60"/>
      <c r="P87" s="52"/>
      <c r="Q87" s="53"/>
      <c r="R87" s="52"/>
      <c r="S87" s="52"/>
      <c r="T87" s="52"/>
      <c r="U87" s="52"/>
      <c r="V87" s="52"/>
      <c r="W87" s="52"/>
      <c r="X87" s="52"/>
      <c r="Y87" s="52"/>
      <c r="Z87" s="52"/>
      <c r="AA87" s="52"/>
      <c r="AB87" s="52"/>
      <c r="AD87" s="55"/>
    </row>
    <row r="88" spans="1:30">
      <c r="A88" s="51">
        <f t="shared" si="71"/>
        <v>85</v>
      </c>
      <c r="B88" s="54"/>
      <c r="C88" s="54"/>
      <c r="D88" s="52"/>
      <c r="E88" s="52"/>
      <c r="F88" s="52"/>
      <c r="G88" s="52"/>
      <c r="H88" s="54"/>
      <c r="I88" s="54"/>
      <c r="J88" s="54"/>
      <c r="K88" s="54"/>
      <c r="L88" s="54"/>
      <c r="M88" s="54"/>
      <c r="N88" s="54"/>
      <c r="O88" s="60"/>
      <c r="P88" s="52"/>
      <c r="Q88" s="53"/>
      <c r="R88" s="52"/>
      <c r="S88" s="52"/>
      <c r="T88" s="52"/>
      <c r="U88" s="52"/>
      <c r="V88" s="52"/>
      <c r="W88" s="52"/>
      <c r="X88" s="52"/>
      <c r="Y88" s="52"/>
      <c r="Z88" s="52"/>
      <c r="AA88" s="52"/>
      <c r="AB88" s="52"/>
      <c r="AD88" s="55"/>
    </row>
    <row r="89" spans="1:30">
      <c r="A89" s="51">
        <f t="shared" si="71"/>
        <v>86</v>
      </c>
      <c r="B89" s="54"/>
      <c r="C89" s="54"/>
      <c r="D89" s="52"/>
      <c r="E89" s="52"/>
      <c r="F89" s="52"/>
      <c r="G89" s="52"/>
      <c r="H89" s="54"/>
      <c r="I89" s="54"/>
      <c r="J89" s="54"/>
      <c r="K89" s="54"/>
      <c r="L89" s="54"/>
      <c r="M89" s="54"/>
      <c r="N89" s="54"/>
      <c r="O89" s="60"/>
      <c r="P89" s="52"/>
      <c r="Q89" s="53"/>
      <c r="R89" s="52"/>
      <c r="S89" s="52"/>
      <c r="T89" s="52"/>
      <c r="U89" s="52"/>
      <c r="V89" s="52"/>
      <c r="W89" s="52"/>
      <c r="X89" s="52"/>
      <c r="Y89" s="52"/>
      <c r="Z89" s="52"/>
      <c r="AA89" s="52"/>
      <c r="AB89" s="52"/>
      <c r="AD89" s="55"/>
    </row>
    <row r="90" spans="1:30">
      <c r="A90" s="51">
        <f t="shared" si="71"/>
        <v>87</v>
      </c>
      <c r="B90" s="54"/>
      <c r="C90" s="54"/>
      <c r="D90" s="52"/>
      <c r="E90" s="52"/>
      <c r="F90" s="52"/>
      <c r="G90" s="52"/>
      <c r="H90" s="54"/>
      <c r="I90" s="54"/>
      <c r="J90" s="54"/>
      <c r="K90" s="54"/>
      <c r="L90" s="54"/>
      <c r="M90" s="54"/>
      <c r="N90" s="54"/>
      <c r="O90" s="60"/>
      <c r="P90" s="52"/>
      <c r="Q90" s="53"/>
      <c r="R90" s="52"/>
      <c r="S90" s="52"/>
      <c r="T90" s="52"/>
      <c r="U90" s="52"/>
      <c r="V90" s="52"/>
      <c r="W90" s="52"/>
      <c r="X90" s="52"/>
      <c r="Y90" s="52"/>
      <c r="Z90" s="52"/>
      <c r="AA90" s="52"/>
      <c r="AB90" s="52"/>
      <c r="AD90" s="55"/>
    </row>
    <row r="91" spans="1:30">
      <c r="A91" s="51">
        <f t="shared" si="71"/>
        <v>88</v>
      </c>
      <c r="B91" s="54"/>
      <c r="C91" s="54"/>
      <c r="D91" s="52"/>
      <c r="E91" s="52"/>
      <c r="F91" s="52"/>
      <c r="G91" s="52"/>
      <c r="H91" s="54"/>
      <c r="I91" s="54"/>
      <c r="J91" s="54"/>
      <c r="K91" s="54"/>
      <c r="L91" s="54"/>
      <c r="M91" s="54"/>
      <c r="N91" s="54"/>
      <c r="O91" s="60"/>
      <c r="P91" s="52"/>
      <c r="Q91" s="53"/>
      <c r="R91" s="52"/>
      <c r="S91" s="52"/>
      <c r="T91" s="52"/>
      <c r="U91" s="52"/>
      <c r="V91" s="52"/>
      <c r="W91" s="52"/>
      <c r="X91" s="52"/>
      <c r="Y91" s="52"/>
      <c r="Z91" s="52"/>
      <c r="AA91" s="52"/>
      <c r="AB91" s="52"/>
      <c r="AD91" s="55"/>
    </row>
    <row r="92" spans="1:30">
      <c r="A92" s="51">
        <f t="shared" si="71"/>
        <v>89</v>
      </c>
      <c r="B92" s="54"/>
      <c r="C92" s="54"/>
      <c r="D92" s="52"/>
      <c r="E92" s="52"/>
      <c r="F92" s="52"/>
      <c r="G92" s="52"/>
      <c r="H92" s="54"/>
      <c r="I92" s="54"/>
      <c r="J92" s="54"/>
      <c r="K92" s="54"/>
      <c r="L92" s="54"/>
      <c r="M92" s="54"/>
      <c r="N92" s="54"/>
      <c r="O92" s="60"/>
      <c r="P92" s="52"/>
      <c r="Q92" s="53"/>
      <c r="R92" s="52"/>
      <c r="S92" s="52"/>
      <c r="T92" s="52"/>
      <c r="U92" s="52"/>
      <c r="V92" s="52"/>
      <c r="W92" s="52"/>
      <c r="X92" s="52"/>
      <c r="Y92" s="52"/>
      <c r="Z92" s="52"/>
      <c r="AA92" s="52"/>
      <c r="AB92" s="52"/>
      <c r="AD92" s="55"/>
    </row>
    <row r="93" spans="1:30">
      <c r="A93" s="51">
        <f t="shared" si="71"/>
        <v>90</v>
      </c>
      <c r="B93" s="54"/>
      <c r="C93" s="54"/>
      <c r="D93" s="52"/>
      <c r="E93" s="52"/>
      <c r="F93" s="52"/>
      <c r="G93" s="52"/>
      <c r="H93" s="54"/>
      <c r="I93" s="54"/>
      <c r="J93" s="54"/>
      <c r="K93" s="54"/>
      <c r="L93" s="54"/>
      <c r="M93" s="54"/>
      <c r="N93" s="54"/>
      <c r="O93" s="60"/>
      <c r="P93" s="52"/>
      <c r="Q93" s="53"/>
      <c r="R93" s="52"/>
      <c r="S93" s="52"/>
      <c r="T93" s="52"/>
      <c r="U93" s="52"/>
      <c r="V93" s="52"/>
      <c r="W93" s="52"/>
      <c r="X93" s="52"/>
      <c r="Y93" s="52"/>
      <c r="Z93" s="52"/>
      <c r="AA93" s="52"/>
      <c r="AB93" s="52"/>
      <c r="AD93" s="55"/>
    </row>
    <row r="94" spans="1:30">
      <c r="A94" s="51">
        <f t="shared" si="71"/>
        <v>91</v>
      </c>
      <c r="B94" s="54"/>
      <c r="C94" s="54"/>
      <c r="D94" s="52"/>
      <c r="E94" s="52"/>
      <c r="F94" s="52"/>
      <c r="G94" s="52"/>
      <c r="H94" s="54"/>
      <c r="I94" s="54"/>
      <c r="J94" s="54"/>
      <c r="K94" s="54"/>
      <c r="L94" s="54"/>
      <c r="M94" s="54"/>
      <c r="N94" s="54"/>
      <c r="O94" s="60"/>
      <c r="P94" s="52"/>
      <c r="Q94" s="53"/>
      <c r="R94" s="52"/>
      <c r="S94" s="52"/>
      <c r="T94" s="52"/>
      <c r="U94" s="52"/>
      <c r="V94" s="52"/>
      <c r="W94" s="52"/>
      <c r="X94" s="52"/>
      <c r="Y94" s="52"/>
      <c r="Z94" s="52"/>
      <c r="AA94" s="52"/>
      <c r="AB94" s="52"/>
      <c r="AD94" s="55"/>
    </row>
    <row r="95" spans="1:30">
      <c r="A95" s="51">
        <f t="shared" si="71"/>
        <v>92</v>
      </c>
      <c r="B95" s="54"/>
      <c r="C95" s="54"/>
      <c r="D95" s="52"/>
      <c r="E95" s="52"/>
      <c r="F95" s="52"/>
      <c r="G95" s="52"/>
      <c r="H95" s="54"/>
      <c r="I95" s="54"/>
      <c r="J95" s="54"/>
      <c r="K95" s="54"/>
      <c r="L95" s="54"/>
      <c r="M95" s="54"/>
      <c r="N95" s="54"/>
      <c r="O95" s="60"/>
      <c r="P95" s="52"/>
      <c r="Q95" s="53"/>
      <c r="R95" s="52"/>
      <c r="S95" s="52"/>
      <c r="T95" s="52"/>
      <c r="U95" s="52"/>
      <c r="V95" s="52"/>
      <c r="W95" s="52"/>
      <c r="X95" s="52"/>
      <c r="Y95" s="52"/>
      <c r="Z95" s="52"/>
      <c r="AA95" s="52"/>
      <c r="AB95" s="52"/>
      <c r="AD95" s="55"/>
    </row>
    <row r="96" spans="1:30">
      <c r="A96" s="51">
        <f t="shared" si="71"/>
        <v>93</v>
      </c>
      <c r="B96" s="54"/>
      <c r="C96" s="54"/>
      <c r="D96" s="52"/>
      <c r="E96" s="52"/>
      <c r="F96" s="52"/>
      <c r="G96" s="52"/>
      <c r="H96" s="54"/>
      <c r="I96" s="54"/>
      <c r="J96" s="54"/>
      <c r="K96" s="54"/>
      <c r="L96" s="54"/>
      <c r="M96" s="54"/>
      <c r="N96" s="54"/>
      <c r="O96" s="60"/>
      <c r="P96" s="52"/>
      <c r="Q96" s="53"/>
      <c r="R96" s="52"/>
      <c r="S96" s="52"/>
      <c r="T96" s="52"/>
      <c r="U96" s="52"/>
      <c r="V96" s="52"/>
      <c r="W96" s="52"/>
      <c r="X96" s="52"/>
      <c r="Y96" s="52"/>
      <c r="Z96" s="52"/>
      <c r="AA96" s="52"/>
      <c r="AB96" s="52"/>
      <c r="AD96" s="55"/>
    </row>
    <row r="97" spans="1:30">
      <c r="A97" s="51">
        <f t="shared" si="71"/>
        <v>94</v>
      </c>
      <c r="B97" s="54"/>
      <c r="C97" s="54"/>
      <c r="D97" s="52"/>
      <c r="E97" s="52"/>
      <c r="F97" s="52"/>
      <c r="G97" s="52"/>
      <c r="H97" s="54"/>
      <c r="I97" s="54"/>
      <c r="J97" s="54"/>
      <c r="K97" s="54"/>
      <c r="L97" s="54"/>
      <c r="M97" s="54"/>
      <c r="N97" s="54"/>
      <c r="O97" s="60"/>
      <c r="P97" s="52"/>
      <c r="Q97" s="53"/>
      <c r="R97" s="52"/>
      <c r="S97" s="52"/>
      <c r="T97" s="52"/>
      <c r="U97" s="52"/>
      <c r="V97" s="52"/>
      <c r="W97" s="52"/>
      <c r="X97" s="52"/>
      <c r="Y97" s="52"/>
      <c r="Z97" s="52"/>
      <c r="AA97" s="52"/>
      <c r="AB97" s="52"/>
      <c r="AD97" s="55"/>
    </row>
    <row r="98" spans="1:30">
      <c r="A98" s="51">
        <f t="shared" si="71"/>
        <v>95</v>
      </c>
      <c r="B98" s="54"/>
      <c r="C98" s="54"/>
      <c r="D98" s="52"/>
      <c r="E98" s="52"/>
      <c r="F98" s="52"/>
      <c r="G98" s="52"/>
      <c r="H98" s="54"/>
      <c r="I98" s="54"/>
      <c r="J98" s="54"/>
      <c r="K98" s="54"/>
      <c r="L98" s="54"/>
      <c r="M98" s="54"/>
      <c r="N98" s="54"/>
      <c r="O98" s="60"/>
      <c r="P98" s="52"/>
      <c r="Q98" s="53"/>
      <c r="R98" s="52"/>
      <c r="S98" s="52"/>
      <c r="T98" s="52"/>
      <c r="U98" s="52"/>
      <c r="V98" s="52"/>
      <c r="W98" s="52"/>
      <c r="X98" s="52"/>
      <c r="Y98" s="52"/>
      <c r="Z98" s="52"/>
      <c r="AA98" s="52"/>
      <c r="AB98" s="52"/>
      <c r="AD98" s="55"/>
    </row>
    <row r="99" spans="1:30">
      <c r="A99" s="51">
        <f t="shared" si="71"/>
        <v>96</v>
      </c>
      <c r="B99" s="54"/>
      <c r="C99" s="54"/>
      <c r="D99" s="52"/>
      <c r="E99" s="52"/>
      <c r="F99" s="52"/>
      <c r="G99" s="52"/>
      <c r="H99" s="54"/>
      <c r="I99" s="54"/>
      <c r="J99" s="54"/>
      <c r="K99" s="54"/>
      <c r="L99" s="54"/>
      <c r="M99" s="54"/>
      <c r="N99" s="54"/>
      <c r="O99" s="60"/>
      <c r="P99" s="52"/>
      <c r="Q99" s="53"/>
      <c r="R99" s="52"/>
      <c r="S99" s="52"/>
      <c r="T99" s="52"/>
      <c r="U99" s="52"/>
      <c r="V99" s="52"/>
      <c r="W99" s="52"/>
      <c r="X99" s="52"/>
      <c r="Y99" s="52"/>
      <c r="Z99" s="52"/>
      <c r="AA99" s="52"/>
      <c r="AB99" s="52"/>
      <c r="AD99" s="55"/>
    </row>
    <row r="100" spans="1:30">
      <c r="A100" s="51">
        <f t="shared" si="71"/>
        <v>97</v>
      </c>
      <c r="B100" s="54"/>
      <c r="C100" s="54"/>
      <c r="D100" s="52"/>
      <c r="E100" s="52"/>
      <c r="F100" s="52"/>
      <c r="G100" s="52"/>
      <c r="H100" s="54"/>
      <c r="I100" s="54"/>
      <c r="J100" s="54"/>
      <c r="K100" s="54"/>
      <c r="L100" s="54"/>
      <c r="M100" s="54"/>
      <c r="N100" s="54"/>
      <c r="O100" s="60"/>
      <c r="P100" s="52"/>
      <c r="Q100" s="53"/>
      <c r="R100" s="52"/>
      <c r="S100" s="52"/>
      <c r="T100" s="52"/>
      <c r="U100" s="52"/>
      <c r="V100" s="52"/>
      <c r="W100" s="52"/>
      <c r="X100" s="52"/>
      <c r="Y100" s="52"/>
      <c r="Z100" s="52"/>
      <c r="AA100" s="52"/>
      <c r="AB100" s="52"/>
      <c r="AD100" s="55"/>
    </row>
    <row r="101" spans="1:30">
      <c r="A101" s="51">
        <f t="shared" si="71"/>
        <v>98</v>
      </c>
      <c r="B101" s="54"/>
      <c r="C101" s="54"/>
      <c r="D101" s="52"/>
      <c r="E101" s="52"/>
      <c r="F101" s="52"/>
      <c r="G101" s="52"/>
      <c r="H101" s="54"/>
      <c r="I101" s="54"/>
      <c r="J101" s="54"/>
      <c r="K101" s="54"/>
      <c r="L101" s="54"/>
      <c r="M101" s="54"/>
      <c r="N101" s="54"/>
      <c r="O101" s="60"/>
      <c r="P101" s="52"/>
      <c r="Q101" s="53"/>
      <c r="R101" s="52"/>
      <c r="S101" s="52"/>
      <c r="T101" s="52"/>
      <c r="U101" s="52"/>
      <c r="V101" s="52"/>
      <c r="W101" s="52"/>
      <c r="X101" s="52"/>
      <c r="Y101" s="52"/>
      <c r="Z101" s="52"/>
      <c r="AA101" s="52"/>
      <c r="AB101" s="52"/>
      <c r="AD101" s="55"/>
    </row>
    <row r="102" spans="1:30">
      <c r="A102" s="51">
        <f t="shared" si="71"/>
        <v>99</v>
      </c>
      <c r="B102" s="54"/>
      <c r="C102" s="54"/>
      <c r="D102" s="52"/>
      <c r="E102" s="52"/>
      <c r="F102" s="52"/>
      <c r="G102" s="52"/>
      <c r="H102" s="54"/>
      <c r="I102" s="54"/>
      <c r="J102" s="54"/>
      <c r="K102" s="54"/>
      <c r="L102" s="54"/>
      <c r="M102" s="54"/>
      <c r="N102" s="54"/>
      <c r="O102" s="60"/>
      <c r="P102" s="54"/>
      <c r="Q102" s="136"/>
      <c r="R102" s="54"/>
      <c r="S102" s="54"/>
      <c r="T102" s="54"/>
      <c r="U102" s="54"/>
      <c r="V102" s="54"/>
      <c r="W102" s="54"/>
      <c r="X102" s="54"/>
      <c r="Y102" s="54"/>
      <c r="Z102" s="54"/>
      <c r="AA102" s="54"/>
      <c r="AB102" s="54"/>
      <c r="AC102" s="137"/>
      <c r="AD102" s="138"/>
    </row>
    <row r="103" spans="1:30">
      <c r="A103" s="51">
        <f t="shared" si="71"/>
        <v>100</v>
      </c>
      <c r="B103" s="54"/>
      <c r="C103" s="54"/>
      <c r="D103" s="52"/>
      <c r="E103" s="52"/>
      <c r="F103" s="52"/>
      <c r="G103" s="52"/>
      <c r="H103" s="54"/>
      <c r="I103" s="54"/>
      <c r="J103" s="54"/>
      <c r="K103" s="54"/>
      <c r="L103" s="54"/>
      <c r="M103" s="54"/>
      <c r="N103" s="54"/>
      <c r="O103" s="60"/>
      <c r="P103" s="52"/>
      <c r="Q103" s="53"/>
      <c r="R103" s="52"/>
      <c r="S103" s="52"/>
      <c r="T103" s="52"/>
      <c r="U103" s="52"/>
      <c r="V103" s="52"/>
      <c r="W103" s="52"/>
      <c r="X103" s="52"/>
      <c r="Y103" s="52"/>
      <c r="Z103" s="52"/>
      <c r="AA103" s="52"/>
      <c r="AB103" s="52"/>
      <c r="AD103" s="55"/>
    </row>
    <row r="104" spans="1:30">
      <c r="A104" s="51">
        <f t="shared" si="71"/>
        <v>101</v>
      </c>
      <c r="B104" s="54"/>
      <c r="C104" s="54"/>
      <c r="D104" s="52"/>
      <c r="E104" s="52"/>
      <c r="F104" s="52"/>
      <c r="G104" s="52"/>
      <c r="H104" s="54"/>
      <c r="I104" s="54"/>
      <c r="J104" s="54"/>
      <c r="K104" s="54"/>
      <c r="L104" s="54"/>
      <c r="M104" s="54"/>
      <c r="N104" s="54"/>
      <c r="O104" s="60"/>
      <c r="P104" s="52"/>
      <c r="Q104" s="53"/>
      <c r="R104" s="52"/>
      <c r="S104" s="52"/>
      <c r="T104" s="52"/>
      <c r="U104" s="52"/>
      <c r="V104" s="52"/>
      <c r="W104" s="52"/>
      <c r="X104" s="52"/>
      <c r="Y104" s="52"/>
      <c r="Z104" s="52"/>
      <c r="AA104" s="52"/>
      <c r="AB104" s="52"/>
      <c r="AD104" s="55"/>
    </row>
    <row r="105" spans="1:30">
      <c r="A105" s="51">
        <f t="shared" si="71"/>
        <v>102</v>
      </c>
      <c r="B105" s="54"/>
      <c r="C105" s="54"/>
      <c r="D105" s="52"/>
      <c r="E105" s="52"/>
      <c r="F105" s="52"/>
      <c r="G105" s="52"/>
      <c r="H105" s="54"/>
      <c r="I105" s="54"/>
      <c r="J105" s="54"/>
      <c r="K105" s="54"/>
      <c r="L105" s="54"/>
      <c r="M105" s="54"/>
      <c r="N105" s="54"/>
      <c r="O105" s="60"/>
      <c r="P105" s="52"/>
      <c r="Q105" s="53"/>
      <c r="R105" s="52"/>
      <c r="S105" s="52"/>
      <c r="T105" s="52"/>
      <c r="U105" s="52"/>
      <c r="V105" s="52"/>
      <c r="W105" s="52"/>
      <c r="X105" s="52"/>
      <c r="Y105" s="52"/>
      <c r="Z105" s="52"/>
      <c r="AA105" s="52"/>
      <c r="AB105" s="52"/>
      <c r="AD105" s="55"/>
    </row>
    <row r="106" spans="1:30">
      <c r="A106" s="51">
        <f t="shared" si="71"/>
        <v>103</v>
      </c>
      <c r="B106" s="54"/>
      <c r="C106" s="54"/>
      <c r="D106" s="52"/>
      <c r="E106" s="52"/>
      <c r="F106" s="52"/>
      <c r="G106" s="52"/>
      <c r="H106" s="54"/>
      <c r="I106" s="54"/>
      <c r="J106" s="54"/>
      <c r="K106" s="54"/>
      <c r="L106" s="54"/>
      <c r="M106" s="54"/>
      <c r="N106" s="54"/>
      <c r="O106" s="60"/>
      <c r="P106" s="52"/>
      <c r="Q106" s="53"/>
      <c r="R106" s="52"/>
      <c r="S106" s="52"/>
      <c r="T106" s="52"/>
      <c r="U106" s="52"/>
      <c r="V106" s="52"/>
      <c r="W106" s="52"/>
      <c r="X106" s="52"/>
      <c r="Y106" s="52"/>
      <c r="Z106" s="52"/>
      <c r="AA106" s="52"/>
      <c r="AB106" s="52"/>
      <c r="AD106" s="55"/>
    </row>
    <row r="107" spans="1:30">
      <c r="A107" s="51">
        <f t="shared" si="71"/>
        <v>104</v>
      </c>
      <c r="B107" s="54"/>
      <c r="C107" s="54"/>
      <c r="D107" s="52"/>
      <c r="E107" s="52"/>
      <c r="F107" s="52"/>
      <c r="G107" s="52"/>
      <c r="H107" s="54"/>
      <c r="I107" s="54"/>
      <c r="J107" s="54"/>
      <c r="K107" s="54"/>
      <c r="L107" s="54"/>
      <c r="M107" s="54"/>
      <c r="N107" s="54"/>
      <c r="O107" s="60"/>
      <c r="P107" s="54"/>
      <c r="Q107" s="136"/>
      <c r="R107" s="54"/>
      <c r="S107" s="54"/>
      <c r="T107" s="54"/>
      <c r="U107" s="54"/>
      <c r="V107" s="54"/>
      <c r="W107" s="54"/>
      <c r="X107" s="54"/>
      <c r="Y107" s="54"/>
      <c r="Z107" s="54"/>
      <c r="AA107" s="54"/>
      <c r="AB107" s="54"/>
      <c r="AC107" s="137"/>
      <c r="AD107" s="138"/>
    </row>
    <row r="108" spans="1:30">
      <c r="A108" s="51">
        <f t="shared" si="71"/>
        <v>105</v>
      </c>
      <c r="B108" s="54"/>
      <c r="C108" s="54"/>
      <c r="D108" s="52"/>
      <c r="E108" s="52"/>
      <c r="F108" s="52"/>
      <c r="G108" s="52"/>
      <c r="H108" s="54"/>
      <c r="I108" s="54"/>
      <c r="J108" s="54"/>
      <c r="K108" s="54"/>
      <c r="L108" s="54"/>
      <c r="M108" s="54"/>
      <c r="N108" s="54"/>
      <c r="O108" s="60"/>
      <c r="P108" s="54"/>
      <c r="Q108" s="136"/>
      <c r="R108" s="54"/>
      <c r="S108" s="54"/>
      <c r="T108" s="54"/>
      <c r="U108" s="54"/>
      <c r="V108" s="54"/>
      <c r="W108" s="54"/>
      <c r="X108" s="54"/>
      <c r="Y108" s="54"/>
      <c r="Z108" s="54"/>
      <c r="AA108" s="54"/>
      <c r="AB108" s="54"/>
      <c r="AC108" s="137"/>
      <c r="AD108" s="138"/>
    </row>
    <row r="109" spans="1:30">
      <c r="A109" s="51">
        <f t="shared" si="71"/>
        <v>106</v>
      </c>
      <c r="B109" s="54"/>
      <c r="C109" s="54"/>
      <c r="D109" s="52"/>
      <c r="E109" s="52"/>
      <c r="F109" s="52"/>
      <c r="G109" s="52"/>
      <c r="H109" s="54"/>
      <c r="I109" s="54"/>
      <c r="J109" s="54"/>
      <c r="K109" s="54"/>
      <c r="L109" s="54"/>
      <c r="M109" s="54"/>
      <c r="N109" s="54"/>
      <c r="O109" s="60"/>
      <c r="P109" s="54"/>
      <c r="Q109" s="136"/>
      <c r="R109" s="54"/>
      <c r="S109" s="54"/>
      <c r="T109" s="54"/>
      <c r="U109" s="54"/>
      <c r="V109" s="54"/>
      <c r="W109" s="54"/>
      <c r="X109" s="54"/>
      <c r="Y109" s="54"/>
      <c r="Z109" s="54"/>
      <c r="AA109" s="54"/>
      <c r="AB109" s="54"/>
      <c r="AC109" s="137"/>
      <c r="AD109" s="138"/>
    </row>
    <row r="110" spans="1:30">
      <c r="A110" s="51">
        <f t="shared" si="71"/>
        <v>107</v>
      </c>
      <c r="B110" s="54"/>
      <c r="C110" s="54"/>
      <c r="D110" s="52"/>
      <c r="E110" s="52"/>
      <c r="F110" s="52"/>
      <c r="G110" s="52"/>
      <c r="H110" s="54"/>
      <c r="I110" s="54"/>
      <c r="J110" s="54"/>
      <c r="K110" s="54"/>
      <c r="L110" s="54"/>
      <c r="M110" s="54"/>
      <c r="N110" s="54"/>
      <c r="O110" s="60"/>
      <c r="P110" s="54"/>
      <c r="Q110" s="136"/>
      <c r="R110" s="54"/>
      <c r="S110" s="54"/>
      <c r="T110" s="54"/>
      <c r="U110" s="54"/>
      <c r="V110" s="54"/>
      <c r="W110" s="54"/>
      <c r="X110" s="54"/>
      <c r="Y110" s="54"/>
      <c r="Z110" s="54"/>
      <c r="AA110" s="54"/>
      <c r="AB110" s="54"/>
      <c r="AC110" s="137"/>
      <c r="AD110" s="138"/>
    </row>
    <row r="111" spans="1:30">
      <c r="A111" s="51">
        <f t="shared" si="71"/>
        <v>108</v>
      </c>
      <c r="B111" s="54"/>
      <c r="C111" s="54"/>
      <c r="D111" s="52"/>
      <c r="E111" s="52"/>
      <c r="F111" s="52"/>
      <c r="G111" s="52"/>
      <c r="H111" s="54"/>
      <c r="I111" s="54"/>
      <c r="J111" s="54"/>
      <c r="K111" s="54"/>
      <c r="L111" s="54"/>
      <c r="M111" s="54"/>
      <c r="N111" s="54"/>
      <c r="O111" s="60"/>
      <c r="P111" s="54"/>
      <c r="Q111" s="136"/>
      <c r="R111" s="54"/>
      <c r="S111" s="54"/>
      <c r="T111" s="54"/>
      <c r="U111" s="54"/>
      <c r="V111" s="54"/>
      <c r="W111" s="54"/>
      <c r="X111" s="54"/>
      <c r="Y111" s="54"/>
      <c r="Z111" s="54"/>
      <c r="AA111" s="54"/>
      <c r="AB111" s="54"/>
      <c r="AC111" s="137"/>
      <c r="AD111" s="138"/>
    </row>
    <row r="112" spans="1:30">
      <c r="A112" s="51">
        <f t="shared" si="71"/>
        <v>109</v>
      </c>
      <c r="B112" s="54"/>
      <c r="C112" s="54"/>
      <c r="D112" s="52"/>
      <c r="E112" s="52"/>
      <c r="F112" s="52"/>
      <c r="G112" s="52"/>
      <c r="H112" s="54"/>
      <c r="I112" s="54"/>
      <c r="J112" s="54"/>
      <c r="K112" s="54"/>
      <c r="L112" s="54"/>
      <c r="M112" s="54"/>
      <c r="N112" s="54"/>
      <c r="O112" s="60"/>
      <c r="P112" s="54"/>
      <c r="Q112" s="136"/>
      <c r="R112" s="54"/>
      <c r="S112" s="54"/>
      <c r="T112" s="54"/>
      <c r="U112" s="54"/>
      <c r="V112" s="54"/>
      <c r="W112" s="54"/>
      <c r="X112" s="54"/>
      <c r="Y112" s="54"/>
      <c r="Z112" s="54"/>
      <c r="AA112" s="54"/>
      <c r="AB112" s="54"/>
      <c r="AC112" s="137"/>
      <c r="AD112" s="138"/>
    </row>
    <row r="113" spans="1:30">
      <c r="A113" s="51">
        <f t="shared" si="71"/>
        <v>110</v>
      </c>
      <c r="B113" s="54"/>
      <c r="C113" s="54"/>
      <c r="D113" s="52"/>
      <c r="E113" s="52"/>
      <c r="F113" s="52"/>
      <c r="G113" s="52"/>
      <c r="H113" s="54"/>
      <c r="I113" s="54"/>
      <c r="J113" s="54"/>
      <c r="K113" s="54"/>
      <c r="L113" s="54"/>
      <c r="M113" s="54"/>
      <c r="N113" s="54"/>
      <c r="O113" s="60"/>
      <c r="P113" s="54"/>
      <c r="Q113" s="136"/>
      <c r="R113" s="54"/>
      <c r="S113" s="54"/>
      <c r="T113" s="54"/>
      <c r="U113" s="54"/>
      <c r="V113" s="54"/>
      <c r="W113" s="54"/>
      <c r="X113" s="54"/>
      <c r="Y113" s="54"/>
      <c r="Z113" s="54"/>
      <c r="AA113" s="54"/>
      <c r="AB113" s="54"/>
      <c r="AC113" s="137"/>
      <c r="AD113" s="138"/>
    </row>
    <row r="114" spans="1:30">
      <c r="A114" s="51">
        <f t="shared" si="71"/>
        <v>111</v>
      </c>
      <c r="B114" s="54"/>
      <c r="C114" s="54"/>
      <c r="D114" s="52"/>
      <c r="E114" s="52"/>
      <c r="F114" s="52"/>
      <c r="G114" s="52"/>
      <c r="H114" s="54"/>
      <c r="I114" s="54"/>
      <c r="J114" s="54"/>
      <c r="K114" s="54"/>
      <c r="L114" s="54"/>
      <c r="M114" s="54"/>
      <c r="N114" s="54"/>
      <c r="O114" s="60"/>
      <c r="P114" s="54"/>
      <c r="Q114" s="136"/>
      <c r="R114" s="54"/>
      <c r="S114" s="54"/>
      <c r="T114" s="54"/>
      <c r="U114" s="54"/>
      <c r="V114" s="54"/>
      <c r="W114" s="54"/>
      <c r="X114" s="54"/>
      <c r="Y114" s="54"/>
      <c r="Z114" s="54"/>
      <c r="AA114" s="54"/>
      <c r="AB114" s="54"/>
      <c r="AC114" s="137"/>
      <c r="AD114" s="138"/>
    </row>
    <row r="115" spans="1:30">
      <c r="A115" s="51">
        <f t="shared" si="71"/>
        <v>112</v>
      </c>
      <c r="B115" s="54"/>
      <c r="C115" s="54"/>
      <c r="D115" s="52"/>
      <c r="E115" s="52"/>
      <c r="F115" s="52"/>
      <c r="G115" s="52"/>
      <c r="H115" s="54"/>
      <c r="I115" s="54"/>
      <c r="J115" s="54"/>
      <c r="K115" s="54"/>
      <c r="L115" s="54"/>
      <c r="M115" s="54"/>
      <c r="N115" s="54"/>
      <c r="O115" s="60"/>
      <c r="P115" s="54"/>
      <c r="Q115" s="136"/>
      <c r="R115" s="54"/>
      <c r="S115" s="54"/>
      <c r="T115" s="54"/>
      <c r="U115" s="54"/>
      <c r="V115" s="54"/>
      <c r="W115" s="54"/>
      <c r="X115" s="54"/>
      <c r="Y115" s="54"/>
      <c r="Z115" s="54"/>
      <c r="AA115" s="54"/>
      <c r="AB115" s="54"/>
      <c r="AC115" s="137"/>
      <c r="AD115" s="138"/>
    </row>
    <row r="116" spans="1:30">
      <c r="A116" s="51">
        <f t="shared" si="71"/>
        <v>113</v>
      </c>
      <c r="B116" s="54"/>
      <c r="C116" s="54"/>
      <c r="D116" s="52"/>
      <c r="E116" s="52"/>
      <c r="F116" s="52"/>
      <c r="G116" s="52"/>
      <c r="H116" s="54"/>
      <c r="I116" s="54"/>
      <c r="J116" s="54"/>
      <c r="K116" s="54"/>
      <c r="L116" s="54"/>
      <c r="M116" s="54"/>
      <c r="N116" s="54"/>
      <c r="O116" s="60"/>
      <c r="P116" s="54"/>
      <c r="Q116" s="136"/>
      <c r="R116" s="54"/>
      <c r="S116" s="54"/>
      <c r="T116" s="54"/>
      <c r="U116" s="54"/>
      <c r="V116" s="54"/>
      <c r="W116" s="54"/>
      <c r="X116" s="54"/>
      <c r="Y116" s="54"/>
      <c r="Z116" s="54"/>
      <c r="AA116" s="54"/>
      <c r="AB116" s="54"/>
      <c r="AC116" s="137"/>
      <c r="AD116" s="138"/>
    </row>
    <row r="117" spans="1:30">
      <c r="A117" s="51">
        <f t="shared" si="71"/>
        <v>114</v>
      </c>
      <c r="B117" s="54"/>
      <c r="C117" s="54"/>
      <c r="D117" s="52"/>
      <c r="E117" s="52"/>
      <c r="F117" s="52"/>
      <c r="G117" s="52"/>
      <c r="H117" s="54"/>
      <c r="I117" s="54"/>
      <c r="J117" s="54"/>
      <c r="K117" s="54"/>
      <c r="L117" s="54"/>
      <c r="M117" s="54"/>
      <c r="N117" s="54"/>
      <c r="O117" s="60"/>
      <c r="P117" s="54"/>
      <c r="Q117" s="136"/>
      <c r="R117" s="54"/>
      <c r="S117" s="54"/>
      <c r="T117" s="54"/>
      <c r="U117" s="54"/>
      <c r="V117" s="54"/>
      <c r="W117" s="54"/>
      <c r="X117" s="54"/>
      <c r="Y117" s="54"/>
      <c r="Z117" s="54"/>
      <c r="AA117" s="54"/>
      <c r="AB117" s="54"/>
      <c r="AC117" s="137"/>
      <c r="AD117" s="138"/>
    </row>
    <row r="118" spans="1:30">
      <c r="A118" s="51">
        <f t="shared" si="71"/>
        <v>115</v>
      </c>
      <c r="B118" s="54"/>
      <c r="C118" s="54"/>
      <c r="D118" s="52"/>
      <c r="E118" s="52"/>
      <c r="F118" s="52"/>
      <c r="G118" s="52"/>
      <c r="H118" s="54"/>
      <c r="I118" s="54"/>
      <c r="J118" s="54"/>
      <c r="K118" s="54"/>
      <c r="L118" s="54"/>
      <c r="M118" s="54"/>
      <c r="N118" s="54"/>
      <c r="O118" s="60"/>
      <c r="P118" s="54"/>
      <c r="Q118" s="136"/>
      <c r="R118" s="54"/>
      <c r="S118" s="54"/>
      <c r="T118" s="54"/>
      <c r="U118" s="54"/>
      <c r="V118" s="54"/>
      <c r="W118" s="54"/>
      <c r="X118" s="54"/>
      <c r="Y118" s="54"/>
      <c r="Z118" s="54"/>
      <c r="AA118" s="54"/>
      <c r="AB118" s="54"/>
      <c r="AC118" s="137"/>
      <c r="AD118" s="138"/>
    </row>
    <row r="119" spans="1:30">
      <c r="A119" s="51">
        <f t="shared" si="71"/>
        <v>116</v>
      </c>
      <c r="B119" s="54"/>
      <c r="C119" s="54"/>
      <c r="D119" s="52"/>
      <c r="E119" s="52"/>
      <c r="F119" s="52"/>
      <c r="G119" s="52"/>
      <c r="H119" s="54"/>
      <c r="I119" s="54"/>
      <c r="J119" s="54"/>
      <c r="K119" s="54"/>
      <c r="L119" s="54"/>
      <c r="M119" s="54"/>
      <c r="N119" s="54"/>
      <c r="O119" s="60"/>
      <c r="P119" s="54"/>
      <c r="Q119" s="136"/>
      <c r="R119" s="54"/>
      <c r="S119" s="54"/>
      <c r="T119" s="54"/>
      <c r="U119" s="54"/>
      <c r="V119" s="54"/>
      <c r="W119" s="54"/>
      <c r="X119" s="54"/>
      <c r="Y119" s="54"/>
      <c r="Z119" s="54"/>
      <c r="AA119" s="54"/>
      <c r="AB119" s="54"/>
      <c r="AC119" s="137"/>
      <c r="AD119" s="138"/>
    </row>
    <row r="120" spans="1:30">
      <c r="A120" s="51">
        <f t="shared" si="71"/>
        <v>117</v>
      </c>
      <c r="B120" s="54"/>
      <c r="C120" s="54"/>
      <c r="D120" s="52"/>
      <c r="E120" s="52"/>
      <c r="F120" s="52"/>
      <c r="G120" s="52"/>
      <c r="H120" s="54"/>
      <c r="I120" s="54"/>
      <c r="J120" s="54"/>
      <c r="K120" s="54"/>
      <c r="L120" s="54"/>
      <c r="M120" s="54"/>
      <c r="N120" s="54"/>
      <c r="O120" s="60"/>
      <c r="P120" s="54"/>
      <c r="Q120" s="136"/>
      <c r="R120" s="54"/>
      <c r="S120" s="54"/>
      <c r="T120" s="54"/>
      <c r="U120" s="54"/>
      <c r="V120" s="54"/>
      <c r="W120" s="54"/>
      <c r="X120" s="54"/>
      <c r="Y120" s="54"/>
      <c r="Z120" s="54"/>
      <c r="AA120" s="54"/>
      <c r="AB120" s="54"/>
      <c r="AC120" s="137"/>
      <c r="AD120" s="138"/>
    </row>
    <row r="121" spans="1:30">
      <c r="A121" s="51">
        <f t="shared" si="71"/>
        <v>118</v>
      </c>
      <c r="B121" s="54"/>
      <c r="C121" s="54"/>
      <c r="D121" s="52"/>
      <c r="E121" s="52"/>
      <c r="F121" s="52"/>
      <c r="G121" s="52"/>
      <c r="H121" s="54"/>
      <c r="I121" s="54"/>
      <c r="J121" s="54"/>
      <c r="K121" s="54"/>
      <c r="L121" s="54"/>
      <c r="M121" s="54"/>
      <c r="N121" s="54"/>
      <c r="O121" s="60"/>
      <c r="P121" s="54"/>
      <c r="Q121" s="136"/>
      <c r="R121" s="54"/>
      <c r="S121" s="54"/>
      <c r="T121" s="54"/>
      <c r="U121" s="54"/>
      <c r="V121" s="54"/>
      <c r="W121" s="54"/>
      <c r="X121" s="54"/>
      <c r="Y121" s="54"/>
      <c r="Z121" s="54"/>
      <c r="AA121" s="54"/>
      <c r="AB121" s="54"/>
      <c r="AC121" s="137"/>
      <c r="AD121" s="138"/>
    </row>
    <row r="122" spans="1:30">
      <c r="A122" s="51">
        <f t="shared" si="71"/>
        <v>119</v>
      </c>
      <c r="B122" s="54"/>
      <c r="C122" s="54"/>
      <c r="D122" s="52"/>
      <c r="E122" s="52"/>
      <c r="F122" s="52"/>
      <c r="G122" s="52"/>
      <c r="H122" s="54"/>
      <c r="I122" s="54"/>
      <c r="J122" s="54"/>
      <c r="K122" s="54"/>
      <c r="L122" s="54"/>
      <c r="M122" s="54"/>
      <c r="N122" s="54"/>
      <c r="O122" s="60"/>
      <c r="P122" s="54"/>
      <c r="Q122" s="136"/>
      <c r="R122" s="54"/>
      <c r="S122" s="54"/>
      <c r="T122" s="54"/>
      <c r="U122" s="54"/>
      <c r="V122" s="54"/>
      <c r="W122" s="54"/>
      <c r="X122" s="54"/>
      <c r="Y122" s="54"/>
      <c r="Z122" s="54"/>
      <c r="AA122" s="54"/>
      <c r="AB122" s="54"/>
      <c r="AC122" s="137"/>
      <c r="AD122" s="138"/>
    </row>
    <row r="123" spans="1:30">
      <c r="A123" s="51">
        <f t="shared" si="71"/>
        <v>120</v>
      </c>
      <c r="B123" s="54"/>
      <c r="C123" s="54"/>
      <c r="D123" s="52"/>
      <c r="E123" s="52"/>
      <c r="F123" s="52"/>
      <c r="G123" s="52"/>
      <c r="H123" s="54"/>
      <c r="I123" s="54"/>
      <c r="J123" s="54"/>
      <c r="K123" s="54"/>
      <c r="L123" s="54"/>
      <c r="M123" s="54"/>
      <c r="N123" s="54"/>
      <c r="O123" s="60"/>
      <c r="P123" s="54"/>
      <c r="Q123" s="136"/>
      <c r="R123" s="54"/>
      <c r="S123" s="54"/>
      <c r="T123" s="54"/>
      <c r="U123" s="54"/>
      <c r="V123" s="54"/>
      <c r="W123" s="54"/>
      <c r="X123" s="54"/>
      <c r="Y123" s="54"/>
      <c r="Z123" s="54"/>
      <c r="AA123" s="54"/>
      <c r="AB123" s="54"/>
      <c r="AC123" s="137"/>
      <c r="AD123" s="138"/>
    </row>
    <row r="124" spans="1:30">
      <c r="A124" s="51">
        <f t="shared" si="71"/>
        <v>121</v>
      </c>
      <c r="B124" s="54"/>
      <c r="C124" s="54"/>
      <c r="D124" s="52"/>
      <c r="E124" s="52"/>
      <c r="F124" s="52"/>
      <c r="G124" s="52"/>
      <c r="H124" s="54"/>
      <c r="I124" s="54"/>
      <c r="J124" s="54"/>
      <c r="K124" s="54"/>
      <c r="L124" s="54"/>
      <c r="M124" s="54"/>
      <c r="N124" s="54"/>
      <c r="O124" s="60"/>
      <c r="P124" s="54"/>
      <c r="Q124" s="136"/>
      <c r="R124" s="54"/>
      <c r="S124" s="54"/>
      <c r="T124" s="54"/>
      <c r="U124" s="54"/>
      <c r="V124" s="54"/>
      <c r="W124" s="54"/>
      <c r="X124" s="54"/>
      <c r="Y124" s="54"/>
      <c r="Z124" s="54"/>
      <c r="AA124" s="54"/>
      <c r="AB124" s="54"/>
      <c r="AC124" s="137"/>
      <c r="AD124" s="138"/>
    </row>
    <row r="125" spans="1:30">
      <c r="A125" s="51">
        <f t="shared" si="71"/>
        <v>122</v>
      </c>
      <c r="B125" s="54"/>
      <c r="C125" s="54"/>
      <c r="D125" s="52"/>
      <c r="E125" s="52"/>
      <c r="F125" s="52"/>
      <c r="G125" s="52"/>
      <c r="H125" s="54"/>
      <c r="I125" s="54"/>
      <c r="J125" s="54"/>
      <c r="K125" s="54"/>
      <c r="L125" s="54"/>
      <c r="M125" s="54"/>
      <c r="N125" s="54"/>
      <c r="O125" s="60"/>
      <c r="P125" s="54"/>
      <c r="Q125" s="136"/>
      <c r="R125" s="54"/>
      <c r="S125" s="54"/>
      <c r="T125" s="54"/>
      <c r="U125" s="54"/>
      <c r="V125" s="54"/>
      <c r="W125" s="54"/>
      <c r="X125" s="54"/>
      <c r="Y125" s="54"/>
      <c r="Z125" s="54"/>
      <c r="AA125" s="54"/>
      <c r="AB125" s="54"/>
      <c r="AC125" s="137"/>
      <c r="AD125" s="138"/>
    </row>
    <row r="126" spans="1:30">
      <c r="A126" s="51">
        <f t="shared" si="71"/>
        <v>123</v>
      </c>
      <c r="B126" s="54"/>
      <c r="C126" s="54"/>
      <c r="D126" s="52"/>
      <c r="E126" s="52"/>
      <c r="F126" s="52"/>
      <c r="G126" s="52"/>
      <c r="H126" s="54"/>
      <c r="I126" s="54"/>
      <c r="J126" s="54"/>
      <c r="K126" s="54"/>
      <c r="L126" s="54"/>
      <c r="M126" s="54"/>
      <c r="N126" s="54"/>
      <c r="O126" s="60"/>
      <c r="P126" s="54"/>
      <c r="Q126" s="136"/>
      <c r="R126" s="54"/>
      <c r="S126" s="54"/>
      <c r="T126" s="54"/>
      <c r="U126" s="54"/>
      <c r="V126" s="54"/>
      <c r="W126" s="54"/>
      <c r="X126" s="54"/>
      <c r="Y126" s="54"/>
      <c r="Z126" s="54"/>
      <c r="AA126" s="54"/>
      <c r="AB126" s="54"/>
      <c r="AC126" s="137"/>
      <c r="AD126" s="138"/>
    </row>
    <row r="127" spans="1:30">
      <c r="A127" s="51">
        <f t="shared" si="71"/>
        <v>124</v>
      </c>
      <c r="B127" s="54"/>
      <c r="C127" s="54"/>
      <c r="D127" s="52"/>
      <c r="E127" s="52"/>
      <c r="F127" s="52"/>
      <c r="G127" s="52"/>
      <c r="H127" s="54"/>
      <c r="I127" s="54"/>
      <c r="J127" s="54"/>
      <c r="K127" s="54"/>
      <c r="L127" s="54"/>
      <c r="M127" s="54"/>
      <c r="N127" s="54"/>
      <c r="O127" s="60"/>
      <c r="P127" s="54"/>
      <c r="Q127" s="136"/>
      <c r="R127" s="54"/>
      <c r="S127" s="54"/>
      <c r="T127" s="54"/>
      <c r="U127" s="54"/>
      <c r="V127" s="54"/>
      <c r="W127" s="54"/>
      <c r="X127" s="54"/>
      <c r="Y127" s="54"/>
      <c r="Z127" s="54"/>
      <c r="AA127" s="54"/>
      <c r="AB127" s="54"/>
      <c r="AC127" s="137"/>
      <c r="AD127" s="138"/>
    </row>
    <row r="128" spans="1:30">
      <c r="A128" s="51">
        <f t="shared" si="71"/>
        <v>125</v>
      </c>
      <c r="B128" s="54"/>
      <c r="C128" s="54"/>
      <c r="D128" s="52"/>
      <c r="E128" s="52"/>
      <c r="F128" s="52"/>
      <c r="G128" s="52"/>
      <c r="H128" s="54"/>
      <c r="I128" s="54"/>
      <c r="J128" s="54"/>
      <c r="K128" s="54"/>
      <c r="L128" s="54"/>
      <c r="M128" s="54"/>
      <c r="N128" s="54"/>
      <c r="O128" s="60"/>
      <c r="P128" s="54"/>
      <c r="Q128" s="136"/>
      <c r="R128" s="54"/>
      <c r="S128" s="54"/>
      <c r="T128" s="54"/>
      <c r="U128" s="54"/>
      <c r="V128" s="54"/>
      <c r="W128" s="54"/>
      <c r="X128" s="54"/>
      <c r="Y128" s="54"/>
      <c r="Z128" s="54"/>
      <c r="AA128" s="54"/>
      <c r="AB128" s="54"/>
      <c r="AC128" s="137"/>
      <c r="AD128" s="138"/>
    </row>
    <row r="129" spans="1:30">
      <c r="A129" s="51">
        <f t="shared" si="71"/>
        <v>126</v>
      </c>
      <c r="B129" s="54"/>
      <c r="C129" s="54"/>
      <c r="D129" s="52"/>
      <c r="E129" s="52"/>
      <c r="F129" s="52"/>
      <c r="G129" s="52"/>
      <c r="H129" s="54"/>
      <c r="I129" s="54"/>
      <c r="J129" s="54"/>
      <c r="K129" s="54"/>
      <c r="L129" s="54"/>
      <c r="M129" s="54"/>
      <c r="N129" s="54"/>
      <c r="O129" s="60"/>
      <c r="P129" s="54"/>
      <c r="Q129" s="136"/>
      <c r="R129" s="54"/>
      <c r="S129" s="54"/>
      <c r="T129" s="54"/>
      <c r="U129" s="54"/>
      <c r="V129" s="54"/>
      <c r="W129" s="54"/>
      <c r="X129" s="54"/>
      <c r="Y129" s="54"/>
      <c r="Z129" s="54"/>
      <c r="AA129" s="54"/>
      <c r="AB129" s="54"/>
      <c r="AC129" s="137"/>
      <c r="AD129" s="138"/>
    </row>
    <row r="130" spans="1:30">
      <c r="A130" s="51">
        <f t="shared" si="71"/>
        <v>127</v>
      </c>
      <c r="B130" s="54"/>
      <c r="C130" s="54"/>
      <c r="D130" s="52"/>
      <c r="E130" s="52"/>
      <c r="F130" s="52"/>
      <c r="G130" s="52"/>
      <c r="H130" s="54"/>
      <c r="I130" s="54"/>
      <c r="J130" s="54"/>
      <c r="K130" s="54"/>
      <c r="L130" s="54"/>
      <c r="M130" s="54"/>
      <c r="N130" s="54"/>
      <c r="O130" s="60"/>
      <c r="P130" s="54"/>
      <c r="Q130" s="136"/>
      <c r="R130" s="54"/>
      <c r="S130" s="54"/>
      <c r="T130" s="54"/>
      <c r="U130" s="54"/>
      <c r="V130" s="54"/>
      <c r="W130" s="54"/>
      <c r="X130" s="54"/>
      <c r="Y130" s="54"/>
      <c r="Z130" s="54"/>
      <c r="AA130" s="54"/>
      <c r="AB130" s="54"/>
      <c r="AC130" s="137"/>
      <c r="AD130" s="138"/>
    </row>
    <row r="131" ht="12" spans="1:30">
      <c r="A131" s="51">
        <f t="shared" si="71"/>
        <v>128</v>
      </c>
      <c r="B131" s="54"/>
      <c r="C131" s="54"/>
      <c r="D131" s="52"/>
      <c r="E131" s="52"/>
      <c r="F131" s="52"/>
      <c r="G131" s="52"/>
      <c r="H131" s="54"/>
      <c r="I131" s="54"/>
      <c r="J131" s="54"/>
      <c r="K131" s="54"/>
      <c r="L131" s="54"/>
      <c r="M131" s="54"/>
      <c r="N131" s="54"/>
      <c r="O131" s="60"/>
      <c r="P131" s="54"/>
      <c r="Q131" s="136"/>
      <c r="R131" s="139"/>
      <c r="S131" s="139"/>
      <c r="T131" s="139"/>
      <c r="U131" s="139"/>
      <c r="V131" s="139"/>
      <c r="W131" s="139"/>
      <c r="X131" s="139"/>
      <c r="Y131" s="139"/>
      <c r="Z131" s="139"/>
      <c r="AA131" s="139"/>
      <c r="AB131" s="139"/>
      <c r="AC131" s="140"/>
      <c r="AD131" s="138"/>
    </row>
    <row r="132" spans="1:30">
      <c r="A132" s="51">
        <f t="shared" si="71"/>
        <v>129</v>
      </c>
      <c r="B132" s="54"/>
      <c r="C132" s="54"/>
      <c r="D132" s="52"/>
      <c r="E132" s="52"/>
      <c r="F132" s="52"/>
      <c r="G132" s="52"/>
      <c r="H132" s="54"/>
      <c r="I132" s="54"/>
      <c r="J132" s="54"/>
      <c r="K132" s="54"/>
      <c r="L132" s="54"/>
      <c r="M132" s="54"/>
      <c r="N132" s="54"/>
      <c r="O132" s="60"/>
      <c r="P132" s="54"/>
      <c r="Q132" s="136"/>
      <c r="R132" s="54"/>
      <c r="S132" s="54"/>
      <c r="T132" s="54"/>
      <c r="U132" s="54"/>
      <c r="V132" s="54"/>
      <c r="W132" s="54"/>
      <c r="X132" s="54"/>
      <c r="Y132" s="54"/>
      <c r="Z132" s="54"/>
      <c r="AA132" s="54"/>
      <c r="AB132" s="54"/>
      <c r="AC132" s="137"/>
      <c r="AD132" s="138"/>
    </row>
    <row r="133" spans="1:30">
      <c r="A133" s="51">
        <f t="shared" si="71"/>
        <v>130</v>
      </c>
      <c r="B133" s="54"/>
      <c r="C133" s="54"/>
      <c r="D133" s="52"/>
      <c r="E133" s="52"/>
      <c r="F133" s="52"/>
      <c r="G133" s="52"/>
      <c r="H133" s="54"/>
      <c r="I133" s="54"/>
      <c r="J133" s="54"/>
      <c r="K133" s="54"/>
      <c r="L133" s="54"/>
      <c r="M133" s="54"/>
      <c r="N133" s="54"/>
      <c r="O133" s="60"/>
      <c r="P133" s="54"/>
      <c r="Q133" s="136"/>
      <c r="R133" s="54"/>
      <c r="S133" s="54"/>
      <c r="T133" s="54"/>
      <c r="U133" s="54"/>
      <c r="V133" s="54"/>
      <c r="W133" s="54"/>
      <c r="X133" s="54"/>
      <c r="Y133" s="54"/>
      <c r="Z133" s="54"/>
      <c r="AA133" s="54"/>
      <c r="AB133" s="54"/>
      <c r="AC133" s="137"/>
      <c r="AD133" s="138"/>
    </row>
    <row r="134" spans="1:30">
      <c r="A134" s="51">
        <f t="shared" ref="A134:A197" si="76">A133+1</f>
        <v>131</v>
      </c>
      <c r="B134" s="54"/>
      <c r="C134" s="54"/>
      <c r="D134" s="52"/>
      <c r="E134" s="52"/>
      <c r="F134" s="52"/>
      <c r="G134" s="52"/>
      <c r="H134" s="54"/>
      <c r="I134" s="54"/>
      <c r="J134" s="54"/>
      <c r="K134" s="54"/>
      <c r="L134" s="54"/>
      <c r="M134" s="54"/>
      <c r="N134" s="54"/>
      <c r="O134" s="60"/>
      <c r="P134" s="54"/>
      <c r="Q134" s="136"/>
      <c r="R134" s="54"/>
      <c r="S134" s="54"/>
      <c r="T134" s="54"/>
      <c r="U134" s="54"/>
      <c r="V134" s="54"/>
      <c r="W134" s="54"/>
      <c r="X134" s="54"/>
      <c r="Y134" s="54"/>
      <c r="Z134" s="54"/>
      <c r="AA134" s="54"/>
      <c r="AB134" s="54"/>
      <c r="AC134" s="137"/>
      <c r="AD134" s="138"/>
    </row>
    <row r="135" spans="1:30">
      <c r="A135" s="51">
        <f t="shared" si="76"/>
        <v>132</v>
      </c>
      <c r="B135" s="54"/>
      <c r="C135" s="54"/>
      <c r="D135" s="52"/>
      <c r="E135" s="52"/>
      <c r="F135" s="52"/>
      <c r="G135" s="52"/>
      <c r="H135" s="54"/>
      <c r="I135" s="54"/>
      <c r="J135" s="54"/>
      <c r="K135" s="54"/>
      <c r="L135" s="54"/>
      <c r="M135" s="54"/>
      <c r="N135" s="54"/>
      <c r="O135" s="60"/>
      <c r="P135" s="54"/>
      <c r="Q135" s="136"/>
      <c r="R135" s="54"/>
      <c r="S135" s="54"/>
      <c r="T135" s="54"/>
      <c r="U135" s="54"/>
      <c r="V135" s="54"/>
      <c r="W135" s="54"/>
      <c r="X135" s="54"/>
      <c r="Y135" s="54"/>
      <c r="Z135" s="54"/>
      <c r="AA135" s="54"/>
      <c r="AB135" s="54"/>
      <c r="AC135" s="137"/>
      <c r="AD135" s="138"/>
    </row>
    <row r="136" spans="1:30">
      <c r="A136" s="51">
        <f t="shared" si="76"/>
        <v>133</v>
      </c>
      <c r="B136" s="54"/>
      <c r="C136" s="54"/>
      <c r="D136" s="52"/>
      <c r="E136" s="52"/>
      <c r="F136" s="52"/>
      <c r="G136" s="52"/>
      <c r="H136" s="54"/>
      <c r="I136" s="54"/>
      <c r="J136" s="54"/>
      <c r="K136" s="54"/>
      <c r="L136" s="54"/>
      <c r="M136" s="54"/>
      <c r="N136" s="54"/>
      <c r="O136" s="60"/>
      <c r="P136" s="54"/>
      <c r="Q136" s="136"/>
      <c r="R136" s="54"/>
      <c r="S136" s="54"/>
      <c r="T136" s="54"/>
      <c r="U136" s="54"/>
      <c r="V136" s="54"/>
      <c r="W136" s="54"/>
      <c r="X136" s="54"/>
      <c r="Y136" s="54"/>
      <c r="Z136" s="54"/>
      <c r="AA136" s="54"/>
      <c r="AB136" s="54"/>
      <c r="AC136" s="137"/>
      <c r="AD136" s="138"/>
    </row>
    <row r="137" spans="1:30">
      <c r="A137" s="51">
        <f t="shared" si="76"/>
        <v>134</v>
      </c>
      <c r="B137" s="54"/>
      <c r="C137" s="54"/>
      <c r="D137" s="52"/>
      <c r="E137" s="52"/>
      <c r="F137" s="52"/>
      <c r="G137" s="52"/>
      <c r="H137" s="54"/>
      <c r="I137" s="54"/>
      <c r="J137" s="54"/>
      <c r="K137" s="54"/>
      <c r="L137" s="54"/>
      <c r="M137" s="54"/>
      <c r="N137" s="54"/>
      <c r="O137" s="60"/>
      <c r="P137" s="54"/>
      <c r="Q137" s="136"/>
      <c r="R137" s="54"/>
      <c r="S137" s="54"/>
      <c r="T137" s="54"/>
      <c r="U137" s="54"/>
      <c r="V137" s="54"/>
      <c r="W137" s="54"/>
      <c r="X137" s="54"/>
      <c r="Y137" s="54"/>
      <c r="Z137" s="54"/>
      <c r="AA137" s="54"/>
      <c r="AB137" s="54"/>
      <c r="AC137" s="137"/>
      <c r="AD137" s="138"/>
    </row>
    <row r="138" spans="1:30">
      <c r="A138" s="51">
        <f t="shared" si="76"/>
        <v>135</v>
      </c>
      <c r="B138" s="54"/>
      <c r="C138" s="54"/>
      <c r="D138" s="52"/>
      <c r="E138" s="52"/>
      <c r="F138" s="52"/>
      <c r="G138" s="52"/>
      <c r="H138" s="54"/>
      <c r="I138" s="54"/>
      <c r="J138" s="54"/>
      <c r="K138" s="54"/>
      <c r="L138" s="54"/>
      <c r="M138" s="54"/>
      <c r="N138" s="54"/>
      <c r="O138" s="60"/>
      <c r="P138" s="54"/>
      <c r="Q138" s="136"/>
      <c r="R138" s="54"/>
      <c r="S138" s="54"/>
      <c r="T138" s="54"/>
      <c r="U138" s="54"/>
      <c r="V138" s="54"/>
      <c r="W138" s="54"/>
      <c r="X138" s="54"/>
      <c r="Y138" s="54"/>
      <c r="Z138" s="54"/>
      <c r="AA138" s="54"/>
      <c r="AB138" s="54"/>
      <c r="AC138" s="137"/>
      <c r="AD138" s="138"/>
    </row>
    <row r="139" spans="1:30">
      <c r="A139" s="51">
        <f t="shared" si="76"/>
        <v>136</v>
      </c>
      <c r="B139" s="54"/>
      <c r="C139" s="54"/>
      <c r="D139" s="52"/>
      <c r="E139" s="52"/>
      <c r="F139" s="52"/>
      <c r="G139" s="52"/>
      <c r="H139" s="54"/>
      <c r="I139" s="54"/>
      <c r="J139" s="54"/>
      <c r="K139" s="54"/>
      <c r="L139" s="54"/>
      <c r="M139" s="54"/>
      <c r="N139" s="54"/>
      <c r="O139" s="60"/>
      <c r="P139" s="54"/>
      <c r="Q139" s="136"/>
      <c r="R139" s="54"/>
      <c r="S139" s="54"/>
      <c r="T139" s="54"/>
      <c r="U139" s="54"/>
      <c r="V139" s="54"/>
      <c r="W139" s="54"/>
      <c r="X139" s="54"/>
      <c r="Y139" s="54"/>
      <c r="Z139" s="54"/>
      <c r="AA139" s="54"/>
      <c r="AB139" s="54"/>
      <c r="AC139" s="137"/>
      <c r="AD139" s="138"/>
    </row>
    <row r="140" spans="1:30">
      <c r="A140" s="51">
        <f t="shared" si="76"/>
        <v>137</v>
      </c>
      <c r="B140" s="54"/>
      <c r="C140" s="54"/>
      <c r="D140" s="52"/>
      <c r="E140" s="52"/>
      <c r="F140" s="52"/>
      <c r="G140" s="52"/>
      <c r="H140" s="54"/>
      <c r="I140" s="54"/>
      <c r="J140" s="54"/>
      <c r="K140" s="54"/>
      <c r="L140" s="54"/>
      <c r="M140" s="54"/>
      <c r="N140" s="54"/>
      <c r="O140" s="60"/>
      <c r="P140" s="54"/>
      <c r="Q140" s="136"/>
      <c r="R140" s="54"/>
      <c r="S140" s="54"/>
      <c r="T140" s="54"/>
      <c r="U140" s="54"/>
      <c r="V140" s="54"/>
      <c r="W140" s="54"/>
      <c r="X140" s="54"/>
      <c r="Y140" s="54"/>
      <c r="Z140" s="54"/>
      <c r="AA140" s="54"/>
      <c r="AB140" s="54"/>
      <c r="AC140" s="137"/>
      <c r="AD140" s="138"/>
    </row>
    <row r="141" spans="1:30">
      <c r="A141" s="51">
        <f t="shared" si="76"/>
        <v>138</v>
      </c>
      <c r="B141" s="54"/>
      <c r="C141" s="54"/>
      <c r="D141" s="52"/>
      <c r="E141" s="52"/>
      <c r="F141" s="52"/>
      <c r="G141" s="52"/>
      <c r="H141" s="54"/>
      <c r="I141" s="54"/>
      <c r="J141" s="54"/>
      <c r="K141" s="54"/>
      <c r="L141" s="54"/>
      <c r="M141" s="54"/>
      <c r="N141" s="54"/>
      <c r="O141" s="60"/>
      <c r="P141" s="54"/>
      <c r="Q141" s="136"/>
      <c r="R141" s="54"/>
      <c r="S141" s="54"/>
      <c r="T141" s="54"/>
      <c r="U141" s="54"/>
      <c r="V141" s="54"/>
      <c r="W141" s="54"/>
      <c r="X141" s="54"/>
      <c r="Y141" s="54"/>
      <c r="Z141" s="54"/>
      <c r="AA141" s="54"/>
      <c r="AB141" s="54"/>
      <c r="AC141" s="137"/>
      <c r="AD141" s="138"/>
    </row>
    <row r="142" spans="1:30">
      <c r="A142" s="51">
        <f t="shared" si="76"/>
        <v>139</v>
      </c>
      <c r="B142" s="54"/>
      <c r="C142" s="54"/>
      <c r="D142" s="52"/>
      <c r="E142" s="52"/>
      <c r="F142" s="52"/>
      <c r="G142" s="52"/>
      <c r="H142" s="54"/>
      <c r="I142" s="54"/>
      <c r="J142" s="54"/>
      <c r="K142" s="54"/>
      <c r="L142" s="54"/>
      <c r="M142" s="54"/>
      <c r="N142" s="54"/>
      <c r="O142" s="60"/>
      <c r="P142" s="54"/>
      <c r="Q142" s="136"/>
      <c r="R142" s="54"/>
      <c r="S142" s="54"/>
      <c r="T142" s="54"/>
      <c r="U142" s="54"/>
      <c r="V142" s="54"/>
      <c r="W142" s="54"/>
      <c r="X142" s="54"/>
      <c r="Y142" s="54"/>
      <c r="Z142" s="54"/>
      <c r="AA142" s="54"/>
      <c r="AB142" s="54"/>
      <c r="AC142" s="137"/>
      <c r="AD142" s="138"/>
    </row>
    <row r="143" spans="1:30">
      <c r="A143" s="51">
        <f t="shared" si="76"/>
        <v>140</v>
      </c>
      <c r="B143" s="54"/>
      <c r="C143" s="54"/>
      <c r="D143" s="52"/>
      <c r="E143" s="52"/>
      <c r="F143" s="52"/>
      <c r="G143" s="52"/>
      <c r="H143" s="54"/>
      <c r="I143" s="54"/>
      <c r="J143" s="54"/>
      <c r="K143" s="54"/>
      <c r="L143" s="54"/>
      <c r="M143" s="54"/>
      <c r="N143" s="54"/>
      <c r="O143" s="60"/>
      <c r="P143" s="54"/>
      <c r="Q143" s="136"/>
      <c r="R143" s="54"/>
      <c r="S143" s="54"/>
      <c r="T143" s="54"/>
      <c r="U143" s="54"/>
      <c r="V143" s="54"/>
      <c r="W143" s="54"/>
      <c r="X143" s="54"/>
      <c r="Y143" s="54"/>
      <c r="Z143" s="54"/>
      <c r="AA143" s="54"/>
      <c r="AB143" s="54"/>
      <c r="AC143" s="137"/>
      <c r="AD143" s="138"/>
    </row>
    <row r="144" spans="1:30">
      <c r="A144" s="51">
        <f t="shared" si="76"/>
        <v>141</v>
      </c>
      <c r="B144" s="54"/>
      <c r="C144" s="54"/>
      <c r="D144" s="52"/>
      <c r="E144" s="52"/>
      <c r="F144" s="52"/>
      <c r="G144" s="52"/>
      <c r="H144" s="54"/>
      <c r="I144" s="54"/>
      <c r="J144" s="54"/>
      <c r="K144" s="54"/>
      <c r="L144" s="54"/>
      <c r="M144" s="54"/>
      <c r="N144" s="54"/>
      <c r="O144" s="60"/>
      <c r="P144" s="54"/>
      <c r="Q144" s="136"/>
      <c r="R144" s="54"/>
      <c r="S144" s="54"/>
      <c r="T144" s="54"/>
      <c r="U144" s="54"/>
      <c r="V144" s="54"/>
      <c r="W144" s="54"/>
      <c r="X144" s="54"/>
      <c r="Y144" s="54"/>
      <c r="Z144" s="54"/>
      <c r="AA144" s="54"/>
      <c r="AB144" s="54"/>
      <c r="AC144" s="137"/>
      <c r="AD144" s="138"/>
    </row>
    <row r="145" spans="1:30">
      <c r="A145" s="51">
        <f t="shared" si="76"/>
        <v>142</v>
      </c>
      <c r="B145" s="54"/>
      <c r="C145" s="54"/>
      <c r="D145" s="52"/>
      <c r="E145" s="52"/>
      <c r="F145" s="52"/>
      <c r="G145" s="52"/>
      <c r="H145" s="54"/>
      <c r="I145" s="54"/>
      <c r="J145" s="54"/>
      <c r="K145" s="54"/>
      <c r="L145" s="54"/>
      <c r="M145" s="54"/>
      <c r="N145" s="54"/>
      <c r="O145" s="60"/>
      <c r="P145" s="54"/>
      <c r="Q145" s="136"/>
      <c r="R145" s="54"/>
      <c r="S145" s="54"/>
      <c r="T145" s="54"/>
      <c r="U145" s="54"/>
      <c r="V145" s="54"/>
      <c r="W145" s="54"/>
      <c r="X145" s="54"/>
      <c r="Y145" s="54"/>
      <c r="Z145" s="54"/>
      <c r="AA145" s="54"/>
      <c r="AB145" s="54"/>
      <c r="AC145" s="137"/>
      <c r="AD145" s="138"/>
    </row>
    <row r="146" spans="1:30">
      <c r="A146" s="51">
        <f t="shared" si="76"/>
        <v>143</v>
      </c>
      <c r="B146" s="54"/>
      <c r="C146" s="54"/>
      <c r="D146" s="52"/>
      <c r="E146" s="52"/>
      <c r="F146" s="52"/>
      <c r="G146" s="52"/>
      <c r="H146" s="54"/>
      <c r="I146" s="54"/>
      <c r="J146" s="54"/>
      <c r="K146" s="54"/>
      <c r="L146" s="54"/>
      <c r="M146" s="54"/>
      <c r="N146" s="54"/>
      <c r="O146" s="60"/>
      <c r="P146" s="54"/>
      <c r="Q146" s="136"/>
      <c r="R146" s="54"/>
      <c r="S146" s="54"/>
      <c r="T146" s="54"/>
      <c r="U146" s="54"/>
      <c r="V146" s="54"/>
      <c r="W146" s="54"/>
      <c r="X146" s="54"/>
      <c r="Y146" s="54"/>
      <c r="Z146" s="54"/>
      <c r="AA146" s="54"/>
      <c r="AB146" s="54"/>
      <c r="AC146" s="137"/>
      <c r="AD146" s="138"/>
    </row>
    <row r="147" spans="1:30">
      <c r="A147" s="51">
        <f t="shared" si="76"/>
        <v>144</v>
      </c>
      <c r="B147" s="54"/>
      <c r="C147" s="54"/>
      <c r="D147" s="52"/>
      <c r="E147" s="52"/>
      <c r="F147" s="52"/>
      <c r="G147" s="52"/>
      <c r="H147" s="54"/>
      <c r="I147" s="54"/>
      <c r="J147" s="54"/>
      <c r="K147" s="54"/>
      <c r="L147" s="54"/>
      <c r="M147" s="54"/>
      <c r="N147" s="54"/>
      <c r="O147" s="60"/>
      <c r="P147" s="54"/>
      <c r="Q147" s="136"/>
      <c r="R147" s="54"/>
      <c r="S147" s="54"/>
      <c r="T147" s="54"/>
      <c r="U147" s="54"/>
      <c r="V147" s="54"/>
      <c r="W147" s="54"/>
      <c r="X147" s="54"/>
      <c r="Y147" s="54"/>
      <c r="Z147" s="54"/>
      <c r="AA147" s="54"/>
      <c r="AB147" s="54"/>
      <c r="AC147" s="137"/>
      <c r="AD147" s="138"/>
    </row>
    <row r="148" spans="1:30">
      <c r="A148" s="51">
        <f t="shared" si="76"/>
        <v>145</v>
      </c>
      <c r="B148" s="54"/>
      <c r="C148" s="54"/>
      <c r="D148" s="52"/>
      <c r="E148" s="52"/>
      <c r="F148" s="52"/>
      <c r="G148" s="52"/>
      <c r="H148" s="54"/>
      <c r="I148" s="54"/>
      <c r="J148" s="54"/>
      <c r="K148" s="54"/>
      <c r="L148" s="54"/>
      <c r="M148" s="54"/>
      <c r="N148" s="54"/>
      <c r="O148" s="60"/>
      <c r="P148" s="54"/>
      <c r="Q148" s="136"/>
      <c r="R148" s="54"/>
      <c r="S148" s="54"/>
      <c r="T148" s="54"/>
      <c r="U148" s="54"/>
      <c r="V148" s="54"/>
      <c r="W148" s="54"/>
      <c r="X148" s="54"/>
      <c r="Y148" s="54"/>
      <c r="Z148" s="54"/>
      <c r="AA148" s="54"/>
      <c r="AB148" s="54"/>
      <c r="AC148" s="137"/>
      <c r="AD148" s="138"/>
    </row>
    <row r="149" spans="1:30">
      <c r="A149" s="51">
        <f t="shared" si="76"/>
        <v>146</v>
      </c>
      <c r="B149" s="54"/>
      <c r="C149" s="54"/>
      <c r="D149" s="52"/>
      <c r="E149" s="52"/>
      <c r="F149" s="52"/>
      <c r="G149" s="52"/>
      <c r="H149" s="54"/>
      <c r="I149" s="54"/>
      <c r="J149" s="54"/>
      <c r="K149" s="54"/>
      <c r="L149" s="54"/>
      <c r="M149" s="54"/>
      <c r="N149" s="54"/>
      <c r="O149" s="60"/>
      <c r="P149" s="54"/>
      <c r="Q149" s="136"/>
      <c r="R149" s="54"/>
      <c r="S149" s="54"/>
      <c r="T149" s="54"/>
      <c r="U149" s="54"/>
      <c r="V149" s="54"/>
      <c r="W149" s="54"/>
      <c r="X149" s="54"/>
      <c r="Y149" s="54"/>
      <c r="Z149" s="54"/>
      <c r="AA149" s="54"/>
      <c r="AB149" s="54"/>
      <c r="AC149" s="137"/>
      <c r="AD149" s="138"/>
    </row>
    <row r="150" spans="1:30">
      <c r="A150" s="51">
        <f t="shared" si="76"/>
        <v>147</v>
      </c>
      <c r="B150" s="54"/>
      <c r="C150" s="54"/>
      <c r="D150" s="52"/>
      <c r="E150" s="52"/>
      <c r="F150" s="52"/>
      <c r="G150" s="52"/>
      <c r="H150" s="54"/>
      <c r="I150" s="54"/>
      <c r="J150" s="54"/>
      <c r="K150" s="54"/>
      <c r="L150" s="54"/>
      <c r="M150" s="54"/>
      <c r="N150" s="54"/>
      <c r="O150" s="60"/>
      <c r="P150" s="54"/>
      <c r="Q150" s="136"/>
      <c r="R150" s="54"/>
      <c r="S150" s="54"/>
      <c r="T150" s="54"/>
      <c r="U150" s="54"/>
      <c r="V150" s="54"/>
      <c r="W150" s="54"/>
      <c r="X150" s="54"/>
      <c r="Y150" s="54"/>
      <c r="Z150" s="54"/>
      <c r="AA150" s="54"/>
      <c r="AB150" s="54"/>
      <c r="AC150" s="137"/>
      <c r="AD150" s="138"/>
    </row>
    <row r="151" spans="1:30">
      <c r="A151" s="51">
        <f t="shared" si="76"/>
        <v>148</v>
      </c>
      <c r="B151" s="54"/>
      <c r="C151" s="54"/>
      <c r="D151" s="52"/>
      <c r="E151" s="52"/>
      <c r="F151" s="52"/>
      <c r="G151" s="52"/>
      <c r="H151" s="54"/>
      <c r="I151" s="54"/>
      <c r="J151" s="54"/>
      <c r="K151" s="54"/>
      <c r="L151" s="54"/>
      <c r="M151" s="54"/>
      <c r="N151" s="54"/>
      <c r="O151" s="60"/>
      <c r="P151" s="54"/>
      <c r="Q151" s="136"/>
      <c r="R151" s="54"/>
      <c r="S151" s="54"/>
      <c r="T151" s="54"/>
      <c r="U151" s="54"/>
      <c r="V151" s="54"/>
      <c r="W151" s="54"/>
      <c r="X151" s="54"/>
      <c r="Y151" s="54"/>
      <c r="Z151" s="54"/>
      <c r="AA151" s="54"/>
      <c r="AB151" s="54"/>
      <c r="AC151" s="137"/>
      <c r="AD151" s="138"/>
    </row>
    <row r="152" spans="1:30">
      <c r="A152" s="51">
        <f t="shared" si="76"/>
        <v>149</v>
      </c>
      <c r="B152" s="54"/>
      <c r="C152" s="54"/>
      <c r="D152" s="52"/>
      <c r="E152" s="52"/>
      <c r="F152" s="52"/>
      <c r="G152" s="52"/>
      <c r="H152" s="54"/>
      <c r="I152" s="54"/>
      <c r="J152" s="54"/>
      <c r="K152" s="54"/>
      <c r="L152" s="54"/>
      <c r="M152" s="54"/>
      <c r="N152" s="54"/>
      <c r="O152" s="60"/>
      <c r="P152" s="54"/>
      <c r="Q152" s="136"/>
      <c r="R152" s="54"/>
      <c r="S152" s="54"/>
      <c r="T152" s="54"/>
      <c r="U152" s="54"/>
      <c r="V152" s="54"/>
      <c r="W152" s="54"/>
      <c r="X152" s="54"/>
      <c r="Y152" s="54"/>
      <c r="Z152" s="54"/>
      <c r="AA152" s="54"/>
      <c r="AB152" s="54"/>
      <c r="AC152" s="137"/>
      <c r="AD152" s="138"/>
    </row>
    <row r="153" spans="1:30">
      <c r="A153" s="51">
        <f t="shared" si="76"/>
        <v>150</v>
      </c>
      <c r="B153" s="54"/>
      <c r="C153" s="54"/>
      <c r="D153" s="52"/>
      <c r="E153" s="52"/>
      <c r="F153" s="52"/>
      <c r="G153" s="52"/>
      <c r="H153" s="54"/>
      <c r="I153" s="54"/>
      <c r="J153" s="54"/>
      <c r="K153" s="54"/>
      <c r="L153" s="54"/>
      <c r="M153" s="54"/>
      <c r="N153" s="54"/>
      <c r="O153" s="60"/>
      <c r="P153" s="54"/>
      <c r="Q153" s="136"/>
      <c r="R153" s="54"/>
      <c r="S153" s="54"/>
      <c r="T153" s="54"/>
      <c r="U153" s="54"/>
      <c r="V153" s="54"/>
      <c r="W153" s="54"/>
      <c r="X153" s="54"/>
      <c r="Y153" s="54"/>
      <c r="Z153" s="54"/>
      <c r="AA153" s="54"/>
      <c r="AB153" s="54"/>
      <c r="AC153" s="137"/>
      <c r="AD153" s="138"/>
    </row>
    <row r="154" spans="1:30">
      <c r="A154" s="51">
        <f t="shared" si="76"/>
        <v>151</v>
      </c>
      <c r="B154" s="54"/>
      <c r="C154" s="54"/>
      <c r="D154" s="52"/>
      <c r="E154" s="52"/>
      <c r="F154" s="52"/>
      <c r="G154" s="52"/>
      <c r="H154" s="54"/>
      <c r="I154" s="54"/>
      <c r="J154" s="54"/>
      <c r="K154" s="54"/>
      <c r="L154" s="54"/>
      <c r="M154" s="54"/>
      <c r="N154" s="54"/>
      <c r="O154" s="60"/>
      <c r="P154" s="54"/>
      <c r="Q154" s="136"/>
      <c r="R154" s="54"/>
      <c r="S154" s="54"/>
      <c r="T154" s="54"/>
      <c r="U154" s="54"/>
      <c r="V154" s="54"/>
      <c r="W154" s="54"/>
      <c r="X154" s="54"/>
      <c r="Y154" s="54"/>
      <c r="Z154" s="54"/>
      <c r="AA154" s="54"/>
      <c r="AB154" s="54"/>
      <c r="AC154" s="137"/>
      <c r="AD154" s="138"/>
    </row>
    <row r="155" spans="1:30">
      <c r="A155" s="51">
        <f t="shared" si="76"/>
        <v>152</v>
      </c>
      <c r="B155" s="54"/>
      <c r="C155" s="54"/>
      <c r="D155" s="52"/>
      <c r="E155" s="52"/>
      <c r="F155" s="52"/>
      <c r="G155" s="52"/>
      <c r="H155" s="54"/>
      <c r="I155" s="54"/>
      <c r="J155" s="54"/>
      <c r="K155" s="54"/>
      <c r="L155" s="54"/>
      <c r="M155" s="54"/>
      <c r="N155" s="54"/>
      <c r="O155" s="60"/>
      <c r="P155" s="54"/>
      <c r="Q155" s="136"/>
      <c r="R155" s="54"/>
      <c r="S155" s="54"/>
      <c r="T155" s="54"/>
      <c r="U155" s="54"/>
      <c r="V155" s="54"/>
      <c r="W155" s="54"/>
      <c r="X155" s="54"/>
      <c r="Y155" s="54"/>
      <c r="Z155" s="54"/>
      <c r="AA155" s="54"/>
      <c r="AB155" s="54"/>
      <c r="AC155" s="137"/>
      <c r="AD155" s="138"/>
    </row>
    <row r="156" spans="1:30">
      <c r="A156" s="51">
        <f t="shared" si="76"/>
        <v>153</v>
      </c>
      <c r="B156" s="54"/>
      <c r="C156" s="54"/>
      <c r="D156" s="52"/>
      <c r="E156" s="52"/>
      <c r="F156" s="52"/>
      <c r="G156" s="52"/>
      <c r="H156" s="54"/>
      <c r="I156" s="54"/>
      <c r="J156" s="54"/>
      <c r="K156" s="54"/>
      <c r="L156" s="54"/>
      <c r="M156" s="54"/>
      <c r="N156" s="54"/>
      <c r="O156" s="60"/>
      <c r="P156" s="54"/>
      <c r="Q156" s="136"/>
      <c r="R156" s="54"/>
      <c r="S156" s="54"/>
      <c r="T156" s="54"/>
      <c r="U156" s="54"/>
      <c r="V156" s="54"/>
      <c r="W156" s="54"/>
      <c r="X156" s="54"/>
      <c r="Y156" s="54"/>
      <c r="Z156" s="54"/>
      <c r="AA156" s="54"/>
      <c r="AB156" s="54"/>
      <c r="AC156" s="137"/>
      <c r="AD156" s="138"/>
    </row>
    <row r="157" spans="1:30">
      <c r="A157" s="51">
        <f t="shared" si="76"/>
        <v>154</v>
      </c>
      <c r="B157" s="54"/>
      <c r="C157" s="54"/>
      <c r="D157" s="52"/>
      <c r="E157" s="52"/>
      <c r="F157" s="52"/>
      <c r="G157" s="52"/>
      <c r="H157" s="54"/>
      <c r="I157" s="54"/>
      <c r="J157" s="54"/>
      <c r="K157" s="54"/>
      <c r="L157" s="54"/>
      <c r="M157" s="54"/>
      <c r="N157" s="54"/>
      <c r="O157" s="60"/>
      <c r="P157" s="54"/>
      <c r="Q157" s="136"/>
      <c r="R157" s="54"/>
      <c r="S157" s="54"/>
      <c r="T157" s="54"/>
      <c r="U157" s="54"/>
      <c r="V157" s="54"/>
      <c r="W157" s="54"/>
      <c r="X157" s="54"/>
      <c r="Y157" s="54"/>
      <c r="Z157" s="54"/>
      <c r="AA157" s="54"/>
      <c r="AB157" s="54"/>
      <c r="AC157" s="137"/>
      <c r="AD157" s="138"/>
    </row>
    <row r="158" spans="1:30">
      <c r="A158" s="51">
        <f t="shared" si="76"/>
        <v>155</v>
      </c>
      <c r="B158" s="54"/>
      <c r="C158" s="54"/>
      <c r="D158" s="52"/>
      <c r="E158" s="52"/>
      <c r="F158" s="52"/>
      <c r="G158" s="52"/>
      <c r="H158" s="54"/>
      <c r="I158" s="54"/>
      <c r="J158" s="54"/>
      <c r="K158" s="54"/>
      <c r="L158" s="54"/>
      <c r="M158" s="54"/>
      <c r="N158" s="54"/>
      <c r="O158" s="60"/>
      <c r="P158" s="54"/>
      <c r="Q158" s="136"/>
      <c r="R158" s="54"/>
      <c r="S158" s="54"/>
      <c r="T158" s="54"/>
      <c r="U158" s="54"/>
      <c r="V158" s="54"/>
      <c r="W158" s="54"/>
      <c r="X158" s="54"/>
      <c r="Y158" s="54"/>
      <c r="Z158" s="54"/>
      <c r="AA158" s="54"/>
      <c r="AB158" s="54"/>
      <c r="AC158" s="137"/>
      <c r="AD158" s="138"/>
    </row>
    <row r="159" spans="1:30">
      <c r="A159" s="51">
        <f t="shared" si="76"/>
        <v>156</v>
      </c>
      <c r="B159" s="54"/>
      <c r="C159" s="54"/>
      <c r="D159" s="52"/>
      <c r="E159" s="52"/>
      <c r="F159" s="52"/>
      <c r="G159" s="52"/>
      <c r="H159" s="54"/>
      <c r="I159" s="54"/>
      <c r="J159" s="54"/>
      <c r="K159" s="54"/>
      <c r="L159" s="54"/>
      <c r="M159" s="54"/>
      <c r="N159" s="54"/>
      <c r="O159" s="60"/>
      <c r="P159" s="54"/>
      <c r="Q159" s="136"/>
      <c r="R159" s="54"/>
      <c r="S159" s="54"/>
      <c r="T159" s="54"/>
      <c r="U159" s="54"/>
      <c r="V159" s="54"/>
      <c r="W159" s="54"/>
      <c r="X159" s="54"/>
      <c r="Y159" s="54"/>
      <c r="Z159" s="54"/>
      <c r="AA159" s="54"/>
      <c r="AB159" s="54"/>
      <c r="AC159" s="137"/>
      <c r="AD159" s="138"/>
    </row>
    <row r="160" spans="1:30">
      <c r="A160" s="51">
        <f t="shared" si="76"/>
        <v>157</v>
      </c>
      <c r="B160" s="54"/>
      <c r="C160" s="54"/>
      <c r="D160" s="52"/>
      <c r="E160" s="52"/>
      <c r="F160" s="52"/>
      <c r="G160" s="52"/>
      <c r="H160" s="54"/>
      <c r="I160" s="54"/>
      <c r="J160" s="54"/>
      <c r="K160" s="54"/>
      <c r="L160" s="54"/>
      <c r="M160" s="54"/>
      <c r="N160" s="54"/>
      <c r="O160" s="60"/>
      <c r="P160" s="54"/>
      <c r="Q160" s="136"/>
      <c r="R160" s="54"/>
      <c r="S160" s="54"/>
      <c r="T160" s="54"/>
      <c r="U160" s="54"/>
      <c r="V160" s="54"/>
      <c r="W160" s="54"/>
      <c r="X160" s="54"/>
      <c r="Y160" s="54"/>
      <c r="Z160" s="54"/>
      <c r="AA160" s="54"/>
      <c r="AB160" s="54"/>
      <c r="AC160" s="137"/>
      <c r="AD160" s="138"/>
    </row>
    <row r="161" spans="1:30">
      <c r="A161" s="51">
        <f t="shared" si="76"/>
        <v>158</v>
      </c>
      <c r="B161" s="54"/>
      <c r="C161" s="54"/>
      <c r="D161" s="52"/>
      <c r="E161" s="52"/>
      <c r="F161" s="52"/>
      <c r="G161" s="52"/>
      <c r="H161" s="54"/>
      <c r="I161" s="54"/>
      <c r="J161" s="54"/>
      <c r="K161" s="54"/>
      <c r="L161" s="54"/>
      <c r="M161" s="54"/>
      <c r="N161" s="54"/>
      <c r="O161" s="60"/>
      <c r="P161" s="54"/>
      <c r="Q161" s="136"/>
      <c r="R161" s="54"/>
      <c r="S161" s="54"/>
      <c r="T161" s="54"/>
      <c r="U161" s="54"/>
      <c r="V161" s="54"/>
      <c r="W161" s="54"/>
      <c r="X161" s="54"/>
      <c r="Y161" s="54"/>
      <c r="Z161" s="54"/>
      <c r="AA161" s="54"/>
      <c r="AB161" s="54"/>
      <c r="AC161" s="137"/>
      <c r="AD161" s="138"/>
    </row>
    <row r="162" spans="1:30">
      <c r="A162" s="51">
        <f t="shared" si="76"/>
        <v>159</v>
      </c>
      <c r="B162" s="54"/>
      <c r="C162" s="54"/>
      <c r="D162" s="52"/>
      <c r="E162" s="52"/>
      <c r="F162" s="52"/>
      <c r="G162" s="52"/>
      <c r="H162" s="54"/>
      <c r="I162" s="54"/>
      <c r="J162" s="54"/>
      <c r="K162" s="54"/>
      <c r="L162" s="54"/>
      <c r="M162" s="54"/>
      <c r="N162" s="54"/>
      <c r="O162" s="60"/>
      <c r="P162" s="54"/>
      <c r="Q162" s="136"/>
      <c r="R162" s="54"/>
      <c r="S162" s="54"/>
      <c r="T162" s="54"/>
      <c r="U162" s="54"/>
      <c r="V162" s="54"/>
      <c r="W162" s="54"/>
      <c r="X162" s="54"/>
      <c r="Y162" s="54"/>
      <c r="Z162" s="54"/>
      <c r="AA162" s="54"/>
      <c r="AB162" s="54"/>
      <c r="AC162" s="137"/>
      <c r="AD162" s="138"/>
    </row>
    <row r="163" spans="1:30">
      <c r="A163" s="51">
        <f t="shared" si="76"/>
        <v>160</v>
      </c>
      <c r="B163" s="54"/>
      <c r="C163" s="54"/>
      <c r="D163" s="52"/>
      <c r="E163" s="52"/>
      <c r="F163" s="52"/>
      <c r="G163" s="52"/>
      <c r="H163" s="54"/>
      <c r="I163" s="54"/>
      <c r="J163" s="54"/>
      <c r="K163" s="54"/>
      <c r="L163" s="54"/>
      <c r="M163" s="54"/>
      <c r="N163" s="54"/>
      <c r="O163" s="60"/>
      <c r="P163" s="54"/>
      <c r="Q163" s="136"/>
      <c r="R163" s="54"/>
      <c r="S163" s="54"/>
      <c r="T163" s="54"/>
      <c r="U163" s="54"/>
      <c r="V163" s="54"/>
      <c r="W163" s="54"/>
      <c r="X163" s="54"/>
      <c r="Y163" s="54"/>
      <c r="Z163" s="54"/>
      <c r="AA163" s="54"/>
      <c r="AB163" s="54"/>
      <c r="AC163" s="137"/>
      <c r="AD163" s="138"/>
    </row>
    <row r="164" spans="1:30">
      <c r="A164" s="51">
        <f t="shared" si="76"/>
        <v>161</v>
      </c>
      <c r="B164" s="54"/>
      <c r="C164" s="54"/>
      <c r="D164" s="52"/>
      <c r="E164" s="52"/>
      <c r="F164" s="52"/>
      <c r="G164" s="52"/>
      <c r="H164" s="54"/>
      <c r="I164" s="54"/>
      <c r="J164" s="54"/>
      <c r="K164" s="54"/>
      <c r="L164" s="54"/>
      <c r="M164" s="54"/>
      <c r="N164" s="54"/>
      <c r="O164" s="60"/>
      <c r="P164" s="54"/>
      <c r="Q164" s="136"/>
      <c r="R164" s="54"/>
      <c r="S164" s="54"/>
      <c r="T164" s="54"/>
      <c r="U164" s="54"/>
      <c r="V164" s="54"/>
      <c r="W164" s="54"/>
      <c r="X164" s="54"/>
      <c r="Y164" s="54"/>
      <c r="Z164" s="54"/>
      <c r="AA164" s="54"/>
      <c r="AB164" s="54"/>
      <c r="AC164" s="137"/>
      <c r="AD164" s="138"/>
    </row>
    <row r="165" spans="1:30">
      <c r="A165" s="51">
        <f t="shared" si="76"/>
        <v>162</v>
      </c>
      <c r="B165" s="54"/>
      <c r="C165" s="54"/>
      <c r="D165" s="52"/>
      <c r="E165" s="52"/>
      <c r="F165" s="52"/>
      <c r="G165" s="52"/>
      <c r="H165" s="54"/>
      <c r="I165" s="54"/>
      <c r="J165" s="54"/>
      <c r="K165" s="54"/>
      <c r="L165" s="54"/>
      <c r="M165" s="54"/>
      <c r="N165" s="54"/>
      <c r="O165" s="60"/>
      <c r="P165" s="54"/>
      <c r="Q165" s="136"/>
      <c r="R165" s="54"/>
      <c r="S165" s="54"/>
      <c r="T165" s="54"/>
      <c r="U165" s="54"/>
      <c r="V165" s="54"/>
      <c r="W165" s="54"/>
      <c r="X165" s="54"/>
      <c r="Y165" s="54"/>
      <c r="Z165" s="54"/>
      <c r="AA165" s="54"/>
      <c r="AB165" s="54"/>
      <c r="AC165" s="137"/>
      <c r="AD165" s="138"/>
    </row>
    <row r="166" spans="1:30">
      <c r="A166" s="51">
        <f t="shared" si="76"/>
        <v>163</v>
      </c>
      <c r="B166" s="54"/>
      <c r="C166" s="54"/>
      <c r="D166" s="52"/>
      <c r="E166" s="52"/>
      <c r="F166" s="52"/>
      <c r="G166" s="52"/>
      <c r="H166" s="54"/>
      <c r="I166" s="54"/>
      <c r="J166" s="54"/>
      <c r="K166" s="54"/>
      <c r="L166" s="54"/>
      <c r="M166" s="54"/>
      <c r="N166" s="54"/>
      <c r="O166" s="60"/>
      <c r="P166" s="54"/>
      <c r="Q166" s="136"/>
      <c r="R166" s="54"/>
      <c r="S166" s="54"/>
      <c r="T166" s="54"/>
      <c r="U166" s="54"/>
      <c r="V166" s="54"/>
      <c r="W166" s="54"/>
      <c r="X166" s="54"/>
      <c r="Y166" s="54"/>
      <c r="Z166" s="54"/>
      <c r="AA166" s="54"/>
      <c r="AB166" s="54"/>
      <c r="AC166" s="137"/>
      <c r="AD166" s="138"/>
    </row>
    <row r="167" spans="1:30">
      <c r="A167" s="51">
        <f t="shared" si="76"/>
        <v>164</v>
      </c>
      <c r="B167" s="54"/>
      <c r="C167" s="54"/>
      <c r="D167" s="52"/>
      <c r="E167" s="52"/>
      <c r="F167" s="52"/>
      <c r="G167" s="52"/>
      <c r="H167" s="54"/>
      <c r="I167" s="54"/>
      <c r="J167" s="54"/>
      <c r="K167" s="54"/>
      <c r="L167" s="54"/>
      <c r="M167" s="54"/>
      <c r="N167" s="54"/>
      <c r="O167" s="60"/>
      <c r="P167" s="54"/>
      <c r="Q167" s="136"/>
      <c r="R167" s="54"/>
      <c r="S167" s="54"/>
      <c r="T167" s="54"/>
      <c r="U167" s="54"/>
      <c r="V167" s="54"/>
      <c r="W167" s="54"/>
      <c r="X167" s="54"/>
      <c r="Y167" s="54"/>
      <c r="Z167" s="54"/>
      <c r="AA167" s="54"/>
      <c r="AB167" s="54"/>
      <c r="AC167" s="137"/>
      <c r="AD167" s="138"/>
    </row>
    <row r="168" spans="1:30">
      <c r="A168" s="51">
        <f t="shared" si="76"/>
        <v>165</v>
      </c>
      <c r="B168" s="54"/>
      <c r="C168" s="54"/>
      <c r="D168" s="52"/>
      <c r="E168" s="52"/>
      <c r="F168" s="52"/>
      <c r="G168" s="52"/>
      <c r="H168" s="54"/>
      <c r="I168" s="54"/>
      <c r="J168" s="54"/>
      <c r="K168" s="54"/>
      <c r="L168" s="54"/>
      <c r="M168" s="54"/>
      <c r="N168" s="54"/>
      <c r="O168" s="60"/>
      <c r="P168" s="54"/>
      <c r="Q168" s="136"/>
      <c r="R168" s="54"/>
      <c r="S168" s="54"/>
      <c r="T168" s="54"/>
      <c r="U168" s="54"/>
      <c r="V168" s="54"/>
      <c r="W168" s="54"/>
      <c r="X168" s="54"/>
      <c r="Y168" s="54"/>
      <c r="Z168" s="54"/>
      <c r="AA168" s="54"/>
      <c r="AB168" s="54"/>
      <c r="AC168" s="137"/>
      <c r="AD168" s="138"/>
    </row>
    <row r="169" spans="1:30">
      <c r="A169" s="51">
        <f t="shared" si="76"/>
        <v>166</v>
      </c>
      <c r="B169" s="54"/>
      <c r="C169" s="54"/>
      <c r="D169" s="52"/>
      <c r="E169" s="52"/>
      <c r="F169" s="52"/>
      <c r="G169" s="52"/>
      <c r="H169" s="54"/>
      <c r="I169" s="54"/>
      <c r="J169" s="54"/>
      <c r="K169" s="54"/>
      <c r="L169" s="54"/>
      <c r="M169" s="54"/>
      <c r="N169" s="54"/>
      <c r="O169" s="60"/>
      <c r="P169" s="54"/>
      <c r="Q169" s="136"/>
      <c r="R169" s="54"/>
      <c r="S169" s="54"/>
      <c r="T169" s="54"/>
      <c r="U169" s="54"/>
      <c r="V169" s="54"/>
      <c r="W169" s="54"/>
      <c r="X169" s="54"/>
      <c r="Y169" s="54"/>
      <c r="Z169" s="54"/>
      <c r="AA169" s="54"/>
      <c r="AB169" s="54"/>
      <c r="AC169" s="137"/>
      <c r="AD169" s="138"/>
    </row>
    <row r="170" spans="1:30">
      <c r="A170" s="51">
        <f t="shared" si="76"/>
        <v>167</v>
      </c>
      <c r="B170" s="54"/>
      <c r="C170" s="54"/>
      <c r="D170" s="52"/>
      <c r="E170" s="52"/>
      <c r="F170" s="52"/>
      <c r="G170" s="52"/>
      <c r="H170" s="54"/>
      <c r="I170" s="54"/>
      <c r="J170" s="54"/>
      <c r="K170" s="54"/>
      <c r="L170" s="54"/>
      <c r="M170" s="54"/>
      <c r="N170" s="54"/>
      <c r="O170" s="60"/>
      <c r="P170" s="54"/>
      <c r="Q170" s="136"/>
      <c r="R170" s="54"/>
      <c r="S170" s="54"/>
      <c r="T170" s="54"/>
      <c r="U170" s="54"/>
      <c r="V170" s="54"/>
      <c r="W170" s="54"/>
      <c r="X170" s="54"/>
      <c r="Y170" s="54"/>
      <c r="Z170" s="54"/>
      <c r="AA170" s="54"/>
      <c r="AB170" s="54"/>
      <c r="AC170" s="137"/>
      <c r="AD170" s="138"/>
    </row>
    <row r="171" spans="1:30">
      <c r="A171" s="51">
        <f t="shared" si="76"/>
        <v>168</v>
      </c>
      <c r="B171" s="54"/>
      <c r="C171" s="54"/>
      <c r="D171" s="52"/>
      <c r="E171" s="52"/>
      <c r="F171" s="52"/>
      <c r="G171" s="52"/>
      <c r="H171" s="54"/>
      <c r="I171" s="54"/>
      <c r="J171" s="54"/>
      <c r="K171" s="54"/>
      <c r="L171" s="54"/>
      <c r="M171" s="54"/>
      <c r="N171" s="54"/>
      <c r="O171" s="60"/>
      <c r="P171" s="54"/>
      <c r="Q171" s="136"/>
      <c r="R171" s="54"/>
      <c r="S171" s="54"/>
      <c r="T171" s="54"/>
      <c r="U171" s="54"/>
      <c r="V171" s="54"/>
      <c r="W171" s="54"/>
      <c r="X171" s="54"/>
      <c r="Y171" s="54"/>
      <c r="Z171" s="54"/>
      <c r="AA171" s="54"/>
      <c r="AB171" s="54"/>
      <c r="AC171" s="137"/>
      <c r="AD171" s="138"/>
    </row>
    <row r="172" spans="1:30">
      <c r="A172" s="51">
        <f t="shared" si="76"/>
        <v>169</v>
      </c>
      <c r="B172" s="54"/>
      <c r="C172" s="54"/>
      <c r="D172" s="52"/>
      <c r="E172" s="52"/>
      <c r="F172" s="52"/>
      <c r="G172" s="52"/>
      <c r="H172" s="54"/>
      <c r="I172" s="54"/>
      <c r="J172" s="54"/>
      <c r="K172" s="54"/>
      <c r="L172" s="54"/>
      <c r="M172" s="54"/>
      <c r="N172" s="54"/>
      <c r="O172" s="60"/>
      <c r="P172" s="54"/>
      <c r="Q172" s="136"/>
      <c r="R172" s="54"/>
      <c r="S172" s="54"/>
      <c r="T172" s="54"/>
      <c r="U172" s="54"/>
      <c r="V172" s="54"/>
      <c r="W172" s="54"/>
      <c r="X172" s="54"/>
      <c r="Y172" s="54"/>
      <c r="Z172" s="54"/>
      <c r="AA172" s="54"/>
      <c r="AB172" s="54"/>
      <c r="AC172" s="137"/>
      <c r="AD172" s="138"/>
    </row>
    <row r="173" spans="1:30">
      <c r="A173" s="51">
        <f t="shared" si="76"/>
        <v>170</v>
      </c>
      <c r="B173" s="54"/>
      <c r="C173" s="54"/>
      <c r="D173" s="52"/>
      <c r="E173" s="52"/>
      <c r="F173" s="52"/>
      <c r="G173" s="52"/>
      <c r="H173" s="54"/>
      <c r="I173" s="54"/>
      <c r="J173" s="54"/>
      <c r="K173" s="54"/>
      <c r="L173" s="54"/>
      <c r="M173" s="54"/>
      <c r="N173" s="54"/>
      <c r="O173" s="60"/>
      <c r="P173" s="54"/>
      <c r="Q173" s="136"/>
      <c r="R173" s="54"/>
      <c r="S173" s="54"/>
      <c r="T173" s="54"/>
      <c r="U173" s="54"/>
      <c r="V173" s="54"/>
      <c r="W173" s="54"/>
      <c r="X173" s="54"/>
      <c r="Y173" s="54"/>
      <c r="Z173" s="54"/>
      <c r="AA173" s="54"/>
      <c r="AB173" s="54"/>
      <c r="AC173" s="137"/>
      <c r="AD173" s="138"/>
    </row>
    <row r="174" spans="1:30">
      <c r="A174" s="51">
        <f t="shared" si="76"/>
        <v>171</v>
      </c>
      <c r="B174" s="54"/>
      <c r="C174" s="54"/>
      <c r="D174" s="52"/>
      <c r="E174" s="52"/>
      <c r="F174" s="52"/>
      <c r="G174" s="52"/>
      <c r="H174" s="54"/>
      <c r="I174" s="54"/>
      <c r="J174" s="54"/>
      <c r="K174" s="54"/>
      <c r="L174" s="54"/>
      <c r="M174" s="54"/>
      <c r="N174" s="54"/>
      <c r="O174" s="60"/>
      <c r="P174" s="54"/>
      <c r="Q174" s="136"/>
      <c r="R174" s="54"/>
      <c r="S174" s="54"/>
      <c r="T174" s="54"/>
      <c r="U174" s="54"/>
      <c r="V174" s="54"/>
      <c r="W174" s="54"/>
      <c r="X174" s="54"/>
      <c r="Y174" s="54"/>
      <c r="Z174" s="54"/>
      <c r="AA174" s="54"/>
      <c r="AB174" s="54"/>
      <c r="AC174" s="137"/>
      <c r="AD174" s="138"/>
    </row>
    <row r="175" spans="1:30">
      <c r="A175" s="51">
        <f t="shared" si="76"/>
        <v>172</v>
      </c>
      <c r="B175" s="54"/>
      <c r="C175" s="54"/>
      <c r="D175" s="52"/>
      <c r="E175" s="52"/>
      <c r="F175" s="52"/>
      <c r="G175" s="52"/>
      <c r="H175" s="54"/>
      <c r="I175" s="54"/>
      <c r="J175" s="54"/>
      <c r="K175" s="54"/>
      <c r="L175" s="54"/>
      <c r="M175" s="54"/>
      <c r="N175" s="54"/>
      <c r="O175" s="60"/>
      <c r="P175" s="54"/>
      <c r="Q175" s="136"/>
      <c r="R175" s="54"/>
      <c r="S175" s="54"/>
      <c r="T175" s="54"/>
      <c r="U175" s="54"/>
      <c r="V175" s="54"/>
      <c r="W175" s="54"/>
      <c r="X175" s="54"/>
      <c r="Y175" s="54"/>
      <c r="Z175" s="54"/>
      <c r="AA175" s="54"/>
      <c r="AB175" s="54"/>
      <c r="AC175" s="137"/>
      <c r="AD175" s="138"/>
    </row>
    <row r="176" spans="1:30">
      <c r="A176" s="51">
        <f t="shared" si="76"/>
        <v>173</v>
      </c>
      <c r="B176" s="54"/>
      <c r="C176" s="54"/>
      <c r="D176" s="52"/>
      <c r="E176" s="52"/>
      <c r="F176" s="52"/>
      <c r="G176" s="52"/>
      <c r="H176" s="54"/>
      <c r="I176" s="54"/>
      <c r="J176" s="54"/>
      <c r="K176" s="54"/>
      <c r="L176" s="54"/>
      <c r="M176" s="54"/>
      <c r="N176" s="54"/>
      <c r="O176" s="60"/>
      <c r="P176" s="54"/>
      <c r="Q176" s="136"/>
      <c r="R176" s="54"/>
      <c r="S176" s="54"/>
      <c r="T176" s="54"/>
      <c r="U176" s="54"/>
      <c r="V176" s="54"/>
      <c r="W176" s="54"/>
      <c r="X176" s="54"/>
      <c r="Y176" s="54"/>
      <c r="Z176" s="54"/>
      <c r="AA176" s="54"/>
      <c r="AB176" s="54"/>
      <c r="AC176" s="137"/>
      <c r="AD176" s="138"/>
    </row>
    <row r="177" spans="1:30">
      <c r="A177" s="51">
        <f t="shared" si="76"/>
        <v>174</v>
      </c>
      <c r="B177" s="54"/>
      <c r="C177" s="54"/>
      <c r="D177" s="52"/>
      <c r="E177" s="52"/>
      <c r="F177" s="52"/>
      <c r="G177" s="52"/>
      <c r="H177" s="54"/>
      <c r="I177" s="54"/>
      <c r="J177" s="54"/>
      <c r="K177" s="54"/>
      <c r="L177" s="54"/>
      <c r="M177" s="54"/>
      <c r="N177" s="54"/>
      <c r="O177" s="60"/>
      <c r="P177" s="54"/>
      <c r="Q177" s="136"/>
      <c r="R177" s="54"/>
      <c r="S177" s="54"/>
      <c r="T177" s="54"/>
      <c r="U177" s="54"/>
      <c r="V177" s="54"/>
      <c r="W177" s="54"/>
      <c r="X177" s="54"/>
      <c r="Y177" s="54"/>
      <c r="Z177" s="54"/>
      <c r="AA177" s="54"/>
      <c r="AB177" s="54"/>
      <c r="AC177" s="137"/>
      <c r="AD177" s="138"/>
    </row>
    <row r="178" spans="1:30">
      <c r="A178" s="51">
        <f t="shared" si="76"/>
        <v>175</v>
      </c>
      <c r="B178" s="54"/>
      <c r="C178" s="54"/>
      <c r="D178" s="52"/>
      <c r="E178" s="52"/>
      <c r="F178" s="52"/>
      <c r="G178" s="52"/>
      <c r="H178" s="54"/>
      <c r="I178" s="54"/>
      <c r="J178" s="54"/>
      <c r="K178" s="54"/>
      <c r="L178" s="54"/>
      <c r="M178" s="54"/>
      <c r="N178" s="54"/>
      <c r="O178" s="60"/>
      <c r="P178" s="54"/>
      <c r="Q178" s="136"/>
      <c r="R178" s="54"/>
      <c r="S178" s="54"/>
      <c r="T178" s="54"/>
      <c r="U178" s="54"/>
      <c r="V178" s="54"/>
      <c r="W178" s="54"/>
      <c r="X178" s="54"/>
      <c r="Y178" s="54"/>
      <c r="Z178" s="54"/>
      <c r="AA178" s="54"/>
      <c r="AB178" s="54"/>
      <c r="AC178" s="137"/>
      <c r="AD178" s="138"/>
    </row>
    <row r="179" spans="1:30">
      <c r="A179" s="51">
        <f t="shared" si="76"/>
        <v>176</v>
      </c>
      <c r="B179" s="54"/>
      <c r="C179" s="54"/>
      <c r="D179" s="52"/>
      <c r="E179" s="52"/>
      <c r="F179" s="52"/>
      <c r="G179" s="52"/>
      <c r="H179" s="54"/>
      <c r="I179" s="54"/>
      <c r="J179" s="54"/>
      <c r="K179" s="54"/>
      <c r="L179" s="54"/>
      <c r="M179" s="54"/>
      <c r="N179" s="54"/>
      <c r="O179" s="60"/>
      <c r="P179" s="54"/>
      <c r="Q179" s="136"/>
      <c r="R179" s="54"/>
      <c r="S179" s="54"/>
      <c r="T179" s="54"/>
      <c r="U179" s="54"/>
      <c r="V179" s="54"/>
      <c r="W179" s="54"/>
      <c r="X179" s="54"/>
      <c r="Y179" s="54"/>
      <c r="Z179" s="54"/>
      <c r="AA179" s="54"/>
      <c r="AB179" s="54"/>
      <c r="AC179" s="137"/>
      <c r="AD179" s="138"/>
    </row>
    <row r="180" spans="1:30">
      <c r="A180" s="51">
        <f t="shared" si="76"/>
        <v>177</v>
      </c>
      <c r="B180" s="54"/>
      <c r="C180" s="54"/>
      <c r="D180" s="52"/>
      <c r="E180" s="52"/>
      <c r="F180" s="52"/>
      <c r="G180" s="52"/>
      <c r="H180" s="54"/>
      <c r="I180" s="54"/>
      <c r="J180" s="54"/>
      <c r="K180" s="54"/>
      <c r="L180" s="54"/>
      <c r="M180" s="54"/>
      <c r="N180" s="54"/>
      <c r="O180" s="60"/>
      <c r="P180" s="54"/>
      <c r="Q180" s="136"/>
      <c r="R180" s="54"/>
      <c r="S180" s="54"/>
      <c r="T180" s="54"/>
      <c r="U180" s="54"/>
      <c r="V180" s="54"/>
      <c r="W180" s="54"/>
      <c r="X180" s="54"/>
      <c r="Y180" s="54"/>
      <c r="Z180" s="54"/>
      <c r="AA180" s="54"/>
      <c r="AB180" s="54"/>
      <c r="AC180" s="137"/>
      <c r="AD180" s="138"/>
    </row>
    <row r="181" spans="1:30">
      <c r="A181" s="51">
        <f t="shared" si="76"/>
        <v>178</v>
      </c>
      <c r="B181" s="54"/>
      <c r="C181" s="54"/>
      <c r="D181" s="52"/>
      <c r="E181" s="52"/>
      <c r="F181" s="52"/>
      <c r="G181" s="52"/>
      <c r="H181" s="54"/>
      <c r="I181" s="54"/>
      <c r="J181" s="54"/>
      <c r="K181" s="54"/>
      <c r="L181" s="54"/>
      <c r="M181" s="54"/>
      <c r="N181" s="54"/>
      <c r="O181" s="60"/>
      <c r="P181" s="54"/>
      <c r="Q181" s="136"/>
      <c r="R181" s="54"/>
      <c r="S181" s="54"/>
      <c r="T181" s="54"/>
      <c r="U181" s="54"/>
      <c r="V181" s="54"/>
      <c r="W181" s="54"/>
      <c r="X181" s="54"/>
      <c r="Y181" s="54"/>
      <c r="Z181" s="54"/>
      <c r="AA181" s="54"/>
      <c r="AB181" s="54"/>
      <c r="AC181" s="137"/>
      <c r="AD181" s="138"/>
    </row>
    <row r="182" spans="1:30">
      <c r="A182" s="51">
        <f t="shared" si="76"/>
        <v>179</v>
      </c>
      <c r="B182" s="54"/>
      <c r="C182" s="54"/>
      <c r="D182" s="52"/>
      <c r="E182" s="52"/>
      <c r="F182" s="52"/>
      <c r="G182" s="52"/>
      <c r="H182" s="54"/>
      <c r="I182" s="54"/>
      <c r="J182" s="54"/>
      <c r="K182" s="54"/>
      <c r="L182" s="54"/>
      <c r="M182" s="54"/>
      <c r="N182" s="54"/>
      <c r="O182" s="60"/>
      <c r="P182" s="54"/>
      <c r="Q182" s="136"/>
      <c r="R182" s="54"/>
      <c r="S182" s="54"/>
      <c r="T182" s="54"/>
      <c r="U182" s="54"/>
      <c r="V182" s="54"/>
      <c r="W182" s="54"/>
      <c r="X182" s="54"/>
      <c r="Y182" s="54"/>
      <c r="Z182" s="54"/>
      <c r="AA182" s="54"/>
      <c r="AB182" s="54"/>
      <c r="AC182" s="137"/>
      <c r="AD182" s="138"/>
    </row>
    <row r="183" spans="1:30">
      <c r="A183" s="51">
        <f t="shared" si="76"/>
        <v>180</v>
      </c>
      <c r="B183" s="54"/>
      <c r="C183" s="54"/>
      <c r="D183" s="52"/>
      <c r="E183" s="52"/>
      <c r="F183" s="52"/>
      <c r="G183" s="52"/>
      <c r="H183" s="54"/>
      <c r="I183" s="54"/>
      <c r="J183" s="54"/>
      <c r="K183" s="54"/>
      <c r="L183" s="54"/>
      <c r="M183" s="54"/>
      <c r="N183" s="54"/>
      <c r="O183" s="60"/>
      <c r="P183" s="54"/>
      <c r="Q183" s="136"/>
      <c r="R183" s="54"/>
      <c r="S183" s="54"/>
      <c r="T183" s="54"/>
      <c r="U183" s="54"/>
      <c r="V183" s="54"/>
      <c r="W183" s="54"/>
      <c r="X183" s="54"/>
      <c r="Y183" s="54"/>
      <c r="Z183" s="54"/>
      <c r="AA183" s="54"/>
      <c r="AB183" s="54"/>
      <c r="AC183" s="137"/>
      <c r="AD183" s="138"/>
    </row>
    <row r="184" spans="1:30">
      <c r="A184" s="51">
        <f t="shared" si="76"/>
        <v>181</v>
      </c>
      <c r="B184" s="54"/>
      <c r="C184" s="54"/>
      <c r="D184" s="52"/>
      <c r="E184" s="52"/>
      <c r="F184" s="52"/>
      <c r="G184" s="52"/>
      <c r="H184" s="54"/>
      <c r="I184" s="54"/>
      <c r="J184" s="54"/>
      <c r="K184" s="54"/>
      <c r="L184" s="54"/>
      <c r="M184" s="54"/>
      <c r="N184" s="54"/>
      <c r="O184" s="60"/>
      <c r="P184" s="54"/>
      <c r="Q184" s="136"/>
      <c r="R184" s="54"/>
      <c r="S184" s="54"/>
      <c r="T184" s="54"/>
      <c r="U184" s="54"/>
      <c r="V184" s="54"/>
      <c r="W184" s="54"/>
      <c r="X184" s="54"/>
      <c r="Y184" s="54"/>
      <c r="Z184" s="54"/>
      <c r="AA184" s="54"/>
      <c r="AB184" s="54"/>
      <c r="AC184" s="137"/>
      <c r="AD184" s="138"/>
    </row>
    <row r="185" spans="1:30">
      <c r="A185" s="51">
        <f t="shared" si="76"/>
        <v>182</v>
      </c>
      <c r="B185" s="54"/>
      <c r="C185" s="54"/>
      <c r="D185" s="52"/>
      <c r="E185" s="52"/>
      <c r="F185" s="52"/>
      <c r="G185" s="52"/>
      <c r="H185" s="54"/>
      <c r="I185" s="54"/>
      <c r="J185" s="54"/>
      <c r="K185" s="54"/>
      <c r="L185" s="54"/>
      <c r="M185" s="54"/>
      <c r="N185" s="54"/>
      <c r="O185" s="60"/>
      <c r="P185" s="54"/>
      <c r="Q185" s="136"/>
      <c r="R185" s="54"/>
      <c r="S185" s="54"/>
      <c r="T185" s="54"/>
      <c r="U185" s="54"/>
      <c r="V185" s="54"/>
      <c r="W185" s="54"/>
      <c r="X185" s="54"/>
      <c r="Y185" s="54"/>
      <c r="Z185" s="54"/>
      <c r="AA185" s="54"/>
      <c r="AB185" s="54"/>
      <c r="AC185" s="137"/>
      <c r="AD185" s="138"/>
    </row>
    <row r="186" spans="1:30">
      <c r="A186" s="51">
        <f t="shared" si="76"/>
        <v>183</v>
      </c>
      <c r="B186" s="54"/>
      <c r="C186" s="54"/>
      <c r="D186" s="52"/>
      <c r="E186" s="52"/>
      <c r="F186" s="52"/>
      <c r="G186" s="52"/>
      <c r="H186" s="54"/>
      <c r="I186" s="54"/>
      <c r="J186" s="54"/>
      <c r="K186" s="54"/>
      <c r="L186" s="54"/>
      <c r="M186" s="54"/>
      <c r="N186" s="54"/>
      <c r="O186" s="60"/>
      <c r="P186" s="54"/>
      <c r="Q186" s="136"/>
      <c r="R186" s="54"/>
      <c r="S186" s="54"/>
      <c r="T186" s="54"/>
      <c r="U186" s="54"/>
      <c r="V186" s="54"/>
      <c r="W186" s="54"/>
      <c r="X186" s="54"/>
      <c r="Y186" s="54"/>
      <c r="Z186" s="54"/>
      <c r="AA186" s="54"/>
      <c r="AB186" s="54"/>
      <c r="AC186" s="137"/>
      <c r="AD186" s="138"/>
    </row>
    <row r="187" spans="1:30">
      <c r="A187" s="51">
        <f t="shared" si="76"/>
        <v>184</v>
      </c>
      <c r="B187" s="54"/>
      <c r="C187" s="54"/>
      <c r="D187" s="52"/>
      <c r="E187" s="52"/>
      <c r="F187" s="52"/>
      <c r="G187" s="52"/>
      <c r="H187" s="54"/>
      <c r="I187" s="54"/>
      <c r="J187" s="54"/>
      <c r="K187" s="54"/>
      <c r="L187" s="54"/>
      <c r="M187" s="54"/>
      <c r="N187" s="54"/>
      <c r="O187" s="60"/>
      <c r="P187" s="54"/>
      <c r="Q187" s="136"/>
      <c r="R187" s="54"/>
      <c r="S187" s="54"/>
      <c r="T187" s="54"/>
      <c r="U187" s="54"/>
      <c r="V187" s="54"/>
      <c r="W187" s="54"/>
      <c r="X187" s="54"/>
      <c r="Y187" s="54"/>
      <c r="Z187" s="54"/>
      <c r="AA187" s="54"/>
      <c r="AB187" s="54"/>
      <c r="AC187" s="137"/>
      <c r="AD187" s="138"/>
    </row>
    <row r="188" spans="1:30">
      <c r="A188" s="51">
        <f t="shared" si="76"/>
        <v>185</v>
      </c>
      <c r="B188" s="54"/>
      <c r="C188" s="54"/>
      <c r="D188" s="52"/>
      <c r="E188" s="52"/>
      <c r="F188" s="52"/>
      <c r="G188" s="52"/>
      <c r="H188" s="54"/>
      <c r="I188" s="54"/>
      <c r="J188" s="54"/>
      <c r="K188" s="54"/>
      <c r="L188" s="54"/>
      <c r="M188" s="54"/>
      <c r="N188" s="54"/>
      <c r="O188" s="60"/>
      <c r="P188" s="54"/>
      <c r="Q188" s="136"/>
      <c r="R188" s="54"/>
      <c r="S188" s="54"/>
      <c r="T188" s="54"/>
      <c r="U188" s="54"/>
      <c r="V188" s="54"/>
      <c r="W188" s="54"/>
      <c r="X188" s="54"/>
      <c r="Y188" s="54"/>
      <c r="Z188" s="54"/>
      <c r="AA188" s="54"/>
      <c r="AB188" s="54"/>
      <c r="AC188" s="137"/>
      <c r="AD188" s="138"/>
    </row>
    <row r="189" spans="1:30">
      <c r="A189" s="51">
        <f t="shared" si="76"/>
        <v>186</v>
      </c>
      <c r="B189" s="54"/>
      <c r="C189" s="54"/>
      <c r="D189" s="52"/>
      <c r="E189" s="52"/>
      <c r="F189" s="52"/>
      <c r="G189" s="52"/>
      <c r="H189" s="54"/>
      <c r="I189" s="54"/>
      <c r="J189" s="54"/>
      <c r="K189" s="54"/>
      <c r="L189" s="54"/>
      <c r="M189" s="54"/>
      <c r="N189" s="54"/>
      <c r="O189" s="60"/>
      <c r="P189" s="54"/>
      <c r="Q189" s="136"/>
      <c r="R189" s="54"/>
      <c r="S189" s="54"/>
      <c r="T189" s="54"/>
      <c r="U189" s="54"/>
      <c r="V189" s="54"/>
      <c r="W189" s="54"/>
      <c r="X189" s="54"/>
      <c r="Y189" s="54"/>
      <c r="Z189" s="54"/>
      <c r="AA189" s="54"/>
      <c r="AB189" s="54"/>
      <c r="AC189" s="137"/>
      <c r="AD189" s="138"/>
    </row>
    <row r="190" spans="1:30">
      <c r="A190" s="51">
        <f t="shared" si="76"/>
        <v>187</v>
      </c>
      <c r="B190" s="54"/>
      <c r="C190" s="54"/>
      <c r="D190" s="52"/>
      <c r="E190" s="52"/>
      <c r="F190" s="52"/>
      <c r="G190" s="52"/>
      <c r="H190" s="54"/>
      <c r="I190" s="54"/>
      <c r="J190" s="54"/>
      <c r="K190" s="54"/>
      <c r="L190" s="54"/>
      <c r="M190" s="54"/>
      <c r="N190" s="54"/>
      <c r="O190" s="60"/>
      <c r="P190" s="54"/>
      <c r="Q190" s="136"/>
      <c r="R190" s="54"/>
      <c r="S190" s="54"/>
      <c r="T190" s="54"/>
      <c r="U190" s="54"/>
      <c r="V190" s="54"/>
      <c r="W190" s="54"/>
      <c r="X190" s="54"/>
      <c r="Y190" s="54"/>
      <c r="Z190" s="54"/>
      <c r="AA190" s="54"/>
      <c r="AB190" s="54"/>
      <c r="AC190" s="137"/>
      <c r="AD190" s="138"/>
    </row>
    <row r="191" spans="1:30">
      <c r="A191" s="51">
        <f t="shared" si="76"/>
        <v>188</v>
      </c>
      <c r="B191" s="54"/>
      <c r="C191" s="54"/>
      <c r="D191" s="52"/>
      <c r="E191" s="52"/>
      <c r="F191" s="52"/>
      <c r="G191" s="52"/>
      <c r="H191" s="54"/>
      <c r="I191" s="54"/>
      <c r="J191" s="54"/>
      <c r="K191" s="54"/>
      <c r="L191" s="54"/>
      <c r="M191" s="54"/>
      <c r="N191" s="54"/>
      <c r="O191" s="60"/>
      <c r="P191" s="54"/>
      <c r="Q191" s="136"/>
      <c r="R191" s="54"/>
      <c r="S191" s="54"/>
      <c r="T191" s="54"/>
      <c r="U191" s="54"/>
      <c r="V191" s="54"/>
      <c r="W191" s="54"/>
      <c r="X191" s="54"/>
      <c r="Y191" s="54"/>
      <c r="Z191" s="54"/>
      <c r="AA191" s="54"/>
      <c r="AB191" s="54"/>
      <c r="AC191" s="137"/>
      <c r="AD191" s="138"/>
    </row>
    <row r="192" spans="1:30">
      <c r="A192" s="51">
        <f t="shared" si="76"/>
        <v>189</v>
      </c>
      <c r="B192" s="54"/>
      <c r="C192" s="54"/>
      <c r="D192" s="52"/>
      <c r="E192" s="52"/>
      <c r="F192" s="52"/>
      <c r="G192" s="52"/>
      <c r="H192" s="54"/>
      <c r="I192" s="54"/>
      <c r="J192" s="54"/>
      <c r="K192" s="54"/>
      <c r="L192" s="54"/>
      <c r="M192" s="54"/>
      <c r="N192" s="54"/>
      <c r="O192" s="60"/>
      <c r="P192" s="54"/>
      <c r="Q192" s="136"/>
      <c r="R192" s="54"/>
      <c r="S192" s="54"/>
      <c r="T192" s="54"/>
      <c r="U192" s="54"/>
      <c r="V192" s="54"/>
      <c r="W192" s="54"/>
      <c r="X192" s="54"/>
      <c r="Y192" s="54"/>
      <c r="Z192" s="54"/>
      <c r="AA192" s="54"/>
      <c r="AB192" s="54"/>
      <c r="AC192" s="137"/>
      <c r="AD192" s="138"/>
    </row>
    <row r="193" spans="1:30">
      <c r="A193" s="51">
        <f t="shared" si="76"/>
        <v>190</v>
      </c>
      <c r="B193" s="54"/>
      <c r="C193" s="54"/>
      <c r="D193" s="52"/>
      <c r="E193" s="52"/>
      <c r="F193" s="52"/>
      <c r="G193" s="52"/>
      <c r="H193" s="54"/>
      <c r="I193" s="54"/>
      <c r="J193" s="54"/>
      <c r="K193" s="54"/>
      <c r="L193" s="54"/>
      <c r="M193" s="54"/>
      <c r="N193" s="54"/>
      <c r="O193" s="60"/>
      <c r="P193" s="54"/>
      <c r="Q193" s="136"/>
      <c r="R193" s="54"/>
      <c r="S193" s="54"/>
      <c r="T193" s="54"/>
      <c r="U193" s="54"/>
      <c r="V193" s="54"/>
      <c r="W193" s="54"/>
      <c r="X193" s="54"/>
      <c r="Y193" s="54"/>
      <c r="Z193" s="54"/>
      <c r="AA193" s="54"/>
      <c r="AB193" s="54"/>
      <c r="AC193" s="137"/>
      <c r="AD193" s="138"/>
    </row>
    <row r="194" spans="1:30">
      <c r="A194" s="51">
        <f t="shared" si="76"/>
        <v>191</v>
      </c>
      <c r="B194" s="54"/>
      <c r="C194" s="54"/>
      <c r="D194" s="52"/>
      <c r="E194" s="52"/>
      <c r="F194" s="52"/>
      <c r="G194" s="52"/>
      <c r="H194" s="54"/>
      <c r="I194" s="54"/>
      <c r="J194" s="54"/>
      <c r="K194" s="54"/>
      <c r="L194" s="54"/>
      <c r="M194" s="54"/>
      <c r="N194" s="54"/>
      <c r="O194" s="60"/>
      <c r="P194" s="54"/>
      <c r="Q194" s="136"/>
      <c r="R194" s="54"/>
      <c r="S194" s="54"/>
      <c r="T194" s="54"/>
      <c r="U194" s="54"/>
      <c r="V194" s="54"/>
      <c r="W194" s="54"/>
      <c r="X194" s="54"/>
      <c r="Y194" s="54"/>
      <c r="Z194" s="54"/>
      <c r="AA194" s="54"/>
      <c r="AB194" s="54"/>
      <c r="AC194" s="137"/>
      <c r="AD194" s="138"/>
    </row>
    <row r="195" spans="1:30">
      <c r="A195" s="51">
        <f t="shared" si="76"/>
        <v>192</v>
      </c>
      <c r="B195" s="54"/>
      <c r="C195" s="54"/>
      <c r="D195" s="52"/>
      <c r="E195" s="52"/>
      <c r="F195" s="52"/>
      <c r="G195" s="52"/>
      <c r="H195" s="54"/>
      <c r="I195" s="54"/>
      <c r="J195" s="54"/>
      <c r="K195" s="54"/>
      <c r="L195" s="54"/>
      <c r="M195" s="54"/>
      <c r="N195" s="54"/>
      <c r="O195" s="60"/>
      <c r="P195" s="54"/>
      <c r="Q195" s="136"/>
      <c r="R195" s="54"/>
      <c r="S195" s="54"/>
      <c r="T195" s="54"/>
      <c r="U195" s="54"/>
      <c r="V195" s="54"/>
      <c r="W195" s="54"/>
      <c r="X195" s="54"/>
      <c r="Y195" s="54"/>
      <c r="Z195" s="54"/>
      <c r="AA195" s="54"/>
      <c r="AB195" s="54"/>
      <c r="AC195" s="137"/>
      <c r="AD195" s="138"/>
    </row>
    <row r="196" spans="1:30">
      <c r="A196" s="51">
        <f t="shared" si="76"/>
        <v>193</v>
      </c>
      <c r="B196" s="54"/>
      <c r="C196" s="54"/>
      <c r="D196" s="52"/>
      <c r="E196" s="52"/>
      <c r="F196" s="52"/>
      <c r="G196" s="52"/>
      <c r="H196" s="54"/>
      <c r="I196" s="54"/>
      <c r="J196" s="54"/>
      <c r="K196" s="54"/>
      <c r="L196" s="54"/>
      <c r="M196" s="54"/>
      <c r="N196" s="54"/>
      <c r="O196" s="60"/>
      <c r="P196" s="54"/>
      <c r="Q196" s="136"/>
      <c r="R196" s="54"/>
      <c r="S196" s="54"/>
      <c r="T196" s="54"/>
      <c r="U196" s="54"/>
      <c r="V196" s="54"/>
      <c r="W196" s="54"/>
      <c r="X196" s="54"/>
      <c r="Y196" s="54"/>
      <c r="Z196" s="54"/>
      <c r="AA196" s="54"/>
      <c r="AB196" s="54"/>
      <c r="AC196" s="137"/>
      <c r="AD196" s="138"/>
    </row>
    <row r="197" spans="1:30">
      <c r="A197" s="51">
        <f t="shared" si="76"/>
        <v>194</v>
      </c>
      <c r="B197" s="54"/>
      <c r="C197" s="54"/>
      <c r="D197" s="52"/>
      <c r="E197" s="52"/>
      <c r="F197" s="52"/>
      <c r="G197" s="52"/>
      <c r="H197" s="54"/>
      <c r="I197" s="54"/>
      <c r="J197" s="54"/>
      <c r="K197" s="54"/>
      <c r="L197" s="54"/>
      <c r="M197" s="54"/>
      <c r="N197" s="54"/>
      <c r="O197" s="60"/>
      <c r="P197" s="54"/>
      <c r="Q197" s="136"/>
      <c r="R197" s="54"/>
      <c r="S197" s="54"/>
      <c r="T197" s="54"/>
      <c r="U197" s="54"/>
      <c r="V197" s="54"/>
      <c r="W197" s="54"/>
      <c r="X197" s="54"/>
      <c r="Y197" s="54"/>
      <c r="Z197" s="54"/>
      <c r="AA197" s="54"/>
      <c r="AB197" s="54"/>
      <c r="AC197" s="137"/>
      <c r="AD197" s="138"/>
    </row>
    <row r="198" spans="1:30">
      <c r="A198" s="51">
        <f t="shared" ref="A198:A200" si="77">A197+1</f>
        <v>195</v>
      </c>
      <c r="B198" s="54"/>
      <c r="C198" s="54"/>
      <c r="D198" s="52"/>
      <c r="E198" s="52"/>
      <c r="F198" s="52"/>
      <c r="G198" s="52"/>
      <c r="H198" s="54"/>
      <c r="I198" s="54"/>
      <c r="J198" s="54"/>
      <c r="K198" s="54"/>
      <c r="L198" s="54"/>
      <c r="M198" s="54"/>
      <c r="N198" s="54"/>
      <c r="O198" s="60"/>
      <c r="P198" s="54"/>
      <c r="Q198" s="136"/>
      <c r="R198" s="54"/>
      <c r="S198" s="54"/>
      <c r="T198" s="54"/>
      <c r="U198" s="54"/>
      <c r="V198" s="54"/>
      <c r="W198" s="54"/>
      <c r="X198" s="54"/>
      <c r="Y198" s="54"/>
      <c r="Z198" s="54"/>
      <c r="AA198" s="54"/>
      <c r="AB198" s="54"/>
      <c r="AC198" s="137"/>
      <c r="AD198" s="138"/>
    </row>
    <row r="199" spans="1:30">
      <c r="A199" s="51">
        <f t="shared" si="77"/>
        <v>196</v>
      </c>
      <c r="B199" s="54"/>
      <c r="C199" s="54"/>
      <c r="D199" s="52"/>
      <c r="E199" s="52"/>
      <c r="F199" s="52"/>
      <c r="G199" s="52"/>
      <c r="H199" s="54"/>
      <c r="I199" s="54"/>
      <c r="J199" s="54"/>
      <c r="K199" s="54"/>
      <c r="L199" s="54"/>
      <c r="M199" s="54"/>
      <c r="N199" s="54"/>
      <c r="O199" s="60"/>
      <c r="P199" s="54"/>
      <c r="Q199" s="136"/>
      <c r="R199" s="54"/>
      <c r="S199" s="54"/>
      <c r="T199" s="54"/>
      <c r="U199" s="54"/>
      <c r="V199" s="54"/>
      <c r="W199" s="54"/>
      <c r="X199" s="54"/>
      <c r="Y199" s="54"/>
      <c r="Z199" s="54"/>
      <c r="AA199" s="54"/>
      <c r="AB199" s="54"/>
      <c r="AC199" s="137"/>
      <c r="AD199" s="138"/>
    </row>
    <row r="200" ht="12" spans="1:30">
      <c r="A200" s="141">
        <f t="shared" si="77"/>
        <v>197</v>
      </c>
      <c r="B200" s="139"/>
      <c r="C200" s="139"/>
      <c r="D200" s="142"/>
      <c r="E200" s="142"/>
      <c r="F200" s="142"/>
      <c r="G200" s="142"/>
      <c r="H200" s="139"/>
      <c r="I200" s="139"/>
      <c r="J200" s="139"/>
      <c r="K200" s="139"/>
      <c r="L200" s="139"/>
      <c r="M200" s="139"/>
      <c r="N200" s="139"/>
      <c r="O200" s="143"/>
      <c r="P200" s="54"/>
      <c r="Q200" s="136"/>
      <c r="R200" s="54"/>
      <c r="S200" s="54"/>
      <c r="T200" s="54"/>
      <c r="U200" s="54"/>
      <c r="V200" s="54"/>
      <c r="W200" s="54"/>
      <c r="X200" s="54"/>
      <c r="Y200" s="54"/>
      <c r="Z200" s="54"/>
      <c r="AA200" s="54"/>
      <c r="AB200" s="54"/>
      <c r="AC200" s="137"/>
      <c r="AD200" s="138"/>
    </row>
    <row r="201" spans="2:30">
      <c r="B201" s="35"/>
      <c r="F201" s="52"/>
      <c r="G201" s="52"/>
      <c r="P201" s="54"/>
      <c r="Q201" s="136"/>
      <c r="R201" s="54"/>
      <c r="S201" s="54"/>
      <c r="T201" s="54"/>
      <c r="U201" s="54"/>
      <c r="V201" s="54"/>
      <c r="W201" s="54"/>
      <c r="X201" s="54"/>
      <c r="Y201" s="54"/>
      <c r="Z201" s="54"/>
      <c r="AA201" s="54"/>
      <c r="AB201" s="54"/>
      <c r="AC201" s="137"/>
      <c r="AD201" s="138"/>
    </row>
    <row r="202" spans="2:30">
      <c r="B202" s="35"/>
      <c r="F202" s="52"/>
      <c r="G202" s="52"/>
      <c r="P202" s="54"/>
      <c r="Q202" s="136"/>
      <c r="R202" s="54"/>
      <c r="S202" s="54"/>
      <c r="T202" s="54"/>
      <c r="U202" s="54"/>
      <c r="V202" s="54"/>
      <c r="W202" s="54"/>
      <c r="X202" s="54"/>
      <c r="Y202" s="54"/>
      <c r="Z202" s="54"/>
      <c r="AA202" s="54"/>
      <c r="AB202" s="54"/>
      <c r="AC202" s="137"/>
      <c r="AD202" s="138"/>
    </row>
    <row r="203" spans="2:30">
      <c r="B203" s="35"/>
      <c r="F203" s="52"/>
      <c r="G203" s="52"/>
      <c r="P203" s="54"/>
      <c r="Q203" s="136"/>
      <c r="R203" s="54"/>
      <c r="S203" s="54"/>
      <c r="T203" s="54"/>
      <c r="U203" s="54"/>
      <c r="V203" s="54"/>
      <c r="W203" s="54"/>
      <c r="X203" s="54"/>
      <c r="Y203" s="54"/>
      <c r="Z203" s="54"/>
      <c r="AA203" s="54"/>
      <c r="AB203" s="54"/>
      <c r="AC203" s="137"/>
      <c r="AD203" s="138"/>
    </row>
    <row r="204" spans="2:30">
      <c r="B204" s="35"/>
      <c r="F204" s="52"/>
      <c r="G204" s="52"/>
      <c r="P204" s="54"/>
      <c r="Q204" s="136"/>
      <c r="R204" s="54"/>
      <c r="S204" s="54"/>
      <c r="T204" s="54"/>
      <c r="U204" s="54"/>
      <c r="V204" s="54"/>
      <c r="W204" s="54"/>
      <c r="X204" s="54"/>
      <c r="Y204" s="54"/>
      <c r="Z204" s="54"/>
      <c r="AA204" s="54"/>
      <c r="AB204" s="54"/>
      <c r="AC204" s="137"/>
      <c r="AD204" s="138"/>
    </row>
    <row r="205" spans="2:30">
      <c r="B205" s="35"/>
      <c r="F205" s="52"/>
      <c r="G205" s="52"/>
      <c r="P205" s="54"/>
      <c r="Q205" s="136"/>
      <c r="R205" s="54"/>
      <c r="S205" s="54"/>
      <c r="T205" s="54"/>
      <c r="U205" s="54"/>
      <c r="V205" s="54"/>
      <c r="W205" s="54"/>
      <c r="X205" s="54"/>
      <c r="Y205" s="54"/>
      <c r="Z205" s="54"/>
      <c r="AA205" s="54"/>
      <c r="AB205" s="54"/>
      <c r="AC205" s="137"/>
      <c r="AD205" s="138"/>
    </row>
    <row r="206" spans="2:30">
      <c r="B206" s="35"/>
      <c r="F206" s="52"/>
      <c r="G206" s="52"/>
      <c r="P206" s="54"/>
      <c r="Q206" s="136"/>
      <c r="R206" s="54"/>
      <c r="S206" s="54"/>
      <c r="T206" s="54"/>
      <c r="U206" s="54"/>
      <c r="V206" s="54"/>
      <c r="W206" s="54"/>
      <c r="X206" s="54"/>
      <c r="Y206" s="54"/>
      <c r="Z206" s="54"/>
      <c r="AA206" s="54"/>
      <c r="AB206" s="54"/>
      <c r="AC206" s="137"/>
      <c r="AD206" s="138"/>
    </row>
    <row r="207" spans="2:30">
      <c r="B207" s="35"/>
      <c r="F207" s="52"/>
      <c r="G207" s="52"/>
      <c r="P207" s="54"/>
      <c r="Q207" s="136"/>
      <c r="R207" s="54"/>
      <c r="S207" s="54"/>
      <c r="T207" s="54"/>
      <c r="U207" s="54"/>
      <c r="V207" s="54"/>
      <c r="W207" s="54"/>
      <c r="X207" s="54"/>
      <c r="Y207" s="54"/>
      <c r="Z207" s="54"/>
      <c r="AA207" s="54"/>
      <c r="AB207" s="54"/>
      <c r="AC207" s="137"/>
      <c r="AD207" s="138"/>
    </row>
    <row r="208" spans="2:30">
      <c r="B208" s="35"/>
      <c r="F208" s="52"/>
      <c r="G208" s="52"/>
      <c r="P208" s="54"/>
      <c r="Q208" s="136"/>
      <c r="R208" s="54"/>
      <c r="S208" s="54"/>
      <c r="T208" s="54"/>
      <c r="U208" s="54"/>
      <c r="V208" s="54"/>
      <c r="W208" s="54"/>
      <c r="X208" s="54"/>
      <c r="Y208" s="54"/>
      <c r="Z208" s="54"/>
      <c r="AA208" s="54"/>
      <c r="AB208" s="54"/>
      <c r="AC208" s="137"/>
      <c r="AD208" s="138"/>
    </row>
    <row r="209" s="35" customFormat="1" spans="6:30">
      <c r="F209" s="52"/>
      <c r="G209" s="52"/>
      <c r="P209" s="54"/>
      <c r="Q209" s="136"/>
      <c r="R209" s="54"/>
      <c r="S209" s="54"/>
      <c r="T209" s="54"/>
      <c r="U209" s="54"/>
      <c r="V209" s="54"/>
      <c r="W209" s="54"/>
      <c r="X209" s="54"/>
      <c r="Y209" s="54"/>
      <c r="Z209" s="54"/>
      <c r="AA209" s="54"/>
      <c r="AB209" s="54"/>
      <c r="AC209" s="137"/>
      <c r="AD209" s="138"/>
    </row>
    <row r="210" s="35" customFormat="1" spans="6:30">
      <c r="F210" s="52"/>
      <c r="G210" s="52"/>
      <c r="P210" s="54"/>
      <c r="Q210" s="136"/>
      <c r="R210" s="54"/>
      <c r="S210" s="54"/>
      <c r="T210" s="54"/>
      <c r="U210" s="54"/>
      <c r="V210" s="54"/>
      <c r="W210" s="54"/>
      <c r="X210" s="54"/>
      <c r="Y210" s="54"/>
      <c r="Z210" s="54"/>
      <c r="AA210" s="54"/>
      <c r="AB210" s="54"/>
      <c r="AC210" s="137"/>
      <c r="AD210" s="138"/>
    </row>
    <row r="211" s="35" customFormat="1" spans="6:30">
      <c r="F211" s="52"/>
      <c r="G211" s="52"/>
      <c r="P211" s="54"/>
      <c r="Q211" s="136"/>
      <c r="R211" s="54"/>
      <c r="S211" s="54"/>
      <c r="T211" s="54"/>
      <c r="U211" s="54"/>
      <c r="V211" s="54"/>
      <c r="W211" s="54"/>
      <c r="X211" s="54"/>
      <c r="Y211" s="54"/>
      <c r="Z211" s="54"/>
      <c r="AA211" s="54"/>
      <c r="AB211" s="54"/>
      <c r="AC211" s="137"/>
      <c r="AD211" s="138"/>
    </row>
    <row r="212" s="35" customFormat="1" spans="6:30">
      <c r="F212" s="52"/>
      <c r="G212" s="52"/>
      <c r="P212" s="54"/>
      <c r="Q212" s="136"/>
      <c r="R212" s="54"/>
      <c r="S212" s="54"/>
      <c r="T212" s="54"/>
      <c r="U212" s="54"/>
      <c r="V212" s="54"/>
      <c r="W212" s="54"/>
      <c r="X212" s="54"/>
      <c r="Y212" s="54"/>
      <c r="Z212" s="54"/>
      <c r="AA212" s="54"/>
      <c r="AB212" s="54"/>
      <c r="AC212" s="137"/>
      <c r="AD212" s="138"/>
    </row>
    <row r="213" s="35" customFormat="1" spans="6:30">
      <c r="F213" s="52"/>
      <c r="G213" s="52"/>
      <c r="P213" s="54"/>
      <c r="Q213" s="136"/>
      <c r="R213" s="54"/>
      <c r="S213" s="54"/>
      <c r="T213" s="54"/>
      <c r="U213" s="54"/>
      <c r="V213" s="54"/>
      <c r="W213" s="54"/>
      <c r="X213" s="54"/>
      <c r="Y213" s="54"/>
      <c r="Z213" s="54"/>
      <c r="AA213" s="54"/>
      <c r="AB213" s="54"/>
      <c r="AC213" s="137"/>
      <c r="AD213" s="138"/>
    </row>
    <row r="214" s="35" customFormat="1" spans="6:30">
      <c r="F214" s="52"/>
      <c r="G214" s="52"/>
      <c r="P214" s="54"/>
      <c r="Q214" s="136"/>
      <c r="R214" s="54"/>
      <c r="S214" s="54"/>
      <c r="T214" s="54"/>
      <c r="U214" s="54"/>
      <c r="V214" s="54"/>
      <c r="W214" s="54"/>
      <c r="X214" s="54"/>
      <c r="Y214" s="54"/>
      <c r="Z214" s="54"/>
      <c r="AA214" s="54"/>
      <c r="AB214" s="54"/>
      <c r="AC214" s="137"/>
      <c r="AD214" s="138"/>
    </row>
    <row r="215" s="35" customFormat="1" spans="6:30">
      <c r="F215" s="52"/>
      <c r="G215" s="52"/>
      <c r="P215" s="54"/>
      <c r="Q215" s="136"/>
      <c r="R215" s="54"/>
      <c r="S215" s="54"/>
      <c r="T215" s="54"/>
      <c r="U215" s="54"/>
      <c r="V215" s="54"/>
      <c r="W215" s="54"/>
      <c r="X215" s="54"/>
      <c r="Y215" s="54"/>
      <c r="Z215" s="54"/>
      <c r="AA215" s="54"/>
      <c r="AB215" s="54"/>
      <c r="AC215" s="137"/>
      <c r="AD215" s="138"/>
    </row>
    <row r="216" s="35" customFormat="1" spans="6:30">
      <c r="F216" s="52"/>
      <c r="G216" s="52"/>
      <c r="P216" s="54"/>
      <c r="Q216" s="136"/>
      <c r="R216" s="54"/>
      <c r="S216" s="54"/>
      <c r="T216" s="54"/>
      <c r="U216" s="54"/>
      <c r="V216" s="54"/>
      <c r="W216" s="54"/>
      <c r="X216" s="54"/>
      <c r="Y216" s="54"/>
      <c r="Z216" s="54"/>
      <c r="AA216" s="54"/>
      <c r="AB216" s="54"/>
      <c r="AC216" s="137"/>
      <c r="AD216" s="138"/>
    </row>
    <row r="217" s="35" customFormat="1" spans="6:30">
      <c r="F217" s="52"/>
      <c r="G217" s="52"/>
      <c r="P217" s="54"/>
      <c r="Q217" s="136"/>
      <c r="R217" s="54"/>
      <c r="S217" s="54"/>
      <c r="T217" s="54"/>
      <c r="U217" s="54"/>
      <c r="V217" s="54"/>
      <c r="W217" s="54"/>
      <c r="X217" s="54"/>
      <c r="Y217" s="54"/>
      <c r="Z217" s="54"/>
      <c r="AA217" s="54"/>
      <c r="AB217" s="54"/>
      <c r="AC217" s="137"/>
      <c r="AD217" s="138"/>
    </row>
    <row r="218" s="35" customFormat="1" spans="6:30">
      <c r="F218" s="52"/>
      <c r="G218" s="52"/>
      <c r="P218" s="54"/>
      <c r="Q218" s="136"/>
      <c r="R218" s="54"/>
      <c r="S218" s="54"/>
      <c r="T218" s="54"/>
      <c r="U218" s="54"/>
      <c r="V218" s="54"/>
      <c r="W218" s="54"/>
      <c r="X218" s="54"/>
      <c r="Y218" s="54"/>
      <c r="Z218" s="54"/>
      <c r="AA218" s="54"/>
      <c r="AB218" s="54"/>
      <c r="AC218" s="137"/>
      <c r="AD218" s="138"/>
    </row>
    <row r="219" s="35" customFormat="1" spans="6:30">
      <c r="F219" s="52"/>
      <c r="G219" s="52"/>
      <c r="P219" s="54"/>
      <c r="Q219" s="136"/>
      <c r="R219" s="54"/>
      <c r="S219" s="54"/>
      <c r="T219" s="54"/>
      <c r="U219" s="54"/>
      <c r="V219" s="54"/>
      <c r="W219" s="54"/>
      <c r="X219" s="54"/>
      <c r="Y219" s="54"/>
      <c r="Z219" s="54"/>
      <c r="AA219" s="54"/>
      <c r="AB219" s="54"/>
      <c r="AC219" s="137"/>
      <c r="AD219" s="138"/>
    </row>
    <row r="220" s="35" customFormat="1" spans="6:30">
      <c r="F220" s="52"/>
      <c r="G220" s="52"/>
      <c r="P220" s="54"/>
      <c r="Q220" s="136"/>
      <c r="R220" s="54"/>
      <c r="S220" s="54"/>
      <c r="T220" s="54"/>
      <c r="U220" s="54"/>
      <c r="V220" s="54"/>
      <c r="W220" s="54"/>
      <c r="X220" s="54"/>
      <c r="Y220" s="54"/>
      <c r="Z220" s="54"/>
      <c r="AA220" s="54"/>
      <c r="AB220" s="54"/>
      <c r="AC220" s="137"/>
      <c r="AD220" s="138"/>
    </row>
    <row r="221" s="35" customFormat="1" spans="6:30">
      <c r="F221" s="52"/>
      <c r="G221" s="52"/>
      <c r="P221" s="54"/>
      <c r="Q221" s="136"/>
      <c r="R221" s="54"/>
      <c r="S221" s="54"/>
      <c r="T221" s="54"/>
      <c r="U221" s="54"/>
      <c r="V221" s="54"/>
      <c r="W221" s="54"/>
      <c r="X221" s="54"/>
      <c r="Y221" s="54"/>
      <c r="Z221" s="54"/>
      <c r="AA221" s="54"/>
      <c r="AB221" s="54"/>
      <c r="AC221" s="137"/>
      <c r="AD221" s="138"/>
    </row>
    <row r="222" s="35" customFormat="1" spans="6:30">
      <c r="F222" s="52"/>
      <c r="G222" s="52"/>
      <c r="P222" s="52"/>
      <c r="Q222" s="53"/>
      <c r="R222" s="52"/>
      <c r="S222" s="52"/>
      <c r="T222" s="52"/>
      <c r="U222" s="52"/>
      <c r="V222" s="52"/>
      <c r="W222" s="52"/>
      <c r="X222" s="52"/>
      <c r="Y222" s="52"/>
      <c r="Z222" s="52"/>
      <c r="AA222" s="52"/>
      <c r="AB222" s="52"/>
      <c r="AC222" s="39"/>
      <c r="AD222" s="55"/>
    </row>
    <row r="223" s="35" customFormat="1" spans="6:30">
      <c r="F223" s="52"/>
      <c r="G223" s="52"/>
      <c r="P223" s="52"/>
      <c r="Q223" s="53"/>
      <c r="R223" s="52"/>
      <c r="S223" s="52"/>
      <c r="T223" s="52"/>
      <c r="U223" s="52"/>
      <c r="V223" s="52"/>
      <c r="W223" s="52"/>
      <c r="X223" s="52"/>
      <c r="Y223" s="52"/>
      <c r="Z223" s="52"/>
      <c r="AA223" s="52"/>
      <c r="AB223" s="52"/>
      <c r="AC223" s="39"/>
      <c r="AD223" s="55"/>
    </row>
    <row r="224" s="35" customFormat="1" spans="6:30">
      <c r="F224" s="52"/>
      <c r="G224" s="52"/>
      <c r="P224" s="52"/>
      <c r="Q224" s="53"/>
      <c r="R224" s="52"/>
      <c r="S224" s="52"/>
      <c r="T224" s="52"/>
      <c r="U224" s="52"/>
      <c r="V224" s="52"/>
      <c r="W224" s="52"/>
      <c r="X224" s="52"/>
      <c r="Y224" s="52"/>
      <c r="Z224" s="52"/>
      <c r="AA224" s="52"/>
      <c r="AB224" s="52"/>
      <c r="AC224" s="39"/>
      <c r="AD224" s="55"/>
    </row>
    <row r="225" s="35" customFormat="1" spans="6:30">
      <c r="F225" s="52"/>
      <c r="G225" s="52"/>
      <c r="P225" s="52"/>
      <c r="Q225" s="53"/>
      <c r="R225" s="52"/>
      <c r="S225" s="52"/>
      <c r="T225" s="52"/>
      <c r="U225" s="52"/>
      <c r="V225" s="52"/>
      <c r="W225" s="52"/>
      <c r="X225" s="52"/>
      <c r="Y225" s="52"/>
      <c r="Z225" s="52"/>
      <c r="AA225" s="52"/>
      <c r="AB225" s="52"/>
      <c r="AC225" s="39"/>
      <c r="AD225" s="55"/>
    </row>
    <row r="226" s="35" customFormat="1" spans="6:30">
      <c r="F226" s="52"/>
      <c r="G226" s="52"/>
      <c r="P226" s="52"/>
      <c r="Q226" s="53"/>
      <c r="R226" s="52"/>
      <c r="S226" s="52"/>
      <c r="T226" s="52"/>
      <c r="U226" s="52"/>
      <c r="V226" s="52"/>
      <c r="W226" s="52"/>
      <c r="X226" s="52"/>
      <c r="Y226" s="52"/>
      <c r="Z226" s="52"/>
      <c r="AA226" s="52"/>
      <c r="AB226" s="52"/>
      <c r="AC226" s="39"/>
      <c r="AD226" s="55"/>
    </row>
    <row r="227" s="35" customFormat="1" spans="6:30">
      <c r="F227" s="52"/>
      <c r="G227" s="52"/>
      <c r="P227" s="52"/>
      <c r="Q227" s="53"/>
      <c r="R227" s="52"/>
      <c r="S227" s="52"/>
      <c r="T227" s="52"/>
      <c r="U227" s="52"/>
      <c r="V227" s="52"/>
      <c r="W227" s="52"/>
      <c r="X227" s="52"/>
      <c r="Y227" s="52"/>
      <c r="Z227" s="52"/>
      <c r="AA227" s="52"/>
      <c r="AB227" s="52"/>
      <c r="AC227" s="39"/>
      <c r="AD227" s="55"/>
    </row>
    <row r="228" s="35" customFormat="1" spans="6:30">
      <c r="F228" s="52"/>
      <c r="G228" s="52"/>
      <c r="P228" s="52"/>
      <c r="Q228" s="53"/>
      <c r="R228" s="52"/>
      <c r="S228" s="52"/>
      <c r="T228" s="52"/>
      <c r="U228" s="52"/>
      <c r="V228" s="52"/>
      <c r="W228" s="52"/>
      <c r="X228" s="52"/>
      <c r="Y228" s="52"/>
      <c r="Z228" s="52"/>
      <c r="AA228" s="52"/>
      <c r="AB228" s="52"/>
      <c r="AC228" s="39"/>
      <c r="AD228" s="55"/>
    </row>
    <row r="229" s="35" customFormat="1" spans="6:30">
      <c r="F229" s="52"/>
      <c r="G229" s="52"/>
      <c r="P229" s="52"/>
      <c r="Q229" s="53"/>
      <c r="R229" s="52"/>
      <c r="S229" s="52"/>
      <c r="T229" s="52"/>
      <c r="U229" s="52"/>
      <c r="V229" s="52"/>
      <c r="W229" s="52"/>
      <c r="X229" s="52"/>
      <c r="Y229" s="52"/>
      <c r="Z229" s="52"/>
      <c r="AA229" s="52"/>
      <c r="AB229" s="52"/>
      <c r="AC229" s="39"/>
      <c r="AD229" s="55"/>
    </row>
    <row r="230" s="35" customFormat="1" spans="6:30">
      <c r="F230" s="52"/>
      <c r="G230" s="52"/>
      <c r="P230" s="52"/>
      <c r="Q230" s="53"/>
      <c r="R230" s="52"/>
      <c r="S230" s="52"/>
      <c r="T230" s="52"/>
      <c r="U230" s="52"/>
      <c r="V230" s="52"/>
      <c r="W230" s="52"/>
      <c r="X230" s="52"/>
      <c r="Y230" s="52"/>
      <c r="Z230" s="52"/>
      <c r="AA230" s="52"/>
      <c r="AB230" s="52"/>
      <c r="AC230" s="39"/>
      <c r="AD230" s="55"/>
    </row>
    <row r="231" s="35" customFormat="1" spans="6:30">
      <c r="F231" s="52"/>
      <c r="G231" s="52"/>
      <c r="P231" s="52"/>
      <c r="Q231" s="53"/>
      <c r="R231" s="52"/>
      <c r="S231" s="52"/>
      <c r="T231" s="52"/>
      <c r="U231" s="52"/>
      <c r="V231" s="52"/>
      <c r="W231" s="52"/>
      <c r="X231" s="52"/>
      <c r="Y231" s="52"/>
      <c r="Z231" s="52"/>
      <c r="AA231" s="52"/>
      <c r="AB231" s="52"/>
      <c r="AC231" s="39"/>
      <c r="AD231" s="55"/>
    </row>
    <row r="232" s="35" customFormat="1" spans="6:30">
      <c r="F232" s="52"/>
      <c r="G232" s="52"/>
      <c r="P232" s="52"/>
      <c r="Q232" s="53"/>
      <c r="R232" s="52"/>
      <c r="S232" s="52"/>
      <c r="T232" s="52"/>
      <c r="U232" s="52"/>
      <c r="V232" s="52"/>
      <c r="W232" s="52"/>
      <c r="X232" s="52"/>
      <c r="Y232" s="52"/>
      <c r="Z232" s="52"/>
      <c r="AA232" s="52"/>
      <c r="AB232" s="52"/>
      <c r="AC232" s="39"/>
      <c r="AD232" s="55"/>
    </row>
    <row r="233" s="35" customFormat="1" spans="6:30">
      <c r="F233" s="52"/>
      <c r="G233" s="52"/>
      <c r="P233" s="52"/>
      <c r="Q233" s="53"/>
      <c r="R233" s="52"/>
      <c r="S233" s="52"/>
      <c r="T233" s="52"/>
      <c r="U233" s="52"/>
      <c r="V233" s="52"/>
      <c r="W233" s="52"/>
      <c r="X233" s="52"/>
      <c r="Y233" s="52"/>
      <c r="Z233" s="52"/>
      <c r="AA233" s="52"/>
      <c r="AB233" s="52"/>
      <c r="AC233" s="39"/>
      <c r="AD233" s="55"/>
    </row>
    <row r="234" s="35" customFormat="1" spans="6:30">
      <c r="F234" s="52"/>
      <c r="G234" s="52"/>
      <c r="P234" s="52"/>
      <c r="Q234" s="53"/>
      <c r="R234" s="52"/>
      <c r="S234" s="52"/>
      <c r="T234" s="52"/>
      <c r="U234" s="52"/>
      <c r="V234" s="52"/>
      <c r="W234" s="52"/>
      <c r="X234" s="52"/>
      <c r="Y234" s="52"/>
      <c r="Z234" s="52"/>
      <c r="AA234" s="52"/>
      <c r="AB234" s="52"/>
      <c r="AC234" s="39"/>
      <c r="AD234" s="55"/>
    </row>
    <row r="235" s="35" customFormat="1" spans="6:30">
      <c r="F235" s="52"/>
      <c r="G235" s="52"/>
      <c r="P235" s="52"/>
      <c r="Q235" s="53"/>
      <c r="R235" s="52"/>
      <c r="S235" s="52"/>
      <c r="T235" s="52"/>
      <c r="U235" s="52"/>
      <c r="V235" s="52"/>
      <c r="W235" s="52"/>
      <c r="X235" s="52"/>
      <c r="Y235" s="52"/>
      <c r="Z235" s="52"/>
      <c r="AA235" s="52"/>
      <c r="AB235" s="52"/>
      <c r="AC235" s="39"/>
      <c r="AD235" s="55"/>
    </row>
    <row r="236" s="35" customFormat="1" spans="6:30">
      <c r="F236" s="52"/>
      <c r="G236" s="52"/>
      <c r="P236" s="52"/>
      <c r="Q236" s="53"/>
      <c r="R236" s="52"/>
      <c r="S236" s="52"/>
      <c r="T236" s="52"/>
      <c r="U236" s="52"/>
      <c r="V236" s="52"/>
      <c r="W236" s="52"/>
      <c r="X236" s="52"/>
      <c r="Y236" s="52"/>
      <c r="Z236" s="52"/>
      <c r="AA236" s="52"/>
      <c r="AB236" s="52"/>
      <c r="AC236" s="39"/>
      <c r="AD236" s="55"/>
    </row>
    <row r="237" s="35" customFormat="1" spans="6:30">
      <c r="F237" s="52"/>
      <c r="G237" s="52"/>
      <c r="P237" s="52"/>
      <c r="Q237" s="53"/>
      <c r="R237" s="52"/>
      <c r="S237" s="52"/>
      <c r="T237" s="52"/>
      <c r="U237" s="52"/>
      <c r="V237" s="52"/>
      <c r="W237" s="52"/>
      <c r="X237" s="52"/>
      <c r="Y237" s="52"/>
      <c r="Z237" s="52"/>
      <c r="AA237" s="52"/>
      <c r="AB237" s="52"/>
      <c r="AC237" s="39"/>
      <c r="AD237" s="55"/>
    </row>
    <row r="238" s="35" customFormat="1" spans="6:30">
      <c r="F238" s="52"/>
      <c r="G238" s="52"/>
      <c r="P238" s="52"/>
      <c r="Q238" s="53"/>
      <c r="R238" s="52"/>
      <c r="S238" s="52"/>
      <c r="T238" s="52"/>
      <c r="U238" s="52"/>
      <c r="V238" s="52"/>
      <c r="W238" s="52"/>
      <c r="X238" s="52"/>
      <c r="Y238" s="52"/>
      <c r="Z238" s="52"/>
      <c r="AA238" s="52"/>
      <c r="AB238" s="52"/>
      <c r="AC238" s="39"/>
      <c r="AD238" s="55"/>
    </row>
    <row r="239" s="35" customFormat="1" spans="6:30">
      <c r="F239" s="52"/>
      <c r="G239" s="52"/>
      <c r="P239" s="52"/>
      <c r="Q239" s="53"/>
      <c r="R239" s="52"/>
      <c r="S239" s="52"/>
      <c r="T239" s="52"/>
      <c r="U239" s="52"/>
      <c r="V239" s="52"/>
      <c r="W239" s="52"/>
      <c r="X239" s="52"/>
      <c r="Y239" s="52"/>
      <c r="Z239" s="52"/>
      <c r="AA239" s="52"/>
      <c r="AB239" s="52"/>
      <c r="AC239" s="39"/>
      <c r="AD239" s="55"/>
    </row>
    <row r="240" s="35" customFormat="1" spans="6:30">
      <c r="F240" s="52"/>
      <c r="G240" s="52"/>
      <c r="P240" s="52"/>
      <c r="Q240" s="53"/>
      <c r="R240" s="52"/>
      <c r="S240" s="52"/>
      <c r="T240" s="52"/>
      <c r="U240" s="52"/>
      <c r="V240" s="52"/>
      <c r="W240" s="52"/>
      <c r="X240" s="52"/>
      <c r="Y240" s="52"/>
      <c r="Z240" s="52"/>
      <c r="AA240" s="52"/>
      <c r="AB240" s="52"/>
      <c r="AC240" s="39"/>
      <c r="AD240" s="55"/>
    </row>
    <row r="241" s="35" customFormat="1" spans="6:30">
      <c r="F241" s="52"/>
      <c r="G241" s="52"/>
      <c r="P241" s="52"/>
      <c r="Q241" s="53"/>
      <c r="R241" s="52"/>
      <c r="S241" s="52"/>
      <c r="T241" s="52"/>
      <c r="U241" s="52"/>
      <c r="V241" s="52"/>
      <c r="W241" s="52"/>
      <c r="X241" s="52"/>
      <c r="Y241" s="52"/>
      <c r="Z241" s="52"/>
      <c r="AA241" s="52"/>
      <c r="AB241" s="52"/>
      <c r="AC241" s="39"/>
      <c r="AD241" s="55"/>
    </row>
    <row r="242" s="35" customFormat="1" spans="6:30">
      <c r="F242" s="52"/>
      <c r="G242" s="52"/>
      <c r="P242" s="52"/>
      <c r="Q242" s="53"/>
      <c r="R242" s="52"/>
      <c r="S242" s="52"/>
      <c r="T242" s="52"/>
      <c r="U242" s="52"/>
      <c r="V242" s="52"/>
      <c r="W242" s="52"/>
      <c r="X242" s="52"/>
      <c r="Y242" s="52"/>
      <c r="Z242" s="52"/>
      <c r="AA242" s="52"/>
      <c r="AB242" s="52"/>
      <c r="AC242" s="39"/>
      <c r="AD242" s="55"/>
    </row>
    <row r="243" s="35" customFormat="1" spans="6:30">
      <c r="F243" s="52"/>
      <c r="G243" s="52"/>
      <c r="P243" s="52"/>
      <c r="Q243" s="53"/>
      <c r="R243" s="52"/>
      <c r="S243" s="52"/>
      <c r="T243" s="52"/>
      <c r="U243" s="52"/>
      <c r="V243" s="52"/>
      <c r="W243" s="52"/>
      <c r="X243" s="52"/>
      <c r="Y243" s="52"/>
      <c r="Z243" s="52"/>
      <c r="AA243" s="52"/>
      <c r="AB243" s="52"/>
      <c r="AC243" s="39"/>
      <c r="AD243" s="55"/>
    </row>
    <row r="244" s="35" customFormat="1" spans="6:30">
      <c r="F244" s="52"/>
      <c r="G244" s="52"/>
      <c r="P244" s="52"/>
      <c r="Q244" s="53"/>
      <c r="R244" s="52"/>
      <c r="S244" s="52"/>
      <c r="T244" s="52"/>
      <c r="U244" s="52"/>
      <c r="V244" s="52"/>
      <c r="W244" s="52"/>
      <c r="X244" s="52"/>
      <c r="Y244" s="52"/>
      <c r="Z244" s="52"/>
      <c r="AA244" s="52"/>
      <c r="AB244" s="52"/>
      <c r="AC244" s="39"/>
      <c r="AD244" s="55"/>
    </row>
    <row r="245" s="35" customFormat="1" spans="6:30">
      <c r="F245" s="52"/>
      <c r="G245" s="52"/>
      <c r="P245" s="52"/>
      <c r="Q245" s="53"/>
      <c r="R245" s="52"/>
      <c r="S245" s="52"/>
      <c r="T245" s="52"/>
      <c r="U245" s="52"/>
      <c r="V245" s="52"/>
      <c r="W245" s="52"/>
      <c r="X245" s="52"/>
      <c r="Y245" s="52"/>
      <c r="Z245" s="52"/>
      <c r="AA245" s="52"/>
      <c r="AB245" s="52"/>
      <c r="AC245" s="39"/>
      <c r="AD245" s="55"/>
    </row>
    <row r="246" s="35" customFormat="1" spans="6:30">
      <c r="F246" s="52"/>
      <c r="G246" s="52"/>
      <c r="P246" s="52"/>
      <c r="Q246" s="53"/>
      <c r="R246" s="52"/>
      <c r="S246" s="52"/>
      <c r="T246" s="52"/>
      <c r="U246" s="52"/>
      <c r="V246" s="52"/>
      <c r="W246" s="52"/>
      <c r="X246" s="52"/>
      <c r="Y246" s="52"/>
      <c r="Z246" s="52"/>
      <c r="AA246" s="52"/>
      <c r="AB246" s="52"/>
      <c r="AC246" s="39"/>
      <c r="AD246" s="55"/>
    </row>
    <row r="247" s="35" customFormat="1" spans="6:30">
      <c r="F247" s="52"/>
      <c r="G247" s="52"/>
      <c r="P247" s="52"/>
      <c r="Q247" s="53"/>
      <c r="R247" s="52"/>
      <c r="S247" s="52"/>
      <c r="T247" s="52"/>
      <c r="U247" s="52"/>
      <c r="V247" s="52"/>
      <c r="W247" s="52"/>
      <c r="X247" s="52"/>
      <c r="Y247" s="52"/>
      <c r="Z247" s="52"/>
      <c r="AA247" s="52"/>
      <c r="AB247" s="52"/>
      <c r="AC247" s="39"/>
      <c r="AD247" s="55"/>
    </row>
    <row r="248" s="35" customFormat="1" spans="6:30">
      <c r="F248" s="52"/>
      <c r="G248" s="52"/>
      <c r="P248" s="52"/>
      <c r="Q248" s="53"/>
      <c r="R248" s="52"/>
      <c r="S248" s="52"/>
      <c r="T248" s="52"/>
      <c r="U248" s="52"/>
      <c r="V248" s="52"/>
      <c r="W248" s="52"/>
      <c r="X248" s="52"/>
      <c r="Y248" s="52"/>
      <c r="Z248" s="52"/>
      <c r="AA248" s="52"/>
      <c r="AB248" s="52"/>
      <c r="AC248" s="39"/>
      <c r="AD248" s="55"/>
    </row>
    <row r="249" s="35" customFormat="1" spans="6:30">
      <c r="F249" s="52"/>
      <c r="G249" s="52"/>
      <c r="P249" s="52"/>
      <c r="Q249" s="53"/>
      <c r="R249" s="52"/>
      <c r="S249" s="52"/>
      <c r="T249" s="52"/>
      <c r="U249" s="52"/>
      <c r="V249" s="52"/>
      <c r="W249" s="52"/>
      <c r="X249" s="52"/>
      <c r="Y249" s="52"/>
      <c r="Z249" s="52"/>
      <c r="AA249" s="52"/>
      <c r="AB249" s="52"/>
      <c r="AC249" s="39"/>
      <c r="AD249" s="55"/>
    </row>
    <row r="250" s="35" customFormat="1" spans="6:30">
      <c r="F250" s="52"/>
      <c r="G250" s="52"/>
      <c r="P250" s="52"/>
      <c r="Q250" s="53"/>
      <c r="R250" s="52"/>
      <c r="S250" s="52"/>
      <c r="T250" s="52"/>
      <c r="U250" s="52"/>
      <c r="V250" s="52"/>
      <c r="W250" s="52"/>
      <c r="X250" s="52"/>
      <c r="Y250" s="52"/>
      <c r="Z250" s="52"/>
      <c r="AA250" s="52"/>
      <c r="AB250" s="52"/>
      <c r="AC250" s="39"/>
      <c r="AD250" s="55"/>
    </row>
    <row r="251" s="35" customFormat="1" spans="6:30">
      <c r="F251" s="52"/>
      <c r="G251" s="52"/>
      <c r="P251" s="52"/>
      <c r="Q251" s="53"/>
      <c r="R251" s="52"/>
      <c r="S251" s="52"/>
      <c r="T251" s="52"/>
      <c r="U251" s="52"/>
      <c r="V251" s="52"/>
      <c r="W251" s="52"/>
      <c r="X251" s="52"/>
      <c r="Y251" s="52"/>
      <c r="Z251" s="52"/>
      <c r="AA251" s="52"/>
      <c r="AB251" s="52"/>
      <c r="AC251" s="39"/>
      <c r="AD251" s="55"/>
    </row>
    <row r="252" s="35" customFormat="1" spans="6:30">
      <c r="F252" s="52"/>
      <c r="G252" s="52"/>
      <c r="P252" s="52"/>
      <c r="Q252" s="53"/>
      <c r="R252" s="52"/>
      <c r="S252" s="52"/>
      <c r="T252" s="52"/>
      <c r="U252" s="52"/>
      <c r="V252" s="52"/>
      <c r="W252" s="52"/>
      <c r="X252" s="52"/>
      <c r="Y252" s="52"/>
      <c r="Z252" s="52"/>
      <c r="AA252" s="52"/>
      <c r="AB252" s="52"/>
      <c r="AC252" s="39"/>
      <c r="AD252" s="55"/>
    </row>
    <row r="253" s="35" customFormat="1" spans="6:30">
      <c r="F253" s="52"/>
      <c r="G253" s="52"/>
      <c r="P253" s="52"/>
      <c r="Q253" s="53"/>
      <c r="R253" s="52"/>
      <c r="S253" s="52"/>
      <c r="T253" s="52"/>
      <c r="U253" s="52"/>
      <c r="V253" s="52"/>
      <c r="W253" s="52"/>
      <c r="X253" s="52"/>
      <c r="Y253" s="52"/>
      <c r="Z253" s="52"/>
      <c r="AA253" s="52"/>
      <c r="AB253" s="52"/>
      <c r="AC253" s="39"/>
      <c r="AD253" s="55"/>
    </row>
    <row r="254" s="35" customFormat="1" spans="6:30">
      <c r="F254" s="52"/>
      <c r="G254" s="52"/>
      <c r="P254" s="52"/>
      <c r="Q254" s="53"/>
      <c r="R254" s="52"/>
      <c r="S254" s="52"/>
      <c r="T254" s="52"/>
      <c r="U254" s="52"/>
      <c r="V254" s="52"/>
      <c r="W254" s="52"/>
      <c r="X254" s="52"/>
      <c r="Y254" s="52"/>
      <c r="Z254" s="52"/>
      <c r="AA254" s="52"/>
      <c r="AB254" s="52"/>
      <c r="AC254" s="39"/>
      <c r="AD254" s="55"/>
    </row>
    <row r="255" s="35" customFormat="1" spans="6:30">
      <c r="F255" s="52"/>
      <c r="G255" s="52"/>
      <c r="P255" s="52"/>
      <c r="Q255" s="53"/>
      <c r="R255" s="52"/>
      <c r="S255" s="52"/>
      <c r="T255" s="52"/>
      <c r="U255" s="52"/>
      <c r="V255" s="52"/>
      <c r="W255" s="52"/>
      <c r="X255" s="52"/>
      <c r="Y255" s="52"/>
      <c r="Z255" s="52"/>
      <c r="AA255" s="52"/>
      <c r="AB255" s="52"/>
      <c r="AC255" s="39"/>
      <c r="AD255" s="55"/>
    </row>
    <row r="256" s="35" customFormat="1" spans="6:30">
      <c r="F256" s="52"/>
      <c r="G256" s="52"/>
      <c r="P256" s="52"/>
      <c r="Q256" s="53"/>
      <c r="R256" s="52"/>
      <c r="S256" s="52"/>
      <c r="T256" s="52"/>
      <c r="U256" s="52"/>
      <c r="V256" s="52"/>
      <c r="W256" s="52"/>
      <c r="X256" s="52"/>
      <c r="Y256" s="52"/>
      <c r="Z256" s="52"/>
      <c r="AA256" s="52"/>
      <c r="AB256" s="52"/>
      <c r="AC256" s="39"/>
      <c r="AD256" s="55"/>
    </row>
    <row r="257" s="35" customFormat="1" spans="6:30">
      <c r="F257" s="52"/>
      <c r="G257" s="52"/>
      <c r="P257" s="52"/>
      <c r="Q257" s="53"/>
      <c r="R257" s="52"/>
      <c r="S257" s="52"/>
      <c r="T257" s="52"/>
      <c r="U257" s="52"/>
      <c r="V257" s="52"/>
      <c r="W257" s="52"/>
      <c r="X257" s="52"/>
      <c r="Y257" s="52"/>
      <c r="Z257" s="52"/>
      <c r="AA257" s="52"/>
      <c r="AB257" s="52"/>
      <c r="AC257" s="39"/>
      <c r="AD257" s="55"/>
    </row>
    <row r="258" s="35" customFormat="1" spans="6:30">
      <c r="F258" s="52"/>
      <c r="G258" s="52"/>
      <c r="P258" s="52"/>
      <c r="Q258" s="53"/>
      <c r="R258" s="52"/>
      <c r="S258" s="52"/>
      <c r="T258" s="52"/>
      <c r="U258" s="52"/>
      <c r="V258" s="52"/>
      <c r="W258" s="52"/>
      <c r="X258" s="52"/>
      <c r="Y258" s="52"/>
      <c r="Z258" s="52"/>
      <c r="AA258" s="52"/>
      <c r="AB258" s="52"/>
      <c r="AC258" s="39"/>
      <c r="AD258" s="55"/>
    </row>
    <row r="259" s="35" customFormat="1" spans="6:30">
      <c r="F259" s="52"/>
      <c r="G259" s="52"/>
      <c r="P259" s="52"/>
      <c r="Q259" s="53"/>
      <c r="R259" s="52"/>
      <c r="S259" s="52"/>
      <c r="T259" s="52"/>
      <c r="U259" s="52"/>
      <c r="V259" s="52"/>
      <c r="W259" s="52"/>
      <c r="X259" s="52"/>
      <c r="Y259" s="52"/>
      <c r="Z259" s="52"/>
      <c r="AA259" s="52"/>
      <c r="AB259" s="52"/>
      <c r="AC259" s="39"/>
      <c r="AD259" s="55"/>
    </row>
    <row r="260" s="35" customFormat="1" spans="6:30">
      <c r="F260" s="52"/>
      <c r="G260" s="52"/>
      <c r="P260" s="52"/>
      <c r="Q260" s="53"/>
      <c r="R260" s="52"/>
      <c r="S260" s="52"/>
      <c r="T260" s="52"/>
      <c r="U260" s="52"/>
      <c r="V260" s="52"/>
      <c r="W260" s="52"/>
      <c r="X260" s="52"/>
      <c r="Y260" s="52"/>
      <c r="Z260" s="52"/>
      <c r="AA260" s="52"/>
      <c r="AB260" s="52"/>
      <c r="AC260" s="39"/>
      <c r="AD260" s="55"/>
    </row>
    <row r="261" s="35" customFormat="1" spans="6:30">
      <c r="F261" s="52"/>
      <c r="G261" s="52"/>
      <c r="P261" s="52"/>
      <c r="Q261" s="53"/>
      <c r="R261" s="52"/>
      <c r="S261" s="52"/>
      <c r="T261" s="52"/>
      <c r="U261" s="52"/>
      <c r="V261" s="52"/>
      <c r="W261" s="52"/>
      <c r="X261" s="52"/>
      <c r="Y261" s="52"/>
      <c r="Z261" s="52"/>
      <c r="AA261" s="52"/>
      <c r="AB261" s="52"/>
      <c r="AC261" s="39"/>
      <c r="AD261" s="55"/>
    </row>
    <row r="262" s="35" customFormat="1" spans="6:30">
      <c r="F262" s="52"/>
      <c r="G262" s="52"/>
      <c r="P262" s="52"/>
      <c r="Q262" s="53"/>
      <c r="R262" s="52"/>
      <c r="S262" s="52"/>
      <c r="T262" s="52"/>
      <c r="U262" s="52"/>
      <c r="V262" s="52"/>
      <c r="W262" s="52"/>
      <c r="X262" s="52"/>
      <c r="Y262" s="52"/>
      <c r="Z262" s="52"/>
      <c r="AA262" s="52"/>
      <c r="AB262" s="52"/>
      <c r="AC262" s="39"/>
      <c r="AD262" s="55"/>
    </row>
    <row r="263" s="35" customFormat="1" spans="6:30">
      <c r="F263" s="52"/>
      <c r="G263" s="52"/>
      <c r="P263" s="52"/>
      <c r="Q263" s="53"/>
      <c r="R263" s="52"/>
      <c r="S263" s="52"/>
      <c r="T263" s="52"/>
      <c r="U263" s="52"/>
      <c r="V263" s="52"/>
      <c r="W263" s="52"/>
      <c r="X263" s="52"/>
      <c r="Y263" s="52"/>
      <c r="Z263" s="52"/>
      <c r="AA263" s="52"/>
      <c r="AB263" s="52"/>
      <c r="AC263" s="39"/>
      <c r="AD263" s="55"/>
    </row>
    <row r="264" s="35" customFormat="1" spans="6:30">
      <c r="F264" s="52"/>
      <c r="G264" s="52"/>
      <c r="P264" s="52"/>
      <c r="Q264" s="53"/>
      <c r="R264" s="52"/>
      <c r="S264" s="52"/>
      <c r="T264" s="52"/>
      <c r="U264" s="52"/>
      <c r="V264" s="52"/>
      <c r="W264" s="52"/>
      <c r="X264" s="52"/>
      <c r="Y264" s="52"/>
      <c r="Z264" s="52"/>
      <c r="AA264" s="52"/>
      <c r="AB264" s="52"/>
      <c r="AC264" s="39"/>
      <c r="AD264" s="55"/>
    </row>
    <row r="265" s="35" customFormat="1" spans="6:30">
      <c r="F265" s="52"/>
      <c r="G265" s="52"/>
      <c r="P265" s="52"/>
      <c r="Q265" s="53"/>
      <c r="R265" s="52"/>
      <c r="S265" s="52"/>
      <c r="T265" s="52"/>
      <c r="U265" s="52"/>
      <c r="V265" s="52"/>
      <c r="W265" s="52"/>
      <c r="X265" s="52"/>
      <c r="Y265" s="52"/>
      <c r="Z265" s="52"/>
      <c r="AA265" s="52"/>
      <c r="AB265" s="52"/>
      <c r="AC265" s="39"/>
      <c r="AD265" s="55"/>
    </row>
    <row r="266" s="35" customFormat="1" spans="6:30">
      <c r="F266" s="52"/>
      <c r="G266" s="52"/>
      <c r="P266" s="52"/>
      <c r="Q266" s="53"/>
      <c r="R266" s="52"/>
      <c r="S266" s="52"/>
      <c r="T266" s="52"/>
      <c r="U266" s="52"/>
      <c r="V266" s="52"/>
      <c r="W266" s="52"/>
      <c r="X266" s="52"/>
      <c r="Y266" s="52"/>
      <c r="Z266" s="52"/>
      <c r="AA266" s="52"/>
      <c r="AB266" s="52"/>
      <c r="AC266" s="39"/>
      <c r="AD266" s="55"/>
    </row>
    <row r="267" s="35" customFormat="1" spans="6:30">
      <c r="F267" s="52"/>
      <c r="G267" s="52"/>
      <c r="P267" s="52"/>
      <c r="Q267" s="53"/>
      <c r="R267" s="52"/>
      <c r="S267" s="52"/>
      <c r="T267" s="52"/>
      <c r="U267" s="52"/>
      <c r="V267" s="52"/>
      <c r="W267" s="52"/>
      <c r="X267" s="52"/>
      <c r="Y267" s="52"/>
      <c r="Z267" s="52"/>
      <c r="AA267" s="52"/>
      <c r="AB267" s="52"/>
      <c r="AC267" s="39"/>
      <c r="AD267" s="55"/>
    </row>
    <row r="268" s="35" customFormat="1" spans="6:30">
      <c r="F268" s="52"/>
      <c r="G268" s="52"/>
      <c r="P268" s="52"/>
      <c r="Q268" s="53"/>
      <c r="R268" s="52"/>
      <c r="S268" s="52"/>
      <c r="T268" s="52"/>
      <c r="U268" s="52"/>
      <c r="V268" s="52"/>
      <c r="W268" s="52"/>
      <c r="X268" s="52"/>
      <c r="Y268" s="52"/>
      <c r="Z268" s="52"/>
      <c r="AA268" s="52"/>
      <c r="AB268" s="52"/>
      <c r="AC268" s="39"/>
      <c r="AD268" s="55"/>
    </row>
    <row r="269" s="35" customFormat="1" spans="6:30">
      <c r="F269" s="52"/>
      <c r="G269" s="52"/>
      <c r="P269" s="52"/>
      <c r="Q269" s="53"/>
      <c r="R269" s="52"/>
      <c r="S269" s="52"/>
      <c r="T269" s="52"/>
      <c r="U269" s="52"/>
      <c r="V269" s="52"/>
      <c r="W269" s="52"/>
      <c r="X269" s="52"/>
      <c r="Y269" s="52"/>
      <c r="Z269" s="52"/>
      <c r="AA269" s="52"/>
      <c r="AB269" s="52"/>
      <c r="AC269" s="39"/>
      <c r="AD269" s="55"/>
    </row>
    <row r="270" s="35" customFormat="1" spans="6:30">
      <c r="F270" s="52"/>
      <c r="G270" s="52"/>
      <c r="P270" s="52"/>
      <c r="Q270" s="53"/>
      <c r="R270" s="52"/>
      <c r="S270" s="52"/>
      <c r="T270" s="52"/>
      <c r="U270" s="52"/>
      <c r="V270" s="52"/>
      <c r="W270" s="52"/>
      <c r="X270" s="52"/>
      <c r="Y270" s="52"/>
      <c r="Z270" s="52"/>
      <c r="AA270" s="52"/>
      <c r="AB270" s="52"/>
      <c r="AC270" s="39"/>
      <c r="AD270" s="55"/>
    </row>
    <row r="271" s="35" customFormat="1" spans="6:30">
      <c r="F271" s="52"/>
      <c r="G271" s="52"/>
      <c r="P271" s="52"/>
      <c r="Q271" s="53"/>
      <c r="R271" s="52"/>
      <c r="S271" s="52"/>
      <c r="T271" s="52"/>
      <c r="U271" s="52"/>
      <c r="V271" s="52"/>
      <c r="W271" s="52"/>
      <c r="X271" s="52"/>
      <c r="Y271" s="52"/>
      <c r="Z271" s="52"/>
      <c r="AA271" s="52"/>
      <c r="AB271" s="52"/>
      <c r="AC271" s="39"/>
      <c r="AD271" s="55"/>
    </row>
    <row r="272" s="35" customFormat="1" spans="6:30">
      <c r="F272" s="52"/>
      <c r="G272" s="52"/>
      <c r="P272" s="52"/>
      <c r="Q272" s="53"/>
      <c r="R272" s="52"/>
      <c r="S272" s="52"/>
      <c r="T272" s="52"/>
      <c r="U272" s="52"/>
      <c r="V272" s="52"/>
      <c r="W272" s="52"/>
      <c r="X272" s="52"/>
      <c r="Y272" s="52"/>
      <c r="Z272" s="52"/>
      <c r="AA272" s="52"/>
      <c r="AB272" s="52"/>
      <c r="AC272" s="39"/>
      <c r="AD272" s="55"/>
    </row>
    <row r="273" s="35" customFormat="1" spans="6:30">
      <c r="F273" s="52"/>
      <c r="G273" s="52"/>
      <c r="P273" s="52"/>
      <c r="Q273" s="53"/>
      <c r="R273" s="52"/>
      <c r="S273" s="52"/>
      <c r="T273" s="52"/>
      <c r="U273" s="52"/>
      <c r="V273" s="52"/>
      <c r="W273" s="52"/>
      <c r="X273" s="52"/>
      <c r="Y273" s="52"/>
      <c r="Z273" s="52"/>
      <c r="AA273" s="52"/>
      <c r="AB273" s="52"/>
      <c r="AC273" s="39"/>
      <c r="AD273" s="55"/>
    </row>
    <row r="274" s="35" customFormat="1" spans="6:30">
      <c r="F274" s="52"/>
      <c r="G274" s="52"/>
      <c r="P274" s="52"/>
      <c r="Q274" s="53"/>
      <c r="R274" s="52"/>
      <c r="S274" s="52"/>
      <c r="T274" s="52"/>
      <c r="U274" s="52"/>
      <c r="V274" s="52"/>
      <c r="W274" s="52"/>
      <c r="X274" s="52"/>
      <c r="Y274" s="52"/>
      <c r="Z274" s="52"/>
      <c r="AA274" s="52"/>
      <c r="AB274" s="52"/>
      <c r="AC274" s="39"/>
      <c r="AD274" s="55"/>
    </row>
    <row r="275" s="35" customFormat="1" spans="6:30">
      <c r="F275" s="52"/>
      <c r="G275" s="52"/>
      <c r="P275" s="52"/>
      <c r="Q275" s="53"/>
      <c r="R275" s="52"/>
      <c r="S275" s="52"/>
      <c r="T275" s="52"/>
      <c r="U275" s="52"/>
      <c r="V275" s="52"/>
      <c r="W275" s="52"/>
      <c r="X275" s="52"/>
      <c r="Y275" s="52"/>
      <c r="Z275" s="52"/>
      <c r="AA275" s="52"/>
      <c r="AB275" s="52"/>
      <c r="AC275" s="39"/>
      <c r="AD275" s="55"/>
    </row>
    <row r="276" s="35" customFormat="1" spans="6:30">
      <c r="F276" s="52"/>
      <c r="G276" s="52"/>
      <c r="P276" s="52"/>
      <c r="Q276" s="53"/>
      <c r="R276" s="52"/>
      <c r="S276" s="52"/>
      <c r="T276" s="52"/>
      <c r="U276" s="52"/>
      <c r="V276" s="52"/>
      <c r="W276" s="52"/>
      <c r="X276" s="52"/>
      <c r="Y276" s="52"/>
      <c r="Z276" s="52"/>
      <c r="AA276" s="52"/>
      <c r="AB276" s="52"/>
      <c r="AC276" s="39"/>
      <c r="AD276" s="55"/>
    </row>
    <row r="277" s="35" customFormat="1" spans="6:30">
      <c r="F277" s="52"/>
      <c r="G277" s="52"/>
      <c r="P277" s="52"/>
      <c r="Q277" s="53"/>
      <c r="R277" s="52"/>
      <c r="S277" s="52"/>
      <c r="T277" s="52"/>
      <c r="U277" s="52"/>
      <c r="V277" s="52"/>
      <c r="W277" s="52"/>
      <c r="X277" s="52"/>
      <c r="Y277" s="52"/>
      <c r="Z277" s="52"/>
      <c r="AA277" s="52"/>
      <c r="AB277" s="52"/>
      <c r="AC277" s="39"/>
      <c r="AD277" s="55"/>
    </row>
    <row r="278" s="35" customFormat="1" spans="6:30">
      <c r="F278" s="52"/>
      <c r="G278" s="52"/>
      <c r="P278" s="52"/>
      <c r="Q278" s="53"/>
      <c r="R278" s="52"/>
      <c r="S278" s="52"/>
      <c r="T278" s="52"/>
      <c r="U278" s="52"/>
      <c r="V278" s="52"/>
      <c r="W278" s="52"/>
      <c r="X278" s="52"/>
      <c r="Y278" s="52"/>
      <c r="Z278" s="52"/>
      <c r="AA278" s="52"/>
      <c r="AB278" s="52"/>
      <c r="AC278" s="39"/>
      <c r="AD278" s="55"/>
    </row>
    <row r="279" s="35" customFormat="1" spans="6:30">
      <c r="F279" s="52"/>
      <c r="G279" s="52"/>
      <c r="P279" s="52"/>
      <c r="Q279" s="53"/>
      <c r="R279" s="52"/>
      <c r="S279" s="52"/>
      <c r="T279" s="52"/>
      <c r="U279" s="52"/>
      <c r="V279" s="52"/>
      <c r="W279" s="52"/>
      <c r="X279" s="52"/>
      <c r="Y279" s="52"/>
      <c r="Z279" s="52"/>
      <c r="AA279" s="52"/>
      <c r="AB279" s="52"/>
      <c r="AC279" s="39"/>
      <c r="AD279" s="55"/>
    </row>
    <row r="280" s="35" customFormat="1" spans="6:30">
      <c r="F280" s="52"/>
      <c r="G280" s="52"/>
      <c r="P280" s="52"/>
      <c r="Q280" s="53"/>
      <c r="R280" s="52"/>
      <c r="S280" s="52"/>
      <c r="T280" s="52"/>
      <c r="U280" s="52"/>
      <c r="V280" s="52"/>
      <c r="W280" s="52"/>
      <c r="X280" s="52"/>
      <c r="Y280" s="52"/>
      <c r="Z280" s="52"/>
      <c r="AA280" s="52"/>
      <c r="AB280" s="52"/>
      <c r="AC280" s="39"/>
      <c r="AD280" s="55"/>
    </row>
    <row r="281" s="35" customFormat="1" spans="6:30">
      <c r="F281" s="52"/>
      <c r="G281" s="52"/>
      <c r="P281" s="52"/>
      <c r="Q281" s="53"/>
      <c r="R281" s="52"/>
      <c r="S281" s="52"/>
      <c r="T281" s="52"/>
      <c r="U281" s="52"/>
      <c r="V281" s="52"/>
      <c r="W281" s="52"/>
      <c r="X281" s="52"/>
      <c r="Y281" s="52"/>
      <c r="Z281" s="52"/>
      <c r="AA281" s="52"/>
      <c r="AB281" s="52"/>
      <c r="AC281" s="39"/>
      <c r="AD281" s="55"/>
    </row>
    <row r="282" s="35" customFormat="1" spans="6:30">
      <c r="F282" s="52"/>
      <c r="G282" s="52"/>
      <c r="P282" s="52"/>
      <c r="Q282" s="53"/>
      <c r="R282" s="52"/>
      <c r="S282" s="52"/>
      <c r="T282" s="52"/>
      <c r="U282" s="52"/>
      <c r="V282" s="52"/>
      <c r="W282" s="52"/>
      <c r="X282" s="52"/>
      <c r="Y282" s="52"/>
      <c r="Z282" s="52"/>
      <c r="AA282" s="52"/>
      <c r="AB282" s="52"/>
      <c r="AC282" s="39"/>
      <c r="AD282" s="55"/>
    </row>
    <row r="283" s="35" customFormat="1" spans="6:30">
      <c r="F283" s="52"/>
      <c r="G283" s="52"/>
      <c r="P283" s="52"/>
      <c r="Q283" s="53"/>
      <c r="R283" s="52"/>
      <c r="S283" s="52"/>
      <c r="T283" s="52"/>
      <c r="U283" s="52"/>
      <c r="V283" s="52"/>
      <c r="W283" s="52"/>
      <c r="X283" s="52"/>
      <c r="Y283" s="52"/>
      <c r="Z283" s="52"/>
      <c r="AA283" s="52"/>
      <c r="AB283" s="52"/>
      <c r="AC283" s="39"/>
      <c r="AD283" s="55"/>
    </row>
    <row r="284" s="35" customFormat="1" spans="6:30">
      <c r="F284" s="52"/>
      <c r="G284" s="52"/>
      <c r="P284" s="52"/>
      <c r="Q284" s="53"/>
      <c r="R284" s="52"/>
      <c r="S284" s="52"/>
      <c r="T284" s="52"/>
      <c r="U284" s="52"/>
      <c r="V284" s="52"/>
      <c r="W284" s="52"/>
      <c r="X284" s="52"/>
      <c r="Y284" s="52"/>
      <c r="Z284" s="52"/>
      <c r="AA284" s="52"/>
      <c r="AB284" s="52"/>
      <c r="AC284" s="39"/>
      <c r="AD284" s="55"/>
    </row>
    <row r="285" s="35" customFormat="1" spans="6:30">
      <c r="F285" s="52"/>
      <c r="G285" s="52"/>
      <c r="P285" s="52"/>
      <c r="Q285" s="53"/>
      <c r="R285" s="52"/>
      <c r="S285" s="52"/>
      <c r="T285" s="52"/>
      <c r="U285" s="52"/>
      <c r="V285" s="52"/>
      <c r="W285" s="52"/>
      <c r="X285" s="52"/>
      <c r="Y285" s="52"/>
      <c r="Z285" s="52"/>
      <c r="AA285" s="52"/>
      <c r="AB285" s="52"/>
      <c r="AC285" s="39"/>
      <c r="AD285" s="55"/>
    </row>
    <row r="286" s="35" customFormat="1" spans="6:30">
      <c r="F286" s="52"/>
      <c r="G286" s="52"/>
      <c r="P286" s="52"/>
      <c r="Q286" s="53"/>
      <c r="R286" s="52"/>
      <c r="S286" s="52"/>
      <c r="T286" s="52"/>
      <c r="U286" s="52"/>
      <c r="V286" s="52"/>
      <c r="W286" s="52"/>
      <c r="X286" s="52"/>
      <c r="Y286" s="52"/>
      <c r="Z286" s="52"/>
      <c r="AA286" s="52"/>
      <c r="AB286" s="52"/>
      <c r="AC286" s="39"/>
      <c r="AD286" s="55"/>
    </row>
    <row r="287" s="35" customFormat="1" spans="6:30">
      <c r="F287" s="52"/>
      <c r="G287" s="52"/>
      <c r="P287" s="52"/>
      <c r="Q287" s="53"/>
      <c r="R287" s="52"/>
      <c r="S287" s="52"/>
      <c r="T287" s="52"/>
      <c r="U287" s="52"/>
      <c r="V287" s="52"/>
      <c r="W287" s="52"/>
      <c r="X287" s="52"/>
      <c r="Y287" s="52"/>
      <c r="Z287" s="52"/>
      <c r="AA287" s="52"/>
      <c r="AB287" s="52"/>
      <c r="AC287" s="39"/>
      <c r="AD287" s="55"/>
    </row>
    <row r="288" s="35" customFormat="1" spans="6:30">
      <c r="F288" s="52"/>
      <c r="G288" s="52"/>
      <c r="P288" s="52"/>
      <c r="Q288" s="53"/>
      <c r="R288" s="52"/>
      <c r="S288" s="52"/>
      <c r="T288" s="52"/>
      <c r="U288" s="52"/>
      <c r="V288" s="52"/>
      <c r="W288" s="52"/>
      <c r="X288" s="52"/>
      <c r="Y288" s="52"/>
      <c r="Z288" s="52"/>
      <c r="AA288" s="52"/>
      <c r="AB288" s="52"/>
      <c r="AC288" s="39"/>
      <c r="AD288" s="55"/>
    </row>
    <row r="289" s="35" customFormat="1" spans="6:30">
      <c r="F289" s="52"/>
      <c r="G289" s="52"/>
      <c r="P289" s="52"/>
      <c r="Q289" s="53"/>
      <c r="R289" s="52"/>
      <c r="S289" s="52"/>
      <c r="T289" s="52"/>
      <c r="U289" s="52"/>
      <c r="V289" s="52"/>
      <c r="W289" s="52"/>
      <c r="X289" s="52"/>
      <c r="Y289" s="52"/>
      <c r="Z289" s="52"/>
      <c r="AA289" s="52"/>
      <c r="AB289" s="52"/>
      <c r="AC289" s="39"/>
      <c r="AD289" s="55"/>
    </row>
    <row r="290" s="35" customFormat="1" spans="6:30">
      <c r="F290" s="52"/>
      <c r="G290" s="52"/>
      <c r="P290" s="52"/>
      <c r="Q290" s="53"/>
      <c r="R290" s="52"/>
      <c r="S290" s="52"/>
      <c r="T290" s="52"/>
      <c r="U290" s="52"/>
      <c r="V290" s="52"/>
      <c r="W290" s="52"/>
      <c r="X290" s="52"/>
      <c r="Y290" s="52"/>
      <c r="Z290" s="52"/>
      <c r="AA290" s="52"/>
      <c r="AB290" s="52"/>
      <c r="AC290" s="39"/>
      <c r="AD290" s="55"/>
    </row>
    <row r="291" s="35" customFormat="1" spans="6:30">
      <c r="F291" s="52"/>
      <c r="G291" s="52"/>
      <c r="P291" s="52"/>
      <c r="Q291" s="53"/>
      <c r="R291" s="52"/>
      <c r="S291" s="52"/>
      <c r="T291" s="52"/>
      <c r="U291" s="52"/>
      <c r="V291" s="52"/>
      <c r="W291" s="52"/>
      <c r="X291" s="52"/>
      <c r="Y291" s="52"/>
      <c r="Z291" s="52"/>
      <c r="AA291" s="52"/>
      <c r="AB291" s="52"/>
      <c r="AC291" s="39"/>
      <c r="AD291" s="55"/>
    </row>
    <row r="292" s="35" customFormat="1" spans="6:30">
      <c r="F292" s="52"/>
      <c r="G292" s="52"/>
      <c r="P292" s="52"/>
      <c r="Q292" s="53"/>
      <c r="R292" s="52"/>
      <c r="S292" s="52"/>
      <c r="T292" s="52"/>
      <c r="U292" s="52"/>
      <c r="V292" s="52"/>
      <c r="W292" s="52"/>
      <c r="X292" s="52"/>
      <c r="Y292" s="52"/>
      <c r="Z292" s="52"/>
      <c r="AA292" s="52"/>
      <c r="AB292" s="52"/>
      <c r="AC292" s="39"/>
      <c r="AD292" s="55"/>
    </row>
    <row r="293" s="35" customFormat="1" spans="6:30">
      <c r="F293" s="52"/>
      <c r="G293" s="52"/>
      <c r="P293" s="52"/>
      <c r="Q293" s="53"/>
      <c r="R293" s="52"/>
      <c r="S293" s="52"/>
      <c r="T293" s="52"/>
      <c r="U293" s="52"/>
      <c r="V293" s="52"/>
      <c r="W293" s="52"/>
      <c r="X293" s="52"/>
      <c r="Y293" s="52"/>
      <c r="Z293" s="52"/>
      <c r="AA293" s="52"/>
      <c r="AB293" s="52"/>
      <c r="AC293" s="39"/>
      <c r="AD293" s="55"/>
    </row>
    <row r="294" s="35" customFormat="1" spans="6:30">
      <c r="F294" s="52"/>
      <c r="G294" s="52"/>
      <c r="P294" s="52"/>
      <c r="Q294" s="53"/>
      <c r="R294" s="52"/>
      <c r="S294" s="52"/>
      <c r="T294" s="52"/>
      <c r="U294" s="52"/>
      <c r="V294" s="52"/>
      <c r="W294" s="52"/>
      <c r="X294" s="52"/>
      <c r="Y294" s="52"/>
      <c r="Z294" s="52"/>
      <c r="AA294" s="52"/>
      <c r="AB294" s="52"/>
      <c r="AC294" s="39"/>
      <c r="AD294" s="55"/>
    </row>
    <row r="295" s="35" customFormat="1" spans="6:30">
      <c r="F295" s="52"/>
      <c r="G295" s="52"/>
      <c r="P295" s="52"/>
      <c r="Q295" s="53"/>
      <c r="R295" s="52"/>
      <c r="S295" s="52"/>
      <c r="T295" s="52"/>
      <c r="U295" s="52"/>
      <c r="V295" s="52"/>
      <c r="W295" s="52"/>
      <c r="X295" s="52"/>
      <c r="Y295" s="52"/>
      <c r="Z295" s="52"/>
      <c r="AA295" s="52"/>
      <c r="AB295" s="52"/>
      <c r="AC295" s="39"/>
      <c r="AD295" s="55"/>
    </row>
    <row r="296" s="35" customFormat="1" spans="6:30">
      <c r="F296" s="52"/>
      <c r="G296" s="52"/>
      <c r="P296" s="52"/>
      <c r="Q296" s="53"/>
      <c r="R296" s="52"/>
      <c r="S296" s="52"/>
      <c r="T296" s="52"/>
      <c r="U296" s="52"/>
      <c r="V296" s="52"/>
      <c r="W296" s="52"/>
      <c r="X296" s="52"/>
      <c r="Y296" s="52"/>
      <c r="Z296" s="52"/>
      <c r="AA296" s="52"/>
      <c r="AB296" s="52"/>
      <c r="AC296" s="39"/>
      <c r="AD296" s="55"/>
    </row>
    <row r="297" s="35" customFormat="1" spans="6:30">
      <c r="F297" s="52"/>
      <c r="G297" s="52"/>
      <c r="P297" s="52"/>
      <c r="Q297" s="53"/>
      <c r="R297" s="52"/>
      <c r="S297" s="52"/>
      <c r="T297" s="52"/>
      <c r="U297" s="52"/>
      <c r="V297" s="52"/>
      <c r="W297" s="52"/>
      <c r="X297" s="52"/>
      <c r="Y297" s="52"/>
      <c r="Z297" s="52"/>
      <c r="AA297" s="52"/>
      <c r="AB297" s="52"/>
      <c r="AC297" s="39"/>
      <c r="AD297" s="55"/>
    </row>
    <row r="298" s="35" customFormat="1" spans="6:30">
      <c r="F298" s="52"/>
      <c r="G298" s="52"/>
      <c r="P298" s="52"/>
      <c r="Q298" s="53"/>
      <c r="R298" s="52"/>
      <c r="S298" s="52"/>
      <c r="T298" s="52"/>
      <c r="U298" s="52"/>
      <c r="V298" s="52"/>
      <c r="W298" s="52"/>
      <c r="X298" s="52"/>
      <c r="Y298" s="52"/>
      <c r="Z298" s="52"/>
      <c r="AA298" s="52"/>
      <c r="AB298" s="52"/>
      <c r="AC298" s="39"/>
      <c r="AD298" s="55"/>
    </row>
    <row r="299" s="35" customFormat="1" spans="6:30">
      <c r="F299" s="52"/>
      <c r="G299" s="52"/>
      <c r="P299" s="52"/>
      <c r="Q299" s="53"/>
      <c r="R299" s="52"/>
      <c r="S299" s="52"/>
      <c r="T299" s="52"/>
      <c r="U299" s="52"/>
      <c r="V299" s="52"/>
      <c r="W299" s="52"/>
      <c r="X299" s="52"/>
      <c r="Y299" s="52"/>
      <c r="Z299" s="52"/>
      <c r="AA299" s="52"/>
      <c r="AB299" s="52"/>
      <c r="AC299" s="39"/>
      <c r="AD299" s="55"/>
    </row>
    <row r="300" s="35" customFormat="1" spans="6:30">
      <c r="F300" s="52"/>
      <c r="G300" s="52"/>
      <c r="P300" s="52"/>
      <c r="Q300" s="53"/>
      <c r="R300" s="52"/>
      <c r="S300" s="52"/>
      <c r="T300" s="52"/>
      <c r="U300" s="52"/>
      <c r="V300" s="52"/>
      <c r="W300" s="52"/>
      <c r="X300" s="52"/>
      <c r="Y300" s="52"/>
      <c r="Z300" s="52"/>
      <c r="AA300" s="52"/>
      <c r="AB300" s="52"/>
      <c r="AC300" s="39"/>
      <c r="AD300" s="55"/>
    </row>
    <row r="301" s="35" customFormat="1" spans="6:30">
      <c r="F301" s="52"/>
      <c r="G301" s="52"/>
      <c r="P301" s="52"/>
      <c r="Q301" s="53"/>
      <c r="R301" s="52"/>
      <c r="S301" s="52"/>
      <c r="T301" s="52"/>
      <c r="U301" s="52"/>
      <c r="V301" s="52"/>
      <c r="W301" s="52"/>
      <c r="X301" s="52"/>
      <c r="Y301" s="52"/>
      <c r="Z301" s="52"/>
      <c r="AA301" s="52"/>
      <c r="AB301" s="52"/>
      <c r="AC301" s="39"/>
      <c r="AD301" s="55"/>
    </row>
    <row r="302" s="35" customFormat="1" spans="6:30">
      <c r="F302" s="52"/>
      <c r="G302" s="52"/>
      <c r="P302" s="52"/>
      <c r="Q302" s="53"/>
      <c r="R302" s="52"/>
      <c r="S302" s="52"/>
      <c r="T302" s="52"/>
      <c r="U302" s="52"/>
      <c r="V302" s="52"/>
      <c r="W302" s="52"/>
      <c r="X302" s="52"/>
      <c r="Y302" s="52"/>
      <c r="Z302" s="52"/>
      <c r="AA302" s="52"/>
      <c r="AB302" s="52"/>
      <c r="AC302" s="39"/>
      <c r="AD302" s="55"/>
    </row>
    <row r="303" s="35" customFormat="1" spans="6:30">
      <c r="F303" s="52"/>
      <c r="G303" s="52"/>
      <c r="P303" s="52"/>
      <c r="Q303" s="53"/>
      <c r="R303" s="52"/>
      <c r="S303" s="52"/>
      <c r="T303" s="52"/>
      <c r="U303" s="52"/>
      <c r="V303" s="52"/>
      <c r="W303" s="52"/>
      <c r="X303" s="52"/>
      <c r="Y303" s="52"/>
      <c r="Z303" s="52"/>
      <c r="AA303" s="52"/>
      <c r="AB303" s="52"/>
      <c r="AC303" s="39"/>
      <c r="AD303" s="55"/>
    </row>
    <row r="304" s="35" customFormat="1" spans="6:30">
      <c r="F304" s="52"/>
      <c r="G304" s="52"/>
      <c r="P304" s="52"/>
      <c r="Q304" s="53"/>
      <c r="R304" s="52"/>
      <c r="S304" s="52"/>
      <c r="T304" s="52"/>
      <c r="U304" s="52"/>
      <c r="V304" s="52"/>
      <c r="W304" s="52"/>
      <c r="X304" s="52"/>
      <c r="Y304" s="52"/>
      <c r="Z304" s="52"/>
      <c r="AA304" s="52"/>
      <c r="AB304" s="52"/>
      <c r="AC304" s="39"/>
      <c r="AD304" s="55"/>
    </row>
    <row r="305" s="35" customFormat="1" spans="6:30">
      <c r="F305" s="52"/>
      <c r="G305" s="52"/>
      <c r="P305" s="52"/>
      <c r="Q305" s="53"/>
      <c r="R305" s="52"/>
      <c r="S305" s="52"/>
      <c r="T305" s="52"/>
      <c r="U305" s="52"/>
      <c r="V305" s="52"/>
      <c r="W305" s="52"/>
      <c r="X305" s="52"/>
      <c r="Y305" s="52"/>
      <c r="Z305" s="52"/>
      <c r="AA305" s="52"/>
      <c r="AB305" s="52"/>
      <c r="AC305" s="39"/>
      <c r="AD305" s="55"/>
    </row>
    <row r="306" s="35" customFormat="1" spans="6:30">
      <c r="F306" s="52"/>
      <c r="G306" s="52"/>
      <c r="P306" s="52"/>
      <c r="Q306" s="53"/>
      <c r="R306" s="52"/>
      <c r="S306" s="52"/>
      <c r="T306" s="52"/>
      <c r="U306" s="52"/>
      <c r="V306" s="52"/>
      <c r="W306" s="52"/>
      <c r="X306" s="52"/>
      <c r="Y306" s="52"/>
      <c r="Z306" s="52"/>
      <c r="AA306" s="52"/>
      <c r="AB306" s="52"/>
      <c r="AC306" s="39"/>
      <c r="AD306" s="55"/>
    </row>
    <row r="307" s="35" customFormat="1" spans="6:30">
      <c r="F307" s="52"/>
      <c r="G307" s="52"/>
      <c r="P307" s="52"/>
      <c r="Q307" s="53"/>
      <c r="R307" s="52"/>
      <c r="S307" s="52"/>
      <c r="T307" s="52"/>
      <c r="U307" s="52"/>
      <c r="V307" s="52"/>
      <c r="W307" s="52"/>
      <c r="X307" s="52"/>
      <c r="Y307" s="52"/>
      <c r="Z307" s="52"/>
      <c r="AA307" s="52"/>
      <c r="AB307" s="52"/>
      <c r="AC307" s="39"/>
      <c r="AD307" s="55"/>
    </row>
    <row r="308" s="35" customFormat="1" spans="6:30">
      <c r="F308" s="52"/>
      <c r="G308" s="52"/>
      <c r="P308" s="52"/>
      <c r="Q308" s="53"/>
      <c r="R308" s="52"/>
      <c r="S308" s="52"/>
      <c r="T308" s="52"/>
      <c r="U308" s="52"/>
      <c r="V308" s="52"/>
      <c r="W308" s="52"/>
      <c r="X308" s="52"/>
      <c r="Y308" s="52"/>
      <c r="Z308" s="52"/>
      <c r="AA308" s="52"/>
      <c r="AB308" s="52"/>
      <c r="AC308" s="39"/>
      <c r="AD308" s="55"/>
    </row>
    <row r="309" s="35" customFormat="1" spans="6:30">
      <c r="F309" s="52"/>
      <c r="G309" s="52"/>
      <c r="P309" s="52"/>
      <c r="Q309" s="53"/>
      <c r="R309" s="52"/>
      <c r="S309" s="52"/>
      <c r="T309" s="52"/>
      <c r="U309" s="52"/>
      <c r="V309" s="52"/>
      <c r="W309" s="52"/>
      <c r="X309" s="52"/>
      <c r="Y309" s="52"/>
      <c r="Z309" s="52"/>
      <c r="AA309" s="52"/>
      <c r="AB309" s="52"/>
      <c r="AC309" s="39"/>
      <c r="AD309" s="55"/>
    </row>
    <row r="310" s="35" customFormat="1" spans="6:30">
      <c r="F310" s="52"/>
      <c r="G310" s="52"/>
      <c r="P310" s="52"/>
      <c r="Q310" s="53"/>
      <c r="R310" s="52"/>
      <c r="S310" s="52"/>
      <c r="T310" s="52"/>
      <c r="U310" s="52"/>
      <c r="V310" s="52"/>
      <c r="W310" s="52"/>
      <c r="X310" s="52"/>
      <c r="Y310" s="52"/>
      <c r="Z310" s="52"/>
      <c r="AA310" s="52"/>
      <c r="AB310" s="52"/>
      <c r="AC310" s="39"/>
      <c r="AD310" s="55"/>
    </row>
    <row r="311" s="35" customFormat="1" spans="6:30">
      <c r="F311" s="52"/>
      <c r="G311" s="52"/>
      <c r="P311" s="52"/>
      <c r="Q311" s="53"/>
      <c r="R311" s="52"/>
      <c r="S311" s="52"/>
      <c r="T311" s="52"/>
      <c r="U311" s="52"/>
      <c r="V311" s="52"/>
      <c r="W311" s="52"/>
      <c r="X311" s="52"/>
      <c r="Y311" s="52"/>
      <c r="Z311" s="52"/>
      <c r="AA311" s="52"/>
      <c r="AB311" s="52"/>
      <c r="AC311" s="39"/>
      <c r="AD311" s="55"/>
    </row>
    <row r="312" s="35" customFormat="1" spans="6:30">
      <c r="F312" s="52"/>
      <c r="G312" s="52"/>
      <c r="P312" s="52"/>
      <c r="Q312" s="53"/>
      <c r="R312" s="52"/>
      <c r="S312" s="52"/>
      <c r="T312" s="52"/>
      <c r="U312" s="52"/>
      <c r="V312" s="52"/>
      <c r="W312" s="52"/>
      <c r="X312" s="52"/>
      <c r="Y312" s="52"/>
      <c r="Z312" s="52"/>
      <c r="AA312" s="52"/>
      <c r="AB312" s="52"/>
      <c r="AC312" s="39"/>
      <c r="AD312" s="55"/>
    </row>
    <row r="313" s="35" customFormat="1" spans="6:30">
      <c r="F313" s="52"/>
      <c r="G313" s="52"/>
      <c r="P313" s="52"/>
      <c r="Q313" s="53"/>
      <c r="R313" s="52"/>
      <c r="S313" s="52"/>
      <c r="T313" s="52"/>
      <c r="U313" s="52"/>
      <c r="V313" s="52"/>
      <c r="W313" s="52"/>
      <c r="X313" s="52"/>
      <c r="Y313" s="52"/>
      <c r="Z313" s="52"/>
      <c r="AA313" s="52"/>
      <c r="AB313" s="52"/>
      <c r="AC313" s="39"/>
      <c r="AD313" s="55"/>
    </row>
    <row r="314" s="35" customFormat="1" spans="6:30">
      <c r="F314" s="52"/>
      <c r="G314" s="52"/>
      <c r="P314" s="52"/>
      <c r="Q314" s="53"/>
      <c r="R314" s="52"/>
      <c r="S314" s="52"/>
      <c r="T314" s="52"/>
      <c r="U314" s="52"/>
      <c r="V314" s="52"/>
      <c r="W314" s="52"/>
      <c r="X314" s="52"/>
      <c r="Y314" s="52"/>
      <c r="Z314" s="52"/>
      <c r="AA314" s="52"/>
      <c r="AB314" s="52"/>
      <c r="AC314" s="39"/>
      <c r="AD314" s="55"/>
    </row>
    <row r="315" s="35" customFormat="1" spans="6:30">
      <c r="F315" s="52"/>
      <c r="G315" s="52"/>
      <c r="P315" s="52"/>
      <c r="Q315" s="53"/>
      <c r="R315" s="52"/>
      <c r="S315" s="52"/>
      <c r="T315" s="52"/>
      <c r="U315" s="52"/>
      <c r="V315" s="52"/>
      <c r="W315" s="52"/>
      <c r="X315" s="52"/>
      <c r="Y315" s="52"/>
      <c r="Z315" s="52"/>
      <c r="AA315" s="52"/>
      <c r="AB315" s="52"/>
      <c r="AC315" s="39"/>
      <c r="AD315" s="55"/>
    </row>
    <row r="316" s="35" customFormat="1" spans="6:30">
      <c r="F316" s="52"/>
      <c r="G316" s="52"/>
      <c r="P316" s="52"/>
      <c r="Q316" s="53"/>
      <c r="R316" s="52"/>
      <c r="S316" s="52"/>
      <c r="T316" s="52"/>
      <c r="U316" s="52"/>
      <c r="V316" s="52"/>
      <c r="W316" s="52"/>
      <c r="X316" s="52"/>
      <c r="Y316" s="52"/>
      <c r="Z316" s="52"/>
      <c r="AA316" s="52"/>
      <c r="AB316" s="52"/>
      <c r="AC316" s="39"/>
      <c r="AD316" s="55"/>
    </row>
    <row r="317" s="35" customFormat="1" spans="6:30">
      <c r="F317" s="52"/>
      <c r="G317" s="52"/>
      <c r="P317" s="52"/>
      <c r="Q317" s="53"/>
      <c r="R317" s="52"/>
      <c r="S317" s="52"/>
      <c r="T317" s="52"/>
      <c r="U317" s="52"/>
      <c r="V317" s="52"/>
      <c r="W317" s="52"/>
      <c r="X317" s="52"/>
      <c r="Y317" s="52"/>
      <c r="Z317" s="52"/>
      <c r="AA317" s="52"/>
      <c r="AB317" s="52"/>
      <c r="AC317" s="39"/>
      <c r="AD317" s="55"/>
    </row>
    <row r="318" s="35" customFormat="1" spans="6:30">
      <c r="F318" s="52"/>
      <c r="G318" s="52"/>
      <c r="P318" s="52"/>
      <c r="Q318" s="53"/>
      <c r="R318" s="52"/>
      <c r="S318" s="52"/>
      <c r="T318" s="52"/>
      <c r="U318" s="52"/>
      <c r="V318" s="52"/>
      <c r="W318" s="52"/>
      <c r="X318" s="52"/>
      <c r="Y318" s="52"/>
      <c r="Z318" s="52"/>
      <c r="AA318" s="52"/>
      <c r="AB318" s="52"/>
      <c r="AC318" s="39"/>
      <c r="AD318" s="55"/>
    </row>
    <row r="319" s="35" customFormat="1" spans="6:30">
      <c r="F319" s="52"/>
      <c r="G319" s="52"/>
      <c r="P319" s="52"/>
      <c r="Q319" s="53"/>
      <c r="R319" s="52"/>
      <c r="S319" s="52"/>
      <c r="T319" s="52"/>
      <c r="U319" s="52"/>
      <c r="V319" s="52"/>
      <c r="W319" s="52"/>
      <c r="X319" s="52"/>
      <c r="Y319" s="52"/>
      <c r="Z319" s="52"/>
      <c r="AA319" s="52"/>
      <c r="AB319" s="52"/>
      <c r="AC319" s="39"/>
      <c r="AD319" s="55"/>
    </row>
    <row r="320" s="35" customFormat="1" spans="6:30">
      <c r="F320" s="52"/>
      <c r="G320" s="52"/>
      <c r="P320" s="52"/>
      <c r="Q320" s="53"/>
      <c r="R320" s="52"/>
      <c r="S320" s="52"/>
      <c r="T320" s="52"/>
      <c r="U320" s="52"/>
      <c r="V320" s="52"/>
      <c r="W320" s="52"/>
      <c r="X320" s="52"/>
      <c r="Y320" s="52"/>
      <c r="Z320" s="52"/>
      <c r="AA320" s="52"/>
      <c r="AB320" s="52"/>
      <c r="AC320" s="39"/>
      <c r="AD320" s="55"/>
    </row>
    <row r="321" s="35" customFormat="1" spans="6:30">
      <c r="F321" s="52"/>
      <c r="G321" s="52"/>
      <c r="P321" s="52"/>
      <c r="Q321" s="53"/>
      <c r="R321" s="52"/>
      <c r="S321" s="52"/>
      <c r="T321" s="52"/>
      <c r="U321" s="52"/>
      <c r="V321" s="52"/>
      <c r="W321" s="52"/>
      <c r="X321" s="52"/>
      <c r="Y321" s="52"/>
      <c r="Z321" s="52"/>
      <c r="AA321" s="52"/>
      <c r="AB321" s="52"/>
      <c r="AC321" s="39"/>
      <c r="AD321" s="55"/>
    </row>
    <row r="322" s="35" customFormat="1" spans="6:30">
      <c r="F322" s="52"/>
      <c r="G322" s="52"/>
      <c r="P322" s="52"/>
      <c r="Q322" s="53"/>
      <c r="R322" s="52"/>
      <c r="S322" s="52"/>
      <c r="T322" s="52"/>
      <c r="U322" s="52"/>
      <c r="V322" s="52"/>
      <c r="W322" s="52"/>
      <c r="X322" s="52"/>
      <c r="Y322" s="52"/>
      <c r="Z322" s="52"/>
      <c r="AA322" s="52"/>
      <c r="AB322" s="52"/>
      <c r="AC322" s="39"/>
      <c r="AD322" s="55"/>
    </row>
    <row r="323" s="35" customFormat="1" spans="6:30">
      <c r="F323" s="52"/>
      <c r="G323" s="52"/>
      <c r="P323" s="52"/>
      <c r="Q323" s="53"/>
      <c r="R323" s="52"/>
      <c r="S323" s="52"/>
      <c r="T323" s="52"/>
      <c r="U323" s="52"/>
      <c r="V323" s="52"/>
      <c r="W323" s="52"/>
      <c r="X323" s="52"/>
      <c r="Y323" s="52"/>
      <c r="Z323" s="52"/>
      <c r="AA323" s="52"/>
      <c r="AB323" s="52"/>
      <c r="AC323" s="39"/>
      <c r="AD323" s="55"/>
    </row>
    <row r="324" s="35" customFormat="1" spans="6:30">
      <c r="F324" s="52"/>
      <c r="G324" s="52"/>
      <c r="P324" s="52"/>
      <c r="Q324" s="53"/>
      <c r="R324" s="52"/>
      <c r="S324" s="52"/>
      <c r="T324" s="52"/>
      <c r="U324" s="52"/>
      <c r="V324" s="52"/>
      <c r="W324" s="52"/>
      <c r="X324" s="52"/>
      <c r="Y324" s="52"/>
      <c r="Z324" s="52"/>
      <c r="AA324" s="52"/>
      <c r="AB324" s="52"/>
      <c r="AC324" s="39"/>
      <c r="AD324" s="55"/>
    </row>
    <row r="325" s="35" customFormat="1" spans="6:30">
      <c r="F325" s="52"/>
      <c r="G325" s="52"/>
      <c r="P325" s="52"/>
      <c r="Q325" s="53"/>
      <c r="R325" s="52"/>
      <c r="S325" s="52"/>
      <c r="T325" s="52"/>
      <c r="U325" s="52"/>
      <c r="V325" s="52"/>
      <c r="W325" s="52"/>
      <c r="X325" s="52"/>
      <c r="Y325" s="52"/>
      <c r="Z325" s="52"/>
      <c r="AA325" s="52"/>
      <c r="AB325" s="52"/>
      <c r="AC325" s="39"/>
      <c r="AD325" s="55"/>
    </row>
    <row r="326" s="35" customFormat="1" spans="6:30">
      <c r="F326" s="52"/>
      <c r="G326" s="52"/>
      <c r="P326" s="52"/>
      <c r="Q326" s="53"/>
      <c r="R326" s="52"/>
      <c r="S326" s="52"/>
      <c r="T326" s="52"/>
      <c r="U326" s="52"/>
      <c r="V326" s="52"/>
      <c r="W326" s="52"/>
      <c r="X326" s="52"/>
      <c r="Y326" s="52"/>
      <c r="Z326" s="52"/>
      <c r="AA326" s="52"/>
      <c r="AB326" s="52"/>
      <c r="AC326" s="39"/>
      <c r="AD326" s="55"/>
    </row>
    <row r="327" s="35" customFormat="1" spans="6:30">
      <c r="F327" s="52"/>
      <c r="G327" s="52"/>
      <c r="P327" s="52"/>
      <c r="Q327" s="53"/>
      <c r="R327" s="52"/>
      <c r="S327" s="52"/>
      <c r="T327" s="52"/>
      <c r="U327" s="52"/>
      <c r="V327" s="52"/>
      <c r="W327" s="52"/>
      <c r="X327" s="52"/>
      <c r="Y327" s="52"/>
      <c r="Z327" s="52"/>
      <c r="AA327" s="52"/>
      <c r="AB327" s="52"/>
      <c r="AC327" s="39"/>
      <c r="AD327" s="55"/>
    </row>
    <row r="328" s="35" customFormat="1" spans="6:30">
      <c r="F328" s="52"/>
      <c r="G328" s="52"/>
      <c r="P328" s="52"/>
      <c r="Q328" s="53"/>
      <c r="R328" s="52"/>
      <c r="S328" s="52"/>
      <c r="T328" s="52"/>
      <c r="U328" s="52"/>
      <c r="V328" s="52"/>
      <c r="W328" s="52"/>
      <c r="X328" s="52"/>
      <c r="Y328" s="52"/>
      <c r="Z328" s="52"/>
      <c r="AA328" s="52"/>
      <c r="AB328" s="52"/>
      <c r="AC328" s="39"/>
      <c r="AD328" s="55"/>
    </row>
    <row r="329" s="35" customFormat="1" spans="6:30">
      <c r="F329" s="52"/>
      <c r="G329" s="52"/>
      <c r="P329" s="52"/>
      <c r="Q329" s="53"/>
      <c r="R329" s="52"/>
      <c r="S329" s="52"/>
      <c r="T329" s="52"/>
      <c r="U329" s="52"/>
      <c r="V329" s="52"/>
      <c r="W329" s="52"/>
      <c r="X329" s="52"/>
      <c r="Y329" s="52"/>
      <c r="Z329" s="52"/>
      <c r="AA329" s="52"/>
      <c r="AB329" s="52"/>
      <c r="AC329" s="39"/>
      <c r="AD329" s="55"/>
    </row>
    <row r="330" s="35" customFormat="1" spans="6:30">
      <c r="F330" s="52"/>
      <c r="G330" s="52"/>
      <c r="P330" s="52"/>
      <c r="Q330" s="53"/>
      <c r="R330" s="52"/>
      <c r="S330" s="52"/>
      <c r="T330" s="52"/>
      <c r="U330" s="52"/>
      <c r="V330" s="52"/>
      <c r="W330" s="52"/>
      <c r="X330" s="52"/>
      <c r="Y330" s="52"/>
      <c r="Z330" s="52"/>
      <c r="AA330" s="52"/>
      <c r="AB330" s="52"/>
      <c r="AC330" s="39"/>
      <c r="AD330" s="55"/>
    </row>
    <row r="331" s="35" customFormat="1" spans="6:30">
      <c r="F331" s="52"/>
      <c r="G331" s="52"/>
      <c r="P331" s="52"/>
      <c r="Q331" s="53"/>
      <c r="R331" s="52"/>
      <c r="S331" s="52"/>
      <c r="T331" s="52"/>
      <c r="U331" s="52"/>
      <c r="V331" s="52"/>
      <c r="W331" s="52"/>
      <c r="X331" s="52"/>
      <c r="Y331" s="52"/>
      <c r="Z331" s="52"/>
      <c r="AA331" s="52"/>
      <c r="AB331" s="52"/>
      <c r="AC331" s="39"/>
      <c r="AD331" s="55"/>
    </row>
    <row r="332" s="35" customFormat="1" spans="6:30">
      <c r="F332" s="52"/>
      <c r="G332" s="52"/>
      <c r="P332" s="52"/>
      <c r="Q332" s="53"/>
      <c r="R332" s="52"/>
      <c r="S332" s="52"/>
      <c r="T332" s="52"/>
      <c r="U332" s="52"/>
      <c r="V332" s="52"/>
      <c r="W332" s="52"/>
      <c r="X332" s="52"/>
      <c r="Y332" s="52"/>
      <c r="Z332" s="52"/>
      <c r="AA332" s="52"/>
      <c r="AB332" s="52"/>
      <c r="AC332" s="39"/>
      <c r="AD332" s="55"/>
    </row>
    <row r="333" s="35" customFormat="1" spans="6:30">
      <c r="F333" s="52"/>
      <c r="G333" s="52"/>
      <c r="P333" s="52"/>
      <c r="Q333" s="53"/>
      <c r="R333" s="52"/>
      <c r="S333" s="52"/>
      <c r="T333" s="52"/>
      <c r="U333" s="52"/>
      <c r="V333" s="52"/>
      <c r="W333" s="52"/>
      <c r="X333" s="52"/>
      <c r="Y333" s="52"/>
      <c r="Z333" s="52"/>
      <c r="AA333" s="52"/>
      <c r="AB333" s="52"/>
      <c r="AC333" s="39"/>
      <c r="AD333" s="55"/>
    </row>
    <row r="334" s="35" customFormat="1" spans="6:30">
      <c r="F334" s="52"/>
      <c r="G334" s="52"/>
      <c r="P334" s="52"/>
      <c r="Q334" s="53"/>
      <c r="R334" s="52"/>
      <c r="S334" s="52"/>
      <c r="T334" s="52"/>
      <c r="U334" s="52"/>
      <c r="V334" s="52"/>
      <c r="W334" s="52"/>
      <c r="X334" s="52"/>
      <c r="Y334" s="52"/>
      <c r="Z334" s="52"/>
      <c r="AA334" s="52"/>
      <c r="AB334" s="52"/>
      <c r="AC334" s="39"/>
      <c r="AD334" s="55"/>
    </row>
    <row r="335" s="35" customFormat="1" spans="6:30">
      <c r="F335" s="52"/>
      <c r="G335" s="52"/>
      <c r="P335" s="52"/>
      <c r="Q335" s="53"/>
      <c r="R335" s="52"/>
      <c r="S335" s="52"/>
      <c r="T335" s="52"/>
      <c r="U335" s="52"/>
      <c r="V335" s="52"/>
      <c r="W335" s="52"/>
      <c r="X335" s="52"/>
      <c r="Y335" s="52"/>
      <c r="Z335" s="52"/>
      <c r="AA335" s="52"/>
      <c r="AB335" s="52"/>
      <c r="AC335" s="39"/>
      <c r="AD335" s="55"/>
    </row>
    <row r="336" s="35" customFormat="1" spans="6:30">
      <c r="F336" s="52"/>
      <c r="G336" s="52"/>
      <c r="P336" s="52"/>
      <c r="Q336" s="53"/>
      <c r="R336" s="52"/>
      <c r="S336" s="52"/>
      <c r="T336" s="52"/>
      <c r="U336" s="52"/>
      <c r="V336" s="52"/>
      <c r="W336" s="52"/>
      <c r="X336" s="52"/>
      <c r="Y336" s="52"/>
      <c r="Z336" s="52"/>
      <c r="AA336" s="52"/>
      <c r="AB336" s="52"/>
      <c r="AC336" s="39"/>
      <c r="AD336" s="55"/>
    </row>
    <row r="337" s="35" customFormat="1" spans="6:30">
      <c r="F337" s="52"/>
      <c r="G337" s="52"/>
      <c r="P337" s="52"/>
      <c r="Q337" s="53"/>
      <c r="R337" s="52"/>
      <c r="S337" s="52"/>
      <c r="T337" s="52"/>
      <c r="U337" s="52"/>
      <c r="V337" s="52"/>
      <c r="W337" s="52"/>
      <c r="X337" s="52"/>
      <c r="Y337" s="52"/>
      <c r="Z337" s="52"/>
      <c r="AA337" s="52"/>
      <c r="AB337" s="52"/>
      <c r="AC337" s="39"/>
      <c r="AD337" s="55"/>
    </row>
    <row r="338" s="35" customFormat="1" spans="6:30">
      <c r="F338" s="52"/>
      <c r="G338" s="52"/>
      <c r="P338" s="52"/>
      <c r="Q338" s="53"/>
      <c r="R338" s="52"/>
      <c r="S338" s="52"/>
      <c r="T338" s="52"/>
      <c r="U338" s="52"/>
      <c r="V338" s="52"/>
      <c r="W338" s="52"/>
      <c r="X338" s="52"/>
      <c r="Y338" s="52"/>
      <c r="Z338" s="52"/>
      <c r="AA338" s="52"/>
      <c r="AB338" s="52"/>
      <c r="AC338" s="39"/>
      <c r="AD338" s="55"/>
    </row>
    <row r="339" s="35" customFormat="1" spans="6:30">
      <c r="F339" s="52"/>
      <c r="G339" s="52"/>
      <c r="P339" s="52"/>
      <c r="Q339" s="53"/>
      <c r="R339" s="52"/>
      <c r="S339" s="52"/>
      <c r="T339" s="52"/>
      <c r="U339" s="52"/>
      <c r="V339" s="52"/>
      <c r="W339" s="52"/>
      <c r="X339" s="52"/>
      <c r="Y339" s="52"/>
      <c r="Z339" s="52"/>
      <c r="AA339" s="52"/>
      <c r="AB339" s="52"/>
      <c r="AC339" s="39"/>
      <c r="AD339" s="55"/>
    </row>
    <row r="340" s="35" customFormat="1" spans="6:30">
      <c r="F340" s="52"/>
      <c r="G340" s="52"/>
      <c r="P340" s="52"/>
      <c r="Q340" s="53"/>
      <c r="R340" s="52"/>
      <c r="S340" s="52"/>
      <c r="T340" s="52"/>
      <c r="U340" s="52"/>
      <c r="V340" s="52"/>
      <c r="W340" s="52"/>
      <c r="X340" s="52"/>
      <c r="Y340" s="52"/>
      <c r="Z340" s="52"/>
      <c r="AA340" s="52"/>
      <c r="AB340" s="52"/>
      <c r="AC340" s="39"/>
      <c r="AD340" s="55"/>
    </row>
    <row r="341" s="35" customFormat="1" spans="6:30">
      <c r="F341" s="52"/>
      <c r="G341" s="52"/>
      <c r="P341" s="52"/>
      <c r="Q341" s="53"/>
      <c r="R341" s="52"/>
      <c r="S341" s="52"/>
      <c r="T341" s="52"/>
      <c r="U341" s="52"/>
      <c r="V341" s="52"/>
      <c r="W341" s="52"/>
      <c r="X341" s="52"/>
      <c r="Y341" s="52"/>
      <c r="Z341" s="52"/>
      <c r="AA341" s="52"/>
      <c r="AB341" s="52"/>
      <c r="AC341" s="39"/>
      <c r="AD341" s="55"/>
    </row>
    <row r="342" s="35" customFormat="1" spans="6:30">
      <c r="F342" s="52"/>
      <c r="G342" s="52"/>
      <c r="P342" s="52"/>
      <c r="Q342" s="53"/>
      <c r="R342" s="52"/>
      <c r="S342" s="52"/>
      <c r="T342" s="52"/>
      <c r="U342" s="52"/>
      <c r="V342" s="52"/>
      <c r="W342" s="52"/>
      <c r="X342" s="52"/>
      <c r="Y342" s="52"/>
      <c r="Z342" s="52"/>
      <c r="AA342" s="52"/>
      <c r="AB342" s="52"/>
      <c r="AC342" s="39"/>
      <c r="AD342" s="55"/>
    </row>
    <row r="343" s="35" customFormat="1" spans="6:30">
      <c r="F343" s="52"/>
      <c r="G343" s="52"/>
      <c r="P343" s="52"/>
      <c r="Q343" s="53"/>
      <c r="R343" s="52"/>
      <c r="S343" s="52"/>
      <c r="T343" s="52"/>
      <c r="U343" s="52"/>
      <c r="V343" s="52"/>
      <c r="W343" s="52"/>
      <c r="X343" s="52"/>
      <c r="Y343" s="52"/>
      <c r="Z343" s="52"/>
      <c r="AA343" s="52"/>
      <c r="AB343" s="52"/>
      <c r="AC343" s="39"/>
      <c r="AD343" s="55"/>
    </row>
    <row r="344" s="35" customFormat="1" spans="6:30">
      <c r="F344" s="52"/>
      <c r="G344" s="52"/>
      <c r="P344" s="52"/>
      <c r="Q344" s="53"/>
      <c r="R344" s="52"/>
      <c r="S344" s="52"/>
      <c r="T344" s="52"/>
      <c r="U344" s="52"/>
      <c r="V344" s="52"/>
      <c r="W344" s="52"/>
      <c r="X344" s="52"/>
      <c r="Y344" s="52"/>
      <c r="Z344" s="52"/>
      <c r="AA344" s="52"/>
      <c r="AB344" s="52"/>
      <c r="AC344" s="39"/>
      <c r="AD344" s="55"/>
    </row>
    <row r="345" s="35" customFormat="1" spans="6:30">
      <c r="F345" s="52"/>
      <c r="G345" s="52"/>
      <c r="P345" s="52"/>
      <c r="Q345" s="53"/>
      <c r="R345" s="52"/>
      <c r="S345" s="52"/>
      <c r="T345" s="52"/>
      <c r="U345" s="52"/>
      <c r="V345" s="52"/>
      <c r="W345" s="52"/>
      <c r="X345" s="52"/>
      <c r="Y345" s="52"/>
      <c r="Z345" s="52"/>
      <c r="AA345" s="52"/>
      <c r="AB345" s="52"/>
      <c r="AC345" s="39"/>
      <c r="AD345" s="55"/>
    </row>
    <row r="346" s="35" customFormat="1" spans="6:30">
      <c r="F346" s="52"/>
      <c r="G346" s="52"/>
      <c r="P346" s="52"/>
      <c r="Q346" s="53"/>
      <c r="R346" s="52"/>
      <c r="S346" s="52"/>
      <c r="T346" s="52"/>
      <c r="U346" s="52"/>
      <c r="V346" s="52"/>
      <c r="W346" s="52"/>
      <c r="X346" s="52"/>
      <c r="Y346" s="52"/>
      <c r="Z346" s="52"/>
      <c r="AA346" s="52"/>
      <c r="AB346" s="52"/>
      <c r="AC346" s="39"/>
      <c r="AD346" s="55"/>
    </row>
    <row r="347" s="35" customFormat="1" spans="6:30">
      <c r="F347" s="52"/>
      <c r="G347" s="52"/>
      <c r="P347" s="52"/>
      <c r="Q347" s="53"/>
      <c r="R347" s="52"/>
      <c r="S347" s="52"/>
      <c r="T347" s="52"/>
      <c r="U347" s="52"/>
      <c r="V347" s="52"/>
      <c r="W347" s="52"/>
      <c r="X347" s="52"/>
      <c r="Y347" s="52"/>
      <c r="Z347" s="52"/>
      <c r="AA347" s="52"/>
      <c r="AB347" s="52"/>
      <c r="AC347" s="39"/>
      <c r="AD347" s="55"/>
    </row>
    <row r="348" s="35" customFormat="1" spans="6:30">
      <c r="F348" s="52"/>
      <c r="G348" s="52"/>
      <c r="P348" s="52"/>
      <c r="Q348" s="53"/>
      <c r="R348" s="52"/>
      <c r="S348" s="52"/>
      <c r="T348" s="52"/>
      <c r="U348" s="52"/>
      <c r="V348" s="52"/>
      <c r="W348" s="52"/>
      <c r="X348" s="52"/>
      <c r="Y348" s="52"/>
      <c r="Z348" s="52"/>
      <c r="AA348" s="52"/>
      <c r="AB348" s="52"/>
      <c r="AC348" s="39"/>
      <c r="AD348" s="55"/>
    </row>
    <row r="349" s="35" customFormat="1" spans="6:30">
      <c r="F349" s="52"/>
      <c r="G349" s="52"/>
      <c r="P349" s="52"/>
      <c r="Q349" s="53"/>
      <c r="R349" s="52"/>
      <c r="S349" s="52"/>
      <c r="T349" s="52"/>
      <c r="U349" s="52"/>
      <c r="V349" s="52"/>
      <c r="W349" s="52"/>
      <c r="X349" s="52"/>
      <c r="Y349" s="52"/>
      <c r="Z349" s="52"/>
      <c r="AA349" s="52"/>
      <c r="AB349" s="52"/>
      <c r="AC349" s="39"/>
      <c r="AD349" s="55"/>
    </row>
    <row r="350" s="35" customFormat="1" spans="6:30">
      <c r="F350" s="52"/>
      <c r="G350" s="52"/>
      <c r="P350" s="52"/>
      <c r="Q350" s="53"/>
      <c r="R350" s="52"/>
      <c r="S350" s="52"/>
      <c r="T350" s="52"/>
      <c r="U350" s="52"/>
      <c r="V350" s="52"/>
      <c r="W350" s="52"/>
      <c r="X350" s="52"/>
      <c r="Y350" s="52"/>
      <c r="Z350" s="52"/>
      <c r="AA350" s="52"/>
      <c r="AB350" s="52"/>
      <c r="AC350" s="39"/>
      <c r="AD350" s="55"/>
    </row>
    <row r="351" s="35" customFormat="1" spans="6:30">
      <c r="F351" s="52"/>
      <c r="G351" s="52"/>
      <c r="P351" s="52"/>
      <c r="Q351" s="53"/>
      <c r="R351" s="52"/>
      <c r="S351" s="52"/>
      <c r="T351" s="52"/>
      <c r="U351" s="52"/>
      <c r="V351" s="52"/>
      <c r="W351" s="52"/>
      <c r="X351" s="52"/>
      <c r="Y351" s="52"/>
      <c r="Z351" s="52"/>
      <c r="AA351" s="52"/>
      <c r="AB351" s="52"/>
      <c r="AC351" s="39"/>
      <c r="AD351" s="55"/>
    </row>
    <row r="352" s="35" customFormat="1" spans="6:30">
      <c r="F352" s="52"/>
      <c r="G352" s="52"/>
      <c r="P352" s="52"/>
      <c r="Q352" s="53"/>
      <c r="R352" s="52"/>
      <c r="S352" s="52"/>
      <c r="T352" s="52"/>
      <c r="U352" s="52"/>
      <c r="V352" s="52"/>
      <c r="W352" s="52"/>
      <c r="X352" s="52"/>
      <c r="Y352" s="52"/>
      <c r="Z352" s="52"/>
      <c r="AA352" s="52"/>
      <c r="AB352" s="52"/>
      <c r="AC352" s="39"/>
      <c r="AD352" s="55"/>
    </row>
    <row r="353" s="35" customFormat="1" spans="6:30">
      <c r="F353" s="52"/>
      <c r="G353" s="52"/>
      <c r="P353" s="52"/>
      <c r="Q353" s="53"/>
      <c r="R353" s="52"/>
      <c r="S353" s="52"/>
      <c r="T353" s="52"/>
      <c r="U353" s="52"/>
      <c r="V353" s="52"/>
      <c r="W353" s="52"/>
      <c r="X353" s="52"/>
      <c r="Y353" s="52"/>
      <c r="Z353" s="52"/>
      <c r="AA353" s="52"/>
      <c r="AB353" s="52"/>
      <c r="AC353" s="39"/>
      <c r="AD353" s="55"/>
    </row>
    <row r="354" s="35" customFormat="1" spans="6:30">
      <c r="F354" s="52"/>
      <c r="G354" s="52"/>
      <c r="P354" s="52"/>
      <c r="Q354" s="53"/>
      <c r="R354" s="52"/>
      <c r="S354" s="52"/>
      <c r="T354" s="52"/>
      <c r="U354" s="52"/>
      <c r="V354" s="52"/>
      <c r="W354" s="52"/>
      <c r="X354" s="52"/>
      <c r="Y354" s="52"/>
      <c r="Z354" s="52"/>
      <c r="AA354" s="52"/>
      <c r="AB354" s="52"/>
      <c r="AC354" s="39"/>
      <c r="AD354" s="55"/>
    </row>
    <row r="355" s="35" customFormat="1" spans="6:30">
      <c r="F355" s="52"/>
      <c r="G355" s="52"/>
      <c r="P355" s="52"/>
      <c r="Q355" s="53"/>
      <c r="R355" s="52"/>
      <c r="S355" s="52"/>
      <c r="T355" s="52"/>
      <c r="U355" s="52"/>
      <c r="V355" s="52"/>
      <c r="W355" s="52"/>
      <c r="X355" s="52"/>
      <c r="Y355" s="52"/>
      <c r="Z355" s="52"/>
      <c r="AA355" s="52"/>
      <c r="AB355" s="52"/>
      <c r="AC355" s="39"/>
      <c r="AD355" s="55"/>
    </row>
    <row r="356" s="35" customFormat="1" spans="6:30">
      <c r="F356" s="52"/>
      <c r="G356" s="52"/>
      <c r="P356" s="52"/>
      <c r="Q356" s="53"/>
      <c r="R356" s="52"/>
      <c r="S356" s="52"/>
      <c r="T356" s="52"/>
      <c r="U356" s="52"/>
      <c r="V356" s="52"/>
      <c r="W356" s="52"/>
      <c r="X356" s="52"/>
      <c r="Y356" s="52"/>
      <c r="Z356" s="52"/>
      <c r="AA356" s="52"/>
      <c r="AB356" s="52"/>
      <c r="AC356" s="39"/>
      <c r="AD356" s="55"/>
    </row>
    <row r="357" s="35" customFormat="1" spans="6:30">
      <c r="F357" s="52"/>
      <c r="G357" s="52"/>
      <c r="P357" s="52"/>
      <c r="Q357" s="53"/>
      <c r="R357" s="52"/>
      <c r="S357" s="52"/>
      <c r="T357" s="52"/>
      <c r="U357" s="52"/>
      <c r="V357" s="52"/>
      <c r="W357" s="52"/>
      <c r="X357" s="52"/>
      <c r="Y357" s="52"/>
      <c r="Z357" s="52"/>
      <c r="AA357" s="52"/>
      <c r="AB357" s="52"/>
      <c r="AC357" s="39"/>
      <c r="AD357" s="55"/>
    </row>
    <row r="358" s="35" customFormat="1" spans="6:30">
      <c r="F358" s="52"/>
      <c r="G358" s="52"/>
      <c r="P358" s="52"/>
      <c r="Q358" s="53"/>
      <c r="R358" s="52"/>
      <c r="S358" s="52"/>
      <c r="T358" s="52"/>
      <c r="U358" s="52"/>
      <c r="V358" s="52"/>
      <c r="W358" s="52"/>
      <c r="X358" s="52"/>
      <c r="Y358" s="52"/>
      <c r="Z358" s="52"/>
      <c r="AA358" s="52"/>
      <c r="AB358" s="52"/>
      <c r="AC358" s="39"/>
      <c r="AD358" s="55"/>
    </row>
    <row r="359" s="35" customFormat="1" spans="6:30">
      <c r="F359" s="52"/>
      <c r="G359" s="52"/>
      <c r="P359" s="52"/>
      <c r="Q359" s="53"/>
      <c r="R359" s="52"/>
      <c r="S359" s="52"/>
      <c r="T359" s="52"/>
      <c r="U359" s="52"/>
      <c r="V359" s="52"/>
      <c r="W359" s="52"/>
      <c r="X359" s="52"/>
      <c r="Y359" s="52"/>
      <c r="Z359" s="52"/>
      <c r="AA359" s="52"/>
      <c r="AB359" s="52"/>
      <c r="AC359" s="39"/>
      <c r="AD359" s="55"/>
    </row>
    <row r="360" s="35" customFormat="1" spans="6:30">
      <c r="F360" s="52"/>
      <c r="G360" s="52"/>
      <c r="P360" s="52"/>
      <c r="Q360" s="53"/>
      <c r="R360" s="52"/>
      <c r="S360" s="52"/>
      <c r="T360" s="52"/>
      <c r="U360" s="52"/>
      <c r="V360" s="52"/>
      <c r="W360" s="52"/>
      <c r="X360" s="52"/>
      <c r="Y360" s="52"/>
      <c r="Z360" s="52"/>
      <c r="AA360" s="52"/>
      <c r="AB360" s="52"/>
      <c r="AC360" s="39"/>
      <c r="AD360" s="55"/>
    </row>
    <row r="361" s="35" customFormat="1" spans="6:30">
      <c r="F361" s="52"/>
      <c r="G361" s="52"/>
      <c r="P361" s="52"/>
      <c r="Q361" s="53"/>
      <c r="R361" s="52"/>
      <c r="S361" s="52"/>
      <c r="T361" s="52"/>
      <c r="U361" s="52"/>
      <c r="V361" s="52"/>
      <c r="W361" s="52"/>
      <c r="X361" s="52"/>
      <c r="Y361" s="52"/>
      <c r="Z361" s="52"/>
      <c r="AA361" s="52"/>
      <c r="AB361" s="52"/>
      <c r="AC361" s="39"/>
      <c r="AD361" s="55"/>
    </row>
    <row r="362" s="35" customFormat="1" spans="6:30">
      <c r="F362" s="52"/>
      <c r="G362" s="52"/>
      <c r="P362" s="52"/>
      <c r="Q362" s="53"/>
      <c r="R362" s="52"/>
      <c r="S362" s="52"/>
      <c r="T362" s="52"/>
      <c r="U362" s="52"/>
      <c r="V362" s="52"/>
      <c r="W362" s="52"/>
      <c r="X362" s="52"/>
      <c r="Y362" s="52"/>
      <c r="Z362" s="52"/>
      <c r="AA362" s="52"/>
      <c r="AB362" s="52"/>
      <c r="AC362" s="39"/>
      <c r="AD362" s="55"/>
    </row>
    <row r="363" s="35" customFormat="1" spans="6:30">
      <c r="F363" s="52"/>
      <c r="G363" s="52"/>
      <c r="P363" s="52"/>
      <c r="Q363" s="53"/>
      <c r="R363" s="52"/>
      <c r="S363" s="52"/>
      <c r="T363" s="52"/>
      <c r="U363" s="52"/>
      <c r="V363" s="52"/>
      <c r="W363" s="52"/>
      <c r="X363" s="52"/>
      <c r="Y363" s="52"/>
      <c r="Z363" s="52"/>
      <c r="AA363" s="52"/>
      <c r="AB363" s="52"/>
      <c r="AC363" s="39"/>
      <c r="AD363" s="55"/>
    </row>
    <row r="364" s="35" customFormat="1" spans="6:30">
      <c r="F364" s="52"/>
      <c r="G364" s="52"/>
      <c r="P364" s="52"/>
      <c r="Q364" s="53"/>
      <c r="R364" s="52"/>
      <c r="S364" s="52"/>
      <c r="T364" s="52"/>
      <c r="U364" s="52"/>
      <c r="V364" s="52"/>
      <c r="W364" s="52"/>
      <c r="X364" s="52"/>
      <c r="Y364" s="52"/>
      <c r="Z364" s="52"/>
      <c r="AA364" s="52"/>
      <c r="AB364" s="52"/>
      <c r="AC364" s="39"/>
      <c r="AD364" s="55"/>
    </row>
    <row r="365" s="35" customFormat="1" spans="6:30">
      <c r="F365" s="52"/>
      <c r="G365" s="52"/>
      <c r="P365" s="52"/>
      <c r="Q365" s="53"/>
      <c r="R365" s="52"/>
      <c r="S365" s="52"/>
      <c r="T365" s="52"/>
      <c r="U365" s="52"/>
      <c r="V365" s="52"/>
      <c r="W365" s="52"/>
      <c r="X365" s="52"/>
      <c r="Y365" s="52"/>
      <c r="Z365" s="52"/>
      <c r="AA365" s="52"/>
      <c r="AB365" s="52"/>
      <c r="AC365" s="39"/>
      <c r="AD365" s="55"/>
    </row>
    <row r="366" s="35" customFormat="1" spans="6:30">
      <c r="F366" s="52"/>
      <c r="G366" s="52"/>
      <c r="P366" s="52"/>
      <c r="Q366" s="53"/>
      <c r="R366" s="52"/>
      <c r="S366" s="52"/>
      <c r="T366" s="52"/>
      <c r="U366" s="52"/>
      <c r="V366" s="52"/>
      <c r="W366" s="52"/>
      <c r="X366" s="52"/>
      <c r="Y366" s="52"/>
      <c r="Z366" s="52"/>
      <c r="AA366" s="52"/>
      <c r="AB366" s="52"/>
      <c r="AC366" s="39"/>
      <c r="AD366" s="55"/>
    </row>
    <row r="367" s="35" customFormat="1" spans="6:30">
      <c r="F367" s="52"/>
      <c r="G367" s="52"/>
      <c r="P367" s="52"/>
      <c r="Q367" s="53"/>
      <c r="R367" s="52"/>
      <c r="S367" s="52"/>
      <c r="T367" s="52"/>
      <c r="U367" s="52"/>
      <c r="V367" s="52"/>
      <c r="W367" s="52"/>
      <c r="X367" s="52"/>
      <c r="Y367" s="52"/>
      <c r="Z367" s="52"/>
      <c r="AA367" s="52"/>
      <c r="AB367" s="52"/>
      <c r="AC367" s="39"/>
      <c r="AD367" s="55"/>
    </row>
    <row r="368" s="35" customFormat="1" spans="6:30">
      <c r="F368" s="52"/>
      <c r="G368" s="52"/>
      <c r="P368" s="52"/>
      <c r="Q368" s="53"/>
      <c r="R368" s="52"/>
      <c r="S368" s="52"/>
      <c r="T368" s="52"/>
      <c r="U368" s="52"/>
      <c r="V368" s="52"/>
      <c r="W368" s="52"/>
      <c r="X368" s="52"/>
      <c r="Y368" s="52"/>
      <c r="Z368" s="52"/>
      <c r="AA368" s="52"/>
      <c r="AB368" s="52"/>
      <c r="AC368" s="39"/>
      <c r="AD368" s="55"/>
    </row>
    <row r="369" s="35" customFormat="1" spans="6:30">
      <c r="F369" s="52"/>
      <c r="G369" s="52"/>
      <c r="P369" s="52"/>
      <c r="Q369" s="53"/>
      <c r="R369" s="52"/>
      <c r="S369" s="52"/>
      <c r="T369" s="52"/>
      <c r="U369" s="52"/>
      <c r="V369" s="52"/>
      <c r="W369" s="52"/>
      <c r="X369" s="52"/>
      <c r="Y369" s="52"/>
      <c r="Z369" s="52"/>
      <c r="AA369" s="52"/>
      <c r="AB369" s="52"/>
      <c r="AC369" s="39"/>
      <c r="AD369" s="55"/>
    </row>
    <row r="370" s="35" customFormat="1" spans="6:30">
      <c r="F370" s="52"/>
      <c r="G370" s="52"/>
      <c r="P370" s="52"/>
      <c r="Q370" s="53"/>
      <c r="R370" s="52"/>
      <c r="S370" s="52"/>
      <c r="T370" s="52"/>
      <c r="U370" s="52"/>
      <c r="V370" s="52"/>
      <c r="W370" s="52"/>
      <c r="X370" s="52"/>
      <c r="Y370" s="52"/>
      <c r="Z370" s="52"/>
      <c r="AA370" s="52"/>
      <c r="AB370" s="52"/>
      <c r="AC370" s="39"/>
      <c r="AD370" s="55"/>
    </row>
    <row r="371" s="35" customFormat="1" spans="6:30">
      <c r="F371" s="52"/>
      <c r="G371" s="52"/>
      <c r="P371" s="52"/>
      <c r="Q371" s="53"/>
      <c r="R371" s="52"/>
      <c r="S371" s="52"/>
      <c r="T371" s="52"/>
      <c r="U371" s="52"/>
      <c r="V371" s="52"/>
      <c r="W371" s="52"/>
      <c r="X371" s="52"/>
      <c r="Y371" s="52"/>
      <c r="Z371" s="52"/>
      <c r="AA371" s="52"/>
      <c r="AB371" s="52"/>
      <c r="AC371" s="39"/>
      <c r="AD371" s="55"/>
    </row>
    <row r="372" s="35" customFormat="1" spans="6:30">
      <c r="F372" s="52"/>
      <c r="G372" s="52"/>
      <c r="P372" s="52"/>
      <c r="Q372" s="53"/>
      <c r="R372" s="52"/>
      <c r="S372" s="52"/>
      <c r="T372" s="52"/>
      <c r="U372" s="52"/>
      <c r="V372" s="52"/>
      <c r="W372" s="52"/>
      <c r="X372" s="52"/>
      <c r="Y372" s="52"/>
      <c r="Z372" s="52"/>
      <c r="AA372" s="52"/>
      <c r="AB372" s="52"/>
      <c r="AC372" s="39"/>
      <c r="AD372" s="55"/>
    </row>
    <row r="373" s="35" customFormat="1" spans="6:30">
      <c r="F373" s="52"/>
      <c r="G373" s="52"/>
      <c r="P373" s="52"/>
      <c r="Q373" s="53"/>
      <c r="R373" s="52"/>
      <c r="S373" s="52"/>
      <c r="T373" s="52"/>
      <c r="U373" s="52"/>
      <c r="V373" s="52"/>
      <c r="W373" s="52"/>
      <c r="X373" s="52"/>
      <c r="Y373" s="52"/>
      <c r="Z373" s="52"/>
      <c r="AA373" s="52"/>
      <c r="AB373" s="52"/>
      <c r="AC373" s="39"/>
      <c r="AD373" s="55"/>
    </row>
    <row r="374" s="35" customFormat="1" spans="6:30">
      <c r="F374" s="52"/>
      <c r="G374" s="52"/>
      <c r="P374" s="52"/>
      <c r="Q374" s="53"/>
      <c r="R374" s="52"/>
      <c r="S374" s="52"/>
      <c r="T374" s="52"/>
      <c r="U374" s="52"/>
      <c r="V374" s="52"/>
      <c r="W374" s="52"/>
      <c r="X374" s="52"/>
      <c r="Y374" s="52"/>
      <c r="Z374" s="52"/>
      <c r="AA374" s="52"/>
      <c r="AB374" s="52"/>
      <c r="AC374" s="39"/>
      <c r="AD374" s="55"/>
    </row>
    <row r="375" s="35" customFormat="1" spans="6:30">
      <c r="F375" s="52"/>
      <c r="G375" s="52"/>
      <c r="P375" s="52"/>
      <c r="Q375" s="53"/>
      <c r="R375" s="52"/>
      <c r="S375" s="52"/>
      <c r="T375" s="52"/>
      <c r="U375" s="52"/>
      <c r="V375" s="52"/>
      <c r="W375" s="52"/>
      <c r="X375" s="52"/>
      <c r="Y375" s="52"/>
      <c r="Z375" s="52"/>
      <c r="AA375" s="52"/>
      <c r="AB375" s="52"/>
      <c r="AC375" s="39"/>
      <c r="AD375" s="55"/>
    </row>
    <row r="376" s="35" customFormat="1" spans="6:30">
      <c r="F376" s="52"/>
      <c r="G376" s="52"/>
      <c r="P376" s="52"/>
      <c r="Q376" s="53"/>
      <c r="R376" s="52"/>
      <c r="S376" s="52"/>
      <c r="T376" s="52"/>
      <c r="U376" s="52"/>
      <c r="V376" s="52"/>
      <c r="W376" s="52"/>
      <c r="X376" s="52"/>
      <c r="Y376" s="52"/>
      <c r="Z376" s="52"/>
      <c r="AA376" s="52"/>
      <c r="AB376" s="52"/>
      <c r="AC376" s="39"/>
      <c r="AD376" s="55"/>
    </row>
    <row r="377" s="35" customFormat="1" spans="6:30">
      <c r="F377" s="52"/>
      <c r="G377" s="52"/>
      <c r="P377" s="52"/>
      <c r="Q377" s="53"/>
      <c r="R377" s="52"/>
      <c r="S377" s="52"/>
      <c r="T377" s="52"/>
      <c r="U377" s="52"/>
      <c r="V377" s="52"/>
      <c r="W377" s="52"/>
      <c r="X377" s="52"/>
      <c r="Y377" s="52"/>
      <c r="Z377" s="52"/>
      <c r="AA377" s="52"/>
      <c r="AB377" s="52"/>
      <c r="AC377" s="39"/>
      <c r="AD377" s="55"/>
    </row>
    <row r="378" s="35" customFormat="1" spans="6:30">
      <c r="F378" s="52"/>
      <c r="G378" s="52"/>
      <c r="P378" s="52"/>
      <c r="Q378" s="53"/>
      <c r="R378" s="52"/>
      <c r="S378" s="52"/>
      <c r="T378" s="52"/>
      <c r="U378" s="52"/>
      <c r="V378" s="52"/>
      <c r="W378" s="52"/>
      <c r="X378" s="52"/>
      <c r="Y378" s="52"/>
      <c r="Z378" s="52"/>
      <c r="AA378" s="52"/>
      <c r="AB378" s="52"/>
      <c r="AC378" s="39"/>
      <c r="AD378" s="55"/>
    </row>
    <row r="379" s="35" customFormat="1" spans="6:30">
      <c r="F379" s="52"/>
      <c r="G379" s="52"/>
      <c r="P379" s="52"/>
      <c r="Q379" s="53"/>
      <c r="R379" s="52"/>
      <c r="S379" s="52"/>
      <c r="T379" s="52"/>
      <c r="U379" s="52"/>
      <c r="V379" s="52"/>
      <c r="W379" s="52"/>
      <c r="X379" s="52"/>
      <c r="Y379" s="52"/>
      <c r="Z379" s="52"/>
      <c r="AA379" s="52"/>
      <c r="AB379" s="52"/>
      <c r="AC379" s="39"/>
      <c r="AD379" s="55"/>
    </row>
    <row r="380" s="35" customFormat="1" spans="6:30">
      <c r="F380" s="52"/>
      <c r="G380" s="52"/>
      <c r="P380" s="52"/>
      <c r="Q380" s="53"/>
      <c r="R380" s="52"/>
      <c r="S380" s="52"/>
      <c r="T380" s="52"/>
      <c r="U380" s="52"/>
      <c r="V380" s="52"/>
      <c r="W380" s="52"/>
      <c r="X380" s="52"/>
      <c r="Y380" s="52"/>
      <c r="Z380" s="52"/>
      <c r="AA380" s="52"/>
      <c r="AB380" s="52"/>
      <c r="AC380" s="39"/>
      <c r="AD380" s="55"/>
    </row>
    <row r="381" s="35" customFormat="1" spans="6:30">
      <c r="F381" s="52"/>
      <c r="G381" s="52"/>
      <c r="P381" s="52"/>
      <c r="Q381" s="53"/>
      <c r="R381" s="52"/>
      <c r="S381" s="52"/>
      <c r="T381" s="52"/>
      <c r="U381" s="52"/>
      <c r="V381" s="52"/>
      <c r="W381" s="52"/>
      <c r="X381" s="52"/>
      <c r="Y381" s="52"/>
      <c r="Z381" s="52"/>
      <c r="AA381" s="52"/>
      <c r="AB381" s="52"/>
      <c r="AC381" s="39"/>
      <c r="AD381" s="55"/>
    </row>
    <row r="382" s="35" customFormat="1" spans="6:30">
      <c r="F382" s="52"/>
      <c r="G382" s="52"/>
      <c r="P382" s="52"/>
      <c r="Q382" s="53"/>
      <c r="R382" s="52"/>
      <c r="S382" s="52"/>
      <c r="T382" s="52"/>
      <c r="U382" s="52"/>
      <c r="V382" s="52"/>
      <c r="W382" s="52"/>
      <c r="X382" s="52"/>
      <c r="Y382" s="52"/>
      <c r="Z382" s="52"/>
      <c r="AA382" s="52"/>
      <c r="AB382" s="52"/>
      <c r="AC382" s="39"/>
      <c r="AD382" s="55"/>
    </row>
    <row r="383" s="35" customFormat="1" spans="6:30">
      <c r="F383" s="52"/>
      <c r="G383" s="52"/>
      <c r="P383" s="52"/>
      <c r="Q383" s="53"/>
      <c r="R383" s="52"/>
      <c r="S383" s="52"/>
      <c r="T383" s="52"/>
      <c r="U383" s="52"/>
      <c r="V383" s="52"/>
      <c r="W383" s="52"/>
      <c r="X383" s="52"/>
      <c r="Y383" s="52"/>
      <c r="Z383" s="52"/>
      <c r="AA383" s="52"/>
      <c r="AB383" s="52"/>
      <c r="AC383" s="39"/>
      <c r="AD383" s="55"/>
    </row>
    <row r="384" s="35" customFormat="1" spans="6:30">
      <c r="F384" s="52"/>
      <c r="G384" s="52"/>
      <c r="P384" s="52"/>
      <c r="Q384" s="53"/>
      <c r="R384" s="52"/>
      <c r="S384" s="52"/>
      <c r="T384" s="52"/>
      <c r="U384" s="52"/>
      <c r="V384" s="52"/>
      <c r="W384" s="52"/>
      <c r="X384" s="52"/>
      <c r="Y384" s="52"/>
      <c r="Z384" s="52"/>
      <c r="AA384" s="52"/>
      <c r="AB384" s="52"/>
      <c r="AC384" s="39"/>
      <c r="AD384" s="55"/>
    </row>
    <row r="385" s="35" customFormat="1" spans="6:30">
      <c r="F385" s="52"/>
      <c r="G385" s="52"/>
      <c r="P385" s="52"/>
      <c r="Q385" s="53"/>
      <c r="R385" s="52"/>
      <c r="S385" s="52"/>
      <c r="T385" s="52"/>
      <c r="U385" s="52"/>
      <c r="V385" s="52"/>
      <c r="W385" s="52"/>
      <c r="X385" s="52"/>
      <c r="Y385" s="52"/>
      <c r="Z385" s="52"/>
      <c r="AA385" s="52"/>
      <c r="AB385" s="52"/>
      <c r="AC385" s="39"/>
      <c r="AD385" s="55"/>
    </row>
    <row r="386" s="35" customFormat="1" spans="6:30">
      <c r="F386" s="52"/>
      <c r="G386" s="52"/>
      <c r="P386" s="52"/>
      <c r="Q386" s="53"/>
      <c r="R386" s="52"/>
      <c r="S386" s="52"/>
      <c r="T386" s="52"/>
      <c r="U386" s="52"/>
      <c r="V386" s="52"/>
      <c r="W386" s="52"/>
      <c r="X386" s="52"/>
      <c r="Y386" s="52"/>
      <c r="Z386" s="52"/>
      <c r="AA386" s="52"/>
      <c r="AB386" s="52"/>
      <c r="AC386" s="39"/>
      <c r="AD386" s="55"/>
    </row>
    <row r="387" s="35" customFormat="1" spans="6:30">
      <c r="F387" s="52"/>
      <c r="G387" s="52"/>
      <c r="P387" s="52"/>
      <c r="Q387" s="53"/>
      <c r="R387" s="52"/>
      <c r="S387" s="52"/>
      <c r="T387" s="52"/>
      <c r="U387" s="52"/>
      <c r="V387" s="52"/>
      <c r="W387" s="52"/>
      <c r="X387" s="52"/>
      <c r="Y387" s="52"/>
      <c r="Z387" s="52"/>
      <c r="AA387" s="52"/>
      <c r="AB387" s="52"/>
      <c r="AC387" s="39"/>
      <c r="AD387" s="55"/>
    </row>
    <row r="388" s="35" customFormat="1" spans="6:30">
      <c r="F388" s="52"/>
      <c r="G388" s="52"/>
      <c r="P388" s="52"/>
      <c r="Q388" s="53"/>
      <c r="R388" s="52"/>
      <c r="S388" s="52"/>
      <c r="T388" s="52"/>
      <c r="U388" s="52"/>
      <c r="V388" s="52"/>
      <c r="W388" s="52"/>
      <c r="X388" s="52"/>
      <c r="Y388" s="52"/>
      <c r="Z388" s="52"/>
      <c r="AA388" s="52"/>
      <c r="AB388" s="52"/>
      <c r="AC388" s="39"/>
      <c r="AD388" s="55"/>
    </row>
    <row r="389" s="35" customFormat="1" spans="6:30">
      <c r="F389" s="52"/>
      <c r="G389" s="52"/>
      <c r="P389" s="52"/>
      <c r="Q389" s="53"/>
      <c r="R389" s="52"/>
      <c r="S389" s="52"/>
      <c r="T389" s="52"/>
      <c r="U389" s="52"/>
      <c r="V389" s="52"/>
      <c r="W389" s="52"/>
      <c r="X389" s="52"/>
      <c r="Y389" s="52"/>
      <c r="Z389" s="52"/>
      <c r="AA389" s="52"/>
      <c r="AB389" s="52"/>
      <c r="AC389" s="39"/>
      <c r="AD389" s="55"/>
    </row>
    <row r="390" s="35" customFormat="1" spans="6:30">
      <c r="F390" s="52"/>
      <c r="G390" s="52"/>
      <c r="P390" s="52"/>
      <c r="Q390" s="53"/>
      <c r="R390" s="52"/>
      <c r="S390" s="52"/>
      <c r="T390" s="52"/>
      <c r="U390" s="52"/>
      <c r="V390" s="52"/>
      <c r="W390" s="52"/>
      <c r="X390" s="52"/>
      <c r="Y390" s="52"/>
      <c r="Z390" s="52"/>
      <c r="AA390" s="52"/>
      <c r="AB390" s="52"/>
      <c r="AC390" s="39"/>
      <c r="AD390" s="55"/>
    </row>
    <row r="391" s="35" customFormat="1" spans="6:30">
      <c r="F391" s="52"/>
      <c r="G391" s="52"/>
      <c r="P391" s="52"/>
      <c r="Q391" s="53"/>
      <c r="R391" s="52"/>
      <c r="S391" s="52"/>
      <c r="T391" s="52"/>
      <c r="U391" s="52"/>
      <c r="V391" s="52"/>
      <c r="W391" s="52"/>
      <c r="X391" s="52"/>
      <c r="Y391" s="52"/>
      <c r="Z391" s="52"/>
      <c r="AA391" s="52"/>
      <c r="AB391" s="52"/>
      <c r="AC391" s="39"/>
      <c r="AD391" s="55"/>
    </row>
    <row r="392" s="35" customFormat="1" spans="6:30">
      <c r="F392" s="52"/>
      <c r="G392" s="52"/>
      <c r="P392" s="52"/>
      <c r="Q392" s="53"/>
      <c r="R392" s="52"/>
      <c r="S392" s="52"/>
      <c r="T392" s="52"/>
      <c r="U392" s="52"/>
      <c r="V392" s="52"/>
      <c r="W392" s="52"/>
      <c r="X392" s="52"/>
      <c r="Y392" s="52"/>
      <c r="Z392" s="52"/>
      <c r="AA392" s="52"/>
      <c r="AB392" s="52"/>
      <c r="AC392" s="39"/>
      <c r="AD392" s="55"/>
    </row>
    <row r="393" s="35" customFormat="1" spans="6:30">
      <c r="F393" s="52"/>
      <c r="G393" s="52"/>
      <c r="P393" s="52"/>
      <c r="Q393" s="53"/>
      <c r="R393" s="52"/>
      <c r="S393" s="52"/>
      <c r="T393" s="52"/>
      <c r="U393" s="52"/>
      <c r="V393" s="52"/>
      <c r="W393" s="52"/>
      <c r="X393" s="52"/>
      <c r="Y393" s="52"/>
      <c r="Z393" s="52"/>
      <c r="AA393" s="52"/>
      <c r="AB393" s="52"/>
      <c r="AC393" s="39"/>
      <c r="AD393" s="55"/>
    </row>
    <row r="394" s="35" customFormat="1" spans="6:30">
      <c r="F394" s="52"/>
      <c r="G394" s="52"/>
      <c r="P394" s="52"/>
      <c r="Q394" s="53"/>
      <c r="R394" s="52"/>
      <c r="S394" s="52"/>
      <c r="T394" s="52"/>
      <c r="U394" s="52"/>
      <c r="V394" s="52"/>
      <c r="W394" s="52"/>
      <c r="X394" s="52"/>
      <c r="Y394" s="52"/>
      <c r="Z394" s="52"/>
      <c r="AA394" s="52"/>
      <c r="AB394" s="52"/>
      <c r="AC394" s="39"/>
      <c r="AD394" s="55"/>
    </row>
    <row r="395" s="35" customFormat="1" spans="6:30">
      <c r="F395" s="52"/>
      <c r="G395" s="52"/>
      <c r="P395" s="52"/>
      <c r="Q395" s="53"/>
      <c r="R395" s="52"/>
      <c r="S395" s="52"/>
      <c r="T395" s="52"/>
      <c r="U395" s="52"/>
      <c r="V395" s="52"/>
      <c r="W395" s="52"/>
      <c r="X395" s="52"/>
      <c r="Y395" s="52"/>
      <c r="Z395" s="52"/>
      <c r="AA395" s="52"/>
      <c r="AB395" s="52"/>
      <c r="AC395" s="39"/>
      <c r="AD395" s="55"/>
    </row>
    <row r="396" s="35" customFormat="1" spans="6:30">
      <c r="F396" s="52"/>
      <c r="G396" s="52"/>
      <c r="P396" s="52"/>
      <c r="Q396" s="53"/>
      <c r="R396" s="52"/>
      <c r="S396" s="52"/>
      <c r="T396" s="52"/>
      <c r="U396" s="52"/>
      <c r="V396" s="52"/>
      <c r="W396" s="52"/>
      <c r="X396" s="52"/>
      <c r="Y396" s="52"/>
      <c r="Z396" s="52"/>
      <c r="AA396" s="52"/>
      <c r="AB396" s="52"/>
      <c r="AC396" s="39"/>
      <c r="AD396" s="55"/>
    </row>
    <row r="397" s="35" customFormat="1" spans="6:30">
      <c r="F397" s="52"/>
      <c r="G397" s="52"/>
      <c r="P397" s="52"/>
      <c r="Q397" s="53"/>
      <c r="R397" s="52"/>
      <c r="S397" s="52"/>
      <c r="T397" s="52"/>
      <c r="U397" s="52"/>
      <c r="V397" s="52"/>
      <c r="W397" s="52"/>
      <c r="X397" s="52"/>
      <c r="Y397" s="52"/>
      <c r="Z397" s="52"/>
      <c r="AA397" s="52"/>
      <c r="AB397" s="52"/>
      <c r="AC397" s="39"/>
      <c r="AD397" s="55"/>
    </row>
    <row r="398" s="35" customFormat="1" spans="6:30">
      <c r="F398" s="52"/>
      <c r="G398" s="52"/>
      <c r="P398" s="52"/>
      <c r="Q398" s="53"/>
      <c r="R398" s="52"/>
      <c r="S398" s="52"/>
      <c r="T398" s="52"/>
      <c r="U398" s="52"/>
      <c r="V398" s="52"/>
      <c r="W398" s="52"/>
      <c r="X398" s="52"/>
      <c r="Y398" s="52"/>
      <c r="Z398" s="52"/>
      <c r="AA398" s="52"/>
      <c r="AB398" s="52"/>
      <c r="AC398" s="39"/>
      <c r="AD398" s="55"/>
    </row>
    <row r="399" s="35" customFormat="1" spans="6:30">
      <c r="F399" s="52"/>
      <c r="G399" s="52"/>
      <c r="P399" s="52"/>
      <c r="Q399" s="53"/>
      <c r="R399" s="52"/>
      <c r="S399" s="52"/>
      <c r="T399" s="52"/>
      <c r="U399" s="52"/>
      <c r="V399" s="52"/>
      <c r="W399" s="52"/>
      <c r="X399" s="52"/>
      <c r="Y399" s="52"/>
      <c r="Z399" s="52"/>
      <c r="AA399" s="52"/>
      <c r="AB399" s="52"/>
      <c r="AC399" s="39"/>
      <c r="AD399" s="55"/>
    </row>
    <row r="400" s="35" customFormat="1" spans="6:30">
      <c r="F400" s="52"/>
      <c r="G400" s="52"/>
      <c r="P400" s="52"/>
      <c r="Q400" s="53"/>
      <c r="R400" s="52"/>
      <c r="S400" s="52"/>
      <c r="T400" s="52"/>
      <c r="U400" s="52"/>
      <c r="V400" s="52"/>
      <c r="W400" s="52"/>
      <c r="X400" s="52"/>
      <c r="Y400" s="52"/>
      <c r="Z400" s="52"/>
      <c r="AA400" s="52"/>
      <c r="AB400" s="52"/>
      <c r="AC400" s="39"/>
      <c r="AD400" s="55"/>
    </row>
    <row r="401" s="35" customFormat="1" spans="6:30">
      <c r="F401" s="52"/>
      <c r="G401" s="52"/>
      <c r="P401" s="52"/>
      <c r="Q401" s="53"/>
      <c r="R401" s="52"/>
      <c r="S401" s="52"/>
      <c r="T401" s="52"/>
      <c r="U401" s="52"/>
      <c r="V401" s="52"/>
      <c r="W401" s="52"/>
      <c r="X401" s="52"/>
      <c r="Y401" s="52"/>
      <c r="Z401" s="52"/>
      <c r="AA401" s="52"/>
      <c r="AB401" s="52"/>
      <c r="AC401" s="39"/>
      <c r="AD401" s="55"/>
    </row>
    <row r="402" s="35" customFormat="1" spans="6:30">
      <c r="F402" s="52"/>
      <c r="G402" s="52"/>
      <c r="P402" s="52"/>
      <c r="Q402" s="53"/>
      <c r="R402" s="52"/>
      <c r="S402" s="52"/>
      <c r="T402" s="52"/>
      <c r="U402" s="52"/>
      <c r="V402" s="52"/>
      <c r="W402" s="52"/>
      <c r="X402" s="52"/>
      <c r="Y402" s="52"/>
      <c r="Z402" s="52"/>
      <c r="AA402" s="52"/>
      <c r="AB402" s="52"/>
      <c r="AC402" s="39"/>
      <c r="AD402" s="55"/>
    </row>
    <row r="403" s="35" customFormat="1" spans="6:30">
      <c r="F403" s="52"/>
      <c r="G403" s="52"/>
      <c r="P403" s="52"/>
      <c r="Q403" s="53"/>
      <c r="R403" s="52"/>
      <c r="S403" s="52"/>
      <c r="T403" s="52"/>
      <c r="U403" s="52"/>
      <c r="V403" s="52"/>
      <c r="W403" s="52"/>
      <c r="X403" s="52"/>
      <c r="Y403" s="52"/>
      <c r="Z403" s="52"/>
      <c r="AA403" s="52"/>
      <c r="AB403" s="52"/>
      <c r="AC403" s="39"/>
      <c r="AD403" s="55"/>
    </row>
    <row r="404" s="35" customFormat="1" spans="6:30">
      <c r="F404" s="52"/>
      <c r="G404" s="52"/>
      <c r="P404" s="52"/>
      <c r="Q404" s="53"/>
      <c r="R404" s="52"/>
      <c r="S404" s="52"/>
      <c r="T404" s="52"/>
      <c r="U404" s="52"/>
      <c r="V404" s="52"/>
      <c r="W404" s="52"/>
      <c r="X404" s="52"/>
      <c r="Y404" s="52"/>
      <c r="Z404" s="52"/>
      <c r="AA404" s="52"/>
      <c r="AB404" s="52"/>
      <c r="AC404" s="39"/>
      <c r="AD404" s="55"/>
    </row>
    <row r="405" s="35" customFormat="1" spans="6:30">
      <c r="F405" s="52"/>
      <c r="G405" s="52"/>
      <c r="P405" s="52"/>
      <c r="Q405" s="53"/>
      <c r="R405" s="52"/>
      <c r="S405" s="52"/>
      <c r="T405" s="52"/>
      <c r="U405" s="52"/>
      <c r="V405" s="52"/>
      <c r="W405" s="52"/>
      <c r="X405" s="52"/>
      <c r="Y405" s="52"/>
      <c r="Z405" s="52"/>
      <c r="AA405" s="52"/>
      <c r="AB405" s="52"/>
      <c r="AC405" s="39"/>
      <c r="AD405" s="55"/>
    </row>
    <row r="406" s="35" customFormat="1" spans="6:30">
      <c r="F406" s="52"/>
      <c r="G406" s="52"/>
      <c r="P406" s="52"/>
      <c r="Q406" s="53"/>
      <c r="R406" s="52"/>
      <c r="S406" s="52"/>
      <c r="T406" s="52"/>
      <c r="U406" s="52"/>
      <c r="V406" s="52"/>
      <c r="W406" s="52"/>
      <c r="X406" s="52"/>
      <c r="Y406" s="52"/>
      <c r="Z406" s="52"/>
      <c r="AA406" s="52"/>
      <c r="AB406" s="52"/>
      <c r="AC406" s="39"/>
      <c r="AD406" s="55"/>
    </row>
    <row r="407" s="35" customFormat="1" spans="6:30">
      <c r="F407" s="52"/>
      <c r="G407" s="52"/>
      <c r="P407" s="52"/>
      <c r="Q407" s="53"/>
      <c r="R407" s="52"/>
      <c r="S407" s="52"/>
      <c r="T407" s="52"/>
      <c r="U407" s="52"/>
      <c r="V407" s="52"/>
      <c r="W407" s="52"/>
      <c r="X407" s="52"/>
      <c r="Y407" s="52"/>
      <c r="Z407" s="52"/>
      <c r="AA407" s="52"/>
      <c r="AB407" s="52"/>
      <c r="AC407" s="39"/>
      <c r="AD407" s="55"/>
    </row>
    <row r="408" s="35" customFormat="1" spans="6:30">
      <c r="F408" s="52"/>
      <c r="G408" s="52"/>
      <c r="P408" s="52"/>
      <c r="Q408" s="53"/>
      <c r="R408" s="52"/>
      <c r="S408" s="52"/>
      <c r="T408" s="52"/>
      <c r="U408" s="52"/>
      <c r="V408" s="52"/>
      <c r="W408" s="52"/>
      <c r="X408" s="52"/>
      <c r="Y408" s="52"/>
      <c r="Z408" s="52"/>
      <c r="AA408" s="52"/>
      <c r="AB408" s="52"/>
      <c r="AC408" s="39"/>
      <c r="AD408" s="55"/>
    </row>
    <row r="409" s="35" customFormat="1" spans="6:30">
      <c r="F409" s="52"/>
      <c r="G409" s="52"/>
      <c r="P409" s="52"/>
      <c r="Q409" s="53"/>
      <c r="R409" s="52"/>
      <c r="S409" s="52"/>
      <c r="T409" s="52"/>
      <c r="U409" s="52"/>
      <c r="V409" s="52"/>
      <c r="W409" s="52"/>
      <c r="X409" s="52"/>
      <c r="Y409" s="52"/>
      <c r="Z409" s="52"/>
      <c r="AA409" s="52"/>
      <c r="AB409" s="52"/>
      <c r="AC409" s="39"/>
      <c r="AD409" s="55"/>
    </row>
    <row r="410" s="35" customFormat="1" spans="6:30">
      <c r="F410" s="52"/>
      <c r="G410" s="52"/>
      <c r="P410" s="52"/>
      <c r="Q410" s="53"/>
      <c r="R410" s="52"/>
      <c r="S410" s="52"/>
      <c r="T410" s="52"/>
      <c r="U410" s="52"/>
      <c r="V410" s="52"/>
      <c r="W410" s="52"/>
      <c r="X410" s="52"/>
      <c r="Y410" s="52"/>
      <c r="Z410" s="52"/>
      <c r="AA410" s="52"/>
      <c r="AB410" s="52"/>
      <c r="AC410" s="39"/>
      <c r="AD410" s="55"/>
    </row>
    <row r="411" s="35" customFormat="1" spans="6:30">
      <c r="F411" s="52"/>
      <c r="G411" s="52"/>
      <c r="P411" s="52"/>
      <c r="Q411" s="53"/>
      <c r="R411" s="52"/>
      <c r="S411" s="52"/>
      <c r="T411" s="52"/>
      <c r="U411" s="52"/>
      <c r="V411" s="52"/>
      <c r="W411" s="52"/>
      <c r="X411" s="52"/>
      <c r="Y411" s="52"/>
      <c r="Z411" s="52"/>
      <c r="AA411" s="52"/>
      <c r="AB411" s="52"/>
      <c r="AC411" s="39"/>
      <c r="AD411" s="55"/>
    </row>
    <row r="412" s="35" customFormat="1" spans="6:30">
      <c r="F412" s="52"/>
      <c r="G412" s="52"/>
      <c r="P412" s="52"/>
      <c r="Q412" s="53"/>
      <c r="R412" s="52"/>
      <c r="S412" s="52"/>
      <c r="T412" s="52"/>
      <c r="U412" s="52"/>
      <c r="V412" s="52"/>
      <c r="W412" s="52"/>
      <c r="X412" s="52"/>
      <c r="Y412" s="52"/>
      <c r="Z412" s="52"/>
      <c r="AA412" s="52"/>
      <c r="AB412" s="52"/>
      <c r="AC412" s="39"/>
      <c r="AD412" s="55"/>
    </row>
    <row r="413" s="35" customFormat="1" spans="6:30">
      <c r="F413" s="52"/>
      <c r="G413" s="52"/>
      <c r="P413" s="52"/>
      <c r="Q413" s="53"/>
      <c r="R413" s="52"/>
      <c r="S413" s="52"/>
      <c r="T413" s="52"/>
      <c r="U413" s="52"/>
      <c r="V413" s="52"/>
      <c r="W413" s="52"/>
      <c r="X413" s="52"/>
      <c r="Y413" s="52"/>
      <c r="Z413" s="52"/>
      <c r="AA413" s="52"/>
      <c r="AB413" s="52"/>
      <c r="AC413" s="39"/>
      <c r="AD413" s="55"/>
    </row>
    <row r="414" s="35" customFormat="1" spans="6:30">
      <c r="F414" s="52"/>
      <c r="G414" s="52"/>
      <c r="P414" s="52"/>
      <c r="Q414" s="53"/>
      <c r="R414" s="52"/>
      <c r="S414" s="52"/>
      <c r="T414" s="52"/>
      <c r="U414" s="52"/>
      <c r="V414" s="52"/>
      <c r="W414" s="52"/>
      <c r="X414" s="52"/>
      <c r="Y414" s="52"/>
      <c r="Z414" s="52"/>
      <c r="AA414" s="52"/>
      <c r="AB414" s="52"/>
      <c r="AC414" s="39"/>
      <c r="AD414" s="55"/>
    </row>
    <row r="415" s="35" customFormat="1" spans="6:30">
      <c r="F415" s="52"/>
      <c r="G415" s="52"/>
      <c r="P415" s="52"/>
      <c r="Q415" s="53"/>
      <c r="R415" s="52"/>
      <c r="S415" s="52"/>
      <c r="T415" s="52"/>
      <c r="U415" s="52"/>
      <c r="V415" s="52"/>
      <c r="W415" s="52"/>
      <c r="X415" s="52"/>
      <c r="Y415" s="52"/>
      <c r="Z415" s="52"/>
      <c r="AA415" s="52"/>
      <c r="AB415" s="52"/>
      <c r="AC415" s="39"/>
      <c r="AD415" s="55"/>
    </row>
    <row r="416" s="35" customFormat="1" spans="6:30">
      <c r="F416" s="52"/>
      <c r="G416" s="52"/>
      <c r="P416" s="52"/>
      <c r="Q416" s="53"/>
      <c r="R416" s="52"/>
      <c r="S416" s="52"/>
      <c r="T416" s="52"/>
      <c r="U416" s="52"/>
      <c r="V416" s="52"/>
      <c r="W416" s="52"/>
      <c r="X416" s="52"/>
      <c r="Y416" s="52"/>
      <c r="Z416" s="52"/>
      <c r="AA416" s="52"/>
      <c r="AB416" s="52"/>
      <c r="AC416" s="39"/>
      <c r="AD416" s="55"/>
    </row>
    <row r="417" s="35" customFormat="1" spans="6:30">
      <c r="F417" s="52"/>
      <c r="G417" s="52"/>
      <c r="P417" s="52"/>
      <c r="Q417" s="53"/>
      <c r="R417" s="52"/>
      <c r="S417" s="52"/>
      <c r="T417" s="52"/>
      <c r="U417" s="52"/>
      <c r="V417" s="52"/>
      <c r="W417" s="52"/>
      <c r="X417" s="52"/>
      <c r="Y417" s="52"/>
      <c r="Z417" s="52"/>
      <c r="AA417" s="52"/>
      <c r="AB417" s="52"/>
      <c r="AC417" s="39"/>
      <c r="AD417" s="55"/>
    </row>
    <row r="418" s="35" customFormat="1" spans="6:30">
      <c r="F418" s="52"/>
      <c r="G418" s="52"/>
      <c r="P418" s="52"/>
      <c r="Q418" s="53"/>
      <c r="R418" s="52"/>
      <c r="S418" s="52"/>
      <c r="T418" s="52"/>
      <c r="U418" s="52"/>
      <c r="V418" s="52"/>
      <c r="W418" s="52"/>
      <c r="X418" s="52"/>
      <c r="Y418" s="52"/>
      <c r="Z418" s="52"/>
      <c r="AA418" s="52"/>
      <c r="AB418" s="52"/>
      <c r="AC418" s="39"/>
      <c r="AD418" s="55"/>
    </row>
    <row r="419" s="35" customFormat="1" spans="6:30">
      <c r="F419" s="52"/>
      <c r="G419" s="52"/>
      <c r="P419" s="52"/>
      <c r="Q419" s="53"/>
      <c r="R419" s="52"/>
      <c r="S419" s="52"/>
      <c r="T419" s="52"/>
      <c r="U419" s="52"/>
      <c r="V419" s="52"/>
      <c r="W419" s="52"/>
      <c r="X419" s="52"/>
      <c r="Y419" s="52"/>
      <c r="Z419" s="52"/>
      <c r="AA419" s="52"/>
      <c r="AB419" s="52"/>
      <c r="AC419" s="39"/>
      <c r="AD419" s="55"/>
    </row>
    <row r="420" s="35" customFormat="1" spans="6:30">
      <c r="F420" s="52"/>
      <c r="G420" s="52"/>
      <c r="P420" s="52"/>
      <c r="Q420" s="53"/>
      <c r="R420" s="52"/>
      <c r="S420" s="52"/>
      <c r="T420" s="52"/>
      <c r="U420" s="52"/>
      <c r="V420" s="52"/>
      <c r="W420" s="52"/>
      <c r="X420" s="52"/>
      <c r="Y420" s="52"/>
      <c r="Z420" s="52"/>
      <c r="AA420" s="52"/>
      <c r="AB420" s="52"/>
      <c r="AC420" s="39"/>
      <c r="AD420" s="55"/>
    </row>
    <row r="421" s="35" customFormat="1" spans="6:30">
      <c r="F421" s="52"/>
      <c r="G421" s="52"/>
      <c r="P421" s="52"/>
      <c r="Q421" s="53"/>
      <c r="R421" s="52"/>
      <c r="S421" s="52"/>
      <c r="T421" s="52"/>
      <c r="U421" s="52"/>
      <c r="V421" s="52"/>
      <c r="W421" s="52"/>
      <c r="X421" s="52"/>
      <c r="Y421" s="52"/>
      <c r="Z421" s="52"/>
      <c r="AA421" s="52"/>
      <c r="AB421" s="52"/>
      <c r="AC421" s="39"/>
      <c r="AD421" s="55"/>
    </row>
    <row r="422" s="35" customFormat="1" spans="6:30">
      <c r="F422" s="52"/>
      <c r="G422" s="52"/>
      <c r="P422" s="52"/>
      <c r="Q422" s="53"/>
      <c r="R422" s="52"/>
      <c r="S422" s="52"/>
      <c r="T422" s="52"/>
      <c r="U422" s="52"/>
      <c r="V422" s="52"/>
      <c r="W422" s="52"/>
      <c r="X422" s="52"/>
      <c r="Y422" s="52"/>
      <c r="Z422" s="52"/>
      <c r="AA422" s="52"/>
      <c r="AB422" s="52"/>
      <c r="AC422" s="39"/>
      <c r="AD422" s="55"/>
    </row>
    <row r="423" s="35" customFormat="1" spans="6:30">
      <c r="F423" s="52"/>
      <c r="G423" s="52"/>
      <c r="P423" s="52"/>
      <c r="Q423" s="53"/>
      <c r="R423" s="52"/>
      <c r="S423" s="52"/>
      <c r="T423" s="52"/>
      <c r="U423" s="52"/>
      <c r="V423" s="52"/>
      <c r="W423" s="52"/>
      <c r="X423" s="52"/>
      <c r="Y423" s="52"/>
      <c r="Z423" s="52"/>
      <c r="AA423" s="52"/>
      <c r="AB423" s="52"/>
      <c r="AC423" s="39"/>
      <c r="AD423" s="55"/>
    </row>
    <row r="424" s="35" customFormat="1" spans="6:30">
      <c r="F424" s="52"/>
      <c r="G424" s="52"/>
      <c r="P424" s="52"/>
      <c r="Q424" s="53"/>
      <c r="R424" s="52"/>
      <c r="S424" s="52"/>
      <c r="T424" s="52"/>
      <c r="U424" s="52"/>
      <c r="V424" s="52"/>
      <c r="W424" s="52"/>
      <c r="X424" s="52"/>
      <c r="Y424" s="52"/>
      <c r="Z424" s="52"/>
      <c r="AA424" s="52"/>
      <c r="AB424" s="52"/>
      <c r="AC424" s="39"/>
      <c r="AD424" s="55"/>
    </row>
    <row r="425" s="35" customFormat="1" spans="6:30">
      <c r="F425" s="52"/>
      <c r="G425" s="52"/>
      <c r="P425" s="52"/>
      <c r="Q425" s="53"/>
      <c r="R425" s="52"/>
      <c r="S425" s="52"/>
      <c r="T425" s="52"/>
      <c r="U425" s="52"/>
      <c r="V425" s="52"/>
      <c r="W425" s="52"/>
      <c r="X425" s="52"/>
      <c r="Y425" s="52"/>
      <c r="Z425" s="52"/>
      <c r="AA425" s="52"/>
      <c r="AB425" s="52"/>
      <c r="AC425" s="39"/>
      <c r="AD425" s="55"/>
    </row>
    <row r="426" s="35" customFormat="1" spans="6:30">
      <c r="F426" s="52"/>
      <c r="G426" s="52"/>
      <c r="P426" s="52"/>
      <c r="Q426" s="53"/>
      <c r="R426" s="52"/>
      <c r="S426" s="52"/>
      <c r="T426" s="52"/>
      <c r="U426" s="52"/>
      <c r="V426" s="52"/>
      <c r="W426" s="52"/>
      <c r="X426" s="52"/>
      <c r="Y426" s="52"/>
      <c r="Z426" s="52"/>
      <c r="AA426" s="52"/>
      <c r="AB426" s="52"/>
      <c r="AC426" s="39"/>
      <c r="AD426" s="55"/>
    </row>
    <row r="427" s="35" customFormat="1" spans="6:30">
      <c r="F427" s="52"/>
      <c r="G427" s="52"/>
      <c r="P427" s="52"/>
      <c r="Q427" s="53"/>
      <c r="R427" s="52"/>
      <c r="S427" s="52"/>
      <c r="T427" s="52"/>
      <c r="U427" s="52"/>
      <c r="V427" s="52"/>
      <c r="W427" s="52"/>
      <c r="X427" s="52"/>
      <c r="Y427" s="52"/>
      <c r="Z427" s="52"/>
      <c r="AA427" s="52"/>
      <c r="AB427" s="52"/>
      <c r="AC427" s="39"/>
      <c r="AD427" s="55"/>
    </row>
    <row r="428" s="35" customFormat="1" spans="6:30">
      <c r="F428" s="52"/>
      <c r="G428" s="52"/>
      <c r="P428" s="52"/>
      <c r="Q428" s="53"/>
      <c r="R428" s="52"/>
      <c r="S428" s="52"/>
      <c r="T428" s="52"/>
      <c r="U428" s="52"/>
      <c r="V428" s="52"/>
      <c r="W428" s="52"/>
      <c r="X428" s="52"/>
      <c r="Y428" s="52"/>
      <c r="Z428" s="52"/>
      <c r="AA428" s="52"/>
      <c r="AB428" s="52"/>
      <c r="AC428" s="39"/>
      <c r="AD428" s="55"/>
    </row>
    <row r="429" s="35" customFormat="1" spans="6:30">
      <c r="F429" s="52"/>
      <c r="G429" s="52"/>
      <c r="P429" s="52"/>
      <c r="Q429" s="53"/>
      <c r="R429" s="52"/>
      <c r="S429" s="52"/>
      <c r="T429" s="52"/>
      <c r="U429" s="52"/>
      <c r="V429" s="52"/>
      <c r="W429" s="52"/>
      <c r="X429" s="52"/>
      <c r="Y429" s="52"/>
      <c r="Z429" s="52"/>
      <c r="AA429" s="52"/>
      <c r="AB429" s="52"/>
      <c r="AC429" s="39"/>
      <c r="AD429" s="55"/>
    </row>
    <row r="430" s="35" customFormat="1" spans="6:30">
      <c r="F430" s="52"/>
      <c r="G430" s="52"/>
      <c r="P430" s="52"/>
      <c r="Q430" s="53"/>
      <c r="R430" s="52"/>
      <c r="S430" s="52"/>
      <c r="T430" s="52"/>
      <c r="U430" s="52"/>
      <c r="V430" s="52"/>
      <c r="W430" s="52"/>
      <c r="X430" s="52"/>
      <c r="Y430" s="52"/>
      <c r="Z430" s="52"/>
      <c r="AA430" s="52"/>
      <c r="AB430" s="52"/>
      <c r="AC430" s="39"/>
      <c r="AD430" s="55"/>
    </row>
    <row r="431" s="35" customFormat="1" spans="6:30">
      <c r="F431" s="52"/>
      <c r="G431" s="52"/>
      <c r="P431" s="52"/>
      <c r="Q431" s="53"/>
      <c r="R431" s="52"/>
      <c r="S431" s="52"/>
      <c r="T431" s="52"/>
      <c r="U431" s="52"/>
      <c r="V431" s="52"/>
      <c r="W431" s="52"/>
      <c r="X431" s="52"/>
      <c r="Y431" s="52"/>
      <c r="Z431" s="52"/>
      <c r="AA431" s="52"/>
      <c r="AB431" s="52"/>
      <c r="AC431" s="39"/>
      <c r="AD431" s="55"/>
    </row>
    <row r="432" s="35" customFormat="1" spans="6:30">
      <c r="F432" s="52"/>
      <c r="G432" s="52"/>
      <c r="P432" s="52"/>
      <c r="Q432" s="53"/>
      <c r="R432" s="52"/>
      <c r="S432" s="52"/>
      <c r="T432" s="52"/>
      <c r="U432" s="52"/>
      <c r="V432" s="52"/>
      <c r="W432" s="52"/>
      <c r="X432" s="52"/>
      <c r="Y432" s="52"/>
      <c r="Z432" s="52"/>
      <c r="AA432" s="52"/>
      <c r="AB432" s="52"/>
      <c r="AC432" s="39"/>
      <c r="AD432" s="55"/>
    </row>
    <row r="433" s="35" customFormat="1" spans="6:30">
      <c r="F433" s="52"/>
      <c r="G433" s="52"/>
      <c r="P433" s="52"/>
      <c r="Q433" s="53"/>
      <c r="R433" s="52"/>
      <c r="S433" s="52"/>
      <c r="T433" s="52"/>
      <c r="U433" s="52"/>
      <c r="V433" s="52"/>
      <c r="W433" s="52"/>
      <c r="X433" s="52"/>
      <c r="Y433" s="52"/>
      <c r="Z433" s="52"/>
      <c r="AA433" s="52"/>
      <c r="AB433" s="52"/>
      <c r="AC433" s="39"/>
      <c r="AD433" s="55"/>
    </row>
    <row r="434" s="35" customFormat="1" spans="6:30">
      <c r="F434" s="52"/>
      <c r="G434" s="52"/>
      <c r="P434" s="52"/>
      <c r="Q434" s="53"/>
      <c r="R434" s="52"/>
      <c r="S434" s="52"/>
      <c r="T434" s="52"/>
      <c r="U434" s="52"/>
      <c r="V434" s="52"/>
      <c r="W434" s="52"/>
      <c r="X434" s="52"/>
      <c r="Y434" s="52"/>
      <c r="Z434" s="52"/>
      <c r="AA434" s="52"/>
      <c r="AB434" s="52"/>
      <c r="AC434" s="39"/>
      <c r="AD434" s="55"/>
    </row>
    <row r="435" s="35" customFormat="1" spans="6:30">
      <c r="F435" s="52"/>
      <c r="G435" s="52"/>
      <c r="P435" s="52"/>
      <c r="Q435" s="53"/>
      <c r="R435" s="52"/>
      <c r="S435" s="52"/>
      <c r="T435" s="52"/>
      <c r="U435" s="52"/>
      <c r="V435" s="52"/>
      <c r="W435" s="52"/>
      <c r="X435" s="52"/>
      <c r="Y435" s="52"/>
      <c r="Z435" s="52"/>
      <c r="AA435" s="52"/>
      <c r="AB435" s="52"/>
      <c r="AC435" s="39"/>
      <c r="AD435" s="55"/>
    </row>
    <row r="436" s="35" customFormat="1" spans="6:30">
      <c r="F436" s="52"/>
      <c r="G436" s="52"/>
      <c r="P436" s="52"/>
      <c r="Q436" s="53"/>
      <c r="R436" s="52"/>
      <c r="S436" s="52"/>
      <c r="T436" s="52"/>
      <c r="U436" s="52"/>
      <c r="V436" s="52"/>
      <c r="W436" s="52"/>
      <c r="X436" s="52"/>
      <c r="Y436" s="52"/>
      <c r="Z436" s="52"/>
      <c r="AA436" s="52"/>
      <c r="AB436" s="52"/>
      <c r="AC436" s="39"/>
      <c r="AD436" s="55"/>
    </row>
    <row r="437" s="35" customFormat="1" spans="6:30">
      <c r="F437" s="52"/>
      <c r="G437" s="52"/>
      <c r="P437" s="52"/>
      <c r="Q437" s="53"/>
      <c r="R437" s="52"/>
      <c r="S437" s="52"/>
      <c r="T437" s="52"/>
      <c r="U437" s="52"/>
      <c r="V437" s="52"/>
      <c r="W437" s="52"/>
      <c r="X437" s="52"/>
      <c r="Y437" s="52"/>
      <c r="Z437" s="52"/>
      <c r="AA437" s="52"/>
      <c r="AB437" s="52"/>
      <c r="AC437" s="39"/>
      <c r="AD437" s="55"/>
    </row>
    <row r="438" s="35" customFormat="1" spans="6:30">
      <c r="F438" s="52"/>
      <c r="G438" s="52"/>
      <c r="P438" s="52"/>
      <c r="Q438" s="53"/>
      <c r="R438" s="52"/>
      <c r="S438" s="52"/>
      <c r="T438" s="52"/>
      <c r="U438" s="52"/>
      <c r="V438" s="52"/>
      <c r="W438" s="52"/>
      <c r="X438" s="52"/>
      <c r="Y438" s="52"/>
      <c r="Z438" s="52"/>
      <c r="AA438" s="52"/>
      <c r="AB438" s="52"/>
      <c r="AC438" s="39"/>
      <c r="AD438" s="55"/>
    </row>
    <row r="439" s="35" customFormat="1" spans="6:30">
      <c r="F439" s="52"/>
      <c r="G439" s="52"/>
      <c r="P439" s="52"/>
      <c r="Q439" s="53"/>
      <c r="R439" s="52"/>
      <c r="S439" s="52"/>
      <c r="T439" s="52"/>
      <c r="U439" s="52"/>
      <c r="V439" s="52"/>
      <c r="W439" s="52"/>
      <c r="X439" s="52"/>
      <c r="Y439" s="52"/>
      <c r="Z439" s="52"/>
      <c r="AA439" s="52"/>
      <c r="AB439" s="52"/>
      <c r="AC439" s="39"/>
      <c r="AD439" s="55"/>
    </row>
    <row r="440" s="35" customFormat="1" spans="6:30">
      <c r="F440" s="52"/>
      <c r="G440" s="52"/>
      <c r="P440" s="52"/>
      <c r="Q440" s="53"/>
      <c r="R440" s="52"/>
      <c r="S440" s="52"/>
      <c r="T440" s="52"/>
      <c r="U440" s="52"/>
      <c r="V440" s="52"/>
      <c r="W440" s="52"/>
      <c r="X440" s="52"/>
      <c r="Y440" s="52"/>
      <c r="Z440" s="52"/>
      <c r="AA440" s="52"/>
      <c r="AB440" s="52"/>
      <c r="AC440" s="39"/>
      <c r="AD440" s="55"/>
    </row>
    <row r="441" s="35" customFormat="1" spans="6:30">
      <c r="F441" s="52"/>
      <c r="G441" s="52"/>
      <c r="P441" s="52"/>
      <c r="Q441" s="53"/>
      <c r="R441" s="52"/>
      <c r="S441" s="52"/>
      <c r="T441" s="52"/>
      <c r="U441" s="52"/>
      <c r="V441" s="52"/>
      <c r="W441" s="52"/>
      <c r="X441" s="52"/>
      <c r="Y441" s="52"/>
      <c r="Z441" s="52"/>
      <c r="AA441" s="52"/>
      <c r="AB441" s="52"/>
      <c r="AC441" s="39"/>
      <c r="AD441" s="55"/>
    </row>
    <row r="442" s="35" customFormat="1" spans="6:30">
      <c r="F442" s="52"/>
      <c r="G442" s="52"/>
      <c r="P442" s="52"/>
      <c r="Q442" s="53"/>
      <c r="R442" s="52"/>
      <c r="S442" s="52"/>
      <c r="T442" s="52"/>
      <c r="U442" s="52"/>
      <c r="V442" s="52"/>
      <c r="W442" s="52"/>
      <c r="X442" s="52"/>
      <c r="Y442" s="52"/>
      <c r="Z442" s="52"/>
      <c r="AA442" s="52"/>
      <c r="AB442" s="52"/>
      <c r="AC442" s="39"/>
      <c r="AD442" s="55"/>
    </row>
    <row r="443" s="35" customFormat="1" spans="6:30">
      <c r="F443" s="52"/>
      <c r="G443" s="52"/>
      <c r="P443" s="52"/>
      <c r="Q443" s="53"/>
      <c r="R443" s="52"/>
      <c r="S443" s="52"/>
      <c r="T443" s="52"/>
      <c r="U443" s="52"/>
      <c r="V443" s="52"/>
      <c r="W443" s="52"/>
      <c r="X443" s="52"/>
      <c r="Y443" s="52"/>
      <c r="Z443" s="52"/>
      <c r="AA443" s="52"/>
      <c r="AB443" s="52"/>
      <c r="AC443" s="39"/>
      <c r="AD443" s="55"/>
    </row>
    <row r="444" s="35" customFormat="1" spans="6:30">
      <c r="F444" s="52"/>
      <c r="G444" s="52"/>
      <c r="P444" s="52"/>
      <c r="Q444" s="53"/>
      <c r="R444" s="52"/>
      <c r="S444" s="52"/>
      <c r="T444" s="52"/>
      <c r="U444" s="52"/>
      <c r="V444" s="52"/>
      <c r="W444" s="52"/>
      <c r="X444" s="52"/>
      <c r="Y444" s="52"/>
      <c r="Z444" s="52"/>
      <c r="AA444" s="52"/>
      <c r="AB444" s="52"/>
      <c r="AC444" s="39"/>
      <c r="AD444" s="55"/>
    </row>
    <row r="445" s="35" customFormat="1" spans="6:30">
      <c r="F445" s="52"/>
      <c r="G445" s="52"/>
      <c r="P445" s="52"/>
      <c r="Q445" s="53"/>
      <c r="R445" s="52"/>
      <c r="S445" s="52"/>
      <c r="T445" s="52"/>
      <c r="U445" s="52"/>
      <c r="V445" s="52"/>
      <c r="W445" s="52"/>
      <c r="X445" s="52"/>
      <c r="Y445" s="52"/>
      <c r="Z445" s="52"/>
      <c r="AA445" s="52"/>
      <c r="AB445" s="52"/>
      <c r="AC445" s="39"/>
      <c r="AD445" s="55"/>
    </row>
    <row r="446" s="35" customFormat="1" spans="6:30">
      <c r="F446" s="52"/>
      <c r="G446" s="52"/>
      <c r="P446" s="52"/>
      <c r="Q446" s="53"/>
      <c r="R446" s="52"/>
      <c r="S446" s="52"/>
      <c r="T446" s="52"/>
      <c r="U446" s="52"/>
      <c r="V446" s="52"/>
      <c r="W446" s="52"/>
      <c r="X446" s="52"/>
      <c r="Y446" s="52"/>
      <c r="Z446" s="52"/>
      <c r="AA446" s="52"/>
      <c r="AB446" s="52"/>
      <c r="AC446" s="39"/>
      <c r="AD446" s="55"/>
    </row>
    <row r="447" s="35" customFormat="1" spans="6:30">
      <c r="F447" s="52"/>
      <c r="G447" s="52"/>
      <c r="P447" s="52"/>
      <c r="Q447" s="53"/>
      <c r="R447" s="52"/>
      <c r="S447" s="52"/>
      <c r="T447" s="52"/>
      <c r="U447" s="52"/>
      <c r="V447" s="52"/>
      <c r="W447" s="52"/>
      <c r="X447" s="52"/>
      <c r="Y447" s="52"/>
      <c r="Z447" s="52"/>
      <c r="AA447" s="52"/>
      <c r="AB447" s="52"/>
      <c r="AC447" s="39"/>
      <c r="AD447" s="55"/>
    </row>
    <row r="448" s="35" customFormat="1" spans="6:30">
      <c r="F448" s="52"/>
      <c r="G448" s="52"/>
      <c r="P448" s="52"/>
      <c r="Q448" s="53"/>
      <c r="R448" s="52"/>
      <c r="S448" s="52"/>
      <c r="T448" s="52"/>
      <c r="U448" s="52"/>
      <c r="V448" s="52"/>
      <c r="W448" s="52"/>
      <c r="X448" s="52"/>
      <c r="Y448" s="52"/>
      <c r="Z448" s="52"/>
      <c r="AA448" s="52"/>
      <c r="AB448" s="52"/>
      <c r="AC448" s="39"/>
      <c r="AD448" s="55"/>
    </row>
    <row r="449" s="35" customFormat="1" spans="6:30">
      <c r="F449" s="52"/>
      <c r="G449" s="52"/>
      <c r="P449" s="52"/>
      <c r="Q449" s="53"/>
      <c r="R449" s="52"/>
      <c r="S449" s="52"/>
      <c r="T449" s="52"/>
      <c r="U449" s="52"/>
      <c r="V449" s="52"/>
      <c r="W449" s="52"/>
      <c r="X449" s="52"/>
      <c r="Y449" s="52"/>
      <c r="Z449" s="52"/>
      <c r="AA449" s="52"/>
      <c r="AB449" s="52"/>
      <c r="AC449" s="39"/>
      <c r="AD449" s="55"/>
    </row>
    <row r="450" s="35" customFormat="1" spans="6:30">
      <c r="F450" s="52"/>
      <c r="G450" s="52"/>
      <c r="P450" s="52"/>
      <c r="Q450" s="53"/>
      <c r="R450" s="52"/>
      <c r="S450" s="52"/>
      <c r="T450" s="52"/>
      <c r="U450" s="52"/>
      <c r="V450" s="52"/>
      <c r="W450" s="52"/>
      <c r="X450" s="52"/>
      <c r="Y450" s="52"/>
      <c r="Z450" s="52"/>
      <c r="AA450" s="52"/>
      <c r="AB450" s="52"/>
      <c r="AC450" s="39"/>
      <c r="AD450" s="55"/>
    </row>
    <row r="451" s="35" customFormat="1" spans="6:30">
      <c r="F451" s="52"/>
      <c r="G451" s="52"/>
      <c r="P451" s="52"/>
      <c r="Q451" s="53"/>
      <c r="R451" s="52"/>
      <c r="S451" s="52"/>
      <c r="T451" s="52"/>
      <c r="U451" s="52"/>
      <c r="V451" s="52"/>
      <c r="W451" s="52"/>
      <c r="X451" s="52"/>
      <c r="Y451" s="52"/>
      <c r="Z451" s="52"/>
      <c r="AA451" s="52"/>
      <c r="AB451" s="52"/>
      <c r="AC451" s="39"/>
      <c r="AD451" s="55"/>
    </row>
    <row r="452" s="35" customFormat="1" spans="6:30">
      <c r="F452" s="52"/>
      <c r="G452" s="52"/>
      <c r="P452" s="52"/>
      <c r="Q452" s="53"/>
      <c r="R452" s="52"/>
      <c r="S452" s="52"/>
      <c r="T452" s="52"/>
      <c r="U452" s="52"/>
      <c r="V452" s="52"/>
      <c r="W452" s="52"/>
      <c r="X452" s="52"/>
      <c r="Y452" s="52"/>
      <c r="Z452" s="52"/>
      <c r="AA452" s="52"/>
      <c r="AB452" s="52"/>
      <c r="AC452" s="39"/>
      <c r="AD452" s="55"/>
    </row>
    <row r="453" s="35" customFormat="1" spans="6:30">
      <c r="F453" s="52"/>
      <c r="G453" s="52"/>
      <c r="P453" s="52"/>
      <c r="Q453" s="53"/>
      <c r="R453" s="52"/>
      <c r="S453" s="52"/>
      <c r="T453" s="52"/>
      <c r="U453" s="52"/>
      <c r="V453" s="52"/>
      <c r="W453" s="52"/>
      <c r="X453" s="52"/>
      <c r="Y453" s="52"/>
      <c r="Z453" s="52"/>
      <c r="AA453" s="52"/>
      <c r="AB453" s="52"/>
      <c r="AC453" s="39"/>
      <c r="AD453" s="55"/>
    </row>
    <row r="454" s="35" customFormat="1" spans="6:30">
      <c r="F454" s="52"/>
      <c r="G454" s="52"/>
      <c r="P454" s="52"/>
      <c r="Q454" s="53"/>
      <c r="R454" s="52"/>
      <c r="S454" s="52"/>
      <c r="T454" s="52"/>
      <c r="U454" s="52"/>
      <c r="V454" s="52"/>
      <c r="W454" s="52"/>
      <c r="X454" s="52"/>
      <c r="Y454" s="52"/>
      <c r="Z454" s="52"/>
      <c r="AA454" s="52"/>
      <c r="AB454" s="52"/>
      <c r="AC454" s="39"/>
      <c r="AD454" s="55"/>
    </row>
    <row r="455" s="35" customFormat="1" spans="6:30">
      <c r="F455" s="52"/>
      <c r="G455" s="52"/>
      <c r="P455" s="52"/>
      <c r="Q455" s="53"/>
      <c r="R455" s="52"/>
      <c r="S455" s="52"/>
      <c r="T455" s="52"/>
      <c r="U455" s="52"/>
      <c r="V455" s="52"/>
      <c r="W455" s="52"/>
      <c r="X455" s="52"/>
      <c r="Y455" s="52"/>
      <c r="Z455" s="52"/>
      <c r="AA455" s="52"/>
      <c r="AB455" s="52"/>
      <c r="AC455" s="39"/>
      <c r="AD455" s="55"/>
    </row>
    <row r="456" s="35" customFormat="1" spans="6:30">
      <c r="F456" s="52"/>
      <c r="G456" s="52"/>
      <c r="P456" s="52"/>
      <c r="Q456" s="53"/>
      <c r="R456" s="52"/>
      <c r="S456" s="52"/>
      <c r="T456" s="52"/>
      <c r="U456" s="52"/>
      <c r="V456" s="52"/>
      <c r="W456" s="52"/>
      <c r="X456" s="52"/>
      <c r="Y456" s="52"/>
      <c r="Z456" s="52"/>
      <c r="AA456" s="52"/>
      <c r="AB456" s="52"/>
      <c r="AC456" s="39"/>
      <c r="AD456" s="55"/>
    </row>
    <row r="457" s="35" customFormat="1" spans="6:30">
      <c r="F457" s="52"/>
      <c r="G457" s="52"/>
      <c r="P457" s="52"/>
      <c r="Q457" s="53"/>
      <c r="R457" s="52"/>
      <c r="S457" s="52"/>
      <c r="T457" s="52"/>
      <c r="U457" s="52"/>
      <c r="V457" s="52"/>
      <c r="W457" s="52"/>
      <c r="X457" s="52"/>
      <c r="Y457" s="52"/>
      <c r="Z457" s="52"/>
      <c r="AA457" s="52"/>
      <c r="AB457" s="52"/>
      <c r="AC457" s="39"/>
      <c r="AD457" s="55"/>
    </row>
    <row r="458" s="35" customFormat="1" spans="6:30">
      <c r="F458" s="52"/>
      <c r="G458" s="52"/>
      <c r="P458" s="52"/>
      <c r="Q458" s="53"/>
      <c r="R458" s="52"/>
      <c r="S458" s="52"/>
      <c r="T458" s="52"/>
      <c r="U458" s="52"/>
      <c r="V458" s="52"/>
      <c r="W458" s="52"/>
      <c r="X458" s="52"/>
      <c r="Y458" s="52"/>
      <c r="Z458" s="52"/>
      <c r="AA458" s="52"/>
      <c r="AB458" s="52"/>
      <c r="AC458" s="39"/>
      <c r="AD458" s="55"/>
    </row>
    <row r="459" s="35" customFormat="1" spans="6:30">
      <c r="F459" s="52"/>
      <c r="G459" s="52"/>
      <c r="P459" s="52"/>
      <c r="Q459" s="53"/>
      <c r="R459" s="52"/>
      <c r="S459" s="52"/>
      <c r="T459" s="52"/>
      <c r="U459" s="52"/>
      <c r="V459" s="52"/>
      <c r="W459" s="52"/>
      <c r="X459" s="52"/>
      <c r="Y459" s="52"/>
      <c r="Z459" s="52"/>
      <c r="AA459" s="52"/>
      <c r="AB459" s="52"/>
      <c r="AC459" s="39"/>
      <c r="AD459" s="55"/>
    </row>
    <row r="460" s="35" customFormat="1" spans="6:30">
      <c r="F460" s="52"/>
      <c r="G460" s="52"/>
      <c r="P460" s="52"/>
      <c r="Q460" s="53"/>
      <c r="R460" s="52"/>
      <c r="S460" s="52"/>
      <c r="T460" s="52"/>
      <c r="U460" s="52"/>
      <c r="V460" s="52"/>
      <c r="W460" s="52"/>
      <c r="X460" s="52"/>
      <c r="Y460" s="52"/>
      <c r="Z460" s="52"/>
      <c r="AA460" s="52"/>
      <c r="AB460" s="52"/>
      <c r="AC460" s="39"/>
      <c r="AD460" s="55"/>
    </row>
    <row r="461" s="35" customFormat="1" spans="6:30">
      <c r="F461" s="52"/>
      <c r="G461" s="52"/>
      <c r="P461" s="52"/>
      <c r="Q461" s="53"/>
      <c r="R461" s="52"/>
      <c r="S461" s="52"/>
      <c r="T461" s="52"/>
      <c r="U461" s="52"/>
      <c r="V461" s="52"/>
      <c r="W461" s="52"/>
      <c r="X461" s="52"/>
      <c r="Y461" s="52"/>
      <c r="Z461" s="52"/>
      <c r="AA461" s="52"/>
      <c r="AB461" s="52"/>
      <c r="AC461" s="39"/>
      <c r="AD461" s="55"/>
    </row>
    <row r="462" s="35" customFormat="1" spans="6:30">
      <c r="F462" s="52"/>
      <c r="G462" s="52"/>
      <c r="P462" s="52"/>
      <c r="Q462" s="53"/>
      <c r="R462" s="52"/>
      <c r="S462" s="52"/>
      <c r="T462" s="52"/>
      <c r="U462" s="52"/>
      <c r="V462" s="52"/>
      <c r="W462" s="52"/>
      <c r="X462" s="52"/>
      <c r="Y462" s="52"/>
      <c r="Z462" s="52"/>
      <c r="AA462" s="52"/>
      <c r="AB462" s="52"/>
      <c r="AC462" s="39"/>
      <c r="AD462" s="55"/>
    </row>
    <row r="463" s="35" customFormat="1" spans="6:30">
      <c r="F463" s="52"/>
      <c r="G463" s="52"/>
      <c r="P463" s="52"/>
      <c r="Q463" s="53"/>
      <c r="R463" s="52"/>
      <c r="S463" s="52"/>
      <c r="T463" s="52"/>
      <c r="U463" s="52"/>
      <c r="V463" s="52"/>
      <c r="W463" s="52"/>
      <c r="X463" s="52"/>
      <c r="Y463" s="52"/>
      <c r="Z463" s="52"/>
      <c r="AA463" s="52"/>
      <c r="AB463" s="52"/>
      <c r="AC463" s="39"/>
      <c r="AD463" s="55"/>
    </row>
    <row r="464" s="35" customFormat="1" spans="6:30">
      <c r="F464" s="52"/>
      <c r="G464" s="52"/>
      <c r="P464" s="52"/>
      <c r="Q464" s="53"/>
      <c r="R464" s="52"/>
      <c r="S464" s="52"/>
      <c r="T464" s="52"/>
      <c r="U464" s="52"/>
      <c r="V464" s="52"/>
      <c r="W464" s="52"/>
      <c r="X464" s="52"/>
      <c r="Y464" s="52"/>
      <c r="Z464" s="52"/>
      <c r="AA464" s="52"/>
      <c r="AB464" s="52"/>
      <c r="AC464" s="39"/>
      <c r="AD464" s="55"/>
    </row>
    <row r="465" s="35" customFormat="1" spans="6:30">
      <c r="F465" s="52"/>
      <c r="G465" s="52"/>
      <c r="P465" s="52"/>
      <c r="Q465" s="53"/>
      <c r="R465" s="52"/>
      <c r="S465" s="52"/>
      <c r="T465" s="52"/>
      <c r="U465" s="52"/>
      <c r="V465" s="52"/>
      <c r="W465" s="52"/>
      <c r="X465" s="52"/>
      <c r="Y465" s="52"/>
      <c r="Z465" s="52"/>
      <c r="AA465" s="52"/>
      <c r="AB465" s="52"/>
      <c r="AC465" s="39"/>
      <c r="AD465" s="55"/>
    </row>
    <row r="466" s="35" customFormat="1" spans="6:30">
      <c r="F466" s="52"/>
      <c r="G466" s="52"/>
      <c r="P466" s="52"/>
      <c r="Q466" s="53"/>
      <c r="R466" s="52"/>
      <c r="S466" s="52"/>
      <c r="T466" s="52"/>
      <c r="U466" s="52"/>
      <c r="V466" s="52"/>
      <c r="W466" s="52"/>
      <c r="X466" s="52"/>
      <c r="Y466" s="52"/>
      <c r="Z466" s="52"/>
      <c r="AA466" s="52"/>
      <c r="AB466" s="52"/>
      <c r="AC466" s="39"/>
      <c r="AD466" s="55"/>
    </row>
    <row r="467" s="35" customFormat="1" spans="6:30">
      <c r="F467" s="52"/>
      <c r="G467" s="52"/>
      <c r="P467" s="52"/>
      <c r="Q467" s="53"/>
      <c r="R467" s="52"/>
      <c r="S467" s="52"/>
      <c r="T467" s="52"/>
      <c r="U467" s="52"/>
      <c r="V467" s="52"/>
      <c r="W467" s="52"/>
      <c r="X467" s="52"/>
      <c r="Y467" s="52"/>
      <c r="Z467" s="52"/>
      <c r="AA467" s="52"/>
      <c r="AB467" s="52"/>
      <c r="AC467" s="39"/>
      <c r="AD467" s="55"/>
    </row>
    <row r="468" s="35" customFormat="1" spans="6:30">
      <c r="F468" s="52"/>
      <c r="G468" s="52"/>
      <c r="P468" s="52"/>
      <c r="Q468" s="53"/>
      <c r="R468" s="52"/>
      <c r="S468" s="52"/>
      <c r="T468" s="52"/>
      <c r="U468" s="52"/>
      <c r="V468" s="52"/>
      <c r="W468" s="52"/>
      <c r="X468" s="52"/>
      <c r="Y468" s="52"/>
      <c r="Z468" s="52"/>
      <c r="AA468" s="52"/>
      <c r="AB468" s="52"/>
      <c r="AC468" s="39"/>
      <c r="AD468" s="55"/>
    </row>
    <row r="469" s="35" customFormat="1" spans="6:30">
      <c r="F469" s="52"/>
      <c r="G469" s="52"/>
      <c r="P469" s="52"/>
      <c r="Q469" s="53"/>
      <c r="R469" s="52"/>
      <c r="S469" s="52"/>
      <c r="T469" s="52"/>
      <c r="U469" s="52"/>
      <c r="V469" s="52"/>
      <c r="W469" s="52"/>
      <c r="X469" s="52"/>
      <c r="Y469" s="52"/>
      <c r="Z469" s="52"/>
      <c r="AA469" s="52"/>
      <c r="AB469" s="52"/>
      <c r="AC469" s="39"/>
      <c r="AD469" s="55"/>
    </row>
    <row r="470" s="35" customFormat="1" spans="6:30">
      <c r="F470" s="52"/>
      <c r="G470" s="52"/>
      <c r="P470" s="52"/>
      <c r="Q470" s="53"/>
      <c r="R470" s="52"/>
      <c r="S470" s="52"/>
      <c r="T470" s="52"/>
      <c r="U470" s="52"/>
      <c r="V470" s="52"/>
      <c r="W470" s="52"/>
      <c r="X470" s="52"/>
      <c r="Y470" s="52"/>
      <c r="Z470" s="52"/>
      <c r="AA470" s="52"/>
      <c r="AB470" s="52"/>
      <c r="AC470" s="39"/>
      <c r="AD470" s="55"/>
    </row>
    <row r="471" s="35" customFormat="1" spans="6:30">
      <c r="F471" s="52"/>
      <c r="G471" s="52"/>
      <c r="P471" s="52"/>
      <c r="Q471" s="53"/>
      <c r="R471" s="52"/>
      <c r="S471" s="52"/>
      <c r="T471" s="52"/>
      <c r="U471" s="52"/>
      <c r="V471" s="52"/>
      <c r="W471" s="52"/>
      <c r="X471" s="52"/>
      <c r="Y471" s="52"/>
      <c r="Z471" s="52"/>
      <c r="AA471" s="52"/>
      <c r="AB471" s="52"/>
      <c r="AC471" s="39"/>
      <c r="AD471" s="55"/>
    </row>
    <row r="472" s="35" customFormat="1" spans="6:30">
      <c r="F472" s="52"/>
      <c r="G472" s="52"/>
      <c r="P472" s="52"/>
      <c r="Q472" s="53"/>
      <c r="R472" s="52"/>
      <c r="S472" s="52"/>
      <c r="T472" s="52"/>
      <c r="U472" s="52"/>
      <c r="V472" s="52"/>
      <c r="W472" s="52"/>
      <c r="X472" s="52"/>
      <c r="Y472" s="52"/>
      <c r="Z472" s="52"/>
      <c r="AA472" s="52"/>
      <c r="AB472" s="52"/>
      <c r="AC472" s="39"/>
      <c r="AD472" s="55"/>
    </row>
    <row r="473" s="35" customFormat="1" spans="6:30">
      <c r="F473" s="52"/>
      <c r="G473" s="52"/>
      <c r="P473" s="52"/>
      <c r="Q473" s="53"/>
      <c r="R473" s="52"/>
      <c r="S473" s="52"/>
      <c r="T473" s="52"/>
      <c r="U473" s="52"/>
      <c r="V473" s="52"/>
      <c r="W473" s="52"/>
      <c r="X473" s="52"/>
      <c r="Y473" s="52"/>
      <c r="Z473" s="52"/>
      <c r="AA473" s="52"/>
      <c r="AB473" s="52"/>
      <c r="AC473" s="39"/>
      <c r="AD473" s="55"/>
    </row>
    <row r="474" s="35" customFormat="1" spans="6:30">
      <c r="F474" s="52"/>
      <c r="G474" s="52"/>
      <c r="P474" s="52"/>
      <c r="Q474" s="53"/>
      <c r="R474" s="52"/>
      <c r="S474" s="52"/>
      <c r="T474" s="52"/>
      <c r="U474" s="52"/>
      <c r="V474" s="52"/>
      <c r="W474" s="52"/>
      <c r="X474" s="52"/>
      <c r="Y474" s="52"/>
      <c r="Z474" s="52"/>
      <c r="AA474" s="52"/>
      <c r="AB474" s="52"/>
      <c r="AC474" s="39"/>
      <c r="AD474" s="55"/>
    </row>
    <row r="475" s="35" customFormat="1" spans="6:30">
      <c r="F475" s="52"/>
      <c r="G475" s="52"/>
      <c r="P475" s="52"/>
      <c r="Q475" s="53"/>
      <c r="R475" s="52"/>
      <c r="S475" s="52"/>
      <c r="T475" s="52"/>
      <c r="U475" s="52"/>
      <c r="V475" s="52"/>
      <c r="W475" s="52"/>
      <c r="X475" s="52"/>
      <c r="Y475" s="52"/>
      <c r="Z475" s="52"/>
      <c r="AA475" s="52"/>
      <c r="AB475" s="52"/>
      <c r="AC475" s="39"/>
      <c r="AD475" s="55"/>
    </row>
    <row r="476" s="35" customFormat="1" spans="6:30">
      <c r="F476" s="52"/>
      <c r="G476" s="52"/>
      <c r="P476" s="52"/>
      <c r="Q476" s="53"/>
      <c r="R476" s="52"/>
      <c r="S476" s="52"/>
      <c r="T476" s="52"/>
      <c r="U476" s="52"/>
      <c r="V476" s="52"/>
      <c r="W476" s="52"/>
      <c r="X476" s="52"/>
      <c r="Y476" s="52"/>
      <c r="Z476" s="52"/>
      <c r="AA476" s="52"/>
      <c r="AB476" s="52"/>
      <c r="AC476" s="39"/>
      <c r="AD476" s="55"/>
    </row>
    <row r="477" s="35" customFormat="1" spans="6:30">
      <c r="F477" s="52"/>
      <c r="G477" s="52"/>
      <c r="P477" s="52"/>
      <c r="Q477" s="53"/>
      <c r="R477" s="52"/>
      <c r="S477" s="52"/>
      <c r="T477" s="52"/>
      <c r="U477" s="52"/>
      <c r="V477" s="52"/>
      <c r="W477" s="52"/>
      <c r="X477" s="52"/>
      <c r="Y477" s="52"/>
      <c r="Z477" s="52"/>
      <c r="AA477" s="52"/>
      <c r="AB477" s="52"/>
      <c r="AC477" s="39"/>
      <c r="AD477" s="55"/>
    </row>
    <row r="478" s="35" customFormat="1" spans="6:30">
      <c r="F478" s="52"/>
      <c r="G478" s="52"/>
      <c r="P478" s="52"/>
      <c r="Q478" s="53"/>
      <c r="R478" s="52"/>
      <c r="S478" s="52"/>
      <c r="T478" s="52"/>
      <c r="U478" s="52"/>
      <c r="V478" s="52"/>
      <c r="W478" s="52"/>
      <c r="X478" s="52"/>
      <c r="Y478" s="52"/>
      <c r="Z478" s="52"/>
      <c r="AA478" s="52"/>
      <c r="AB478" s="52"/>
      <c r="AC478" s="39"/>
      <c r="AD478" s="55"/>
    </row>
    <row r="479" s="35" customFormat="1" spans="6:30">
      <c r="F479" s="52"/>
      <c r="G479" s="52"/>
      <c r="P479" s="52"/>
      <c r="Q479" s="53"/>
      <c r="R479" s="52"/>
      <c r="S479" s="52"/>
      <c r="T479" s="52"/>
      <c r="U479" s="52"/>
      <c r="V479" s="52"/>
      <c r="W479" s="52"/>
      <c r="X479" s="52"/>
      <c r="Y479" s="52"/>
      <c r="Z479" s="52"/>
      <c r="AA479" s="52"/>
      <c r="AB479" s="52"/>
      <c r="AC479" s="39"/>
      <c r="AD479" s="55"/>
    </row>
    <row r="480" s="35" customFormat="1" spans="6:30">
      <c r="F480" s="52"/>
      <c r="G480" s="52"/>
      <c r="P480" s="52"/>
      <c r="Q480" s="53"/>
      <c r="R480" s="52"/>
      <c r="S480" s="52"/>
      <c r="T480" s="52"/>
      <c r="U480" s="52"/>
      <c r="V480" s="52"/>
      <c r="W480" s="52"/>
      <c r="X480" s="52"/>
      <c r="Y480" s="52"/>
      <c r="Z480" s="52"/>
      <c r="AA480" s="52"/>
      <c r="AB480" s="52"/>
      <c r="AC480" s="39"/>
      <c r="AD480" s="55"/>
    </row>
    <row r="481" s="35" customFormat="1" spans="6:30">
      <c r="F481" s="52"/>
      <c r="G481" s="52"/>
      <c r="P481" s="52"/>
      <c r="Q481" s="53"/>
      <c r="R481" s="52"/>
      <c r="S481" s="52"/>
      <c r="T481" s="52"/>
      <c r="U481" s="52"/>
      <c r="V481" s="52"/>
      <c r="W481" s="52"/>
      <c r="X481" s="52"/>
      <c r="Y481" s="52"/>
      <c r="Z481" s="52"/>
      <c r="AA481" s="52"/>
      <c r="AB481" s="52"/>
      <c r="AC481" s="39"/>
      <c r="AD481" s="55"/>
    </row>
    <row r="482" s="35" customFormat="1" spans="6:30">
      <c r="F482" s="52"/>
      <c r="G482" s="52"/>
      <c r="P482" s="52"/>
      <c r="Q482" s="53"/>
      <c r="R482" s="52"/>
      <c r="S482" s="52"/>
      <c r="T482" s="52"/>
      <c r="U482" s="52"/>
      <c r="V482" s="52"/>
      <c r="W482" s="52"/>
      <c r="X482" s="52"/>
      <c r="Y482" s="52"/>
      <c r="Z482" s="52"/>
      <c r="AA482" s="52"/>
      <c r="AB482" s="52"/>
      <c r="AC482" s="39"/>
      <c r="AD482" s="55"/>
    </row>
    <row r="483" s="35" customFormat="1" spans="6:30">
      <c r="F483" s="52"/>
      <c r="G483" s="52"/>
      <c r="P483" s="52"/>
      <c r="Q483" s="53"/>
      <c r="R483" s="52"/>
      <c r="S483" s="52"/>
      <c r="T483" s="52"/>
      <c r="U483" s="52"/>
      <c r="V483" s="52"/>
      <c r="W483" s="52"/>
      <c r="X483" s="52"/>
      <c r="Y483" s="52"/>
      <c r="Z483" s="52"/>
      <c r="AA483" s="52"/>
      <c r="AB483" s="52"/>
      <c r="AC483" s="39"/>
      <c r="AD483" s="55"/>
    </row>
    <row r="484" s="35" customFormat="1" spans="6:30">
      <c r="F484" s="52"/>
      <c r="G484" s="52"/>
      <c r="P484" s="52"/>
      <c r="Q484" s="53"/>
      <c r="R484" s="52"/>
      <c r="S484" s="52"/>
      <c r="T484" s="52"/>
      <c r="U484" s="52"/>
      <c r="V484" s="52"/>
      <c r="W484" s="52"/>
      <c r="X484" s="52"/>
      <c r="Y484" s="52"/>
      <c r="Z484" s="52"/>
      <c r="AA484" s="52"/>
      <c r="AB484" s="52"/>
      <c r="AC484" s="39"/>
      <c r="AD484" s="55"/>
    </row>
    <row r="485" s="35" customFormat="1" spans="6:30">
      <c r="F485" s="52"/>
      <c r="G485" s="52"/>
      <c r="P485" s="52"/>
      <c r="Q485" s="53"/>
      <c r="R485" s="52"/>
      <c r="S485" s="52"/>
      <c r="T485" s="52"/>
      <c r="U485" s="52"/>
      <c r="V485" s="52"/>
      <c r="W485" s="52"/>
      <c r="X485" s="52"/>
      <c r="Y485" s="52"/>
      <c r="Z485" s="52"/>
      <c r="AA485" s="52"/>
      <c r="AB485" s="52"/>
      <c r="AC485" s="39"/>
      <c r="AD485" s="55"/>
    </row>
    <row r="486" s="35" customFormat="1" spans="6:30">
      <c r="F486" s="52"/>
      <c r="G486" s="52"/>
      <c r="P486" s="52"/>
      <c r="Q486" s="53"/>
      <c r="R486" s="52"/>
      <c r="S486" s="52"/>
      <c r="T486" s="52"/>
      <c r="U486" s="52"/>
      <c r="V486" s="52"/>
      <c r="W486" s="52"/>
      <c r="X486" s="52"/>
      <c r="Y486" s="52"/>
      <c r="Z486" s="52"/>
      <c r="AA486" s="52"/>
      <c r="AB486" s="52"/>
      <c r="AC486" s="39"/>
      <c r="AD486" s="55"/>
    </row>
    <row r="487" s="35" customFormat="1" spans="6:30">
      <c r="F487" s="52"/>
      <c r="G487" s="52"/>
      <c r="P487" s="52"/>
      <c r="Q487" s="53"/>
      <c r="R487" s="52"/>
      <c r="S487" s="52"/>
      <c r="T487" s="52"/>
      <c r="U487" s="52"/>
      <c r="V487" s="52"/>
      <c r="W487" s="52"/>
      <c r="X487" s="52"/>
      <c r="Y487" s="52"/>
      <c r="Z487" s="52"/>
      <c r="AA487" s="52"/>
      <c r="AB487" s="52"/>
      <c r="AC487" s="39"/>
      <c r="AD487" s="55"/>
    </row>
    <row r="488" s="35" customFormat="1" spans="6:30">
      <c r="F488" s="52"/>
      <c r="G488" s="52"/>
      <c r="P488" s="52"/>
      <c r="Q488" s="53"/>
      <c r="R488" s="52"/>
      <c r="S488" s="52"/>
      <c r="T488" s="52"/>
      <c r="U488" s="52"/>
      <c r="V488" s="52"/>
      <c r="W488" s="52"/>
      <c r="X488" s="52"/>
      <c r="Y488" s="52"/>
      <c r="Z488" s="52"/>
      <c r="AA488" s="52"/>
      <c r="AB488" s="52"/>
      <c r="AC488" s="39"/>
      <c r="AD488" s="55"/>
    </row>
    <row r="489" s="35" customFormat="1" spans="6:30">
      <c r="F489" s="52"/>
      <c r="G489" s="52"/>
      <c r="P489" s="52"/>
      <c r="Q489" s="53"/>
      <c r="R489" s="52"/>
      <c r="S489" s="52"/>
      <c r="T489" s="52"/>
      <c r="U489" s="52"/>
      <c r="V489" s="52"/>
      <c r="W489" s="52"/>
      <c r="X489" s="52"/>
      <c r="Y489" s="52"/>
      <c r="Z489" s="52"/>
      <c r="AA489" s="52"/>
      <c r="AB489" s="52"/>
      <c r="AC489" s="39"/>
      <c r="AD489" s="55"/>
    </row>
    <row r="490" s="35" customFormat="1" spans="6:30">
      <c r="F490" s="52"/>
      <c r="G490" s="52"/>
      <c r="P490" s="52"/>
      <c r="Q490" s="53"/>
      <c r="R490" s="52"/>
      <c r="S490" s="52"/>
      <c r="T490" s="52"/>
      <c r="U490" s="52"/>
      <c r="V490" s="52"/>
      <c r="W490" s="52"/>
      <c r="X490" s="52"/>
      <c r="Y490" s="52"/>
      <c r="Z490" s="52"/>
      <c r="AA490" s="52"/>
      <c r="AB490" s="52"/>
      <c r="AC490" s="39"/>
      <c r="AD490" s="55"/>
    </row>
    <row r="491" s="35" customFormat="1" spans="6:30">
      <c r="F491" s="52"/>
      <c r="G491" s="52"/>
      <c r="P491" s="52"/>
      <c r="Q491" s="53"/>
      <c r="R491" s="52"/>
      <c r="S491" s="52"/>
      <c r="T491" s="52"/>
      <c r="U491" s="52"/>
      <c r="V491" s="52"/>
      <c r="W491" s="52"/>
      <c r="X491" s="52"/>
      <c r="Y491" s="52"/>
      <c r="Z491" s="52"/>
      <c r="AA491" s="52"/>
      <c r="AB491" s="52"/>
      <c r="AC491" s="39"/>
      <c r="AD491" s="55"/>
    </row>
    <row r="492" s="35" customFormat="1" spans="6:30">
      <c r="F492" s="52"/>
      <c r="G492" s="52"/>
      <c r="P492" s="52"/>
      <c r="Q492" s="53"/>
      <c r="R492" s="52"/>
      <c r="S492" s="52"/>
      <c r="T492" s="52"/>
      <c r="U492" s="52"/>
      <c r="V492" s="52"/>
      <c r="W492" s="52"/>
      <c r="X492" s="52"/>
      <c r="Y492" s="52"/>
      <c r="Z492" s="52"/>
      <c r="AA492" s="52"/>
      <c r="AB492" s="52"/>
      <c r="AC492" s="39"/>
      <c r="AD492" s="55"/>
    </row>
    <row r="493" s="35" customFormat="1" spans="6:30">
      <c r="F493" s="52"/>
      <c r="G493" s="52"/>
      <c r="P493" s="52"/>
      <c r="Q493" s="53"/>
      <c r="R493" s="52"/>
      <c r="S493" s="52"/>
      <c r="T493" s="52"/>
      <c r="U493" s="52"/>
      <c r="V493" s="52"/>
      <c r="W493" s="52"/>
      <c r="X493" s="52"/>
      <c r="Y493" s="52"/>
      <c r="Z493" s="52"/>
      <c r="AA493" s="52"/>
      <c r="AB493" s="52"/>
      <c r="AC493" s="39"/>
      <c r="AD493" s="55"/>
    </row>
    <row r="494" s="35" customFormat="1" spans="6:30">
      <c r="F494" s="52"/>
      <c r="G494" s="52"/>
      <c r="P494" s="52"/>
      <c r="Q494" s="53"/>
      <c r="R494" s="52"/>
      <c r="S494" s="52"/>
      <c r="T494" s="52"/>
      <c r="U494" s="52"/>
      <c r="V494" s="52"/>
      <c r="W494" s="52"/>
      <c r="X494" s="52"/>
      <c r="Y494" s="52"/>
      <c r="Z494" s="52"/>
      <c r="AA494" s="52"/>
      <c r="AB494" s="52"/>
      <c r="AC494" s="39"/>
      <c r="AD494" s="55"/>
    </row>
    <row r="495" s="35" customFormat="1" spans="6:30">
      <c r="F495" s="52"/>
      <c r="G495" s="52"/>
      <c r="P495" s="52"/>
      <c r="Q495" s="53"/>
      <c r="R495" s="52"/>
      <c r="S495" s="52"/>
      <c r="T495" s="52"/>
      <c r="U495" s="52"/>
      <c r="V495" s="52"/>
      <c r="W495" s="52"/>
      <c r="X495" s="52"/>
      <c r="Y495" s="52"/>
      <c r="Z495" s="52"/>
      <c r="AA495" s="52"/>
      <c r="AB495" s="52"/>
      <c r="AC495" s="39"/>
      <c r="AD495" s="55"/>
    </row>
    <row r="496" s="35" customFormat="1" spans="6:30">
      <c r="F496" s="52"/>
      <c r="G496" s="52"/>
      <c r="P496" s="52"/>
      <c r="Q496" s="53"/>
      <c r="R496" s="52"/>
      <c r="S496" s="52"/>
      <c r="T496" s="52"/>
      <c r="U496" s="52"/>
      <c r="V496" s="52"/>
      <c r="W496" s="52"/>
      <c r="X496" s="52"/>
      <c r="Y496" s="52"/>
      <c r="Z496" s="52"/>
      <c r="AA496" s="52"/>
      <c r="AB496" s="52"/>
      <c r="AC496" s="39"/>
      <c r="AD496" s="55"/>
    </row>
    <row r="497" s="35" customFormat="1" spans="6:30">
      <c r="F497" s="52"/>
      <c r="G497" s="52"/>
      <c r="P497" s="52"/>
      <c r="Q497" s="53"/>
      <c r="R497" s="52"/>
      <c r="S497" s="52"/>
      <c r="T497" s="52"/>
      <c r="U497" s="52"/>
      <c r="V497" s="52"/>
      <c r="W497" s="52"/>
      <c r="X497" s="52"/>
      <c r="Y497" s="52"/>
      <c r="Z497" s="52"/>
      <c r="AA497" s="52"/>
      <c r="AB497" s="52"/>
      <c r="AC497" s="39"/>
      <c r="AD497" s="55"/>
    </row>
    <row r="498" s="35" customFormat="1" spans="6:30">
      <c r="F498" s="52"/>
      <c r="G498" s="52"/>
      <c r="P498" s="52"/>
      <c r="Q498" s="53"/>
      <c r="R498" s="52"/>
      <c r="S498" s="52"/>
      <c r="T498" s="52"/>
      <c r="U498" s="52"/>
      <c r="V498" s="52"/>
      <c r="W498" s="52"/>
      <c r="X498" s="52"/>
      <c r="Y498" s="52"/>
      <c r="Z498" s="52"/>
      <c r="AA498" s="52"/>
      <c r="AB498" s="52"/>
      <c r="AC498" s="39"/>
      <c r="AD498" s="55"/>
    </row>
    <row r="499" s="35" customFormat="1" spans="6:30">
      <c r="F499" s="52"/>
      <c r="G499" s="52"/>
      <c r="P499" s="52"/>
      <c r="Q499" s="53"/>
      <c r="R499" s="52"/>
      <c r="S499" s="52"/>
      <c r="T499" s="52"/>
      <c r="U499" s="52"/>
      <c r="V499" s="52"/>
      <c r="W499" s="52"/>
      <c r="X499" s="52"/>
      <c r="Y499" s="52"/>
      <c r="Z499" s="52"/>
      <c r="AA499" s="52"/>
      <c r="AB499" s="52"/>
      <c r="AC499" s="39"/>
      <c r="AD499" s="55"/>
    </row>
    <row r="500" s="35" customFormat="1" spans="6:30">
      <c r="F500" s="52"/>
      <c r="G500" s="52"/>
      <c r="P500" s="52"/>
      <c r="Q500" s="53"/>
      <c r="R500" s="52"/>
      <c r="S500" s="52"/>
      <c r="T500" s="52"/>
      <c r="U500" s="52"/>
      <c r="V500" s="52"/>
      <c r="W500" s="52"/>
      <c r="X500" s="52"/>
      <c r="Y500" s="52"/>
      <c r="Z500" s="52"/>
      <c r="AA500" s="52"/>
      <c r="AB500" s="52"/>
      <c r="AC500" s="39"/>
      <c r="AD500" s="55"/>
    </row>
    <row r="501" s="35" customFormat="1" spans="6:30">
      <c r="F501" s="52"/>
      <c r="G501" s="52"/>
      <c r="P501" s="52"/>
      <c r="Q501" s="53"/>
      <c r="R501" s="52"/>
      <c r="S501" s="52"/>
      <c r="T501" s="52"/>
      <c r="U501" s="52"/>
      <c r="V501" s="52"/>
      <c r="W501" s="52"/>
      <c r="X501" s="52"/>
      <c r="Y501" s="52"/>
      <c r="Z501" s="52"/>
      <c r="AA501" s="52"/>
      <c r="AB501" s="52"/>
      <c r="AC501" s="39"/>
      <c r="AD501" s="55"/>
    </row>
    <row r="502" s="35" customFormat="1" spans="6:30">
      <c r="F502" s="52"/>
      <c r="G502" s="52"/>
      <c r="P502" s="52"/>
      <c r="Q502" s="53"/>
      <c r="R502" s="52"/>
      <c r="S502" s="52"/>
      <c r="T502" s="52"/>
      <c r="U502" s="52"/>
      <c r="V502" s="52"/>
      <c r="W502" s="52"/>
      <c r="X502" s="52"/>
      <c r="Y502" s="52"/>
      <c r="Z502" s="52"/>
      <c r="AA502" s="52"/>
      <c r="AB502" s="52"/>
      <c r="AC502" s="39"/>
      <c r="AD502" s="55"/>
    </row>
    <row r="503" s="35" customFormat="1" spans="6:30">
      <c r="F503" s="52"/>
      <c r="G503" s="52"/>
      <c r="P503" s="52"/>
      <c r="Q503" s="53"/>
      <c r="R503" s="52"/>
      <c r="S503" s="52"/>
      <c r="T503" s="52"/>
      <c r="U503" s="52"/>
      <c r="V503" s="52"/>
      <c r="W503" s="52"/>
      <c r="X503" s="52"/>
      <c r="Y503" s="52"/>
      <c r="Z503" s="52"/>
      <c r="AA503" s="52"/>
      <c r="AB503" s="52"/>
      <c r="AC503" s="39"/>
      <c r="AD503" s="55"/>
    </row>
    <row r="504" s="35" customFormat="1" spans="6:30">
      <c r="F504" s="52"/>
      <c r="G504" s="52"/>
      <c r="P504" s="52"/>
      <c r="Q504" s="53"/>
      <c r="R504" s="52"/>
      <c r="S504" s="52"/>
      <c r="T504" s="52"/>
      <c r="U504" s="52"/>
      <c r="V504" s="52"/>
      <c r="W504" s="52"/>
      <c r="X504" s="52"/>
      <c r="Y504" s="52"/>
      <c r="Z504" s="52"/>
      <c r="AA504" s="52"/>
      <c r="AB504" s="52"/>
      <c r="AC504" s="39"/>
      <c r="AD504" s="55"/>
    </row>
    <row r="505" s="35" customFormat="1" spans="6:30">
      <c r="F505" s="52"/>
      <c r="G505" s="52"/>
      <c r="P505" s="52"/>
      <c r="Q505" s="53"/>
      <c r="R505" s="52"/>
      <c r="S505" s="52"/>
      <c r="T505" s="52"/>
      <c r="U505" s="52"/>
      <c r="V505" s="52"/>
      <c r="W505" s="52"/>
      <c r="X505" s="52"/>
      <c r="Y505" s="52"/>
      <c r="Z505" s="52"/>
      <c r="AA505" s="52"/>
      <c r="AB505" s="52"/>
      <c r="AC505" s="39"/>
      <c r="AD505" s="55"/>
    </row>
    <row r="506" s="35" customFormat="1" spans="6:30">
      <c r="F506" s="52"/>
      <c r="G506" s="52"/>
      <c r="P506" s="52"/>
      <c r="Q506" s="53"/>
      <c r="R506" s="52"/>
      <c r="S506" s="52"/>
      <c r="T506" s="52"/>
      <c r="U506" s="52"/>
      <c r="V506" s="52"/>
      <c r="W506" s="52"/>
      <c r="X506" s="52"/>
      <c r="Y506" s="52"/>
      <c r="Z506" s="52"/>
      <c r="AA506" s="52"/>
      <c r="AB506" s="52"/>
      <c r="AC506" s="39"/>
      <c r="AD506" s="55"/>
    </row>
    <row r="507" s="35" customFormat="1" spans="6:30">
      <c r="F507" s="52"/>
      <c r="G507" s="52"/>
      <c r="P507" s="52"/>
      <c r="Q507" s="53"/>
      <c r="R507" s="52"/>
      <c r="S507" s="52"/>
      <c r="T507" s="52"/>
      <c r="U507" s="52"/>
      <c r="V507" s="52"/>
      <c r="W507" s="52"/>
      <c r="X507" s="52"/>
      <c r="Y507" s="52"/>
      <c r="Z507" s="52"/>
      <c r="AA507" s="52"/>
      <c r="AB507" s="52"/>
      <c r="AC507" s="39"/>
      <c r="AD507" s="55"/>
    </row>
    <row r="508" s="35" customFormat="1" spans="6:30">
      <c r="F508" s="52"/>
      <c r="G508" s="52"/>
      <c r="P508" s="52"/>
      <c r="Q508" s="53"/>
      <c r="R508" s="52"/>
      <c r="S508" s="52"/>
      <c r="T508" s="52"/>
      <c r="U508" s="52"/>
      <c r="V508" s="52"/>
      <c r="W508" s="52"/>
      <c r="X508" s="52"/>
      <c r="Y508" s="52"/>
      <c r="Z508" s="52"/>
      <c r="AA508" s="52"/>
      <c r="AB508" s="52"/>
      <c r="AC508" s="39"/>
      <c r="AD508" s="55"/>
    </row>
    <row r="509" s="35" customFormat="1" spans="6:30">
      <c r="F509" s="52"/>
      <c r="G509" s="52"/>
      <c r="P509" s="52"/>
      <c r="Q509" s="53"/>
      <c r="R509" s="52"/>
      <c r="S509" s="52"/>
      <c r="T509" s="52"/>
      <c r="U509" s="52"/>
      <c r="V509" s="52"/>
      <c r="W509" s="52"/>
      <c r="X509" s="52"/>
      <c r="Y509" s="52"/>
      <c r="Z509" s="52"/>
      <c r="AA509" s="52"/>
      <c r="AB509" s="52"/>
      <c r="AC509" s="39"/>
      <c r="AD509" s="55"/>
    </row>
    <row r="510" s="35" customFormat="1" spans="6:30">
      <c r="F510" s="52"/>
      <c r="G510" s="52"/>
      <c r="P510" s="52"/>
      <c r="Q510" s="53"/>
      <c r="R510" s="52"/>
      <c r="S510" s="52"/>
      <c r="T510" s="52"/>
      <c r="U510" s="52"/>
      <c r="V510" s="52"/>
      <c r="W510" s="52"/>
      <c r="X510" s="52"/>
      <c r="Y510" s="52"/>
      <c r="Z510" s="52"/>
      <c r="AA510" s="52"/>
      <c r="AB510" s="52"/>
      <c r="AC510" s="39"/>
      <c r="AD510" s="55"/>
    </row>
    <row r="511" s="35" customFormat="1" spans="6:30">
      <c r="F511" s="52"/>
      <c r="G511" s="52"/>
      <c r="P511" s="52"/>
      <c r="Q511" s="53"/>
      <c r="R511" s="52"/>
      <c r="S511" s="52"/>
      <c r="T511" s="52"/>
      <c r="U511" s="52"/>
      <c r="V511" s="52"/>
      <c r="W511" s="52"/>
      <c r="X511" s="52"/>
      <c r="Y511" s="52"/>
      <c r="Z511" s="52"/>
      <c r="AA511" s="52"/>
      <c r="AB511" s="52"/>
      <c r="AC511" s="39"/>
      <c r="AD511" s="55"/>
    </row>
    <row r="512" s="35" customFormat="1" spans="6:30">
      <c r="F512" s="52"/>
      <c r="G512" s="52"/>
      <c r="P512" s="52"/>
      <c r="Q512" s="53"/>
      <c r="R512" s="52"/>
      <c r="S512" s="52"/>
      <c r="T512" s="52"/>
      <c r="U512" s="52"/>
      <c r="V512" s="52"/>
      <c r="W512" s="52"/>
      <c r="X512" s="52"/>
      <c r="Y512" s="52"/>
      <c r="Z512" s="52"/>
      <c r="AA512" s="52"/>
      <c r="AB512" s="52"/>
      <c r="AC512" s="39"/>
      <c r="AD512" s="55"/>
    </row>
    <row r="513" s="35" customFormat="1" spans="6:30">
      <c r="F513" s="52"/>
      <c r="G513" s="52"/>
      <c r="P513" s="52"/>
      <c r="Q513" s="53"/>
      <c r="R513" s="52"/>
      <c r="S513" s="52"/>
      <c r="T513" s="52"/>
      <c r="U513" s="52"/>
      <c r="V513" s="52"/>
      <c r="W513" s="52"/>
      <c r="X513" s="52"/>
      <c r="Y513" s="52"/>
      <c r="Z513" s="52"/>
      <c r="AA513" s="52"/>
      <c r="AB513" s="52"/>
      <c r="AC513" s="39"/>
      <c r="AD513" s="55"/>
    </row>
    <row r="514" s="35" customFormat="1" spans="6:30">
      <c r="F514" s="52"/>
      <c r="G514" s="52"/>
      <c r="P514" s="52"/>
      <c r="Q514" s="53"/>
      <c r="R514" s="52"/>
      <c r="S514" s="52"/>
      <c r="T514" s="52"/>
      <c r="U514" s="52"/>
      <c r="V514" s="52"/>
      <c r="W514" s="52"/>
      <c r="X514" s="52"/>
      <c r="Y514" s="52"/>
      <c r="Z514" s="52"/>
      <c r="AA514" s="52"/>
      <c r="AB514" s="52"/>
      <c r="AC514" s="39"/>
      <c r="AD514" s="55"/>
    </row>
    <row r="515" s="35" customFormat="1" spans="6:30">
      <c r="F515" s="52"/>
      <c r="G515" s="52"/>
      <c r="P515" s="52"/>
      <c r="Q515" s="53"/>
      <c r="R515" s="52"/>
      <c r="S515" s="52"/>
      <c r="T515" s="52"/>
      <c r="U515" s="52"/>
      <c r="V515" s="52"/>
      <c r="W515" s="52"/>
      <c r="X515" s="52"/>
      <c r="Y515" s="52"/>
      <c r="Z515" s="52"/>
      <c r="AA515" s="52"/>
      <c r="AB515" s="52"/>
      <c r="AC515" s="39"/>
      <c r="AD515" s="55"/>
    </row>
    <row r="516" s="35" customFormat="1" spans="6:30">
      <c r="F516" s="52"/>
      <c r="G516" s="52"/>
      <c r="P516" s="52"/>
      <c r="Q516" s="53"/>
      <c r="R516" s="52"/>
      <c r="S516" s="52"/>
      <c r="T516" s="52"/>
      <c r="U516" s="52"/>
      <c r="V516" s="52"/>
      <c r="W516" s="52"/>
      <c r="X516" s="52"/>
      <c r="Y516" s="52"/>
      <c r="Z516" s="52"/>
      <c r="AA516" s="52"/>
      <c r="AB516" s="52"/>
      <c r="AC516" s="39"/>
      <c r="AD516" s="55"/>
    </row>
    <row r="517" s="35" customFormat="1" spans="6:30">
      <c r="F517" s="52"/>
      <c r="G517" s="52"/>
      <c r="P517" s="52"/>
      <c r="Q517" s="53"/>
      <c r="R517" s="52"/>
      <c r="S517" s="52"/>
      <c r="T517" s="52"/>
      <c r="U517" s="52"/>
      <c r="V517" s="52"/>
      <c r="W517" s="52"/>
      <c r="X517" s="52"/>
      <c r="Y517" s="52"/>
      <c r="Z517" s="52"/>
      <c r="AA517" s="52"/>
      <c r="AB517" s="52"/>
      <c r="AC517" s="39"/>
      <c r="AD517" s="55"/>
    </row>
    <row r="518" s="35" customFormat="1" spans="6:30">
      <c r="F518" s="52"/>
      <c r="G518" s="52"/>
      <c r="P518" s="52"/>
      <c r="Q518" s="53"/>
      <c r="R518" s="52"/>
      <c r="S518" s="52"/>
      <c r="T518" s="52"/>
      <c r="U518" s="52"/>
      <c r="V518" s="52"/>
      <c r="W518" s="52"/>
      <c r="X518" s="52"/>
      <c r="Y518" s="52"/>
      <c r="Z518" s="52"/>
      <c r="AA518" s="52"/>
      <c r="AB518" s="52"/>
      <c r="AC518" s="39"/>
      <c r="AD518" s="55"/>
    </row>
    <row r="519" s="35" customFormat="1" spans="6:30">
      <c r="F519" s="52"/>
      <c r="G519" s="52"/>
      <c r="P519" s="52"/>
      <c r="Q519" s="53"/>
      <c r="R519" s="52"/>
      <c r="S519" s="52"/>
      <c r="T519" s="52"/>
      <c r="U519" s="52"/>
      <c r="V519" s="52"/>
      <c r="W519" s="52"/>
      <c r="X519" s="52"/>
      <c r="Y519" s="52"/>
      <c r="Z519" s="52"/>
      <c r="AA519" s="52"/>
      <c r="AB519" s="52"/>
      <c r="AC519" s="39"/>
      <c r="AD519" s="55"/>
    </row>
    <row r="520" s="35" customFormat="1" spans="6:30">
      <c r="F520" s="52"/>
      <c r="G520" s="52"/>
      <c r="P520" s="52"/>
      <c r="Q520" s="53"/>
      <c r="R520" s="52"/>
      <c r="S520" s="52"/>
      <c r="T520" s="52"/>
      <c r="U520" s="52"/>
      <c r="V520" s="52"/>
      <c r="W520" s="52"/>
      <c r="X520" s="52"/>
      <c r="Y520" s="52"/>
      <c r="Z520" s="52"/>
      <c r="AA520" s="52"/>
      <c r="AB520" s="52"/>
      <c r="AC520" s="39"/>
      <c r="AD520" s="55"/>
    </row>
    <row r="521" s="35" customFormat="1" spans="6:30">
      <c r="F521" s="52"/>
      <c r="G521" s="52"/>
      <c r="P521" s="52"/>
      <c r="Q521" s="53"/>
      <c r="R521" s="52"/>
      <c r="S521" s="52"/>
      <c r="T521" s="52"/>
      <c r="U521" s="52"/>
      <c r="V521" s="52"/>
      <c r="W521" s="52"/>
      <c r="X521" s="52"/>
      <c r="Y521" s="52"/>
      <c r="Z521" s="52"/>
      <c r="AA521" s="52"/>
      <c r="AB521" s="52"/>
      <c r="AC521" s="39"/>
      <c r="AD521" s="55"/>
    </row>
    <row r="522" s="35" customFormat="1" spans="6:30">
      <c r="F522" s="52"/>
      <c r="G522" s="52"/>
      <c r="P522" s="52"/>
      <c r="Q522" s="53"/>
      <c r="R522" s="52"/>
      <c r="S522" s="52"/>
      <c r="T522" s="52"/>
      <c r="U522" s="52"/>
      <c r="V522" s="52"/>
      <c r="W522" s="52"/>
      <c r="X522" s="52"/>
      <c r="Y522" s="52"/>
      <c r="Z522" s="52"/>
      <c r="AA522" s="52"/>
      <c r="AB522" s="52"/>
      <c r="AC522" s="39"/>
      <c r="AD522" s="55"/>
    </row>
    <row r="523" s="35" customFormat="1" spans="6:30">
      <c r="F523" s="52"/>
      <c r="G523" s="52"/>
      <c r="P523" s="52"/>
      <c r="Q523" s="53"/>
      <c r="R523" s="52"/>
      <c r="S523" s="52"/>
      <c r="T523" s="52"/>
      <c r="U523" s="52"/>
      <c r="V523" s="52"/>
      <c r="W523" s="52"/>
      <c r="X523" s="52"/>
      <c r="Y523" s="52"/>
      <c r="Z523" s="52"/>
      <c r="AA523" s="52"/>
      <c r="AB523" s="52"/>
      <c r="AC523" s="39"/>
      <c r="AD523" s="55"/>
    </row>
    <row r="524" s="35" customFormat="1" spans="6:30">
      <c r="F524" s="52"/>
      <c r="G524" s="52"/>
      <c r="P524" s="52"/>
      <c r="Q524" s="53"/>
      <c r="R524" s="52"/>
      <c r="S524" s="52"/>
      <c r="T524" s="52"/>
      <c r="U524" s="52"/>
      <c r="V524" s="52"/>
      <c r="W524" s="52"/>
      <c r="X524" s="52"/>
      <c r="Y524" s="52"/>
      <c r="Z524" s="52"/>
      <c r="AA524" s="52"/>
      <c r="AB524" s="52"/>
      <c r="AC524" s="39"/>
      <c r="AD524" s="55"/>
    </row>
    <row r="525" s="35" customFormat="1" spans="6:30">
      <c r="F525" s="52"/>
      <c r="G525" s="52"/>
      <c r="P525" s="52"/>
      <c r="Q525" s="53"/>
      <c r="R525" s="52"/>
      <c r="S525" s="52"/>
      <c r="T525" s="52"/>
      <c r="U525" s="52"/>
      <c r="V525" s="52"/>
      <c r="W525" s="52"/>
      <c r="X525" s="52"/>
      <c r="Y525" s="52"/>
      <c r="Z525" s="52"/>
      <c r="AA525" s="52"/>
      <c r="AB525" s="52"/>
      <c r="AC525" s="39"/>
      <c r="AD525" s="55"/>
    </row>
    <row r="526" s="35" customFormat="1" spans="6:30">
      <c r="F526" s="52"/>
      <c r="G526" s="52"/>
      <c r="P526" s="52"/>
      <c r="Q526" s="53"/>
      <c r="R526" s="52"/>
      <c r="S526" s="52"/>
      <c r="T526" s="52"/>
      <c r="U526" s="52"/>
      <c r="V526" s="52"/>
      <c r="W526" s="52"/>
      <c r="X526" s="52"/>
      <c r="Y526" s="52"/>
      <c r="Z526" s="52"/>
      <c r="AA526" s="52"/>
      <c r="AB526" s="52"/>
      <c r="AC526" s="39"/>
      <c r="AD526" s="55"/>
    </row>
    <row r="527" s="35" customFormat="1" spans="6:30">
      <c r="F527" s="52"/>
      <c r="G527" s="52"/>
      <c r="P527" s="52"/>
      <c r="Q527" s="53"/>
      <c r="R527" s="52"/>
      <c r="S527" s="52"/>
      <c r="T527" s="52"/>
      <c r="U527" s="52"/>
      <c r="V527" s="52"/>
      <c r="W527" s="52"/>
      <c r="X527" s="52"/>
      <c r="Y527" s="52"/>
      <c r="Z527" s="52"/>
      <c r="AA527" s="52"/>
      <c r="AB527" s="52"/>
      <c r="AC527" s="39"/>
      <c r="AD527" s="55"/>
    </row>
    <row r="528" s="35" customFormat="1" spans="6:30">
      <c r="F528" s="52"/>
      <c r="G528" s="52"/>
      <c r="P528" s="52"/>
      <c r="Q528" s="53"/>
      <c r="R528" s="52"/>
      <c r="S528" s="52"/>
      <c r="T528" s="52"/>
      <c r="U528" s="52"/>
      <c r="V528" s="52"/>
      <c r="W528" s="52"/>
      <c r="X528" s="52"/>
      <c r="Y528" s="52"/>
      <c r="Z528" s="52"/>
      <c r="AA528" s="52"/>
      <c r="AB528" s="52"/>
      <c r="AC528" s="39"/>
      <c r="AD528" s="55"/>
    </row>
    <row r="529" s="35" customFormat="1" spans="6:30">
      <c r="F529" s="52"/>
      <c r="G529" s="52"/>
      <c r="P529" s="52"/>
      <c r="Q529" s="53"/>
      <c r="R529" s="52"/>
      <c r="S529" s="52"/>
      <c r="T529" s="52"/>
      <c r="U529" s="52"/>
      <c r="V529" s="52"/>
      <c r="W529" s="52"/>
      <c r="X529" s="52"/>
      <c r="Y529" s="52"/>
      <c r="Z529" s="52"/>
      <c r="AA529" s="52"/>
      <c r="AB529" s="52"/>
      <c r="AC529" s="39"/>
      <c r="AD529" s="55"/>
    </row>
    <row r="530" s="35" customFormat="1" spans="6:30">
      <c r="F530" s="52"/>
      <c r="G530" s="52"/>
      <c r="P530" s="52"/>
      <c r="Q530" s="53"/>
      <c r="R530" s="52"/>
      <c r="S530" s="52"/>
      <c r="T530" s="52"/>
      <c r="U530" s="52"/>
      <c r="V530" s="52"/>
      <c r="W530" s="52"/>
      <c r="X530" s="52"/>
      <c r="Y530" s="52"/>
      <c r="Z530" s="52"/>
      <c r="AA530" s="52"/>
      <c r="AB530" s="52"/>
      <c r="AC530" s="39"/>
      <c r="AD530" s="55"/>
    </row>
    <row r="531" s="35" customFormat="1" spans="6:30">
      <c r="F531" s="52"/>
      <c r="G531" s="52"/>
      <c r="P531" s="52"/>
      <c r="Q531" s="53"/>
      <c r="R531" s="52"/>
      <c r="S531" s="52"/>
      <c r="T531" s="52"/>
      <c r="U531" s="52"/>
      <c r="V531" s="52"/>
      <c r="W531" s="52"/>
      <c r="X531" s="52"/>
      <c r="Y531" s="52"/>
      <c r="Z531" s="52"/>
      <c r="AA531" s="52"/>
      <c r="AB531" s="52"/>
      <c r="AC531" s="39"/>
      <c r="AD531" s="55"/>
    </row>
    <row r="532" s="35" customFormat="1" spans="6:30">
      <c r="F532" s="52"/>
      <c r="G532" s="52"/>
      <c r="P532" s="52"/>
      <c r="Q532" s="53"/>
      <c r="R532" s="52"/>
      <c r="S532" s="52"/>
      <c r="T532" s="52"/>
      <c r="U532" s="52"/>
      <c r="V532" s="52"/>
      <c r="W532" s="52"/>
      <c r="X532" s="52"/>
      <c r="Y532" s="52"/>
      <c r="Z532" s="52"/>
      <c r="AA532" s="52"/>
      <c r="AB532" s="52"/>
      <c r="AC532" s="39"/>
      <c r="AD532" s="55"/>
    </row>
    <row r="533" s="35" customFormat="1" spans="6:30">
      <c r="F533" s="52"/>
      <c r="G533" s="52"/>
      <c r="P533" s="52"/>
      <c r="Q533" s="53"/>
      <c r="R533" s="52"/>
      <c r="S533" s="52"/>
      <c r="T533" s="52"/>
      <c r="U533" s="52"/>
      <c r="V533" s="52"/>
      <c r="W533" s="52"/>
      <c r="X533" s="52"/>
      <c r="Y533" s="52"/>
      <c r="Z533" s="52"/>
      <c r="AA533" s="52"/>
      <c r="AB533" s="52"/>
      <c r="AC533" s="39"/>
      <c r="AD533" s="55"/>
    </row>
    <row r="534" s="35" customFormat="1" spans="6:30">
      <c r="F534" s="52"/>
      <c r="G534" s="52"/>
      <c r="P534" s="52"/>
      <c r="Q534" s="53"/>
      <c r="R534" s="52"/>
      <c r="S534" s="52"/>
      <c r="T534" s="52"/>
      <c r="U534" s="52"/>
      <c r="V534" s="52"/>
      <c r="W534" s="52"/>
      <c r="X534" s="52"/>
      <c r="Y534" s="52"/>
      <c r="Z534" s="52"/>
      <c r="AA534" s="52"/>
      <c r="AB534" s="52"/>
      <c r="AC534" s="39"/>
      <c r="AD534" s="55"/>
    </row>
    <row r="535" s="35" customFormat="1" spans="6:30">
      <c r="F535" s="52"/>
      <c r="G535" s="52"/>
      <c r="P535" s="52"/>
      <c r="Q535" s="53"/>
      <c r="R535" s="52"/>
      <c r="S535" s="52"/>
      <c r="T535" s="52"/>
      <c r="U535" s="52"/>
      <c r="V535" s="52"/>
      <c r="W535" s="52"/>
      <c r="X535" s="52"/>
      <c r="Y535" s="52"/>
      <c r="Z535" s="52"/>
      <c r="AA535" s="52"/>
      <c r="AB535" s="52"/>
      <c r="AC535" s="39"/>
      <c r="AD535" s="55"/>
    </row>
    <row r="536" s="35" customFormat="1" spans="6:30">
      <c r="F536" s="52"/>
      <c r="G536" s="52"/>
      <c r="P536" s="52"/>
      <c r="Q536" s="53"/>
      <c r="R536" s="52"/>
      <c r="S536" s="52"/>
      <c r="T536" s="52"/>
      <c r="U536" s="52"/>
      <c r="V536" s="52"/>
      <c r="W536" s="52"/>
      <c r="X536" s="52"/>
      <c r="Y536" s="52"/>
      <c r="Z536" s="52"/>
      <c r="AA536" s="52"/>
      <c r="AB536" s="52"/>
      <c r="AC536" s="39"/>
      <c r="AD536" s="55"/>
    </row>
    <row r="537" s="35" customFormat="1" spans="6:30">
      <c r="F537" s="52"/>
      <c r="G537" s="52"/>
      <c r="P537" s="52"/>
      <c r="Q537" s="53"/>
      <c r="R537" s="52"/>
      <c r="S537" s="52"/>
      <c r="T537" s="52"/>
      <c r="U537" s="52"/>
      <c r="V537" s="52"/>
      <c r="W537" s="52"/>
      <c r="X537" s="52"/>
      <c r="Y537" s="52"/>
      <c r="Z537" s="52"/>
      <c r="AA537" s="52"/>
      <c r="AB537" s="52"/>
      <c r="AC537" s="39"/>
      <c r="AD537" s="55"/>
    </row>
    <row r="538" s="35" customFormat="1" spans="6:30">
      <c r="F538" s="52"/>
      <c r="G538" s="52"/>
      <c r="P538" s="52"/>
      <c r="Q538" s="53"/>
      <c r="R538" s="52"/>
      <c r="S538" s="52"/>
      <c r="T538" s="52"/>
      <c r="U538" s="52"/>
      <c r="V538" s="52"/>
      <c r="W538" s="52"/>
      <c r="X538" s="52"/>
      <c r="Y538" s="52"/>
      <c r="Z538" s="52"/>
      <c r="AA538" s="52"/>
      <c r="AB538" s="52"/>
      <c r="AC538" s="39"/>
      <c r="AD538" s="55"/>
    </row>
    <row r="539" s="35" customFormat="1" spans="6:30">
      <c r="F539" s="52"/>
      <c r="G539" s="52"/>
      <c r="P539" s="52"/>
      <c r="Q539" s="53"/>
      <c r="R539" s="52"/>
      <c r="S539" s="52"/>
      <c r="T539" s="52"/>
      <c r="U539" s="52"/>
      <c r="V539" s="52"/>
      <c r="W539" s="52"/>
      <c r="X539" s="52"/>
      <c r="Y539" s="52"/>
      <c r="Z539" s="52"/>
      <c r="AA539" s="52"/>
      <c r="AB539" s="52"/>
      <c r="AC539" s="39"/>
      <c r="AD539" s="55"/>
    </row>
    <row r="540" s="35" customFormat="1" spans="6:30">
      <c r="F540" s="52"/>
      <c r="G540" s="52"/>
      <c r="P540" s="52"/>
      <c r="Q540" s="53"/>
      <c r="R540" s="52"/>
      <c r="S540" s="52"/>
      <c r="T540" s="52"/>
      <c r="U540" s="52"/>
      <c r="V540" s="52"/>
      <c r="W540" s="52"/>
      <c r="X540" s="52"/>
      <c r="Y540" s="52"/>
      <c r="Z540" s="52"/>
      <c r="AA540" s="52"/>
      <c r="AB540" s="52"/>
      <c r="AC540" s="39"/>
      <c r="AD540" s="55"/>
    </row>
    <row r="541" s="35" customFormat="1" spans="6:30">
      <c r="F541" s="52"/>
      <c r="G541" s="52"/>
      <c r="P541" s="52"/>
      <c r="Q541" s="53"/>
      <c r="R541" s="52"/>
      <c r="S541" s="52"/>
      <c r="T541" s="52"/>
      <c r="U541" s="52"/>
      <c r="V541" s="52"/>
      <c r="W541" s="52"/>
      <c r="X541" s="52"/>
      <c r="Y541" s="52"/>
      <c r="Z541" s="52"/>
      <c r="AA541" s="52"/>
      <c r="AB541" s="52"/>
      <c r="AC541" s="39"/>
      <c r="AD541" s="55"/>
    </row>
    <row r="542" s="35" customFormat="1" spans="6:30">
      <c r="F542" s="52"/>
      <c r="G542" s="52"/>
      <c r="P542" s="52"/>
      <c r="Q542" s="53"/>
      <c r="R542" s="52"/>
      <c r="S542" s="52"/>
      <c r="T542" s="52"/>
      <c r="U542" s="52"/>
      <c r="V542" s="52"/>
      <c r="W542" s="52"/>
      <c r="X542" s="52"/>
      <c r="Y542" s="52"/>
      <c r="Z542" s="52"/>
      <c r="AA542" s="52"/>
      <c r="AB542" s="52"/>
      <c r="AC542" s="39"/>
      <c r="AD542" s="55"/>
    </row>
    <row r="543" s="35" customFormat="1" spans="6:30">
      <c r="F543" s="52"/>
      <c r="G543" s="52"/>
      <c r="P543" s="52"/>
      <c r="Q543" s="53"/>
      <c r="R543" s="52"/>
      <c r="S543" s="52"/>
      <c r="T543" s="52"/>
      <c r="U543" s="52"/>
      <c r="V543" s="52"/>
      <c r="W543" s="52"/>
      <c r="X543" s="52"/>
      <c r="Y543" s="52"/>
      <c r="Z543" s="52"/>
      <c r="AA543" s="52"/>
      <c r="AB543" s="52"/>
      <c r="AC543" s="39"/>
      <c r="AD543" s="55"/>
    </row>
    <row r="544" s="35" customFormat="1" spans="6:30">
      <c r="F544" s="52"/>
      <c r="G544" s="52"/>
      <c r="P544" s="52"/>
      <c r="Q544" s="53"/>
      <c r="R544" s="52"/>
      <c r="S544" s="52"/>
      <c r="T544" s="52"/>
      <c r="U544" s="52"/>
      <c r="V544" s="52"/>
      <c r="W544" s="52"/>
      <c r="X544" s="52"/>
      <c r="Y544" s="52"/>
      <c r="Z544" s="52"/>
      <c r="AA544" s="52"/>
      <c r="AB544" s="52"/>
      <c r="AC544" s="39"/>
      <c r="AD544" s="55"/>
    </row>
    <row r="545" s="35" customFormat="1" spans="6:30">
      <c r="F545" s="52"/>
      <c r="G545" s="52"/>
      <c r="P545" s="52"/>
      <c r="Q545" s="53"/>
      <c r="R545" s="52"/>
      <c r="S545" s="52"/>
      <c r="T545" s="52"/>
      <c r="U545" s="52"/>
      <c r="V545" s="52"/>
      <c r="W545" s="52"/>
      <c r="X545" s="52"/>
      <c r="Y545" s="52"/>
      <c r="Z545" s="52"/>
      <c r="AA545" s="52"/>
      <c r="AB545" s="52"/>
      <c r="AC545" s="39"/>
      <c r="AD545" s="55"/>
    </row>
    <row r="546" s="35" customFormat="1" spans="6:30">
      <c r="F546" s="52"/>
      <c r="G546" s="52"/>
      <c r="P546" s="52"/>
      <c r="Q546" s="53"/>
      <c r="R546" s="52"/>
      <c r="S546" s="52"/>
      <c r="T546" s="52"/>
      <c r="U546" s="52"/>
      <c r="V546" s="52"/>
      <c r="W546" s="52"/>
      <c r="X546" s="52"/>
      <c r="Y546" s="52"/>
      <c r="Z546" s="52"/>
      <c r="AA546" s="52"/>
      <c r="AB546" s="52"/>
      <c r="AC546" s="39"/>
      <c r="AD546" s="55"/>
    </row>
    <row r="547" s="35" customFormat="1" spans="6:30">
      <c r="F547" s="52"/>
      <c r="G547" s="52"/>
      <c r="P547" s="52"/>
      <c r="Q547" s="53"/>
      <c r="R547" s="52"/>
      <c r="S547" s="52"/>
      <c r="T547" s="52"/>
      <c r="U547" s="52"/>
      <c r="V547" s="52"/>
      <c r="W547" s="52"/>
      <c r="X547" s="52"/>
      <c r="Y547" s="52"/>
      <c r="Z547" s="52"/>
      <c r="AA547" s="52"/>
      <c r="AB547" s="52"/>
      <c r="AC547" s="39"/>
      <c r="AD547" s="55"/>
    </row>
    <row r="548" s="35" customFormat="1" spans="6:30">
      <c r="F548" s="52"/>
      <c r="G548" s="52"/>
      <c r="P548" s="52"/>
      <c r="Q548" s="53"/>
      <c r="R548" s="52"/>
      <c r="S548" s="52"/>
      <c r="T548" s="52"/>
      <c r="U548" s="52"/>
      <c r="V548" s="52"/>
      <c r="W548" s="52"/>
      <c r="X548" s="52"/>
      <c r="Y548" s="52"/>
      <c r="Z548" s="52"/>
      <c r="AA548" s="52"/>
      <c r="AB548" s="52"/>
      <c r="AC548" s="39"/>
      <c r="AD548" s="55"/>
    </row>
    <row r="549" s="35" customFormat="1" spans="6:30">
      <c r="F549" s="52"/>
      <c r="G549" s="52"/>
      <c r="P549" s="52"/>
      <c r="Q549" s="53"/>
      <c r="R549" s="52"/>
      <c r="S549" s="52"/>
      <c r="T549" s="52"/>
      <c r="U549" s="52"/>
      <c r="V549" s="52"/>
      <c r="W549" s="52"/>
      <c r="X549" s="52"/>
      <c r="Y549" s="52"/>
      <c r="Z549" s="52"/>
      <c r="AA549" s="52"/>
      <c r="AB549" s="52"/>
      <c r="AC549" s="39"/>
      <c r="AD549" s="55"/>
    </row>
    <row r="550" s="35" customFormat="1" spans="6:30">
      <c r="F550" s="52"/>
      <c r="G550" s="52"/>
      <c r="P550" s="52"/>
      <c r="Q550" s="53"/>
      <c r="R550" s="52"/>
      <c r="S550" s="52"/>
      <c r="T550" s="52"/>
      <c r="U550" s="52"/>
      <c r="V550" s="52"/>
      <c r="W550" s="52"/>
      <c r="X550" s="52"/>
      <c r="Y550" s="52"/>
      <c r="Z550" s="52"/>
      <c r="AA550" s="52"/>
      <c r="AB550" s="52"/>
      <c r="AC550" s="39"/>
      <c r="AD550" s="55"/>
    </row>
    <row r="551" s="35" customFormat="1" spans="6:30">
      <c r="F551" s="52"/>
      <c r="G551" s="52"/>
      <c r="P551" s="52"/>
      <c r="Q551" s="53"/>
      <c r="R551" s="52"/>
      <c r="S551" s="52"/>
      <c r="T551" s="52"/>
      <c r="U551" s="52"/>
      <c r="V551" s="52"/>
      <c r="W551" s="52"/>
      <c r="X551" s="52"/>
      <c r="Y551" s="52"/>
      <c r="Z551" s="52"/>
      <c r="AA551" s="52"/>
      <c r="AB551" s="52"/>
      <c r="AC551" s="39"/>
      <c r="AD551" s="55"/>
    </row>
    <row r="552" s="35" customFormat="1" spans="6:30">
      <c r="F552" s="52"/>
      <c r="G552" s="52"/>
      <c r="P552" s="52"/>
      <c r="Q552" s="53"/>
      <c r="R552" s="52"/>
      <c r="S552" s="52"/>
      <c r="T552" s="52"/>
      <c r="U552" s="52"/>
      <c r="V552" s="52"/>
      <c r="W552" s="52"/>
      <c r="X552" s="52"/>
      <c r="Y552" s="52"/>
      <c r="Z552" s="52"/>
      <c r="AA552" s="52"/>
      <c r="AB552" s="52"/>
      <c r="AC552" s="39"/>
      <c r="AD552" s="55"/>
    </row>
    <row r="553" s="35" customFormat="1" spans="6:30">
      <c r="F553" s="52"/>
      <c r="G553" s="52"/>
      <c r="P553" s="52"/>
      <c r="Q553" s="53"/>
      <c r="R553" s="52"/>
      <c r="S553" s="52"/>
      <c r="T553" s="52"/>
      <c r="U553" s="52"/>
      <c r="V553" s="52"/>
      <c r="W553" s="52"/>
      <c r="X553" s="52"/>
      <c r="Y553" s="52"/>
      <c r="Z553" s="52"/>
      <c r="AA553" s="52"/>
      <c r="AB553" s="52"/>
      <c r="AC553" s="39"/>
      <c r="AD553" s="55"/>
    </row>
    <row r="554" s="35" customFormat="1" spans="6:30">
      <c r="F554" s="52"/>
      <c r="G554" s="52"/>
      <c r="P554" s="52"/>
      <c r="Q554" s="53"/>
      <c r="R554" s="52"/>
      <c r="S554" s="52"/>
      <c r="T554" s="52"/>
      <c r="U554" s="52"/>
      <c r="V554" s="52"/>
      <c r="W554" s="52"/>
      <c r="X554" s="52"/>
      <c r="Y554" s="52"/>
      <c r="Z554" s="52"/>
      <c r="AA554" s="52"/>
      <c r="AB554" s="52"/>
      <c r="AC554" s="39"/>
      <c r="AD554" s="55"/>
    </row>
    <row r="555" s="35" customFormat="1" spans="6:30">
      <c r="F555" s="52"/>
      <c r="G555" s="52"/>
      <c r="P555" s="52"/>
      <c r="Q555" s="53"/>
      <c r="R555" s="52"/>
      <c r="S555" s="52"/>
      <c r="T555" s="52"/>
      <c r="U555" s="52"/>
      <c r="V555" s="52"/>
      <c r="W555" s="52"/>
      <c r="X555" s="52"/>
      <c r="Y555" s="52"/>
      <c r="Z555" s="52"/>
      <c r="AA555" s="52"/>
      <c r="AB555" s="52"/>
      <c r="AC555" s="39"/>
      <c r="AD555" s="55"/>
    </row>
    <row r="556" s="35" customFormat="1" spans="6:30">
      <c r="F556" s="52"/>
      <c r="G556" s="52"/>
      <c r="P556" s="52"/>
      <c r="Q556" s="53"/>
      <c r="R556" s="52"/>
      <c r="S556" s="52"/>
      <c r="T556" s="52"/>
      <c r="U556" s="52"/>
      <c r="V556" s="52"/>
      <c r="W556" s="52"/>
      <c r="X556" s="52"/>
      <c r="Y556" s="52"/>
      <c r="Z556" s="52"/>
      <c r="AA556" s="52"/>
      <c r="AB556" s="52"/>
      <c r="AC556" s="39"/>
      <c r="AD556" s="55"/>
    </row>
    <row r="557" s="35" customFormat="1" spans="6:30">
      <c r="F557" s="52"/>
      <c r="G557" s="52"/>
      <c r="P557" s="52"/>
      <c r="Q557" s="53"/>
      <c r="R557" s="52"/>
      <c r="S557" s="52"/>
      <c r="T557" s="52"/>
      <c r="U557" s="52"/>
      <c r="V557" s="52"/>
      <c r="W557" s="52"/>
      <c r="X557" s="52"/>
      <c r="Y557" s="52"/>
      <c r="Z557" s="52"/>
      <c r="AA557" s="52"/>
      <c r="AB557" s="52"/>
      <c r="AC557" s="39"/>
      <c r="AD557" s="55"/>
    </row>
    <row r="558" s="35" customFormat="1" spans="6:30">
      <c r="F558" s="52"/>
      <c r="G558" s="52"/>
      <c r="P558" s="52"/>
      <c r="Q558" s="53"/>
      <c r="R558" s="52"/>
      <c r="S558" s="52"/>
      <c r="T558" s="52"/>
      <c r="U558" s="52"/>
      <c r="V558" s="52"/>
      <c r="W558" s="52"/>
      <c r="X558" s="52"/>
      <c r="Y558" s="52"/>
      <c r="Z558" s="52"/>
      <c r="AA558" s="52"/>
      <c r="AB558" s="52"/>
      <c r="AC558" s="39"/>
      <c r="AD558" s="55"/>
    </row>
    <row r="559" s="35" customFormat="1" spans="6:30">
      <c r="F559" s="52"/>
      <c r="G559" s="52"/>
      <c r="P559" s="52"/>
      <c r="Q559" s="53"/>
      <c r="R559" s="52"/>
      <c r="S559" s="52"/>
      <c r="T559" s="52"/>
      <c r="U559" s="52"/>
      <c r="V559" s="52"/>
      <c r="W559" s="52"/>
      <c r="X559" s="52"/>
      <c r="Y559" s="52"/>
      <c r="Z559" s="52"/>
      <c r="AA559" s="52"/>
      <c r="AB559" s="52"/>
      <c r="AC559" s="39"/>
      <c r="AD559" s="55"/>
    </row>
    <row r="560" s="35" customFormat="1" spans="6:30">
      <c r="F560" s="52"/>
      <c r="G560" s="52"/>
      <c r="P560" s="52"/>
      <c r="Q560" s="53"/>
      <c r="R560" s="52"/>
      <c r="S560" s="52"/>
      <c r="T560" s="52"/>
      <c r="U560" s="52"/>
      <c r="V560" s="52"/>
      <c r="W560" s="52"/>
      <c r="X560" s="52"/>
      <c r="Y560" s="52"/>
      <c r="Z560" s="52"/>
      <c r="AA560" s="52"/>
      <c r="AB560" s="52"/>
      <c r="AC560" s="39"/>
      <c r="AD560" s="55"/>
    </row>
    <row r="561" s="35" customFormat="1" spans="6:30">
      <c r="F561" s="52"/>
      <c r="G561" s="52"/>
      <c r="P561" s="52"/>
      <c r="Q561" s="53"/>
      <c r="R561" s="52"/>
      <c r="S561" s="52"/>
      <c r="T561" s="52"/>
      <c r="U561" s="52"/>
      <c r="V561" s="52"/>
      <c r="W561" s="52"/>
      <c r="X561" s="52"/>
      <c r="Y561" s="52"/>
      <c r="Z561" s="52"/>
      <c r="AA561" s="52"/>
      <c r="AB561" s="52"/>
      <c r="AC561" s="39"/>
      <c r="AD561" s="55"/>
    </row>
    <row r="562" s="35" customFormat="1" spans="6:30">
      <c r="F562" s="52"/>
      <c r="G562" s="52"/>
      <c r="P562" s="52"/>
      <c r="Q562" s="53"/>
      <c r="R562" s="52"/>
      <c r="S562" s="52"/>
      <c r="T562" s="52"/>
      <c r="U562" s="52"/>
      <c r="V562" s="52"/>
      <c r="W562" s="52"/>
      <c r="X562" s="52"/>
      <c r="Y562" s="52"/>
      <c r="Z562" s="52"/>
      <c r="AA562" s="52"/>
      <c r="AB562" s="52"/>
      <c r="AC562" s="39"/>
      <c r="AD562" s="55"/>
    </row>
    <row r="563" s="35" customFormat="1" spans="6:30">
      <c r="F563" s="52"/>
      <c r="G563" s="52"/>
      <c r="P563" s="52"/>
      <c r="Q563" s="53"/>
      <c r="R563" s="52"/>
      <c r="S563" s="52"/>
      <c r="T563" s="52"/>
      <c r="U563" s="52"/>
      <c r="V563" s="52"/>
      <c r="W563" s="52"/>
      <c r="X563" s="52"/>
      <c r="Y563" s="52"/>
      <c r="Z563" s="52"/>
      <c r="AA563" s="52"/>
      <c r="AB563" s="52"/>
      <c r="AC563" s="39"/>
      <c r="AD563" s="55"/>
    </row>
    <row r="564" s="35" customFormat="1" spans="6:30">
      <c r="F564" s="52"/>
      <c r="G564" s="52"/>
      <c r="P564" s="52"/>
      <c r="Q564" s="53"/>
      <c r="R564" s="52"/>
      <c r="S564" s="52"/>
      <c r="T564" s="52"/>
      <c r="U564" s="52"/>
      <c r="V564" s="52"/>
      <c r="W564" s="52"/>
      <c r="X564" s="52"/>
      <c r="Y564" s="52"/>
      <c r="Z564" s="52"/>
      <c r="AA564" s="52"/>
      <c r="AB564" s="52"/>
      <c r="AC564" s="39"/>
      <c r="AD564" s="55"/>
    </row>
    <row r="565" s="35" customFormat="1" spans="6:30">
      <c r="F565" s="52"/>
      <c r="G565" s="52"/>
      <c r="P565" s="52"/>
      <c r="Q565" s="53"/>
      <c r="R565" s="52"/>
      <c r="S565" s="52"/>
      <c r="T565" s="52"/>
      <c r="U565" s="52"/>
      <c r="V565" s="52"/>
      <c r="W565" s="52"/>
      <c r="X565" s="52"/>
      <c r="Y565" s="52"/>
      <c r="Z565" s="52"/>
      <c r="AA565" s="52"/>
      <c r="AB565" s="52"/>
      <c r="AC565" s="39"/>
      <c r="AD565" s="55"/>
    </row>
    <row r="566" s="35" customFormat="1" spans="6:30">
      <c r="F566" s="52"/>
      <c r="G566" s="52"/>
      <c r="P566" s="52"/>
      <c r="Q566" s="53"/>
      <c r="R566" s="52"/>
      <c r="S566" s="52"/>
      <c r="T566" s="52"/>
      <c r="U566" s="52"/>
      <c r="V566" s="52"/>
      <c r="W566" s="52"/>
      <c r="X566" s="52"/>
      <c r="Y566" s="52"/>
      <c r="Z566" s="52"/>
      <c r="AA566" s="52"/>
      <c r="AB566" s="52"/>
      <c r="AC566" s="39"/>
      <c r="AD566" s="55"/>
    </row>
    <row r="567" s="35" customFormat="1" spans="6:30">
      <c r="F567" s="52"/>
      <c r="G567" s="52"/>
      <c r="P567" s="52"/>
      <c r="Q567" s="53"/>
      <c r="R567" s="52"/>
      <c r="S567" s="52"/>
      <c r="T567" s="52"/>
      <c r="U567" s="52"/>
      <c r="V567" s="52"/>
      <c r="W567" s="52"/>
      <c r="X567" s="52"/>
      <c r="Y567" s="52"/>
      <c r="Z567" s="52"/>
      <c r="AA567" s="52"/>
      <c r="AB567" s="52"/>
      <c r="AC567" s="39"/>
      <c r="AD567" s="55"/>
    </row>
    <row r="568" s="35" customFormat="1" spans="6:30">
      <c r="F568" s="52"/>
      <c r="G568" s="52"/>
      <c r="P568" s="52"/>
      <c r="Q568" s="53"/>
      <c r="R568" s="52"/>
      <c r="S568" s="52"/>
      <c r="T568" s="52"/>
      <c r="U568" s="52"/>
      <c r="V568" s="52"/>
      <c r="W568" s="52"/>
      <c r="X568" s="52"/>
      <c r="Y568" s="52"/>
      <c r="Z568" s="52"/>
      <c r="AA568" s="52"/>
      <c r="AB568" s="52"/>
      <c r="AC568" s="39"/>
      <c r="AD568" s="55"/>
    </row>
    <row r="569" s="35" customFormat="1" spans="6:30">
      <c r="F569" s="52"/>
      <c r="G569" s="52"/>
      <c r="P569" s="52"/>
      <c r="Q569" s="53"/>
      <c r="R569" s="52"/>
      <c r="S569" s="52"/>
      <c r="T569" s="52"/>
      <c r="U569" s="52"/>
      <c r="V569" s="52"/>
      <c r="W569" s="52"/>
      <c r="X569" s="52"/>
      <c r="Y569" s="52"/>
      <c r="Z569" s="52"/>
      <c r="AA569" s="52"/>
      <c r="AB569" s="52"/>
      <c r="AC569" s="39"/>
      <c r="AD569" s="55"/>
    </row>
    <row r="570" s="35" customFormat="1" spans="6:30">
      <c r="F570" s="52"/>
      <c r="G570" s="52"/>
      <c r="P570" s="52"/>
      <c r="Q570" s="53"/>
      <c r="R570" s="52"/>
      <c r="S570" s="52"/>
      <c r="T570" s="52"/>
      <c r="U570" s="52"/>
      <c r="V570" s="52"/>
      <c r="W570" s="52"/>
      <c r="X570" s="52"/>
      <c r="Y570" s="52"/>
      <c r="Z570" s="52"/>
      <c r="AA570" s="52"/>
      <c r="AB570" s="52"/>
      <c r="AC570" s="39"/>
      <c r="AD570" s="55"/>
    </row>
    <row r="571" s="35" customFormat="1" spans="6:30">
      <c r="F571" s="52"/>
      <c r="G571" s="52"/>
      <c r="P571" s="52"/>
      <c r="Q571" s="53"/>
      <c r="R571" s="52"/>
      <c r="S571" s="52"/>
      <c r="T571" s="52"/>
      <c r="U571" s="52"/>
      <c r="V571" s="52"/>
      <c r="W571" s="52"/>
      <c r="X571" s="52"/>
      <c r="Y571" s="52"/>
      <c r="Z571" s="52"/>
      <c r="AA571" s="52"/>
      <c r="AB571" s="52"/>
      <c r="AC571" s="39"/>
      <c r="AD571" s="55"/>
    </row>
    <row r="572" s="35" customFormat="1" spans="6:30">
      <c r="F572" s="52"/>
      <c r="G572" s="52"/>
      <c r="P572" s="52"/>
      <c r="Q572" s="53"/>
      <c r="R572" s="52"/>
      <c r="S572" s="52"/>
      <c r="T572" s="52"/>
      <c r="U572" s="52"/>
      <c r="V572" s="52"/>
      <c r="W572" s="52"/>
      <c r="X572" s="52"/>
      <c r="Y572" s="52"/>
      <c r="Z572" s="52"/>
      <c r="AA572" s="52"/>
      <c r="AB572" s="52"/>
      <c r="AC572" s="39"/>
      <c r="AD572" s="55"/>
    </row>
    <row r="573" s="35" customFormat="1" spans="6:30">
      <c r="F573" s="52"/>
      <c r="G573" s="52"/>
      <c r="P573" s="52"/>
      <c r="Q573" s="53"/>
      <c r="R573" s="52"/>
      <c r="S573" s="52"/>
      <c r="T573" s="52"/>
      <c r="U573" s="52"/>
      <c r="V573" s="52"/>
      <c r="W573" s="52"/>
      <c r="X573" s="52"/>
      <c r="Y573" s="52"/>
      <c r="Z573" s="52"/>
      <c r="AA573" s="52"/>
      <c r="AB573" s="52"/>
      <c r="AC573" s="39"/>
      <c r="AD573" s="55"/>
    </row>
    <row r="574" s="35" customFormat="1" spans="6:30">
      <c r="F574" s="52"/>
      <c r="G574" s="52"/>
      <c r="P574" s="52"/>
      <c r="Q574" s="53"/>
      <c r="R574" s="52"/>
      <c r="S574" s="52"/>
      <c r="T574" s="52"/>
      <c r="U574" s="52"/>
      <c r="V574" s="52"/>
      <c r="W574" s="52"/>
      <c r="X574" s="52"/>
      <c r="Y574" s="52"/>
      <c r="Z574" s="52"/>
      <c r="AA574" s="52"/>
      <c r="AB574" s="52"/>
      <c r="AC574" s="39"/>
      <c r="AD574" s="55"/>
    </row>
    <row r="575" s="35" customFormat="1" spans="6:30">
      <c r="F575" s="52"/>
      <c r="G575" s="52"/>
      <c r="P575" s="52"/>
      <c r="Q575" s="53"/>
      <c r="R575" s="52"/>
      <c r="S575" s="52"/>
      <c r="T575" s="52"/>
      <c r="U575" s="52"/>
      <c r="V575" s="52"/>
      <c r="W575" s="52"/>
      <c r="X575" s="52"/>
      <c r="Y575" s="52"/>
      <c r="Z575" s="52"/>
      <c r="AA575" s="52"/>
      <c r="AB575" s="52"/>
      <c r="AC575" s="39"/>
      <c r="AD575" s="55"/>
    </row>
    <row r="576" s="35" customFormat="1" spans="6:30">
      <c r="F576" s="52"/>
      <c r="G576" s="52"/>
      <c r="P576" s="52"/>
      <c r="Q576" s="53"/>
      <c r="R576" s="52"/>
      <c r="S576" s="52"/>
      <c r="T576" s="52"/>
      <c r="U576" s="52"/>
      <c r="V576" s="52"/>
      <c r="W576" s="52"/>
      <c r="X576" s="52"/>
      <c r="Y576" s="52"/>
      <c r="Z576" s="52"/>
      <c r="AA576" s="52"/>
      <c r="AB576" s="52"/>
      <c r="AC576" s="39"/>
      <c r="AD576" s="55"/>
    </row>
    <row r="577" s="35" customFormat="1" spans="6:30">
      <c r="F577" s="52"/>
      <c r="G577" s="52"/>
      <c r="P577" s="52"/>
      <c r="Q577" s="53"/>
      <c r="R577" s="52"/>
      <c r="S577" s="52"/>
      <c r="T577" s="52"/>
      <c r="U577" s="52"/>
      <c r="V577" s="52"/>
      <c r="W577" s="52"/>
      <c r="X577" s="52"/>
      <c r="Y577" s="52"/>
      <c r="Z577" s="52"/>
      <c r="AA577" s="52"/>
      <c r="AB577" s="52"/>
      <c r="AC577" s="39"/>
      <c r="AD577" s="55"/>
    </row>
    <row r="578" s="35" customFormat="1" spans="6:30">
      <c r="F578" s="52"/>
      <c r="G578" s="52"/>
      <c r="P578" s="52"/>
      <c r="Q578" s="53"/>
      <c r="R578" s="52"/>
      <c r="S578" s="52"/>
      <c r="T578" s="52"/>
      <c r="U578" s="52"/>
      <c r="V578" s="52"/>
      <c r="W578" s="52"/>
      <c r="X578" s="52"/>
      <c r="Y578" s="52"/>
      <c r="Z578" s="52"/>
      <c r="AA578" s="52"/>
      <c r="AB578" s="52"/>
      <c r="AC578" s="39"/>
      <c r="AD578" s="55"/>
    </row>
    <row r="579" s="35" customFormat="1" spans="6:30">
      <c r="F579" s="52"/>
      <c r="G579" s="52"/>
      <c r="P579" s="52"/>
      <c r="Q579" s="53"/>
      <c r="R579" s="52"/>
      <c r="S579" s="52"/>
      <c r="T579" s="52"/>
      <c r="U579" s="52"/>
      <c r="V579" s="52"/>
      <c r="W579" s="52"/>
      <c r="X579" s="52"/>
      <c r="Y579" s="52"/>
      <c r="Z579" s="52"/>
      <c r="AA579" s="52"/>
      <c r="AB579" s="52"/>
      <c r="AC579" s="39"/>
      <c r="AD579" s="55"/>
    </row>
    <row r="580" s="35" customFormat="1" spans="6:30">
      <c r="F580" s="52"/>
      <c r="G580" s="52"/>
      <c r="P580" s="52"/>
      <c r="Q580" s="53"/>
      <c r="R580" s="52"/>
      <c r="S580" s="52"/>
      <c r="T580" s="52"/>
      <c r="U580" s="52"/>
      <c r="V580" s="52"/>
      <c r="W580" s="52"/>
      <c r="X580" s="52"/>
      <c r="Y580" s="52"/>
      <c r="Z580" s="52"/>
      <c r="AA580" s="52"/>
      <c r="AB580" s="52"/>
      <c r="AC580" s="39"/>
      <c r="AD580" s="55"/>
    </row>
    <row r="581" s="35" customFormat="1" spans="6:30">
      <c r="F581" s="52"/>
      <c r="G581" s="52"/>
      <c r="P581" s="52"/>
      <c r="Q581" s="53"/>
      <c r="R581" s="52"/>
      <c r="S581" s="52"/>
      <c r="T581" s="52"/>
      <c r="U581" s="52"/>
      <c r="V581" s="52"/>
      <c r="W581" s="52"/>
      <c r="X581" s="52"/>
      <c r="Y581" s="52"/>
      <c r="Z581" s="52"/>
      <c r="AA581" s="52"/>
      <c r="AB581" s="52"/>
      <c r="AC581" s="39"/>
      <c r="AD581" s="55"/>
    </row>
    <row r="582" s="35" customFormat="1" spans="6:30">
      <c r="F582" s="52"/>
      <c r="G582" s="52"/>
      <c r="P582" s="52"/>
      <c r="Q582" s="53"/>
      <c r="R582" s="52"/>
      <c r="S582" s="52"/>
      <c r="T582" s="52"/>
      <c r="U582" s="52"/>
      <c r="V582" s="52"/>
      <c r="W582" s="52"/>
      <c r="X582" s="52"/>
      <c r="Y582" s="52"/>
      <c r="Z582" s="52"/>
      <c r="AA582" s="52"/>
      <c r="AB582" s="52"/>
      <c r="AC582" s="39"/>
      <c r="AD582" s="55"/>
    </row>
    <row r="583" s="35" customFormat="1" spans="6:30">
      <c r="F583" s="52"/>
      <c r="G583" s="52"/>
      <c r="P583" s="52"/>
      <c r="Q583" s="53"/>
      <c r="R583" s="52"/>
      <c r="S583" s="52"/>
      <c r="T583" s="52"/>
      <c r="U583" s="52"/>
      <c r="V583" s="52"/>
      <c r="W583" s="52"/>
      <c r="X583" s="52"/>
      <c r="Y583" s="52"/>
      <c r="Z583" s="52"/>
      <c r="AA583" s="52"/>
      <c r="AB583" s="52"/>
      <c r="AC583" s="39"/>
      <c r="AD583" s="55"/>
    </row>
    <row r="584" s="35" customFormat="1" spans="6:30">
      <c r="F584" s="52"/>
      <c r="G584" s="52"/>
      <c r="P584" s="52"/>
      <c r="Q584" s="53"/>
      <c r="R584" s="52"/>
      <c r="S584" s="52"/>
      <c r="T584" s="52"/>
      <c r="U584" s="52"/>
      <c r="V584" s="52"/>
      <c r="W584" s="52"/>
      <c r="X584" s="52"/>
      <c r="Y584" s="52"/>
      <c r="Z584" s="52"/>
      <c r="AA584" s="52"/>
      <c r="AB584" s="52"/>
      <c r="AC584" s="39"/>
      <c r="AD584" s="55"/>
    </row>
    <row r="585" s="35" customFormat="1" spans="6:30">
      <c r="F585" s="52"/>
      <c r="G585" s="52"/>
      <c r="P585" s="52"/>
      <c r="Q585" s="53"/>
      <c r="R585" s="52"/>
      <c r="S585" s="52"/>
      <c r="T585" s="52"/>
      <c r="U585" s="52"/>
      <c r="V585" s="52"/>
      <c r="W585" s="52"/>
      <c r="X585" s="52"/>
      <c r="Y585" s="52"/>
      <c r="Z585" s="52"/>
      <c r="AA585" s="52"/>
      <c r="AB585" s="52"/>
      <c r="AC585" s="39"/>
      <c r="AD585" s="55"/>
    </row>
    <row r="586" s="35" customFormat="1" spans="6:30">
      <c r="F586" s="52"/>
      <c r="G586" s="52"/>
      <c r="P586" s="52"/>
      <c r="Q586" s="53"/>
      <c r="R586" s="52"/>
      <c r="S586" s="52"/>
      <c r="T586" s="52"/>
      <c r="U586" s="52"/>
      <c r="V586" s="52"/>
      <c r="W586" s="52"/>
      <c r="X586" s="52"/>
      <c r="Y586" s="52"/>
      <c r="Z586" s="52"/>
      <c r="AA586" s="52"/>
      <c r="AB586" s="52"/>
      <c r="AC586" s="39"/>
      <c r="AD586" s="55"/>
    </row>
    <row r="587" s="35" customFormat="1" spans="6:30">
      <c r="F587" s="52"/>
      <c r="G587" s="52"/>
      <c r="P587" s="52"/>
      <c r="Q587" s="53"/>
      <c r="R587" s="52"/>
      <c r="S587" s="52"/>
      <c r="T587" s="52"/>
      <c r="U587" s="52"/>
      <c r="V587" s="52"/>
      <c r="W587" s="52"/>
      <c r="X587" s="52"/>
      <c r="Y587" s="52"/>
      <c r="Z587" s="52"/>
      <c r="AA587" s="52"/>
      <c r="AB587" s="52"/>
      <c r="AC587" s="39"/>
      <c r="AD587" s="55"/>
    </row>
    <row r="588" s="35" customFormat="1" spans="6:30">
      <c r="F588" s="52"/>
      <c r="G588" s="52"/>
      <c r="P588" s="52"/>
      <c r="Q588" s="53"/>
      <c r="R588" s="52"/>
      <c r="S588" s="52"/>
      <c r="T588" s="52"/>
      <c r="U588" s="52"/>
      <c r="V588" s="52"/>
      <c r="W588" s="52"/>
      <c r="X588" s="52"/>
      <c r="Y588" s="52"/>
      <c r="Z588" s="52"/>
      <c r="AA588" s="52"/>
      <c r="AB588" s="52"/>
      <c r="AC588" s="39"/>
      <c r="AD588" s="55"/>
    </row>
    <row r="589" s="35" customFormat="1" spans="6:30">
      <c r="F589" s="52"/>
      <c r="G589" s="52"/>
      <c r="P589" s="52"/>
      <c r="Q589" s="53"/>
      <c r="R589" s="52"/>
      <c r="S589" s="52"/>
      <c r="T589" s="52"/>
      <c r="U589" s="52"/>
      <c r="V589" s="52"/>
      <c r="W589" s="52"/>
      <c r="X589" s="52"/>
      <c r="Y589" s="52"/>
      <c r="Z589" s="52"/>
      <c r="AA589" s="52"/>
      <c r="AB589" s="52"/>
      <c r="AC589" s="39"/>
      <c r="AD589" s="55"/>
    </row>
    <row r="590" s="35" customFormat="1" spans="6:30">
      <c r="F590" s="52"/>
      <c r="G590" s="52"/>
      <c r="P590" s="52"/>
      <c r="Q590" s="53"/>
      <c r="R590" s="52"/>
      <c r="S590" s="52"/>
      <c r="T590" s="52"/>
      <c r="U590" s="52"/>
      <c r="V590" s="52"/>
      <c r="W590" s="52"/>
      <c r="X590" s="52"/>
      <c r="Y590" s="52"/>
      <c r="Z590" s="52"/>
      <c r="AA590" s="52"/>
      <c r="AB590" s="52"/>
      <c r="AC590" s="39"/>
      <c r="AD590" s="55"/>
    </row>
    <row r="591" s="35" customFormat="1" spans="6:30">
      <c r="F591" s="52"/>
      <c r="G591" s="52"/>
      <c r="P591" s="52"/>
      <c r="Q591" s="53"/>
      <c r="R591" s="52"/>
      <c r="S591" s="52"/>
      <c r="T591" s="52"/>
      <c r="U591" s="52"/>
      <c r="V591" s="52"/>
      <c r="W591" s="52"/>
      <c r="X591" s="52"/>
      <c r="Y591" s="52"/>
      <c r="Z591" s="52"/>
      <c r="AA591" s="52"/>
      <c r="AB591" s="52"/>
      <c r="AC591" s="39"/>
      <c r="AD591" s="55"/>
    </row>
    <row r="592" s="35" customFormat="1" spans="6:30">
      <c r="F592" s="52"/>
      <c r="G592" s="52"/>
      <c r="P592" s="52"/>
      <c r="Q592" s="53"/>
      <c r="R592" s="52"/>
      <c r="S592" s="52"/>
      <c r="T592" s="52"/>
      <c r="U592" s="52"/>
      <c r="V592" s="52"/>
      <c r="W592" s="52"/>
      <c r="X592" s="52"/>
      <c r="Y592" s="52"/>
      <c r="Z592" s="52"/>
      <c r="AA592" s="52"/>
      <c r="AB592" s="52"/>
      <c r="AC592" s="39"/>
      <c r="AD592" s="55"/>
    </row>
    <row r="593" s="35" customFormat="1" spans="6:30">
      <c r="F593" s="52"/>
      <c r="G593" s="52"/>
      <c r="P593" s="52"/>
      <c r="Q593" s="53"/>
      <c r="R593" s="52"/>
      <c r="S593" s="52"/>
      <c r="T593" s="52"/>
      <c r="U593" s="52"/>
      <c r="V593" s="52"/>
      <c r="W593" s="52"/>
      <c r="X593" s="52"/>
      <c r="Y593" s="52"/>
      <c r="Z593" s="52"/>
      <c r="AA593" s="52"/>
      <c r="AB593" s="52"/>
      <c r="AC593" s="39"/>
      <c r="AD593" s="55"/>
    </row>
    <row r="594" s="35" customFormat="1" spans="6:30">
      <c r="F594" s="52"/>
      <c r="G594" s="52"/>
      <c r="P594" s="52"/>
      <c r="Q594" s="53"/>
      <c r="R594" s="52"/>
      <c r="S594" s="52"/>
      <c r="T594" s="52"/>
      <c r="U594" s="52"/>
      <c r="V594" s="52"/>
      <c r="W594" s="52"/>
      <c r="X594" s="52"/>
      <c r="Y594" s="52"/>
      <c r="Z594" s="52"/>
      <c r="AA594" s="52"/>
      <c r="AB594" s="52"/>
      <c r="AC594" s="39"/>
      <c r="AD594" s="55"/>
    </row>
    <row r="595" s="35" customFormat="1" spans="6:30">
      <c r="F595" s="52"/>
      <c r="G595" s="52"/>
      <c r="P595" s="52"/>
      <c r="Q595" s="53"/>
      <c r="R595" s="52"/>
      <c r="S595" s="52"/>
      <c r="T595" s="52"/>
      <c r="U595" s="52"/>
      <c r="V595" s="52"/>
      <c r="W595" s="52"/>
      <c r="X595" s="52"/>
      <c r="Y595" s="52"/>
      <c r="Z595" s="52"/>
      <c r="AA595" s="52"/>
      <c r="AB595" s="52"/>
      <c r="AC595" s="39"/>
      <c r="AD595" s="55"/>
    </row>
    <row r="596" s="35" customFormat="1" spans="6:30">
      <c r="F596" s="52"/>
      <c r="G596" s="52"/>
      <c r="P596" s="52"/>
      <c r="Q596" s="53"/>
      <c r="R596" s="52"/>
      <c r="S596" s="52"/>
      <c r="T596" s="52"/>
      <c r="U596" s="52"/>
      <c r="V596" s="52"/>
      <c r="W596" s="52"/>
      <c r="X596" s="52"/>
      <c r="Y596" s="52"/>
      <c r="Z596" s="52"/>
      <c r="AA596" s="52"/>
      <c r="AB596" s="52"/>
      <c r="AC596" s="39"/>
      <c r="AD596" s="55"/>
    </row>
    <row r="597" s="35" customFormat="1" spans="6:30">
      <c r="F597" s="52"/>
      <c r="G597" s="52"/>
      <c r="P597" s="52"/>
      <c r="Q597" s="53"/>
      <c r="R597" s="52"/>
      <c r="S597" s="52"/>
      <c r="T597" s="52"/>
      <c r="U597" s="52"/>
      <c r="V597" s="52"/>
      <c r="W597" s="52"/>
      <c r="X597" s="52"/>
      <c r="Y597" s="52"/>
      <c r="Z597" s="52"/>
      <c r="AA597" s="52"/>
      <c r="AB597" s="52"/>
      <c r="AC597" s="39"/>
      <c r="AD597" s="55"/>
    </row>
    <row r="598" s="35" customFormat="1" spans="6:30">
      <c r="F598" s="52"/>
      <c r="G598" s="52"/>
      <c r="P598" s="52"/>
      <c r="Q598" s="53"/>
      <c r="R598" s="52"/>
      <c r="S598" s="52"/>
      <c r="T598" s="52"/>
      <c r="U598" s="52"/>
      <c r="V598" s="52"/>
      <c r="W598" s="52"/>
      <c r="X598" s="52"/>
      <c r="Y598" s="52"/>
      <c r="Z598" s="52"/>
      <c r="AA598" s="52"/>
      <c r="AB598" s="52"/>
      <c r="AC598" s="39"/>
      <c r="AD598" s="55"/>
    </row>
    <row r="599" s="35" customFormat="1" spans="6:30">
      <c r="F599" s="52"/>
      <c r="G599" s="52"/>
      <c r="P599" s="52"/>
      <c r="Q599" s="53"/>
      <c r="R599" s="52"/>
      <c r="S599" s="52"/>
      <c r="T599" s="52"/>
      <c r="U599" s="52"/>
      <c r="V599" s="52"/>
      <c r="W599" s="52"/>
      <c r="X599" s="52"/>
      <c r="Y599" s="52"/>
      <c r="Z599" s="52"/>
      <c r="AA599" s="52"/>
      <c r="AB599" s="52"/>
      <c r="AC599" s="39"/>
      <c r="AD599" s="55"/>
    </row>
    <row r="600" s="35" customFormat="1" spans="6:30">
      <c r="F600" s="52"/>
      <c r="G600" s="52"/>
      <c r="P600" s="52"/>
      <c r="Q600" s="53"/>
      <c r="R600" s="52"/>
      <c r="S600" s="52"/>
      <c r="T600" s="52"/>
      <c r="U600" s="52"/>
      <c r="V600" s="52"/>
      <c r="W600" s="52"/>
      <c r="X600" s="52"/>
      <c r="Y600" s="52"/>
      <c r="Z600" s="52"/>
      <c r="AA600" s="52"/>
      <c r="AB600" s="52"/>
      <c r="AC600" s="39"/>
      <c r="AD600" s="55"/>
    </row>
    <row r="601" s="35" customFormat="1" spans="6:30">
      <c r="F601" s="52"/>
      <c r="G601" s="52"/>
      <c r="P601" s="52"/>
      <c r="Q601" s="53"/>
      <c r="R601" s="52"/>
      <c r="S601" s="52"/>
      <c r="T601" s="52"/>
      <c r="U601" s="52"/>
      <c r="V601" s="52"/>
      <c r="W601" s="52"/>
      <c r="X601" s="52"/>
      <c r="Y601" s="52"/>
      <c r="Z601" s="52"/>
      <c r="AA601" s="52"/>
      <c r="AB601" s="52"/>
      <c r="AC601" s="39"/>
      <c r="AD601" s="55"/>
    </row>
    <row r="602" s="35" customFormat="1" spans="6:30">
      <c r="F602" s="52"/>
      <c r="G602" s="52"/>
      <c r="P602" s="52"/>
      <c r="Q602" s="53"/>
      <c r="R602" s="52"/>
      <c r="S602" s="52"/>
      <c r="T602" s="52"/>
      <c r="U602" s="52"/>
      <c r="V602" s="52"/>
      <c r="W602" s="52"/>
      <c r="X602" s="52"/>
      <c r="Y602" s="52"/>
      <c r="Z602" s="52"/>
      <c r="AA602" s="52"/>
      <c r="AB602" s="52"/>
      <c r="AC602" s="39"/>
      <c r="AD602" s="55"/>
    </row>
    <row r="603" s="35" customFormat="1" spans="6:30">
      <c r="F603" s="52"/>
      <c r="G603" s="52"/>
      <c r="P603" s="52"/>
      <c r="Q603" s="53"/>
      <c r="R603" s="52"/>
      <c r="S603" s="52"/>
      <c r="T603" s="52"/>
      <c r="U603" s="52"/>
      <c r="V603" s="52"/>
      <c r="W603" s="52"/>
      <c r="X603" s="52"/>
      <c r="Y603" s="52"/>
      <c r="Z603" s="52"/>
      <c r="AA603" s="52"/>
      <c r="AB603" s="52"/>
      <c r="AC603" s="39"/>
      <c r="AD603" s="55"/>
    </row>
    <row r="604" s="35" customFormat="1" spans="6:30">
      <c r="F604" s="52"/>
      <c r="G604" s="52"/>
      <c r="P604" s="52"/>
      <c r="Q604" s="53"/>
      <c r="R604" s="52"/>
      <c r="S604" s="52"/>
      <c r="T604" s="52"/>
      <c r="U604" s="52"/>
      <c r="V604" s="52"/>
      <c r="W604" s="52"/>
      <c r="X604" s="52"/>
      <c r="Y604" s="52"/>
      <c r="Z604" s="52"/>
      <c r="AA604" s="52"/>
      <c r="AB604" s="52"/>
      <c r="AC604" s="39"/>
      <c r="AD604" s="55"/>
    </row>
    <row r="605" s="35" customFormat="1" spans="6:30">
      <c r="F605" s="52"/>
      <c r="G605" s="52"/>
      <c r="P605" s="52"/>
      <c r="Q605" s="53"/>
      <c r="R605" s="52"/>
      <c r="S605" s="52"/>
      <c r="T605" s="52"/>
      <c r="U605" s="52"/>
      <c r="V605" s="52"/>
      <c r="W605" s="52"/>
      <c r="X605" s="52"/>
      <c r="Y605" s="52"/>
      <c r="Z605" s="52"/>
      <c r="AA605" s="52"/>
      <c r="AB605" s="52"/>
      <c r="AC605" s="39"/>
      <c r="AD605" s="55"/>
    </row>
    <row r="606" s="35" customFormat="1" spans="6:30">
      <c r="F606" s="52"/>
      <c r="G606" s="52"/>
      <c r="P606" s="52"/>
      <c r="Q606" s="53"/>
      <c r="R606" s="52"/>
      <c r="S606" s="52"/>
      <c r="T606" s="52"/>
      <c r="U606" s="52"/>
      <c r="V606" s="52"/>
      <c r="W606" s="52"/>
      <c r="X606" s="52"/>
      <c r="Y606" s="52"/>
      <c r="Z606" s="52"/>
      <c r="AA606" s="52"/>
      <c r="AB606" s="52"/>
      <c r="AC606" s="39"/>
      <c r="AD606" s="55"/>
    </row>
    <row r="607" s="35" customFormat="1" spans="6:30">
      <c r="F607" s="52"/>
      <c r="G607" s="52"/>
      <c r="P607" s="52"/>
      <c r="Q607" s="53"/>
      <c r="R607" s="52"/>
      <c r="S607" s="52"/>
      <c r="T607" s="52"/>
      <c r="U607" s="52"/>
      <c r="V607" s="52"/>
      <c r="W607" s="52"/>
      <c r="X607" s="52"/>
      <c r="Y607" s="52"/>
      <c r="Z607" s="52"/>
      <c r="AA607" s="52"/>
      <c r="AB607" s="52"/>
      <c r="AC607" s="39"/>
      <c r="AD607" s="55"/>
    </row>
    <row r="608" s="35" customFormat="1" spans="6:30">
      <c r="F608" s="52"/>
      <c r="G608" s="52"/>
      <c r="P608" s="52"/>
      <c r="Q608" s="53"/>
      <c r="R608" s="52"/>
      <c r="S608" s="52"/>
      <c r="T608" s="52"/>
      <c r="U608" s="52"/>
      <c r="V608" s="52"/>
      <c r="W608" s="52"/>
      <c r="X608" s="52"/>
      <c r="Y608" s="52"/>
      <c r="Z608" s="52"/>
      <c r="AA608" s="52"/>
      <c r="AB608" s="52"/>
      <c r="AC608" s="39"/>
      <c r="AD608" s="55"/>
    </row>
    <row r="609" s="35" customFormat="1" spans="6:30">
      <c r="F609" s="52"/>
      <c r="G609" s="52"/>
      <c r="P609" s="52"/>
      <c r="Q609" s="53"/>
      <c r="R609" s="52"/>
      <c r="S609" s="52"/>
      <c r="T609" s="52"/>
      <c r="U609" s="52"/>
      <c r="V609" s="52"/>
      <c r="W609" s="52"/>
      <c r="X609" s="52"/>
      <c r="Y609" s="52"/>
      <c r="Z609" s="52"/>
      <c r="AA609" s="52"/>
      <c r="AB609" s="52"/>
      <c r="AC609" s="39"/>
      <c r="AD609" s="55"/>
    </row>
    <row r="610" s="35" customFormat="1" spans="6:30">
      <c r="F610" s="52"/>
      <c r="G610" s="52"/>
      <c r="P610" s="52"/>
      <c r="Q610" s="53"/>
      <c r="R610" s="52"/>
      <c r="S610" s="52"/>
      <c r="T610" s="52"/>
      <c r="U610" s="52"/>
      <c r="V610" s="52"/>
      <c r="W610" s="52"/>
      <c r="X610" s="52"/>
      <c r="Y610" s="52"/>
      <c r="Z610" s="52"/>
      <c r="AA610" s="52"/>
      <c r="AB610" s="52"/>
      <c r="AC610" s="39"/>
      <c r="AD610" s="55"/>
    </row>
    <row r="611" s="35" customFormat="1" spans="6:30">
      <c r="F611" s="52"/>
      <c r="G611" s="52"/>
      <c r="P611" s="52"/>
      <c r="Q611" s="53"/>
      <c r="R611" s="52"/>
      <c r="S611" s="52"/>
      <c r="T611" s="52"/>
      <c r="U611" s="52"/>
      <c r="V611" s="52"/>
      <c r="W611" s="52"/>
      <c r="X611" s="52"/>
      <c r="Y611" s="52"/>
      <c r="Z611" s="52"/>
      <c r="AA611" s="52"/>
      <c r="AB611" s="52"/>
      <c r="AC611" s="39"/>
      <c r="AD611" s="55"/>
    </row>
    <row r="612" s="35" customFormat="1" spans="6:30">
      <c r="F612" s="52"/>
      <c r="G612" s="52"/>
      <c r="P612" s="52"/>
      <c r="Q612" s="53"/>
      <c r="R612" s="52"/>
      <c r="S612" s="52"/>
      <c r="T612" s="52"/>
      <c r="U612" s="52"/>
      <c r="V612" s="52"/>
      <c r="W612" s="52"/>
      <c r="X612" s="52"/>
      <c r="Y612" s="52"/>
      <c r="Z612" s="52"/>
      <c r="AA612" s="52"/>
      <c r="AB612" s="52"/>
      <c r="AC612" s="39"/>
      <c r="AD612" s="55"/>
    </row>
    <row r="613" s="35" customFormat="1" spans="6:30">
      <c r="F613" s="52"/>
      <c r="G613" s="52"/>
      <c r="P613" s="52"/>
      <c r="Q613" s="53"/>
      <c r="R613" s="52"/>
      <c r="S613" s="52"/>
      <c r="T613" s="52"/>
      <c r="U613" s="52"/>
      <c r="V613" s="52"/>
      <c r="W613" s="52"/>
      <c r="X613" s="52"/>
      <c r="Y613" s="52"/>
      <c r="Z613" s="52"/>
      <c r="AA613" s="52"/>
      <c r="AB613" s="52"/>
      <c r="AC613" s="39"/>
      <c r="AD613" s="55"/>
    </row>
    <row r="614" s="35" customFormat="1" spans="6:30">
      <c r="F614" s="52"/>
      <c r="G614" s="52"/>
      <c r="P614" s="52"/>
      <c r="Q614" s="53"/>
      <c r="R614" s="52"/>
      <c r="S614" s="52"/>
      <c r="T614" s="52"/>
      <c r="U614" s="52"/>
      <c r="V614" s="52"/>
      <c r="W614" s="52"/>
      <c r="X614" s="52"/>
      <c r="Y614" s="52"/>
      <c r="Z614" s="52"/>
      <c r="AA614" s="52"/>
      <c r="AB614" s="52"/>
      <c r="AC614" s="39"/>
      <c r="AD614" s="55"/>
    </row>
    <row r="615" s="35" customFormat="1" spans="6:30">
      <c r="F615" s="52"/>
      <c r="G615" s="52"/>
      <c r="P615" s="52"/>
      <c r="Q615" s="53"/>
      <c r="R615" s="52"/>
      <c r="S615" s="52"/>
      <c r="T615" s="52"/>
      <c r="U615" s="52"/>
      <c r="V615" s="52"/>
      <c r="W615" s="52"/>
      <c r="X615" s="52"/>
      <c r="Y615" s="52"/>
      <c r="Z615" s="52"/>
      <c r="AA615" s="52"/>
      <c r="AB615" s="52"/>
      <c r="AC615" s="39"/>
      <c r="AD615" s="55"/>
    </row>
    <row r="616" s="35" customFormat="1" spans="6:30">
      <c r="F616" s="52"/>
      <c r="G616" s="52"/>
      <c r="P616" s="52"/>
      <c r="Q616" s="53"/>
      <c r="R616" s="52"/>
      <c r="S616" s="52"/>
      <c r="T616" s="52"/>
      <c r="U616" s="52"/>
      <c r="V616" s="52"/>
      <c r="W616" s="52"/>
      <c r="X616" s="52"/>
      <c r="Y616" s="52"/>
      <c r="Z616" s="52"/>
      <c r="AA616" s="52"/>
      <c r="AB616" s="52"/>
      <c r="AC616" s="39"/>
      <c r="AD616" s="55"/>
    </row>
    <row r="617" s="35" customFormat="1" spans="6:30">
      <c r="F617" s="52"/>
      <c r="G617" s="52"/>
      <c r="P617" s="52"/>
      <c r="Q617" s="53"/>
      <c r="R617" s="52"/>
      <c r="S617" s="52"/>
      <c r="T617" s="52"/>
      <c r="U617" s="52"/>
      <c r="V617" s="52"/>
      <c r="W617" s="52"/>
      <c r="X617" s="52"/>
      <c r="Y617" s="52"/>
      <c r="Z617" s="52"/>
      <c r="AA617" s="52"/>
      <c r="AB617" s="52"/>
      <c r="AC617" s="39"/>
      <c r="AD617" s="55"/>
    </row>
    <row r="618" s="35" customFormat="1" spans="6:30">
      <c r="F618" s="52"/>
      <c r="G618" s="52"/>
      <c r="P618" s="52"/>
      <c r="Q618" s="53"/>
      <c r="R618" s="52"/>
      <c r="S618" s="52"/>
      <c r="T618" s="52"/>
      <c r="U618" s="52"/>
      <c r="V618" s="52"/>
      <c r="W618" s="52"/>
      <c r="X618" s="52"/>
      <c r="Y618" s="52"/>
      <c r="Z618" s="52"/>
      <c r="AA618" s="52"/>
      <c r="AB618" s="52"/>
      <c r="AC618" s="39"/>
      <c r="AD618" s="55"/>
    </row>
    <row r="619" s="35" customFormat="1" spans="6:30">
      <c r="F619" s="52"/>
      <c r="G619" s="52"/>
      <c r="P619" s="52"/>
      <c r="Q619" s="53"/>
      <c r="R619" s="52"/>
      <c r="S619" s="52"/>
      <c r="T619" s="52"/>
      <c r="U619" s="52"/>
      <c r="V619" s="52"/>
      <c r="W619" s="52"/>
      <c r="X619" s="52"/>
      <c r="Y619" s="52"/>
      <c r="Z619" s="52"/>
      <c r="AA619" s="52"/>
      <c r="AB619" s="52"/>
      <c r="AC619" s="39"/>
      <c r="AD619" s="55"/>
    </row>
    <row r="620" s="35" customFormat="1" spans="6:30">
      <c r="F620" s="52"/>
      <c r="G620" s="52"/>
      <c r="P620" s="52"/>
      <c r="Q620" s="53"/>
      <c r="R620" s="52"/>
      <c r="S620" s="52"/>
      <c r="T620" s="52"/>
      <c r="U620" s="52"/>
      <c r="V620" s="52"/>
      <c r="W620" s="52"/>
      <c r="X620" s="52"/>
      <c r="Y620" s="52"/>
      <c r="Z620" s="52"/>
      <c r="AA620" s="52"/>
      <c r="AB620" s="52"/>
      <c r="AC620" s="39"/>
      <c r="AD620" s="55"/>
    </row>
    <row r="621" s="35" customFormat="1" spans="6:30">
      <c r="F621" s="52"/>
      <c r="G621" s="52"/>
      <c r="P621" s="52"/>
      <c r="Q621" s="53"/>
      <c r="R621" s="52"/>
      <c r="S621" s="52"/>
      <c r="T621" s="52"/>
      <c r="U621" s="52"/>
      <c r="V621" s="52"/>
      <c r="W621" s="52"/>
      <c r="X621" s="52"/>
      <c r="Y621" s="52"/>
      <c r="Z621" s="52"/>
      <c r="AA621" s="52"/>
      <c r="AB621" s="52"/>
      <c r="AC621" s="39"/>
      <c r="AD621" s="55"/>
    </row>
    <row r="622" s="35" customFormat="1" spans="6:30">
      <c r="F622" s="52"/>
      <c r="G622" s="52"/>
      <c r="P622" s="52"/>
      <c r="Q622" s="53"/>
      <c r="R622" s="52"/>
      <c r="S622" s="52"/>
      <c r="T622" s="52"/>
      <c r="U622" s="52"/>
      <c r="V622" s="52"/>
      <c r="W622" s="52"/>
      <c r="X622" s="52"/>
      <c r="Y622" s="52"/>
      <c r="Z622" s="52"/>
      <c r="AA622" s="52"/>
      <c r="AB622" s="52"/>
      <c r="AC622" s="39"/>
      <c r="AD622" s="55"/>
    </row>
    <row r="623" s="35" customFormat="1" spans="6:30">
      <c r="F623" s="52"/>
      <c r="G623" s="52"/>
      <c r="P623" s="52"/>
      <c r="Q623" s="53"/>
      <c r="R623" s="52"/>
      <c r="S623" s="52"/>
      <c r="T623" s="52"/>
      <c r="U623" s="52"/>
      <c r="V623" s="52"/>
      <c r="W623" s="52"/>
      <c r="X623" s="52"/>
      <c r="Y623" s="52"/>
      <c r="Z623" s="52"/>
      <c r="AA623" s="52"/>
      <c r="AB623" s="52"/>
      <c r="AC623" s="39"/>
      <c r="AD623" s="55"/>
    </row>
    <row r="624" s="35" customFormat="1" spans="6:30">
      <c r="F624" s="52"/>
      <c r="G624" s="52"/>
      <c r="P624" s="52"/>
      <c r="Q624" s="53"/>
      <c r="R624" s="52"/>
      <c r="S624" s="52"/>
      <c r="T624" s="52"/>
      <c r="U624" s="52"/>
      <c r="V624" s="52"/>
      <c r="W624" s="52"/>
      <c r="X624" s="52"/>
      <c r="Y624" s="52"/>
      <c r="Z624" s="52"/>
      <c r="AA624" s="52"/>
      <c r="AB624" s="52"/>
      <c r="AC624" s="39"/>
      <c r="AD624" s="55"/>
    </row>
    <row r="625" s="35" customFormat="1" spans="6:30">
      <c r="F625" s="52"/>
      <c r="G625" s="52"/>
      <c r="P625" s="52"/>
      <c r="Q625" s="53"/>
      <c r="R625" s="52"/>
      <c r="S625" s="52"/>
      <c r="T625" s="52"/>
      <c r="U625" s="52"/>
      <c r="V625" s="52"/>
      <c r="W625" s="52"/>
      <c r="X625" s="52"/>
      <c r="Y625" s="52"/>
      <c r="Z625" s="52"/>
      <c r="AA625" s="52"/>
      <c r="AB625" s="52"/>
      <c r="AC625" s="39"/>
      <c r="AD625" s="55"/>
    </row>
    <row r="626" s="35" customFormat="1" spans="6:30">
      <c r="F626" s="52"/>
      <c r="G626" s="52"/>
      <c r="P626" s="52"/>
      <c r="Q626" s="53"/>
      <c r="R626" s="52"/>
      <c r="S626" s="52"/>
      <c r="T626" s="52"/>
      <c r="U626" s="52"/>
      <c r="V626" s="52"/>
      <c r="W626" s="52"/>
      <c r="X626" s="52"/>
      <c r="Y626" s="52"/>
      <c r="Z626" s="52"/>
      <c r="AA626" s="52"/>
      <c r="AB626" s="52"/>
      <c r="AC626" s="39"/>
      <c r="AD626" s="55"/>
    </row>
    <row r="627" s="35" customFormat="1" spans="6:30">
      <c r="F627" s="52"/>
      <c r="G627" s="52"/>
      <c r="P627" s="52"/>
      <c r="Q627" s="53"/>
      <c r="R627" s="52"/>
      <c r="S627" s="52"/>
      <c r="T627" s="52"/>
      <c r="U627" s="52"/>
      <c r="V627" s="52"/>
      <c r="W627" s="52"/>
      <c r="X627" s="52"/>
      <c r="Y627" s="52"/>
      <c r="Z627" s="52"/>
      <c r="AA627" s="52"/>
      <c r="AB627" s="52"/>
      <c r="AC627" s="39"/>
      <c r="AD627" s="55"/>
    </row>
    <row r="628" s="35" customFormat="1" spans="6:30">
      <c r="F628" s="52"/>
      <c r="G628" s="52"/>
      <c r="P628" s="52"/>
      <c r="Q628" s="53"/>
      <c r="R628" s="52"/>
      <c r="S628" s="52"/>
      <c r="T628" s="52"/>
      <c r="U628" s="52"/>
      <c r="V628" s="52"/>
      <c r="W628" s="52"/>
      <c r="X628" s="52"/>
      <c r="Y628" s="52"/>
      <c r="Z628" s="52"/>
      <c r="AA628" s="52"/>
      <c r="AB628" s="52"/>
      <c r="AC628" s="39"/>
      <c r="AD628" s="55"/>
    </row>
    <row r="629" s="35" customFormat="1" spans="6:30">
      <c r="F629" s="52"/>
      <c r="G629" s="52"/>
      <c r="P629" s="52"/>
      <c r="Q629" s="53"/>
      <c r="R629" s="52"/>
      <c r="S629" s="52"/>
      <c r="T629" s="52"/>
      <c r="U629" s="52"/>
      <c r="V629" s="52"/>
      <c r="W629" s="52"/>
      <c r="X629" s="52"/>
      <c r="Y629" s="52"/>
      <c r="Z629" s="52"/>
      <c r="AA629" s="52"/>
      <c r="AB629" s="52"/>
      <c r="AC629" s="39"/>
      <c r="AD629" s="55"/>
    </row>
    <row r="630" s="35" customFormat="1" spans="6:30">
      <c r="F630" s="52"/>
      <c r="G630" s="52"/>
      <c r="P630" s="52"/>
      <c r="Q630" s="53"/>
      <c r="R630" s="52"/>
      <c r="S630" s="52"/>
      <c r="T630" s="52"/>
      <c r="U630" s="52"/>
      <c r="V630" s="52"/>
      <c r="W630" s="52"/>
      <c r="X630" s="52"/>
      <c r="Y630" s="52"/>
      <c r="Z630" s="52"/>
      <c r="AA630" s="52"/>
      <c r="AB630" s="52"/>
      <c r="AC630" s="39"/>
      <c r="AD630" s="55"/>
    </row>
    <row r="631" s="35" customFormat="1" spans="6:30">
      <c r="F631" s="52"/>
      <c r="G631" s="52"/>
      <c r="P631" s="52"/>
      <c r="Q631" s="53"/>
      <c r="R631" s="52"/>
      <c r="S631" s="52"/>
      <c r="T631" s="52"/>
      <c r="U631" s="52"/>
      <c r="V631" s="52"/>
      <c r="W631" s="52"/>
      <c r="X631" s="52"/>
      <c r="Y631" s="52"/>
      <c r="Z631" s="52"/>
      <c r="AA631" s="52"/>
      <c r="AB631" s="52"/>
      <c r="AC631" s="39"/>
      <c r="AD631" s="55"/>
    </row>
    <row r="632" s="35" customFormat="1" spans="6:30">
      <c r="F632" s="52"/>
      <c r="G632" s="52"/>
      <c r="P632" s="52"/>
      <c r="Q632" s="53"/>
      <c r="R632" s="52"/>
      <c r="S632" s="52"/>
      <c r="T632" s="52"/>
      <c r="U632" s="52"/>
      <c r="V632" s="52"/>
      <c r="W632" s="52"/>
      <c r="X632" s="52"/>
      <c r="Y632" s="52"/>
      <c r="Z632" s="52"/>
      <c r="AA632" s="52"/>
      <c r="AB632" s="52"/>
      <c r="AC632" s="39"/>
      <c r="AD632" s="55"/>
    </row>
    <row r="633" s="35" customFormat="1" spans="6:30">
      <c r="F633" s="52"/>
      <c r="G633" s="52"/>
      <c r="P633" s="52"/>
      <c r="Q633" s="53"/>
      <c r="R633" s="52"/>
      <c r="S633" s="52"/>
      <c r="T633" s="52"/>
      <c r="U633" s="52"/>
      <c r="V633" s="52"/>
      <c r="W633" s="52"/>
      <c r="X633" s="52"/>
      <c r="Y633" s="52"/>
      <c r="Z633" s="52"/>
      <c r="AA633" s="52"/>
      <c r="AB633" s="52"/>
      <c r="AC633" s="39"/>
      <c r="AD633" s="55"/>
    </row>
    <row r="634" s="35" customFormat="1" spans="6:30">
      <c r="F634" s="52"/>
      <c r="G634" s="52"/>
      <c r="P634" s="52"/>
      <c r="Q634" s="53"/>
      <c r="R634" s="52"/>
      <c r="S634" s="52"/>
      <c r="T634" s="52"/>
      <c r="U634" s="52"/>
      <c r="V634" s="52"/>
      <c r="W634" s="52"/>
      <c r="X634" s="52"/>
      <c r="Y634" s="52"/>
      <c r="Z634" s="52"/>
      <c r="AA634" s="52"/>
      <c r="AB634" s="52"/>
      <c r="AC634" s="39"/>
      <c r="AD634" s="55"/>
    </row>
    <row r="635" s="35" customFormat="1" spans="6:30">
      <c r="F635" s="52"/>
      <c r="G635" s="52"/>
      <c r="P635" s="52"/>
      <c r="Q635" s="53"/>
      <c r="R635" s="52"/>
      <c r="S635" s="52"/>
      <c r="T635" s="52"/>
      <c r="U635" s="52"/>
      <c r="V635" s="52"/>
      <c r="W635" s="52"/>
      <c r="X635" s="52"/>
      <c r="Y635" s="52"/>
      <c r="Z635" s="52"/>
      <c r="AA635" s="52"/>
      <c r="AB635" s="52"/>
      <c r="AC635" s="39"/>
      <c r="AD635" s="55"/>
    </row>
    <row r="636" s="35" customFormat="1" spans="6:30">
      <c r="F636" s="52"/>
      <c r="G636" s="52"/>
      <c r="P636" s="52"/>
      <c r="Q636" s="53"/>
      <c r="R636" s="52"/>
      <c r="S636" s="52"/>
      <c r="T636" s="52"/>
      <c r="U636" s="52"/>
      <c r="V636" s="52"/>
      <c r="W636" s="52"/>
      <c r="X636" s="52"/>
      <c r="Y636" s="52"/>
      <c r="Z636" s="52"/>
      <c r="AA636" s="52"/>
      <c r="AB636" s="52"/>
      <c r="AC636" s="39"/>
      <c r="AD636" s="55"/>
    </row>
    <row r="637" s="35" customFormat="1" spans="6:30">
      <c r="F637" s="52"/>
      <c r="G637" s="52"/>
      <c r="P637" s="52"/>
      <c r="Q637" s="53"/>
      <c r="R637" s="52"/>
      <c r="S637" s="52"/>
      <c r="T637" s="52"/>
      <c r="U637" s="52"/>
      <c r="V637" s="52"/>
      <c r="W637" s="52"/>
      <c r="X637" s="52"/>
      <c r="Y637" s="52"/>
      <c r="Z637" s="52"/>
      <c r="AA637" s="52"/>
      <c r="AB637" s="52"/>
      <c r="AC637" s="39"/>
      <c r="AD637" s="55"/>
    </row>
    <row r="638" s="35" customFormat="1" spans="6:30">
      <c r="F638" s="52"/>
      <c r="G638" s="52"/>
      <c r="P638" s="52"/>
      <c r="Q638" s="53"/>
      <c r="R638" s="52"/>
      <c r="S638" s="52"/>
      <c r="T638" s="52"/>
      <c r="U638" s="52"/>
      <c r="V638" s="52"/>
      <c r="W638" s="52"/>
      <c r="X638" s="52"/>
      <c r="Y638" s="52"/>
      <c r="Z638" s="52"/>
      <c r="AA638" s="52"/>
      <c r="AB638" s="52"/>
      <c r="AC638" s="39"/>
      <c r="AD638" s="55"/>
    </row>
    <row r="639" s="35" customFormat="1" spans="6:30">
      <c r="F639" s="52"/>
      <c r="G639" s="52"/>
      <c r="P639" s="52"/>
      <c r="Q639" s="53"/>
      <c r="R639" s="52"/>
      <c r="S639" s="52"/>
      <c r="T639" s="52"/>
      <c r="U639" s="52"/>
      <c r="V639" s="52"/>
      <c r="W639" s="52"/>
      <c r="X639" s="52"/>
      <c r="Y639" s="52"/>
      <c r="Z639" s="52"/>
      <c r="AA639" s="52"/>
      <c r="AB639" s="52"/>
      <c r="AC639" s="39"/>
      <c r="AD639" s="55"/>
    </row>
    <row r="640" s="35" customFormat="1" spans="6:30">
      <c r="F640" s="52"/>
      <c r="G640" s="52"/>
      <c r="P640" s="52"/>
      <c r="Q640" s="53"/>
      <c r="R640" s="52"/>
      <c r="S640" s="52"/>
      <c r="T640" s="52"/>
      <c r="U640" s="52"/>
      <c r="V640" s="52"/>
      <c r="W640" s="52"/>
      <c r="X640" s="52"/>
      <c r="Y640" s="52"/>
      <c r="Z640" s="52"/>
      <c r="AA640" s="52"/>
      <c r="AB640" s="52"/>
      <c r="AC640" s="39"/>
      <c r="AD640" s="55"/>
    </row>
    <row r="641" s="35" customFormat="1" spans="6:30">
      <c r="F641" s="52"/>
      <c r="G641" s="52"/>
      <c r="P641" s="52"/>
      <c r="Q641" s="53"/>
      <c r="R641" s="52"/>
      <c r="S641" s="52"/>
      <c r="T641" s="52"/>
      <c r="U641" s="52"/>
      <c r="V641" s="52"/>
      <c r="W641" s="52"/>
      <c r="X641" s="52"/>
      <c r="Y641" s="52"/>
      <c r="Z641" s="52"/>
      <c r="AA641" s="52"/>
      <c r="AB641" s="52"/>
      <c r="AC641" s="39"/>
      <c r="AD641" s="55"/>
    </row>
    <row r="642" s="35" customFormat="1" spans="6:30">
      <c r="F642" s="52"/>
      <c r="G642" s="52"/>
      <c r="P642" s="52"/>
      <c r="Q642" s="53"/>
      <c r="R642" s="52"/>
      <c r="S642" s="52"/>
      <c r="T642" s="52"/>
      <c r="U642" s="52"/>
      <c r="V642" s="52"/>
      <c r="W642" s="52"/>
      <c r="X642" s="52"/>
      <c r="Y642" s="52"/>
      <c r="Z642" s="52"/>
      <c r="AA642" s="52"/>
      <c r="AB642" s="52"/>
      <c r="AC642" s="39"/>
      <c r="AD642" s="55"/>
    </row>
    <row r="643" s="35" customFormat="1" spans="6:30">
      <c r="F643" s="52"/>
      <c r="G643" s="52"/>
      <c r="P643" s="52"/>
      <c r="Q643" s="53"/>
      <c r="R643" s="52"/>
      <c r="S643" s="52"/>
      <c r="T643" s="52"/>
      <c r="U643" s="52"/>
      <c r="V643" s="52"/>
      <c r="W643" s="52"/>
      <c r="X643" s="52"/>
      <c r="Y643" s="52"/>
      <c r="Z643" s="52"/>
      <c r="AA643" s="52"/>
      <c r="AB643" s="52"/>
      <c r="AC643" s="39"/>
      <c r="AD643" s="55"/>
    </row>
    <row r="644" s="35" customFormat="1" spans="6:30">
      <c r="F644" s="52"/>
      <c r="G644" s="52"/>
      <c r="P644" s="52"/>
      <c r="Q644" s="53"/>
      <c r="R644" s="52"/>
      <c r="S644" s="52"/>
      <c r="T644" s="52"/>
      <c r="U644" s="52"/>
      <c r="V644" s="52"/>
      <c r="W644" s="52"/>
      <c r="X644" s="52"/>
      <c r="Y644" s="52"/>
      <c r="Z644" s="52"/>
      <c r="AA644" s="52"/>
      <c r="AB644" s="52"/>
      <c r="AC644" s="39"/>
      <c r="AD644" s="55"/>
    </row>
    <row r="645" s="35" customFormat="1" spans="6:30">
      <c r="F645" s="52"/>
      <c r="G645" s="52"/>
      <c r="P645" s="52"/>
      <c r="Q645" s="53"/>
      <c r="R645" s="52"/>
      <c r="S645" s="52"/>
      <c r="T645" s="52"/>
      <c r="U645" s="52"/>
      <c r="V645" s="52"/>
      <c r="W645" s="52"/>
      <c r="X645" s="52"/>
      <c r="Y645" s="52"/>
      <c r="Z645" s="52"/>
      <c r="AA645" s="52"/>
      <c r="AB645" s="52"/>
      <c r="AC645" s="39"/>
      <c r="AD645" s="55"/>
    </row>
    <row r="646" s="35" customFormat="1" spans="6:30">
      <c r="F646" s="52"/>
      <c r="G646" s="52"/>
      <c r="P646" s="52"/>
      <c r="Q646" s="53"/>
      <c r="R646" s="52"/>
      <c r="S646" s="52"/>
      <c r="T646" s="52"/>
      <c r="U646" s="52"/>
      <c r="V646" s="52"/>
      <c r="W646" s="52"/>
      <c r="X646" s="52"/>
      <c r="Y646" s="52"/>
      <c r="Z646" s="52"/>
      <c r="AA646" s="52"/>
      <c r="AB646" s="52"/>
      <c r="AC646" s="39"/>
      <c r="AD646" s="55"/>
    </row>
    <row r="647" s="35" customFormat="1" spans="6:30">
      <c r="F647" s="52"/>
      <c r="G647" s="52"/>
      <c r="P647" s="52"/>
      <c r="Q647" s="53"/>
      <c r="R647" s="52"/>
      <c r="S647" s="52"/>
      <c r="T647" s="52"/>
      <c r="U647" s="52"/>
      <c r="V647" s="52"/>
      <c r="W647" s="52"/>
      <c r="X647" s="52"/>
      <c r="Y647" s="52"/>
      <c r="Z647" s="52"/>
      <c r="AA647" s="52"/>
      <c r="AB647" s="52"/>
      <c r="AC647" s="39"/>
      <c r="AD647" s="55"/>
    </row>
    <row r="648" s="35" customFormat="1" spans="6:30">
      <c r="F648" s="52"/>
      <c r="G648" s="52"/>
      <c r="P648" s="52"/>
      <c r="Q648" s="53"/>
      <c r="R648" s="52"/>
      <c r="S648" s="52"/>
      <c r="T648" s="52"/>
      <c r="U648" s="52"/>
      <c r="V648" s="52"/>
      <c r="W648" s="52"/>
      <c r="X648" s="52"/>
      <c r="Y648" s="52"/>
      <c r="Z648" s="52"/>
      <c r="AA648" s="52"/>
      <c r="AB648" s="52"/>
      <c r="AC648" s="39"/>
      <c r="AD648" s="55"/>
    </row>
    <row r="649" s="35" customFormat="1" spans="6:30">
      <c r="F649" s="52"/>
      <c r="G649" s="52"/>
      <c r="P649" s="52"/>
      <c r="Q649" s="53"/>
      <c r="R649" s="52"/>
      <c r="S649" s="52"/>
      <c r="T649" s="52"/>
      <c r="U649" s="52"/>
      <c r="V649" s="52"/>
      <c r="W649" s="52"/>
      <c r="X649" s="52"/>
      <c r="Y649" s="52"/>
      <c r="Z649" s="52"/>
      <c r="AA649" s="52"/>
      <c r="AB649" s="52"/>
      <c r="AC649" s="39"/>
      <c r="AD649" s="55"/>
    </row>
    <row r="650" s="35" customFormat="1" spans="6:30">
      <c r="F650" s="52"/>
      <c r="G650" s="52"/>
      <c r="P650" s="52"/>
      <c r="Q650" s="53"/>
      <c r="R650" s="52"/>
      <c r="S650" s="52"/>
      <c r="T650" s="52"/>
      <c r="U650" s="52"/>
      <c r="V650" s="52"/>
      <c r="W650" s="52"/>
      <c r="X650" s="52"/>
      <c r="Y650" s="52"/>
      <c r="Z650" s="52"/>
      <c r="AA650" s="52"/>
      <c r="AB650" s="52"/>
      <c r="AC650" s="39"/>
      <c r="AD650" s="55"/>
    </row>
    <row r="651" s="35" customFormat="1" spans="6:30">
      <c r="F651" s="52"/>
      <c r="G651" s="52"/>
      <c r="P651" s="52"/>
      <c r="Q651" s="53"/>
      <c r="R651" s="52"/>
      <c r="S651" s="52"/>
      <c r="T651" s="52"/>
      <c r="U651" s="52"/>
      <c r="V651" s="52"/>
      <c r="W651" s="52"/>
      <c r="X651" s="52"/>
      <c r="Y651" s="52"/>
      <c r="Z651" s="52"/>
      <c r="AA651" s="52"/>
      <c r="AB651" s="52"/>
      <c r="AC651" s="39"/>
      <c r="AD651" s="55"/>
    </row>
    <row r="652" s="35" customFormat="1" spans="6:30">
      <c r="F652" s="52"/>
      <c r="G652" s="52"/>
      <c r="P652" s="52"/>
      <c r="Q652" s="53"/>
      <c r="R652" s="52"/>
      <c r="S652" s="52"/>
      <c r="T652" s="52"/>
      <c r="U652" s="52"/>
      <c r="V652" s="52"/>
      <c r="W652" s="52"/>
      <c r="X652" s="52"/>
      <c r="Y652" s="52"/>
      <c r="Z652" s="52"/>
      <c r="AA652" s="52"/>
      <c r="AB652" s="52"/>
      <c r="AC652" s="39"/>
      <c r="AD652" s="55"/>
    </row>
    <row r="653" s="35" customFormat="1" spans="6:30">
      <c r="F653" s="52"/>
      <c r="G653" s="52"/>
      <c r="P653" s="52"/>
      <c r="Q653" s="53"/>
      <c r="R653" s="52"/>
      <c r="S653" s="52"/>
      <c r="T653" s="52"/>
      <c r="U653" s="52"/>
      <c r="V653" s="52"/>
      <c r="W653" s="52"/>
      <c r="X653" s="52"/>
      <c r="Y653" s="52"/>
      <c r="Z653" s="52"/>
      <c r="AA653" s="52"/>
      <c r="AB653" s="52"/>
      <c r="AC653" s="39"/>
      <c r="AD653" s="55"/>
    </row>
    <row r="654" s="35" customFormat="1" spans="6:30">
      <c r="F654" s="52"/>
      <c r="G654" s="52"/>
      <c r="P654" s="52"/>
      <c r="Q654" s="53"/>
      <c r="R654" s="52"/>
      <c r="S654" s="52"/>
      <c r="T654" s="52"/>
      <c r="U654" s="52"/>
      <c r="V654" s="52"/>
      <c r="W654" s="52"/>
      <c r="X654" s="52"/>
      <c r="Y654" s="52"/>
      <c r="Z654" s="52"/>
      <c r="AA654" s="52"/>
      <c r="AB654" s="52"/>
      <c r="AC654" s="39"/>
      <c r="AD654" s="55"/>
    </row>
    <row r="655" s="35" customFormat="1" spans="6:30">
      <c r="F655" s="52"/>
      <c r="G655" s="52"/>
      <c r="P655" s="52"/>
      <c r="Q655" s="53"/>
      <c r="R655" s="52"/>
      <c r="S655" s="52"/>
      <c r="T655" s="52"/>
      <c r="U655" s="52"/>
      <c r="V655" s="52"/>
      <c r="W655" s="52"/>
      <c r="X655" s="52"/>
      <c r="Y655" s="52"/>
      <c r="Z655" s="52"/>
      <c r="AA655" s="52"/>
      <c r="AB655" s="52"/>
      <c r="AC655" s="39"/>
      <c r="AD655" s="55"/>
    </row>
    <row r="656" s="35" customFormat="1" spans="6:30">
      <c r="F656" s="52"/>
      <c r="G656" s="52"/>
      <c r="P656" s="52"/>
      <c r="Q656" s="53"/>
      <c r="R656" s="52"/>
      <c r="S656" s="52"/>
      <c r="T656" s="52"/>
      <c r="U656" s="52"/>
      <c r="V656" s="52"/>
      <c r="W656" s="52"/>
      <c r="X656" s="52"/>
      <c r="Y656" s="52"/>
      <c r="Z656" s="52"/>
      <c r="AA656" s="52"/>
      <c r="AB656" s="52"/>
      <c r="AC656" s="39"/>
      <c r="AD656" s="55"/>
    </row>
    <row r="657" s="35" customFormat="1" spans="6:30">
      <c r="F657" s="52"/>
      <c r="G657" s="52"/>
      <c r="P657" s="52"/>
      <c r="Q657" s="53"/>
      <c r="R657" s="52"/>
      <c r="S657" s="52"/>
      <c r="T657" s="52"/>
      <c r="U657" s="52"/>
      <c r="V657" s="52"/>
      <c r="W657" s="52"/>
      <c r="X657" s="52"/>
      <c r="Y657" s="52"/>
      <c r="Z657" s="52"/>
      <c r="AA657" s="52"/>
      <c r="AB657" s="52"/>
      <c r="AC657" s="39"/>
      <c r="AD657" s="55"/>
    </row>
    <row r="658" s="35" customFormat="1" spans="6:30">
      <c r="F658" s="52"/>
      <c r="G658" s="52"/>
      <c r="P658" s="52"/>
      <c r="Q658" s="53"/>
      <c r="R658" s="52"/>
      <c r="S658" s="52"/>
      <c r="T658" s="52"/>
      <c r="U658" s="52"/>
      <c r="V658" s="52"/>
      <c r="W658" s="52"/>
      <c r="X658" s="52"/>
      <c r="Y658" s="52"/>
      <c r="Z658" s="52"/>
      <c r="AA658" s="52"/>
      <c r="AB658" s="52"/>
      <c r="AC658" s="39"/>
      <c r="AD658" s="55"/>
    </row>
    <row r="659" s="35" customFormat="1" spans="6:30">
      <c r="F659" s="52"/>
      <c r="G659" s="52"/>
      <c r="P659" s="52"/>
      <c r="Q659" s="53"/>
      <c r="R659" s="52"/>
      <c r="S659" s="52"/>
      <c r="T659" s="52"/>
      <c r="U659" s="52"/>
      <c r="V659" s="52"/>
      <c r="W659" s="52"/>
      <c r="X659" s="52"/>
      <c r="Y659" s="52"/>
      <c r="Z659" s="52"/>
      <c r="AA659" s="52"/>
      <c r="AB659" s="52"/>
      <c r="AC659" s="39"/>
      <c r="AD659" s="55"/>
    </row>
    <row r="660" s="35" customFormat="1" spans="6:30">
      <c r="F660" s="52"/>
      <c r="G660" s="52"/>
      <c r="P660" s="52"/>
      <c r="Q660" s="53"/>
      <c r="R660" s="52"/>
      <c r="S660" s="52"/>
      <c r="T660" s="52"/>
      <c r="U660" s="52"/>
      <c r="V660" s="52"/>
      <c r="W660" s="52"/>
      <c r="X660" s="52"/>
      <c r="Y660" s="52"/>
      <c r="Z660" s="52"/>
      <c r="AA660" s="52"/>
      <c r="AB660" s="52"/>
      <c r="AC660" s="39"/>
      <c r="AD660" s="55"/>
    </row>
    <row r="661" s="35" customFormat="1" spans="6:30">
      <c r="F661" s="52"/>
      <c r="G661" s="52"/>
      <c r="P661" s="52"/>
      <c r="Q661" s="53"/>
      <c r="R661" s="52"/>
      <c r="S661" s="52"/>
      <c r="T661" s="52"/>
      <c r="U661" s="52"/>
      <c r="V661" s="52"/>
      <c r="W661" s="52"/>
      <c r="X661" s="52"/>
      <c r="Y661" s="52"/>
      <c r="Z661" s="52"/>
      <c r="AA661" s="52"/>
      <c r="AB661" s="52"/>
      <c r="AC661" s="39"/>
      <c r="AD661" s="55"/>
    </row>
    <row r="662" s="35" customFormat="1" spans="6:30">
      <c r="F662" s="52"/>
      <c r="G662" s="52"/>
      <c r="P662" s="52"/>
      <c r="Q662" s="53"/>
      <c r="R662" s="52"/>
      <c r="S662" s="52"/>
      <c r="T662" s="52"/>
      <c r="U662" s="52"/>
      <c r="V662" s="52"/>
      <c r="W662" s="52"/>
      <c r="X662" s="52"/>
      <c r="Y662" s="52"/>
      <c r="Z662" s="52"/>
      <c r="AA662" s="52"/>
      <c r="AB662" s="52"/>
      <c r="AC662" s="39"/>
      <c r="AD662" s="55"/>
    </row>
    <row r="663" s="35" customFormat="1" spans="6:30">
      <c r="F663" s="52"/>
      <c r="G663" s="52"/>
      <c r="P663" s="52"/>
      <c r="Q663" s="53"/>
      <c r="R663" s="52"/>
      <c r="S663" s="52"/>
      <c r="T663" s="52"/>
      <c r="U663" s="52"/>
      <c r="V663" s="52"/>
      <c r="W663" s="52"/>
      <c r="X663" s="52"/>
      <c r="Y663" s="52"/>
      <c r="Z663" s="52"/>
      <c r="AA663" s="52"/>
      <c r="AB663" s="52"/>
      <c r="AC663" s="39"/>
      <c r="AD663" s="55"/>
    </row>
    <row r="664" s="35" customFormat="1" spans="6:30">
      <c r="F664" s="52"/>
      <c r="G664" s="52"/>
      <c r="P664" s="52"/>
      <c r="Q664" s="53"/>
      <c r="R664" s="52"/>
      <c r="S664" s="52"/>
      <c r="T664" s="52"/>
      <c r="U664" s="52"/>
      <c r="V664" s="52"/>
      <c r="W664" s="52"/>
      <c r="X664" s="52"/>
      <c r="Y664" s="52"/>
      <c r="Z664" s="52"/>
      <c r="AA664" s="52"/>
      <c r="AB664" s="52"/>
      <c r="AC664" s="39"/>
      <c r="AD664" s="55"/>
    </row>
    <row r="665" s="35" customFormat="1" spans="6:30">
      <c r="F665" s="52"/>
      <c r="G665" s="52"/>
      <c r="P665" s="52"/>
      <c r="Q665" s="53"/>
      <c r="R665" s="52"/>
      <c r="S665" s="52"/>
      <c r="T665" s="52"/>
      <c r="U665" s="52"/>
      <c r="V665" s="52"/>
      <c r="W665" s="52"/>
      <c r="X665" s="52"/>
      <c r="Y665" s="52"/>
      <c r="Z665" s="52"/>
      <c r="AA665" s="52"/>
      <c r="AB665" s="52"/>
      <c r="AC665" s="39"/>
      <c r="AD665" s="55"/>
    </row>
    <row r="666" s="35" customFormat="1" spans="6:30">
      <c r="F666" s="52"/>
      <c r="G666" s="52"/>
      <c r="P666" s="52"/>
      <c r="Q666" s="53"/>
      <c r="R666" s="52"/>
      <c r="S666" s="52"/>
      <c r="T666" s="52"/>
      <c r="U666" s="52"/>
      <c r="V666" s="52"/>
      <c r="W666" s="52"/>
      <c r="X666" s="52"/>
      <c r="Y666" s="52"/>
      <c r="Z666" s="52"/>
      <c r="AA666" s="52"/>
      <c r="AB666" s="52"/>
      <c r="AC666" s="39"/>
      <c r="AD666" s="55"/>
    </row>
    <row r="667" s="35" customFormat="1" spans="6:30">
      <c r="F667" s="52"/>
      <c r="G667" s="52"/>
      <c r="P667" s="52"/>
      <c r="Q667" s="53"/>
      <c r="R667" s="52"/>
      <c r="S667" s="52"/>
      <c r="T667" s="52"/>
      <c r="U667" s="52"/>
      <c r="V667" s="52"/>
      <c r="W667" s="52"/>
      <c r="X667" s="52"/>
      <c r="Y667" s="52"/>
      <c r="Z667" s="52"/>
      <c r="AA667" s="52"/>
      <c r="AB667" s="52"/>
      <c r="AC667" s="39"/>
      <c r="AD667" s="55"/>
    </row>
    <row r="668" s="35" customFormat="1" spans="6:30">
      <c r="F668" s="52"/>
      <c r="G668" s="52"/>
      <c r="P668" s="52"/>
      <c r="Q668" s="53"/>
      <c r="R668" s="52"/>
      <c r="S668" s="52"/>
      <c r="T668" s="52"/>
      <c r="U668" s="52"/>
      <c r="V668" s="52"/>
      <c r="W668" s="52"/>
      <c r="X668" s="52"/>
      <c r="Y668" s="52"/>
      <c r="Z668" s="52"/>
      <c r="AA668" s="52"/>
      <c r="AB668" s="52"/>
      <c r="AC668" s="39"/>
      <c r="AD668" s="55"/>
    </row>
    <row r="669" s="35" customFormat="1" spans="6:30">
      <c r="F669" s="52"/>
      <c r="G669" s="52"/>
      <c r="P669" s="52"/>
      <c r="Q669" s="53"/>
      <c r="R669" s="52"/>
      <c r="S669" s="52"/>
      <c r="T669" s="52"/>
      <c r="U669" s="52"/>
      <c r="V669" s="52"/>
      <c r="W669" s="52"/>
      <c r="X669" s="52"/>
      <c r="Y669" s="52"/>
      <c r="Z669" s="52"/>
      <c r="AA669" s="52"/>
      <c r="AB669" s="52"/>
      <c r="AC669" s="39"/>
      <c r="AD669" s="55"/>
    </row>
    <row r="670" s="35" customFormat="1" spans="6:30">
      <c r="F670" s="52"/>
      <c r="G670" s="52"/>
      <c r="P670" s="52"/>
      <c r="Q670" s="53"/>
      <c r="R670" s="52"/>
      <c r="S670" s="52"/>
      <c r="T670" s="52"/>
      <c r="U670" s="52"/>
      <c r="V670" s="52"/>
      <c r="W670" s="52"/>
      <c r="X670" s="52"/>
      <c r="Y670" s="52"/>
      <c r="Z670" s="52"/>
      <c r="AA670" s="52"/>
      <c r="AB670" s="52"/>
      <c r="AC670" s="39"/>
      <c r="AD670" s="55"/>
    </row>
    <row r="671" s="35" customFormat="1" spans="6:30">
      <c r="F671" s="52"/>
      <c r="G671" s="52"/>
      <c r="P671" s="52"/>
      <c r="Q671" s="53"/>
      <c r="R671" s="52"/>
      <c r="S671" s="52"/>
      <c r="T671" s="52"/>
      <c r="U671" s="52"/>
      <c r="V671" s="52"/>
      <c r="W671" s="52"/>
      <c r="X671" s="52"/>
      <c r="Y671" s="52"/>
      <c r="Z671" s="52"/>
      <c r="AA671" s="52"/>
      <c r="AB671" s="52"/>
      <c r="AC671" s="39"/>
      <c r="AD671" s="55"/>
    </row>
    <row r="672" s="35" customFormat="1" spans="6:30">
      <c r="F672" s="52"/>
      <c r="G672" s="52"/>
      <c r="P672" s="52"/>
      <c r="Q672" s="53"/>
      <c r="R672" s="52"/>
      <c r="S672" s="52"/>
      <c r="T672" s="52"/>
      <c r="U672" s="52"/>
      <c r="V672" s="52"/>
      <c r="W672" s="52"/>
      <c r="X672" s="52"/>
      <c r="Y672" s="52"/>
      <c r="Z672" s="52"/>
      <c r="AA672" s="52"/>
      <c r="AB672" s="52"/>
      <c r="AC672" s="39"/>
      <c r="AD672" s="55"/>
    </row>
    <row r="673" s="35" customFormat="1" spans="6:30">
      <c r="F673" s="52"/>
      <c r="G673" s="52"/>
      <c r="P673" s="52"/>
      <c r="Q673" s="53"/>
      <c r="R673" s="52"/>
      <c r="S673" s="52"/>
      <c r="T673" s="52"/>
      <c r="U673" s="52"/>
      <c r="V673" s="52"/>
      <c r="W673" s="52"/>
      <c r="X673" s="52"/>
      <c r="Y673" s="52"/>
      <c r="Z673" s="52"/>
      <c r="AA673" s="52"/>
      <c r="AB673" s="52"/>
      <c r="AC673" s="39"/>
      <c r="AD673" s="55"/>
    </row>
    <row r="674" s="35" customFormat="1" spans="6:30">
      <c r="F674" s="52"/>
      <c r="G674" s="52"/>
      <c r="P674" s="52"/>
      <c r="Q674" s="53"/>
      <c r="R674" s="52"/>
      <c r="S674" s="52"/>
      <c r="T674" s="52"/>
      <c r="U674" s="52"/>
      <c r="V674" s="52"/>
      <c r="W674" s="52"/>
      <c r="X674" s="52"/>
      <c r="Y674" s="52"/>
      <c r="Z674" s="52"/>
      <c r="AA674" s="52"/>
      <c r="AB674" s="52"/>
      <c r="AC674" s="39"/>
      <c r="AD674" s="55"/>
    </row>
    <row r="675" s="35" customFormat="1" spans="6:30">
      <c r="F675" s="52"/>
      <c r="G675" s="52"/>
      <c r="P675" s="52"/>
      <c r="Q675" s="53"/>
      <c r="R675" s="52"/>
      <c r="S675" s="52"/>
      <c r="T675" s="52"/>
      <c r="U675" s="52"/>
      <c r="V675" s="52"/>
      <c r="W675" s="52"/>
      <c r="X675" s="52"/>
      <c r="Y675" s="52"/>
      <c r="Z675" s="52"/>
      <c r="AA675" s="52"/>
      <c r="AB675" s="52"/>
      <c r="AC675" s="39"/>
      <c r="AD675" s="55"/>
    </row>
    <row r="676" s="35" customFormat="1" spans="6:30">
      <c r="F676" s="52"/>
      <c r="G676" s="52"/>
      <c r="P676" s="52"/>
      <c r="Q676" s="53"/>
      <c r="R676" s="52"/>
      <c r="S676" s="52"/>
      <c r="T676" s="52"/>
      <c r="U676" s="52"/>
      <c r="V676" s="52"/>
      <c r="W676" s="52"/>
      <c r="X676" s="52"/>
      <c r="Y676" s="52"/>
      <c r="Z676" s="52"/>
      <c r="AA676" s="52"/>
      <c r="AB676" s="52"/>
      <c r="AC676" s="39"/>
      <c r="AD676" s="55"/>
    </row>
    <row r="677" s="35" customFormat="1" spans="6:30">
      <c r="F677" s="52"/>
      <c r="G677" s="52"/>
      <c r="P677" s="52"/>
      <c r="Q677" s="53"/>
      <c r="R677" s="52"/>
      <c r="S677" s="52"/>
      <c r="T677" s="52"/>
      <c r="U677" s="52"/>
      <c r="V677" s="52"/>
      <c r="W677" s="52"/>
      <c r="X677" s="52"/>
      <c r="Y677" s="52"/>
      <c r="Z677" s="52"/>
      <c r="AA677" s="52"/>
      <c r="AB677" s="52"/>
      <c r="AC677" s="39"/>
      <c r="AD677" s="55"/>
    </row>
    <row r="678" s="35" customFormat="1" spans="6:30">
      <c r="F678" s="52"/>
      <c r="G678" s="52"/>
      <c r="P678" s="52"/>
      <c r="Q678" s="53"/>
      <c r="R678" s="52"/>
      <c r="S678" s="52"/>
      <c r="T678" s="52"/>
      <c r="U678" s="52"/>
      <c r="V678" s="52"/>
      <c r="W678" s="52"/>
      <c r="X678" s="52"/>
      <c r="Y678" s="52"/>
      <c r="Z678" s="52"/>
      <c r="AA678" s="52"/>
      <c r="AB678" s="52"/>
      <c r="AC678" s="39"/>
      <c r="AD678" s="55"/>
    </row>
    <row r="679" s="35" customFormat="1" spans="6:30">
      <c r="F679" s="52"/>
      <c r="G679" s="52"/>
      <c r="P679" s="52"/>
      <c r="Q679" s="53"/>
      <c r="R679" s="52"/>
      <c r="S679" s="52"/>
      <c r="T679" s="52"/>
      <c r="U679" s="52"/>
      <c r="V679" s="52"/>
      <c r="W679" s="52"/>
      <c r="X679" s="52"/>
      <c r="Y679" s="52"/>
      <c r="Z679" s="52"/>
      <c r="AA679" s="52"/>
      <c r="AB679" s="52"/>
      <c r="AC679" s="39"/>
      <c r="AD679" s="55"/>
    </row>
    <row r="680" s="35" customFormat="1" spans="6:30">
      <c r="F680" s="52"/>
      <c r="G680" s="52"/>
      <c r="P680" s="52"/>
      <c r="Q680" s="53"/>
      <c r="R680" s="52"/>
      <c r="S680" s="52"/>
      <c r="T680" s="52"/>
      <c r="U680" s="52"/>
      <c r="V680" s="52"/>
      <c r="W680" s="52"/>
      <c r="X680" s="52"/>
      <c r="Y680" s="52"/>
      <c r="Z680" s="52"/>
      <c r="AA680" s="52"/>
      <c r="AB680" s="52"/>
      <c r="AC680" s="39"/>
      <c r="AD680" s="55"/>
    </row>
    <row r="681" s="35" customFormat="1" spans="6:30">
      <c r="F681" s="52"/>
      <c r="G681" s="52"/>
      <c r="P681" s="52"/>
      <c r="Q681" s="53"/>
      <c r="R681" s="52"/>
      <c r="S681" s="52"/>
      <c r="T681" s="52"/>
      <c r="U681" s="52"/>
      <c r="V681" s="52"/>
      <c r="W681" s="52"/>
      <c r="X681" s="52"/>
      <c r="Y681" s="52"/>
      <c r="Z681" s="52"/>
      <c r="AA681" s="52"/>
      <c r="AB681" s="52"/>
      <c r="AC681" s="39"/>
      <c r="AD681" s="55"/>
    </row>
    <row r="682" s="35" customFormat="1" spans="6:30">
      <c r="F682" s="52"/>
      <c r="G682" s="52"/>
      <c r="P682" s="52"/>
      <c r="Q682" s="53"/>
      <c r="R682" s="52"/>
      <c r="S682" s="52"/>
      <c r="T682" s="52"/>
      <c r="U682" s="52"/>
      <c r="V682" s="52"/>
      <c r="W682" s="52"/>
      <c r="X682" s="52"/>
      <c r="Y682" s="52"/>
      <c r="Z682" s="52"/>
      <c r="AA682" s="52"/>
      <c r="AB682" s="52"/>
      <c r="AC682" s="39"/>
      <c r="AD682" s="55"/>
    </row>
    <row r="683" s="35" customFormat="1" spans="6:30">
      <c r="F683" s="52"/>
      <c r="G683" s="52"/>
      <c r="P683" s="52"/>
      <c r="Q683" s="53"/>
      <c r="R683" s="52"/>
      <c r="S683" s="52"/>
      <c r="T683" s="52"/>
      <c r="U683" s="52"/>
      <c r="V683" s="52"/>
      <c r="W683" s="52"/>
      <c r="X683" s="52"/>
      <c r="Y683" s="52"/>
      <c r="Z683" s="52"/>
      <c r="AA683" s="52"/>
      <c r="AB683" s="52"/>
      <c r="AC683" s="39"/>
      <c r="AD683" s="55"/>
    </row>
    <row r="684" s="35" customFormat="1" spans="6:30">
      <c r="F684" s="52"/>
      <c r="G684" s="52"/>
      <c r="P684" s="52"/>
      <c r="Q684" s="53"/>
      <c r="R684" s="52"/>
      <c r="S684" s="52"/>
      <c r="T684" s="52"/>
      <c r="U684" s="52"/>
      <c r="V684" s="52"/>
      <c r="W684" s="52"/>
      <c r="X684" s="52"/>
      <c r="Y684" s="52"/>
      <c r="Z684" s="52"/>
      <c r="AA684" s="52"/>
      <c r="AB684" s="52"/>
      <c r="AC684" s="39"/>
      <c r="AD684" s="55"/>
    </row>
    <row r="685" s="35" customFormat="1" spans="6:30">
      <c r="F685" s="52"/>
      <c r="G685" s="52"/>
      <c r="P685" s="52"/>
      <c r="Q685" s="53"/>
      <c r="R685" s="52"/>
      <c r="S685" s="52"/>
      <c r="T685" s="52"/>
      <c r="U685" s="52"/>
      <c r="V685" s="52"/>
      <c r="W685" s="52"/>
      <c r="X685" s="52"/>
      <c r="Y685" s="52"/>
      <c r="Z685" s="52"/>
      <c r="AA685" s="52"/>
      <c r="AB685" s="52"/>
      <c r="AC685" s="39"/>
      <c r="AD685" s="55"/>
    </row>
    <row r="686" s="35" customFormat="1" spans="6:30">
      <c r="F686" s="52"/>
      <c r="G686" s="52"/>
      <c r="P686" s="52"/>
      <c r="Q686" s="53"/>
      <c r="R686" s="52"/>
      <c r="S686" s="52"/>
      <c r="T686" s="52"/>
      <c r="U686" s="52"/>
      <c r="V686" s="52"/>
      <c r="W686" s="52"/>
      <c r="X686" s="52"/>
      <c r="Y686" s="52"/>
      <c r="Z686" s="52"/>
      <c r="AA686" s="52"/>
      <c r="AB686" s="52"/>
      <c r="AC686" s="39"/>
      <c r="AD686" s="55"/>
    </row>
    <row r="687" s="35" customFormat="1" spans="6:30">
      <c r="F687" s="52"/>
      <c r="G687" s="52"/>
      <c r="P687" s="52"/>
      <c r="Q687" s="53"/>
      <c r="R687" s="52"/>
      <c r="S687" s="52"/>
      <c r="T687" s="52"/>
      <c r="U687" s="52"/>
      <c r="V687" s="52"/>
      <c r="W687" s="52"/>
      <c r="X687" s="52"/>
      <c r="Y687" s="52"/>
      <c r="Z687" s="52"/>
      <c r="AA687" s="52"/>
      <c r="AB687" s="52"/>
      <c r="AC687" s="39"/>
      <c r="AD687" s="55"/>
    </row>
    <row r="688" s="35" customFormat="1" spans="6:30">
      <c r="F688" s="52"/>
      <c r="G688" s="52"/>
      <c r="P688" s="52"/>
      <c r="Q688" s="53"/>
      <c r="R688" s="52"/>
      <c r="S688" s="52"/>
      <c r="T688" s="52"/>
      <c r="U688" s="52"/>
      <c r="V688" s="52"/>
      <c r="W688" s="52"/>
      <c r="X688" s="52"/>
      <c r="Y688" s="52"/>
      <c r="Z688" s="52"/>
      <c r="AA688" s="52"/>
      <c r="AB688" s="52"/>
      <c r="AC688" s="39"/>
      <c r="AD688" s="55"/>
    </row>
    <row r="689" s="35" customFormat="1" spans="6:30">
      <c r="F689" s="52"/>
      <c r="G689" s="52"/>
      <c r="P689" s="52"/>
      <c r="Q689" s="53"/>
      <c r="R689" s="52"/>
      <c r="S689" s="52"/>
      <c r="T689" s="52"/>
      <c r="U689" s="52"/>
      <c r="V689" s="52"/>
      <c r="W689" s="52"/>
      <c r="X689" s="52"/>
      <c r="Y689" s="52"/>
      <c r="Z689" s="52"/>
      <c r="AA689" s="52"/>
      <c r="AB689" s="52"/>
      <c r="AC689" s="39"/>
      <c r="AD689" s="55"/>
    </row>
    <row r="690" s="35" customFormat="1" spans="6:30">
      <c r="F690" s="52"/>
      <c r="G690" s="52"/>
      <c r="P690" s="52"/>
      <c r="Q690" s="53"/>
      <c r="R690" s="52"/>
      <c r="S690" s="52"/>
      <c r="T690" s="52"/>
      <c r="U690" s="52"/>
      <c r="V690" s="52"/>
      <c r="W690" s="52"/>
      <c r="X690" s="52"/>
      <c r="Y690" s="52"/>
      <c r="Z690" s="52"/>
      <c r="AA690" s="52"/>
      <c r="AB690" s="52"/>
      <c r="AC690" s="39"/>
      <c r="AD690" s="55"/>
    </row>
    <row r="691" s="35" customFormat="1" spans="6:30">
      <c r="F691" s="52"/>
      <c r="G691" s="52"/>
      <c r="P691" s="52"/>
      <c r="Q691" s="53"/>
      <c r="R691" s="52"/>
      <c r="S691" s="52"/>
      <c r="T691" s="52"/>
      <c r="U691" s="52"/>
      <c r="V691" s="52"/>
      <c r="W691" s="52"/>
      <c r="X691" s="52"/>
      <c r="Y691" s="52"/>
      <c r="Z691" s="52"/>
      <c r="AA691" s="52"/>
      <c r="AB691" s="52"/>
      <c r="AC691" s="39"/>
      <c r="AD691" s="55"/>
    </row>
    <row r="692" s="35" customFormat="1" spans="6:30">
      <c r="F692" s="52"/>
      <c r="G692" s="52"/>
      <c r="P692" s="52"/>
      <c r="Q692" s="53"/>
      <c r="R692" s="52"/>
      <c r="S692" s="52"/>
      <c r="T692" s="52"/>
      <c r="U692" s="52"/>
      <c r="V692" s="52"/>
      <c r="W692" s="52"/>
      <c r="X692" s="52"/>
      <c r="Y692" s="52"/>
      <c r="Z692" s="52"/>
      <c r="AA692" s="52"/>
      <c r="AB692" s="52"/>
      <c r="AC692" s="39"/>
      <c r="AD692" s="55"/>
    </row>
    <row r="693" s="35" customFormat="1" spans="6:30">
      <c r="F693" s="52"/>
      <c r="G693" s="52"/>
      <c r="P693" s="52"/>
      <c r="Q693" s="53"/>
      <c r="R693" s="52"/>
      <c r="S693" s="52"/>
      <c r="T693" s="52"/>
      <c r="U693" s="52"/>
      <c r="V693" s="52"/>
      <c r="W693" s="52"/>
      <c r="X693" s="52"/>
      <c r="Y693" s="52"/>
      <c r="Z693" s="52"/>
      <c r="AA693" s="52"/>
      <c r="AB693" s="52"/>
      <c r="AC693" s="39"/>
      <c r="AD693" s="55"/>
    </row>
    <row r="694" s="35" customFormat="1" spans="6:30">
      <c r="F694" s="52"/>
      <c r="G694" s="52"/>
      <c r="P694" s="52"/>
      <c r="Q694" s="53"/>
      <c r="R694" s="52"/>
      <c r="S694" s="52"/>
      <c r="T694" s="52"/>
      <c r="U694" s="52"/>
      <c r="V694" s="52"/>
      <c r="W694" s="52"/>
      <c r="X694" s="52"/>
      <c r="Y694" s="52"/>
      <c r="Z694" s="52"/>
      <c r="AA694" s="52"/>
      <c r="AB694" s="52"/>
      <c r="AC694" s="39"/>
      <c r="AD694" s="55"/>
    </row>
    <row r="695" s="35" customFormat="1" spans="6:30">
      <c r="F695" s="52"/>
      <c r="G695" s="52"/>
      <c r="P695" s="52"/>
      <c r="Q695" s="53"/>
      <c r="R695" s="52"/>
      <c r="S695" s="52"/>
      <c r="T695" s="52"/>
      <c r="U695" s="52"/>
      <c r="V695" s="52"/>
      <c r="W695" s="52"/>
      <c r="X695" s="52"/>
      <c r="Y695" s="52"/>
      <c r="Z695" s="52"/>
      <c r="AA695" s="52"/>
      <c r="AB695" s="52"/>
      <c r="AC695" s="39"/>
      <c r="AD695" s="55"/>
    </row>
    <row r="696" s="35" customFormat="1" spans="6:30">
      <c r="F696" s="52"/>
      <c r="G696" s="52"/>
      <c r="P696" s="52"/>
      <c r="Q696" s="53"/>
      <c r="R696" s="52"/>
      <c r="S696" s="52"/>
      <c r="T696" s="52"/>
      <c r="U696" s="52"/>
      <c r="V696" s="52"/>
      <c r="W696" s="52"/>
      <c r="X696" s="52"/>
      <c r="Y696" s="52"/>
      <c r="Z696" s="52"/>
      <c r="AA696" s="52"/>
      <c r="AB696" s="52"/>
      <c r="AC696" s="39"/>
      <c r="AD696" s="55"/>
    </row>
    <row r="697" s="35" customFormat="1" spans="6:30">
      <c r="F697" s="52"/>
      <c r="G697" s="52"/>
      <c r="P697" s="52"/>
      <c r="Q697" s="53"/>
      <c r="R697" s="52"/>
      <c r="S697" s="52"/>
      <c r="T697" s="52"/>
      <c r="U697" s="52"/>
      <c r="V697" s="52"/>
      <c r="W697" s="52"/>
      <c r="X697" s="52"/>
      <c r="Y697" s="52"/>
      <c r="Z697" s="52"/>
      <c r="AA697" s="52"/>
      <c r="AB697" s="52"/>
      <c r="AC697" s="39"/>
      <c r="AD697" s="55"/>
    </row>
    <row r="698" s="35" customFormat="1" spans="6:30">
      <c r="F698" s="52"/>
      <c r="G698" s="52"/>
      <c r="P698" s="52"/>
      <c r="Q698" s="53"/>
      <c r="R698" s="52"/>
      <c r="S698" s="52"/>
      <c r="T698" s="52"/>
      <c r="U698" s="52"/>
      <c r="V698" s="52"/>
      <c r="W698" s="52"/>
      <c r="X698" s="52"/>
      <c r="Y698" s="52"/>
      <c r="Z698" s="52"/>
      <c r="AA698" s="52"/>
      <c r="AB698" s="52"/>
      <c r="AC698" s="39"/>
      <c r="AD698" s="55"/>
    </row>
    <row r="699" s="35" customFormat="1" spans="6:30">
      <c r="F699" s="52"/>
      <c r="G699" s="52"/>
      <c r="P699" s="52"/>
      <c r="Q699" s="53"/>
      <c r="R699" s="52"/>
      <c r="S699" s="52"/>
      <c r="T699" s="52"/>
      <c r="U699" s="52"/>
      <c r="V699" s="52"/>
      <c r="W699" s="52"/>
      <c r="X699" s="52"/>
      <c r="Y699" s="52"/>
      <c r="Z699" s="52"/>
      <c r="AA699" s="52"/>
      <c r="AB699" s="52"/>
      <c r="AC699" s="39"/>
      <c r="AD699" s="55"/>
    </row>
    <row r="700" s="35" customFormat="1" spans="6:30">
      <c r="F700" s="52"/>
      <c r="G700" s="52"/>
      <c r="P700" s="52"/>
      <c r="Q700" s="53"/>
      <c r="R700" s="52"/>
      <c r="S700" s="52"/>
      <c r="T700" s="52"/>
      <c r="U700" s="52"/>
      <c r="V700" s="52"/>
      <c r="W700" s="52"/>
      <c r="X700" s="52"/>
      <c r="Y700" s="52"/>
      <c r="Z700" s="52"/>
      <c r="AA700" s="52"/>
      <c r="AB700" s="52"/>
      <c r="AC700" s="39"/>
      <c r="AD700" s="55"/>
    </row>
    <row r="701" s="35" customFormat="1" spans="6:30">
      <c r="F701" s="52"/>
      <c r="G701" s="52"/>
      <c r="P701" s="52"/>
      <c r="Q701" s="53"/>
      <c r="R701" s="52"/>
      <c r="S701" s="52"/>
      <c r="T701" s="52"/>
      <c r="U701" s="52"/>
      <c r="V701" s="52"/>
      <c r="W701" s="52"/>
      <c r="X701" s="52"/>
      <c r="Y701" s="52"/>
      <c r="Z701" s="52"/>
      <c r="AA701" s="52"/>
      <c r="AB701" s="52"/>
      <c r="AC701" s="39"/>
      <c r="AD701" s="55"/>
    </row>
    <row r="702" s="35" customFormat="1" spans="6:30">
      <c r="F702" s="52"/>
      <c r="G702" s="52"/>
      <c r="P702" s="52"/>
      <c r="Q702" s="53"/>
      <c r="R702" s="52"/>
      <c r="S702" s="52"/>
      <c r="T702" s="52"/>
      <c r="U702" s="52"/>
      <c r="V702" s="52"/>
      <c r="W702" s="52"/>
      <c r="X702" s="52"/>
      <c r="Y702" s="52"/>
      <c r="Z702" s="52"/>
      <c r="AA702" s="52"/>
      <c r="AB702" s="52"/>
      <c r="AC702" s="39"/>
      <c r="AD702" s="55"/>
    </row>
    <row r="703" s="35" customFormat="1" spans="6:30">
      <c r="F703" s="52"/>
      <c r="G703" s="52"/>
      <c r="P703" s="52"/>
      <c r="Q703" s="53"/>
      <c r="R703" s="52"/>
      <c r="S703" s="52"/>
      <c r="T703" s="52"/>
      <c r="U703" s="52"/>
      <c r="V703" s="52"/>
      <c r="W703" s="52"/>
      <c r="X703" s="52"/>
      <c r="Y703" s="52"/>
      <c r="Z703" s="52"/>
      <c r="AA703" s="52"/>
      <c r="AB703" s="52"/>
      <c r="AC703" s="39"/>
      <c r="AD703" s="55"/>
    </row>
    <row r="704" s="35" customFormat="1" spans="6:30">
      <c r="F704" s="52"/>
      <c r="G704" s="52"/>
      <c r="P704" s="52"/>
      <c r="Q704" s="53"/>
      <c r="R704" s="52"/>
      <c r="S704" s="52"/>
      <c r="T704" s="52"/>
      <c r="U704" s="52"/>
      <c r="V704" s="52"/>
      <c r="W704" s="52"/>
      <c r="X704" s="52"/>
      <c r="Y704" s="52"/>
      <c r="Z704" s="52"/>
      <c r="AA704" s="52"/>
      <c r="AB704" s="52"/>
      <c r="AC704" s="39"/>
      <c r="AD704" s="55"/>
    </row>
    <row r="705" s="35" customFormat="1" spans="6:30">
      <c r="F705" s="52"/>
      <c r="G705" s="52"/>
      <c r="P705" s="52"/>
      <c r="Q705" s="53"/>
      <c r="R705" s="52"/>
      <c r="S705" s="52"/>
      <c r="T705" s="52"/>
      <c r="U705" s="52"/>
      <c r="V705" s="52"/>
      <c r="W705" s="52"/>
      <c r="X705" s="52"/>
      <c r="Y705" s="52"/>
      <c r="Z705" s="52"/>
      <c r="AA705" s="52"/>
      <c r="AB705" s="52"/>
      <c r="AC705" s="39"/>
      <c r="AD705" s="55"/>
    </row>
    <row r="706" s="35" customFormat="1" spans="6:30">
      <c r="F706" s="52"/>
      <c r="G706" s="52"/>
      <c r="P706" s="52"/>
      <c r="Q706" s="53"/>
      <c r="R706" s="52"/>
      <c r="S706" s="52"/>
      <c r="T706" s="52"/>
      <c r="U706" s="52"/>
      <c r="V706" s="52"/>
      <c r="W706" s="52"/>
      <c r="X706" s="52"/>
      <c r="Y706" s="52"/>
      <c r="Z706" s="52"/>
      <c r="AA706" s="52"/>
      <c r="AB706" s="52"/>
      <c r="AC706" s="39"/>
      <c r="AD706" s="55"/>
    </row>
    <row r="707" s="35" customFormat="1" spans="6:30">
      <c r="F707" s="52"/>
      <c r="G707" s="52"/>
      <c r="P707" s="52"/>
      <c r="Q707" s="53"/>
      <c r="R707" s="52"/>
      <c r="S707" s="52"/>
      <c r="T707" s="52"/>
      <c r="U707" s="52"/>
      <c r="V707" s="52"/>
      <c r="W707" s="52"/>
      <c r="X707" s="52"/>
      <c r="Y707" s="52"/>
      <c r="Z707" s="52"/>
      <c r="AA707" s="52"/>
      <c r="AB707" s="52"/>
      <c r="AC707" s="39"/>
      <c r="AD707" s="55"/>
    </row>
    <row r="708" s="35" customFormat="1" spans="6:30">
      <c r="F708" s="52"/>
      <c r="G708" s="52"/>
      <c r="P708" s="52"/>
      <c r="Q708" s="53"/>
      <c r="R708" s="52"/>
      <c r="S708" s="52"/>
      <c r="T708" s="52"/>
      <c r="U708" s="52"/>
      <c r="V708" s="52"/>
      <c r="W708" s="52"/>
      <c r="X708" s="52"/>
      <c r="Y708" s="52"/>
      <c r="Z708" s="52"/>
      <c r="AA708" s="52"/>
      <c r="AB708" s="52"/>
      <c r="AC708" s="39"/>
      <c r="AD708" s="55"/>
    </row>
    <row r="709" s="35" customFormat="1" spans="6:30">
      <c r="F709" s="52"/>
      <c r="G709" s="52"/>
      <c r="P709" s="52"/>
      <c r="Q709" s="53"/>
      <c r="R709" s="52"/>
      <c r="S709" s="52"/>
      <c r="T709" s="52"/>
      <c r="U709" s="52"/>
      <c r="V709" s="52"/>
      <c r="W709" s="52"/>
      <c r="X709" s="52"/>
      <c r="Y709" s="52"/>
      <c r="Z709" s="52"/>
      <c r="AA709" s="52"/>
      <c r="AB709" s="52"/>
      <c r="AC709" s="39"/>
      <c r="AD709" s="55"/>
    </row>
    <row r="710" s="35" customFormat="1" spans="6:30">
      <c r="F710" s="52"/>
      <c r="G710" s="52"/>
      <c r="P710" s="52"/>
      <c r="Q710" s="53"/>
      <c r="R710" s="52"/>
      <c r="S710" s="52"/>
      <c r="T710" s="52"/>
      <c r="U710" s="52"/>
      <c r="V710" s="52"/>
      <c r="W710" s="52"/>
      <c r="X710" s="52"/>
      <c r="Y710" s="52"/>
      <c r="Z710" s="52"/>
      <c r="AA710" s="52"/>
      <c r="AB710" s="52"/>
      <c r="AC710" s="39"/>
      <c r="AD710" s="55"/>
    </row>
    <row r="711" s="35" customFormat="1" spans="6:30">
      <c r="F711" s="52"/>
      <c r="G711" s="52"/>
      <c r="P711" s="52"/>
      <c r="Q711" s="53"/>
      <c r="R711" s="52"/>
      <c r="S711" s="52"/>
      <c r="T711" s="52"/>
      <c r="U711" s="52"/>
      <c r="V711" s="52"/>
      <c r="W711" s="52"/>
      <c r="X711" s="52"/>
      <c r="Y711" s="52"/>
      <c r="Z711" s="52"/>
      <c r="AA711" s="52"/>
      <c r="AB711" s="52"/>
      <c r="AC711" s="39"/>
      <c r="AD711" s="55"/>
    </row>
    <row r="712" s="35" customFormat="1" spans="6:30">
      <c r="F712" s="52"/>
      <c r="G712" s="52"/>
      <c r="P712" s="52"/>
      <c r="Q712" s="53"/>
      <c r="R712" s="52"/>
      <c r="S712" s="52"/>
      <c r="T712" s="52"/>
      <c r="U712" s="52"/>
      <c r="V712" s="52"/>
      <c r="W712" s="52"/>
      <c r="X712" s="52"/>
      <c r="Y712" s="52"/>
      <c r="Z712" s="52"/>
      <c r="AA712" s="52"/>
      <c r="AB712" s="52"/>
      <c r="AC712" s="39"/>
      <c r="AD712" s="55"/>
    </row>
    <row r="713" s="35" customFormat="1" spans="6:30">
      <c r="F713" s="52"/>
      <c r="G713" s="52"/>
      <c r="P713" s="52"/>
      <c r="Q713" s="53"/>
      <c r="R713" s="52"/>
      <c r="S713" s="52"/>
      <c r="T713" s="52"/>
      <c r="U713" s="52"/>
      <c r="V713" s="52"/>
      <c r="W713" s="52"/>
      <c r="X713" s="52"/>
      <c r="Y713" s="52"/>
      <c r="Z713" s="52"/>
      <c r="AA713" s="52"/>
      <c r="AB713" s="52"/>
      <c r="AC713" s="39"/>
      <c r="AD713" s="55"/>
    </row>
    <row r="714" s="35" customFormat="1" spans="6:30">
      <c r="F714" s="52"/>
      <c r="G714" s="52"/>
      <c r="P714" s="52"/>
      <c r="Q714" s="53"/>
      <c r="R714" s="52"/>
      <c r="S714" s="52"/>
      <c r="T714" s="52"/>
      <c r="U714" s="52"/>
      <c r="V714" s="52"/>
      <c r="W714" s="52"/>
      <c r="X714" s="52"/>
      <c r="Y714" s="52"/>
      <c r="Z714" s="52"/>
      <c r="AA714" s="52"/>
      <c r="AB714" s="52"/>
      <c r="AC714" s="39"/>
      <c r="AD714" s="55"/>
    </row>
    <row r="715" s="35" customFormat="1" spans="6:30">
      <c r="F715" s="52"/>
      <c r="G715" s="52"/>
      <c r="P715" s="52"/>
      <c r="Q715" s="53"/>
      <c r="R715" s="52"/>
      <c r="S715" s="52"/>
      <c r="T715" s="52"/>
      <c r="U715" s="52"/>
      <c r="V715" s="52"/>
      <c r="W715" s="52"/>
      <c r="X715" s="52"/>
      <c r="Y715" s="52"/>
      <c r="Z715" s="52"/>
      <c r="AA715" s="52"/>
      <c r="AB715" s="52"/>
      <c r="AC715" s="39"/>
      <c r="AD715" s="55"/>
    </row>
    <row r="716" s="35" customFormat="1" spans="6:30">
      <c r="F716" s="52"/>
      <c r="G716" s="52"/>
      <c r="P716" s="52"/>
      <c r="Q716" s="53"/>
      <c r="R716" s="52"/>
      <c r="S716" s="52"/>
      <c r="T716" s="52"/>
      <c r="U716" s="52"/>
      <c r="V716" s="52"/>
      <c r="W716" s="52"/>
      <c r="X716" s="52"/>
      <c r="Y716" s="52"/>
      <c r="Z716" s="52"/>
      <c r="AA716" s="52"/>
      <c r="AB716" s="52"/>
      <c r="AC716" s="39"/>
      <c r="AD716" s="55"/>
    </row>
    <row r="717" s="35" customFormat="1" spans="6:30">
      <c r="F717" s="52"/>
      <c r="G717" s="52"/>
      <c r="P717" s="52"/>
      <c r="Q717" s="53"/>
      <c r="R717" s="52"/>
      <c r="S717" s="52"/>
      <c r="T717" s="52"/>
      <c r="U717" s="52"/>
      <c r="V717" s="52"/>
      <c r="W717" s="52"/>
      <c r="X717" s="52"/>
      <c r="Y717" s="52"/>
      <c r="Z717" s="52"/>
      <c r="AA717" s="52"/>
      <c r="AB717" s="52"/>
      <c r="AC717" s="39"/>
      <c r="AD717" s="55"/>
    </row>
    <row r="718" s="35" customFormat="1" spans="6:30">
      <c r="F718" s="52"/>
      <c r="G718" s="52"/>
      <c r="P718" s="52"/>
      <c r="Q718" s="53"/>
      <c r="R718" s="52"/>
      <c r="S718" s="52"/>
      <c r="T718" s="52"/>
      <c r="U718" s="52"/>
      <c r="V718" s="52"/>
      <c r="W718" s="52"/>
      <c r="X718" s="52"/>
      <c r="Y718" s="52"/>
      <c r="Z718" s="52"/>
      <c r="AA718" s="52"/>
      <c r="AB718" s="52"/>
      <c r="AC718" s="39"/>
      <c r="AD718" s="55"/>
    </row>
    <row r="719" s="35" customFormat="1" spans="6:30">
      <c r="F719" s="52"/>
      <c r="G719" s="52"/>
      <c r="P719" s="52"/>
      <c r="Q719" s="53"/>
      <c r="R719" s="52"/>
      <c r="S719" s="52"/>
      <c r="T719" s="52"/>
      <c r="U719" s="52"/>
      <c r="V719" s="52"/>
      <c r="W719" s="52"/>
      <c r="X719" s="52"/>
      <c r="Y719" s="52"/>
      <c r="Z719" s="52"/>
      <c r="AA719" s="52"/>
      <c r="AB719" s="52"/>
      <c r="AC719" s="39"/>
      <c r="AD719" s="55"/>
    </row>
    <row r="720" s="35" customFormat="1" spans="6:30">
      <c r="F720" s="52"/>
      <c r="G720" s="52"/>
      <c r="P720" s="52"/>
      <c r="Q720" s="53"/>
      <c r="R720" s="52"/>
      <c r="S720" s="52"/>
      <c r="T720" s="52"/>
      <c r="U720" s="52"/>
      <c r="V720" s="52"/>
      <c r="W720" s="52"/>
      <c r="X720" s="52"/>
      <c r="Y720" s="52"/>
      <c r="Z720" s="52"/>
      <c r="AA720" s="52"/>
      <c r="AB720" s="52"/>
      <c r="AC720" s="39"/>
      <c r="AD720" s="55"/>
    </row>
    <row r="721" s="35" customFormat="1" spans="6:30">
      <c r="F721" s="52"/>
      <c r="G721" s="52"/>
      <c r="P721" s="52"/>
      <c r="Q721" s="53"/>
      <c r="R721" s="52"/>
      <c r="S721" s="52"/>
      <c r="T721" s="52"/>
      <c r="U721" s="52"/>
      <c r="V721" s="52"/>
      <c r="W721" s="52"/>
      <c r="X721" s="52"/>
      <c r="Y721" s="52"/>
      <c r="Z721" s="52"/>
      <c r="AA721" s="52"/>
      <c r="AB721" s="52"/>
      <c r="AC721" s="39"/>
      <c r="AD721" s="55"/>
    </row>
    <row r="722" s="35" customFormat="1" spans="6:30">
      <c r="F722" s="52"/>
      <c r="G722" s="52"/>
      <c r="P722" s="52"/>
      <c r="Q722" s="53"/>
      <c r="R722" s="52"/>
      <c r="S722" s="52"/>
      <c r="T722" s="52"/>
      <c r="U722" s="52"/>
      <c r="V722" s="52"/>
      <c r="W722" s="52"/>
      <c r="X722" s="52"/>
      <c r="Y722" s="52"/>
      <c r="Z722" s="52"/>
      <c r="AA722" s="52"/>
      <c r="AB722" s="52"/>
      <c r="AC722" s="39"/>
      <c r="AD722" s="55"/>
    </row>
    <row r="723" s="35" customFormat="1" spans="6:30">
      <c r="F723" s="52"/>
      <c r="G723" s="52"/>
      <c r="P723" s="52"/>
      <c r="Q723" s="53"/>
      <c r="R723" s="52"/>
      <c r="S723" s="52"/>
      <c r="T723" s="52"/>
      <c r="U723" s="52"/>
      <c r="V723" s="52"/>
      <c r="W723" s="52"/>
      <c r="X723" s="52"/>
      <c r="Y723" s="52"/>
      <c r="Z723" s="52"/>
      <c r="AA723" s="52"/>
      <c r="AB723" s="52"/>
      <c r="AC723" s="39"/>
      <c r="AD723" s="55"/>
    </row>
    <row r="724" s="35" customFormat="1" spans="6:30">
      <c r="F724" s="52"/>
      <c r="G724" s="52"/>
      <c r="P724" s="52"/>
      <c r="Q724" s="53"/>
      <c r="R724" s="52"/>
      <c r="S724" s="52"/>
      <c r="T724" s="52"/>
      <c r="U724" s="52"/>
      <c r="V724" s="52"/>
      <c r="W724" s="52"/>
      <c r="X724" s="52"/>
      <c r="Y724" s="52"/>
      <c r="Z724" s="52"/>
      <c r="AA724" s="52"/>
      <c r="AB724" s="52"/>
      <c r="AC724" s="39"/>
      <c r="AD724" s="55"/>
    </row>
    <row r="725" s="35" customFormat="1" spans="6:30">
      <c r="F725" s="52"/>
      <c r="G725" s="52"/>
      <c r="P725" s="52"/>
      <c r="Q725" s="53"/>
      <c r="R725" s="52"/>
      <c r="S725" s="52"/>
      <c r="T725" s="52"/>
      <c r="U725" s="52"/>
      <c r="V725" s="52"/>
      <c r="W725" s="52"/>
      <c r="X725" s="52"/>
      <c r="Y725" s="52"/>
      <c r="Z725" s="52"/>
      <c r="AA725" s="52"/>
      <c r="AB725" s="52"/>
      <c r="AC725" s="39"/>
      <c r="AD725" s="55"/>
    </row>
    <row r="726" s="35" customFormat="1" spans="6:30">
      <c r="F726" s="52"/>
      <c r="G726" s="52"/>
      <c r="P726" s="52"/>
      <c r="Q726" s="53"/>
      <c r="R726" s="52"/>
      <c r="S726" s="52"/>
      <c r="T726" s="52"/>
      <c r="U726" s="52"/>
      <c r="V726" s="52"/>
      <c r="W726" s="52"/>
      <c r="X726" s="52"/>
      <c r="Y726" s="52"/>
      <c r="Z726" s="52"/>
      <c r="AA726" s="52"/>
      <c r="AB726" s="52"/>
      <c r="AC726" s="39"/>
      <c r="AD726" s="55"/>
    </row>
    <row r="727" s="35" customFormat="1" spans="6:30">
      <c r="F727" s="52"/>
      <c r="G727" s="52"/>
      <c r="P727" s="52"/>
      <c r="Q727" s="53"/>
      <c r="R727" s="52"/>
      <c r="S727" s="52"/>
      <c r="T727" s="52"/>
      <c r="U727" s="52"/>
      <c r="V727" s="52"/>
      <c r="W727" s="52"/>
      <c r="X727" s="52"/>
      <c r="Y727" s="52"/>
      <c r="Z727" s="52"/>
      <c r="AA727" s="52"/>
      <c r="AB727" s="52"/>
      <c r="AC727" s="39"/>
      <c r="AD727" s="55"/>
    </row>
    <row r="728" s="35" customFormat="1" spans="6:30">
      <c r="F728" s="52"/>
      <c r="G728" s="52"/>
      <c r="P728" s="52"/>
      <c r="Q728" s="53"/>
      <c r="R728" s="52"/>
      <c r="S728" s="52"/>
      <c r="T728" s="52"/>
      <c r="U728" s="52"/>
      <c r="V728" s="52"/>
      <c r="W728" s="52"/>
      <c r="X728" s="52"/>
      <c r="Y728" s="52"/>
      <c r="Z728" s="52"/>
      <c r="AA728" s="52"/>
      <c r="AB728" s="52"/>
      <c r="AC728" s="39"/>
      <c r="AD728" s="55"/>
    </row>
    <row r="729" s="35" customFormat="1" spans="6:30">
      <c r="F729" s="52"/>
      <c r="G729" s="52"/>
      <c r="P729" s="52"/>
      <c r="Q729" s="53"/>
      <c r="R729" s="52"/>
      <c r="S729" s="52"/>
      <c r="T729" s="52"/>
      <c r="U729" s="52"/>
      <c r="V729" s="52"/>
      <c r="W729" s="52"/>
      <c r="X729" s="52"/>
      <c r="Y729" s="52"/>
      <c r="Z729" s="52"/>
      <c r="AA729" s="52"/>
      <c r="AB729" s="52"/>
      <c r="AC729" s="39"/>
      <c r="AD729" s="55"/>
    </row>
    <row r="730" s="35" customFormat="1" spans="6:30">
      <c r="F730" s="52"/>
      <c r="G730" s="52"/>
      <c r="P730" s="52"/>
      <c r="Q730" s="53"/>
      <c r="R730" s="52"/>
      <c r="S730" s="52"/>
      <c r="T730" s="52"/>
      <c r="U730" s="52"/>
      <c r="V730" s="52"/>
      <c r="W730" s="52"/>
      <c r="X730" s="52"/>
      <c r="Y730" s="52"/>
      <c r="Z730" s="52"/>
      <c r="AA730" s="52"/>
      <c r="AB730" s="52"/>
      <c r="AC730" s="39"/>
      <c r="AD730" s="55"/>
    </row>
    <row r="731" s="35" customFormat="1" spans="6:30">
      <c r="F731" s="52"/>
      <c r="G731" s="52"/>
      <c r="P731" s="52"/>
      <c r="Q731" s="53"/>
      <c r="R731" s="52"/>
      <c r="S731" s="52"/>
      <c r="T731" s="52"/>
      <c r="U731" s="52"/>
      <c r="V731" s="52"/>
      <c r="W731" s="52"/>
      <c r="X731" s="52"/>
      <c r="Y731" s="52"/>
      <c r="Z731" s="52"/>
      <c r="AA731" s="52"/>
      <c r="AB731" s="52"/>
      <c r="AC731" s="39"/>
      <c r="AD731" s="55"/>
    </row>
    <row r="732" s="35" customFormat="1" spans="6:30">
      <c r="F732" s="52"/>
      <c r="G732" s="52"/>
      <c r="P732" s="52"/>
      <c r="Q732" s="53"/>
      <c r="R732" s="52"/>
      <c r="S732" s="52"/>
      <c r="T732" s="52"/>
      <c r="U732" s="52"/>
      <c r="V732" s="52"/>
      <c r="W732" s="52"/>
      <c r="X732" s="52"/>
      <c r="Y732" s="52"/>
      <c r="Z732" s="52"/>
      <c r="AA732" s="52"/>
      <c r="AB732" s="52"/>
      <c r="AC732" s="39"/>
      <c r="AD732" s="55"/>
    </row>
    <row r="733" s="35" customFormat="1" spans="6:30">
      <c r="F733" s="52"/>
      <c r="G733" s="52"/>
      <c r="P733" s="52"/>
      <c r="Q733" s="53"/>
      <c r="R733" s="52"/>
      <c r="S733" s="52"/>
      <c r="T733" s="52"/>
      <c r="U733" s="52"/>
      <c r="V733" s="52"/>
      <c r="W733" s="52"/>
      <c r="X733" s="52"/>
      <c r="Y733" s="52"/>
      <c r="Z733" s="52"/>
      <c r="AA733" s="52"/>
      <c r="AB733" s="52"/>
      <c r="AC733" s="39"/>
      <c r="AD733" s="55"/>
    </row>
    <row r="734" s="35" customFormat="1" spans="6:30">
      <c r="F734" s="52"/>
      <c r="G734" s="52"/>
      <c r="P734" s="52"/>
      <c r="Q734" s="53"/>
      <c r="R734" s="52"/>
      <c r="S734" s="52"/>
      <c r="T734" s="52"/>
      <c r="U734" s="52"/>
      <c r="V734" s="52"/>
      <c r="W734" s="52"/>
      <c r="X734" s="52"/>
      <c r="Y734" s="52"/>
      <c r="Z734" s="52"/>
      <c r="AA734" s="52"/>
      <c r="AB734" s="52"/>
      <c r="AC734" s="39"/>
      <c r="AD734" s="55"/>
    </row>
    <row r="735" s="35" customFormat="1" spans="6:30">
      <c r="F735" s="52"/>
      <c r="G735" s="52"/>
      <c r="P735" s="52"/>
      <c r="Q735" s="53"/>
      <c r="R735" s="52"/>
      <c r="S735" s="52"/>
      <c r="T735" s="52"/>
      <c r="U735" s="52"/>
      <c r="V735" s="52"/>
      <c r="W735" s="52"/>
      <c r="X735" s="52"/>
      <c r="Y735" s="52"/>
      <c r="Z735" s="52"/>
      <c r="AA735" s="52"/>
      <c r="AB735" s="52"/>
      <c r="AC735" s="39"/>
      <c r="AD735" s="55"/>
    </row>
    <row r="736" s="35" customFormat="1" spans="6:30">
      <c r="F736" s="52"/>
      <c r="G736" s="52"/>
      <c r="P736" s="52"/>
      <c r="Q736" s="53"/>
      <c r="R736" s="52"/>
      <c r="S736" s="52"/>
      <c r="T736" s="52"/>
      <c r="U736" s="52"/>
      <c r="V736" s="52"/>
      <c r="W736" s="52"/>
      <c r="X736" s="52"/>
      <c r="Y736" s="52"/>
      <c r="Z736" s="52"/>
      <c r="AA736" s="52"/>
      <c r="AB736" s="52"/>
      <c r="AC736" s="39"/>
      <c r="AD736" s="55"/>
    </row>
    <row r="737" s="35" customFormat="1" spans="6:30">
      <c r="F737" s="52"/>
      <c r="G737" s="52"/>
      <c r="P737" s="52"/>
      <c r="Q737" s="53"/>
      <c r="R737" s="52"/>
      <c r="S737" s="52"/>
      <c r="T737" s="52"/>
      <c r="U737" s="52"/>
      <c r="V737" s="52"/>
      <c r="W737" s="52"/>
      <c r="X737" s="52"/>
      <c r="Y737" s="52"/>
      <c r="Z737" s="52"/>
      <c r="AA737" s="52"/>
      <c r="AB737" s="52"/>
      <c r="AC737" s="39"/>
      <c r="AD737" s="55"/>
    </row>
    <row r="738" s="35" customFormat="1" spans="6:30">
      <c r="F738" s="52"/>
      <c r="G738" s="52"/>
      <c r="P738" s="52"/>
      <c r="Q738" s="53"/>
      <c r="R738" s="52"/>
      <c r="S738" s="52"/>
      <c r="T738" s="52"/>
      <c r="U738" s="52"/>
      <c r="V738" s="52"/>
      <c r="W738" s="52"/>
      <c r="X738" s="52"/>
      <c r="Y738" s="52"/>
      <c r="Z738" s="52"/>
      <c r="AA738" s="52"/>
      <c r="AB738" s="52"/>
      <c r="AC738" s="39"/>
      <c r="AD738" s="55"/>
    </row>
    <row r="739" s="35" customFormat="1" spans="6:30">
      <c r="F739" s="52"/>
      <c r="G739" s="52"/>
      <c r="P739" s="52"/>
      <c r="Q739" s="53"/>
      <c r="R739" s="52"/>
      <c r="S739" s="52"/>
      <c r="T739" s="52"/>
      <c r="U739" s="52"/>
      <c r="V739" s="52"/>
      <c r="W739" s="52"/>
      <c r="X739" s="52"/>
      <c r="Y739" s="52"/>
      <c r="Z739" s="52"/>
      <c r="AA739" s="52"/>
      <c r="AB739" s="52"/>
      <c r="AC739" s="39"/>
      <c r="AD739" s="55"/>
    </row>
    <row r="740" s="35" customFormat="1" spans="6:30">
      <c r="F740" s="52"/>
      <c r="G740" s="52"/>
      <c r="P740" s="52"/>
      <c r="Q740" s="53"/>
      <c r="R740" s="52"/>
      <c r="S740" s="52"/>
      <c r="T740" s="52"/>
      <c r="U740" s="52"/>
      <c r="V740" s="52"/>
      <c r="W740" s="52"/>
      <c r="X740" s="52"/>
      <c r="Y740" s="52"/>
      <c r="Z740" s="52"/>
      <c r="AA740" s="52"/>
      <c r="AB740" s="52"/>
      <c r="AC740" s="39"/>
      <c r="AD740" s="55"/>
    </row>
    <row r="741" s="35" customFormat="1" spans="6:30">
      <c r="F741" s="52"/>
      <c r="G741" s="52"/>
      <c r="P741" s="52"/>
      <c r="Q741" s="53"/>
      <c r="R741" s="52"/>
      <c r="S741" s="52"/>
      <c r="T741" s="52"/>
      <c r="U741" s="52"/>
      <c r="V741" s="52"/>
      <c r="W741" s="52"/>
      <c r="X741" s="52"/>
      <c r="Y741" s="52"/>
      <c r="Z741" s="52"/>
      <c r="AA741" s="52"/>
      <c r="AB741" s="52"/>
      <c r="AC741" s="39"/>
      <c r="AD741" s="55"/>
    </row>
    <row r="742" s="35" customFormat="1" spans="6:30">
      <c r="F742" s="52"/>
      <c r="G742" s="52"/>
      <c r="P742" s="52"/>
      <c r="Q742" s="53"/>
      <c r="R742" s="52"/>
      <c r="S742" s="52"/>
      <c r="T742" s="52"/>
      <c r="U742" s="52"/>
      <c r="V742" s="52"/>
      <c r="W742" s="52"/>
      <c r="X742" s="52"/>
      <c r="Y742" s="52"/>
      <c r="Z742" s="52"/>
      <c r="AA742" s="52"/>
      <c r="AB742" s="52"/>
      <c r="AC742" s="39"/>
      <c r="AD742" s="55"/>
    </row>
    <row r="743" s="35" customFormat="1" spans="6:30">
      <c r="F743" s="52"/>
      <c r="G743" s="52"/>
      <c r="P743" s="52"/>
      <c r="Q743" s="53"/>
      <c r="R743" s="52"/>
      <c r="S743" s="52"/>
      <c r="T743" s="52"/>
      <c r="U743" s="52"/>
      <c r="V743" s="52"/>
      <c r="W743" s="52"/>
      <c r="X743" s="52"/>
      <c r="Y743" s="52"/>
      <c r="Z743" s="52"/>
      <c r="AA743" s="52"/>
      <c r="AB743" s="52"/>
      <c r="AC743" s="39"/>
      <c r="AD743" s="55"/>
    </row>
    <row r="744" s="35" customFormat="1" spans="6:30">
      <c r="F744" s="52"/>
      <c r="G744" s="52"/>
      <c r="P744" s="52"/>
      <c r="Q744" s="53"/>
      <c r="R744" s="52"/>
      <c r="S744" s="52"/>
      <c r="T744" s="52"/>
      <c r="U744" s="52"/>
      <c r="V744" s="52"/>
      <c r="W744" s="52"/>
      <c r="X744" s="52"/>
      <c r="Y744" s="52"/>
      <c r="Z744" s="52"/>
      <c r="AA744" s="52"/>
      <c r="AB744" s="52"/>
      <c r="AC744" s="39"/>
      <c r="AD744" s="55"/>
    </row>
    <row r="745" s="35" customFormat="1" spans="6:30">
      <c r="F745" s="52"/>
      <c r="G745" s="52"/>
      <c r="P745" s="52"/>
      <c r="Q745" s="53"/>
      <c r="R745" s="52"/>
      <c r="S745" s="52"/>
      <c r="T745" s="52"/>
      <c r="U745" s="52"/>
      <c r="V745" s="52"/>
      <c r="W745" s="52"/>
      <c r="X745" s="52"/>
      <c r="Y745" s="52"/>
      <c r="Z745" s="52"/>
      <c r="AA745" s="52"/>
      <c r="AB745" s="52"/>
      <c r="AC745" s="39"/>
      <c r="AD745" s="55"/>
    </row>
    <row r="746" s="35" customFormat="1" spans="6:30">
      <c r="F746" s="52"/>
      <c r="G746" s="52"/>
      <c r="P746" s="52"/>
      <c r="Q746" s="53"/>
      <c r="R746" s="52"/>
      <c r="S746" s="52"/>
      <c r="T746" s="52"/>
      <c r="U746" s="52"/>
      <c r="V746" s="52"/>
      <c r="W746" s="52"/>
      <c r="X746" s="52"/>
      <c r="Y746" s="52"/>
      <c r="Z746" s="52"/>
      <c r="AA746" s="52"/>
      <c r="AB746" s="52"/>
      <c r="AC746" s="39"/>
      <c r="AD746" s="55"/>
    </row>
    <row r="747" s="35" customFormat="1" spans="6:30">
      <c r="F747" s="52"/>
      <c r="G747" s="52"/>
      <c r="P747" s="52"/>
      <c r="Q747" s="53"/>
      <c r="R747" s="52"/>
      <c r="S747" s="52"/>
      <c r="T747" s="52"/>
      <c r="U747" s="52"/>
      <c r="V747" s="52"/>
      <c r="W747" s="52"/>
      <c r="X747" s="52"/>
      <c r="Y747" s="52"/>
      <c r="Z747" s="52"/>
      <c r="AA747" s="52"/>
      <c r="AB747" s="52"/>
      <c r="AC747" s="39"/>
      <c r="AD747" s="55"/>
    </row>
    <row r="748" s="35" customFormat="1" spans="6:30">
      <c r="F748" s="52"/>
      <c r="G748" s="52"/>
      <c r="P748" s="52"/>
      <c r="Q748" s="53"/>
      <c r="R748" s="52"/>
      <c r="S748" s="52"/>
      <c r="T748" s="52"/>
      <c r="U748" s="52"/>
      <c r="V748" s="52"/>
      <c r="W748" s="52"/>
      <c r="X748" s="52"/>
      <c r="Y748" s="52"/>
      <c r="Z748" s="52"/>
      <c r="AA748" s="52"/>
      <c r="AB748" s="52"/>
      <c r="AC748" s="39"/>
      <c r="AD748" s="55"/>
    </row>
    <row r="749" s="35" customFormat="1" spans="6:30">
      <c r="F749" s="52"/>
      <c r="G749" s="52"/>
      <c r="P749" s="52"/>
      <c r="Q749" s="53"/>
      <c r="R749" s="52"/>
      <c r="S749" s="52"/>
      <c r="T749" s="52"/>
      <c r="U749" s="52"/>
      <c r="V749" s="52"/>
      <c r="W749" s="52"/>
      <c r="X749" s="52"/>
      <c r="Y749" s="52"/>
      <c r="Z749" s="52"/>
      <c r="AA749" s="52"/>
      <c r="AB749" s="52"/>
      <c r="AC749" s="39"/>
      <c r="AD749" s="55"/>
    </row>
    <row r="750" s="35" customFormat="1" spans="6:30">
      <c r="F750" s="52"/>
      <c r="G750" s="52"/>
      <c r="P750" s="52"/>
      <c r="Q750" s="53"/>
      <c r="R750" s="52"/>
      <c r="S750" s="52"/>
      <c r="T750" s="52"/>
      <c r="U750" s="52"/>
      <c r="V750" s="52"/>
      <c r="W750" s="52"/>
      <c r="X750" s="52"/>
      <c r="Y750" s="52"/>
      <c r="Z750" s="52"/>
      <c r="AA750" s="52"/>
      <c r="AB750" s="52"/>
      <c r="AC750" s="39"/>
      <c r="AD750" s="55"/>
    </row>
    <row r="751" s="35" customFormat="1" spans="6:30">
      <c r="F751" s="52"/>
      <c r="G751" s="52"/>
      <c r="P751" s="52"/>
      <c r="Q751" s="53"/>
      <c r="R751" s="52"/>
      <c r="S751" s="52"/>
      <c r="T751" s="52"/>
      <c r="U751" s="52"/>
      <c r="V751" s="52"/>
      <c r="W751" s="52"/>
      <c r="X751" s="52"/>
      <c r="Y751" s="52"/>
      <c r="Z751" s="52"/>
      <c r="AA751" s="52"/>
      <c r="AB751" s="52"/>
      <c r="AC751" s="39"/>
      <c r="AD751" s="55"/>
    </row>
    <row r="752" s="35" customFormat="1" spans="6:30">
      <c r="F752" s="52"/>
      <c r="G752" s="52"/>
      <c r="P752" s="52"/>
      <c r="Q752" s="53"/>
      <c r="R752" s="52"/>
      <c r="S752" s="52"/>
      <c r="T752" s="52"/>
      <c r="U752" s="52"/>
      <c r="V752" s="52"/>
      <c r="W752" s="52"/>
      <c r="X752" s="52"/>
      <c r="Y752" s="52"/>
      <c r="Z752" s="52"/>
      <c r="AA752" s="52"/>
      <c r="AB752" s="52"/>
      <c r="AC752" s="39"/>
      <c r="AD752" s="55"/>
    </row>
    <row r="753" s="35" customFormat="1" spans="6:30">
      <c r="F753" s="52"/>
      <c r="G753" s="52"/>
      <c r="P753" s="52"/>
      <c r="Q753" s="53"/>
      <c r="R753" s="52"/>
      <c r="S753" s="52"/>
      <c r="T753" s="52"/>
      <c r="U753" s="52"/>
      <c r="V753" s="52"/>
      <c r="W753" s="52"/>
      <c r="X753" s="52"/>
      <c r="Y753" s="52"/>
      <c r="Z753" s="52"/>
      <c r="AA753" s="52"/>
      <c r="AB753" s="52"/>
      <c r="AC753" s="39"/>
      <c r="AD753" s="55"/>
    </row>
    <row r="754" s="35" customFormat="1" spans="6:30">
      <c r="F754" s="52"/>
      <c r="G754" s="52"/>
      <c r="P754" s="52"/>
      <c r="Q754" s="53"/>
      <c r="R754" s="52"/>
      <c r="S754" s="52"/>
      <c r="T754" s="52"/>
      <c r="U754" s="52"/>
      <c r="V754" s="52"/>
      <c r="W754" s="52"/>
      <c r="X754" s="52"/>
      <c r="Y754" s="52"/>
      <c r="Z754" s="52"/>
      <c r="AA754" s="52"/>
      <c r="AB754" s="52"/>
      <c r="AC754" s="39"/>
      <c r="AD754" s="55"/>
    </row>
    <row r="755" s="35" customFormat="1" spans="6:30">
      <c r="F755" s="52"/>
      <c r="G755" s="52"/>
      <c r="P755" s="52"/>
      <c r="Q755" s="53"/>
      <c r="R755" s="52"/>
      <c r="S755" s="52"/>
      <c r="T755" s="52"/>
      <c r="U755" s="52"/>
      <c r="V755" s="52"/>
      <c r="W755" s="52"/>
      <c r="X755" s="52"/>
      <c r="Y755" s="52"/>
      <c r="Z755" s="52"/>
      <c r="AA755" s="52"/>
      <c r="AB755" s="52"/>
      <c r="AC755" s="39"/>
      <c r="AD755" s="55"/>
    </row>
    <row r="756" s="35" customFormat="1" spans="6:30">
      <c r="F756" s="52"/>
      <c r="G756" s="52"/>
      <c r="P756" s="52"/>
      <c r="Q756" s="53"/>
      <c r="R756" s="52"/>
      <c r="S756" s="52"/>
      <c r="T756" s="52"/>
      <c r="U756" s="52"/>
      <c r="V756" s="52"/>
      <c r="W756" s="52"/>
      <c r="X756" s="52"/>
      <c r="Y756" s="52"/>
      <c r="Z756" s="52"/>
      <c r="AA756" s="52"/>
      <c r="AB756" s="52"/>
      <c r="AC756" s="39"/>
      <c r="AD756" s="55"/>
    </row>
    <row r="757" s="35" customFormat="1" spans="6:30">
      <c r="F757" s="52"/>
      <c r="G757" s="52"/>
      <c r="P757" s="52"/>
      <c r="Q757" s="53"/>
      <c r="R757" s="52"/>
      <c r="S757" s="52"/>
      <c r="T757" s="52"/>
      <c r="U757" s="52"/>
      <c r="V757" s="52"/>
      <c r="W757" s="52"/>
      <c r="X757" s="52"/>
      <c r="Y757" s="52"/>
      <c r="Z757" s="52"/>
      <c r="AA757" s="52"/>
      <c r="AB757" s="52"/>
      <c r="AC757" s="39"/>
      <c r="AD757" s="55"/>
    </row>
    <row r="758" s="35" customFormat="1" spans="6:30">
      <c r="F758" s="52"/>
      <c r="G758" s="52"/>
      <c r="P758" s="52"/>
      <c r="Q758" s="53"/>
      <c r="R758" s="52"/>
      <c r="S758" s="52"/>
      <c r="T758" s="52"/>
      <c r="U758" s="52"/>
      <c r="V758" s="52"/>
      <c r="W758" s="52"/>
      <c r="X758" s="52"/>
      <c r="Y758" s="52"/>
      <c r="Z758" s="52"/>
      <c r="AA758" s="52"/>
      <c r="AB758" s="52"/>
      <c r="AC758" s="39"/>
      <c r="AD758" s="55"/>
    </row>
    <row r="759" s="35" customFormat="1" spans="6:30">
      <c r="F759" s="52"/>
      <c r="G759" s="52"/>
      <c r="P759" s="52"/>
      <c r="Q759" s="53"/>
      <c r="R759" s="52"/>
      <c r="S759" s="52"/>
      <c r="T759" s="52"/>
      <c r="U759" s="52"/>
      <c r="V759" s="52"/>
      <c r="W759" s="52"/>
      <c r="X759" s="52"/>
      <c r="Y759" s="52"/>
      <c r="Z759" s="52"/>
      <c r="AA759" s="52"/>
      <c r="AB759" s="52"/>
      <c r="AC759" s="39"/>
      <c r="AD759" s="55"/>
    </row>
    <row r="760" s="35" customFormat="1" spans="6:30">
      <c r="F760" s="52"/>
      <c r="G760" s="52"/>
      <c r="P760" s="52"/>
      <c r="Q760" s="53"/>
      <c r="R760" s="52"/>
      <c r="S760" s="52"/>
      <c r="T760" s="52"/>
      <c r="U760" s="52"/>
      <c r="V760" s="52"/>
      <c r="W760" s="52"/>
      <c r="X760" s="52"/>
      <c r="Y760" s="52"/>
      <c r="Z760" s="52"/>
      <c r="AA760" s="52"/>
      <c r="AB760" s="52"/>
      <c r="AC760" s="39"/>
      <c r="AD760" s="55"/>
    </row>
    <row r="761" s="35" customFormat="1" spans="6:30">
      <c r="F761" s="52"/>
      <c r="G761" s="52"/>
      <c r="P761" s="52"/>
      <c r="Q761" s="53"/>
      <c r="R761" s="52"/>
      <c r="S761" s="52"/>
      <c r="T761" s="52"/>
      <c r="U761" s="52"/>
      <c r="V761" s="52"/>
      <c r="W761" s="52"/>
      <c r="X761" s="52"/>
      <c r="Y761" s="52"/>
      <c r="Z761" s="52"/>
      <c r="AA761" s="52"/>
      <c r="AB761" s="52"/>
      <c r="AC761" s="39"/>
      <c r="AD761" s="55"/>
    </row>
    <row r="762" s="35" customFormat="1" spans="6:30">
      <c r="F762" s="52"/>
      <c r="G762" s="52"/>
      <c r="P762" s="52"/>
      <c r="Q762" s="53"/>
      <c r="R762" s="52"/>
      <c r="S762" s="52"/>
      <c r="T762" s="52"/>
      <c r="U762" s="52"/>
      <c r="V762" s="52"/>
      <c r="W762" s="52"/>
      <c r="X762" s="52"/>
      <c r="Y762" s="52"/>
      <c r="Z762" s="52"/>
      <c r="AA762" s="52"/>
      <c r="AB762" s="52"/>
      <c r="AC762" s="39"/>
      <c r="AD762" s="55"/>
    </row>
    <row r="763" s="35" customFormat="1" spans="6:30">
      <c r="F763" s="52"/>
      <c r="G763" s="52"/>
      <c r="P763" s="52"/>
      <c r="Q763" s="53"/>
      <c r="R763" s="52"/>
      <c r="S763" s="52"/>
      <c r="T763" s="52"/>
      <c r="U763" s="52"/>
      <c r="V763" s="52"/>
      <c r="W763" s="52"/>
      <c r="X763" s="52"/>
      <c r="Y763" s="52"/>
      <c r="Z763" s="52"/>
      <c r="AA763" s="52"/>
      <c r="AB763" s="52"/>
      <c r="AC763" s="39"/>
      <c r="AD763" s="55"/>
    </row>
    <row r="764" s="35" customFormat="1" spans="6:30">
      <c r="F764" s="52"/>
      <c r="G764" s="52"/>
      <c r="P764" s="52"/>
      <c r="Q764" s="53"/>
      <c r="R764" s="52"/>
      <c r="S764" s="52"/>
      <c r="T764" s="52"/>
      <c r="U764" s="52"/>
      <c r="V764" s="52"/>
      <c r="W764" s="52"/>
      <c r="X764" s="52"/>
      <c r="Y764" s="52"/>
      <c r="Z764" s="52"/>
      <c r="AA764" s="52"/>
      <c r="AB764" s="52"/>
      <c r="AC764" s="39"/>
      <c r="AD764" s="55"/>
    </row>
    <row r="765" s="35" customFormat="1" spans="6:30">
      <c r="F765" s="52"/>
      <c r="G765" s="52"/>
      <c r="P765" s="52"/>
      <c r="Q765" s="53"/>
      <c r="R765" s="52"/>
      <c r="S765" s="52"/>
      <c r="T765" s="52"/>
      <c r="U765" s="52"/>
      <c r="V765" s="52"/>
      <c r="W765" s="52"/>
      <c r="X765" s="52"/>
      <c r="Y765" s="52"/>
      <c r="Z765" s="52"/>
      <c r="AA765" s="52"/>
      <c r="AB765" s="52"/>
      <c r="AC765" s="39"/>
      <c r="AD765" s="55"/>
    </row>
    <row r="766" s="35" customFormat="1" spans="6:30">
      <c r="F766" s="52"/>
      <c r="G766" s="52"/>
      <c r="P766" s="52"/>
      <c r="Q766" s="53"/>
      <c r="R766" s="52"/>
      <c r="S766" s="52"/>
      <c r="T766" s="52"/>
      <c r="U766" s="52"/>
      <c r="V766" s="52"/>
      <c r="W766" s="52"/>
      <c r="X766" s="52"/>
      <c r="Y766" s="52"/>
      <c r="Z766" s="52"/>
      <c r="AA766" s="52"/>
      <c r="AB766" s="52"/>
      <c r="AC766" s="39"/>
      <c r="AD766" s="55"/>
    </row>
    <row r="767" s="35" customFormat="1" spans="6:30">
      <c r="F767" s="52"/>
      <c r="G767" s="52"/>
      <c r="P767" s="52"/>
      <c r="Q767" s="53"/>
      <c r="R767" s="52"/>
      <c r="S767" s="52"/>
      <c r="T767" s="52"/>
      <c r="U767" s="52"/>
      <c r="V767" s="52"/>
      <c r="W767" s="52"/>
      <c r="X767" s="52"/>
      <c r="Y767" s="52"/>
      <c r="Z767" s="52"/>
      <c r="AA767" s="52"/>
      <c r="AB767" s="52"/>
      <c r="AC767" s="39"/>
      <c r="AD767" s="55"/>
    </row>
    <row r="768" s="35" customFormat="1" spans="6:30">
      <c r="F768" s="52"/>
      <c r="G768" s="52"/>
      <c r="P768" s="52"/>
      <c r="Q768" s="53"/>
      <c r="R768" s="52"/>
      <c r="S768" s="52"/>
      <c r="T768" s="52"/>
      <c r="U768" s="52"/>
      <c r="V768" s="52"/>
      <c r="W768" s="52"/>
      <c r="X768" s="52"/>
      <c r="Y768" s="52"/>
      <c r="Z768" s="52"/>
      <c r="AA768" s="52"/>
      <c r="AB768" s="52"/>
      <c r="AC768" s="39"/>
      <c r="AD768" s="55"/>
    </row>
    <row r="769" s="35" customFormat="1" spans="6:30">
      <c r="F769" s="52"/>
      <c r="G769" s="52"/>
      <c r="P769" s="52"/>
      <c r="Q769" s="38"/>
      <c r="AC769" s="39"/>
      <c r="AD769" s="40"/>
    </row>
    <row r="770" s="35" customFormat="1" spans="6:30">
      <c r="F770" s="52"/>
      <c r="G770" s="52"/>
      <c r="P770" s="52"/>
      <c r="Q770" s="38"/>
      <c r="AC770" s="39"/>
      <c r="AD770" s="40"/>
    </row>
    <row r="771" s="35" customFormat="1" spans="6:30">
      <c r="F771" s="52"/>
      <c r="G771" s="52"/>
      <c r="P771" s="52"/>
      <c r="Q771" s="38"/>
      <c r="AC771" s="39"/>
      <c r="AD771" s="40"/>
    </row>
    <row r="772" s="35" customFormat="1" spans="6:30">
      <c r="F772" s="52"/>
      <c r="G772" s="52"/>
      <c r="P772" s="52"/>
      <c r="Q772" s="38"/>
      <c r="AC772" s="39"/>
      <c r="AD772" s="40"/>
    </row>
    <row r="773" s="35" customFormat="1" spans="6:30">
      <c r="F773" s="52"/>
      <c r="G773" s="52"/>
      <c r="P773" s="52"/>
      <c r="Q773" s="38"/>
      <c r="AC773" s="39"/>
      <c r="AD773" s="40"/>
    </row>
    <row r="774" s="35" customFormat="1" spans="6:30">
      <c r="F774" s="52"/>
      <c r="G774" s="52"/>
      <c r="P774" s="52"/>
      <c r="Q774" s="38"/>
      <c r="AC774" s="39"/>
      <c r="AD774" s="40"/>
    </row>
    <row r="775" s="35" customFormat="1" spans="6:30">
      <c r="F775" s="52"/>
      <c r="G775" s="52"/>
      <c r="P775" s="52"/>
      <c r="Q775" s="38"/>
      <c r="AC775" s="39"/>
      <c r="AD775" s="40"/>
    </row>
    <row r="776" s="35" customFormat="1" spans="6:30">
      <c r="F776" s="52"/>
      <c r="G776" s="52"/>
      <c r="P776" s="52"/>
      <c r="Q776" s="38"/>
      <c r="AC776" s="39"/>
      <c r="AD776" s="40"/>
    </row>
    <row r="777" s="35" customFormat="1" spans="6:30">
      <c r="F777" s="52"/>
      <c r="G777" s="52"/>
      <c r="P777" s="52"/>
      <c r="Q777" s="38"/>
      <c r="AC777" s="39"/>
      <c r="AD777" s="40"/>
    </row>
    <row r="778" s="35" customFormat="1" spans="6:30">
      <c r="F778" s="52"/>
      <c r="G778" s="52"/>
      <c r="P778" s="52"/>
      <c r="Q778" s="38"/>
      <c r="AC778" s="39"/>
      <c r="AD778" s="40"/>
    </row>
    <row r="779" s="35" customFormat="1" spans="6:30">
      <c r="F779" s="52"/>
      <c r="G779" s="52"/>
      <c r="P779" s="52"/>
      <c r="Q779" s="38"/>
      <c r="AC779" s="39"/>
      <c r="AD779" s="40"/>
    </row>
    <row r="780" s="35" customFormat="1" spans="6:30">
      <c r="F780" s="52"/>
      <c r="G780" s="52"/>
      <c r="P780" s="52"/>
      <c r="Q780" s="38"/>
      <c r="AC780" s="39"/>
      <c r="AD780" s="40"/>
    </row>
    <row r="781" s="35" customFormat="1" spans="6:30">
      <c r="F781" s="52"/>
      <c r="G781" s="52"/>
      <c r="P781" s="52"/>
      <c r="Q781" s="38"/>
      <c r="AC781" s="39"/>
      <c r="AD781" s="40"/>
    </row>
    <row r="782" s="35" customFormat="1" spans="6:30">
      <c r="F782" s="52"/>
      <c r="G782" s="52"/>
      <c r="P782" s="52"/>
      <c r="Q782" s="38"/>
      <c r="AC782" s="39"/>
      <c r="AD782" s="40"/>
    </row>
    <row r="783" s="35" customFormat="1" spans="6:30">
      <c r="F783" s="52"/>
      <c r="G783" s="52"/>
      <c r="P783" s="52"/>
      <c r="Q783" s="38"/>
      <c r="AC783" s="39"/>
      <c r="AD783" s="40"/>
    </row>
    <row r="784" s="35" customFormat="1" spans="6:30">
      <c r="F784" s="52"/>
      <c r="G784" s="52"/>
      <c r="P784" s="52"/>
      <c r="Q784" s="38"/>
      <c r="AC784" s="39"/>
      <c r="AD784" s="40"/>
    </row>
    <row r="785" s="35" customFormat="1" spans="6:30">
      <c r="F785" s="52"/>
      <c r="G785" s="52"/>
      <c r="P785" s="52"/>
      <c r="Q785" s="38"/>
      <c r="AC785" s="39"/>
      <c r="AD785" s="40"/>
    </row>
    <row r="786" s="35" customFormat="1" spans="6:30">
      <c r="F786" s="52"/>
      <c r="G786" s="52"/>
      <c r="P786" s="52"/>
      <c r="Q786" s="38"/>
      <c r="AC786" s="39"/>
      <c r="AD786" s="40"/>
    </row>
    <row r="787" s="35" customFormat="1" spans="6:30">
      <c r="F787" s="52"/>
      <c r="G787" s="52"/>
      <c r="P787" s="52"/>
      <c r="Q787" s="38"/>
      <c r="AC787" s="39"/>
      <c r="AD787" s="40"/>
    </row>
    <row r="788" s="35" customFormat="1" spans="6:30">
      <c r="F788" s="52"/>
      <c r="G788" s="52"/>
      <c r="P788" s="52"/>
      <c r="Q788" s="38"/>
      <c r="AC788" s="39"/>
      <c r="AD788" s="40"/>
    </row>
    <row r="789" s="35" customFormat="1" spans="6:30">
      <c r="F789" s="52"/>
      <c r="G789" s="52"/>
      <c r="P789" s="52"/>
      <c r="Q789" s="38"/>
      <c r="AC789" s="39"/>
      <c r="AD789" s="40"/>
    </row>
    <row r="790" s="35" customFormat="1" spans="6:30">
      <c r="F790" s="52"/>
      <c r="G790" s="52"/>
      <c r="P790" s="52"/>
      <c r="Q790" s="38"/>
      <c r="AC790" s="39"/>
      <c r="AD790" s="40"/>
    </row>
    <row r="791" s="35" customFormat="1" spans="6:30">
      <c r="F791" s="52"/>
      <c r="G791" s="52"/>
      <c r="P791" s="52"/>
      <c r="Q791" s="38"/>
      <c r="AC791" s="39"/>
      <c r="AD791" s="40"/>
    </row>
    <row r="792" s="35" customFormat="1" spans="6:30">
      <c r="F792" s="52"/>
      <c r="G792" s="52"/>
      <c r="P792" s="52"/>
      <c r="Q792" s="38"/>
      <c r="AC792" s="39"/>
      <c r="AD792" s="40"/>
    </row>
    <row r="793" s="35" customFormat="1" spans="6:30">
      <c r="F793" s="52"/>
      <c r="G793" s="52"/>
      <c r="P793" s="52"/>
      <c r="Q793" s="38"/>
      <c r="AC793" s="39"/>
      <c r="AD793" s="40"/>
    </row>
    <row r="794" s="35" customFormat="1" spans="6:30">
      <c r="F794" s="52"/>
      <c r="G794" s="52"/>
      <c r="P794" s="52"/>
      <c r="Q794" s="38"/>
      <c r="AC794" s="39"/>
      <c r="AD794" s="40"/>
    </row>
    <row r="795" s="35" customFormat="1" spans="6:30">
      <c r="F795" s="52"/>
      <c r="G795" s="52"/>
      <c r="P795" s="52"/>
      <c r="Q795" s="38"/>
      <c r="AC795" s="39"/>
      <c r="AD795" s="40"/>
    </row>
    <row r="796" s="35" customFormat="1" spans="6:30">
      <c r="F796" s="52"/>
      <c r="G796" s="52"/>
      <c r="P796" s="52"/>
      <c r="Q796" s="38"/>
      <c r="AC796" s="39"/>
      <c r="AD796" s="40"/>
    </row>
    <row r="797" s="35" customFormat="1" spans="6:30">
      <c r="F797" s="52"/>
      <c r="G797" s="52"/>
      <c r="P797" s="52"/>
      <c r="Q797" s="38"/>
      <c r="AC797" s="39"/>
      <c r="AD797" s="40"/>
    </row>
    <row r="798" s="35" customFormat="1" spans="6:30">
      <c r="F798" s="52"/>
      <c r="G798" s="52"/>
      <c r="P798" s="52"/>
      <c r="Q798" s="38"/>
      <c r="AC798" s="39"/>
      <c r="AD798" s="40"/>
    </row>
    <row r="799" s="35" customFormat="1" spans="6:30">
      <c r="F799" s="52"/>
      <c r="G799" s="52"/>
      <c r="P799" s="52"/>
      <c r="Q799" s="38"/>
      <c r="AC799" s="39"/>
      <c r="AD799" s="40"/>
    </row>
    <row r="800" s="35" customFormat="1" spans="6:30">
      <c r="F800" s="52"/>
      <c r="G800" s="52"/>
      <c r="P800" s="52"/>
      <c r="Q800" s="38"/>
      <c r="AC800" s="39"/>
      <c r="AD800" s="40"/>
    </row>
    <row r="801" s="35" customFormat="1" spans="6:30">
      <c r="F801" s="52"/>
      <c r="G801" s="52"/>
      <c r="P801" s="52"/>
      <c r="Q801" s="38"/>
      <c r="AC801" s="39"/>
      <c r="AD801" s="40"/>
    </row>
    <row r="802" s="35" customFormat="1" spans="6:30">
      <c r="F802" s="52"/>
      <c r="G802" s="52"/>
      <c r="P802" s="52"/>
      <c r="Q802" s="38"/>
      <c r="AC802" s="39"/>
      <c r="AD802" s="40"/>
    </row>
    <row r="803" s="35" customFormat="1" spans="6:30">
      <c r="F803" s="52"/>
      <c r="G803" s="52"/>
      <c r="P803" s="52"/>
      <c r="Q803" s="38"/>
      <c r="AC803" s="39"/>
      <c r="AD803" s="40"/>
    </row>
    <row r="804" s="35" customFormat="1" spans="6:30">
      <c r="F804" s="52"/>
      <c r="G804" s="52"/>
      <c r="P804" s="52"/>
      <c r="Q804" s="38"/>
      <c r="AC804" s="39"/>
      <c r="AD804" s="40"/>
    </row>
    <row r="805" s="35" customFormat="1" spans="6:30">
      <c r="F805" s="52"/>
      <c r="G805" s="52"/>
      <c r="P805" s="52"/>
      <c r="Q805" s="38"/>
      <c r="AC805" s="39"/>
      <c r="AD805" s="40"/>
    </row>
    <row r="806" s="35" customFormat="1" spans="6:30">
      <c r="F806" s="52"/>
      <c r="G806" s="52"/>
      <c r="P806" s="52"/>
      <c r="Q806" s="38"/>
      <c r="AC806" s="39"/>
      <c r="AD806" s="40"/>
    </row>
    <row r="807" s="35" customFormat="1" spans="6:30">
      <c r="F807" s="52"/>
      <c r="G807" s="52"/>
      <c r="P807" s="52"/>
      <c r="Q807" s="38"/>
      <c r="AC807" s="39"/>
      <c r="AD807" s="40"/>
    </row>
    <row r="808" s="35" customFormat="1" spans="6:30">
      <c r="F808" s="52"/>
      <c r="G808" s="52"/>
      <c r="P808" s="52"/>
      <c r="Q808" s="38"/>
      <c r="AC808" s="39"/>
      <c r="AD808" s="40"/>
    </row>
    <row r="809" s="35" customFormat="1" spans="6:30">
      <c r="F809" s="52"/>
      <c r="G809" s="52"/>
      <c r="P809" s="52"/>
      <c r="Q809" s="38"/>
      <c r="AC809" s="39"/>
      <c r="AD809" s="40"/>
    </row>
    <row r="810" s="35" customFormat="1" spans="6:30">
      <c r="F810" s="52"/>
      <c r="G810" s="52"/>
      <c r="P810" s="52"/>
      <c r="Q810" s="38"/>
      <c r="AC810" s="39"/>
      <c r="AD810" s="40"/>
    </row>
    <row r="811" s="35" customFormat="1" spans="6:30">
      <c r="F811" s="52"/>
      <c r="G811" s="52"/>
      <c r="P811" s="52"/>
      <c r="Q811" s="38"/>
      <c r="AC811" s="39"/>
      <c r="AD811" s="40"/>
    </row>
    <row r="812" s="35" customFormat="1" spans="6:30">
      <c r="F812" s="52"/>
      <c r="G812" s="52"/>
      <c r="P812" s="52"/>
      <c r="Q812" s="38"/>
      <c r="AC812" s="39"/>
      <c r="AD812" s="40"/>
    </row>
    <row r="813" s="35" customFormat="1" spans="6:30">
      <c r="F813" s="52"/>
      <c r="G813" s="52"/>
      <c r="P813" s="52"/>
      <c r="Q813" s="38"/>
      <c r="AC813" s="39"/>
      <c r="AD813" s="40"/>
    </row>
    <row r="814" s="35" customFormat="1" spans="6:30">
      <c r="F814" s="52"/>
      <c r="G814" s="52"/>
      <c r="P814" s="52"/>
      <c r="Q814" s="38"/>
      <c r="AC814" s="39"/>
      <c r="AD814" s="40"/>
    </row>
    <row r="815" s="35" customFormat="1" spans="6:30">
      <c r="F815" s="52"/>
      <c r="G815" s="52"/>
      <c r="P815" s="52"/>
      <c r="Q815" s="38"/>
      <c r="AC815" s="39"/>
      <c r="AD815" s="40"/>
    </row>
    <row r="816" s="35" customFormat="1" spans="6:30">
      <c r="F816" s="52"/>
      <c r="G816" s="52"/>
      <c r="P816" s="52"/>
      <c r="Q816" s="38"/>
      <c r="AC816" s="39"/>
      <c r="AD816" s="40"/>
    </row>
    <row r="817" s="35" customFormat="1" spans="6:30">
      <c r="F817" s="52"/>
      <c r="G817" s="52"/>
      <c r="P817" s="52"/>
      <c r="Q817" s="38"/>
      <c r="AC817" s="39"/>
      <c r="AD817" s="40"/>
    </row>
    <row r="818" s="35" customFormat="1" spans="6:30">
      <c r="F818" s="52"/>
      <c r="G818" s="52"/>
      <c r="P818" s="52"/>
      <c r="Q818" s="38"/>
      <c r="AC818" s="39"/>
      <c r="AD818" s="40"/>
    </row>
    <row r="819" s="35" customFormat="1" spans="6:30">
      <c r="F819" s="52"/>
      <c r="G819" s="52"/>
      <c r="P819" s="52"/>
      <c r="Q819" s="38"/>
      <c r="AC819" s="39"/>
      <c r="AD819" s="40"/>
    </row>
    <row r="820" s="35" customFormat="1" spans="6:30">
      <c r="F820" s="52"/>
      <c r="G820" s="52"/>
      <c r="P820" s="52"/>
      <c r="Q820" s="38"/>
      <c r="AC820" s="39"/>
      <c r="AD820" s="40"/>
    </row>
    <row r="821" s="35" customFormat="1" spans="6:30">
      <c r="F821" s="52"/>
      <c r="G821" s="52"/>
      <c r="P821" s="52"/>
      <c r="Q821" s="38"/>
      <c r="AC821" s="39"/>
      <c r="AD821" s="40"/>
    </row>
    <row r="822" s="35" customFormat="1" spans="6:30">
      <c r="F822" s="52"/>
      <c r="G822" s="52"/>
      <c r="P822" s="52"/>
      <c r="Q822" s="38"/>
      <c r="AC822" s="39"/>
      <c r="AD822" s="40"/>
    </row>
    <row r="823" s="35" customFormat="1" spans="6:30">
      <c r="F823" s="52"/>
      <c r="G823" s="52"/>
      <c r="P823" s="52"/>
      <c r="Q823" s="38"/>
      <c r="AC823" s="39"/>
      <c r="AD823" s="40"/>
    </row>
    <row r="824" s="35" customFormat="1" spans="6:30">
      <c r="F824" s="52"/>
      <c r="G824" s="52"/>
      <c r="P824" s="52"/>
      <c r="Q824" s="38"/>
      <c r="AC824" s="39"/>
      <c r="AD824" s="40"/>
    </row>
    <row r="825" s="35" customFormat="1" spans="6:30">
      <c r="F825" s="52"/>
      <c r="G825" s="52"/>
      <c r="P825" s="52"/>
      <c r="Q825" s="38"/>
      <c r="AC825" s="39"/>
      <c r="AD825" s="40"/>
    </row>
    <row r="826" s="35" customFormat="1" spans="6:30">
      <c r="F826" s="52"/>
      <c r="G826" s="52"/>
      <c r="P826" s="52"/>
      <c r="Q826" s="38"/>
      <c r="AC826" s="39"/>
      <c r="AD826" s="40"/>
    </row>
    <row r="827" s="35" customFormat="1" spans="6:30">
      <c r="F827" s="52"/>
      <c r="G827" s="52"/>
      <c r="P827" s="52"/>
      <c r="Q827" s="38"/>
      <c r="AC827" s="39"/>
      <c r="AD827" s="40"/>
    </row>
    <row r="828" s="35" customFormat="1" spans="6:30">
      <c r="F828" s="52"/>
      <c r="G828" s="52"/>
      <c r="P828" s="52"/>
      <c r="Q828" s="38"/>
      <c r="AC828" s="39"/>
      <c r="AD828" s="40"/>
    </row>
    <row r="829" s="35" customFormat="1" spans="6:30">
      <c r="F829" s="52"/>
      <c r="G829" s="52"/>
      <c r="P829" s="52"/>
      <c r="Q829" s="38"/>
      <c r="AC829" s="39"/>
      <c r="AD829" s="40"/>
    </row>
    <row r="830" s="35" customFormat="1" spans="6:30">
      <c r="F830" s="52"/>
      <c r="G830" s="52"/>
      <c r="P830" s="52"/>
      <c r="Q830" s="38"/>
      <c r="AC830" s="39"/>
      <c r="AD830" s="40"/>
    </row>
    <row r="831" s="35" customFormat="1" spans="6:30">
      <c r="F831" s="52"/>
      <c r="G831" s="52"/>
      <c r="P831" s="52"/>
      <c r="Q831" s="38"/>
      <c r="AC831" s="39"/>
      <c r="AD831" s="40"/>
    </row>
    <row r="832" s="35" customFormat="1" spans="6:30">
      <c r="F832" s="52"/>
      <c r="G832" s="52"/>
      <c r="P832" s="52"/>
      <c r="Q832" s="38"/>
      <c r="AC832" s="39"/>
      <c r="AD832" s="40"/>
    </row>
    <row r="833" s="35" customFormat="1" spans="6:30">
      <c r="F833" s="52"/>
      <c r="G833" s="52"/>
      <c r="P833" s="52"/>
      <c r="Q833" s="38"/>
      <c r="AC833" s="39"/>
      <c r="AD833" s="40"/>
    </row>
    <row r="834" s="35" customFormat="1" spans="6:30">
      <c r="F834" s="52"/>
      <c r="G834" s="52"/>
      <c r="P834" s="52"/>
      <c r="Q834" s="38"/>
      <c r="AC834" s="39"/>
      <c r="AD834" s="40"/>
    </row>
    <row r="835" s="35" customFormat="1" spans="6:30">
      <c r="F835" s="52"/>
      <c r="G835" s="52"/>
      <c r="P835" s="52"/>
      <c r="Q835" s="38"/>
      <c r="AC835" s="39"/>
      <c r="AD835" s="40"/>
    </row>
    <row r="836" s="35" customFormat="1" spans="6:30">
      <c r="F836" s="52"/>
      <c r="G836" s="52"/>
      <c r="P836" s="52"/>
      <c r="Q836" s="38"/>
      <c r="AC836" s="39"/>
      <c r="AD836" s="40"/>
    </row>
    <row r="837" s="35" customFormat="1" spans="6:30">
      <c r="F837" s="52"/>
      <c r="G837" s="52"/>
      <c r="P837" s="52"/>
      <c r="Q837" s="38"/>
      <c r="AC837" s="39"/>
      <c r="AD837" s="40"/>
    </row>
    <row r="838" s="35" customFormat="1" spans="6:30">
      <c r="F838" s="52"/>
      <c r="G838" s="52"/>
      <c r="P838" s="52"/>
      <c r="Q838" s="38"/>
      <c r="AC838" s="39"/>
      <c r="AD838" s="40"/>
    </row>
    <row r="839" s="35" customFormat="1" spans="6:30">
      <c r="F839" s="52"/>
      <c r="G839" s="52"/>
      <c r="P839" s="52"/>
      <c r="Q839" s="38"/>
      <c r="AC839" s="39"/>
      <c r="AD839" s="40"/>
    </row>
    <row r="840" s="35" customFormat="1" spans="6:30">
      <c r="F840" s="52"/>
      <c r="G840" s="52"/>
      <c r="P840" s="52"/>
      <c r="Q840" s="38"/>
      <c r="AC840" s="39"/>
      <c r="AD840" s="40"/>
    </row>
    <row r="841" s="35" customFormat="1" spans="6:30">
      <c r="F841" s="52"/>
      <c r="G841" s="52"/>
      <c r="P841" s="52"/>
      <c r="Q841" s="38"/>
      <c r="AC841" s="39"/>
      <c r="AD841" s="40"/>
    </row>
    <row r="842" s="35" customFormat="1" spans="6:30">
      <c r="F842" s="52"/>
      <c r="G842" s="52"/>
      <c r="P842" s="52"/>
      <c r="Q842" s="38"/>
      <c r="AC842" s="39"/>
      <c r="AD842" s="40"/>
    </row>
    <row r="843" s="35" customFormat="1" spans="6:30">
      <c r="F843" s="52"/>
      <c r="G843" s="52"/>
      <c r="P843" s="52"/>
      <c r="Q843" s="38"/>
      <c r="AC843" s="39"/>
      <c r="AD843" s="40"/>
    </row>
    <row r="844" s="35" customFormat="1" spans="6:30">
      <c r="F844" s="52"/>
      <c r="G844" s="52"/>
      <c r="P844" s="52"/>
      <c r="Q844" s="38"/>
      <c r="AC844" s="39"/>
      <c r="AD844" s="40"/>
    </row>
    <row r="845" s="35" customFormat="1" spans="6:30">
      <c r="F845" s="52"/>
      <c r="G845" s="52"/>
      <c r="P845" s="52"/>
      <c r="Q845" s="38"/>
      <c r="AC845" s="39"/>
      <c r="AD845" s="40"/>
    </row>
    <row r="846" s="35" customFormat="1" spans="6:30">
      <c r="F846" s="52"/>
      <c r="G846" s="52"/>
      <c r="P846" s="52"/>
      <c r="Q846" s="38"/>
      <c r="AC846" s="39"/>
      <c r="AD846" s="40"/>
    </row>
    <row r="847" s="35" customFormat="1" spans="6:30">
      <c r="F847" s="52"/>
      <c r="G847" s="52"/>
      <c r="P847" s="52"/>
      <c r="Q847" s="38"/>
      <c r="AC847" s="39"/>
      <c r="AD847" s="40"/>
    </row>
    <row r="848" s="35" customFormat="1" spans="6:30">
      <c r="F848" s="52"/>
      <c r="G848" s="52"/>
      <c r="P848" s="52"/>
      <c r="Q848" s="38"/>
      <c r="AC848" s="39"/>
      <c r="AD848" s="40"/>
    </row>
    <row r="849" s="35" customFormat="1" spans="6:30">
      <c r="F849" s="52"/>
      <c r="G849" s="52"/>
      <c r="P849" s="52"/>
      <c r="Q849" s="38"/>
      <c r="AC849" s="39"/>
      <c r="AD849" s="40"/>
    </row>
    <row r="850" s="35" customFormat="1" spans="6:30">
      <c r="F850" s="52"/>
      <c r="G850" s="52"/>
      <c r="P850" s="52"/>
      <c r="Q850" s="38"/>
      <c r="AC850" s="39"/>
      <c r="AD850" s="40"/>
    </row>
    <row r="851" s="35" customFormat="1" spans="6:30">
      <c r="F851" s="52"/>
      <c r="G851" s="52"/>
      <c r="P851" s="52"/>
      <c r="Q851" s="38"/>
      <c r="AC851" s="39"/>
      <c r="AD851" s="40"/>
    </row>
    <row r="852" s="35" customFormat="1" spans="6:30">
      <c r="F852" s="52"/>
      <c r="G852" s="52"/>
      <c r="P852" s="52"/>
      <c r="Q852" s="38"/>
      <c r="AC852" s="39"/>
      <c r="AD852" s="40"/>
    </row>
    <row r="853" s="35" customFormat="1" spans="6:30">
      <c r="F853" s="52"/>
      <c r="G853" s="52"/>
      <c r="P853" s="52"/>
      <c r="Q853" s="38"/>
      <c r="AC853" s="39"/>
      <c r="AD853" s="40"/>
    </row>
    <row r="854" s="35" customFormat="1" spans="6:30">
      <c r="F854" s="52"/>
      <c r="G854" s="52"/>
      <c r="P854" s="52"/>
      <c r="Q854" s="38"/>
      <c r="AC854" s="39"/>
      <c r="AD854" s="40"/>
    </row>
    <row r="855" s="35" customFormat="1" spans="6:30">
      <c r="F855" s="52"/>
      <c r="G855" s="52"/>
      <c r="P855" s="52"/>
      <c r="Q855" s="38"/>
      <c r="AC855" s="39"/>
      <c r="AD855" s="40"/>
    </row>
    <row r="856" s="35" customFormat="1" spans="6:30">
      <c r="F856" s="52"/>
      <c r="G856" s="52"/>
      <c r="P856" s="52"/>
      <c r="Q856" s="38"/>
      <c r="AC856" s="39"/>
      <c r="AD856" s="40"/>
    </row>
    <row r="857" s="35" customFormat="1" spans="6:30">
      <c r="F857" s="52"/>
      <c r="G857" s="52"/>
      <c r="P857" s="52"/>
      <c r="Q857" s="38"/>
      <c r="AC857" s="39"/>
      <c r="AD857" s="40"/>
    </row>
    <row r="858" s="35" customFormat="1" spans="6:30">
      <c r="F858" s="52"/>
      <c r="G858" s="52"/>
      <c r="P858" s="52"/>
      <c r="Q858" s="38"/>
      <c r="AC858" s="39"/>
      <c r="AD858" s="40"/>
    </row>
    <row r="859" s="35" customFormat="1" spans="6:30">
      <c r="F859" s="52"/>
      <c r="G859" s="52"/>
      <c r="P859" s="52"/>
      <c r="Q859" s="38"/>
      <c r="AC859" s="39"/>
      <c r="AD859" s="40"/>
    </row>
    <row r="860" s="35" customFormat="1" spans="6:30">
      <c r="F860" s="52"/>
      <c r="G860" s="52"/>
      <c r="P860" s="52"/>
      <c r="Q860" s="38"/>
      <c r="AC860" s="39"/>
      <c r="AD860" s="40"/>
    </row>
    <row r="861" s="35" customFormat="1" spans="6:30">
      <c r="F861" s="52"/>
      <c r="G861" s="52"/>
      <c r="P861" s="52"/>
      <c r="Q861" s="38"/>
      <c r="AC861" s="39"/>
      <c r="AD861" s="40"/>
    </row>
    <row r="862" s="35" customFormat="1" spans="6:30">
      <c r="F862" s="52"/>
      <c r="G862" s="52"/>
      <c r="P862" s="52"/>
      <c r="Q862" s="38"/>
      <c r="AC862" s="39"/>
      <c r="AD862" s="40"/>
    </row>
    <row r="863" s="35" customFormat="1" spans="6:30">
      <c r="F863" s="52"/>
      <c r="G863" s="52"/>
      <c r="P863" s="52"/>
      <c r="Q863" s="38"/>
      <c r="AC863" s="39"/>
      <c r="AD863" s="40"/>
    </row>
    <row r="864" s="35" customFormat="1" spans="6:30">
      <c r="F864" s="52"/>
      <c r="G864" s="52"/>
      <c r="P864" s="52"/>
      <c r="Q864" s="38"/>
      <c r="AC864" s="39"/>
      <c r="AD864" s="40"/>
    </row>
    <row r="865" s="35" customFormat="1" spans="6:30">
      <c r="F865" s="52"/>
      <c r="G865" s="52"/>
      <c r="P865" s="52"/>
      <c r="Q865" s="38"/>
      <c r="AC865" s="39"/>
      <c r="AD865" s="40"/>
    </row>
    <row r="866" s="35" customFormat="1" spans="6:30">
      <c r="F866" s="52"/>
      <c r="G866" s="52"/>
      <c r="P866" s="52"/>
      <c r="Q866" s="38"/>
      <c r="AC866" s="39"/>
      <c r="AD866" s="40"/>
    </row>
    <row r="867" s="35" customFormat="1" spans="6:30">
      <c r="F867" s="52"/>
      <c r="G867" s="52"/>
      <c r="P867" s="52"/>
      <c r="Q867" s="38"/>
      <c r="AC867" s="39"/>
      <c r="AD867" s="40"/>
    </row>
    <row r="868" s="35" customFormat="1" spans="6:30">
      <c r="F868" s="52"/>
      <c r="G868" s="52"/>
      <c r="P868" s="52"/>
      <c r="Q868" s="38"/>
      <c r="AC868" s="39"/>
      <c r="AD868" s="40"/>
    </row>
    <row r="869" s="35" customFormat="1" spans="6:30">
      <c r="F869" s="52"/>
      <c r="G869" s="52"/>
      <c r="P869" s="52"/>
      <c r="Q869" s="38"/>
      <c r="AC869" s="39"/>
      <c r="AD869" s="40"/>
    </row>
    <row r="870" s="35" customFormat="1" spans="6:30">
      <c r="F870" s="52"/>
      <c r="G870" s="52"/>
      <c r="P870" s="52"/>
      <c r="Q870" s="38"/>
      <c r="AC870" s="39"/>
      <c r="AD870" s="40"/>
    </row>
    <row r="871" s="35" customFormat="1" spans="6:30">
      <c r="F871" s="52"/>
      <c r="G871" s="52"/>
      <c r="P871" s="52"/>
      <c r="Q871" s="38"/>
      <c r="AC871" s="39"/>
      <c r="AD871" s="40"/>
    </row>
    <row r="872" s="35" customFormat="1" spans="6:30">
      <c r="F872" s="52"/>
      <c r="G872" s="52"/>
      <c r="P872" s="52"/>
      <c r="Q872" s="38"/>
      <c r="AC872" s="39"/>
      <c r="AD872" s="40"/>
    </row>
    <row r="873" s="35" customFormat="1" spans="6:30">
      <c r="F873" s="52"/>
      <c r="G873" s="52"/>
      <c r="P873" s="52"/>
      <c r="Q873" s="38"/>
      <c r="AC873" s="39"/>
      <c r="AD873" s="40"/>
    </row>
    <row r="874" s="35" customFormat="1" spans="6:30">
      <c r="F874" s="52"/>
      <c r="G874" s="52"/>
      <c r="P874" s="52"/>
      <c r="Q874" s="38"/>
      <c r="AC874" s="39"/>
      <c r="AD874" s="40"/>
    </row>
    <row r="875" s="35" customFormat="1" spans="6:30">
      <c r="F875" s="52"/>
      <c r="G875" s="52"/>
      <c r="P875" s="52"/>
      <c r="Q875" s="38"/>
      <c r="AC875" s="39"/>
      <c r="AD875" s="40"/>
    </row>
    <row r="876" s="35" customFormat="1" spans="6:30">
      <c r="F876" s="52"/>
      <c r="G876" s="52"/>
      <c r="P876" s="52"/>
      <c r="Q876" s="38"/>
      <c r="AC876" s="39"/>
      <c r="AD876" s="40"/>
    </row>
    <row r="877" s="35" customFormat="1" spans="6:30">
      <c r="F877" s="52"/>
      <c r="G877" s="52"/>
      <c r="P877" s="52"/>
      <c r="Q877" s="38"/>
      <c r="AC877" s="39"/>
      <c r="AD877" s="40"/>
    </row>
    <row r="878" s="35" customFormat="1" spans="6:30">
      <c r="F878" s="52"/>
      <c r="G878" s="52"/>
      <c r="P878" s="52"/>
      <c r="Q878" s="38"/>
      <c r="AC878" s="39"/>
      <c r="AD878" s="40"/>
    </row>
    <row r="879" s="35" customFormat="1" spans="6:30">
      <c r="F879" s="52"/>
      <c r="G879" s="52"/>
      <c r="P879" s="52"/>
      <c r="Q879" s="38"/>
      <c r="AC879" s="39"/>
      <c r="AD879" s="40"/>
    </row>
    <row r="880" s="35" customFormat="1" spans="6:30">
      <c r="F880" s="52"/>
      <c r="G880" s="52"/>
      <c r="P880" s="52"/>
      <c r="Q880" s="38"/>
      <c r="AC880" s="39"/>
      <c r="AD880" s="40"/>
    </row>
    <row r="881" s="35" customFormat="1" spans="6:30">
      <c r="F881" s="52"/>
      <c r="G881" s="52"/>
      <c r="P881" s="52"/>
      <c r="Q881" s="38"/>
      <c r="AC881" s="39"/>
      <c r="AD881" s="40"/>
    </row>
    <row r="882" s="35" customFormat="1" spans="6:30">
      <c r="F882" s="52"/>
      <c r="G882" s="52"/>
      <c r="P882" s="52"/>
      <c r="Q882" s="38"/>
      <c r="AC882" s="39"/>
      <c r="AD882" s="40"/>
    </row>
    <row r="883" s="35" customFormat="1" spans="6:30">
      <c r="F883" s="52"/>
      <c r="G883" s="52"/>
      <c r="P883" s="52"/>
      <c r="Q883" s="38"/>
      <c r="AC883" s="39"/>
      <c r="AD883" s="40"/>
    </row>
    <row r="884" s="35" customFormat="1" spans="6:30">
      <c r="F884" s="52"/>
      <c r="G884" s="52"/>
      <c r="P884" s="52"/>
      <c r="Q884" s="38"/>
      <c r="AC884" s="39"/>
      <c r="AD884" s="40"/>
    </row>
    <row r="885" s="35" customFormat="1" spans="6:30">
      <c r="F885" s="52"/>
      <c r="G885" s="52"/>
      <c r="P885" s="52"/>
      <c r="Q885" s="38"/>
      <c r="AC885" s="39"/>
      <c r="AD885" s="40"/>
    </row>
    <row r="886" s="35" customFormat="1" spans="6:30">
      <c r="F886" s="52"/>
      <c r="G886" s="52"/>
      <c r="P886" s="52"/>
      <c r="Q886" s="38"/>
      <c r="AC886" s="39"/>
      <c r="AD886" s="40"/>
    </row>
    <row r="887" s="35" customFormat="1" spans="6:30">
      <c r="F887" s="52"/>
      <c r="G887" s="52"/>
      <c r="P887" s="52"/>
      <c r="Q887" s="38"/>
      <c r="AC887" s="39"/>
      <c r="AD887" s="40"/>
    </row>
    <row r="888" s="35" customFormat="1" spans="6:30">
      <c r="F888" s="52"/>
      <c r="G888" s="52"/>
      <c r="P888" s="52"/>
      <c r="Q888" s="38"/>
      <c r="AC888" s="39"/>
      <c r="AD888" s="40"/>
    </row>
    <row r="889" s="35" customFormat="1" spans="6:30">
      <c r="F889" s="52"/>
      <c r="G889" s="52"/>
      <c r="P889" s="52"/>
      <c r="Q889" s="38"/>
      <c r="AC889" s="39"/>
      <c r="AD889" s="40"/>
    </row>
    <row r="890" s="35" customFormat="1" spans="6:30">
      <c r="F890" s="52"/>
      <c r="G890" s="52"/>
      <c r="P890" s="52"/>
      <c r="Q890" s="38"/>
      <c r="AC890" s="39"/>
      <c r="AD890" s="40"/>
    </row>
    <row r="891" s="35" customFormat="1" spans="6:30">
      <c r="F891" s="52"/>
      <c r="G891" s="52"/>
      <c r="P891" s="52"/>
      <c r="Q891" s="38"/>
      <c r="AC891" s="39"/>
      <c r="AD891" s="40"/>
    </row>
    <row r="892" s="35" customFormat="1" spans="6:30">
      <c r="F892" s="52"/>
      <c r="G892" s="52"/>
      <c r="P892" s="52"/>
      <c r="Q892" s="38"/>
      <c r="AC892" s="39"/>
      <c r="AD892" s="40"/>
    </row>
    <row r="893" s="35" customFormat="1" spans="6:30">
      <c r="F893" s="52"/>
      <c r="G893" s="52"/>
      <c r="P893" s="52"/>
      <c r="Q893" s="38"/>
      <c r="AC893" s="39"/>
      <c r="AD893" s="40"/>
    </row>
    <row r="894" s="35" customFormat="1" spans="6:30">
      <c r="F894" s="52"/>
      <c r="G894" s="52"/>
      <c r="P894" s="52"/>
      <c r="Q894" s="38"/>
      <c r="AC894" s="39"/>
      <c r="AD894" s="40"/>
    </row>
    <row r="895" s="35" customFormat="1" spans="6:30">
      <c r="F895" s="52"/>
      <c r="G895" s="52"/>
      <c r="P895" s="52"/>
      <c r="Q895" s="38"/>
      <c r="AC895" s="39"/>
      <c r="AD895" s="40"/>
    </row>
    <row r="896" s="35" customFormat="1" spans="6:30">
      <c r="F896" s="52"/>
      <c r="G896" s="52"/>
      <c r="P896" s="52"/>
      <c r="Q896" s="38"/>
      <c r="AC896" s="39"/>
      <c r="AD896" s="40"/>
    </row>
    <row r="897" s="35" customFormat="1" spans="6:30">
      <c r="F897" s="52"/>
      <c r="G897" s="52"/>
      <c r="P897" s="52"/>
      <c r="Q897" s="38"/>
      <c r="AC897" s="39"/>
      <c r="AD897" s="40"/>
    </row>
    <row r="898" s="35" customFormat="1" spans="6:30">
      <c r="F898" s="52"/>
      <c r="G898" s="52"/>
      <c r="P898" s="52"/>
      <c r="Q898" s="38"/>
      <c r="AC898" s="39"/>
      <c r="AD898" s="40"/>
    </row>
    <row r="899" s="35" customFormat="1" spans="6:30">
      <c r="F899" s="52"/>
      <c r="G899" s="52"/>
      <c r="P899" s="52"/>
      <c r="Q899" s="38"/>
      <c r="AC899" s="39"/>
      <c r="AD899" s="40"/>
    </row>
    <row r="900" s="35" customFormat="1" spans="6:30">
      <c r="F900" s="52"/>
      <c r="G900" s="52"/>
      <c r="P900" s="52"/>
      <c r="Q900" s="38"/>
      <c r="AC900" s="39"/>
      <c r="AD900" s="40"/>
    </row>
    <row r="901" s="35" customFormat="1" spans="6:30">
      <c r="F901" s="52"/>
      <c r="G901" s="52"/>
      <c r="P901" s="52"/>
      <c r="Q901" s="38"/>
      <c r="AC901" s="39"/>
      <c r="AD901" s="40"/>
    </row>
    <row r="902" s="35" customFormat="1" spans="6:30">
      <c r="F902" s="52"/>
      <c r="G902" s="52"/>
      <c r="P902" s="52"/>
      <c r="Q902" s="38"/>
      <c r="AC902" s="39"/>
      <c r="AD902" s="40"/>
    </row>
    <row r="903" s="35" customFormat="1" spans="6:30">
      <c r="F903" s="52"/>
      <c r="G903" s="52"/>
      <c r="P903" s="52"/>
      <c r="Q903" s="38"/>
      <c r="AC903" s="39"/>
      <c r="AD903" s="40"/>
    </row>
    <row r="904" s="35" customFormat="1" spans="6:30">
      <c r="F904" s="52"/>
      <c r="G904" s="52"/>
      <c r="P904" s="52"/>
      <c r="Q904" s="38"/>
      <c r="AC904" s="39"/>
      <c r="AD904" s="40"/>
    </row>
    <row r="905" s="35" customFormat="1" spans="6:30">
      <c r="F905" s="52"/>
      <c r="G905" s="52"/>
      <c r="P905" s="52"/>
      <c r="Q905" s="38"/>
      <c r="AC905" s="39"/>
      <c r="AD905" s="40"/>
    </row>
    <row r="906" s="35" customFormat="1" spans="6:30">
      <c r="F906" s="52"/>
      <c r="G906" s="52"/>
      <c r="P906" s="52"/>
      <c r="Q906" s="38"/>
      <c r="AC906" s="39"/>
      <c r="AD906" s="40"/>
    </row>
    <row r="907" s="35" customFormat="1" spans="6:30">
      <c r="F907" s="52"/>
      <c r="G907" s="52"/>
      <c r="P907" s="52"/>
      <c r="Q907" s="38"/>
      <c r="AC907" s="39"/>
      <c r="AD907" s="40"/>
    </row>
    <row r="908" s="35" customFormat="1" spans="6:30">
      <c r="F908" s="52"/>
      <c r="G908" s="52"/>
      <c r="P908" s="52"/>
      <c r="Q908" s="38"/>
      <c r="AC908" s="39"/>
      <c r="AD908" s="40"/>
    </row>
    <row r="909" s="35" customFormat="1" spans="6:30">
      <c r="F909" s="52"/>
      <c r="G909" s="52"/>
      <c r="P909" s="52"/>
      <c r="Q909" s="38"/>
      <c r="AC909" s="39"/>
      <c r="AD909" s="40"/>
    </row>
    <row r="910" s="35" customFormat="1" spans="6:30">
      <c r="F910" s="52"/>
      <c r="G910" s="52"/>
      <c r="P910" s="52"/>
      <c r="Q910" s="38"/>
      <c r="AC910" s="39"/>
      <c r="AD910" s="40"/>
    </row>
    <row r="911" s="35" customFormat="1" spans="6:30">
      <c r="F911" s="52"/>
      <c r="G911" s="52"/>
      <c r="P911" s="52"/>
      <c r="Q911" s="38"/>
      <c r="AC911" s="39"/>
      <c r="AD911" s="40"/>
    </row>
    <row r="912" s="35" customFormat="1" spans="6:30">
      <c r="F912" s="52"/>
      <c r="G912" s="52"/>
      <c r="P912" s="52"/>
      <c r="Q912" s="38"/>
      <c r="AC912" s="39"/>
      <c r="AD912" s="40"/>
    </row>
    <row r="913" s="35" customFormat="1" spans="6:30">
      <c r="F913" s="52"/>
      <c r="G913" s="52"/>
      <c r="P913" s="52"/>
      <c r="Q913" s="38"/>
      <c r="AC913" s="39"/>
      <c r="AD913" s="40"/>
    </row>
    <row r="914" s="35" customFormat="1" spans="6:30">
      <c r="F914" s="52"/>
      <c r="G914" s="52"/>
      <c r="P914" s="52"/>
      <c r="Q914" s="38"/>
      <c r="AC914" s="39"/>
      <c r="AD914" s="40"/>
    </row>
    <row r="915" s="35" customFormat="1" spans="6:30">
      <c r="F915" s="52"/>
      <c r="G915" s="52"/>
      <c r="P915" s="52"/>
      <c r="Q915" s="38"/>
      <c r="AC915" s="39"/>
      <c r="AD915" s="40"/>
    </row>
    <row r="916" s="35" customFormat="1" spans="6:30">
      <c r="F916" s="52"/>
      <c r="G916" s="52"/>
      <c r="P916" s="52"/>
      <c r="Q916" s="38"/>
      <c r="AC916" s="39"/>
      <c r="AD916" s="40"/>
    </row>
    <row r="917" s="35" customFormat="1" spans="6:30">
      <c r="F917" s="52"/>
      <c r="G917" s="52"/>
      <c r="P917" s="52"/>
      <c r="Q917" s="38"/>
      <c r="AC917" s="39"/>
      <c r="AD917" s="40"/>
    </row>
    <row r="918" s="35" customFormat="1" spans="6:30">
      <c r="F918" s="52"/>
      <c r="G918" s="52"/>
      <c r="P918" s="52"/>
      <c r="Q918" s="38"/>
      <c r="AC918" s="39"/>
      <c r="AD918" s="40"/>
    </row>
    <row r="919" s="35" customFormat="1" spans="6:30">
      <c r="F919" s="52"/>
      <c r="G919" s="52"/>
      <c r="P919" s="52"/>
      <c r="Q919" s="38"/>
      <c r="AC919" s="39"/>
      <c r="AD919" s="40"/>
    </row>
    <row r="920" s="35" customFormat="1" spans="6:30">
      <c r="F920" s="52"/>
      <c r="G920" s="52"/>
      <c r="P920" s="52"/>
      <c r="Q920" s="38"/>
      <c r="AC920" s="39"/>
      <c r="AD920" s="40"/>
    </row>
    <row r="921" s="35" customFormat="1" spans="6:30">
      <c r="F921" s="52"/>
      <c r="G921" s="52"/>
      <c r="P921" s="52"/>
      <c r="Q921" s="38"/>
      <c r="AC921" s="39"/>
      <c r="AD921" s="40"/>
    </row>
    <row r="922" s="35" customFormat="1" spans="6:30">
      <c r="F922" s="52"/>
      <c r="G922" s="52"/>
      <c r="P922" s="52"/>
      <c r="Q922" s="38"/>
      <c r="AC922" s="39"/>
      <c r="AD922" s="40"/>
    </row>
    <row r="923" s="35" customFormat="1" spans="6:30">
      <c r="F923" s="52"/>
      <c r="G923" s="52"/>
      <c r="P923" s="52"/>
      <c r="Q923" s="38"/>
      <c r="AC923" s="39"/>
      <c r="AD923" s="40"/>
    </row>
    <row r="924" s="35" customFormat="1" spans="6:30">
      <c r="F924" s="52"/>
      <c r="G924" s="52"/>
      <c r="P924" s="52"/>
      <c r="Q924" s="38"/>
      <c r="AC924" s="39"/>
      <c r="AD924" s="40"/>
    </row>
    <row r="925" s="35" customFormat="1" spans="6:30">
      <c r="F925" s="52"/>
      <c r="G925" s="52"/>
      <c r="P925" s="52"/>
      <c r="Q925" s="38"/>
      <c r="AC925" s="39"/>
      <c r="AD925" s="40"/>
    </row>
    <row r="926" s="35" customFormat="1" spans="6:30">
      <c r="F926" s="52"/>
      <c r="G926" s="52"/>
      <c r="P926" s="52"/>
      <c r="Q926" s="38"/>
      <c r="AC926" s="39"/>
      <c r="AD926" s="40"/>
    </row>
    <row r="927" s="35" customFormat="1" spans="6:30">
      <c r="F927" s="52"/>
      <c r="G927" s="52"/>
      <c r="P927" s="52"/>
      <c r="Q927" s="38"/>
      <c r="AC927" s="39"/>
      <c r="AD927" s="40"/>
    </row>
    <row r="928" s="35" customFormat="1" spans="6:30">
      <c r="F928" s="52"/>
      <c r="G928" s="52"/>
      <c r="P928" s="52"/>
      <c r="Q928" s="38"/>
      <c r="AC928" s="39"/>
      <c r="AD928" s="40"/>
    </row>
    <row r="929" s="35" customFormat="1" spans="6:30">
      <c r="F929" s="52"/>
      <c r="G929" s="52"/>
      <c r="P929" s="52"/>
      <c r="Q929" s="38"/>
      <c r="AC929" s="39"/>
      <c r="AD929" s="40"/>
    </row>
    <row r="930" s="35" customFormat="1" spans="6:30">
      <c r="F930" s="52"/>
      <c r="G930" s="52"/>
      <c r="P930" s="52"/>
      <c r="Q930" s="38"/>
      <c r="AC930" s="39"/>
      <c r="AD930" s="40"/>
    </row>
    <row r="931" s="35" customFormat="1" spans="6:30">
      <c r="F931" s="52"/>
      <c r="G931" s="52"/>
      <c r="P931" s="52"/>
      <c r="Q931" s="38"/>
      <c r="AC931" s="39"/>
      <c r="AD931" s="40"/>
    </row>
    <row r="932" s="35" customFormat="1" spans="6:30">
      <c r="F932" s="52"/>
      <c r="G932" s="52"/>
      <c r="P932" s="52"/>
      <c r="Q932" s="38"/>
      <c r="AC932" s="39"/>
      <c r="AD932" s="40"/>
    </row>
    <row r="933" s="35" customFormat="1" spans="6:30">
      <c r="F933" s="52"/>
      <c r="G933" s="52"/>
      <c r="P933" s="52"/>
      <c r="Q933" s="38"/>
      <c r="AC933" s="39"/>
      <c r="AD933" s="40"/>
    </row>
    <row r="934" s="35" customFormat="1" spans="6:30">
      <c r="F934" s="52"/>
      <c r="G934" s="52"/>
      <c r="P934" s="52"/>
      <c r="Q934" s="38"/>
      <c r="AC934" s="39"/>
      <c r="AD934" s="40"/>
    </row>
    <row r="935" s="35" customFormat="1" spans="6:30">
      <c r="F935" s="52"/>
      <c r="G935" s="52"/>
      <c r="P935" s="52"/>
      <c r="Q935" s="38"/>
      <c r="AC935" s="39"/>
      <c r="AD935" s="40"/>
    </row>
    <row r="936" s="35" customFormat="1" spans="6:30">
      <c r="F936" s="52"/>
      <c r="G936" s="52"/>
      <c r="P936" s="52"/>
      <c r="Q936" s="38"/>
      <c r="AC936" s="39"/>
      <c r="AD936" s="40"/>
    </row>
    <row r="937" s="35" customFormat="1" spans="6:30">
      <c r="F937" s="52"/>
      <c r="G937" s="52"/>
      <c r="P937" s="52"/>
      <c r="Q937" s="38"/>
      <c r="AC937" s="39"/>
      <c r="AD937" s="40"/>
    </row>
    <row r="938" s="35" customFormat="1" spans="6:30">
      <c r="F938" s="52"/>
      <c r="G938" s="52"/>
      <c r="P938" s="52"/>
      <c r="Q938" s="38"/>
      <c r="AC938" s="39"/>
      <c r="AD938" s="40"/>
    </row>
    <row r="939" s="35" customFormat="1" spans="6:30">
      <c r="F939" s="52"/>
      <c r="G939" s="52"/>
      <c r="P939" s="52"/>
      <c r="Q939" s="38"/>
      <c r="AC939" s="39"/>
      <c r="AD939" s="40"/>
    </row>
    <row r="940" s="35" customFormat="1" spans="6:30">
      <c r="F940" s="52"/>
      <c r="G940" s="52"/>
      <c r="P940" s="52"/>
      <c r="Q940" s="38"/>
      <c r="AC940" s="39"/>
      <c r="AD940" s="40"/>
    </row>
    <row r="941" s="35" customFormat="1" spans="6:30">
      <c r="F941" s="52"/>
      <c r="G941" s="52"/>
      <c r="P941" s="52"/>
      <c r="Q941" s="38"/>
      <c r="AC941" s="39"/>
      <c r="AD941" s="40"/>
    </row>
    <row r="942" s="35" customFormat="1" spans="6:30">
      <c r="F942" s="52"/>
      <c r="G942" s="52"/>
      <c r="P942" s="52"/>
      <c r="Q942" s="38"/>
      <c r="AC942" s="39"/>
      <c r="AD942" s="40"/>
    </row>
    <row r="943" s="35" customFormat="1" spans="6:30">
      <c r="F943" s="52"/>
      <c r="G943" s="52"/>
      <c r="P943" s="52"/>
      <c r="Q943" s="38"/>
      <c r="AC943" s="39"/>
      <c r="AD943" s="40"/>
    </row>
    <row r="944" s="35" customFormat="1" spans="6:30">
      <c r="F944" s="52"/>
      <c r="G944" s="52"/>
      <c r="P944" s="52"/>
      <c r="Q944" s="38"/>
      <c r="AC944" s="39"/>
      <c r="AD944" s="40"/>
    </row>
    <row r="945" s="35" customFormat="1" spans="6:30">
      <c r="F945" s="52"/>
      <c r="G945" s="52"/>
      <c r="P945" s="52"/>
      <c r="Q945" s="38"/>
      <c r="AC945" s="39"/>
      <c r="AD945" s="40"/>
    </row>
    <row r="946" s="35" customFormat="1" spans="6:30">
      <c r="F946" s="52"/>
      <c r="G946" s="52"/>
      <c r="P946" s="52"/>
      <c r="Q946" s="38"/>
      <c r="AC946" s="39"/>
      <c r="AD946" s="40"/>
    </row>
    <row r="947" s="35" customFormat="1" spans="6:30">
      <c r="F947" s="52"/>
      <c r="G947" s="52"/>
      <c r="P947" s="52"/>
      <c r="Q947" s="38"/>
      <c r="AC947" s="39"/>
      <c r="AD947" s="40"/>
    </row>
    <row r="948" s="35" customFormat="1" spans="6:30">
      <c r="F948" s="52"/>
      <c r="G948" s="52"/>
      <c r="P948" s="52"/>
      <c r="Q948" s="38"/>
      <c r="AC948" s="39"/>
      <c r="AD948" s="40"/>
    </row>
    <row r="949" s="35" customFormat="1" spans="6:30">
      <c r="F949" s="52"/>
      <c r="G949" s="52"/>
      <c r="P949" s="52"/>
      <c r="Q949" s="38"/>
      <c r="AC949" s="39"/>
      <c r="AD949" s="40"/>
    </row>
    <row r="950" s="35" customFormat="1" spans="6:30">
      <c r="F950" s="52"/>
      <c r="G950" s="52"/>
      <c r="P950" s="52"/>
      <c r="Q950" s="38"/>
      <c r="AC950" s="39"/>
      <c r="AD950" s="40"/>
    </row>
    <row r="951" s="35" customFormat="1" spans="6:30">
      <c r="F951" s="52"/>
      <c r="G951" s="52"/>
      <c r="P951" s="52"/>
      <c r="Q951" s="38"/>
      <c r="AC951" s="39"/>
      <c r="AD951" s="40"/>
    </row>
    <row r="952" s="35" customFormat="1" spans="6:30">
      <c r="F952" s="52"/>
      <c r="G952" s="52"/>
      <c r="P952" s="52"/>
      <c r="Q952" s="38"/>
      <c r="AC952" s="39"/>
      <c r="AD952" s="40"/>
    </row>
    <row r="953" s="35" customFormat="1" spans="6:30">
      <c r="F953" s="52"/>
      <c r="G953" s="52"/>
      <c r="P953" s="52"/>
      <c r="Q953" s="38"/>
      <c r="AC953" s="39"/>
      <c r="AD953" s="40"/>
    </row>
    <row r="954" s="35" customFormat="1" spans="6:30">
      <c r="F954" s="52"/>
      <c r="G954" s="52"/>
      <c r="P954" s="52"/>
      <c r="Q954" s="38"/>
      <c r="AC954" s="39"/>
      <c r="AD954" s="40"/>
    </row>
    <row r="955" s="35" customFormat="1" spans="6:30">
      <c r="F955" s="52"/>
      <c r="G955" s="52"/>
      <c r="P955" s="52"/>
      <c r="Q955" s="38"/>
      <c r="AC955" s="39"/>
      <c r="AD955" s="40"/>
    </row>
    <row r="956" s="35" customFormat="1" spans="6:30">
      <c r="F956" s="52"/>
      <c r="G956" s="52"/>
      <c r="P956" s="52"/>
      <c r="Q956" s="38"/>
      <c r="AC956" s="39"/>
      <c r="AD956" s="40"/>
    </row>
    <row r="957" s="35" customFormat="1" spans="6:30">
      <c r="F957" s="52"/>
      <c r="G957" s="52"/>
      <c r="P957" s="52"/>
      <c r="Q957" s="38"/>
      <c r="AC957" s="39"/>
      <c r="AD957" s="40"/>
    </row>
    <row r="958" s="35" customFormat="1" spans="6:30">
      <c r="F958" s="52"/>
      <c r="G958" s="52"/>
      <c r="P958" s="52"/>
      <c r="Q958" s="38"/>
      <c r="AC958" s="39"/>
      <c r="AD958" s="40"/>
    </row>
    <row r="959" s="35" customFormat="1" spans="6:30">
      <c r="F959" s="52"/>
      <c r="G959" s="52"/>
      <c r="P959" s="52"/>
      <c r="Q959" s="38"/>
      <c r="AC959" s="39"/>
      <c r="AD959" s="40"/>
    </row>
    <row r="960" s="35" customFormat="1" spans="6:30">
      <c r="F960" s="52"/>
      <c r="G960" s="52"/>
      <c r="P960" s="52"/>
      <c r="Q960" s="38"/>
      <c r="AC960" s="39"/>
      <c r="AD960" s="40"/>
    </row>
    <row r="961" s="35" customFormat="1" spans="6:30">
      <c r="F961" s="52"/>
      <c r="G961" s="52"/>
      <c r="P961" s="52"/>
      <c r="Q961" s="38"/>
      <c r="AC961" s="39"/>
      <c r="AD961" s="40"/>
    </row>
    <row r="962" s="35" customFormat="1" spans="6:30">
      <c r="F962" s="52"/>
      <c r="G962" s="52"/>
      <c r="P962" s="52"/>
      <c r="Q962" s="38"/>
      <c r="AC962" s="39"/>
      <c r="AD962" s="40"/>
    </row>
    <row r="963" s="35" customFormat="1" spans="6:30">
      <c r="F963" s="52"/>
      <c r="G963" s="52"/>
      <c r="P963" s="52"/>
      <c r="Q963" s="38"/>
      <c r="AC963" s="39"/>
      <c r="AD963" s="40"/>
    </row>
    <row r="964" s="35" customFormat="1" spans="6:30">
      <c r="F964" s="52"/>
      <c r="G964" s="52"/>
      <c r="P964" s="52"/>
      <c r="Q964" s="38"/>
      <c r="AC964" s="39"/>
      <c r="AD964" s="40"/>
    </row>
    <row r="965" s="35" customFormat="1" spans="6:30">
      <c r="F965" s="52"/>
      <c r="G965" s="52"/>
      <c r="P965" s="52"/>
      <c r="Q965" s="38"/>
      <c r="AC965" s="39"/>
      <c r="AD965" s="40"/>
    </row>
    <row r="966" s="35" customFormat="1" spans="6:30">
      <c r="F966" s="52"/>
      <c r="G966" s="52"/>
      <c r="P966" s="52"/>
      <c r="Q966" s="38"/>
      <c r="AC966" s="39"/>
      <c r="AD966" s="40"/>
    </row>
    <row r="967" s="35" customFormat="1" spans="6:30">
      <c r="F967" s="52"/>
      <c r="G967" s="52"/>
      <c r="P967" s="52"/>
      <c r="Q967" s="38"/>
      <c r="AC967" s="39"/>
      <c r="AD967" s="40"/>
    </row>
    <row r="968" s="35" customFormat="1" spans="6:30">
      <c r="F968" s="52"/>
      <c r="G968" s="52"/>
      <c r="P968" s="52"/>
      <c r="Q968" s="38"/>
      <c r="AC968" s="39"/>
      <c r="AD968" s="40"/>
    </row>
    <row r="969" s="35" customFormat="1" spans="6:30">
      <c r="F969" s="52"/>
      <c r="G969" s="52"/>
      <c r="P969" s="52"/>
      <c r="Q969" s="38"/>
      <c r="AC969" s="39"/>
      <c r="AD969" s="40"/>
    </row>
    <row r="970" s="35" customFormat="1" spans="6:30">
      <c r="F970" s="52"/>
      <c r="G970" s="52"/>
      <c r="P970" s="52"/>
      <c r="Q970" s="38"/>
      <c r="AC970" s="39"/>
      <c r="AD970" s="40"/>
    </row>
    <row r="971" s="35" customFormat="1" spans="6:30">
      <c r="F971" s="52"/>
      <c r="G971" s="52"/>
      <c r="P971" s="52"/>
      <c r="Q971" s="38"/>
      <c r="AC971" s="39"/>
      <c r="AD971" s="40"/>
    </row>
    <row r="972" s="35" customFormat="1" spans="6:30">
      <c r="F972" s="52"/>
      <c r="G972" s="52"/>
      <c r="P972" s="52"/>
      <c r="Q972" s="38"/>
      <c r="AC972" s="39"/>
      <c r="AD972" s="40"/>
    </row>
    <row r="973" s="35" customFormat="1" spans="6:30">
      <c r="F973" s="52"/>
      <c r="G973" s="52"/>
      <c r="P973" s="52"/>
      <c r="Q973" s="38"/>
      <c r="AC973" s="39"/>
      <c r="AD973" s="40"/>
    </row>
    <row r="974" s="35" customFormat="1" spans="6:30">
      <c r="F974" s="52"/>
      <c r="G974" s="52"/>
      <c r="P974" s="52"/>
      <c r="Q974" s="38"/>
      <c r="AC974" s="39"/>
      <c r="AD974" s="40"/>
    </row>
    <row r="975" s="35" customFormat="1" spans="6:30">
      <c r="F975" s="52"/>
      <c r="G975" s="52"/>
      <c r="P975" s="52"/>
      <c r="Q975" s="38"/>
      <c r="AC975" s="39"/>
      <c r="AD975" s="40"/>
    </row>
    <row r="976" s="35" customFormat="1" spans="6:30">
      <c r="F976" s="52"/>
      <c r="G976" s="52"/>
      <c r="P976" s="52"/>
      <c r="Q976" s="38"/>
      <c r="AC976" s="39"/>
      <c r="AD976" s="40"/>
    </row>
    <row r="977" s="35" customFormat="1" spans="6:30">
      <c r="F977" s="52"/>
      <c r="G977" s="52"/>
      <c r="P977" s="52"/>
      <c r="Q977" s="38"/>
      <c r="AC977" s="39"/>
      <c r="AD977" s="40"/>
    </row>
    <row r="978" s="35" customFormat="1" spans="6:30">
      <c r="F978" s="52"/>
      <c r="G978" s="52"/>
      <c r="P978" s="52"/>
      <c r="Q978" s="38"/>
      <c r="AC978" s="39"/>
      <c r="AD978" s="40"/>
    </row>
    <row r="979" s="35" customFormat="1" spans="6:30">
      <c r="F979" s="52"/>
      <c r="G979" s="52"/>
      <c r="P979" s="52"/>
      <c r="Q979" s="38"/>
      <c r="AC979" s="39"/>
      <c r="AD979" s="40"/>
    </row>
    <row r="980" s="35" customFormat="1" spans="6:30">
      <c r="F980" s="52"/>
      <c r="G980" s="52"/>
      <c r="P980" s="52"/>
      <c r="Q980" s="38"/>
      <c r="AC980" s="39"/>
      <c r="AD980" s="40"/>
    </row>
    <row r="981" s="35" customFormat="1" spans="6:30">
      <c r="F981" s="52"/>
      <c r="G981" s="52"/>
      <c r="P981" s="52"/>
      <c r="Q981" s="38"/>
      <c r="AC981" s="39"/>
      <c r="AD981" s="40"/>
    </row>
    <row r="982" s="35" customFormat="1" spans="6:30">
      <c r="F982" s="52"/>
      <c r="G982" s="52"/>
      <c r="P982" s="52"/>
      <c r="Q982" s="38"/>
      <c r="AC982" s="39"/>
      <c r="AD982" s="40"/>
    </row>
    <row r="983" s="35" customFormat="1" spans="6:30">
      <c r="F983" s="52"/>
      <c r="G983" s="52"/>
      <c r="P983" s="52"/>
      <c r="Q983" s="38"/>
      <c r="AC983" s="39"/>
      <c r="AD983" s="40"/>
    </row>
    <row r="984" s="35" customFormat="1" spans="6:30">
      <c r="F984" s="52"/>
      <c r="G984" s="52"/>
      <c r="P984" s="52"/>
      <c r="Q984" s="38"/>
      <c r="AC984" s="39"/>
      <c r="AD984" s="40"/>
    </row>
    <row r="985" s="35" customFormat="1" spans="6:30">
      <c r="F985" s="52"/>
      <c r="G985" s="52"/>
      <c r="P985" s="52"/>
      <c r="Q985" s="38"/>
      <c r="AC985" s="39"/>
      <c r="AD985" s="40"/>
    </row>
    <row r="986" s="35" customFormat="1" spans="6:30">
      <c r="F986" s="52"/>
      <c r="G986" s="52"/>
      <c r="P986" s="52"/>
      <c r="Q986" s="38"/>
      <c r="AC986" s="39"/>
      <c r="AD986" s="40"/>
    </row>
    <row r="987" s="35" customFormat="1" spans="6:30">
      <c r="F987" s="52"/>
      <c r="G987" s="52"/>
      <c r="P987" s="52"/>
      <c r="Q987" s="38"/>
      <c r="AC987" s="39"/>
      <c r="AD987" s="40"/>
    </row>
    <row r="988" s="35" customFormat="1" spans="6:30">
      <c r="F988" s="52"/>
      <c r="G988" s="52"/>
      <c r="P988" s="52"/>
      <c r="Q988" s="38"/>
      <c r="AC988" s="39"/>
      <c r="AD988" s="40"/>
    </row>
    <row r="989" s="35" customFormat="1" spans="6:30">
      <c r="F989" s="52"/>
      <c r="G989" s="52"/>
      <c r="P989" s="52"/>
      <c r="Q989" s="38"/>
      <c r="AC989" s="39"/>
      <c r="AD989" s="40"/>
    </row>
    <row r="990" s="35" customFormat="1" spans="6:30">
      <c r="F990" s="52"/>
      <c r="G990" s="52"/>
      <c r="P990" s="52"/>
      <c r="Q990" s="38"/>
      <c r="AC990" s="39"/>
      <c r="AD990" s="40"/>
    </row>
    <row r="991" s="35" customFormat="1" spans="6:30">
      <c r="F991" s="52"/>
      <c r="G991" s="52"/>
      <c r="P991" s="52"/>
      <c r="Q991" s="38"/>
      <c r="AC991" s="39"/>
      <c r="AD991" s="40"/>
    </row>
    <row r="992" s="35" customFormat="1" spans="6:30">
      <c r="F992" s="52"/>
      <c r="G992" s="52"/>
      <c r="P992" s="52"/>
      <c r="Q992" s="38"/>
      <c r="AC992" s="39"/>
      <c r="AD992" s="40"/>
    </row>
    <row r="993" s="35" customFormat="1" spans="6:30">
      <c r="F993" s="52"/>
      <c r="G993" s="52"/>
      <c r="P993" s="52"/>
      <c r="Q993" s="38"/>
      <c r="AC993" s="39"/>
      <c r="AD993" s="40"/>
    </row>
    <row r="994" s="35" customFormat="1" spans="6:30">
      <c r="F994" s="52"/>
      <c r="G994" s="52"/>
      <c r="P994" s="52"/>
      <c r="Q994" s="38"/>
      <c r="AC994" s="39"/>
      <c r="AD994" s="40"/>
    </row>
    <row r="995" s="35" customFormat="1" spans="6:30">
      <c r="F995" s="52"/>
      <c r="G995" s="52"/>
      <c r="P995" s="52"/>
      <c r="Q995" s="38"/>
      <c r="AC995" s="39"/>
      <c r="AD995" s="40"/>
    </row>
    <row r="996" s="35" customFormat="1" spans="6:30">
      <c r="F996" s="52"/>
      <c r="G996" s="52"/>
      <c r="P996" s="52"/>
      <c r="Q996" s="38"/>
      <c r="AC996" s="39"/>
      <c r="AD996" s="40"/>
    </row>
    <row r="997" s="35" customFormat="1" spans="6:30">
      <c r="F997" s="52"/>
      <c r="G997" s="52"/>
      <c r="P997" s="52"/>
      <c r="Q997" s="38"/>
      <c r="AC997" s="39"/>
      <c r="AD997" s="40"/>
    </row>
    <row r="998" s="35" customFormat="1" spans="6:30">
      <c r="F998" s="52"/>
      <c r="G998" s="52"/>
      <c r="P998" s="52"/>
      <c r="Q998" s="38"/>
      <c r="AC998" s="39"/>
      <c r="AD998" s="40"/>
    </row>
    <row r="999" s="35" customFormat="1" spans="6:30">
      <c r="F999" s="52"/>
      <c r="G999" s="52"/>
      <c r="P999" s="52"/>
      <c r="Q999" s="38"/>
      <c r="AC999" s="39"/>
      <c r="AD999" s="40"/>
    </row>
    <row r="1000" s="35" customFormat="1" spans="6:30">
      <c r="F1000" s="52"/>
      <c r="G1000" s="52"/>
      <c r="P1000" s="52"/>
      <c r="Q1000" s="38"/>
      <c r="AC1000" s="39"/>
      <c r="AD1000" s="40"/>
    </row>
    <row r="1001" s="35" customFormat="1" spans="6:30">
      <c r="F1001" s="52"/>
      <c r="G1001" s="52"/>
      <c r="P1001" s="52"/>
      <c r="Q1001" s="38"/>
      <c r="AC1001" s="39"/>
      <c r="AD1001" s="40"/>
    </row>
    <row r="1002" s="35" customFormat="1" spans="6:30">
      <c r="F1002" s="52"/>
      <c r="G1002" s="52"/>
      <c r="P1002" s="52"/>
      <c r="Q1002" s="38"/>
      <c r="AC1002" s="39"/>
      <c r="AD1002" s="40"/>
    </row>
    <row r="1003" s="35" customFormat="1" spans="6:30">
      <c r="F1003" s="52"/>
      <c r="G1003" s="52"/>
      <c r="P1003" s="52"/>
      <c r="Q1003" s="38"/>
      <c r="AC1003" s="39"/>
      <c r="AD1003" s="40"/>
    </row>
    <row r="1004" s="35" customFormat="1" spans="6:30">
      <c r="F1004" s="52"/>
      <c r="G1004" s="52"/>
      <c r="P1004" s="52"/>
      <c r="Q1004" s="38"/>
      <c r="AC1004" s="39"/>
      <c r="AD1004" s="40"/>
    </row>
    <row r="1005" s="35" customFormat="1" spans="6:30">
      <c r="F1005" s="52"/>
      <c r="G1005" s="52"/>
      <c r="P1005" s="52"/>
      <c r="Q1005" s="38"/>
      <c r="AC1005" s="39"/>
      <c r="AD1005" s="40"/>
    </row>
    <row r="1006" s="35" customFormat="1" spans="6:30">
      <c r="F1006" s="52"/>
      <c r="G1006" s="52"/>
      <c r="P1006" s="52"/>
      <c r="Q1006" s="38"/>
      <c r="AC1006" s="39"/>
      <c r="AD1006" s="40"/>
    </row>
    <row r="1007" s="35" customFormat="1" spans="6:30">
      <c r="F1007" s="52"/>
      <c r="G1007" s="52"/>
      <c r="P1007" s="52"/>
      <c r="Q1007" s="38"/>
      <c r="AC1007" s="39"/>
      <c r="AD1007" s="40"/>
    </row>
    <row r="1008" s="35" customFormat="1" spans="6:30">
      <c r="F1008" s="52"/>
      <c r="G1008" s="52"/>
      <c r="P1008" s="52"/>
      <c r="Q1008" s="38"/>
      <c r="AC1008" s="39"/>
      <c r="AD1008" s="40"/>
    </row>
    <row r="1009" s="35" customFormat="1" spans="6:30">
      <c r="F1009" s="52"/>
      <c r="G1009" s="52"/>
      <c r="P1009" s="52"/>
      <c r="Q1009" s="38"/>
      <c r="AC1009" s="39"/>
      <c r="AD1009" s="40"/>
    </row>
    <row r="1010" s="35" customFormat="1" spans="6:30">
      <c r="F1010" s="52"/>
      <c r="G1010" s="52"/>
      <c r="P1010" s="52"/>
      <c r="Q1010" s="38"/>
      <c r="AC1010" s="39"/>
      <c r="AD1010" s="40"/>
    </row>
    <row r="1011" s="35" customFormat="1" spans="6:30">
      <c r="F1011" s="52"/>
      <c r="G1011" s="52"/>
      <c r="P1011" s="52"/>
      <c r="Q1011" s="38"/>
      <c r="AC1011" s="39"/>
      <c r="AD1011" s="40"/>
    </row>
    <row r="1012" s="35" customFormat="1" spans="6:30">
      <c r="F1012" s="52"/>
      <c r="G1012" s="52"/>
      <c r="P1012" s="52"/>
      <c r="Q1012" s="38"/>
      <c r="AC1012" s="39"/>
      <c r="AD1012" s="40"/>
    </row>
    <row r="1013" s="35" customFormat="1" spans="6:30">
      <c r="F1013" s="52"/>
      <c r="G1013" s="52"/>
      <c r="P1013" s="52"/>
      <c r="Q1013" s="38"/>
      <c r="AC1013" s="39"/>
      <c r="AD1013" s="40"/>
    </row>
    <row r="1014" s="35" customFormat="1" spans="6:30">
      <c r="F1014" s="52"/>
      <c r="G1014" s="52"/>
      <c r="P1014" s="52"/>
      <c r="Q1014" s="38"/>
      <c r="AC1014" s="39"/>
      <c r="AD1014" s="40"/>
    </row>
    <row r="1015" s="35" customFormat="1" spans="6:30">
      <c r="F1015" s="52"/>
      <c r="G1015" s="52"/>
      <c r="P1015" s="52"/>
      <c r="Q1015" s="38"/>
      <c r="AC1015" s="39"/>
      <c r="AD1015" s="40"/>
    </row>
    <row r="1016" s="35" customFormat="1" spans="6:30">
      <c r="F1016" s="52"/>
      <c r="G1016" s="52"/>
      <c r="P1016" s="52"/>
      <c r="Q1016" s="38"/>
      <c r="AC1016" s="39"/>
      <c r="AD1016" s="40"/>
    </row>
    <row r="1017" s="35" customFormat="1" spans="6:30">
      <c r="F1017" s="52"/>
      <c r="G1017" s="52"/>
      <c r="P1017" s="52"/>
      <c r="Q1017" s="38"/>
      <c r="AC1017" s="39"/>
      <c r="AD1017" s="40"/>
    </row>
    <row r="1018" s="35" customFormat="1" spans="6:30">
      <c r="F1018" s="52"/>
      <c r="G1018" s="52"/>
      <c r="P1018" s="52"/>
      <c r="Q1018" s="38"/>
      <c r="AC1018" s="39"/>
      <c r="AD1018" s="40"/>
    </row>
    <row r="1019" s="35" customFormat="1" spans="6:30">
      <c r="F1019" s="52"/>
      <c r="G1019" s="52"/>
      <c r="P1019" s="52"/>
      <c r="Q1019" s="38"/>
      <c r="AC1019" s="39"/>
      <c r="AD1019" s="40"/>
    </row>
    <row r="1020" s="35" customFormat="1" spans="6:30">
      <c r="F1020" s="52"/>
      <c r="G1020" s="52"/>
      <c r="P1020" s="52"/>
      <c r="Q1020" s="38"/>
      <c r="AC1020" s="39"/>
      <c r="AD1020" s="40"/>
    </row>
    <row r="1021" s="35" customFormat="1" spans="6:30">
      <c r="F1021" s="52"/>
      <c r="G1021" s="52"/>
      <c r="P1021" s="52"/>
      <c r="Q1021" s="38"/>
      <c r="AC1021" s="39"/>
      <c r="AD1021" s="40"/>
    </row>
    <row r="1022" s="35" customFormat="1" spans="6:30">
      <c r="F1022" s="52"/>
      <c r="G1022" s="52"/>
      <c r="P1022" s="52"/>
      <c r="Q1022" s="38"/>
      <c r="AC1022" s="39"/>
      <c r="AD1022" s="40"/>
    </row>
    <row r="1023" s="35" customFormat="1" spans="6:30">
      <c r="F1023" s="52"/>
      <c r="G1023" s="52"/>
      <c r="P1023" s="52"/>
      <c r="Q1023" s="38"/>
      <c r="AC1023" s="39"/>
      <c r="AD1023" s="40"/>
    </row>
    <row r="1024" s="35" customFormat="1" spans="6:30">
      <c r="F1024" s="52"/>
      <c r="G1024" s="52"/>
      <c r="P1024" s="52"/>
      <c r="Q1024" s="38"/>
      <c r="AC1024" s="39"/>
      <c r="AD1024" s="40"/>
    </row>
    <row r="1025" s="35" customFormat="1" spans="6:30">
      <c r="F1025" s="52"/>
      <c r="G1025" s="52"/>
      <c r="P1025" s="52"/>
      <c r="Q1025" s="38"/>
      <c r="AC1025" s="39"/>
      <c r="AD1025" s="40"/>
    </row>
    <row r="1026" s="35" customFormat="1" spans="6:30">
      <c r="F1026" s="52"/>
      <c r="G1026" s="52"/>
      <c r="P1026" s="52"/>
      <c r="Q1026" s="38"/>
      <c r="AC1026" s="39"/>
      <c r="AD1026" s="40"/>
    </row>
    <row r="1027" s="35" customFormat="1" spans="6:30">
      <c r="F1027" s="52"/>
      <c r="G1027" s="52"/>
      <c r="P1027" s="52"/>
      <c r="Q1027" s="38"/>
      <c r="AC1027" s="39"/>
      <c r="AD1027" s="40"/>
    </row>
    <row r="1028" s="35" customFormat="1" spans="6:30">
      <c r="F1028" s="52"/>
      <c r="G1028" s="52"/>
      <c r="P1028" s="52"/>
      <c r="Q1028" s="38"/>
      <c r="AC1028" s="39"/>
      <c r="AD1028" s="40"/>
    </row>
    <row r="1029" s="35" customFormat="1" spans="6:30">
      <c r="F1029" s="52"/>
      <c r="G1029" s="52"/>
      <c r="P1029" s="52"/>
      <c r="Q1029" s="38"/>
      <c r="AC1029" s="39"/>
      <c r="AD1029" s="40"/>
    </row>
    <row r="1030" s="35" customFormat="1" spans="6:30">
      <c r="F1030" s="52"/>
      <c r="G1030" s="52"/>
      <c r="P1030" s="52"/>
      <c r="Q1030" s="38"/>
      <c r="AC1030" s="39"/>
      <c r="AD1030" s="40"/>
    </row>
    <row r="1031" s="35" customFormat="1" spans="6:30">
      <c r="F1031" s="52"/>
      <c r="G1031" s="52"/>
      <c r="P1031" s="52"/>
      <c r="Q1031" s="38"/>
      <c r="AC1031" s="39"/>
      <c r="AD1031" s="40"/>
    </row>
    <row r="1032" s="35" customFormat="1" spans="6:30">
      <c r="F1032" s="52"/>
      <c r="G1032" s="52"/>
      <c r="P1032" s="52"/>
      <c r="Q1032" s="38"/>
      <c r="AC1032" s="39"/>
      <c r="AD1032" s="40"/>
    </row>
    <row r="1033" s="35" customFormat="1" spans="6:30">
      <c r="F1033" s="52"/>
      <c r="G1033" s="52"/>
      <c r="P1033" s="52"/>
      <c r="Q1033" s="38"/>
      <c r="AC1033" s="39"/>
      <c r="AD1033" s="40"/>
    </row>
    <row r="1034" s="35" customFormat="1" spans="6:30">
      <c r="F1034" s="52"/>
      <c r="G1034" s="52"/>
      <c r="P1034" s="52"/>
      <c r="Q1034" s="38"/>
      <c r="AC1034" s="39"/>
      <c r="AD1034" s="40"/>
    </row>
    <row r="1035" s="35" customFormat="1" spans="6:30">
      <c r="F1035" s="52"/>
      <c r="G1035" s="52"/>
      <c r="P1035" s="52"/>
      <c r="Q1035" s="38"/>
      <c r="AC1035" s="39"/>
      <c r="AD1035" s="40"/>
    </row>
    <row r="1036" s="35" customFormat="1" spans="6:30">
      <c r="F1036" s="52"/>
      <c r="G1036" s="52"/>
      <c r="P1036" s="52"/>
      <c r="Q1036" s="38"/>
      <c r="AC1036" s="39"/>
      <c r="AD1036" s="40"/>
    </row>
    <row r="1037" s="35" customFormat="1" spans="6:30">
      <c r="F1037" s="52"/>
      <c r="G1037" s="52"/>
      <c r="P1037" s="52"/>
      <c r="Q1037" s="38"/>
      <c r="AC1037" s="39"/>
      <c r="AD1037" s="40"/>
    </row>
    <row r="1038" s="35" customFormat="1" spans="6:30">
      <c r="F1038" s="52"/>
      <c r="G1038" s="52"/>
      <c r="P1038" s="52"/>
      <c r="Q1038" s="38"/>
      <c r="AC1038" s="39"/>
      <c r="AD1038" s="40"/>
    </row>
    <row r="1039" s="35" customFormat="1" spans="6:30">
      <c r="F1039" s="52"/>
      <c r="G1039" s="52"/>
      <c r="P1039" s="52"/>
      <c r="Q1039" s="38"/>
      <c r="AC1039" s="39"/>
      <c r="AD1039" s="40"/>
    </row>
    <row r="1040" s="35" customFormat="1" spans="6:30">
      <c r="F1040" s="52"/>
      <c r="G1040" s="52"/>
      <c r="P1040" s="52"/>
      <c r="Q1040" s="38"/>
      <c r="AC1040" s="39"/>
      <c r="AD1040" s="40"/>
    </row>
    <row r="1041" s="35" customFormat="1" spans="6:30">
      <c r="F1041" s="52"/>
      <c r="G1041" s="52"/>
      <c r="P1041" s="52"/>
      <c r="Q1041" s="38"/>
      <c r="AC1041" s="39"/>
      <c r="AD1041" s="40"/>
    </row>
    <row r="1042" s="35" customFormat="1" spans="6:30">
      <c r="F1042" s="52"/>
      <c r="G1042" s="52"/>
      <c r="P1042" s="52"/>
      <c r="Q1042" s="38"/>
      <c r="AC1042" s="39"/>
      <c r="AD1042" s="40"/>
    </row>
    <row r="1043" s="35" customFormat="1" spans="6:30">
      <c r="F1043" s="52"/>
      <c r="G1043" s="52"/>
      <c r="P1043" s="52"/>
      <c r="Q1043" s="38"/>
      <c r="AC1043" s="39"/>
      <c r="AD1043" s="40"/>
    </row>
    <row r="1044" s="35" customFormat="1" spans="6:30">
      <c r="F1044" s="52"/>
      <c r="G1044" s="52"/>
      <c r="P1044" s="52"/>
      <c r="Q1044" s="38"/>
      <c r="AC1044" s="39"/>
      <c r="AD1044" s="40"/>
    </row>
    <row r="1045" s="35" customFormat="1" spans="6:30">
      <c r="F1045" s="52"/>
      <c r="G1045" s="52"/>
      <c r="P1045" s="52"/>
      <c r="Q1045" s="38"/>
      <c r="AC1045" s="39"/>
      <c r="AD1045" s="40"/>
    </row>
    <row r="1046" s="35" customFormat="1" spans="6:30">
      <c r="F1046" s="52"/>
      <c r="G1046" s="52"/>
      <c r="P1046" s="52"/>
      <c r="Q1046" s="38"/>
      <c r="AC1046" s="39"/>
      <c r="AD1046" s="40"/>
    </row>
    <row r="1047" s="35" customFormat="1" spans="6:30">
      <c r="F1047" s="52"/>
      <c r="G1047" s="52"/>
      <c r="P1047" s="52"/>
      <c r="Q1047" s="38"/>
      <c r="AC1047" s="39"/>
      <c r="AD1047" s="40"/>
    </row>
    <row r="1048" s="35" customFormat="1" spans="6:30">
      <c r="F1048" s="52"/>
      <c r="G1048" s="52"/>
      <c r="P1048" s="52"/>
      <c r="Q1048" s="38"/>
      <c r="AC1048" s="39"/>
      <c r="AD1048" s="40"/>
    </row>
    <row r="1049" s="35" customFormat="1" spans="6:30">
      <c r="F1049" s="52"/>
      <c r="G1049" s="52"/>
      <c r="P1049" s="52"/>
      <c r="Q1049" s="38"/>
      <c r="AC1049" s="39"/>
      <c r="AD1049" s="40"/>
    </row>
    <row r="1050" s="35" customFormat="1" spans="6:30">
      <c r="F1050" s="52"/>
      <c r="G1050" s="52"/>
      <c r="P1050" s="52"/>
      <c r="Q1050" s="38"/>
      <c r="AC1050" s="39"/>
      <c r="AD1050" s="40"/>
    </row>
    <row r="1051" s="35" customFormat="1" spans="6:30">
      <c r="F1051" s="52"/>
      <c r="G1051" s="52"/>
      <c r="P1051" s="52"/>
      <c r="Q1051" s="38"/>
      <c r="AC1051" s="39"/>
      <c r="AD1051" s="40"/>
    </row>
    <row r="1052" s="35" customFormat="1" spans="6:30">
      <c r="F1052" s="52"/>
      <c r="G1052" s="52"/>
      <c r="P1052" s="52"/>
      <c r="Q1052" s="38"/>
      <c r="AC1052" s="39"/>
      <c r="AD1052" s="40"/>
    </row>
    <row r="1053" s="35" customFormat="1" spans="6:30">
      <c r="F1053" s="52"/>
      <c r="G1053" s="52"/>
      <c r="P1053" s="52"/>
      <c r="Q1053" s="38"/>
      <c r="AC1053" s="39"/>
      <c r="AD1053" s="40"/>
    </row>
    <row r="1054" s="35" customFormat="1" spans="6:30">
      <c r="F1054" s="52"/>
      <c r="G1054" s="52"/>
      <c r="P1054" s="52"/>
      <c r="Q1054" s="38"/>
      <c r="AC1054" s="39"/>
      <c r="AD1054" s="40"/>
    </row>
    <row r="1055" s="35" customFormat="1" spans="6:30">
      <c r="F1055" s="52"/>
      <c r="G1055" s="52"/>
      <c r="P1055" s="52"/>
      <c r="Q1055" s="38"/>
      <c r="AC1055" s="39"/>
      <c r="AD1055" s="40"/>
    </row>
    <row r="1056" s="35" customFormat="1" spans="6:30">
      <c r="F1056" s="52"/>
      <c r="G1056" s="52"/>
      <c r="P1056" s="52"/>
      <c r="Q1056" s="38"/>
      <c r="AC1056" s="39"/>
      <c r="AD1056" s="40"/>
    </row>
    <row r="1057" s="35" customFormat="1" spans="6:30">
      <c r="F1057" s="52"/>
      <c r="G1057" s="52"/>
      <c r="P1057" s="52"/>
      <c r="Q1057" s="38"/>
      <c r="AC1057" s="39"/>
      <c r="AD1057" s="40"/>
    </row>
    <row r="1058" s="35" customFormat="1" spans="6:30">
      <c r="F1058" s="52"/>
      <c r="G1058" s="52"/>
      <c r="P1058" s="52"/>
      <c r="Q1058" s="38"/>
      <c r="AC1058" s="39"/>
      <c r="AD1058" s="40"/>
    </row>
    <row r="1059" s="35" customFormat="1" spans="6:30">
      <c r="F1059" s="52"/>
      <c r="G1059" s="52"/>
      <c r="P1059" s="52"/>
      <c r="Q1059" s="38"/>
      <c r="AC1059" s="39"/>
      <c r="AD1059" s="40"/>
    </row>
    <row r="1060" s="35" customFormat="1" spans="6:30">
      <c r="F1060" s="52"/>
      <c r="G1060" s="52"/>
      <c r="P1060" s="52"/>
      <c r="Q1060" s="38"/>
      <c r="AC1060" s="39"/>
      <c r="AD1060" s="40"/>
    </row>
    <row r="1061" s="35" customFormat="1" spans="6:30">
      <c r="F1061" s="52"/>
      <c r="G1061" s="52"/>
      <c r="P1061" s="52"/>
      <c r="Q1061" s="38"/>
      <c r="AC1061" s="39"/>
      <c r="AD1061" s="40"/>
    </row>
    <row r="1062" s="35" customFormat="1" spans="6:30">
      <c r="F1062" s="52"/>
      <c r="G1062" s="52"/>
      <c r="P1062" s="52"/>
      <c r="Q1062" s="38"/>
      <c r="AC1062" s="39"/>
      <c r="AD1062" s="40"/>
    </row>
    <row r="1063" s="35" customFormat="1" spans="6:30">
      <c r="F1063" s="52"/>
      <c r="G1063" s="52"/>
      <c r="P1063" s="52"/>
      <c r="Q1063" s="38"/>
      <c r="AC1063" s="39"/>
      <c r="AD1063" s="40"/>
    </row>
    <row r="1064" s="35" customFormat="1" spans="6:30">
      <c r="F1064" s="52"/>
      <c r="G1064" s="52"/>
      <c r="P1064" s="52"/>
      <c r="Q1064" s="38"/>
      <c r="AC1064" s="39"/>
      <c r="AD1064" s="40"/>
    </row>
    <row r="1065" s="35" customFormat="1" spans="6:30">
      <c r="F1065" s="52"/>
      <c r="G1065" s="52"/>
      <c r="P1065" s="52"/>
      <c r="Q1065" s="38"/>
      <c r="AC1065" s="39"/>
      <c r="AD1065" s="40"/>
    </row>
    <row r="1066" s="35" customFormat="1" spans="6:30">
      <c r="F1066" s="52"/>
      <c r="G1066" s="52"/>
      <c r="P1066" s="52"/>
      <c r="Q1066" s="38"/>
      <c r="AC1066" s="39"/>
      <c r="AD1066" s="40"/>
    </row>
    <row r="1067" s="35" customFormat="1" spans="6:30">
      <c r="F1067" s="52"/>
      <c r="G1067" s="52"/>
      <c r="P1067" s="52"/>
      <c r="Q1067" s="38"/>
      <c r="AC1067" s="39"/>
      <c r="AD1067" s="40"/>
    </row>
    <row r="1068" s="35" customFormat="1" spans="6:30">
      <c r="F1068" s="52"/>
      <c r="G1068" s="52"/>
      <c r="P1068" s="52"/>
      <c r="Q1068" s="38"/>
      <c r="AC1068" s="39"/>
      <c r="AD1068" s="40"/>
    </row>
    <row r="1069" s="35" customFormat="1" spans="6:30">
      <c r="F1069" s="52"/>
      <c r="G1069" s="52"/>
      <c r="P1069" s="52"/>
      <c r="Q1069" s="38"/>
      <c r="AC1069" s="39"/>
      <c r="AD1069" s="40"/>
    </row>
    <row r="1070" s="35" customFormat="1" spans="6:30">
      <c r="F1070" s="52"/>
      <c r="G1070" s="52"/>
      <c r="P1070" s="52"/>
      <c r="Q1070" s="38"/>
      <c r="AC1070" s="39"/>
      <c r="AD1070" s="40"/>
    </row>
    <row r="1071" s="35" customFormat="1" spans="6:30">
      <c r="F1071" s="52"/>
      <c r="G1071" s="52"/>
      <c r="P1071" s="52"/>
      <c r="Q1071" s="38"/>
      <c r="AC1071" s="39"/>
      <c r="AD1071" s="40"/>
    </row>
    <row r="1072" s="35" customFormat="1" spans="6:30">
      <c r="F1072" s="52"/>
      <c r="G1072" s="52"/>
      <c r="P1072" s="52"/>
      <c r="Q1072" s="38"/>
      <c r="AC1072" s="39"/>
      <c r="AD1072" s="40"/>
    </row>
    <row r="1073" s="35" customFormat="1" spans="6:30">
      <c r="F1073" s="52"/>
      <c r="G1073" s="52"/>
      <c r="P1073" s="52"/>
      <c r="Q1073" s="38"/>
      <c r="AC1073" s="39"/>
      <c r="AD1073" s="40"/>
    </row>
    <row r="1074" s="35" customFormat="1" spans="6:30">
      <c r="F1074" s="52"/>
      <c r="G1074" s="52"/>
      <c r="P1074" s="52"/>
      <c r="Q1074" s="38"/>
      <c r="AC1074" s="39"/>
      <c r="AD1074" s="40"/>
    </row>
    <row r="1075" s="35" customFormat="1" spans="6:30">
      <c r="F1075" s="52"/>
      <c r="G1075" s="52"/>
      <c r="P1075" s="52"/>
      <c r="Q1075" s="38"/>
      <c r="AC1075" s="39"/>
      <c r="AD1075" s="40"/>
    </row>
    <row r="1076" s="35" customFormat="1" spans="6:30">
      <c r="F1076" s="52"/>
      <c r="G1076" s="52"/>
      <c r="P1076" s="52"/>
      <c r="Q1076" s="38"/>
      <c r="AC1076" s="39"/>
      <c r="AD1076" s="40"/>
    </row>
    <row r="1077" s="35" customFormat="1" spans="6:30">
      <c r="F1077" s="52"/>
      <c r="G1077" s="52"/>
      <c r="P1077" s="52"/>
      <c r="Q1077" s="38"/>
      <c r="AC1077" s="39"/>
      <c r="AD1077" s="40"/>
    </row>
    <row r="1078" s="35" customFormat="1" spans="6:30">
      <c r="F1078" s="52"/>
      <c r="G1078" s="52"/>
      <c r="P1078" s="52"/>
      <c r="Q1078" s="38"/>
      <c r="AC1078" s="39"/>
      <c r="AD1078" s="40"/>
    </row>
    <row r="1079" s="35" customFormat="1" spans="6:30">
      <c r="F1079" s="52"/>
      <c r="G1079" s="52"/>
      <c r="P1079" s="52"/>
      <c r="Q1079" s="38"/>
      <c r="AC1079" s="39"/>
      <c r="AD1079" s="40"/>
    </row>
    <row r="1080" s="35" customFormat="1" spans="6:30">
      <c r="F1080" s="52"/>
      <c r="G1080" s="52"/>
      <c r="P1080" s="52"/>
      <c r="Q1080" s="38"/>
      <c r="AC1080" s="39"/>
      <c r="AD1080" s="40"/>
    </row>
    <row r="1081" s="35" customFormat="1" spans="6:30">
      <c r="F1081" s="52"/>
      <c r="G1081" s="52"/>
      <c r="P1081" s="52"/>
      <c r="Q1081" s="38"/>
      <c r="AC1081" s="39"/>
      <c r="AD1081" s="40"/>
    </row>
    <row r="1082" s="35" customFormat="1" spans="6:30">
      <c r="F1082" s="52"/>
      <c r="G1082" s="52"/>
      <c r="P1082" s="52"/>
      <c r="Q1082" s="38"/>
      <c r="AC1082" s="39"/>
      <c r="AD1082" s="40"/>
    </row>
    <row r="1083" s="35" customFormat="1" spans="6:30">
      <c r="F1083" s="52"/>
      <c r="G1083" s="52"/>
      <c r="P1083" s="52"/>
      <c r="Q1083" s="38"/>
      <c r="AC1083" s="39"/>
      <c r="AD1083" s="40"/>
    </row>
    <row r="1084" s="35" customFormat="1" spans="6:30">
      <c r="F1084" s="52"/>
      <c r="G1084" s="52"/>
      <c r="P1084" s="52"/>
      <c r="Q1084" s="38"/>
      <c r="AC1084" s="39"/>
      <c r="AD1084" s="40"/>
    </row>
    <row r="1085" s="35" customFormat="1" spans="6:30">
      <c r="F1085" s="52"/>
      <c r="G1085" s="52"/>
      <c r="P1085" s="52"/>
      <c r="Q1085" s="38"/>
      <c r="AC1085" s="39"/>
      <c r="AD1085" s="40"/>
    </row>
    <row r="1086" s="35" customFormat="1" spans="6:30">
      <c r="F1086" s="52"/>
      <c r="G1086" s="52"/>
      <c r="P1086" s="52"/>
      <c r="Q1086" s="38"/>
      <c r="AC1086" s="39"/>
      <c r="AD1086" s="40"/>
    </row>
    <row r="1087" s="35" customFormat="1" spans="6:30">
      <c r="F1087" s="52"/>
      <c r="G1087" s="52"/>
      <c r="P1087" s="52"/>
      <c r="Q1087" s="38"/>
      <c r="AC1087" s="39"/>
      <c r="AD1087" s="40"/>
    </row>
    <row r="1088" s="35" customFormat="1" spans="6:30">
      <c r="F1088" s="52"/>
      <c r="G1088" s="52"/>
      <c r="P1088" s="52"/>
      <c r="Q1088" s="38"/>
      <c r="AC1088" s="39"/>
      <c r="AD1088" s="40"/>
    </row>
    <row r="1089" s="35" customFormat="1" spans="6:30">
      <c r="F1089" s="52"/>
      <c r="G1089" s="52"/>
      <c r="P1089" s="52"/>
      <c r="Q1089" s="38"/>
      <c r="AC1089" s="39"/>
      <c r="AD1089" s="40"/>
    </row>
    <row r="1090" s="35" customFormat="1" spans="6:30">
      <c r="F1090" s="52"/>
      <c r="G1090" s="52"/>
      <c r="P1090" s="52"/>
      <c r="Q1090" s="38"/>
      <c r="AC1090" s="39"/>
      <c r="AD1090" s="40"/>
    </row>
    <row r="1091" s="35" customFormat="1" spans="6:30">
      <c r="F1091" s="52"/>
      <c r="G1091" s="52"/>
      <c r="P1091" s="52"/>
      <c r="Q1091" s="38"/>
      <c r="AC1091" s="39"/>
      <c r="AD1091" s="40"/>
    </row>
    <row r="1092" s="35" customFormat="1" spans="6:30">
      <c r="F1092" s="52"/>
      <c r="G1092" s="52"/>
      <c r="P1092" s="52"/>
      <c r="Q1092" s="38"/>
      <c r="AC1092" s="39"/>
      <c r="AD1092" s="40"/>
    </row>
    <row r="1093" s="35" customFormat="1" spans="6:30">
      <c r="F1093" s="52"/>
      <c r="G1093" s="52"/>
      <c r="P1093" s="52"/>
      <c r="Q1093" s="38"/>
      <c r="AC1093" s="39"/>
      <c r="AD1093" s="40"/>
    </row>
    <row r="1094" s="35" customFormat="1" spans="6:30">
      <c r="F1094" s="52"/>
      <c r="G1094" s="52"/>
      <c r="P1094" s="52"/>
      <c r="Q1094" s="38"/>
      <c r="AC1094" s="39"/>
      <c r="AD1094" s="40"/>
    </row>
    <row r="1095" s="35" customFormat="1" spans="6:30">
      <c r="F1095" s="52"/>
      <c r="G1095" s="52"/>
      <c r="P1095" s="52"/>
      <c r="Q1095" s="38"/>
      <c r="AC1095" s="39"/>
      <c r="AD1095" s="40"/>
    </row>
    <row r="1096" s="35" customFormat="1" spans="6:30">
      <c r="F1096" s="52"/>
      <c r="G1096" s="52"/>
      <c r="P1096" s="52"/>
      <c r="Q1096" s="38"/>
      <c r="AC1096" s="39"/>
      <c r="AD1096" s="40"/>
    </row>
    <row r="1097" s="35" customFormat="1" spans="6:30">
      <c r="F1097" s="52"/>
      <c r="G1097" s="52"/>
      <c r="P1097" s="52"/>
      <c r="Q1097" s="38"/>
      <c r="AC1097" s="39"/>
      <c r="AD1097" s="40"/>
    </row>
    <row r="1098" s="35" customFormat="1" spans="6:30">
      <c r="F1098" s="52"/>
      <c r="G1098" s="52"/>
      <c r="P1098" s="52"/>
      <c r="Q1098" s="38"/>
      <c r="AC1098" s="39"/>
      <c r="AD1098" s="40"/>
    </row>
    <row r="1099" s="35" customFormat="1" spans="6:30">
      <c r="F1099" s="52"/>
      <c r="G1099" s="52"/>
      <c r="P1099" s="52"/>
      <c r="Q1099" s="38"/>
      <c r="AC1099" s="39"/>
      <c r="AD1099" s="40"/>
    </row>
    <row r="1100" s="35" customFormat="1" spans="6:30">
      <c r="F1100" s="52"/>
      <c r="G1100" s="52"/>
      <c r="P1100" s="52"/>
      <c r="Q1100" s="38"/>
      <c r="AC1100" s="39"/>
      <c r="AD1100" s="40"/>
    </row>
    <row r="1101" s="35" customFormat="1" spans="6:30">
      <c r="F1101" s="52"/>
      <c r="G1101" s="52"/>
      <c r="P1101" s="52"/>
      <c r="Q1101" s="38"/>
      <c r="AC1101" s="39"/>
      <c r="AD1101" s="40"/>
    </row>
    <row r="1102" s="35" customFormat="1" spans="6:30">
      <c r="F1102" s="52"/>
      <c r="G1102" s="52"/>
      <c r="P1102" s="52"/>
      <c r="Q1102" s="38"/>
      <c r="AC1102" s="39"/>
      <c r="AD1102" s="40"/>
    </row>
    <row r="1103" s="35" customFormat="1" spans="6:30">
      <c r="F1103" s="52"/>
      <c r="G1103" s="52"/>
      <c r="P1103" s="52"/>
      <c r="Q1103" s="38"/>
      <c r="AC1103" s="39"/>
      <c r="AD1103" s="40"/>
    </row>
    <row r="1104" s="35" customFormat="1" spans="6:30">
      <c r="F1104" s="52"/>
      <c r="G1104" s="52"/>
      <c r="P1104" s="52"/>
      <c r="Q1104" s="38"/>
      <c r="AC1104" s="39"/>
      <c r="AD1104" s="40"/>
    </row>
    <row r="1105" s="35" customFormat="1" spans="6:30">
      <c r="F1105" s="52"/>
      <c r="G1105" s="52"/>
      <c r="P1105" s="52"/>
      <c r="Q1105" s="38"/>
      <c r="AC1105" s="39"/>
      <c r="AD1105" s="40"/>
    </row>
    <row r="1106" s="35" customFormat="1" spans="6:30">
      <c r="F1106" s="52"/>
      <c r="G1106" s="52"/>
      <c r="P1106" s="52"/>
      <c r="Q1106" s="38"/>
      <c r="AC1106" s="39"/>
      <c r="AD1106" s="40"/>
    </row>
    <row r="1107" s="35" customFormat="1" spans="6:30">
      <c r="F1107" s="52"/>
      <c r="G1107" s="52"/>
      <c r="P1107" s="52"/>
      <c r="Q1107" s="38"/>
      <c r="AC1107" s="39"/>
      <c r="AD1107" s="40"/>
    </row>
    <row r="1108" s="35" customFormat="1" spans="6:30">
      <c r="F1108" s="52"/>
      <c r="G1108" s="52"/>
      <c r="P1108" s="52"/>
      <c r="Q1108" s="38"/>
      <c r="AC1108" s="39"/>
      <c r="AD1108" s="40"/>
    </row>
    <row r="1109" s="35" customFormat="1" spans="6:30">
      <c r="F1109" s="52"/>
      <c r="G1109" s="52"/>
      <c r="P1109" s="52"/>
      <c r="Q1109" s="38"/>
      <c r="AC1109" s="39"/>
      <c r="AD1109" s="40"/>
    </row>
    <row r="1110" s="35" customFormat="1" spans="6:30">
      <c r="F1110" s="52"/>
      <c r="G1110" s="52"/>
      <c r="P1110" s="52"/>
      <c r="Q1110" s="38"/>
      <c r="AC1110" s="39"/>
      <c r="AD1110" s="40"/>
    </row>
    <row r="1111" s="35" customFormat="1" spans="6:30">
      <c r="F1111" s="52"/>
      <c r="G1111" s="52"/>
      <c r="P1111" s="52"/>
      <c r="Q1111" s="38"/>
      <c r="AC1111" s="39"/>
      <c r="AD1111" s="40"/>
    </row>
    <row r="1112" s="35" customFormat="1" spans="6:30">
      <c r="F1112" s="52"/>
      <c r="G1112" s="52"/>
      <c r="P1112" s="52"/>
      <c r="Q1112" s="38"/>
      <c r="AC1112" s="39"/>
      <c r="AD1112" s="40"/>
    </row>
    <row r="1113" s="35" customFormat="1" spans="6:30">
      <c r="F1113" s="52"/>
      <c r="G1113" s="52"/>
      <c r="P1113" s="52"/>
      <c r="Q1113" s="38"/>
      <c r="AC1113" s="39"/>
      <c r="AD1113" s="40"/>
    </row>
    <row r="1114" s="35" customFormat="1" spans="6:30">
      <c r="F1114" s="52"/>
      <c r="G1114" s="52"/>
      <c r="P1114" s="52"/>
      <c r="Q1114" s="38"/>
      <c r="AC1114" s="39"/>
      <c r="AD1114" s="40"/>
    </row>
    <row r="1115" s="35" customFormat="1" spans="6:30">
      <c r="F1115" s="52"/>
      <c r="G1115" s="52"/>
      <c r="P1115" s="52"/>
      <c r="Q1115" s="38"/>
      <c r="AC1115" s="39"/>
      <c r="AD1115" s="40"/>
    </row>
    <row r="1116" s="35" customFormat="1" spans="6:30">
      <c r="F1116" s="52"/>
      <c r="G1116" s="52"/>
      <c r="P1116" s="52"/>
      <c r="Q1116" s="38"/>
      <c r="AC1116" s="39"/>
      <c r="AD1116" s="40"/>
    </row>
    <row r="1117" s="35" customFormat="1" spans="6:30">
      <c r="F1117" s="52"/>
      <c r="G1117" s="52"/>
      <c r="P1117" s="52"/>
      <c r="Q1117" s="38"/>
      <c r="AC1117" s="39"/>
      <c r="AD1117" s="40"/>
    </row>
    <row r="1118" s="35" customFormat="1" spans="6:30">
      <c r="F1118" s="52"/>
      <c r="G1118" s="52"/>
      <c r="P1118" s="52"/>
      <c r="Q1118" s="38"/>
      <c r="AC1118" s="39"/>
      <c r="AD1118" s="40"/>
    </row>
    <row r="1119" s="35" customFormat="1" spans="6:30">
      <c r="F1119" s="52"/>
      <c r="G1119" s="52"/>
      <c r="P1119" s="52"/>
      <c r="Q1119" s="38"/>
      <c r="AC1119" s="39"/>
      <c r="AD1119" s="40"/>
    </row>
    <row r="1120" s="35" customFormat="1" spans="6:30">
      <c r="F1120" s="52"/>
      <c r="G1120" s="52"/>
      <c r="P1120" s="52"/>
      <c r="Q1120" s="38"/>
      <c r="AC1120" s="39"/>
      <c r="AD1120" s="40"/>
    </row>
    <row r="1121" s="35" customFormat="1" spans="6:30">
      <c r="F1121" s="52"/>
      <c r="G1121" s="52"/>
      <c r="P1121" s="52"/>
      <c r="Q1121" s="38"/>
      <c r="AC1121" s="39"/>
      <c r="AD1121" s="40"/>
    </row>
    <row r="1122" s="35" customFormat="1" spans="6:30">
      <c r="F1122" s="52"/>
      <c r="G1122" s="52"/>
      <c r="P1122" s="52"/>
      <c r="Q1122" s="38"/>
      <c r="AC1122" s="39"/>
      <c r="AD1122" s="40"/>
    </row>
    <row r="1123" s="35" customFormat="1" spans="6:30">
      <c r="F1123" s="52"/>
      <c r="G1123" s="52"/>
      <c r="P1123" s="52"/>
      <c r="Q1123" s="38"/>
      <c r="AC1123" s="39"/>
      <c r="AD1123" s="40"/>
    </row>
    <row r="1124" s="35" customFormat="1" spans="6:30">
      <c r="F1124" s="52"/>
      <c r="G1124" s="52"/>
      <c r="P1124" s="52"/>
      <c r="Q1124" s="38"/>
      <c r="AC1124" s="39"/>
      <c r="AD1124" s="40"/>
    </row>
    <row r="1125" s="35" customFormat="1" spans="6:30">
      <c r="F1125" s="52"/>
      <c r="G1125" s="52"/>
      <c r="P1125" s="52"/>
      <c r="Q1125" s="38"/>
      <c r="AC1125" s="39"/>
      <c r="AD1125" s="40"/>
    </row>
    <row r="1126" s="35" customFormat="1" spans="6:30">
      <c r="F1126" s="52"/>
      <c r="G1126" s="52"/>
      <c r="P1126" s="52"/>
      <c r="Q1126" s="38"/>
      <c r="AC1126" s="39"/>
      <c r="AD1126" s="40"/>
    </row>
    <row r="1127" s="35" customFormat="1" spans="6:30">
      <c r="F1127" s="52"/>
      <c r="G1127" s="52"/>
      <c r="P1127" s="52"/>
      <c r="Q1127" s="38"/>
      <c r="AC1127" s="39"/>
      <c r="AD1127" s="40"/>
    </row>
    <row r="1128" s="35" customFormat="1" spans="6:30">
      <c r="F1128" s="52"/>
      <c r="G1128" s="52"/>
      <c r="P1128" s="52"/>
      <c r="Q1128" s="38"/>
      <c r="AC1128" s="39"/>
      <c r="AD1128" s="40"/>
    </row>
    <row r="1129" s="35" customFormat="1" spans="6:30">
      <c r="F1129" s="52"/>
      <c r="G1129" s="52"/>
      <c r="P1129" s="52"/>
      <c r="Q1129" s="38"/>
      <c r="AC1129" s="39"/>
      <c r="AD1129" s="40"/>
    </row>
    <row r="1130" s="35" customFormat="1" spans="6:30">
      <c r="F1130" s="52"/>
      <c r="G1130" s="52"/>
      <c r="P1130" s="52"/>
      <c r="Q1130" s="38"/>
      <c r="AC1130" s="39"/>
      <c r="AD1130" s="40"/>
    </row>
    <row r="1131" s="35" customFormat="1" spans="6:30">
      <c r="F1131" s="52"/>
      <c r="G1131" s="52"/>
      <c r="P1131" s="52"/>
      <c r="Q1131" s="38"/>
      <c r="AC1131" s="39"/>
      <c r="AD1131" s="40"/>
    </row>
    <row r="1132" s="35" customFormat="1" spans="6:30">
      <c r="F1132" s="52"/>
      <c r="G1132" s="52"/>
      <c r="P1132" s="52"/>
      <c r="Q1132" s="38"/>
      <c r="AC1132" s="39"/>
      <c r="AD1132" s="40"/>
    </row>
    <row r="1133" s="35" customFormat="1" spans="6:30">
      <c r="F1133" s="52"/>
      <c r="G1133" s="52"/>
      <c r="P1133" s="52"/>
      <c r="Q1133" s="38"/>
      <c r="AC1133" s="39"/>
      <c r="AD1133" s="40"/>
    </row>
    <row r="1134" s="35" customFormat="1" spans="6:30">
      <c r="F1134" s="52"/>
      <c r="G1134" s="52"/>
      <c r="P1134" s="52"/>
      <c r="Q1134" s="38"/>
      <c r="AC1134" s="39"/>
      <c r="AD1134" s="40"/>
    </row>
    <row r="1135" s="35" customFormat="1" spans="6:30">
      <c r="F1135" s="52"/>
      <c r="G1135" s="52"/>
      <c r="P1135" s="52"/>
      <c r="Q1135" s="38"/>
      <c r="AC1135" s="39"/>
      <c r="AD1135" s="40"/>
    </row>
    <row r="1136" s="35" customFormat="1" spans="6:30">
      <c r="F1136" s="52"/>
      <c r="G1136" s="52"/>
      <c r="P1136" s="52"/>
      <c r="Q1136" s="38"/>
      <c r="AC1136" s="39"/>
      <c r="AD1136" s="40"/>
    </row>
    <row r="1137" s="35" customFormat="1" spans="6:30">
      <c r="F1137" s="52"/>
      <c r="G1137" s="52"/>
      <c r="P1137" s="52"/>
      <c r="Q1137" s="38"/>
      <c r="AC1137" s="39"/>
      <c r="AD1137" s="40"/>
    </row>
    <row r="1138" s="35" customFormat="1" spans="6:30">
      <c r="F1138" s="52"/>
      <c r="G1138" s="52"/>
      <c r="P1138" s="52"/>
      <c r="Q1138" s="38"/>
      <c r="AC1138" s="39"/>
      <c r="AD1138" s="40"/>
    </row>
    <row r="1139" s="35" customFormat="1" spans="6:30">
      <c r="F1139" s="52"/>
      <c r="G1139" s="52"/>
      <c r="P1139" s="52"/>
      <c r="Q1139" s="38"/>
      <c r="AC1139" s="39"/>
      <c r="AD1139" s="40"/>
    </row>
    <row r="1140" s="35" customFormat="1" spans="6:30">
      <c r="F1140" s="52"/>
      <c r="G1140" s="52"/>
      <c r="P1140" s="52"/>
      <c r="Q1140" s="38"/>
      <c r="AC1140" s="39"/>
      <c r="AD1140" s="40"/>
    </row>
    <row r="1141" s="35" customFormat="1" spans="6:30">
      <c r="F1141" s="52"/>
      <c r="G1141" s="52"/>
      <c r="P1141" s="52"/>
      <c r="Q1141" s="38"/>
      <c r="AC1141" s="39"/>
      <c r="AD1141" s="40"/>
    </row>
    <row r="1142" s="35" customFormat="1" spans="6:30">
      <c r="F1142" s="52"/>
      <c r="G1142" s="52"/>
      <c r="P1142" s="52"/>
      <c r="Q1142" s="38"/>
      <c r="AC1142" s="39"/>
      <c r="AD1142" s="40"/>
    </row>
    <row r="1143" s="35" customFormat="1" spans="6:30">
      <c r="F1143" s="52"/>
      <c r="G1143" s="52"/>
      <c r="P1143" s="52"/>
      <c r="Q1143" s="38"/>
      <c r="AC1143" s="39"/>
      <c r="AD1143" s="40"/>
    </row>
    <row r="1144" s="35" customFormat="1" spans="6:30">
      <c r="F1144" s="52"/>
      <c r="G1144" s="52"/>
      <c r="P1144" s="52"/>
      <c r="Q1144" s="38"/>
      <c r="AC1144" s="39"/>
      <c r="AD1144" s="40"/>
    </row>
    <row r="1145" s="35" customFormat="1" spans="6:30">
      <c r="F1145" s="52"/>
      <c r="G1145" s="52"/>
      <c r="P1145" s="52"/>
      <c r="Q1145" s="38"/>
      <c r="AC1145" s="39"/>
      <c r="AD1145" s="40"/>
    </row>
    <row r="1146" s="35" customFormat="1" spans="6:30">
      <c r="F1146" s="52"/>
      <c r="G1146" s="52"/>
      <c r="P1146" s="52"/>
      <c r="Q1146" s="38"/>
      <c r="AC1146" s="39"/>
      <c r="AD1146" s="40"/>
    </row>
    <row r="1147" s="35" customFormat="1" spans="6:30">
      <c r="F1147" s="52"/>
      <c r="G1147" s="52"/>
      <c r="P1147" s="52"/>
      <c r="Q1147" s="38"/>
      <c r="AC1147" s="39"/>
      <c r="AD1147" s="40"/>
    </row>
    <row r="1148" s="35" customFormat="1" spans="6:30">
      <c r="F1148" s="52"/>
      <c r="G1148" s="52"/>
      <c r="P1148" s="52"/>
      <c r="Q1148" s="38"/>
      <c r="AC1148" s="39"/>
      <c r="AD1148" s="40"/>
    </row>
    <row r="1149" s="35" customFormat="1" spans="6:30">
      <c r="F1149" s="52"/>
      <c r="G1149" s="52"/>
      <c r="P1149" s="52"/>
      <c r="Q1149" s="38"/>
      <c r="AC1149" s="39"/>
      <c r="AD1149" s="40"/>
    </row>
    <row r="1150" s="35" customFormat="1" spans="6:30">
      <c r="F1150" s="52"/>
      <c r="G1150" s="52"/>
      <c r="P1150" s="52"/>
      <c r="Q1150" s="38"/>
      <c r="AC1150" s="39"/>
      <c r="AD1150" s="40"/>
    </row>
    <row r="1151" s="35" customFormat="1" spans="6:30">
      <c r="F1151" s="52"/>
      <c r="G1151" s="52"/>
      <c r="P1151" s="52"/>
      <c r="Q1151" s="38"/>
      <c r="AC1151" s="39"/>
      <c r="AD1151" s="40"/>
    </row>
    <row r="1152" s="35" customFormat="1" spans="6:30">
      <c r="F1152" s="52"/>
      <c r="G1152" s="52"/>
      <c r="P1152" s="52"/>
      <c r="Q1152" s="38"/>
      <c r="AC1152" s="39"/>
      <c r="AD1152" s="40"/>
    </row>
    <row r="1153" s="35" customFormat="1" spans="6:30">
      <c r="F1153" s="52"/>
      <c r="G1153" s="52"/>
      <c r="P1153" s="52"/>
      <c r="Q1153" s="38"/>
      <c r="AC1153" s="39"/>
      <c r="AD1153" s="40"/>
    </row>
    <row r="1154" s="35" customFormat="1" spans="6:30">
      <c r="F1154" s="52"/>
      <c r="G1154" s="52"/>
      <c r="P1154" s="52"/>
      <c r="Q1154" s="38"/>
      <c r="AC1154" s="39"/>
      <c r="AD1154" s="40"/>
    </row>
    <row r="1155" s="35" customFormat="1" spans="6:30">
      <c r="F1155" s="52"/>
      <c r="G1155" s="52"/>
      <c r="P1155" s="52"/>
      <c r="Q1155" s="38"/>
      <c r="AC1155" s="39"/>
      <c r="AD1155" s="40"/>
    </row>
    <row r="1156" s="35" customFormat="1" spans="6:30">
      <c r="F1156" s="52"/>
      <c r="G1156" s="52"/>
      <c r="P1156" s="52"/>
      <c r="Q1156" s="38"/>
      <c r="AC1156" s="39"/>
      <c r="AD1156" s="40"/>
    </row>
    <row r="1157" s="35" customFormat="1" spans="6:30">
      <c r="F1157" s="52"/>
      <c r="G1157" s="52"/>
      <c r="P1157" s="52"/>
      <c r="Q1157" s="38"/>
      <c r="AC1157" s="39"/>
      <c r="AD1157" s="40"/>
    </row>
    <row r="1158" s="35" customFormat="1" spans="6:30">
      <c r="F1158" s="52"/>
      <c r="G1158" s="52"/>
      <c r="P1158" s="52"/>
      <c r="Q1158" s="38"/>
      <c r="AC1158" s="39"/>
      <c r="AD1158" s="40"/>
    </row>
    <row r="1159" s="35" customFormat="1" spans="6:30">
      <c r="F1159" s="52"/>
      <c r="G1159" s="52"/>
      <c r="P1159" s="52"/>
      <c r="Q1159" s="38"/>
      <c r="AC1159" s="39"/>
      <c r="AD1159" s="40"/>
    </row>
    <row r="1160" s="35" customFormat="1" spans="6:30">
      <c r="F1160" s="52"/>
      <c r="G1160" s="52"/>
      <c r="P1160" s="52"/>
      <c r="Q1160" s="38"/>
      <c r="AC1160" s="39"/>
      <c r="AD1160" s="40"/>
    </row>
    <row r="1161" s="35" customFormat="1" spans="6:30">
      <c r="F1161" s="52"/>
      <c r="G1161" s="52"/>
      <c r="P1161" s="52"/>
      <c r="Q1161" s="38"/>
      <c r="AC1161" s="39"/>
      <c r="AD1161" s="40"/>
    </row>
    <row r="1162" s="35" customFormat="1" spans="6:30">
      <c r="F1162" s="52"/>
      <c r="G1162" s="52"/>
      <c r="P1162" s="52"/>
      <c r="Q1162" s="38"/>
      <c r="AC1162" s="39"/>
      <c r="AD1162" s="40"/>
    </row>
    <row r="1163" s="35" customFormat="1" spans="6:30">
      <c r="F1163" s="52"/>
      <c r="G1163" s="52"/>
      <c r="P1163" s="52"/>
      <c r="Q1163" s="38"/>
      <c r="AC1163" s="39"/>
      <c r="AD1163" s="40"/>
    </row>
    <row r="1164" s="35" customFormat="1" spans="6:30">
      <c r="F1164" s="52"/>
      <c r="G1164" s="52"/>
      <c r="P1164" s="52"/>
      <c r="Q1164" s="38"/>
      <c r="AC1164" s="39"/>
      <c r="AD1164" s="40"/>
    </row>
    <row r="1165" s="35" customFormat="1" spans="6:30">
      <c r="F1165" s="52"/>
      <c r="G1165" s="52"/>
      <c r="P1165" s="52"/>
      <c r="Q1165" s="38"/>
      <c r="AC1165" s="39"/>
      <c r="AD1165" s="40"/>
    </row>
    <row r="1166" s="35" customFormat="1" spans="6:30">
      <c r="F1166" s="52"/>
      <c r="G1166" s="52"/>
      <c r="P1166" s="52"/>
      <c r="Q1166" s="38"/>
      <c r="AC1166" s="39"/>
      <c r="AD1166" s="40"/>
    </row>
    <row r="1167" s="35" customFormat="1" spans="6:30">
      <c r="F1167" s="52"/>
      <c r="G1167" s="52"/>
      <c r="P1167" s="52"/>
      <c r="Q1167" s="38"/>
      <c r="AC1167" s="39"/>
      <c r="AD1167" s="40"/>
    </row>
    <row r="1168" s="35" customFormat="1" spans="6:30">
      <c r="F1168" s="52"/>
      <c r="G1168" s="52"/>
      <c r="P1168" s="52"/>
      <c r="Q1168" s="38"/>
      <c r="AC1168" s="39"/>
      <c r="AD1168" s="40"/>
    </row>
    <row r="1169" s="35" customFormat="1" spans="6:30">
      <c r="F1169" s="52"/>
      <c r="G1169" s="52"/>
      <c r="P1169" s="52"/>
      <c r="Q1169" s="38"/>
      <c r="AC1169" s="39"/>
      <c r="AD1169" s="40"/>
    </row>
    <row r="1170" s="35" customFormat="1" spans="6:30">
      <c r="F1170" s="52"/>
      <c r="G1170" s="52"/>
      <c r="P1170" s="52"/>
      <c r="Q1170" s="38"/>
      <c r="AC1170" s="39"/>
      <c r="AD1170" s="40"/>
    </row>
    <row r="1171" s="35" customFormat="1" spans="6:30">
      <c r="F1171" s="52"/>
      <c r="G1171" s="52"/>
      <c r="P1171" s="52"/>
      <c r="Q1171" s="38"/>
      <c r="AC1171" s="39"/>
      <c r="AD1171" s="40"/>
    </row>
    <row r="1172" s="35" customFormat="1" spans="6:30">
      <c r="F1172" s="52"/>
      <c r="G1172" s="52"/>
      <c r="P1172" s="52"/>
      <c r="Q1172" s="38"/>
      <c r="AC1172" s="39"/>
      <c r="AD1172" s="40"/>
    </row>
    <row r="1173" s="35" customFormat="1" spans="6:30">
      <c r="F1173" s="52"/>
      <c r="G1173" s="52"/>
      <c r="P1173" s="52"/>
      <c r="Q1173" s="38"/>
      <c r="AC1173" s="39"/>
      <c r="AD1173" s="40"/>
    </row>
    <row r="1174" s="35" customFormat="1" spans="6:30">
      <c r="F1174" s="52"/>
      <c r="G1174" s="52"/>
      <c r="P1174" s="52"/>
      <c r="Q1174" s="38"/>
      <c r="AC1174" s="39"/>
      <c r="AD1174" s="40"/>
    </row>
    <row r="1175" s="35" customFormat="1" spans="6:30">
      <c r="F1175" s="52"/>
      <c r="G1175" s="52"/>
      <c r="P1175" s="52"/>
      <c r="Q1175" s="38"/>
      <c r="AC1175" s="39"/>
      <c r="AD1175" s="40"/>
    </row>
    <row r="1176" s="35" customFormat="1" spans="6:30">
      <c r="F1176" s="52"/>
      <c r="G1176" s="52"/>
      <c r="P1176" s="52"/>
      <c r="Q1176" s="38"/>
      <c r="AC1176" s="39"/>
      <c r="AD1176" s="40"/>
    </row>
    <row r="1177" s="35" customFormat="1" spans="6:30">
      <c r="F1177" s="52"/>
      <c r="G1177" s="52"/>
      <c r="P1177" s="52"/>
      <c r="Q1177" s="38"/>
      <c r="AC1177" s="39"/>
      <c r="AD1177" s="40"/>
    </row>
    <row r="1178" s="35" customFormat="1" spans="6:30">
      <c r="F1178" s="52"/>
      <c r="G1178" s="52"/>
      <c r="P1178" s="52"/>
      <c r="Q1178" s="38"/>
      <c r="AC1178" s="39"/>
      <c r="AD1178" s="40"/>
    </row>
    <row r="1179" s="35" customFormat="1" spans="6:30">
      <c r="F1179" s="52"/>
      <c r="G1179" s="52"/>
      <c r="P1179" s="52"/>
      <c r="Q1179" s="38"/>
      <c r="AC1179" s="39"/>
      <c r="AD1179" s="40"/>
    </row>
    <row r="1180" s="35" customFormat="1" spans="6:30">
      <c r="F1180" s="52"/>
      <c r="G1180" s="52"/>
      <c r="P1180" s="52"/>
      <c r="Q1180" s="38"/>
      <c r="AC1180" s="39"/>
      <c r="AD1180" s="40"/>
    </row>
    <row r="1181" s="35" customFormat="1" spans="6:30">
      <c r="F1181" s="52"/>
      <c r="G1181" s="52"/>
      <c r="P1181" s="52"/>
      <c r="Q1181" s="38"/>
      <c r="AC1181" s="39"/>
      <c r="AD1181" s="40"/>
    </row>
    <row r="1182" s="35" customFormat="1" spans="6:30">
      <c r="F1182" s="52"/>
      <c r="G1182" s="52"/>
      <c r="P1182" s="52"/>
      <c r="Q1182" s="38"/>
      <c r="AC1182" s="39"/>
      <c r="AD1182" s="40"/>
    </row>
    <row r="1183" s="35" customFormat="1" spans="6:30">
      <c r="F1183" s="52"/>
      <c r="G1183" s="52"/>
      <c r="P1183" s="52"/>
      <c r="Q1183" s="38"/>
      <c r="AC1183" s="39"/>
      <c r="AD1183" s="40"/>
    </row>
    <row r="1184" s="35" customFormat="1" spans="6:30">
      <c r="F1184" s="52"/>
      <c r="G1184" s="52"/>
      <c r="P1184" s="52"/>
      <c r="Q1184" s="38"/>
      <c r="AC1184" s="39"/>
      <c r="AD1184" s="40"/>
    </row>
    <row r="1185" s="35" customFormat="1" spans="6:30">
      <c r="F1185" s="52"/>
      <c r="G1185" s="52"/>
      <c r="P1185" s="52"/>
      <c r="Q1185" s="38"/>
      <c r="AC1185" s="39"/>
      <c r="AD1185" s="40"/>
    </row>
    <row r="1186" s="35" customFormat="1" spans="6:30">
      <c r="F1186" s="52"/>
      <c r="G1186" s="52"/>
      <c r="P1186" s="52"/>
      <c r="Q1186" s="38"/>
      <c r="AC1186" s="39"/>
      <c r="AD1186" s="40"/>
    </row>
    <row r="1187" s="35" customFormat="1" spans="6:30">
      <c r="F1187" s="52"/>
      <c r="G1187" s="52"/>
      <c r="P1187" s="52"/>
      <c r="Q1187" s="38"/>
      <c r="AC1187" s="39"/>
      <c r="AD1187" s="40"/>
    </row>
    <row r="1188" s="35" customFormat="1" spans="6:30">
      <c r="F1188" s="52"/>
      <c r="G1188" s="52"/>
      <c r="P1188" s="52"/>
      <c r="Q1188" s="38"/>
      <c r="AC1188" s="39"/>
      <c r="AD1188" s="40"/>
    </row>
    <row r="1189" s="35" customFormat="1" spans="6:30">
      <c r="F1189" s="52"/>
      <c r="G1189" s="52"/>
      <c r="P1189" s="52"/>
      <c r="Q1189" s="38"/>
      <c r="AC1189" s="39"/>
      <c r="AD1189" s="40"/>
    </row>
    <row r="1190" s="35" customFormat="1" spans="6:30">
      <c r="F1190" s="52"/>
      <c r="G1190" s="52"/>
      <c r="P1190" s="52"/>
      <c r="Q1190" s="38"/>
      <c r="AC1190" s="39"/>
      <c r="AD1190" s="40"/>
    </row>
    <row r="1191" s="35" customFormat="1" spans="6:30">
      <c r="F1191" s="52"/>
      <c r="G1191" s="52"/>
      <c r="P1191" s="52"/>
      <c r="Q1191" s="38"/>
      <c r="AC1191" s="39"/>
      <c r="AD1191" s="40"/>
    </row>
    <row r="1192" s="35" customFormat="1" spans="6:30">
      <c r="F1192" s="52"/>
      <c r="G1192" s="52"/>
      <c r="P1192" s="52"/>
      <c r="Q1192" s="38"/>
      <c r="AC1192" s="39"/>
      <c r="AD1192" s="40"/>
    </row>
    <row r="1193" s="35" customFormat="1" spans="6:30">
      <c r="F1193" s="52"/>
      <c r="G1193" s="52"/>
      <c r="P1193" s="52"/>
      <c r="Q1193" s="38"/>
      <c r="AC1193" s="39"/>
      <c r="AD1193" s="40"/>
    </row>
    <row r="1194" s="35" customFormat="1" spans="6:30">
      <c r="F1194" s="52"/>
      <c r="G1194" s="52"/>
      <c r="P1194" s="52"/>
      <c r="Q1194" s="38"/>
      <c r="AC1194" s="39"/>
      <c r="AD1194" s="40"/>
    </row>
    <row r="1195" s="35" customFormat="1" spans="6:30">
      <c r="F1195" s="52"/>
      <c r="G1195" s="52"/>
      <c r="P1195" s="52"/>
      <c r="Q1195" s="38"/>
      <c r="AC1195" s="39"/>
      <c r="AD1195" s="40"/>
    </row>
    <row r="1196" s="35" customFormat="1" spans="6:30">
      <c r="F1196" s="52"/>
      <c r="G1196" s="52"/>
      <c r="P1196" s="52"/>
      <c r="Q1196" s="38"/>
      <c r="AC1196" s="39"/>
      <c r="AD1196" s="40"/>
    </row>
    <row r="1197" s="35" customFormat="1" spans="6:30">
      <c r="F1197" s="52"/>
      <c r="G1197" s="52"/>
      <c r="P1197" s="52"/>
      <c r="Q1197" s="38"/>
      <c r="AC1197" s="39"/>
      <c r="AD1197" s="40"/>
    </row>
    <row r="1198" s="35" customFormat="1" spans="6:30">
      <c r="F1198" s="52"/>
      <c r="G1198" s="52"/>
      <c r="P1198" s="52"/>
      <c r="Q1198" s="38"/>
      <c r="AC1198" s="39"/>
      <c r="AD1198" s="40"/>
    </row>
    <row r="1199" s="35" customFormat="1" spans="6:30">
      <c r="F1199" s="52"/>
      <c r="G1199" s="52"/>
      <c r="P1199" s="52"/>
      <c r="Q1199" s="38"/>
      <c r="AC1199" s="39"/>
      <c r="AD1199" s="40"/>
    </row>
    <row r="1200" s="35" customFormat="1" spans="6:30">
      <c r="F1200" s="52"/>
      <c r="G1200" s="52"/>
      <c r="P1200" s="52"/>
      <c r="Q1200" s="38"/>
      <c r="AC1200" s="39"/>
      <c r="AD1200" s="40"/>
    </row>
    <row r="1201" s="35" customFormat="1" spans="6:30">
      <c r="F1201" s="52"/>
      <c r="G1201" s="52"/>
      <c r="P1201" s="52"/>
      <c r="Q1201" s="38"/>
      <c r="AC1201" s="39"/>
      <c r="AD1201" s="40"/>
    </row>
    <row r="1202" s="35" customFormat="1" spans="6:30">
      <c r="F1202" s="52"/>
      <c r="G1202" s="52"/>
      <c r="P1202" s="52"/>
      <c r="Q1202" s="38"/>
      <c r="AC1202" s="39"/>
      <c r="AD1202" s="40"/>
    </row>
    <row r="1203" s="35" customFormat="1" spans="6:30">
      <c r="F1203" s="52"/>
      <c r="G1203" s="52"/>
      <c r="P1203" s="52"/>
      <c r="Q1203" s="38"/>
      <c r="AC1203" s="39"/>
      <c r="AD1203" s="40"/>
    </row>
    <row r="1204" s="35" customFormat="1" spans="6:30">
      <c r="F1204" s="52"/>
      <c r="G1204" s="52"/>
      <c r="P1204" s="52"/>
      <c r="Q1204" s="38"/>
      <c r="AC1204" s="39"/>
      <c r="AD1204" s="40"/>
    </row>
    <row r="1205" s="35" customFormat="1" spans="6:30">
      <c r="F1205" s="52"/>
      <c r="G1205" s="52"/>
      <c r="P1205" s="52"/>
      <c r="Q1205" s="38"/>
      <c r="AC1205" s="39"/>
      <c r="AD1205" s="40"/>
    </row>
    <row r="1206" s="35" customFormat="1" spans="6:30">
      <c r="F1206" s="52"/>
      <c r="G1206" s="52"/>
      <c r="P1206" s="52"/>
      <c r="Q1206" s="38"/>
      <c r="AC1206" s="39"/>
      <c r="AD1206" s="40"/>
    </row>
    <row r="1207" s="35" customFormat="1" spans="6:30">
      <c r="F1207" s="52"/>
      <c r="G1207" s="52"/>
      <c r="P1207" s="52"/>
      <c r="Q1207" s="38"/>
      <c r="AC1207" s="39"/>
      <c r="AD1207" s="40"/>
    </row>
    <row r="1208" s="35" customFormat="1" spans="6:30">
      <c r="F1208" s="52"/>
      <c r="G1208" s="52"/>
      <c r="P1208" s="52"/>
      <c r="Q1208" s="38"/>
      <c r="AC1208" s="39"/>
      <c r="AD1208" s="40"/>
    </row>
    <row r="1209" s="35" customFormat="1" spans="6:30">
      <c r="F1209" s="52"/>
      <c r="G1209" s="52"/>
      <c r="P1209" s="52"/>
      <c r="Q1209" s="38"/>
      <c r="AC1209" s="39"/>
      <c r="AD1209" s="40"/>
    </row>
    <row r="1210" s="35" customFormat="1" spans="6:30">
      <c r="F1210" s="52"/>
      <c r="G1210" s="52"/>
      <c r="P1210" s="52"/>
      <c r="Q1210" s="38"/>
      <c r="AC1210" s="39"/>
      <c r="AD1210" s="40"/>
    </row>
    <row r="1211" s="35" customFormat="1" spans="6:30">
      <c r="F1211" s="52"/>
      <c r="G1211" s="52"/>
      <c r="P1211" s="52"/>
      <c r="Q1211" s="38"/>
      <c r="AC1211" s="39"/>
      <c r="AD1211" s="40"/>
    </row>
    <row r="1212" s="35" customFormat="1" spans="6:30">
      <c r="F1212" s="52"/>
      <c r="G1212" s="52"/>
      <c r="P1212" s="52"/>
      <c r="Q1212" s="38"/>
      <c r="AC1212" s="39"/>
      <c r="AD1212" s="40"/>
    </row>
    <row r="1213" s="35" customFormat="1" spans="6:30">
      <c r="F1213" s="52"/>
      <c r="G1213" s="52"/>
      <c r="P1213" s="52"/>
      <c r="Q1213" s="38"/>
      <c r="AC1213" s="39"/>
      <c r="AD1213" s="40"/>
    </row>
    <row r="1214" s="35" customFormat="1" spans="6:30">
      <c r="F1214" s="52"/>
      <c r="G1214" s="52"/>
      <c r="P1214" s="52"/>
      <c r="Q1214" s="38"/>
      <c r="AC1214" s="39"/>
      <c r="AD1214" s="40"/>
    </row>
    <row r="1215" s="35" customFormat="1" spans="6:30">
      <c r="F1215" s="52"/>
      <c r="G1215" s="52"/>
      <c r="P1215" s="52"/>
      <c r="Q1215" s="38"/>
      <c r="AC1215" s="39"/>
      <c r="AD1215" s="40"/>
    </row>
    <row r="1216" s="35" customFormat="1" spans="6:30">
      <c r="F1216" s="52"/>
      <c r="G1216" s="52"/>
      <c r="P1216" s="52"/>
      <c r="Q1216" s="38"/>
      <c r="AC1216" s="39"/>
      <c r="AD1216" s="40"/>
    </row>
    <row r="1217" s="35" customFormat="1" spans="6:30">
      <c r="F1217" s="52"/>
      <c r="G1217" s="52"/>
      <c r="P1217" s="52"/>
      <c r="Q1217" s="38"/>
      <c r="AC1217" s="39"/>
      <c r="AD1217" s="40"/>
    </row>
    <row r="1218" s="35" customFormat="1" spans="6:30">
      <c r="F1218" s="52"/>
      <c r="G1218" s="52"/>
      <c r="P1218" s="52"/>
      <c r="Q1218" s="38"/>
      <c r="AC1218" s="39"/>
      <c r="AD1218" s="40"/>
    </row>
    <row r="1219" s="35" customFormat="1" spans="6:30">
      <c r="F1219" s="52"/>
      <c r="G1219" s="52"/>
      <c r="P1219" s="52"/>
      <c r="Q1219" s="38"/>
      <c r="AC1219" s="39"/>
      <c r="AD1219" s="40"/>
    </row>
    <row r="1220" s="35" customFormat="1" spans="6:30">
      <c r="F1220" s="52"/>
      <c r="G1220" s="52"/>
      <c r="P1220" s="52"/>
      <c r="Q1220" s="38"/>
      <c r="AC1220" s="39"/>
      <c r="AD1220" s="40"/>
    </row>
    <row r="1221" s="35" customFormat="1" spans="6:30">
      <c r="F1221" s="52"/>
      <c r="G1221" s="52"/>
      <c r="P1221" s="52"/>
      <c r="Q1221" s="38"/>
      <c r="AC1221" s="39"/>
      <c r="AD1221" s="40"/>
    </row>
    <row r="1222" s="35" customFormat="1" spans="6:30">
      <c r="F1222" s="52"/>
      <c r="G1222" s="52"/>
      <c r="P1222" s="52"/>
      <c r="Q1222" s="38"/>
      <c r="AC1222" s="39"/>
      <c r="AD1222" s="40"/>
    </row>
    <row r="1223" s="35" customFormat="1" spans="6:30">
      <c r="F1223" s="52"/>
      <c r="G1223" s="52"/>
      <c r="P1223" s="52"/>
      <c r="Q1223" s="38"/>
      <c r="AC1223" s="39"/>
      <c r="AD1223" s="40"/>
    </row>
    <row r="1224" s="35" customFormat="1" spans="6:30">
      <c r="F1224" s="52"/>
      <c r="G1224" s="52"/>
      <c r="P1224" s="52"/>
      <c r="Q1224" s="38"/>
      <c r="AC1224" s="39"/>
      <c r="AD1224" s="40"/>
    </row>
    <row r="1225" s="35" customFormat="1" spans="6:30">
      <c r="F1225" s="52"/>
      <c r="G1225" s="52"/>
      <c r="P1225" s="52"/>
      <c r="Q1225" s="38"/>
      <c r="AC1225" s="39"/>
      <c r="AD1225" s="40"/>
    </row>
    <row r="1226" s="35" customFormat="1" spans="6:30">
      <c r="F1226" s="52"/>
      <c r="G1226" s="52"/>
      <c r="P1226" s="52"/>
      <c r="Q1226" s="38"/>
      <c r="AC1226" s="39"/>
      <c r="AD1226" s="40"/>
    </row>
    <row r="1227" s="35" customFormat="1" spans="6:30">
      <c r="F1227" s="52"/>
      <c r="G1227" s="52"/>
      <c r="P1227" s="52"/>
      <c r="Q1227" s="38"/>
      <c r="AC1227" s="39"/>
      <c r="AD1227" s="40"/>
    </row>
    <row r="1228" s="35" customFormat="1" spans="6:30">
      <c r="F1228" s="52"/>
      <c r="G1228" s="52"/>
      <c r="P1228" s="52"/>
      <c r="Q1228" s="38"/>
      <c r="AC1228" s="39"/>
      <c r="AD1228" s="40"/>
    </row>
    <row r="1229" s="35" customFormat="1" spans="6:30">
      <c r="F1229" s="52"/>
      <c r="G1229" s="52"/>
      <c r="P1229" s="52"/>
      <c r="Q1229" s="38"/>
      <c r="AC1229" s="39"/>
      <c r="AD1229" s="40"/>
    </row>
    <row r="1230" s="35" customFormat="1" spans="6:30">
      <c r="F1230" s="52"/>
      <c r="G1230" s="52"/>
      <c r="P1230" s="52"/>
      <c r="Q1230" s="38"/>
      <c r="AC1230" s="39"/>
      <c r="AD1230" s="40"/>
    </row>
    <row r="1231" s="35" customFormat="1" spans="6:30">
      <c r="F1231" s="52"/>
      <c r="G1231" s="52"/>
      <c r="P1231" s="52"/>
      <c r="Q1231" s="38"/>
      <c r="AC1231" s="39"/>
      <c r="AD1231" s="40"/>
    </row>
    <row r="1232" s="35" customFormat="1" spans="6:30">
      <c r="F1232" s="52"/>
      <c r="G1232" s="52"/>
      <c r="P1232" s="52"/>
      <c r="Q1232" s="38"/>
      <c r="AC1232" s="39"/>
      <c r="AD1232" s="40"/>
    </row>
    <row r="1233" s="35" customFormat="1" spans="6:30">
      <c r="F1233" s="52"/>
      <c r="G1233" s="52"/>
      <c r="P1233" s="52"/>
      <c r="Q1233" s="38"/>
      <c r="AC1233" s="39"/>
      <c r="AD1233" s="40"/>
    </row>
    <row r="1234" s="35" customFormat="1" spans="6:30">
      <c r="F1234" s="52"/>
      <c r="G1234" s="52"/>
      <c r="P1234" s="52"/>
      <c r="Q1234" s="38"/>
      <c r="AC1234" s="39"/>
      <c r="AD1234" s="40"/>
    </row>
    <row r="1235" s="35" customFormat="1" spans="6:30">
      <c r="F1235" s="52"/>
      <c r="G1235" s="52"/>
      <c r="P1235" s="52"/>
      <c r="Q1235" s="38"/>
      <c r="AC1235" s="39"/>
      <c r="AD1235" s="40"/>
    </row>
    <row r="1236" s="35" customFormat="1" spans="6:30">
      <c r="F1236" s="52"/>
      <c r="G1236" s="52"/>
      <c r="P1236" s="52"/>
      <c r="Q1236" s="38"/>
      <c r="AC1236" s="39"/>
      <c r="AD1236" s="40"/>
    </row>
    <row r="1237" s="35" customFormat="1" spans="6:30">
      <c r="F1237" s="52"/>
      <c r="G1237" s="52"/>
      <c r="P1237" s="52"/>
      <c r="Q1237" s="38"/>
      <c r="AC1237" s="39"/>
      <c r="AD1237" s="40"/>
    </row>
    <row r="1238" s="35" customFormat="1" spans="6:30">
      <c r="F1238" s="52"/>
      <c r="G1238" s="52"/>
      <c r="P1238" s="52"/>
      <c r="Q1238" s="38"/>
      <c r="AC1238" s="39"/>
      <c r="AD1238" s="40"/>
    </row>
    <row r="1239" s="35" customFormat="1" spans="6:30">
      <c r="F1239" s="52"/>
      <c r="G1239" s="52"/>
      <c r="P1239" s="52"/>
      <c r="Q1239" s="38"/>
      <c r="AC1239" s="39"/>
      <c r="AD1239" s="40"/>
    </row>
    <row r="1240" s="35" customFormat="1" spans="6:30">
      <c r="F1240" s="52"/>
      <c r="G1240" s="52"/>
      <c r="P1240" s="52"/>
      <c r="Q1240" s="38"/>
      <c r="AC1240" s="39"/>
      <c r="AD1240" s="40"/>
    </row>
    <row r="1241" s="35" customFormat="1" spans="6:30">
      <c r="F1241" s="52"/>
      <c r="G1241" s="52"/>
      <c r="P1241" s="52"/>
      <c r="Q1241" s="38"/>
      <c r="AC1241" s="39"/>
      <c r="AD1241" s="40"/>
    </row>
    <row r="1242" s="35" customFormat="1" spans="6:30">
      <c r="F1242" s="52"/>
      <c r="G1242" s="52"/>
      <c r="P1242" s="52"/>
      <c r="Q1242" s="38"/>
      <c r="AC1242" s="39"/>
      <c r="AD1242" s="40"/>
    </row>
    <row r="1243" s="35" customFormat="1" spans="6:30">
      <c r="F1243" s="52"/>
      <c r="G1243" s="52"/>
      <c r="P1243" s="52"/>
      <c r="Q1243" s="38"/>
      <c r="AC1243" s="39"/>
      <c r="AD1243" s="40"/>
    </row>
    <row r="1244" s="35" customFormat="1" spans="6:30">
      <c r="F1244" s="52"/>
      <c r="G1244" s="52"/>
      <c r="P1244" s="52"/>
      <c r="Q1244" s="38"/>
      <c r="AC1244" s="39"/>
      <c r="AD1244" s="40"/>
    </row>
    <row r="1245" s="35" customFormat="1" spans="6:30">
      <c r="F1245" s="52"/>
      <c r="G1245" s="52"/>
      <c r="P1245" s="52"/>
      <c r="Q1245" s="38"/>
      <c r="AC1245" s="39"/>
      <c r="AD1245" s="40"/>
    </row>
    <row r="1246" s="35" customFormat="1" spans="6:30">
      <c r="F1246" s="52"/>
      <c r="G1246" s="52"/>
      <c r="P1246" s="52"/>
      <c r="Q1246" s="38"/>
      <c r="AC1246" s="39"/>
      <c r="AD1246" s="40"/>
    </row>
    <row r="1247" s="35" customFormat="1" spans="6:30">
      <c r="F1247" s="52"/>
      <c r="G1247" s="52"/>
      <c r="P1247" s="52"/>
      <c r="Q1247" s="38"/>
      <c r="AC1247" s="39"/>
      <c r="AD1247" s="40"/>
    </row>
    <row r="1248" s="35" customFormat="1" spans="6:30">
      <c r="F1248" s="52"/>
      <c r="G1248" s="52"/>
      <c r="P1248" s="52"/>
      <c r="Q1248" s="38"/>
      <c r="AC1248" s="39"/>
      <c r="AD1248" s="40"/>
    </row>
    <row r="1249" s="35" customFormat="1" spans="6:30">
      <c r="F1249" s="52"/>
      <c r="G1249" s="52"/>
      <c r="P1249" s="52"/>
      <c r="Q1249" s="38"/>
      <c r="AC1249" s="39"/>
      <c r="AD1249" s="40"/>
    </row>
    <row r="1250" s="35" customFormat="1" spans="6:30">
      <c r="F1250" s="52"/>
      <c r="G1250" s="52"/>
      <c r="P1250" s="52"/>
      <c r="Q1250" s="38"/>
      <c r="AC1250" s="39"/>
      <c r="AD1250" s="40"/>
    </row>
    <row r="1251" s="35" customFormat="1" spans="6:30">
      <c r="F1251" s="52"/>
      <c r="G1251" s="52"/>
      <c r="P1251" s="52"/>
      <c r="Q1251" s="38"/>
      <c r="AC1251" s="39"/>
      <c r="AD1251" s="40"/>
    </row>
    <row r="1252" s="35" customFormat="1" spans="6:30">
      <c r="F1252" s="52"/>
      <c r="G1252" s="52"/>
      <c r="P1252" s="52"/>
      <c r="Q1252" s="38"/>
      <c r="AC1252" s="39"/>
      <c r="AD1252" s="40"/>
    </row>
    <row r="1253" s="35" customFormat="1" spans="6:30">
      <c r="F1253" s="52"/>
      <c r="G1253" s="52"/>
      <c r="P1253" s="52"/>
      <c r="Q1253" s="38"/>
      <c r="AC1253" s="39"/>
      <c r="AD1253" s="40"/>
    </row>
    <row r="1254" s="35" customFormat="1" spans="6:30">
      <c r="F1254" s="52"/>
      <c r="G1254" s="52"/>
      <c r="P1254" s="52"/>
      <c r="Q1254" s="38"/>
      <c r="AC1254" s="39"/>
      <c r="AD1254" s="40"/>
    </row>
    <row r="1255" s="35" customFormat="1" spans="6:30">
      <c r="F1255" s="52"/>
      <c r="G1255" s="52"/>
      <c r="P1255" s="52"/>
      <c r="Q1255" s="38"/>
      <c r="AC1255" s="39"/>
      <c r="AD1255" s="40"/>
    </row>
    <row r="1256" s="35" customFormat="1" spans="6:30">
      <c r="F1256" s="52"/>
      <c r="G1256" s="52"/>
      <c r="P1256" s="52"/>
      <c r="Q1256" s="38"/>
      <c r="AC1256" s="39"/>
      <c r="AD1256" s="40"/>
    </row>
    <row r="1257" s="35" customFormat="1" spans="6:30">
      <c r="F1257" s="52"/>
      <c r="G1257" s="52"/>
      <c r="P1257" s="52"/>
      <c r="Q1257" s="38"/>
      <c r="AC1257" s="39"/>
      <c r="AD1257" s="40"/>
    </row>
    <row r="1258" s="35" customFormat="1" spans="6:30">
      <c r="F1258" s="52"/>
      <c r="G1258" s="52"/>
      <c r="P1258" s="52"/>
      <c r="Q1258" s="38"/>
      <c r="AC1258" s="39"/>
      <c r="AD1258" s="40"/>
    </row>
    <row r="1259" s="35" customFormat="1" spans="6:30">
      <c r="F1259" s="52"/>
      <c r="G1259" s="52"/>
      <c r="P1259" s="52"/>
      <c r="Q1259" s="38"/>
      <c r="AC1259" s="39"/>
      <c r="AD1259" s="40"/>
    </row>
    <row r="1260" s="35" customFormat="1" spans="6:30">
      <c r="F1260" s="52"/>
      <c r="G1260" s="52"/>
      <c r="P1260" s="52"/>
      <c r="Q1260" s="38"/>
      <c r="AC1260" s="39"/>
      <c r="AD1260" s="40"/>
    </row>
    <row r="1261" s="35" customFormat="1" spans="6:30">
      <c r="F1261" s="52"/>
      <c r="G1261" s="52"/>
      <c r="P1261" s="52"/>
      <c r="Q1261" s="38"/>
      <c r="AC1261" s="39"/>
      <c r="AD1261" s="40"/>
    </row>
    <row r="1262" s="35" customFormat="1" spans="6:30">
      <c r="F1262" s="52"/>
      <c r="G1262" s="52"/>
      <c r="P1262" s="52"/>
      <c r="Q1262" s="38"/>
      <c r="AC1262" s="39"/>
      <c r="AD1262" s="40"/>
    </row>
    <row r="1263" s="35" customFormat="1" spans="6:30">
      <c r="F1263" s="52"/>
      <c r="G1263" s="52"/>
      <c r="P1263" s="52"/>
      <c r="Q1263" s="38"/>
      <c r="AC1263" s="39"/>
      <c r="AD1263" s="40"/>
    </row>
    <row r="1264" s="35" customFormat="1" spans="6:30">
      <c r="F1264" s="52"/>
      <c r="G1264" s="52"/>
      <c r="P1264" s="52"/>
      <c r="Q1264" s="38"/>
      <c r="AC1264" s="39"/>
      <c r="AD1264" s="40"/>
    </row>
    <row r="1265" s="35" customFormat="1" spans="6:30">
      <c r="F1265" s="52"/>
      <c r="G1265" s="52"/>
      <c r="P1265" s="52"/>
      <c r="Q1265" s="38"/>
      <c r="AC1265" s="39"/>
      <c r="AD1265" s="40"/>
    </row>
    <row r="1266" s="35" customFormat="1" spans="6:30">
      <c r="F1266" s="52"/>
      <c r="G1266" s="52"/>
      <c r="P1266" s="52"/>
      <c r="Q1266" s="38"/>
      <c r="AC1266" s="39"/>
      <c r="AD1266" s="40"/>
    </row>
    <row r="1267" s="35" customFormat="1" spans="6:30">
      <c r="F1267" s="52"/>
      <c r="G1267" s="52"/>
      <c r="P1267" s="52"/>
      <c r="Q1267" s="38"/>
      <c r="AC1267" s="39"/>
      <c r="AD1267" s="40"/>
    </row>
    <row r="1268" s="35" customFormat="1" spans="6:30">
      <c r="F1268" s="52"/>
      <c r="G1268" s="52"/>
      <c r="P1268" s="52"/>
      <c r="Q1268" s="38"/>
      <c r="AC1268" s="39"/>
      <c r="AD1268" s="40"/>
    </row>
    <row r="1269" s="35" customFormat="1" spans="6:30">
      <c r="F1269" s="52"/>
      <c r="G1269" s="52"/>
      <c r="P1269" s="52"/>
      <c r="Q1269" s="38"/>
      <c r="AC1269" s="39"/>
      <c r="AD1269" s="40"/>
    </row>
    <row r="1270" s="35" customFormat="1" spans="6:30">
      <c r="F1270" s="52"/>
      <c r="G1270" s="52"/>
      <c r="P1270" s="52"/>
      <c r="Q1270" s="38"/>
      <c r="AC1270" s="39"/>
      <c r="AD1270" s="40"/>
    </row>
    <row r="1271" s="35" customFormat="1" spans="6:30">
      <c r="F1271" s="52"/>
      <c r="G1271" s="52"/>
      <c r="P1271" s="52"/>
      <c r="Q1271" s="38"/>
      <c r="AC1271" s="39"/>
      <c r="AD1271" s="40"/>
    </row>
    <row r="1272" s="35" customFormat="1" spans="6:30">
      <c r="F1272" s="52"/>
      <c r="G1272" s="52"/>
      <c r="P1272" s="52"/>
      <c r="Q1272" s="38"/>
      <c r="AC1272" s="39"/>
      <c r="AD1272" s="40"/>
    </row>
    <row r="1273" s="35" customFormat="1" spans="6:30">
      <c r="F1273" s="52"/>
      <c r="G1273" s="52"/>
      <c r="P1273" s="52"/>
      <c r="Q1273" s="38"/>
      <c r="AC1273" s="39"/>
      <c r="AD1273" s="40"/>
    </row>
    <row r="1274" s="35" customFormat="1" spans="6:30">
      <c r="F1274" s="52"/>
      <c r="G1274" s="52"/>
      <c r="P1274" s="52"/>
      <c r="Q1274" s="38"/>
      <c r="AC1274" s="39"/>
      <c r="AD1274" s="40"/>
    </row>
    <row r="1275" s="35" customFormat="1" spans="6:30">
      <c r="F1275" s="52"/>
      <c r="G1275" s="52"/>
      <c r="P1275" s="52"/>
      <c r="Q1275" s="38"/>
      <c r="AC1275" s="39"/>
      <c r="AD1275" s="40"/>
    </row>
    <row r="1276" s="35" customFormat="1" spans="6:30">
      <c r="F1276" s="52"/>
      <c r="G1276" s="52"/>
      <c r="P1276" s="52"/>
      <c r="Q1276" s="38"/>
      <c r="AC1276" s="39"/>
      <c r="AD1276" s="40"/>
    </row>
    <row r="1277" s="35" customFormat="1" spans="6:30">
      <c r="F1277" s="52"/>
      <c r="G1277" s="52"/>
      <c r="P1277" s="52"/>
      <c r="Q1277" s="38"/>
      <c r="AC1277" s="39"/>
      <c r="AD1277" s="40"/>
    </row>
    <row r="1278" s="35" customFormat="1" spans="6:30">
      <c r="F1278" s="52"/>
      <c r="G1278" s="52"/>
      <c r="P1278" s="52"/>
      <c r="Q1278" s="38"/>
      <c r="AC1278" s="39"/>
      <c r="AD1278" s="40"/>
    </row>
    <row r="1279" s="35" customFormat="1" spans="6:30">
      <c r="F1279" s="52"/>
      <c r="G1279" s="52"/>
      <c r="P1279" s="52"/>
      <c r="Q1279" s="38"/>
      <c r="AC1279" s="39"/>
      <c r="AD1279" s="40"/>
    </row>
    <row r="1280" s="35" customFormat="1" spans="6:30">
      <c r="F1280" s="52"/>
      <c r="G1280" s="52"/>
      <c r="P1280" s="52"/>
      <c r="Q1280" s="38"/>
      <c r="AC1280" s="39"/>
      <c r="AD1280" s="40"/>
    </row>
    <row r="1281" s="35" customFormat="1" spans="6:30">
      <c r="F1281" s="52"/>
      <c r="G1281" s="52"/>
      <c r="P1281" s="52"/>
      <c r="Q1281" s="38"/>
      <c r="AC1281" s="39"/>
      <c r="AD1281" s="40"/>
    </row>
    <row r="1282" s="35" customFormat="1" spans="6:30">
      <c r="F1282" s="52"/>
      <c r="G1282" s="52"/>
      <c r="P1282" s="52"/>
      <c r="Q1282" s="38"/>
      <c r="AC1282" s="39"/>
      <c r="AD1282" s="40"/>
    </row>
    <row r="1283" s="35" customFormat="1" spans="6:30">
      <c r="F1283" s="52"/>
      <c r="G1283" s="52"/>
      <c r="P1283" s="52"/>
      <c r="Q1283" s="38"/>
      <c r="AC1283" s="39"/>
      <c r="AD1283" s="40"/>
    </row>
    <row r="1284" s="35" customFormat="1" spans="6:30">
      <c r="F1284" s="52"/>
      <c r="G1284" s="52"/>
      <c r="P1284" s="52"/>
      <c r="Q1284" s="38"/>
      <c r="AC1284" s="39"/>
      <c r="AD1284" s="40"/>
    </row>
    <row r="1285" s="35" customFormat="1" spans="6:30">
      <c r="F1285" s="52"/>
      <c r="G1285" s="52"/>
      <c r="P1285" s="52"/>
      <c r="Q1285" s="38"/>
      <c r="AC1285" s="39"/>
      <c r="AD1285" s="40"/>
    </row>
    <row r="1286" s="35" customFormat="1" spans="6:30">
      <c r="F1286" s="52"/>
      <c r="G1286" s="52"/>
      <c r="P1286" s="52"/>
      <c r="Q1286" s="38"/>
      <c r="AC1286" s="39"/>
      <c r="AD1286" s="40"/>
    </row>
    <row r="1287" s="35" customFormat="1" spans="6:30">
      <c r="F1287" s="52"/>
      <c r="G1287" s="52"/>
      <c r="P1287" s="52"/>
      <c r="Q1287" s="38"/>
      <c r="AC1287" s="39"/>
      <c r="AD1287" s="40"/>
    </row>
    <row r="1288" s="35" customFormat="1" spans="6:30">
      <c r="F1288" s="52"/>
      <c r="G1288" s="52"/>
      <c r="P1288" s="52"/>
      <c r="Q1288" s="38"/>
      <c r="AC1288" s="39"/>
      <c r="AD1288" s="40"/>
    </row>
    <row r="1289" s="35" customFormat="1" spans="6:30">
      <c r="F1289" s="52"/>
      <c r="G1289" s="52"/>
      <c r="P1289" s="52"/>
      <c r="Q1289" s="38"/>
      <c r="AC1289" s="39"/>
      <c r="AD1289" s="40"/>
    </row>
    <row r="1290" s="35" customFormat="1" spans="6:30">
      <c r="F1290" s="52"/>
      <c r="G1290" s="52"/>
      <c r="P1290" s="52"/>
      <c r="Q1290" s="38"/>
      <c r="AC1290" s="39"/>
      <c r="AD1290" s="40"/>
    </row>
    <row r="1291" s="35" customFormat="1" spans="6:30">
      <c r="F1291" s="52"/>
      <c r="G1291" s="52"/>
      <c r="P1291" s="52"/>
      <c r="Q1291" s="38"/>
      <c r="AC1291" s="39"/>
      <c r="AD1291" s="40"/>
    </row>
    <row r="1292" s="35" customFormat="1" spans="6:30">
      <c r="F1292" s="52"/>
      <c r="G1292" s="52"/>
      <c r="P1292" s="52"/>
      <c r="Q1292" s="38"/>
      <c r="AC1292" s="39"/>
      <c r="AD1292" s="40"/>
    </row>
    <row r="1293" s="35" customFormat="1" spans="6:30">
      <c r="F1293" s="52"/>
      <c r="G1293" s="52"/>
      <c r="P1293" s="52"/>
      <c r="Q1293" s="38"/>
      <c r="AC1293" s="39"/>
      <c r="AD1293" s="40"/>
    </row>
    <row r="1294" s="35" customFormat="1" spans="6:30">
      <c r="F1294" s="52"/>
      <c r="G1294" s="52"/>
      <c r="P1294" s="52"/>
      <c r="Q1294" s="38"/>
      <c r="AC1294" s="39"/>
      <c r="AD1294" s="40"/>
    </row>
    <row r="1295" s="35" customFormat="1" spans="6:30">
      <c r="F1295" s="52"/>
      <c r="G1295" s="52"/>
      <c r="P1295" s="52"/>
      <c r="Q1295" s="38"/>
      <c r="AC1295" s="39"/>
      <c r="AD1295" s="40"/>
    </row>
    <row r="1296" s="35" customFormat="1" spans="6:30">
      <c r="F1296" s="52"/>
      <c r="G1296" s="52"/>
      <c r="P1296" s="52"/>
      <c r="Q1296" s="38"/>
      <c r="AC1296" s="39"/>
      <c r="AD1296" s="40"/>
    </row>
    <row r="1297" s="35" customFormat="1" spans="6:30">
      <c r="F1297" s="52"/>
      <c r="G1297" s="52"/>
      <c r="P1297" s="52"/>
      <c r="Q1297" s="38"/>
      <c r="AC1297" s="39"/>
      <c r="AD1297" s="40"/>
    </row>
    <row r="1298" s="35" customFormat="1" spans="6:30">
      <c r="F1298" s="52"/>
      <c r="G1298" s="52"/>
      <c r="P1298" s="52"/>
      <c r="Q1298" s="38"/>
      <c r="AC1298" s="39"/>
      <c r="AD1298" s="40"/>
    </row>
    <row r="1299" s="35" customFormat="1" spans="6:30">
      <c r="F1299" s="52"/>
      <c r="G1299" s="52"/>
      <c r="P1299" s="52"/>
      <c r="Q1299" s="38"/>
      <c r="AC1299" s="39"/>
      <c r="AD1299" s="40"/>
    </row>
    <row r="1300" s="35" customFormat="1" spans="6:30">
      <c r="F1300" s="52"/>
      <c r="G1300" s="52"/>
      <c r="P1300" s="52"/>
      <c r="Q1300" s="38"/>
      <c r="AC1300" s="39"/>
      <c r="AD1300" s="40"/>
    </row>
    <row r="1301" s="35" customFormat="1" spans="6:30">
      <c r="F1301" s="52"/>
      <c r="G1301" s="52"/>
      <c r="P1301" s="52"/>
      <c r="Q1301" s="38"/>
      <c r="AC1301" s="39"/>
      <c r="AD1301" s="40"/>
    </row>
    <row r="1302" s="35" customFormat="1" spans="6:30">
      <c r="F1302" s="52"/>
      <c r="G1302" s="52"/>
      <c r="P1302" s="52"/>
      <c r="Q1302" s="38"/>
      <c r="AC1302" s="39"/>
      <c r="AD1302" s="40"/>
    </row>
    <row r="1303" s="35" customFormat="1" spans="6:30">
      <c r="F1303" s="52"/>
      <c r="G1303" s="52"/>
      <c r="P1303" s="52"/>
      <c r="Q1303" s="38"/>
      <c r="AC1303" s="39"/>
      <c r="AD1303" s="40"/>
    </row>
    <row r="1304" s="35" customFormat="1" spans="6:30">
      <c r="F1304" s="52"/>
      <c r="G1304" s="52"/>
      <c r="P1304" s="52"/>
      <c r="Q1304" s="38"/>
      <c r="AC1304" s="39"/>
      <c r="AD1304" s="40"/>
    </row>
    <row r="1305" s="35" customFormat="1" spans="6:30">
      <c r="F1305" s="52"/>
      <c r="G1305" s="52"/>
      <c r="P1305" s="52"/>
      <c r="Q1305" s="38"/>
      <c r="AC1305" s="39"/>
      <c r="AD1305" s="40"/>
    </row>
    <row r="1306" s="35" customFormat="1" spans="6:30">
      <c r="F1306" s="52"/>
      <c r="G1306" s="52"/>
      <c r="P1306" s="52"/>
      <c r="Q1306" s="38"/>
      <c r="AC1306" s="39"/>
      <c r="AD1306" s="40"/>
    </row>
    <row r="1307" s="35" customFormat="1" spans="6:30">
      <c r="F1307" s="52"/>
      <c r="G1307" s="52"/>
      <c r="P1307" s="52"/>
      <c r="Q1307" s="38"/>
      <c r="AC1307" s="39"/>
      <c r="AD1307" s="40"/>
    </row>
    <row r="1308" s="35" customFormat="1" spans="6:30">
      <c r="F1308" s="52"/>
      <c r="G1308" s="52"/>
      <c r="P1308" s="52"/>
      <c r="Q1308" s="38"/>
      <c r="AC1308" s="39"/>
      <c r="AD1308" s="40"/>
    </row>
    <row r="1309" s="35" customFormat="1" spans="6:30">
      <c r="F1309" s="52"/>
      <c r="G1309" s="52"/>
      <c r="P1309" s="52"/>
      <c r="Q1309" s="38"/>
      <c r="AC1309" s="39"/>
      <c r="AD1309" s="40"/>
    </row>
    <row r="1310" s="35" customFormat="1" spans="6:30">
      <c r="F1310" s="52"/>
      <c r="G1310" s="52"/>
      <c r="P1310" s="52"/>
      <c r="Q1310" s="38"/>
      <c r="AC1310" s="39"/>
      <c r="AD1310" s="40"/>
    </row>
    <row r="1311" s="35" customFormat="1" spans="6:30">
      <c r="F1311" s="52"/>
      <c r="G1311" s="52"/>
      <c r="P1311" s="52"/>
      <c r="Q1311" s="38"/>
      <c r="AC1311" s="39"/>
      <c r="AD1311" s="40"/>
    </row>
    <row r="1312" s="35" customFormat="1" spans="6:30">
      <c r="F1312" s="52"/>
      <c r="G1312" s="52"/>
      <c r="P1312" s="52"/>
      <c r="Q1312" s="38"/>
      <c r="AC1312" s="39"/>
      <c r="AD1312" s="40"/>
    </row>
    <row r="1313" s="35" customFormat="1" spans="6:30">
      <c r="F1313" s="52"/>
      <c r="G1313" s="52"/>
      <c r="P1313" s="52"/>
      <c r="Q1313" s="38"/>
      <c r="AC1313" s="39"/>
      <c r="AD1313" s="40"/>
    </row>
    <row r="1314" s="35" customFormat="1" spans="6:30">
      <c r="F1314" s="52"/>
      <c r="G1314" s="52"/>
      <c r="P1314" s="52"/>
      <c r="Q1314" s="38"/>
      <c r="AC1314" s="39"/>
      <c r="AD1314" s="40"/>
    </row>
    <row r="1315" s="35" customFormat="1" spans="6:30">
      <c r="F1315" s="52"/>
      <c r="G1315" s="52"/>
      <c r="P1315" s="52"/>
      <c r="Q1315" s="38"/>
      <c r="AC1315" s="39"/>
      <c r="AD1315" s="40"/>
    </row>
    <row r="1316" s="35" customFormat="1" spans="6:30">
      <c r="F1316" s="52"/>
      <c r="G1316" s="52"/>
      <c r="P1316" s="52"/>
      <c r="Q1316" s="38"/>
      <c r="AC1316" s="39"/>
      <c r="AD1316" s="40"/>
    </row>
    <row r="1317" s="35" customFormat="1" spans="6:30">
      <c r="F1317" s="52"/>
      <c r="G1317" s="52"/>
      <c r="P1317" s="52"/>
      <c r="Q1317" s="38"/>
      <c r="AC1317" s="39"/>
      <c r="AD1317" s="40"/>
    </row>
    <row r="1318" s="35" customFormat="1" spans="6:30">
      <c r="F1318" s="52"/>
      <c r="G1318" s="52"/>
      <c r="P1318" s="52"/>
      <c r="Q1318" s="38"/>
      <c r="AC1318" s="39"/>
      <c r="AD1318" s="40"/>
    </row>
    <row r="1319" s="35" customFormat="1" spans="6:30">
      <c r="F1319" s="52"/>
      <c r="G1319" s="52"/>
      <c r="P1319" s="52"/>
      <c r="Q1319" s="38"/>
      <c r="AC1319" s="39"/>
      <c r="AD1319" s="40"/>
    </row>
    <row r="1320" s="35" customFormat="1" spans="6:30">
      <c r="F1320" s="52"/>
      <c r="G1320" s="52"/>
      <c r="P1320" s="52"/>
      <c r="Q1320" s="38"/>
      <c r="AC1320" s="39"/>
      <c r="AD1320" s="40"/>
    </row>
    <row r="1321" s="35" customFormat="1" spans="6:30">
      <c r="F1321" s="52"/>
      <c r="G1321" s="52"/>
      <c r="P1321" s="52"/>
      <c r="Q1321" s="38"/>
      <c r="AC1321" s="39"/>
      <c r="AD1321" s="40"/>
    </row>
    <row r="1322" s="35" customFormat="1" spans="6:30">
      <c r="F1322" s="52"/>
      <c r="G1322" s="52"/>
      <c r="P1322" s="52"/>
      <c r="Q1322" s="38"/>
      <c r="AC1322" s="39"/>
      <c r="AD1322" s="40"/>
    </row>
    <row r="1323" s="35" customFormat="1" spans="6:30">
      <c r="F1323" s="52"/>
      <c r="G1323" s="52"/>
      <c r="P1323" s="52"/>
      <c r="Q1323" s="38"/>
      <c r="AC1323" s="39"/>
      <c r="AD1323" s="40"/>
    </row>
    <row r="1324" s="35" customFormat="1" spans="6:30">
      <c r="F1324" s="52"/>
      <c r="G1324" s="52"/>
      <c r="P1324" s="52"/>
      <c r="Q1324" s="38"/>
      <c r="AC1324" s="39"/>
      <c r="AD1324" s="40"/>
    </row>
    <row r="1325" s="35" customFormat="1" spans="6:30">
      <c r="F1325" s="52"/>
      <c r="G1325" s="52"/>
      <c r="P1325" s="52"/>
      <c r="Q1325" s="38"/>
      <c r="AC1325" s="39"/>
      <c r="AD1325" s="40"/>
    </row>
    <row r="1326" s="35" customFormat="1" spans="6:30">
      <c r="F1326" s="52"/>
      <c r="G1326" s="52"/>
      <c r="P1326" s="52"/>
      <c r="Q1326" s="38"/>
      <c r="AC1326" s="39"/>
      <c r="AD1326" s="40"/>
    </row>
    <row r="1327" s="35" customFormat="1" spans="6:30">
      <c r="F1327" s="52"/>
      <c r="G1327" s="52"/>
      <c r="P1327" s="52"/>
      <c r="Q1327" s="38"/>
      <c r="AC1327" s="39"/>
      <c r="AD1327" s="40"/>
    </row>
    <row r="1328" s="35" customFormat="1" spans="6:30">
      <c r="F1328" s="52"/>
      <c r="G1328" s="52"/>
      <c r="P1328" s="52"/>
      <c r="Q1328" s="38"/>
      <c r="AC1328" s="39"/>
      <c r="AD1328" s="40"/>
    </row>
    <row r="1329" s="35" customFormat="1" spans="6:30">
      <c r="F1329" s="52"/>
      <c r="G1329" s="52"/>
      <c r="P1329" s="52"/>
      <c r="Q1329" s="38"/>
      <c r="AC1329" s="39"/>
      <c r="AD1329" s="40"/>
    </row>
    <row r="1330" s="35" customFormat="1" spans="6:30">
      <c r="F1330" s="52"/>
      <c r="G1330" s="52"/>
      <c r="P1330" s="52"/>
      <c r="Q1330" s="38"/>
      <c r="AC1330" s="39"/>
      <c r="AD1330" s="40"/>
    </row>
    <row r="1331" s="35" customFormat="1" spans="6:30">
      <c r="F1331" s="52"/>
      <c r="G1331" s="52"/>
      <c r="P1331" s="52"/>
      <c r="Q1331" s="38"/>
      <c r="AC1331" s="39"/>
      <c r="AD1331" s="40"/>
    </row>
    <row r="1332" s="35" customFormat="1" spans="6:30">
      <c r="F1332" s="52"/>
      <c r="G1332" s="52"/>
      <c r="P1332" s="52"/>
      <c r="Q1332" s="38"/>
      <c r="AC1332" s="39"/>
      <c r="AD1332" s="40"/>
    </row>
    <row r="1333" s="35" customFormat="1" spans="6:30">
      <c r="F1333" s="52"/>
      <c r="G1333" s="52"/>
      <c r="P1333" s="52"/>
      <c r="Q1333" s="38"/>
      <c r="AC1333" s="39"/>
      <c r="AD1333" s="40"/>
    </row>
    <row r="1334" s="35" customFormat="1" spans="6:30">
      <c r="F1334" s="52"/>
      <c r="G1334" s="52"/>
      <c r="P1334" s="52"/>
      <c r="Q1334" s="38"/>
      <c r="AC1334" s="39"/>
      <c r="AD1334" s="40"/>
    </row>
    <row r="1335" s="35" customFormat="1" spans="6:30">
      <c r="F1335" s="52"/>
      <c r="G1335" s="52"/>
      <c r="P1335" s="52"/>
      <c r="Q1335" s="38"/>
      <c r="AC1335" s="39"/>
      <c r="AD1335" s="40"/>
    </row>
    <row r="1336" s="35" customFormat="1" spans="6:30">
      <c r="F1336" s="52"/>
      <c r="G1336" s="52"/>
      <c r="P1336" s="52"/>
      <c r="Q1336" s="38"/>
      <c r="AC1336" s="39"/>
      <c r="AD1336" s="40"/>
    </row>
    <row r="1337" s="35" customFormat="1" spans="6:30">
      <c r="F1337" s="52"/>
      <c r="G1337" s="52"/>
      <c r="P1337" s="52"/>
      <c r="Q1337" s="38"/>
      <c r="AC1337" s="39"/>
      <c r="AD1337" s="40"/>
    </row>
    <row r="1338" s="35" customFormat="1" spans="6:30">
      <c r="F1338" s="52"/>
      <c r="G1338" s="52"/>
      <c r="P1338" s="52"/>
      <c r="Q1338" s="38"/>
      <c r="AC1338" s="39"/>
      <c r="AD1338" s="40"/>
    </row>
    <row r="1339" s="35" customFormat="1" spans="6:30">
      <c r="F1339" s="52"/>
      <c r="G1339" s="52"/>
      <c r="P1339" s="52"/>
      <c r="Q1339" s="38"/>
      <c r="AC1339" s="39"/>
      <c r="AD1339" s="40"/>
    </row>
    <row r="1340" s="35" customFormat="1" spans="6:30">
      <c r="F1340" s="52"/>
      <c r="G1340" s="52"/>
      <c r="P1340" s="52"/>
      <c r="Q1340" s="38"/>
      <c r="AC1340" s="39"/>
      <c r="AD1340" s="40"/>
    </row>
    <row r="1341" s="35" customFormat="1" spans="6:30">
      <c r="F1341" s="52"/>
      <c r="G1341" s="52"/>
      <c r="P1341" s="52"/>
      <c r="Q1341" s="38"/>
      <c r="AC1341" s="39"/>
      <c r="AD1341" s="40"/>
    </row>
    <row r="1342" s="35" customFormat="1" spans="6:30">
      <c r="F1342" s="52"/>
      <c r="G1342" s="52"/>
      <c r="P1342" s="52"/>
      <c r="Q1342" s="38"/>
      <c r="AC1342" s="39"/>
      <c r="AD1342" s="40"/>
    </row>
    <row r="1343" s="35" customFormat="1" spans="6:30">
      <c r="F1343" s="52"/>
      <c r="G1343" s="52"/>
      <c r="P1343" s="52"/>
      <c r="Q1343" s="38"/>
      <c r="AC1343" s="39"/>
      <c r="AD1343" s="40"/>
    </row>
    <row r="1344" s="35" customFormat="1" spans="6:30">
      <c r="F1344" s="52"/>
      <c r="G1344" s="52"/>
      <c r="P1344" s="52"/>
      <c r="Q1344" s="38"/>
      <c r="AC1344" s="39"/>
      <c r="AD1344" s="40"/>
    </row>
    <row r="1345" s="35" customFormat="1" spans="6:30">
      <c r="F1345" s="52"/>
      <c r="G1345" s="52"/>
      <c r="P1345" s="52"/>
      <c r="Q1345" s="38"/>
      <c r="AC1345" s="39"/>
      <c r="AD1345" s="40"/>
    </row>
    <row r="1346" s="35" customFormat="1" spans="6:30">
      <c r="F1346" s="52"/>
      <c r="G1346" s="52"/>
      <c r="P1346" s="52"/>
      <c r="Q1346" s="38"/>
      <c r="AC1346" s="39"/>
      <c r="AD1346" s="40"/>
    </row>
    <row r="1347" s="35" customFormat="1" spans="6:30">
      <c r="F1347" s="52"/>
      <c r="G1347" s="52"/>
      <c r="P1347" s="52"/>
      <c r="Q1347" s="38"/>
      <c r="AC1347" s="39"/>
      <c r="AD1347" s="40"/>
    </row>
    <row r="1348" s="35" customFormat="1" spans="6:30">
      <c r="F1348" s="52"/>
      <c r="G1348" s="52"/>
      <c r="P1348" s="52"/>
      <c r="Q1348" s="38"/>
      <c r="AC1348" s="39"/>
      <c r="AD1348" s="40"/>
    </row>
    <row r="1349" s="35" customFormat="1" spans="6:30">
      <c r="F1349" s="52"/>
      <c r="G1349" s="52"/>
      <c r="P1349" s="52"/>
      <c r="Q1349" s="38"/>
      <c r="AC1349" s="39"/>
      <c r="AD1349" s="40"/>
    </row>
    <row r="1350" s="35" customFormat="1" spans="6:30">
      <c r="F1350" s="52"/>
      <c r="G1350" s="52"/>
      <c r="P1350" s="52"/>
      <c r="Q1350" s="38"/>
      <c r="AC1350" s="39"/>
      <c r="AD1350" s="40"/>
    </row>
    <row r="1351" s="35" customFormat="1" spans="6:30">
      <c r="F1351" s="52"/>
      <c r="G1351" s="52"/>
      <c r="P1351" s="52"/>
      <c r="Q1351" s="38"/>
      <c r="AC1351" s="39"/>
      <c r="AD1351" s="40"/>
    </row>
    <row r="1352" s="35" customFormat="1" spans="6:30">
      <c r="F1352" s="52"/>
      <c r="G1352" s="52"/>
      <c r="P1352" s="52"/>
      <c r="Q1352" s="38"/>
      <c r="AC1352" s="39"/>
      <c r="AD1352" s="40"/>
    </row>
    <row r="1353" s="35" customFormat="1" spans="6:30">
      <c r="F1353" s="52"/>
      <c r="G1353" s="52"/>
      <c r="P1353" s="52"/>
      <c r="Q1353" s="38"/>
      <c r="AC1353" s="39"/>
      <c r="AD1353" s="40"/>
    </row>
    <row r="1354" s="35" customFormat="1" spans="6:30">
      <c r="F1354" s="52"/>
      <c r="G1354" s="52"/>
      <c r="P1354" s="52"/>
      <c r="Q1354" s="38"/>
      <c r="AC1354" s="39"/>
      <c r="AD1354" s="40"/>
    </row>
    <row r="1355" s="35" customFormat="1" spans="6:30">
      <c r="F1355" s="52"/>
      <c r="G1355" s="52"/>
      <c r="P1355" s="52"/>
      <c r="Q1355" s="38"/>
      <c r="AC1355" s="39"/>
      <c r="AD1355" s="40"/>
    </row>
    <row r="1356" s="35" customFormat="1" spans="6:30">
      <c r="F1356" s="52"/>
      <c r="G1356" s="52"/>
      <c r="P1356" s="52"/>
      <c r="Q1356" s="38"/>
      <c r="AC1356" s="39"/>
      <c r="AD1356" s="40"/>
    </row>
    <row r="1357" s="35" customFormat="1" spans="6:30">
      <c r="F1357" s="52"/>
      <c r="G1357" s="52"/>
      <c r="P1357" s="52"/>
      <c r="Q1357" s="38"/>
      <c r="AC1357" s="39"/>
      <c r="AD1357" s="40"/>
    </row>
    <row r="1358" s="35" customFormat="1" spans="6:30">
      <c r="F1358" s="52"/>
      <c r="G1358" s="52"/>
      <c r="P1358" s="52"/>
      <c r="Q1358" s="38"/>
      <c r="AC1358" s="39"/>
      <c r="AD1358" s="40"/>
    </row>
    <row r="1359" s="35" customFormat="1" spans="6:30">
      <c r="F1359" s="52"/>
      <c r="G1359" s="52"/>
      <c r="P1359" s="52"/>
      <c r="Q1359" s="38"/>
      <c r="AC1359" s="39"/>
      <c r="AD1359" s="40"/>
    </row>
    <row r="1360" s="35" customFormat="1" spans="6:30">
      <c r="F1360" s="52"/>
      <c r="G1360" s="52"/>
      <c r="P1360" s="52"/>
      <c r="Q1360" s="38"/>
      <c r="AC1360" s="39"/>
      <c r="AD1360" s="40"/>
    </row>
    <row r="1361" s="35" customFormat="1" spans="6:30">
      <c r="F1361" s="52"/>
      <c r="G1361" s="52"/>
      <c r="P1361" s="52"/>
      <c r="Q1361" s="38"/>
      <c r="AC1361" s="39"/>
      <c r="AD1361" s="40"/>
    </row>
    <row r="1362" s="35" customFormat="1" spans="6:30">
      <c r="F1362" s="52"/>
      <c r="G1362" s="52"/>
      <c r="P1362" s="52"/>
      <c r="Q1362" s="38"/>
      <c r="AC1362" s="39"/>
      <c r="AD1362" s="40"/>
    </row>
    <row r="1363" s="35" customFormat="1" spans="6:30">
      <c r="F1363" s="52"/>
      <c r="G1363" s="52"/>
      <c r="P1363" s="52"/>
      <c r="Q1363" s="38"/>
      <c r="AC1363" s="39"/>
      <c r="AD1363" s="40"/>
    </row>
    <row r="1364" s="35" customFormat="1" spans="6:30">
      <c r="F1364" s="52"/>
      <c r="G1364" s="52"/>
      <c r="P1364" s="52"/>
      <c r="Q1364" s="38"/>
      <c r="AC1364" s="39"/>
      <c r="AD1364" s="40"/>
    </row>
    <row r="1365" s="35" customFormat="1" spans="6:30">
      <c r="F1365" s="52"/>
      <c r="G1365" s="52"/>
      <c r="P1365" s="52"/>
      <c r="Q1365" s="38"/>
      <c r="AC1365" s="39"/>
      <c r="AD1365" s="40"/>
    </row>
    <row r="1366" s="35" customFormat="1" spans="6:30">
      <c r="F1366" s="52"/>
      <c r="G1366" s="52"/>
      <c r="P1366" s="52"/>
      <c r="Q1366" s="38"/>
      <c r="AC1366" s="39"/>
      <c r="AD1366" s="40"/>
    </row>
    <row r="1367" s="35" customFormat="1" spans="6:30">
      <c r="F1367" s="52"/>
      <c r="G1367" s="52"/>
      <c r="P1367" s="52"/>
      <c r="Q1367" s="38"/>
      <c r="AC1367" s="39"/>
      <c r="AD1367" s="40"/>
    </row>
    <row r="1368" s="35" customFormat="1" spans="6:30">
      <c r="F1368" s="52"/>
      <c r="G1368" s="52"/>
      <c r="P1368" s="52"/>
      <c r="Q1368" s="38"/>
      <c r="AC1368" s="39"/>
      <c r="AD1368" s="40"/>
    </row>
    <row r="1369" s="35" customFormat="1" spans="6:30">
      <c r="F1369" s="52"/>
      <c r="G1369" s="52"/>
      <c r="P1369" s="52"/>
      <c r="Q1369" s="38"/>
      <c r="AC1369" s="39"/>
      <c r="AD1369" s="40"/>
    </row>
    <row r="1370" s="35" customFormat="1" spans="6:30">
      <c r="F1370" s="52"/>
      <c r="G1370" s="52"/>
      <c r="P1370" s="52"/>
      <c r="Q1370" s="38"/>
      <c r="AC1370" s="39"/>
      <c r="AD1370" s="40"/>
    </row>
    <row r="1371" s="35" customFormat="1" spans="6:30">
      <c r="F1371" s="52"/>
      <c r="G1371" s="52"/>
      <c r="P1371" s="52"/>
      <c r="Q1371" s="38"/>
      <c r="AC1371" s="39"/>
      <c r="AD1371" s="40"/>
    </row>
    <row r="1372" s="35" customFormat="1" spans="6:30">
      <c r="F1372" s="52"/>
      <c r="G1372" s="52"/>
      <c r="P1372" s="52"/>
      <c r="Q1372" s="38"/>
      <c r="AC1372" s="39"/>
      <c r="AD1372" s="40"/>
    </row>
    <row r="1373" s="35" customFormat="1" spans="6:30">
      <c r="F1373" s="52"/>
      <c r="G1373" s="52"/>
      <c r="P1373" s="52"/>
      <c r="Q1373" s="38"/>
      <c r="AC1373" s="39"/>
      <c r="AD1373" s="40"/>
    </row>
    <row r="1374" s="35" customFormat="1" spans="6:30">
      <c r="F1374" s="52"/>
      <c r="G1374" s="52"/>
      <c r="P1374" s="52"/>
      <c r="Q1374" s="38"/>
      <c r="AC1374" s="39"/>
      <c r="AD1374" s="40"/>
    </row>
    <row r="1375" s="35" customFormat="1" spans="6:30">
      <c r="F1375" s="52"/>
      <c r="G1375" s="52"/>
      <c r="P1375" s="52"/>
      <c r="Q1375" s="38"/>
      <c r="AC1375" s="39"/>
      <c r="AD1375" s="40"/>
    </row>
    <row r="1376" s="35" customFormat="1" spans="6:30">
      <c r="F1376" s="52"/>
      <c r="G1376" s="52"/>
      <c r="P1376" s="52"/>
      <c r="Q1376" s="38"/>
      <c r="AC1376" s="39"/>
      <c r="AD1376" s="40"/>
    </row>
    <row r="1377" s="35" customFormat="1" spans="6:30">
      <c r="F1377" s="52"/>
      <c r="G1377" s="52"/>
      <c r="P1377" s="52"/>
      <c r="Q1377" s="38"/>
      <c r="AC1377" s="39"/>
      <c r="AD1377" s="40"/>
    </row>
    <row r="1378" s="35" customFormat="1" spans="6:30">
      <c r="F1378" s="52"/>
      <c r="G1378" s="52"/>
      <c r="P1378" s="52"/>
      <c r="Q1378" s="38"/>
      <c r="AC1378" s="39"/>
      <c r="AD1378" s="40"/>
    </row>
    <row r="1379" s="35" customFormat="1" spans="6:30">
      <c r="F1379" s="52"/>
      <c r="G1379" s="52"/>
      <c r="P1379" s="52"/>
      <c r="Q1379" s="38"/>
      <c r="AC1379" s="39"/>
      <c r="AD1379" s="40"/>
    </row>
    <row r="1380" s="35" customFormat="1" spans="6:30">
      <c r="F1380" s="52"/>
      <c r="G1380" s="52"/>
      <c r="P1380" s="52"/>
      <c r="Q1380" s="38"/>
      <c r="AC1380" s="39"/>
      <c r="AD1380" s="40"/>
    </row>
    <row r="1381" s="35" customFormat="1" spans="6:30">
      <c r="F1381" s="52"/>
      <c r="G1381" s="52"/>
      <c r="P1381" s="52"/>
      <c r="Q1381" s="38"/>
      <c r="AC1381" s="39"/>
      <c r="AD1381" s="40"/>
    </row>
    <row r="1382" s="35" customFormat="1" spans="6:30">
      <c r="F1382" s="52"/>
      <c r="G1382" s="52"/>
      <c r="P1382" s="52"/>
      <c r="Q1382" s="38"/>
      <c r="AC1382" s="39"/>
      <c r="AD1382" s="40"/>
    </row>
    <row r="1383" s="35" customFormat="1" spans="6:30">
      <c r="F1383" s="52"/>
      <c r="G1383" s="52"/>
      <c r="P1383" s="52"/>
      <c r="Q1383" s="38"/>
      <c r="AC1383" s="39"/>
      <c r="AD1383" s="40"/>
    </row>
    <row r="1384" s="35" customFormat="1" spans="6:30">
      <c r="F1384" s="52"/>
      <c r="G1384" s="52"/>
      <c r="P1384" s="52"/>
      <c r="Q1384" s="38"/>
      <c r="AC1384" s="39"/>
      <c r="AD1384" s="40"/>
    </row>
    <row r="1385" s="35" customFormat="1" spans="6:30">
      <c r="F1385" s="52"/>
      <c r="G1385" s="52"/>
      <c r="P1385" s="52"/>
      <c r="Q1385" s="38"/>
      <c r="AC1385" s="39"/>
      <c r="AD1385" s="40"/>
    </row>
    <row r="1386" s="35" customFormat="1" spans="6:30">
      <c r="F1386" s="52"/>
      <c r="G1386" s="52"/>
      <c r="P1386" s="52"/>
      <c r="Q1386" s="38"/>
      <c r="AC1386" s="39"/>
      <c r="AD1386" s="40"/>
    </row>
    <row r="1387" s="35" customFormat="1" spans="6:30">
      <c r="F1387" s="52"/>
      <c r="G1387" s="52"/>
      <c r="P1387" s="52"/>
      <c r="Q1387" s="38"/>
      <c r="AC1387" s="39"/>
      <c r="AD1387" s="40"/>
    </row>
    <row r="1388" s="35" customFormat="1" spans="6:30">
      <c r="F1388" s="52"/>
      <c r="G1388" s="52"/>
      <c r="P1388" s="52"/>
      <c r="Q1388" s="38"/>
      <c r="AC1388" s="39"/>
      <c r="AD1388" s="40"/>
    </row>
    <row r="1389" s="35" customFormat="1" spans="6:30">
      <c r="F1389" s="52"/>
      <c r="G1389" s="52"/>
      <c r="P1389" s="52"/>
      <c r="Q1389" s="38"/>
      <c r="AC1389" s="39"/>
      <c r="AD1389" s="40"/>
    </row>
    <row r="1390" s="35" customFormat="1" spans="6:30">
      <c r="F1390" s="52"/>
      <c r="G1390" s="52"/>
      <c r="P1390" s="52"/>
      <c r="Q1390" s="38"/>
      <c r="AC1390" s="39"/>
      <c r="AD1390" s="40"/>
    </row>
    <row r="1391" s="35" customFormat="1" spans="6:30">
      <c r="F1391" s="52"/>
      <c r="G1391" s="52"/>
      <c r="P1391" s="52"/>
      <c r="Q1391" s="38"/>
      <c r="AC1391" s="39"/>
      <c r="AD1391" s="40"/>
    </row>
    <row r="1392" s="35" customFormat="1" spans="6:30">
      <c r="F1392" s="52"/>
      <c r="G1392" s="52"/>
      <c r="P1392" s="52"/>
      <c r="Q1392" s="38"/>
      <c r="AC1392" s="39"/>
      <c r="AD1392" s="40"/>
    </row>
    <row r="1393" s="35" customFormat="1" spans="6:30">
      <c r="F1393" s="52"/>
      <c r="G1393" s="52"/>
      <c r="P1393" s="52"/>
      <c r="Q1393" s="38"/>
      <c r="AC1393" s="39"/>
      <c r="AD1393" s="40"/>
    </row>
    <row r="1394" s="35" customFormat="1" spans="6:30">
      <c r="F1394" s="52"/>
      <c r="G1394" s="52"/>
      <c r="P1394" s="52"/>
      <c r="Q1394" s="38"/>
      <c r="AC1394" s="39"/>
      <c r="AD1394" s="40"/>
    </row>
    <row r="1395" s="35" customFormat="1" spans="6:30">
      <c r="F1395" s="52"/>
      <c r="G1395" s="52"/>
      <c r="P1395" s="52"/>
      <c r="Q1395" s="38"/>
      <c r="AC1395" s="39"/>
      <c r="AD1395" s="40"/>
    </row>
    <row r="1396" s="35" customFormat="1" spans="6:30">
      <c r="F1396" s="52"/>
      <c r="G1396" s="52"/>
      <c r="P1396" s="52"/>
      <c r="Q1396" s="38"/>
      <c r="AC1396" s="39"/>
      <c r="AD1396" s="40"/>
    </row>
    <row r="1397" s="35" customFormat="1" spans="6:30">
      <c r="F1397" s="52"/>
      <c r="G1397" s="52"/>
      <c r="P1397" s="52"/>
      <c r="Q1397" s="38"/>
      <c r="AC1397" s="39"/>
      <c r="AD1397" s="40"/>
    </row>
    <row r="1398" s="35" customFormat="1" spans="6:30">
      <c r="F1398" s="52"/>
      <c r="G1398" s="52"/>
      <c r="P1398" s="52"/>
      <c r="Q1398" s="38"/>
      <c r="AC1398" s="39"/>
      <c r="AD1398" s="40"/>
    </row>
    <row r="1399" s="35" customFormat="1" spans="6:30">
      <c r="F1399" s="52"/>
      <c r="G1399" s="52"/>
      <c r="P1399" s="52"/>
      <c r="Q1399" s="38"/>
      <c r="AC1399" s="39"/>
      <c r="AD1399" s="40"/>
    </row>
    <row r="1400" s="35" customFormat="1" spans="6:30">
      <c r="F1400" s="52"/>
      <c r="G1400" s="52"/>
      <c r="P1400" s="52"/>
      <c r="Q1400" s="38"/>
      <c r="AC1400" s="39"/>
      <c r="AD1400" s="40"/>
    </row>
    <row r="1401" s="35" customFormat="1" spans="6:30">
      <c r="F1401" s="52"/>
      <c r="G1401" s="52"/>
      <c r="P1401" s="52"/>
      <c r="Q1401" s="38"/>
      <c r="AC1401" s="39"/>
      <c r="AD1401" s="40"/>
    </row>
    <row r="1402" s="35" customFormat="1" spans="6:30">
      <c r="F1402" s="52"/>
      <c r="G1402" s="52"/>
      <c r="P1402" s="52"/>
      <c r="Q1402" s="38"/>
      <c r="AC1402" s="39"/>
      <c r="AD1402" s="40"/>
    </row>
    <row r="1403" s="35" customFormat="1" spans="6:30">
      <c r="F1403" s="52"/>
      <c r="G1403" s="52"/>
      <c r="P1403" s="52"/>
      <c r="Q1403" s="38"/>
      <c r="AC1403" s="39"/>
      <c r="AD1403" s="40"/>
    </row>
    <row r="1404" s="35" customFormat="1" spans="6:30">
      <c r="F1404" s="52"/>
      <c r="G1404" s="52"/>
      <c r="P1404" s="52"/>
      <c r="Q1404" s="38"/>
      <c r="AC1404" s="39"/>
      <c r="AD1404" s="40"/>
    </row>
    <row r="1405" s="35" customFormat="1" spans="6:30">
      <c r="F1405" s="52"/>
      <c r="G1405" s="52"/>
      <c r="P1405" s="52"/>
      <c r="Q1405" s="38"/>
      <c r="AC1405" s="39"/>
      <c r="AD1405" s="40"/>
    </row>
    <row r="1406" s="35" customFormat="1" spans="6:30">
      <c r="F1406" s="52"/>
      <c r="G1406" s="52"/>
      <c r="P1406" s="52"/>
      <c r="Q1406" s="38"/>
      <c r="AC1406" s="39"/>
      <c r="AD1406" s="40"/>
    </row>
    <row r="1407" s="35" customFormat="1" spans="6:30">
      <c r="F1407" s="52"/>
      <c r="G1407" s="52"/>
      <c r="P1407" s="52"/>
      <c r="Q1407" s="38"/>
      <c r="AC1407" s="39"/>
      <c r="AD1407" s="40"/>
    </row>
    <row r="1408" s="35" customFormat="1" spans="6:30">
      <c r="F1408" s="52"/>
      <c r="G1408" s="52"/>
      <c r="P1408" s="52"/>
      <c r="Q1408" s="38"/>
      <c r="AC1408" s="39"/>
      <c r="AD1408" s="40"/>
    </row>
    <row r="1409" s="35" customFormat="1" spans="6:30">
      <c r="F1409" s="52"/>
      <c r="G1409" s="52"/>
      <c r="P1409" s="52"/>
      <c r="Q1409" s="38"/>
      <c r="AC1409" s="39"/>
      <c r="AD1409" s="40"/>
    </row>
    <row r="1410" s="35" customFormat="1" spans="6:30">
      <c r="F1410" s="52"/>
      <c r="G1410" s="52"/>
      <c r="P1410" s="52"/>
      <c r="Q1410" s="38"/>
      <c r="AC1410" s="39"/>
      <c r="AD1410" s="40"/>
    </row>
    <row r="1411" s="35" customFormat="1" spans="6:30">
      <c r="F1411" s="52"/>
      <c r="G1411" s="52"/>
      <c r="P1411" s="52"/>
      <c r="Q1411" s="38"/>
      <c r="AC1411" s="39"/>
      <c r="AD1411" s="40"/>
    </row>
    <row r="1412" s="35" customFormat="1" spans="6:30">
      <c r="F1412" s="52"/>
      <c r="G1412" s="52"/>
      <c r="P1412" s="52"/>
      <c r="Q1412" s="38"/>
      <c r="AC1412" s="39"/>
      <c r="AD1412" s="40"/>
    </row>
    <row r="1413" s="35" customFormat="1" spans="6:30">
      <c r="F1413" s="52"/>
      <c r="G1413" s="52"/>
      <c r="P1413" s="52"/>
      <c r="Q1413" s="38"/>
      <c r="AC1413" s="39"/>
      <c r="AD1413" s="40"/>
    </row>
    <row r="1414" s="35" customFormat="1" spans="6:30">
      <c r="F1414" s="52"/>
      <c r="G1414" s="52"/>
      <c r="P1414" s="52"/>
      <c r="Q1414" s="38"/>
      <c r="AC1414" s="39"/>
      <c r="AD1414" s="40"/>
    </row>
    <row r="1415" s="35" customFormat="1" spans="6:30">
      <c r="F1415" s="52"/>
      <c r="G1415" s="52"/>
      <c r="P1415" s="52"/>
      <c r="Q1415" s="38"/>
      <c r="AC1415" s="39"/>
      <c r="AD1415" s="40"/>
    </row>
    <row r="1416" s="35" customFormat="1" spans="6:30">
      <c r="F1416" s="52"/>
      <c r="G1416" s="52"/>
      <c r="P1416" s="52"/>
      <c r="Q1416" s="38"/>
      <c r="AC1416" s="39"/>
      <c r="AD1416" s="40"/>
    </row>
    <row r="1417" s="35" customFormat="1" spans="6:30">
      <c r="F1417" s="52"/>
      <c r="G1417" s="52"/>
      <c r="P1417" s="52"/>
      <c r="Q1417" s="38"/>
      <c r="AC1417" s="39"/>
      <c r="AD1417" s="40"/>
    </row>
    <row r="1418" s="35" customFormat="1" spans="6:30">
      <c r="F1418" s="52"/>
      <c r="G1418" s="52"/>
      <c r="P1418" s="52"/>
      <c r="Q1418" s="38"/>
      <c r="AC1418" s="39"/>
      <c r="AD1418" s="40"/>
    </row>
    <row r="1419" s="35" customFormat="1" spans="6:30">
      <c r="F1419" s="52"/>
      <c r="G1419" s="52"/>
      <c r="P1419" s="52"/>
      <c r="Q1419" s="38"/>
      <c r="AC1419" s="39"/>
      <c r="AD1419" s="40"/>
    </row>
    <row r="1420" s="35" customFormat="1" spans="6:30">
      <c r="F1420" s="52"/>
      <c r="G1420" s="52"/>
      <c r="P1420" s="52"/>
      <c r="Q1420" s="38"/>
      <c r="AC1420" s="39"/>
      <c r="AD1420" s="40"/>
    </row>
    <row r="1421" s="35" customFormat="1" spans="6:30">
      <c r="F1421" s="52"/>
      <c r="G1421" s="52"/>
      <c r="P1421" s="52"/>
      <c r="Q1421" s="38"/>
      <c r="AC1421" s="39"/>
      <c r="AD1421" s="40"/>
    </row>
    <row r="1422" s="35" customFormat="1" spans="6:30">
      <c r="F1422" s="52"/>
      <c r="G1422" s="52"/>
      <c r="P1422" s="52"/>
      <c r="Q1422" s="38"/>
      <c r="AC1422" s="39"/>
      <c r="AD1422" s="40"/>
    </row>
    <row r="1423" s="35" customFormat="1" spans="6:30">
      <c r="F1423" s="52"/>
      <c r="G1423" s="52"/>
      <c r="P1423" s="52"/>
      <c r="Q1423" s="38"/>
      <c r="AC1423" s="39"/>
      <c r="AD1423" s="40"/>
    </row>
    <row r="1424" s="35" customFormat="1" spans="6:30">
      <c r="F1424" s="52"/>
      <c r="G1424" s="52"/>
      <c r="P1424" s="52"/>
      <c r="Q1424" s="38"/>
      <c r="AC1424" s="39"/>
      <c r="AD1424" s="40"/>
    </row>
    <row r="1425" s="35" customFormat="1" spans="6:30">
      <c r="F1425" s="52"/>
      <c r="G1425" s="52"/>
      <c r="P1425" s="52"/>
      <c r="Q1425" s="38"/>
      <c r="AC1425" s="39"/>
      <c r="AD1425" s="40"/>
    </row>
    <row r="1426" s="35" customFormat="1" spans="6:30">
      <c r="F1426" s="52"/>
      <c r="G1426" s="52"/>
      <c r="P1426" s="52"/>
      <c r="Q1426" s="38"/>
      <c r="AC1426" s="39"/>
      <c r="AD1426" s="40"/>
    </row>
    <row r="1427" s="35" customFormat="1" spans="6:30">
      <c r="F1427" s="52"/>
      <c r="G1427" s="52"/>
      <c r="P1427" s="52"/>
      <c r="Q1427" s="38"/>
      <c r="AC1427" s="39"/>
      <c r="AD1427" s="40"/>
    </row>
    <row r="1428" s="35" customFormat="1" spans="6:30">
      <c r="F1428" s="52"/>
      <c r="G1428" s="52"/>
      <c r="P1428" s="52"/>
      <c r="Q1428" s="38"/>
      <c r="AC1428" s="39"/>
      <c r="AD1428" s="40"/>
    </row>
    <row r="1429" s="35" customFormat="1" spans="6:30">
      <c r="F1429" s="52"/>
      <c r="G1429" s="52"/>
      <c r="P1429" s="52"/>
      <c r="Q1429" s="38"/>
      <c r="AC1429" s="39"/>
      <c r="AD1429" s="40"/>
    </row>
    <row r="1430" s="35" customFormat="1" spans="6:30">
      <c r="F1430" s="52"/>
      <c r="G1430" s="52"/>
      <c r="P1430" s="52"/>
      <c r="Q1430" s="38"/>
      <c r="AC1430" s="39"/>
      <c r="AD1430" s="40"/>
    </row>
    <row r="1431" s="35" customFormat="1" spans="6:30">
      <c r="F1431" s="52"/>
      <c r="G1431" s="52"/>
      <c r="P1431" s="52"/>
      <c r="Q1431" s="38"/>
      <c r="AC1431" s="39"/>
      <c r="AD1431" s="40"/>
    </row>
    <row r="1432" s="35" customFormat="1" spans="6:30">
      <c r="F1432" s="52"/>
      <c r="G1432" s="52"/>
      <c r="P1432" s="52"/>
      <c r="Q1432" s="38"/>
      <c r="AC1432" s="39"/>
      <c r="AD1432" s="40"/>
    </row>
    <row r="1433" s="35" customFormat="1" spans="6:30">
      <c r="F1433" s="52"/>
      <c r="G1433" s="52"/>
      <c r="P1433" s="52"/>
      <c r="Q1433" s="38"/>
      <c r="AC1433" s="39"/>
      <c r="AD1433" s="40"/>
    </row>
    <row r="1434" s="35" customFormat="1" spans="6:30">
      <c r="F1434" s="52"/>
      <c r="G1434" s="52"/>
      <c r="P1434" s="52"/>
      <c r="Q1434" s="38"/>
      <c r="AC1434" s="39"/>
      <c r="AD1434" s="40"/>
    </row>
    <row r="1435" s="35" customFormat="1" spans="6:30">
      <c r="F1435" s="52"/>
      <c r="G1435" s="52"/>
      <c r="P1435" s="52"/>
      <c r="Q1435" s="38"/>
      <c r="AC1435" s="39"/>
      <c r="AD1435" s="40"/>
    </row>
    <row r="1436" s="35" customFormat="1" spans="6:30">
      <c r="F1436" s="52"/>
      <c r="G1436" s="52"/>
      <c r="P1436" s="52"/>
      <c r="Q1436" s="38"/>
      <c r="AC1436" s="39"/>
      <c r="AD1436" s="40"/>
    </row>
    <row r="1437" s="35" customFormat="1" spans="6:30">
      <c r="F1437" s="52"/>
      <c r="G1437" s="52"/>
      <c r="P1437" s="52"/>
      <c r="Q1437" s="38"/>
      <c r="AC1437" s="39"/>
      <c r="AD1437" s="40"/>
    </row>
    <row r="1438" s="35" customFormat="1" spans="6:30">
      <c r="F1438" s="52"/>
      <c r="G1438" s="52"/>
      <c r="P1438" s="52"/>
      <c r="Q1438" s="38"/>
      <c r="AC1438" s="39"/>
      <c r="AD1438" s="40"/>
    </row>
    <row r="1439" s="35" customFormat="1" spans="6:30">
      <c r="F1439" s="52"/>
      <c r="G1439" s="52"/>
      <c r="P1439" s="52"/>
      <c r="Q1439" s="38"/>
      <c r="AC1439" s="39"/>
      <c r="AD1439" s="40"/>
    </row>
    <row r="1440" s="35" customFormat="1" spans="6:30">
      <c r="F1440" s="52"/>
      <c r="G1440" s="52"/>
      <c r="P1440" s="52"/>
      <c r="Q1440" s="38"/>
      <c r="AC1440" s="39"/>
      <c r="AD1440" s="40"/>
    </row>
    <row r="1441" s="35" customFormat="1" spans="6:30">
      <c r="F1441" s="52"/>
      <c r="G1441" s="52"/>
      <c r="P1441" s="52"/>
      <c r="Q1441" s="38"/>
      <c r="AC1441" s="39"/>
      <c r="AD1441" s="40"/>
    </row>
    <row r="1442" s="35" customFormat="1" spans="6:30">
      <c r="F1442" s="52"/>
      <c r="G1442" s="52"/>
      <c r="P1442" s="52"/>
      <c r="Q1442" s="38"/>
      <c r="AC1442" s="39"/>
      <c r="AD1442" s="40"/>
    </row>
    <row r="1443" s="35" customFormat="1" spans="6:30">
      <c r="F1443" s="52"/>
      <c r="G1443" s="52"/>
      <c r="P1443" s="52"/>
      <c r="Q1443" s="38"/>
      <c r="AC1443" s="39"/>
      <c r="AD1443" s="40"/>
    </row>
    <row r="1444" s="35" customFormat="1" spans="6:30">
      <c r="F1444" s="52"/>
      <c r="G1444" s="52"/>
      <c r="P1444" s="52"/>
      <c r="Q1444" s="38"/>
      <c r="AC1444" s="39"/>
      <c r="AD1444" s="40"/>
    </row>
    <row r="1445" s="35" customFormat="1" spans="6:30">
      <c r="F1445" s="52"/>
      <c r="G1445" s="52"/>
      <c r="P1445" s="52"/>
      <c r="Q1445" s="38"/>
      <c r="AC1445" s="39"/>
      <c r="AD1445" s="40"/>
    </row>
    <row r="1446" s="35" customFormat="1" spans="6:30">
      <c r="F1446" s="52"/>
      <c r="G1446" s="52"/>
      <c r="P1446" s="52"/>
      <c r="Q1446" s="38"/>
      <c r="AC1446" s="39"/>
      <c r="AD1446" s="40"/>
    </row>
    <row r="1447" s="35" customFormat="1" spans="6:30">
      <c r="F1447" s="52"/>
      <c r="G1447" s="52"/>
      <c r="P1447" s="52"/>
      <c r="Q1447" s="38"/>
      <c r="AC1447" s="39"/>
      <c r="AD1447" s="40"/>
    </row>
    <row r="1448" s="35" customFormat="1" spans="6:30">
      <c r="F1448" s="52"/>
      <c r="G1448" s="52"/>
      <c r="P1448" s="52"/>
      <c r="Q1448" s="38"/>
      <c r="AC1448" s="39"/>
      <c r="AD1448" s="40"/>
    </row>
    <row r="1449" s="35" customFormat="1" spans="6:30">
      <c r="F1449" s="52"/>
      <c r="G1449" s="52"/>
      <c r="P1449" s="52"/>
      <c r="Q1449" s="38"/>
      <c r="AC1449" s="39"/>
      <c r="AD1449" s="40"/>
    </row>
    <row r="1450" s="35" customFormat="1" spans="6:30">
      <c r="F1450" s="52"/>
      <c r="G1450" s="52"/>
      <c r="P1450" s="52"/>
      <c r="Q1450" s="38"/>
      <c r="AC1450" s="39"/>
      <c r="AD1450" s="40"/>
    </row>
    <row r="1451" s="35" customFormat="1" spans="6:30">
      <c r="F1451" s="52"/>
      <c r="G1451" s="52"/>
      <c r="P1451" s="52"/>
      <c r="Q1451" s="38"/>
      <c r="AC1451" s="39"/>
      <c r="AD1451" s="40"/>
    </row>
    <row r="1452" s="35" customFormat="1" spans="6:30">
      <c r="F1452" s="52"/>
      <c r="G1452" s="52"/>
      <c r="P1452" s="52"/>
      <c r="Q1452" s="38"/>
      <c r="AC1452" s="39"/>
      <c r="AD1452" s="40"/>
    </row>
    <row r="1453" s="35" customFormat="1" spans="6:30">
      <c r="F1453" s="52"/>
      <c r="G1453" s="52"/>
      <c r="P1453" s="52"/>
      <c r="Q1453" s="38"/>
      <c r="AC1453" s="39"/>
      <c r="AD1453" s="40"/>
    </row>
    <row r="1454" s="35" customFormat="1" spans="6:30">
      <c r="F1454" s="52"/>
      <c r="G1454" s="52"/>
      <c r="P1454" s="52"/>
      <c r="Q1454" s="38"/>
      <c r="AC1454" s="39"/>
      <c r="AD1454" s="40"/>
    </row>
    <row r="1455" s="35" customFormat="1" spans="6:30">
      <c r="F1455" s="52"/>
      <c r="G1455" s="52"/>
      <c r="P1455" s="52"/>
      <c r="Q1455" s="38"/>
      <c r="AC1455" s="39"/>
      <c r="AD1455" s="40"/>
    </row>
    <row r="1456" s="35" customFormat="1" spans="6:30">
      <c r="F1456" s="52"/>
      <c r="G1456" s="52"/>
      <c r="P1456" s="52"/>
      <c r="Q1456" s="38"/>
      <c r="AC1456" s="39"/>
      <c r="AD1456" s="40"/>
    </row>
    <row r="1457" s="35" customFormat="1" spans="6:30">
      <c r="F1457" s="52"/>
      <c r="G1457" s="52"/>
      <c r="P1457" s="52"/>
      <c r="Q1457" s="38"/>
      <c r="AC1457" s="39"/>
      <c r="AD1457" s="40"/>
    </row>
    <row r="1458" s="35" customFormat="1" spans="6:30">
      <c r="F1458" s="52"/>
      <c r="G1458" s="52"/>
      <c r="P1458" s="52"/>
      <c r="Q1458" s="38"/>
      <c r="AC1458" s="39"/>
      <c r="AD1458" s="40"/>
    </row>
    <row r="1459" s="35" customFormat="1" spans="6:30">
      <c r="F1459" s="52"/>
      <c r="G1459" s="52"/>
      <c r="P1459" s="52"/>
      <c r="Q1459" s="38"/>
      <c r="AC1459" s="39"/>
      <c r="AD1459" s="40"/>
    </row>
    <row r="1460" s="35" customFormat="1" spans="6:30">
      <c r="F1460" s="52"/>
      <c r="G1460" s="52"/>
      <c r="P1460" s="52"/>
      <c r="Q1460" s="38"/>
      <c r="AC1460" s="39"/>
      <c r="AD1460" s="40"/>
    </row>
    <row r="1461" s="35" customFormat="1" spans="6:30">
      <c r="F1461" s="52"/>
      <c r="G1461" s="52"/>
      <c r="P1461" s="52"/>
      <c r="Q1461" s="38"/>
      <c r="AC1461" s="39"/>
      <c r="AD1461" s="40"/>
    </row>
    <row r="1462" s="35" customFormat="1" spans="6:30">
      <c r="F1462" s="52"/>
      <c r="G1462" s="52"/>
      <c r="P1462" s="52"/>
      <c r="Q1462" s="38"/>
      <c r="AC1462" s="39"/>
      <c r="AD1462" s="40"/>
    </row>
    <row r="1463" s="35" customFormat="1" spans="6:30">
      <c r="F1463" s="52"/>
      <c r="G1463" s="52"/>
      <c r="P1463" s="52"/>
      <c r="Q1463" s="38"/>
      <c r="AC1463" s="39"/>
      <c r="AD1463" s="40"/>
    </row>
    <row r="1464" s="35" customFormat="1" spans="6:30">
      <c r="F1464" s="52"/>
      <c r="G1464" s="52"/>
      <c r="P1464" s="52"/>
      <c r="Q1464" s="38"/>
      <c r="AC1464" s="39"/>
      <c r="AD1464" s="40"/>
    </row>
    <row r="1465" s="35" customFormat="1" spans="6:30">
      <c r="F1465" s="52"/>
      <c r="G1465" s="52"/>
      <c r="P1465" s="52"/>
      <c r="Q1465" s="38"/>
      <c r="AC1465" s="39"/>
      <c r="AD1465" s="40"/>
    </row>
    <row r="1466" s="35" customFormat="1" spans="6:30">
      <c r="F1466" s="52"/>
      <c r="G1466" s="52"/>
      <c r="P1466" s="52"/>
      <c r="Q1466" s="38"/>
      <c r="AC1466" s="39"/>
      <c r="AD1466" s="40"/>
    </row>
    <row r="1467" s="35" customFormat="1" spans="6:30">
      <c r="F1467" s="52"/>
      <c r="G1467" s="52"/>
      <c r="P1467" s="52"/>
      <c r="Q1467" s="38"/>
      <c r="AC1467" s="39"/>
      <c r="AD1467" s="40"/>
    </row>
    <row r="1468" s="35" customFormat="1" spans="6:30">
      <c r="F1468" s="52"/>
      <c r="G1468" s="52"/>
      <c r="P1468" s="52"/>
      <c r="Q1468" s="38"/>
      <c r="AC1468" s="39"/>
      <c r="AD1468" s="40"/>
    </row>
    <row r="1469" s="35" customFormat="1" spans="6:30">
      <c r="F1469" s="52"/>
      <c r="G1469" s="52"/>
      <c r="P1469" s="52"/>
      <c r="Q1469" s="38"/>
      <c r="AC1469" s="39"/>
      <c r="AD1469" s="40"/>
    </row>
    <row r="1470" s="35" customFormat="1" spans="6:30">
      <c r="F1470" s="52"/>
      <c r="G1470" s="52"/>
      <c r="P1470" s="52"/>
      <c r="Q1470" s="38"/>
      <c r="AC1470" s="39"/>
      <c r="AD1470" s="40"/>
    </row>
    <row r="1471" s="35" customFormat="1" spans="6:30">
      <c r="F1471" s="52"/>
      <c r="G1471" s="52"/>
      <c r="P1471" s="52"/>
      <c r="Q1471" s="38"/>
      <c r="AC1471" s="39"/>
      <c r="AD1471" s="40"/>
    </row>
    <row r="1472" s="35" customFormat="1" spans="6:30">
      <c r="F1472" s="52"/>
      <c r="G1472" s="52"/>
      <c r="P1472" s="52"/>
      <c r="Q1472" s="38"/>
      <c r="AC1472" s="39"/>
      <c r="AD1472" s="40"/>
    </row>
    <row r="1473" s="35" customFormat="1" spans="6:30">
      <c r="F1473" s="52"/>
      <c r="G1473" s="52"/>
      <c r="P1473" s="52"/>
      <c r="Q1473" s="38"/>
      <c r="AC1473" s="39"/>
      <c r="AD1473" s="40"/>
    </row>
    <row r="1474" s="35" customFormat="1" spans="6:30">
      <c r="F1474" s="52"/>
      <c r="G1474" s="52"/>
      <c r="P1474" s="52"/>
      <c r="Q1474" s="38"/>
      <c r="AC1474" s="39"/>
      <c r="AD1474" s="40"/>
    </row>
    <row r="1475" s="35" customFormat="1" spans="6:30">
      <c r="F1475" s="52"/>
      <c r="G1475" s="52"/>
      <c r="P1475" s="52"/>
      <c r="Q1475" s="38"/>
      <c r="AC1475" s="39"/>
      <c r="AD1475" s="40"/>
    </row>
    <row r="1476" s="35" customFormat="1" spans="6:30">
      <c r="F1476" s="52"/>
      <c r="G1476" s="52"/>
      <c r="P1476" s="52"/>
      <c r="Q1476" s="38"/>
      <c r="AC1476" s="39"/>
      <c r="AD1476" s="40"/>
    </row>
    <row r="1477" s="35" customFormat="1" spans="6:30">
      <c r="F1477" s="52"/>
      <c r="G1477" s="52"/>
      <c r="P1477" s="52"/>
      <c r="Q1477" s="38"/>
      <c r="AC1477" s="39"/>
      <c r="AD1477" s="40"/>
    </row>
    <row r="1478" s="35" customFormat="1" spans="6:30">
      <c r="F1478" s="52"/>
      <c r="G1478" s="52"/>
      <c r="P1478" s="52"/>
      <c r="Q1478" s="38"/>
      <c r="AC1478" s="39"/>
      <c r="AD1478" s="40"/>
    </row>
    <row r="1479" s="35" customFormat="1" spans="6:30">
      <c r="F1479" s="52"/>
      <c r="G1479" s="52"/>
      <c r="P1479" s="52"/>
      <c r="Q1479" s="38"/>
      <c r="AC1479" s="39"/>
      <c r="AD1479" s="40"/>
    </row>
    <row r="1480" s="35" customFormat="1" spans="6:30">
      <c r="F1480" s="52"/>
      <c r="G1480" s="52"/>
      <c r="P1480" s="52"/>
      <c r="Q1480" s="38"/>
      <c r="AC1480" s="39"/>
      <c r="AD1480" s="40"/>
    </row>
    <row r="1481" s="35" customFormat="1" spans="6:30">
      <c r="F1481" s="52"/>
      <c r="G1481" s="52"/>
      <c r="P1481" s="52"/>
      <c r="Q1481" s="38"/>
      <c r="AC1481" s="39"/>
      <c r="AD1481" s="40"/>
    </row>
    <row r="1482" s="35" customFormat="1" spans="6:30">
      <c r="F1482" s="52"/>
      <c r="G1482" s="52"/>
      <c r="P1482" s="52"/>
      <c r="Q1482" s="38"/>
      <c r="AC1482" s="39"/>
      <c r="AD1482" s="40"/>
    </row>
    <row r="1483" s="35" customFormat="1" spans="6:30">
      <c r="F1483" s="52"/>
      <c r="G1483" s="52"/>
      <c r="P1483" s="52"/>
      <c r="Q1483" s="38"/>
      <c r="AC1483" s="39"/>
      <c r="AD1483" s="40"/>
    </row>
    <row r="1484" s="35" customFormat="1" spans="6:30">
      <c r="F1484" s="52"/>
      <c r="G1484" s="52"/>
      <c r="P1484" s="52"/>
      <c r="Q1484" s="38"/>
      <c r="AC1484" s="39"/>
      <c r="AD1484" s="40"/>
    </row>
    <row r="1485" s="35" customFormat="1" spans="6:30">
      <c r="F1485" s="52"/>
      <c r="G1485" s="52"/>
      <c r="P1485" s="52"/>
      <c r="Q1485" s="38"/>
      <c r="AC1485" s="39"/>
      <c r="AD1485" s="40"/>
    </row>
    <row r="1486" s="35" customFormat="1" spans="6:30">
      <c r="F1486" s="52"/>
      <c r="G1486" s="52"/>
      <c r="P1486" s="52"/>
      <c r="Q1486" s="38"/>
      <c r="AC1486" s="39"/>
      <c r="AD1486" s="40"/>
    </row>
    <row r="1487" s="35" customFormat="1" spans="6:30">
      <c r="F1487" s="52"/>
      <c r="G1487" s="52"/>
      <c r="P1487" s="52"/>
      <c r="Q1487" s="38"/>
      <c r="AC1487" s="39"/>
      <c r="AD1487" s="40"/>
    </row>
    <row r="1488" s="35" customFormat="1" spans="6:30">
      <c r="F1488" s="52"/>
      <c r="G1488" s="52"/>
      <c r="P1488" s="52"/>
      <c r="Q1488" s="38"/>
      <c r="AC1488" s="39"/>
      <c r="AD1488" s="40"/>
    </row>
    <row r="1489" s="35" customFormat="1" spans="6:30">
      <c r="F1489" s="52"/>
      <c r="G1489" s="52"/>
      <c r="P1489" s="52"/>
      <c r="Q1489" s="38"/>
      <c r="AC1489" s="39"/>
      <c r="AD1489" s="40"/>
    </row>
    <row r="1490" s="35" customFormat="1" spans="6:30">
      <c r="F1490" s="52"/>
      <c r="G1490" s="52"/>
      <c r="P1490" s="52"/>
      <c r="Q1490" s="38"/>
      <c r="AC1490" s="39"/>
      <c r="AD1490" s="40"/>
    </row>
    <row r="1491" s="35" customFormat="1" spans="6:30">
      <c r="F1491" s="52"/>
      <c r="G1491" s="52"/>
      <c r="P1491" s="52"/>
      <c r="Q1491" s="38"/>
      <c r="AC1491" s="39"/>
      <c r="AD1491" s="40"/>
    </row>
    <row r="1492" s="35" customFormat="1" spans="6:30">
      <c r="F1492" s="52"/>
      <c r="G1492" s="52"/>
      <c r="P1492" s="52"/>
      <c r="Q1492" s="38"/>
      <c r="AC1492" s="39"/>
      <c r="AD1492" s="40"/>
    </row>
    <row r="1493" s="35" customFormat="1" spans="6:30">
      <c r="F1493" s="52"/>
      <c r="G1493" s="52"/>
      <c r="P1493" s="52"/>
      <c r="Q1493" s="38"/>
      <c r="AC1493" s="39"/>
      <c r="AD1493" s="40"/>
    </row>
    <row r="1494" s="35" customFormat="1" spans="6:30">
      <c r="F1494" s="52"/>
      <c r="G1494" s="52"/>
      <c r="P1494" s="52"/>
      <c r="Q1494" s="38"/>
      <c r="AC1494" s="39"/>
      <c r="AD1494" s="40"/>
    </row>
    <row r="1495" s="35" customFormat="1" spans="6:30">
      <c r="F1495" s="52"/>
      <c r="G1495" s="52"/>
      <c r="P1495" s="52"/>
      <c r="Q1495" s="38"/>
      <c r="AC1495" s="39"/>
      <c r="AD1495" s="40"/>
    </row>
    <row r="1496" s="35" customFormat="1" spans="6:30">
      <c r="F1496" s="52"/>
      <c r="G1496" s="52"/>
      <c r="P1496" s="52"/>
      <c r="Q1496" s="38"/>
      <c r="AC1496" s="39"/>
      <c r="AD1496" s="40"/>
    </row>
    <row r="1497" s="35" customFormat="1" spans="6:30">
      <c r="F1497" s="52"/>
      <c r="G1497" s="52"/>
      <c r="P1497" s="52"/>
      <c r="Q1497" s="38"/>
      <c r="AC1497" s="39"/>
      <c r="AD1497" s="40"/>
    </row>
    <row r="1498" s="35" customFormat="1" spans="6:30">
      <c r="F1498" s="52"/>
      <c r="G1498" s="52"/>
      <c r="P1498" s="52"/>
      <c r="Q1498" s="38"/>
      <c r="AC1498" s="39"/>
      <c r="AD1498" s="40"/>
    </row>
    <row r="1499" s="35" customFormat="1" spans="6:30">
      <c r="F1499" s="52"/>
      <c r="G1499" s="52"/>
      <c r="P1499" s="52"/>
      <c r="Q1499" s="38"/>
      <c r="AC1499" s="39"/>
      <c r="AD1499" s="40"/>
    </row>
    <row r="1500" s="35" customFormat="1" spans="6:30">
      <c r="F1500" s="52"/>
      <c r="G1500" s="52"/>
      <c r="P1500" s="52"/>
      <c r="Q1500" s="38"/>
      <c r="AC1500" s="39"/>
      <c r="AD1500" s="40"/>
    </row>
    <row r="1501" s="35" customFormat="1" spans="6:30">
      <c r="F1501" s="52"/>
      <c r="G1501" s="52"/>
      <c r="P1501" s="52"/>
      <c r="Q1501" s="38"/>
      <c r="AC1501" s="39"/>
      <c r="AD1501" s="40"/>
    </row>
    <row r="1502" s="35" customFormat="1" spans="6:30">
      <c r="F1502" s="52"/>
      <c r="G1502" s="52"/>
      <c r="P1502" s="52"/>
      <c r="Q1502" s="38"/>
      <c r="AC1502" s="39"/>
      <c r="AD1502" s="40"/>
    </row>
    <row r="1503" s="35" customFormat="1" spans="6:30">
      <c r="F1503" s="52"/>
      <c r="G1503" s="52"/>
      <c r="P1503" s="52"/>
      <c r="Q1503" s="38"/>
      <c r="AC1503" s="39"/>
      <c r="AD1503" s="40"/>
    </row>
    <row r="1504" s="35" customFormat="1" spans="6:30">
      <c r="F1504" s="52"/>
      <c r="G1504" s="52"/>
      <c r="P1504" s="52"/>
      <c r="Q1504" s="38"/>
      <c r="AC1504" s="39"/>
      <c r="AD1504" s="40"/>
    </row>
    <row r="1505" s="35" customFormat="1" spans="6:30">
      <c r="F1505" s="52"/>
      <c r="G1505" s="52"/>
      <c r="P1505" s="52"/>
      <c r="Q1505" s="38"/>
      <c r="AC1505" s="39"/>
      <c r="AD1505" s="40"/>
    </row>
    <row r="1506" s="35" customFormat="1" spans="6:30">
      <c r="F1506" s="52"/>
      <c r="G1506" s="52"/>
      <c r="P1506" s="52"/>
      <c r="Q1506" s="38"/>
      <c r="AC1506" s="39"/>
      <c r="AD1506" s="40"/>
    </row>
    <row r="1507" s="35" customFormat="1" spans="6:30">
      <c r="F1507" s="52"/>
      <c r="G1507" s="52"/>
      <c r="P1507" s="52"/>
      <c r="Q1507" s="38"/>
      <c r="AC1507" s="39"/>
      <c r="AD1507" s="40"/>
    </row>
    <row r="1508" s="35" customFormat="1" spans="6:30">
      <c r="F1508" s="52"/>
      <c r="G1508" s="52"/>
      <c r="P1508" s="52"/>
      <c r="Q1508" s="38"/>
      <c r="AC1508" s="39"/>
      <c r="AD1508" s="40"/>
    </row>
    <row r="1509" s="35" customFormat="1" spans="6:30">
      <c r="F1509" s="52"/>
      <c r="G1509" s="52"/>
      <c r="P1509" s="52"/>
      <c r="Q1509" s="38"/>
      <c r="AC1509" s="39"/>
      <c r="AD1509" s="40"/>
    </row>
    <row r="1510" s="35" customFormat="1" spans="6:30">
      <c r="F1510" s="52"/>
      <c r="G1510" s="52"/>
      <c r="P1510" s="52"/>
      <c r="Q1510" s="38"/>
      <c r="AC1510" s="39"/>
      <c r="AD1510" s="40"/>
    </row>
    <row r="1511" s="35" customFormat="1" spans="6:30">
      <c r="F1511" s="52"/>
      <c r="G1511" s="52"/>
      <c r="P1511" s="52"/>
      <c r="Q1511" s="38"/>
      <c r="AC1511" s="39"/>
      <c r="AD1511" s="40"/>
    </row>
    <row r="1512" s="35" customFormat="1" spans="6:30">
      <c r="F1512" s="52"/>
      <c r="G1512" s="52"/>
      <c r="P1512" s="52"/>
      <c r="Q1512" s="38"/>
      <c r="AC1512" s="39"/>
      <c r="AD1512" s="40"/>
    </row>
    <row r="1513" s="35" customFormat="1" spans="6:30">
      <c r="F1513" s="52"/>
      <c r="G1513" s="52"/>
      <c r="P1513" s="52"/>
      <c r="Q1513" s="38"/>
      <c r="AC1513" s="39"/>
      <c r="AD1513" s="40"/>
    </row>
    <row r="1514" s="35" customFormat="1" spans="6:30">
      <c r="F1514" s="52"/>
      <c r="G1514" s="52"/>
      <c r="P1514" s="52"/>
      <c r="Q1514" s="38"/>
      <c r="AC1514" s="39"/>
      <c r="AD1514" s="40"/>
    </row>
    <row r="1515" s="35" customFormat="1" spans="6:30">
      <c r="F1515" s="52"/>
      <c r="G1515" s="52"/>
      <c r="P1515" s="52"/>
      <c r="Q1515" s="38"/>
      <c r="AC1515" s="39"/>
      <c r="AD1515" s="40"/>
    </row>
    <row r="1516" s="35" customFormat="1" spans="6:30">
      <c r="F1516" s="52"/>
      <c r="G1516" s="52"/>
      <c r="P1516" s="52"/>
      <c r="Q1516" s="38"/>
      <c r="AC1516" s="39"/>
      <c r="AD1516" s="40"/>
    </row>
    <row r="1517" s="35" customFormat="1" spans="6:30">
      <c r="F1517" s="52"/>
      <c r="G1517" s="52"/>
      <c r="P1517" s="52"/>
      <c r="Q1517" s="38"/>
      <c r="AC1517" s="39"/>
      <c r="AD1517" s="40"/>
    </row>
    <row r="1518" s="35" customFormat="1" spans="6:30">
      <c r="F1518" s="52"/>
      <c r="G1518" s="52"/>
      <c r="P1518" s="52"/>
      <c r="Q1518" s="38"/>
      <c r="AC1518" s="39"/>
      <c r="AD1518" s="40"/>
    </row>
    <row r="1519" s="35" customFormat="1" spans="6:30">
      <c r="F1519" s="52"/>
      <c r="G1519" s="52"/>
      <c r="P1519" s="52"/>
      <c r="Q1519" s="38"/>
      <c r="AC1519" s="39"/>
      <c r="AD1519" s="40"/>
    </row>
    <row r="1520" s="35" customFormat="1" spans="6:30">
      <c r="F1520" s="52"/>
      <c r="G1520" s="52"/>
      <c r="P1520" s="52"/>
      <c r="Q1520" s="38"/>
      <c r="AC1520" s="39"/>
      <c r="AD1520" s="40"/>
    </row>
    <row r="1521" s="35" customFormat="1" spans="6:30">
      <c r="F1521" s="52"/>
      <c r="G1521" s="52"/>
      <c r="P1521" s="52"/>
      <c r="Q1521" s="38"/>
      <c r="AC1521" s="39"/>
      <c r="AD1521" s="40"/>
    </row>
    <row r="1522" s="35" customFormat="1" spans="6:30">
      <c r="F1522" s="52"/>
      <c r="G1522" s="52"/>
      <c r="P1522" s="52"/>
      <c r="Q1522" s="38"/>
      <c r="AC1522" s="39"/>
      <c r="AD1522" s="40"/>
    </row>
    <row r="1523" s="35" customFormat="1" spans="6:30">
      <c r="F1523" s="52"/>
      <c r="G1523" s="52"/>
      <c r="P1523" s="52"/>
      <c r="Q1523" s="38"/>
      <c r="AC1523" s="39"/>
      <c r="AD1523" s="40"/>
    </row>
    <row r="1524" s="35" customFormat="1" spans="6:30">
      <c r="F1524" s="52"/>
      <c r="G1524" s="52"/>
      <c r="P1524" s="52"/>
      <c r="Q1524" s="38"/>
      <c r="AC1524" s="39"/>
      <c r="AD1524" s="40"/>
    </row>
    <row r="1525" s="35" customFormat="1" spans="6:30">
      <c r="F1525" s="52"/>
      <c r="G1525" s="52"/>
      <c r="P1525" s="52"/>
      <c r="Q1525" s="38"/>
      <c r="AC1525" s="39"/>
      <c r="AD1525" s="40"/>
    </row>
    <row r="1526" s="35" customFormat="1" spans="6:30">
      <c r="F1526" s="52"/>
      <c r="G1526" s="52"/>
      <c r="P1526" s="52"/>
      <c r="Q1526" s="38"/>
      <c r="AC1526" s="39"/>
      <c r="AD1526" s="40"/>
    </row>
    <row r="1527" s="35" customFormat="1" spans="6:30">
      <c r="F1527" s="52"/>
      <c r="G1527" s="52"/>
      <c r="P1527" s="52"/>
      <c r="Q1527" s="38"/>
      <c r="AC1527" s="39"/>
      <c r="AD1527" s="40"/>
    </row>
    <row r="1528" s="35" customFormat="1" spans="6:30">
      <c r="F1528" s="52"/>
      <c r="G1528" s="52"/>
      <c r="P1528" s="52"/>
      <c r="Q1528" s="38"/>
      <c r="AC1528" s="39"/>
      <c r="AD1528" s="40"/>
    </row>
    <row r="1529" s="35" customFormat="1" spans="6:30">
      <c r="F1529" s="52"/>
      <c r="G1529" s="52"/>
      <c r="P1529" s="52"/>
      <c r="Q1529" s="38"/>
      <c r="AC1529" s="39"/>
      <c r="AD1529" s="40"/>
    </row>
    <row r="1530" s="35" customFormat="1" spans="6:30">
      <c r="F1530" s="52"/>
      <c r="G1530" s="52"/>
      <c r="P1530" s="52"/>
      <c r="Q1530" s="38"/>
      <c r="AC1530" s="39"/>
      <c r="AD1530" s="40"/>
    </row>
    <row r="1531" s="35" customFormat="1" spans="6:30">
      <c r="F1531" s="52"/>
      <c r="G1531" s="52"/>
      <c r="P1531" s="52"/>
      <c r="Q1531" s="38"/>
      <c r="AC1531" s="39"/>
      <c r="AD1531" s="40"/>
    </row>
    <row r="1532" s="35" customFormat="1" spans="6:30">
      <c r="F1532" s="52"/>
      <c r="G1532" s="52"/>
      <c r="P1532" s="52"/>
      <c r="Q1532" s="38"/>
      <c r="AC1532" s="39"/>
      <c r="AD1532" s="40"/>
    </row>
    <row r="1533" s="35" customFormat="1" spans="6:30">
      <c r="F1533" s="52"/>
      <c r="G1533" s="52"/>
      <c r="P1533" s="52"/>
      <c r="Q1533" s="38"/>
      <c r="AC1533" s="39"/>
      <c r="AD1533" s="40"/>
    </row>
    <row r="1534" s="35" customFormat="1" spans="6:30">
      <c r="F1534" s="52"/>
      <c r="G1534" s="52"/>
      <c r="P1534" s="52"/>
      <c r="Q1534" s="38"/>
      <c r="AC1534" s="39"/>
      <c r="AD1534" s="40"/>
    </row>
    <row r="1535" s="35" customFormat="1" spans="6:30">
      <c r="F1535" s="52"/>
      <c r="G1535" s="52"/>
      <c r="P1535" s="52"/>
      <c r="Q1535" s="38"/>
      <c r="AC1535" s="39"/>
      <c r="AD1535" s="40"/>
    </row>
    <row r="1536" s="35" customFormat="1" spans="6:30">
      <c r="F1536" s="52"/>
      <c r="G1536" s="52"/>
      <c r="P1536" s="52"/>
      <c r="Q1536" s="38"/>
      <c r="AC1536" s="39"/>
      <c r="AD1536" s="40"/>
    </row>
    <row r="1537" s="35" customFormat="1" spans="6:30">
      <c r="F1537" s="52"/>
      <c r="G1537" s="52"/>
      <c r="P1537" s="52"/>
      <c r="Q1537" s="38"/>
      <c r="AC1537" s="39"/>
      <c r="AD1537" s="40"/>
    </row>
    <row r="1538" s="35" customFormat="1" spans="6:30">
      <c r="F1538" s="52"/>
      <c r="G1538" s="52"/>
      <c r="P1538" s="52"/>
      <c r="Q1538" s="38"/>
      <c r="AC1538" s="39"/>
      <c r="AD1538" s="40"/>
    </row>
    <row r="1539" s="35" customFormat="1" spans="6:30">
      <c r="F1539" s="52"/>
      <c r="G1539" s="52"/>
      <c r="P1539" s="52"/>
      <c r="Q1539" s="38"/>
      <c r="AC1539" s="39"/>
      <c r="AD1539" s="40"/>
    </row>
    <row r="1540" s="35" customFormat="1" spans="6:30">
      <c r="F1540" s="52"/>
      <c r="G1540" s="52"/>
      <c r="P1540" s="52"/>
      <c r="Q1540" s="38"/>
      <c r="AC1540" s="39"/>
      <c r="AD1540" s="40"/>
    </row>
    <row r="1541" s="35" customFormat="1" spans="6:30">
      <c r="F1541" s="52"/>
      <c r="G1541" s="52"/>
      <c r="P1541" s="52"/>
      <c r="Q1541" s="38"/>
      <c r="AC1541" s="39"/>
      <c r="AD1541" s="40"/>
    </row>
    <row r="1542" s="35" customFormat="1" spans="6:30">
      <c r="F1542" s="52"/>
      <c r="G1542" s="52"/>
      <c r="P1542" s="52"/>
      <c r="Q1542" s="38"/>
      <c r="AC1542" s="39"/>
      <c r="AD1542" s="40"/>
    </row>
    <row r="1543" s="35" customFormat="1" spans="6:30">
      <c r="F1543" s="52"/>
      <c r="G1543" s="52"/>
      <c r="P1543" s="52"/>
      <c r="Q1543" s="38"/>
      <c r="AC1543" s="39"/>
      <c r="AD1543" s="40"/>
    </row>
    <row r="1544" s="35" customFormat="1" spans="6:30">
      <c r="F1544" s="52"/>
      <c r="G1544" s="52"/>
      <c r="P1544" s="52"/>
      <c r="Q1544" s="38"/>
      <c r="AC1544" s="39"/>
      <c r="AD1544" s="40"/>
    </row>
    <row r="1545" s="35" customFormat="1" spans="6:30">
      <c r="F1545" s="52"/>
      <c r="G1545" s="52"/>
      <c r="P1545" s="52"/>
      <c r="Q1545" s="38"/>
      <c r="AC1545" s="39"/>
      <c r="AD1545" s="40"/>
    </row>
    <row r="1546" s="35" customFormat="1" spans="6:30">
      <c r="F1546" s="52"/>
      <c r="G1546" s="52"/>
      <c r="P1546" s="52"/>
      <c r="Q1546" s="38"/>
      <c r="AC1546" s="39"/>
      <c r="AD1546" s="40"/>
    </row>
    <row r="1547" s="35" customFormat="1" spans="6:30">
      <c r="F1547" s="52"/>
      <c r="G1547" s="52"/>
      <c r="P1547" s="52"/>
      <c r="Q1547" s="38"/>
      <c r="AC1547" s="39"/>
      <c r="AD1547" s="40"/>
    </row>
    <row r="1548" s="35" customFormat="1" spans="6:30">
      <c r="F1548" s="52"/>
      <c r="G1548" s="52"/>
      <c r="P1548" s="52"/>
      <c r="Q1548" s="38"/>
      <c r="AC1548" s="39"/>
      <c r="AD1548" s="40"/>
    </row>
    <row r="1549" s="35" customFormat="1" spans="6:30">
      <c r="F1549" s="52"/>
      <c r="G1549" s="52"/>
      <c r="P1549" s="52"/>
      <c r="Q1549" s="38"/>
      <c r="AC1549" s="39"/>
      <c r="AD1549" s="40"/>
    </row>
    <row r="1550" s="35" customFormat="1" spans="6:30">
      <c r="F1550" s="52"/>
      <c r="G1550" s="52"/>
      <c r="P1550" s="52"/>
      <c r="Q1550" s="38"/>
      <c r="AC1550" s="39"/>
      <c r="AD1550" s="40"/>
    </row>
    <row r="1551" s="35" customFormat="1" spans="6:30">
      <c r="F1551" s="52"/>
      <c r="G1551" s="52"/>
      <c r="P1551" s="52"/>
      <c r="Q1551" s="38"/>
      <c r="AC1551" s="39"/>
      <c r="AD1551" s="40"/>
    </row>
    <row r="1552" s="35" customFormat="1" spans="6:30">
      <c r="F1552" s="52"/>
      <c r="G1552" s="52"/>
      <c r="P1552" s="52"/>
      <c r="Q1552" s="38"/>
      <c r="AC1552" s="39"/>
      <c r="AD1552" s="40"/>
    </row>
    <row r="1553" s="35" customFormat="1" spans="6:30">
      <c r="F1553" s="52"/>
      <c r="G1553" s="52"/>
      <c r="P1553" s="52"/>
      <c r="Q1553" s="38"/>
      <c r="AC1553" s="39"/>
      <c r="AD1553" s="40"/>
    </row>
    <row r="1554" s="35" customFormat="1" spans="6:30">
      <c r="F1554" s="52"/>
      <c r="G1554" s="52"/>
      <c r="P1554" s="52"/>
      <c r="Q1554" s="38"/>
      <c r="AC1554" s="39"/>
      <c r="AD1554" s="40"/>
    </row>
    <row r="1555" s="35" customFormat="1" spans="6:30">
      <c r="F1555" s="52"/>
      <c r="G1555" s="52"/>
      <c r="P1555" s="52"/>
      <c r="Q1555" s="38"/>
      <c r="AC1555" s="39"/>
      <c r="AD1555" s="40"/>
    </row>
    <row r="1556" s="35" customFormat="1" spans="6:30">
      <c r="F1556" s="52"/>
      <c r="G1556" s="52"/>
      <c r="P1556" s="52"/>
      <c r="Q1556" s="38"/>
      <c r="AC1556" s="39"/>
      <c r="AD1556" s="40"/>
    </row>
    <row r="1557" s="35" customFormat="1" spans="6:30">
      <c r="F1557" s="52"/>
      <c r="G1557" s="52"/>
      <c r="P1557" s="52"/>
      <c r="Q1557" s="38"/>
      <c r="AC1557" s="39"/>
      <c r="AD1557" s="40"/>
    </row>
    <row r="1558" s="35" customFormat="1" spans="6:30">
      <c r="F1558" s="52"/>
      <c r="G1558" s="52"/>
      <c r="P1558" s="52"/>
      <c r="Q1558" s="38"/>
      <c r="AC1558" s="39"/>
      <c r="AD1558" s="40"/>
    </row>
    <row r="1559" s="35" customFormat="1" spans="6:30">
      <c r="F1559" s="52"/>
      <c r="G1559" s="52"/>
      <c r="P1559" s="52"/>
      <c r="Q1559" s="38"/>
      <c r="AC1559" s="39"/>
      <c r="AD1559" s="40"/>
    </row>
    <row r="1560" s="35" customFormat="1" spans="6:30">
      <c r="F1560" s="52"/>
      <c r="G1560" s="52"/>
      <c r="P1560" s="52"/>
      <c r="Q1560" s="38"/>
      <c r="AC1560" s="39"/>
      <c r="AD1560" s="40"/>
    </row>
    <row r="1561" s="35" customFormat="1" spans="6:30">
      <c r="F1561" s="52"/>
      <c r="G1561" s="52"/>
      <c r="P1561" s="52"/>
      <c r="Q1561" s="38"/>
      <c r="AC1561" s="39"/>
      <c r="AD1561" s="40"/>
    </row>
    <row r="1562" s="35" customFormat="1" spans="6:30">
      <c r="F1562" s="52"/>
      <c r="G1562" s="52"/>
      <c r="P1562" s="52"/>
      <c r="Q1562" s="38"/>
      <c r="AC1562" s="39"/>
      <c r="AD1562" s="40"/>
    </row>
    <row r="1563" s="35" customFormat="1" spans="6:30">
      <c r="F1563" s="52"/>
      <c r="G1563" s="52"/>
      <c r="P1563" s="52"/>
      <c r="Q1563" s="38"/>
      <c r="AC1563" s="39"/>
      <c r="AD1563" s="40"/>
    </row>
    <row r="1564" s="35" customFormat="1" spans="6:30">
      <c r="F1564" s="52"/>
      <c r="G1564" s="52"/>
      <c r="P1564" s="52"/>
      <c r="Q1564" s="38"/>
      <c r="AC1564" s="39"/>
      <c r="AD1564" s="40"/>
    </row>
    <row r="1565" s="35" customFormat="1" spans="6:30">
      <c r="F1565" s="52"/>
      <c r="G1565" s="52"/>
      <c r="P1565" s="52"/>
      <c r="Q1565" s="38"/>
      <c r="AC1565" s="39"/>
      <c r="AD1565" s="40"/>
    </row>
    <row r="1566" s="35" customFormat="1" spans="6:30">
      <c r="F1566" s="52"/>
      <c r="G1566" s="52"/>
      <c r="P1566" s="52"/>
      <c r="Q1566" s="38"/>
      <c r="AC1566" s="39"/>
      <c r="AD1566" s="40"/>
    </row>
    <row r="1567" s="35" customFormat="1" spans="6:30">
      <c r="F1567" s="52"/>
      <c r="G1567" s="52"/>
      <c r="P1567" s="52"/>
      <c r="Q1567" s="38"/>
      <c r="AC1567" s="39"/>
      <c r="AD1567" s="40"/>
    </row>
    <row r="1568" s="35" customFormat="1" spans="6:30">
      <c r="F1568" s="52"/>
      <c r="G1568" s="52"/>
      <c r="P1568" s="52"/>
      <c r="Q1568" s="38"/>
      <c r="AC1568" s="39"/>
      <c r="AD1568" s="40"/>
    </row>
    <row r="1569" s="35" customFormat="1" spans="6:30">
      <c r="F1569" s="52"/>
      <c r="G1569" s="52"/>
      <c r="P1569" s="52"/>
      <c r="Q1569" s="38"/>
      <c r="AC1569" s="39"/>
      <c r="AD1569" s="40"/>
    </row>
    <row r="1570" s="35" customFormat="1" spans="6:30">
      <c r="F1570" s="52"/>
      <c r="G1570" s="52"/>
      <c r="P1570" s="52"/>
      <c r="Q1570" s="38"/>
      <c r="AC1570" s="39"/>
      <c r="AD1570" s="40"/>
    </row>
    <row r="1571" s="35" customFormat="1" spans="6:30">
      <c r="F1571" s="52"/>
      <c r="G1571" s="52"/>
      <c r="P1571" s="52"/>
      <c r="Q1571" s="38"/>
      <c r="AC1571" s="39"/>
      <c r="AD1571" s="40"/>
    </row>
    <row r="1572" s="35" customFormat="1" spans="6:30">
      <c r="F1572" s="52"/>
      <c r="G1572" s="52"/>
      <c r="P1572" s="52"/>
      <c r="Q1572" s="38"/>
      <c r="AC1572" s="39"/>
      <c r="AD1572" s="40"/>
    </row>
    <row r="1573" s="35" customFormat="1" spans="6:30">
      <c r="F1573" s="52"/>
      <c r="G1573" s="52"/>
      <c r="P1573" s="52"/>
      <c r="Q1573" s="38"/>
      <c r="AC1573" s="39"/>
      <c r="AD1573" s="40"/>
    </row>
    <row r="1574" s="35" customFormat="1" spans="6:30">
      <c r="F1574" s="52"/>
      <c r="G1574" s="52"/>
      <c r="P1574" s="52"/>
      <c r="Q1574" s="38"/>
      <c r="AC1574" s="39"/>
      <c r="AD1574" s="40"/>
    </row>
    <row r="1575" s="35" customFormat="1" spans="6:30">
      <c r="F1575" s="52"/>
      <c r="G1575" s="52"/>
      <c r="P1575" s="52"/>
      <c r="Q1575" s="38"/>
      <c r="AC1575" s="39"/>
      <c r="AD1575" s="40"/>
    </row>
    <row r="1576" s="35" customFormat="1" spans="6:30">
      <c r="F1576" s="52"/>
      <c r="G1576" s="52"/>
      <c r="P1576" s="52"/>
      <c r="Q1576" s="38"/>
      <c r="AC1576" s="39"/>
      <c r="AD1576" s="40"/>
    </row>
    <row r="1577" s="35" customFormat="1" spans="6:30">
      <c r="F1577" s="52"/>
      <c r="G1577" s="52"/>
      <c r="P1577" s="52"/>
      <c r="Q1577" s="38"/>
      <c r="AC1577" s="39"/>
      <c r="AD1577" s="40"/>
    </row>
    <row r="1578" s="35" customFormat="1" spans="6:30">
      <c r="F1578" s="52"/>
      <c r="G1578" s="52"/>
      <c r="P1578" s="52"/>
      <c r="Q1578" s="38"/>
      <c r="AC1578" s="39"/>
      <c r="AD1578" s="40"/>
    </row>
    <row r="1579" s="35" customFormat="1" spans="6:30">
      <c r="F1579" s="52"/>
      <c r="G1579" s="52"/>
      <c r="P1579" s="52"/>
      <c r="Q1579" s="38"/>
      <c r="AC1579" s="39"/>
      <c r="AD1579" s="40"/>
    </row>
    <row r="1580" s="35" customFormat="1" spans="6:30">
      <c r="F1580" s="52"/>
      <c r="G1580" s="52"/>
      <c r="P1580" s="52"/>
      <c r="Q1580" s="38"/>
      <c r="AC1580" s="39"/>
      <c r="AD1580" s="40"/>
    </row>
    <row r="1581" s="35" customFormat="1" spans="6:30">
      <c r="F1581" s="52"/>
      <c r="G1581" s="52"/>
      <c r="P1581" s="52"/>
      <c r="Q1581" s="38"/>
      <c r="AC1581" s="39"/>
      <c r="AD1581" s="40"/>
    </row>
    <row r="1582" s="35" customFormat="1" spans="6:30">
      <c r="F1582" s="52"/>
      <c r="G1582" s="52"/>
      <c r="P1582" s="52"/>
      <c r="Q1582" s="38"/>
      <c r="AC1582" s="39"/>
      <c r="AD1582" s="40"/>
    </row>
    <row r="1583" s="35" customFormat="1" spans="6:30">
      <c r="F1583" s="52"/>
      <c r="G1583" s="52"/>
      <c r="P1583" s="52"/>
      <c r="Q1583" s="38"/>
      <c r="AC1583" s="39"/>
      <c r="AD1583" s="40"/>
    </row>
    <row r="1584" s="35" customFormat="1" spans="6:30">
      <c r="F1584" s="52"/>
      <c r="G1584" s="52"/>
      <c r="P1584" s="52"/>
      <c r="Q1584" s="38"/>
      <c r="AC1584" s="39"/>
      <c r="AD1584" s="40"/>
    </row>
    <row r="1585" s="35" customFormat="1" spans="6:30">
      <c r="F1585" s="52"/>
      <c r="G1585" s="52"/>
      <c r="P1585" s="52"/>
      <c r="Q1585" s="38"/>
      <c r="AC1585" s="39"/>
      <c r="AD1585" s="40"/>
    </row>
    <row r="1586" s="35" customFormat="1" spans="6:30">
      <c r="F1586" s="52"/>
      <c r="G1586" s="52"/>
      <c r="P1586" s="52"/>
      <c r="Q1586" s="38"/>
      <c r="AC1586" s="39"/>
      <c r="AD1586" s="40"/>
    </row>
    <row r="1587" s="35" customFormat="1" spans="6:30">
      <c r="F1587" s="52"/>
      <c r="G1587" s="52"/>
      <c r="P1587" s="52"/>
      <c r="Q1587" s="38"/>
      <c r="AC1587" s="39"/>
      <c r="AD1587" s="40"/>
    </row>
    <row r="1588" s="35" customFormat="1" spans="6:30">
      <c r="F1588" s="52"/>
      <c r="G1588" s="52"/>
      <c r="P1588" s="52"/>
      <c r="Q1588" s="38"/>
      <c r="AC1588" s="39"/>
      <c r="AD1588" s="40"/>
    </row>
    <row r="1589" s="35" customFormat="1" spans="6:30">
      <c r="F1589" s="52"/>
      <c r="G1589" s="52"/>
      <c r="P1589" s="52"/>
      <c r="Q1589" s="38"/>
      <c r="AC1589" s="39"/>
      <c r="AD1589" s="40"/>
    </row>
    <row r="1590" s="35" customFormat="1" spans="6:30">
      <c r="F1590" s="52"/>
      <c r="G1590" s="52"/>
      <c r="P1590" s="52"/>
      <c r="Q1590" s="38"/>
      <c r="AC1590" s="39"/>
      <c r="AD1590" s="40"/>
    </row>
    <row r="1591" s="35" customFormat="1" spans="6:30">
      <c r="F1591" s="52"/>
      <c r="G1591" s="52"/>
      <c r="P1591" s="52"/>
      <c r="Q1591" s="38"/>
      <c r="AC1591" s="39"/>
      <c r="AD1591" s="40"/>
    </row>
    <row r="1592" s="35" customFormat="1" spans="6:30">
      <c r="F1592" s="52"/>
      <c r="G1592" s="52"/>
      <c r="P1592" s="52"/>
      <c r="Q1592" s="38"/>
      <c r="AC1592" s="39"/>
      <c r="AD1592" s="40"/>
    </row>
    <row r="1593" s="35" customFormat="1" spans="6:30">
      <c r="F1593" s="52"/>
      <c r="G1593" s="52"/>
      <c r="P1593" s="52"/>
      <c r="Q1593" s="38"/>
      <c r="AC1593" s="39"/>
      <c r="AD1593" s="40"/>
    </row>
    <row r="1594" s="35" customFormat="1" spans="6:30">
      <c r="F1594" s="52"/>
      <c r="G1594" s="52"/>
      <c r="P1594" s="52"/>
      <c r="Q1594" s="38"/>
      <c r="AC1594" s="39"/>
      <c r="AD1594" s="40"/>
    </row>
    <row r="1595" s="35" customFormat="1" spans="6:30">
      <c r="F1595" s="52"/>
      <c r="G1595" s="52"/>
      <c r="P1595" s="52"/>
      <c r="Q1595" s="38"/>
      <c r="AC1595" s="39"/>
      <c r="AD1595" s="40"/>
    </row>
    <row r="1596" s="35" customFormat="1" spans="6:30">
      <c r="F1596" s="52"/>
      <c r="G1596" s="52"/>
      <c r="P1596" s="52"/>
      <c r="Q1596" s="38"/>
      <c r="AC1596" s="39"/>
      <c r="AD1596" s="40"/>
    </row>
    <row r="1597" s="35" customFormat="1" spans="6:30">
      <c r="F1597" s="52"/>
      <c r="G1597" s="52"/>
      <c r="P1597" s="52"/>
      <c r="Q1597" s="38"/>
      <c r="AC1597" s="39"/>
      <c r="AD1597" s="40"/>
    </row>
    <row r="1598" s="35" customFormat="1" spans="6:30">
      <c r="F1598" s="52"/>
      <c r="G1598" s="52"/>
      <c r="P1598" s="52"/>
      <c r="Q1598" s="38"/>
      <c r="AC1598" s="39"/>
      <c r="AD1598" s="40"/>
    </row>
    <row r="1599" s="35" customFormat="1" spans="6:30">
      <c r="F1599" s="52"/>
      <c r="G1599" s="52"/>
      <c r="P1599" s="52"/>
      <c r="Q1599" s="38"/>
      <c r="AC1599" s="39"/>
      <c r="AD1599" s="40"/>
    </row>
    <row r="1600" s="35" customFormat="1" spans="6:30">
      <c r="F1600" s="52"/>
      <c r="G1600" s="52"/>
      <c r="P1600" s="52"/>
      <c r="Q1600" s="38"/>
      <c r="AC1600" s="39"/>
      <c r="AD1600" s="40"/>
    </row>
    <row r="1601" s="35" customFormat="1" spans="6:30">
      <c r="F1601" s="52"/>
      <c r="G1601" s="52"/>
      <c r="P1601" s="52"/>
      <c r="Q1601" s="38"/>
      <c r="AC1601" s="39"/>
      <c r="AD1601" s="40"/>
    </row>
    <row r="1602" s="35" customFormat="1" spans="6:30">
      <c r="F1602" s="52"/>
      <c r="G1602" s="52"/>
      <c r="P1602" s="52"/>
      <c r="Q1602" s="38"/>
      <c r="AC1602" s="39"/>
      <c r="AD1602" s="40"/>
    </row>
    <row r="1603" s="35" customFormat="1" spans="6:30">
      <c r="F1603" s="52"/>
      <c r="G1603" s="52"/>
      <c r="P1603" s="52"/>
      <c r="Q1603" s="38"/>
      <c r="AC1603" s="39"/>
      <c r="AD1603" s="40"/>
    </row>
    <row r="1604" s="35" customFormat="1" spans="6:30">
      <c r="F1604" s="52"/>
      <c r="G1604" s="52"/>
      <c r="P1604" s="52"/>
      <c r="Q1604" s="38"/>
      <c r="AC1604" s="39"/>
      <c r="AD1604" s="40"/>
    </row>
    <row r="1605" s="35" customFormat="1" spans="6:30">
      <c r="F1605" s="52"/>
      <c r="G1605" s="52"/>
      <c r="P1605" s="52"/>
      <c r="Q1605" s="38"/>
      <c r="AC1605" s="39"/>
      <c r="AD1605" s="40"/>
    </row>
    <row r="1606" s="35" customFormat="1" spans="6:30">
      <c r="F1606" s="52"/>
      <c r="G1606" s="52"/>
      <c r="P1606" s="52"/>
      <c r="Q1606" s="38"/>
      <c r="AC1606" s="39"/>
      <c r="AD1606" s="40"/>
    </row>
    <row r="1607" s="35" customFormat="1" spans="6:30">
      <c r="F1607" s="52"/>
      <c r="G1607" s="52"/>
      <c r="P1607" s="52"/>
      <c r="Q1607" s="38"/>
      <c r="AC1607" s="39"/>
      <c r="AD1607" s="40"/>
    </row>
    <row r="1608" s="35" customFormat="1" spans="6:30">
      <c r="F1608" s="52"/>
      <c r="G1608" s="52"/>
      <c r="P1608" s="52"/>
      <c r="Q1608" s="38"/>
      <c r="AC1608" s="39"/>
      <c r="AD1608" s="40"/>
    </row>
    <row r="1609" s="35" customFormat="1" spans="6:30">
      <c r="F1609" s="52"/>
      <c r="G1609" s="52"/>
      <c r="P1609" s="52"/>
      <c r="Q1609" s="38"/>
      <c r="AC1609" s="39"/>
      <c r="AD1609" s="40"/>
    </row>
    <row r="1610" s="35" customFormat="1" spans="6:30">
      <c r="F1610" s="52"/>
      <c r="G1610" s="52"/>
      <c r="P1610" s="52"/>
      <c r="Q1610" s="38"/>
      <c r="AC1610" s="39"/>
      <c r="AD1610" s="40"/>
    </row>
    <row r="1611" s="35" customFormat="1" spans="6:30">
      <c r="F1611" s="52"/>
      <c r="G1611" s="52"/>
      <c r="P1611" s="52"/>
      <c r="Q1611" s="38"/>
      <c r="AC1611" s="39"/>
      <c r="AD1611" s="40"/>
    </row>
    <row r="1612" s="35" customFormat="1" spans="6:30">
      <c r="F1612" s="52"/>
      <c r="G1612" s="52"/>
      <c r="P1612" s="52"/>
      <c r="Q1612" s="38"/>
      <c r="AC1612" s="39"/>
      <c r="AD1612" s="40"/>
    </row>
    <row r="1613" s="35" customFormat="1" spans="6:30">
      <c r="F1613" s="52"/>
      <c r="G1613" s="52"/>
      <c r="P1613" s="52"/>
      <c r="Q1613" s="38"/>
      <c r="AC1613" s="39"/>
      <c r="AD1613" s="40"/>
    </row>
    <row r="1614" s="35" customFormat="1" spans="6:30">
      <c r="F1614" s="52"/>
      <c r="G1614" s="52"/>
      <c r="P1614" s="52"/>
      <c r="Q1614" s="38"/>
      <c r="AC1614" s="39"/>
      <c r="AD1614" s="40"/>
    </row>
    <row r="1615" s="35" customFormat="1" spans="6:30">
      <c r="F1615" s="52"/>
      <c r="G1615" s="52"/>
      <c r="P1615" s="52"/>
      <c r="Q1615" s="38"/>
      <c r="AC1615" s="39"/>
      <c r="AD1615" s="40"/>
    </row>
    <row r="1616" s="35" customFormat="1" spans="6:30">
      <c r="F1616" s="52"/>
      <c r="G1616" s="52"/>
      <c r="P1616" s="52"/>
      <c r="Q1616" s="38"/>
      <c r="AC1616" s="39"/>
      <c r="AD1616" s="40"/>
    </row>
    <row r="1617" s="35" customFormat="1" spans="6:30">
      <c r="F1617" s="52"/>
      <c r="G1617" s="52"/>
      <c r="P1617" s="52"/>
      <c r="Q1617" s="38"/>
      <c r="AC1617" s="39"/>
      <c r="AD1617" s="40"/>
    </row>
    <row r="1618" s="35" customFormat="1" spans="6:30">
      <c r="F1618" s="52"/>
      <c r="G1618" s="52"/>
      <c r="P1618" s="52"/>
      <c r="Q1618" s="38"/>
      <c r="AC1618" s="39"/>
      <c r="AD1618" s="40"/>
    </row>
    <row r="1619" s="35" customFormat="1" spans="6:30">
      <c r="F1619" s="52"/>
      <c r="G1619" s="52"/>
      <c r="P1619" s="52"/>
      <c r="Q1619" s="38"/>
      <c r="AC1619" s="39"/>
      <c r="AD1619" s="40"/>
    </row>
    <row r="1620" s="35" customFormat="1" spans="6:30">
      <c r="F1620" s="52"/>
      <c r="G1620" s="52"/>
      <c r="P1620" s="52"/>
      <c r="Q1620" s="38"/>
      <c r="AC1620" s="39"/>
      <c r="AD1620" s="40"/>
    </row>
    <row r="1621" s="35" customFormat="1" spans="6:30">
      <c r="F1621" s="52"/>
      <c r="G1621" s="52"/>
      <c r="P1621" s="52"/>
      <c r="Q1621" s="38"/>
      <c r="AC1621" s="39"/>
      <c r="AD1621" s="40"/>
    </row>
    <row r="1622" s="35" customFormat="1" spans="6:30">
      <c r="F1622" s="52"/>
      <c r="G1622" s="52"/>
      <c r="P1622" s="52"/>
      <c r="Q1622" s="38"/>
      <c r="AC1622" s="39"/>
      <c r="AD1622" s="40"/>
    </row>
    <row r="1623" s="35" customFormat="1" spans="6:30">
      <c r="F1623" s="52"/>
      <c r="G1623" s="52"/>
      <c r="P1623" s="52"/>
      <c r="Q1623" s="38"/>
      <c r="AC1623" s="39"/>
      <c r="AD1623" s="40"/>
    </row>
    <row r="1624" s="35" customFormat="1" spans="6:30">
      <c r="F1624" s="52"/>
      <c r="G1624" s="52"/>
      <c r="P1624" s="52"/>
      <c r="Q1624" s="38"/>
      <c r="AC1624" s="39"/>
      <c r="AD1624" s="40"/>
    </row>
    <row r="1625" s="35" customFormat="1" spans="6:30">
      <c r="F1625" s="52"/>
      <c r="G1625" s="52"/>
      <c r="P1625" s="52"/>
      <c r="Q1625" s="38"/>
      <c r="AC1625" s="39"/>
      <c r="AD1625" s="40"/>
    </row>
    <row r="1626" s="35" customFormat="1" spans="6:30">
      <c r="F1626" s="52"/>
      <c r="G1626" s="52"/>
      <c r="P1626" s="52"/>
      <c r="Q1626" s="38"/>
      <c r="AC1626" s="39"/>
      <c r="AD1626" s="40"/>
    </row>
    <row r="1627" s="35" customFormat="1" spans="6:30">
      <c r="F1627" s="52"/>
      <c r="G1627" s="52"/>
      <c r="P1627" s="52"/>
      <c r="Q1627" s="38"/>
      <c r="AC1627" s="39"/>
      <c r="AD1627" s="40"/>
    </row>
    <row r="1628" s="35" customFormat="1" spans="6:30">
      <c r="F1628" s="52"/>
      <c r="G1628" s="52"/>
      <c r="P1628" s="52"/>
      <c r="Q1628" s="38"/>
      <c r="AC1628" s="39"/>
      <c r="AD1628" s="40"/>
    </row>
    <row r="1629" s="35" customFormat="1" spans="6:30">
      <c r="F1629" s="52"/>
      <c r="G1629" s="52"/>
      <c r="P1629" s="52"/>
      <c r="Q1629" s="38"/>
      <c r="AC1629" s="39"/>
      <c r="AD1629" s="40"/>
    </row>
    <row r="1630" s="35" customFormat="1" spans="6:30">
      <c r="F1630" s="52"/>
      <c r="G1630" s="52"/>
      <c r="P1630" s="52"/>
      <c r="Q1630" s="38"/>
      <c r="AC1630" s="39"/>
      <c r="AD1630" s="40"/>
    </row>
    <row r="1631" s="35" customFormat="1" spans="6:30">
      <c r="F1631" s="52"/>
      <c r="G1631" s="52"/>
      <c r="P1631" s="52"/>
      <c r="Q1631" s="38"/>
      <c r="AC1631" s="39"/>
      <c r="AD1631" s="40"/>
    </row>
    <row r="1632" s="35" customFormat="1" spans="6:30">
      <c r="F1632" s="52"/>
      <c r="G1632" s="52"/>
      <c r="P1632" s="52"/>
      <c r="Q1632" s="38"/>
      <c r="AC1632" s="39"/>
      <c r="AD1632" s="40"/>
    </row>
    <row r="1633" s="35" customFormat="1" spans="6:30">
      <c r="F1633" s="52"/>
      <c r="G1633" s="52"/>
      <c r="P1633" s="52"/>
      <c r="Q1633" s="38"/>
      <c r="AC1633" s="39"/>
      <c r="AD1633" s="40"/>
    </row>
    <row r="1634" s="35" customFormat="1" spans="6:30">
      <c r="F1634" s="52"/>
      <c r="G1634" s="52"/>
      <c r="P1634" s="52"/>
      <c r="Q1634" s="38"/>
      <c r="AC1634" s="39"/>
      <c r="AD1634" s="40"/>
    </row>
    <row r="1635" s="35" customFormat="1" spans="6:30">
      <c r="F1635" s="52"/>
      <c r="G1635" s="52"/>
      <c r="P1635" s="52"/>
      <c r="Q1635" s="38"/>
      <c r="AC1635" s="39"/>
      <c r="AD1635" s="40"/>
    </row>
    <row r="1636" s="35" customFormat="1" spans="6:30">
      <c r="F1636" s="52"/>
      <c r="G1636" s="52"/>
      <c r="P1636" s="52"/>
      <c r="Q1636" s="38"/>
      <c r="AC1636" s="39"/>
      <c r="AD1636" s="40"/>
    </row>
    <row r="1637" s="35" customFormat="1" spans="6:30">
      <c r="F1637" s="52"/>
      <c r="G1637" s="52"/>
      <c r="P1637" s="52"/>
      <c r="Q1637" s="38"/>
      <c r="AC1637" s="39"/>
      <c r="AD1637" s="40"/>
    </row>
    <row r="1638" s="35" customFormat="1" spans="6:30">
      <c r="F1638" s="52"/>
      <c r="G1638" s="52"/>
      <c r="P1638" s="52"/>
      <c r="Q1638" s="38"/>
      <c r="AC1638" s="39"/>
      <c r="AD1638" s="40"/>
    </row>
    <row r="1639" s="35" customFormat="1" spans="6:30">
      <c r="F1639" s="52"/>
      <c r="G1639" s="52"/>
      <c r="P1639" s="52"/>
      <c r="Q1639" s="38"/>
      <c r="AC1639" s="39"/>
      <c r="AD1639" s="40"/>
    </row>
    <row r="1640" s="35" customFormat="1" spans="6:30">
      <c r="F1640" s="52"/>
      <c r="G1640" s="52"/>
      <c r="P1640" s="52"/>
      <c r="Q1640" s="38"/>
      <c r="AC1640" s="39"/>
      <c r="AD1640" s="40"/>
    </row>
    <row r="1641" s="35" customFormat="1" spans="6:30">
      <c r="F1641" s="52"/>
      <c r="G1641" s="52"/>
      <c r="P1641" s="52"/>
      <c r="Q1641" s="38"/>
      <c r="AC1641" s="39"/>
      <c r="AD1641" s="40"/>
    </row>
    <row r="1642" s="35" customFormat="1" spans="6:30">
      <c r="F1642" s="52"/>
      <c r="G1642" s="52"/>
      <c r="P1642" s="52"/>
      <c r="Q1642" s="38"/>
      <c r="AC1642" s="39"/>
      <c r="AD1642" s="40"/>
    </row>
    <row r="1643" s="35" customFormat="1" spans="6:30">
      <c r="F1643" s="52"/>
      <c r="G1643" s="52"/>
      <c r="P1643" s="52"/>
      <c r="Q1643" s="38"/>
      <c r="AC1643" s="39"/>
      <c r="AD1643" s="40"/>
    </row>
    <row r="1644" s="35" customFormat="1" spans="6:30">
      <c r="F1644" s="52"/>
      <c r="G1644" s="52"/>
      <c r="P1644" s="52"/>
      <c r="Q1644" s="38"/>
      <c r="AC1644" s="39"/>
      <c r="AD1644" s="40"/>
    </row>
    <row r="1645" s="35" customFormat="1" spans="6:30">
      <c r="F1645" s="52"/>
      <c r="G1645" s="52"/>
      <c r="P1645" s="52"/>
      <c r="Q1645" s="38"/>
      <c r="AC1645" s="39"/>
      <c r="AD1645" s="40"/>
    </row>
    <row r="1646" s="35" customFormat="1" spans="6:30">
      <c r="F1646" s="52"/>
      <c r="G1646" s="52"/>
      <c r="P1646" s="52"/>
      <c r="Q1646" s="38"/>
      <c r="AC1646" s="39"/>
      <c r="AD1646" s="40"/>
    </row>
    <row r="1647" s="35" customFormat="1" spans="6:30">
      <c r="F1647" s="52"/>
      <c r="G1647" s="52"/>
      <c r="P1647" s="52"/>
      <c r="Q1647" s="38"/>
      <c r="AC1647" s="39"/>
      <c r="AD1647" s="40"/>
    </row>
    <row r="1648" s="35" customFormat="1" spans="6:30">
      <c r="F1648" s="52"/>
      <c r="G1648" s="52"/>
      <c r="P1648" s="52"/>
      <c r="Q1648" s="38"/>
      <c r="AC1648" s="39"/>
      <c r="AD1648" s="40"/>
    </row>
    <row r="1649" s="35" customFormat="1" spans="6:30">
      <c r="F1649" s="52"/>
      <c r="G1649" s="52"/>
      <c r="P1649" s="52"/>
      <c r="Q1649" s="38"/>
      <c r="AC1649" s="39"/>
      <c r="AD1649" s="40"/>
    </row>
    <row r="1650" s="35" customFormat="1" spans="6:30">
      <c r="F1650" s="52"/>
      <c r="G1650" s="52"/>
      <c r="P1650" s="52"/>
      <c r="Q1650" s="38"/>
      <c r="AC1650" s="39"/>
      <c r="AD1650" s="40"/>
    </row>
    <row r="1651" s="35" customFormat="1" spans="6:30">
      <c r="F1651" s="52"/>
      <c r="G1651" s="52"/>
      <c r="P1651" s="52"/>
      <c r="Q1651" s="38"/>
      <c r="AC1651" s="39"/>
      <c r="AD1651" s="40"/>
    </row>
    <row r="1652" s="35" customFormat="1" spans="6:30">
      <c r="F1652" s="52"/>
      <c r="G1652" s="52"/>
      <c r="P1652" s="52"/>
      <c r="Q1652" s="38"/>
      <c r="AC1652" s="39"/>
      <c r="AD1652" s="40"/>
    </row>
    <row r="1653" s="35" customFormat="1" spans="6:30">
      <c r="F1653" s="52"/>
      <c r="G1653" s="52"/>
      <c r="P1653" s="52"/>
      <c r="Q1653" s="38"/>
      <c r="AC1653" s="39"/>
      <c r="AD1653" s="40"/>
    </row>
    <row r="1654" s="35" customFormat="1" spans="6:30">
      <c r="F1654" s="52"/>
      <c r="G1654" s="52"/>
      <c r="P1654" s="52"/>
      <c r="Q1654" s="38"/>
      <c r="AC1654" s="39"/>
      <c r="AD1654" s="40"/>
    </row>
    <row r="1655" s="35" customFormat="1" spans="6:30">
      <c r="F1655" s="52"/>
      <c r="G1655" s="52"/>
      <c r="P1655" s="52"/>
      <c r="Q1655" s="38"/>
      <c r="AC1655" s="39"/>
      <c r="AD1655" s="40"/>
    </row>
    <row r="1656" s="35" customFormat="1" spans="6:30">
      <c r="F1656" s="52"/>
      <c r="G1656" s="52"/>
      <c r="P1656" s="52"/>
      <c r="Q1656" s="38"/>
      <c r="AC1656" s="39"/>
      <c r="AD1656" s="40"/>
    </row>
    <row r="1657" s="35" customFormat="1" spans="6:30">
      <c r="F1657" s="52"/>
      <c r="G1657" s="52"/>
      <c r="P1657" s="52"/>
      <c r="Q1657" s="38"/>
      <c r="AC1657" s="39"/>
      <c r="AD1657" s="40"/>
    </row>
    <row r="1658" s="35" customFormat="1" spans="6:30">
      <c r="F1658" s="52"/>
      <c r="G1658" s="52"/>
      <c r="P1658" s="52"/>
      <c r="Q1658" s="38"/>
      <c r="AC1658" s="39"/>
      <c r="AD1658" s="40"/>
    </row>
    <row r="1659" s="35" customFormat="1" spans="6:30">
      <c r="F1659" s="52"/>
      <c r="G1659" s="52"/>
      <c r="P1659" s="52"/>
      <c r="Q1659" s="38"/>
      <c r="AC1659" s="39"/>
      <c r="AD1659" s="40"/>
    </row>
    <row r="1660" s="35" customFormat="1" spans="6:30">
      <c r="F1660" s="52"/>
      <c r="G1660" s="52"/>
      <c r="P1660" s="52"/>
      <c r="Q1660" s="38"/>
      <c r="AC1660" s="39"/>
      <c r="AD1660" s="40"/>
    </row>
    <row r="1661" s="35" customFormat="1" spans="6:30">
      <c r="F1661" s="52"/>
      <c r="G1661" s="52"/>
      <c r="P1661" s="52"/>
      <c r="Q1661" s="38"/>
      <c r="AC1661" s="39"/>
      <c r="AD1661" s="40"/>
    </row>
    <row r="1662" s="35" customFormat="1" spans="6:30">
      <c r="F1662" s="52"/>
      <c r="G1662" s="52"/>
      <c r="P1662" s="52"/>
      <c r="Q1662" s="38"/>
      <c r="AC1662" s="39"/>
      <c r="AD1662" s="40"/>
    </row>
    <row r="1663" s="35" customFormat="1" spans="6:30">
      <c r="F1663" s="52"/>
      <c r="G1663" s="52"/>
      <c r="P1663" s="52"/>
      <c r="Q1663" s="38"/>
      <c r="AC1663" s="39"/>
      <c r="AD1663" s="40"/>
    </row>
    <row r="1664" s="35" customFormat="1" spans="6:30">
      <c r="F1664" s="52"/>
      <c r="G1664" s="52"/>
      <c r="P1664" s="52"/>
      <c r="Q1664" s="38"/>
      <c r="AC1664" s="39"/>
      <c r="AD1664" s="40"/>
    </row>
    <row r="1665" s="35" customFormat="1" spans="6:30">
      <c r="F1665" s="52"/>
      <c r="G1665" s="52"/>
      <c r="P1665" s="52"/>
      <c r="Q1665" s="38"/>
      <c r="AC1665" s="39"/>
      <c r="AD1665" s="40"/>
    </row>
    <row r="1666" s="35" customFormat="1" spans="6:30">
      <c r="F1666" s="52"/>
      <c r="G1666" s="52"/>
      <c r="P1666" s="52"/>
      <c r="Q1666" s="38"/>
      <c r="AC1666" s="39"/>
      <c r="AD1666" s="40"/>
    </row>
    <row r="1667" s="35" customFormat="1" spans="6:30">
      <c r="F1667" s="52"/>
      <c r="G1667" s="52"/>
      <c r="P1667" s="52"/>
      <c r="Q1667" s="38"/>
      <c r="AC1667" s="39"/>
      <c r="AD1667" s="40"/>
    </row>
    <row r="1668" s="35" customFormat="1" spans="6:30">
      <c r="F1668" s="52"/>
      <c r="G1668" s="52"/>
      <c r="P1668" s="52"/>
      <c r="Q1668" s="38"/>
      <c r="AC1668" s="39"/>
      <c r="AD1668" s="40"/>
    </row>
    <row r="1669" s="35" customFormat="1" spans="6:30">
      <c r="F1669" s="52"/>
      <c r="G1669" s="52"/>
      <c r="P1669" s="52"/>
      <c r="Q1669" s="38"/>
      <c r="AC1669" s="39"/>
      <c r="AD1669" s="40"/>
    </row>
    <row r="1670" s="35" customFormat="1" spans="6:30">
      <c r="F1670" s="52"/>
      <c r="G1670" s="52"/>
      <c r="P1670" s="52"/>
      <c r="Q1670" s="38"/>
      <c r="AC1670" s="39"/>
      <c r="AD1670" s="40"/>
    </row>
    <row r="1671" s="35" customFormat="1" spans="6:30">
      <c r="F1671" s="52"/>
      <c r="G1671" s="52"/>
      <c r="P1671" s="52"/>
      <c r="Q1671" s="38"/>
      <c r="AC1671" s="39"/>
      <c r="AD1671" s="40"/>
    </row>
    <row r="1672" s="35" customFormat="1" spans="6:30">
      <c r="F1672" s="52"/>
      <c r="G1672" s="52"/>
      <c r="P1672" s="52"/>
      <c r="Q1672" s="38"/>
      <c r="AC1672" s="39"/>
      <c r="AD1672" s="40"/>
    </row>
    <row r="1673" s="35" customFormat="1" spans="6:30">
      <c r="F1673" s="52"/>
      <c r="G1673" s="52"/>
      <c r="P1673" s="52"/>
      <c r="Q1673" s="38"/>
      <c r="AC1673" s="39"/>
      <c r="AD1673" s="40"/>
    </row>
    <row r="1674" s="35" customFormat="1" spans="6:30">
      <c r="F1674" s="52"/>
      <c r="G1674" s="52"/>
      <c r="P1674" s="52"/>
      <c r="Q1674" s="38"/>
      <c r="AC1674" s="39"/>
      <c r="AD1674" s="40"/>
    </row>
    <row r="1675" s="35" customFormat="1" spans="6:30">
      <c r="F1675" s="52"/>
      <c r="G1675" s="52"/>
      <c r="P1675" s="52"/>
      <c r="Q1675" s="38"/>
      <c r="AC1675" s="39"/>
      <c r="AD1675" s="40"/>
    </row>
    <row r="1676" s="35" customFormat="1" spans="6:30">
      <c r="F1676" s="52"/>
      <c r="G1676" s="52"/>
      <c r="P1676" s="52"/>
      <c r="Q1676" s="38"/>
      <c r="AC1676" s="39"/>
      <c r="AD1676" s="40"/>
    </row>
    <row r="1677" s="35" customFormat="1" spans="6:30">
      <c r="F1677" s="52"/>
      <c r="G1677" s="52"/>
      <c r="P1677" s="52"/>
      <c r="Q1677" s="38"/>
      <c r="AC1677" s="39"/>
      <c r="AD1677" s="40"/>
    </row>
    <row r="1678" s="35" customFormat="1" spans="6:30">
      <c r="F1678" s="52"/>
      <c r="G1678" s="52"/>
      <c r="P1678" s="52"/>
      <c r="Q1678" s="38"/>
      <c r="AC1678" s="39"/>
      <c r="AD1678" s="40"/>
    </row>
    <row r="1679" s="35" customFormat="1" spans="6:30">
      <c r="F1679" s="52"/>
      <c r="G1679" s="52"/>
      <c r="P1679" s="52"/>
      <c r="Q1679" s="38"/>
      <c r="AC1679" s="39"/>
      <c r="AD1679" s="40"/>
    </row>
    <row r="1680" s="35" customFormat="1" spans="6:30">
      <c r="F1680" s="52"/>
      <c r="G1680" s="52"/>
      <c r="P1680" s="52"/>
      <c r="Q1680" s="38"/>
      <c r="AC1680" s="39"/>
      <c r="AD1680" s="40"/>
    </row>
    <row r="1681" s="35" customFormat="1" spans="6:30">
      <c r="F1681" s="52"/>
      <c r="G1681" s="52"/>
      <c r="P1681" s="52"/>
      <c r="Q1681" s="38"/>
      <c r="AC1681" s="39"/>
      <c r="AD1681" s="40"/>
    </row>
    <row r="1682" s="35" customFormat="1" spans="6:30">
      <c r="F1682" s="52"/>
      <c r="G1682" s="52"/>
      <c r="P1682" s="52"/>
      <c r="Q1682" s="38"/>
      <c r="AC1682" s="39"/>
      <c r="AD1682" s="40"/>
    </row>
    <row r="1683" s="35" customFormat="1" spans="6:30">
      <c r="F1683" s="52"/>
      <c r="G1683" s="52"/>
      <c r="P1683" s="52"/>
      <c r="Q1683" s="38"/>
      <c r="AC1683" s="39"/>
      <c r="AD1683" s="40"/>
    </row>
    <row r="1684" s="35" customFormat="1" spans="6:30">
      <c r="F1684" s="52"/>
      <c r="G1684" s="52"/>
      <c r="P1684" s="52"/>
      <c r="Q1684" s="38"/>
      <c r="AC1684" s="39"/>
      <c r="AD1684" s="40"/>
    </row>
    <row r="1685" s="35" customFormat="1" spans="6:30">
      <c r="F1685" s="52"/>
      <c r="G1685" s="52"/>
      <c r="P1685" s="52"/>
      <c r="Q1685" s="38"/>
      <c r="AC1685" s="39"/>
      <c r="AD1685" s="40"/>
    </row>
    <row r="1686" s="35" customFormat="1" spans="6:30">
      <c r="F1686" s="52"/>
      <c r="G1686" s="52"/>
      <c r="P1686" s="52"/>
      <c r="Q1686" s="38"/>
      <c r="AC1686" s="39"/>
      <c r="AD1686" s="40"/>
    </row>
    <row r="1687" s="35" customFormat="1" spans="6:30">
      <c r="F1687" s="52"/>
      <c r="G1687" s="52"/>
      <c r="P1687" s="52"/>
      <c r="Q1687" s="38"/>
      <c r="AC1687" s="39"/>
      <c r="AD1687" s="40"/>
    </row>
    <row r="1688" s="35" customFormat="1" spans="6:30">
      <c r="F1688" s="52"/>
      <c r="G1688" s="52"/>
      <c r="P1688" s="52"/>
      <c r="Q1688" s="38"/>
      <c r="AC1688" s="39"/>
      <c r="AD1688" s="40"/>
    </row>
    <row r="1689" s="35" customFormat="1" spans="6:30">
      <c r="F1689" s="52"/>
      <c r="G1689" s="52"/>
      <c r="P1689" s="52"/>
      <c r="Q1689" s="38"/>
      <c r="AC1689" s="39"/>
      <c r="AD1689" s="40"/>
    </row>
    <row r="1690" s="35" customFormat="1" spans="6:30">
      <c r="F1690" s="52"/>
      <c r="G1690" s="52"/>
      <c r="P1690" s="52"/>
      <c r="Q1690" s="38"/>
      <c r="AC1690" s="39"/>
      <c r="AD1690" s="40"/>
    </row>
    <row r="1691" s="35" customFormat="1" spans="6:30">
      <c r="F1691" s="52"/>
      <c r="G1691" s="52"/>
      <c r="P1691" s="52"/>
      <c r="Q1691" s="38"/>
      <c r="AC1691" s="39"/>
      <c r="AD1691" s="40"/>
    </row>
    <row r="1692" s="35" customFormat="1" spans="6:30">
      <c r="F1692" s="52"/>
      <c r="G1692" s="52"/>
      <c r="P1692" s="52"/>
      <c r="Q1692" s="38"/>
      <c r="AC1692" s="39"/>
      <c r="AD1692" s="40"/>
    </row>
    <row r="1693" s="35" customFormat="1" spans="6:30">
      <c r="F1693" s="52"/>
      <c r="G1693" s="52"/>
      <c r="P1693" s="52"/>
      <c r="Q1693" s="38"/>
      <c r="AC1693" s="39"/>
      <c r="AD1693" s="40"/>
    </row>
    <row r="1694" s="35" customFormat="1" spans="6:30">
      <c r="F1694" s="52"/>
      <c r="G1694" s="52"/>
      <c r="P1694" s="52"/>
      <c r="Q1694" s="38"/>
      <c r="AC1694" s="39"/>
      <c r="AD1694" s="40"/>
    </row>
    <row r="1695" s="35" customFormat="1" spans="6:30">
      <c r="F1695" s="52"/>
      <c r="G1695" s="52"/>
      <c r="P1695" s="52"/>
      <c r="Q1695" s="38"/>
      <c r="AC1695" s="39"/>
      <c r="AD1695" s="40"/>
    </row>
    <row r="1696" s="35" customFormat="1" spans="6:30">
      <c r="F1696" s="52"/>
      <c r="G1696" s="52"/>
      <c r="P1696" s="52"/>
      <c r="Q1696" s="38"/>
      <c r="AC1696" s="39"/>
      <c r="AD1696" s="40"/>
    </row>
    <row r="1697" s="35" customFormat="1" spans="6:30">
      <c r="F1697" s="52"/>
      <c r="G1697" s="52"/>
      <c r="P1697" s="52"/>
      <c r="Q1697" s="38"/>
      <c r="AC1697" s="39"/>
      <c r="AD1697" s="40"/>
    </row>
    <row r="1698" s="35" customFormat="1" spans="6:30">
      <c r="F1698" s="52"/>
      <c r="G1698" s="52"/>
      <c r="P1698" s="52"/>
      <c r="Q1698" s="38"/>
      <c r="AC1698" s="39"/>
      <c r="AD1698" s="40"/>
    </row>
    <row r="1699" s="35" customFormat="1" spans="6:30">
      <c r="F1699" s="52"/>
      <c r="G1699" s="52"/>
      <c r="P1699" s="52"/>
      <c r="Q1699" s="38"/>
      <c r="AC1699" s="39"/>
      <c r="AD1699" s="40"/>
    </row>
    <row r="1700" s="35" customFormat="1" spans="6:30">
      <c r="F1700" s="52"/>
      <c r="G1700" s="52"/>
      <c r="P1700" s="52"/>
      <c r="Q1700" s="38"/>
      <c r="AC1700" s="39"/>
      <c r="AD1700" s="40"/>
    </row>
    <row r="1701" s="35" customFormat="1" spans="6:30">
      <c r="F1701" s="52"/>
      <c r="G1701" s="52"/>
      <c r="P1701" s="52"/>
      <c r="Q1701" s="38"/>
      <c r="AC1701" s="39"/>
      <c r="AD1701" s="40"/>
    </row>
    <row r="1702" s="35" customFormat="1" spans="6:30">
      <c r="F1702" s="52"/>
      <c r="G1702" s="52"/>
      <c r="P1702" s="52"/>
      <c r="Q1702" s="38"/>
      <c r="AC1702" s="39"/>
      <c r="AD1702" s="40"/>
    </row>
    <row r="1703" s="35" customFormat="1" spans="6:30">
      <c r="F1703" s="52"/>
      <c r="G1703" s="52"/>
      <c r="P1703" s="52"/>
      <c r="Q1703" s="38"/>
      <c r="AC1703" s="39"/>
      <c r="AD1703" s="40"/>
    </row>
    <row r="1704" s="35" customFormat="1" spans="6:30">
      <c r="F1704" s="52"/>
      <c r="G1704" s="52"/>
      <c r="P1704" s="52"/>
      <c r="Q1704" s="38"/>
      <c r="AC1704" s="39"/>
      <c r="AD1704" s="40"/>
    </row>
    <row r="1705" s="35" customFormat="1" spans="6:30">
      <c r="F1705" s="52"/>
      <c r="G1705" s="52"/>
      <c r="P1705" s="52"/>
      <c r="Q1705" s="38"/>
      <c r="AC1705" s="39"/>
      <c r="AD1705" s="40"/>
    </row>
    <row r="1706" s="35" customFormat="1" spans="6:30">
      <c r="F1706" s="52"/>
      <c r="G1706" s="52"/>
      <c r="P1706" s="52"/>
      <c r="Q1706" s="38"/>
      <c r="AC1706" s="39"/>
      <c r="AD1706" s="40"/>
    </row>
    <row r="1707" s="35" customFormat="1" spans="6:30">
      <c r="F1707" s="52"/>
      <c r="G1707" s="52"/>
      <c r="P1707" s="52"/>
      <c r="Q1707" s="38"/>
      <c r="AC1707" s="39"/>
      <c r="AD1707" s="40"/>
    </row>
    <row r="1708" s="35" customFormat="1" spans="6:30">
      <c r="F1708" s="52"/>
      <c r="G1708" s="52"/>
      <c r="P1708" s="52"/>
      <c r="Q1708" s="38"/>
      <c r="AC1708" s="39"/>
      <c r="AD1708" s="40"/>
    </row>
    <row r="1709" s="35" customFormat="1" spans="6:30">
      <c r="F1709" s="52"/>
      <c r="G1709" s="52"/>
      <c r="P1709" s="52"/>
      <c r="Q1709" s="38"/>
      <c r="AC1709" s="39"/>
      <c r="AD1709" s="40"/>
    </row>
    <row r="1710" s="35" customFormat="1" spans="6:30">
      <c r="F1710" s="52"/>
      <c r="G1710" s="52"/>
      <c r="P1710" s="52"/>
      <c r="Q1710" s="38"/>
      <c r="AC1710" s="39"/>
      <c r="AD1710" s="40"/>
    </row>
    <row r="1711" s="35" customFormat="1" spans="6:30">
      <c r="F1711" s="52"/>
      <c r="G1711" s="52"/>
      <c r="P1711" s="52"/>
      <c r="Q1711" s="38"/>
      <c r="AC1711" s="39"/>
      <c r="AD1711" s="40"/>
    </row>
    <row r="1712" s="35" customFormat="1" spans="6:30">
      <c r="F1712" s="52"/>
      <c r="G1712" s="52"/>
      <c r="P1712" s="52"/>
      <c r="Q1712" s="38"/>
      <c r="AC1712" s="39"/>
      <c r="AD1712" s="40"/>
    </row>
    <row r="1713" s="35" customFormat="1" spans="6:30">
      <c r="F1713" s="52"/>
      <c r="G1713" s="52"/>
      <c r="P1713" s="52"/>
      <c r="Q1713" s="38"/>
      <c r="AC1713" s="39"/>
      <c r="AD1713" s="40"/>
    </row>
    <row r="1714" s="35" customFormat="1" spans="6:30">
      <c r="F1714" s="52"/>
      <c r="G1714" s="52"/>
      <c r="P1714" s="52"/>
      <c r="Q1714" s="38"/>
      <c r="AC1714" s="39"/>
      <c r="AD1714" s="40"/>
    </row>
    <row r="1715" s="35" customFormat="1" spans="6:30">
      <c r="F1715" s="52"/>
      <c r="G1715" s="52"/>
      <c r="P1715" s="52"/>
      <c r="Q1715" s="38"/>
      <c r="AC1715" s="39"/>
      <c r="AD1715" s="40"/>
    </row>
    <row r="1716" s="35" customFormat="1" spans="6:30">
      <c r="F1716" s="52"/>
      <c r="G1716" s="52"/>
      <c r="P1716" s="52"/>
      <c r="Q1716" s="38"/>
      <c r="AC1716" s="39"/>
      <c r="AD1716" s="40"/>
    </row>
    <row r="1717" s="35" customFormat="1" spans="6:30">
      <c r="F1717" s="52"/>
      <c r="G1717" s="52"/>
      <c r="P1717" s="52"/>
      <c r="Q1717" s="38"/>
      <c r="AC1717" s="39"/>
      <c r="AD1717" s="40"/>
    </row>
    <row r="1718" s="35" customFormat="1" spans="6:30">
      <c r="F1718" s="52"/>
      <c r="G1718" s="52"/>
      <c r="P1718" s="52"/>
      <c r="Q1718" s="38"/>
      <c r="AC1718" s="39"/>
      <c r="AD1718" s="40"/>
    </row>
    <row r="1719" s="35" customFormat="1" spans="6:30">
      <c r="F1719" s="52"/>
      <c r="G1719" s="52"/>
      <c r="P1719" s="52"/>
      <c r="Q1719" s="38"/>
      <c r="AC1719" s="39"/>
      <c r="AD1719" s="40"/>
    </row>
    <row r="1720" s="35" customFormat="1" spans="6:30">
      <c r="F1720" s="52"/>
      <c r="G1720" s="52"/>
      <c r="P1720" s="52"/>
      <c r="Q1720" s="38"/>
      <c r="AC1720" s="39"/>
      <c r="AD1720" s="40"/>
    </row>
    <row r="1721" s="35" customFormat="1" spans="6:30">
      <c r="F1721" s="52"/>
      <c r="G1721" s="52"/>
      <c r="P1721" s="52"/>
      <c r="Q1721" s="38"/>
      <c r="AC1721" s="39"/>
      <c r="AD1721" s="40"/>
    </row>
    <row r="1722" s="35" customFormat="1" spans="6:30">
      <c r="F1722" s="52"/>
      <c r="G1722" s="52"/>
      <c r="P1722" s="52"/>
      <c r="Q1722" s="38"/>
      <c r="AC1722" s="39"/>
      <c r="AD1722" s="40"/>
    </row>
    <row r="1723" s="35" customFormat="1" spans="6:30">
      <c r="F1723" s="52"/>
      <c r="G1723" s="52"/>
      <c r="P1723" s="52"/>
      <c r="Q1723" s="38"/>
      <c r="AC1723" s="39"/>
      <c r="AD1723" s="40"/>
    </row>
    <row r="1724" s="35" customFormat="1" spans="6:30">
      <c r="F1724" s="52"/>
      <c r="G1724" s="52"/>
      <c r="P1724" s="52"/>
      <c r="Q1724" s="38"/>
      <c r="AC1724" s="39"/>
      <c r="AD1724" s="40"/>
    </row>
    <row r="1725" s="35" customFormat="1" spans="6:30">
      <c r="F1725" s="52"/>
      <c r="G1725" s="52"/>
      <c r="P1725" s="52"/>
      <c r="Q1725" s="38"/>
      <c r="AC1725" s="39"/>
      <c r="AD1725" s="40"/>
    </row>
    <row r="1726" s="35" customFormat="1" spans="6:30">
      <c r="F1726" s="52"/>
      <c r="G1726" s="52"/>
      <c r="P1726" s="52"/>
      <c r="Q1726" s="38"/>
      <c r="AC1726" s="39"/>
      <c r="AD1726" s="40"/>
    </row>
    <row r="1727" s="35" customFormat="1" spans="6:30">
      <c r="F1727" s="52"/>
      <c r="G1727" s="52"/>
      <c r="P1727" s="52"/>
      <c r="Q1727" s="38"/>
      <c r="AC1727" s="39"/>
      <c r="AD1727" s="40"/>
    </row>
    <row r="1728" s="35" customFormat="1" spans="6:30">
      <c r="F1728" s="52"/>
      <c r="G1728" s="52"/>
      <c r="P1728" s="52"/>
      <c r="Q1728" s="38"/>
      <c r="AC1728" s="39"/>
      <c r="AD1728" s="40"/>
    </row>
    <row r="1729" s="35" customFormat="1" spans="6:30">
      <c r="F1729" s="52"/>
      <c r="G1729" s="52"/>
      <c r="P1729" s="52"/>
      <c r="Q1729" s="38"/>
      <c r="AC1729" s="39"/>
      <c r="AD1729" s="40"/>
    </row>
    <row r="1730" s="35" customFormat="1" spans="6:30">
      <c r="F1730" s="52"/>
      <c r="G1730" s="52"/>
      <c r="P1730" s="52"/>
      <c r="Q1730" s="38"/>
      <c r="AC1730" s="39"/>
      <c r="AD1730" s="40"/>
    </row>
    <row r="1731" s="35" customFormat="1" spans="6:30">
      <c r="F1731" s="52"/>
      <c r="G1731" s="52"/>
      <c r="P1731" s="52"/>
      <c r="Q1731" s="38"/>
      <c r="AC1731" s="39"/>
      <c r="AD1731" s="40"/>
    </row>
    <row r="1732" s="35" customFormat="1" spans="6:30">
      <c r="F1732" s="52"/>
      <c r="G1732" s="52"/>
      <c r="P1732" s="52"/>
      <c r="Q1732" s="38"/>
      <c r="AC1732" s="39"/>
      <c r="AD1732" s="40"/>
    </row>
    <row r="1733" s="35" customFormat="1" spans="6:30">
      <c r="F1733" s="52"/>
      <c r="G1733" s="52"/>
      <c r="P1733" s="52"/>
      <c r="Q1733" s="38"/>
      <c r="AC1733" s="39"/>
      <c r="AD1733" s="40"/>
    </row>
    <row r="1734" s="35" customFormat="1" spans="6:30">
      <c r="F1734" s="52"/>
      <c r="G1734" s="52"/>
      <c r="P1734" s="52"/>
      <c r="Q1734" s="38"/>
      <c r="AC1734" s="39"/>
      <c r="AD1734" s="40"/>
    </row>
    <row r="1735" s="35" customFormat="1" spans="6:30">
      <c r="F1735" s="52"/>
      <c r="G1735" s="52"/>
      <c r="P1735" s="52"/>
      <c r="Q1735" s="38"/>
      <c r="AC1735" s="39"/>
      <c r="AD1735" s="40"/>
    </row>
    <row r="1736" s="35" customFormat="1" spans="6:30">
      <c r="F1736" s="52"/>
      <c r="G1736" s="52"/>
      <c r="P1736" s="52"/>
      <c r="Q1736" s="38"/>
      <c r="AC1736" s="39"/>
      <c r="AD1736" s="40"/>
    </row>
    <row r="1737" s="35" customFormat="1" spans="6:30">
      <c r="F1737" s="52"/>
      <c r="G1737" s="52"/>
      <c r="P1737" s="52"/>
      <c r="Q1737" s="38"/>
      <c r="AC1737" s="39"/>
      <c r="AD1737" s="40"/>
    </row>
    <row r="1738" s="35" customFormat="1" spans="6:30">
      <c r="F1738" s="52"/>
      <c r="G1738" s="52"/>
      <c r="P1738" s="52"/>
      <c r="Q1738" s="38"/>
      <c r="AC1738" s="39"/>
      <c r="AD1738" s="40"/>
    </row>
    <row r="1739" s="35" customFormat="1" spans="6:30">
      <c r="F1739" s="52"/>
      <c r="G1739" s="52"/>
      <c r="P1739" s="52"/>
      <c r="Q1739" s="38"/>
      <c r="AC1739" s="39"/>
      <c r="AD1739" s="40"/>
    </row>
    <row r="1740" s="35" customFormat="1" spans="6:30">
      <c r="F1740" s="52"/>
      <c r="G1740" s="52"/>
      <c r="P1740" s="52"/>
      <c r="Q1740" s="38"/>
      <c r="AC1740" s="39"/>
      <c r="AD1740" s="40"/>
    </row>
    <row r="1741" s="35" customFormat="1" spans="6:30">
      <c r="F1741" s="52"/>
      <c r="G1741" s="52"/>
      <c r="P1741" s="52"/>
      <c r="Q1741" s="38"/>
      <c r="AC1741" s="39"/>
      <c r="AD1741" s="40"/>
    </row>
    <row r="1742" s="35" customFormat="1" spans="6:30">
      <c r="F1742" s="52"/>
      <c r="G1742" s="52"/>
      <c r="P1742" s="52"/>
      <c r="Q1742" s="38"/>
      <c r="AC1742" s="39"/>
      <c r="AD1742" s="40"/>
    </row>
    <row r="1743" s="35" customFormat="1" spans="6:30">
      <c r="F1743" s="52"/>
      <c r="G1743" s="52"/>
      <c r="P1743" s="52"/>
      <c r="Q1743" s="38"/>
      <c r="AC1743" s="39"/>
      <c r="AD1743" s="40"/>
    </row>
    <row r="1744" s="35" customFormat="1" spans="6:30">
      <c r="F1744" s="52"/>
      <c r="G1744" s="52"/>
      <c r="P1744" s="52"/>
      <c r="Q1744" s="38"/>
      <c r="AC1744" s="39"/>
      <c r="AD1744" s="40"/>
    </row>
    <row r="1745" s="35" customFormat="1" spans="6:30">
      <c r="F1745" s="52"/>
      <c r="G1745" s="52"/>
      <c r="P1745" s="52"/>
      <c r="Q1745" s="38"/>
      <c r="AC1745" s="39"/>
      <c r="AD1745" s="40"/>
    </row>
    <row r="1746" s="35" customFormat="1" spans="6:30">
      <c r="F1746" s="52"/>
      <c r="G1746" s="52"/>
      <c r="P1746" s="52"/>
      <c r="Q1746" s="38"/>
      <c r="AC1746" s="39"/>
      <c r="AD1746" s="40"/>
    </row>
    <row r="1747" s="35" customFormat="1" spans="6:30">
      <c r="F1747" s="52"/>
      <c r="G1747" s="52"/>
      <c r="P1747" s="52"/>
      <c r="Q1747" s="38"/>
      <c r="AC1747" s="39"/>
      <c r="AD1747" s="40"/>
    </row>
    <row r="1748" s="35" customFormat="1" spans="6:30">
      <c r="F1748" s="52"/>
      <c r="G1748" s="52"/>
      <c r="P1748" s="52"/>
      <c r="Q1748" s="38"/>
      <c r="AC1748" s="39"/>
      <c r="AD1748" s="40"/>
    </row>
    <row r="1749" s="35" customFormat="1" spans="6:30">
      <c r="F1749" s="52"/>
      <c r="G1749" s="52"/>
      <c r="P1749" s="52"/>
      <c r="Q1749" s="38"/>
      <c r="AC1749" s="39"/>
      <c r="AD1749" s="40"/>
    </row>
    <row r="1750" s="35" customFormat="1" spans="6:30">
      <c r="F1750" s="52"/>
      <c r="G1750" s="52"/>
      <c r="P1750" s="52"/>
      <c r="Q1750" s="38"/>
      <c r="AC1750" s="39"/>
      <c r="AD1750" s="40"/>
    </row>
    <row r="1751" s="35" customFormat="1" spans="6:30">
      <c r="F1751" s="52"/>
      <c r="G1751" s="52"/>
      <c r="P1751" s="52"/>
      <c r="Q1751" s="38"/>
      <c r="AC1751" s="39"/>
      <c r="AD1751" s="40"/>
    </row>
    <row r="1752" s="35" customFormat="1" spans="6:30">
      <c r="F1752" s="52"/>
      <c r="G1752" s="52"/>
      <c r="P1752" s="52"/>
      <c r="Q1752" s="38"/>
      <c r="AC1752" s="39"/>
      <c r="AD1752" s="40"/>
    </row>
    <row r="1753" s="35" customFormat="1" spans="6:30">
      <c r="F1753" s="52"/>
      <c r="G1753" s="52"/>
      <c r="P1753" s="52"/>
      <c r="Q1753" s="38"/>
      <c r="AC1753" s="39"/>
      <c r="AD1753" s="40"/>
    </row>
    <row r="1754" s="35" customFormat="1" spans="6:30">
      <c r="F1754" s="52"/>
      <c r="G1754" s="52"/>
      <c r="P1754" s="52"/>
      <c r="Q1754" s="38"/>
      <c r="AC1754" s="39"/>
      <c r="AD1754" s="40"/>
    </row>
    <row r="1755" s="35" customFormat="1" spans="6:30">
      <c r="F1755" s="52"/>
      <c r="G1755" s="52"/>
      <c r="P1755" s="52"/>
      <c r="Q1755" s="38"/>
      <c r="AC1755" s="39"/>
      <c r="AD1755" s="40"/>
    </row>
    <row r="1756" s="35" customFormat="1" spans="6:30">
      <c r="F1756" s="52"/>
      <c r="G1756" s="52"/>
      <c r="P1756" s="52"/>
      <c r="Q1756" s="38"/>
      <c r="AC1756" s="39"/>
      <c r="AD1756" s="40"/>
    </row>
    <row r="1757" s="35" customFormat="1" spans="6:30">
      <c r="F1757" s="52"/>
      <c r="G1757" s="52"/>
      <c r="P1757" s="52"/>
      <c r="Q1757" s="38"/>
      <c r="AC1757" s="39"/>
      <c r="AD1757" s="40"/>
    </row>
    <row r="1758" s="35" customFormat="1" spans="6:30">
      <c r="F1758" s="52"/>
      <c r="G1758" s="52"/>
      <c r="P1758" s="52"/>
      <c r="Q1758" s="38"/>
      <c r="AC1758" s="39"/>
      <c r="AD1758" s="40"/>
    </row>
    <row r="1759" s="35" customFormat="1" spans="6:30">
      <c r="F1759" s="52"/>
      <c r="G1759" s="52"/>
      <c r="P1759" s="52"/>
      <c r="Q1759" s="38"/>
      <c r="AC1759" s="39"/>
      <c r="AD1759" s="40"/>
    </row>
    <row r="1760" s="35" customFormat="1" spans="6:30">
      <c r="F1760" s="52"/>
      <c r="G1760" s="52"/>
      <c r="P1760" s="52"/>
      <c r="Q1760" s="38"/>
      <c r="AC1760" s="39"/>
      <c r="AD1760" s="40"/>
    </row>
    <row r="1761" s="35" customFormat="1" spans="6:30">
      <c r="F1761" s="52"/>
      <c r="G1761" s="52"/>
      <c r="P1761" s="52"/>
      <c r="Q1761" s="38"/>
      <c r="AC1761" s="39"/>
      <c r="AD1761" s="40"/>
    </row>
    <row r="1762" s="35" customFormat="1" spans="6:30">
      <c r="F1762" s="52"/>
      <c r="G1762" s="52"/>
      <c r="P1762" s="52"/>
      <c r="Q1762" s="38"/>
      <c r="AC1762" s="39"/>
      <c r="AD1762" s="40"/>
    </row>
    <row r="1763" s="35" customFormat="1" spans="6:30">
      <c r="F1763" s="52"/>
      <c r="G1763" s="52"/>
      <c r="P1763" s="52"/>
      <c r="Q1763" s="38"/>
      <c r="AC1763" s="39"/>
      <c r="AD1763" s="40"/>
    </row>
    <row r="1764" s="35" customFormat="1" spans="6:30">
      <c r="F1764" s="52"/>
      <c r="G1764" s="52"/>
      <c r="P1764" s="52"/>
      <c r="Q1764" s="38"/>
      <c r="AC1764" s="39"/>
      <c r="AD1764" s="40"/>
    </row>
    <row r="1765" s="35" customFormat="1" spans="6:30">
      <c r="F1765" s="52"/>
      <c r="G1765" s="52"/>
      <c r="P1765" s="52"/>
      <c r="Q1765" s="38"/>
      <c r="AC1765" s="39"/>
      <c r="AD1765" s="40"/>
    </row>
    <row r="1766" s="35" customFormat="1" spans="6:30">
      <c r="F1766" s="52"/>
      <c r="G1766" s="52"/>
      <c r="P1766" s="52"/>
      <c r="Q1766" s="38"/>
      <c r="AC1766" s="39"/>
      <c r="AD1766" s="40"/>
    </row>
    <row r="1767" s="35" customFormat="1" spans="6:30">
      <c r="F1767" s="52"/>
      <c r="G1767" s="52"/>
      <c r="P1767" s="52"/>
      <c r="Q1767" s="38"/>
      <c r="AC1767" s="39"/>
      <c r="AD1767" s="40"/>
    </row>
    <row r="1768" s="35" customFormat="1" spans="6:30">
      <c r="F1768" s="52"/>
      <c r="G1768" s="52"/>
      <c r="P1768" s="52"/>
      <c r="Q1768" s="38"/>
      <c r="AC1768" s="39"/>
      <c r="AD1768" s="40"/>
    </row>
    <row r="1769" s="35" customFormat="1" spans="6:30">
      <c r="F1769" s="52"/>
      <c r="G1769" s="52"/>
      <c r="P1769" s="52"/>
      <c r="Q1769" s="38"/>
      <c r="AC1769" s="39"/>
      <c r="AD1769" s="40"/>
    </row>
    <row r="1770" s="35" customFormat="1" spans="6:30">
      <c r="F1770" s="52"/>
      <c r="G1770" s="52"/>
      <c r="P1770" s="52"/>
      <c r="Q1770" s="38"/>
      <c r="AC1770" s="39"/>
      <c r="AD1770" s="40"/>
    </row>
    <row r="1771" s="35" customFormat="1" spans="6:30">
      <c r="F1771" s="52"/>
      <c r="G1771" s="52"/>
      <c r="P1771" s="52"/>
      <c r="Q1771" s="38"/>
      <c r="AC1771" s="39"/>
      <c r="AD1771" s="40"/>
    </row>
    <row r="1772" s="35" customFormat="1" spans="6:30">
      <c r="F1772" s="52"/>
      <c r="G1772" s="52"/>
      <c r="P1772" s="52"/>
      <c r="Q1772" s="38"/>
      <c r="AC1772" s="39"/>
      <c r="AD1772" s="40"/>
    </row>
    <row r="1773" s="35" customFormat="1" spans="6:30">
      <c r="F1773" s="52"/>
      <c r="G1773" s="52"/>
      <c r="P1773" s="52"/>
      <c r="Q1773" s="38"/>
      <c r="AC1773" s="39"/>
      <c r="AD1773" s="40"/>
    </row>
    <row r="1774" s="35" customFormat="1" spans="6:30">
      <c r="F1774" s="52"/>
      <c r="G1774" s="52"/>
      <c r="P1774" s="52"/>
      <c r="Q1774" s="38"/>
      <c r="AC1774" s="39"/>
      <c r="AD1774" s="40"/>
    </row>
    <row r="1775" s="35" customFormat="1" spans="6:30">
      <c r="F1775" s="52"/>
      <c r="G1775" s="52"/>
      <c r="P1775" s="52"/>
      <c r="Q1775" s="38"/>
      <c r="AC1775" s="39"/>
      <c r="AD1775" s="40"/>
    </row>
    <row r="1776" s="35" customFormat="1" spans="6:30">
      <c r="F1776" s="52"/>
      <c r="G1776" s="52"/>
      <c r="P1776" s="52"/>
      <c r="Q1776" s="38"/>
      <c r="AC1776" s="39"/>
      <c r="AD1776" s="40"/>
    </row>
    <row r="1777" s="35" customFormat="1" spans="6:30">
      <c r="F1777" s="52"/>
      <c r="G1777" s="52"/>
      <c r="P1777" s="52"/>
      <c r="Q1777" s="38"/>
      <c r="AC1777" s="39"/>
      <c r="AD1777" s="40"/>
    </row>
    <row r="1778" s="35" customFormat="1" spans="6:30">
      <c r="F1778" s="52"/>
      <c r="G1778" s="52"/>
      <c r="P1778" s="52"/>
      <c r="Q1778" s="38"/>
      <c r="AC1778" s="39"/>
      <c r="AD1778" s="40"/>
    </row>
    <row r="1779" s="35" customFormat="1" spans="6:30">
      <c r="F1779" s="52"/>
      <c r="G1779" s="52"/>
      <c r="P1779" s="52"/>
      <c r="Q1779" s="38"/>
      <c r="AC1779" s="39"/>
      <c r="AD1779" s="40"/>
    </row>
    <row r="1780" s="35" customFormat="1" spans="6:30">
      <c r="F1780" s="52"/>
      <c r="G1780" s="52"/>
      <c r="P1780" s="52"/>
      <c r="Q1780" s="38"/>
      <c r="AC1780" s="39"/>
      <c r="AD1780" s="40"/>
    </row>
    <row r="1781" s="35" customFormat="1" spans="6:30">
      <c r="F1781" s="52"/>
      <c r="G1781" s="52"/>
      <c r="P1781" s="52"/>
      <c r="Q1781" s="38"/>
      <c r="AC1781" s="39"/>
      <c r="AD1781" s="40"/>
    </row>
    <row r="1782" s="35" customFormat="1" spans="6:30">
      <c r="F1782" s="52"/>
      <c r="G1782" s="52"/>
      <c r="P1782" s="52"/>
      <c r="Q1782" s="38"/>
      <c r="AC1782" s="39"/>
      <c r="AD1782" s="40"/>
    </row>
    <row r="1783" s="35" customFormat="1" spans="6:30">
      <c r="F1783" s="52"/>
      <c r="G1783" s="52"/>
      <c r="P1783" s="52"/>
      <c r="Q1783" s="38"/>
      <c r="AC1783" s="39"/>
      <c r="AD1783" s="40"/>
    </row>
    <row r="1784" s="35" customFormat="1" spans="6:30">
      <c r="F1784" s="52"/>
      <c r="G1784" s="52"/>
      <c r="P1784" s="52"/>
      <c r="Q1784" s="38"/>
      <c r="AC1784" s="39"/>
      <c r="AD1784" s="40"/>
    </row>
    <row r="1785" s="35" customFormat="1" spans="6:30">
      <c r="F1785" s="52"/>
      <c r="G1785" s="52"/>
      <c r="P1785" s="52"/>
      <c r="Q1785" s="38"/>
      <c r="AC1785" s="39"/>
      <c r="AD1785" s="40"/>
    </row>
    <row r="1786" s="35" customFormat="1" spans="6:30">
      <c r="F1786" s="52"/>
      <c r="G1786" s="52"/>
      <c r="P1786" s="52"/>
      <c r="Q1786" s="38"/>
      <c r="AC1786" s="39"/>
      <c r="AD1786" s="40"/>
    </row>
    <row r="1787" s="35" customFormat="1" spans="6:30">
      <c r="F1787" s="52"/>
      <c r="G1787" s="52"/>
      <c r="P1787" s="52"/>
      <c r="Q1787" s="38"/>
      <c r="AC1787" s="39"/>
      <c r="AD1787" s="40"/>
    </row>
    <row r="1788" s="35" customFormat="1" spans="6:30">
      <c r="F1788" s="52"/>
      <c r="G1788" s="52"/>
      <c r="P1788" s="52"/>
      <c r="Q1788" s="38"/>
      <c r="AC1788" s="39"/>
      <c r="AD1788" s="40"/>
    </row>
    <row r="1789" s="35" customFormat="1" spans="6:30">
      <c r="F1789" s="52"/>
      <c r="G1789" s="52"/>
      <c r="P1789" s="52"/>
      <c r="Q1789" s="38"/>
      <c r="AC1789" s="39"/>
      <c r="AD1789" s="40"/>
    </row>
    <row r="1790" s="35" customFormat="1" spans="6:30">
      <c r="F1790" s="52"/>
      <c r="G1790" s="52"/>
      <c r="P1790" s="52"/>
      <c r="Q1790" s="38"/>
      <c r="AC1790" s="39"/>
      <c r="AD1790" s="40"/>
    </row>
    <row r="1791" s="35" customFormat="1" spans="6:30">
      <c r="F1791" s="52"/>
      <c r="G1791" s="52"/>
      <c r="P1791" s="52"/>
      <c r="Q1791" s="38"/>
      <c r="AC1791" s="39"/>
      <c r="AD1791" s="40"/>
    </row>
    <row r="1792" s="35" customFormat="1" spans="6:30">
      <c r="F1792" s="52"/>
      <c r="G1792" s="52"/>
      <c r="P1792" s="52"/>
      <c r="Q1792" s="38"/>
      <c r="AC1792" s="39"/>
      <c r="AD1792" s="40"/>
    </row>
    <row r="1793" s="35" customFormat="1" spans="6:30">
      <c r="F1793" s="52"/>
      <c r="G1793" s="52"/>
      <c r="P1793" s="52"/>
      <c r="Q1793" s="38"/>
      <c r="AC1793" s="39"/>
      <c r="AD1793" s="40"/>
    </row>
    <row r="1794" s="35" customFormat="1" spans="6:30">
      <c r="F1794" s="52"/>
      <c r="G1794" s="52"/>
      <c r="P1794" s="52"/>
      <c r="Q1794" s="38"/>
      <c r="AC1794" s="39"/>
      <c r="AD1794" s="40"/>
    </row>
    <row r="1795" s="35" customFormat="1" spans="6:30">
      <c r="F1795" s="52"/>
      <c r="G1795" s="52"/>
      <c r="P1795" s="52"/>
      <c r="Q1795" s="38"/>
      <c r="AC1795" s="39"/>
      <c r="AD1795" s="40"/>
    </row>
    <row r="1796" s="35" customFormat="1" spans="6:30">
      <c r="F1796" s="52"/>
      <c r="G1796" s="52"/>
      <c r="P1796" s="52"/>
      <c r="Q1796" s="38"/>
      <c r="AC1796" s="39"/>
      <c r="AD1796" s="40"/>
    </row>
    <row r="1797" s="35" customFormat="1" spans="6:30">
      <c r="F1797" s="52"/>
      <c r="G1797" s="52"/>
      <c r="P1797" s="52"/>
      <c r="Q1797" s="38"/>
      <c r="AC1797" s="39"/>
      <c r="AD1797" s="40"/>
    </row>
    <row r="1798" s="35" customFormat="1" spans="6:30">
      <c r="F1798" s="52"/>
      <c r="G1798" s="52"/>
      <c r="P1798" s="52"/>
      <c r="Q1798" s="38"/>
      <c r="AC1798" s="39"/>
      <c r="AD1798" s="40"/>
    </row>
    <row r="1799" s="35" customFormat="1" spans="6:30">
      <c r="F1799" s="52"/>
      <c r="G1799" s="52"/>
      <c r="P1799" s="52"/>
      <c r="Q1799" s="38"/>
      <c r="AC1799" s="39"/>
      <c r="AD1799" s="40"/>
    </row>
    <row r="1800" s="35" customFormat="1" spans="6:30">
      <c r="F1800" s="52"/>
      <c r="G1800" s="52"/>
      <c r="P1800" s="52"/>
      <c r="Q1800" s="38"/>
      <c r="AC1800" s="39"/>
      <c r="AD1800" s="40"/>
    </row>
    <row r="1801" s="35" customFormat="1" spans="6:30">
      <c r="F1801" s="52"/>
      <c r="G1801" s="52"/>
      <c r="P1801" s="52"/>
      <c r="Q1801" s="38"/>
      <c r="AC1801" s="39"/>
      <c r="AD1801" s="40"/>
    </row>
    <row r="1802" s="35" customFormat="1" spans="6:30">
      <c r="F1802" s="52"/>
      <c r="G1802" s="52"/>
      <c r="P1802" s="52"/>
      <c r="Q1802" s="38"/>
      <c r="AC1802" s="39"/>
      <c r="AD1802" s="40"/>
    </row>
    <row r="1803" s="35" customFormat="1" spans="6:30">
      <c r="F1803" s="52"/>
      <c r="G1803" s="52"/>
      <c r="P1803" s="52"/>
      <c r="Q1803" s="38"/>
      <c r="AC1803" s="39"/>
      <c r="AD1803" s="40"/>
    </row>
    <row r="1804" s="35" customFormat="1" spans="6:30">
      <c r="F1804" s="52"/>
      <c r="G1804" s="52"/>
      <c r="P1804" s="52"/>
      <c r="Q1804" s="38"/>
      <c r="AC1804" s="39"/>
      <c r="AD1804" s="40"/>
    </row>
    <row r="1805" s="35" customFormat="1" spans="6:30">
      <c r="F1805" s="52"/>
      <c r="G1805" s="52"/>
      <c r="P1805" s="52"/>
      <c r="Q1805" s="38"/>
      <c r="AC1805" s="39"/>
      <c r="AD1805" s="40"/>
    </row>
    <row r="1806" s="35" customFormat="1" spans="6:30">
      <c r="F1806" s="52"/>
      <c r="G1806" s="52"/>
      <c r="P1806" s="52"/>
      <c r="Q1806" s="38"/>
      <c r="AC1806" s="39"/>
      <c r="AD1806" s="40"/>
    </row>
    <row r="1807" s="35" customFormat="1" spans="6:30">
      <c r="F1807" s="52"/>
      <c r="G1807" s="52"/>
      <c r="P1807" s="52"/>
      <c r="Q1807" s="38"/>
      <c r="AC1807" s="39"/>
      <c r="AD1807" s="40"/>
    </row>
    <row r="1808" s="35" customFormat="1" spans="6:30">
      <c r="F1808" s="52"/>
      <c r="G1808" s="52"/>
      <c r="P1808" s="52"/>
      <c r="Q1808" s="38"/>
      <c r="AC1808" s="39"/>
      <c r="AD1808" s="40"/>
    </row>
    <row r="1809" s="35" customFormat="1" spans="6:30">
      <c r="F1809" s="52"/>
      <c r="G1809" s="52"/>
      <c r="P1809" s="52"/>
      <c r="Q1809" s="38"/>
      <c r="AC1809" s="39"/>
      <c r="AD1809" s="40"/>
    </row>
    <row r="1810" s="35" customFormat="1" spans="6:30">
      <c r="F1810" s="52"/>
      <c r="G1810" s="52"/>
      <c r="P1810" s="52"/>
      <c r="Q1810" s="38"/>
      <c r="AC1810" s="39"/>
      <c r="AD1810" s="40"/>
    </row>
    <row r="1811" s="35" customFormat="1" spans="6:30">
      <c r="F1811" s="52"/>
      <c r="G1811" s="52"/>
      <c r="P1811" s="52"/>
      <c r="Q1811" s="38"/>
      <c r="AC1811" s="39"/>
      <c r="AD1811" s="40"/>
    </row>
    <row r="1812" s="35" customFormat="1" spans="6:30">
      <c r="F1812" s="52"/>
      <c r="G1812" s="52"/>
      <c r="P1812" s="52"/>
      <c r="Q1812" s="38"/>
      <c r="AC1812" s="39"/>
      <c r="AD1812" s="40"/>
    </row>
    <row r="1813" s="35" customFormat="1" spans="6:30">
      <c r="F1813" s="52"/>
      <c r="G1813" s="52"/>
      <c r="P1813" s="52"/>
      <c r="Q1813" s="38"/>
      <c r="AC1813" s="39"/>
      <c r="AD1813" s="40"/>
    </row>
    <row r="1814" s="35" customFormat="1" spans="6:30">
      <c r="F1814" s="52"/>
      <c r="G1814" s="52"/>
      <c r="P1814" s="52"/>
      <c r="Q1814" s="38"/>
      <c r="AC1814" s="39"/>
      <c r="AD1814" s="40"/>
    </row>
    <row r="1815" s="35" customFormat="1" spans="6:30">
      <c r="F1815" s="52"/>
      <c r="G1815" s="52"/>
      <c r="P1815" s="52"/>
      <c r="Q1815" s="38"/>
      <c r="AC1815" s="39"/>
      <c r="AD1815" s="40"/>
    </row>
    <row r="1816" s="35" customFormat="1" spans="6:30">
      <c r="F1816" s="52"/>
      <c r="G1816" s="52"/>
      <c r="P1816" s="52"/>
      <c r="Q1816" s="38"/>
      <c r="AC1816" s="39"/>
      <c r="AD1816" s="40"/>
    </row>
    <row r="1817" s="35" customFormat="1" spans="6:30">
      <c r="F1817" s="52"/>
      <c r="G1817" s="52"/>
      <c r="P1817" s="52"/>
      <c r="Q1817" s="38"/>
      <c r="AC1817" s="39"/>
      <c r="AD1817" s="40"/>
    </row>
    <row r="1818" s="35" customFormat="1" spans="6:30">
      <c r="F1818" s="52"/>
      <c r="G1818" s="52"/>
      <c r="P1818" s="52"/>
      <c r="Q1818" s="38"/>
      <c r="AC1818" s="39"/>
      <c r="AD1818" s="40"/>
    </row>
    <row r="1819" s="35" customFormat="1" spans="6:30">
      <c r="F1819" s="52"/>
      <c r="G1819" s="52"/>
      <c r="P1819" s="52"/>
      <c r="Q1819" s="38"/>
      <c r="AC1819" s="39"/>
      <c r="AD1819" s="40"/>
    </row>
    <row r="1820" s="35" customFormat="1" spans="6:30">
      <c r="F1820" s="52"/>
      <c r="G1820" s="52"/>
      <c r="P1820" s="52"/>
      <c r="Q1820" s="38"/>
      <c r="AC1820" s="39"/>
      <c r="AD1820" s="40"/>
    </row>
    <row r="1821" s="35" customFormat="1" spans="6:30">
      <c r="F1821" s="52"/>
      <c r="G1821" s="52"/>
      <c r="P1821" s="52"/>
      <c r="Q1821" s="38"/>
      <c r="AC1821" s="39"/>
      <c r="AD1821" s="40"/>
    </row>
    <row r="1822" s="35" customFormat="1" spans="6:30">
      <c r="F1822" s="52"/>
      <c r="G1822" s="52"/>
      <c r="P1822" s="52"/>
      <c r="Q1822" s="38"/>
      <c r="AC1822" s="39"/>
      <c r="AD1822" s="40"/>
    </row>
    <row r="1823" s="35" customFormat="1" spans="6:30">
      <c r="F1823" s="52"/>
      <c r="G1823" s="52"/>
      <c r="P1823" s="52"/>
      <c r="Q1823" s="38"/>
      <c r="AC1823" s="39"/>
      <c r="AD1823" s="40"/>
    </row>
    <row r="1824" s="35" customFormat="1" spans="6:30">
      <c r="F1824" s="52"/>
      <c r="G1824" s="52"/>
      <c r="P1824" s="52"/>
      <c r="Q1824" s="38"/>
      <c r="AC1824" s="39"/>
      <c r="AD1824" s="40"/>
    </row>
    <row r="1825" s="35" customFormat="1" spans="6:30">
      <c r="F1825" s="52"/>
      <c r="G1825" s="52"/>
      <c r="P1825" s="52"/>
      <c r="Q1825" s="38"/>
      <c r="AC1825" s="39"/>
      <c r="AD1825" s="40"/>
    </row>
    <row r="1826" s="35" customFormat="1" spans="6:30">
      <c r="F1826" s="52"/>
      <c r="G1826" s="52"/>
      <c r="P1826" s="52"/>
      <c r="Q1826" s="38"/>
      <c r="AC1826" s="39"/>
      <c r="AD1826" s="40"/>
    </row>
    <row r="1827" s="35" customFormat="1" spans="6:30">
      <c r="F1827" s="52"/>
      <c r="G1827" s="52"/>
      <c r="P1827" s="52"/>
      <c r="Q1827" s="38"/>
      <c r="AC1827" s="39"/>
      <c r="AD1827" s="40"/>
    </row>
    <row r="1828" s="35" customFormat="1" spans="6:30">
      <c r="F1828" s="52"/>
      <c r="G1828" s="52"/>
      <c r="P1828" s="52"/>
      <c r="Q1828" s="38"/>
      <c r="AC1828" s="39"/>
      <c r="AD1828" s="40"/>
    </row>
    <row r="1829" s="35" customFormat="1" spans="6:30">
      <c r="F1829" s="52"/>
      <c r="G1829" s="52"/>
      <c r="P1829" s="52"/>
      <c r="Q1829" s="38"/>
      <c r="AC1829" s="39"/>
      <c r="AD1829" s="40"/>
    </row>
    <row r="1830" s="35" customFormat="1" spans="6:30">
      <c r="F1830" s="52"/>
      <c r="G1830" s="52"/>
      <c r="P1830" s="52"/>
      <c r="Q1830" s="38"/>
      <c r="AC1830" s="39"/>
      <c r="AD1830" s="40"/>
    </row>
    <row r="1831" s="35" customFormat="1" spans="6:30">
      <c r="F1831" s="52"/>
      <c r="G1831" s="52"/>
      <c r="P1831" s="52"/>
      <c r="Q1831" s="38"/>
      <c r="AC1831" s="39"/>
      <c r="AD1831" s="40"/>
    </row>
    <row r="1832" s="35" customFormat="1" spans="6:30">
      <c r="F1832" s="52"/>
      <c r="G1832" s="52"/>
      <c r="P1832" s="52"/>
      <c r="Q1832" s="38"/>
      <c r="AC1832" s="39"/>
      <c r="AD1832" s="40"/>
    </row>
    <row r="1833" s="35" customFormat="1" spans="6:30">
      <c r="F1833" s="52"/>
      <c r="G1833" s="52"/>
      <c r="P1833" s="52"/>
      <c r="Q1833" s="38"/>
      <c r="AC1833" s="39"/>
      <c r="AD1833" s="40"/>
    </row>
    <row r="1834" s="35" customFormat="1" spans="6:30">
      <c r="F1834" s="52"/>
      <c r="G1834" s="52"/>
      <c r="P1834" s="52"/>
      <c r="Q1834" s="38"/>
      <c r="AC1834" s="39"/>
      <c r="AD1834" s="40"/>
    </row>
    <row r="1835" s="35" customFormat="1" spans="6:30">
      <c r="F1835" s="52"/>
      <c r="G1835" s="52"/>
      <c r="P1835" s="52"/>
      <c r="Q1835" s="38"/>
      <c r="AC1835" s="39"/>
      <c r="AD1835" s="40"/>
    </row>
    <row r="1836" s="35" customFormat="1" spans="6:30">
      <c r="F1836" s="52"/>
      <c r="G1836" s="52"/>
      <c r="P1836" s="52"/>
      <c r="Q1836" s="38"/>
      <c r="AC1836" s="39"/>
      <c r="AD1836" s="40"/>
    </row>
    <row r="1837" s="35" customFormat="1" spans="6:30">
      <c r="F1837" s="52"/>
      <c r="G1837" s="52"/>
      <c r="P1837" s="52"/>
      <c r="Q1837" s="38"/>
      <c r="AC1837" s="39"/>
      <c r="AD1837" s="40"/>
    </row>
    <row r="1838" s="35" customFormat="1" spans="6:30">
      <c r="F1838" s="52"/>
      <c r="G1838" s="52"/>
      <c r="P1838" s="52"/>
      <c r="Q1838" s="38"/>
      <c r="AC1838" s="39"/>
      <c r="AD1838" s="40"/>
    </row>
    <row r="1839" s="35" customFormat="1" spans="6:30">
      <c r="F1839" s="52"/>
      <c r="G1839" s="52"/>
      <c r="P1839" s="52"/>
      <c r="Q1839" s="38"/>
      <c r="AC1839" s="39"/>
      <c r="AD1839" s="40"/>
    </row>
    <row r="1840" s="35" customFormat="1" spans="6:30">
      <c r="F1840" s="52"/>
      <c r="G1840" s="52"/>
      <c r="P1840" s="52"/>
      <c r="Q1840" s="38"/>
      <c r="AC1840" s="39"/>
      <c r="AD1840" s="40"/>
    </row>
    <row r="1841" s="35" customFormat="1" spans="6:30">
      <c r="F1841" s="52"/>
      <c r="G1841" s="52"/>
      <c r="P1841" s="52"/>
      <c r="Q1841" s="38"/>
      <c r="AC1841" s="39"/>
      <c r="AD1841" s="40"/>
    </row>
    <row r="1842" s="35" customFormat="1" spans="6:30">
      <c r="F1842" s="52"/>
      <c r="G1842" s="52"/>
      <c r="P1842" s="52"/>
      <c r="Q1842" s="38"/>
      <c r="AC1842" s="39"/>
      <c r="AD1842" s="40"/>
    </row>
    <row r="1843" s="35" customFormat="1" spans="6:30">
      <c r="F1843" s="52"/>
      <c r="G1843" s="52"/>
      <c r="P1843" s="52"/>
      <c r="Q1843" s="38"/>
      <c r="AC1843" s="39"/>
      <c r="AD1843" s="40"/>
    </row>
    <row r="1844" s="35" customFormat="1" spans="6:30">
      <c r="F1844" s="52"/>
      <c r="G1844" s="52"/>
      <c r="P1844" s="52"/>
      <c r="Q1844" s="38"/>
      <c r="AC1844" s="39"/>
      <c r="AD1844" s="40"/>
    </row>
    <row r="1845" s="35" customFormat="1" spans="6:30">
      <c r="F1845" s="52"/>
      <c r="G1845" s="52"/>
      <c r="P1845" s="52"/>
      <c r="Q1845" s="38"/>
      <c r="AC1845" s="39"/>
      <c r="AD1845" s="40"/>
    </row>
    <row r="1846" s="35" customFormat="1" spans="6:30">
      <c r="F1846" s="52"/>
      <c r="G1846" s="52"/>
      <c r="P1846" s="52"/>
      <c r="Q1846" s="38"/>
      <c r="AC1846" s="39"/>
      <c r="AD1846" s="40"/>
    </row>
    <row r="1847" s="35" customFormat="1" spans="6:30">
      <c r="F1847" s="52"/>
      <c r="G1847" s="52"/>
      <c r="P1847" s="52"/>
      <c r="Q1847" s="38"/>
      <c r="AC1847" s="39"/>
      <c r="AD1847" s="40"/>
    </row>
    <row r="1848" s="35" customFormat="1" spans="6:30">
      <c r="F1848" s="52"/>
      <c r="G1848" s="52"/>
      <c r="P1848" s="52"/>
      <c r="Q1848" s="38"/>
      <c r="AC1848" s="39"/>
      <c r="AD1848" s="40"/>
    </row>
    <row r="1849" s="35" customFormat="1" spans="6:30">
      <c r="F1849" s="52"/>
      <c r="G1849" s="52"/>
      <c r="P1849" s="52"/>
      <c r="Q1849" s="38"/>
      <c r="AC1849" s="39"/>
      <c r="AD1849" s="40"/>
    </row>
    <row r="1850" s="35" customFormat="1" spans="6:30">
      <c r="F1850" s="52"/>
      <c r="G1850" s="52"/>
      <c r="P1850" s="52"/>
      <c r="Q1850" s="38"/>
      <c r="AC1850" s="39"/>
      <c r="AD1850" s="40"/>
    </row>
    <row r="1851" s="35" customFormat="1" spans="6:30">
      <c r="F1851" s="52"/>
      <c r="G1851" s="52"/>
      <c r="P1851" s="52"/>
      <c r="Q1851" s="38"/>
      <c r="AC1851" s="39"/>
      <c r="AD1851" s="40"/>
    </row>
    <row r="1852" s="35" customFormat="1" spans="6:30">
      <c r="F1852" s="52"/>
      <c r="G1852" s="52"/>
      <c r="P1852" s="52"/>
      <c r="Q1852" s="38"/>
      <c r="AC1852" s="39"/>
      <c r="AD1852" s="40"/>
    </row>
    <row r="1853" s="35" customFormat="1" spans="6:30">
      <c r="F1853" s="52"/>
      <c r="G1853" s="52"/>
      <c r="P1853" s="52"/>
      <c r="Q1853" s="38"/>
      <c r="AC1853" s="39"/>
      <c r="AD1853" s="40"/>
    </row>
    <row r="1854" s="35" customFormat="1" spans="6:30">
      <c r="F1854" s="52"/>
      <c r="G1854" s="52"/>
      <c r="P1854" s="52"/>
      <c r="Q1854" s="38"/>
      <c r="AC1854" s="39"/>
      <c r="AD1854" s="40"/>
    </row>
    <row r="1855" s="35" customFormat="1" spans="6:30">
      <c r="F1855" s="52"/>
      <c r="G1855" s="52"/>
      <c r="P1855" s="52"/>
      <c r="Q1855" s="38"/>
      <c r="AC1855" s="39"/>
      <c r="AD1855" s="40"/>
    </row>
    <row r="1856" s="35" customFormat="1" spans="6:30">
      <c r="F1856" s="52"/>
      <c r="G1856" s="52"/>
      <c r="P1856" s="52"/>
      <c r="Q1856" s="38"/>
      <c r="AC1856" s="39"/>
      <c r="AD1856" s="40"/>
    </row>
    <row r="1857" s="35" customFormat="1" spans="6:30">
      <c r="F1857" s="52"/>
      <c r="G1857" s="52"/>
      <c r="P1857" s="52"/>
      <c r="Q1857" s="38"/>
      <c r="AC1857" s="39"/>
      <c r="AD1857" s="40"/>
    </row>
    <row r="1858" s="35" customFormat="1" spans="6:30">
      <c r="F1858" s="52"/>
      <c r="G1858" s="52"/>
      <c r="P1858" s="52"/>
      <c r="Q1858" s="38"/>
      <c r="AC1858" s="39"/>
      <c r="AD1858" s="40"/>
    </row>
    <row r="1859" s="35" customFormat="1" spans="6:30">
      <c r="F1859" s="52"/>
      <c r="G1859" s="52"/>
      <c r="P1859" s="52"/>
      <c r="Q1859" s="38"/>
      <c r="AC1859" s="39"/>
      <c r="AD1859" s="40"/>
    </row>
    <row r="1860" s="35" customFormat="1" spans="6:30">
      <c r="F1860" s="52"/>
      <c r="G1860" s="52"/>
      <c r="P1860" s="52"/>
      <c r="Q1860" s="38"/>
      <c r="AC1860" s="39"/>
      <c r="AD1860" s="40"/>
    </row>
    <row r="1861" s="35" customFormat="1" spans="6:30">
      <c r="F1861" s="52"/>
      <c r="G1861" s="52"/>
      <c r="P1861" s="52"/>
      <c r="Q1861" s="38"/>
      <c r="AC1861" s="39"/>
      <c r="AD1861" s="40"/>
    </row>
    <row r="1862" s="35" customFormat="1" spans="6:30">
      <c r="F1862" s="52"/>
      <c r="G1862" s="52"/>
      <c r="P1862" s="52"/>
      <c r="Q1862" s="38"/>
      <c r="AC1862" s="39"/>
      <c r="AD1862" s="40"/>
    </row>
    <row r="1863" s="35" customFormat="1" spans="6:30">
      <c r="F1863" s="52"/>
      <c r="G1863" s="52"/>
      <c r="P1863" s="52"/>
      <c r="Q1863" s="38"/>
      <c r="AC1863" s="39"/>
      <c r="AD1863" s="40"/>
    </row>
    <row r="1864" s="35" customFormat="1" spans="6:30">
      <c r="F1864" s="52"/>
      <c r="G1864" s="52"/>
      <c r="P1864" s="52"/>
      <c r="Q1864" s="38"/>
      <c r="AC1864" s="39"/>
      <c r="AD1864" s="40"/>
    </row>
    <row r="1865" s="35" customFormat="1" spans="6:30">
      <c r="F1865" s="52"/>
      <c r="G1865" s="52"/>
      <c r="P1865" s="52"/>
      <c r="Q1865" s="38"/>
      <c r="AC1865" s="39"/>
      <c r="AD1865" s="40"/>
    </row>
    <row r="1866" s="35" customFormat="1" spans="6:30">
      <c r="F1866" s="52"/>
      <c r="G1866" s="52"/>
      <c r="P1866" s="52"/>
      <c r="Q1866" s="38"/>
      <c r="AC1866" s="39"/>
      <c r="AD1866" s="40"/>
    </row>
    <row r="1867" s="35" customFormat="1" spans="6:30">
      <c r="F1867" s="52"/>
      <c r="G1867" s="52"/>
      <c r="P1867" s="52"/>
      <c r="Q1867" s="38"/>
      <c r="AC1867" s="39"/>
      <c r="AD1867" s="40"/>
    </row>
    <row r="1868" s="35" customFormat="1" spans="6:30">
      <c r="F1868" s="52"/>
      <c r="G1868" s="52"/>
      <c r="P1868" s="52"/>
      <c r="Q1868" s="38"/>
      <c r="AC1868" s="39"/>
      <c r="AD1868" s="40"/>
    </row>
    <row r="1869" s="35" customFormat="1" spans="6:30">
      <c r="F1869" s="52"/>
      <c r="G1869" s="52"/>
      <c r="P1869" s="52"/>
      <c r="Q1869" s="38"/>
      <c r="AC1869" s="39"/>
      <c r="AD1869" s="40"/>
    </row>
    <row r="1870" s="35" customFormat="1" spans="6:30">
      <c r="F1870" s="52"/>
      <c r="G1870" s="52"/>
      <c r="P1870" s="52"/>
      <c r="Q1870" s="38"/>
      <c r="AC1870" s="39"/>
      <c r="AD1870" s="40"/>
    </row>
    <row r="1871" s="35" customFormat="1" spans="6:30">
      <c r="F1871" s="52"/>
      <c r="G1871" s="52"/>
      <c r="P1871" s="52"/>
      <c r="Q1871" s="38"/>
      <c r="AC1871" s="39"/>
      <c r="AD1871" s="40"/>
    </row>
    <row r="1872" s="35" customFormat="1" spans="6:30">
      <c r="F1872" s="52"/>
      <c r="G1872" s="52"/>
      <c r="P1872" s="52"/>
      <c r="Q1872" s="38"/>
      <c r="AC1872" s="39"/>
      <c r="AD1872" s="40"/>
    </row>
    <row r="1873" s="35" customFormat="1" spans="6:30">
      <c r="F1873" s="52"/>
      <c r="G1873" s="52"/>
      <c r="P1873" s="52"/>
      <c r="Q1873" s="38"/>
      <c r="AC1873" s="39"/>
      <c r="AD1873" s="40"/>
    </row>
    <row r="1874" s="35" customFormat="1" spans="6:30">
      <c r="F1874" s="52"/>
      <c r="G1874" s="52"/>
      <c r="P1874" s="52"/>
      <c r="Q1874" s="38"/>
      <c r="AC1874" s="39"/>
      <c r="AD1874" s="40"/>
    </row>
    <row r="1875" s="35" customFormat="1" spans="6:30">
      <c r="F1875" s="52"/>
      <c r="G1875" s="52"/>
      <c r="P1875" s="52"/>
      <c r="Q1875" s="38"/>
      <c r="AC1875" s="39"/>
      <c r="AD1875" s="40"/>
    </row>
    <row r="1876" s="35" customFormat="1" spans="6:30">
      <c r="F1876" s="52"/>
      <c r="G1876" s="52"/>
      <c r="P1876" s="52"/>
      <c r="Q1876" s="38"/>
      <c r="AC1876" s="39"/>
      <c r="AD1876" s="40"/>
    </row>
    <row r="1877" s="35" customFormat="1" spans="6:30">
      <c r="F1877" s="52"/>
      <c r="G1877" s="52"/>
      <c r="P1877" s="52"/>
      <c r="Q1877" s="38"/>
      <c r="AC1877" s="39"/>
      <c r="AD1877" s="40"/>
    </row>
    <row r="1878" s="35" customFormat="1" spans="6:30">
      <c r="F1878" s="52"/>
      <c r="G1878" s="52"/>
      <c r="P1878" s="52"/>
      <c r="Q1878" s="38"/>
      <c r="AC1878" s="39"/>
      <c r="AD1878" s="40"/>
    </row>
    <row r="1879" s="35" customFormat="1" spans="6:30">
      <c r="F1879" s="52"/>
      <c r="G1879" s="52"/>
      <c r="P1879" s="52"/>
      <c r="Q1879" s="38"/>
      <c r="AC1879" s="39"/>
      <c r="AD1879" s="40"/>
    </row>
    <row r="1880" s="35" customFormat="1" spans="6:30">
      <c r="F1880" s="52"/>
      <c r="G1880" s="52"/>
      <c r="P1880" s="52"/>
      <c r="Q1880" s="38"/>
      <c r="AC1880" s="39"/>
      <c r="AD1880" s="40"/>
    </row>
    <row r="1881" s="35" customFormat="1" spans="6:30">
      <c r="F1881" s="52"/>
      <c r="G1881" s="52"/>
      <c r="P1881" s="52"/>
      <c r="Q1881" s="38"/>
      <c r="AC1881" s="39"/>
      <c r="AD1881" s="40"/>
    </row>
    <row r="1882" s="35" customFormat="1" spans="6:30">
      <c r="F1882" s="52"/>
      <c r="G1882" s="52"/>
      <c r="P1882" s="52"/>
      <c r="Q1882" s="38"/>
      <c r="AC1882" s="39"/>
      <c r="AD1882" s="40"/>
    </row>
    <row r="1883" s="35" customFormat="1" spans="6:30">
      <c r="F1883" s="52"/>
      <c r="G1883" s="52"/>
      <c r="P1883" s="52"/>
      <c r="Q1883" s="38"/>
      <c r="AC1883" s="39"/>
      <c r="AD1883" s="40"/>
    </row>
    <row r="1884" s="35" customFormat="1" spans="6:30">
      <c r="F1884" s="52"/>
      <c r="G1884" s="52"/>
      <c r="P1884" s="52"/>
      <c r="Q1884" s="38"/>
      <c r="AC1884" s="39"/>
      <c r="AD1884" s="40"/>
    </row>
    <row r="1885" s="35" customFormat="1" spans="6:30">
      <c r="F1885" s="52"/>
      <c r="G1885" s="52"/>
      <c r="P1885" s="52"/>
      <c r="Q1885" s="38"/>
      <c r="AC1885" s="39"/>
      <c r="AD1885" s="40"/>
    </row>
    <row r="1886" s="35" customFormat="1" spans="6:30">
      <c r="F1886" s="52"/>
      <c r="G1886" s="52"/>
      <c r="P1886" s="52"/>
      <c r="Q1886" s="38"/>
      <c r="AC1886" s="39"/>
      <c r="AD1886" s="40"/>
    </row>
    <row r="1887" s="35" customFormat="1" spans="6:30">
      <c r="F1887" s="52"/>
      <c r="G1887" s="52"/>
      <c r="P1887" s="52"/>
      <c r="Q1887" s="38"/>
      <c r="AC1887" s="39"/>
      <c r="AD1887" s="40"/>
    </row>
    <row r="1888" s="35" customFormat="1" spans="6:30">
      <c r="F1888" s="52"/>
      <c r="G1888" s="52"/>
      <c r="P1888" s="52"/>
      <c r="Q1888" s="38"/>
      <c r="AC1888" s="39"/>
      <c r="AD1888" s="40"/>
    </row>
    <row r="1889" s="35" customFormat="1" spans="6:30">
      <c r="F1889" s="52"/>
      <c r="G1889" s="52"/>
      <c r="P1889" s="52"/>
      <c r="Q1889" s="38"/>
      <c r="AC1889" s="39"/>
      <c r="AD1889" s="40"/>
    </row>
    <row r="1890" s="35" customFormat="1" spans="6:30">
      <c r="F1890" s="52"/>
      <c r="G1890" s="52"/>
      <c r="P1890" s="52"/>
      <c r="Q1890" s="38"/>
      <c r="AC1890" s="39"/>
      <c r="AD1890" s="40"/>
    </row>
    <row r="1891" s="35" customFormat="1" spans="6:30">
      <c r="F1891" s="52"/>
      <c r="G1891" s="52"/>
      <c r="P1891" s="52"/>
      <c r="Q1891" s="38"/>
      <c r="AC1891" s="39"/>
      <c r="AD1891" s="40"/>
    </row>
    <row r="1892" s="35" customFormat="1" spans="6:30">
      <c r="F1892" s="52"/>
      <c r="G1892" s="52"/>
      <c r="P1892" s="52"/>
      <c r="Q1892" s="38"/>
      <c r="AC1892" s="39"/>
      <c r="AD1892" s="40"/>
    </row>
    <row r="1893" s="35" customFormat="1" spans="6:30">
      <c r="F1893" s="52"/>
      <c r="G1893" s="52"/>
      <c r="P1893" s="52"/>
      <c r="Q1893" s="38"/>
      <c r="AC1893" s="39"/>
      <c r="AD1893" s="40"/>
    </row>
    <row r="1894" s="35" customFormat="1" spans="6:30">
      <c r="F1894" s="52"/>
      <c r="G1894" s="52"/>
      <c r="P1894" s="52"/>
      <c r="Q1894" s="38"/>
      <c r="AC1894" s="39"/>
      <c r="AD1894" s="40"/>
    </row>
    <row r="1895" s="35" customFormat="1" spans="6:30">
      <c r="F1895" s="52"/>
      <c r="G1895" s="52"/>
      <c r="P1895" s="52"/>
      <c r="Q1895" s="38"/>
      <c r="AC1895" s="39"/>
      <c r="AD1895" s="40"/>
    </row>
    <row r="1896" s="35" customFormat="1" spans="6:30">
      <c r="F1896" s="52"/>
      <c r="G1896" s="52"/>
      <c r="P1896" s="52"/>
      <c r="Q1896" s="38"/>
      <c r="AC1896" s="39"/>
      <c r="AD1896" s="40"/>
    </row>
    <row r="1897" s="35" customFormat="1" spans="6:30">
      <c r="F1897" s="52"/>
      <c r="G1897" s="52"/>
      <c r="P1897" s="52"/>
      <c r="Q1897" s="38"/>
      <c r="AC1897" s="39"/>
      <c r="AD1897" s="40"/>
    </row>
    <row r="1898" s="35" customFormat="1" spans="6:30">
      <c r="F1898" s="52"/>
      <c r="G1898" s="52"/>
      <c r="P1898" s="52"/>
      <c r="Q1898" s="38"/>
      <c r="AC1898" s="39"/>
      <c r="AD1898" s="40"/>
    </row>
    <row r="1899" s="35" customFormat="1" spans="6:30">
      <c r="F1899" s="52"/>
      <c r="G1899" s="52"/>
      <c r="P1899" s="52"/>
      <c r="Q1899" s="38"/>
      <c r="AC1899" s="39"/>
      <c r="AD1899" s="40"/>
    </row>
    <row r="1900" s="35" customFormat="1" spans="6:30">
      <c r="F1900" s="52"/>
      <c r="G1900" s="52"/>
      <c r="P1900" s="52"/>
      <c r="Q1900" s="38"/>
      <c r="AC1900" s="39"/>
      <c r="AD1900" s="40"/>
    </row>
    <row r="1901" s="35" customFormat="1" spans="6:30">
      <c r="F1901" s="52"/>
      <c r="G1901" s="52"/>
      <c r="P1901" s="52"/>
      <c r="Q1901" s="38"/>
      <c r="AC1901" s="39"/>
      <c r="AD1901" s="40"/>
    </row>
    <row r="1902" s="35" customFormat="1" spans="6:30">
      <c r="F1902" s="52"/>
      <c r="G1902" s="52"/>
      <c r="P1902" s="52"/>
      <c r="Q1902" s="38"/>
      <c r="AC1902" s="39"/>
      <c r="AD1902" s="40"/>
    </row>
    <row r="1903" s="35" customFormat="1" spans="6:30">
      <c r="F1903" s="52"/>
      <c r="G1903" s="52"/>
      <c r="P1903" s="52"/>
      <c r="Q1903" s="38"/>
      <c r="AC1903" s="39"/>
      <c r="AD1903" s="40"/>
    </row>
    <row r="1904" s="35" customFormat="1" spans="6:30">
      <c r="F1904" s="52"/>
      <c r="G1904" s="52"/>
      <c r="P1904" s="52"/>
      <c r="Q1904" s="38"/>
      <c r="AC1904" s="39"/>
      <c r="AD1904" s="40"/>
    </row>
    <row r="1905" s="35" customFormat="1" spans="6:30">
      <c r="F1905" s="52"/>
      <c r="G1905" s="52"/>
      <c r="P1905" s="52"/>
      <c r="Q1905" s="38"/>
      <c r="AC1905" s="39"/>
      <c r="AD1905" s="40"/>
    </row>
    <row r="1906" s="35" customFormat="1" spans="6:30">
      <c r="F1906" s="52"/>
      <c r="G1906" s="52"/>
      <c r="P1906" s="52"/>
      <c r="Q1906" s="38"/>
      <c r="AC1906" s="39"/>
      <c r="AD1906" s="40"/>
    </row>
    <row r="1907" s="35" customFormat="1" spans="6:30">
      <c r="F1907" s="52"/>
      <c r="G1907" s="52"/>
      <c r="P1907" s="52"/>
      <c r="Q1907" s="38"/>
      <c r="AC1907" s="39"/>
      <c r="AD1907" s="40"/>
    </row>
    <row r="1908" s="35" customFormat="1" spans="6:30">
      <c r="F1908" s="52"/>
      <c r="G1908" s="52"/>
      <c r="P1908" s="52"/>
      <c r="Q1908" s="38"/>
      <c r="AC1908" s="39"/>
      <c r="AD1908" s="40"/>
    </row>
    <row r="1909" s="35" customFormat="1" spans="6:30">
      <c r="F1909" s="52"/>
      <c r="G1909" s="52"/>
      <c r="P1909" s="52"/>
      <c r="Q1909" s="38"/>
      <c r="AC1909" s="39"/>
      <c r="AD1909" s="40"/>
    </row>
    <row r="1910" s="35" customFormat="1" spans="6:30">
      <c r="F1910" s="52"/>
      <c r="G1910" s="52"/>
      <c r="P1910" s="52"/>
      <c r="Q1910" s="38"/>
      <c r="AC1910" s="39"/>
      <c r="AD1910" s="40"/>
    </row>
    <row r="1911" s="35" customFormat="1" spans="6:30">
      <c r="F1911" s="52"/>
      <c r="G1911" s="52"/>
      <c r="P1911" s="52"/>
      <c r="Q1911" s="38"/>
      <c r="AC1911" s="39"/>
      <c r="AD1911" s="40"/>
    </row>
    <row r="1912" s="35" customFormat="1" spans="6:30">
      <c r="F1912" s="52"/>
      <c r="G1912" s="52"/>
      <c r="P1912" s="52"/>
      <c r="Q1912" s="38"/>
      <c r="AC1912" s="39"/>
      <c r="AD1912" s="40"/>
    </row>
    <row r="1913" s="35" customFormat="1" spans="6:30">
      <c r="F1913" s="52"/>
      <c r="G1913" s="52"/>
      <c r="P1913" s="52"/>
      <c r="Q1913" s="38"/>
      <c r="AC1913" s="39"/>
      <c r="AD1913" s="40"/>
    </row>
    <row r="1914" s="35" customFormat="1" spans="6:30">
      <c r="F1914" s="52"/>
      <c r="G1914" s="52"/>
      <c r="P1914" s="52"/>
      <c r="Q1914" s="38"/>
      <c r="AC1914" s="39"/>
      <c r="AD1914" s="40"/>
    </row>
    <row r="1915" s="35" customFormat="1" spans="6:30">
      <c r="F1915" s="52"/>
      <c r="G1915" s="52"/>
      <c r="P1915" s="52"/>
      <c r="Q1915" s="38"/>
      <c r="AC1915" s="39"/>
      <c r="AD1915" s="40"/>
    </row>
    <row r="1916" s="35" customFormat="1" spans="6:30">
      <c r="F1916" s="52"/>
      <c r="G1916" s="52"/>
      <c r="P1916" s="52"/>
      <c r="Q1916" s="38"/>
      <c r="AC1916" s="39"/>
      <c r="AD1916" s="40"/>
    </row>
    <row r="1917" s="35" customFormat="1" spans="6:30">
      <c r="F1917" s="52"/>
      <c r="G1917" s="52"/>
      <c r="P1917" s="52"/>
      <c r="Q1917" s="38"/>
      <c r="AC1917" s="39"/>
      <c r="AD1917" s="40"/>
    </row>
    <row r="1918" s="35" customFormat="1" spans="6:30">
      <c r="F1918" s="52"/>
      <c r="G1918" s="52"/>
      <c r="P1918" s="52"/>
      <c r="Q1918" s="38"/>
      <c r="AC1918" s="39"/>
      <c r="AD1918" s="40"/>
    </row>
    <row r="1919" s="35" customFormat="1" spans="6:30">
      <c r="F1919" s="52"/>
      <c r="G1919" s="52"/>
      <c r="P1919" s="52"/>
      <c r="Q1919" s="38"/>
      <c r="AC1919" s="39"/>
      <c r="AD1919" s="40"/>
    </row>
    <row r="1920" s="35" customFormat="1" spans="6:30">
      <c r="F1920" s="52"/>
      <c r="G1920" s="52"/>
      <c r="P1920" s="52"/>
      <c r="Q1920" s="38"/>
      <c r="AC1920" s="39"/>
      <c r="AD1920" s="40"/>
    </row>
    <row r="1921" s="35" customFormat="1" spans="6:30">
      <c r="F1921" s="52"/>
      <c r="G1921" s="52"/>
      <c r="P1921" s="52"/>
      <c r="Q1921" s="38"/>
      <c r="AC1921" s="39"/>
      <c r="AD1921" s="40"/>
    </row>
    <row r="1922" s="35" customFormat="1" spans="6:30">
      <c r="F1922" s="52"/>
      <c r="G1922" s="52"/>
      <c r="P1922" s="52"/>
      <c r="Q1922" s="38"/>
      <c r="AC1922" s="39"/>
      <c r="AD1922" s="40"/>
    </row>
    <row r="1923" s="35" customFormat="1" spans="6:30">
      <c r="F1923" s="52"/>
      <c r="G1923" s="52"/>
      <c r="P1923" s="52"/>
      <c r="Q1923" s="38"/>
      <c r="AC1923" s="39"/>
      <c r="AD1923" s="40"/>
    </row>
    <row r="1924" s="35" customFormat="1" spans="6:30">
      <c r="F1924" s="52"/>
      <c r="G1924" s="52"/>
      <c r="P1924" s="52"/>
      <c r="Q1924" s="38"/>
      <c r="AC1924" s="39"/>
      <c r="AD1924" s="40"/>
    </row>
    <row r="1925" s="35" customFormat="1" spans="6:30">
      <c r="F1925" s="52"/>
      <c r="G1925" s="52"/>
      <c r="P1925" s="52"/>
      <c r="Q1925" s="38"/>
      <c r="AC1925" s="39"/>
      <c r="AD1925" s="40"/>
    </row>
    <row r="1926" s="35" customFormat="1" spans="6:30">
      <c r="F1926" s="52"/>
      <c r="G1926" s="52"/>
      <c r="P1926" s="52"/>
      <c r="Q1926" s="38"/>
      <c r="AC1926" s="39"/>
      <c r="AD1926" s="40"/>
    </row>
    <row r="1927" s="35" customFormat="1" spans="6:30">
      <c r="F1927" s="52"/>
      <c r="G1927" s="52"/>
      <c r="P1927" s="52"/>
      <c r="Q1927" s="38"/>
      <c r="AC1927" s="39"/>
      <c r="AD1927" s="40"/>
    </row>
    <row r="1928" s="35" customFormat="1" spans="6:30">
      <c r="F1928" s="52"/>
      <c r="G1928" s="52"/>
      <c r="P1928" s="52"/>
      <c r="Q1928" s="38"/>
      <c r="AC1928" s="39"/>
      <c r="AD1928" s="40"/>
    </row>
    <row r="1929" s="35" customFormat="1" spans="6:30">
      <c r="F1929" s="52"/>
      <c r="G1929" s="52"/>
      <c r="P1929" s="52"/>
      <c r="Q1929" s="38"/>
      <c r="AC1929" s="39"/>
      <c r="AD1929" s="40"/>
    </row>
    <row r="1930" s="35" customFormat="1" spans="6:30">
      <c r="F1930" s="52"/>
      <c r="G1930" s="52"/>
      <c r="P1930" s="52"/>
      <c r="Q1930" s="38"/>
      <c r="AC1930" s="39"/>
      <c r="AD1930" s="40"/>
    </row>
    <row r="1931" s="35" customFormat="1" spans="6:30">
      <c r="F1931" s="52"/>
      <c r="G1931" s="52"/>
      <c r="P1931" s="52"/>
      <c r="Q1931" s="38"/>
      <c r="AC1931" s="39"/>
      <c r="AD1931" s="40"/>
    </row>
    <row r="1932" s="35" customFormat="1" spans="6:30">
      <c r="F1932" s="52"/>
      <c r="G1932" s="52"/>
      <c r="P1932" s="52"/>
      <c r="Q1932" s="38"/>
      <c r="AC1932" s="39"/>
      <c r="AD1932" s="40"/>
    </row>
    <row r="1933" s="35" customFormat="1" spans="6:30">
      <c r="F1933" s="52"/>
      <c r="G1933" s="52"/>
      <c r="P1933" s="52"/>
      <c r="Q1933" s="38"/>
      <c r="AC1933" s="39"/>
      <c r="AD1933" s="40"/>
    </row>
    <row r="1934" s="35" customFormat="1" spans="6:30">
      <c r="F1934" s="52"/>
      <c r="G1934" s="52"/>
      <c r="P1934" s="52"/>
      <c r="Q1934" s="38"/>
      <c r="AC1934" s="39"/>
      <c r="AD1934" s="40"/>
    </row>
    <row r="1935" s="35" customFormat="1" spans="6:30">
      <c r="F1935" s="52"/>
      <c r="G1935" s="52"/>
      <c r="P1935" s="52"/>
      <c r="Q1935" s="38"/>
      <c r="AC1935" s="39"/>
      <c r="AD1935" s="40"/>
    </row>
    <row r="1936" s="35" customFormat="1" spans="6:30">
      <c r="F1936" s="52"/>
      <c r="G1936" s="52"/>
      <c r="P1936" s="52"/>
      <c r="Q1936" s="38"/>
      <c r="AC1936" s="39"/>
      <c r="AD1936" s="40"/>
    </row>
    <row r="1937" s="35" customFormat="1" spans="6:30">
      <c r="F1937" s="52"/>
      <c r="G1937" s="52"/>
      <c r="P1937" s="52"/>
      <c r="Q1937" s="38"/>
      <c r="AC1937" s="39"/>
      <c r="AD1937" s="40"/>
    </row>
    <row r="1938" s="35" customFormat="1" spans="6:30">
      <c r="F1938" s="52"/>
      <c r="G1938" s="52"/>
      <c r="P1938" s="52"/>
      <c r="Q1938" s="38"/>
      <c r="AC1938" s="39"/>
      <c r="AD1938" s="40"/>
    </row>
    <row r="1939" s="35" customFormat="1" spans="6:30">
      <c r="F1939" s="52"/>
      <c r="G1939" s="52"/>
      <c r="P1939" s="52"/>
      <c r="Q1939" s="38"/>
      <c r="AC1939" s="39"/>
      <c r="AD1939" s="40"/>
    </row>
    <row r="1940" s="35" customFormat="1" spans="6:30">
      <c r="F1940" s="52"/>
      <c r="G1940" s="52"/>
      <c r="P1940" s="52"/>
      <c r="Q1940" s="38"/>
      <c r="AC1940" s="39"/>
      <c r="AD1940" s="40"/>
    </row>
    <row r="1941" s="35" customFormat="1" spans="6:30">
      <c r="F1941" s="52"/>
      <c r="G1941" s="52"/>
      <c r="P1941" s="52"/>
      <c r="Q1941" s="38"/>
      <c r="AC1941" s="39"/>
      <c r="AD1941" s="40"/>
    </row>
    <row r="1942" s="35" customFormat="1" spans="6:30">
      <c r="F1942" s="52"/>
      <c r="G1942" s="52"/>
      <c r="P1942" s="52"/>
      <c r="Q1942" s="38"/>
      <c r="AC1942" s="39"/>
      <c r="AD1942" s="40"/>
    </row>
    <row r="1943" s="35" customFormat="1" spans="6:30">
      <c r="F1943" s="52"/>
      <c r="G1943" s="52"/>
      <c r="P1943" s="52"/>
      <c r="Q1943" s="38"/>
      <c r="AC1943" s="39"/>
      <c r="AD1943" s="40"/>
    </row>
    <row r="1944" s="35" customFormat="1" spans="6:30">
      <c r="F1944" s="52"/>
      <c r="G1944" s="52"/>
      <c r="P1944" s="52"/>
      <c r="Q1944" s="38"/>
      <c r="AC1944" s="39"/>
      <c r="AD1944" s="40"/>
    </row>
    <row r="1945" s="35" customFormat="1" spans="6:30">
      <c r="F1945" s="52"/>
      <c r="G1945" s="52"/>
      <c r="P1945" s="52"/>
      <c r="Q1945" s="38"/>
      <c r="AC1945" s="39"/>
      <c r="AD1945" s="40"/>
    </row>
    <row r="1946" s="35" customFormat="1" spans="6:30">
      <c r="F1946" s="52"/>
      <c r="G1946" s="52"/>
      <c r="P1946" s="52"/>
      <c r="Q1946" s="38"/>
      <c r="AC1946" s="39"/>
      <c r="AD1946" s="40"/>
    </row>
    <row r="1947" s="35" customFormat="1" spans="6:30">
      <c r="F1947" s="52"/>
      <c r="G1947" s="52"/>
      <c r="P1947" s="52"/>
      <c r="Q1947" s="38"/>
      <c r="AC1947" s="39"/>
      <c r="AD1947" s="40"/>
    </row>
    <row r="1948" s="35" customFormat="1" spans="6:30">
      <c r="F1948" s="52"/>
      <c r="G1948" s="52"/>
      <c r="P1948" s="52"/>
      <c r="Q1948" s="38"/>
      <c r="AC1948" s="39"/>
      <c r="AD1948" s="40"/>
    </row>
    <row r="1949" s="35" customFormat="1" spans="6:30">
      <c r="F1949" s="52"/>
      <c r="G1949" s="52"/>
      <c r="P1949" s="52"/>
      <c r="Q1949" s="38"/>
      <c r="AC1949" s="39"/>
      <c r="AD1949" s="40"/>
    </row>
    <row r="1950" s="35" customFormat="1" spans="6:30">
      <c r="F1950" s="52"/>
      <c r="G1950" s="52"/>
      <c r="P1950" s="52"/>
      <c r="Q1950" s="38"/>
      <c r="AC1950" s="39"/>
      <c r="AD1950" s="40"/>
    </row>
    <row r="1951" s="35" customFormat="1" spans="6:30">
      <c r="F1951" s="52"/>
      <c r="G1951" s="52"/>
      <c r="P1951" s="52"/>
      <c r="Q1951" s="38"/>
      <c r="AC1951" s="39"/>
      <c r="AD1951" s="40"/>
    </row>
    <row r="1952" s="35" customFormat="1" spans="6:30">
      <c r="F1952" s="52"/>
      <c r="G1952" s="52"/>
      <c r="P1952" s="52"/>
      <c r="Q1952" s="38"/>
      <c r="AC1952" s="39"/>
      <c r="AD1952" s="40"/>
    </row>
    <row r="1953" s="35" customFormat="1" spans="6:30">
      <c r="F1953" s="52"/>
      <c r="G1953" s="52"/>
      <c r="P1953" s="52"/>
      <c r="Q1953" s="38"/>
      <c r="AC1953" s="39"/>
      <c r="AD1953" s="40"/>
    </row>
    <row r="1954" s="35" customFormat="1" spans="6:30">
      <c r="F1954" s="52"/>
      <c r="G1954" s="52"/>
      <c r="P1954" s="52"/>
      <c r="Q1954" s="38"/>
      <c r="AC1954" s="39"/>
      <c r="AD1954" s="40"/>
    </row>
    <row r="1955" s="35" customFormat="1" spans="6:30">
      <c r="F1955" s="52"/>
      <c r="G1955" s="52"/>
      <c r="P1955" s="52"/>
      <c r="Q1955" s="38"/>
      <c r="AC1955" s="39"/>
      <c r="AD1955" s="40"/>
    </row>
    <row r="1956" s="35" customFormat="1" spans="6:30">
      <c r="F1956" s="52"/>
      <c r="G1956" s="52"/>
      <c r="P1956" s="52"/>
      <c r="Q1956" s="38"/>
      <c r="AC1956" s="39"/>
      <c r="AD1956" s="40"/>
    </row>
    <row r="1957" s="35" customFormat="1" spans="6:30">
      <c r="F1957" s="52"/>
      <c r="G1957" s="52"/>
      <c r="P1957" s="52"/>
      <c r="Q1957" s="38"/>
      <c r="AC1957" s="39"/>
      <c r="AD1957" s="40"/>
    </row>
    <row r="1958" s="35" customFormat="1" spans="6:30">
      <c r="F1958" s="52"/>
      <c r="G1958" s="52"/>
      <c r="P1958" s="52"/>
      <c r="Q1958" s="38"/>
      <c r="AC1958" s="39"/>
      <c r="AD1958" s="40"/>
    </row>
    <row r="1959" s="35" customFormat="1" spans="6:30">
      <c r="F1959" s="52"/>
      <c r="G1959" s="52"/>
      <c r="P1959" s="52"/>
      <c r="Q1959" s="38"/>
      <c r="AC1959" s="39"/>
      <c r="AD1959" s="40"/>
    </row>
    <row r="1960" s="35" customFormat="1" spans="6:30">
      <c r="F1960" s="52"/>
      <c r="G1960" s="52"/>
      <c r="P1960" s="52"/>
      <c r="Q1960" s="38"/>
      <c r="AC1960" s="39"/>
      <c r="AD1960" s="40"/>
    </row>
    <row r="1961" s="35" customFormat="1" spans="6:30">
      <c r="F1961" s="52"/>
      <c r="G1961" s="52"/>
      <c r="P1961" s="52"/>
      <c r="Q1961" s="38"/>
      <c r="AC1961" s="39"/>
      <c r="AD1961" s="40"/>
    </row>
    <row r="1962" s="35" customFormat="1" spans="6:30">
      <c r="F1962" s="52"/>
      <c r="G1962" s="52"/>
      <c r="P1962" s="52"/>
      <c r="Q1962" s="38"/>
      <c r="AC1962" s="39"/>
      <c r="AD1962" s="40"/>
    </row>
    <row r="1963" s="35" customFormat="1" spans="6:30">
      <c r="F1963" s="52"/>
      <c r="G1963" s="52"/>
      <c r="P1963" s="52"/>
      <c r="Q1963" s="38"/>
      <c r="AC1963" s="39"/>
      <c r="AD1963" s="40"/>
    </row>
    <row r="1964" s="35" customFormat="1" spans="6:30">
      <c r="F1964" s="52"/>
      <c r="G1964" s="52"/>
      <c r="P1964" s="52"/>
      <c r="Q1964" s="38"/>
      <c r="AC1964" s="39"/>
      <c r="AD1964" s="40"/>
    </row>
    <row r="1965" s="35" customFormat="1" spans="6:30">
      <c r="F1965" s="52"/>
      <c r="G1965" s="52"/>
      <c r="P1965" s="52"/>
      <c r="Q1965" s="38"/>
      <c r="AC1965" s="39"/>
      <c r="AD1965" s="40"/>
    </row>
    <row r="1966" s="35" customFormat="1" spans="6:30">
      <c r="F1966" s="52"/>
      <c r="G1966" s="52"/>
      <c r="P1966" s="52"/>
      <c r="Q1966" s="38"/>
      <c r="AC1966" s="39"/>
      <c r="AD1966" s="40"/>
    </row>
    <row r="1967" s="35" customFormat="1" spans="6:30">
      <c r="F1967" s="52"/>
      <c r="G1967" s="52"/>
      <c r="P1967" s="52"/>
      <c r="Q1967" s="38"/>
      <c r="AC1967" s="39"/>
      <c r="AD1967" s="40"/>
    </row>
    <row r="1968" s="35" customFormat="1" spans="6:30">
      <c r="F1968" s="52"/>
      <c r="G1968" s="52"/>
      <c r="P1968" s="52"/>
      <c r="Q1968" s="38"/>
      <c r="AC1968" s="39"/>
      <c r="AD1968" s="40"/>
    </row>
    <row r="1969" s="35" customFormat="1" spans="6:30">
      <c r="F1969" s="52"/>
      <c r="G1969" s="52"/>
      <c r="P1969" s="52"/>
      <c r="Q1969" s="38"/>
      <c r="AC1969" s="39"/>
      <c r="AD1969" s="40"/>
    </row>
    <row r="1970" s="35" customFormat="1" spans="6:30">
      <c r="F1970" s="52"/>
      <c r="G1970" s="52"/>
      <c r="P1970" s="52"/>
      <c r="Q1970" s="38"/>
      <c r="AC1970" s="39"/>
      <c r="AD1970" s="40"/>
    </row>
    <row r="1971" s="35" customFormat="1" spans="6:30">
      <c r="F1971" s="52"/>
      <c r="G1971" s="52"/>
      <c r="P1971" s="52"/>
      <c r="Q1971" s="38"/>
      <c r="AC1971" s="39"/>
      <c r="AD1971" s="40"/>
    </row>
    <row r="1972" s="35" customFormat="1" spans="6:30">
      <c r="F1972" s="52"/>
      <c r="G1972" s="52"/>
      <c r="P1972" s="52"/>
      <c r="Q1972" s="38"/>
      <c r="AC1972" s="39"/>
      <c r="AD1972" s="40"/>
    </row>
    <row r="1973" s="35" customFormat="1" spans="6:30">
      <c r="F1973" s="52"/>
      <c r="G1973" s="52"/>
      <c r="P1973" s="52"/>
      <c r="Q1973" s="38"/>
      <c r="AC1973" s="39"/>
      <c r="AD1973" s="40"/>
    </row>
    <row r="1974" s="35" customFormat="1" spans="6:30">
      <c r="F1974" s="52"/>
      <c r="G1974" s="52"/>
      <c r="P1974" s="52"/>
      <c r="Q1974" s="38"/>
      <c r="AC1974" s="39"/>
      <c r="AD1974" s="40"/>
    </row>
    <row r="1975" s="35" customFormat="1" spans="6:30">
      <c r="F1975" s="52"/>
      <c r="G1975" s="52"/>
      <c r="P1975" s="52"/>
      <c r="Q1975" s="38"/>
      <c r="AC1975" s="39"/>
      <c r="AD1975" s="40"/>
    </row>
    <row r="1976" s="35" customFormat="1" spans="6:30">
      <c r="F1976" s="52"/>
      <c r="G1976" s="52"/>
      <c r="P1976" s="52"/>
      <c r="Q1976" s="38"/>
      <c r="AC1976" s="39"/>
      <c r="AD1976" s="40"/>
    </row>
    <row r="1977" s="35" customFormat="1" spans="6:30">
      <c r="F1977" s="52"/>
      <c r="G1977" s="52"/>
      <c r="P1977" s="52"/>
      <c r="Q1977" s="38"/>
      <c r="AC1977" s="39"/>
      <c r="AD1977" s="40"/>
    </row>
    <row r="1978" s="35" customFormat="1" spans="6:30">
      <c r="F1978" s="52"/>
      <c r="G1978" s="52"/>
      <c r="P1978" s="52"/>
      <c r="Q1978" s="38"/>
      <c r="AC1978" s="39"/>
      <c r="AD1978" s="40"/>
    </row>
    <row r="1979" s="35" customFormat="1" spans="6:30">
      <c r="F1979" s="52"/>
      <c r="G1979" s="52"/>
      <c r="P1979" s="52"/>
      <c r="Q1979" s="38"/>
      <c r="AC1979" s="39"/>
      <c r="AD1979" s="40"/>
    </row>
    <row r="1980" s="35" customFormat="1" spans="6:30">
      <c r="F1980" s="52"/>
      <c r="G1980" s="52"/>
      <c r="P1980" s="52"/>
      <c r="Q1980" s="38"/>
      <c r="AC1980" s="39"/>
      <c r="AD1980" s="40"/>
    </row>
    <row r="1981" s="35" customFormat="1" spans="6:30">
      <c r="F1981" s="52"/>
      <c r="G1981" s="52"/>
      <c r="P1981" s="52"/>
      <c r="Q1981" s="38"/>
      <c r="AC1981" s="39"/>
      <c r="AD1981" s="40"/>
    </row>
    <row r="1982" s="35" customFormat="1" spans="6:30">
      <c r="F1982" s="52"/>
      <c r="G1982" s="52"/>
      <c r="P1982" s="52"/>
      <c r="Q1982" s="38"/>
      <c r="AC1982" s="39"/>
      <c r="AD1982" s="40"/>
    </row>
    <row r="1983" s="35" customFormat="1" spans="6:30">
      <c r="F1983" s="52"/>
      <c r="G1983" s="52"/>
      <c r="P1983" s="52"/>
      <c r="Q1983" s="38"/>
      <c r="AC1983" s="39"/>
      <c r="AD1983" s="40"/>
    </row>
    <row r="1984" s="35" customFormat="1" spans="6:30">
      <c r="F1984" s="52"/>
      <c r="G1984" s="52"/>
      <c r="P1984" s="52"/>
      <c r="Q1984" s="38"/>
      <c r="AC1984" s="39"/>
      <c r="AD1984" s="40"/>
    </row>
    <row r="1985" s="35" customFormat="1" spans="6:30">
      <c r="F1985" s="52"/>
      <c r="G1985" s="52"/>
      <c r="P1985" s="52"/>
      <c r="Q1985" s="38"/>
      <c r="AC1985" s="39"/>
      <c r="AD1985" s="40"/>
    </row>
    <row r="1986" s="35" customFormat="1" spans="6:30">
      <c r="F1986" s="52"/>
      <c r="G1986" s="52"/>
      <c r="P1986" s="52"/>
      <c r="Q1986" s="38"/>
      <c r="AC1986" s="39"/>
      <c r="AD1986" s="40"/>
    </row>
    <row r="1987" s="35" customFormat="1" spans="6:30">
      <c r="F1987" s="52"/>
      <c r="G1987" s="52"/>
      <c r="P1987" s="52"/>
      <c r="Q1987" s="38"/>
      <c r="AC1987" s="39"/>
      <c r="AD1987" s="40"/>
    </row>
    <row r="1988" s="35" customFormat="1" spans="6:30">
      <c r="F1988" s="52"/>
      <c r="G1988" s="52"/>
      <c r="P1988" s="52"/>
      <c r="Q1988" s="38"/>
      <c r="AC1988" s="39"/>
      <c r="AD1988" s="40"/>
    </row>
    <row r="1989" s="35" customFormat="1" spans="6:30">
      <c r="F1989" s="52"/>
      <c r="G1989" s="52"/>
      <c r="P1989" s="52"/>
      <c r="Q1989" s="38"/>
      <c r="AC1989" s="39"/>
      <c r="AD1989" s="40"/>
    </row>
    <row r="1990" s="35" customFormat="1" spans="6:30">
      <c r="F1990" s="52"/>
      <c r="G1990" s="52"/>
      <c r="P1990" s="52"/>
      <c r="Q1990" s="38"/>
      <c r="AC1990" s="39"/>
      <c r="AD1990" s="40"/>
    </row>
    <row r="1991" s="35" customFormat="1" spans="6:30">
      <c r="F1991" s="52"/>
      <c r="G1991" s="52"/>
      <c r="P1991" s="52"/>
      <c r="Q1991" s="38"/>
      <c r="AC1991" s="39"/>
      <c r="AD1991" s="40"/>
    </row>
    <row r="1992" s="35" customFormat="1" spans="6:30">
      <c r="F1992" s="52"/>
      <c r="G1992" s="52"/>
      <c r="P1992" s="52"/>
      <c r="Q1992" s="38"/>
      <c r="AC1992" s="39"/>
      <c r="AD1992" s="40"/>
    </row>
    <row r="1993" s="35" customFormat="1" spans="6:30">
      <c r="F1993" s="52"/>
      <c r="G1993" s="52"/>
      <c r="P1993" s="52"/>
      <c r="Q1993" s="38"/>
      <c r="AC1993" s="39"/>
      <c r="AD1993" s="40"/>
    </row>
    <row r="1994" s="35" customFormat="1" spans="6:30">
      <c r="F1994" s="52"/>
      <c r="G1994" s="52"/>
      <c r="P1994" s="52"/>
      <c r="Q1994" s="38"/>
      <c r="AC1994" s="39"/>
      <c r="AD1994" s="40"/>
    </row>
    <row r="1995" s="35" customFormat="1" spans="6:30">
      <c r="F1995" s="52"/>
      <c r="G1995" s="52"/>
      <c r="P1995" s="52"/>
      <c r="Q1995" s="38"/>
      <c r="AC1995" s="39"/>
      <c r="AD1995" s="40"/>
    </row>
    <row r="1996" s="35" customFormat="1" spans="6:30">
      <c r="F1996" s="52"/>
      <c r="G1996" s="52"/>
      <c r="P1996" s="52"/>
      <c r="Q1996" s="38"/>
      <c r="AC1996" s="39"/>
      <c r="AD1996" s="40"/>
    </row>
    <row r="1997" s="35" customFormat="1" spans="6:30">
      <c r="F1997" s="52"/>
      <c r="G1997" s="52"/>
      <c r="P1997" s="52"/>
      <c r="Q1997" s="38"/>
      <c r="AC1997" s="39"/>
      <c r="AD1997" s="40"/>
    </row>
    <row r="1998" s="35" customFormat="1" spans="6:30">
      <c r="F1998" s="52"/>
      <c r="G1998" s="52"/>
      <c r="P1998" s="52"/>
      <c r="Q1998" s="38"/>
      <c r="AC1998" s="39"/>
      <c r="AD1998" s="40"/>
    </row>
    <row r="1999" s="35" customFormat="1" spans="6:30">
      <c r="F1999" s="52"/>
      <c r="G1999" s="52"/>
      <c r="P1999" s="52"/>
      <c r="Q1999" s="38"/>
      <c r="AC1999" s="39"/>
      <c r="AD1999" s="40"/>
    </row>
    <row r="2000" s="35" customFormat="1" spans="6:30">
      <c r="F2000" s="52"/>
      <c r="G2000" s="52"/>
      <c r="P2000" s="52"/>
      <c r="Q2000" s="38"/>
      <c r="AC2000" s="39"/>
      <c r="AD2000" s="40"/>
    </row>
    <row r="2001" s="35" customFormat="1" spans="6:30">
      <c r="F2001" s="52"/>
      <c r="G2001" s="52"/>
      <c r="P2001" s="52"/>
      <c r="Q2001" s="38"/>
      <c r="AC2001" s="39"/>
      <c r="AD2001" s="40"/>
    </row>
    <row r="2002" s="35" customFormat="1" spans="6:30">
      <c r="F2002" s="52"/>
      <c r="G2002" s="52"/>
      <c r="P2002" s="52"/>
      <c r="Q2002" s="38"/>
      <c r="AC2002" s="39"/>
      <c r="AD2002" s="40"/>
    </row>
    <row r="2003" s="35" customFormat="1" spans="6:30">
      <c r="F2003" s="52"/>
      <c r="G2003" s="52"/>
      <c r="P2003" s="52"/>
      <c r="Q2003" s="38"/>
      <c r="AC2003" s="39"/>
      <c r="AD2003" s="40"/>
    </row>
    <row r="2004" s="35" customFormat="1" spans="6:30">
      <c r="F2004" s="52"/>
      <c r="G2004" s="52"/>
      <c r="P2004" s="52"/>
      <c r="Q2004" s="38"/>
      <c r="AC2004" s="39"/>
      <c r="AD2004" s="40"/>
    </row>
    <row r="2005" s="35" customFormat="1" spans="6:30">
      <c r="F2005" s="52"/>
      <c r="G2005" s="52"/>
      <c r="P2005" s="52"/>
      <c r="Q2005" s="38"/>
      <c r="AC2005" s="39"/>
      <c r="AD2005" s="40"/>
    </row>
    <row r="2006" s="35" customFormat="1" spans="6:30">
      <c r="F2006" s="52"/>
      <c r="G2006" s="52"/>
      <c r="P2006" s="52"/>
      <c r="Q2006" s="38"/>
      <c r="AC2006" s="39"/>
      <c r="AD2006" s="40"/>
    </row>
    <row r="2007" s="35" customFormat="1" spans="6:30">
      <c r="F2007" s="52"/>
      <c r="G2007" s="52"/>
      <c r="P2007" s="52"/>
      <c r="Q2007" s="38"/>
      <c r="AC2007" s="39"/>
      <c r="AD2007" s="40"/>
    </row>
    <row r="2008" s="35" customFormat="1" spans="6:30">
      <c r="F2008" s="52"/>
      <c r="G2008" s="52"/>
      <c r="P2008" s="52"/>
      <c r="Q2008" s="38"/>
      <c r="AC2008" s="39"/>
      <c r="AD2008" s="40"/>
    </row>
    <row r="2009" s="35" customFormat="1" spans="6:30">
      <c r="F2009" s="52"/>
      <c r="G2009" s="52"/>
      <c r="P2009" s="52"/>
      <c r="Q2009" s="38"/>
      <c r="AC2009" s="39"/>
      <c r="AD2009" s="40"/>
    </row>
    <row r="2010" s="35" customFormat="1" spans="6:30">
      <c r="F2010" s="52"/>
      <c r="G2010" s="52"/>
      <c r="P2010" s="52"/>
      <c r="Q2010" s="38"/>
      <c r="AC2010" s="39"/>
      <c r="AD2010" s="40"/>
    </row>
    <row r="2011" s="35" customFormat="1" spans="6:30">
      <c r="F2011" s="52"/>
      <c r="G2011" s="52"/>
      <c r="P2011" s="52"/>
      <c r="Q2011" s="38"/>
      <c r="AC2011" s="39"/>
      <c r="AD2011" s="40"/>
    </row>
    <row r="2012" s="35" customFormat="1" spans="6:30">
      <c r="F2012" s="52"/>
      <c r="G2012" s="52"/>
      <c r="P2012" s="52"/>
      <c r="Q2012" s="38"/>
      <c r="AC2012" s="39"/>
      <c r="AD2012" s="40"/>
    </row>
    <row r="2013" s="35" customFormat="1" spans="6:30">
      <c r="F2013" s="52"/>
      <c r="G2013" s="52"/>
      <c r="P2013" s="52"/>
      <c r="Q2013" s="38"/>
      <c r="AC2013" s="39"/>
      <c r="AD2013" s="40"/>
    </row>
    <row r="2014" s="35" customFormat="1" spans="6:30">
      <c r="F2014" s="52"/>
      <c r="G2014" s="52"/>
      <c r="P2014" s="52"/>
      <c r="Q2014" s="38"/>
      <c r="AC2014" s="39"/>
      <c r="AD2014" s="40"/>
    </row>
    <row r="2015" s="35" customFormat="1" spans="6:30">
      <c r="F2015" s="52"/>
      <c r="G2015" s="52"/>
      <c r="P2015" s="52"/>
      <c r="Q2015" s="38"/>
      <c r="AC2015" s="39"/>
      <c r="AD2015" s="40"/>
    </row>
    <row r="2016" s="35" customFormat="1" spans="6:30">
      <c r="F2016" s="52"/>
      <c r="G2016" s="52"/>
      <c r="P2016" s="52"/>
      <c r="Q2016" s="38"/>
      <c r="AC2016" s="39"/>
      <c r="AD2016" s="40"/>
    </row>
    <row r="2017" s="35" customFormat="1" spans="6:30">
      <c r="F2017" s="52"/>
      <c r="G2017" s="52"/>
      <c r="P2017" s="52"/>
      <c r="Q2017" s="38"/>
      <c r="AC2017" s="39"/>
      <c r="AD2017" s="40"/>
    </row>
    <row r="2018" s="35" customFormat="1" spans="6:30">
      <c r="F2018" s="52"/>
      <c r="G2018" s="52"/>
      <c r="P2018" s="52"/>
      <c r="Q2018" s="38"/>
      <c r="AC2018" s="39"/>
      <c r="AD2018" s="40"/>
    </row>
    <row r="2019" s="35" customFormat="1" spans="6:30">
      <c r="F2019" s="52"/>
      <c r="G2019" s="52"/>
      <c r="P2019" s="52"/>
      <c r="Q2019" s="38"/>
      <c r="AC2019" s="39"/>
      <c r="AD2019" s="40"/>
    </row>
    <row r="2020" s="35" customFormat="1" spans="6:30">
      <c r="F2020" s="52"/>
      <c r="G2020" s="52"/>
      <c r="P2020" s="52"/>
      <c r="Q2020" s="38"/>
      <c r="AC2020" s="39"/>
      <c r="AD2020" s="40"/>
    </row>
    <row r="2021" s="35" customFormat="1" spans="6:30">
      <c r="F2021" s="52"/>
      <c r="G2021" s="52"/>
      <c r="P2021" s="52"/>
      <c r="Q2021" s="38"/>
      <c r="AC2021" s="39"/>
      <c r="AD2021" s="40"/>
    </row>
    <row r="2022" s="35" customFormat="1" spans="6:30">
      <c r="F2022" s="52"/>
      <c r="G2022" s="52"/>
      <c r="P2022" s="52"/>
      <c r="Q2022" s="38"/>
      <c r="AC2022" s="39"/>
      <c r="AD2022" s="40"/>
    </row>
    <row r="2023" s="35" customFormat="1" spans="6:30">
      <c r="F2023" s="52"/>
      <c r="G2023" s="52"/>
      <c r="P2023" s="52"/>
      <c r="Q2023" s="38"/>
      <c r="AC2023" s="39"/>
      <c r="AD2023" s="40"/>
    </row>
    <row r="2024" s="35" customFormat="1" spans="6:30">
      <c r="F2024" s="52"/>
      <c r="G2024" s="52"/>
      <c r="P2024" s="52"/>
      <c r="Q2024" s="38"/>
      <c r="AC2024" s="39"/>
      <c r="AD2024" s="40"/>
    </row>
    <row r="2025" s="35" customFormat="1" spans="6:30">
      <c r="F2025" s="52"/>
      <c r="G2025" s="52"/>
      <c r="P2025" s="52"/>
      <c r="Q2025" s="38"/>
      <c r="AC2025" s="39"/>
      <c r="AD2025" s="40"/>
    </row>
    <row r="2026" s="35" customFormat="1" spans="6:30">
      <c r="F2026" s="52"/>
      <c r="G2026" s="52"/>
      <c r="P2026" s="52"/>
      <c r="Q2026" s="38"/>
      <c r="AC2026" s="39"/>
      <c r="AD2026" s="40"/>
    </row>
    <row r="2027" s="35" customFormat="1" spans="6:30">
      <c r="F2027" s="52"/>
      <c r="G2027" s="52"/>
      <c r="P2027" s="52"/>
      <c r="Q2027" s="38"/>
      <c r="AC2027" s="39"/>
      <c r="AD2027" s="40"/>
    </row>
    <row r="2028" s="35" customFormat="1" spans="6:30">
      <c r="F2028" s="52"/>
      <c r="G2028" s="52"/>
      <c r="P2028" s="52"/>
      <c r="Q2028" s="38"/>
      <c r="AC2028" s="39"/>
      <c r="AD2028" s="40"/>
    </row>
    <row r="2029" s="35" customFormat="1" spans="6:30">
      <c r="F2029" s="52"/>
      <c r="G2029" s="52"/>
      <c r="P2029" s="52"/>
      <c r="Q2029" s="38"/>
      <c r="AC2029" s="39"/>
      <c r="AD2029" s="40"/>
    </row>
    <row r="2030" s="35" customFormat="1" spans="6:30">
      <c r="F2030" s="52"/>
      <c r="G2030" s="52"/>
      <c r="P2030" s="52"/>
      <c r="Q2030" s="38"/>
      <c r="AC2030" s="39"/>
      <c r="AD2030" s="40"/>
    </row>
    <row r="2031" s="35" customFormat="1" spans="6:30">
      <c r="F2031" s="52"/>
      <c r="G2031" s="52"/>
      <c r="P2031" s="52"/>
      <c r="Q2031" s="38"/>
      <c r="AC2031" s="39"/>
      <c r="AD2031" s="40"/>
    </row>
    <row r="2032" s="35" customFormat="1" spans="6:30">
      <c r="F2032" s="52"/>
      <c r="G2032" s="52"/>
      <c r="P2032" s="52"/>
      <c r="Q2032" s="38"/>
      <c r="AC2032" s="39"/>
      <c r="AD2032" s="40"/>
    </row>
    <row r="2033" s="35" customFormat="1" spans="6:30">
      <c r="F2033" s="52"/>
      <c r="G2033" s="52"/>
      <c r="P2033" s="52"/>
      <c r="Q2033" s="38"/>
      <c r="AC2033" s="39"/>
      <c r="AD2033" s="40"/>
    </row>
    <row r="2034" s="35" customFormat="1" spans="6:30">
      <c r="F2034" s="52"/>
      <c r="G2034" s="52"/>
      <c r="P2034" s="52"/>
      <c r="Q2034" s="38"/>
      <c r="AC2034" s="39"/>
      <c r="AD2034" s="40"/>
    </row>
    <row r="2035" s="35" customFormat="1" spans="6:30">
      <c r="F2035" s="52"/>
      <c r="G2035" s="52"/>
      <c r="P2035" s="52"/>
      <c r="Q2035" s="38"/>
      <c r="AC2035" s="39"/>
      <c r="AD2035" s="40"/>
    </row>
    <row r="2036" s="35" customFormat="1" spans="6:30">
      <c r="F2036" s="52"/>
      <c r="G2036" s="52"/>
      <c r="P2036" s="37"/>
      <c r="Q2036" s="38"/>
      <c r="AC2036" s="39"/>
      <c r="AD2036" s="40"/>
    </row>
    <row r="2037" s="35" customFormat="1" spans="6:30">
      <c r="F2037" s="52"/>
      <c r="G2037" s="52"/>
      <c r="P2037" s="37"/>
      <c r="Q2037" s="38"/>
      <c r="AC2037" s="39"/>
      <c r="AD2037" s="40"/>
    </row>
    <row r="2038" s="35" customFormat="1" spans="6:30">
      <c r="F2038" s="52"/>
      <c r="G2038" s="52"/>
      <c r="P2038" s="37"/>
      <c r="Q2038" s="38"/>
      <c r="AC2038" s="39"/>
      <c r="AD2038" s="40"/>
    </row>
    <row r="2039" s="35" customFormat="1" spans="6:30">
      <c r="F2039" s="52"/>
      <c r="G2039" s="52"/>
      <c r="P2039" s="37"/>
      <c r="Q2039" s="38"/>
      <c r="AC2039" s="39"/>
      <c r="AD2039" s="40"/>
    </row>
    <row r="2040" s="35" customFormat="1" spans="6:30">
      <c r="F2040" s="52"/>
      <c r="G2040" s="52"/>
      <c r="P2040" s="37"/>
      <c r="Q2040" s="38"/>
      <c r="AC2040" s="39"/>
      <c r="AD2040" s="40"/>
    </row>
    <row r="2041" s="35" customFormat="1" spans="6:30">
      <c r="F2041" s="52"/>
      <c r="G2041" s="52"/>
      <c r="P2041" s="37"/>
      <c r="Q2041" s="38"/>
      <c r="AC2041" s="39"/>
      <c r="AD2041" s="40"/>
    </row>
    <row r="2042" s="35" customFormat="1" spans="6:30">
      <c r="F2042" s="52"/>
      <c r="G2042" s="52"/>
      <c r="P2042" s="37"/>
      <c r="Q2042" s="38"/>
      <c r="AC2042" s="39"/>
      <c r="AD2042" s="40"/>
    </row>
    <row r="2043" s="35" customFormat="1" spans="6:30">
      <c r="F2043" s="52"/>
      <c r="G2043" s="52"/>
      <c r="P2043" s="37"/>
      <c r="Q2043" s="38"/>
      <c r="AC2043" s="39"/>
      <c r="AD2043" s="40"/>
    </row>
    <row r="2044" s="35" customFormat="1" spans="6:30">
      <c r="F2044" s="52"/>
      <c r="G2044" s="52"/>
      <c r="P2044" s="37"/>
      <c r="Q2044" s="38"/>
      <c r="AC2044" s="39"/>
      <c r="AD2044" s="40"/>
    </row>
    <row r="2045" s="35" customFormat="1" spans="6:30">
      <c r="F2045" s="52"/>
      <c r="G2045" s="52"/>
      <c r="P2045" s="37"/>
      <c r="Q2045" s="38"/>
      <c r="AC2045" s="39"/>
      <c r="AD2045" s="40"/>
    </row>
    <row r="2046" s="35" customFormat="1" spans="6:30">
      <c r="F2046" s="52"/>
      <c r="G2046" s="52"/>
      <c r="P2046" s="37"/>
      <c r="Q2046" s="38"/>
      <c r="AC2046" s="39"/>
      <c r="AD2046" s="40"/>
    </row>
    <row r="2047" s="35" customFormat="1" spans="6:30">
      <c r="F2047" s="52"/>
      <c r="G2047" s="52"/>
      <c r="P2047" s="37"/>
      <c r="Q2047" s="38"/>
      <c r="AC2047" s="39"/>
      <c r="AD2047" s="40"/>
    </row>
    <row r="2048" s="35" customFormat="1" spans="6:30">
      <c r="F2048" s="52"/>
      <c r="G2048" s="52"/>
      <c r="P2048" s="37"/>
      <c r="Q2048" s="38"/>
      <c r="AC2048" s="39"/>
      <c r="AD2048" s="40"/>
    </row>
    <row r="2049" s="35" customFormat="1" spans="6:30">
      <c r="F2049" s="52"/>
      <c r="G2049" s="52"/>
      <c r="P2049" s="37"/>
      <c r="Q2049" s="38"/>
      <c r="AC2049" s="39"/>
      <c r="AD2049" s="40"/>
    </row>
    <row r="2050" s="35" customFormat="1" spans="6:30">
      <c r="F2050" s="52"/>
      <c r="G2050" s="52"/>
      <c r="P2050" s="37"/>
      <c r="Q2050" s="38"/>
      <c r="AC2050" s="39"/>
      <c r="AD2050" s="40"/>
    </row>
    <row r="2051" s="35" customFormat="1" spans="6:30">
      <c r="F2051" s="52"/>
      <c r="G2051" s="52"/>
      <c r="P2051" s="37"/>
      <c r="Q2051" s="38"/>
      <c r="AC2051" s="39"/>
      <c r="AD2051" s="40"/>
    </row>
    <row r="2052" s="35" customFormat="1" spans="6:30">
      <c r="F2052" s="52"/>
      <c r="G2052" s="52"/>
      <c r="P2052" s="37"/>
      <c r="Q2052" s="38"/>
      <c r="AC2052" s="39"/>
      <c r="AD2052" s="40"/>
    </row>
    <row r="2053" s="35" customFormat="1" spans="6:30">
      <c r="F2053" s="52"/>
      <c r="G2053" s="52"/>
      <c r="P2053" s="37"/>
      <c r="Q2053" s="38"/>
      <c r="AC2053" s="39"/>
      <c r="AD2053" s="40"/>
    </row>
    <row r="2054" s="35" customFormat="1" spans="6:30">
      <c r="F2054" s="52"/>
      <c r="G2054" s="52"/>
      <c r="P2054" s="37"/>
      <c r="Q2054" s="38"/>
      <c r="AC2054" s="39"/>
      <c r="AD2054" s="40"/>
    </row>
    <row r="2055" s="35" customFormat="1" spans="6:30">
      <c r="F2055" s="52"/>
      <c r="G2055" s="52"/>
      <c r="P2055" s="37"/>
      <c r="Q2055" s="38"/>
      <c r="AC2055" s="39"/>
      <c r="AD2055" s="40"/>
    </row>
    <row r="2056" s="35" customFormat="1" spans="6:30">
      <c r="F2056" s="52"/>
      <c r="G2056" s="52"/>
      <c r="P2056" s="37"/>
      <c r="Q2056" s="38"/>
      <c r="AC2056" s="39"/>
      <c r="AD2056" s="40"/>
    </row>
    <row r="2057" s="35" customFormat="1" spans="6:30">
      <c r="F2057" s="52"/>
      <c r="G2057" s="52"/>
      <c r="P2057" s="37"/>
      <c r="Q2057" s="38"/>
      <c r="AC2057" s="39"/>
      <c r="AD2057" s="40"/>
    </row>
    <row r="2058" s="35" customFormat="1" spans="6:30">
      <c r="F2058" s="52"/>
      <c r="G2058" s="52"/>
      <c r="P2058" s="37"/>
      <c r="Q2058" s="38"/>
      <c r="AC2058" s="39"/>
      <c r="AD2058" s="40"/>
    </row>
    <row r="2059" s="35" customFormat="1" spans="6:30">
      <c r="F2059" s="52"/>
      <c r="G2059" s="52"/>
      <c r="P2059" s="37"/>
      <c r="Q2059" s="38"/>
      <c r="AC2059" s="39"/>
      <c r="AD2059" s="40"/>
    </row>
    <row r="2060" s="35" customFormat="1" spans="6:30">
      <c r="F2060" s="52"/>
      <c r="G2060" s="52"/>
      <c r="P2060" s="37"/>
      <c r="Q2060" s="38"/>
      <c r="AC2060" s="39"/>
      <c r="AD2060" s="40"/>
    </row>
    <row r="2061" s="35" customFormat="1" spans="6:30">
      <c r="F2061" s="52"/>
      <c r="G2061" s="52"/>
      <c r="P2061" s="37"/>
      <c r="Q2061" s="38"/>
      <c r="AC2061" s="39"/>
      <c r="AD2061" s="40"/>
    </row>
    <row r="2062" s="35" customFormat="1" spans="6:30">
      <c r="F2062" s="52"/>
      <c r="G2062" s="52"/>
      <c r="P2062" s="37"/>
      <c r="Q2062" s="38"/>
      <c r="AC2062" s="39"/>
      <c r="AD2062" s="40"/>
    </row>
    <row r="2063" s="35" customFormat="1" spans="6:30">
      <c r="F2063" s="52"/>
      <c r="G2063" s="52"/>
      <c r="P2063" s="37"/>
      <c r="Q2063" s="38"/>
      <c r="AC2063" s="39"/>
      <c r="AD2063" s="40"/>
    </row>
    <row r="2064" s="35" customFormat="1" spans="6:30">
      <c r="F2064" s="52"/>
      <c r="G2064" s="52"/>
      <c r="P2064" s="37"/>
      <c r="Q2064" s="38"/>
      <c r="AC2064" s="39"/>
      <c r="AD2064" s="40"/>
    </row>
    <row r="2065" s="35" customFormat="1" spans="6:30">
      <c r="F2065" s="52"/>
      <c r="G2065" s="52"/>
      <c r="P2065" s="37"/>
      <c r="Q2065" s="38"/>
      <c r="AC2065" s="39"/>
      <c r="AD2065" s="40"/>
    </row>
    <row r="2066" s="35" customFormat="1" spans="6:30">
      <c r="F2066" s="52"/>
      <c r="G2066" s="52"/>
      <c r="P2066" s="37"/>
      <c r="Q2066" s="38"/>
      <c r="AC2066" s="39"/>
      <c r="AD2066" s="40"/>
    </row>
    <row r="2067" s="35" customFormat="1" spans="6:30">
      <c r="F2067" s="52"/>
      <c r="G2067" s="52"/>
      <c r="P2067" s="37"/>
      <c r="Q2067" s="38"/>
      <c r="AC2067" s="39"/>
      <c r="AD2067" s="40"/>
    </row>
    <row r="2068" s="35" customFormat="1" spans="6:30">
      <c r="F2068" s="52"/>
      <c r="G2068" s="52"/>
      <c r="P2068" s="37"/>
      <c r="Q2068" s="38"/>
      <c r="AC2068" s="39"/>
      <c r="AD2068" s="40"/>
    </row>
    <row r="2069" s="35" customFormat="1" spans="6:30">
      <c r="F2069" s="52"/>
      <c r="G2069" s="52"/>
      <c r="P2069" s="37"/>
      <c r="Q2069" s="38"/>
      <c r="AC2069" s="39"/>
      <c r="AD2069" s="40"/>
    </row>
    <row r="2070" s="35" customFormat="1" spans="6:30">
      <c r="F2070" s="52"/>
      <c r="G2070" s="52"/>
      <c r="P2070" s="37"/>
      <c r="Q2070" s="38"/>
      <c r="AC2070" s="39"/>
      <c r="AD2070" s="40"/>
    </row>
    <row r="2071" s="35" customFormat="1" spans="6:30">
      <c r="F2071" s="52"/>
      <c r="G2071" s="52"/>
      <c r="P2071" s="37"/>
      <c r="Q2071" s="38"/>
      <c r="AC2071" s="39"/>
      <c r="AD2071" s="40"/>
    </row>
    <row r="2072" s="35" customFormat="1" spans="6:30">
      <c r="F2072" s="52"/>
      <c r="G2072" s="52"/>
      <c r="P2072" s="37"/>
      <c r="Q2072" s="38"/>
      <c r="AC2072" s="39"/>
      <c r="AD2072" s="40"/>
    </row>
    <row r="2073" s="35" customFormat="1" spans="6:30">
      <c r="F2073" s="52"/>
      <c r="G2073" s="52"/>
      <c r="P2073" s="37"/>
      <c r="Q2073" s="38"/>
      <c r="AC2073" s="39"/>
      <c r="AD2073" s="40"/>
    </row>
    <row r="2074" s="35" customFormat="1" spans="6:30">
      <c r="F2074" s="52"/>
      <c r="G2074" s="52"/>
      <c r="P2074" s="37"/>
      <c r="Q2074" s="38"/>
      <c r="AC2074" s="39"/>
      <c r="AD2074" s="40"/>
    </row>
    <row r="2075" s="35" customFormat="1" spans="6:30">
      <c r="F2075" s="52"/>
      <c r="G2075" s="52"/>
      <c r="P2075" s="37"/>
      <c r="Q2075" s="38"/>
      <c r="AC2075" s="39"/>
      <c r="AD2075" s="40"/>
    </row>
    <row r="2076" s="35" customFormat="1" spans="6:30">
      <c r="F2076" s="52"/>
      <c r="G2076" s="52"/>
      <c r="P2076" s="37"/>
      <c r="Q2076" s="38"/>
      <c r="AC2076" s="39"/>
      <c r="AD2076" s="40"/>
    </row>
    <row r="2077" s="35" customFormat="1" spans="6:30">
      <c r="F2077" s="52"/>
      <c r="G2077" s="52"/>
      <c r="P2077" s="37"/>
      <c r="Q2077" s="38"/>
      <c r="AC2077" s="39"/>
      <c r="AD2077" s="40"/>
    </row>
    <row r="2078" s="35" customFormat="1" spans="6:30">
      <c r="F2078" s="52"/>
      <c r="G2078" s="52"/>
      <c r="P2078" s="37"/>
      <c r="Q2078" s="38"/>
      <c r="AC2078" s="39"/>
      <c r="AD2078" s="40"/>
    </row>
    <row r="2079" s="35" customFormat="1" spans="6:30">
      <c r="F2079" s="52"/>
      <c r="G2079" s="52"/>
      <c r="P2079" s="37"/>
      <c r="Q2079" s="38"/>
      <c r="AC2079" s="39"/>
      <c r="AD2079" s="40"/>
    </row>
    <row r="2080" s="35" customFormat="1" spans="6:30">
      <c r="F2080" s="52"/>
      <c r="G2080" s="52"/>
      <c r="P2080" s="37"/>
      <c r="Q2080" s="38"/>
      <c r="AC2080" s="39"/>
      <c r="AD2080" s="40"/>
    </row>
    <row r="2081" s="35" customFormat="1" spans="6:30">
      <c r="F2081" s="52"/>
      <c r="G2081" s="52"/>
      <c r="P2081" s="37"/>
      <c r="Q2081" s="38"/>
      <c r="AC2081" s="39"/>
      <c r="AD2081" s="40"/>
    </row>
    <row r="2082" s="35" customFormat="1" spans="6:30">
      <c r="F2082" s="52"/>
      <c r="G2082" s="52"/>
      <c r="P2082" s="37"/>
      <c r="Q2082" s="38"/>
      <c r="AC2082" s="39"/>
      <c r="AD2082" s="40"/>
    </row>
    <row r="2083" s="35" customFormat="1" spans="6:30">
      <c r="F2083" s="52"/>
      <c r="G2083" s="52"/>
      <c r="P2083" s="37"/>
      <c r="Q2083" s="38"/>
      <c r="AC2083" s="39"/>
      <c r="AD2083" s="40"/>
    </row>
    <row r="2084" s="35" customFormat="1" spans="6:30">
      <c r="F2084" s="52"/>
      <c r="G2084" s="52"/>
      <c r="P2084" s="37"/>
      <c r="Q2084" s="38"/>
      <c r="AC2084" s="39"/>
      <c r="AD2084" s="40"/>
    </row>
    <row r="2085" s="35" customFormat="1" spans="6:30">
      <c r="F2085" s="52"/>
      <c r="G2085" s="52"/>
      <c r="P2085" s="37"/>
      <c r="Q2085" s="38"/>
      <c r="AC2085" s="39"/>
      <c r="AD2085" s="40"/>
    </row>
    <row r="2086" s="35" customFormat="1" spans="6:30">
      <c r="F2086" s="52"/>
      <c r="G2086" s="52"/>
      <c r="P2086" s="37"/>
      <c r="Q2086" s="38"/>
      <c r="AC2086" s="39"/>
      <c r="AD2086" s="40"/>
    </row>
    <row r="2087" s="35" customFormat="1" spans="6:30">
      <c r="F2087" s="52"/>
      <c r="G2087" s="52"/>
      <c r="P2087" s="37"/>
      <c r="Q2087" s="38"/>
      <c r="AC2087" s="39"/>
      <c r="AD2087" s="40"/>
    </row>
    <row r="2088" s="35" customFormat="1" spans="6:30">
      <c r="F2088" s="52"/>
      <c r="G2088" s="52"/>
      <c r="P2088" s="37"/>
      <c r="Q2088" s="38"/>
      <c r="AC2088" s="39"/>
      <c r="AD2088" s="40"/>
    </row>
    <row r="2089" s="35" customFormat="1" spans="6:30">
      <c r="F2089" s="52"/>
      <c r="G2089" s="52"/>
      <c r="P2089" s="37"/>
      <c r="Q2089" s="38"/>
      <c r="AC2089" s="39"/>
      <c r="AD2089" s="40"/>
    </row>
    <row r="2090" s="35" customFormat="1" spans="6:30">
      <c r="F2090" s="52"/>
      <c r="G2090" s="52"/>
      <c r="P2090" s="37"/>
      <c r="Q2090" s="38"/>
      <c r="AC2090" s="39"/>
      <c r="AD2090" s="40"/>
    </row>
    <row r="2091" s="35" customFormat="1" spans="6:30">
      <c r="F2091" s="52"/>
      <c r="G2091" s="52"/>
      <c r="P2091" s="37"/>
      <c r="Q2091" s="38"/>
      <c r="AC2091" s="39"/>
      <c r="AD2091" s="40"/>
    </row>
    <row r="2092" s="35" customFormat="1" spans="6:30">
      <c r="F2092" s="52"/>
      <c r="G2092" s="52"/>
      <c r="P2092" s="37"/>
      <c r="Q2092" s="38"/>
      <c r="AC2092" s="39"/>
      <c r="AD2092" s="40"/>
    </row>
    <row r="2093" s="35" customFormat="1" spans="6:30">
      <c r="F2093" s="52"/>
      <c r="G2093" s="52"/>
      <c r="P2093" s="37"/>
      <c r="Q2093" s="38"/>
      <c r="AC2093" s="39"/>
      <c r="AD2093" s="40"/>
    </row>
    <row r="2094" s="35" customFormat="1" spans="6:30">
      <c r="F2094" s="52"/>
      <c r="G2094" s="52"/>
      <c r="P2094" s="37"/>
      <c r="Q2094" s="38"/>
      <c r="AC2094" s="39"/>
      <c r="AD2094" s="40"/>
    </row>
    <row r="2095" s="35" customFormat="1" spans="6:30">
      <c r="F2095" s="52"/>
      <c r="G2095" s="52"/>
      <c r="P2095" s="37"/>
      <c r="Q2095" s="38"/>
      <c r="AC2095" s="39"/>
      <c r="AD2095" s="40"/>
    </row>
    <row r="2096" s="35" customFormat="1" spans="6:30">
      <c r="F2096" s="52"/>
      <c r="G2096" s="52"/>
      <c r="P2096" s="37"/>
      <c r="Q2096" s="38"/>
      <c r="AC2096" s="39"/>
      <c r="AD2096" s="40"/>
    </row>
    <row r="2097" s="35" customFormat="1" spans="6:30">
      <c r="F2097" s="52"/>
      <c r="G2097" s="52"/>
      <c r="P2097" s="37"/>
      <c r="Q2097" s="38"/>
      <c r="AC2097" s="39"/>
      <c r="AD2097" s="40"/>
    </row>
    <row r="2098" s="35" customFormat="1" spans="6:30">
      <c r="F2098" s="52"/>
      <c r="G2098" s="52"/>
      <c r="P2098" s="37"/>
      <c r="Q2098" s="38"/>
      <c r="AC2098" s="39"/>
      <c r="AD2098" s="40"/>
    </row>
    <row r="2099" s="35" customFormat="1" spans="6:30">
      <c r="F2099" s="52"/>
      <c r="G2099" s="52"/>
      <c r="P2099" s="37"/>
      <c r="Q2099" s="38"/>
      <c r="AC2099" s="39"/>
      <c r="AD2099" s="40"/>
    </row>
    <row r="2100" s="35" customFormat="1" spans="6:30">
      <c r="F2100" s="52"/>
      <c r="G2100" s="52"/>
      <c r="P2100" s="37"/>
      <c r="Q2100" s="38"/>
      <c r="AC2100" s="39"/>
      <c r="AD2100" s="40"/>
    </row>
    <row r="2101" s="35" customFormat="1" spans="6:30">
      <c r="F2101" s="52"/>
      <c r="G2101" s="52"/>
      <c r="P2101" s="37"/>
      <c r="Q2101" s="38"/>
      <c r="AC2101" s="39"/>
      <c r="AD2101" s="40"/>
    </row>
    <row r="2102" s="35" customFormat="1" spans="6:30">
      <c r="F2102" s="52"/>
      <c r="G2102" s="52"/>
      <c r="P2102" s="37"/>
      <c r="Q2102" s="38"/>
      <c r="AC2102" s="39"/>
      <c r="AD2102" s="40"/>
    </row>
    <row r="2103" s="35" customFormat="1" spans="6:30">
      <c r="F2103" s="52"/>
      <c r="G2103" s="52"/>
      <c r="P2103" s="37"/>
      <c r="Q2103" s="38"/>
      <c r="AC2103" s="39"/>
      <c r="AD2103" s="40"/>
    </row>
    <row r="2104" s="35" customFormat="1" spans="6:30">
      <c r="F2104" s="52"/>
      <c r="G2104" s="52"/>
      <c r="P2104" s="37"/>
      <c r="Q2104" s="38"/>
      <c r="AC2104" s="39"/>
      <c r="AD2104" s="40"/>
    </row>
    <row r="2105" s="35" customFormat="1" spans="6:30">
      <c r="F2105" s="52"/>
      <c r="G2105" s="52"/>
      <c r="P2105" s="37"/>
      <c r="Q2105" s="38"/>
      <c r="AC2105" s="39"/>
      <c r="AD2105" s="40"/>
    </row>
    <row r="2106" s="35" customFormat="1" spans="6:30">
      <c r="F2106" s="52"/>
      <c r="G2106" s="52"/>
      <c r="P2106" s="37"/>
      <c r="Q2106" s="38"/>
      <c r="AC2106" s="39"/>
      <c r="AD2106" s="40"/>
    </row>
    <row r="2107" s="35" customFormat="1" spans="6:30">
      <c r="F2107" s="52"/>
      <c r="G2107" s="52"/>
      <c r="P2107" s="37"/>
      <c r="Q2107" s="38"/>
      <c r="AC2107" s="39"/>
      <c r="AD2107" s="40"/>
    </row>
    <row r="2108" s="35" customFormat="1" spans="6:30">
      <c r="F2108" s="52"/>
      <c r="G2108" s="52"/>
      <c r="P2108" s="37"/>
      <c r="Q2108" s="38"/>
      <c r="AC2108" s="39"/>
      <c r="AD2108" s="40"/>
    </row>
    <row r="2109" s="35" customFormat="1" spans="6:30">
      <c r="F2109" s="52"/>
      <c r="G2109" s="52"/>
      <c r="P2109" s="37"/>
      <c r="Q2109" s="38"/>
      <c r="AC2109" s="39"/>
      <c r="AD2109" s="40"/>
    </row>
    <row r="2110" s="35" customFormat="1" spans="6:30">
      <c r="F2110" s="52"/>
      <c r="G2110" s="52"/>
      <c r="P2110" s="37"/>
      <c r="Q2110" s="38"/>
      <c r="AC2110" s="39"/>
      <c r="AD2110" s="40"/>
    </row>
    <row r="2111" s="35" customFormat="1" spans="6:30">
      <c r="F2111" s="52"/>
      <c r="G2111" s="52"/>
      <c r="P2111" s="37"/>
      <c r="Q2111" s="38"/>
      <c r="AC2111" s="39"/>
      <c r="AD2111" s="40"/>
    </row>
    <row r="2112" s="35" customFormat="1" spans="6:30">
      <c r="F2112" s="52"/>
      <c r="G2112" s="52"/>
      <c r="P2112" s="37"/>
      <c r="Q2112" s="38"/>
      <c r="AC2112" s="39"/>
      <c r="AD2112" s="40"/>
    </row>
    <row r="2113" s="35" customFormat="1" spans="6:30">
      <c r="F2113" s="52"/>
      <c r="G2113" s="52"/>
      <c r="P2113" s="37"/>
      <c r="Q2113" s="38"/>
      <c r="AC2113" s="39"/>
      <c r="AD2113" s="40"/>
    </row>
    <row r="2114" s="35" customFormat="1" spans="6:30">
      <c r="F2114" s="52"/>
      <c r="G2114" s="52"/>
      <c r="P2114" s="37"/>
      <c r="Q2114" s="38"/>
      <c r="AC2114" s="39"/>
      <c r="AD2114" s="40"/>
    </row>
    <row r="2115" s="35" customFormat="1" spans="6:30">
      <c r="F2115" s="52"/>
      <c r="G2115" s="52"/>
      <c r="P2115" s="37"/>
      <c r="Q2115" s="38"/>
      <c r="AC2115" s="39"/>
      <c r="AD2115" s="40"/>
    </row>
    <row r="2116" s="35" customFormat="1" spans="6:30">
      <c r="F2116" s="52"/>
      <c r="G2116" s="52"/>
      <c r="P2116" s="37"/>
      <c r="Q2116" s="38"/>
      <c r="AC2116" s="39"/>
      <c r="AD2116" s="40"/>
    </row>
    <row r="2117" s="35" customFormat="1" spans="6:30">
      <c r="F2117" s="52"/>
      <c r="G2117" s="52"/>
      <c r="P2117" s="37"/>
      <c r="Q2117" s="38"/>
      <c r="AC2117" s="39"/>
      <c r="AD2117" s="40"/>
    </row>
    <row r="2118" s="35" customFormat="1" spans="6:30">
      <c r="F2118" s="52"/>
      <c r="G2118" s="52"/>
      <c r="P2118" s="37"/>
      <c r="Q2118" s="38"/>
      <c r="AC2118" s="39"/>
      <c r="AD2118" s="40"/>
    </row>
    <row r="2119" s="35" customFormat="1" spans="6:30">
      <c r="F2119" s="52"/>
      <c r="G2119" s="52"/>
      <c r="P2119" s="37"/>
      <c r="Q2119" s="38"/>
      <c r="AC2119" s="39"/>
      <c r="AD2119" s="40"/>
    </row>
    <row r="2120" s="35" customFormat="1" spans="6:30">
      <c r="F2120" s="52"/>
      <c r="G2120" s="52"/>
      <c r="P2120" s="37"/>
      <c r="Q2120" s="38"/>
      <c r="AC2120" s="39"/>
      <c r="AD2120" s="40"/>
    </row>
    <row r="2121" s="35" customFormat="1" spans="6:30">
      <c r="F2121" s="52"/>
      <c r="G2121" s="52"/>
      <c r="P2121" s="37"/>
      <c r="Q2121" s="38"/>
      <c r="AC2121" s="39"/>
      <c r="AD2121" s="40"/>
    </row>
    <row r="2122" s="35" customFormat="1" spans="6:30">
      <c r="F2122" s="52"/>
      <c r="G2122" s="52"/>
      <c r="P2122" s="37"/>
      <c r="Q2122" s="38"/>
      <c r="AC2122" s="39"/>
      <c r="AD2122" s="40"/>
    </row>
    <row r="2123" s="35" customFormat="1" spans="6:30">
      <c r="F2123" s="52"/>
      <c r="G2123" s="52"/>
      <c r="P2123" s="37"/>
      <c r="Q2123" s="38"/>
      <c r="AC2123" s="39"/>
      <c r="AD2123" s="40"/>
    </row>
    <row r="2124" s="35" customFormat="1" spans="6:30">
      <c r="F2124" s="52"/>
      <c r="G2124" s="52"/>
      <c r="P2124" s="37"/>
      <c r="Q2124" s="38"/>
      <c r="AC2124" s="39"/>
      <c r="AD2124" s="40"/>
    </row>
    <row r="2125" s="35" customFormat="1" spans="6:30">
      <c r="F2125" s="52"/>
      <c r="G2125" s="52"/>
      <c r="P2125" s="37"/>
      <c r="Q2125" s="38"/>
      <c r="AC2125" s="39"/>
      <c r="AD2125" s="40"/>
    </row>
    <row r="2126" s="35" customFormat="1" spans="6:30">
      <c r="F2126" s="52"/>
      <c r="G2126" s="52"/>
      <c r="P2126" s="37"/>
      <c r="Q2126" s="38"/>
      <c r="AC2126" s="39"/>
      <c r="AD2126" s="40"/>
    </row>
    <row r="2127" s="35" customFormat="1" spans="6:30">
      <c r="F2127" s="52"/>
      <c r="G2127" s="52"/>
      <c r="P2127" s="37"/>
      <c r="Q2127" s="38"/>
      <c r="AC2127" s="39"/>
      <c r="AD2127" s="40"/>
    </row>
    <row r="2128" s="35" customFormat="1" spans="6:30">
      <c r="F2128" s="52"/>
      <c r="G2128" s="52"/>
      <c r="P2128" s="37"/>
      <c r="Q2128" s="38"/>
      <c r="AC2128" s="39"/>
      <c r="AD2128" s="40"/>
    </row>
    <row r="2129" s="35" customFormat="1" spans="6:30">
      <c r="F2129" s="52"/>
      <c r="G2129" s="52"/>
      <c r="P2129" s="37"/>
      <c r="Q2129" s="38"/>
      <c r="AC2129" s="39"/>
      <c r="AD2129" s="40"/>
    </row>
    <row r="2130" s="35" customFormat="1" spans="6:30">
      <c r="F2130" s="52"/>
      <c r="G2130" s="52"/>
      <c r="P2130" s="37"/>
      <c r="Q2130" s="38"/>
      <c r="AC2130" s="39"/>
      <c r="AD2130" s="40"/>
    </row>
    <row r="2131" s="35" customFormat="1" spans="6:30">
      <c r="F2131" s="52"/>
      <c r="G2131" s="52"/>
      <c r="P2131" s="37"/>
      <c r="Q2131" s="38"/>
      <c r="AC2131" s="39"/>
      <c r="AD2131" s="40"/>
    </row>
    <row r="2132" s="35" customFormat="1" spans="6:30">
      <c r="F2132" s="52"/>
      <c r="G2132" s="52"/>
      <c r="P2132" s="37"/>
      <c r="Q2132" s="38"/>
      <c r="AC2132" s="39"/>
      <c r="AD2132" s="40"/>
    </row>
    <row r="2133" s="35" customFormat="1" spans="6:30">
      <c r="F2133" s="52"/>
      <c r="G2133" s="52"/>
      <c r="P2133" s="37"/>
      <c r="Q2133" s="38"/>
      <c r="AC2133" s="39"/>
      <c r="AD2133" s="40"/>
    </row>
    <row r="2134" s="35" customFormat="1" spans="6:30">
      <c r="F2134" s="52"/>
      <c r="G2134" s="52"/>
      <c r="P2134" s="37"/>
      <c r="Q2134" s="38"/>
      <c r="AC2134" s="39"/>
      <c r="AD2134" s="40"/>
    </row>
    <row r="2135" s="35" customFormat="1" spans="6:30">
      <c r="F2135" s="52"/>
      <c r="G2135" s="52"/>
      <c r="P2135" s="37"/>
      <c r="Q2135" s="38"/>
      <c r="AC2135" s="39"/>
      <c r="AD2135" s="40"/>
    </row>
    <row r="2136" s="35" customFormat="1" spans="6:30">
      <c r="F2136" s="52"/>
      <c r="G2136" s="52"/>
      <c r="P2136" s="37"/>
      <c r="Q2136" s="38"/>
      <c r="AC2136" s="39"/>
      <c r="AD2136" s="40"/>
    </row>
    <row r="2137" s="35" customFormat="1" spans="6:30">
      <c r="F2137" s="52"/>
      <c r="G2137" s="52"/>
      <c r="P2137" s="37"/>
      <c r="Q2137" s="38"/>
      <c r="AC2137" s="39"/>
      <c r="AD2137" s="40"/>
    </row>
    <row r="2138" s="35" customFormat="1" spans="6:30">
      <c r="F2138" s="52"/>
      <c r="G2138" s="52"/>
      <c r="P2138" s="37"/>
      <c r="Q2138" s="38"/>
      <c r="AC2138" s="39"/>
      <c r="AD2138" s="40"/>
    </row>
    <row r="2139" s="35" customFormat="1" spans="6:30">
      <c r="F2139" s="52"/>
      <c r="G2139" s="52"/>
      <c r="P2139" s="37"/>
      <c r="Q2139" s="38"/>
      <c r="AC2139" s="39"/>
      <c r="AD2139" s="40"/>
    </row>
    <row r="2140" s="35" customFormat="1" spans="6:30">
      <c r="F2140" s="52"/>
      <c r="G2140" s="52"/>
      <c r="P2140" s="37"/>
      <c r="Q2140" s="38"/>
      <c r="AC2140" s="39"/>
      <c r="AD2140" s="40"/>
    </row>
    <row r="2141" s="35" customFormat="1" spans="6:30">
      <c r="F2141" s="52"/>
      <c r="G2141" s="52"/>
      <c r="P2141" s="37"/>
      <c r="Q2141" s="38"/>
      <c r="AC2141" s="39"/>
      <c r="AD2141" s="40"/>
    </row>
    <row r="2142" s="35" customFormat="1" spans="6:30">
      <c r="F2142" s="52"/>
      <c r="G2142" s="52"/>
      <c r="P2142" s="37"/>
      <c r="Q2142" s="38"/>
      <c r="AC2142" s="39"/>
      <c r="AD2142" s="40"/>
    </row>
    <row r="2143" s="35" customFormat="1" spans="6:30">
      <c r="F2143" s="52"/>
      <c r="G2143" s="52"/>
      <c r="P2143" s="37"/>
      <c r="Q2143" s="38"/>
      <c r="AC2143" s="39"/>
      <c r="AD2143" s="40"/>
    </row>
    <row r="2144" s="35" customFormat="1" spans="6:30">
      <c r="F2144" s="52"/>
      <c r="G2144" s="52"/>
      <c r="P2144" s="37"/>
      <c r="Q2144" s="38"/>
      <c r="AC2144" s="39"/>
      <c r="AD2144" s="40"/>
    </row>
    <row r="2145" s="35" customFormat="1" spans="6:30">
      <c r="F2145" s="52"/>
      <c r="G2145" s="52"/>
      <c r="P2145" s="37"/>
      <c r="Q2145" s="38"/>
      <c r="AC2145" s="39"/>
      <c r="AD2145" s="40"/>
    </row>
    <row r="2146" s="35" customFormat="1" spans="6:30">
      <c r="F2146" s="52"/>
      <c r="G2146" s="52"/>
      <c r="P2146" s="37"/>
      <c r="Q2146" s="38"/>
      <c r="AC2146" s="39"/>
      <c r="AD2146" s="40"/>
    </row>
    <row r="2147" s="35" customFormat="1" spans="6:30">
      <c r="F2147" s="52"/>
      <c r="G2147" s="52"/>
      <c r="P2147" s="37"/>
      <c r="Q2147" s="38"/>
      <c r="AC2147" s="39"/>
      <c r="AD2147" s="40"/>
    </row>
    <row r="2148" s="35" customFormat="1" spans="6:30">
      <c r="F2148" s="52"/>
      <c r="G2148" s="52"/>
      <c r="P2148" s="37"/>
      <c r="Q2148" s="38"/>
      <c r="AC2148" s="39"/>
      <c r="AD2148" s="40"/>
    </row>
    <row r="2149" s="35" customFormat="1" spans="6:30">
      <c r="F2149" s="52"/>
      <c r="G2149" s="52"/>
      <c r="P2149" s="37"/>
      <c r="Q2149" s="38"/>
      <c r="AC2149" s="39"/>
      <c r="AD2149" s="40"/>
    </row>
    <row r="2150" s="35" customFormat="1" spans="6:30">
      <c r="F2150" s="52"/>
      <c r="G2150" s="52"/>
      <c r="P2150" s="37"/>
      <c r="Q2150" s="38"/>
      <c r="AC2150" s="39"/>
      <c r="AD2150" s="40"/>
    </row>
    <row r="2151" s="35" customFormat="1" spans="6:30">
      <c r="F2151" s="52"/>
      <c r="G2151" s="52"/>
      <c r="P2151" s="37"/>
      <c r="Q2151" s="38"/>
      <c r="AC2151" s="39"/>
      <c r="AD2151" s="40"/>
    </row>
    <row r="2152" s="35" customFormat="1" spans="6:30">
      <c r="F2152" s="52"/>
      <c r="G2152" s="52"/>
      <c r="P2152" s="37"/>
      <c r="Q2152" s="38"/>
      <c r="AC2152" s="39"/>
      <c r="AD2152" s="40"/>
    </row>
    <row r="2153" s="35" customFormat="1" spans="6:30">
      <c r="F2153" s="52"/>
      <c r="G2153" s="52"/>
      <c r="P2153" s="37"/>
      <c r="Q2153" s="38"/>
      <c r="AC2153" s="39"/>
      <c r="AD2153" s="40"/>
    </row>
    <row r="2154" s="35" customFormat="1" spans="6:30">
      <c r="F2154" s="52"/>
      <c r="G2154" s="52"/>
      <c r="P2154" s="37"/>
      <c r="Q2154" s="38"/>
      <c r="AC2154" s="39"/>
      <c r="AD2154" s="40"/>
    </row>
    <row r="2155" s="35" customFormat="1" spans="6:30">
      <c r="F2155" s="52"/>
      <c r="G2155" s="52"/>
      <c r="P2155" s="37"/>
      <c r="Q2155" s="38"/>
      <c r="AC2155" s="39"/>
      <c r="AD2155" s="40"/>
    </row>
    <row r="2156" s="35" customFormat="1" spans="6:30">
      <c r="F2156" s="52"/>
      <c r="G2156" s="52"/>
      <c r="P2156" s="37"/>
      <c r="Q2156" s="38"/>
      <c r="AC2156" s="39"/>
      <c r="AD2156" s="40"/>
    </row>
    <row r="2157" s="35" customFormat="1" spans="6:30">
      <c r="F2157" s="52"/>
      <c r="G2157" s="52"/>
      <c r="P2157" s="37"/>
      <c r="Q2157" s="38"/>
      <c r="AC2157" s="39"/>
      <c r="AD2157" s="40"/>
    </row>
    <row r="2158" s="35" customFormat="1" spans="6:30">
      <c r="F2158" s="52"/>
      <c r="G2158" s="52"/>
      <c r="P2158" s="37"/>
      <c r="Q2158" s="38"/>
      <c r="AC2158" s="39"/>
      <c r="AD2158" s="40"/>
    </row>
    <row r="2159" s="35" customFormat="1" spans="6:30">
      <c r="F2159" s="52"/>
      <c r="G2159" s="52"/>
      <c r="P2159" s="37"/>
      <c r="Q2159" s="38"/>
      <c r="AC2159" s="39"/>
      <c r="AD2159" s="40"/>
    </row>
    <row r="2160" s="35" customFormat="1" spans="6:30">
      <c r="F2160" s="52"/>
      <c r="G2160" s="52"/>
      <c r="P2160" s="37"/>
      <c r="Q2160" s="38"/>
      <c r="AC2160" s="39"/>
      <c r="AD2160" s="40"/>
    </row>
    <row r="2161" s="35" customFormat="1" spans="6:30">
      <c r="F2161" s="52"/>
      <c r="G2161" s="52"/>
      <c r="P2161" s="37"/>
      <c r="Q2161" s="38"/>
      <c r="AC2161" s="39"/>
      <c r="AD2161" s="40"/>
    </row>
    <row r="2162" s="35" customFormat="1" spans="6:30">
      <c r="F2162" s="52"/>
      <c r="G2162" s="52"/>
      <c r="P2162" s="37"/>
      <c r="Q2162" s="38"/>
      <c r="AC2162" s="39"/>
      <c r="AD2162" s="40"/>
    </row>
    <row r="2163" s="35" customFormat="1" spans="6:30">
      <c r="F2163" s="52"/>
      <c r="G2163" s="52"/>
      <c r="P2163" s="37"/>
      <c r="Q2163" s="38"/>
      <c r="AC2163" s="39"/>
      <c r="AD2163" s="40"/>
    </row>
    <row r="2164" s="35" customFormat="1" spans="6:30">
      <c r="F2164" s="52"/>
      <c r="G2164" s="52"/>
      <c r="P2164" s="37"/>
      <c r="Q2164" s="38"/>
      <c r="AC2164" s="39"/>
      <c r="AD2164" s="40"/>
    </row>
    <row r="2165" s="35" customFormat="1" spans="6:30">
      <c r="F2165" s="52"/>
      <c r="G2165" s="52"/>
      <c r="P2165" s="37"/>
      <c r="Q2165" s="38"/>
      <c r="AC2165" s="39"/>
      <c r="AD2165" s="40"/>
    </row>
    <row r="2166" s="35" customFormat="1" spans="6:30">
      <c r="F2166" s="52"/>
      <c r="G2166" s="52"/>
      <c r="P2166" s="37"/>
      <c r="Q2166" s="38"/>
      <c r="AC2166" s="39"/>
      <c r="AD2166" s="40"/>
    </row>
    <row r="2167" s="35" customFormat="1" spans="6:30">
      <c r="F2167" s="52"/>
      <c r="G2167" s="52"/>
      <c r="P2167" s="37"/>
      <c r="Q2167" s="38"/>
      <c r="AC2167" s="39"/>
      <c r="AD2167" s="40"/>
    </row>
    <row r="2168" s="35" customFormat="1" spans="6:30">
      <c r="F2168" s="52"/>
      <c r="G2168" s="52"/>
      <c r="P2168" s="37"/>
      <c r="Q2168" s="38"/>
      <c r="AC2168" s="39"/>
      <c r="AD2168" s="40"/>
    </row>
    <row r="2169" s="35" customFormat="1" spans="6:30">
      <c r="F2169" s="52"/>
      <c r="G2169" s="52"/>
      <c r="P2169" s="37"/>
      <c r="Q2169" s="38"/>
      <c r="AC2169" s="39"/>
      <c r="AD2169" s="40"/>
    </row>
    <row r="2170" s="35" customFormat="1" spans="6:30">
      <c r="F2170" s="52"/>
      <c r="G2170" s="52"/>
      <c r="P2170" s="37"/>
      <c r="Q2170" s="38"/>
      <c r="AC2170" s="39"/>
      <c r="AD2170" s="40"/>
    </row>
    <row r="2171" s="35" customFormat="1" spans="6:30">
      <c r="F2171" s="52"/>
      <c r="G2171" s="52"/>
      <c r="P2171" s="37"/>
      <c r="Q2171" s="38"/>
      <c r="AC2171" s="39"/>
      <c r="AD2171" s="40"/>
    </row>
    <row r="2172" s="35" customFormat="1" spans="6:30">
      <c r="F2172" s="52"/>
      <c r="G2172" s="52"/>
      <c r="P2172" s="37"/>
      <c r="Q2172" s="38"/>
      <c r="AC2172" s="39"/>
      <c r="AD2172" s="40"/>
    </row>
    <row r="2173" s="35" customFormat="1" spans="6:30">
      <c r="F2173" s="52"/>
      <c r="G2173" s="52"/>
      <c r="P2173" s="37"/>
      <c r="Q2173" s="38"/>
      <c r="AC2173" s="39"/>
      <c r="AD2173" s="40"/>
    </row>
    <row r="2174" s="35" customFormat="1" spans="6:30">
      <c r="F2174" s="52"/>
      <c r="G2174" s="52"/>
      <c r="P2174" s="37"/>
      <c r="Q2174" s="38"/>
      <c r="AC2174" s="39"/>
      <c r="AD2174" s="40"/>
    </row>
    <row r="2175" s="35" customFormat="1" spans="6:30">
      <c r="F2175" s="52"/>
      <c r="G2175" s="52"/>
      <c r="P2175" s="37"/>
      <c r="Q2175" s="38"/>
      <c r="AC2175" s="39"/>
      <c r="AD2175" s="40"/>
    </row>
    <row r="2176" s="35" customFormat="1" spans="6:30">
      <c r="F2176" s="52"/>
      <c r="G2176" s="52"/>
      <c r="P2176" s="37"/>
      <c r="Q2176" s="38"/>
      <c r="AC2176" s="39"/>
      <c r="AD2176" s="40"/>
    </row>
    <row r="2177" s="35" customFormat="1" spans="6:30">
      <c r="F2177" s="52"/>
      <c r="G2177" s="52"/>
      <c r="P2177" s="37"/>
      <c r="Q2177" s="38"/>
      <c r="AC2177" s="39"/>
      <c r="AD2177" s="40"/>
    </row>
    <row r="2178" s="35" customFormat="1" spans="6:30">
      <c r="F2178" s="52"/>
      <c r="G2178" s="52"/>
      <c r="P2178" s="37"/>
      <c r="Q2178" s="38"/>
      <c r="AC2178" s="39"/>
      <c r="AD2178" s="40"/>
    </row>
    <row r="2179" s="35" customFormat="1" spans="6:30">
      <c r="F2179" s="52"/>
      <c r="G2179" s="52"/>
      <c r="P2179" s="37"/>
      <c r="Q2179" s="38"/>
      <c r="AC2179" s="39"/>
      <c r="AD2179" s="40"/>
    </row>
    <row r="2180" s="35" customFormat="1" spans="6:30">
      <c r="F2180" s="52"/>
      <c r="G2180" s="52"/>
      <c r="P2180" s="37"/>
      <c r="Q2180" s="38"/>
      <c r="AC2180" s="39"/>
      <c r="AD2180" s="40"/>
    </row>
    <row r="2181" s="35" customFormat="1" spans="6:30">
      <c r="F2181" s="52"/>
      <c r="G2181" s="52"/>
      <c r="P2181" s="37"/>
      <c r="Q2181" s="38"/>
      <c r="AC2181" s="39"/>
      <c r="AD2181" s="40"/>
    </row>
    <row r="2182" s="35" customFormat="1" spans="6:30">
      <c r="F2182" s="52"/>
      <c r="G2182" s="52"/>
      <c r="P2182" s="37"/>
      <c r="Q2182" s="38"/>
      <c r="AC2182" s="39"/>
      <c r="AD2182" s="40"/>
    </row>
    <row r="2183" s="35" customFormat="1" spans="6:30">
      <c r="F2183" s="52"/>
      <c r="G2183" s="52"/>
      <c r="P2183" s="37"/>
      <c r="Q2183" s="38"/>
      <c r="AC2183" s="39"/>
      <c r="AD2183" s="40"/>
    </row>
    <row r="2184" s="35" customFormat="1" spans="6:30">
      <c r="F2184" s="52"/>
      <c r="G2184" s="52"/>
      <c r="P2184" s="37"/>
      <c r="Q2184" s="38"/>
      <c r="AC2184" s="39"/>
      <c r="AD2184" s="40"/>
    </row>
    <row r="2185" s="35" customFormat="1" spans="6:30">
      <c r="F2185" s="52"/>
      <c r="G2185" s="52"/>
      <c r="P2185" s="37"/>
      <c r="Q2185" s="38"/>
      <c r="AC2185" s="39"/>
      <c r="AD2185" s="40"/>
    </row>
    <row r="2186" s="35" customFormat="1" spans="6:30">
      <c r="F2186" s="52"/>
      <c r="G2186" s="52"/>
      <c r="P2186" s="37"/>
      <c r="Q2186" s="38"/>
      <c r="AC2186" s="39"/>
      <c r="AD2186" s="40"/>
    </row>
    <row r="2187" s="35" customFormat="1" spans="6:30">
      <c r="F2187" s="52"/>
      <c r="G2187" s="52"/>
      <c r="P2187" s="37"/>
      <c r="Q2187" s="38"/>
      <c r="AC2187" s="39"/>
      <c r="AD2187" s="40"/>
    </row>
    <row r="2188" s="35" customFormat="1" spans="6:30">
      <c r="F2188" s="52"/>
      <c r="G2188" s="52"/>
      <c r="P2188" s="37"/>
      <c r="Q2188" s="38"/>
      <c r="AC2188" s="39"/>
      <c r="AD2188" s="40"/>
    </row>
    <row r="2189" s="35" customFormat="1" spans="6:30">
      <c r="F2189" s="52"/>
      <c r="G2189" s="52"/>
      <c r="P2189" s="37"/>
      <c r="Q2189" s="38"/>
      <c r="AC2189" s="39"/>
      <c r="AD2189" s="40"/>
    </row>
    <row r="2190" s="35" customFormat="1" spans="6:30">
      <c r="F2190" s="52"/>
      <c r="G2190" s="52"/>
      <c r="P2190" s="37"/>
      <c r="Q2190" s="38"/>
      <c r="AC2190" s="39"/>
      <c r="AD2190" s="40"/>
    </row>
    <row r="2191" s="35" customFormat="1" spans="6:30">
      <c r="F2191" s="52"/>
      <c r="G2191" s="52"/>
      <c r="P2191" s="37"/>
      <c r="Q2191" s="38"/>
      <c r="AC2191" s="39"/>
      <c r="AD2191" s="40"/>
    </row>
    <row r="2192" s="35" customFormat="1" spans="6:30">
      <c r="F2192" s="52"/>
      <c r="G2192" s="52"/>
      <c r="P2192" s="37"/>
      <c r="Q2192" s="38"/>
      <c r="AC2192" s="39"/>
      <c r="AD2192" s="40"/>
    </row>
    <row r="2193" s="35" customFormat="1" spans="6:30">
      <c r="F2193" s="52"/>
      <c r="G2193" s="52"/>
      <c r="P2193" s="37"/>
      <c r="Q2193" s="38"/>
      <c r="AC2193" s="39"/>
      <c r="AD2193" s="40"/>
    </row>
    <row r="2194" s="35" customFormat="1" spans="6:30">
      <c r="F2194" s="52"/>
      <c r="G2194" s="52"/>
      <c r="P2194" s="37"/>
      <c r="Q2194" s="38"/>
      <c r="AC2194" s="39"/>
      <c r="AD2194" s="40"/>
    </row>
    <row r="2195" s="35" customFormat="1" spans="6:30">
      <c r="F2195" s="52"/>
      <c r="G2195" s="52"/>
      <c r="P2195" s="37"/>
      <c r="Q2195" s="38"/>
      <c r="AC2195" s="39"/>
      <c r="AD2195" s="40"/>
    </row>
    <row r="2196" s="35" customFormat="1" spans="6:30">
      <c r="F2196" s="52"/>
      <c r="G2196" s="52"/>
      <c r="P2196" s="37"/>
      <c r="Q2196" s="38"/>
      <c r="AC2196" s="39"/>
      <c r="AD2196" s="40"/>
    </row>
    <row r="2197" s="35" customFormat="1" spans="6:30">
      <c r="F2197" s="52"/>
      <c r="G2197" s="52"/>
      <c r="P2197" s="37"/>
      <c r="Q2197" s="38"/>
      <c r="AC2197" s="39"/>
      <c r="AD2197" s="40"/>
    </row>
    <row r="2198" s="35" customFormat="1" spans="6:30">
      <c r="F2198" s="52"/>
      <c r="G2198" s="52"/>
      <c r="P2198" s="37"/>
      <c r="Q2198" s="38"/>
      <c r="AC2198" s="39"/>
      <c r="AD2198" s="40"/>
    </row>
    <row r="2199" s="35" customFormat="1" spans="6:30">
      <c r="F2199" s="52"/>
      <c r="G2199" s="52"/>
      <c r="P2199" s="37"/>
      <c r="Q2199" s="38"/>
      <c r="AC2199" s="39"/>
      <c r="AD2199" s="40"/>
    </row>
    <row r="2200" s="35" customFormat="1" spans="6:30">
      <c r="F2200" s="52"/>
      <c r="G2200" s="52"/>
      <c r="P2200" s="37"/>
      <c r="Q2200" s="38"/>
      <c r="AC2200" s="39"/>
      <c r="AD2200" s="40"/>
    </row>
    <row r="2201" s="35" customFormat="1" spans="6:30">
      <c r="F2201" s="52"/>
      <c r="G2201" s="52"/>
      <c r="P2201" s="37"/>
      <c r="Q2201" s="38"/>
      <c r="AC2201" s="39"/>
      <c r="AD2201" s="40"/>
    </row>
    <row r="2202" s="35" customFormat="1" spans="6:30">
      <c r="F2202" s="52"/>
      <c r="G2202" s="52"/>
      <c r="P2202" s="37"/>
      <c r="Q2202" s="38"/>
      <c r="AC2202" s="39"/>
      <c r="AD2202" s="40"/>
    </row>
    <row r="2203" s="35" customFormat="1" spans="6:30">
      <c r="F2203" s="52"/>
      <c r="G2203" s="52"/>
      <c r="P2203" s="37"/>
      <c r="Q2203" s="38"/>
      <c r="AC2203" s="39"/>
      <c r="AD2203" s="40"/>
    </row>
    <row r="2204" s="35" customFormat="1" spans="6:30">
      <c r="F2204" s="52"/>
      <c r="G2204" s="52"/>
      <c r="P2204" s="37"/>
      <c r="Q2204" s="38"/>
      <c r="AC2204" s="39"/>
      <c r="AD2204" s="40"/>
    </row>
    <row r="2205" s="35" customFormat="1" spans="6:30">
      <c r="F2205" s="52"/>
      <c r="G2205" s="52"/>
      <c r="P2205" s="37"/>
      <c r="Q2205" s="38"/>
      <c r="AC2205" s="39"/>
      <c r="AD2205" s="40"/>
    </row>
    <row r="2206" s="35" customFormat="1" spans="6:30">
      <c r="F2206" s="52"/>
      <c r="G2206" s="52"/>
      <c r="P2206" s="37"/>
      <c r="Q2206" s="38"/>
      <c r="AC2206" s="39"/>
      <c r="AD2206" s="40"/>
    </row>
    <row r="2207" s="35" customFormat="1" spans="6:30">
      <c r="F2207" s="52"/>
      <c r="G2207" s="52"/>
      <c r="P2207" s="37"/>
      <c r="Q2207" s="38"/>
      <c r="AC2207" s="39"/>
      <c r="AD2207" s="40"/>
    </row>
    <row r="2208" s="35" customFormat="1" spans="6:30">
      <c r="F2208" s="52"/>
      <c r="G2208" s="52"/>
      <c r="P2208" s="37"/>
      <c r="Q2208" s="38"/>
      <c r="AC2208" s="39"/>
      <c r="AD2208" s="40"/>
    </row>
    <row r="2209" s="35" customFormat="1" spans="6:30">
      <c r="F2209" s="52"/>
      <c r="G2209" s="52"/>
      <c r="P2209" s="37"/>
      <c r="Q2209" s="38"/>
      <c r="AC2209" s="39"/>
      <c r="AD2209" s="40"/>
    </row>
    <row r="2210" s="35" customFormat="1" spans="6:30">
      <c r="F2210" s="52"/>
      <c r="G2210" s="52"/>
      <c r="P2210" s="37"/>
      <c r="Q2210" s="38"/>
      <c r="AC2210" s="39"/>
      <c r="AD2210" s="40"/>
    </row>
    <row r="2211" s="35" customFormat="1" spans="6:30">
      <c r="F2211" s="52"/>
      <c r="G2211" s="52"/>
      <c r="P2211" s="37"/>
      <c r="Q2211" s="38"/>
      <c r="AC2211" s="39"/>
      <c r="AD2211" s="40"/>
    </row>
    <row r="2212" s="35" customFormat="1" spans="6:30">
      <c r="F2212" s="52"/>
      <c r="G2212" s="52"/>
      <c r="P2212" s="37"/>
      <c r="Q2212" s="38"/>
      <c r="AC2212" s="39"/>
      <c r="AD2212" s="40"/>
    </row>
    <row r="2213" s="35" customFormat="1" spans="6:30">
      <c r="F2213" s="52"/>
      <c r="G2213" s="52"/>
      <c r="P2213" s="37"/>
      <c r="Q2213" s="38"/>
      <c r="AC2213" s="39"/>
      <c r="AD2213" s="40"/>
    </row>
    <row r="2214" s="35" customFormat="1" spans="6:30">
      <c r="F2214" s="52"/>
      <c r="G2214" s="52"/>
      <c r="P2214" s="37"/>
      <c r="Q2214" s="38"/>
      <c r="AC2214" s="39"/>
      <c r="AD2214" s="40"/>
    </row>
    <row r="2215" s="35" customFormat="1" spans="6:30">
      <c r="F2215" s="52"/>
      <c r="G2215" s="52"/>
      <c r="P2215" s="37"/>
      <c r="Q2215" s="38"/>
      <c r="AC2215" s="39"/>
      <c r="AD2215" s="40"/>
    </row>
    <row r="2216" s="35" customFormat="1" spans="6:30">
      <c r="F2216" s="52"/>
      <c r="G2216" s="52"/>
      <c r="P2216" s="37"/>
      <c r="Q2216" s="38"/>
      <c r="AC2216" s="39"/>
      <c r="AD2216" s="40"/>
    </row>
    <row r="2217" s="35" customFormat="1" spans="6:30">
      <c r="F2217" s="52"/>
      <c r="G2217" s="52"/>
      <c r="P2217" s="37"/>
      <c r="Q2217" s="38"/>
      <c r="AC2217" s="39"/>
      <c r="AD2217" s="40"/>
    </row>
    <row r="2218" s="35" customFormat="1" spans="6:30">
      <c r="F2218" s="52"/>
      <c r="G2218" s="52"/>
      <c r="P2218" s="37"/>
      <c r="Q2218" s="38"/>
      <c r="AC2218" s="39"/>
      <c r="AD2218" s="40"/>
    </row>
    <row r="2219" s="35" customFormat="1" spans="6:30">
      <c r="F2219" s="52"/>
      <c r="G2219" s="52"/>
      <c r="P2219" s="37"/>
      <c r="Q2219" s="38"/>
      <c r="AC2219" s="39"/>
      <c r="AD2219" s="40"/>
    </row>
    <row r="2220" s="35" customFormat="1" spans="6:30">
      <c r="F2220" s="52"/>
      <c r="G2220" s="52"/>
      <c r="P2220" s="37"/>
      <c r="Q2220" s="38"/>
      <c r="AC2220" s="39"/>
      <c r="AD2220" s="40"/>
    </row>
    <row r="2221" s="35" customFormat="1" spans="6:30">
      <c r="F2221" s="52"/>
      <c r="G2221" s="52"/>
      <c r="P2221" s="37"/>
      <c r="Q2221" s="38"/>
      <c r="AC2221" s="39"/>
      <c r="AD2221" s="40"/>
    </row>
    <row r="2222" s="35" customFormat="1" spans="6:30">
      <c r="F2222" s="52"/>
      <c r="G2222" s="52"/>
      <c r="P2222" s="37"/>
      <c r="Q2222" s="38"/>
      <c r="AC2222" s="39"/>
      <c r="AD2222" s="40"/>
    </row>
    <row r="2223" s="35" customFormat="1" spans="6:30">
      <c r="F2223" s="52"/>
      <c r="G2223" s="52"/>
      <c r="P2223" s="37"/>
      <c r="Q2223" s="38"/>
      <c r="AC2223" s="39"/>
      <c r="AD2223" s="40"/>
    </row>
    <row r="2224" s="35" customFormat="1" spans="6:30">
      <c r="F2224" s="52"/>
      <c r="G2224" s="52"/>
      <c r="P2224" s="37"/>
      <c r="Q2224" s="38"/>
      <c r="AC2224" s="39"/>
      <c r="AD2224" s="40"/>
    </row>
    <row r="2225" s="35" customFormat="1" spans="6:30">
      <c r="F2225" s="52"/>
      <c r="G2225" s="52"/>
      <c r="P2225" s="37"/>
      <c r="Q2225" s="38"/>
      <c r="AC2225" s="39"/>
      <c r="AD2225" s="40"/>
    </row>
    <row r="2226" s="35" customFormat="1" spans="6:30">
      <c r="F2226" s="52"/>
      <c r="G2226" s="52"/>
      <c r="P2226" s="37"/>
      <c r="Q2226" s="38"/>
      <c r="AC2226" s="39"/>
      <c r="AD2226" s="40"/>
    </row>
    <row r="2227" s="35" customFormat="1" spans="6:30">
      <c r="F2227" s="52"/>
      <c r="G2227" s="52"/>
      <c r="P2227" s="37"/>
      <c r="Q2227" s="38"/>
      <c r="AC2227" s="39"/>
      <c r="AD2227" s="40"/>
    </row>
    <row r="2228" s="35" customFormat="1" spans="6:30">
      <c r="F2228" s="52"/>
      <c r="G2228" s="52"/>
      <c r="P2228" s="37"/>
      <c r="Q2228" s="38"/>
      <c r="AC2228" s="39"/>
      <c r="AD2228" s="40"/>
    </row>
    <row r="2229" s="35" customFormat="1" spans="6:30">
      <c r="F2229" s="52"/>
      <c r="G2229" s="52"/>
      <c r="P2229" s="37"/>
      <c r="Q2229" s="38"/>
      <c r="AC2229" s="39"/>
      <c r="AD2229" s="40"/>
    </row>
    <row r="2230" s="35" customFormat="1" spans="6:30">
      <c r="F2230" s="52"/>
      <c r="G2230" s="52"/>
      <c r="P2230" s="37"/>
      <c r="Q2230" s="38"/>
      <c r="AC2230" s="39"/>
      <c r="AD2230" s="40"/>
    </row>
    <row r="2231" s="35" customFormat="1" spans="6:30">
      <c r="F2231" s="52"/>
      <c r="G2231" s="52"/>
      <c r="P2231" s="37"/>
      <c r="Q2231" s="38"/>
      <c r="AC2231" s="39"/>
      <c r="AD2231" s="40"/>
    </row>
    <row r="2232" s="35" customFormat="1" spans="6:30">
      <c r="F2232" s="52"/>
      <c r="G2232" s="52"/>
      <c r="P2232" s="37"/>
      <c r="Q2232" s="38"/>
      <c r="AC2232" s="39"/>
      <c r="AD2232" s="40"/>
    </row>
    <row r="2233" s="35" customFormat="1" spans="6:30">
      <c r="F2233" s="52"/>
      <c r="G2233" s="52"/>
      <c r="P2233" s="37"/>
      <c r="Q2233" s="38"/>
      <c r="AC2233" s="39"/>
      <c r="AD2233" s="40"/>
    </row>
    <row r="2234" s="35" customFormat="1" spans="6:30">
      <c r="F2234" s="52"/>
      <c r="G2234" s="52"/>
      <c r="P2234" s="37"/>
      <c r="Q2234" s="38"/>
      <c r="AC2234" s="39"/>
      <c r="AD2234" s="40"/>
    </row>
    <row r="2235" s="35" customFormat="1" spans="6:30">
      <c r="F2235" s="52"/>
      <c r="G2235" s="52"/>
      <c r="P2235" s="37"/>
      <c r="Q2235" s="38"/>
      <c r="AC2235" s="39"/>
      <c r="AD2235" s="40"/>
    </row>
    <row r="2236" s="35" customFormat="1" spans="6:30">
      <c r="F2236" s="52"/>
      <c r="G2236" s="52"/>
      <c r="P2236" s="37"/>
      <c r="Q2236" s="38"/>
      <c r="AC2236" s="39"/>
      <c r="AD2236" s="40"/>
    </row>
    <row r="2237" s="35" customFormat="1" spans="6:30">
      <c r="F2237" s="52"/>
      <c r="G2237" s="52"/>
      <c r="P2237" s="37"/>
      <c r="Q2237" s="38"/>
      <c r="AC2237" s="39"/>
      <c r="AD2237" s="40"/>
    </row>
    <row r="2238" s="35" customFormat="1" spans="6:30">
      <c r="F2238" s="52"/>
      <c r="G2238" s="52"/>
      <c r="P2238" s="37"/>
      <c r="Q2238" s="38"/>
      <c r="AC2238" s="39"/>
      <c r="AD2238" s="40"/>
    </row>
    <row r="2239" s="35" customFormat="1" spans="6:30">
      <c r="F2239" s="52"/>
      <c r="G2239" s="52"/>
      <c r="P2239" s="37"/>
      <c r="Q2239" s="38"/>
      <c r="AC2239" s="39"/>
      <c r="AD2239" s="40"/>
    </row>
    <row r="2240" s="35" customFormat="1" spans="6:30">
      <c r="F2240" s="52"/>
      <c r="G2240" s="52"/>
      <c r="P2240" s="37"/>
      <c r="Q2240" s="38"/>
      <c r="AC2240" s="39"/>
      <c r="AD2240" s="40"/>
    </row>
    <row r="2241" s="35" customFormat="1" spans="6:30">
      <c r="F2241" s="52"/>
      <c r="G2241" s="52"/>
      <c r="P2241" s="37"/>
      <c r="Q2241" s="38"/>
      <c r="AC2241" s="39"/>
      <c r="AD2241" s="40"/>
    </row>
    <row r="2242" s="35" customFormat="1" spans="6:30">
      <c r="F2242" s="52"/>
      <c r="G2242" s="52"/>
      <c r="P2242" s="37"/>
      <c r="Q2242" s="38"/>
      <c r="AC2242" s="39"/>
      <c r="AD2242" s="40"/>
    </row>
    <row r="2243" s="35" customFormat="1" spans="6:30">
      <c r="F2243" s="52"/>
      <c r="G2243" s="52"/>
      <c r="P2243" s="37"/>
      <c r="Q2243" s="38"/>
      <c r="AC2243" s="39"/>
      <c r="AD2243" s="40"/>
    </row>
    <row r="2244" s="35" customFormat="1" spans="6:30">
      <c r="F2244" s="52"/>
      <c r="G2244" s="52"/>
      <c r="P2244" s="37"/>
      <c r="Q2244" s="38"/>
      <c r="AC2244" s="39"/>
      <c r="AD2244" s="40"/>
    </row>
    <row r="2245" s="35" customFormat="1" spans="6:30">
      <c r="F2245" s="52"/>
      <c r="G2245" s="52"/>
      <c r="P2245" s="37"/>
      <c r="Q2245" s="38"/>
      <c r="AC2245" s="39"/>
      <c r="AD2245" s="40"/>
    </row>
    <row r="2246" s="35" customFormat="1" spans="6:30">
      <c r="F2246" s="52"/>
      <c r="G2246" s="52"/>
      <c r="P2246" s="37"/>
      <c r="Q2246" s="38"/>
      <c r="AC2246" s="39"/>
      <c r="AD2246" s="40"/>
    </row>
    <row r="2247" s="35" customFormat="1" spans="6:30">
      <c r="F2247" s="52"/>
      <c r="G2247" s="52"/>
      <c r="P2247" s="37"/>
      <c r="Q2247" s="38"/>
      <c r="AC2247" s="39"/>
      <c r="AD2247" s="40"/>
    </row>
    <row r="2248" s="35" customFormat="1" spans="6:30">
      <c r="F2248" s="52"/>
      <c r="G2248" s="52"/>
      <c r="P2248" s="37"/>
      <c r="Q2248" s="38"/>
      <c r="AC2248" s="39"/>
      <c r="AD2248" s="40"/>
    </row>
    <row r="2249" s="35" customFormat="1" spans="6:30">
      <c r="F2249" s="52"/>
      <c r="G2249" s="52"/>
      <c r="P2249" s="37"/>
      <c r="Q2249" s="38"/>
      <c r="AC2249" s="39"/>
      <c r="AD2249" s="40"/>
    </row>
    <row r="2250" s="35" customFormat="1" spans="6:30">
      <c r="F2250" s="52"/>
      <c r="G2250" s="52"/>
      <c r="P2250" s="37"/>
      <c r="Q2250" s="38"/>
      <c r="AC2250" s="39"/>
      <c r="AD2250" s="40"/>
    </row>
    <row r="2251" s="35" customFormat="1" spans="6:30">
      <c r="F2251" s="52"/>
      <c r="G2251" s="52"/>
      <c r="P2251" s="37"/>
      <c r="Q2251" s="38"/>
      <c r="AC2251" s="39"/>
      <c r="AD2251" s="40"/>
    </row>
    <row r="2252" s="35" customFormat="1" spans="6:30">
      <c r="F2252" s="52"/>
      <c r="G2252" s="52"/>
      <c r="P2252" s="37"/>
      <c r="Q2252" s="38"/>
      <c r="AC2252" s="39"/>
      <c r="AD2252" s="40"/>
    </row>
    <row r="2253" s="35" customFormat="1" spans="6:30">
      <c r="F2253" s="52"/>
      <c r="G2253" s="52"/>
      <c r="P2253" s="37"/>
      <c r="Q2253" s="38"/>
      <c r="AC2253" s="39"/>
      <c r="AD2253" s="40"/>
    </row>
    <row r="2254" s="35" customFormat="1" spans="6:30">
      <c r="F2254" s="52"/>
      <c r="G2254" s="52"/>
      <c r="P2254" s="37"/>
      <c r="Q2254" s="38"/>
      <c r="AC2254" s="39"/>
      <c r="AD2254" s="40"/>
    </row>
    <row r="2255" s="35" customFormat="1" spans="6:30">
      <c r="F2255" s="52"/>
      <c r="G2255" s="52"/>
      <c r="P2255" s="37"/>
      <c r="Q2255" s="38"/>
      <c r="AC2255" s="39"/>
      <c r="AD2255" s="40"/>
    </row>
    <row r="2256" s="35" customFormat="1" spans="6:30">
      <c r="F2256" s="52"/>
      <c r="G2256" s="52"/>
      <c r="P2256" s="37"/>
      <c r="Q2256" s="38"/>
      <c r="AC2256" s="39"/>
      <c r="AD2256" s="40"/>
    </row>
    <row r="2257" s="35" customFormat="1" spans="6:30">
      <c r="F2257" s="52"/>
      <c r="G2257" s="52"/>
      <c r="P2257" s="37"/>
      <c r="Q2257" s="38"/>
      <c r="AC2257" s="39"/>
      <c r="AD2257" s="40"/>
    </row>
    <row r="2258" s="35" customFormat="1" spans="6:30">
      <c r="F2258" s="52"/>
      <c r="G2258" s="52"/>
      <c r="P2258" s="37"/>
      <c r="Q2258" s="38"/>
      <c r="AC2258" s="39"/>
      <c r="AD2258" s="40"/>
    </row>
    <row r="2259" s="35" customFormat="1" spans="6:30">
      <c r="F2259" s="52"/>
      <c r="G2259" s="52"/>
      <c r="P2259" s="37"/>
      <c r="Q2259" s="38"/>
      <c r="AC2259" s="39"/>
      <c r="AD2259" s="40"/>
    </row>
    <row r="2260" s="35" customFormat="1" spans="6:30">
      <c r="F2260" s="52"/>
      <c r="G2260" s="52"/>
      <c r="P2260" s="37"/>
      <c r="Q2260" s="38"/>
      <c r="AC2260" s="39"/>
      <c r="AD2260" s="40"/>
    </row>
    <row r="2261" s="35" customFormat="1" spans="6:30">
      <c r="F2261" s="52"/>
      <c r="G2261" s="52"/>
      <c r="P2261" s="37"/>
      <c r="Q2261" s="38"/>
      <c r="AC2261" s="39"/>
      <c r="AD2261" s="40"/>
    </row>
    <row r="2262" s="35" customFormat="1" spans="6:30">
      <c r="F2262" s="52"/>
      <c r="G2262" s="52"/>
      <c r="P2262" s="37"/>
      <c r="Q2262" s="38"/>
      <c r="AC2262" s="39"/>
      <c r="AD2262" s="40"/>
    </row>
    <row r="2263" s="35" customFormat="1" spans="6:30">
      <c r="F2263" s="52"/>
      <c r="G2263" s="52"/>
      <c r="P2263" s="37"/>
      <c r="Q2263" s="38"/>
      <c r="AC2263" s="39"/>
      <c r="AD2263" s="40"/>
    </row>
    <row r="2264" s="35" customFormat="1" spans="6:30">
      <c r="F2264" s="52"/>
      <c r="G2264" s="52"/>
      <c r="P2264" s="37"/>
      <c r="Q2264" s="38"/>
      <c r="AC2264" s="39"/>
      <c r="AD2264" s="40"/>
    </row>
    <row r="2265" s="35" customFormat="1" spans="6:30">
      <c r="F2265" s="52"/>
      <c r="G2265" s="52"/>
      <c r="P2265" s="37"/>
      <c r="Q2265" s="38"/>
      <c r="AC2265" s="39"/>
      <c r="AD2265" s="40"/>
    </row>
    <row r="2266" s="35" customFormat="1" spans="6:30">
      <c r="F2266" s="52"/>
      <c r="G2266" s="52"/>
      <c r="P2266" s="37"/>
      <c r="Q2266" s="38"/>
      <c r="AC2266" s="39"/>
      <c r="AD2266" s="40"/>
    </row>
    <row r="2267" s="35" customFormat="1" spans="6:30">
      <c r="F2267" s="52"/>
      <c r="G2267" s="52"/>
      <c r="P2267" s="37"/>
      <c r="Q2267" s="38"/>
      <c r="AC2267" s="39"/>
      <c r="AD2267" s="40"/>
    </row>
    <row r="2268" s="35" customFormat="1" spans="6:30">
      <c r="F2268" s="52"/>
      <c r="G2268" s="52"/>
      <c r="P2268" s="37"/>
      <c r="Q2268" s="38"/>
      <c r="AC2268" s="39"/>
      <c r="AD2268" s="40"/>
    </row>
    <row r="2269" s="35" customFormat="1" spans="6:30">
      <c r="F2269" s="52"/>
      <c r="G2269" s="52"/>
      <c r="P2269" s="37"/>
      <c r="Q2269" s="38"/>
      <c r="AC2269" s="39"/>
      <c r="AD2269" s="40"/>
    </row>
    <row r="2270" s="35" customFormat="1" spans="6:30">
      <c r="F2270" s="52"/>
      <c r="G2270" s="52"/>
      <c r="P2270" s="37"/>
      <c r="Q2270" s="38"/>
      <c r="AC2270" s="39"/>
      <c r="AD2270" s="40"/>
    </row>
    <row r="2271" s="35" customFormat="1" spans="6:30">
      <c r="F2271" s="52"/>
      <c r="G2271" s="52"/>
      <c r="P2271" s="37"/>
      <c r="Q2271" s="38"/>
      <c r="AC2271" s="39"/>
      <c r="AD2271" s="40"/>
    </row>
    <row r="2272" s="35" customFormat="1" spans="6:30">
      <c r="F2272" s="52"/>
      <c r="G2272" s="52"/>
      <c r="P2272" s="37"/>
      <c r="Q2272" s="38"/>
      <c r="AC2272" s="39"/>
      <c r="AD2272" s="40"/>
    </row>
    <row r="2273" s="35" customFormat="1" spans="6:30">
      <c r="F2273" s="52"/>
      <c r="G2273" s="52"/>
      <c r="P2273" s="37"/>
      <c r="Q2273" s="38"/>
      <c r="AC2273" s="39"/>
      <c r="AD2273" s="40"/>
    </row>
    <row r="2274" s="35" customFormat="1" spans="6:30">
      <c r="F2274" s="52"/>
      <c r="G2274" s="52"/>
      <c r="P2274" s="37"/>
      <c r="Q2274" s="38"/>
      <c r="AC2274" s="39"/>
      <c r="AD2274" s="40"/>
    </row>
    <row r="2275" s="35" customFormat="1" spans="6:30">
      <c r="F2275" s="52"/>
      <c r="G2275" s="52"/>
      <c r="P2275" s="37"/>
      <c r="Q2275" s="38"/>
      <c r="AC2275" s="39"/>
      <c r="AD2275" s="40"/>
    </row>
    <row r="2276" s="35" customFormat="1" spans="6:30">
      <c r="F2276" s="52"/>
      <c r="G2276" s="52"/>
      <c r="P2276" s="37"/>
      <c r="Q2276" s="38"/>
      <c r="AC2276" s="39"/>
      <c r="AD2276" s="40"/>
    </row>
    <row r="2277" s="35" customFormat="1" spans="6:30">
      <c r="F2277" s="52"/>
      <c r="G2277" s="52"/>
      <c r="P2277" s="37"/>
      <c r="Q2277" s="38"/>
      <c r="AC2277" s="39"/>
      <c r="AD2277" s="40"/>
    </row>
    <row r="2278" s="35" customFormat="1" spans="6:30">
      <c r="F2278" s="52"/>
      <c r="G2278" s="52"/>
      <c r="P2278" s="37"/>
      <c r="Q2278" s="38"/>
      <c r="AC2278" s="39"/>
      <c r="AD2278" s="40"/>
    </row>
    <row r="2279" s="35" customFormat="1" spans="6:30">
      <c r="F2279" s="52"/>
      <c r="G2279" s="52"/>
      <c r="P2279" s="37"/>
      <c r="Q2279" s="38"/>
      <c r="AC2279" s="39"/>
      <c r="AD2279" s="40"/>
    </row>
    <row r="2280" s="35" customFormat="1" spans="6:30">
      <c r="F2280" s="52"/>
      <c r="G2280" s="52"/>
      <c r="P2280" s="37"/>
      <c r="Q2280" s="38"/>
      <c r="AC2280" s="39"/>
      <c r="AD2280" s="40"/>
    </row>
    <row r="2281" s="35" customFormat="1" spans="6:30">
      <c r="F2281" s="52"/>
      <c r="G2281" s="52"/>
      <c r="P2281" s="37"/>
      <c r="Q2281" s="38"/>
      <c r="AC2281" s="39"/>
      <c r="AD2281" s="40"/>
    </row>
    <row r="2282" s="35" customFormat="1" spans="6:30">
      <c r="F2282" s="52"/>
      <c r="G2282" s="52"/>
      <c r="P2282" s="37"/>
      <c r="Q2282" s="38"/>
      <c r="AC2282" s="39"/>
      <c r="AD2282" s="40"/>
    </row>
    <row r="2283" s="35" customFormat="1" spans="6:30">
      <c r="F2283" s="52"/>
      <c r="G2283" s="52"/>
      <c r="P2283" s="37"/>
      <c r="Q2283" s="38"/>
      <c r="AC2283" s="39"/>
      <c r="AD2283" s="40"/>
    </row>
    <row r="2284" s="35" customFormat="1" spans="6:30">
      <c r="F2284" s="52"/>
      <c r="G2284" s="52"/>
      <c r="P2284" s="37"/>
      <c r="Q2284" s="38"/>
      <c r="AC2284" s="39"/>
      <c r="AD2284" s="40"/>
    </row>
    <row r="2285" s="35" customFormat="1" spans="6:30">
      <c r="F2285" s="52"/>
      <c r="G2285" s="52"/>
      <c r="P2285" s="37"/>
      <c r="Q2285" s="38"/>
      <c r="AC2285" s="39"/>
      <c r="AD2285" s="40"/>
    </row>
    <row r="2286" s="35" customFormat="1" spans="6:30">
      <c r="F2286" s="52"/>
      <c r="G2286" s="52"/>
      <c r="P2286" s="37"/>
      <c r="Q2286" s="38"/>
      <c r="AC2286" s="39"/>
      <c r="AD2286" s="40"/>
    </row>
    <row r="2287" s="35" customFormat="1" spans="6:30">
      <c r="F2287" s="52"/>
      <c r="G2287" s="52"/>
      <c r="P2287" s="37"/>
      <c r="Q2287" s="38"/>
      <c r="AC2287" s="39"/>
      <c r="AD2287" s="40"/>
    </row>
    <row r="2288" s="35" customFormat="1" spans="6:30">
      <c r="F2288" s="52"/>
      <c r="G2288" s="52"/>
      <c r="P2288" s="37"/>
      <c r="Q2288" s="38"/>
      <c r="AC2288" s="39"/>
      <c r="AD2288" s="40"/>
    </row>
    <row r="2289" s="35" customFormat="1" spans="6:30">
      <c r="F2289" s="52"/>
      <c r="G2289" s="52"/>
      <c r="P2289" s="37"/>
      <c r="Q2289" s="38"/>
      <c r="AC2289" s="39"/>
      <c r="AD2289" s="40"/>
    </row>
    <row r="2290" s="35" customFormat="1" spans="6:30">
      <c r="F2290" s="52"/>
      <c r="G2290" s="52"/>
      <c r="P2290" s="37"/>
      <c r="Q2290" s="38"/>
      <c r="AC2290" s="39"/>
      <c r="AD2290" s="40"/>
    </row>
    <row r="2291" s="35" customFormat="1" spans="6:30">
      <c r="F2291" s="52"/>
      <c r="G2291" s="52"/>
      <c r="P2291" s="37"/>
      <c r="Q2291" s="38"/>
      <c r="AC2291" s="39"/>
      <c r="AD2291" s="40"/>
    </row>
    <row r="2292" s="35" customFormat="1" spans="6:30">
      <c r="F2292" s="52"/>
      <c r="G2292" s="52"/>
      <c r="P2292" s="37"/>
      <c r="Q2292" s="38"/>
      <c r="AC2292" s="39"/>
      <c r="AD2292" s="40"/>
    </row>
    <row r="2293" s="35" customFormat="1" spans="6:30">
      <c r="F2293" s="52"/>
      <c r="G2293" s="52"/>
      <c r="P2293" s="37"/>
      <c r="Q2293" s="38"/>
      <c r="AC2293" s="39"/>
      <c r="AD2293" s="40"/>
    </row>
    <row r="2294" s="35" customFormat="1" spans="6:30">
      <c r="F2294" s="52"/>
      <c r="G2294" s="52"/>
      <c r="P2294" s="37"/>
      <c r="Q2294" s="38"/>
      <c r="AC2294" s="39"/>
      <c r="AD2294" s="40"/>
    </row>
    <row r="2295" s="35" customFormat="1" spans="6:30">
      <c r="F2295" s="52"/>
      <c r="G2295" s="52"/>
      <c r="P2295" s="37"/>
      <c r="Q2295" s="38"/>
      <c r="AC2295" s="39"/>
      <c r="AD2295" s="40"/>
    </row>
    <row r="2296" s="35" customFormat="1" spans="6:30">
      <c r="F2296" s="52"/>
      <c r="G2296" s="52"/>
      <c r="P2296" s="37"/>
      <c r="Q2296" s="38"/>
      <c r="AC2296" s="39"/>
      <c r="AD2296" s="40"/>
    </row>
    <row r="2297" s="35" customFormat="1" spans="6:30">
      <c r="F2297" s="52"/>
      <c r="G2297" s="52"/>
      <c r="P2297" s="37"/>
      <c r="Q2297" s="38"/>
      <c r="AC2297" s="39"/>
      <c r="AD2297" s="40"/>
    </row>
    <row r="2298" s="35" customFormat="1" spans="6:30">
      <c r="F2298" s="52"/>
      <c r="G2298" s="52"/>
      <c r="P2298" s="37"/>
      <c r="Q2298" s="38"/>
      <c r="AC2298" s="39"/>
      <c r="AD2298" s="40"/>
    </row>
    <row r="2299" s="35" customFormat="1" spans="6:30">
      <c r="F2299" s="52"/>
      <c r="G2299" s="52"/>
      <c r="P2299" s="37"/>
      <c r="Q2299" s="38"/>
      <c r="AC2299" s="39"/>
      <c r="AD2299" s="40"/>
    </row>
    <row r="2300" s="35" customFormat="1" spans="6:30">
      <c r="F2300" s="52"/>
      <c r="G2300" s="52"/>
      <c r="P2300" s="37"/>
      <c r="Q2300" s="38"/>
      <c r="AC2300" s="39"/>
      <c r="AD2300" s="40"/>
    </row>
    <row r="2301" s="35" customFormat="1" spans="6:30">
      <c r="F2301" s="52"/>
      <c r="G2301" s="52"/>
      <c r="P2301" s="37"/>
      <c r="Q2301" s="38"/>
      <c r="AC2301" s="39"/>
      <c r="AD2301" s="40"/>
    </row>
    <row r="2302" s="35" customFormat="1" spans="6:30">
      <c r="F2302" s="52"/>
      <c r="G2302" s="52"/>
      <c r="P2302" s="37"/>
      <c r="Q2302" s="38"/>
      <c r="AC2302" s="39"/>
      <c r="AD2302" s="40"/>
    </row>
    <row r="2303" s="35" customFormat="1" spans="6:30">
      <c r="F2303" s="52"/>
      <c r="G2303" s="52"/>
      <c r="P2303" s="37"/>
      <c r="Q2303" s="38"/>
      <c r="AC2303" s="39"/>
      <c r="AD2303" s="40"/>
    </row>
    <row r="2304" s="35" customFormat="1" spans="6:30">
      <c r="F2304" s="52"/>
      <c r="G2304" s="52"/>
      <c r="P2304" s="37"/>
      <c r="Q2304" s="38"/>
      <c r="AC2304" s="39"/>
      <c r="AD2304" s="40"/>
    </row>
    <row r="2305" s="35" customFormat="1" spans="6:30">
      <c r="F2305" s="52"/>
      <c r="G2305" s="52"/>
      <c r="P2305" s="37"/>
      <c r="Q2305" s="38"/>
      <c r="AC2305" s="39"/>
      <c r="AD2305" s="40"/>
    </row>
    <row r="2306" s="35" customFormat="1" spans="6:30">
      <c r="F2306" s="52"/>
      <c r="G2306" s="52"/>
      <c r="P2306" s="37"/>
      <c r="Q2306" s="38"/>
      <c r="AC2306" s="39"/>
      <c r="AD2306" s="40"/>
    </row>
    <row r="2307" s="35" customFormat="1" spans="6:30">
      <c r="F2307" s="52"/>
      <c r="G2307" s="52"/>
      <c r="P2307" s="37"/>
      <c r="Q2307" s="38"/>
      <c r="AC2307" s="39"/>
      <c r="AD2307" s="40"/>
    </row>
    <row r="2308" s="35" customFormat="1" spans="6:30">
      <c r="F2308" s="52"/>
      <c r="G2308" s="52"/>
      <c r="P2308" s="37"/>
      <c r="Q2308" s="38"/>
      <c r="AC2308" s="39"/>
      <c r="AD2308" s="40"/>
    </row>
    <row r="2309" s="35" customFormat="1" spans="6:30">
      <c r="F2309" s="52"/>
      <c r="G2309" s="52"/>
      <c r="P2309" s="37"/>
      <c r="Q2309" s="38"/>
      <c r="AC2309" s="39"/>
      <c r="AD2309" s="40"/>
    </row>
    <row r="2310" s="35" customFormat="1" spans="6:30">
      <c r="F2310" s="52"/>
      <c r="G2310" s="52"/>
      <c r="P2310" s="37"/>
      <c r="Q2310" s="38"/>
      <c r="AC2310" s="39"/>
      <c r="AD2310" s="40"/>
    </row>
    <row r="2311" s="35" customFormat="1" spans="6:30">
      <c r="F2311" s="52"/>
      <c r="G2311" s="52"/>
      <c r="P2311" s="37"/>
      <c r="Q2311" s="38"/>
      <c r="AC2311" s="39"/>
      <c r="AD2311" s="40"/>
    </row>
    <row r="2312" s="35" customFormat="1" spans="6:30">
      <c r="F2312" s="52"/>
      <c r="G2312" s="52"/>
      <c r="P2312" s="37"/>
      <c r="Q2312" s="38"/>
      <c r="AC2312" s="39"/>
      <c r="AD2312" s="40"/>
    </row>
    <row r="2313" s="35" customFormat="1" spans="6:30">
      <c r="F2313" s="52"/>
      <c r="G2313" s="52"/>
      <c r="P2313" s="37"/>
      <c r="Q2313" s="38"/>
      <c r="AC2313" s="39"/>
      <c r="AD2313" s="40"/>
    </row>
    <row r="2314" s="35" customFormat="1" spans="6:30">
      <c r="F2314" s="52"/>
      <c r="G2314" s="52"/>
      <c r="P2314" s="37"/>
      <c r="Q2314" s="38"/>
      <c r="AC2314" s="39"/>
      <c r="AD2314" s="40"/>
    </row>
    <row r="2315" s="35" customFormat="1" spans="6:30">
      <c r="F2315" s="52"/>
      <c r="G2315" s="52"/>
      <c r="P2315" s="37"/>
      <c r="Q2315" s="38"/>
      <c r="AC2315" s="39"/>
      <c r="AD2315" s="40"/>
    </row>
    <row r="2316" s="35" customFormat="1" spans="6:30">
      <c r="F2316" s="52"/>
      <c r="G2316" s="52"/>
      <c r="P2316" s="37"/>
      <c r="Q2316" s="38"/>
      <c r="AC2316" s="39"/>
      <c r="AD2316" s="40"/>
    </row>
    <row r="2317" s="35" customFormat="1" spans="6:30">
      <c r="F2317" s="52"/>
      <c r="G2317" s="52"/>
      <c r="P2317" s="37"/>
      <c r="Q2317" s="38"/>
      <c r="AC2317" s="39"/>
      <c r="AD2317" s="40"/>
    </row>
    <row r="2318" s="35" customFormat="1" spans="6:30">
      <c r="F2318" s="52"/>
      <c r="G2318" s="52"/>
      <c r="P2318" s="37"/>
      <c r="Q2318" s="38"/>
      <c r="AC2318" s="39"/>
      <c r="AD2318" s="40"/>
    </row>
    <row r="2319" s="35" customFormat="1" spans="6:30">
      <c r="F2319" s="52"/>
      <c r="G2319" s="52"/>
      <c r="P2319" s="37"/>
      <c r="Q2319" s="38"/>
      <c r="AC2319" s="39"/>
      <c r="AD2319" s="40"/>
    </row>
    <row r="2320" s="35" customFormat="1" spans="6:30">
      <c r="F2320" s="52"/>
      <c r="G2320" s="52"/>
      <c r="P2320" s="37"/>
      <c r="Q2320" s="38"/>
      <c r="AC2320" s="39"/>
      <c r="AD2320" s="40"/>
    </row>
    <row r="2321" s="35" customFormat="1" spans="6:30">
      <c r="F2321" s="52"/>
      <c r="G2321" s="52"/>
      <c r="P2321" s="37"/>
      <c r="Q2321" s="38"/>
      <c r="AC2321" s="39"/>
      <c r="AD2321" s="40"/>
    </row>
    <row r="2322" s="35" customFormat="1" spans="6:30">
      <c r="F2322" s="52"/>
      <c r="G2322" s="52"/>
      <c r="P2322" s="37"/>
      <c r="Q2322" s="38"/>
      <c r="AC2322" s="39"/>
      <c r="AD2322" s="40"/>
    </row>
    <row r="2323" s="35" customFormat="1" spans="6:30">
      <c r="F2323" s="52"/>
      <c r="G2323" s="52"/>
      <c r="P2323" s="37"/>
      <c r="Q2323" s="38"/>
      <c r="AC2323" s="39"/>
      <c r="AD2323" s="40"/>
    </row>
    <row r="2324" s="35" customFormat="1" spans="6:30">
      <c r="F2324" s="52"/>
      <c r="G2324" s="52"/>
      <c r="P2324" s="37"/>
      <c r="Q2324" s="38"/>
      <c r="AC2324" s="39"/>
      <c r="AD2324" s="40"/>
    </row>
    <row r="2325" s="35" customFormat="1" spans="6:30">
      <c r="F2325" s="52"/>
      <c r="G2325" s="52"/>
      <c r="P2325" s="37"/>
      <c r="Q2325" s="38"/>
      <c r="AC2325" s="39"/>
      <c r="AD2325" s="40"/>
    </row>
    <row r="2326" s="35" customFormat="1" spans="6:30">
      <c r="F2326" s="52"/>
      <c r="G2326" s="52"/>
      <c r="P2326" s="37"/>
      <c r="Q2326" s="38"/>
      <c r="AC2326" s="39"/>
      <c r="AD2326" s="40"/>
    </row>
    <row r="2327" s="35" customFormat="1" spans="6:30">
      <c r="F2327" s="52"/>
      <c r="G2327" s="52"/>
      <c r="P2327" s="37"/>
      <c r="Q2327" s="38"/>
      <c r="AC2327" s="39"/>
      <c r="AD2327" s="40"/>
    </row>
    <row r="2328" s="35" customFormat="1" spans="6:30">
      <c r="F2328" s="52"/>
      <c r="G2328" s="52"/>
      <c r="P2328" s="37"/>
      <c r="Q2328" s="38"/>
      <c r="AC2328" s="39"/>
      <c r="AD2328" s="40"/>
    </row>
    <row r="2329" s="35" customFormat="1" spans="6:30">
      <c r="F2329" s="52"/>
      <c r="G2329" s="52"/>
      <c r="P2329" s="37"/>
      <c r="Q2329" s="38"/>
      <c r="AC2329" s="39"/>
      <c r="AD2329" s="40"/>
    </row>
    <row r="2330" s="35" customFormat="1" spans="6:30">
      <c r="F2330" s="52"/>
      <c r="G2330" s="52"/>
      <c r="P2330" s="37"/>
      <c r="Q2330" s="38"/>
      <c r="AC2330" s="39"/>
      <c r="AD2330" s="40"/>
    </row>
    <row r="2331" s="35" customFormat="1" spans="6:30">
      <c r="F2331" s="52"/>
      <c r="G2331" s="52"/>
      <c r="P2331" s="37"/>
      <c r="Q2331" s="38"/>
      <c r="AC2331" s="39"/>
      <c r="AD2331" s="40"/>
    </row>
    <row r="2332" s="35" customFormat="1" spans="6:30">
      <c r="F2332" s="52"/>
      <c r="G2332" s="52"/>
      <c r="P2332" s="37"/>
      <c r="Q2332" s="38"/>
      <c r="AC2332" s="39"/>
      <c r="AD2332" s="40"/>
    </row>
    <row r="2333" s="35" customFormat="1" spans="6:30">
      <c r="F2333" s="52"/>
      <c r="G2333" s="52"/>
      <c r="P2333" s="37"/>
      <c r="Q2333" s="38"/>
      <c r="AC2333" s="39"/>
      <c r="AD2333" s="40"/>
    </row>
    <row r="2334" s="35" customFormat="1" spans="6:30">
      <c r="F2334" s="52"/>
      <c r="G2334" s="52"/>
      <c r="P2334" s="37"/>
      <c r="Q2334" s="38"/>
      <c r="AC2334" s="39"/>
      <c r="AD2334" s="40"/>
    </row>
    <row r="2335" s="35" customFormat="1" spans="6:30">
      <c r="F2335" s="52"/>
      <c r="G2335" s="52"/>
      <c r="P2335" s="37"/>
      <c r="Q2335" s="38"/>
      <c r="AC2335" s="39"/>
      <c r="AD2335" s="40"/>
    </row>
    <row r="2336" s="35" customFormat="1" spans="6:30">
      <c r="F2336" s="52"/>
      <c r="G2336" s="52"/>
      <c r="P2336" s="37"/>
      <c r="Q2336" s="38"/>
      <c r="AC2336" s="39"/>
      <c r="AD2336" s="40"/>
    </row>
    <row r="2337" s="35" customFormat="1" spans="6:30">
      <c r="F2337" s="52"/>
      <c r="G2337" s="52"/>
      <c r="P2337" s="37"/>
      <c r="Q2337" s="38"/>
      <c r="AC2337" s="39"/>
      <c r="AD2337" s="40"/>
    </row>
    <row r="2338" s="35" customFormat="1" spans="6:30">
      <c r="F2338" s="52"/>
      <c r="G2338" s="52"/>
      <c r="P2338" s="37"/>
      <c r="Q2338" s="38"/>
      <c r="AC2338" s="39"/>
      <c r="AD2338" s="40"/>
    </row>
    <row r="2339" s="35" customFormat="1" spans="6:30">
      <c r="F2339" s="52"/>
      <c r="G2339" s="52"/>
      <c r="P2339" s="37"/>
      <c r="Q2339" s="38"/>
      <c r="AC2339" s="39"/>
      <c r="AD2339" s="40"/>
    </row>
    <row r="2340" s="35" customFormat="1" spans="6:30">
      <c r="F2340" s="52"/>
      <c r="G2340" s="52"/>
      <c r="P2340" s="37"/>
      <c r="Q2340" s="38"/>
      <c r="AC2340" s="39"/>
      <c r="AD2340" s="40"/>
    </row>
    <row r="2341" s="35" customFormat="1" spans="6:30">
      <c r="F2341" s="52"/>
      <c r="G2341" s="52"/>
      <c r="P2341" s="37"/>
      <c r="Q2341" s="38"/>
      <c r="AC2341" s="39"/>
      <c r="AD2341" s="40"/>
    </row>
    <row r="2342" s="35" customFormat="1" spans="6:30">
      <c r="F2342" s="52"/>
      <c r="G2342" s="52"/>
      <c r="P2342" s="37"/>
      <c r="Q2342" s="38"/>
      <c r="AC2342" s="39"/>
      <c r="AD2342" s="40"/>
    </row>
    <row r="2343" s="35" customFormat="1" spans="6:30">
      <c r="F2343" s="52"/>
      <c r="G2343" s="52"/>
      <c r="P2343" s="37"/>
      <c r="Q2343" s="38"/>
      <c r="AC2343" s="39"/>
      <c r="AD2343" s="40"/>
    </row>
    <row r="2344" s="35" customFormat="1" spans="6:30">
      <c r="F2344" s="52"/>
      <c r="G2344" s="52"/>
      <c r="P2344" s="37"/>
      <c r="Q2344" s="38"/>
      <c r="AC2344" s="39"/>
      <c r="AD2344" s="40"/>
    </row>
    <row r="2345" s="35" customFormat="1" spans="6:30">
      <c r="F2345" s="52"/>
      <c r="G2345" s="52"/>
      <c r="P2345" s="37"/>
      <c r="Q2345" s="38"/>
      <c r="AC2345" s="39"/>
      <c r="AD2345" s="40"/>
    </row>
    <row r="2346" s="35" customFormat="1" spans="6:30">
      <c r="F2346" s="52"/>
      <c r="G2346" s="52"/>
      <c r="P2346" s="37"/>
      <c r="Q2346" s="38"/>
      <c r="AC2346" s="39"/>
      <c r="AD2346" s="40"/>
    </row>
    <row r="2347" s="35" customFormat="1" spans="6:30">
      <c r="F2347" s="52"/>
      <c r="G2347" s="52"/>
      <c r="P2347" s="37"/>
      <c r="Q2347" s="38"/>
      <c r="AC2347" s="39"/>
      <c r="AD2347" s="40"/>
    </row>
    <row r="2348" s="35" customFormat="1" spans="6:30">
      <c r="F2348" s="52"/>
      <c r="G2348" s="52"/>
      <c r="P2348" s="37"/>
      <c r="Q2348" s="38"/>
      <c r="AC2348" s="39"/>
      <c r="AD2348" s="40"/>
    </row>
    <row r="2349" s="35" customFormat="1" spans="6:30">
      <c r="F2349" s="52"/>
      <c r="G2349" s="52"/>
      <c r="P2349" s="37"/>
      <c r="Q2349" s="38"/>
      <c r="AC2349" s="39"/>
      <c r="AD2349" s="40"/>
    </row>
    <row r="2350" s="35" customFormat="1" spans="6:30">
      <c r="F2350" s="52"/>
      <c r="G2350" s="52"/>
      <c r="P2350" s="37"/>
      <c r="Q2350" s="38"/>
      <c r="AC2350" s="39"/>
      <c r="AD2350" s="40"/>
    </row>
    <row r="2351" s="35" customFormat="1" spans="6:30">
      <c r="F2351" s="52"/>
      <c r="G2351" s="52"/>
      <c r="P2351" s="37"/>
      <c r="Q2351" s="38"/>
      <c r="AC2351" s="39"/>
      <c r="AD2351" s="40"/>
    </row>
    <row r="2352" s="35" customFormat="1" spans="6:30">
      <c r="F2352" s="52"/>
      <c r="G2352" s="52"/>
      <c r="P2352" s="37"/>
      <c r="Q2352" s="38"/>
      <c r="AC2352" s="39"/>
      <c r="AD2352" s="40"/>
    </row>
    <row r="2353" s="35" customFormat="1" spans="6:30">
      <c r="F2353" s="52"/>
      <c r="G2353" s="52"/>
      <c r="P2353" s="37"/>
      <c r="Q2353" s="38"/>
      <c r="AC2353" s="39"/>
      <c r="AD2353" s="40"/>
    </row>
    <row r="2354" s="35" customFormat="1" spans="6:30">
      <c r="F2354" s="52"/>
      <c r="G2354" s="52"/>
      <c r="P2354" s="37"/>
      <c r="Q2354" s="38"/>
      <c r="AC2354" s="39"/>
      <c r="AD2354" s="40"/>
    </row>
    <row r="2355" s="35" customFormat="1" spans="6:30">
      <c r="F2355" s="52"/>
      <c r="G2355" s="52"/>
      <c r="P2355" s="37"/>
      <c r="Q2355" s="38"/>
      <c r="AC2355" s="39"/>
      <c r="AD2355" s="40"/>
    </row>
    <row r="2356" s="35" customFormat="1" spans="6:30">
      <c r="F2356" s="52"/>
      <c r="G2356" s="52"/>
      <c r="P2356" s="37"/>
      <c r="Q2356" s="38"/>
      <c r="AC2356" s="39"/>
      <c r="AD2356" s="40"/>
    </row>
    <row r="2357" s="35" customFormat="1" spans="6:30">
      <c r="F2357" s="52"/>
      <c r="G2357" s="52"/>
      <c r="P2357" s="37"/>
      <c r="Q2357" s="38"/>
      <c r="AC2357" s="39"/>
      <c r="AD2357" s="40"/>
    </row>
    <row r="2358" s="35" customFormat="1" spans="6:30">
      <c r="F2358" s="52"/>
      <c r="G2358" s="52"/>
      <c r="P2358" s="37"/>
      <c r="Q2358" s="38"/>
      <c r="AC2358" s="39"/>
      <c r="AD2358" s="40"/>
    </row>
    <row r="2359" s="35" customFormat="1" spans="6:30">
      <c r="F2359" s="52"/>
      <c r="G2359" s="52"/>
      <c r="P2359" s="37"/>
      <c r="Q2359" s="38"/>
      <c r="AC2359" s="39"/>
      <c r="AD2359" s="40"/>
    </row>
    <row r="2360" s="35" customFormat="1" spans="6:30">
      <c r="F2360" s="52"/>
      <c r="G2360" s="52"/>
      <c r="P2360" s="37"/>
      <c r="Q2360" s="38"/>
      <c r="AC2360" s="39"/>
      <c r="AD2360" s="40"/>
    </row>
    <row r="2361" s="35" customFormat="1" spans="6:30">
      <c r="F2361" s="52"/>
      <c r="G2361" s="52"/>
      <c r="P2361" s="37"/>
      <c r="Q2361" s="38"/>
      <c r="AC2361" s="39"/>
      <c r="AD2361" s="40"/>
    </row>
    <row r="2362" s="35" customFormat="1" spans="6:30">
      <c r="F2362" s="52"/>
      <c r="G2362" s="52"/>
      <c r="P2362" s="37"/>
      <c r="Q2362" s="38"/>
      <c r="AC2362" s="39"/>
      <c r="AD2362" s="40"/>
    </row>
    <row r="2363" s="35" customFormat="1" spans="6:30">
      <c r="F2363" s="52"/>
      <c r="G2363" s="52"/>
      <c r="P2363" s="37"/>
      <c r="Q2363" s="38"/>
      <c r="AC2363" s="39"/>
      <c r="AD2363" s="40"/>
    </row>
    <row r="2364" s="35" customFormat="1" spans="6:30">
      <c r="F2364" s="52"/>
      <c r="G2364" s="52"/>
      <c r="P2364" s="37"/>
      <c r="Q2364" s="38"/>
      <c r="AC2364" s="39"/>
      <c r="AD2364" s="40"/>
    </row>
    <row r="2365" s="35" customFormat="1" spans="6:30">
      <c r="F2365" s="52"/>
      <c r="G2365" s="52"/>
      <c r="P2365" s="37"/>
      <c r="Q2365" s="38"/>
      <c r="AC2365" s="39"/>
      <c r="AD2365" s="40"/>
    </row>
    <row r="2366" s="35" customFormat="1" spans="6:30">
      <c r="F2366" s="52"/>
      <c r="G2366" s="52"/>
      <c r="P2366" s="37"/>
      <c r="Q2366" s="38"/>
      <c r="AC2366" s="39"/>
      <c r="AD2366" s="40"/>
    </row>
    <row r="2367" s="35" customFormat="1" spans="6:30">
      <c r="F2367" s="52"/>
      <c r="G2367" s="52"/>
      <c r="P2367" s="37"/>
      <c r="Q2367" s="38"/>
      <c r="AC2367" s="39"/>
      <c r="AD2367" s="40"/>
    </row>
    <row r="2368" s="35" customFormat="1" spans="6:30">
      <c r="F2368" s="52"/>
      <c r="G2368" s="52"/>
      <c r="P2368" s="37"/>
      <c r="Q2368" s="38"/>
      <c r="AC2368" s="39"/>
      <c r="AD2368" s="40"/>
    </row>
    <row r="2369" s="35" customFormat="1" spans="6:30">
      <c r="F2369" s="52"/>
      <c r="G2369" s="52"/>
      <c r="P2369" s="37"/>
      <c r="Q2369" s="38"/>
      <c r="AC2369" s="39"/>
      <c r="AD2369" s="40"/>
    </row>
    <row r="2370" s="35" customFormat="1" spans="6:30">
      <c r="F2370" s="52"/>
      <c r="G2370" s="52"/>
      <c r="P2370" s="37"/>
      <c r="Q2370" s="38"/>
      <c r="AC2370" s="39"/>
      <c r="AD2370" s="40"/>
    </row>
    <row r="2371" s="35" customFormat="1" spans="6:30">
      <c r="F2371" s="52"/>
      <c r="G2371" s="52"/>
      <c r="P2371" s="37"/>
      <c r="Q2371" s="38"/>
      <c r="AC2371" s="39"/>
      <c r="AD2371" s="40"/>
    </row>
    <row r="2372" s="35" customFormat="1" spans="6:30">
      <c r="F2372" s="52"/>
      <c r="G2372" s="52"/>
      <c r="P2372" s="37"/>
      <c r="Q2372" s="38"/>
      <c r="AC2372" s="39"/>
      <c r="AD2372" s="40"/>
    </row>
    <row r="2373" s="35" customFormat="1" spans="6:30">
      <c r="F2373" s="52"/>
      <c r="G2373" s="52"/>
      <c r="P2373" s="37"/>
      <c r="Q2373" s="38"/>
      <c r="AC2373" s="39"/>
      <c r="AD2373" s="40"/>
    </row>
    <row r="2374" s="35" customFormat="1" spans="6:30">
      <c r="F2374" s="52"/>
      <c r="G2374" s="52"/>
      <c r="P2374" s="37"/>
      <c r="Q2374" s="38"/>
      <c r="AC2374" s="39"/>
      <c r="AD2374" s="40"/>
    </row>
    <row r="2375" s="35" customFormat="1" spans="6:30">
      <c r="F2375" s="52"/>
      <c r="G2375" s="52"/>
      <c r="P2375" s="37"/>
      <c r="Q2375" s="38"/>
      <c r="AC2375" s="39"/>
      <c r="AD2375" s="40"/>
    </row>
    <row r="2376" s="35" customFormat="1" spans="6:30">
      <c r="F2376" s="52"/>
      <c r="G2376" s="52"/>
      <c r="P2376" s="37"/>
      <c r="Q2376" s="38"/>
      <c r="AC2376" s="39"/>
      <c r="AD2376" s="40"/>
    </row>
    <row r="2377" s="35" customFormat="1" spans="6:30">
      <c r="F2377" s="52"/>
      <c r="G2377" s="52"/>
      <c r="P2377" s="37"/>
      <c r="Q2377" s="38"/>
      <c r="AC2377" s="39"/>
      <c r="AD2377" s="40"/>
    </row>
    <row r="2378" s="35" customFormat="1" spans="6:30">
      <c r="F2378" s="52"/>
      <c r="G2378" s="52"/>
      <c r="P2378" s="37"/>
      <c r="Q2378" s="38"/>
      <c r="AC2378" s="39"/>
      <c r="AD2378" s="40"/>
    </row>
    <row r="2379" s="35" customFormat="1" spans="6:30">
      <c r="F2379" s="52"/>
      <c r="G2379" s="52"/>
      <c r="P2379" s="37"/>
      <c r="Q2379" s="38"/>
      <c r="AC2379" s="39"/>
      <c r="AD2379" s="40"/>
    </row>
    <row r="2380" s="35" customFormat="1" spans="6:30">
      <c r="F2380" s="52"/>
      <c r="G2380" s="52"/>
      <c r="P2380" s="37"/>
      <c r="Q2380" s="38"/>
      <c r="AC2380" s="39"/>
      <c r="AD2380" s="40"/>
    </row>
    <row r="2381" s="35" customFormat="1" spans="6:30">
      <c r="F2381" s="52"/>
      <c r="G2381" s="52"/>
      <c r="P2381" s="37"/>
      <c r="Q2381" s="38"/>
      <c r="AC2381" s="39"/>
      <c r="AD2381" s="40"/>
    </row>
    <row r="2382" s="35" customFormat="1" spans="6:30">
      <c r="F2382" s="52"/>
      <c r="G2382" s="52"/>
      <c r="P2382" s="37"/>
      <c r="Q2382" s="38"/>
      <c r="AC2382" s="39"/>
      <c r="AD2382" s="40"/>
    </row>
    <row r="2383" s="35" customFormat="1" spans="6:30">
      <c r="F2383" s="52"/>
      <c r="G2383" s="52"/>
      <c r="P2383" s="37"/>
      <c r="Q2383" s="38"/>
      <c r="AC2383" s="39"/>
      <c r="AD2383" s="40"/>
    </row>
    <row r="2384" s="35" customFormat="1" spans="6:30">
      <c r="F2384" s="52"/>
      <c r="G2384" s="52"/>
      <c r="P2384" s="37"/>
      <c r="Q2384" s="38"/>
      <c r="AC2384" s="39"/>
      <c r="AD2384" s="40"/>
    </row>
    <row r="2385" s="35" customFormat="1" spans="6:30">
      <c r="F2385" s="52"/>
      <c r="G2385" s="52"/>
      <c r="P2385" s="37"/>
      <c r="Q2385" s="38"/>
      <c r="AC2385" s="39"/>
      <c r="AD2385" s="40"/>
    </row>
    <row r="2386" s="35" customFormat="1" spans="6:30">
      <c r="F2386" s="52"/>
      <c r="G2386" s="52"/>
      <c r="P2386" s="37"/>
      <c r="Q2386" s="38"/>
      <c r="AC2386" s="39"/>
      <c r="AD2386" s="40"/>
    </row>
    <row r="2387" s="35" customFormat="1" spans="6:30">
      <c r="F2387" s="52"/>
      <c r="G2387" s="52"/>
      <c r="P2387" s="37"/>
      <c r="Q2387" s="38"/>
      <c r="AC2387" s="39"/>
      <c r="AD2387" s="40"/>
    </row>
    <row r="2388" s="35" customFormat="1" spans="6:30">
      <c r="F2388" s="52"/>
      <c r="G2388" s="52"/>
      <c r="P2388" s="37"/>
      <c r="Q2388" s="38"/>
      <c r="AC2388" s="39"/>
      <c r="AD2388" s="40"/>
    </row>
    <row r="2389" s="35" customFormat="1" spans="6:30">
      <c r="F2389" s="52"/>
      <c r="G2389" s="52"/>
      <c r="P2389" s="37"/>
      <c r="Q2389" s="38"/>
      <c r="AC2389" s="39"/>
      <c r="AD2389" s="40"/>
    </row>
    <row r="2390" s="35" customFormat="1" spans="6:30">
      <c r="F2390" s="52"/>
      <c r="G2390" s="52"/>
      <c r="P2390" s="37"/>
      <c r="Q2390" s="38"/>
      <c r="AC2390" s="39"/>
      <c r="AD2390" s="40"/>
    </row>
    <row r="2391" s="35" customFormat="1" spans="6:30">
      <c r="F2391" s="52"/>
      <c r="G2391" s="52"/>
      <c r="P2391" s="37"/>
      <c r="Q2391" s="38"/>
      <c r="AC2391" s="39"/>
      <c r="AD2391" s="40"/>
    </row>
    <row r="2392" s="35" customFormat="1" spans="6:30">
      <c r="F2392" s="52"/>
      <c r="G2392" s="52"/>
      <c r="P2392" s="37"/>
      <c r="Q2392" s="38"/>
      <c r="AC2392" s="39"/>
      <c r="AD2392" s="40"/>
    </row>
    <row r="2393" s="35" customFormat="1" spans="6:30">
      <c r="F2393" s="52"/>
      <c r="G2393" s="52"/>
      <c r="P2393" s="37"/>
      <c r="Q2393" s="38"/>
      <c r="AC2393" s="39"/>
      <c r="AD2393" s="40"/>
    </row>
    <row r="2394" s="35" customFormat="1" spans="6:30">
      <c r="F2394" s="52"/>
      <c r="G2394" s="52"/>
      <c r="P2394" s="37"/>
      <c r="Q2394" s="38"/>
      <c r="AC2394" s="39"/>
      <c r="AD2394" s="40"/>
    </row>
    <row r="2395" s="35" customFormat="1" spans="6:30">
      <c r="F2395" s="52"/>
      <c r="G2395" s="52"/>
      <c r="P2395" s="37"/>
      <c r="Q2395" s="38"/>
      <c r="AC2395" s="39"/>
      <c r="AD2395" s="40"/>
    </row>
    <row r="2396" s="35" customFormat="1" spans="6:30">
      <c r="F2396" s="52"/>
      <c r="G2396" s="52"/>
      <c r="P2396" s="37"/>
      <c r="Q2396" s="38"/>
      <c r="AC2396" s="39"/>
      <c r="AD2396" s="40"/>
    </row>
    <row r="2397" s="35" customFormat="1" spans="6:30">
      <c r="F2397" s="52"/>
      <c r="G2397" s="52"/>
      <c r="P2397" s="37"/>
      <c r="Q2397" s="38"/>
      <c r="AC2397" s="39"/>
      <c r="AD2397" s="40"/>
    </row>
    <row r="2398" s="35" customFormat="1" spans="6:30">
      <c r="F2398" s="52"/>
      <c r="G2398" s="52"/>
      <c r="P2398" s="37"/>
      <c r="Q2398" s="38"/>
      <c r="AC2398" s="39"/>
      <c r="AD2398" s="40"/>
    </row>
    <row r="2399" s="35" customFormat="1" spans="6:30">
      <c r="F2399" s="52"/>
      <c r="G2399" s="52"/>
      <c r="P2399" s="37"/>
      <c r="Q2399" s="38"/>
      <c r="AC2399" s="39"/>
      <c r="AD2399" s="40"/>
    </row>
    <row r="2400" s="35" customFormat="1" spans="6:30">
      <c r="F2400" s="52"/>
      <c r="G2400" s="52"/>
      <c r="P2400" s="37"/>
      <c r="Q2400" s="38"/>
      <c r="AC2400" s="39"/>
      <c r="AD2400" s="40"/>
    </row>
    <row r="2401" s="35" customFormat="1" spans="6:30">
      <c r="F2401" s="52"/>
      <c r="G2401" s="52"/>
      <c r="P2401" s="37"/>
      <c r="Q2401" s="38"/>
      <c r="AC2401" s="39"/>
      <c r="AD2401" s="40"/>
    </row>
    <row r="2402" s="35" customFormat="1" spans="6:30">
      <c r="F2402" s="52"/>
      <c r="G2402" s="52"/>
      <c r="P2402" s="37"/>
      <c r="Q2402" s="38"/>
      <c r="AC2402" s="39"/>
      <c r="AD2402" s="40"/>
    </row>
    <row r="2403" s="35" customFormat="1" spans="6:30">
      <c r="F2403" s="52"/>
      <c r="G2403" s="52"/>
      <c r="P2403" s="37"/>
      <c r="Q2403" s="38"/>
      <c r="AC2403" s="39"/>
      <c r="AD2403" s="40"/>
    </row>
    <row r="2404" s="35" customFormat="1" spans="6:30">
      <c r="F2404" s="52"/>
      <c r="G2404" s="52"/>
      <c r="P2404" s="37"/>
      <c r="Q2404" s="38"/>
      <c r="AC2404" s="39"/>
      <c r="AD2404" s="40"/>
    </row>
    <row r="2405" s="35" customFormat="1" spans="6:30">
      <c r="F2405" s="52"/>
      <c r="G2405" s="52"/>
      <c r="P2405" s="37"/>
      <c r="Q2405" s="38"/>
      <c r="AC2405" s="39"/>
      <c r="AD2405" s="40"/>
    </row>
    <row r="2406" s="35" customFormat="1" spans="6:30">
      <c r="F2406" s="52"/>
      <c r="G2406" s="52"/>
      <c r="P2406" s="37"/>
      <c r="Q2406" s="38"/>
      <c r="AC2406" s="39"/>
      <c r="AD2406" s="40"/>
    </row>
    <row r="2407" s="35" customFormat="1" spans="6:30">
      <c r="F2407" s="52"/>
      <c r="G2407" s="52"/>
      <c r="P2407" s="37"/>
      <c r="Q2407" s="38"/>
      <c r="AC2407" s="39"/>
      <c r="AD2407" s="40"/>
    </row>
    <row r="2408" s="35" customFormat="1" spans="6:30">
      <c r="F2408" s="52"/>
      <c r="G2408" s="52"/>
      <c r="P2408" s="37"/>
      <c r="Q2408" s="38"/>
      <c r="AC2408" s="39"/>
      <c r="AD2408" s="40"/>
    </row>
    <row r="2409" s="35" customFormat="1" spans="6:30">
      <c r="F2409" s="52"/>
      <c r="G2409" s="52"/>
      <c r="P2409" s="37"/>
      <c r="Q2409" s="38"/>
      <c r="AC2409" s="39"/>
      <c r="AD2409" s="40"/>
    </row>
    <row r="2410" s="35" customFormat="1" spans="6:30">
      <c r="F2410" s="52"/>
      <c r="G2410" s="52"/>
      <c r="P2410" s="37"/>
      <c r="Q2410" s="38"/>
      <c r="AC2410" s="39"/>
      <c r="AD2410" s="40"/>
    </row>
    <row r="2411" s="35" customFormat="1" spans="6:30">
      <c r="F2411" s="52"/>
      <c r="G2411" s="52"/>
      <c r="P2411" s="37"/>
      <c r="Q2411" s="38"/>
      <c r="AC2411" s="39"/>
      <c r="AD2411" s="40"/>
    </row>
    <row r="2412" s="35" customFormat="1" spans="6:30">
      <c r="F2412" s="52"/>
      <c r="G2412" s="52"/>
      <c r="P2412" s="37"/>
      <c r="Q2412" s="38"/>
      <c r="AC2412" s="39"/>
      <c r="AD2412" s="40"/>
    </row>
    <row r="2413" s="35" customFormat="1" spans="6:30">
      <c r="F2413" s="52"/>
      <c r="G2413" s="52"/>
      <c r="P2413" s="37"/>
      <c r="Q2413" s="38"/>
      <c r="AC2413" s="39"/>
      <c r="AD2413" s="40"/>
    </row>
    <row r="2414" s="35" customFormat="1" spans="6:30">
      <c r="F2414" s="52"/>
      <c r="G2414" s="52"/>
      <c r="P2414" s="37"/>
      <c r="Q2414" s="38"/>
      <c r="AC2414" s="39"/>
      <c r="AD2414" s="40"/>
    </row>
    <row r="2415" s="35" customFormat="1" spans="6:30">
      <c r="F2415" s="52"/>
      <c r="G2415" s="52"/>
      <c r="P2415" s="37"/>
      <c r="Q2415" s="38"/>
      <c r="AC2415" s="39"/>
      <c r="AD2415" s="40"/>
    </row>
    <row r="2416" s="35" customFormat="1" spans="6:30">
      <c r="F2416" s="52"/>
      <c r="G2416" s="52"/>
      <c r="P2416" s="37"/>
      <c r="Q2416" s="38"/>
      <c r="AC2416" s="39"/>
      <c r="AD2416" s="40"/>
    </row>
    <row r="2417" s="35" customFormat="1" spans="6:30">
      <c r="F2417" s="52"/>
      <c r="G2417" s="52"/>
      <c r="P2417" s="37"/>
      <c r="Q2417" s="38"/>
      <c r="AC2417" s="39"/>
      <c r="AD2417" s="40"/>
    </row>
    <row r="2418" s="35" customFormat="1" spans="6:30">
      <c r="F2418" s="52"/>
      <c r="G2418" s="52"/>
      <c r="P2418" s="37"/>
      <c r="Q2418" s="38"/>
      <c r="AC2418" s="39"/>
      <c r="AD2418" s="40"/>
    </row>
    <row r="2419" s="35" customFormat="1" spans="6:30">
      <c r="F2419" s="52"/>
      <c r="G2419" s="52"/>
      <c r="P2419" s="37"/>
      <c r="Q2419" s="38"/>
      <c r="AC2419" s="39"/>
      <c r="AD2419" s="40"/>
    </row>
    <row r="2420" s="35" customFormat="1" spans="6:30">
      <c r="F2420" s="52"/>
      <c r="G2420" s="52"/>
      <c r="P2420" s="37"/>
      <c r="Q2420" s="38"/>
      <c r="AC2420" s="39"/>
      <c r="AD2420" s="40"/>
    </row>
    <row r="2421" s="35" customFormat="1" spans="6:30">
      <c r="F2421" s="52"/>
      <c r="G2421" s="52"/>
      <c r="P2421" s="37"/>
      <c r="Q2421" s="38"/>
      <c r="AC2421" s="39"/>
      <c r="AD2421" s="40"/>
    </row>
    <row r="2422" s="35" customFormat="1" spans="6:30">
      <c r="F2422" s="52"/>
      <c r="G2422" s="52"/>
      <c r="P2422" s="37"/>
      <c r="Q2422" s="38"/>
      <c r="AC2422" s="39"/>
      <c r="AD2422" s="40"/>
    </row>
    <row r="2423" s="35" customFormat="1" spans="6:30">
      <c r="F2423" s="52"/>
      <c r="G2423" s="52"/>
      <c r="P2423" s="37"/>
      <c r="Q2423" s="38"/>
      <c r="AC2423" s="39"/>
      <c r="AD2423" s="40"/>
    </row>
    <row r="2424" s="35" customFormat="1" spans="6:30">
      <c r="F2424" s="52"/>
      <c r="G2424" s="52"/>
      <c r="P2424" s="37"/>
      <c r="Q2424" s="38"/>
      <c r="AC2424" s="39"/>
      <c r="AD2424" s="40"/>
    </row>
    <row r="2425" s="35" customFormat="1" spans="6:30">
      <c r="F2425" s="52"/>
      <c r="G2425" s="52"/>
      <c r="P2425" s="37"/>
      <c r="Q2425" s="38"/>
      <c r="AC2425" s="39"/>
      <c r="AD2425" s="40"/>
    </row>
    <row r="2426" s="35" customFormat="1" spans="6:30">
      <c r="F2426" s="52"/>
      <c r="G2426" s="52"/>
      <c r="P2426" s="37"/>
      <c r="Q2426" s="38"/>
      <c r="AC2426" s="39"/>
      <c r="AD2426" s="40"/>
    </row>
    <row r="2427" s="35" customFormat="1" spans="6:30">
      <c r="F2427" s="52"/>
      <c r="G2427" s="52"/>
      <c r="P2427" s="37"/>
      <c r="Q2427" s="38"/>
      <c r="AC2427" s="39"/>
      <c r="AD2427" s="40"/>
    </row>
    <row r="2428" s="35" customFormat="1" spans="6:30">
      <c r="F2428" s="52"/>
      <c r="G2428" s="52"/>
      <c r="P2428" s="37"/>
      <c r="Q2428" s="38"/>
      <c r="AC2428" s="39"/>
      <c r="AD2428" s="40"/>
    </row>
    <row r="2429" s="35" customFormat="1" spans="6:30">
      <c r="F2429" s="52"/>
      <c r="G2429" s="52"/>
      <c r="P2429" s="37"/>
      <c r="Q2429" s="38"/>
      <c r="AC2429" s="39"/>
      <c r="AD2429" s="40"/>
    </row>
    <row r="2430" s="35" customFormat="1" spans="6:30">
      <c r="F2430" s="52"/>
      <c r="G2430" s="52"/>
      <c r="P2430" s="37"/>
      <c r="Q2430" s="38"/>
      <c r="AC2430" s="39"/>
      <c r="AD2430" s="40"/>
    </row>
    <row r="2431" s="35" customFormat="1" spans="6:30">
      <c r="F2431" s="52"/>
      <c r="G2431" s="52"/>
      <c r="P2431" s="37"/>
      <c r="Q2431" s="38"/>
      <c r="AC2431" s="39"/>
      <c r="AD2431" s="40"/>
    </row>
    <row r="2432" s="35" customFormat="1" spans="6:30">
      <c r="F2432" s="52"/>
      <c r="G2432" s="52"/>
      <c r="P2432" s="37"/>
      <c r="Q2432" s="38"/>
      <c r="AC2432" s="39"/>
      <c r="AD2432" s="40"/>
    </row>
    <row r="2433" s="35" customFormat="1" spans="6:30">
      <c r="F2433" s="52"/>
      <c r="G2433" s="52"/>
      <c r="P2433" s="37"/>
      <c r="Q2433" s="38"/>
      <c r="AC2433" s="39"/>
      <c r="AD2433" s="40"/>
    </row>
    <row r="2434" s="35" customFormat="1" spans="6:30">
      <c r="F2434" s="52"/>
      <c r="G2434" s="52"/>
      <c r="P2434" s="37"/>
      <c r="Q2434" s="38"/>
      <c r="AC2434" s="39"/>
      <c r="AD2434" s="40"/>
    </row>
    <row r="2435" s="35" customFormat="1" spans="6:30">
      <c r="F2435" s="52"/>
      <c r="G2435" s="52"/>
      <c r="P2435" s="37"/>
      <c r="Q2435" s="38"/>
      <c r="AC2435" s="39"/>
      <c r="AD2435" s="40"/>
    </row>
    <row r="2436" s="35" customFormat="1" spans="6:30">
      <c r="F2436" s="52"/>
      <c r="G2436" s="52"/>
      <c r="P2436" s="37"/>
      <c r="Q2436" s="38"/>
      <c r="AC2436" s="39"/>
      <c r="AD2436" s="40"/>
    </row>
    <row r="2437" s="35" customFormat="1" spans="6:30">
      <c r="F2437" s="52"/>
      <c r="G2437" s="52"/>
      <c r="P2437" s="37"/>
      <c r="Q2437" s="38"/>
      <c r="AC2437" s="39"/>
      <c r="AD2437" s="40"/>
    </row>
    <row r="2438" s="35" customFormat="1" spans="6:30">
      <c r="F2438" s="52"/>
      <c r="G2438" s="52"/>
      <c r="P2438" s="37"/>
      <c r="Q2438" s="38"/>
      <c r="AC2438" s="39"/>
      <c r="AD2438" s="40"/>
    </row>
    <row r="2439" s="35" customFormat="1" spans="6:30">
      <c r="F2439" s="52"/>
      <c r="G2439" s="52"/>
      <c r="P2439" s="37"/>
      <c r="Q2439" s="38"/>
      <c r="AC2439" s="39"/>
      <c r="AD2439" s="40"/>
    </row>
    <row r="2440" s="35" customFormat="1" spans="6:30">
      <c r="F2440" s="52"/>
      <c r="G2440" s="52"/>
      <c r="P2440" s="37"/>
      <c r="Q2440" s="38"/>
      <c r="AC2440" s="39"/>
      <c r="AD2440" s="40"/>
    </row>
    <row r="2441" s="35" customFormat="1" spans="6:30">
      <c r="F2441" s="52"/>
      <c r="G2441" s="52"/>
      <c r="P2441" s="37"/>
      <c r="Q2441" s="38"/>
      <c r="AC2441" s="39"/>
      <c r="AD2441" s="40"/>
    </row>
    <row r="2442" s="35" customFormat="1" spans="6:30">
      <c r="F2442" s="52"/>
      <c r="G2442" s="52"/>
      <c r="P2442" s="37"/>
      <c r="Q2442" s="38"/>
      <c r="AC2442" s="39"/>
      <c r="AD2442" s="40"/>
    </row>
    <row r="2443" s="35" customFormat="1" spans="6:30">
      <c r="F2443" s="52"/>
      <c r="G2443" s="52"/>
      <c r="P2443" s="37"/>
      <c r="Q2443" s="38"/>
      <c r="AC2443" s="39"/>
      <c r="AD2443" s="40"/>
    </row>
    <row r="2444" s="35" customFormat="1" spans="6:30">
      <c r="F2444" s="52"/>
      <c r="G2444" s="52"/>
      <c r="P2444" s="37"/>
      <c r="Q2444" s="38"/>
      <c r="AC2444" s="39"/>
      <c r="AD2444" s="40"/>
    </row>
    <row r="2445" s="35" customFormat="1" spans="6:30">
      <c r="F2445" s="52"/>
      <c r="G2445" s="52"/>
      <c r="P2445" s="37"/>
      <c r="Q2445" s="38"/>
      <c r="AC2445" s="39"/>
      <c r="AD2445" s="40"/>
    </row>
    <row r="2446" s="35" customFormat="1" spans="6:30">
      <c r="F2446" s="52"/>
      <c r="G2446" s="52"/>
      <c r="P2446" s="37"/>
      <c r="Q2446" s="38"/>
      <c r="AC2446" s="39"/>
      <c r="AD2446" s="40"/>
    </row>
    <row r="2447" s="35" customFormat="1" spans="6:30">
      <c r="F2447" s="52"/>
      <c r="G2447" s="52"/>
      <c r="P2447" s="37"/>
      <c r="Q2447" s="38"/>
      <c r="AC2447" s="39"/>
      <c r="AD2447" s="40"/>
    </row>
    <row r="2448" s="35" customFormat="1" spans="6:30">
      <c r="F2448" s="52"/>
      <c r="G2448" s="52"/>
      <c r="P2448" s="37"/>
      <c r="Q2448" s="38"/>
      <c r="AC2448" s="39"/>
      <c r="AD2448" s="40"/>
    </row>
    <row r="2449" s="35" customFormat="1" spans="6:30">
      <c r="F2449" s="52"/>
      <c r="G2449" s="52"/>
      <c r="P2449" s="37"/>
      <c r="Q2449" s="38"/>
      <c r="AC2449" s="39"/>
      <c r="AD2449" s="40"/>
    </row>
    <row r="2450" s="35" customFormat="1" spans="6:30">
      <c r="F2450" s="52"/>
      <c r="G2450" s="52"/>
      <c r="P2450" s="37"/>
      <c r="Q2450" s="38"/>
      <c r="AC2450" s="39"/>
      <c r="AD2450" s="40"/>
    </row>
    <row r="2451" s="35" customFormat="1" spans="6:30">
      <c r="F2451" s="52"/>
      <c r="G2451" s="52"/>
      <c r="P2451" s="37"/>
      <c r="Q2451" s="38"/>
      <c r="AC2451" s="39"/>
      <c r="AD2451" s="40"/>
    </row>
    <row r="2452" s="35" customFormat="1" spans="6:30">
      <c r="F2452" s="52"/>
      <c r="G2452" s="52"/>
      <c r="P2452" s="37"/>
      <c r="Q2452" s="38"/>
      <c r="AC2452" s="39"/>
      <c r="AD2452" s="40"/>
    </row>
    <row r="2453" s="35" customFormat="1" spans="6:30">
      <c r="F2453" s="52"/>
      <c r="G2453" s="52"/>
      <c r="P2453" s="37"/>
      <c r="Q2453" s="38"/>
      <c r="AC2453" s="39"/>
      <c r="AD2453" s="40"/>
    </row>
    <row r="2454" s="35" customFormat="1" spans="6:30">
      <c r="F2454" s="52"/>
      <c r="G2454" s="52"/>
      <c r="P2454" s="37"/>
      <c r="Q2454" s="38"/>
      <c r="AC2454" s="39"/>
      <c r="AD2454" s="40"/>
    </row>
    <row r="2455" s="35" customFormat="1" spans="6:30">
      <c r="F2455" s="52"/>
      <c r="G2455" s="52"/>
      <c r="P2455" s="37"/>
      <c r="Q2455" s="38"/>
      <c r="AC2455" s="39"/>
      <c r="AD2455" s="40"/>
    </row>
    <row r="2456" s="35" customFormat="1" spans="6:30">
      <c r="F2456" s="52"/>
      <c r="G2456" s="52"/>
      <c r="P2456" s="37"/>
      <c r="Q2456" s="38"/>
      <c r="AC2456" s="39"/>
      <c r="AD2456" s="40"/>
    </row>
    <row r="2457" s="35" customFormat="1" spans="6:30">
      <c r="F2457" s="52"/>
      <c r="G2457" s="52"/>
      <c r="P2457" s="37"/>
      <c r="Q2457" s="38"/>
      <c r="AC2457" s="39"/>
      <c r="AD2457" s="40"/>
    </row>
    <row r="2458" s="35" customFormat="1" spans="6:30">
      <c r="F2458" s="52"/>
      <c r="G2458" s="52"/>
      <c r="P2458" s="37"/>
      <c r="Q2458" s="38"/>
      <c r="AC2458" s="39"/>
      <c r="AD2458" s="40"/>
    </row>
    <row r="2459" s="35" customFormat="1" spans="6:30">
      <c r="F2459" s="52"/>
      <c r="G2459" s="52"/>
      <c r="P2459" s="37"/>
      <c r="Q2459" s="38"/>
      <c r="AC2459" s="39"/>
      <c r="AD2459" s="40"/>
    </row>
    <row r="2460" s="35" customFormat="1" spans="6:30">
      <c r="F2460" s="52"/>
      <c r="G2460" s="52"/>
      <c r="P2460" s="37"/>
      <c r="Q2460" s="38"/>
      <c r="AC2460" s="39"/>
      <c r="AD2460" s="40"/>
    </row>
    <row r="2461" s="35" customFormat="1" spans="6:30">
      <c r="F2461" s="52"/>
      <c r="G2461" s="52"/>
      <c r="P2461" s="37"/>
      <c r="Q2461" s="38"/>
      <c r="AC2461" s="39"/>
      <c r="AD2461" s="40"/>
    </row>
    <row r="2462" s="35" customFormat="1" spans="6:30">
      <c r="F2462" s="52"/>
      <c r="G2462" s="52"/>
      <c r="P2462" s="37"/>
      <c r="Q2462" s="38"/>
      <c r="AC2462" s="39"/>
      <c r="AD2462" s="40"/>
    </row>
    <row r="2463" s="35" customFormat="1" spans="6:30">
      <c r="F2463" s="52"/>
      <c r="G2463" s="52"/>
      <c r="P2463" s="37"/>
      <c r="Q2463" s="38"/>
      <c r="AC2463" s="39"/>
      <c r="AD2463" s="40"/>
    </row>
    <row r="2464" s="35" customFormat="1" spans="6:30">
      <c r="F2464" s="52"/>
      <c r="G2464" s="52"/>
      <c r="P2464" s="37"/>
      <c r="Q2464" s="38"/>
      <c r="AC2464" s="39"/>
      <c r="AD2464" s="40"/>
    </row>
    <row r="2465" s="35" customFormat="1" spans="6:30">
      <c r="F2465" s="52"/>
      <c r="G2465" s="52"/>
      <c r="P2465" s="37"/>
      <c r="Q2465" s="38"/>
      <c r="AC2465" s="39"/>
      <c r="AD2465" s="40"/>
    </row>
    <row r="2466" s="35" customFormat="1" spans="6:30">
      <c r="F2466" s="52"/>
      <c r="G2466" s="52"/>
      <c r="P2466" s="37"/>
      <c r="Q2466" s="38"/>
      <c r="AC2466" s="39"/>
      <c r="AD2466" s="40"/>
    </row>
    <row r="2467" s="35" customFormat="1" spans="6:30">
      <c r="F2467" s="52"/>
      <c r="G2467" s="52"/>
      <c r="P2467" s="37"/>
      <c r="Q2467" s="38"/>
      <c r="AC2467" s="39"/>
      <c r="AD2467" s="40"/>
    </row>
    <row r="2468" s="35" customFormat="1" spans="6:30">
      <c r="F2468" s="52"/>
      <c r="G2468" s="52"/>
      <c r="P2468" s="37"/>
      <c r="Q2468" s="38"/>
      <c r="AC2468" s="39"/>
      <c r="AD2468" s="40"/>
    </row>
    <row r="2469" s="35" customFormat="1" spans="6:30">
      <c r="F2469" s="52"/>
      <c r="G2469" s="52"/>
      <c r="P2469" s="37"/>
      <c r="Q2469" s="38"/>
      <c r="AC2469" s="39"/>
      <c r="AD2469" s="40"/>
    </row>
    <row r="2470" s="35" customFormat="1" spans="6:30">
      <c r="F2470" s="52"/>
      <c r="G2470" s="52"/>
      <c r="P2470" s="37"/>
      <c r="Q2470" s="38"/>
      <c r="AC2470" s="39"/>
      <c r="AD2470" s="40"/>
    </row>
    <row r="2471" s="35" customFormat="1" spans="6:30">
      <c r="F2471" s="52"/>
      <c r="G2471" s="52"/>
      <c r="P2471" s="37"/>
      <c r="Q2471" s="38"/>
      <c r="AC2471" s="39"/>
      <c r="AD2471" s="40"/>
    </row>
    <row r="2472" s="35" customFormat="1" spans="6:30">
      <c r="F2472" s="52"/>
      <c r="G2472" s="52"/>
      <c r="P2472" s="37"/>
      <c r="Q2472" s="38"/>
      <c r="AC2472" s="39"/>
      <c r="AD2472" s="40"/>
    </row>
    <row r="2473" s="35" customFormat="1" spans="6:30">
      <c r="F2473" s="52"/>
      <c r="G2473" s="52"/>
      <c r="P2473" s="37"/>
      <c r="Q2473" s="38"/>
      <c r="AC2473" s="39"/>
      <c r="AD2473" s="40"/>
    </row>
    <row r="2474" s="35" customFormat="1" spans="6:30">
      <c r="F2474" s="52"/>
      <c r="G2474" s="52"/>
      <c r="P2474" s="37"/>
      <c r="Q2474" s="38"/>
      <c r="AC2474" s="39"/>
      <c r="AD2474" s="40"/>
    </row>
    <row r="2475" s="35" customFormat="1" spans="6:30">
      <c r="F2475" s="52"/>
      <c r="G2475" s="52"/>
      <c r="P2475" s="37"/>
      <c r="Q2475" s="38"/>
      <c r="AC2475" s="39"/>
      <c r="AD2475" s="40"/>
    </row>
    <row r="2476" s="35" customFormat="1" spans="6:30">
      <c r="F2476" s="52"/>
      <c r="G2476" s="52"/>
      <c r="P2476" s="37"/>
      <c r="Q2476" s="38"/>
      <c r="AC2476" s="39"/>
      <c r="AD2476" s="40"/>
    </row>
    <row r="2477" s="35" customFormat="1" spans="6:30">
      <c r="F2477" s="52"/>
      <c r="G2477" s="52"/>
      <c r="P2477" s="37"/>
      <c r="Q2477" s="38"/>
      <c r="AC2477" s="39"/>
      <c r="AD2477" s="40"/>
    </row>
    <row r="2478" s="35" customFormat="1" spans="6:30">
      <c r="F2478" s="52"/>
      <c r="G2478" s="52"/>
      <c r="P2478" s="37"/>
      <c r="Q2478" s="38"/>
      <c r="AC2478" s="39"/>
      <c r="AD2478" s="40"/>
    </row>
    <row r="2479" s="35" customFormat="1" spans="6:30">
      <c r="F2479" s="52"/>
      <c r="G2479" s="52"/>
      <c r="P2479" s="37"/>
      <c r="Q2479" s="38"/>
      <c r="AC2479" s="39"/>
      <c r="AD2479" s="40"/>
    </row>
    <row r="2480" s="35" customFormat="1" spans="6:30">
      <c r="F2480" s="52"/>
      <c r="G2480" s="52"/>
      <c r="P2480" s="37"/>
      <c r="Q2480" s="38"/>
      <c r="AC2480" s="39"/>
      <c r="AD2480" s="40"/>
    </row>
    <row r="2481" s="35" customFormat="1" spans="6:30">
      <c r="F2481" s="52"/>
      <c r="G2481" s="52"/>
      <c r="P2481" s="37"/>
      <c r="Q2481" s="38"/>
      <c r="AC2481" s="39"/>
      <c r="AD2481" s="40"/>
    </row>
    <row r="2482" s="35" customFormat="1" spans="6:30">
      <c r="F2482" s="52"/>
      <c r="G2482" s="52"/>
      <c r="P2482" s="37"/>
      <c r="Q2482" s="38"/>
      <c r="AC2482" s="39"/>
      <c r="AD2482" s="40"/>
    </row>
    <row r="2483" s="35" customFormat="1" spans="6:30">
      <c r="F2483" s="52"/>
      <c r="G2483" s="52"/>
      <c r="P2483" s="37"/>
      <c r="Q2483" s="38"/>
      <c r="AC2483" s="39"/>
      <c r="AD2483" s="40"/>
    </row>
    <row r="2484" s="35" customFormat="1" spans="6:30">
      <c r="F2484" s="52"/>
      <c r="G2484" s="52"/>
      <c r="P2484" s="37"/>
      <c r="Q2484" s="38"/>
      <c r="AC2484" s="39"/>
      <c r="AD2484" s="40"/>
    </row>
    <row r="2485" s="35" customFormat="1" spans="6:30">
      <c r="F2485" s="52"/>
      <c r="G2485" s="52"/>
      <c r="P2485" s="37"/>
      <c r="Q2485" s="38"/>
      <c r="AC2485" s="39"/>
      <c r="AD2485" s="40"/>
    </row>
    <row r="2486" s="35" customFormat="1" spans="6:30">
      <c r="F2486" s="52"/>
      <c r="G2486" s="52"/>
      <c r="P2486" s="37"/>
      <c r="Q2486" s="38"/>
      <c r="AC2486" s="39"/>
      <c r="AD2486" s="40"/>
    </row>
    <row r="2487" s="35" customFormat="1" spans="6:30">
      <c r="F2487" s="52"/>
      <c r="G2487" s="52"/>
      <c r="P2487" s="37"/>
      <c r="Q2487" s="38"/>
      <c r="AC2487" s="39"/>
      <c r="AD2487" s="40"/>
    </row>
    <row r="2488" s="35" customFormat="1" spans="6:30">
      <c r="F2488" s="52"/>
      <c r="G2488" s="52"/>
      <c r="P2488" s="37"/>
      <c r="Q2488" s="38"/>
      <c r="AC2488" s="39"/>
      <c r="AD2488" s="40"/>
    </row>
    <row r="2489" s="35" customFormat="1" spans="6:30">
      <c r="F2489" s="52"/>
      <c r="G2489" s="52"/>
      <c r="P2489" s="37"/>
      <c r="Q2489" s="38"/>
      <c r="AC2489" s="39"/>
      <c r="AD2489" s="40"/>
    </row>
    <row r="2490" s="35" customFormat="1" spans="6:30">
      <c r="F2490" s="52"/>
      <c r="G2490" s="52"/>
      <c r="P2490" s="37"/>
      <c r="Q2490" s="38"/>
      <c r="AC2490" s="39"/>
      <c r="AD2490" s="40"/>
    </row>
    <row r="2491" s="35" customFormat="1" spans="6:30">
      <c r="F2491" s="52"/>
      <c r="G2491" s="52"/>
      <c r="P2491" s="37"/>
      <c r="Q2491" s="38"/>
      <c r="AC2491" s="39"/>
      <c r="AD2491" s="40"/>
    </row>
    <row r="2492" s="35" customFormat="1" spans="6:30">
      <c r="F2492" s="52"/>
      <c r="G2492" s="52"/>
      <c r="P2492" s="37"/>
      <c r="Q2492" s="38"/>
      <c r="AC2492" s="39"/>
      <c r="AD2492" s="40"/>
    </row>
    <row r="2493" s="35" customFormat="1" spans="6:30">
      <c r="F2493" s="52"/>
      <c r="G2493" s="52"/>
      <c r="P2493" s="37"/>
      <c r="Q2493" s="38"/>
      <c r="AC2493" s="39"/>
      <c r="AD2493" s="40"/>
    </row>
    <row r="2494" s="35" customFormat="1" spans="6:30">
      <c r="F2494" s="52"/>
      <c r="G2494" s="52"/>
      <c r="P2494" s="37"/>
      <c r="Q2494" s="38"/>
      <c r="AC2494" s="39"/>
      <c r="AD2494" s="40"/>
    </row>
    <row r="2495" s="35" customFormat="1" spans="6:30">
      <c r="F2495" s="52"/>
      <c r="G2495" s="52"/>
      <c r="P2495" s="37"/>
      <c r="Q2495" s="38"/>
      <c r="AC2495" s="39"/>
      <c r="AD2495" s="40"/>
    </row>
    <row r="2496" s="35" customFormat="1" spans="6:30">
      <c r="F2496" s="52"/>
      <c r="G2496" s="52"/>
      <c r="P2496" s="37"/>
      <c r="Q2496" s="38"/>
      <c r="AC2496" s="39"/>
      <c r="AD2496" s="40"/>
    </row>
    <row r="2497" s="35" customFormat="1" spans="6:30">
      <c r="F2497" s="52"/>
      <c r="G2497" s="52"/>
      <c r="P2497" s="37"/>
      <c r="Q2497" s="38"/>
      <c r="AC2497" s="39"/>
      <c r="AD2497" s="40"/>
    </row>
    <row r="2498" s="35" customFormat="1" spans="6:30">
      <c r="F2498" s="52"/>
      <c r="G2498" s="52"/>
      <c r="P2498" s="37"/>
      <c r="Q2498" s="38"/>
      <c r="AC2498" s="39"/>
      <c r="AD2498" s="40"/>
    </row>
    <row r="2499" s="35" customFormat="1" spans="6:30">
      <c r="F2499" s="52"/>
      <c r="G2499" s="52"/>
      <c r="P2499" s="37"/>
      <c r="Q2499" s="38"/>
      <c r="AC2499" s="39"/>
      <c r="AD2499" s="40"/>
    </row>
    <row r="2500" s="35" customFormat="1" spans="6:30">
      <c r="F2500" s="52"/>
      <c r="G2500" s="52"/>
      <c r="P2500" s="37"/>
      <c r="Q2500" s="38"/>
      <c r="AC2500" s="39"/>
      <c r="AD2500" s="40"/>
    </row>
    <row r="2501" s="35" customFormat="1" spans="6:30">
      <c r="F2501" s="52"/>
      <c r="G2501" s="52"/>
      <c r="P2501" s="37"/>
      <c r="Q2501" s="38"/>
      <c r="AC2501" s="39"/>
      <c r="AD2501" s="40"/>
    </row>
    <row r="2502" s="35" customFormat="1" spans="6:30">
      <c r="F2502" s="52"/>
      <c r="G2502" s="52"/>
      <c r="P2502" s="37"/>
      <c r="Q2502" s="38"/>
      <c r="AC2502" s="39"/>
      <c r="AD2502" s="40"/>
    </row>
    <row r="2503" s="35" customFormat="1" spans="6:30">
      <c r="F2503" s="52"/>
      <c r="G2503" s="52"/>
      <c r="P2503" s="37"/>
      <c r="Q2503" s="38"/>
      <c r="AC2503" s="39"/>
      <c r="AD2503" s="40"/>
    </row>
    <row r="2504" s="35" customFormat="1" spans="6:30">
      <c r="F2504" s="52"/>
      <c r="G2504" s="52"/>
      <c r="P2504" s="37"/>
      <c r="Q2504" s="38"/>
      <c r="AC2504" s="39"/>
      <c r="AD2504" s="40"/>
    </row>
    <row r="2505" s="35" customFormat="1" spans="6:30">
      <c r="F2505" s="52"/>
      <c r="G2505" s="52"/>
      <c r="P2505" s="37"/>
      <c r="Q2505" s="38"/>
      <c r="AC2505" s="39"/>
      <c r="AD2505" s="40"/>
    </row>
    <row r="2506" s="35" customFormat="1" spans="6:30">
      <c r="F2506" s="52"/>
      <c r="G2506" s="52"/>
      <c r="P2506" s="37"/>
      <c r="Q2506" s="38"/>
      <c r="AC2506" s="39"/>
      <c r="AD2506" s="40"/>
    </row>
    <row r="2507" s="35" customFormat="1" spans="6:30">
      <c r="F2507" s="52"/>
      <c r="G2507" s="52"/>
      <c r="P2507" s="37"/>
      <c r="Q2507" s="38"/>
      <c r="AC2507" s="39"/>
      <c r="AD2507" s="40"/>
    </row>
    <row r="2508" s="35" customFormat="1" spans="6:30">
      <c r="F2508" s="52"/>
      <c r="G2508" s="52"/>
      <c r="P2508" s="37"/>
      <c r="Q2508" s="38"/>
      <c r="AC2508" s="39"/>
      <c r="AD2508" s="40"/>
    </row>
    <row r="2509" s="35" customFormat="1" spans="6:30">
      <c r="F2509" s="52"/>
      <c r="G2509" s="52"/>
      <c r="P2509" s="37"/>
      <c r="Q2509" s="38"/>
      <c r="AC2509" s="39"/>
      <c r="AD2509" s="40"/>
    </row>
    <row r="2510" s="35" customFormat="1" spans="6:30">
      <c r="F2510" s="52"/>
      <c r="G2510" s="52"/>
      <c r="P2510" s="37"/>
      <c r="Q2510" s="38"/>
      <c r="AC2510" s="39"/>
      <c r="AD2510" s="40"/>
    </row>
    <row r="2511" s="35" customFormat="1" spans="6:30">
      <c r="F2511" s="52"/>
      <c r="G2511" s="52"/>
      <c r="P2511" s="37"/>
      <c r="Q2511" s="38"/>
      <c r="AC2511" s="39"/>
      <c r="AD2511" s="40"/>
    </row>
    <row r="2512" s="35" customFormat="1" spans="6:30">
      <c r="F2512" s="52"/>
      <c r="G2512" s="52"/>
      <c r="P2512" s="37"/>
      <c r="Q2512" s="38"/>
      <c r="AC2512" s="39"/>
      <c r="AD2512" s="40"/>
    </row>
    <row r="2513" s="35" customFormat="1" spans="6:30">
      <c r="F2513" s="52"/>
      <c r="G2513" s="52"/>
      <c r="P2513" s="37"/>
      <c r="Q2513" s="38"/>
      <c r="AC2513" s="39"/>
      <c r="AD2513" s="40"/>
    </row>
    <row r="2514" s="35" customFormat="1" spans="6:30">
      <c r="F2514" s="52"/>
      <c r="G2514" s="52"/>
      <c r="P2514" s="37"/>
      <c r="Q2514" s="38"/>
      <c r="AC2514" s="39"/>
      <c r="AD2514" s="40"/>
    </row>
    <row r="2515" s="35" customFormat="1" spans="6:30">
      <c r="F2515" s="52"/>
      <c r="G2515" s="52"/>
      <c r="P2515" s="37"/>
      <c r="Q2515" s="38"/>
      <c r="AC2515" s="39"/>
      <c r="AD2515" s="40"/>
    </row>
    <row r="2516" s="35" customFormat="1" spans="6:30">
      <c r="F2516" s="52"/>
      <c r="G2516" s="52"/>
      <c r="P2516" s="37"/>
      <c r="Q2516" s="38"/>
      <c r="AC2516" s="39"/>
      <c r="AD2516" s="40"/>
    </row>
    <row r="2517" s="35" customFormat="1" spans="6:30">
      <c r="F2517" s="52"/>
      <c r="G2517" s="52"/>
      <c r="P2517" s="37"/>
      <c r="Q2517" s="38"/>
      <c r="AC2517" s="39"/>
      <c r="AD2517" s="40"/>
    </row>
    <row r="2518" s="35" customFormat="1" spans="6:30">
      <c r="F2518" s="52"/>
      <c r="G2518" s="52"/>
      <c r="P2518" s="37"/>
      <c r="Q2518" s="38"/>
      <c r="AC2518" s="39"/>
      <c r="AD2518" s="40"/>
    </row>
    <row r="2519" s="35" customFormat="1" spans="6:30">
      <c r="F2519" s="52"/>
      <c r="G2519" s="52"/>
      <c r="P2519" s="37"/>
      <c r="Q2519" s="38"/>
      <c r="AC2519" s="39"/>
      <c r="AD2519" s="40"/>
    </row>
    <row r="2520" s="35" customFormat="1" spans="6:30">
      <c r="F2520" s="52"/>
      <c r="G2520" s="52"/>
      <c r="P2520" s="37"/>
      <c r="Q2520" s="38"/>
      <c r="AC2520" s="39"/>
      <c r="AD2520" s="40"/>
    </row>
    <row r="2521" s="35" customFormat="1" spans="6:30">
      <c r="F2521" s="52"/>
      <c r="G2521" s="52"/>
      <c r="P2521" s="37"/>
      <c r="Q2521" s="38"/>
      <c r="AC2521" s="39"/>
      <c r="AD2521" s="40"/>
    </row>
    <row r="2522" s="35" customFormat="1" spans="6:30">
      <c r="F2522" s="52"/>
      <c r="G2522" s="52"/>
      <c r="P2522" s="37"/>
      <c r="Q2522" s="38"/>
      <c r="AC2522" s="39"/>
      <c r="AD2522" s="40"/>
    </row>
    <row r="2523" s="35" customFormat="1" spans="6:30">
      <c r="F2523" s="52"/>
      <c r="G2523" s="52"/>
      <c r="P2523" s="37"/>
      <c r="Q2523" s="38"/>
      <c r="AC2523" s="39"/>
      <c r="AD2523" s="40"/>
    </row>
    <row r="2524" s="35" customFormat="1" spans="6:30">
      <c r="F2524" s="52"/>
      <c r="G2524" s="52"/>
      <c r="P2524" s="37"/>
      <c r="Q2524" s="38"/>
      <c r="AC2524" s="39"/>
      <c r="AD2524" s="40"/>
    </row>
    <row r="2525" s="35" customFormat="1" spans="6:30">
      <c r="F2525" s="52"/>
      <c r="G2525" s="52"/>
      <c r="P2525" s="37"/>
      <c r="Q2525" s="38"/>
      <c r="AC2525" s="39"/>
      <c r="AD2525" s="40"/>
    </row>
    <row r="2526" s="35" customFormat="1" spans="6:30">
      <c r="F2526" s="52"/>
      <c r="G2526" s="52"/>
      <c r="P2526" s="37"/>
      <c r="Q2526" s="38"/>
      <c r="AC2526" s="39"/>
      <c r="AD2526" s="40"/>
    </row>
    <row r="2527" s="35" customFormat="1" spans="6:30">
      <c r="F2527" s="52"/>
      <c r="G2527" s="52"/>
      <c r="P2527" s="37"/>
      <c r="Q2527" s="38"/>
      <c r="AC2527" s="39"/>
      <c r="AD2527" s="40"/>
    </row>
    <row r="2528" s="35" customFormat="1" spans="6:30">
      <c r="F2528" s="52"/>
      <c r="G2528" s="52"/>
      <c r="P2528" s="37"/>
      <c r="Q2528" s="38"/>
      <c r="AC2528" s="39"/>
      <c r="AD2528" s="40"/>
    </row>
    <row r="2529" s="35" customFormat="1" spans="6:30">
      <c r="F2529" s="52"/>
      <c r="G2529" s="52"/>
      <c r="P2529" s="37"/>
      <c r="Q2529" s="38"/>
      <c r="AC2529" s="39"/>
      <c r="AD2529" s="40"/>
    </row>
    <row r="2530" s="35" customFormat="1" spans="6:30">
      <c r="F2530" s="52"/>
      <c r="G2530" s="52"/>
      <c r="P2530" s="37"/>
      <c r="Q2530" s="38"/>
      <c r="AC2530" s="39"/>
      <c r="AD2530" s="40"/>
    </row>
    <row r="2531" s="35" customFormat="1" spans="6:30">
      <c r="F2531" s="52"/>
      <c r="G2531" s="52"/>
      <c r="P2531" s="37"/>
      <c r="Q2531" s="38"/>
      <c r="AC2531" s="39"/>
      <c r="AD2531" s="40"/>
    </row>
    <row r="2532" s="35" customFormat="1" spans="6:30">
      <c r="F2532" s="52"/>
      <c r="G2532" s="52"/>
      <c r="P2532" s="37"/>
      <c r="Q2532" s="38"/>
      <c r="AC2532" s="39"/>
      <c r="AD2532" s="40"/>
    </row>
    <row r="2533" s="35" customFormat="1" spans="6:30">
      <c r="F2533" s="52"/>
      <c r="G2533" s="52"/>
      <c r="P2533" s="37"/>
      <c r="Q2533" s="38"/>
      <c r="AC2533" s="39"/>
      <c r="AD2533" s="40"/>
    </row>
    <row r="2534" s="35" customFormat="1" spans="6:30">
      <c r="F2534" s="52"/>
      <c r="G2534" s="52"/>
      <c r="P2534" s="37"/>
      <c r="Q2534" s="38"/>
      <c r="AC2534" s="39"/>
      <c r="AD2534" s="40"/>
    </row>
    <row r="2535" s="35" customFormat="1" spans="6:30">
      <c r="F2535" s="52"/>
      <c r="G2535" s="52"/>
      <c r="P2535" s="37"/>
      <c r="Q2535" s="38"/>
      <c r="AC2535" s="39"/>
      <c r="AD2535" s="40"/>
    </row>
    <row r="2536" s="35" customFormat="1" spans="6:30">
      <c r="F2536" s="52"/>
      <c r="G2536" s="52"/>
      <c r="P2536" s="37"/>
      <c r="Q2536" s="38"/>
      <c r="AC2536" s="39"/>
      <c r="AD2536" s="40"/>
    </row>
    <row r="2537" s="35" customFormat="1" spans="6:30">
      <c r="F2537" s="52"/>
      <c r="G2537" s="52"/>
      <c r="P2537" s="37"/>
      <c r="Q2537" s="38"/>
      <c r="AC2537" s="39"/>
      <c r="AD2537" s="40"/>
    </row>
    <row r="2538" s="35" customFormat="1" spans="6:30">
      <c r="F2538" s="52"/>
      <c r="G2538" s="52"/>
      <c r="P2538" s="37"/>
      <c r="Q2538" s="38"/>
      <c r="AC2538" s="39"/>
      <c r="AD2538" s="40"/>
    </row>
    <row r="2539" s="35" customFormat="1" spans="6:30">
      <c r="F2539" s="52"/>
      <c r="G2539" s="52"/>
      <c r="P2539" s="37"/>
      <c r="Q2539" s="38"/>
      <c r="AC2539" s="39"/>
      <c r="AD2539" s="40"/>
    </row>
    <row r="2540" s="35" customFormat="1" spans="6:30">
      <c r="F2540" s="52"/>
      <c r="G2540" s="52"/>
      <c r="P2540" s="37"/>
      <c r="Q2540" s="38"/>
      <c r="AC2540" s="39"/>
      <c r="AD2540" s="40"/>
    </row>
    <row r="2541" s="35" customFormat="1" spans="6:30">
      <c r="F2541" s="52"/>
      <c r="G2541" s="52"/>
      <c r="P2541" s="37"/>
      <c r="Q2541" s="38"/>
      <c r="AC2541" s="39"/>
      <c r="AD2541" s="40"/>
    </row>
    <row r="2542" s="35" customFormat="1" spans="6:30">
      <c r="F2542" s="52"/>
      <c r="G2542" s="52"/>
      <c r="P2542" s="37"/>
      <c r="Q2542" s="38"/>
      <c r="AC2542" s="39"/>
      <c r="AD2542" s="40"/>
    </row>
    <row r="2543" s="35" customFormat="1" spans="6:30">
      <c r="F2543" s="52"/>
      <c r="G2543" s="52"/>
      <c r="P2543" s="37"/>
      <c r="Q2543" s="38"/>
      <c r="AC2543" s="39"/>
      <c r="AD2543" s="40"/>
    </row>
    <row r="2544" s="35" customFormat="1" spans="6:30">
      <c r="F2544" s="52"/>
      <c r="G2544" s="52"/>
      <c r="P2544" s="37"/>
      <c r="Q2544" s="38"/>
      <c r="AC2544" s="39"/>
      <c r="AD2544" s="40"/>
    </row>
    <row r="2545" s="35" customFormat="1" spans="6:30">
      <c r="F2545" s="52"/>
      <c r="G2545" s="52"/>
      <c r="P2545" s="37"/>
      <c r="Q2545" s="38"/>
      <c r="AC2545" s="39"/>
      <c r="AD2545" s="40"/>
    </row>
    <row r="2546" s="35" customFormat="1" spans="6:30">
      <c r="F2546" s="52"/>
      <c r="G2546" s="52"/>
      <c r="P2546" s="37"/>
      <c r="Q2546" s="38"/>
      <c r="AC2546" s="39"/>
      <c r="AD2546" s="40"/>
    </row>
    <row r="2547" s="35" customFormat="1" spans="6:30">
      <c r="F2547" s="52"/>
      <c r="G2547" s="52"/>
      <c r="P2547" s="37"/>
      <c r="Q2547" s="38"/>
      <c r="AC2547" s="39"/>
      <c r="AD2547" s="40"/>
    </row>
    <row r="2548" s="35" customFormat="1" spans="6:30">
      <c r="F2548" s="52"/>
      <c r="G2548" s="52"/>
      <c r="P2548" s="37"/>
      <c r="Q2548" s="38"/>
      <c r="AC2548" s="39"/>
      <c r="AD2548" s="40"/>
    </row>
    <row r="2549" s="35" customFormat="1" spans="6:30">
      <c r="F2549" s="52"/>
      <c r="G2549" s="52"/>
      <c r="P2549" s="37"/>
      <c r="Q2549" s="38"/>
      <c r="AC2549" s="39"/>
      <c r="AD2549" s="40"/>
    </row>
    <row r="2550" s="35" customFormat="1" spans="6:30">
      <c r="F2550" s="52"/>
      <c r="G2550" s="52"/>
      <c r="P2550" s="37"/>
      <c r="Q2550" s="38"/>
      <c r="AC2550" s="39"/>
      <c r="AD2550" s="40"/>
    </row>
    <row r="2551" s="35" customFormat="1" spans="6:30">
      <c r="F2551" s="52"/>
      <c r="G2551" s="52"/>
      <c r="P2551" s="37"/>
      <c r="Q2551" s="38"/>
      <c r="AC2551" s="39"/>
      <c r="AD2551" s="40"/>
    </row>
    <row r="2552" s="35" customFormat="1" spans="6:30">
      <c r="F2552" s="52"/>
      <c r="G2552" s="52"/>
      <c r="P2552" s="37"/>
      <c r="Q2552" s="38"/>
      <c r="AC2552" s="39"/>
      <c r="AD2552" s="40"/>
    </row>
    <row r="2553" s="35" customFormat="1" spans="6:30">
      <c r="F2553" s="52"/>
      <c r="G2553" s="52"/>
      <c r="P2553" s="37"/>
      <c r="Q2553" s="38"/>
      <c r="AC2553" s="39"/>
      <c r="AD2553" s="40"/>
    </row>
    <row r="2554" s="35" customFormat="1" spans="6:30">
      <c r="F2554" s="52"/>
      <c r="G2554" s="52"/>
      <c r="P2554" s="37"/>
      <c r="Q2554" s="38"/>
      <c r="AC2554" s="39"/>
      <c r="AD2554" s="40"/>
    </row>
    <row r="2555" s="35" customFormat="1" spans="6:30">
      <c r="F2555" s="52"/>
      <c r="G2555" s="52"/>
      <c r="P2555" s="37"/>
      <c r="Q2555" s="38"/>
      <c r="AC2555" s="39"/>
      <c r="AD2555" s="40"/>
    </row>
    <row r="2556" s="35" customFormat="1" spans="6:30">
      <c r="F2556" s="52"/>
      <c r="G2556" s="52"/>
      <c r="P2556" s="37"/>
      <c r="Q2556" s="38"/>
      <c r="AC2556" s="39"/>
      <c r="AD2556" s="40"/>
    </row>
    <row r="2557" s="35" customFormat="1" spans="6:30">
      <c r="F2557" s="52"/>
      <c r="G2557" s="52"/>
      <c r="P2557" s="37"/>
      <c r="Q2557" s="38"/>
      <c r="AC2557" s="39"/>
      <c r="AD2557" s="40"/>
    </row>
    <row r="2558" s="35" customFormat="1" spans="6:30">
      <c r="F2558" s="52"/>
      <c r="G2558" s="52"/>
      <c r="P2558" s="37"/>
      <c r="Q2558" s="38"/>
      <c r="AC2558" s="39"/>
      <c r="AD2558" s="40"/>
    </row>
    <row r="2559" s="35" customFormat="1" spans="6:30">
      <c r="F2559" s="52"/>
      <c r="G2559" s="52"/>
      <c r="P2559" s="37"/>
      <c r="Q2559" s="38"/>
      <c r="AC2559" s="39"/>
      <c r="AD2559" s="40"/>
    </row>
    <row r="2560" s="35" customFormat="1" spans="6:30">
      <c r="F2560" s="52"/>
      <c r="G2560" s="52"/>
      <c r="P2560" s="37"/>
      <c r="Q2560" s="38"/>
      <c r="AC2560" s="39"/>
      <c r="AD2560" s="40"/>
    </row>
    <row r="2561" s="35" customFormat="1" spans="6:30">
      <c r="F2561" s="52"/>
      <c r="G2561" s="52"/>
      <c r="P2561" s="37"/>
      <c r="Q2561" s="38"/>
      <c r="AC2561" s="39"/>
      <c r="AD2561" s="40"/>
    </row>
    <row r="2562" s="35" customFormat="1" spans="6:30">
      <c r="F2562" s="52"/>
      <c r="G2562" s="52"/>
      <c r="P2562" s="37"/>
      <c r="Q2562" s="38"/>
      <c r="AC2562" s="39"/>
      <c r="AD2562" s="40"/>
    </row>
    <row r="2563" s="35" customFormat="1" spans="6:30">
      <c r="F2563" s="52"/>
      <c r="G2563" s="52"/>
      <c r="P2563" s="37"/>
      <c r="Q2563" s="38"/>
      <c r="AC2563" s="39"/>
      <c r="AD2563" s="40"/>
    </row>
    <row r="2564" s="35" customFormat="1" spans="6:30">
      <c r="F2564" s="52"/>
      <c r="G2564" s="52"/>
      <c r="P2564" s="37"/>
      <c r="Q2564" s="38"/>
      <c r="AC2564" s="39"/>
      <c r="AD2564" s="40"/>
    </row>
    <row r="2565" s="35" customFormat="1" spans="6:30">
      <c r="F2565" s="52"/>
      <c r="G2565" s="52"/>
      <c r="P2565" s="37"/>
      <c r="Q2565" s="38"/>
      <c r="AC2565" s="39"/>
      <c r="AD2565" s="40"/>
    </row>
    <row r="2566" s="35" customFormat="1" spans="6:30">
      <c r="F2566" s="52"/>
      <c r="G2566" s="52"/>
      <c r="P2566" s="37"/>
      <c r="Q2566" s="38"/>
      <c r="AC2566" s="39"/>
      <c r="AD2566" s="40"/>
    </row>
    <row r="2567" s="35" customFormat="1" spans="6:30">
      <c r="F2567" s="52"/>
      <c r="G2567" s="52"/>
      <c r="P2567" s="37"/>
      <c r="Q2567" s="38"/>
      <c r="AC2567" s="39"/>
      <c r="AD2567" s="40"/>
    </row>
    <row r="2568" s="35" customFormat="1" spans="6:30">
      <c r="F2568" s="52"/>
      <c r="G2568" s="52"/>
      <c r="P2568" s="37"/>
      <c r="Q2568" s="38"/>
      <c r="AC2568" s="39"/>
      <c r="AD2568" s="40"/>
    </row>
    <row r="2569" s="35" customFormat="1" spans="6:30">
      <c r="F2569" s="52"/>
      <c r="G2569" s="52"/>
      <c r="P2569" s="37"/>
      <c r="Q2569" s="38"/>
      <c r="AC2569" s="39"/>
      <c r="AD2569" s="40"/>
    </row>
    <row r="2570" s="35" customFormat="1" spans="6:30">
      <c r="F2570" s="52"/>
      <c r="G2570" s="52"/>
      <c r="P2570" s="37"/>
      <c r="Q2570" s="38"/>
      <c r="AC2570" s="39"/>
      <c r="AD2570" s="40"/>
    </row>
    <row r="2571" s="35" customFormat="1" spans="6:30">
      <c r="F2571" s="52"/>
      <c r="G2571" s="52"/>
      <c r="P2571" s="37"/>
      <c r="Q2571" s="38"/>
      <c r="AC2571" s="39"/>
      <c r="AD2571" s="40"/>
    </row>
    <row r="2572" s="35" customFormat="1" spans="6:30">
      <c r="F2572" s="52"/>
      <c r="G2572" s="52"/>
      <c r="P2572" s="37"/>
      <c r="Q2572" s="38"/>
      <c r="AC2572" s="39"/>
      <c r="AD2572" s="40"/>
    </row>
    <row r="2573" s="35" customFormat="1" spans="6:30">
      <c r="F2573" s="52"/>
      <c r="G2573" s="52"/>
      <c r="P2573" s="37"/>
      <c r="Q2573" s="38"/>
      <c r="AC2573" s="39"/>
      <c r="AD2573" s="40"/>
    </row>
    <row r="2574" s="35" customFormat="1" spans="6:30">
      <c r="F2574" s="52"/>
      <c r="G2574" s="52"/>
      <c r="P2574" s="37"/>
      <c r="Q2574" s="38"/>
      <c r="AC2574" s="39"/>
      <c r="AD2574" s="40"/>
    </row>
    <row r="2575" s="35" customFormat="1" spans="6:30">
      <c r="F2575" s="52"/>
      <c r="G2575" s="52"/>
      <c r="P2575" s="37"/>
      <c r="Q2575" s="38"/>
      <c r="AC2575" s="39"/>
      <c r="AD2575" s="40"/>
    </row>
    <row r="2576" s="35" customFormat="1" spans="6:30">
      <c r="F2576" s="52"/>
      <c r="G2576" s="52"/>
      <c r="P2576" s="37"/>
      <c r="Q2576" s="38"/>
      <c r="AC2576" s="39"/>
      <c r="AD2576" s="40"/>
    </row>
    <row r="2577" s="35" customFormat="1" spans="6:30">
      <c r="F2577" s="52"/>
      <c r="G2577" s="52"/>
      <c r="P2577" s="37"/>
      <c r="Q2577" s="38"/>
      <c r="AC2577" s="39"/>
      <c r="AD2577" s="40"/>
    </row>
    <row r="2578" s="35" customFormat="1" spans="6:30">
      <c r="F2578" s="52"/>
      <c r="G2578" s="52"/>
      <c r="P2578" s="37"/>
      <c r="Q2578" s="38"/>
      <c r="AC2578" s="39"/>
      <c r="AD2578" s="40"/>
    </row>
    <row r="2579" s="35" customFormat="1" spans="6:30">
      <c r="F2579" s="52"/>
      <c r="G2579" s="52"/>
      <c r="P2579" s="37"/>
      <c r="Q2579" s="38"/>
      <c r="AC2579" s="39"/>
      <c r="AD2579" s="40"/>
    </row>
    <row r="2580" s="35" customFormat="1" spans="6:30">
      <c r="F2580" s="52"/>
      <c r="G2580" s="52"/>
      <c r="P2580" s="37"/>
      <c r="Q2580" s="38"/>
      <c r="AC2580" s="39"/>
      <c r="AD2580" s="40"/>
    </row>
    <row r="2581" s="35" customFormat="1" spans="6:30">
      <c r="F2581" s="52"/>
      <c r="G2581" s="52"/>
      <c r="P2581" s="37"/>
      <c r="Q2581" s="38"/>
      <c r="AC2581" s="39"/>
      <c r="AD2581" s="40"/>
    </row>
    <row r="2582" s="35" customFormat="1" spans="6:30">
      <c r="F2582" s="52"/>
      <c r="G2582" s="52"/>
      <c r="P2582" s="37"/>
      <c r="Q2582" s="38"/>
      <c r="AC2582" s="39"/>
      <c r="AD2582" s="40"/>
    </row>
    <row r="2583" s="35" customFormat="1" spans="6:30">
      <c r="F2583" s="52"/>
      <c r="G2583" s="52"/>
      <c r="P2583" s="37"/>
      <c r="Q2583" s="38"/>
      <c r="AC2583" s="39"/>
      <c r="AD2583" s="40"/>
    </row>
    <row r="2584" s="35" customFormat="1" spans="6:30">
      <c r="F2584" s="52"/>
      <c r="G2584" s="52"/>
      <c r="P2584" s="37"/>
      <c r="Q2584" s="38"/>
      <c r="AC2584" s="39"/>
      <c r="AD2584" s="40"/>
    </row>
    <row r="2585" s="35" customFormat="1" spans="6:30">
      <c r="F2585" s="52"/>
      <c r="G2585" s="52"/>
      <c r="P2585" s="37"/>
      <c r="Q2585" s="38"/>
      <c r="AC2585" s="39"/>
      <c r="AD2585" s="40"/>
    </row>
    <row r="2586" s="35" customFormat="1" spans="6:30">
      <c r="F2586" s="52"/>
      <c r="G2586" s="52"/>
      <c r="P2586" s="37"/>
      <c r="Q2586" s="38"/>
      <c r="AC2586" s="39"/>
      <c r="AD2586" s="40"/>
    </row>
    <row r="2587" s="35" customFormat="1" spans="6:30">
      <c r="F2587" s="52"/>
      <c r="G2587" s="52"/>
      <c r="P2587" s="37"/>
      <c r="Q2587" s="38"/>
      <c r="AC2587" s="39"/>
      <c r="AD2587" s="40"/>
    </row>
    <row r="2588" s="35" customFormat="1" spans="6:30">
      <c r="F2588" s="52"/>
      <c r="G2588" s="52"/>
      <c r="P2588" s="37"/>
      <c r="Q2588" s="38"/>
      <c r="AC2588" s="39"/>
      <c r="AD2588" s="40"/>
    </row>
    <row r="2589" s="35" customFormat="1" spans="6:30">
      <c r="F2589" s="52"/>
      <c r="G2589" s="52"/>
      <c r="P2589" s="37"/>
      <c r="Q2589" s="38"/>
      <c r="AC2589" s="39"/>
      <c r="AD2589" s="40"/>
    </row>
    <row r="2590" s="35" customFormat="1" spans="6:30">
      <c r="F2590" s="52"/>
      <c r="G2590" s="52"/>
      <c r="P2590" s="37"/>
      <c r="Q2590" s="38"/>
      <c r="AC2590" s="39"/>
      <c r="AD2590" s="40"/>
    </row>
    <row r="2591" s="35" customFormat="1" spans="6:30">
      <c r="F2591" s="52"/>
      <c r="G2591" s="52"/>
      <c r="P2591" s="37"/>
      <c r="Q2591" s="38"/>
      <c r="AC2591" s="39"/>
      <c r="AD2591" s="40"/>
    </row>
    <row r="2592" s="35" customFormat="1" spans="6:30">
      <c r="F2592" s="52"/>
      <c r="G2592" s="52"/>
      <c r="P2592" s="37"/>
      <c r="Q2592" s="38"/>
      <c r="AC2592" s="39"/>
      <c r="AD2592" s="40"/>
    </row>
    <row r="2593" s="35" customFormat="1" spans="6:30">
      <c r="F2593" s="52"/>
      <c r="G2593" s="52"/>
      <c r="P2593" s="37"/>
      <c r="Q2593" s="38"/>
      <c r="AC2593" s="39"/>
      <c r="AD2593" s="40"/>
    </row>
    <row r="2594" s="35" customFormat="1" spans="6:30">
      <c r="F2594" s="52"/>
      <c r="G2594" s="52"/>
      <c r="P2594" s="37"/>
      <c r="Q2594" s="38"/>
      <c r="AC2594" s="39"/>
      <c r="AD2594" s="40"/>
    </row>
    <row r="2595" s="35" customFormat="1" spans="6:30">
      <c r="F2595" s="52"/>
      <c r="G2595" s="52"/>
      <c r="P2595" s="37"/>
      <c r="Q2595" s="38"/>
      <c r="AC2595" s="39"/>
      <c r="AD2595" s="40"/>
    </row>
    <row r="2596" s="35" customFormat="1" spans="6:30">
      <c r="F2596" s="52"/>
      <c r="G2596" s="52"/>
      <c r="P2596" s="37"/>
      <c r="Q2596" s="38"/>
      <c r="AC2596" s="39"/>
      <c r="AD2596" s="40"/>
    </row>
    <row r="2597" s="35" customFormat="1" spans="6:30">
      <c r="F2597" s="52"/>
      <c r="G2597" s="52"/>
      <c r="P2597" s="37"/>
      <c r="Q2597" s="38"/>
      <c r="AC2597" s="39"/>
      <c r="AD2597" s="40"/>
    </row>
    <row r="2598" s="35" customFormat="1" spans="6:30">
      <c r="F2598" s="52"/>
      <c r="G2598" s="52"/>
      <c r="P2598" s="37"/>
      <c r="Q2598" s="38"/>
      <c r="AC2598" s="39"/>
      <c r="AD2598" s="40"/>
    </row>
    <row r="2599" s="35" customFormat="1" spans="6:30">
      <c r="F2599" s="52"/>
      <c r="G2599" s="52"/>
      <c r="P2599" s="37"/>
      <c r="Q2599" s="38"/>
      <c r="AC2599" s="39"/>
      <c r="AD2599" s="40"/>
    </row>
    <row r="2600" s="35" customFormat="1" spans="6:30">
      <c r="F2600" s="52"/>
      <c r="G2600" s="52"/>
      <c r="P2600" s="37"/>
      <c r="Q2600" s="38"/>
      <c r="AC2600" s="39"/>
      <c r="AD2600" s="40"/>
    </row>
    <row r="2601" s="35" customFormat="1" spans="6:30">
      <c r="F2601" s="52"/>
      <c r="G2601" s="52"/>
      <c r="P2601" s="37"/>
      <c r="Q2601" s="38"/>
      <c r="AC2601" s="39"/>
      <c r="AD2601" s="40"/>
    </row>
    <row r="2602" s="35" customFormat="1" spans="6:30">
      <c r="F2602" s="52"/>
      <c r="G2602" s="52"/>
      <c r="P2602" s="37"/>
      <c r="Q2602" s="38"/>
      <c r="AC2602" s="39"/>
      <c r="AD2602" s="40"/>
    </row>
    <row r="2603" s="35" customFormat="1" spans="6:30">
      <c r="F2603" s="52"/>
      <c r="G2603" s="52"/>
      <c r="P2603" s="37"/>
      <c r="Q2603" s="38"/>
      <c r="AC2603" s="39"/>
      <c r="AD2603" s="40"/>
    </row>
    <row r="2604" s="35" customFormat="1" spans="6:30">
      <c r="F2604" s="52"/>
      <c r="G2604" s="52"/>
      <c r="P2604" s="37"/>
      <c r="Q2604" s="38"/>
      <c r="AC2604" s="39"/>
      <c r="AD2604" s="40"/>
    </row>
    <row r="2605" s="35" customFormat="1" spans="6:30">
      <c r="F2605" s="52"/>
      <c r="G2605" s="52"/>
      <c r="P2605" s="37"/>
      <c r="Q2605" s="38"/>
      <c r="AC2605" s="39"/>
      <c r="AD2605" s="40"/>
    </row>
    <row r="2606" s="35" customFormat="1" spans="6:30">
      <c r="F2606" s="52"/>
      <c r="G2606" s="52"/>
      <c r="P2606" s="37"/>
      <c r="Q2606" s="38"/>
      <c r="AC2606" s="39"/>
      <c r="AD2606" s="40"/>
    </row>
    <row r="2607" s="35" customFormat="1" spans="6:30">
      <c r="F2607" s="52"/>
      <c r="G2607" s="52"/>
      <c r="P2607" s="37"/>
      <c r="Q2607" s="38"/>
      <c r="AC2607" s="39"/>
      <c r="AD2607" s="40"/>
    </row>
    <row r="2608" s="35" customFormat="1" spans="6:30">
      <c r="F2608" s="52"/>
      <c r="G2608" s="52"/>
      <c r="P2608" s="37"/>
      <c r="Q2608" s="38"/>
      <c r="AC2608" s="39"/>
      <c r="AD2608" s="40"/>
    </row>
    <row r="2609" s="35" customFormat="1" spans="6:30">
      <c r="F2609" s="52"/>
      <c r="G2609" s="52"/>
      <c r="P2609" s="37"/>
      <c r="Q2609" s="38"/>
      <c r="AC2609" s="39"/>
      <c r="AD2609" s="40"/>
    </row>
    <row r="2610" s="35" customFormat="1" spans="6:30">
      <c r="F2610" s="52"/>
      <c r="G2610" s="52"/>
      <c r="P2610" s="37"/>
      <c r="Q2610" s="38"/>
      <c r="AC2610" s="39"/>
      <c r="AD2610" s="40"/>
    </row>
    <row r="2611" s="35" customFormat="1" spans="6:30">
      <c r="F2611" s="52"/>
      <c r="G2611" s="52"/>
      <c r="P2611" s="37"/>
      <c r="Q2611" s="38"/>
      <c r="AC2611" s="39"/>
      <c r="AD2611" s="40"/>
    </row>
    <row r="2612" s="35" customFormat="1" spans="6:30">
      <c r="F2612" s="52"/>
      <c r="G2612" s="52"/>
      <c r="P2612" s="37"/>
      <c r="Q2612" s="38"/>
      <c r="AC2612" s="39"/>
      <c r="AD2612" s="40"/>
    </row>
    <row r="2613" s="35" customFormat="1" spans="6:30">
      <c r="F2613" s="52"/>
      <c r="G2613" s="52"/>
      <c r="P2613" s="37"/>
      <c r="Q2613" s="38"/>
      <c r="AC2613" s="39"/>
      <c r="AD2613" s="40"/>
    </row>
    <row r="2614" s="35" customFormat="1" spans="6:30">
      <c r="F2614" s="52"/>
      <c r="G2614" s="52"/>
      <c r="P2614" s="37"/>
      <c r="Q2614" s="38"/>
      <c r="AC2614" s="39"/>
      <c r="AD2614" s="40"/>
    </row>
    <row r="2615" s="35" customFormat="1" spans="6:30">
      <c r="F2615" s="52"/>
      <c r="G2615" s="52"/>
      <c r="P2615" s="37"/>
      <c r="Q2615" s="38"/>
      <c r="AC2615" s="39"/>
      <c r="AD2615" s="40"/>
    </row>
    <row r="2616" s="35" customFormat="1" spans="6:30">
      <c r="F2616" s="52"/>
      <c r="G2616" s="52"/>
      <c r="P2616" s="37"/>
      <c r="Q2616" s="38"/>
      <c r="AC2616" s="39"/>
      <c r="AD2616" s="40"/>
    </row>
    <row r="2617" s="35" customFormat="1" spans="6:30">
      <c r="F2617" s="52"/>
      <c r="G2617" s="52"/>
      <c r="P2617" s="37"/>
      <c r="Q2617" s="38"/>
      <c r="AC2617" s="39"/>
      <c r="AD2617" s="40"/>
    </row>
    <row r="2618" s="35" customFormat="1" spans="6:30">
      <c r="F2618" s="52"/>
      <c r="G2618" s="52"/>
      <c r="P2618" s="37"/>
      <c r="Q2618" s="38"/>
      <c r="AC2618" s="39"/>
      <c r="AD2618" s="40"/>
    </row>
    <row r="2619" s="35" customFormat="1" spans="6:30">
      <c r="F2619" s="52"/>
      <c r="G2619" s="52"/>
      <c r="P2619" s="37"/>
      <c r="Q2619" s="38"/>
      <c r="AC2619" s="39"/>
      <c r="AD2619" s="40"/>
    </row>
    <row r="2620" s="35" customFormat="1" spans="6:30">
      <c r="F2620" s="52"/>
      <c r="G2620" s="52"/>
      <c r="P2620" s="37"/>
      <c r="Q2620" s="38"/>
      <c r="AC2620" s="39"/>
      <c r="AD2620" s="40"/>
    </row>
    <row r="2621" s="35" customFormat="1" spans="6:30">
      <c r="F2621" s="52"/>
      <c r="G2621" s="52"/>
      <c r="P2621" s="37"/>
      <c r="Q2621" s="38"/>
      <c r="AC2621" s="39"/>
      <c r="AD2621" s="40"/>
    </row>
    <row r="2622" s="35" customFormat="1" spans="6:30">
      <c r="F2622" s="52"/>
      <c r="G2622" s="52"/>
      <c r="P2622" s="37"/>
      <c r="Q2622" s="38"/>
      <c r="AC2622" s="39"/>
      <c r="AD2622" s="40"/>
    </row>
    <row r="2623" s="35" customFormat="1" spans="6:30">
      <c r="F2623" s="52"/>
      <c r="G2623" s="52"/>
      <c r="P2623" s="37"/>
      <c r="Q2623" s="38"/>
      <c r="AC2623" s="39"/>
      <c r="AD2623" s="40"/>
    </row>
    <row r="2624" s="35" customFormat="1" spans="6:30">
      <c r="F2624" s="52"/>
      <c r="G2624" s="52"/>
      <c r="P2624" s="37"/>
      <c r="Q2624" s="38"/>
      <c r="AC2624" s="39"/>
      <c r="AD2624" s="40"/>
    </row>
    <row r="2625" s="35" customFormat="1" spans="6:30">
      <c r="F2625" s="52"/>
      <c r="G2625" s="52"/>
      <c r="P2625" s="37"/>
      <c r="Q2625" s="38"/>
      <c r="AC2625" s="39"/>
      <c r="AD2625" s="40"/>
    </row>
    <row r="2626" s="35" customFormat="1" spans="6:30">
      <c r="F2626" s="52"/>
      <c r="G2626" s="52"/>
      <c r="P2626" s="37"/>
      <c r="Q2626" s="38"/>
      <c r="AC2626" s="39"/>
      <c r="AD2626" s="40"/>
    </row>
    <row r="2627" s="35" customFormat="1" spans="6:30">
      <c r="F2627" s="52"/>
      <c r="G2627" s="52"/>
      <c r="P2627" s="37"/>
      <c r="Q2627" s="38"/>
      <c r="AC2627" s="39"/>
      <c r="AD2627" s="40"/>
    </row>
    <row r="2628" s="35" customFormat="1" spans="6:30">
      <c r="F2628" s="52"/>
      <c r="G2628" s="52"/>
      <c r="P2628" s="37"/>
      <c r="Q2628" s="38"/>
      <c r="AC2628" s="39"/>
      <c r="AD2628" s="40"/>
    </row>
    <row r="2629" s="35" customFormat="1" spans="6:30">
      <c r="F2629" s="52"/>
      <c r="G2629" s="52"/>
      <c r="P2629" s="37"/>
      <c r="Q2629" s="38"/>
      <c r="AC2629" s="39"/>
      <c r="AD2629" s="40"/>
    </row>
    <row r="2630" s="35" customFormat="1" spans="6:30">
      <c r="F2630" s="52"/>
      <c r="G2630" s="52"/>
      <c r="P2630" s="37"/>
      <c r="Q2630" s="38"/>
      <c r="AC2630" s="39"/>
      <c r="AD2630" s="40"/>
    </row>
    <row r="2631" s="35" customFormat="1" spans="6:30">
      <c r="F2631" s="52"/>
      <c r="G2631" s="52"/>
      <c r="P2631" s="37"/>
      <c r="Q2631" s="38"/>
      <c r="AC2631" s="39"/>
      <c r="AD2631" s="40"/>
    </row>
    <row r="2632" s="35" customFormat="1" spans="6:30">
      <c r="F2632" s="52"/>
      <c r="G2632" s="52"/>
      <c r="P2632" s="37"/>
      <c r="Q2632" s="38"/>
      <c r="AC2632" s="39"/>
      <c r="AD2632" s="40"/>
    </row>
    <row r="2633" s="35" customFormat="1" spans="6:30">
      <c r="F2633" s="52"/>
      <c r="G2633" s="52"/>
      <c r="P2633" s="37"/>
      <c r="Q2633" s="38"/>
      <c r="AC2633" s="39"/>
      <c r="AD2633" s="40"/>
    </row>
    <row r="2634" s="35" customFormat="1" spans="6:30">
      <c r="F2634" s="52"/>
      <c r="G2634" s="52"/>
      <c r="P2634" s="37"/>
      <c r="Q2634" s="38"/>
      <c r="AC2634" s="39"/>
      <c r="AD2634" s="40"/>
    </row>
    <row r="2635" s="35" customFormat="1" spans="6:30">
      <c r="F2635" s="52"/>
      <c r="G2635" s="52"/>
      <c r="P2635" s="37"/>
      <c r="Q2635" s="38"/>
      <c r="AC2635" s="39"/>
      <c r="AD2635" s="40"/>
    </row>
    <row r="2636" s="35" customFormat="1" spans="6:30">
      <c r="F2636" s="52"/>
      <c r="G2636" s="52"/>
      <c r="P2636" s="37"/>
      <c r="Q2636" s="38"/>
      <c r="AC2636" s="39"/>
      <c r="AD2636" s="40"/>
    </row>
    <row r="2637" s="35" customFormat="1" spans="6:30">
      <c r="F2637" s="52"/>
      <c r="G2637" s="52"/>
      <c r="P2637" s="37"/>
      <c r="Q2637" s="38"/>
      <c r="AC2637" s="39"/>
      <c r="AD2637" s="40"/>
    </row>
    <row r="2638" s="35" customFormat="1" spans="6:30">
      <c r="F2638" s="52"/>
      <c r="G2638" s="52"/>
      <c r="P2638" s="37"/>
      <c r="Q2638" s="38"/>
      <c r="AC2638" s="39"/>
      <c r="AD2638" s="40"/>
    </row>
    <row r="2639" s="35" customFormat="1" spans="6:30">
      <c r="F2639" s="52"/>
      <c r="G2639" s="52"/>
      <c r="P2639" s="37"/>
      <c r="Q2639" s="38"/>
      <c r="AC2639" s="39"/>
      <c r="AD2639" s="40"/>
    </row>
    <row r="2640" s="35" customFormat="1" spans="6:30">
      <c r="F2640" s="52"/>
      <c r="G2640" s="52"/>
      <c r="P2640" s="37"/>
      <c r="Q2640" s="38"/>
      <c r="AC2640" s="39"/>
      <c r="AD2640" s="40"/>
    </row>
    <row r="2641" s="35" customFormat="1" spans="6:30">
      <c r="F2641" s="52"/>
      <c r="G2641" s="52"/>
      <c r="P2641" s="37"/>
      <c r="Q2641" s="38"/>
      <c r="AC2641" s="39"/>
      <c r="AD2641" s="40"/>
    </row>
    <row r="2642" s="35" customFormat="1" spans="6:30">
      <c r="F2642" s="52"/>
      <c r="G2642" s="52"/>
      <c r="P2642" s="37"/>
      <c r="Q2642" s="38"/>
      <c r="AC2642" s="39"/>
      <c r="AD2642" s="40"/>
    </row>
    <row r="2643" s="35" customFormat="1" spans="6:30">
      <c r="F2643" s="52"/>
      <c r="G2643" s="52"/>
      <c r="P2643" s="37"/>
      <c r="Q2643" s="38"/>
      <c r="AC2643" s="39"/>
      <c r="AD2643" s="40"/>
    </row>
    <row r="2644" s="35" customFormat="1" spans="6:30">
      <c r="F2644" s="52"/>
      <c r="G2644" s="52"/>
      <c r="P2644" s="37"/>
      <c r="Q2644" s="38"/>
      <c r="AC2644" s="39"/>
      <c r="AD2644" s="40"/>
    </row>
    <row r="2645" s="35" customFormat="1" spans="6:30">
      <c r="F2645" s="52"/>
      <c r="G2645" s="52"/>
      <c r="P2645" s="37"/>
      <c r="Q2645" s="38"/>
      <c r="AC2645" s="39"/>
      <c r="AD2645" s="40"/>
    </row>
    <row r="2646" s="35" customFormat="1" spans="6:30">
      <c r="F2646" s="52"/>
      <c r="G2646" s="52"/>
      <c r="P2646" s="37"/>
      <c r="Q2646" s="38"/>
      <c r="AC2646" s="39"/>
      <c r="AD2646" s="40"/>
    </row>
    <row r="2647" s="35" customFormat="1" spans="6:30">
      <c r="F2647" s="52"/>
      <c r="G2647" s="52"/>
      <c r="P2647" s="37"/>
      <c r="Q2647" s="38"/>
      <c r="AC2647" s="39"/>
      <c r="AD2647" s="40"/>
    </row>
    <row r="2648" s="35" customFormat="1" spans="6:30">
      <c r="F2648" s="52"/>
      <c r="G2648" s="52"/>
      <c r="P2648" s="37"/>
      <c r="Q2648" s="38"/>
      <c r="AC2648" s="39"/>
      <c r="AD2648" s="40"/>
    </row>
    <row r="2649" s="35" customFormat="1" spans="6:30">
      <c r="F2649" s="52"/>
      <c r="G2649" s="52"/>
      <c r="P2649" s="37"/>
      <c r="Q2649" s="38"/>
      <c r="AC2649" s="39"/>
      <c r="AD2649" s="40"/>
    </row>
    <row r="2650" s="35" customFormat="1" spans="6:30">
      <c r="F2650" s="52"/>
      <c r="G2650" s="52"/>
      <c r="P2650" s="37"/>
      <c r="Q2650" s="38"/>
      <c r="AC2650" s="39"/>
      <c r="AD2650" s="40"/>
    </row>
    <row r="2651" s="35" customFormat="1" spans="6:30">
      <c r="F2651" s="52"/>
      <c r="G2651" s="52"/>
      <c r="P2651" s="37"/>
      <c r="Q2651" s="38"/>
      <c r="AC2651" s="39"/>
      <c r="AD2651" s="40"/>
    </row>
    <row r="2652" s="35" customFormat="1" spans="6:30">
      <c r="F2652" s="52"/>
      <c r="G2652" s="52"/>
      <c r="P2652" s="37"/>
      <c r="Q2652" s="38"/>
      <c r="AC2652" s="39"/>
      <c r="AD2652" s="40"/>
    </row>
    <row r="2653" s="35" customFormat="1" spans="6:30">
      <c r="F2653" s="52"/>
      <c r="G2653" s="52"/>
      <c r="P2653" s="37"/>
      <c r="Q2653" s="38"/>
      <c r="AC2653" s="39"/>
      <c r="AD2653" s="40"/>
    </row>
    <row r="2654" s="35" customFormat="1" spans="6:30">
      <c r="F2654" s="52"/>
      <c r="G2654" s="52"/>
      <c r="P2654" s="37"/>
      <c r="Q2654" s="38"/>
      <c r="AC2654" s="39"/>
      <c r="AD2654" s="40"/>
    </row>
    <row r="2655" s="35" customFormat="1" spans="6:30">
      <c r="F2655" s="52"/>
      <c r="G2655" s="52"/>
      <c r="P2655" s="37"/>
      <c r="Q2655" s="38"/>
      <c r="AC2655" s="39"/>
      <c r="AD2655" s="40"/>
    </row>
    <row r="2656" s="35" customFormat="1" spans="6:30">
      <c r="F2656" s="52"/>
      <c r="G2656" s="52"/>
      <c r="P2656" s="37"/>
      <c r="Q2656" s="38"/>
      <c r="AC2656" s="39"/>
      <c r="AD2656" s="40"/>
    </row>
    <row r="2657" s="35" customFormat="1" spans="6:30">
      <c r="F2657" s="52"/>
      <c r="G2657" s="52"/>
      <c r="P2657" s="37"/>
      <c r="Q2657" s="38"/>
      <c r="AC2657" s="39"/>
      <c r="AD2657" s="40"/>
    </row>
    <row r="2658" s="35" customFormat="1" spans="6:30">
      <c r="F2658" s="52"/>
      <c r="G2658" s="52"/>
      <c r="P2658" s="37"/>
      <c r="Q2658" s="38"/>
      <c r="AC2658" s="39"/>
      <c r="AD2658" s="40"/>
    </row>
    <row r="2659" s="35" customFormat="1" spans="6:30">
      <c r="F2659" s="52"/>
      <c r="G2659" s="52"/>
      <c r="P2659" s="37"/>
      <c r="Q2659" s="38"/>
      <c r="AC2659" s="39"/>
      <c r="AD2659" s="40"/>
    </row>
    <row r="2660" s="35" customFormat="1" spans="6:30">
      <c r="F2660" s="52"/>
      <c r="G2660" s="52"/>
      <c r="P2660" s="37"/>
      <c r="Q2660" s="38"/>
      <c r="AC2660" s="39"/>
      <c r="AD2660" s="40"/>
    </row>
    <row r="2661" s="35" customFormat="1" spans="6:30">
      <c r="F2661" s="52"/>
      <c r="G2661" s="52"/>
      <c r="P2661" s="37"/>
      <c r="Q2661" s="38"/>
      <c r="AC2661" s="39"/>
      <c r="AD2661" s="40"/>
    </row>
    <row r="2662" s="35" customFormat="1" spans="6:30">
      <c r="F2662" s="52"/>
      <c r="G2662" s="52"/>
      <c r="P2662" s="37"/>
      <c r="Q2662" s="38"/>
      <c r="AC2662" s="39"/>
      <c r="AD2662" s="40"/>
    </row>
    <row r="2663" s="35" customFormat="1" spans="6:30">
      <c r="F2663" s="52"/>
      <c r="G2663" s="52"/>
      <c r="P2663" s="37"/>
      <c r="Q2663" s="38"/>
      <c r="AC2663" s="39"/>
      <c r="AD2663" s="40"/>
    </row>
    <row r="2664" s="35" customFormat="1" spans="6:30">
      <c r="F2664" s="52"/>
      <c r="G2664" s="52"/>
      <c r="P2664" s="37"/>
      <c r="Q2664" s="38"/>
      <c r="AC2664" s="39"/>
      <c r="AD2664" s="40"/>
    </row>
    <row r="2665" s="35" customFormat="1" spans="6:30">
      <c r="F2665" s="52"/>
      <c r="G2665" s="52"/>
      <c r="P2665" s="37"/>
      <c r="Q2665" s="38"/>
      <c r="AC2665" s="39"/>
      <c r="AD2665" s="40"/>
    </row>
    <row r="2666" s="35" customFormat="1" spans="6:30">
      <c r="F2666" s="52"/>
      <c r="G2666" s="52"/>
      <c r="P2666" s="37"/>
      <c r="Q2666" s="38"/>
      <c r="AC2666" s="39"/>
      <c r="AD2666" s="40"/>
    </row>
    <row r="2667" s="35" customFormat="1" spans="6:30">
      <c r="F2667" s="52"/>
      <c r="G2667" s="52"/>
      <c r="P2667" s="37"/>
      <c r="Q2667" s="38"/>
      <c r="AC2667" s="39"/>
      <c r="AD2667" s="40"/>
    </row>
    <row r="2668" s="35" customFormat="1" spans="6:30">
      <c r="F2668" s="52"/>
      <c r="G2668" s="52"/>
      <c r="P2668" s="37"/>
      <c r="Q2668" s="38"/>
      <c r="AC2668" s="39"/>
      <c r="AD2668" s="40"/>
    </row>
    <row r="2669" s="35" customFormat="1" spans="6:30">
      <c r="F2669" s="52"/>
      <c r="G2669" s="52"/>
      <c r="P2669" s="37"/>
      <c r="Q2669" s="38"/>
      <c r="AC2669" s="39"/>
      <c r="AD2669" s="40"/>
    </row>
    <row r="2670" s="35" customFormat="1" spans="6:30">
      <c r="F2670" s="52"/>
      <c r="G2670" s="52"/>
      <c r="P2670" s="37"/>
      <c r="Q2670" s="38"/>
      <c r="AC2670" s="39"/>
      <c r="AD2670" s="40"/>
    </row>
    <row r="2671" s="35" customFormat="1" spans="6:30">
      <c r="F2671" s="52"/>
      <c r="G2671" s="52"/>
      <c r="P2671" s="37"/>
      <c r="Q2671" s="38"/>
      <c r="AC2671" s="39"/>
      <c r="AD2671" s="40"/>
    </row>
    <row r="2672" s="35" customFormat="1" spans="6:30">
      <c r="F2672" s="52"/>
      <c r="G2672" s="52"/>
      <c r="P2672" s="37"/>
      <c r="Q2672" s="38"/>
      <c r="AC2672" s="39"/>
      <c r="AD2672" s="40"/>
    </row>
    <row r="2673" s="35" customFormat="1" spans="6:30">
      <c r="F2673" s="52"/>
      <c r="G2673" s="52"/>
      <c r="P2673" s="37"/>
      <c r="Q2673" s="38"/>
      <c r="AC2673" s="39"/>
      <c r="AD2673" s="40"/>
    </row>
    <row r="2674" s="35" customFormat="1" spans="6:30">
      <c r="F2674" s="52"/>
      <c r="G2674" s="52"/>
      <c r="P2674" s="37"/>
      <c r="Q2674" s="38"/>
      <c r="AC2674" s="39"/>
      <c r="AD2674" s="40"/>
    </row>
    <row r="2675" s="35" customFormat="1" spans="6:30">
      <c r="F2675" s="52"/>
      <c r="G2675" s="52"/>
      <c r="P2675" s="37"/>
      <c r="Q2675" s="38"/>
      <c r="AC2675" s="39"/>
      <c r="AD2675" s="40"/>
    </row>
    <row r="2676" s="35" customFormat="1" spans="6:30">
      <c r="F2676" s="52"/>
      <c r="G2676" s="52"/>
      <c r="P2676" s="37"/>
      <c r="Q2676" s="38"/>
      <c r="AC2676" s="39"/>
      <c r="AD2676" s="40"/>
    </row>
    <row r="2677" s="35" customFormat="1" spans="6:30">
      <c r="F2677" s="52"/>
      <c r="G2677" s="52"/>
      <c r="P2677" s="37"/>
      <c r="Q2677" s="38"/>
      <c r="AC2677" s="39"/>
      <c r="AD2677" s="40"/>
    </row>
    <row r="2678" s="35" customFormat="1" spans="6:30">
      <c r="F2678" s="52"/>
      <c r="G2678" s="52"/>
      <c r="P2678" s="37"/>
      <c r="Q2678" s="38"/>
      <c r="AC2678" s="39"/>
      <c r="AD2678" s="40"/>
    </row>
    <row r="2679" s="35" customFormat="1" spans="6:30">
      <c r="F2679" s="52"/>
      <c r="G2679" s="52"/>
      <c r="P2679" s="37"/>
      <c r="Q2679" s="38"/>
      <c r="AC2679" s="39"/>
      <c r="AD2679" s="40"/>
    </row>
    <row r="2680" s="35" customFormat="1" spans="6:30">
      <c r="F2680" s="52"/>
      <c r="G2680" s="52"/>
      <c r="P2680" s="37"/>
      <c r="Q2680" s="38"/>
      <c r="AC2680" s="39"/>
      <c r="AD2680" s="40"/>
    </row>
    <row r="2681" s="35" customFormat="1" spans="6:30">
      <c r="F2681" s="52"/>
      <c r="G2681" s="52"/>
      <c r="P2681" s="37"/>
      <c r="Q2681" s="38"/>
      <c r="AC2681" s="39"/>
      <c r="AD2681" s="40"/>
    </row>
    <row r="2682" s="35" customFormat="1" spans="6:30">
      <c r="F2682" s="52"/>
      <c r="G2682" s="52"/>
      <c r="P2682" s="37"/>
      <c r="Q2682" s="38"/>
      <c r="AC2682" s="39"/>
      <c r="AD2682" s="40"/>
    </row>
    <row r="2683" s="35" customFormat="1" spans="6:30">
      <c r="F2683" s="52"/>
      <c r="G2683" s="52"/>
      <c r="P2683" s="37"/>
      <c r="Q2683" s="38"/>
      <c r="AC2683" s="39"/>
      <c r="AD2683" s="40"/>
    </row>
    <row r="2684" s="35" customFormat="1" spans="6:30">
      <c r="F2684" s="52"/>
      <c r="G2684" s="52"/>
      <c r="P2684" s="37"/>
      <c r="Q2684" s="38"/>
      <c r="AC2684" s="39"/>
      <c r="AD2684" s="40"/>
    </row>
    <row r="2685" s="35" customFormat="1" spans="6:30">
      <c r="F2685" s="52"/>
      <c r="G2685" s="52"/>
      <c r="P2685" s="37"/>
      <c r="Q2685" s="38"/>
      <c r="AC2685" s="39"/>
      <c r="AD2685" s="40"/>
    </row>
    <row r="2686" s="35" customFormat="1" spans="6:30">
      <c r="F2686" s="52"/>
      <c r="G2686" s="52"/>
      <c r="P2686" s="37"/>
      <c r="Q2686" s="38"/>
      <c r="AC2686" s="39"/>
      <c r="AD2686" s="40"/>
    </row>
    <row r="2687" s="35" customFormat="1" spans="6:30">
      <c r="F2687" s="52"/>
      <c r="G2687" s="52"/>
      <c r="P2687" s="37"/>
      <c r="Q2687" s="38"/>
      <c r="AC2687" s="39"/>
      <c r="AD2687" s="40"/>
    </row>
    <row r="2688" s="35" customFormat="1" spans="6:30">
      <c r="F2688" s="52"/>
      <c r="G2688" s="52"/>
      <c r="P2688" s="37"/>
      <c r="Q2688" s="38"/>
      <c r="AC2688" s="39"/>
      <c r="AD2688" s="40"/>
    </row>
    <row r="2689" s="35" customFormat="1" spans="6:30">
      <c r="F2689" s="52"/>
      <c r="G2689" s="52"/>
      <c r="P2689" s="37"/>
      <c r="Q2689" s="38"/>
      <c r="AC2689" s="39"/>
      <c r="AD2689" s="40"/>
    </row>
    <row r="2690" s="35" customFormat="1" spans="6:30">
      <c r="F2690" s="52"/>
      <c r="G2690" s="52"/>
      <c r="P2690" s="37"/>
      <c r="Q2690" s="38"/>
      <c r="AC2690" s="39"/>
      <c r="AD2690" s="40"/>
    </row>
    <row r="2691" s="35" customFormat="1" spans="6:30">
      <c r="F2691" s="52"/>
      <c r="G2691" s="52"/>
      <c r="P2691" s="37"/>
      <c r="Q2691" s="38"/>
      <c r="AC2691" s="39"/>
      <c r="AD2691" s="40"/>
    </row>
    <row r="2692" s="35" customFormat="1" spans="6:30">
      <c r="F2692" s="52"/>
      <c r="G2692" s="52"/>
      <c r="P2692" s="37"/>
      <c r="Q2692" s="38"/>
      <c r="AC2692" s="39"/>
      <c r="AD2692" s="40"/>
    </row>
    <row r="2693" s="35" customFormat="1" spans="6:30">
      <c r="F2693" s="52"/>
      <c r="G2693" s="52"/>
      <c r="P2693" s="37"/>
      <c r="Q2693" s="38"/>
      <c r="AC2693" s="39"/>
      <c r="AD2693" s="40"/>
    </row>
    <row r="2694" s="35" customFormat="1" spans="6:30">
      <c r="F2694" s="52"/>
      <c r="G2694" s="52"/>
      <c r="P2694" s="37"/>
      <c r="Q2694" s="38"/>
      <c r="AC2694" s="39"/>
      <c r="AD2694" s="40"/>
    </row>
    <row r="2695" s="35" customFormat="1" spans="6:30">
      <c r="F2695" s="52"/>
      <c r="G2695" s="52"/>
      <c r="P2695" s="37"/>
      <c r="Q2695" s="38"/>
      <c r="AC2695" s="39"/>
      <c r="AD2695" s="40"/>
    </row>
    <row r="2696" s="35" customFormat="1" spans="6:30">
      <c r="F2696" s="52"/>
      <c r="G2696" s="52"/>
      <c r="P2696" s="37"/>
      <c r="Q2696" s="38"/>
      <c r="AC2696" s="39"/>
      <c r="AD2696" s="40"/>
    </row>
    <row r="2697" s="35" customFormat="1" spans="6:30">
      <c r="F2697" s="52"/>
      <c r="G2697" s="52"/>
      <c r="P2697" s="37"/>
      <c r="Q2697" s="38"/>
      <c r="AC2697" s="39"/>
      <c r="AD2697" s="40"/>
    </row>
    <row r="2698" s="35" customFormat="1" spans="6:30">
      <c r="F2698" s="52"/>
      <c r="G2698" s="52"/>
      <c r="P2698" s="37"/>
      <c r="Q2698" s="38"/>
      <c r="AC2698" s="39"/>
      <c r="AD2698" s="40"/>
    </row>
    <row r="2699" s="35" customFormat="1" spans="6:30">
      <c r="F2699" s="52"/>
      <c r="G2699" s="52"/>
      <c r="P2699" s="37"/>
      <c r="Q2699" s="38"/>
      <c r="AC2699" s="39"/>
      <c r="AD2699" s="40"/>
    </row>
    <row r="2700" s="35" customFormat="1" spans="6:30">
      <c r="F2700" s="52"/>
      <c r="G2700" s="52"/>
      <c r="P2700" s="37"/>
      <c r="Q2700" s="38"/>
      <c r="AC2700" s="39"/>
      <c r="AD2700" s="40"/>
    </row>
    <row r="2701" s="35" customFormat="1" spans="6:30">
      <c r="F2701" s="52"/>
      <c r="G2701" s="52"/>
      <c r="P2701" s="37"/>
      <c r="Q2701" s="38"/>
      <c r="AC2701" s="39"/>
      <c r="AD2701" s="40"/>
    </row>
    <row r="2702" s="35" customFormat="1" spans="6:30">
      <c r="F2702" s="52"/>
      <c r="G2702" s="52"/>
      <c r="P2702" s="37"/>
      <c r="Q2702" s="38"/>
      <c r="AC2702" s="39"/>
      <c r="AD2702" s="40"/>
    </row>
    <row r="2703" s="35" customFormat="1" spans="6:30">
      <c r="F2703" s="52"/>
      <c r="G2703" s="52"/>
      <c r="P2703" s="37"/>
      <c r="Q2703" s="38"/>
      <c r="AC2703" s="39"/>
      <c r="AD2703" s="40"/>
    </row>
    <row r="2704" s="35" customFormat="1" spans="6:30">
      <c r="F2704" s="52"/>
      <c r="G2704" s="52"/>
      <c r="P2704" s="37"/>
      <c r="Q2704" s="38"/>
      <c r="AC2704" s="39"/>
      <c r="AD2704" s="40"/>
    </row>
    <row r="2705" s="35" customFormat="1" spans="6:30">
      <c r="F2705" s="52"/>
      <c r="G2705" s="52"/>
      <c r="P2705" s="37"/>
      <c r="Q2705" s="38"/>
      <c r="AC2705" s="39"/>
      <c r="AD2705" s="40"/>
    </row>
    <row r="2706" s="35" customFormat="1" spans="6:30">
      <c r="F2706" s="52"/>
      <c r="G2706" s="52"/>
      <c r="P2706" s="37"/>
      <c r="Q2706" s="38"/>
      <c r="AC2706" s="39"/>
      <c r="AD2706" s="40"/>
    </row>
    <row r="2707" s="35" customFormat="1" spans="6:30">
      <c r="F2707" s="52"/>
      <c r="G2707" s="52"/>
      <c r="P2707" s="37"/>
      <c r="Q2707" s="38"/>
      <c r="AC2707" s="39"/>
      <c r="AD2707" s="40"/>
    </row>
    <row r="2708" s="35" customFormat="1" spans="6:30">
      <c r="F2708" s="52"/>
      <c r="G2708" s="52"/>
      <c r="P2708" s="37"/>
      <c r="Q2708" s="38"/>
      <c r="AC2708" s="39"/>
      <c r="AD2708" s="40"/>
    </row>
    <row r="2709" s="35" customFormat="1" spans="6:30">
      <c r="F2709" s="52"/>
      <c r="G2709" s="52"/>
      <c r="P2709" s="37"/>
      <c r="Q2709" s="38"/>
      <c r="AC2709" s="39"/>
      <c r="AD2709" s="40"/>
    </row>
    <row r="2710" s="35" customFormat="1" spans="6:30">
      <c r="F2710" s="52"/>
      <c r="G2710" s="52"/>
      <c r="P2710" s="37"/>
      <c r="Q2710" s="38"/>
      <c r="AC2710" s="39"/>
      <c r="AD2710" s="40"/>
    </row>
    <row r="2711" s="35" customFormat="1" spans="6:30">
      <c r="F2711" s="52"/>
      <c r="G2711" s="52"/>
      <c r="P2711" s="37"/>
      <c r="Q2711" s="38"/>
      <c r="AC2711" s="39"/>
      <c r="AD2711" s="40"/>
    </row>
    <row r="2712" s="35" customFormat="1" spans="6:30">
      <c r="F2712" s="52"/>
      <c r="G2712" s="52"/>
      <c r="P2712" s="37"/>
      <c r="Q2712" s="38"/>
      <c r="AC2712" s="39"/>
      <c r="AD2712" s="40"/>
    </row>
    <row r="2713" s="35" customFormat="1" spans="6:30">
      <c r="F2713" s="52"/>
      <c r="G2713" s="52"/>
      <c r="P2713" s="37"/>
      <c r="Q2713" s="38"/>
      <c r="AC2713" s="39"/>
      <c r="AD2713" s="40"/>
    </row>
    <row r="2714" s="35" customFormat="1" spans="6:30">
      <c r="F2714" s="52"/>
      <c r="G2714" s="52"/>
      <c r="P2714" s="37"/>
      <c r="Q2714" s="38"/>
      <c r="AC2714" s="39"/>
      <c r="AD2714" s="40"/>
    </row>
    <row r="2715" s="35" customFormat="1" spans="6:30">
      <c r="F2715" s="52"/>
      <c r="G2715" s="52"/>
      <c r="P2715" s="37"/>
      <c r="Q2715" s="38"/>
      <c r="AC2715" s="39"/>
      <c r="AD2715" s="40"/>
    </row>
    <row r="2716" s="35" customFormat="1" spans="6:30">
      <c r="F2716" s="52"/>
      <c r="G2716" s="52"/>
      <c r="P2716" s="37"/>
      <c r="Q2716" s="38"/>
      <c r="AC2716" s="39"/>
      <c r="AD2716" s="40"/>
    </row>
    <row r="2717" s="35" customFormat="1" spans="6:30">
      <c r="F2717" s="52"/>
      <c r="G2717" s="52"/>
      <c r="P2717" s="37"/>
      <c r="Q2717" s="38"/>
      <c r="AC2717" s="39"/>
      <c r="AD2717" s="40"/>
    </row>
    <row r="2718" s="35" customFormat="1" spans="6:30">
      <c r="F2718" s="52"/>
      <c r="G2718" s="52"/>
      <c r="P2718" s="37"/>
      <c r="Q2718" s="38"/>
      <c r="AC2718" s="39"/>
      <c r="AD2718" s="40"/>
    </row>
    <row r="2719" s="35" customFormat="1" spans="6:30">
      <c r="F2719" s="52"/>
      <c r="G2719" s="52"/>
      <c r="P2719" s="37"/>
      <c r="Q2719" s="38"/>
      <c r="AC2719" s="39"/>
      <c r="AD2719" s="40"/>
    </row>
    <row r="2720" s="35" customFormat="1" spans="6:30">
      <c r="F2720" s="52"/>
      <c r="G2720" s="52"/>
      <c r="P2720" s="37"/>
      <c r="Q2720" s="38"/>
      <c r="AC2720" s="39"/>
      <c r="AD2720" s="40"/>
    </row>
    <row r="2721" s="35" customFormat="1" spans="6:30">
      <c r="F2721" s="52"/>
      <c r="G2721" s="52"/>
      <c r="P2721" s="37"/>
      <c r="Q2721" s="38"/>
      <c r="AC2721" s="39"/>
      <c r="AD2721" s="40"/>
    </row>
    <row r="2722" s="35" customFormat="1" spans="6:30">
      <c r="F2722" s="52"/>
      <c r="G2722" s="52"/>
      <c r="P2722" s="37"/>
      <c r="Q2722" s="38"/>
      <c r="AC2722" s="39"/>
      <c r="AD2722" s="40"/>
    </row>
    <row r="2723" s="35" customFormat="1" spans="6:30">
      <c r="F2723" s="52"/>
      <c r="G2723" s="52"/>
      <c r="P2723" s="37"/>
      <c r="Q2723" s="38"/>
      <c r="AC2723" s="39"/>
      <c r="AD2723" s="40"/>
    </row>
    <row r="2724" s="35" customFormat="1" spans="6:30">
      <c r="F2724" s="52"/>
      <c r="G2724" s="52"/>
      <c r="P2724" s="37"/>
      <c r="Q2724" s="38"/>
      <c r="AC2724" s="39"/>
      <c r="AD2724" s="40"/>
    </row>
    <row r="2725" s="35" customFormat="1" spans="6:30">
      <c r="F2725" s="52"/>
      <c r="G2725" s="52"/>
      <c r="P2725" s="37"/>
      <c r="Q2725" s="38"/>
      <c r="AC2725" s="39"/>
      <c r="AD2725" s="40"/>
    </row>
    <row r="2726" s="35" customFormat="1" spans="6:30">
      <c r="F2726" s="52"/>
      <c r="G2726" s="52"/>
      <c r="P2726" s="37"/>
      <c r="Q2726" s="38"/>
      <c r="AC2726" s="39"/>
      <c r="AD2726" s="40"/>
    </row>
    <row r="2727" s="35" customFormat="1" spans="6:30">
      <c r="F2727" s="52"/>
      <c r="G2727" s="52"/>
      <c r="P2727" s="37"/>
      <c r="Q2727" s="38"/>
      <c r="AC2727" s="39"/>
      <c r="AD2727" s="40"/>
    </row>
    <row r="2728" s="35" customFormat="1" spans="6:30">
      <c r="F2728" s="52"/>
      <c r="G2728" s="52"/>
      <c r="P2728" s="37"/>
      <c r="Q2728" s="38"/>
      <c r="AC2728" s="39"/>
      <c r="AD2728" s="40"/>
    </row>
    <row r="2729" s="35" customFormat="1" spans="6:30">
      <c r="F2729" s="52"/>
      <c r="G2729" s="52"/>
      <c r="P2729" s="37"/>
      <c r="Q2729" s="38"/>
      <c r="AC2729" s="39"/>
      <c r="AD2729" s="40"/>
    </row>
    <row r="2730" s="35" customFormat="1" spans="6:30">
      <c r="F2730" s="52"/>
      <c r="G2730" s="52"/>
      <c r="P2730" s="37"/>
      <c r="Q2730" s="38"/>
      <c r="AC2730" s="39"/>
      <c r="AD2730" s="40"/>
    </row>
    <row r="2731" s="35" customFormat="1" spans="6:30">
      <c r="F2731" s="52"/>
      <c r="G2731" s="52"/>
      <c r="P2731" s="37"/>
      <c r="Q2731" s="38"/>
      <c r="AC2731" s="39"/>
      <c r="AD2731" s="40"/>
    </row>
    <row r="2732" s="35" customFormat="1" spans="6:30">
      <c r="F2732" s="52"/>
      <c r="G2732" s="52"/>
      <c r="P2732" s="37"/>
      <c r="Q2732" s="38"/>
      <c r="AC2732" s="39"/>
      <c r="AD2732" s="40"/>
    </row>
    <row r="2733" s="35" customFormat="1" spans="6:30">
      <c r="F2733" s="52"/>
      <c r="G2733" s="52"/>
      <c r="P2733" s="37"/>
      <c r="Q2733" s="38"/>
      <c r="AC2733" s="39"/>
      <c r="AD2733" s="40"/>
    </row>
    <row r="2734" s="35" customFormat="1" spans="6:30">
      <c r="F2734" s="52"/>
      <c r="G2734" s="52"/>
      <c r="P2734" s="37"/>
      <c r="Q2734" s="38"/>
      <c r="AC2734" s="39"/>
      <c r="AD2734" s="40"/>
    </row>
    <row r="2735" s="35" customFormat="1" spans="6:30">
      <c r="F2735" s="52"/>
      <c r="G2735" s="52"/>
      <c r="P2735" s="37"/>
      <c r="Q2735" s="38"/>
      <c r="AC2735" s="39"/>
      <c r="AD2735" s="40"/>
    </row>
    <row r="2736" s="35" customFormat="1" spans="6:30">
      <c r="F2736" s="52"/>
      <c r="G2736" s="52"/>
      <c r="P2736" s="37"/>
      <c r="Q2736" s="38"/>
      <c r="AC2736" s="39"/>
      <c r="AD2736" s="40"/>
    </row>
    <row r="2737" s="35" customFormat="1" spans="6:30">
      <c r="F2737" s="52"/>
      <c r="G2737" s="52"/>
      <c r="P2737" s="37"/>
      <c r="Q2737" s="38"/>
      <c r="AC2737" s="39"/>
      <c r="AD2737" s="40"/>
    </row>
    <row r="2738" s="35" customFormat="1" spans="6:30">
      <c r="F2738" s="52"/>
      <c r="G2738" s="52"/>
      <c r="P2738" s="37"/>
      <c r="Q2738" s="38"/>
      <c r="AC2738" s="39"/>
      <c r="AD2738" s="40"/>
    </row>
    <row r="2739" s="35" customFormat="1" spans="6:30">
      <c r="F2739" s="52"/>
      <c r="G2739" s="52"/>
      <c r="P2739" s="37"/>
      <c r="Q2739" s="38"/>
      <c r="AC2739" s="39"/>
      <c r="AD2739" s="40"/>
    </row>
    <row r="2740" s="35" customFormat="1" spans="6:30">
      <c r="F2740" s="52"/>
      <c r="G2740" s="52"/>
      <c r="P2740" s="37"/>
      <c r="Q2740" s="38"/>
      <c r="AC2740" s="39"/>
      <c r="AD2740" s="40"/>
    </row>
    <row r="2741" s="35" customFormat="1" spans="6:30">
      <c r="F2741" s="52"/>
      <c r="G2741" s="52"/>
      <c r="P2741" s="37"/>
      <c r="Q2741" s="38"/>
      <c r="AC2741" s="39"/>
      <c r="AD2741" s="40"/>
    </row>
    <row r="2742" s="35" customFormat="1" spans="6:30">
      <c r="F2742" s="52"/>
      <c r="G2742" s="52"/>
      <c r="P2742" s="37"/>
      <c r="Q2742" s="38"/>
      <c r="AC2742" s="39"/>
      <c r="AD2742" s="40"/>
    </row>
    <row r="2743" s="35" customFormat="1" spans="6:30">
      <c r="F2743" s="52"/>
      <c r="G2743" s="52"/>
      <c r="P2743" s="37"/>
      <c r="Q2743" s="38"/>
      <c r="AC2743" s="39"/>
      <c r="AD2743" s="40"/>
    </row>
    <row r="2744" s="35" customFormat="1" spans="6:30">
      <c r="F2744" s="52"/>
      <c r="G2744" s="52"/>
      <c r="P2744" s="37"/>
      <c r="Q2744" s="38"/>
      <c r="AC2744" s="39"/>
      <c r="AD2744" s="40"/>
    </row>
    <row r="2745" s="35" customFormat="1" spans="6:30">
      <c r="F2745" s="52"/>
      <c r="G2745" s="52"/>
      <c r="P2745" s="37"/>
      <c r="Q2745" s="38"/>
      <c r="AC2745" s="39"/>
      <c r="AD2745" s="40"/>
    </row>
    <row r="2746" s="35" customFormat="1" spans="6:30">
      <c r="F2746" s="52"/>
      <c r="G2746" s="52"/>
      <c r="P2746" s="37"/>
      <c r="Q2746" s="38"/>
      <c r="AC2746" s="39"/>
      <c r="AD2746" s="40"/>
    </row>
    <row r="2747" s="35" customFormat="1" spans="6:30">
      <c r="F2747" s="52"/>
      <c r="G2747" s="52"/>
      <c r="P2747" s="37"/>
      <c r="Q2747" s="38"/>
      <c r="AC2747" s="39"/>
      <c r="AD2747" s="40"/>
    </row>
    <row r="2748" s="35" customFormat="1" spans="6:30">
      <c r="F2748" s="52"/>
      <c r="G2748" s="52"/>
      <c r="P2748" s="37"/>
      <c r="Q2748" s="38"/>
      <c r="AC2748" s="39"/>
      <c r="AD2748" s="40"/>
    </row>
    <row r="2749" s="35" customFormat="1" spans="6:30">
      <c r="F2749" s="52"/>
      <c r="G2749" s="52"/>
      <c r="P2749" s="37"/>
      <c r="Q2749" s="38"/>
      <c r="AC2749" s="39"/>
      <c r="AD2749" s="40"/>
    </row>
    <row r="2750" s="35" customFormat="1" spans="6:30">
      <c r="F2750" s="52"/>
      <c r="G2750" s="52"/>
      <c r="P2750" s="37"/>
      <c r="Q2750" s="38"/>
      <c r="AC2750" s="39"/>
      <c r="AD2750" s="40"/>
    </row>
    <row r="2751" s="35" customFormat="1" spans="6:30">
      <c r="F2751" s="52"/>
      <c r="G2751" s="52"/>
      <c r="P2751" s="37"/>
      <c r="Q2751" s="38"/>
      <c r="AC2751" s="39"/>
      <c r="AD2751" s="40"/>
    </row>
    <row r="2752" s="35" customFormat="1" spans="6:30">
      <c r="F2752" s="52"/>
      <c r="G2752" s="52"/>
      <c r="P2752" s="37"/>
      <c r="Q2752" s="38"/>
      <c r="AC2752" s="39"/>
      <c r="AD2752" s="40"/>
    </row>
    <row r="2753" s="35" customFormat="1" spans="6:30">
      <c r="F2753" s="52"/>
      <c r="G2753" s="52"/>
      <c r="P2753" s="37"/>
      <c r="Q2753" s="38"/>
      <c r="AC2753" s="39"/>
      <c r="AD2753" s="40"/>
    </row>
    <row r="2754" s="35" customFormat="1" spans="6:30">
      <c r="F2754" s="52"/>
      <c r="G2754" s="52"/>
      <c r="P2754" s="37"/>
      <c r="Q2754" s="38"/>
      <c r="AC2754" s="39"/>
      <c r="AD2754" s="40"/>
    </row>
    <row r="2755" s="35" customFormat="1" spans="6:30">
      <c r="F2755" s="52"/>
      <c r="G2755" s="52"/>
      <c r="P2755" s="37"/>
      <c r="Q2755" s="38"/>
      <c r="AC2755" s="39"/>
      <c r="AD2755" s="40"/>
    </row>
    <row r="2756" s="35" customFormat="1" spans="6:30">
      <c r="F2756" s="52"/>
      <c r="G2756" s="52"/>
      <c r="P2756" s="37"/>
      <c r="Q2756" s="38"/>
      <c r="AC2756" s="39"/>
      <c r="AD2756" s="40"/>
    </row>
    <row r="2757" s="35" customFormat="1" spans="6:30">
      <c r="F2757" s="52"/>
      <c r="G2757" s="52"/>
      <c r="P2757" s="37"/>
      <c r="Q2757" s="38"/>
      <c r="AC2757" s="39"/>
      <c r="AD2757" s="40"/>
    </row>
    <row r="2758" s="35" customFormat="1" spans="6:30">
      <c r="F2758" s="52"/>
      <c r="G2758" s="52"/>
      <c r="P2758" s="37"/>
      <c r="Q2758" s="38"/>
      <c r="AC2758" s="39"/>
      <c r="AD2758" s="40"/>
    </row>
    <row r="2759" s="35" customFormat="1" spans="6:30">
      <c r="F2759" s="52"/>
      <c r="G2759" s="52"/>
      <c r="P2759" s="37"/>
      <c r="Q2759" s="38"/>
      <c r="AC2759" s="39"/>
      <c r="AD2759" s="40"/>
    </row>
    <row r="2760" s="35" customFormat="1" spans="6:30">
      <c r="F2760" s="52"/>
      <c r="G2760" s="52"/>
      <c r="P2760" s="37"/>
      <c r="Q2760" s="38"/>
      <c r="AC2760" s="39"/>
      <c r="AD2760" s="40"/>
    </row>
    <row r="2761" s="35" customFormat="1" spans="6:30">
      <c r="F2761" s="52"/>
      <c r="G2761" s="52"/>
      <c r="P2761" s="37"/>
      <c r="Q2761" s="38"/>
      <c r="AC2761" s="39"/>
      <c r="AD2761" s="40"/>
    </row>
    <row r="2762" s="35" customFormat="1" spans="6:30">
      <c r="F2762" s="52"/>
      <c r="G2762" s="52"/>
      <c r="P2762" s="37"/>
      <c r="Q2762" s="38"/>
      <c r="AC2762" s="39"/>
      <c r="AD2762" s="40"/>
    </row>
    <row r="2763" s="35" customFormat="1" spans="6:30">
      <c r="F2763" s="52"/>
      <c r="G2763" s="52"/>
      <c r="P2763" s="37"/>
      <c r="Q2763" s="38"/>
      <c r="AC2763" s="39"/>
      <c r="AD2763" s="40"/>
    </row>
    <row r="2764" s="35" customFormat="1" spans="6:30">
      <c r="F2764" s="52"/>
      <c r="G2764" s="52"/>
      <c r="P2764" s="37"/>
      <c r="Q2764" s="38"/>
      <c r="AC2764" s="39"/>
      <c r="AD2764" s="40"/>
    </row>
    <row r="2765" s="35" customFormat="1" spans="6:30">
      <c r="F2765" s="52"/>
      <c r="G2765" s="52"/>
      <c r="P2765" s="37"/>
      <c r="Q2765" s="38"/>
      <c r="AC2765" s="39"/>
      <c r="AD2765" s="40"/>
    </row>
    <row r="2766" s="35" customFormat="1" spans="6:30">
      <c r="F2766" s="52"/>
      <c r="G2766" s="52"/>
      <c r="P2766" s="37"/>
      <c r="Q2766" s="38"/>
      <c r="AC2766" s="39"/>
      <c r="AD2766" s="40"/>
    </row>
    <row r="2767" s="35" customFormat="1" spans="6:30">
      <c r="F2767" s="52"/>
      <c r="G2767" s="52"/>
      <c r="P2767" s="37"/>
      <c r="Q2767" s="38"/>
      <c r="AC2767" s="39"/>
      <c r="AD2767" s="40"/>
    </row>
    <row r="2768" s="35" customFormat="1" spans="6:30">
      <c r="F2768" s="52"/>
      <c r="G2768" s="52"/>
      <c r="P2768" s="37"/>
      <c r="Q2768" s="38"/>
      <c r="AC2768" s="39"/>
      <c r="AD2768" s="40"/>
    </row>
    <row r="2769" s="35" customFormat="1" spans="6:30">
      <c r="F2769" s="52"/>
      <c r="G2769" s="52"/>
      <c r="P2769" s="37"/>
      <c r="Q2769" s="38"/>
      <c r="AC2769" s="39"/>
      <c r="AD2769" s="40"/>
    </row>
    <row r="2770" s="35" customFormat="1" spans="6:30">
      <c r="F2770" s="52"/>
      <c r="G2770" s="52"/>
      <c r="P2770" s="37"/>
      <c r="Q2770" s="38"/>
      <c r="AC2770" s="39"/>
      <c r="AD2770" s="40"/>
    </row>
    <row r="2771" s="35" customFormat="1" spans="6:30">
      <c r="F2771" s="52"/>
      <c r="G2771" s="52"/>
      <c r="P2771" s="37"/>
      <c r="Q2771" s="38"/>
      <c r="AC2771" s="39"/>
      <c r="AD2771" s="40"/>
    </row>
    <row r="2772" s="35" customFormat="1" spans="6:30">
      <c r="F2772" s="52"/>
      <c r="G2772" s="52"/>
      <c r="P2772" s="37"/>
      <c r="Q2772" s="38"/>
      <c r="AC2772" s="39"/>
      <c r="AD2772" s="40"/>
    </row>
    <row r="2773" s="35" customFormat="1" spans="6:30">
      <c r="F2773" s="52"/>
      <c r="G2773" s="52"/>
      <c r="P2773" s="37"/>
      <c r="Q2773" s="38"/>
      <c r="AC2773" s="39"/>
      <c r="AD2773" s="40"/>
    </row>
    <row r="2774" s="35" customFormat="1" spans="6:30">
      <c r="F2774" s="52"/>
      <c r="G2774" s="52"/>
      <c r="P2774" s="37"/>
      <c r="Q2774" s="38"/>
      <c r="AC2774" s="39"/>
      <c r="AD2774" s="40"/>
    </row>
    <row r="2775" s="35" customFormat="1" spans="6:30">
      <c r="F2775" s="52"/>
      <c r="G2775" s="52"/>
      <c r="P2775" s="37"/>
      <c r="Q2775" s="38"/>
      <c r="AC2775" s="39"/>
      <c r="AD2775" s="40"/>
    </row>
    <row r="2776" s="35" customFormat="1" spans="6:30">
      <c r="F2776" s="52"/>
      <c r="G2776" s="52"/>
      <c r="P2776" s="37"/>
      <c r="Q2776" s="38"/>
      <c r="AC2776" s="39"/>
      <c r="AD2776" s="40"/>
    </row>
    <row r="2777" s="35" customFormat="1" spans="6:30">
      <c r="F2777" s="52"/>
      <c r="G2777" s="52"/>
      <c r="P2777" s="37"/>
      <c r="Q2777" s="38"/>
      <c r="AC2777" s="39"/>
      <c r="AD2777" s="40"/>
    </row>
    <row r="2778" s="35" customFormat="1" spans="6:30">
      <c r="F2778" s="52"/>
      <c r="G2778" s="52"/>
      <c r="P2778" s="37"/>
      <c r="Q2778" s="38"/>
      <c r="AC2778" s="39"/>
      <c r="AD2778" s="40"/>
    </row>
    <row r="2779" s="35" customFormat="1" spans="6:30">
      <c r="F2779" s="52"/>
      <c r="G2779" s="52"/>
      <c r="P2779" s="37"/>
      <c r="Q2779" s="38"/>
      <c r="AC2779" s="39"/>
      <c r="AD2779" s="40"/>
    </row>
    <row r="2780" s="35" customFormat="1" spans="6:30">
      <c r="F2780" s="52"/>
      <c r="G2780" s="52"/>
      <c r="P2780" s="37"/>
      <c r="Q2780" s="38"/>
      <c r="AC2780" s="39"/>
      <c r="AD2780" s="40"/>
    </row>
    <row r="2781" s="35" customFormat="1" spans="6:30">
      <c r="F2781" s="52"/>
      <c r="G2781" s="52"/>
      <c r="P2781" s="37"/>
      <c r="Q2781" s="38"/>
      <c r="AC2781" s="39"/>
      <c r="AD2781" s="40"/>
    </row>
    <row r="2782" s="35" customFormat="1" spans="6:30">
      <c r="F2782" s="52"/>
      <c r="G2782" s="52"/>
      <c r="P2782" s="37"/>
      <c r="Q2782" s="38"/>
      <c r="AC2782" s="39"/>
      <c r="AD2782" s="40"/>
    </row>
    <row r="2783" s="35" customFormat="1" spans="6:30">
      <c r="F2783" s="52"/>
      <c r="G2783" s="52"/>
      <c r="P2783" s="37"/>
      <c r="Q2783" s="38"/>
      <c r="AC2783" s="39"/>
      <c r="AD2783" s="40"/>
    </row>
    <row r="2784" s="35" customFormat="1" spans="6:30">
      <c r="F2784" s="52"/>
      <c r="G2784" s="52"/>
      <c r="P2784" s="37"/>
      <c r="Q2784" s="38"/>
      <c r="AC2784" s="39"/>
      <c r="AD2784" s="40"/>
    </row>
    <row r="2785" s="35" customFormat="1" spans="6:30">
      <c r="F2785" s="52"/>
      <c r="G2785" s="52"/>
      <c r="P2785" s="37"/>
      <c r="Q2785" s="38"/>
      <c r="AC2785" s="39"/>
      <c r="AD2785" s="40"/>
    </row>
    <row r="2786" s="35" customFormat="1" spans="6:30">
      <c r="F2786" s="52"/>
      <c r="G2786" s="52"/>
      <c r="P2786" s="37"/>
      <c r="Q2786" s="38"/>
      <c r="AC2786" s="39"/>
      <c r="AD2786" s="40"/>
    </row>
    <row r="2787" s="35" customFormat="1" spans="6:30">
      <c r="F2787" s="52"/>
      <c r="G2787" s="52"/>
      <c r="P2787" s="37"/>
      <c r="Q2787" s="38"/>
      <c r="AC2787" s="39"/>
      <c r="AD2787" s="40"/>
    </row>
    <row r="2788" s="35" customFormat="1" spans="6:30">
      <c r="F2788" s="52"/>
      <c r="G2788" s="52"/>
      <c r="P2788" s="37"/>
      <c r="Q2788" s="38"/>
      <c r="AC2788" s="39"/>
      <c r="AD2788" s="40"/>
    </row>
    <row r="2789" s="35" customFormat="1" spans="6:30">
      <c r="F2789" s="52"/>
      <c r="G2789" s="52"/>
      <c r="P2789" s="37"/>
      <c r="Q2789" s="38"/>
      <c r="AC2789" s="39"/>
      <c r="AD2789" s="40"/>
    </row>
    <row r="2790" s="35" customFormat="1" spans="6:30">
      <c r="F2790" s="52"/>
      <c r="G2790" s="52"/>
      <c r="P2790" s="37"/>
      <c r="Q2790" s="38"/>
      <c r="AC2790" s="39"/>
      <c r="AD2790" s="40"/>
    </row>
    <row r="2791" s="35" customFormat="1" spans="6:30">
      <c r="F2791" s="52"/>
      <c r="G2791" s="52"/>
      <c r="P2791" s="37"/>
      <c r="Q2791" s="38"/>
      <c r="AC2791" s="39"/>
      <c r="AD2791" s="40"/>
    </row>
    <row r="2792" s="35" customFormat="1" spans="6:30">
      <c r="F2792" s="52"/>
      <c r="G2792" s="52"/>
      <c r="P2792" s="37"/>
      <c r="Q2792" s="38"/>
      <c r="AC2792" s="39"/>
      <c r="AD2792" s="40"/>
    </row>
    <row r="2793" s="35" customFormat="1" spans="6:30">
      <c r="F2793" s="52"/>
      <c r="G2793" s="52"/>
      <c r="P2793" s="37"/>
      <c r="Q2793" s="38"/>
      <c r="AC2793" s="39"/>
      <c r="AD2793" s="40"/>
    </row>
    <row r="2794" s="35" customFormat="1" spans="6:30">
      <c r="F2794" s="52"/>
      <c r="G2794" s="52"/>
      <c r="P2794" s="37"/>
      <c r="Q2794" s="38"/>
      <c r="AC2794" s="39"/>
      <c r="AD2794" s="40"/>
    </row>
    <row r="2795" s="35" customFormat="1" spans="6:30">
      <c r="F2795" s="52"/>
      <c r="G2795" s="52"/>
      <c r="P2795" s="37"/>
      <c r="Q2795" s="38"/>
      <c r="AC2795" s="39"/>
      <c r="AD2795" s="40"/>
    </row>
    <row r="2796" s="35" customFormat="1" spans="6:30">
      <c r="F2796" s="52"/>
      <c r="G2796" s="52"/>
      <c r="P2796" s="37"/>
      <c r="Q2796" s="38"/>
      <c r="AC2796" s="39"/>
      <c r="AD2796" s="40"/>
    </row>
    <row r="2797" s="35" customFormat="1" spans="6:30">
      <c r="F2797" s="52"/>
      <c r="G2797" s="52"/>
      <c r="P2797" s="37"/>
      <c r="Q2797" s="38"/>
      <c r="AC2797" s="39"/>
      <c r="AD2797" s="40"/>
    </row>
    <row r="2798" s="35" customFormat="1" spans="6:30">
      <c r="F2798" s="52"/>
      <c r="G2798" s="52"/>
      <c r="P2798" s="37"/>
      <c r="Q2798" s="38"/>
      <c r="AC2798" s="39"/>
      <c r="AD2798" s="40"/>
    </row>
    <row r="2799" s="35" customFormat="1" spans="6:30">
      <c r="F2799" s="52"/>
      <c r="G2799" s="52"/>
      <c r="P2799" s="37"/>
      <c r="Q2799" s="38"/>
      <c r="AC2799" s="39"/>
      <c r="AD2799" s="40"/>
    </row>
    <row r="2800" s="35" customFormat="1" spans="6:30">
      <c r="F2800" s="52"/>
      <c r="G2800" s="52"/>
      <c r="P2800" s="37"/>
      <c r="Q2800" s="38"/>
      <c r="AC2800" s="39"/>
      <c r="AD2800" s="40"/>
    </row>
    <row r="2801" s="35" customFormat="1" spans="6:30">
      <c r="F2801" s="52"/>
      <c r="G2801" s="52"/>
      <c r="P2801" s="37"/>
      <c r="Q2801" s="38"/>
      <c r="AC2801" s="39"/>
      <c r="AD2801" s="40"/>
    </row>
    <row r="2802" s="35" customFormat="1" spans="6:30">
      <c r="F2802" s="52"/>
      <c r="G2802" s="52"/>
      <c r="P2802" s="37"/>
      <c r="Q2802" s="38"/>
      <c r="AC2802" s="39"/>
      <c r="AD2802" s="40"/>
    </row>
    <row r="2803" s="35" customFormat="1" spans="6:30">
      <c r="F2803" s="52"/>
      <c r="G2803" s="52"/>
      <c r="P2803" s="37"/>
      <c r="Q2803" s="38"/>
      <c r="AC2803" s="39"/>
      <c r="AD2803" s="40"/>
    </row>
    <row r="2804" s="35" customFormat="1" spans="6:30">
      <c r="F2804" s="52"/>
      <c r="G2804" s="52"/>
      <c r="P2804" s="37"/>
      <c r="Q2804" s="38"/>
      <c r="AC2804" s="39"/>
      <c r="AD2804" s="40"/>
    </row>
    <row r="2805" s="35" customFormat="1" spans="6:30">
      <c r="F2805" s="52"/>
      <c r="G2805" s="52"/>
      <c r="P2805" s="37"/>
      <c r="Q2805" s="38"/>
      <c r="AC2805" s="39"/>
      <c r="AD2805" s="40"/>
    </row>
    <row r="2806" s="35" customFormat="1" spans="6:30">
      <c r="F2806" s="52"/>
      <c r="G2806" s="52"/>
      <c r="P2806" s="37"/>
      <c r="Q2806" s="38"/>
      <c r="AC2806" s="39"/>
      <c r="AD2806" s="40"/>
    </row>
    <row r="2807" s="35" customFormat="1" spans="6:30">
      <c r="F2807" s="52"/>
      <c r="G2807" s="52"/>
      <c r="P2807" s="37"/>
      <c r="Q2807" s="38"/>
      <c r="AC2807" s="39"/>
      <c r="AD2807" s="40"/>
    </row>
    <row r="2808" s="35" customFormat="1" spans="6:30">
      <c r="F2808" s="52"/>
      <c r="G2808" s="52"/>
      <c r="P2808" s="37"/>
      <c r="Q2808" s="38"/>
      <c r="AC2808" s="39"/>
      <c r="AD2808" s="40"/>
    </row>
    <row r="2809" s="35" customFormat="1" spans="6:30">
      <c r="F2809" s="52"/>
      <c r="G2809" s="52"/>
      <c r="P2809" s="37"/>
      <c r="Q2809" s="38"/>
      <c r="AC2809" s="39"/>
      <c r="AD2809" s="40"/>
    </row>
    <row r="2810" s="35" customFormat="1" spans="6:30">
      <c r="F2810" s="52"/>
      <c r="G2810" s="52"/>
      <c r="P2810" s="37"/>
      <c r="Q2810" s="38"/>
      <c r="AC2810" s="39"/>
      <c r="AD2810" s="40"/>
    </row>
    <row r="2811" s="35" customFormat="1" spans="6:30">
      <c r="F2811" s="52"/>
      <c r="G2811" s="52"/>
      <c r="P2811" s="37"/>
      <c r="Q2811" s="38"/>
      <c r="AC2811" s="39"/>
      <c r="AD2811" s="40"/>
    </row>
    <row r="2812" s="35" customFormat="1" spans="6:30">
      <c r="F2812" s="52"/>
      <c r="G2812" s="52"/>
      <c r="P2812" s="37"/>
      <c r="Q2812" s="38"/>
      <c r="AC2812" s="39"/>
      <c r="AD2812" s="40"/>
    </row>
    <row r="2813" s="35" customFormat="1" spans="6:30">
      <c r="F2813" s="52"/>
      <c r="G2813" s="52"/>
      <c r="P2813" s="37"/>
      <c r="Q2813" s="38"/>
      <c r="AC2813" s="39"/>
      <c r="AD2813" s="40"/>
    </row>
    <row r="2814" s="35" customFormat="1" spans="6:30">
      <c r="F2814" s="52"/>
      <c r="G2814" s="52"/>
      <c r="P2814" s="37"/>
      <c r="Q2814" s="38"/>
      <c r="AC2814" s="39"/>
      <c r="AD2814" s="40"/>
    </row>
    <row r="2815" s="35" customFormat="1" spans="6:30">
      <c r="F2815" s="52"/>
      <c r="G2815" s="52"/>
      <c r="P2815" s="37"/>
      <c r="Q2815" s="38"/>
      <c r="AC2815" s="39"/>
      <c r="AD2815" s="40"/>
    </row>
    <row r="2816" s="35" customFormat="1" spans="6:30">
      <c r="F2816" s="52"/>
      <c r="G2816" s="52"/>
      <c r="P2816" s="37"/>
      <c r="Q2816" s="38"/>
      <c r="AC2816" s="39"/>
      <c r="AD2816" s="40"/>
    </row>
    <row r="2817" s="35" customFormat="1" spans="6:30">
      <c r="F2817" s="52"/>
      <c r="G2817" s="52"/>
      <c r="P2817" s="37"/>
      <c r="Q2817" s="38"/>
      <c r="AC2817" s="39"/>
      <c r="AD2817" s="40"/>
    </row>
    <row r="2818" s="35" customFormat="1" spans="6:30">
      <c r="F2818" s="52"/>
      <c r="G2818" s="52"/>
      <c r="P2818" s="37"/>
      <c r="Q2818" s="38"/>
      <c r="AC2818" s="39"/>
      <c r="AD2818" s="40"/>
    </row>
    <row r="2819" s="35" customFormat="1" spans="6:30">
      <c r="F2819" s="52"/>
      <c r="G2819" s="52"/>
      <c r="P2819" s="37"/>
      <c r="Q2819" s="38"/>
      <c r="AC2819" s="39"/>
      <c r="AD2819" s="40"/>
    </row>
    <row r="2820" s="35" customFormat="1" spans="6:30">
      <c r="F2820" s="52"/>
      <c r="G2820" s="52"/>
      <c r="P2820" s="37"/>
      <c r="Q2820" s="38"/>
      <c r="AC2820" s="39"/>
      <c r="AD2820" s="40"/>
    </row>
    <row r="2821" s="35" customFormat="1" spans="6:30">
      <c r="F2821" s="52"/>
      <c r="G2821" s="52"/>
      <c r="P2821" s="37"/>
      <c r="Q2821" s="38"/>
      <c r="AC2821" s="39"/>
      <c r="AD2821" s="40"/>
    </row>
    <row r="2822" s="35" customFormat="1" spans="6:30">
      <c r="F2822" s="52"/>
      <c r="G2822" s="52"/>
      <c r="P2822" s="37"/>
      <c r="Q2822" s="38"/>
      <c r="AC2822" s="39"/>
      <c r="AD2822" s="40"/>
    </row>
    <row r="2823" s="35" customFormat="1" spans="6:30">
      <c r="F2823" s="52"/>
      <c r="G2823" s="52"/>
      <c r="P2823" s="37"/>
      <c r="Q2823" s="38"/>
      <c r="AC2823" s="39"/>
      <c r="AD2823" s="40"/>
    </row>
    <row r="2824" s="35" customFormat="1" spans="6:30">
      <c r="F2824" s="52"/>
      <c r="G2824" s="52"/>
      <c r="P2824" s="37"/>
      <c r="Q2824" s="38"/>
      <c r="AC2824" s="39"/>
      <c r="AD2824" s="40"/>
    </row>
    <row r="2825" s="35" customFormat="1" spans="6:30">
      <c r="F2825" s="52"/>
      <c r="G2825" s="52"/>
      <c r="P2825" s="37"/>
      <c r="Q2825" s="38"/>
      <c r="AC2825" s="39"/>
      <c r="AD2825" s="40"/>
    </row>
    <row r="2826" s="35" customFormat="1" spans="6:30">
      <c r="F2826" s="52"/>
      <c r="G2826" s="52"/>
      <c r="P2826" s="37"/>
      <c r="Q2826" s="38"/>
      <c r="AC2826" s="39"/>
      <c r="AD2826" s="40"/>
    </row>
    <row r="2827" s="35" customFormat="1" spans="6:30">
      <c r="F2827" s="52"/>
      <c r="G2827" s="52"/>
      <c r="P2827" s="37"/>
      <c r="Q2827" s="38"/>
      <c r="AC2827" s="39"/>
      <c r="AD2827" s="40"/>
    </row>
    <row r="2828" s="35" customFormat="1" spans="6:30">
      <c r="F2828" s="52"/>
      <c r="G2828" s="52"/>
      <c r="P2828" s="37"/>
      <c r="Q2828" s="38"/>
      <c r="AC2828" s="39"/>
      <c r="AD2828" s="40"/>
    </row>
    <row r="2829" s="35" customFormat="1" spans="6:30">
      <c r="F2829" s="52"/>
      <c r="G2829" s="52"/>
      <c r="P2829" s="37"/>
      <c r="Q2829" s="38"/>
      <c r="AC2829" s="39"/>
      <c r="AD2829" s="40"/>
    </row>
    <row r="2830" s="35" customFormat="1" spans="6:30">
      <c r="F2830" s="52"/>
      <c r="G2830" s="52"/>
      <c r="P2830" s="37"/>
      <c r="Q2830" s="38"/>
      <c r="AC2830" s="39"/>
      <c r="AD2830" s="40"/>
    </row>
    <row r="2831" s="35" customFormat="1" spans="6:30">
      <c r="F2831" s="52"/>
      <c r="G2831" s="52"/>
      <c r="P2831" s="37"/>
      <c r="Q2831" s="38"/>
      <c r="AC2831" s="39"/>
      <c r="AD2831" s="40"/>
    </row>
  </sheetData>
  <mergeCells count="6">
    <mergeCell ref="D1:O1"/>
    <mergeCell ref="R1:AC1"/>
    <mergeCell ref="AH1:AN1"/>
    <mergeCell ref="AU1:BA1"/>
    <mergeCell ref="AH8:AN8"/>
    <mergeCell ref="AU8:BA8"/>
  </mergeCells>
  <conditionalFormatting sqref="R1:AC1">
    <cfRule type="cellIs" dxfId="3" priority="30" operator="equal">
      <formula>"NotPaid"</formula>
    </cfRule>
  </conditionalFormatting>
  <conditionalFormatting sqref="AJ1">
    <cfRule type="expression" dxfId="0" priority="43" stopIfTrue="1">
      <formula>AND((VLOOKUP(AF5,AllStudents,6,FALSE)+30)&lt;TODAY(),AJ2="NotPaid")</formula>
    </cfRule>
  </conditionalFormatting>
  <conditionalFormatting sqref="AW1">
    <cfRule type="expression" dxfId="0" priority="42" stopIfTrue="1">
      <formula>AND((VLOOKUP(AS5,AllStudents,6,FALSE)+30)&lt;TODAY(),AW2="NotPaid")</formula>
    </cfRule>
  </conditionalFormatting>
  <conditionalFormatting sqref="F2">
    <cfRule type="expression" dxfId="0" priority="37" stopIfTrue="1">
      <formula>AND((VLOOKUP(#REF!,AllStudents,6,FALSE)+30)&lt;TODAY(),F4="NotPaid")</formula>
    </cfRule>
  </conditionalFormatting>
  <conditionalFormatting sqref="G2">
    <cfRule type="expression" dxfId="0" priority="36" stopIfTrue="1">
      <formula>AND((VLOOKUP(#REF!,AllStudents,6,FALSE)+30)&lt;TODAY(),G4="NotPaid")</formula>
    </cfRule>
  </conditionalFormatting>
  <conditionalFormatting sqref="R2:AC2">
    <cfRule type="cellIs" dxfId="3" priority="32" operator="equal">
      <formula>"NotPaid"</formula>
    </cfRule>
  </conditionalFormatting>
  <conditionalFormatting sqref="T2">
    <cfRule type="expression" dxfId="0" priority="34" stopIfTrue="1">
      <formula>AND((VLOOKUP(#REF!,AllStudents,6,FALSE)+30)&lt;TODAY(),T4="NotPaid")</formula>
    </cfRule>
  </conditionalFormatting>
  <conditionalFormatting sqref="U2">
    <cfRule type="expression" dxfId="0" priority="33" stopIfTrue="1">
      <formula>AND((VLOOKUP(#REF!,AllStudents,6,FALSE)+30)&lt;TODAY(),U4="NotPaid")</formula>
    </cfRule>
  </conditionalFormatting>
  <conditionalFormatting sqref="AH2">
    <cfRule type="expression" dxfId="0" priority="3331" stopIfTrue="1">
      <formula>AND((VLOOKUP(#REF!,AllStudents,6,FALSE)+30)&lt;TODAY(),AH4="NotPaid")</formula>
    </cfRule>
  </conditionalFormatting>
  <conditionalFormatting sqref="AI2">
    <cfRule type="expression" dxfId="0" priority="3329" stopIfTrue="1">
      <formula>AND((VLOOKUP(#REF!,AllStudents,6,FALSE)+30)&lt;TODAY(),AI4="NotPaid")</formula>
    </cfRule>
  </conditionalFormatting>
  <conditionalFormatting sqref="AU2:AV2">
    <cfRule type="expression" dxfId="8" priority="87" stopIfTrue="1">
      <formula>AND((VLOOKUP(Maths!#REF!,AllStudents,6,FALSE)+30)&lt;TODAY(),Maths!AU4="NotPaid")</formula>
    </cfRule>
  </conditionalFormatting>
  <conditionalFormatting sqref="F3">
    <cfRule type="expression" dxfId="0" priority="39" stopIfTrue="1">
      <formula>AND((VLOOKUP(#REF!,AllStudents,6,FALSE)+30)&lt;TODAY(),F56="NotPaid")</formula>
    </cfRule>
  </conditionalFormatting>
  <conditionalFormatting sqref="G3">
    <cfRule type="expression" dxfId="0" priority="40" stopIfTrue="1">
      <formula>AND((VLOOKUP(#REF!,AllStudents,6,FALSE)+30)&lt;TODAY(),G56="NotPaid")</formula>
    </cfRule>
  </conditionalFormatting>
  <conditionalFormatting sqref="R3:AC3">
    <cfRule type="cellIs" dxfId="3" priority="27" operator="equal">
      <formula>"NotPaid"</formula>
    </cfRule>
  </conditionalFormatting>
  <conditionalFormatting sqref="T3">
    <cfRule type="expression" dxfId="0" priority="28" stopIfTrue="1">
      <formula>AND((VLOOKUP(#REF!,AllStudents,6,FALSE)+30)&lt;TODAY(),T56="NotPaid")</formula>
    </cfRule>
  </conditionalFormatting>
  <conditionalFormatting sqref="U3">
    <cfRule type="expression" dxfId="0" priority="29" stopIfTrue="1">
      <formula>AND((VLOOKUP(#REF!,AllStudents,6,FALSE)+30)&lt;TODAY(),U56="NotPaid")</formula>
    </cfRule>
  </conditionalFormatting>
  <conditionalFormatting sqref="AE3">
    <cfRule type="expression" dxfId="5" priority="2337" stopIfTrue="1">
      <formula>AE3="NotPaid"</formula>
    </cfRule>
  </conditionalFormatting>
  <conditionalFormatting sqref="D4:E4">
    <cfRule type="cellIs" dxfId="3" priority="2147" operator="equal">
      <formula>"NotPaid"</formula>
    </cfRule>
    <cfRule type="cellIs" dxfId="3" priority="2146" operator="equal">
      <formula>"NotPaid"</formula>
    </cfRule>
    <cfRule type="cellIs" dxfId="3" priority="2145" operator="equal">
      <formula>"NotPaid"</formula>
    </cfRule>
  </conditionalFormatting>
  <conditionalFormatting sqref="F4">
    <cfRule type="cellIs" dxfId="3" priority="2144" operator="equal">
      <formula>"NotPaid"</formula>
    </cfRule>
    <cfRule type="cellIs" dxfId="3" priority="2143" operator="equal">
      <formula>"NotPaid"</formula>
    </cfRule>
    <cfRule type="cellIs" dxfId="3" priority="2142" operator="equal">
      <formula>"NotPaid"</formula>
    </cfRule>
  </conditionalFormatting>
  <conditionalFormatting sqref="G4:N4">
    <cfRule type="cellIs" dxfId="3" priority="2148" operator="equal">
      <formula>"NotPaid"</formula>
    </cfRule>
  </conditionalFormatting>
  <conditionalFormatting sqref="O4">
    <cfRule type="cellIs" dxfId="3" priority="2149" operator="equal">
      <formula>"NotPaid"</formula>
    </cfRule>
  </conditionalFormatting>
  <conditionalFormatting sqref="D5:E5">
    <cfRule type="cellIs" dxfId="3" priority="2139" operator="equal">
      <formula>"NotPaid"</formula>
    </cfRule>
    <cfRule type="cellIs" dxfId="3" priority="2138" operator="equal">
      <formula>"NotPaid"</formula>
    </cfRule>
    <cfRule type="cellIs" dxfId="3" priority="2137" operator="equal">
      <formula>"NotPaid"</formula>
    </cfRule>
  </conditionalFormatting>
  <conditionalFormatting sqref="F5">
    <cfRule type="cellIs" dxfId="3" priority="2136" operator="equal">
      <formula>"NotPaid"</formula>
    </cfRule>
    <cfRule type="cellIs" dxfId="3" priority="2135" operator="equal">
      <formula>"NotPaid"</formula>
    </cfRule>
    <cfRule type="cellIs" dxfId="3" priority="2134" operator="equal">
      <formula>"NotPaid"</formula>
    </cfRule>
  </conditionalFormatting>
  <conditionalFormatting sqref="G5">
    <cfRule type="cellIs" dxfId="3" priority="2140" operator="equal">
      <formula>"NotPaid"</formula>
    </cfRule>
  </conditionalFormatting>
  <conditionalFormatting sqref="AF5:AQ5">
    <cfRule type="expression" dxfId="5" priority="2131" stopIfTrue="1">
      <formula>AF5="NotPaid"</formula>
    </cfRule>
  </conditionalFormatting>
  <conditionalFormatting sqref="O6">
    <cfRule type="cellIs" dxfId="3" priority="2150" operator="equal">
      <formula>"NotPaid"</formula>
    </cfRule>
  </conditionalFormatting>
  <conditionalFormatting sqref="O7">
    <cfRule type="cellIs" dxfId="3" priority="2132" operator="equal">
      <formula>"NotPaid"</formula>
    </cfRule>
  </conditionalFormatting>
  <conditionalFormatting sqref="AS7:BA7">
    <cfRule type="expression" dxfId="7" priority="56" stopIfTrue="1">
      <formula>Physics!#REF!="not paid"</formula>
    </cfRule>
  </conditionalFormatting>
  <conditionalFormatting sqref="BB7:BD7">
    <cfRule type="expression" dxfId="7" priority="62" stopIfTrue="1">
      <formula>Physics!BN43="not paid"</formula>
    </cfRule>
  </conditionalFormatting>
  <conditionalFormatting sqref="R8">
    <cfRule type="cellIs" dxfId="3" priority="18" operator="equal">
      <formula>"NotPaid"</formula>
    </cfRule>
  </conditionalFormatting>
  <conditionalFormatting sqref="AJ8">
    <cfRule type="expression" dxfId="8" priority="2289" stopIfTrue="1">
      <formula>AND((VLOOKUP(Bio!#REF!,AllStudents,6,FALSE)+30)&lt;TODAY(),Bio!AJ10="Not Paid")</formula>
    </cfRule>
  </conditionalFormatting>
  <conditionalFormatting sqref="AW8">
    <cfRule type="expression" dxfId="8" priority="45" stopIfTrue="1">
      <formula>AND((VLOOKUP(Maths!#REF!,AllStudents,6,FALSE)+30)&lt;TODAY(),Maths!AW10="Not Paid")</formula>
    </cfRule>
  </conditionalFormatting>
  <conditionalFormatting sqref="R9">
    <cfRule type="cellIs" dxfId="3" priority="17" operator="equal">
      <formula>"NotPaid"</formula>
    </cfRule>
  </conditionalFormatting>
  <conditionalFormatting sqref="S9:W9">
    <cfRule type="cellIs" dxfId="3" priority="702" operator="equal">
      <formula>"NotPaid"</formula>
    </cfRule>
    <cfRule type="cellIs" dxfId="3" priority="696" operator="equal">
      <formula>"NotPaid"</formula>
    </cfRule>
    <cfRule type="cellIs" dxfId="3" priority="671" operator="equal">
      <formula>"NotPaid"</formula>
    </cfRule>
    <cfRule type="cellIs" dxfId="3" priority="665" operator="equal">
      <formula>"NotPaid"</formula>
    </cfRule>
  </conditionalFormatting>
  <conditionalFormatting sqref="X9">
    <cfRule type="cellIs" dxfId="3" priority="1015" operator="equal">
      <formula>"NotPaid"</formula>
    </cfRule>
    <cfRule type="cellIs" dxfId="3" priority="1009" operator="equal">
      <formula>"NotPaid"</formula>
    </cfRule>
    <cfRule type="cellIs" dxfId="3" priority="984" operator="equal">
      <formula>"NotPaid"</formula>
    </cfRule>
    <cfRule type="cellIs" dxfId="3" priority="978" operator="equal">
      <formula>"NotPaid"</formula>
    </cfRule>
  </conditionalFormatting>
  <conditionalFormatting sqref="Y9:AA9">
    <cfRule type="cellIs" dxfId="3" priority="1328" operator="equal">
      <formula>"NotPaid"</formula>
    </cfRule>
    <cfRule type="cellIs" dxfId="3" priority="1322" operator="equal">
      <formula>"NotPaid"</formula>
    </cfRule>
    <cfRule type="cellIs" dxfId="3" priority="1297" operator="equal">
      <formula>"NotPaid"</formula>
    </cfRule>
    <cfRule type="cellIs" dxfId="3" priority="1291" operator="equal">
      <formula>"NotPaid"</formula>
    </cfRule>
  </conditionalFormatting>
  <conditionalFormatting sqref="R10">
    <cfRule type="cellIs" dxfId="3" priority="251" operator="equal">
      <formula>"NotPaid"</formula>
    </cfRule>
    <cfRule type="cellIs" dxfId="3" priority="250" operator="equal">
      <formula>"NotPaid"</formula>
    </cfRule>
    <cfRule type="cellIs" dxfId="3" priority="249" operator="equal">
      <formula>"NotPaid"</formula>
    </cfRule>
    <cfRule type="cellIs" dxfId="3" priority="248" operator="equal">
      <formula>"NotPaid"</formula>
    </cfRule>
    <cfRule type="cellIs" dxfId="3" priority="247" operator="equal">
      <formula>"NotPaid"</formula>
    </cfRule>
    <cfRule type="cellIs" dxfId="3" priority="246" operator="equal">
      <formula>"NotPaid"</formula>
    </cfRule>
    <cfRule type="cellIs" dxfId="3" priority="245" operator="equal">
      <formula>"NotPaid"</formula>
    </cfRule>
    <cfRule type="cellIs" dxfId="3" priority="244" operator="equal">
      <formula>"NotPaid"</formula>
    </cfRule>
    <cfRule type="cellIs" dxfId="3" priority="243" operator="equal">
      <formula>"NotPaid"</formula>
    </cfRule>
    <cfRule type="cellIs" dxfId="3" priority="242" operator="equal">
      <formula>"NotPaid"</formula>
    </cfRule>
    <cfRule type="cellIs" dxfId="3" priority="241" operator="equal">
      <formula>"NotPaid"</formula>
    </cfRule>
    <cfRule type="cellIs" dxfId="3" priority="240" operator="equal">
      <formula>"NotPaid"</formula>
    </cfRule>
    <cfRule type="cellIs" dxfId="3" priority="239" operator="equal">
      <formula>"NotPaid"</formula>
    </cfRule>
    <cfRule type="cellIs" dxfId="3" priority="238" operator="equal">
      <formula>"NotPaid"</formula>
    </cfRule>
    <cfRule type="cellIs" dxfId="3" priority="237" operator="equal">
      <formula>"NotPaid"</formula>
    </cfRule>
    <cfRule type="cellIs" dxfId="3" priority="236" operator="equal">
      <formula>"NotPaid"</formula>
    </cfRule>
    <cfRule type="cellIs" dxfId="3" priority="235" operator="equal">
      <formula>"NotPaid"</formula>
    </cfRule>
    <cfRule type="cellIs" dxfId="3" priority="234" operator="equal">
      <formula>"NotPaid"</formula>
    </cfRule>
    <cfRule type="cellIs" dxfId="3" priority="233" operator="equal">
      <formula>"NotPaid"</formula>
    </cfRule>
    <cfRule type="cellIs" dxfId="3" priority="232" operator="equal">
      <formula>"NotPaid"</formula>
    </cfRule>
    <cfRule type="cellIs" dxfId="3" priority="231" operator="equal">
      <formula>"NotPaid"</formula>
    </cfRule>
    <cfRule type="cellIs" dxfId="3" priority="230" operator="equal">
      <formula>"NotPaid"</formula>
    </cfRule>
    <cfRule type="cellIs" dxfId="3" priority="229" operator="equal">
      <formula>"NotPaid"</formula>
    </cfRule>
    <cfRule type="cellIs" dxfId="3" priority="205" operator="equal">
      <formula>"NotPaid"</formula>
    </cfRule>
    <cfRule type="cellIs" dxfId="3" priority="204" operator="equal">
      <formula>"NotPaid"</formula>
    </cfRule>
    <cfRule type="cellIs" dxfId="3" priority="203" operator="equal">
      <formula>"NotPaid"</formula>
    </cfRule>
    <cfRule type="cellIs" dxfId="3" priority="202" operator="equal">
      <formula>"NotPaid"</formula>
    </cfRule>
    <cfRule type="cellIs" dxfId="3" priority="201" operator="equal">
      <formula>"NotPaid"</formula>
    </cfRule>
    <cfRule type="cellIs" dxfId="3" priority="200" operator="equal">
      <formula>"NotPaid"</formula>
    </cfRule>
    <cfRule type="cellIs" dxfId="3" priority="199" operator="equal">
      <formula>"NotPaid"</formula>
    </cfRule>
    <cfRule type="cellIs" dxfId="3" priority="198" operator="equal">
      <formula>"NotPaid"</formula>
    </cfRule>
    <cfRule type="cellIs" dxfId="3" priority="197" operator="equal">
      <formula>"NotPaid"</formula>
    </cfRule>
    <cfRule type="cellIs" dxfId="3" priority="196" operator="equal">
      <formula>"NotPaid"</formula>
    </cfRule>
    <cfRule type="cellIs" dxfId="3" priority="195" operator="equal">
      <formula>"NotPaid"</formula>
    </cfRule>
    <cfRule type="cellIs" dxfId="3" priority="194" operator="equal">
      <formula>"NotPaid"</formula>
    </cfRule>
    <cfRule type="cellIs" dxfId="3" priority="193" operator="equal">
      <formula>"NotPaid"</formula>
    </cfRule>
    <cfRule type="cellIs" dxfId="3" priority="192" operator="equal">
      <formula>"NotPaid"</formula>
    </cfRule>
    <cfRule type="cellIs" dxfId="3" priority="191" operator="equal">
      <formula>"NotPaid"</formula>
    </cfRule>
    <cfRule type="cellIs" dxfId="3" priority="190" operator="equal">
      <formula>"NotPaid"</formula>
    </cfRule>
    <cfRule type="cellIs" dxfId="3" priority="189" operator="equal">
      <formula>"NotPaid"</formula>
    </cfRule>
    <cfRule type="cellIs" dxfId="3" priority="188" operator="equal">
      <formula>"NotPaid"</formula>
    </cfRule>
    <cfRule type="cellIs" dxfId="3" priority="187" operator="equal">
      <formula>"NotPaid"</formula>
    </cfRule>
    <cfRule type="cellIs" dxfId="3" priority="186" operator="equal">
      <formula>"NotPaid"</formula>
    </cfRule>
    <cfRule type="cellIs" dxfId="3" priority="185" operator="equal">
      <formula>"NotPaid"</formula>
    </cfRule>
    <cfRule type="cellIs" dxfId="3" priority="184" operator="equal">
      <formula>"NotPaid"</formula>
    </cfRule>
    <cfRule type="cellIs" dxfId="3" priority="183" operator="equal">
      <formula>"NotPaid"</formula>
    </cfRule>
  </conditionalFormatting>
  <conditionalFormatting sqref="S10:AB10">
    <cfRule type="cellIs" dxfId="3" priority="564" operator="equal">
      <formula>"NotPaid"</formula>
    </cfRule>
    <cfRule type="cellIs" dxfId="3" priority="563" operator="equal">
      <formula>"NotPaid"</formula>
    </cfRule>
    <cfRule type="cellIs" dxfId="3" priority="562" operator="equal">
      <formula>"NotPaid"</formula>
    </cfRule>
    <cfRule type="cellIs" dxfId="3" priority="561" operator="equal">
      <formula>"NotPaid"</formula>
    </cfRule>
    <cfRule type="cellIs" dxfId="3" priority="560" operator="equal">
      <formula>"NotPaid"</formula>
    </cfRule>
    <cfRule type="cellIs" dxfId="3" priority="559" operator="equal">
      <formula>"NotPaid"</formula>
    </cfRule>
    <cfRule type="cellIs" dxfId="3" priority="558" operator="equal">
      <formula>"NotPaid"</formula>
    </cfRule>
    <cfRule type="cellIs" dxfId="3" priority="557" operator="equal">
      <formula>"NotPaid"</formula>
    </cfRule>
    <cfRule type="cellIs" dxfId="3" priority="556" operator="equal">
      <formula>"NotPaid"</formula>
    </cfRule>
    <cfRule type="cellIs" dxfId="3" priority="555" operator="equal">
      <formula>"NotPaid"</formula>
    </cfRule>
    <cfRule type="cellIs" dxfId="3" priority="554" operator="equal">
      <formula>"NotPaid"</formula>
    </cfRule>
    <cfRule type="cellIs" dxfId="3" priority="553" operator="equal">
      <formula>"NotPaid"</formula>
    </cfRule>
    <cfRule type="cellIs" dxfId="3" priority="552" operator="equal">
      <formula>"NotPaid"</formula>
    </cfRule>
    <cfRule type="cellIs" dxfId="3" priority="551" operator="equal">
      <formula>"NotPaid"</formula>
    </cfRule>
    <cfRule type="cellIs" dxfId="3" priority="550" operator="equal">
      <formula>"NotPaid"</formula>
    </cfRule>
    <cfRule type="cellIs" dxfId="3" priority="549" operator="equal">
      <formula>"NotPaid"</formula>
    </cfRule>
    <cfRule type="cellIs" dxfId="3" priority="548" operator="equal">
      <formula>"NotPaid"</formula>
    </cfRule>
    <cfRule type="cellIs" dxfId="3" priority="547" operator="equal">
      <formula>"NotPaid"</formula>
    </cfRule>
    <cfRule type="cellIs" dxfId="3" priority="546" operator="equal">
      <formula>"NotPaid"</formula>
    </cfRule>
    <cfRule type="cellIs" dxfId="3" priority="545" operator="equal">
      <formula>"NotPaid"</formula>
    </cfRule>
    <cfRule type="cellIs" dxfId="3" priority="544" operator="equal">
      <formula>"NotPaid"</formula>
    </cfRule>
    <cfRule type="cellIs" dxfId="3" priority="543" operator="equal">
      <formula>"NotPaid"</formula>
    </cfRule>
    <cfRule type="cellIs" dxfId="3" priority="542" operator="equal">
      <formula>"NotPaid"</formula>
    </cfRule>
    <cfRule type="cellIs" dxfId="3" priority="518" operator="equal">
      <formula>"NotPaid"</formula>
    </cfRule>
    <cfRule type="cellIs" dxfId="3" priority="517" operator="equal">
      <formula>"NotPaid"</formula>
    </cfRule>
    <cfRule type="cellIs" dxfId="3" priority="516" operator="equal">
      <formula>"NotPaid"</formula>
    </cfRule>
    <cfRule type="cellIs" dxfId="3" priority="515" operator="equal">
      <formula>"NotPaid"</formula>
    </cfRule>
    <cfRule type="cellIs" dxfId="3" priority="514" operator="equal">
      <formula>"NotPaid"</formula>
    </cfRule>
    <cfRule type="cellIs" dxfId="3" priority="513" operator="equal">
      <formula>"NotPaid"</formula>
    </cfRule>
    <cfRule type="cellIs" dxfId="3" priority="512" operator="equal">
      <formula>"NotPaid"</formula>
    </cfRule>
    <cfRule type="cellIs" dxfId="3" priority="511" operator="equal">
      <formula>"NotPaid"</formula>
    </cfRule>
    <cfRule type="cellIs" dxfId="3" priority="510" operator="equal">
      <formula>"NotPaid"</formula>
    </cfRule>
    <cfRule type="cellIs" dxfId="3" priority="509" operator="equal">
      <formula>"NotPaid"</formula>
    </cfRule>
    <cfRule type="cellIs" dxfId="3" priority="508" operator="equal">
      <formula>"NotPaid"</formula>
    </cfRule>
    <cfRule type="cellIs" dxfId="3" priority="507" operator="equal">
      <formula>"NotPaid"</formula>
    </cfRule>
    <cfRule type="cellIs" dxfId="3" priority="506" operator="equal">
      <formula>"NotPaid"</formula>
    </cfRule>
    <cfRule type="cellIs" dxfId="3" priority="505" operator="equal">
      <formula>"NotPaid"</formula>
    </cfRule>
    <cfRule type="cellIs" dxfId="3" priority="504" operator="equal">
      <formula>"NotPaid"</formula>
    </cfRule>
    <cfRule type="cellIs" dxfId="3" priority="503" operator="equal">
      <formula>"NotPaid"</formula>
    </cfRule>
    <cfRule type="cellIs" dxfId="3" priority="502" operator="equal">
      <formula>"NotPaid"</formula>
    </cfRule>
    <cfRule type="cellIs" dxfId="3" priority="501" operator="equal">
      <formula>"NotPaid"</formula>
    </cfRule>
    <cfRule type="cellIs" dxfId="3" priority="500" operator="equal">
      <formula>"NotPaid"</formula>
    </cfRule>
    <cfRule type="cellIs" dxfId="3" priority="499" operator="equal">
      <formula>"NotPaid"</formula>
    </cfRule>
    <cfRule type="cellIs" dxfId="3" priority="498" operator="equal">
      <formula>"NotPaid"</formula>
    </cfRule>
    <cfRule type="cellIs" dxfId="3" priority="497" operator="equal">
      <formula>"NotPaid"</formula>
    </cfRule>
    <cfRule type="cellIs" dxfId="3" priority="496" operator="equal">
      <formula>"NotPaid"</formula>
    </cfRule>
  </conditionalFormatting>
  <conditionalFormatting sqref="AF10:AQ10">
    <cfRule type="expression" dxfId="7" priority="42697" stopIfTrue="1">
      <formula>Bio!AF10="NotPaid"</formula>
    </cfRule>
  </conditionalFormatting>
  <conditionalFormatting sqref="AS10">
    <cfRule type="expression" dxfId="7" priority="64" stopIfTrue="1">
      <formula>Bio!BE10="not paid"</formula>
    </cfRule>
    <cfRule type="expression" dxfId="7" priority="63" stopIfTrue="1">
      <formula>Bio!BE10="NotPaid"</formula>
    </cfRule>
  </conditionalFormatting>
  <conditionalFormatting sqref="D11:N11">
    <cfRule type="cellIs" dxfId="3" priority="3325" operator="equal">
      <formula>"NotPaid"</formula>
    </cfRule>
  </conditionalFormatting>
  <conditionalFormatting sqref="R11">
    <cfRule type="cellIs" dxfId="3" priority="377" operator="equal">
      <formula>"NotPaid"</formula>
    </cfRule>
    <cfRule type="cellIs" dxfId="3" priority="381" operator="equal">
      <formula>"NotPaid"</formula>
    </cfRule>
    <cfRule type="cellIs" dxfId="3" priority="372" operator="equal">
      <formula>"NotPaid"</formula>
    </cfRule>
    <cfRule type="cellIs" dxfId="3" priority="356" operator="equal">
      <formula>"NotPaid"</formula>
    </cfRule>
    <cfRule type="cellIs" dxfId="3" priority="350" operator="equal">
      <formula>"NotPaid"</formula>
    </cfRule>
    <cfRule type="cellIs" dxfId="3" priority="344" operator="equal">
      <formula>"NotPaid"</formula>
    </cfRule>
    <cfRule type="cellIs" dxfId="3" priority="338" operator="equal">
      <formula>"NotPaid"</formula>
    </cfRule>
  </conditionalFormatting>
  <conditionalFormatting sqref="S11:U11">
    <cfRule type="cellIs" dxfId="3" priority="690" operator="equal">
      <formula>"NotPaid"</formula>
    </cfRule>
    <cfRule type="cellIs" dxfId="3" priority="694" operator="equal">
      <formula>"NotPaid"</formula>
    </cfRule>
    <cfRule type="cellIs" dxfId="3" priority="685" operator="equal">
      <formula>"NotPaid"</formula>
    </cfRule>
    <cfRule type="cellIs" dxfId="3" priority="669" operator="equal">
      <formula>"NotPaid"</formula>
    </cfRule>
    <cfRule type="cellIs" dxfId="3" priority="663" operator="equal">
      <formula>"NotPaid"</formula>
    </cfRule>
    <cfRule type="cellIs" dxfId="3" priority="657" operator="equal">
      <formula>"NotPaid"</formula>
    </cfRule>
    <cfRule type="cellIs" dxfId="3" priority="651" operator="equal">
      <formula>"NotPaid"</formula>
    </cfRule>
  </conditionalFormatting>
  <conditionalFormatting sqref="V11:X11">
    <cfRule type="cellIs" dxfId="3" priority="1003" operator="equal">
      <formula>"NotPaid"</formula>
    </cfRule>
    <cfRule type="cellIs" dxfId="3" priority="1007" operator="equal">
      <formula>"NotPaid"</formula>
    </cfRule>
    <cfRule type="cellIs" dxfId="3" priority="998" operator="equal">
      <formula>"NotPaid"</formula>
    </cfRule>
    <cfRule type="cellIs" dxfId="3" priority="982" operator="equal">
      <formula>"NotPaid"</formula>
    </cfRule>
    <cfRule type="cellIs" dxfId="3" priority="976" operator="equal">
      <formula>"NotPaid"</formula>
    </cfRule>
    <cfRule type="cellIs" dxfId="3" priority="970" operator="equal">
      <formula>"NotPaid"</formula>
    </cfRule>
    <cfRule type="cellIs" dxfId="3" priority="964" operator="equal">
      <formula>"NotPaid"</formula>
    </cfRule>
  </conditionalFormatting>
  <conditionalFormatting sqref="Y11:AA11">
    <cfRule type="cellIs" dxfId="3" priority="1316" operator="equal">
      <formula>"NotPaid"</formula>
    </cfRule>
    <cfRule type="cellIs" dxfId="3" priority="1320" operator="equal">
      <formula>"NotPaid"</formula>
    </cfRule>
    <cfRule type="cellIs" dxfId="3" priority="1311" operator="equal">
      <formula>"NotPaid"</formula>
    </cfRule>
    <cfRule type="cellIs" dxfId="3" priority="1295" operator="equal">
      <formula>"NotPaid"</formula>
    </cfRule>
    <cfRule type="cellIs" dxfId="3" priority="1289" operator="equal">
      <formula>"NotPaid"</formula>
    </cfRule>
    <cfRule type="cellIs" dxfId="3" priority="1283" operator="equal">
      <formula>"NotPaid"</formula>
    </cfRule>
    <cfRule type="cellIs" dxfId="3" priority="1277" operator="equal">
      <formula>"NotPaid"</formula>
    </cfRule>
  </conditionalFormatting>
  <conditionalFormatting sqref="E12:N12">
    <cfRule type="cellIs" dxfId="3" priority="3323" operator="equal">
      <formula>"NotPaid"</formula>
    </cfRule>
  </conditionalFormatting>
  <conditionalFormatting sqref="R12">
    <cfRule type="cellIs" dxfId="3" priority="182" operator="equal">
      <formula>"NotPaid"</formula>
    </cfRule>
    <cfRule type="cellIs" dxfId="3" priority="181" operator="equal">
      <formula>"NotPaid"</formula>
    </cfRule>
    <cfRule type="cellIs" dxfId="3" priority="180" operator="equal">
      <formula>"NotPaid"</formula>
    </cfRule>
    <cfRule type="cellIs" dxfId="3" priority="179" operator="equal">
      <formula>"NotPaid"</formula>
    </cfRule>
    <cfRule type="cellIs" dxfId="3" priority="178" operator="equal">
      <formula>"NotPaid"</formula>
    </cfRule>
    <cfRule type="cellIs" dxfId="3" priority="177" operator="equal">
      <formula>"NotPaid"</formula>
    </cfRule>
    <cfRule type="cellIs" dxfId="3" priority="176" operator="equal">
      <formula>"NotPaid"</formula>
    </cfRule>
    <cfRule type="cellIs" dxfId="3" priority="175" operator="equal">
      <formula>"NotPaid"</formula>
    </cfRule>
    <cfRule type="cellIs" dxfId="3" priority="174" operator="equal">
      <formula>"NotPaid"</formula>
    </cfRule>
    <cfRule type="cellIs" dxfId="3" priority="173" operator="equal">
      <formula>"NotPaid"</formula>
    </cfRule>
    <cfRule type="cellIs" dxfId="3" priority="172" operator="equal">
      <formula>"NotPaid"</formula>
    </cfRule>
    <cfRule type="cellIs" dxfId="3" priority="171" operator="equal">
      <formula>"NotPaid"</formula>
    </cfRule>
    <cfRule type="cellIs" dxfId="3" priority="170" operator="equal">
      <formula>"NotPaid"</formula>
    </cfRule>
    <cfRule type="cellIs" dxfId="3" priority="169" operator="equal">
      <formula>"NotPaid"</formula>
    </cfRule>
    <cfRule type="cellIs" dxfId="3" priority="168" operator="equal">
      <formula>"NotPaid"</formula>
    </cfRule>
    <cfRule type="cellIs" dxfId="3" priority="167" operator="equal">
      <formula>"NotPaid"</formula>
    </cfRule>
    <cfRule type="cellIs" dxfId="3" priority="166" operator="equal">
      <formula>"NotPaid"</formula>
    </cfRule>
    <cfRule type="cellIs" dxfId="3" priority="165" operator="equal">
      <formula>"NotPaid"</formula>
    </cfRule>
    <cfRule type="cellIs" dxfId="3" priority="164" operator="equal">
      <formula>"NotPaid"</formula>
    </cfRule>
    <cfRule type="cellIs" dxfId="3" priority="163" operator="equal">
      <formula>"NotPaid"</formula>
    </cfRule>
    <cfRule type="cellIs" dxfId="3" priority="162" operator="equal">
      <formula>"NotPaid"</formula>
    </cfRule>
    <cfRule type="cellIs" dxfId="3" priority="161" operator="equal">
      <formula>"NotPaid"</formula>
    </cfRule>
    <cfRule type="cellIs" dxfId="3" priority="160" operator="equal">
      <formula>"NotPaid"</formula>
    </cfRule>
    <cfRule type="cellIs" dxfId="3" priority="159" operator="equal">
      <formula>"NotPaid"</formula>
    </cfRule>
    <cfRule type="cellIs" dxfId="3" priority="158" operator="equal">
      <formula>"NotPaid"</formula>
    </cfRule>
    <cfRule type="cellIs" dxfId="3" priority="157" operator="equal">
      <formula>"NotPaid"</formula>
    </cfRule>
    <cfRule type="cellIs" dxfId="3" priority="156" operator="equal">
      <formula>"NotPaid"</formula>
    </cfRule>
    <cfRule type="cellIs" dxfId="3" priority="155" operator="equal">
      <formula>"NotPaid"</formula>
    </cfRule>
    <cfRule type="cellIs" dxfId="3" priority="154" operator="equal">
      <formula>"NotPaid"</formula>
    </cfRule>
    <cfRule type="cellIs" dxfId="3" priority="153" operator="equal">
      <formula>"NotPaid"</formula>
    </cfRule>
    <cfRule type="cellIs" dxfId="3" priority="152" operator="equal">
      <formula>"NotPaid"</formula>
    </cfRule>
    <cfRule type="cellIs" dxfId="3" priority="151" operator="equal">
      <formula>"NotPaid"</formula>
    </cfRule>
    <cfRule type="cellIs" dxfId="3" priority="150" operator="equal">
      <formula>"NotPaid"</formula>
    </cfRule>
    <cfRule type="cellIs" dxfId="3" priority="149" operator="equal">
      <formula>"NotPaid"</formula>
    </cfRule>
    <cfRule type="cellIs" dxfId="3" priority="148" operator="equal">
      <formula>"NotPaid"</formula>
    </cfRule>
    <cfRule type="cellIs" dxfId="3" priority="147" operator="equal">
      <formula>"NotPaid"</formula>
    </cfRule>
    <cfRule type="cellIs" dxfId="3" priority="146" operator="equal">
      <formula>"NotPaid"</formula>
    </cfRule>
    <cfRule type="cellIs" dxfId="3" priority="145" operator="equal">
      <formula>"NotPaid"</formula>
    </cfRule>
    <cfRule type="cellIs" dxfId="3" priority="144" operator="equal">
      <formula>"NotPaid"</formula>
    </cfRule>
    <cfRule type="cellIs" dxfId="3" priority="143" operator="equal">
      <formula>"NotPaid"</formula>
    </cfRule>
    <cfRule type="cellIs" dxfId="3" priority="142" operator="equal">
      <formula>"NotPaid"</formula>
    </cfRule>
    <cfRule type="cellIs" dxfId="3" priority="141" operator="equal">
      <formula>"NotPaid"</formula>
    </cfRule>
    <cfRule type="cellIs" dxfId="3" priority="140" operator="equal">
      <formula>"NotPaid"</formula>
    </cfRule>
    <cfRule type="cellIs" dxfId="3" priority="139" operator="equal">
      <formula>"NotPaid"</formula>
    </cfRule>
    <cfRule type="cellIs" dxfId="3" priority="138" operator="equal">
      <formula>"NotPaid"</formula>
    </cfRule>
    <cfRule type="cellIs" dxfId="3" priority="137" operator="equal">
      <formula>"NotPaid"</formula>
    </cfRule>
  </conditionalFormatting>
  <conditionalFormatting sqref="S12:U12">
    <cfRule type="cellIs" dxfId="3" priority="495" operator="equal">
      <formula>"NotPaid"</formula>
    </cfRule>
    <cfRule type="cellIs" dxfId="3" priority="494" operator="equal">
      <formula>"NotPaid"</formula>
    </cfRule>
    <cfRule type="cellIs" dxfId="3" priority="493" operator="equal">
      <formula>"NotPaid"</formula>
    </cfRule>
    <cfRule type="cellIs" dxfId="3" priority="492" operator="equal">
      <formula>"NotPaid"</formula>
    </cfRule>
    <cfRule type="cellIs" dxfId="3" priority="491" operator="equal">
      <formula>"NotPaid"</formula>
    </cfRule>
    <cfRule type="cellIs" dxfId="3" priority="490" operator="equal">
      <formula>"NotPaid"</formula>
    </cfRule>
    <cfRule type="cellIs" dxfId="3" priority="489" operator="equal">
      <formula>"NotPaid"</formula>
    </cfRule>
    <cfRule type="cellIs" dxfId="3" priority="488" operator="equal">
      <formula>"NotPaid"</formula>
    </cfRule>
    <cfRule type="cellIs" dxfId="3" priority="487" operator="equal">
      <formula>"NotPaid"</formula>
    </cfRule>
    <cfRule type="cellIs" dxfId="3" priority="486" operator="equal">
      <formula>"NotPaid"</formula>
    </cfRule>
    <cfRule type="cellIs" dxfId="3" priority="485" operator="equal">
      <formula>"NotPaid"</formula>
    </cfRule>
    <cfRule type="cellIs" dxfId="3" priority="484" operator="equal">
      <formula>"NotPaid"</formula>
    </cfRule>
    <cfRule type="cellIs" dxfId="3" priority="483" operator="equal">
      <formula>"NotPaid"</formula>
    </cfRule>
    <cfRule type="cellIs" dxfId="3" priority="482" operator="equal">
      <formula>"NotPaid"</formula>
    </cfRule>
    <cfRule type="cellIs" dxfId="3" priority="481" operator="equal">
      <formula>"NotPaid"</formula>
    </cfRule>
    <cfRule type="cellIs" dxfId="3" priority="480" operator="equal">
      <formula>"NotPaid"</formula>
    </cfRule>
    <cfRule type="cellIs" dxfId="3" priority="479" operator="equal">
      <formula>"NotPaid"</formula>
    </cfRule>
    <cfRule type="cellIs" dxfId="3" priority="478" operator="equal">
      <formula>"NotPaid"</formula>
    </cfRule>
    <cfRule type="cellIs" dxfId="3" priority="477" operator="equal">
      <formula>"NotPaid"</formula>
    </cfRule>
    <cfRule type="cellIs" dxfId="3" priority="476" operator="equal">
      <formula>"NotPaid"</formula>
    </cfRule>
    <cfRule type="cellIs" dxfId="3" priority="475" operator="equal">
      <formula>"NotPaid"</formula>
    </cfRule>
    <cfRule type="cellIs" dxfId="3" priority="474" operator="equal">
      <formula>"NotPaid"</formula>
    </cfRule>
    <cfRule type="cellIs" dxfId="3" priority="473" operator="equal">
      <formula>"NotPaid"</formula>
    </cfRule>
    <cfRule type="cellIs" dxfId="3" priority="472" operator="equal">
      <formula>"NotPaid"</formula>
    </cfRule>
    <cfRule type="cellIs" dxfId="3" priority="471" operator="equal">
      <formula>"NotPaid"</formula>
    </cfRule>
    <cfRule type="cellIs" dxfId="3" priority="470" operator="equal">
      <formula>"NotPaid"</formula>
    </cfRule>
    <cfRule type="cellIs" dxfId="3" priority="469" operator="equal">
      <formula>"NotPaid"</formula>
    </cfRule>
    <cfRule type="cellIs" dxfId="3" priority="468" operator="equal">
      <formula>"NotPaid"</formula>
    </cfRule>
    <cfRule type="cellIs" dxfId="3" priority="467" operator="equal">
      <formula>"NotPaid"</formula>
    </cfRule>
    <cfRule type="cellIs" dxfId="3" priority="466" operator="equal">
      <formula>"NotPaid"</formula>
    </cfRule>
    <cfRule type="cellIs" dxfId="3" priority="465" operator="equal">
      <formula>"NotPaid"</formula>
    </cfRule>
    <cfRule type="cellIs" dxfId="3" priority="464" operator="equal">
      <formula>"NotPaid"</formula>
    </cfRule>
    <cfRule type="cellIs" dxfId="3" priority="463" operator="equal">
      <formula>"NotPaid"</formula>
    </cfRule>
    <cfRule type="cellIs" dxfId="3" priority="462" operator="equal">
      <formula>"NotPaid"</formula>
    </cfRule>
    <cfRule type="cellIs" dxfId="3" priority="461" operator="equal">
      <formula>"NotPaid"</formula>
    </cfRule>
    <cfRule type="cellIs" dxfId="3" priority="460" operator="equal">
      <formula>"NotPaid"</formula>
    </cfRule>
    <cfRule type="cellIs" dxfId="3" priority="459" operator="equal">
      <formula>"NotPaid"</formula>
    </cfRule>
    <cfRule type="cellIs" dxfId="3" priority="458" operator="equal">
      <formula>"NotPaid"</formula>
    </cfRule>
    <cfRule type="cellIs" dxfId="3" priority="457" operator="equal">
      <formula>"NotPaid"</formula>
    </cfRule>
    <cfRule type="cellIs" dxfId="3" priority="456" operator="equal">
      <formula>"NotPaid"</formula>
    </cfRule>
    <cfRule type="cellIs" dxfId="3" priority="455" operator="equal">
      <formula>"NotPaid"</formula>
    </cfRule>
    <cfRule type="cellIs" dxfId="3" priority="454" operator="equal">
      <formula>"NotPaid"</formula>
    </cfRule>
    <cfRule type="cellIs" dxfId="3" priority="453" operator="equal">
      <formula>"NotPaid"</formula>
    </cfRule>
    <cfRule type="cellIs" dxfId="3" priority="452" operator="equal">
      <formula>"NotPaid"</formula>
    </cfRule>
    <cfRule type="cellIs" dxfId="3" priority="451" operator="equal">
      <formula>"NotPaid"</formula>
    </cfRule>
    <cfRule type="cellIs" dxfId="3" priority="450" operator="equal">
      <formula>"NotPaid"</formula>
    </cfRule>
  </conditionalFormatting>
  <conditionalFormatting sqref="V12:X12">
    <cfRule type="cellIs" dxfId="3" priority="808" operator="equal">
      <formula>"NotPaid"</formula>
    </cfRule>
    <cfRule type="cellIs" dxfId="3" priority="807" operator="equal">
      <formula>"NotPaid"</formula>
    </cfRule>
    <cfRule type="cellIs" dxfId="3" priority="806" operator="equal">
      <formula>"NotPaid"</formula>
    </cfRule>
    <cfRule type="cellIs" dxfId="3" priority="805" operator="equal">
      <formula>"NotPaid"</formula>
    </cfRule>
    <cfRule type="cellIs" dxfId="3" priority="804" operator="equal">
      <formula>"NotPaid"</formula>
    </cfRule>
    <cfRule type="cellIs" dxfId="3" priority="803" operator="equal">
      <formula>"NotPaid"</formula>
    </cfRule>
    <cfRule type="cellIs" dxfId="3" priority="802" operator="equal">
      <formula>"NotPaid"</formula>
    </cfRule>
    <cfRule type="cellIs" dxfId="3" priority="801" operator="equal">
      <formula>"NotPaid"</formula>
    </cfRule>
    <cfRule type="cellIs" dxfId="3" priority="800" operator="equal">
      <formula>"NotPaid"</formula>
    </cfRule>
    <cfRule type="cellIs" dxfId="3" priority="799" operator="equal">
      <formula>"NotPaid"</formula>
    </cfRule>
    <cfRule type="cellIs" dxfId="3" priority="798" operator="equal">
      <formula>"NotPaid"</formula>
    </cfRule>
    <cfRule type="cellIs" dxfId="3" priority="797" operator="equal">
      <formula>"NotPaid"</formula>
    </cfRule>
    <cfRule type="cellIs" dxfId="3" priority="796" operator="equal">
      <formula>"NotPaid"</formula>
    </cfRule>
    <cfRule type="cellIs" dxfId="3" priority="795" operator="equal">
      <formula>"NotPaid"</formula>
    </cfRule>
    <cfRule type="cellIs" dxfId="3" priority="794" operator="equal">
      <formula>"NotPaid"</formula>
    </cfRule>
    <cfRule type="cellIs" dxfId="3" priority="793" operator="equal">
      <formula>"NotPaid"</formula>
    </cfRule>
    <cfRule type="cellIs" dxfId="3" priority="792" operator="equal">
      <formula>"NotPaid"</formula>
    </cfRule>
    <cfRule type="cellIs" dxfId="3" priority="791" operator="equal">
      <formula>"NotPaid"</formula>
    </cfRule>
    <cfRule type="cellIs" dxfId="3" priority="790" operator="equal">
      <formula>"NotPaid"</formula>
    </cfRule>
    <cfRule type="cellIs" dxfId="3" priority="789" operator="equal">
      <formula>"NotPaid"</formula>
    </cfRule>
    <cfRule type="cellIs" dxfId="3" priority="788" operator="equal">
      <formula>"NotPaid"</formula>
    </cfRule>
    <cfRule type="cellIs" dxfId="3" priority="787" operator="equal">
      <formula>"NotPaid"</formula>
    </cfRule>
    <cfRule type="cellIs" dxfId="3" priority="786" operator="equal">
      <formula>"NotPaid"</formula>
    </cfRule>
    <cfRule type="cellIs" dxfId="3" priority="785" operator="equal">
      <formula>"NotPaid"</formula>
    </cfRule>
    <cfRule type="cellIs" dxfId="3" priority="784" operator="equal">
      <formula>"NotPaid"</formula>
    </cfRule>
    <cfRule type="cellIs" dxfId="3" priority="783" operator="equal">
      <formula>"NotPaid"</formula>
    </cfRule>
    <cfRule type="cellIs" dxfId="3" priority="782" operator="equal">
      <formula>"NotPaid"</formula>
    </cfRule>
    <cfRule type="cellIs" dxfId="3" priority="781" operator="equal">
      <formula>"NotPaid"</formula>
    </cfRule>
    <cfRule type="cellIs" dxfId="3" priority="780" operator="equal">
      <formula>"NotPaid"</formula>
    </cfRule>
    <cfRule type="cellIs" dxfId="3" priority="779" operator="equal">
      <formula>"NotPaid"</formula>
    </cfRule>
    <cfRule type="cellIs" dxfId="3" priority="778" operator="equal">
      <formula>"NotPaid"</formula>
    </cfRule>
    <cfRule type="cellIs" dxfId="3" priority="777" operator="equal">
      <formula>"NotPaid"</formula>
    </cfRule>
    <cfRule type="cellIs" dxfId="3" priority="776" operator="equal">
      <formula>"NotPaid"</formula>
    </cfRule>
    <cfRule type="cellIs" dxfId="3" priority="775" operator="equal">
      <formula>"NotPaid"</formula>
    </cfRule>
    <cfRule type="cellIs" dxfId="3" priority="774" operator="equal">
      <formula>"NotPaid"</formula>
    </cfRule>
    <cfRule type="cellIs" dxfId="3" priority="773" operator="equal">
      <formula>"NotPaid"</formula>
    </cfRule>
    <cfRule type="cellIs" dxfId="3" priority="772" operator="equal">
      <formula>"NotPaid"</formula>
    </cfRule>
    <cfRule type="cellIs" dxfId="3" priority="771" operator="equal">
      <formula>"NotPaid"</formula>
    </cfRule>
    <cfRule type="cellIs" dxfId="3" priority="770" operator="equal">
      <formula>"NotPaid"</formula>
    </cfRule>
    <cfRule type="cellIs" dxfId="3" priority="769" operator="equal">
      <formula>"NotPaid"</formula>
    </cfRule>
    <cfRule type="cellIs" dxfId="3" priority="768" operator="equal">
      <formula>"NotPaid"</formula>
    </cfRule>
    <cfRule type="cellIs" dxfId="3" priority="767" operator="equal">
      <formula>"NotPaid"</formula>
    </cfRule>
    <cfRule type="cellIs" dxfId="3" priority="766" operator="equal">
      <formula>"NotPaid"</formula>
    </cfRule>
    <cfRule type="cellIs" dxfId="3" priority="765" operator="equal">
      <formula>"NotPaid"</formula>
    </cfRule>
    <cfRule type="cellIs" dxfId="3" priority="764" operator="equal">
      <formula>"NotPaid"</formula>
    </cfRule>
    <cfRule type="cellIs" dxfId="3" priority="763" operator="equal">
      <formula>"NotPaid"</formula>
    </cfRule>
  </conditionalFormatting>
  <conditionalFormatting sqref="Y12:AA12">
    <cfRule type="cellIs" dxfId="3" priority="1121" operator="equal">
      <formula>"NotPaid"</formula>
    </cfRule>
    <cfRule type="cellIs" dxfId="3" priority="1120" operator="equal">
      <formula>"NotPaid"</formula>
    </cfRule>
    <cfRule type="cellIs" dxfId="3" priority="1119" operator="equal">
      <formula>"NotPaid"</formula>
    </cfRule>
    <cfRule type="cellIs" dxfId="3" priority="1118" operator="equal">
      <formula>"NotPaid"</formula>
    </cfRule>
    <cfRule type="cellIs" dxfId="3" priority="1117" operator="equal">
      <formula>"NotPaid"</formula>
    </cfRule>
    <cfRule type="cellIs" dxfId="3" priority="1116" operator="equal">
      <formula>"NotPaid"</formula>
    </cfRule>
    <cfRule type="cellIs" dxfId="3" priority="1115" operator="equal">
      <formula>"NotPaid"</formula>
    </cfRule>
    <cfRule type="cellIs" dxfId="3" priority="1114" operator="equal">
      <formula>"NotPaid"</formula>
    </cfRule>
    <cfRule type="cellIs" dxfId="3" priority="1113" operator="equal">
      <formula>"NotPaid"</formula>
    </cfRule>
    <cfRule type="cellIs" dxfId="3" priority="1112" operator="equal">
      <formula>"NotPaid"</formula>
    </cfRule>
    <cfRule type="cellIs" dxfId="3" priority="1111" operator="equal">
      <formula>"NotPaid"</formula>
    </cfRule>
    <cfRule type="cellIs" dxfId="3" priority="1110" operator="equal">
      <formula>"NotPaid"</formula>
    </cfRule>
    <cfRule type="cellIs" dxfId="3" priority="1109" operator="equal">
      <formula>"NotPaid"</formula>
    </cfRule>
    <cfRule type="cellIs" dxfId="3" priority="1108" operator="equal">
      <formula>"NotPaid"</formula>
    </cfRule>
    <cfRule type="cellIs" dxfId="3" priority="1107" operator="equal">
      <formula>"NotPaid"</formula>
    </cfRule>
    <cfRule type="cellIs" dxfId="3" priority="1106" operator="equal">
      <formula>"NotPaid"</formula>
    </cfRule>
    <cfRule type="cellIs" dxfId="3" priority="1105" operator="equal">
      <formula>"NotPaid"</formula>
    </cfRule>
    <cfRule type="cellIs" dxfId="3" priority="1104" operator="equal">
      <formula>"NotPaid"</formula>
    </cfRule>
    <cfRule type="cellIs" dxfId="3" priority="1103" operator="equal">
      <formula>"NotPaid"</formula>
    </cfRule>
    <cfRule type="cellIs" dxfId="3" priority="1102" operator="equal">
      <formula>"NotPaid"</formula>
    </cfRule>
    <cfRule type="cellIs" dxfId="3" priority="1101" operator="equal">
      <formula>"NotPaid"</formula>
    </cfRule>
    <cfRule type="cellIs" dxfId="3" priority="1100" operator="equal">
      <formula>"NotPaid"</formula>
    </cfRule>
    <cfRule type="cellIs" dxfId="3" priority="1099" operator="equal">
      <formula>"NotPaid"</formula>
    </cfRule>
    <cfRule type="cellIs" dxfId="3" priority="1098" operator="equal">
      <formula>"NotPaid"</formula>
    </cfRule>
    <cfRule type="cellIs" dxfId="3" priority="1097" operator="equal">
      <formula>"NotPaid"</formula>
    </cfRule>
    <cfRule type="cellIs" dxfId="3" priority="1096" operator="equal">
      <formula>"NotPaid"</formula>
    </cfRule>
    <cfRule type="cellIs" dxfId="3" priority="1095" operator="equal">
      <formula>"NotPaid"</formula>
    </cfRule>
    <cfRule type="cellIs" dxfId="3" priority="1094" operator="equal">
      <formula>"NotPaid"</formula>
    </cfRule>
    <cfRule type="cellIs" dxfId="3" priority="1093" operator="equal">
      <formula>"NotPaid"</formula>
    </cfRule>
    <cfRule type="cellIs" dxfId="3" priority="1092" operator="equal">
      <formula>"NotPaid"</formula>
    </cfRule>
    <cfRule type="cellIs" dxfId="3" priority="1091" operator="equal">
      <formula>"NotPaid"</formula>
    </cfRule>
    <cfRule type="cellIs" dxfId="3" priority="1090" operator="equal">
      <formula>"NotPaid"</formula>
    </cfRule>
    <cfRule type="cellIs" dxfId="3" priority="1089" operator="equal">
      <formula>"NotPaid"</formula>
    </cfRule>
    <cfRule type="cellIs" dxfId="3" priority="1088" operator="equal">
      <formula>"NotPaid"</formula>
    </cfRule>
    <cfRule type="cellIs" dxfId="3" priority="1087" operator="equal">
      <formula>"NotPaid"</formula>
    </cfRule>
    <cfRule type="cellIs" dxfId="3" priority="1086" operator="equal">
      <formula>"NotPaid"</formula>
    </cfRule>
    <cfRule type="cellIs" dxfId="3" priority="1085" operator="equal">
      <formula>"NotPaid"</formula>
    </cfRule>
    <cfRule type="cellIs" dxfId="3" priority="1084" operator="equal">
      <formula>"NotPaid"</formula>
    </cfRule>
    <cfRule type="cellIs" dxfId="3" priority="1083" operator="equal">
      <formula>"NotPaid"</formula>
    </cfRule>
    <cfRule type="cellIs" dxfId="3" priority="1082" operator="equal">
      <formula>"NotPaid"</formula>
    </cfRule>
    <cfRule type="cellIs" dxfId="3" priority="1081" operator="equal">
      <formula>"NotPaid"</formula>
    </cfRule>
    <cfRule type="cellIs" dxfId="3" priority="1080" operator="equal">
      <formula>"NotPaid"</formula>
    </cfRule>
    <cfRule type="cellIs" dxfId="3" priority="1079" operator="equal">
      <formula>"NotPaid"</formula>
    </cfRule>
    <cfRule type="cellIs" dxfId="3" priority="1078" operator="equal">
      <formula>"NotPaid"</formula>
    </cfRule>
    <cfRule type="cellIs" dxfId="3" priority="1077" operator="equal">
      <formula>"NotPaid"</formula>
    </cfRule>
    <cfRule type="cellIs" dxfId="3" priority="1076" operator="equal">
      <formula>"NotPaid"</formula>
    </cfRule>
  </conditionalFormatting>
  <conditionalFormatting sqref="R13">
    <cfRule type="cellIs" dxfId="3" priority="136" operator="equal">
      <formula>"NotPaid"</formula>
    </cfRule>
    <cfRule type="cellIs" dxfId="3" priority="135" operator="equal">
      <formula>"NotPaid"</formula>
    </cfRule>
    <cfRule type="cellIs" dxfId="3" priority="134" operator="equal">
      <formula>"NotPaid"</formula>
    </cfRule>
    <cfRule type="cellIs" dxfId="3" priority="133" operator="equal">
      <formula>"NotPaid"</formula>
    </cfRule>
    <cfRule type="cellIs" dxfId="3" priority="132" operator="equal">
      <formula>"NotPaid"</formula>
    </cfRule>
    <cfRule type="cellIs" dxfId="3" priority="131" operator="equal">
      <formula>"NotPaid"</formula>
    </cfRule>
    <cfRule type="cellIs" dxfId="3" priority="130" operator="equal">
      <formula>"NotPaid"</formula>
    </cfRule>
    <cfRule type="cellIs" dxfId="3" priority="129" operator="equal">
      <formula>"NotPaid"</formula>
    </cfRule>
    <cfRule type="cellIs" dxfId="3" priority="128" operator="equal">
      <formula>"NotPaid"</formula>
    </cfRule>
    <cfRule type="cellIs" dxfId="3" priority="127" operator="equal">
      <formula>"NotPaid"</formula>
    </cfRule>
    <cfRule type="cellIs" dxfId="3" priority="126" operator="equal">
      <formula>"NotPaid"</formula>
    </cfRule>
    <cfRule type="cellIs" dxfId="3" priority="125" operator="equal">
      <formula>"NotPaid"</formula>
    </cfRule>
    <cfRule type="cellIs" dxfId="3" priority="124" operator="equal">
      <formula>"NotPaid"</formula>
    </cfRule>
    <cfRule type="cellIs" dxfId="3" priority="123" operator="equal">
      <formula>"NotPaid"</formula>
    </cfRule>
    <cfRule type="cellIs" dxfId="3" priority="122" operator="equal">
      <formula>"NotPaid"</formula>
    </cfRule>
    <cfRule type="cellIs" dxfId="3" priority="121" operator="equal">
      <formula>"NotPaid"</formula>
    </cfRule>
    <cfRule type="cellIs" dxfId="3" priority="115" operator="equal">
      <formula>"NotPaid"</formula>
    </cfRule>
    <cfRule type="cellIs" dxfId="3" priority="114" operator="equal">
      <formula>"NotPaid"</formula>
    </cfRule>
    <cfRule type="cellIs" dxfId="3" priority="113" operator="equal">
      <formula>"NotPaid"</formula>
    </cfRule>
    <cfRule type="cellIs" dxfId="3" priority="120" operator="equal">
      <formula>"NotPaid"</formula>
    </cfRule>
    <cfRule type="cellIs" dxfId="3" priority="119" operator="equal">
      <formula>"NotPaid"</formula>
    </cfRule>
    <cfRule type="cellIs" dxfId="3" priority="118" operator="equal">
      <formula>"NotPaid"</formula>
    </cfRule>
    <cfRule type="cellIs" dxfId="3" priority="117" operator="equal">
      <formula>"NotPaid"</formula>
    </cfRule>
    <cfRule type="cellIs" dxfId="3" priority="116" operator="equal">
      <formula>"NotPaid"</formula>
    </cfRule>
    <cfRule type="cellIs" dxfId="3" priority="112" operator="equal">
      <formula>"NotPaid"</formula>
    </cfRule>
    <cfRule type="cellIs" dxfId="3" priority="111" operator="equal">
      <formula>"NotPaid"</formula>
    </cfRule>
    <cfRule type="cellIs" dxfId="3" priority="110" operator="equal">
      <formula>"NotPaid"</formula>
    </cfRule>
    <cfRule type="cellIs" dxfId="3" priority="109" operator="equal">
      <formula>"NotPaid"</formula>
    </cfRule>
    <cfRule type="cellIs" dxfId="3" priority="108" operator="equal">
      <formula>"NotPaid"</formula>
    </cfRule>
    <cfRule type="cellIs" dxfId="3" priority="107" operator="equal">
      <formula>"NotPaid"</formula>
    </cfRule>
    <cfRule type="cellIs" dxfId="3" priority="106" operator="equal">
      <formula>"NotPaid"</formula>
    </cfRule>
    <cfRule type="cellIs" dxfId="3" priority="105" operator="equal">
      <formula>"NotPaid"</formula>
    </cfRule>
    <cfRule type="cellIs" dxfId="3" priority="104" operator="equal">
      <formula>"NotPaid"</formula>
    </cfRule>
    <cfRule type="cellIs" dxfId="3" priority="103" operator="equal">
      <formula>"NotPaid"</formula>
    </cfRule>
    <cfRule type="cellIs" dxfId="3" priority="102" operator="equal">
      <formula>"NotPaid"</formula>
    </cfRule>
    <cfRule type="cellIs" dxfId="3" priority="101" operator="equal">
      <formula>"NotPaid"</formula>
    </cfRule>
    <cfRule type="cellIs" dxfId="3" priority="100" operator="equal">
      <formula>"NotPaid"</formula>
    </cfRule>
    <cfRule type="cellIs" dxfId="3" priority="99" operator="equal">
      <formula>"NotPaid"</formula>
    </cfRule>
    <cfRule type="cellIs" dxfId="3" priority="98" operator="equal">
      <formula>"NotPaid"</formula>
    </cfRule>
    <cfRule type="cellIs" dxfId="3" priority="97" operator="equal">
      <formula>"NotPaid"</formula>
    </cfRule>
    <cfRule type="cellIs" dxfId="3" priority="96" operator="equal">
      <formula>"NotPaid"</formula>
    </cfRule>
    <cfRule type="cellIs" dxfId="3" priority="95" operator="equal">
      <formula>"NotPaid"</formula>
    </cfRule>
    <cfRule type="cellIs" dxfId="3" priority="94" operator="equal">
      <formula>"NotPaid"</formula>
    </cfRule>
    <cfRule type="cellIs" dxfId="3" priority="93" operator="equal">
      <formula>"NotPaid"</formula>
    </cfRule>
    <cfRule type="cellIs" dxfId="3" priority="92" operator="equal">
      <formula>"NotPaid"</formula>
    </cfRule>
    <cfRule type="cellIs" dxfId="3" priority="91" operator="equal">
      <formula>"NotPaid"</formula>
    </cfRule>
  </conditionalFormatting>
  <conditionalFormatting sqref="S13:U13">
    <cfRule type="cellIs" dxfId="3" priority="449" operator="equal">
      <formula>"NotPaid"</formula>
    </cfRule>
    <cfRule type="cellIs" dxfId="3" priority="448" operator="equal">
      <formula>"NotPaid"</formula>
    </cfRule>
    <cfRule type="cellIs" dxfId="3" priority="447" operator="equal">
      <formula>"NotPaid"</formula>
    </cfRule>
    <cfRule type="cellIs" dxfId="3" priority="446" operator="equal">
      <formula>"NotPaid"</formula>
    </cfRule>
    <cfRule type="cellIs" dxfId="3" priority="445" operator="equal">
      <formula>"NotPaid"</formula>
    </cfRule>
    <cfRule type="cellIs" dxfId="3" priority="444" operator="equal">
      <formula>"NotPaid"</formula>
    </cfRule>
    <cfRule type="cellIs" dxfId="3" priority="443" operator="equal">
      <formula>"NotPaid"</formula>
    </cfRule>
    <cfRule type="cellIs" dxfId="3" priority="442" operator="equal">
      <formula>"NotPaid"</formula>
    </cfRule>
    <cfRule type="cellIs" dxfId="3" priority="441" operator="equal">
      <formula>"NotPaid"</formula>
    </cfRule>
    <cfRule type="cellIs" dxfId="3" priority="440" operator="equal">
      <formula>"NotPaid"</formula>
    </cfRule>
    <cfRule type="cellIs" dxfId="3" priority="439" operator="equal">
      <formula>"NotPaid"</formula>
    </cfRule>
    <cfRule type="cellIs" dxfId="3" priority="438" operator="equal">
      <formula>"NotPaid"</formula>
    </cfRule>
    <cfRule type="cellIs" dxfId="3" priority="437" operator="equal">
      <formula>"NotPaid"</formula>
    </cfRule>
    <cfRule type="cellIs" dxfId="3" priority="436" operator="equal">
      <formula>"NotPaid"</formula>
    </cfRule>
    <cfRule type="cellIs" dxfId="3" priority="435" operator="equal">
      <formula>"NotPaid"</formula>
    </cfRule>
    <cfRule type="cellIs" dxfId="3" priority="434" operator="equal">
      <formula>"NotPaid"</formula>
    </cfRule>
    <cfRule type="cellIs" dxfId="3" priority="428" operator="equal">
      <formula>"NotPaid"</formula>
    </cfRule>
    <cfRule type="cellIs" dxfId="3" priority="427" operator="equal">
      <formula>"NotPaid"</formula>
    </cfRule>
    <cfRule type="cellIs" dxfId="3" priority="426" operator="equal">
      <formula>"NotPaid"</formula>
    </cfRule>
    <cfRule type="cellIs" dxfId="3" priority="433" operator="equal">
      <formula>"NotPaid"</formula>
    </cfRule>
    <cfRule type="cellIs" dxfId="3" priority="432" operator="equal">
      <formula>"NotPaid"</formula>
    </cfRule>
    <cfRule type="cellIs" dxfId="3" priority="431" operator="equal">
      <formula>"NotPaid"</formula>
    </cfRule>
    <cfRule type="cellIs" dxfId="3" priority="430" operator="equal">
      <formula>"NotPaid"</formula>
    </cfRule>
    <cfRule type="cellIs" dxfId="3" priority="429" operator="equal">
      <formula>"NotPaid"</formula>
    </cfRule>
    <cfRule type="cellIs" dxfId="3" priority="425" operator="equal">
      <formula>"NotPaid"</formula>
    </cfRule>
    <cfRule type="cellIs" dxfId="3" priority="424" operator="equal">
      <formula>"NotPaid"</formula>
    </cfRule>
    <cfRule type="cellIs" dxfId="3" priority="423" operator="equal">
      <formula>"NotPaid"</formula>
    </cfRule>
    <cfRule type="cellIs" dxfId="3" priority="422" operator="equal">
      <formula>"NotPaid"</formula>
    </cfRule>
    <cfRule type="cellIs" dxfId="3" priority="421" operator="equal">
      <formula>"NotPaid"</formula>
    </cfRule>
    <cfRule type="cellIs" dxfId="3" priority="420" operator="equal">
      <formula>"NotPaid"</formula>
    </cfRule>
    <cfRule type="cellIs" dxfId="3" priority="419" operator="equal">
      <formula>"NotPaid"</formula>
    </cfRule>
    <cfRule type="cellIs" dxfId="3" priority="418" operator="equal">
      <formula>"NotPaid"</formula>
    </cfRule>
    <cfRule type="cellIs" dxfId="3" priority="417" operator="equal">
      <formula>"NotPaid"</formula>
    </cfRule>
    <cfRule type="cellIs" dxfId="3" priority="416" operator="equal">
      <formula>"NotPaid"</formula>
    </cfRule>
    <cfRule type="cellIs" dxfId="3" priority="415" operator="equal">
      <formula>"NotPaid"</formula>
    </cfRule>
    <cfRule type="cellIs" dxfId="3" priority="414" operator="equal">
      <formula>"NotPaid"</formula>
    </cfRule>
    <cfRule type="cellIs" dxfId="3" priority="413" operator="equal">
      <formula>"NotPaid"</formula>
    </cfRule>
    <cfRule type="cellIs" dxfId="3" priority="412" operator="equal">
      <formula>"NotPaid"</formula>
    </cfRule>
    <cfRule type="cellIs" dxfId="3" priority="411" operator="equal">
      <formula>"NotPaid"</formula>
    </cfRule>
    <cfRule type="cellIs" dxfId="3" priority="410" operator="equal">
      <formula>"NotPaid"</formula>
    </cfRule>
    <cfRule type="cellIs" dxfId="3" priority="409" operator="equal">
      <formula>"NotPaid"</formula>
    </cfRule>
    <cfRule type="cellIs" dxfId="3" priority="408" operator="equal">
      <formula>"NotPaid"</formula>
    </cfRule>
    <cfRule type="cellIs" dxfId="3" priority="407" operator="equal">
      <formula>"NotPaid"</formula>
    </cfRule>
    <cfRule type="cellIs" dxfId="3" priority="406" operator="equal">
      <formula>"NotPaid"</formula>
    </cfRule>
    <cfRule type="cellIs" dxfId="3" priority="405" operator="equal">
      <formula>"NotPaid"</formula>
    </cfRule>
    <cfRule type="cellIs" dxfId="3" priority="404" operator="equal">
      <formula>"NotPaid"</formula>
    </cfRule>
  </conditionalFormatting>
  <conditionalFormatting sqref="V13:X13">
    <cfRule type="cellIs" dxfId="3" priority="762" operator="equal">
      <formula>"NotPaid"</formula>
    </cfRule>
    <cfRule type="cellIs" dxfId="3" priority="761" operator="equal">
      <formula>"NotPaid"</formula>
    </cfRule>
    <cfRule type="cellIs" dxfId="3" priority="760" operator="equal">
      <formula>"NotPaid"</formula>
    </cfRule>
    <cfRule type="cellIs" dxfId="3" priority="759" operator="equal">
      <formula>"NotPaid"</formula>
    </cfRule>
    <cfRule type="cellIs" dxfId="3" priority="758" operator="equal">
      <formula>"NotPaid"</formula>
    </cfRule>
    <cfRule type="cellIs" dxfId="3" priority="757" operator="equal">
      <formula>"NotPaid"</formula>
    </cfRule>
    <cfRule type="cellIs" dxfId="3" priority="756" operator="equal">
      <formula>"NotPaid"</formula>
    </cfRule>
    <cfRule type="cellIs" dxfId="3" priority="755" operator="equal">
      <formula>"NotPaid"</formula>
    </cfRule>
    <cfRule type="cellIs" dxfId="3" priority="754" operator="equal">
      <formula>"NotPaid"</formula>
    </cfRule>
    <cfRule type="cellIs" dxfId="3" priority="753" operator="equal">
      <formula>"NotPaid"</formula>
    </cfRule>
    <cfRule type="cellIs" dxfId="3" priority="752" operator="equal">
      <formula>"NotPaid"</formula>
    </cfRule>
    <cfRule type="cellIs" dxfId="3" priority="751" operator="equal">
      <formula>"NotPaid"</formula>
    </cfRule>
    <cfRule type="cellIs" dxfId="3" priority="750" operator="equal">
      <formula>"NotPaid"</formula>
    </cfRule>
    <cfRule type="cellIs" dxfId="3" priority="749" operator="equal">
      <formula>"NotPaid"</formula>
    </cfRule>
    <cfRule type="cellIs" dxfId="3" priority="748" operator="equal">
      <formula>"NotPaid"</formula>
    </cfRule>
    <cfRule type="cellIs" dxfId="3" priority="747" operator="equal">
      <formula>"NotPaid"</formula>
    </cfRule>
    <cfRule type="cellIs" dxfId="3" priority="741" operator="equal">
      <formula>"NotPaid"</formula>
    </cfRule>
    <cfRule type="cellIs" dxfId="3" priority="740" operator="equal">
      <formula>"NotPaid"</formula>
    </cfRule>
    <cfRule type="cellIs" dxfId="3" priority="739" operator="equal">
      <formula>"NotPaid"</formula>
    </cfRule>
    <cfRule type="cellIs" dxfId="3" priority="746" operator="equal">
      <formula>"NotPaid"</formula>
    </cfRule>
    <cfRule type="cellIs" dxfId="3" priority="745" operator="equal">
      <formula>"NotPaid"</formula>
    </cfRule>
    <cfRule type="cellIs" dxfId="3" priority="744" operator="equal">
      <formula>"NotPaid"</formula>
    </cfRule>
    <cfRule type="cellIs" dxfId="3" priority="743" operator="equal">
      <formula>"NotPaid"</formula>
    </cfRule>
    <cfRule type="cellIs" dxfId="3" priority="742" operator="equal">
      <formula>"NotPaid"</formula>
    </cfRule>
    <cfRule type="cellIs" dxfId="3" priority="738" operator="equal">
      <formula>"NotPaid"</formula>
    </cfRule>
    <cfRule type="cellIs" dxfId="3" priority="737" operator="equal">
      <formula>"NotPaid"</formula>
    </cfRule>
    <cfRule type="cellIs" dxfId="3" priority="736" operator="equal">
      <formula>"NotPaid"</formula>
    </cfRule>
    <cfRule type="cellIs" dxfId="3" priority="735" operator="equal">
      <formula>"NotPaid"</formula>
    </cfRule>
    <cfRule type="cellIs" dxfId="3" priority="734" operator="equal">
      <formula>"NotPaid"</formula>
    </cfRule>
    <cfRule type="cellIs" dxfId="3" priority="733" operator="equal">
      <formula>"NotPaid"</formula>
    </cfRule>
    <cfRule type="cellIs" dxfId="3" priority="732" operator="equal">
      <formula>"NotPaid"</formula>
    </cfRule>
    <cfRule type="cellIs" dxfId="3" priority="731" operator="equal">
      <formula>"NotPaid"</formula>
    </cfRule>
    <cfRule type="cellIs" dxfId="3" priority="730" operator="equal">
      <formula>"NotPaid"</formula>
    </cfRule>
    <cfRule type="cellIs" dxfId="3" priority="729" operator="equal">
      <formula>"NotPaid"</formula>
    </cfRule>
    <cfRule type="cellIs" dxfId="3" priority="728" operator="equal">
      <formula>"NotPaid"</formula>
    </cfRule>
    <cfRule type="cellIs" dxfId="3" priority="727" operator="equal">
      <formula>"NotPaid"</formula>
    </cfRule>
    <cfRule type="cellIs" dxfId="3" priority="726" operator="equal">
      <formula>"NotPaid"</formula>
    </cfRule>
    <cfRule type="cellIs" dxfId="3" priority="725" operator="equal">
      <formula>"NotPaid"</formula>
    </cfRule>
    <cfRule type="cellIs" dxfId="3" priority="724" operator="equal">
      <formula>"NotPaid"</formula>
    </cfRule>
    <cfRule type="cellIs" dxfId="3" priority="723" operator="equal">
      <formula>"NotPaid"</formula>
    </cfRule>
    <cfRule type="cellIs" dxfId="3" priority="722" operator="equal">
      <formula>"NotPaid"</formula>
    </cfRule>
    <cfRule type="cellIs" dxfId="3" priority="721" operator="equal">
      <formula>"NotPaid"</formula>
    </cfRule>
    <cfRule type="cellIs" dxfId="3" priority="720" operator="equal">
      <formula>"NotPaid"</formula>
    </cfRule>
    <cfRule type="cellIs" dxfId="3" priority="719" operator="equal">
      <formula>"NotPaid"</formula>
    </cfRule>
    <cfRule type="cellIs" dxfId="3" priority="718" operator="equal">
      <formula>"NotPaid"</formula>
    </cfRule>
    <cfRule type="cellIs" dxfId="3" priority="717" operator="equal">
      <formula>"NotPaid"</formula>
    </cfRule>
  </conditionalFormatting>
  <conditionalFormatting sqref="Y13:AA13">
    <cfRule type="cellIs" dxfId="3" priority="1075" operator="equal">
      <formula>"NotPaid"</formula>
    </cfRule>
    <cfRule type="cellIs" dxfId="3" priority="1074" operator="equal">
      <formula>"NotPaid"</formula>
    </cfRule>
    <cfRule type="cellIs" dxfId="3" priority="1073" operator="equal">
      <formula>"NotPaid"</formula>
    </cfRule>
    <cfRule type="cellIs" dxfId="3" priority="1072" operator="equal">
      <formula>"NotPaid"</formula>
    </cfRule>
    <cfRule type="cellIs" dxfId="3" priority="1071" operator="equal">
      <formula>"NotPaid"</formula>
    </cfRule>
    <cfRule type="cellIs" dxfId="3" priority="1070" operator="equal">
      <formula>"NotPaid"</formula>
    </cfRule>
    <cfRule type="cellIs" dxfId="3" priority="1069" operator="equal">
      <formula>"NotPaid"</formula>
    </cfRule>
    <cfRule type="cellIs" dxfId="3" priority="1068" operator="equal">
      <formula>"NotPaid"</formula>
    </cfRule>
    <cfRule type="cellIs" dxfId="3" priority="1067" operator="equal">
      <formula>"NotPaid"</formula>
    </cfRule>
    <cfRule type="cellIs" dxfId="3" priority="1066" operator="equal">
      <formula>"NotPaid"</formula>
    </cfRule>
    <cfRule type="cellIs" dxfId="3" priority="1065" operator="equal">
      <formula>"NotPaid"</formula>
    </cfRule>
    <cfRule type="cellIs" dxfId="3" priority="1064" operator="equal">
      <formula>"NotPaid"</formula>
    </cfRule>
    <cfRule type="cellIs" dxfId="3" priority="1063" operator="equal">
      <formula>"NotPaid"</formula>
    </cfRule>
    <cfRule type="cellIs" dxfId="3" priority="1062" operator="equal">
      <formula>"NotPaid"</formula>
    </cfRule>
    <cfRule type="cellIs" dxfId="3" priority="1061" operator="equal">
      <formula>"NotPaid"</formula>
    </cfRule>
    <cfRule type="cellIs" dxfId="3" priority="1060" operator="equal">
      <formula>"NotPaid"</formula>
    </cfRule>
    <cfRule type="cellIs" dxfId="3" priority="1054" operator="equal">
      <formula>"NotPaid"</formula>
    </cfRule>
    <cfRule type="cellIs" dxfId="3" priority="1053" operator="equal">
      <formula>"NotPaid"</formula>
    </cfRule>
    <cfRule type="cellIs" dxfId="3" priority="1052" operator="equal">
      <formula>"NotPaid"</formula>
    </cfRule>
    <cfRule type="cellIs" dxfId="3" priority="1059" operator="equal">
      <formula>"NotPaid"</formula>
    </cfRule>
    <cfRule type="cellIs" dxfId="3" priority="1058" operator="equal">
      <formula>"NotPaid"</formula>
    </cfRule>
    <cfRule type="cellIs" dxfId="3" priority="1057" operator="equal">
      <formula>"NotPaid"</formula>
    </cfRule>
    <cfRule type="cellIs" dxfId="3" priority="1056" operator="equal">
      <formula>"NotPaid"</formula>
    </cfRule>
    <cfRule type="cellIs" dxfId="3" priority="1055" operator="equal">
      <formula>"NotPaid"</formula>
    </cfRule>
    <cfRule type="cellIs" dxfId="3" priority="1051" operator="equal">
      <formula>"NotPaid"</formula>
    </cfRule>
    <cfRule type="cellIs" dxfId="3" priority="1050" operator="equal">
      <formula>"NotPaid"</formula>
    </cfRule>
    <cfRule type="cellIs" dxfId="3" priority="1049" operator="equal">
      <formula>"NotPaid"</formula>
    </cfRule>
    <cfRule type="cellIs" dxfId="3" priority="1048" operator="equal">
      <formula>"NotPaid"</formula>
    </cfRule>
    <cfRule type="cellIs" dxfId="3" priority="1047" operator="equal">
      <formula>"NotPaid"</formula>
    </cfRule>
    <cfRule type="cellIs" dxfId="3" priority="1046" operator="equal">
      <formula>"NotPaid"</formula>
    </cfRule>
    <cfRule type="cellIs" dxfId="3" priority="1045" operator="equal">
      <formula>"NotPaid"</formula>
    </cfRule>
    <cfRule type="cellIs" dxfId="3" priority="1044" operator="equal">
      <formula>"NotPaid"</formula>
    </cfRule>
    <cfRule type="cellIs" dxfId="3" priority="1043" operator="equal">
      <formula>"NotPaid"</formula>
    </cfRule>
    <cfRule type="cellIs" dxfId="3" priority="1042" operator="equal">
      <formula>"NotPaid"</formula>
    </cfRule>
    <cfRule type="cellIs" dxfId="3" priority="1041" operator="equal">
      <formula>"NotPaid"</formula>
    </cfRule>
    <cfRule type="cellIs" dxfId="3" priority="1040" operator="equal">
      <formula>"NotPaid"</formula>
    </cfRule>
    <cfRule type="cellIs" dxfId="3" priority="1039" operator="equal">
      <formula>"NotPaid"</formula>
    </cfRule>
    <cfRule type="cellIs" dxfId="3" priority="1038" operator="equal">
      <formula>"NotPaid"</formula>
    </cfRule>
    <cfRule type="cellIs" dxfId="3" priority="1037" operator="equal">
      <formula>"NotPaid"</formula>
    </cfRule>
    <cfRule type="cellIs" dxfId="3" priority="1036" operator="equal">
      <formula>"NotPaid"</formula>
    </cfRule>
    <cfRule type="cellIs" dxfId="3" priority="1035" operator="equal">
      <formula>"NotPaid"</formula>
    </cfRule>
    <cfRule type="cellIs" dxfId="3" priority="1034" operator="equal">
      <formula>"NotPaid"</formula>
    </cfRule>
    <cfRule type="cellIs" dxfId="3" priority="1033" operator="equal">
      <formula>"NotPaid"</formula>
    </cfRule>
    <cfRule type="cellIs" dxfId="3" priority="1032" operator="equal">
      <formula>"NotPaid"</formula>
    </cfRule>
    <cfRule type="cellIs" dxfId="3" priority="1031" operator="equal">
      <formula>"NotPaid"</formula>
    </cfRule>
    <cfRule type="cellIs" dxfId="3" priority="1030" operator="equal">
      <formula>"NotPaid"</formula>
    </cfRule>
  </conditionalFormatting>
  <conditionalFormatting sqref="AF14:AP14">
    <cfRule type="expression" dxfId="7" priority="2153" stopIfTrue="1">
      <formula>Physics!#REF!="not paid"</formula>
    </cfRule>
  </conditionalFormatting>
  <conditionalFormatting sqref="AQ14">
    <cfRule type="expression" dxfId="7" priority="2154" stopIfTrue="1">
      <formula>Physics!AQ78="not paid"</formula>
    </cfRule>
  </conditionalFormatting>
  <conditionalFormatting sqref="E16">
    <cfRule type="cellIs" dxfId="3" priority="3319" operator="equal">
      <formula>"NotPaid"</formula>
    </cfRule>
  </conditionalFormatting>
  <conditionalFormatting sqref="F16:N16">
    <cfRule type="cellIs" dxfId="3" priority="3270" operator="equal">
      <formula>"NotPaid"</formula>
    </cfRule>
  </conditionalFormatting>
  <conditionalFormatting sqref="O16">
    <cfRule type="cellIs" dxfId="3" priority="3285" operator="equal">
      <formula>"NotPaid"</formula>
    </cfRule>
    <cfRule type="cellIs" dxfId="3" priority="3284" operator="equal">
      <formula>"NotPaid"</formula>
    </cfRule>
  </conditionalFormatting>
  <conditionalFormatting sqref="G17:N17">
    <cfRule type="cellIs" dxfId="3" priority="3297" operator="equal">
      <formula>"NotPaid"</formula>
    </cfRule>
  </conditionalFormatting>
  <conditionalFormatting sqref="O17">
    <cfRule type="cellIs" dxfId="3" priority="3298" operator="equal">
      <formula>"NotPaid"</formula>
    </cfRule>
  </conditionalFormatting>
  <conditionalFormatting sqref="R17:AC17">
    <cfRule type="cellIs" dxfId="3" priority="84" operator="equal">
      <formula>"NotPaid"</formula>
    </cfRule>
  </conditionalFormatting>
  <conditionalFormatting sqref="AK17">
    <cfRule type="expression" dxfId="5" priority="2202" stopIfTrue="1">
      <formula>AK106="not paid"</formula>
    </cfRule>
  </conditionalFormatting>
  <conditionalFormatting sqref="AO17:AQ17">
    <cfRule type="expression" dxfId="5" priority="2200" stopIfTrue="1">
      <formula>AO94="not paid"</formula>
    </cfRule>
    <cfRule type="expression" dxfId="7" priority="44035" stopIfTrue="1">
      <formula>Bio!AO77="not paid"</formula>
    </cfRule>
  </conditionalFormatting>
  <conditionalFormatting sqref="R18:AC18">
    <cfRule type="cellIs" dxfId="3" priority="83" operator="equal">
      <formula>"NotPaid"</formula>
    </cfRule>
  </conditionalFormatting>
  <conditionalFormatting sqref="AD18">
    <cfRule type="cellIs" dxfId="3" priority="2115" operator="equal">
      <formula>"NotPaid"</formula>
    </cfRule>
    <cfRule type="cellIs" dxfId="3" priority="2027" operator="equal">
      <formula>"NotPaid"</formula>
    </cfRule>
    <cfRule type="cellIs" dxfId="3" priority="2018" operator="equal">
      <formula>"NotPaid"</formula>
    </cfRule>
  </conditionalFormatting>
  <conditionalFormatting sqref="F19:G19">
    <cfRule type="cellIs" dxfId="3" priority="3311" operator="equal">
      <formula>"NotPaid"</formula>
    </cfRule>
  </conditionalFormatting>
  <conditionalFormatting sqref="H19:O19">
    <cfRule type="cellIs" dxfId="3" priority="3314" operator="equal">
      <formula>"NotPaid"</formula>
    </cfRule>
  </conditionalFormatting>
  <conditionalFormatting sqref="R19:AC19">
    <cfRule type="cellIs" dxfId="3" priority="82" operator="equal">
      <formula>"NotPaid"</formula>
    </cfRule>
  </conditionalFormatting>
  <conditionalFormatting sqref="AD19">
    <cfRule type="cellIs" dxfId="3" priority="1504" operator="equal">
      <formula>"NotPaid"</formula>
    </cfRule>
    <cfRule type="cellIs" dxfId="3" priority="1503" operator="equal">
      <formula>"NotPaid"</formula>
    </cfRule>
    <cfRule type="cellIs" dxfId="3" priority="1502" operator="equal">
      <formula>"NotPaid"</formula>
    </cfRule>
  </conditionalFormatting>
  <conditionalFormatting sqref="D20">
    <cfRule type="cellIs" dxfId="3" priority="3318" operator="equal">
      <formula>"NotPaid"</formula>
    </cfRule>
  </conditionalFormatting>
  <conditionalFormatting sqref="F20:O20">
    <cfRule type="cellIs" dxfId="3" priority="3313" operator="equal">
      <formula>"NotPaid"</formula>
    </cfRule>
    <cfRule type="cellIs" dxfId="3" priority="3312" operator="equal">
      <formula>"NotPaid"</formula>
    </cfRule>
  </conditionalFormatting>
  <conditionalFormatting sqref="Q20:R20">
    <cfRule type="cellIs" dxfId="3" priority="388" operator="equal">
      <formula>"NotPaid"</formula>
    </cfRule>
    <cfRule type="cellIs" dxfId="3" priority="384" operator="equal">
      <formula>"NotPaid"</formula>
    </cfRule>
    <cfRule type="cellIs" dxfId="3" priority="359" operator="equal">
      <formula>"NotPaid"</formula>
    </cfRule>
    <cfRule type="cellIs" dxfId="3" priority="353" operator="equal">
      <formula>"NotPaid"</formula>
    </cfRule>
  </conditionalFormatting>
  <conditionalFormatting sqref="S20:U20">
    <cfRule type="cellIs" dxfId="3" priority="701" operator="equal">
      <formula>"NotPaid"</formula>
    </cfRule>
    <cfRule type="cellIs" dxfId="3" priority="697" operator="equal">
      <formula>"NotPaid"</formula>
    </cfRule>
    <cfRule type="cellIs" dxfId="3" priority="672" operator="equal">
      <formula>"NotPaid"</formula>
    </cfRule>
    <cfRule type="cellIs" dxfId="3" priority="666" operator="equal">
      <formula>"NotPaid"</formula>
    </cfRule>
  </conditionalFormatting>
  <conditionalFormatting sqref="V20:X20">
    <cfRule type="cellIs" dxfId="3" priority="1014" operator="equal">
      <formula>"NotPaid"</formula>
    </cfRule>
    <cfRule type="cellIs" dxfId="3" priority="1010" operator="equal">
      <formula>"NotPaid"</formula>
    </cfRule>
    <cfRule type="cellIs" dxfId="3" priority="985" operator="equal">
      <formula>"NotPaid"</formula>
    </cfRule>
    <cfRule type="cellIs" dxfId="3" priority="979" operator="equal">
      <formula>"NotPaid"</formula>
    </cfRule>
  </conditionalFormatting>
  <conditionalFormatting sqref="Y20:AA20">
    <cfRule type="cellIs" dxfId="3" priority="1327" operator="equal">
      <formula>"NotPaid"</formula>
    </cfRule>
    <cfRule type="cellIs" dxfId="3" priority="1323" operator="equal">
      <formula>"NotPaid"</formula>
    </cfRule>
    <cfRule type="cellIs" dxfId="3" priority="1298" operator="equal">
      <formula>"NotPaid"</formula>
    </cfRule>
    <cfRule type="cellIs" dxfId="3" priority="1292" operator="equal">
      <formula>"NotPaid"</formula>
    </cfRule>
  </conditionalFormatting>
  <conditionalFormatting sqref="D21:E21">
    <cfRule type="cellIs" dxfId="3" priority="3310" operator="equal">
      <formula>"NotPaid"</formula>
    </cfRule>
    <cfRule type="cellIs" dxfId="3" priority="3307" operator="equal">
      <formula>"NotPaid"</formula>
    </cfRule>
  </conditionalFormatting>
  <conditionalFormatting sqref="D21">
    <cfRule type="cellIs" dxfId="3" priority="3308" operator="equal">
      <formula>"NotPaid"</formula>
    </cfRule>
  </conditionalFormatting>
  <conditionalFormatting sqref="E21">
    <cfRule type="cellIs" dxfId="3" priority="3309" operator="equal">
      <formula>"NotPaid"</formula>
    </cfRule>
  </conditionalFormatting>
  <conditionalFormatting sqref="F21:N21">
    <cfRule type="cellIs" dxfId="3" priority="3306" operator="equal">
      <formula>"NotPaid"</formula>
    </cfRule>
    <cfRule type="cellIs" dxfId="3" priority="3305" operator="equal">
      <formula>"NotPaid"</formula>
    </cfRule>
  </conditionalFormatting>
  <conditionalFormatting sqref="D22:E22">
    <cfRule type="cellIs" dxfId="3" priority="3304" operator="equal">
      <formula>"NotPaid"</formula>
    </cfRule>
    <cfRule type="cellIs" dxfId="3" priority="3301" operator="equal">
      <formula>"NotPaid"</formula>
    </cfRule>
  </conditionalFormatting>
  <conditionalFormatting sqref="D22">
    <cfRule type="cellIs" dxfId="3" priority="3302" operator="equal">
      <formula>"NotPaid"</formula>
    </cfRule>
  </conditionalFormatting>
  <conditionalFormatting sqref="E22">
    <cfRule type="cellIs" dxfId="3" priority="3303" operator="equal">
      <formula>"NotPaid"</formula>
    </cfRule>
  </conditionalFormatting>
  <conditionalFormatting sqref="F22:N22">
    <cfRule type="cellIs" dxfId="3" priority="3300" operator="equal">
      <formula>"NotPaid"</formula>
    </cfRule>
    <cfRule type="cellIs" dxfId="3" priority="3299" operator="equal">
      <formula>"NotPaid"</formula>
    </cfRule>
  </conditionalFormatting>
  <conditionalFormatting sqref="AE22">
    <cfRule type="expression" dxfId="7" priority="44030" stopIfTrue="1">
      <formula>Bio!AE92="not paid"</formula>
    </cfRule>
  </conditionalFormatting>
  <conditionalFormatting sqref="D23:E23">
    <cfRule type="cellIs" dxfId="3" priority="3295" operator="equal">
      <formula>"NotPaid"</formula>
    </cfRule>
    <cfRule type="cellIs" dxfId="3" priority="3292" operator="equal">
      <formula>"NotPaid"</formula>
    </cfRule>
  </conditionalFormatting>
  <conditionalFormatting sqref="D23">
    <cfRule type="cellIs" dxfId="3" priority="3293" operator="equal">
      <formula>"NotPaid"</formula>
    </cfRule>
  </conditionalFormatting>
  <conditionalFormatting sqref="E23">
    <cfRule type="cellIs" dxfId="3" priority="3294" operator="equal">
      <formula>"NotPaid"</formula>
    </cfRule>
  </conditionalFormatting>
  <conditionalFormatting sqref="F23:N23">
    <cfRule type="cellIs" dxfId="3" priority="3291" operator="equal">
      <formula>"NotPaid"</formula>
    </cfRule>
    <cfRule type="cellIs" dxfId="3" priority="3290" operator="equal">
      <formula>"NotPaid"</formula>
    </cfRule>
  </conditionalFormatting>
  <conditionalFormatting sqref="O23">
    <cfRule type="cellIs" dxfId="3" priority="3289" operator="equal">
      <formula>"NotPaid"</formula>
    </cfRule>
  </conditionalFormatting>
  <conditionalFormatting sqref="Q23:R23">
    <cfRule type="cellIs" dxfId="3" priority="378" operator="equal">
      <formula>"NotPaid"</formula>
    </cfRule>
    <cfRule type="cellIs" dxfId="3" priority="373" operator="equal">
      <formula>"NotPaid"</formula>
    </cfRule>
    <cfRule type="cellIs" dxfId="3" priority="351" operator="equal">
      <formula>"NotPaid"</formula>
    </cfRule>
    <cfRule type="cellIs" dxfId="3" priority="345" operator="equal">
      <formula>"NotPaid"</formula>
    </cfRule>
    <cfRule type="cellIs" dxfId="3" priority="339" operator="equal">
      <formula>"NotPaid"</formula>
    </cfRule>
  </conditionalFormatting>
  <conditionalFormatting sqref="S23:U23">
    <cfRule type="cellIs" dxfId="3" priority="691" operator="equal">
      <formula>"NotPaid"</formula>
    </cfRule>
    <cfRule type="cellIs" dxfId="3" priority="686" operator="equal">
      <formula>"NotPaid"</formula>
    </cfRule>
    <cfRule type="cellIs" dxfId="3" priority="664" operator="equal">
      <formula>"NotPaid"</formula>
    </cfRule>
    <cfRule type="cellIs" dxfId="3" priority="658" operator="equal">
      <formula>"NotPaid"</formula>
    </cfRule>
    <cfRule type="cellIs" dxfId="3" priority="652" operator="equal">
      <formula>"NotPaid"</formula>
    </cfRule>
  </conditionalFormatting>
  <conditionalFormatting sqref="V23:X23">
    <cfRule type="cellIs" dxfId="3" priority="1004" operator="equal">
      <formula>"NotPaid"</formula>
    </cfRule>
    <cfRule type="cellIs" dxfId="3" priority="999" operator="equal">
      <formula>"NotPaid"</formula>
    </cfRule>
    <cfRule type="cellIs" dxfId="3" priority="977" operator="equal">
      <formula>"NotPaid"</formula>
    </cfRule>
    <cfRule type="cellIs" dxfId="3" priority="971" operator="equal">
      <formula>"NotPaid"</formula>
    </cfRule>
    <cfRule type="cellIs" dxfId="3" priority="965" operator="equal">
      <formula>"NotPaid"</formula>
    </cfRule>
  </conditionalFormatting>
  <conditionalFormatting sqref="Y23:AA23">
    <cfRule type="cellIs" dxfId="3" priority="1317" operator="equal">
      <formula>"NotPaid"</formula>
    </cfRule>
    <cfRule type="cellIs" dxfId="3" priority="1312" operator="equal">
      <formula>"NotPaid"</formula>
    </cfRule>
    <cfRule type="cellIs" dxfId="3" priority="1290" operator="equal">
      <formula>"NotPaid"</formula>
    </cfRule>
    <cfRule type="cellIs" dxfId="3" priority="1284" operator="equal">
      <formula>"NotPaid"</formula>
    </cfRule>
    <cfRule type="cellIs" dxfId="3" priority="1278" operator="equal">
      <formula>"NotPaid"</formula>
    </cfRule>
  </conditionalFormatting>
  <conditionalFormatting sqref="D24:E24">
    <cfRule type="cellIs" dxfId="3" priority="3281" operator="equal">
      <formula>"NotPaid"</formula>
    </cfRule>
    <cfRule type="cellIs" dxfId="3" priority="3280" operator="equal">
      <formula>"NotPaid"</formula>
    </cfRule>
    <cfRule type="cellIs" dxfId="3" priority="3279" operator="equal">
      <formula>"NotPaid"</formula>
    </cfRule>
  </conditionalFormatting>
  <conditionalFormatting sqref="F24">
    <cfRule type="cellIs" dxfId="3" priority="3262" operator="equal">
      <formula>"NotPaid"</formula>
    </cfRule>
    <cfRule type="cellIs" dxfId="3" priority="3261" operator="equal">
      <formula>"NotPaid"</formula>
    </cfRule>
    <cfRule type="cellIs" dxfId="3" priority="3260" operator="equal">
      <formula>"NotPaid"</formula>
    </cfRule>
  </conditionalFormatting>
  <conditionalFormatting sqref="G24:N24">
    <cfRule type="cellIs" dxfId="3" priority="3282" operator="equal">
      <formula>"NotPaid"</formula>
    </cfRule>
  </conditionalFormatting>
  <conditionalFormatting sqref="O24">
    <cfRule type="cellIs" dxfId="3" priority="3283" operator="equal">
      <formula>"NotPaid"</formula>
    </cfRule>
  </conditionalFormatting>
  <conditionalFormatting sqref="D25">
    <cfRule type="cellIs" dxfId="3" priority="2499" operator="equal">
      <formula>"NotPaid"</formula>
    </cfRule>
    <cfRule type="cellIs" dxfId="3" priority="2498" operator="equal">
      <formula>"NotPaid"</formula>
    </cfRule>
    <cfRule type="cellIs" dxfId="3" priority="2497" operator="equal">
      <formula>"NotPaid"</formula>
    </cfRule>
    <cfRule type="cellIs" dxfId="3" priority="2487" operator="equal">
      <formula>"NotPaid"</formula>
    </cfRule>
    <cfRule type="cellIs" dxfId="3" priority="2486" operator="equal">
      <formula>"NotPaid"</formula>
    </cfRule>
    <cfRule type="cellIs" dxfId="3" priority="2485" operator="equal">
      <formula>"NotPaid"</formula>
    </cfRule>
    <cfRule type="cellIs" dxfId="3" priority="2476" operator="equal">
      <formula>"NotPaid"</formula>
    </cfRule>
    <cfRule type="cellIs" dxfId="3" priority="2475" operator="equal">
      <formula>"NotPaid"</formula>
    </cfRule>
    <cfRule type="cellIs" dxfId="3" priority="2474" operator="equal">
      <formula>"NotPaid"</formula>
    </cfRule>
    <cfRule type="cellIs" dxfId="3" priority="2465" operator="equal">
      <formula>"NotPaid"</formula>
    </cfRule>
    <cfRule type="cellIs" dxfId="3" priority="2464" operator="equal">
      <formula>"NotPaid"</formula>
    </cfRule>
    <cfRule type="cellIs" dxfId="3" priority="2463" operator="equal">
      <formula>"NotPaid"</formula>
    </cfRule>
  </conditionalFormatting>
  <conditionalFormatting sqref="E25">
    <cfRule type="cellIs" dxfId="3" priority="2506" operator="equal">
      <formula>"NotPaid"</formula>
    </cfRule>
    <cfRule type="cellIs" dxfId="3" priority="2505" operator="equal">
      <formula>"NotPaid"</formula>
    </cfRule>
    <cfRule type="cellIs" dxfId="3" priority="2504" operator="equal">
      <formula>"NotPaid"</formula>
    </cfRule>
    <cfRule type="cellIs" dxfId="3" priority="2494" operator="equal">
      <formula>"NotPaid"</formula>
    </cfRule>
    <cfRule type="cellIs" dxfId="3" priority="2493" operator="equal">
      <formula>"NotPaid"</formula>
    </cfRule>
    <cfRule type="cellIs" dxfId="3" priority="2492" operator="equal">
      <formula>"NotPaid"</formula>
    </cfRule>
    <cfRule type="cellIs" dxfId="3" priority="2483" operator="equal">
      <formula>"NotPaid"</formula>
    </cfRule>
    <cfRule type="cellIs" dxfId="3" priority="2482" operator="equal">
      <formula>"NotPaid"</formula>
    </cfRule>
    <cfRule type="cellIs" dxfId="3" priority="2481" operator="equal">
      <formula>"NotPaid"</formula>
    </cfRule>
    <cfRule type="cellIs" dxfId="3" priority="2472" operator="equal">
      <formula>"NotPaid"</formula>
    </cfRule>
    <cfRule type="cellIs" dxfId="3" priority="2471" operator="equal">
      <formula>"NotPaid"</formula>
    </cfRule>
    <cfRule type="cellIs" dxfId="3" priority="2470" operator="equal">
      <formula>"NotPaid"</formula>
    </cfRule>
  </conditionalFormatting>
  <conditionalFormatting sqref="F25">
    <cfRule type="cellIs" dxfId="3" priority="2502" operator="equal">
      <formula>"NotPaid"</formula>
    </cfRule>
    <cfRule type="cellIs" dxfId="3" priority="2501" operator="equal">
      <formula>"NotPaid"</formula>
    </cfRule>
    <cfRule type="cellIs" dxfId="3" priority="2500" operator="equal">
      <formula>"NotPaid"</formula>
    </cfRule>
    <cfRule type="cellIs" dxfId="3" priority="2490" operator="equal">
      <formula>"NotPaid"</formula>
    </cfRule>
    <cfRule type="cellIs" dxfId="3" priority="2489" operator="equal">
      <formula>"NotPaid"</formula>
    </cfRule>
    <cfRule type="cellIs" dxfId="3" priority="2488" operator="equal">
      <formula>"NotPaid"</formula>
    </cfRule>
    <cfRule type="cellIs" dxfId="3" priority="2479" operator="equal">
      <formula>"NotPaid"</formula>
    </cfRule>
    <cfRule type="cellIs" dxfId="3" priority="2478" operator="equal">
      <formula>"NotPaid"</formula>
    </cfRule>
    <cfRule type="cellIs" dxfId="3" priority="2477" operator="equal">
      <formula>"NotPaid"</formula>
    </cfRule>
    <cfRule type="cellIs" dxfId="3" priority="2468" operator="equal">
      <formula>"NotPaid"</formula>
    </cfRule>
    <cfRule type="cellIs" dxfId="3" priority="2467" operator="equal">
      <formula>"NotPaid"</formula>
    </cfRule>
    <cfRule type="cellIs" dxfId="3" priority="2466" operator="equal">
      <formula>"NotPaid"</formula>
    </cfRule>
  </conditionalFormatting>
  <conditionalFormatting sqref="G25">
    <cfRule type="cellIs" dxfId="3" priority="2503" operator="equal">
      <formula>"NotPaid"</formula>
    </cfRule>
  </conditionalFormatting>
  <conditionalFormatting sqref="G25:N25">
    <cfRule type="cellIs" dxfId="3" priority="2491" operator="equal">
      <formula>"NotPaid"</formula>
    </cfRule>
    <cfRule type="cellIs" dxfId="3" priority="2480" operator="equal">
      <formula>"NotPaid"</formula>
    </cfRule>
    <cfRule type="cellIs" dxfId="3" priority="2469" operator="equal">
      <formula>"NotPaid"</formula>
    </cfRule>
  </conditionalFormatting>
  <conditionalFormatting sqref="H25:N25">
    <cfRule type="cellIs" dxfId="3" priority="2496" operator="equal">
      <formula>"NotPaid"</formula>
    </cfRule>
  </conditionalFormatting>
  <conditionalFormatting sqref="O25">
    <cfRule type="cellIs" dxfId="3" priority="2495" operator="equal">
      <formula>"NotPaid"</formula>
    </cfRule>
    <cfRule type="cellIs" dxfId="3" priority="2484" operator="equal">
      <formula>"NotPaid"</formula>
    </cfRule>
    <cfRule type="cellIs" dxfId="3" priority="2473" operator="equal">
      <formula>"NotPaid"</formula>
    </cfRule>
    <cfRule type="cellIs" dxfId="3" priority="2462" operator="equal">
      <formula>"NotPaid"</formula>
    </cfRule>
  </conditionalFormatting>
  <conditionalFormatting sqref="Q25:R25">
    <cfRule type="cellIs" dxfId="3" priority="401" operator="equal">
      <formula>"NotPaid"</formula>
    </cfRule>
    <cfRule type="cellIs" dxfId="3" priority="400" operator="equal">
      <formula>"NotPaid"</formula>
    </cfRule>
    <cfRule type="cellIs" dxfId="3" priority="399" operator="equal">
      <formula>"NotPaid"</formula>
    </cfRule>
    <cfRule type="cellIs" dxfId="3" priority="398" operator="equal">
      <formula>"NotPaid"</formula>
    </cfRule>
  </conditionalFormatting>
  <conditionalFormatting sqref="S25:U25">
    <cfRule type="cellIs" dxfId="3" priority="714" operator="equal">
      <formula>"NotPaid"</formula>
    </cfRule>
    <cfRule type="cellIs" dxfId="3" priority="713" operator="equal">
      <formula>"NotPaid"</formula>
    </cfRule>
    <cfRule type="cellIs" dxfId="3" priority="712" operator="equal">
      <formula>"NotPaid"</formula>
    </cfRule>
    <cfRule type="cellIs" dxfId="3" priority="711" operator="equal">
      <formula>"NotPaid"</formula>
    </cfRule>
  </conditionalFormatting>
  <conditionalFormatting sqref="V25:X25">
    <cfRule type="cellIs" dxfId="3" priority="1027" operator="equal">
      <formula>"NotPaid"</formula>
    </cfRule>
    <cfRule type="cellIs" dxfId="3" priority="1026" operator="equal">
      <formula>"NotPaid"</formula>
    </cfRule>
    <cfRule type="cellIs" dxfId="3" priority="1025" operator="equal">
      <formula>"NotPaid"</formula>
    </cfRule>
    <cfRule type="cellIs" dxfId="3" priority="1024" operator="equal">
      <formula>"NotPaid"</formula>
    </cfRule>
  </conditionalFormatting>
  <conditionalFormatting sqref="Y25:AA25">
    <cfRule type="cellIs" dxfId="3" priority="1340" operator="equal">
      <formula>"NotPaid"</formula>
    </cfRule>
    <cfRule type="cellIs" dxfId="3" priority="1339" operator="equal">
      <formula>"NotPaid"</formula>
    </cfRule>
    <cfRule type="cellIs" dxfId="3" priority="1338" operator="equal">
      <formula>"NotPaid"</formula>
    </cfRule>
    <cfRule type="cellIs" dxfId="3" priority="1337" operator="equal">
      <formula>"NotPaid"</formula>
    </cfRule>
  </conditionalFormatting>
  <conditionalFormatting sqref="AF25:AJ25">
    <cfRule type="expression" dxfId="7" priority="2175" stopIfTrue="1">
      <formula>Maths!AF88="NotPaid"</formula>
    </cfRule>
  </conditionalFormatting>
  <conditionalFormatting sqref="AK25:AL25">
    <cfRule type="expression" dxfId="5" priority="21" stopIfTrue="1">
      <formula>AK109="not paid"</formula>
    </cfRule>
    <cfRule type="expression" dxfId="7" priority="2172" stopIfTrue="1">
      <formula>Bio!AK92="not paid"</formula>
    </cfRule>
  </conditionalFormatting>
  <conditionalFormatting sqref="D26:E26">
    <cfRule type="cellIs" dxfId="3" priority="3273" operator="equal">
      <formula>"NotPaid"</formula>
    </cfRule>
    <cfRule type="cellIs" dxfId="3" priority="3272" operator="equal">
      <formula>"NotPaid"</formula>
    </cfRule>
    <cfRule type="cellIs" dxfId="3" priority="3271" operator="equal">
      <formula>"NotPaid"</formula>
    </cfRule>
    <cfRule type="cellIs" dxfId="3" priority="3069" operator="equal">
      <formula>"NotPaid"</formula>
    </cfRule>
    <cfRule type="cellIs" dxfId="3" priority="3068" operator="equal">
      <formula>"NotPaid"</formula>
    </cfRule>
    <cfRule type="cellIs" dxfId="3" priority="3067" operator="equal">
      <formula>"NotPaid"</formula>
    </cfRule>
  </conditionalFormatting>
  <conditionalFormatting sqref="F26">
    <cfRule type="cellIs" dxfId="3" priority="3265" operator="equal">
      <formula>"NotPaid"</formula>
    </cfRule>
    <cfRule type="cellIs" dxfId="3" priority="3264" operator="equal">
      <formula>"NotPaid"</formula>
    </cfRule>
    <cfRule type="cellIs" dxfId="3" priority="3263" operator="equal">
      <formula>"NotPaid"</formula>
    </cfRule>
    <cfRule type="cellIs" dxfId="3" priority="3065" operator="equal">
      <formula>"NotPaid"</formula>
    </cfRule>
    <cfRule type="cellIs" dxfId="3" priority="3064" operator="equal">
      <formula>"NotPaid"</formula>
    </cfRule>
    <cfRule type="cellIs" dxfId="3" priority="3063" operator="equal">
      <formula>"NotPaid"</formula>
    </cfRule>
  </conditionalFormatting>
  <conditionalFormatting sqref="G26">
    <cfRule type="cellIs" dxfId="3" priority="3266" operator="equal">
      <formula>"NotPaid"</formula>
    </cfRule>
  </conditionalFormatting>
  <conditionalFormatting sqref="G26:N26">
    <cfRule type="cellIs" dxfId="3" priority="3062" operator="equal">
      <formula>"NotPaid"</formula>
    </cfRule>
    <cfRule type="cellIs" dxfId="3" priority="3061" operator="equal">
      <formula>"NotPaid"</formula>
    </cfRule>
    <cfRule type="cellIs" dxfId="3" priority="3060" operator="equal">
      <formula>"NotPaid"</formula>
    </cfRule>
  </conditionalFormatting>
  <conditionalFormatting sqref="H26:N26">
    <cfRule type="cellIs" dxfId="3" priority="3268" operator="equal">
      <formula>"NotPaid"</formula>
    </cfRule>
  </conditionalFormatting>
  <conditionalFormatting sqref="O26">
    <cfRule type="cellIs" dxfId="3" priority="3269" operator="equal">
      <formula>"NotPaid"</formula>
    </cfRule>
    <cfRule type="cellIs" dxfId="3" priority="3066" operator="equal">
      <formula>"NotPaid"</formula>
    </cfRule>
  </conditionalFormatting>
  <conditionalFormatting sqref="Q26:R26">
    <cfRule type="cellIs" dxfId="3" priority="387" operator="equal">
      <formula>"NotPaid"</formula>
    </cfRule>
    <cfRule type="cellIs" dxfId="3" priority="382" operator="equal">
      <formula>"NotPaid"</formula>
    </cfRule>
    <cfRule type="cellIs" dxfId="3" priority="357" operator="equal">
      <formula>"NotPaid"</formula>
    </cfRule>
    <cfRule type="cellIs" dxfId="3" priority="342" operator="equal">
      <formula>"NotPaid"</formula>
    </cfRule>
  </conditionalFormatting>
  <conditionalFormatting sqref="S26:U26">
    <cfRule type="cellIs" dxfId="3" priority="700" operator="equal">
      <formula>"NotPaid"</formula>
    </cfRule>
    <cfRule type="cellIs" dxfId="3" priority="695" operator="equal">
      <formula>"NotPaid"</formula>
    </cfRule>
    <cfRule type="cellIs" dxfId="3" priority="670" operator="equal">
      <formula>"NotPaid"</formula>
    </cfRule>
    <cfRule type="cellIs" dxfId="3" priority="655" operator="equal">
      <formula>"NotPaid"</formula>
    </cfRule>
  </conditionalFormatting>
  <conditionalFormatting sqref="V26:X26">
    <cfRule type="cellIs" dxfId="3" priority="1013" operator="equal">
      <formula>"NotPaid"</formula>
    </cfRule>
    <cfRule type="cellIs" dxfId="3" priority="1008" operator="equal">
      <formula>"NotPaid"</formula>
    </cfRule>
    <cfRule type="cellIs" dxfId="3" priority="983" operator="equal">
      <formula>"NotPaid"</formula>
    </cfRule>
    <cfRule type="cellIs" dxfId="3" priority="968" operator="equal">
      <formula>"NotPaid"</formula>
    </cfRule>
  </conditionalFormatting>
  <conditionalFormatting sqref="Y26:AA26">
    <cfRule type="cellIs" dxfId="3" priority="1326" operator="equal">
      <formula>"NotPaid"</formula>
    </cfRule>
    <cfRule type="cellIs" dxfId="3" priority="1321" operator="equal">
      <formula>"NotPaid"</formula>
    </cfRule>
    <cfRule type="cellIs" dxfId="3" priority="1296" operator="equal">
      <formula>"NotPaid"</formula>
    </cfRule>
    <cfRule type="cellIs" dxfId="3" priority="1281" operator="equal">
      <formula>"NotPaid"</formula>
    </cfRule>
  </conditionalFormatting>
  <conditionalFormatting sqref="D27:E27">
    <cfRule type="cellIs" dxfId="3" priority="3259" operator="equal">
      <formula>"NotPaid"</formula>
    </cfRule>
    <cfRule type="cellIs" dxfId="3" priority="3258" operator="equal">
      <formula>"NotPaid"</formula>
    </cfRule>
    <cfRule type="cellIs" dxfId="3" priority="3257" operator="equal">
      <formula>"NotPaid"</formula>
    </cfRule>
    <cfRule type="cellIs" dxfId="3" priority="3059" operator="equal">
      <formula>"NotPaid"</formula>
    </cfRule>
    <cfRule type="cellIs" dxfId="3" priority="3058" operator="equal">
      <formula>"NotPaid"</formula>
    </cfRule>
    <cfRule type="cellIs" dxfId="3" priority="3057" operator="equal">
      <formula>"NotPaid"</formula>
    </cfRule>
  </conditionalFormatting>
  <conditionalFormatting sqref="F27">
    <cfRule type="cellIs" dxfId="3" priority="3255" operator="equal">
      <formula>"NotPaid"</formula>
    </cfRule>
    <cfRule type="cellIs" dxfId="3" priority="3254" operator="equal">
      <formula>"NotPaid"</formula>
    </cfRule>
    <cfRule type="cellIs" dxfId="3" priority="3253" operator="equal">
      <formula>"NotPaid"</formula>
    </cfRule>
    <cfRule type="cellIs" dxfId="3" priority="3055" operator="equal">
      <formula>"NotPaid"</formula>
    </cfRule>
    <cfRule type="cellIs" dxfId="3" priority="3054" operator="equal">
      <formula>"NotPaid"</formula>
    </cfRule>
    <cfRule type="cellIs" dxfId="3" priority="3053" operator="equal">
      <formula>"NotPaid"</formula>
    </cfRule>
  </conditionalFormatting>
  <conditionalFormatting sqref="G27:N27">
    <cfRule type="cellIs" dxfId="3" priority="3252" operator="equal">
      <formula>"NotPaid"</formula>
    </cfRule>
    <cfRule type="cellIs" dxfId="3" priority="3251" operator="equal">
      <formula>"NotPaid"</formula>
    </cfRule>
    <cfRule type="cellIs" dxfId="3" priority="3250" operator="equal">
      <formula>"NotPaid"</formula>
    </cfRule>
  </conditionalFormatting>
  <conditionalFormatting sqref="G27">
    <cfRule type="cellIs" dxfId="3" priority="3056" operator="equal">
      <formula>"NotPaid"</formula>
    </cfRule>
  </conditionalFormatting>
  <conditionalFormatting sqref="H27:N27">
    <cfRule type="cellIs" dxfId="3" priority="3052" operator="equal">
      <formula>"NotPaid"</formula>
    </cfRule>
  </conditionalFormatting>
  <conditionalFormatting sqref="O27">
    <cfRule type="cellIs" dxfId="3" priority="3256" operator="equal">
      <formula>"NotPaid"</formula>
    </cfRule>
    <cfRule type="cellIs" dxfId="3" priority="3051" operator="equal">
      <formula>"NotPaid"</formula>
    </cfRule>
  </conditionalFormatting>
  <conditionalFormatting sqref="D28:E28">
    <cfRule type="cellIs" dxfId="3" priority="3249" operator="equal">
      <formula>"NotPaid"</formula>
    </cfRule>
    <cfRule type="cellIs" dxfId="3" priority="3248" operator="equal">
      <formula>"NotPaid"</formula>
    </cfRule>
    <cfRule type="cellIs" dxfId="3" priority="3247" operator="equal">
      <formula>"NotPaid"</formula>
    </cfRule>
  </conditionalFormatting>
  <conditionalFormatting sqref="D28">
    <cfRule type="cellIs" dxfId="3" priority="3050" operator="equal">
      <formula>"NotPaid"</formula>
    </cfRule>
    <cfRule type="cellIs" dxfId="3" priority="3049" operator="equal">
      <formula>"NotPaid"</formula>
    </cfRule>
    <cfRule type="cellIs" dxfId="3" priority="3048" operator="equal">
      <formula>"NotPaid"</formula>
    </cfRule>
    <cfRule type="cellIs" dxfId="3" priority="2960" operator="equal">
      <formula>"NotPaid"</formula>
    </cfRule>
    <cfRule type="cellIs" dxfId="3" priority="2959" operator="equal">
      <formula>"NotPaid"</formula>
    </cfRule>
    <cfRule type="cellIs" dxfId="3" priority="2958" operator="equal">
      <formula>"NotPaid"</formula>
    </cfRule>
    <cfRule type="cellIs" dxfId="3" priority="2853" operator="equal">
      <formula>"NotPaid"</formula>
    </cfRule>
    <cfRule type="cellIs" dxfId="3" priority="2852" operator="equal">
      <formula>"NotPaid"</formula>
    </cfRule>
    <cfRule type="cellIs" dxfId="3" priority="2851" operator="equal">
      <formula>"NotPaid"</formula>
    </cfRule>
  </conditionalFormatting>
  <conditionalFormatting sqref="E28">
    <cfRule type="cellIs" dxfId="3" priority="2862" operator="equal">
      <formula>"NotPaid"</formula>
    </cfRule>
    <cfRule type="cellIs" dxfId="3" priority="2861" operator="equal">
      <formula>"NotPaid"</formula>
    </cfRule>
    <cfRule type="cellIs" dxfId="3" priority="2860" operator="equal">
      <formula>"NotPaid"</formula>
    </cfRule>
  </conditionalFormatting>
  <conditionalFormatting sqref="F28">
    <cfRule type="cellIs" dxfId="3" priority="3245" operator="equal">
      <formula>"NotPaid"</formula>
    </cfRule>
    <cfRule type="cellIs" dxfId="3" priority="3244" operator="equal">
      <formula>"NotPaid"</formula>
    </cfRule>
    <cfRule type="cellIs" dxfId="3" priority="3243" operator="equal">
      <formula>"NotPaid"</formula>
    </cfRule>
    <cfRule type="cellIs" dxfId="3" priority="2858" operator="equal">
      <formula>"NotPaid"</formula>
    </cfRule>
    <cfRule type="cellIs" dxfId="3" priority="2857" operator="equal">
      <formula>"NotPaid"</formula>
    </cfRule>
    <cfRule type="cellIs" dxfId="3" priority="2856" operator="equal">
      <formula>"NotPaid"</formula>
    </cfRule>
  </conditionalFormatting>
  <conditionalFormatting sqref="G28">
    <cfRule type="cellIs" dxfId="3" priority="3246" operator="equal">
      <formula>"NotPaid"</formula>
    </cfRule>
    <cfRule type="cellIs" dxfId="3" priority="2859" operator="equal">
      <formula>"NotPaid"</formula>
    </cfRule>
  </conditionalFormatting>
  <conditionalFormatting sqref="H28:N28">
    <cfRule type="cellIs" dxfId="3" priority="3242" operator="equal">
      <formula>"NotPaid"</formula>
    </cfRule>
    <cfRule type="cellIs" dxfId="3" priority="2855" operator="equal">
      <formula>"NotPaid"</formula>
    </cfRule>
  </conditionalFormatting>
  <conditionalFormatting sqref="O28">
    <cfRule type="cellIs" dxfId="3" priority="3241" operator="equal">
      <formula>"NotPaid"</formula>
    </cfRule>
    <cfRule type="cellIs" dxfId="3" priority="2854" operator="equal">
      <formula>"NotPaid"</formula>
    </cfRule>
  </conditionalFormatting>
  <conditionalFormatting sqref="Q28">
    <cfRule type="cellIs" dxfId="3" priority="90" operator="equal">
      <formula>"NotPaid"</formula>
    </cfRule>
  </conditionalFormatting>
  <conditionalFormatting sqref="R28:AC28">
    <cfRule type="cellIs" dxfId="3" priority="74" operator="equal">
      <formula>"NotPaid"</formula>
    </cfRule>
  </conditionalFormatting>
  <conditionalFormatting sqref="D29">
    <cfRule type="cellIs" dxfId="3" priority="3232" operator="equal">
      <formula>"NotPaid"</formula>
    </cfRule>
    <cfRule type="cellIs" dxfId="3" priority="3231" operator="equal">
      <formula>"NotPaid"</formula>
    </cfRule>
    <cfRule type="cellIs" dxfId="3" priority="3230" operator="equal">
      <formula>"NotPaid"</formula>
    </cfRule>
    <cfRule type="cellIs" dxfId="3" priority="2948" operator="equal">
      <formula>"NotPaid"</formula>
    </cfRule>
    <cfRule type="cellIs" dxfId="3" priority="2947" operator="equal">
      <formula>"NotPaid"</formula>
    </cfRule>
    <cfRule type="cellIs" dxfId="3" priority="2946" operator="equal">
      <formula>"NotPaid"</formula>
    </cfRule>
    <cfRule type="cellIs" dxfId="3" priority="2833" operator="equal">
      <formula>"NotPaid"</formula>
    </cfRule>
    <cfRule type="cellIs" dxfId="3" priority="2832" operator="equal">
      <formula>"NotPaid"</formula>
    </cfRule>
    <cfRule type="cellIs" dxfId="3" priority="2831" operator="equal">
      <formula>"NotPaid"</formula>
    </cfRule>
  </conditionalFormatting>
  <conditionalFormatting sqref="E29">
    <cfRule type="cellIs" dxfId="3" priority="2957" operator="equal">
      <formula>"NotPaid"</formula>
    </cfRule>
    <cfRule type="cellIs" dxfId="3" priority="2956" operator="equal">
      <formula>"NotPaid"</formula>
    </cfRule>
    <cfRule type="cellIs" dxfId="3" priority="2955" operator="equal">
      <formula>"NotPaid"</formula>
    </cfRule>
    <cfRule type="cellIs" dxfId="3" priority="2840" operator="equal">
      <formula>"NotPaid"</formula>
    </cfRule>
    <cfRule type="cellIs" dxfId="3" priority="2839" operator="equal">
      <formula>"NotPaid"</formula>
    </cfRule>
    <cfRule type="cellIs" dxfId="3" priority="2838" operator="equal">
      <formula>"NotPaid"</formula>
    </cfRule>
  </conditionalFormatting>
  <conditionalFormatting sqref="F29">
    <cfRule type="cellIs" dxfId="3" priority="2953" operator="equal">
      <formula>"NotPaid"</formula>
    </cfRule>
    <cfRule type="cellIs" dxfId="3" priority="2952" operator="equal">
      <formula>"NotPaid"</formula>
    </cfRule>
    <cfRule type="cellIs" dxfId="3" priority="2951" operator="equal">
      <formula>"NotPaid"</formula>
    </cfRule>
    <cfRule type="cellIs" dxfId="3" priority="2836" operator="equal">
      <formula>"NotPaid"</formula>
    </cfRule>
    <cfRule type="cellIs" dxfId="3" priority="2835" operator="equal">
      <formula>"NotPaid"</formula>
    </cfRule>
    <cfRule type="cellIs" dxfId="3" priority="2834" operator="equal">
      <formula>"NotPaid"</formula>
    </cfRule>
  </conditionalFormatting>
  <conditionalFormatting sqref="G29">
    <cfRule type="cellIs" dxfId="3" priority="2954" operator="equal">
      <formula>"NotPaid"</formula>
    </cfRule>
    <cfRule type="cellIs" dxfId="3" priority="2837" operator="equal">
      <formula>"NotPaid"</formula>
    </cfRule>
  </conditionalFormatting>
  <conditionalFormatting sqref="H29:N29">
    <cfRule type="cellIs" dxfId="3" priority="2950" operator="equal">
      <formula>"NotPaid"</formula>
    </cfRule>
    <cfRule type="cellIs" dxfId="3" priority="2830" operator="equal">
      <formula>"NotPaid"</formula>
    </cfRule>
  </conditionalFormatting>
  <conditionalFormatting sqref="O29">
    <cfRule type="cellIs" dxfId="3" priority="2949" operator="equal">
      <formula>"NotPaid"</formula>
    </cfRule>
    <cfRule type="cellIs" dxfId="3" priority="2829" operator="equal">
      <formula>"NotPaid"</formula>
    </cfRule>
  </conditionalFormatting>
  <conditionalFormatting sqref="Q29:R29">
    <cfRule type="cellIs" dxfId="3" priority="89" operator="equal">
      <formula>"NotPaid"</formula>
    </cfRule>
  </conditionalFormatting>
  <conditionalFormatting sqref="S29:U29">
    <cfRule type="cellIs" dxfId="3" priority="403" operator="equal">
      <formula>"NotPaid"</formula>
    </cfRule>
  </conditionalFormatting>
  <conditionalFormatting sqref="V29:X29">
    <cfRule type="cellIs" dxfId="3" priority="716" operator="equal">
      <formula>"NotPaid"</formula>
    </cfRule>
  </conditionalFormatting>
  <conditionalFormatting sqref="Y29:AA29">
    <cfRule type="cellIs" dxfId="3" priority="1029" operator="equal">
      <formula>"NotPaid"</formula>
    </cfRule>
  </conditionalFormatting>
  <conditionalFormatting sqref="D30">
    <cfRule type="cellIs" dxfId="3" priority="2928" operator="equal">
      <formula>"NotPaid"</formula>
    </cfRule>
    <cfRule type="cellIs" dxfId="3" priority="2927" operator="equal">
      <formula>"NotPaid"</formula>
    </cfRule>
    <cfRule type="cellIs" dxfId="3" priority="2926" operator="equal">
      <formula>"NotPaid"</formula>
    </cfRule>
    <cfRule type="cellIs" dxfId="3" priority="2843" operator="equal">
      <formula>"NotPaid"</formula>
    </cfRule>
    <cfRule type="cellIs" dxfId="3" priority="2842" operator="equal">
      <formula>"NotPaid"</formula>
    </cfRule>
    <cfRule type="cellIs" dxfId="3" priority="2841" operator="equal">
      <formula>"NotPaid"</formula>
    </cfRule>
  </conditionalFormatting>
  <conditionalFormatting sqref="E30">
    <cfRule type="cellIs" dxfId="3" priority="2935" operator="equal">
      <formula>"NotPaid"</formula>
    </cfRule>
    <cfRule type="cellIs" dxfId="3" priority="2934" operator="equal">
      <formula>"NotPaid"</formula>
    </cfRule>
    <cfRule type="cellIs" dxfId="3" priority="2933" operator="equal">
      <formula>"NotPaid"</formula>
    </cfRule>
    <cfRule type="cellIs" dxfId="3" priority="2850" operator="equal">
      <formula>"NotPaid"</formula>
    </cfRule>
    <cfRule type="cellIs" dxfId="3" priority="2849" operator="equal">
      <formula>"NotPaid"</formula>
    </cfRule>
    <cfRule type="cellIs" dxfId="3" priority="2848" operator="equal">
      <formula>"NotPaid"</formula>
    </cfRule>
  </conditionalFormatting>
  <conditionalFormatting sqref="F30">
    <cfRule type="cellIs" dxfId="3" priority="2931" operator="equal">
      <formula>"NotPaid"</formula>
    </cfRule>
    <cfRule type="cellIs" dxfId="3" priority="2930" operator="equal">
      <formula>"NotPaid"</formula>
    </cfRule>
    <cfRule type="cellIs" dxfId="3" priority="2929" operator="equal">
      <formula>"NotPaid"</formula>
    </cfRule>
    <cfRule type="cellIs" dxfId="3" priority="2846" operator="equal">
      <formula>"NotPaid"</formula>
    </cfRule>
    <cfRule type="cellIs" dxfId="3" priority="2845" operator="equal">
      <formula>"NotPaid"</formula>
    </cfRule>
    <cfRule type="cellIs" dxfId="3" priority="2844" operator="equal">
      <formula>"NotPaid"</formula>
    </cfRule>
  </conditionalFormatting>
  <conditionalFormatting sqref="G30">
    <cfRule type="cellIs" dxfId="3" priority="2932" operator="equal">
      <formula>"NotPaid"</formula>
    </cfRule>
    <cfRule type="cellIs" dxfId="3" priority="2847" operator="equal">
      <formula>"NotPaid"</formula>
    </cfRule>
  </conditionalFormatting>
  <conditionalFormatting sqref="H30:N30">
    <cfRule type="cellIs" dxfId="3" priority="2925" operator="equal">
      <formula>"NotPaid"</formula>
    </cfRule>
    <cfRule type="cellIs" dxfId="3" priority="2828" operator="equal">
      <formula>"NotPaid"</formula>
    </cfRule>
  </conditionalFormatting>
  <conditionalFormatting sqref="O30">
    <cfRule type="cellIs" dxfId="3" priority="2924" operator="equal">
      <formula>"NotPaid"</formula>
    </cfRule>
    <cfRule type="cellIs" dxfId="3" priority="2827" operator="equal">
      <formula>"NotPaid"</formula>
    </cfRule>
  </conditionalFormatting>
  <conditionalFormatting sqref="Q30:R30">
    <cfRule type="cellIs" dxfId="3" priority="395" operator="equal">
      <formula>"NotPaid"</formula>
    </cfRule>
  </conditionalFormatting>
  <conditionalFormatting sqref="S30:U30">
    <cfRule type="cellIs" dxfId="3" priority="708" operator="equal">
      <formula>"NotPaid"</formula>
    </cfRule>
  </conditionalFormatting>
  <conditionalFormatting sqref="V30:X30">
    <cfRule type="cellIs" dxfId="3" priority="1021" operator="equal">
      <formula>"NotPaid"</formula>
    </cfRule>
  </conditionalFormatting>
  <conditionalFormatting sqref="Y30:AA30">
    <cfRule type="cellIs" dxfId="3" priority="1334" operator="equal">
      <formula>"NotPaid"</formula>
    </cfRule>
  </conditionalFormatting>
  <conditionalFormatting sqref="D31">
    <cfRule type="cellIs" dxfId="3" priority="3038" operator="equal">
      <formula>"NotPaid"</formula>
    </cfRule>
    <cfRule type="cellIs" dxfId="3" priority="3037" operator="equal">
      <formula>"NotPaid"</formula>
    </cfRule>
    <cfRule type="cellIs" dxfId="3" priority="3036" operator="equal">
      <formula>"NotPaid"</formula>
    </cfRule>
    <cfRule type="cellIs" dxfId="3" priority="2938" operator="equal">
      <formula>"NotPaid"</formula>
    </cfRule>
    <cfRule type="cellIs" dxfId="3" priority="2937" operator="equal">
      <formula>"NotPaid"</formula>
    </cfRule>
    <cfRule type="cellIs" dxfId="3" priority="2936" operator="equal">
      <formula>"NotPaid"</formula>
    </cfRule>
    <cfRule type="cellIs" dxfId="3" priority="2819" operator="equal">
      <formula>"NotPaid"</formula>
    </cfRule>
    <cfRule type="cellIs" dxfId="3" priority="2818" operator="equal">
      <formula>"NotPaid"</formula>
    </cfRule>
    <cfRule type="cellIs" dxfId="3" priority="2817" operator="equal">
      <formula>"NotPaid"</formula>
    </cfRule>
  </conditionalFormatting>
  <conditionalFormatting sqref="E31">
    <cfRule type="cellIs" dxfId="3" priority="3047" operator="equal">
      <formula>"NotPaid"</formula>
    </cfRule>
    <cfRule type="cellIs" dxfId="3" priority="3046" operator="equal">
      <formula>"NotPaid"</formula>
    </cfRule>
    <cfRule type="cellIs" dxfId="3" priority="3045" operator="equal">
      <formula>"NotPaid"</formula>
    </cfRule>
    <cfRule type="cellIs" dxfId="3" priority="2945" operator="equal">
      <formula>"NotPaid"</formula>
    </cfRule>
    <cfRule type="cellIs" dxfId="3" priority="2944" operator="equal">
      <formula>"NotPaid"</formula>
    </cfRule>
    <cfRule type="cellIs" dxfId="3" priority="2943" operator="equal">
      <formula>"NotPaid"</formula>
    </cfRule>
    <cfRule type="cellIs" dxfId="3" priority="2826" operator="equal">
      <formula>"NotPaid"</formula>
    </cfRule>
    <cfRule type="cellIs" dxfId="3" priority="2825" operator="equal">
      <formula>"NotPaid"</formula>
    </cfRule>
    <cfRule type="cellIs" dxfId="3" priority="2824" operator="equal">
      <formula>"NotPaid"</formula>
    </cfRule>
  </conditionalFormatting>
  <conditionalFormatting sqref="F31">
    <cfRule type="cellIs" dxfId="3" priority="3043" operator="equal">
      <formula>"NotPaid"</formula>
    </cfRule>
    <cfRule type="cellIs" dxfId="3" priority="3042" operator="equal">
      <formula>"NotPaid"</formula>
    </cfRule>
    <cfRule type="cellIs" dxfId="3" priority="3041" operator="equal">
      <formula>"NotPaid"</formula>
    </cfRule>
    <cfRule type="cellIs" dxfId="3" priority="2941" operator="equal">
      <formula>"NotPaid"</formula>
    </cfRule>
    <cfRule type="cellIs" dxfId="3" priority="2940" operator="equal">
      <formula>"NotPaid"</formula>
    </cfRule>
    <cfRule type="cellIs" dxfId="3" priority="2939" operator="equal">
      <formula>"NotPaid"</formula>
    </cfRule>
    <cfRule type="cellIs" dxfId="3" priority="2822" operator="equal">
      <formula>"NotPaid"</formula>
    </cfRule>
    <cfRule type="cellIs" dxfId="3" priority="2821" operator="equal">
      <formula>"NotPaid"</formula>
    </cfRule>
    <cfRule type="cellIs" dxfId="3" priority="2820" operator="equal">
      <formula>"NotPaid"</formula>
    </cfRule>
  </conditionalFormatting>
  <conditionalFormatting sqref="G31">
    <cfRule type="cellIs" dxfId="3" priority="3044" operator="equal">
      <formula>"NotPaid"</formula>
    </cfRule>
    <cfRule type="cellIs" dxfId="3" priority="2942" operator="equal">
      <formula>"NotPaid"</formula>
    </cfRule>
  </conditionalFormatting>
  <conditionalFormatting sqref="G31:N31">
    <cfRule type="cellIs" dxfId="3" priority="2823" operator="equal">
      <formula>"NotPaid"</formula>
    </cfRule>
  </conditionalFormatting>
  <conditionalFormatting sqref="H31:N31">
    <cfRule type="cellIs" dxfId="3" priority="3040" operator="equal">
      <formula>"NotPaid"</formula>
    </cfRule>
    <cfRule type="cellIs" dxfId="3" priority="2923" operator="equal">
      <formula>"NotPaid"</formula>
    </cfRule>
  </conditionalFormatting>
  <conditionalFormatting sqref="O31">
    <cfRule type="cellIs" dxfId="3" priority="3039" operator="equal">
      <formula>"NotPaid"</formula>
    </cfRule>
    <cfRule type="cellIs" dxfId="3" priority="2922" operator="equal">
      <formula>"NotPaid"</formula>
    </cfRule>
    <cfRule type="cellIs" dxfId="3" priority="2816" operator="equal">
      <formula>"NotPaid"</formula>
    </cfRule>
  </conditionalFormatting>
  <conditionalFormatting sqref="D32">
    <cfRule type="cellIs" dxfId="3" priority="3217" operator="equal">
      <formula>"NotPaid"</formula>
    </cfRule>
    <cfRule type="cellIs" dxfId="3" priority="3216" operator="equal">
      <formula>"NotPaid"</formula>
    </cfRule>
    <cfRule type="cellIs" dxfId="3" priority="3215" operator="equal">
      <formula>"NotPaid"</formula>
    </cfRule>
    <cfRule type="cellIs" dxfId="3" priority="3018" operator="equal">
      <formula>"NotPaid"</formula>
    </cfRule>
    <cfRule type="cellIs" dxfId="3" priority="3017" operator="equal">
      <formula>"NotPaid"</formula>
    </cfRule>
    <cfRule type="cellIs" dxfId="3" priority="3016" operator="equal">
      <formula>"NotPaid"</formula>
    </cfRule>
    <cfRule type="cellIs" dxfId="3" priority="2914" operator="equal">
      <formula>"NotPaid"</formula>
    </cfRule>
    <cfRule type="cellIs" dxfId="3" priority="2913" operator="equal">
      <formula>"NotPaid"</formula>
    </cfRule>
    <cfRule type="cellIs" dxfId="3" priority="2912" operator="equal">
      <formula>"NotPaid"</formula>
    </cfRule>
    <cfRule type="cellIs" dxfId="3" priority="2808" operator="equal">
      <formula>"NotPaid"</formula>
    </cfRule>
    <cfRule type="cellIs" dxfId="3" priority="2807" operator="equal">
      <formula>"NotPaid"</formula>
    </cfRule>
    <cfRule type="cellIs" dxfId="3" priority="2806" operator="equal">
      <formula>"NotPaid"</formula>
    </cfRule>
  </conditionalFormatting>
  <conditionalFormatting sqref="E32">
    <cfRule type="cellIs" dxfId="3" priority="3226" operator="equal">
      <formula>"NotPaid"</formula>
    </cfRule>
    <cfRule type="cellIs" dxfId="3" priority="3225" operator="equal">
      <formula>"NotPaid"</formula>
    </cfRule>
    <cfRule type="cellIs" dxfId="3" priority="3224" operator="equal">
      <formula>"NotPaid"</formula>
    </cfRule>
    <cfRule type="cellIs" dxfId="3" priority="3025" operator="equal">
      <formula>"NotPaid"</formula>
    </cfRule>
    <cfRule type="cellIs" dxfId="3" priority="3024" operator="equal">
      <formula>"NotPaid"</formula>
    </cfRule>
    <cfRule type="cellIs" dxfId="3" priority="3023" operator="equal">
      <formula>"NotPaid"</formula>
    </cfRule>
    <cfRule type="cellIs" dxfId="3" priority="2921" operator="equal">
      <formula>"NotPaid"</formula>
    </cfRule>
    <cfRule type="cellIs" dxfId="3" priority="2920" operator="equal">
      <formula>"NotPaid"</formula>
    </cfRule>
    <cfRule type="cellIs" dxfId="3" priority="2919" operator="equal">
      <formula>"NotPaid"</formula>
    </cfRule>
    <cfRule type="cellIs" dxfId="3" priority="2815" operator="equal">
      <formula>"NotPaid"</formula>
    </cfRule>
    <cfRule type="cellIs" dxfId="3" priority="2814" operator="equal">
      <formula>"NotPaid"</formula>
    </cfRule>
    <cfRule type="cellIs" dxfId="3" priority="2813" operator="equal">
      <formula>"NotPaid"</formula>
    </cfRule>
  </conditionalFormatting>
  <conditionalFormatting sqref="F32">
    <cfRule type="cellIs" dxfId="3" priority="3222" operator="equal">
      <formula>"NotPaid"</formula>
    </cfRule>
    <cfRule type="cellIs" dxfId="3" priority="3221" operator="equal">
      <formula>"NotPaid"</formula>
    </cfRule>
    <cfRule type="cellIs" dxfId="3" priority="3220" operator="equal">
      <formula>"NotPaid"</formula>
    </cfRule>
    <cfRule type="cellIs" dxfId="3" priority="3021" operator="equal">
      <formula>"NotPaid"</formula>
    </cfRule>
    <cfRule type="cellIs" dxfId="3" priority="3020" operator="equal">
      <formula>"NotPaid"</formula>
    </cfRule>
    <cfRule type="cellIs" dxfId="3" priority="3019" operator="equal">
      <formula>"NotPaid"</formula>
    </cfRule>
    <cfRule type="cellIs" dxfId="3" priority="2917" operator="equal">
      <formula>"NotPaid"</formula>
    </cfRule>
    <cfRule type="cellIs" dxfId="3" priority="2916" operator="equal">
      <formula>"NotPaid"</formula>
    </cfRule>
    <cfRule type="cellIs" dxfId="3" priority="2915" operator="equal">
      <formula>"NotPaid"</formula>
    </cfRule>
    <cfRule type="cellIs" dxfId="3" priority="2811" operator="equal">
      <formula>"NotPaid"</formula>
    </cfRule>
    <cfRule type="cellIs" dxfId="3" priority="2810" operator="equal">
      <formula>"NotPaid"</formula>
    </cfRule>
    <cfRule type="cellIs" dxfId="3" priority="2809" operator="equal">
      <formula>"NotPaid"</formula>
    </cfRule>
  </conditionalFormatting>
  <conditionalFormatting sqref="G32">
    <cfRule type="cellIs" dxfId="3" priority="3223" operator="equal">
      <formula>"NotPaid"</formula>
    </cfRule>
    <cfRule type="cellIs" dxfId="3" priority="3022" operator="equal">
      <formula>"NotPaid"</formula>
    </cfRule>
  </conditionalFormatting>
  <conditionalFormatting sqref="G32:N32">
    <cfRule type="cellIs" dxfId="3" priority="2918" operator="equal">
      <formula>"NotPaid"</formula>
    </cfRule>
    <cfRule type="cellIs" dxfId="3" priority="2812" operator="equal">
      <formula>"NotPaid"</formula>
    </cfRule>
  </conditionalFormatting>
  <conditionalFormatting sqref="H32:N32">
    <cfRule type="cellIs" dxfId="3" priority="3219" operator="equal">
      <formula>"NotPaid"</formula>
    </cfRule>
    <cfRule type="cellIs" dxfId="3" priority="3015" operator="equal">
      <formula>"NotPaid"</formula>
    </cfRule>
  </conditionalFormatting>
  <conditionalFormatting sqref="O32">
    <cfRule type="cellIs" dxfId="3" priority="3218" operator="equal">
      <formula>"NotPaid"</formula>
    </cfRule>
    <cfRule type="cellIs" dxfId="3" priority="3014" operator="equal">
      <formula>"NotPaid"</formula>
    </cfRule>
    <cfRule type="cellIs" dxfId="3" priority="2911" operator="equal">
      <formula>"NotPaid"</formula>
    </cfRule>
    <cfRule type="cellIs" dxfId="3" priority="2805" operator="equal">
      <formula>"NotPaid"</formula>
    </cfRule>
  </conditionalFormatting>
  <conditionalFormatting sqref="D33">
    <cfRule type="cellIs" dxfId="3" priority="3195" operator="equal">
      <formula>"NotPaid"</formula>
    </cfRule>
    <cfRule type="cellIs" dxfId="3" priority="3194" operator="equal">
      <formula>"NotPaid"</formula>
    </cfRule>
    <cfRule type="cellIs" dxfId="3" priority="3193" operator="equal">
      <formula>"NotPaid"</formula>
    </cfRule>
    <cfRule type="cellIs" dxfId="3" priority="3028" operator="equal">
      <formula>"NotPaid"</formula>
    </cfRule>
    <cfRule type="cellIs" dxfId="3" priority="3027" operator="equal">
      <formula>"NotPaid"</formula>
    </cfRule>
    <cfRule type="cellIs" dxfId="3" priority="3026" operator="equal">
      <formula>"NotPaid"</formula>
    </cfRule>
    <cfRule type="cellIs" dxfId="3" priority="2903" operator="equal">
      <formula>"NotPaid"</formula>
    </cfRule>
    <cfRule type="cellIs" dxfId="3" priority="2902" operator="equal">
      <formula>"NotPaid"</formula>
    </cfRule>
    <cfRule type="cellIs" dxfId="3" priority="2901" operator="equal">
      <formula>"NotPaid"</formula>
    </cfRule>
    <cfRule type="cellIs" dxfId="3" priority="2797" operator="equal">
      <formula>"NotPaid"</formula>
    </cfRule>
    <cfRule type="cellIs" dxfId="3" priority="2796" operator="equal">
      <formula>"NotPaid"</formula>
    </cfRule>
    <cfRule type="cellIs" dxfId="3" priority="2795" operator="equal">
      <formula>"NotPaid"</formula>
    </cfRule>
  </conditionalFormatting>
  <conditionalFormatting sqref="E33">
    <cfRule type="cellIs" dxfId="3" priority="3202" operator="equal">
      <formula>"NotPaid"</formula>
    </cfRule>
    <cfRule type="cellIs" dxfId="3" priority="3201" operator="equal">
      <formula>"NotPaid"</formula>
    </cfRule>
    <cfRule type="cellIs" dxfId="3" priority="3200" operator="equal">
      <formula>"NotPaid"</formula>
    </cfRule>
    <cfRule type="cellIs" dxfId="3" priority="3035" operator="equal">
      <formula>"NotPaid"</formula>
    </cfRule>
    <cfRule type="cellIs" dxfId="3" priority="3034" operator="equal">
      <formula>"NotPaid"</formula>
    </cfRule>
    <cfRule type="cellIs" dxfId="3" priority="3033" operator="equal">
      <formula>"NotPaid"</formula>
    </cfRule>
    <cfRule type="cellIs" dxfId="3" priority="2910" operator="equal">
      <formula>"NotPaid"</formula>
    </cfRule>
    <cfRule type="cellIs" dxfId="3" priority="2909" operator="equal">
      <formula>"NotPaid"</formula>
    </cfRule>
    <cfRule type="cellIs" dxfId="3" priority="2908" operator="equal">
      <formula>"NotPaid"</formula>
    </cfRule>
    <cfRule type="cellIs" dxfId="3" priority="2804" operator="equal">
      <formula>"NotPaid"</formula>
    </cfRule>
    <cfRule type="cellIs" dxfId="3" priority="2803" operator="equal">
      <formula>"NotPaid"</formula>
    </cfRule>
    <cfRule type="cellIs" dxfId="3" priority="2802" operator="equal">
      <formula>"NotPaid"</formula>
    </cfRule>
  </conditionalFormatting>
  <conditionalFormatting sqref="F33">
    <cfRule type="cellIs" dxfId="3" priority="3198" operator="equal">
      <formula>"NotPaid"</formula>
    </cfRule>
    <cfRule type="cellIs" dxfId="3" priority="3197" operator="equal">
      <formula>"NotPaid"</formula>
    </cfRule>
    <cfRule type="cellIs" dxfId="3" priority="3196" operator="equal">
      <formula>"NotPaid"</formula>
    </cfRule>
    <cfRule type="cellIs" dxfId="3" priority="3031" operator="equal">
      <formula>"NotPaid"</formula>
    </cfRule>
    <cfRule type="cellIs" dxfId="3" priority="3030" operator="equal">
      <formula>"NotPaid"</formula>
    </cfRule>
    <cfRule type="cellIs" dxfId="3" priority="3029" operator="equal">
      <formula>"NotPaid"</formula>
    </cfRule>
    <cfRule type="cellIs" dxfId="3" priority="2906" operator="equal">
      <formula>"NotPaid"</formula>
    </cfRule>
    <cfRule type="cellIs" dxfId="3" priority="2905" operator="equal">
      <formula>"NotPaid"</formula>
    </cfRule>
    <cfRule type="cellIs" dxfId="3" priority="2904" operator="equal">
      <formula>"NotPaid"</formula>
    </cfRule>
    <cfRule type="cellIs" dxfId="3" priority="2800" operator="equal">
      <formula>"NotPaid"</formula>
    </cfRule>
    <cfRule type="cellIs" dxfId="3" priority="2799" operator="equal">
      <formula>"NotPaid"</formula>
    </cfRule>
    <cfRule type="cellIs" dxfId="3" priority="2798" operator="equal">
      <formula>"NotPaid"</formula>
    </cfRule>
  </conditionalFormatting>
  <conditionalFormatting sqref="G33">
    <cfRule type="cellIs" dxfId="3" priority="3199" operator="equal">
      <formula>"NotPaid"</formula>
    </cfRule>
    <cfRule type="cellIs" dxfId="3" priority="3032" operator="equal">
      <formula>"NotPaid"</formula>
    </cfRule>
  </conditionalFormatting>
  <conditionalFormatting sqref="G33:N33">
    <cfRule type="cellIs" dxfId="3" priority="2907" operator="equal">
      <formula>"NotPaid"</formula>
    </cfRule>
    <cfRule type="cellIs" dxfId="3" priority="2801" operator="equal">
      <formula>"NotPaid"</formula>
    </cfRule>
  </conditionalFormatting>
  <conditionalFormatting sqref="H33:N33">
    <cfRule type="cellIs" dxfId="3" priority="3192" operator="equal">
      <formula>"NotPaid"</formula>
    </cfRule>
    <cfRule type="cellIs" dxfId="3" priority="3013" operator="equal">
      <formula>"NotPaid"</formula>
    </cfRule>
  </conditionalFormatting>
  <conditionalFormatting sqref="O33">
    <cfRule type="cellIs" dxfId="3" priority="3191" operator="equal">
      <formula>"NotPaid"</formula>
    </cfRule>
    <cfRule type="cellIs" dxfId="3" priority="3012" operator="equal">
      <formula>"NotPaid"</formula>
    </cfRule>
    <cfRule type="cellIs" dxfId="3" priority="2900" operator="equal">
      <formula>"NotPaid"</formula>
    </cfRule>
    <cfRule type="cellIs" dxfId="3" priority="2794" operator="equal">
      <formula>"NotPaid"</formula>
    </cfRule>
  </conditionalFormatting>
  <conditionalFormatting sqref="AK33">
    <cfRule type="expression" dxfId="5" priority="2183" stopIfTrue="1">
      <formula>AK138="not paid"</formula>
    </cfRule>
  </conditionalFormatting>
  <conditionalFormatting sqref="AO33:AQ33">
    <cfRule type="expression" dxfId="5" priority="2182" stopIfTrue="1">
      <formula>AO126="not paid"</formula>
    </cfRule>
    <cfRule type="expression" dxfId="7" priority="2247" stopIfTrue="1">
      <formula>Bio!AO109="not paid"</formula>
    </cfRule>
  </conditionalFormatting>
  <conditionalFormatting sqref="D34">
    <cfRule type="cellIs" dxfId="3" priority="3205" operator="equal">
      <formula>"NotPaid"</formula>
    </cfRule>
    <cfRule type="cellIs" dxfId="3" priority="3204" operator="equal">
      <formula>"NotPaid"</formula>
    </cfRule>
    <cfRule type="cellIs" dxfId="3" priority="3203" operator="equal">
      <formula>"NotPaid"</formula>
    </cfRule>
    <cfRule type="cellIs" dxfId="3" priority="3004" operator="equal">
      <formula>"NotPaid"</formula>
    </cfRule>
    <cfRule type="cellIs" dxfId="3" priority="3003" operator="equal">
      <formula>"NotPaid"</formula>
    </cfRule>
    <cfRule type="cellIs" dxfId="3" priority="3002" operator="equal">
      <formula>"NotPaid"</formula>
    </cfRule>
    <cfRule type="cellIs" dxfId="3" priority="2892" operator="equal">
      <formula>"NotPaid"</formula>
    </cfRule>
    <cfRule type="cellIs" dxfId="3" priority="2891" operator="equal">
      <formula>"NotPaid"</formula>
    </cfRule>
    <cfRule type="cellIs" dxfId="3" priority="2890" operator="equal">
      <formula>"NotPaid"</formula>
    </cfRule>
    <cfRule type="cellIs" dxfId="3" priority="2786" operator="equal">
      <formula>"NotPaid"</formula>
    </cfRule>
    <cfRule type="cellIs" dxfId="3" priority="2785" operator="equal">
      <formula>"NotPaid"</formula>
    </cfRule>
    <cfRule type="cellIs" dxfId="3" priority="2784" operator="equal">
      <formula>"NotPaid"</formula>
    </cfRule>
  </conditionalFormatting>
  <conditionalFormatting sqref="E34">
    <cfRule type="cellIs" dxfId="3" priority="3212" operator="equal">
      <formula>"NotPaid"</formula>
    </cfRule>
    <cfRule type="cellIs" dxfId="3" priority="3211" operator="equal">
      <formula>"NotPaid"</formula>
    </cfRule>
    <cfRule type="cellIs" dxfId="3" priority="3210" operator="equal">
      <formula>"NotPaid"</formula>
    </cfRule>
    <cfRule type="cellIs" dxfId="3" priority="3011" operator="equal">
      <formula>"NotPaid"</formula>
    </cfRule>
    <cfRule type="cellIs" dxfId="3" priority="3010" operator="equal">
      <formula>"NotPaid"</formula>
    </cfRule>
    <cfRule type="cellIs" dxfId="3" priority="3009" operator="equal">
      <formula>"NotPaid"</formula>
    </cfRule>
    <cfRule type="cellIs" dxfId="3" priority="2899" operator="equal">
      <formula>"NotPaid"</formula>
    </cfRule>
    <cfRule type="cellIs" dxfId="3" priority="2898" operator="equal">
      <formula>"NotPaid"</formula>
    </cfRule>
    <cfRule type="cellIs" dxfId="3" priority="2897" operator="equal">
      <formula>"NotPaid"</formula>
    </cfRule>
    <cfRule type="cellIs" dxfId="3" priority="2793" operator="equal">
      <formula>"NotPaid"</formula>
    </cfRule>
    <cfRule type="cellIs" dxfId="3" priority="2792" operator="equal">
      <formula>"NotPaid"</formula>
    </cfRule>
    <cfRule type="cellIs" dxfId="3" priority="2791" operator="equal">
      <formula>"NotPaid"</formula>
    </cfRule>
  </conditionalFormatting>
  <conditionalFormatting sqref="F34">
    <cfRule type="cellIs" dxfId="3" priority="3208" operator="equal">
      <formula>"NotPaid"</formula>
    </cfRule>
    <cfRule type="cellIs" dxfId="3" priority="3207" operator="equal">
      <formula>"NotPaid"</formula>
    </cfRule>
    <cfRule type="cellIs" dxfId="3" priority="3206" operator="equal">
      <formula>"NotPaid"</formula>
    </cfRule>
    <cfRule type="cellIs" dxfId="3" priority="3007" operator="equal">
      <formula>"NotPaid"</formula>
    </cfRule>
    <cfRule type="cellIs" dxfId="3" priority="3006" operator="equal">
      <formula>"NotPaid"</formula>
    </cfRule>
    <cfRule type="cellIs" dxfId="3" priority="3005" operator="equal">
      <formula>"NotPaid"</formula>
    </cfRule>
    <cfRule type="cellIs" dxfId="3" priority="2895" operator="equal">
      <formula>"NotPaid"</formula>
    </cfRule>
    <cfRule type="cellIs" dxfId="3" priority="2894" operator="equal">
      <formula>"NotPaid"</formula>
    </cfRule>
    <cfRule type="cellIs" dxfId="3" priority="2893" operator="equal">
      <formula>"NotPaid"</formula>
    </cfRule>
    <cfRule type="cellIs" dxfId="3" priority="2789" operator="equal">
      <formula>"NotPaid"</formula>
    </cfRule>
    <cfRule type="cellIs" dxfId="3" priority="2788" operator="equal">
      <formula>"NotPaid"</formula>
    </cfRule>
    <cfRule type="cellIs" dxfId="3" priority="2787" operator="equal">
      <formula>"NotPaid"</formula>
    </cfRule>
  </conditionalFormatting>
  <conditionalFormatting sqref="G34">
    <cfRule type="cellIs" dxfId="3" priority="3209" operator="equal">
      <formula>"NotPaid"</formula>
    </cfRule>
  </conditionalFormatting>
  <conditionalFormatting sqref="G34:N34">
    <cfRule type="cellIs" dxfId="3" priority="3008" operator="equal">
      <formula>"NotPaid"</formula>
    </cfRule>
    <cfRule type="cellIs" dxfId="3" priority="2896" operator="equal">
      <formula>"NotPaid"</formula>
    </cfRule>
    <cfRule type="cellIs" dxfId="3" priority="2790" operator="equal">
      <formula>"NotPaid"</formula>
    </cfRule>
  </conditionalFormatting>
  <conditionalFormatting sqref="H34:N34">
    <cfRule type="cellIs" dxfId="3" priority="3190" operator="equal">
      <formula>"NotPaid"</formula>
    </cfRule>
  </conditionalFormatting>
  <conditionalFormatting sqref="O34">
    <cfRule type="cellIs" dxfId="3" priority="3189" operator="equal">
      <formula>"NotPaid"</formula>
    </cfRule>
    <cfRule type="cellIs" dxfId="3" priority="3001" operator="equal">
      <formula>"NotPaid"</formula>
    </cfRule>
    <cfRule type="cellIs" dxfId="3" priority="2889" operator="equal">
      <formula>"NotPaid"</formula>
    </cfRule>
    <cfRule type="cellIs" dxfId="3" priority="2783" operator="equal">
      <formula>"NotPaid"</formula>
    </cfRule>
  </conditionalFormatting>
  <conditionalFormatting sqref="D35">
    <cfRule type="cellIs" dxfId="3" priority="2545" operator="equal">
      <formula>"NotPaid"</formula>
    </cfRule>
    <cfRule type="cellIs" dxfId="3" priority="2544" operator="equal">
      <formula>"NotPaid"</formula>
    </cfRule>
    <cfRule type="cellIs" dxfId="3" priority="2543" operator="equal">
      <formula>"NotPaid"</formula>
    </cfRule>
  </conditionalFormatting>
  <conditionalFormatting sqref="E35">
    <cfRule type="cellIs" dxfId="3" priority="2553" operator="equal">
      <formula>"NotPaid"</formula>
    </cfRule>
    <cfRule type="cellIs" dxfId="3" priority="2552" operator="equal">
      <formula>"NotPaid"</formula>
    </cfRule>
    <cfRule type="cellIs" dxfId="3" priority="2551" operator="equal">
      <formula>"NotPaid"</formula>
    </cfRule>
  </conditionalFormatting>
  <conditionalFormatting sqref="F35">
    <cfRule type="cellIs" dxfId="3" priority="2549" operator="equal">
      <formula>"NotPaid"</formula>
    </cfRule>
    <cfRule type="cellIs" dxfId="3" priority="2548" operator="equal">
      <formula>"NotPaid"</formula>
    </cfRule>
    <cfRule type="cellIs" dxfId="3" priority="2547" operator="equal">
      <formula>"NotPaid"</formula>
    </cfRule>
  </conditionalFormatting>
  <conditionalFormatting sqref="G35">
    <cfRule type="cellIs" dxfId="3" priority="2550" operator="equal">
      <formula>"NotPaid"</formula>
    </cfRule>
  </conditionalFormatting>
  <conditionalFormatting sqref="H35:N35">
    <cfRule type="cellIs" dxfId="3" priority="2546" operator="equal">
      <formula>"NotPaid"</formula>
    </cfRule>
  </conditionalFormatting>
  <conditionalFormatting sqref="O35">
    <cfRule type="cellIs" dxfId="3" priority="2542" operator="equal">
      <formula>"NotPaid"</formula>
    </cfRule>
  </conditionalFormatting>
  <conditionalFormatting sqref="AD35">
    <cfRule type="cellIs" dxfId="3" priority="2110" operator="equal">
      <formula>"NotPaid"</formula>
    </cfRule>
    <cfRule type="cellIs" dxfId="3" priority="2099" operator="equal">
      <formula>"NotPaid"</formula>
    </cfRule>
    <cfRule type="cellIs" dxfId="3" priority="2091" operator="equal">
      <formula>"NotPaid"</formula>
    </cfRule>
    <cfRule type="cellIs" dxfId="3" priority="2083" operator="equal">
      <formula>"NotPaid"</formula>
    </cfRule>
    <cfRule type="cellIs" dxfId="3" priority="2023" operator="equal">
      <formula>"NotPaid"</formula>
    </cfRule>
    <cfRule type="cellIs" dxfId="3" priority="2013" operator="equal">
      <formula>"NotPaid"</formula>
    </cfRule>
    <cfRule type="cellIs" dxfId="3" priority="2005" operator="equal">
      <formula>"NotPaid"</formula>
    </cfRule>
    <cfRule type="cellIs" dxfId="3" priority="1997" operator="equal">
      <formula>"NotPaid"</formula>
    </cfRule>
  </conditionalFormatting>
  <conditionalFormatting sqref="D36">
    <cfRule type="cellIs" dxfId="3" priority="2533" operator="equal">
      <formula>"NotPaid"</formula>
    </cfRule>
    <cfRule type="cellIs" dxfId="3" priority="2532" operator="equal">
      <formula>"NotPaid"</formula>
    </cfRule>
    <cfRule type="cellIs" dxfId="3" priority="2531" operator="equal">
      <formula>"NotPaid"</formula>
    </cfRule>
  </conditionalFormatting>
  <conditionalFormatting sqref="E36">
    <cfRule type="cellIs" dxfId="3" priority="2541" operator="equal">
      <formula>"NotPaid"</formula>
    </cfRule>
    <cfRule type="cellIs" dxfId="3" priority="2540" operator="equal">
      <formula>"NotPaid"</formula>
    </cfRule>
    <cfRule type="cellIs" dxfId="3" priority="2539" operator="equal">
      <formula>"NotPaid"</formula>
    </cfRule>
  </conditionalFormatting>
  <conditionalFormatting sqref="F36">
    <cfRule type="cellIs" dxfId="3" priority="2537" operator="equal">
      <formula>"NotPaid"</formula>
    </cfRule>
    <cfRule type="cellIs" dxfId="3" priority="2536" operator="equal">
      <formula>"NotPaid"</formula>
    </cfRule>
    <cfRule type="cellIs" dxfId="3" priority="2535" operator="equal">
      <formula>"NotPaid"</formula>
    </cfRule>
  </conditionalFormatting>
  <conditionalFormatting sqref="G36">
    <cfRule type="cellIs" dxfId="3" priority="2538" operator="equal">
      <formula>"NotPaid"</formula>
    </cfRule>
  </conditionalFormatting>
  <conditionalFormatting sqref="H36:N36">
    <cfRule type="cellIs" dxfId="3" priority="2534" operator="equal">
      <formula>"NotPaid"</formula>
    </cfRule>
  </conditionalFormatting>
  <conditionalFormatting sqref="O36">
    <cfRule type="cellIs" dxfId="3" priority="2530" operator="equal">
      <formula>"NotPaid"</formula>
    </cfRule>
  </conditionalFormatting>
  <conditionalFormatting sqref="Q36:R36">
    <cfRule type="cellIs" dxfId="3" priority="367" operator="equal">
      <formula>"NotPaid"</formula>
    </cfRule>
    <cfRule type="cellIs" dxfId="3" priority="364" operator="equal">
      <formula>"NotPaid"</formula>
    </cfRule>
    <cfRule type="cellIs" dxfId="3" priority="365" operator="equal">
      <formula>"NotPaid"</formula>
    </cfRule>
    <cfRule type="cellIs" dxfId="3" priority="363" operator="equal">
      <formula>"NotPaid"</formula>
    </cfRule>
    <cfRule type="cellIs" dxfId="3" priority="362" operator="equal">
      <formula>"NotPaid"</formula>
    </cfRule>
    <cfRule type="cellIs" dxfId="3" priority="329" operator="equal">
      <formula>"NotPaid"</formula>
    </cfRule>
    <cfRule type="cellIs" dxfId="3" priority="321" operator="equal">
      <formula>"NotPaid"</formula>
    </cfRule>
  </conditionalFormatting>
  <conditionalFormatting sqref="S36:U36">
    <cfRule type="cellIs" dxfId="3" priority="680" operator="equal">
      <formula>"NotPaid"</formula>
    </cfRule>
    <cfRule type="cellIs" dxfId="3" priority="677" operator="equal">
      <formula>"NotPaid"</formula>
    </cfRule>
    <cfRule type="cellIs" dxfId="3" priority="678" operator="equal">
      <formula>"NotPaid"</formula>
    </cfRule>
    <cfRule type="cellIs" dxfId="3" priority="676" operator="equal">
      <formula>"NotPaid"</formula>
    </cfRule>
    <cfRule type="cellIs" dxfId="3" priority="675" operator="equal">
      <formula>"NotPaid"</formula>
    </cfRule>
    <cfRule type="cellIs" dxfId="3" priority="642" operator="equal">
      <formula>"NotPaid"</formula>
    </cfRule>
    <cfRule type="cellIs" dxfId="3" priority="634" operator="equal">
      <formula>"NotPaid"</formula>
    </cfRule>
  </conditionalFormatting>
  <conditionalFormatting sqref="V36:X36">
    <cfRule type="cellIs" dxfId="3" priority="993" operator="equal">
      <formula>"NotPaid"</formula>
    </cfRule>
    <cfRule type="cellIs" dxfId="3" priority="990" operator="equal">
      <formula>"NotPaid"</formula>
    </cfRule>
    <cfRule type="cellIs" dxfId="3" priority="991" operator="equal">
      <formula>"NotPaid"</formula>
    </cfRule>
    <cfRule type="cellIs" dxfId="3" priority="989" operator="equal">
      <formula>"NotPaid"</formula>
    </cfRule>
    <cfRule type="cellIs" dxfId="3" priority="988" operator="equal">
      <formula>"NotPaid"</formula>
    </cfRule>
    <cfRule type="cellIs" dxfId="3" priority="955" operator="equal">
      <formula>"NotPaid"</formula>
    </cfRule>
    <cfRule type="cellIs" dxfId="3" priority="947" operator="equal">
      <formula>"NotPaid"</formula>
    </cfRule>
  </conditionalFormatting>
  <conditionalFormatting sqref="Y36:AA36">
    <cfRule type="cellIs" dxfId="3" priority="1306" operator="equal">
      <formula>"NotPaid"</formula>
    </cfRule>
    <cfRule type="cellIs" dxfId="3" priority="1303" operator="equal">
      <formula>"NotPaid"</formula>
    </cfRule>
    <cfRule type="cellIs" dxfId="3" priority="1304" operator="equal">
      <formula>"NotPaid"</formula>
    </cfRule>
    <cfRule type="cellIs" dxfId="3" priority="1302" operator="equal">
      <formula>"NotPaid"</formula>
    </cfRule>
    <cfRule type="cellIs" dxfId="3" priority="1301" operator="equal">
      <formula>"NotPaid"</formula>
    </cfRule>
    <cfRule type="cellIs" dxfId="3" priority="1268" operator="equal">
      <formula>"NotPaid"</formula>
    </cfRule>
    <cfRule type="cellIs" dxfId="3" priority="1260" operator="equal">
      <formula>"NotPaid"</formula>
    </cfRule>
  </conditionalFormatting>
  <conditionalFormatting sqref="D37">
    <cfRule type="cellIs" dxfId="3" priority="3179" operator="equal">
      <formula>"NotPaid"</formula>
    </cfRule>
    <cfRule type="cellIs" dxfId="3" priority="3178" operator="equal">
      <formula>"NotPaid"</formula>
    </cfRule>
    <cfRule type="cellIs" dxfId="3" priority="3177" operator="equal">
      <formula>"NotPaid"</formula>
    </cfRule>
    <cfRule type="cellIs" dxfId="3" priority="2993" operator="equal">
      <formula>"NotPaid"</formula>
    </cfRule>
    <cfRule type="cellIs" dxfId="3" priority="2992" operator="equal">
      <formula>"NotPaid"</formula>
    </cfRule>
    <cfRule type="cellIs" dxfId="3" priority="2991" operator="equal">
      <formula>"NotPaid"</formula>
    </cfRule>
    <cfRule type="cellIs" dxfId="3" priority="2879" operator="equal">
      <formula>"NotPaid"</formula>
    </cfRule>
    <cfRule type="cellIs" dxfId="3" priority="2878" operator="equal">
      <formula>"NotPaid"</formula>
    </cfRule>
    <cfRule type="cellIs" dxfId="3" priority="2877" operator="equal">
      <formula>"NotPaid"</formula>
    </cfRule>
    <cfRule type="cellIs" dxfId="3" priority="2782" operator="equal">
      <formula>"NotPaid"</formula>
    </cfRule>
    <cfRule type="cellIs" dxfId="3" priority="2781" operator="equal">
      <formula>"NotPaid"</formula>
    </cfRule>
    <cfRule type="cellIs" dxfId="3" priority="2780" operator="equal">
      <formula>"NotPaid"</formula>
    </cfRule>
    <cfRule type="cellIs" dxfId="3" priority="2765" operator="equal">
      <formula>"NotPaid"</formula>
    </cfRule>
    <cfRule type="cellIs" dxfId="3" priority="2764" operator="equal">
      <formula>"NotPaid"</formula>
    </cfRule>
    <cfRule type="cellIs" dxfId="3" priority="2763" operator="equal">
      <formula>"NotPaid"</formula>
    </cfRule>
    <cfRule type="cellIs" dxfId="3" priority="2695" operator="equal">
      <formula>"NotPaid"</formula>
    </cfRule>
    <cfRule type="cellIs" dxfId="3" priority="2694" operator="equal">
      <formula>"NotPaid"</formula>
    </cfRule>
    <cfRule type="cellIs" dxfId="3" priority="2693" operator="equal">
      <formula>"NotPaid"</formula>
    </cfRule>
    <cfRule type="cellIs" dxfId="3" priority="2626" operator="equal">
      <formula>"NotPaid"</formula>
    </cfRule>
    <cfRule type="cellIs" dxfId="3" priority="2625" operator="equal">
      <formula>"NotPaid"</formula>
    </cfRule>
    <cfRule type="cellIs" dxfId="3" priority="2624" operator="equal">
      <formula>"NotPaid"</formula>
    </cfRule>
    <cfRule type="cellIs" dxfId="3" priority="2584" operator="equal">
      <formula>"NotPaid"</formula>
    </cfRule>
    <cfRule type="cellIs" dxfId="3" priority="2583" operator="equal">
      <formula>"NotPaid"</formula>
    </cfRule>
    <cfRule type="cellIs" dxfId="3" priority="2582" operator="equal">
      <formula>"NotPaid"</formula>
    </cfRule>
  </conditionalFormatting>
  <conditionalFormatting sqref="E37">
    <cfRule type="cellIs" dxfId="3" priority="3186" operator="equal">
      <formula>"NotPaid"</formula>
    </cfRule>
    <cfRule type="cellIs" dxfId="3" priority="3185" operator="equal">
      <formula>"NotPaid"</formula>
    </cfRule>
    <cfRule type="cellIs" dxfId="3" priority="3184" operator="equal">
      <formula>"NotPaid"</formula>
    </cfRule>
    <cfRule type="cellIs" dxfId="3" priority="3000" operator="equal">
      <formula>"NotPaid"</formula>
    </cfRule>
    <cfRule type="cellIs" dxfId="3" priority="2999" operator="equal">
      <formula>"NotPaid"</formula>
    </cfRule>
    <cfRule type="cellIs" dxfId="3" priority="2998" operator="equal">
      <formula>"NotPaid"</formula>
    </cfRule>
    <cfRule type="cellIs" dxfId="3" priority="2887" operator="equal">
      <formula>"NotPaid"</formula>
    </cfRule>
    <cfRule type="cellIs" dxfId="3" priority="2886" operator="equal">
      <formula>"NotPaid"</formula>
    </cfRule>
    <cfRule type="cellIs" dxfId="3" priority="2885" operator="equal">
      <formula>"NotPaid"</formula>
    </cfRule>
    <cfRule type="cellIs" dxfId="3" priority="2772" operator="equal">
      <formula>"NotPaid"</formula>
    </cfRule>
    <cfRule type="cellIs" dxfId="3" priority="2771" operator="equal">
      <formula>"NotPaid"</formula>
    </cfRule>
    <cfRule type="cellIs" dxfId="3" priority="2770" operator="equal">
      <formula>"NotPaid"</formula>
    </cfRule>
    <cfRule type="cellIs" dxfId="3" priority="2702" operator="equal">
      <formula>"NotPaid"</formula>
    </cfRule>
    <cfRule type="cellIs" dxfId="3" priority="2701" operator="equal">
      <formula>"NotPaid"</formula>
    </cfRule>
    <cfRule type="cellIs" dxfId="3" priority="2700" operator="equal">
      <formula>"NotPaid"</formula>
    </cfRule>
    <cfRule type="cellIs" dxfId="3" priority="2633" operator="equal">
      <formula>"NotPaid"</formula>
    </cfRule>
    <cfRule type="cellIs" dxfId="3" priority="2632" operator="equal">
      <formula>"NotPaid"</formula>
    </cfRule>
    <cfRule type="cellIs" dxfId="3" priority="2631" operator="equal">
      <formula>"NotPaid"</formula>
    </cfRule>
    <cfRule type="cellIs" dxfId="3" priority="2592" operator="equal">
      <formula>"NotPaid"</formula>
    </cfRule>
    <cfRule type="cellIs" dxfId="3" priority="2591" operator="equal">
      <formula>"NotPaid"</formula>
    </cfRule>
    <cfRule type="cellIs" dxfId="3" priority="2590" operator="equal">
      <formula>"NotPaid"</formula>
    </cfRule>
  </conditionalFormatting>
  <conditionalFormatting sqref="F37">
    <cfRule type="cellIs" dxfId="3" priority="3182" operator="equal">
      <formula>"NotPaid"</formula>
    </cfRule>
    <cfRule type="cellIs" dxfId="3" priority="3181" operator="equal">
      <formula>"NotPaid"</formula>
    </cfRule>
    <cfRule type="cellIs" dxfId="3" priority="3180" operator="equal">
      <formula>"NotPaid"</formula>
    </cfRule>
    <cfRule type="cellIs" dxfId="3" priority="2996" operator="equal">
      <formula>"NotPaid"</formula>
    </cfRule>
    <cfRule type="cellIs" dxfId="3" priority="2995" operator="equal">
      <formula>"NotPaid"</formula>
    </cfRule>
    <cfRule type="cellIs" dxfId="3" priority="2994" operator="equal">
      <formula>"NotPaid"</formula>
    </cfRule>
    <cfRule type="cellIs" dxfId="3" priority="2883" operator="equal">
      <formula>"NotPaid"</formula>
    </cfRule>
    <cfRule type="cellIs" dxfId="3" priority="2882" operator="equal">
      <formula>"NotPaid"</formula>
    </cfRule>
    <cfRule type="cellIs" dxfId="3" priority="2881" operator="equal">
      <formula>"NotPaid"</formula>
    </cfRule>
    <cfRule type="cellIs" dxfId="3" priority="2768" operator="equal">
      <formula>"NotPaid"</formula>
    </cfRule>
    <cfRule type="cellIs" dxfId="3" priority="2767" operator="equal">
      <formula>"NotPaid"</formula>
    </cfRule>
    <cfRule type="cellIs" dxfId="3" priority="2766" operator="equal">
      <formula>"NotPaid"</formula>
    </cfRule>
    <cfRule type="cellIs" dxfId="3" priority="2698" operator="equal">
      <formula>"NotPaid"</formula>
    </cfRule>
    <cfRule type="cellIs" dxfId="3" priority="2697" operator="equal">
      <formula>"NotPaid"</formula>
    </cfRule>
    <cfRule type="cellIs" dxfId="3" priority="2696" operator="equal">
      <formula>"NotPaid"</formula>
    </cfRule>
    <cfRule type="cellIs" dxfId="3" priority="2629" operator="equal">
      <formula>"NotPaid"</formula>
    </cfRule>
    <cfRule type="cellIs" dxfId="3" priority="2628" operator="equal">
      <formula>"NotPaid"</formula>
    </cfRule>
    <cfRule type="cellIs" dxfId="3" priority="2627" operator="equal">
      <formula>"NotPaid"</formula>
    </cfRule>
    <cfRule type="cellIs" dxfId="3" priority="2588" operator="equal">
      <formula>"NotPaid"</formula>
    </cfRule>
    <cfRule type="cellIs" dxfId="3" priority="2587" operator="equal">
      <formula>"NotPaid"</formula>
    </cfRule>
    <cfRule type="cellIs" dxfId="3" priority="2586" operator="equal">
      <formula>"NotPaid"</formula>
    </cfRule>
  </conditionalFormatting>
  <conditionalFormatting sqref="G37:N37">
    <cfRule type="cellIs" dxfId="3" priority="3183" operator="equal">
      <formula>"NotPaid"</formula>
    </cfRule>
    <cfRule type="cellIs" dxfId="3" priority="2997" operator="equal">
      <formula>"NotPaid"</formula>
    </cfRule>
    <cfRule type="cellIs" dxfId="3" priority="2769" operator="equal">
      <formula>"NotPaid"</formula>
    </cfRule>
    <cfRule type="cellIs" dxfId="3" priority="2699" operator="equal">
      <formula>"NotPaid"</formula>
    </cfRule>
    <cfRule type="cellIs" dxfId="3" priority="2630" operator="equal">
      <formula>"NotPaid"</formula>
    </cfRule>
  </conditionalFormatting>
  <conditionalFormatting sqref="G37">
    <cfRule type="cellIs" dxfId="3" priority="2884" operator="equal">
      <formula>"NotPaid"</formula>
    </cfRule>
    <cfRule type="cellIs" dxfId="3" priority="2589" operator="equal">
      <formula>"NotPaid"</formula>
    </cfRule>
  </conditionalFormatting>
  <conditionalFormatting sqref="H37:N37">
    <cfRule type="cellIs" dxfId="3" priority="2880" operator="equal">
      <formula>"NotPaid"</formula>
    </cfRule>
    <cfRule type="cellIs" dxfId="3" priority="2585" operator="equal">
      <formula>"NotPaid"</formula>
    </cfRule>
  </conditionalFormatting>
  <conditionalFormatting sqref="O37">
    <cfRule type="cellIs" dxfId="3" priority="3176" operator="equal">
      <formula>"NotPaid"</formula>
    </cfRule>
    <cfRule type="cellIs" dxfId="3" priority="2990" operator="equal">
      <formula>"NotPaid"</formula>
    </cfRule>
    <cfRule type="cellIs" dxfId="3" priority="2876" operator="equal">
      <formula>"NotPaid"</formula>
    </cfRule>
    <cfRule type="cellIs" dxfId="3" priority="2762" operator="equal">
      <formula>"NotPaid"</formula>
    </cfRule>
    <cfRule type="cellIs" dxfId="3" priority="2692" operator="equal">
      <formula>"NotPaid"</formula>
    </cfRule>
    <cfRule type="cellIs" dxfId="3" priority="2623" operator="equal">
      <formula>"NotPaid"</formula>
    </cfRule>
    <cfRule type="cellIs" dxfId="3" priority="2581" operator="equal">
      <formula>"NotPaid"</formula>
    </cfRule>
  </conditionalFormatting>
  <conditionalFormatting sqref="AD37">
    <cfRule type="cellIs" dxfId="3" priority="1803" operator="equal">
      <formula>"NotPaid"</formula>
    </cfRule>
    <cfRule type="cellIs" dxfId="3" priority="1802" operator="equal">
      <formula>"NotPaid"</formula>
    </cfRule>
    <cfRule type="cellIs" dxfId="3" priority="1801" operator="equal">
      <formula>"NotPaid"</formula>
    </cfRule>
    <cfRule type="cellIs" dxfId="3" priority="1800" operator="equal">
      <formula>"NotPaid"</formula>
    </cfRule>
    <cfRule type="cellIs" dxfId="3" priority="1799" operator="equal">
      <formula>"NotPaid"</formula>
    </cfRule>
    <cfRule type="cellIs" dxfId="3" priority="1798" operator="equal">
      <formula>"NotPaid"</formula>
    </cfRule>
    <cfRule type="cellIs" dxfId="3" priority="1797" operator="equal">
      <formula>"NotPaid"</formula>
    </cfRule>
    <cfRule type="cellIs" dxfId="3" priority="1796" operator="equal">
      <formula>"NotPaid"</formula>
    </cfRule>
    <cfRule type="cellIs" dxfId="3" priority="1795" operator="equal">
      <formula>"NotPaid"</formula>
    </cfRule>
    <cfRule type="cellIs" dxfId="3" priority="1794" operator="equal">
      <formula>"NotPaid"</formula>
    </cfRule>
    <cfRule type="cellIs" dxfId="3" priority="1793" operator="equal">
      <formula>"NotPaid"</formula>
    </cfRule>
    <cfRule type="cellIs" dxfId="3" priority="1792" operator="equal">
      <formula>"NotPaid"</formula>
    </cfRule>
    <cfRule type="cellIs" dxfId="3" priority="1791" operator="equal">
      <formula>"NotPaid"</formula>
    </cfRule>
    <cfRule type="cellIs" dxfId="3" priority="1790" operator="equal">
      <formula>"NotPaid"</formula>
    </cfRule>
    <cfRule type="cellIs" dxfId="3" priority="1789" operator="equal">
      <formula>"NotPaid"</formula>
    </cfRule>
    <cfRule type="cellIs" dxfId="3" priority="1788" operator="equal">
      <formula>"NotPaid"</formula>
    </cfRule>
    <cfRule type="cellIs" dxfId="3" priority="1787" operator="equal">
      <formula>"NotPaid"</formula>
    </cfRule>
    <cfRule type="cellIs" dxfId="3" priority="1786" operator="equal">
      <formula>"NotPaid"</formula>
    </cfRule>
    <cfRule type="cellIs" dxfId="3" priority="1785" operator="equal">
      <formula>"NotPaid"</formula>
    </cfRule>
    <cfRule type="cellIs" dxfId="3" priority="1784" operator="equal">
      <formula>"NotPaid"</formula>
    </cfRule>
    <cfRule type="cellIs" dxfId="3" priority="1783" operator="equal">
      <formula>"NotPaid"</formula>
    </cfRule>
    <cfRule type="cellIs" dxfId="3" priority="1782" operator="equal">
      <formula>"NotPaid"</formula>
    </cfRule>
    <cfRule type="cellIs" dxfId="3" priority="1781" operator="equal">
      <formula>"NotPaid"</formula>
    </cfRule>
    <cfRule type="cellIs" dxfId="3" priority="1734" operator="equal">
      <formula>"NotPaid"</formula>
    </cfRule>
    <cfRule type="cellIs" dxfId="3" priority="1733" operator="equal">
      <formula>"NotPaid"</formula>
    </cfRule>
    <cfRule type="cellIs" dxfId="3" priority="1732" operator="equal">
      <formula>"NotPaid"</formula>
    </cfRule>
    <cfRule type="cellIs" dxfId="3" priority="1731" operator="equal">
      <formula>"NotPaid"</formula>
    </cfRule>
    <cfRule type="cellIs" dxfId="3" priority="1730" operator="equal">
      <formula>"NotPaid"</formula>
    </cfRule>
    <cfRule type="cellIs" dxfId="3" priority="1729" operator="equal">
      <formula>"NotPaid"</formula>
    </cfRule>
    <cfRule type="cellIs" dxfId="3" priority="1728" operator="equal">
      <formula>"NotPaid"</formula>
    </cfRule>
    <cfRule type="cellIs" dxfId="3" priority="1727" operator="equal">
      <formula>"NotPaid"</formula>
    </cfRule>
    <cfRule type="cellIs" dxfId="3" priority="1726" operator="equal">
      <formula>"NotPaid"</formula>
    </cfRule>
    <cfRule type="cellIs" dxfId="3" priority="1725" operator="equal">
      <formula>"NotPaid"</formula>
    </cfRule>
    <cfRule type="cellIs" dxfId="3" priority="1724" operator="equal">
      <formula>"NotPaid"</formula>
    </cfRule>
    <cfRule type="cellIs" dxfId="3" priority="1723" operator="equal">
      <formula>"NotPaid"</formula>
    </cfRule>
    <cfRule type="cellIs" dxfId="3" priority="1722" operator="equal">
      <formula>"NotPaid"</formula>
    </cfRule>
    <cfRule type="cellIs" dxfId="3" priority="1721" operator="equal">
      <formula>"NotPaid"</formula>
    </cfRule>
    <cfRule type="cellIs" dxfId="3" priority="1720" operator="equal">
      <formula>"NotPaid"</formula>
    </cfRule>
    <cfRule type="cellIs" dxfId="3" priority="1719" operator="equal">
      <formula>"NotPaid"</formula>
    </cfRule>
    <cfRule type="cellIs" dxfId="3" priority="1718" operator="equal">
      <formula>"NotPaid"</formula>
    </cfRule>
    <cfRule type="cellIs" dxfId="3" priority="1717" operator="equal">
      <formula>"NotPaid"</formula>
    </cfRule>
    <cfRule type="cellIs" dxfId="3" priority="1716" operator="equal">
      <formula>"NotPaid"</formula>
    </cfRule>
    <cfRule type="cellIs" dxfId="3" priority="1715" operator="equal">
      <formula>"NotPaid"</formula>
    </cfRule>
    <cfRule type="cellIs" dxfId="3" priority="1714" operator="equal">
      <formula>"NotPaid"</formula>
    </cfRule>
    <cfRule type="cellIs" dxfId="3" priority="1713" operator="equal">
      <formula>"NotPaid"</formula>
    </cfRule>
    <cfRule type="cellIs" dxfId="3" priority="1712" operator="equal">
      <formula>"NotPaid"</formula>
    </cfRule>
  </conditionalFormatting>
  <conditionalFormatting sqref="D38">
    <cfRule type="cellIs" dxfId="3" priority="3168" operator="equal">
      <formula>"NotPaid"</formula>
    </cfRule>
    <cfRule type="cellIs" dxfId="3" priority="3167" operator="equal">
      <formula>"NotPaid"</formula>
    </cfRule>
    <cfRule type="cellIs" dxfId="3" priority="3166" operator="equal">
      <formula>"NotPaid"</formula>
    </cfRule>
    <cfRule type="cellIs" dxfId="3" priority="2980" operator="equal">
      <formula>"NotPaid"</formula>
    </cfRule>
    <cfRule type="cellIs" dxfId="3" priority="2979" operator="equal">
      <formula>"NotPaid"</formula>
    </cfRule>
    <cfRule type="cellIs" dxfId="3" priority="2978" operator="equal">
      <formula>"NotPaid"</formula>
    </cfRule>
    <cfRule type="cellIs" dxfId="3" priority="2875" operator="equal">
      <formula>"NotPaid"</formula>
    </cfRule>
    <cfRule type="cellIs" dxfId="3" priority="2874" operator="equal">
      <formula>"NotPaid"</formula>
    </cfRule>
    <cfRule type="cellIs" dxfId="3" priority="2873" operator="equal">
      <formula>"NotPaid"</formula>
    </cfRule>
    <cfRule type="cellIs" dxfId="3" priority="2754" operator="equal">
      <formula>"NotPaid"</formula>
    </cfRule>
    <cfRule type="cellIs" dxfId="3" priority="2753" operator="equal">
      <formula>"NotPaid"</formula>
    </cfRule>
    <cfRule type="cellIs" dxfId="3" priority="2752" operator="equal">
      <formula>"NotPaid"</formula>
    </cfRule>
    <cfRule type="cellIs" dxfId="3" priority="2684" operator="equal">
      <formula>"NotPaid"</formula>
    </cfRule>
    <cfRule type="cellIs" dxfId="3" priority="2683" operator="equal">
      <formula>"NotPaid"</formula>
    </cfRule>
    <cfRule type="cellIs" dxfId="3" priority="2682" operator="equal">
      <formula>"NotPaid"</formula>
    </cfRule>
    <cfRule type="cellIs" dxfId="3" priority="2613" operator="equal">
      <formula>"NotPaid"</formula>
    </cfRule>
    <cfRule type="cellIs" dxfId="3" priority="2612" operator="equal">
      <formula>"NotPaid"</formula>
    </cfRule>
    <cfRule type="cellIs" dxfId="3" priority="2611" operator="equal">
      <formula>"NotPaid"</formula>
    </cfRule>
    <cfRule type="cellIs" dxfId="3" priority="2571" operator="equal">
      <formula>"NotPaid"</formula>
    </cfRule>
    <cfRule type="cellIs" dxfId="3" priority="2570" operator="equal">
      <formula>"NotPaid"</formula>
    </cfRule>
    <cfRule type="cellIs" dxfId="3" priority="2569" operator="equal">
      <formula>"NotPaid"</formula>
    </cfRule>
  </conditionalFormatting>
  <conditionalFormatting sqref="E38">
    <cfRule type="cellIs" dxfId="3" priority="3175" operator="equal">
      <formula>"NotPaid"</formula>
    </cfRule>
    <cfRule type="cellIs" dxfId="3" priority="3174" operator="equal">
      <formula>"NotPaid"</formula>
    </cfRule>
    <cfRule type="cellIs" dxfId="3" priority="3173" operator="equal">
      <formula>"NotPaid"</formula>
    </cfRule>
    <cfRule type="cellIs" dxfId="3" priority="2988" operator="equal">
      <formula>"NotPaid"</formula>
    </cfRule>
    <cfRule type="cellIs" dxfId="3" priority="2987" operator="equal">
      <formula>"NotPaid"</formula>
    </cfRule>
    <cfRule type="cellIs" dxfId="3" priority="2986" operator="equal">
      <formula>"NotPaid"</formula>
    </cfRule>
    <cfRule type="cellIs" dxfId="3" priority="2761" operator="equal">
      <formula>"NotPaid"</formula>
    </cfRule>
    <cfRule type="cellIs" dxfId="3" priority="2760" operator="equal">
      <formula>"NotPaid"</formula>
    </cfRule>
    <cfRule type="cellIs" dxfId="3" priority="2759" operator="equal">
      <formula>"NotPaid"</formula>
    </cfRule>
    <cfRule type="cellIs" dxfId="3" priority="2691" operator="equal">
      <formula>"NotPaid"</formula>
    </cfRule>
    <cfRule type="cellIs" dxfId="3" priority="2690" operator="equal">
      <formula>"NotPaid"</formula>
    </cfRule>
    <cfRule type="cellIs" dxfId="3" priority="2689" operator="equal">
      <formula>"NotPaid"</formula>
    </cfRule>
    <cfRule type="cellIs" dxfId="3" priority="2621" operator="equal">
      <formula>"NotPaid"</formula>
    </cfRule>
    <cfRule type="cellIs" dxfId="3" priority="2620" operator="equal">
      <formula>"NotPaid"</formula>
    </cfRule>
    <cfRule type="cellIs" dxfId="3" priority="2619" operator="equal">
      <formula>"NotPaid"</formula>
    </cfRule>
    <cfRule type="cellIs" dxfId="3" priority="2579" operator="equal">
      <formula>"NotPaid"</formula>
    </cfRule>
    <cfRule type="cellIs" dxfId="3" priority="2578" operator="equal">
      <formula>"NotPaid"</formula>
    </cfRule>
    <cfRule type="cellIs" dxfId="3" priority="2577" operator="equal">
      <formula>"NotPaid"</formula>
    </cfRule>
  </conditionalFormatting>
  <conditionalFormatting sqref="F38">
    <cfRule type="cellIs" dxfId="3" priority="3171" operator="equal">
      <formula>"NotPaid"</formula>
    </cfRule>
    <cfRule type="cellIs" dxfId="3" priority="3170" operator="equal">
      <formula>"NotPaid"</formula>
    </cfRule>
    <cfRule type="cellIs" dxfId="3" priority="3169" operator="equal">
      <formula>"NotPaid"</formula>
    </cfRule>
    <cfRule type="cellIs" dxfId="3" priority="2984" operator="equal">
      <formula>"NotPaid"</formula>
    </cfRule>
    <cfRule type="cellIs" dxfId="3" priority="2983" operator="equal">
      <formula>"NotPaid"</formula>
    </cfRule>
    <cfRule type="cellIs" dxfId="3" priority="2982" operator="equal">
      <formula>"NotPaid"</formula>
    </cfRule>
    <cfRule type="cellIs" dxfId="3" priority="2757" operator="equal">
      <formula>"NotPaid"</formula>
    </cfRule>
    <cfRule type="cellIs" dxfId="3" priority="2756" operator="equal">
      <formula>"NotPaid"</formula>
    </cfRule>
    <cfRule type="cellIs" dxfId="3" priority="2755" operator="equal">
      <formula>"NotPaid"</formula>
    </cfRule>
    <cfRule type="cellIs" dxfId="3" priority="2687" operator="equal">
      <formula>"NotPaid"</formula>
    </cfRule>
    <cfRule type="cellIs" dxfId="3" priority="2686" operator="equal">
      <formula>"NotPaid"</formula>
    </cfRule>
    <cfRule type="cellIs" dxfId="3" priority="2685" operator="equal">
      <formula>"NotPaid"</formula>
    </cfRule>
    <cfRule type="cellIs" dxfId="3" priority="2617" operator="equal">
      <formula>"NotPaid"</formula>
    </cfRule>
    <cfRule type="cellIs" dxfId="3" priority="2616" operator="equal">
      <formula>"NotPaid"</formula>
    </cfRule>
    <cfRule type="cellIs" dxfId="3" priority="2615" operator="equal">
      <formula>"NotPaid"</formula>
    </cfRule>
    <cfRule type="cellIs" dxfId="3" priority="2575" operator="equal">
      <formula>"NotPaid"</formula>
    </cfRule>
    <cfRule type="cellIs" dxfId="3" priority="2574" operator="equal">
      <formula>"NotPaid"</formula>
    </cfRule>
    <cfRule type="cellIs" dxfId="3" priority="2573" operator="equal">
      <formula>"NotPaid"</formula>
    </cfRule>
  </conditionalFormatting>
  <conditionalFormatting sqref="G38:N38">
    <cfRule type="cellIs" dxfId="3" priority="3172" operator="equal">
      <formula>"NotPaid"</formula>
    </cfRule>
    <cfRule type="cellIs" dxfId="3" priority="2758" operator="equal">
      <formula>"NotPaid"</formula>
    </cfRule>
    <cfRule type="cellIs" dxfId="3" priority="2688" operator="equal">
      <formula>"NotPaid"</formula>
    </cfRule>
  </conditionalFormatting>
  <conditionalFormatting sqref="G38">
    <cfRule type="cellIs" dxfId="3" priority="2985" operator="equal">
      <formula>"NotPaid"</formula>
    </cfRule>
    <cfRule type="cellIs" dxfId="3" priority="2618" operator="equal">
      <formula>"NotPaid"</formula>
    </cfRule>
    <cfRule type="cellIs" dxfId="3" priority="2576" operator="equal">
      <formula>"NotPaid"</formula>
    </cfRule>
  </conditionalFormatting>
  <conditionalFormatting sqref="H38:N38">
    <cfRule type="cellIs" dxfId="3" priority="2981" operator="equal">
      <formula>"NotPaid"</formula>
    </cfRule>
    <cfRule type="cellIs" dxfId="3" priority="2614" operator="equal">
      <formula>"NotPaid"</formula>
    </cfRule>
    <cfRule type="cellIs" dxfId="3" priority="2572" operator="equal">
      <formula>"NotPaid"</formula>
    </cfRule>
  </conditionalFormatting>
  <conditionalFormatting sqref="O38">
    <cfRule type="cellIs" dxfId="3" priority="3165" operator="equal">
      <formula>"NotPaid"</formula>
    </cfRule>
    <cfRule type="cellIs" dxfId="3" priority="2977" operator="equal">
      <formula>"NotPaid"</formula>
    </cfRule>
    <cfRule type="cellIs" dxfId="3" priority="2751" operator="equal">
      <formula>"NotPaid"</formula>
    </cfRule>
    <cfRule type="cellIs" dxfId="3" priority="2681" operator="equal">
      <formula>"NotPaid"</formula>
    </cfRule>
    <cfRule type="cellIs" dxfId="3" priority="2610" operator="equal">
      <formula>"NotPaid"</formula>
    </cfRule>
    <cfRule type="cellIs" dxfId="3" priority="2568" operator="equal">
      <formula>"NotPaid"</formula>
    </cfRule>
  </conditionalFormatting>
  <conditionalFormatting sqref="AD38">
    <cfRule type="cellIs" dxfId="3" priority="1550" operator="equal">
      <formula>"NotPaid"</formula>
    </cfRule>
    <cfRule type="cellIs" dxfId="3" priority="1549" operator="equal">
      <formula>"NotPaid"</formula>
    </cfRule>
    <cfRule type="cellIs" dxfId="3" priority="1548" operator="equal">
      <formula>"NotPaid"</formula>
    </cfRule>
    <cfRule type="cellIs" dxfId="3" priority="1547" operator="equal">
      <formula>"NotPaid"</formula>
    </cfRule>
    <cfRule type="cellIs" dxfId="3" priority="1546" operator="equal">
      <formula>"NotPaid"</formula>
    </cfRule>
    <cfRule type="cellIs" dxfId="3" priority="1545" operator="equal">
      <formula>"NotPaid"</formula>
    </cfRule>
    <cfRule type="cellIs" dxfId="3" priority="1544" operator="equal">
      <formula>"NotPaid"</formula>
    </cfRule>
    <cfRule type="cellIs" dxfId="3" priority="1543" operator="equal">
      <formula>"NotPaid"</formula>
    </cfRule>
    <cfRule type="cellIs" dxfId="3" priority="1542" operator="equal">
      <formula>"NotPaid"</formula>
    </cfRule>
    <cfRule type="cellIs" dxfId="3" priority="1541" operator="equal">
      <formula>"NotPaid"</formula>
    </cfRule>
    <cfRule type="cellIs" dxfId="3" priority="1540" operator="equal">
      <formula>"NotPaid"</formula>
    </cfRule>
    <cfRule type="cellIs" dxfId="3" priority="1539" operator="equal">
      <formula>"NotPaid"</formula>
    </cfRule>
    <cfRule type="cellIs" dxfId="3" priority="1538" operator="equal">
      <formula>"NotPaid"</formula>
    </cfRule>
    <cfRule type="cellIs" dxfId="3" priority="1537" operator="equal">
      <formula>"NotPaid"</formula>
    </cfRule>
    <cfRule type="cellIs" dxfId="3" priority="1536" operator="equal">
      <formula>"NotPaid"</formula>
    </cfRule>
    <cfRule type="cellIs" dxfId="3" priority="1535" operator="equal">
      <formula>"NotPaid"</formula>
    </cfRule>
    <cfRule type="cellIs" dxfId="3" priority="1534" operator="equal">
      <formula>"NotPaid"</formula>
    </cfRule>
    <cfRule type="cellIs" dxfId="3" priority="1533" operator="equal">
      <formula>"NotPaid"</formula>
    </cfRule>
    <cfRule type="cellIs" dxfId="3" priority="1532" operator="equal">
      <formula>"NotPaid"</formula>
    </cfRule>
    <cfRule type="cellIs" dxfId="3" priority="1531" operator="equal">
      <formula>"NotPaid"</formula>
    </cfRule>
    <cfRule type="cellIs" dxfId="3" priority="1530" operator="equal">
      <formula>"NotPaid"</formula>
    </cfRule>
    <cfRule type="cellIs" dxfId="3" priority="1529" operator="equal">
      <formula>"NotPaid"</formula>
    </cfRule>
    <cfRule type="cellIs" dxfId="3" priority="1528" operator="equal">
      <formula>"NotPaid"</formula>
    </cfRule>
    <cfRule type="cellIs" dxfId="3" priority="1527" operator="equal">
      <formula>"NotPaid"</formula>
    </cfRule>
    <cfRule type="cellIs" dxfId="3" priority="1526" operator="equal">
      <formula>"NotPaid"</formula>
    </cfRule>
    <cfRule type="cellIs" dxfId="3" priority="1525" operator="equal">
      <formula>"NotPaid"</formula>
    </cfRule>
    <cfRule type="cellIs" dxfId="3" priority="1524" operator="equal">
      <formula>"NotPaid"</formula>
    </cfRule>
    <cfRule type="cellIs" dxfId="3" priority="1523" operator="equal">
      <formula>"NotPaid"</formula>
    </cfRule>
    <cfRule type="cellIs" dxfId="3" priority="1522" operator="equal">
      <formula>"NotPaid"</formula>
    </cfRule>
    <cfRule type="cellIs" dxfId="3" priority="1521" operator="equal">
      <formula>"NotPaid"</formula>
    </cfRule>
    <cfRule type="cellIs" dxfId="3" priority="1520" operator="equal">
      <formula>"NotPaid"</formula>
    </cfRule>
    <cfRule type="cellIs" dxfId="3" priority="1519" operator="equal">
      <formula>"NotPaid"</formula>
    </cfRule>
    <cfRule type="cellIs" dxfId="3" priority="1518" operator="equal">
      <formula>"NotPaid"</formula>
    </cfRule>
    <cfRule type="cellIs" dxfId="3" priority="1517" operator="equal">
      <formula>"NotPaid"</formula>
    </cfRule>
    <cfRule type="cellIs" dxfId="3" priority="1516" operator="equal">
      <formula>"NotPaid"</formula>
    </cfRule>
    <cfRule type="cellIs" dxfId="3" priority="1515" operator="equal">
      <formula>"NotPaid"</formula>
    </cfRule>
    <cfRule type="cellIs" dxfId="3" priority="1514" operator="equal">
      <formula>"NotPaid"</formula>
    </cfRule>
    <cfRule type="cellIs" dxfId="3" priority="1513" operator="equal">
      <formula>"NotPaid"</formula>
    </cfRule>
    <cfRule type="cellIs" dxfId="3" priority="1512" operator="equal">
      <formula>"NotPaid"</formula>
    </cfRule>
    <cfRule type="cellIs" dxfId="3" priority="1511" operator="equal">
      <formula>"NotPaid"</formula>
    </cfRule>
    <cfRule type="cellIs" dxfId="3" priority="1510" operator="equal">
      <formula>"NotPaid"</formula>
    </cfRule>
    <cfRule type="cellIs" dxfId="3" priority="1509" operator="equal">
      <formula>"NotPaid"</formula>
    </cfRule>
    <cfRule type="cellIs" dxfId="3" priority="1508" operator="equal">
      <formula>"NotPaid"</formula>
    </cfRule>
    <cfRule type="cellIs" dxfId="3" priority="1507" operator="equal">
      <formula>"NotPaid"</formula>
    </cfRule>
    <cfRule type="cellIs" dxfId="3" priority="1506" operator="equal">
      <formula>"NotPaid"</formula>
    </cfRule>
    <cfRule type="cellIs" dxfId="3" priority="1505" operator="equal">
      <formula>"NotPaid"</formula>
    </cfRule>
  </conditionalFormatting>
  <conditionalFormatting sqref="D39">
    <cfRule type="cellIs" dxfId="3" priority="3154" operator="equal">
      <formula>"NotPaid"</formula>
    </cfRule>
    <cfRule type="cellIs" dxfId="3" priority="3153" operator="equal">
      <formula>"NotPaid"</formula>
    </cfRule>
    <cfRule type="cellIs" dxfId="3" priority="3152" operator="equal">
      <formula>"NotPaid"</formula>
    </cfRule>
    <cfRule type="cellIs" dxfId="3" priority="2967" operator="equal">
      <formula>"NotPaid"</formula>
    </cfRule>
    <cfRule type="cellIs" dxfId="3" priority="2966" operator="equal">
      <formula>"NotPaid"</formula>
    </cfRule>
    <cfRule type="cellIs" dxfId="3" priority="2965" operator="equal">
      <formula>"NotPaid"</formula>
    </cfRule>
    <cfRule type="cellIs" dxfId="3" priority="2743" operator="equal">
      <formula>"NotPaid"</formula>
    </cfRule>
    <cfRule type="cellIs" dxfId="3" priority="2742" operator="equal">
      <formula>"NotPaid"</formula>
    </cfRule>
    <cfRule type="cellIs" dxfId="3" priority="2741" operator="equal">
      <formula>"NotPaid"</formula>
    </cfRule>
    <cfRule type="cellIs" dxfId="3" priority="2673" operator="equal">
      <formula>"NotPaid"</formula>
    </cfRule>
    <cfRule type="cellIs" dxfId="3" priority="2672" operator="equal">
      <formula>"NotPaid"</formula>
    </cfRule>
    <cfRule type="cellIs" dxfId="3" priority="2671" operator="equal">
      <formula>"NotPaid"</formula>
    </cfRule>
    <cfRule type="cellIs" dxfId="3" priority="2600" operator="equal">
      <formula>"NotPaid"</formula>
    </cfRule>
    <cfRule type="cellIs" dxfId="3" priority="2599" operator="equal">
      <formula>"NotPaid"</formula>
    </cfRule>
    <cfRule type="cellIs" dxfId="3" priority="2598" operator="equal">
      <formula>"NotPaid"</formula>
    </cfRule>
    <cfRule type="cellIs" dxfId="3" priority="2567" operator="equal">
      <formula>"NotPaid"</formula>
    </cfRule>
    <cfRule type="cellIs" dxfId="3" priority="2566" operator="equal">
      <formula>"NotPaid"</formula>
    </cfRule>
    <cfRule type="cellIs" dxfId="3" priority="2565" operator="equal">
      <formula>"NotPaid"</formula>
    </cfRule>
  </conditionalFormatting>
  <conditionalFormatting sqref="E39">
    <cfRule type="cellIs" dxfId="3" priority="3162" operator="equal">
      <formula>"NotPaid"</formula>
    </cfRule>
    <cfRule type="cellIs" dxfId="3" priority="3161" operator="equal">
      <formula>"NotPaid"</formula>
    </cfRule>
    <cfRule type="cellIs" dxfId="3" priority="3160" operator="equal">
      <formula>"NotPaid"</formula>
    </cfRule>
    <cfRule type="cellIs" dxfId="3" priority="2975" operator="equal">
      <formula>"NotPaid"</formula>
    </cfRule>
    <cfRule type="cellIs" dxfId="3" priority="2974" operator="equal">
      <formula>"NotPaid"</formula>
    </cfRule>
    <cfRule type="cellIs" dxfId="3" priority="2973" operator="equal">
      <formula>"NotPaid"</formula>
    </cfRule>
    <cfRule type="cellIs" dxfId="3" priority="2750" operator="equal">
      <formula>"NotPaid"</formula>
    </cfRule>
    <cfRule type="cellIs" dxfId="3" priority="2749" operator="equal">
      <formula>"NotPaid"</formula>
    </cfRule>
    <cfRule type="cellIs" dxfId="3" priority="2748" operator="equal">
      <formula>"NotPaid"</formula>
    </cfRule>
    <cfRule type="cellIs" dxfId="3" priority="2680" operator="equal">
      <formula>"NotPaid"</formula>
    </cfRule>
    <cfRule type="cellIs" dxfId="3" priority="2679" operator="equal">
      <formula>"NotPaid"</formula>
    </cfRule>
    <cfRule type="cellIs" dxfId="3" priority="2678" operator="equal">
      <formula>"NotPaid"</formula>
    </cfRule>
    <cfRule type="cellIs" dxfId="3" priority="2608" operator="equal">
      <formula>"NotPaid"</formula>
    </cfRule>
    <cfRule type="cellIs" dxfId="3" priority="2607" operator="equal">
      <formula>"NotPaid"</formula>
    </cfRule>
    <cfRule type="cellIs" dxfId="3" priority="2606" operator="equal">
      <formula>"NotPaid"</formula>
    </cfRule>
  </conditionalFormatting>
  <conditionalFormatting sqref="F39">
    <cfRule type="cellIs" dxfId="3" priority="3158" operator="equal">
      <formula>"NotPaid"</formula>
    </cfRule>
    <cfRule type="cellIs" dxfId="3" priority="3157" operator="equal">
      <formula>"NotPaid"</formula>
    </cfRule>
    <cfRule type="cellIs" dxfId="3" priority="3156" operator="equal">
      <formula>"NotPaid"</formula>
    </cfRule>
    <cfRule type="cellIs" dxfId="3" priority="2971" operator="equal">
      <formula>"NotPaid"</formula>
    </cfRule>
    <cfRule type="cellIs" dxfId="3" priority="2970" operator="equal">
      <formula>"NotPaid"</formula>
    </cfRule>
    <cfRule type="cellIs" dxfId="3" priority="2969" operator="equal">
      <formula>"NotPaid"</formula>
    </cfRule>
    <cfRule type="cellIs" dxfId="3" priority="2746" operator="equal">
      <formula>"NotPaid"</formula>
    </cfRule>
    <cfRule type="cellIs" dxfId="3" priority="2745" operator="equal">
      <formula>"NotPaid"</formula>
    </cfRule>
    <cfRule type="cellIs" dxfId="3" priority="2744" operator="equal">
      <formula>"NotPaid"</formula>
    </cfRule>
    <cfRule type="cellIs" dxfId="3" priority="2676" operator="equal">
      <formula>"NotPaid"</formula>
    </cfRule>
    <cfRule type="cellIs" dxfId="3" priority="2675" operator="equal">
      <formula>"NotPaid"</formula>
    </cfRule>
    <cfRule type="cellIs" dxfId="3" priority="2674" operator="equal">
      <formula>"NotPaid"</formula>
    </cfRule>
    <cfRule type="cellIs" dxfId="3" priority="2604" operator="equal">
      <formula>"NotPaid"</formula>
    </cfRule>
    <cfRule type="cellIs" dxfId="3" priority="2603" operator="equal">
      <formula>"NotPaid"</formula>
    </cfRule>
    <cfRule type="cellIs" dxfId="3" priority="2602" operator="equal">
      <formula>"NotPaid"</formula>
    </cfRule>
  </conditionalFormatting>
  <conditionalFormatting sqref="G39">
    <cfRule type="cellIs" dxfId="3" priority="3159" operator="equal">
      <formula>"NotPaid"</formula>
    </cfRule>
    <cfRule type="cellIs" dxfId="3" priority="2972" operator="equal">
      <formula>"NotPaid"</formula>
    </cfRule>
    <cfRule type="cellIs" dxfId="3" priority="2605" operator="equal">
      <formula>"NotPaid"</formula>
    </cfRule>
  </conditionalFormatting>
  <conditionalFormatting sqref="G39:N39">
    <cfRule type="cellIs" dxfId="3" priority="2747" operator="equal">
      <formula>"NotPaid"</formula>
    </cfRule>
    <cfRule type="cellIs" dxfId="3" priority="2677" operator="equal">
      <formula>"NotPaid"</formula>
    </cfRule>
  </conditionalFormatting>
  <conditionalFormatting sqref="H39:N39">
    <cfRule type="cellIs" dxfId="3" priority="3155" operator="equal">
      <formula>"NotPaid"</formula>
    </cfRule>
    <cfRule type="cellIs" dxfId="3" priority="2968" operator="equal">
      <formula>"NotPaid"</formula>
    </cfRule>
    <cfRule type="cellIs" dxfId="3" priority="2601" operator="equal">
      <formula>"NotPaid"</formula>
    </cfRule>
  </conditionalFormatting>
  <conditionalFormatting sqref="O39">
    <cfRule type="cellIs" dxfId="3" priority="3151" operator="equal">
      <formula>"NotPaid"</formula>
    </cfRule>
    <cfRule type="cellIs" dxfId="3" priority="2964" operator="equal">
      <formula>"NotPaid"</formula>
    </cfRule>
    <cfRule type="cellIs" dxfId="3" priority="2740" operator="equal">
      <formula>"NotPaid"</formula>
    </cfRule>
    <cfRule type="cellIs" dxfId="3" priority="2670" operator="equal">
      <formula>"NotPaid"</formula>
    </cfRule>
    <cfRule type="cellIs" dxfId="3" priority="2597" operator="equal">
      <formula>"NotPaid"</formula>
    </cfRule>
  </conditionalFormatting>
  <conditionalFormatting sqref="AD39">
    <cfRule type="cellIs" dxfId="3" priority="2075" operator="equal">
      <formula>"NotPaid"</formula>
    </cfRule>
    <cfRule type="cellIs" dxfId="3" priority="2064" operator="equal">
      <formula>"NotPaid"</formula>
    </cfRule>
    <cfRule type="cellIs" dxfId="3" priority="2049" operator="equal">
      <formula>"NotPaid"</formula>
    </cfRule>
    <cfRule type="cellIs" dxfId="3" priority="2042" operator="equal">
      <formula>"NotPaid"</formula>
    </cfRule>
    <cfRule type="cellIs" dxfId="3" priority="2037" operator="equal">
      <formula>"NotPaid"</formula>
    </cfRule>
    <cfRule type="cellIs" dxfId="3" priority="1976" operator="equal">
      <formula>"NotPaid"</formula>
    </cfRule>
    <cfRule type="cellIs" dxfId="3" priority="1975" operator="equal">
      <formula>"NotPaid"</formula>
    </cfRule>
    <cfRule type="cellIs" dxfId="3" priority="1955" operator="equal">
      <formula>"NotPaid"</formula>
    </cfRule>
    <cfRule type="cellIs" dxfId="3" priority="1944" operator="equal">
      <formula>"NotPaid"</formula>
    </cfRule>
    <cfRule type="cellIs" dxfId="3" priority="1838" operator="equal">
      <formula>"NotPaid"</formula>
    </cfRule>
    <cfRule type="cellIs" dxfId="3" priority="1837" operator="equal">
      <formula>"NotPaid"</formula>
    </cfRule>
    <cfRule type="cellIs" dxfId="3" priority="1836" operator="equal">
      <formula>"NotPaid"</formula>
    </cfRule>
    <cfRule type="cellIs" dxfId="3" priority="1835" operator="equal">
      <formula>"NotPaid"</formula>
    </cfRule>
    <cfRule type="cellIs" dxfId="3" priority="1834" operator="equal">
      <formula>"NotPaid"</formula>
    </cfRule>
    <cfRule type="cellIs" dxfId="3" priority="1833" operator="equal">
      <formula>"NotPaid"</formula>
    </cfRule>
    <cfRule type="cellIs" dxfId="3" priority="1832" operator="equal">
      <formula>"NotPaid"</formula>
    </cfRule>
    <cfRule type="cellIs" dxfId="3" priority="1831" operator="equal">
      <formula>"NotPaid"</formula>
    </cfRule>
    <cfRule type="cellIs" dxfId="3" priority="1830" operator="equal">
      <formula>"NotPaid"</formula>
    </cfRule>
    <cfRule type="cellIs" dxfId="3" priority="1829" operator="equal">
      <formula>"NotPaid"</formula>
    </cfRule>
    <cfRule type="cellIs" dxfId="3" priority="1828" operator="equal">
      <formula>"NotPaid"</formula>
    </cfRule>
    <cfRule type="cellIs" dxfId="3" priority="1827" operator="equal">
      <formula>"NotPaid"</formula>
    </cfRule>
  </conditionalFormatting>
  <conditionalFormatting sqref="D40">
    <cfRule type="cellIs" dxfId="3" priority="3141" operator="equal">
      <formula>"NotPaid"</formula>
    </cfRule>
    <cfRule type="cellIs" dxfId="3" priority="3140" operator="equal">
      <formula>"NotPaid"</formula>
    </cfRule>
    <cfRule type="cellIs" dxfId="3" priority="3139" operator="equal">
      <formula>"NotPaid"</formula>
    </cfRule>
    <cfRule type="cellIs" dxfId="3" priority="2963" operator="equal">
      <formula>"NotPaid"</formula>
    </cfRule>
    <cfRule type="cellIs" dxfId="3" priority="2962" operator="equal">
      <formula>"NotPaid"</formula>
    </cfRule>
    <cfRule type="cellIs" dxfId="3" priority="2961" operator="equal">
      <formula>"NotPaid"</formula>
    </cfRule>
    <cfRule type="cellIs" dxfId="3" priority="2732" operator="equal">
      <formula>"NotPaid"</formula>
    </cfRule>
    <cfRule type="cellIs" dxfId="3" priority="2731" operator="equal">
      <formula>"NotPaid"</formula>
    </cfRule>
    <cfRule type="cellIs" dxfId="3" priority="2730" operator="equal">
      <formula>"NotPaid"</formula>
    </cfRule>
    <cfRule type="cellIs" dxfId="3" priority="2660" operator="equal">
      <formula>"NotPaid"</formula>
    </cfRule>
    <cfRule type="cellIs" dxfId="3" priority="2659" operator="equal">
      <formula>"NotPaid"</formula>
    </cfRule>
    <cfRule type="cellIs" dxfId="3" priority="2658" operator="equal">
      <formula>"NotPaid"</formula>
    </cfRule>
    <cfRule type="cellIs" dxfId="3" priority="2596" operator="equal">
      <formula>"NotPaid"</formula>
    </cfRule>
    <cfRule type="cellIs" dxfId="3" priority="2595" operator="equal">
      <formula>"NotPaid"</formula>
    </cfRule>
    <cfRule type="cellIs" dxfId="3" priority="2594" operator="equal">
      <formula>"NotPaid"</formula>
    </cfRule>
  </conditionalFormatting>
  <conditionalFormatting sqref="D40:E40">
    <cfRule type="cellIs" dxfId="3" priority="2777" operator="equal">
      <formula>"NotPaid"</formula>
    </cfRule>
    <cfRule type="cellIs" dxfId="3" priority="2776" operator="equal">
      <formula>"NotPaid"</formula>
    </cfRule>
    <cfRule type="cellIs" dxfId="3" priority="2775" operator="equal">
      <formula>"NotPaid"</formula>
    </cfRule>
  </conditionalFormatting>
  <conditionalFormatting sqref="E40">
    <cfRule type="cellIs" dxfId="3" priority="3149" operator="equal">
      <formula>"NotPaid"</formula>
    </cfRule>
    <cfRule type="cellIs" dxfId="3" priority="3148" operator="equal">
      <formula>"NotPaid"</formula>
    </cfRule>
    <cfRule type="cellIs" dxfId="3" priority="3147" operator="equal">
      <formula>"NotPaid"</formula>
    </cfRule>
    <cfRule type="cellIs" dxfId="3" priority="2739" operator="equal">
      <formula>"NotPaid"</formula>
    </cfRule>
    <cfRule type="cellIs" dxfId="3" priority="2738" operator="equal">
      <formula>"NotPaid"</formula>
    </cfRule>
    <cfRule type="cellIs" dxfId="3" priority="2737" operator="equal">
      <formula>"NotPaid"</formula>
    </cfRule>
    <cfRule type="cellIs" dxfId="3" priority="2668" operator="equal">
      <formula>"NotPaid"</formula>
    </cfRule>
    <cfRule type="cellIs" dxfId="3" priority="2667" operator="equal">
      <formula>"NotPaid"</formula>
    </cfRule>
    <cfRule type="cellIs" dxfId="3" priority="2666" operator="equal">
      <formula>"NotPaid"</formula>
    </cfRule>
  </conditionalFormatting>
  <conditionalFormatting sqref="F40">
    <cfRule type="cellIs" dxfId="3" priority="3145" operator="equal">
      <formula>"NotPaid"</formula>
    </cfRule>
    <cfRule type="cellIs" dxfId="3" priority="3144" operator="equal">
      <formula>"NotPaid"</formula>
    </cfRule>
    <cfRule type="cellIs" dxfId="3" priority="3143" operator="equal">
      <formula>"NotPaid"</formula>
    </cfRule>
    <cfRule type="cellIs" dxfId="3" priority="2774" operator="equal">
      <formula>"NotPaid"</formula>
    </cfRule>
    <cfRule type="cellIs" dxfId="3" priority="2735" operator="equal">
      <formula>"NotPaid"</formula>
    </cfRule>
    <cfRule type="cellIs" dxfId="3" priority="2734" operator="equal">
      <formula>"NotPaid"</formula>
    </cfRule>
    <cfRule type="cellIs" dxfId="3" priority="2733" operator="equal">
      <formula>"NotPaid"</formula>
    </cfRule>
    <cfRule type="cellIs" dxfId="3" priority="2664" operator="equal">
      <formula>"NotPaid"</formula>
    </cfRule>
    <cfRule type="cellIs" dxfId="3" priority="2663" operator="equal">
      <formula>"NotPaid"</formula>
    </cfRule>
    <cfRule type="cellIs" dxfId="3" priority="2662" operator="equal">
      <formula>"NotPaid"</formula>
    </cfRule>
  </conditionalFormatting>
  <conditionalFormatting sqref="G40">
    <cfRule type="cellIs" dxfId="3" priority="3146" operator="equal">
      <formula>"NotPaid"</formula>
    </cfRule>
    <cfRule type="cellIs" dxfId="3" priority="2665" operator="equal">
      <formula>"NotPaid"</formula>
    </cfRule>
  </conditionalFormatting>
  <conditionalFormatting sqref="G40:N40">
    <cfRule type="cellIs" dxfId="3" priority="2778" operator="equal">
      <formula>"NotPaid"</formula>
    </cfRule>
    <cfRule type="cellIs" dxfId="3" priority="2736" operator="equal">
      <formula>"NotPaid"</formula>
    </cfRule>
  </conditionalFormatting>
  <conditionalFormatting sqref="H40:N40">
    <cfRule type="cellIs" dxfId="3" priority="3142" operator="equal">
      <formula>"NotPaid"</formula>
    </cfRule>
    <cfRule type="cellIs" dxfId="3" priority="2661" operator="equal">
      <formula>"NotPaid"</formula>
    </cfRule>
  </conditionalFormatting>
  <conditionalFormatting sqref="O40">
    <cfRule type="cellIs" dxfId="3" priority="3138" operator="equal">
      <formula>"NotPaid"</formula>
    </cfRule>
    <cfRule type="cellIs" dxfId="3" priority="2773" operator="equal">
      <formula>"NotPaid"</formula>
    </cfRule>
    <cfRule type="cellIs" dxfId="3" priority="2729" operator="equal">
      <formula>"NotPaid"</formula>
    </cfRule>
    <cfRule type="cellIs" dxfId="3" priority="2657" operator="equal">
      <formula>"NotPaid"</formula>
    </cfRule>
  </conditionalFormatting>
  <conditionalFormatting sqref="AD40">
    <cfRule type="cellIs" dxfId="3" priority="1408" operator="equal">
      <formula>"NotPaid"</formula>
    </cfRule>
    <cfRule type="cellIs" dxfId="3" priority="1407" operator="equal">
      <formula>"NotPaid"</formula>
    </cfRule>
    <cfRule type="cellIs" dxfId="3" priority="1406" operator="equal">
      <formula>"NotPaid"</formula>
    </cfRule>
    <cfRule type="cellIs" dxfId="3" priority="1405" operator="equal">
      <formula>"NotPaid"</formula>
    </cfRule>
    <cfRule type="cellIs" dxfId="3" priority="1404" operator="equal">
      <formula>"NotPaid"</formula>
    </cfRule>
    <cfRule type="cellIs" dxfId="3" priority="1403" operator="equal">
      <formula>"NotPaid"</formula>
    </cfRule>
    <cfRule type="cellIs" dxfId="3" priority="1402" operator="equal">
      <formula>"NotPaid"</formula>
    </cfRule>
    <cfRule type="cellIs" dxfId="3" priority="1401" operator="equal">
      <formula>"NotPaid"</formula>
    </cfRule>
    <cfRule type="cellIs" dxfId="3" priority="1400" operator="equal">
      <formula>"NotPaid"</formula>
    </cfRule>
    <cfRule type="cellIs" dxfId="3" priority="1399" operator="equal">
      <formula>"NotPaid"</formula>
    </cfRule>
    <cfRule type="cellIs" dxfId="3" priority="1398" operator="equal">
      <formula>"NotPaid"</formula>
    </cfRule>
    <cfRule type="cellIs" dxfId="3" priority="1397" operator="equal">
      <formula>"NotPaid"</formula>
    </cfRule>
    <cfRule type="cellIs" dxfId="3" priority="1396" operator="equal">
      <formula>"NotPaid"</formula>
    </cfRule>
    <cfRule type="cellIs" dxfId="3" priority="1395" operator="equal">
      <formula>"NotPaid"</formula>
    </cfRule>
    <cfRule type="cellIs" dxfId="3" priority="1394" operator="equal">
      <formula>"NotPaid"</formula>
    </cfRule>
    <cfRule type="cellIs" dxfId="3" priority="1393" operator="equal">
      <formula>"NotPaid"</formula>
    </cfRule>
    <cfRule type="cellIs" dxfId="3" priority="1392" operator="equal">
      <formula>"NotPaid"</formula>
    </cfRule>
    <cfRule type="cellIs" dxfId="3" priority="1391" operator="equal">
      <formula>"NotPaid"</formula>
    </cfRule>
    <cfRule type="cellIs" dxfId="3" priority="1390" operator="equal">
      <formula>"NotPaid"</formula>
    </cfRule>
    <cfRule type="cellIs" dxfId="3" priority="1389" operator="equal">
      <formula>"NotPaid"</formula>
    </cfRule>
    <cfRule type="cellIs" dxfId="3" priority="1388" operator="equal">
      <formula>"NotPaid"</formula>
    </cfRule>
  </conditionalFormatting>
  <conditionalFormatting sqref="D41">
    <cfRule type="cellIs" dxfId="3" priority="3092" operator="equal">
      <formula>"NotPaid"</formula>
    </cfRule>
    <cfRule type="cellIs" dxfId="3" priority="3091" operator="equal">
      <formula>"NotPaid"</formula>
    </cfRule>
    <cfRule type="cellIs" dxfId="3" priority="3090" operator="equal">
      <formula>"NotPaid"</formula>
    </cfRule>
    <cfRule type="cellIs" dxfId="3" priority="2719" operator="equal">
      <formula>"NotPaid"</formula>
    </cfRule>
    <cfRule type="cellIs" dxfId="3" priority="2718" operator="equal">
      <formula>"NotPaid"</formula>
    </cfRule>
    <cfRule type="cellIs" dxfId="3" priority="2717" operator="equal">
      <formula>"NotPaid"</formula>
    </cfRule>
    <cfRule type="cellIs" dxfId="3" priority="2647" operator="equal">
      <formula>"NotPaid"</formula>
    </cfRule>
    <cfRule type="cellIs" dxfId="3" priority="2646" operator="equal">
      <formula>"NotPaid"</formula>
    </cfRule>
    <cfRule type="cellIs" dxfId="3" priority="2645" operator="equal">
      <formula>"NotPaid"</formula>
    </cfRule>
  </conditionalFormatting>
  <conditionalFormatting sqref="D41:E41">
    <cfRule type="cellIs" dxfId="3" priority="2867" operator="equal">
      <formula>"NotPaid"</formula>
    </cfRule>
    <cfRule type="cellIs" dxfId="3" priority="2866" operator="equal">
      <formula>"NotPaid"</formula>
    </cfRule>
    <cfRule type="cellIs" dxfId="3" priority="2865" operator="equal">
      <formula>"NotPaid"</formula>
    </cfRule>
  </conditionalFormatting>
  <conditionalFormatting sqref="E41">
    <cfRule type="cellIs" dxfId="3" priority="2727" operator="equal">
      <formula>"NotPaid"</formula>
    </cfRule>
    <cfRule type="cellIs" dxfId="3" priority="2726" operator="equal">
      <formula>"NotPaid"</formula>
    </cfRule>
    <cfRule type="cellIs" dxfId="3" priority="2725" operator="equal">
      <formula>"NotPaid"</formula>
    </cfRule>
    <cfRule type="cellIs" dxfId="3" priority="2655" operator="equal">
      <formula>"NotPaid"</formula>
    </cfRule>
    <cfRule type="cellIs" dxfId="3" priority="2654" operator="equal">
      <formula>"NotPaid"</formula>
    </cfRule>
    <cfRule type="cellIs" dxfId="3" priority="2653" operator="equal">
      <formula>"NotPaid"</formula>
    </cfRule>
  </conditionalFormatting>
  <conditionalFormatting sqref="F41">
    <cfRule type="cellIs" dxfId="3" priority="2864" operator="equal">
      <formula>"NotPaid"</formula>
    </cfRule>
    <cfRule type="cellIs" dxfId="3" priority="2723" operator="equal">
      <formula>"NotPaid"</formula>
    </cfRule>
    <cfRule type="cellIs" dxfId="3" priority="2722" operator="equal">
      <formula>"NotPaid"</formula>
    </cfRule>
    <cfRule type="cellIs" dxfId="3" priority="2721" operator="equal">
      <formula>"NotPaid"</formula>
    </cfRule>
    <cfRule type="cellIs" dxfId="3" priority="2651" operator="equal">
      <formula>"NotPaid"</formula>
    </cfRule>
    <cfRule type="cellIs" dxfId="3" priority="2650" operator="equal">
      <formula>"NotPaid"</formula>
    </cfRule>
    <cfRule type="cellIs" dxfId="3" priority="2649" operator="equal">
      <formula>"NotPaid"</formula>
    </cfRule>
  </conditionalFormatting>
  <conditionalFormatting sqref="G41:N41">
    <cfRule type="cellIs" dxfId="3" priority="2868" operator="equal">
      <formula>"NotPaid"</formula>
    </cfRule>
  </conditionalFormatting>
  <conditionalFormatting sqref="G41">
    <cfRule type="cellIs" dxfId="3" priority="2724" operator="equal">
      <formula>"NotPaid"</formula>
    </cfRule>
    <cfRule type="cellIs" dxfId="3" priority="2652" operator="equal">
      <formula>"NotPaid"</formula>
    </cfRule>
  </conditionalFormatting>
  <conditionalFormatting sqref="H41:N41">
    <cfRule type="cellIs" dxfId="3" priority="2720" operator="equal">
      <formula>"NotPaid"</formula>
    </cfRule>
    <cfRule type="cellIs" dxfId="3" priority="2648" operator="equal">
      <formula>"NotPaid"</formula>
    </cfRule>
  </conditionalFormatting>
  <conditionalFormatting sqref="O41">
    <cfRule type="cellIs" dxfId="3" priority="2863" operator="equal">
      <formula>"NotPaid"</formula>
    </cfRule>
    <cfRule type="cellIs" dxfId="3" priority="2716" operator="equal">
      <formula>"NotPaid"</formula>
    </cfRule>
    <cfRule type="cellIs" dxfId="3" priority="2644" operator="equal">
      <formula>"NotPaid"</formula>
    </cfRule>
  </conditionalFormatting>
  <conditionalFormatting sqref="Q41:R41">
    <cfRule type="cellIs" dxfId="3" priority="272" operator="equal">
      <formula>"NotPaid"</formula>
    </cfRule>
    <cfRule type="cellIs" dxfId="3" priority="267" operator="equal">
      <formula>"NotPaid"</formula>
    </cfRule>
    <cfRule type="cellIs" dxfId="3" priority="266" operator="equal">
      <formula>"NotPaid"</formula>
    </cfRule>
    <cfRule type="cellIs" dxfId="3" priority="265" operator="equal">
      <formula>"NotPaid"</formula>
    </cfRule>
    <cfRule type="cellIs" dxfId="3" priority="264" operator="equal">
      <formula>"NotPaid"</formula>
    </cfRule>
    <cfRule type="cellIs" dxfId="3" priority="263" operator="equal">
      <formula>"NotPaid"</formula>
    </cfRule>
    <cfRule type="cellIs" dxfId="3" priority="262" operator="equal">
      <formula>"NotPaid"</formula>
    </cfRule>
    <cfRule type="cellIs" dxfId="3" priority="261" operator="equal">
      <formula>"NotPaid"</formula>
    </cfRule>
    <cfRule type="cellIs" dxfId="3" priority="260" operator="equal">
      <formula>"NotPaid"</formula>
    </cfRule>
    <cfRule type="cellIs" dxfId="3" priority="259" operator="equal">
      <formula>"NotPaid"</formula>
    </cfRule>
    <cfRule type="cellIs" dxfId="3" priority="258" operator="equal">
      <formula>"NotPaid"</formula>
    </cfRule>
    <cfRule type="cellIs" dxfId="3" priority="257" operator="equal">
      <formula>"NotPaid"</formula>
    </cfRule>
    <cfRule type="cellIs" dxfId="3" priority="256" operator="equal">
      <formula>"NotPaid"</formula>
    </cfRule>
    <cfRule type="cellIs" dxfId="3" priority="274" operator="equal">
      <formula>"NotPaid"</formula>
    </cfRule>
    <cfRule type="cellIs" dxfId="3" priority="273" operator="equal">
      <formula>"NotPaid"</formula>
    </cfRule>
    <cfRule type="cellIs" dxfId="3" priority="271" operator="equal">
      <formula>"NotPaid"</formula>
    </cfRule>
    <cfRule type="cellIs" dxfId="3" priority="270" operator="equal">
      <formula>"NotPaid"</formula>
    </cfRule>
    <cfRule type="cellIs" dxfId="3" priority="269" operator="equal">
      <formula>"NotPaid"</formula>
    </cfRule>
    <cfRule type="cellIs" dxfId="3" priority="268" operator="equal">
      <formula>"NotPaid"</formula>
    </cfRule>
    <cfRule type="cellIs" dxfId="3" priority="255" operator="equal">
      <formula>"NotPaid"</formula>
    </cfRule>
    <cfRule type="cellIs" dxfId="3" priority="254" operator="equal">
      <formula>"NotPaid"</formula>
    </cfRule>
    <cfRule type="cellIs" dxfId="3" priority="253" operator="equal">
      <formula>"NotPaid"</formula>
    </cfRule>
    <cfRule type="cellIs" dxfId="3" priority="252" operator="equal">
      <formula>"NotPaid"</formula>
    </cfRule>
    <cfRule type="cellIs" dxfId="3" priority="228" operator="equal">
      <formula>"NotPaid"</formula>
    </cfRule>
    <cfRule type="cellIs" dxfId="3" priority="227" operator="equal">
      <formula>"NotPaid"</formula>
    </cfRule>
    <cfRule type="cellIs" dxfId="3" priority="226" operator="equal">
      <formula>"NotPaid"</formula>
    </cfRule>
    <cfRule type="cellIs" dxfId="3" priority="225" operator="equal">
      <formula>"NotPaid"</formula>
    </cfRule>
    <cfRule type="cellIs" dxfId="3" priority="224" operator="equal">
      <formula>"NotPaid"</formula>
    </cfRule>
    <cfRule type="cellIs" dxfId="3" priority="223" operator="equal">
      <formula>"NotPaid"</formula>
    </cfRule>
    <cfRule type="cellIs" dxfId="3" priority="222" operator="equal">
      <formula>"NotPaid"</formula>
    </cfRule>
    <cfRule type="cellIs" dxfId="3" priority="221" operator="equal">
      <formula>"NotPaid"</formula>
    </cfRule>
    <cfRule type="cellIs" dxfId="3" priority="220" operator="equal">
      <formula>"NotPaid"</formula>
    </cfRule>
    <cfRule type="cellIs" dxfId="3" priority="219" operator="equal">
      <formula>"NotPaid"</formula>
    </cfRule>
    <cfRule type="cellIs" dxfId="3" priority="218" operator="equal">
      <formula>"NotPaid"</formula>
    </cfRule>
    <cfRule type="cellIs" dxfId="3" priority="217" operator="equal">
      <formula>"NotPaid"</formula>
    </cfRule>
    <cfRule type="cellIs" dxfId="3" priority="216" operator="equal">
      <formula>"NotPaid"</formula>
    </cfRule>
    <cfRule type="cellIs" dxfId="3" priority="215" operator="equal">
      <formula>"NotPaid"</formula>
    </cfRule>
    <cfRule type="cellIs" dxfId="3" priority="214" operator="equal">
      <formula>"NotPaid"</formula>
    </cfRule>
    <cfRule type="cellIs" dxfId="3" priority="213" operator="equal">
      <formula>"NotPaid"</formula>
    </cfRule>
    <cfRule type="cellIs" dxfId="3" priority="212" operator="equal">
      <formula>"NotPaid"</formula>
    </cfRule>
    <cfRule type="cellIs" dxfId="3" priority="211" operator="equal">
      <formula>"NotPaid"</formula>
    </cfRule>
    <cfRule type="cellIs" dxfId="3" priority="210" operator="equal">
      <formula>"NotPaid"</formula>
    </cfRule>
    <cfRule type="cellIs" dxfId="3" priority="209" operator="equal">
      <formula>"NotPaid"</formula>
    </cfRule>
    <cfRule type="cellIs" dxfId="3" priority="208" operator="equal">
      <formula>"NotPaid"</formula>
    </cfRule>
    <cfRule type="cellIs" dxfId="3" priority="207" operator="equal">
      <formula>"NotPaid"</formula>
    </cfRule>
    <cfRule type="cellIs" dxfId="3" priority="206" operator="equal">
      <formula>"NotPaid"</formula>
    </cfRule>
  </conditionalFormatting>
  <conditionalFormatting sqref="S41:U41">
    <cfRule type="cellIs" dxfId="3" priority="585" operator="equal">
      <formula>"NotPaid"</formula>
    </cfRule>
    <cfRule type="cellIs" dxfId="3" priority="580" operator="equal">
      <formula>"NotPaid"</formula>
    </cfRule>
    <cfRule type="cellIs" dxfId="3" priority="579" operator="equal">
      <formula>"NotPaid"</formula>
    </cfRule>
    <cfRule type="cellIs" dxfId="3" priority="578" operator="equal">
      <formula>"NotPaid"</formula>
    </cfRule>
    <cfRule type="cellIs" dxfId="3" priority="577" operator="equal">
      <formula>"NotPaid"</formula>
    </cfRule>
    <cfRule type="cellIs" dxfId="3" priority="576" operator="equal">
      <formula>"NotPaid"</formula>
    </cfRule>
    <cfRule type="cellIs" dxfId="3" priority="575" operator="equal">
      <formula>"NotPaid"</formula>
    </cfRule>
    <cfRule type="cellIs" dxfId="3" priority="574" operator="equal">
      <formula>"NotPaid"</formula>
    </cfRule>
    <cfRule type="cellIs" dxfId="3" priority="573" operator="equal">
      <formula>"NotPaid"</formula>
    </cfRule>
    <cfRule type="cellIs" dxfId="3" priority="572" operator="equal">
      <formula>"NotPaid"</formula>
    </cfRule>
    <cfRule type="cellIs" dxfId="3" priority="571" operator="equal">
      <formula>"NotPaid"</formula>
    </cfRule>
    <cfRule type="cellIs" dxfId="3" priority="570" operator="equal">
      <formula>"NotPaid"</formula>
    </cfRule>
    <cfRule type="cellIs" dxfId="3" priority="569" operator="equal">
      <formula>"NotPaid"</formula>
    </cfRule>
    <cfRule type="cellIs" dxfId="3" priority="587" operator="equal">
      <formula>"NotPaid"</formula>
    </cfRule>
    <cfRule type="cellIs" dxfId="3" priority="586" operator="equal">
      <formula>"NotPaid"</formula>
    </cfRule>
    <cfRule type="cellIs" dxfId="3" priority="584" operator="equal">
      <formula>"NotPaid"</formula>
    </cfRule>
    <cfRule type="cellIs" dxfId="3" priority="583" operator="equal">
      <formula>"NotPaid"</formula>
    </cfRule>
    <cfRule type="cellIs" dxfId="3" priority="582" operator="equal">
      <formula>"NotPaid"</formula>
    </cfRule>
    <cfRule type="cellIs" dxfId="3" priority="581" operator="equal">
      <formula>"NotPaid"</formula>
    </cfRule>
    <cfRule type="cellIs" dxfId="3" priority="568" operator="equal">
      <formula>"NotPaid"</formula>
    </cfRule>
    <cfRule type="cellIs" dxfId="3" priority="567" operator="equal">
      <formula>"NotPaid"</formula>
    </cfRule>
    <cfRule type="cellIs" dxfId="3" priority="566" operator="equal">
      <formula>"NotPaid"</formula>
    </cfRule>
    <cfRule type="cellIs" dxfId="3" priority="565" operator="equal">
      <formula>"NotPaid"</formula>
    </cfRule>
    <cfRule type="cellIs" dxfId="3" priority="541" operator="equal">
      <formula>"NotPaid"</formula>
    </cfRule>
    <cfRule type="cellIs" dxfId="3" priority="540" operator="equal">
      <formula>"NotPaid"</formula>
    </cfRule>
    <cfRule type="cellIs" dxfId="3" priority="539" operator="equal">
      <formula>"NotPaid"</formula>
    </cfRule>
    <cfRule type="cellIs" dxfId="3" priority="538" operator="equal">
      <formula>"NotPaid"</formula>
    </cfRule>
    <cfRule type="cellIs" dxfId="3" priority="537" operator="equal">
      <formula>"NotPaid"</formula>
    </cfRule>
    <cfRule type="cellIs" dxfId="3" priority="536" operator="equal">
      <formula>"NotPaid"</formula>
    </cfRule>
    <cfRule type="cellIs" dxfId="3" priority="535" operator="equal">
      <formula>"NotPaid"</formula>
    </cfRule>
    <cfRule type="cellIs" dxfId="3" priority="534" operator="equal">
      <formula>"NotPaid"</formula>
    </cfRule>
    <cfRule type="cellIs" dxfId="3" priority="533" operator="equal">
      <formula>"NotPaid"</formula>
    </cfRule>
    <cfRule type="cellIs" dxfId="3" priority="532" operator="equal">
      <formula>"NotPaid"</formula>
    </cfRule>
    <cfRule type="cellIs" dxfId="3" priority="531" operator="equal">
      <formula>"NotPaid"</formula>
    </cfRule>
    <cfRule type="cellIs" dxfId="3" priority="530" operator="equal">
      <formula>"NotPaid"</formula>
    </cfRule>
    <cfRule type="cellIs" dxfId="3" priority="529" operator="equal">
      <formula>"NotPaid"</formula>
    </cfRule>
    <cfRule type="cellIs" dxfId="3" priority="528" operator="equal">
      <formula>"NotPaid"</formula>
    </cfRule>
    <cfRule type="cellIs" dxfId="3" priority="527" operator="equal">
      <formula>"NotPaid"</formula>
    </cfRule>
    <cfRule type="cellIs" dxfId="3" priority="526" operator="equal">
      <formula>"NotPaid"</formula>
    </cfRule>
    <cfRule type="cellIs" dxfId="3" priority="525" operator="equal">
      <formula>"NotPaid"</formula>
    </cfRule>
    <cfRule type="cellIs" dxfId="3" priority="524" operator="equal">
      <formula>"NotPaid"</formula>
    </cfRule>
    <cfRule type="cellIs" dxfId="3" priority="523" operator="equal">
      <formula>"NotPaid"</formula>
    </cfRule>
    <cfRule type="cellIs" dxfId="3" priority="522" operator="equal">
      <formula>"NotPaid"</formula>
    </cfRule>
    <cfRule type="cellIs" dxfId="3" priority="521" operator="equal">
      <formula>"NotPaid"</formula>
    </cfRule>
    <cfRule type="cellIs" dxfId="3" priority="520" operator="equal">
      <formula>"NotPaid"</formula>
    </cfRule>
    <cfRule type="cellIs" dxfId="3" priority="519" operator="equal">
      <formula>"NotPaid"</formula>
    </cfRule>
  </conditionalFormatting>
  <conditionalFormatting sqref="V41:X41">
    <cfRule type="cellIs" dxfId="3" priority="898" operator="equal">
      <formula>"NotPaid"</formula>
    </cfRule>
    <cfRule type="cellIs" dxfId="3" priority="893" operator="equal">
      <formula>"NotPaid"</formula>
    </cfRule>
    <cfRule type="cellIs" dxfId="3" priority="892" operator="equal">
      <formula>"NotPaid"</formula>
    </cfRule>
    <cfRule type="cellIs" dxfId="3" priority="891" operator="equal">
      <formula>"NotPaid"</formula>
    </cfRule>
    <cfRule type="cellIs" dxfId="3" priority="890" operator="equal">
      <formula>"NotPaid"</formula>
    </cfRule>
    <cfRule type="cellIs" dxfId="3" priority="889" operator="equal">
      <formula>"NotPaid"</formula>
    </cfRule>
    <cfRule type="cellIs" dxfId="3" priority="888" operator="equal">
      <formula>"NotPaid"</formula>
    </cfRule>
    <cfRule type="cellIs" dxfId="3" priority="887" operator="equal">
      <formula>"NotPaid"</formula>
    </cfRule>
    <cfRule type="cellIs" dxfId="3" priority="886" operator="equal">
      <formula>"NotPaid"</formula>
    </cfRule>
    <cfRule type="cellIs" dxfId="3" priority="885" operator="equal">
      <formula>"NotPaid"</formula>
    </cfRule>
    <cfRule type="cellIs" dxfId="3" priority="884" operator="equal">
      <formula>"NotPaid"</formula>
    </cfRule>
    <cfRule type="cellIs" dxfId="3" priority="883" operator="equal">
      <formula>"NotPaid"</formula>
    </cfRule>
    <cfRule type="cellIs" dxfId="3" priority="882" operator="equal">
      <formula>"NotPaid"</formula>
    </cfRule>
    <cfRule type="cellIs" dxfId="3" priority="900" operator="equal">
      <formula>"NotPaid"</formula>
    </cfRule>
    <cfRule type="cellIs" dxfId="3" priority="899" operator="equal">
      <formula>"NotPaid"</formula>
    </cfRule>
    <cfRule type="cellIs" dxfId="3" priority="897" operator="equal">
      <formula>"NotPaid"</formula>
    </cfRule>
    <cfRule type="cellIs" dxfId="3" priority="896" operator="equal">
      <formula>"NotPaid"</formula>
    </cfRule>
    <cfRule type="cellIs" dxfId="3" priority="895" operator="equal">
      <formula>"NotPaid"</formula>
    </cfRule>
    <cfRule type="cellIs" dxfId="3" priority="894" operator="equal">
      <formula>"NotPaid"</formula>
    </cfRule>
    <cfRule type="cellIs" dxfId="3" priority="881" operator="equal">
      <formula>"NotPaid"</formula>
    </cfRule>
    <cfRule type="cellIs" dxfId="3" priority="880" operator="equal">
      <formula>"NotPaid"</formula>
    </cfRule>
    <cfRule type="cellIs" dxfId="3" priority="879" operator="equal">
      <formula>"NotPaid"</formula>
    </cfRule>
    <cfRule type="cellIs" dxfId="3" priority="878" operator="equal">
      <formula>"NotPaid"</formula>
    </cfRule>
    <cfRule type="cellIs" dxfId="3" priority="854" operator="equal">
      <formula>"NotPaid"</formula>
    </cfRule>
    <cfRule type="cellIs" dxfId="3" priority="853" operator="equal">
      <formula>"NotPaid"</formula>
    </cfRule>
    <cfRule type="cellIs" dxfId="3" priority="852" operator="equal">
      <formula>"NotPaid"</formula>
    </cfRule>
    <cfRule type="cellIs" dxfId="3" priority="851" operator="equal">
      <formula>"NotPaid"</formula>
    </cfRule>
    <cfRule type="cellIs" dxfId="3" priority="850" operator="equal">
      <formula>"NotPaid"</formula>
    </cfRule>
    <cfRule type="cellIs" dxfId="3" priority="849" operator="equal">
      <formula>"NotPaid"</formula>
    </cfRule>
    <cfRule type="cellIs" dxfId="3" priority="848" operator="equal">
      <formula>"NotPaid"</formula>
    </cfRule>
    <cfRule type="cellIs" dxfId="3" priority="847" operator="equal">
      <formula>"NotPaid"</formula>
    </cfRule>
    <cfRule type="cellIs" dxfId="3" priority="846" operator="equal">
      <formula>"NotPaid"</formula>
    </cfRule>
    <cfRule type="cellIs" dxfId="3" priority="845" operator="equal">
      <formula>"NotPaid"</formula>
    </cfRule>
    <cfRule type="cellIs" dxfId="3" priority="844" operator="equal">
      <formula>"NotPaid"</formula>
    </cfRule>
    <cfRule type="cellIs" dxfId="3" priority="843" operator="equal">
      <formula>"NotPaid"</formula>
    </cfRule>
    <cfRule type="cellIs" dxfId="3" priority="842" operator="equal">
      <formula>"NotPaid"</formula>
    </cfRule>
    <cfRule type="cellIs" dxfId="3" priority="841" operator="equal">
      <formula>"NotPaid"</formula>
    </cfRule>
    <cfRule type="cellIs" dxfId="3" priority="840" operator="equal">
      <formula>"NotPaid"</formula>
    </cfRule>
    <cfRule type="cellIs" dxfId="3" priority="839" operator="equal">
      <formula>"NotPaid"</formula>
    </cfRule>
    <cfRule type="cellIs" dxfId="3" priority="838" operator="equal">
      <formula>"NotPaid"</formula>
    </cfRule>
    <cfRule type="cellIs" dxfId="3" priority="837" operator="equal">
      <formula>"NotPaid"</formula>
    </cfRule>
    <cfRule type="cellIs" dxfId="3" priority="836" operator="equal">
      <formula>"NotPaid"</formula>
    </cfRule>
    <cfRule type="cellIs" dxfId="3" priority="835" operator="equal">
      <formula>"NotPaid"</formula>
    </cfRule>
    <cfRule type="cellIs" dxfId="3" priority="834" operator="equal">
      <formula>"NotPaid"</formula>
    </cfRule>
    <cfRule type="cellIs" dxfId="3" priority="833" operator="equal">
      <formula>"NotPaid"</formula>
    </cfRule>
    <cfRule type="cellIs" dxfId="3" priority="832" operator="equal">
      <formula>"NotPaid"</formula>
    </cfRule>
  </conditionalFormatting>
  <conditionalFormatting sqref="Y41:AA41">
    <cfRule type="cellIs" dxfId="3" priority="1211" operator="equal">
      <formula>"NotPaid"</formula>
    </cfRule>
    <cfRule type="cellIs" dxfId="3" priority="1206" operator="equal">
      <formula>"NotPaid"</formula>
    </cfRule>
    <cfRule type="cellIs" dxfId="3" priority="1205" operator="equal">
      <formula>"NotPaid"</formula>
    </cfRule>
    <cfRule type="cellIs" dxfId="3" priority="1204" operator="equal">
      <formula>"NotPaid"</formula>
    </cfRule>
    <cfRule type="cellIs" dxfId="3" priority="1203" operator="equal">
      <formula>"NotPaid"</formula>
    </cfRule>
    <cfRule type="cellIs" dxfId="3" priority="1202" operator="equal">
      <formula>"NotPaid"</formula>
    </cfRule>
    <cfRule type="cellIs" dxfId="3" priority="1201" operator="equal">
      <formula>"NotPaid"</formula>
    </cfRule>
    <cfRule type="cellIs" dxfId="3" priority="1200" operator="equal">
      <formula>"NotPaid"</formula>
    </cfRule>
    <cfRule type="cellIs" dxfId="3" priority="1199" operator="equal">
      <formula>"NotPaid"</formula>
    </cfRule>
    <cfRule type="cellIs" dxfId="3" priority="1198" operator="equal">
      <formula>"NotPaid"</formula>
    </cfRule>
    <cfRule type="cellIs" dxfId="3" priority="1197" operator="equal">
      <formula>"NotPaid"</formula>
    </cfRule>
    <cfRule type="cellIs" dxfId="3" priority="1196" operator="equal">
      <formula>"NotPaid"</formula>
    </cfRule>
    <cfRule type="cellIs" dxfId="3" priority="1195" operator="equal">
      <formula>"NotPaid"</formula>
    </cfRule>
    <cfRule type="cellIs" dxfId="3" priority="1213" operator="equal">
      <formula>"NotPaid"</formula>
    </cfRule>
    <cfRule type="cellIs" dxfId="3" priority="1212" operator="equal">
      <formula>"NotPaid"</formula>
    </cfRule>
    <cfRule type="cellIs" dxfId="3" priority="1210" operator="equal">
      <formula>"NotPaid"</formula>
    </cfRule>
    <cfRule type="cellIs" dxfId="3" priority="1209" operator="equal">
      <formula>"NotPaid"</formula>
    </cfRule>
    <cfRule type="cellIs" dxfId="3" priority="1208" operator="equal">
      <formula>"NotPaid"</formula>
    </cfRule>
    <cfRule type="cellIs" dxfId="3" priority="1207" operator="equal">
      <formula>"NotPaid"</formula>
    </cfRule>
    <cfRule type="cellIs" dxfId="3" priority="1194" operator="equal">
      <formula>"NotPaid"</formula>
    </cfRule>
    <cfRule type="cellIs" dxfId="3" priority="1193" operator="equal">
      <formula>"NotPaid"</formula>
    </cfRule>
    <cfRule type="cellIs" dxfId="3" priority="1192" operator="equal">
      <formula>"NotPaid"</formula>
    </cfRule>
    <cfRule type="cellIs" dxfId="3" priority="1191" operator="equal">
      <formula>"NotPaid"</formula>
    </cfRule>
    <cfRule type="cellIs" dxfId="3" priority="1167" operator="equal">
      <formula>"NotPaid"</formula>
    </cfRule>
    <cfRule type="cellIs" dxfId="3" priority="1166" operator="equal">
      <formula>"NotPaid"</formula>
    </cfRule>
    <cfRule type="cellIs" dxfId="3" priority="1165" operator="equal">
      <formula>"NotPaid"</formula>
    </cfRule>
    <cfRule type="cellIs" dxfId="3" priority="1164" operator="equal">
      <formula>"NotPaid"</formula>
    </cfRule>
    <cfRule type="cellIs" dxfId="3" priority="1163" operator="equal">
      <formula>"NotPaid"</formula>
    </cfRule>
    <cfRule type="cellIs" dxfId="3" priority="1162" operator="equal">
      <formula>"NotPaid"</formula>
    </cfRule>
    <cfRule type="cellIs" dxfId="3" priority="1161" operator="equal">
      <formula>"NotPaid"</formula>
    </cfRule>
    <cfRule type="cellIs" dxfId="3" priority="1160" operator="equal">
      <formula>"NotPaid"</formula>
    </cfRule>
    <cfRule type="cellIs" dxfId="3" priority="1159" operator="equal">
      <formula>"NotPaid"</formula>
    </cfRule>
    <cfRule type="cellIs" dxfId="3" priority="1158" operator="equal">
      <formula>"NotPaid"</formula>
    </cfRule>
    <cfRule type="cellIs" dxfId="3" priority="1157" operator="equal">
      <formula>"NotPaid"</formula>
    </cfRule>
    <cfRule type="cellIs" dxfId="3" priority="1156" operator="equal">
      <formula>"NotPaid"</formula>
    </cfRule>
    <cfRule type="cellIs" dxfId="3" priority="1155" operator="equal">
      <formula>"NotPaid"</formula>
    </cfRule>
    <cfRule type="cellIs" dxfId="3" priority="1154" operator="equal">
      <formula>"NotPaid"</formula>
    </cfRule>
    <cfRule type="cellIs" dxfId="3" priority="1153" operator="equal">
      <formula>"NotPaid"</formula>
    </cfRule>
    <cfRule type="cellIs" dxfId="3" priority="1152" operator="equal">
      <formula>"NotPaid"</formula>
    </cfRule>
    <cfRule type="cellIs" dxfId="3" priority="1151" operator="equal">
      <formula>"NotPaid"</formula>
    </cfRule>
    <cfRule type="cellIs" dxfId="3" priority="1150" operator="equal">
      <formula>"NotPaid"</formula>
    </cfRule>
    <cfRule type="cellIs" dxfId="3" priority="1149" operator="equal">
      <formula>"NotPaid"</formula>
    </cfRule>
    <cfRule type="cellIs" dxfId="3" priority="1148" operator="equal">
      <formula>"NotPaid"</formula>
    </cfRule>
    <cfRule type="cellIs" dxfId="3" priority="1147" operator="equal">
      <formula>"NotPaid"</formula>
    </cfRule>
    <cfRule type="cellIs" dxfId="3" priority="1146" operator="equal">
      <formula>"NotPaid"</formula>
    </cfRule>
    <cfRule type="cellIs" dxfId="3" priority="1145" operator="equal">
      <formula>"NotPaid"</formula>
    </cfRule>
  </conditionalFormatting>
  <conditionalFormatting sqref="D42">
    <cfRule type="cellIs" dxfId="3" priority="2706" operator="equal">
      <formula>"NotPaid"</formula>
    </cfRule>
    <cfRule type="cellIs" dxfId="3" priority="2705" operator="equal">
      <formula>"NotPaid"</formula>
    </cfRule>
    <cfRule type="cellIs" dxfId="3" priority="2704" operator="equal">
      <formula>"NotPaid"</formula>
    </cfRule>
    <cfRule type="cellIs" dxfId="3" priority="2643" operator="equal">
      <formula>"NotPaid"</formula>
    </cfRule>
    <cfRule type="cellIs" dxfId="3" priority="2642" operator="equal">
      <formula>"NotPaid"</formula>
    </cfRule>
    <cfRule type="cellIs" dxfId="3" priority="2641" operator="equal">
      <formula>"NotPaid"</formula>
    </cfRule>
  </conditionalFormatting>
  <conditionalFormatting sqref="D42:E42">
    <cfRule type="cellIs" dxfId="3" priority="2562" operator="equal">
      <formula>"NotPaid"</formula>
    </cfRule>
    <cfRule type="cellIs" dxfId="3" priority="2561" operator="equal">
      <formula>"NotPaid"</formula>
    </cfRule>
    <cfRule type="cellIs" dxfId="3" priority="2560" operator="equal">
      <formula>"NotPaid"</formula>
    </cfRule>
  </conditionalFormatting>
  <conditionalFormatting sqref="E42">
    <cfRule type="cellIs" dxfId="3" priority="2714" operator="equal">
      <formula>"NotPaid"</formula>
    </cfRule>
    <cfRule type="cellIs" dxfId="3" priority="2713" operator="equal">
      <formula>"NotPaid"</formula>
    </cfRule>
    <cfRule type="cellIs" dxfId="3" priority="2712" operator="equal">
      <formula>"NotPaid"</formula>
    </cfRule>
  </conditionalFormatting>
  <conditionalFormatting sqref="F42">
    <cfRule type="cellIs" dxfId="3" priority="2710" operator="equal">
      <formula>"NotPaid"</formula>
    </cfRule>
    <cfRule type="cellIs" dxfId="3" priority="2709" operator="equal">
      <formula>"NotPaid"</formula>
    </cfRule>
    <cfRule type="cellIs" dxfId="3" priority="2708" operator="equal">
      <formula>"NotPaid"</formula>
    </cfRule>
    <cfRule type="cellIs" dxfId="3" priority="2559" operator="equal">
      <formula>"NotPaid"</formula>
    </cfRule>
  </conditionalFormatting>
  <conditionalFormatting sqref="G42">
    <cfRule type="cellIs" dxfId="3" priority="2711" operator="equal">
      <formula>"NotPaid"</formula>
    </cfRule>
  </conditionalFormatting>
  <conditionalFormatting sqref="G42:N42">
    <cfRule type="cellIs" dxfId="3" priority="2563" operator="equal">
      <formula>"NotPaid"</formula>
    </cfRule>
  </conditionalFormatting>
  <conditionalFormatting sqref="H42:N42">
    <cfRule type="cellIs" dxfId="3" priority="2707" operator="equal">
      <formula>"NotPaid"</formula>
    </cfRule>
  </conditionalFormatting>
  <conditionalFormatting sqref="O42">
    <cfRule type="cellIs" dxfId="3" priority="2703" operator="equal">
      <formula>"NotPaid"</formula>
    </cfRule>
    <cfRule type="cellIs" dxfId="3" priority="2558" operator="equal">
      <formula>"NotPaid"</formula>
    </cfRule>
  </conditionalFormatting>
  <conditionalFormatting sqref="D43:O43">
    <cfRule type="cellIs" dxfId="3" priority="2526" operator="equal">
      <formula>"NotPaid"</formula>
    </cfRule>
  </conditionalFormatting>
  <conditionalFormatting sqref="D43">
    <cfRule type="cellIs" dxfId="3" priority="2517" operator="equal">
      <formula>"NotPaid"</formula>
    </cfRule>
    <cfRule type="cellIs" dxfId="3" priority="2516" operator="equal">
      <formula>"NotPaid"</formula>
    </cfRule>
    <cfRule type="cellIs" dxfId="3" priority="2515" operator="equal">
      <formula>"NotPaid"</formula>
    </cfRule>
  </conditionalFormatting>
  <conditionalFormatting sqref="E43">
    <cfRule type="cellIs" dxfId="3" priority="2525" operator="equal">
      <formula>"NotPaid"</formula>
    </cfRule>
    <cfRule type="cellIs" dxfId="3" priority="2524" operator="equal">
      <formula>"NotPaid"</formula>
    </cfRule>
    <cfRule type="cellIs" dxfId="3" priority="2523" operator="equal">
      <formula>"NotPaid"</formula>
    </cfRule>
  </conditionalFormatting>
  <conditionalFormatting sqref="F43:G43">
    <cfRule type="expression" dxfId="0" priority="2529" stopIfTrue="1">
      <formula>AND(TODAY()&gt;VLOOKUP($B43,RegistrationDetails,MathsColumn,FALSE),F43="NotPaid")</formula>
    </cfRule>
    <cfRule type="expression" dxfId="0" priority="2527" stopIfTrue="1">
      <formula>F43="NotPaid"</formula>
    </cfRule>
  </conditionalFormatting>
  <conditionalFormatting sqref="F43">
    <cfRule type="cellIs" dxfId="3" priority="2521" operator="equal">
      <formula>"NotPaid"</formula>
    </cfRule>
    <cfRule type="cellIs" dxfId="3" priority="2520" operator="equal">
      <formula>"NotPaid"</formula>
    </cfRule>
    <cfRule type="cellIs" dxfId="3" priority="2519" operator="equal">
      <formula>"NotPaid"</formula>
    </cfRule>
  </conditionalFormatting>
  <conditionalFormatting sqref="G43">
    <cfRule type="cellIs" dxfId="3" priority="2522" operator="equal">
      <formula>"NotPaid"</formula>
    </cfRule>
  </conditionalFormatting>
  <conditionalFormatting sqref="H43:N43">
    <cfRule type="cellIs" dxfId="3" priority="2518" operator="equal">
      <formula>"NotPaid"</formula>
    </cfRule>
  </conditionalFormatting>
  <conditionalFormatting sqref="O43">
    <cfRule type="cellIs" dxfId="3" priority="2514" operator="equal">
      <formula>"NotPaid"</formula>
    </cfRule>
  </conditionalFormatting>
  <conditionalFormatting sqref="D44:E44">
    <cfRule type="cellIs" dxfId="3" priority="3083" operator="equal">
      <formula>"NotPaid"</formula>
    </cfRule>
    <cfRule type="cellIs" dxfId="3" priority="3082" operator="equal">
      <formula>"NotPaid"</formula>
    </cfRule>
    <cfRule type="cellIs" dxfId="3" priority="3081" operator="equal">
      <formula>"NotPaid"</formula>
    </cfRule>
  </conditionalFormatting>
  <conditionalFormatting sqref="F44">
    <cfRule type="cellIs" dxfId="3" priority="3080" operator="equal">
      <formula>"NotPaid"</formula>
    </cfRule>
  </conditionalFormatting>
  <conditionalFormatting sqref="G44:N44">
    <cfRule type="cellIs" dxfId="3" priority="3084" operator="equal">
      <formula>"NotPaid"</formula>
    </cfRule>
  </conditionalFormatting>
  <conditionalFormatting sqref="O44">
    <cfRule type="cellIs" dxfId="3" priority="3079" operator="equal">
      <formula>"NotPaid"</formula>
    </cfRule>
  </conditionalFormatting>
  <conditionalFormatting sqref="Q44:R44">
    <cfRule type="cellIs" dxfId="3" priority="379" operator="equal">
      <formula>"NotPaid"</formula>
    </cfRule>
    <cfRule type="cellIs" dxfId="3" priority="374" operator="equal">
      <formula>"NotPaid"</formula>
    </cfRule>
    <cfRule type="cellIs" dxfId="3" priority="346" operator="equal">
      <formula>"NotPaid"</formula>
    </cfRule>
    <cfRule type="cellIs" dxfId="3" priority="340" operator="equal">
      <formula>"NotPaid"</formula>
    </cfRule>
  </conditionalFormatting>
  <conditionalFormatting sqref="S44:U44">
    <cfRule type="cellIs" dxfId="3" priority="692" operator="equal">
      <formula>"NotPaid"</formula>
    </cfRule>
    <cfRule type="cellIs" dxfId="3" priority="687" operator="equal">
      <formula>"NotPaid"</formula>
    </cfRule>
    <cfRule type="cellIs" dxfId="3" priority="659" operator="equal">
      <formula>"NotPaid"</formula>
    </cfRule>
    <cfRule type="cellIs" dxfId="3" priority="653" operator="equal">
      <formula>"NotPaid"</formula>
    </cfRule>
  </conditionalFormatting>
  <conditionalFormatting sqref="V44:X44">
    <cfRule type="cellIs" dxfId="3" priority="1005" operator="equal">
      <formula>"NotPaid"</formula>
    </cfRule>
    <cfRule type="cellIs" dxfId="3" priority="1000" operator="equal">
      <formula>"NotPaid"</formula>
    </cfRule>
    <cfRule type="cellIs" dxfId="3" priority="972" operator="equal">
      <formula>"NotPaid"</formula>
    </cfRule>
    <cfRule type="cellIs" dxfId="3" priority="966" operator="equal">
      <formula>"NotPaid"</formula>
    </cfRule>
  </conditionalFormatting>
  <conditionalFormatting sqref="Y44:AA44">
    <cfRule type="cellIs" dxfId="3" priority="1318" operator="equal">
      <formula>"NotPaid"</formula>
    </cfRule>
    <cfRule type="cellIs" dxfId="3" priority="1313" operator="equal">
      <formula>"NotPaid"</formula>
    </cfRule>
    <cfRule type="cellIs" dxfId="3" priority="1285" operator="equal">
      <formula>"NotPaid"</formula>
    </cfRule>
    <cfRule type="cellIs" dxfId="3" priority="1279" operator="equal">
      <formula>"NotPaid"</formula>
    </cfRule>
  </conditionalFormatting>
  <conditionalFormatting sqref="D45:E45">
    <cfRule type="cellIs" dxfId="3" priority="2638" operator="equal">
      <formula>"NotPaid"</formula>
    </cfRule>
    <cfRule type="cellIs" dxfId="3" priority="2637" operator="equal">
      <formula>"NotPaid"</formula>
    </cfRule>
    <cfRule type="cellIs" dxfId="3" priority="2636" operator="equal">
      <formula>"NotPaid"</formula>
    </cfRule>
  </conditionalFormatting>
  <conditionalFormatting sqref="F45">
    <cfRule type="cellIs" dxfId="3" priority="2635" operator="equal">
      <formula>"NotPaid"</formula>
    </cfRule>
  </conditionalFormatting>
  <conditionalFormatting sqref="G45:N45">
    <cfRule type="cellIs" dxfId="3" priority="2639" operator="equal">
      <formula>"NotPaid"</formula>
    </cfRule>
  </conditionalFormatting>
  <conditionalFormatting sqref="O45">
    <cfRule type="cellIs" dxfId="3" priority="2634" operator="equal">
      <formula>"NotPaid"</formula>
    </cfRule>
  </conditionalFormatting>
  <conditionalFormatting sqref="AD45">
    <cfRule type="cellIs" dxfId="3" priority="2088" operator="equal">
      <formula>"NotPaid"</formula>
    </cfRule>
    <cfRule type="cellIs" dxfId="3" priority="2076" operator="equal">
      <formula>"NotPaid"</formula>
    </cfRule>
    <cfRule type="cellIs" dxfId="3" priority="2070" operator="equal">
      <formula>"NotPaid"</formula>
    </cfRule>
    <cfRule type="cellIs" dxfId="3" priority="2056" operator="equal">
      <formula>"NotPaid"</formula>
    </cfRule>
    <cfRule type="cellIs" dxfId="3" priority="2047" operator="equal">
      <formula>"NotPaid"</formula>
    </cfRule>
    <cfRule type="cellIs" dxfId="3" priority="2043" operator="equal">
      <formula>"NotPaid"</formula>
    </cfRule>
    <cfRule type="cellIs" dxfId="3" priority="2038" operator="equal">
      <formula>"NotPaid"</formula>
    </cfRule>
    <cfRule type="cellIs" dxfId="3" priority="1990" operator="equal">
      <formula>"NotPaid"</formula>
    </cfRule>
    <cfRule type="cellIs" dxfId="3" priority="1979" operator="equal">
      <formula>"NotPaid"</formula>
    </cfRule>
    <cfRule type="cellIs" dxfId="3" priority="1963" operator="equal">
      <formula>"NotPaid"</formula>
    </cfRule>
    <cfRule type="cellIs" dxfId="3" priority="1956" operator="equal">
      <formula>"NotPaid"</formula>
    </cfRule>
    <cfRule type="cellIs" dxfId="3" priority="1950" operator="equal">
      <formula>"NotPaid"</formula>
    </cfRule>
    <cfRule type="cellIs" dxfId="3" priority="1925" operator="equal">
      <formula>"NotPaid"</formula>
    </cfRule>
    <cfRule type="cellIs" dxfId="3" priority="1914" operator="equal">
      <formula>"NotPaid"</formula>
    </cfRule>
    <cfRule type="cellIs" dxfId="3" priority="1905" operator="equal">
      <formula>"NotPaid"</formula>
    </cfRule>
    <cfRule type="cellIs" dxfId="3" priority="1899" operator="equal">
      <formula>"NotPaid"</formula>
    </cfRule>
    <cfRule type="cellIs" dxfId="3" priority="1894" operator="equal">
      <formula>"NotPaid"</formula>
    </cfRule>
    <cfRule type="cellIs" dxfId="3" priority="1867" operator="equal">
      <formula>"NotPaid"</formula>
    </cfRule>
    <cfRule type="cellIs" dxfId="3" priority="1866" operator="equal">
      <formula>"NotPaid"</formula>
    </cfRule>
    <cfRule type="cellIs" dxfId="3" priority="1850" operator="equal">
      <formula>"NotPaid"</formula>
    </cfRule>
    <cfRule type="cellIs" dxfId="3" priority="1839" operator="equal">
      <formula>"NotPaid"</formula>
    </cfRule>
  </conditionalFormatting>
  <conditionalFormatting sqref="AD46">
    <cfRule type="cellIs" dxfId="3" priority="2107" operator="equal">
      <formula>"NotPaid"</formula>
    </cfRule>
    <cfRule type="cellIs" dxfId="3" priority="2096" operator="equal">
      <formula>"NotPaid"</formula>
    </cfRule>
    <cfRule type="cellIs" dxfId="3" priority="2079" operator="equal">
      <formula>"NotPaid"</formula>
    </cfRule>
    <cfRule type="cellIs" dxfId="3" priority="2073" operator="equal">
      <formula>"NotPaid"</formula>
    </cfRule>
    <cfRule type="cellIs" dxfId="3" priority="2068" operator="equal">
      <formula>"NotPaid"</formula>
    </cfRule>
    <cfRule type="cellIs" dxfId="3" priority="2065" operator="equal">
      <formula>"NotPaid"</formula>
    </cfRule>
    <cfRule type="cellIs" dxfId="3" priority="2059" operator="equal">
      <formula>"NotPaid"</formula>
    </cfRule>
    <cfRule type="cellIs" dxfId="3" priority="2054" operator="equal">
      <formula>"NotPaid"</formula>
    </cfRule>
    <cfRule type="cellIs" dxfId="3" priority="2050" operator="equal">
      <formula>"NotPaid"</formula>
    </cfRule>
    <cfRule type="cellIs" dxfId="3" priority="2046" operator="equal">
      <formula>"NotPaid"</formula>
    </cfRule>
    <cfRule type="cellIs" dxfId="3" priority="2041" operator="equal">
      <formula>"NotPaid"</formula>
    </cfRule>
    <cfRule type="cellIs" dxfId="3" priority="2036" operator="equal">
      <formula>"NotPaid"</formula>
    </cfRule>
    <cfRule type="cellIs" dxfId="3" priority="2033" operator="equal">
      <formula>"NotPaid"</formula>
    </cfRule>
    <cfRule type="cellIs" dxfId="3" priority="2020" operator="equal">
      <formula>"NotPaid"</formula>
    </cfRule>
    <cfRule type="cellIs" dxfId="3" priority="2010" operator="equal">
      <formula>"NotPaid"</formula>
    </cfRule>
    <cfRule type="cellIs" dxfId="3" priority="1993" operator="equal">
      <formula>"NotPaid"</formula>
    </cfRule>
    <cfRule type="cellIs" dxfId="3" priority="1987" operator="equal">
      <formula>"NotPaid"</formula>
    </cfRule>
    <cfRule type="cellIs" dxfId="3" priority="1982" operator="equal">
      <formula>"NotPaid"</formula>
    </cfRule>
    <cfRule type="cellIs" dxfId="3" priority="1972" operator="equal">
      <formula>"NotPaid"</formula>
    </cfRule>
    <cfRule type="cellIs" dxfId="3" priority="1967" operator="equal">
      <formula>"NotPaid"</formula>
    </cfRule>
    <cfRule type="cellIs" dxfId="3" priority="1959" operator="equal">
      <formula>"NotPaid"</formula>
    </cfRule>
    <cfRule type="cellIs" dxfId="3" priority="1953" operator="equal">
      <formula>"NotPaid"</formula>
    </cfRule>
    <cfRule type="cellIs" dxfId="3" priority="1948" operator="equal">
      <formula>"NotPaid"</formula>
    </cfRule>
    <cfRule type="cellIs" dxfId="3" priority="1945" operator="equal">
      <formula>"NotPaid"</formula>
    </cfRule>
    <cfRule type="cellIs" dxfId="3" priority="1938" operator="equal">
      <formula>"NotPaid"</formula>
    </cfRule>
    <cfRule type="cellIs" dxfId="3" priority="1934" operator="equal">
      <formula>"NotPaid"</formula>
    </cfRule>
    <cfRule type="cellIs" dxfId="3" priority="1928" operator="equal">
      <formula>"NotPaid"</formula>
    </cfRule>
    <cfRule type="cellIs" dxfId="3" priority="1922" operator="equal">
      <formula>"NotPaid"</formula>
    </cfRule>
    <cfRule type="cellIs" dxfId="3" priority="1917" operator="equal">
      <formula>"NotPaid"</formula>
    </cfRule>
    <cfRule type="cellIs" dxfId="3" priority="1912" operator="equal">
      <formula>"NotPaid"</formula>
    </cfRule>
    <cfRule type="cellIs" dxfId="3" priority="1908" operator="equal">
      <formula>"NotPaid"</formula>
    </cfRule>
    <cfRule type="cellIs" dxfId="3" priority="1902" operator="equal">
      <formula>"NotPaid"</formula>
    </cfRule>
    <cfRule type="cellIs" dxfId="3" priority="1897" operator="equal">
      <formula>"NotPaid"</formula>
    </cfRule>
    <cfRule type="cellIs" dxfId="3" priority="1892" operator="equal">
      <formula>"NotPaid"</formula>
    </cfRule>
    <cfRule type="cellIs" dxfId="3" priority="1889" operator="equal">
      <formula>"NotPaid"</formula>
    </cfRule>
    <cfRule type="cellIs" dxfId="3" priority="1885" operator="equal">
      <formula>"NotPaid"</formula>
    </cfRule>
    <cfRule type="cellIs" dxfId="3" priority="1881" operator="equal">
      <formula>"NotPaid"</formula>
    </cfRule>
    <cfRule type="cellIs" dxfId="3" priority="1878" operator="equal">
      <formula>"NotPaid"</formula>
    </cfRule>
    <cfRule type="cellIs" dxfId="3" priority="1873" operator="equal">
      <formula>"NotPaid"</formula>
    </cfRule>
    <cfRule type="cellIs" dxfId="3" priority="1863" operator="equal">
      <formula>"NotPaid"</formula>
    </cfRule>
    <cfRule type="cellIs" dxfId="3" priority="1859" operator="equal">
      <formula>"NotPaid"</formula>
    </cfRule>
    <cfRule type="cellIs" dxfId="3" priority="1853" operator="equal">
      <formula>"NotPaid"</formula>
    </cfRule>
    <cfRule type="cellIs" dxfId="3" priority="1847" operator="equal">
      <formula>"NotPaid"</formula>
    </cfRule>
    <cfRule type="cellIs" dxfId="3" priority="1842" operator="equal">
      <formula>"NotPaid"</formula>
    </cfRule>
  </conditionalFormatting>
  <conditionalFormatting sqref="AD47">
    <cfRule type="cellIs" dxfId="3" priority="2106" operator="equal">
      <formula>"NotPaid"</formula>
    </cfRule>
    <cfRule type="cellIs" dxfId="3" priority="2095" operator="equal">
      <formula>"NotPaid"</formula>
    </cfRule>
    <cfRule type="cellIs" dxfId="3" priority="2078" operator="equal">
      <formula>"NotPaid"</formula>
    </cfRule>
    <cfRule type="cellIs" dxfId="3" priority="2072" operator="equal">
      <formula>"NotPaid"</formula>
    </cfRule>
    <cfRule type="cellIs" dxfId="3" priority="2067" operator="equal">
      <formula>"NotPaid"</formula>
    </cfRule>
    <cfRule type="cellIs" dxfId="3" priority="2058" operator="equal">
      <formula>"NotPaid"</formula>
    </cfRule>
    <cfRule type="cellIs" dxfId="3" priority="2053" operator="equal">
      <formula>"NotPaid"</formula>
    </cfRule>
    <cfRule type="cellIs" dxfId="3" priority="2045" operator="equal">
      <formula>"NotPaid"</formula>
    </cfRule>
    <cfRule type="cellIs" dxfId="3" priority="2040" operator="equal">
      <formula>"NotPaid"</formula>
    </cfRule>
    <cfRule type="cellIs" dxfId="3" priority="2035" operator="equal">
      <formula>"NotPaid"</formula>
    </cfRule>
    <cfRule type="cellIs" dxfId="3" priority="2032" operator="equal">
      <formula>"NotPaid"</formula>
    </cfRule>
    <cfRule type="cellIs" dxfId="3" priority="2019" operator="equal">
      <formula>"NotPaid"</formula>
    </cfRule>
    <cfRule type="cellIs" dxfId="3" priority="1996" operator="equal">
      <formula>"NotPaid"</formula>
    </cfRule>
    <cfRule type="cellIs" dxfId="3" priority="1992" operator="equal">
      <formula>"NotPaid"</formula>
    </cfRule>
    <cfRule type="cellIs" dxfId="3" priority="1986" operator="equal">
      <formula>"NotPaid"</formula>
    </cfRule>
    <cfRule type="cellIs" dxfId="3" priority="1971" operator="equal">
      <formula>"NotPaid"</formula>
    </cfRule>
    <cfRule type="cellIs" dxfId="3" priority="1966" operator="equal">
      <formula>"NotPaid"</formula>
    </cfRule>
    <cfRule type="cellIs" dxfId="3" priority="1958" operator="equal">
      <formula>"NotPaid"</formula>
    </cfRule>
    <cfRule type="cellIs" dxfId="3" priority="1952" operator="equal">
      <formula>"NotPaid"</formula>
    </cfRule>
    <cfRule type="cellIs" dxfId="3" priority="1947" operator="equal">
      <formula>"NotPaid"</formula>
    </cfRule>
    <cfRule type="cellIs" dxfId="3" priority="1937" operator="equal">
      <formula>"NotPaid"</formula>
    </cfRule>
    <cfRule type="cellIs" dxfId="3" priority="1931" operator="equal">
      <formula>"NotPaid"</formula>
    </cfRule>
    <cfRule type="cellIs" dxfId="3" priority="1927" operator="equal">
      <formula>"NotPaid"</formula>
    </cfRule>
    <cfRule type="cellIs" dxfId="3" priority="1921" operator="equal">
      <formula>"NotPaid"</formula>
    </cfRule>
    <cfRule type="cellIs" dxfId="3" priority="1911" operator="equal">
      <formula>"NotPaid"</formula>
    </cfRule>
    <cfRule type="cellIs" dxfId="3" priority="1907" operator="equal">
      <formula>"NotPaid"</formula>
    </cfRule>
    <cfRule type="cellIs" dxfId="3" priority="1901" operator="equal">
      <formula>"NotPaid"</formula>
    </cfRule>
    <cfRule type="cellIs" dxfId="3" priority="1896" operator="equal">
      <formula>"NotPaid"</formula>
    </cfRule>
    <cfRule type="cellIs" dxfId="3" priority="1891" operator="equal">
      <formula>"NotPaid"</formula>
    </cfRule>
    <cfRule type="cellIs" dxfId="3" priority="1882" operator="equal">
      <formula>"NotPaid"</formula>
    </cfRule>
    <cfRule type="cellIs" dxfId="3" priority="1877" operator="equal">
      <formula>"NotPaid"</formula>
    </cfRule>
    <cfRule type="cellIs" dxfId="3" priority="1872" operator="equal">
      <formula>"NotPaid"</formula>
    </cfRule>
    <cfRule type="cellIs" dxfId="3" priority="1862" operator="equal">
      <formula>"NotPaid"</formula>
    </cfRule>
    <cfRule type="cellIs" dxfId="3" priority="1856" operator="equal">
      <formula>"NotPaid"</formula>
    </cfRule>
    <cfRule type="cellIs" dxfId="3" priority="1852" operator="equal">
      <formula>"NotPaid"</formula>
    </cfRule>
    <cfRule type="cellIs" dxfId="3" priority="1846" operator="equal">
      <formula>"NotPaid"</formula>
    </cfRule>
  </conditionalFormatting>
  <conditionalFormatting sqref="AD48">
    <cfRule type="cellIs" dxfId="3" priority="2105" operator="equal">
      <formula>"NotPaid"</formula>
    </cfRule>
    <cfRule type="cellIs" dxfId="3" priority="2081" operator="equal">
      <formula>"NotPaid"</formula>
    </cfRule>
    <cfRule type="cellIs" dxfId="3" priority="2077" operator="equal">
      <formula>"NotPaid"</formula>
    </cfRule>
    <cfRule type="cellIs" dxfId="3" priority="2071" operator="equal">
      <formula>"NotPaid"</formula>
    </cfRule>
    <cfRule type="cellIs" dxfId="3" priority="2057" operator="equal">
      <formula>"NotPaid"</formula>
    </cfRule>
    <cfRule type="cellIs" dxfId="3" priority="2052" operator="equal">
      <formula>"NotPaid"</formula>
    </cfRule>
    <cfRule type="cellIs" dxfId="3" priority="2044" operator="equal">
      <formula>"NotPaid"</formula>
    </cfRule>
    <cfRule type="cellIs" dxfId="3" priority="2039" operator="equal">
      <formula>"NotPaid"</formula>
    </cfRule>
    <cfRule type="cellIs" dxfId="3" priority="2034" operator="equal">
      <formula>"NotPaid"</formula>
    </cfRule>
    <cfRule type="cellIs" dxfId="3" priority="2003" operator="equal">
      <formula>"NotPaid"</formula>
    </cfRule>
    <cfRule type="cellIs" dxfId="3" priority="1991" operator="equal">
      <formula>"NotPaid"</formula>
    </cfRule>
    <cfRule type="cellIs" dxfId="3" priority="1985" operator="equal">
      <formula>"NotPaid"</formula>
    </cfRule>
    <cfRule type="cellIs" dxfId="3" priority="1970" operator="equal">
      <formula>"NotPaid"</formula>
    </cfRule>
    <cfRule type="cellIs" dxfId="3" priority="1961" operator="equal">
      <formula>"NotPaid"</formula>
    </cfRule>
    <cfRule type="cellIs" dxfId="3" priority="1957" operator="equal">
      <formula>"NotPaid"</formula>
    </cfRule>
    <cfRule type="cellIs" dxfId="3" priority="1951" operator="equal">
      <formula>"NotPaid"</formula>
    </cfRule>
    <cfRule type="cellIs" dxfId="3" priority="1900" operator="equal">
      <formula>"NotPaid"</formula>
    </cfRule>
    <cfRule type="cellIs" dxfId="3" priority="1932" operator="equal">
      <formula>"NotPaid"</formula>
    </cfRule>
    <cfRule type="cellIs" dxfId="3" priority="1926" operator="equal">
      <formula>"NotPaid"</formula>
    </cfRule>
    <cfRule type="cellIs" dxfId="3" priority="1920" operator="equal">
      <formula>"NotPaid"</formula>
    </cfRule>
    <cfRule type="cellIs" dxfId="3" priority="1910" operator="equal">
      <formula>"NotPaid"</formula>
    </cfRule>
    <cfRule type="cellIs" dxfId="3" priority="1904" operator="equal">
      <formula>"NotPaid"</formula>
    </cfRule>
    <cfRule type="cellIs" dxfId="3" priority="1895" operator="equal">
      <formula>"NotPaid"</formula>
    </cfRule>
    <cfRule type="cellIs" dxfId="3" priority="1876" operator="equal">
      <formula>"NotPaid"</formula>
    </cfRule>
    <cfRule type="cellIs" dxfId="3" priority="1868" operator="equal">
      <formula>"NotPaid"</formula>
    </cfRule>
    <cfRule type="cellIs" dxfId="3" priority="1857" operator="equal">
      <formula>"NotPaid"</formula>
    </cfRule>
    <cfRule type="cellIs" dxfId="3" priority="1851" operator="equal">
      <formula>"NotPaid"</formula>
    </cfRule>
    <cfRule type="cellIs" dxfId="3" priority="1845" operator="equal">
      <formula>"NotPaid"</formula>
    </cfRule>
  </conditionalFormatting>
  <conditionalFormatting sqref="D49">
    <cfRule type="cellIs" dxfId="3" priority="3117" operator="equal">
      <formula>"NotPaid"</formula>
    </cfRule>
    <cfRule type="cellIs" dxfId="3" priority="3116" operator="equal">
      <formula>"NotPaid"</formula>
    </cfRule>
    <cfRule type="cellIs" dxfId="3" priority="3115" operator="equal">
      <formula>"NotPaid"</formula>
    </cfRule>
  </conditionalFormatting>
  <conditionalFormatting sqref="E49">
    <cfRule type="cellIs" dxfId="3" priority="3125" operator="equal">
      <formula>"NotPaid"</formula>
    </cfRule>
    <cfRule type="cellIs" dxfId="3" priority="3124" operator="equal">
      <formula>"NotPaid"</formula>
    </cfRule>
    <cfRule type="cellIs" dxfId="3" priority="3123" operator="equal">
      <formula>"NotPaid"</formula>
    </cfRule>
  </conditionalFormatting>
  <conditionalFormatting sqref="F49">
    <cfRule type="cellIs" dxfId="3" priority="3121" operator="equal">
      <formula>"NotPaid"</formula>
    </cfRule>
    <cfRule type="cellIs" dxfId="3" priority="3120" operator="equal">
      <formula>"NotPaid"</formula>
    </cfRule>
    <cfRule type="cellIs" dxfId="3" priority="3119" operator="equal">
      <formula>"NotPaid"</formula>
    </cfRule>
  </conditionalFormatting>
  <conditionalFormatting sqref="G49">
    <cfRule type="cellIs" dxfId="3" priority="3122" operator="equal">
      <formula>"NotPaid"</formula>
    </cfRule>
  </conditionalFormatting>
  <conditionalFormatting sqref="H49:N49">
    <cfRule type="cellIs" dxfId="3" priority="3118" operator="equal">
      <formula>"NotPaid"</formula>
    </cfRule>
  </conditionalFormatting>
  <conditionalFormatting sqref="O49">
    <cfRule type="cellIs" dxfId="3" priority="3114" operator="equal">
      <formula>"NotPaid"</formula>
    </cfRule>
  </conditionalFormatting>
  <conditionalFormatting sqref="Q49:R49">
    <cfRule type="cellIs" dxfId="3" priority="366" operator="equal">
      <formula>"NotPaid"</formula>
    </cfRule>
    <cfRule type="cellIs" dxfId="3" priority="361" operator="equal">
      <formula>"NotPaid"</formula>
    </cfRule>
    <cfRule type="cellIs" dxfId="3" priority="355" operator="equal">
      <formula>"NotPaid"</formula>
    </cfRule>
    <cfRule type="cellIs" dxfId="3" priority="343" operator="equal">
      <formula>"NotPaid"</formula>
    </cfRule>
    <cfRule type="cellIs" dxfId="3" priority="349" operator="equal">
      <formula>"NotPaid"</formula>
    </cfRule>
    <cfRule type="cellIs" dxfId="3" priority="337" operator="equal">
      <formula>"NotPaid"</formula>
    </cfRule>
    <cfRule type="cellIs" dxfId="3" priority="333" operator="equal">
      <formula>"NotPaid"</formula>
    </cfRule>
    <cfRule type="cellIs" dxfId="3" priority="331" operator="equal">
      <formula>"NotPaid"</formula>
    </cfRule>
    <cfRule type="cellIs" dxfId="3" priority="335" operator="equal">
      <formula>"NotPaid"</formula>
    </cfRule>
    <cfRule type="cellIs" dxfId="3" priority="320" operator="equal">
      <formula>"NotPaid"</formula>
    </cfRule>
    <cfRule type="cellIs" dxfId="3" priority="317" operator="equal">
      <formula>"NotPaid"</formula>
    </cfRule>
    <cfRule type="cellIs" dxfId="3" priority="315" operator="equal">
      <formula>"NotPaid"</formula>
    </cfRule>
    <cfRule type="cellIs" dxfId="3" priority="314" operator="equal">
      <formula>"NotPaid"</formula>
    </cfRule>
    <cfRule type="cellIs" dxfId="3" priority="319" operator="equal">
      <formula>"NotPaid"</formula>
    </cfRule>
    <cfRule type="cellIs" dxfId="3" priority="310" operator="equal">
      <formula>"NotPaid"</formula>
    </cfRule>
    <cfRule type="cellIs" dxfId="3" priority="308" operator="equal">
      <formula>"NotPaid"</formula>
    </cfRule>
    <cfRule type="cellIs" dxfId="3" priority="312" operator="equal">
      <formula>"NotPaid"</formula>
    </cfRule>
    <cfRule type="cellIs" dxfId="3" priority="298" operator="equal">
      <formula>"NotPaid"</formula>
    </cfRule>
    <cfRule type="cellIs" dxfId="3" priority="296" operator="equal">
      <formula>"NotPaid"</formula>
    </cfRule>
    <cfRule type="cellIs" dxfId="3" priority="294" operator="equal">
      <formula>"NotPaid"</formula>
    </cfRule>
    <cfRule type="cellIs" dxfId="3" priority="299" operator="equal">
      <formula>"NotPaid"</formula>
    </cfRule>
    <cfRule type="cellIs" dxfId="3" priority="285" operator="equal">
      <formula>"NotPaid"</formula>
    </cfRule>
    <cfRule type="cellIs" dxfId="3" priority="292" operator="equal">
      <formula>"NotPaid"</formula>
    </cfRule>
    <cfRule type="cellIs" dxfId="3" priority="283" operator="equal">
      <formula>"NotPaid"</formula>
    </cfRule>
    <cfRule type="cellIs" dxfId="3" priority="290" operator="equal">
      <formula>"NotPaid"</formula>
    </cfRule>
    <cfRule type="cellIs" dxfId="3" priority="288" operator="equal">
      <formula>"NotPaid"</formula>
    </cfRule>
    <cfRule type="cellIs" dxfId="3" priority="287" operator="equal">
      <formula>"NotPaid"</formula>
    </cfRule>
    <cfRule type="cellIs" dxfId="3" priority="278" operator="equal">
      <formula>"NotPaid"</formula>
    </cfRule>
    <cfRule type="cellIs" dxfId="3" priority="276" operator="equal">
      <formula>"NotPaid"</formula>
    </cfRule>
    <cfRule type="cellIs" dxfId="3" priority="282" operator="equal">
      <formula>"NotPaid"</formula>
    </cfRule>
    <cfRule type="cellIs" dxfId="3" priority="280" operator="equal">
      <formula>"NotPaid"</formula>
    </cfRule>
  </conditionalFormatting>
  <conditionalFormatting sqref="S49:U49">
    <cfRule type="cellIs" dxfId="3" priority="679" operator="equal">
      <formula>"NotPaid"</formula>
    </cfRule>
    <cfRule type="cellIs" dxfId="3" priority="674" operator="equal">
      <formula>"NotPaid"</formula>
    </cfRule>
    <cfRule type="cellIs" dxfId="3" priority="668" operator="equal">
      <formula>"NotPaid"</formula>
    </cfRule>
    <cfRule type="cellIs" dxfId="3" priority="656" operator="equal">
      <formula>"NotPaid"</formula>
    </cfRule>
    <cfRule type="cellIs" dxfId="3" priority="662" operator="equal">
      <formula>"NotPaid"</formula>
    </cfRule>
    <cfRule type="cellIs" dxfId="3" priority="650" operator="equal">
      <formula>"NotPaid"</formula>
    </cfRule>
    <cfRule type="cellIs" dxfId="3" priority="646" operator="equal">
      <formula>"NotPaid"</formula>
    </cfRule>
    <cfRule type="cellIs" dxfId="3" priority="644" operator="equal">
      <formula>"NotPaid"</formula>
    </cfRule>
    <cfRule type="cellIs" dxfId="3" priority="648" operator="equal">
      <formula>"NotPaid"</formula>
    </cfRule>
    <cfRule type="cellIs" dxfId="3" priority="633" operator="equal">
      <formula>"NotPaid"</formula>
    </cfRule>
    <cfRule type="cellIs" dxfId="3" priority="630" operator="equal">
      <formula>"NotPaid"</formula>
    </cfRule>
    <cfRule type="cellIs" dxfId="3" priority="628" operator="equal">
      <formula>"NotPaid"</formula>
    </cfRule>
    <cfRule type="cellIs" dxfId="3" priority="627" operator="equal">
      <formula>"NotPaid"</formula>
    </cfRule>
    <cfRule type="cellIs" dxfId="3" priority="632" operator="equal">
      <formula>"NotPaid"</formula>
    </cfRule>
    <cfRule type="cellIs" dxfId="3" priority="623" operator="equal">
      <formula>"NotPaid"</formula>
    </cfRule>
    <cfRule type="cellIs" dxfId="3" priority="621" operator="equal">
      <formula>"NotPaid"</formula>
    </cfRule>
    <cfRule type="cellIs" dxfId="3" priority="625" operator="equal">
      <formula>"NotPaid"</formula>
    </cfRule>
    <cfRule type="cellIs" dxfId="3" priority="611" operator="equal">
      <formula>"NotPaid"</formula>
    </cfRule>
    <cfRule type="cellIs" dxfId="3" priority="609" operator="equal">
      <formula>"NotPaid"</formula>
    </cfRule>
    <cfRule type="cellIs" dxfId="3" priority="607" operator="equal">
      <formula>"NotPaid"</formula>
    </cfRule>
    <cfRule type="cellIs" dxfId="3" priority="612" operator="equal">
      <formula>"NotPaid"</formula>
    </cfRule>
    <cfRule type="cellIs" dxfId="3" priority="598" operator="equal">
      <formula>"NotPaid"</formula>
    </cfRule>
    <cfRule type="cellIs" dxfId="3" priority="605" operator="equal">
      <formula>"NotPaid"</formula>
    </cfRule>
    <cfRule type="cellIs" dxfId="3" priority="596" operator="equal">
      <formula>"NotPaid"</formula>
    </cfRule>
    <cfRule type="cellIs" dxfId="3" priority="603" operator="equal">
      <formula>"NotPaid"</formula>
    </cfRule>
    <cfRule type="cellIs" dxfId="3" priority="601" operator="equal">
      <formula>"NotPaid"</formula>
    </cfRule>
    <cfRule type="cellIs" dxfId="3" priority="600" operator="equal">
      <formula>"NotPaid"</formula>
    </cfRule>
    <cfRule type="cellIs" dxfId="3" priority="591" operator="equal">
      <formula>"NotPaid"</formula>
    </cfRule>
    <cfRule type="cellIs" dxfId="3" priority="589" operator="equal">
      <formula>"NotPaid"</formula>
    </cfRule>
    <cfRule type="cellIs" dxfId="3" priority="595" operator="equal">
      <formula>"NotPaid"</formula>
    </cfRule>
    <cfRule type="cellIs" dxfId="3" priority="593" operator="equal">
      <formula>"NotPaid"</formula>
    </cfRule>
  </conditionalFormatting>
  <conditionalFormatting sqref="V49:X49">
    <cfRule type="cellIs" dxfId="3" priority="992" operator="equal">
      <formula>"NotPaid"</formula>
    </cfRule>
    <cfRule type="cellIs" dxfId="3" priority="987" operator="equal">
      <formula>"NotPaid"</formula>
    </cfRule>
    <cfRule type="cellIs" dxfId="3" priority="981" operator="equal">
      <formula>"NotPaid"</formula>
    </cfRule>
    <cfRule type="cellIs" dxfId="3" priority="969" operator="equal">
      <formula>"NotPaid"</formula>
    </cfRule>
    <cfRule type="cellIs" dxfId="3" priority="975" operator="equal">
      <formula>"NotPaid"</formula>
    </cfRule>
    <cfRule type="cellIs" dxfId="3" priority="963" operator="equal">
      <formula>"NotPaid"</formula>
    </cfRule>
    <cfRule type="cellIs" dxfId="3" priority="959" operator="equal">
      <formula>"NotPaid"</formula>
    </cfRule>
    <cfRule type="cellIs" dxfId="3" priority="957" operator="equal">
      <formula>"NotPaid"</formula>
    </cfRule>
    <cfRule type="cellIs" dxfId="3" priority="961" operator="equal">
      <formula>"NotPaid"</formula>
    </cfRule>
    <cfRule type="cellIs" dxfId="3" priority="946" operator="equal">
      <formula>"NotPaid"</formula>
    </cfRule>
    <cfRule type="cellIs" dxfId="3" priority="943" operator="equal">
      <formula>"NotPaid"</formula>
    </cfRule>
    <cfRule type="cellIs" dxfId="3" priority="941" operator="equal">
      <formula>"NotPaid"</formula>
    </cfRule>
    <cfRule type="cellIs" dxfId="3" priority="940" operator="equal">
      <formula>"NotPaid"</formula>
    </cfRule>
    <cfRule type="cellIs" dxfId="3" priority="945" operator="equal">
      <formula>"NotPaid"</formula>
    </cfRule>
    <cfRule type="cellIs" dxfId="3" priority="936" operator="equal">
      <formula>"NotPaid"</formula>
    </cfRule>
    <cfRule type="cellIs" dxfId="3" priority="934" operator="equal">
      <formula>"NotPaid"</formula>
    </cfRule>
    <cfRule type="cellIs" dxfId="3" priority="938" operator="equal">
      <formula>"NotPaid"</formula>
    </cfRule>
    <cfRule type="cellIs" dxfId="3" priority="924" operator="equal">
      <formula>"NotPaid"</formula>
    </cfRule>
    <cfRule type="cellIs" dxfId="3" priority="922" operator="equal">
      <formula>"NotPaid"</formula>
    </cfRule>
    <cfRule type="cellIs" dxfId="3" priority="920" operator="equal">
      <formula>"NotPaid"</formula>
    </cfRule>
    <cfRule type="cellIs" dxfId="3" priority="925" operator="equal">
      <formula>"NotPaid"</formula>
    </cfRule>
    <cfRule type="cellIs" dxfId="3" priority="911" operator="equal">
      <formula>"NotPaid"</formula>
    </cfRule>
    <cfRule type="cellIs" dxfId="3" priority="918" operator="equal">
      <formula>"NotPaid"</formula>
    </cfRule>
    <cfRule type="cellIs" dxfId="3" priority="909" operator="equal">
      <formula>"NotPaid"</formula>
    </cfRule>
    <cfRule type="cellIs" dxfId="3" priority="916" operator="equal">
      <formula>"NotPaid"</formula>
    </cfRule>
    <cfRule type="cellIs" dxfId="3" priority="914" operator="equal">
      <formula>"NotPaid"</formula>
    </cfRule>
    <cfRule type="cellIs" dxfId="3" priority="913" operator="equal">
      <formula>"NotPaid"</formula>
    </cfRule>
    <cfRule type="cellIs" dxfId="3" priority="904" operator="equal">
      <formula>"NotPaid"</formula>
    </cfRule>
    <cfRule type="cellIs" dxfId="3" priority="902" operator="equal">
      <formula>"NotPaid"</formula>
    </cfRule>
    <cfRule type="cellIs" dxfId="3" priority="908" operator="equal">
      <formula>"NotPaid"</formula>
    </cfRule>
    <cfRule type="cellIs" dxfId="3" priority="906" operator="equal">
      <formula>"NotPaid"</formula>
    </cfRule>
  </conditionalFormatting>
  <conditionalFormatting sqref="Y49:AA49">
    <cfRule type="cellIs" dxfId="3" priority="1305" operator="equal">
      <formula>"NotPaid"</formula>
    </cfRule>
    <cfRule type="cellIs" dxfId="3" priority="1300" operator="equal">
      <formula>"NotPaid"</formula>
    </cfRule>
    <cfRule type="cellIs" dxfId="3" priority="1294" operator="equal">
      <formula>"NotPaid"</formula>
    </cfRule>
    <cfRule type="cellIs" dxfId="3" priority="1282" operator="equal">
      <formula>"NotPaid"</formula>
    </cfRule>
    <cfRule type="cellIs" dxfId="3" priority="1288" operator="equal">
      <formula>"NotPaid"</formula>
    </cfRule>
    <cfRule type="cellIs" dxfId="3" priority="1276" operator="equal">
      <formula>"NotPaid"</formula>
    </cfRule>
    <cfRule type="cellIs" dxfId="3" priority="1272" operator="equal">
      <formula>"NotPaid"</formula>
    </cfRule>
    <cfRule type="cellIs" dxfId="3" priority="1270" operator="equal">
      <formula>"NotPaid"</formula>
    </cfRule>
    <cfRule type="cellIs" dxfId="3" priority="1274" operator="equal">
      <formula>"NotPaid"</formula>
    </cfRule>
    <cfRule type="cellIs" dxfId="3" priority="1259" operator="equal">
      <formula>"NotPaid"</formula>
    </cfRule>
    <cfRule type="cellIs" dxfId="3" priority="1256" operator="equal">
      <formula>"NotPaid"</formula>
    </cfRule>
    <cfRule type="cellIs" dxfId="3" priority="1254" operator="equal">
      <formula>"NotPaid"</formula>
    </cfRule>
    <cfRule type="cellIs" dxfId="3" priority="1253" operator="equal">
      <formula>"NotPaid"</formula>
    </cfRule>
    <cfRule type="cellIs" dxfId="3" priority="1258" operator="equal">
      <formula>"NotPaid"</formula>
    </cfRule>
    <cfRule type="cellIs" dxfId="3" priority="1249" operator="equal">
      <formula>"NotPaid"</formula>
    </cfRule>
    <cfRule type="cellIs" dxfId="3" priority="1247" operator="equal">
      <formula>"NotPaid"</formula>
    </cfRule>
    <cfRule type="cellIs" dxfId="3" priority="1251" operator="equal">
      <formula>"NotPaid"</formula>
    </cfRule>
    <cfRule type="cellIs" dxfId="3" priority="1237" operator="equal">
      <formula>"NotPaid"</formula>
    </cfRule>
    <cfRule type="cellIs" dxfId="3" priority="1235" operator="equal">
      <formula>"NotPaid"</formula>
    </cfRule>
    <cfRule type="cellIs" dxfId="3" priority="1233" operator="equal">
      <formula>"NotPaid"</formula>
    </cfRule>
    <cfRule type="cellIs" dxfId="3" priority="1238" operator="equal">
      <formula>"NotPaid"</formula>
    </cfRule>
    <cfRule type="cellIs" dxfId="3" priority="1224" operator="equal">
      <formula>"NotPaid"</formula>
    </cfRule>
    <cfRule type="cellIs" dxfId="3" priority="1231" operator="equal">
      <formula>"NotPaid"</formula>
    </cfRule>
    <cfRule type="cellIs" dxfId="3" priority="1222" operator="equal">
      <formula>"NotPaid"</formula>
    </cfRule>
    <cfRule type="cellIs" dxfId="3" priority="1229" operator="equal">
      <formula>"NotPaid"</formula>
    </cfRule>
    <cfRule type="cellIs" dxfId="3" priority="1227" operator="equal">
      <formula>"NotPaid"</formula>
    </cfRule>
    <cfRule type="cellIs" dxfId="3" priority="1226" operator="equal">
      <formula>"NotPaid"</formula>
    </cfRule>
    <cfRule type="cellIs" dxfId="3" priority="1217" operator="equal">
      <formula>"NotPaid"</formula>
    </cfRule>
    <cfRule type="cellIs" dxfId="3" priority="1215" operator="equal">
      <formula>"NotPaid"</formula>
    </cfRule>
    <cfRule type="cellIs" dxfId="3" priority="1221" operator="equal">
      <formula>"NotPaid"</formula>
    </cfRule>
    <cfRule type="cellIs" dxfId="3" priority="1219" operator="equal">
      <formula>"NotPaid"</formula>
    </cfRule>
  </conditionalFormatting>
  <conditionalFormatting sqref="D50">
    <cfRule type="cellIs" dxfId="3" priority="3105" operator="equal">
      <formula>"NotPaid"</formula>
    </cfRule>
    <cfRule type="cellIs" dxfId="3" priority="3104" operator="equal">
      <formula>"NotPaid"</formula>
    </cfRule>
    <cfRule type="cellIs" dxfId="3" priority="3103" operator="equal">
      <formula>"NotPaid"</formula>
    </cfRule>
  </conditionalFormatting>
  <conditionalFormatting sqref="E50">
    <cfRule type="cellIs" dxfId="3" priority="3113" operator="equal">
      <formula>"NotPaid"</formula>
    </cfRule>
    <cfRule type="cellIs" dxfId="3" priority="3112" operator="equal">
      <formula>"NotPaid"</formula>
    </cfRule>
    <cfRule type="cellIs" dxfId="3" priority="3111" operator="equal">
      <formula>"NotPaid"</formula>
    </cfRule>
  </conditionalFormatting>
  <conditionalFormatting sqref="F50">
    <cfRule type="cellIs" dxfId="3" priority="3109" operator="equal">
      <formula>"NotPaid"</formula>
    </cfRule>
    <cfRule type="cellIs" dxfId="3" priority="3108" operator="equal">
      <formula>"NotPaid"</formula>
    </cfRule>
    <cfRule type="cellIs" dxfId="3" priority="3107" operator="equal">
      <formula>"NotPaid"</formula>
    </cfRule>
  </conditionalFormatting>
  <conditionalFormatting sqref="G50">
    <cfRule type="cellIs" dxfId="3" priority="3110" operator="equal">
      <formula>"NotPaid"</formula>
    </cfRule>
  </conditionalFormatting>
  <conditionalFormatting sqref="H50:N50">
    <cfRule type="cellIs" dxfId="3" priority="3106" operator="equal">
      <formula>"NotPaid"</formula>
    </cfRule>
  </conditionalFormatting>
  <conditionalFormatting sqref="O50">
    <cfRule type="cellIs" dxfId="3" priority="3102" operator="equal">
      <formula>"NotPaid"</formula>
    </cfRule>
  </conditionalFormatting>
  <conditionalFormatting sqref="Q50:R50">
    <cfRule type="cellIs" dxfId="3" priority="376" operator="equal">
      <formula>"NotPaid"</formula>
    </cfRule>
    <cfRule type="cellIs" dxfId="3" priority="385" operator="equal">
      <formula>"NotPaid"</formula>
    </cfRule>
    <cfRule type="cellIs" dxfId="3" priority="380" operator="equal">
      <formula>"NotPaid"</formula>
    </cfRule>
    <cfRule type="cellIs" dxfId="3" priority="371" operator="equal">
      <formula>"NotPaid"</formula>
    </cfRule>
    <cfRule type="cellIs" dxfId="3" priority="368" operator="equal">
      <formula>"NotPaid"</formula>
    </cfRule>
    <cfRule type="cellIs" dxfId="3" priority="370" operator="equal">
      <formula>"NotPaid"</formula>
    </cfRule>
    <cfRule type="cellIs" dxfId="3" priority="369" operator="equal">
      <formula>"NotPaid"</formula>
    </cfRule>
    <cfRule type="cellIs" dxfId="3" priority="360" operator="equal">
      <formula>"NotPaid"</formula>
    </cfRule>
    <cfRule type="cellIs" dxfId="3" priority="354" operator="equal">
      <formula>"NotPaid"</formula>
    </cfRule>
    <cfRule type="cellIs" dxfId="3" priority="348" operator="equal">
      <formula>"NotPaid"</formula>
    </cfRule>
    <cfRule type="cellIs" dxfId="3" priority="334" operator="equal">
      <formula>"NotPaid"</formula>
    </cfRule>
    <cfRule type="cellIs" dxfId="3" priority="336" operator="equal">
      <formula>"NotPaid"</formula>
    </cfRule>
    <cfRule type="cellIs" dxfId="3" priority="332" operator="equal">
      <formula>"NotPaid"</formula>
    </cfRule>
    <cfRule type="cellIs" dxfId="3" priority="330" operator="equal">
      <formula>"NotPaid"</formula>
    </cfRule>
    <cfRule type="cellIs" dxfId="3" priority="326" operator="equal">
      <formula>"NotPaid"</formula>
    </cfRule>
    <cfRule type="cellIs" dxfId="3" priority="328" operator="equal">
      <formula>"NotPaid"</formula>
    </cfRule>
    <cfRule type="cellIs" dxfId="3" priority="327" operator="equal">
      <formula>"NotPaid"</formula>
    </cfRule>
    <cfRule type="cellIs" dxfId="3" priority="322" operator="equal">
      <formula>"NotPaid"</formula>
    </cfRule>
    <cfRule type="cellIs" dxfId="3" priority="325" operator="equal">
      <formula>"NotPaid"</formula>
    </cfRule>
    <cfRule type="cellIs" dxfId="3" priority="324" operator="equal">
      <formula>"NotPaid"</formula>
    </cfRule>
    <cfRule type="cellIs" dxfId="3" priority="316" operator="equal">
      <formula>"NotPaid"</formula>
    </cfRule>
    <cfRule type="cellIs" dxfId="3" priority="323" operator="equal">
      <formula>"NotPaid"</formula>
    </cfRule>
    <cfRule type="cellIs" dxfId="3" priority="318" operator="equal">
      <formula>"NotPaid"</formula>
    </cfRule>
    <cfRule type="cellIs" dxfId="3" priority="311" operator="equal">
      <formula>"NotPaid"</formula>
    </cfRule>
    <cfRule type="cellIs" dxfId="3" priority="313" operator="equal">
      <formula>"NotPaid"</formula>
    </cfRule>
    <cfRule type="cellIs" dxfId="3" priority="306" operator="equal">
      <formula>"NotPaid"</formula>
    </cfRule>
    <cfRule type="cellIs" dxfId="3" priority="304" operator="equal">
      <formula>"NotPaid"</formula>
    </cfRule>
    <cfRule type="cellIs" dxfId="3" priority="309" operator="equal">
      <formula>"NotPaid"</formula>
    </cfRule>
    <cfRule type="cellIs" dxfId="3" priority="307" operator="equal">
      <formula>"NotPaid"</formula>
    </cfRule>
    <cfRule type="cellIs" dxfId="3" priority="305" operator="equal">
      <formula>"NotPaid"</formula>
    </cfRule>
    <cfRule type="cellIs" dxfId="3" priority="301" operator="equal">
      <formula>"NotPaid"</formula>
    </cfRule>
    <cfRule type="cellIs" dxfId="3" priority="300" operator="equal">
      <formula>"NotPaid"</formula>
    </cfRule>
    <cfRule type="cellIs" dxfId="3" priority="303" operator="equal">
      <formula>"NotPaid"</formula>
    </cfRule>
    <cfRule type="cellIs" dxfId="3" priority="297" operator="equal">
      <formula>"NotPaid"</formula>
    </cfRule>
    <cfRule type="cellIs" dxfId="3" priority="302" operator="equal">
      <formula>"NotPaid"</formula>
    </cfRule>
    <cfRule type="cellIs" dxfId="3" priority="293" operator="equal">
      <formula>"NotPaid"</formula>
    </cfRule>
    <cfRule type="cellIs" dxfId="3" priority="291" operator="equal">
      <formula>"NotPaid"</formula>
    </cfRule>
    <cfRule type="cellIs" dxfId="3" priority="289" operator="equal">
      <formula>"NotPaid"</formula>
    </cfRule>
    <cfRule type="cellIs" dxfId="3" priority="295" operator="equal">
      <formula>"NotPaid"</formula>
    </cfRule>
    <cfRule type="cellIs" dxfId="3" priority="286" operator="equal">
      <formula>"NotPaid"</formula>
    </cfRule>
    <cfRule type="cellIs" dxfId="3" priority="279" operator="equal">
      <formula>"NotPaid"</formula>
    </cfRule>
    <cfRule type="cellIs" dxfId="3" priority="284" operator="equal">
      <formula>"NotPaid"</formula>
    </cfRule>
    <cfRule type="cellIs" dxfId="3" priority="281" operator="equal">
      <formula>"NotPaid"</formula>
    </cfRule>
    <cfRule type="cellIs" dxfId="3" priority="277" operator="equal">
      <formula>"NotPaid"</formula>
    </cfRule>
    <cfRule type="cellIs" dxfId="3" priority="275" operator="equal">
      <formula>"NotPaid"</formula>
    </cfRule>
  </conditionalFormatting>
  <conditionalFormatting sqref="S50:U50">
    <cfRule type="cellIs" dxfId="3" priority="689" operator="equal">
      <formula>"NotPaid"</formula>
    </cfRule>
    <cfRule type="cellIs" dxfId="3" priority="698" operator="equal">
      <formula>"NotPaid"</formula>
    </cfRule>
    <cfRule type="cellIs" dxfId="3" priority="693" operator="equal">
      <formula>"NotPaid"</formula>
    </cfRule>
    <cfRule type="cellIs" dxfId="3" priority="684" operator="equal">
      <formula>"NotPaid"</formula>
    </cfRule>
    <cfRule type="cellIs" dxfId="3" priority="681" operator="equal">
      <formula>"NotPaid"</formula>
    </cfRule>
    <cfRule type="cellIs" dxfId="3" priority="683" operator="equal">
      <formula>"NotPaid"</formula>
    </cfRule>
    <cfRule type="cellIs" dxfId="3" priority="682" operator="equal">
      <formula>"NotPaid"</formula>
    </cfRule>
    <cfRule type="cellIs" dxfId="3" priority="673" operator="equal">
      <formula>"NotPaid"</formula>
    </cfRule>
    <cfRule type="cellIs" dxfId="3" priority="667" operator="equal">
      <formula>"NotPaid"</formula>
    </cfRule>
    <cfRule type="cellIs" dxfId="3" priority="661" operator="equal">
      <formula>"NotPaid"</formula>
    </cfRule>
    <cfRule type="cellIs" dxfId="3" priority="647" operator="equal">
      <formula>"NotPaid"</formula>
    </cfRule>
    <cfRule type="cellIs" dxfId="3" priority="649" operator="equal">
      <formula>"NotPaid"</formula>
    </cfRule>
    <cfRule type="cellIs" dxfId="3" priority="645" operator="equal">
      <formula>"NotPaid"</formula>
    </cfRule>
    <cfRule type="cellIs" dxfId="3" priority="643" operator="equal">
      <formula>"NotPaid"</formula>
    </cfRule>
    <cfRule type="cellIs" dxfId="3" priority="639" operator="equal">
      <formula>"NotPaid"</formula>
    </cfRule>
    <cfRule type="cellIs" dxfId="3" priority="641" operator="equal">
      <formula>"NotPaid"</formula>
    </cfRule>
    <cfRule type="cellIs" dxfId="3" priority="640" operator="equal">
      <formula>"NotPaid"</formula>
    </cfRule>
    <cfRule type="cellIs" dxfId="3" priority="635" operator="equal">
      <formula>"NotPaid"</formula>
    </cfRule>
    <cfRule type="cellIs" dxfId="3" priority="638" operator="equal">
      <formula>"NotPaid"</formula>
    </cfRule>
    <cfRule type="cellIs" dxfId="3" priority="637" operator="equal">
      <formula>"NotPaid"</formula>
    </cfRule>
    <cfRule type="cellIs" dxfId="3" priority="629" operator="equal">
      <formula>"NotPaid"</formula>
    </cfRule>
    <cfRule type="cellIs" dxfId="3" priority="636" operator="equal">
      <formula>"NotPaid"</formula>
    </cfRule>
    <cfRule type="cellIs" dxfId="3" priority="631" operator="equal">
      <formula>"NotPaid"</formula>
    </cfRule>
    <cfRule type="cellIs" dxfId="3" priority="624" operator="equal">
      <formula>"NotPaid"</formula>
    </cfRule>
    <cfRule type="cellIs" dxfId="3" priority="626" operator="equal">
      <formula>"NotPaid"</formula>
    </cfRule>
    <cfRule type="cellIs" dxfId="3" priority="619" operator="equal">
      <formula>"NotPaid"</formula>
    </cfRule>
    <cfRule type="cellIs" dxfId="3" priority="617" operator="equal">
      <formula>"NotPaid"</formula>
    </cfRule>
    <cfRule type="cellIs" dxfId="3" priority="622" operator="equal">
      <formula>"NotPaid"</formula>
    </cfRule>
    <cfRule type="cellIs" dxfId="3" priority="620" operator="equal">
      <formula>"NotPaid"</formula>
    </cfRule>
    <cfRule type="cellIs" dxfId="3" priority="618" operator="equal">
      <formula>"NotPaid"</formula>
    </cfRule>
    <cfRule type="cellIs" dxfId="3" priority="614" operator="equal">
      <formula>"NotPaid"</formula>
    </cfRule>
    <cfRule type="cellIs" dxfId="3" priority="613" operator="equal">
      <formula>"NotPaid"</formula>
    </cfRule>
    <cfRule type="cellIs" dxfId="3" priority="616" operator="equal">
      <formula>"NotPaid"</formula>
    </cfRule>
    <cfRule type="cellIs" dxfId="3" priority="610" operator="equal">
      <formula>"NotPaid"</formula>
    </cfRule>
    <cfRule type="cellIs" dxfId="3" priority="615" operator="equal">
      <formula>"NotPaid"</formula>
    </cfRule>
    <cfRule type="cellIs" dxfId="3" priority="606" operator="equal">
      <formula>"NotPaid"</formula>
    </cfRule>
    <cfRule type="cellIs" dxfId="3" priority="604" operator="equal">
      <formula>"NotPaid"</formula>
    </cfRule>
    <cfRule type="cellIs" dxfId="3" priority="602" operator="equal">
      <formula>"NotPaid"</formula>
    </cfRule>
    <cfRule type="cellIs" dxfId="3" priority="608" operator="equal">
      <formula>"NotPaid"</formula>
    </cfRule>
    <cfRule type="cellIs" dxfId="3" priority="599" operator="equal">
      <formula>"NotPaid"</formula>
    </cfRule>
    <cfRule type="cellIs" dxfId="3" priority="592" operator="equal">
      <formula>"NotPaid"</formula>
    </cfRule>
    <cfRule type="cellIs" dxfId="3" priority="597" operator="equal">
      <formula>"NotPaid"</formula>
    </cfRule>
    <cfRule type="cellIs" dxfId="3" priority="594" operator="equal">
      <formula>"NotPaid"</formula>
    </cfRule>
    <cfRule type="cellIs" dxfId="3" priority="590" operator="equal">
      <formula>"NotPaid"</formula>
    </cfRule>
    <cfRule type="cellIs" dxfId="3" priority="588" operator="equal">
      <formula>"NotPaid"</formula>
    </cfRule>
  </conditionalFormatting>
  <conditionalFormatting sqref="V50:X50">
    <cfRule type="cellIs" dxfId="3" priority="1002" operator="equal">
      <formula>"NotPaid"</formula>
    </cfRule>
    <cfRule type="cellIs" dxfId="3" priority="1011" operator="equal">
      <formula>"NotPaid"</formula>
    </cfRule>
    <cfRule type="cellIs" dxfId="3" priority="1006" operator="equal">
      <formula>"NotPaid"</formula>
    </cfRule>
    <cfRule type="cellIs" dxfId="3" priority="997" operator="equal">
      <formula>"NotPaid"</formula>
    </cfRule>
    <cfRule type="cellIs" dxfId="3" priority="994" operator="equal">
      <formula>"NotPaid"</formula>
    </cfRule>
    <cfRule type="cellIs" dxfId="3" priority="996" operator="equal">
      <formula>"NotPaid"</formula>
    </cfRule>
    <cfRule type="cellIs" dxfId="3" priority="995" operator="equal">
      <formula>"NotPaid"</formula>
    </cfRule>
    <cfRule type="cellIs" dxfId="3" priority="986" operator="equal">
      <formula>"NotPaid"</formula>
    </cfRule>
    <cfRule type="cellIs" dxfId="3" priority="980" operator="equal">
      <formula>"NotPaid"</formula>
    </cfRule>
    <cfRule type="cellIs" dxfId="3" priority="974" operator="equal">
      <formula>"NotPaid"</formula>
    </cfRule>
    <cfRule type="cellIs" dxfId="3" priority="960" operator="equal">
      <formula>"NotPaid"</formula>
    </cfRule>
    <cfRule type="cellIs" dxfId="3" priority="962" operator="equal">
      <formula>"NotPaid"</formula>
    </cfRule>
    <cfRule type="cellIs" dxfId="3" priority="958" operator="equal">
      <formula>"NotPaid"</formula>
    </cfRule>
    <cfRule type="cellIs" dxfId="3" priority="956" operator="equal">
      <formula>"NotPaid"</formula>
    </cfRule>
    <cfRule type="cellIs" dxfId="3" priority="952" operator="equal">
      <formula>"NotPaid"</formula>
    </cfRule>
    <cfRule type="cellIs" dxfId="3" priority="954" operator="equal">
      <formula>"NotPaid"</formula>
    </cfRule>
    <cfRule type="cellIs" dxfId="3" priority="953" operator="equal">
      <formula>"NotPaid"</formula>
    </cfRule>
    <cfRule type="cellIs" dxfId="3" priority="948" operator="equal">
      <formula>"NotPaid"</formula>
    </cfRule>
    <cfRule type="cellIs" dxfId="3" priority="951" operator="equal">
      <formula>"NotPaid"</formula>
    </cfRule>
    <cfRule type="cellIs" dxfId="3" priority="950" operator="equal">
      <formula>"NotPaid"</formula>
    </cfRule>
    <cfRule type="cellIs" dxfId="3" priority="942" operator="equal">
      <formula>"NotPaid"</formula>
    </cfRule>
    <cfRule type="cellIs" dxfId="3" priority="949" operator="equal">
      <formula>"NotPaid"</formula>
    </cfRule>
    <cfRule type="cellIs" dxfId="3" priority="944" operator="equal">
      <formula>"NotPaid"</formula>
    </cfRule>
    <cfRule type="cellIs" dxfId="3" priority="937" operator="equal">
      <formula>"NotPaid"</formula>
    </cfRule>
    <cfRule type="cellIs" dxfId="3" priority="939" operator="equal">
      <formula>"NotPaid"</formula>
    </cfRule>
    <cfRule type="cellIs" dxfId="3" priority="932" operator="equal">
      <formula>"NotPaid"</formula>
    </cfRule>
    <cfRule type="cellIs" dxfId="3" priority="930" operator="equal">
      <formula>"NotPaid"</formula>
    </cfRule>
    <cfRule type="cellIs" dxfId="3" priority="935" operator="equal">
      <formula>"NotPaid"</formula>
    </cfRule>
    <cfRule type="cellIs" dxfId="3" priority="933" operator="equal">
      <formula>"NotPaid"</formula>
    </cfRule>
    <cfRule type="cellIs" dxfId="3" priority="931" operator="equal">
      <formula>"NotPaid"</formula>
    </cfRule>
    <cfRule type="cellIs" dxfId="3" priority="927" operator="equal">
      <formula>"NotPaid"</formula>
    </cfRule>
    <cfRule type="cellIs" dxfId="3" priority="926" operator="equal">
      <formula>"NotPaid"</formula>
    </cfRule>
    <cfRule type="cellIs" dxfId="3" priority="929" operator="equal">
      <formula>"NotPaid"</formula>
    </cfRule>
    <cfRule type="cellIs" dxfId="3" priority="923" operator="equal">
      <formula>"NotPaid"</formula>
    </cfRule>
    <cfRule type="cellIs" dxfId="3" priority="928" operator="equal">
      <formula>"NotPaid"</formula>
    </cfRule>
    <cfRule type="cellIs" dxfId="3" priority="919" operator="equal">
      <formula>"NotPaid"</formula>
    </cfRule>
    <cfRule type="cellIs" dxfId="3" priority="917" operator="equal">
      <formula>"NotPaid"</formula>
    </cfRule>
    <cfRule type="cellIs" dxfId="3" priority="915" operator="equal">
      <formula>"NotPaid"</formula>
    </cfRule>
    <cfRule type="cellIs" dxfId="3" priority="921" operator="equal">
      <formula>"NotPaid"</formula>
    </cfRule>
    <cfRule type="cellIs" dxfId="3" priority="912" operator="equal">
      <formula>"NotPaid"</formula>
    </cfRule>
    <cfRule type="cellIs" dxfId="3" priority="905" operator="equal">
      <formula>"NotPaid"</formula>
    </cfRule>
    <cfRule type="cellIs" dxfId="3" priority="910" operator="equal">
      <formula>"NotPaid"</formula>
    </cfRule>
    <cfRule type="cellIs" dxfId="3" priority="907" operator="equal">
      <formula>"NotPaid"</formula>
    </cfRule>
    <cfRule type="cellIs" dxfId="3" priority="903" operator="equal">
      <formula>"NotPaid"</formula>
    </cfRule>
    <cfRule type="cellIs" dxfId="3" priority="901" operator="equal">
      <formula>"NotPaid"</formula>
    </cfRule>
  </conditionalFormatting>
  <conditionalFormatting sqref="Y50:AA50">
    <cfRule type="cellIs" dxfId="3" priority="1315" operator="equal">
      <formula>"NotPaid"</formula>
    </cfRule>
    <cfRule type="cellIs" dxfId="3" priority="1324" operator="equal">
      <formula>"NotPaid"</formula>
    </cfRule>
    <cfRule type="cellIs" dxfId="3" priority="1319" operator="equal">
      <formula>"NotPaid"</formula>
    </cfRule>
    <cfRule type="cellIs" dxfId="3" priority="1310" operator="equal">
      <formula>"NotPaid"</formula>
    </cfRule>
    <cfRule type="cellIs" dxfId="3" priority="1307" operator="equal">
      <formula>"NotPaid"</formula>
    </cfRule>
    <cfRule type="cellIs" dxfId="3" priority="1309" operator="equal">
      <formula>"NotPaid"</formula>
    </cfRule>
    <cfRule type="cellIs" dxfId="3" priority="1308" operator="equal">
      <formula>"NotPaid"</formula>
    </cfRule>
    <cfRule type="cellIs" dxfId="3" priority="1299" operator="equal">
      <formula>"NotPaid"</formula>
    </cfRule>
    <cfRule type="cellIs" dxfId="3" priority="1293" operator="equal">
      <formula>"NotPaid"</formula>
    </cfRule>
    <cfRule type="cellIs" dxfId="3" priority="1287" operator="equal">
      <formula>"NotPaid"</formula>
    </cfRule>
    <cfRule type="cellIs" dxfId="3" priority="1273" operator="equal">
      <formula>"NotPaid"</formula>
    </cfRule>
    <cfRule type="cellIs" dxfId="3" priority="1275" operator="equal">
      <formula>"NotPaid"</formula>
    </cfRule>
    <cfRule type="cellIs" dxfId="3" priority="1271" operator="equal">
      <formula>"NotPaid"</formula>
    </cfRule>
    <cfRule type="cellIs" dxfId="3" priority="1269" operator="equal">
      <formula>"NotPaid"</formula>
    </cfRule>
    <cfRule type="cellIs" dxfId="3" priority="1265" operator="equal">
      <formula>"NotPaid"</formula>
    </cfRule>
    <cfRule type="cellIs" dxfId="3" priority="1267" operator="equal">
      <formula>"NotPaid"</formula>
    </cfRule>
    <cfRule type="cellIs" dxfId="3" priority="1266" operator="equal">
      <formula>"NotPaid"</formula>
    </cfRule>
    <cfRule type="cellIs" dxfId="3" priority="1261" operator="equal">
      <formula>"NotPaid"</formula>
    </cfRule>
    <cfRule type="cellIs" dxfId="3" priority="1264" operator="equal">
      <formula>"NotPaid"</formula>
    </cfRule>
    <cfRule type="cellIs" dxfId="3" priority="1263" operator="equal">
      <formula>"NotPaid"</formula>
    </cfRule>
    <cfRule type="cellIs" dxfId="3" priority="1255" operator="equal">
      <formula>"NotPaid"</formula>
    </cfRule>
    <cfRule type="cellIs" dxfId="3" priority="1262" operator="equal">
      <formula>"NotPaid"</formula>
    </cfRule>
    <cfRule type="cellIs" dxfId="3" priority="1257" operator="equal">
      <formula>"NotPaid"</formula>
    </cfRule>
    <cfRule type="cellIs" dxfId="3" priority="1250" operator="equal">
      <formula>"NotPaid"</formula>
    </cfRule>
    <cfRule type="cellIs" dxfId="3" priority="1252" operator="equal">
      <formula>"NotPaid"</formula>
    </cfRule>
    <cfRule type="cellIs" dxfId="3" priority="1245" operator="equal">
      <formula>"NotPaid"</formula>
    </cfRule>
    <cfRule type="cellIs" dxfId="3" priority="1243" operator="equal">
      <formula>"NotPaid"</formula>
    </cfRule>
    <cfRule type="cellIs" dxfId="3" priority="1248" operator="equal">
      <formula>"NotPaid"</formula>
    </cfRule>
    <cfRule type="cellIs" dxfId="3" priority="1246" operator="equal">
      <formula>"NotPaid"</formula>
    </cfRule>
    <cfRule type="cellIs" dxfId="3" priority="1244" operator="equal">
      <formula>"NotPaid"</formula>
    </cfRule>
    <cfRule type="cellIs" dxfId="3" priority="1240" operator="equal">
      <formula>"NotPaid"</formula>
    </cfRule>
    <cfRule type="cellIs" dxfId="3" priority="1239" operator="equal">
      <formula>"NotPaid"</formula>
    </cfRule>
    <cfRule type="cellIs" dxfId="3" priority="1242" operator="equal">
      <formula>"NotPaid"</formula>
    </cfRule>
    <cfRule type="cellIs" dxfId="3" priority="1236" operator="equal">
      <formula>"NotPaid"</formula>
    </cfRule>
    <cfRule type="cellIs" dxfId="3" priority="1241" operator="equal">
      <formula>"NotPaid"</formula>
    </cfRule>
    <cfRule type="cellIs" dxfId="3" priority="1232" operator="equal">
      <formula>"NotPaid"</formula>
    </cfRule>
    <cfRule type="cellIs" dxfId="3" priority="1230" operator="equal">
      <formula>"NotPaid"</formula>
    </cfRule>
    <cfRule type="cellIs" dxfId="3" priority="1228" operator="equal">
      <formula>"NotPaid"</formula>
    </cfRule>
    <cfRule type="cellIs" dxfId="3" priority="1234" operator="equal">
      <formula>"NotPaid"</formula>
    </cfRule>
    <cfRule type="cellIs" dxfId="3" priority="1225" operator="equal">
      <formula>"NotPaid"</formula>
    </cfRule>
    <cfRule type="cellIs" dxfId="3" priority="1218" operator="equal">
      <formula>"NotPaid"</formula>
    </cfRule>
    <cfRule type="cellIs" dxfId="3" priority="1223" operator="equal">
      <formula>"NotPaid"</formula>
    </cfRule>
    <cfRule type="cellIs" dxfId="3" priority="1220" operator="equal">
      <formula>"NotPaid"</formula>
    </cfRule>
    <cfRule type="cellIs" dxfId="3" priority="1216" operator="equal">
      <formula>"NotPaid"</formula>
    </cfRule>
    <cfRule type="cellIs" dxfId="3" priority="1214" operator="equal">
      <formula>"NotPaid"</formula>
    </cfRule>
  </conditionalFormatting>
  <conditionalFormatting sqref="AD51">
    <cfRule type="cellIs" dxfId="3" priority="1386" operator="equal">
      <formula>"NotPaid"</formula>
    </cfRule>
    <cfRule type="cellIs" dxfId="3" priority="1385" operator="equal">
      <formula>"NotPaid"</formula>
    </cfRule>
    <cfRule type="cellIs" dxfId="3" priority="1384" operator="equal">
      <formula>"NotPaid"</formula>
    </cfRule>
    <cfRule type="cellIs" dxfId="3" priority="1383" operator="equal">
      <formula>"NotPaid"</formula>
    </cfRule>
    <cfRule type="cellIs" dxfId="3" priority="1382" operator="equal">
      <formula>"NotPaid"</formula>
    </cfRule>
    <cfRule type="cellIs" dxfId="3" priority="1381" operator="equal">
      <formula>"NotPaid"</formula>
    </cfRule>
    <cfRule type="cellIs" dxfId="3" priority="1380" operator="equal">
      <formula>"NotPaid"</formula>
    </cfRule>
    <cfRule type="cellIs" dxfId="3" priority="1379" operator="equal">
      <formula>"NotPaid"</formula>
    </cfRule>
    <cfRule type="cellIs" dxfId="3" priority="1378" operator="equal">
      <formula>"NotPaid"</formula>
    </cfRule>
    <cfRule type="cellIs" dxfId="3" priority="1377" operator="equal">
      <formula>"NotPaid"</formula>
    </cfRule>
    <cfRule type="cellIs" dxfId="3" priority="1376" operator="equal">
      <formula>"NotPaid"</formula>
    </cfRule>
    <cfRule type="cellIs" dxfId="3" priority="1375" operator="equal">
      <formula>"NotPaid"</formula>
    </cfRule>
    <cfRule type="cellIs" dxfId="3" priority="1374" operator="equal">
      <formula>"NotPaid"</formula>
    </cfRule>
    <cfRule type="cellIs" dxfId="3" priority="1373" operator="equal">
      <formula>"NotPaid"</formula>
    </cfRule>
    <cfRule type="cellIs" dxfId="3" priority="1372" operator="equal">
      <formula>"NotPaid"</formula>
    </cfRule>
    <cfRule type="cellIs" dxfId="3" priority="1371" operator="equal">
      <formula>"NotPaid"</formula>
    </cfRule>
    <cfRule type="cellIs" dxfId="3" priority="1370" operator="equal">
      <formula>"NotPaid"</formula>
    </cfRule>
    <cfRule type="cellIs" dxfId="3" priority="1369" operator="equal">
      <formula>"NotPaid"</formula>
    </cfRule>
    <cfRule type="cellIs" dxfId="3" priority="1368" operator="equal">
      <formula>"NotPaid"</formula>
    </cfRule>
    <cfRule type="cellIs" dxfId="3" priority="1367" operator="equal">
      <formula>"NotPaid"</formula>
    </cfRule>
    <cfRule type="cellIs" dxfId="3" priority="1366" operator="equal">
      <formula>"NotPaid"</formula>
    </cfRule>
    <cfRule type="cellIs" dxfId="3" priority="1365" operator="equal">
      <formula>"NotPaid"</formula>
    </cfRule>
    <cfRule type="cellIs" dxfId="3" priority="1364" operator="equal">
      <formula>"NotPaid"</formula>
    </cfRule>
    <cfRule type="cellIs" dxfId="3" priority="1363" operator="equal">
      <formula>"NotPaid"</formula>
    </cfRule>
    <cfRule type="cellIs" dxfId="3" priority="1362" operator="equal">
      <formula>"NotPaid"</formula>
    </cfRule>
    <cfRule type="cellIs" dxfId="3" priority="1361" operator="equal">
      <formula>"NotPaid"</formula>
    </cfRule>
    <cfRule type="cellIs" dxfId="3" priority="1360" operator="equal">
      <formula>"NotPaid"</formula>
    </cfRule>
    <cfRule type="cellIs" dxfId="3" priority="1359" operator="equal">
      <formula>"NotPaid"</formula>
    </cfRule>
    <cfRule type="cellIs" dxfId="3" priority="1358" operator="equal">
      <formula>"NotPaid"</formula>
    </cfRule>
    <cfRule type="cellIs" dxfId="3" priority="1357" operator="equal">
      <formula>"NotPaid"</formula>
    </cfRule>
    <cfRule type="cellIs" dxfId="3" priority="1356" operator="equal">
      <formula>"NotPaid"</formula>
    </cfRule>
    <cfRule type="cellIs" dxfId="3" priority="1355" operator="equal">
      <formula>"NotPaid"</formula>
    </cfRule>
    <cfRule type="cellIs" dxfId="3" priority="1354" operator="equal">
      <formula>"NotPaid"</formula>
    </cfRule>
    <cfRule type="cellIs" dxfId="3" priority="1353" operator="equal">
      <formula>"NotPaid"</formula>
    </cfRule>
    <cfRule type="cellIs" dxfId="3" priority="1352" operator="equal">
      <formula>"NotPaid"</formula>
    </cfRule>
    <cfRule type="cellIs" dxfId="3" priority="1351" operator="equal">
      <formula>"NotPaid"</formula>
    </cfRule>
    <cfRule type="cellIs" dxfId="3" priority="1350" operator="equal">
      <formula>"NotPaid"</formula>
    </cfRule>
    <cfRule type="cellIs" dxfId="3" priority="1349" operator="equal">
      <formula>"NotPaid"</formula>
    </cfRule>
    <cfRule type="cellIs" dxfId="3" priority="1348" operator="equal">
      <formula>"NotPaid"</formula>
    </cfRule>
    <cfRule type="cellIs" dxfId="3" priority="1347" operator="equal">
      <formula>"NotPaid"</formula>
    </cfRule>
    <cfRule type="cellIs" dxfId="3" priority="1346" operator="equal">
      <formula>"NotPaid"</formula>
    </cfRule>
    <cfRule type="cellIs" dxfId="3" priority="1345" operator="equal">
      <formula>"NotPaid"</formula>
    </cfRule>
    <cfRule type="cellIs" dxfId="3" priority="1344" operator="equal">
      <formula>"NotPaid"</formula>
    </cfRule>
    <cfRule type="cellIs" dxfId="3" priority="1343" operator="equal">
      <formula>"NotPaid"</formula>
    </cfRule>
    <cfRule type="cellIs" dxfId="3" priority="1342" operator="equal">
      <formula>"NotPaid"</formula>
    </cfRule>
  </conditionalFormatting>
  <conditionalFormatting sqref="AD52">
    <cfRule type="cellIs" dxfId="3" priority="1688" operator="equal">
      <formula>"NotPaid"</formula>
    </cfRule>
    <cfRule type="cellIs" dxfId="3" priority="1687" operator="equal">
      <formula>"NotPaid"</formula>
    </cfRule>
    <cfRule type="cellIs" dxfId="3" priority="1686" operator="equal">
      <formula>"NotPaid"</formula>
    </cfRule>
    <cfRule type="cellIs" dxfId="3" priority="1685" operator="equal">
      <formula>"NotPaid"</formula>
    </cfRule>
    <cfRule type="cellIs" dxfId="3" priority="1684" operator="equal">
      <formula>"NotPaid"</formula>
    </cfRule>
    <cfRule type="cellIs" dxfId="3" priority="1683" operator="equal">
      <formula>"NotPaid"</formula>
    </cfRule>
    <cfRule type="cellIs" dxfId="3" priority="1682" operator="equal">
      <formula>"NotPaid"</formula>
    </cfRule>
    <cfRule type="cellIs" dxfId="3" priority="1681" operator="equal">
      <formula>"NotPaid"</formula>
    </cfRule>
    <cfRule type="cellIs" dxfId="3" priority="1680" operator="equal">
      <formula>"NotPaid"</formula>
    </cfRule>
    <cfRule type="cellIs" dxfId="3" priority="1679" operator="equal">
      <formula>"NotPaid"</formula>
    </cfRule>
    <cfRule type="cellIs" dxfId="3" priority="1678" operator="equal">
      <formula>"NotPaid"</formula>
    </cfRule>
    <cfRule type="cellIs" dxfId="3" priority="1677" operator="equal">
      <formula>"NotPaid"</formula>
    </cfRule>
    <cfRule type="cellIs" dxfId="3" priority="1676" operator="equal">
      <formula>"NotPaid"</formula>
    </cfRule>
    <cfRule type="cellIs" dxfId="3" priority="1675" operator="equal">
      <formula>"NotPaid"</formula>
    </cfRule>
    <cfRule type="cellIs" dxfId="3" priority="1674" operator="equal">
      <formula>"NotPaid"</formula>
    </cfRule>
    <cfRule type="cellIs" dxfId="3" priority="1673" operator="equal">
      <formula>"NotPaid"</formula>
    </cfRule>
    <cfRule type="cellIs" dxfId="3" priority="1672" operator="equal">
      <formula>"NotPaid"</formula>
    </cfRule>
    <cfRule type="cellIs" dxfId="3" priority="1671" operator="equal">
      <formula>"NotPaid"</formula>
    </cfRule>
    <cfRule type="cellIs" dxfId="3" priority="1670" operator="equal">
      <formula>"NotPaid"</formula>
    </cfRule>
    <cfRule type="cellIs" dxfId="3" priority="1669" operator="equal">
      <formula>"NotPaid"</formula>
    </cfRule>
    <cfRule type="cellIs" dxfId="3" priority="1668" operator="equal">
      <formula>"NotPaid"</formula>
    </cfRule>
    <cfRule type="cellIs" dxfId="3" priority="1667" operator="equal">
      <formula>"NotPaid"</formula>
    </cfRule>
    <cfRule type="cellIs" dxfId="3" priority="1666" operator="equal">
      <formula>"NotPaid"</formula>
    </cfRule>
    <cfRule type="cellIs" dxfId="3" priority="1665" operator="equal">
      <formula>"NotPaid"</formula>
    </cfRule>
    <cfRule type="cellIs" dxfId="3" priority="1664" operator="equal">
      <formula>"NotPaid"</formula>
    </cfRule>
    <cfRule type="cellIs" dxfId="3" priority="1663" operator="equal">
      <formula>"NotPaid"</formula>
    </cfRule>
    <cfRule type="cellIs" dxfId="3" priority="1662" operator="equal">
      <formula>"NotPaid"</formula>
    </cfRule>
    <cfRule type="cellIs" dxfId="3" priority="1661" operator="equal">
      <formula>"NotPaid"</formula>
    </cfRule>
    <cfRule type="cellIs" dxfId="3" priority="1660" operator="equal">
      <formula>"NotPaid"</formula>
    </cfRule>
    <cfRule type="cellIs" dxfId="3" priority="1659" operator="equal">
      <formula>"NotPaid"</formula>
    </cfRule>
    <cfRule type="cellIs" dxfId="3" priority="1658" operator="equal">
      <formula>"NotPaid"</formula>
    </cfRule>
    <cfRule type="cellIs" dxfId="3" priority="1657" operator="equal">
      <formula>"NotPaid"</formula>
    </cfRule>
    <cfRule type="cellIs" dxfId="3" priority="1656" operator="equal">
      <formula>"NotPaid"</formula>
    </cfRule>
    <cfRule type="cellIs" dxfId="3" priority="1655" operator="equal">
      <formula>"NotPaid"</formula>
    </cfRule>
    <cfRule type="cellIs" dxfId="3" priority="1654" operator="equal">
      <formula>"NotPaid"</formula>
    </cfRule>
    <cfRule type="cellIs" dxfId="3" priority="1653" operator="equal">
      <formula>"NotPaid"</formula>
    </cfRule>
    <cfRule type="cellIs" dxfId="3" priority="1652" operator="equal">
      <formula>"NotPaid"</formula>
    </cfRule>
    <cfRule type="cellIs" dxfId="3" priority="1651" operator="equal">
      <formula>"NotPaid"</formula>
    </cfRule>
    <cfRule type="cellIs" dxfId="3" priority="1650" operator="equal">
      <formula>"NotPaid"</formula>
    </cfRule>
    <cfRule type="cellIs" dxfId="3" priority="1649" operator="equal">
      <formula>"NotPaid"</formula>
    </cfRule>
    <cfRule type="cellIs" dxfId="3" priority="1648" operator="equal">
      <formula>"NotPaid"</formula>
    </cfRule>
    <cfRule type="cellIs" dxfId="3" priority="1647" operator="equal">
      <formula>"NotPaid"</formula>
    </cfRule>
    <cfRule type="cellIs" dxfId="3" priority="1646" operator="equal">
      <formula>"NotPaid"</formula>
    </cfRule>
    <cfRule type="cellIs" dxfId="3" priority="1645" operator="equal">
      <formula>"NotPaid"</formula>
    </cfRule>
    <cfRule type="cellIs" dxfId="3" priority="1644" operator="equal">
      <formula>"NotPaid"</formula>
    </cfRule>
    <cfRule type="cellIs" dxfId="3" priority="1643" operator="equal">
      <formula>"NotPaid"</formula>
    </cfRule>
  </conditionalFormatting>
  <conditionalFormatting sqref="AD57">
    <cfRule type="cellIs" dxfId="3" priority="2127" operator="equal">
      <formula>"NotPaid"</formula>
    </cfRule>
  </conditionalFormatting>
  <conditionalFormatting sqref="Q58:R58">
    <cfRule type="cellIs" dxfId="3" priority="397" operator="equal">
      <formula>"NotPaid"</formula>
    </cfRule>
    <cfRule type="cellIs" dxfId="3" priority="396" operator="equal">
      <formula>"NotPaid"</formula>
    </cfRule>
  </conditionalFormatting>
  <conditionalFormatting sqref="S58:U58">
    <cfRule type="cellIs" dxfId="3" priority="710" operator="equal">
      <formula>"NotPaid"</formula>
    </cfRule>
    <cfRule type="cellIs" dxfId="3" priority="709" operator="equal">
      <formula>"NotPaid"</formula>
    </cfRule>
  </conditionalFormatting>
  <conditionalFormatting sqref="V58:X58">
    <cfRule type="cellIs" dxfId="3" priority="1023" operator="equal">
      <formula>"NotPaid"</formula>
    </cfRule>
    <cfRule type="cellIs" dxfId="3" priority="1022" operator="equal">
      <formula>"NotPaid"</formula>
    </cfRule>
  </conditionalFormatting>
  <conditionalFormatting sqref="Y58:AA58">
    <cfRule type="cellIs" dxfId="3" priority="1336" operator="equal">
      <formula>"NotPaid"</formula>
    </cfRule>
    <cfRule type="cellIs" dxfId="3" priority="1335" operator="equal">
      <formula>"NotPaid"</formula>
    </cfRule>
  </conditionalFormatting>
  <conditionalFormatting sqref="Q59:R59">
    <cfRule type="cellIs" dxfId="3" priority="393" operator="equal">
      <formula>"NotPaid"</formula>
    </cfRule>
  </conditionalFormatting>
  <conditionalFormatting sqref="S59:U59">
    <cfRule type="cellIs" dxfId="3" priority="706" operator="equal">
      <formula>"NotPaid"</formula>
    </cfRule>
  </conditionalFormatting>
  <conditionalFormatting sqref="V59:X59">
    <cfRule type="cellIs" dxfId="3" priority="1019" operator="equal">
      <formula>"NotPaid"</formula>
    </cfRule>
  </conditionalFormatting>
  <conditionalFormatting sqref="Y59:AA59">
    <cfRule type="cellIs" dxfId="3" priority="1332" operator="equal">
      <formula>"NotPaid"</formula>
    </cfRule>
  </conditionalFormatting>
  <conditionalFormatting sqref="Q60:R60">
    <cfRule type="cellIs" dxfId="3" priority="391" operator="equal">
      <formula>"NotPaid"</formula>
    </cfRule>
    <cfRule type="cellIs" dxfId="3" priority="390" operator="equal">
      <formula>"NotPaid"</formula>
    </cfRule>
  </conditionalFormatting>
  <conditionalFormatting sqref="S60:U60">
    <cfRule type="cellIs" dxfId="3" priority="704" operator="equal">
      <formula>"NotPaid"</formula>
    </cfRule>
    <cfRule type="cellIs" dxfId="3" priority="703" operator="equal">
      <formula>"NotPaid"</formula>
    </cfRule>
  </conditionalFormatting>
  <conditionalFormatting sqref="V60:X60">
    <cfRule type="cellIs" dxfId="3" priority="1017" operator="equal">
      <formula>"NotPaid"</formula>
    </cfRule>
    <cfRule type="cellIs" dxfId="3" priority="1016" operator="equal">
      <formula>"NotPaid"</formula>
    </cfRule>
  </conditionalFormatting>
  <conditionalFormatting sqref="Y60:AA60">
    <cfRule type="cellIs" dxfId="3" priority="1329" operator="equal">
      <formula>"NotPaid"</formula>
    </cfRule>
    <cfRule type="cellIs" dxfId="3" priority="1330" operator="equal">
      <formula>"NotPaid"</formula>
    </cfRule>
  </conditionalFormatting>
  <conditionalFormatting sqref="AX60">
    <cfRule type="expression" dxfId="7" priority="73" stopIfTrue="1">
      <formula>Physics!AX60="not paid"</formula>
    </cfRule>
  </conditionalFormatting>
  <conditionalFormatting sqref="AD63">
    <cfRule type="cellIs" dxfId="3" priority="1642" operator="equal">
      <formula>"NotPaid"</formula>
    </cfRule>
    <cfRule type="cellIs" dxfId="3" priority="1641" operator="equal">
      <formula>"NotPaid"</formula>
    </cfRule>
    <cfRule type="cellIs" dxfId="3" priority="1640" operator="equal">
      <formula>"NotPaid"</formula>
    </cfRule>
    <cfRule type="cellIs" dxfId="3" priority="1639" operator="equal">
      <formula>"NotPaid"</formula>
    </cfRule>
    <cfRule type="cellIs" dxfId="3" priority="1638" operator="equal">
      <formula>"NotPaid"</formula>
    </cfRule>
    <cfRule type="cellIs" dxfId="3" priority="1637" operator="equal">
      <formula>"NotPaid"</formula>
    </cfRule>
    <cfRule type="cellIs" dxfId="3" priority="1636" operator="equal">
      <formula>"NotPaid"</formula>
    </cfRule>
    <cfRule type="cellIs" dxfId="3" priority="1635" operator="equal">
      <formula>"NotPaid"</formula>
    </cfRule>
    <cfRule type="cellIs" dxfId="3" priority="1634" operator="equal">
      <formula>"NotPaid"</formula>
    </cfRule>
    <cfRule type="cellIs" dxfId="3" priority="1633" operator="equal">
      <formula>"NotPaid"</formula>
    </cfRule>
    <cfRule type="cellIs" dxfId="3" priority="1632" operator="equal">
      <formula>"NotPaid"</formula>
    </cfRule>
    <cfRule type="cellIs" dxfId="3" priority="1631" operator="equal">
      <formula>"NotPaid"</formula>
    </cfRule>
    <cfRule type="cellIs" dxfId="3" priority="1630" operator="equal">
      <formula>"NotPaid"</formula>
    </cfRule>
    <cfRule type="cellIs" dxfId="3" priority="1629" operator="equal">
      <formula>"NotPaid"</formula>
    </cfRule>
    <cfRule type="cellIs" dxfId="3" priority="1628" operator="equal">
      <formula>"NotPaid"</formula>
    </cfRule>
    <cfRule type="cellIs" dxfId="3" priority="1627" operator="equal">
      <formula>"NotPaid"</formula>
    </cfRule>
    <cfRule type="cellIs" dxfId="3" priority="1626" operator="equal">
      <formula>"NotPaid"</formula>
    </cfRule>
    <cfRule type="cellIs" dxfId="3" priority="1625" operator="equal">
      <formula>"NotPaid"</formula>
    </cfRule>
    <cfRule type="cellIs" dxfId="3" priority="1624" operator="equal">
      <formula>"NotPaid"</formula>
    </cfRule>
    <cfRule type="cellIs" dxfId="3" priority="1623" operator="equal">
      <formula>"NotPaid"</formula>
    </cfRule>
    <cfRule type="cellIs" dxfId="3" priority="1622" operator="equal">
      <formula>"NotPaid"</formula>
    </cfRule>
    <cfRule type="cellIs" dxfId="3" priority="1621" operator="equal">
      <formula>"NotPaid"</formula>
    </cfRule>
    <cfRule type="cellIs" dxfId="3" priority="1620" operator="equal">
      <formula>"NotPaid"</formula>
    </cfRule>
    <cfRule type="cellIs" dxfId="3" priority="1619" operator="equal">
      <formula>"NotPaid"</formula>
    </cfRule>
    <cfRule type="cellIs" dxfId="3" priority="1618" operator="equal">
      <formula>"NotPaid"</formula>
    </cfRule>
    <cfRule type="cellIs" dxfId="3" priority="1617" operator="equal">
      <formula>"NotPaid"</formula>
    </cfRule>
    <cfRule type="cellIs" dxfId="3" priority="1616" operator="equal">
      <formula>"NotPaid"</formula>
    </cfRule>
    <cfRule type="cellIs" dxfId="3" priority="1615" operator="equal">
      <formula>"NotPaid"</formula>
    </cfRule>
    <cfRule type="cellIs" dxfId="3" priority="1614" operator="equal">
      <formula>"NotPaid"</formula>
    </cfRule>
    <cfRule type="cellIs" dxfId="3" priority="1613" operator="equal">
      <formula>"NotPaid"</formula>
    </cfRule>
    <cfRule type="cellIs" dxfId="3" priority="1612" operator="equal">
      <formula>"NotPaid"</formula>
    </cfRule>
    <cfRule type="cellIs" dxfId="3" priority="1611" operator="equal">
      <formula>"NotPaid"</formula>
    </cfRule>
    <cfRule type="cellIs" dxfId="3" priority="1610" operator="equal">
      <formula>"NotPaid"</formula>
    </cfRule>
    <cfRule type="cellIs" dxfId="3" priority="1609" operator="equal">
      <formula>"NotPaid"</formula>
    </cfRule>
    <cfRule type="cellIs" dxfId="3" priority="1608" operator="equal">
      <formula>"NotPaid"</formula>
    </cfRule>
    <cfRule type="cellIs" dxfId="3" priority="1607" operator="equal">
      <formula>"NotPaid"</formula>
    </cfRule>
    <cfRule type="cellIs" dxfId="3" priority="1606" operator="equal">
      <formula>"NotPaid"</formula>
    </cfRule>
    <cfRule type="cellIs" dxfId="3" priority="1605" operator="equal">
      <formula>"NotPaid"</formula>
    </cfRule>
    <cfRule type="cellIs" dxfId="3" priority="1604" operator="equal">
      <formula>"NotPaid"</formula>
    </cfRule>
    <cfRule type="cellIs" dxfId="3" priority="1603" operator="equal">
      <formula>"NotPaid"</formula>
    </cfRule>
    <cfRule type="cellIs" dxfId="3" priority="1602" operator="equal">
      <formula>"NotPaid"</formula>
    </cfRule>
    <cfRule type="cellIs" dxfId="3" priority="1601" operator="equal">
      <formula>"NotPaid"</formula>
    </cfRule>
    <cfRule type="cellIs" dxfId="3" priority="1600" operator="equal">
      <formula>"NotPaid"</formula>
    </cfRule>
    <cfRule type="cellIs" dxfId="3" priority="1599" operator="equal">
      <formula>"NotPaid"</formula>
    </cfRule>
    <cfRule type="cellIs" dxfId="3" priority="1598" operator="equal">
      <formula>"NotPaid"</formula>
    </cfRule>
    <cfRule type="cellIs" dxfId="3" priority="1597" operator="equal">
      <formula>"NotPaid"</formula>
    </cfRule>
  </conditionalFormatting>
  <conditionalFormatting sqref="AD64">
    <cfRule type="cellIs" dxfId="3" priority="1455" operator="equal">
      <formula>"NotPaid"</formula>
    </cfRule>
    <cfRule type="cellIs" dxfId="3" priority="1454" operator="equal">
      <formula>"NotPaid"</formula>
    </cfRule>
    <cfRule type="cellIs" dxfId="3" priority="1453" operator="equal">
      <formula>"NotPaid"</formula>
    </cfRule>
    <cfRule type="cellIs" dxfId="3" priority="1452" operator="equal">
      <formula>"NotPaid"</formula>
    </cfRule>
    <cfRule type="cellIs" dxfId="3" priority="1451" operator="equal">
      <formula>"NotPaid"</formula>
    </cfRule>
    <cfRule type="cellIs" dxfId="3" priority="1450" operator="equal">
      <formula>"NotPaid"</formula>
    </cfRule>
    <cfRule type="cellIs" dxfId="3" priority="1449" operator="equal">
      <formula>"NotPaid"</formula>
    </cfRule>
    <cfRule type="cellIs" dxfId="3" priority="1448" operator="equal">
      <formula>"NotPaid"</formula>
    </cfRule>
    <cfRule type="cellIs" dxfId="3" priority="1447" operator="equal">
      <formula>"NotPaid"</formula>
    </cfRule>
    <cfRule type="cellIs" dxfId="3" priority="1446" operator="equal">
      <formula>"NotPaid"</formula>
    </cfRule>
    <cfRule type="cellIs" dxfId="3" priority="1445" operator="equal">
      <formula>"NotPaid"</formula>
    </cfRule>
    <cfRule type="cellIs" dxfId="3" priority="1444" operator="equal">
      <formula>"NotPaid"</formula>
    </cfRule>
    <cfRule type="cellIs" dxfId="3" priority="1443" operator="equal">
      <formula>"NotPaid"</formula>
    </cfRule>
    <cfRule type="cellIs" dxfId="3" priority="1442" operator="equal">
      <formula>"NotPaid"</formula>
    </cfRule>
    <cfRule type="cellIs" dxfId="3" priority="1441" operator="equal">
      <formula>"NotPaid"</formula>
    </cfRule>
    <cfRule type="cellIs" dxfId="3" priority="1440" operator="equal">
      <formula>"NotPaid"</formula>
    </cfRule>
    <cfRule type="cellIs" dxfId="3" priority="1439" operator="equal">
      <formula>"NotPaid"</formula>
    </cfRule>
    <cfRule type="cellIs" dxfId="3" priority="1438" operator="equal">
      <formula>"NotPaid"</formula>
    </cfRule>
    <cfRule type="cellIs" dxfId="3" priority="1437" operator="equal">
      <formula>"NotPaid"</formula>
    </cfRule>
    <cfRule type="cellIs" dxfId="3" priority="1436" operator="equal">
      <formula>"NotPaid"</formula>
    </cfRule>
    <cfRule type="cellIs" dxfId="3" priority="1435" operator="equal">
      <formula>"NotPaid"</formula>
    </cfRule>
    <cfRule type="cellIs" dxfId="3" priority="1434" operator="equal">
      <formula>"NotPaid"</formula>
    </cfRule>
    <cfRule type="cellIs" dxfId="3" priority="1433" operator="equal">
      <formula>"NotPaid"</formula>
    </cfRule>
    <cfRule type="cellIs" dxfId="3" priority="1432" operator="equal">
      <formula>"NotPaid"</formula>
    </cfRule>
    <cfRule type="cellIs" dxfId="3" priority="1431" operator="equal">
      <formula>"NotPaid"</formula>
    </cfRule>
    <cfRule type="cellIs" dxfId="3" priority="1430" operator="equal">
      <formula>"NotPaid"</formula>
    </cfRule>
    <cfRule type="cellIs" dxfId="3" priority="1429" operator="equal">
      <formula>"NotPaid"</formula>
    </cfRule>
    <cfRule type="cellIs" dxfId="3" priority="1428" operator="equal">
      <formula>"NotPaid"</formula>
    </cfRule>
    <cfRule type="cellIs" dxfId="3" priority="1427" operator="equal">
      <formula>"NotPaid"</formula>
    </cfRule>
    <cfRule type="cellIs" dxfId="3" priority="1426" operator="equal">
      <formula>"NotPaid"</formula>
    </cfRule>
    <cfRule type="cellIs" dxfId="3" priority="1425" operator="equal">
      <formula>"NotPaid"</formula>
    </cfRule>
    <cfRule type="cellIs" dxfId="3" priority="1424" operator="equal">
      <formula>"NotPaid"</formula>
    </cfRule>
    <cfRule type="cellIs" dxfId="3" priority="1423" operator="equal">
      <formula>"NotPaid"</formula>
    </cfRule>
    <cfRule type="cellIs" dxfId="3" priority="1422" operator="equal">
      <formula>"NotPaid"</formula>
    </cfRule>
    <cfRule type="cellIs" dxfId="3" priority="1421" operator="equal">
      <formula>"NotPaid"</formula>
    </cfRule>
    <cfRule type="cellIs" dxfId="3" priority="1420" operator="equal">
      <formula>"NotPaid"</formula>
    </cfRule>
    <cfRule type="cellIs" dxfId="3" priority="1419" operator="equal">
      <formula>"NotPaid"</formula>
    </cfRule>
    <cfRule type="cellIs" dxfId="3" priority="1418" operator="equal">
      <formula>"NotPaid"</formula>
    </cfRule>
    <cfRule type="cellIs" dxfId="3" priority="1417" operator="equal">
      <formula>"NotPaid"</formula>
    </cfRule>
    <cfRule type="cellIs" dxfId="3" priority="1416" operator="equal">
      <formula>"NotPaid"</formula>
    </cfRule>
    <cfRule type="cellIs" dxfId="3" priority="1415" operator="equal">
      <formula>"NotPaid"</formula>
    </cfRule>
    <cfRule type="cellIs" dxfId="3" priority="1414" operator="equal">
      <formula>"NotPaid"</formula>
    </cfRule>
    <cfRule type="cellIs" dxfId="3" priority="1413" operator="equal">
      <formula>"NotPaid"</formula>
    </cfRule>
    <cfRule type="cellIs" dxfId="3" priority="1412" operator="equal">
      <formula>"NotPaid"</formula>
    </cfRule>
    <cfRule type="cellIs" dxfId="3" priority="1411" operator="equal">
      <formula>"NotPaid"</formula>
    </cfRule>
    <cfRule type="cellIs" dxfId="3" priority="1410" operator="equal">
      <formula>"NotPaid"</formula>
    </cfRule>
  </conditionalFormatting>
  <conditionalFormatting sqref="Q67:R67">
    <cfRule type="cellIs" dxfId="3" priority="386" operator="equal">
      <formula>"NotPaid"</formula>
    </cfRule>
    <cfRule type="cellIs" dxfId="3" priority="375" operator="equal">
      <formula>"NotPaid"</formula>
    </cfRule>
    <cfRule type="cellIs" dxfId="3" priority="341" operator="equal">
      <formula>"NotPaid"</formula>
    </cfRule>
    <cfRule type="cellIs" dxfId="3" priority="347" operator="equal">
      <formula>"NotPaid"</formula>
    </cfRule>
  </conditionalFormatting>
  <conditionalFormatting sqref="S67:U67">
    <cfRule type="cellIs" dxfId="3" priority="699" operator="equal">
      <formula>"NotPaid"</formula>
    </cfRule>
    <cfRule type="cellIs" dxfId="3" priority="688" operator="equal">
      <formula>"NotPaid"</formula>
    </cfRule>
    <cfRule type="cellIs" dxfId="3" priority="654" operator="equal">
      <formula>"NotPaid"</formula>
    </cfRule>
    <cfRule type="cellIs" dxfId="3" priority="660" operator="equal">
      <formula>"NotPaid"</formula>
    </cfRule>
  </conditionalFormatting>
  <conditionalFormatting sqref="V67:X67">
    <cfRule type="cellIs" dxfId="3" priority="1012" operator="equal">
      <formula>"NotPaid"</formula>
    </cfRule>
    <cfRule type="cellIs" dxfId="3" priority="1001" operator="equal">
      <formula>"NotPaid"</formula>
    </cfRule>
    <cfRule type="cellIs" dxfId="3" priority="967" operator="equal">
      <formula>"NotPaid"</formula>
    </cfRule>
    <cfRule type="cellIs" dxfId="3" priority="973" operator="equal">
      <formula>"NotPaid"</formula>
    </cfRule>
  </conditionalFormatting>
  <conditionalFormatting sqref="Y67:AA67">
    <cfRule type="cellIs" dxfId="3" priority="1325" operator="equal">
      <formula>"NotPaid"</formula>
    </cfRule>
    <cfRule type="cellIs" dxfId="3" priority="1314" operator="equal">
      <formula>"NotPaid"</formula>
    </cfRule>
    <cfRule type="cellIs" dxfId="3" priority="1280" operator="equal">
      <formula>"NotPaid"</formula>
    </cfRule>
    <cfRule type="cellIs" dxfId="3" priority="1286" operator="equal">
      <formula>"NotPaid"</formula>
    </cfRule>
  </conditionalFormatting>
  <conditionalFormatting sqref="AD68">
    <cfRule type="cellIs" dxfId="3" priority="2104" operator="equal">
      <formula>"NotPaid"</formula>
    </cfRule>
  </conditionalFormatting>
  <conditionalFormatting sqref="AD69">
    <cfRule type="cellIs" dxfId="3" priority="2109" operator="equal">
      <formula>"NotPaid"</formula>
    </cfRule>
    <cfRule type="cellIs" dxfId="3" priority="2098" operator="equal">
      <formula>"NotPaid"</formula>
    </cfRule>
    <cfRule type="cellIs" dxfId="3" priority="2090" operator="equal">
      <formula>"NotPaid"</formula>
    </cfRule>
    <cfRule type="cellIs" dxfId="3" priority="2082" operator="equal">
      <formula>"NotPaid"</formula>
    </cfRule>
    <cfRule type="cellIs" dxfId="3" priority="1941" operator="equal">
      <formula>"NotPaid"</formula>
    </cfRule>
  </conditionalFormatting>
  <conditionalFormatting sqref="AD70">
    <cfRule type="cellIs" dxfId="3" priority="2063" operator="equal">
      <formula>"NotPaid"</formula>
    </cfRule>
    <cfRule type="cellIs" dxfId="3" priority="2029" operator="equal">
      <formula>"NotPaid"</formula>
    </cfRule>
    <cfRule type="cellIs" dxfId="3" priority="1978" operator="equal">
      <formula>"NotPaid"</formula>
    </cfRule>
    <cfRule type="cellIs" dxfId="3" priority="1974" operator="equal">
      <formula>"NotPaid"</formula>
    </cfRule>
    <cfRule type="cellIs" dxfId="3" priority="1969" operator="equal">
      <formula>"NotPaid"</formula>
    </cfRule>
    <cfRule type="cellIs" dxfId="3" priority="1965" operator="equal">
      <formula>"NotPaid"</formula>
    </cfRule>
    <cfRule type="cellIs" dxfId="3" priority="1962" operator="equal">
      <formula>"NotPaid"</formula>
    </cfRule>
  </conditionalFormatting>
  <conditionalFormatting sqref="D12:D15">
    <cfRule type="cellIs" dxfId="3" priority="3324" operator="equal">
      <formula>"NotPaid"</formula>
    </cfRule>
  </conditionalFormatting>
  <conditionalFormatting sqref="D29:D31">
    <cfRule type="cellIs" dxfId="3" priority="3229" operator="equal">
      <formula>"NotPaid"</formula>
    </cfRule>
    <cfRule type="cellIs" dxfId="3" priority="3228" operator="equal">
      <formula>"NotPaid"</formula>
    </cfRule>
    <cfRule type="cellIs" dxfId="3" priority="3227" operator="equal">
      <formula>"NotPaid"</formula>
    </cfRule>
  </conditionalFormatting>
  <conditionalFormatting sqref="D38:D42">
    <cfRule type="cellIs" dxfId="3" priority="2872" operator="equal">
      <formula>"NotPaid"</formula>
    </cfRule>
    <cfRule type="cellIs" dxfId="3" priority="2871" operator="equal">
      <formula>"NotPaid"</formula>
    </cfRule>
    <cfRule type="cellIs" dxfId="3" priority="2870" operator="equal">
      <formula>"NotPaid"</formula>
    </cfRule>
  </conditionalFormatting>
  <conditionalFormatting sqref="E28:E31">
    <cfRule type="cellIs" dxfId="3" priority="3240" operator="equal">
      <formula>"NotPaid"</formula>
    </cfRule>
    <cfRule type="cellIs" dxfId="3" priority="3239" operator="equal">
      <formula>"NotPaid"</formula>
    </cfRule>
    <cfRule type="cellIs" dxfId="3" priority="3238" operator="equal">
      <formula>"NotPaid"</formula>
    </cfRule>
  </conditionalFormatting>
  <conditionalFormatting sqref="F28:F31">
    <cfRule type="cellIs" dxfId="3" priority="3236" operator="equal">
      <formula>"NotPaid"</formula>
    </cfRule>
    <cfRule type="cellIs" dxfId="3" priority="3235" operator="equal">
      <formula>"NotPaid"</formula>
    </cfRule>
    <cfRule type="cellIs" dxfId="3" priority="3234" operator="equal">
      <formula>"NotPaid"</formula>
    </cfRule>
  </conditionalFormatting>
  <conditionalFormatting sqref="G28:G31">
    <cfRule type="cellIs" dxfId="3" priority="3237" operator="equal">
      <formula>"NotPaid"</formula>
    </cfRule>
  </conditionalFormatting>
  <conditionalFormatting sqref="O8:O9">
    <cfRule type="cellIs" dxfId="3" priority="3286" operator="equal">
      <formula>"NotPaid"</formula>
    </cfRule>
  </conditionalFormatting>
  <conditionalFormatting sqref="O21:O22">
    <cfRule type="cellIs" dxfId="3" priority="3296" operator="equal">
      <formula>"NotPaid"</formula>
    </cfRule>
  </conditionalFormatting>
  <conditionalFormatting sqref="O28:O31">
    <cfRule type="cellIs" dxfId="3" priority="3214" operator="equal">
      <formula>"NotPaid"</formula>
    </cfRule>
  </conditionalFormatting>
  <conditionalFormatting sqref="R5:R7">
    <cfRule type="cellIs" dxfId="3" priority="392" operator="equal">
      <formula>"NotPaid"</formula>
    </cfRule>
  </conditionalFormatting>
  <conditionalFormatting sqref="AE4:AE6">
    <cfRule type="expression" dxfId="5" priority="2338" stopIfTrue="1">
      <formula>AE4="NotPaid"</formula>
    </cfRule>
  </conditionalFormatting>
  <conditionalFormatting sqref="AS63:AS64">
    <cfRule type="expression" dxfId="5" priority="8" stopIfTrue="1">
      <formula>AS104="NotPaid"</formula>
    </cfRule>
  </conditionalFormatting>
  <conditionalFormatting sqref="B4:B65527 B1 P1">
    <cfRule type="expression" dxfId="0" priority="3334" stopIfTrue="1">
      <formula>COUNTIF(B:B,B1)&gt;1</formula>
    </cfRule>
  </conditionalFormatting>
  <conditionalFormatting sqref="D1:O3">
    <cfRule type="cellIs" dxfId="3" priority="35" operator="equal">
      <formula>"NotPaid"</formula>
    </cfRule>
  </conditionalFormatting>
  <conditionalFormatting sqref="P73:P74 P76:P86 P11 P36 P107:P1048576 P102 P67 P61 P33 P14:P15 P65 P23:P27 P43:P44 AB43:AD44 AD39:AD40 AB65:AD65 AB14:AD15 AB33:AD33 AD17 AB61:AD61 AB67:AD67 AB102:AD102 AB107:AD1048576 AB36:AD36 AD55:AD56 AB11:AD11 AB76:AD86 AB73:AD74 AB23:AD27 AB4:AD4 AD1:AD3 P4 AD34 AB49:AD50 AD45:AD48 P49:P50 AD51">
    <cfRule type="cellIs" dxfId="3" priority="2129" operator="equal">
      <formula>"NotPaid"</formula>
    </cfRule>
  </conditionalFormatting>
  <conditionalFormatting sqref="Q43:R44 Q65:R65 Q14:R15 Q33:R33 Q61:R61 Q67:R67 Q102:R102 Q107:R1048576 Q36:R36 R11 Q76:R86 Q73:R74 Q23:R27 R4 Q49:R50">
    <cfRule type="cellIs" dxfId="3" priority="402" operator="equal">
      <formula>"NotPaid"</formula>
    </cfRule>
  </conditionalFormatting>
  <conditionalFormatting sqref="S43:U44 S65:U65 S14:U15 S33:U33 S61:U61 S67:U67 S102:U102 S107:U1048576 S36:U36 S11:U11 S76:U86 S73:U74 S23:U27 S4:U4 S49:U50">
    <cfRule type="cellIs" dxfId="3" priority="715" operator="equal">
      <formula>"NotPaid"</formula>
    </cfRule>
  </conditionalFormatting>
  <conditionalFormatting sqref="V43:X44 V65:X65 V14:X15 V33:X33 V61:X61 V67:X67 V102:X102 V107:X1048576 V36:X36 V11:X11 V76:X86 V73:X74 V23:X27 V4:X4 V49:X50">
    <cfRule type="cellIs" dxfId="3" priority="1028" operator="equal">
      <formula>"NotPaid"</formula>
    </cfRule>
  </conditionalFormatting>
  <conditionalFormatting sqref="Y43:AA44 Y65:AA65 Y14:AA15 Y33:AA33 Y61:AA61 Y67:AA67 Y102:AA102 Y107:AA1048576 Y36:AA36 Y11:AA11 Y76:AA86 Y73:AA74 Y23:AA27 Y4:AA4 Y49:AA50">
    <cfRule type="cellIs" dxfId="3" priority="1341" operator="equal">
      <formula>"NotPaid"</formula>
    </cfRule>
  </conditionalFormatting>
  <conditionalFormatting sqref="AF4:AQ4 AF6:AQ6 AE7:AQ7 AE36:AQ38">
    <cfRule type="expression" dxfId="5" priority="3333" stopIfTrue="1">
      <formula>AE4="NotPaid"</formula>
    </cfRule>
  </conditionalFormatting>
  <conditionalFormatting sqref="AS4:BD4 AS6:BD6 AY28:BD28 AS13:BD13 AY12:BD12 AY20:BD20 AS28:AW28 AS12:AW12 AT10:BD10 BA25:BD25 AS21:BD21 AS20:AW20 AS29:BD29 AY68:BD68 AY60:BD60 AS45:BD45 AY44:BD44 AY52:BD52 AS68:AW68 AS60:AW60 AS44:AW44 BA57:BD57 AS53:BD53 AS52:AW52 AS61:BD61 AS69:BD69 AY36:BD36 AS36:AW36 AS37:BD37 AY76:BD76 AS76:AW76 AS77:BD77 AT81 AS5:AX5 AW81">
    <cfRule type="expression" dxfId="7" priority="55" stopIfTrue="1">
      <formula>Maths!AS4="NotPaid"</formula>
    </cfRule>
  </conditionalFormatting>
  <conditionalFormatting sqref="H5:O5 I6:L7">
    <cfRule type="cellIs" dxfId="3" priority="2141" operator="equal">
      <formula>"NotPaid"</formula>
    </cfRule>
  </conditionalFormatting>
  <conditionalFormatting sqref="P5:P6 AB5:AD6">
    <cfRule type="cellIs" dxfId="3" priority="2118" operator="equal">
      <formula>"NotPaid"</formula>
    </cfRule>
  </conditionalFormatting>
  <conditionalFormatting sqref="S5:U6">
    <cfRule type="cellIs" dxfId="3" priority="705" operator="equal">
      <formula>"NotPaid"</formula>
    </cfRule>
  </conditionalFormatting>
  <conditionalFormatting sqref="V5:X6">
    <cfRule type="cellIs" dxfId="3" priority="1018" operator="equal">
      <formula>"NotPaid"</formula>
    </cfRule>
  </conditionalFormatting>
  <conditionalFormatting sqref="Y5:AA6">
    <cfRule type="cellIs" dxfId="3" priority="1331" operator="equal">
      <formula>"NotPaid"</formula>
    </cfRule>
  </conditionalFormatting>
  <conditionalFormatting sqref="AY5:BD5 AS11:BD11 AS34:BD34 AT10:BD10 AY13:AZ13 AX12 AX28 AS18:BD19 AX20 AX25:AY25 AS42:BD43 AS26:BD26 BA17:BD17 AZ41:BB41 AS8:BD9 AY21:AZ21 AY29:AZ29 AS66:BD66 AX68 AY45:AZ45 AX44 AS50:BD51 AX52 AX57:AY57 AS74:BD75 AS58:BD58 BA49:BD49 AZ73:BB73 AY53:AZ53 AY61:AZ61 AY69:AZ69 AX36 AY37:AZ37 AX76 AS82:BD83 AZ81:BB81 AY77:AZ77 AS14:BD14 AS22:BD22 AS46:BD46 AS54:BD54 AS30:BD30 AS38:BD38 AS62:BD62 AS70:BD70 AS78:BD78">
    <cfRule type="expression" dxfId="7" priority="52" stopIfTrue="1">
      <formula>Maths!AS5="not paid"</formula>
    </cfRule>
  </conditionalFormatting>
  <conditionalFormatting sqref="D6:H6 M6:N6">
    <cfRule type="cellIs" dxfId="3" priority="2151" operator="equal">
      <formula>"NotPaid"</formula>
    </cfRule>
  </conditionalFormatting>
  <conditionalFormatting sqref="D7:H7 M7:N7">
    <cfRule type="cellIs" dxfId="3" priority="2133" operator="equal">
      <formula>"NotPaid"</formula>
    </cfRule>
  </conditionalFormatting>
  <conditionalFormatting sqref="P7:P8 AB7:AD8">
    <cfRule type="cellIs" dxfId="3" priority="2120" operator="equal">
      <formula>"NotPaid"</formula>
    </cfRule>
  </conditionalFormatting>
  <conditionalFormatting sqref="S7:U8 V8:W8">
    <cfRule type="cellIs" dxfId="3" priority="707" operator="equal">
      <formula>"NotPaid"</formula>
    </cfRule>
  </conditionalFormatting>
  <conditionalFormatting sqref="V7:X7 X8">
    <cfRule type="cellIs" dxfId="3" priority="1020" operator="equal">
      <formula>"NotPaid"</formula>
    </cfRule>
  </conditionalFormatting>
  <conditionalFormatting sqref="Y7:AA8">
    <cfRule type="cellIs" dxfId="3" priority="1333" operator="equal">
      <formula>"NotPaid"</formula>
    </cfRule>
  </conditionalFormatting>
  <conditionalFormatting sqref="D19:E20 H19:O19 D41:O42 D44:O1048576 D8:N10 O8:O15">
    <cfRule type="cellIs" dxfId="3" priority="3326" operator="equal">
      <formula>"NotPaid"</formula>
    </cfRule>
  </conditionalFormatting>
  <conditionalFormatting sqref="AE8:AQ11">
    <cfRule type="expression" dxfId="7" priority="42676" stopIfTrue="1">
      <formula>Bio!AE8="not paid"</formula>
    </cfRule>
  </conditionalFormatting>
  <conditionalFormatting sqref="P9 AB9:AD9">
    <cfRule type="cellIs" dxfId="3" priority="2114" operator="equal">
      <formula>"NotPaid"</formula>
    </cfRule>
    <cfRule type="cellIs" dxfId="3" priority="2102" operator="equal">
      <formula>"NotPaid"</formula>
    </cfRule>
    <cfRule type="cellIs" dxfId="3" priority="2026" operator="equal">
      <formula>"NotPaid"</formula>
    </cfRule>
    <cfRule type="cellIs" dxfId="3" priority="2016" operator="equal">
      <formula>"NotPaid"</formula>
    </cfRule>
  </conditionalFormatting>
  <conditionalFormatting sqref="P10 AC10:AD10">
    <cfRule type="cellIs" dxfId="3" priority="1780" operator="equal">
      <formula>"NotPaid"</formula>
    </cfRule>
    <cfRule type="cellIs" dxfId="3" priority="1779" operator="equal">
      <formula>"NotPaid"</formula>
    </cfRule>
    <cfRule type="cellIs" dxfId="3" priority="1778" operator="equal">
      <formula>"NotPaid"</formula>
    </cfRule>
    <cfRule type="cellIs" dxfId="3" priority="1777" operator="equal">
      <formula>"NotPaid"</formula>
    </cfRule>
    <cfRule type="cellIs" dxfId="3" priority="1776" operator="equal">
      <formula>"NotPaid"</formula>
    </cfRule>
    <cfRule type="cellIs" dxfId="3" priority="1775" operator="equal">
      <formula>"NotPaid"</formula>
    </cfRule>
    <cfRule type="cellIs" dxfId="3" priority="1774" operator="equal">
      <formula>"NotPaid"</formula>
    </cfRule>
    <cfRule type="cellIs" dxfId="3" priority="1773" operator="equal">
      <formula>"NotPaid"</formula>
    </cfRule>
    <cfRule type="cellIs" dxfId="3" priority="1772" operator="equal">
      <formula>"NotPaid"</formula>
    </cfRule>
    <cfRule type="cellIs" dxfId="3" priority="1771" operator="equal">
      <formula>"NotPaid"</formula>
    </cfRule>
    <cfRule type="cellIs" dxfId="3" priority="1770" operator="equal">
      <formula>"NotPaid"</formula>
    </cfRule>
    <cfRule type="cellIs" dxfId="3" priority="1769" operator="equal">
      <formula>"NotPaid"</formula>
    </cfRule>
    <cfRule type="cellIs" dxfId="3" priority="1768" operator="equal">
      <formula>"NotPaid"</formula>
    </cfRule>
    <cfRule type="cellIs" dxfId="3" priority="1767" operator="equal">
      <formula>"NotPaid"</formula>
    </cfRule>
    <cfRule type="cellIs" dxfId="3" priority="1766" operator="equal">
      <formula>"NotPaid"</formula>
    </cfRule>
    <cfRule type="cellIs" dxfId="3" priority="1765" operator="equal">
      <formula>"NotPaid"</formula>
    </cfRule>
    <cfRule type="cellIs" dxfId="3" priority="1764" operator="equal">
      <formula>"NotPaid"</formula>
    </cfRule>
    <cfRule type="cellIs" dxfId="3" priority="1763" operator="equal">
      <formula>"NotPaid"</formula>
    </cfRule>
    <cfRule type="cellIs" dxfId="3" priority="1762" operator="equal">
      <formula>"NotPaid"</formula>
    </cfRule>
    <cfRule type="cellIs" dxfId="3" priority="1761" operator="equal">
      <formula>"NotPaid"</formula>
    </cfRule>
    <cfRule type="cellIs" dxfId="3" priority="1760" operator="equal">
      <formula>"NotPaid"</formula>
    </cfRule>
    <cfRule type="cellIs" dxfId="3" priority="1759" operator="equal">
      <formula>"NotPaid"</formula>
    </cfRule>
    <cfRule type="cellIs" dxfId="3" priority="1758" operator="equal">
      <formula>"NotPaid"</formula>
    </cfRule>
    <cfRule type="cellIs" dxfId="3" priority="1711" operator="equal">
      <formula>"NotPaid"</formula>
    </cfRule>
    <cfRule type="cellIs" dxfId="3" priority="1710" operator="equal">
      <formula>"NotPaid"</formula>
    </cfRule>
    <cfRule type="cellIs" dxfId="3" priority="1709" operator="equal">
      <formula>"NotPaid"</formula>
    </cfRule>
    <cfRule type="cellIs" dxfId="3" priority="1708" operator="equal">
      <formula>"NotPaid"</formula>
    </cfRule>
    <cfRule type="cellIs" dxfId="3" priority="1707" operator="equal">
      <formula>"NotPaid"</formula>
    </cfRule>
    <cfRule type="cellIs" dxfId="3" priority="1706" operator="equal">
      <formula>"NotPaid"</formula>
    </cfRule>
    <cfRule type="cellIs" dxfId="3" priority="1705" operator="equal">
      <formula>"NotPaid"</formula>
    </cfRule>
    <cfRule type="cellIs" dxfId="3" priority="1704" operator="equal">
      <formula>"NotPaid"</formula>
    </cfRule>
    <cfRule type="cellIs" dxfId="3" priority="1703" operator="equal">
      <formula>"NotPaid"</formula>
    </cfRule>
    <cfRule type="cellIs" dxfId="3" priority="1702" operator="equal">
      <formula>"NotPaid"</formula>
    </cfRule>
    <cfRule type="cellIs" dxfId="3" priority="1701" operator="equal">
      <formula>"NotPaid"</formula>
    </cfRule>
    <cfRule type="cellIs" dxfId="3" priority="1700" operator="equal">
      <formula>"NotPaid"</formula>
    </cfRule>
    <cfRule type="cellIs" dxfId="3" priority="1699" operator="equal">
      <formula>"NotPaid"</formula>
    </cfRule>
    <cfRule type="cellIs" dxfId="3" priority="1698" operator="equal">
      <formula>"NotPaid"</formula>
    </cfRule>
    <cfRule type="cellIs" dxfId="3" priority="1697" operator="equal">
      <formula>"NotPaid"</formula>
    </cfRule>
    <cfRule type="cellIs" dxfId="3" priority="1696" operator="equal">
      <formula>"NotPaid"</formula>
    </cfRule>
    <cfRule type="cellIs" dxfId="3" priority="1695" operator="equal">
      <formula>"NotPaid"</formula>
    </cfRule>
    <cfRule type="cellIs" dxfId="3" priority="1694" operator="equal">
      <formula>"NotPaid"</formula>
    </cfRule>
    <cfRule type="cellIs" dxfId="3" priority="1693" operator="equal">
      <formula>"NotPaid"</formula>
    </cfRule>
    <cfRule type="cellIs" dxfId="3" priority="1692" operator="equal">
      <formula>"NotPaid"</formula>
    </cfRule>
    <cfRule type="cellIs" dxfId="3" priority="1691" operator="equal">
      <formula>"NotPaid"</formula>
    </cfRule>
    <cfRule type="cellIs" dxfId="3" priority="1690" operator="equal">
      <formula>"NotPaid"</formula>
    </cfRule>
    <cfRule type="cellIs" dxfId="3" priority="1689" operator="equal">
      <formula>"NotPaid"</formula>
    </cfRule>
  </conditionalFormatting>
  <conditionalFormatting sqref="P11 AB11:AD11">
    <cfRule type="cellIs" dxfId="3" priority="2100" operator="equal">
      <formula>"NotPaid"</formula>
    </cfRule>
    <cfRule type="cellIs" dxfId="3" priority="2092" operator="equal">
      <formula>"NotPaid"</formula>
    </cfRule>
    <cfRule type="cellIs" dxfId="3" priority="2084" operator="equal">
      <formula>"NotPaid"</formula>
    </cfRule>
    <cfRule type="cellIs" dxfId="3" priority="2024" operator="equal">
      <formula>"NotPaid"</formula>
    </cfRule>
    <cfRule type="cellIs" dxfId="3" priority="2014" operator="equal">
      <formula>"NotPaid"</formula>
    </cfRule>
    <cfRule type="cellIs" dxfId="3" priority="2006" operator="equal">
      <formula>"NotPaid"</formula>
    </cfRule>
    <cfRule type="cellIs" dxfId="3" priority="1998" operator="equal">
      <formula>"NotPaid"</formula>
    </cfRule>
  </conditionalFormatting>
  <conditionalFormatting sqref="P12 AB12:AD12">
    <cfRule type="cellIs" dxfId="3" priority="1596" operator="equal">
      <formula>"NotPaid"</formula>
    </cfRule>
    <cfRule type="cellIs" dxfId="3" priority="1595" operator="equal">
      <formula>"NotPaid"</formula>
    </cfRule>
    <cfRule type="cellIs" dxfId="3" priority="1594" operator="equal">
      <formula>"NotPaid"</formula>
    </cfRule>
    <cfRule type="cellIs" dxfId="3" priority="1593" operator="equal">
      <formula>"NotPaid"</formula>
    </cfRule>
    <cfRule type="cellIs" dxfId="3" priority="1592" operator="equal">
      <formula>"NotPaid"</formula>
    </cfRule>
    <cfRule type="cellIs" dxfId="3" priority="1591" operator="equal">
      <formula>"NotPaid"</formula>
    </cfRule>
    <cfRule type="cellIs" dxfId="3" priority="1590" operator="equal">
      <formula>"NotPaid"</formula>
    </cfRule>
    <cfRule type="cellIs" dxfId="3" priority="1589" operator="equal">
      <formula>"NotPaid"</formula>
    </cfRule>
    <cfRule type="cellIs" dxfId="3" priority="1588" operator="equal">
      <formula>"NotPaid"</formula>
    </cfRule>
    <cfRule type="cellIs" dxfId="3" priority="1587" operator="equal">
      <formula>"NotPaid"</formula>
    </cfRule>
    <cfRule type="cellIs" dxfId="3" priority="1586" operator="equal">
      <formula>"NotPaid"</formula>
    </cfRule>
    <cfRule type="cellIs" dxfId="3" priority="1585" operator="equal">
      <formula>"NotPaid"</formula>
    </cfRule>
    <cfRule type="cellIs" dxfId="3" priority="1584" operator="equal">
      <formula>"NotPaid"</formula>
    </cfRule>
    <cfRule type="cellIs" dxfId="3" priority="1583" operator="equal">
      <formula>"NotPaid"</formula>
    </cfRule>
    <cfRule type="cellIs" dxfId="3" priority="1582" operator="equal">
      <formula>"NotPaid"</formula>
    </cfRule>
    <cfRule type="cellIs" dxfId="3" priority="1581" operator="equal">
      <formula>"NotPaid"</formula>
    </cfRule>
    <cfRule type="cellIs" dxfId="3" priority="1580" operator="equal">
      <formula>"NotPaid"</formula>
    </cfRule>
    <cfRule type="cellIs" dxfId="3" priority="1579" operator="equal">
      <formula>"NotPaid"</formula>
    </cfRule>
    <cfRule type="cellIs" dxfId="3" priority="1578" operator="equal">
      <formula>"NotPaid"</formula>
    </cfRule>
    <cfRule type="cellIs" dxfId="3" priority="1577" operator="equal">
      <formula>"NotPaid"</formula>
    </cfRule>
    <cfRule type="cellIs" dxfId="3" priority="1576" operator="equal">
      <formula>"NotPaid"</formula>
    </cfRule>
    <cfRule type="cellIs" dxfId="3" priority="1575" operator="equal">
      <formula>"NotPaid"</formula>
    </cfRule>
    <cfRule type="cellIs" dxfId="3" priority="1574" operator="equal">
      <formula>"NotPaid"</formula>
    </cfRule>
    <cfRule type="cellIs" dxfId="3" priority="1573" operator="equal">
      <formula>"NotPaid"</formula>
    </cfRule>
    <cfRule type="cellIs" dxfId="3" priority="1572" operator="equal">
      <formula>"NotPaid"</formula>
    </cfRule>
    <cfRule type="cellIs" dxfId="3" priority="1571" operator="equal">
      <formula>"NotPaid"</formula>
    </cfRule>
    <cfRule type="cellIs" dxfId="3" priority="1570" operator="equal">
      <formula>"NotPaid"</formula>
    </cfRule>
    <cfRule type="cellIs" dxfId="3" priority="1569" operator="equal">
      <formula>"NotPaid"</formula>
    </cfRule>
    <cfRule type="cellIs" dxfId="3" priority="1568" operator="equal">
      <formula>"NotPaid"</formula>
    </cfRule>
    <cfRule type="cellIs" dxfId="3" priority="1567" operator="equal">
      <formula>"NotPaid"</formula>
    </cfRule>
    <cfRule type="cellIs" dxfId="3" priority="1566" operator="equal">
      <formula>"NotPaid"</formula>
    </cfRule>
    <cfRule type="cellIs" dxfId="3" priority="1565" operator="equal">
      <formula>"NotPaid"</formula>
    </cfRule>
    <cfRule type="cellIs" dxfId="3" priority="1564" operator="equal">
      <formula>"NotPaid"</formula>
    </cfRule>
    <cfRule type="cellIs" dxfId="3" priority="1563" operator="equal">
      <formula>"NotPaid"</formula>
    </cfRule>
    <cfRule type="cellIs" dxfId="3" priority="1562" operator="equal">
      <formula>"NotPaid"</formula>
    </cfRule>
    <cfRule type="cellIs" dxfId="3" priority="1561" operator="equal">
      <formula>"NotPaid"</formula>
    </cfRule>
    <cfRule type="cellIs" dxfId="3" priority="1560" operator="equal">
      <formula>"NotPaid"</formula>
    </cfRule>
    <cfRule type="cellIs" dxfId="3" priority="1559" operator="equal">
      <formula>"NotPaid"</formula>
    </cfRule>
    <cfRule type="cellIs" dxfId="3" priority="1558" operator="equal">
      <formula>"NotPaid"</formula>
    </cfRule>
    <cfRule type="cellIs" dxfId="3" priority="1557" operator="equal">
      <formula>"NotPaid"</formula>
    </cfRule>
    <cfRule type="cellIs" dxfId="3" priority="1556" operator="equal">
      <formula>"NotPaid"</formula>
    </cfRule>
    <cfRule type="cellIs" dxfId="3" priority="1555" operator="equal">
      <formula>"NotPaid"</formula>
    </cfRule>
    <cfRule type="cellIs" dxfId="3" priority="1554" operator="equal">
      <formula>"NotPaid"</formula>
    </cfRule>
    <cfRule type="cellIs" dxfId="3" priority="1553" operator="equal">
      <formula>"NotPaid"</formula>
    </cfRule>
    <cfRule type="cellIs" dxfId="3" priority="1552" operator="equal">
      <formula>"NotPaid"</formula>
    </cfRule>
    <cfRule type="cellIs" dxfId="3" priority="1551" operator="equal">
      <formula>"NotPaid"</formula>
    </cfRule>
  </conditionalFormatting>
  <conditionalFormatting sqref="AL12:AQ12 AL20:AQ20 AE12:AJ12 AE18:AE19 AE26:AE27 AE13:AQ13 AE21:AQ21 AE20:AJ20 AM25:AP25">
    <cfRule type="expression" dxfId="7" priority="2176" stopIfTrue="1">
      <formula>Bio!AE60="NotPaid"</formula>
    </cfRule>
  </conditionalFormatting>
  <conditionalFormatting sqref="AL13:AM13 AK12 AL21:AM21 AK20 AF18:AQ19 AF26:AQ27 AL17:AN17 AF22:AQ22 AQ25">
    <cfRule type="expression" dxfId="7" priority="2177" stopIfTrue="1">
      <formula>Bio!AF60="not paid"</formula>
    </cfRule>
  </conditionalFormatting>
  <conditionalFormatting sqref="E13:N15">
    <cfRule type="cellIs" dxfId="3" priority="3322" operator="equal">
      <formula>"NotPaid"</formula>
    </cfRule>
  </conditionalFormatting>
  <conditionalFormatting sqref="P13 AB13:AD13">
    <cfRule type="cellIs" dxfId="3" priority="1501" operator="equal">
      <formula>"NotPaid"</formula>
    </cfRule>
    <cfRule type="cellIs" dxfId="3" priority="1500" operator="equal">
      <formula>"NotPaid"</formula>
    </cfRule>
    <cfRule type="cellIs" dxfId="3" priority="1499" operator="equal">
      <formula>"NotPaid"</formula>
    </cfRule>
    <cfRule type="cellIs" dxfId="3" priority="1498" operator="equal">
      <formula>"NotPaid"</formula>
    </cfRule>
    <cfRule type="cellIs" dxfId="3" priority="1497" operator="equal">
      <formula>"NotPaid"</formula>
    </cfRule>
    <cfRule type="cellIs" dxfId="3" priority="1496" operator="equal">
      <formula>"NotPaid"</formula>
    </cfRule>
    <cfRule type="cellIs" dxfId="3" priority="1495" operator="equal">
      <formula>"NotPaid"</formula>
    </cfRule>
    <cfRule type="cellIs" dxfId="3" priority="1494" operator="equal">
      <formula>"NotPaid"</formula>
    </cfRule>
    <cfRule type="cellIs" dxfId="3" priority="1493" operator="equal">
      <formula>"NotPaid"</formula>
    </cfRule>
    <cfRule type="cellIs" dxfId="3" priority="1492" operator="equal">
      <formula>"NotPaid"</formula>
    </cfRule>
    <cfRule type="cellIs" dxfId="3" priority="1491" operator="equal">
      <formula>"NotPaid"</formula>
    </cfRule>
    <cfRule type="cellIs" dxfId="3" priority="1490" operator="equal">
      <formula>"NotPaid"</formula>
    </cfRule>
    <cfRule type="cellIs" dxfId="3" priority="1489" operator="equal">
      <formula>"NotPaid"</formula>
    </cfRule>
    <cfRule type="cellIs" dxfId="3" priority="1488" operator="equal">
      <formula>"NotPaid"</formula>
    </cfRule>
    <cfRule type="cellIs" dxfId="3" priority="1487" operator="equal">
      <formula>"NotPaid"</formula>
    </cfRule>
    <cfRule type="cellIs" dxfId="3" priority="1486" operator="equal">
      <formula>"NotPaid"</formula>
    </cfRule>
    <cfRule type="cellIs" dxfId="3" priority="1485" operator="equal">
      <formula>"NotPaid"</formula>
    </cfRule>
    <cfRule type="cellIs" dxfId="3" priority="1484" operator="equal">
      <formula>"NotPaid"</formula>
    </cfRule>
    <cfRule type="cellIs" dxfId="3" priority="1483" operator="equal">
      <formula>"NotPaid"</formula>
    </cfRule>
    <cfRule type="cellIs" dxfId="3" priority="1482" operator="equal">
      <formula>"NotPaid"</formula>
    </cfRule>
    <cfRule type="cellIs" dxfId="3" priority="1481" operator="equal">
      <formula>"NotPaid"</formula>
    </cfRule>
    <cfRule type="cellIs" dxfId="3" priority="1480" operator="equal">
      <formula>"NotPaid"</formula>
    </cfRule>
    <cfRule type="cellIs" dxfId="3" priority="1479" operator="equal">
      <formula>"NotPaid"</formula>
    </cfRule>
    <cfRule type="cellIs" dxfId="3" priority="1478" operator="equal">
      <formula>"NotPaid"</formula>
    </cfRule>
    <cfRule type="cellIs" dxfId="3" priority="1477" operator="equal">
      <formula>"NotPaid"</formula>
    </cfRule>
    <cfRule type="cellIs" dxfId="3" priority="1476" operator="equal">
      <formula>"NotPaid"</formula>
    </cfRule>
    <cfRule type="cellIs" dxfId="3" priority="1475" operator="equal">
      <formula>"NotPaid"</formula>
    </cfRule>
    <cfRule type="cellIs" dxfId="3" priority="1474" operator="equal">
      <formula>"NotPaid"</formula>
    </cfRule>
    <cfRule type="cellIs" dxfId="3" priority="1473" operator="equal">
      <formula>"NotPaid"</formula>
    </cfRule>
    <cfRule type="cellIs" dxfId="3" priority="1472" operator="equal">
      <formula>"NotPaid"</formula>
    </cfRule>
    <cfRule type="cellIs" dxfId="3" priority="1471" operator="equal">
      <formula>"NotPaid"</formula>
    </cfRule>
    <cfRule type="cellIs" dxfId="3" priority="1470" operator="equal">
      <formula>"NotPaid"</formula>
    </cfRule>
    <cfRule type="cellIs" dxfId="3" priority="1469" operator="equal">
      <formula>"NotPaid"</formula>
    </cfRule>
    <cfRule type="cellIs" dxfId="3" priority="1468" operator="equal">
      <formula>"NotPaid"</formula>
    </cfRule>
    <cfRule type="cellIs" dxfId="3" priority="1467" operator="equal">
      <formula>"NotPaid"</formula>
    </cfRule>
    <cfRule type="cellIs" dxfId="3" priority="1466" operator="equal">
      <formula>"NotPaid"</formula>
    </cfRule>
    <cfRule type="cellIs" dxfId="3" priority="1465" operator="equal">
      <formula>"NotPaid"</formula>
    </cfRule>
    <cfRule type="cellIs" dxfId="3" priority="1464" operator="equal">
      <formula>"NotPaid"</formula>
    </cfRule>
    <cfRule type="cellIs" dxfId="3" priority="1463" operator="equal">
      <formula>"NotPaid"</formula>
    </cfRule>
    <cfRule type="cellIs" dxfId="3" priority="1462" operator="equal">
      <formula>"NotPaid"</formula>
    </cfRule>
    <cfRule type="cellIs" dxfId="3" priority="1461" operator="equal">
      <formula>"NotPaid"</formula>
    </cfRule>
    <cfRule type="cellIs" dxfId="3" priority="1460" operator="equal">
      <formula>"NotPaid"</formula>
    </cfRule>
    <cfRule type="cellIs" dxfId="3" priority="1459" operator="equal">
      <formula>"NotPaid"</formula>
    </cfRule>
    <cfRule type="cellIs" dxfId="3" priority="1458" operator="equal">
      <formula>"NotPaid"</formula>
    </cfRule>
    <cfRule type="cellIs" dxfId="3" priority="1457" operator="equal">
      <formula>"NotPaid"</formula>
    </cfRule>
    <cfRule type="cellIs" dxfId="3" priority="1456" operator="equal">
      <formula>"NotPaid"</formula>
    </cfRule>
  </conditionalFormatting>
  <conditionalFormatting sqref="AE14 AK17">
    <cfRule type="expression" dxfId="7" priority="44031" stopIfTrue="1">
      <formula>Bio!AE86="not paid"</formula>
    </cfRule>
  </conditionalFormatting>
  <conditionalFormatting sqref="AE23:AE25 AF15:AQ16 AF23:AQ24">
    <cfRule type="expression" dxfId="7" priority="2174" stopIfTrue="1">
      <formula>Maths!AE80="NotPaid"</formula>
    </cfRule>
  </conditionalFormatting>
  <conditionalFormatting sqref="AE17:AJ17 AE15:AE16">
    <cfRule type="expression" dxfId="7" priority="44036" stopIfTrue="1">
      <formula>Maths!AE82="NotPaid"</formula>
    </cfRule>
  </conditionalFormatting>
  <conditionalFormatting sqref="AS17:AW17 AS49:AW49 AS15:BD16 AS47:BD48 AS23:BD24 AS31:BD32 AS39:BD40 AS55:BD56 AT63:BD64 AS71:BD72 AS79:BD80">
    <cfRule type="expression" dxfId="7" priority="71" stopIfTrue="1">
      <formula>Maths!AS56="NotPaid"</formula>
    </cfRule>
  </conditionalFormatting>
  <conditionalFormatting sqref="D16:D19 E18:E20 H19:O19 E17:F17 F18:O18">
    <cfRule type="cellIs" dxfId="3" priority="3320" operator="equal">
      <formula>"NotPaid"</formula>
    </cfRule>
  </conditionalFormatting>
  <conditionalFormatting sqref="P63:P64 P51:P52 P17:P19 P68:P70 P37:P40 P34:P35 P45:P48 P55:P57">
    <cfRule type="expression" dxfId="8" priority="2130" stopIfTrue="1">
      <formula>COUNTIF(Maths!P:P,Maths!P17)&gt;1</formula>
    </cfRule>
  </conditionalFormatting>
  <conditionalFormatting sqref="AX17:AY17 AX49:AY49">
    <cfRule type="expression" dxfId="5" priority="68" stopIfTrue="1">
      <formula>BJ183="not paid"</formula>
    </cfRule>
    <cfRule type="expression" dxfId="7" priority="51" stopIfTrue="1">
      <formula>Maths!AX46="not paid"</formula>
    </cfRule>
  </conditionalFormatting>
  <conditionalFormatting sqref="AZ17 AZ49">
    <cfRule type="expression" dxfId="7" priority="67" stopIfTrue="1">
      <formula>Maths!AZ67="not paid"</formula>
    </cfRule>
  </conditionalFormatting>
  <conditionalFormatting sqref="D18 F18:O18">
    <cfRule type="cellIs" dxfId="3" priority="3317" operator="equal">
      <formula>"NotPaid"</formula>
    </cfRule>
  </conditionalFormatting>
  <conditionalFormatting sqref="D19:E20 H19:O19">
    <cfRule type="cellIs" dxfId="3" priority="3316" operator="equal">
      <formula>"NotPaid"</formula>
    </cfRule>
  </conditionalFormatting>
  <conditionalFormatting sqref="D19 H19:O19">
    <cfRule type="cellIs" dxfId="3" priority="3315" operator="equal">
      <formula>"NotPaid"</formula>
    </cfRule>
  </conditionalFormatting>
  <conditionalFormatting sqref="P20 AB20:AD20">
    <cfRule type="cellIs" dxfId="3" priority="2113" operator="equal">
      <formula>"NotPaid"</formula>
    </cfRule>
    <cfRule type="cellIs" dxfId="3" priority="2103" operator="equal">
      <formula>"NotPaid"</formula>
    </cfRule>
    <cfRule type="cellIs" dxfId="3" priority="2028" operator="equal">
      <formula>"NotPaid"</formula>
    </cfRule>
    <cfRule type="cellIs" dxfId="3" priority="2017" operator="equal">
      <formula>"NotPaid"</formula>
    </cfRule>
  </conditionalFormatting>
  <conditionalFormatting sqref="P23 AB23:AD23">
    <cfRule type="cellIs" dxfId="3" priority="2093" operator="equal">
      <formula>"NotPaid"</formula>
    </cfRule>
    <cfRule type="cellIs" dxfId="3" priority="2085" operator="equal">
      <formula>"NotPaid"</formula>
    </cfRule>
    <cfRule type="cellIs" dxfId="3" priority="2015" operator="equal">
      <formula>"NotPaid"</formula>
    </cfRule>
    <cfRule type="cellIs" dxfId="3" priority="2007" operator="equal">
      <formula>"NotPaid"</formula>
    </cfRule>
    <cfRule type="cellIs" dxfId="3" priority="1999" operator="equal">
      <formula>"NotPaid"</formula>
    </cfRule>
  </conditionalFormatting>
  <conditionalFormatting sqref="P25 AD57 AB25:AD25">
    <cfRule type="cellIs" dxfId="3" priority="2128" operator="equal">
      <formula>"NotPaid"</formula>
    </cfRule>
  </conditionalFormatting>
  <conditionalFormatting sqref="P25 AB25:AD25">
    <cfRule type="cellIs" dxfId="3" priority="2126" operator="equal">
      <formula>"NotPaid"</formula>
    </cfRule>
    <cfRule type="cellIs" dxfId="3" priority="2125" operator="equal">
      <formula>"NotPaid"</formula>
    </cfRule>
    <cfRule type="cellIs" dxfId="3" priority="2124" operator="equal">
      <formula>"NotPaid"</formula>
    </cfRule>
  </conditionalFormatting>
  <conditionalFormatting sqref="AS25:AW25 AS57:AW57">
    <cfRule type="expression" dxfId="7" priority="44093" stopIfTrue="1">
      <formula>Maths!AS72="NotPaid"</formula>
    </cfRule>
  </conditionalFormatting>
  <conditionalFormatting sqref="AZ25 AZ57">
    <cfRule type="expression" dxfId="7" priority="44101" stopIfTrue="1">
      <formula>Maths!AZ53="not paid"</formula>
    </cfRule>
  </conditionalFormatting>
  <conditionalFormatting sqref="P26 AB26:AD26">
    <cfRule type="cellIs" dxfId="3" priority="2112" operator="equal">
      <formula>"NotPaid"</formula>
    </cfRule>
    <cfRule type="cellIs" dxfId="3" priority="2101" operator="equal">
      <formula>"NotPaid"</formula>
    </cfRule>
    <cfRule type="cellIs" dxfId="3" priority="2025" operator="equal">
      <formula>"NotPaid"</formula>
    </cfRule>
    <cfRule type="cellIs" dxfId="3" priority="2002" operator="equal">
      <formula>"NotPaid"</formula>
    </cfRule>
  </conditionalFormatting>
  <conditionalFormatting sqref="H28:N31">
    <cfRule type="cellIs" dxfId="3" priority="3233" operator="equal">
      <formula>"NotPaid"</formula>
    </cfRule>
  </conditionalFormatting>
  <conditionalFormatting sqref="P28 AD28">
    <cfRule type="cellIs" dxfId="3" priority="1409" operator="equal">
      <formula>"NotPaid"</formula>
    </cfRule>
  </conditionalFormatting>
  <conditionalFormatting sqref="AL28:AQ28 AE28:AJ28 AE34:AE35 AE29:AQ29">
    <cfRule type="expression" dxfId="7" priority="2285" stopIfTrue="1">
      <formula>Bio!AE92="NotPaid"</formula>
    </cfRule>
  </conditionalFormatting>
  <conditionalFormatting sqref="AL29:AM29 AK28 AF34:AQ35 AL33:AN33 AF30:AQ30">
    <cfRule type="expression" dxfId="7" priority="2288" stopIfTrue="1">
      <formula>Bio!AF92="not paid"</formula>
    </cfRule>
  </conditionalFormatting>
  <conditionalFormatting sqref="P29 AB29:AD29">
    <cfRule type="cellIs" dxfId="3" priority="1387" operator="equal">
      <formula>"NotPaid"</formula>
    </cfRule>
  </conditionalFormatting>
  <conditionalFormatting sqref="P30 AB30:AD30">
    <cfRule type="cellIs" dxfId="3" priority="2121" operator="equal">
      <formula>"NotPaid"</formula>
    </cfRule>
  </conditionalFormatting>
  <conditionalFormatting sqref="AE30 AK33">
    <cfRule type="expression" dxfId="7" priority="2282" stopIfTrue="1">
      <formula>Bio!AE118="not paid"</formula>
    </cfRule>
  </conditionalFormatting>
  <conditionalFormatting sqref="AE33:AJ33 AE31:AE32">
    <cfRule type="expression" dxfId="7" priority="2279" stopIfTrue="1">
      <formula>Maths!AE114="NotPaid"</formula>
    </cfRule>
  </conditionalFormatting>
  <conditionalFormatting sqref="AF31:AQ32">
    <cfRule type="expression" dxfId="7" priority="2271" stopIfTrue="1">
      <formula>Maths!AF112="NotPaid"</formula>
    </cfRule>
  </conditionalFormatting>
  <conditionalFormatting sqref="AS33:AW33 AS65:AW65">
    <cfRule type="expression" dxfId="7" priority="42632" stopIfTrue="1">
      <formula>Maths!AS68="NotPaid"</formula>
    </cfRule>
  </conditionalFormatting>
  <conditionalFormatting sqref="AX33 AX65">
    <cfRule type="expression" dxfId="7" priority="47" stopIfTrue="1">
      <formula>Maths!AX194="not paid"</formula>
    </cfRule>
    <cfRule type="expression" dxfId="7" priority="59" stopIfTrue="1">
      <formula>Bio!BJ73="not paid"</formula>
    </cfRule>
  </conditionalFormatting>
  <conditionalFormatting sqref="AY33:BA33 AY65:BA65">
    <cfRule type="expression" dxfId="7" priority="60" stopIfTrue="1">
      <formula>Bio!BK49="not paid"</formula>
    </cfRule>
  </conditionalFormatting>
  <conditionalFormatting sqref="BB33:BD33 BB65:BD65">
    <cfRule type="expression" dxfId="7" priority="46" stopIfTrue="1">
      <formula>Maths!BB182="not paid"</formula>
    </cfRule>
    <cfRule type="expression" dxfId="7" priority="58" stopIfTrue="1">
      <formula>Bio!BN61="not paid"</formula>
    </cfRule>
  </conditionalFormatting>
  <conditionalFormatting sqref="R34:AC35">
    <cfRule type="cellIs" dxfId="3" priority="81" operator="equal">
      <formula>"NotPaid"</formula>
    </cfRule>
  </conditionalFormatting>
  <conditionalFormatting sqref="D35:O36">
    <cfRule type="cellIs" dxfId="3" priority="2554" operator="equal">
      <formula>"NotPaid"</formula>
    </cfRule>
  </conditionalFormatting>
  <conditionalFormatting sqref="F35:G36">
    <cfRule type="expression" dxfId="0" priority="2557" stopIfTrue="1">
      <formula>AND(TODAY()&gt;VLOOKUP($B35,RegistrationDetails,MathsColumn,FALSE),F35="NotPaid")</formula>
    </cfRule>
    <cfRule type="expression" dxfId="0" priority="2555" stopIfTrue="1">
      <formula>F35="NotPaid"</formula>
    </cfRule>
  </conditionalFormatting>
  <conditionalFormatting sqref="P36 AB36:AD36">
    <cfRule type="cellIs" dxfId="3" priority="2062" operator="equal">
      <formula>"NotPaid"</formula>
    </cfRule>
    <cfRule type="cellIs" dxfId="3" priority="2060" operator="equal">
      <formula>"NotPaid"</formula>
    </cfRule>
    <cfRule type="cellIs" dxfId="3" priority="2055" operator="equal">
      <formula>"NotPaid"</formula>
    </cfRule>
    <cfRule type="cellIs" dxfId="3" priority="2051" operator="equal">
      <formula>"NotPaid"</formula>
    </cfRule>
    <cfRule type="cellIs" dxfId="3" priority="2048" operator="equal">
      <formula>"NotPaid"</formula>
    </cfRule>
    <cfRule type="cellIs" dxfId="3" priority="1977" operator="equal">
      <formula>"NotPaid"</formula>
    </cfRule>
    <cfRule type="cellIs" dxfId="3" priority="1943" operator="equal">
      <formula>"NotPaid"</formula>
    </cfRule>
  </conditionalFormatting>
  <conditionalFormatting sqref="E37:E42 E44:E45">
    <cfRule type="cellIs" dxfId="3" priority="3100" operator="equal">
      <formula>"NotPaid"</formula>
    </cfRule>
    <cfRule type="cellIs" dxfId="3" priority="3099" operator="equal">
      <formula>"NotPaid"</formula>
    </cfRule>
    <cfRule type="cellIs" dxfId="3" priority="3098" operator="equal">
      <formula>"NotPaid"</formula>
    </cfRule>
  </conditionalFormatting>
  <conditionalFormatting sqref="F37:F42 F44:F45">
    <cfRule type="cellIs" dxfId="3" priority="3096" operator="equal">
      <formula>"NotPaid"</formula>
    </cfRule>
    <cfRule type="cellIs" dxfId="3" priority="3095" operator="equal">
      <formula>"NotPaid"</formula>
    </cfRule>
    <cfRule type="cellIs" dxfId="3" priority="3094" operator="equal">
      <formula>"NotPaid"</formula>
    </cfRule>
  </conditionalFormatting>
  <conditionalFormatting sqref="G37:G42 G44:G45">
    <cfRule type="cellIs" dxfId="3" priority="3097" operator="equal">
      <formula>"NotPaid"</formula>
    </cfRule>
  </conditionalFormatting>
  <conditionalFormatting sqref="H37:N42 H44:N45">
    <cfRule type="cellIs" dxfId="3" priority="3093" operator="equal">
      <formula>"NotPaid"</formula>
    </cfRule>
  </conditionalFormatting>
  <conditionalFormatting sqref="O37:O42 O44:O45">
    <cfRule type="cellIs" dxfId="3" priority="3086" operator="equal">
      <formula>"NotPaid"</formula>
    </cfRule>
  </conditionalFormatting>
  <conditionalFormatting sqref="R37:AC40">
    <cfRule type="cellIs" dxfId="3" priority="80" operator="equal">
      <formula>"NotPaid"</formula>
    </cfRule>
  </conditionalFormatting>
  <conditionalFormatting sqref="D41:D42 D44:D45">
    <cfRule type="cellIs" dxfId="3" priority="3089" operator="equal">
      <formula>"NotPaid"</formula>
    </cfRule>
    <cfRule type="cellIs" dxfId="3" priority="3088" operator="equal">
      <formula>"NotPaid"</formula>
    </cfRule>
    <cfRule type="cellIs" dxfId="3" priority="3087" operator="equal">
      <formula>"NotPaid"</formula>
    </cfRule>
  </conditionalFormatting>
  <conditionalFormatting sqref="F41:G42 F44:G2831">
    <cfRule type="expression" dxfId="0" priority="3335" stopIfTrue="1">
      <formula>AND(TODAY()&gt;VLOOKUP($B41,RegistrationDetails,MathsColumn,FALSE),F41="NotPaid")</formula>
    </cfRule>
  </conditionalFormatting>
  <conditionalFormatting sqref="F41:G42 F44:G200">
    <cfRule type="expression" dxfId="0" priority="3330" stopIfTrue="1">
      <formula>F41="NotPaid"</formula>
    </cfRule>
  </conditionalFormatting>
  <conditionalFormatting sqref="P41 AB41:AD41">
    <cfRule type="cellIs" dxfId="3" priority="1826" operator="equal">
      <formula>"NotPaid"</formula>
    </cfRule>
    <cfRule type="cellIs" dxfId="3" priority="1825" operator="equal">
      <formula>"NotPaid"</formula>
    </cfRule>
    <cfRule type="cellIs" dxfId="3" priority="1824" operator="equal">
      <formula>"NotPaid"</formula>
    </cfRule>
    <cfRule type="cellIs" dxfId="3" priority="1823" operator="equal">
      <formula>"NotPaid"</formula>
    </cfRule>
    <cfRule type="cellIs" dxfId="3" priority="1822" operator="equal">
      <formula>"NotPaid"</formula>
    </cfRule>
    <cfRule type="cellIs" dxfId="3" priority="1821" operator="equal">
      <formula>"NotPaid"</formula>
    </cfRule>
    <cfRule type="cellIs" dxfId="3" priority="1820" operator="equal">
      <formula>"NotPaid"</formula>
    </cfRule>
    <cfRule type="cellIs" dxfId="3" priority="1819" operator="equal">
      <formula>"NotPaid"</formula>
    </cfRule>
    <cfRule type="cellIs" dxfId="3" priority="1818" operator="equal">
      <formula>"NotPaid"</formula>
    </cfRule>
    <cfRule type="cellIs" dxfId="3" priority="1817" operator="equal">
      <formula>"NotPaid"</formula>
    </cfRule>
    <cfRule type="cellIs" dxfId="3" priority="1816" operator="equal">
      <formula>"NotPaid"</formula>
    </cfRule>
    <cfRule type="cellIs" dxfId="3" priority="1815" operator="equal">
      <formula>"NotPaid"</formula>
    </cfRule>
    <cfRule type="cellIs" dxfId="3" priority="1814" operator="equal">
      <formula>"NotPaid"</formula>
    </cfRule>
    <cfRule type="cellIs" dxfId="3" priority="1813" operator="equal">
      <formula>"NotPaid"</formula>
    </cfRule>
    <cfRule type="cellIs" dxfId="3" priority="1812" operator="equal">
      <formula>"NotPaid"</formula>
    </cfRule>
    <cfRule type="cellIs" dxfId="3" priority="1811" operator="equal">
      <formula>"NotPaid"</formula>
    </cfRule>
    <cfRule type="cellIs" dxfId="3" priority="1810" operator="equal">
      <formula>"NotPaid"</formula>
    </cfRule>
    <cfRule type="cellIs" dxfId="3" priority="1809" operator="equal">
      <formula>"NotPaid"</formula>
    </cfRule>
    <cfRule type="cellIs" dxfId="3" priority="1808" operator="equal">
      <formula>"NotPaid"</formula>
    </cfRule>
    <cfRule type="cellIs" dxfId="3" priority="1807" operator="equal">
      <formula>"NotPaid"</formula>
    </cfRule>
    <cfRule type="cellIs" dxfId="3" priority="1806" operator="equal">
      <formula>"NotPaid"</formula>
    </cfRule>
    <cfRule type="cellIs" dxfId="3" priority="1805" operator="equal">
      <formula>"NotPaid"</formula>
    </cfRule>
    <cfRule type="cellIs" dxfId="3" priority="1804" operator="equal">
      <formula>"NotPaid"</formula>
    </cfRule>
    <cfRule type="cellIs" dxfId="3" priority="1757" operator="equal">
      <formula>"NotPaid"</formula>
    </cfRule>
    <cfRule type="cellIs" dxfId="3" priority="1756" operator="equal">
      <formula>"NotPaid"</formula>
    </cfRule>
    <cfRule type="cellIs" dxfId="3" priority="1755" operator="equal">
      <formula>"NotPaid"</formula>
    </cfRule>
    <cfRule type="cellIs" dxfId="3" priority="1754" operator="equal">
      <formula>"NotPaid"</formula>
    </cfRule>
    <cfRule type="cellIs" dxfId="3" priority="1753" operator="equal">
      <formula>"NotPaid"</formula>
    </cfRule>
    <cfRule type="cellIs" dxfId="3" priority="1752" operator="equal">
      <formula>"NotPaid"</formula>
    </cfRule>
    <cfRule type="cellIs" dxfId="3" priority="1751" operator="equal">
      <formula>"NotPaid"</formula>
    </cfRule>
    <cfRule type="cellIs" dxfId="3" priority="1750" operator="equal">
      <formula>"NotPaid"</formula>
    </cfRule>
    <cfRule type="cellIs" dxfId="3" priority="1749" operator="equal">
      <formula>"NotPaid"</formula>
    </cfRule>
    <cfRule type="cellIs" dxfId="3" priority="1748" operator="equal">
      <formula>"NotPaid"</formula>
    </cfRule>
    <cfRule type="cellIs" dxfId="3" priority="1747" operator="equal">
      <formula>"NotPaid"</formula>
    </cfRule>
    <cfRule type="cellIs" dxfId="3" priority="1746" operator="equal">
      <formula>"NotPaid"</formula>
    </cfRule>
    <cfRule type="cellIs" dxfId="3" priority="1745" operator="equal">
      <formula>"NotPaid"</formula>
    </cfRule>
    <cfRule type="cellIs" dxfId="3" priority="1744" operator="equal">
      <formula>"NotPaid"</formula>
    </cfRule>
    <cfRule type="cellIs" dxfId="3" priority="1743" operator="equal">
      <formula>"NotPaid"</formula>
    </cfRule>
    <cfRule type="cellIs" dxfId="3" priority="1742" operator="equal">
      <formula>"NotPaid"</formula>
    </cfRule>
    <cfRule type="cellIs" dxfId="3" priority="1741" operator="equal">
      <formula>"NotPaid"</formula>
    </cfRule>
    <cfRule type="cellIs" dxfId="3" priority="1740" operator="equal">
      <formula>"NotPaid"</formula>
    </cfRule>
    <cfRule type="cellIs" dxfId="3" priority="1739" operator="equal">
      <formula>"NotPaid"</formula>
    </cfRule>
    <cfRule type="cellIs" dxfId="3" priority="1738" operator="equal">
      <formula>"NotPaid"</formula>
    </cfRule>
    <cfRule type="cellIs" dxfId="3" priority="1737" operator="equal">
      <formula>"NotPaid"</formula>
    </cfRule>
    <cfRule type="cellIs" dxfId="3" priority="1736" operator="equal">
      <formula>"NotPaid"</formula>
    </cfRule>
    <cfRule type="cellIs" dxfId="3" priority="1735" operator="equal">
      <formula>"NotPaid"</formula>
    </cfRule>
  </conditionalFormatting>
  <conditionalFormatting sqref="AS41:AY41 AS73:AY73 AS81 AU81:AV81 AX81:AY81">
    <cfRule type="expression" dxfId="7" priority="72" stopIfTrue="1">
      <formula>Maths!AS52="NotPaid"</formula>
    </cfRule>
  </conditionalFormatting>
  <conditionalFormatting sqref="BC41:BD41 BC73:BD73 BC81:BD81">
    <cfRule type="expression" dxfId="5" priority="61" stopIfTrue="1">
      <formula>BO166="not paid"</formula>
    </cfRule>
    <cfRule type="expression" dxfId="7" priority="50" stopIfTrue="1">
      <formula>Maths!BC29="not paid"</formula>
    </cfRule>
  </conditionalFormatting>
  <conditionalFormatting sqref="P44 AB44:AD44">
    <cfRule type="cellIs" dxfId="3" priority="2094" operator="equal">
      <formula>"NotPaid"</formula>
    </cfRule>
    <cfRule type="cellIs" dxfId="3" priority="2086" operator="equal">
      <formula>"NotPaid"</formula>
    </cfRule>
    <cfRule type="cellIs" dxfId="3" priority="2008" operator="equal">
      <formula>"NotPaid"</formula>
    </cfRule>
    <cfRule type="cellIs" dxfId="3" priority="2000" operator="equal">
      <formula>"NotPaid"</formula>
    </cfRule>
  </conditionalFormatting>
  <conditionalFormatting sqref="R45:AC48">
    <cfRule type="cellIs" dxfId="3" priority="79" operator="equal">
      <formula>"NotPaid"</formula>
    </cfRule>
  </conditionalFormatting>
  <conditionalFormatting sqref="P49 AB49:AD49">
    <cfRule type="cellIs" dxfId="3" priority="2061" operator="equal">
      <formula>"NotPaid"</formula>
    </cfRule>
    <cfRule type="cellIs" dxfId="3" priority="2031" operator="equal">
      <formula>"NotPaid"</formula>
    </cfRule>
    <cfRule type="cellIs" dxfId="3" priority="2022" operator="equal">
      <formula>"NotPaid"</formula>
    </cfRule>
    <cfRule type="cellIs" dxfId="3" priority="2012" operator="equal">
      <formula>"NotPaid"</formula>
    </cfRule>
    <cfRule type="cellIs" dxfId="3" priority="2004" operator="equal">
      <formula>"NotPaid"</formula>
    </cfRule>
    <cfRule type="cellIs" dxfId="3" priority="1995" operator="equal">
      <formula>"NotPaid"</formula>
    </cfRule>
    <cfRule type="cellIs" dxfId="3" priority="1989" operator="equal">
      <formula>"NotPaid"</formula>
    </cfRule>
    <cfRule type="cellIs" dxfId="3" priority="1984" operator="equal">
      <formula>"NotPaid"</formula>
    </cfRule>
    <cfRule type="cellIs" dxfId="3" priority="1981" operator="equal">
      <formula>"NotPaid"</formula>
    </cfRule>
    <cfRule type="cellIs" dxfId="3" priority="1942" operator="equal">
      <formula>"NotPaid"</formula>
    </cfRule>
    <cfRule type="cellIs" dxfId="3" priority="1940" operator="equal">
      <formula>"NotPaid"</formula>
    </cfRule>
    <cfRule type="cellIs" dxfId="3" priority="1936" operator="equal">
      <formula>"NotPaid"</formula>
    </cfRule>
    <cfRule type="cellIs" dxfId="3" priority="1933" operator="equal">
      <formula>"NotPaid"</formula>
    </cfRule>
    <cfRule type="cellIs" dxfId="3" priority="1930" operator="equal">
      <formula>"NotPaid"</formula>
    </cfRule>
    <cfRule type="cellIs" dxfId="3" priority="1924" operator="equal">
      <formula>"NotPaid"</formula>
    </cfRule>
    <cfRule type="cellIs" dxfId="3" priority="1919" operator="equal">
      <formula>"NotPaid"</formula>
    </cfRule>
    <cfRule type="cellIs" dxfId="3" priority="1916" operator="equal">
      <formula>"NotPaid"</formula>
    </cfRule>
    <cfRule type="cellIs" dxfId="3" priority="1888" operator="equal">
      <formula>"NotPaid"</formula>
    </cfRule>
    <cfRule type="cellIs" dxfId="3" priority="1887" operator="equal">
      <formula>"NotPaid"</formula>
    </cfRule>
    <cfRule type="cellIs" dxfId="3" priority="1884" operator="equal">
      <formula>"NotPaid"</formula>
    </cfRule>
    <cfRule type="cellIs" dxfId="3" priority="1880" operator="equal">
      <formula>"NotPaid"</formula>
    </cfRule>
    <cfRule type="cellIs" dxfId="3" priority="1875" operator="equal">
      <formula>"NotPaid"</formula>
    </cfRule>
    <cfRule type="cellIs" dxfId="3" priority="1871" operator="equal">
      <formula>"NotPaid"</formula>
    </cfRule>
    <cfRule type="cellIs" dxfId="3" priority="1869" operator="equal">
      <formula>"NotPaid"</formula>
    </cfRule>
    <cfRule type="cellIs" dxfId="3" priority="1865" operator="equal">
      <formula>"NotPaid"</formula>
    </cfRule>
    <cfRule type="cellIs" dxfId="3" priority="1861" operator="equal">
      <formula>"NotPaid"</formula>
    </cfRule>
    <cfRule type="cellIs" dxfId="3" priority="1858" operator="equal">
      <formula>"NotPaid"</formula>
    </cfRule>
    <cfRule type="cellIs" dxfId="3" priority="1855" operator="equal">
      <formula>"NotPaid"</formula>
    </cfRule>
    <cfRule type="cellIs" dxfId="3" priority="1849" operator="equal">
      <formula>"NotPaid"</formula>
    </cfRule>
    <cfRule type="cellIs" dxfId="3" priority="1844" operator="equal">
      <formula>"NotPaid"</formula>
    </cfRule>
    <cfRule type="cellIs" dxfId="3" priority="1841" operator="equal">
      <formula>"NotPaid"</formula>
    </cfRule>
  </conditionalFormatting>
  <conditionalFormatting sqref="P50 AB50:AD50">
    <cfRule type="cellIs" dxfId="3" priority="2108" operator="equal">
      <formula>"NotPaid"</formula>
    </cfRule>
    <cfRule type="cellIs" dxfId="3" priority="2097" operator="equal">
      <formula>"NotPaid"</formula>
    </cfRule>
    <cfRule type="cellIs" dxfId="3" priority="2089" operator="equal">
      <formula>"NotPaid"</formula>
    </cfRule>
    <cfRule type="cellIs" dxfId="3" priority="2080" operator="equal">
      <formula>"NotPaid"</formula>
    </cfRule>
    <cfRule type="cellIs" dxfId="3" priority="2074" operator="equal">
      <formula>"NotPaid"</formula>
    </cfRule>
    <cfRule type="cellIs" dxfId="3" priority="2069" operator="equal">
      <formula>"NotPaid"</formula>
    </cfRule>
    <cfRule type="cellIs" dxfId="3" priority="2066" operator="equal">
      <formula>"NotPaid"</formula>
    </cfRule>
    <cfRule type="cellIs" dxfId="3" priority="2030" operator="equal">
      <formula>"NotPaid"</formula>
    </cfRule>
    <cfRule type="cellIs" dxfId="3" priority="2021" operator="equal">
      <formula>"NotPaid"</formula>
    </cfRule>
    <cfRule type="cellIs" dxfId="3" priority="2011" operator="equal">
      <formula>"NotPaid"</formula>
    </cfRule>
    <cfRule type="cellIs" dxfId="3" priority="1994" operator="equal">
      <formula>"NotPaid"</formula>
    </cfRule>
    <cfRule type="cellIs" dxfId="3" priority="1988" operator="equal">
      <formula>"NotPaid"</formula>
    </cfRule>
    <cfRule type="cellIs" dxfId="3" priority="1983" operator="equal">
      <formula>"NotPaid"</formula>
    </cfRule>
    <cfRule type="cellIs" dxfId="3" priority="1980" operator="equal">
      <formula>"NotPaid"</formula>
    </cfRule>
    <cfRule type="cellIs" dxfId="3" priority="1973" operator="equal">
      <formula>"NotPaid"</formula>
    </cfRule>
    <cfRule type="cellIs" dxfId="3" priority="1968" operator="equal">
      <formula>"NotPaid"</formula>
    </cfRule>
    <cfRule type="cellIs" dxfId="3" priority="1964" operator="equal">
      <formula>"NotPaid"</formula>
    </cfRule>
    <cfRule type="cellIs" dxfId="3" priority="1960" operator="equal">
      <formula>"NotPaid"</formula>
    </cfRule>
    <cfRule type="cellIs" dxfId="3" priority="1954" operator="equal">
      <formula>"NotPaid"</formula>
    </cfRule>
    <cfRule type="cellIs" dxfId="3" priority="1949" operator="equal">
      <formula>"NotPaid"</formula>
    </cfRule>
    <cfRule type="cellIs" dxfId="3" priority="1946" operator="equal">
      <formula>"NotPaid"</formula>
    </cfRule>
    <cfRule type="cellIs" dxfId="3" priority="1939" operator="equal">
      <formula>"NotPaid"</formula>
    </cfRule>
    <cfRule type="cellIs" dxfId="3" priority="1935" operator="equal">
      <formula>"NotPaid"</formula>
    </cfRule>
    <cfRule type="cellIs" dxfId="3" priority="1929" operator="equal">
      <formula>"NotPaid"</formula>
    </cfRule>
    <cfRule type="cellIs" dxfId="3" priority="1923" operator="equal">
      <formula>"NotPaid"</formula>
    </cfRule>
    <cfRule type="cellIs" dxfId="3" priority="1918" operator="equal">
      <formula>"NotPaid"</formula>
    </cfRule>
    <cfRule type="cellIs" dxfId="3" priority="1915" operator="equal">
      <formula>"NotPaid"</formula>
    </cfRule>
    <cfRule type="cellIs" dxfId="3" priority="1913" operator="equal">
      <formula>"NotPaid"</formula>
    </cfRule>
    <cfRule type="cellIs" dxfId="3" priority="1909" operator="equal">
      <formula>"NotPaid"</formula>
    </cfRule>
    <cfRule type="cellIs" dxfId="3" priority="1906" operator="equal">
      <formula>"NotPaid"</formula>
    </cfRule>
    <cfRule type="cellIs" dxfId="3" priority="1903" operator="equal">
      <formula>"NotPaid"</formula>
    </cfRule>
    <cfRule type="cellIs" dxfId="3" priority="1898" operator="equal">
      <formula>"NotPaid"</formula>
    </cfRule>
    <cfRule type="cellIs" dxfId="3" priority="1893" operator="equal">
      <formula>"NotPaid"</formula>
    </cfRule>
    <cfRule type="cellIs" dxfId="3" priority="1890" operator="equal">
      <formula>"NotPaid"</formula>
    </cfRule>
    <cfRule type="cellIs" dxfId="3" priority="1886" operator="equal">
      <formula>"NotPaid"</formula>
    </cfRule>
    <cfRule type="cellIs" dxfId="3" priority="1883" operator="equal">
      <formula>"NotPaid"</formula>
    </cfRule>
    <cfRule type="cellIs" dxfId="3" priority="1879" operator="equal">
      <formula>"NotPaid"</formula>
    </cfRule>
    <cfRule type="cellIs" dxfId="3" priority="1874" operator="equal">
      <formula>"NotPaid"</formula>
    </cfRule>
    <cfRule type="cellIs" dxfId="3" priority="1870" operator="equal">
      <formula>"NotPaid"</formula>
    </cfRule>
    <cfRule type="cellIs" dxfId="3" priority="1864" operator="equal">
      <formula>"NotPaid"</formula>
    </cfRule>
    <cfRule type="cellIs" dxfId="3" priority="1860" operator="equal">
      <formula>"NotPaid"</formula>
    </cfRule>
    <cfRule type="cellIs" dxfId="3" priority="1854" operator="equal">
      <formula>"NotPaid"</formula>
    </cfRule>
    <cfRule type="cellIs" dxfId="3" priority="1848" operator="equal">
      <formula>"NotPaid"</formula>
    </cfRule>
    <cfRule type="cellIs" dxfId="3" priority="1843" operator="equal">
      <formula>"NotPaid"</formula>
    </cfRule>
    <cfRule type="cellIs" dxfId="3" priority="1840" operator="equal">
      <formula>"NotPaid"</formula>
    </cfRule>
  </conditionalFormatting>
  <conditionalFormatting sqref="R51:AC52">
    <cfRule type="cellIs" dxfId="3" priority="78" operator="equal">
      <formula>"NotPaid"</formula>
    </cfRule>
  </conditionalFormatting>
  <conditionalFormatting sqref="R55:AC57">
    <cfRule type="cellIs" dxfId="3" priority="77" operator="equal">
      <formula>"NotPaid"</formula>
    </cfRule>
  </conditionalFormatting>
  <conditionalFormatting sqref="P58 AB58:AD58">
    <cfRule type="cellIs" dxfId="3" priority="2123" operator="equal">
      <formula>"NotPaid"</formula>
    </cfRule>
    <cfRule type="cellIs" dxfId="3" priority="2122" operator="equal">
      <formula>"NotPaid"</formula>
    </cfRule>
  </conditionalFormatting>
  <conditionalFormatting sqref="P59 AB59:AD59">
    <cfRule type="cellIs" dxfId="3" priority="2119" operator="equal">
      <formula>"NotPaid"</formula>
    </cfRule>
  </conditionalFormatting>
  <conditionalFormatting sqref="P60 AB60:AD60">
    <cfRule type="cellIs" dxfId="3" priority="2117" operator="equal">
      <formula>"NotPaid"</formula>
    </cfRule>
    <cfRule type="cellIs" dxfId="3" priority="2116" operator="equal">
      <formula>"NotPaid"</formula>
    </cfRule>
  </conditionalFormatting>
  <conditionalFormatting sqref="R63:AC64">
    <cfRule type="cellIs" dxfId="3" priority="76" operator="equal">
      <formula>"NotPaid"</formula>
    </cfRule>
  </conditionalFormatting>
  <conditionalFormatting sqref="P67 AB67:AD67">
    <cfRule type="cellIs" dxfId="3" priority="2111" operator="equal">
      <formula>"NotPaid"</formula>
    </cfRule>
    <cfRule type="cellIs" dxfId="3" priority="2087" operator="equal">
      <formula>"NotPaid"</formula>
    </cfRule>
    <cfRule type="cellIs" dxfId="3" priority="2009" operator="equal">
      <formula>"NotPaid"</formula>
    </cfRule>
    <cfRule type="cellIs" dxfId="3" priority="2001" operator="equal">
      <formula>"NotPaid"</formula>
    </cfRule>
  </conditionalFormatting>
  <conditionalFormatting sqref="R68:AC70">
    <cfRule type="cellIs" dxfId="3" priority="75" operator="equal">
      <formula>"NotPaid"</formula>
    </cfRule>
  </conditionalFormatting>
  <dataValidations count="10">
    <dataValidation type="list" allowBlank="1" showInputMessage="1" showErrorMessage="1" sqref="AK12 AX12 AK20 AX20 AK28 AX28 AX36 AX44 AX52 AX60 AX68">
      <formula1>$A$23:$A$116</formula1>
    </dataValidation>
    <dataValidation type="list" allowBlank="1" showInputMessage="1" showErrorMessage="1" sqref="P36 P4:P16 P20:P33 P41:P44 P49:P50 P53:P54 P58:P62 P65:P67 P71:P1048576">
      <formula1>Registration!$C$5:$C$5000</formula1>
    </dataValidation>
    <dataValidation type="decimal" operator="greaterThan" allowBlank="1" showInputMessage="1" showErrorMessage="1" sqref="Q36 Q14:Q16 Q20:Q33 Q41:Q44 Q49:Q50 Q53:Q54 Q58:Q62 Q65:Q67 Q71:Q1048576">
      <formula1>0</formula1>
    </dataValidation>
    <dataValidation type="list" allowBlank="1" showInputMessage="1" showErrorMessage="1" sqref="AX76 R$1:AC$1048576 D$1:O$1048576">
      <formula1>Payroll!$A$24:$A$124</formula1>
    </dataValidation>
    <dataValidation type="list" allowBlank="1" showInputMessage="1" showErrorMessage="1" sqref="B4:B1048576 P17:P19 P34:P35 P37:P40 P45:P48 P51:P52 P55:P57 P63:P64 P68:P70">
      <formula1>Registration!$C$5:$C$501</formula1>
    </dataValidation>
    <dataValidation type="list" allowBlank="1" showInputMessage="1" showErrorMessage="1" sqref="AD2:AD1048576">
      <formula1>$A$9:$A$109</formula1>
    </dataValidation>
    <dataValidation type="list" showInputMessage="1" showErrorMessage="1" errorTitle="ERROR !!! Unregistered Student" error="Please register the student first !!!" sqref="JZ4:JZ65527 JZ65531:JZ131063 JZ131067:JZ196599 JZ196603:JZ262135 JZ262139:JZ327671 JZ327675:JZ393207 JZ393211:JZ458743 JZ458747:JZ524279 JZ524283:JZ589815 JZ589819:JZ655351 JZ655355:JZ720887 JZ720891:JZ786423 JZ786427:JZ851959 JZ851963:JZ917495 JZ917499:JZ983031 JZ983035:JZ1048576 TV4:TV65527 TV65531:TV131063 TV131067:TV196599 TV196603:TV262135 TV262139:TV327671 TV327675:TV393207 TV393211:TV458743 TV458747:TV524279 TV524283:TV589815 TV589819:TV655351 TV655355:TV720887 TV720891:TV786423 TV786427:TV851959 TV851963:TV917495 TV917499:TV983031 TV983035:TV1048576 ADR4:ADR65527 ADR65531:ADR131063 ADR131067:ADR196599 ADR196603:ADR262135 ADR262139:ADR327671 ADR327675:ADR393207 ADR393211:ADR458743 ADR458747:ADR524279 ADR524283:ADR589815 ADR589819:ADR655351 ADR655355:ADR720887 ADR720891:ADR786423 ADR786427:ADR851959 ADR851963:ADR917495 ADR917499:ADR983031 ADR983035:ADR1048576 ANN4:ANN65527 ANN65531:ANN131063 ANN131067:ANN196599 ANN196603:ANN262135 ANN262139:ANN327671 ANN327675:ANN393207 ANN393211:ANN458743 ANN458747:ANN524279 ANN524283:ANN589815 ANN589819:ANN655351 ANN655355:ANN720887 ANN720891:ANN786423 ANN786427:ANN851959 ANN851963:ANN917495 ANN917499:ANN983031 ANN983035:ANN1048576 AXJ4:AXJ65527 AXJ65531:AXJ131063 AXJ131067:AXJ196599 AXJ196603:AXJ262135 AXJ262139:AXJ327671 AXJ327675:AXJ393207 AXJ393211:AXJ458743 AXJ458747:AXJ524279 AXJ524283:AXJ589815 AXJ589819:AXJ655351 AXJ655355:AXJ720887 AXJ720891:AXJ786423 AXJ786427:AXJ851959 AXJ851963:AXJ917495 AXJ917499:AXJ983031 AXJ983035:AXJ1048576 BHF4:BHF65527 BHF65531:BHF131063 BHF131067:BHF196599 BHF196603:BHF262135 BHF262139:BHF327671 BHF327675:BHF393207 BHF393211:BHF458743 BHF458747:BHF524279 BHF524283:BHF589815 BHF589819:BHF655351 BHF655355:BHF720887 BHF720891:BHF786423 BHF786427:BHF851959 BHF851963:BHF917495 BHF917499:BHF983031 BHF983035:BHF1048576 BRB4:BRB65527 BRB65531:BRB131063 BRB131067:BRB196599 BRB196603:BRB262135 BRB262139:BRB327671 BRB327675:BRB393207 BRB393211:BRB458743 BRB458747:BRB524279 BRB524283:BRB589815 BRB589819:BRB655351 BRB655355:BRB720887 BRB720891:BRB786423 BRB786427:BRB851959 BRB851963:BRB917495 BRB917499:BRB983031 BRB983035:BRB1048576 CAX4:CAX65527 CAX65531:CAX131063 CAX131067:CAX196599 CAX196603:CAX262135 CAX262139:CAX327671 CAX327675:CAX393207 CAX393211:CAX458743 CAX458747:CAX524279 CAX524283:CAX589815 CAX589819:CAX655351 CAX655355:CAX720887 CAX720891:CAX786423 CAX786427:CAX851959 CAX851963:CAX917495 CAX917499:CAX983031 CAX983035:CAX1048576 CKT4:CKT65527 CKT65531:CKT131063 CKT131067:CKT196599 CKT196603:CKT262135 CKT262139:CKT327671 CKT327675:CKT393207 CKT393211:CKT458743 CKT458747:CKT524279 CKT524283:CKT589815 CKT589819:CKT655351 CKT655355:CKT720887 CKT720891:CKT786423 CKT786427:CKT851959 CKT851963:CKT917495 CKT917499:CKT983031 CKT983035:CKT1048576 CUP4:CUP65527 CUP65531:CUP131063 CUP131067:CUP196599 CUP196603:CUP262135 CUP262139:CUP327671 CUP327675:CUP393207 CUP393211:CUP458743 CUP458747:CUP524279 CUP524283:CUP589815 CUP589819:CUP655351 CUP655355:CUP720887 CUP720891:CUP786423 CUP786427:CUP851959 CUP851963:CUP917495 CUP917499:CUP983031 CUP983035:CUP1048576 DEL4:DEL65527 DEL65531:DEL131063 DEL131067:DEL196599 DEL196603:DEL262135 DEL262139:DEL327671 DEL327675:DEL393207 DEL393211:DEL458743 DEL458747:DEL524279 DEL524283:DEL589815 DEL589819:DEL655351 DEL655355:DEL720887 DEL720891:DEL786423 DEL786427:DEL851959 DEL851963:DEL917495 DEL917499:DEL983031 DEL983035:DEL1048576 DOH4:DOH65527 DOH65531:DOH131063 DOH131067:DOH196599 DOH196603:DOH262135 DOH262139:DOH327671 DOH327675:DOH393207 DOH393211:DOH458743 DOH458747:DOH524279 DOH524283:DOH589815 DOH589819:DOH655351 DOH655355:DOH720887 DOH720891:DOH786423 DOH786427:DOH851959 DOH851963:DOH917495 DOH917499:DOH983031 DOH983035:DOH1048576 DYD4:DYD65527 DYD65531:DYD131063 DYD131067:DYD196599 DYD196603:DYD262135 DYD262139:DYD327671 DYD327675:DYD393207 DYD393211:DYD458743 DYD458747:DYD524279 DYD524283:DYD589815 DYD589819:DYD655351 DYD655355:DYD720887 DYD720891:DYD786423 DYD786427:DYD851959 DYD851963:DYD917495 DYD917499:DYD983031 DYD983035:DYD1048576 EHZ4:EHZ65527 EHZ65531:EHZ131063 EHZ131067:EHZ196599 EHZ196603:EHZ262135 EHZ262139:EHZ327671 EHZ327675:EHZ393207 EHZ393211:EHZ458743 EHZ458747:EHZ524279 EHZ524283:EHZ589815 EHZ589819:EHZ655351 EHZ655355:EHZ720887 EHZ720891:EHZ786423 EHZ786427:EHZ851959 EHZ851963:EHZ917495 EHZ917499:EHZ983031 EHZ983035:EHZ1048576 ERV4:ERV65527 ERV65531:ERV131063 ERV131067:ERV196599 ERV196603:ERV262135 ERV262139:ERV327671 ERV327675:ERV393207 ERV393211:ERV458743 ERV458747:ERV524279 ERV524283:ERV589815 ERV589819:ERV655351 ERV655355:ERV720887 ERV720891:ERV786423 ERV786427:ERV851959 ERV851963:ERV917495 ERV917499:ERV983031 ERV983035:ERV1048576 FBR4:FBR65527 FBR65531:FBR131063 FBR131067:FBR196599 FBR196603:FBR262135 FBR262139:FBR327671 FBR327675:FBR393207 FBR393211:FBR458743 FBR458747:FBR524279 FBR524283:FBR589815 FBR589819:FBR655351 FBR655355:FBR720887 FBR720891:FBR786423 FBR786427:FBR851959 FBR851963:FBR917495 FBR917499:FBR983031 FBR983035:FBR1048576 FLN4:FLN65527 FLN65531:FLN131063 FLN131067:FLN196599 FLN196603:FLN262135 FLN262139:FLN327671 FLN327675:FLN393207 FLN393211:FLN458743 FLN458747:FLN524279 FLN524283:FLN589815 FLN589819:FLN655351 FLN655355:FLN720887 FLN720891:FLN786423 FLN786427:FLN851959 FLN851963:FLN917495 FLN917499:FLN983031 FLN983035:FLN1048576 FVJ4:FVJ65527 FVJ65531:FVJ131063 FVJ131067:FVJ196599 FVJ196603:FVJ262135 FVJ262139:FVJ327671 FVJ327675:FVJ393207 FVJ393211:FVJ458743 FVJ458747:FVJ524279 FVJ524283:FVJ589815 FVJ589819:FVJ655351 FVJ655355:FVJ720887 FVJ720891:FVJ786423 FVJ786427:FVJ851959 FVJ851963:FVJ917495 FVJ917499:FVJ983031 FVJ983035:FVJ1048576 GFF4:GFF65527 GFF65531:GFF131063 GFF131067:GFF196599 GFF196603:GFF262135 GFF262139:GFF327671 GFF327675:GFF393207 GFF393211:GFF458743 GFF458747:GFF524279 GFF524283:GFF589815 GFF589819:GFF655351 GFF655355:GFF720887 GFF720891:GFF786423 GFF786427:GFF851959 GFF851963:GFF917495 GFF917499:GFF983031 GFF983035:GFF1048576 GPB4:GPB65527 GPB65531:GPB131063 GPB131067:GPB196599 GPB196603:GPB262135 GPB262139:GPB327671 GPB327675:GPB393207 GPB393211:GPB458743 GPB458747:GPB524279 GPB524283:GPB589815 GPB589819:GPB655351 GPB655355:GPB720887 GPB720891:GPB786423 GPB786427:GPB851959 GPB851963:GPB917495 GPB917499:GPB983031 GPB983035:GPB1048576 GYX4:GYX65527 GYX65531:GYX131063 GYX131067:GYX196599 GYX196603:GYX262135 GYX262139:GYX327671 GYX327675:GYX393207 GYX393211:GYX458743 GYX458747:GYX524279 GYX524283:GYX589815 GYX589819:GYX655351 GYX655355:GYX720887 GYX720891:GYX786423 GYX786427:GYX851959 GYX851963:GYX917495 GYX917499:GYX983031 GYX983035:GYX1048576 HIT4:HIT65527 HIT65531:HIT131063 HIT131067:HIT196599 HIT196603:HIT262135 HIT262139:HIT327671 HIT327675:HIT393207 HIT393211:HIT458743 HIT458747:HIT524279 HIT524283:HIT589815 HIT589819:HIT655351 HIT655355:HIT720887 HIT720891:HIT786423 HIT786427:HIT851959 HIT851963:HIT917495 HIT917499:HIT983031 HIT983035:HIT1048576 HSP4:HSP65527 HSP65531:HSP131063 HSP131067:HSP196599 HSP196603:HSP262135 HSP262139:HSP327671 HSP327675:HSP393207 HSP393211:HSP458743 HSP458747:HSP524279 HSP524283:HSP589815 HSP589819:HSP655351 HSP655355:HSP720887 HSP720891:HSP786423 HSP786427:HSP851959 HSP851963:HSP917495 HSP917499:HSP983031 HSP983035:HSP1048576 ICL4:ICL65527 ICL65531:ICL131063 ICL131067:ICL196599 ICL196603:ICL262135 ICL262139:ICL327671 ICL327675:ICL393207 ICL393211:ICL458743 ICL458747:ICL524279 ICL524283:ICL589815 ICL589819:ICL655351 ICL655355:ICL720887 ICL720891:ICL786423 ICL786427:ICL851959 ICL851963:ICL917495 ICL917499:ICL983031 ICL983035:ICL1048576 IMH4:IMH65527 IMH65531:IMH131063 IMH131067:IMH196599 IMH196603:IMH262135 IMH262139:IMH327671 IMH327675:IMH393207 IMH393211:IMH458743 IMH458747:IMH524279 IMH524283:IMH589815 IMH589819:IMH655351 IMH655355:IMH720887 IMH720891:IMH786423 IMH786427:IMH851959 IMH851963:IMH917495 IMH917499:IMH983031 IMH983035:IMH1048576 IWD4:IWD65527 IWD65531:IWD131063 IWD131067:IWD196599 IWD196603:IWD262135 IWD262139:IWD327671 IWD327675:IWD393207 IWD393211:IWD458743 IWD458747:IWD524279 IWD524283:IWD589815 IWD589819:IWD655351 IWD655355:IWD720887 IWD720891:IWD786423 IWD786427:IWD851959 IWD851963:IWD917495 IWD917499:IWD983031 IWD983035:IWD1048576 JFZ4:JFZ65527 JFZ65531:JFZ131063 JFZ131067:JFZ196599 JFZ196603:JFZ262135 JFZ262139:JFZ327671 JFZ327675:JFZ393207 JFZ393211:JFZ458743 JFZ458747:JFZ524279 JFZ524283:JFZ589815 JFZ589819:JFZ655351 JFZ655355:JFZ720887 JFZ720891:JFZ786423 JFZ786427:JFZ851959 JFZ851963:JFZ917495 JFZ917499:JFZ983031 JFZ983035:JFZ1048576 JPV4:JPV65527 JPV65531:JPV131063 JPV131067:JPV196599 JPV196603:JPV262135 JPV262139:JPV327671 JPV327675:JPV393207 JPV393211:JPV458743 JPV458747:JPV524279 JPV524283:JPV589815 JPV589819:JPV655351 JPV655355:JPV720887 JPV720891:JPV786423 JPV786427:JPV851959 JPV851963:JPV917495 JPV917499:JPV983031 JPV983035:JPV1048576 JZR4:JZR65527 JZR65531:JZR131063 JZR131067:JZR196599 JZR196603:JZR262135 JZR262139:JZR327671 JZR327675:JZR393207 JZR393211:JZR458743 JZR458747:JZR524279 JZR524283:JZR589815 JZR589819:JZR655351 JZR655355:JZR720887 JZR720891:JZR786423 JZR786427:JZR851959 JZR851963:JZR917495 JZR917499:JZR983031 JZR983035:JZR1048576 KJN4:KJN65527 KJN65531:KJN131063 KJN131067:KJN196599 KJN196603:KJN262135 KJN262139:KJN327671 KJN327675:KJN393207 KJN393211:KJN458743 KJN458747:KJN524279 KJN524283:KJN589815 KJN589819:KJN655351 KJN655355:KJN720887 KJN720891:KJN786423 KJN786427:KJN851959 KJN851963:KJN917495 KJN917499:KJN983031 KJN983035:KJN1048576 KTJ4:KTJ65527 KTJ65531:KTJ131063 KTJ131067:KTJ196599 KTJ196603:KTJ262135 KTJ262139:KTJ327671 KTJ327675:KTJ393207 KTJ393211:KTJ458743 KTJ458747:KTJ524279 KTJ524283:KTJ589815 KTJ589819:KTJ655351 KTJ655355:KTJ720887 KTJ720891:KTJ786423 KTJ786427:KTJ851959 KTJ851963:KTJ917495 KTJ917499:KTJ983031 KTJ983035:KTJ1048576 LDF4:LDF65527 LDF65531:LDF131063 LDF131067:LDF196599 LDF196603:LDF262135 LDF262139:LDF327671 LDF327675:LDF393207 LDF393211:LDF458743 LDF458747:LDF524279 LDF524283:LDF589815 LDF589819:LDF655351 LDF655355:LDF720887 LDF720891:LDF786423 LDF786427:LDF851959 LDF851963:LDF917495 LDF917499:LDF983031 LDF983035:LDF1048576 LNB4:LNB65527 LNB65531:LNB131063 LNB131067:LNB196599 LNB196603:LNB262135 LNB262139:LNB327671 LNB327675:LNB393207 LNB393211:LNB458743 LNB458747:LNB524279 LNB524283:LNB589815 LNB589819:LNB655351 LNB655355:LNB720887 LNB720891:LNB786423 LNB786427:LNB851959 LNB851963:LNB917495 LNB917499:LNB983031 LNB983035:LNB1048576 LWX4:LWX65527 LWX65531:LWX131063 LWX131067:LWX196599 LWX196603:LWX262135 LWX262139:LWX327671 LWX327675:LWX393207 LWX393211:LWX458743 LWX458747:LWX524279 LWX524283:LWX589815 LWX589819:LWX655351 LWX655355:LWX720887 LWX720891:LWX786423 LWX786427:LWX851959 LWX851963:LWX917495 LWX917499:LWX983031 LWX983035:LWX1048576 MGT4:MGT65527 MGT65531:MGT131063 MGT131067:MGT196599 MGT196603:MGT262135 MGT262139:MGT327671 MGT327675:MGT393207 MGT393211:MGT458743 MGT458747:MGT524279 MGT524283:MGT589815 MGT589819:MGT655351 MGT655355:MGT720887 MGT720891:MGT786423 MGT786427:MGT851959 MGT851963:MGT917495 MGT917499:MGT983031 MGT983035:MGT1048576 MQP4:MQP65527 MQP65531:MQP131063 MQP131067:MQP196599 MQP196603:MQP262135 MQP262139:MQP327671 MQP327675:MQP393207 MQP393211:MQP458743 MQP458747:MQP524279 MQP524283:MQP589815 MQP589819:MQP655351 MQP655355:MQP720887 MQP720891:MQP786423 MQP786427:MQP851959 MQP851963:MQP917495 MQP917499:MQP983031 MQP983035:MQP1048576 NAL4:NAL65527 NAL65531:NAL131063 NAL131067:NAL196599 NAL196603:NAL262135 NAL262139:NAL327671 NAL327675:NAL393207 NAL393211:NAL458743 NAL458747:NAL524279 NAL524283:NAL589815 NAL589819:NAL655351 NAL655355:NAL720887 NAL720891:NAL786423 NAL786427:NAL851959 NAL851963:NAL917495 NAL917499:NAL983031 NAL983035:NAL1048576 NKH4:NKH65527 NKH65531:NKH131063 NKH131067:NKH196599 NKH196603:NKH262135 NKH262139:NKH327671 NKH327675:NKH393207 NKH393211:NKH458743 NKH458747:NKH524279 NKH524283:NKH589815 NKH589819:NKH655351 NKH655355:NKH720887 NKH720891:NKH786423 NKH786427:NKH851959 NKH851963:NKH917495 NKH917499:NKH983031 NKH983035:NKH1048576 NUD4:NUD65527 NUD65531:NUD131063 NUD131067:NUD196599 NUD196603:NUD262135 NUD262139:NUD327671 NUD327675:NUD393207 NUD393211:NUD458743 NUD458747:NUD524279 NUD524283:NUD589815 NUD589819:NUD655351 NUD655355:NUD720887 NUD720891:NUD786423 NUD786427:NUD851959 NUD851963:NUD917495 NUD917499:NUD983031 NUD983035:NUD1048576 ODZ4:ODZ65527 ODZ65531:ODZ131063 ODZ131067:ODZ196599 ODZ196603:ODZ262135 ODZ262139:ODZ327671 ODZ327675:ODZ393207 ODZ393211:ODZ458743 ODZ458747:ODZ524279 ODZ524283:ODZ589815 ODZ589819:ODZ655351 ODZ655355:ODZ720887 ODZ720891:ODZ786423 ODZ786427:ODZ851959 ODZ851963:ODZ917495 ODZ917499:ODZ983031 ODZ983035:ODZ1048576 ONV4:ONV65527 ONV65531:ONV131063 ONV131067:ONV196599 ONV196603:ONV262135 ONV262139:ONV327671 ONV327675:ONV393207 ONV393211:ONV458743 ONV458747:ONV524279 ONV524283:ONV589815 ONV589819:ONV655351 ONV655355:ONV720887 ONV720891:ONV786423 ONV786427:ONV851959 ONV851963:ONV917495 ONV917499:ONV983031 ONV983035:ONV1048576 OXR4:OXR65527 OXR65531:OXR131063 OXR131067:OXR196599 OXR196603:OXR262135 OXR262139:OXR327671 OXR327675:OXR393207 OXR393211:OXR458743 OXR458747:OXR524279 OXR524283:OXR589815 OXR589819:OXR655351 OXR655355:OXR720887 OXR720891:OXR786423 OXR786427:OXR851959 OXR851963:OXR917495 OXR917499:OXR983031 OXR983035:OXR1048576 PHN4:PHN65527 PHN65531:PHN131063 PHN131067:PHN196599 PHN196603:PHN262135 PHN262139:PHN327671 PHN327675:PHN393207 PHN393211:PHN458743 PHN458747:PHN524279 PHN524283:PHN589815 PHN589819:PHN655351 PHN655355:PHN720887 PHN720891:PHN786423 PHN786427:PHN851959 PHN851963:PHN917495 PHN917499:PHN983031 PHN983035:PHN1048576 PRJ4:PRJ65527 PRJ65531:PRJ131063 PRJ131067:PRJ196599 PRJ196603:PRJ262135 PRJ262139:PRJ327671 PRJ327675:PRJ393207 PRJ393211:PRJ458743 PRJ458747:PRJ524279 PRJ524283:PRJ589815 PRJ589819:PRJ655351 PRJ655355:PRJ720887 PRJ720891:PRJ786423 PRJ786427:PRJ851959 PRJ851963:PRJ917495 PRJ917499:PRJ983031 PRJ983035:PRJ1048576 QBF4:QBF65527 QBF65531:QBF131063 QBF131067:QBF196599 QBF196603:QBF262135 QBF262139:QBF327671 QBF327675:QBF393207 QBF393211:QBF458743 QBF458747:QBF524279 QBF524283:QBF589815 QBF589819:QBF655351 QBF655355:QBF720887 QBF720891:QBF786423 QBF786427:QBF851959 QBF851963:QBF917495 QBF917499:QBF983031 QBF983035:QBF1048576 QLB4:QLB65527 QLB65531:QLB131063 QLB131067:QLB196599 QLB196603:QLB262135 QLB262139:QLB327671 QLB327675:QLB393207 QLB393211:QLB458743 QLB458747:QLB524279 QLB524283:QLB589815 QLB589819:QLB655351 QLB655355:QLB720887 QLB720891:QLB786423 QLB786427:QLB851959 QLB851963:QLB917495 QLB917499:QLB983031 QLB983035:QLB1048576 QUX4:QUX65527 QUX65531:QUX131063 QUX131067:QUX196599 QUX196603:QUX262135 QUX262139:QUX327671 QUX327675:QUX393207 QUX393211:QUX458743 QUX458747:QUX524279 QUX524283:QUX589815 QUX589819:QUX655351 QUX655355:QUX720887 QUX720891:QUX786423 QUX786427:QUX851959 QUX851963:QUX917495 QUX917499:QUX983031 QUX983035:QUX1048576 RET4:RET65527 RET65531:RET131063 RET131067:RET196599 RET196603:RET262135 RET262139:RET327671 RET327675:RET393207 RET393211:RET458743 RET458747:RET524279 RET524283:RET589815 RET589819:RET655351 RET655355:RET720887 RET720891:RET786423 RET786427:RET851959 RET851963:RET917495 RET917499:RET983031 RET983035:RET1048576 ROP4:ROP65527 ROP65531:ROP131063 ROP131067:ROP196599 ROP196603:ROP262135 ROP262139:ROP327671 ROP327675:ROP393207 ROP393211:ROP458743 ROP458747:ROP524279 ROP524283:ROP589815 ROP589819:ROP655351 ROP655355:ROP720887 ROP720891:ROP786423 ROP786427:ROP851959 ROP851963:ROP917495 ROP917499:ROP983031 ROP983035:ROP1048576 RYL4:RYL65527 RYL65531:RYL131063 RYL131067:RYL196599 RYL196603:RYL262135 RYL262139:RYL327671 RYL327675:RYL393207 RYL393211:RYL458743 RYL458747:RYL524279 RYL524283:RYL589815 RYL589819:RYL655351 RYL655355:RYL720887 RYL720891:RYL786423 RYL786427:RYL851959 RYL851963:RYL917495 RYL917499:RYL983031 RYL983035:RYL1048576 SIH4:SIH65527 SIH65531:SIH131063 SIH131067:SIH196599 SIH196603:SIH262135 SIH262139:SIH327671 SIH327675:SIH393207 SIH393211:SIH458743 SIH458747:SIH524279 SIH524283:SIH589815 SIH589819:SIH655351 SIH655355:SIH720887 SIH720891:SIH786423 SIH786427:SIH851959 SIH851963:SIH917495 SIH917499:SIH983031 SIH983035:SIH1048576 SSD4:SSD65527 SSD65531:SSD131063 SSD131067:SSD196599 SSD196603:SSD262135 SSD262139:SSD327671 SSD327675:SSD393207 SSD393211:SSD458743 SSD458747:SSD524279 SSD524283:SSD589815 SSD589819:SSD655351 SSD655355:SSD720887 SSD720891:SSD786423 SSD786427:SSD851959 SSD851963:SSD917495 SSD917499:SSD983031 SSD983035:SSD1048576 TBZ4:TBZ65527 TBZ65531:TBZ131063 TBZ131067:TBZ196599 TBZ196603:TBZ262135 TBZ262139:TBZ327671 TBZ327675:TBZ393207 TBZ393211:TBZ458743 TBZ458747:TBZ524279 TBZ524283:TBZ589815 TBZ589819:TBZ655351 TBZ655355:TBZ720887 TBZ720891:TBZ786423 TBZ786427:TBZ851959 TBZ851963:TBZ917495 TBZ917499:TBZ983031 TBZ983035:TBZ1048576 TLV4:TLV65527 TLV65531:TLV131063 TLV131067:TLV196599 TLV196603:TLV262135 TLV262139:TLV327671 TLV327675:TLV393207 TLV393211:TLV458743 TLV458747:TLV524279 TLV524283:TLV589815 TLV589819:TLV655351 TLV655355:TLV720887 TLV720891:TLV786423 TLV786427:TLV851959 TLV851963:TLV917495 TLV917499:TLV983031 TLV983035:TLV1048576 TVR4:TVR65527 TVR65531:TVR131063 TVR131067:TVR196599 TVR196603:TVR262135 TVR262139:TVR327671 TVR327675:TVR393207 TVR393211:TVR458743 TVR458747:TVR524279 TVR524283:TVR589815 TVR589819:TVR655351 TVR655355:TVR720887 TVR720891:TVR786423 TVR786427:TVR851959 TVR851963:TVR917495 TVR917499:TVR983031 TVR983035:TVR1048576 UFN4:UFN65527 UFN65531:UFN131063 UFN131067:UFN196599 UFN196603:UFN262135 UFN262139:UFN327671 UFN327675:UFN393207 UFN393211:UFN458743 UFN458747:UFN524279 UFN524283:UFN589815 UFN589819:UFN655351 UFN655355:UFN720887 UFN720891:UFN786423 UFN786427:UFN851959 UFN851963:UFN917495 UFN917499:UFN983031 UFN983035:UFN1048576 UPJ4:UPJ65527 UPJ65531:UPJ131063 UPJ131067:UPJ196599 UPJ196603:UPJ262135 UPJ262139:UPJ327671 UPJ327675:UPJ393207 UPJ393211:UPJ458743 UPJ458747:UPJ524279 UPJ524283:UPJ589815 UPJ589819:UPJ655351 UPJ655355:UPJ720887 UPJ720891:UPJ786423 UPJ786427:UPJ851959 UPJ851963:UPJ917495 UPJ917499:UPJ983031 UPJ983035:UPJ1048576 UZF4:UZF65527 UZF65531:UZF131063 UZF131067:UZF196599 UZF196603:UZF262135 UZF262139:UZF327671 UZF327675:UZF393207 UZF393211:UZF458743 UZF458747:UZF524279 UZF524283:UZF589815 UZF589819:UZF655351 UZF655355:UZF720887 UZF720891:UZF786423 UZF786427:UZF851959 UZF851963:UZF917495 UZF917499:UZF983031 UZF983035:UZF1048576 VJB4:VJB65527 VJB65531:VJB131063 VJB131067:VJB196599 VJB196603:VJB262135 VJB262139:VJB327671 VJB327675:VJB393207 VJB393211:VJB458743 VJB458747:VJB524279 VJB524283:VJB589815 VJB589819:VJB655351 VJB655355:VJB720887 VJB720891:VJB786423 VJB786427:VJB851959 VJB851963:VJB917495 VJB917499:VJB983031 VJB983035:VJB1048576 VSX4:VSX65527 VSX65531:VSX131063 VSX131067:VSX196599 VSX196603:VSX262135 VSX262139:VSX327671 VSX327675:VSX393207 VSX393211:VSX458743 VSX458747:VSX524279 VSX524283:VSX589815 VSX589819:VSX655351 VSX655355:VSX720887 VSX720891:VSX786423 VSX786427:VSX851959 VSX851963:VSX917495 VSX917499:VSX983031 VSX983035:VSX1048576 WCT4:WCT65527 WCT65531:WCT131063 WCT131067:WCT196599 WCT196603:WCT262135 WCT262139:WCT327671 WCT327675:WCT393207 WCT393211:WCT458743 WCT458747:WCT524279 WCT524283:WCT589815 WCT589819:WCT655351 WCT655355:WCT720887 WCT720891:WCT786423 WCT786427:WCT851959 WCT851963:WCT917495 WCT917499:WCT983031 WCT983035:WCT1048576 WMP4:WMP65527 WMP65531:WMP131063 WMP131067:WMP196599 WMP196603:WMP262135 WMP262139:WMP327671 WMP327675:WMP393207 WMP393211:WMP458743 WMP458747:WMP524279 WMP524283:WMP589815 WMP589819:WMP655351 WMP655355:WMP720887 WMP720891:WMP786423 WMP786427:WMP851959 WMP851963:WMP917495 WMP917499:WMP983031 WMP983035:WMP1048576 WWL4:WWL65527 WWL65531:WWL131063 WWL131067:WWL196599 WWL196603:WWL262135 WWL262139:WWL327671 WWL327675:WWL393207 WWL393211:WWL458743 WWL458747:WWL524279 WWL524283:WWL589815 WWL589819:WWL655351 WWL655355:WWL720887 WWL720891:WWL786423 WWL786427:WWL851959 WWL851963:WWL917495 WWL917499:WWL983031 WWL983035:WWL1048576">
      <formula1>AllStudents</formula1>
    </dataValidation>
    <dataValidation type="whole" operator="greaterThanOrEqual" allowBlank="1" showInputMessage="1" showErrorMessage="1" sqref="KA4:KA65527 KA65531:KA131063 KA131067:KA196599 KA196603:KA262135 KA262139:KA327671 KA327675:KA393207 KA393211:KA458743 KA458747:KA524279 KA524283:KA589815 KA589819:KA655351 KA655355:KA720887 KA720891:KA786423 KA786427:KA851959 KA851963:KA917495 KA917499:KA983031 KA983035:KA1048576 TW4:TW65527 TW65531:TW131063 TW131067:TW196599 TW196603:TW262135 TW262139:TW327671 TW327675:TW393207 TW393211:TW458743 TW458747:TW524279 TW524283:TW589815 TW589819:TW655351 TW655355:TW720887 TW720891:TW786423 TW786427:TW851959 TW851963:TW917495 TW917499:TW983031 TW983035:TW1048576 ADS4:ADS65527 ADS65531:ADS131063 ADS131067:ADS196599 ADS196603:ADS262135 ADS262139:ADS327671 ADS327675:ADS393207 ADS393211:ADS458743 ADS458747:ADS524279 ADS524283:ADS589815 ADS589819:ADS655351 ADS655355:ADS720887 ADS720891:ADS786423 ADS786427:ADS851959 ADS851963:ADS917495 ADS917499:ADS983031 ADS983035:ADS1048576 ANO4:ANO65527 ANO65531:ANO131063 ANO131067:ANO196599 ANO196603:ANO262135 ANO262139:ANO327671 ANO327675:ANO393207 ANO393211:ANO458743 ANO458747:ANO524279 ANO524283:ANO589815 ANO589819:ANO655351 ANO655355:ANO720887 ANO720891:ANO786423 ANO786427:ANO851959 ANO851963:ANO917495 ANO917499:ANO983031 ANO983035:ANO1048576 AXK4:AXK65527 AXK65531:AXK131063 AXK131067:AXK196599 AXK196603:AXK262135 AXK262139:AXK327671 AXK327675:AXK393207 AXK393211:AXK458743 AXK458747:AXK524279 AXK524283:AXK589815 AXK589819:AXK655351 AXK655355:AXK720887 AXK720891:AXK786423 AXK786427:AXK851959 AXK851963:AXK917495 AXK917499:AXK983031 AXK983035:AXK1048576 BHG4:BHG65527 BHG65531:BHG131063 BHG131067:BHG196599 BHG196603:BHG262135 BHG262139:BHG327671 BHG327675:BHG393207 BHG393211:BHG458743 BHG458747:BHG524279 BHG524283:BHG589815 BHG589819:BHG655351 BHG655355:BHG720887 BHG720891:BHG786423 BHG786427:BHG851959 BHG851963:BHG917495 BHG917499:BHG983031 BHG983035:BHG1048576 BRC4:BRC65527 BRC65531:BRC131063 BRC131067:BRC196599 BRC196603:BRC262135 BRC262139:BRC327671 BRC327675:BRC393207 BRC393211:BRC458743 BRC458747:BRC524279 BRC524283:BRC589815 BRC589819:BRC655351 BRC655355:BRC720887 BRC720891:BRC786423 BRC786427:BRC851959 BRC851963:BRC917495 BRC917499:BRC983031 BRC983035:BRC1048576 CAY4:CAY65527 CAY65531:CAY131063 CAY131067:CAY196599 CAY196603:CAY262135 CAY262139:CAY327671 CAY327675:CAY393207 CAY393211:CAY458743 CAY458747:CAY524279 CAY524283:CAY589815 CAY589819:CAY655351 CAY655355:CAY720887 CAY720891:CAY786423 CAY786427:CAY851959 CAY851963:CAY917495 CAY917499:CAY983031 CAY983035:CAY1048576 CKU4:CKU65527 CKU65531:CKU131063 CKU131067:CKU196599 CKU196603:CKU262135 CKU262139:CKU327671 CKU327675:CKU393207 CKU393211:CKU458743 CKU458747:CKU524279 CKU524283:CKU589815 CKU589819:CKU655351 CKU655355:CKU720887 CKU720891:CKU786423 CKU786427:CKU851959 CKU851963:CKU917495 CKU917499:CKU983031 CKU983035:CKU1048576 CUQ4:CUQ65527 CUQ65531:CUQ131063 CUQ131067:CUQ196599 CUQ196603:CUQ262135 CUQ262139:CUQ327671 CUQ327675:CUQ393207 CUQ393211:CUQ458743 CUQ458747:CUQ524279 CUQ524283:CUQ589815 CUQ589819:CUQ655351 CUQ655355:CUQ720887 CUQ720891:CUQ786423 CUQ786427:CUQ851959 CUQ851963:CUQ917495 CUQ917499:CUQ983031 CUQ983035:CUQ1048576 DEM4:DEM65527 DEM65531:DEM131063 DEM131067:DEM196599 DEM196603:DEM262135 DEM262139:DEM327671 DEM327675:DEM393207 DEM393211:DEM458743 DEM458747:DEM524279 DEM524283:DEM589815 DEM589819:DEM655351 DEM655355:DEM720887 DEM720891:DEM786423 DEM786427:DEM851959 DEM851963:DEM917495 DEM917499:DEM983031 DEM983035:DEM1048576 DOI4:DOI65527 DOI65531:DOI131063 DOI131067:DOI196599 DOI196603:DOI262135 DOI262139:DOI327671 DOI327675:DOI393207 DOI393211:DOI458743 DOI458747:DOI524279 DOI524283:DOI589815 DOI589819:DOI655351 DOI655355:DOI720887 DOI720891:DOI786423 DOI786427:DOI851959 DOI851963:DOI917495 DOI917499:DOI983031 DOI983035:DOI1048576 DYE4:DYE65527 DYE65531:DYE131063 DYE131067:DYE196599 DYE196603:DYE262135 DYE262139:DYE327671 DYE327675:DYE393207 DYE393211:DYE458743 DYE458747:DYE524279 DYE524283:DYE589815 DYE589819:DYE655351 DYE655355:DYE720887 DYE720891:DYE786423 DYE786427:DYE851959 DYE851963:DYE917495 DYE917499:DYE983031 DYE983035:DYE1048576 EIA4:EIA65527 EIA65531:EIA131063 EIA131067:EIA196599 EIA196603:EIA262135 EIA262139:EIA327671 EIA327675:EIA393207 EIA393211:EIA458743 EIA458747:EIA524279 EIA524283:EIA589815 EIA589819:EIA655351 EIA655355:EIA720887 EIA720891:EIA786423 EIA786427:EIA851959 EIA851963:EIA917495 EIA917499:EIA983031 EIA983035:EIA1048576 ERW4:ERW65527 ERW65531:ERW131063 ERW131067:ERW196599 ERW196603:ERW262135 ERW262139:ERW327671 ERW327675:ERW393207 ERW393211:ERW458743 ERW458747:ERW524279 ERW524283:ERW589815 ERW589819:ERW655351 ERW655355:ERW720887 ERW720891:ERW786423 ERW786427:ERW851959 ERW851963:ERW917495 ERW917499:ERW983031 ERW983035:ERW1048576 FBS4:FBS65527 FBS65531:FBS131063 FBS131067:FBS196599 FBS196603:FBS262135 FBS262139:FBS327671 FBS327675:FBS393207 FBS393211:FBS458743 FBS458747:FBS524279 FBS524283:FBS589815 FBS589819:FBS655351 FBS655355:FBS720887 FBS720891:FBS786423 FBS786427:FBS851959 FBS851963:FBS917495 FBS917499:FBS983031 FBS983035:FBS1048576 FLO4:FLO65527 FLO65531:FLO131063 FLO131067:FLO196599 FLO196603:FLO262135 FLO262139:FLO327671 FLO327675:FLO393207 FLO393211:FLO458743 FLO458747:FLO524279 FLO524283:FLO589815 FLO589819:FLO655351 FLO655355:FLO720887 FLO720891:FLO786423 FLO786427:FLO851959 FLO851963:FLO917495 FLO917499:FLO983031 FLO983035:FLO1048576 FVK4:FVK65527 FVK65531:FVK131063 FVK131067:FVK196599 FVK196603:FVK262135 FVK262139:FVK327671 FVK327675:FVK393207 FVK393211:FVK458743 FVK458747:FVK524279 FVK524283:FVK589815 FVK589819:FVK655351 FVK655355:FVK720887 FVK720891:FVK786423 FVK786427:FVK851959 FVK851963:FVK917495 FVK917499:FVK983031 FVK983035:FVK1048576 GFG4:GFG65527 GFG65531:GFG131063 GFG131067:GFG196599 GFG196603:GFG262135 GFG262139:GFG327671 GFG327675:GFG393207 GFG393211:GFG458743 GFG458747:GFG524279 GFG524283:GFG589815 GFG589819:GFG655351 GFG655355:GFG720887 GFG720891:GFG786423 GFG786427:GFG851959 GFG851963:GFG917495 GFG917499:GFG983031 GFG983035:GFG1048576 GPC4:GPC65527 GPC65531:GPC131063 GPC131067:GPC196599 GPC196603:GPC262135 GPC262139:GPC327671 GPC327675:GPC393207 GPC393211:GPC458743 GPC458747:GPC524279 GPC524283:GPC589815 GPC589819:GPC655351 GPC655355:GPC720887 GPC720891:GPC786423 GPC786427:GPC851959 GPC851963:GPC917495 GPC917499:GPC983031 GPC983035:GPC1048576 GYY4:GYY65527 GYY65531:GYY131063 GYY131067:GYY196599 GYY196603:GYY262135 GYY262139:GYY327671 GYY327675:GYY393207 GYY393211:GYY458743 GYY458747:GYY524279 GYY524283:GYY589815 GYY589819:GYY655351 GYY655355:GYY720887 GYY720891:GYY786423 GYY786427:GYY851959 GYY851963:GYY917495 GYY917499:GYY983031 GYY983035:GYY1048576 HIU4:HIU65527 HIU65531:HIU131063 HIU131067:HIU196599 HIU196603:HIU262135 HIU262139:HIU327671 HIU327675:HIU393207 HIU393211:HIU458743 HIU458747:HIU524279 HIU524283:HIU589815 HIU589819:HIU655351 HIU655355:HIU720887 HIU720891:HIU786423 HIU786427:HIU851959 HIU851963:HIU917495 HIU917499:HIU983031 HIU983035:HIU1048576 HSQ4:HSQ65527 HSQ65531:HSQ131063 HSQ131067:HSQ196599 HSQ196603:HSQ262135 HSQ262139:HSQ327671 HSQ327675:HSQ393207 HSQ393211:HSQ458743 HSQ458747:HSQ524279 HSQ524283:HSQ589815 HSQ589819:HSQ655351 HSQ655355:HSQ720887 HSQ720891:HSQ786423 HSQ786427:HSQ851959 HSQ851963:HSQ917495 HSQ917499:HSQ983031 HSQ983035:HSQ1048576 ICM4:ICM65527 ICM65531:ICM131063 ICM131067:ICM196599 ICM196603:ICM262135 ICM262139:ICM327671 ICM327675:ICM393207 ICM393211:ICM458743 ICM458747:ICM524279 ICM524283:ICM589815 ICM589819:ICM655351 ICM655355:ICM720887 ICM720891:ICM786423 ICM786427:ICM851959 ICM851963:ICM917495 ICM917499:ICM983031 ICM983035:ICM1048576 IMI4:IMI65527 IMI65531:IMI131063 IMI131067:IMI196599 IMI196603:IMI262135 IMI262139:IMI327671 IMI327675:IMI393207 IMI393211:IMI458743 IMI458747:IMI524279 IMI524283:IMI589815 IMI589819:IMI655351 IMI655355:IMI720887 IMI720891:IMI786423 IMI786427:IMI851959 IMI851963:IMI917495 IMI917499:IMI983031 IMI983035:IMI1048576 IWE4:IWE65527 IWE65531:IWE131063 IWE131067:IWE196599 IWE196603:IWE262135 IWE262139:IWE327671 IWE327675:IWE393207 IWE393211:IWE458743 IWE458747:IWE524279 IWE524283:IWE589815 IWE589819:IWE655351 IWE655355:IWE720887 IWE720891:IWE786423 IWE786427:IWE851959 IWE851963:IWE917495 IWE917499:IWE983031 IWE983035:IWE1048576 JGA4:JGA65527 JGA65531:JGA131063 JGA131067:JGA196599 JGA196603:JGA262135 JGA262139:JGA327671 JGA327675:JGA393207 JGA393211:JGA458743 JGA458747:JGA524279 JGA524283:JGA589815 JGA589819:JGA655351 JGA655355:JGA720887 JGA720891:JGA786423 JGA786427:JGA851959 JGA851963:JGA917495 JGA917499:JGA983031 JGA983035:JGA1048576 JPW4:JPW65527 JPW65531:JPW131063 JPW131067:JPW196599 JPW196603:JPW262135 JPW262139:JPW327671 JPW327675:JPW393207 JPW393211:JPW458743 JPW458747:JPW524279 JPW524283:JPW589815 JPW589819:JPW655351 JPW655355:JPW720887 JPW720891:JPW786423 JPW786427:JPW851959 JPW851963:JPW917495 JPW917499:JPW983031 JPW983035:JPW1048576 JZS4:JZS65527 JZS65531:JZS131063 JZS131067:JZS196599 JZS196603:JZS262135 JZS262139:JZS327671 JZS327675:JZS393207 JZS393211:JZS458743 JZS458747:JZS524279 JZS524283:JZS589815 JZS589819:JZS655351 JZS655355:JZS720887 JZS720891:JZS786423 JZS786427:JZS851959 JZS851963:JZS917495 JZS917499:JZS983031 JZS983035:JZS1048576 KJO4:KJO65527 KJO65531:KJO131063 KJO131067:KJO196599 KJO196603:KJO262135 KJO262139:KJO327671 KJO327675:KJO393207 KJO393211:KJO458743 KJO458747:KJO524279 KJO524283:KJO589815 KJO589819:KJO655351 KJO655355:KJO720887 KJO720891:KJO786423 KJO786427:KJO851959 KJO851963:KJO917495 KJO917499:KJO983031 KJO983035:KJO1048576 KTK4:KTK65527 KTK65531:KTK131063 KTK131067:KTK196599 KTK196603:KTK262135 KTK262139:KTK327671 KTK327675:KTK393207 KTK393211:KTK458743 KTK458747:KTK524279 KTK524283:KTK589815 KTK589819:KTK655351 KTK655355:KTK720887 KTK720891:KTK786423 KTK786427:KTK851959 KTK851963:KTK917495 KTK917499:KTK983031 KTK983035:KTK1048576 LDG4:LDG65527 LDG65531:LDG131063 LDG131067:LDG196599 LDG196603:LDG262135 LDG262139:LDG327671 LDG327675:LDG393207 LDG393211:LDG458743 LDG458747:LDG524279 LDG524283:LDG589815 LDG589819:LDG655351 LDG655355:LDG720887 LDG720891:LDG786423 LDG786427:LDG851959 LDG851963:LDG917495 LDG917499:LDG983031 LDG983035:LDG1048576 LNC4:LNC65527 LNC65531:LNC131063 LNC131067:LNC196599 LNC196603:LNC262135 LNC262139:LNC327671 LNC327675:LNC393207 LNC393211:LNC458743 LNC458747:LNC524279 LNC524283:LNC589815 LNC589819:LNC655351 LNC655355:LNC720887 LNC720891:LNC786423 LNC786427:LNC851959 LNC851963:LNC917495 LNC917499:LNC983031 LNC983035:LNC1048576 LWY4:LWY65527 LWY65531:LWY131063 LWY131067:LWY196599 LWY196603:LWY262135 LWY262139:LWY327671 LWY327675:LWY393207 LWY393211:LWY458743 LWY458747:LWY524279 LWY524283:LWY589815 LWY589819:LWY655351 LWY655355:LWY720887 LWY720891:LWY786423 LWY786427:LWY851959 LWY851963:LWY917495 LWY917499:LWY983031 LWY983035:LWY1048576 MGU4:MGU65527 MGU65531:MGU131063 MGU131067:MGU196599 MGU196603:MGU262135 MGU262139:MGU327671 MGU327675:MGU393207 MGU393211:MGU458743 MGU458747:MGU524279 MGU524283:MGU589815 MGU589819:MGU655351 MGU655355:MGU720887 MGU720891:MGU786423 MGU786427:MGU851959 MGU851963:MGU917495 MGU917499:MGU983031 MGU983035:MGU1048576 MQQ4:MQQ65527 MQQ65531:MQQ131063 MQQ131067:MQQ196599 MQQ196603:MQQ262135 MQQ262139:MQQ327671 MQQ327675:MQQ393207 MQQ393211:MQQ458743 MQQ458747:MQQ524279 MQQ524283:MQQ589815 MQQ589819:MQQ655351 MQQ655355:MQQ720887 MQQ720891:MQQ786423 MQQ786427:MQQ851959 MQQ851963:MQQ917495 MQQ917499:MQQ983031 MQQ983035:MQQ1048576 NAM4:NAM65527 NAM65531:NAM131063 NAM131067:NAM196599 NAM196603:NAM262135 NAM262139:NAM327671 NAM327675:NAM393207 NAM393211:NAM458743 NAM458747:NAM524279 NAM524283:NAM589815 NAM589819:NAM655351 NAM655355:NAM720887 NAM720891:NAM786423 NAM786427:NAM851959 NAM851963:NAM917495 NAM917499:NAM983031 NAM983035:NAM1048576 NKI4:NKI65527 NKI65531:NKI131063 NKI131067:NKI196599 NKI196603:NKI262135 NKI262139:NKI327671 NKI327675:NKI393207 NKI393211:NKI458743 NKI458747:NKI524279 NKI524283:NKI589815 NKI589819:NKI655351 NKI655355:NKI720887 NKI720891:NKI786423 NKI786427:NKI851959 NKI851963:NKI917495 NKI917499:NKI983031 NKI983035:NKI1048576 NUE4:NUE65527 NUE65531:NUE131063 NUE131067:NUE196599 NUE196603:NUE262135 NUE262139:NUE327671 NUE327675:NUE393207 NUE393211:NUE458743 NUE458747:NUE524279 NUE524283:NUE589815 NUE589819:NUE655351 NUE655355:NUE720887 NUE720891:NUE786423 NUE786427:NUE851959 NUE851963:NUE917495 NUE917499:NUE983031 NUE983035:NUE1048576 OEA4:OEA65527 OEA65531:OEA131063 OEA131067:OEA196599 OEA196603:OEA262135 OEA262139:OEA327671 OEA327675:OEA393207 OEA393211:OEA458743 OEA458747:OEA524279 OEA524283:OEA589815 OEA589819:OEA655351 OEA655355:OEA720887 OEA720891:OEA786423 OEA786427:OEA851959 OEA851963:OEA917495 OEA917499:OEA983031 OEA983035:OEA1048576 ONW4:ONW65527 ONW65531:ONW131063 ONW131067:ONW196599 ONW196603:ONW262135 ONW262139:ONW327671 ONW327675:ONW393207 ONW393211:ONW458743 ONW458747:ONW524279 ONW524283:ONW589815 ONW589819:ONW655351 ONW655355:ONW720887 ONW720891:ONW786423 ONW786427:ONW851959 ONW851963:ONW917495 ONW917499:ONW983031 ONW983035:ONW1048576 OXS4:OXS65527 OXS65531:OXS131063 OXS131067:OXS196599 OXS196603:OXS262135 OXS262139:OXS327671 OXS327675:OXS393207 OXS393211:OXS458743 OXS458747:OXS524279 OXS524283:OXS589815 OXS589819:OXS655351 OXS655355:OXS720887 OXS720891:OXS786423 OXS786427:OXS851959 OXS851963:OXS917495 OXS917499:OXS983031 OXS983035:OXS1048576 PHO4:PHO65527 PHO65531:PHO131063 PHO131067:PHO196599 PHO196603:PHO262135 PHO262139:PHO327671 PHO327675:PHO393207 PHO393211:PHO458743 PHO458747:PHO524279 PHO524283:PHO589815 PHO589819:PHO655351 PHO655355:PHO720887 PHO720891:PHO786423 PHO786427:PHO851959 PHO851963:PHO917495 PHO917499:PHO983031 PHO983035:PHO1048576 PRK4:PRK65527 PRK65531:PRK131063 PRK131067:PRK196599 PRK196603:PRK262135 PRK262139:PRK327671 PRK327675:PRK393207 PRK393211:PRK458743 PRK458747:PRK524279 PRK524283:PRK589815 PRK589819:PRK655351 PRK655355:PRK720887 PRK720891:PRK786423 PRK786427:PRK851959 PRK851963:PRK917495 PRK917499:PRK983031 PRK983035:PRK1048576 QBG4:QBG65527 QBG65531:QBG131063 QBG131067:QBG196599 QBG196603:QBG262135 QBG262139:QBG327671 QBG327675:QBG393207 QBG393211:QBG458743 QBG458747:QBG524279 QBG524283:QBG589815 QBG589819:QBG655351 QBG655355:QBG720887 QBG720891:QBG786423 QBG786427:QBG851959 QBG851963:QBG917495 QBG917499:QBG983031 QBG983035:QBG1048576 QLC4:QLC65527 QLC65531:QLC131063 QLC131067:QLC196599 QLC196603:QLC262135 QLC262139:QLC327671 QLC327675:QLC393207 QLC393211:QLC458743 QLC458747:QLC524279 QLC524283:QLC589815 QLC589819:QLC655351 QLC655355:QLC720887 QLC720891:QLC786423 QLC786427:QLC851959 QLC851963:QLC917495 QLC917499:QLC983031 QLC983035:QLC1048576 QUY4:QUY65527 QUY65531:QUY131063 QUY131067:QUY196599 QUY196603:QUY262135 QUY262139:QUY327671 QUY327675:QUY393207 QUY393211:QUY458743 QUY458747:QUY524279 QUY524283:QUY589815 QUY589819:QUY655351 QUY655355:QUY720887 QUY720891:QUY786423 QUY786427:QUY851959 QUY851963:QUY917495 QUY917499:QUY983031 QUY983035:QUY1048576 REU4:REU65527 REU65531:REU131063 REU131067:REU196599 REU196603:REU262135 REU262139:REU327671 REU327675:REU393207 REU393211:REU458743 REU458747:REU524279 REU524283:REU589815 REU589819:REU655351 REU655355:REU720887 REU720891:REU786423 REU786427:REU851959 REU851963:REU917495 REU917499:REU983031 REU983035:REU1048576 ROQ4:ROQ65527 ROQ65531:ROQ131063 ROQ131067:ROQ196599 ROQ196603:ROQ262135 ROQ262139:ROQ327671 ROQ327675:ROQ393207 ROQ393211:ROQ458743 ROQ458747:ROQ524279 ROQ524283:ROQ589815 ROQ589819:ROQ655351 ROQ655355:ROQ720887 ROQ720891:ROQ786423 ROQ786427:ROQ851959 ROQ851963:ROQ917495 ROQ917499:ROQ983031 ROQ983035:ROQ1048576 RYM4:RYM65527 RYM65531:RYM131063 RYM131067:RYM196599 RYM196603:RYM262135 RYM262139:RYM327671 RYM327675:RYM393207 RYM393211:RYM458743 RYM458747:RYM524279 RYM524283:RYM589815 RYM589819:RYM655351 RYM655355:RYM720887 RYM720891:RYM786423 RYM786427:RYM851959 RYM851963:RYM917495 RYM917499:RYM983031 RYM983035:RYM1048576 SII4:SII65527 SII65531:SII131063 SII131067:SII196599 SII196603:SII262135 SII262139:SII327671 SII327675:SII393207 SII393211:SII458743 SII458747:SII524279 SII524283:SII589815 SII589819:SII655351 SII655355:SII720887 SII720891:SII786423 SII786427:SII851959 SII851963:SII917495 SII917499:SII983031 SII983035:SII1048576 SSE4:SSE65527 SSE65531:SSE131063 SSE131067:SSE196599 SSE196603:SSE262135 SSE262139:SSE327671 SSE327675:SSE393207 SSE393211:SSE458743 SSE458747:SSE524279 SSE524283:SSE589815 SSE589819:SSE655351 SSE655355:SSE720887 SSE720891:SSE786423 SSE786427:SSE851959 SSE851963:SSE917495 SSE917499:SSE983031 SSE983035:SSE1048576 TCA4:TCA65527 TCA65531:TCA131063 TCA131067:TCA196599 TCA196603:TCA262135 TCA262139:TCA327671 TCA327675:TCA393207 TCA393211:TCA458743 TCA458747:TCA524279 TCA524283:TCA589815 TCA589819:TCA655351 TCA655355:TCA720887 TCA720891:TCA786423 TCA786427:TCA851959 TCA851963:TCA917495 TCA917499:TCA983031 TCA983035:TCA1048576 TLW4:TLW65527 TLW65531:TLW131063 TLW131067:TLW196599 TLW196603:TLW262135 TLW262139:TLW327671 TLW327675:TLW393207 TLW393211:TLW458743 TLW458747:TLW524279 TLW524283:TLW589815 TLW589819:TLW655351 TLW655355:TLW720887 TLW720891:TLW786423 TLW786427:TLW851959 TLW851963:TLW917495 TLW917499:TLW983031 TLW983035:TLW1048576 TVS4:TVS65527 TVS65531:TVS131063 TVS131067:TVS196599 TVS196603:TVS262135 TVS262139:TVS327671 TVS327675:TVS393207 TVS393211:TVS458743 TVS458747:TVS524279 TVS524283:TVS589815 TVS589819:TVS655351 TVS655355:TVS720887 TVS720891:TVS786423 TVS786427:TVS851959 TVS851963:TVS917495 TVS917499:TVS983031 TVS983035:TVS1048576 UFO4:UFO65527 UFO65531:UFO131063 UFO131067:UFO196599 UFO196603:UFO262135 UFO262139:UFO327671 UFO327675:UFO393207 UFO393211:UFO458743 UFO458747:UFO524279 UFO524283:UFO589815 UFO589819:UFO655351 UFO655355:UFO720887 UFO720891:UFO786423 UFO786427:UFO851959 UFO851963:UFO917495 UFO917499:UFO983031 UFO983035:UFO1048576 UPK4:UPK65527 UPK65531:UPK131063 UPK131067:UPK196599 UPK196603:UPK262135 UPK262139:UPK327671 UPK327675:UPK393207 UPK393211:UPK458743 UPK458747:UPK524279 UPK524283:UPK589815 UPK589819:UPK655351 UPK655355:UPK720887 UPK720891:UPK786423 UPK786427:UPK851959 UPK851963:UPK917495 UPK917499:UPK983031 UPK983035:UPK1048576 UZG4:UZG65527 UZG65531:UZG131063 UZG131067:UZG196599 UZG196603:UZG262135 UZG262139:UZG327671 UZG327675:UZG393207 UZG393211:UZG458743 UZG458747:UZG524279 UZG524283:UZG589815 UZG589819:UZG655351 UZG655355:UZG720887 UZG720891:UZG786423 UZG786427:UZG851959 UZG851963:UZG917495 UZG917499:UZG983031 UZG983035:UZG1048576 VJC4:VJC65527 VJC65531:VJC131063 VJC131067:VJC196599 VJC196603:VJC262135 VJC262139:VJC327671 VJC327675:VJC393207 VJC393211:VJC458743 VJC458747:VJC524279 VJC524283:VJC589815 VJC589819:VJC655351 VJC655355:VJC720887 VJC720891:VJC786423 VJC786427:VJC851959 VJC851963:VJC917495 VJC917499:VJC983031 VJC983035:VJC1048576 VSY4:VSY65527 VSY65531:VSY131063 VSY131067:VSY196599 VSY196603:VSY262135 VSY262139:VSY327671 VSY327675:VSY393207 VSY393211:VSY458743 VSY458747:VSY524279 VSY524283:VSY589815 VSY589819:VSY655351 VSY655355:VSY720887 VSY720891:VSY786423 VSY786427:VSY851959 VSY851963:VSY917495 VSY917499:VSY983031 VSY983035:VSY1048576 WCU4:WCU65527 WCU65531:WCU131063 WCU131067:WCU196599 WCU196603:WCU262135 WCU262139:WCU327671 WCU327675:WCU393207 WCU393211:WCU458743 WCU458747:WCU524279 WCU524283:WCU589815 WCU589819:WCU655351 WCU655355:WCU720887 WCU720891:WCU786423 WCU786427:WCU851959 WCU851963:WCU917495 WCU917499:WCU983031 WCU983035:WCU1048576 WMQ4:WMQ65527 WMQ65531:WMQ131063 WMQ131067:WMQ196599 WMQ196603:WMQ262135 WMQ262139:WMQ327671 WMQ327675:WMQ393207 WMQ393211:WMQ458743 WMQ458747:WMQ524279 WMQ524283:WMQ589815 WMQ589819:WMQ655351 WMQ655355:WMQ720887 WMQ720891:WMQ786423 WMQ786427:WMQ851959 WMQ851963:WMQ917495 WMQ917499:WMQ983031 WMQ983035:WMQ1048576 WWM4:WWM65527 WWM65531:WWM131063 WWM131067:WWM196599 WWM196603:WWM262135 WWM262139:WWM327671 WWM327675:WWM393207 WWM393211:WWM458743 WWM458747:WWM524279 WWM524283:WWM589815 WWM589819:WWM655351 WWM655355:WWM720887 WWM720891:WWM786423 WWM786427:WWM851959 WWM851963:WWM917495 WWM917499:WWM983031 WWM983035:WWM1048576">
      <formula1>0</formula1>
    </dataValidation>
    <dataValidation type="list" allowBlank="1" showInputMessage="1" showErrorMessage="1" sqref="KB4:KB65527 KB65531:KB131063 KB131067:KB196599 KB196603:KB262135 KB262139:KB327671 KB327675:KB393207 KB393211:KB458743 KB458747:KB524279 KB524283:KB589815 KB589819:KB655351 KB655355:KB720887 KB720891:KB786423 KB786427:KB851959 KB851963:KB917495 KB917499:KB983031 KB983035:KB1048576 TX4:TX65527 TX65531:TX131063 TX131067:TX196599 TX196603:TX262135 TX262139:TX327671 TX327675:TX393207 TX393211:TX458743 TX458747:TX524279 TX524283:TX589815 TX589819:TX655351 TX655355:TX720887 TX720891:TX786423 TX786427:TX851959 TX851963:TX917495 TX917499:TX983031 TX983035:TX1048576 ADT4:ADT65527 ADT65531:ADT131063 ADT131067:ADT196599 ADT196603:ADT262135 ADT262139:ADT327671 ADT327675:ADT393207 ADT393211:ADT458743 ADT458747:ADT524279 ADT524283:ADT589815 ADT589819:ADT655351 ADT655355:ADT720887 ADT720891:ADT786423 ADT786427:ADT851959 ADT851963:ADT917495 ADT917499:ADT983031 ADT983035:ADT1048576 ANP4:ANP65527 ANP65531:ANP131063 ANP131067:ANP196599 ANP196603:ANP262135 ANP262139:ANP327671 ANP327675:ANP393207 ANP393211:ANP458743 ANP458747:ANP524279 ANP524283:ANP589815 ANP589819:ANP655351 ANP655355:ANP720887 ANP720891:ANP786423 ANP786427:ANP851959 ANP851963:ANP917495 ANP917499:ANP983031 ANP983035:ANP1048576 AXL4:AXL65527 AXL65531:AXL131063 AXL131067:AXL196599 AXL196603:AXL262135 AXL262139:AXL327671 AXL327675:AXL393207 AXL393211:AXL458743 AXL458747:AXL524279 AXL524283:AXL589815 AXL589819:AXL655351 AXL655355:AXL720887 AXL720891:AXL786423 AXL786427:AXL851959 AXL851963:AXL917495 AXL917499:AXL983031 AXL983035:AXL1048576 BHH4:BHH65527 BHH65531:BHH131063 BHH131067:BHH196599 BHH196603:BHH262135 BHH262139:BHH327671 BHH327675:BHH393207 BHH393211:BHH458743 BHH458747:BHH524279 BHH524283:BHH589815 BHH589819:BHH655351 BHH655355:BHH720887 BHH720891:BHH786423 BHH786427:BHH851959 BHH851963:BHH917495 BHH917499:BHH983031 BHH983035:BHH1048576 BRD4:BRD65527 BRD65531:BRD131063 BRD131067:BRD196599 BRD196603:BRD262135 BRD262139:BRD327671 BRD327675:BRD393207 BRD393211:BRD458743 BRD458747:BRD524279 BRD524283:BRD589815 BRD589819:BRD655351 BRD655355:BRD720887 BRD720891:BRD786423 BRD786427:BRD851959 BRD851963:BRD917495 BRD917499:BRD983031 BRD983035:BRD1048576 CAZ4:CAZ65527 CAZ65531:CAZ131063 CAZ131067:CAZ196599 CAZ196603:CAZ262135 CAZ262139:CAZ327671 CAZ327675:CAZ393207 CAZ393211:CAZ458743 CAZ458747:CAZ524279 CAZ524283:CAZ589815 CAZ589819:CAZ655351 CAZ655355:CAZ720887 CAZ720891:CAZ786423 CAZ786427:CAZ851959 CAZ851963:CAZ917495 CAZ917499:CAZ983031 CAZ983035:CAZ1048576 CKV4:CKV65527 CKV65531:CKV131063 CKV131067:CKV196599 CKV196603:CKV262135 CKV262139:CKV327671 CKV327675:CKV393207 CKV393211:CKV458743 CKV458747:CKV524279 CKV524283:CKV589815 CKV589819:CKV655351 CKV655355:CKV720887 CKV720891:CKV786423 CKV786427:CKV851959 CKV851963:CKV917495 CKV917499:CKV983031 CKV983035:CKV1048576 CUR4:CUR65527 CUR65531:CUR131063 CUR131067:CUR196599 CUR196603:CUR262135 CUR262139:CUR327671 CUR327675:CUR393207 CUR393211:CUR458743 CUR458747:CUR524279 CUR524283:CUR589815 CUR589819:CUR655351 CUR655355:CUR720887 CUR720891:CUR786423 CUR786427:CUR851959 CUR851963:CUR917495 CUR917499:CUR983031 CUR983035:CUR1048576 DEN4:DEN65527 DEN65531:DEN131063 DEN131067:DEN196599 DEN196603:DEN262135 DEN262139:DEN327671 DEN327675:DEN393207 DEN393211:DEN458743 DEN458747:DEN524279 DEN524283:DEN589815 DEN589819:DEN655351 DEN655355:DEN720887 DEN720891:DEN786423 DEN786427:DEN851959 DEN851963:DEN917495 DEN917499:DEN983031 DEN983035:DEN1048576 DOJ4:DOJ65527 DOJ65531:DOJ131063 DOJ131067:DOJ196599 DOJ196603:DOJ262135 DOJ262139:DOJ327671 DOJ327675:DOJ393207 DOJ393211:DOJ458743 DOJ458747:DOJ524279 DOJ524283:DOJ589815 DOJ589819:DOJ655351 DOJ655355:DOJ720887 DOJ720891:DOJ786423 DOJ786427:DOJ851959 DOJ851963:DOJ917495 DOJ917499:DOJ983031 DOJ983035:DOJ1048576 DYF4:DYF65527 DYF65531:DYF131063 DYF131067:DYF196599 DYF196603:DYF262135 DYF262139:DYF327671 DYF327675:DYF393207 DYF393211:DYF458743 DYF458747:DYF524279 DYF524283:DYF589815 DYF589819:DYF655351 DYF655355:DYF720887 DYF720891:DYF786423 DYF786427:DYF851959 DYF851963:DYF917495 DYF917499:DYF983031 DYF983035:DYF1048576 EIB4:EIB65527 EIB65531:EIB131063 EIB131067:EIB196599 EIB196603:EIB262135 EIB262139:EIB327671 EIB327675:EIB393207 EIB393211:EIB458743 EIB458747:EIB524279 EIB524283:EIB589815 EIB589819:EIB655351 EIB655355:EIB720887 EIB720891:EIB786423 EIB786427:EIB851959 EIB851963:EIB917495 EIB917499:EIB983031 EIB983035:EIB1048576 ERX4:ERX65527 ERX65531:ERX131063 ERX131067:ERX196599 ERX196603:ERX262135 ERX262139:ERX327671 ERX327675:ERX393207 ERX393211:ERX458743 ERX458747:ERX524279 ERX524283:ERX589815 ERX589819:ERX655351 ERX655355:ERX720887 ERX720891:ERX786423 ERX786427:ERX851959 ERX851963:ERX917495 ERX917499:ERX983031 ERX983035:ERX1048576 FBT4:FBT65527 FBT65531:FBT131063 FBT131067:FBT196599 FBT196603:FBT262135 FBT262139:FBT327671 FBT327675:FBT393207 FBT393211:FBT458743 FBT458747:FBT524279 FBT524283:FBT589815 FBT589819:FBT655351 FBT655355:FBT720887 FBT720891:FBT786423 FBT786427:FBT851959 FBT851963:FBT917495 FBT917499:FBT983031 FBT983035:FBT1048576 FLP4:FLP65527 FLP65531:FLP131063 FLP131067:FLP196599 FLP196603:FLP262135 FLP262139:FLP327671 FLP327675:FLP393207 FLP393211:FLP458743 FLP458747:FLP524279 FLP524283:FLP589815 FLP589819:FLP655351 FLP655355:FLP720887 FLP720891:FLP786423 FLP786427:FLP851959 FLP851963:FLP917495 FLP917499:FLP983031 FLP983035:FLP1048576 FVL4:FVL65527 FVL65531:FVL131063 FVL131067:FVL196599 FVL196603:FVL262135 FVL262139:FVL327671 FVL327675:FVL393207 FVL393211:FVL458743 FVL458747:FVL524279 FVL524283:FVL589815 FVL589819:FVL655351 FVL655355:FVL720887 FVL720891:FVL786423 FVL786427:FVL851959 FVL851963:FVL917495 FVL917499:FVL983031 FVL983035:FVL1048576 GFH4:GFH65527 GFH65531:GFH131063 GFH131067:GFH196599 GFH196603:GFH262135 GFH262139:GFH327671 GFH327675:GFH393207 GFH393211:GFH458743 GFH458747:GFH524279 GFH524283:GFH589815 GFH589819:GFH655351 GFH655355:GFH720887 GFH720891:GFH786423 GFH786427:GFH851959 GFH851963:GFH917495 GFH917499:GFH983031 GFH983035:GFH1048576 GPD4:GPD65527 GPD65531:GPD131063 GPD131067:GPD196599 GPD196603:GPD262135 GPD262139:GPD327671 GPD327675:GPD393207 GPD393211:GPD458743 GPD458747:GPD524279 GPD524283:GPD589815 GPD589819:GPD655351 GPD655355:GPD720887 GPD720891:GPD786423 GPD786427:GPD851959 GPD851963:GPD917495 GPD917499:GPD983031 GPD983035:GPD1048576 GYZ4:GYZ65527 GYZ65531:GYZ131063 GYZ131067:GYZ196599 GYZ196603:GYZ262135 GYZ262139:GYZ327671 GYZ327675:GYZ393207 GYZ393211:GYZ458743 GYZ458747:GYZ524279 GYZ524283:GYZ589815 GYZ589819:GYZ655351 GYZ655355:GYZ720887 GYZ720891:GYZ786423 GYZ786427:GYZ851959 GYZ851963:GYZ917495 GYZ917499:GYZ983031 GYZ983035:GYZ1048576 HIV4:HIV65527 HIV65531:HIV131063 HIV131067:HIV196599 HIV196603:HIV262135 HIV262139:HIV327671 HIV327675:HIV393207 HIV393211:HIV458743 HIV458747:HIV524279 HIV524283:HIV589815 HIV589819:HIV655351 HIV655355:HIV720887 HIV720891:HIV786423 HIV786427:HIV851959 HIV851963:HIV917495 HIV917499:HIV983031 HIV983035:HIV1048576 HSR4:HSR65527 HSR65531:HSR131063 HSR131067:HSR196599 HSR196603:HSR262135 HSR262139:HSR327671 HSR327675:HSR393207 HSR393211:HSR458743 HSR458747:HSR524279 HSR524283:HSR589815 HSR589819:HSR655351 HSR655355:HSR720887 HSR720891:HSR786423 HSR786427:HSR851959 HSR851963:HSR917495 HSR917499:HSR983031 HSR983035:HSR1048576 ICN4:ICN65527 ICN65531:ICN131063 ICN131067:ICN196599 ICN196603:ICN262135 ICN262139:ICN327671 ICN327675:ICN393207 ICN393211:ICN458743 ICN458747:ICN524279 ICN524283:ICN589815 ICN589819:ICN655351 ICN655355:ICN720887 ICN720891:ICN786423 ICN786427:ICN851959 ICN851963:ICN917495 ICN917499:ICN983031 ICN983035:ICN1048576 IMJ4:IMJ65527 IMJ65531:IMJ131063 IMJ131067:IMJ196599 IMJ196603:IMJ262135 IMJ262139:IMJ327671 IMJ327675:IMJ393207 IMJ393211:IMJ458743 IMJ458747:IMJ524279 IMJ524283:IMJ589815 IMJ589819:IMJ655351 IMJ655355:IMJ720887 IMJ720891:IMJ786423 IMJ786427:IMJ851959 IMJ851963:IMJ917495 IMJ917499:IMJ983031 IMJ983035:IMJ1048576 IWF4:IWF65527 IWF65531:IWF131063 IWF131067:IWF196599 IWF196603:IWF262135 IWF262139:IWF327671 IWF327675:IWF393207 IWF393211:IWF458743 IWF458747:IWF524279 IWF524283:IWF589815 IWF589819:IWF655351 IWF655355:IWF720887 IWF720891:IWF786423 IWF786427:IWF851959 IWF851963:IWF917495 IWF917499:IWF983031 IWF983035:IWF1048576 JGB4:JGB65527 JGB65531:JGB131063 JGB131067:JGB196599 JGB196603:JGB262135 JGB262139:JGB327671 JGB327675:JGB393207 JGB393211:JGB458743 JGB458747:JGB524279 JGB524283:JGB589815 JGB589819:JGB655351 JGB655355:JGB720887 JGB720891:JGB786423 JGB786427:JGB851959 JGB851963:JGB917495 JGB917499:JGB983031 JGB983035:JGB1048576 JPX4:JPX65527 JPX65531:JPX131063 JPX131067:JPX196599 JPX196603:JPX262135 JPX262139:JPX327671 JPX327675:JPX393207 JPX393211:JPX458743 JPX458747:JPX524279 JPX524283:JPX589815 JPX589819:JPX655351 JPX655355:JPX720887 JPX720891:JPX786423 JPX786427:JPX851959 JPX851963:JPX917495 JPX917499:JPX983031 JPX983035:JPX1048576 JZT4:JZT65527 JZT65531:JZT131063 JZT131067:JZT196599 JZT196603:JZT262135 JZT262139:JZT327671 JZT327675:JZT393207 JZT393211:JZT458743 JZT458747:JZT524279 JZT524283:JZT589815 JZT589819:JZT655351 JZT655355:JZT720887 JZT720891:JZT786423 JZT786427:JZT851959 JZT851963:JZT917495 JZT917499:JZT983031 JZT983035:JZT1048576 KJP4:KJP65527 KJP65531:KJP131063 KJP131067:KJP196599 KJP196603:KJP262135 KJP262139:KJP327671 KJP327675:KJP393207 KJP393211:KJP458743 KJP458747:KJP524279 KJP524283:KJP589815 KJP589819:KJP655351 KJP655355:KJP720887 KJP720891:KJP786423 KJP786427:KJP851959 KJP851963:KJP917495 KJP917499:KJP983031 KJP983035:KJP1048576 KTL4:KTL65527 KTL65531:KTL131063 KTL131067:KTL196599 KTL196603:KTL262135 KTL262139:KTL327671 KTL327675:KTL393207 KTL393211:KTL458743 KTL458747:KTL524279 KTL524283:KTL589815 KTL589819:KTL655351 KTL655355:KTL720887 KTL720891:KTL786423 KTL786427:KTL851959 KTL851963:KTL917495 KTL917499:KTL983031 KTL983035:KTL1048576 LDH4:LDH65527 LDH65531:LDH131063 LDH131067:LDH196599 LDH196603:LDH262135 LDH262139:LDH327671 LDH327675:LDH393207 LDH393211:LDH458743 LDH458747:LDH524279 LDH524283:LDH589815 LDH589819:LDH655351 LDH655355:LDH720887 LDH720891:LDH786423 LDH786427:LDH851959 LDH851963:LDH917495 LDH917499:LDH983031 LDH983035:LDH1048576 LND4:LND65527 LND65531:LND131063 LND131067:LND196599 LND196603:LND262135 LND262139:LND327671 LND327675:LND393207 LND393211:LND458743 LND458747:LND524279 LND524283:LND589815 LND589819:LND655351 LND655355:LND720887 LND720891:LND786423 LND786427:LND851959 LND851963:LND917495 LND917499:LND983031 LND983035:LND1048576 LWZ4:LWZ65527 LWZ65531:LWZ131063 LWZ131067:LWZ196599 LWZ196603:LWZ262135 LWZ262139:LWZ327671 LWZ327675:LWZ393207 LWZ393211:LWZ458743 LWZ458747:LWZ524279 LWZ524283:LWZ589815 LWZ589819:LWZ655351 LWZ655355:LWZ720887 LWZ720891:LWZ786423 LWZ786427:LWZ851959 LWZ851963:LWZ917495 LWZ917499:LWZ983031 LWZ983035:LWZ1048576 MGV4:MGV65527 MGV65531:MGV131063 MGV131067:MGV196599 MGV196603:MGV262135 MGV262139:MGV327671 MGV327675:MGV393207 MGV393211:MGV458743 MGV458747:MGV524279 MGV524283:MGV589815 MGV589819:MGV655351 MGV655355:MGV720887 MGV720891:MGV786423 MGV786427:MGV851959 MGV851963:MGV917495 MGV917499:MGV983031 MGV983035:MGV1048576 MQR4:MQR65527 MQR65531:MQR131063 MQR131067:MQR196599 MQR196603:MQR262135 MQR262139:MQR327671 MQR327675:MQR393207 MQR393211:MQR458743 MQR458747:MQR524279 MQR524283:MQR589815 MQR589819:MQR655351 MQR655355:MQR720887 MQR720891:MQR786423 MQR786427:MQR851959 MQR851963:MQR917495 MQR917499:MQR983031 MQR983035:MQR1048576 NAN4:NAN65527 NAN65531:NAN131063 NAN131067:NAN196599 NAN196603:NAN262135 NAN262139:NAN327671 NAN327675:NAN393207 NAN393211:NAN458743 NAN458747:NAN524279 NAN524283:NAN589815 NAN589819:NAN655351 NAN655355:NAN720887 NAN720891:NAN786423 NAN786427:NAN851959 NAN851963:NAN917495 NAN917499:NAN983031 NAN983035:NAN1048576 NKJ4:NKJ65527 NKJ65531:NKJ131063 NKJ131067:NKJ196599 NKJ196603:NKJ262135 NKJ262139:NKJ327671 NKJ327675:NKJ393207 NKJ393211:NKJ458743 NKJ458747:NKJ524279 NKJ524283:NKJ589815 NKJ589819:NKJ655351 NKJ655355:NKJ720887 NKJ720891:NKJ786423 NKJ786427:NKJ851959 NKJ851963:NKJ917495 NKJ917499:NKJ983031 NKJ983035:NKJ1048576 NUF4:NUF65527 NUF65531:NUF131063 NUF131067:NUF196599 NUF196603:NUF262135 NUF262139:NUF327671 NUF327675:NUF393207 NUF393211:NUF458743 NUF458747:NUF524279 NUF524283:NUF589815 NUF589819:NUF655351 NUF655355:NUF720887 NUF720891:NUF786423 NUF786427:NUF851959 NUF851963:NUF917495 NUF917499:NUF983031 NUF983035:NUF1048576 OEB4:OEB65527 OEB65531:OEB131063 OEB131067:OEB196599 OEB196603:OEB262135 OEB262139:OEB327671 OEB327675:OEB393207 OEB393211:OEB458743 OEB458747:OEB524279 OEB524283:OEB589815 OEB589819:OEB655351 OEB655355:OEB720887 OEB720891:OEB786423 OEB786427:OEB851959 OEB851963:OEB917495 OEB917499:OEB983031 OEB983035:OEB1048576 ONX4:ONX65527 ONX65531:ONX131063 ONX131067:ONX196599 ONX196603:ONX262135 ONX262139:ONX327671 ONX327675:ONX393207 ONX393211:ONX458743 ONX458747:ONX524279 ONX524283:ONX589815 ONX589819:ONX655351 ONX655355:ONX720887 ONX720891:ONX786423 ONX786427:ONX851959 ONX851963:ONX917495 ONX917499:ONX983031 ONX983035:ONX1048576 OXT4:OXT65527 OXT65531:OXT131063 OXT131067:OXT196599 OXT196603:OXT262135 OXT262139:OXT327671 OXT327675:OXT393207 OXT393211:OXT458743 OXT458747:OXT524279 OXT524283:OXT589815 OXT589819:OXT655351 OXT655355:OXT720887 OXT720891:OXT786423 OXT786427:OXT851959 OXT851963:OXT917495 OXT917499:OXT983031 OXT983035:OXT1048576 PHP4:PHP65527 PHP65531:PHP131063 PHP131067:PHP196599 PHP196603:PHP262135 PHP262139:PHP327671 PHP327675:PHP393207 PHP393211:PHP458743 PHP458747:PHP524279 PHP524283:PHP589815 PHP589819:PHP655351 PHP655355:PHP720887 PHP720891:PHP786423 PHP786427:PHP851959 PHP851963:PHP917495 PHP917499:PHP983031 PHP983035:PHP1048576 PRL4:PRL65527 PRL65531:PRL131063 PRL131067:PRL196599 PRL196603:PRL262135 PRL262139:PRL327671 PRL327675:PRL393207 PRL393211:PRL458743 PRL458747:PRL524279 PRL524283:PRL589815 PRL589819:PRL655351 PRL655355:PRL720887 PRL720891:PRL786423 PRL786427:PRL851959 PRL851963:PRL917495 PRL917499:PRL983031 PRL983035:PRL1048576 QBH4:QBH65527 QBH65531:QBH131063 QBH131067:QBH196599 QBH196603:QBH262135 QBH262139:QBH327671 QBH327675:QBH393207 QBH393211:QBH458743 QBH458747:QBH524279 QBH524283:QBH589815 QBH589819:QBH655351 QBH655355:QBH720887 QBH720891:QBH786423 QBH786427:QBH851959 QBH851963:QBH917495 QBH917499:QBH983031 QBH983035:QBH1048576 QLD4:QLD65527 QLD65531:QLD131063 QLD131067:QLD196599 QLD196603:QLD262135 QLD262139:QLD327671 QLD327675:QLD393207 QLD393211:QLD458743 QLD458747:QLD524279 QLD524283:QLD589815 QLD589819:QLD655351 QLD655355:QLD720887 QLD720891:QLD786423 QLD786427:QLD851959 QLD851963:QLD917495 QLD917499:QLD983031 QLD983035:QLD1048576 QUZ4:QUZ65527 QUZ65531:QUZ131063 QUZ131067:QUZ196599 QUZ196603:QUZ262135 QUZ262139:QUZ327671 QUZ327675:QUZ393207 QUZ393211:QUZ458743 QUZ458747:QUZ524279 QUZ524283:QUZ589815 QUZ589819:QUZ655351 QUZ655355:QUZ720887 QUZ720891:QUZ786423 QUZ786427:QUZ851959 QUZ851963:QUZ917495 QUZ917499:QUZ983031 QUZ983035:QUZ1048576 REV4:REV65527 REV65531:REV131063 REV131067:REV196599 REV196603:REV262135 REV262139:REV327671 REV327675:REV393207 REV393211:REV458743 REV458747:REV524279 REV524283:REV589815 REV589819:REV655351 REV655355:REV720887 REV720891:REV786423 REV786427:REV851959 REV851963:REV917495 REV917499:REV983031 REV983035:REV1048576 ROR4:ROR65527 ROR65531:ROR131063 ROR131067:ROR196599 ROR196603:ROR262135 ROR262139:ROR327671 ROR327675:ROR393207 ROR393211:ROR458743 ROR458747:ROR524279 ROR524283:ROR589815 ROR589819:ROR655351 ROR655355:ROR720887 ROR720891:ROR786423 ROR786427:ROR851959 ROR851963:ROR917495 ROR917499:ROR983031 ROR983035:ROR1048576 RYN4:RYN65527 RYN65531:RYN131063 RYN131067:RYN196599 RYN196603:RYN262135 RYN262139:RYN327671 RYN327675:RYN393207 RYN393211:RYN458743 RYN458747:RYN524279 RYN524283:RYN589815 RYN589819:RYN655351 RYN655355:RYN720887 RYN720891:RYN786423 RYN786427:RYN851959 RYN851963:RYN917495 RYN917499:RYN983031 RYN983035:RYN1048576 SIJ4:SIJ65527 SIJ65531:SIJ131063 SIJ131067:SIJ196599 SIJ196603:SIJ262135 SIJ262139:SIJ327671 SIJ327675:SIJ393207 SIJ393211:SIJ458743 SIJ458747:SIJ524279 SIJ524283:SIJ589815 SIJ589819:SIJ655351 SIJ655355:SIJ720887 SIJ720891:SIJ786423 SIJ786427:SIJ851959 SIJ851963:SIJ917495 SIJ917499:SIJ983031 SIJ983035:SIJ1048576 SSF4:SSF65527 SSF65531:SSF131063 SSF131067:SSF196599 SSF196603:SSF262135 SSF262139:SSF327671 SSF327675:SSF393207 SSF393211:SSF458743 SSF458747:SSF524279 SSF524283:SSF589815 SSF589819:SSF655351 SSF655355:SSF720887 SSF720891:SSF786423 SSF786427:SSF851959 SSF851963:SSF917495 SSF917499:SSF983031 SSF983035:SSF1048576 TCB4:TCB65527 TCB65531:TCB131063 TCB131067:TCB196599 TCB196603:TCB262135 TCB262139:TCB327671 TCB327675:TCB393207 TCB393211:TCB458743 TCB458747:TCB524279 TCB524283:TCB589815 TCB589819:TCB655351 TCB655355:TCB720887 TCB720891:TCB786423 TCB786427:TCB851959 TCB851963:TCB917495 TCB917499:TCB983031 TCB983035:TCB1048576 TLX4:TLX65527 TLX65531:TLX131063 TLX131067:TLX196599 TLX196603:TLX262135 TLX262139:TLX327671 TLX327675:TLX393207 TLX393211:TLX458743 TLX458747:TLX524279 TLX524283:TLX589815 TLX589819:TLX655351 TLX655355:TLX720887 TLX720891:TLX786423 TLX786427:TLX851959 TLX851963:TLX917495 TLX917499:TLX983031 TLX983035:TLX1048576 TVT4:TVT65527 TVT65531:TVT131063 TVT131067:TVT196599 TVT196603:TVT262135 TVT262139:TVT327671 TVT327675:TVT393207 TVT393211:TVT458743 TVT458747:TVT524279 TVT524283:TVT589815 TVT589819:TVT655351 TVT655355:TVT720887 TVT720891:TVT786423 TVT786427:TVT851959 TVT851963:TVT917495 TVT917499:TVT983031 TVT983035:TVT1048576 UFP4:UFP65527 UFP65531:UFP131063 UFP131067:UFP196599 UFP196603:UFP262135 UFP262139:UFP327671 UFP327675:UFP393207 UFP393211:UFP458743 UFP458747:UFP524279 UFP524283:UFP589815 UFP589819:UFP655351 UFP655355:UFP720887 UFP720891:UFP786423 UFP786427:UFP851959 UFP851963:UFP917495 UFP917499:UFP983031 UFP983035:UFP1048576 UPL4:UPL65527 UPL65531:UPL131063 UPL131067:UPL196599 UPL196603:UPL262135 UPL262139:UPL327671 UPL327675:UPL393207 UPL393211:UPL458743 UPL458747:UPL524279 UPL524283:UPL589815 UPL589819:UPL655351 UPL655355:UPL720887 UPL720891:UPL786423 UPL786427:UPL851959 UPL851963:UPL917495 UPL917499:UPL983031 UPL983035:UPL1048576 UZH4:UZH65527 UZH65531:UZH131063 UZH131067:UZH196599 UZH196603:UZH262135 UZH262139:UZH327671 UZH327675:UZH393207 UZH393211:UZH458743 UZH458747:UZH524279 UZH524283:UZH589815 UZH589819:UZH655351 UZH655355:UZH720887 UZH720891:UZH786423 UZH786427:UZH851959 UZH851963:UZH917495 UZH917499:UZH983031 UZH983035:UZH1048576 VJD4:VJD65527 VJD65531:VJD131063 VJD131067:VJD196599 VJD196603:VJD262135 VJD262139:VJD327671 VJD327675:VJD393207 VJD393211:VJD458743 VJD458747:VJD524279 VJD524283:VJD589815 VJD589819:VJD655351 VJD655355:VJD720887 VJD720891:VJD786423 VJD786427:VJD851959 VJD851963:VJD917495 VJD917499:VJD983031 VJD983035:VJD1048576 VSZ4:VSZ65527 VSZ65531:VSZ131063 VSZ131067:VSZ196599 VSZ196603:VSZ262135 VSZ262139:VSZ327671 VSZ327675:VSZ393207 VSZ393211:VSZ458743 VSZ458747:VSZ524279 VSZ524283:VSZ589815 VSZ589819:VSZ655351 VSZ655355:VSZ720887 VSZ720891:VSZ786423 VSZ786427:VSZ851959 VSZ851963:VSZ917495 VSZ917499:VSZ983031 VSZ983035:VSZ1048576 WCV4:WCV65527 WCV65531:WCV131063 WCV131067:WCV196599 WCV196603:WCV262135 WCV262139:WCV327671 WCV327675:WCV393207 WCV393211:WCV458743 WCV458747:WCV524279 WCV524283:WCV589815 WCV589819:WCV655351 WCV655355:WCV720887 WCV720891:WCV786423 WCV786427:WCV851959 WCV851963:WCV917495 WCV917499:WCV983031 WCV983035:WCV1048576 WMR4:WMR65527 WMR65531:WMR131063 WMR131067:WMR196599 WMR196603:WMR262135 WMR262139:WMR327671 WMR327675:WMR393207 WMR393211:WMR458743 WMR458747:WMR524279 WMR524283:WMR589815 WMR589819:WMR655351 WMR655355:WMR720887 WMR720891:WMR786423 WMR786427:WMR851959 WMR851963:WMR917495 WMR917499:WMR983031 WMR983035:WMR1048576 WWN4:WWN65527 WWN65531:WWN131063 WWN131067:WWN196599 WWN196603:WWN262135 WWN262139:WWN327671 WWN327675:WWN393207 WWN393211:WWN458743 WWN458747:WWN524279 WWN524283:WWN589815 WWN589819:WWN655351 WWN655355:WWN720887 WWN720891:WWN786423 WWN786427:WWN851959 WWN851963:WWN917495 WWN917499:WWN983031 WWN983035:WWN1048576">
      <formula1>"Paid,Not Yet Paid,N/A"</formula1>
    </dataValidation>
    <dataValidation type="list" allowBlank="1" showInputMessage="1" showErrorMessage="1" sqref="CBA983035:CBK1048576 GFI983035:GFS1048576 KJQ983035:KKA1048576 ONY983035:OOI1048576 SSG983035:SSQ1048576 WWO983035:WWY1048576 ANQ983035:AOA1048576 ERY983035:ESI1048576 IWG983035:IWQ1048576 NAO983035:NAY1048576 REW983035:RFG1048576 VJE983035:VJO1048576 KC65531:KM131063 DOK65531:DOU131063 HSS65531:HTC131063 LXA65531:LXK131063 QBI65531:QBS131063 UFQ65531:UGA131063 TY65531:UI131063 DYG65531:DYQ131063 ICO65531:ICY131063 MGW65531:MHG131063 QLE65531:QLO131063 UPM65531:UPW131063 ADU65531:AEE131063 EIC65531:EIM131063 IMK65531:IMU131063 MQS65531:MRC131063 QVA65531:QVK131063 UZI65531:UZS131063 ANQ65531:AOA131063 ERY65531:ESI131063 IWG65531:IWQ131063 NAO65531:NAY131063 REW65531:RFG131063 VJE65531:VJO131063 AXM65531:AXW131063 FBU65531:FCE131063 JGC65531:JGM131063 NKK65531:NKU131063 ROS65531:RPC131063 VTA65531:VTK131063 BHI65531:BHS131063 FLQ65531:FMA131063 JPY65531:JQI131063 NUG65531:NUQ131063 RYO65531:RYY131063 WCW65531:WDG131063 BRE65531:BRO131063 FVM65531:FVW131063 JZU65531:KAE131063 OEC65531:OEM131063 SIK65531:SIU131063 WMS65531:WNC131063 CBA65531:CBK131063 GFI65531:GFS131063 KJQ65531:KKA131063 ONY65531:OOI131063 SSG65531:SSQ131063 WWO65531:WWY131063 CKW65531:CLG131063 GPE65531:GPO131063 KTM65531:KTW131063 OXU65531:OYE131063 TCC65531:TCM131063 CUS65531:CVC131063 GZA65531:GZK131063 LDI65531:LDS131063 PHQ65531:PIA131063 TLY65531:TMI131063 DEO65531:DEY131063 HIW65531:HJG131063 LNE65531:LNO131063 PRM65531:PRW131063 TVU65531:TWE131063 AXM983035:AXW1048576 FBU983035:FCE1048576 JGC983035:JGM1048576 NKK983035:NKU1048576 ROS983035:RPC1048576 VTA983035:VTK1048576 KC131067:KM196599 DOK131067:DOU196599 HSS131067:HTC196599 LXA131067:LXK196599 QBI131067:QBS196599 UFQ131067:UGA196599 TY131067:UI196599 DYG131067:DYQ196599 ICO131067:ICY196599 MGW131067:MHG196599 QLE131067:QLO196599 UPM131067:UPW196599 ADU131067:AEE196599 EIC131067:EIM196599 IMK131067:IMU196599 MQS131067:MRC196599 QVA131067:QVK196599 UZI131067:UZS196599 ANQ131067:AOA196599 ERY131067:ESI196599 IWG131067:IWQ196599 NAO131067:NAY196599 REW131067:RFG196599 VJE131067:VJO196599 AXM131067:AXW196599 FBU131067:FCE196599 JGC131067:JGM196599 NKK131067:NKU196599 ROS131067:RPC196599 VTA131067:VTK196599 BHI131067:BHS196599 FLQ131067:FMA196599 JPY131067:JQI196599 NUG131067:NUQ196599 RYO131067:RYY196599 WCW131067:WDG196599 BRE131067:BRO196599 FVM131067:FVW196599 JZU131067:KAE196599 OEC131067:OEM196599 SIK131067:SIU196599 WMS131067:WNC196599 CBA131067:CBK196599 GFI131067:GFS196599 KJQ131067:KKA196599 ONY131067:OOI196599 SSG131067:SSQ196599 WWO131067:WWY196599 CKW131067:CLG196599 GPE131067:GPO196599 KTM131067:KTW196599 OXU131067:OYE196599 TCC131067:TCM196599 CUS131067:CVC196599 GZA131067:GZK196599 LDI131067:LDS196599 PHQ131067:PIA196599 TLY131067:TMI196599 DEO131067:DEY196599 HIW131067:HJG196599 LNE131067:LNO196599 PRM131067:PRW196599 TVU131067:TWE196599 BHI983035:BHS1048576 FLQ983035:FMA1048576 JPY983035:JQI1048576 NUG983035:NUQ1048576 RYO983035:RYY1048576 WCW983035:WDG1048576 KC196603:KM262135 DOK196603:DOU262135 HSS196603:HTC262135 LXA196603:LXK262135 QBI196603:QBS262135 UFQ196603:UGA262135 TY196603:UI262135 DYG196603:DYQ262135 ICO196603:ICY262135 MGW196603:MHG262135 QLE196603:QLO262135 UPM196603:UPW262135 ADU196603:AEE262135 EIC196603:EIM262135 IMK196603:IMU262135 MQS196603:MRC262135 QVA196603:QVK262135 UZI196603:UZS262135 ANQ196603:AOA262135 ERY196603:ESI262135 IWG196603:IWQ262135 NAO196603:NAY262135 REW196603:RFG262135 VJE196603:VJO262135 AXM196603:AXW262135 FBU196603:FCE262135 JGC196603:JGM262135 NKK196603:NKU262135 ROS196603:RPC262135 VTA196603:VTK262135 BHI196603:BHS262135 FLQ196603:FMA262135 JPY196603:JQI262135 NUG196603:NUQ262135 RYO196603:RYY262135 WCW196603:WDG262135 BRE196603:BRO262135 FVM196603:FVW262135 JZU196603:KAE262135 OEC196603:OEM262135 SIK196603:SIU262135 WMS196603:WNC262135 CBA196603:CBK262135 GFI196603:GFS262135 KJQ196603:KKA262135 ONY196603:OOI262135 SSG196603:SSQ262135 WWO196603:WWY262135 CKW196603:CLG262135 GPE196603:GPO262135 KTM196603:KTW262135 OXU196603:OYE262135 TCC196603:TCM262135 CUS196603:CVC262135 GZA196603:GZK262135 LDI196603:LDS262135 PHQ196603:PIA262135 TLY196603:TMI262135 DEO196603:DEY262135 HIW196603:HJG262135 LNE196603:LNO262135 PRM196603:PRW262135 TVU196603:TWE262135 BRE983035:BRO1048576 FVM983035:FVW1048576 JZU983035:KAE1048576 OEC983035:OEM1048576 SIK983035:SIU1048576 WMS983035:WNC1048576 KC262139:KM327671 DOK262139:DOU327671 HSS262139:HTC327671 LXA262139:LXK327671 QBI262139:QBS327671 UFQ262139:UGA327671 TY262139:UI327671 DYG262139:DYQ327671 ICO262139:ICY327671 MGW262139:MHG327671 QLE262139:QLO327671 UPM262139:UPW327671 ADU262139:AEE327671 EIC262139:EIM327671 IMK262139:IMU327671 MQS262139:MRC327671 QVA262139:QVK327671 UZI262139:UZS327671 ANQ262139:AOA327671 ERY262139:ESI327671 IWG262139:IWQ327671 NAO262139:NAY327671 REW262139:RFG327671 VJE262139:VJO327671 AXM262139:AXW327671 FBU262139:FCE327671 JGC262139:JGM327671 NKK262139:NKU327671 ROS262139:RPC327671 VTA262139:VTK327671 BHI262139:BHS327671 FLQ262139:FMA327671 JPY262139:JQI327671 NUG262139:NUQ327671 RYO262139:RYY327671 WCW262139:WDG327671 BRE262139:BRO327671 FVM262139:FVW327671 JZU262139:KAE327671 OEC262139:OEM327671 SIK262139:SIU327671 WMS262139:WNC327671 CBA262139:CBK327671 GFI262139:GFS327671 KJQ262139:KKA327671 ONY262139:OOI327671 SSG262139:SSQ327671 WWO262139:WWY327671 CKW262139:CLG327671 GPE262139:GPO327671 KTM262139:KTW327671 OXU262139:OYE327671 TCC262139:TCM327671 CUS262139:CVC327671 GZA262139:GZK327671 LDI262139:LDS327671 PHQ262139:PIA327671 TLY262139:TMI327671 DEO262139:DEY327671 HIW262139:HJG327671 LNE262139:LNO327671 PRM262139:PRW327671 TVU262139:TWE327671 KC327675:KM393207 DOK327675:DOU393207 HSS327675:HTC393207 LXA327675:LXK393207 QBI327675:QBS393207 UFQ327675:UGA393207 TY327675:UI393207 DYG327675:DYQ393207 ICO327675:ICY393207 MGW327675:MHG393207 QLE327675:QLO393207 UPM327675:UPW393207 ADU327675:AEE393207 EIC327675:EIM393207 IMK327675:IMU393207 MQS327675:MRC393207 QVA327675:QVK393207 UZI327675:UZS393207 ANQ327675:AOA393207 ERY327675:ESI393207 IWG327675:IWQ393207 NAO327675:NAY393207 REW327675:RFG393207 VJE327675:VJO393207 AXM327675:AXW393207 FBU327675:FCE393207 JGC327675:JGM393207 NKK327675:NKU393207 ROS327675:RPC393207 VTA327675:VTK393207 BHI327675:BHS393207 FLQ327675:FMA393207 JPY327675:JQI393207 NUG327675:NUQ393207 RYO327675:RYY393207 WCW327675:WDG393207 BRE327675:BRO393207 FVM327675:FVW393207 JZU327675:KAE393207 OEC327675:OEM393207 SIK327675:SIU393207 WMS327675:WNC393207 CBA327675:CBK393207 GFI327675:GFS393207 KJQ327675:KKA393207 ONY327675:OOI393207 SSG327675:SSQ393207 WWO327675:WWY393207 CKW327675:CLG393207 GPE327675:GPO393207 KTM327675:KTW393207 OXU327675:OYE393207 TCC327675:TCM393207 CUS327675:CVC393207 GZA327675:GZK393207 LDI327675:LDS393207 PHQ327675:PIA393207 TLY327675:TMI393207 DEO327675:DEY393207 HIW327675:HJG393207 LNE327675:LNO393207 PRM327675:PRW393207 TVU327675:TWE393207 CKW983035:CLG1048576 GPE983035:GPO1048576 KTM983035:KTW1048576 OXU983035:OYE1048576 TCC983035:TCM1048576 KC393211:KM458743 DOK393211:DOU458743 HSS393211:HTC458743 LXA393211:LXK458743 QBI393211:QBS458743 UFQ393211:UGA458743 TY393211:UI458743 DYG393211:DYQ458743 ICO393211:ICY458743 MGW393211:MHG458743 QLE393211:QLO458743 UPM393211:UPW458743 ADU393211:AEE458743 EIC393211:EIM458743 IMK393211:IMU458743 MQS393211:MRC458743 QVA393211:QVK458743 UZI393211:UZS458743 ANQ393211:AOA458743 ERY393211:ESI458743 IWG393211:IWQ458743 NAO393211:NAY458743 REW393211:RFG458743 VJE393211:VJO458743 AXM393211:AXW458743 FBU393211:FCE458743 JGC393211:JGM458743 NKK393211:NKU458743 ROS393211:RPC458743 VTA393211:VTK458743 BHI393211:BHS458743 FLQ393211:FMA458743 JPY393211:JQI458743 NUG393211:NUQ458743 RYO393211:RYY458743 WCW393211:WDG458743 BRE393211:BRO458743 FVM393211:FVW458743 JZU393211:KAE458743 OEC393211:OEM458743 SIK393211:SIU458743 WMS393211:WNC458743 CBA393211:CBK458743 GFI393211:GFS458743 KJQ393211:KKA458743 ONY393211:OOI458743 SSG393211:SSQ458743 WWO393211:WWY458743 CKW393211:CLG458743 GPE393211:GPO458743 KTM393211:KTW458743 OXU393211:OYE458743 TCC393211:TCM458743 CUS393211:CVC458743 GZA393211:GZK458743 LDI393211:LDS458743 PHQ393211:PIA458743 TLY393211:TMI458743 DEO393211:DEY458743 HIW393211:HJG458743 LNE393211:LNO458743 PRM393211:PRW458743 TVU393211:TWE458743 CUS983035:CVC1048576 GZA983035:GZK1048576 LDI983035:LDS1048576 PHQ983035:PIA1048576 TLY983035:TMI1048576 KC458747:KM524279 DOK458747:DOU524279 HSS458747:HTC524279 LXA458747:LXK524279 QBI458747:QBS524279 UFQ458747:UGA524279 TY458747:UI524279 DYG458747:DYQ524279 ICO458747:ICY524279 MGW458747:MHG524279 QLE458747:QLO524279 UPM458747:UPW524279 ADU458747:AEE524279 EIC458747:EIM524279 IMK458747:IMU524279 MQS458747:MRC524279 QVA458747:QVK524279 UZI458747:UZS524279 ANQ458747:AOA524279 ERY458747:ESI524279 IWG458747:IWQ524279 NAO458747:NAY524279 REW458747:RFG524279 VJE458747:VJO524279 AXM458747:AXW524279 FBU458747:FCE524279 JGC458747:JGM524279 NKK458747:NKU524279 ROS458747:RPC524279 VTA458747:VTK524279 BHI458747:BHS524279 FLQ458747:FMA524279 JPY458747:JQI524279 NUG458747:NUQ524279 RYO458747:RYY524279 WCW458747:WDG524279 BRE458747:BRO524279 FVM458747:FVW524279 JZU458747:KAE524279 OEC458747:OEM524279 SIK458747:SIU524279 WMS458747:WNC524279 CBA458747:CBK524279 GFI458747:GFS524279 KJQ458747:KKA524279 ONY458747:OOI524279 SSG458747:SSQ524279 WWO458747:WWY524279 CKW458747:CLG524279 GPE458747:GPO524279 KTM458747:KTW524279 OXU458747:OYE524279 TCC458747:TCM524279 CUS458747:CVC524279 GZA458747:GZK524279 LDI458747:LDS524279 PHQ458747:PIA524279 TLY458747:TMI524279 DEO458747:DEY524279 HIW458747:HJG524279 LNE458747:LNO524279 PRM458747:PRW524279 TVU458747:TWE524279 DEO983035:DEY1048576 HIW983035:HJG1048576 LNE983035:LNO1048576 PRM983035:PRW1048576 TVU983035:TWE1048576 KC524283:KM589815 DOK524283:DOU589815 HSS524283:HTC589815 LXA524283:LXK589815 QBI524283:QBS589815 UFQ524283:UGA589815 TY524283:UI589815 DYG524283:DYQ589815 ICO524283:ICY589815 MGW524283:MHG589815 QLE524283:QLO589815 UPM524283:UPW589815 ADU524283:AEE589815 EIC524283:EIM589815 IMK524283:IMU589815 MQS524283:MRC589815 QVA524283:QVK589815 UZI524283:UZS589815 ANQ524283:AOA589815 ERY524283:ESI589815 IWG524283:IWQ589815 NAO524283:NAY589815 REW524283:RFG589815 VJE524283:VJO589815 AXM524283:AXW589815 FBU524283:FCE589815 JGC524283:JGM589815 NKK524283:NKU589815 ROS524283:RPC589815 VTA524283:VTK589815 BHI524283:BHS589815 FLQ524283:FMA589815 JPY524283:JQI589815 NUG524283:NUQ589815 RYO524283:RYY589815 WCW524283:WDG589815 BRE524283:BRO589815 FVM524283:FVW589815 JZU524283:KAE589815 OEC524283:OEM589815 SIK524283:SIU589815 WMS524283:WNC589815 CBA524283:CBK589815 GFI524283:GFS589815 KJQ524283:KKA589815 ONY524283:OOI589815 SSG524283:SSQ589815 WWO524283:WWY589815 CKW524283:CLG589815 GPE524283:GPO589815 KTM524283:KTW589815 OXU524283:OYE589815 TCC524283:TCM589815 CUS524283:CVC589815 GZA524283:GZK589815 LDI524283:LDS589815 PHQ524283:PIA589815 TLY524283:TMI589815 DEO524283:DEY589815 HIW524283:HJG589815 LNE524283:LNO589815 PRM524283:PRW589815 TVU524283:TWE589815 KC983035:KM1048576 DOK983035:DOU1048576 HSS983035:HTC1048576 LXA983035:LXK1048576 QBI983035:QBS1048576 UFQ983035:UGA1048576 KC589819:KM655351 DOK589819:DOU655351 HSS589819:HTC655351 LXA589819:LXK655351 QBI589819:QBS655351 UFQ589819:UGA655351 TY589819:UI655351 DYG589819:DYQ655351 ICO589819:ICY655351 MGW589819:MHG655351 QLE589819:QLO655351 UPM589819:UPW655351 ADU589819:AEE655351 EIC589819:EIM655351 IMK589819:IMU655351 MQS589819:MRC655351 QVA589819:QVK655351 UZI589819:UZS655351 ANQ589819:AOA655351 ERY589819:ESI655351 IWG589819:IWQ655351 NAO589819:NAY655351 REW589819:RFG655351 VJE589819:VJO655351 AXM589819:AXW655351 FBU589819:FCE655351 JGC589819:JGM655351 NKK589819:NKU655351 ROS589819:RPC655351 VTA589819:VTK655351 BHI589819:BHS655351 FLQ589819:FMA655351 JPY589819:JQI655351 NUG589819:NUQ655351 RYO589819:RYY655351 WCW589819:WDG655351 BRE589819:BRO655351 FVM589819:FVW655351 JZU589819:KAE655351 OEC589819:OEM655351 SIK589819:SIU655351 WMS589819:WNC655351 CBA589819:CBK655351 GFI589819:GFS655351 KJQ589819:KKA655351 ONY589819:OOI655351 SSG589819:SSQ655351 WWO589819:WWY655351 CKW589819:CLG655351 GPE589819:GPO655351 KTM589819:KTW655351 OXU589819:OYE655351 TCC589819:TCM655351 CUS589819:CVC655351 GZA589819:GZK655351 LDI589819:LDS655351 PHQ589819:PIA655351 TLY589819:TMI655351 DEO589819:DEY655351 HIW589819:HJG655351 LNE589819:LNO655351 PRM589819:PRW655351 TVU589819:TWE655351 TY983035:UI1048576 DYG983035:DYQ1048576 ICO983035:ICY1048576 MGW983035:MHG1048576 QLE983035:QLO1048576 UPM983035:UPW1048576 KC655355:KM720887 DOK655355:DOU720887 HSS655355:HTC720887 LXA655355:LXK720887 QBI655355:QBS720887 UFQ655355:UGA720887 TY655355:UI720887 DYG655355:DYQ720887 ICO655355:ICY720887 MGW655355:MHG720887 QLE655355:QLO720887 UPM655355:UPW720887 ADU655355:AEE720887 EIC655355:EIM720887 IMK655355:IMU720887 MQS655355:MRC720887 QVA655355:QVK720887 UZI655355:UZS720887 ANQ655355:AOA720887 ERY655355:ESI720887 IWG655355:IWQ720887 NAO655355:NAY720887 REW655355:RFG720887 VJE655355:VJO720887 AXM655355:AXW720887 FBU655355:FCE720887 JGC655355:JGM720887 NKK655355:NKU720887 ROS655355:RPC720887 VTA655355:VTK720887 BHI655355:BHS720887 FLQ655355:FMA720887 JPY655355:JQI720887 NUG655355:NUQ720887 RYO655355:RYY720887 WCW655355:WDG720887 BRE655355:BRO720887 FVM655355:FVW720887 JZU655355:KAE720887 OEC655355:OEM720887 SIK655355:SIU720887 WMS655355:WNC720887 CBA655355:CBK720887 GFI655355:GFS720887 KJQ655355:KKA720887 ONY655355:OOI720887 SSG655355:SSQ720887 WWO655355:WWY720887 CKW655355:CLG720887 GPE655355:GPO720887 KTM655355:KTW720887 OXU655355:OYE720887 TCC655355:TCM720887 CUS655355:CVC720887 GZA655355:GZK720887 LDI655355:LDS720887 PHQ655355:PIA720887 TLY655355:TMI720887 DEO655355:DEY720887 HIW655355:HJG720887 LNE655355:LNO720887 PRM655355:PRW720887 TVU655355:TWE720887 ADU983035:AEE1048576 EIC983035:EIM1048576 IMK983035:IMU1048576 MQS983035:MRC1048576 QVA983035:QVK1048576 UZI983035:UZS1048576 KC720891:KM786423 DOK720891:DOU786423 HSS720891:HTC786423 LXA720891:LXK786423 QBI720891:QBS786423 UFQ720891:UGA786423 TY720891:UI786423 DYG720891:DYQ786423 ICO720891:ICY786423 MGW720891:MHG786423 QLE720891:QLO786423 UPM720891:UPW786423 ADU720891:AEE786423 EIC720891:EIM786423 IMK720891:IMU786423 MQS720891:MRC786423 QVA720891:QVK786423 UZI720891:UZS786423 ANQ720891:AOA786423 ERY720891:ESI786423 IWG720891:IWQ786423 NAO720891:NAY786423 REW720891:RFG786423 VJE720891:VJO786423 AXM720891:AXW786423 FBU720891:FCE786423 JGC720891:JGM786423 NKK720891:NKU786423 ROS720891:RPC786423 VTA720891:VTK786423 BHI720891:BHS786423 FLQ720891:FMA786423 JPY720891:JQI786423 NUG720891:NUQ786423 RYO720891:RYY786423 WCW720891:WDG786423 BRE720891:BRO786423 FVM720891:FVW786423 JZU720891:KAE786423 OEC720891:OEM786423 SIK720891:SIU786423 WMS720891:WNC786423 CBA720891:CBK786423 GFI720891:GFS786423 KJQ720891:KKA786423 ONY720891:OOI786423 SSG720891:SSQ786423 WWO720891:WWY786423 CKW720891:CLG786423 GPE720891:GPO786423 KTM720891:KTW786423 OXU720891:OYE786423 TCC720891:TCM786423 CUS720891:CVC786423 GZA720891:GZK786423 LDI720891:LDS786423 PHQ720891:PIA786423 TLY720891:TMI786423 DEO720891:DEY786423 HIW720891:HJG786423 LNE720891:LNO786423 PRM720891:PRW786423 TVU720891:TWE786423 KC786427:KM851959 DOK786427:DOU851959 HSS786427:HTC851959 LXA786427:LXK851959 QBI786427:QBS851959 UFQ786427:UGA851959 TY786427:UI851959 DYG786427:DYQ851959 ICO786427:ICY851959 MGW786427:MHG851959 QLE786427:QLO851959 UPM786427:UPW851959 ADU786427:AEE851959 EIC786427:EIM851959 IMK786427:IMU851959 MQS786427:MRC851959 QVA786427:QVK851959 UZI786427:UZS851959 ANQ786427:AOA851959 ERY786427:ESI851959 IWG786427:IWQ851959 NAO786427:NAY851959 REW786427:RFG851959 VJE786427:VJO851959 AXM786427:AXW851959 FBU786427:FCE851959 JGC786427:JGM851959 NKK786427:NKU851959 ROS786427:RPC851959 VTA786427:VTK851959 BHI786427:BHS851959 FLQ786427:FMA851959 JPY786427:JQI851959 NUG786427:NUQ851959 RYO786427:RYY851959 WCW786427:WDG851959 BRE786427:BRO851959 FVM786427:FVW851959 JZU786427:KAE851959 OEC786427:OEM851959 SIK786427:SIU851959 WMS786427:WNC851959 CBA786427:CBK851959 GFI786427:GFS851959 KJQ786427:KKA851959 ONY786427:OOI851959 SSG786427:SSQ851959 WWO786427:WWY851959 CKW786427:CLG851959 GPE786427:GPO851959 KTM786427:KTW851959 OXU786427:OYE851959 TCC786427:TCM851959 CUS786427:CVC851959 GZA786427:GZK851959 LDI786427:LDS851959 PHQ786427:PIA851959 TLY786427:TMI851959 DEO786427:DEY851959 HIW786427:HJG851959 LNE786427:LNO851959 PRM786427:PRW851959 TVU786427:TWE851959 KC851963:KM917495 DOK851963:DOU917495 HSS851963:HTC917495 LXA851963:LXK917495 QBI851963:QBS917495 UFQ851963:UGA917495 TY851963:UI917495 DYG851963:DYQ917495 ICO851963:ICY917495 MGW851963:MHG917495 QLE851963:QLO917495 UPM851963:UPW917495 ADU851963:AEE917495 EIC851963:EIM917495 IMK851963:IMU917495 MQS851963:MRC917495 QVA851963:QVK917495 UZI851963:UZS917495 ANQ851963:AOA917495 ERY851963:ESI917495 IWG851963:IWQ917495 NAO851963:NAY917495 REW851963:RFG917495 VJE851963:VJO917495 AXM851963:AXW917495 FBU851963:FCE917495 JGC851963:JGM917495 NKK851963:NKU917495 ROS851963:RPC917495 VTA851963:VTK917495 BHI851963:BHS917495 FLQ851963:FMA917495 JPY851963:JQI917495 NUG851963:NUQ917495 RYO851963:RYY917495 WCW851963:WDG917495 BRE851963:BRO917495 FVM851963:FVW917495 JZU851963:KAE917495 OEC851963:OEM917495 SIK851963:SIU917495 WMS851963:WNC917495 CBA851963:CBK917495 GFI851963:GFS917495 KJQ851963:KKA917495 ONY851963:OOI917495 SSG851963:SSQ917495 WWO851963:WWY917495 CKW851963:CLG917495 GPE851963:GPO917495 KTM851963:KTW917495 OXU851963:OYE917495 TCC851963:TCM917495 CUS851963:CVC917495 GZA851963:GZK917495 LDI851963:LDS917495 PHQ851963:PIA917495 TLY851963:TMI917495 DEO851963:DEY917495 HIW851963:HJG917495 LNE851963:LNO917495 PRM851963:PRW917495 TVU851963:TWE917495 KC917499:KM983031 DOK917499:DOU983031 HSS917499:HTC983031 LXA917499:LXK983031 QBI917499:QBS983031 UFQ917499:UGA983031 TY917499:UI983031 DYG917499:DYQ983031 ICO917499:ICY983031 MGW917499:MHG983031 QLE917499:QLO983031 UPM917499:UPW983031 ADU917499:AEE983031 EIC917499:EIM983031 IMK917499:IMU983031 MQS917499:MRC983031 QVA917499:QVK983031 UZI917499:UZS983031 ANQ917499:AOA983031 ERY917499:ESI983031 IWG917499:IWQ983031 NAO917499:NAY983031 REW917499:RFG983031 VJE917499:VJO983031 AXM917499:AXW983031 FBU917499:FCE983031 JGC917499:JGM983031 NKK917499:NKU983031 ROS917499:RPC983031 VTA917499:VTK983031 BHI917499:BHS983031 FLQ917499:FMA983031 JPY917499:JQI983031 NUG917499:NUQ983031 RYO917499:RYY983031 WCW917499:WDG983031 BRE917499:BRO983031 FVM917499:FVW983031 JZU917499:KAE983031 OEC917499:OEM983031 SIK917499:SIU983031 WMS917499:WNC983031 CBA917499:CBK983031 GFI917499:GFS983031 KJQ917499:KKA983031 ONY917499:OOI983031 SSG917499:SSQ983031 WWO917499:WWY983031 CKW917499:CLG983031 GPE917499:GPO983031 KTM917499:KTW983031 OXU917499:OYE983031 TCC917499:TCM983031 CUS917499:CVC983031 GZA917499:GZK983031 LDI917499:LDS983031 PHQ917499:PIA983031 TLY917499:TMI983031 DEO917499:DEY983031 HIW917499:HJG983031 LNE917499:LNO983031 PRM917499:PRW983031 TVU917499:TWE983031 CBA4:CBK65527 GFI4:GFS65527 KJQ4:KKA65527 ONY4:OOI65527 SSG4:SSQ65527 WWO4:WWY65527 BRE4:BRO65527 FVM4:FVW65527 JZU4:KAE65527 OEC4:OEM65527 SIK4:SIU65527 WMS4:WNC65527 BHI4:BHS65527 FLQ4:FMA65527 JPY4:JQI65527 NUG4:NUQ65527 RYO4:RYY65527 WCW4:WDG65527 AXM4:AXW65527 FBU4:FCE65527 JGC4:JGM65527 NKK4:NKU65527 ROS4:RPC65527 VTA4:VTK65527 ANQ4:AOA65527 ERY4:ESI65527 IWG4:IWQ65527 NAO4:NAY65527 REW4:RFG65527 VJE4:VJO65527 ADU4:AEE65527 EIC4:EIM65527 IMK4:IMU65527 MQS4:MRC65527 QVA4:QVK65527 UZI4:UZS65527 TY4:UI65527 DYG4:DYQ65527 ICO4:ICY65527 MGW4:MHG65527 QLE4:QLO65527 UPM4:UPW65527 KC4:KM65527 DOK4:DOU65527 HSS4:HTC65527 LXA4:LXK65527 QBI4:QBS65527 UFQ4:UGA65527 DEO4:DEY65527 HIW4:HJG65527 LNE4:LNO65527 PRM4:PRW65527 TVU4:TWE65527 CUS4:CVC65527 GZA4:GZK65527 LDI4:LDS65527 PHQ4:PIA65527 TLY4:TMI65527 CKW4:CLG65527 GPE4:GPO65527 KTM4:KTW65527 OXU4:OYE65527 TCC4:TCM65527">
      <formula1>"Paid,Not Paid,N/A"</formula1>
    </dataValidation>
  </dataValidations>
  <pageMargins left="0.75" right="0.75" top="1" bottom="1" header="0.5" footer="0.5"/>
  <pageSetup paperSize="1" orientation="portrait"/>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37"/>
  <sheetViews>
    <sheetView zoomScale="90" zoomScaleNormal="90" workbookViewId="0">
      <pane ySplit="2" topLeftCell="A3" activePane="bottomLeft" state="frozen"/>
      <selection/>
      <selection pane="bottomLeft" activeCell="A3" sqref="A3"/>
    </sheetView>
  </sheetViews>
  <sheetFormatPr defaultColWidth="9" defaultRowHeight="12.75"/>
  <cols>
    <col min="1" max="1" width="4.42857142857143" style="3" customWidth="1"/>
    <col min="2" max="2" width="10.1428571428571" style="3" customWidth="1"/>
    <col min="3" max="3" width="78.5714285714286" style="3" customWidth="1"/>
    <col min="4" max="4" width="6.28571428571429" style="3" customWidth="1"/>
    <col min="5" max="5" width="6.71428571428571" style="3" customWidth="1"/>
    <col min="6" max="6" width="15.2857142857143" style="3" customWidth="1"/>
    <col min="7" max="7" width="12.2857142857143" style="4" customWidth="1"/>
    <col min="8" max="8" width="17.7142857142857" style="3" customWidth="1"/>
    <col min="9" max="9" width="16.2857142857143" style="3" customWidth="1"/>
    <col min="10" max="10" width="6.28571428571429" style="3" customWidth="1"/>
    <col min="11" max="11" width="47.1428571428571" style="3" customWidth="1"/>
    <col min="12" max="16384" width="9.14285714285714" style="3"/>
  </cols>
  <sheetData>
    <row r="1" s="1" customFormat="1" spans="1:9">
      <c r="A1" s="5" t="s">
        <v>126</v>
      </c>
      <c r="B1" s="6" t="s">
        <v>1258</v>
      </c>
      <c r="C1" s="6" t="s">
        <v>1259</v>
      </c>
      <c r="D1" s="6" t="s">
        <v>1260</v>
      </c>
      <c r="E1" s="6" t="s">
        <v>1261</v>
      </c>
      <c r="F1" s="7" t="s">
        <v>1262</v>
      </c>
      <c r="G1" s="8" t="s">
        <v>1263</v>
      </c>
      <c r="H1" s="6" t="s">
        <v>26</v>
      </c>
      <c r="I1" s="7" t="s">
        <v>27</v>
      </c>
    </row>
    <row r="2" spans="1:12">
      <c r="A2" s="9"/>
      <c r="B2" s="10"/>
      <c r="C2" s="11" t="s">
        <v>2</v>
      </c>
      <c r="D2" s="10"/>
      <c r="E2" s="10"/>
      <c r="F2" s="12"/>
      <c r="G2" s="13">
        <f>SUM(G3:G1083)</f>
        <v>278714.25</v>
      </c>
      <c r="H2" s="14">
        <f>SUM(H3:H1083)</f>
        <v>70350</v>
      </c>
      <c r="I2" s="23">
        <f>SUM(I3:I1083)</f>
        <v>1275</v>
      </c>
      <c r="L2"/>
    </row>
    <row r="3" spans="1:13">
      <c r="A3" s="15">
        <v>1</v>
      </c>
      <c r="B3" s="16">
        <v>43525</v>
      </c>
      <c r="C3" s="17" t="s">
        <v>1264</v>
      </c>
      <c r="D3" s="17"/>
      <c r="E3" s="17"/>
      <c r="F3" s="18"/>
      <c r="G3" s="19">
        <f>D3*E3+F3</f>
        <v>0</v>
      </c>
      <c r="H3" s="17">
        <f>2000+10500</f>
        <v>12500</v>
      </c>
      <c r="I3" s="18"/>
      <c r="K3" s="24" t="s">
        <v>1265</v>
      </c>
      <c r="L3" t="s">
        <v>1261</v>
      </c>
      <c r="M3" t="s">
        <v>1266</v>
      </c>
    </row>
    <row r="4" spans="1:11">
      <c r="A4" s="15">
        <f>A3+1</f>
        <v>2</v>
      </c>
      <c r="B4" s="16">
        <v>43525</v>
      </c>
      <c r="C4" s="17" t="s">
        <v>1267</v>
      </c>
      <c r="D4" s="17"/>
      <c r="E4" s="17"/>
      <c r="F4" s="18">
        <v>10000</v>
      </c>
      <c r="G4" s="19">
        <f>D4*E4+F4</f>
        <v>10000</v>
      </c>
      <c r="H4" s="17"/>
      <c r="I4" s="18"/>
      <c r="K4"/>
    </row>
    <row r="5" spans="1:12">
      <c r="A5" s="15">
        <f t="shared" ref="A5:A114" si="0">A4+1</f>
        <v>3</v>
      </c>
      <c r="B5" s="16">
        <v>43525</v>
      </c>
      <c r="C5" s="17" t="s">
        <v>1268</v>
      </c>
      <c r="D5" s="17"/>
      <c r="E5" s="17"/>
      <c r="F5" s="18"/>
      <c r="G5" s="19">
        <f t="shared" ref="G5:G148" si="1">D5*E5+F5</f>
        <v>0</v>
      </c>
      <c r="H5" s="17">
        <f>3000</f>
        <v>3000</v>
      </c>
      <c r="I5" s="18"/>
      <c r="K5"/>
      <c r="L5"/>
    </row>
    <row r="6" ht="38.25" spans="1:12">
      <c r="A6" s="15">
        <f t="shared" si="0"/>
        <v>4</v>
      </c>
      <c r="B6" s="16">
        <v>43525</v>
      </c>
      <c r="C6" s="17" t="s">
        <v>1269</v>
      </c>
      <c r="D6" s="17">
        <f>5*4</f>
        <v>20</v>
      </c>
      <c r="E6" s="17">
        <v>195</v>
      </c>
      <c r="F6" s="18">
        <f>1000+600</f>
        <v>1600</v>
      </c>
      <c r="G6" s="19">
        <f t="shared" si="1"/>
        <v>5500</v>
      </c>
      <c r="H6" s="17"/>
      <c r="I6" s="18"/>
      <c r="K6" s="25" t="s">
        <v>1270</v>
      </c>
      <c r="L6" t="s">
        <v>1271</v>
      </c>
    </row>
    <row r="7" spans="1:13">
      <c r="A7" s="15">
        <f t="shared" si="0"/>
        <v>5</v>
      </c>
      <c r="B7" s="16">
        <v>43525</v>
      </c>
      <c r="C7" s="17" t="s">
        <v>1272</v>
      </c>
      <c r="D7" s="17">
        <f>5*10</f>
        <v>50</v>
      </c>
      <c r="E7" s="17">
        <v>35</v>
      </c>
      <c r="F7" s="18"/>
      <c r="G7" s="19">
        <f t="shared" si="1"/>
        <v>1750</v>
      </c>
      <c r="H7" s="17"/>
      <c r="I7" s="18"/>
      <c r="K7" t="s">
        <v>1273</v>
      </c>
      <c r="L7" t="s">
        <v>1271</v>
      </c>
      <c r="M7" s="3" t="s">
        <v>1274</v>
      </c>
    </row>
    <row r="8" spans="1:13">
      <c r="A8" s="15">
        <f t="shared" si="0"/>
        <v>6</v>
      </c>
      <c r="B8" s="16">
        <v>43525</v>
      </c>
      <c r="C8" s="17" t="s">
        <v>1275</v>
      </c>
      <c r="D8" s="17"/>
      <c r="E8" s="17"/>
      <c r="F8" s="18"/>
      <c r="G8" s="19">
        <f t="shared" ref="G8" si="2">D8*E8+F8</f>
        <v>0</v>
      </c>
      <c r="H8" s="17">
        <f>(15*2*1.5)*30</f>
        <v>1350</v>
      </c>
      <c r="I8" s="18"/>
      <c r="K8" t="s">
        <v>1276</v>
      </c>
      <c r="L8" t="s">
        <v>1277</v>
      </c>
      <c r="M8" s="3" t="s">
        <v>1278</v>
      </c>
    </row>
    <row r="9" spans="1:12">
      <c r="A9" s="15">
        <f t="shared" si="0"/>
        <v>7</v>
      </c>
      <c r="B9" s="16">
        <v>43525</v>
      </c>
      <c r="C9" s="17" t="s">
        <v>1279</v>
      </c>
      <c r="D9" s="17"/>
      <c r="E9" s="17"/>
      <c r="F9" s="18"/>
      <c r="G9" s="19">
        <f t="shared" ref="G9" si="3">D9*E9+F9</f>
        <v>0</v>
      </c>
      <c r="H9" s="17">
        <v>500</v>
      </c>
      <c r="I9" s="18"/>
      <c r="K9" s="3" t="s">
        <v>1280</v>
      </c>
      <c r="L9" s="3" t="s">
        <v>1281</v>
      </c>
    </row>
    <row r="10" spans="1:12">
      <c r="A10" s="15">
        <f t="shared" si="0"/>
        <v>8</v>
      </c>
      <c r="B10" s="16">
        <v>43525</v>
      </c>
      <c r="C10" s="17" t="s">
        <v>1282</v>
      </c>
      <c r="D10" s="17"/>
      <c r="E10" s="17"/>
      <c r="F10" s="18"/>
      <c r="G10" s="19">
        <f t="shared" ref="G10" si="4">D10*E10+F10</f>
        <v>0</v>
      </c>
      <c r="H10" s="17">
        <v>100</v>
      </c>
      <c r="I10" s="18"/>
      <c r="K10" s="3" t="s">
        <v>1283</v>
      </c>
      <c r="L10" s="3" t="s">
        <v>1284</v>
      </c>
    </row>
    <row r="11" spans="1:12">
      <c r="A11" s="15">
        <f t="shared" si="0"/>
        <v>9</v>
      </c>
      <c r="B11" s="16">
        <v>43525</v>
      </c>
      <c r="C11" s="17" t="s">
        <v>1285</v>
      </c>
      <c r="D11" s="17"/>
      <c r="E11" s="17"/>
      <c r="F11" s="18"/>
      <c r="G11" s="19">
        <f t="shared" ref="G11" si="5">D11*E11+F11</f>
        <v>0</v>
      </c>
      <c r="H11" s="17">
        <v>100</v>
      </c>
      <c r="I11" s="18"/>
      <c r="K11" s="3" t="s">
        <v>1286</v>
      </c>
      <c r="L11" s="3" t="s">
        <v>1281</v>
      </c>
    </row>
    <row r="12" spans="1:12">
      <c r="A12" s="15">
        <f t="shared" si="0"/>
        <v>10</v>
      </c>
      <c r="B12" s="16">
        <v>43525</v>
      </c>
      <c r="C12" s="17" t="s">
        <v>1287</v>
      </c>
      <c r="D12" s="17"/>
      <c r="E12" s="17"/>
      <c r="F12" s="18"/>
      <c r="G12" s="19">
        <f t="shared" ref="G12" si="6">D12*E12+F12</f>
        <v>0</v>
      </c>
      <c r="H12" s="17">
        <v>100</v>
      </c>
      <c r="I12" s="18"/>
      <c r="K12" t="s">
        <v>1288</v>
      </c>
      <c r="L12"/>
    </row>
    <row r="13" spans="1:12">
      <c r="A13" s="15">
        <f t="shared" si="0"/>
        <v>11</v>
      </c>
      <c r="B13" s="16">
        <v>43525</v>
      </c>
      <c r="C13" s="17" t="s">
        <v>1289</v>
      </c>
      <c r="D13" s="17"/>
      <c r="E13" s="17"/>
      <c r="F13" s="18"/>
      <c r="G13" s="19">
        <f t="shared" ref="G13" si="7">D13*E13+F13</f>
        <v>0</v>
      </c>
      <c r="H13" s="17">
        <v>100</v>
      </c>
      <c r="I13" s="18"/>
      <c r="K13" t="s">
        <v>1290</v>
      </c>
      <c r="L13" t="s">
        <v>1291</v>
      </c>
    </row>
    <row r="14" spans="1:13">
      <c r="A14" s="15">
        <f t="shared" si="0"/>
        <v>12</v>
      </c>
      <c r="B14" s="16">
        <v>43525</v>
      </c>
      <c r="C14" s="17" t="s">
        <v>1292</v>
      </c>
      <c r="D14" s="17"/>
      <c r="E14" s="17"/>
      <c r="F14" s="18"/>
      <c r="G14" s="19">
        <f t="shared" ref="G14:G16" si="8">D14*E14+F14</f>
        <v>0</v>
      </c>
      <c r="H14" s="17">
        <v>100</v>
      </c>
      <c r="I14" s="18"/>
      <c r="K14" s="3" t="s">
        <v>1293</v>
      </c>
      <c r="L14" s="3" t="s">
        <v>1294</v>
      </c>
      <c r="M14" s="3" t="s">
        <v>1295</v>
      </c>
    </row>
    <row r="15" spans="1:9">
      <c r="A15" s="15">
        <f t="shared" si="0"/>
        <v>13</v>
      </c>
      <c r="B15" s="16">
        <v>43532</v>
      </c>
      <c r="C15" s="17" t="s">
        <v>1296</v>
      </c>
      <c r="D15" s="17"/>
      <c r="E15" s="17"/>
      <c r="F15" s="18"/>
      <c r="G15" s="19">
        <f t="shared" si="8"/>
        <v>0</v>
      </c>
      <c r="H15" s="17">
        <f>30*100</f>
        <v>3000</v>
      </c>
      <c r="I15" s="18"/>
    </row>
    <row r="16" spans="1:12">
      <c r="A16" s="15">
        <f t="shared" si="0"/>
        <v>14</v>
      </c>
      <c r="B16" s="16">
        <v>43532</v>
      </c>
      <c r="C16" s="17" t="s">
        <v>1297</v>
      </c>
      <c r="D16" s="17"/>
      <c r="E16" s="17"/>
      <c r="F16" s="18"/>
      <c r="G16" s="19">
        <f t="shared" si="8"/>
        <v>0</v>
      </c>
      <c r="H16" s="17">
        <v>2500</v>
      </c>
      <c r="I16" s="18"/>
      <c r="K16" s="3" t="s">
        <v>1298</v>
      </c>
      <c r="L16" s="3" t="s">
        <v>1299</v>
      </c>
    </row>
    <row r="17" spans="1:9">
      <c r="A17" s="15">
        <f t="shared" si="0"/>
        <v>15</v>
      </c>
      <c r="B17" s="16">
        <v>43532</v>
      </c>
      <c r="C17" s="17" t="s">
        <v>1300</v>
      </c>
      <c r="D17" s="17">
        <f>14.25*10</f>
        <v>142.5</v>
      </c>
      <c r="E17" s="17">
        <v>200</v>
      </c>
      <c r="F17" s="18"/>
      <c r="G17" s="19">
        <f t="shared" ref="G17" si="9">D17*E17+F17</f>
        <v>28500</v>
      </c>
      <c r="H17" s="17"/>
      <c r="I17" s="18"/>
    </row>
    <row r="18" spans="1:9">
      <c r="A18" s="15">
        <f t="shared" si="0"/>
        <v>16</v>
      </c>
      <c r="B18" s="16">
        <v>43534</v>
      </c>
      <c r="C18" s="17" t="s">
        <v>1301</v>
      </c>
      <c r="D18" s="17">
        <f>51*30/144</f>
        <v>10.625</v>
      </c>
      <c r="E18" s="17">
        <v>850</v>
      </c>
      <c r="F18" s="18">
        <v>69</v>
      </c>
      <c r="G18" s="19">
        <f t="shared" si="1"/>
        <v>9100.25</v>
      </c>
      <c r="H18" s="17"/>
      <c r="I18" s="18"/>
    </row>
    <row r="19" spans="1:9">
      <c r="A19" s="15">
        <f t="shared" si="0"/>
        <v>17</v>
      </c>
      <c r="B19" s="16">
        <v>43534</v>
      </c>
      <c r="C19" s="17" t="s">
        <v>1302</v>
      </c>
      <c r="D19" s="17">
        <f>2*56*18/144</f>
        <v>14</v>
      </c>
      <c r="E19" s="17">
        <v>850</v>
      </c>
      <c r="F19" s="18"/>
      <c r="G19" s="19">
        <f t="shared" ref="G19:G20" si="10">D19*E19+F19</f>
        <v>11900</v>
      </c>
      <c r="H19" s="17"/>
      <c r="I19" s="18"/>
    </row>
    <row r="20" spans="1:9">
      <c r="A20" s="15">
        <f t="shared" si="0"/>
        <v>18</v>
      </c>
      <c r="B20" s="16">
        <v>43534</v>
      </c>
      <c r="C20" s="17" t="s">
        <v>1303</v>
      </c>
      <c r="D20" s="17">
        <v>10</v>
      </c>
      <c r="E20" s="17">
        <v>350</v>
      </c>
      <c r="F20" s="18">
        <v>10000</v>
      </c>
      <c r="G20" s="19">
        <f t="shared" si="10"/>
        <v>13500</v>
      </c>
      <c r="H20" s="17"/>
      <c r="I20" s="18"/>
    </row>
    <row r="21" spans="1:9">
      <c r="A21" s="15">
        <f t="shared" si="0"/>
        <v>19</v>
      </c>
      <c r="B21" s="16">
        <v>43535</v>
      </c>
      <c r="C21" s="17" t="s">
        <v>1304</v>
      </c>
      <c r="D21" s="17"/>
      <c r="E21" s="17"/>
      <c r="F21" s="18">
        <f>700+1500</f>
        <v>2200</v>
      </c>
      <c r="G21" s="19">
        <f t="shared" si="1"/>
        <v>2200</v>
      </c>
      <c r="H21" s="17"/>
      <c r="I21" s="18"/>
    </row>
    <row r="22" spans="1:9">
      <c r="A22" s="15">
        <f t="shared" si="0"/>
        <v>20</v>
      </c>
      <c r="B22" s="16">
        <v>43535</v>
      </c>
      <c r="C22" s="17" t="s">
        <v>1305</v>
      </c>
      <c r="D22" s="17"/>
      <c r="E22" s="17"/>
      <c r="F22" s="18"/>
      <c r="G22" s="19">
        <f t="shared" si="1"/>
        <v>0</v>
      </c>
      <c r="H22" s="17">
        <v>1000</v>
      </c>
      <c r="I22" s="18"/>
    </row>
    <row r="23" spans="1:9">
      <c r="A23" s="15">
        <f t="shared" si="0"/>
        <v>21</v>
      </c>
      <c r="B23" s="16">
        <v>43539</v>
      </c>
      <c r="C23" s="17" t="s">
        <v>1306</v>
      </c>
      <c r="D23" s="17"/>
      <c r="E23" s="17"/>
      <c r="F23" s="18"/>
      <c r="G23" s="19">
        <f>D23*E23+F23</f>
        <v>0</v>
      </c>
      <c r="H23" s="17">
        <v>450</v>
      </c>
      <c r="I23" s="18"/>
    </row>
    <row r="24" spans="1:9">
      <c r="A24" s="15">
        <f t="shared" si="0"/>
        <v>22</v>
      </c>
      <c r="B24" s="16">
        <v>43540</v>
      </c>
      <c r="C24" s="17" t="s">
        <v>1305</v>
      </c>
      <c r="D24" s="17"/>
      <c r="E24" s="17"/>
      <c r="F24" s="18"/>
      <c r="G24" s="19">
        <f t="shared" ref="G24" si="11">D24*E24+F24</f>
        <v>0</v>
      </c>
      <c r="H24" s="17">
        <v>1000</v>
      </c>
      <c r="I24" s="18"/>
    </row>
    <row r="25" spans="1:9">
      <c r="A25" s="15">
        <f t="shared" si="0"/>
        <v>23</v>
      </c>
      <c r="B25" s="16">
        <v>43541</v>
      </c>
      <c r="C25" s="17" t="s">
        <v>1305</v>
      </c>
      <c r="D25" s="17"/>
      <c r="E25" s="17"/>
      <c r="F25" s="18"/>
      <c r="G25" s="19">
        <f t="shared" ref="G25:G26" si="12">D25*E25+F25</f>
        <v>0</v>
      </c>
      <c r="H25" s="17">
        <v>1000</v>
      </c>
      <c r="I25" s="18"/>
    </row>
    <row r="26" spans="1:9">
      <c r="A26" s="15">
        <f t="shared" si="0"/>
        <v>24</v>
      </c>
      <c r="B26" s="16">
        <v>43540</v>
      </c>
      <c r="C26" s="17" t="s">
        <v>1307</v>
      </c>
      <c r="D26" s="17">
        <v>1</v>
      </c>
      <c r="E26" s="17">
        <f>2200+300+100</f>
        <v>2600</v>
      </c>
      <c r="F26" s="18"/>
      <c r="G26" s="19">
        <f t="shared" si="12"/>
        <v>2600</v>
      </c>
      <c r="H26" s="17"/>
      <c r="I26" s="18"/>
    </row>
    <row r="27" spans="1:9">
      <c r="A27" s="15">
        <f t="shared" si="0"/>
        <v>25</v>
      </c>
      <c r="B27" s="16">
        <v>43540</v>
      </c>
      <c r="C27" s="17" t="s">
        <v>1308</v>
      </c>
      <c r="D27" s="17"/>
      <c r="E27" s="17"/>
      <c r="F27" s="18">
        <v>10000</v>
      </c>
      <c r="G27" s="19">
        <f t="shared" ref="G27:G28" si="13">D27*E27+F27</f>
        <v>10000</v>
      </c>
      <c r="H27" s="17"/>
      <c r="I27" s="18"/>
    </row>
    <row r="28" spans="1:9">
      <c r="A28" s="15">
        <f t="shared" si="0"/>
        <v>26</v>
      </c>
      <c r="B28" s="16">
        <v>43546</v>
      </c>
      <c r="C28" s="17" t="s">
        <v>1309</v>
      </c>
      <c r="D28" s="17"/>
      <c r="E28" s="17"/>
      <c r="F28" s="18"/>
      <c r="G28" s="19">
        <f t="shared" si="13"/>
        <v>0</v>
      </c>
      <c r="H28" s="17">
        <f>130*10+70+50*2</f>
        <v>1470</v>
      </c>
      <c r="I28" s="18"/>
    </row>
    <row r="29" spans="1:9">
      <c r="A29" s="15">
        <f t="shared" si="0"/>
        <v>27</v>
      </c>
      <c r="B29" s="16">
        <v>43554</v>
      </c>
      <c r="C29" s="17" t="s">
        <v>1305</v>
      </c>
      <c r="D29" s="17"/>
      <c r="E29" s="17"/>
      <c r="F29" s="18"/>
      <c r="G29" s="19">
        <f t="shared" ref="G29:G31" si="14">D29*E29+F29</f>
        <v>0</v>
      </c>
      <c r="H29" s="17">
        <v>1000</v>
      </c>
      <c r="I29" s="18"/>
    </row>
    <row r="30" spans="1:9">
      <c r="A30" s="15">
        <f t="shared" si="0"/>
        <v>28</v>
      </c>
      <c r="B30" s="16">
        <v>43555</v>
      </c>
      <c r="C30" s="17" t="s">
        <v>1310</v>
      </c>
      <c r="D30" s="17">
        <v>2</v>
      </c>
      <c r="E30" s="17">
        <v>500</v>
      </c>
      <c r="F30" s="18"/>
      <c r="G30" s="19">
        <f t="shared" ref="G30" si="15">D30*E30+F30</f>
        <v>1000</v>
      </c>
      <c r="H30" s="17"/>
      <c r="I30" s="18"/>
    </row>
    <row r="31" spans="1:9">
      <c r="A31" s="15">
        <f t="shared" si="0"/>
        <v>29</v>
      </c>
      <c r="B31" s="16">
        <v>43571</v>
      </c>
      <c r="C31" s="17" t="s">
        <v>1311</v>
      </c>
      <c r="D31" s="17"/>
      <c r="E31" s="17"/>
      <c r="F31" s="18"/>
      <c r="G31" s="19">
        <f t="shared" si="14"/>
        <v>0</v>
      </c>
      <c r="H31" s="17">
        <f>300*(26)</f>
        <v>7800</v>
      </c>
      <c r="I31" s="18"/>
    </row>
    <row r="32" spans="1:9">
      <c r="A32" s="15">
        <f t="shared" si="0"/>
        <v>30</v>
      </c>
      <c r="B32" s="16">
        <v>43575</v>
      </c>
      <c r="C32" s="17" t="s">
        <v>1312</v>
      </c>
      <c r="D32" s="17"/>
      <c r="E32" s="17"/>
      <c r="F32" s="18"/>
      <c r="G32" s="19">
        <f t="shared" ref="G32" si="16">D32*E32+F32</f>
        <v>0</v>
      </c>
      <c r="H32" s="17">
        <f>300*10+250</f>
        <v>3250</v>
      </c>
      <c r="I32" s="18"/>
    </row>
    <row r="33" spans="1:9">
      <c r="A33" s="15">
        <f t="shared" si="0"/>
        <v>31</v>
      </c>
      <c r="B33" s="16">
        <v>43575</v>
      </c>
      <c r="C33" s="17" t="s">
        <v>1313</v>
      </c>
      <c r="D33" s="17"/>
      <c r="E33" s="17"/>
      <c r="F33" s="18"/>
      <c r="G33" s="19">
        <f t="shared" ref="G33" si="17">D33*E33+F33</f>
        <v>0</v>
      </c>
      <c r="H33" s="17">
        <v>3000</v>
      </c>
      <c r="I33" s="18"/>
    </row>
    <row r="34" spans="1:9">
      <c r="A34" s="15">
        <f t="shared" si="0"/>
        <v>32</v>
      </c>
      <c r="B34" s="16">
        <v>43598</v>
      </c>
      <c r="C34" s="20" t="s">
        <v>1314</v>
      </c>
      <c r="D34" s="17"/>
      <c r="E34" s="17"/>
      <c r="F34" s="18"/>
      <c r="G34" s="19">
        <f t="shared" ref="G34:G37" si="18">D34*E34+F34</f>
        <v>0</v>
      </c>
      <c r="H34" s="17">
        <v>500</v>
      </c>
      <c r="I34" s="18"/>
    </row>
    <row r="35" spans="1:9">
      <c r="A35" s="15">
        <f t="shared" si="0"/>
        <v>33</v>
      </c>
      <c r="B35" s="16">
        <v>43603</v>
      </c>
      <c r="C35" s="20" t="s">
        <v>1315</v>
      </c>
      <c r="D35" s="17"/>
      <c r="E35" s="17"/>
      <c r="F35" s="18"/>
      <c r="G35" s="19">
        <f t="shared" si="18"/>
        <v>0</v>
      </c>
      <c r="H35" s="17">
        <f>50*7+10*7</f>
        <v>420</v>
      </c>
      <c r="I35" s="18"/>
    </row>
    <row r="36" spans="1:9">
      <c r="A36" s="15">
        <f t="shared" si="0"/>
        <v>34</v>
      </c>
      <c r="B36" s="16">
        <v>43603</v>
      </c>
      <c r="C36" s="20" t="s">
        <v>1316</v>
      </c>
      <c r="D36" s="17"/>
      <c r="E36" s="17"/>
      <c r="F36" s="18"/>
      <c r="G36" s="19">
        <f t="shared" si="18"/>
        <v>0</v>
      </c>
      <c r="H36" s="17">
        <v>1200</v>
      </c>
      <c r="I36" s="18"/>
    </row>
    <row r="37" spans="1:9">
      <c r="A37" s="15">
        <f t="shared" si="0"/>
        <v>35</v>
      </c>
      <c r="B37" s="16">
        <v>43613</v>
      </c>
      <c r="C37" s="20" t="s">
        <v>1317</v>
      </c>
      <c r="D37" s="17"/>
      <c r="E37" s="17"/>
      <c r="F37" s="18"/>
      <c r="G37" s="19">
        <f t="shared" si="18"/>
        <v>0</v>
      </c>
      <c r="H37" s="17">
        <f>2*100</f>
        <v>200</v>
      </c>
      <c r="I37" s="18"/>
    </row>
    <row r="38" spans="1:9">
      <c r="A38" s="15">
        <f t="shared" si="0"/>
        <v>36</v>
      </c>
      <c r="B38" s="16">
        <v>43615</v>
      </c>
      <c r="C38" s="20" t="s">
        <v>1318</v>
      </c>
      <c r="D38" s="17"/>
      <c r="E38" s="17"/>
      <c r="F38" s="18"/>
      <c r="G38" s="19">
        <f t="shared" ref="G38" si="19">D38*E38+F38</f>
        <v>0</v>
      </c>
      <c r="H38" s="17">
        <v>100</v>
      </c>
      <c r="I38" s="18"/>
    </row>
    <row r="39" spans="1:9">
      <c r="A39" s="15">
        <f t="shared" si="0"/>
        <v>37</v>
      </c>
      <c r="B39" s="16">
        <v>43619</v>
      </c>
      <c r="C39" s="20" t="s">
        <v>1319</v>
      </c>
      <c r="D39" s="17"/>
      <c r="E39" s="17"/>
      <c r="F39" s="18"/>
      <c r="G39" s="19">
        <f t="shared" ref="G39" si="20">D39*E39+F39</f>
        <v>0</v>
      </c>
      <c r="H39" s="17">
        <v>700</v>
      </c>
      <c r="I39" s="18"/>
    </row>
    <row r="40" spans="1:9">
      <c r="A40" s="15">
        <f t="shared" si="0"/>
        <v>38</v>
      </c>
      <c r="B40" s="16">
        <v>43630</v>
      </c>
      <c r="C40" s="17" t="s">
        <v>1320</v>
      </c>
      <c r="D40" s="17"/>
      <c r="E40" s="17"/>
      <c r="F40" s="18">
        <v>10000</v>
      </c>
      <c r="G40" s="19">
        <f t="shared" ref="G40:G42" si="21">D40*E40+F40</f>
        <v>10000</v>
      </c>
      <c r="H40" s="17"/>
      <c r="I40" s="18"/>
    </row>
    <row r="41" spans="1:9">
      <c r="A41" s="15">
        <f t="shared" si="0"/>
        <v>39</v>
      </c>
      <c r="B41" s="16">
        <v>43638</v>
      </c>
      <c r="C41" s="20" t="s">
        <v>1316</v>
      </c>
      <c r="D41" s="17"/>
      <c r="E41" s="17"/>
      <c r="F41" s="18"/>
      <c r="G41" s="19">
        <f t="shared" si="21"/>
        <v>0</v>
      </c>
      <c r="H41" s="17">
        <v>1200</v>
      </c>
      <c r="I41" s="18"/>
    </row>
    <row r="42" spans="1:9">
      <c r="A42" s="15">
        <f t="shared" si="0"/>
        <v>40</v>
      </c>
      <c r="B42" s="16">
        <v>43648</v>
      </c>
      <c r="C42" s="20" t="s">
        <v>1321</v>
      </c>
      <c r="D42" s="17"/>
      <c r="E42" s="17"/>
      <c r="F42" s="18"/>
      <c r="G42" s="19">
        <f t="shared" si="21"/>
        <v>0</v>
      </c>
      <c r="H42" s="17">
        <v>100</v>
      </c>
      <c r="I42" s="18"/>
    </row>
    <row r="43" spans="1:9">
      <c r="A43" s="15">
        <f t="shared" si="0"/>
        <v>41</v>
      </c>
      <c r="B43" s="16">
        <v>43659</v>
      </c>
      <c r="C43" s="20" t="s">
        <v>1322</v>
      </c>
      <c r="D43" s="17"/>
      <c r="E43" s="17"/>
      <c r="F43" s="18"/>
      <c r="G43" s="19">
        <f t="shared" ref="G43" si="22">D43*E43+F43</f>
        <v>0</v>
      </c>
      <c r="H43" s="17">
        <v>650</v>
      </c>
      <c r="I43" s="18"/>
    </row>
    <row r="44" spans="1:9">
      <c r="A44" s="15">
        <f t="shared" si="0"/>
        <v>42</v>
      </c>
      <c r="B44" s="16">
        <v>43681</v>
      </c>
      <c r="C44" s="20" t="s">
        <v>1323</v>
      </c>
      <c r="D44" s="17"/>
      <c r="E44" s="17"/>
      <c r="F44" s="18"/>
      <c r="G44" s="19">
        <f t="shared" ref="G44" si="23">D44*E44+F44</f>
        <v>0</v>
      </c>
      <c r="H44" s="17">
        <v>600</v>
      </c>
      <c r="I44" s="18"/>
    </row>
    <row r="45" spans="1:9">
      <c r="A45" s="15">
        <f t="shared" si="0"/>
        <v>43</v>
      </c>
      <c r="B45" s="16">
        <v>43694</v>
      </c>
      <c r="C45" s="20" t="s">
        <v>1324</v>
      </c>
      <c r="D45" s="17"/>
      <c r="E45" s="17"/>
      <c r="F45" s="18"/>
      <c r="G45" s="19">
        <f t="shared" ref="G45" si="24">D45*E45+F45</f>
        <v>0</v>
      </c>
      <c r="H45" s="17">
        <v>600</v>
      </c>
      <c r="I45" s="18"/>
    </row>
    <row r="46" spans="1:9">
      <c r="A46" s="15">
        <f t="shared" si="0"/>
        <v>44</v>
      </c>
      <c r="B46" s="16">
        <v>43701</v>
      </c>
      <c r="C46" s="20" t="s">
        <v>1325</v>
      </c>
      <c r="D46" s="17"/>
      <c r="E46" s="17"/>
      <c r="F46" s="18">
        <v>750</v>
      </c>
      <c r="G46" s="19">
        <f t="shared" ref="G46" si="25">D46*E46+F46</f>
        <v>750</v>
      </c>
      <c r="H46" s="17"/>
      <c r="I46" s="18"/>
    </row>
    <row r="47" spans="1:9">
      <c r="A47" s="15">
        <f t="shared" si="0"/>
        <v>45</v>
      </c>
      <c r="B47" s="16">
        <v>43708</v>
      </c>
      <c r="C47" s="20" t="s">
        <v>1326</v>
      </c>
      <c r="D47" s="17"/>
      <c r="E47" s="17"/>
      <c r="F47" s="18"/>
      <c r="G47" s="19">
        <f t="shared" ref="G47" si="26">D47*E47+F47</f>
        <v>0</v>
      </c>
      <c r="H47" s="17">
        <v>2950</v>
      </c>
      <c r="I47" s="18"/>
    </row>
    <row r="48" spans="1:9">
      <c r="A48" s="15">
        <f t="shared" si="0"/>
        <v>46</v>
      </c>
      <c r="B48" s="16">
        <v>43708</v>
      </c>
      <c r="C48" s="20" t="s">
        <v>1327</v>
      </c>
      <c r="D48" s="17"/>
      <c r="E48" s="17"/>
      <c r="F48" s="18"/>
      <c r="G48" s="19">
        <f t="shared" ref="G48" si="27">D48*E48+F48</f>
        <v>0</v>
      </c>
      <c r="H48" s="17">
        <v>2500</v>
      </c>
      <c r="I48" s="18"/>
    </row>
    <row r="49" spans="1:9">
      <c r="A49" s="15">
        <f t="shared" si="0"/>
        <v>47</v>
      </c>
      <c r="B49" s="16">
        <v>43708</v>
      </c>
      <c r="C49" s="20" t="s">
        <v>1328</v>
      </c>
      <c r="D49" s="17"/>
      <c r="E49" s="17"/>
      <c r="F49" s="18"/>
      <c r="G49" s="19">
        <f t="shared" ref="G49" si="28">D49*E49+F49</f>
        <v>0</v>
      </c>
      <c r="H49" s="17">
        <v>750</v>
      </c>
      <c r="I49" s="18"/>
    </row>
    <row r="50" spans="1:9">
      <c r="A50" s="15">
        <f t="shared" si="0"/>
        <v>48</v>
      </c>
      <c r="B50" s="16">
        <v>43708</v>
      </c>
      <c r="C50" s="20" t="s">
        <v>1329</v>
      </c>
      <c r="D50" s="17"/>
      <c r="E50" s="17"/>
      <c r="F50" s="18"/>
      <c r="G50" s="19">
        <f t="shared" ref="G50" si="29">D50*E50+F50</f>
        <v>0</v>
      </c>
      <c r="H50" s="17">
        <v>1500</v>
      </c>
      <c r="I50" s="18"/>
    </row>
    <row r="51" spans="1:9">
      <c r="A51" s="15">
        <f t="shared" si="0"/>
        <v>49</v>
      </c>
      <c r="B51" s="16">
        <v>43708</v>
      </c>
      <c r="C51" s="20" t="s">
        <v>1330</v>
      </c>
      <c r="D51" s="17"/>
      <c r="E51" s="17"/>
      <c r="F51" s="18"/>
      <c r="G51" s="19">
        <f t="shared" ref="G51:G52" si="30">D51*E51+F51</f>
        <v>0</v>
      </c>
      <c r="H51" s="17">
        <v>1500</v>
      </c>
      <c r="I51" s="18"/>
    </row>
    <row r="52" spans="1:9">
      <c r="A52" s="15">
        <f t="shared" si="0"/>
        <v>50</v>
      </c>
      <c r="B52" s="16">
        <v>43708</v>
      </c>
      <c r="C52" s="20" t="s">
        <v>1331</v>
      </c>
      <c r="D52" s="17"/>
      <c r="E52" s="17"/>
      <c r="F52" s="18"/>
      <c r="G52" s="19">
        <f t="shared" si="30"/>
        <v>0</v>
      </c>
      <c r="H52" s="17">
        <v>200</v>
      </c>
      <c r="I52" s="18"/>
    </row>
    <row r="53" spans="1:9">
      <c r="A53" s="15">
        <f t="shared" si="0"/>
        <v>51</v>
      </c>
      <c r="B53" s="16">
        <v>43735</v>
      </c>
      <c r="C53" s="20" t="s">
        <v>1332</v>
      </c>
      <c r="D53" s="17"/>
      <c r="E53" s="17"/>
      <c r="F53" s="18">
        <v>10000</v>
      </c>
      <c r="G53" s="19">
        <f t="shared" ref="G53" si="31">D53*E53+F53</f>
        <v>10000</v>
      </c>
      <c r="H53" s="17"/>
      <c r="I53" s="18"/>
    </row>
    <row r="54" spans="1:9">
      <c r="A54" s="15">
        <f t="shared" si="0"/>
        <v>52</v>
      </c>
      <c r="B54" s="16">
        <v>43737</v>
      </c>
      <c r="C54" s="20" t="s">
        <v>1333</v>
      </c>
      <c r="D54" s="17"/>
      <c r="E54" s="17"/>
      <c r="F54" s="18">
        <v>10000</v>
      </c>
      <c r="G54" s="19">
        <f t="shared" ref="G54" si="32">D54*E54+F54</f>
        <v>10000</v>
      </c>
      <c r="H54" s="17"/>
      <c r="I54" s="18"/>
    </row>
    <row r="55" spans="1:9">
      <c r="A55" s="15">
        <f t="shared" si="0"/>
        <v>53</v>
      </c>
      <c r="B55" s="16">
        <v>43737</v>
      </c>
      <c r="C55" s="20" t="s">
        <v>1334</v>
      </c>
      <c r="D55" s="17"/>
      <c r="E55" s="17"/>
      <c r="F55" s="18">
        <v>10000</v>
      </c>
      <c r="G55" s="19">
        <f t="shared" ref="G55:G56" si="33">D55*E55+F55</f>
        <v>10000</v>
      </c>
      <c r="H55" s="17"/>
      <c r="I55" s="18"/>
    </row>
    <row r="56" spans="1:9">
      <c r="A56" s="15">
        <f t="shared" si="0"/>
        <v>54</v>
      </c>
      <c r="B56" s="16">
        <v>43738</v>
      </c>
      <c r="C56" s="20" t="s">
        <v>1335</v>
      </c>
      <c r="D56" s="17"/>
      <c r="E56" s="17"/>
      <c r="F56" s="18">
        <v>10000</v>
      </c>
      <c r="G56" s="19">
        <f t="shared" si="33"/>
        <v>10000</v>
      </c>
      <c r="H56" s="17"/>
      <c r="I56" s="18"/>
    </row>
    <row r="57" spans="1:9">
      <c r="A57" s="15">
        <f t="shared" si="0"/>
        <v>55</v>
      </c>
      <c r="B57" s="16">
        <v>43747</v>
      </c>
      <c r="C57" s="20" t="s">
        <v>1336</v>
      </c>
      <c r="D57" s="17"/>
      <c r="E57" s="17"/>
      <c r="F57" s="18"/>
      <c r="G57" s="19">
        <f t="shared" ref="G57:G58" si="34">D57*E57+F57</f>
        <v>0</v>
      </c>
      <c r="H57" s="17"/>
      <c r="I57" s="18">
        <v>85</v>
      </c>
    </row>
    <row r="58" spans="1:9">
      <c r="A58" s="15">
        <f t="shared" si="0"/>
        <v>56</v>
      </c>
      <c r="B58" s="16">
        <v>43783</v>
      </c>
      <c r="C58" s="21" t="s">
        <v>1337</v>
      </c>
      <c r="D58" s="17"/>
      <c r="E58" s="17"/>
      <c r="F58" s="18"/>
      <c r="G58" s="19">
        <f t="shared" si="34"/>
        <v>0</v>
      </c>
      <c r="H58" s="17">
        <v>1450</v>
      </c>
      <c r="I58" s="18"/>
    </row>
    <row r="59" spans="1:9">
      <c r="A59" s="15">
        <f t="shared" si="0"/>
        <v>57</v>
      </c>
      <c r="B59" s="16">
        <v>43791</v>
      </c>
      <c r="C59" s="21" t="s">
        <v>1338</v>
      </c>
      <c r="D59" s="17"/>
      <c r="E59" s="17"/>
      <c r="F59" s="18"/>
      <c r="G59" s="19">
        <f t="shared" ref="G59" si="35">D59*E59+F59</f>
        <v>0</v>
      </c>
      <c r="H59" s="17">
        <v>600</v>
      </c>
      <c r="I59" s="18"/>
    </row>
    <row r="60" spans="1:9">
      <c r="A60" s="15">
        <f t="shared" si="0"/>
        <v>58</v>
      </c>
      <c r="B60" s="16">
        <v>43805</v>
      </c>
      <c r="C60" s="21" t="s">
        <v>1339</v>
      </c>
      <c r="D60" s="17"/>
      <c r="E60" s="17"/>
      <c r="F60" s="18"/>
      <c r="G60" s="19">
        <f t="shared" ref="G60" si="36">D60*E60+F60</f>
        <v>0</v>
      </c>
      <c r="H60" s="17">
        <v>260</v>
      </c>
      <c r="I60" s="18"/>
    </row>
    <row r="61" ht="99.95" customHeight="1" spans="1:9">
      <c r="A61" s="15">
        <f t="shared" si="0"/>
        <v>59</v>
      </c>
      <c r="B61" s="16">
        <v>43816</v>
      </c>
      <c r="C61" s="22" t="s">
        <v>1340</v>
      </c>
      <c r="D61" s="17">
        <v>0</v>
      </c>
      <c r="E61" s="17">
        <v>0</v>
      </c>
      <c r="F61" s="18">
        <f>49000+1700</f>
        <v>50700</v>
      </c>
      <c r="G61" s="19">
        <f t="shared" ref="G61" si="37">D61*E61+F61</f>
        <v>50700</v>
      </c>
      <c r="H61" s="17"/>
      <c r="I61" s="18"/>
    </row>
    <row r="62" spans="1:9">
      <c r="A62" s="15">
        <f t="shared" si="0"/>
        <v>60</v>
      </c>
      <c r="B62" s="16">
        <v>43819</v>
      </c>
      <c r="C62" s="21" t="s">
        <v>1341</v>
      </c>
      <c r="D62" s="17">
        <v>10</v>
      </c>
      <c r="E62" s="17">
        <v>1750</v>
      </c>
      <c r="F62" s="18">
        <f>200+50</f>
        <v>250</v>
      </c>
      <c r="G62" s="19">
        <f t="shared" ref="G62" si="38">D62*E62+F62</f>
        <v>17750</v>
      </c>
      <c r="H62" s="17">
        <v>0</v>
      </c>
      <c r="I62" s="18"/>
    </row>
    <row r="63" spans="1:9">
      <c r="A63" s="15">
        <f t="shared" si="0"/>
        <v>61</v>
      </c>
      <c r="B63" s="16">
        <v>43820</v>
      </c>
      <c r="C63" s="17" t="s">
        <v>1342</v>
      </c>
      <c r="D63" s="17"/>
      <c r="E63" s="17"/>
      <c r="F63" s="18"/>
      <c r="G63" s="19">
        <v>260</v>
      </c>
      <c r="H63" s="17"/>
      <c r="I63" s="18"/>
    </row>
    <row r="64" spans="1:9">
      <c r="A64" s="15">
        <f t="shared" si="0"/>
        <v>62</v>
      </c>
      <c r="B64" s="16">
        <v>43820</v>
      </c>
      <c r="C64" s="17" t="s">
        <v>1343</v>
      </c>
      <c r="D64" s="17"/>
      <c r="E64" s="17"/>
      <c r="F64" s="18"/>
      <c r="G64" s="19"/>
      <c r="H64" s="17">
        <v>150</v>
      </c>
      <c r="I64" s="18"/>
    </row>
    <row r="65" spans="1:9">
      <c r="A65" s="15">
        <f t="shared" si="0"/>
        <v>63</v>
      </c>
      <c r="B65" s="16">
        <v>43822</v>
      </c>
      <c r="C65" s="17" t="s">
        <v>1344</v>
      </c>
      <c r="D65" s="17">
        <v>0</v>
      </c>
      <c r="E65" s="17">
        <v>0</v>
      </c>
      <c r="F65" s="18">
        <v>1000</v>
      </c>
      <c r="G65" s="19">
        <f>D65*E65+F65</f>
        <v>1000</v>
      </c>
      <c r="H65" s="17"/>
      <c r="I65" s="18"/>
    </row>
    <row r="66" spans="1:9">
      <c r="A66" s="15">
        <f t="shared" si="0"/>
        <v>64</v>
      </c>
      <c r="B66" s="16">
        <v>43834</v>
      </c>
      <c r="C66" s="17" t="s">
        <v>1345</v>
      </c>
      <c r="D66" s="17">
        <f>10*30</f>
        <v>300</v>
      </c>
      <c r="E66" s="17">
        <v>11.67</v>
      </c>
      <c r="F66" s="18">
        <v>4000</v>
      </c>
      <c r="G66" s="19">
        <f t="shared" ref="G66" si="39">D66*E66+F66</f>
        <v>7501</v>
      </c>
      <c r="H66" s="17"/>
      <c r="I66" s="18"/>
    </row>
    <row r="67" spans="1:9">
      <c r="A67" s="15">
        <f t="shared" si="0"/>
        <v>65</v>
      </c>
      <c r="B67" s="16">
        <v>43820</v>
      </c>
      <c r="C67" s="17" t="s">
        <v>1343</v>
      </c>
      <c r="D67" s="17"/>
      <c r="E67" s="17"/>
      <c r="F67" s="18"/>
      <c r="G67" s="19"/>
      <c r="H67" s="17">
        <v>320</v>
      </c>
      <c r="I67" s="18"/>
    </row>
    <row r="68" s="2" customFormat="1" spans="1:9">
      <c r="A68" s="15">
        <f t="shared" si="0"/>
        <v>66</v>
      </c>
      <c r="B68" s="16">
        <v>43838</v>
      </c>
      <c r="C68" s="17" t="s">
        <v>1346</v>
      </c>
      <c r="D68" s="17">
        <f>4*7+3*7</f>
        <v>49</v>
      </c>
      <c r="E68" s="17">
        <v>42</v>
      </c>
      <c r="F68" s="18">
        <v>50</v>
      </c>
      <c r="G68" s="19">
        <f t="shared" ref="G68:G70" si="40">D68*E68+F68</f>
        <v>2108</v>
      </c>
      <c r="H68" s="26"/>
      <c r="I68" s="27"/>
    </row>
    <row r="69" spans="1:9">
      <c r="A69" s="15">
        <f t="shared" si="0"/>
        <v>67</v>
      </c>
      <c r="B69" s="16">
        <v>43841</v>
      </c>
      <c r="C69" s="17" t="s">
        <v>1347</v>
      </c>
      <c r="D69" s="17">
        <f>18*4</f>
        <v>72</v>
      </c>
      <c r="E69" s="17">
        <v>40</v>
      </c>
      <c r="F69" s="18">
        <v>500</v>
      </c>
      <c r="G69" s="19">
        <f t="shared" si="40"/>
        <v>3380</v>
      </c>
      <c r="H69" s="17"/>
      <c r="I69" s="18"/>
    </row>
    <row r="70" spans="1:9">
      <c r="A70" s="15">
        <f t="shared" si="0"/>
        <v>68</v>
      </c>
      <c r="B70" s="16">
        <v>43841</v>
      </c>
      <c r="C70" s="17" t="s">
        <v>1348</v>
      </c>
      <c r="D70" s="17">
        <f>5*4</f>
        <v>20</v>
      </c>
      <c r="E70" s="17">
        <v>40</v>
      </c>
      <c r="F70" s="18">
        <f>400+1200</f>
        <v>1600</v>
      </c>
      <c r="G70" s="19">
        <f t="shared" si="40"/>
        <v>2400</v>
      </c>
      <c r="H70" s="17"/>
      <c r="I70" s="18"/>
    </row>
    <row r="71" spans="1:9">
      <c r="A71" s="15">
        <f t="shared" si="0"/>
        <v>69</v>
      </c>
      <c r="B71" s="16">
        <v>43846</v>
      </c>
      <c r="C71" s="17" t="s">
        <v>1349</v>
      </c>
      <c r="D71" s="17"/>
      <c r="E71" s="17"/>
      <c r="F71" s="18"/>
      <c r="G71" s="19"/>
      <c r="H71" s="17">
        <v>150</v>
      </c>
      <c r="I71" s="18"/>
    </row>
    <row r="72" spans="1:9">
      <c r="A72" s="15">
        <f t="shared" si="0"/>
        <v>70</v>
      </c>
      <c r="B72" s="16">
        <v>43850</v>
      </c>
      <c r="C72" s="17" t="s">
        <v>1350</v>
      </c>
      <c r="D72" s="17">
        <f>2*20*10+6*5</f>
        <v>430</v>
      </c>
      <c r="E72" s="17">
        <f>(11.5+3)</f>
        <v>14.5</v>
      </c>
      <c r="F72" s="18">
        <v>1000</v>
      </c>
      <c r="G72" s="19">
        <f>D72*E72+F72</f>
        <v>7235</v>
      </c>
      <c r="H72" s="17"/>
      <c r="I72" s="18"/>
    </row>
    <row r="73" spans="1:9">
      <c r="A73" s="15">
        <f t="shared" si="0"/>
        <v>71</v>
      </c>
      <c r="B73" s="16">
        <v>43852</v>
      </c>
      <c r="C73" s="17" t="s">
        <v>1351</v>
      </c>
      <c r="D73" s="17">
        <v>2</v>
      </c>
      <c r="E73" s="17">
        <v>500</v>
      </c>
      <c r="F73" s="18">
        <v>300</v>
      </c>
      <c r="G73" s="19">
        <f>D73*E73+F73</f>
        <v>1300</v>
      </c>
      <c r="H73" s="17"/>
      <c r="I73" s="18"/>
    </row>
    <row r="74" spans="1:9">
      <c r="A74" s="15">
        <f t="shared" si="0"/>
        <v>72</v>
      </c>
      <c r="B74" s="16">
        <v>43852</v>
      </c>
      <c r="C74" s="17" t="s">
        <v>1352</v>
      </c>
      <c r="D74" s="17">
        <v>1</v>
      </c>
      <c r="E74" s="17">
        <v>100</v>
      </c>
      <c r="F74" s="18"/>
      <c r="G74" s="19">
        <f>D74*E74+F74</f>
        <v>100</v>
      </c>
      <c r="H74" s="17"/>
      <c r="I74" s="18"/>
    </row>
    <row r="75" spans="1:9">
      <c r="A75" s="15">
        <f t="shared" si="0"/>
        <v>73</v>
      </c>
      <c r="B75" s="16">
        <v>43855</v>
      </c>
      <c r="C75" s="17" t="s">
        <v>1349</v>
      </c>
      <c r="D75" s="17"/>
      <c r="E75" s="17"/>
      <c r="F75" s="18"/>
      <c r="G75" s="19"/>
      <c r="H75" s="17">
        <v>180</v>
      </c>
      <c r="I75" s="18"/>
    </row>
    <row r="76" spans="1:9">
      <c r="A76" s="15">
        <f t="shared" si="0"/>
        <v>74</v>
      </c>
      <c r="B76" s="16">
        <v>43861</v>
      </c>
      <c r="C76" s="17" t="s">
        <v>1353</v>
      </c>
      <c r="D76" s="17">
        <v>1</v>
      </c>
      <c r="E76" s="17">
        <f>20000+2200</f>
        <v>22200</v>
      </c>
      <c r="F76" s="18"/>
      <c r="G76" s="19">
        <f t="shared" ref="G76" si="41">D76*E76+F76</f>
        <v>22200</v>
      </c>
      <c r="H76" s="17"/>
      <c r="I76" s="18"/>
    </row>
    <row r="77" s="2" customFormat="1" spans="1:9">
      <c r="A77" s="15">
        <f t="shared" si="0"/>
        <v>75</v>
      </c>
      <c r="B77" s="16">
        <v>43868</v>
      </c>
      <c r="C77" s="17" t="s">
        <v>1354</v>
      </c>
      <c r="D77" s="17">
        <v>1</v>
      </c>
      <c r="E77" s="17">
        <v>2800</v>
      </c>
      <c r="F77" s="18"/>
      <c r="G77" s="19">
        <f t="shared" ref="G77" si="42">D77*E77+F77</f>
        <v>2800</v>
      </c>
      <c r="H77" s="17"/>
      <c r="I77" s="18"/>
    </row>
    <row r="78" s="2" customFormat="1" spans="1:9">
      <c r="A78" s="15">
        <f t="shared" si="0"/>
        <v>76</v>
      </c>
      <c r="B78" s="16">
        <v>43869</v>
      </c>
      <c r="C78" s="17" t="s">
        <v>1355</v>
      </c>
      <c r="D78" s="17">
        <v>2</v>
      </c>
      <c r="E78" s="17">
        <v>700</v>
      </c>
      <c r="F78" s="18"/>
      <c r="G78" s="19">
        <f t="shared" ref="G78:G79" si="43">D78*E78+F78</f>
        <v>1400</v>
      </c>
      <c r="H78" s="17"/>
      <c r="I78" s="18"/>
    </row>
    <row r="79" s="2" customFormat="1" spans="1:9">
      <c r="A79" s="15">
        <f t="shared" si="0"/>
        <v>77</v>
      </c>
      <c r="B79" s="16">
        <v>43869</v>
      </c>
      <c r="C79" s="17" t="s">
        <v>1356</v>
      </c>
      <c r="D79" s="17">
        <v>1</v>
      </c>
      <c r="E79" s="17">
        <v>780</v>
      </c>
      <c r="F79" s="18">
        <v>30</v>
      </c>
      <c r="G79" s="19">
        <f t="shared" si="43"/>
        <v>810</v>
      </c>
      <c r="H79" s="17"/>
      <c r="I79" s="18"/>
    </row>
    <row r="80" s="2" customFormat="1" spans="1:9">
      <c r="A80" s="15">
        <f t="shared" si="0"/>
        <v>78</v>
      </c>
      <c r="B80" s="16">
        <v>43869</v>
      </c>
      <c r="C80" s="17" t="s">
        <v>1357</v>
      </c>
      <c r="D80" s="17">
        <v>1</v>
      </c>
      <c r="E80" s="17">
        <v>1440</v>
      </c>
      <c r="F80" s="18">
        <f>150+150</f>
        <v>300</v>
      </c>
      <c r="G80" s="19">
        <f t="shared" ref="G80:G83" si="44">D80*E80+F80</f>
        <v>1740</v>
      </c>
      <c r="H80" s="17"/>
      <c r="I80" s="18"/>
    </row>
    <row r="81" spans="1:9">
      <c r="A81" s="15">
        <f t="shared" si="0"/>
        <v>79</v>
      </c>
      <c r="B81" s="16">
        <v>43876</v>
      </c>
      <c r="C81" s="17" t="s">
        <v>1358</v>
      </c>
      <c r="D81" s="17">
        <v>1</v>
      </c>
      <c r="E81" s="17">
        <v>1600</v>
      </c>
      <c r="F81" s="18">
        <v>30</v>
      </c>
      <c r="G81" s="19">
        <f t="shared" si="44"/>
        <v>1630</v>
      </c>
      <c r="H81" s="17"/>
      <c r="I81" s="18"/>
    </row>
    <row r="82" spans="1:9">
      <c r="A82" s="15">
        <f t="shared" si="0"/>
        <v>80</v>
      </c>
      <c r="B82" s="16">
        <v>43877</v>
      </c>
      <c r="C82" s="17" t="s">
        <v>1359</v>
      </c>
      <c r="D82" s="17"/>
      <c r="E82" s="17"/>
      <c r="F82" s="18">
        <v>150</v>
      </c>
      <c r="G82" s="19">
        <f t="shared" si="44"/>
        <v>150</v>
      </c>
      <c r="H82" s="17"/>
      <c r="I82" s="18"/>
    </row>
    <row r="83" spans="1:9">
      <c r="A83" s="15">
        <f t="shared" si="0"/>
        <v>81</v>
      </c>
      <c r="B83" s="16">
        <v>43882</v>
      </c>
      <c r="C83" s="17" t="s">
        <v>1360</v>
      </c>
      <c r="D83" s="17">
        <v>5</v>
      </c>
      <c r="E83" s="17">
        <v>700</v>
      </c>
      <c r="F83" s="18">
        <f>2500+250</f>
        <v>2750</v>
      </c>
      <c r="G83" s="19">
        <f t="shared" si="44"/>
        <v>6250</v>
      </c>
      <c r="H83" s="17"/>
      <c r="I83" s="18"/>
    </row>
    <row r="84" spans="1:9">
      <c r="A84" s="15">
        <f t="shared" si="0"/>
        <v>82</v>
      </c>
      <c r="B84" s="16">
        <v>43904</v>
      </c>
      <c r="C84" s="17" t="s">
        <v>1361</v>
      </c>
      <c r="D84" s="17"/>
      <c r="E84" s="17"/>
      <c r="F84" s="18"/>
      <c r="G84" s="19">
        <f t="shared" ref="G84" si="45">D84*E84+F84</f>
        <v>0</v>
      </c>
      <c r="H84" s="17">
        <f>200*(2*1.5*7)</f>
        <v>4200</v>
      </c>
      <c r="I84" s="18"/>
    </row>
    <row r="85" spans="1:9">
      <c r="A85" s="15">
        <f t="shared" si="0"/>
        <v>83</v>
      </c>
      <c r="B85" s="16">
        <v>43906</v>
      </c>
      <c r="C85" s="17" t="s">
        <v>1362</v>
      </c>
      <c r="D85" s="17"/>
      <c r="E85" s="17"/>
      <c r="F85" s="18"/>
      <c r="G85" s="19">
        <f t="shared" ref="G85:G88" si="46">D85*E85+F85</f>
        <v>0</v>
      </c>
      <c r="H85" s="17">
        <v>3500</v>
      </c>
      <c r="I85" s="18"/>
    </row>
    <row r="86" spans="1:9">
      <c r="A86" s="15">
        <f t="shared" si="0"/>
        <v>84</v>
      </c>
      <c r="B86" s="16">
        <v>43919</v>
      </c>
      <c r="C86" s="17" t="s">
        <v>1363</v>
      </c>
      <c r="D86" s="17"/>
      <c r="E86" s="17"/>
      <c r="F86" s="18"/>
      <c r="G86" s="19">
        <f t="shared" si="46"/>
        <v>0</v>
      </c>
      <c r="H86" s="17"/>
      <c r="I86" s="18">
        <f>4*65</f>
        <v>260</v>
      </c>
    </row>
    <row r="87" spans="1:9">
      <c r="A87" s="15">
        <f t="shared" si="0"/>
        <v>85</v>
      </c>
      <c r="B87" s="16">
        <v>43936</v>
      </c>
      <c r="C87" s="17" t="s">
        <v>1364</v>
      </c>
      <c r="D87" s="17"/>
      <c r="E87" s="17"/>
      <c r="F87" s="18"/>
      <c r="G87" s="19">
        <f t="shared" si="46"/>
        <v>0</v>
      </c>
      <c r="H87" s="17"/>
      <c r="I87" s="18">
        <f>35*8</f>
        <v>280</v>
      </c>
    </row>
    <row r="88" spans="1:9">
      <c r="A88" s="15">
        <f t="shared" si="0"/>
        <v>86</v>
      </c>
      <c r="B88" s="16">
        <v>43983</v>
      </c>
      <c r="C88" s="17" t="s">
        <v>1365</v>
      </c>
      <c r="D88" s="17"/>
      <c r="E88" s="17"/>
      <c r="F88" s="18">
        <v>1200</v>
      </c>
      <c r="G88" s="19">
        <f t="shared" si="46"/>
        <v>1200</v>
      </c>
      <c r="H88" s="17"/>
      <c r="I88" s="18"/>
    </row>
    <row r="89" spans="1:9">
      <c r="A89" s="15">
        <f t="shared" si="0"/>
        <v>87</v>
      </c>
      <c r="B89" s="16">
        <v>43983</v>
      </c>
      <c r="C89" s="17" t="s">
        <v>1366</v>
      </c>
      <c r="D89" s="17"/>
      <c r="E89" s="17"/>
      <c r="F89" s="18"/>
      <c r="G89" s="19">
        <f t="shared" ref="G89:G91" si="47">D89*E89+F89</f>
        <v>0</v>
      </c>
      <c r="H89" s="17">
        <v>300</v>
      </c>
      <c r="I89" s="18"/>
    </row>
    <row r="90" spans="1:9">
      <c r="A90" s="15">
        <f>A91+1</f>
        <v>89</v>
      </c>
      <c r="B90" s="16">
        <v>43983</v>
      </c>
      <c r="C90" s="17" t="s">
        <v>1367</v>
      </c>
      <c r="D90" s="17"/>
      <c r="E90" s="17"/>
      <c r="F90" s="18"/>
      <c r="G90" s="19">
        <f t="shared" si="47"/>
        <v>0</v>
      </c>
      <c r="H90" s="17">
        <v>250</v>
      </c>
      <c r="I90" s="18"/>
    </row>
    <row r="91" spans="1:9">
      <c r="A91" s="15">
        <f>A89+1</f>
        <v>88</v>
      </c>
      <c r="B91" s="16">
        <v>43996</v>
      </c>
      <c r="C91" s="17" t="s">
        <v>1368</v>
      </c>
      <c r="D91" s="26"/>
      <c r="E91" s="26"/>
      <c r="F91" s="27"/>
      <c r="G91" s="19">
        <f t="shared" si="47"/>
        <v>0</v>
      </c>
      <c r="H91" s="26"/>
      <c r="I91" s="18">
        <f>350+300</f>
        <v>650</v>
      </c>
    </row>
    <row r="92" s="2" customFormat="1" spans="1:9">
      <c r="A92" s="15">
        <f>A90+1</f>
        <v>90</v>
      </c>
      <c r="B92" s="28">
        <v>44256</v>
      </c>
      <c r="C92" s="26" t="s">
        <v>1369</v>
      </c>
      <c r="D92" s="26">
        <f>4*7+3*7</f>
        <v>49</v>
      </c>
      <c r="E92" s="26">
        <v>40</v>
      </c>
      <c r="F92" s="27">
        <v>-1960</v>
      </c>
      <c r="G92" s="29">
        <f t="shared" ref="G92" si="48">D92*E92+F92</f>
        <v>0</v>
      </c>
      <c r="H92" s="26"/>
      <c r="I92" s="27"/>
    </row>
    <row r="93" spans="1:9">
      <c r="A93" s="15">
        <f t="shared" si="0"/>
        <v>91</v>
      </c>
      <c r="B93" s="28">
        <v>44256</v>
      </c>
      <c r="C93" s="26" t="s">
        <v>1370</v>
      </c>
      <c r="D93" s="26"/>
      <c r="E93" s="26"/>
      <c r="F93" s="27">
        <f>13000*0</f>
        <v>0</v>
      </c>
      <c r="G93" s="29">
        <f t="shared" ref="G93" si="49">D93*E93+F93</f>
        <v>0</v>
      </c>
      <c r="H93" s="17"/>
      <c r="I93" s="18"/>
    </row>
    <row r="94" spans="1:9">
      <c r="A94" s="15">
        <f t="shared" si="0"/>
        <v>92</v>
      </c>
      <c r="B94" s="28">
        <v>44256</v>
      </c>
      <c r="C94" s="26" t="s">
        <v>1371</v>
      </c>
      <c r="D94" s="26"/>
      <c r="E94" s="26"/>
      <c r="F94" s="27">
        <f>20000*0</f>
        <v>0</v>
      </c>
      <c r="G94" s="29">
        <f t="shared" ref="G94:G95" si="50">D94*E94+F94</f>
        <v>0</v>
      </c>
      <c r="H94" s="17"/>
      <c r="I94" s="18"/>
    </row>
    <row r="95" spans="1:9">
      <c r="A95" s="15">
        <f t="shared" si="0"/>
        <v>93</v>
      </c>
      <c r="B95" s="28">
        <v>44256</v>
      </c>
      <c r="C95" s="26" t="s">
        <v>1372</v>
      </c>
      <c r="D95" s="26">
        <v>0</v>
      </c>
      <c r="E95" s="26">
        <f>25000+3000</f>
        <v>28000</v>
      </c>
      <c r="F95" s="27">
        <f>500-500</f>
        <v>0</v>
      </c>
      <c r="G95" s="29">
        <f t="shared" si="50"/>
        <v>0</v>
      </c>
      <c r="H95" s="17"/>
      <c r="I95" s="18"/>
    </row>
    <row r="96" spans="1:9">
      <c r="A96" s="15">
        <f t="shared" si="0"/>
        <v>94</v>
      </c>
      <c r="B96" s="28">
        <v>44256</v>
      </c>
      <c r="C96" s="26" t="s">
        <v>1373</v>
      </c>
      <c r="D96" s="26">
        <v>0</v>
      </c>
      <c r="E96" s="26">
        <v>250</v>
      </c>
      <c r="F96" s="27"/>
      <c r="G96" s="29">
        <f t="shared" ref="G96" si="51">D96*E96+F96</f>
        <v>0</v>
      </c>
      <c r="H96" s="17"/>
      <c r="I96" s="18"/>
    </row>
    <row r="97" spans="1:9">
      <c r="A97" s="15">
        <f t="shared" si="0"/>
        <v>95</v>
      </c>
      <c r="B97" s="28">
        <v>44256</v>
      </c>
      <c r="C97" s="26" t="s">
        <v>1374</v>
      </c>
      <c r="D97" s="26">
        <v>0</v>
      </c>
      <c r="E97" s="26">
        <v>8000</v>
      </c>
      <c r="F97" s="27"/>
      <c r="G97" s="29">
        <f t="shared" ref="G97" si="52">D97*E97+F97</f>
        <v>0</v>
      </c>
      <c r="H97" s="17"/>
      <c r="I97" s="18"/>
    </row>
    <row r="98" spans="1:9">
      <c r="A98" s="15">
        <f t="shared" si="0"/>
        <v>96</v>
      </c>
      <c r="B98" s="28">
        <v>44256</v>
      </c>
      <c r="C98" s="26" t="s">
        <v>1375</v>
      </c>
      <c r="D98" s="26"/>
      <c r="E98" s="26"/>
      <c r="F98" s="27"/>
      <c r="G98" s="29">
        <f t="shared" ref="G98" si="53">D98*E98+F98</f>
        <v>0</v>
      </c>
      <c r="H98" s="26">
        <f>50*(125)*0</f>
        <v>0</v>
      </c>
      <c r="I98" s="18"/>
    </row>
    <row r="99" spans="1:9">
      <c r="A99" s="15">
        <f t="shared" si="0"/>
        <v>97</v>
      </c>
      <c r="B99" s="16"/>
      <c r="C99" s="26"/>
      <c r="D99" s="17"/>
      <c r="E99" s="17"/>
      <c r="F99" s="18"/>
      <c r="G99" s="19"/>
      <c r="H99" s="17"/>
      <c r="I99" s="18"/>
    </row>
    <row r="100" spans="1:9">
      <c r="A100" s="15">
        <f t="shared" si="0"/>
        <v>98</v>
      </c>
      <c r="B100" s="16"/>
      <c r="C100" s="26"/>
      <c r="D100" s="17"/>
      <c r="E100" s="17"/>
      <c r="F100" s="18"/>
      <c r="G100" s="19"/>
      <c r="H100" s="17"/>
      <c r="I100" s="18"/>
    </row>
    <row r="101" spans="1:9">
      <c r="A101" s="15">
        <f t="shared" si="0"/>
        <v>99</v>
      </c>
      <c r="B101" s="16"/>
      <c r="C101" s="26"/>
      <c r="D101" s="17"/>
      <c r="E101" s="17"/>
      <c r="F101" s="18"/>
      <c r="G101" s="19"/>
      <c r="H101" s="17"/>
      <c r="I101" s="18"/>
    </row>
    <row r="102" spans="1:9">
      <c r="A102" s="15">
        <f t="shared" si="0"/>
        <v>100</v>
      </c>
      <c r="B102" s="16"/>
      <c r="C102" s="26"/>
      <c r="D102" s="17"/>
      <c r="E102" s="17"/>
      <c r="F102" s="18"/>
      <c r="G102" s="19"/>
      <c r="H102" s="17"/>
      <c r="I102" s="18"/>
    </row>
    <row r="103" spans="1:9">
      <c r="A103" s="15">
        <f t="shared" si="0"/>
        <v>101</v>
      </c>
      <c r="B103" s="16"/>
      <c r="C103" s="26"/>
      <c r="D103" s="17"/>
      <c r="E103" s="17"/>
      <c r="F103" s="18"/>
      <c r="G103" s="19"/>
      <c r="H103" s="17"/>
      <c r="I103" s="18"/>
    </row>
    <row r="104" spans="1:9">
      <c r="A104" s="15">
        <f t="shared" si="0"/>
        <v>102</v>
      </c>
      <c r="B104" s="16"/>
      <c r="C104" s="26"/>
      <c r="D104" s="17"/>
      <c r="E104" s="17"/>
      <c r="F104" s="18"/>
      <c r="G104" s="19"/>
      <c r="H104" s="17"/>
      <c r="I104" s="18"/>
    </row>
    <row r="105" spans="1:9">
      <c r="A105" s="15">
        <f t="shared" si="0"/>
        <v>103</v>
      </c>
      <c r="B105" s="16"/>
      <c r="C105" s="26"/>
      <c r="D105" s="17"/>
      <c r="E105" s="17"/>
      <c r="F105" s="18"/>
      <c r="G105" s="19"/>
      <c r="H105" s="17"/>
      <c r="I105" s="18"/>
    </row>
    <row r="106" spans="1:9">
      <c r="A106" s="15">
        <f t="shared" si="0"/>
        <v>104</v>
      </c>
      <c r="B106" s="16"/>
      <c r="C106" s="26"/>
      <c r="D106" s="17"/>
      <c r="E106" s="17"/>
      <c r="F106" s="18"/>
      <c r="G106" s="19"/>
      <c r="H106" s="17"/>
      <c r="I106" s="18"/>
    </row>
    <row r="107" spans="1:9">
      <c r="A107" s="15">
        <f t="shared" si="0"/>
        <v>105</v>
      </c>
      <c r="B107" s="16"/>
      <c r="C107" s="26"/>
      <c r="D107" s="17"/>
      <c r="E107" s="17"/>
      <c r="F107" s="18"/>
      <c r="G107" s="19"/>
      <c r="H107" s="17"/>
      <c r="I107" s="18"/>
    </row>
    <row r="108" spans="1:9">
      <c r="A108" s="15">
        <f t="shared" si="0"/>
        <v>106</v>
      </c>
      <c r="B108" s="16"/>
      <c r="C108" s="26"/>
      <c r="D108" s="17"/>
      <c r="E108" s="17"/>
      <c r="F108" s="18"/>
      <c r="G108" s="19"/>
      <c r="H108" s="17"/>
      <c r="I108" s="18"/>
    </row>
    <row r="109" spans="1:9">
      <c r="A109" s="15">
        <f t="shared" si="0"/>
        <v>107</v>
      </c>
      <c r="B109" s="16"/>
      <c r="C109" s="26"/>
      <c r="D109" s="17"/>
      <c r="E109" s="17"/>
      <c r="F109" s="18"/>
      <c r="G109" s="19"/>
      <c r="H109" s="17"/>
      <c r="I109" s="18"/>
    </row>
    <row r="110" spans="1:9">
      <c r="A110" s="15">
        <f t="shared" si="0"/>
        <v>108</v>
      </c>
      <c r="B110" s="16"/>
      <c r="C110" s="26"/>
      <c r="D110" s="17"/>
      <c r="E110" s="17"/>
      <c r="F110" s="18"/>
      <c r="G110" s="19"/>
      <c r="H110" s="17"/>
      <c r="I110" s="18"/>
    </row>
    <row r="111" spans="1:9">
      <c r="A111" s="15">
        <f t="shared" si="0"/>
        <v>109</v>
      </c>
      <c r="B111" s="16"/>
      <c r="C111" s="26"/>
      <c r="D111" s="17"/>
      <c r="E111" s="17"/>
      <c r="F111" s="18"/>
      <c r="G111" s="19"/>
      <c r="H111" s="17"/>
      <c r="I111" s="18"/>
    </row>
    <row r="112" spans="1:9">
      <c r="A112" s="15">
        <f t="shared" si="0"/>
        <v>110</v>
      </c>
      <c r="B112" s="16"/>
      <c r="C112" s="26"/>
      <c r="D112" s="17"/>
      <c r="E112" s="17"/>
      <c r="F112" s="18"/>
      <c r="G112" s="19"/>
      <c r="H112" s="17"/>
      <c r="I112" s="18"/>
    </row>
    <row r="113" spans="1:9">
      <c r="A113" s="15">
        <f t="shared" si="0"/>
        <v>111</v>
      </c>
      <c r="B113" s="16"/>
      <c r="C113" s="26"/>
      <c r="D113" s="17"/>
      <c r="E113" s="17"/>
      <c r="F113" s="18"/>
      <c r="G113" s="19"/>
      <c r="H113" s="17"/>
      <c r="I113" s="18"/>
    </row>
    <row r="114" spans="1:9">
      <c r="A114" s="15">
        <f t="shared" si="0"/>
        <v>112</v>
      </c>
      <c r="B114" s="16"/>
      <c r="C114" s="26"/>
      <c r="D114" s="17"/>
      <c r="E114" s="17"/>
      <c r="F114" s="18"/>
      <c r="G114" s="19"/>
      <c r="H114" s="17"/>
      <c r="I114" s="18"/>
    </row>
    <row r="115" spans="1:9">
      <c r="A115" s="15">
        <f t="shared" ref="A115:A178" si="54">A114+1</f>
        <v>113</v>
      </c>
      <c r="B115" s="16"/>
      <c r="C115" s="26"/>
      <c r="D115" s="17"/>
      <c r="E115" s="17"/>
      <c r="F115" s="18"/>
      <c r="G115" s="19"/>
      <c r="H115" s="17"/>
      <c r="I115" s="18"/>
    </row>
    <row r="116" spans="1:9">
      <c r="A116" s="15">
        <f t="shared" si="54"/>
        <v>114</v>
      </c>
      <c r="B116" s="16"/>
      <c r="C116" s="26"/>
      <c r="D116" s="17"/>
      <c r="E116" s="17"/>
      <c r="F116" s="18"/>
      <c r="G116" s="19"/>
      <c r="H116" s="17"/>
      <c r="I116" s="18"/>
    </row>
    <row r="117" spans="1:9">
      <c r="A117" s="15">
        <f t="shared" si="54"/>
        <v>115</v>
      </c>
      <c r="B117" s="16"/>
      <c r="C117" s="26"/>
      <c r="D117" s="17"/>
      <c r="E117" s="17"/>
      <c r="F117" s="18"/>
      <c r="G117" s="19"/>
      <c r="H117" s="17"/>
      <c r="I117" s="18"/>
    </row>
    <row r="118" spans="1:9">
      <c r="A118" s="15">
        <f t="shared" si="54"/>
        <v>116</v>
      </c>
      <c r="B118" s="16"/>
      <c r="C118" s="26"/>
      <c r="D118" s="17"/>
      <c r="E118" s="17"/>
      <c r="F118" s="18"/>
      <c r="G118" s="19"/>
      <c r="H118" s="17"/>
      <c r="I118" s="18"/>
    </row>
    <row r="119" spans="1:9">
      <c r="A119" s="15">
        <f t="shared" si="54"/>
        <v>117</v>
      </c>
      <c r="B119" s="16"/>
      <c r="C119" s="26" t="s">
        <v>1376</v>
      </c>
      <c r="D119" s="17"/>
      <c r="E119" s="17"/>
      <c r="F119" s="18"/>
      <c r="G119" s="19"/>
      <c r="H119" s="17"/>
      <c r="I119" s="18"/>
    </row>
    <row r="120" spans="1:9">
      <c r="A120" s="15">
        <f t="shared" si="54"/>
        <v>118</v>
      </c>
      <c r="B120" s="16"/>
      <c r="C120" s="26"/>
      <c r="D120" s="20"/>
      <c r="E120" s="17"/>
      <c r="F120" s="18"/>
      <c r="G120" s="19"/>
      <c r="H120" s="17"/>
      <c r="I120" s="18"/>
    </row>
    <row r="121" spans="1:9">
      <c r="A121" s="15">
        <f t="shared" si="54"/>
        <v>119</v>
      </c>
      <c r="B121" s="30"/>
      <c r="C121" s="31"/>
      <c r="D121" s="17"/>
      <c r="E121" s="17"/>
      <c r="F121" s="18"/>
      <c r="G121" s="19"/>
      <c r="H121" s="17"/>
      <c r="I121" s="32"/>
    </row>
    <row r="122" spans="1:9">
      <c r="A122" s="15">
        <f t="shared" si="54"/>
        <v>120</v>
      </c>
      <c r="B122" s="30"/>
      <c r="C122" s="31"/>
      <c r="D122" s="17"/>
      <c r="E122" s="17"/>
      <c r="F122" s="18"/>
      <c r="G122" s="19"/>
      <c r="H122" s="17"/>
      <c r="I122" s="18"/>
    </row>
    <row r="123" spans="1:9">
      <c r="A123" s="15">
        <f t="shared" si="54"/>
        <v>121</v>
      </c>
      <c r="B123" s="30"/>
      <c r="C123" s="26"/>
      <c r="D123" s="17"/>
      <c r="E123" s="17"/>
      <c r="F123" s="18"/>
      <c r="G123" s="19"/>
      <c r="H123" s="17"/>
      <c r="I123" s="18"/>
    </row>
    <row r="124" spans="1:9">
      <c r="A124" s="15">
        <f t="shared" si="54"/>
        <v>122</v>
      </c>
      <c r="B124" s="30"/>
      <c r="C124" s="26"/>
      <c r="D124" s="17"/>
      <c r="E124" s="17"/>
      <c r="F124" s="18"/>
      <c r="G124" s="19"/>
      <c r="H124" s="17"/>
      <c r="I124" s="18"/>
    </row>
    <row r="125" spans="1:9">
      <c r="A125" s="15">
        <f t="shared" si="54"/>
        <v>123</v>
      </c>
      <c r="B125" s="16"/>
      <c r="C125" s="26"/>
      <c r="D125" s="17"/>
      <c r="E125" s="17"/>
      <c r="F125" s="18"/>
      <c r="G125" s="19"/>
      <c r="H125" s="17"/>
      <c r="I125" s="18"/>
    </row>
    <row r="126" spans="1:9">
      <c r="A126" s="15">
        <f t="shared" si="54"/>
        <v>124</v>
      </c>
      <c r="B126" s="16"/>
      <c r="C126" s="26"/>
      <c r="D126" s="17"/>
      <c r="E126" s="17"/>
      <c r="F126" s="18"/>
      <c r="G126" s="19"/>
      <c r="H126" s="17"/>
      <c r="I126" s="18"/>
    </row>
    <row r="127" spans="1:9">
      <c r="A127" s="15">
        <f t="shared" si="54"/>
        <v>125</v>
      </c>
      <c r="B127" s="16"/>
      <c r="C127" s="26"/>
      <c r="D127" s="17"/>
      <c r="E127" s="17"/>
      <c r="F127" s="18"/>
      <c r="G127" s="19"/>
      <c r="H127" s="17"/>
      <c r="I127" s="18"/>
    </row>
    <row r="128" spans="1:9">
      <c r="A128" s="15">
        <f t="shared" si="54"/>
        <v>126</v>
      </c>
      <c r="B128" s="16"/>
      <c r="C128" s="26"/>
      <c r="D128" s="17"/>
      <c r="E128" s="17"/>
      <c r="F128" s="18"/>
      <c r="G128" s="19"/>
      <c r="H128" s="17"/>
      <c r="I128" s="18"/>
    </row>
    <row r="129" spans="1:9">
      <c r="A129" s="15">
        <f t="shared" si="54"/>
        <v>127</v>
      </c>
      <c r="B129" s="16"/>
      <c r="C129" s="26"/>
      <c r="D129" s="17"/>
      <c r="E129" s="17"/>
      <c r="F129" s="18"/>
      <c r="G129" s="19"/>
      <c r="H129" s="17"/>
      <c r="I129" s="18"/>
    </row>
    <row r="130" spans="1:9">
      <c r="A130" s="15">
        <f t="shared" si="54"/>
        <v>128</v>
      </c>
      <c r="B130" s="16"/>
      <c r="C130" s="26"/>
      <c r="D130" s="17"/>
      <c r="E130" s="17"/>
      <c r="F130" s="18"/>
      <c r="G130" s="19"/>
      <c r="H130" s="17"/>
      <c r="I130" s="18"/>
    </row>
    <row r="131" spans="1:9">
      <c r="A131" s="15">
        <f t="shared" si="54"/>
        <v>129</v>
      </c>
      <c r="B131" s="16"/>
      <c r="C131" s="17"/>
      <c r="D131" s="17"/>
      <c r="E131" s="17"/>
      <c r="F131" s="18"/>
      <c r="G131" s="19">
        <f t="shared" si="1"/>
        <v>0</v>
      </c>
      <c r="H131" s="17"/>
      <c r="I131" s="18"/>
    </row>
    <row r="132" spans="1:9">
      <c r="A132" s="15">
        <f t="shared" si="54"/>
        <v>130</v>
      </c>
      <c r="B132" s="17"/>
      <c r="C132" s="17"/>
      <c r="D132" s="17"/>
      <c r="E132" s="17"/>
      <c r="F132" s="18"/>
      <c r="G132" s="19">
        <f t="shared" si="1"/>
        <v>0</v>
      </c>
      <c r="H132" s="17"/>
      <c r="I132" s="18"/>
    </row>
    <row r="133" spans="1:9">
      <c r="A133" s="15">
        <f t="shared" si="54"/>
        <v>131</v>
      </c>
      <c r="B133" s="17"/>
      <c r="C133" s="17"/>
      <c r="D133" s="17"/>
      <c r="E133" s="17"/>
      <c r="F133" s="18"/>
      <c r="G133" s="19">
        <f t="shared" si="1"/>
        <v>0</v>
      </c>
      <c r="H133" s="17"/>
      <c r="I133" s="18"/>
    </row>
    <row r="134" spans="1:9">
      <c r="A134" s="15">
        <f t="shared" si="54"/>
        <v>132</v>
      </c>
      <c r="B134" s="17"/>
      <c r="C134" s="17"/>
      <c r="D134" s="17"/>
      <c r="E134" s="17"/>
      <c r="F134" s="18"/>
      <c r="G134" s="19">
        <f t="shared" si="1"/>
        <v>0</v>
      </c>
      <c r="H134" s="17"/>
      <c r="I134" s="18"/>
    </row>
    <row r="135" spans="1:9">
      <c r="A135" s="15">
        <f t="shared" si="54"/>
        <v>133</v>
      </c>
      <c r="B135" s="17"/>
      <c r="C135" s="17"/>
      <c r="D135" s="17"/>
      <c r="E135" s="17"/>
      <c r="F135" s="18"/>
      <c r="G135" s="19">
        <f t="shared" si="1"/>
        <v>0</v>
      </c>
      <c r="H135" s="17"/>
      <c r="I135" s="18"/>
    </row>
    <row r="136" spans="1:9">
      <c r="A136" s="15">
        <f t="shared" si="54"/>
        <v>134</v>
      </c>
      <c r="B136" s="17"/>
      <c r="C136" s="17"/>
      <c r="D136" s="17"/>
      <c r="E136" s="17"/>
      <c r="F136" s="18"/>
      <c r="G136" s="19">
        <f t="shared" si="1"/>
        <v>0</v>
      </c>
      <c r="H136" s="17"/>
      <c r="I136" s="18"/>
    </row>
    <row r="137" spans="1:9">
      <c r="A137" s="15">
        <f t="shared" si="54"/>
        <v>135</v>
      </c>
      <c r="B137" s="17"/>
      <c r="C137" s="17"/>
      <c r="D137" s="17"/>
      <c r="E137" s="17"/>
      <c r="F137" s="18"/>
      <c r="G137" s="19">
        <f t="shared" si="1"/>
        <v>0</v>
      </c>
      <c r="H137" s="17"/>
      <c r="I137" s="18"/>
    </row>
    <row r="138" spans="1:9">
      <c r="A138" s="15">
        <f t="shared" si="54"/>
        <v>136</v>
      </c>
      <c r="B138" s="17"/>
      <c r="C138" s="17"/>
      <c r="D138" s="17"/>
      <c r="E138" s="17"/>
      <c r="F138" s="18"/>
      <c r="G138" s="19">
        <f t="shared" si="1"/>
        <v>0</v>
      </c>
      <c r="H138" s="17"/>
      <c r="I138" s="18"/>
    </row>
    <row r="139" spans="1:9">
      <c r="A139" s="15">
        <f t="shared" si="54"/>
        <v>137</v>
      </c>
      <c r="B139" s="17"/>
      <c r="C139" s="17"/>
      <c r="D139" s="17"/>
      <c r="E139" s="17"/>
      <c r="F139" s="18"/>
      <c r="G139" s="19">
        <f t="shared" si="1"/>
        <v>0</v>
      </c>
      <c r="H139" s="17"/>
      <c r="I139" s="18"/>
    </row>
    <row r="140" spans="1:9">
      <c r="A140" s="15">
        <f t="shared" si="54"/>
        <v>138</v>
      </c>
      <c r="B140" s="17"/>
      <c r="C140" s="17"/>
      <c r="D140" s="17"/>
      <c r="E140" s="17"/>
      <c r="F140" s="18"/>
      <c r="G140" s="19">
        <f t="shared" si="1"/>
        <v>0</v>
      </c>
      <c r="H140" s="17"/>
      <c r="I140" s="18"/>
    </row>
    <row r="141" spans="1:9">
      <c r="A141" s="15">
        <f t="shared" si="54"/>
        <v>139</v>
      </c>
      <c r="B141" s="17"/>
      <c r="C141" s="17"/>
      <c r="D141" s="17"/>
      <c r="E141" s="17"/>
      <c r="F141" s="18"/>
      <c r="G141" s="19">
        <f t="shared" si="1"/>
        <v>0</v>
      </c>
      <c r="H141" s="17"/>
      <c r="I141" s="18"/>
    </row>
    <row r="142" spans="1:9">
      <c r="A142" s="15">
        <f t="shared" si="54"/>
        <v>140</v>
      </c>
      <c r="B142" s="17"/>
      <c r="C142" s="17"/>
      <c r="D142" s="17"/>
      <c r="E142" s="17"/>
      <c r="F142" s="18"/>
      <c r="G142" s="19">
        <f t="shared" si="1"/>
        <v>0</v>
      </c>
      <c r="H142" s="17"/>
      <c r="I142" s="18"/>
    </row>
    <row r="143" spans="1:9">
      <c r="A143" s="15">
        <f t="shared" si="54"/>
        <v>141</v>
      </c>
      <c r="B143" s="17"/>
      <c r="C143" s="17"/>
      <c r="D143" s="17"/>
      <c r="E143" s="17"/>
      <c r="F143" s="18"/>
      <c r="G143" s="19">
        <f t="shared" si="1"/>
        <v>0</v>
      </c>
      <c r="H143" s="17"/>
      <c r="I143" s="18"/>
    </row>
    <row r="144" spans="1:9">
      <c r="A144" s="15">
        <f t="shared" si="54"/>
        <v>142</v>
      </c>
      <c r="B144" s="17"/>
      <c r="C144" s="17"/>
      <c r="D144" s="17"/>
      <c r="E144" s="17"/>
      <c r="F144" s="18"/>
      <c r="G144" s="19">
        <f t="shared" si="1"/>
        <v>0</v>
      </c>
      <c r="H144" s="17"/>
      <c r="I144" s="18"/>
    </row>
    <row r="145" spans="1:9">
      <c r="A145" s="15">
        <f t="shared" si="54"/>
        <v>143</v>
      </c>
      <c r="B145" s="17"/>
      <c r="C145" s="17"/>
      <c r="D145" s="17"/>
      <c r="E145" s="17"/>
      <c r="F145" s="18"/>
      <c r="G145" s="19">
        <f t="shared" si="1"/>
        <v>0</v>
      </c>
      <c r="H145" s="17"/>
      <c r="I145" s="18"/>
    </row>
    <row r="146" spans="1:9">
      <c r="A146" s="15">
        <f t="shared" si="54"/>
        <v>144</v>
      </c>
      <c r="B146" s="17"/>
      <c r="C146" s="17"/>
      <c r="D146" s="17"/>
      <c r="E146" s="17"/>
      <c r="F146" s="18"/>
      <c r="G146" s="19">
        <f t="shared" si="1"/>
        <v>0</v>
      </c>
      <c r="H146" s="17"/>
      <c r="I146" s="18"/>
    </row>
    <row r="147" spans="1:9">
      <c r="A147" s="15">
        <f t="shared" si="54"/>
        <v>145</v>
      </c>
      <c r="B147" s="17"/>
      <c r="C147" s="17"/>
      <c r="D147" s="17"/>
      <c r="E147" s="17"/>
      <c r="F147" s="18"/>
      <c r="G147" s="19">
        <f t="shared" si="1"/>
        <v>0</v>
      </c>
      <c r="H147" s="17"/>
      <c r="I147" s="18"/>
    </row>
    <row r="148" spans="1:9">
      <c r="A148" s="15">
        <f t="shared" si="54"/>
        <v>146</v>
      </c>
      <c r="B148" s="17"/>
      <c r="C148" s="17"/>
      <c r="D148" s="17"/>
      <c r="E148" s="17"/>
      <c r="F148" s="18"/>
      <c r="G148" s="19">
        <f t="shared" si="1"/>
        <v>0</v>
      </c>
      <c r="H148" s="17"/>
      <c r="I148" s="18"/>
    </row>
    <row r="149" spans="1:9">
      <c r="A149" s="15">
        <f t="shared" si="54"/>
        <v>147</v>
      </c>
      <c r="B149" s="17"/>
      <c r="C149" s="17"/>
      <c r="D149" s="17"/>
      <c r="E149" s="17"/>
      <c r="F149" s="18"/>
      <c r="G149" s="19">
        <f t="shared" ref="G149:G212" si="55">D149*E149+F149</f>
        <v>0</v>
      </c>
      <c r="H149" s="17"/>
      <c r="I149" s="18"/>
    </row>
    <row r="150" spans="1:9">
      <c r="A150" s="15">
        <f t="shared" si="54"/>
        <v>148</v>
      </c>
      <c r="B150" s="17"/>
      <c r="C150" s="17"/>
      <c r="D150" s="17"/>
      <c r="E150" s="17"/>
      <c r="F150" s="18"/>
      <c r="G150" s="19">
        <f t="shared" si="55"/>
        <v>0</v>
      </c>
      <c r="H150" s="17"/>
      <c r="I150" s="18"/>
    </row>
    <row r="151" spans="1:9">
      <c r="A151" s="15">
        <f t="shared" si="54"/>
        <v>149</v>
      </c>
      <c r="B151" s="17"/>
      <c r="C151" s="17"/>
      <c r="D151" s="17"/>
      <c r="E151" s="17"/>
      <c r="F151" s="18"/>
      <c r="G151" s="19">
        <f t="shared" si="55"/>
        <v>0</v>
      </c>
      <c r="H151" s="17"/>
      <c r="I151" s="18"/>
    </row>
    <row r="152" spans="1:9">
      <c r="A152" s="15">
        <f t="shared" si="54"/>
        <v>150</v>
      </c>
      <c r="B152" s="17"/>
      <c r="C152" s="17"/>
      <c r="D152" s="17"/>
      <c r="E152" s="17"/>
      <c r="F152" s="18"/>
      <c r="G152" s="19">
        <f t="shared" si="55"/>
        <v>0</v>
      </c>
      <c r="H152" s="17"/>
      <c r="I152" s="18"/>
    </row>
    <row r="153" spans="1:9">
      <c r="A153" s="15">
        <f t="shared" si="54"/>
        <v>151</v>
      </c>
      <c r="B153" s="17"/>
      <c r="C153" s="17"/>
      <c r="D153" s="17"/>
      <c r="E153" s="17"/>
      <c r="F153" s="18"/>
      <c r="G153" s="19">
        <f t="shared" si="55"/>
        <v>0</v>
      </c>
      <c r="H153" s="17"/>
      <c r="I153" s="18"/>
    </row>
    <row r="154" spans="1:9">
      <c r="A154" s="15">
        <f t="shared" si="54"/>
        <v>152</v>
      </c>
      <c r="B154" s="17"/>
      <c r="C154" s="17"/>
      <c r="D154" s="17"/>
      <c r="E154" s="17"/>
      <c r="F154" s="18"/>
      <c r="G154" s="19">
        <f t="shared" si="55"/>
        <v>0</v>
      </c>
      <c r="H154" s="17"/>
      <c r="I154" s="18"/>
    </row>
    <row r="155" spans="1:9">
      <c r="A155" s="15">
        <f t="shared" si="54"/>
        <v>153</v>
      </c>
      <c r="B155" s="17"/>
      <c r="C155" s="17"/>
      <c r="D155" s="17"/>
      <c r="E155" s="17"/>
      <c r="F155" s="18"/>
      <c r="G155" s="19">
        <f t="shared" si="55"/>
        <v>0</v>
      </c>
      <c r="H155" s="17"/>
      <c r="I155" s="18"/>
    </row>
    <row r="156" spans="1:9">
      <c r="A156" s="15">
        <f t="shared" si="54"/>
        <v>154</v>
      </c>
      <c r="B156" s="17"/>
      <c r="C156" s="17"/>
      <c r="D156" s="17"/>
      <c r="E156" s="17"/>
      <c r="F156" s="18"/>
      <c r="G156" s="19">
        <f t="shared" si="55"/>
        <v>0</v>
      </c>
      <c r="H156" s="17"/>
      <c r="I156" s="18"/>
    </row>
    <row r="157" spans="1:9">
      <c r="A157" s="15">
        <f t="shared" si="54"/>
        <v>155</v>
      </c>
      <c r="B157" s="17"/>
      <c r="C157" s="17"/>
      <c r="D157" s="17"/>
      <c r="E157" s="17"/>
      <c r="F157" s="18"/>
      <c r="G157" s="19">
        <f t="shared" si="55"/>
        <v>0</v>
      </c>
      <c r="H157" s="17"/>
      <c r="I157" s="18"/>
    </row>
    <row r="158" spans="1:9">
      <c r="A158" s="15">
        <f t="shared" si="54"/>
        <v>156</v>
      </c>
      <c r="B158" s="17"/>
      <c r="C158" s="17"/>
      <c r="D158" s="17"/>
      <c r="E158" s="17"/>
      <c r="F158" s="18"/>
      <c r="G158" s="19">
        <f t="shared" si="55"/>
        <v>0</v>
      </c>
      <c r="H158" s="17"/>
      <c r="I158" s="18"/>
    </row>
    <row r="159" spans="1:9">
      <c r="A159" s="15">
        <f t="shared" si="54"/>
        <v>157</v>
      </c>
      <c r="B159" s="17"/>
      <c r="C159" s="17"/>
      <c r="D159" s="17"/>
      <c r="E159" s="17"/>
      <c r="F159" s="18"/>
      <c r="G159" s="19">
        <f t="shared" si="55"/>
        <v>0</v>
      </c>
      <c r="H159" s="17"/>
      <c r="I159" s="18"/>
    </row>
    <row r="160" spans="1:9">
      <c r="A160" s="15">
        <f t="shared" si="54"/>
        <v>158</v>
      </c>
      <c r="B160" s="17"/>
      <c r="C160" s="17"/>
      <c r="D160" s="17"/>
      <c r="E160" s="17"/>
      <c r="F160" s="18"/>
      <c r="G160" s="19">
        <f t="shared" si="55"/>
        <v>0</v>
      </c>
      <c r="H160" s="17"/>
      <c r="I160" s="18"/>
    </row>
    <row r="161" spans="1:9">
      <c r="A161" s="15">
        <f t="shared" si="54"/>
        <v>159</v>
      </c>
      <c r="B161" s="17"/>
      <c r="C161" s="17"/>
      <c r="D161" s="17"/>
      <c r="E161" s="17"/>
      <c r="F161" s="18"/>
      <c r="G161" s="19">
        <f t="shared" si="55"/>
        <v>0</v>
      </c>
      <c r="H161" s="17"/>
      <c r="I161" s="18"/>
    </row>
    <row r="162" spans="1:9">
      <c r="A162" s="15">
        <f t="shared" si="54"/>
        <v>160</v>
      </c>
      <c r="B162" s="17"/>
      <c r="C162" s="17"/>
      <c r="D162" s="17"/>
      <c r="E162" s="17"/>
      <c r="F162" s="18"/>
      <c r="G162" s="19">
        <f t="shared" si="55"/>
        <v>0</v>
      </c>
      <c r="H162" s="17"/>
      <c r="I162" s="18"/>
    </row>
    <row r="163" spans="1:9">
      <c r="A163" s="15">
        <f t="shared" si="54"/>
        <v>161</v>
      </c>
      <c r="B163" s="17"/>
      <c r="C163" s="17"/>
      <c r="D163" s="17"/>
      <c r="E163" s="17"/>
      <c r="F163" s="18"/>
      <c r="G163" s="19">
        <f t="shared" si="55"/>
        <v>0</v>
      </c>
      <c r="H163" s="17"/>
      <c r="I163" s="18"/>
    </row>
    <row r="164" spans="1:9">
      <c r="A164" s="15">
        <f t="shared" si="54"/>
        <v>162</v>
      </c>
      <c r="B164" s="17"/>
      <c r="C164" s="17"/>
      <c r="D164" s="17"/>
      <c r="E164" s="17"/>
      <c r="F164" s="18"/>
      <c r="G164" s="19">
        <f t="shared" si="55"/>
        <v>0</v>
      </c>
      <c r="H164" s="17"/>
      <c r="I164" s="18"/>
    </row>
    <row r="165" spans="1:9">
      <c r="A165" s="15">
        <f t="shared" si="54"/>
        <v>163</v>
      </c>
      <c r="B165" s="17"/>
      <c r="C165" s="17"/>
      <c r="D165" s="17"/>
      <c r="E165" s="17"/>
      <c r="F165" s="18"/>
      <c r="G165" s="19">
        <f t="shared" si="55"/>
        <v>0</v>
      </c>
      <c r="H165" s="17"/>
      <c r="I165" s="18"/>
    </row>
    <row r="166" spans="1:9">
      <c r="A166" s="15">
        <f t="shared" si="54"/>
        <v>164</v>
      </c>
      <c r="B166" s="17"/>
      <c r="C166" s="17"/>
      <c r="D166" s="17"/>
      <c r="E166" s="17"/>
      <c r="F166" s="18"/>
      <c r="G166" s="19">
        <f t="shared" si="55"/>
        <v>0</v>
      </c>
      <c r="H166" s="17"/>
      <c r="I166" s="18"/>
    </row>
    <row r="167" spans="1:9">
      <c r="A167" s="15">
        <f t="shared" si="54"/>
        <v>165</v>
      </c>
      <c r="B167" s="17"/>
      <c r="C167" s="17"/>
      <c r="D167" s="17"/>
      <c r="E167" s="17"/>
      <c r="F167" s="18"/>
      <c r="G167" s="19">
        <f t="shared" si="55"/>
        <v>0</v>
      </c>
      <c r="H167" s="17"/>
      <c r="I167" s="18"/>
    </row>
    <row r="168" spans="1:9">
      <c r="A168" s="15">
        <f t="shared" si="54"/>
        <v>166</v>
      </c>
      <c r="B168" s="17"/>
      <c r="C168" s="17"/>
      <c r="D168" s="17"/>
      <c r="E168" s="17"/>
      <c r="F168" s="18"/>
      <c r="G168" s="19">
        <f t="shared" si="55"/>
        <v>0</v>
      </c>
      <c r="H168" s="17"/>
      <c r="I168" s="18"/>
    </row>
    <row r="169" spans="1:9">
      <c r="A169" s="15">
        <f t="shared" si="54"/>
        <v>167</v>
      </c>
      <c r="B169" s="17"/>
      <c r="C169" s="17"/>
      <c r="D169" s="17"/>
      <c r="E169" s="17"/>
      <c r="F169" s="18"/>
      <c r="G169" s="19">
        <f t="shared" si="55"/>
        <v>0</v>
      </c>
      <c r="H169" s="17"/>
      <c r="I169" s="18"/>
    </row>
    <row r="170" spans="1:9">
      <c r="A170" s="15">
        <f t="shared" si="54"/>
        <v>168</v>
      </c>
      <c r="B170" s="17"/>
      <c r="C170" s="17"/>
      <c r="D170" s="17"/>
      <c r="E170" s="17"/>
      <c r="F170" s="18"/>
      <c r="G170" s="19">
        <f t="shared" si="55"/>
        <v>0</v>
      </c>
      <c r="H170" s="17"/>
      <c r="I170" s="18"/>
    </row>
    <row r="171" spans="1:9">
      <c r="A171" s="15">
        <f t="shared" si="54"/>
        <v>169</v>
      </c>
      <c r="B171" s="17"/>
      <c r="C171" s="17"/>
      <c r="D171" s="17"/>
      <c r="E171" s="17"/>
      <c r="F171" s="18"/>
      <c r="G171" s="19">
        <f t="shared" si="55"/>
        <v>0</v>
      </c>
      <c r="H171" s="17"/>
      <c r="I171" s="18"/>
    </row>
    <row r="172" spans="1:9">
      <c r="A172" s="15">
        <f t="shared" si="54"/>
        <v>170</v>
      </c>
      <c r="B172" s="17"/>
      <c r="C172" s="17"/>
      <c r="D172" s="17"/>
      <c r="E172" s="17"/>
      <c r="F172" s="18"/>
      <c r="G172" s="19">
        <f t="shared" si="55"/>
        <v>0</v>
      </c>
      <c r="H172" s="17"/>
      <c r="I172" s="18"/>
    </row>
    <row r="173" spans="1:9">
      <c r="A173" s="15">
        <f t="shared" si="54"/>
        <v>171</v>
      </c>
      <c r="B173" s="17"/>
      <c r="C173" s="17"/>
      <c r="D173" s="17"/>
      <c r="E173" s="17"/>
      <c r="F173" s="18"/>
      <c r="G173" s="19">
        <f t="shared" si="55"/>
        <v>0</v>
      </c>
      <c r="H173" s="17"/>
      <c r="I173" s="18"/>
    </row>
    <row r="174" spans="1:9">
      <c r="A174" s="15">
        <f t="shared" si="54"/>
        <v>172</v>
      </c>
      <c r="B174" s="17"/>
      <c r="C174" s="17"/>
      <c r="D174" s="17"/>
      <c r="E174" s="17"/>
      <c r="F174" s="18"/>
      <c r="G174" s="19">
        <f t="shared" si="55"/>
        <v>0</v>
      </c>
      <c r="H174" s="17"/>
      <c r="I174" s="18"/>
    </row>
    <row r="175" spans="1:9">
      <c r="A175" s="15">
        <f t="shared" si="54"/>
        <v>173</v>
      </c>
      <c r="B175" s="17"/>
      <c r="C175" s="17"/>
      <c r="D175" s="17"/>
      <c r="E175" s="17"/>
      <c r="F175" s="18"/>
      <c r="G175" s="19">
        <f t="shared" si="55"/>
        <v>0</v>
      </c>
      <c r="H175" s="17"/>
      <c r="I175" s="18"/>
    </row>
    <row r="176" spans="1:9">
      <c r="A176" s="15">
        <f t="shared" si="54"/>
        <v>174</v>
      </c>
      <c r="B176" s="17"/>
      <c r="C176" s="17"/>
      <c r="D176" s="17"/>
      <c r="E176" s="17"/>
      <c r="F176" s="18"/>
      <c r="G176" s="19">
        <f t="shared" si="55"/>
        <v>0</v>
      </c>
      <c r="H176" s="17"/>
      <c r="I176" s="18"/>
    </row>
    <row r="177" spans="1:9">
      <c r="A177" s="15">
        <f t="shared" si="54"/>
        <v>175</v>
      </c>
      <c r="B177" s="17"/>
      <c r="C177" s="17"/>
      <c r="D177" s="17"/>
      <c r="E177" s="17"/>
      <c r="F177" s="18"/>
      <c r="G177" s="19">
        <f t="shared" si="55"/>
        <v>0</v>
      </c>
      <c r="H177" s="17"/>
      <c r="I177" s="18"/>
    </row>
    <row r="178" spans="1:9">
      <c r="A178" s="15">
        <f t="shared" si="54"/>
        <v>176</v>
      </c>
      <c r="B178" s="17"/>
      <c r="C178" s="17"/>
      <c r="D178" s="17"/>
      <c r="E178" s="17"/>
      <c r="F178" s="18"/>
      <c r="G178" s="19">
        <f t="shared" si="55"/>
        <v>0</v>
      </c>
      <c r="H178" s="17"/>
      <c r="I178" s="18"/>
    </row>
    <row r="179" spans="1:9">
      <c r="A179" s="15">
        <f t="shared" ref="A179:A211" si="56">A178+1</f>
        <v>177</v>
      </c>
      <c r="B179" s="17"/>
      <c r="C179" s="17"/>
      <c r="D179" s="17"/>
      <c r="E179" s="17"/>
      <c r="F179" s="18"/>
      <c r="G179" s="19">
        <f t="shared" si="55"/>
        <v>0</v>
      </c>
      <c r="H179" s="17"/>
      <c r="I179" s="18"/>
    </row>
    <row r="180" spans="1:9">
      <c r="A180" s="15">
        <f t="shared" si="56"/>
        <v>178</v>
      </c>
      <c r="B180" s="17"/>
      <c r="C180" s="17"/>
      <c r="D180" s="17"/>
      <c r="E180" s="17"/>
      <c r="F180" s="18"/>
      <c r="G180" s="19">
        <f t="shared" si="55"/>
        <v>0</v>
      </c>
      <c r="H180" s="17"/>
      <c r="I180" s="18"/>
    </row>
    <row r="181" spans="1:9">
      <c r="A181" s="15">
        <f t="shared" si="56"/>
        <v>179</v>
      </c>
      <c r="B181" s="17"/>
      <c r="C181" s="17"/>
      <c r="D181" s="17"/>
      <c r="E181" s="17"/>
      <c r="F181" s="18"/>
      <c r="G181" s="19">
        <f t="shared" si="55"/>
        <v>0</v>
      </c>
      <c r="H181" s="17"/>
      <c r="I181" s="18"/>
    </row>
    <row r="182" spans="1:9">
      <c r="A182" s="15">
        <f t="shared" si="56"/>
        <v>180</v>
      </c>
      <c r="B182" s="17"/>
      <c r="C182" s="17"/>
      <c r="D182" s="17"/>
      <c r="E182" s="17"/>
      <c r="F182" s="18"/>
      <c r="G182" s="19">
        <f t="shared" si="55"/>
        <v>0</v>
      </c>
      <c r="H182" s="17"/>
      <c r="I182" s="18"/>
    </row>
    <row r="183" spans="1:9">
      <c r="A183" s="15">
        <f t="shared" si="56"/>
        <v>181</v>
      </c>
      <c r="B183" s="17"/>
      <c r="C183" s="17"/>
      <c r="D183" s="17"/>
      <c r="E183" s="17"/>
      <c r="F183" s="18"/>
      <c r="G183" s="19">
        <f t="shared" si="55"/>
        <v>0</v>
      </c>
      <c r="H183" s="17"/>
      <c r="I183" s="18"/>
    </row>
    <row r="184" spans="1:9">
      <c r="A184" s="15">
        <f t="shared" si="56"/>
        <v>182</v>
      </c>
      <c r="B184" s="17"/>
      <c r="C184" s="17"/>
      <c r="D184" s="17"/>
      <c r="E184" s="17"/>
      <c r="F184" s="18"/>
      <c r="G184" s="19">
        <f t="shared" si="55"/>
        <v>0</v>
      </c>
      <c r="H184" s="17"/>
      <c r="I184" s="18"/>
    </row>
    <row r="185" spans="1:9">
      <c r="A185" s="15">
        <f t="shared" si="56"/>
        <v>183</v>
      </c>
      <c r="B185" s="17"/>
      <c r="C185" s="17"/>
      <c r="D185" s="17"/>
      <c r="E185" s="17"/>
      <c r="F185" s="18"/>
      <c r="G185" s="19">
        <f t="shared" si="55"/>
        <v>0</v>
      </c>
      <c r="H185" s="17"/>
      <c r="I185" s="18"/>
    </row>
    <row r="186" spans="1:9">
      <c r="A186" s="15">
        <f t="shared" si="56"/>
        <v>184</v>
      </c>
      <c r="B186" s="17"/>
      <c r="C186" s="17"/>
      <c r="D186" s="17"/>
      <c r="E186" s="17"/>
      <c r="F186" s="18"/>
      <c r="G186" s="19">
        <f t="shared" si="55"/>
        <v>0</v>
      </c>
      <c r="H186" s="17"/>
      <c r="I186" s="18"/>
    </row>
    <row r="187" spans="1:9">
      <c r="A187" s="15">
        <f t="shared" si="56"/>
        <v>185</v>
      </c>
      <c r="B187" s="17"/>
      <c r="C187" s="17"/>
      <c r="D187" s="17"/>
      <c r="E187" s="17"/>
      <c r="F187" s="18"/>
      <c r="G187" s="19">
        <f t="shared" si="55"/>
        <v>0</v>
      </c>
      <c r="H187" s="17"/>
      <c r="I187" s="18"/>
    </row>
    <row r="188" spans="1:9">
      <c r="A188" s="15">
        <f t="shared" si="56"/>
        <v>186</v>
      </c>
      <c r="B188" s="17"/>
      <c r="C188" s="17"/>
      <c r="D188" s="17"/>
      <c r="E188" s="17"/>
      <c r="F188" s="18"/>
      <c r="G188" s="19">
        <f t="shared" si="55"/>
        <v>0</v>
      </c>
      <c r="H188" s="17"/>
      <c r="I188" s="18"/>
    </row>
    <row r="189" spans="1:9">
      <c r="A189" s="15">
        <f t="shared" si="56"/>
        <v>187</v>
      </c>
      <c r="B189" s="17"/>
      <c r="C189" s="17"/>
      <c r="D189" s="17"/>
      <c r="E189" s="17"/>
      <c r="F189" s="18"/>
      <c r="G189" s="19">
        <f t="shared" si="55"/>
        <v>0</v>
      </c>
      <c r="H189" s="17"/>
      <c r="I189" s="18"/>
    </row>
    <row r="190" spans="1:9">
      <c r="A190" s="15">
        <f t="shared" si="56"/>
        <v>188</v>
      </c>
      <c r="B190" s="17"/>
      <c r="C190" s="17"/>
      <c r="D190" s="17"/>
      <c r="E190" s="17"/>
      <c r="F190" s="18"/>
      <c r="G190" s="19">
        <f t="shared" si="55"/>
        <v>0</v>
      </c>
      <c r="H190" s="17"/>
      <c r="I190" s="18"/>
    </row>
    <row r="191" spans="1:9">
      <c r="A191" s="15">
        <f t="shared" si="56"/>
        <v>189</v>
      </c>
      <c r="B191" s="17"/>
      <c r="C191" s="17"/>
      <c r="D191" s="17"/>
      <c r="E191" s="17"/>
      <c r="F191" s="18"/>
      <c r="G191" s="19">
        <f t="shared" si="55"/>
        <v>0</v>
      </c>
      <c r="H191" s="17"/>
      <c r="I191" s="18"/>
    </row>
    <row r="192" spans="1:9">
      <c r="A192" s="15">
        <f t="shared" si="56"/>
        <v>190</v>
      </c>
      <c r="B192" s="17"/>
      <c r="C192" s="17"/>
      <c r="D192" s="17"/>
      <c r="E192" s="17"/>
      <c r="F192" s="18"/>
      <c r="G192" s="19">
        <f t="shared" si="55"/>
        <v>0</v>
      </c>
      <c r="H192" s="17"/>
      <c r="I192" s="18"/>
    </row>
    <row r="193" spans="1:9">
      <c r="A193" s="15">
        <f t="shared" si="56"/>
        <v>191</v>
      </c>
      <c r="B193" s="17"/>
      <c r="C193" s="17"/>
      <c r="D193" s="17"/>
      <c r="E193" s="17"/>
      <c r="F193" s="18"/>
      <c r="G193" s="19">
        <f t="shared" si="55"/>
        <v>0</v>
      </c>
      <c r="H193" s="17"/>
      <c r="I193" s="18"/>
    </row>
    <row r="194" spans="1:9">
      <c r="A194" s="15">
        <f t="shared" si="56"/>
        <v>192</v>
      </c>
      <c r="B194" s="17"/>
      <c r="C194" s="17"/>
      <c r="D194" s="17"/>
      <c r="E194" s="17"/>
      <c r="F194" s="18"/>
      <c r="G194" s="19">
        <f t="shared" si="55"/>
        <v>0</v>
      </c>
      <c r="H194" s="17"/>
      <c r="I194" s="18"/>
    </row>
    <row r="195" spans="1:9">
      <c r="A195" s="15">
        <f t="shared" si="56"/>
        <v>193</v>
      </c>
      <c r="B195" s="17"/>
      <c r="C195" s="17"/>
      <c r="D195" s="17"/>
      <c r="E195" s="17"/>
      <c r="F195" s="18"/>
      <c r="G195" s="19">
        <f t="shared" si="55"/>
        <v>0</v>
      </c>
      <c r="H195" s="17"/>
      <c r="I195" s="18"/>
    </row>
    <row r="196" spans="1:9">
      <c r="A196" s="15">
        <f t="shared" si="56"/>
        <v>194</v>
      </c>
      <c r="B196" s="17"/>
      <c r="C196" s="17"/>
      <c r="D196" s="17"/>
      <c r="E196" s="17"/>
      <c r="F196" s="18"/>
      <c r="G196" s="19">
        <f t="shared" si="55"/>
        <v>0</v>
      </c>
      <c r="H196" s="17"/>
      <c r="I196" s="18"/>
    </row>
    <row r="197" spans="1:9">
      <c r="A197" s="15">
        <f t="shared" si="56"/>
        <v>195</v>
      </c>
      <c r="B197" s="17"/>
      <c r="C197" s="17"/>
      <c r="D197" s="17"/>
      <c r="E197" s="17"/>
      <c r="F197" s="18"/>
      <c r="G197" s="19">
        <f t="shared" si="55"/>
        <v>0</v>
      </c>
      <c r="H197" s="17"/>
      <c r="I197" s="18"/>
    </row>
    <row r="198" spans="1:9">
      <c r="A198" s="15">
        <f t="shared" si="56"/>
        <v>196</v>
      </c>
      <c r="B198" s="17"/>
      <c r="C198" s="17"/>
      <c r="D198" s="17"/>
      <c r="E198" s="17"/>
      <c r="F198" s="18"/>
      <c r="G198" s="19">
        <f t="shared" si="55"/>
        <v>0</v>
      </c>
      <c r="H198" s="17"/>
      <c r="I198" s="18"/>
    </row>
    <row r="199" spans="1:9">
      <c r="A199" s="15">
        <f t="shared" si="56"/>
        <v>197</v>
      </c>
      <c r="B199" s="17"/>
      <c r="C199" s="17"/>
      <c r="D199" s="17"/>
      <c r="E199" s="17"/>
      <c r="F199" s="18"/>
      <c r="G199" s="19">
        <f t="shared" si="55"/>
        <v>0</v>
      </c>
      <c r="H199" s="17"/>
      <c r="I199" s="18"/>
    </row>
    <row r="200" spans="1:9">
      <c r="A200" s="15">
        <f t="shared" si="56"/>
        <v>198</v>
      </c>
      <c r="B200" s="17"/>
      <c r="C200" s="17"/>
      <c r="D200" s="17"/>
      <c r="E200" s="17"/>
      <c r="F200" s="18"/>
      <c r="G200" s="19">
        <f t="shared" si="55"/>
        <v>0</v>
      </c>
      <c r="H200" s="17"/>
      <c r="I200" s="18"/>
    </row>
    <row r="201" spans="1:9">
      <c r="A201" s="15">
        <f t="shared" si="56"/>
        <v>199</v>
      </c>
      <c r="B201" s="17"/>
      <c r="C201" s="17"/>
      <c r="D201" s="17"/>
      <c r="E201" s="17"/>
      <c r="F201" s="18"/>
      <c r="G201" s="19">
        <f t="shared" si="55"/>
        <v>0</v>
      </c>
      <c r="H201" s="17"/>
      <c r="I201" s="18"/>
    </row>
    <row r="202" spans="1:9">
      <c r="A202" s="15">
        <f t="shared" si="56"/>
        <v>200</v>
      </c>
      <c r="B202" s="17"/>
      <c r="C202" s="17"/>
      <c r="D202" s="17"/>
      <c r="E202" s="17"/>
      <c r="F202" s="18"/>
      <c r="G202" s="19">
        <f t="shared" si="55"/>
        <v>0</v>
      </c>
      <c r="H202" s="17"/>
      <c r="I202" s="18"/>
    </row>
    <row r="203" spans="1:9">
      <c r="A203" s="15">
        <f t="shared" si="56"/>
        <v>201</v>
      </c>
      <c r="B203" s="17"/>
      <c r="C203" s="17"/>
      <c r="D203" s="17"/>
      <c r="E203" s="17"/>
      <c r="F203" s="18"/>
      <c r="G203" s="19">
        <f t="shared" si="55"/>
        <v>0</v>
      </c>
      <c r="H203" s="17"/>
      <c r="I203" s="18"/>
    </row>
    <row r="204" spans="1:9">
      <c r="A204" s="15">
        <f t="shared" si="56"/>
        <v>202</v>
      </c>
      <c r="B204" s="17"/>
      <c r="C204" s="17"/>
      <c r="D204" s="17"/>
      <c r="E204" s="17"/>
      <c r="F204" s="18"/>
      <c r="G204" s="19">
        <f t="shared" si="55"/>
        <v>0</v>
      </c>
      <c r="H204" s="17"/>
      <c r="I204" s="18"/>
    </row>
    <row r="205" spans="1:9">
      <c r="A205" s="15">
        <f t="shared" si="56"/>
        <v>203</v>
      </c>
      <c r="B205" s="17"/>
      <c r="C205" s="17"/>
      <c r="D205" s="17"/>
      <c r="E205" s="17"/>
      <c r="F205" s="18"/>
      <c r="G205" s="19">
        <f t="shared" si="55"/>
        <v>0</v>
      </c>
      <c r="H205" s="17"/>
      <c r="I205" s="18"/>
    </row>
    <row r="206" spans="1:9">
      <c r="A206" s="15">
        <f t="shared" si="56"/>
        <v>204</v>
      </c>
      <c r="B206" s="17"/>
      <c r="C206" s="17"/>
      <c r="D206" s="17"/>
      <c r="E206" s="17"/>
      <c r="F206" s="18"/>
      <c r="G206" s="19">
        <f t="shared" si="55"/>
        <v>0</v>
      </c>
      <c r="H206" s="17"/>
      <c r="I206" s="18"/>
    </row>
    <row r="207" spans="1:9">
      <c r="A207" s="15">
        <f t="shared" si="56"/>
        <v>205</v>
      </c>
      <c r="B207" s="17"/>
      <c r="C207" s="17"/>
      <c r="D207" s="17"/>
      <c r="E207" s="17"/>
      <c r="F207" s="18"/>
      <c r="G207" s="19">
        <f t="shared" si="55"/>
        <v>0</v>
      </c>
      <c r="H207" s="17"/>
      <c r="I207" s="18"/>
    </row>
    <row r="208" spans="1:9">
      <c r="A208" s="15">
        <f t="shared" si="56"/>
        <v>206</v>
      </c>
      <c r="B208" s="17"/>
      <c r="C208" s="17"/>
      <c r="D208" s="17"/>
      <c r="E208" s="17"/>
      <c r="F208" s="18"/>
      <c r="G208" s="19">
        <f t="shared" si="55"/>
        <v>0</v>
      </c>
      <c r="H208" s="17"/>
      <c r="I208" s="18"/>
    </row>
    <row r="209" spans="1:9">
      <c r="A209" s="15">
        <f t="shared" si="56"/>
        <v>207</v>
      </c>
      <c r="B209" s="17"/>
      <c r="C209" s="17"/>
      <c r="D209" s="17"/>
      <c r="E209" s="17"/>
      <c r="F209" s="18"/>
      <c r="G209" s="19">
        <f t="shared" si="55"/>
        <v>0</v>
      </c>
      <c r="H209" s="17"/>
      <c r="I209" s="18"/>
    </row>
    <row r="210" spans="1:9">
      <c r="A210" s="15">
        <f t="shared" si="56"/>
        <v>208</v>
      </c>
      <c r="B210" s="17"/>
      <c r="C210" s="17"/>
      <c r="D210" s="17"/>
      <c r="E210" s="17"/>
      <c r="F210" s="18"/>
      <c r="G210" s="19">
        <f t="shared" si="55"/>
        <v>0</v>
      </c>
      <c r="H210" s="17"/>
      <c r="I210" s="18"/>
    </row>
    <row r="211" spans="1:9">
      <c r="A211" s="15">
        <f t="shared" si="56"/>
        <v>209</v>
      </c>
      <c r="B211" s="17"/>
      <c r="C211" s="17"/>
      <c r="D211" s="17"/>
      <c r="E211" s="17"/>
      <c r="F211" s="18"/>
      <c r="G211" s="19">
        <f t="shared" si="55"/>
        <v>0</v>
      </c>
      <c r="H211" s="17"/>
      <c r="I211" s="18"/>
    </row>
    <row r="212" spans="1:9">
      <c r="A212" s="15">
        <f t="shared" ref="A212:A226" si="57">A211+1</f>
        <v>210</v>
      </c>
      <c r="B212" s="17"/>
      <c r="C212" s="17"/>
      <c r="D212" s="17"/>
      <c r="E212" s="17"/>
      <c r="F212" s="18"/>
      <c r="G212" s="19">
        <f t="shared" si="55"/>
        <v>0</v>
      </c>
      <c r="H212" s="17"/>
      <c r="I212" s="18"/>
    </row>
    <row r="213" spans="1:9">
      <c r="A213" s="15">
        <f t="shared" si="57"/>
        <v>211</v>
      </c>
      <c r="B213" s="17"/>
      <c r="C213" s="17"/>
      <c r="D213" s="17"/>
      <c r="E213" s="17"/>
      <c r="F213" s="18"/>
      <c r="G213" s="19">
        <f t="shared" ref="G213:G233" si="58">D213*E213+F213</f>
        <v>0</v>
      </c>
      <c r="H213" s="17"/>
      <c r="I213" s="18"/>
    </row>
    <row r="214" spans="1:9">
      <c r="A214" s="15">
        <f t="shared" si="57"/>
        <v>212</v>
      </c>
      <c r="B214" s="17"/>
      <c r="C214" s="17"/>
      <c r="D214" s="17"/>
      <c r="E214" s="17"/>
      <c r="F214" s="18"/>
      <c r="G214" s="19">
        <f t="shared" si="58"/>
        <v>0</v>
      </c>
      <c r="H214" s="17"/>
      <c r="I214" s="18"/>
    </row>
    <row r="215" spans="1:9">
      <c r="A215" s="15">
        <f t="shared" si="57"/>
        <v>213</v>
      </c>
      <c r="B215" s="17"/>
      <c r="C215" s="17"/>
      <c r="D215" s="17"/>
      <c r="E215" s="17"/>
      <c r="F215" s="18"/>
      <c r="G215" s="19">
        <f t="shared" si="58"/>
        <v>0</v>
      </c>
      <c r="H215" s="17"/>
      <c r="I215" s="18"/>
    </row>
    <row r="216" spans="1:9">
      <c r="A216" s="15">
        <f t="shared" si="57"/>
        <v>214</v>
      </c>
      <c r="B216" s="17"/>
      <c r="C216" s="17"/>
      <c r="D216" s="17"/>
      <c r="E216" s="17"/>
      <c r="F216" s="18"/>
      <c r="G216" s="19">
        <f t="shared" si="58"/>
        <v>0</v>
      </c>
      <c r="H216" s="17"/>
      <c r="I216" s="18"/>
    </row>
    <row r="217" spans="1:9">
      <c r="A217" s="15">
        <f t="shared" si="57"/>
        <v>215</v>
      </c>
      <c r="B217" s="17"/>
      <c r="C217" s="17"/>
      <c r="D217" s="17"/>
      <c r="E217" s="17"/>
      <c r="F217" s="18"/>
      <c r="G217" s="19">
        <f t="shared" si="58"/>
        <v>0</v>
      </c>
      <c r="H217" s="17"/>
      <c r="I217" s="18"/>
    </row>
    <row r="218" spans="1:9">
      <c r="A218" s="15">
        <f t="shared" si="57"/>
        <v>216</v>
      </c>
      <c r="B218" s="17"/>
      <c r="C218" s="17"/>
      <c r="D218" s="17"/>
      <c r="E218" s="17"/>
      <c r="F218" s="18"/>
      <c r="G218" s="19">
        <f t="shared" si="58"/>
        <v>0</v>
      </c>
      <c r="H218" s="17"/>
      <c r="I218" s="18"/>
    </row>
    <row r="219" spans="1:9">
      <c r="A219" s="15">
        <f t="shared" si="57"/>
        <v>217</v>
      </c>
      <c r="B219" s="17"/>
      <c r="C219" s="17"/>
      <c r="D219" s="17"/>
      <c r="E219" s="17"/>
      <c r="F219" s="18"/>
      <c r="G219" s="19">
        <f t="shared" si="58"/>
        <v>0</v>
      </c>
      <c r="H219" s="17"/>
      <c r="I219" s="18"/>
    </row>
    <row r="220" spans="1:9">
      <c r="A220" s="15">
        <f t="shared" si="57"/>
        <v>218</v>
      </c>
      <c r="B220" s="17"/>
      <c r="C220" s="17"/>
      <c r="D220" s="17"/>
      <c r="E220" s="17"/>
      <c r="F220" s="18"/>
      <c r="G220" s="19">
        <f t="shared" si="58"/>
        <v>0</v>
      </c>
      <c r="H220" s="17"/>
      <c r="I220" s="18"/>
    </row>
    <row r="221" spans="1:9">
      <c r="A221" s="15">
        <f t="shared" si="57"/>
        <v>219</v>
      </c>
      <c r="B221" s="17"/>
      <c r="C221" s="17"/>
      <c r="D221" s="17"/>
      <c r="E221" s="17"/>
      <c r="F221" s="18"/>
      <c r="G221" s="19">
        <f t="shared" si="58"/>
        <v>0</v>
      </c>
      <c r="H221" s="17"/>
      <c r="I221" s="18"/>
    </row>
    <row r="222" spans="1:9">
      <c r="A222" s="15">
        <f t="shared" si="57"/>
        <v>220</v>
      </c>
      <c r="B222" s="17"/>
      <c r="C222" s="17"/>
      <c r="D222" s="17"/>
      <c r="E222" s="17"/>
      <c r="F222" s="18"/>
      <c r="G222" s="19">
        <f t="shared" si="58"/>
        <v>0</v>
      </c>
      <c r="H222" s="17"/>
      <c r="I222" s="18"/>
    </row>
    <row r="223" spans="1:9">
      <c r="A223" s="15">
        <f t="shared" si="57"/>
        <v>221</v>
      </c>
      <c r="B223" s="17"/>
      <c r="C223" s="17"/>
      <c r="D223" s="17"/>
      <c r="E223" s="17"/>
      <c r="F223" s="18"/>
      <c r="G223" s="19">
        <f t="shared" si="58"/>
        <v>0</v>
      </c>
      <c r="H223" s="17"/>
      <c r="I223" s="18"/>
    </row>
    <row r="224" spans="1:9">
      <c r="A224" s="15">
        <f t="shared" si="57"/>
        <v>222</v>
      </c>
      <c r="B224" s="17"/>
      <c r="C224" s="17"/>
      <c r="D224" s="17"/>
      <c r="E224" s="17"/>
      <c r="F224" s="18"/>
      <c r="G224" s="19">
        <f t="shared" si="58"/>
        <v>0</v>
      </c>
      <c r="H224" s="17"/>
      <c r="I224" s="18"/>
    </row>
    <row r="225" spans="1:9">
      <c r="A225" s="15">
        <f t="shared" si="57"/>
        <v>223</v>
      </c>
      <c r="B225" s="17"/>
      <c r="C225" s="17"/>
      <c r="D225" s="17"/>
      <c r="E225" s="17"/>
      <c r="F225" s="18"/>
      <c r="G225" s="19">
        <f t="shared" si="58"/>
        <v>0</v>
      </c>
      <c r="H225" s="17"/>
      <c r="I225" s="18"/>
    </row>
    <row r="226" spans="1:9">
      <c r="A226" s="15">
        <f t="shared" si="57"/>
        <v>224</v>
      </c>
      <c r="B226" s="17"/>
      <c r="C226" s="17"/>
      <c r="D226" s="17"/>
      <c r="E226" s="17"/>
      <c r="F226" s="18"/>
      <c r="G226" s="19">
        <f t="shared" si="58"/>
        <v>0</v>
      </c>
      <c r="H226" s="17"/>
      <c r="I226" s="18"/>
    </row>
    <row r="227" spans="1:9">
      <c r="A227" s="15">
        <f t="shared" ref="A227:A230" si="59">A226+1</f>
        <v>225</v>
      </c>
      <c r="B227" s="17"/>
      <c r="C227" s="17"/>
      <c r="D227" s="17"/>
      <c r="E227" s="17"/>
      <c r="F227" s="18"/>
      <c r="G227" s="19">
        <f t="shared" si="58"/>
        <v>0</v>
      </c>
      <c r="H227" s="17"/>
      <c r="I227" s="18"/>
    </row>
    <row r="228" spans="1:9">
      <c r="A228" s="15">
        <f t="shared" si="59"/>
        <v>226</v>
      </c>
      <c r="B228" s="17"/>
      <c r="C228" s="17"/>
      <c r="D228" s="17"/>
      <c r="E228" s="17"/>
      <c r="F228" s="18"/>
      <c r="G228" s="19">
        <f t="shared" si="58"/>
        <v>0</v>
      </c>
      <c r="H228" s="17"/>
      <c r="I228" s="18"/>
    </row>
    <row r="229" spans="1:9">
      <c r="A229" s="15">
        <f t="shared" si="59"/>
        <v>227</v>
      </c>
      <c r="B229" s="17"/>
      <c r="C229" s="17"/>
      <c r="D229" s="17"/>
      <c r="E229" s="17"/>
      <c r="F229" s="18"/>
      <c r="G229" s="19">
        <f t="shared" si="58"/>
        <v>0</v>
      </c>
      <c r="H229" s="17"/>
      <c r="I229" s="18"/>
    </row>
    <row r="230" spans="1:9">
      <c r="A230" s="15">
        <f t="shared" si="59"/>
        <v>228</v>
      </c>
      <c r="B230" s="17"/>
      <c r="C230" s="17"/>
      <c r="D230" s="17"/>
      <c r="E230" s="17"/>
      <c r="F230" s="18"/>
      <c r="G230" s="19">
        <f t="shared" si="58"/>
        <v>0</v>
      </c>
      <c r="H230" s="17"/>
      <c r="I230" s="18"/>
    </row>
    <row r="231" spans="1:9">
      <c r="A231" s="15">
        <f t="shared" ref="A231:A236" si="60">A230+1</f>
        <v>229</v>
      </c>
      <c r="B231" s="17"/>
      <c r="C231" s="17"/>
      <c r="D231" s="17"/>
      <c r="E231" s="17"/>
      <c r="F231" s="18"/>
      <c r="G231" s="19">
        <f t="shared" si="58"/>
        <v>0</v>
      </c>
      <c r="H231" s="17"/>
      <c r="I231" s="18"/>
    </row>
    <row r="232" spans="1:9">
      <c r="A232" s="15">
        <f t="shared" si="60"/>
        <v>230</v>
      </c>
      <c r="B232" s="17"/>
      <c r="C232" s="17"/>
      <c r="D232" s="17"/>
      <c r="E232" s="17"/>
      <c r="F232" s="18"/>
      <c r="G232" s="19">
        <f t="shared" si="58"/>
        <v>0</v>
      </c>
      <c r="H232" s="17"/>
      <c r="I232" s="18"/>
    </row>
    <row r="233" spans="1:9">
      <c r="A233" s="15">
        <f t="shared" si="60"/>
        <v>231</v>
      </c>
      <c r="B233" s="17"/>
      <c r="C233" s="17"/>
      <c r="D233" s="17"/>
      <c r="E233" s="17"/>
      <c r="F233" s="18"/>
      <c r="G233" s="19">
        <f t="shared" si="58"/>
        <v>0</v>
      </c>
      <c r="H233" s="17"/>
      <c r="I233" s="18"/>
    </row>
    <row r="234" spans="1:9">
      <c r="A234" s="15">
        <f t="shared" si="60"/>
        <v>232</v>
      </c>
      <c r="B234" s="17"/>
      <c r="C234" s="17"/>
      <c r="D234" s="17"/>
      <c r="E234" s="17"/>
      <c r="F234" s="18"/>
      <c r="G234" s="19">
        <f t="shared" ref="G234:G236" si="61">D234*E234+F234</f>
        <v>0</v>
      </c>
      <c r="H234" s="17"/>
      <c r="I234" s="18"/>
    </row>
    <row r="235" spans="1:9">
      <c r="A235" s="15">
        <f t="shared" si="60"/>
        <v>233</v>
      </c>
      <c r="B235" s="17"/>
      <c r="C235" s="17"/>
      <c r="D235" s="17"/>
      <c r="E235" s="17"/>
      <c r="F235" s="18"/>
      <c r="G235" s="19">
        <f t="shared" si="61"/>
        <v>0</v>
      </c>
      <c r="H235" s="17"/>
      <c r="I235" s="18"/>
    </row>
    <row r="236" ht="13.5" spans="1:9">
      <c r="A236" s="15">
        <f t="shared" si="60"/>
        <v>234</v>
      </c>
      <c r="B236" s="33"/>
      <c r="C236" s="33"/>
      <c r="D236" s="33"/>
      <c r="E236" s="33"/>
      <c r="F236" s="34"/>
      <c r="G236" s="19">
        <f t="shared" si="61"/>
        <v>0</v>
      </c>
      <c r="H236" s="33"/>
      <c r="I236" s="34"/>
    </row>
    <row r="237" spans="1:1">
      <c r="A237" s="15"/>
    </row>
  </sheetData>
  <autoFilter ref="A1:L236">
    <extLst/>
  </autoFilter>
  <pageMargins left="0.699305555555556" right="0.699305555555556" top="0.75" bottom="0.75" header="0.3" footer="0.3"/>
  <pageSetup paperSize="1" orientation="portrait"/>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25F4B365-A0AE-4564-8FA4-DBA65F3BE99F}">
  <ds:schemaRefs/>
</ds:datastoreItem>
</file>

<file path=customXml/itemProps2.xml><?xml version="1.0" encoding="utf-8"?>
<ds:datastoreItem xmlns:ds="http://schemas.openxmlformats.org/officeDocument/2006/customXml" ds:itemID="{8F7D189C-B437-4858-B168-68A69696EF4B}">
  <ds:schemaRefs/>
</ds:datastoreItem>
</file>

<file path=customXml/itemProps3.xml><?xml version="1.0" encoding="utf-8"?>
<ds:datastoreItem xmlns:ds="http://schemas.openxmlformats.org/officeDocument/2006/customXml" ds:itemID="{B51FC574-0218-4D71-88A3-A911AB168479}">
  <ds:schemaRefs/>
</ds:datastoreItem>
</file>

<file path=docProps/app.xml><?xml version="1.0" encoding="utf-8"?>
<Properties xmlns="http://schemas.openxmlformats.org/officeDocument/2006/extended-properties" xmlns:vt="http://schemas.openxmlformats.org/officeDocument/2006/docPropsVTypes">
  <Company>Alcatel-Lucent</Company>
  <Application>Microsoft Excel</Application>
  <HeadingPairs>
    <vt:vector size="2" baseType="variant">
      <vt:variant>
        <vt:lpstr>工作表</vt:lpstr>
      </vt:variant>
      <vt:variant>
        <vt:i4>13</vt:i4>
      </vt:variant>
    </vt:vector>
  </HeadingPairs>
  <TitlesOfParts>
    <vt:vector size="13" baseType="lpstr">
      <vt:lpstr>Profit&amp;Loss</vt:lpstr>
      <vt:lpstr>Payroll</vt:lpstr>
      <vt:lpstr>Registration</vt:lpstr>
      <vt:lpstr>Maths</vt:lpstr>
      <vt:lpstr>IITMaths</vt:lpstr>
      <vt:lpstr>IITPhysics</vt:lpstr>
      <vt:lpstr>Chem</vt:lpstr>
      <vt:lpstr>IITChem</vt:lpstr>
      <vt:lpstr>Bio</vt:lpstr>
      <vt:lpstr>Physics</vt:lpstr>
      <vt:lpstr>FourthLecture</vt:lpstr>
      <vt:lpstr>OtherSubjects</vt:lpstr>
      <vt:lpstr>Expenses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shivr</dc:creator>
  <cp:lastModifiedBy>JATIN VERMA</cp:lastModifiedBy>
  <dcterms:created xsi:type="dcterms:W3CDTF">2009-06-24T07:08:00Z</dcterms:created>
  <dcterms:modified xsi:type="dcterms:W3CDTF">2020-09-10T09:15:21Z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0x0101000A7ED1363151E14D89490D8DCF012F80</vt:lpwstr>
  </property>
  <property fmtid="{D5CDD505-2E9C-101B-9397-08002B2CF9AE}" pid="3" name="KSOProductBuildVer">
    <vt:lpwstr>1033-10.2.0.7636</vt:lpwstr>
  </property>
</Properties>
</file>